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CFH\MCHS\Kinney\WP network\Statewide surveys\MSS Minnesota Student Survey\MSS 2019\CLI webtool\"/>
    </mc:Choice>
  </mc:AlternateContent>
  <bookViews>
    <workbookView xWindow="888" yWindow="120" windowWidth="11820" windowHeight="7476" tabRatio="850" firstSheet="8" activeTab="8"/>
  </bookViews>
  <sheets>
    <sheet name="new data" sheetId="7" state="hidden" r:id="rId1"/>
    <sheet name="years" sheetId="6" state="hidden" r:id="rId2"/>
    <sheet name="Template 7" sheetId="26" state="hidden" r:id="rId3"/>
    <sheet name="Template 6" sheetId="25" state="hidden" r:id="rId4"/>
    <sheet name="Template 5" sheetId="24" state="hidden" r:id="rId5"/>
    <sheet name="Template 4" sheetId="23" state="hidden" r:id="rId6"/>
    <sheet name="Template 3" sheetId="22" state="hidden" r:id="rId7"/>
    <sheet name="Template IF 2" sheetId="21" state="hidden" r:id="rId8"/>
    <sheet name="MSS Description" sheetId="20" r:id="rId9"/>
    <sheet name="Instructions" sheetId="5" r:id="rId10"/>
    <sheet name="Table of Contents" sheetId="17" r:id="rId11"/>
    <sheet name="Notes for 2019" sheetId="27" r:id="rId12"/>
    <sheet name="By County, CHB" sheetId="2" r:id="rId13"/>
    <sheet name="LPHAP Ind List" sheetId="18" state="hidden" r:id="rId14"/>
  </sheets>
  <definedNames>
    <definedName name="Academics" localSheetId="13">'LPHAP Ind List'!$B$11</definedName>
    <definedName name="Academics">'By County, CHB'!$A$19</definedName>
    <definedName name="Alcohol__Tobacco_and_Other_Drugs" localSheetId="13">'LPHAP Ind List'!#REF!</definedName>
    <definedName name="Alcohol__Tobacco_and_Other_Drugs">'By County, CHB'!$A$256</definedName>
    <definedName name="District_Participation" localSheetId="13">'LPHAP Ind List'!#REF!</definedName>
    <definedName name="District_Participation">'By County, CHB'!$A$600</definedName>
    <definedName name="Experiencing_Violence" localSheetId="13">'LPHAP Ind List'!#REF!</definedName>
    <definedName name="Experiencing_Violence">'By County, CHB'!$A$163</definedName>
    <definedName name="Families_and_Social_Connections" localSheetId="13">'LPHAP Ind List'!#REF!</definedName>
    <definedName name="Families_and_Social_Connections">'By County, CHB'!$A$514</definedName>
    <definedName name="Gambling" localSheetId="13">'LPHAP Ind List'!#REF!</definedName>
    <definedName name="Gambling">'By County, CHB'!#REF!</definedName>
    <definedName name="Mental_Health" localSheetId="13">'LPHAP Ind List'!#REF!</definedName>
    <definedName name="Mental_Health">'By County, CHB'!$A$185</definedName>
    <definedName name="Number_of_participants" localSheetId="13">'LPHAP Ind List'!$B$4</definedName>
    <definedName name="Number_of_participants">'By County, CHB'!$A$7</definedName>
    <definedName name="Other_Health_Behaviors" localSheetId="13">'LPHAP Ind List'!#REF!</definedName>
    <definedName name="Other_Health_Behaviors">'By County, CHB'!$A$419</definedName>
    <definedName name="_xlnm.Print_Area" localSheetId="12">'By County, CHB'!$A$1:$I$682</definedName>
    <definedName name="_xlnm.Print_Area" localSheetId="9">Instructions!$A$1:$J$211</definedName>
    <definedName name="_xlnm.Print_Area" localSheetId="10">'Table of Contents'!$A$1:$G$45</definedName>
    <definedName name="Sexual_Behavior" localSheetId="13">'LPHAP Ind List'!#REF!</definedName>
    <definedName name="Sexual_Behavior">'By County, CHB'!$A$568</definedName>
    <definedName name="Violent_and_Anti_Social_Behavior" localSheetId="13">'LPHAP Ind List'!#REF!</definedName>
    <definedName name="Violent_and_Anti_Social_Behavior">'By County, CHB'!$A$132</definedName>
  </definedNames>
  <calcPr calcId="162913"/>
</workbook>
</file>

<file path=xl/calcChain.xml><?xml version="1.0" encoding="utf-8"?>
<calcChain xmlns="http://schemas.openxmlformats.org/spreadsheetml/2006/main">
  <c r="I30" i="2" l="1"/>
  <c r="I29" i="2"/>
  <c r="I27" i="2"/>
  <c r="F30" i="2"/>
  <c r="E30" i="2"/>
  <c r="D30" i="2"/>
  <c r="C30" i="2"/>
  <c r="B30" i="2"/>
  <c r="F29" i="2"/>
  <c r="E29" i="2"/>
  <c r="D29" i="2"/>
  <c r="C29" i="2"/>
  <c r="B29" i="2"/>
  <c r="F28" i="2"/>
  <c r="E28" i="2"/>
  <c r="D28" i="2"/>
  <c r="C28" i="2"/>
  <c r="B28" i="2"/>
  <c r="F27" i="2"/>
  <c r="E27" i="2"/>
  <c r="D27" i="2"/>
  <c r="C27" i="2"/>
  <c r="B27" i="2"/>
  <c r="I28" i="2"/>
  <c r="H27" i="2"/>
  <c r="G27" i="2"/>
  <c r="H30" i="2"/>
  <c r="H29" i="2"/>
  <c r="H28" i="2"/>
  <c r="G30" i="2"/>
  <c r="G29" i="2"/>
  <c r="G28" i="2"/>
  <c r="OJ10" i="24" l="1"/>
  <c r="OY10" i="24"/>
  <c r="LT10" i="22"/>
  <c r="NA10" i="23"/>
  <c r="MG10" i="23"/>
  <c r="LY10" i="23"/>
  <c r="QZ10" i="22"/>
  <c r="QN10" i="22"/>
  <c r="PL10" i="22"/>
  <c r="OZ10" i="22"/>
  <c r="ON10" i="22"/>
  <c r="OB10" i="22"/>
  <c r="NP10" i="22"/>
  <c r="ND10" i="22"/>
  <c r="MR10" i="22"/>
  <c r="MF10" i="22"/>
  <c r="NB10" i="21"/>
  <c r="MD10" i="21"/>
  <c r="LR10" i="21"/>
  <c r="LF10" i="21"/>
  <c r="H10" i="21"/>
  <c r="J79" i="21"/>
  <c r="I79" i="21"/>
  <c r="P19" i="21"/>
  <c r="O19" i="21"/>
  <c r="NC61" i="23"/>
  <c r="NB61" i="23"/>
  <c r="MI61" i="23"/>
  <c r="MH61" i="23"/>
  <c r="MA61" i="23"/>
  <c r="LZ61" i="23"/>
  <c r="PA61" i="24"/>
  <c r="OZ61" i="24"/>
  <c r="OL61" i="24"/>
  <c r="OK61" i="24"/>
  <c r="RB61" i="22"/>
  <c r="RA61" i="22"/>
  <c r="QP61" i="22"/>
  <c r="QO61" i="22"/>
  <c r="PN61" i="22"/>
  <c r="PM61" i="22"/>
  <c r="PK61" i="22"/>
  <c r="PB61" i="22"/>
  <c r="PA61" i="22"/>
  <c r="OP61" i="22"/>
  <c r="OO61" i="22"/>
  <c r="OM61" i="22"/>
  <c r="OD61" i="22"/>
  <c r="OC61" i="22"/>
  <c r="OA61" i="22"/>
  <c r="NR61" i="22"/>
  <c r="NQ61" i="22"/>
  <c r="NO61" i="22"/>
  <c r="NF61" i="22"/>
  <c r="NE61" i="22"/>
  <c r="NC61" i="22"/>
  <c r="MT61" i="22"/>
  <c r="MS61" i="22"/>
  <c r="MH61" i="22"/>
  <c r="MG61" i="22"/>
  <c r="ME61" i="22"/>
  <c r="LV61" i="22"/>
  <c r="LU61" i="22"/>
  <c r="LS61" i="22"/>
  <c r="ND61" i="21"/>
  <c r="NC61" i="21"/>
  <c r="NA61" i="21"/>
  <c r="MF61" i="21"/>
  <c r="ME61" i="21"/>
  <c r="MC61" i="21"/>
  <c r="LT61" i="21"/>
  <c r="LS61" i="21"/>
  <c r="LQ61" i="21"/>
  <c r="LH61" i="21"/>
  <c r="LG61" i="21"/>
  <c r="PA42" i="24"/>
  <c r="OZ42" i="24"/>
  <c r="OY42" i="24"/>
  <c r="OL42" i="24"/>
  <c r="OK42" i="24"/>
  <c r="OJ42" i="24"/>
  <c r="NC42" i="23"/>
  <c r="NB42" i="23"/>
  <c r="NA42" i="23"/>
  <c r="MI42" i="23"/>
  <c r="MH42" i="23"/>
  <c r="MG42" i="23"/>
  <c r="MA42" i="23"/>
  <c r="LZ42" i="23"/>
  <c r="LY42" i="23"/>
  <c r="RB42" i="22"/>
  <c r="RA42" i="22"/>
  <c r="QZ42" i="22"/>
  <c r="QP42" i="22"/>
  <c r="QO42" i="22"/>
  <c r="QN42" i="22"/>
  <c r="PN42" i="22"/>
  <c r="PM42" i="22"/>
  <c r="PL42" i="22"/>
  <c r="PK42" i="22"/>
  <c r="PB42" i="22"/>
  <c r="PA42" i="22"/>
  <c r="OZ42" i="22"/>
  <c r="OP42" i="22"/>
  <c r="OO42" i="22"/>
  <c r="ON42" i="22"/>
  <c r="OM42" i="22"/>
  <c r="OD42" i="22"/>
  <c r="OC42" i="22"/>
  <c r="OB42" i="22"/>
  <c r="OA42" i="22"/>
  <c r="NR42" i="22"/>
  <c r="NQ42" i="22"/>
  <c r="NP42" i="22"/>
  <c r="NO42" i="22"/>
  <c r="NF42" i="22"/>
  <c r="NE42" i="22"/>
  <c r="ND42" i="22"/>
  <c r="NC42" i="22"/>
  <c r="MT42" i="22"/>
  <c r="MS42" i="22"/>
  <c r="MR42" i="22"/>
  <c r="MH42" i="22"/>
  <c r="MG42" i="22"/>
  <c r="MF42" i="22"/>
  <c r="ME42" i="22"/>
  <c r="LV42" i="22"/>
  <c r="LU42" i="22"/>
  <c r="LT42" i="22"/>
  <c r="LS42" i="22"/>
  <c r="ND42" i="21"/>
  <c r="NC42" i="21"/>
  <c r="NB42" i="21"/>
  <c r="NA42" i="21"/>
  <c r="MF42" i="21"/>
  <c r="ME42" i="21"/>
  <c r="MD42" i="21"/>
  <c r="MC42" i="21"/>
  <c r="LT42" i="21"/>
  <c r="LS42" i="21"/>
  <c r="LR42" i="21"/>
  <c r="LQ42" i="21"/>
  <c r="LH42" i="21"/>
  <c r="LG42" i="21"/>
  <c r="LF42" i="21"/>
  <c r="OF16" i="24"/>
  <c r="OE16" i="24"/>
  <c r="OD16" i="24"/>
  <c r="QX16" i="22"/>
  <c r="QW16" i="22"/>
  <c r="QV16" i="22"/>
  <c r="QL16" i="22"/>
  <c r="QK16" i="22"/>
  <c r="QJ16" i="22"/>
  <c r="PK16" i="22"/>
  <c r="PJ16" i="22"/>
  <c r="PI16" i="22"/>
  <c r="PH16" i="22"/>
  <c r="OX16" i="22"/>
  <c r="OW16" i="22"/>
  <c r="OV16" i="22"/>
  <c r="OM16" i="22"/>
  <c r="OL16" i="22"/>
  <c r="OK16" i="22"/>
  <c r="OJ16" i="22"/>
  <c r="OA16" i="22"/>
  <c r="NZ16" i="22"/>
  <c r="NY16" i="22"/>
  <c r="NX16" i="22"/>
  <c r="NO16" i="22"/>
  <c r="NN16" i="22"/>
  <c r="NM16" i="22"/>
  <c r="NL16" i="22"/>
  <c r="NC16" i="22"/>
  <c r="NB16" i="22"/>
  <c r="NA16" i="22"/>
  <c r="MZ16" i="22"/>
  <c r="MP16" i="22"/>
  <c r="MO16" i="22"/>
  <c r="MN16" i="22"/>
  <c r="ME16" i="22"/>
  <c r="MD16" i="22"/>
  <c r="MC16" i="22"/>
  <c r="MB16" i="22"/>
  <c r="LS16" i="22"/>
  <c r="LR16" i="22"/>
  <c r="LQ16" i="22"/>
  <c r="LP16" i="22"/>
  <c r="NA16" i="21"/>
  <c r="MZ16" i="21"/>
  <c r="MY16" i="21"/>
  <c r="MX16" i="21"/>
  <c r="MC16" i="21"/>
  <c r="MB16" i="21"/>
  <c r="MA16" i="21"/>
  <c r="LZ16" i="21"/>
  <c r="LQ16" i="21"/>
  <c r="LP16" i="21"/>
  <c r="LO16" i="21"/>
  <c r="LN16" i="21"/>
  <c r="LD16" i="21"/>
  <c r="LC16" i="21"/>
  <c r="LB16" i="21"/>
  <c r="QU9" i="22"/>
  <c r="QI9" i="22"/>
  <c r="PG9" i="22"/>
  <c r="OI9" i="22"/>
  <c r="NW9" i="22"/>
  <c r="NK9" i="22"/>
  <c r="MY9" i="22"/>
  <c r="MA9" i="22"/>
  <c r="LO9" i="22"/>
  <c r="MW9" i="21"/>
  <c r="LY9" i="21"/>
  <c r="LM9" i="21"/>
  <c r="QI79" i="26"/>
  <c r="QE79" i="26"/>
  <c r="QA79" i="26"/>
  <c r="PW79" i="26"/>
  <c r="PS79" i="26"/>
  <c r="PQ79" i="26"/>
  <c r="PP79" i="26"/>
  <c r="PO79" i="26"/>
  <c r="PM79" i="26"/>
  <c r="PL79" i="26"/>
  <c r="PK79" i="26"/>
  <c r="PI79" i="26"/>
  <c r="PH79" i="26"/>
  <c r="PG79" i="26"/>
  <c r="PE79" i="26"/>
  <c r="PD79" i="26"/>
  <c r="PC79" i="26"/>
  <c r="PA79" i="26"/>
  <c r="OZ79" i="26"/>
  <c r="PX79" i="25"/>
  <c r="PV79" i="25"/>
  <c r="PT79" i="25"/>
  <c r="PR79" i="25"/>
  <c r="PP79" i="25"/>
  <c r="PN79" i="25"/>
  <c r="PL79" i="25"/>
  <c r="PJ79" i="25"/>
  <c r="PI79" i="25"/>
  <c r="PH79" i="25"/>
  <c r="PF79" i="25"/>
  <c r="PE79" i="25"/>
  <c r="PD79" i="25"/>
  <c r="OZ79" i="25"/>
  <c r="OX79" i="25"/>
  <c r="QK79" i="24"/>
  <c r="QI79" i="24"/>
  <c r="QG79" i="24"/>
  <c r="QE79" i="24"/>
  <c r="QC79" i="24"/>
  <c r="QA79" i="24"/>
  <c r="PY79" i="24"/>
  <c r="PW79" i="24"/>
  <c r="PU79" i="24"/>
  <c r="PS79" i="24"/>
  <c r="PQ79" i="24"/>
  <c r="PO79" i="24"/>
  <c r="PM79" i="24"/>
  <c r="PK79" i="24"/>
  <c r="PI79" i="24"/>
  <c r="PG79" i="24"/>
  <c r="PE79" i="24"/>
  <c r="PC79" i="24"/>
  <c r="OW79" i="24"/>
  <c r="OU79" i="24"/>
  <c r="OR79" i="24"/>
  <c r="OP79" i="24"/>
  <c r="NO79" i="24"/>
  <c r="NM79" i="24"/>
  <c r="OE79" i="23"/>
  <c r="OC79" i="23"/>
  <c r="OA79" i="23"/>
  <c r="NY79" i="23"/>
  <c r="NW79" i="23"/>
  <c r="NU79" i="23"/>
  <c r="NS79" i="23"/>
  <c r="NQ79" i="23"/>
  <c r="NO79" i="23"/>
  <c r="NM79" i="23"/>
  <c r="NK79" i="23"/>
  <c r="NI79" i="23"/>
  <c r="NG79" i="23"/>
  <c r="NE79" i="23"/>
  <c r="MY79" i="23"/>
  <c r="MW79" i="23"/>
  <c r="MU79" i="23"/>
  <c r="MS79" i="23"/>
  <c r="MQ79" i="23"/>
  <c r="MO79" i="23"/>
  <c r="MM79" i="23"/>
  <c r="MK79" i="23"/>
  <c r="ME79" i="23"/>
  <c r="MC79" i="23"/>
  <c r="RF79" i="22"/>
  <c r="RD79" i="22"/>
  <c r="QT79" i="22"/>
  <c r="QR79" i="22"/>
  <c r="QH79" i="22"/>
  <c r="QM79" i="22"/>
  <c r="QQ79" i="22"/>
  <c r="QY79" i="22"/>
  <c r="QF79" i="22"/>
  <c r="QE79" i="22"/>
  <c r="QD79" i="22"/>
  <c r="QB79" i="22"/>
  <c r="QA79" i="22"/>
  <c r="PZ79" i="22"/>
  <c r="PX79" i="22"/>
  <c r="PW79" i="22"/>
  <c r="PV79" i="22"/>
  <c r="PT79" i="22"/>
  <c r="PS79" i="22"/>
  <c r="PR79" i="22"/>
  <c r="PP79" i="22"/>
  <c r="PO79" i="22"/>
  <c r="PF79" i="22"/>
  <c r="PD79" i="22"/>
  <c r="OT79" i="22"/>
  <c r="OR79" i="22"/>
  <c r="OQ79" i="22"/>
  <c r="OH79" i="22"/>
  <c r="OF79" i="22"/>
  <c r="OE79" i="22"/>
  <c r="NV79" i="22"/>
  <c r="NT79" i="22"/>
  <c r="NS79" i="22"/>
  <c r="NJ79" i="22"/>
  <c r="NH79" i="22"/>
  <c r="NG79" i="22"/>
  <c r="MX79" i="22"/>
  <c r="MV79" i="22"/>
  <c r="ML79" i="22"/>
  <c r="MJ79" i="22"/>
  <c r="MI79" i="22"/>
  <c r="LZ79" i="22"/>
  <c r="LX79" i="22"/>
  <c r="LW79" i="22"/>
  <c r="LN79" i="22"/>
  <c r="LL79" i="22"/>
  <c r="LK79" i="22"/>
  <c r="NH79" i="21"/>
  <c r="NF79" i="21"/>
  <c r="NE79" i="21"/>
  <c r="MV79" i="21"/>
  <c r="MT79" i="21"/>
  <c r="MS79" i="21"/>
  <c r="MR79" i="21"/>
  <c r="MP79" i="21"/>
  <c r="MO79" i="21"/>
  <c r="MN79" i="21"/>
  <c r="ML79" i="21"/>
  <c r="MK79" i="21"/>
  <c r="MJ79" i="21"/>
  <c r="MH79" i="21"/>
  <c r="MG79" i="21"/>
  <c r="LX79" i="21"/>
  <c r="LV79" i="21"/>
  <c r="LU79" i="21"/>
  <c r="LL79" i="21"/>
  <c r="LJ79" i="21"/>
  <c r="QI82" i="26"/>
  <c r="QE82" i="26"/>
  <c r="QA82" i="26"/>
  <c r="PW82" i="26"/>
  <c r="PS82" i="26"/>
  <c r="PO82" i="26"/>
  <c r="PK82" i="26"/>
  <c r="PG82" i="26"/>
  <c r="PC82" i="26"/>
  <c r="PX82" i="25"/>
  <c r="PT82" i="25"/>
  <c r="PP82" i="25"/>
  <c r="PL82" i="25"/>
  <c r="PH82" i="25"/>
  <c r="PD82" i="25"/>
  <c r="OZ82" i="25"/>
  <c r="QK82" i="24"/>
  <c r="QG82" i="24"/>
  <c r="QC82" i="24"/>
  <c r="PY82" i="24"/>
  <c r="PU82" i="24"/>
  <c r="PQ82" i="24"/>
  <c r="PM82" i="24"/>
  <c r="PI82" i="24"/>
  <c r="PE82" i="24"/>
  <c r="PA82" i="24"/>
  <c r="OW82" i="24"/>
  <c r="OR82" i="24"/>
  <c r="NO82" i="24"/>
  <c r="OE82" i="23"/>
  <c r="OA82" i="23"/>
  <c r="NW82" i="23"/>
  <c r="NS82" i="23"/>
  <c r="NO82" i="23"/>
  <c r="NK82" i="23"/>
  <c r="NG82" i="23"/>
  <c r="MY82" i="23"/>
  <c r="MU82" i="23"/>
  <c r="MQ82" i="23"/>
  <c r="MM82" i="23"/>
  <c r="ME82" i="23"/>
  <c r="RF82" i="22"/>
  <c r="QT82" i="22"/>
  <c r="QH82" i="22"/>
  <c r="QD82" i="22"/>
  <c r="PZ82" i="22"/>
  <c r="PV82" i="22"/>
  <c r="PR82" i="22"/>
  <c r="PF82" i="22"/>
  <c r="OT82" i="22"/>
  <c r="OH82" i="22"/>
  <c r="NV82" i="22"/>
  <c r="NJ82" i="22"/>
  <c r="MX82" i="22"/>
  <c r="ML82" i="22"/>
  <c r="LZ82" i="22"/>
  <c r="LN82" i="22"/>
  <c r="NH82" i="21"/>
  <c r="MV82" i="21"/>
  <c r="MR82" i="21"/>
  <c r="MN82" i="21"/>
  <c r="MJ82" i="21"/>
  <c r="LX82" i="21"/>
  <c r="LL82" i="21"/>
  <c r="KX49" i="21"/>
  <c r="PP65" i="26"/>
  <c r="PL65" i="26"/>
  <c r="PH65" i="26"/>
  <c r="PD65" i="26"/>
  <c r="OZ65" i="26"/>
  <c r="PI65" i="25"/>
  <c r="PE65" i="25"/>
  <c r="OW65" i="25"/>
  <c r="QE65" i="22"/>
  <c r="QA65" i="22"/>
  <c r="PW65" i="22"/>
  <c r="PS65" i="22"/>
  <c r="PO65" i="22"/>
  <c r="OQ65" i="22"/>
  <c r="OE65" i="22"/>
  <c r="NS65" i="22"/>
  <c r="NG65" i="22"/>
  <c r="MI65" i="22"/>
  <c r="LW65" i="22"/>
  <c r="LK65" i="22"/>
  <c r="KW65" i="21"/>
  <c r="NE65" i="21"/>
  <c r="MS65" i="21"/>
  <c r="MO65" i="21"/>
  <c r="MK65" i="21"/>
  <c r="MG65" i="21"/>
  <c r="LU65" i="21"/>
  <c r="QH58" i="26"/>
  <c r="QD58" i="26"/>
  <c r="PZ58" i="26"/>
  <c r="PV58" i="26"/>
  <c r="PR58" i="26"/>
  <c r="PN58" i="26"/>
  <c r="PJ58" i="26"/>
  <c r="PF58" i="26"/>
  <c r="PB58" i="26"/>
  <c r="PW58" i="25"/>
  <c r="PS58" i="25"/>
  <c r="PO58" i="25"/>
  <c r="PK58" i="25"/>
  <c r="PG58" i="25"/>
  <c r="PC58" i="25"/>
  <c r="OY58" i="25"/>
  <c r="QJ58" i="24"/>
  <c r="QF58" i="24"/>
  <c r="QB58" i="24"/>
  <c r="PX58" i="24"/>
  <c r="PT58" i="24"/>
  <c r="PP58" i="24"/>
  <c r="PL58" i="24"/>
  <c r="PH58" i="24"/>
  <c r="PD58" i="24"/>
  <c r="OV58" i="24"/>
  <c r="OQ58" i="24"/>
  <c r="NN58" i="24"/>
  <c r="OD58" i="23"/>
  <c r="NZ58" i="23"/>
  <c r="NV58" i="23"/>
  <c r="NR58" i="23"/>
  <c r="NN58" i="23"/>
  <c r="NJ58" i="23"/>
  <c r="NF58" i="23"/>
  <c r="MX58" i="23"/>
  <c r="MT58" i="23"/>
  <c r="MP58" i="23"/>
  <c r="ML58" i="23"/>
  <c r="MD58" i="23"/>
  <c r="RE58" i="22"/>
  <c r="QS58" i="22"/>
  <c r="QG58" i="22"/>
  <c r="QC58" i="22"/>
  <c r="PY58" i="22"/>
  <c r="PU58" i="22"/>
  <c r="PQ58" i="22"/>
  <c r="PE58" i="22"/>
  <c r="OS58" i="22"/>
  <c r="OG58" i="22"/>
  <c r="NU58" i="22"/>
  <c r="NI58" i="22"/>
  <c r="MW58" i="22"/>
  <c r="MK58" i="22"/>
  <c r="LY58" i="22"/>
  <c r="LM58" i="22"/>
  <c r="NG58" i="21"/>
  <c r="MY58" i="21"/>
  <c r="MU58" i="21"/>
  <c r="MQ58" i="21"/>
  <c r="MM58" i="21"/>
  <c r="MI58" i="21"/>
  <c r="LW58" i="21"/>
  <c r="LK58" i="21"/>
  <c r="PQ56" i="26"/>
  <c r="PP56" i="26"/>
  <c r="PM56" i="26"/>
  <c r="PL56" i="26"/>
  <c r="PI56" i="26"/>
  <c r="PH56" i="26"/>
  <c r="PE56" i="26"/>
  <c r="PD56" i="26"/>
  <c r="PA56" i="26"/>
  <c r="OZ56" i="26"/>
  <c r="PV56" i="25"/>
  <c r="PR56" i="25"/>
  <c r="PN56" i="25"/>
  <c r="PJ56" i="25"/>
  <c r="PI56" i="25"/>
  <c r="PF56" i="25"/>
  <c r="PE56" i="25"/>
  <c r="OX56" i="25"/>
  <c r="QI56" i="24"/>
  <c r="QE56" i="24"/>
  <c r="QA56" i="24"/>
  <c r="PW56" i="24"/>
  <c r="PS56" i="24"/>
  <c r="PO56" i="24"/>
  <c r="PK56" i="24"/>
  <c r="PG56" i="24"/>
  <c r="PC56" i="24"/>
  <c r="OU56" i="24"/>
  <c r="OP56" i="24"/>
  <c r="NM56" i="24"/>
  <c r="OC56" i="23"/>
  <c r="NY56" i="23"/>
  <c r="NU56" i="23"/>
  <c r="NQ56" i="23"/>
  <c r="NM56" i="23"/>
  <c r="NI56" i="23"/>
  <c r="NE56" i="23"/>
  <c r="MW56" i="23"/>
  <c r="MS56" i="23"/>
  <c r="MO56" i="23"/>
  <c r="MK56" i="23"/>
  <c r="MC56" i="23"/>
  <c r="RD56" i="22"/>
  <c r="RC56" i="22"/>
  <c r="QR56" i="22"/>
  <c r="QQ56" i="22"/>
  <c r="QJ56" i="22"/>
  <c r="QI56" i="22"/>
  <c r="QF56" i="22"/>
  <c r="QE56" i="22"/>
  <c r="QB56" i="22"/>
  <c r="QA56" i="22"/>
  <c r="PX56" i="22"/>
  <c r="PW56" i="22"/>
  <c r="PT56" i="22"/>
  <c r="PS56" i="22"/>
  <c r="PP56" i="22"/>
  <c r="PO56" i="22"/>
  <c r="PD56" i="22"/>
  <c r="PC56" i="22"/>
  <c r="OR56" i="22"/>
  <c r="OQ56" i="22"/>
  <c r="OF56" i="22"/>
  <c r="OE56" i="22"/>
  <c r="NT56" i="22"/>
  <c r="NS56" i="22"/>
  <c r="NH56" i="22"/>
  <c r="NG56" i="22"/>
  <c r="MV56" i="22"/>
  <c r="MU56" i="22"/>
  <c r="MJ56" i="22"/>
  <c r="MI56" i="22"/>
  <c r="LX56" i="22"/>
  <c r="LW56" i="22"/>
  <c r="LL56" i="22"/>
  <c r="LK56" i="22"/>
  <c r="NF56" i="21"/>
  <c r="NE56" i="21"/>
  <c r="MT56" i="21"/>
  <c r="MS56" i="21"/>
  <c r="MP56" i="21"/>
  <c r="MO56" i="21"/>
  <c r="ML56" i="21"/>
  <c r="MK56" i="21"/>
  <c r="MH56" i="21"/>
  <c r="MG56" i="21"/>
  <c r="LV56" i="21"/>
  <c r="LU56" i="21"/>
  <c r="LJ56" i="21"/>
  <c r="PQ49" i="26"/>
  <c r="PM49" i="26"/>
  <c r="PI49" i="26"/>
  <c r="PE49" i="26"/>
  <c r="PA49" i="26"/>
  <c r="PV49" i="25"/>
  <c r="PR49" i="25"/>
  <c r="PN49" i="25"/>
  <c r="PJ49" i="25"/>
  <c r="PF49" i="25"/>
  <c r="OX49" i="25"/>
  <c r="QI49" i="24"/>
  <c r="QA49" i="24"/>
  <c r="PW49" i="24"/>
  <c r="PS49" i="24"/>
  <c r="PO49" i="24"/>
  <c r="PK49" i="24"/>
  <c r="PG49" i="24"/>
  <c r="PC49" i="24"/>
  <c r="OU49" i="24"/>
  <c r="OP49" i="24"/>
  <c r="NM49" i="24"/>
  <c r="OC49" i="23"/>
  <c r="NY49" i="23"/>
  <c r="NU49" i="23"/>
  <c r="NQ49" i="23"/>
  <c r="NM49" i="23"/>
  <c r="NI49" i="23"/>
  <c r="NE49" i="23"/>
  <c r="MW49" i="23"/>
  <c r="MS49" i="23"/>
  <c r="MO49" i="23"/>
  <c r="MK49" i="23"/>
  <c r="MC49" i="23"/>
  <c r="RD49" i="22"/>
  <c r="QR49" i="22"/>
  <c r="QF49" i="22"/>
  <c r="QB49" i="22"/>
  <c r="PX49" i="22"/>
  <c r="PT49" i="22"/>
  <c r="PP49" i="22"/>
  <c r="PD49" i="22"/>
  <c r="OR49" i="22"/>
  <c r="OF49" i="22"/>
  <c r="NT49" i="22"/>
  <c r="NH49" i="22"/>
  <c r="MV49" i="22"/>
  <c r="MJ49" i="22"/>
  <c r="LX49" i="22"/>
  <c r="LL49" i="22"/>
  <c r="NF49" i="21"/>
  <c r="MT49" i="21"/>
  <c r="MP49" i="21"/>
  <c r="ML49" i="21"/>
  <c r="MH49" i="21"/>
  <c r="LV49" i="21"/>
  <c r="LJ49" i="21"/>
  <c r="PP39" i="26"/>
  <c r="PL39" i="26"/>
  <c r="PH39" i="26"/>
  <c r="PD39" i="26"/>
  <c r="OZ39" i="26"/>
  <c r="PI39" i="25"/>
  <c r="PE39" i="25"/>
  <c r="QE39" i="22"/>
  <c r="QA39" i="22"/>
  <c r="PW39" i="22"/>
  <c r="PS39" i="22"/>
  <c r="PO39" i="22"/>
  <c r="OQ39" i="22"/>
  <c r="OE39" i="22"/>
  <c r="NS39" i="22"/>
  <c r="NG39" i="22"/>
  <c r="MI39" i="22"/>
  <c r="LW39" i="22"/>
  <c r="LK39" i="22"/>
  <c r="NE39" i="21"/>
  <c r="MS39" i="21"/>
  <c r="MO39" i="21"/>
  <c r="MK39" i="21"/>
  <c r="MG39" i="21"/>
  <c r="LU39" i="21"/>
  <c r="QH27" i="26"/>
  <c r="QD27" i="26"/>
  <c r="PZ27" i="26"/>
  <c r="PV27" i="26"/>
  <c r="PR27" i="26"/>
  <c r="PN27" i="26"/>
  <c r="PJ27" i="26"/>
  <c r="PF27" i="26"/>
  <c r="PB27" i="26"/>
  <c r="PW27" i="25"/>
  <c r="PS27" i="25"/>
  <c r="PO27" i="25"/>
  <c r="PK27" i="25"/>
  <c r="PG27" i="25"/>
  <c r="PC27" i="25"/>
  <c r="OY27" i="25"/>
  <c r="QJ27" i="24"/>
  <c r="QF27" i="24"/>
  <c r="QB27" i="24"/>
  <c r="PX27" i="24"/>
  <c r="PT27" i="24"/>
  <c r="PP27" i="24"/>
  <c r="PP110" i="24"/>
  <c r="PL27" i="24"/>
  <c r="PH27" i="24"/>
  <c r="PD27" i="24"/>
  <c r="OV27" i="24"/>
  <c r="OQ27" i="24"/>
  <c r="NN27" i="24"/>
  <c r="OD27" i="23"/>
  <c r="NZ27" i="23"/>
  <c r="NV27" i="23"/>
  <c r="NN27" i="23"/>
  <c r="NJ27" i="23"/>
  <c r="NF27" i="23"/>
  <c r="MX27" i="23"/>
  <c r="MT27" i="23"/>
  <c r="MP27" i="23"/>
  <c r="ML27" i="23"/>
  <c r="MD27" i="23"/>
  <c r="RE27" i="22"/>
  <c r="QS27" i="22"/>
  <c r="QG27" i="22"/>
  <c r="QC27" i="22"/>
  <c r="PY27" i="22"/>
  <c r="PU27" i="22"/>
  <c r="PQ27" i="22"/>
  <c r="PE27" i="22"/>
  <c r="OS27" i="22"/>
  <c r="OG27" i="22"/>
  <c r="NU27" i="22"/>
  <c r="NI27" i="22"/>
  <c r="MW27" i="22"/>
  <c r="MK27" i="22"/>
  <c r="LY27" i="22"/>
  <c r="LM27" i="22"/>
  <c r="NG27" i="21"/>
  <c r="MU27" i="21"/>
  <c r="MQ27" i="21"/>
  <c r="MM27" i="21"/>
  <c r="MI27" i="21"/>
  <c r="LW27" i="21"/>
  <c r="LK27" i="21"/>
  <c r="QH10" i="26"/>
  <c r="QD10" i="26"/>
  <c r="PZ10" i="26"/>
  <c r="PV10" i="26"/>
  <c r="PR10" i="26"/>
  <c r="PP10" i="26"/>
  <c r="PN10" i="26"/>
  <c r="PL10" i="26"/>
  <c r="PJ10" i="26"/>
  <c r="PH10" i="26"/>
  <c r="PF10" i="26"/>
  <c r="PD10" i="26"/>
  <c r="PB10" i="26"/>
  <c r="OZ10" i="26"/>
  <c r="PW10" i="25"/>
  <c r="PS10" i="25"/>
  <c r="PO10" i="25"/>
  <c r="PK10" i="25"/>
  <c r="PI10" i="25"/>
  <c r="PE10" i="25"/>
  <c r="PG10" i="25"/>
  <c r="PC10" i="25"/>
  <c r="OY10" i="25"/>
  <c r="QJ10" i="24"/>
  <c r="QF10" i="24"/>
  <c r="QB10" i="24"/>
  <c r="PX10" i="24"/>
  <c r="PT10" i="24"/>
  <c r="PP10" i="24"/>
  <c r="PL10" i="24"/>
  <c r="PH10" i="24"/>
  <c r="PD10" i="24"/>
  <c r="OV10" i="24"/>
  <c r="OQ10" i="24"/>
  <c r="NN10" i="24"/>
  <c r="OD10" i="23"/>
  <c r="NZ10" i="23"/>
  <c r="NV10" i="23"/>
  <c r="NR10" i="23"/>
  <c r="NN10" i="23"/>
  <c r="NJ10" i="23"/>
  <c r="NF10" i="23"/>
  <c r="MX10" i="23"/>
  <c r="MT10" i="23"/>
  <c r="MP10" i="23"/>
  <c r="MD10" i="23"/>
  <c r="RE10" i="22"/>
  <c r="QS10" i="22"/>
  <c r="QG10" i="22"/>
  <c r="QE10" i="22"/>
  <c r="QC10" i="22"/>
  <c r="QA10" i="22"/>
  <c r="PY10" i="22"/>
  <c r="PW10" i="22"/>
  <c r="PU10" i="22"/>
  <c r="PS10" i="22"/>
  <c r="PQ10" i="22"/>
  <c r="PO10" i="22"/>
  <c r="PE10" i="22"/>
  <c r="OS10" i="22"/>
  <c r="OQ10" i="22"/>
  <c r="OG10" i="22"/>
  <c r="OE10" i="22"/>
  <c r="NU10" i="22"/>
  <c r="NS10" i="22"/>
  <c r="NI10" i="22"/>
  <c r="NG10" i="22"/>
  <c r="MW10" i="22"/>
  <c r="MK10" i="22"/>
  <c r="MI10" i="22"/>
  <c r="LY10" i="22"/>
  <c r="LW10" i="22"/>
  <c r="LM10" i="22"/>
  <c r="LK10" i="22"/>
  <c r="NG10" i="21"/>
  <c r="NE10" i="21"/>
  <c r="MU10" i="21"/>
  <c r="MS10" i="21"/>
  <c r="MQ10" i="21"/>
  <c r="MO10" i="21"/>
  <c r="MM10" i="21"/>
  <c r="MK10" i="21"/>
  <c r="MI10" i="21"/>
  <c r="MG10" i="21"/>
  <c r="LW10" i="21"/>
  <c r="LU10" i="21"/>
  <c r="LK10" i="21"/>
  <c r="B652" i="2"/>
  <c r="QJ117" i="26"/>
  <c r="QJ116" i="26"/>
  <c r="QJ115" i="26"/>
  <c r="QJ114" i="26"/>
  <c r="QJ113" i="26"/>
  <c r="QJ112" i="26"/>
  <c r="QJ111" i="26"/>
  <c r="QJ110" i="26"/>
  <c r="QJ109" i="26"/>
  <c r="QJ108" i="26"/>
  <c r="QJ107" i="26"/>
  <c r="QJ106" i="26"/>
  <c r="QJ105" i="26"/>
  <c r="QJ104" i="26"/>
  <c r="QJ103" i="26"/>
  <c r="QJ102" i="26"/>
  <c r="QJ101" i="26"/>
  <c r="QJ100" i="26"/>
  <c r="QJ99" i="26"/>
  <c r="QJ98" i="26"/>
  <c r="QJ97" i="26"/>
  <c r="QJ96" i="26"/>
  <c r="QJ95" i="26"/>
  <c r="QJ94" i="26"/>
  <c r="QJ93" i="26"/>
  <c r="QJ92" i="26"/>
  <c r="NH80" i="21" l="1"/>
  <c r="NG80" i="21"/>
  <c r="NF80" i="21"/>
  <c r="NE80" i="21"/>
  <c r="MV80" i="21"/>
  <c r="MU80" i="21"/>
  <c r="MT80" i="21"/>
  <c r="MS80" i="21"/>
  <c r="MR80" i="21"/>
  <c r="MQ80" i="21"/>
  <c r="MP80" i="21"/>
  <c r="MO80" i="21"/>
  <c r="MN80" i="21"/>
  <c r="MM80" i="21"/>
  <c r="ML80" i="21"/>
  <c r="MK80" i="21"/>
  <c r="MJ80" i="21"/>
  <c r="MI80" i="21"/>
  <c r="MH80" i="21"/>
  <c r="MG80" i="21"/>
  <c r="LU80" i="21"/>
  <c r="LX80" i="21"/>
  <c r="LW80" i="21"/>
  <c r="LV80" i="21"/>
  <c r="LL80" i="21"/>
  <c r="LK80" i="21"/>
  <c r="LJ80" i="21"/>
  <c r="NH19" i="21"/>
  <c r="NG19" i="21"/>
  <c r="NF19" i="21"/>
  <c r="NE19" i="21"/>
  <c r="MV19" i="21"/>
  <c r="MU19" i="21"/>
  <c r="MT19" i="21"/>
  <c r="MS19" i="21"/>
  <c r="MR19" i="21"/>
  <c r="MQ19" i="21"/>
  <c r="MP19" i="21"/>
  <c r="MO19" i="21"/>
  <c r="MN19" i="21"/>
  <c r="MM19" i="21"/>
  <c r="ML19" i="21"/>
  <c r="MK19" i="21"/>
  <c r="MJ19" i="21"/>
  <c r="MI19" i="21"/>
  <c r="MH19" i="21"/>
  <c r="MG19" i="21"/>
  <c r="LX19" i="21"/>
  <c r="LW19" i="21"/>
  <c r="LV19" i="21"/>
  <c r="LU19" i="21"/>
  <c r="LL19" i="21"/>
  <c r="LK19" i="21"/>
  <c r="LJ19" i="21"/>
  <c r="KZ19" i="21"/>
  <c r="KY19" i="21"/>
  <c r="KX19" i="21"/>
  <c r="KW19" i="21"/>
  <c r="KV19" i="21"/>
  <c r="RF80" i="22"/>
  <c r="RE80" i="22"/>
  <c r="RD80" i="22"/>
  <c r="QT80" i="22"/>
  <c r="QS80" i="22"/>
  <c r="QR80" i="22"/>
  <c r="QH80" i="22"/>
  <c r="QG80" i="22"/>
  <c r="QF80" i="22"/>
  <c r="QE80" i="22"/>
  <c r="QD80" i="22"/>
  <c r="QC80" i="22"/>
  <c r="QB80" i="22"/>
  <c r="QA80" i="22"/>
  <c r="PZ80" i="22"/>
  <c r="PY80" i="22"/>
  <c r="PX80" i="22"/>
  <c r="PW80" i="22"/>
  <c r="PV80" i="22"/>
  <c r="PU80" i="22"/>
  <c r="PT80" i="22"/>
  <c r="PS80" i="22"/>
  <c r="PR80" i="22"/>
  <c r="PQ80" i="22"/>
  <c r="PP80" i="22"/>
  <c r="PO80" i="22"/>
  <c r="PF80" i="22"/>
  <c r="PE80" i="22"/>
  <c r="PD80" i="22"/>
  <c r="OT80" i="22"/>
  <c r="OS80" i="22"/>
  <c r="OR80" i="22"/>
  <c r="OQ80" i="22"/>
  <c r="OH80" i="22"/>
  <c r="OG80" i="22"/>
  <c r="OF80" i="22"/>
  <c r="OE80" i="22"/>
  <c r="NV80" i="22"/>
  <c r="NU80" i="22"/>
  <c r="NT80" i="22"/>
  <c r="NS80" i="22"/>
  <c r="NJ80" i="22"/>
  <c r="NI80" i="22"/>
  <c r="NH80" i="22"/>
  <c r="NG80" i="22"/>
  <c r="MX80" i="22"/>
  <c r="MW80" i="22"/>
  <c r="MV80" i="22"/>
  <c r="ML80" i="22"/>
  <c r="MK80" i="22"/>
  <c r="MJ80" i="22"/>
  <c r="MI80" i="22"/>
  <c r="LZ80" i="22"/>
  <c r="LY80" i="22"/>
  <c r="LX80" i="22"/>
  <c r="LW80" i="22"/>
  <c r="LN80" i="22"/>
  <c r="LM80" i="22"/>
  <c r="LL80" i="22"/>
  <c r="LK80" i="22"/>
  <c r="RF19" i="22"/>
  <c r="RE19" i="22"/>
  <c r="RD19" i="22"/>
  <c r="QT19" i="22"/>
  <c r="QS19" i="22"/>
  <c r="QR19" i="22"/>
  <c r="QH19" i="22"/>
  <c r="QG19" i="22"/>
  <c r="QF19" i="22"/>
  <c r="QE19" i="22"/>
  <c r="QD19" i="22"/>
  <c r="QC19" i="22"/>
  <c r="QB19" i="22"/>
  <c r="QA19" i="22"/>
  <c r="PZ19" i="22"/>
  <c r="PY19" i="22"/>
  <c r="PX19" i="22"/>
  <c r="PW19" i="22"/>
  <c r="PV19" i="22"/>
  <c r="PU19" i="22"/>
  <c r="PT19" i="22"/>
  <c r="PS19" i="22"/>
  <c r="PR19" i="22"/>
  <c r="PQ19" i="22"/>
  <c r="PP19" i="22"/>
  <c r="PO19" i="22"/>
  <c r="PF19" i="22"/>
  <c r="PE19" i="22"/>
  <c r="PD19" i="22"/>
  <c r="OT19" i="22"/>
  <c r="OS19" i="22"/>
  <c r="OR19" i="22"/>
  <c r="OQ19" i="22"/>
  <c r="OH19" i="22"/>
  <c r="OG19" i="22"/>
  <c r="OF19" i="22"/>
  <c r="OE19" i="22"/>
  <c r="NV19" i="22"/>
  <c r="NU19" i="22"/>
  <c r="NT19" i="22"/>
  <c r="NS19" i="22"/>
  <c r="NJ19" i="22"/>
  <c r="NI19" i="22"/>
  <c r="NH19" i="22"/>
  <c r="NG19" i="22"/>
  <c r="MX19" i="22"/>
  <c r="MW19" i="22"/>
  <c r="MV19" i="22"/>
  <c r="ML19" i="22"/>
  <c r="MK19" i="22"/>
  <c r="MJ19" i="22"/>
  <c r="MI19" i="22"/>
  <c r="LZ19" i="22"/>
  <c r="LY19" i="22"/>
  <c r="LX19" i="22"/>
  <c r="LW19" i="22"/>
  <c r="LN19" i="22"/>
  <c r="LM19" i="22"/>
  <c r="LL19" i="22"/>
  <c r="LK19" i="22"/>
  <c r="OE80" i="23"/>
  <c r="OD80" i="23"/>
  <c r="OC80" i="23"/>
  <c r="OA80" i="23"/>
  <c r="NZ80" i="23"/>
  <c r="NY80" i="23"/>
  <c r="NW80" i="23"/>
  <c r="NV80" i="23"/>
  <c r="NU80" i="23"/>
  <c r="NS80" i="23"/>
  <c r="NR80" i="23"/>
  <c r="NQ80" i="23"/>
  <c r="NO80" i="23"/>
  <c r="NN80" i="23"/>
  <c r="NM80" i="23"/>
  <c r="NK80" i="23"/>
  <c r="NJ80" i="23"/>
  <c r="NI80" i="23"/>
  <c r="NG80" i="23"/>
  <c r="NF80" i="23"/>
  <c r="NE80" i="23"/>
  <c r="MY80" i="23"/>
  <c r="MX80" i="23"/>
  <c r="MW80" i="23"/>
  <c r="MU80" i="23"/>
  <c r="MT80" i="23"/>
  <c r="MS80" i="23"/>
  <c r="MQ80" i="23"/>
  <c r="MP80" i="23"/>
  <c r="MO80" i="23"/>
  <c r="MM80" i="23"/>
  <c r="ML80" i="23"/>
  <c r="MK80" i="23"/>
  <c r="ME80" i="23"/>
  <c r="MD80" i="23"/>
  <c r="MC80" i="23"/>
  <c r="OE19" i="23"/>
  <c r="OD19" i="23"/>
  <c r="OC19" i="23"/>
  <c r="OA19" i="23"/>
  <c r="NZ19" i="23"/>
  <c r="NY19" i="23"/>
  <c r="NW19" i="23"/>
  <c r="NV19" i="23"/>
  <c r="NU19" i="23"/>
  <c r="NS19" i="23"/>
  <c r="NR19" i="23"/>
  <c r="NQ19" i="23"/>
  <c r="NO19" i="23"/>
  <c r="NN19" i="23"/>
  <c r="NM19" i="23"/>
  <c r="NK19" i="23"/>
  <c r="NJ19" i="23"/>
  <c r="NI19" i="23"/>
  <c r="NG19" i="23"/>
  <c r="NF19" i="23"/>
  <c r="NE19" i="23"/>
  <c r="MY19" i="23"/>
  <c r="MX19" i="23"/>
  <c r="MW19" i="23"/>
  <c r="MU19" i="23"/>
  <c r="MT19" i="23"/>
  <c r="MS19" i="23"/>
  <c r="MQ19" i="23"/>
  <c r="MP19" i="23"/>
  <c r="MO19" i="23"/>
  <c r="MM19" i="23"/>
  <c r="ML19" i="23"/>
  <c r="MK19" i="23"/>
  <c r="ME19" i="23"/>
  <c r="MD19" i="23"/>
  <c r="MC19" i="23"/>
  <c r="QK80" i="24"/>
  <c r="QJ80" i="24"/>
  <c r="QI80" i="24"/>
  <c r="QG80" i="24"/>
  <c r="QF80" i="24"/>
  <c r="QE80" i="24"/>
  <c r="QC80" i="24"/>
  <c r="QB80" i="24"/>
  <c r="QA80" i="24"/>
  <c r="PY80" i="24"/>
  <c r="PX80" i="24"/>
  <c r="PW80" i="24"/>
  <c r="PU80" i="24"/>
  <c r="PT80" i="24"/>
  <c r="PS80" i="24"/>
  <c r="PQ80" i="24"/>
  <c r="PP80" i="24"/>
  <c r="PO80" i="24"/>
  <c r="PM80" i="24"/>
  <c r="PL80" i="24"/>
  <c r="PK80" i="24"/>
  <c r="PI80" i="24"/>
  <c r="PH80" i="24"/>
  <c r="PG80" i="24"/>
  <c r="PE80" i="24"/>
  <c r="PD80" i="24"/>
  <c r="PC80" i="24"/>
  <c r="OW80" i="24"/>
  <c r="OV80" i="24"/>
  <c r="OU80" i="24"/>
  <c r="OR80" i="24"/>
  <c r="OQ80" i="24"/>
  <c r="OP80" i="24"/>
  <c r="NO80" i="24"/>
  <c r="NN80" i="24"/>
  <c r="NM80" i="24"/>
  <c r="QK19" i="24"/>
  <c r="QJ19" i="24"/>
  <c r="QI19" i="24"/>
  <c r="QG19" i="24"/>
  <c r="QF19" i="24"/>
  <c r="QE19" i="24"/>
  <c r="QC19" i="24"/>
  <c r="QB19" i="24"/>
  <c r="QA19" i="24"/>
  <c r="PY19" i="24"/>
  <c r="PX19" i="24"/>
  <c r="PW19" i="24"/>
  <c r="PU19" i="24"/>
  <c r="PT19" i="24"/>
  <c r="PS19" i="24"/>
  <c r="PQ19" i="24"/>
  <c r="PP19" i="24"/>
  <c r="PO19" i="24"/>
  <c r="PM19" i="24"/>
  <c r="PL19" i="24"/>
  <c r="PK19" i="24"/>
  <c r="PI19" i="24"/>
  <c r="PH19" i="24"/>
  <c r="PG19" i="24"/>
  <c r="PE19" i="24"/>
  <c r="PD19" i="24"/>
  <c r="PC19" i="24"/>
  <c r="OW19" i="24"/>
  <c r="OV19" i="24"/>
  <c r="OU19" i="24"/>
  <c r="OR19" i="24"/>
  <c r="OQ19" i="24"/>
  <c r="OP19" i="24"/>
  <c r="NO19" i="24"/>
  <c r="NN19" i="24"/>
  <c r="NM19" i="24"/>
  <c r="PX80" i="25"/>
  <c r="PW80" i="25"/>
  <c r="PV80" i="25"/>
  <c r="PT80" i="25"/>
  <c r="PS80" i="25"/>
  <c r="PR80" i="25"/>
  <c r="PP80" i="25"/>
  <c r="PO80" i="25"/>
  <c r="PN80" i="25"/>
  <c r="PL80" i="25"/>
  <c r="PK80" i="25"/>
  <c r="PJ80" i="25"/>
  <c r="PI80" i="25"/>
  <c r="PH80" i="25"/>
  <c r="PG80" i="25"/>
  <c r="PF80" i="25"/>
  <c r="PE80" i="25"/>
  <c r="PD80" i="25"/>
  <c r="PC80" i="25"/>
  <c r="OZ80" i="25"/>
  <c r="OY80" i="25"/>
  <c r="OX80" i="25"/>
  <c r="PX19" i="25"/>
  <c r="PW19" i="25"/>
  <c r="PV19" i="25"/>
  <c r="PT19" i="25"/>
  <c r="PS19" i="25"/>
  <c r="PR19" i="25"/>
  <c r="PQ19" i="25"/>
  <c r="PP19" i="25"/>
  <c r="PO19" i="25"/>
  <c r="PN19" i="25"/>
  <c r="PM19" i="25"/>
  <c r="PL19" i="25"/>
  <c r="PK19" i="25"/>
  <c r="PJ19" i="25"/>
  <c r="PI19" i="25"/>
  <c r="PH19" i="25"/>
  <c r="PG19" i="25"/>
  <c r="PF19" i="25"/>
  <c r="PE19" i="25"/>
  <c r="PD19" i="25"/>
  <c r="PC19" i="25"/>
  <c r="PB19" i="25"/>
  <c r="PA19" i="25"/>
  <c r="OZ19" i="25"/>
  <c r="OY19" i="25"/>
  <c r="OX19" i="25"/>
  <c r="QI80" i="26"/>
  <c r="QH80" i="26"/>
  <c r="QG80" i="26"/>
  <c r="QF80" i="26"/>
  <c r="QE80" i="26"/>
  <c r="QD80" i="26"/>
  <c r="QC80" i="26"/>
  <c r="QB80" i="26"/>
  <c r="QA80" i="26"/>
  <c r="PZ80" i="26"/>
  <c r="PY80" i="26"/>
  <c r="PX80" i="26"/>
  <c r="PW80" i="26"/>
  <c r="PV80" i="26"/>
  <c r="PT80" i="26"/>
  <c r="PS80" i="26"/>
  <c r="PR80" i="26"/>
  <c r="PQ80" i="26"/>
  <c r="PP80" i="26"/>
  <c r="PO80" i="26"/>
  <c r="PN80" i="26"/>
  <c r="PM80" i="26"/>
  <c r="PL80" i="26"/>
  <c r="PK80" i="26"/>
  <c r="PJ80" i="26"/>
  <c r="PI80" i="26"/>
  <c r="PH80" i="26"/>
  <c r="PG80" i="26"/>
  <c r="PF80" i="26"/>
  <c r="PE80" i="26"/>
  <c r="PD80" i="26"/>
  <c r="PC80" i="26"/>
  <c r="PB80" i="26"/>
  <c r="PA80" i="26"/>
  <c r="OZ80" i="26"/>
  <c r="QI19" i="26"/>
  <c r="QH19" i="26"/>
  <c r="QE19" i="26"/>
  <c r="QD19" i="26"/>
  <c r="QA19" i="26"/>
  <c r="PZ19" i="26"/>
  <c r="PW19" i="26"/>
  <c r="PV19" i="26"/>
  <c r="PR19" i="26"/>
  <c r="PQ19" i="26"/>
  <c r="PP19" i="26"/>
  <c r="PO19" i="26"/>
  <c r="PN19" i="26"/>
  <c r="PM19" i="26"/>
  <c r="PL19" i="26"/>
  <c r="PK19" i="26"/>
  <c r="PS19" i="26"/>
  <c r="PJ19" i="26"/>
  <c r="PI19" i="26"/>
  <c r="PH19" i="26"/>
  <c r="PG19" i="26"/>
  <c r="PF19" i="26"/>
  <c r="PE19" i="26"/>
  <c r="PD19" i="26"/>
  <c r="PC19" i="26"/>
  <c r="PB19" i="26"/>
  <c r="PA19" i="26"/>
  <c r="OZ19" i="26"/>
  <c r="QG110" i="26"/>
  <c r="QF110" i="26"/>
  <c r="QG109" i="26"/>
  <c r="QF109" i="26"/>
  <c r="QG108" i="26"/>
  <c r="QF108" i="26"/>
  <c r="QG107" i="26"/>
  <c r="QF107" i="26"/>
  <c r="QG106" i="26"/>
  <c r="QF106" i="26"/>
  <c r="QG105" i="26"/>
  <c r="QF105" i="26"/>
  <c r="QG104" i="26"/>
  <c r="QF104" i="26"/>
  <c r="QG103" i="26"/>
  <c r="QF103" i="26"/>
  <c r="QG102" i="26"/>
  <c r="QF102" i="26"/>
  <c r="QG101" i="26"/>
  <c r="QF101" i="26"/>
  <c r="QG100" i="26"/>
  <c r="QF100" i="26"/>
  <c r="QG99" i="26"/>
  <c r="QF99" i="26"/>
  <c r="QG98" i="26"/>
  <c r="QF98" i="26"/>
  <c r="QG97" i="26"/>
  <c r="QF97" i="26"/>
  <c r="QG96" i="26"/>
  <c r="QF96" i="26"/>
  <c r="QG95" i="26"/>
  <c r="QF95" i="26"/>
  <c r="QG94" i="26"/>
  <c r="QF94" i="26"/>
  <c r="QG93" i="26"/>
  <c r="QF93" i="26"/>
  <c r="QG92" i="26"/>
  <c r="QF92" i="26"/>
  <c r="QG91" i="26"/>
  <c r="QF91" i="26"/>
  <c r="QG90" i="26"/>
  <c r="QF90" i="26"/>
  <c r="QG89" i="26"/>
  <c r="QF89" i="26"/>
  <c r="QG88" i="26"/>
  <c r="QF88" i="26"/>
  <c r="QG87" i="26"/>
  <c r="QF87" i="26"/>
  <c r="QG86" i="26"/>
  <c r="QF86" i="26"/>
  <c r="QG85" i="26"/>
  <c r="QF85" i="26"/>
  <c r="QG84" i="26"/>
  <c r="QF84" i="26"/>
  <c r="QG83" i="26"/>
  <c r="QF83" i="26"/>
  <c r="QG82" i="26"/>
  <c r="QF82" i="26"/>
  <c r="QG81" i="26"/>
  <c r="QF81" i="26"/>
  <c r="QG79" i="26"/>
  <c r="QF79" i="26"/>
  <c r="QG78" i="26"/>
  <c r="QF78" i="26"/>
  <c r="QG77" i="26"/>
  <c r="QF77" i="26"/>
  <c r="QG76" i="26"/>
  <c r="QF76" i="26"/>
  <c r="QG75" i="26"/>
  <c r="QF75" i="26"/>
  <c r="QG74" i="26"/>
  <c r="QF74" i="26"/>
  <c r="QG73" i="26"/>
  <c r="QF73" i="26"/>
  <c r="QG72" i="26"/>
  <c r="QF72" i="26"/>
  <c r="QG71" i="26"/>
  <c r="QF71" i="26"/>
  <c r="QG70" i="26"/>
  <c r="QF70" i="26"/>
  <c r="QG69" i="26"/>
  <c r="QF69" i="26"/>
  <c r="QG68" i="26"/>
  <c r="QF68" i="26"/>
  <c r="QG67" i="26"/>
  <c r="QF67" i="26"/>
  <c r="QG66" i="26"/>
  <c r="QF66" i="26"/>
  <c r="QG65" i="26"/>
  <c r="QF65" i="26"/>
  <c r="QG64" i="26"/>
  <c r="QF64" i="26"/>
  <c r="QG63" i="26"/>
  <c r="QF63" i="26"/>
  <c r="QG62" i="26"/>
  <c r="QF62" i="26"/>
  <c r="QG61" i="26"/>
  <c r="QF61" i="26"/>
  <c r="QG60" i="26"/>
  <c r="QF60" i="26"/>
  <c r="QG59" i="26"/>
  <c r="QF59" i="26"/>
  <c r="QG58" i="26"/>
  <c r="QF58" i="26"/>
  <c r="QG57" i="26"/>
  <c r="QF57" i="26"/>
  <c r="QG56" i="26"/>
  <c r="QF56" i="26"/>
  <c r="QG55" i="26"/>
  <c r="QF55" i="26"/>
  <c r="QG54" i="26"/>
  <c r="QF54" i="26"/>
  <c r="QG53" i="26"/>
  <c r="QF53" i="26"/>
  <c r="QG52" i="26"/>
  <c r="QF52" i="26"/>
  <c r="QG51" i="26"/>
  <c r="QF51" i="26"/>
  <c r="QG50" i="26"/>
  <c r="QF50" i="26"/>
  <c r="QG49" i="26"/>
  <c r="QF49" i="26"/>
  <c r="QG48" i="26"/>
  <c r="QF48" i="26"/>
  <c r="QG47" i="26"/>
  <c r="QF47" i="26"/>
  <c r="QG46" i="26"/>
  <c r="QF46" i="26"/>
  <c r="QG45" i="26"/>
  <c r="QF45" i="26"/>
  <c r="QG44" i="26"/>
  <c r="QF44" i="26"/>
  <c r="QG43" i="26"/>
  <c r="QF43" i="26"/>
  <c r="QG42" i="26"/>
  <c r="QF42" i="26"/>
  <c r="QG41" i="26"/>
  <c r="QF41" i="26"/>
  <c r="QG40" i="26"/>
  <c r="QF40" i="26"/>
  <c r="QG39" i="26"/>
  <c r="QF39" i="26"/>
  <c r="QG38" i="26"/>
  <c r="QF38" i="26"/>
  <c r="QG37" i="26"/>
  <c r="QF37" i="26"/>
  <c r="QG36" i="26"/>
  <c r="QF36" i="26"/>
  <c r="QG35" i="26"/>
  <c r="QF35" i="26"/>
  <c r="QG34" i="26"/>
  <c r="QF34" i="26"/>
  <c r="QG33" i="26"/>
  <c r="QF33" i="26"/>
  <c r="QG32" i="26"/>
  <c r="QF32" i="26"/>
  <c r="QG31" i="26"/>
  <c r="QF31" i="26"/>
  <c r="QG30" i="26"/>
  <c r="QF30" i="26"/>
  <c r="QG29" i="26"/>
  <c r="QF29" i="26"/>
  <c r="QG28" i="26"/>
  <c r="QF28" i="26"/>
  <c r="QG27" i="26"/>
  <c r="QF27" i="26"/>
  <c r="QG26" i="26"/>
  <c r="QF26" i="26"/>
  <c r="QG25" i="26"/>
  <c r="QF25" i="26"/>
  <c r="QG24" i="26"/>
  <c r="QF24" i="26"/>
  <c r="QG23" i="26"/>
  <c r="QF23" i="26"/>
  <c r="QG22" i="26"/>
  <c r="QF22" i="26"/>
  <c r="QG21" i="26"/>
  <c r="QF21" i="26"/>
  <c r="QG20" i="26"/>
  <c r="QF20" i="26"/>
  <c r="QG19" i="26"/>
  <c r="QF19" i="26"/>
  <c r="QG18" i="26"/>
  <c r="QF18" i="26"/>
  <c r="QG17" i="26"/>
  <c r="QF17" i="26"/>
  <c r="QG16" i="26"/>
  <c r="QF16" i="26"/>
  <c r="QG15" i="26"/>
  <c r="QF15" i="26"/>
  <c r="QG14" i="26"/>
  <c r="QF14" i="26"/>
  <c r="QG13" i="26"/>
  <c r="QF13" i="26"/>
  <c r="QG12" i="26"/>
  <c r="QF12" i="26"/>
  <c r="QG11" i="26"/>
  <c r="QF11" i="26"/>
  <c r="QG10" i="26"/>
  <c r="QF10" i="26"/>
  <c r="QG9" i="26"/>
  <c r="QF9" i="26"/>
  <c r="QG8" i="26"/>
  <c r="QF8" i="26"/>
  <c r="QG7" i="26"/>
  <c r="QF7" i="26"/>
  <c r="QG6" i="26"/>
  <c r="QF6" i="26"/>
  <c r="QG5" i="26"/>
  <c r="QF5" i="26"/>
  <c r="QC110" i="26"/>
  <c r="QC109" i="26"/>
  <c r="QC108" i="26"/>
  <c r="QC107" i="26"/>
  <c r="QC106" i="26"/>
  <c r="QC105" i="26"/>
  <c r="QC104" i="26"/>
  <c r="QC103" i="26"/>
  <c r="QC102" i="26"/>
  <c r="QC101" i="26"/>
  <c r="QC100" i="26"/>
  <c r="QC99" i="26"/>
  <c r="QC98" i="26"/>
  <c r="QC97" i="26"/>
  <c r="QC96" i="26"/>
  <c r="QC95" i="26"/>
  <c r="QC94" i="26"/>
  <c r="QC93" i="26"/>
  <c r="QC92" i="26"/>
  <c r="QC91" i="26"/>
  <c r="QC90" i="26"/>
  <c r="QC89" i="26"/>
  <c r="QC88" i="26"/>
  <c r="QC87" i="26"/>
  <c r="QC86" i="26"/>
  <c r="QC85" i="26"/>
  <c r="QC84" i="26"/>
  <c r="QC83" i="26"/>
  <c r="QC82" i="26"/>
  <c r="QC81" i="26"/>
  <c r="QC79" i="26"/>
  <c r="QC78" i="26"/>
  <c r="QC77" i="26"/>
  <c r="QC76" i="26"/>
  <c r="QC75" i="26"/>
  <c r="QC74" i="26"/>
  <c r="QC73" i="26"/>
  <c r="QC72" i="26"/>
  <c r="QC71" i="26"/>
  <c r="QC70" i="26"/>
  <c r="QC69" i="26"/>
  <c r="QC68" i="26"/>
  <c r="QC67" i="26"/>
  <c r="QC66" i="26"/>
  <c r="QC65" i="26"/>
  <c r="QC64" i="26"/>
  <c r="QC63" i="26"/>
  <c r="QC62" i="26"/>
  <c r="QC61" i="26"/>
  <c r="QC60" i="26"/>
  <c r="QC59" i="26"/>
  <c r="QC58" i="26"/>
  <c r="QC57" i="26"/>
  <c r="QC56" i="26"/>
  <c r="QC55" i="26"/>
  <c r="QC54" i="26"/>
  <c r="QC53" i="26"/>
  <c r="QC52" i="26"/>
  <c r="QC51" i="26"/>
  <c r="QC50" i="26"/>
  <c r="QC49" i="26"/>
  <c r="QC48" i="26"/>
  <c r="QC47" i="26"/>
  <c r="QC46" i="26"/>
  <c r="QC45" i="26"/>
  <c r="QC44" i="26"/>
  <c r="QC43" i="26"/>
  <c r="QC42" i="26"/>
  <c r="QC41" i="26"/>
  <c r="QC40" i="26"/>
  <c r="QC39" i="26"/>
  <c r="QC38" i="26"/>
  <c r="QC37" i="26"/>
  <c r="QC36" i="26"/>
  <c r="QC35" i="26"/>
  <c r="QC34" i="26"/>
  <c r="QC33" i="26"/>
  <c r="QC32" i="26"/>
  <c r="QC31" i="26"/>
  <c r="QC30" i="26"/>
  <c r="QC29" i="26"/>
  <c r="QC28" i="26"/>
  <c r="QC27" i="26"/>
  <c r="QC26" i="26"/>
  <c r="QC25" i="26"/>
  <c r="QC24" i="26"/>
  <c r="QC23" i="26"/>
  <c r="QC22" i="26"/>
  <c r="QC21" i="26"/>
  <c r="QC20" i="26"/>
  <c r="QC19" i="26"/>
  <c r="QC18" i="26"/>
  <c r="QC17" i="26"/>
  <c r="QC16" i="26"/>
  <c r="QC15" i="26"/>
  <c r="QC14" i="26"/>
  <c r="QC13" i="26"/>
  <c r="QC12" i="26"/>
  <c r="QC11" i="26"/>
  <c r="QC10" i="26"/>
  <c r="QC9" i="26"/>
  <c r="QC8" i="26"/>
  <c r="QC7" i="26"/>
  <c r="QC6" i="26"/>
  <c r="QC5" i="26"/>
  <c r="QB110" i="26"/>
  <c r="QB109" i="26"/>
  <c r="QB108" i="26"/>
  <c r="QB107" i="26"/>
  <c r="QB106" i="26"/>
  <c r="QB105" i="26"/>
  <c r="QB104" i="26"/>
  <c r="QB103" i="26"/>
  <c r="QB102" i="26"/>
  <c r="QB101" i="26"/>
  <c r="QB100" i="26"/>
  <c r="QB99" i="26"/>
  <c r="QB98" i="26"/>
  <c r="QB97" i="26"/>
  <c r="QB96" i="26"/>
  <c r="QB95" i="26"/>
  <c r="QB94" i="26"/>
  <c r="QB93" i="26"/>
  <c r="QB92" i="26"/>
  <c r="QB91" i="26"/>
  <c r="QB90" i="26"/>
  <c r="QB89" i="26"/>
  <c r="QB88" i="26"/>
  <c r="QB87" i="26"/>
  <c r="QB86" i="26"/>
  <c r="QB85" i="26"/>
  <c r="QB84" i="26"/>
  <c r="QB83" i="26"/>
  <c r="QB82" i="26"/>
  <c r="QB81" i="26"/>
  <c r="QB79" i="26"/>
  <c r="QB78" i="26"/>
  <c r="QB77" i="26"/>
  <c r="QB76" i="26"/>
  <c r="QB75" i="26"/>
  <c r="QB74" i="26"/>
  <c r="QB73" i="26"/>
  <c r="QB72" i="26"/>
  <c r="QB71" i="26"/>
  <c r="QB70" i="26"/>
  <c r="QB69" i="26"/>
  <c r="QB68" i="26"/>
  <c r="QB67" i="26"/>
  <c r="QB66" i="26"/>
  <c r="QB65" i="26"/>
  <c r="QB64" i="26"/>
  <c r="QB63" i="26"/>
  <c r="QB62" i="26"/>
  <c r="QB61" i="26"/>
  <c r="QB60" i="26"/>
  <c r="QB59" i="26"/>
  <c r="QB58" i="26"/>
  <c r="QB57" i="26"/>
  <c r="QB56" i="26"/>
  <c r="QB55" i="26"/>
  <c r="QB54" i="26"/>
  <c r="QB53" i="26"/>
  <c r="QB52" i="26"/>
  <c r="QB51" i="26"/>
  <c r="QB50" i="26"/>
  <c r="QB49" i="26"/>
  <c r="QB48" i="26"/>
  <c r="QB47" i="26"/>
  <c r="QB46" i="26"/>
  <c r="QB45" i="26"/>
  <c r="QB44" i="26"/>
  <c r="QB43" i="26"/>
  <c r="QB42" i="26"/>
  <c r="QB41" i="26"/>
  <c r="QB40" i="26"/>
  <c r="QB39" i="26"/>
  <c r="QB38" i="26"/>
  <c r="QB37" i="26"/>
  <c r="QB36" i="26"/>
  <c r="QB35" i="26"/>
  <c r="QB34" i="26"/>
  <c r="QB33" i="26"/>
  <c r="QB32" i="26"/>
  <c r="QB31" i="26"/>
  <c r="QB30" i="26"/>
  <c r="QB29" i="26"/>
  <c r="QB28" i="26"/>
  <c r="QB27" i="26"/>
  <c r="QB26" i="26"/>
  <c r="QB25" i="26"/>
  <c r="QB24" i="26"/>
  <c r="QB23" i="26"/>
  <c r="QB22" i="26"/>
  <c r="QB21" i="26"/>
  <c r="QB20" i="26"/>
  <c r="QB19" i="26"/>
  <c r="QB18" i="26"/>
  <c r="QB17" i="26"/>
  <c r="QB16" i="26"/>
  <c r="QB15" i="26"/>
  <c r="QB14" i="26"/>
  <c r="QB13" i="26"/>
  <c r="QB12" i="26"/>
  <c r="QB11" i="26"/>
  <c r="QB10" i="26"/>
  <c r="QB9" i="26"/>
  <c r="QB8" i="26"/>
  <c r="QB7" i="26"/>
  <c r="QB6" i="26"/>
  <c r="QB5" i="26"/>
  <c r="PY110" i="26"/>
  <c r="PY109" i="26"/>
  <c r="PY108" i="26"/>
  <c r="PY107" i="26"/>
  <c r="PY106" i="26"/>
  <c r="PY105" i="26"/>
  <c r="PY104" i="26"/>
  <c r="PY103" i="26"/>
  <c r="PY102" i="26"/>
  <c r="PY101" i="26"/>
  <c r="PY100" i="26"/>
  <c r="PY99" i="26"/>
  <c r="PY98" i="26"/>
  <c r="PY97" i="26"/>
  <c r="PY96" i="26"/>
  <c r="PY95" i="26"/>
  <c r="PY94" i="26"/>
  <c r="PY93" i="26"/>
  <c r="PY92" i="26"/>
  <c r="PY91" i="26"/>
  <c r="PY90" i="26"/>
  <c r="PY89" i="26"/>
  <c r="PY88" i="26"/>
  <c r="PY87" i="26"/>
  <c r="PY86" i="26"/>
  <c r="PY85" i="26"/>
  <c r="PY84" i="26"/>
  <c r="PY83" i="26"/>
  <c r="PY82" i="26"/>
  <c r="PY81" i="26"/>
  <c r="PY79" i="26"/>
  <c r="PY78" i="26"/>
  <c r="PY77" i="26"/>
  <c r="PY76" i="26"/>
  <c r="PY75" i="26"/>
  <c r="PY74" i="26"/>
  <c r="PY73" i="26"/>
  <c r="PY72" i="26"/>
  <c r="PY71" i="26"/>
  <c r="PY70" i="26"/>
  <c r="PY69" i="26"/>
  <c r="PY68" i="26"/>
  <c r="PY67" i="26"/>
  <c r="PY66" i="26"/>
  <c r="PY65" i="26"/>
  <c r="PY64" i="26"/>
  <c r="PY63" i="26"/>
  <c r="PY62" i="26"/>
  <c r="PY61" i="26"/>
  <c r="PY60" i="26"/>
  <c r="PY59" i="26"/>
  <c r="PY58" i="26"/>
  <c r="PY57" i="26"/>
  <c r="PY56" i="26"/>
  <c r="PY55" i="26"/>
  <c r="PY54" i="26"/>
  <c r="PY53" i="26"/>
  <c r="PY52" i="26"/>
  <c r="PY51" i="26"/>
  <c r="PY50" i="26"/>
  <c r="PY49" i="26"/>
  <c r="PY48" i="26"/>
  <c r="PY47" i="26"/>
  <c r="PY46" i="26"/>
  <c r="PY45" i="26"/>
  <c r="PY44" i="26"/>
  <c r="PY43" i="26"/>
  <c r="PY42" i="26"/>
  <c r="PY41" i="26"/>
  <c r="PY40" i="26"/>
  <c r="PY39" i="26"/>
  <c r="PY38" i="26"/>
  <c r="PY37" i="26"/>
  <c r="PY36" i="26"/>
  <c r="PY35" i="26"/>
  <c r="PY34" i="26"/>
  <c r="PY33" i="26"/>
  <c r="PY32" i="26"/>
  <c r="PY31" i="26"/>
  <c r="PY30" i="26"/>
  <c r="PY29" i="26"/>
  <c r="PY28" i="26"/>
  <c r="PY27" i="26"/>
  <c r="PY26" i="26"/>
  <c r="PY25" i="26"/>
  <c r="PY24" i="26"/>
  <c r="PY23" i="26"/>
  <c r="PY22" i="26"/>
  <c r="PY21" i="26"/>
  <c r="PY20" i="26"/>
  <c r="PY19" i="26"/>
  <c r="PY18" i="26"/>
  <c r="PY17" i="26"/>
  <c r="PY16" i="26"/>
  <c r="PY15" i="26"/>
  <c r="PY14" i="26"/>
  <c r="PY13" i="26"/>
  <c r="PY12" i="26"/>
  <c r="PY11" i="26"/>
  <c r="PY10" i="26"/>
  <c r="PY9" i="26"/>
  <c r="PY8" i="26"/>
  <c r="PY7" i="26"/>
  <c r="PY6" i="26"/>
  <c r="PY5" i="26"/>
  <c r="PX110" i="26"/>
  <c r="PX109" i="26"/>
  <c r="PX108" i="26"/>
  <c r="PX107" i="26"/>
  <c r="PX106" i="26"/>
  <c r="PX105" i="26"/>
  <c r="PX104" i="26"/>
  <c r="PX103" i="26"/>
  <c r="PX102" i="26"/>
  <c r="PX101" i="26"/>
  <c r="PX100" i="26"/>
  <c r="PX99" i="26"/>
  <c r="PX98" i="26"/>
  <c r="PX97" i="26"/>
  <c r="PX96" i="26"/>
  <c r="PX95" i="26"/>
  <c r="PX94" i="26"/>
  <c r="PX93" i="26"/>
  <c r="PX92" i="26"/>
  <c r="PX91" i="26"/>
  <c r="PX90" i="26"/>
  <c r="PX89" i="26"/>
  <c r="PX88" i="26"/>
  <c r="PX87" i="26"/>
  <c r="PX86" i="26"/>
  <c r="PX85" i="26"/>
  <c r="PX84" i="26"/>
  <c r="PX83" i="26"/>
  <c r="PX82" i="26"/>
  <c r="PX81" i="26"/>
  <c r="PX79" i="26"/>
  <c r="PX78" i="26"/>
  <c r="PX77" i="26"/>
  <c r="PX76" i="26"/>
  <c r="PX75" i="26"/>
  <c r="PX74" i="26"/>
  <c r="PX73" i="26"/>
  <c r="PX72" i="26"/>
  <c r="PX71" i="26"/>
  <c r="PX70" i="26"/>
  <c r="PX69" i="26"/>
  <c r="PX68" i="26"/>
  <c r="PX67" i="26"/>
  <c r="PX66" i="26"/>
  <c r="PX65" i="26"/>
  <c r="PX64" i="26"/>
  <c r="PX63" i="26"/>
  <c r="PX62" i="26"/>
  <c r="PX61" i="26"/>
  <c r="PX60" i="26"/>
  <c r="PX59" i="26"/>
  <c r="PX58" i="26"/>
  <c r="PX57" i="26"/>
  <c r="PX56" i="26"/>
  <c r="PX55" i="26"/>
  <c r="PX54" i="26"/>
  <c r="PX53" i="26"/>
  <c r="PX52" i="26"/>
  <c r="PX51" i="26"/>
  <c r="PX50" i="26"/>
  <c r="PX49" i="26"/>
  <c r="PX48" i="26"/>
  <c r="PX47" i="26"/>
  <c r="PX46" i="26"/>
  <c r="PX45" i="26"/>
  <c r="PX44" i="26"/>
  <c r="PX43" i="26"/>
  <c r="PX42" i="26"/>
  <c r="PX41" i="26"/>
  <c r="PX40" i="26"/>
  <c r="PX39" i="26"/>
  <c r="PX38" i="26"/>
  <c r="PX37" i="26"/>
  <c r="PX36" i="26"/>
  <c r="PX35" i="26"/>
  <c r="PX34" i="26"/>
  <c r="PX33" i="26"/>
  <c r="PX32" i="26"/>
  <c r="PX31" i="26"/>
  <c r="PX30" i="26"/>
  <c r="PX29" i="26"/>
  <c r="PX28" i="26"/>
  <c r="PX27" i="26"/>
  <c r="PX26" i="26"/>
  <c r="PX25" i="26"/>
  <c r="PX24" i="26"/>
  <c r="PX23" i="26"/>
  <c r="PX22" i="26"/>
  <c r="PX21" i="26"/>
  <c r="PX20" i="26"/>
  <c r="PX19" i="26"/>
  <c r="PX18" i="26"/>
  <c r="PX17" i="26"/>
  <c r="PX16" i="26"/>
  <c r="PX15" i="26"/>
  <c r="PX14" i="26"/>
  <c r="PX13" i="26"/>
  <c r="PX12" i="26"/>
  <c r="PX11" i="26"/>
  <c r="PX10" i="26"/>
  <c r="PX9" i="26"/>
  <c r="PX8" i="26"/>
  <c r="PX7" i="26"/>
  <c r="PX6" i="26"/>
  <c r="PX5" i="26"/>
  <c r="PU110" i="26"/>
  <c r="PT110" i="26"/>
  <c r="PU109" i="26"/>
  <c r="PT109" i="26"/>
  <c r="PU108" i="26"/>
  <c r="PT108" i="26"/>
  <c r="PU107" i="26"/>
  <c r="PT107" i="26"/>
  <c r="PU106" i="26"/>
  <c r="PT106" i="26"/>
  <c r="PU105" i="26"/>
  <c r="PT105" i="26"/>
  <c r="PU104" i="26"/>
  <c r="PT104" i="26"/>
  <c r="PU103" i="26"/>
  <c r="PT103" i="26"/>
  <c r="PU102" i="26"/>
  <c r="PT102" i="26"/>
  <c r="PU101" i="26"/>
  <c r="PT101" i="26"/>
  <c r="PU100" i="26"/>
  <c r="PT100" i="26"/>
  <c r="PU99" i="26"/>
  <c r="PT99" i="26"/>
  <c r="PU98" i="26"/>
  <c r="PT98" i="26"/>
  <c r="PU97" i="26"/>
  <c r="PT97" i="26"/>
  <c r="PU96" i="26"/>
  <c r="PT96" i="26"/>
  <c r="PU95" i="26"/>
  <c r="PT95" i="26"/>
  <c r="PU94" i="26"/>
  <c r="PT94" i="26"/>
  <c r="PU93" i="26"/>
  <c r="PT93" i="26"/>
  <c r="PU92" i="26"/>
  <c r="PT92" i="26"/>
  <c r="PU91" i="26"/>
  <c r="PT91" i="26"/>
  <c r="PU90" i="26"/>
  <c r="PT90" i="26"/>
  <c r="PU89" i="26"/>
  <c r="PT89" i="26"/>
  <c r="PU88" i="26"/>
  <c r="PT88" i="26"/>
  <c r="PU87" i="26"/>
  <c r="PT87" i="26"/>
  <c r="PU86" i="26"/>
  <c r="PT86" i="26"/>
  <c r="PU85" i="26"/>
  <c r="PT85" i="26"/>
  <c r="PU84" i="26"/>
  <c r="PT84" i="26"/>
  <c r="PU83" i="26"/>
  <c r="PT83" i="26"/>
  <c r="PU82" i="26"/>
  <c r="PT82" i="26"/>
  <c r="PU81" i="26"/>
  <c r="PT81" i="26"/>
  <c r="PU80" i="26"/>
  <c r="PU79" i="26"/>
  <c r="PT79" i="26"/>
  <c r="PU78" i="26"/>
  <c r="PT78" i="26"/>
  <c r="PU77" i="26"/>
  <c r="PT77" i="26"/>
  <c r="PU76" i="26"/>
  <c r="PT76" i="26"/>
  <c r="PU75" i="26"/>
  <c r="PT75" i="26"/>
  <c r="PU74" i="26"/>
  <c r="PT74" i="26"/>
  <c r="PU73" i="26"/>
  <c r="PT73" i="26"/>
  <c r="PU72" i="26"/>
  <c r="PT72" i="26"/>
  <c r="PU71" i="26"/>
  <c r="PT71" i="26"/>
  <c r="PU70" i="26"/>
  <c r="PT70" i="26"/>
  <c r="PU69" i="26"/>
  <c r="PT69" i="26"/>
  <c r="PU68" i="26"/>
  <c r="PT68" i="26"/>
  <c r="PU67" i="26"/>
  <c r="PT67" i="26"/>
  <c r="PU66" i="26"/>
  <c r="PT66" i="26"/>
  <c r="PU65" i="26"/>
  <c r="PT65" i="26"/>
  <c r="PU64" i="26"/>
  <c r="PT64" i="26"/>
  <c r="PU63" i="26"/>
  <c r="PT63" i="26"/>
  <c r="PU62" i="26"/>
  <c r="PT62" i="26"/>
  <c r="PU61" i="26"/>
  <c r="PT61" i="26"/>
  <c r="PU60" i="26"/>
  <c r="PT60" i="26"/>
  <c r="PU59" i="26"/>
  <c r="PT59" i="26"/>
  <c r="PU58" i="26"/>
  <c r="PT58" i="26"/>
  <c r="PU57" i="26"/>
  <c r="PT57" i="26"/>
  <c r="PU56" i="26"/>
  <c r="PT56" i="26"/>
  <c r="PU55" i="26"/>
  <c r="PT55" i="26"/>
  <c r="PU54" i="26"/>
  <c r="PT54" i="26"/>
  <c r="PU53" i="26"/>
  <c r="PT53" i="26"/>
  <c r="PU52" i="26"/>
  <c r="PT52" i="26"/>
  <c r="PU51" i="26"/>
  <c r="PT51" i="26"/>
  <c r="PU50" i="26"/>
  <c r="PT50" i="26"/>
  <c r="PU49" i="26"/>
  <c r="PT49" i="26"/>
  <c r="PU48" i="26"/>
  <c r="PT48" i="26"/>
  <c r="PU47" i="26"/>
  <c r="PT47" i="26"/>
  <c r="PU46" i="26"/>
  <c r="PT46" i="26"/>
  <c r="PU45" i="26"/>
  <c r="PT45" i="26"/>
  <c r="PU44" i="26"/>
  <c r="PT44" i="26"/>
  <c r="PU43" i="26"/>
  <c r="PT43" i="26"/>
  <c r="PU42" i="26"/>
  <c r="PT42" i="26"/>
  <c r="PU41" i="26"/>
  <c r="PT41" i="26"/>
  <c r="PU40" i="26"/>
  <c r="PT40" i="26"/>
  <c r="PU39" i="26"/>
  <c r="PT39" i="26"/>
  <c r="PU38" i="26"/>
  <c r="PT38" i="26"/>
  <c r="PU37" i="26"/>
  <c r="PT37" i="26"/>
  <c r="PU36" i="26"/>
  <c r="PT36" i="26"/>
  <c r="PU35" i="26"/>
  <c r="PT35" i="26"/>
  <c r="PU34" i="26"/>
  <c r="PT34" i="26"/>
  <c r="PU33" i="26"/>
  <c r="PT33" i="26"/>
  <c r="PU32" i="26"/>
  <c r="PT32" i="26"/>
  <c r="PU31" i="26"/>
  <c r="PT31" i="26"/>
  <c r="PU30" i="26"/>
  <c r="PT30" i="26"/>
  <c r="PU29" i="26"/>
  <c r="PT29" i="26"/>
  <c r="PU28" i="26"/>
  <c r="PT28" i="26"/>
  <c r="PU27" i="26"/>
  <c r="PT27" i="26"/>
  <c r="PU26" i="26"/>
  <c r="PT26" i="26"/>
  <c r="PU25" i="26"/>
  <c r="PT25" i="26"/>
  <c r="PU24" i="26"/>
  <c r="PT24" i="26"/>
  <c r="PU23" i="26"/>
  <c r="PT23" i="26"/>
  <c r="PU22" i="26"/>
  <c r="PT22" i="26"/>
  <c r="PU21" i="26"/>
  <c r="PT21" i="26"/>
  <c r="PU20" i="26"/>
  <c r="PT20" i="26"/>
  <c r="PU19" i="26"/>
  <c r="PT19" i="26"/>
  <c r="PU18" i="26"/>
  <c r="PT18" i="26"/>
  <c r="PU17" i="26"/>
  <c r="PT17" i="26"/>
  <c r="PU16" i="26"/>
  <c r="PT16" i="26"/>
  <c r="PU15" i="26"/>
  <c r="PT15" i="26"/>
  <c r="PU14" i="26"/>
  <c r="PT14" i="26"/>
  <c r="PU13" i="26"/>
  <c r="PT13" i="26"/>
  <c r="PU12" i="26"/>
  <c r="PT12" i="26"/>
  <c r="PU11" i="26"/>
  <c r="PT11" i="26"/>
  <c r="PU10" i="26"/>
  <c r="PT10" i="26"/>
  <c r="PU9" i="26"/>
  <c r="PT9" i="26"/>
  <c r="PU8" i="26"/>
  <c r="PT8" i="26"/>
  <c r="PU7" i="26"/>
  <c r="PT7" i="26"/>
  <c r="PU6" i="26"/>
  <c r="PT6" i="26"/>
  <c r="PU5" i="26"/>
  <c r="PT5" i="26"/>
  <c r="PU110" i="25"/>
  <c r="PU109" i="25"/>
  <c r="PU108" i="25"/>
  <c r="PU107" i="25"/>
  <c r="PU106" i="25"/>
  <c r="PU105" i="25"/>
  <c r="PU104" i="25"/>
  <c r="PU103" i="25"/>
  <c r="PU102" i="25"/>
  <c r="PU101" i="25"/>
  <c r="PU100" i="25"/>
  <c r="PU99" i="25"/>
  <c r="PU98" i="25"/>
  <c r="PU97" i="25"/>
  <c r="PU96" i="25"/>
  <c r="PU95" i="25"/>
  <c r="PU94" i="25"/>
  <c r="PU93" i="25"/>
  <c r="PU92" i="25"/>
  <c r="PU91" i="25"/>
  <c r="PU90" i="25"/>
  <c r="PU89" i="25"/>
  <c r="PU88" i="25"/>
  <c r="PU87" i="25"/>
  <c r="PU86" i="25"/>
  <c r="PU85" i="25"/>
  <c r="PU84" i="25"/>
  <c r="PU83" i="25"/>
  <c r="PU82" i="25"/>
  <c r="PU81" i="25"/>
  <c r="PU80" i="25"/>
  <c r="PU79" i="25"/>
  <c r="PU78" i="25"/>
  <c r="PU77" i="25"/>
  <c r="PU76" i="25"/>
  <c r="PU75" i="25"/>
  <c r="PU74" i="25"/>
  <c r="PU73" i="25"/>
  <c r="PU72" i="25"/>
  <c r="PU71" i="25"/>
  <c r="PU70" i="25"/>
  <c r="PU69" i="25"/>
  <c r="PU68" i="25"/>
  <c r="PU67" i="25"/>
  <c r="PU66" i="25"/>
  <c r="PU65" i="25"/>
  <c r="PU64" i="25"/>
  <c r="PU63" i="25"/>
  <c r="PU62" i="25"/>
  <c r="PU61" i="25"/>
  <c r="PU60" i="25"/>
  <c r="PU59" i="25"/>
  <c r="PU58" i="25"/>
  <c r="PU57" i="25"/>
  <c r="PU56" i="25"/>
  <c r="PU55" i="25"/>
  <c r="PU54" i="25"/>
  <c r="PU53" i="25"/>
  <c r="PU52" i="25"/>
  <c r="PU51" i="25"/>
  <c r="PU50" i="25"/>
  <c r="PU49" i="25"/>
  <c r="PU48" i="25"/>
  <c r="PU47" i="25"/>
  <c r="PU46" i="25"/>
  <c r="PU45" i="25"/>
  <c r="PU44" i="25"/>
  <c r="PU43" i="25"/>
  <c r="PU42" i="25"/>
  <c r="PU41" i="25"/>
  <c r="PU40" i="25"/>
  <c r="PU39" i="25"/>
  <c r="PU38" i="25"/>
  <c r="PU37" i="25"/>
  <c r="PU36" i="25"/>
  <c r="PU35" i="25"/>
  <c r="PU34" i="25"/>
  <c r="PU33" i="25"/>
  <c r="PU32" i="25"/>
  <c r="PU31" i="25"/>
  <c r="PU30" i="25"/>
  <c r="PU29" i="25"/>
  <c r="PU28" i="25"/>
  <c r="PU27" i="25"/>
  <c r="PU26" i="25"/>
  <c r="PU25" i="25"/>
  <c r="PU24" i="25"/>
  <c r="PU23" i="25"/>
  <c r="PU22" i="25"/>
  <c r="PU21" i="25"/>
  <c r="PU20" i="25"/>
  <c r="PU19" i="25"/>
  <c r="PU18" i="25"/>
  <c r="PU17" i="25"/>
  <c r="PU16" i="25"/>
  <c r="PU15" i="25"/>
  <c r="PU14" i="25"/>
  <c r="PU13" i="25"/>
  <c r="PU12" i="25"/>
  <c r="PU11" i="25"/>
  <c r="PU10" i="25"/>
  <c r="PU9" i="25"/>
  <c r="PU8" i="25"/>
  <c r="PU7" i="25"/>
  <c r="PU6" i="25"/>
  <c r="PU5" i="25"/>
  <c r="PQ110" i="25"/>
  <c r="PQ109" i="25"/>
  <c r="PQ108" i="25"/>
  <c r="PQ107" i="25"/>
  <c r="PQ106" i="25"/>
  <c r="PQ105" i="25"/>
  <c r="PQ104" i="25"/>
  <c r="PQ103" i="25"/>
  <c r="PQ102" i="25"/>
  <c r="PQ101" i="25"/>
  <c r="PQ100" i="25"/>
  <c r="PQ99" i="25"/>
  <c r="PQ98" i="25"/>
  <c r="PQ97" i="25"/>
  <c r="PQ96" i="25"/>
  <c r="PQ95" i="25"/>
  <c r="PQ94" i="25"/>
  <c r="PQ93" i="25"/>
  <c r="PQ92" i="25"/>
  <c r="PQ91" i="25"/>
  <c r="PQ90" i="25"/>
  <c r="PQ89" i="25"/>
  <c r="PQ88" i="25"/>
  <c r="PQ87" i="25"/>
  <c r="PQ86" i="25"/>
  <c r="PQ85" i="25"/>
  <c r="PQ84" i="25"/>
  <c r="PQ83" i="25"/>
  <c r="PQ82" i="25"/>
  <c r="PQ81" i="25"/>
  <c r="PQ80" i="25"/>
  <c r="PQ79" i="25"/>
  <c r="PQ78" i="25"/>
  <c r="PQ77" i="25"/>
  <c r="PQ76" i="25"/>
  <c r="PQ75" i="25"/>
  <c r="PQ74" i="25"/>
  <c r="PQ73" i="25"/>
  <c r="PQ72" i="25"/>
  <c r="PQ71" i="25"/>
  <c r="PQ70" i="25"/>
  <c r="PQ69" i="25"/>
  <c r="PQ68" i="25"/>
  <c r="PQ67" i="25"/>
  <c r="PQ66" i="25"/>
  <c r="PQ65" i="25"/>
  <c r="PQ64" i="25"/>
  <c r="PQ63" i="25"/>
  <c r="PQ62" i="25"/>
  <c r="PQ61" i="25"/>
  <c r="PQ60" i="25"/>
  <c r="PQ59" i="25"/>
  <c r="PQ58" i="25"/>
  <c r="PQ57" i="25"/>
  <c r="PQ56" i="25"/>
  <c r="PQ55" i="25"/>
  <c r="PQ54" i="25"/>
  <c r="PQ53" i="25"/>
  <c r="PQ52" i="25"/>
  <c r="PQ51" i="25"/>
  <c r="PQ50" i="25"/>
  <c r="PQ49" i="25"/>
  <c r="PQ48" i="25"/>
  <c r="PQ47" i="25"/>
  <c r="PQ46" i="25"/>
  <c r="PQ45" i="25"/>
  <c r="PQ44" i="25"/>
  <c r="PQ43" i="25"/>
  <c r="PQ42" i="25"/>
  <c r="PQ41" i="25"/>
  <c r="PQ40" i="25"/>
  <c r="PQ39" i="25"/>
  <c r="PQ38" i="25"/>
  <c r="PQ37" i="25"/>
  <c r="PQ36" i="25"/>
  <c r="PQ35" i="25"/>
  <c r="PQ34" i="25"/>
  <c r="PQ33" i="25"/>
  <c r="PQ32" i="25"/>
  <c r="PQ31" i="25"/>
  <c r="PQ30" i="25"/>
  <c r="PQ29" i="25"/>
  <c r="PQ28" i="25"/>
  <c r="PQ27" i="25"/>
  <c r="PQ26" i="25"/>
  <c r="PQ25" i="25"/>
  <c r="PQ24" i="25"/>
  <c r="PQ23" i="25"/>
  <c r="PQ22" i="25"/>
  <c r="PQ21" i="25"/>
  <c r="PQ20" i="25"/>
  <c r="PQ18" i="25"/>
  <c r="PQ17" i="25"/>
  <c r="PQ16" i="25"/>
  <c r="PQ15" i="25"/>
  <c r="PQ14" i="25"/>
  <c r="PQ13" i="25"/>
  <c r="PQ12" i="25"/>
  <c r="PQ11" i="25"/>
  <c r="PQ10" i="25"/>
  <c r="PQ9" i="25"/>
  <c r="PQ8" i="25"/>
  <c r="PQ7" i="25"/>
  <c r="PQ6" i="25"/>
  <c r="PQ5" i="25"/>
  <c r="PM110" i="25"/>
  <c r="PM109" i="25"/>
  <c r="PM108" i="25"/>
  <c r="PM107" i="25"/>
  <c r="PM106" i="25"/>
  <c r="PM105" i="25"/>
  <c r="PM104" i="25"/>
  <c r="PM103" i="25"/>
  <c r="PM102" i="25"/>
  <c r="PM101" i="25"/>
  <c r="PM100" i="25"/>
  <c r="PM99" i="25"/>
  <c r="PM98" i="25"/>
  <c r="PM97" i="25"/>
  <c r="PM96" i="25"/>
  <c r="PM95" i="25"/>
  <c r="PM94" i="25"/>
  <c r="PM93" i="25"/>
  <c r="PM92" i="25"/>
  <c r="PM91" i="25"/>
  <c r="PM90" i="25"/>
  <c r="PM89" i="25"/>
  <c r="PM88" i="25"/>
  <c r="PM87" i="25"/>
  <c r="PM86" i="25"/>
  <c r="PM85" i="25"/>
  <c r="PM84" i="25"/>
  <c r="PM83" i="25"/>
  <c r="PM82" i="25"/>
  <c r="PM81" i="25"/>
  <c r="PM80" i="25"/>
  <c r="PM79" i="25"/>
  <c r="PM78" i="25"/>
  <c r="PM77" i="25"/>
  <c r="PM76" i="25"/>
  <c r="PM75" i="25"/>
  <c r="PM74" i="25"/>
  <c r="PM73" i="25"/>
  <c r="PM72" i="25"/>
  <c r="PM71" i="25"/>
  <c r="PM70" i="25"/>
  <c r="PM69" i="25"/>
  <c r="PM68" i="25"/>
  <c r="PM67" i="25"/>
  <c r="PM66" i="25"/>
  <c r="PM65" i="25"/>
  <c r="PM64" i="25"/>
  <c r="PM63" i="25"/>
  <c r="PM62" i="25"/>
  <c r="PM61" i="25"/>
  <c r="PM60" i="25"/>
  <c r="PM59" i="25"/>
  <c r="PM58" i="25"/>
  <c r="PM57" i="25"/>
  <c r="PM56" i="25"/>
  <c r="PM55" i="25"/>
  <c r="PM54" i="25"/>
  <c r="PM53" i="25"/>
  <c r="PM52" i="25"/>
  <c r="PM51" i="25"/>
  <c r="PM50" i="25"/>
  <c r="PM49" i="25"/>
  <c r="PM48" i="25"/>
  <c r="PM47" i="25"/>
  <c r="PM46" i="25"/>
  <c r="PM45" i="25"/>
  <c r="PM44" i="25"/>
  <c r="PM43" i="25"/>
  <c r="PM42" i="25"/>
  <c r="PM41" i="25"/>
  <c r="PM40" i="25"/>
  <c r="PM39" i="25"/>
  <c r="PM38" i="25"/>
  <c r="PM37" i="25"/>
  <c r="PM36" i="25"/>
  <c r="PM35" i="25"/>
  <c r="PM34" i="25"/>
  <c r="PM33" i="25"/>
  <c r="PM32" i="25"/>
  <c r="PM31" i="25"/>
  <c r="PM30" i="25"/>
  <c r="PM29" i="25"/>
  <c r="PM28" i="25"/>
  <c r="PM27" i="25"/>
  <c r="PM26" i="25"/>
  <c r="PM25" i="25"/>
  <c r="PM24" i="25"/>
  <c r="PM23" i="25"/>
  <c r="PM22" i="25"/>
  <c r="PM21" i="25"/>
  <c r="PM20" i="25"/>
  <c r="PM18" i="25"/>
  <c r="PM17" i="25"/>
  <c r="PM16" i="25"/>
  <c r="PM15" i="25"/>
  <c r="PM14" i="25"/>
  <c r="PM13" i="25"/>
  <c r="PM12" i="25"/>
  <c r="PM11" i="25"/>
  <c r="PM10" i="25"/>
  <c r="PM9" i="25"/>
  <c r="PM8" i="25"/>
  <c r="PM7" i="25"/>
  <c r="PM6" i="25"/>
  <c r="PM5" i="25"/>
  <c r="PB110" i="25"/>
  <c r="PB109" i="25"/>
  <c r="PB108" i="25"/>
  <c r="PB107" i="25"/>
  <c r="PB106" i="25"/>
  <c r="PB105" i="25"/>
  <c r="PB104" i="25"/>
  <c r="PB103" i="25"/>
  <c r="PB102" i="25"/>
  <c r="PB101" i="25"/>
  <c r="PB100" i="25"/>
  <c r="PB99" i="25"/>
  <c r="PB98" i="25"/>
  <c r="PB97" i="25"/>
  <c r="PB96" i="25"/>
  <c r="PB95" i="25"/>
  <c r="PB94" i="25"/>
  <c r="PB93" i="25"/>
  <c r="PB92" i="25"/>
  <c r="PB91" i="25"/>
  <c r="PB90" i="25"/>
  <c r="PB89" i="25"/>
  <c r="PB88" i="25"/>
  <c r="PB87" i="25"/>
  <c r="PB86" i="25"/>
  <c r="PB85" i="25"/>
  <c r="PB84" i="25"/>
  <c r="PB83" i="25"/>
  <c r="PB82" i="25"/>
  <c r="PB81" i="25"/>
  <c r="PB80" i="25"/>
  <c r="PB79" i="25"/>
  <c r="PB78" i="25"/>
  <c r="PB77" i="25"/>
  <c r="PB76" i="25"/>
  <c r="PB75" i="25"/>
  <c r="PB74" i="25"/>
  <c r="PB73" i="25"/>
  <c r="PB72" i="25"/>
  <c r="PB71" i="25"/>
  <c r="PB70" i="25"/>
  <c r="PB69" i="25"/>
  <c r="PB68" i="25"/>
  <c r="PB67" i="25"/>
  <c r="PB66" i="25"/>
  <c r="PB65" i="25"/>
  <c r="PB64" i="25"/>
  <c r="PB63" i="25"/>
  <c r="PB62" i="25"/>
  <c r="PB61" i="25"/>
  <c r="PB60" i="25"/>
  <c r="PB59" i="25"/>
  <c r="PB58" i="25"/>
  <c r="PB57" i="25"/>
  <c r="PB56" i="25"/>
  <c r="PB55" i="25"/>
  <c r="PB54" i="25"/>
  <c r="PB53" i="25"/>
  <c r="PB52" i="25"/>
  <c r="PB51" i="25"/>
  <c r="PB50" i="25"/>
  <c r="PB49" i="25"/>
  <c r="PB48" i="25"/>
  <c r="PB47" i="25"/>
  <c r="PB46" i="25"/>
  <c r="PB45" i="25"/>
  <c r="PB44" i="25"/>
  <c r="PB43" i="25"/>
  <c r="PB42" i="25"/>
  <c r="PB41" i="25"/>
  <c r="PB40" i="25"/>
  <c r="PB39" i="25"/>
  <c r="PB38" i="25"/>
  <c r="PB37" i="25"/>
  <c r="PB36" i="25"/>
  <c r="PB35" i="25"/>
  <c r="PB34" i="25"/>
  <c r="PB33" i="25"/>
  <c r="PB32" i="25"/>
  <c r="PB31" i="25"/>
  <c r="PB30" i="25"/>
  <c r="PB29" i="25"/>
  <c r="PB28" i="25"/>
  <c r="PB27" i="25"/>
  <c r="PB26" i="25"/>
  <c r="PB25" i="25"/>
  <c r="PB24" i="25"/>
  <c r="PB23" i="25"/>
  <c r="PB22" i="25"/>
  <c r="PB21" i="25"/>
  <c r="PB20" i="25"/>
  <c r="PB18" i="25"/>
  <c r="PB17" i="25"/>
  <c r="PB16" i="25"/>
  <c r="PB15" i="25"/>
  <c r="PB14" i="25"/>
  <c r="PB13" i="25"/>
  <c r="PB12" i="25"/>
  <c r="PB11" i="25"/>
  <c r="PB10" i="25"/>
  <c r="PB9" i="25"/>
  <c r="PB8" i="25"/>
  <c r="PB7" i="25"/>
  <c r="PB6" i="25"/>
  <c r="PB5" i="25"/>
  <c r="PA110" i="25"/>
  <c r="PA109" i="25"/>
  <c r="PA108" i="25"/>
  <c r="PA107" i="25"/>
  <c r="PA106" i="25"/>
  <c r="PA105" i="25"/>
  <c r="PA104" i="25"/>
  <c r="PA103" i="25"/>
  <c r="PA102" i="25"/>
  <c r="PA101" i="25"/>
  <c r="PA100" i="25"/>
  <c r="PA99" i="25"/>
  <c r="PA98" i="25"/>
  <c r="PA97" i="25"/>
  <c r="PA96" i="25"/>
  <c r="PA95" i="25"/>
  <c r="PA94" i="25"/>
  <c r="PA93" i="25"/>
  <c r="PA92" i="25"/>
  <c r="PA91" i="25"/>
  <c r="PA90" i="25"/>
  <c r="PA89" i="25"/>
  <c r="PA88" i="25"/>
  <c r="PA87" i="25"/>
  <c r="PA86" i="25"/>
  <c r="PA85" i="25"/>
  <c r="PA84" i="25"/>
  <c r="PA83" i="25"/>
  <c r="PA82" i="25"/>
  <c r="PA81" i="25"/>
  <c r="PA80" i="25"/>
  <c r="PA79" i="25"/>
  <c r="PA78" i="25"/>
  <c r="PA77" i="25"/>
  <c r="PA76" i="25"/>
  <c r="PA75" i="25"/>
  <c r="PA74" i="25"/>
  <c r="PA73" i="25"/>
  <c r="PA72" i="25"/>
  <c r="PA71" i="25"/>
  <c r="PA70" i="25"/>
  <c r="PA69" i="25"/>
  <c r="PA68" i="25"/>
  <c r="PA67" i="25"/>
  <c r="PA66" i="25"/>
  <c r="PA65" i="25"/>
  <c r="PA64" i="25"/>
  <c r="PA63" i="25"/>
  <c r="PA62" i="25"/>
  <c r="PA61" i="25"/>
  <c r="PA60" i="25"/>
  <c r="PA59" i="25"/>
  <c r="PA58" i="25"/>
  <c r="PA57" i="25"/>
  <c r="PA56" i="25"/>
  <c r="PA55" i="25"/>
  <c r="PA54" i="25"/>
  <c r="PA53" i="25"/>
  <c r="PA52" i="25"/>
  <c r="PA51" i="25"/>
  <c r="PA50" i="25"/>
  <c r="PA49" i="25"/>
  <c r="PA48" i="25"/>
  <c r="PA47" i="25"/>
  <c r="PA46" i="25"/>
  <c r="PA45" i="25"/>
  <c r="PA44" i="25"/>
  <c r="PA43" i="25"/>
  <c r="PA42" i="25"/>
  <c r="PA41" i="25"/>
  <c r="PA40" i="25"/>
  <c r="PA39" i="25"/>
  <c r="PA38" i="25"/>
  <c r="PA37" i="25"/>
  <c r="PA36" i="25"/>
  <c r="PA35" i="25"/>
  <c r="PA34" i="25"/>
  <c r="PA33" i="25"/>
  <c r="PA32" i="25"/>
  <c r="PA31" i="25"/>
  <c r="PA30" i="25"/>
  <c r="PA29" i="25"/>
  <c r="PA28" i="25"/>
  <c r="PA27" i="25"/>
  <c r="PA26" i="25"/>
  <c r="PA25" i="25"/>
  <c r="PA24" i="25"/>
  <c r="PA23" i="25"/>
  <c r="PA22" i="25"/>
  <c r="PA21" i="25"/>
  <c r="PA20" i="25"/>
  <c r="PA18" i="25"/>
  <c r="PA17" i="25"/>
  <c r="PA16" i="25"/>
  <c r="PA15" i="25"/>
  <c r="PA14" i="25"/>
  <c r="PA13" i="25"/>
  <c r="PA12" i="25"/>
  <c r="PA11" i="25"/>
  <c r="PA10" i="25"/>
  <c r="PA9" i="25"/>
  <c r="PA8" i="25"/>
  <c r="PA7" i="25"/>
  <c r="PA6" i="25"/>
  <c r="PA5" i="25"/>
  <c r="OW110" i="25"/>
  <c r="OW109" i="25"/>
  <c r="OW108" i="25"/>
  <c r="OW107" i="25"/>
  <c r="OW106" i="25"/>
  <c r="OW105" i="25"/>
  <c r="OW104" i="25"/>
  <c r="OW103" i="25"/>
  <c r="OW102" i="25"/>
  <c r="OW101" i="25"/>
  <c r="OW100" i="25"/>
  <c r="OW99" i="25"/>
  <c r="OW98" i="25"/>
  <c r="OW97" i="25"/>
  <c r="OW96" i="25"/>
  <c r="OW95" i="25"/>
  <c r="OW94" i="25"/>
  <c r="OW93" i="25"/>
  <c r="OW92" i="25"/>
  <c r="OW91" i="25"/>
  <c r="OW90" i="25"/>
  <c r="OW89" i="25"/>
  <c r="OW88" i="25"/>
  <c r="OW87" i="25"/>
  <c r="OW86" i="25"/>
  <c r="OW85" i="25"/>
  <c r="OW84" i="25"/>
  <c r="OW83" i="25"/>
  <c r="OW82" i="25"/>
  <c r="OW81" i="25"/>
  <c r="OW80" i="25"/>
  <c r="OW79" i="25"/>
  <c r="OW78" i="25"/>
  <c r="OW77" i="25"/>
  <c r="OW76" i="25"/>
  <c r="OW75" i="25"/>
  <c r="OW74" i="25"/>
  <c r="OW73" i="25"/>
  <c r="OW72" i="25"/>
  <c r="OW71" i="25"/>
  <c r="OW70" i="25"/>
  <c r="OW69" i="25"/>
  <c r="OW68" i="25"/>
  <c r="OW67" i="25"/>
  <c r="OW66" i="25"/>
  <c r="OW64" i="25"/>
  <c r="OW63" i="25"/>
  <c r="OW62" i="25"/>
  <c r="OW61" i="25"/>
  <c r="OW60" i="25"/>
  <c r="OW59" i="25"/>
  <c r="OW58" i="25"/>
  <c r="OW57" i="25"/>
  <c r="OW56" i="25"/>
  <c r="OW55" i="25"/>
  <c r="OW54" i="25"/>
  <c r="OW53" i="25"/>
  <c r="OW52" i="25"/>
  <c r="OW51" i="25"/>
  <c r="OW50" i="25"/>
  <c r="OW49" i="25"/>
  <c r="OW48" i="25"/>
  <c r="OW47" i="25"/>
  <c r="OW46" i="25"/>
  <c r="OW45" i="25"/>
  <c r="OW44" i="25"/>
  <c r="OW43" i="25"/>
  <c r="OW42" i="25"/>
  <c r="OW41" i="25"/>
  <c r="OW40" i="25"/>
  <c r="OW39" i="25"/>
  <c r="OW38" i="25"/>
  <c r="OW37" i="25"/>
  <c r="OW36" i="25"/>
  <c r="OW35" i="25"/>
  <c r="OW34" i="25"/>
  <c r="OW33" i="25"/>
  <c r="OW32" i="25"/>
  <c r="OW31" i="25"/>
  <c r="OW30" i="25"/>
  <c r="OW29" i="25"/>
  <c r="OW28" i="25"/>
  <c r="OW27" i="25"/>
  <c r="OW26" i="25"/>
  <c r="OW25" i="25"/>
  <c r="OW24" i="25"/>
  <c r="OW23" i="25"/>
  <c r="OW22" i="25"/>
  <c r="OW21" i="25"/>
  <c r="OW20" i="25"/>
  <c r="OW19" i="25"/>
  <c r="OW18" i="25"/>
  <c r="OW17" i="25"/>
  <c r="OW16" i="25"/>
  <c r="OW15" i="25"/>
  <c r="OW14" i="25"/>
  <c r="OW13" i="25"/>
  <c r="OW12" i="25"/>
  <c r="OW11" i="25"/>
  <c r="OW10" i="25"/>
  <c r="OW9" i="25"/>
  <c r="OW8" i="25"/>
  <c r="OW7" i="25"/>
  <c r="OW6" i="25"/>
  <c r="OW5" i="25"/>
  <c r="QH110" i="24"/>
  <c r="QH109" i="24"/>
  <c r="QH108" i="24"/>
  <c r="QH107" i="24"/>
  <c r="QH106" i="24"/>
  <c r="QH105" i="24"/>
  <c r="QH104" i="24"/>
  <c r="QH103" i="24"/>
  <c r="QH102" i="24"/>
  <c r="QH101" i="24"/>
  <c r="QH100" i="24"/>
  <c r="QH99" i="24"/>
  <c r="QH98" i="24"/>
  <c r="QH97" i="24"/>
  <c r="QH96" i="24"/>
  <c r="QH95" i="24"/>
  <c r="QH94" i="24"/>
  <c r="QH93" i="24"/>
  <c r="QH92" i="24"/>
  <c r="QH91" i="24"/>
  <c r="QH90" i="24"/>
  <c r="QH89" i="24"/>
  <c r="QH88" i="24"/>
  <c r="QH87" i="24"/>
  <c r="QH86" i="24"/>
  <c r="QH85" i="24"/>
  <c r="QH84" i="24"/>
  <c r="QH83" i="24"/>
  <c r="QH82" i="24"/>
  <c r="QH81" i="24"/>
  <c r="QH80" i="24"/>
  <c r="QH79" i="24"/>
  <c r="QH78" i="24"/>
  <c r="QH77" i="24"/>
  <c r="QH76" i="24"/>
  <c r="QH75" i="24"/>
  <c r="QH74" i="24"/>
  <c r="QH73" i="24"/>
  <c r="QH72" i="24"/>
  <c r="QH71" i="24"/>
  <c r="QH70" i="24"/>
  <c r="QH69" i="24"/>
  <c r="QH68" i="24"/>
  <c r="QH67" i="24"/>
  <c r="QH66" i="24"/>
  <c r="QH65" i="24"/>
  <c r="QH64" i="24"/>
  <c r="QH63" i="24"/>
  <c r="QH62" i="24"/>
  <c r="QH61" i="24"/>
  <c r="QH60" i="24"/>
  <c r="QH59" i="24"/>
  <c r="QH58" i="24"/>
  <c r="QH57" i="24"/>
  <c r="QH56" i="24"/>
  <c r="QH55" i="24"/>
  <c r="QH54" i="24"/>
  <c r="QH53" i="24"/>
  <c r="QH52" i="24"/>
  <c r="QH51" i="24"/>
  <c r="QH50" i="24"/>
  <c r="QH49" i="24"/>
  <c r="QH48" i="24"/>
  <c r="QH47" i="24"/>
  <c r="QH46" i="24"/>
  <c r="QH45" i="24"/>
  <c r="QH44" i="24"/>
  <c r="QH43" i="24"/>
  <c r="QH42" i="24"/>
  <c r="QH41" i="24"/>
  <c r="QH40" i="24"/>
  <c r="QH39" i="24"/>
  <c r="QH38" i="24"/>
  <c r="QH37" i="24"/>
  <c r="QH36" i="24"/>
  <c r="QH35" i="24"/>
  <c r="QH34" i="24"/>
  <c r="QH33" i="24"/>
  <c r="QH32" i="24"/>
  <c r="QH31" i="24"/>
  <c r="QH30" i="24"/>
  <c r="QH29" i="24"/>
  <c r="QH28" i="24"/>
  <c r="QH27" i="24"/>
  <c r="QH26" i="24"/>
  <c r="QH25" i="24"/>
  <c r="QH24" i="24"/>
  <c r="QH23" i="24"/>
  <c r="QH22" i="24"/>
  <c r="QH21" i="24"/>
  <c r="QH20" i="24"/>
  <c r="QH19" i="24"/>
  <c r="QH18" i="24"/>
  <c r="QH17" i="24"/>
  <c r="QH16" i="24"/>
  <c r="QH15" i="24"/>
  <c r="QH14" i="24"/>
  <c r="QH13" i="24"/>
  <c r="QH12" i="24"/>
  <c r="QH11" i="24"/>
  <c r="QH10" i="24"/>
  <c r="QH9" i="24"/>
  <c r="QH8" i="24"/>
  <c r="QH7" i="24"/>
  <c r="QH6" i="24"/>
  <c r="QH5" i="24"/>
  <c r="QD110" i="24"/>
  <c r="QD109" i="24"/>
  <c r="QD108" i="24"/>
  <c r="QD107" i="24"/>
  <c r="QD106" i="24"/>
  <c r="QD105" i="24"/>
  <c r="QD104" i="24"/>
  <c r="QD103" i="24"/>
  <c r="QD102" i="24"/>
  <c r="QD101" i="24"/>
  <c r="QD100" i="24"/>
  <c r="QD99" i="24"/>
  <c r="QD98" i="24"/>
  <c r="QD97" i="24"/>
  <c r="QD96" i="24"/>
  <c r="QD95" i="24"/>
  <c r="QD94" i="24"/>
  <c r="QD93" i="24"/>
  <c r="QD92" i="24"/>
  <c r="QD91" i="24"/>
  <c r="QD90" i="24"/>
  <c r="QD89" i="24"/>
  <c r="QD88" i="24"/>
  <c r="QD87" i="24"/>
  <c r="QD86" i="24"/>
  <c r="QD85" i="24"/>
  <c r="QD84" i="24"/>
  <c r="QD83" i="24"/>
  <c r="QD82" i="24"/>
  <c r="QD81" i="24"/>
  <c r="QD80" i="24"/>
  <c r="QD79" i="24"/>
  <c r="QD78" i="24"/>
  <c r="QD77" i="24"/>
  <c r="QD76" i="24"/>
  <c r="QD75" i="24"/>
  <c r="QD74" i="24"/>
  <c r="QD73" i="24"/>
  <c r="QD72" i="24"/>
  <c r="QD71" i="24"/>
  <c r="QD70" i="24"/>
  <c r="QD69" i="24"/>
  <c r="QD68" i="24"/>
  <c r="QD67" i="24"/>
  <c r="QD66" i="24"/>
  <c r="QD65" i="24"/>
  <c r="QD64" i="24"/>
  <c r="QD63" i="24"/>
  <c r="QD62" i="24"/>
  <c r="QD61" i="24"/>
  <c r="QD60" i="24"/>
  <c r="QD59" i="24"/>
  <c r="QD58" i="24"/>
  <c r="QD57" i="24"/>
  <c r="QD56" i="24"/>
  <c r="QD55" i="24"/>
  <c r="QD54" i="24"/>
  <c r="QD53" i="24"/>
  <c r="QD52" i="24"/>
  <c r="QD51" i="24"/>
  <c r="QD50" i="24"/>
  <c r="QD49" i="24"/>
  <c r="QD48" i="24"/>
  <c r="QD47" i="24"/>
  <c r="QD46" i="24"/>
  <c r="QD45" i="24"/>
  <c r="QD44" i="24"/>
  <c r="QD43" i="24"/>
  <c r="QD42" i="24"/>
  <c r="QD41" i="24"/>
  <c r="QD40" i="24"/>
  <c r="QD39" i="24"/>
  <c r="QD38" i="24"/>
  <c r="QD37" i="24"/>
  <c r="QD36" i="24"/>
  <c r="QD35" i="24"/>
  <c r="QD34" i="24"/>
  <c r="QD33" i="24"/>
  <c r="QD32" i="24"/>
  <c r="QD31" i="24"/>
  <c r="QD30" i="24"/>
  <c r="QD29" i="24"/>
  <c r="QD28" i="24"/>
  <c r="QD27" i="24"/>
  <c r="QD26" i="24"/>
  <c r="QD25" i="24"/>
  <c r="QD24" i="24"/>
  <c r="QD23" i="24"/>
  <c r="QD22" i="24"/>
  <c r="QD21" i="24"/>
  <c r="QD20" i="24"/>
  <c r="QD19" i="24"/>
  <c r="QD18" i="24"/>
  <c r="QD17" i="24"/>
  <c r="QD16" i="24"/>
  <c r="QD15" i="24"/>
  <c r="QD14" i="24"/>
  <c r="QD13" i="24"/>
  <c r="QD12" i="24"/>
  <c r="QD11" i="24"/>
  <c r="QD10" i="24"/>
  <c r="QD9" i="24"/>
  <c r="QD8" i="24"/>
  <c r="QD7" i="24"/>
  <c r="QD6" i="24"/>
  <c r="QD5" i="24"/>
  <c r="PZ110" i="24"/>
  <c r="PZ109" i="24"/>
  <c r="PZ108" i="24"/>
  <c r="PZ107" i="24"/>
  <c r="PZ106" i="24"/>
  <c r="PZ105" i="24"/>
  <c r="PZ104" i="24"/>
  <c r="PZ103" i="24"/>
  <c r="PZ102" i="24"/>
  <c r="PZ101" i="24"/>
  <c r="PZ100" i="24"/>
  <c r="PZ99" i="24"/>
  <c r="PZ98" i="24"/>
  <c r="PZ97" i="24"/>
  <c r="PZ96" i="24"/>
  <c r="PZ95" i="24"/>
  <c r="PZ94" i="24"/>
  <c r="PZ93" i="24"/>
  <c r="PZ92" i="24"/>
  <c r="PZ91" i="24"/>
  <c r="PZ90" i="24"/>
  <c r="PZ89" i="24"/>
  <c r="PZ88" i="24"/>
  <c r="PZ87" i="24"/>
  <c r="PZ86" i="24"/>
  <c r="PZ85" i="24"/>
  <c r="PZ84" i="24"/>
  <c r="PZ83" i="24"/>
  <c r="PZ82" i="24"/>
  <c r="PZ81" i="24"/>
  <c r="PZ80" i="24"/>
  <c r="PZ79" i="24"/>
  <c r="PZ78" i="24"/>
  <c r="PZ77" i="24"/>
  <c r="PZ76" i="24"/>
  <c r="PZ75" i="24"/>
  <c r="PZ74" i="24"/>
  <c r="PZ73" i="24"/>
  <c r="PZ72" i="24"/>
  <c r="PZ71" i="24"/>
  <c r="PZ70" i="24"/>
  <c r="PZ69" i="24"/>
  <c r="PZ68" i="24"/>
  <c r="PZ67" i="24"/>
  <c r="PZ66" i="24"/>
  <c r="PZ65" i="24"/>
  <c r="PZ64" i="24"/>
  <c r="PZ63" i="24"/>
  <c r="PZ62" i="24"/>
  <c r="PZ61" i="24"/>
  <c r="PZ60" i="24"/>
  <c r="PZ59" i="24"/>
  <c r="PZ58" i="24"/>
  <c r="PZ57" i="24"/>
  <c r="PZ56" i="24"/>
  <c r="PZ55" i="24"/>
  <c r="PZ54" i="24"/>
  <c r="PZ53" i="24"/>
  <c r="PZ52" i="24"/>
  <c r="PZ51" i="24"/>
  <c r="PZ50" i="24"/>
  <c r="PZ49" i="24"/>
  <c r="PZ48" i="24"/>
  <c r="PZ47" i="24"/>
  <c r="PZ46" i="24"/>
  <c r="PZ45" i="24"/>
  <c r="PZ44" i="24"/>
  <c r="PZ43" i="24"/>
  <c r="PZ42" i="24"/>
  <c r="PZ41" i="24"/>
  <c r="PZ40" i="24"/>
  <c r="PZ39" i="24"/>
  <c r="PZ38" i="24"/>
  <c r="PZ37" i="24"/>
  <c r="PZ36" i="24"/>
  <c r="PZ35" i="24"/>
  <c r="PZ34" i="24"/>
  <c r="PZ33" i="24"/>
  <c r="PZ32" i="24"/>
  <c r="PZ31" i="24"/>
  <c r="PZ30" i="24"/>
  <c r="PZ29" i="24"/>
  <c r="PZ28" i="24"/>
  <c r="PZ27" i="24"/>
  <c r="PZ26" i="24"/>
  <c r="PZ25" i="24"/>
  <c r="PZ24" i="24"/>
  <c r="PZ23" i="24"/>
  <c r="PZ22" i="24"/>
  <c r="PZ21" i="24"/>
  <c r="PZ20" i="24"/>
  <c r="PZ19" i="24"/>
  <c r="PZ18" i="24"/>
  <c r="PZ17" i="24"/>
  <c r="PZ16" i="24"/>
  <c r="PZ15" i="24"/>
  <c r="PZ14" i="24"/>
  <c r="PZ13" i="24"/>
  <c r="PZ12" i="24"/>
  <c r="PZ11" i="24"/>
  <c r="PZ10" i="24"/>
  <c r="PZ9" i="24"/>
  <c r="PZ8" i="24"/>
  <c r="PZ7" i="24"/>
  <c r="PZ6" i="24"/>
  <c r="PZ5" i="24"/>
  <c r="PV110" i="24"/>
  <c r="PV109" i="24"/>
  <c r="PV108" i="24"/>
  <c r="PV107" i="24"/>
  <c r="PV106" i="24"/>
  <c r="PV105" i="24"/>
  <c r="PV104" i="24"/>
  <c r="PV103" i="24"/>
  <c r="PV102" i="24"/>
  <c r="PV101" i="24"/>
  <c r="PV100" i="24"/>
  <c r="PV99" i="24"/>
  <c r="PV98" i="24"/>
  <c r="PV97" i="24"/>
  <c r="PV96" i="24"/>
  <c r="PV95" i="24"/>
  <c r="PV94" i="24"/>
  <c r="PV93" i="24"/>
  <c r="PV92" i="24"/>
  <c r="PV91" i="24"/>
  <c r="PV90" i="24"/>
  <c r="PV89" i="24"/>
  <c r="PV88" i="24"/>
  <c r="PV87" i="24"/>
  <c r="PV86" i="24"/>
  <c r="PV85" i="24"/>
  <c r="PV84" i="24"/>
  <c r="PV83" i="24"/>
  <c r="PV82" i="24"/>
  <c r="PV81" i="24"/>
  <c r="PV80" i="24"/>
  <c r="PV79" i="24"/>
  <c r="PV78" i="24"/>
  <c r="PV77" i="24"/>
  <c r="PV76" i="24"/>
  <c r="PV75" i="24"/>
  <c r="PV74" i="24"/>
  <c r="PV73" i="24"/>
  <c r="PV72" i="24"/>
  <c r="PV71" i="24"/>
  <c r="PV70" i="24"/>
  <c r="PV69" i="24"/>
  <c r="PV68" i="24"/>
  <c r="PV67" i="24"/>
  <c r="PV66" i="24"/>
  <c r="PV65" i="24"/>
  <c r="PV64" i="24"/>
  <c r="PV63" i="24"/>
  <c r="PV62" i="24"/>
  <c r="PV61" i="24"/>
  <c r="PV60" i="24"/>
  <c r="PV59" i="24"/>
  <c r="PV58" i="24"/>
  <c r="PV57" i="24"/>
  <c r="PV56" i="24"/>
  <c r="PV55" i="24"/>
  <c r="PV54" i="24"/>
  <c r="PV53" i="24"/>
  <c r="PV52" i="24"/>
  <c r="PV51" i="24"/>
  <c r="PV50" i="24"/>
  <c r="PV49" i="24"/>
  <c r="PV48" i="24"/>
  <c r="PV47" i="24"/>
  <c r="PV46" i="24"/>
  <c r="PV45" i="24"/>
  <c r="PV44" i="24"/>
  <c r="PV43" i="24"/>
  <c r="PV42" i="24"/>
  <c r="PV41" i="24"/>
  <c r="PV40" i="24"/>
  <c r="PV39" i="24"/>
  <c r="PV38" i="24"/>
  <c r="PV37" i="24"/>
  <c r="PV36" i="24"/>
  <c r="PV35" i="24"/>
  <c r="PV34" i="24"/>
  <c r="PV33" i="24"/>
  <c r="PV32" i="24"/>
  <c r="PV31" i="24"/>
  <c r="PV30" i="24"/>
  <c r="PV29" i="24"/>
  <c r="PV28" i="24"/>
  <c r="PV27" i="24"/>
  <c r="PV26" i="24"/>
  <c r="PV25" i="24"/>
  <c r="PV24" i="24"/>
  <c r="PV23" i="24"/>
  <c r="PV22" i="24"/>
  <c r="PV21" i="24"/>
  <c r="PV20" i="24"/>
  <c r="PV19" i="24"/>
  <c r="PV18" i="24"/>
  <c r="PV17" i="24"/>
  <c r="PV16" i="24"/>
  <c r="PV15" i="24"/>
  <c r="PV14" i="24"/>
  <c r="PV13" i="24"/>
  <c r="PV12" i="24"/>
  <c r="PV11" i="24"/>
  <c r="PV10" i="24"/>
  <c r="PV9" i="24"/>
  <c r="PV8" i="24"/>
  <c r="PV7" i="24"/>
  <c r="PV6" i="24"/>
  <c r="PV5" i="24"/>
  <c r="PR110" i="24"/>
  <c r="PR109" i="24"/>
  <c r="PR108" i="24"/>
  <c r="PR107" i="24"/>
  <c r="PR106" i="24"/>
  <c r="PR105" i="24"/>
  <c r="PR104" i="24"/>
  <c r="PR103" i="24"/>
  <c r="PR102" i="24"/>
  <c r="PR101" i="24"/>
  <c r="PR100" i="24"/>
  <c r="PR99" i="24"/>
  <c r="PR98" i="24"/>
  <c r="PR97" i="24"/>
  <c r="PR96" i="24"/>
  <c r="PR95" i="24"/>
  <c r="PR94" i="24"/>
  <c r="PR93" i="24"/>
  <c r="PR92" i="24"/>
  <c r="PR91" i="24"/>
  <c r="PR90" i="24"/>
  <c r="PR89" i="24"/>
  <c r="PR88" i="24"/>
  <c r="PR87" i="24"/>
  <c r="PR86" i="24"/>
  <c r="PR85" i="24"/>
  <c r="PR84" i="24"/>
  <c r="PR83" i="24"/>
  <c r="PR82" i="24"/>
  <c r="PR81" i="24"/>
  <c r="PR80" i="24"/>
  <c r="PR79" i="24"/>
  <c r="PR78" i="24"/>
  <c r="PR77" i="24"/>
  <c r="PR76" i="24"/>
  <c r="PR75" i="24"/>
  <c r="PR74" i="24"/>
  <c r="PR73" i="24"/>
  <c r="PR72" i="24"/>
  <c r="PR71" i="24"/>
  <c r="PR70" i="24"/>
  <c r="PR69" i="24"/>
  <c r="PR68" i="24"/>
  <c r="PR67" i="24"/>
  <c r="PR66" i="24"/>
  <c r="PR65" i="24"/>
  <c r="PR64" i="24"/>
  <c r="PR63" i="24"/>
  <c r="PR62" i="24"/>
  <c r="PR61" i="24"/>
  <c r="PR60" i="24"/>
  <c r="PR59" i="24"/>
  <c r="PR58" i="24"/>
  <c r="PR57" i="24"/>
  <c r="PR56" i="24"/>
  <c r="PR55" i="24"/>
  <c r="PR54" i="24"/>
  <c r="PR53" i="24"/>
  <c r="PR52" i="24"/>
  <c r="PR51" i="24"/>
  <c r="PR50" i="24"/>
  <c r="PR49" i="24"/>
  <c r="PR48" i="24"/>
  <c r="PR47" i="24"/>
  <c r="PR46" i="24"/>
  <c r="PR45" i="24"/>
  <c r="PR44" i="24"/>
  <c r="PR43" i="24"/>
  <c r="PR42" i="24"/>
  <c r="PR41" i="24"/>
  <c r="PR40" i="24"/>
  <c r="PR39" i="24"/>
  <c r="PR38" i="24"/>
  <c r="PR37" i="24"/>
  <c r="PR36" i="24"/>
  <c r="PR35" i="24"/>
  <c r="PR34" i="24"/>
  <c r="PR33" i="24"/>
  <c r="PR32" i="24"/>
  <c r="PR31" i="24"/>
  <c r="PR30" i="24"/>
  <c r="PR29" i="24"/>
  <c r="PR28" i="24"/>
  <c r="PR27" i="24"/>
  <c r="PR26" i="24"/>
  <c r="PR25" i="24"/>
  <c r="PR24" i="24"/>
  <c r="PR23" i="24"/>
  <c r="PR22" i="24"/>
  <c r="PR21" i="24"/>
  <c r="PR20" i="24"/>
  <c r="PR19" i="24"/>
  <c r="PR18" i="24"/>
  <c r="PR17" i="24"/>
  <c r="PR16" i="24"/>
  <c r="PR15" i="24"/>
  <c r="PR14" i="24"/>
  <c r="PR13" i="24"/>
  <c r="PR12" i="24"/>
  <c r="PR11" i="24"/>
  <c r="PR10" i="24"/>
  <c r="PR9" i="24"/>
  <c r="PR8" i="24"/>
  <c r="PR7" i="24"/>
  <c r="PR6" i="24"/>
  <c r="PR5" i="24"/>
  <c r="PN110" i="24"/>
  <c r="PN109" i="24"/>
  <c r="PN108" i="24"/>
  <c r="PN107" i="24"/>
  <c r="PN106" i="24"/>
  <c r="PN105" i="24"/>
  <c r="PN104" i="24"/>
  <c r="PN103" i="24"/>
  <c r="PN102" i="24"/>
  <c r="PN101" i="24"/>
  <c r="PN100" i="24"/>
  <c r="PN99" i="24"/>
  <c r="PN98" i="24"/>
  <c r="PN97" i="24"/>
  <c r="PN96" i="24"/>
  <c r="PN95" i="24"/>
  <c r="PN94" i="24"/>
  <c r="PN93" i="24"/>
  <c r="PN92" i="24"/>
  <c r="PN91" i="24"/>
  <c r="PN90" i="24"/>
  <c r="PN89" i="24"/>
  <c r="PN88" i="24"/>
  <c r="PN87" i="24"/>
  <c r="PN86" i="24"/>
  <c r="PN85" i="24"/>
  <c r="PN84" i="24"/>
  <c r="PN83" i="24"/>
  <c r="PN82" i="24"/>
  <c r="PN81" i="24"/>
  <c r="PN80" i="24"/>
  <c r="PN79" i="24"/>
  <c r="PN78" i="24"/>
  <c r="PN77" i="24"/>
  <c r="PN76" i="24"/>
  <c r="PN75" i="24"/>
  <c r="PN74" i="24"/>
  <c r="PN73" i="24"/>
  <c r="PN72" i="24"/>
  <c r="PN71" i="24"/>
  <c r="PN70" i="24"/>
  <c r="PN69" i="24"/>
  <c r="PN68" i="24"/>
  <c r="PN67" i="24"/>
  <c r="PN66" i="24"/>
  <c r="PN65" i="24"/>
  <c r="PN64" i="24"/>
  <c r="PN63" i="24"/>
  <c r="PN62" i="24"/>
  <c r="PN61" i="24"/>
  <c r="PN60" i="24"/>
  <c r="PN59" i="24"/>
  <c r="PN58" i="24"/>
  <c r="PN57" i="24"/>
  <c r="PN56" i="24"/>
  <c r="PN55" i="24"/>
  <c r="PN54" i="24"/>
  <c r="PN53" i="24"/>
  <c r="PN52" i="24"/>
  <c r="PN51" i="24"/>
  <c r="PN50" i="24"/>
  <c r="PN49" i="24"/>
  <c r="PN48" i="24"/>
  <c r="PN47" i="24"/>
  <c r="PN46" i="24"/>
  <c r="PN45" i="24"/>
  <c r="PN44" i="24"/>
  <c r="PN43" i="24"/>
  <c r="PN42" i="24"/>
  <c r="PN41" i="24"/>
  <c r="PN40" i="24"/>
  <c r="PN39" i="24"/>
  <c r="PN38" i="24"/>
  <c r="PN37" i="24"/>
  <c r="PN36" i="24"/>
  <c r="PN35" i="24"/>
  <c r="PN34" i="24"/>
  <c r="PN33" i="24"/>
  <c r="PN32" i="24"/>
  <c r="PN31" i="24"/>
  <c r="PN30" i="24"/>
  <c r="PN29" i="24"/>
  <c r="PN28" i="24"/>
  <c r="PN27" i="24"/>
  <c r="PN26" i="24"/>
  <c r="PN25" i="24"/>
  <c r="PN24" i="24"/>
  <c r="PN23" i="24"/>
  <c r="PN22" i="24"/>
  <c r="PN21" i="24"/>
  <c r="PN20" i="24"/>
  <c r="PN19" i="24"/>
  <c r="PN18" i="24"/>
  <c r="PN17" i="24"/>
  <c r="PN16" i="24"/>
  <c r="PN15" i="24"/>
  <c r="PN14" i="24"/>
  <c r="PN13" i="24"/>
  <c r="PN12" i="24"/>
  <c r="PN11" i="24"/>
  <c r="PN10" i="24"/>
  <c r="PN9" i="24"/>
  <c r="PN8" i="24"/>
  <c r="PN7" i="24"/>
  <c r="PN6" i="24"/>
  <c r="PN5" i="24"/>
  <c r="PJ110" i="24"/>
  <c r="PJ109" i="24"/>
  <c r="PJ108" i="24"/>
  <c r="PJ107" i="24"/>
  <c r="PJ106" i="24"/>
  <c r="PJ105" i="24"/>
  <c r="PJ104" i="24"/>
  <c r="PJ103" i="24"/>
  <c r="PJ102" i="24"/>
  <c r="PJ101" i="24"/>
  <c r="PJ100" i="24"/>
  <c r="PJ99" i="24"/>
  <c r="PJ98" i="24"/>
  <c r="PJ97" i="24"/>
  <c r="PJ96" i="24"/>
  <c r="PJ95" i="24"/>
  <c r="PJ94" i="24"/>
  <c r="PJ93" i="24"/>
  <c r="PJ92" i="24"/>
  <c r="PJ91" i="24"/>
  <c r="PJ90" i="24"/>
  <c r="PJ89" i="24"/>
  <c r="PJ88" i="24"/>
  <c r="PJ87" i="24"/>
  <c r="PJ86" i="24"/>
  <c r="PJ85" i="24"/>
  <c r="PJ84" i="24"/>
  <c r="PJ83" i="24"/>
  <c r="PJ82" i="24"/>
  <c r="PJ81" i="24"/>
  <c r="PJ80" i="24"/>
  <c r="PJ79" i="24"/>
  <c r="PJ78" i="24"/>
  <c r="PJ77" i="24"/>
  <c r="PJ76" i="24"/>
  <c r="PJ75" i="24"/>
  <c r="PJ74" i="24"/>
  <c r="PJ73" i="24"/>
  <c r="PJ72" i="24"/>
  <c r="PJ71" i="24"/>
  <c r="PJ70" i="24"/>
  <c r="PJ69" i="24"/>
  <c r="PJ68" i="24"/>
  <c r="PJ67" i="24"/>
  <c r="PJ66" i="24"/>
  <c r="PJ65" i="24"/>
  <c r="PJ64" i="24"/>
  <c r="PJ63" i="24"/>
  <c r="PJ62" i="24"/>
  <c r="PJ61" i="24"/>
  <c r="PJ60" i="24"/>
  <c r="PJ59" i="24"/>
  <c r="PJ58" i="24"/>
  <c r="PJ57" i="24"/>
  <c r="PJ56" i="24"/>
  <c r="PJ55" i="24"/>
  <c r="PJ54" i="24"/>
  <c r="PJ53" i="24"/>
  <c r="PJ52" i="24"/>
  <c r="PJ51" i="24"/>
  <c r="PJ50" i="24"/>
  <c r="PJ49" i="24"/>
  <c r="PJ48" i="24"/>
  <c r="PJ47" i="24"/>
  <c r="PJ46" i="24"/>
  <c r="PJ45" i="24"/>
  <c r="PJ44" i="24"/>
  <c r="PJ43" i="24"/>
  <c r="PJ42" i="24"/>
  <c r="PJ41" i="24"/>
  <c r="PJ40" i="24"/>
  <c r="PJ39" i="24"/>
  <c r="PJ38" i="24"/>
  <c r="PJ37" i="24"/>
  <c r="PJ36" i="24"/>
  <c r="PJ35" i="24"/>
  <c r="PJ34" i="24"/>
  <c r="PJ33" i="24"/>
  <c r="PJ32" i="24"/>
  <c r="PJ31" i="24"/>
  <c r="PJ30" i="24"/>
  <c r="PJ29" i="24"/>
  <c r="PJ28" i="24"/>
  <c r="PJ27" i="24"/>
  <c r="PJ26" i="24"/>
  <c r="PJ25" i="24"/>
  <c r="PJ24" i="24"/>
  <c r="PJ23" i="24"/>
  <c r="PJ22" i="24"/>
  <c r="PJ21" i="24"/>
  <c r="PJ20" i="24"/>
  <c r="PJ19" i="24"/>
  <c r="PJ18" i="24"/>
  <c r="PJ17" i="24"/>
  <c r="PJ16" i="24"/>
  <c r="PJ15" i="24"/>
  <c r="PJ14" i="24"/>
  <c r="PJ13" i="24"/>
  <c r="PJ12" i="24"/>
  <c r="PJ11" i="24"/>
  <c r="PJ10" i="24"/>
  <c r="PJ9" i="24"/>
  <c r="PJ8" i="24"/>
  <c r="PJ7" i="24"/>
  <c r="PJ6" i="24"/>
  <c r="PJ5" i="24"/>
  <c r="PF110" i="24"/>
  <c r="PF109" i="24"/>
  <c r="PF108" i="24"/>
  <c r="PF107" i="24"/>
  <c r="PF106" i="24"/>
  <c r="PF105" i="24"/>
  <c r="PF104" i="24"/>
  <c r="PF103" i="24"/>
  <c r="PF102" i="24"/>
  <c r="PF101" i="24"/>
  <c r="PF100" i="24"/>
  <c r="PF99" i="24"/>
  <c r="PF98" i="24"/>
  <c r="PF97" i="24"/>
  <c r="PF96" i="24"/>
  <c r="PF95" i="24"/>
  <c r="PF94" i="24"/>
  <c r="PF93" i="24"/>
  <c r="PF92" i="24"/>
  <c r="PF91" i="24"/>
  <c r="PF90" i="24"/>
  <c r="PF89" i="24"/>
  <c r="PF88" i="24"/>
  <c r="PF87" i="24"/>
  <c r="PF86" i="24"/>
  <c r="PF85" i="24"/>
  <c r="PF84" i="24"/>
  <c r="PF83" i="24"/>
  <c r="PF82" i="24"/>
  <c r="PF81" i="24"/>
  <c r="PF80" i="24"/>
  <c r="PF79" i="24"/>
  <c r="PF78" i="24"/>
  <c r="PF77" i="24"/>
  <c r="PF76" i="24"/>
  <c r="PF75" i="24"/>
  <c r="PF74" i="24"/>
  <c r="PF73" i="24"/>
  <c r="PF72" i="24"/>
  <c r="PF71" i="24"/>
  <c r="PF70" i="24"/>
  <c r="PF69" i="24"/>
  <c r="PF68" i="24"/>
  <c r="PF67" i="24"/>
  <c r="PF66" i="24"/>
  <c r="PF65" i="24"/>
  <c r="PF64" i="24"/>
  <c r="PF63" i="24"/>
  <c r="PF62" i="24"/>
  <c r="PF61" i="24"/>
  <c r="PF60" i="24"/>
  <c r="PF59" i="24"/>
  <c r="PF58" i="24"/>
  <c r="PF57" i="24"/>
  <c r="PF56" i="24"/>
  <c r="PF55" i="24"/>
  <c r="PF54" i="24"/>
  <c r="PF53" i="24"/>
  <c r="PF52" i="24"/>
  <c r="PF51" i="24"/>
  <c r="PF50" i="24"/>
  <c r="PF49" i="24"/>
  <c r="PF48" i="24"/>
  <c r="PF47" i="24"/>
  <c r="PF46" i="24"/>
  <c r="PF45" i="24"/>
  <c r="PF44" i="24"/>
  <c r="PF43" i="24"/>
  <c r="PF42" i="24"/>
  <c r="PF41" i="24"/>
  <c r="PF40" i="24"/>
  <c r="PF39" i="24"/>
  <c r="PF38" i="24"/>
  <c r="PF37" i="24"/>
  <c r="PF36" i="24"/>
  <c r="PF35" i="24"/>
  <c r="PF34" i="24"/>
  <c r="PF33" i="24"/>
  <c r="PF32" i="24"/>
  <c r="PF31" i="24"/>
  <c r="PF30" i="24"/>
  <c r="PF29" i="24"/>
  <c r="PF28" i="24"/>
  <c r="PF27" i="24"/>
  <c r="PF26" i="24"/>
  <c r="PF25" i="24"/>
  <c r="PF24" i="24"/>
  <c r="PF23" i="24"/>
  <c r="PF22" i="24"/>
  <c r="PF21" i="24"/>
  <c r="PF20" i="24"/>
  <c r="PF19" i="24"/>
  <c r="PF18" i="24"/>
  <c r="PF17" i="24"/>
  <c r="PF16" i="24"/>
  <c r="PF15" i="24"/>
  <c r="PF14" i="24"/>
  <c r="PF13" i="24"/>
  <c r="PF12" i="24"/>
  <c r="PF11" i="24"/>
  <c r="PF10" i="24"/>
  <c r="PF9" i="24"/>
  <c r="PF8" i="24"/>
  <c r="PF7" i="24"/>
  <c r="PF6" i="24"/>
  <c r="PF5" i="24"/>
  <c r="PB110" i="24"/>
  <c r="PB109" i="24"/>
  <c r="PB108" i="24"/>
  <c r="PB107" i="24"/>
  <c r="PB106" i="24"/>
  <c r="PB105" i="24"/>
  <c r="PB104" i="24"/>
  <c r="PB103" i="24"/>
  <c r="PB102" i="24"/>
  <c r="PB101" i="24"/>
  <c r="PB100" i="24"/>
  <c r="PB99" i="24"/>
  <c r="PB98" i="24"/>
  <c r="PB97" i="24"/>
  <c r="PB96" i="24"/>
  <c r="PB95" i="24"/>
  <c r="PB94" i="24"/>
  <c r="PB93" i="24"/>
  <c r="PB92" i="24"/>
  <c r="PB91" i="24"/>
  <c r="PB90" i="24"/>
  <c r="PB89" i="24"/>
  <c r="PB88" i="24"/>
  <c r="PB87" i="24"/>
  <c r="PB86" i="24"/>
  <c r="PB85" i="24"/>
  <c r="PB84" i="24"/>
  <c r="PB83" i="24"/>
  <c r="PB82" i="24"/>
  <c r="PB81" i="24"/>
  <c r="PB80" i="24"/>
  <c r="PB79" i="24"/>
  <c r="PB78" i="24"/>
  <c r="PB77" i="24"/>
  <c r="PB76" i="24"/>
  <c r="PB75" i="24"/>
  <c r="PB74" i="24"/>
  <c r="PB73" i="24"/>
  <c r="PB72" i="24"/>
  <c r="PB71" i="24"/>
  <c r="PB70" i="24"/>
  <c r="PB69" i="24"/>
  <c r="PB68" i="24"/>
  <c r="PB67" i="24"/>
  <c r="PB66" i="24"/>
  <c r="PB65" i="24"/>
  <c r="PB64" i="24"/>
  <c r="PB63" i="24"/>
  <c r="PB62" i="24"/>
  <c r="PB61" i="24"/>
  <c r="PB60" i="24"/>
  <c r="PB59" i="24"/>
  <c r="PB58" i="24"/>
  <c r="PB57" i="24"/>
  <c r="PB56" i="24"/>
  <c r="PB55" i="24"/>
  <c r="PB54" i="24"/>
  <c r="PB53" i="24"/>
  <c r="PB52" i="24"/>
  <c r="PB51" i="24"/>
  <c r="PB50" i="24"/>
  <c r="PB49" i="24"/>
  <c r="PB48" i="24"/>
  <c r="PB47" i="24"/>
  <c r="PB46" i="24"/>
  <c r="PB45" i="24"/>
  <c r="PB44" i="24"/>
  <c r="PB43" i="24"/>
  <c r="PB42" i="24"/>
  <c r="PB41" i="24"/>
  <c r="PB40" i="24"/>
  <c r="PB39" i="24"/>
  <c r="PB38" i="24"/>
  <c r="PB37" i="24"/>
  <c r="PB36" i="24"/>
  <c r="PB35" i="24"/>
  <c r="PB34" i="24"/>
  <c r="PB33" i="24"/>
  <c r="PB32" i="24"/>
  <c r="PB31" i="24"/>
  <c r="PB30" i="24"/>
  <c r="PB29" i="24"/>
  <c r="PB28" i="24"/>
  <c r="PB27" i="24"/>
  <c r="PB26" i="24"/>
  <c r="PB25" i="24"/>
  <c r="PB24" i="24"/>
  <c r="PB23" i="24"/>
  <c r="PB22" i="24"/>
  <c r="PB21" i="24"/>
  <c r="PB20" i="24"/>
  <c r="PB19" i="24"/>
  <c r="PB18" i="24"/>
  <c r="PB17" i="24"/>
  <c r="PB16" i="24"/>
  <c r="PB15" i="24"/>
  <c r="PB14" i="24"/>
  <c r="PB13" i="24"/>
  <c r="PB12" i="24"/>
  <c r="PB11" i="24"/>
  <c r="PB10" i="24"/>
  <c r="PB9" i="24"/>
  <c r="PB8" i="24"/>
  <c r="PB7" i="24"/>
  <c r="PB6" i="24"/>
  <c r="PB5" i="24"/>
  <c r="OX110" i="24"/>
  <c r="OX109" i="24"/>
  <c r="OX108" i="24"/>
  <c r="OX107" i="24"/>
  <c r="OX106" i="24"/>
  <c r="OX105" i="24"/>
  <c r="OX104" i="24"/>
  <c r="OX103" i="24"/>
  <c r="OX102" i="24"/>
  <c r="OX101" i="24"/>
  <c r="OX100" i="24"/>
  <c r="OX99" i="24"/>
  <c r="OX98" i="24"/>
  <c r="OX97" i="24"/>
  <c r="OX96" i="24"/>
  <c r="OX95" i="24"/>
  <c r="OX94" i="24"/>
  <c r="OX93" i="24"/>
  <c r="OX92" i="24"/>
  <c r="OX91" i="24"/>
  <c r="OX90" i="24"/>
  <c r="OX89" i="24"/>
  <c r="OX88" i="24"/>
  <c r="OX87" i="24"/>
  <c r="OX86" i="24"/>
  <c r="OX85" i="24"/>
  <c r="OX84" i="24"/>
  <c r="OX83" i="24"/>
  <c r="OX82" i="24"/>
  <c r="OX81" i="24"/>
  <c r="OX80" i="24"/>
  <c r="OX79" i="24"/>
  <c r="OX78" i="24"/>
  <c r="OX77" i="24"/>
  <c r="OX76" i="24"/>
  <c r="OX75" i="24"/>
  <c r="OX74" i="24"/>
  <c r="OX73" i="24"/>
  <c r="OX72" i="24"/>
  <c r="OX71" i="24"/>
  <c r="OX70" i="24"/>
  <c r="OX69" i="24"/>
  <c r="OX68" i="24"/>
  <c r="OX67" i="24"/>
  <c r="OX66" i="24"/>
  <c r="OX65" i="24"/>
  <c r="OX64" i="24"/>
  <c r="OX63" i="24"/>
  <c r="OX62" i="24"/>
  <c r="OX61" i="24"/>
  <c r="OX60" i="24"/>
  <c r="OX59" i="24"/>
  <c r="OX58" i="24"/>
  <c r="OX57" i="24"/>
  <c r="OX56" i="24"/>
  <c r="OX55" i="24"/>
  <c r="OX54" i="24"/>
  <c r="OX53" i="24"/>
  <c r="OX52" i="24"/>
  <c r="OX51" i="24"/>
  <c r="OX50" i="24"/>
  <c r="OX49" i="24"/>
  <c r="OX48" i="24"/>
  <c r="OX47" i="24"/>
  <c r="OX46" i="24"/>
  <c r="OX45" i="24"/>
  <c r="OX44" i="24"/>
  <c r="OX43" i="24"/>
  <c r="OX42" i="24"/>
  <c r="OX41" i="24"/>
  <c r="OX40" i="24"/>
  <c r="OX39" i="24"/>
  <c r="OX38" i="24"/>
  <c r="OX37" i="24"/>
  <c r="OX36" i="24"/>
  <c r="OX35" i="24"/>
  <c r="OX34" i="24"/>
  <c r="OX33" i="24"/>
  <c r="OX32" i="24"/>
  <c r="OX31" i="24"/>
  <c r="OX30" i="24"/>
  <c r="OX29" i="24"/>
  <c r="OX28" i="24"/>
  <c r="OX27" i="24"/>
  <c r="OX26" i="24"/>
  <c r="OX25" i="24"/>
  <c r="OX24" i="24"/>
  <c r="OX23" i="24"/>
  <c r="OX22" i="24"/>
  <c r="OX21" i="24"/>
  <c r="OX20" i="24"/>
  <c r="OX19" i="24"/>
  <c r="OX18" i="24"/>
  <c r="OX17" i="24"/>
  <c r="OX16" i="24"/>
  <c r="OX15" i="24"/>
  <c r="OX14" i="24"/>
  <c r="OX13" i="24"/>
  <c r="OX12" i="24"/>
  <c r="OX11" i="24"/>
  <c r="OX10" i="24"/>
  <c r="OX9" i="24"/>
  <c r="OX8" i="24"/>
  <c r="OX7" i="24"/>
  <c r="OX6" i="24"/>
  <c r="OX5" i="24"/>
  <c r="OT110" i="24"/>
  <c r="OS110" i="24"/>
  <c r="OT109" i="24"/>
  <c r="OS109" i="24"/>
  <c r="OT108" i="24"/>
  <c r="OS108" i="24"/>
  <c r="OT107" i="24"/>
  <c r="OS107" i="24"/>
  <c r="OT106" i="24"/>
  <c r="OS106" i="24"/>
  <c r="OT105" i="24"/>
  <c r="OS105" i="24"/>
  <c r="OT104" i="24"/>
  <c r="OS104" i="24"/>
  <c r="OT103" i="24"/>
  <c r="OS103" i="24"/>
  <c r="OT102" i="24"/>
  <c r="OS102" i="24"/>
  <c r="OT101" i="24"/>
  <c r="OS101" i="24"/>
  <c r="OT100" i="24"/>
  <c r="OS100" i="24"/>
  <c r="OT99" i="24"/>
  <c r="OS99" i="24"/>
  <c r="OT98" i="24"/>
  <c r="OS98" i="24"/>
  <c r="OT97" i="24"/>
  <c r="OS97" i="24"/>
  <c r="OT96" i="24"/>
  <c r="OS96" i="24"/>
  <c r="OT95" i="24"/>
  <c r="OS95" i="24"/>
  <c r="OT94" i="24"/>
  <c r="OS94" i="24"/>
  <c r="OT93" i="24"/>
  <c r="OS93" i="24"/>
  <c r="OT92" i="24"/>
  <c r="OS92" i="24"/>
  <c r="OT91" i="24"/>
  <c r="OS91" i="24"/>
  <c r="OT90" i="24"/>
  <c r="OS90" i="24"/>
  <c r="OT89" i="24"/>
  <c r="OS89" i="24"/>
  <c r="OT88" i="24"/>
  <c r="OS88" i="24"/>
  <c r="OT87" i="24"/>
  <c r="OS87" i="24"/>
  <c r="OT86" i="24"/>
  <c r="OS86" i="24"/>
  <c r="OT85" i="24"/>
  <c r="OS85" i="24"/>
  <c r="OT84" i="24"/>
  <c r="OS84" i="24"/>
  <c r="OT83" i="24"/>
  <c r="OS83" i="24"/>
  <c r="OT82" i="24"/>
  <c r="OS82" i="24"/>
  <c r="OT81" i="24"/>
  <c r="OS81" i="24"/>
  <c r="OT80" i="24"/>
  <c r="OS80" i="24"/>
  <c r="OT79" i="24"/>
  <c r="OS79" i="24"/>
  <c r="OT78" i="24"/>
  <c r="OS78" i="24"/>
  <c r="OT77" i="24"/>
  <c r="OS77" i="24"/>
  <c r="OT76" i="24"/>
  <c r="OS76" i="24"/>
  <c r="OT75" i="24"/>
  <c r="OS75" i="24"/>
  <c r="OT74" i="24"/>
  <c r="OS74" i="24"/>
  <c r="OT73" i="24"/>
  <c r="OS73" i="24"/>
  <c r="OT72" i="24"/>
  <c r="OS72" i="24"/>
  <c r="OT71" i="24"/>
  <c r="OS71" i="24"/>
  <c r="OT70" i="24"/>
  <c r="OS70" i="24"/>
  <c r="OT69" i="24"/>
  <c r="OS69" i="24"/>
  <c r="OT68" i="24"/>
  <c r="OS68" i="24"/>
  <c r="OT67" i="24"/>
  <c r="OS67" i="24"/>
  <c r="OT66" i="24"/>
  <c r="OS66" i="24"/>
  <c r="OT65" i="24"/>
  <c r="OS65" i="24"/>
  <c r="OT64" i="24"/>
  <c r="OS64" i="24"/>
  <c r="OT63" i="24"/>
  <c r="OS63" i="24"/>
  <c r="OT62" i="24"/>
  <c r="OS62" i="24"/>
  <c r="OT61" i="24"/>
  <c r="OS61" i="24"/>
  <c r="OT60" i="24"/>
  <c r="OS60" i="24"/>
  <c r="OT59" i="24"/>
  <c r="OS59" i="24"/>
  <c r="OT58" i="24"/>
  <c r="OS58" i="24"/>
  <c r="OT57" i="24"/>
  <c r="OS57" i="24"/>
  <c r="OT56" i="24"/>
  <c r="OS56" i="24"/>
  <c r="OT55" i="24"/>
  <c r="OS55" i="24"/>
  <c r="OT54" i="24"/>
  <c r="OS54" i="24"/>
  <c r="OT53" i="24"/>
  <c r="OS53" i="24"/>
  <c r="OT52" i="24"/>
  <c r="OS52" i="24"/>
  <c r="OT51" i="24"/>
  <c r="OS51" i="24"/>
  <c r="OT50" i="24"/>
  <c r="OS50" i="24"/>
  <c r="OT49" i="24"/>
  <c r="OS49" i="24"/>
  <c r="OT48" i="24"/>
  <c r="OS48" i="24"/>
  <c r="OT47" i="24"/>
  <c r="OS47" i="24"/>
  <c r="OT46" i="24"/>
  <c r="OS46" i="24"/>
  <c r="OT45" i="24"/>
  <c r="OS45" i="24"/>
  <c r="OT44" i="24"/>
  <c r="OS44" i="24"/>
  <c r="OT43" i="24"/>
  <c r="OS43" i="24"/>
  <c r="OT42" i="24"/>
  <c r="OS42" i="24"/>
  <c r="OT41" i="24"/>
  <c r="OS41" i="24"/>
  <c r="OT40" i="24"/>
  <c r="OS40" i="24"/>
  <c r="OT39" i="24"/>
  <c r="OS39" i="24"/>
  <c r="OT38" i="24"/>
  <c r="OS38" i="24"/>
  <c r="OT37" i="24"/>
  <c r="OS37" i="24"/>
  <c r="OT36" i="24"/>
  <c r="OS36" i="24"/>
  <c r="OT35" i="24"/>
  <c r="OS35" i="24"/>
  <c r="OT34" i="24"/>
  <c r="OS34" i="24"/>
  <c r="OT33" i="24"/>
  <c r="OS33" i="24"/>
  <c r="OT32" i="24"/>
  <c r="OS32" i="24"/>
  <c r="OT31" i="24"/>
  <c r="OS31" i="24"/>
  <c r="OT30" i="24"/>
  <c r="OS30" i="24"/>
  <c r="OT29" i="24"/>
  <c r="OS29" i="24"/>
  <c r="OT28" i="24"/>
  <c r="OS28" i="24"/>
  <c r="OT27" i="24"/>
  <c r="OS27" i="24"/>
  <c r="OT26" i="24"/>
  <c r="OS26" i="24"/>
  <c r="OT25" i="24"/>
  <c r="OS25" i="24"/>
  <c r="OT24" i="24"/>
  <c r="OS24" i="24"/>
  <c r="OT23" i="24"/>
  <c r="OS23" i="24"/>
  <c r="OT22" i="24"/>
  <c r="OS22" i="24"/>
  <c r="OT21" i="24"/>
  <c r="OS21" i="24"/>
  <c r="OT20" i="24"/>
  <c r="OS20" i="24"/>
  <c r="OT19" i="24"/>
  <c r="OS19" i="24"/>
  <c r="OT18" i="24"/>
  <c r="OS18" i="24"/>
  <c r="OT17" i="24"/>
  <c r="OS17" i="24"/>
  <c r="OT16" i="24"/>
  <c r="OS16" i="24"/>
  <c r="OT15" i="24"/>
  <c r="OS15" i="24"/>
  <c r="OT14" i="24"/>
  <c r="OS14" i="24"/>
  <c r="OT13" i="24"/>
  <c r="OS13" i="24"/>
  <c r="OT12" i="24"/>
  <c r="OS12" i="24"/>
  <c r="OT11" i="24"/>
  <c r="OS11" i="24"/>
  <c r="OT10" i="24"/>
  <c r="OS10" i="24"/>
  <c r="OT9" i="24"/>
  <c r="OS9" i="24"/>
  <c r="OT8" i="24"/>
  <c r="OS8" i="24"/>
  <c r="OT7" i="24"/>
  <c r="OS7" i="24"/>
  <c r="OT6" i="24"/>
  <c r="OS6" i="24"/>
  <c r="OT5" i="24"/>
  <c r="OS5" i="24"/>
  <c r="OO110" i="24"/>
  <c r="ON110" i="24"/>
  <c r="OM110" i="24"/>
  <c r="OO109" i="24"/>
  <c r="ON109" i="24"/>
  <c r="OM109" i="24"/>
  <c r="OO108" i="24"/>
  <c r="ON108" i="24"/>
  <c r="OM108" i="24"/>
  <c r="OO107" i="24"/>
  <c r="ON107" i="24"/>
  <c r="OM107" i="24"/>
  <c r="OO106" i="24"/>
  <c r="ON106" i="24"/>
  <c r="OM106" i="24"/>
  <c r="OO105" i="24"/>
  <c r="ON105" i="24"/>
  <c r="OM105" i="24"/>
  <c r="OO104" i="24"/>
  <c r="ON104" i="24"/>
  <c r="OM104" i="24"/>
  <c r="OO103" i="24"/>
  <c r="ON103" i="24"/>
  <c r="OM103" i="24"/>
  <c r="OO102" i="24"/>
  <c r="ON102" i="24"/>
  <c r="OM102" i="24"/>
  <c r="OO101" i="24"/>
  <c r="ON101" i="24"/>
  <c r="OM101" i="24"/>
  <c r="OO100" i="24"/>
  <c r="ON100" i="24"/>
  <c r="OM100" i="24"/>
  <c r="OO99" i="24"/>
  <c r="ON99" i="24"/>
  <c r="OM99" i="24"/>
  <c r="OO98" i="24"/>
  <c r="ON98" i="24"/>
  <c r="OM98" i="24"/>
  <c r="OO97" i="24"/>
  <c r="ON97" i="24"/>
  <c r="OM97" i="24"/>
  <c r="OO96" i="24"/>
  <c r="ON96" i="24"/>
  <c r="OM96" i="24"/>
  <c r="OO95" i="24"/>
  <c r="ON95" i="24"/>
  <c r="OM95" i="24"/>
  <c r="OO94" i="24"/>
  <c r="ON94" i="24"/>
  <c r="OM94" i="24"/>
  <c r="OO93" i="24"/>
  <c r="ON93" i="24"/>
  <c r="OM93" i="24"/>
  <c r="OO92" i="24"/>
  <c r="ON92" i="24"/>
  <c r="OM92" i="24"/>
  <c r="OO91" i="24"/>
  <c r="ON91" i="24"/>
  <c r="OM91" i="24"/>
  <c r="OO90" i="24"/>
  <c r="ON90" i="24"/>
  <c r="OM90" i="24"/>
  <c r="OO89" i="24"/>
  <c r="ON89" i="24"/>
  <c r="OM89" i="24"/>
  <c r="OO88" i="24"/>
  <c r="ON88" i="24"/>
  <c r="OM88" i="24"/>
  <c r="OO87" i="24"/>
  <c r="ON87" i="24"/>
  <c r="OM87" i="24"/>
  <c r="OO86" i="24"/>
  <c r="ON86" i="24"/>
  <c r="OM86" i="24"/>
  <c r="OO85" i="24"/>
  <c r="ON85" i="24"/>
  <c r="OM85" i="24"/>
  <c r="OO84" i="24"/>
  <c r="ON84" i="24"/>
  <c r="OM84" i="24"/>
  <c r="OO83" i="24"/>
  <c r="ON83" i="24"/>
  <c r="OM83" i="24"/>
  <c r="OO82" i="24"/>
  <c r="ON82" i="24"/>
  <c r="OM82" i="24"/>
  <c r="OO81" i="24"/>
  <c r="ON81" i="24"/>
  <c r="OM81" i="24"/>
  <c r="OO80" i="24"/>
  <c r="ON80" i="24"/>
  <c r="OM80" i="24"/>
  <c r="OO79" i="24"/>
  <c r="ON79" i="24"/>
  <c r="OM79" i="24"/>
  <c r="OO78" i="24"/>
  <c r="ON78" i="24"/>
  <c r="OM78" i="24"/>
  <c r="OO77" i="24"/>
  <c r="ON77" i="24"/>
  <c r="OM77" i="24"/>
  <c r="OO76" i="24"/>
  <c r="ON76" i="24"/>
  <c r="OM76" i="24"/>
  <c r="OO75" i="24"/>
  <c r="ON75" i="24"/>
  <c r="OM75" i="24"/>
  <c r="OO74" i="24"/>
  <c r="ON74" i="24"/>
  <c r="OM74" i="24"/>
  <c r="OO73" i="24"/>
  <c r="ON73" i="24"/>
  <c r="OM73" i="24"/>
  <c r="OO72" i="24"/>
  <c r="ON72" i="24"/>
  <c r="OM72" i="24"/>
  <c r="OO71" i="24"/>
  <c r="ON71" i="24"/>
  <c r="OM71" i="24"/>
  <c r="OO70" i="24"/>
  <c r="ON70" i="24"/>
  <c r="OM70" i="24"/>
  <c r="OO69" i="24"/>
  <c r="ON69" i="24"/>
  <c r="OM69" i="24"/>
  <c r="OO68" i="24"/>
  <c r="ON68" i="24"/>
  <c r="OM68" i="24"/>
  <c r="OO67" i="24"/>
  <c r="ON67" i="24"/>
  <c r="OM67" i="24"/>
  <c r="OO66" i="24"/>
  <c r="ON66" i="24"/>
  <c r="OM66" i="24"/>
  <c r="OO65" i="24"/>
  <c r="ON65" i="24"/>
  <c r="OM65" i="24"/>
  <c r="OO64" i="24"/>
  <c r="ON64" i="24"/>
  <c r="OM64" i="24"/>
  <c r="OO63" i="24"/>
  <c r="ON63" i="24"/>
  <c r="OM63" i="24"/>
  <c r="OO62" i="24"/>
  <c r="ON62" i="24"/>
  <c r="OM62" i="24"/>
  <c r="OO61" i="24"/>
  <c r="ON61" i="24"/>
  <c r="OM61" i="24"/>
  <c r="OO60" i="24"/>
  <c r="ON60" i="24"/>
  <c r="OM60" i="24"/>
  <c r="OO59" i="24"/>
  <c r="ON59" i="24"/>
  <c r="OM59" i="24"/>
  <c r="OO58" i="24"/>
  <c r="ON58" i="24"/>
  <c r="OM58" i="24"/>
  <c r="OO57" i="24"/>
  <c r="ON57" i="24"/>
  <c r="OM57" i="24"/>
  <c r="OO56" i="24"/>
  <c r="ON56" i="24"/>
  <c r="OM56" i="24"/>
  <c r="OO55" i="24"/>
  <c r="ON55" i="24"/>
  <c r="OM55" i="24"/>
  <c r="OO54" i="24"/>
  <c r="ON54" i="24"/>
  <c r="OM54" i="24"/>
  <c r="OO53" i="24"/>
  <c r="ON53" i="24"/>
  <c r="OM53" i="24"/>
  <c r="OO52" i="24"/>
  <c r="ON52" i="24"/>
  <c r="OM52" i="24"/>
  <c r="OO51" i="24"/>
  <c r="ON51" i="24"/>
  <c r="OM51" i="24"/>
  <c r="OO50" i="24"/>
  <c r="ON50" i="24"/>
  <c r="OM50" i="24"/>
  <c r="OO49" i="24"/>
  <c r="ON49" i="24"/>
  <c r="OM49" i="24"/>
  <c r="OO48" i="24"/>
  <c r="ON48" i="24"/>
  <c r="OM48" i="24"/>
  <c r="OO47" i="24"/>
  <c r="ON47" i="24"/>
  <c r="OM47" i="24"/>
  <c r="OO46" i="24"/>
  <c r="ON46" i="24"/>
  <c r="OM46" i="24"/>
  <c r="OO45" i="24"/>
  <c r="ON45" i="24"/>
  <c r="OM45" i="24"/>
  <c r="OO44" i="24"/>
  <c r="ON44" i="24"/>
  <c r="OM44" i="24"/>
  <c r="OO43" i="24"/>
  <c r="ON43" i="24"/>
  <c r="OM43" i="24"/>
  <c r="OO42" i="24"/>
  <c r="ON42" i="24"/>
  <c r="OM42" i="24"/>
  <c r="OO41" i="24"/>
  <c r="ON41" i="24"/>
  <c r="OM41" i="24"/>
  <c r="OO40" i="24"/>
  <c r="ON40" i="24"/>
  <c r="OM40" i="24"/>
  <c r="OO39" i="24"/>
  <c r="ON39" i="24"/>
  <c r="OM39" i="24"/>
  <c r="OO38" i="24"/>
  <c r="ON38" i="24"/>
  <c r="OM38" i="24"/>
  <c r="OO37" i="24"/>
  <c r="ON37" i="24"/>
  <c r="OM37" i="24"/>
  <c r="OO36" i="24"/>
  <c r="ON36" i="24"/>
  <c r="OM36" i="24"/>
  <c r="OO35" i="24"/>
  <c r="ON35" i="24"/>
  <c r="OM35" i="24"/>
  <c r="OO34" i="24"/>
  <c r="ON34" i="24"/>
  <c r="OM34" i="24"/>
  <c r="OO33" i="24"/>
  <c r="ON33" i="24"/>
  <c r="OM33" i="24"/>
  <c r="OO32" i="24"/>
  <c r="ON32" i="24"/>
  <c r="OM32" i="24"/>
  <c r="OO31" i="24"/>
  <c r="ON31" i="24"/>
  <c r="OM31" i="24"/>
  <c r="OO30" i="24"/>
  <c r="ON30" i="24"/>
  <c r="OM30" i="24"/>
  <c r="OO29" i="24"/>
  <c r="ON29" i="24"/>
  <c r="OM29" i="24"/>
  <c r="OO28" i="24"/>
  <c r="ON28" i="24"/>
  <c r="OM28" i="24"/>
  <c r="OO27" i="24"/>
  <c r="ON27" i="24"/>
  <c r="OM27" i="24"/>
  <c r="OO26" i="24"/>
  <c r="ON26" i="24"/>
  <c r="OM26" i="24"/>
  <c r="OO25" i="24"/>
  <c r="ON25" i="24"/>
  <c r="OM25" i="24"/>
  <c r="OO24" i="24"/>
  <c r="ON24" i="24"/>
  <c r="OM24" i="24"/>
  <c r="OO23" i="24"/>
  <c r="ON23" i="24"/>
  <c r="OM23" i="24"/>
  <c r="OO22" i="24"/>
  <c r="ON22" i="24"/>
  <c r="OM22" i="24"/>
  <c r="OO21" i="24"/>
  <c r="ON21" i="24"/>
  <c r="OM21" i="24"/>
  <c r="OO20" i="24"/>
  <c r="ON20" i="24"/>
  <c r="OM20" i="24"/>
  <c r="OO19" i="24"/>
  <c r="ON19" i="24"/>
  <c r="OM19" i="24"/>
  <c r="OO18" i="24"/>
  <c r="ON18" i="24"/>
  <c r="OM18" i="24"/>
  <c r="OO17" i="24"/>
  <c r="ON17" i="24"/>
  <c r="OM17" i="24"/>
  <c r="OO16" i="24"/>
  <c r="ON16" i="24"/>
  <c r="OM16" i="24"/>
  <c r="OO15" i="24"/>
  <c r="ON15" i="24"/>
  <c r="OM15" i="24"/>
  <c r="OO14" i="24"/>
  <c r="ON14" i="24"/>
  <c r="OM14" i="24"/>
  <c r="OO13" i="24"/>
  <c r="ON13" i="24"/>
  <c r="OM13" i="24"/>
  <c r="OO12" i="24"/>
  <c r="ON12" i="24"/>
  <c r="OM12" i="24"/>
  <c r="OO11" i="24"/>
  <c r="ON11" i="24"/>
  <c r="OM11" i="24"/>
  <c r="OO10" i="24"/>
  <c r="ON10" i="24"/>
  <c r="OM10" i="24"/>
  <c r="OO9" i="24"/>
  <c r="ON9" i="24"/>
  <c r="OM9" i="24"/>
  <c r="OO8" i="24"/>
  <c r="ON8" i="24"/>
  <c r="OM8" i="24"/>
  <c r="OO7" i="24"/>
  <c r="ON7" i="24"/>
  <c r="OM7" i="24"/>
  <c r="OO6" i="24"/>
  <c r="ON6" i="24"/>
  <c r="OM6" i="24"/>
  <c r="OO5" i="24"/>
  <c r="ON5" i="24"/>
  <c r="OM5" i="24"/>
  <c r="OI110" i="24"/>
  <c r="OH110" i="24"/>
  <c r="OG110" i="24"/>
  <c r="OI109" i="24"/>
  <c r="OH109" i="24"/>
  <c r="OG109" i="24"/>
  <c r="OI108" i="24"/>
  <c r="OH108" i="24"/>
  <c r="OG108" i="24"/>
  <c r="OI107" i="24"/>
  <c r="OH107" i="24"/>
  <c r="OG107" i="24"/>
  <c r="OI106" i="24"/>
  <c r="OH106" i="24"/>
  <c r="OG106" i="24"/>
  <c r="OI105" i="24"/>
  <c r="OH105" i="24"/>
  <c r="OG105" i="24"/>
  <c r="OI104" i="24"/>
  <c r="OH104" i="24"/>
  <c r="OG104" i="24"/>
  <c r="OI103" i="24"/>
  <c r="OH103" i="24"/>
  <c r="OG103" i="24"/>
  <c r="OI102" i="24"/>
  <c r="OH102" i="24"/>
  <c r="OG102" i="24"/>
  <c r="OI101" i="24"/>
  <c r="OH101" i="24"/>
  <c r="OG101" i="24"/>
  <c r="OI100" i="24"/>
  <c r="OH100" i="24"/>
  <c r="OG100" i="24"/>
  <c r="OI99" i="24"/>
  <c r="OH99" i="24"/>
  <c r="OG99" i="24"/>
  <c r="OI98" i="24"/>
  <c r="OH98" i="24"/>
  <c r="OG98" i="24"/>
  <c r="OI97" i="24"/>
  <c r="OH97" i="24"/>
  <c r="OG97" i="24"/>
  <c r="OI96" i="24"/>
  <c r="OH96" i="24"/>
  <c r="OG96" i="24"/>
  <c r="OI95" i="24"/>
  <c r="OH95" i="24"/>
  <c r="OG95" i="24"/>
  <c r="OI94" i="24"/>
  <c r="OH94" i="24"/>
  <c r="OG94" i="24"/>
  <c r="OI93" i="24"/>
  <c r="OH93" i="24"/>
  <c r="OG93" i="24"/>
  <c r="OI92" i="24"/>
  <c r="OH92" i="24"/>
  <c r="OG92" i="24"/>
  <c r="OI91" i="24"/>
  <c r="OH91" i="24"/>
  <c r="OG91" i="24"/>
  <c r="OI90" i="24"/>
  <c r="OH90" i="24"/>
  <c r="OG90" i="24"/>
  <c r="OI89" i="24"/>
  <c r="OH89" i="24"/>
  <c r="OG89" i="24"/>
  <c r="OI88" i="24"/>
  <c r="OH88" i="24"/>
  <c r="OG88" i="24"/>
  <c r="OI87" i="24"/>
  <c r="OH87" i="24"/>
  <c r="OG87" i="24"/>
  <c r="OI86" i="24"/>
  <c r="OH86" i="24"/>
  <c r="OG86" i="24"/>
  <c r="OI85" i="24"/>
  <c r="OH85" i="24"/>
  <c r="OG85" i="24"/>
  <c r="OI84" i="24"/>
  <c r="OH84" i="24"/>
  <c r="OG84" i="24"/>
  <c r="OI83" i="24"/>
  <c r="OH83" i="24"/>
  <c r="OG83" i="24"/>
  <c r="OI82" i="24"/>
  <c r="OH82" i="24"/>
  <c r="OG82" i="24"/>
  <c r="OI81" i="24"/>
  <c r="OH81" i="24"/>
  <c r="OG81" i="24"/>
  <c r="OI80" i="24"/>
  <c r="OH80" i="24"/>
  <c r="OG80" i="24"/>
  <c r="OI79" i="24"/>
  <c r="OH79" i="24"/>
  <c r="OG79" i="24"/>
  <c r="OI78" i="24"/>
  <c r="OH78" i="24"/>
  <c r="OG78" i="24"/>
  <c r="OI77" i="24"/>
  <c r="OH77" i="24"/>
  <c r="OG77" i="24"/>
  <c r="OI76" i="24"/>
  <c r="OH76" i="24"/>
  <c r="OG76" i="24"/>
  <c r="OI75" i="24"/>
  <c r="OH75" i="24"/>
  <c r="OG75" i="24"/>
  <c r="OI74" i="24"/>
  <c r="OH74" i="24"/>
  <c r="OG74" i="24"/>
  <c r="OI73" i="24"/>
  <c r="OH73" i="24"/>
  <c r="OG73" i="24"/>
  <c r="OI72" i="24"/>
  <c r="OH72" i="24"/>
  <c r="OG72" i="24"/>
  <c r="OI71" i="24"/>
  <c r="OH71" i="24"/>
  <c r="OG71" i="24"/>
  <c r="OI70" i="24"/>
  <c r="OH70" i="24"/>
  <c r="OG70" i="24"/>
  <c r="OI69" i="24"/>
  <c r="OH69" i="24"/>
  <c r="OG69" i="24"/>
  <c r="OI68" i="24"/>
  <c r="OH68" i="24"/>
  <c r="OG68" i="24"/>
  <c r="OI67" i="24"/>
  <c r="OH67" i="24"/>
  <c r="OG67" i="24"/>
  <c r="OI66" i="24"/>
  <c r="OH66" i="24"/>
  <c r="OG66" i="24"/>
  <c r="OI65" i="24"/>
  <c r="OH65" i="24"/>
  <c r="OG65" i="24"/>
  <c r="OI64" i="24"/>
  <c r="OH64" i="24"/>
  <c r="OG64" i="24"/>
  <c r="OI63" i="24"/>
  <c r="OH63" i="24"/>
  <c r="OG63" i="24"/>
  <c r="OI62" i="24"/>
  <c r="OH62" i="24"/>
  <c r="OG62" i="24"/>
  <c r="OI61" i="24"/>
  <c r="OH61" i="24"/>
  <c r="OG61" i="24"/>
  <c r="OI60" i="24"/>
  <c r="OH60" i="24"/>
  <c r="OG60" i="24"/>
  <c r="OI59" i="24"/>
  <c r="OH59" i="24"/>
  <c r="OG59" i="24"/>
  <c r="OI58" i="24"/>
  <c r="OH58" i="24"/>
  <c r="OG58" i="24"/>
  <c r="OI57" i="24"/>
  <c r="OH57" i="24"/>
  <c r="OG57" i="24"/>
  <c r="OI56" i="24"/>
  <c r="OH56" i="24"/>
  <c r="OG56" i="24"/>
  <c r="OI55" i="24"/>
  <c r="OH55" i="24"/>
  <c r="OG55" i="24"/>
  <c r="OI54" i="24"/>
  <c r="OH54" i="24"/>
  <c r="OG54" i="24"/>
  <c r="OI53" i="24"/>
  <c r="OH53" i="24"/>
  <c r="OG53" i="24"/>
  <c r="OI52" i="24"/>
  <c r="OH52" i="24"/>
  <c r="OG52" i="24"/>
  <c r="OI51" i="24"/>
  <c r="OH51" i="24"/>
  <c r="OG51" i="24"/>
  <c r="OI50" i="24"/>
  <c r="OH50" i="24"/>
  <c r="OG50" i="24"/>
  <c r="OI49" i="24"/>
  <c r="OH49" i="24"/>
  <c r="OG49" i="24"/>
  <c r="OI48" i="24"/>
  <c r="OH48" i="24"/>
  <c r="OG48" i="24"/>
  <c r="OI47" i="24"/>
  <c r="OH47" i="24"/>
  <c r="OG47" i="24"/>
  <c r="OI46" i="24"/>
  <c r="OH46" i="24"/>
  <c r="OG46" i="24"/>
  <c r="OI45" i="24"/>
  <c r="OH45" i="24"/>
  <c r="OG45" i="24"/>
  <c r="OI44" i="24"/>
  <c r="OH44" i="24"/>
  <c r="OG44" i="24"/>
  <c r="OI43" i="24"/>
  <c r="OH43" i="24"/>
  <c r="OG43" i="24"/>
  <c r="OI42" i="24"/>
  <c r="OH42" i="24"/>
  <c r="OG42" i="24"/>
  <c r="OI41" i="24"/>
  <c r="OH41" i="24"/>
  <c r="OG41" i="24"/>
  <c r="OI40" i="24"/>
  <c r="OH40" i="24"/>
  <c r="OG40" i="24"/>
  <c r="OI39" i="24"/>
  <c r="OH39" i="24"/>
  <c r="OG39" i="24"/>
  <c r="OI38" i="24"/>
  <c r="OH38" i="24"/>
  <c r="OG38" i="24"/>
  <c r="OI37" i="24"/>
  <c r="OH37" i="24"/>
  <c r="OG37" i="24"/>
  <c r="OI36" i="24"/>
  <c r="OH36" i="24"/>
  <c r="OG36" i="24"/>
  <c r="OI35" i="24"/>
  <c r="OH35" i="24"/>
  <c r="OG35" i="24"/>
  <c r="OI34" i="24"/>
  <c r="OH34" i="24"/>
  <c r="OG34" i="24"/>
  <c r="OI33" i="24"/>
  <c r="OH33" i="24"/>
  <c r="OG33" i="24"/>
  <c r="OI32" i="24"/>
  <c r="OH32" i="24"/>
  <c r="OG32" i="24"/>
  <c r="OI31" i="24"/>
  <c r="OH31" i="24"/>
  <c r="OG31" i="24"/>
  <c r="OI30" i="24"/>
  <c r="OH30" i="24"/>
  <c r="OG30" i="24"/>
  <c r="OI29" i="24"/>
  <c r="OH29" i="24"/>
  <c r="OG29" i="24"/>
  <c r="OI28" i="24"/>
  <c r="OH28" i="24"/>
  <c r="OG28" i="24"/>
  <c r="OI27" i="24"/>
  <c r="OH27" i="24"/>
  <c r="OG27" i="24"/>
  <c r="OI26" i="24"/>
  <c r="OH26" i="24"/>
  <c r="OG26" i="24"/>
  <c r="OI25" i="24"/>
  <c r="OH25" i="24"/>
  <c r="OG25" i="24"/>
  <c r="OI24" i="24"/>
  <c r="OH24" i="24"/>
  <c r="OG24" i="24"/>
  <c r="OI23" i="24"/>
  <c r="OH23" i="24"/>
  <c r="OG23" i="24"/>
  <c r="OI22" i="24"/>
  <c r="OH22" i="24"/>
  <c r="OG22" i="24"/>
  <c r="OI21" i="24"/>
  <c r="OH21" i="24"/>
  <c r="OG21" i="24"/>
  <c r="OI20" i="24"/>
  <c r="OH20" i="24"/>
  <c r="OG20" i="24"/>
  <c r="OI19" i="24"/>
  <c r="OH19" i="24"/>
  <c r="OG19" i="24"/>
  <c r="OI18" i="24"/>
  <c r="OH18" i="24"/>
  <c r="OG18" i="24"/>
  <c r="OI17" i="24"/>
  <c r="OH17" i="24"/>
  <c r="OG17" i="24"/>
  <c r="OI16" i="24"/>
  <c r="OH16" i="24"/>
  <c r="OG16" i="24"/>
  <c r="OI15" i="24"/>
  <c r="OH15" i="24"/>
  <c r="OG15" i="24"/>
  <c r="OI14" i="24"/>
  <c r="OH14" i="24"/>
  <c r="OG14" i="24"/>
  <c r="OI13" i="24"/>
  <c r="OH13" i="24"/>
  <c r="OG13" i="24"/>
  <c r="OI12" i="24"/>
  <c r="OH12" i="24"/>
  <c r="OG12" i="24"/>
  <c r="OI11" i="24"/>
  <c r="OH11" i="24"/>
  <c r="OG11" i="24"/>
  <c r="OI10" i="24"/>
  <c r="OH10" i="24"/>
  <c r="OG10" i="24"/>
  <c r="OI9" i="24"/>
  <c r="OH9" i="24"/>
  <c r="OG9" i="24"/>
  <c r="OI8" i="24"/>
  <c r="OH8" i="24"/>
  <c r="OG8" i="24"/>
  <c r="OI7" i="24"/>
  <c r="OH7" i="24"/>
  <c r="OG7" i="24"/>
  <c r="OI6" i="24"/>
  <c r="OH6" i="24"/>
  <c r="OG6" i="24"/>
  <c r="OI5" i="24"/>
  <c r="OH5" i="24"/>
  <c r="OG5" i="24"/>
  <c r="NR110" i="24"/>
  <c r="NR109" i="24"/>
  <c r="NR108" i="24"/>
  <c r="NR107" i="24"/>
  <c r="NR106" i="24"/>
  <c r="NR105" i="24"/>
  <c r="NR104" i="24"/>
  <c r="NR103" i="24"/>
  <c r="NR102" i="24"/>
  <c r="NR101" i="24"/>
  <c r="NR100" i="24"/>
  <c r="NR99" i="24"/>
  <c r="NR98" i="24"/>
  <c r="NR97" i="24"/>
  <c r="NR96" i="24"/>
  <c r="NR95" i="24"/>
  <c r="NR94" i="24"/>
  <c r="NR93" i="24"/>
  <c r="NR92" i="24"/>
  <c r="NR91" i="24"/>
  <c r="NR90" i="24"/>
  <c r="NR89" i="24"/>
  <c r="NR88" i="24"/>
  <c r="NR87" i="24"/>
  <c r="NR86" i="24"/>
  <c r="NR85" i="24"/>
  <c r="NR84" i="24"/>
  <c r="NR83" i="24"/>
  <c r="NR82" i="24"/>
  <c r="NR81" i="24"/>
  <c r="NR80" i="24"/>
  <c r="NR79" i="24"/>
  <c r="NR78" i="24"/>
  <c r="NR77" i="24"/>
  <c r="NR76" i="24"/>
  <c r="NR75" i="24"/>
  <c r="NR74" i="24"/>
  <c r="NR73" i="24"/>
  <c r="NR72" i="24"/>
  <c r="NR71" i="24"/>
  <c r="NR70" i="24"/>
  <c r="NR69" i="24"/>
  <c r="NR68" i="24"/>
  <c r="NR67" i="24"/>
  <c r="NR66" i="24"/>
  <c r="NR65" i="24"/>
  <c r="NR64" i="24"/>
  <c r="NR63" i="24"/>
  <c r="NR62" i="24"/>
  <c r="NR61" i="24"/>
  <c r="NR60" i="24"/>
  <c r="NR59" i="24"/>
  <c r="NR58" i="24"/>
  <c r="NR57" i="24"/>
  <c r="NR56" i="24"/>
  <c r="NR55" i="24"/>
  <c r="NR54" i="24"/>
  <c r="NR53" i="24"/>
  <c r="NR52" i="24"/>
  <c r="NR51" i="24"/>
  <c r="NR50" i="24"/>
  <c r="NR49" i="24"/>
  <c r="NR48" i="24"/>
  <c r="NR47" i="24"/>
  <c r="NR46" i="24"/>
  <c r="NR45" i="24"/>
  <c r="NR44" i="24"/>
  <c r="NR43" i="24"/>
  <c r="NR42" i="24"/>
  <c r="NR41" i="24"/>
  <c r="NR40" i="24"/>
  <c r="NR39" i="24"/>
  <c r="NR38" i="24"/>
  <c r="NR37" i="24"/>
  <c r="NR36" i="24"/>
  <c r="NR35" i="24"/>
  <c r="NR34" i="24"/>
  <c r="NR33" i="24"/>
  <c r="NR32" i="24"/>
  <c r="NR31" i="24"/>
  <c r="NR30" i="24"/>
  <c r="NR29" i="24"/>
  <c r="NR28" i="24"/>
  <c r="NR27" i="24"/>
  <c r="NR26" i="24"/>
  <c r="NR25" i="24"/>
  <c r="NR24" i="24"/>
  <c r="NR23" i="24"/>
  <c r="NR22" i="24"/>
  <c r="NR21" i="24"/>
  <c r="NR20" i="24"/>
  <c r="NR19" i="24"/>
  <c r="NR18" i="24"/>
  <c r="NR17" i="24"/>
  <c r="NR16" i="24"/>
  <c r="NR15" i="24"/>
  <c r="NR14" i="24"/>
  <c r="NR13" i="24"/>
  <c r="NR12" i="24"/>
  <c r="NR11" i="24"/>
  <c r="NR10" i="24"/>
  <c r="NR9" i="24"/>
  <c r="NR8" i="24"/>
  <c r="NR7" i="24"/>
  <c r="NR6" i="24"/>
  <c r="NR5" i="24"/>
  <c r="NT110" i="24"/>
  <c r="NT109" i="24"/>
  <c r="NT108" i="24"/>
  <c r="NT107" i="24"/>
  <c r="NT106" i="24"/>
  <c r="NT105" i="24"/>
  <c r="NT104" i="24"/>
  <c r="NT103" i="24"/>
  <c r="NT102" i="24"/>
  <c r="NT101" i="24"/>
  <c r="NT100" i="24"/>
  <c r="NT99" i="24"/>
  <c r="NT98" i="24"/>
  <c r="NT97" i="24"/>
  <c r="NT96" i="24"/>
  <c r="NT95" i="24"/>
  <c r="NT94" i="24"/>
  <c r="NT93" i="24"/>
  <c r="NT92" i="24"/>
  <c r="NT91" i="24"/>
  <c r="NT90" i="24"/>
  <c r="NT89" i="24"/>
  <c r="NT88" i="24"/>
  <c r="NT87" i="24"/>
  <c r="NT86" i="24"/>
  <c r="NT85" i="24"/>
  <c r="NT84" i="24"/>
  <c r="NT83" i="24"/>
  <c r="NT82" i="24"/>
  <c r="NT81" i="24"/>
  <c r="NT80" i="24"/>
  <c r="NT79" i="24"/>
  <c r="NT78" i="24"/>
  <c r="NT77" i="24"/>
  <c r="NT76" i="24"/>
  <c r="NT75" i="24"/>
  <c r="NT74" i="24"/>
  <c r="NT73" i="24"/>
  <c r="NT72" i="24"/>
  <c r="NT71" i="24"/>
  <c r="NT70" i="24"/>
  <c r="NT69" i="24"/>
  <c r="NT68" i="24"/>
  <c r="NT67" i="24"/>
  <c r="NT66" i="24"/>
  <c r="NT65" i="24"/>
  <c r="NT64" i="24"/>
  <c r="NT63" i="24"/>
  <c r="NT62" i="24"/>
  <c r="NT61" i="24"/>
  <c r="NT60" i="24"/>
  <c r="NT59" i="24"/>
  <c r="NT58" i="24"/>
  <c r="NT57" i="24"/>
  <c r="NT56" i="24"/>
  <c r="NT55" i="24"/>
  <c r="NT54" i="24"/>
  <c r="NT53" i="24"/>
  <c r="NT52" i="24"/>
  <c r="NT51" i="24"/>
  <c r="NT50" i="24"/>
  <c r="NT49" i="24"/>
  <c r="NT48" i="24"/>
  <c r="NT47" i="24"/>
  <c r="NT46" i="24"/>
  <c r="NT45" i="24"/>
  <c r="NT44" i="24"/>
  <c r="NT43" i="24"/>
  <c r="NT42" i="24"/>
  <c r="NT41" i="24"/>
  <c r="NT40" i="24"/>
  <c r="NT39" i="24"/>
  <c r="NT38" i="24"/>
  <c r="NT37" i="24"/>
  <c r="NT36" i="24"/>
  <c r="NT35" i="24"/>
  <c r="NT34" i="24"/>
  <c r="NT33" i="24"/>
  <c r="NT32" i="24"/>
  <c r="NT31" i="24"/>
  <c r="NT30" i="24"/>
  <c r="NT29" i="24"/>
  <c r="NT28" i="24"/>
  <c r="NT27" i="24"/>
  <c r="NT26" i="24"/>
  <c r="NT25" i="24"/>
  <c r="NT24" i="24"/>
  <c r="NT23" i="24"/>
  <c r="NT22" i="24"/>
  <c r="NT21" i="24"/>
  <c r="NT20" i="24"/>
  <c r="NT19" i="24"/>
  <c r="NT18" i="24"/>
  <c r="NT17" i="24"/>
  <c r="NT16" i="24"/>
  <c r="NT15" i="24"/>
  <c r="NT14" i="24"/>
  <c r="NT13" i="24"/>
  <c r="NT12" i="24"/>
  <c r="NT11" i="24"/>
  <c r="NT10" i="24"/>
  <c r="NT9" i="24"/>
  <c r="NT8" i="24"/>
  <c r="NT7" i="24"/>
  <c r="NT6" i="24"/>
  <c r="NT5" i="24"/>
  <c r="OC110" i="24"/>
  <c r="OC109" i="24"/>
  <c r="OC108" i="24"/>
  <c r="OC107" i="24"/>
  <c r="OC106" i="24"/>
  <c r="OC105" i="24"/>
  <c r="OC104" i="24"/>
  <c r="OC103" i="24"/>
  <c r="OC102" i="24"/>
  <c r="OC101" i="24"/>
  <c r="OC100" i="24"/>
  <c r="OC99" i="24"/>
  <c r="OC98" i="24"/>
  <c r="OC97" i="24"/>
  <c r="OC96" i="24"/>
  <c r="OC95" i="24"/>
  <c r="OC94" i="24"/>
  <c r="OC93" i="24"/>
  <c r="OC92" i="24"/>
  <c r="OC91" i="24"/>
  <c r="OC90" i="24"/>
  <c r="OC89" i="24"/>
  <c r="OC88" i="24"/>
  <c r="OC87" i="24"/>
  <c r="OC86" i="24"/>
  <c r="OC85" i="24"/>
  <c r="OC84" i="24"/>
  <c r="OC83" i="24"/>
  <c r="OC82" i="24"/>
  <c r="OC81" i="24"/>
  <c r="OC80" i="24"/>
  <c r="OC79" i="24"/>
  <c r="OC78" i="24"/>
  <c r="OC77" i="24"/>
  <c r="OC76" i="24"/>
  <c r="OC75" i="24"/>
  <c r="OC74" i="24"/>
  <c r="OC73" i="24"/>
  <c r="OC72" i="24"/>
  <c r="OC71" i="24"/>
  <c r="OC70" i="24"/>
  <c r="OC69" i="24"/>
  <c r="OC68" i="24"/>
  <c r="OC67" i="24"/>
  <c r="OC66" i="24"/>
  <c r="OC65" i="24"/>
  <c r="OC64" i="24"/>
  <c r="OC63" i="24"/>
  <c r="OC62" i="24"/>
  <c r="OC61" i="24"/>
  <c r="OC60" i="24"/>
  <c r="OC59" i="24"/>
  <c r="OC58" i="24"/>
  <c r="OC57" i="24"/>
  <c r="OC56" i="24"/>
  <c r="OC55" i="24"/>
  <c r="OC54" i="24"/>
  <c r="OC53" i="24"/>
  <c r="OC52" i="24"/>
  <c r="OC51" i="24"/>
  <c r="OC50" i="24"/>
  <c r="OC49" i="24"/>
  <c r="OC48" i="24"/>
  <c r="OC47" i="24"/>
  <c r="OC46" i="24"/>
  <c r="OC45" i="24"/>
  <c r="OC44" i="24"/>
  <c r="OC43" i="24"/>
  <c r="OC42" i="24"/>
  <c r="OC41" i="24"/>
  <c r="OC40" i="24"/>
  <c r="OC39" i="24"/>
  <c r="OC38" i="24"/>
  <c r="OC37" i="24"/>
  <c r="OC36" i="24"/>
  <c r="OC35" i="24"/>
  <c r="OC34" i="24"/>
  <c r="OC33" i="24"/>
  <c r="OC32" i="24"/>
  <c r="OC31" i="24"/>
  <c r="OC30" i="24"/>
  <c r="OC29" i="24"/>
  <c r="OC28" i="24"/>
  <c r="OC27" i="24"/>
  <c r="OC26" i="24"/>
  <c r="OC25" i="24"/>
  <c r="OC24" i="24"/>
  <c r="OC23" i="24"/>
  <c r="OC22" i="24"/>
  <c r="OC21" i="24"/>
  <c r="OC20" i="24"/>
  <c r="OC19" i="24"/>
  <c r="OC18" i="24"/>
  <c r="OC17" i="24"/>
  <c r="OC16" i="24"/>
  <c r="OC15" i="24"/>
  <c r="OC14" i="24"/>
  <c r="OC13" i="24"/>
  <c r="OC12" i="24"/>
  <c r="OC11" i="24"/>
  <c r="OC10" i="24"/>
  <c r="OC9" i="24"/>
  <c r="OC8" i="24"/>
  <c r="OC7" i="24"/>
  <c r="OC6" i="24"/>
  <c r="OC5" i="24"/>
  <c r="NZ110" i="24"/>
  <c r="NZ109" i="24"/>
  <c r="NZ108" i="24"/>
  <c r="NZ107" i="24"/>
  <c r="NZ106" i="24"/>
  <c r="NZ105" i="24"/>
  <c r="NZ104" i="24"/>
  <c r="NZ103" i="24"/>
  <c r="NZ102" i="24"/>
  <c r="NZ101" i="24"/>
  <c r="NZ100" i="24"/>
  <c r="NZ99" i="24"/>
  <c r="NZ98" i="24"/>
  <c r="NZ97" i="24"/>
  <c r="NZ96" i="24"/>
  <c r="NZ95" i="24"/>
  <c r="NZ94" i="24"/>
  <c r="NZ93" i="24"/>
  <c r="NZ92" i="24"/>
  <c r="NZ91" i="24"/>
  <c r="NZ90" i="24"/>
  <c r="NZ89" i="24"/>
  <c r="NZ88" i="24"/>
  <c r="NZ87" i="24"/>
  <c r="NZ86" i="24"/>
  <c r="NZ85" i="24"/>
  <c r="NZ84" i="24"/>
  <c r="NZ83" i="24"/>
  <c r="NZ82" i="24"/>
  <c r="NZ81" i="24"/>
  <c r="NZ80" i="24"/>
  <c r="NZ79" i="24"/>
  <c r="NZ78" i="24"/>
  <c r="NZ77" i="24"/>
  <c r="NZ76" i="24"/>
  <c r="NZ75" i="24"/>
  <c r="NZ74" i="24"/>
  <c r="NZ73" i="24"/>
  <c r="NZ72" i="24"/>
  <c r="NZ71" i="24"/>
  <c r="NZ70" i="24"/>
  <c r="NZ69" i="24"/>
  <c r="NZ68" i="24"/>
  <c r="NZ67" i="24"/>
  <c r="NZ66" i="24"/>
  <c r="NZ65" i="24"/>
  <c r="NZ64" i="24"/>
  <c r="NZ63" i="24"/>
  <c r="NZ62" i="24"/>
  <c r="NZ61" i="24"/>
  <c r="NZ60" i="24"/>
  <c r="NZ59" i="24"/>
  <c r="NZ58" i="24"/>
  <c r="NZ57" i="24"/>
  <c r="NZ56" i="24"/>
  <c r="NZ55" i="24"/>
  <c r="NZ54" i="24"/>
  <c r="NZ53" i="24"/>
  <c r="NZ52" i="24"/>
  <c r="NZ51" i="24"/>
  <c r="NZ50" i="24"/>
  <c r="NZ49" i="24"/>
  <c r="NZ48" i="24"/>
  <c r="NZ47" i="24"/>
  <c r="NZ46" i="24"/>
  <c r="NZ45" i="24"/>
  <c r="NZ44" i="24"/>
  <c r="NZ43" i="24"/>
  <c r="NZ42" i="24"/>
  <c r="NZ41" i="24"/>
  <c r="NZ40" i="24"/>
  <c r="NZ39" i="24"/>
  <c r="NZ38" i="24"/>
  <c r="NZ37" i="24"/>
  <c r="NZ36" i="24"/>
  <c r="NZ35" i="24"/>
  <c r="NZ34" i="24"/>
  <c r="NZ33" i="24"/>
  <c r="NZ32" i="24"/>
  <c r="NZ31" i="24"/>
  <c r="NZ30" i="24"/>
  <c r="NZ29" i="24"/>
  <c r="NZ28" i="24"/>
  <c r="NZ27" i="24"/>
  <c r="NZ26" i="24"/>
  <c r="NZ25" i="24"/>
  <c r="NZ24" i="24"/>
  <c r="NZ23" i="24"/>
  <c r="NZ22" i="24"/>
  <c r="NZ21" i="24"/>
  <c r="NZ20" i="24"/>
  <c r="NZ19" i="24"/>
  <c r="NZ18" i="24"/>
  <c r="NZ17" i="24"/>
  <c r="NZ16" i="24"/>
  <c r="NZ15" i="24"/>
  <c r="NZ14" i="24"/>
  <c r="NZ13" i="24"/>
  <c r="NZ12" i="24"/>
  <c r="NZ11" i="24"/>
  <c r="NZ10" i="24"/>
  <c r="NZ9" i="24"/>
  <c r="NZ8" i="24"/>
  <c r="NZ7" i="24"/>
  <c r="NZ6" i="24"/>
  <c r="NZ5" i="24"/>
  <c r="NX110" i="24"/>
  <c r="NX109" i="24"/>
  <c r="NX108" i="24"/>
  <c r="NX107" i="24"/>
  <c r="NX106" i="24"/>
  <c r="NX105" i="24"/>
  <c r="NX104" i="24"/>
  <c r="NX103" i="24"/>
  <c r="NX102" i="24"/>
  <c r="NX101" i="24"/>
  <c r="NX100" i="24"/>
  <c r="NX99" i="24"/>
  <c r="NX98" i="24"/>
  <c r="NX97" i="24"/>
  <c r="NX96" i="24"/>
  <c r="NX95" i="24"/>
  <c r="NX94" i="24"/>
  <c r="NX93" i="24"/>
  <c r="NX92" i="24"/>
  <c r="NX91" i="24"/>
  <c r="NX90" i="24"/>
  <c r="NX89" i="24"/>
  <c r="NX88" i="24"/>
  <c r="NX87" i="24"/>
  <c r="NX86" i="24"/>
  <c r="NX85" i="24"/>
  <c r="NX84" i="24"/>
  <c r="NX83" i="24"/>
  <c r="NX82" i="24"/>
  <c r="NX81" i="24"/>
  <c r="NX80" i="24"/>
  <c r="NX79" i="24"/>
  <c r="NX78" i="24"/>
  <c r="NX77" i="24"/>
  <c r="NX76" i="24"/>
  <c r="NX75" i="24"/>
  <c r="NX74" i="24"/>
  <c r="NX73" i="24"/>
  <c r="NX72" i="24"/>
  <c r="NX71" i="24"/>
  <c r="NX70" i="24"/>
  <c r="NX69" i="24"/>
  <c r="NX68" i="24"/>
  <c r="NX67" i="24"/>
  <c r="NX66" i="24"/>
  <c r="NX65" i="24"/>
  <c r="NX64" i="24"/>
  <c r="NX63" i="24"/>
  <c r="NX62" i="24"/>
  <c r="NX61" i="24"/>
  <c r="NX60" i="24"/>
  <c r="NX59" i="24"/>
  <c r="NX58" i="24"/>
  <c r="NX57" i="24"/>
  <c r="NX56" i="24"/>
  <c r="NX55" i="24"/>
  <c r="NX54" i="24"/>
  <c r="NX53" i="24"/>
  <c r="NX52" i="24"/>
  <c r="NX51" i="24"/>
  <c r="NX50" i="24"/>
  <c r="NX49" i="24"/>
  <c r="NX48" i="24"/>
  <c r="NX47" i="24"/>
  <c r="NX46" i="24"/>
  <c r="NX45" i="24"/>
  <c r="NX44" i="24"/>
  <c r="NX43" i="24"/>
  <c r="NX42" i="24"/>
  <c r="NX41" i="24"/>
  <c r="NX40" i="24"/>
  <c r="NX39" i="24"/>
  <c r="NX38" i="24"/>
  <c r="NX37" i="24"/>
  <c r="NX36" i="24"/>
  <c r="NX35" i="24"/>
  <c r="NX34" i="24"/>
  <c r="NX33" i="24"/>
  <c r="NX32" i="24"/>
  <c r="NX31" i="24"/>
  <c r="NX30" i="24"/>
  <c r="NX29" i="24"/>
  <c r="NX28" i="24"/>
  <c r="NX27" i="24"/>
  <c r="NX26" i="24"/>
  <c r="NX25" i="24"/>
  <c r="NX24" i="24"/>
  <c r="NX23" i="24"/>
  <c r="NX22" i="24"/>
  <c r="NX21" i="24"/>
  <c r="NX20" i="24"/>
  <c r="NX19" i="24"/>
  <c r="NX18" i="24"/>
  <c r="NX17" i="24"/>
  <c r="NX16" i="24"/>
  <c r="NX15" i="24"/>
  <c r="NX14" i="24"/>
  <c r="NX13" i="24"/>
  <c r="NX12" i="24"/>
  <c r="NX11" i="24"/>
  <c r="NX10" i="24"/>
  <c r="NX9" i="24"/>
  <c r="NX8" i="24"/>
  <c r="NX7" i="24"/>
  <c r="NX6" i="24"/>
  <c r="NX5" i="24"/>
  <c r="OB110" i="24"/>
  <c r="OB109" i="24"/>
  <c r="OB108" i="24"/>
  <c r="OB107" i="24"/>
  <c r="OB106" i="24"/>
  <c r="OB105" i="24"/>
  <c r="OB104" i="24"/>
  <c r="OB103" i="24"/>
  <c r="OB102" i="24"/>
  <c r="OB101" i="24"/>
  <c r="OB100" i="24"/>
  <c r="OB99" i="24"/>
  <c r="OB98" i="24"/>
  <c r="OB97" i="24"/>
  <c r="OB96" i="24"/>
  <c r="OB95" i="24"/>
  <c r="OB94" i="24"/>
  <c r="OB93" i="24"/>
  <c r="OB92" i="24"/>
  <c r="OB91" i="24"/>
  <c r="OB90" i="24"/>
  <c r="OB89" i="24"/>
  <c r="OB88" i="24"/>
  <c r="OB87" i="24"/>
  <c r="OB86" i="24"/>
  <c r="OB85" i="24"/>
  <c r="OB84" i="24"/>
  <c r="OB83" i="24"/>
  <c r="OB82" i="24"/>
  <c r="OB81" i="24"/>
  <c r="OB80" i="24"/>
  <c r="OB79" i="24"/>
  <c r="OB78" i="24"/>
  <c r="OB77" i="24"/>
  <c r="OB76" i="24"/>
  <c r="OB75" i="24"/>
  <c r="OB74" i="24"/>
  <c r="OB73" i="24"/>
  <c r="OB72" i="24"/>
  <c r="OB71" i="24"/>
  <c r="OB70" i="24"/>
  <c r="OB69" i="24"/>
  <c r="OB68" i="24"/>
  <c r="OB67" i="24"/>
  <c r="OB66" i="24"/>
  <c r="OB65" i="24"/>
  <c r="OB64" i="24"/>
  <c r="OB63" i="24"/>
  <c r="OB62" i="24"/>
  <c r="OB61" i="24"/>
  <c r="OB60" i="24"/>
  <c r="OB59" i="24"/>
  <c r="OB58" i="24"/>
  <c r="OB57" i="24"/>
  <c r="OB56" i="24"/>
  <c r="OB55" i="24"/>
  <c r="OB54" i="24"/>
  <c r="OB53" i="24"/>
  <c r="OB52" i="24"/>
  <c r="OB51" i="24"/>
  <c r="OB50" i="24"/>
  <c r="OB49" i="24"/>
  <c r="OB48" i="24"/>
  <c r="OB47" i="24"/>
  <c r="OB46" i="24"/>
  <c r="OB45" i="24"/>
  <c r="OB44" i="24"/>
  <c r="OB43" i="24"/>
  <c r="OB42" i="24"/>
  <c r="OB41" i="24"/>
  <c r="OB40" i="24"/>
  <c r="OB39" i="24"/>
  <c r="OB38" i="24"/>
  <c r="OB37" i="24"/>
  <c r="OB36" i="24"/>
  <c r="OB35" i="24"/>
  <c r="OB34" i="24"/>
  <c r="OB33" i="24"/>
  <c r="OB32" i="24"/>
  <c r="OB31" i="24"/>
  <c r="OB30" i="24"/>
  <c r="OB29" i="24"/>
  <c r="OB28" i="24"/>
  <c r="OB27" i="24"/>
  <c r="OB26" i="24"/>
  <c r="OB25" i="24"/>
  <c r="OB24" i="24"/>
  <c r="OB23" i="24"/>
  <c r="OB22" i="24"/>
  <c r="OB21" i="24"/>
  <c r="OB20" i="24"/>
  <c r="OB19" i="24"/>
  <c r="OB18" i="24"/>
  <c r="OB17" i="24"/>
  <c r="OB16" i="24"/>
  <c r="OB15" i="24"/>
  <c r="OB14" i="24"/>
  <c r="OB13" i="24"/>
  <c r="OB12" i="24"/>
  <c r="OB11" i="24"/>
  <c r="OB10" i="24"/>
  <c r="OB9" i="24"/>
  <c r="OB8" i="24"/>
  <c r="OB7" i="24"/>
  <c r="OB6" i="24"/>
  <c r="OB5" i="24"/>
  <c r="NV110" i="24"/>
  <c r="NV109" i="24"/>
  <c r="NV108" i="24"/>
  <c r="NV107" i="24"/>
  <c r="NV106" i="24"/>
  <c r="NV105" i="24"/>
  <c r="NV104" i="24"/>
  <c r="NV103" i="24"/>
  <c r="NV102" i="24"/>
  <c r="NV101" i="24"/>
  <c r="NV100" i="24"/>
  <c r="NV99" i="24"/>
  <c r="NV98" i="24"/>
  <c r="NV97" i="24"/>
  <c r="NV96" i="24"/>
  <c r="NV95" i="24"/>
  <c r="NV94" i="24"/>
  <c r="NV93" i="24"/>
  <c r="NV92" i="24"/>
  <c r="NV91" i="24"/>
  <c r="NV90" i="24"/>
  <c r="NV89" i="24"/>
  <c r="NV88" i="24"/>
  <c r="NV87" i="24"/>
  <c r="NV86" i="24"/>
  <c r="NV85" i="24"/>
  <c r="NV84" i="24"/>
  <c r="NV83" i="24"/>
  <c r="NV82" i="24"/>
  <c r="NV81" i="24"/>
  <c r="NV80" i="24"/>
  <c r="NV79" i="24"/>
  <c r="NV78" i="24"/>
  <c r="NV77" i="24"/>
  <c r="NV76" i="24"/>
  <c r="NV75" i="24"/>
  <c r="NV74" i="24"/>
  <c r="NV73" i="24"/>
  <c r="NV72" i="24"/>
  <c r="NV71" i="24"/>
  <c r="NV70" i="24"/>
  <c r="NV69" i="24"/>
  <c r="NV68" i="24"/>
  <c r="NV67" i="24"/>
  <c r="NV66" i="24"/>
  <c r="NV65" i="24"/>
  <c r="NV64" i="24"/>
  <c r="NV63" i="24"/>
  <c r="NV62" i="24"/>
  <c r="NV61" i="24"/>
  <c r="NV60" i="24"/>
  <c r="NV59" i="24"/>
  <c r="NV58" i="24"/>
  <c r="NV57" i="24"/>
  <c r="NV56" i="24"/>
  <c r="NV55" i="24"/>
  <c r="NV54" i="24"/>
  <c r="NV53" i="24"/>
  <c r="NV52" i="24"/>
  <c r="NV51" i="24"/>
  <c r="NV50" i="24"/>
  <c r="NV49" i="24"/>
  <c r="NV48" i="24"/>
  <c r="NV47" i="24"/>
  <c r="NV46" i="24"/>
  <c r="NV45" i="24"/>
  <c r="NV44" i="24"/>
  <c r="NV43" i="24"/>
  <c r="NV42" i="24"/>
  <c r="NV41" i="24"/>
  <c r="NV40" i="24"/>
  <c r="NV39" i="24"/>
  <c r="NV38" i="24"/>
  <c r="NV37" i="24"/>
  <c r="NV36" i="24"/>
  <c r="NV35" i="24"/>
  <c r="NV34" i="24"/>
  <c r="NV33" i="24"/>
  <c r="NV32" i="24"/>
  <c r="NV31" i="24"/>
  <c r="NV30" i="24"/>
  <c r="NV29" i="24"/>
  <c r="NV28" i="24"/>
  <c r="NV27" i="24"/>
  <c r="NV26" i="24"/>
  <c r="NV25" i="24"/>
  <c r="NV24" i="24"/>
  <c r="NV23" i="24"/>
  <c r="NV22" i="24"/>
  <c r="NV21" i="24"/>
  <c r="NV20" i="24"/>
  <c r="NV19" i="24"/>
  <c r="NV18" i="24"/>
  <c r="NV17" i="24"/>
  <c r="NV16" i="24"/>
  <c r="NV15" i="24"/>
  <c r="NV14" i="24"/>
  <c r="NV13" i="24"/>
  <c r="NV12" i="24"/>
  <c r="NV11" i="24"/>
  <c r="NV10" i="24"/>
  <c r="NV9" i="24"/>
  <c r="NV8" i="24"/>
  <c r="NV7" i="24"/>
  <c r="NV6" i="24"/>
  <c r="NV5" i="24"/>
  <c r="NP110" i="24"/>
  <c r="NP109" i="24"/>
  <c r="NP108" i="24"/>
  <c r="NP107" i="24"/>
  <c r="NP106" i="24"/>
  <c r="NP105" i="24"/>
  <c r="NP104" i="24"/>
  <c r="NP103" i="24"/>
  <c r="NP102" i="24"/>
  <c r="NP101" i="24"/>
  <c r="NP100" i="24"/>
  <c r="NP99" i="24"/>
  <c r="NP98" i="24"/>
  <c r="NP97" i="24"/>
  <c r="NP96" i="24"/>
  <c r="NP95" i="24"/>
  <c r="NP94" i="24"/>
  <c r="NP93" i="24"/>
  <c r="NP92" i="24"/>
  <c r="NP91" i="24"/>
  <c r="NP90" i="24"/>
  <c r="NP89" i="24"/>
  <c r="NP88" i="24"/>
  <c r="NP87" i="24"/>
  <c r="NP86" i="24"/>
  <c r="NP85" i="24"/>
  <c r="NP84" i="24"/>
  <c r="NP83" i="24"/>
  <c r="NP82" i="24"/>
  <c r="NP81" i="24"/>
  <c r="NP80" i="24"/>
  <c r="NP79" i="24"/>
  <c r="NP78" i="24"/>
  <c r="NP77" i="24"/>
  <c r="NP76" i="24"/>
  <c r="NP75" i="24"/>
  <c r="NP74" i="24"/>
  <c r="NP73" i="24"/>
  <c r="NP72" i="24"/>
  <c r="NP71" i="24"/>
  <c r="NP70" i="24"/>
  <c r="NP69" i="24"/>
  <c r="NP68" i="24"/>
  <c r="NP67" i="24"/>
  <c r="NP66" i="24"/>
  <c r="NP65" i="24"/>
  <c r="NP64" i="24"/>
  <c r="NP63" i="24"/>
  <c r="NP62" i="24"/>
  <c r="NP61" i="24"/>
  <c r="NP60" i="24"/>
  <c r="NP59" i="24"/>
  <c r="NP58" i="24"/>
  <c r="NP57" i="24"/>
  <c r="NP56" i="24"/>
  <c r="NP55" i="24"/>
  <c r="NP54" i="24"/>
  <c r="NP53" i="24"/>
  <c r="NP52" i="24"/>
  <c r="NP51" i="24"/>
  <c r="NP50" i="24"/>
  <c r="NP49" i="24"/>
  <c r="NP48" i="24"/>
  <c r="NP47" i="24"/>
  <c r="NP46" i="24"/>
  <c r="NP45" i="24"/>
  <c r="NP44" i="24"/>
  <c r="NP43" i="24"/>
  <c r="NP42" i="24"/>
  <c r="NP41" i="24"/>
  <c r="NP40" i="24"/>
  <c r="NP39" i="24"/>
  <c r="NP38" i="24"/>
  <c r="NP37" i="24"/>
  <c r="NP36" i="24"/>
  <c r="NP35" i="24"/>
  <c r="NP34" i="24"/>
  <c r="NP33" i="24"/>
  <c r="NP32" i="24"/>
  <c r="NP31" i="24"/>
  <c r="NP30" i="24"/>
  <c r="NP29" i="24"/>
  <c r="NP28" i="24"/>
  <c r="NP27" i="24"/>
  <c r="NP26" i="24"/>
  <c r="NP25" i="24"/>
  <c r="NP24" i="24"/>
  <c r="NP23" i="24"/>
  <c r="NP22" i="24"/>
  <c r="NP21" i="24"/>
  <c r="NP20" i="24"/>
  <c r="NP19" i="24"/>
  <c r="NP18" i="24"/>
  <c r="NP17" i="24"/>
  <c r="NP16" i="24"/>
  <c r="NP15" i="24"/>
  <c r="NP14" i="24"/>
  <c r="NP13" i="24"/>
  <c r="NP12" i="24"/>
  <c r="NP11" i="24"/>
  <c r="NP10" i="24"/>
  <c r="NP9" i="24"/>
  <c r="NP8" i="24"/>
  <c r="NP7" i="24"/>
  <c r="NP6" i="24"/>
  <c r="NP5" i="24"/>
  <c r="NL110" i="24"/>
  <c r="NL109" i="24"/>
  <c r="NL108" i="24"/>
  <c r="NL107" i="24"/>
  <c r="NL106" i="24"/>
  <c r="NL105" i="24"/>
  <c r="NL104" i="24"/>
  <c r="NL103" i="24"/>
  <c r="NL102" i="24"/>
  <c r="NL101" i="24"/>
  <c r="NL100" i="24"/>
  <c r="NL99" i="24"/>
  <c r="NL98" i="24"/>
  <c r="NL97" i="24"/>
  <c r="NL96" i="24"/>
  <c r="NL95" i="24"/>
  <c r="NL94" i="24"/>
  <c r="NL93" i="24"/>
  <c r="NL92" i="24"/>
  <c r="NL91" i="24"/>
  <c r="NL90" i="24"/>
  <c r="NL89" i="24"/>
  <c r="NL88" i="24"/>
  <c r="NL87" i="24"/>
  <c r="NL86" i="24"/>
  <c r="NL85" i="24"/>
  <c r="NL84" i="24"/>
  <c r="NL83" i="24"/>
  <c r="NL82" i="24"/>
  <c r="NL81" i="24"/>
  <c r="NL80" i="24"/>
  <c r="NL79" i="24"/>
  <c r="NL78" i="24"/>
  <c r="NL77" i="24"/>
  <c r="NL76" i="24"/>
  <c r="NL75" i="24"/>
  <c r="NL74" i="24"/>
  <c r="NL73" i="24"/>
  <c r="NL72" i="24"/>
  <c r="NL71" i="24"/>
  <c r="NL70" i="24"/>
  <c r="NL69" i="24"/>
  <c r="NL68" i="24"/>
  <c r="NL67" i="24"/>
  <c r="NL66" i="24"/>
  <c r="NL65" i="24"/>
  <c r="NL64" i="24"/>
  <c r="NL63" i="24"/>
  <c r="NL62" i="24"/>
  <c r="NL61" i="24"/>
  <c r="NL60" i="24"/>
  <c r="NL59" i="24"/>
  <c r="NL58" i="24"/>
  <c r="NL57" i="24"/>
  <c r="NL56" i="24"/>
  <c r="NL55" i="24"/>
  <c r="NL54" i="24"/>
  <c r="NL53" i="24"/>
  <c r="NL52" i="24"/>
  <c r="NL51" i="24"/>
  <c r="NL50" i="24"/>
  <c r="NL49" i="24"/>
  <c r="NL48" i="24"/>
  <c r="NL47" i="24"/>
  <c r="NL46" i="24"/>
  <c r="NL45" i="24"/>
  <c r="NL44" i="24"/>
  <c r="NL43" i="24"/>
  <c r="NL42" i="24"/>
  <c r="NL41" i="24"/>
  <c r="NL40" i="24"/>
  <c r="NL39" i="24"/>
  <c r="NL38" i="24"/>
  <c r="NL37" i="24"/>
  <c r="NL36" i="24"/>
  <c r="NL35" i="24"/>
  <c r="NL34" i="24"/>
  <c r="NL33" i="24"/>
  <c r="NL32" i="24"/>
  <c r="NL31" i="24"/>
  <c r="NL30" i="24"/>
  <c r="NL29" i="24"/>
  <c r="NL28" i="24"/>
  <c r="NL27" i="24"/>
  <c r="NL26" i="24"/>
  <c r="NL25" i="24"/>
  <c r="NL24" i="24"/>
  <c r="NL23" i="24"/>
  <c r="NL22" i="24"/>
  <c r="NL21" i="24"/>
  <c r="NL20" i="24"/>
  <c r="NL19" i="24"/>
  <c r="NL18" i="24"/>
  <c r="NL17" i="24"/>
  <c r="NL16" i="24"/>
  <c r="NL15" i="24"/>
  <c r="NL14" i="24"/>
  <c r="NL13" i="24"/>
  <c r="NL12" i="24"/>
  <c r="NL11" i="24"/>
  <c r="NL10" i="24"/>
  <c r="NL9" i="24"/>
  <c r="NL8" i="24"/>
  <c r="NL7" i="24"/>
  <c r="NL6" i="24"/>
  <c r="NL5" i="24"/>
  <c r="OB110" i="23"/>
  <c r="OB109" i="23"/>
  <c r="OB108" i="23"/>
  <c r="OB107" i="23"/>
  <c r="OB106" i="23"/>
  <c r="OB105" i="23"/>
  <c r="OB104" i="23"/>
  <c r="OB103" i="23"/>
  <c r="OB102" i="23"/>
  <c r="OB101" i="23"/>
  <c r="OB100" i="23"/>
  <c r="OB99" i="23"/>
  <c r="OB98" i="23"/>
  <c r="OB97" i="23"/>
  <c r="OB96" i="23"/>
  <c r="OB95" i="23"/>
  <c r="OB94" i="23"/>
  <c r="OB93" i="23"/>
  <c r="OB92" i="23"/>
  <c r="OB91" i="23"/>
  <c r="OB90" i="23"/>
  <c r="OB89" i="23"/>
  <c r="OB88" i="23"/>
  <c r="OB87" i="23"/>
  <c r="OB86" i="23"/>
  <c r="OB85" i="23"/>
  <c r="OB84" i="23"/>
  <c r="OB83" i="23"/>
  <c r="OB82" i="23"/>
  <c r="OB81" i="23"/>
  <c r="OB80" i="23"/>
  <c r="OB79" i="23"/>
  <c r="OB78" i="23"/>
  <c r="OB77" i="23"/>
  <c r="OB76" i="23"/>
  <c r="OB75" i="23"/>
  <c r="OB74" i="23"/>
  <c r="OB73" i="23"/>
  <c r="OB72" i="23"/>
  <c r="OB71" i="23"/>
  <c r="OB70" i="23"/>
  <c r="OB69" i="23"/>
  <c r="OB68" i="23"/>
  <c r="OB67" i="23"/>
  <c r="OB66" i="23"/>
  <c r="OB65" i="23"/>
  <c r="OB64" i="23"/>
  <c r="OB63" i="23"/>
  <c r="OB62" i="23"/>
  <c r="OB61" i="23"/>
  <c r="OB60" i="23"/>
  <c r="OB59" i="23"/>
  <c r="OB58" i="23"/>
  <c r="OB57" i="23"/>
  <c r="OB56" i="23"/>
  <c r="OB55" i="23"/>
  <c r="OB54" i="23"/>
  <c r="OB53" i="23"/>
  <c r="OB52" i="23"/>
  <c r="OB51" i="23"/>
  <c r="OB50" i="23"/>
  <c r="OB49" i="23"/>
  <c r="OB48" i="23"/>
  <c r="OB47" i="23"/>
  <c r="OB46" i="23"/>
  <c r="OB45" i="23"/>
  <c r="OB44" i="23"/>
  <c r="OB43" i="23"/>
  <c r="OB42" i="23"/>
  <c r="OB41" i="23"/>
  <c r="OB40" i="23"/>
  <c r="OB39" i="23"/>
  <c r="OB38" i="23"/>
  <c r="OB37" i="23"/>
  <c r="OB36" i="23"/>
  <c r="OB35" i="23"/>
  <c r="OB34" i="23"/>
  <c r="OB33" i="23"/>
  <c r="OB32" i="23"/>
  <c r="OB31" i="23"/>
  <c r="OB30" i="23"/>
  <c r="OB29" i="23"/>
  <c r="OB28" i="23"/>
  <c r="OB27" i="23"/>
  <c r="OB26" i="23"/>
  <c r="OB25" i="23"/>
  <c r="OB24" i="23"/>
  <c r="OB23" i="23"/>
  <c r="OB22" i="23"/>
  <c r="OB21" i="23"/>
  <c r="OB20" i="23"/>
  <c r="OB19" i="23"/>
  <c r="OB18" i="23"/>
  <c r="OB17" i="23"/>
  <c r="OB16" i="23"/>
  <c r="OB15" i="23"/>
  <c r="OB14" i="23"/>
  <c r="OB13" i="23"/>
  <c r="OB12" i="23"/>
  <c r="OB11" i="23"/>
  <c r="OB10" i="23"/>
  <c r="OB9" i="23"/>
  <c r="OB8" i="23"/>
  <c r="OB7" i="23"/>
  <c r="OB6" i="23"/>
  <c r="OB5" i="23"/>
  <c r="NX110" i="23"/>
  <c r="NX109" i="23"/>
  <c r="NX108" i="23"/>
  <c r="NX107" i="23"/>
  <c r="NX106" i="23"/>
  <c r="NX105" i="23"/>
  <c r="NX104" i="23"/>
  <c r="NX103" i="23"/>
  <c r="NX102" i="23"/>
  <c r="NX101" i="23"/>
  <c r="NX100" i="23"/>
  <c r="NX99" i="23"/>
  <c r="NX98" i="23"/>
  <c r="NX97" i="23"/>
  <c r="NX96" i="23"/>
  <c r="NX95" i="23"/>
  <c r="NX94" i="23"/>
  <c r="NX93" i="23"/>
  <c r="NX92" i="23"/>
  <c r="NX91" i="23"/>
  <c r="NX90" i="23"/>
  <c r="NX89" i="23"/>
  <c r="NX88" i="23"/>
  <c r="NX87" i="23"/>
  <c r="NX86" i="23"/>
  <c r="NX85" i="23"/>
  <c r="NX84" i="23"/>
  <c r="NX83" i="23"/>
  <c r="NX82" i="23"/>
  <c r="NX81" i="23"/>
  <c r="NX80" i="23"/>
  <c r="NX79" i="23"/>
  <c r="NX78" i="23"/>
  <c r="NX77" i="23"/>
  <c r="NX76" i="23"/>
  <c r="NX75" i="23"/>
  <c r="NX74" i="23"/>
  <c r="NX73" i="23"/>
  <c r="NX72" i="23"/>
  <c r="NX71" i="23"/>
  <c r="NX70" i="23"/>
  <c r="NX69" i="23"/>
  <c r="NX68" i="23"/>
  <c r="NX67" i="23"/>
  <c r="NX66" i="23"/>
  <c r="NX65" i="23"/>
  <c r="NX64" i="23"/>
  <c r="NX63" i="23"/>
  <c r="NX62" i="23"/>
  <c r="NX61" i="23"/>
  <c r="NX60" i="23"/>
  <c r="NX59" i="23"/>
  <c r="NX58" i="23"/>
  <c r="NX57" i="23"/>
  <c r="NX56" i="23"/>
  <c r="NX55" i="23"/>
  <c r="NX54" i="23"/>
  <c r="NX53" i="23"/>
  <c r="NX52" i="23"/>
  <c r="NX51" i="23"/>
  <c r="NX50" i="23"/>
  <c r="NX49" i="23"/>
  <c r="NX48" i="23"/>
  <c r="NX47" i="23"/>
  <c r="NX46" i="23"/>
  <c r="NX45" i="23"/>
  <c r="NX44" i="23"/>
  <c r="NX43" i="23"/>
  <c r="NX42" i="23"/>
  <c r="NX41" i="23"/>
  <c r="NX40" i="23"/>
  <c r="NX39" i="23"/>
  <c r="NX38" i="23"/>
  <c r="NX37" i="23"/>
  <c r="NX36" i="23"/>
  <c r="NX35" i="23"/>
  <c r="NX34" i="23"/>
  <c r="NX33" i="23"/>
  <c r="NX32" i="23"/>
  <c r="NX31" i="23"/>
  <c r="NX30" i="23"/>
  <c r="NX29" i="23"/>
  <c r="NX28" i="23"/>
  <c r="NX27" i="23"/>
  <c r="NX26" i="23"/>
  <c r="NX25" i="23"/>
  <c r="NX24" i="23"/>
  <c r="NX23" i="23"/>
  <c r="NX22" i="23"/>
  <c r="NX21" i="23"/>
  <c r="NX20" i="23"/>
  <c r="NX19" i="23"/>
  <c r="NX18" i="23"/>
  <c r="NX17" i="23"/>
  <c r="NX16" i="23"/>
  <c r="NX15" i="23"/>
  <c r="NX14" i="23"/>
  <c r="NX13" i="23"/>
  <c r="NX12" i="23"/>
  <c r="NX11" i="23"/>
  <c r="NX10" i="23"/>
  <c r="NX9" i="23"/>
  <c r="NX8" i="23"/>
  <c r="NX7" i="23"/>
  <c r="NX6" i="23"/>
  <c r="NX5" i="23"/>
  <c r="NT110" i="23"/>
  <c r="NT109" i="23"/>
  <c r="NT108" i="23"/>
  <c r="NT107" i="23"/>
  <c r="NT106" i="23"/>
  <c r="NT105" i="23"/>
  <c r="NT104" i="23"/>
  <c r="NT103" i="23"/>
  <c r="NT102" i="23"/>
  <c r="NT101" i="23"/>
  <c r="NT100" i="23"/>
  <c r="NT99" i="23"/>
  <c r="NT98" i="23"/>
  <c r="NT97" i="23"/>
  <c r="NT96" i="23"/>
  <c r="NT95" i="23"/>
  <c r="NT94" i="23"/>
  <c r="NT93" i="23"/>
  <c r="NT92" i="23"/>
  <c r="NT91" i="23"/>
  <c r="NT90" i="23"/>
  <c r="NT89" i="23"/>
  <c r="NT88" i="23"/>
  <c r="NT87" i="23"/>
  <c r="NT86" i="23"/>
  <c r="NT85" i="23"/>
  <c r="NT84" i="23"/>
  <c r="NT83" i="23"/>
  <c r="NT82" i="23"/>
  <c r="NT81" i="23"/>
  <c r="NT80" i="23"/>
  <c r="NT79" i="23"/>
  <c r="NT78" i="23"/>
  <c r="NT77" i="23"/>
  <c r="NT76" i="23"/>
  <c r="NT75" i="23"/>
  <c r="NT74" i="23"/>
  <c r="NT73" i="23"/>
  <c r="NT72" i="23"/>
  <c r="NT71" i="23"/>
  <c r="NT70" i="23"/>
  <c r="NT69" i="23"/>
  <c r="NT68" i="23"/>
  <c r="NT67" i="23"/>
  <c r="NT66" i="23"/>
  <c r="NT65" i="23"/>
  <c r="NT64" i="23"/>
  <c r="NT63" i="23"/>
  <c r="NT62" i="23"/>
  <c r="NT61" i="23"/>
  <c r="NT60" i="23"/>
  <c r="NT59" i="23"/>
  <c r="NT58" i="23"/>
  <c r="NT57" i="23"/>
  <c r="NT56" i="23"/>
  <c r="NT55" i="23"/>
  <c r="NT54" i="23"/>
  <c r="NT53" i="23"/>
  <c r="NT52" i="23"/>
  <c r="NT51" i="23"/>
  <c r="NT50" i="23"/>
  <c r="NT49" i="23"/>
  <c r="NT48" i="23"/>
  <c r="NT47" i="23"/>
  <c r="NT46" i="23"/>
  <c r="NT45" i="23"/>
  <c r="NT44" i="23"/>
  <c r="NT43" i="23"/>
  <c r="NT42" i="23"/>
  <c r="NT41" i="23"/>
  <c r="NT40" i="23"/>
  <c r="NT39" i="23"/>
  <c r="NT38" i="23"/>
  <c r="NT37" i="23"/>
  <c r="NT36" i="23"/>
  <c r="NT35" i="23"/>
  <c r="NT34" i="23"/>
  <c r="NT33" i="23"/>
  <c r="NT32" i="23"/>
  <c r="NT31" i="23"/>
  <c r="NT30" i="23"/>
  <c r="NT29" i="23"/>
  <c r="NT28" i="23"/>
  <c r="NT27" i="23"/>
  <c r="NT26" i="23"/>
  <c r="NT25" i="23"/>
  <c r="NT24" i="23"/>
  <c r="NT23" i="23"/>
  <c r="NT22" i="23"/>
  <c r="NT21" i="23"/>
  <c r="NT20" i="23"/>
  <c r="NT19" i="23"/>
  <c r="NT18" i="23"/>
  <c r="NT17" i="23"/>
  <c r="NT16" i="23"/>
  <c r="NT15" i="23"/>
  <c r="NT14" i="23"/>
  <c r="NT13" i="23"/>
  <c r="NT12" i="23"/>
  <c r="NT11" i="23"/>
  <c r="NT10" i="23"/>
  <c r="NT9" i="23"/>
  <c r="NT8" i="23"/>
  <c r="NT7" i="23"/>
  <c r="NT6" i="23"/>
  <c r="NT5" i="23"/>
  <c r="NP110" i="23"/>
  <c r="NP109" i="23"/>
  <c r="NP108" i="23"/>
  <c r="NP107" i="23"/>
  <c r="NP106" i="23"/>
  <c r="NP105" i="23"/>
  <c r="NP104" i="23"/>
  <c r="NP103" i="23"/>
  <c r="NP102" i="23"/>
  <c r="NP101" i="23"/>
  <c r="NP100" i="23"/>
  <c r="NP99" i="23"/>
  <c r="NP98" i="23"/>
  <c r="NP97" i="23"/>
  <c r="NP96" i="23"/>
  <c r="NP95" i="23"/>
  <c r="NP94" i="23"/>
  <c r="NP93" i="23"/>
  <c r="NP92" i="23"/>
  <c r="NP91" i="23"/>
  <c r="NP90" i="23"/>
  <c r="NP89" i="23"/>
  <c r="NP88" i="23"/>
  <c r="NP87" i="23"/>
  <c r="NP86" i="23"/>
  <c r="NP85" i="23"/>
  <c r="NP84" i="23"/>
  <c r="NP83" i="23"/>
  <c r="NP82" i="23"/>
  <c r="NP81" i="23"/>
  <c r="NP80" i="23"/>
  <c r="NP79" i="23"/>
  <c r="NP78" i="23"/>
  <c r="NP77" i="23"/>
  <c r="NP76" i="23"/>
  <c r="NP75" i="23"/>
  <c r="NP74" i="23"/>
  <c r="NP73" i="23"/>
  <c r="NP72" i="23"/>
  <c r="NP71" i="23"/>
  <c r="NP70" i="23"/>
  <c r="NP69" i="23"/>
  <c r="NP68" i="23"/>
  <c r="NP67" i="23"/>
  <c r="NP66" i="23"/>
  <c r="NP65" i="23"/>
  <c r="NP64" i="23"/>
  <c r="NP63" i="23"/>
  <c r="NP62" i="23"/>
  <c r="NP61" i="23"/>
  <c r="NP60" i="23"/>
  <c r="NP59" i="23"/>
  <c r="NP58" i="23"/>
  <c r="NP57" i="23"/>
  <c r="NP56" i="23"/>
  <c r="NP55" i="23"/>
  <c r="NP54" i="23"/>
  <c r="NP53" i="23"/>
  <c r="NP52" i="23"/>
  <c r="NP51" i="23"/>
  <c r="NP50" i="23"/>
  <c r="NP49" i="23"/>
  <c r="NP48" i="23"/>
  <c r="NP47" i="23"/>
  <c r="NP46" i="23"/>
  <c r="NP45" i="23"/>
  <c r="NP44" i="23"/>
  <c r="NP43" i="23"/>
  <c r="NP42" i="23"/>
  <c r="NP41" i="23"/>
  <c r="NP40" i="23"/>
  <c r="NP39" i="23"/>
  <c r="NP38" i="23"/>
  <c r="NP37" i="23"/>
  <c r="NP36" i="23"/>
  <c r="NP35" i="23"/>
  <c r="NP34" i="23"/>
  <c r="NP33" i="23"/>
  <c r="NP32" i="23"/>
  <c r="NP31" i="23"/>
  <c r="NP30" i="23"/>
  <c r="NP29" i="23"/>
  <c r="NP28" i="23"/>
  <c r="NP27" i="23"/>
  <c r="NP26" i="23"/>
  <c r="NP25" i="23"/>
  <c r="NP24" i="23"/>
  <c r="NP23" i="23"/>
  <c r="NP22" i="23"/>
  <c r="NP21" i="23"/>
  <c r="NP20" i="23"/>
  <c r="NP19" i="23"/>
  <c r="NP18" i="23"/>
  <c r="NP17" i="23"/>
  <c r="NP16" i="23"/>
  <c r="NP15" i="23"/>
  <c r="NP14" i="23"/>
  <c r="NP13" i="23"/>
  <c r="NP12" i="23"/>
  <c r="NP11" i="23"/>
  <c r="NP10" i="23"/>
  <c r="NP9" i="23"/>
  <c r="NP8" i="23"/>
  <c r="NP7" i="23"/>
  <c r="NP6" i="23"/>
  <c r="NP5" i="23"/>
  <c r="NL110" i="23"/>
  <c r="NL109" i="23"/>
  <c r="NL108" i="23"/>
  <c r="NL107" i="23"/>
  <c r="NL106" i="23"/>
  <c r="NL105" i="23"/>
  <c r="NL104" i="23"/>
  <c r="NL103" i="23"/>
  <c r="NL102" i="23"/>
  <c r="NL101" i="23"/>
  <c r="NL100" i="23"/>
  <c r="NL99" i="23"/>
  <c r="NL98" i="23"/>
  <c r="NL97" i="23"/>
  <c r="NL96" i="23"/>
  <c r="NL95" i="23"/>
  <c r="NL94" i="23"/>
  <c r="NL93" i="23"/>
  <c r="NL92" i="23"/>
  <c r="NL91" i="23"/>
  <c r="NL90" i="23"/>
  <c r="NL89" i="23"/>
  <c r="NL88" i="23"/>
  <c r="NL87" i="23"/>
  <c r="NL86" i="23"/>
  <c r="NL85" i="23"/>
  <c r="NL84" i="23"/>
  <c r="NL83" i="23"/>
  <c r="NL82" i="23"/>
  <c r="NL81" i="23"/>
  <c r="NL80" i="23"/>
  <c r="NL79" i="23"/>
  <c r="NL78" i="23"/>
  <c r="NL77" i="23"/>
  <c r="NL76" i="23"/>
  <c r="NL75" i="23"/>
  <c r="NL74" i="23"/>
  <c r="NL73" i="23"/>
  <c r="NL72" i="23"/>
  <c r="NL71" i="23"/>
  <c r="NL70" i="23"/>
  <c r="NL69" i="23"/>
  <c r="NL68" i="23"/>
  <c r="NL67" i="23"/>
  <c r="NL66" i="23"/>
  <c r="NL65" i="23"/>
  <c r="NL64" i="23"/>
  <c r="NL63" i="23"/>
  <c r="NL62" i="23"/>
  <c r="NL61" i="23"/>
  <c r="NL60" i="23"/>
  <c r="NL59" i="23"/>
  <c r="NL58" i="23"/>
  <c r="NL57" i="23"/>
  <c r="NL56" i="23"/>
  <c r="NL55" i="23"/>
  <c r="NL54" i="23"/>
  <c r="NL53" i="23"/>
  <c r="NL52" i="23"/>
  <c r="NL51" i="23"/>
  <c r="NL50" i="23"/>
  <c r="NL49" i="23"/>
  <c r="NL48" i="23"/>
  <c r="NL47" i="23"/>
  <c r="NL46" i="23"/>
  <c r="NL45" i="23"/>
  <c r="NL44" i="23"/>
  <c r="NL43" i="23"/>
  <c r="NL42" i="23"/>
  <c r="NL41" i="23"/>
  <c r="NL40" i="23"/>
  <c r="NL39" i="23"/>
  <c r="NL38" i="23"/>
  <c r="NL37" i="23"/>
  <c r="NL36" i="23"/>
  <c r="NL35" i="23"/>
  <c r="NL34" i="23"/>
  <c r="NL33" i="23"/>
  <c r="NL32" i="23"/>
  <c r="NL31" i="23"/>
  <c r="NL30" i="23"/>
  <c r="NL29" i="23"/>
  <c r="NL28" i="23"/>
  <c r="NL27" i="23"/>
  <c r="NL26" i="23"/>
  <c r="NL25" i="23"/>
  <c r="NL24" i="23"/>
  <c r="NL23" i="23"/>
  <c r="NL22" i="23"/>
  <c r="NL21" i="23"/>
  <c r="NL20" i="23"/>
  <c r="NL19" i="23"/>
  <c r="NL18" i="23"/>
  <c r="NL17" i="23"/>
  <c r="NL16" i="23"/>
  <c r="NL15" i="23"/>
  <c r="NL14" i="23"/>
  <c r="NL13" i="23"/>
  <c r="NL12" i="23"/>
  <c r="NL11" i="23"/>
  <c r="NL10" i="23"/>
  <c r="NL9" i="23"/>
  <c r="NL8" i="23"/>
  <c r="NL7" i="23"/>
  <c r="NL6" i="23"/>
  <c r="NL5" i="23"/>
  <c r="NH110" i="23"/>
  <c r="NH109" i="23"/>
  <c r="NH108" i="23"/>
  <c r="NH107" i="23"/>
  <c r="NH106" i="23"/>
  <c r="NH105" i="23"/>
  <c r="NH104" i="23"/>
  <c r="NH103" i="23"/>
  <c r="NH102" i="23"/>
  <c r="NH101" i="23"/>
  <c r="NH100" i="23"/>
  <c r="NH99" i="23"/>
  <c r="NH98" i="23"/>
  <c r="NH97" i="23"/>
  <c r="NH96" i="23"/>
  <c r="NH95" i="23"/>
  <c r="NH94" i="23"/>
  <c r="NH93" i="23"/>
  <c r="NH92" i="23"/>
  <c r="NH91" i="23"/>
  <c r="NH90" i="23"/>
  <c r="NH89" i="23"/>
  <c r="NH88" i="23"/>
  <c r="NH87" i="23"/>
  <c r="NH86" i="23"/>
  <c r="NH85" i="23"/>
  <c r="NH84" i="23"/>
  <c r="NH83" i="23"/>
  <c r="NH82" i="23"/>
  <c r="NH81" i="23"/>
  <c r="NH80" i="23"/>
  <c r="NH79" i="23"/>
  <c r="NH78" i="23"/>
  <c r="NH77" i="23"/>
  <c r="NH76" i="23"/>
  <c r="NH75" i="23"/>
  <c r="NH74" i="23"/>
  <c r="NH73" i="23"/>
  <c r="NH72" i="23"/>
  <c r="NH71" i="23"/>
  <c r="NH70" i="23"/>
  <c r="NH69" i="23"/>
  <c r="NH68" i="23"/>
  <c r="NH67" i="23"/>
  <c r="NH66" i="23"/>
  <c r="NH65" i="23"/>
  <c r="NH64" i="23"/>
  <c r="NH63" i="23"/>
  <c r="NH62" i="23"/>
  <c r="NH61" i="23"/>
  <c r="NH60" i="23"/>
  <c r="NH59" i="23"/>
  <c r="NH58" i="23"/>
  <c r="NH57" i="23"/>
  <c r="NH56" i="23"/>
  <c r="NH55" i="23"/>
  <c r="NH54" i="23"/>
  <c r="NH53" i="23"/>
  <c r="NH52" i="23"/>
  <c r="NH51" i="23"/>
  <c r="NH50" i="23"/>
  <c r="NH49" i="23"/>
  <c r="NH48" i="23"/>
  <c r="NH47" i="23"/>
  <c r="NH46" i="23"/>
  <c r="NH45" i="23"/>
  <c r="NH44" i="23"/>
  <c r="NH43" i="23"/>
  <c r="NH42" i="23"/>
  <c r="NH41" i="23"/>
  <c r="NH40" i="23"/>
  <c r="NH39" i="23"/>
  <c r="NH38" i="23"/>
  <c r="NH37" i="23"/>
  <c r="NH36" i="23"/>
  <c r="NH35" i="23"/>
  <c r="NH34" i="23"/>
  <c r="NH33" i="23"/>
  <c r="NH32" i="23"/>
  <c r="NH31" i="23"/>
  <c r="NH30" i="23"/>
  <c r="NH29" i="23"/>
  <c r="NH28" i="23"/>
  <c r="NH27" i="23"/>
  <c r="NH26" i="23"/>
  <c r="NH25" i="23"/>
  <c r="NH24" i="23"/>
  <c r="NH23" i="23"/>
  <c r="NH22" i="23"/>
  <c r="NH21" i="23"/>
  <c r="NH20" i="23"/>
  <c r="NH19" i="23"/>
  <c r="NH18" i="23"/>
  <c r="NH17" i="23"/>
  <c r="NH16" i="23"/>
  <c r="NH15" i="23"/>
  <c r="NH14" i="23"/>
  <c r="NH13" i="23"/>
  <c r="NH12" i="23"/>
  <c r="NH11" i="23"/>
  <c r="NH10" i="23"/>
  <c r="NH9" i="23"/>
  <c r="NH8" i="23"/>
  <c r="NH7" i="23"/>
  <c r="NH6" i="23"/>
  <c r="NH5" i="23"/>
  <c r="ND110" i="23"/>
  <c r="ND109" i="23"/>
  <c r="ND108" i="23"/>
  <c r="ND107" i="23"/>
  <c r="ND106" i="23"/>
  <c r="ND105" i="23"/>
  <c r="ND104" i="23"/>
  <c r="ND103" i="23"/>
  <c r="ND102" i="23"/>
  <c r="ND101" i="23"/>
  <c r="ND100" i="23"/>
  <c r="ND99" i="23"/>
  <c r="ND98" i="23"/>
  <c r="ND97" i="23"/>
  <c r="ND96" i="23"/>
  <c r="ND95" i="23"/>
  <c r="ND94" i="23"/>
  <c r="ND93" i="23"/>
  <c r="ND92" i="23"/>
  <c r="ND91" i="23"/>
  <c r="ND90" i="23"/>
  <c r="ND89" i="23"/>
  <c r="ND88" i="23"/>
  <c r="ND87" i="23"/>
  <c r="ND86" i="23"/>
  <c r="ND85" i="23"/>
  <c r="ND84" i="23"/>
  <c r="ND83" i="23"/>
  <c r="ND82" i="23"/>
  <c r="ND81" i="23"/>
  <c r="ND80" i="23"/>
  <c r="ND79" i="23"/>
  <c r="ND78" i="23"/>
  <c r="ND77" i="23"/>
  <c r="ND76" i="23"/>
  <c r="ND75" i="23"/>
  <c r="ND74" i="23"/>
  <c r="ND73" i="23"/>
  <c r="ND72" i="23"/>
  <c r="ND71" i="23"/>
  <c r="ND70" i="23"/>
  <c r="ND69" i="23"/>
  <c r="ND68" i="23"/>
  <c r="ND67" i="23"/>
  <c r="ND66" i="23"/>
  <c r="ND65" i="23"/>
  <c r="ND64" i="23"/>
  <c r="ND63" i="23"/>
  <c r="ND62" i="23"/>
  <c r="ND61" i="23"/>
  <c r="ND60" i="23"/>
  <c r="ND59" i="23"/>
  <c r="ND58" i="23"/>
  <c r="ND57" i="23"/>
  <c r="ND56" i="23"/>
  <c r="ND55" i="23"/>
  <c r="ND54" i="23"/>
  <c r="ND53" i="23"/>
  <c r="ND52" i="23"/>
  <c r="ND51" i="23"/>
  <c r="ND50" i="23"/>
  <c r="ND49" i="23"/>
  <c r="ND48" i="23"/>
  <c r="ND47" i="23"/>
  <c r="ND46" i="23"/>
  <c r="ND45" i="23"/>
  <c r="ND44" i="23"/>
  <c r="ND43" i="23"/>
  <c r="ND42" i="23"/>
  <c r="ND41" i="23"/>
  <c r="ND40" i="23"/>
  <c r="ND39" i="23"/>
  <c r="ND38" i="23"/>
  <c r="ND37" i="23"/>
  <c r="ND36" i="23"/>
  <c r="ND35" i="23"/>
  <c r="ND34" i="23"/>
  <c r="ND33" i="23"/>
  <c r="ND32" i="23"/>
  <c r="ND31" i="23"/>
  <c r="ND30" i="23"/>
  <c r="ND29" i="23"/>
  <c r="ND28" i="23"/>
  <c r="ND27" i="23"/>
  <c r="ND26" i="23"/>
  <c r="ND25" i="23"/>
  <c r="ND24" i="23"/>
  <c r="ND23" i="23"/>
  <c r="ND22" i="23"/>
  <c r="ND21" i="23"/>
  <c r="ND20" i="23"/>
  <c r="ND19" i="23"/>
  <c r="ND18" i="23"/>
  <c r="ND17" i="23"/>
  <c r="ND16" i="23"/>
  <c r="ND15" i="23"/>
  <c r="ND14" i="23"/>
  <c r="ND13" i="23"/>
  <c r="ND12" i="23"/>
  <c r="ND11" i="23"/>
  <c r="ND10" i="23"/>
  <c r="ND9" i="23"/>
  <c r="ND8" i="23"/>
  <c r="ND7" i="23"/>
  <c r="ND6" i="23"/>
  <c r="ND5" i="23"/>
  <c r="MZ110" i="23"/>
  <c r="MZ109" i="23"/>
  <c r="MZ108" i="23"/>
  <c r="MZ107" i="23"/>
  <c r="MZ106" i="23"/>
  <c r="MZ105" i="23"/>
  <c r="MZ104" i="23"/>
  <c r="MZ103" i="23"/>
  <c r="MZ102" i="23"/>
  <c r="MZ101" i="23"/>
  <c r="MZ100" i="23"/>
  <c r="MZ99" i="23"/>
  <c r="MZ98" i="23"/>
  <c r="MZ97" i="23"/>
  <c r="MZ96" i="23"/>
  <c r="MZ95" i="23"/>
  <c r="MZ94" i="23"/>
  <c r="MZ93" i="23"/>
  <c r="MZ92" i="23"/>
  <c r="MZ91" i="23"/>
  <c r="MZ90" i="23"/>
  <c r="MZ89" i="23"/>
  <c r="MZ88" i="23"/>
  <c r="MZ87" i="23"/>
  <c r="MZ86" i="23"/>
  <c r="MZ85" i="23"/>
  <c r="MZ84" i="23"/>
  <c r="MZ83" i="23"/>
  <c r="MZ82" i="23"/>
  <c r="MZ81" i="23"/>
  <c r="MZ80" i="23"/>
  <c r="MZ79" i="23"/>
  <c r="MZ78" i="23"/>
  <c r="MZ77" i="23"/>
  <c r="MZ76" i="23"/>
  <c r="MZ75" i="23"/>
  <c r="MZ74" i="23"/>
  <c r="MZ73" i="23"/>
  <c r="MZ72" i="23"/>
  <c r="MZ71" i="23"/>
  <c r="MZ70" i="23"/>
  <c r="MZ69" i="23"/>
  <c r="MZ68" i="23"/>
  <c r="MZ67" i="23"/>
  <c r="MZ66" i="23"/>
  <c r="MZ65" i="23"/>
  <c r="MZ64" i="23"/>
  <c r="MZ63" i="23"/>
  <c r="MZ62" i="23"/>
  <c r="MZ61" i="23"/>
  <c r="MZ60" i="23"/>
  <c r="MZ59" i="23"/>
  <c r="MZ58" i="23"/>
  <c r="MZ57" i="23"/>
  <c r="MZ56" i="23"/>
  <c r="MZ55" i="23"/>
  <c r="MZ54" i="23"/>
  <c r="MZ53" i="23"/>
  <c r="MZ52" i="23"/>
  <c r="MZ51" i="23"/>
  <c r="MZ50" i="23"/>
  <c r="MZ49" i="23"/>
  <c r="MZ48" i="23"/>
  <c r="MZ47" i="23"/>
  <c r="MZ46" i="23"/>
  <c r="MZ45" i="23"/>
  <c r="MZ44" i="23"/>
  <c r="MZ43" i="23"/>
  <c r="MZ42" i="23"/>
  <c r="MZ41" i="23"/>
  <c r="MZ40" i="23"/>
  <c r="MZ39" i="23"/>
  <c r="MZ38" i="23"/>
  <c r="MZ37" i="23"/>
  <c r="MZ36" i="23"/>
  <c r="MZ35" i="23"/>
  <c r="MZ34" i="23"/>
  <c r="MZ33" i="23"/>
  <c r="MZ32" i="23"/>
  <c r="MZ31" i="23"/>
  <c r="MZ30" i="23"/>
  <c r="MZ29" i="23"/>
  <c r="MZ28" i="23"/>
  <c r="MZ27" i="23"/>
  <c r="MZ26" i="23"/>
  <c r="MZ25" i="23"/>
  <c r="MZ24" i="23"/>
  <c r="MZ23" i="23"/>
  <c r="MZ22" i="23"/>
  <c r="MZ21" i="23"/>
  <c r="MZ20" i="23"/>
  <c r="MZ19" i="23"/>
  <c r="MZ18" i="23"/>
  <c r="MZ17" i="23"/>
  <c r="MZ16" i="23"/>
  <c r="MZ15" i="23"/>
  <c r="MZ14" i="23"/>
  <c r="MZ13" i="23"/>
  <c r="MZ12" i="23"/>
  <c r="MZ11" i="23"/>
  <c r="MZ10" i="23"/>
  <c r="MZ9" i="23"/>
  <c r="MZ8" i="23"/>
  <c r="MZ7" i="23"/>
  <c r="MZ6" i="23"/>
  <c r="MZ5" i="23"/>
  <c r="MV110" i="23"/>
  <c r="MV109" i="23"/>
  <c r="MV108" i="23"/>
  <c r="MV107" i="23"/>
  <c r="MV106" i="23"/>
  <c r="MV105" i="23"/>
  <c r="MV104" i="23"/>
  <c r="MV103" i="23"/>
  <c r="MV102" i="23"/>
  <c r="MV101" i="23"/>
  <c r="MV100" i="23"/>
  <c r="MV99" i="23"/>
  <c r="MV98" i="23"/>
  <c r="MV97" i="23"/>
  <c r="MV96" i="23"/>
  <c r="MV95" i="23"/>
  <c r="MV94" i="23"/>
  <c r="MV93" i="23"/>
  <c r="MV92" i="23"/>
  <c r="MV91" i="23"/>
  <c r="MV90" i="23"/>
  <c r="MV89" i="23"/>
  <c r="MV88" i="23"/>
  <c r="MV87" i="23"/>
  <c r="MV86" i="23"/>
  <c r="MV85" i="23"/>
  <c r="MV84" i="23"/>
  <c r="MV83" i="23"/>
  <c r="MV82" i="23"/>
  <c r="MV81" i="23"/>
  <c r="MV80" i="23"/>
  <c r="MV79" i="23"/>
  <c r="MV78" i="23"/>
  <c r="MV77" i="23"/>
  <c r="MV76" i="23"/>
  <c r="MV75" i="23"/>
  <c r="MV74" i="23"/>
  <c r="MV73" i="23"/>
  <c r="MV72" i="23"/>
  <c r="MV71" i="23"/>
  <c r="MV70" i="23"/>
  <c r="MV69" i="23"/>
  <c r="MV68" i="23"/>
  <c r="MV67" i="23"/>
  <c r="MV66" i="23"/>
  <c r="MV65" i="23"/>
  <c r="MV64" i="23"/>
  <c r="MV63" i="23"/>
  <c r="MV62" i="23"/>
  <c r="MV61" i="23"/>
  <c r="MV60" i="23"/>
  <c r="MV59" i="23"/>
  <c r="MV58" i="23"/>
  <c r="MV57" i="23"/>
  <c r="MV56" i="23"/>
  <c r="MV55" i="23"/>
  <c r="MV54" i="23"/>
  <c r="MV53" i="23"/>
  <c r="MV52" i="23"/>
  <c r="MV51" i="23"/>
  <c r="MV50" i="23"/>
  <c r="MV49" i="23"/>
  <c r="MV48" i="23"/>
  <c r="MV47" i="23"/>
  <c r="MV46" i="23"/>
  <c r="MV45" i="23"/>
  <c r="MV44" i="23"/>
  <c r="MV43" i="23"/>
  <c r="MV42" i="23"/>
  <c r="MV41" i="23"/>
  <c r="MV40" i="23"/>
  <c r="MV39" i="23"/>
  <c r="MV38" i="23"/>
  <c r="MV37" i="23"/>
  <c r="MV36" i="23"/>
  <c r="MV35" i="23"/>
  <c r="MV34" i="23"/>
  <c r="MV33" i="23"/>
  <c r="MV32" i="23"/>
  <c r="MV31" i="23"/>
  <c r="MV30" i="23"/>
  <c r="MV29" i="23"/>
  <c r="MV28" i="23"/>
  <c r="MV27" i="23"/>
  <c r="MV26" i="23"/>
  <c r="MV25" i="23"/>
  <c r="MV24" i="23"/>
  <c r="MV23" i="23"/>
  <c r="MV22" i="23"/>
  <c r="MV21" i="23"/>
  <c r="MV20" i="23"/>
  <c r="MV19" i="23"/>
  <c r="MV18" i="23"/>
  <c r="MV17" i="23"/>
  <c r="MV16" i="23"/>
  <c r="MV15" i="23"/>
  <c r="MV14" i="23"/>
  <c r="MV13" i="23"/>
  <c r="MV12" i="23"/>
  <c r="MV11" i="23"/>
  <c r="MV10" i="23"/>
  <c r="MV9" i="23"/>
  <c r="MV8" i="23"/>
  <c r="MV7" i="23"/>
  <c r="MV6" i="23"/>
  <c r="MV5" i="23"/>
  <c r="MR110" i="23"/>
  <c r="MR109" i="23"/>
  <c r="MR108" i="23"/>
  <c r="MR107" i="23"/>
  <c r="MR106" i="23"/>
  <c r="MR105" i="23"/>
  <c r="MR104" i="23"/>
  <c r="MR103" i="23"/>
  <c r="MR102" i="23"/>
  <c r="MR101" i="23"/>
  <c r="MR100" i="23"/>
  <c r="MR99" i="23"/>
  <c r="MR98" i="23"/>
  <c r="MR97" i="23"/>
  <c r="MR96" i="23"/>
  <c r="MR95" i="23"/>
  <c r="MR94" i="23"/>
  <c r="MR93" i="23"/>
  <c r="MR92" i="23"/>
  <c r="MR91" i="23"/>
  <c r="MR90" i="23"/>
  <c r="MR89" i="23"/>
  <c r="MR88" i="23"/>
  <c r="MR87" i="23"/>
  <c r="MR86" i="23"/>
  <c r="MR85" i="23"/>
  <c r="MR84" i="23"/>
  <c r="MR83" i="23"/>
  <c r="MR82" i="23"/>
  <c r="MR81" i="23"/>
  <c r="MR80" i="23"/>
  <c r="MR79" i="23"/>
  <c r="MR78" i="23"/>
  <c r="MR77" i="23"/>
  <c r="MR76" i="23"/>
  <c r="MR75" i="23"/>
  <c r="MR74" i="23"/>
  <c r="MR73" i="23"/>
  <c r="MR72" i="23"/>
  <c r="MR71" i="23"/>
  <c r="MR70" i="23"/>
  <c r="MR69" i="23"/>
  <c r="MR68" i="23"/>
  <c r="MR67" i="23"/>
  <c r="MR66" i="23"/>
  <c r="MR65" i="23"/>
  <c r="MR64" i="23"/>
  <c r="MR63" i="23"/>
  <c r="MR62" i="23"/>
  <c r="MR61" i="23"/>
  <c r="MR60" i="23"/>
  <c r="MR59" i="23"/>
  <c r="MR58" i="23"/>
  <c r="MR57" i="23"/>
  <c r="MR56" i="23"/>
  <c r="MR55" i="23"/>
  <c r="MR54" i="23"/>
  <c r="MR53" i="23"/>
  <c r="MR52" i="23"/>
  <c r="MR51" i="23"/>
  <c r="MR50" i="23"/>
  <c r="MR49" i="23"/>
  <c r="MR48" i="23"/>
  <c r="MR47" i="23"/>
  <c r="MR46" i="23"/>
  <c r="MR45" i="23"/>
  <c r="MR44" i="23"/>
  <c r="MR43" i="23"/>
  <c r="MR42" i="23"/>
  <c r="MR41" i="23"/>
  <c r="MR40" i="23"/>
  <c r="MR39" i="23"/>
  <c r="MR38" i="23"/>
  <c r="MR37" i="23"/>
  <c r="MR36" i="23"/>
  <c r="MR35" i="23"/>
  <c r="MR34" i="23"/>
  <c r="MR33" i="23"/>
  <c r="MR32" i="23"/>
  <c r="MR31" i="23"/>
  <c r="MR30" i="23"/>
  <c r="MR29" i="23"/>
  <c r="MR28" i="23"/>
  <c r="MR27" i="23"/>
  <c r="MR26" i="23"/>
  <c r="MR25" i="23"/>
  <c r="MR24" i="23"/>
  <c r="MR23" i="23"/>
  <c r="MR22" i="23"/>
  <c r="MR21" i="23"/>
  <c r="MR20" i="23"/>
  <c r="MR19" i="23"/>
  <c r="MR18" i="23"/>
  <c r="MR17" i="23"/>
  <c r="MR16" i="23"/>
  <c r="MR15" i="23"/>
  <c r="MR14" i="23"/>
  <c r="MR13" i="23"/>
  <c r="MR12" i="23"/>
  <c r="MR11" i="23"/>
  <c r="MR10" i="23"/>
  <c r="MR9" i="23"/>
  <c r="MR8" i="23"/>
  <c r="MR7" i="23"/>
  <c r="MR6" i="23"/>
  <c r="MR5" i="23"/>
  <c r="MN110" i="23"/>
  <c r="MN109" i="23"/>
  <c r="MN108" i="23"/>
  <c r="MN107" i="23"/>
  <c r="MN106" i="23"/>
  <c r="MN105" i="23"/>
  <c r="MN104" i="23"/>
  <c r="MN103" i="23"/>
  <c r="MN102" i="23"/>
  <c r="MN101" i="23"/>
  <c r="MN100" i="23"/>
  <c r="MN99" i="23"/>
  <c r="MN98" i="23"/>
  <c r="MN97" i="23"/>
  <c r="MN96" i="23"/>
  <c r="MN95" i="23"/>
  <c r="MN94" i="23"/>
  <c r="MN93" i="23"/>
  <c r="MN92" i="23"/>
  <c r="MN91" i="23"/>
  <c r="MN90" i="23"/>
  <c r="MN89" i="23"/>
  <c r="MN88" i="23"/>
  <c r="MN87" i="23"/>
  <c r="MN86" i="23"/>
  <c r="MN85" i="23"/>
  <c r="MN84" i="23"/>
  <c r="MN83" i="23"/>
  <c r="MN82" i="23"/>
  <c r="MN81" i="23"/>
  <c r="MN80" i="23"/>
  <c r="MN79" i="23"/>
  <c r="MN78" i="23"/>
  <c r="MN77" i="23"/>
  <c r="MN76" i="23"/>
  <c r="MN75" i="23"/>
  <c r="MN74" i="23"/>
  <c r="MN73" i="23"/>
  <c r="MN72" i="23"/>
  <c r="MN71" i="23"/>
  <c r="MN70" i="23"/>
  <c r="MN69" i="23"/>
  <c r="MN68" i="23"/>
  <c r="MN67" i="23"/>
  <c r="MN66" i="23"/>
  <c r="MN65" i="23"/>
  <c r="MN64" i="23"/>
  <c r="MN63" i="23"/>
  <c r="MN62" i="23"/>
  <c r="MN61" i="23"/>
  <c r="MN60" i="23"/>
  <c r="MN59" i="23"/>
  <c r="MN58" i="23"/>
  <c r="MN57" i="23"/>
  <c r="MN56" i="23"/>
  <c r="MN55" i="23"/>
  <c r="MN54" i="23"/>
  <c r="MN53" i="23"/>
  <c r="MN52" i="23"/>
  <c r="MN51" i="23"/>
  <c r="MN50" i="23"/>
  <c r="MN49" i="23"/>
  <c r="MN48" i="23"/>
  <c r="MN47" i="23"/>
  <c r="MN46" i="23"/>
  <c r="MN45" i="23"/>
  <c r="MN44" i="23"/>
  <c r="MN43" i="23"/>
  <c r="MN42" i="23"/>
  <c r="MN41" i="23"/>
  <c r="MN40" i="23"/>
  <c r="MN39" i="23"/>
  <c r="MN38" i="23"/>
  <c r="MN37" i="23"/>
  <c r="MN36" i="23"/>
  <c r="MN35" i="23"/>
  <c r="MN34" i="23"/>
  <c r="MN33" i="23"/>
  <c r="MN32" i="23"/>
  <c r="MN31" i="23"/>
  <c r="MN30" i="23"/>
  <c r="MN29" i="23"/>
  <c r="MN28" i="23"/>
  <c r="MN27" i="23"/>
  <c r="MN26" i="23"/>
  <c r="MN25" i="23"/>
  <c r="MN24" i="23"/>
  <c r="MN23" i="23"/>
  <c r="MN22" i="23"/>
  <c r="MN21" i="23"/>
  <c r="MN20" i="23"/>
  <c r="MN19" i="23"/>
  <c r="MN18" i="23"/>
  <c r="MN17" i="23"/>
  <c r="MN16" i="23"/>
  <c r="MN15" i="23"/>
  <c r="MN14" i="23"/>
  <c r="MN13" i="23"/>
  <c r="MN12" i="23"/>
  <c r="MN11" i="23"/>
  <c r="MN10" i="23"/>
  <c r="MN9" i="23"/>
  <c r="MN8" i="23"/>
  <c r="MN7" i="23"/>
  <c r="MN6" i="23"/>
  <c r="MN5" i="23"/>
  <c r="MJ110" i="23"/>
  <c r="MJ109" i="23"/>
  <c r="MJ108" i="23"/>
  <c r="MJ107" i="23"/>
  <c r="MJ106" i="23"/>
  <c r="MJ105" i="23"/>
  <c r="MJ104" i="23"/>
  <c r="MJ103" i="23"/>
  <c r="MJ102" i="23"/>
  <c r="MJ101" i="23"/>
  <c r="MJ100" i="23"/>
  <c r="MJ99" i="23"/>
  <c r="MJ98" i="23"/>
  <c r="MJ97" i="23"/>
  <c r="MJ96" i="23"/>
  <c r="MJ95" i="23"/>
  <c r="MJ94" i="23"/>
  <c r="MJ93" i="23"/>
  <c r="MJ92" i="23"/>
  <c r="MJ91" i="23"/>
  <c r="MJ90" i="23"/>
  <c r="MJ89" i="23"/>
  <c r="MJ88" i="23"/>
  <c r="MJ87" i="23"/>
  <c r="MJ86" i="23"/>
  <c r="MJ85" i="23"/>
  <c r="MJ84" i="23"/>
  <c r="MJ83" i="23"/>
  <c r="MJ82" i="23"/>
  <c r="MJ81" i="23"/>
  <c r="MJ80" i="23"/>
  <c r="MJ79" i="23"/>
  <c r="MJ78" i="23"/>
  <c r="MJ77" i="23"/>
  <c r="MJ76" i="23"/>
  <c r="MJ75" i="23"/>
  <c r="MJ74" i="23"/>
  <c r="MJ73" i="23"/>
  <c r="MJ72" i="23"/>
  <c r="MJ71" i="23"/>
  <c r="MJ70" i="23"/>
  <c r="MJ69" i="23"/>
  <c r="MJ68" i="23"/>
  <c r="MJ67" i="23"/>
  <c r="MJ66" i="23"/>
  <c r="MJ65" i="23"/>
  <c r="MJ64" i="23"/>
  <c r="MJ63" i="23"/>
  <c r="MJ62" i="23"/>
  <c r="MJ61" i="23"/>
  <c r="MJ60" i="23"/>
  <c r="MJ59" i="23"/>
  <c r="MJ58" i="23"/>
  <c r="MJ57" i="23"/>
  <c r="MJ56" i="23"/>
  <c r="MJ55" i="23"/>
  <c r="MJ54" i="23"/>
  <c r="MJ53" i="23"/>
  <c r="MJ52" i="23"/>
  <c r="MJ51" i="23"/>
  <c r="MJ50" i="23"/>
  <c r="MJ49" i="23"/>
  <c r="MJ48" i="23"/>
  <c r="MJ47" i="23"/>
  <c r="MJ46" i="23"/>
  <c r="MJ45" i="23"/>
  <c r="MJ44" i="23"/>
  <c r="MJ43" i="23"/>
  <c r="MJ42" i="23"/>
  <c r="MJ41" i="23"/>
  <c r="MJ40" i="23"/>
  <c r="MJ39" i="23"/>
  <c r="MJ38" i="23"/>
  <c r="MJ37" i="23"/>
  <c r="MJ36" i="23"/>
  <c r="MJ35" i="23"/>
  <c r="MJ34" i="23"/>
  <c r="MJ33" i="23"/>
  <c r="MJ32" i="23"/>
  <c r="MJ31" i="23"/>
  <c r="MJ30" i="23"/>
  <c r="MJ29" i="23"/>
  <c r="MJ28" i="23"/>
  <c r="MJ27" i="23"/>
  <c r="MJ26" i="23"/>
  <c r="MJ25" i="23"/>
  <c r="MJ24" i="23"/>
  <c r="MJ23" i="23"/>
  <c r="MJ22" i="23"/>
  <c r="MJ21" i="23"/>
  <c r="MJ20" i="23"/>
  <c r="MJ19" i="23"/>
  <c r="MJ18" i="23"/>
  <c r="MJ17" i="23"/>
  <c r="MJ16" i="23"/>
  <c r="MJ15" i="23"/>
  <c r="MJ14" i="23"/>
  <c r="MJ13" i="23"/>
  <c r="MJ12" i="23"/>
  <c r="MJ11" i="23"/>
  <c r="MJ10" i="23"/>
  <c r="MJ9" i="23"/>
  <c r="MJ8" i="23"/>
  <c r="MJ7" i="23"/>
  <c r="MJ6" i="23"/>
  <c r="MJ5" i="23"/>
  <c r="MF110" i="23"/>
  <c r="MF109" i="23"/>
  <c r="MF108" i="23"/>
  <c r="MF107" i="23"/>
  <c r="MF106" i="23"/>
  <c r="MF105" i="23"/>
  <c r="MF104" i="23"/>
  <c r="MF103" i="23"/>
  <c r="MF102" i="23"/>
  <c r="MF101" i="23"/>
  <c r="MF100" i="23"/>
  <c r="MF99" i="23"/>
  <c r="MF98" i="23"/>
  <c r="MF97" i="23"/>
  <c r="MF96" i="23"/>
  <c r="MF95" i="23"/>
  <c r="MF94" i="23"/>
  <c r="MF93" i="23"/>
  <c r="MF92" i="23"/>
  <c r="MF91" i="23"/>
  <c r="MF90" i="23"/>
  <c r="MF89" i="23"/>
  <c r="MF88" i="23"/>
  <c r="MF87" i="23"/>
  <c r="MF86" i="23"/>
  <c r="MF85" i="23"/>
  <c r="MF84" i="23"/>
  <c r="MF83" i="23"/>
  <c r="MF82" i="23"/>
  <c r="MF81" i="23"/>
  <c r="MF80" i="23"/>
  <c r="MF79" i="23"/>
  <c r="MF78" i="23"/>
  <c r="MF77" i="23"/>
  <c r="MF76" i="23"/>
  <c r="MF75" i="23"/>
  <c r="MF74" i="23"/>
  <c r="MF73" i="23"/>
  <c r="MF72" i="23"/>
  <c r="MF71" i="23"/>
  <c r="MF70" i="23"/>
  <c r="MF69" i="23"/>
  <c r="MF68" i="23"/>
  <c r="MF67" i="23"/>
  <c r="MF66" i="23"/>
  <c r="MF65" i="23"/>
  <c r="MF64" i="23"/>
  <c r="MF63" i="23"/>
  <c r="MF62" i="23"/>
  <c r="MF61" i="23"/>
  <c r="MF60" i="23"/>
  <c r="MF59" i="23"/>
  <c r="MF58" i="23"/>
  <c r="MF57" i="23"/>
  <c r="MF56" i="23"/>
  <c r="MF55" i="23"/>
  <c r="MF54" i="23"/>
  <c r="MF53" i="23"/>
  <c r="MF52" i="23"/>
  <c r="MF51" i="23"/>
  <c r="MF50" i="23"/>
  <c r="MF49" i="23"/>
  <c r="MF48" i="23"/>
  <c r="MF47" i="23"/>
  <c r="MF46" i="23"/>
  <c r="MF45" i="23"/>
  <c r="MF44" i="23"/>
  <c r="MF43" i="23"/>
  <c r="MF42" i="23"/>
  <c r="MF41" i="23"/>
  <c r="MF40" i="23"/>
  <c r="MF39" i="23"/>
  <c r="MF38" i="23"/>
  <c r="MF37" i="23"/>
  <c r="MF36" i="23"/>
  <c r="MF35" i="23"/>
  <c r="MF34" i="23"/>
  <c r="MF33" i="23"/>
  <c r="MF32" i="23"/>
  <c r="MF31" i="23"/>
  <c r="MF30" i="23"/>
  <c r="MF29" i="23"/>
  <c r="MF28" i="23"/>
  <c r="MF27" i="23"/>
  <c r="MF26" i="23"/>
  <c r="MF25" i="23"/>
  <c r="MF24" i="23"/>
  <c r="MF23" i="23"/>
  <c r="MF22" i="23"/>
  <c r="MF21" i="23"/>
  <c r="MF20" i="23"/>
  <c r="MF19" i="23"/>
  <c r="MF18" i="23"/>
  <c r="MF17" i="23"/>
  <c r="MF16" i="23"/>
  <c r="MF15" i="23"/>
  <c r="MF14" i="23"/>
  <c r="MF13" i="23"/>
  <c r="MF12" i="23"/>
  <c r="MF11" i="23"/>
  <c r="MF10" i="23"/>
  <c r="MF9" i="23"/>
  <c r="MF8" i="23"/>
  <c r="MF7" i="23"/>
  <c r="MF6" i="23"/>
  <c r="MF5" i="23"/>
  <c r="MB110" i="23"/>
  <c r="MB109" i="23"/>
  <c r="MB108" i="23"/>
  <c r="MB107" i="23"/>
  <c r="MB106" i="23"/>
  <c r="MB105" i="23"/>
  <c r="MB104" i="23"/>
  <c r="MB103" i="23"/>
  <c r="MB102" i="23"/>
  <c r="MB101" i="23"/>
  <c r="MB100" i="23"/>
  <c r="MB99" i="23"/>
  <c r="MB98" i="23"/>
  <c r="MB97" i="23"/>
  <c r="MB96" i="23"/>
  <c r="MB95" i="23"/>
  <c r="MB94" i="23"/>
  <c r="MB93" i="23"/>
  <c r="MB92" i="23"/>
  <c r="MB91" i="23"/>
  <c r="MB90" i="23"/>
  <c r="MB89" i="23"/>
  <c r="MB88" i="23"/>
  <c r="MB87" i="23"/>
  <c r="MB86" i="23"/>
  <c r="MB85" i="23"/>
  <c r="MB84" i="23"/>
  <c r="MB83" i="23"/>
  <c r="MB82" i="23"/>
  <c r="MB81" i="23"/>
  <c r="MB80" i="23"/>
  <c r="MB79" i="23"/>
  <c r="MB78" i="23"/>
  <c r="MB77" i="23"/>
  <c r="MB76" i="23"/>
  <c r="MB75" i="23"/>
  <c r="MB74" i="23"/>
  <c r="MB73" i="23"/>
  <c r="MB72" i="23"/>
  <c r="MB71" i="23"/>
  <c r="MB70" i="23"/>
  <c r="MB69" i="23"/>
  <c r="MB68" i="23"/>
  <c r="MB67" i="23"/>
  <c r="MB66" i="23"/>
  <c r="MB65" i="23"/>
  <c r="MB64" i="23"/>
  <c r="MB63" i="23"/>
  <c r="MB62" i="23"/>
  <c r="MB61" i="23"/>
  <c r="MB60" i="23"/>
  <c r="MB59" i="23"/>
  <c r="MB58" i="23"/>
  <c r="MB57" i="23"/>
  <c r="MB56" i="23"/>
  <c r="MB55" i="23"/>
  <c r="MB54" i="23"/>
  <c r="MB53" i="23"/>
  <c r="MB52" i="23"/>
  <c r="MB51" i="23"/>
  <c r="MB50" i="23"/>
  <c r="MB49" i="23"/>
  <c r="MB48" i="23"/>
  <c r="MB47" i="23"/>
  <c r="MB46" i="23"/>
  <c r="MB45" i="23"/>
  <c r="MB44" i="23"/>
  <c r="MB43" i="23"/>
  <c r="MB42" i="23"/>
  <c r="MB41" i="23"/>
  <c r="MB40" i="23"/>
  <c r="MB39" i="23"/>
  <c r="MB38" i="23"/>
  <c r="MB37" i="23"/>
  <c r="MB36" i="23"/>
  <c r="MB35" i="23"/>
  <c r="MB34" i="23"/>
  <c r="MB33" i="23"/>
  <c r="MB32" i="23"/>
  <c r="MB31" i="23"/>
  <c r="MB30" i="23"/>
  <c r="MB29" i="23"/>
  <c r="MB28" i="23"/>
  <c r="MB27" i="23"/>
  <c r="MB26" i="23"/>
  <c r="MB25" i="23"/>
  <c r="MB24" i="23"/>
  <c r="MB23" i="23"/>
  <c r="MB22" i="23"/>
  <c r="MB21" i="23"/>
  <c r="MB20" i="23"/>
  <c r="MB19" i="23"/>
  <c r="MB18" i="23"/>
  <c r="MB17" i="23"/>
  <c r="MB16" i="23"/>
  <c r="MB15" i="23"/>
  <c r="MB14" i="23"/>
  <c r="MB13" i="23"/>
  <c r="MB12" i="23"/>
  <c r="MB11" i="23"/>
  <c r="MB10" i="23"/>
  <c r="MB9" i="23"/>
  <c r="MB8" i="23"/>
  <c r="MB7" i="23"/>
  <c r="MB6" i="23"/>
  <c r="MB5" i="23"/>
  <c r="LX6" i="23"/>
  <c r="LX7" i="23"/>
  <c r="LX8" i="23"/>
  <c r="LX9" i="23"/>
  <c r="LX10" i="23"/>
  <c r="LX11" i="23"/>
  <c r="LX12" i="23"/>
  <c r="LX13" i="23"/>
  <c r="LX14" i="23"/>
  <c r="LX15" i="23"/>
  <c r="LX16" i="23"/>
  <c r="LX17" i="23"/>
  <c r="LX18" i="23"/>
  <c r="LX19" i="23"/>
  <c r="LX20" i="23"/>
  <c r="LX21" i="23"/>
  <c r="LX22" i="23"/>
  <c r="LX23" i="23"/>
  <c r="LX24" i="23"/>
  <c r="LX25" i="23"/>
  <c r="LX26" i="23"/>
  <c r="LX27" i="23"/>
  <c r="LX28" i="23"/>
  <c r="LX29" i="23"/>
  <c r="LX30" i="23"/>
  <c r="LX31" i="23"/>
  <c r="LX32" i="23"/>
  <c r="LX33" i="23"/>
  <c r="LX34" i="23"/>
  <c r="LX35" i="23"/>
  <c r="LX36" i="23"/>
  <c r="LX37" i="23"/>
  <c r="LX38" i="23"/>
  <c r="LX39" i="23"/>
  <c r="LX40" i="23"/>
  <c r="LX41" i="23"/>
  <c r="LX42" i="23"/>
  <c r="LX43" i="23"/>
  <c r="LX44" i="23"/>
  <c r="LX45" i="23"/>
  <c r="LX46" i="23"/>
  <c r="LX47" i="23"/>
  <c r="LX48" i="23"/>
  <c r="LX49" i="23"/>
  <c r="LX50" i="23"/>
  <c r="LX51" i="23"/>
  <c r="LX52" i="23"/>
  <c r="LX53" i="23"/>
  <c r="LX54" i="23"/>
  <c r="LX55" i="23"/>
  <c r="LX56" i="23"/>
  <c r="LX57" i="23"/>
  <c r="LX58" i="23"/>
  <c r="LX59" i="23"/>
  <c r="LX60" i="23"/>
  <c r="LX61" i="23"/>
  <c r="LX62" i="23"/>
  <c r="LX63" i="23"/>
  <c r="LX64" i="23"/>
  <c r="LX65" i="23"/>
  <c r="LX66" i="23"/>
  <c r="LX67" i="23"/>
  <c r="LX68" i="23"/>
  <c r="LX69" i="23"/>
  <c r="LX70" i="23"/>
  <c r="LX71" i="23"/>
  <c r="LX72" i="23"/>
  <c r="LX73" i="23"/>
  <c r="LX74" i="23"/>
  <c r="LX75" i="23"/>
  <c r="LX76" i="23"/>
  <c r="LX77" i="23"/>
  <c r="LX78" i="23"/>
  <c r="LX79" i="23"/>
  <c r="LX80" i="23"/>
  <c r="LX81" i="23"/>
  <c r="LX82" i="23"/>
  <c r="LX83" i="23"/>
  <c r="LX84" i="23"/>
  <c r="LX85" i="23"/>
  <c r="LX86" i="23"/>
  <c r="LX87" i="23"/>
  <c r="LX88" i="23"/>
  <c r="LX89" i="23"/>
  <c r="LX90" i="23"/>
  <c r="LX91" i="23"/>
  <c r="LX92" i="23"/>
  <c r="LX93" i="23"/>
  <c r="LX94" i="23"/>
  <c r="LX95" i="23"/>
  <c r="LX96" i="23"/>
  <c r="LX97" i="23"/>
  <c r="LX98" i="23"/>
  <c r="LX99" i="23"/>
  <c r="LX100" i="23"/>
  <c r="LX101" i="23"/>
  <c r="LX102" i="23"/>
  <c r="LX103" i="23"/>
  <c r="LX104" i="23"/>
  <c r="LX105" i="23"/>
  <c r="LX106" i="23"/>
  <c r="LX107" i="23"/>
  <c r="LX108" i="23"/>
  <c r="LX109" i="23"/>
  <c r="LX110" i="23"/>
  <c r="LX5" i="23"/>
  <c r="RC110" i="22"/>
  <c r="RC109" i="22"/>
  <c r="RC108" i="22"/>
  <c r="RC107" i="22"/>
  <c r="RC106" i="22"/>
  <c r="RC105" i="22"/>
  <c r="RC104" i="22"/>
  <c r="RC103" i="22"/>
  <c r="RC102" i="22"/>
  <c r="RC101" i="22"/>
  <c r="RC100" i="22"/>
  <c r="RC99" i="22"/>
  <c r="RC98" i="22"/>
  <c r="RC97" i="22"/>
  <c r="RC96" i="22"/>
  <c r="RC95" i="22"/>
  <c r="RC94" i="22"/>
  <c r="RC93" i="22"/>
  <c r="RC92" i="22"/>
  <c r="RC91" i="22"/>
  <c r="RC90" i="22"/>
  <c r="RC89" i="22"/>
  <c r="RC88" i="22"/>
  <c r="RC87" i="22"/>
  <c r="RC86" i="22"/>
  <c r="RC85" i="22"/>
  <c r="RC84" i="22"/>
  <c r="RC83" i="22"/>
  <c r="RC82" i="22"/>
  <c r="RC81" i="22"/>
  <c r="RC80" i="22"/>
  <c r="RC79" i="22"/>
  <c r="RC78" i="22"/>
  <c r="RC77" i="22"/>
  <c r="RC76" i="22"/>
  <c r="RC75" i="22"/>
  <c r="RC74" i="22"/>
  <c r="RC73" i="22"/>
  <c r="RC72" i="22"/>
  <c r="RC71" i="22"/>
  <c r="RC70" i="22"/>
  <c r="RC69" i="22"/>
  <c r="RC68" i="22"/>
  <c r="RC67" i="22"/>
  <c r="RC66" i="22"/>
  <c r="RC65" i="22"/>
  <c r="RC64" i="22"/>
  <c r="RC63" i="22"/>
  <c r="RC62" i="22"/>
  <c r="RC61" i="22"/>
  <c r="RC60" i="22"/>
  <c r="RC59" i="22"/>
  <c r="RC58" i="22"/>
  <c r="RC57" i="22"/>
  <c r="RC55" i="22"/>
  <c r="RC54" i="22"/>
  <c r="RC53" i="22"/>
  <c r="RC52" i="22"/>
  <c r="RC51" i="22"/>
  <c r="RC50" i="22"/>
  <c r="RC49" i="22"/>
  <c r="RC48" i="22"/>
  <c r="RC47" i="22"/>
  <c r="RC46" i="22"/>
  <c r="RC45" i="22"/>
  <c r="RC44" i="22"/>
  <c r="RC43" i="22"/>
  <c r="RC42" i="22"/>
  <c r="RC41" i="22"/>
  <c r="RC40" i="22"/>
  <c r="RC39" i="22"/>
  <c r="RC38" i="22"/>
  <c r="RC37" i="22"/>
  <c r="RC36" i="22"/>
  <c r="RC35" i="22"/>
  <c r="RC34" i="22"/>
  <c r="RC33" i="22"/>
  <c r="RC32" i="22"/>
  <c r="RC31" i="22"/>
  <c r="RC30" i="22"/>
  <c r="RC29" i="22"/>
  <c r="RC28" i="22"/>
  <c r="RC27" i="22"/>
  <c r="RC26" i="22"/>
  <c r="RC25" i="22"/>
  <c r="RC24" i="22"/>
  <c r="RC23" i="22"/>
  <c r="RC22" i="22"/>
  <c r="RC21" i="22"/>
  <c r="RC20" i="22"/>
  <c r="RC19" i="22"/>
  <c r="RC18" i="22"/>
  <c r="RC17" i="22"/>
  <c r="RC16" i="22"/>
  <c r="RC15" i="22"/>
  <c r="RC14" i="22"/>
  <c r="RC13" i="22"/>
  <c r="RC12" i="22"/>
  <c r="RC11" i="22"/>
  <c r="RC10" i="22"/>
  <c r="RC9" i="22"/>
  <c r="RC8" i="22"/>
  <c r="RC7" i="22"/>
  <c r="RC6" i="22"/>
  <c r="RC5" i="22"/>
  <c r="QY110" i="22"/>
  <c r="QY109" i="22"/>
  <c r="QY108" i="22"/>
  <c r="QY107" i="22"/>
  <c r="QY106" i="22"/>
  <c r="QY105" i="22"/>
  <c r="QY104" i="22"/>
  <c r="QY103" i="22"/>
  <c r="QY102" i="22"/>
  <c r="QY101" i="22"/>
  <c r="QY100" i="22"/>
  <c r="QY99" i="22"/>
  <c r="QY98" i="22"/>
  <c r="QY97" i="22"/>
  <c r="QY96" i="22"/>
  <c r="QY95" i="22"/>
  <c r="QY94" i="22"/>
  <c r="QY93" i="22"/>
  <c r="QY92" i="22"/>
  <c r="QY91" i="22"/>
  <c r="QY90" i="22"/>
  <c r="QY89" i="22"/>
  <c r="QY88" i="22"/>
  <c r="QY87" i="22"/>
  <c r="QY86" i="22"/>
  <c r="QY85" i="22"/>
  <c r="QY84" i="22"/>
  <c r="QY83" i="22"/>
  <c r="QY82" i="22"/>
  <c r="QY81" i="22"/>
  <c r="QY80" i="22"/>
  <c r="QY78" i="22"/>
  <c r="QY77" i="22"/>
  <c r="QY76" i="22"/>
  <c r="QY75" i="22"/>
  <c r="QY74" i="22"/>
  <c r="QY73" i="22"/>
  <c r="QY72" i="22"/>
  <c r="QY71" i="22"/>
  <c r="QY70" i="22"/>
  <c r="QY69" i="22"/>
  <c r="QY68" i="22"/>
  <c r="QY67" i="22"/>
  <c r="QY66" i="22"/>
  <c r="QY65" i="22"/>
  <c r="QY64" i="22"/>
  <c r="QY63" i="22"/>
  <c r="QY62" i="22"/>
  <c r="QY61" i="22"/>
  <c r="QY60" i="22"/>
  <c r="QY59" i="22"/>
  <c r="QY58" i="22"/>
  <c r="QY57" i="22"/>
  <c r="QY56" i="22"/>
  <c r="QY55" i="22"/>
  <c r="QY54" i="22"/>
  <c r="QY53" i="22"/>
  <c r="QY52" i="22"/>
  <c r="QY51" i="22"/>
  <c r="QY50" i="22"/>
  <c r="QY49" i="22"/>
  <c r="QY48" i="22"/>
  <c r="QY47" i="22"/>
  <c r="QY46" i="22"/>
  <c r="QY45" i="22"/>
  <c r="QY44" i="22"/>
  <c r="QY43" i="22"/>
  <c r="QY42" i="22"/>
  <c r="QY41" i="22"/>
  <c r="QY40" i="22"/>
  <c r="QY39" i="22"/>
  <c r="QY38" i="22"/>
  <c r="QY37" i="22"/>
  <c r="QY36" i="22"/>
  <c r="QY35" i="22"/>
  <c r="QY34" i="22"/>
  <c r="QY33" i="22"/>
  <c r="QY32" i="22"/>
  <c r="QY31" i="22"/>
  <c r="QY30" i="22"/>
  <c r="QY29" i="22"/>
  <c r="QY28" i="22"/>
  <c r="QY27" i="22"/>
  <c r="QY26" i="22"/>
  <c r="QY25" i="22"/>
  <c r="QY24" i="22"/>
  <c r="QY23" i="22"/>
  <c r="QY22" i="22"/>
  <c r="QY21" i="22"/>
  <c r="QY20" i="22"/>
  <c r="QY19" i="22"/>
  <c r="QY18" i="22"/>
  <c r="QY17" i="22"/>
  <c r="QY16" i="22"/>
  <c r="QY15" i="22"/>
  <c r="QY14" i="22"/>
  <c r="QY13" i="22"/>
  <c r="QY12" i="22"/>
  <c r="QY11" i="22"/>
  <c r="QY10" i="22"/>
  <c r="QY9" i="22"/>
  <c r="QY8" i="22"/>
  <c r="QY7" i="22"/>
  <c r="QY6" i="22"/>
  <c r="QY5" i="22"/>
  <c r="QQ110" i="22"/>
  <c r="QQ109" i="22"/>
  <c r="QQ108" i="22"/>
  <c r="QQ107" i="22"/>
  <c r="QQ106" i="22"/>
  <c r="QQ105" i="22"/>
  <c r="QQ104" i="22"/>
  <c r="QQ103" i="22"/>
  <c r="QQ102" i="22"/>
  <c r="QQ101" i="22"/>
  <c r="QQ100" i="22"/>
  <c r="QQ99" i="22"/>
  <c r="QQ98" i="22"/>
  <c r="QQ97" i="22"/>
  <c r="QQ96" i="22"/>
  <c r="QQ95" i="22"/>
  <c r="QQ94" i="22"/>
  <c r="QQ93" i="22"/>
  <c r="QQ92" i="22"/>
  <c r="QQ91" i="22"/>
  <c r="QQ90" i="22"/>
  <c r="QQ89" i="22"/>
  <c r="QQ88" i="22"/>
  <c r="QQ87" i="22"/>
  <c r="QQ86" i="22"/>
  <c r="QQ85" i="22"/>
  <c r="QQ84" i="22"/>
  <c r="QQ83" i="22"/>
  <c r="QQ82" i="22"/>
  <c r="QQ81" i="22"/>
  <c r="QQ80" i="22"/>
  <c r="QQ78" i="22"/>
  <c r="QQ77" i="22"/>
  <c r="QQ76" i="22"/>
  <c r="QQ75" i="22"/>
  <c r="QQ74" i="22"/>
  <c r="QQ73" i="22"/>
  <c r="QQ72" i="22"/>
  <c r="QQ71" i="22"/>
  <c r="QQ70" i="22"/>
  <c r="QQ69" i="22"/>
  <c r="QQ68" i="22"/>
  <c r="QQ67" i="22"/>
  <c r="QQ66" i="22"/>
  <c r="QQ65" i="22"/>
  <c r="QQ64" i="22"/>
  <c r="QQ63" i="22"/>
  <c r="QQ62" i="22"/>
  <c r="QQ61" i="22"/>
  <c r="QQ60" i="22"/>
  <c r="QQ59" i="22"/>
  <c r="QQ58" i="22"/>
  <c r="QQ57" i="22"/>
  <c r="QQ55" i="22"/>
  <c r="QQ54" i="22"/>
  <c r="QQ53" i="22"/>
  <c r="QQ52" i="22"/>
  <c r="QQ51" i="22"/>
  <c r="QQ50" i="22"/>
  <c r="QQ49" i="22"/>
  <c r="QQ48" i="22"/>
  <c r="QQ47" i="22"/>
  <c r="QQ46" i="22"/>
  <c r="QQ45" i="22"/>
  <c r="QQ44" i="22"/>
  <c r="QQ43" i="22"/>
  <c r="QQ42" i="22"/>
  <c r="QQ41" i="22"/>
  <c r="QQ40" i="22"/>
  <c r="QQ39" i="22"/>
  <c r="QQ38" i="22"/>
  <c r="QQ37" i="22"/>
  <c r="QQ36" i="22"/>
  <c r="QQ35" i="22"/>
  <c r="QQ34" i="22"/>
  <c r="QQ33" i="22"/>
  <c r="QQ32" i="22"/>
  <c r="QQ31" i="22"/>
  <c r="QQ30" i="22"/>
  <c r="QQ29" i="22"/>
  <c r="QQ28" i="22"/>
  <c r="QQ27" i="22"/>
  <c r="QQ26" i="22"/>
  <c r="QQ25" i="22"/>
  <c r="QQ24" i="22"/>
  <c r="QQ23" i="22"/>
  <c r="QQ22" i="22"/>
  <c r="QQ21" i="22"/>
  <c r="QQ20" i="22"/>
  <c r="QQ19" i="22"/>
  <c r="QQ18" i="22"/>
  <c r="QQ17" i="22"/>
  <c r="QQ16" i="22"/>
  <c r="QQ15" i="22"/>
  <c r="QQ14" i="22"/>
  <c r="QQ13" i="22"/>
  <c r="QQ12" i="22"/>
  <c r="QQ11" i="22"/>
  <c r="QQ10" i="22"/>
  <c r="QQ9" i="22"/>
  <c r="QQ8" i="22"/>
  <c r="QQ7" i="22"/>
  <c r="QQ6" i="22"/>
  <c r="QQ5" i="22"/>
  <c r="QM110" i="22"/>
  <c r="QM109" i="22"/>
  <c r="QM108" i="22"/>
  <c r="QM107" i="22"/>
  <c r="QM106" i="22"/>
  <c r="QM105" i="22"/>
  <c r="QM104" i="22"/>
  <c r="QM103" i="22"/>
  <c r="QM102" i="22"/>
  <c r="QM101" i="22"/>
  <c r="QM100" i="22"/>
  <c r="QM99" i="22"/>
  <c r="QM98" i="22"/>
  <c r="QM97" i="22"/>
  <c r="QM96" i="22"/>
  <c r="QM95" i="22"/>
  <c r="QM94" i="22"/>
  <c r="QM93" i="22"/>
  <c r="QM92" i="22"/>
  <c r="QM91" i="22"/>
  <c r="QM90" i="22"/>
  <c r="QM89" i="22"/>
  <c r="QM88" i="22"/>
  <c r="QM87" i="22"/>
  <c r="QM86" i="22"/>
  <c r="QM85" i="22"/>
  <c r="QM84" i="22"/>
  <c r="QM83" i="22"/>
  <c r="QM82" i="22"/>
  <c r="QM81" i="22"/>
  <c r="QM80" i="22"/>
  <c r="QM78" i="22"/>
  <c r="QM77" i="22"/>
  <c r="QM76" i="22"/>
  <c r="QM75" i="22"/>
  <c r="QM74" i="22"/>
  <c r="QM73" i="22"/>
  <c r="QM72" i="22"/>
  <c r="QM71" i="22"/>
  <c r="QM70" i="22"/>
  <c r="QM69" i="22"/>
  <c r="QM68" i="22"/>
  <c r="QM67" i="22"/>
  <c r="QM66" i="22"/>
  <c r="QM65" i="22"/>
  <c r="QM64" i="22"/>
  <c r="QM63" i="22"/>
  <c r="QM62" i="22"/>
  <c r="QM61" i="22"/>
  <c r="QM60" i="22"/>
  <c r="QM59" i="22"/>
  <c r="QM58" i="22"/>
  <c r="QM57" i="22"/>
  <c r="QM56" i="22"/>
  <c r="QM55" i="22"/>
  <c r="QM54" i="22"/>
  <c r="QM53" i="22"/>
  <c r="QM52" i="22"/>
  <c r="QM51" i="22"/>
  <c r="QM50" i="22"/>
  <c r="QM49" i="22"/>
  <c r="QM48" i="22"/>
  <c r="QM47" i="22"/>
  <c r="QM46" i="22"/>
  <c r="QM45" i="22"/>
  <c r="QM44" i="22"/>
  <c r="QM43" i="22"/>
  <c r="QM42" i="22"/>
  <c r="QM41" i="22"/>
  <c r="QM40" i="22"/>
  <c r="QM39" i="22"/>
  <c r="QM38" i="22"/>
  <c r="QM37" i="22"/>
  <c r="QM36" i="22"/>
  <c r="QM35" i="22"/>
  <c r="QM34" i="22"/>
  <c r="QM33" i="22"/>
  <c r="QM32" i="22"/>
  <c r="QM31" i="22"/>
  <c r="QM30" i="22"/>
  <c r="QM29" i="22"/>
  <c r="QM28" i="22"/>
  <c r="QM27" i="22"/>
  <c r="QM26" i="22"/>
  <c r="QM25" i="22"/>
  <c r="QM24" i="22"/>
  <c r="QM23" i="22"/>
  <c r="QM22" i="22"/>
  <c r="QM21" i="22"/>
  <c r="QM20" i="22"/>
  <c r="QM19" i="22"/>
  <c r="QM18" i="22"/>
  <c r="QM17" i="22"/>
  <c r="QM16" i="22"/>
  <c r="QM15" i="22"/>
  <c r="QM14" i="22"/>
  <c r="QM13" i="22"/>
  <c r="QM12" i="22"/>
  <c r="QM11" i="22"/>
  <c r="QM10" i="22"/>
  <c r="QM9" i="22"/>
  <c r="QM8" i="22"/>
  <c r="QM7" i="22"/>
  <c r="QM6" i="22"/>
  <c r="QM5" i="22"/>
  <c r="PC110" i="22"/>
  <c r="PC109" i="22"/>
  <c r="PC108" i="22"/>
  <c r="PC107" i="22"/>
  <c r="PC106" i="22"/>
  <c r="PC105" i="22"/>
  <c r="PC104" i="22"/>
  <c r="PC103" i="22"/>
  <c r="PC102" i="22"/>
  <c r="PC101" i="22"/>
  <c r="PC100" i="22"/>
  <c r="PC99" i="22"/>
  <c r="PC98" i="22"/>
  <c r="PC97" i="22"/>
  <c r="PC96" i="22"/>
  <c r="PC95" i="22"/>
  <c r="PC94" i="22"/>
  <c r="PC93" i="22"/>
  <c r="PC92" i="22"/>
  <c r="PC91" i="22"/>
  <c r="PC90" i="22"/>
  <c r="PC89" i="22"/>
  <c r="PC88" i="22"/>
  <c r="PC87" i="22"/>
  <c r="PC86" i="22"/>
  <c r="PC85" i="22"/>
  <c r="PC84" i="22"/>
  <c r="PC83" i="22"/>
  <c r="PC82" i="22"/>
  <c r="PC81" i="22"/>
  <c r="PC80" i="22"/>
  <c r="PC79" i="22"/>
  <c r="PC78" i="22"/>
  <c r="PC77" i="22"/>
  <c r="PC76" i="22"/>
  <c r="PC75" i="22"/>
  <c r="PC74" i="22"/>
  <c r="PC73" i="22"/>
  <c r="PC72" i="22"/>
  <c r="PC71" i="22"/>
  <c r="PC70" i="22"/>
  <c r="PC69" i="22"/>
  <c r="PC68" i="22"/>
  <c r="PC67" i="22"/>
  <c r="PC66" i="22"/>
  <c r="PC65" i="22"/>
  <c r="PC64" i="22"/>
  <c r="PC63" i="22"/>
  <c r="PC62" i="22"/>
  <c r="PC61" i="22"/>
  <c r="PC60" i="22"/>
  <c r="PC59" i="22"/>
  <c r="PC58" i="22"/>
  <c r="PC57" i="22"/>
  <c r="PC55" i="22"/>
  <c r="PC54" i="22"/>
  <c r="PC53" i="22"/>
  <c r="PC52" i="22"/>
  <c r="PC51" i="22"/>
  <c r="PC50" i="22"/>
  <c r="PC49" i="22"/>
  <c r="PC48" i="22"/>
  <c r="PC47" i="22"/>
  <c r="PC46" i="22"/>
  <c r="PC45" i="22"/>
  <c r="PC44" i="22"/>
  <c r="PC43" i="22"/>
  <c r="PC42" i="22"/>
  <c r="PC41" i="22"/>
  <c r="PC40" i="22"/>
  <c r="PC39" i="22"/>
  <c r="PC38" i="22"/>
  <c r="PC37" i="22"/>
  <c r="PC36" i="22"/>
  <c r="PC35" i="22"/>
  <c r="PC34" i="22"/>
  <c r="PC33" i="22"/>
  <c r="PC32" i="22"/>
  <c r="PC31" i="22"/>
  <c r="PC30" i="22"/>
  <c r="PC29" i="22"/>
  <c r="PC28" i="22"/>
  <c r="PC27" i="22"/>
  <c r="PC26" i="22"/>
  <c r="PC25" i="22"/>
  <c r="PC24" i="22"/>
  <c r="PC23" i="22"/>
  <c r="PC22" i="22"/>
  <c r="PC21" i="22"/>
  <c r="PC20" i="22"/>
  <c r="PC19" i="22"/>
  <c r="PC18" i="22"/>
  <c r="PC17" i="22"/>
  <c r="PC16" i="22"/>
  <c r="PC15" i="22"/>
  <c r="PC14" i="22"/>
  <c r="PC13" i="22"/>
  <c r="PC12" i="22"/>
  <c r="PC11" i="22"/>
  <c r="PC10" i="22"/>
  <c r="PC9" i="22"/>
  <c r="PC8" i="22"/>
  <c r="PC7" i="22"/>
  <c r="PC6" i="22"/>
  <c r="PC5" i="22"/>
  <c r="OY110" i="22"/>
  <c r="OY109" i="22"/>
  <c r="OY108" i="22"/>
  <c r="OY107" i="22"/>
  <c r="OY106" i="22"/>
  <c r="OY105" i="22"/>
  <c r="OY104" i="22"/>
  <c r="OY103" i="22"/>
  <c r="OY102" i="22"/>
  <c r="OY101" i="22"/>
  <c r="OY100" i="22"/>
  <c r="OY99" i="22"/>
  <c r="OY98" i="22"/>
  <c r="OY97" i="22"/>
  <c r="OY96" i="22"/>
  <c r="OY95" i="22"/>
  <c r="OY94" i="22"/>
  <c r="OY93" i="22"/>
  <c r="OY92" i="22"/>
  <c r="OY91" i="22"/>
  <c r="OY90" i="22"/>
  <c r="OY89" i="22"/>
  <c r="OY88" i="22"/>
  <c r="OY87" i="22"/>
  <c r="OY86" i="22"/>
  <c r="OY85" i="22"/>
  <c r="OY84" i="22"/>
  <c r="OY83" i="22"/>
  <c r="OY82" i="22"/>
  <c r="OY81" i="22"/>
  <c r="OY80" i="22"/>
  <c r="OY79" i="22"/>
  <c r="OY78" i="22"/>
  <c r="OY77" i="22"/>
  <c r="OY76" i="22"/>
  <c r="OY75" i="22"/>
  <c r="OY74" i="22"/>
  <c r="OY73" i="22"/>
  <c r="OY72" i="22"/>
  <c r="OY71" i="22"/>
  <c r="OY70" i="22"/>
  <c r="OY69" i="22"/>
  <c r="OY68" i="22"/>
  <c r="OY67" i="22"/>
  <c r="OY66" i="22"/>
  <c r="OY65" i="22"/>
  <c r="OY64" i="22"/>
  <c r="OY63" i="22"/>
  <c r="OY62" i="22"/>
  <c r="OY61" i="22"/>
  <c r="OY60" i="22"/>
  <c r="OY59" i="22"/>
  <c r="OY58" i="22"/>
  <c r="OY57" i="22"/>
  <c r="OY56" i="22"/>
  <c r="OY55" i="22"/>
  <c r="OY54" i="22"/>
  <c r="OY53" i="22"/>
  <c r="OY52" i="22"/>
  <c r="OY51" i="22"/>
  <c r="OY50" i="22"/>
  <c r="OY49" i="22"/>
  <c r="OY48" i="22"/>
  <c r="OY47" i="22"/>
  <c r="OY46" i="22"/>
  <c r="OY45" i="22"/>
  <c r="OY44" i="22"/>
  <c r="OY43" i="22"/>
  <c r="OY42" i="22"/>
  <c r="OY41" i="22"/>
  <c r="OY40" i="22"/>
  <c r="OY39" i="22"/>
  <c r="OY38" i="22"/>
  <c r="OY37" i="22"/>
  <c r="OY36" i="22"/>
  <c r="OY35" i="22"/>
  <c r="OY34" i="22"/>
  <c r="OY33" i="22"/>
  <c r="OY32" i="22"/>
  <c r="OY31" i="22"/>
  <c r="OY30" i="22"/>
  <c r="OY29" i="22"/>
  <c r="OY28" i="22"/>
  <c r="OY27" i="22"/>
  <c r="OY26" i="22"/>
  <c r="OY25" i="22"/>
  <c r="OY24" i="22"/>
  <c r="OY23" i="22"/>
  <c r="OY22" i="22"/>
  <c r="OY21" i="22"/>
  <c r="OY20" i="22"/>
  <c r="OY19" i="22"/>
  <c r="OY18" i="22"/>
  <c r="OY17" i="22"/>
  <c r="OY16" i="22"/>
  <c r="OY15" i="22"/>
  <c r="OY14" i="22"/>
  <c r="OY13" i="22"/>
  <c r="OY12" i="22"/>
  <c r="OY11" i="22"/>
  <c r="OY10" i="22"/>
  <c r="OY9" i="22"/>
  <c r="OY8" i="22"/>
  <c r="OY7" i="22"/>
  <c r="OY6" i="22"/>
  <c r="OY5" i="22"/>
  <c r="OU110" i="22"/>
  <c r="OU109" i="22"/>
  <c r="OU108" i="22"/>
  <c r="OU107" i="22"/>
  <c r="OU106" i="22"/>
  <c r="OU105" i="22"/>
  <c r="OU104" i="22"/>
  <c r="OU103" i="22"/>
  <c r="OU102" i="22"/>
  <c r="OU101" i="22"/>
  <c r="OU100" i="22"/>
  <c r="OU99" i="22"/>
  <c r="OU98" i="22"/>
  <c r="OU97" i="22"/>
  <c r="OU96" i="22"/>
  <c r="OU95" i="22"/>
  <c r="OU94" i="22"/>
  <c r="OU93" i="22"/>
  <c r="OU92" i="22"/>
  <c r="OU91" i="22"/>
  <c r="OU90" i="22"/>
  <c r="OU89" i="22"/>
  <c r="OU88" i="22"/>
  <c r="OU87" i="22"/>
  <c r="OU86" i="22"/>
  <c r="OU85" i="22"/>
  <c r="OU84" i="22"/>
  <c r="OU83" i="22"/>
  <c r="OU82" i="22"/>
  <c r="OU81" i="22"/>
  <c r="OU80" i="22"/>
  <c r="OU79" i="22"/>
  <c r="OU78" i="22"/>
  <c r="OU77" i="22"/>
  <c r="OU76" i="22"/>
  <c r="OU75" i="22"/>
  <c r="OU74" i="22"/>
  <c r="OU73" i="22"/>
  <c r="OU72" i="22"/>
  <c r="OU71" i="22"/>
  <c r="OU70" i="22"/>
  <c r="OU69" i="22"/>
  <c r="OU68" i="22"/>
  <c r="OU67" i="22"/>
  <c r="OU66" i="22"/>
  <c r="OU65" i="22"/>
  <c r="OU64" i="22"/>
  <c r="OU63" i="22"/>
  <c r="OU62" i="22"/>
  <c r="OU61" i="22"/>
  <c r="OU60" i="22"/>
  <c r="OU59" i="22"/>
  <c r="OU58" i="22"/>
  <c r="OU57" i="22"/>
  <c r="OU56" i="22"/>
  <c r="OU55" i="22"/>
  <c r="OU54" i="22"/>
  <c r="OU53" i="22"/>
  <c r="OU52" i="22"/>
  <c r="OU51" i="22"/>
  <c r="OU50" i="22"/>
  <c r="OU49" i="22"/>
  <c r="OU48" i="22"/>
  <c r="OU47" i="22"/>
  <c r="OU46" i="22"/>
  <c r="OU45" i="22"/>
  <c r="OU44" i="22"/>
  <c r="OU43" i="22"/>
  <c r="OU42" i="22"/>
  <c r="OU41" i="22"/>
  <c r="OU40" i="22"/>
  <c r="OU39" i="22"/>
  <c r="OU38" i="22"/>
  <c r="OU37" i="22"/>
  <c r="OU36" i="22"/>
  <c r="OU35" i="22"/>
  <c r="OU34" i="22"/>
  <c r="OU33" i="22"/>
  <c r="OU32" i="22"/>
  <c r="OU31" i="22"/>
  <c r="OU30" i="22"/>
  <c r="OU29" i="22"/>
  <c r="OU28" i="22"/>
  <c r="OU27" i="22"/>
  <c r="OU26" i="22"/>
  <c r="OU25" i="22"/>
  <c r="OU24" i="22"/>
  <c r="OU23" i="22"/>
  <c r="OU22" i="22"/>
  <c r="OU21" i="22"/>
  <c r="OU20" i="22"/>
  <c r="OU19" i="22"/>
  <c r="OU18" i="22"/>
  <c r="OU17" i="22"/>
  <c r="OU16" i="22"/>
  <c r="OU15" i="22"/>
  <c r="OU14" i="22"/>
  <c r="OU13" i="22"/>
  <c r="OU12" i="22"/>
  <c r="OU11" i="22"/>
  <c r="OU10" i="22"/>
  <c r="OU9" i="22"/>
  <c r="OU8" i="22"/>
  <c r="OU7" i="22"/>
  <c r="OU6" i="22"/>
  <c r="OU5" i="22"/>
  <c r="MU110" i="22"/>
  <c r="MU109" i="22"/>
  <c r="MU108" i="22"/>
  <c r="MU107" i="22"/>
  <c r="MU106" i="22"/>
  <c r="MU105" i="22"/>
  <c r="MU104" i="22"/>
  <c r="MU103" i="22"/>
  <c r="MU102" i="22"/>
  <c r="MU101" i="22"/>
  <c r="MU100" i="22"/>
  <c r="MU99" i="22"/>
  <c r="MU98" i="22"/>
  <c r="MU97" i="22"/>
  <c r="MU96" i="22"/>
  <c r="MU95" i="22"/>
  <c r="MU94" i="22"/>
  <c r="MU93" i="22"/>
  <c r="MU92" i="22"/>
  <c r="MU91" i="22"/>
  <c r="MU90" i="22"/>
  <c r="MU89" i="22"/>
  <c r="MU88" i="22"/>
  <c r="MU87" i="22"/>
  <c r="MU86" i="22"/>
  <c r="MU85" i="22"/>
  <c r="MU84" i="22"/>
  <c r="MU83" i="22"/>
  <c r="MU82" i="22"/>
  <c r="MU81" i="22"/>
  <c r="MU80" i="22"/>
  <c r="MU79" i="22"/>
  <c r="MU78" i="22"/>
  <c r="MU77" i="22"/>
  <c r="MU76" i="22"/>
  <c r="MU75" i="22"/>
  <c r="MU74" i="22"/>
  <c r="MU73" i="22"/>
  <c r="MU72" i="22"/>
  <c r="MU71" i="22"/>
  <c r="MU70" i="22"/>
  <c r="MU69" i="22"/>
  <c r="MU68" i="22"/>
  <c r="MU67" i="22"/>
  <c r="MU66" i="22"/>
  <c r="MU65" i="22"/>
  <c r="MU64" i="22"/>
  <c r="MU63" i="22"/>
  <c r="MU62" i="22"/>
  <c r="MU61" i="22"/>
  <c r="MU60" i="22"/>
  <c r="MU59" i="22"/>
  <c r="MU58" i="22"/>
  <c r="MU57" i="22"/>
  <c r="MU55" i="22"/>
  <c r="MU54" i="22"/>
  <c r="MU53" i="22"/>
  <c r="MU52" i="22"/>
  <c r="MU51" i="22"/>
  <c r="MU50" i="22"/>
  <c r="MU49" i="22"/>
  <c r="MU48" i="22"/>
  <c r="MU47" i="22"/>
  <c r="MU46" i="22"/>
  <c r="MU45" i="22"/>
  <c r="MU44" i="22"/>
  <c r="MU43" i="22"/>
  <c r="MU42" i="22"/>
  <c r="MU41" i="22"/>
  <c r="MU40" i="22"/>
  <c r="MU39" i="22"/>
  <c r="MU38" i="22"/>
  <c r="MU37" i="22"/>
  <c r="MU36" i="22"/>
  <c r="MU35" i="22"/>
  <c r="MU34" i="22"/>
  <c r="MU33" i="22"/>
  <c r="MU32" i="22"/>
  <c r="MU31" i="22"/>
  <c r="MU30" i="22"/>
  <c r="MU29" i="22"/>
  <c r="MU28" i="22"/>
  <c r="MU27" i="22"/>
  <c r="MU26" i="22"/>
  <c r="MU25" i="22"/>
  <c r="MU24" i="22"/>
  <c r="MU23" i="22"/>
  <c r="MU22" i="22"/>
  <c r="MU21" i="22"/>
  <c r="MU20" i="22"/>
  <c r="MU19" i="22"/>
  <c r="MU18" i="22"/>
  <c r="MU17" i="22"/>
  <c r="MU16" i="22"/>
  <c r="MU15" i="22"/>
  <c r="MU14" i="22"/>
  <c r="MU13" i="22"/>
  <c r="MU12" i="22"/>
  <c r="MU11" i="22"/>
  <c r="MU10" i="22"/>
  <c r="MU9" i="22"/>
  <c r="MU8" i="22"/>
  <c r="MU7" i="22"/>
  <c r="MU6" i="22"/>
  <c r="MU5" i="22"/>
  <c r="MQ110" i="22"/>
  <c r="MQ109" i="22"/>
  <c r="MQ108" i="22"/>
  <c r="MQ107" i="22"/>
  <c r="MQ106" i="22"/>
  <c r="MQ105" i="22"/>
  <c r="MQ104" i="22"/>
  <c r="MQ103" i="22"/>
  <c r="MQ102" i="22"/>
  <c r="MQ101" i="22"/>
  <c r="MQ100" i="22"/>
  <c r="MQ99" i="22"/>
  <c r="MQ98" i="22"/>
  <c r="MQ97" i="22"/>
  <c r="MQ96" i="22"/>
  <c r="MQ95" i="22"/>
  <c r="MQ94" i="22"/>
  <c r="MQ93" i="22"/>
  <c r="MQ92" i="22"/>
  <c r="MQ91" i="22"/>
  <c r="MQ90" i="22"/>
  <c r="MQ89" i="22"/>
  <c r="MQ88" i="22"/>
  <c r="MQ87" i="22"/>
  <c r="MQ86" i="22"/>
  <c r="MQ85" i="22"/>
  <c r="MQ84" i="22"/>
  <c r="MQ83" i="22"/>
  <c r="MQ82" i="22"/>
  <c r="MQ81" i="22"/>
  <c r="MQ80" i="22"/>
  <c r="MQ79" i="22"/>
  <c r="MQ78" i="22"/>
  <c r="MQ77" i="22"/>
  <c r="MQ76" i="22"/>
  <c r="MQ75" i="22"/>
  <c r="MQ74" i="22"/>
  <c r="MQ73" i="22"/>
  <c r="MQ72" i="22"/>
  <c r="MQ71" i="22"/>
  <c r="MQ70" i="22"/>
  <c r="MQ69" i="22"/>
  <c r="MQ68" i="22"/>
  <c r="MQ67" i="22"/>
  <c r="MQ66" i="22"/>
  <c r="MQ65" i="22"/>
  <c r="MQ64" i="22"/>
  <c r="MQ63" i="22"/>
  <c r="MQ62" i="22"/>
  <c r="MQ61" i="22"/>
  <c r="MQ60" i="22"/>
  <c r="MQ59" i="22"/>
  <c r="MQ58" i="22"/>
  <c r="MQ57" i="22"/>
  <c r="MQ56" i="22"/>
  <c r="MQ55" i="22"/>
  <c r="MQ54" i="22"/>
  <c r="MQ53" i="22"/>
  <c r="MQ52" i="22"/>
  <c r="MQ51" i="22"/>
  <c r="MQ50" i="22"/>
  <c r="MQ49" i="22"/>
  <c r="MQ48" i="22"/>
  <c r="MQ47" i="22"/>
  <c r="MQ46" i="22"/>
  <c r="MQ45" i="22"/>
  <c r="MQ44" i="22"/>
  <c r="MQ43" i="22"/>
  <c r="MQ42" i="22"/>
  <c r="MQ41" i="22"/>
  <c r="MQ40" i="22"/>
  <c r="MQ39" i="22"/>
  <c r="MQ38" i="22"/>
  <c r="MQ37" i="22"/>
  <c r="MQ36" i="22"/>
  <c r="MQ35" i="22"/>
  <c r="MQ34" i="22"/>
  <c r="MQ33" i="22"/>
  <c r="MQ32" i="22"/>
  <c r="MQ31" i="22"/>
  <c r="MQ30" i="22"/>
  <c r="MQ29" i="22"/>
  <c r="MQ28" i="22"/>
  <c r="MQ27" i="22"/>
  <c r="MQ26" i="22"/>
  <c r="MQ25" i="22"/>
  <c r="MQ24" i="22"/>
  <c r="MQ23" i="22"/>
  <c r="MQ22" i="22"/>
  <c r="MQ21" i="22"/>
  <c r="MQ20" i="22"/>
  <c r="MQ19" i="22"/>
  <c r="MQ18" i="22"/>
  <c r="MQ17" i="22"/>
  <c r="MQ16" i="22"/>
  <c r="MQ15" i="22"/>
  <c r="MQ14" i="22"/>
  <c r="MQ13" i="22"/>
  <c r="MQ12" i="22"/>
  <c r="MQ11" i="22"/>
  <c r="MQ10" i="22"/>
  <c r="MQ9" i="22"/>
  <c r="MQ8" i="22"/>
  <c r="MQ7" i="22"/>
  <c r="MQ6" i="22"/>
  <c r="MQ5" i="22"/>
  <c r="MM6" i="22"/>
  <c r="MM7" i="22"/>
  <c r="MM8" i="22"/>
  <c r="MM9" i="22"/>
  <c r="MM10" i="22"/>
  <c r="MM11" i="22"/>
  <c r="MM12" i="22"/>
  <c r="MM13" i="22"/>
  <c r="MM14" i="22"/>
  <c r="MM15" i="22"/>
  <c r="MM16" i="22"/>
  <c r="MM17" i="22"/>
  <c r="MM18" i="22"/>
  <c r="MM19" i="22"/>
  <c r="MM20" i="22"/>
  <c r="MM21" i="22"/>
  <c r="MM22" i="22"/>
  <c r="MM23" i="22"/>
  <c r="MM24" i="22"/>
  <c r="MM25" i="22"/>
  <c r="MM26" i="22"/>
  <c r="MM27" i="22"/>
  <c r="MM28" i="22"/>
  <c r="MM29" i="22"/>
  <c r="MM30" i="22"/>
  <c r="MM31" i="22"/>
  <c r="MM32" i="22"/>
  <c r="MM33" i="22"/>
  <c r="MM34" i="22"/>
  <c r="MM35" i="22"/>
  <c r="MM36" i="22"/>
  <c r="MM37" i="22"/>
  <c r="MM38" i="22"/>
  <c r="MM39" i="22"/>
  <c r="MM40" i="22"/>
  <c r="MM41" i="22"/>
  <c r="MM42" i="22"/>
  <c r="MM43" i="22"/>
  <c r="MM44" i="22"/>
  <c r="MM45" i="22"/>
  <c r="MM46" i="22"/>
  <c r="MM47" i="22"/>
  <c r="MM48" i="22"/>
  <c r="MM49" i="22"/>
  <c r="MM50" i="22"/>
  <c r="MM51" i="22"/>
  <c r="MM52" i="22"/>
  <c r="MM53" i="22"/>
  <c r="MM54" i="22"/>
  <c r="MM55" i="22"/>
  <c r="MM56" i="22"/>
  <c r="MM57" i="22"/>
  <c r="MM58" i="22"/>
  <c r="MM59" i="22"/>
  <c r="MM60" i="22"/>
  <c r="MM61" i="22"/>
  <c r="MM62" i="22"/>
  <c r="MM63" i="22"/>
  <c r="MM64" i="22"/>
  <c r="MM65" i="22"/>
  <c r="MM66" i="22"/>
  <c r="MM67" i="22"/>
  <c r="MM68" i="22"/>
  <c r="MM69" i="22"/>
  <c r="MM70" i="22"/>
  <c r="MM71" i="22"/>
  <c r="MM72" i="22"/>
  <c r="MM73" i="22"/>
  <c r="MM74" i="22"/>
  <c r="MM75" i="22"/>
  <c r="MM76" i="22"/>
  <c r="MM77" i="22"/>
  <c r="MM78" i="22"/>
  <c r="MM79" i="22"/>
  <c r="MM80" i="22"/>
  <c r="MM81" i="22"/>
  <c r="MM82" i="22"/>
  <c r="MM83" i="22"/>
  <c r="MM84" i="22"/>
  <c r="MM85" i="22"/>
  <c r="MM86" i="22"/>
  <c r="MM87" i="22"/>
  <c r="MM88" i="22"/>
  <c r="MM89" i="22"/>
  <c r="MM90" i="22"/>
  <c r="MM91" i="22"/>
  <c r="MM92" i="22"/>
  <c r="MM93" i="22"/>
  <c r="MM94" i="22"/>
  <c r="MM95" i="22"/>
  <c r="MM96" i="22"/>
  <c r="MM97" i="22"/>
  <c r="MM98" i="22"/>
  <c r="MM99" i="22"/>
  <c r="MM100" i="22"/>
  <c r="MM101" i="22"/>
  <c r="MM102" i="22"/>
  <c r="MM103" i="22"/>
  <c r="MM104" i="22"/>
  <c r="MM105" i="22"/>
  <c r="MM106" i="22"/>
  <c r="MM107" i="22"/>
  <c r="MM108" i="22"/>
  <c r="MM109" i="22"/>
  <c r="MM110" i="22"/>
  <c r="MM5" i="22"/>
  <c r="LI110" i="21"/>
  <c r="LI109" i="21"/>
  <c r="LI108" i="21"/>
  <c r="LI107" i="21"/>
  <c r="LI106" i="21"/>
  <c r="LI105" i="21"/>
  <c r="LI104" i="21"/>
  <c r="LI103" i="21"/>
  <c r="LI102" i="21"/>
  <c r="LI101" i="21"/>
  <c r="LI100" i="21"/>
  <c r="LI99" i="21"/>
  <c r="LI98" i="21"/>
  <c r="LI97" i="21"/>
  <c r="LI96" i="21"/>
  <c r="LI95" i="21"/>
  <c r="LI94" i="21"/>
  <c r="LI93" i="21"/>
  <c r="LI92" i="21"/>
  <c r="LI91" i="21"/>
  <c r="LI90" i="21"/>
  <c r="LI89" i="21"/>
  <c r="LI88" i="21"/>
  <c r="LI87" i="21"/>
  <c r="LI86" i="21"/>
  <c r="LI85" i="21"/>
  <c r="LI84" i="21"/>
  <c r="LI83" i="21"/>
  <c r="LI82" i="21"/>
  <c r="LI81" i="21"/>
  <c r="LI80" i="21"/>
  <c r="LI79" i="21"/>
  <c r="LI78" i="21"/>
  <c r="LI77" i="21"/>
  <c r="LI76" i="21"/>
  <c r="LI75" i="21"/>
  <c r="LI74" i="21"/>
  <c r="LI73" i="21"/>
  <c r="LI72" i="21"/>
  <c r="LI71" i="21"/>
  <c r="LI70" i="21"/>
  <c r="LI69" i="21"/>
  <c r="LI68" i="21"/>
  <c r="LI67" i="21"/>
  <c r="LI66" i="21"/>
  <c r="LI65" i="21"/>
  <c r="LI64" i="21"/>
  <c r="LI63" i="21"/>
  <c r="LI62" i="21"/>
  <c r="LI61" i="21"/>
  <c r="LI60" i="21"/>
  <c r="LI59" i="21"/>
  <c r="LI58" i="21"/>
  <c r="LI57" i="21"/>
  <c r="LI56" i="21"/>
  <c r="LI55" i="21"/>
  <c r="LI54" i="21"/>
  <c r="LI53" i="21"/>
  <c r="LI52" i="21"/>
  <c r="LI51" i="21"/>
  <c r="LI50" i="21"/>
  <c r="LI49" i="21"/>
  <c r="LI48" i="21"/>
  <c r="LI47" i="21"/>
  <c r="LI46" i="21"/>
  <c r="LI45" i="21"/>
  <c r="LI44" i="21"/>
  <c r="LI43" i="21"/>
  <c r="LI42" i="21"/>
  <c r="LI41" i="21"/>
  <c r="LI40" i="21"/>
  <c r="LI39" i="21"/>
  <c r="LI38" i="21"/>
  <c r="LI37" i="21"/>
  <c r="LI36" i="21"/>
  <c r="LI35" i="21"/>
  <c r="LI34" i="21"/>
  <c r="LI33" i="21"/>
  <c r="LI32" i="21"/>
  <c r="LI31" i="21"/>
  <c r="LI30" i="21"/>
  <c r="LI29" i="21"/>
  <c r="LI28" i="21"/>
  <c r="LI27" i="21"/>
  <c r="LI26" i="21"/>
  <c r="LI25" i="21"/>
  <c r="LI24" i="21"/>
  <c r="LI23" i="21"/>
  <c r="LI22" i="21"/>
  <c r="LI21" i="21"/>
  <c r="LI20" i="21"/>
  <c r="LI19" i="21"/>
  <c r="LI18" i="21"/>
  <c r="LI17" i="21"/>
  <c r="LI16" i="21"/>
  <c r="LI15" i="21"/>
  <c r="LI14" i="21"/>
  <c r="LI13" i="21"/>
  <c r="LI12" i="21"/>
  <c r="LI11" i="21"/>
  <c r="LI10" i="21"/>
  <c r="LI9" i="21"/>
  <c r="LI8" i="21"/>
  <c r="LI7" i="21"/>
  <c r="LI6" i="21"/>
  <c r="LI5" i="21"/>
  <c r="LE110" i="21"/>
  <c r="LE109" i="21"/>
  <c r="LE108" i="21"/>
  <c r="LE107" i="21"/>
  <c r="LE106" i="21"/>
  <c r="LE105" i="21"/>
  <c r="LE104" i="21"/>
  <c r="LE103" i="21"/>
  <c r="LE102" i="21"/>
  <c r="LE101" i="21"/>
  <c r="LE100" i="21"/>
  <c r="LE99" i="21"/>
  <c r="LE98" i="21"/>
  <c r="LE97" i="21"/>
  <c r="LE96" i="21"/>
  <c r="LE95" i="21"/>
  <c r="LE94" i="21"/>
  <c r="LE93" i="21"/>
  <c r="LE92" i="21"/>
  <c r="LE91" i="21"/>
  <c r="LE90" i="21"/>
  <c r="LE89" i="21"/>
  <c r="LE88" i="21"/>
  <c r="LE87" i="21"/>
  <c r="LE86" i="21"/>
  <c r="LE85" i="21"/>
  <c r="LE84" i="21"/>
  <c r="LE83" i="21"/>
  <c r="LE82" i="21"/>
  <c r="LE81" i="21"/>
  <c r="LE80" i="21"/>
  <c r="LE79" i="21"/>
  <c r="LE78" i="21"/>
  <c r="LE77" i="21"/>
  <c r="LE76" i="21"/>
  <c r="LE75" i="21"/>
  <c r="LE74" i="21"/>
  <c r="LE73" i="21"/>
  <c r="LE72" i="21"/>
  <c r="LE71" i="21"/>
  <c r="LE70" i="21"/>
  <c r="LE69" i="21"/>
  <c r="LE68" i="21"/>
  <c r="LE67" i="21"/>
  <c r="LE66" i="21"/>
  <c r="LE65" i="21"/>
  <c r="LE64" i="21"/>
  <c r="LE63" i="21"/>
  <c r="LE62" i="21"/>
  <c r="LE61" i="21"/>
  <c r="LE60" i="21"/>
  <c r="LE59" i="21"/>
  <c r="LE58" i="21"/>
  <c r="LE57" i="21"/>
  <c r="LE56" i="21"/>
  <c r="LE55" i="21"/>
  <c r="LE54" i="21"/>
  <c r="LE53" i="21"/>
  <c r="LE52" i="21"/>
  <c r="LE51" i="21"/>
  <c r="LE50" i="21"/>
  <c r="LE49" i="21"/>
  <c r="LE48" i="21"/>
  <c r="LE47" i="21"/>
  <c r="LE46" i="21"/>
  <c r="LE45" i="21"/>
  <c r="LE44" i="21"/>
  <c r="LE43" i="21"/>
  <c r="LE42" i="21"/>
  <c r="LE41" i="21"/>
  <c r="LE40" i="21"/>
  <c r="LE39" i="21"/>
  <c r="LE38" i="21"/>
  <c r="LE37" i="21"/>
  <c r="LE36" i="21"/>
  <c r="LE35" i="21"/>
  <c r="LE34" i="21"/>
  <c r="LE33" i="21"/>
  <c r="LE32" i="21"/>
  <c r="LE31" i="21"/>
  <c r="LE30" i="21"/>
  <c r="LE29" i="21"/>
  <c r="LE28" i="21"/>
  <c r="LE27" i="21"/>
  <c r="LE26" i="21"/>
  <c r="LE25" i="21"/>
  <c r="LE24" i="21"/>
  <c r="LE23" i="21"/>
  <c r="LE22" i="21"/>
  <c r="LE21" i="21"/>
  <c r="LE20" i="21"/>
  <c r="LE19" i="21"/>
  <c r="LE18" i="21"/>
  <c r="LE17" i="21"/>
  <c r="LE16" i="21"/>
  <c r="LE15" i="21"/>
  <c r="LE14" i="21"/>
  <c r="LE13" i="21"/>
  <c r="LE12" i="21"/>
  <c r="LE11" i="21"/>
  <c r="LE10" i="21"/>
  <c r="LE9" i="21"/>
  <c r="LE8" i="21"/>
  <c r="LE7" i="21"/>
  <c r="LE6" i="21"/>
  <c r="LE5" i="21"/>
  <c r="LA6" i="21"/>
  <c r="LA7" i="21"/>
  <c r="LA8" i="21"/>
  <c r="LA9" i="21"/>
  <c r="LA10" i="21"/>
  <c r="LA11" i="21"/>
  <c r="LA12" i="21"/>
  <c r="LA13" i="21"/>
  <c r="LA14" i="21"/>
  <c r="LA15" i="21"/>
  <c r="LA16" i="21"/>
  <c r="LA17" i="21"/>
  <c r="LA18" i="21"/>
  <c r="LA19" i="21"/>
  <c r="LA20" i="21"/>
  <c r="LA21" i="21"/>
  <c r="LA22" i="21"/>
  <c r="LA23" i="21"/>
  <c r="LA24" i="21"/>
  <c r="LA25" i="21"/>
  <c r="LA26" i="21"/>
  <c r="LA27" i="21"/>
  <c r="LA28" i="21"/>
  <c r="LA29" i="21"/>
  <c r="LA30" i="21"/>
  <c r="LA31" i="21"/>
  <c r="LA32" i="21"/>
  <c r="LA33" i="21"/>
  <c r="LA34" i="21"/>
  <c r="LA35" i="21"/>
  <c r="LA36" i="21"/>
  <c r="LA37" i="21"/>
  <c r="LA38" i="21"/>
  <c r="LA39" i="21"/>
  <c r="LA40" i="21"/>
  <c r="LA41" i="21"/>
  <c r="LA42" i="21"/>
  <c r="LA43" i="21"/>
  <c r="LA44" i="21"/>
  <c r="LA45" i="21"/>
  <c r="LA46" i="21"/>
  <c r="LA47" i="21"/>
  <c r="LA48" i="21"/>
  <c r="LA49" i="21"/>
  <c r="LA50" i="21"/>
  <c r="LA51" i="21"/>
  <c r="LA52" i="21"/>
  <c r="LA53" i="21"/>
  <c r="LA54" i="21"/>
  <c r="LA55" i="21"/>
  <c r="LA56" i="21"/>
  <c r="LA57" i="21"/>
  <c r="LA58" i="21"/>
  <c r="LA59" i="21"/>
  <c r="LA60" i="21"/>
  <c r="LA61" i="21"/>
  <c r="LA62" i="21"/>
  <c r="LA63" i="21"/>
  <c r="LA64" i="21"/>
  <c r="LA65" i="21"/>
  <c r="LA66" i="21"/>
  <c r="LA67" i="21"/>
  <c r="LA68" i="21"/>
  <c r="LA69" i="21"/>
  <c r="LA70" i="21"/>
  <c r="LA71" i="21"/>
  <c r="LA72" i="21"/>
  <c r="LA73" i="21"/>
  <c r="LA74" i="21"/>
  <c r="LA75" i="21"/>
  <c r="LA76" i="21"/>
  <c r="LA77" i="21"/>
  <c r="LA78" i="21"/>
  <c r="LA79" i="21"/>
  <c r="LA80" i="21"/>
  <c r="LA81" i="21"/>
  <c r="LA82" i="21"/>
  <c r="LA83" i="21"/>
  <c r="LA84" i="21"/>
  <c r="LA85" i="21"/>
  <c r="LA86" i="21"/>
  <c r="LA87" i="21"/>
  <c r="LA88" i="21"/>
  <c r="LA89" i="21"/>
  <c r="LA90" i="21"/>
  <c r="LA91" i="21"/>
  <c r="LA92" i="21"/>
  <c r="LA93" i="21"/>
  <c r="LA94" i="21"/>
  <c r="LA95" i="21"/>
  <c r="LA96" i="21"/>
  <c r="LA97" i="21"/>
  <c r="LA98" i="21"/>
  <c r="LA99" i="21"/>
  <c r="LA100" i="21"/>
  <c r="LA101" i="21"/>
  <c r="LA102" i="21"/>
  <c r="LA103" i="21"/>
  <c r="LA104" i="21"/>
  <c r="LA105" i="21"/>
  <c r="LA106" i="21"/>
  <c r="LA107" i="21"/>
  <c r="LA108" i="21"/>
  <c r="LA109" i="21"/>
  <c r="LA5" i="21"/>
  <c r="I576" i="2" l="1"/>
  <c r="I572" i="2"/>
  <c r="I579" i="2"/>
  <c r="I583" i="2"/>
  <c r="I586" i="2"/>
  <c r="I590" i="2"/>
  <c r="I593" i="2"/>
  <c r="I597" i="2"/>
  <c r="I596" i="2"/>
  <c r="I595" i="2"/>
  <c r="I594" i="2"/>
  <c r="I592" i="2"/>
  <c r="I589" i="2"/>
  <c r="I588" i="2"/>
  <c r="I587" i="2"/>
  <c r="I585" i="2"/>
  <c r="I582" i="2"/>
  <c r="I581" i="2"/>
  <c r="I580" i="2"/>
  <c r="I578" i="2"/>
  <c r="I575" i="2"/>
  <c r="I574" i="2"/>
  <c r="I573" i="2"/>
  <c r="I571" i="2"/>
  <c r="I564" i="2"/>
  <c r="I560" i="2"/>
  <c r="I529" i="2"/>
  <c r="I528" i="2"/>
  <c r="I527" i="2"/>
  <c r="I526" i="2"/>
  <c r="I525" i="2"/>
  <c r="I524" i="2"/>
  <c r="I522" i="2"/>
  <c r="I521" i="2"/>
  <c r="I520" i="2"/>
  <c r="I519" i="2"/>
  <c r="I518" i="2"/>
  <c r="I517" i="2"/>
  <c r="I531" i="2"/>
  <c r="I532" i="2"/>
  <c r="I533" i="2"/>
  <c r="I534" i="2"/>
  <c r="I535" i="2"/>
  <c r="I536" i="2"/>
  <c r="I538" i="2"/>
  <c r="I539" i="2"/>
  <c r="I540" i="2"/>
  <c r="I541" i="2"/>
  <c r="I542" i="2"/>
  <c r="I543" i="2"/>
  <c r="I545" i="2"/>
  <c r="I546" i="2"/>
  <c r="I547" i="2"/>
  <c r="I548" i="2"/>
  <c r="I549" i="2"/>
  <c r="I550" i="2"/>
  <c r="I552" i="2"/>
  <c r="I553" i="2"/>
  <c r="I554" i="2"/>
  <c r="I555" i="2"/>
  <c r="I556" i="2"/>
  <c r="I557" i="2"/>
  <c r="I559" i="2"/>
  <c r="I561" i="2"/>
  <c r="I562" i="2"/>
  <c r="I563" i="2"/>
  <c r="I501" i="2"/>
  <c r="I497" i="2"/>
  <c r="I500" i="2"/>
  <c r="I499" i="2"/>
  <c r="I498" i="2"/>
  <c r="I496" i="2"/>
  <c r="I494" i="2"/>
  <c r="I490" i="2"/>
  <c r="I487" i="2"/>
  <c r="I483" i="2"/>
  <c r="I493" i="2"/>
  <c r="I492" i="2"/>
  <c r="I491" i="2"/>
  <c r="I489" i="2"/>
  <c r="I486" i="2"/>
  <c r="I485" i="2"/>
  <c r="I484" i="2"/>
  <c r="I482" i="2"/>
  <c r="I510" i="2"/>
  <c r="I509" i="2"/>
  <c r="I508" i="2"/>
  <c r="I507" i="2"/>
  <c r="I505" i="2"/>
  <c r="I504" i="2"/>
  <c r="I503" i="2"/>
  <c r="I480" i="2"/>
  <c r="I479" i="2"/>
  <c r="I478" i="2"/>
  <c r="I477" i="2"/>
  <c r="I476" i="2"/>
  <c r="I475" i="2"/>
  <c r="I473" i="2"/>
  <c r="I472" i="2"/>
  <c r="I471" i="2"/>
  <c r="I470" i="2"/>
  <c r="I469" i="2"/>
  <c r="I468" i="2"/>
  <c r="I466" i="2"/>
  <c r="I465" i="2"/>
  <c r="I464" i="2"/>
  <c r="I463" i="2"/>
  <c r="I462" i="2"/>
  <c r="I461" i="2"/>
  <c r="I459" i="2"/>
  <c r="I458" i="2"/>
  <c r="I457" i="2"/>
  <c r="I456" i="2"/>
  <c r="I455" i="2"/>
  <c r="I454" i="2"/>
  <c r="I448" i="2"/>
  <c r="I447" i="2"/>
  <c r="I446" i="2"/>
  <c r="I445" i="2"/>
  <c r="I444" i="2"/>
  <c r="I443" i="2"/>
  <c r="I441" i="2"/>
  <c r="I440" i="2"/>
  <c r="I439" i="2"/>
  <c r="I438" i="2"/>
  <c r="I437" i="2"/>
  <c r="I436" i="2"/>
  <c r="I434" i="2"/>
  <c r="I433" i="2"/>
  <c r="I432" i="2"/>
  <c r="I431" i="2"/>
  <c r="I425" i="2"/>
  <c r="I424" i="2"/>
  <c r="I423" i="2"/>
  <c r="I429" i="2"/>
  <c r="I428" i="2"/>
  <c r="I427" i="2"/>
  <c r="I422" i="2"/>
  <c r="I415" i="2"/>
  <c r="I411" i="2"/>
  <c r="I414" i="2"/>
  <c r="I413" i="2"/>
  <c r="I412" i="2"/>
  <c r="I410" i="2"/>
  <c r="I408" i="2"/>
  <c r="I404" i="2"/>
  <c r="I407" i="2"/>
  <c r="I406" i="2"/>
  <c r="I405" i="2"/>
  <c r="I403" i="2"/>
  <c r="I369" i="2"/>
  <c r="I365" i="2"/>
  <c r="I362" i="2"/>
  <c r="I358" i="2"/>
  <c r="I355" i="2"/>
  <c r="I351" i="2"/>
  <c r="I368" i="2"/>
  <c r="I367" i="2"/>
  <c r="I366" i="2"/>
  <c r="I364" i="2"/>
  <c r="I361" i="2"/>
  <c r="I360" i="2"/>
  <c r="I359" i="2"/>
  <c r="I357" i="2"/>
  <c r="I354" i="2"/>
  <c r="I353" i="2"/>
  <c r="I352" i="2"/>
  <c r="I350" i="2"/>
  <c r="I348" i="2"/>
  <c r="I344" i="2"/>
  <c r="I341" i="2"/>
  <c r="I337" i="2"/>
  <c r="I334" i="2"/>
  <c r="I330" i="2"/>
  <c r="I347" i="2"/>
  <c r="I346" i="2"/>
  <c r="I345" i="2"/>
  <c r="I343" i="2"/>
  <c r="I340" i="2"/>
  <c r="I339" i="2"/>
  <c r="I338" i="2"/>
  <c r="I336" i="2"/>
  <c r="I333" i="2"/>
  <c r="I332" i="2"/>
  <c r="I331" i="2"/>
  <c r="I329" i="2"/>
  <c r="I401" i="2"/>
  <c r="I400" i="2"/>
  <c r="I399" i="2"/>
  <c r="I398" i="2"/>
  <c r="I397" i="2"/>
  <c r="I396" i="2"/>
  <c r="I394" i="2"/>
  <c r="I393" i="2"/>
  <c r="I392" i="2"/>
  <c r="I391" i="2"/>
  <c r="I390" i="2"/>
  <c r="I389" i="2"/>
  <c r="I387" i="2"/>
  <c r="I386" i="2"/>
  <c r="I385" i="2"/>
  <c r="I384" i="2"/>
  <c r="I383" i="2"/>
  <c r="I382" i="2"/>
  <c r="I380" i="2"/>
  <c r="I379" i="2"/>
  <c r="I378" i="2"/>
  <c r="I377" i="2"/>
  <c r="I376" i="2"/>
  <c r="I375" i="2"/>
  <c r="I327" i="2"/>
  <c r="I323" i="2"/>
  <c r="I326" i="2"/>
  <c r="I325" i="2"/>
  <c r="I324" i="2"/>
  <c r="I322" i="2"/>
  <c r="I320" i="2"/>
  <c r="I316" i="2"/>
  <c r="I319" i="2"/>
  <c r="I318" i="2"/>
  <c r="I317" i="2"/>
  <c r="I315" i="2"/>
  <c r="I313" i="2"/>
  <c r="I312" i="2"/>
  <c r="I311" i="2"/>
  <c r="I310" i="2"/>
  <c r="H313" i="2"/>
  <c r="H312" i="2"/>
  <c r="H311" i="2"/>
  <c r="H310" i="2"/>
  <c r="I304" i="2"/>
  <c r="I308" i="2"/>
  <c r="I307" i="2"/>
  <c r="I306" i="2"/>
  <c r="I305" i="2"/>
  <c r="I303" i="2"/>
  <c r="I301" i="2"/>
  <c r="I300" i="2"/>
  <c r="I299" i="2"/>
  <c r="I298" i="2"/>
  <c r="I297" i="2"/>
  <c r="I296" i="2"/>
  <c r="H301" i="2"/>
  <c r="H300" i="2"/>
  <c r="H299" i="2"/>
  <c r="H298" i="2"/>
  <c r="H297" i="2"/>
  <c r="H296" i="2"/>
  <c r="G301" i="2"/>
  <c r="G300" i="2"/>
  <c r="G299" i="2"/>
  <c r="G298" i="2"/>
  <c r="G297" i="2"/>
  <c r="G296" i="2"/>
  <c r="F301" i="2"/>
  <c r="F300" i="2"/>
  <c r="F299" i="2"/>
  <c r="F298" i="2"/>
  <c r="F297" i="2"/>
  <c r="F296" i="2"/>
  <c r="E301" i="2"/>
  <c r="E300" i="2"/>
  <c r="E299" i="2"/>
  <c r="E298" i="2"/>
  <c r="E297" i="2"/>
  <c r="E296" i="2"/>
  <c r="I293" i="2"/>
  <c r="I294" i="2"/>
  <c r="I290" i="2"/>
  <c r="I292" i="2"/>
  <c r="I291" i="2"/>
  <c r="I289" i="2"/>
  <c r="I278" i="2"/>
  <c r="I274" i="2"/>
  <c r="I277" i="2"/>
  <c r="I276" i="2"/>
  <c r="I275" i="2"/>
  <c r="I273" i="2"/>
  <c r="I267" i="2"/>
  <c r="I271" i="2"/>
  <c r="I270" i="2"/>
  <c r="I269" i="2"/>
  <c r="I268" i="2"/>
  <c r="I266" i="2"/>
  <c r="I264" i="2"/>
  <c r="I260" i="2"/>
  <c r="I263" i="2"/>
  <c r="I262" i="2"/>
  <c r="I261" i="2"/>
  <c r="I259" i="2"/>
  <c r="I283" i="2"/>
  <c r="I282" i="2"/>
  <c r="I281" i="2"/>
  <c r="I280" i="2"/>
  <c r="I253" i="2"/>
  <c r="I252" i="2"/>
  <c r="I251" i="2"/>
  <c r="I254" i="2"/>
  <c r="I250" i="2"/>
  <c r="I249" i="2"/>
  <c r="I247" i="2"/>
  <c r="I243" i="2"/>
  <c r="I246" i="2"/>
  <c r="I245" i="2"/>
  <c r="I244" i="2"/>
  <c r="I242" i="2"/>
  <c r="I240" i="2"/>
  <c r="I239" i="2"/>
  <c r="I238" i="2"/>
  <c r="I236" i="2"/>
  <c r="I237" i="2"/>
  <c r="I235" i="2"/>
  <c r="I233" i="2"/>
  <c r="I232" i="2"/>
  <c r="I231" i="2"/>
  <c r="I230" i="2"/>
  <c r="H233" i="2"/>
  <c r="H232" i="2"/>
  <c r="H231" i="2"/>
  <c r="H230" i="2"/>
  <c r="I223" i="2"/>
  <c r="I222" i="2"/>
  <c r="I221" i="2"/>
  <c r="I220" i="2"/>
  <c r="I214" i="2"/>
  <c r="I213" i="2"/>
  <c r="I212" i="2"/>
  <c r="I211" i="2"/>
  <c r="I205" i="2"/>
  <c r="I204" i="2"/>
  <c r="I203" i="2"/>
  <c r="I202" i="2"/>
  <c r="I218" i="2"/>
  <c r="I217" i="2"/>
  <c r="I216" i="2"/>
  <c r="I209" i="2"/>
  <c r="I208" i="2"/>
  <c r="I207" i="2"/>
  <c r="I200" i="2"/>
  <c r="I199" i="2"/>
  <c r="I198" i="2"/>
  <c r="I196" i="2"/>
  <c r="I195" i="2"/>
  <c r="I194" i="2"/>
  <c r="I193" i="2"/>
  <c r="H196" i="2"/>
  <c r="H195" i="2"/>
  <c r="H194" i="2"/>
  <c r="H193" i="2"/>
  <c r="I191" i="2"/>
  <c r="I190" i="2"/>
  <c r="I189" i="2"/>
  <c r="I188" i="2"/>
  <c r="H191" i="2"/>
  <c r="H190" i="2"/>
  <c r="H189" i="2"/>
  <c r="H188" i="2"/>
  <c r="I174" i="2"/>
  <c r="I173" i="2"/>
  <c r="I172" i="2"/>
  <c r="I171" i="2"/>
  <c r="I181" i="2"/>
  <c r="I180" i="2"/>
  <c r="I179" i="2"/>
  <c r="I178" i="2"/>
  <c r="I177" i="2"/>
  <c r="I176" i="2"/>
  <c r="H174" i="2"/>
  <c r="H173" i="2"/>
  <c r="H172" i="2"/>
  <c r="H171" i="2"/>
  <c r="G174" i="2"/>
  <c r="G173" i="2"/>
  <c r="G172" i="2"/>
  <c r="G171" i="2"/>
  <c r="I169" i="2"/>
  <c r="I168" i="2"/>
  <c r="I167" i="2"/>
  <c r="I166" i="2"/>
  <c r="H169" i="2"/>
  <c r="H168" i="2"/>
  <c r="H167" i="2"/>
  <c r="H166" i="2"/>
  <c r="G169" i="2"/>
  <c r="G168" i="2"/>
  <c r="G167" i="2"/>
  <c r="G166" i="2"/>
  <c r="I157" i="2"/>
  <c r="I161" i="2"/>
  <c r="I160" i="2"/>
  <c r="I159" i="2"/>
  <c r="I158" i="2"/>
  <c r="I156" i="2"/>
  <c r="I154" i="2"/>
  <c r="I150" i="2"/>
  <c r="I153" i="2"/>
  <c r="I152" i="2"/>
  <c r="I151" i="2"/>
  <c r="I149" i="2"/>
  <c r="I147" i="2"/>
  <c r="I143" i="2"/>
  <c r="I146" i="2"/>
  <c r="I145" i="2"/>
  <c r="I144" i="2"/>
  <c r="I142" i="2"/>
  <c r="I140" i="2"/>
  <c r="I136" i="2"/>
  <c r="I139" i="2"/>
  <c r="I138" i="2"/>
  <c r="I137" i="2"/>
  <c r="I135" i="2"/>
  <c r="I127" i="2"/>
  <c r="I126" i="2"/>
  <c r="I125" i="2"/>
  <c r="I124" i="2"/>
  <c r="H127" i="2"/>
  <c r="H126" i="2"/>
  <c r="H125" i="2"/>
  <c r="H124" i="2"/>
  <c r="G127" i="2"/>
  <c r="G126" i="2"/>
  <c r="G125" i="2"/>
  <c r="G124" i="2"/>
  <c r="I122" i="2"/>
  <c r="I121" i="2"/>
  <c r="I120" i="2"/>
  <c r="I119" i="2"/>
  <c r="H122" i="2"/>
  <c r="H121" i="2"/>
  <c r="H120" i="2"/>
  <c r="H119" i="2"/>
  <c r="G122" i="2"/>
  <c r="G121" i="2"/>
  <c r="G120" i="2"/>
  <c r="G119" i="2"/>
  <c r="I117" i="2"/>
  <c r="I116" i="2"/>
  <c r="I115" i="2"/>
  <c r="I114" i="2"/>
  <c r="H117" i="2"/>
  <c r="H116" i="2"/>
  <c r="H115" i="2"/>
  <c r="H114" i="2"/>
  <c r="G117" i="2"/>
  <c r="G116" i="2"/>
  <c r="G115" i="2"/>
  <c r="G114" i="2"/>
  <c r="I112" i="2"/>
  <c r="I111" i="2"/>
  <c r="I110" i="2"/>
  <c r="I109" i="2"/>
  <c r="H112" i="2"/>
  <c r="H111" i="2"/>
  <c r="H110" i="2"/>
  <c r="H109" i="2"/>
  <c r="G112" i="2"/>
  <c r="G111" i="2"/>
  <c r="G110" i="2"/>
  <c r="G109" i="2"/>
  <c r="I107" i="2"/>
  <c r="I106" i="2"/>
  <c r="I105" i="2"/>
  <c r="I104" i="2"/>
  <c r="H107" i="2"/>
  <c r="H106" i="2"/>
  <c r="H105" i="2"/>
  <c r="H104" i="2"/>
  <c r="G107" i="2"/>
  <c r="G106" i="2"/>
  <c r="G105" i="2"/>
  <c r="G104" i="2"/>
  <c r="I102" i="2"/>
  <c r="I101" i="2"/>
  <c r="I100" i="2"/>
  <c r="I99" i="2"/>
  <c r="H102" i="2"/>
  <c r="H101" i="2"/>
  <c r="H100" i="2"/>
  <c r="H99" i="2"/>
  <c r="G102" i="2"/>
  <c r="G101" i="2"/>
  <c r="G100" i="2"/>
  <c r="G99" i="2"/>
  <c r="I97" i="2"/>
  <c r="I96" i="2"/>
  <c r="I95" i="2"/>
  <c r="I94" i="2"/>
  <c r="H97" i="2"/>
  <c r="H96" i="2"/>
  <c r="H95" i="2"/>
  <c r="H94" i="2"/>
  <c r="G97" i="2"/>
  <c r="G96" i="2"/>
  <c r="G95" i="2"/>
  <c r="G94" i="2"/>
  <c r="I92" i="2"/>
  <c r="I91" i="2"/>
  <c r="I90" i="2"/>
  <c r="I89" i="2"/>
  <c r="H92" i="2"/>
  <c r="H91" i="2"/>
  <c r="H90" i="2"/>
  <c r="H89" i="2"/>
  <c r="G92" i="2"/>
  <c r="G91" i="2"/>
  <c r="G90" i="2"/>
  <c r="G89" i="2"/>
  <c r="I87" i="2"/>
  <c r="I86" i="2"/>
  <c r="I85" i="2"/>
  <c r="I84" i="2"/>
  <c r="H87" i="2"/>
  <c r="H86" i="2"/>
  <c r="H85" i="2"/>
  <c r="H84" i="2"/>
  <c r="G87" i="2"/>
  <c r="G86" i="2"/>
  <c r="G85" i="2"/>
  <c r="G84" i="2"/>
  <c r="I82" i="2"/>
  <c r="I81" i="2"/>
  <c r="I80" i="2"/>
  <c r="I79" i="2"/>
  <c r="I73" i="2"/>
  <c r="I72" i="2"/>
  <c r="I71" i="2"/>
  <c r="I70" i="2"/>
  <c r="H73" i="2"/>
  <c r="H72" i="2"/>
  <c r="H71" i="2"/>
  <c r="H70" i="2"/>
  <c r="G73" i="2"/>
  <c r="G72" i="2"/>
  <c r="G71" i="2"/>
  <c r="G70" i="2"/>
  <c r="I68" i="2"/>
  <c r="I64" i="2"/>
  <c r="I67" i="2"/>
  <c r="I66" i="2"/>
  <c r="I65" i="2"/>
  <c r="I63" i="2"/>
  <c r="I61" i="2"/>
  <c r="I57" i="2"/>
  <c r="I60" i="2"/>
  <c r="I59" i="2"/>
  <c r="I58" i="2"/>
  <c r="I56" i="2"/>
  <c r="I50" i="2"/>
  <c r="I54" i="2"/>
  <c r="I53" i="2"/>
  <c r="I52" i="2"/>
  <c r="I51" i="2"/>
  <c r="I49" i="2"/>
  <c r="I47" i="2"/>
  <c r="I46" i="2"/>
  <c r="I45" i="2"/>
  <c r="I44" i="2"/>
  <c r="H47" i="2"/>
  <c r="H46" i="2"/>
  <c r="H45" i="2"/>
  <c r="H44" i="2"/>
  <c r="G47" i="2"/>
  <c r="G46" i="2"/>
  <c r="G45" i="2"/>
  <c r="G44" i="2"/>
  <c r="I42" i="2"/>
  <c r="I41" i="2"/>
  <c r="I40" i="2"/>
  <c r="I39" i="2"/>
  <c r="H42" i="2"/>
  <c r="H41" i="2"/>
  <c r="H40" i="2"/>
  <c r="H39" i="2"/>
  <c r="G42" i="2"/>
  <c r="G41" i="2"/>
  <c r="G40" i="2"/>
  <c r="G39" i="2"/>
  <c r="I37" i="2"/>
  <c r="I36" i="2"/>
  <c r="I35" i="2"/>
  <c r="I34" i="2"/>
  <c r="I33" i="2"/>
  <c r="I32" i="2"/>
  <c r="I25" i="2"/>
  <c r="I24" i="2"/>
  <c r="I23" i="2"/>
  <c r="I22" i="2"/>
  <c r="H25" i="2"/>
  <c r="H24" i="2"/>
  <c r="H23" i="2"/>
  <c r="H22" i="2"/>
  <c r="G25" i="2"/>
  <c r="G24" i="2"/>
  <c r="G23" i="2"/>
  <c r="G22" i="2"/>
  <c r="I15" i="2"/>
  <c r="I11" i="2"/>
  <c r="I14" i="2"/>
  <c r="I13" i="2"/>
  <c r="I12" i="2"/>
  <c r="I10" i="2"/>
  <c r="I7" i="2"/>
  <c r="LA110" i="21"/>
  <c r="A18" i="2"/>
  <c r="D301" i="2" l="1"/>
  <c r="C301" i="2"/>
  <c r="B301" i="2"/>
  <c r="D297" i="2"/>
  <c r="C297" i="2"/>
  <c r="B297" i="2"/>
  <c r="G313" i="2"/>
  <c r="F313" i="2"/>
  <c r="E313" i="2"/>
  <c r="D313" i="2"/>
  <c r="C313" i="2"/>
  <c r="B313" i="2"/>
  <c r="G312" i="2"/>
  <c r="F312" i="2"/>
  <c r="E312" i="2"/>
  <c r="D312" i="2"/>
  <c r="C312" i="2"/>
  <c r="B312" i="2"/>
  <c r="G311" i="2"/>
  <c r="F311" i="2"/>
  <c r="E311" i="2"/>
  <c r="D311" i="2"/>
  <c r="C311" i="2"/>
  <c r="B311" i="2"/>
  <c r="G310" i="2"/>
  <c r="F310" i="2"/>
  <c r="E310" i="2"/>
  <c r="D310" i="2"/>
  <c r="C310" i="2"/>
  <c r="B310" i="2"/>
  <c r="D300" i="2"/>
  <c r="C300" i="2"/>
  <c r="B300" i="2"/>
  <c r="D299" i="2"/>
  <c r="C299" i="2"/>
  <c r="B299" i="2"/>
  <c r="D298" i="2"/>
  <c r="C298" i="2"/>
  <c r="B298" i="2"/>
  <c r="D296" i="2"/>
  <c r="C296" i="2"/>
  <c r="B296" i="2"/>
  <c r="G233" i="2"/>
  <c r="F233" i="2"/>
  <c r="E233" i="2"/>
  <c r="D233" i="2"/>
  <c r="C233" i="2"/>
  <c r="B233" i="2"/>
  <c r="G232" i="2"/>
  <c r="F232" i="2"/>
  <c r="E232" i="2"/>
  <c r="D232" i="2"/>
  <c r="C232" i="2"/>
  <c r="B232" i="2"/>
  <c r="G231" i="2"/>
  <c r="F231" i="2"/>
  <c r="E231" i="2"/>
  <c r="D231" i="2"/>
  <c r="C231" i="2"/>
  <c r="B231" i="2"/>
  <c r="G230" i="2"/>
  <c r="F230" i="2"/>
  <c r="E230" i="2"/>
  <c r="D230" i="2"/>
  <c r="C230" i="2"/>
  <c r="B230" i="2"/>
  <c r="G196" i="2"/>
  <c r="F196" i="2"/>
  <c r="E196" i="2"/>
  <c r="D196" i="2"/>
  <c r="C196" i="2"/>
  <c r="B196" i="2"/>
  <c r="G195" i="2"/>
  <c r="F195" i="2"/>
  <c r="E195" i="2"/>
  <c r="D195" i="2"/>
  <c r="C195" i="2"/>
  <c r="B195" i="2"/>
  <c r="G194" i="2"/>
  <c r="F194" i="2"/>
  <c r="E194" i="2"/>
  <c r="D194" i="2"/>
  <c r="C194" i="2"/>
  <c r="B194" i="2"/>
  <c r="G193" i="2"/>
  <c r="F193" i="2"/>
  <c r="E193" i="2"/>
  <c r="D193" i="2"/>
  <c r="C193" i="2"/>
  <c r="B193" i="2"/>
  <c r="G191" i="2"/>
  <c r="F191" i="2"/>
  <c r="E191" i="2"/>
  <c r="D191" i="2"/>
  <c r="C191" i="2"/>
  <c r="B191" i="2"/>
  <c r="G190" i="2"/>
  <c r="F190" i="2"/>
  <c r="E190" i="2"/>
  <c r="D190" i="2"/>
  <c r="C190" i="2"/>
  <c r="B190" i="2"/>
  <c r="G189" i="2"/>
  <c r="F189" i="2"/>
  <c r="E189" i="2"/>
  <c r="D189" i="2"/>
  <c r="C189" i="2"/>
  <c r="B189" i="2"/>
  <c r="G188" i="2"/>
  <c r="F188" i="2"/>
  <c r="E188" i="2"/>
  <c r="D188" i="2"/>
  <c r="C188" i="2"/>
  <c r="B188" i="2"/>
  <c r="F174" i="2"/>
  <c r="E174" i="2"/>
  <c r="D174" i="2"/>
  <c r="C174" i="2"/>
  <c r="B174" i="2"/>
  <c r="F173" i="2"/>
  <c r="E173" i="2"/>
  <c r="D173" i="2"/>
  <c r="C173" i="2"/>
  <c r="B173" i="2"/>
  <c r="F172" i="2"/>
  <c r="E172" i="2"/>
  <c r="D172" i="2"/>
  <c r="C172" i="2"/>
  <c r="B172" i="2"/>
  <c r="F171" i="2"/>
  <c r="E171" i="2"/>
  <c r="D171" i="2"/>
  <c r="C171" i="2"/>
  <c r="B171" i="2"/>
  <c r="F169" i="2"/>
  <c r="E169" i="2"/>
  <c r="D169" i="2"/>
  <c r="C169" i="2"/>
  <c r="B169" i="2"/>
  <c r="F168" i="2"/>
  <c r="E168" i="2"/>
  <c r="D168" i="2"/>
  <c r="C168" i="2"/>
  <c r="B168" i="2"/>
  <c r="F167" i="2"/>
  <c r="E167" i="2"/>
  <c r="D167" i="2"/>
  <c r="C167" i="2"/>
  <c r="B167" i="2"/>
  <c r="F166" i="2"/>
  <c r="E166" i="2"/>
  <c r="D166" i="2"/>
  <c r="C166" i="2"/>
  <c r="B166" i="2"/>
  <c r="F107" i="2"/>
  <c r="E107" i="2"/>
  <c r="D107" i="2"/>
  <c r="C107" i="2"/>
  <c r="B107" i="2"/>
  <c r="F106" i="2"/>
  <c r="E106" i="2"/>
  <c r="D106" i="2"/>
  <c r="C106" i="2"/>
  <c r="B106" i="2"/>
  <c r="F105" i="2"/>
  <c r="E105" i="2"/>
  <c r="D105" i="2"/>
  <c r="C105" i="2"/>
  <c r="B105" i="2"/>
  <c r="F104" i="2"/>
  <c r="E104" i="2"/>
  <c r="D104" i="2"/>
  <c r="C104" i="2"/>
  <c r="B104" i="2"/>
  <c r="F127" i="2"/>
  <c r="E127" i="2"/>
  <c r="D127" i="2"/>
  <c r="C127" i="2"/>
  <c r="B127" i="2"/>
  <c r="F126" i="2"/>
  <c r="E126" i="2"/>
  <c r="D126" i="2"/>
  <c r="C126" i="2"/>
  <c r="B126" i="2"/>
  <c r="F125" i="2"/>
  <c r="E125" i="2"/>
  <c r="D125" i="2"/>
  <c r="C125" i="2"/>
  <c r="B125" i="2"/>
  <c r="F124" i="2"/>
  <c r="E124" i="2"/>
  <c r="D124" i="2"/>
  <c r="C124" i="2"/>
  <c r="B124" i="2"/>
  <c r="F122" i="2"/>
  <c r="E122" i="2"/>
  <c r="D122" i="2"/>
  <c r="C122" i="2"/>
  <c r="B122" i="2"/>
  <c r="F121" i="2"/>
  <c r="E121" i="2"/>
  <c r="D121" i="2"/>
  <c r="C121" i="2"/>
  <c r="B121" i="2"/>
  <c r="F120" i="2"/>
  <c r="E120" i="2"/>
  <c r="D120" i="2"/>
  <c r="C120" i="2"/>
  <c r="B120" i="2"/>
  <c r="F119" i="2"/>
  <c r="E119" i="2"/>
  <c r="D119" i="2"/>
  <c r="C119" i="2"/>
  <c r="B119" i="2"/>
  <c r="F117" i="2"/>
  <c r="E117" i="2"/>
  <c r="D117" i="2"/>
  <c r="C117" i="2"/>
  <c r="B117" i="2"/>
  <c r="F116" i="2"/>
  <c r="E116" i="2"/>
  <c r="D116" i="2"/>
  <c r="C116" i="2"/>
  <c r="B116" i="2"/>
  <c r="F115" i="2"/>
  <c r="E115" i="2"/>
  <c r="D115" i="2"/>
  <c r="C115" i="2"/>
  <c r="B115" i="2"/>
  <c r="F114" i="2"/>
  <c r="E114" i="2"/>
  <c r="D114" i="2"/>
  <c r="C114" i="2"/>
  <c r="B114" i="2"/>
  <c r="F112" i="2"/>
  <c r="E112" i="2"/>
  <c r="D112" i="2"/>
  <c r="C112" i="2"/>
  <c r="B112" i="2"/>
  <c r="F111" i="2"/>
  <c r="E111" i="2"/>
  <c r="D111" i="2"/>
  <c r="C111" i="2"/>
  <c r="B111" i="2"/>
  <c r="F110" i="2"/>
  <c r="E110" i="2"/>
  <c r="D110" i="2"/>
  <c r="C110" i="2"/>
  <c r="B110" i="2"/>
  <c r="F109" i="2"/>
  <c r="E109" i="2"/>
  <c r="D109" i="2"/>
  <c r="C109" i="2"/>
  <c r="B109" i="2"/>
  <c r="F102" i="2"/>
  <c r="E102" i="2"/>
  <c r="D102" i="2"/>
  <c r="C102" i="2"/>
  <c r="B102" i="2"/>
  <c r="F101" i="2"/>
  <c r="E101" i="2"/>
  <c r="D101" i="2"/>
  <c r="C101" i="2"/>
  <c r="B101" i="2"/>
  <c r="F100" i="2"/>
  <c r="E100" i="2"/>
  <c r="D100" i="2"/>
  <c r="C100" i="2"/>
  <c r="B100" i="2"/>
  <c r="F99" i="2"/>
  <c r="E99" i="2"/>
  <c r="D99" i="2"/>
  <c r="C99" i="2"/>
  <c r="B99" i="2"/>
  <c r="F97" i="2"/>
  <c r="E97" i="2"/>
  <c r="D97" i="2"/>
  <c r="C97" i="2"/>
  <c r="B97" i="2"/>
  <c r="F96" i="2"/>
  <c r="E96" i="2"/>
  <c r="D96" i="2"/>
  <c r="C96" i="2"/>
  <c r="B96" i="2"/>
  <c r="F95" i="2"/>
  <c r="E95" i="2"/>
  <c r="D95" i="2"/>
  <c r="C95" i="2"/>
  <c r="B95" i="2"/>
  <c r="F94" i="2"/>
  <c r="E94" i="2"/>
  <c r="D94" i="2"/>
  <c r="C94" i="2"/>
  <c r="B94" i="2"/>
  <c r="F92" i="2"/>
  <c r="E92" i="2"/>
  <c r="D92" i="2"/>
  <c r="C92" i="2"/>
  <c r="B92" i="2"/>
  <c r="F91" i="2"/>
  <c r="E91" i="2"/>
  <c r="D91" i="2"/>
  <c r="C91" i="2"/>
  <c r="B91" i="2"/>
  <c r="F90" i="2"/>
  <c r="E90" i="2"/>
  <c r="D90" i="2"/>
  <c r="C90" i="2"/>
  <c r="B90" i="2"/>
  <c r="F89" i="2"/>
  <c r="E89" i="2"/>
  <c r="D89" i="2"/>
  <c r="C89" i="2"/>
  <c r="B89" i="2"/>
  <c r="F87" i="2"/>
  <c r="E87" i="2"/>
  <c r="D87" i="2"/>
  <c r="C87" i="2"/>
  <c r="B87" i="2"/>
  <c r="F86" i="2"/>
  <c r="E86" i="2"/>
  <c r="D86" i="2"/>
  <c r="C86" i="2"/>
  <c r="B86" i="2"/>
  <c r="F85" i="2"/>
  <c r="E85" i="2"/>
  <c r="D85" i="2"/>
  <c r="C85" i="2"/>
  <c r="B85" i="2"/>
  <c r="F84" i="2"/>
  <c r="E84" i="2"/>
  <c r="D84" i="2"/>
  <c r="C84" i="2"/>
  <c r="B84" i="2"/>
  <c r="F73" i="2"/>
  <c r="E73" i="2"/>
  <c r="D73" i="2"/>
  <c r="C73" i="2"/>
  <c r="B73" i="2"/>
  <c r="F72" i="2"/>
  <c r="E72" i="2"/>
  <c r="D72" i="2"/>
  <c r="C72" i="2"/>
  <c r="B72" i="2"/>
  <c r="F71" i="2"/>
  <c r="E71" i="2"/>
  <c r="D71" i="2"/>
  <c r="C71" i="2"/>
  <c r="B71" i="2"/>
  <c r="F70" i="2"/>
  <c r="E70" i="2"/>
  <c r="D70" i="2"/>
  <c r="C70" i="2"/>
  <c r="B70" i="2"/>
  <c r="F47" i="2"/>
  <c r="E47" i="2"/>
  <c r="D47" i="2"/>
  <c r="C47" i="2"/>
  <c r="B47" i="2"/>
  <c r="F46" i="2"/>
  <c r="E46" i="2"/>
  <c r="D46" i="2"/>
  <c r="C46" i="2"/>
  <c r="B46" i="2"/>
  <c r="F45" i="2"/>
  <c r="E45" i="2"/>
  <c r="D45" i="2"/>
  <c r="C45" i="2"/>
  <c r="B45" i="2"/>
  <c r="F44" i="2"/>
  <c r="E44" i="2"/>
  <c r="D44" i="2"/>
  <c r="C44" i="2"/>
  <c r="B44" i="2"/>
  <c r="F42" i="2"/>
  <c r="E42" i="2"/>
  <c r="D42" i="2"/>
  <c r="C42" i="2"/>
  <c r="B42" i="2"/>
  <c r="F41" i="2"/>
  <c r="E41" i="2"/>
  <c r="D41" i="2"/>
  <c r="C41" i="2"/>
  <c r="B41" i="2"/>
  <c r="F40" i="2"/>
  <c r="E40" i="2"/>
  <c r="D40" i="2"/>
  <c r="C40" i="2"/>
  <c r="B40" i="2"/>
  <c r="F39" i="2"/>
  <c r="E39" i="2"/>
  <c r="D39" i="2"/>
  <c r="C39" i="2"/>
  <c r="B39" i="2"/>
  <c r="F25" i="2"/>
  <c r="E25" i="2"/>
  <c r="D25" i="2"/>
  <c r="C25" i="2"/>
  <c r="B25" i="2"/>
  <c r="F24" i="2"/>
  <c r="E24" i="2"/>
  <c r="D24" i="2"/>
  <c r="C24" i="2"/>
  <c r="B24" i="2"/>
  <c r="F23" i="2"/>
  <c r="E23" i="2"/>
  <c r="D23" i="2"/>
  <c r="C23" i="2"/>
  <c r="B23" i="2"/>
  <c r="F22" i="2"/>
  <c r="E22" i="2"/>
  <c r="D22" i="2"/>
  <c r="C22" i="2"/>
  <c r="B22" i="2"/>
  <c r="OU61" i="25" l="1"/>
  <c r="OT61" i="25"/>
  <c r="OR61" i="25"/>
  <c r="OU42" i="25"/>
  <c r="OT42" i="25"/>
  <c r="OS42" i="25"/>
  <c r="OR42" i="25"/>
  <c r="OR16" i="25"/>
  <c r="OQ16" i="25"/>
  <c r="OP16" i="25"/>
  <c r="OO16" i="25"/>
  <c r="OS10" i="25"/>
  <c r="ON9" i="25"/>
  <c r="OM61" i="25" l="1"/>
  <c r="OL61" i="25"/>
  <c r="OJ61" i="25"/>
  <c r="OM42" i="25"/>
  <c r="OL42" i="25"/>
  <c r="OK42" i="25"/>
  <c r="OJ42" i="25"/>
  <c r="OJ16" i="25"/>
  <c r="OI16" i="25"/>
  <c r="OH16" i="25"/>
  <c r="OG16" i="25"/>
  <c r="OK10" i="25"/>
  <c r="OF9" i="25"/>
  <c r="G423" i="2" l="1"/>
  <c r="H510" i="2" l="1"/>
  <c r="H509" i="2"/>
  <c r="H508" i="2"/>
  <c r="H507" i="2"/>
  <c r="G510" i="2"/>
  <c r="G509" i="2"/>
  <c r="G508" i="2"/>
  <c r="G507" i="2"/>
  <c r="OQ111" i="26"/>
  <c r="OR111" i="26"/>
  <c r="OS111" i="26"/>
  <c r="OT111" i="26"/>
  <c r="OU111" i="26"/>
  <c r="OV111" i="26"/>
  <c r="OW111" i="26"/>
  <c r="OX111" i="26"/>
  <c r="OQ112" i="26"/>
  <c r="OR112" i="26"/>
  <c r="OS112" i="26"/>
  <c r="OT112" i="26"/>
  <c r="OU112" i="26"/>
  <c r="OV112" i="26"/>
  <c r="OW112" i="26"/>
  <c r="OX112" i="26"/>
  <c r="OQ113" i="26"/>
  <c r="OR113" i="26"/>
  <c r="OS113" i="26"/>
  <c r="OT113" i="26"/>
  <c r="OU113" i="26"/>
  <c r="OV113" i="26"/>
  <c r="OW113" i="26"/>
  <c r="OX113" i="26"/>
  <c r="OQ114" i="26"/>
  <c r="OR114" i="26"/>
  <c r="OS114" i="26"/>
  <c r="OT114" i="26"/>
  <c r="OU114" i="26"/>
  <c r="OV114" i="26"/>
  <c r="OW114" i="26"/>
  <c r="OX114" i="26"/>
  <c r="OQ115" i="26"/>
  <c r="OR115" i="26"/>
  <c r="OS115" i="26"/>
  <c r="OT115" i="26"/>
  <c r="OU115" i="26"/>
  <c r="OV115" i="26"/>
  <c r="OW115" i="26"/>
  <c r="OX115" i="26"/>
  <c r="OQ116" i="26"/>
  <c r="OR116" i="26"/>
  <c r="OS116" i="26"/>
  <c r="OT116" i="26"/>
  <c r="OU116" i="26"/>
  <c r="OV116" i="26"/>
  <c r="OW116" i="26"/>
  <c r="OX116" i="26"/>
  <c r="OQ117" i="26"/>
  <c r="OR117" i="26"/>
  <c r="OS117" i="26"/>
  <c r="OT117" i="26"/>
  <c r="OU117" i="26"/>
  <c r="OV117" i="26"/>
  <c r="OW117" i="26"/>
  <c r="OX117" i="26"/>
  <c r="OX61" i="26"/>
  <c r="OW61" i="26"/>
  <c r="OU61" i="26"/>
  <c r="OX42" i="26"/>
  <c r="OW42" i="26"/>
  <c r="OV42" i="26"/>
  <c r="OU42" i="26"/>
  <c r="OU16" i="26"/>
  <c r="OT16" i="26"/>
  <c r="OS16" i="26"/>
  <c r="OR16" i="26"/>
  <c r="OV10" i="26"/>
  <c r="OQ9" i="26"/>
  <c r="ON111" i="25"/>
  <c r="OO111" i="25"/>
  <c r="OP111" i="25"/>
  <c r="OQ111" i="25"/>
  <c r="OR111" i="25"/>
  <c r="OS111" i="25"/>
  <c r="OT111" i="25"/>
  <c r="OU111" i="25"/>
  <c r="ON112" i="25"/>
  <c r="OO112" i="25"/>
  <c r="OP112" i="25"/>
  <c r="OQ112" i="25"/>
  <c r="OR112" i="25"/>
  <c r="OS112" i="25"/>
  <c r="OT112" i="25"/>
  <c r="OU112" i="25"/>
  <c r="ON113" i="25"/>
  <c r="OO113" i="25"/>
  <c r="OP113" i="25"/>
  <c r="OQ113" i="25"/>
  <c r="OR113" i="25"/>
  <c r="OS113" i="25"/>
  <c r="OT113" i="25"/>
  <c r="OU113" i="25"/>
  <c r="ON114" i="25"/>
  <c r="OO114" i="25"/>
  <c r="OP114" i="25"/>
  <c r="OQ114" i="25"/>
  <c r="OR114" i="25"/>
  <c r="OS114" i="25"/>
  <c r="OT114" i="25"/>
  <c r="OU114" i="25"/>
  <c r="ON115" i="25"/>
  <c r="OO115" i="25"/>
  <c r="OP115" i="25"/>
  <c r="OQ115" i="25"/>
  <c r="OR115" i="25"/>
  <c r="OS115" i="25"/>
  <c r="OT115" i="25"/>
  <c r="OU115" i="25"/>
  <c r="ON116" i="25"/>
  <c r="OO116" i="25"/>
  <c r="OP116" i="25"/>
  <c r="OQ116" i="25"/>
  <c r="OR116" i="25"/>
  <c r="OS116" i="25"/>
  <c r="OT116" i="25"/>
  <c r="OU116" i="25"/>
  <c r="ON117" i="25"/>
  <c r="OO117" i="25"/>
  <c r="OP117" i="25"/>
  <c r="OQ117" i="25"/>
  <c r="OR117" i="25"/>
  <c r="OS117" i="25"/>
  <c r="OT117" i="25"/>
  <c r="OU117" i="25"/>
  <c r="H434" i="2"/>
  <c r="H433" i="2"/>
  <c r="H432" i="2"/>
  <c r="H431" i="2"/>
  <c r="G434" i="2"/>
  <c r="G433" i="2"/>
  <c r="G432" i="2"/>
  <c r="G431" i="2"/>
  <c r="H425" i="2"/>
  <c r="H424" i="2"/>
  <c r="H423" i="2"/>
  <c r="H422" i="2"/>
  <c r="G425" i="2"/>
  <c r="G424" i="2"/>
  <c r="G422" i="2"/>
  <c r="OF111" i="25"/>
  <c r="OG111" i="25"/>
  <c r="OH111" i="25"/>
  <c r="OI111" i="25"/>
  <c r="OJ111" i="25"/>
  <c r="OK111" i="25"/>
  <c r="OL111" i="25"/>
  <c r="OM111" i="25"/>
  <c r="OF112" i="25"/>
  <c r="OG112" i="25"/>
  <c r="OH112" i="25"/>
  <c r="OI112" i="25"/>
  <c r="OJ112" i="25"/>
  <c r="OK112" i="25"/>
  <c r="OL112" i="25"/>
  <c r="OM112" i="25"/>
  <c r="OF113" i="25"/>
  <c r="OG113" i="25"/>
  <c r="OH113" i="25"/>
  <c r="OI113" i="25"/>
  <c r="OJ113" i="25"/>
  <c r="OK113" i="25"/>
  <c r="OL113" i="25"/>
  <c r="OM113" i="25"/>
  <c r="OF114" i="25"/>
  <c r="OG114" i="25"/>
  <c r="OH114" i="25"/>
  <c r="OI114" i="25"/>
  <c r="OJ114" i="25"/>
  <c r="OK114" i="25"/>
  <c r="OL114" i="25"/>
  <c r="OM114" i="25"/>
  <c r="OF115" i="25"/>
  <c r="OG115" i="25"/>
  <c r="OH115" i="25"/>
  <c r="OI115" i="25"/>
  <c r="OJ115" i="25"/>
  <c r="OK115" i="25"/>
  <c r="OL115" i="25"/>
  <c r="OM115" i="25"/>
  <c r="OF116" i="25"/>
  <c r="OG116" i="25"/>
  <c r="OH116" i="25"/>
  <c r="OI116" i="25"/>
  <c r="OJ116" i="25"/>
  <c r="OK116" i="25"/>
  <c r="OL116" i="25"/>
  <c r="OM116" i="25"/>
  <c r="OF117" i="25"/>
  <c r="OG117" i="25"/>
  <c r="OH117" i="25"/>
  <c r="OI117" i="25"/>
  <c r="OJ117" i="25"/>
  <c r="OK117" i="25"/>
  <c r="OL117" i="25"/>
  <c r="OM117" i="25"/>
  <c r="H280" i="2"/>
  <c r="G280" i="2"/>
  <c r="F280" i="2"/>
  <c r="E280" i="2"/>
  <c r="D280" i="2"/>
  <c r="C280" i="2"/>
  <c r="B280" i="2"/>
  <c r="H283" i="2"/>
  <c r="H282" i="2"/>
  <c r="H281" i="2"/>
  <c r="G283" i="2"/>
  <c r="G282" i="2"/>
  <c r="G281" i="2"/>
  <c r="LV61" i="23"/>
  <c r="LU61" i="23"/>
  <c r="LV42" i="23"/>
  <c r="LU42" i="23"/>
  <c r="LT42" i="23"/>
  <c r="LS16" i="23"/>
  <c r="LR16" i="23"/>
  <c r="LQ16" i="23"/>
  <c r="LT10" i="23"/>
  <c r="LQ111" i="23"/>
  <c r="LR111" i="23"/>
  <c r="LS111" i="23"/>
  <c r="LT111" i="23"/>
  <c r="LU111" i="23"/>
  <c r="LV111" i="23"/>
  <c r="LQ112" i="23"/>
  <c r="LR112" i="23"/>
  <c r="LS112" i="23"/>
  <c r="LT112" i="23"/>
  <c r="LU112" i="23"/>
  <c r="LV112" i="23"/>
  <c r="LQ113" i="23"/>
  <c r="LR113" i="23"/>
  <c r="LS113" i="23"/>
  <c r="LT113" i="23"/>
  <c r="LU113" i="23"/>
  <c r="LV113" i="23"/>
  <c r="LQ114" i="23"/>
  <c r="LR114" i="23"/>
  <c r="LS114" i="23"/>
  <c r="LT114" i="23"/>
  <c r="LU114" i="23"/>
  <c r="LV114" i="23"/>
  <c r="LQ115" i="23"/>
  <c r="LR115" i="23"/>
  <c r="LS115" i="23"/>
  <c r="LT115" i="23"/>
  <c r="LU115" i="23"/>
  <c r="LV115" i="23"/>
  <c r="LQ116" i="23"/>
  <c r="LR116" i="23"/>
  <c r="LS116" i="23"/>
  <c r="LT116" i="23"/>
  <c r="LU116" i="23"/>
  <c r="LV116" i="23"/>
  <c r="LQ117" i="23"/>
  <c r="LR117" i="23"/>
  <c r="LS117" i="23"/>
  <c r="LT117" i="23"/>
  <c r="LU117" i="23"/>
  <c r="LV117" i="23"/>
  <c r="H221" i="2"/>
  <c r="H223" i="2"/>
  <c r="H222" i="2"/>
  <c r="G223" i="2"/>
  <c r="G222" i="2"/>
  <c r="G221" i="2"/>
  <c r="H214" i="2"/>
  <c r="H213" i="2"/>
  <c r="H212" i="2"/>
  <c r="G214" i="2"/>
  <c r="G213" i="2"/>
  <c r="G212" i="2"/>
  <c r="LP61" i="23"/>
  <c r="LO61" i="23"/>
  <c r="LJ61" i="23"/>
  <c r="LI61" i="23"/>
  <c r="LP42" i="23"/>
  <c r="LO42" i="23"/>
  <c r="LN42" i="23"/>
  <c r="LJ42" i="23"/>
  <c r="LI42" i="23"/>
  <c r="LH42" i="23"/>
  <c r="LM16" i="23"/>
  <c r="LL16" i="23"/>
  <c r="LK16" i="23"/>
  <c r="LG16" i="23"/>
  <c r="LF16" i="23"/>
  <c r="LE16" i="23"/>
  <c r="LN10" i="23"/>
  <c r="LH10" i="23"/>
  <c r="LE111" i="23"/>
  <c r="LF111" i="23"/>
  <c r="LG111" i="23"/>
  <c r="LH111" i="23"/>
  <c r="LI111" i="23"/>
  <c r="LJ111" i="23"/>
  <c r="LK111" i="23"/>
  <c r="LL111" i="23"/>
  <c r="LM111" i="23"/>
  <c r="LN111" i="23"/>
  <c r="LO111" i="23"/>
  <c r="LP111" i="23"/>
  <c r="LE112" i="23"/>
  <c r="LF112" i="23"/>
  <c r="LG112" i="23"/>
  <c r="LH112" i="23"/>
  <c r="LI112" i="23"/>
  <c r="LJ112" i="23"/>
  <c r="LK112" i="23"/>
  <c r="LL112" i="23"/>
  <c r="LM112" i="23"/>
  <c r="LN112" i="23"/>
  <c r="LO112" i="23"/>
  <c r="LP112" i="23"/>
  <c r="LE113" i="23"/>
  <c r="LF113" i="23"/>
  <c r="LG113" i="23"/>
  <c r="LH113" i="23"/>
  <c r="LI113" i="23"/>
  <c r="LJ113" i="23"/>
  <c r="LK113" i="23"/>
  <c r="LL113" i="23"/>
  <c r="LM113" i="23"/>
  <c r="LN113" i="23"/>
  <c r="LO113" i="23"/>
  <c r="LP113" i="23"/>
  <c r="LE114" i="23"/>
  <c r="LF114" i="23"/>
  <c r="LG114" i="23"/>
  <c r="LH114" i="23"/>
  <c r="LI114" i="23"/>
  <c r="LJ114" i="23"/>
  <c r="LK114" i="23"/>
  <c r="LL114" i="23"/>
  <c r="LM114" i="23"/>
  <c r="LN114" i="23"/>
  <c r="LO114" i="23"/>
  <c r="LP114" i="23"/>
  <c r="LE115" i="23"/>
  <c r="LF115" i="23"/>
  <c r="LG115" i="23"/>
  <c r="LH115" i="23"/>
  <c r="LI115" i="23"/>
  <c r="LJ115" i="23"/>
  <c r="LK115" i="23"/>
  <c r="LL115" i="23"/>
  <c r="LM115" i="23"/>
  <c r="LN115" i="23"/>
  <c r="LO115" i="23"/>
  <c r="LP115" i="23"/>
  <c r="LE116" i="23"/>
  <c r="LF116" i="23"/>
  <c r="LG116" i="23"/>
  <c r="LH116" i="23"/>
  <c r="LI116" i="23"/>
  <c r="LJ116" i="23"/>
  <c r="LK116" i="23"/>
  <c r="LL116" i="23"/>
  <c r="LM116" i="23"/>
  <c r="LN116" i="23"/>
  <c r="LO116" i="23"/>
  <c r="LP116" i="23"/>
  <c r="LE117" i="23"/>
  <c r="LF117" i="23"/>
  <c r="LG117" i="23"/>
  <c r="LH117" i="23"/>
  <c r="LI117" i="23"/>
  <c r="LJ117" i="23"/>
  <c r="LK117" i="23"/>
  <c r="LL117" i="23"/>
  <c r="LM117" i="23"/>
  <c r="LN117" i="23"/>
  <c r="LO117" i="23"/>
  <c r="LP117" i="23"/>
  <c r="LD61" i="23"/>
  <c r="LC61" i="23"/>
  <c r="KX61" i="23"/>
  <c r="KW61" i="23"/>
  <c r="KT61" i="23"/>
  <c r="KS61" i="23"/>
  <c r="KP61" i="23"/>
  <c r="KO61" i="23"/>
  <c r="LD42" i="23"/>
  <c r="LC42" i="23"/>
  <c r="LB42" i="23"/>
  <c r="KX42" i="23"/>
  <c r="KW42" i="23"/>
  <c r="KV42" i="23"/>
  <c r="KT42" i="23"/>
  <c r="KS42" i="23"/>
  <c r="KR42" i="23"/>
  <c r="KP42" i="23"/>
  <c r="KO42" i="23"/>
  <c r="KN42" i="23"/>
  <c r="LA16" i="23"/>
  <c r="KZ16" i="23"/>
  <c r="KY16" i="23"/>
  <c r="LB10" i="23"/>
  <c r="KV10" i="23"/>
  <c r="KR10" i="23"/>
  <c r="KN10" i="23"/>
  <c r="KX112" i="23"/>
  <c r="KY112" i="23"/>
  <c r="KZ112" i="23"/>
  <c r="LA112" i="23"/>
  <c r="LB112" i="23"/>
  <c r="LC112" i="23"/>
  <c r="LD112" i="23"/>
  <c r="KX113" i="23"/>
  <c r="KY113" i="23"/>
  <c r="KZ113" i="23"/>
  <c r="LA113" i="23"/>
  <c r="LB113" i="23"/>
  <c r="LC113" i="23"/>
  <c r="LD113" i="23"/>
  <c r="KX114" i="23"/>
  <c r="KY114" i="23"/>
  <c r="KZ114" i="23"/>
  <c r="LA114" i="23"/>
  <c r="LB114" i="23"/>
  <c r="LC114" i="23"/>
  <c r="LD114" i="23"/>
  <c r="KX115" i="23"/>
  <c r="KY115" i="23"/>
  <c r="KZ115" i="23"/>
  <c r="LA115" i="23"/>
  <c r="LB115" i="23"/>
  <c r="LC115" i="23"/>
  <c r="LD115" i="23"/>
  <c r="KX116" i="23"/>
  <c r="KY116" i="23"/>
  <c r="KZ116" i="23"/>
  <c r="LA116" i="23"/>
  <c r="LB116" i="23"/>
  <c r="LC116" i="23"/>
  <c r="LD116" i="23"/>
  <c r="KX117" i="23"/>
  <c r="KY117" i="23"/>
  <c r="KZ117" i="23"/>
  <c r="LA117" i="23"/>
  <c r="LB117" i="23"/>
  <c r="LC117" i="23"/>
  <c r="LD117" i="23"/>
  <c r="KY111" i="23"/>
  <c r="KZ111" i="23"/>
  <c r="LA111" i="23"/>
  <c r="LB111" i="23"/>
  <c r="LC111" i="23"/>
  <c r="LD111" i="23"/>
  <c r="H205" i="2"/>
  <c r="H204" i="2"/>
  <c r="H203" i="2"/>
  <c r="G205" i="2"/>
  <c r="G204" i="2"/>
  <c r="G203" i="2"/>
  <c r="H82" i="2"/>
  <c r="H81" i="2"/>
  <c r="H80" i="2"/>
  <c r="H79" i="2"/>
  <c r="G82" i="2"/>
  <c r="G81" i="2"/>
  <c r="G80" i="2"/>
  <c r="G79" i="2"/>
  <c r="LB112" i="22"/>
  <c r="LC112" i="22"/>
  <c r="LD112" i="22"/>
  <c r="LE112" i="22"/>
  <c r="LF112" i="22"/>
  <c r="LG112" i="22"/>
  <c r="LH112" i="22"/>
  <c r="LI112" i="22"/>
  <c r="LJ112" i="22"/>
  <c r="LB113" i="22"/>
  <c r="LC113" i="22"/>
  <c r="LD113" i="22"/>
  <c r="LE113" i="22"/>
  <c r="LF113" i="22"/>
  <c r="LG113" i="22"/>
  <c r="LH113" i="22"/>
  <c r="LI113" i="22"/>
  <c r="LJ113" i="22"/>
  <c r="LB114" i="22"/>
  <c r="LC114" i="22"/>
  <c r="LD114" i="22"/>
  <c r="LE114" i="22"/>
  <c r="LF114" i="22"/>
  <c r="LG114" i="22"/>
  <c r="LH114" i="22"/>
  <c r="LI114" i="22"/>
  <c r="LJ114" i="22"/>
  <c r="LB115" i="22"/>
  <c r="LC115" i="22"/>
  <c r="LD115" i="22"/>
  <c r="LE115" i="22"/>
  <c r="LF115" i="22"/>
  <c r="LG115" i="22"/>
  <c r="LH115" i="22"/>
  <c r="LI115" i="22"/>
  <c r="LJ115" i="22"/>
  <c r="LB116" i="22"/>
  <c r="LC116" i="22"/>
  <c r="LD116" i="22"/>
  <c r="LE116" i="22"/>
  <c r="LF116" i="22"/>
  <c r="LG116" i="22"/>
  <c r="LH116" i="22"/>
  <c r="LI116" i="22"/>
  <c r="LJ116" i="22"/>
  <c r="LB117" i="22"/>
  <c r="LC117" i="22"/>
  <c r="LD117" i="22"/>
  <c r="LE117" i="22"/>
  <c r="LF117" i="22"/>
  <c r="LG117" i="22"/>
  <c r="LH117" i="22"/>
  <c r="LI117" i="22"/>
  <c r="LJ117" i="22"/>
  <c r="LC111" i="22"/>
  <c r="LD111" i="22"/>
  <c r="LE111" i="22"/>
  <c r="LF111" i="22"/>
  <c r="LG111" i="22"/>
  <c r="LH111" i="22"/>
  <c r="LI111" i="22"/>
  <c r="LJ111" i="22"/>
  <c r="LJ61" i="22"/>
  <c r="LI61" i="22"/>
  <c r="LG61" i="22"/>
  <c r="LJ42" i="22"/>
  <c r="LI42" i="22"/>
  <c r="LH42" i="22"/>
  <c r="LG42" i="22"/>
  <c r="LG16" i="22"/>
  <c r="LF16" i="22"/>
  <c r="LE16" i="22"/>
  <c r="LD16" i="22"/>
  <c r="LH10" i="22"/>
  <c r="LC9" i="22"/>
  <c r="F505" i="2" l="1"/>
  <c r="E505" i="2"/>
  <c r="D505" i="2"/>
  <c r="C505" i="2"/>
  <c r="B505" i="2"/>
  <c r="H440" i="2" l="1"/>
  <c r="H439" i="2"/>
  <c r="H438" i="2"/>
  <c r="H400" i="2" l="1"/>
  <c r="H399" i="2"/>
  <c r="H398" i="2"/>
  <c r="G400" i="2"/>
  <c r="G399" i="2"/>
  <c r="G398" i="2"/>
  <c r="H393" i="2"/>
  <c r="H392" i="2"/>
  <c r="H391" i="2"/>
  <c r="G393" i="2"/>
  <c r="G392" i="2"/>
  <c r="G391" i="2"/>
  <c r="H386" i="2"/>
  <c r="H385" i="2"/>
  <c r="H384" i="2"/>
  <c r="G386" i="2"/>
  <c r="G385" i="2"/>
  <c r="G384" i="2"/>
  <c r="H379" i="2"/>
  <c r="H378" i="2"/>
  <c r="H377" i="2"/>
  <c r="G379" i="2"/>
  <c r="G378" i="2"/>
  <c r="G377" i="2"/>
  <c r="KI6" i="22" l="1"/>
  <c r="KI7" i="22"/>
  <c r="KI8" i="22"/>
  <c r="KI9" i="22"/>
  <c r="KI10" i="22"/>
  <c r="KI11" i="22"/>
  <c r="KI12" i="22"/>
  <c r="KI13" i="22"/>
  <c r="KI14" i="22"/>
  <c r="KI15" i="22"/>
  <c r="KI16" i="22"/>
  <c r="KI17" i="22"/>
  <c r="KI18" i="22"/>
  <c r="KI19" i="22"/>
  <c r="KI20" i="22"/>
  <c r="KI21" i="22"/>
  <c r="KI22" i="22"/>
  <c r="KI23" i="22"/>
  <c r="KI24" i="22"/>
  <c r="KI25" i="22"/>
  <c r="KI26" i="22"/>
  <c r="KI27" i="22"/>
  <c r="KI28" i="22"/>
  <c r="KI29" i="22"/>
  <c r="KI30" i="22"/>
  <c r="KI31" i="22"/>
  <c r="KI32" i="22"/>
  <c r="KI33" i="22"/>
  <c r="KI34" i="22"/>
  <c r="KI35" i="22"/>
  <c r="KI36" i="22"/>
  <c r="KI37" i="22"/>
  <c r="KI38" i="22"/>
  <c r="KI39" i="22"/>
  <c r="KI40" i="22"/>
  <c r="KI41" i="22"/>
  <c r="KI42" i="22"/>
  <c r="KI43" i="22"/>
  <c r="KI44" i="22"/>
  <c r="KI45" i="22"/>
  <c r="KI46" i="22"/>
  <c r="KI47" i="22"/>
  <c r="KI48" i="22"/>
  <c r="KI49" i="22"/>
  <c r="KI50" i="22"/>
  <c r="KI51" i="22"/>
  <c r="KI52" i="22"/>
  <c r="KI53" i="22"/>
  <c r="KI54" i="22"/>
  <c r="KI55" i="22"/>
  <c r="KI56" i="22"/>
  <c r="KI57" i="22"/>
  <c r="KI58" i="22"/>
  <c r="KI59" i="22"/>
  <c r="KI60" i="22"/>
  <c r="KI61" i="22"/>
  <c r="KI62" i="22"/>
  <c r="KI63" i="22"/>
  <c r="KI64" i="22"/>
  <c r="KI65" i="22"/>
  <c r="KI66" i="22"/>
  <c r="KI67" i="22"/>
  <c r="KI68" i="22"/>
  <c r="KI69" i="22"/>
  <c r="KI70" i="22"/>
  <c r="KI71" i="22"/>
  <c r="KI72" i="22"/>
  <c r="KI73" i="22"/>
  <c r="KI74" i="22"/>
  <c r="KI75" i="22"/>
  <c r="KI76" i="22"/>
  <c r="KI77" i="22"/>
  <c r="KI78" i="22"/>
  <c r="KI79" i="22"/>
  <c r="KI80" i="22"/>
  <c r="KI81" i="22"/>
  <c r="KI82" i="22"/>
  <c r="KI83" i="22"/>
  <c r="KI84" i="22"/>
  <c r="KI85" i="22"/>
  <c r="KI86" i="22"/>
  <c r="KI87" i="22"/>
  <c r="KI88" i="22"/>
  <c r="KI89" i="22"/>
  <c r="KI90" i="22"/>
  <c r="KI91" i="22"/>
  <c r="KI92" i="22"/>
  <c r="KI93" i="22"/>
  <c r="KI94" i="22"/>
  <c r="KI95" i="22"/>
  <c r="KI96" i="22"/>
  <c r="KI97" i="22"/>
  <c r="KI98" i="22"/>
  <c r="KI99" i="22"/>
  <c r="KI100" i="22"/>
  <c r="KI101" i="22"/>
  <c r="KI102" i="22"/>
  <c r="KI103" i="22"/>
  <c r="KI104" i="22"/>
  <c r="KI105" i="22"/>
  <c r="KI106" i="22"/>
  <c r="KI107" i="22"/>
  <c r="KI108" i="22"/>
  <c r="KI109" i="22"/>
  <c r="KI110" i="22"/>
  <c r="KF6" i="22"/>
  <c r="KF7" i="22"/>
  <c r="KF8" i="22"/>
  <c r="KF9" i="22"/>
  <c r="KF10" i="22"/>
  <c r="KF11" i="22"/>
  <c r="KF12" i="22"/>
  <c r="KF13" i="22"/>
  <c r="KF14" i="22"/>
  <c r="KF15" i="22"/>
  <c r="KF16" i="22"/>
  <c r="KF17" i="22"/>
  <c r="KF18" i="22"/>
  <c r="KF19" i="22"/>
  <c r="KF20" i="22"/>
  <c r="KF21" i="22"/>
  <c r="KF22" i="22"/>
  <c r="KF23" i="22"/>
  <c r="KF24" i="22"/>
  <c r="KF25" i="22"/>
  <c r="KF26" i="22"/>
  <c r="KF27" i="22"/>
  <c r="KF28" i="22"/>
  <c r="KF29" i="22"/>
  <c r="KF30" i="22"/>
  <c r="KF31" i="22"/>
  <c r="KF32" i="22"/>
  <c r="KF33" i="22"/>
  <c r="KF34" i="22"/>
  <c r="KF35" i="22"/>
  <c r="KF36" i="22"/>
  <c r="KF37" i="22"/>
  <c r="KF38" i="22"/>
  <c r="KF39" i="22"/>
  <c r="KF40" i="22"/>
  <c r="KF41" i="22"/>
  <c r="KF42" i="22"/>
  <c r="KF43" i="22"/>
  <c r="KF44" i="22"/>
  <c r="KF45" i="22"/>
  <c r="KF46" i="22"/>
  <c r="KF47" i="22"/>
  <c r="KF48" i="22"/>
  <c r="KF49" i="22"/>
  <c r="KF50" i="22"/>
  <c r="KF51" i="22"/>
  <c r="KF52" i="22"/>
  <c r="KF53" i="22"/>
  <c r="KF54" i="22"/>
  <c r="KF55" i="22"/>
  <c r="KF56" i="22"/>
  <c r="KF57" i="22"/>
  <c r="KF58" i="22"/>
  <c r="KF59" i="22"/>
  <c r="KF60" i="22"/>
  <c r="KF61" i="22"/>
  <c r="KF62" i="22"/>
  <c r="KF63" i="22"/>
  <c r="KF64" i="22"/>
  <c r="KF65" i="22"/>
  <c r="KF66" i="22"/>
  <c r="KF67" i="22"/>
  <c r="KF68" i="22"/>
  <c r="KF69" i="22"/>
  <c r="KF70" i="22"/>
  <c r="KF71" i="22"/>
  <c r="KF72" i="22"/>
  <c r="KF73" i="22"/>
  <c r="KF74" i="22"/>
  <c r="KF75" i="22"/>
  <c r="KF76" i="22"/>
  <c r="KF77" i="22"/>
  <c r="KF78" i="22"/>
  <c r="KF79" i="22"/>
  <c r="KF80" i="22"/>
  <c r="KF81" i="22"/>
  <c r="KF82" i="22"/>
  <c r="KF83" i="22"/>
  <c r="KF84" i="22"/>
  <c r="KF85" i="22"/>
  <c r="KF86" i="22"/>
  <c r="KF87" i="22"/>
  <c r="KF88" i="22"/>
  <c r="KF89" i="22"/>
  <c r="KF90" i="22"/>
  <c r="KF91" i="22"/>
  <c r="KF92" i="22"/>
  <c r="KF93" i="22"/>
  <c r="KF94" i="22"/>
  <c r="KF95" i="22"/>
  <c r="KF96" i="22"/>
  <c r="KF97" i="22"/>
  <c r="KF98" i="22"/>
  <c r="KF99" i="22"/>
  <c r="KF100" i="22"/>
  <c r="KF101" i="22"/>
  <c r="KF102" i="22"/>
  <c r="KF103" i="22"/>
  <c r="KF104" i="22"/>
  <c r="KF105" i="22"/>
  <c r="KF106" i="22"/>
  <c r="KF107" i="22"/>
  <c r="KF108" i="22"/>
  <c r="KF109" i="22"/>
  <c r="KF110" i="22"/>
  <c r="KI5" i="22"/>
  <c r="KF5" i="22"/>
  <c r="NM61" i="26"/>
  <c r="NN61" i="26"/>
  <c r="NO61" i="26"/>
  <c r="NP61" i="26"/>
  <c r="NQ61" i="26"/>
  <c r="NR61" i="26"/>
  <c r="NS61" i="26"/>
  <c r="NT61" i="26"/>
  <c r="NU61" i="26"/>
  <c r="NV61" i="26"/>
  <c r="NW61" i="26"/>
  <c r="NX61" i="26"/>
  <c r="OG61" i="26"/>
  <c r="MV61" i="25"/>
  <c r="MW61" i="25"/>
  <c r="MX61" i="25"/>
  <c r="MY61" i="25"/>
  <c r="MZ61" i="25"/>
  <c r="NA61" i="25"/>
  <c r="NB61" i="25"/>
  <c r="NC61" i="25"/>
  <c r="ND61" i="25"/>
  <c r="NE61" i="25"/>
  <c r="NF61" i="25"/>
  <c r="NG61" i="25"/>
  <c r="NH61" i="25"/>
  <c r="KQ61" i="22"/>
  <c r="KR61" i="22"/>
  <c r="KS61" i="22"/>
  <c r="KT61" i="22"/>
  <c r="KU61" i="22"/>
  <c r="KV61" i="22"/>
  <c r="KW61" i="22"/>
  <c r="KX61" i="22"/>
  <c r="KY61" i="22"/>
  <c r="KZ61" i="22"/>
  <c r="LA61" i="22"/>
  <c r="LB61" i="22"/>
  <c r="KI61" i="21"/>
  <c r="KJ61" i="21"/>
  <c r="KK61" i="21"/>
  <c r="KL61" i="21"/>
  <c r="KM61" i="21"/>
  <c r="KN61" i="21"/>
  <c r="KO61" i="21"/>
  <c r="KP61" i="21"/>
  <c r="KQ61" i="21"/>
  <c r="KR61" i="21"/>
  <c r="KS61" i="21"/>
  <c r="KT61" i="21"/>
  <c r="NM20" i="26"/>
  <c r="NO20" i="26"/>
  <c r="NQ20" i="26"/>
  <c r="NS20" i="26"/>
  <c r="NU20" i="26"/>
  <c r="NW20" i="26"/>
  <c r="OG20" i="26"/>
  <c r="NF20" i="25"/>
  <c r="ND20" i="25"/>
  <c r="NB20" i="25"/>
  <c r="MZ20" i="25"/>
  <c r="MX20" i="25"/>
  <c r="MV20" i="25"/>
  <c r="KQ20" i="22"/>
  <c r="KS20" i="22"/>
  <c r="KU20" i="22"/>
  <c r="KW20" i="22"/>
  <c r="LA20" i="22"/>
  <c r="KI20" i="21"/>
  <c r="KM20" i="21"/>
  <c r="KO20" i="21"/>
  <c r="KQ20" i="21"/>
  <c r="KS20" i="21"/>
  <c r="OC10" i="25" l="1"/>
  <c r="NY16" i="25"/>
  <c r="NZ16" i="25"/>
  <c r="OA16" i="25"/>
  <c r="OC42" i="25"/>
  <c r="OD42" i="25"/>
  <c r="OE42" i="25"/>
  <c r="OD61" i="25"/>
  <c r="OE61" i="25"/>
  <c r="NU10" i="25"/>
  <c r="NQ16" i="25"/>
  <c r="NR16" i="25"/>
  <c r="NS16" i="25"/>
  <c r="NU42" i="25"/>
  <c r="NV42" i="25"/>
  <c r="NW42" i="25"/>
  <c r="NV61" i="25"/>
  <c r="NW61" i="25"/>
  <c r="NI111" i="25"/>
  <c r="NJ111" i="25"/>
  <c r="NK111" i="25"/>
  <c r="NI112" i="25"/>
  <c r="NJ112" i="25"/>
  <c r="NK112" i="25"/>
  <c r="NI113" i="25"/>
  <c r="NJ113" i="25"/>
  <c r="NK113" i="25"/>
  <c r="NI114" i="25"/>
  <c r="NJ114" i="25"/>
  <c r="NK114" i="25"/>
  <c r="NI115" i="25"/>
  <c r="NJ115" i="25"/>
  <c r="NK115" i="25"/>
  <c r="NI116" i="25"/>
  <c r="NJ116" i="25"/>
  <c r="NK116" i="25"/>
  <c r="NI117" i="25"/>
  <c r="NJ117" i="25"/>
  <c r="NK117" i="25"/>
  <c r="OO92" i="26"/>
  <c r="OP92" i="26"/>
  <c r="OO93" i="26"/>
  <c r="OP93" i="26"/>
  <c r="OO94" i="26"/>
  <c r="OP94" i="26"/>
  <c r="OO95" i="26"/>
  <c r="OP95" i="26"/>
  <c r="OO96" i="26"/>
  <c r="OP96" i="26"/>
  <c r="OO97" i="26"/>
  <c r="OP97" i="26"/>
  <c r="OO98" i="26"/>
  <c r="OP98" i="26"/>
  <c r="OO99" i="26"/>
  <c r="OP99" i="26"/>
  <c r="OO100" i="26"/>
  <c r="OP100" i="26"/>
  <c r="OO101" i="26"/>
  <c r="OP101" i="26"/>
  <c r="OO102" i="26"/>
  <c r="OP102" i="26"/>
  <c r="OO103" i="26"/>
  <c r="OP103" i="26"/>
  <c r="OO104" i="26"/>
  <c r="OP104" i="26"/>
  <c r="OO105" i="26"/>
  <c r="OP105" i="26"/>
  <c r="OO106" i="26"/>
  <c r="OP106" i="26"/>
  <c r="OO107" i="26"/>
  <c r="OP107" i="26"/>
  <c r="OO108" i="26"/>
  <c r="OP108" i="26"/>
  <c r="OO109" i="26"/>
  <c r="OP109" i="26"/>
  <c r="OO110" i="26"/>
  <c r="OP110" i="26"/>
  <c r="OO111" i="26"/>
  <c r="OP111" i="26"/>
  <c r="OO112" i="26"/>
  <c r="OP112" i="26"/>
  <c r="OO113" i="26"/>
  <c r="OP113" i="26"/>
  <c r="OO114" i="26"/>
  <c r="OP114" i="26"/>
  <c r="OO115" i="26"/>
  <c r="OP115" i="26"/>
  <c r="OO116" i="26"/>
  <c r="OP116" i="26"/>
  <c r="OO117" i="26"/>
  <c r="OP117" i="26"/>
  <c r="B645" i="2" l="1"/>
  <c r="B638" i="2"/>
  <c r="B631" i="2"/>
  <c r="B624" i="2"/>
  <c r="B617" i="2"/>
  <c r="B610" i="2"/>
  <c r="B603" i="2"/>
  <c r="A601" i="2"/>
  <c r="F597" i="2"/>
  <c r="E597" i="2"/>
  <c r="D597" i="2"/>
  <c r="C597" i="2"/>
  <c r="B597" i="2"/>
  <c r="H596" i="2"/>
  <c r="G596" i="2"/>
  <c r="H595" i="2"/>
  <c r="G595" i="2"/>
  <c r="F595" i="2"/>
  <c r="E595" i="2"/>
  <c r="D595" i="2"/>
  <c r="C595" i="2"/>
  <c r="B595" i="2"/>
  <c r="H593" i="2"/>
  <c r="G593" i="2"/>
  <c r="F593" i="2"/>
  <c r="E593" i="2"/>
  <c r="D593" i="2"/>
  <c r="C593" i="2"/>
  <c r="B593" i="2"/>
  <c r="F590" i="2"/>
  <c r="E590" i="2"/>
  <c r="D590" i="2"/>
  <c r="C590" i="2"/>
  <c r="B590" i="2"/>
  <c r="H589" i="2"/>
  <c r="G589" i="2"/>
  <c r="H588" i="2"/>
  <c r="G588" i="2"/>
  <c r="F588" i="2"/>
  <c r="E588" i="2"/>
  <c r="D588" i="2"/>
  <c r="C588" i="2"/>
  <c r="B588" i="2"/>
  <c r="H586" i="2"/>
  <c r="G586" i="2"/>
  <c r="F586" i="2"/>
  <c r="E586" i="2"/>
  <c r="D586" i="2"/>
  <c r="C586" i="2"/>
  <c r="B586" i="2"/>
  <c r="F583" i="2"/>
  <c r="E583" i="2"/>
  <c r="D583" i="2"/>
  <c r="C583" i="2"/>
  <c r="B583" i="2"/>
  <c r="H582" i="2"/>
  <c r="G582" i="2"/>
  <c r="H581" i="2"/>
  <c r="G581" i="2"/>
  <c r="F581" i="2"/>
  <c r="E581" i="2"/>
  <c r="D581" i="2"/>
  <c r="C581" i="2"/>
  <c r="B581" i="2"/>
  <c r="H579" i="2"/>
  <c r="G579" i="2"/>
  <c r="F579" i="2"/>
  <c r="E579" i="2"/>
  <c r="D579" i="2"/>
  <c r="C579" i="2"/>
  <c r="B579" i="2"/>
  <c r="G578" i="2"/>
  <c r="F578" i="2"/>
  <c r="E578" i="2"/>
  <c r="C578" i="2"/>
  <c r="B578" i="2"/>
  <c r="F576" i="2"/>
  <c r="E576" i="2"/>
  <c r="D576" i="2"/>
  <c r="C576" i="2"/>
  <c r="B576" i="2"/>
  <c r="H575" i="2"/>
  <c r="G575" i="2"/>
  <c r="H574" i="2"/>
  <c r="G574" i="2"/>
  <c r="F574" i="2"/>
  <c r="E574" i="2"/>
  <c r="D574" i="2"/>
  <c r="C574" i="2"/>
  <c r="B574" i="2"/>
  <c r="H572" i="2"/>
  <c r="G572" i="2"/>
  <c r="F572" i="2"/>
  <c r="E572" i="2"/>
  <c r="D572" i="2"/>
  <c r="C572" i="2"/>
  <c r="B572" i="2"/>
  <c r="A567" i="2"/>
  <c r="F564" i="2"/>
  <c r="E564" i="2"/>
  <c r="D564" i="2"/>
  <c r="C564" i="2"/>
  <c r="B564" i="2"/>
  <c r="H563" i="2"/>
  <c r="G563" i="2"/>
  <c r="D563" i="2"/>
  <c r="H562" i="2"/>
  <c r="G562" i="2"/>
  <c r="F562" i="2"/>
  <c r="E562" i="2"/>
  <c r="D562" i="2"/>
  <c r="C562" i="2"/>
  <c r="B562" i="2"/>
  <c r="H561" i="2"/>
  <c r="G561" i="2"/>
  <c r="F560" i="2"/>
  <c r="E560" i="2"/>
  <c r="D560" i="2"/>
  <c r="C560" i="2"/>
  <c r="B560" i="2"/>
  <c r="H559" i="2"/>
  <c r="G559" i="2"/>
  <c r="F559" i="2"/>
  <c r="D559" i="2"/>
  <c r="C559" i="2"/>
  <c r="B559" i="2"/>
  <c r="F557" i="2"/>
  <c r="E557" i="2"/>
  <c r="D557" i="2"/>
  <c r="C557" i="2"/>
  <c r="B557" i="2"/>
  <c r="H556" i="2"/>
  <c r="G556" i="2"/>
  <c r="F556" i="2"/>
  <c r="E556" i="2"/>
  <c r="D556" i="2"/>
  <c r="C556" i="2"/>
  <c r="B556" i="2"/>
  <c r="H555" i="2"/>
  <c r="G555" i="2"/>
  <c r="F555" i="2"/>
  <c r="E555" i="2"/>
  <c r="D555" i="2"/>
  <c r="C555" i="2"/>
  <c r="B555" i="2"/>
  <c r="H554" i="2"/>
  <c r="G554" i="2"/>
  <c r="F554" i="2"/>
  <c r="E554" i="2"/>
  <c r="D554" i="2"/>
  <c r="C554" i="2"/>
  <c r="B554" i="2"/>
  <c r="F553" i="2"/>
  <c r="E553" i="2"/>
  <c r="D553" i="2"/>
  <c r="C553" i="2"/>
  <c r="B553" i="2"/>
  <c r="H552" i="2"/>
  <c r="G552" i="2"/>
  <c r="F552" i="2"/>
  <c r="E552" i="2"/>
  <c r="D552" i="2"/>
  <c r="C552" i="2"/>
  <c r="B552" i="2"/>
  <c r="F550" i="2"/>
  <c r="E550" i="2"/>
  <c r="D550" i="2"/>
  <c r="C550" i="2"/>
  <c r="B550" i="2"/>
  <c r="H549" i="2"/>
  <c r="G549" i="2"/>
  <c r="F549" i="2"/>
  <c r="E549" i="2"/>
  <c r="D549" i="2"/>
  <c r="C549" i="2"/>
  <c r="B549" i="2"/>
  <c r="H548" i="2"/>
  <c r="G548" i="2"/>
  <c r="F548" i="2"/>
  <c r="E548" i="2"/>
  <c r="D548" i="2"/>
  <c r="C548" i="2"/>
  <c r="B548" i="2"/>
  <c r="H547" i="2"/>
  <c r="G547" i="2"/>
  <c r="F547" i="2"/>
  <c r="E547" i="2"/>
  <c r="D547" i="2"/>
  <c r="C547" i="2"/>
  <c r="B547" i="2"/>
  <c r="F546" i="2"/>
  <c r="E546" i="2"/>
  <c r="D546" i="2"/>
  <c r="C546" i="2"/>
  <c r="B546" i="2"/>
  <c r="H545" i="2"/>
  <c r="G545" i="2"/>
  <c r="F545" i="2"/>
  <c r="E545" i="2"/>
  <c r="D545" i="2"/>
  <c r="C545" i="2"/>
  <c r="B545" i="2"/>
  <c r="F543" i="2"/>
  <c r="E543" i="2"/>
  <c r="D543" i="2"/>
  <c r="C543" i="2"/>
  <c r="B543" i="2"/>
  <c r="H542" i="2"/>
  <c r="G542" i="2"/>
  <c r="F542" i="2"/>
  <c r="E542" i="2"/>
  <c r="D542" i="2"/>
  <c r="C542" i="2"/>
  <c r="B542" i="2"/>
  <c r="H541" i="2"/>
  <c r="G541" i="2"/>
  <c r="F541" i="2"/>
  <c r="E541" i="2"/>
  <c r="D541" i="2"/>
  <c r="C541" i="2"/>
  <c r="B541" i="2"/>
  <c r="H540" i="2"/>
  <c r="G540" i="2"/>
  <c r="F540" i="2"/>
  <c r="E540" i="2"/>
  <c r="D540" i="2"/>
  <c r="C540" i="2"/>
  <c r="B540" i="2"/>
  <c r="F539" i="2"/>
  <c r="E539" i="2"/>
  <c r="D539" i="2"/>
  <c r="C539" i="2"/>
  <c r="B539" i="2"/>
  <c r="H538" i="2"/>
  <c r="G538" i="2"/>
  <c r="F538" i="2"/>
  <c r="E538" i="2"/>
  <c r="D538" i="2"/>
  <c r="C538" i="2"/>
  <c r="B538" i="2"/>
  <c r="F536" i="2"/>
  <c r="E536" i="2"/>
  <c r="D536" i="2"/>
  <c r="C536" i="2"/>
  <c r="B536" i="2"/>
  <c r="H535" i="2"/>
  <c r="G535" i="2"/>
  <c r="H534" i="2"/>
  <c r="G534" i="2"/>
  <c r="F534" i="2"/>
  <c r="E534" i="2"/>
  <c r="D534" i="2"/>
  <c r="C534" i="2"/>
  <c r="B534" i="2"/>
  <c r="H533" i="2"/>
  <c r="G533" i="2"/>
  <c r="F532" i="2"/>
  <c r="E532" i="2"/>
  <c r="D532" i="2"/>
  <c r="C532" i="2"/>
  <c r="B532" i="2"/>
  <c r="H531" i="2"/>
  <c r="G531" i="2"/>
  <c r="E531" i="2"/>
  <c r="D531" i="2"/>
  <c r="C531" i="2"/>
  <c r="F529" i="2"/>
  <c r="E529" i="2"/>
  <c r="D529" i="2"/>
  <c r="C529" i="2"/>
  <c r="B529" i="2"/>
  <c r="H528" i="2"/>
  <c r="G528" i="2"/>
  <c r="H527" i="2"/>
  <c r="G527" i="2"/>
  <c r="F527" i="2"/>
  <c r="E527" i="2"/>
  <c r="D527" i="2"/>
  <c r="C527" i="2"/>
  <c r="B527" i="2"/>
  <c r="H526" i="2"/>
  <c r="G526" i="2"/>
  <c r="F525" i="2"/>
  <c r="E525" i="2"/>
  <c r="D525" i="2"/>
  <c r="C525" i="2"/>
  <c r="B525" i="2"/>
  <c r="H524" i="2"/>
  <c r="G524" i="2"/>
  <c r="F522" i="2"/>
  <c r="E522" i="2"/>
  <c r="D522" i="2"/>
  <c r="C522" i="2"/>
  <c r="B522" i="2"/>
  <c r="H521" i="2"/>
  <c r="G521" i="2"/>
  <c r="H520" i="2"/>
  <c r="G520" i="2"/>
  <c r="F520" i="2"/>
  <c r="E520" i="2"/>
  <c r="D520" i="2"/>
  <c r="C520" i="2"/>
  <c r="B520" i="2"/>
  <c r="H519" i="2"/>
  <c r="G519" i="2"/>
  <c r="F518" i="2"/>
  <c r="E518" i="2"/>
  <c r="D518" i="2"/>
  <c r="C518" i="2"/>
  <c r="B518" i="2"/>
  <c r="H517" i="2"/>
  <c r="G517" i="2"/>
  <c r="F517" i="2"/>
  <c r="E517" i="2"/>
  <c r="C517" i="2"/>
  <c r="B517" i="2"/>
  <c r="A513" i="2"/>
  <c r="F504" i="2"/>
  <c r="E504" i="2"/>
  <c r="D504" i="2"/>
  <c r="C504" i="2"/>
  <c r="B504" i="2"/>
  <c r="F503" i="2"/>
  <c r="E503" i="2"/>
  <c r="D503" i="2"/>
  <c r="C503" i="2"/>
  <c r="B503" i="2"/>
  <c r="H501" i="2"/>
  <c r="G501" i="2"/>
  <c r="F501" i="2"/>
  <c r="E501" i="2"/>
  <c r="D501" i="2"/>
  <c r="C501" i="2"/>
  <c r="B501" i="2"/>
  <c r="H500" i="2"/>
  <c r="G500" i="2"/>
  <c r="F500" i="2"/>
  <c r="E500" i="2"/>
  <c r="D500" i="2"/>
  <c r="C500" i="2"/>
  <c r="B500" i="2"/>
  <c r="H499" i="2"/>
  <c r="G499" i="2"/>
  <c r="F499" i="2"/>
  <c r="E499" i="2"/>
  <c r="D499" i="2"/>
  <c r="C499" i="2"/>
  <c r="B499" i="2"/>
  <c r="H498" i="2"/>
  <c r="G498" i="2"/>
  <c r="F498" i="2"/>
  <c r="E498" i="2"/>
  <c r="D498" i="2"/>
  <c r="C498" i="2"/>
  <c r="B498" i="2"/>
  <c r="H497" i="2"/>
  <c r="G497" i="2"/>
  <c r="F497" i="2"/>
  <c r="E497" i="2"/>
  <c r="D497" i="2"/>
  <c r="C497" i="2"/>
  <c r="B497" i="2"/>
  <c r="H496" i="2"/>
  <c r="G496" i="2"/>
  <c r="F496" i="2"/>
  <c r="E496" i="2"/>
  <c r="D496" i="2"/>
  <c r="C496" i="2"/>
  <c r="B496" i="2"/>
  <c r="H494" i="2"/>
  <c r="G494" i="2"/>
  <c r="F494" i="2"/>
  <c r="E494" i="2"/>
  <c r="D494" i="2"/>
  <c r="C494" i="2"/>
  <c r="B494" i="2"/>
  <c r="H493" i="2"/>
  <c r="G493" i="2"/>
  <c r="F493" i="2"/>
  <c r="E493" i="2"/>
  <c r="D493" i="2"/>
  <c r="C493" i="2"/>
  <c r="B493" i="2"/>
  <c r="H492" i="2"/>
  <c r="G492" i="2"/>
  <c r="F492" i="2"/>
  <c r="E492" i="2"/>
  <c r="D492" i="2"/>
  <c r="C492" i="2"/>
  <c r="B492" i="2"/>
  <c r="H491" i="2"/>
  <c r="G491" i="2"/>
  <c r="F491" i="2"/>
  <c r="E491" i="2"/>
  <c r="D491" i="2"/>
  <c r="C491" i="2"/>
  <c r="B491" i="2"/>
  <c r="H490" i="2"/>
  <c r="G490" i="2"/>
  <c r="F490" i="2"/>
  <c r="E490" i="2"/>
  <c r="D490" i="2"/>
  <c r="C490" i="2"/>
  <c r="B490" i="2"/>
  <c r="H489" i="2"/>
  <c r="G489" i="2"/>
  <c r="F489" i="2"/>
  <c r="E489" i="2"/>
  <c r="D489" i="2"/>
  <c r="C489" i="2"/>
  <c r="B489" i="2"/>
  <c r="H487" i="2"/>
  <c r="G487" i="2"/>
  <c r="F487" i="2"/>
  <c r="E487" i="2"/>
  <c r="D487" i="2"/>
  <c r="C487" i="2"/>
  <c r="B487" i="2"/>
  <c r="H486" i="2"/>
  <c r="G486" i="2"/>
  <c r="F486" i="2"/>
  <c r="E486" i="2"/>
  <c r="D486" i="2"/>
  <c r="C486" i="2"/>
  <c r="B486" i="2"/>
  <c r="H485" i="2"/>
  <c r="G485" i="2"/>
  <c r="F485" i="2"/>
  <c r="E485" i="2"/>
  <c r="D485" i="2"/>
  <c r="C485" i="2"/>
  <c r="B485" i="2"/>
  <c r="H484" i="2"/>
  <c r="G484" i="2"/>
  <c r="F484" i="2"/>
  <c r="E484" i="2"/>
  <c r="D484" i="2"/>
  <c r="C484" i="2"/>
  <c r="B484" i="2"/>
  <c r="H483" i="2"/>
  <c r="G483" i="2"/>
  <c r="F483" i="2"/>
  <c r="E483" i="2"/>
  <c r="D483" i="2"/>
  <c r="C483" i="2"/>
  <c r="B483" i="2"/>
  <c r="H482" i="2"/>
  <c r="G482" i="2"/>
  <c r="F482" i="2"/>
  <c r="E482" i="2"/>
  <c r="D482" i="2"/>
  <c r="C482" i="2"/>
  <c r="B482" i="2"/>
  <c r="F480" i="2"/>
  <c r="E480" i="2"/>
  <c r="D480" i="2"/>
  <c r="C480" i="2"/>
  <c r="B480" i="2"/>
  <c r="H479" i="2"/>
  <c r="G479" i="2"/>
  <c r="H478" i="2"/>
  <c r="G478" i="2"/>
  <c r="F478" i="2"/>
  <c r="E478" i="2"/>
  <c r="D478" i="2"/>
  <c r="C478" i="2"/>
  <c r="B478" i="2"/>
  <c r="H477" i="2"/>
  <c r="G477" i="2"/>
  <c r="F476" i="2"/>
  <c r="E476" i="2"/>
  <c r="D476" i="2"/>
  <c r="C476" i="2"/>
  <c r="B476" i="2"/>
  <c r="H475" i="2"/>
  <c r="G475" i="2"/>
  <c r="F475" i="2"/>
  <c r="E475" i="2"/>
  <c r="D475" i="2"/>
  <c r="C475" i="2"/>
  <c r="B475" i="2"/>
  <c r="F473" i="2"/>
  <c r="E473" i="2"/>
  <c r="D473" i="2"/>
  <c r="C473" i="2"/>
  <c r="B473" i="2"/>
  <c r="H472" i="2"/>
  <c r="G472" i="2"/>
  <c r="F472" i="2"/>
  <c r="E472" i="2"/>
  <c r="D472" i="2"/>
  <c r="C472" i="2"/>
  <c r="B472" i="2"/>
  <c r="H471" i="2"/>
  <c r="G471" i="2"/>
  <c r="F471" i="2"/>
  <c r="E471" i="2"/>
  <c r="D471" i="2"/>
  <c r="C471" i="2"/>
  <c r="B471" i="2"/>
  <c r="H470" i="2"/>
  <c r="G470" i="2"/>
  <c r="F470" i="2"/>
  <c r="E470" i="2"/>
  <c r="D470" i="2"/>
  <c r="C470" i="2"/>
  <c r="B470" i="2"/>
  <c r="F469" i="2"/>
  <c r="E469" i="2"/>
  <c r="D469" i="2"/>
  <c r="C469" i="2"/>
  <c r="B469" i="2"/>
  <c r="H468" i="2"/>
  <c r="G468" i="2"/>
  <c r="F468" i="2"/>
  <c r="E468" i="2"/>
  <c r="D468" i="2"/>
  <c r="C468" i="2"/>
  <c r="B468" i="2"/>
  <c r="F466" i="2"/>
  <c r="E466" i="2"/>
  <c r="D466" i="2"/>
  <c r="C466" i="2"/>
  <c r="B466" i="2"/>
  <c r="H465" i="2"/>
  <c r="G465" i="2"/>
  <c r="F465" i="2"/>
  <c r="E465" i="2"/>
  <c r="D465" i="2"/>
  <c r="C465" i="2"/>
  <c r="B465" i="2"/>
  <c r="H464" i="2"/>
  <c r="G464" i="2"/>
  <c r="F464" i="2"/>
  <c r="E464" i="2"/>
  <c r="D464" i="2"/>
  <c r="C464" i="2"/>
  <c r="B464" i="2"/>
  <c r="H463" i="2"/>
  <c r="G463" i="2"/>
  <c r="F463" i="2"/>
  <c r="E463" i="2"/>
  <c r="D463" i="2"/>
  <c r="C463" i="2"/>
  <c r="B463" i="2"/>
  <c r="F462" i="2"/>
  <c r="E462" i="2"/>
  <c r="D462" i="2"/>
  <c r="C462" i="2"/>
  <c r="B462" i="2"/>
  <c r="H461" i="2"/>
  <c r="G461" i="2"/>
  <c r="F461" i="2"/>
  <c r="E461" i="2"/>
  <c r="D461" i="2"/>
  <c r="C461" i="2"/>
  <c r="B461" i="2"/>
  <c r="F459" i="2"/>
  <c r="E459" i="2"/>
  <c r="D459" i="2"/>
  <c r="C459" i="2"/>
  <c r="B459" i="2"/>
  <c r="H458" i="2"/>
  <c r="G458" i="2"/>
  <c r="F458" i="2"/>
  <c r="E458" i="2"/>
  <c r="D458" i="2"/>
  <c r="C458" i="2"/>
  <c r="B458" i="2"/>
  <c r="H457" i="2"/>
  <c r="G457" i="2"/>
  <c r="F457" i="2"/>
  <c r="E457" i="2"/>
  <c r="D457" i="2"/>
  <c r="C457" i="2"/>
  <c r="B457" i="2"/>
  <c r="H456" i="2"/>
  <c r="G456" i="2"/>
  <c r="F456" i="2"/>
  <c r="E456" i="2"/>
  <c r="D456" i="2"/>
  <c r="C456" i="2"/>
  <c r="B456" i="2"/>
  <c r="F455" i="2"/>
  <c r="E455" i="2"/>
  <c r="D455" i="2"/>
  <c r="C455" i="2"/>
  <c r="B455" i="2"/>
  <c r="H454" i="2"/>
  <c r="G454" i="2"/>
  <c r="F454" i="2"/>
  <c r="E454" i="2"/>
  <c r="D454" i="2"/>
  <c r="C454" i="2"/>
  <c r="B454" i="2"/>
  <c r="A451" i="2"/>
  <c r="F448" i="2"/>
  <c r="E448" i="2"/>
  <c r="D448" i="2"/>
  <c r="C448" i="2"/>
  <c r="B448" i="2"/>
  <c r="H447" i="2"/>
  <c r="G447" i="2"/>
  <c r="H446" i="2"/>
  <c r="G446" i="2"/>
  <c r="F446" i="2"/>
  <c r="E446" i="2"/>
  <c r="D446" i="2"/>
  <c r="C446" i="2"/>
  <c r="B446" i="2"/>
  <c r="H445" i="2"/>
  <c r="G445" i="2"/>
  <c r="F445" i="2"/>
  <c r="E445" i="2"/>
  <c r="D445" i="2"/>
  <c r="C445" i="2"/>
  <c r="B445" i="2"/>
  <c r="F444" i="2"/>
  <c r="E444" i="2"/>
  <c r="D444" i="2"/>
  <c r="C444" i="2"/>
  <c r="B444" i="2"/>
  <c r="H443" i="2"/>
  <c r="G443" i="2"/>
  <c r="F443" i="2"/>
  <c r="E443" i="2"/>
  <c r="D443" i="2"/>
  <c r="C443" i="2"/>
  <c r="B443" i="2"/>
  <c r="F441" i="2"/>
  <c r="E441" i="2"/>
  <c r="D441" i="2"/>
  <c r="C441" i="2"/>
  <c r="B441" i="2"/>
  <c r="G440" i="2"/>
  <c r="G439" i="2"/>
  <c r="F439" i="2"/>
  <c r="E439" i="2"/>
  <c r="D439" i="2"/>
  <c r="C439" i="2"/>
  <c r="B439" i="2"/>
  <c r="G438" i="2"/>
  <c r="F438" i="2"/>
  <c r="E438" i="2"/>
  <c r="D438" i="2"/>
  <c r="C438" i="2"/>
  <c r="B438" i="2"/>
  <c r="F437" i="2"/>
  <c r="E437" i="2"/>
  <c r="D437" i="2"/>
  <c r="C437" i="2"/>
  <c r="B437" i="2"/>
  <c r="H436" i="2"/>
  <c r="G436" i="2"/>
  <c r="F436" i="2"/>
  <c r="E436" i="2"/>
  <c r="D436" i="2"/>
  <c r="C436" i="2"/>
  <c r="B436" i="2"/>
  <c r="F429" i="2"/>
  <c r="E429" i="2"/>
  <c r="D429" i="2"/>
  <c r="C429" i="2"/>
  <c r="B429" i="2"/>
  <c r="F428" i="2"/>
  <c r="E428" i="2"/>
  <c r="D428" i="2"/>
  <c r="C428" i="2"/>
  <c r="B428" i="2"/>
  <c r="F427" i="2"/>
  <c r="E427" i="2"/>
  <c r="D427" i="2"/>
  <c r="C427" i="2"/>
  <c r="B427" i="2"/>
  <c r="F415" i="2"/>
  <c r="E415" i="2"/>
  <c r="D415" i="2"/>
  <c r="C415" i="2"/>
  <c r="B415" i="2"/>
  <c r="H414" i="2"/>
  <c r="G414" i="2"/>
  <c r="H413" i="2"/>
  <c r="G413" i="2"/>
  <c r="F413" i="2"/>
  <c r="E413" i="2"/>
  <c r="D413" i="2"/>
  <c r="C413" i="2"/>
  <c r="B413" i="2"/>
  <c r="H412" i="2"/>
  <c r="G412" i="2"/>
  <c r="F412" i="2"/>
  <c r="E412" i="2"/>
  <c r="D412" i="2"/>
  <c r="C412" i="2"/>
  <c r="B412" i="2"/>
  <c r="H411" i="2"/>
  <c r="G411" i="2"/>
  <c r="F411" i="2"/>
  <c r="E411" i="2"/>
  <c r="D411" i="2"/>
  <c r="C411" i="2"/>
  <c r="B411" i="2"/>
  <c r="H410" i="2"/>
  <c r="G410" i="2"/>
  <c r="F410" i="2"/>
  <c r="E410" i="2"/>
  <c r="D410" i="2"/>
  <c r="C410" i="2"/>
  <c r="B410" i="2"/>
  <c r="F408" i="2"/>
  <c r="E408" i="2"/>
  <c r="D408" i="2"/>
  <c r="C408" i="2"/>
  <c r="B408" i="2"/>
  <c r="H407" i="2"/>
  <c r="G407" i="2"/>
  <c r="H406" i="2"/>
  <c r="G406" i="2"/>
  <c r="F406" i="2"/>
  <c r="E406" i="2"/>
  <c r="D406" i="2"/>
  <c r="C406" i="2"/>
  <c r="B406" i="2"/>
  <c r="H405" i="2"/>
  <c r="G405" i="2"/>
  <c r="F405" i="2"/>
  <c r="E405" i="2"/>
  <c r="D405" i="2"/>
  <c r="C405" i="2"/>
  <c r="B405" i="2"/>
  <c r="H404" i="2"/>
  <c r="G404" i="2"/>
  <c r="F404" i="2"/>
  <c r="E404" i="2"/>
  <c r="D404" i="2"/>
  <c r="C404" i="2"/>
  <c r="B404" i="2"/>
  <c r="H403" i="2"/>
  <c r="G403" i="2"/>
  <c r="F403" i="2"/>
  <c r="E403" i="2"/>
  <c r="D403" i="2"/>
  <c r="C403" i="2"/>
  <c r="B403" i="2"/>
  <c r="A418" i="2"/>
  <c r="F401" i="2"/>
  <c r="E401" i="2"/>
  <c r="D401" i="2"/>
  <c r="C401" i="2"/>
  <c r="B401" i="2"/>
  <c r="F399" i="2"/>
  <c r="E399" i="2"/>
  <c r="D399" i="2"/>
  <c r="C399" i="2"/>
  <c r="B399" i="2"/>
  <c r="F398" i="2"/>
  <c r="E398" i="2"/>
  <c r="D398" i="2"/>
  <c r="C398" i="2"/>
  <c r="B398" i="2"/>
  <c r="H397" i="2"/>
  <c r="G397" i="2"/>
  <c r="F397" i="2"/>
  <c r="E397" i="2"/>
  <c r="D397" i="2"/>
  <c r="C397" i="2"/>
  <c r="B397" i="2"/>
  <c r="H396" i="2"/>
  <c r="G396" i="2"/>
  <c r="F396" i="2"/>
  <c r="E396" i="2"/>
  <c r="D396" i="2"/>
  <c r="C396" i="2"/>
  <c r="B396" i="2"/>
  <c r="F394" i="2"/>
  <c r="E394" i="2"/>
  <c r="D394" i="2"/>
  <c r="C394" i="2"/>
  <c r="B394" i="2"/>
  <c r="F393" i="2"/>
  <c r="E393" i="2"/>
  <c r="D393" i="2"/>
  <c r="C393" i="2"/>
  <c r="B393" i="2"/>
  <c r="F392" i="2"/>
  <c r="E392" i="2"/>
  <c r="D392" i="2"/>
  <c r="C392" i="2"/>
  <c r="B392" i="2"/>
  <c r="H390" i="2"/>
  <c r="G390" i="2"/>
  <c r="F390" i="2"/>
  <c r="E390" i="2"/>
  <c r="D390" i="2"/>
  <c r="C390" i="2"/>
  <c r="B390" i="2"/>
  <c r="H389" i="2"/>
  <c r="G389" i="2"/>
  <c r="F389" i="2"/>
  <c r="E389" i="2"/>
  <c r="D389" i="2"/>
  <c r="C389" i="2"/>
  <c r="B389" i="2"/>
  <c r="F387" i="2"/>
  <c r="E387" i="2"/>
  <c r="D387" i="2"/>
  <c r="C387" i="2"/>
  <c r="B387" i="2"/>
  <c r="F386" i="2"/>
  <c r="E386" i="2"/>
  <c r="D386" i="2"/>
  <c r="C386" i="2"/>
  <c r="B386" i="2"/>
  <c r="F385" i="2"/>
  <c r="E385" i="2"/>
  <c r="D385" i="2"/>
  <c r="C385" i="2"/>
  <c r="B385" i="2"/>
  <c r="F384" i="2"/>
  <c r="E384" i="2"/>
  <c r="D384" i="2"/>
  <c r="C384" i="2"/>
  <c r="B384" i="2"/>
  <c r="H383" i="2"/>
  <c r="G383" i="2"/>
  <c r="F383" i="2"/>
  <c r="E383" i="2"/>
  <c r="D383" i="2"/>
  <c r="C383" i="2"/>
  <c r="B383" i="2"/>
  <c r="H382" i="2"/>
  <c r="G382" i="2"/>
  <c r="F382" i="2"/>
  <c r="E382" i="2"/>
  <c r="D382" i="2"/>
  <c r="C382" i="2"/>
  <c r="B382" i="2"/>
  <c r="F380" i="2"/>
  <c r="E380" i="2"/>
  <c r="D380" i="2"/>
  <c r="C380" i="2"/>
  <c r="B380" i="2"/>
  <c r="F379" i="2"/>
  <c r="E379" i="2"/>
  <c r="D379" i="2"/>
  <c r="C379" i="2"/>
  <c r="B379" i="2"/>
  <c r="F378" i="2"/>
  <c r="E378" i="2"/>
  <c r="D378" i="2"/>
  <c r="C378" i="2"/>
  <c r="B378" i="2"/>
  <c r="F377" i="2"/>
  <c r="E377" i="2"/>
  <c r="D377" i="2"/>
  <c r="C377" i="2"/>
  <c r="B377" i="2"/>
  <c r="H376" i="2"/>
  <c r="G376" i="2"/>
  <c r="F376" i="2"/>
  <c r="E376" i="2"/>
  <c r="D376" i="2"/>
  <c r="C376" i="2"/>
  <c r="B376" i="2"/>
  <c r="H375" i="2"/>
  <c r="G375" i="2"/>
  <c r="F375" i="2"/>
  <c r="E375" i="2"/>
  <c r="D375" i="2"/>
  <c r="C375" i="2"/>
  <c r="B375" i="2"/>
  <c r="A372" i="2"/>
  <c r="F369" i="2"/>
  <c r="E369" i="2"/>
  <c r="D369" i="2"/>
  <c r="C369" i="2"/>
  <c r="B369" i="2"/>
  <c r="H368" i="2"/>
  <c r="G368" i="2"/>
  <c r="F368" i="2"/>
  <c r="E368" i="2"/>
  <c r="D368" i="2"/>
  <c r="C368" i="2"/>
  <c r="B368" i="2"/>
  <c r="H367" i="2"/>
  <c r="G367" i="2"/>
  <c r="F367" i="2"/>
  <c r="E367" i="2"/>
  <c r="D367" i="2"/>
  <c r="C367" i="2"/>
  <c r="B367" i="2"/>
  <c r="H366" i="2"/>
  <c r="G366" i="2"/>
  <c r="H365" i="2"/>
  <c r="G365" i="2"/>
  <c r="F365" i="2"/>
  <c r="E365" i="2"/>
  <c r="D365" i="2"/>
  <c r="C365" i="2"/>
  <c r="B365" i="2"/>
  <c r="H364" i="2"/>
  <c r="G364" i="2"/>
  <c r="F364" i="2"/>
  <c r="E364" i="2"/>
  <c r="D364" i="2"/>
  <c r="C364" i="2"/>
  <c r="B364" i="2"/>
  <c r="F362" i="2"/>
  <c r="E362" i="2"/>
  <c r="D362" i="2"/>
  <c r="C362" i="2"/>
  <c r="B362" i="2"/>
  <c r="H361" i="2"/>
  <c r="G361" i="2"/>
  <c r="H360" i="2"/>
  <c r="G360" i="2"/>
  <c r="F360" i="2"/>
  <c r="E360" i="2"/>
  <c r="D360" i="2"/>
  <c r="C360" i="2"/>
  <c r="B360" i="2"/>
  <c r="H359" i="2"/>
  <c r="G359" i="2"/>
  <c r="F359" i="2"/>
  <c r="E359" i="2"/>
  <c r="D359" i="2"/>
  <c r="C359" i="2"/>
  <c r="B359" i="2"/>
  <c r="H358" i="2"/>
  <c r="G358" i="2"/>
  <c r="F358" i="2"/>
  <c r="E358" i="2"/>
  <c r="D358" i="2"/>
  <c r="C358" i="2"/>
  <c r="B358" i="2"/>
  <c r="H357" i="2"/>
  <c r="G357" i="2"/>
  <c r="F357" i="2"/>
  <c r="E357" i="2"/>
  <c r="D357" i="2"/>
  <c r="C357" i="2"/>
  <c r="B357" i="2"/>
  <c r="F355" i="2"/>
  <c r="E355" i="2"/>
  <c r="D355" i="2"/>
  <c r="C355" i="2"/>
  <c r="B355" i="2"/>
  <c r="H354" i="2"/>
  <c r="G354" i="2"/>
  <c r="H353" i="2"/>
  <c r="G353" i="2"/>
  <c r="F353" i="2"/>
  <c r="E353" i="2"/>
  <c r="D353" i="2"/>
  <c r="C353" i="2"/>
  <c r="B353" i="2"/>
  <c r="H352" i="2"/>
  <c r="G352" i="2"/>
  <c r="F352" i="2"/>
  <c r="E352" i="2"/>
  <c r="D352" i="2"/>
  <c r="C352" i="2"/>
  <c r="B352" i="2"/>
  <c r="H351" i="2"/>
  <c r="G351" i="2"/>
  <c r="F351" i="2"/>
  <c r="E351" i="2"/>
  <c r="D351" i="2"/>
  <c r="C351" i="2"/>
  <c r="B351" i="2"/>
  <c r="H350" i="2"/>
  <c r="G350" i="2"/>
  <c r="F350" i="2"/>
  <c r="E350" i="2"/>
  <c r="D350" i="2"/>
  <c r="C350" i="2"/>
  <c r="B350" i="2"/>
  <c r="F348" i="2"/>
  <c r="E348" i="2"/>
  <c r="D348" i="2"/>
  <c r="C348" i="2"/>
  <c r="B348" i="2"/>
  <c r="H347" i="2"/>
  <c r="G347" i="2"/>
  <c r="B347" i="2"/>
  <c r="H346" i="2"/>
  <c r="G346" i="2"/>
  <c r="F346" i="2"/>
  <c r="E346" i="2"/>
  <c r="D346" i="2"/>
  <c r="C346" i="2"/>
  <c r="B346" i="2"/>
  <c r="H345" i="2"/>
  <c r="G345" i="2"/>
  <c r="F345" i="2"/>
  <c r="E345" i="2"/>
  <c r="D345" i="2"/>
  <c r="C345" i="2"/>
  <c r="B345" i="2"/>
  <c r="H344" i="2"/>
  <c r="G344" i="2"/>
  <c r="F344" i="2"/>
  <c r="E344" i="2"/>
  <c r="D344" i="2"/>
  <c r="C344" i="2"/>
  <c r="B344" i="2"/>
  <c r="H343" i="2"/>
  <c r="G343" i="2"/>
  <c r="F343" i="2"/>
  <c r="E343" i="2"/>
  <c r="D343" i="2"/>
  <c r="C343" i="2"/>
  <c r="B343" i="2"/>
  <c r="F341" i="2"/>
  <c r="E341" i="2"/>
  <c r="D341" i="2"/>
  <c r="C341" i="2"/>
  <c r="B341" i="2"/>
  <c r="H340" i="2"/>
  <c r="G340" i="2"/>
  <c r="H339" i="2"/>
  <c r="G339" i="2"/>
  <c r="F339" i="2"/>
  <c r="E339" i="2"/>
  <c r="D339" i="2"/>
  <c r="C339" i="2"/>
  <c r="B339" i="2"/>
  <c r="H338" i="2"/>
  <c r="G338" i="2"/>
  <c r="F338" i="2"/>
  <c r="E338" i="2"/>
  <c r="D338" i="2"/>
  <c r="C338" i="2"/>
  <c r="B338" i="2"/>
  <c r="H337" i="2"/>
  <c r="G337" i="2"/>
  <c r="F337" i="2"/>
  <c r="E337" i="2"/>
  <c r="D337" i="2"/>
  <c r="C337" i="2"/>
  <c r="B337" i="2"/>
  <c r="H336" i="2"/>
  <c r="G336" i="2"/>
  <c r="F336" i="2"/>
  <c r="E336" i="2"/>
  <c r="D336" i="2"/>
  <c r="C336" i="2"/>
  <c r="B336" i="2"/>
  <c r="F334" i="2"/>
  <c r="E334" i="2"/>
  <c r="D334" i="2"/>
  <c r="C334" i="2"/>
  <c r="B334" i="2"/>
  <c r="H333" i="2"/>
  <c r="G333" i="2"/>
  <c r="H332" i="2"/>
  <c r="G332" i="2"/>
  <c r="F332" i="2"/>
  <c r="E332" i="2"/>
  <c r="D332" i="2"/>
  <c r="C332" i="2"/>
  <c r="B332" i="2"/>
  <c r="H331" i="2"/>
  <c r="G331" i="2"/>
  <c r="F330" i="2"/>
  <c r="E330" i="2"/>
  <c r="D330" i="2"/>
  <c r="C330" i="2"/>
  <c r="B330" i="2"/>
  <c r="H329" i="2"/>
  <c r="G329" i="2"/>
  <c r="F329" i="2"/>
  <c r="E329" i="2"/>
  <c r="D329" i="2"/>
  <c r="C329" i="2"/>
  <c r="B329" i="2"/>
  <c r="F327" i="2"/>
  <c r="E327" i="2"/>
  <c r="D327" i="2"/>
  <c r="C327" i="2"/>
  <c r="B327" i="2"/>
  <c r="H326" i="2"/>
  <c r="G326" i="2"/>
  <c r="H325" i="2"/>
  <c r="G325" i="2"/>
  <c r="F325" i="2"/>
  <c r="E325" i="2"/>
  <c r="D325" i="2"/>
  <c r="C325" i="2"/>
  <c r="B325" i="2"/>
  <c r="H324" i="2"/>
  <c r="G324" i="2"/>
  <c r="F323" i="2"/>
  <c r="E323" i="2"/>
  <c r="D323" i="2"/>
  <c r="C323" i="2"/>
  <c r="B323" i="2"/>
  <c r="H322" i="2"/>
  <c r="G322" i="2"/>
  <c r="F322" i="2"/>
  <c r="E322" i="2"/>
  <c r="D322" i="2"/>
  <c r="C322" i="2"/>
  <c r="B322" i="2"/>
  <c r="F320" i="2"/>
  <c r="E320" i="2"/>
  <c r="D320" i="2"/>
  <c r="C320" i="2"/>
  <c r="B320" i="2"/>
  <c r="H319" i="2"/>
  <c r="G319" i="2"/>
  <c r="H318" i="2"/>
  <c r="G318" i="2"/>
  <c r="F318" i="2"/>
  <c r="E318" i="2"/>
  <c r="D318" i="2"/>
  <c r="C318" i="2"/>
  <c r="B318" i="2"/>
  <c r="H317" i="2"/>
  <c r="G317" i="2"/>
  <c r="F316" i="2"/>
  <c r="E316" i="2"/>
  <c r="D316" i="2"/>
  <c r="C316" i="2"/>
  <c r="B316" i="2"/>
  <c r="H315" i="2"/>
  <c r="G315" i="2"/>
  <c r="F315" i="2"/>
  <c r="E315" i="2"/>
  <c r="D315" i="2"/>
  <c r="C315" i="2"/>
  <c r="B315" i="2"/>
  <c r="F308" i="2"/>
  <c r="E308" i="2"/>
  <c r="D308" i="2"/>
  <c r="C308" i="2"/>
  <c r="B308" i="2"/>
  <c r="H307" i="2"/>
  <c r="G307" i="2"/>
  <c r="F307" i="2"/>
  <c r="E307" i="2"/>
  <c r="D307" i="2"/>
  <c r="C307" i="2"/>
  <c r="B307" i="2"/>
  <c r="H306" i="2"/>
  <c r="G306" i="2"/>
  <c r="F306" i="2"/>
  <c r="E306" i="2"/>
  <c r="D306" i="2"/>
  <c r="C306" i="2"/>
  <c r="B306" i="2"/>
  <c r="H305" i="2"/>
  <c r="G305" i="2"/>
  <c r="F305" i="2"/>
  <c r="E305" i="2"/>
  <c r="D305" i="2"/>
  <c r="C305" i="2"/>
  <c r="B305" i="2"/>
  <c r="H304" i="2"/>
  <c r="G304" i="2"/>
  <c r="F304" i="2"/>
  <c r="E304" i="2"/>
  <c r="D304" i="2"/>
  <c r="C304" i="2"/>
  <c r="B304" i="2"/>
  <c r="H303" i="2"/>
  <c r="G303" i="2"/>
  <c r="F303" i="2"/>
  <c r="E303" i="2"/>
  <c r="D303" i="2"/>
  <c r="C303" i="2"/>
  <c r="B303" i="2"/>
  <c r="F294" i="2"/>
  <c r="E294" i="2"/>
  <c r="D294" i="2"/>
  <c r="C294" i="2"/>
  <c r="B294" i="2"/>
  <c r="H293" i="2"/>
  <c r="G293" i="2"/>
  <c r="H292" i="2"/>
  <c r="G292" i="2"/>
  <c r="F292" i="2"/>
  <c r="E292" i="2"/>
  <c r="D292" i="2"/>
  <c r="C292" i="2"/>
  <c r="B292" i="2"/>
  <c r="H291" i="2"/>
  <c r="G291" i="2"/>
  <c r="F290" i="2"/>
  <c r="E290" i="2"/>
  <c r="D290" i="2"/>
  <c r="C290" i="2"/>
  <c r="B290" i="2"/>
  <c r="H289" i="2"/>
  <c r="G289" i="2"/>
  <c r="F289" i="2"/>
  <c r="E289" i="2"/>
  <c r="D289" i="2"/>
  <c r="C289" i="2"/>
  <c r="B289" i="2"/>
  <c r="A286" i="2"/>
  <c r="F278" i="2"/>
  <c r="E278" i="2"/>
  <c r="D278" i="2"/>
  <c r="C278" i="2"/>
  <c r="B278" i="2"/>
  <c r="H277" i="2"/>
  <c r="G277" i="2"/>
  <c r="H276" i="2"/>
  <c r="G276" i="2"/>
  <c r="F276" i="2"/>
  <c r="E276" i="2"/>
  <c r="D276" i="2"/>
  <c r="C276" i="2"/>
  <c r="B276" i="2"/>
  <c r="H275" i="2"/>
  <c r="G275" i="2"/>
  <c r="F274" i="2"/>
  <c r="E274" i="2"/>
  <c r="D274" i="2"/>
  <c r="C274" i="2"/>
  <c r="B274" i="2"/>
  <c r="H273" i="2"/>
  <c r="G273" i="2"/>
  <c r="F273" i="2"/>
  <c r="E273" i="2"/>
  <c r="D273" i="2"/>
  <c r="C273" i="2"/>
  <c r="B273" i="2"/>
  <c r="F271" i="2"/>
  <c r="E271" i="2"/>
  <c r="D271" i="2"/>
  <c r="C271" i="2"/>
  <c r="B271" i="2"/>
  <c r="H270" i="2"/>
  <c r="G270" i="2"/>
  <c r="H269" i="2"/>
  <c r="G269" i="2"/>
  <c r="F269" i="2"/>
  <c r="E269" i="2"/>
  <c r="D269" i="2"/>
  <c r="C269" i="2"/>
  <c r="B269" i="2"/>
  <c r="H268" i="2"/>
  <c r="G268" i="2"/>
  <c r="F267" i="2"/>
  <c r="E267" i="2"/>
  <c r="D267" i="2"/>
  <c r="C267" i="2"/>
  <c r="B267" i="2"/>
  <c r="H266" i="2"/>
  <c r="G266" i="2"/>
  <c r="F266" i="2"/>
  <c r="E266" i="2"/>
  <c r="D266" i="2"/>
  <c r="C266" i="2"/>
  <c r="B266" i="2"/>
  <c r="F264" i="2"/>
  <c r="E264" i="2"/>
  <c r="D264" i="2"/>
  <c r="C264" i="2"/>
  <c r="B264" i="2"/>
  <c r="H263" i="2"/>
  <c r="G263" i="2"/>
  <c r="H262" i="2"/>
  <c r="G262" i="2"/>
  <c r="F262" i="2"/>
  <c r="E262" i="2"/>
  <c r="D262" i="2"/>
  <c r="C262" i="2"/>
  <c r="B262" i="2"/>
  <c r="H261" i="2"/>
  <c r="G261" i="2"/>
  <c r="F260" i="2"/>
  <c r="E260" i="2"/>
  <c r="D260" i="2"/>
  <c r="C260" i="2"/>
  <c r="B260" i="2"/>
  <c r="H259" i="2"/>
  <c r="G259" i="2"/>
  <c r="F259" i="2"/>
  <c r="E259" i="2"/>
  <c r="D259" i="2"/>
  <c r="C259" i="2"/>
  <c r="B259" i="2"/>
  <c r="H254" i="2"/>
  <c r="G254" i="2"/>
  <c r="F254" i="2"/>
  <c r="E254" i="2"/>
  <c r="D254" i="2"/>
  <c r="C254" i="2"/>
  <c r="B254" i="2"/>
  <c r="H253" i="2"/>
  <c r="G253" i="2"/>
  <c r="F253" i="2"/>
  <c r="E253" i="2"/>
  <c r="D253" i="2"/>
  <c r="C253" i="2"/>
  <c r="B253" i="2"/>
  <c r="H252" i="2"/>
  <c r="G252" i="2"/>
  <c r="F252" i="2"/>
  <c r="E252" i="2"/>
  <c r="D252" i="2"/>
  <c r="C252" i="2"/>
  <c r="B252" i="2"/>
  <c r="H251" i="2"/>
  <c r="G251" i="2"/>
  <c r="F251" i="2"/>
  <c r="E251" i="2"/>
  <c r="D251" i="2"/>
  <c r="C251" i="2"/>
  <c r="B251" i="2"/>
  <c r="H250" i="2"/>
  <c r="G250" i="2"/>
  <c r="F250" i="2"/>
  <c r="E250" i="2"/>
  <c r="D250" i="2"/>
  <c r="C250" i="2"/>
  <c r="B250" i="2"/>
  <c r="H249" i="2"/>
  <c r="G249" i="2"/>
  <c r="F249" i="2"/>
  <c r="E249" i="2"/>
  <c r="D249" i="2"/>
  <c r="C249" i="2"/>
  <c r="B249" i="2"/>
  <c r="H247" i="2"/>
  <c r="G247" i="2"/>
  <c r="F247" i="2"/>
  <c r="E247" i="2"/>
  <c r="D247" i="2"/>
  <c r="C247" i="2"/>
  <c r="B247" i="2"/>
  <c r="H246" i="2"/>
  <c r="G246" i="2"/>
  <c r="F246" i="2"/>
  <c r="E246" i="2"/>
  <c r="D246" i="2"/>
  <c r="C246" i="2"/>
  <c r="B246" i="2"/>
  <c r="H245" i="2"/>
  <c r="G245" i="2"/>
  <c r="F245" i="2"/>
  <c r="E245" i="2"/>
  <c r="D245" i="2"/>
  <c r="C245" i="2"/>
  <c r="B245" i="2"/>
  <c r="H244" i="2"/>
  <c r="G244" i="2"/>
  <c r="F244" i="2"/>
  <c r="E244" i="2"/>
  <c r="D244" i="2"/>
  <c r="C244" i="2"/>
  <c r="B244" i="2"/>
  <c r="H243" i="2"/>
  <c r="G243" i="2"/>
  <c r="F243" i="2"/>
  <c r="E243" i="2"/>
  <c r="D243" i="2"/>
  <c r="C243" i="2"/>
  <c r="B243" i="2"/>
  <c r="H242" i="2"/>
  <c r="G242" i="2"/>
  <c r="F242" i="2"/>
  <c r="E242" i="2"/>
  <c r="D242" i="2"/>
  <c r="C242" i="2"/>
  <c r="B242" i="2"/>
  <c r="H240" i="2"/>
  <c r="G240" i="2"/>
  <c r="F240" i="2"/>
  <c r="E240" i="2"/>
  <c r="D240" i="2"/>
  <c r="C240" i="2"/>
  <c r="B240" i="2"/>
  <c r="H239" i="2"/>
  <c r="G239" i="2"/>
  <c r="F239" i="2"/>
  <c r="E239" i="2"/>
  <c r="D239" i="2"/>
  <c r="C239" i="2"/>
  <c r="B239" i="2"/>
  <c r="H238" i="2"/>
  <c r="G238" i="2"/>
  <c r="F238" i="2"/>
  <c r="E238" i="2"/>
  <c r="D238" i="2"/>
  <c r="C238" i="2"/>
  <c r="B238" i="2"/>
  <c r="H237" i="2"/>
  <c r="G237" i="2"/>
  <c r="F237" i="2"/>
  <c r="E237" i="2"/>
  <c r="D237" i="2"/>
  <c r="C237" i="2"/>
  <c r="B237" i="2"/>
  <c r="H236" i="2"/>
  <c r="G236" i="2"/>
  <c r="F236" i="2"/>
  <c r="E236" i="2"/>
  <c r="D236" i="2"/>
  <c r="C236" i="2"/>
  <c r="B236" i="2"/>
  <c r="H235" i="2"/>
  <c r="G235" i="2"/>
  <c r="F235" i="2"/>
  <c r="E235" i="2"/>
  <c r="D235" i="2"/>
  <c r="C235" i="2"/>
  <c r="B235" i="2"/>
  <c r="A226" i="2"/>
  <c r="F218" i="2"/>
  <c r="E218" i="2"/>
  <c r="D218" i="2"/>
  <c r="C218" i="2"/>
  <c r="B218" i="2"/>
  <c r="H217" i="2"/>
  <c r="G217" i="2"/>
  <c r="F217" i="2"/>
  <c r="E217" i="2"/>
  <c r="D217" i="2"/>
  <c r="C217" i="2"/>
  <c r="B217" i="2"/>
  <c r="F216" i="2"/>
  <c r="E216" i="2"/>
  <c r="D216" i="2"/>
  <c r="C216" i="2"/>
  <c r="B216" i="2"/>
  <c r="F209" i="2"/>
  <c r="E209" i="2"/>
  <c r="D209" i="2"/>
  <c r="C209" i="2"/>
  <c r="B209" i="2"/>
  <c r="H208" i="2"/>
  <c r="G208" i="2"/>
  <c r="F208" i="2"/>
  <c r="E208" i="2"/>
  <c r="D208" i="2"/>
  <c r="C208" i="2"/>
  <c r="B208" i="2"/>
  <c r="F207" i="2"/>
  <c r="E207" i="2"/>
  <c r="D207" i="2"/>
  <c r="C207" i="2"/>
  <c r="B207" i="2"/>
  <c r="F200" i="2"/>
  <c r="E200" i="2"/>
  <c r="D200" i="2"/>
  <c r="C200" i="2"/>
  <c r="B200" i="2"/>
  <c r="F199" i="2"/>
  <c r="E199" i="2"/>
  <c r="D199" i="2"/>
  <c r="C199" i="2"/>
  <c r="B199" i="2"/>
  <c r="F198" i="2"/>
  <c r="E198" i="2"/>
  <c r="D198" i="2"/>
  <c r="C198" i="2"/>
  <c r="B198" i="2"/>
  <c r="A184" i="2"/>
  <c r="F181" i="2"/>
  <c r="E181" i="2"/>
  <c r="D181" i="2"/>
  <c r="C181" i="2"/>
  <c r="B181" i="2"/>
  <c r="H180" i="2"/>
  <c r="G180" i="2"/>
  <c r="H179" i="2"/>
  <c r="G179" i="2"/>
  <c r="F179" i="2"/>
  <c r="E179" i="2"/>
  <c r="D179" i="2"/>
  <c r="C179" i="2"/>
  <c r="B179" i="2"/>
  <c r="H178" i="2"/>
  <c r="G178" i="2"/>
  <c r="D178" i="2"/>
  <c r="F177" i="2"/>
  <c r="E177" i="2"/>
  <c r="D177" i="2"/>
  <c r="C177" i="2"/>
  <c r="B177" i="2"/>
  <c r="H176" i="2"/>
  <c r="G176" i="2"/>
  <c r="F176" i="2"/>
  <c r="E176" i="2"/>
  <c r="D176" i="2"/>
  <c r="C176" i="2"/>
  <c r="B176" i="2"/>
  <c r="F161" i="2"/>
  <c r="E161" i="2"/>
  <c r="D161" i="2"/>
  <c r="C161" i="2"/>
  <c r="B161" i="2"/>
  <c r="H160" i="2"/>
  <c r="G160" i="2"/>
  <c r="H159" i="2"/>
  <c r="G159" i="2"/>
  <c r="F159" i="2"/>
  <c r="E159" i="2"/>
  <c r="D159" i="2"/>
  <c r="C159" i="2"/>
  <c r="B159" i="2"/>
  <c r="H158" i="2"/>
  <c r="G158" i="2"/>
  <c r="F157" i="2"/>
  <c r="E157" i="2"/>
  <c r="D157" i="2"/>
  <c r="C157" i="2"/>
  <c r="B157" i="2"/>
  <c r="H156" i="2"/>
  <c r="G156" i="2"/>
  <c r="F156" i="2"/>
  <c r="E156" i="2"/>
  <c r="D156" i="2"/>
  <c r="C156" i="2"/>
  <c r="B156" i="2"/>
  <c r="F154" i="2"/>
  <c r="E154" i="2"/>
  <c r="D154" i="2"/>
  <c r="C154" i="2"/>
  <c r="B154" i="2"/>
  <c r="H153" i="2"/>
  <c r="G153" i="2"/>
  <c r="H152" i="2"/>
  <c r="G152" i="2"/>
  <c r="F152" i="2"/>
  <c r="E152" i="2"/>
  <c r="D152" i="2"/>
  <c r="C152" i="2"/>
  <c r="B152" i="2"/>
  <c r="H151" i="2"/>
  <c r="G151" i="2"/>
  <c r="D151" i="2"/>
  <c r="F150" i="2"/>
  <c r="E150" i="2"/>
  <c r="D150" i="2"/>
  <c r="C150" i="2"/>
  <c r="B150" i="2"/>
  <c r="H149" i="2"/>
  <c r="G149" i="2"/>
  <c r="F149" i="2"/>
  <c r="E149" i="2"/>
  <c r="D149" i="2"/>
  <c r="C149" i="2"/>
  <c r="B149" i="2"/>
  <c r="F147" i="2"/>
  <c r="E147" i="2"/>
  <c r="D147" i="2"/>
  <c r="C147" i="2"/>
  <c r="B147" i="2"/>
  <c r="H146" i="2"/>
  <c r="G146" i="2"/>
  <c r="H145" i="2"/>
  <c r="G145" i="2"/>
  <c r="F145" i="2"/>
  <c r="E145" i="2"/>
  <c r="D145" i="2"/>
  <c r="C145" i="2"/>
  <c r="B145" i="2"/>
  <c r="H144" i="2"/>
  <c r="G144" i="2"/>
  <c r="F143" i="2"/>
  <c r="E143" i="2"/>
  <c r="D143" i="2"/>
  <c r="C143" i="2"/>
  <c r="B143" i="2"/>
  <c r="H142" i="2"/>
  <c r="G142" i="2"/>
  <c r="F140" i="2"/>
  <c r="E140" i="2"/>
  <c r="D140" i="2"/>
  <c r="C140" i="2"/>
  <c r="B140" i="2"/>
  <c r="H139" i="2"/>
  <c r="G139" i="2"/>
  <c r="H138" i="2"/>
  <c r="G138" i="2"/>
  <c r="F138" i="2"/>
  <c r="E138" i="2"/>
  <c r="D138" i="2"/>
  <c r="C138" i="2"/>
  <c r="B138" i="2"/>
  <c r="H137" i="2"/>
  <c r="G137" i="2"/>
  <c r="F136" i="2"/>
  <c r="E136" i="2"/>
  <c r="D136" i="2"/>
  <c r="C136" i="2"/>
  <c r="B136" i="2"/>
  <c r="H135" i="2"/>
  <c r="G135" i="2"/>
  <c r="A130" i="2"/>
  <c r="A76" i="2"/>
  <c r="F68" i="2"/>
  <c r="E68" i="2"/>
  <c r="D68" i="2"/>
  <c r="C68" i="2"/>
  <c r="B68" i="2"/>
  <c r="H67" i="2"/>
  <c r="G67" i="2"/>
  <c r="H66" i="2"/>
  <c r="G66" i="2"/>
  <c r="F66" i="2"/>
  <c r="E66" i="2"/>
  <c r="D66" i="2"/>
  <c r="C66" i="2"/>
  <c r="B66" i="2"/>
  <c r="H65" i="2"/>
  <c r="G65" i="2"/>
  <c r="F64" i="2"/>
  <c r="E64" i="2"/>
  <c r="D64" i="2"/>
  <c r="C64" i="2"/>
  <c r="H63" i="2"/>
  <c r="G63" i="2"/>
  <c r="F63" i="2"/>
  <c r="F61" i="2"/>
  <c r="E61" i="2"/>
  <c r="D61" i="2"/>
  <c r="C61" i="2"/>
  <c r="B61" i="2"/>
  <c r="H60" i="2"/>
  <c r="G60" i="2"/>
  <c r="H59" i="2"/>
  <c r="G59" i="2"/>
  <c r="F59" i="2"/>
  <c r="E59" i="2"/>
  <c r="D59" i="2"/>
  <c r="C59" i="2"/>
  <c r="B59" i="2"/>
  <c r="H58" i="2"/>
  <c r="G58" i="2"/>
  <c r="F57" i="2"/>
  <c r="E57" i="2"/>
  <c r="D57" i="2"/>
  <c r="C57" i="2"/>
  <c r="B57" i="2"/>
  <c r="H56" i="2"/>
  <c r="G56" i="2"/>
  <c r="F54" i="2"/>
  <c r="E54" i="2"/>
  <c r="D54" i="2"/>
  <c r="C54" i="2"/>
  <c r="B54" i="2"/>
  <c r="H53" i="2"/>
  <c r="G53" i="2"/>
  <c r="B53" i="2"/>
  <c r="H52" i="2"/>
  <c r="G52" i="2"/>
  <c r="F52" i="2"/>
  <c r="E52" i="2"/>
  <c r="D52" i="2"/>
  <c r="C52" i="2"/>
  <c r="B52" i="2"/>
  <c r="H51" i="2"/>
  <c r="G51" i="2"/>
  <c r="F50" i="2"/>
  <c r="E50" i="2"/>
  <c r="D50" i="2"/>
  <c r="C50" i="2"/>
  <c r="B50" i="2"/>
  <c r="H49" i="2"/>
  <c r="G49" i="2"/>
  <c r="B49" i="2"/>
  <c r="F37" i="2"/>
  <c r="E37" i="2"/>
  <c r="D37" i="2"/>
  <c r="C37" i="2"/>
  <c r="B37" i="2"/>
  <c r="H36" i="2"/>
  <c r="G36" i="2"/>
  <c r="H35" i="2"/>
  <c r="G35" i="2"/>
  <c r="F35" i="2"/>
  <c r="E35" i="2"/>
  <c r="D35" i="2"/>
  <c r="C35" i="2"/>
  <c r="B35" i="2"/>
  <c r="H34" i="2"/>
  <c r="G34" i="2"/>
  <c r="B34" i="2"/>
  <c r="F33" i="2"/>
  <c r="E33" i="2"/>
  <c r="D33" i="2"/>
  <c r="C33" i="2"/>
  <c r="B33" i="2"/>
  <c r="H32" i="2"/>
  <c r="G32" i="2"/>
  <c r="F32" i="2"/>
  <c r="E32" i="2"/>
  <c r="D32" i="2"/>
  <c r="C32" i="2"/>
  <c r="B32" i="2"/>
  <c r="F15" i="2"/>
  <c r="E15" i="2"/>
  <c r="D15" i="2"/>
  <c r="C15" i="2"/>
  <c r="B15" i="2"/>
  <c r="H14" i="2"/>
  <c r="G14" i="2"/>
  <c r="H13" i="2"/>
  <c r="G13" i="2"/>
  <c r="F13" i="2"/>
  <c r="E13" i="2"/>
  <c r="D13" i="2"/>
  <c r="C13" i="2"/>
  <c r="B13" i="2"/>
  <c r="H12" i="2"/>
  <c r="G12" i="2"/>
  <c r="F11" i="2"/>
  <c r="E11" i="2"/>
  <c r="D11" i="2"/>
  <c r="C11" i="2"/>
  <c r="B11" i="2"/>
  <c r="H10" i="2"/>
  <c r="G10" i="2"/>
  <c r="G7" i="2"/>
  <c r="F7" i="2"/>
  <c r="E7" i="2"/>
  <c r="D7" i="2"/>
  <c r="C7" i="2"/>
  <c r="B7" i="2"/>
  <c r="KT117" i="21"/>
  <c r="KS117" i="21"/>
  <c r="KR117" i="21"/>
  <c r="KQ117" i="21"/>
  <c r="KP117" i="21"/>
  <c r="KO117" i="21"/>
  <c r="KN117" i="21"/>
  <c r="KM117" i="21"/>
  <c r="KL117" i="21"/>
  <c r="KK117" i="21"/>
  <c r="KJ117" i="21"/>
  <c r="KI117" i="21"/>
  <c r="KH117" i="21"/>
  <c r="KG117" i="21"/>
  <c r="KF117" i="21"/>
  <c r="KE117" i="21"/>
  <c r="KD117" i="21"/>
  <c r="KC117" i="21"/>
  <c r="KB117" i="21"/>
  <c r="KA117" i="21"/>
  <c r="JZ117" i="21"/>
  <c r="JY117" i="21"/>
  <c r="JX117" i="21"/>
  <c r="JW117" i="21"/>
  <c r="JV117" i="21"/>
  <c r="JU117" i="21"/>
  <c r="JT117" i="21"/>
  <c r="JS117" i="21"/>
  <c r="JR117" i="21"/>
  <c r="JQ117" i="21"/>
  <c r="JP117" i="21"/>
  <c r="JO117" i="21"/>
  <c r="JN117" i="21"/>
  <c r="JM117" i="21"/>
  <c r="JL117" i="21"/>
  <c r="JK117" i="21"/>
  <c r="JJ117" i="21"/>
  <c r="JI117" i="21"/>
  <c r="JH117" i="21"/>
  <c r="JG117" i="21"/>
  <c r="JF117" i="21"/>
  <c r="JE117" i="21"/>
  <c r="JD117" i="21"/>
  <c r="JC117" i="21"/>
  <c r="JB117" i="21"/>
  <c r="JA117" i="21"/>
  <c r="IZ117" i="21"/>
  <c r="IY117" i="21"/>
  <c r="IX117" i="21"/>
  <c r="IW117" i="21"/>
  <c r="IV117" i="21"/>
  <c r="IU117" i="21"/>
  <c r="IT117" i="21"/>
  <c r="IS117" i="21"/>
  <c r="IR117" i="21"/>
  <c r="IQ117" i="21"/>
  <c r="IP117" i="21"/>
  <c r="IO117" i="21"/>
  <c r="IN117" i="21"/>
  <c r="A117" i="21"/>
  <c r="KT116" i="21"/>
  <c r="KS116" i="21"/>
  <c r="KR116" i="21"/>
  <c r="KQ116" i="21"/>
  <c r="KP116" i="21"/>
  <c r="KO116" i="21"/>
  <c r="KN116" i="21"/>
  <c r="KM116" i="21"/>
  <c r="KL116" i="21"/>
  <c r="KK116" i="21"/>
  <c r="KJ116" i="21"/>
  <c r="KI116" i="21"/>
  <c r="KH116" i="21"/>
  <c r="KG116" i="21"/>
  <c r="KF116" i="21"/>
  <c r="KE116" i="21"/>
  <c r="KD116" i="21"/>
  <c r="KC116" i="21"/>
  <c r="KB116" i="21"/>
  <c r="KA116" i="21"/>
  <c r="JZ116" i="21"/>
  <c r="JY116" i="21"/>
  <c r="JX116" i="21"/>
  <c r="JW116" i="21"/>
  <c r="JV116" i="21"/>
  <c r="JU116" i="21"/>
  <c r="JT116" i="21"/>
  <c r="JS116" i="21"/>
  <c r="JR116" i="21"/>
  <c r="JQ116" i="21"/>
  <c r="JP116" i="21"/>
  <c r="JO116" i="21"/>
  <c r="JN116" i="21"/>
  <c r="JM116" i="21"/>
  <c r="JL116" i="21"/>
  <c r="JK116" i="21"/>
  <c r="JJ116" i="21"/>
  <c r="JI116" i="21"/>
  <c r="JH116" i="21"/>
  <c r="JG116" i="21"/>
  <c r="JF116" i="21"/>
  <c r="JE116" i="21"/>
  <c r="JD116" i="21"/>
  <c r="JC116" i="21"/>
  <c r="JB116" i="21"/>
  <c r="JA116" i="21"/>
  <c r="IZ116" i="21"/>
  <c r="IY116" i="21"/>
  <c r="IX116" i="21"/>
  <c r="IW116" i="21"/>
  <c r="IV116" i="21"/>
  <c r="IU116" i="21"/>
  <c r="IT116" i="21"/>
  <c r="IS116" i="21"/>
  <c r="IR116" i="21"/>
  <c r="IQ116" i="21"/>
  <c r="IP116" i="21"/>
  <c r="IO116" i="21"/>
  <c r="IN116" i="21"/>
  <c r="A116" i="21"/>
  <c r="KT115" i="21"/>
  <c r="KS115" i="21"/>
  <c r="KR115" i="21"/>
  <c r="KQ115" i="21"/>
  <c r="KP115" i="21"/>
  <c r="KO115" i="21"/>
  <c r="KN115" i="21"/>
  <c r="KM115" i="21"/>
  <c r="KL115" i="21"/>
  <c r="KK115" i="21"/>
  <c r="KJ115" i="21"/>
  <c r="KI115" i="21"/>
  <c r="KH115" i="21"/>
  <c r="KG115" i="21"/>
  <c r="KF115" i="21"/>
  <c r="KE115" i="21"/>
  <c r="KD115" i="21"/>
  <c r="KC115" i="21"/>
  <c r="KB115" i="21"/>
  <c r="KA115" i="21"/>
  <c r="JZ115" i="21"/>
  <c r="JY115" i="21"/>
  <c r="JX115" i="21"/>
  <c r="JW115" i="21"/>
  <c r="JV115" i="21"/>
  <c r="JU115" i="21"/>
  <c r="JT115" i="21"/>
  <c r="JS115" i="21"/>
  <c r="JR115" i="21"/>
  <c r="JQ115" i="21"/>
  <c r="JP115" i="21"/>
  <c r="JO115" i="21"/>
  <c r="JN115" i="21"/>
  <c r="JM115" i="21"/>
  <c r="JL115" i="21"/>
  <c r="JK115" i="21"/>
  <c r="JJ115" i="21"/>
  <c r="JI115" i="21"/>
  <c r="JH115" i="21"/>
  <c r="JG115" i="21"/>
  <c r="JF115" i="21"/>
  <c r="JE115" i="21"/>
  <c r="JD115" i="21"/>
  <c r="JC115" i="21"/>
  <c r="JB115" i="21"/>
  <c r="JA115" i="21"/>
  <c r="IZ115" i="21"/>
  <c r="IY115" i="21"/>
  <c r="IX115" i="21"/>
  <c r="IW115" i="21"/>
  <c r="IV115" i="21"/>
  <c r="IU115" i="21"/>
  <c r="IT115" i="21"/>
  <c r="IS115" i="21"/>
  <c r="IR115" i="21"/>
  <c r="IQ115" i="21"/>
  <c r="IP115" i="21"/>
  <c r="IO115" i="21"/>
  <c r="IN115" i="21"/>
  <c r="A115" i="21"/>
  <c r="KT114" i="21"/>
  <c r="KS114" i="21"/>
  <c r="KR114" i="21"/>
  <c r="KQ114" i="21"/>
  <c r="KP114" i="21"/>
  <c r="KO114" i="21"/>
  <c r="KN114" i="21"/>
  <c r="KM114" i="21"/>
  <c r="KL114" i="21"/>
  <c r="KK114" i="21"/>
  <c r="KJ114" i="21"/>
  <c r="KI114" i="21"/>
  <c r="KH114" i="21"/>
  <c r="KG114" i="21"/>
  <c r="KF114" i="21"/>
  <c r="KE114" i="21"/>
  <c r="KD114" i="21"/>
  <c r="KC114" i="21"/>
  <c r="KB114" i="21"/>
  <c r="KA114" i="21"/>
  <c r="JZ114" i="21"/>
  <c r="JY114" i="21"/>
  <c r="JX114" i="21"/>
  <c r="JW114" i="21"/>
  <c r="JV114" i="21"/>
  <c r="JU114" i="21"/>
  <c r="JT114" i="21"/>
  <c r="JS114" i="21"/>
  <c r="JR114" i="21"/>
  <c r="JQ114" i="21"/>
  <c r="JP114" i="21"/>
  <c r="JO114" i="21"/>
  <c r="JN114" i="21"/>
  <c r="JM114" i="21"/>
  <c r="JL114" i="21"/>
  <c r="JK114" i="21"/>
  <c r="JJ114" i="21"/>
  <c r="JI114" i="21"/>
  <c r="JH114" i="21"/>
  <c r="JG114" i="21"/>
  <c r="JF114" i="21"/>
  <c r="JE114" i="21"/>
  <c r="JD114" i="21"/>
  <c r="JC114" i="21"/>
  <c r="JB114" i="21"/>
  <c r="JA114" i="21"/>
  <c r="IZ114" i="21"/>
  <c r="IY114" i="21"/>
  <c r="IX114" i="21"/>
  <c r="IW114" i="21"/>
  <c r="IV114" i="21"/>
  <c r="IU114" i="21"/>
  <c r="IT114" i="21"/>
  <c r="IS114" i="21"/>
  <c r="IR114" i="21"/>
  <c r="IQ114" i="21"/>
  <c r="IP114" i="21"/>
  <c r="IO114" i="21"/>
  <c r="IN114" i="21"/>
  <c r="A114" i="21"/>
  <c r="KT113" i="21"/>
  <c r="KS113" i="21"/>
  <c r="KR113" i="21"/>
  <c r="KQ113" i="21"/>
  <c r="KP113" i="21"/>
  <c r="KO113" i="21"/>
  <c r="KN113" i="21"/>
  <c r="KM113" i="21"/>
  <c r="KL113" i="21"/>
  <c r="KK113" i="21"/>
  <c r="KJ113" i="21"/>
  <c r="KI113" i="21"/>
  <c r="KH113" i="21"/>
  <c r="KG113" i="21"/>
  <c r="KF113" i="21"/>
  <c r="KE113" i="21"/>
  <c r="KD113" i="21"/>
  <c r="KC113" i="21"/>
  <c r="KB113" i="21"/>
  <c r="KA113" i="21"/>
  <c r="JZ113" i="21"/>
  <c r="JY113" i="21"/>
  <c r="JX113" i="21"/>
  <c r="JW113" i="21"/>
  <c r="JV113" i="21"/>
  <c r="JU113" i="21"/>
  <c r="JT113" i="21"/>
  <c r="JS113" i="21"/>
  <c r="JR113" i="21"/>
  <c r="JQ113" i="21"/>
  <c r="JP113" i="21"/>
  <c r="JO113" i="21"/>
  <c r="JN113" i="21"/>
  <c r="JM113" i="21"/>
  <c r="JL113" i="21"/>
  <c r="JK113" i="21"/>
  <c r="JJ113" i="21"/>
  <c r="JI113" i="21"/>
  <c r="JH113" i="21"/>
  <c r="JG113" i="21"/>
  <c r="JF113" i="21"/>
  <c r="JE113" i="21"/>
  <c r="JD113" i="21"/>
  <c r="JC113" i="21"/>
  <c r="JB113" i="21"/>
  <c r="JA113" i="21"/>
  <c r="IZ113" i="21"/>
  <c r="IY113" i="21"/>
  <c r="IX113" i="21"/>
  <c r="IW113" i="21"/>
  <c r="IV113" i="21"/>
  <c r="IU113" i="21"/>
  <c r="IT113" i="21"/>
  <c r="IS113" i="21"/>
  <c r="IR113" i="21"/>
  <c r="IQ113" i="21"/>
  <c r="IP113" i="21"/>
  <c r="IO113" i="21"/>
  <c r="IN113" i="21"/>
  <c r="A113" i="21"/>
  <c r="KT112" i="21"/>
  <c r="KS112" i="21"/>
  <c r="KR112" i="21"/>
  <c r="KQ112" i="21"/>
  <c r="KP112" i="21"/>
  <c r="KO112" i="21"/>
  <c r="KN112" i="21"/>
  <c r="KM112" i="21"/>
  <c r="KL112" i="21"/>
  <c r="KK112" i="21"/>
  <c r="KJ112" i="21"/>
  <c r="KI112" i="21"/>
  <c r="KH112" i="21"/>
  <c r="KG112" i="21"/>
  <c r="KF112" i="21"/>
  <c r="KE112" i="21"/>
  <c r="KD112" i="21"/>
  <c r="KC112" i="21"/>
  <c r="KB112" i="21"/>
  <c r="KA112" i="21"/>
  <c r="JZ112" i="21"/>
  <c r="JY112" i="21"/>
  <c r="JX112" i="21"/>
  <c r="JW112" i="21"/>
  <c r="JV112" i="21"/>
  <c r="JU112" i="21"/>
  <c r="JT112" i="21"/>
  <c r="JS112" i="21"/>
  <c r="JR112" i="21"/>
  <c r="JQ112" i="21"/>
  <c r="JP112" i="21"/>
  <c r="JO112" i="21"/>
  <c r="JN112" i="21"/>
  <c r="JM112" i="21"/>
  <c r="JL112" i="21"/>
  <c r="JK112" i="21"/>
  <c r="JJ112" i="21"/>
  <c r="JI112" i="21"/>
  <c r="JH112" i="21"/>
  <c r="JG112" i="21"/>
  <c r="JF112" i="21"/>
  <c r="JE112" i="21"/>
  <c r="JD112" i="21"/>
  <c r="JC112" i="21"/>
  <c r="JB112" i="21"/>
  <c r="JA112" i="21"/>
  <c r="IZ112" i="21"/>
  <c r="IY112" i="21"/>
  <c r="IX112" i="21"/>
  <c r="IW112" i="21"/>
  <c r="IV112" i="21"/>
  <c r="IU112" i="21"/>
  <c r="IT112" i="21"/>
  <c r="IS112" i="21"/>
  <c r="IR112" i="21"/>
  <c r="IQ112" i="21"/>
  <c r="IP112" i="21"/>
  <c r="IO112" i="21"/>
  <c r="IN112" i="21"/>
  <c r="A112" i="21"/>
  <c r="KT111" i="21"/>
  <c r="KS111" i="21"/>
  <c r="KR111" i="21"/>
  <c r="KQ111" i="21"/>
  <c r="KP111" i="21"/>
  <c r="KO111" i="21"/>
  <c r="KN111" i="21"/>
  <c r="KM111" i="21"/>
  <c r="KL111" i="21"/>
  <c r="KK111" i="21"/>
  <c r="KJ111" i="21"/>
  <c r="KI111" i="21"/>
  <c r="KH111" i="21"/>
  <c r="KG111" i="21"/>
  <c r="KF111" i="21"/>
  <c r="KE111" i="21"/>
  <c r="KD111" i="21"/>
  <c r="KC111" i="21"/>
  <c r="KB111" i="21"/>
  <c r="KA111" i="21"/>
  <c r="JZ111" i="21"/>
  <c r="JY111" i="21"/>
  <c r="JX111" i="21"/>
  <c r="JW111" i="21"/>
  <c r="JV111" i="21"/>
  <c r="JU111" i="21"/>
  <c r="JT111" i="21"/>
  <c r="JS111" i="21"/>
  <c r="JR111" i="21"/>
  <c r="JQ111" i="21"/>
  <c r="JP111" i="21"/>
  <c r="JO111" i="21"/>
  <c r="JN111" i="21"/>
  <c r="JM111" i="21"/>
  <c r="JL111" i="21"/>
  <c r="JK111" i="21"/>
  <c r="JJ111" i="21"/>
  <c r="JI111" i="21"/>
  <c r="JH111" i="21"/>
  <c r="JG111" i="21"/>
  <c r="JF111" i="21"/>
  <c r="JE111" i="21"/>
  <c r="JD111" i="21"/>
  <c r="JC111" i="21"/>
  <c r="JB111" i="21"/>
  <c r="JA111" i="21"/>
  <c r="IZ111" i="21"/>
  <c r="IY111" i="21"/>
  <c r="IX111" i="21"/>
  <c r="IW111" i="21"/>
  <c r="IV111" i="21"/>
  <c r="IU111" i="21"/>
  <c r="IT111" i="21"/>
  <c r="IS111" i="21"/>
  <c r="IR111" i="21"/>
  <c r="IQ111" i="21"/>
  <c r="IP111" i="21"/>
  <c r="IO111" i="21"/>
  <c r="IN111" i="21"/>
  <c r="A111" i="21"/>
  <c r="KL110" i="21"/>
  <c r="KK110" i="21"/>
  <c r="IV110" i="21"/>
  <c r="IU110" i="21"/>
  <c r="IT110" i="21"/>
  <c r="IS110" i="21"/>
  <c r="IR110" i="21"/>
  <c r="IQ110" i="21"/>
  <c r="IP110" i="21"/>
  <c r="IO110" i="21"/>
  <c r="IN110" i="21"/>
  <c r="A110" i="21"/>
  <c r="KL109" i="21"/>
  <c r="KK109" i="21"/>
  <c r="IV109" i="21"/>
  <c r="IU109" i="21"/>
  <c r="IT109" i="21"/>
  <c r="IS109" i="21"/>
  <c r="IR109" i="21"/>
  <c r="IQ109" i="21"/>
  <c r="IP109" i="21"/>
  <c r="IO109" i="21"/>
  <c r="IN109" i="21"/>
  <c r="A109" i="21"/>
  <c r="KL108" i="21"/>
  <c r="KK108" i="21"/>
  <c r="IV108" i="21"/>
  <c r="IU108" i="21"/>
  <c r="IT108" i="21"/>
  <c r="IS108" i="21"/>
  <c r="IR108" i="21"/>
  <c r="IQ108" i="21"/>
  <c r="IP108" i="21"/>
  <c r="IO108" i="21"/>
  <c r="IN108" i="21"/>
  <c r="A108" i="21"/>
  <c r="KL107" i="21"/>
  <c r="KK107" i="21"/>
  <c r="IV107" i="21"/>
  <c r="IU107" i="21"/>
  <c r="IT107" i="21"/>
  <c r="IS107" i="21"/>
  <c r="IR107" i="21"/>
  <c r="IQ107" i="21"/>
  <c r="IP107" i="21"/>
  <c r="IO107" i="21"/>
  <c r="IN107" i="21"/>
  <c r="A107" i="21"/>
  <c r="KL106" i="21"/>
  <c r="KK106" i="21"/>
  <c r="IV106" i="21"/>
  <c r="IU106" i="21"/>
  <c r="IT106" i="21"/>
  <c r="IS106" i="21"/>
  <c r="IR106" i="21"/>
  <c r="IQ106" i="21"/>
  <c r="IP106" i="21"/>
  <c r="IO106" i="21"/>
  <c r="IN106" i="21"/>
  <c r="A106" i="21"/>
  <c r="KL105" i="21"/>
  <c r="KK105" i="21"/>
  <c r="IV105" i="21"/>
  <c r="IU105" i="21"/>
  <c r="IT105" i="21"/>
  <c r="IS105" i="21"/>
  <c r="IR105" i="21"/>
  <c r="IQ105" i="21"/>
  <c r="IP105" i="21"/>
  <c r="IO105" i="21"/>
  <c r="IN105" i="21"/>
  <c r="A105" i="21"/>
  <c r="KL104" i="21"/>
  <c r="KK104" i="21"/>
  <c r="IV104" i="21"/>
  <c r="IU104" i="21"/>
  <c r="IT104" i="21"/>
  <c r="IS104" i="21"/>
  <c r="IR104" i="21"/>
  <c r="IQ104" i="21"/>
  <c r="IP104" i="21"/>
  <c r="IO104" i="21"/>
  <c r="IN104" i="21"/>
  <c r="A104" i="21"/>
  <c r="KL103" i="21"/>
  <c r="KK103" i="21"/>
  <c r="IV103" i="21"/>
  <c r="IU103" i="21"/>
  <c r="IT103" i="21"/>
  <c r="IS103" i="21"/>
  <c r="IR103" i="21"/>
  <c r="IQ103" i="21"/>
  <c r="IP103" i="21"/>
  <c r="IO103" i="21"/>
  <c r="IN103" i="21"/>
  <c r="A103" i="21"/>
  <c r="KL102" i="21"/>
  <c r="KK102" i="21"/>
  <c r="IV102" i="21"/>
  <c r="IU102" i="21"/>
  <c r="IT102" i="21"/>
  <c r="IS102" i="21"/>
  <c r="IR102" i="21"/>
  <c r="IQ102" i="21"/>
  <c r="IP102" i="21"/>
  <c r="IO102" i="21"/>
  <c r="IN102" i="21"/>
  <c r="A102" i="21"/>
  <c r="KL101" i="21"/>
  <c r="KK101" i="21"/>
  <c r="IV101" i="21"/>
  <c r="IU101" i="21"/>
  <c r="IT101" i="21"/>
  <c r="IS101" i="21"/>
  <c r="IR101" i="21"/>
  <c r="IQ101" i="21"/>
  <c r="IP101" i="21"/>
  <c r="IO101" i="21"/>
  <c r="IN101" i="21"/>
  <c r="A101" i="21"/>
  <c r="KL100" i="21"/>
  <c r="KK100" i="21"/>
  <c r="IV100" i="21"/>
  <c r="IU100" i="21"/>
  <c r="IT100" i="21"/>
  <c r="IS100" i="21"/>
  <c r="IR100" i="21"/>
  <c r="IQ100" i="21"/>
  <c r="IP100" i="21"/>
  <c r="IO100" i="21"/>
  <c r="IN100" i="21"/>
  <c r="A100" i="21"/>
  <c r="KL99" i="21"/>
  <c r="KK99" i="21"/>
  <c r="IV99" i="21"/>
  <c r="IU99" i="21"/>
  <c r="IT99" i="21"/>
  <c r="IS99" i="21"/>
  <c r="IR99" i="21"/>
  <c r="IQ99" i="21"/>
  <c r="IP99" i="21"/>
  <c r="IO99" i="21"/>
  <c r="IN99" i="21"/>
  <c r="A99" i="21"/>
  <c r="KL98" i="21"/>
  <c r="KK98" i="21"/>
  <c r="IV98" i="21"/>
  <c r="IU98" i="21"/>
  <c r="IT98" i="21"/>
  <c r="IS98" i="21"/>
  <c r="IR98" i="21"/>
  <c r="IQ98" i="21"/>
  <c r="IP98" i="21"/>
  <c r="IO98" i="21"/>
  <c r="IN98" i="21"/>
  <c r="A98" i="21"/>
  <c r="KL97" i="21"/>
  <c r="KK97" i="21"/>
  <c r="IV97" i="21"/>
  <c r="IU97" i="21"/>
  <c r="IT97" i="21"/>
  <c r="IS97" i="21"/>
  <c r="IR97" i="21"/>
  <c r="IQ97" i="21"/>
  <c r="IP97" i="21"/>
  <c r="IO97" i="21"/>
  <c r="IN97" i="21"/>
  <c r="IM97" i="21"/>
  <c r="IL97" i="21"/>
  <c r="IK97" i="21"/>
  <c r="IJ97" i="21"/>
  <c r="II97" i="21"/>
  <c r="IH97" i="21"/>
  <c r="IG97" i="21"/>
  <c r="IF97" i="21"/>
  <c r="IE97" i="21"/>
  <c r="ID97" i="21"/>
  <c r="IC97" i="21"/>
  <c r="IB97" i="21"/>
  <c r="IA97" i="21"/>
  <c r="HZ97" i="21"/>
  <c r="HY97" i="21"/>
  <c r="HX97" i="21"/>
  <c r="HW97" i="21"/>
  <c r="HV97" i="21"/>
  <c r="HU97" i="21"/>
  <c r="HT97" i="21"/>
  <c r="HS97" i="21"/>
  <c r="HR97" i="21"/>
  <c r="HQ97" i="21"/>
  <c r="HP97" i="21"/>
  <c r="HO97" i="21"/>
  <c r="HN97" i="21"/>
  <c r="HM97" i="21"/>
  <c r="HL97" i="21"/>
  <c r="HK97" i="21"/>
  <c r="HJ97" i="21"/>
  <c r="HI97" i="21"/>
  <c r="HH97" i="21"/>
  <c r="HG97" i="21"/>
  <c r="HF97" i="21"/>
  <c r="HE97" i="21"/>
  <c r="HD97" i="21"/>
  <c r="HC97" i="21"/>
  <c r="HB97" i="21"/>
  <c r="HA97" i="21"/>
  <c r="GZ97" i="21"/>
  <c r="GY97" i="21"/>
  <c r="GX97" i="21"/>
  <c r="GW97" i="21"/>
  <c r="GV97" i="21"/>
  <c r="GU97" i="21"/>
  <c r="GT97" i="21"/>
  <c r="GS97" i="21"/>
  <c r="GR97" i="21"/>
  <c r="GQ97" i="21"/>
  <c r="GP97" i="21"/>
  <c r="GO97" i="21"/>
  <c r="GN97" i="21"/>
  <c r="GM97" i="21"/>
  <c r="GL97" i="21"/>
  <c r="GK97" i="21"/>
  <c r="GJ97" i="21"/>
  <c r="GI97" i="21"/>
  <c r="GH97" i="21"/>
  <c r="GG97" i="21"/>
  <c r="GF97" i="21"/>
  <c r="GE97" i="21"/>
  <c r="GD97" i="21"/>
  <c r="GC97" i="21"/>
  <c r="GB97" i="21"/>
  <c r="GA97" i="21"/>
  <c r="FZ97" i="21"/>
  <c r="FY97" i="21"/>
  <c r="FX97" i="21"/>
  <c r="FW97" i="21"/>
  <c r="FV97" i="21"/>
  <c r="FU97" i="21"/>
  <c r="FT97" i="21"/>
  <c r="FS97" i="21"/>
  <c r="FR97" i="21"/>
  <c r="FQ97" i="21"/>
  <c r="FP97" i="21"/>
  <c r="FO97" i="21"/>
  <c r="FN97" i="21"/>
  <c r="FM97" i="21"/>
  <c r="FL97" i="21"/>
  <c r="FK97" i="21"/>
  <c r="FJ97" i="21"/>
  <c r="FI97" i="21"/>
  <c r="FH97" i="21"/>
  <c r="FG97" i="21"/>
  <c r="FF97" i="21"/>
  <c r="FE97" i="21"/>
  <c r="FD97" i="21"/>
  <c r="FC97" i="21"/>
  <c r="FB97" i="21"/>
  <c r="FA97" i="21"/>
  <c r="EZ97" i="21"/>
  <c r="EY97" i="21"/>
  <c r="EX97" i="21"/>
  <c r="EW97" i="21"/>
  <c r="EV97" i="21"/>
  <c r="EU97" i="21"/>
  <c r="ET97" i="21"/>
  <c r="ES97" i="21"/>
  <c r="ER97" i="21"/>
  <c r="EQ97" i="21"/>
  <c r="EP97" i="21"/>
  <c r="EO97" i="21"/>
  <c r="EN97" i="21"/>
  <c r="EM97" i="21"/>
  <c r="EL97" i="21"/>
  <c r="EK97" i="21"/>
  <c r="EJ97" i="21"/>
  <c r="EI97" i="21"/>
  <c r="EH97" i="21"/>
  <c r="EG97" i="21"/>
  <c r="EF97" i="21"/>
  <c r="EE97" i="21"/>
  <c r="ED97" i="21"/>
  <c r="EC97" i="21"/>
  <c r="EB97" i="21"/>
  <c r="EA97" i="21"/>
  <c r="DZ97" i="21"/>
  <c r="DY97" i="21"/>
  <c r="DX97" i="21"/>
  <c r="DW97" i="21"/>
  <c r="DV97" i="21"/>
  <c r="DU97" i="21"/>
  <c r="DT97" i="21"/>
  <c r="DS97" i="21"/>
  <c r="DR97" i="21"/>
  <c r="DQ97" i="21"/>
  <c r="DP97" i="21"/>
  <c r="DO97" i="21"/>
  <c r="DN97" i="21"/>
  <c r="DM97" i="21"/>
  <c r="DL97" i="21"/>
  <c r="DK97" i="21"/>
  <c r="DJ97" i="21"/>
  <c r="DI97" i="21"/>
  <c r="DH97" i="21"/>
  <c r="DG97" i="21"/>
  <c r="DF97" i="21"/>
  <c r="DE97" i="21"/>
  <c r="DD97" i="21"/>
  <c r="DC97" i="21"/>
  <c r="DB97" i="21"/>
  <c r="DA97" i="21"/>
  <c r="CZ97" i="21"/>
  <c r="CY97" i="21"/>
  <c r="CX97" i="21"/>
  <c r="CW97" i="21"/>
  <c r="CV97" i="21"/>
  <c r="CU97" i="21"/>
  <c r="CT97" i="21"/>
  <c r="CS97" i="21"/>
  <c r="CR97" i="21"/>
  <c r="CQ97" i="21"/>
  <c r="CP97" i="21"/>
  <c r="CO97" i="21"/>
  <c r="CN97" i="21"/>
  <c r="CM97" i="21"/>
  <c r="CL97" i="21"/>
  <c r="CK97" i="21"/>
  <c r="CJ97" i="21"/>
  <c r="CI97" i="21"/>
  <c r="CH97" i="21"/>
  <c r="CG97" i="21"/>
  <c r="CF97" i="21"/>
  <c r="CE97" i="21"/>
  <c r="CD97" i="21"/>
  <c r="CC97" i="21"/>
  <c r="CB97" i="21"/>
  <c r="CA97" i="21"/>
  <c r="BZ97" i="21"/>
  <c r="BY97" i="21"/>
  <c r="BX97" i="21"/>
  <c r="BW97" i="21"/>
  <c r="BV97" i="21"/>
  <c r="BU97" i="21"/>
  <c r="BT97" i="21"/>
  <c r="BS97" i="21"/>
  <c r="BR97" i="21"/>
  <c r="BQ97" i="21"/>
  <c r="BP97" i="21"/>
  <c r="BO97" i="21"/>
  <c r="BN97" i="21"/>
  <c r="BM97" i="21"/>
  <c r="BL97" i="21"/>
  <c r="BK97" i="21"/>
  <c r="BJ97" i="21"/>
  <c r="BI9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A97" i="21"/>
  <c r="KL96" i="21"/>
  <c r="KK96" i="21"/>
  <c r="IV96" i="21"/>
  <c r="IU96" i="21"/>
  <c r="IT96" i="21"/>
  <c r="IS96" i="21"/>
  <c r="IR96" i="21"/>
  <c r="IQ96" i="21"/>
  <c r="IP96" i="21"/>
  <c r="IO96" i="21"/>
  <c r="IN96" i="21"/>
  <c r="A96" i="21"/>
  <c r="KL95" i="21"/>
  <c r="KK95" i="21"/>
  <c r="IV95" i="21"/>
  <c r="IU95" i="21"/>
  <c r="IT95" i="21"/>
  <c r="IS95" i="21"/>
  <c r="IR95" i="21"/>
  <c r="IQ95" i="21"/>
  <c r="IP95" i="21"/>
  <c r="IO95" i="21"/>
  <c r="IN95" i="21"/>
  <c r="A95" i="21"/>
  <c r="KL94" i="21"/>
  <c r="KK94" i="21"/>
  <c r="IV94" i="21"/>
  <c r="IU94" i="21"/>
  <c r="IT94" i="21"/>
  <c r="IS94" i="21"/>
  <c r="IR94" i="21"/>
  <c r="IQ94" i="21"/>
  <c r="IP94" i="21"/>
  <c r="IO94" i="21"/>
  <c r="IN94" i="21"/>
  <c r="A94" i="21"/>
  <c r="KL93" i="21"/>
  <c r="KK93" i="21"/>
  <c r="IV93" i="21"/>
  <c r="IU93" i="21"/>
  <c r="IT93" i="21"/>
  <c r="IS93" i="21"/>
  <c r="IR93" i="21"/>
  <c r="IQ93" i="21"/>
  <c r="IP93" i="21"/>
  <c r="IO93" i="21"/>
  <c r="IN93" i="21"/>
  <c r="IM93" i="21"/>
  <c r="IL93" i="21"/>
  <c r="IK93" i="21"/>
  <c r="IJ93" i="21"/>
  <c r="II93" i="21"/>
  <c r="IH93" i="21"/>
  <c r="IG93" i="21"/>
  <c r="IF93" i="21"/>
  <c r="IE93" i="21"/>
  <c r="ID93" i="21"/>
  <c r="IC93" i="21"/>
  <c r="IB93" i="21"/>
  <c r="IA93" i="21"/>
  <c r="HZ93" i="21"/>
  <c r="HY93" i="21"/>
  <c r="HX93" i="21"/>
  <c r="HW93" i="21"/>
  <c r="HV93" i="21"/>
  <c r="HU93" i="21"/>
  <c r="HT93" i="21"/>
  <c r="HS93" i="21"/>
  <c r="HR93" i="21"/>
  <c r="HQ93" i="21"/>
  <c r="HP93" i="21"/>
  <c r="HO93" i="21"/>
  <c r="HN93" i="21"/>
  <c r="HM93" i="21"/>
  <c r="HL93" i="21"/>
  <c r="HK93" i="21"/>
  <c r="HJ93" i="21"/>
  <c r="HI93" i="21"/>
  <c r="HH93" i="21"/>
  <c r="HG93" i="21"/>
  <c r="HF93" i="21"/>
  <c r="HE93" i="21"/>
  <c r="HD93" i="21"/>
  <c r="HC93" i="21"/>
  <c r="HB93" i="21"/>
  <c r="HA93" i="21"/>
  <c r="GZ93" i="21"/>
  <c r="GY93" i="21"/>
  <c r="GX93" i="21"/>
  <c r="GW93" i="21"/>
  <c r="GV93" i="21"/>
  <c r="GU93" i="21"/>
  <c r="GT93" i="21"/>
  <c r="GS93" i="21"/>
  <c r="GR93" i="21"/>
  <c r="GQ93" i="21"/>
  <c r="GP93" i="21"/>
  <c r="GO93" i="21"/>
  <c r="GN93" i="21"/>
  <c r="GM93" i="21"/>
  <c r="GL93" i="21"/>
  <c r="GK93" i="21"/>
  <c r="GJ93" i="21"/>
  <c r="GI93" i="21"/>
  <c r="GH93" i="21"/>
  <c r="GG93" i="21"/>
  <c r="GF93" i="21"/>
  <c r="GE93" i="21"/>
  <c r="GD93" i="21"/>
  <c r="GC93" i="21"/>
  <c r="GB93" i="21"/>
  <c r="GA93" i="21"/>
  <c r="FZ93" i="21"/>
  <c r="FY93" i="21"/>
  <c r="FX93" i="21"/>
  <c r="FW93" i="21"/>
  <c r="FV93" i="21"/>
  <c r="FU93" i="21"/>
  <c r="FT93" i="21"/>
  <c r="FS93" i="21"/>
  <c r="FR93" i="21"/>
  <c r="FQ93" i="21"/>
  <c r="FP93" i="21"/>
  <c r="FO93" i="21"/>
  <c r="FN93" i="21"/>
  <c r="FM93" i="21"/>
  <c r="FL93" i="21"/>
  <c r="FK93" i="21"/>
  <c r="FJ93" i="21"/>
  <c r="FI93" i="21"/>
  <c r="FH93" i="21"/>
  <c r="FG93" i="21"/>
  <c r="FF93" i="21"/>
  <c r="FE93" i="21"/>
  <c r="FD93" i="21"/>
  <c r="FC93" i="21"/>
  <c r="FB93" i="21"/>
  <c r="FA93" i="21"/>
  <c r="EZ93" i="21"/>
  <c r="EY93" i="21"/>
  <c r="EX93" i="21"/>
  <c r="EW93" i="21"/>
  <c r="EV93" i="21"/>
  <c r="EU93" i="21"/>
  <c r="ET93" i="21"/>
  <c r="ES93" i="21"/>
  <c r="ER93" i="21"/>
  <c r="EQ93" i="21"/>
  <c r="EP93" i="21"/>
  <c r="EO93" i="21"/>
  <c r="EN93" i="21"/>
  <c r="EM93" i="21"/>
  <c r="EL93" i="21"/>
  <c r="EK93" i="21"/>
  <c r="EJ93" i="21"/>
  <c r="EI93" i="21"/>
  <c r="EH93" i="21"/>
  <c r="EG93" i="21"/>
  <c r="EF93" i="21"/>
  <c r="EE93" i="21"/>
  <c r="ED93" i="21"/>
  <c r="EC93" i="21"/>
  <c r="EB93" i="21"/>
  <c r="EA93" i="21"/>
  <c r="DZ93" i="21"/>
  <c r="DY93" i="21"/>
  <c r="DX93" i="21"/>
  <c r="DW93" i="21"/>
  <c r="DV93" i="21"/>
  <c r="DU93" i="21"/>
  <c r="DT93" i="21"/>
  <c r="DS93" i="21"/>
  <c r="DR93" i="21"/>
  <c r="DQ93" i="21"/>
  <c r="DP93" i="21"/>
  <c r="DO93" i="21"/>
  <c r="DN93" i="21"/>
  <c r="DM93" i="21"/>
  <c r="DL93" i="21"/>
  <c r="DK93" i="21"/>
  <c r="DJ93" i="21"/>
  <c r="DI93" i="21"/>
  <c r="DH93" i="21"/>
  <c r="DG93" i="21"/>
  <c r="DF93" i="21"/>
  <c r="DE93" i="21"/>
  <c r="DD93" i="21"/>
  <c r="DC93" i="21"/>
  <c r="DB93" i="21"/>
  <c r="DA93" i="21"/>
  <c r="CZ93" i="21"/>
  <c r="CY93" i="21"/>
  <c r="CX93" i="21"/>
  <c r="CW93" i="21"/>
  <c r="CV93" i="21"/>
  <c r="CU93" i="21"/>
  <c r="CT93" i="21"/>
  <c r="CS93" i="21"/>
  <c r="CR93" i="21"/>
  <c r="CQ93" i="21"/>
  <c r="CP93" i="21"/>
  <c r="CO93" i="21"/>
  <c r="CN93" i="21"/>
  <c r="CM93" i="21"/>
  <c r="CL93" i="21"/>
  <c r="CK93" i="21"/>
  <c r="CJ93" i="21"/>
  <c r="CI93" i="21"/>
  <c r="CH93" i="21"/>
  <c r="CG93" i="21"/>
  <c r="CF93" i="21"/>
  <c r="CE93" i="21"/>
  <c r="CD93" i="21"/>
  <c r="CC93" i="21"/>
  <c r="CB93" i="21"/>
  <c r="CA93" i="21"/>
  <c r="BZ93" i="21"/>
  <c r="BY93" i="21"/>
  <c r="BX93" i="21"/>
  <c r="BW93" i="21"/>
  <c r="BV93" i="21"/>
  <c r="BU93" i="21"/>
  <c r="BT93" i="21"/>
  <c r="BS93" i="21"/>
  <c r="BR93" i="21"/>
  <c r="BQ93" i="21"/>
  <c r="BP93" i="21"/>
  <c r="BO93" i="21"/>
  <c r="BN93" i="21"/>
  <c r="BM93" i="21"/>
  <c r="BL93" i="21"/>
  <c r="BK93" i="21"/>
  <c r="BJ93" i="21"/>
  <c r="BI93"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A93" i="21"/>
  <c r="KL92" i="21"/>
  <c r="KK92" i="21"/>
  <c r="IV92" i="21"/>
  <c r="IU92" i="21"/>
  <c r="IT92" i="21"/>
  <c r="IS92" i="21"/>
  <c r="IR92" i="21"/>
  <c r="IQ92" i="21"/>
  <c r="IP92" i="21"/>
  <c r="IO92" i="21"/>
  <c r="IN92" i="21"/>
  <c r="A92" i="21"/>
  <c r="KL91" i="21"/>
  <c r="KK91" i="21"/>
  <c r="IV91" i="21"/>
  <c r="IU91" i="21"/>
  <c r="IT91" i="21"/>
  <c r="IS91" i="21"/>
  <c r="IR91" i="21"/>
  <c r="IQ91" i="21"/>
  <c r="IP91" i="21"/>
  <c r="IO91" i="21"/>
  <c r="IN91" i="21"/>
  <c r="KL90" i="21"/>
  <c r="KK90" i="21"/>
  <c r="IV90" i="21"/>
  <c r="IU90" i="21"/>
  <c r="IT90" i="21"/>
  <c r="IS90" i="21"/>
  <c r="IR90" i="21"/>
  <c r="IQ90" i="21"/>
  <c r="IP90" i="21"/>
  <c r="IO90" i="21"/>
  <c r="IN90" i="21"/>
  <c r="KL89" i="21"/>
  <c r="KK89" i="21"/>
  <c r="IV89" i="21"/>
  <c r="IU89" i="21"/>
  <c r="IT89" i="21"/>
  <c r="IS89" i="21"/>
  <c r="IR89" i="21"/>
  <c r="IQ89" i="21"/>
  <c r="IP89" i="21"/>
  <c r="IO89" i="21"/>
  <c r="IN89" i="21"/>
  <c r="KL88" i="21"/>
  <c r="KK88" i="21"/>
  <c r="IV88" i="21"/>
  <c r="IU88" i="21"/>
  <c r="IT88" i="21"/>
  <c r="IS88" i="21"/>
  <c r="IR88" i="21"/>
  <c r="IQ88" i="21"/>
  <c r="IP88" i="21"/>
  <c r="IO88" i="21"/>
  <c r="IN88" i="21"/>
  <c r="KL87" i="21"/>
  <c r="KK87" i="21"/>
  <c r="IV87" i="21"/>
  <c r="IU87" i="21"/>
  <c r="IT87" i="21"/>
  <c r="IS87" i="21"/>
  <c r="IR87" i="21"/>
  <c r="IQ87" i="21"/>
  <c r="IP87" i="21"/>
  <c r="IO87" i="21"/>
  <c r="IN87" i="21"/>
  <c r="KL86" i="21"/>
  <c r="KK86" i="21"/>
  <c r="IV86" i="21"/>
  <c r="IU86" i="21"/>
  <c r="IT86" i="21"/>
  <c r="IS86" i="21"/>
  <c r="IR86" i="21"/>
  <c r="IQ86" i="21"/>
  <c r="IP86" i="21"/>
  <c r="IO86" i="21"/>
  <c r="IN86" i="21"/>
  <c r="KL85" i="21"/>
  <c r="KK85" i="21"/>
  <c r="IV85" i="21"/>
  <c r="IU85" i="21"/>
  <c r="IT85" i="21"/>
  <c r="IS85" i="21"/>
  <c r="IR85" i="21"/>
  <c r="IQ85" i="21"/>
  <c r="IP85" i="21"/>
  <c r="IO85" i="21"/>
  <c r="IN85" i="21"/>
  <c r="KL84" i="21"/>
  <c r="KK84" i="21"/>
  <c r="IV84" i="21"/>
  <c r="IU84" i="21"/>
  <c r="IT84" i="21"/>
  <c r="IS84" i="21"/>
  <c r="IR84" i="21"/>
  <c r="IQ84" i="21"/>
  <c r="IP84" i="21"/>
  <c r="IO84" i="21"/>
  <c r="IN84" i="21"/>
  <c r="KL83" i="21"/>
  <c r="KK83" i="21"/>
  <c r="IV83" i="21"/>
  <c r="IU83" i="21"/>
  <c r="IT83" i="21"/>
  <c r="IS83" i="21"/>
  <c r="IR83" i="21"/>
  <c r="IQ83" i="21"/>
  <c r="IP83" i="21"/>
  <c r="IO83" i="21"/>
  <c r="IN83" i="21"/>
  <c r="KL82" i="21"/>
  <c r="KK82" i="21"/>
  <c r="IV82" i="21"/>
  <c r="IU82" i="21"/>
  <c r="IT82" i="21"/>
  <c r="IS82" i="21"/>
  <c r="IR82" i="21"/>
  <c r="IQ82" i="21"/>
  <c r="IP82" i="21"/>
  <c r="IO82" i="21"/>
  <c r="IN82" i="21"/>
  <c r="KL81" i="21"/>
  <c r="KK81" i="21"/>
  <c r="IV81" i="21"/>
  <c r="IU81" i="21"/>
  <c r="IT81" i="21"/>
  <c r="IS81" i="21"/>
  <c r="IR81" i="21"/>
  <c r="IQ81" i="21"/>
  <c r="IP81" i="21"/>
  <c r="IO81" i="21"/>
  <c r="IN81" i="21"/>
  <c r="KL80" i="21"/>
  <c r="KK80" i="21"/>
  <c r="IV80" i="21"/>
  <c r="IU80" i="21"/>
  <c r="IT80" i="21"/>
  <c r="IS80" i="21"/>
  <c r="IR80" i="21"/>
  <c r="IQ80" i="21"/>
  <c r="IP80" i="21"/>
  <c r="IO80" i="21"/>
  <c r="IN80" i="21"/>
  <c r="KL79" i="21"/>
  <c r="KK79" i="21"/>
  <c r="IV79" i="21"/>
  <c r="IU79" i="21"/>
  <c r="IT79" i="21"/>
  <c r="IS79" i="21"/>
  <c r="IR79" i="21"/>
  <c r="IQ79" i="21"/>
  <c r="IP79" i="21"/>
  <c r="IO79" i="21"/>
  <c r="IN79" i="21"/>
  <c r="HY79" i="21"/>
  <c r="HJ79" i="21"/>
  <c r="GF79" i="21"/>
  <c r="FQ79" i="21"/>
  <c r="FB79" i="21"/>
  <c r="EM79" i="21"/>
  <c r="DI79" i="21"/>
  <c r="CT79" i="21"/>
  <c r="CE79" i="21"/>
  <c r="BP79" i="21"/>
  <c r="AL79" i="21"/>
  <c r="W79" i="21"/>
  <c r="KL78" i="21"/>
  <c r="KK78" i="21"/>
  <c r="IV78" i="21"/>
  <c r="IU78" i="21"/>
  <c r="IT78" i="21"/>
  <c r="IS78" i="21"/>
  <c r="IR78" i="21"/>
  <c r="IQ78" i="21"/>
  <c r="IP78" i="21"/>
  <c r="IO78" i="21"/>
  <c r="IN78" i="21"/>
  <c r="KL77" i="21"/>
  <c r="KK77" i="21"/>
  <c r="IV77" i="21"/>
  <c r="IU77" i="21"/>
  <c r="IT77" i="21"/>
  <c r="IS77" i="21"/>
  <c r="IR77" i="21"/>
  <c r="IQ77" i="21"/>
  <c r="IP77" i="21"/>
  <c r="IO77" i="21"/>
  <c r="IN77" i="21"/>
  <c r="KL76" i="21"/>
  <c r="KK76" i="21"/>
  <c r="IV76" i="21"/>
  <c r="IU76" i="21"/>
  <c r="IT76" i="21"/>
  <c r="IS76" i="21"/>
  <c r="IR76" i="21"/>
  <c r="IQ76" i="21"/>
  <c r="IP76" i="21"/>
  <c r="IO76" i="21"/>
  <c r="IN76" i="21"/>
  <c r="KL75" i="21"/>
  <c r="KK75" i="21"/>
  <c r="IV75" i="21"/>
  <c r="IU75" i="21"/>
  <c r="IT75" i="21"/>
  <c r="IS75" i="21"/>
  <c r="IR75" i="21"/>
  <c r="IQ75" i="21"/>
  <c r="IP75" i="21"/>
  <c r="IO75" i="21"/>
  <c r="IN75" i="21"/>
  <c r="KL74" i="21"/>
  <c r="KK74" i="21"/>
  <c r="IV74" i="21"/>
  <c r="IU74" i="21"/>
  <c r="IT74" i="21"/>
  <c r="IS74" i="21"/>
  <c r="IR74" i="21"/>
  <c r="IQ74" i="21"/>
  <c r="IP74" i="21"/>
  <c r="IO74" i="21"/>
  <c r="IN74" i="21"/>
  <c r="KL73" i="21"/>
  <c r="KK73" i="21"/>
  <c r="IV73" i="21"/>
  <c r="IU73" i="21"/>
  <c r="IT73" i="21"/>
  <c r="IS73" i="21"/>
  <c r="IR73" i="21"/>
  <c r="IQ73" i="21"/>
  <c r="IP73" i="21"/>
  <c r="IO73" i="21"/>
  <c r="IN73" i="21"/>
  <c r="KL72" i="21"/>
  <c r="KK72" i="21"/>
  <c r="IV72" i="21"/>
  <c r="IU72" i="21"/>
  <c r="IT72" i="21"/>
  <c r="IS72" i="21"/>
  <c r="IR72" i="21"/>
  <c r="IQ72" i="21"/>
  <c r="IP72" i="21"/>
  <c r="IO72" i="21"/>
  <c r="IN72" i="21"/>
  <c r="KL71" i="21"/>
  <c r="KK71" i="21"/>
  <c r="IV71" i="21"/>
  <c r="IU71" i="21"/>
  <c r="IT71" i="21"/>
  <c r="IS71" i="21"/>
  <c r="IR71" i="21"/>
  <c r="IQ71" i="21"/>
  <c r="IP71" i="21"/>
  <c r="IO71" i="21"/>
  <c r="IN71" i="21"/>
  <c r="ID71" i="21"/>
  <c r="HO71" i="21"/>
  <c r="GK71" i="21"/>
  <c r="FV71" i="21"/>
  <c r="FG71" i="21"/>
  <c r="ER71" i="21"/>
  <c r="DN71" i="21"/>
  <c r="CY71" i="21"/>
  <c r="CJ71" i="21"/>
  <c r="BU71" i="21"/>
  <c r="AQ71" i="21"/>
  <c r="AB71" i="21"/>
  <c r="KL70" i="21"/>
  <c r="KK70" i="21"/>
  <c r="IV70" i="21"/>
  <c r="IU70" i="21"/>
  <c r="IT70" i="21"/>
  <c r="IS70" i="21"/>
  <c r="IR70" i="21"/>
  <c r="IQ70" i="21"/>
  <c r="IP70" i="21"/>
  <c r="IO70" i="21"/>
  <c r="IN70" i="21"/>
  <c r="KL69" i="21"/>
  <c r="KK69" i="21"/>
  <c r="IV69" i="21"/>
  <c r="IU69" i="21"/>
  <c r="IT69" i="21"/>
  <c r="IS69" i="21"/>
  <c r="IR69" i="21"/>
  <c r="IQ69" i="21"/>
  <c r="IP69" i="21"/>
  <c r="IO69" i="21"/>
  <c r="IN69" i="21"/>
  <c r="KL68" i="21"/>
  <c r="KK68" i="21"/>
  <c r="IV68" i="21"/>
  <c r="IU68" i="21"/>
  <c r="IT68" i="21"/>
  <c r="IS68" i="21"/>
  <c r="IR68" i="21"/>
  <c r="IQ68" i="21"/>
  <c r="IP68" i="21"/>
  <c r="IO68" i="21"/>
  <c r="IN68" i="21"/>
  <c r="KL67" i="21"/>
  <c r="KK67" i="21"/>
  <c r="IV67" i="21"/>
  <c r="IU67" i="21"/>
  <c r="IT67" i="21"/>
  <c r="IS67" i="21"/>
  <c r="IR67" i="21"/>
  <c r="IQ67" i="21"/>
  <c r="IP67" i="21"/>
  <c r="IO67" i="21"/>
  <c r="IN67" i="21"/>
  <c r="KL66" i="21"/>
  <c r="KK66" i="21"/>
  <c r="IV66" i="21"/>
  <c r="IU66" i="21"/>
  <c r="IT66" i="21"/>
  <c r="IS66" i="21"/>
  <c r="IR66" i="21"/>
  <c r="IQ66" i="21"/>
  <c r="IP66" i="21"/>
  <c r="IO66" i="21"/>
  <c r="IN66" i="21"/>
  <c r="KL65" i="21"/>
  <c r="KK65" i="21"/>
  <c r="IV65" i="21"/>
  <c r="IU65" i="21"/>
  <c r="IT65" i="21"/>
  <c r="IS65" i="21"/>
  <c r="IR65" i="21"/>
  <c r="IQ65" i="21"/>
  <c r="IP65" i="21"/>
  <c r="IO65" i="21"/>
  <c r="IN65" i="21"/>
  <c r="KL64" i="21"/>
  <c r="KK64" i="21"/>
  <c r="IV64" i="21"/>
  <c r="IU64" i="21"/>
  <c r="IT64" i="21"/>
  <c r="IS64" i="21"/>
  <c r="IR64" i="21"/>
  <c r="IQ64" i="21"/>
  <c r="IP64" i="21"/>
  <c r="IO64" i="21"/>
  <c r="IN64" i="21"/>
  <c r="KL63" i="21"/>
  <c r="KK63" i="21"/>
  <c r="IV63" i="21"/>
  <c r="IU63" i="21"/>
  <c r="IT63" i="21"/>
  <c r="IS63" i="21"/>
  <c r="IR63" i="21"/>
  <c r="IQ63" i="21"/>
  <c r="IP63" i="21"/>
  <c r="IO63" i="21"/>
  <c r="IN63" i="21"/>
  <c r="KL62" i="21"/>
  <c r="KK62" i="21"/>
  <c r="IV62" i="21"/>
  <c r="IU62" i="21"/>
  <c r="IT62" i="21"/>
  <c r="IS62" i="21"/>
  <c r="IR62" i="21"/>
  <c r="IQ62" i="21"/>
  <c r="IP62" i="21"/>
  <c r="IO62" i="21"/>
  <c r="IN62" i="21"/>
  <c r="KH61" i="21"/>
  <c r="KG61" i="21"/>
  <c r="KB61" i="21"/>
  <c r="KA61" i="21"/>
  <c r="JV61" i="21"/>
  <c r="JU61" i="21"/>
  <c r="JP61" i="21"/>
  <c r="JO61" i="21"/>
  <c r="JJ61" i="21"/>
  <c r="JI61" i="21"/>
  <c r="JD61" i="21"/>
  <c r="JC61" i="21"/>
  <c r="IV61" i="21"/>
  <c r="IU61" i="21"/>
  <c r="IT61" i="21"/>
  <c r="IS61" i="21"/>
  <c r="IR61" i="21"/>
  <c r="IQ61" i="21"/>
  <c r="IP61" i="21"/>
  <c r="IO61" i="21"/>
  <c r="IN61" i="21"/>
  <c r="KL60" i="21"/>
  <c r="KK60" i="21"/>
  <c r="IV60" i="21"/>
  <c r="IU60" i="21"/>
  <c r="IT60" i="21"/>
  <c r="IS60" i="21"/>
  <c r="IR60" i="21"/>
  <c r="IQ60" i="21"/>
  <c r="IP60" i="21"/>
  <c r="IO60" i="21"/>
  <c r="IN60" i="21"/>
  <c r="KL59" i="21"/>
  <c r="KK59" i="21"/>
  <c r="IV59" i="21"/>
  <c r="IU59" i="21"/>
  <c r="IT59" i="21"/>
  <c r="IS59" i="21"/>
  <c r="IR59" i="21"/>
  <c r="IQ59" i="21"/>
  <c r="IP59" i="21"/>
  <c r="IO59" i="21"/>
  <c r="IN59" i="21"/>
  <c r="KL58" i="21"/>
  <c r="KK58" i="21"/>
  <c r="IV58" i="21"/>
  <c r="IU58" i="21"/>
  <c r="IT58" i="21"/>
  <c r="IS58" i="21"/>
  <c r="IR58" i="21"/>
  <c r="IQ58" i="21"/>
  <c r="IP58" i="21"/>
  <c r="IO58" i="21"/>
  <c r="IN58" i="21"/>
  <c r="KL57" i="21"/>
  <c r="KK57" i="21"/>
  <c r="IV57" i="21"/>
  <c r="IU57" i="21"/>
  <c r="IT57" i="21"/>
  <c r="IS57" i="21"/>
  <c r="IR57" i="21"/>
  <c r="IQ57" i="21"/>
  <c r="IP57" i="21"/>
  <c r="IO57" i="21"/>
  <c r="IN57" i="21"/>
  <c r="KL56" i="21"/>
  <c r="KK56" i="21"/>
  <c r="IV56" i="21"/>
  <c r="IU56" i="21"/>
  <c r="IT56" i="21"/>
  <c r="IS56" i="21"/>
  <c r="IR56" i="21"/>
  <c r="IQ56" i="21"/>
  <c r="IP56" i="21"/>
  <c r="IO56" i="21"/>
  <c r="IN56" i="21"/>
  <c r="KL55" i="21"/>
  <c r="KK55" i="21"/>
  <c r="IV55" i="21"/>
  <c r="IU55" i="21"/>
  <c r="IT55" i="21"/>
  <c r="IS55" i="21"/>
  <c r="IR55" i="21"/>
  <c r="IQ55" i="21"/>
  <c r="IP55" i="21"/>
  <c r="IO55" i="21"/>
  <c r="IN55" i="21"/>
  <c r="KL54" i="21"/>
  <c r="KK54" i="21"/>
  <c r="IV54" i="21"/>
  <c r="IU54" i="21"/>
  <c r="IT54" i="21"/>
  <c r="IS54" i="21"/>
  <c r="IR54" i="21"/>
  <c r="IQ54" i="21"/>
  <c r="IP54" i="21"/>
  <c r="IO54" i="21"/>
  <c r="IN54" i="21"/>
  <c r="KL53" i="21"/>
  <c r="KK53" i="21"/>
  <c r="IV53" i="21"/>
  <c r="IU53" i="21"/>
  <c r="IT53" i="21"/>
  <c r="IS53" i="21"/>
  <c r="IR53" i="21"/>
  <c r="IQ53" i="21"/>
  <c r="IP53" i="21"/>
  <c r="IO53" i="21"/>
  <c r="IN53" i="21"/>
  <c r="KL52" i="21"/>
  <c r="KK52" i="21"/>
  <c r="IV52" i="21"/>
  <c r="IU52" i="21"/>
  <c r="IT52" i="21"/>
  <c r="IS52" i="21"/>
  <c r="IR52" i="21"/>
  <c r="IQ52" i="21"/>
  <c r="IP52" i="21"/>
  <c r="IO52" i="21"/>
  <c r="IN52" i="21"/>
  <c r="KL51" i="21"/>
  <c r="KK51" i="21"/>
  <c r="IV51" i="21"/>
  <c r="IU51" i="21"/>
  <c r="IT51" i="21"/>
  <c r="IS51" i="21"/>
  <c r="IR51" i="21"/>
  <c r="IQ51" i="21"/>
  <c r="IP51" i="21"/>
  <c r="IO51" i="21"/>
  <c r="IN51" i="21"/>
  <c r="KL50" i="21"/>
  <c r="KK50" i="21"/>
  <c r="IV50" i="21"/>
  <c r="IU50" i="21"/>
  <c r="IT50" i="21"/>
  <c r="IS50" i="21"/>
  <c r="IR50" i="21"/>
  <c r="IQ50" i="21"/>
  <c r="IP50" i="21"/>
  <c r="IO50" i="21"/>
  <c r="IN50" i="21"/>
  <c r="KL49" i="21"/>
  <c r="KK49" i="21"/>
  <c r="IV49" i="21"/>
  <c r="IU49" i="21"/>
  <c r="IT49" i="21"/>
  <c r="IS49" i="21"/>
  <c r="IR49" i="21"/>
  <c r="IQ49" i="21"/>
  <c r="IP49" i="21"/>
  <c r="IO49" i="21"/>
  <c r="IN49" i="21"/>
  <c r="KL48" i="21"/>
  <c r="KK48" i="21"/>
  <c r="IV48" i="21"/>
  <c r="IU48" i="21"/>
  <c r="IT48" i="21"/>
  <c r="IS48" i="21"/>
  <c r="IR48" i="21"/>
  <c r="IQ48" i="21"/>
  <c r="IP48" i="21"/>
  <c r="IO48" i="21"/>
  <c r="IN48" i="21"/>
  <c r="KL47" i="21"/>
  <c r="KK47" i="21"/>
  <c r="IV47" i="21"/>
  <c r="IU47" i="21"/>
  <c r="IT47" i="21"/>
  <c r="IS47" i="21"/>
  <c r="IR47" i="21"/>
  <c r="IQ47" i="21"/>
  <c r="IP47" i="21"/>
  <c r="IO47" i="21"/>
  <c r="IN47" i="21"/>
  <c r="KL46" i="21"/>
  <c r="KK46" i="21"/>
  <c r="IV46" i="21"/>
  <c r="IU46" i="21"/>
  <c r="IT46" i="21"/>
  <c r="IS46" i="21"/>
  <c r="IR46" i="21"/>
  <c r="IQ46" i="21"/>
  <c r="IP46" i="21"/>
  <c r="IO46" i="21"/>
  <c r="IN46" i="21"/>
  <c r="KL45" i="21"/>
  <c r="KK45" i="21"/>
  <c r="IV45" i="21"/>
  <c r="IU45" i="21"/>
  <c r="IT45" i="21"/>
  <c r="IS45" i="21"/>
  <c r="IR45" i="21"/>
  <c r="IQ45" i="21"/>
  <c r="IP45" i="21"/>
  <c r="IO45" i="21"/>
  <c r="IN45" i="21"/>
  <c r="KL44" i="21"/>
  <c r="KK44" i="21"/>
  <c r="IV44" i="21"/>
  <c r="IU44" i="21"/>
  <c r="IT44" i="21"/>
  <c r="IS44" i="21"/>
  <c r="IR44" i="21"/>
  <c r="IQ44" i="21"/>
  <c r="IP44" i="21"/>
  <c r="IO44" i="21"/>
  <c r="IN44" i="21"/>
  <c r="KL43" i="21"/>
  <c r="KK43" i="21"/>
  <c r="IV43" i="21"/>
  <c r="IU43" i="21"/>
  <c r="IT43" i="21"/>
  <c r="IS43" i="21"/>
  <c r="IR43" i="21"/>
  <c r="IQ43" i="21"/>
  <c r="IP43" i="21"/>
  <c r="IO43" i="21"/>
  <c r="IN43" i="21"/>
  <c r="KT42" i="21"/>
  <c r="KR42" i="21"/>
  <c r="KP42" i="21"/>
  <c r="KN42" i="21"/>
  <c r="KL42" i="21"/>
  <c r="KK42" i="21"/>
  <c r="KJ42" i="21"/>
  <c r="KH42" i="21"/>
  <c r="KG42" i="21"/>
  <c r="KF42" i="21"/>
  <c r="KB42" i="21"/>
  <c r="KA42" i="21"/>
  <c r="JZ42" i="21"/>
  <c r="JV42" i="21"/>
  <c r="JU42" i="21"/>
  <c r="JT42" i="21"/>
  <c r="JP42" i="21"/>
  <c r="JO42" i="21"/>
  <c r="JN42" i="21"/>
  <c r="JJ42" i="21"/>
  <c r="JI42" i="21"/>
  <c r="JH42" i="21"/>
  <c r="JD42" i="21"/>
  <c r="JC42" i="21"/>
  <c r="JB42" i="21"/>
  <c r="IX42" i="21"/>
  <c r="IX110" i="21" s="1"/>
  <c r="H7" i="2" s="1"/>
  <c r="IV42" i="21"/>
  <c r="IU42" i="21"/>
  <c r="IT42" i="21"/>
  <c r="IS42" i="21"/>
  <c r="IR42" i="21"/>
  <c r="IQ42" i="21"/>
  <c r="IP42" i="21"/>
  <c r="IO42" i="21"/>
  <c r="IN42" i="21"/>
  <c r="KL41" i="21"/>
  <c r="KK41" i="21"/>
  <c r="IV41" i="21"/>
  <c r="IU41" i="21"/>
  <c r="IT41" i="21"/>
  <c r="IS41" i="21"/>
  <c r="IR41" i="21"/>
  <c r="IQ41" i="21"/>
  <c r="IP41" i="21"/>
  <c r="IO41" i="21"/>
  <c r="IN41" i="21"/>
  <c r="KL40" i="21"/>
  <c r="KK40" i="21"/>
  <c r="IV40" i="21"/>
  <c r="IU40" i="21"/>
  <c r="IT40" i="21"/>
  <c r="IS40" i="21"/>
  <c r="IR40" i="21"/>
  <c r="IQ40" i="21"/>
  <c r="IP40" i="21"/>
  <c r="IO40" i="21"/>
  <c r="IN40" i="21"/>
  <c r="KL39" i="21"/>
  <c r="KK39" i="21"/>
  <c r="IV39" i="21"/>
  <c r="IU39" i="21"/>
  <c r="IT39" i="21"/>
  <c r="IS39" i="21"/>
  <c r="IR39" i="21"/>
  <c r="IQ39" i="21"/>
  <c r="IP39" i="21"/>
  <c r="IO39" i="21"/>
  <c r="IN39" i="21"/>
  <c r="KL38" i="21"/>
  <c r="KK38" i="21"/>
  <c r="IV38" i="21"/>
  <c r="IU38" i="21"/>
  <c r="IT38" i="21"/>
  <c r="IS38" i="21"/>
  <c r="IR38" i="21"/>
  <c r="IQ38" i="21"/>
  <c r="IP38" i="21"/>
  <c r="IO38" i="21"/>
  <c r="IN38" i="21"/>
  <c r="KL37" i="21"/>
  <c r="KK37" i="21"/>
  <c r="IV37" i="21"/>
  <c r="IU37" i="21"/>
  <c r="IT37" i="21"/>
  <c r="IS37" i="21"/>
  <c r="IR37" i="21"/>
  <c r="IQ37" i="21"/>
  <c r="IP37" i="21"/>
  <c r="IO37" i="21"/>
  <c r="IN37" i="21"/>
  <c r="KL36" i="21"/>
  <c r="KK36" i="21"/>
  <c r="IV36" i="21"/>
  <c r="IU36" i="21"/>
  <c r="IT36" i="21"/>
  <c r="IS36" i="21"/>
  <c r="IR36" i="21"/>
  <c r="IQ36" i="21"/>
  <c r="IP36" i="21"/>
  <c r="IO36" i="21"/>
  <c r="IN36" i="21"/>
  <c r="KL35" i="21"/>
  <c r="KK35" i="21"/>
  <c r="IV35" i="21"/>
  <c r="IU35" i="21"/>
  <c r="IT35" i="21"/>
  <c r="IS35" i="21"/>
  <c r="IR35" i="21"/>
  <c r="IQ35" i="21"/>
  <c r="IP35" i="21"/>
  <c r="IO35" i="21"/>
  <c r="IN35" i="21"/>
  <c r="KL34" i="21"/>
  <c r="KK34" i="21"/>
  <c r="IV34" i="21"/>
  <c r="IU34" i="21"/>
  <c r="IT34" i="21"/>
  <c r="IS34" i="21"/>
  <c r="IR34" i="21"/>
  <c r="IQ34" i="21"/>
  <c r="IP34" i="21"/>
  <c r="IO34" i="21"/>
  <c r="IN34" i="21"/>
  <c r="KL33" i="21"/>
  <c r="KK33" i="21"/>
  <c r="IV33" i="21"/>
  <c r="IU33" i="21"/>
  <c r="IT33" i="21"/>
  <c r="IS33" i="21"/>
  <c r="IR33" i="21"/>
  <c r="IQ33" i="21"/>
  <c r="IP33" i="21"/>
  <c r="IO33" i="21"/>
  <c r="IN33" i="21"/>
  <c r="KL32" i="21"/>
  <c r="KK32" i="21"/>
  <c r="IV32" i="21"/>
  <c r="IU32" i="21"/>
  <c r="IT32" i="21"/>
  <c r="IS32" i="21"/>
  <c r="IR32" i="21"/>
  <c r="IQ32" i="21"/>
  <c r="IP32" i="21"/>
  <c r="IO32" i="21"/>
  <c r="IN32" i="21"/>
  <c r="KL31" i="21"/>
  <c r="KK31" i="21"/>
  <c r="IV31" i="21"/>
  <c r="IU31" i="21"/>
  <c r="IT31" i="21"/>
  <c r="IS31" i="21"/>
  <c r="IR31" i="21"/>
  <c r="IQ31" i="21"/>
  <c r="IP31" i="21"/>
  <c r="IO31" i="21"/>
  <c r="IN31" i="21"/>
  <c r="KL30" i="21"/>
  <c r="KK30" i="21"/>
  <c r="IV30" i="21"/>
  <c r="IU30" i="21"/>
  <c r="IT30" i="21"/>
  <c r="IS30" i="21"/>
  <c r="IR30" i="21"/>
  <c r="IQ30" i="21"/>
  <c r="IP30" i="21"/>
  <c r="IO30" i="21"/>
  <c r="IN30" i="21"/>
  <c r="KL29" i="21"/>
  <c r="KK29" i="21"/>
  <c r="IV29" i="21"/>
  <c r="IU29" i="21"/>
  <c r="IT29" i="21"/>
  <c r="IS29" i="21"/>
  <c r="IR29" i="21"/>
  <c r="IQ29" i="21"/>
  <c r="IP29" i="21"/>
  <c r="IO29" i="21"/>
  <c r="IN29" i="21"/>
  <c r="KL28" i="21"/>
  <c r="KK28" i="21"/>
  <c r="IV28" i="21"/>
  <c r="IU28" i="21"/>
  <c r="IT28" i="21"/>
  <c r="IS28" i="21"/>
  <c r="IR28" i="21"/>
  <c r="IQ28" i="21"/>
  <c r="IP28" i="21"/>
  <c r="IO28" i="21"/>
  <c r="IN28" i="21"/>
  <c r="KL27" i="21"/>
  <c r="KK27" i="21"/>
  <c r="IV27" i="21"/>
  <c r="IU27" i="21"/>
  <c r="IT27" i="21"/>
  <c r="IS27" i="21"/>
  <c r="IR27" i="21"/>
  <c r="IQ27" i="21"/>
  <c r="IP27" i="21"/>
  <c r="IO27" i="21"/>
  <c r="IN27" i="21"/>
  <c r="KL26" i="21"/>
  <c r="KK26" i="21"/>
  <c r="IV26" i="21"/>
  <c r="IU26" i="21"/>
  <c r="IT26" i="21"/>
  <c r="IS26" i="21"/>
  <c r="IR26" i="21"/>
  <c r="IQ26" i="21"/>
  <c r="IP26" i="21"/>
  <c r="IO26" i="21"/>
  <c r="IN26" i="21"/>
  <c r="KL25" i="21"/>
  <c r="KK25" i="21"/>
  <c r="IV25" i="21"/>
  <c r="IU25" i="21"/>
  <c r="IT25" i="21"/>
  <c r="IS25" i="21"/>
  <c r="IR25" i="21"/>
  <c r="IQ25" i="21"/>
  <c r="IP25" i="21"/>
  <c r="IO25" i="21"/>
  <c r="IN25" i="21"/>
  <c r="KL24" i="21"/>
  <c r="KK24" i="21"/>
  <c r="IV24" i="21"/>
  <c r="IU24" i="21"/>
  <c r="IT24" i="21"/>
  <c r="IS24" i="21"/>
  <c r="IR24" i="21"/>
  <c r="IQ24" i="21"/>
  <c r="IP24" i="21"/>
  <c r="IO24" i="21"/>
  <c r="IN24" i="21"/>
  <c r="KL23" i="21"/>
  <c r="KK23" i="21"/>
  <c r="IV23" i="21"/>
  <c r="IU23" i="21"/>
  <c r="IT23" i="21"/>
  <c r="IS23" i="21"/>
  <c r="IR23" i="21"/>
  <c r="IQ23" i="21"/>
  <c r="IP23" i="21"/>
  <c r="IO23" i="21"/>
  <c r="IN23" i="21"/>
  <c r="KL22" i="21"/>
  <c r="KK22" i="21"/>
  <c r="IV22" i="21"/>
  <c r="IU22" i="21"/>
  <c r="IT22" i="21"/>
  <c r="IS22" i="21"/>
  <c r="IR22" i="21"/>
  <c r="IQ22" i="21"/>
  <c r="IP22" i="21"/>
  <c r="IO22" i="21"/>
  <c r="IN22" i="21"/>
  <c r="KL21" i="21"/>
  <c r="KK21" i="21"/>
  <c r="IV21" i="21"/>
  <c r="IU21" i="21"/>
  <c r="IT21" i="21"/>
  <c r="IS21" i="21"/>
  <c r="IR21" i="21"/>
  <c r="IQ21" i="21"/>
  <c r="IP21" i="21"/>
  <c r="IO21" i="21"/>
  <c r="IN21" i="21"/>
  <c r="KL20" i="21"/>
  <c r="KK20" i="21"/>
  <c r="IV20" i="21"/>
  <c r="IU20" i="21"/>
  <c r="IT20" i="21"/>
  <c r="IS20" i="21"/>
  <c r="IR20" i="21"/>
  <c r="IQ20" i="21"/>
  <c r="IP20" i="21"/>
  <c r="IO20" i="21"/>
  <c r="IN20" i="21"/>
  <c r="KL19" i="21"/>
  <c r="KK19" i="21"/>
  <c r="IV19" i="21"/>
  <c r="IU19" i="21"/>
  <c r="IT19" i="21"/>
  <c r="IS19" i="21"/>
  <c r="IR19" i="21"/>
  <c r="IQ19" i="21"/>
  <c r="IP19" i="21"/>
  <c r="IO19" i="21"/>
  <c r="IN19" i="21"/>
  <c r="IE19" i="21"/>
  <c r="HP19" i="21"/>
  <c r="GL19" i="21"/>
  <c r="FW19" i="21"/>
  <c r="FH19" i="21"/>
  <c r="ES19" i="21"/>
  <c r="DN19" i="21"/>
  <c r="CZ19" i="21"/>
  <c r="CK19" i="21"/>
  <c r="BV19" i="21"/>
  <c r="AR19" i="21"/>
  <c r="AC19" i="21"/>
  <c r="KL18" i="21"/>
  <c r="KK18" i="21"/>
  <c r="IV18" i="21"/>
  <c r="IU18" i="21"/>
  <c r="IT18" i="21"/>
  <c r="IS18" i="21"/>
  <c r="IR18" i="21"/>
  <c r="IQ18" i="21"/>
  <c r="IP18" i="21"/>
  <c r="IO18" i="21"/>
  <c r="IN18" i="21"/>
  <c r="KL17" i="21"/>
  <c r="KK17" i="21"/>
  <c r="IV17" i="21"/>
  <c r="IU17" i="21"/>
  <c r="IT17" i="21"/>
  <c r="IS17" i="21"/>
  <c r="IR17" i="21"/>
  <c r="IQ17" i="21"/>
  <c r="IP17" i="21"/>
  <c r="IO17" i="21"/>
  <c r="IN17" i="21"/>
  <c r="IG17" i="21"/>
  <c r="IF17" i="21"/>
  <c r="HR17" i="21"/>
  <c r="HQ17" i="21"/>
  <c r="GN17" i="21"/>
  <c r="GM17" i="21"/>
  <c r="FY17" i="21"/>
  <c r="FX17" i="21"/>
  <c r="FJ17" i="21"/>
  <c r="FI17" i="21"/>
  <c r="EU17" i="21"/>
  <c r="ET17" i="21"/>
  <c r="DQ17" i="21"/>
  <c r="DP17" i="21"/>
  <c r="DB17" i="21"/>
  <c r="DA17" i="21"/>
  <c r="CM17" i="21"/>
  <c r="CL17" i="21"/>
  <c r="BX17" i="21"/>
  <c r="BW17" i="21"/>
  <c r="AT17" i="21"/>
  <c r="AS17" i="21"/>
  <c r="AE17" i="21"/>
  <c r="AD17" i="21"/>
  <c r="KT16" i="21"/>
  <c r="KR16" i="21"/>
  <c r="KP16" i="21"/>
  <c r="KN16" i="21"/>
  <c r="KL16" i="21"/>
  <c r="KK16" i="21"/>
  <c r="KJ16" i="21"/>
  <c r="KE16" i="21"/>
  <c r="KD16" i="21"/>
  <c r="KC16" i="21"/>
  <c r="JY16" i="21"/>
  <c r="JX16" i="21"/>
  <c r="JW16" i="21"/>
  <c r="JS16" i="21"/>
  <c r="JR16" i="21"/>
  <c r="JQ16" i="21"/>
  <c r="JM16" i="21"/>
  <c r="JL16" i="21"/>
  <c r="JK16" i="21"/>
  <c r="JG16" i="21"/>
  <c r="JF16" i="21"/>
  <c r="JE16" i="21"/>
  <c r="JA16" i="21"/>
  <c r="IZ16" i="21"/>
  <c r="IY16" i="21"/>
  <c r="IV16" i="21"/>
  <c r="IU16" i="21"/>
  <c r="IT16" i="21"/>
  <c r="IS16" i="21"/>
  <c r="IR16" i="21"/>
  <c r="IQ16" i="21"/>
  <c r="IP16" i="21"/>
  <c r="IO16" i="21"/>
  <c r="IN16" i="21"/>
  <c r="KL15" i="21"/>
  <c r="KK15" i="21"/>
  <c r="IV15" i="21"/>
  <c r="IU15" i="21"/>
  <c r="IT15" i="21"/>
  <c r="IS15" i="21"/>
  <c r="IR15" i="21"/>
  <c r="IQ15" i="21"/>
  <c r="IP15" i="21"/>
  <c r="IO15" i="21"/>
  <c r="IN15" i="21"/>
  <c r="KL14" i="21"/>
  <c r="KK14" i="21"/>
  <c r="IV14" i="21"/>
  <c r="IU14" i="21"/>
  <c r="IT14" i="21"/>
  <c r="IS14" i="21"/>
  <c r="IR14" i="21"/>
  <c r="IQ14" i="21"/>
  <c r="IP14" i="21"/>
  <c r="IO14" i="21"/>
  <c r="IN14" i="21"/>
  <c r="KL13" i="21"/>
  <c r="KK13" i="21"/>
  <c r="IV13" i="21"/>
  <c r="IU13" i="21"/>
  <c r="IT13" i="21"/>
  <c r="IS13" i="21"/>
  <c r="IR13" i="21"/>
  <c r="IQ13" i="21"/>
  <c r="IP13" i="21"/>
  <c r="IO13" i="21"/>
  <c r="IN13" i="21"/>
  <c r="KL12" i="21"/>
  <c r="KK12" i="21"/>
  <c r="IV12" i="21"/>
  <c r="IU12" i="21"/>
  <c r="IT12" i="21"/>
  <c r="IS12" i="21"/>
  <c r="IR12" i="21"/>
  <c r="IQ12" i="21"/>
  <c r="IP12" i="21"/>
  <c r="IO12" i="21"/>
  <c r="IN12" i="21"/>
  <c r="KL11" i="21"/>
  <c r="KK11" i="21"/>
  <c r="IV11" i="21"/>
  <c r="IU11" i="21"/>
  <c r="IT11" i="21"/>
  <c r="IS11" i="21"/>
  <c r="IR11" i="21"/>
  <c r="IQ11" i="21"/>
  <c r="IP11" i="21"/>
  <c r="IO11" i="21"/>
  <c r="IN11" i="21"/>
  <c r="KL10" i="21"/>
  <c r="KK10" i="21"/>
  <c r="KF10" i="21"/>
  <c r="JZ10" i="21"/>
  <c r="JT10" i="21"/>
  <c r="JN10" i="21"/>
  <c r="JH10" i="21"/>
  <c r="JB10" i="21"/>
  <c r="IV10" i="21"/>
  <c r="IU10" i="21"/>
  <c r="IT10" i="21"/>
  <c r="IS10" i="21"/>
  <c r="IR10" i="21"/>
  <c r="IQ10" i="21"/>
  <c r="IP10" i="21"/>
  <c r="IO10" i="21"/>
  <c r="IN10" i="21"/>
  <c r="KS9" i="21"/>
  <c r="KQ9" i="21"/>
  <c r="KO9" i="21"/>
  <c r="KM9" i="21"/>
  <c r="KL9" i="21"/>
  <c r="KK9" i="21"/>
  <c r="KI9" i="21"/>
  <c r="IV9" i="21"/>
  <c r="IU9" i="21"/>
  <c r="IT9" i="21"/>
  <c r="IS9" i="21"/>
  <c r="IR9" i="21"/>
  <c r="IQ9" i="21"/>
  <c r="IP9" i="21"/>
  <c r="IO9" i="21"/>
  <c r="IN9" i="21"/>
  <c r="KL8" i="21"/>
  <c r="KK8" i="21"/>
  <c r="IV8" i="21"/>
  <c r="IU8" i="21"/>
  <c r="IT8" i="21"/>
  <c r="IS8" i="21"/>
  <c r="IR8" i="21"/>
  <c r="IQ8" i="21"/>
  <c r="IP8" i="21"/>
  <c r="IO8" i="21"/>
  <c r="IN8" i="21"/>
  <c r="KL7" i="21"/>
  <c r="KK7" i="21"/>
  <c r="IV7" i="21"/>
  <c r="IU7" i="21"/>
  <c r="IT7" i="21"/>
  <c r="IS7" i="21"/>
  <c r="IR7" i="21"/>
  <c r="IQ7" i="21"/>
  <c r="IP7" i="21"/>
  <c r="IO7" i="21"/>
  <c r="IN7" i="21"/>
  <c r="KL6" i="21"/>
  <c r="KK6" i="21"/>
  <c r="IV6" i="21"/>
  <c r="IU6" i="21"/>
  <c r="IT6" i="21"/>
  <c r="IS6" i="21"/>
  <c r="IR6" i="21"/>
  <c r="IQ6" i="21"/>
  <c r="IP6" i="21"/>
  <c r="IO6" i="21"/>
  <c r="IN6" i="21"/>
  <c r="KL5" i="21"/>
  <c r="F10" i="2" s="1"/>
  <c r="KK5" i="21"/>
  <c r="E56" i="2" s="1"/>
  <c r="IV5" i="21"/>
  <c r="IU5" i="21"/>
  <c r="IT5" i="21"/>
  <c r="IS5" i="21"/>
  <c r="IR5" i="21"/>
  <c r="H61" i="2" s="1"/>
  <c r="IQ5" i="21"/>
  <c r="B326" i="2" s="1"/>
  <c r="IP5" i="21"/>
  <c r="F270" i="2" s="1"/>
  <c r="IO5" i="21"/>
  <c r="C53" i="2" s="1"/>
  <c r="IN5" i="21"/>
  <c r="B528" i="2" s="1"/>
  <c r="LA117" i="22"/>
  <c r="KZ117" i="22"/>
  <c r="KY117" i="22"/>
  <c r="KX117" i="22"/>
  <c r="KW117" i="22"/>
  <c r="KV117" i="22"/>
  <c r="KU117" i="22"/>
  <c r="KT117" i="22"/>
  <c r="KS117" i="22"/>
  <c r="KR117" i="22"/>
  <c r="KQ117" i="22"/>
  <c r="KP117" i="22"/>
  <c r="KO117" i="22"/>
  <c r="KN117" i="22"/>
  <c r="KM117" i="22"/>
  <c r="KL117" i="22"/>
  <c r="KK117" i="22"/>
  <c r="KJ117" i="22"/>
  <c r="KI117" i="22"/>
  <c r="KH117" i="22"/>
  <c r="KG117" i="22"/>
  <c r="KF117" i="22"/>
  <c r="KE117" i="22"/>
  <c r="KD117" i="22"/>
  <c r="KC117" i="22"/>
  <c r="KB117" i="22"/>
  <c r="KA117" i="22"/>
  <c r="JZ117" i="22"/>
  <c r="JY117" i="22"/>
  <c r="JX117" i="22"/>
  <c r="JW117" i="22"/>
  <c r="JV117" i="22"/>
  <c r="JU117" i="22"/>
  <c r="JT117" i="22"/>
  <c r="JS117" i="22"/>
  <c r="JR117" i="22"/>
  <c r="JQ117" i="22"/>
  <c r="JP117" i="22"/>
  <c r="JO117" i="22"/>
  <c r="JN117" i="22"/>
  <c r="JM117" i="22"/>
  <c r="JL117" i="22"/>
  <c r="JK117" i="22"/>
  <c r="JJ117" i="22"/>
  <c r="JI117" i="22"/>
  <c r="JH117" i="22"/>
  <c r="JG117" i="22"/>
  <c r="JF117" i="22"/>
  <c r="JE117" i="22"/>
  <c r="JD117" i="22"/>
  <c r="JC117" i="22"/>
  <c r="JB117" i="22"/>
  <c r="JA117" i="22"/>
  <c r="IZ117" i="22"/>
  <c r="IY117" i="22"/>
  <c r="IX117" i="22"/>
  <c r="A117" i="22"/>
  <c r="LA116" i="22"/>
  <c r="KZ116" i="22"/>
  <c r="KY116" i="22"/>
  <c r="KX116" i="22"/>
  <c r="KW116" i="22"/>
  <c r="KV116" i="22"/>
  <c r="KU116" i="22"/>
  <c r="KT116" i="22"/>
  <c r="KS116" i="22"/>
  <c r="KR116" i="22"/>
  <c r="KQ116" i="22"/>
  <c r="KP116" i="22"/>
  <c r="KO116" i="22"/>
  <c r="KN116" i="22"/>
  <c r="KM116" i="22"/>
  <c r="KL116" i="22"/>
  <c r="KK116" i="22"/>
  <c r="KJ116" i="22"/>
  <c r="KI116" i="22"/>
  <c r="KH116" i="22"/>
  <c r="KG116" i="22"/>
  <c r="KF116" i="22"/>
  <c r="KE116" i="22"/>
  <c r="KD116" i="22"/>
  <c r="KC116" i="22"/>
  <c r="KB116" i="22"/>
  <c r="KA116" i="22"/>
  <c r="JZ116" i="22"/>
  <c r="JY116" i="22"/>
  <c r="JX116" i="22"/>
  <c r="JW116" i="22"/>
  <c r="JV116" i="22"/>
  <c r="JU116" i="22"/>
  <c r="JT116" i="22"/>
  <c r="JS116" i="22"/>
  <c r="JR116" i="22"/>
  <c r="JQ116" i="22"/>
  <c r="JP116" i="22"/>
  <c r="JO116" i="22"/>
  <c r="JN116" i="22"/>
  <c r="JM116" i="22"/>
  <c r="JL116" i="22"/>
  <c r="JK116" i="22"/>
  <c r="JJ116" i="22"/>
  <c r="JI116" i="22"/>
  <c r="JH116" i="22"/>
  <c r="JG116" i="22"/>
  <c r="JF116" i="22"/>
  <c r="JE116" i="22"/>
  <c r="JD116" i="22"/>
  <c r="JC116" i="22"/>
  <c r="JB116" i="22"/>
  <c r="JA116" i="22"/>
  <c r="IZ116" i="22"/>
  <c r="IY116" i="22"/>
  <c r="IX116" i="22"/>
  <c r="A116" i="22"/>
  <c r="LA115" i="22"/>
  <c r="KZ115" i="22"/>
  <c r="KY115" i="22"/>
  <c r="KX115" i="22"/>
  <c r="KW115" i="22"/>
  <c r="KV115" i="22"/>
  <c r="KU115" i="22"/>
  <c r="KT115" i="22"/>
  <c r="KS115" i="22"/>
  <c r="KR115" i="22"/>
  <c r="KQ115" i="22"/>
  <c r="KP115" i="22"/>
  <c r="KO115" i="22"/>
  <c r="KN115" i="22"/>
  <c r="KM115" i="22"/>
  <c r="KL115" i="22"/>
  <c r="KK115" i="22"/>
  <c r="KJ115" i="22"/>
  <c r="KI115" i="22"/>
  <c r="KH115" i="22"/>
  <c r="KG115" i="22"/>
  <c r="KF115" i="22"/>
  <c r="KE115" i="22"/>
  <c r="KD115" i="22"/>
  <c r="KC115" i="22"/>
  <c r="KB115" i="22"/>
  <c r="KA115" i="22"/>
  <c r="JZ115" i="22"/>
  <c r="JY115" i="22"/>
  <c r="JX115" i="22"/>
  <c r="JW115" i="22"/>
  <c r="JV115" i="22"/>
  <c r="JU115" i="22"/>
  <c r="JT115" i="22"/>
  <c r="JS115" i="22"/>
  <c r="JR115" i="22"/>
  <c r="JQ115" i="22"/>
  <c r="JP115" i="22"/>
  <c r="JO115" i="22"/>
  <c r="JN115" i="22"/>
  <c r="JM115" i="22"/>
  <c r="JL115" i="22"/>
  <c r="JK115" i="22"/>
  <c r="JJ115" i="22"/>
  <c r="JI115" i="22"/>
  <c r="JH115" i="22"/>
  <c r="JG115" i="22"/>
  <c r="JF115" i="22"/>
  <c r="JE115" i="22"/>
  <c r="JD115" i="22"/>
  <c r="JC115" i="22"/>
  <c r="JB115" i="22"/>
  <c r="JA115" i="22"/>
  <c r="IZ115" i="22"/>
  <c r="IY115" i="22"/>
  <c r="IX115" i="22"/>
  <c r="A115" i="22"/>
  <c r="LA114" i="22"/>
  <c r="KZ114" i="22"/>
  <c r="KY114" i="22"/>
  <c r="KX114" i="22"/>
  <c r="KW114" i="22"/>
  <c r="KV114" i="22"/>
  <c r="KU114" i="22"/>
  <c r="KT114" i="22"/>
  <c r="KS114" i="22"/>
  <c r="KR114" i="22"/>
  <c r="KQ114" i="22"/>
  <c r="KP114" i="22"/>
  <c r="KO114" i="22"/>
  <c r="KN114" i="22"/>
  <c r="KM114" i="22"/>
  <c r="KL114" i="22"/>
  <c r="KK114" i="22"/>
  <c r="KJ114" i="22"/>
  <c r="KI114" i="22"/>
  <c r="KH114" i="22"/>
  <c r="KG114" i="22"/>
  <c r="KF114" i="22"/>
  <c r="KE114" i="22"/>
  <c r="KD114" i="22"/>
  <c r="KC114" i="22"/>
  <c r="KB114" i="22"/>
  <c r="KA114" i="22"/>
  <c r="JZ114" i="22"/>
  <c r="JY114" i="22"/>
  <c r="JX114" i="22"/>
  <c r="JW114" i="22"/>
  <c r="JV114" i="22"/>
  <c r="JU114" i="22"/>
  <c r="JT114" i="22"/>
  <c r="JS114" i="22"/>
  <c r="JR114" i="22"/>
  <c r="JQ114" i="22"/>
  <c r="JP114" i="22"/>
  <c r="JO114" i="22"/>
  <c r="JN114" i="22"/>
  <c r="JM114" i="22"/>
  <c r="JL114" i="22"/>
  <c r="JK114" i="22"/>
  <c r="JJ114" i="22"/>
  <c r="JI114" i="22"/>
  <c r="JH114" i="22"/>
  <c r="JG114" i="22"/>
  <c r="JF114" i="22"/>
  <c r="JE114" i="22"/>
  <c r="JD114" i="22"/>
  <c r="JC114" i="22"/>
  <c r="JB114" i="22"/>
  <c r="JA114" i="22"/>
  <c r="IZ114" i="22"/>
  <c r="IY114" i="22"/>
  <c r="IX114" i="22"/>
  <c r="A114" i="22"/>
  <c r="LA113" i="22"/>
  <c r="KZ113" i="22"/>
  <c r="KY113" i="22"/>
  <c r="KX113" i="22"/>
  <c r="KW113" i="22"/>
  <c r="KV113" i="22"/>
  <c r="KU113" i="22"/>
  <c r="KT113" i="22"/>
  <c r="KS113" i="22"/>
  <c r="KR113" i="22"/>
  <c r="KQ113" i="22"/>
  <c r="KP113" i="22"/>
  <c r="KO113" i="22"/>
  <c r="KN113" i="22"/>
  <c r="KM113" i="22"/>
  <c r="KL113" i="22"/>
  <c r="KK113" i="22"/>
  <c r="KJ113" i="22"/>
  <c r="KI113" i="22"/>
  <c r="KH113" i="22"/>
  <c r="KG113" i="22"/>
  <c r="KF113" i="22"/>
  <c r="KE113" i="22"/>
  <c r="KD113" i="22"/>
  <c r="KC113" i="22"/>
  <c r="KB113" i="22"/>
  <c r="KA113" i="22"/>
  <c r="JZ113" i="22"/>
  <c r="JY113" i="22"/>
  <c r="JX113" i="22"/>
  <c r="JW113" i="22"/>
  <c r="JV113" i="22"/>
  <c r="JU113" i="22"/>
  <c r="JT113" i="22"/>
  <c r="JS113" i="22"/>
  <c r="JR113" i="22"/>
  <c r="JQ113" i="22"/>
  <c r="JP113" i="22"/>
  <c r="JO113" i="22"/>
  <c r="JN113" i="22"/>
  <c r="JM113" i="22"/>
  <c r="JL113" i="22"/>
  <c r="JK113" i="22"/>
  <c r="JJ113" i="22"/>
  <c r="JI113" i="22"/>
  <c r="JH113" i="22"/>
  <c r="JG113" i="22"/>
  <c r="JF113" i="22"/>
  <c r="JE113" i="22"/>
  <c r="JD113" i="22"/>
  <c r="JC113" i="22"/>
  <c r="JB113" i="22"/>
  <c r="JA113" i="22"/>
  <c r="IZ113" i="22"/>
  <c r="IY113" i="22"/>
  <c r="IX113" i="22"/>
  <c r="A113" i="22"/>
  <c r="LA112" i="22"/>
  <c r="KZ112" i="22"/>
  <c r="KY112" i="22"/>
  <c r="KX112" i="22"/>
  <c r="KW112" i="22"/>
  <c r="KV112" i="22"/>
  <c r="KU112" i="22"/>
  <c r="KT112" i="22"/>
  <c r="KS112" i="22"/>
  <c r="KR112" i="22"/>
  <c r="KQ112" i="22"/>
  <c r="KP112" i="22"/>
  <c r="KO112" i="22"/>
  <c r="KN112" i="22"/>
  <c r="KM112" i="22"/>
  <c r="KL112" i="22"/>
  <c r="KK112" i="22"/>
  <c r="KJ112" i="22"/>
  <c r="KI112" i="22"/>
  <c r="KH112" i="22"/>
  <c r="KG112" i="22"/>
  <c r="KF112" i="22"/>
  <c r="KE112" i="22"/>
  <c r="KD112" i="22"/>
  <c r="KC112" i="22"/>
  <c r="KB112" i="22"/>
  <c r="KA112" i="22"/>
  <c r="JZ112" i="22"/>
  <c r="JY112" i="22"/>
  <c r="JX112" i="22"/>
  <c r="JW112" i="22"/>
  <c r="JV112" i="22"/>
  <c r="JU112" i="22"/>
  <c r="JT112" i="22"/>
  <c r="JS112" i="22"/>
  <c r="JR112" i="22"/>
  <c r="JQ112" i="22"/>
  <c r="JP112" i="22"/>
  <c r="JO112" i="22"/>
  <c r="JN112" i="22"/>
  <c r="JM112" i="22"/>
  <c r="JL112" i="22"/>
  <c r="JK112" i="22"/>
  <c r="JJ112" i="22"/>
  <c r="JI112" i="22"/>
  <c r="JH112" i="22"/>
  <c r="JG112" i="22"/>
  <c r="JF112" i="22"/>
  <c r="JE112" i="22"/>
  <c r="JD112" i="22"/>
  <c r="JC112" i="22"/>
  <c r="JB112" i="22"/>
  <c r="JA112" i="22"/>
  <c r="IZ112" i="22"/>
  <c r="IY112" i="22"/>
  <c r="IX112" i="22"/>
  <c r="A112" i="22"/>
  <c r="LB111" i="22"/>
  <c r="LA111" i="22"/>
  <c r="KZ111" i="22"/>
  <c r="KY111" i="22"/>
  <c r="KX111" i="22"/>
  <c r="KW111" i="22"/>
  <c r="KV111" i="22"/>
  <c r="KU111" i="22"/>
  <c r="KT111" i="22"/>
  <c r="KS111" i="22"/>
  <c r="KR111" i="22"/>
  <c r="KQ111" i="22"/>
  <c r="KP111" i="22"/>
  <c r="KO111" i="22"/>
  <c r="KN111" i="22"/>
  <c r="KM111" i="22"/>
  <c r="KL111" i="22"/>
  <c r="KK111" i="22"/>
  <c r="KJ111" i="22"/>
  <c r="KI111" i="22"/>
  <c r="KH111" i="22"/>
  <c r="KG111" i="22"/>
  <c r="KF111" i="22"/>
  <c r="KE111" i="22"/>
  <c r="KD111" i="22"/>
  <c r="KC111" i="22"/>
  <c r="KB111" i="22"/>
  <c r="KA111" i="22"/>
  <c r="JZ111" i="22"/>
  <c r="JY111" i="22"/>
  <c r="JX111" i="22"/>
  <c r="JW111" i="22"/>
  <c r="JV111" i="22"/>
  <c r="JU111" i="22"/>
  <c r="JT111" i="22"/>
  <c r="JS111" i="22"/>
  <c r="JR111" i="22"/>
  <c r="JQ111" i="22"/>
  <c r="JP111" i="22"/>
  <c r="JO111" i="22"/>
  <c r="JN111" i="22"/>
  <c r="JM111" i="22"/>
  <c r="JL111" i="22"/>
  <c r="JK111" i="22"/>
  <c r="JJ111" i="22"/>
  <c r="JI111" i="22"/>
  <c r="JH111" i="22"/>
  <c r="JG111" i="22"/>
  <c r="JF111" i="22"/>
  <c r="JE111" i="22"/>
  <c r="JD111" i="22"/>
  <c r="JC111" i="22"/>
  <c r="JB111" i="22"/>
  <c r="JA111" i="22"/>
  <c r="IZ111" i="22"/>
  <c r="IY111" i="22"/>
  <c r="IX111" i="22"/>
  <c r="JF110" i="22"/>
  <c r="JE110" i="22"/>
  <c r="JD110" i="22"/>
  <c r="JC110" i="22"/>
  <c r="JB110" i="22"/>
  <c r="JA110" i="22"/>
  <c r="IZ110" i="22"/>
  <c r="IY110" i="22"/>
  <c r="IX110" i="22"/>
  <c r="A110" i="22"/>
  <c r="LB109" i="22"/>
  <c r="KZ109" i="22"/>
  <c r="KY109" i="22"/>
  <c r="JF109" i="22"/>
  <c r="JE109" i="22"/>
  <c r="JD109" i="22"/>
  <c r="JC109" i="22"/>
  <c r="JB109" i="22"/>
  <c r="JA109" i="22"/>
  <c r="IZ109" i="22"/>
  <c r="IY109" i="22"/>
  <c r="IX109" i="22"/>
  <c r="A109" i="22"/>
  <c r="LB108" i="22"/>
  <c r="KZ108" i="22"/>
  <c r="KY108" i="22"/>
  <c r="JF108" i="22"/>
  <c r="JE108" i="22"/>
  <c r="JD108" i="22"/>
  <c r="JC108" i="22"/>
  <c r="JB108" i="22"/>
  <c r="JA108" i="22"/>
  <c r="IZ108" i="22"/>
  <c r="IY108" i="22"/>
  <c r="IX108" i="22"/>
  <c r="A108" i="22"/>
  <c r="LB107" i="22"/>
  <c r="KZ107" i="22"/>
  <c r="KY107" i="22"/>
  <c r="JF107" i="22"/>
  <c r="JE107" i="22"/>
  <c r="JD107" i="22"/>
  <c r="JC107" i="22"/>
  <c r="JB107" i="22"/>
  <c r="JA107" i="22"/>
  <c r="IZ107" i="22"/>
  <c r="IY107" i="22"/>
  <c r="IX107" i="22"/>
  <c r="A107" i="22"/>
  <c r="LB106" i="22"/>
  <c r="KZ106" i="22"/>
  <c r="KY106" i="22"/>
  <c r="JF106" i="22"/>
  <c r="JE106" i="22"/>
  <c r="JD106" i="22"/>
  <c r="JC106" i="22"/>
  <c r="JB106" i="22"/>
  <c r="JA106" i="22"/>
  <c r="IZ106" i="22"/>
  <c r="IY106" i="22"/>
  <c r="IX106" i="22"/>
  <c r="A106" i="22"/>
  <c r="LB105" i="22"/>
  <c r="KZ105" i="22"/>
  <c r="KY105" i="22"/>
  <c r="JF105" i="22"/>
  <c r="JE105" i="22"/>
  <c r="JD105" i="22"/>
  <c r="JC105" i="22"/>
  <c r="JB105" i="22"/>
  <c r="JA105" i="22"/>
  <c r="IZ105" i="22"/>
  <c r="IY105" i="22"/>
  <c r="IX105" i="22"/>
  <c r="A105" i="22"/>
  <c r="LB104" i="22"/>
  <c r="KZ104" i="22"/>
  <c r="KY104" i="22"/>
  <c r="JF104" i="22"/>
  <c r="JE104" i="22"/>
  <c r="JD104" i="22"/>
  <c r="JC104" i="22"/>
  <c r="JB104" i="22"/>
  <c r="JA104" i="22"/>
  <c r="IZ104" i="22"/>
  <c r="IY104" i="22"/>
  <c r="IX104" i="22"/>
  <c r="A104" i="22"/>
  <c r="LB103" i="22"/>
  <c r="KZ103" i="22"/>
  <c r="KY103" i="22"/>
  <c r="JF103" i="22"/>
  <c r="JE103" i="22"/>
  <c r="JD103" i="22"/>
  <c r="JC103" i="22"/>
  <c r="JB103" i="22"/>
  <c r="JA103" i="22"/>
  <c r="IZ103" i="22"/>
  <c r="IY103" i="22"/>
  <c r="IX103" i="22"/>
  <c r="A103" i="22"/>
  <c r="LB102" i="22"/>
  <c r="KZ102" i="22"/>
  <c r="KY102" i="22"/>
  <c r="JF102" i="22"/>
  <c r="JE102" i="22"/>
  <c r="JD102" i="22"/>
  <c r="JC102" i="22"/>
  <c r="JB102" i="22"/>
  <c r="JA102" i="22"/>
  <c r="IZ102" i="22"/>
  <c r="IY102" i="22"/>
  <c r="IX102" i="22"/>
  <c r="A102" i="22"/>
  <c r="LB101" i="22"/>
  <c r="KZ101" i="22"/>
  <c r="KY101" i="22"/>
  <c r="JF101" i="22"/>
  <c r="JE101" i="22"/>
  <c r="JD101" i="22"/>
  <c r="JC101" i="22"/>
  <c r="JB101" i="22"/>
  <c r="JA101" i="22"/>
  <c r="IZ101" i="22"/>
  <c r="IY101" i="22"/>
  <c r="IX101" i="22"/>
  <c r="A101" i="22"/>
  <c r="LB100" i="22"/>
  <c r="KZ100" i="22"/>
  <c r="KY100" i="22"/>
  <c r="JF100" i="22"/>
  <c r="JE100" i="22"/>
  <c r="JD100" i="22"/>
  <c r="JC100" i="22"/>
  <c r="JB100" i="22"/>
  <c r="JA100" i="22"/>
  <c r="IZ100" i="22"/>
  <c r="IY100" i="22"/>
  <c r="IX100" i="22"/>
  <c r="A100" i="22"/>
  <c r="LB99" i="22"/>
  <c r="KZ99" i="22"/>
  <c r="KY99" i="22"/>
  <c r="JF99" i="22"/>
  <c r="JE99" i="22"/>
  <c r="JD99" i="22"/>
  <c r="JC99" i="22"/>
  <c r="JB99" i="22"/>
  <c r="JA99" i="22"/>
  <c r="IZ99" i="22"/>
  <c r="IY99" i="22"/>
  <c r="IX99" i="22"/>
  <c r="A99" i="22"/>
  <c r="LB98" i="22"/>
  <c r="KZ98" i="22"/>
  <c r="KY98" i="22"/>
  <c r="JF98" i="22"/>
  <c r="JE98" i="22"/>
  <c r="JD98" i="22"/>
  <c r="JC98" i="22"/>
  <c r="JB98" i="22"/>
  <c r="JA98" i="22"/>
  <c r="IZ98" i="22"/>
  <c r="IY98" i="22"/>
  <c r="IX98" i="22"/>
  <c r="A98" i="22"/>
  <c r="LB97" i="22"/>
  <c r="KZ97" i="22"/>
  <c r="KY97" i="22"/>
  <c r="JF97" i="22"/>
  <c r="JE97" i="22"/>
  <c r="JD97" i="22"/>
  <c r="JC97" i="22"/>
  <c r="JB97" i="22"/>
  <c r="JA97" i="22"/>
  <c r="IZ97" i="22"/>
  <c r="IY97" i="22"/>
  <c r="IX97" i="22"/>
  <c r="IW97" i="22"/>
  <c r="IV97" i="22"/>
  <c r="IU97" i="22"/>
  <c r="IT97" i="22"/>
  <c r="IS97" i="22"/>
  <c r="IR97" i="22"/>
  <c r="IQ97" i="22"/>
  <c r="IP97" i="22"/>
  <c r="IO97" i="22"/>
  <c r="IN97" i="22"/>
  <c r="IM97" i="22"/>
  <c r="IL97" i="22"/>
  <c r="IK97" i="22"/>
  <c r="IJ97" i="22"/>
  <c r="II97" i="22"/>
  <c r="IH97" i="22"/>
  <c r="IG97" i="22"/>
  <c r="IF97" i="22"/>
  <c r="IE97" i="22"/>
  <c r="ID97" i="22"/>
  <c r="IC97" i="22"/>
  <c r="IB97" i="22"/>
  <c r="IA97" i="22"/>
  <c r="HZ97" i="22"/>
  <c r="HY97" i="22"/>
  <c r="HX97" i="22"/>
  <c r="HW97" i="22"/>
  <c r="HV97" i="22"/>
  <c r="HU97" i="22"/>
  <c r="HT97" i="22"/>
  <c r="HS97" i="22"/>
  <c r="HR97" i="22"/>
  <c r="HQ97" i="22"/>
  <c r="HP97" i="22"/>
  <c r="HO97" i="22"/>
  <c r="HN97" i="22"/>
  <c r="HM97" i="22"/>
  <c r="HL97" i="22"/>
  <c r="HK97" i="22"/>
  <c r="HJ97" i="22"/>
  <c r="HI97" i="22"/>
  <c r="HH97" i="22"/>
  <c r="HG97" i="22"/>
  <c r="HF97" i="22"/>
  <c r="HE97" i="22"/>
  <c r="HD97" i="22"/>
  <c r="HC97" i="22"/>
  <c r="HB97" i="22"/>
  <c r="HA97" i="22"/>
  <c r="GZ97" i="22"/>
  <c r="GY97" i="22"/>
  <c r="GX97" i="22"/>
  <c r="GW97" i="22"/>
  <c r="GV97" i="22"/>
  <c r="GU97" i="22"/>
  <c r="GT97" i="22"/>
  <c r="GS97" i="22"/>
  <c r="GR97" i="22"/>
  <c r="GQ97" i="22"/>
  <c r="GP97" i="22"/>
  <c r="GO97" i="22"/>
  <c r="GN97" i="22"/>
  <c r="GM97" i="22"/>
  <c r="GL97" i="22"/>
  <c r="GK97" i="22"/>
  <c r="GJ97" i="22"/>
  <c r="GI97" i="22"/>
  <c r="GH97" i="22"/>
  <c r="GG97" i="22"/>
  <c r="GF97" i="22"/>
  <c r="GE97" i="22"/>
  <c r="GD97" i="22"/>
  <c r="GC97" i="22"/>
  <c r="GB97" i="22"/>
  <c r="GA97" i="22"/>
  <c r="FZ97" i="22"/>
  <c r="FY97" i="22"/>
  <c r="FX97" i="22"/>
  <c r="FW97" i="22"/>
  <c r="FV97" i="22"/>
  <c r="FU97" i="22"/>
  <c r="FT97" i="22"/>
  <c r="FS97" i="22"/>
  <c r="FR97" i="22"/>
  <c r="FQ97" i="22"/>
  <c r="FP97" i="22"/>
  <c r="FO97" i="22"/>
  <c r="FN97" i="22"/>
  <c r="FM97" i="22"/>
  <c r="FL97" i="22"/>
  <c r="FK97" i="22"/>
  <c r="FJ97" i="22"/>
  <c r="FI97" i="22"/>
  <c r="FH97" i="22"/>
  <c r="FG97" i="22"/>
  <c r="FF97" i="22"/>
  <c r="FE97" i="22"/>
  <c r="FD97" i="22"/>
  <c r="FC97" i="22"/>
  <c r="FB97" i="22"/>
  <c r="FA97" i="22"/>
  <c r="EZ97" i="22"/>
  <c r="EY97" i="22"/>
  <c r="EX97" i="22"/>
  <c r="EW97" i="22"/>
  <c r="EV97" i="22"/>
  <c r="EU97" i="22"/>
  <c r="ET97" i="22"/>
  <c r="ES97" i="22"/>
  <c r="ER97" i="22"/>
  <c r="EQ97" i="22"/>
  <c r="EP97" i="22"/>
  <c r="EO97" i="22"/>
  <c r="EN97" i="22"/>
  <c r="EM97" i="22"/>
  <c r="EL97" i="22"/>
  <c r="EK97" i="22"/>
  <c r="EJ97" i="22"/>
  <c r="EI97" i="22"/>
  <c r="EH97" i="22"/>
  <c r="EG97" i="22"/>
  <c r="EF97" i="22"/>
  <c r="EE97" i="22"/>
  <c r="ED97" i="22"/>
  <c r="EC97" i="22"/>
  <c r="EB97" i="22"/>
  <c r="EA97" i="22"/>
  <c r="DZ97" i="22"/>
  <c r="DY97" i="22"/>
  <c r="DX97" i="22"/>
  <c r="DW97" i="22"/>
  <c r="DV97" i="22"/>
  <c r="DU97" i="22"/>
  <c r="DT97" i="22"/>
  <c r="DS97" i="22"/>
  <c r="DR97" i="22"/>
  <c r="DQ97" i="22"/>
  <c r="DP97" i="22"/>
  <c r="DO97" i="22"/>
  <c r="DN97" i="22"/>
  <c r="DM97" i="22"/>
  <c r="DL97" i="22"/>
  <c r="DK97" i="22"/>
  <c r="DJ97" i="22"/>
  <c r="DI97" i="22"/>
  <c r="DH97" i="22"/>
  <c r="DG97" i="22"/>
  <c r="DF97" i="22"/>
  <c r="DE97" i="22"/>
  <c r="DD97" i="22"/>
  <c r="DC97" i="22"/>
  <c r="DB97" i="22"/>
  <c r="DA97" i="22"/>
  <c r="CZ97" i="22"/>
  <c r="CY97" i="22"/>
  <c r="CX97" i="22"/>
  <c r="CW97" i="22"/>
  <c r="CV97" i="22"/>
  <c r="CU97" i="22"/>
  <c r="CT97" i="22"/>
  <c r="CS97" i="22"/>
  <c r="CR97" i="22"/>
  <c r="CQ97" i="22"/>
  <c r="CP97" i="22"/>
  <c r="CO97" i="22"/>
  <c r="CN97" i="22"/>
  <c r="CM97" i="22"/>
  <c r="CL97" i="22"/>
  <c r="CK97" i="22"/>
  <c r="CJ97" i="22"/>
  <c r="CI97" i="22"/>
  <c r="CH97" i="22"/>
  <c r="CG97" i="22"/>
  <c r="CF97" i="22"/>
  <c r="CE97" i="22"/>
  <c r="CD97" i="22"/>
  <c r="CC97" i="22"/>
  <c r="CB97" i="22"/>
  <c r="CA97" i="22"/>
  <c r="BZ97" i="22"/>
  <c r="BY97" i="22"/>
  <c r="BX97" i="22"/>
  <c r="BW97" i="22"/>
  <c r="BV97" i="22"/>
  <c r="BU97" i="22"/>
  <c r="BT97" i="22"/>
  <c r="BS97" i="22"/>
  <c r="BR97" i="22"/>
  <c r="BQ97" i="22"/>
  <c r="BP97" i="22"/>
  <c r="BO97" i="22"/>
  <c r="BN97" i="22"/>
  <c r="BM97" i="22"/>
  <c r="BL97" i="22"/>
  <c r="BK97" i="22"/>
  <c r="BJ97" i="22"/>
  <c r="BI97" i="22"/>
  <c r="BH97" i="22"/>
  <c r="BG97" i="22"/>
  <c r="BF97" i="22"/>
  <c r="BE97" i="22"/>
  <c r="BD97" i="22"/>
  <c r="BC97"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A97" i="22"/>
  <c r="LB96" i="22"/>
  <c r="KZ96" i="22"/>
  <c r="KY96" i="22"/>
  <c r="JF96" i="22"/>
  <c r="JE96" i="22"/>
  <c r="JD96" i="22"/>
  <c r="JC96" i="22"/>
  <c r="JB96" i="22"/>
  <c r="JA96" i="22"/>
  <c r="IZ96" i="22"/>
  <c r="IY96" i="22"/>
  <c r="IX96" i="22"/>
  <c r="A96" i="22"/>
  <c r="LB95" i="22"/>
  <c r="KZ95" i="22"/>
  <c r="KY95" i="22"/>
  <c r="JF95" i="22"/>
  <c r="JE95" i="22"/>
  <c r="JD95" i="22"/>
  <c r="JC95" i="22"/>
  <c r="JB95" i="22"/>
  <c r="JA95" i="22"/>
  <c r="IZ95" i="22"/>
  <c r="IY95" i="22"/>
  <c r="IX95" i="22"/>
  <c r="A95" i="22"/>
  <c r="LB94" i="22"/>
  <c r="KZ94" i="22"/>
  <c r="KY94" i="22"/>
  <c r="JF94" i="22"/>
  <c r="JE94" i="22"/>
  <c r="JD94" i="22"/>
  <c r="JC94" i="22"/>
  <c r="JB94" i="22"/>
  <c r="JA94" i="22"/>
  <c r="IZ94" i="22"/>
  <c r="IY94" i="22"/>
  <c r="IX94" i="22"/>
  <c r="A94" i="22"/>
  <c r="LB93" i="22"/>
  <c r="KZ93" i="22"/>
  <c r="KY93" i="22"/>
  <c r="JF93" i="22"/>
  <c r="JE93" i="22"/>
  <c r="JD93" i="22"/>
  <c r="JC93" i="22"/>
  <c r="JB93" i="22"/>
  <c r="JA93" i="22"/>
  <c r="IZ93" i="22"/>
  <c r="IY93" i="22"/>
  <c r="IX93" i="22"/>
  <c r="IW93" i="22"/>
  <c r="IV93" i="22"/>
  <c r="IU93" i="22"/>
  <c r="IT93" i="22"/>
  <c r="IS93" i="22"/>
  <c r="IR93" i="22"/>
  <c r="IQ93" i="22"/>
  <c r="IP93" i="22"/>
  <c r="IO93" i="22"/>
  <c r="IN93" i="22"/>
  <c r="IM93" i="22"/>
  <c r="IL93" i="22"/>
  <c r="IK93" i="22"/>
  <c r="IJ93" i="22"/>
  <c r="II93" i="22"/>
  <c r="IH93" i="22"/>
  <c r="IG93" i="22"/>
  <c r="IF93" i="22"/>
  <c r="IE93" i="22"/>
  <c r="ID93" i="22"/>
  <c r="IC93" i="22"/>
  <c r="IB93" i="22"/>
  <c r="IA93" i="22"/>
  <c r="HZ93" i="22"/>
  <c r="HY93" i="22"/>
  <c r="HX93" i="22"/>
  <c r="HW93" i="22"/>
  <c r="HV93" i="22"/>
  <c r="HU93" i="22"/>
  <c r="HT93" i="22"/>
  <c r="HS93" i="22"/>
  <c r="HR93" i="22"/>
  <c r="HQ93" i="22"/>
  <c r="HP93" i="22"/>
  <c r="HO93" i="22"/>
  <c r="HN93" i="22"/>
  <c r="HM93" i="22"/>
  <c r="HL93" i="22"/>
  <c r="HK93" i="22"/>
  <c r="HJ93" i="22"/>
  <c r="HI93" i="22"/>
  <c r="HH93" i="22"/>
  <c r="HG93" i="22"/>
  <c r="HF93" i="22"/>
  <c r="HE93" i="22"/>
  <c r="HD93" i="22"/>
  <c r="HC93" i="22"/>
  <c r="HB93" i="22"/>
  <c r="HA93" i="22"/>
  <c r="GZ93" i="22"/>
  <c r="GY93" i="22"/>
  <c r="GX93" i="22"/>
  <c r="GW93" i="22"/>
  <c r="GV93" i="22"/>
  <c r="GU93" i="22"/>
  <c r="GT93" i="22"/>
  <c r="GS93" i="22"/>
  <c r="GR93" i="22"/>
  <c r="GQ93" i="22"/>
  <c r="GP93" i="22"/>
  <c r="GO93" i="22"/>
  <c r="GN93" i="22"/>
  <c r="GM93" i="22"/>
  <c r="GL93" i="22"/>
  <c r="GK93" i="22"/>
  <c r="GJ93" i="22"/>
  <c r="GI93" i="22"/>
  <c r="GH93" i="22"/>
  <c r="GG93" i="22"/>
  <c r="GF93" i="22"/>
  <c r="GE93" i="22"/>
  <c r="GD93" i="22"/>
  <c r="GC93" i="22"/>
  <c r="GB93" i="22"/>
  <c r="GA93" i="22"/>
  <c r="FZ93" i="22"/>
  <c r="FY93" i="22"/>
  <c r="FX93" i="22"/>
  <c r="FW93" i="22"/>
  <c r="FV93" i="22"/>
  <c r="FU93" i="22"/>
  <c r="FT93" i="22"/>
  <c r="FS93" i="22"/>
  <c r="FR93" i="22"/>
  <c r="FQ93" i="22"/>
  <c r="FP93" i="22"/>
  <c r="FO93" i="22"/>
  <c r="FN93" i="22"/>
  <c r="FM93" i="22"/>
  <c r="FL93" i="22"/>
  <c r="FK93" i="22"/>
  <c r="FJ93" i="22"/>
  <c r="FI93" i="22"/>
  <c r="FH93" i="22"/>
  <c r="FG93" i="22"/>
  <c r="FF93" i="22"/>
  <c r="FE93" i="22"/>
  <c r="FD93" i="22"/>
  <c r="FC93" i="22"/>
  <c r="FB93" i="22"/>
  <c r="FA93" i="22"/>
  <c r="EZ93" i="22"/>
  <c r="EY93" i="22"/>
  <c r="EX93" i="22"/>
  <c r="EW93" i="22"/>
  <c r="EV93" i="22"/>
  <c r="EU93" i="22"/>
  <c r="ET93" i="22"/>
  <c r="ES93" i="22"/>
  <c r="ER93" i="22"/>
  <c r="EQ93" i="22"/>
  <c r="EP93" i="22"/>
  <c r="EO93" i="22"/>
  <c r="EN93" i="22"/>
  <c r="EM93" i="22"/>
  <c r="EL93" i="22"/>
  <c r="EK93" i="22"/>
  <c r="EJ93" i="22"/>
  <c r="EI93" i="22"/>
  <c r="EH93" i="22"/>
  <c r="EG93" i="22"/>
  <c r="EF93" i="22"/>
  <c r="EE93" i="22"/>
  <c r="ED93" i="22"/>
  <c r="EC93" i="22"/>
  <c r="EB93" i="22"/>
  <c r="EA93" i="22"/>
  <c r="DZ93" i="22"/>
  <c r="DY93" i="22"/>
  <c r="DX93" i="22"/>
  <c r="DW93" i="22"/>
  <c r="DV93" i="22"/>
  <c r="DU93" i="22"/>
  <c r="DT93" i="22"/>
  <c r="DS93" i="22"/>
  <c r="DR93" i="22"/>
  <c r="DQ93" i="22"/>
  <c r="DP93" i="22"/>
  <c r="DO93" i="22"/>
  <c r="DN93" i="22"/>
  <c r="DM93" i="22"/>
  <c r="DL93" i="22"/>
  <c r="DK93" i="22"/>
  <c r="DJ93" i="22"/>
  <c r="DI93" i="22"/>
  <c r="DH93" i="22"/>
  <c r="DG93" i="22"/>
  <c r="DF93" i="22"/>
  <c r="DE93" i="22"/>
  <c r="DD93" i="22"/>
  <c r="DC93" i="22"/>
  <c r="DB93" i="22"/>
  <c r="DA93" i="22"/>
  <c r="CZ93" i="22"/>
  <c r="CY93" i="22"/>
  <c r="CX93" i="22"/>
  <c r="CW93" i="22"/>
  <c r="CV93" i="22"/>
  <c r="CU93" i="22"/>
  <c r="CT93" i="22"/>
  <c r="CS93" i="22"/>
  <c r="CR93" i="22"/>
  <c r="CQ93" i="22"/>
  <c r="CP93" i="22"/>
  <c r="CO93" i="22"/>
  <c r="CN93" i="22"/>
  <c r="CM93" i="22"/>
  <c r="CL93" i="22"/>
  <c r="CK93" i="22"/>
  <c r="CJ93" i="22"/>
  <c r="CI93" i="22"/>
  <c r="CH93" i="22"/>
  <c r="CG93" i="22"/>
  <c r="CF93" i="22"/>
  <c r="CE93" i="22"/>
  <c r="CD93" i="22"/>
  <c r="CC93" i="22"/>
  <c r="CB93" i="22"/>
  <c r="CA93" i="22"/>
  <c r="BZ93" i="22"/>
  <c r="BY93" i="22"/>
  <c r="BX93" i="22"/>
  <c r="BW93" i="22"/>
  <c r="BV93" i="22"/>
  <c r="BU93" i="22"/>
  <c r="BT93" i="22"/>
  <c r="BS93" i="22"/>
  <c r="BR93" i="22"/>
  <c r="BQ93" i="22"/>
  <c r="BP93" i="22"/>
  <c r="BO93" i="22"/>
  <c r="BN93" i="22"/>
  <c r="BM93" i="22"/>
  <c r="BL93" i="22"/>
  <c r="BK93" i="22"/>
  <c r="BJ93" i="22"/>
  <c r="BI93" i="22"/>
  <c r="BH93" i="22"/>
  <c r="BG93" i="22"/>
  <c r="BF93" i="22"/>
  <c r="BE93" i="22"/>
  <c r="BD93" i="22"/>
  <c r="BC93" i="22"/>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A93" i="22"/>
  <c r="LB92" i="22"/>
  <c r="KZ92" i="22"/>
  <c r="KY92" i="22"/>
  <c r="JF92" i="22"/>
  <c r="JE92" i="22"/>
  <c r="JD92" i="22"/>
  <c r="JC92" i="22"/>
  <c r="JB92" i="22"/>
  <c r="JA92" i="22"/>
  <c r="IZ92" i="22"/>
  <c r="IY92" i="22"/>
  <c r="IX92" i="22"/>
  <c r="A92" i="22"/>
  <c r="LB91" i="22"/>
  <c r="KZ91" i="22"/>
  <c r="KY91" i="22"/>
  <c r="JF91" i="22"/>
  <c r="JE91" i="22"/>
  <c r="JD91" i="22"/>
  <c r="JC91" i="22"/>
  <c r="JB91" i="22"/>
  <c r="JA91" i="22"/>
  <c r="IZ91" i="22"/>
  <c r="IY91" i="22"/>
  <c r="IX91" i="22"/>
  <c r="LB90" i="22"/>
  <c r="KZ90" i="22"/>
  <c r="KY90" i="22"/>
  <c r="JF90" i="22"/>
  <c r="JE90" i="22"/>
  <c r="JD90" i="22"/>
  <c r="JC90" i="22"/>
  <c r="JB90" i="22"/>
  <c r="JA90" i="22"/>
  <c r="IZ90" i="22"/>
  <c r="IY90" i="22"/>
  <c r="IX90" i="22"/>
  <c r="LB89" i="22"/>
  <c r="KZ89" i="22"/>
  <c r="KY89" i="22"/>
  <c r="JF89" i="22"/>
  <c r="JE89" i="22"/>
  <c r="JD89" i="22"/>
  <c r="JC89" i="22"/>
  <c r="JB89" i="22"/>
  <c r="JA89" i="22"/>
  <c r="IZ89" i="22"/>
  <c r="IY89" i="22"/>
  <c r="IX89" i="22"/>
  <c r="LB88" i="22"/>
  <c r="KZ88" i="22"/>
  <c r="KY88" i="22"/>
  <c r="JF88" i="22"/>
  <c r="JE88" i="22"/>
  <c r="JD88" i="22"/>
  <c r="JC88" i="22"/>
  <c r="JB88" i="22"/>
  <c r="JA88" i="22"/>
  <c r="IZ88" i="22"/>
  <c r="IY88" i="22"/>
  <c r="IX88" i="22"/>
  <c r="LB87" i="22"/>
  <c r="KZ87" i="22"/>
  <c r="KY87" i="22"/>
  <c r="JF87" i="22"/>
  <c r="JE87" i="22"/>
  <c r="JD87" i="22"/>
  <c r="JC87" i="22"/>
  <c r="JB87" i="22"/>
  <c r="JA87" i="22"/>
  <c r="IZ87" i="22"/>
  <c r="IY87" i="22"/>
  <c r="IX87" i="22"/>
  <c r="LB86" i="22"/>
  <c r="KZ86" i="22"/>
  <c r="KY86" i="22"/>
  <c r="JF86" i="22"/>
  <c r="JE86" i="22"/>
  <c r="JD86" i="22"/>
  <c r="JC86" i="22"/>
  <c r="JB86" i="22"/>
  <c r="JA86" i="22"/>
  <c r="IZ86" i="22"/>
  <c r="IY86" i="22"/>
  <c r="IX86" i="22"/>
  <c r="LB85" i="22"/>
  <c r="KZ85" i="22"/>
  <c r="KY85" i="22"/>
  <c r="JF85" i="22"/>
  <c r="JE85" i="22"/>
  <c r="JD85" i="22"/>
  <c r="JC85" i="22"/>
  <c r="JB85" i="22"/>
  <c r="JA85" i="22"/>
  <c r="IZ85" i="22"/>
  <c r="IY85" i="22"/>
  <c r="IX85" i="22"/>
  <c r="LB84" i="22"/>
  <c r="KZ84" i="22"/>
  <c r="KY84" i="22"/>
  <c r="JF84" i="22"/>
  <c r="JE84" i="22"/>
  <c r="JD84" i="22"/>
  <c r="JC84" i="22"/>
  <c r="JB84" i="22"/>
  <c r="JA84" i="22"/>
  <c r="IZ84" i="22"/>
  <c r="IY84" i="22"/>
  <c r="IX84" i="22"/>
  <c r="LB83" i="22"/>
  <c r="KZ83" i="22"/>
  <c r="KY83" i="22"/>
  <c r="JF83" i="22"/>
  <c r="JE83" i="22"/>
  <c r="JD83" i="22"/>
  <c r="JC83" i="22"/>
  <c r="JB83" i="22"/>
  <c r="JA83" i="22"/>
  <c r="IZ83" i="22"/>
  <c r="IY83" i="22"/>
  <c r="IX83" i="22"/>
  <c r="LB82" i="22"/>
  <c r="KZ82" i="22"/>
  <c r="KY82" i="22"/>
  <c r="JF82" i="22"/>
  <c r="JE82" i="22"/>
  <c r="JD82" i="22"/>
  <c r="JC82" i="22"/>
  <c r="JB82" i="22"/>
  <c r="JA82" i="22"/>
  <c r="IZ82" i="22"/>
  <c r="IY82" i="22"/>
  <c r="IX82" i="22"/>
  <c r="LB81" i="22"/>
  <c r="KZ81" i="22"/>
  <c r="KY81" i="22"/>
  <c r="JF81" i="22"/>
  <c r="JE81" i="22"/>
  <c r="JD81" i="22"/>
  <c r="JC81" i="22"/>
  <c r="JB81" i="22"/>
  <c r="JA81" i="22"/>
  <c r="IZ81" i="22"/>
  <c r="IY81" i="22"/>
  <c r="IX81" i="22"/>
  <c r="LB80" i="22"/>
  <c r="KZ80" i="22"/>
  <c r="KY80" i="22"/>
  <c r="JF80" i="22"/>
  <c r="JE80" i="22"/>
  <c r="JD80" i="22"/>
  <c r="JC80" i="22"/>
  <c r="JB80" i="22"/>
  <c r="JA80" i="22"/>
  <c r="IZ80" i="22"/>
  <c r="IY80" i="22"/>
  <c r="IX80" i="22"/>
  <c r="LB79" i="22"/>
  <c r="KZ79" i="22"/>
  <c r="KY79" i="22"/>
  <c r="JF79" i="22"/>
  <c r="JE79" i="22"/>
  <c r="JD79" i="22"/>
  <c r="JC79" i="22"/>
  <c r="JB79" i="22"/>
  <c r="JA79" i="22"/>
  <c r="IZ79" i="22"/>
  <c r="IY79" i="22"/>
  <c r="IX79" i="22"/>
  <c r="LB78" i="22"/>
  <c r="KZ78" i="22"/>
  <c r="KY78" i="22"/>
  <c r="JF78" i="22"/>
  <c r="JE78" i="22"/>
  <c r="JD78" i="22"/>
  <c r="JC78" i="22"/>
  <c r="JB78" i="22"/>
  <c r="JA78" i="22"/>
  <c r="IZ78" i="22"/>
  <c r="IY78" i="22"/>
  <c r="IX78" i="22"/>
  <c r="LB77" i="22"/>
  <c r="KZ77" i="22"/>
  <c r="KY77" i="22"/>
  <c r="JF77" i="22"/>
  <c r="JE77" i="22"/>
  <c r="JD77" i="22"/>
  <c r="JC77" i="22"/>
  <c r="JB77" i="22"/>
  <c r="JA77" i="22"/>
  <c r="IZ77" i="22"/>
  <c r="IY77" i="22"/>
  <c r="IX77" i="22"/>
  <c r="LB76" i="22"/>
  <c r="KZ76" i="22"/>
  <c r="KY76" i="22"/>
  <c r="JF76" i="22"/>
  <c r="JE76" i="22"/>
  <c r="JD76" i="22"/>
  <c r="JC76" i="22"/>
  <c r="JB76" i="22"/>
  <c r="JA76" i="22"/>
  <c r="IZ76" i="22"/>
  <c r="IY76" i="22"/>
  <c r="IX76" i="22"/>
  <c r="LB75" i="22"/>
  <c r="KZ75" i="22"/>
  <c r="KY75" i="22"/>
  <c r="JF75" i="22"/>
  <c r="JE75" i="22"/>
  <c r="JD75" i="22"/>
  <c r="JC75" i="22"/>
  <c r="JB75" i="22"/>
  <c r="JA75" i="22"/>
  <c r="IZ75" i="22"/>
  <c r="IY75" i="22"/>
  <c r="IX75" i="22"/>
  <c r="LB74" i="22"/>
  <c r="KZ74" i="22"/>
  <c r="KY74" i="22"/>
  <c r="JF74" i="22"/>
  <c r="JE74" i="22"/>
  <c r="JD74" i="22"/>
  <c r="JC74" i="22"/>
  <c r="JB74" i="22"/>
  <c r="JA74" i="22"/>
  <c r="IZ74" i="22"/>
  <c r="IY74" i="22"/>
  <c r="IX74" i="22"/>
  <c r="LB73" i="22"/>
  <c r="KZ73" i="22"/>
  <c r="KY73" i="22"/>
  <c r="JF73" i="22"/>
  <c r="JE73" i="22"/>
  <c r="JD73" i="22"/>
  <c r="JC73" i="22"/>
  <c r="JB73" i="22"/>
  <c r="JA73" i="22"/>
  <c r="IZ73" i="22"/>
  <c r="IY73" i="22"/>
  <c r="IX73" i="22"/>
  <c r="LB72" i="22"/>
  <c r="KZ72" i="22"/>
  <c r="KY72" i="22"/>
  <c r="JF72" i="22"/>
  <c r="JE72" i="22"/>
  <c r="JD72" i="22"/>
  <c r="JC72" i="22"/>
  <c r="JB72" i="22"/>
  <c r="JA72" i="22"/>
  <c r="IZ72" i="22"/>
  <c r="IY72" i="22"/>
  <c r="IX72" i="22"/>
  <c r="LB71" i="22"/>
  <c r="KZ71" i="22"/>
  <c r="KY71" i="22"/>
  <c r="JF71" i="22"/>
  <c r="JE71" i="22"/>
  <c r="JD71" i="22"/>
  <c r="JC71" i="22"/>
  <c r="JB71" i="22"/>
  <c r="JA71" i="22"/>
  <c r="IZ71" i="22"/>
  <c r="IY71" i="22"/>
  <c r="IX71" i="22"/>
  <c r="IN71" i="22"/>
  <c r="HY71" i="22"/>
  <c r="GU71" i="22"/>
  <c r="GF71" i="22"/>
  <c r="FQ71" i="22"/>
  <c r="FB71" i="22"/>
  <c r="EM71" i="22"/>
  <c r="CT71" i="22"/>
  <c r="CE71" i="22"/>
  <c r="AL71" i="22"/>
  <c r="W71" i="22"/>
  <c r="H71" i="22"/>
  <c r="LB70" i="22"/>
  <c r="KZ70" i="22"/>
  <c r="KY70" i="22"/>
  <c r="JF70" i="22"/>
  <c r="JE70" i="22"/>
  <c r="JD70" i="22"/>
  <c r="JC70" i="22"/>
  <c r="JB70" i="22"/>
  <c r="JA70" i="22"/>
  <c r="IZ70" i="22"/>
  <c r="IY70" i="22"/>
  <c r="IX70" i="22"/>
  <c r="LB69" i="22"/>
  <c r="KZ69" i="22"/>
  <c r="KY69" i="22"/>
  <c r="JF69" i="22"/>
  <c r="JE69" i="22"/>
  <c r="JD69" i="22"/>
  <c r="JC69" i="22"/>
  <c r="JB69" i="22"/>
  <c r="JA69" i="22"/>
  <c r="IZ69" i="22"/>
  <c r="IY69" i="22"/>
  <c r="IX69" i="22"/>
  <c r="LB68" i="22"/>
  <c r="KZ68" i="22"/>
  <c r="KY68" i="22"/>
  <c r="JF68" i="22"/>
  <c r="JE68" i="22"/>
  <c r="JD68" i="22"/>
  <c r="JC68" i="22"/>
  <c r="JB68" i="22"/>
  <c r="JA68" i="22"/>
  <c r="IZ68" i="22"/>
  <c r="IY68" i="22"/>
  <c r="IX68" i="22"/>
  <c r="LB67" i="22"/>
  <c r="KZ67" i="22"/>
  <c r="KY67" i="22"/>
  <c r="JF67" i="22"/>
  <c r="JE67" i="22"/>
  <c r="JD67" i="22"/>
  <c r="JC67" i="22"/>
  <c r="JB67" i="22"/>
  <c r="JA67" i="22"/>
  <c r="IZ67" i="22"/>
  <c r="IY67" i="22"/>
  <c r="IX67" i="22"/>
  <c r="LB66" i="22"/>
  <c r="KZ66" i="22"/>
  <c r="KY66" i="22"/>
  <c r="JF66" i="22"/>
  <c r="JE66" i="22"/>
  <c r="JD66" i="22"/>
  <c r="JC66" i="22"/>
  <c r="JB66" i="22"/>
  <c r="JA66" i="22"/>
  <c r="IZ66" i="22"/>
  <c r="IY66" i="22"/>
  <c r="IX66" i="22"/>
  <c r="LB65" i="22"/>
  <c r="KZ65" i="22"/>
  <c r="KY65" i="22"/>
  <c r="JF65" i="22"/>
  <c r="JE65" i="22"/>
  <c r="JD65" i="22"/>
  <c r="JC65" i="22"/>
  <c r="JB65" i="22"/>
  <c r="JA65" i="22"/>
  <c r="IZ65" i="22"/>
  <c r="IY65" i="22"/>
  <c r="IX65" i="22"/>
  <c r="LB64" i="22"/>
  <c r="KZ64" i="22"/>
  <c r="KY64" i="22"/>
  <c r="JF64" i="22"/>
  <c r="JE64" i="22"/>
  <c r="JD64" i="22"/>
  <c r="JC64" i="22"/>
  <c r="JB64" i="22"/>
  <c r="JA64" i="22"/>
  <c r="IZ64" i="22"/>
  <c r="IY64" i="22"/>
  <c r="IX64" i="22"/>
  <c r="LB63" i="22"/>
  <c r="KZ63" i="22"/>
  <c r="KY63" i="22"/>
  <c r="JF63" i="22"/>
  <c r="JE63" i="22"/>
  <c r="JD63" i="22"/>
  <c r="JC63" i="22"/>
  <c r="JB63" i="22"/>
  <c r="JA63" i="22"/>
  <c r="IZ63" i="22"/>
  <c r="IY63" i="22"/>
  <c r="IX63" i="22"/>
  <c r="LB62" i="22"/>
  <c r="KZ62" i="22"/>
  <c r="KY62" i="22"/>
  <c r="JF62" i="22"/>
  <c r="JE62" i="22"/>
  <c r="JD62" i="22"/>
  <c r="JC62" i="22"/>
  <c r="JB62" i="22"/>
  <c r="JA62" i="22"/>
  <c r="IZ62" i="22"/>
  <c r="IY62" i="22"/>
  <c r="IX62" i="22"/>
  <c r="KP61" i="22"/>
  <c r="KO61" i="22"/>
  <c r="KJ61" i="22"/>
  <c r="KD61" i="22"/>
  <c r="KC61" i="22"/>
  <c r="JX61" i="22"/>
  <c r="JW61" i="22"/>
  <c r="JR61" i="22"/>
  <c r="JQ61" i="22"/>
  <c r="JL61" i="22"/>
  <c r="JK61" i="22"/>
  <c r="JF61" i="22"/>
  <c r="JE61" i="22"/>
  <c r="JD61" i="22"/>
  <c r="JC61" i="22"/>
  <c r="JB61" i="22"/>
  <c r="JA61" i="22"/>
  <c r="IZ61" i="22"/>
  <c r="IY61" i="22"/>
  <c r="IX61" i="22"/>
  <c r="LB60" i="22"/>
  <c r="KZ60" i="22"/>
  <c r="KY60" i="22"/>
  <c r="JF60" i="22"/>
  <c r="JE60" i="22"/>
  <c r="JD60" i="22"/>
  <c r="JC60" i="22"/>
  <c r="JB60" i="22"/>
  <c r="JA60" i="22"/>
  <c r="IZ60" i="22"/>
  <c r="IY60" i="22"/>
  <c r="IX60" i="22"/>
  <c r="LB59" i="22"/>
  <c r="KZ59" i="22"/>
  <c r="KY59" i="22"/>
  <c r="JF59" i="22"/>
  <c r="JE59" i="22"/>
  <c r="JD59" i="22"/>
  <c r="JC59" i="22"/>
  <c r="JB59" i="22"/>
  <c r="JA59" i="22"/>
  <c r="IZ59" i="22"/>
  <c r="IY59" i="22"/>
  <c r="IX59" i="22"/>
  <c r="LB58" i="22"/>
  <c r="KZ58" i="22"/>
  <c r="KY58" i="22"/>
  <c r="JF58" i="22"/>
  <c r="JE58" i="22"/>
  <c r="JD58" i="22"/>
  <c r="JC58" i="22"/>
  <c r="JB58" i="22"/>
  <c r="JA58" i="22"/>
  <c r="IZ58" i="22"/>
  <c r="IY58" i="22"/>
  <c r="IX58" i="22"/>
  <c r="LB57" i="22"/>
  <c r="KZ57" i="22"/>
  <c r="KY57" i="22"/>
  <c r="JF57" i="22"/>
  <c r="JE57" i="22"/>
  <c r="JD57" i="22"/>
  <c r="JC57" i="22"/>
  <c r="JB57" i="22"/>
  <c r="JA57" i="22"/>
  <c r="IZ57" i="22"/>
  <c r="IY57" i="22"/>
  <c r="IX57" i="22"/>
  <c r="LB56" i="22"/>
  <c r="KZ56" i="22"/>
  <c r="KY56" i="22"/>
  <c r="JF56" i="22"/>
  <c r="JE56" i="22"/>
  <c r="JD56" i="22"/>
  <c r="JC56" i="22"/>
  <c r="JB56" i="22"/>
  <c r="JA56" i="22"/>
  <c r="IZ56" i="22"/>
  <c r="IY56" i="22"/>
  <c r="IX56" i="22"/>
  <c r="LB55" i="22"/>
  <c r="KZ55" i="22"/>
  <c r="KY55" i="22"/>
  <c r="JF55" i="22"/>
  <c r="JE55" i="22"/>
  <c r="JD55" i="22"/>
  <c r="JC55" i="22"/>
  <c r="JB55" i="22"/>
  <c r="JA55" i="22"/>
  <c r="IZ55" i="22"/>
  <c r="IY55" i="22"/>
  <c r="IX55" i="22"/>
  <c r="LB54" i="22"/>
  <c r="KZ54" i="22"/>
  <c r="KY54" i="22"/>
  <c r="JF54" i="22"/>
  <c r="JE54" i="22"/>
  <c r="JD54" i="22"/>
  <c r="JC54" i="22"/>
  <c r="JB54" i="22"/>
  <c r="JA54" i="22"/>
  <c r="IZ54" i="22"/>
  <c r="IY54" i="22"/>
  <c r="IX54" i="22"/>
  <c r="LB53" i="22"/>
  <c r="KZ53" i="22"/>
  <c r="KY53" i="22"/>
  <c r="JF53" i="22"/>
  <c r="JE53" i="22"/>
  <c r="JD53" i="22"/>
  <c r="JC53" i="22"/>
  <c r="JB53" i="22"/>
  <c r="JA53" i="22"/>
  <c r="IZ53" i="22"/>
  <c r="IY53" i="22"/>
  <c r="IX53" i="22"/>
  <c r="LB52" i="22"/>
  <c r="KZ52" i="22"/>
  <c r="KY52" i="22"/>
  <c r="JF52" i="22"/>
  <c r="JE52" i="22"/>
  <c r="JD52" i="22"/>
  <c r="JC52" i="22"/>
  <c r="JB52" i="22"/>
  <c r="JA52" i="22"/>
  <c r="IZ52" i="22"/>
  <c r="IY52" i="22"/>
  <c r="IX52" i="22"/>
  <c r="LB51" i="22"/>
  <c r="KZ51" i="22"/>
  <c r="KY51" i="22"/>
  <c r="JF51" i="22"/>
  <c r="JE51" i="22"/>
  <c r="JD51" i="22"/>
  <c r="JC51" i="22"/>
  <c r="JB51" i="22"/>
  <c r="JA51" i="22"/>
  <c r="IZ51" i="22"/>
  <c r="IY51" i="22"/>
  <c r="IX51" i="22"/>
  <c r="LB50" i="22"/>
  <c r="KZ50" i="22"/>
  <c r="KY50" i="22"/>
  <c r="JF50" i="22"/>
  <c r="JE50" i="22"/>
  <c r="JD50" i="22"/>
  <c r="JC50" i="22"/>
  <c r="JB50" i="22"/>
  <c r="JA50" i="22"/>
  <c r="IZ50" i="22"/>
  <c r="IY50" i="22"/>
  <c r="IX50" i="22"/>
  <c r="LB49" i="22"/>
  <c r="KZ49" i="22"/>
  <c r="KY49" i="22"/>
  <c r="JF49" i="22"/>
  <c r="JE49" i="22"/>
  <c r="JD49" i="22"/>
  <c r="JC49" i="22"/>
  <c r="JB49" i="22"/>
  <c r="JA49" i="22"/>
  <c r="IZ49" i="22"/>
  <c r="IY49" i="22"/>
  <c r="IX49" i="22"/>
  <c r="LB48" i="22"/>
  <c r="KZ48" i="22"/>
  <c r="KY48" i="22"/>
  <c r="JF48" i="22"/>
  <c r="JE48" i="22"/>
  <c r="JD48" i="22"/>
  <c r="JC48" i="22"/>
  <c r="JB48" i="22"/>
  <c r="JA48" i="22"/>
  <c r="IZ48" i="22"/>
  <c r="IY48" i="22"/>
  <c r="IX48" i="22"/>
  <c r="LB47" i="22"/>
  <c r="KZ47" i="22"/>
  <c r="KY47" i="22"/>
  <c r="JF47" i="22"/>
  <c r="JE47" i="22"/>
  <c r="JD47" i="22"/>
  <c r="JC47" i="22"/>
  <c r="JB47" i="22"/>
  <c r="JA47" i="22"/>
  <c r="IZ47" i="22"/>
  <c r="IY47" i="22"/>
  <c r="IX47" i="22"/>
  <c r="LB46" i="22"/>
  <c r="KZ46" i="22"/>
  <c r="KY46" i="22"/>
  <c r="JF46" i="22"/>
  <c r="JE46" i="22"/>
  <c r="JD46" i="22"/>
  <c r="JC46" i="22"/>
  <c r="JB46" i="22"/>
  <c r="JA46" i="22"/>
  <c r="IZ46" i="22"/>
  <c r="IY46" i="22"/>
  <c r="IX46" i="22"/>
  <c r="LB45" i="22"/>
  <c r="KZ45" i="22"/>
  <c r="KY45" i="22"/>
  <c r="JF45" i="22"/>
  <c r="JE45" i="22"/>
  <c r="JD45" i="22"/>
  <c r="JC45" i="22"/>
  <c r="JB45" i="22"/>
  <c r="JA45" i="22"/>
  <c r="IZ45" i="22"/>
  <c r="IY45" i="22"/>
  <c r="IX45" i="22"/>
  <c r="LB44" i="22"/>
  <c r="KZ44" i="22"/>
  <c r="KY44" i="22"/>
  <c r="JF44" i="22"/>
  <c r="JE44" i="22"/>
  <c r="JD44" i="22"/>
  <c r="JC44" i="22"/>
  <c r="JB44" i="22"/>
  <c r="JA44" i="22"/>
  <c r="IZ44" i="22"/>
  <c r="IY44" i="22"/>
  <c r="IX44" i="22"/>
  <c r="LB43" i="22"/>
  <c r="KZ43" i="22"/>
  <c r="KY43" i="22"/>
  <c r="JF43" i="22"/>
  <c r="JE43" i="22"/>
  <c r="JD43" i="22"/>
  <c r="JC43" i="22"/>
  <c r="JB43" i="22"/>
  <c r="JA43" i="22"/>
  <c r="IZ43" i="22"/>
  <c r="IY43" i="22"/>
  <c r="IX43" i="22"/>
  <c r="LB42" i="22"/>
  <c r="KZ42" i="22"/>
  <c r="KY42" i="22"/>
  <c r="KX42" i="22"/>
  <c r="KV42" i="22"/>
  <c r="KT42" i="22"/>
  <c r="KR42" i="22"/>
  <c r="KP42" i="22"/>
  <c r="KO42" i="22"/>
  <c r="KN42" i="22"/>
  <c r="KJ42" i="22"/>
  <c r="KH42" i="22"/>
  <c r="KD42" i="22"/>
  <c r="KC42" i="22"/>
  <c r="KB42" i="22"/>
  <c r="JX42" i="22"/>
  <c r="JW42" i="22"/>
  <c r="JV42" i="22"/>
  <c r="JR42" i="22"/>
  <c r="JQ42" i="22"/>
  <c r="JP42" i="22"/>
  <c r="JL42" i="22"/>
  <c r="JK42" i="22"/>
  <c r="JJ42" i="22"/>
  <c r="JF42" i="22"/>
  <c r="JE42" i="22"/>
  <c r="JD42" i="22"/>
  <c r="JC42" i="22"/>
  <c r="JB42" i="22"/>
  <c r="JA42" i="22"/>
  <c r="IZ42" i="22"/>
  <c r="IY42" i="22"/>
  <c r="IX42" i="22"/>
  <c r="LB41" i="22"/>
  <c r="KZ41" i="22"/>
  <c r="KY41" i="22"/>
  <c r="JF41" i="22"/>
  <c r="JE41" i="22"/>
  <c r="JD41" i="22"/>
  <c r="JC41" i="22"/>
  <c r="JB41" i="22"/>
  <c r="JA41" i="22"/>
  <c r="IZ41" i="22"/>
  <c r="IY41" i="22"/>
  <c r="IX41" i="22"/>
  <c r="LB40" i="22"/>
  <c r="KZ40" i="22"/>
  <c r="KY40" i="22"/>
  <c r="JF40" i="22"/>
  <c r="JE40" i="22"/>
  <c r="JD40" i="22"/>
  <c r="JC40" i="22"/>
  <c r="JB40" i="22"/>
  <c r="JA40" i="22"/>
  <c r="IZ40" i="22"/>
  <c r="IY40" i="22"/>
  <c r="IX40" i="22"/>
  <c r="LB39" i="22"/>
  <c r="KZ39" i="22"/>
  <c r="KY39" i="22"/>
  <c r="JF39" i="22"/>
  <c r="JE39" i="22"/>
  <c r="JD39" i="22"/>
  <c r="JC39" i="22"/>
  <c r="JB39" i="22"/>
  <c r="JA39" i="22"/>
  <c r="IZ39" i="22"/>
  <c r="IY39" i="22"/>
  <c r="IX39" i="22"/>
  <c r="LB38" i="22"/>
  <c r="KZ38" i="22"/>
  <c r="KY38" i="22"/>
  <c r="JF38" i="22"/>
  <c r="JE38" i="22"/>
  <c r="JD38" i="22"/>
  <c r="JC38" i="22"/>
  <c r="JB38" i="22"/>
  <c r="JA38" i="22"/>
  <c r="IZ38" i="22"/>
  <c r="IY38" i="22"/>
  <c r="IX38" i="22"/>
  <c r="LB37" i="22"/>
  <c r="KZ37" i="22"/>
  <c r="KY37" i="22"/>
  <c r="JF37" i="22"/>
  <c r="JE37" i="22"/>
  <c r="JD37" i="22"/>
  <c r="JC37" i="22"/>
  <c r="JB37" i="22"/>
  <c r="JA37" i="22"/>
  <c r="IZ37" i="22"/>
  <c r="IY37" i="22"/>
  <c r="IX37" i="22"/>
  <c r="LB36" i="22"/>
  <c r="KZ36" i="22"/>
  <c r="KY36" i="22"/>
  <c r="JF36" i="22"/>
  <c r="JE36" i="22"/>
  <c r="JD36" i="22"/>
  <c r="JC36" i="22"/>
  <c r="JB36" i="22"/>
  <c r="JA36" i="22"/>
  <c r="IZ36" i="22"/>
  <c r="IY36" i="22"/>
  <c r="IX36" i="22"/>
  <c r="LB35" i="22"/>
  <c r="KZ35" i="22"/>
  <c r="KY35" i="22"/>
  <c r="JF35" i="22"/>
  <c r="JE35" i="22"/>
  <c r="JD35" i="22"/>
  <c r="JC35" i="22"/>
  <c r="JB35" i="22"/>
  <c r="JA35" i="22"/>
  <c r="IZ35" i="22"/>
  <c r="IY35" i="22"/>
  <c r="IX35" i="22"/>
  <c r="LB34" i="22"/>
  <c r="KZ34" i="22"/>
  <c r="KY34" i="22"/>
  <c r="JF34" i="22"/>
  <c r="JE34" i="22"/>
  <c r="JD34" i="22"/>
  <c r="JC34" i="22"/>
  <c r="JB34" i="22"/>
  <c r="JA34" i="22"/>
  <c r="IZ34" i="22"/>
  <c r="IY34" i="22"/>
  <c r="IX34" i="22"/>
  <c r="LB33" i="22"/>
  <c r="KZ33" i="22"/>
  <c r="KY33" i="22"/>
  <c r="JF33" i="22"/>
  <c r="JE33" i="22"/>
  <c r="JD33" i="22"/>
  <c r="JC33" i="22"/>
  <c r="JB33" i="22"/>
  <c r="JA33" i="22"/>
  <c r="IZ33" i="22"/>
  <c r="IY33" i="22"/>
  <c r="IX33" i="22"/>
  <c r="LB32" i="22"/>
  <c r="KZ32" i="22"/>
  <c r="KY32" i="22"/>
  <c r="JF32" i="22"/>
  <c r="JE32" i="22"/>
  <c r="JD32" i="22"/>
  <c r="JC32" i="22"/>
  <c r="JB32" i="22"/>
  <c r="JA32" i="22"/>
  <c r="IZ32" i="22"/>
  <c r="IY32" i="22"/>
  <c r="IX32" i="22"/>
  <c r="LB31" i="22"/>
  <c r="KZ31" i="22"/>
  <c r="KY31" i="22"/>
  <c r="JF31" i="22"/>
  <c r="JE31" i="22"/>
  <c r="JD31" i="22"/>
  <c r="JC31" i="22"/>
  <c r="JB31" i="22"/>
  <c r="JA31" i="22"/>
  <c r="IZ31" i="22"/>
  <c r="IY31" i="22"/>
  <c r="IX31" i="22"/>
  <c r="LB30" i="22"/>
  <c r="KZ30" i="22"/>
  <c r="KY30" i="22"/>
  <c r="JF30" i="22"/>
  <c r="JE30" i="22"/>
  <c r="JD30" i="22"/>
  <c r="JC30" i="22"/>
  <c r="JB30" i="22"/>
  <c r="JA30" i="22"/>
  <c r="IZ30" i="22"/>
  <c r="IY30" i="22"/>
  <c r="IX30" i="22"/>
  <c r="LB29" i="22"/>
  <c r="KZ29" i="22"/>
  <c r="KY29" i="22"/>
  <c r="JF29" i="22"/>
  <c r="JE29" i="22"/>
  <c r="JD29" i="22"/>
  <c r="JC29" i="22"/>
  <c r="JB29" i="22"/>
  <c r="JA29" i="22"/>
  <c r="IZ29" i="22"/>
  <c r="IY29" i="22"/>
  <c r="IX29" i="22"/>
  <c r="LB28" i="22"/>
  <c r="KZ28" i="22"/>
  <c r="KY28" i="22"/>
  <c r="JF28" i="22"/>
  <c r="JE28" i="22"/>
  <c r="JD28" i="22"/>
  <c r="JC28" i="22"/>
  <c r="JB28" i="22"/>
  <c r="JA28" i="22"/>
  <c r="IZ28" i="22"/>
  <c r="IY28" i="22"/>
  <c r="IX28" i="22"/>
  <c r="LB27" i="22"/>
  <c r="KZ27" i="22"/>
  <c r="KY27" i="22"/>
  <c r="JF27" i="22"/>
  <c r="JE27" i="22"/>
  <c r="JD27" i="22"/>
  <c r="JC27" i="22"/>
  <c r="JB27" i="22"/>
  <c r="JA27" i="22"/>
  <c r="IZ27" i="22"/>
  <c r="IY27" i="22"/>
  <c r="IX27" i="22"/>
  <c r="LB26" i="22"/>
  <c r="KZ26" i="22"/>
  <c r="KY26" i="22"/>
  <c r="JF26" i="22"/>
  <c r="JE26" i="22"/>
  <c r="JD26" i="22"/>
  <c r="JC26" i="22"/>
  <c r="JB26" i="22"/>
  <c r="JA26" i="22"/>
  <c r="IZ26" i="22"/>
  <c r="IY26" i="22"/>
  <c r="IX26" i="22"/>
  <c r="LB25" i="22"/>
  <c r="KZ25" i="22"/>
  <c r="KY25" i="22"/>
  <c r="JF25" i="22"/>
  <c r="JE25" i="22"/>
  <c r="JD25" i="22"/>
  <c r="JC25" i="22"/>
  <c r="JB25" i="22"/>
  <c r="JA25" i="22"/>
  <c r="IZ25" i="22"/>
  <c r="IY25" i="22"/>
  <c r="IX25" i="22"/>
  <c r="LB24" i="22"/>
  <c r="KZ24" i="22"/>
  <c r="KY24" i="22"/>
  <c r="JF24" i="22"/>
  <c r="JE24" i="22"/>
  <c r="JD24" i="22"/>
  <c r="JC24" i="22"/>
  <c r="JB24" i="22"/>
  <c r="JA24" i="22"/>
  <c r="IZ24" i="22"/>
  <c r="IY24" i="22"/>
  <c r="IX24" i="22"/>
  <c r="LB23" i="22"/>
  <c r="KZ23" i="22"/>
  <c r="KY23" i="22"/>
  <c r="JF23" i="22"/>
  <c r="JE23" i="22"/>
  <c r="JD23" i="22"/>
  <c r="JC23" i="22"/>
  <c r="JB23" i="22"/>
  <c r="JA23" i="22"/>
  <c r="IZ23" i="22"/>
  <c r="IY23" i="22"/>
  <c r="IX23" i="22"/>
  <c r="LB22" i="22"/>
  <c r="KZ22" i="22"/>
  <c r="KY22" i="22"/>
  <c r="JF22" i="22"/>
  <c r="JE22" i="22"/>
  <c r="JD22" i="22"/>
  <c r="JC22" i="22"/>
  <c r="JB22" i="22"/>
  <c r="JA22" i="22"/>
  <c r="IZ22" i="22"/>
  <c r="IY22" i="22"/>
  <c r="IX22" i="22"/>
  <c r="LB21" i="22"/>
  <c r="KZ21" i="22"/>
  <c r="KY21" i="22"/>
  <c r="JF21" i="22"/>
  <c r="JE21" i="22"/>
  <c r="JD21" i="22"/>
  <c r="JC21" i="22"/>
  <c r="JB21" i="22"/>
  <c r="JA21" i="22"/>
  <c r="IZ21" i="22"/>
  <c r="IY21" i="22"/>
  <c r="IX21" i="22"/>
  <c r="LB20" i="22"/>
  <c r="KZ20" i="22"/>
  <c r="KY20" i="22"/>
  <c r="JF20" i="22"/>
  <c r="JE20" i="22"/>
  <c r="JD20" i="22"/>
  <c r="JC20" i="22"/>
  <c r="JB20" i="22"/>
  <c r="JA20" i="22"/>
  <c r="IZ20" i="22"/>
  <c r="IY20" i="22"/>
  <c r="IX20" i="22"/>
  <c r="LB19" i="22"/>
  <c r="KZ19" i="22"/>
  <c r="KY19" i="22"/>
  <c r="JF19" i="22"/>
  <c r="JE19" i="22"/>
  <c r="JD19" i="22"/>
  <c r="JC19" i="22"/>
  <c r="JB19" i="22"/>
  <c r="JA19" i="22"/>
  <c r="IZ19" i="22"/>
  <c r="IY19" i="22"/>
  <c r="IX19" i="22"/>
  <c r="IO19" i="22"/>
  <c r="HZ19" i="22"/>
  <c r="GV19" i="22"/>
  <c r="GG19" i="22"/>
  <c r="FR19" i="22"/>
  <c r="FC19" i="22"/>
  <c r="EN19" i="22"/>
  <c r="CU19" i="22"/>
  <c r="CF19" i="22"/>
  <c r="AM19" i="22"/>
  <c r="X19" i="22"/>
  <c r="I19" i="22"/>
  <c r="LB18" i="22"/>
  <c r="KZ18" i="22"/>
  <c r="KY18" i="22"/>
  <c r="JF18" i="22"/>
  <c r="JE18" i="22"/>
  <c r="JD18" i="22"/>
  <c r="JC18" i="22"/>
  <c r="JB18" i="22"/>
  <c r="JA18" i="22"/>
  <c r="IZ18" i="22"/>
  <c r="IY18" i="22"/>
  <c r="IX18" i="22"/>
  <c r="LB17" i="22"/>
  <c r="KZ17" i="22"/>
  <c r="KY17" i="22"/>
  <c r="JF17" i="22"/>
  <c r="JE17" i="22"/>
  <c r="JD17" i="22"/>
  <c r="JC17" i="22"/>
  <c r="JB17" i="22"/>
  <c r="JA17" i="22"/>
  <c r="IZ17" i="22"/>
  <c r="IY17" i="22"/>
  <c r="IX17" i="22"/>
  <c r="IQ17" i="22"/>
  <c r="IP17" i="22"/>
  <c r="IB17" i="22"/>
  <c r="IA17" i="22"/>
  <c r="GX17" i="22"/>
  <c r="GW17" i="22"/>
  <c r="GI17" i="22"/>
  <c r="GH17" i="22"/>
  <c r="FT17" i="22"/>
  <c r="FS17" i="22"/>
  <c r="FE17" i="22"/>
  <c r="FD17" i="22"/>
  <c r="EP17" i="22"/>
  <c r="EO17" i="22"/>
  <c r="CW17" i="22"/>
  <c r="CV17" i="22"/>
  <c r="CH17" i="22"/>
  <c r="CG17" i="22"/>
  <c r="AO17" i="22"/>
  <c r="AN17" i="22"/>
  <c r="Z17" i="22"/>
  <c r="Y17" i="22"/>
  <c r="K17" i="22"/>
  <c r="J17" i="22"/>
  <c r="LB16" i="22"/>
  <c r="KZ16" i="22"/>
  <c r="KY16" i="22"/>
  <c r="KX16" i="22"/>
  <c r="KV16" i="22"/>
  <c r="KT16" i="22"/>
  <c r="KR16" i="22"/>
  <c r="KM16" i="22"/>
  <c r="KL16" i="22"/>
  <c r="KK16" i="22"/>
  <c r="KG16" i="22"/>
  <c r="KE16" i="22"/>
  <c r="KA16" i="22"/>
  <c r="JZ16" i="22"/>
  <c r="JY16" i="22"/>
  <c r="JU16" i="22"/>
  <c r="JT16" i="22"/>
  <c r="JS16" i="22"/>
  <c r="JO16" i="22"/>
  <c r="JN16" i="22"/>
  <c r="JM16" i="22"/>
  <c r="JI16" i="22"/>
  <c r="JH16" i="22"/>
  <c r="JG16" i="22"/>
  <c r="JF16" i="22"/>
  <c r="JE16" i="22"/>
  <c r="JD16" i="22"/>
  <c r="JC16" i="22"/>
  <c r="JB16" i="22"/>
  <c r="JA16" i="22"/>
  <c r="IZ16" i="22"/>
  <c r="IY16" i="22"/>
  <c r="IX16" i="22"/>
  <c r="LB15" i="22"/>
  <c r="KZ15" i="22"/>
  <c r="KY15" i="22"/>
  <c r="JF15" i="22"/>
  <c r="JE15" i="22"/>
  <c r="JD15" i="22"/>
  <c r="JC15" i="22"/>
  <c r="JB15" i="22"/>
  <c r="JA15" i="22"/>
  <c r="IZ15" i="22"/>
  <c r="IY15" i="22"/>
  <c r="IX15" i="22"/>
  <c r="LB14" i="22"/>
  <c r="KZ14" i="22"/>
  <c r="KY14" i="22"/>
  <c r="JF14" i="22"/>
  <c r="JE14" i="22"/>
  <c r="JD14" i="22"/>
  <c r="JC14" i="22"/>
  <c r="JB14" i="22"/>
  <c r="JA14" i="22"/>
  <c r="IZ14" i="22"/>
  <c r="IY14" i="22"/>
  <c r="IX14" i="22"/>
  <c r="LB13" i="22"/>
  <c r="KZ13" i="22"/>
  <c r="KY13" i="22"/>
  <c r="JF13" i="22"/>
  <c r="JE13" i="22"/>
  <c r="JD13" i="22"/>
  <c r="JC13" i="22"/>
  <c r="JB13" i="22"/>
  <c r="JA13" i="22"/>
  <c r="IZ13" i="22"/>
  <c r="IY13" i="22"/>
  <c r="IX13" i="22"/>
  <c r="LB12" i="22"/>
  <c r="KZ12" i="22"/>
  <c r="KY12" i="22"/>
  <c r="JF12" i="22"/>
  <c r="JE12" i="22"/>
  <c r="JD12" i="22"/>
  <c r="JC12" i="22"/>
  <c r="JB12" i="22"/>
  <c r="JA12" i="22"/>
  <c r="IZ12" i="22"/>
  <c r="IY12" i="22"/>
  <c r="IX12" i="22"/>
  <c r="LB11" i="22"/>
  <c r="KZ11" i="22"/>
  <c r="KY11" i="22"/>
  <c r="JF11" i="22"/>
  <c r="JE11" i="22"/>
  <c r="JD11" i="22"/>
  <c r="JC11" i="22"/>
  <c r="JB11" i="22"/>
  <c r="JA11" i="22"/>
  <c r="IZ11" i="22"/>
  <c r="IY11" i="22"/>
  <c r="IX11" i="22"/>
  <c r="LB10" i="22"/>
  <c r="KZ10" i="22"/>
  <c r="KY10" i="22"/>
  <c r="KN10" i="22"/>
  <c r="KH10" i="22"/>
  <c r="KB10" i="22"/>
  <c r="JV10" i="22"/>
  <c r="JP10" i="22"/>
  <c r="JJ10" i="22"/>
  <c r="JF10" i="22"/>
  <c r="JE10" i="22"/>
  <c r="JD10" i="22"/>
  <c r="JC10" i="22"/>
  <c r="JB10" i="22"/>
  <c r="JA10" i="22"/>
  <c r="IZ10" i="22"/>
  <c r="IY10" i="22"/>
  <c r="IX10" i="22"/>
  <c r="LB9" i="22"/>
  <c r="LA9" i="22"/>
  <c r="KZ9" i="22"/>
  <c r="KY9" i="22"/>
  <c r="KW9" i="22"/>
  <c r="KU9" i="22"/>
  <c r="KS9" i="22"/>
  <c r="KQ9" i="22"/>
  <c r="JF9" i="22"/>
  <c r="JE9" i="22"/>
  <c r="JD9" i="22"/>
  <c r="JC9" i="22"/>
  <c r="JB9" i="22"/>
  <c r="JA9" i="22"/>
  <c r="IZ9" i="22"/>
  <c r="IY9" i="22"/>
  <c r="IX9" i="22"/>
  <c r="LB8" i="22"/>
  <c r="KZ8" i="22"/>
  <c r="KY8" i="22"/>
  <c r="JF8" i="22"/>
  <c r="JE8" i="22"/>
  <c r="JD8" i="22"/>
  <c r="JC8" i="22"/>
  <c r="JB8" i="22"/>
  <c r="JA8" i="22"/>
  <c r="IZ8" i="22"/>
  <c r="IY8" i="22"/>
  <c r="IX8" i="22"/>
  <c r="LB7" i="22"/>
  <c r="KZ7" i="22"/>
  <c r="KY7" i="22"/>
  <c r="JF7" i="22"/>
  <c r="JE7" i="22"/>
  <c r="JD7" i="22"/>
  <c r="JC7" i="22"/>
  <c r="JB7" i="22"/>
  <c r="JA7" i="22"/>
  <c r="IZ7" i="22"/>
  <c r="IY7" i="22"/>
  <c r="IX7" i="22"/>
  <c r="LB6" i="22"/>
  <c r="KZ6" i="22"/>
  <c r="KY6" i="22"/>
  <c r="JF6" i="22"/>
  <c r="JE6" i="22"/>
  <c r="JD6" i="22"/>
  <c r="JC6" i="22"/>
  <c r="JB6" i="22"/>
  <c r="JA6" i="22"/>
  <c r="IZ6" i="22"/>
  <c r="IY6" i="22"/>
  <c r="IX6" i="22"/>
  <c r="LB5" i="22"/>
  <c r="KZ5" i="22"/>
  <c r="KY5" i="22"/>
  <c r="JF5" i="22"/>
  <c r="JE5" i="22"/>
  <c r="JD5" i="22"/>
  <c r="JC5" i="22"/>
  <c r="JB5" i="22"/>
  <c r="JA5" i="22"/>
  <c r="IZ5" i="22"/>
  <c r="IY5" i="22"/>
  <c r="IX5" i="22"/>
  <c r="KW117" i="23"/>
  <c r="KV117" i="23"/>
  <c r="KU117" i="23"/>
  <c r="KT117" i="23"/>
  <c r="KS117" i="23"/>
  <c r="KR117" i="23"/>
  <c r="KQ117" i="23"/>
  <c r="KP117" i="23"/>
  <c r="KO117" i="23"/>
  <c r="KN117" i="23"/>
  <c r="KM117" i="23"/>
  <c r="KL117" i="23"/>
  <c r="KK117" i="23"/>
  <c r="KJ117" i="23"/>
  <c r="KI117" i="23"/>
  <c r="KH117" i="23"/>
  <c r="KG117" i="23"/>
  <c r="KF117" i="23"/>
  <c r="KE117" i="23"/>
  <c r="KD117" i="23"/>
  <c r="KC117" i="23"/>
  <c r="KB117" i="23"/>
  <c r="KA117" i="23"/>
  <c r="JZ117" i="23"/>
  <c r="JY117" i="23"/>
  <c r="JX117" i="23"/>
  <c r="JW117" i="23"/>
  <c r="JV117" i="23"/>
  <c r="JU117" i="23"/>
  <c r="JT117" i="23"/>
  <c r="JS117" i="23"/>
  <c r="JR117" i="23"/>
  <c r="JQ117" i="23"/>
  <c r="JP117" i="23"/>
  <c r="JO117" i="23"/>
  <c r="JN117" i="23"/>
  <c r="JM117" i="23"/>
  <c r="JL117" i="23"/>
  <c r="JK117" i="23"/>
  <c r="JJ117" i="23"/>
  <c r="JI117" i="23"/>
  <c r="JH117" i="23"/>
  <c r="JG117" i="23"/>
  <c r="JF117" i="23"/>
  <c r="JE117" i="23"/>
  <c r="JD117" i="23"/>
  <c r="JC117" i="23"/>
  <c r="JB117" i="23"/>
  <c r="JA117" i="23"/>
  <c r="IZ117" i="23"/>
  <c r="IY117" i="23"/>
  <c r="IX117" i="23"/>
  <c r="A117" i="23"/>
  <c r="KW116" i="23"/>
  <c r="KV116" i="23"/>
  <c r="KU116" i="23"/>
  <c r="KT116" i="23"/>
  <c r="KS116" i="23"/>
  <c r="KR116" i="23"/>
  <c r="KQ116" i="23"/>
  <c r="KP116" i="23"/>
  <c r="KO116" i="23"/>
  <c r="KN116" i="23"/>
  <c r="KM116" i="23"/>
  <c r="KL116" i="23"/>
  <c r="KK116" i="23"/>
  <c r="KJ116" i="23"/>
  <c r="KI116" i="23"/>
  <c r="KH116" i="23"/>
  <c r="KG116" i="23"/>
  <c r="KF116" i="23"/>
  <c r="KE116" i="23"/>
  <c r="KD116" i="23"/>
  <c r="KC116" i="23"/>
  <c r="KB116" i="23"/>
  <c r="KA116" i="23"/>
  <c r="JZ116" i="23"/>
  <c r="JY116" i="23"/>
  <c r="JX116" i="23"/>
  <c r="JW116" i="23"/>
  <c r="JV116" i="23"/>
  <c r="JU116" i="23"/>
  <c r="JT116" i="23"/>
  <c r="JS116" i="23"/>
  <c r="JR116" i="23"/>
  <c r="JQ116" i="23"/>
  <c r="JP116" i="23"/>
  <c r="JO116" i="23"/>
  <c r="JN116" i="23"/>
  <c r="JM116" i="23"/>
  <c r="JL116" i="23"/>
  <c r="JK116" i="23"/>
  <c r="JJ116" i="23"/>
  <c r="JI116" i="23"/>
  <c r="JH116" i="23"/>
  <c r="JG116" i="23"/>
  <c r="JF116" i="23"/>
  <c r="JE116" i="23"/>
  <c r="JD116" i="23"/>
  <c r="JC116" i="23"/>
  <c r="JB116" i="23"/>
  <c r="JA116" i="23"/>
  <c r="IZ116" i="23"/>
  <c r="IY116" i="23"/>
  <c r="IX116" i="23"/>
  <c r="A116" i="23"/>
  <c r="KW115" i="23"/>
  <c r="KV115" i="23"/>
  <c r="KU115" i="23"/>
  <c r="KT115" i="23"/>
  <c r="KS115" i="23"/>
  <c r="KR115" i="23"/>
  <c r="KQ115" i="23"/>
  <c r="KP115" i="23"/>
  <c r="KO115" i="23"/>
  <c r="KN115" i="23"/>
  <c r="KM115" i="23"/>
  <c r="KL115" i="23"/>
  <c r="KK115" i="23"/>
  <c r="KJ115" i="23"/>
  <c r="KI115" i="23"/>
  <c r="KH115" i="23"/>
  <c r="KG115" i="23"/>
  <c r="KF115" i="23"/>
  <c r="KE115" i="23"/>
  <c r="KD115" i="23"/>
  <c r="KC115" i="23"/>
  <c r="KB115" i="23"/>
  <c r="KA115" i="23"/>
  <c r="JZ115" i="23"/>
  <c r="JY115" i="23"/>
  <c r="JX115" i="23"/>
  <c r="JW115" i="23"/>
  <c r="JV115" i="23"/>
  <c r="JU115" i="23"/>
  <c r="JT115" i="23"/>
  <c r="JS115" i="23"/>
  <c r="JR115" i="23"/>
  <c r="JQ115" i="23"/>
  <c r="JP115" i="23"/>
  <c r="JO115" i="23"/>
  <c r="JN115" i="23"/>
  <c r="JM115" i="23"/>
  <c r="JL115" i="23"/>
  <c r="JK115" i="23"/>
  <c r="JJ115" i="23"/>
  <c r="JI115" i="23"/>
  <c r="JH115" i="23"/>
  <c r="JG115" i="23"/>
  <c r="JF115" i="23"/>
  <c r="JE115" i="23"/>
  <c r="JD115" i="23"/>
  <c r="JC115" i="23"/>
  <c r="JB115" i="23"/>
  <c r="JA115" i="23"/>
  <c r="IZ115" i="23"/>
  <c r="IY115" i="23"/>
  <c r="IX115" i="23"/>
  <c r="A115" i="23"/>
  <c r="KW114" i="23"/>
  <c r="KV114" i="23"/>
  <c r="KU114" i="23"/>
  <c r="KT114" i="23"/>
  <c r="KS114" i="23"/>
  <c r="KR114" i="23"/>
  <c r="KQ114" i="23"/>
  <c r="KP114" i="23"/>
  <c r="KO114" i="23"/>
  <c r="KN114" i="23"/>
  <c r="KM114" i="23"/>
  <c r="KL114" i="23"/>
  <c r="KK114" i="23"/>
  <c r="KJ114" i="23"/>
  <c r="KI114" i="23"/>
  <c r="KH114" i="23"/>
  <c r="KG114" i="23"/>
  <c r="KF114" i="23"/>
  <c r="KE114" i="23"/>
  <c r="KD114" i="23"/>
  <c r="KC114" i="23"/>
  <c r="KB114" i="23"/>
  <c r="KA114" i="23"/>
  <c r="JZ114" i="23"/>
  <c r="JY114" i="23"/>
  <c r="JX114" i="23"/>
  <c r="JW114" i="23"/>
  <c r="JV114" i="23"/>
  <c r="JU114" i="23"/>
  <c r="JT114" i="23"/>
  <c r="JS114" i="23"/>
  <c r="JR114" i="23"/>
  <c r="JQ114" i="23"/>
  <c r="JP114" i="23"/>
  <c r="JO114" i="23"/>
  <c r="JN114" i="23"/>
  <c r="JM114" i="23"/>
  <c r="JL114" i="23"/>
  <c r="JK114" i="23"/>
  <c r="JJ114" i="23"/>
  <c r="JI114" i="23"/>
  <c r="JH114" i="23"/>
  <c r="JG114" i="23"/>
  <c r="JF114" i="23"/>
  <c r="JE114" i="23"/>
  <c r="JD114" i="23"/>
  <c r="JC114" i="23"/>
  <c r="JB114" i="23"/>
  <c r="JA114" i="23"/>
  <c r="IZ114" i="23"/>
  <c r="IY114" i="23"/>
  <c r="IX114" i="23"/>
  <c r="A114" i="23"/>
  <c r="KW113" i="23"/>
  <c r="KV113" i="23"/>
  <c r="KU113" i="23"/>
  <c r="KT113" i="23"/>
  <c r="KS113" i="23"/>
  <c r="KR113" i="23"/>
  <c r="KQ113" i="23"/>
  <c r="KP113" i="23"/>
  <c r="KO113" i="23"/>
  <c r="KN113" i="23"/>
  <c r="KM113" i="23"/>
  <c r="KL113" i="23"/>
  <c r="KK113" i="23"/>
  <c r="KJ113" i="23"/>
  <c r="KI113" i="23"/>
  <c r="KH113" i="23"/>
  <c r="KG113" i="23"/>
  <c r="KF113" i="23"/>
  <c r="KE113" i="23"/>
  <c r="KD113" i="23"/>
  <c r="KC113" i="23"/>
  <c r="KB113" i="23"/>
  <c r="KA113" i="23"/>
  <c r="JZ113" i="23"/>
  <c r="JY113" i="23"/>
  <c r="JX113" i="23"/>
  <c r="JW113" i="23"/>
  <c r="JV113" i="23"/>
  <c r="JU113" i="23"/>
  <c r="JT113" i="23"/>
  <c r="JS113" i="23"/>
  <c r="JR113" i="23"/>
  <c r="JQ113" i="23"/>
  <c r="JP113" i="23"/>
  <c r="JO113" i="23"/>
  <c r="JN113" i="23"/>
  <c r="JM113" i="23"/>
  <c r="JL113" i="23"/>
  <c r="JK113" i="23"/>
  <c r="JJ113" i="23"/>
  <c r="JI113" i="23"/>
  <c r="JH113" i="23"/>
  <c r="JG113" i="23"/>
  <c r="JF113" i="23"/>
  <c r="JE113" i="23"/>
  <c r="JD113" i="23"/>
  <c r="JC113" i="23"/>
  <c r="JB113" i="23"/>
  <c r="JA113" i="23"/>
  <c r="IZ113" i="23"/>
  <c r="IY113" i="23"/>
  <c r="IX113" i="23"/>
  <c r="A113" i="23"/>
  <c r="KW112" i="23"/>
  <c r="KV112" i="23"/>
  <c r="KU112" i="23"/>
  <c r="KT112" i="23"/>
  <c r="KS112" i="23"/>
  <c r="KR112" i="23"/>
  <c r="KQ112" i="23"/>
  <c r="KP112" i="23"/>
  <c r="KO112" i="23"/>
  <c r="KN112" i="23"/>
  <c r="KM112" i="23"/>
  <c r="KL112" i="23"/>
  <c r="KK112" i="23"/>
  <c r="KJ112" i="23"/>
  <c r="KI112" i="23"/>
  <c r="KH112" i="23"/>
  <c r="KG112" i="23"/>
  <c r="KF112" i="23"/>
  <c r="KE112" i="23"/>
  <c r="KD112" i="23"/>
  <c r="KC112" i="23"/>
  <c r="KB112" i="23"/>
  <c r="KA112" i="23"/>
  <c r="JZ112" i="23"/>
  <c r="JY112" i="23"/>
  <c r="JX112" i="23"/>
  <c r="JW112" i="23"/>
  <c r="JV112" i="23"/>
  <c r="JU112" i="23"/>
  <c r="JT112" i="23"/>
  <c r="JS112" i="23"/>
  <c r="JR112" i="23"/>
  <c r="JQ112" i="23"/>
  <c r="JP112" i="23"/>
  <c r="JO112" i="23"/>
  <c r="JN112" i="23"/>
  <c r="JM112" i="23"/>
  <c r="JL112" i="23"/>
  <c r="JK112" i="23"/>
  <c r="JJ112" i="23"/>
  <c r="JI112" i="23"/>
  <c r="JH112" i="23"/>
  <c r="JG112" i="23"/>
  <c r="JF112" i="23"/>
  <c r="JE112" i="23"/>
  <c r="JD112" i="23"/>
  <c r="JC112" i="23"/>
  <c r="JB112" i="23"/>
  <c r="JA112" i="23"/>
  <c r="IZ112" i="23"/>
  <c r="IY112" i="23"/>
  <c r="IX112" i="23"/>
  <c r="A112" i="23"/>
  <c r="KX111" i="23"/>
  <c r="KW111" i="23"/>
  <c r="KV111" i="23"/>
  <c r="KU111" i="23"/>
  <c r="KT111" i="23"/>
  <c r="KS111" i="23"/>
  <c r="KR111" i="23"/>
  <c r="KQ111" i="23"/>
  <c r="KP111" i="23"/>
  <c r="KO111" i="23"/>
  <c r="KN111" i="23"/>
  <c r="KM111" i="23"/>
  <c r="KL111" i="23"/>
  <c r="KK111" i="23"/>
  <c r="KJ111" i="23"/>
  <c r="KI111" i="23"/>
  <c r="KH111" i="23"/>
  <c r="KG111" i="23"/>
  <c r="KF111" i="23"/>
  <c r="KE111" i="23"/>
  <c r="KD111" i="23"/>
  <c r="KC111" i="23"/>
  <c r="KB111" i="23"/>
  <c r="KA111" i="23"/>
  <c r="JZ111" i="23"/>
  <c r="JY111" i="23"/>
  <c r="JX111" i="23"/>
  <c r="JW111" i="23"/>
  <c r="JV111" i="23"/>
  <c r="JU111" i="23"/>
  <c r="JT111" i="23"/>
  <c r="JS111" i="23"/>
  <c r="JR111" i="23"/>
  <c r="JQ111" i="23"/>
  <c r="JP111" i="23"/>
  <c r="JO111" i="23"/>
  <c r="JN111" i="23"/>
  <c r="JM111" i="23"/>
  <c r="JL111" i="23"/>
  <c r="JK111" i="23"/>
  <c r="JJ111" i="23"/>
  <c r="JI111" i="23"/>
  <c r="JH111" i="23"/>
  <c r="JG111" i="23"/>
  <c r="JF111" i="23"/>
  <c r="JE111" i="23"/>
  <c r="JD111" i="23"/>
  <c r="JC111" i="23"/>
  <c r="JB111" i="23"/>
  <c r="JA111" i="23"/>
  <c r="IZ111" i="23"/>
  <c r="IY111" i="23"/>
  <c r="IX111" i="23"/>
  <c r="KU110" i="23"/>
  <c r="KQ110" i="23"/>
  <c r="KM110" i="23"/>
  <c r="KL110" i="23"/>
  <c r="KK110" i="23"/>
  <c r="KJ110" i="23"/>
  <c r="KI110" i="23"/>
  <c r="KH110" i="23"/>
  <c r="KG110" i="23"/>
  <c r="JN110" i="23"/>
  <c r="JM110" i="23"/>
  <c r="JL110" i="23"/>
  <c r="JK110" i="23"/>
  <c r="JJ110" i="23"/>
  <c r="JI110" i="23"/>
  <c r="JH110" i="23"/>
  <c r="JG110" i="23"/>
  <c r="JF110" i="23"/>
  <c r="JE110" i="23"/>
  <c r="JD110" i="23"/>
  <c r="JC110" i="23"/>
  <c r="JB110" i="23"/>
  <c r="JA110" i="23"/>
  <c r="IZ110" i="23"/>
  <c r="IY110" i="23"/>
  <c r="IX110" i="23"/>
  <c r="A110" i="23"/>
  <c r="KU109" i="23"/>
  <c r="KQ109" i="23"/>
  <c r="KM109" i="23"/>
  <c r="KL109" i="23"/>
  <c r="KK109" i="23"/>
  <c r="KJ109" i="23"/>
  <c r="KI109" i="23"/>
  <c r="KH109" i="23"/>
  <c r="KG109" i="23"/>
  <c r="JB109" i="23"/>
  <c r="JA109" i="23"/>
  <c r="IZ109" i="23"/>
  <c r="IY109" i="23"/>
  <c r="IX109" i="23"/>
  <c r="A109" i="23"/>
  <c r="KU108" i="23"/>
  <c r="KQ108" i="23"/>
  <c r="KM108" i="23"/>
  <c r="KL108" i="23"/>
  <c r="KK108" i="23"/>
  <c r="KJ108" i="23"/>
  <c r="KI108" i="23"/>
  <c r="KH108" i="23"/>
  <c r="KG108" i="23"/>
  <c r="JB108" i="23"/>
  <c r="JA108" i="23"/>
  <c r="IZ108" i="23"/>
  <c r="IY108" i="23"/>
  <c r="IX108" i="23"/>
  <c r="A108" i="23"/>
  <c r="KU107" i="23"/>
  <c r="KQ107" i="23"/>
  <c r="KM107" i="23"/>
  <c r="KL107" i="23"/>
  <c r="KK107" i="23"/>
  <c r="KJ107" i="23"/>
  <c r="KI107" i="23"/>
  <c r="KH107" i="23"/>
  <c r="KG107" i="23"/>
  <c r="JB107" i="23"/>
  <c r="JA107" i="23"/>
  <c r="IZ107" i="23"/>
  <c r="IY107" i="23"/>
  <c r="IX107" i="23"/>
  <c r="A107" i="23"/>
  <c r="KU106" i="23"/>
  <c r="KQ106" i="23"/>
  <c r="KM106" i="23"/>
  <c r="KL106" i="23"/>
  <c r="KK106" i="23"/>
  <c r="KJ106" i="23"/>
  <c r="KI106" i="23"/>
  <c r="KH106" i="23"/>
  <c r="KG106" i="23"/>
  <c r="JB106" i="23"/>
  <c r="JA106" i="23"/>
  <c r="IZ106" i="23"/>
  <c r="IY106" i="23"/>
  <c r="IX106" i="23"/>
  <c r="A106" i="23"/>
  <c r="KU105" i="23"/>
  <c r="KQ105" i="23"/>
  <c r="KM105" i="23"/>
  <c r="KL105" i="23"/>
  <c r="KK105" i="23"/>
  <c r="KJ105" i="23"/>
  <c r="KI105" i="23"/>
  <c r="KH105" i="23"/>
  <c r="KG105" i="23"/>
  <c r="JB105" i="23"/>
  <c r="JA105" i="23"/>
  <c r="IZ105" i="23"/>
  <c r="IY105" i="23"/>
  <c r="IX105" i="23"/>
  <c r="A105" i="23"/>
  <c r="KU104" i="23"/>
  <c r="KQ104" i="23"/>
  <c r="KM104" i="23"/>
  <c r="KL104" i="23"/>
  <c r="KK104" i="23"/>
  <c r="KJ104" i="23"/>
  <c r="KI104" i="23"/>
  <c r="KH104" i="23"/>
  <c r="KG104" i="23"/>
  <c r="JB104" i="23"/>
  <c r="JA104" i="23"/>
  <c r="IZ104" i="23"/>
  <c r="IY104" i="23"/>
  <c r="IX104" i="23"/>
  <c r="A104" i="23"/>
  <c r="KU103" i="23"/>
  <c r="KQ103" i="23"/>
  <c r="KM103" i="23"/>
  <c r="KL103" i="23"/>
  <c r="KK103" i="23"/>
  <c r="KJ103" i="23"/>
  <c r="KI103" i="23"/>
  <c r="KH103" i="23"/>
  <c r="KG103" i="23"/>
  <c r="JB103" i="23"/>
  <c r="JA103" i="23"/>
  <c r="IZ103" i="23"/>
  <c r="IY103" i="23"/>
  <c r="IX103" i="23"/>
  <c r="A103" i="23"/>
  <c r="KU102" i="23"/>
  <c r="KQ102" i="23"/>
  <c r="KM102" i="23"/>
  <c r="KL102" i="23"/>
  <c r="KK102" i="23"/>
  <c r="KJ102" i="23"/>
  <c r="KI102" i="23"/>
  <c r="KH102" i="23"/>
  <c r="KG102" i="23"/>
  <c r="JB102" i="23"/>
  <c r="JA102" i="23"/>
  <c r="IZ102" i="23"/>
  <c r="IY102" i="23"/>
  <c r="IX102" i="23"/>
  <c r="A102" i="23"/>
  <c r="KU101" i="23"/>
  <c r="KQ101" i="23"/>
  <c r="KM101" i="23"/>
  <c r="KL101" i="23"/>
  <c r="KK101" i="23"/>
  <c r="KJ101" i="23"/>
  <c r="KI101" i="23"/>
  <c r="KH101" i="23"/>
  <c r="KG101" i="23"/>
  <c r="JB101" i="23"/>
  <c r="JA101" i="23"/>
  <c r="IZ101" i="23"/>
  <c r="IY101" i="23"/>
  <c r="IX101" i="23"/>
  <c r="A101" i="23"/>
  <c r="KU100" i="23"/>
  <c r="KQ100" i="23"/>
  <c r="KM100" i="23"/>
  <c r="KL100" i="23"/>
  <c r="KK100" i="23"/>
  <c r="KJ100" i="23"/>
  <c r="KI100" i="23"/>
  <c r="KH100" i="23"/>
  <c r="KG100" i="23"/>
  <c r="JB100" i="23"/>
  <c r="JA100" i="23"/>
  <c r="IZ100" i="23"/>
  <c r="IY100" i="23"/>
  <c r="IX100" i="23"/>
  <c r="A100" i="23"/>
  <c r="KU99" i="23"/>
  <c r="KQ99" i="23"/>
  <c r="KM99" i="23"/>
  <c r="KL99" i="23"/>
  <c r="KK99" i="23"/>
  <c r="KJ99" i="23"/>
  <c r="KI99" i="23"/>
  <c r="KH99" i="23"/>
  <c r="KG99" i="23"/>
  <c r="JB99" i="23"/>
  <c r="JA99" i="23"/>
  <c r="IZ99" i="23"/>
  <c r="IY99" i="23"/>
  <c r="IX99" i="23"/>
  <c r="A99" i="23"/>
  <c r="KU98" i="23"/>
  <c r="KQ98" i="23"/>
  <c r="KM98" i="23"/>
  <c r="KL98" i="23"/>
  <c r="KK98" i="23"/>
  <c r="KJ98" i="23"/>
  <c r="KI98" i="23"/>
  <c r="KH98" i="23"/>
  <c r="KG98" i="23"/>
  <c r="JB98" i="23"/>
  <c r="JA98" i="23"/>
  <c r="IZ98" i="23"/>
  <c r="IY98" i="23"/>
  <c r="IX98" i="23"/>
  <c r="A98" i="23"/>
  <c r="KU97" i="23"/>
  <c r="KQ97" i="23"/>
  <c r="KM97" i="23"/>
  <c r="KL97" i="23"/>
  <c r="KK97" i="23"/>
  <c r="KJ97" i="23"/>
  <c r="KI97" i="23"/>
  <c r="KH97" i="23"/>
  <c r="KG97" i="23"/>
  <c r="JB97" i="23"/>
  <c r="JA97" i="23"/>
  <c r="IZ97" i="23"/>
  <c r="IY97" i="23"/>
  <c r="IX97" i="23"/>
  <c r="IW97" i="23"/>
  <c r="IV97" i="23"/>
  <c r="IU97" i="23"/>
  <c r="IT97" i="23"/>
  <c r="IS97" i="23"/>
  <c r="IR97" i="23"/>
  <c r="IQ97" i="23"/>
  <c r="IP97" i="23"/>
  <c r="IO97" i="23"/>
  <c r="IN97" i="23"/>
  <c r="IM97" i="23"/>
  <c r="IL97" i="23"/>
  <c r="IK97" i="23"/>
  <c r="IJ97" i="23"/>
  <c r="II97" i="23"/>
  <c r="IH97" i="23"/>
  <c r="IG97" i="23"/>
  <c r="IF97" i="23"/>
  <c r="IE97" i="23"/>
  <c r="ID97" i="23"/>
  <c r="IC97" i="23"/>
  <c r="IB97" i="23"/>
  <c r="IA97" i="23"/>
  <c r="HZ97" i="23"/>
  <c r="HY97" i="23"/>
  <c r="HX97" i="23"/>
  <c r="HW97" i="23"/>
  <c r="HV97" i="23"/>
  <c r="HU97" i="23"/>
  <c r="HT97" i="23"/>
  <c r="HS97" i="23"/>
  <c r="HR97" i="23"/>
  <c r="HQ97" i="23"/>
  <c r="HP97" i="23"/>
  <c r="HO97" i="23"/>
  <c r="HN97" i="23"/>
  <c r="HM97" i="23"/>
  <c r="HL97" i="23"/>
  <c r="HK97" i="23"/>
  <c r="HJ97" i="23"/>
  <c r="HI97" i="23"/>
  <c r="HH97" i="23"/>
  <c r="HG97" i="23"/>
  <c r="HF97" i="23"/>
  <c r="HE97" i="23"/>
  <c r="HD97" i="23"/>
  <c r="HC97" i="23"/>
  <c r="HB97" i="23"/>
  <c r="HA97" i="23"/>
  <c r="GZ97" i="23"/>
  <c r="GY97" i="23"/>
  <c r="GX97" i="23"/>
  <c r="GW97" i="23"/>
  <c r="GV97" i="23"/>
  <c r="GU97" i="23"/>
  <c r="GT97" i="23"/>
  <c r="GS97" i="23"/>
  <c r="GR97" i="23"/>
  <c r="GQ97" i="23"/>
  <c r="GP97" i="23"/>
  <c r="GO97" i="23"/>
  <c r="GN97" i="23"/>
  <c r="GM97" i="23"/>
  <c r="GL97" i="23"/>
  <c r="GK97" i="23"/>
  <c r="GJ97" i="23"/>
  <c r="GI97" i="23"/>
  <c r="GH97" i="23"/>
  <c r="GG97" i="23"/>
  <c r="GF97" i="23"/>
  <c r="GE97" i="23"/>
  <c r="GD97" i="23"/>
  <c r="GC97" i="23"/>
  <c r="GB97" i="23"/>
  <c r="GA97" i="23"/>
  <c r="FZ97" i="23"/>
  <c r="FY97" i="23"/>
  <c r="FX97" i="23"/>
  <c r="FW97" i="23"/>
  <c r="FV97" i="23"/>
  <c r="FU97" i="23"/>
  <c r="FT97" i="23"/>
  <c r="FS97" i="23"/>
  <c r="FR97" i="23"/>
  <c r="FQ97" i="23"/>
  <c r="FP97" i="23"/>
  <c r="FO97" i="23"/>
  <c r="FN97" i="23"/>
  <c r="FM97" i="23"/>
  <c r="FL97" i="23"/>
  <c r="FK97" i="23"/>
  <c r="FJ97" i="23"/>
  <c r="FI97" i="23"/>
  <c r="FH97" i="23"/>
  <c r="FG97" i="23"/>
  <c r="FF97" i="23"/>
  <c r="FE97" i="23"/>
  <c r="FD97" i="23"/>
  <c r="FC97" i="23"/>
  <c r="FB97" i="23"/>
  <c r="FA97" i="23"/>
  <c r="EZ97" i="23"/>
  <c r="EY97" i="23"/>
  <c r="EX97" i="23"/>
  <c r="EW97" i="23"/>
  <c r="EV97" i="23"/>
  <c r="EU97" i="23"/>
  <c r="ET97" i="23"/>
  <c r="ES97" i="23"/>
  <c r="ER97" i="23"/>
  <c r="EQ97" i="23"/>
  <c r="EP97" i="23"/>
  <c r="EO97" i="23"/>
  <c r="EN97" i="23"/>
  <c r="EM97" i="23"/>
  <c r="EL97" i="23"/>
  <c r="EK97" i="23"/>
  <c r="EJ97" i="23"/>
  <c r="EI97" i="23"/>
  <c r="EH97" i="23"/>
  <c r="EG97" i="23"/>
  <c r="EF97" i="23"/>
  <c r="EE97" i="23"/>
  <c r="ED97" i="23"/>
  <c r="EC97" i="23"/>
  <c r="EB97" i="23"/>
  <c r="EA97" i="23"/>
  <c r="DZ97" i="23"/>
  <c r="DY97" i="23"/>
  <c r="DX97" i="23"/>
  <c r="DW97" i="23"/>
  <c r="DV97" i="23"/>
  <c r="DU97" i="23"/>
  <c r="DT97" i="23"/>
  <c r="DS97" i="23"/>
  <c r="DR97" i="23"/>
  <c r="DQ97" i="23"/>
  <c r="DP97" i="23"/>
  <c r="DO97" i="23"/>
  <c r="DN97" i="23"/>
  <c r="DM97" i="23"/>
  <c r="DL97" i="23"/>
  <c r="DK97" i="23"/>
  <c r="DJ97" i="23"/>
  <c r="DI97" i="23"/>
  <c r="DH97" i="23"/>
  <c r="DG97" i="23"/>
  <c r="DF97" i="23"/>
  <c r="DE97" i="23"/>
  <c r="DD97" i="23"/>
  <c r="DC97" i="23"/>
  <c r="DB97" i="23"/>
  <c r="DA97" i="23"/>
  <c r="CZ97" i="23"/>
  <c r="CY97" i="23"/>
  <c r="CX97" i="23"/>
  <c r="CW97" i="23"/>
  <c r="CV97" i="23"/>
  <c r="CU97" i="23"/>
  <c r="CT97" i="23"/>
  <c r="CS97" i="23"/>
  <c r="CR97" i="23"/>
  <c r="CQ97" i="23"/>
  <c r="CP97" i="23"/>
  <c r="CO97" i="23"/>
  <c r="CN97" i="23"/>
  <c r="CM97" i="23"/>
  <c r="CL97" i="23"/>
  <c r="CK97" i="23"/>
  <c r="CJ97" i="23"/>
  <c r="CI97" i="23"/>
  <c r="CH97" i="23"/>
  <c r="CG97" i="23"/>
  <c r="CF97" i="23"/>
  <c r="CE97" i="23"/>
  <c r="CD97" i="23"/>
  <c r="CC97" i="23"/>
  <c r="CB97" i="23"/>
  <c r="CA97" i="23"/>
  <c r="BZ97" i="23"/>
  <c r="BY97" i="23"/>
  <c r="BX97" i="23"/>
  <c r="BW97" i="23"/>
  <c r="BV97" i="23"/>
  <c r="BU97" i="23"/>
  <c r="BT97" i="23"/>
  <c r="BS97" i="23"/>
  <c r="BR97" i="23"/>
  <c r="BQ97" i="23"/>
  <c r="BP97" i="23"/>
  <c r="BO97" i="23"/>
  <c r="BN97" i="23"/>
  <c r="BM97" i="23"/>
  <c r="BL97" i="23"/>
  <c r="BK97" i="23"/>
  <c r="BJ97" i="23"/>
  <c r="BI97" i="23"/>
  <c r="BH97" i="23"/>
  <c r="BG97" i="23"/>
  <c r="BF97" i="23"/>
  <c r="BE97" i="23"/>
  <c r="BD97" i="23"/>
  <c r="BC97" i="23"/>
  <c r="BB97" i="23"/>
  <c r="BA97" i="23"/>
  <c r="AZ97" i="23"/>
  <c r="AY97" i="23"/>
  <c r="AX97" i="23"/>
  <c r="AW97" i="23"/>
  <c r="AV97" i="23"/>
  <c r="AU97" i="23"/>
  <c r="AT97" i="23"/>
  <c r="AS97" i="23"/>
  <c r="AR97" i="23"/>
  <c r="AQ97" i="23"/>
  <c r="AP97" i="23"/>
  <c r="AO97" i="23"/>
  <c r="AN97" i="23"/>
  <c r="AM97" i="23"/>
  <c r="AL97" i="23"/>
  <c r="AK97" i="23"/>
  <c r="AJ97" i="23"/>
  <c r="AI97" i="23"/>
  <c r="AH97" i="23"/>
  <c r="AG97" i="23"/>
  <c r="AF97" i="23"/>
  <c r="AE97" i="23"/>
  <c r="AD97" i="23"/>
  <c r="AC97" i="23"/>
  <c r="AB97" i="23"/>
  <c r="AA97" i="23"/>
  <c r="Z97" i="23"/>
  <c r="Y97" i="23"/>
  <c r="X97" i="23"/>
  <c r="W97" i="23"/>
  <c r="V97" i="23"/>
  <c r="U97" i="23"/>
  <c r="T97" i="23"/>
  <c r="S97" i="23"/>
  <c r="R97" i="23"/>
  <c r="Q97" i="23"/>
  <c r="P97" i="23"/>
  <c r="O97" i="23"/>
  <c r="N97" i="23"/>
  <c r="M97" i="23"/>
  <c r="L97" i="23"/>
  <c r="K97" i="23"/>
  <c r="J97" i="23"/>
  <c r="I97" i="23"/>
  <c r="H97" i="23"/>
  <c r="G97" i="23"/>
  <c r="F97" i="23"/>
  <c r="E97" i="23"/>
  <c r="D97" i="23"/>
  <c r="C97" i="23"/>
  <c r="A97" i="23"/>
  <c r="KU96" i="23"/>
  <c r="KQ96" i="23"/>
  <c r="KM96" i="23"/>
  <c r="KL96" i="23"/>
  <c r="KK96" i="23"/>
  <c r="KJ96" i="23"/>
  <c r="KI96" i="23"/>
  <c r="KH96" i="23"/>
  <c r="KG96" i="23"/>
  <c r="JB96" i="23"/>
  <c r="JA96" i="23"/>
  <c r="IZ96" i="23"/>
  <c r="IY96" i="23"/>
  <c r="IX96" i="23"/>
  <c r="A96" i="23"/>
  <c r="KU95" i="23"/>
  <c r="KQ95" i="23"/>
  <c r="KM95" i="23"/>
  <c r="KL95" i="23"/>
  <c r="KK95" i="23"/>
  <c r="KJ95" i="23"/>
  <c r="KI95" i="23"/>
  <c r="KH95" i="23"/>
  <c r="KG95" i="23"/>
  <c r="JB95" i="23"/>
  <c r="JA95" i="23"/>
  <c r="IZ95" i="23"/>
  <c r="IY95" i="23"/>
  <c r="IX95" i="23"/>
  <c r="A95" i="23"/>
  <c r="KU94" i="23"/>
  <c r="KQ94" i="23"/>
  <c r="KM94" i="23"/>
  <c r="KL94" i="23"/>
  <c r="KK94" i="23"/>
  <c r="KJ94" i="23"/>
  <c r="KI94" i="23"/>
  <c r="KH94" i="23"/>
  <c r="KG94" i="23"/>
  <c r="JB94" i="23"/>
  <c r="JA94" i="23"/>
  <c r="IZ94" i="23"/>
  <c r="IY94" i="23"/>
  <c r="IX94" i="23"/>
  <c r="A94" i="23"/>
  <c r="KU93" i="23"/>
  <c r="KQ93" i="23"/>
  <c r="KM93" i="23"/>
  <c r="KL93" i="23"/>
  <c r="KK93" i="23"/>
  <c r="KJ93" i="23"/>
  <c r="KI93" i="23"/>
  <c r="KH93" i="23"/>
  <c r="KG93" i="23"/>
  <c r="JB93" i="23"/>
  <c r="JA93" i="23"/>
  <c r="IZ93" i="23"/>
  <c r="IY93" i="23"/>
  <c r="IX93" i="23"/>
  <c r="IW93" i="23"/>
  <c r="IV93" i="23"/>
  <c r="IU93" i="23"/>
  <c r="IT93" i="23"/>
  <c r="IS93" i="23"/>
  <c r="IR93" i="23"/>
  <c r="IQ93" i="23"/>
  <c r="IP93" i="23"/>
  <c r="IO93" i="23"/>
  <c r="IN93" i="23"/>
  <c r="IM93" i="23"/>
  <c r="IL93" i="23"/>
  <c r="IK93" i="23"/>
  <c r="IJ93" i="23"/>
  <c r="II93" i="23"/>
  <c r="IH93" i="23"/>
  <c r="IG93" i="23"/>
  <c r="IF93" i="23"/>
  <c r="IE93" i="23"/>
  <c r="ID93" i="23"/>
  <c r="IC93" i="23"/>
  <c r="IB93" i="23"/>
  <c r="IA93" i="23"/>
  <c r="HZ93" i="23"/>
  <c r="HY93" i="23"/>
  <c r="HX93" i="23"/>
  <c r="HW93" i="23"/>
  <c r="HV93" i="23"/>
  <c r="HU93" i="23"/>
  <c r="HT93" i="23"/>
  <c r="HS93" i="23"/>
  <c r="HR93" i="23"/>
  <c r="HQ93" i="23"/>
  <c r="HP93" i="23"/>
  <c r="HO93" i="23"/>
  <c r="HN93" i="23"/>
  <c r="HM93" i="23"/>
  <c r="HL93" i="23"/>
  <c r="HK93" i="23"/>
  <c r="HJ93" i="23"/>
  <c r="HI93" i="23"/>
  <c r="HH93" i="23"/>
  <c r="HG93" i="23"/>
  <c r="HF93" i="23"/>
  <c r="HE93" i="23"/>
  <c r="HD93" i="23"/>
  <c r="HC93" i="23"/>
  <c r="HB93" i="23"/>
  <c r="HA93" i="23"/>
  <c r="GZ93" i="23"/>
  <c r="GY93" i="23"/>
  <c r="GX93" i="23"/>
  <c r="GW93" i="23"/>
  <c r="GV93" i="23"/>
  <c r="GU93" i="23"/>
  <c r="GT93" i="23"/>
  <c r="GS93" i="23"/>
  <c r="GR93" i="23"/>
  <c r="GQ93" i="23"/>
  <c r="GP93" i="23"/>
  <c r="GO93" i="23"/>
  <c r="GN93" i="23"/>
  <c r="GM93" i="23"/>
  <c r="GL93" i="23"/>
  <c r="GK93" i="23"/>
  <c r="GJ93" i="23"/>
  <c r="GI93" i="23"/>
  <c r="GH93" i="23"/>
  <c r="GG93" i="23"/>
  <c r="GF93" i="23"/>
  <c r="GE93" i="23"/>
  <c r="GD93" i="23"/>
  <c r="GC93" i="23"/>
  <c r="GB93" i="23"/>
  <c r="GA93" i="23"/>
  <c r="FZ93" i="23"/>
  <c r="FY93" i="23"/>
  <c r="FX93" i="23"/>
  <c r="FW93" i="23"/>
  <c r="FV93" i="23"/>
  <c r="FU93" i="23"/>
  <c r="FT93" i="23"/>
  <c r="FS93" i="23"/>
  <c r="FR93" i="23"/>
  <c r="FQ93" i="23"/>
  <c r="FP93" i="23"/>
  <c r="FO93" i="23"/>
  <c r="FN93" i="23"/>
  <c r="FM93" i="23"/>
  <c r="FL93" i="23"/>
  <c r="FK93" i="23"/>
  <c r="FJ93" i="23"/>
  <c r="FI93" i="23"/>
  <c r="FH93" i="23"/>
  <c r="FG93" i="23"/>
  <c r="FF93" i="23"/>
  <c r="FE93" i="23"/>
  <c r="FD93" i="23"/>
  <c r="FC93" i="23"/>
  <c r="FB93" i="23"/>
  <c r="FA93" i="23"/>
  <c r="EZ93" i="23"/>
  <c r="EY93" i="23"/>
  <c r="EX93" i="23"/>
  <c r="EW93" i="23"/>
  <c r="EV93" i="23"/>
  <c r="EU93" i="23"/>
  <c r="ET93" i="23"/>
  <c r="ES93" i="23"/>
  <c r="ER93" i="23"/>
  <c r="EQ93" i="23"/>
  <c r="EP93" i="23"/>
  <c r="EO93" i="23"/>
  <c r="EN93" i="23"/>
  <c r="EM93" i="23"/>
  <c r="EL93" i="23"/>
  <c r="EK93" i="23"/>
  <c r="EJ93" i="23"/>
  <c r="EI93" i="23"/>
  <c r="EH93" i="23"/>
  <c r="EG93" i="23"/>
  <c r="EF93" i="23"/>
  <c r="EE93" i="23"/>
  <c r="ED93" i="23"/>
  <c r="EC93" i="23"/>
  <c r="EB93" i="23"/>
  <c r="EA93" i="23"/>
  <c r="DZ93" i="23"/>
  <c r="DY93" i="23"/>
  <c r="DX93" i="23"/>
  <c r="DW93" i="23"/>
  <c r="DV93" i="23"/>
  <c r="DU93" i="23"/>
  <c r="DT93" i="23"/>
  <c r="DS93" i="23"/>
  <c r="DR93" i="23"/>
  <c r="DQ93" i="23"/>
  <c r="DP93" i="23"/>
  <c r="DO93" i="23"/>
  <c r="DN93" i="23"/>
  <c r="DM93" i="23"/>
  <c r="DL93" i="23"/>
  <c r="DK93" i="23"/>
  <c r="DJ93" i="23"/>
  <c r="DI93" i="23"/>
  <c r="DH93" i="23"/>
  <c r="DG93" i="23"/>
  <c r="DF93" i="23"/>
  <c r="DE93" i="23"/>
  <c r="DD93" i="23"/>
  <c r="DC93" i="23"/>
  <c r="DB93" i="23"/>
  <c r="DA93" i="23"/>
  <c r="CZ93" i="23"/>
  <c r="CY93" i="23"/>
  <c r="CX93" i="23"/>
  <c r="CW93" i="23"/>
  <c r="CV93" i="23"/>
  <c r="CU93" i="23"/>
  <c r="CT93" i="23"/>
  <c r="CS93" i="23"/>
  <c r="CR93" i="23"/>
  <c r="CQ93" i="23"/>
  <c r="CP93" i="23"/>
  <c r="CO93" i="23"/>
  <c r="CN93" i="23"/>
  <c r="CM93" i="23"/>
  <c r="CL93" i="23"/>
  <c r="CK93" i="23"/>
  <c r="CJ93" i="23"/>
  <c r="CI93" i="23"/>
  <c r="CH93" i="23"/>
  <c r="CG93" i="23"/>
  <c r="CF93" i="23"/>
  <c r="CE93" i="23"/>
  <c r="CD93" i="23"/>
  <c r="CC93" i="23"/>
  <c r="CB93" i="23"/>
  <c r="CA93" i="23"/>
  <c r="BZ93" i="23"/>
  <c r="BY93" i="23"/>
  <c r="BX93" i="23"/>
  <c r="BW93" i="23"/>
  <c r="BV93" i="23"/>
  <c r="BU93" i="23"/>
  <c r="BT93" i="23"/>
  <c r="BS93" i="23"/>
  <c r="BR93" i="23"/>
  <c r="BQ93" i="23"/>
  <c r="BP93" i="23"/>
  <c r="BO93" i="23"/>
  <c r="BN93" i="23"/>
  <c r="BM93" i="23"/>
  <c r="BL93" i="23"/>
  <c r="BK93" i="23"/>
  <c r="BJ93" i="23"/>
  <c r="BI93" i="23"/>
  <c r="BH93" i="23"/>
  <c r="BG93" i="23"/>
  <c r="BF93" i="23"/>
  <c r="BE93" i="23"/>
  <c r="BD93" i="23"/>
  <c r="BC93" i="23"/>
  <c r="BB93" i="23"/>
  <c r="BA93" i="23"/>
  <c r="AZ93" i="23"/>
  <c r="AY93" i="23"/>
  <c r="AX93" i="23"/>
  <c r="AW93" i="23"/>
  <c r="AV93" i="23"/>
  <c r="AU93" i="23"/>
  <c r="AT93" i="23"/>
  <c r="AS93" i="23"/>
  <c r="AR93" i="23"/>
  <c r="AQ93" i="23"/>
  <c r="AP93" i="23"/>
  <c r="AO93" i="23"/>
  <c r="AN93" i="23"/>
  <c r="AM93" i="23"/>
  <c r="AL93" i="23"/>
  <c r="AK93" i="23"/>
  <c r="AJ93" i="23"/>
  <c r="AI93" i="23"/>
  <c r="AH93" i="23"/>
  <c r="AG93" i="23"/>
  <c r="AF93" i="23"/>
  <c r="AE93" i="23"/>
  <c r="AD93" i="23"/>
  <c r="AC93" i="23"/>
  <c r="AB93" i="23"/>
  <c r="AA93" i="23"/>
  <c r="Z93" i="23"/>
  <c r="Y93" i="23"/>
  <c r="X93" i="23"/>
  <c r="W93" i="23"/>
  <c r="V93" i="23"/>
  <c r="U93" i="23"/>
  <c r="T93" i="23"/>
  <c r="S93" i="23"/>
  <c r="R93" i="23"/>
  <c r="Q93" i="23"/>
  <c r="P93" i="23"/>
  <c r="O93" i="23"/>
  <c r="N93" i="23"/>
  <c r="M93" i="23"/>
  <c r="L93" i="23"/>
  <c r="K93" i="23"/>
  <c r="J93" i="23"/>
  <c r="I93" i="23"/>
  <c r="H93" i="23"/>
  <c r="G93" i="23"/>
  <c r="F93" i="23"/>
  <c r="E93" i="23"/>
  <c r="D93" i="23"/>
  <c r="C93" i="23"/>
  <c r="A93" i="23"/>
  <c r="KU92" i="23"/>
  <c r="KQ92" i="23"/>
  <c r="KM92" i="23"/>
  <c r="KL92" i="23"/>
  <c r="KK92" i="23"/>
  <c r="KJ92" i="23"/>
  <c r="KI92" i="23"/>
  <c r="KH92" i="23"/>
  <c r="KG92" i="23"/>
  <c r="JB92" i="23"/>
  <c r="JA92" i="23"/>
  <c r="IZ92" i="23"/>
  <c r="IY92" i="23"/>
  <c r="IX92" i="23"/>
  <c r="A92" i="23"/>
  <c r="KU91" i="23"/>
  <c r="KQ91" i="23"/>
  <c r="KM91" i="23"/>
  <c r="KL91" i="23"/>
  <c r="KK91" i="23"/>
  <c r="KJ91" i="23"/>
  <c r="KI91" i="23"/>
  <c r="KH91" i="23"/>
  <c r="KG91" i="23"/>
  <c r="JB91" i="23"/>
  <c r="JA91" i="23"/>
  <c r="IZ91" i="23"/>
  <c r="IY91" i="23"/>
  <c r="IX91" i="23"/>
  <c r="KU90" i="23"/>
  <c r="KQ90" i="23"/>
  <c r="KM90" i="23"/>
  <c r="KL90" i="23"/>
  <c r="KK90" i="23"/>
  <c r="KJ90" i="23"/>
  <c r="KI90" i="23"/>
  <c r="KH90" i="23"/>
  <c r="KG90" i="23"/>
  <c r="JB90" i="23"/>
  <c r="JA90" i="23"/>
  <c r="IZ90" i="23"/>
  <c r="IY90" i="23"/>
  <c r="IX90" i="23"/>
  <c r="KU89" i="23"/>
  <c r="KQ89" i="23"/>
  <c r="KM89" i="23"/>
  <c r="KL89" i="23"/>
  <c r="KK89" i="23"/>
  <c r="KJ89" i="23"/>
  <c r="KI89" i="23"/>
  <c r="KH89" i="23"/>
  <c r="KG89" i="23"/>
  <c r="JB89" i="23"/>
  <c r="JA89" i="23"/>
  <c r="IZ89" i="23"/>
  <c r="IY89" i="23"/>
  <c r="IX89" i="23"/>
  <c r="KU88" i="23"/>
  <c r="KQ88" i="23"/>
  <c r="KM88" i="23"/>
  <c r="KL88" i="23"/>
  <c r="KK88" i="23"/>
  <c r="KJ88" i="23"/>
  <c r="KI88" i="23"/>
  <c r="KH88" i="23"/>
  <c r="KG88" i="23"/>
  <c r="JB88" i="23"/>
  <c r="JA88" i="23"/>
  <c r="IZ88" i="23"/>
  <c r="IY88" i="23"/>
  <c r="IX88" i="23"/>
  <c r="KU87" i="23"/>
  <c r="KQ87" i="23"/>
  <c r="KM87" i="23"/>
  <c r="KL87" i="23"/>
  <c r="KK87" i="23"/>
  <c r="KJ87" i="23"/>
  <c r="KI87" i="23"/>
  <c r="KH87" i="23"/>
  <c r="KG87" i="23"/>
  <c r="JB87" i="23"/>
  <c r="JA87" i="23"/>
  <c r="IZ87" i="23"/>
  <c r="IY87" i="23"/>
  <c r="IX87" i="23"/>
  <c r="KU86" i="23"/>
  <c r="KQ86" i="23"/>
  <c r="KM86" i="23"/>
  <c r="KL86" i="23"/>
  <c r="KK86" i="23"/>
  <c r="KJ86" i="23"/>
  <c r="KI86" i="23"/>
  <c r="KH86" i="23"/>
  <c r="KG86" i="23"/>
  <c r="JB86" i="23"/>
  <c r="JA86" i="23"/>
  <c r="IZ86" i="23"/>
  <c r="IY86" i="23"/>
  <c r="IX86" i="23"/>
  <c r="KU85" i="23"/>
  <c r="KQ85" i="23"/>
  <c r="KM85" i="23"/>
  <c r="KL85" i="23"/>
  <c r="KK85" i="23"/>
  <c r="KJ85" i="23"/>
  <c r="KI85" i="23"/>
  <c r="KH85" i="23"/>
  <c r="KG85" i="23"/>
  <c r="JB85" i="23"/>
  <c r="JA85" i="23"/>
  <c r="IZ85" i="23"/>
  <c r="IY85" i="23"/>
  <c r="IX85" i="23"/>
  <c r="KU84" i="23"/>
  <c r="KQ84" i="23"/>
  <c r="KM84" i="23"/>
  <c r="KL84" i="23"/>
  <c r="KK84" i="23"/>
  <c r="KJ84" i="23"/>
  <c r="KI84" i="23"/>
  <c r="KH84" i="23"/>
  <c r="KG84" i="23"/>
  <c r="JB84" i="23"/>
  <c r="JA84" i="23"/>
  <c r="IZ84" i="23"/>
  <c r="IY84" i="23"/>
  <c r="IX84" i="23"/>
  <c r="KU83" i="23"/>
  <c r="KQ83" i="23"/>
  <c r="KM83" i="23"/>
  <c r="KL83" i="23"/>
  <c r="KK83" i="23"/>
  <c r="KJ83" i="23"/>
  <c r="KI83" i="23"/>
  <c r="KH83" i="23"/>
  <c r="KG83" i="23"/>
  <c r="JB83" i="23"/>
  <c r="JA83" i="23"/>
  <c r="IZ83" i="23"/>
  <c r="IY83" i="23"/>
  <c r="IX83" i="23"/>
  <c r="KU82" i="23"/>
  <c r="KQ82" i="23"/>
  <c r="KM82" i="23"/>
  <c r="KL82" i="23"/>
  <c r="KK82" i="23"/>
  <c r="KJ82" i="23"/>
  <c r="KI82" i="23"/>
  <c r="KH82" i="23"/>
  <c r="KG82" i="23"/>
  <c r="JB82" i="23"/>
  <c r="JA82" i="23"/>
  <c r="IZ82" i="23"/>
  <c r="IY82" i="23"/>
  <c r="IX82" i="23"/>
  <c r="KU81" i="23"/>
  <c r="KQ81" i="23"/>
  <c r="KM81" i="23"/>
  <c r="KL81" i="23"/>
  <c r="KK81" i="23"/>
  <c r="KJ81" i="23"/>
  <c r="KI81" i="23"/>
  <c r="KH81" i="23"/>
  <c r="KG81" i="23"/>
  <c r="JB81" i="23"/>
  <c r="JA81" i="23"/>
  <c r="IZ81" i="23"/>
  <c r="IY81" i="23"/>
  <c r="IX81" i="23"/>
  <c r="KU80" i="23"/>
  <c r="KQ80" i="23"/>
  <c r="KM80" i="23"/>
  <c r="KL80" i="23"/>
  <c r="KK80" i="23"/>
  <c r="KJ80" i="23"/>
  <c r="KI80" i="23"/>
  <c r="KH80" i="23"/>
  <c r="KG80" i="23"/>
  <c r="JB80" i="23"/>
  <c r="JA80" i="23"/>
  <c r="IZ80" i="23"/>
  <c r="IY80" i="23"/>
  <c r="IX80" i="23"/>
  <c r="KU79" i="23"/>
  <c r="KQ79" i="23"/>
  <c r="KM79" i="23"/>
  <c r="KL79" i="23"/>
  <c r="KK79" i="23"/>
  <c r="KJ79" i="23"/>
  <c r="KI79" i="23"/>
  <c r="KH79" i="23"/>
  <c r="KG79" i="23"/>
  <c r="JB79" i="23"/>
  <c r="JA79" i="23"/>
  <c r="IZ79" i="23"/>
  <c r="IY79" i="23"/>
  <c r="IX79" i="23"/>
  <c r="HT79" i="23"/>
  <c r="HE79" i="23"/>
  <c r="GP79" i="23"/>
  <c r="CO79" i="23"/>
  <c r="BZ79" i="23"/>
  <c r="AV79" i="23"/>
  <c r="AG79" i="23"/>
  <c r="R79" i="23"/>
  <c r="C79" i="23"/>
  <c r="KU78" i="23"/>
  <c r="KQ78" i="23"/>
  <c r="KM78" i="23"/>
  <c r="KL78" i="23"/>
  <c r="KK78" i="23"/>
  <c r="KJ78" i="23"/>
  <c r="KI78" i="23"/>
  <c r="KH78" i="23"/>
  <c r="KG78" i="23"/>
  <c r="JB78" i="23"/>
  <c r="JA78" i="23"/>
  <c r="IZ78" i="23"/>
  <c r="IY78" i="23"/>
  <c r="IX78" i="23"/>
  <c r="KU77" i="23"/>
  <c r="KQ77" i="23"/>
  <c r="KM77" i="23"/>
  <c r="KL77" i="23"/>
  <c r="KK77" i="23"/>
  <c r="KJ77" i="23"/>
  <c r="KI77" i="23"/>
  <c r="KH77" i="23"/>
  <c r="KG77" i="23"/>
  <c r="JB77" i="23"/>
  <c r="JA77" i="23"/>
  <c r="IZ77" i="23"/>
  <c r="IY77" i="23"/>
  <c r="IX77" i="23"/>
  <c r="KU76" i="23"/>
  <c r="KQ76" i="23"/>
  <c r="KM76" i="23"/>
  <c r="KL76" i="23"/>
  <c r="KK76" i="23"/>
  <c r="KJ76" i="23"/>
  <c r="KI76" i="23"/>
  <c r="KH76" i="23"/>
  <c r="KG76" i="23"/>
  <c r="JB76" i="23"/>
  <c r="JA76" i="23"/>
  <c r="IZ76" i="23"/>
  <c r="IY76" i="23"/>
  <c r="IX76" i="23"/>
  <c r="KU75" i="23"/>
  <c r="KQ75" i="23"/>
  <c r="KM75" i="23"/>
  <c r="KL75" i="23"/>
  <c r="KK75" i="23"/>
  <c r="KJ75" i="23"/>
  <c r="KI75" i="23"/>
  <c r="KH75" i="23"/>
  <c r="KG75" i="23"/>
  <c r="JB75" i="23"/>
  <c r="JA75" i="23"/>
  <c r="IZ75" i="23"/>
  <c r="IY75" i="23"/>
  <c r="IX75" i="23"/>
  <c r="KU74" i="23"/>
  <c r="KQ74" i="23"/>
  <c r="KM74" i="23"/>
  <c r="KL74" i="23"/>
  <c r="KK74" i="23"/>
  <c r="KJ74" i="23"/>
  <c r="KI74" i="23"/>
  <c r="KH74" i="23"/>
  <c r="KG74" i="23"/>
  <c r="JB74" i="23"/>
  <c r="JA74" i="23"/>
  <c r="IZ74" i="23"/>
  <c r="IY74" i="23"/>
  <c r="IX74" i="23"/>
  <c r="KU73" i="23"/>
  <c r="KQ73" i="23"/>
  <c r="KM73" i="23"/>
  <c r="KL73" i="23"/>
  <c r="KK73" i="23"/>
  <c r="KJ73" i="23"/>
  <c r="KI73" i="23"/>
  <c r="KH73" i="23"/>
  <c r="KG73" i="23"/>
  <c r="JB73" i="23"/>
  <c r="JA73" i="23"/>
  <c r="IZ73" i="23"/>
  <c r="IY73" i="23"/>
  <c r="IX73" i="23"/>
  <c r="KU72" i="23"/>
  <c r="KQ72" i="23"/>
  <c r="KM72" i="23"/>
  <c r="KL72" i="23"/>
  <c r="KK72" i="23"/>
  <c r="KJ72" i="23"/>
  <c r="KI72" i="23"/>
  <c r="KH72" i="23"/>
  <c r="KG72" i="23"/>
  <c r="JB72" i="23"/>
  <c r="JA72" i="23"/>
  <c r="IZ72" i="23"/>
  <c r="IY72" i="23"/>
  <c r="IX72" i="23"/>
  <c r="KU71" i="23"/>
  <c r="KQ71" i="23"/>
  <c r="KM71" i="23"/>
  <c r="KL71" i="23"/>
  <c r="KK71" i="23"/>
  <c r="KJ71" i="23"/>
  <c r="KI71" i="23"/>
  <c r="KH71" i="23"/>
  <c r="KG71" i="23"/>
  <c r="JB71" i="23"/>
  <c r="JA71" i="23"/>
  <c r="IZ71" i="23"/>
  <c r="IY71" i="23"/>
  <c r="IX71" i="23"/>
  <c r="IN71" i="23"/>
  <c r="HY71" i="23"/>
  <c r="HJ71" i="23"/>
  <c r="GU71" i="23"/>
  <c r="FQ71" i="23"/>
  <c r="FB71" i="23"/>
  <c r="EM71" i="23"/>
  <c r="DX71" i="23"/>
  <c r="DI71" i="23"/>
  <c r="CT71" i="23"/>
  <c r="CE71" i="23"/>
  <c r="BA71" i="23"/>
  <c r="AL71" i="23"/>
  <c r="W71" i="23"/>
  <c r="H71" i="23"/>
  <c r="KU70" i="23"/>
  <c r="KQ70" i="23"/>
  <c r="KM70" i="23"/>
  <c r="KL70" i="23"/>
  <c r="KK70" i="23"/>
  <c r="KJ70" i="23"/>
  <c r="KI70" i="23"/>
  <c r="KH70" i="23"/>
  <c r="KG70" i="23"/>
  <c r="JB70" i="23"/>
  <c r="JA70" i="23"/>
  <c r="IZ70" i="23"/>
  <c r="IY70" i="23"/>
  <c r="IX70" i="23"/>
  <c r="KU69" i="23"/>
  <c r="KQ69" i="23"/>
  <c r="KM69" i="23"/>
  <c r="KL69" i="23"/>
  <c r="KK69" i="23"/>
  <c r="KJ69" i="23"/>
  <c r="KI69" i="23"/>
  <c r="KH69" i="23"/>
  <c r="KG69" i="23"/>
  <c r="JB69" i="23"/>
  <c r="JA69" i="23"/>
  <c r="IZ69" i="23"/>
  <c r="IY69" i="23"/>
  <c r="IX69" i="23"/>
  <c r="KU68" i="23"/>
  <c r="KQ68" i="23"/>
  <c r="KM68" i="23"/>
  <c r="KL68" i="23"/>
  <c r="KK68" i="23"/>
  <c r="KJ68" i="23"/>
  <c r="KI68" i="23"/>
  <c r="KH68" i="23"/>
  <c r="KG68" i="23"/>
  <c r="JB68" i="23"/>
  <c r="JA68" i="23"/>
  <c r="IZ68" i="23"/>
  <c r="IY68" i="23"/>
  <c r="IX68" i="23"/>
  <c r="KU67" i="23"/>
  <c r="KQ67" i="23"/>
  <c r="KM67" i="23"/>
  <c r="KL67" i="23"/>
  <c r="KK67" i="23"/>
  <c r="KJ67" i="23"/>
  <c r="KI67" i="23"/>
  <c r="KH67" i="23"/>
  <c r="KG67" i="23"/>
  <c r="JB67" i="23"/>
  <c r="JA67" i="23"/>
  <c r="IZ67" i="23"/>
  <c r="IY67" i="23"/>
  <c r="IX67" i="23"/>
  <c r="KU66" i="23"/>
  <c r="KQ66" i="23"/>
  <c r="KM66" i="23"/>
  <c r="KL66" i="23"/>
  <c r="KK66" i="23"/>
  <c r="KJ66" i="23"/>
  <c r="KI66" i="23"/>
  <c r="KH66" i="23"/>
  <c r="KG66" i="23"/>
  <c r="JB66" i="23"/>
  <c r="JA66" i="23"/>
  <c r="IZ66" i="23"/>
  <c r="IY66" i="23"/>
  <c r="IX66" i="23"/>
  <c r="KU65" i="23"/>
  <c r="KQ65" i="23"/>
  <c r="KM65" i="23"/>
  <c r="KL65" i="23"/>
  <c r="KK65" i="23"/>
  <c r="KJ65" i="23"/>
  <c r="KI65" i="23"/>
  <c r="KH65" i="23"/>
  <c r="KG65" i="23"/>
  <c r="JB65" i="23"/>
  <c r="JA65" i="23"/>
  <c r="IZ65" i="23"/>
  <c r="IY65" i="23"/>
  <c r="IX65" i="23"/>
  <c r="KU64" i="23"/>
  <c r="KQ64" i="23"/>
  <c r="KM64" i="23"/>
  <c r="KL64" i="23"/>
  <c r="KK64" i="23"/>
  <c r="KJ64" i="23"/>
  <c r="KI64" i="23"/>
  <c r="KH64" i="23"/>
  <c r="KG64" i="23"/>
  <c r="JB64" i="23"/>
  <c r="JA64" i="23"/>
  <c r="IZ64" i="23"/>
  <c r="IY64" i="23"/>
  <c r="IX64" i="23"/>
  <c r="KU63" i="23"/>
  <c r="KQ63" i="23"/>
  <c r="KM63" i="23"/>
  <c r="KL63" i="23"/>
  <c r="KK63" i="23"/>
  <c r="KJ63" i="23"/>
  <c r="KI63" i="23"/>
  <c r="KH63" i="23"/>
  <c r="KG63" i="23"/>
  <c r="JB63" i="23"/>
  <c r="JA63" i="23"/>
  <c r="IZ63" i="23"/>
  <c r="IY63" i="23"/>
  <c r="IX63" i="23"/>
  <c r="KU62" i="23"/>
  <c r="KQ62" i="23"/>
  <c r="KM62" i="23"/>
  <c r="KL62" i="23"/>
  <c r="KK62" i="23"/>
  <c r="KJ62" i="23"/>
  <c r="KI62" i="23"/>
  <c r="KH62" i="23"/>
  <c r="KG62" i="23"/>
  <c r="JB62" i="23"/>
  <c r="JA62" i="23"/>
  <c r="IZ62" i="23"/>
  <c r="IY62" i="23"/>
  <c r="IX62" i="23"/>
  <c r="KU61" i="23"/>
  <c r="KQ61" i="23"/>
  <c r="KM61" i="23"/>
  <c r="KL61" i="23"/>
  <c r="KK61" i="23"/>
  <c r="KJ61" i="23"/>
  <c r="KI61" i="23"/>
  <c r="KH61" i="23"/>
  <c r="KG61" i="23"/>
  <c r="KF61" i="23"/>
  <c r="KE61" i="23"/>
  <c r="JZ61" i="23"/>
  <c r="JY61" i="23"/>
  <c r="JT61" i="23"/>
  <c r="JS61" i="23"/>
  <c r="JB61" i="23"/>
  <c r="JA61" i="23"/>
  <c r="IZ61" i="23"/>
  <c r="IY61" i="23"/>
  <c r="IX61" i="23"/>
  <c r="KU60" i="23"/>
  <c r="KQ60" i="23"/>
  <c r="KM60" i="23"/>
  <c r="KL60" i="23"/>
  <c r="KK60" i="23"/>
  <c r="KJ60" i="23"/>
  <c r="KI60" i="23"/>
  <c r="KH60" i="23"/>
  <c r="KG60" i="23"/>
  <c r="JB60" i="23"/>
  <c r="JA60" i="23"/>
  <c r="IZ60" i="23"/>
  <c r="IY60" i="23"/>
  <c r="IX60" i="23"/>
  <c r="KU59" i="23"/>
  <c r="KQ59" i="23"/>
  <c r="KM59" i="23"/>
  <c r="KL59" i="23"/>
  <c r="KK59" i="23"/>
  <c r="KJ59" i="23"/>
  <c r="KI59" i="23"/>
  <c r="KH59" i="23"/>
  <c r="KG59" i="23"/>
  <c r="JB59" i="23"/>
  <c r="JA59" i="23"/>
  <c r="IZ59" i="23"/>
  <c r="IY59" i="23"/>
  <c r="IX59" i="23"/>
  <c r="KU58" i="23"/>
  <c r="KQ58" i="23"/>
  <c r="KM58" i="23"/>
  <c r="KL58" i="23"/>
  <c r="KK58" i="23"/>
  <c r="KJ58" i="23"/>
  <c r="KI58" i="23"/>
  <c r="KH58" i="23"/>
  <c r="KG58" i="23"/>
  <c r="JB58" i="23"/>
  <c r="JA58" i="23"/>
  <c r="IZ58" i="23"/>
  <c r="IY58" i="23"/>
  <c r="IX58" i="23"/>
  <c r="KU57" i="23"/>
  <c r="KQ57" i="23"/>
  <c r="KM57" i="23"/>
  <c r="KL57" i="23"/>
  <c r="KK57" i="23"/>
  <c r="KJ57" i="23"/>
  <c r="KI57" i="23"/>
  <c r="KH57" i="23"/>
  <c r="KG57" i="23"/>
  <c r="JB57" i="23"/>
  <c r="JA57" i="23"/>
  <c r="IZ57" i="23"/>
  <c r="IY57" i="23"/>
  <c r="IX57" i="23"/>
  <c r="KU56" i="23"/>
  <c r="KQ56" i="23"/>
  <c r="KM56" i="23"/>
  <c r="KL56" i="23"/>
  <c r="KK56" i="23"/>
  <c r="KJ56" i="23"/>
  <c r="KI56" i="23"/>
  <c r="KH56" i="23"/>
  <c r="KG56" i="23"/>
  <c r="JB56" i="23"/>
  <c r="JA56" i="23"/>
  <c r="IZ56" i="23"/>
  <c r="IY56" i="23"/>
  <c r="IX56" i="23"/>
  <c r="KU55" i="23"/>
  <c r="KQ55" i="23"/>
  <c r="KM55" i="23"/>
  <c r="KL55" i="23"/>
  <c r="KK55" i="23"/>
  <c r="KJ55" i="23"/>
  <c r="KI55" i="23"/>
  <c r="KH55" i="23"/>
  <c r="KG55" i="23"/>
  <c r="JB55" i="23"/>
  <c r="JA55" i="23"/>
  <c r="IZ55" i="23"/>
  <c r="IY55" i="23"/>
  <c r="IX55" i="23"/>
  <c r="KU54" i="23"/>
  <c r="KQ54" i="23"/>
  <c r="KM54" i="23"/>
  <c r="KL54" i="23"/>
  <c r="KK54" i="23"/>
  <c r="KJ54" i="23"/>
  <c r="KI54" i="23"/>
  <c r="KH54" i="23"/>
  <c r="KG54" i="23"/>
  <c r="JB54" i="23"/>
  <c r="JA54" i="23"/>
  <c r="IZ54" i="23"/>
  <c r="IY54" i="23"/>
  <c r="IX54" i="23"/>
  <c r="KU53" i="23"/>
  <c r="KQ53" i="23"/>
  <c r="KM53" i="23"/>
  <c r="KL53" i="23"/>
  <c r="KK53" i="23"/>
  <c r="KJ53" i="23"/>
  <c r="KI53" i="23"/>
  <c r="KH53" i="23"/>
  <c r="KG53" i="23"/>
  <c r="JB53" i="23"/>
  <c r="JA53" i="23"/>
  <c r="IZ53" i="23"/>
  <c r="IY53" i="23"/>
  <c r="IX53" i="23"/>
  <c r="KU52" i="23"/>
  <c r="KQ52" i="23"/>
  <c r="KM52" i="23"/>
  <c r="KL52" i="23"/>
  <c r="KK52" i="23"/>
  <c r="KJ52" i="23"/>
  <c r="KI52" i="23"/>
  <c r="KH52" i="23"/>
  <c r="KG52" i="23"/>
  <c r="JB52" i="23"/>
  <c r="JA52" i="23"/>
  <c r="IZ52" i="23"/>
  <c r="IY52" i="23"/>
  <c r="IX52" i="23"/>
  <c r="KU51" i="23"/>
  <c r="KQ51" i="23"/>
  <c r="KM51" i="23"/>
  <c r="KL51" i="23"/>
  <c r="KK51" i="23"/>
  <c r="KJ51" i="23"/>
  <c r="KI51" i="23"/>
  <c r="KH51" i="23"/>
  <c r="KG51" i="23"/>
  <c r="JB51" i="23"/>
  <c r="JA51" i="23"/>
  <c r="IZ51" i="23"/>
  <c r="IY51" i="23"/>
  <c r="IX51" i="23"/>
  <c r="KU50" i="23"/>
  <c r="KQ50" i="23"/>
  <c r="KM50" i="23"/>
  <c r="KL50" i="23"/>
  <c r="KK50" i="23"/>
  <c r="KJ50" i="23"/>
  <c r="KI50" i="23"/>
  <c r="KH50" i="23"/>
  <c r="KG50" i="23"/>
  <c r="JB50" i="23"/>
  <c r="JA50" i="23"/>
  <c r="IZ50" i="23"/>
  <c r="IY50" i="23"/>
  <c r="IX50" i="23"/>
  <c r="KU49" i="23"/>
  <c r="KQ49" i="23"/>
  <c r="KM49" i="23"/>
  <c r="KL49" i="23"/>
  <c r="KK49" i="23"/>
  <c r="KJ49" i="23"/>
  <c r="KI49" i="23"/>
  <c r="KH49" i="23"/>
  <c r="KG49" i="23"/>
  <c r="JB49" i="23"/>
  <c r="JA49" i="23"/>
  <c r="IZ49" i="23"/>
  <c r="IY49" i="23"/>
  <c r="IX49" i="23"/>
  <c r="KU48" i="23"/>
  <c r="KQ48" i="23"/>
  <c r="KM48" i="23"/>
  <c r="KL48" i="23"/>
  <c r="KK48" i="23"/>
  <c r="KJ48" i="23"/>
  <c r="KI48" i="23"/>
  <c r="KH48" i="23"/>
  <c r="KG48" i="23"/>
  <c r="JB48" i="23"/>
  <c r="JA48" i="23"/>
  <c r="IZ48" i="23"/>
  <c r="IY48" i="23"/>
  <c r="IX48" i="23"/>
  <c r="KU47" i="23"/>
  <c r="KQ47" i="23"/>
  <c r="KM47" i="23"/>
  <c r="KL47" i="23"/>
  <c r="KK47" i="23"/>
  <c r="KJ47" i="23"/>
  <c r="KI47" i="23"/>
  <c r="KH47" i="23"/>
  <c r="KG47" i="23"/>
  <c r="JB47" i="23"/>
  <c r="JA47" i="23"/>
  <c r="IZ47" i="23"/>
  <c r="IY47" i="23"/>
  <c r="IX47" i="23"/>
  <c r="KU46" i="23"/>
  <c r="KQ46" i="23"/>
  <c r="KM46" i="23"/>
  <c r="KL46" i="23"/>
  <c r="KK46" i="23"/>
  <c r="KJ46" i="23"/>
  <c r="KI46" i="23"/>
  <c r="KH46" i="23"/>
  <c r="KG46" i="23"/>
  <c r="JB46" i="23"/>
  <c r="JA46" i="23"/>
  <c r="IZ46" i="23"/>
  <c r="IY46" i="23"/>
  <c r="IX46" i="23"/>
  <c r="KU45" i="23"/>
  <c r="KQ45" i="23"/>
  <c r="KM45" i="23"/>
  <c r="KL45" i="23"/>
  <c r="KK45" i="23"/>
  <c r="KJ45" i="23"/>
  <c r="KI45" i="23"/>
  <c r="KH45" i="23"/>
  <c r="KG45" i="23"/>
  <c r="JB45" i="23"/>
  <c r="JA45" i="23"/>
  <c r="IZ45" i="23"/>
  <c r="IY45" i="23"/>
  <c r="IX45" i="23"/>
  <c r="KU44" i="23"/>
  <c r="KQ44" i="23"/>
  <c r="KM44" i="23"/>
  <c r="KL44" i="23"/>
  <c r="KK44" i="23"/>
  <c r="KJ44" i="23"/>
  <c r="KI44" i="23"/>
  <c r="KH44" i="23"/>
  <c r="KG44" i="23"/>
  <c r="JB44" i="23"/>
  <c r="JA44" i="23"/>
  <c r="IZ44" i="23"/>
  <c r="IY44" i="23"/>
  <c r="IX44" i="23"/>
  <c r="KU43" i="23"/>
  <c r="KQ43" i="23"/>
  <c r="KM43" i="23"/>
  <c r="KL43" i="23"/>
  <c r="KK43" i="23"/>
  <c r="KJ43" i="23"/>
  <c r="KI43" i="23"/>
  <c r="KH43" i="23"/>
  <c r="KG43" i="23"/>
  <c r="JB43" i="23"/>
  <c r="JA43" i="23"/>
  <c r="IZ43" i="23"/>
  <c r="IY43" i="23"/>
  <c r="IX43" i="23"/>
  <c r="KU42" i="23"/>
  <c r="KQ42" i="23"/>
  <c r="KM42" i="23"/>
  <c r="KL42" i="23"/>
  <c r="KK42" i="23"/>
  <c r="KJ42" i="23"/>
  <c r="KI42" i="23"/>
  <c r="KH42" i="23"/>
  <c r="KG42" i="23"/>
  <c r="KF42" i="23"/>
  <c r="KE42" i="23"/>
  <c r="KD42" i="23"/>
  <c r="JZ42" i="23"/>
  <c r="JY42" i="23"/>
  <c r="JX42" i="23"/>
  <c r="JT42" i="23"/>
  <c r="JS42" i="23"/>
  <c r="JR42" i="23"/>
  <c r="JB42" i="23"/>
  <c r="JA42" i="23"/>
  <c r="IZ42" i="23"/>
  <c r="IY42" i="23"/>
  <c r="IX42" i="23"/>
  <c r="KU41" i="23"/>
  <c r="KQ41" i="23"/>
  <c r="KM41" i="23"/>
  <c r="KL41" i="23"/>
  <c r="KK41" i="23"/>
  <c r="KJ41" i="23"/>
  <c r="KI41" i="23"/>
  <c r="KH41" i="23"/>
  <c r="KG41" i="23"/>
  <c r="JB41" i="23"/>
  <c r="JA41" i="23"/>
  <c r="IZ41" i="23"/>
  <c r="IY41" i="23"/>
  <c r="IX41" i="23"/>
  <c r="KU40" i="23"/>
  <c r="KQ40" i="23"/>
  <c r="KM40" i="23"/>
  <c r="KL40" i="23"/>
  <c r="KK40" i="23"/>
  <c r="KJ40" i="23"/>
  <c r="KI40" i="23"/>
  <c r="KH40" i="23"/>
  <c r="KG40" i="23"/>
  <c r="JB40" i="23"/>
  <c r="JA40" i="23"/>
  <c r="IZ40" i="23"/>
  <c r="IY40" i="23"/>
  <c r="IX40" i="23"/>
  <c r="KU39" i="23"/>
  <c r="KQ39" i="23"/>
  <c r="KM39" i="23"/>
  <c r="KL39" i="23"/>
  <c r="KK39" i="23"/>
  <c r="KJ39" i="23"/>
  <c r="KI39" i="23"/>
  <c r="KH39" i="23"/>
  <c r="KG39" i="23"/>
  <c r="JB39" i="23"/>
  <c r="JA39" i="23"/>
  <c r="IZ39" i="23"/>
  <c r="IY39" i="23"/>
  <c r="IX39" i="23"/>
  <c r="KU38" i="23"/>
  <c r="KQ38" i="23"/>
  <c r="KM38" i="23"/>
  <c r="KL38" i="23"/>
  <c r="KK38" i="23"/>
  <c r="KJ38" i="23"/>
  <c r="KI38" i="23"/>
  <c r="KH38" i="23"/>
  <c r="KG38" i="23"/>
  <c r="JB38" i="23"/>
  <c r="JA38" i="23"/>
  <c r="IZ38" i="23"/>
  <c r="IY38" i="23"/>
  <c r="IX38" i="23"/>
  <c r="KU37" i="23"/>
  <c r="KQ37" i="23"/>
  <c r="KM37" i="23"/>
  <c r="KL37" i="23"/>
  <c r="KK37" i="23"/>
  <c r="KJ37" i="23"/>
  <c r="KI37" i="23"/>
  <c r="KH37" i="23"/>
  <c r="KG37" i="23"/>
  <c r="JB37" i="23"/>
  <c r="JA37" i="23"/>
  <c r="IZ37" i="23"/>
  <c r="IY37" i="23"/>
  <c r="IX37" i="23"/>
  <c r="KU36" i="23"/>
  <c r="KQ36" i="23"/>
  <c r="KM36" i="23"/>
  <c r="KL36" i="23"/>
  <c r="KK36" i="23"/>
  <c r="KJ36" i="23"/>
  <c r="KI36" i="23"/>
  <c r="KH36" i="23"/>
  <c r="KG36" i="23"/>
  <c r="JB36" i="23"/>
  <c r="JA36" i="23"/>
  <c r="IZ36" i="23"/>
  <c r="IY36" i="23"/>
  <c r="IX36" i="23"/>
  <c r="KU35" i="23"/>
  <c r="KQ35" i="23"/>
  <c r="KM35" i="23"/>
  <c r="KL35" i="23"/>
  <c r="KK35" i="23"/>
  <c r="KJ35" i="23"/>
  <c r="KI35" i="23"/>
  <c r="KH35" i="23"/>
  <c r="KG35" i="23"/>
  <c r="JB35" i="23"/>
  <c r="JA35" i="23"/>
  <c r="IZ35" i="23"/>
  <c r="IY35" i="23"/>
  <c r="IX35" i="23"/>
  <c r="KU34" i="23"/>
  <c r="KQ34" i="23"/>
  <c r="KM34" i="23"/>
  <c r="KL34" i="23"/>
  <c r="KK34" i="23"/>
  <c r="KJ34" i="23"/>
  <c r="KI34" i="23"/>
  <c r="KH34" i="23"/>
  <c r="KG34" i="23"/>
  <c r="JB34" i="23"/>
  <c r="JA34" i="23"/>
  <c r="IZ34" i="23"/>
  <c r="IY34" i="23"/>
  <c r="IX34" i="23"/>
  <c r="KU33" i="23"/>
  <c r="KQ33" i="23"/>
  <c r="KM33" i="23"/>
  <c r="KL33" i="23"/>
  <c r="KK33" i="23"/>
  <c r="KJ33" i="23"/>
  <c r="KI33" i="23"/>
  <c r="KH33" i="23"/>
  <c r="KG33" i="23"/>
  <c r="JB33" i="23"/>
  <c r="JA33" i="23"/>
  <c r="IZ33" i="23"/>
  <c r="IY33" i="23"/>
  <c r="IX33" i="23"/>
  <c r="KU32" i="23"/>
  <c r="KQ32" i="23"/>
  <c r="KM32" i="23"/>
  <c r="KL32" i="23"/>
  <c r="KK32" i="23"/>
  <c r="KJ32" i="23"/>
  <c r="KI32" i="23"/>
  <c r="KH32" i="23"/>
  <c r="KG32" i="23"/>
  <c r="JB32" i="23"/>
  <c r="JA32" i="23"/>
  <c r="IZ32" i="23"/>
  <c r="IY32" i="23"/>
  <c r="IX32" i="23"/>
  <c r="KU31" i="23"/>
  <c r="KQ31" i="23"/>
  <c r="KM31" i="23"/>
  <c r="KL31" i="23"/>
  <c r="KK31" i="23"/>
  <c r="KJ31" i="23"/>
  <c r="KI31" i="23"/>
  <c r="KH31" i="23"/>
  <c r="KG31" i="23"/>
  <c r="JB31" i="23"/>
  <c r="JA31" i="23"/>
  <c r="IZ31" i="23"/>
  <c r="IY31" i="23"/>
  <c r="IX31" i="23"/>
  <c r="KU30" i="23"/>
  <c r="KQ30" i="23"/>
  <c r="KM30" i="23"/>
  <c r="KL30" i="23"/>
  <c r="KK30" i="23"/>
  <c r="KJ30" i="23"/>
  <c r="KI30" i="23"/>
  <c r="KH30" i="23"/>
  <c r="KG30" i="23"/>
  <c r="JB30" i="23"/>
  <c r="JA30" i="23"/>
  <c r="IZ30" i="23"/>
  <c r="IY30" i="23"/>
  <c r="IX30" i="23"/>
  <c r="KU29" i="23"/>
  <c r="KQ29" i="23"/>
  <c r="KM29" i="23"/>
  <c r="KL29" i="23"/>
  <c r="KK29" i="23"/>
  <c r="KJ29" i="23"/>
  <c r="KI29" i="23"/>
  <c r="KH29" i="23"/>
  <c r="KG29" i="23"/>
  <c r="JB29" i="23"/>
  <c r="JA29" i="23"/>
  <c r="IZ29" i="23"/>
  <c r="IY29" i="23"/>
  <c r="IX29" i="23"/>
  <c r="KU28" i="23"/>
  <c r="KQ28" i="23"/>
  <c r="KM28" i="23"/>
  <c r="KL28" i="23"/>
  <c r="KK28" i="23"/>
  <c r="KJ28" i="23"/>
  <c r="KI28" i="23"/>
  <c r="KH28" i="23"/>
  <c r="KG28" i="23"/>
  <c r="JB28" i="23"/>
  <c r="JA28" i="23"/>
  <c r="IZ28" i="23"/>
  <c r="IY28" i="23"/>
  <c r="IX28" i="23"/>
  <c r="KU27" i="23"/>
  <c r="KQ27" i="23"/>
  <c r="KM27" i="23"/>
  <c r="KL27" i="23"/>
  <c r="KK27" i="23"/>
  <c r="KJ27" i="23"/>
  <c r="KI27" i="23"/>
  <c r="KH27" i="23"/>
  <c r="KG27" i="23"/>
  <c r="JB27" i="23"/>
  <c r="JA27" i="23"/>
  <c r="IZ27" i="23"/>
  <c r="IY27" i="23"/>
  <c r="IX27" i="23"/>
  <c r="KU26" i="23"/>
  <c r="KQ26" i="23"/>
  <c r="KM26" i="23"/>
  <c r="KL26" i="23"/>
  <c r="KK26" i="23"/>
  <c r="KJ26" i="23"/>
  <c r="KI26" i="23"/>
  <c r="KH26" i="23"/>
  <c r="KG26" i="23"/>
  <c r="JB26" i="23"/>
  <c r="JA26" i="23"/>
  <c r="IZ26" i="23"/>
  <c r="IY26" i="23"/>
  <c r="IX26" i="23"/>
  <c r="KU25" i="23"/>
  <c r="KQ25" i="23"/>
  <c r="KM25" i="23"/>
  <c r="KL25" i="23"/>
  <c r="KK25" i="23"/>
  <c r="KJ25" i="23"/>
  <c r="KI25" i="23"/>
  <c r="KH25" i="23"/>
  <c r="KG25" i="23"/>
  <c r="JB25" i="23"/>
  <c r="JA25" i="23"/>
  <c r="IZ25" i="23"/>
  <c r="IY25" i="23"/>
  <c r="IX25" i="23"/>
  <c r="KU24" i="23"/>
  <c r="KQ24" i="23"/>
  <c r="KM24" i="23"/>
  <c r="KL24" i="23"/>
  <c r="KK24" i="23"/>
  <c r="KJ24" i="23"/>
  <c r="KI24" i="23"/>
  <c r="KH24" i="23"/>
  <c r="KG24" i="23"/>
  <c r="JB24" i="23"/>
  <c r="JA24" i="23"/>
  <c r="IZ24" i="23"/>
  <c r="IY24" i="23"/>
  <c r="IX24" i="23"/>
  <c r="KU23" i="23"/>
  <c r="KQ23" i="23"/>
  <c r="KM23" i="23"/>
  <c r="KL23" i="23"/>
  <c r="KK23" i="23"/>
  <c r="KJ23" i="23"/>
  <c r="KI23" i="23"/>
  <c r="KH23" i="23"/>
  <c r="KG23" i="23"/>
  <c r="JB23" i="23"/>
  <c r="JA23" i="23"/>
  <c r="IZ23" i="23"/>
  <c r="IY23" i="23"/>
  <c r="IX23" i="23"/>
  <c r="KU22" i="23"/>
  <c r="KQ22" i="23"/>
  <c r="KM22" i="23"/>
  <c r="KL22" i="23"/>
  <c r="KK22" i="23"/>
  <c r="KJ22" i="23"/>
  <c r="KI22" i="23"/>
  <c r="KH22" i="23"/>
  <c r="KG22" i="23"/>
  <c r="JB22" i="23"/>
  <c r="JA22" i="23"/>
  <c r="IZ22" i="23"/>
  <c r="IY22" i="23"/>
  <c r="IX22" i="23"/>
  <c r="KU21" i="23"/>
  <c r="KQ21" i="23"/>
  <c r="KM21" i="23"/>
  <c r="KL21" i="23"/>
  <c r="KK21" i="23"/>
  <c r="KJ21" i="23"/>
  <c r="KI21" i="23"/>
  <c r="KH21" i="23"/>
  <c r="KG21" i="23"/>
  <c r="JB21" i="23"/>
  <c r="JA21" i="23"/>
  <c r="IZ21" i="23"/>
  <c r="IY21" i="23"/>
  <c r="IX21" i="23"/>
  <c r="KU20" i="23"/>
  <c r="KQ20" i="23"/>
  <c r="KM20" i="23"/>
  <c r="KL20" i="23"/>
  <c r="KK20" i="23"/>
  <c r="KJ20" i="23"/>
  <c r="KI20" i="23"/>
  <c r="KH20" i="23"/>
  <c r="KG20" i="23"/>
  <c r="JB20" i="23"/>
  <c r="JA20" i="23"/>
  <c r="IZ20" i="23"/>
  <c r="IY20" i="23"/>
  <c r="IX20" i="23"/>
  <c r="KU19" i="23"/>
  <c r="KQ19" i="23"/>
  <c r="KM19" i="23"/>
  <c r="KL19" i="23"/>
  <c r="KK19" i="23"/>
  <c r="KJ19" i="23"/>
  <c r="KI19" i="23"/>
  <c r="KH19" i="23"/>
  <c r="KG19" i="23"/>
  <c r="JB19" i="23"/>
  <c r="JA19" i="23"/>
  <c r="IZ19" i="23"/>
  <c r="IY19" i="23"/>
  <c r="IX19" i="23"/>
  <c r="HZ19" i="23"/>
  <c r="HK19" i="23"/>
  <c r="GV19" i="23"/>
  <c r="CU19" i="23"/>
  <c r="CF19" i="23"/>
  <c r="BB19" i="23"/>
  <c r="AM19" i="23"/>
  <c r="X19" i="23"/>
  <c r="I19" i="23"/>
  <c r="KU18" i="23"/>
  <c r="KQ18" i="23"/>
  <c r="KM18" i="23"/>
  <c r="KL18" i="23"/>
  <c r="KK18" i="23"/>
  <c r="KJ18" i="23"/>
  <c r="KI18" i="23"/>
  <c r="KH18" i="23"/>
  <c r="KG18" i="23"/>
  <c r="JB18" i="23"/>
  <c r="JA18" i="23"/>
  <c r="IZ18" i="23"/>
  <c r="IY18" i="23"/>
  <c r="IX18" i="23"/>
  <c r="KU17" i="23"/>
  <c r="KQ17" i="23"/>
  <c r="KM17" i="23"/>
  <c r="KL17" i="23"/>
  <c r="KK17" i="23"/>
  <c r="KJ17" i="23"/>
  <c r="KI17" i="23"/>
  <c r="KH17" i="23"/>
  <c r="KG17" i="23"/>
  <c r="JB17" i="23"/>
  <c r="JA17" i="23"/>
  <c r="IZ17" i="23"/>
  <c r="IY17" i="23"/>
  <c r="IX17" i="23"/>
  <c r="IQ17" i="23"/>
  <c r="IP17" i="23"/>
  <c r="IB17" i="23"/>
  <c r="IA17" i="23"/>
  <c r="HM17" i="23"/>
  <c r="HL17" i="23"/>
  <c r="GX17" i="23"/>
  <c r="GW17" i="23"/>
  <c r="FT17" i="23"/>
  <c r="FS17" i="23"/>
  <c r="FE17" i="23"/>
  <c r="FD17" i="23"/>
  <c r="EP17" i="23"/>
  <c r="EO17" i="23"/>
  <c r="EA17" i="23"/>
  <c r="DZ17" i="23"/>
  <c r="DL17" i="23"/>
  <c r="DK17" i="23"/>
  <c r="CW17" i="23"/>
  <c r="CV17" i="23"/>
  <c r="CH17" i="23"/>
  <c r="CG17" i="23"/>
  <c r="BD17" i="23"/>
  <c r="BC17" i="23"/>
  <c r="AO17" i="23"/>
  <c r="AN17" i="23"/>
  <c r="Z17" i="23"/>
  <c r="Y17" i="23"/>
  <c r="K17" i="23"/>
  <c r="J17" i="23"/>
  <c r="KU16" i="23"/>
  <c r="KQ16" i="23"/>
  <c r="KM16" i="23"/>
  <c r="KL16" i="23"/>
  <c r="KK16" i="23"/>
  <c r="KJ16" i="23"/>
  <c r="KI16" i="23"/>
  <c r="KH16" i="23"/>
  <c r="KG16" i="23"/>
  <c r="KC16" i="23"/>
  <c r="KB16" i="23"/>
  <c r="KA16" i="23"/>
  <c r="JW16" i="23"/>
  <c r="JV16" i="23"/>
  <c r="JU16" i="23"/>
  <c r="JQ16" i="23"/>
  <c r="JP16" i="23"/>
  <c r="JO16" i="23"/>
  <c r="JB16" i="23"/>
  <c r="JA16" i="23"/>
  <c r="IZ16" i="23"/>
  <c r="IY16" i="23"/>
  <c r="IX16" i="23"/>
  <c r="KU15" i="23"/>
  <c r="KQ15" i="23"/>
  <c r="KM15" i="23"/>
  <c r="KL15" i="23"/>
  <c r="KK15" i="23"/>
  <c r="KJ15" i="23"/>
  <c r="KI15" i="23"/>
  <c r="KH15" i="23"/>
  <c r="KG15" i="23"/>
  <c r="JB15" i="23"/>
  <c r="JA15" i="23"/>
  <c r="IZ15" i="23"/>
  <c r="IY15" i="23"/>
  <c r="IX15" i="23"/>
  <c r="KU14" i="23"/>
  <c r="KQ14" i="23"/>
  <c r="KM14" i="23"/>
  <c r="KL14" i="23"/>
  <c r="KK14" i="23"/>
  <c r="KJ14" i="23"/>
  <c r="KI14" i="23"/>
  <c r="KH14" i="23"/>
  <c r="KG14" i="23"/>
  <c r="JB14" i="23"/>
  <c r="JA14" i="23"/>
  <c r="IZ14" i="23"/>
  <c r="IY14" i="23"/>
  <c r="IX14" i="23"/>
  <c r="KU13" i="23"/>
  <c r="KQ13" i="23"/>
  <c r="KM13" i="23"/>
  <c r="KL13" i="23"/>
  <c r="KK13" i="23"/>
  <c r="KJ13" i="23"/>
  <c r="KI13" i="23"/>
  <c r="KH13" i="23"/>
  <c r="KG13" i="23"/>
  <c r="JB13" i="23"/>
  <c r="JA13" i="23"/>
  <c r="IZ13" i="23"/>
  <c r="IY13" i="23"/>
  <c r="IX13" i="23"/>
  <c r="KU12" i="23"/>
  <c r="KQ12" i="23"/>
  <c r="KM12" i="23"/>
  <c r="KL12" i="23"/>
  <c r="KK12" i="23"/>
  <c r="KJ12" i="23"/>
  <c r="KI12" i="23"/>
  <c r="KH12" i="23"/>
  <c r="KG12" i="23"/>
  <c r="JB12" i="23"/>
  <c r="JA12" i="23"/>
  <c r="IZ12" i="23"/>
  <c r="IY12" i="23"/>
  <c r="IX12" i="23"/>
  <c r="KU11" i="23"/>
  <c r="KQ11" i="23"/>
  <c r="KM11" i="23"/>
  <c r="KL11" i="23"/>
  <c r="KK11" i="23"/>
  <c r="KJ11" i="23"/>
  <c r="KI11" i="23"/>
  <c r="KH11" i="23"/>
  <c r="KG11" i="23"/>
  <c r="JB11" i="23"/>
  <c r="JA11" i="23"/>
  <c r="IZ11" i="23"/>
  <c r="IY11" i="23"/>
  <c r="IX11" i="23"/>
  <c r="KU10" i="23"/>
  <c r="KQ10" i="23"/>
  <c r="KM10" i="23"/>
  <c r="KL10" i="23"/>
  <c r="KK10" i="23"/>
  <c r="KJ10" i="23"/>
  <c r="KI10" i="23"/>
  <c r="KH10" i="23"/>
  <c r="KG10" i="23"/>
  <c r="KD10" i="23"/>
  <c r="JX10" i="23"/>
  <c r="JR10" i="23"/>
  <c r="JB10" i="23"/>
  <c r="JA10" i="23"/>
  <c r="IZ10" i="23"/>
  <c r="IY10" i="23"/>
  <c r="IX10" i="23"/>
  <c r="KU9" i="23"/>
  <c r="KQ9" i="23"/>
  <c r="KM9" i="23"/>
  <c r="KL9" i="23"/>
  <c r="KK9" i="23"/>
  <c r="KJ9" i="23"/>
  <c r="KI9" i="23"/>
  <c r="KH9" i="23"/>
  <c r="KG9" i="23"/>
  <c r="JB9" i="23"/>
  <c r="JA9" i="23"/>
  <c r="IZ9" i="23"/>
  <c r="IY9" i="23"/>
  <c r="IX9" i="23"/>
  <c r="KU8" i="23"/>
  <c r="KQ8" i="23"/>
  <c r="KM8" i="23"/>
  <c r="KL8" i="23"/>
  <c r="KK8" i="23"/>
  <c r="KJ8" i="23"/>
  <c r="KI8" i="23"/>
  <c r="KH8" i="23"/>
  <c r="KG8" i="23"/>
  <c r="JB8" i="23"/>
  <c r="JA8" i="23"/>
  <c r="IZ8" i="23"/>
  <c r="IY8" i="23"/>
  <c r="IX8" i="23"/>
  <c r="KU7" i="23"/>
  <c r="KQ7" i="23"/>
  <c r="KM7" i="23"/>
  <c r="KL7" i="23"/>
  <c r="KK7" i="23"/>
  <c r="KJ7" i="23"/>
  <c r="KI7" i="23"/>
  <c r="KH7" i="23"/>
  <c r="KG7" i="23"/>
  <c r="JB7" i="23"/>
  <c r="JA7" i="23"/>
  <c r="IZ7" i="23"/>
  <c r="IY7" i="23"/>
  <c r="IX7" i="23"/>
  <c r="KU6" i="23"/>
  <c r="KQ6" i="23"/>
  <c r="KM6" i="23"/>
  <c r="KL6" i="23"/>
  <c r="KK6" i="23"/>
  <c r="KJ6" i="23"/>
  <c r="KI6" i="23"/>
  <c r="KH6" i="23"/>
  <c r="KG6" i="23"/>
  <c r="JB6" i="23"/>
  <c r="JA6" i="23"/>
  <c r="IZ6" i="23"/>
  <c r="IY6" i="23"/>
  <c r="IX6" i="23"/>
  <c r="KU5" i="23"/>
  <c r="KQ5" i="23"/>
  <c r="KM5" i="23"/>
  <c r="KL5" i="23"/>
  <c r="KK5" i="23"/>
  <c r="KJ5" i="23"/>
  <c r="KI5" i="23"/>
  <c r="KH5" i="23"/>
  <c r="KG5" i="23"/>
  <c r="JB5" i="23"/>
  <c r="JA5" i="23"/>
  <c r="IZ5" i="23"/>
  <c r="IY5" i="23"/>
  <c r="IX5" i="23"/>
  <c r="NJ117" i="24"/>
  <c r="NI117" i="24"/>
  <c r="NH117" i="24"/>
  <c r="NG117" i="24"/>
  <c r="NF117" i="24"/>
  <c r="NE117" i="24"/>
  <c r="ND117" i="24"/>
  <c r="NC117" i="24"/>
  <c r="NB117" i="24"/>
  <c r="NA117" i="24"/>
  <c r="MZ117" i="24"/>
  <c r="MY117" i="24"/>
  <c r="MX117" i="24"/>
  <c r="MW117" i="24"/>
  <c r="MV117" i="24"/>
  <c r="MU117" i="24"/>
  <c r="MT117" i="24"/>
  <c r="MS117" i="24"/>
  <c r="MR117" i="24"/>
  <c r="MQ117" i="24"/>
  <c r="MP117" i="24"/>
  <c r="MO117" i="24"/>
  <c r="MN117" i="24"/>
  <c r="MM117" i="24"/>
  <c r="ML117" i="24"/>
  <c r="MK117" i="24"/>
  <c r="MJ117" i="24"/>
  <c r="MI117" i="24"/>
  <c r="MH117" i="24"/>
  <c r="MG117" i="24"/>
  <c r="MF117" i="24"/>
  <c r="ME117" i="24"/>
  <c r="MD117" i="24"/>
  <c r="MC117" i="24"/>
  <c r="MB117" i="24"/>
  <c r="MA117" i="24"/>
  <c r="LZ117" i="24"/>
  <c r="LY117" i="24"/>
  <c r="LX117" i="24"/>
  <c r="LW117" i="24"/>
  <c r="LV117" i="24"/>
  <c r="LU117" i="24"/>
  <c r="LT117" i="24"/>
  <c r="LS117" i="24"/>
  <c r="LR117" i="24"/>
  <c r="LQ117" i="24"/>
  <c r="LP117" i="24"/>
  <c r="LO117" i="24"/>
  <c r="LN117" i="24"/>
  <c r="LM117" i="24"/>
  <c r="LL117" i="24"/>
  <c r="LK117" i="24"/>
  <c r="LJ117" i="24"/>
  <c r="LI117" i="24"/>
  <c r="LH117" i="24"/>
  <c r="LG117" i="24"/>
  <c r="LF117" i="24"/>
  <c r="LE117" i="24"/>
  <c r="LD117" i="24"/>
  <c r="LC117" i="24"/>
  <c r="LB117" i="24"/>
  <c r="LA117" i="24"/>
  <c r="KZ117" i="24"/>
  <c r="KY117" i="24"/>
  <c r="KX117" i="24"/>
  <c r="KW117" i="24"/>
  <c r="KV117" i="24"/>
  <c r="KU117" i="24"/>
  <c r="KT117" i="24"/>
  <c r="KS117" i="24"/>
  <c r="KR117" i="24"/>
  <c r="KQ117" i="24"/>
  <c r="KP117" i="24"/>
  <c r="KO117" i="24"/>
  <c r="KN117" i="24"/>
  <c r="KM117" i="24"/>
  <c r="KL117" i="24"/>
  <c r="KK117" i="24"/>
  <c r="KJ117" i="24"/>
  <c r="KI117" i="24"/>
  <c r="KH117" i="24"/>
  <c r="KG117" i="24"/>
  <c r="KF117" i="24"/>
  <c r="KE117" i="24"/>
  <c r="KD117" i="24"/>
  <c r="KC117" i="24"/>
  <c r="KB117" i="24"/>
  <c r="KA117" i="24"/>
  <c r="JZ117" i="24"/>
  <c r="JY117" i="24"/>
  <c r="JX117" i="24"/>
  <c r="JW117" i="24"/>
  <c r="JV117" i="24"/>
  <c r="JU117" i="24"/>
  <c r="JT117" i="24"/>
  <c r="JS117" i="24"/>
  <c r="JR117" i="24"/>
  <c r="JQ117" i="24"/>
  <c r="JP117" i="24"/>
  <c r="JO117" i="24"/>
  <c r="JN117" i="24"/>
  <c r="JM117" i="24"/>
  <c r="JL117" i="24"/>
  <c r="JK117" i="24"/>
  <c r="JJ117" i="24"/>
  <c r="JI117" i="24"/>
  <c r="JH117" i="24"/>
  <c r="JG117" i="24"/>
  <c r="JF117" i="24"/>
  <c r="JE117" i="24"/>
  <c r="JD117" i="24"/>
  <c r="JC117" i="24"/>
  <c r="JB117" i="24"/>
  <c r="JA117" i="24"/>
  <c r="IZ117" i="24"/>
  <c r="IY117" i="24"/>
  <c r="IX117" i="24"/>
  <c r="A117" i="24"/>
  <c r="NJ116" i="24"/>
  <c r="NI116" i="24"/>
  <c r="NH116" i="24"/>
  <c r="NG116" i="24"/>
  <c r="NF116" i="24"/>
  <c r="NE116" i="24"/>
  <c r="ND116" i="24"/>
  <c r="NC116" i="24"/>
  <c r="NB116" i="24"/>
  <c r="NA116" i="24"/>
  <c r="MZ116" i="24"/>
  <c r="MY116" i="24"/>
  <c r="MX116" i="24"/>
  <c r="MW116" i="24"/>
  <c r="MV116" i="24"/>
  <c r="MU116" i="24"/>
  <c r="MT116" i="24"/>
  <c r="MS116" i="24"/>
  <c r="MR116" i="24"/>
  <c r="MQ116" i="24"/>
  <c r="MP116" i="24"/>
  <c r="MO116" i="24"/>
  <c r="MN116" i="24"/>
  <c r="MM116" i="24"/>
  <c r="ML116" i="24"/>
  <c r="MK116" i="24"/>
  <c r="MJ116" i="24"/>
  <c r="MI116" i="24"/>
  <c r="MH116" i="24"/>
  <c r="MG116" i="24"/>
  <c r="MF116" i="24"/>
  <c r="ME116" i="24"/>
  <c r="MD116" i="24"/>
  <c r="MC116" i="24"/>
  <c r="MB116" i="24"/>
  <c r="MA116" i="24"/>
  <c r="LZ116" i="24"/>
  <c r="LY116" i="24"/>
  <c r="LX116" i="24"/>
  <c r="LW116" i="24"/>
  <c r="LV116" i="24"/>
  <c r="LU116" i="24"/>
  <c r="LT116" i="24"/>
  <c r="LS116" i="24"/>
  <c r="LR116" i="24"/>
  <c r="LQ116" i="24"/>
  <c r="LP116" i="24"/>
  <c r="LO116" i="24"/>
  <c r="LN116" i="24"/>
  <c r="LM116" i="24"/>
  <c r="LL116" i="24"/>
  <c r="LK116" i="24"/>
  <c r="LJ116" i="24"/>
  <c r="LI116" i="24"/>
  <c r="LH116" i="24"/>
  <c r="LG116" i="24"/>
  <c r="LF116" i="24"/>
  <c r="LE116" i="24"/>
  <c r="LD116" i="24"/>
  <c r="LC116" i="24"/>
  <c r="LB116" i="24"/>
  <c r="LA116" i="24"/>
  <c r="KZ116" i="24"/>
  <c r="KY116" i="24"/>
  <c r="KX116" i="24"/>
  <c r="KW116" i="24"/>
  <c r="KV116" i="24"/>
  <c r="KU116" i="24"/>
  <c r="KT116" i="24"/>
  <c r="KS116" i="24"/>
  <c r="KR116" i="24"/>
  <c r="KQ116" i="24"/>
  <c r="KP116" i="24"/>
  <c r="KO116" i="24"/>
  <c r="KN116" i="24"/>
  <c r="KM116" i="24"/>
  <c r="KL116" i="24"/>
  <c r="KK116" i="24"/>
  <c r="KJ116" i="24"/>
  <c r="KI116" i="24"/>
  <c r="KH116" i="24"/>
  <c r="KG116" i="24"/>
  <c r="KF116" i="24"/>
  <c r="KE116" i="24"/>
  <c r="KD116" i="24"/>
  <c r="KC116" i="24"/>
  <c r="KB116" i="24"/>
  <c r="KA116" i="24"/>
  <c r="JZ116" i="24"/>
  <c r="JY116" i="24"/>
  <c r="JX116" i="24"/>
  <c r="JW116" i="24"/>
  <c r="JV116" i="24"/>
  <c r="JU116" i="24"/>
  <c r="JT116" i="24"/>
  <c r="JS116" i="24"/>
  <c r="JR116" i="24"/>
  <c r="JQ116" i="24"/>
  <c r="JP116" i="24"/>
  <c r="JO116" i="24"/>
  <c r="JN116" i="24"/>
  <c r="JM116" i="24"/>
  <c r="JL116" i="24"/>
  <c r="JK116" i="24"/>
  <c r="JJ116" i="24"/>
  <c r="JI116" i="24"/>
  <c r="JH116" i="24"/>
  <c r="JG116" i="24"/>
  <c r="JF116" i="24"/>
  <c r="JE116" i="24"/>
  <c r="JD116" i="24"/>
  <c r="JC116" i="24"/>
  <c r="JB116" i="24"/>
  <c r="JA116" i="24"/>
  <c r="IZ116" i="24"/>
  <c r="IY116" i="24"/>
  <c r="IX116" i="24"/>
  <c r="A116" i="24"/>
  <c r="NJ115" i="24"/>
  <c r="NI115" i="24"/>
  <c r="NH115" i="24"/>
  <c r="NG115" i="24"/>
  <c r="NF115" i="24"/>
  <c r="NE115" i="24"/>
  <c r="ND115" i="24"/>
  <c r="NC115" i="24"/>
  <c r="NB115" i="24"/>
  <c r="NA115" i="24"/>
  <c r="MZ115" i="24"/>
  <c r="MY115" i="24"/>
  <c r="MX115" i="24"/>
  <c r="MW115" i="24"/>
  <c r="MV115" i="24"/>
  <c r="MU115" i="24"/>
  <c r="MT115" i="24"/>
  <c r="MS115" i="24"/>
  <c r="MR115" i="24"/>
  <c r="MQ115" i="24"/>
  <c r="MP115" i="24"/>
  <c r="MO115" i="24"/>
  <c r="MN115" i="24"/>
  <c r="MM115" i="24"/>
  <c r="ML115" i="24"/>
  <c r="MK115" i="24"/>
  <c r="MJ115" i="24"/>
  <c r="MI115" i="24"/>
  <c r="MH115" i="24"/>
  <c r="MG115" i="24"/>
  <c r="MF115" i="24"/>
  <c r="ME115" i="24"/>
  <c r="MD115" i="24"/>
  <c r="MC115" i="24"/>
  <c r="MB115" i="24"/>
  <c r="MA115" i="24"/>
  <c r="LZ115" i="24"/>
  <c r="LY115" i="24"/>
  <c r="LX115" i="24"/>
  <c r="LW115" i="24"/>
  <c r="LV115" i="24"/>
  <c r="LU115" i="24"/>
  <c r="LT115" i="24"/>
  <c r="LS115" i="24"/>
  <c r="LR115" i="24"/>
  <c r="LQ115" i="24"/>
  <c r="LP115" i="24"/>
  <c r="LO115" i="24"/>
  <c r="LN115" i="24"/>
  <c r="LM115" i="24"/>
  <c r="LL115" i="24"/>
  <c r="LK115" i="24"/>
  <c r="LJ115" i="24"/>
  <c r="LI115" i="24"/>
  <c r="LH115" i="24"/>
  <c r="LG115" i="24"/>
  <c r="LF115" i="24"/>
  <c r="LE115" i="24"/>
  <c r="LD115" i="24"/>
  <c r="LC115" i="24"/>
  <c r="LB115" i="24"/>
  <c r="LA115" i="24"/>
  <c r="KZ115" i="24"/>
  <c r="KY115" i="24"/>
  <c r="KX115" i="24"/>
  <c r="KW115" i="24"/>
  <c r="KV115" i="24"/>
  <c r="KU115" i="24"/>
  <c r="KT115" i="24"/>
  <c r="KS115" i="24"/>
  <c r="KR115" i="24"/>
  <c r="KQ115" i="24"/>
  <c r="KP115" i="24"/>
  <c r="KO115" i="24"/>
  <c r="KN115" i="24"/>
  <c r="KM115" i="24"/>
  <c r="KL115" i="24"/>
  <c r="KK115" i="24"/>
  <c r="KJ115" i="24"/>
  <c r="KI115" i="24"/>
  <c r="KH115" i="24"/>
  <c r="KG115" i="24"/>
  <c r="KF115" i="24"/>
  <c r="KE115" i="24"/>
  <c r="KD115" i="24"/>
  <c r="KC115" i="24"/>
  <c r="KB115" i="24"/>
  <c r="KA115" i="24"/>
  <c r="JZ115" i="24"/>
  <c r="JY115" i="24"/>
  <c r="JX115" i="24"/>
  <c r="JW115" i="24"/>
  <c r="JV115" i="24"/>
  <c r="JU115" i="24"/>
  <c r="JT115" i="24"/>
  <c r="JS115" i="24"/>
  <c r="JR115" i="24"/>
  <c r="JQ115" i="24"/>
  <c r="JP115" i="24"/>
  <c r="JO115" i="24"/>
  <c r="JN115" i="24"/>
  <c r="JM115" i="24"/>
  <c r="JL115" i="24"/>
  <c r="JK115" i="24"/>
  <c r="JJ115" i="24"/>
  <c r="JI115" i="24"/>
  <c r="JH115" i="24"/>
  <c r="JG115" i="24"/>
  <c r="JF115" i="24"/>
  <c r="JE115" i="24"/>
  <c r="JD115" i="24"/>
  <c r="JC115" i="24"/>
  <c r="JB115" i="24"/>
  <c r="JA115" i="24"/>
  <c r="IZ115" i="24"/>
  <c r="IY115" i="24"/>
  <c r="IX115" i="24"/>
  <c r="A115" i="24"/>
  <c r="NJ114" i="24"/>
  <c r="NI114" i="24"/>
  <c r="NH114" i="24"/>
  <c r="NG114" i="24"/>
  <c r="NF114" i="24"/>
  <c r="NE114" i="24"/>
  <c r="ND114" i="24"/>
  <c r="NC114" i="24"/>
  <c r="NB114" i="24"/>
  <c r="NA114" i="24"/>
  <c r="MZ114" i="24"/>
  <c r="MY114" i="24"/>
  <c r="MX114" i="24"/>
  <c r="MW114" i="24"/>
  <c r="MV114" i="24"/>
  <c r="MU114" i="24"/>
  <c r="MT114" i="24"/>
  <c r="MS114" i="24"/>
  <c r="MR114" i="24"/>
  <c r="MQ114" i="24"/>
  <c r="MP114" i="24"/>
  <c r="MO114" i="24"/>
  <c r="MN114" i="24"/>
  <c r="MM114" i="24"/>
  <c r="ML114" i="24"/>
  <c r="MK114" i="24"/>
  <c r="MJ114" i="24"/>
  <c r="MI114" i="24"/>
  <c r="MH114" i="24"/>
  <c r="MG114" i="24"/>
  <c r="MF114" i="24"/>
  <c r="ME114" i="24"/>
  <c r="MD114" i="24"/>
  <c r="MC114" i="24"/>
  <c r="MB114" i="24"/>
  <c r="MA114" i="24"/>
  <c r="LZ114" i="24"/>
  <c r="LY114" i="24"/>
  <c r="LX114" i="24"/>
  <c r="LW114" i="24"/>
  <c r="LV114" i="24"/>
  <c r="LU114" i="24"/>
  <c r="LT114" i="24"/>
  <c r="LS114" i="24"/>
  <c r="LR114" i="24"/>
  <c r="LQ114" i="24"/>
  <c r="LP114" i="24"/>
  <c r="LO114" i="24"/>
  <c r="LN114" i="24"/>
  <c r="LM114" i="24"/>
  <c r="LL114" i="24"/>
  <c r="LK114" i="24"/>
  <c r="LJ114" i="24"/>
  <c r="LI114" i="24"/>
  <c r="LH114" i="24"/>
  <c r="LG114" i="24"/>
  <c r="LF114" i="24"/>
  <c r="LE114" i="24"/>
  <c r="LD114" i="24"/>
  <c r="LC114" i="24"/>
  <c r="LB114" i="24"/>
  <c r="LA114" i="24"/>
  <c r="KZ114" i="24"/>
  <c r="KY114" i="24"/>
  <c r="KX114" i="24"/>
  <c r="KW114" i="24"/>
  <c r="KV114" i="24"/>
  <c r="KU114" i="24"/>
  <c r="KT114" i="24"/>
  <c r="KS114" i="24"/>
  <c r="KR114" i="24"/>
  <c r="KQ114" i="24"/>
  <c r="KP114" i="24"/>
  <c r="KO114" i="24"/>
  <c r="KN114" i="24"/>
  <c r="KM114" i="24"/>
  <c r="KL114" i="24"/>
  <c r="KK114" i="24"/>
  <c r="KJ114" i="24"/>
  <c r="KI114" i="24"/>
  <c r="KH114" i="24"/>
  <c r="KG114" i="24"/>
  <c r="KF114" i="24"/>
  <c r="KE114" i="24"/>
  <c r="KD114" i="24"/>
  <c r="KC114" i="24"/>
  <c r="KB114" i="24"/>
  <c r="KA114" i="24"/>
  <c r="JZ114" i="24"/>
  <c r="JY114" i="24"/>
  <c r="JX114" i="24"/>
  <c r="JW114" i="24"/>
  <c r="JV114" i="24"/>
  <c r="JU114" i="24"/>
  <c r="JT114" i="24"/>
  <c r="JS114" i="24"/>
  <c r="JR114" i="24"/>
  <c r="JQ114" i="24"/>
  <c r="JP114" i="24"/>
  <c r="JO114" i="24"/>
  <c r="JN114" i="24"/>
  <c r="JM114" i="24"/>
  <c r="JL114" i="24"/>
  <c r="JK114" i="24"/>
  <c r="JJ114" i="24"/>
  <c r="JI114" i="24"/>
  <c r="JH114" i="24"/>
  <c r="JG114" i="24"/>
  <c r="JF114" i="24"/>
  <c r="JE114" i="24"/>
  <c r="JD114" i="24"/>
  <c r="JC114" i="24"/>
  <c r="JB114" i="24"/>
  <c r="JA114" i="24"/>
  <c r="IZ114" i="24"/>
  <c r="IY114" i="24"/>
  <c r="IX114" i="24"/>
  <c r="A114" i="24"/>
  <c r="NJ113" i="24"/>
  <c r="NI113" i="24"/>
  <c r="NH113" i="24"/>
  <c r="NG113" i="24"/>
  <c r="NF113" i="24"/>
  <c r="NE113" i="24"/>
  <c r="ND113" i="24"/>
  <c r="NC113" i="24"/>
  <c r="NB113" i="24"/>
  <c r="NA113" i="24"/>
  <c r="MZ113" i="24"/>
  <c r="MY113" i="24"/>
  <c r="MX113" i="24"/>
  <c r="MW113" i="24"/>
  <c r="MV113" i="24"/>
  <c r="MU113" i="24"/>
  <c r="MT113" i="24"/>
  <c r="MS113" i="24"/>
  <c r="MR113" i="24"/>
  <c r="MQ113" i="24"/>
  <c r="MP113" i="24"/>
  <c r="MO113" i="24"/>
  <c r="MN113" i="24"/>
  <c r="MM113" i="24"/>
  <c r="ML113" i="24"/>
  <c r="MK113" i="24"/>
  <c r="MJ113" i="24"/>
  <c r="MI113" i="24"/>
  <c r="MH113" i="24"/>
  <c r="MG113" i="24"/>
  <c r="MF113" i="24"/>
  <c r="ME113" i="24"/>
  <c r="MD113" i="24"/>
  <c r="MC113" i="24"/>
  <c r="MB113" i="24"/>
  <c r="MA113" i="24"/>
  <c r="LZ113" i="24"/>
  <c r="LY113" i="24"/>
  <c r="LX113" i="24"/>
  <c r="LW113" i="24"/>
  <c r="LV113" i="24"/>
  <c r="LU113" i="24"/>
  <c r="LT113" i="24"/>
  <c r="LS113" i="24"/>
  <c r="LR113" i="24"/>
  <c r="LQ113" i="24"/>
  <c r="LP113" i="24"/>
  <c r="LO113" i="24"/>
  <c r="LN113" i="24"/>
  <c r="LM113" i="24"/>
  <c r="LL113" i="24"/>
  <c r="LK113" i="24"/>
  <c r="LJ113" i="24"/>
  <c r="LI113" i="24"/>
  <c r="LH113" i="24"/>
  <c r="LG113" i="24"/>
  <c r="LF113" i="24"/>
  <c r="LE113" i="24"/>
  <c r="LD113" i="24"/>
  <c r="LC113" i="24"/>
  <c r="LB113" i="24"/>
  <c r="LA113" i="24"/>
  <c r="KZ113" i="24"/>
  <c r="KY113" i="24"/>
  <c r="KX113" i="24"/>
  <c r="KW113" i="24"/>
  <c r="KV113" i="24"/>
  <c r="KU113" i="24"/>
  <c r="KT113" i="24"/>
  <c r="KS113" i="24"/>
  <c r="KR113" i="24"/>
  <c r="KQ113" i="24"/>
  <c r="KP113" i="24"/>
  <c r="KO113" i="24"/>
  <c r="KN113" i="24"/>
  <c r="KM113" i="24"/>
  <c r="KL113" i="24"/>
  <c r="KK113" i="24"/>
  <c r="KJ113" i="24"/>
  <c r="KI113" i="24"/>
  <c r="KH113" i="24"/>
  <c r="KG113" i="24"/>
  <c r="KF113" i="24"/>
  <c r="KE113" i="24"/>
  <c r="KD113" i="24"/>
  <c r="KC113" i="24"/>
  <c r="KB113" i="24"/>
  <c r="KA113" i="24"/>
  <c r="JZ113" i="24"/>
  <c r="JY113" i="24"/>
  <c r="JX113" i="24"/>
  <c r="JW113" i="24"/>
  <c r="JV113" i="24"/>
  <c r="JU113" i="24"/>
  <c r="JT113" i="24"/>
  <c r="JS113" i="24"/>
  <c r="JR113" i="24"/>
  <c r="JQ113" i="24"/>
  <c r="JP113" i="24"/>
  <c r="JO113" i="24"/>
  <c r="JN113" i="24"/>
  <c r="JM113" i="24"/>
  <c r="JL113" i="24"/>
  <c r="JK113" i="24"/>
  <c r="JJ113" i="24"/>
  <c r="JI113" i="24"/>
  <c r="JH113" i="24"/>
  <c r="JG113" i="24"/>
  <c r="JF113" i="24"/>
  <c r="JE113" i="24"/>
  <c r="JD113" i="24"/>
  <c r="JC113" i="24"/>
  <c r="JB113" i="24"/>
  <c r="JA113" i="24"/>
  <c r="IZ113" i="24"/>
  <c r="IY113" i="24"/>
  <c r="IX113" i="24"/>
  <c r="A113" i="24"/>
  <c r="NJ112" i="24"/>
  <c r="NI112" i="24"/>
  <c r="NH112" i="24"/>
  <c r="NG112" i="24"/>
  <c r="NF112" i="24"/>
  <c r="NE112" i="24"/>
  <c r="ND112" i="24"/>
  <c r="NC112" i="24"/>
  <c r="NB112" i="24"/>
  <c r="NA112" i="24"/>
  <c r="MZ112" i="24"/>
  <c r="MY112" i="24"/>
  <c r="MX112" i="24"/>
  <c r="MW112" i="24"/>
  <c r="MV112" i="24"/>
  <c r="MU112" i="24"/>
  <c r="MT112" i="24"/>
  <c r="MS112" i="24"/>
  <c r="MR112" i="24"/>
  <c r="MQ112" i="24"/>
  <c r="MP112" i="24"/>
  <c r="MO112" i="24"/>
  <c r="MN112" i="24"/>
  <c r="MM112" i="24"/>
  <c r="ML112" i="24"/>
  <c r="MK112" i="24"/>
  <c r="MJ112" i="24"/>
  <c r="MI112" i="24"/>
  <c r="MH112" i="24"/>
  <c r="MG112" i="24"/>
  <c r="MF112" i="24"/>
  <c r="ME112" i="24"/>
  <c r="MD112" i="24"/>
  <c r="MC112" i="24"/>
  <c r="MB112" i="24"/>
  <c r="MA112" i="24"/>
  <c r="LZ112" i="24"/>
  <c r="LY112" i="24"/>
  <c r="LX112" i="24"/>
  <c r="LW112" i="24"/>
  <c r="LV112" i="24"/>
  <c r="LU112" i="24"/>
  <c r="LT112" i="24"/>
  <c r="LS112" i="24"/>
  <c r="LR112" i="24"/>
  <c r="LQ112" i="24"/>
  <c r="LP112" i="24"/>
  <c r="LO112" i="24"/>
  <c r="LN112" i="24"/>
  <c r="LM112" i="24"/>
  <c r="LL112" i="24"/>
  <c r="LK112" i="24"/>
  <c r="LJ112" i="24"/>
  <c r="LI112" i="24"/>
  <c r="LH112" i="24"/>
  <c r="LG112" i="24"/>
  <c r="LF112" i="24"/>
  <c r="LE112" i="24"/>
  <c r="LD112" i="24"/>
  <c r="LC112" i="24"/>
  <c r="LB112" i="24"/>
  <c r="LA112" i="24"/>
  <c r="KZ112" i="24"/>
  <c r="KY112" i="24"/>
  <c r="KX112" i="24"/>
  <c r="KW112" i="24"/>
  <c r="KV112" i="24"/>
  <c r="KU112" i="24"/>
  <c r="KT112" i="24"/>
  <c r="KS112" i="24"/>
  <c r="KR112" i="24"/>
  <c r="KQ112" i="24"/>
  <c r="KP112" i="24"/>
  <c r="KO112" i="24"/>
  <c r="KN112" i="24"/>
  <c r="KM112" i="24"/>
  <c r="KL112" i="24"/>
  <c r="KK112" i="24"/>
  <c r="KJ112" i="24"/>
  <c r="KI112" i="24"/>
  <c r="KH112" i="24"/>
  <c r="KG112" i="24"/>
  <c r="KF112" i="24"/>
  <c r="KE112" i="24"/>
  <c r="KD112" i="24"/>
  <c r="KC112" i="24"/>
  <c r="KB112" i="24"/>
  <c r="KA112" i="24"/>
  <c r="JZ112" i="24"/>
  <c r="JY112" i="24"/>
  <c r="JX112" i="24"/>
  <c r="JW112" i="24"/>
  <c r="JV112" i="24"/>
  <c r="JU112" i="24"/>
  <c r="JT112" i="24"/>
  <c r="JS112" i="24"/>
  <c r="JR112" i="24"/>
  <c r="JQ112" i="24"/>
  <c r="JP112" i="24"/>
  <c r="JO112" i="24"/>
  <c r="JN112" i="24"/>
  <c r="JM112" i="24"/>
  <c r="JL112" i="24"/>
  <c r="JK112" i="24"/>
  <c r="JJ112" i="24"/>
  <c r="JI112" i="24"/>
  <c r="JH112" i="24"/>
  <c r="JG112" i="24"/>
  <c r="JF112" i="24"/>
  <c r="JE112" i="24"/>
  <c r="JD112" i="24"/>
  <c r="JC112" i="24"/>
  <c r="JB112" i="24"/>
  <c r="JA112" i="24"/>
  <c r="IZ112" i="24"/>
  <c r="IY112" i="24"/>
  <c r="IX112" i="24"/>
  <c r="A112" i="24"/>
  <c r="NJ111" i="24"/>
  <c r="NI111" i="24"/>
  <c r="NH111" i="24"/>
  <c r="NG111" i="24"/>
  <c r="NF111" i="24"/>
  <c r="NE111" i="24"/>
  <c r="ND111" i="24"/>
  <c r="NC111" i="24"/>
  <c r="NB111" i="24"/>
  <c r="NA111" i="24"/>
  <c r="MZ111" i="24"/>
  <c r="MY111" i="24"/>
  <c r="MX111" i="24"/>
  <c r="MW111" i="24"/>
  <c r="MV111" i="24"/>
  <c r="MU111" i="24"/>
  <c r="MT111" i="24"/>
  <c r="MS111" i="24"/>
  <c r="MR111" i="24"/>
  <c r="MQ111" i="24"/>
  <c r="MP111" i="24"/>
  <c r="MO111" i="24"/>
  <c r="MN111" i="24"/>
  <c r="MM111" i="24"/>
  <c r="ML111" i="24"/>
  <c r="MK111" i="24"/>
  <c r="MJ111" i="24"/>
  <c r="MI111" i="24"/>
  <c r="MH111" i="24"/>
  <c r="MG111" i="24"/>
  <c r="MF111" i="24"/>
  <c r="ME111" i="24"/>
  <c r="MD111" i="24"/>
  <c r="MC111" i="24"/>
  <c r="MB111" i="24"/>
  <c r="MA111" i="24"/>
  <c r="LZ111" i="24"/>
  <c r="LY111" i="24"/>
  <c r="LX111" i="24"/>
  <c r="LW111" i="24"/>
  <c r="LV111" i="24"/>
  <c r="LU111" i="24"/>
  <c r="LT111" i="24"/>
  <c r="LS111" i="24"/>
  <c r="LR111" i="24"/>
  <c r="LQ111" i="24"/>
  <c r="LP111" i="24"/>
  <c r="LO111" i="24"/>
  <c r="LN111" i="24"/>
  <c r="LM111" i="24"/>
  <c r="LL111" i="24"/>
  <c r="LK111" i="24"/>
  <c r="LJ111" i="24"/>
  <c r="LI111" i="24"/>
  <c r="LH111" i="24"/>
  <c r="LG111" i="24"/>
  <c r="LF111" i="24"/>
  <c r="LE111" i="24"/>
  <c r="LD111" i="24"/>
  <c r="LC111" i="24"/>
  <c r="LB111" i="24"/>
  <c r="LA111" i="24"/>
  <c r="KZ111" i="24"/>
  <c r="KY111" i="24"/>
  <c r="KX111" i="24"/>
  <c r="KW111" i="24"/>
  <c r="KV111" i="24"/>
  <c r="KU111" i="24"/>
  <c r="KT111" i="24"/>
  <c r="KS111" i="24"/>
  <c r="KR111" i="24"/>
  <c r="KQ111" i="24"/>
  <c r="KP111" i="24"/>
  <c r="KO111" i="24"/>
  <c r="KN111" i="24"/>
  <c r="KM111" i="24"/>
  <c r="KL111" i="24"/>
  <c r="KK111" i="24"/>
  <c r="KJ111" i="24"/>
  <c r="KI111" i="24"/>
  <c r="KH111" i="24"/>
  <c r="KG111" i="24"/>
  <c r="KF111" i="24"/>
  <c r="KE111" i="24"/>
  <c r="KD111" i="24"/>
  <c r="KC111" i="24"/>
  <c r="KB111" i="24"/>
  <c r="KA111" i="24"/>
  <c r="JZ111" i="24"/>
  <c r="JY111" i="24"/>
  <c r="JX111" i="24"/>
  <c r="JW111" i="24"/>
  <c r="JV111" i="24"/>
  <c r="JU111" i="24"/>
  <c r="JT111" i="24"/>
  <c r="JS111" i="24"/>
  <c r="JR111" i="24"/>
  <c r="JQ111" i="24"/>
  <c r="JP111" i="24"/>
  <c r="JO111" i="24"/>
  <c r="JN111" i="24"/>
  <c r="JM111" i="24"/>
  <c r="JL111" i="24"/>
  <c r="JK111" i="24"/>
  <c r="JJ111" i="24"/>
  <c r="JI111" i="24"/>
  <c r="JH111" i="24"/>
  <c r="JG111" i="24"/>
  <c r="JF111" i="24"/>
  <c r="JE111" i="24"/>
  <c r="JD111" i="24"/>
  <c r="JC111" i="24"/>
  <c r="JB111" i="24"/>
  <c r="JA111" i="24"/>
  <c r="IZ111" i="24"/>
  <c r="IY111" i="24"/>
  <c r="IX111" i="24"/>
  <c r="JB110" i="24"/>
  <c r="JA110" i="24"/>
  <c r="IZ110" i="24"/>
  <c r="IY110" i="24"/>
  <c r="IX110" i="24"/>
  <c r="A110" i="24"/>
  <c r="NJ109" i="24"/>
  <c r="NI109" i="24"/>
  <c r="NH109" i="24"/>
  <c r="NG109" i="24"/>
  <c r="NF109" i="24"/>
  <c r="NE109" i="24"/>
  <c r="ND109" i="24"/>
  <c r="NC109" i="24"/>
  <c r="NB109" i="24"/>
  <c r="NA109" i="24"/>
  <c r="MZ109" i="24"/>
  <c r="MY109" i="24"/>
  <c r="MX109" i="24"/>
  <c r="MW109" i="24"/>
  <c r="MV109" i="24"/>
  <c r="MU109" i="24"/>
  <c r="MT109" i="24"/>
  <c r="MS109" i="24"/>
  <c r="MR109" i="24"/>
  <c r="MQ109" i="24"/>
  <c r="MP109" i="24"/>
  <c r="MO109" i="24"/>
  <c r="MN109" i="24"/>
  <c r="MM109" i="24"/>
  <c r="ML109" i="24"/>
  <c r="MK109" i="24"/>
  <c r="MJ109" i="24"/>
  <c r="MI109" i="24"/>
  <c r="JB109" i="24"/>
  <c r="JA109" i="24"/>
  <c r="IZ109" i="24"/>
  <c r="IY109" i="24"/>
  <c r="IX109" i="24"/>
  <c r="A109" i="24"/>
  <c r="NJ108" i="24"/>
  <c r="NI108" i="24"/>
  <c r="NH108" i="24"/>
  <c r="NG108" i="24"/>
  <c r="NF108" i="24"/>
  <c r="NE108" i="24"/>
  <c r="ND108" i="24"/>
  <c r="NC108" i="24"/>
  <c r="NB108" i="24"/>
  <c r="NA108" i="24"/>
  <c r="MZ108" i="24"/>
  <c r="MY108" i="24"/>
  <c r="MX108" i="24"/>
  <c r="MW108" i="24"/>
  <c r="MV108" i="24"/>
  <c r="MU108" i="24"/>
  <c r="MT108" i="24"/>
  <c r="MS108" i="24"/>
  <c r="MR108" i="24"/>
  <c r="MQ108" i="24"/>
  <c r="MP108" i="24"/>
  <c r="MO108" i="24"/>
  <c r="MN108" i="24"/>
  <c r="MM108" i="24"/>
  <c r="ML108" i="24"/>
  <c r="MK108" i="24"/>
  <c r="MJ108" i="24"/>
  <c r="MI108" i="24"/>
  <c r="JB108" i="24"/>
  <c r="JA108" i="24"/>
  <c r="IZ108" i="24"/>
  <c r="IY108" i="24"/>
  <c r="IX108" i="24"/>
  <c r="A108" i="24"/>
  <c r="NJ107" i="24"/>
  <c r="NI107" i="24"/>
  <c r="NH107" i="24"/>
  <c r="NG107" i="24"/>
  <c r="NF107" i="24"/>
  <c r="NE107" i="24"/>
  <c r="ND107" i="24"/>
  <c r="NC107" i="24"/>
  <c r="NB107" i="24"/>
  <c r="NA107" i="24"/>
  <c r="MZ107" i="24"/>
  <c r="MY107" i="24"/>
  <c r="MX107" i="24"/>
  <c r="MW107" i="24"/>
  <c r="MV107" i="24"/>
  <c r="MU107" i="24"/>
  <c r="MT107" i="24"/>
  <c r="MS107" i="24"/>
  <c r="MR107" i="24"/>
  <c r="MQ107" i="24"/>
  <c r="MP107" i="24"/>
  <c r="MO107" i="24"/>
  <c r="MN107" i="24"/>
  <c r="MM107" i="24"/>
  <c r="ML107" i="24"/>
  <c r="MK107" i="24"/>
  <c r="MJ107" i="24"/>
  <c r="MI107" i="24"/>
  <c r="JB107" i="24"/>
  <c r="JA107" i="24"/>
  <c r="IZ107" i="24"/>
  <c r="IY107" i="24"/>
  <c r="IX107" i="24"/>
  <c r="A107" i="24"/>
  <c r="NJ106" i="24"/>
  <c r="NI106" i="24"/>
  <c r="NH106" i="24"/>
  <c r="NG106" i="24"/>
  <c r="NF106" i="24"/>
  <c r="NE106" i="24"/>
  <c r="ND106" i="24"/>
  <c r="NC106" i="24"/>
  <c r="NB106" i="24"/>
  <c r="NA106" i="24"/>
  <c r="MZ106" i="24"/>
  <c r="MY106" i="24"/>
  <c r="MX106" i="24"/>
  <c r="MW106" i="24"/>
  <c r="MV106" i="24"/>
  <c r="MU106" i="24"/>
  <c r="MT106" i="24"/>
  <c r="MS106" i="24"/>
  <c r="MR106" i="24"/>
  <c r="MQ106" i="24"/>
  <c r="MP106" i="24"/>
  <c r="MO106" i="24"/>
  <c r="MN106" i="24"/>
  <c r="MM106" i="24"/>
  <c r="ML106" i="24"/>
  <c r="MK106" i="24"/>
  <c r="MJ106" i="24"/>
  <c r="MI106" i="24"/>
  <c r="JB106" i="24"/>
  <c r="JA106" i="24"/>
  <c r="IZ106" i="24"/>
  <c r="IY106" i="24"/>
  <c r="IX106" i="24"/>
  <c r="A106" i="24"/>
  <c r="NJ105" i="24"/>
  <c r="NI105" i="24"/>
  <c r="NH105" i="24"/>
  <c r="NG105" i="24"/>
  <c r="NF105" i="24"/>
  <c r="NE105" i="24"/>
  <c r="ND105" i="24"/>
  <c r="NC105" i="24"/>
  <c r="NB105" i="24"/>
  <c r="NA105" i="24"/>
  <c r="MZ105" i="24"/>
  <c r="MY105" i="24"/>
  <c r="MX105" i="24"/>
  <c r="MW105" i="24"/>
  <c r="MV105" i="24"/>
  <c r="MU105" i="24"/>
  <c r="MT105" i="24"/>
  <c r="MS105" i="24"/>
  <c r="MR105" i="24"/>
  <c r="MQ105" i="24"/>
  <c r="MP105" i="24"/>
  <c r="MO105" i="24"/>
  <c r="MN105" i="24"/>
  <c r="MM105" i="24"/>
  <c r="ML105" i="24"/>
  <c r="MK105" i="24"/>
  <c r="MJ105" i="24"/>
  <c r="MI105" i="24"/>
  <c r="JB105" i="24"/>
  <c r="JA105" i="24"/>
  <c r="IZ105" i="24"/>
  <c r="IY105" i="24"/>
  <c r="IX105" i="24"/>
  <c r="A105" i="24"/>
  <c r="NJ104" i="24"/>
  <c r="NI104" i="24"/>
  <c r="NH104" i="24"/>
  <c r="NG104" i="24"/>
  <c r="NF104" i="24"/>
  <c r="NE104" i="24"/>
  <c r="ND104" i="24"/>
  <c r="NC104" i="24"/>
  <c r="NB104" i="24"/>
  <c r="NA104" i="24"/>
  <c r="MZ104" i="24"/>
  <c r="MY104" i="24"/>
  <c r="MX104" i="24"/>
  <c r="MW104" i="24"/>
  <c r="MV104" i="24"/>
  <c r="MU104" i="24"/>
  <c r="MT104" i="24"/>
  <c r="MS104" i="24"/>
  <c r="MR104" i="24"/>
  <c r="MQ104" i="24"/>
  <c r="MP104" i="24"/>
  <c r="MO104" i="24"/>
  <c r="MN104" i="24"/>
  <c r="MM104" i="24"/>
  <c r="ML104" i="24"/>
  <c r="MK104" i="24"/>
  <c r="MJ104" i="24"/>
  <c r="MI104" i="24"/>
  <c r="JB104" i="24"/>
  <c r="JA104" i="24"/>
  <c r="IZ104" i="24"/>
  <c r="IY104" i="24"/>
  <c r="IX104" i="24"/>
  <c r="A104" i="24"/>
  <c r="NJ103" i="24"/>
  <c r="NI103" i="24"/>
  <c r="NH103" i="24"/>
  <c r="NG103" i="24"/>
  <c r="NF103" i="24"/>
  <c r="NE103" i="24"/>
  <c r="ND103" i="24"/>
  <c r="NC103" i="24"/>
  <c r="NB103" i="24"/>
  <c r="NA103" i="24"/>
  <c r="MZ103" i="24"/>
  <c r="MY103" i="24"/>
  <c r="MX103" i="24"/>
  <c r="MW103" i="24"/>
  <c r="MV103" i="24"/>
  <c r="MU103" i="24"/>
  <c r="MT103" i="24"/>
  <c r="MS103" i="24"/>
  <c r="MR103" i="24"/>
  <c r="MQ103" i="24"/>
  <c r="MP103" i="24"/>
  <c r="MO103" i="24"/>
  <c r="MN103" i="24"/>
  <c r="MM103" i="24"/>
  <c r="ML103" i="24"/>
  <c r="MK103" i="24"/>
  <c r="MJ103" i="24"/>
  <c r="MI103" i="24"/>
  <c r="JB103" i="24"/>
  <c r="JA103" i="24"/>
  <c r="IZ103" i="24"/>
  <c r="IY103" i="24"/>
  <c r="IX103" i="24"/>
  <c r="A103" i="24"/>
  <c r="NJ102" i="24"/>
  <c r="NI102" i="24"/>
  <c r="NH102" i="24"/>
  <c r="NG102" i="24"/>
  <c r="NF102" i="24"/>
  <c r="NE102" i="24"/>
  <c r="ND102" i="24"/>
  <c r="NC102" i="24"/>
  <c r="NB102" i="24"/>
  <c r="NA102" i="24"/>
  <c r="MZ102" i="24"/>
  <c r="MY102" i="24"/>
  <c r="MX102" i="24"/>
  <c r="MW102" i="24"/>
  <c r="MV102" i="24"/>
  <c r="MU102" i="24"/>
  <c r="MT102" i="24"/>
  <c r="MS102" i="24"/>
  <c r="MR102" i="24"/>
  <c r="MQ102" i="24"/>
  <c r="MP102" i="24"/>
  <c r="MO102" i="24"/>
  <c r="MN102" i="24"/>
  <c r="MM102" i="24"/>
  <c r="ML102" i="24"/>
  <c r="MK102" i="24"/>
  <c r="MJ102" i="24"/>
  <c r="MI102" i="24"/>
  <c r="JB102" i="24"/>
  <c r="JA102" i="24"/>
  <c r="IZ102" i="24"/>
  <c r="IY102" i="24"/>
  <c r="IX102" i="24"/>
  <c r="A102" i="24"/>
  <c r="NJ101" i="24"/>
  <c r="NI101" i="24"/>
  <c r="NH101" i="24"/>
  <c r="NG101" i="24"/>
  <c r="NF101" i="24"/>
  <c r="NE101" i="24"/>
  <c r="ND101" i="24"/>
  <c r="NC101" i="24"/>
  <c r="NB101" i="24"/>
  <c r="NA101" i="24"/>
  <c r="MZ101" i="24"/>
  <c r="MY101" i="24"/>
  <c r="MX101" i="24"/>
  <c r="MW101" i="24"/>
  <c r="MV101" i="24"/>
  <c r="MU101" i="24"/>
  <c r="MT101" i="24"/>
  <c r="MS101" i="24"/>
  <c r="MR101" i="24"/>
  <c r="MQ101" i="24"/>
  <c r="MP101" i="24"/>
  <c r="MO101" i="24"/>
  <c r="MN101" i="24"/>
  <c r="MM101" i="24"/>
  <c r="ML101" i="24"/>
  <c r="MK101" i="24"/>
  <c r="MJ101" i="24"/>
  <c r="MI101" i="24"/>
  <c r="JB101" i="24"/>
  <c r="JA101" i="24"/>
  <c r="IZ101" i="24"/>
  <c r="IY101" i="24"/>
  <c r="IX101" i="24"/>
  <c r="A101" i="24"/>
  <c r="NJ100" i="24"/>
  <c r="NI100" i="24"/>
  <c r="NH100" i="24"/>
  <c r="NG100" i="24"/>
  <c r="NF100" i="24"/>
  <c r="NE100" i="24"/>
  <c r="ND100" i="24"/>
  <c r="NC100" i="24"/>
  <c r="NB100" i="24"/>
  <c r="NA100" i="24"/>
  <c r="MZ100" i="24"/>
  <c r="MY100" i="24"/>
  <c r="MX100" i="24"/>
  <c r="MW100" i="24"/>
  <c r="MV100" i="24"/>
  <c r="MU100" i="24"/>
  <c r="MT100" i="24"/>
  <c r="MS100" i="24"/>
  <c r="MR100" i="24"/>
  <c r="MQ100" i="24"/>
  <c r="MP100" i="24"/>
  <c r="MO100" i="24"/>
  <c r="MN100" i="24"/>
  <c r="MM100" i="24"/>
  <c r="ML100" i="24"/>
  <c r="MK100" i="24"/>
  <c r="MJ100" i="24"/>
  <c r="MI100" i="24"/>
  <c r="JB100" i="24"/>
  <c r="JA100" i="24"/>
  <c r="IZ100" i="24"/>
  <c r="IY100" i="24"/>
  <c r="IX100" i="24"/>
  <c r="A100" i="24"/>
  <c r="NJ99" i="24"/>
  <c r="NI99" i="24"/>
  <c r="NH99" i="24"/>
  <c r="NG99" i="24"/>
  <c r="NF99" i="24"/>
  <c r="NE99" i="24"/>
  <c r="ND99" i="24"/>
  <c r="NC99" i="24"/>
  <c r="NB99" i="24"/>
  <c r="NA99" i="24"/>
  <c r="MZ99" i="24"/>
  <c r="MY99" i="24"/>
  <c r="MX99" i="24"/>
  <c r="MW99" i="24"/>
  <c r="MV99" i="24"/>
  <c r="MU99" i="24"/>
  <c r="MT99" i="24"/>
  <c r="MS99" i="24"/>
  <c r="MR99" i="24"/>
  <c r="MQ99" i="24"/>
  <c r="MP99" i="24"/>
  <c r="MO99" i="24"/>
  <c r="MN99" i="24"/>
  <c r="MM99" i="24"/>
  <c r="ML99" i="24"/>
  <c r="MK99" i="24"/>
  <c r="MJ99" i="24"/>
  <c r="MI99" i="24"/>
  <c r="JB99" i="24"/>
  <c r="JA99" i="24"/>
  <c r="IZ99" i="24"/>
  <c r="IY99" i="24"/>
  <c r="IX99" i="24"/>
  <c r="A99" i="24"/>
  <c r="NJ98" i="24"/>
  <c r="NI98" i="24"/>
  <c r="NH98" i="24"/>
  <c r="NG98" i="24"/>
  <c r="NF98" i="24"/>
  <c r="NE98" i="24"/>
  <c r="ND98" i="24"/>
  <c r="NC98" i="24"/>
  <c r="NB98" i="24"/>
  <c r="NA98" i="24"/>
  <c r="MZ98" i="24"/>
  <c r="MY98" i="24"/>
  <c r="MX98" i="24"/>
  <c r="MW98" i="24"/>
  <c r="MV98" i="24"/>
  <c r="MU98" i="24"/>
  <c r="MT98" i="24"/>
  <c r="MS98" i="24"/>
  <c r="MR98" i="24"/>
  <c r="MQ98" i="24"/>
  <c r="MP98" i="24"/>
  <c r="MO98" i="24"/>
  <c r="MN98" i="24"/>
  <c r="MM98" i="24"/>
  <c r="ML98" i="24"/>
  <c r="MK98" i="24"/>
  <c r="MJ98" i="24"/>
  <c r="MI98" i="24"/>
  <c r="JB98" i="24"/>
  <c r="JA98" i="24"/>
  <c r="IZ98" i="24"/>
  <c r="IY98" i="24"/>
  <c r="IX98" i="24"/>
  <c r="A98" i="24"/>
  <c r="NJ97" i="24"/>
  <c r="NI97" i="24"/>
  <c r="NH97" i="24"/>
  <c r="NG97" i="24"/>
  <c r="NF97" i="24"/>
  <c r="NE97" i="24"/>
  <c r="ND97" i="24"/>
  <c r="NC97" i="24"/>
  <c r="NB97" i="24"/>
  <c r="NA97" i="24"/>
  <c r="MZ97" i="24"/>
  <c r="MY97" i="24"/>
  <c r="MX97" i="24"/>
  <c r="MW97" i="24"/>
  <c r="MV97" i="24"/>
  <c r="MU97" i="24"/>
  <c r="MT97" i="24"/>
  <c r="MS97" i="24"/>
  <c r="MR97" i="24"/>
  <c r="MQ97" i="24"/>
  <c r="MP97" i="24"/>
  <c r="MO97" i="24"/>
  <c r="MN97" i="24"/>
  <c r="MM97" i="24"/>
  <c r="ML97" i="24"/>
  <c r="MK97" i="24"/>
  <c r="MJ97" i="24"/>
  <c r="MI97" i="24"/>
  <c r="JB97" i="24"/>
  <c r="JA97" i="24"/>
  <c r="IZ97" i="24"/>
  <c r="IY97" i="24"/>
  <c r="IX97" i="24"/>
  <c r="IW97" i="24"/>
  <c r="IV97" i="24"/>
  <c r="IU97" i="24"/>
  <c r="IT97" i="24"/>
  <c r="IS97" i="24"/>
  <c r="IR97" i="24"/>
  <c r="IQ97" i="24"/>
  <c r="IP97" i="24"/>
  <c r="IO97" i="24"/>
  <c r="IN97" i="24"/>
  <c r="IM97" i="24"/>
  <c r="IL97" i="24"/>
  <c r="IK97" i="24"/>
  <c r="IJ97" i="24"/>
  <c r="II97" i="24"/>
  <c r="IH97" i="24"/>
  <c r="IG97" i="24"/>
  <c r="IF97" i="24"/>
  <c r="IE97" i="24"/>
  <c r="ID97" i="24"/>
  <c r="IC97" i="24"/>
  <c r="IB97" i="24"/>
  <c r="IA97" i="24"/>
  <c r="HZ97" i="24"/>
  <c r="HY97" i="24"/>
  <c r="HX97" i="24"/>
  <c r="HW97" i="24"/>
  <c r="HV97" i="24"/>
  <c r="HU97" i="24"/>
  <c r="HT97" i="24"/>
  <c r="HS97" i="24"/>
  <c r="HR97" i="24"/>
  <c r="HQ97" i="24"/>
  <c r="HP97" i="24"/>
  <c r="HO97" i="24"/>
  <c r="HN97" i="24"/>
  <c r="HM97" i="24"/>
  <c r="HL97" i="24"/>
  <c r="HK97" i="24"/>
  <c r="HJ97" i="24"/>
  <c r="HI97" i="24"/>
  <c r="HH97" i="24"/>
  <c r="HG97" i="24"/>
  <c r="HF97" i="24"/>
  <c r="HE97" i="24"/>
  <c r="HD97" i="24"/>
  <c r="HC97" i="24"/>
  <c r="HB97" i="24"/>
  <c r="HA97" i="24"/>
  <c r="GZ97" i="24"/>
  <c r="GY97" i="24"/>
  <c r="GX97" i="24"/>
  <c r="GW97" i="24"/>
  <c r="GV97" i="24"/>
  <c r="GU97" i="24"/>
  <c r="GT97" i="24"/>
  <c r="GS97" i="24"/>
  <c r="GR97" i="24"/>
  <c r="GQ97" i="24"/>
  <c r="GP97" i="24"/>
  <c r="GO97" i="24"/>
  <c r="GN97" i="24"/>
  <c r="GM97" i="24"/>
  <c r="GL97" i="24"/>
  <c r="GK97" i="24"/>
  <c r="GJ97" i="24"/>
  <c r="GI97" i="24"/>
  <c r="GH97" i="24"/>
  <c r="GG97" i="24"/>
  <c r="GF97" i="24"/>
  <c r="GE97" i="24"/>
  <c r="GD97" i="24"/>
  <c r="GC97" i="24"/>
  <c r="GB97" i="24"/>
  <c r="GA97" i="24"/>
  <c r="FZ97" i="24"/>
  <c r="FY97" i="24"/>
  <c r="FX97" i="24"/>
  <c r="FW97" i="24"/>
  <c r="FV97" i="24"/>
  <c r="FU97" i="24"/>
  <c r="FT97" i="24"/>
  <c r="FS97" i="24"/>
  <c r="FR97" i="24"/>
  <c r="FQ97" i="24"/>
  <c r="FP97" i="24"/>
  <c r="FO97" i="24"/>
  <c r="FN97" i="24"/>
  <c r="FM97" i="24"/>
  <c r="FL97" i="24"/>
  <c r="FK97" i="24"/>
  <c r="FJ97" i="24"/>
  <c r="FI97" i="24"/>
  <c r="FH97" i="24"/>
  <c r="FG97" i="24"/>
  <c r="FF97" i="24"/>
  <c r="FE97" i="24"/>
  <c r="FD97" i="24"/>
  <c r="FC97" i="24"/>
  <c r="FB97" i="24"/>
  <c r="FA97" i="24"/>
  <c r="EZ97" i="24"/>
  <c r="EY97" i="24"/>
  <c r="EX97" i="24"/>
  <c r="EW97" i="24"/>
  <c r="EV97" i="24"/>
  <c r="EU97" i="24"/>
  <c r="ET97" i="24"/>
  <c r="ES97" i="24"/>
  <c r="ER97" i="24"/>
  <c r="EQ97" i="24"/>
  <c r="EP97" i="24"/>
  <c r="EO97" i="24"/>
  <c r="EN97" i="24"/>
  <c r="EM97" i="24"/>
  <c r="EL97" i="24"/>
  <c r="EK97" i="24"/>
  <c r="EJ97" i="24"/>
  <c r="EI97" i="24"/>
  <c r="EH97" i="24"/>
  <c r="EG97" i="24"/>
  <c r="EF97" i="24"/>
  <c r="EE97" i="24"/>
  <c r="ED97" i="24"/>
  <c r="EC97" i="24"/>
  <c r="EB97" i="24"/>
  <c r="EA97" i="24"/>
  <c r="DZ97" i="24"/>
  <c r="DY97" i="24"/>
  <c r="DX97" i="24"/>
  <c r="DW97" i="24"/>
  <c r="DV97" i="24"/>
  <c r="DU97" i="24"/>
  <c r="DT97" i="24"/>
  <c r="DS97" i="24"/>
  <c r="DR97" i="24"/>
  <c r="DQ97" i="24"/>
  <c r="DP97" i="24"/>
  <c r="DO97" i="24"/>
  <c r="DN97" i="24"/>
  <c r="DM97" i="24"/>
  <c r="DL97" i="24"/>
  <c r="DK97" i="24"/>
  <c r="DJ97" i="24"/>
  <c r="DI97" i="24"/>
  <c r="DH97" i="24"/>
  <c r="DG97" i="24"/>
  <c r="DF97" i="24"/>
  <c r="DE97" i="24"/>
  <c r="DD97" i="24"/>
  <c r="DC97" i="24"/>
  <c r="DB97" i="24"/>
  <c r="DA97" i="24"/>
  <c r="CZ97" i="24"/>
  <c r="CY97" i="24"/>
  <c r="CX97" i="24"/>
  <c r="CW97" i="24"/>
  <c r="CV97" i="24"/>
  <c r="CU97" i="24"/>
  <c r="CT97" i="24"/>
  <c r="CS97" i="24"/>
  <c r="CR97" i="24"/>
  <c r="CQ97" i="24"/>
  <c r="CP97" i="24"/>
  <c r="CO97" i="24"/>
  <c r="CN97" i="24"/>
  <c r="CM97" i="24"/>
  <c r="CL97" i="24"/>
  <c r="CK97" i="24"/>
  <c r="CJ97" i="24"/>
  <c r="CI97" i="24"/>
  <c r="CH97" i="24"/>
  <c r="CG97" i="24"/>
  <c r="CF97" i="24"/>
  <c r="CE97" i="24"/>
  <c r="CD97" i="24"/>
  <c r="CC97" i="24"/>
  <c r="CB97" i="24"/>
  <c r="CA97" i="24"/>
  <c r="BZ97" i="24"/>
  <c r="BY97" i="24"/>
  <c r="BX97" i="24"/>
  <c r="BW97" i="24"/>
  <c r="BV97" i="24"/>
  <c r="BU97" i="24"/>
  <c r="BT97" i="24"/>
  <c r="BS97" i="24"/>
  <c r="BR97" i="24"/>
  <c r="BQ97" i="24"/>
  <c r="BP97" i="24"/>
  <c r="BO97" i="24"/>
  <c r="BN97" i="24"/>
  <c r="BM97" i="24"/>
  <c r="BL97" i="24"/>
  <c r="BK97" i="24"/>
  <c r="BJ97" i="24"/>
  <c r="BI97" i="24"/>
  <c r="BH97" i="24"/>
  <c r="BG97" i="24"/>
  <c r="BF97" i="24"/>
  <c r="BE97" i="24"/>
  <c r="BD97" i="24"/>
  <c r="BC97" i="24"/>
  <c r="BB97" i="24"/>
  <c r="BA97" i="24"/>
  <c r="AZ97" i="24"/>
  <c r="AY97" i="24"/>
  <c r="AX97" i="24"/>
  <c r="AW97" i="24"/>
  <c r="AV97" i="24"/>
  <c r="AU97" i="24"/>
  <c r="AT97" i="24"/>
  <c r="AS97" i="24"/>
  <c r="AR97" i="24"/>
  <c r="AQ97" i="24"/>
  <c r="AP97" i="24"/>
  <c r="AO97" i="24"/>
  <c r="AN97" i="24"/>
  <c r="AM97" i="24"/>
  <c r="AL97" i="24"/>
  <c r="AK97" i="24"/>
  <c r="AJ97" i="24"/>
  <c r="AI97" i="24"/>
  <c r="AH97" i="24"/>
  <c r="AG97" i="24"/>
  <c r="AF97" i="24"/>
  <c r="AE97" i="24"/>
  <c r="AD97" i="24"/>
  <c r="AC97" i="24"/>
  <c r="AB97" i="24"/>
  <c r="AA97" i="24"/>
  <c r="Z97" i="24"/>
  <c r="Y97" i="24"/>
  <c r="X97" i="24"/>
  <c r="W97" i="24"/>
  <c r="V97" i="24"/>
  <c r="U97" i="24"/>
  <c r="T97" i="24"/>
  <c r="S97" i="24"/>
  <c r="R97" i="24"/>
  <c r="Q97" i="24"/>
  <c r="P97" i="24"/>
  <c r="O97" i="24"/>
  <c r="N97" i="24"/>
  <c r="M97" i="24"/>
  <c r="L97" i="24"/>
  <c r="K97" i="24"/>
  <c r="J97" i="24"/>
  <c r="I97" i="24"/>
  <c r="H97" i="24"/>
  <c r="G97" i="24"/>
  <c r="F97" i="24"/>
  <c r="E97" i="24"/>
  <c r="D97" i="24"/>
  <c r="C97" i="24"/>
  <c r="A97" i="24"/>
  <c r="NJ96" i="24"/>
  <c r="NI96" i="24"/>
  <c r="NH96" i="24"/>
  <c r="NG96" i="24"/>
  <c r="NF96" i="24"/>
  <c r="NE96" i="24"/>
  <c r="ND96" i="24"/>
  <c r="NC96" i="24"/>
  <c r="NB96" i="24"/>
  <c r="NA96" i="24"/>
  <c r="MZ96" i="24"/>
  <c r="MY96" i="24"/>
  <c r="MX96" i="24"/>
  <c r="MW96" i="24"/>
  <c r="MV96" i="24"/>
  <c r="MU96" i="24"/>
  <c r="MT96" i="24"/>
  <c r="MS96" i="24"/>
  <c r="MR96" i="24"/>
  <c r="MQ96" i="24"/>
  <c r="MP96" i="24"/>
  <c r="MO96" i="24"/>
  <c r="MN96" i="24"/>
  <c r="MM96" i="24"/>
  <c r="ML96" i="24"/>
  <c r="MK96" i="24"/>
  <c r="MJ96" i="24"/>
  <c r="MI96" i="24"/>
  <c r="JB96" i="24"/>
  <c r="JA96" i="24"/>
  <c r="IZ96" i="24"/>
  <c r="IY96" i="24"/>
  <c r="IX96" i="24"/>
  <c r="A96" i="24"/>
  <c r="NJ95" i="24"/>
  <c r="NI95" i="24"/>
  <c r="NH95" i="24"/>
  <c r="NG95" i="24"/>
  <c r="NF95" i="24"/>
  <c r="NE95" i="24"/>
  <c r="ND95" i="24"/>
  <c r="NC95" i="24"/>
  <c r="NB95" i="24"/>
  <c r="NA95" i="24"/>
  <c r="MZ95" i="24"/>
  <c r="MY95" i="24"/>
  <c r="MX95" i="24"/>
  <c r="MW95" i="24"/>
  <c r="MV95" i="24"/>
  <c r="MU95" i="24"/>
  <c r="MT95" i="24"/>
  <c r="MS95" i="24"/>
  <c r="MR95" i="24"/>
  <c r="MQ95" i="24"/>
  <c r="MP95" i="24"/>
  <c r="MO95" i="24"/>
  <c r="MN95" i="24"/>
  <c r="MM95" i="24"/>
  <c r="ML95" i="24"/>
  <c r="MK95" i="24"/>
  <c r="MJ95" i="24"/>
  <c r="MI95" i="24"/>
  <c r="JB95" i="24"/>
  <c r="JA95" i="24"/>
  <c r="IZ95" i="24"/>
  <c r="IY95" i="24"/>
  <c r="IX95" i="24"/>
  <c r="A95" i="24"/>
  <c r="NJ94" i="24"/>
  <c r="NI94" i="24"/>
  <c r="NH94" i="24"/>
  <c r="NG94" i="24"/>
  <c r="NF94" i="24"/>
  <c r="NE94" i="24"/>
  <c r="ND94" i="24"/>
  <c r="NC94" i="24"/>
  <c r="NB94" i="24"/>
  <c r="NA94" i="24"/>
  <c r="MZ94" i="24"/>
  <c r="MY94" i="24"/>
  <c r="MX94" i="24"/>
  <c r="MW94" i="24"/>
  <c r="MV94" i="24"/>
  <c r="MU94" i="24"/>
  <c r="MT94" i="24"/>
  <c r="MS94" i="24"/>
  <c r="MR94" i="24"/>
  <c r="MQ94" i="24"/>
  <c r="MP94" i="24"/>
  <c r="MO94" i="24"/>
  <c r="MN94" i="24"/>
  <c r="MM94" i="24"/>
  <c r="ML94" i="24"/>
  <c r="MK94" i="24"/>
  <c r="MJ94" i="24"/>
  <c r="MI94" i="24"/>
  <c r="JB94" i="24"/>
  <c r="JA94" i="24"/>
  <c r="IZ94" i="24"/>
  <c r="IY94" i="24"/>
  <c r="IX94" i="24"/>
  <c r="A94" i="24"/>
  <c r="NJ93" i="24"/>
  <c r="NI93" i="24"/>
  <c r="NH93" i="24"/>
  <c r="NG93" i="24"/>
  <c r="NF93" i="24"/>
  <c r="NE93" i="24"/>
  <c r="ND93" i="24"/>
  <c r="NC93" i="24"/>
  <c r="NB93" i="24"/>
  <c r="NA93" i="24"/>
  <c r="MZ93" i="24"/>
  <c r="MY93" i="24"/>
  <c r="MX93" i="24"/>
  <c r="MW93" i="24"/>
  <c r="MV93" i="24"/>
  <c r="MU93" i="24"/>
  <c r="MT93" i="24"/>
  <c r="MS93" i="24"/>
  <c r="MR93" i="24"/>
  <c r="MQ93" i="24"/>
  <c r="MP93" i="24"/>
  <c r="MO93" i="24"/>
  <c r="MN93" i="24"/>
  <c r="MM93" i="24"/>
  <c r="ML93" i="24"/>
  <c r="MK93" i="24"/>
  <c r="MJ93" i="24"/>
  <c r="MI93" i="24"/>
  <c r="JB93" i="24"/>
  <c r="JA93" i="24"/>
  <c r="IZ93" i="24"/>
  <c r="IY93" i="24"/>
  <c r="IX93" i="24"/>
  <c r="IW93" i="24"/>
  <c r="IV93" i="24"/>
  <c r="IU93" i="24"/>
  <c r="IT93" i="24"/>
  <c r="IS93" i="24"/>
  <c r="IR93" i="24"/>
  <c r="IQ93" i="24"/>
  <c r="IP93" i="24"/>
  <c r="IO93" i="24"/>
  <c r="IN93" i="24"/>
  <c r="IM93" i="24"/>
  <c r="IL93" i="24"/>
  <c r="IK93" i="24"/>
  <c r="IJ93" i="24"/>
  <c r="II93" i="24"/>
  <c r="IH93" i="24"/>
  <c r="IG93" i="24"/>
  <c r="IF93" i="24"/>
  <c r="IE93" i="24"/>
  <c r="ID93" i="24"/>
  <c r="IC93" i="24"/>
  <c r="IB93" i="24"/>
  <c r="IA93" i="24"/>
  <c r="HZ93" i="24"/>
  <c r="HY93" i="24"/>
  <c r="HX93" i="24"/>
  <c r="HW93" i="24"/>
  <c r="HV93" i="24"/>
  <c r="HU93" i="24"/>
  <c r="HT93" i="24"/>
  <c r="HS93" i="24"/>
  <c r="HR93" i="24"/>
  <c r="HQ93" i="24"/>
  <c r="HP93" i="24"/>
  <c r="HO93" i="24"/>
  <c r="HN93" i="24"/>
  <c r="HM93" i="24"/>
  <c r="HL93" i="24"/>
  <c r="HK93" i="24"/>
  <c r="HJ93" i="24"/>
  <c r="HI93" i="24"/>
  <c r="HH93" i="24"/>
  <c r="HG93" i="24"/>
  <c r="HF93" i="24"/>
  <c r="HE93" i="24"/>
  <c r="HD93" i="24"/>
  <c r="HC93" i="24"/>
  <c r="HB93" i="24"/>
  <c r="HA93" i="24"/>
  <c r="GZ93" i="24"/>
  <c r="GY93" i="24"/>
  <c r="GX93" i="24"/>
  <c r="GW93" i="24"/>
  <c r="GV93" i="24"/>
  <c r="GU93" i="24"/>
  <c r="GT93" i="24"/>
  <c r="GS93" i="24"/>
  <c r="GR93" i="24"/>
  <c r="GQ93" i="24"/>
  <c r="GP93" i="24"/>
  <c r="GO93" i="24"/>
  <c r="GN93" i="24"/>
  <c r="GM93" i="24"/>
  <c r="GL93" i="24"/>
  <c r="GK93" i="24"/>
  <c r="GJ93" i="24"/>
  <c r="GI93" i="24"/>
  <c r="GH93" i="24"/>
  <c r="GG93" i="24"/>
  <c r="GF93" i="24"/>
  <c r="GE93" i="24"/>
  <c r="GD93" i="24"/>
  <c r="GC93" i="24"/>
  <c r="GB93" i="24"/>
  <c r="GA93" i="24"/>
  <c r="FZ93" i="24"/>
  <c r="FY93" i="24"/>
  <c r="FX93" i="24"/>
  <c r="FW93" i="24"/>
  <c r="FV93" i="24"/>
  <c r="FU93" i="24"/>
  <c r="FT93" i="24"/>
  <c r="FS93" i="24"/>
  <c r="FR93" i="24"/>
  <c r="FQ93" i="24"/>
  <c r="FP93" i="24"/>
  <c r="FO93" i="24"/>
  <c r="FN93" i="24"/>
  <c r="FM93" i="24"/>
  <c r="FL93" i="24"/>
  <c r="FK93" i="24"/>
  <c r="FJ93" i="24"/>
  <c r="FI93" i="24"/>
  <c r="FH93" i="24"/>
  <c r="FG93" i="24"/>
  <c r="FF93" i="24"/>
  <c r="FE93" i="24"/>
  <c r="FD93" i="24"/>
  <c r="FC93" i="24"/>
  <c r="FB93" i="24"/>
  <c r="FA93" i="24"/>
  <c r="EZ93" i="24"/>
  <c r="EY93" i="24"/>
  <c r="EX93" i="24"/>
  <c r="EW93" i="24"/>
  <c r="EV93" i="24"/>
  <c r="EU93" i="24"/>
  <c r="ET93" i="24"/>
  <c r="ES93" i="24"/>
  <c r="ER93" i="24"/>
  <c r="EQ93" i="24"/>
  <c r="EP93" i="24"/>
  <c r="EO93" i="24"/>
  <c r="EN93" i="24"/>
  <c r="EM93" i="24"/>
  <c r="EL93" i="24"/>
  <c r="EK93" i="24"/>
  <c r="EJ93" i="24"/>
  <c r="EI93" i="24"/>
  <c r="EH93" i="24"/>
  <c r="EG93" i="24"/>
  <c r="EF93" i="24"/>
  <c r="EE93" i="24"/>
  <c r="ED93" i="24"/>
  <c r="EC93" i="24"/>
  <c r="EB93" i="24"/>
  <c r="EA93" i="24"/>
  <c r="DZ93" i="24"/>
  <c r="DY93" i="24"/>
  <c r="DX93" i="24"/>
  <c r="DW93" i="24"/>
  <c r="DV93" i="24"/>
  <c r="DU93" i="24"/>
  <c r="DT93" i="24"/>
  <c r="DS93" i="24"/>
  <c r="DR93" i="24"/>
  <c r="DQ93" i="24"/>
  <c r="DP93" i="24"/>
  <c r="DO93" i="24"/>
  <c r="DN93" i="24"/>
  <c r="DM93" i="24"/>
  <c r="DL93" i="24"/>
  <c r="DK93" i="24"/>
  <c r="DJ93" i="24"/>
  <c r="DI93" i="24"/>
  <c r="DH93" i="24"/>
  <c r="DG93" i="24"/>
  <c r="DF93" i="24"/>
  <c r="DE93" i="24"/>
  <c r="DD93" i="24"/>
  <c r="DC93" i="24"/>
  <c r="DB93" i="24"/>
  <c r="DA93" i="24"/>
  <c r="CZ93" i="24"/>
  <c r="CY93" i="24"/>
  <c r="CX93" i="24"/>
  <c r="CW93" i="24"/>
  <c r="CV93" i="24"/>
  <c r="CU93" i="24"/>
  <c r="CT93" i="24"/>
  <c r="CS93" i="24"/>
  <c r="CR93" i="24"/>
  <c r="CQ93" i="24"/>
  <c r="CP93" i="24"/>
  <c r="CO93" i="24"/>
  <c r="CN93" i="24"/>
  <c r="CM93" i="24"/>
  <c r="CL93" i="24"/>
  <c r="CK93" i="24"/>
  <c r="CJ93" i="24"/>
  <c r="CI93" i="24"/>
  <c r="CH93" i="24"/>
  <c r="CG93" i="24"/>
  <c r="CF93" i="24"/>
  <c r="CE93" i="24"/>
  <c r="CD93" i="24"/>
  <c r="CC93" i="24"/>
  <c r="CB93" i="24"/>
  <c r="CA93" i="24"/>
  <c r="BZ93" i="24"/>
  <c r="BY93" i="24"/>
  <c r="BX93" i="24"/>
  <c r="BW93" i="24"/>
  <c r="BV93" i="24"/>
  <c r="BU93" i="24"/>
  <c r="BT93" i="24"/>
  <c r="BS93" i="24"/>
  <c r="BR93" i="24"/>
  <c r="BQ93" i="24"/>
  <c r="BP93" i="24"/>
  <c r="BO93" i="24"/>
  <c r="BN93" i="24"/>
  <c r="BM93" i="24"/>
  <c r="BL93" i="24"/>
  <c r="BK93" i="24"/>
  <c r="BJ93" i="24"/>
  <c r="BI93" i="24"/>
  <c r="BH93" i="24"/>
  <c r="BG93" i="24"/>
  <c r="BF93" i="24"/>
  <c r="BE93" i="24"/>
  <c r="BD93" i="24"/>
  <c r="BC93" i="24"/>
  <c r="BB93" i="24"/>
  <c r="BA93" i="24"/>
  <c r="AZ93" i="24"/>
  <c r="AY93" i="24"/>
  <c r="AX93" i="24"/>
  <c r="AW93" i="24"/>
  <c r="AV93" i="24"/>
  <c r="AU93" i="24"/>
  <c r="AT93" i="24"/>
  <c r="AS93" i="24"/>
  <c r="AR93" i="24"/>
  <c r="AQ93" i="24"/>
  <c r="AP93"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D93" i="24"/>
  <c r="C93" i="24"/>
  <c r="A93" i="24"/>
  <c r="NJ92" i="24"/>
  <c r="NI92" i="24"/>
  <c r="NH92" i="24"/>
  <c r="NG92" i="24"/>
  <c r="NF92" i="24"/>
  <c r="NE92" i="24"/>
  <c r="ND92" i="24"/>
  <c r="NC92" i="24"/>
  <c r="NB92" i="24"/>
  <c r="NA92" i="24"/>
  <c r="MZ92" i="24"/>
  <c r="MY92" i="24"/>
  <c r="MX92" i="24"/>
  <c r="MW92" i="24"/>
  <c r="MV92" i="24"/>
  <c r="MU92" i="24"/>
  <c r="MT92" i="24"/>
  <c r="MS92" i="24"/>
  <c r="MR92" i="24"/>
  <c r="MQ92" i="24"/>
  <c r="MP92" i="24"/>
  <c r="MO92" i="24"/>
  <c r="MN92" i="24"/>
  <c r="MM92" i="24"/>
  <c r="ML92" i="24"/>
  <c r="MK92" i="24"/>
  <c r="MJ92" i="24"/>
  <c r="MI92" i="24"/>
  <c r="JB92" i="24"/>
  <c r="JA92" i="24"/>
  <c r="IZ92" i="24"/>
  <c r="IY92" i="24"/>
  <c r="IX92" i="24"/>
  <c r="A92" i="24"/>
  <c r="NJ91" i="24"/>
  <c r="NI91" i="24"/>
  <c r="NH91" i="24"/>
  <c r="NG91" i="24"/>
  <c r="NF91" i="24"/>
  <c r="NE91" i="24"/>
  <c r="ND91" i="24"/>
  <c r="NC91" i="24"/>
  <c r="NB91" i="24"/>
  <c r="NA91" i="24"/>
  <c r="MZ91" i="24"/>
  <c r="MY91" i="24"/>
  <c r="MX91" i="24"/>
  <c r="MW91" i="24"/>
  <c r="MV91" i="24"/>
  <c r="MU91" i="24"/>
  <c r="MT91" i="24"/>
  <c r="MS91" i="24"/>
  <c r="MR91" i="24"/>
  <c r="MQ91" i="24"/>
  <c r="MP91" i="24"/>
  <c r="MO91" i="24"/>
  <c r="MN91" i="24"/>
  <c r="MM91" i="24"/>
  <c r="ML91" i="24"/>
  <c r="MK91" i="24"/>
  <c r="MJ91" i="24"/>
  <c r="MI91" i="24"/>
  <c r="JB91" i="24"/>
  <c r="JA91" i="24"/>
  <c r="IZ91" i="24"/>
  <c r="IY91" i="24"/>
  <c r="IX91" i="24"/>
  <c r="NJ90" i="24"/>
  <c r="NI90" i="24"/>
  <c r="NH90" i="24"/>
  <c r="NG90" i="24"/>
  <c r="NF90" i="24"/>
  <c r="NE90" i="24"/>
  <c r="ND90" i="24"/>
  <c r="NC90" i="24"/>
  <c r="NB90" i="24"/>
  <c r="NA90" i="24"/>
  <c r="MZ90" i="24"/>
  <c r="MY90" i="24"/>
  <c r="MX90" i="24"/>
  <c r="MW90" i="24"/>
  <c r="MV90" i="24"/>
  <c r="MU90" i="24"/>
  <c r="MT90" i="24"/>
  <c r="MS90" i="24"/>
  <c r="MR90" i="24"/>
  <c r="MQ90" i="24"/>
  <c r="MP90" i="24"/>
  <c r="MO90" i="24"/>
  <c r="MN90" i="24"/>
  <c r="MM90" i="24"/>
  <c r="ML90" i="24"/>
  <c r="MK90" i="24"/>
  <c r="MJ90" i="24"/>
  <c r="MI90" i="24"/>
  <c r="JB90" i="24"/>
  <c r="JA90" i="24"/>
  <c r="IZ90" i="24"/>
  <c r="IY90" i="24"/>
  <c r="IX90" i="24"/>
  <c r="NJ89" i="24"/>
  <c r="NI89" i="24"/>
  <c r="NH89" i="24"/>
  <c r="NG89" i="24"/>
  <c r="NF89" i="24"/>
  <c r="NE89" i="24"/>
  <c r="ND89" i="24"/>
  <c r="NC89" i="24"/>
  <c r="NB89" i="24"/>
  <c r="NA89" i="24"/>
  <c r="MZ89" i="24"/>
  <c r="MY89" i="24"/>
  <c r="MX89" i="24"/>
  <c r="MW89" i="24"/>
  <c r="MV89" i="24"/>
  <c r="MU89" i="24"/>
  <c r="MT89" i="24"/>
  <c r="MS89" i="24"/>
  <c r="MR89" i="24"/>
  <c r="MQ89" i="24"/>
  <c r="MP89" i="24"/>
  <c r="MO89" i="24"/>
  <c r="MN89" i="24"/>
  <c r="MM89" i="24"/>
  <c r="ML89" i="24"/>
  <c r="MK89" i="24"/>
  <c r="MJ89" i="24"/>
  <c r="MI89" i="24"/>
  <c r="JB89" i="24"/>
  <c r="JA89" i="24"/>
  <c r="IZ89" i="24"/>
  <c r="IY89" i="24"/>
  <c r="IX89" i="24"/>
  <c r="NJ88" i="24"/>
  <c r="NI88" i="24"/>
  <c r="NH88" i="24"/>
  <c r="NG88" i="24"/>
  <c r="NF88" i="24"/>
  <c r="NE88" i="24"/>
  <c r="ND88" i="24"/>
  <c r="NC88" i="24"/>
  <c r="NB88" i="24"/>
  <c r="NA88" i="24"/>
  <c r="MZ88" i="24"/>
  <c r="MY88" i="24"/>
  <c r="MX88" i="24"/>
  <c r="MW88" i="24"/>
  <c r="MV88" i="24"/>
  <c r="MU88" i="24"/>
  <c r="MT88" i="24"/>
  <c r="MS88" i="24"/>
  <c r="MR88" i="24"/>
  <c r="MQ88" i="24"/>
  <c r="MP88" i="24"/>
  <c r="MO88" i="24"/>
  <c r="MN88" i="24"/>
  <c r="MM88" i="24"/>
  <c r="ML88" i="24"/>
  <c r="MK88" i="24"/>
  <c r="MJ88" i="24"/>
  <c r="MI88" i="24"/>
  <c r="JB88" i="24"/>
  <c r="JA88" i="24"/>
  <c r="IZ88" i="24"/>
  <c r="IY88" i="24"/>
  <c r="IX88" i="24"/>
  <c r="NJ87" i="24"/>
  <c r="NI87" i="24"/>
  <c r="NH87" i="24"/>
  <c r="NG87" i="24"/>
  <c r="NF87" i="24"/>
  <c r="NE87" i="24"/>
  <c r="ND87" i="24"/>
  <c r="NC87" i="24"/>
  <c r="NB87" i="24"/>
  <c r="NA87" i="24"/>
  <c r="MZ87" i="24"/>
  <c r="MY87" i="24"/>
  <c r="MX87" i="24"/>
  <c r="MW87" i="24"/>
  <c r="MV87" i="24"/>
  <c r="MU87" i="24"/>
  <c r="MT87" i="24"/>
  <c r="MS87" i="24"/>
  <c r="MR87" i="24"/>
  <c r="MQ87" i="24"/>
  <c r="MP87" i="24"/>
  <c r="MO87" i="24"/>
  <c r="MN87" i="24"/>
  <c r="MM87" i="24"/>
  <c r="ML87" i="24"/>
  <c r="MK87" i="24"/>
  <c r="MJ87" i="24"/>
  <c r="MI87" i="24"/>
  <c r="JB87" i="24"/>
  <c r="JA87" i="24"/>
  <c r="IZ87" i="24"/>
  <c r="IY87" i="24"/>
  <c r="IX87" i="24"/>
  <c r="NJ86" i="24"/>
  <c r="NI86" i="24"/>
  <c r="NH86" i="24"/>
  <c r="NG86" i="24"/>
  <c r="NF86" i="24"/>
  <c r="NE86" i="24"/>
  <c r="ND86" i="24"/>
  <c r="NC86" i="24"/>
  <c r="NB86" i="24"/>
  <c r="NA86" i="24"/>
  <c r="MZ86" i="24"/>
  <c r="MY86" i="24"/>
  <c r="MX86" i="24"/>
  <c r="MW86" i="24"/>
  <c r="MV86" i="24"/>
  <c r="MU86" i="24"/>
  <c r="MT86" i="24"/>
  <c r="MS86" i="24"/>
  <c r="MR86" i="24"/>
  <c r="MQ86" i="24"/>
  <c r="MP86" i="24"/>
  <c r="MO86" i="24"/>
  <c r="MN86" i="24"/>
  <c r="MM86" i="24"/>
  <c r="ML86" i="24"/>
  <c r="MK86" i="24"/>
  <c r="MJ86" i="24"/>
  <c r="MI86" i="24"/>
  <c r="JB86" i="24"/>
  <c r="JA86" i="24"/>
  <c r="IZ86" i="24"/>
  <c r="IY86" i="24"/>
  <c r="IX86" i="24"/>
  <c r="NJ85" i="24"/>
  <c r="NI85" i="24"/>
  <c r="NH85" i="24"/>
  <c r="NG85" i="24"/>
  <c r="NF85" i="24"/>
  <c r="NE85" i="24"/>
  <c r="ND85" i="24"/>
  <c r="NC85" i="24"/>
  <c r="NB85" i="24"/>
  <c r="NA85" i="24"/>
  <c r="MZ85" i="24"/>
  <c r="MY85" i="24"/>
  <c r="MX85" i="24"/>
  <c r="MW85" i="24"/>
  <c r="MV85" i="24"/>
  <c r="MU85" i="24"/>
  <c r="MT85" i="24"/>
  <c r="MS85" i="24"/>
  <c r="MR85" i="24"/>
  <c r="MQ85" i="24"/>
  <c r="MP85" i="24"/>
  <c r="MO85" i="24"/>
  <c r="MN85" i="24"/>
  <c r="MM85" i="24"/>
  <c r="ML85" i="24"/>
  <c r="MK85" i="24"/>
  <c r="MJ85" i="24"/>
  <c r="MI85" i="24"/>
  <c r="JB85" i="24"/>
  <c r="JA85" i="24"/>
  <c r="IZ85" i="24"/>
  <c r="IY85" i="24"/>
  <c r="IX85" i="24"/>
  <c r="NJ84" i="24"/>
  <c r="NI84" i="24"/>
  <c r="NH84" i="24"/>
  <c r="NG84" i="24"/>
  <c r="NF84" i="24"/>
  <c r="NE84" i="24"/>
  <c r="ND84" i="24"/>
  <c r="NC84" i="24"/>
  <c r="NB84" i="24"/>
  <c r="NA84" i="24"/>
  <c r="MZ84" i="24"/>
  <c r="MY84" i="24"/>
  <c r="MX84" i="24"/>
  <c r="MW84" i="24"/>
  <c r="MV84" i="24"/>
  <c r="MU84" i="24"/>
  <c r="MT84" i="24"/>
  <c r="MS84" i="24"/>
  <c r="MR84" i="24"/>
  <c r="MQ84" i="24"/>
  <c r="MP84" i="24"/>
  <c r="MO84" i="24"/>
  <c r="MN84" i="24"/>
  <c r="MM84" i="24"/>
  <c r="ML84" i="24"/>
  <c r="MK84" i="24"/>
  <c r="MJ84" i="24"/>
  <c r="MI84" i="24"/>
  <c r="JB84" i="24"/>
  <c r="JA84" i="24"/>
  <c r="IZ84" i="24"/>
  <c r="IY84" i="24"/>
  <c r="IX84" i="24"/>
  <c r="NJ83" i="24"/>
  <c r="NI83" i="24"/>
  <c r="NH83" i="24"/>
  <c r="NG83" i="24"/>
  <c r="NF83" i="24"/>
  <c r="NE83" i="24"/>
  <c r="ND83" i="24"/>
  <c r="NC83" i="24"/>
  <c r="NB83" i="24"/>
  <c r="NA83" i="24"/>
  <c r="MZ83" i="24"/>
  <c r="MY83" i="24"/>
  <c r="MX83" i="24"/>
  <c r="MW83" i="24"/>
  <c r="MV83" i="24"/>
  <c r="MU83" i="24"/>
  <c r="MT83" i="24"/>
  <c r="MS83" i="24"/>
  <c r="MR83" i="24"/>
  <c r="MQ83" i="24"/>
  <c r="MP83" i="24"/>
  <c r="MO83" i="24"/>
  <c r="MN83" i="24"/>
  <c r="MM83" i="24"/>
  <c r="ML83" i="24"/>
  <c r="MK83" i="24"/>
  <c r="MJ83" i="24"/>
  <c r="MI83" i="24"/>
  <c r="JB83" i="24"/>
  <c r="JA83" i="24"/>
  <c r="IZ83" i="24"/>
  <c r="IY83" i="24"/>
  <c r="IX83" i="24"/>
  <c r="NJ82" i="24"/>
  <c r="NI82" i="24"/>
  <c r="NH82" i="24"/>
  <c r="NG82" i="24"/>
  <c r="NF82" i="24"/>
  <c r="NE82" i="24"/>
  <c r="ND82" i="24"/>
  <c r="NC82" i="24"/>
  <c r="NB82" i="24"/>
  <c r="NA82" i="24"/>
  <c r="MZ82" i="24"/>
  <c r="MY82" i="24"/>
  <c r="MX82" i="24"/>
  <c r="MW82" i="24"/>
  <c r="MV82" i="24"/>
  <c r="MU82" i="24"/>
  <c r="MT82" i="24"/>
  <c r="MS82" i="24"/>
  <c r="MR82" i="24"/>
  <c r="MQ82" i="24"/>
  <c r="MP82" i="24"/>
  <c r="MO82" i="24"/>
  <c r="MN82" i="24"/>
  <c r="MM82" i="24"/>
  <c r="ML82" i="24"/>
  <c r="MK82" i="24"/>
  <c r="MJ82" i="24"/>
  <c r="MI82" i="24"/>
  <c r="JB82" i="24"/>
  <c r="JA82" i="24"/>
  <c r="IZ82" i="24"/>
  <c r="IY82" i="24"/>
  <c r="IX82" i="24"/>
  <c r="NJ81" i="24"/>
  <c r="NI81" i="24"/>
  <c r="NH81" i="24"/>
  <c r="NG81" i="24"/>
  <c r="NF81" i="24"/>
  <c r="NE81" i="24"/>
  <c r="ND81" i="24"/>
  <c r="NC81" i="24"/>
  <c r="NB81" i="24"/>
  <c r="NA81" i="24"/>
  <c r="MZ81" i="24"/>
  <c r="MY81" i="24"/>
  <c r="MX81" i="24"/>
  <c r="MW81" i="24"/>
  <c r="MV81" i="24"/>
  <c r="MU81" i="24"/>
  <c r="MT81" i="24"/>
  <c r="MS81" i="24"/>
  <c r="MR81" i="24"/>
  <c r="MQ81" i="24"/>
  <c r="MP81" i="24"/>
  <c r="MO81" i="24"/>
  <c r="MN81" i="24"/>
  <c r="MM81" i="24"/>
  <c r="ML81" i="24"/>
  <c r="MK81" i="24"/>
  <c r="MJ81" i="24"/>
  <c r="MI81" i="24"/>
  <c r="JB81" i="24"/>
  <c r="JA81" i="24"/>
  <c r="IZ81" i="24"/>
  <c r="IY81" i="24"/>
  <c r="IX81" i="24"/>
  <c r="NJ80" i="24"/>
  <c r="NI80" i="24"/>
  <c r="NH80" i="24"/>
  <c r="NG80" i="24"/>
  <c r="NF80" i="24"/>
  <c r="NE80" i="24"/>
  <c r="ND80" i="24"/>
  <c r="NC80" i="24"/>
  <c r="NB80" i="24"/>
  <c r="NA80" i="24"/>
  <c r="MZ80" i="24"/>
  <c r="MY80" i="24"/>
  <c r="MX80" i="24"/>
  <c r="MW80" i="24"/>
  <c r="MV80" i="24"/>
  <c r="MU80" i="24"/>
  <c r="MT80" i="24"/>
  <c r="MS80" i="24"/>
  <c r="MR80" i="24"/>
  <c r="MQ80" i="24"/>
  <c r="MP80" i="24"/>
  <c r="MO80" i="24"/>
  <c r="MN80" i="24"/>
  <c r="MM80" i="24"/>
  <c r="ML80" i="24"/>
  <c r="MK80" i="24"/>
  <c r="MJ80" i="24"/>
  <c r="MI80" i="24"/>
  <c r="JB80" i="24"/>
  <c r="JA80" i="24"/>
  <c r="IZ80" i="24"/>
  <c r="IY80" i="24"/>
  <c r="IX80" i="24"/>
  <c r="NJ79" i="24"/>
  <c r="NI79" i="24"/>
  <c r="NH79" i="24"/>
  <c r="NG79" i="24"/>
  <c r="NF79" i="24"/>
  <c r="NE79" i="24"/>
  <c r="ND79" i="24"/>
  <c r="NC79" i="24"/>
  <c r="NB79" i="24"/>
  <c r="NA79" i="24"/>
  <c r="MZ79" i="24"/>
  <c r="MY79" i="24"/>
  <c r="MX79" i="24"/>
  <c r="MW79" i="24"/>
  <c r="MV79" i="24"/>
  <c r="MU79" i="24"/>
  <c r="MT79" i="24"/>
  <c r="MS79" i="24"/>
  <c r="MR79" i="24"/>
  <c r="MQ79" i="24"/>
  <c r="MP79" i="24"/>
  <c r="MO79" i="24"/>
  <c r="MN79" i="24"/>
  <c r="MM79" i="24"/>
  <c r="ML79" i="24"/>
  <c r="MK79" i="24"/>
  <c r="MJ79" i="24"/>
  <c r="MI79" i="24"/>
  <c r="JB79" i="24"/>
  <c r="JA79" i="24"/>
  <c r="IZ79" i="24"/>
  <c r="IY79" i="24"/>
  <c r="IX79" i="24"/>
  <c r="II79" i="24"/>
  <c r="CO79" i="24"/>
  <c r="BZ79" i="24"/>
  <c r="BK79" i="24"/>
  <c r="AG79" i="24"/>
  <c r="C79" i="24"/>
  <c r="NJ78" i="24"/>
  <c r="NI78" i="24"/>
  <c r="NH78" i="24"/>
  <c r="NG78" i="24"/>
  <c r="NF78" i="24"/>
  <c r="NE78" i="24"/>
  <c r="ND78" i="24"/>
  <c r="NC78" i="24"/>
  <c r="NB78" i="24"/>
  <c r="NA78" i="24"/>
  <c r="MZ78" i="24"/>
  <c r="MY78" i="24"/>
  <c r="MX78" i="24"/>
  <c r="MW78" i="24"/>
  <c r="MV78" i="24"/>
  <c r="MU78" i="24"/>
  <c r="MT78" i="24"/>
  <c r="MS78" i="24"/>
  <c r="MR78" i="24"/>
  <c r="MQ78" i="24"/>
  <c r="MP78" i="24"/>
  <c r="MO78" i="24"/>
  <c r="MN78" i="24"/>
  <c r="MM78" i="24"/>
  <c r="ML78" i="24"/>
  <c r="MK78" i="24"/>
  <c r="MJ78" i="24"/>
  <c r="MI78" i="24"/>
  <c r="JB78" i="24"/>
  <c r="JA78" i="24"/>
  <c r="IZ78" i="24"/>
  <c r="IY78" i="24"/>
  <c r="IX78" i="24"/>
  <c r="NJ77" i="24"/>
  <c r="NI77" i="24"/>
  <c r="NH77" i="24"/>
  <c r="NG77" i="24"/>
  <c r="NF77" i="24"/>
  <c r="NE77" i="24"/>
  <c r="ND77" i="24"/>
  <c r="NC77" i="24"/>
  <c r="NB77" i="24"/>
  <c r="NA77" i="24"/>
  <c r="MZ77" i="24"/>
  <c r="MY77" i="24"/>
  <c r="MX77" i="24"/>
  <c r="MW77" i="24"/>
  <c r="MV77" i="24"/>
  <c r="MU77" i="24"/>
  <c r="MT77" i="24"/>
  <c r="MS77" i="24"/>
  <c r="MR77" i="24"/>
  <c r="MQ77" i="24"/>
  <c r="MP77" i="24"/>
  <c r="MO77" i="24"/>
  <c r="MN77" i="24"/>
  <c r="MM77" i="24"/>
  <c r="ML77" i="24"/>
  <c r="MK77" i="24"/>
  <c r="MJ77" i="24"/>
  <c r="MI77" i="24"/>
  <c r="JB77" i="24"/>
  <c r="JA77" i="24"/>
  <c r="IZ77" i="24"/>
  <c r="IY77" i="24"/>
  <c r="IX77" i="24"/>
  <c r="NJ76" i="24"/>
  <c r="NI76" i="24"/>
  <c r="NH76" i="24"/>
  <c r="NG76" i="24"/>
  <c r="NF76" i="24"/>
  <c r="NE76" i="24"/>
  <c r="ND76" i="24"/>
  <c r="NC76" i="24"/>
  <c r="NB76" i="24"/>
  <c r="NA76" i="24"/>
  <c r="MZ76" i="24"/>
  <c r="MY76" i="24"/>
  <c r="MX76" i="24"/>
  <c r="MW76" i="24"/>
  <c r="MV76" i="24"/>
  <c r="MU76" i="24"/>
  <c r="MT76" i="24"/>
  <c r="MS76" i="24"/>
  <c r="MR76" i="24"/>
  <c r="MQ76" i="24"/>
  <c r="MP76" i="24"/>
  <c r="MO76" i="24"/>
  <c r="MN76" i="24"/>
  <c r="MM76" i="24"/>
  <c r="ML76" i="24"/>
  <c r="MK76" i="24"/>
  <c r="MJ76" i="24"/>
  <c r="MI76" i="24"/>
  <c r="JB76" i="24"/>
  <c r="JA76" i="24"/>
  <c r="IZ76" i="24"/>
  <c r="IY76" i="24"/>
  <c r="IX76" i="24"/>
  <c r="NJ75" i="24"/>
  <c r="NI75" i="24"/>
  <c r="NH75" i="24"/>
  <c r="NG75" i="24"/>
  <c r="NF75" i="24"/>
  <c r="NE75" i="24"/>
  <c r="ND75" i="24"/>
  <c r="NC75" i="24"/>
  <c r="NB75" i="24"/>
  <c r="NA75" i="24"/>
  <c r="MZ75" i="24"/>
  <c r="MY75" i="24"/>
  <c r="MX75" i="24"/>
  <c r="MW75" i="24"/>
  <c r="MV75" i="24"/>
  <c r="MU75" i="24"/>
  <c r="MT75" i="24"/>
  <c r="MS75" i="24"/>
  <c r="MR75" i="24"/>
  <c r="MQ75" i="24"/>
  <c r="MP75" i="24"/>
  <c r="MO75" i="24"/>
  <c r="MN75" i="24"/>
  <c r="MM75" i="24"/>
  <c r="ML75" i="24"/>
  <c r="MK75" i="24"/>
  <c r="MJ75" i="24"/>
  <c r="MI75" i="24"/>
  <c r="JB75" i="24"/>
  <c r="JA75" i="24"/>
  <c r="IZ75" i="24"/>
  <c r="IY75" i="24"/>
  <c r="IX75" i="24"/>
  <c r="NJ74" i="24"/>
  <c r="NI74" i="24"/>
  <c r="NH74" i="24"/>
  <c r="NG74" i="24"/>
  <c r="NF74" i="24"/>
  <c r="NE74" i="24"/>
  <c r="ND74" i="24"/>
  <c r="NC74" i="24"/>
  <c r="NB74" i="24"/>
  <c r="NA74" i="24"/>
  <c r="MZ74" i="24"/>
  <c r="MY74" i="24"/>
  <c r="MX74" i="24"/>
  <c r="MW74" i="24"/>
  <c r="MV74" i="24"/>
  <c r="MU74" i="24"/>
  <c r="MT74" i="24"/>
  <c r="MS74" i="24"/>
  <c r="MR74" i="24"/>
  <c r="MQ74" i="24"/>
  <c r="MP74" i="24"/>
  <c r="MO74" i="24"/>
  <c r="MN74" i="24"/>
  <c r="MM74" i="24"/>
  <c r="ML74" i="24"/>
  <c r="MK74" i="24"/>
  <c r="MJ74" i="24"/>
  <c r="MI74" i="24"/>
  <c r="JB74" i="24"/>
  <c r="JA74" i="24"/>
  <c r="IZ74" i="24"/>
  <c r="IY74" i="24"/>
  <c r="IX74" i="24"/>
  <c r="NJ73" i="24"/>
  <c r="NI73" i="24"/>
  <c r="NH73" i="24"/>
  <c r="NG73" i="24"/>
  <c r="NF73" i="24"/>
  <c r="NE73" i="24"/>
  <c r="ND73" i="24"/>
  <c r="NC73" i="24"/>
  <c r="NB73" i="24"/>
  <c r="NA73" i="24"/>
  <c r="MZ73" i="24"/>
  <c r="MY73" i="24"/>
  <c r="MX73" i="24"/>
  <c r="MW73" i="24"/>
  <c r="MV73" i="24"/>
  <c r="MU73" i="24"/>
  <c r="MT73" i="24"/>
  <c r="MS73" i="24"/>
  <c r="MR73" i="24"/>
  <c r="MQ73" i="24"/>
  <c r="MP73" i="24"/>
  <c r="MO73" i="24"/>
  <c r="MN73" i="24"/>
  <c r="MM73" i="24"/>
  <c r="ML73" i="24"/>
  <c r="MK73" i="24"/>
  <c r="MJ73" i="24"/>
  <c r="MI73" i="24"/>
  <c r="JB73" i="24"/>
  <c r="JA73" i="24"/>
  <c r="IZ73" i="24"/>
  <c r="IY73" i="24"/>
  <c r="IX73" i="24"/>
  <c r="NJ72" i="24"/>
  <c r="NI72" i="24"/>
  <c r="NH72" i="24"/>
  <c r="NG72" i="24"/>
  <c r="NF72" i="24"/>
  <c r="NE72" i="24"/>
  <c r="ND72" i="24"/>
  <c r="NC72" i="24"/>
  <c r="NB72" i="24"/>
  <c r="NA72" i="24"/>
  <c r="MZ72" i="24"/>
  <c r="MY72" i="24"/>
  <c r="MX72" i="24"/>
  <c r="MW72" i="24"/>
  <c r="MV72" i="24"/>
  <c r="MU72" i="24"/>
  <c r="MT72" i="24"/>
  <c r="MS72" i="24"/>
  <c r="MR72" i="24"/>
  <c r="MQ72" i="24"/>
  <c r="MP72" i="24"/>
  <c r="MO72" i="24"/>
  <c r="MN72" i="24"/>
  <c r="MM72" i="24"/>
  <c r="ML72" i="24"/>
  <c r="MK72" i="24"/>
  <c r="MJ72" i="24"/>
  <c r="MI72" i="24"/>
  <c r="JB72" i="24"/>
  <c r="JA72" i="24"/>
  <c r="IZ72" i="24"/>
  <c r="IY72" i="24"/>
  <c r="IX72" i="24"/>
  <c r="NJ71" i="24"/>
  <c r="NI71" i="24"/>
  <c r="NH71" i="24"/>
  <c r="NG71" i="24"/>
  <c r="NF71" i="24"/>
  <c r="NE71" i="24"/>
  <c r="ND71" i="24"/>
  <c r="NC71" i="24"/>
  <c r="NB71" i="24"/>
  <c r="NA71" i="24"/>
  <c r="MZ71" i="24"/>
  <c r="MY71" i="24"/>
  <c r="MX71" i="24"/>
  <c r="MW71" i="24"/>
  <c r="MV71" i="24"/>
  <c r="MU71" i="24"/>
  <c r="MT71" i="24"/>
  <c r="MS71" i="24"/>
  <c r="MR71" i="24"/>
  <c r="MQ71" i="24"/>
  <c r="MP71" i="24"/>
  <c r="MO71" i="24"/>
  <c r="MN71" i="24"/>
  <c r="MM71" i="24"/>
  <c r="ML71" i="24"/>
  <c r="MK71" i="24"/>
  <c r="MJ71" i="24"/>
  <c r="MI71" i="24"/>
  <c r="JB71" i="24"/>
  <c r="JA71" i="24"/>
  <c r="IZ71" i="24"/>
  <c r="IY71" i="24"/>
  <c r="IX71" i="24"/>
  <c r="IN71" i="24"/>
  <c r="HY71" i="24"/>
  <c r="FQ71" i="24"/>
  <c r="FB71" i="24"/>
  <c r="EM71" i="24"/>
  <c r="DX71" i="24"/>
  <c r="DI71" i="24"/>
  <c r="CT71" i="24"/>
  <c r="CE71" i="24"/>
  <c r="BP71" i="24"/>
  <c r="AL71" i="24"/>
  <c r="W71" i="24"/>
  <c r="H71" i="24"/>
  <c r="NJ70" i="24"/>
  <c r="NI70" i="24"/>
  <c r="NH70" i="24"/>
  <c r="NG70" i="24"/>
  <c r="NF70" i="24"/>
  <c r="NE70" i="24"/>
  <c r="ND70" i="24"/>
  <c r="NC70" i="24"/>
  <c r="NB70" i="24"/>
  <c r="NA70" i="24"/>
  <c r="MZ70" i="24"/>
  <c r="MY70" i="24"/>
  <c r="MX70" i="24"/>
  <c r="MW70" i="24"/>
  <c r="MV70" i="24"/>
  <c r="MU70" i="24"/>
  <c r="MT70" i="24"/>
  <c r="MS70" i="24"/>
  <c r="MR70" i="24"/>
  <c r="MQ70" i="24"/>
  <c r="MP70" i="24"/>
  <c r="MO70" i="24"/>
  <c r="MN70" i="24"/>
  <c r="MM70" i="24"/>
  <c r="ML70" i="24"/>
  <c r="MK70" i="24"/>
  <c r="MJ70" i="24"/>
  <c r="MI70" i="24"/>
  <c r="JB70" i="24"/>
  <c r="JA70" i="24"/>
  <c r="IZ70" i="24"/>
  <c r="IY70" i="24"/>
  <c r="IX70" i="24"/>
  <c r="NJ69" i="24"/>
  <c r="NI69" i="24"/>
  <c r="NH69" i="24"/>
  <c r="NG69" i="24"/>
  <c r="NF69" i="24"/>
  <c r="NE69" i="24"/>
  <c r="ND69" i="24"/>
  <c r="NC69" i="24"/>
  <c r="NB69" i="24"/>
  <c r="NA69" i="24"/>
  <c r="MZ69" i="24"/>
  <c r="MY69" i="24"/>
  <c r="MX69" i="24"/>
  <c r="MW69" i="24"/>
  <c r="MV69" i="24"/>
  <c r="MU69" i="24"/>
  <c r="MT69" i="24"/>
  <c r="MS69" i="24"/>
  <c r="MR69" i="24"/>
  <c r="MQ69" i="24"/>
  <c r="MP69" i="24"/>
  <c r="MO69" i="24"/>
  <c r="MN69" i="24"/>
  <c r="MM69" i="24"/>
  <c r="ML69" i="24"/>
  <c r="MK69" i="24"/>
  <c r="MJ69" i="24"/>
  <c r="MI69" i="24"/>
  <c r="JB69" i="24"/>
  <c r="JA69" i="24"/>
  <c r="IZ69" i="24"/>
  <c r="IY69" i="24"/>
  <c r="IX69" i="24"/>
  <c r="NJ68" i="24"/>
  <c r="NI68" i="24"/>
  <c r="NH68" i="24"/>
  <c r="NG68" i="24"/>
  <c r="NF68" i="24"/>
  <c r="NE68" i="24"/>
  <c r="ND68" i="24"/>
  <c r="NC68" i="24"/>
  <c r="NB68" i="24"/>
  <c r="NA68" i="24"/>
  <c r="MZ68" i="24"/>
  <c r="MY68" i="24"/>
  <c r="MX68" i="24"/>
  <c r="MW68" i="24"/>
  <c r="MV68" i="24"/>
  <c r="MU68" i="24"/>
  <c r="MT68" i="24"/>
  <c r="MS68" i="24"/>
  <c r="MR68" i="24"/>
  <c r="MQ68" i="24"/>
  <c r="MP68" i="24"/>
  <c r="MO68" i="24"/>
  <c r="MN68" i="24"/>
  <c r="MM68" i="24"/>
  <c r="ML68" i="24"/>
  <c r="MK68" i="24"/>
  <c r="MJ68" i="24"/>
  <c r="MI68" i="24"/>
  <c r="JB68" i="24"/>
  <c r="JA68" i="24"/>
  <c r="IZ68" i="24"/>
  <c r="IY68" i="24"/>
  <c r="IX68" i="24"/>
  <c r="NJ67" i="24"/>
  <c r="NI67" i="24"/>
  <c r="NH67" i="24"/>
  <c r="NG67" i="24"/>
  <c r="NF67" i="24"/>
  <c r="NE67" i="24"/>
  <c r="ND67" i="24"/>
  <c r="NC67" i="24"/>
  <c r="NB67" i="24"/>
  <c r="NA67" i="24"/>
  <c r="MZ67" i="24"/>
  <c r="MY67" i="24"/>
  <c r="MX67" i="24"/>
  <c r="MW67" i="24"/>
  <c r="MV67" i="24"/>
  <c r="MU67" i="24"/>
  <c r="MT67" i="24"/>
  <c r="MS67" i="24"/>
  <c r="MR67" i="24"/>
  <c r="MQ67" i="24"/>
  <c r="MP67" i="24"/>
  <c r="MO67" i="24"/>
  <c r="MN67" i="24"/>
  <c r="MM67" i="24"/>
  <c r="ML67" i="24"/>
  <c r="MK67" i="24"/>
  <c r="MJ67" i="24"/>
  <c r="MI67" i="24"/>
  <c r="JB67" i="24"/>
  <c r="JA67" i="24"/>
  <c r="IZ67" i="24"/>
  <c r="IY67" i="24"/>
  <c r="IX67" i="24"/>
  <c r="NJ66" i="24"/>
  <c r="NI66" i="24"/>
  <c r="NH66" i="24"/>
  <c r="NG66" i="24"/>
  <c r="NF66" i="24"/>
  <c r="NE66" i="24"/>
  <c r="ND66" i="24"/>
  <c r="NC66" i="24"/>
  <c r="NB66" i="24"/>
  <c r="NA66" i="24"/>
  <c r="MZ66" i="24"/>
  <c r="MY66" i="24"/>
  <c r="MX66" i="24"/>
  <c r="MW66" i="24"/>
  <c r="MV66" i="24"/>
  <c r="MU66" i="24"/>
  <c r="MT66" i="24"/>
  <c r="MS66" i="24"/>
  <c r="MR66" i="24"/>
  <c r="MQ66" i="24"/>
  <c r="MP66" i="24"/>
  <c r="MO66" i="24"/>
  <c r="MN66" i="24"/>
  <c r="MM66" i="24"/>
  <c r="ML66" i="24"/>
  <c r="MK66" i="24"/>
  <c r="MJ66" i="24"/>
  <c r="MI66" i="24"/>
  <c r="JB66" i="24"/>
  <c r="JA66" i="24"/>
  <c r="IZ66" i="24"/>
  <c r="IY66" i="24"/>
  <c r="IX66" i="24"/>
  <c r="NJ65" i="24"/>
  <c r="NI65" i="24"/>
  <c r="NH65" i="24"/>
  <c r="NG65" i="24"/>
  <c r="NF65" i="24"/>
  <c r="NE65" i="24"/>
  <c r="ND65" i="24"/>
  <c r="NC65" i="24"/>
  <c r="NB65" i="24"/>
  <c r="NA65" i="24"/>
  <c r="MZ65" i="24"/>
  <c r="MY65" i="24"/>
  <c r="MX65" i="24"/>
  <c r="MW65" i="24"/>
  <c r="MV65" i="24"/>
  <c r="MU65" i="24"/>
  <c r="MT65" i="24"/>
  <c r="MS65" i="24"/>
  <c r="MR65" i="24"/>
  <c r="MQ65" i="24"/>
  <c r="MP65" i="24"/>
  <c r="MO65" i="24"/>
  <c r="MN65" i="24"/>
  <c r="MM65" i="24"/>
  <c r="ML65" i="24"/>
  <c r="MK65" i="24"/>
  <c r="MJ65" i="24"/>
  <c r="MI65" i="24"/>
  <c r="JB65" i="24"/>
  <c r="JA65" i="24"/>
  <c r="IZ65" i="24"/>
  <c r="IY65" i="24"/>
  <c r="IX65" i="24"/>
  <c r="NJ64" i="24"/>
  <c r="NI64" i="24"/>
  <c r="NH64" i="24"/>
  <c r="NG64" i="24"/>
  <c r="NF64" i="24"/>
  <c r="NE64" i="24"/>
  <c r="ND64" i="24"/>
  <c r="NC64" i="24"/>
  <c r="NB64" i="24"/>
  <c r="NA64" i="24"/>
  <c r="MZ64" i="24"/>
  <c r="MY64" i="24"/>
  <c r="MX64" i="24"/>
  <c r="MW64" i="24"/>
  <c r="MV64" i="24"/>
  <c r="MU64" i="24"/>
  <c r="MT64" i="24"/>
  <c r="MS64" i="24"/>
  <c r="MR64" i="24"/>
  <c r="MQ64" i="24"/>
  <c r="MP64" i="24"/>
  <c r="MO64" i="24"/>
  <c r="MN64" i="24"/>
  <c r="MM64" i="24"/>
  <c r="ML64" i="24"/>
  <c r="MK64" i="24"/>
  <c r="MJ64" i="24"/>
  <c r="MI64" i="24"/>
  <c r="JB64" i="24"/>
  <c r="JA64" i="24"/>
  <c r="IZ64" i="24"/>
  <c r="IY64" i="24"/>
  <c r="IX64" i="24"/>
  <c r="NJ63" i="24"/>
  <c r="NI63" i="24"/>
  <c r="NH63" i="24"/>
  <c r="NG63" i="24"/>
  <c r="NF63" i="24"/>
  <c r="NE63" i="24"/>
  <c r="ND63" i="24"/>
  <c r="NC63" i="24"/>
  <c r="NB63" i="24"/>
  <c r="NA63" i="24"/>
  <c r="MZ63" i="24"/>
  <c r="MY63" i="24"/>
  <c r="MX63" i="24"/>
  <c r="MW63" i="24"/>
  <c r="MV63" i="24"/>
  <c r="MU63" i="24"/>
  <c r="MT63" i="24"/>
  <c r="MS63" i="24"/>
  <c r="MR63" i="24"/>
  <c r="MQ63" i="24"/>
  <c r="MP63" i="24"/>
  <c r="MO63" i="24"/>
  <c r="MN63" i="24"/>
  <c r="MM63" i="24"/>
  <c r="ML63" i="24"/>
  <c r="MK63" i="24"/>
  <c r="MJ63" i="24"/>
  <c r="MI63" i="24"/>
  <c r="JB63" i="24"/>
  <c r="JA63" i="24"/>
  <c r="IZ63" i="24"/>
  <c r="IY63" i="24"/>
  <c r="IX63" i="24"/>
  <c r="NJ62" i="24"/>
  <c r="NI62" i="24"/>
  <c r="NH62" i="24"/>
  <c r="NG62" i="24"/>
  <c r="NF62" i="24"/>
  <c r="NE62" i="24"/>
  <c r="ND62" i="24"/>
  <c r="NC62" i="24"/>
  <c r="NB62" i="24"/>
  <c r="NA62" i="24"/>
  <c r="MZ62" i="24"/>
  <c r="MY62" i="24"/>
  <c r="MX62" i="24"/>
  <c r="MW62" i="24"/>
  <c r="MV62" i="24"/>
  <c r="MU62" i="24"/>
  <c r="MT62" i="24"/>
  <c r="MS62" i="24"/>
  <c r="MR62" i="24"/>
  <c r="MQ62" i="24"/>
  <c r="MP62" i="24"/>
  <c r="MO62" i="24"/>
  <c r="MN62" i="24"/>
  <c r="MM62" i="24"/>
  <c r="ML62" i="24"/>
  <c r="MK62" i="24"/>
  <c r="MJ62" i="24"/>
  <c r="MI62" i="24"/>
  <c r="JB62" i="24"/>
  <c r="JA62" i="24"/>
  <c r="IZ62" i="24"/>
  <c r="IY62" i="24"/>
  <c r="IX62" i="24"/>
  <c r="NJ61" i="24"/>
  <c r="NI61" i="24"/>
  <c r="NH61" i="24"/>
  <c r="NG61" i="24"/>
  <c r="NF61" i="24"/>
  <c r="NE61" i="24"/>
  <c r="ND61" i="24"/>
  <c r="NC61" i="24"/>
  <c r="NB61" i="24"/>
  <c r="NA61" i="24"/>
  <c r="MZ61" i="24"/>
  <c r="MY61" i="24"/>
  <c r="MX61" i="24"/>
  <c r="MW61" i="24"/>
  <c r="MV61" i="24"/>
  <c r="MU61" i="24"/>
  <c r="MT61" i="24"/>
  <c r="MS61" i="24"/>
  <c r="MR61" i="24"/>
  <c r="MQ61" i="24"/>
  <c r="MP61" i="24"/>
  <c r="MO61" i="24"/>
  <c r="MN61" i="24"/>
  <c r="MM61" i="24"/>
  <c r="ML61" i="24"/>
  <c r="MK61" i="24"/>
  <c r="MJ61" i="24"/>
  <c r="MI61" i="24"/>
  <c r="MH61" i="24"/>
  <c r="MG61" i="24"/>
  <c r="MB61" i="24"/>
  <c r="MA61" i="24"/>
  <c r="LV61" i="24"/>
  <c r="LU61" i="24"/>
  <c r="LP61" i="24"/>
  <c r="LO61" i="24"/>
  <c r="LJ61" i="24"/>
  <c r="LI61" i="24"/>
  <c r="LD61" i="24"/>
  <c r="LC61" i="24"/>
  <c r="KX61" i="24"/>
  <c r="KW61" i="24"/>
  <c r="KR61" i="24"/>
  <c r="KQ61" i="24"/>
  <c r="KL61" i="24"/>
  <c r="KK61" i="24"/>
  <c r="KF61" i="24"/>
  <c r="KE61" i="24"/>
  <c r="JZ61" i="24"/>
  <c r="JY61" i="24"/>
  <c r="JT61" i="24"/>
  <c r="JS61" i="24"/>
  <c r="JN61" i="24"/>
  <c r="JM61" i="24"/>
  <c r="JH61" i="24"/>
  <c r="JG61" i="24"/>
  <c r="JB61" i="24"/>
  <c r="JA61" i="24"/>
  <c r="IZ61" i="24"/>
  <c r="IY61" i="24"/>
  <c r="IX61" i="24"/>
  <c r="NJ60" i="24"/>
  <c r="NI60" i="24"/>
  <c r="NH60" i="24"/>
  <c r="NG60" i="24"/>
  <c r="NF60" i="24"/>
  <c r="NE60" i="24"/>
  <c r="ND60" i="24"/>
  <c r="NC60" i="24"/>
  <c r="NB60" i="24"/>
  <c r="NA60" i="24"/>
  <c r="MZ60" i="24"/>
  <c r="MY60" i="24"/>
  <c r="MX60" i="24"/>
  <c r="MW60" i="24"/>
  <c r="MV60" i="24"/>
  <c r="MU60" i="24"/>
  <c r="MT60" i="24"/>
  <c r="MS60" i="24"/>
  <c r="MR60" i="24"/>
  <c r="MQ60" i="24"/>
  <c r="MP60" i="24"/>
  <c r="MO60" i="24"/>
  <c r="MN60" i="24"/>
  <c r="MM60" i="24"/>
  <c r="ML60" i="24"/>
  <c r="MK60" i="24"/>
  <c r="MJ60" i="24"/>
  <c r="MI60" i="24"/>
  <c r="JB60" i="24"/>
  <c r="JA60" i="24"/>
  <c r="IZ60" i="24"/>
  <c r="IY60" i="24"/>
  <c r="IX60" i="24"/>
  <c r="NJ59" i="24"/>
  <c r="NI59" i="24"/>
  <c r="NH59" i="24"/>
  <c r="NG59" i="24"/>
  <c r="NF59" i="24"/>
  <c r="NE59" i="24"/>
  <c r="ND59" i="24"/>
  <c r="NC59" i="24"/>
  <c r="NB59" i="24"/>
  <c r="NA59" i="24"/>
  <c r="MZ59" i="24"/>
  <c r="MY59" i="24"/>
  <c r="MX59" i="24"/>
  <c r="MW59" i="24"/>
  <c r="MV59" i="24"/>
  <c r="MU59" i="24"/>
  <c r="MT59" i="24"/>
  <c r="MS59" i="24"/>
  <c r="MR59" i="24"/>
  <c r="MQ59" i="24"/>
  <c r="MP59" i="24"/>
  <c r="MO59" i="24"/>
  <c r="MN59" i="24"/>
  <c r="MM59" i="24"/>
  <c r="ML59" i="24"/>
  <c r="MK59" i="24"/>
  <c r="MJ59" i="24"/>
  <c r="MI59" i="24"/>
  <c r="JB59" i="24"/>
  <c r="JA59" i="24"/>
  <c r="IZ59" i="24"/>
  <c r="IY59" i="24"/>
  <c r="IX59" i="24"/>
  <c r="NJ58" i="24"/>
  <c r="NI58" i="24"/>
  <c r="NH58" i="24"/>
  <c r="NG58" i="24"/>
  <c r="NF58" i="24"/>
  <c r="NE58" i="24"/>
  <c r="ND58" i="24"/>
  <c r="NC58" i="24"/>
  <c r="NB58" i="24"/>
  <c r="NA58" i="24"/>
  <c r="MZ58" i="24"/>
  <c r="MY58" i="24"/>
  <c r="MX58" i="24"/>
  <c r="MW58" i="24"/>
  <c r="MV58" i="24"/>
  <c r="MU58" i="24"/>
  <c r="MT58" i="24"/>
  <c r="MS58" i="24"/>
  <c r="MR58" i="24"/>
  <c r="MQ58" i="24"/>
  <c r="MP58" i="24"/>
  <c r="MO58" i="24"/>
  <c r="MN58" i="24"/>
  <c r="MM58" i="24"/>
  <c r="ML58" i="24"/>
  <c r="MK58" i="24"/>
  <c r="MJ58" i="24"/>
  <c r="MI58" i="24"/>
  <c r="JB58" i="24"/>
  <c r="JA58" i="24"/>
  <c r="IZ58" i="24"/>
  <c r="IY58" i="24"/>
  <c r="IX58" i="24"/>
  <c r="NJ57" i="24"/>
  <c r="NI57" i="24"/>
  <c r="NH57" i="24"/>
  <c r="NG57" i="24"/>
  <c r="NF57" i="24"/>
  <c r="NE57" i="24"/>
  <c r="ND57" i="24"/>
  <c r="NC57" i="24"/>
  <c r="NB57" i="24"/>
  <c r="NA57" i="24"/>
  <c r="MZ57" i="24"/>
  <c r="MY57" i="24"/>
  <c r="MX57" i="24"/>
  <c r="MW57" i="24"/>
  <c r="MV57" i="24"/>
  <c r="MU57" i="24"/>
  <c r="MT57" i="24"/>
  <c r="MS57" i="24"/>
  <c r="MR57" i="24"/>
  <c r="MQ57" i="24"/>
  <c r="MP57" i="24"/>
  <c r="MO57" i="24"/>
  <c r="MN57" i="24"/>
  <c r="MM57" i="24"/>
  <c r="ML57" i="24"/>
  <c r="MK57" i="24"/>
  <c r="MJ57" i="24"/>
  <c r="MI57" i="24"/>
  <c r="JB57" i="24"/>
  <c r="JA57" i="24"/>
  <c r="IZ57" i="24"/>
  <c r="IY57" i="24"/>
  <c r="IX57" i="24"/>
  <c r="NJ56" i="24"/>
  <c r="NI56" i="24"/>
  <c r="NH56" i="24"/>
  <c r="NG56" i="24"/>
  <c r="NF56" i="24"/>
  <c r="NE56" i="24"/>
  <c r="ND56" i="24"/>
  <c r="NC56" i="24"/>
  <c r="NB56" i="24"/>
  <c r="NA56" i="24"/>
  <c r="MZ56" i="24"/>
  <c r="MY56" i="24"/>
  <c r="MX56" i="24"/>
  <c r="MW56" i="24"/>
  <c r="MV56" i="24"/>
  <c r="MU56" i="24"/>
  <c r="MT56" i="24"/>
  <c r="MS56" i="24"/>
  <c r="MR56" i="24"/>
  <c r="MQ56" i="24"/>
  <c r="MP56" i="24"/>
  <c r="MO56" i="24"/>
  <c r="MN56" i="24"/>
  <c r="MM56" i="24"/>
  <c r="ML56" i="24"/>
  <c r="MK56" i="24"/>
  <c r="MJ56" i="24"/>
  <c r="MI56" i="24"/>
  <c r="JB56" i="24"/>
  <c r="JA56" i="24"/>
  <c r="IZ56" i="24"/>
  <c r="IY56" i="24"/>
  <c r="IX56" i="24"/>
  <c r="NJ55" i="24"/>
  <c r="NI55" i="24"/>
  <c r="NH55" i="24"/>
  <c r="NG55" i="24"/>
  <c r="NF55" i="24"/>
  <c r="NE55" i="24"/>
  <c r="ND55" i="24"/>
  <c r="NC55" i="24"/>
  <c r="NB55" i="24"/>
  <c r="NA55" i="24"/>
  <c r="MZ55" i="24"/>
  <c r="MY55" i="24"/>
  <c r="MX55" i="24"/>
  <c r="MW55" i="24"/>
  <c r="MV55" i="24"/>
  <c r="MU55" i="24"/>
  <c r="MT55" i="24"/>
  <c r="MS55" i="24"/>
  <c r="MR55" i="24"/>
  <c r="MQ55" i="24"/>
  <c r="MP55" i="24"/>
  <c r="MO55" i="24"/>
  <c r="MN55" i="24"/>
  <c r="MM55" i="24"/>
  <c r="ML55" i="24"/>
  <c r="MK55" i="24"/>
  <c r="MJ55" i="24"/>
  <c r="MI55" i="24"/>
  <c r="JB55" i="24"/>
  <c r="JA55" i="24"/>
  <c r="IZ55" i="24"/>
  <c r="IY55" i="24"/>
  <c r="IX55" i="24"/>
  <c r="NJ54" i="24"/>
  <c r="NI54" i="24"/>
  <c r="NH54" i="24"/>
  <c r="NG54" i="24"/>
  <c r="NF54" i="24"/>
  <c r="NE54" i="24"/>
  <c r="ND54" i="24"/>
  <c r="NC54" i="24"/>
  <c r="NB54" i="24"/>
  <c r="NA54" i="24"/>
  <c r="MZ54" i="24"/>
  <c r="MY54" i="24"/>
  <c r="MX54" i="24"/>
  <c r="MW54" i="24"/>
  <c r="MV54" i="24"/>
  <c r="MU54" i="24"/>
  <c r="MT54" i="24"/>
  <c r="MS54" i="24"/>
  <c r="MR54" i="24"/>
  <c r="MQ54" i="24"/>
  <c r="MP54" i="24"/>
  <c r="MO54" i="24"/>
  <c r="MN54" i="24"/>
  <c r="MM54" i="24"/>
  <c r="ML54" i="24"/>
  <c r="MK54" i="24"/>
  <c r="MJ54" i="24"/>
  <c r="MI54" i="24"/>
  <c r="JB54" i="24"/>
  <c r="JA54" i="24"/>
  <c r="IZ54" i="24"/>
  <c r="IY54" i="24"/>
  <c r="IX54" i="24"/>
  <c r="NJ53" i="24"/>
  <c r="NI53" i="24"/>
  <c r="NH53" i="24"/>
  <c r="NG53" i="24"/>
  <c r="NF53" i="24"/>
  <c r="NE53" i="24"/>
  <c r="ND53" i="24"/>
  <c r="NC53" i="24"/>
  <c r="NB53" i="24"/>
  <c r="NA53" i="24"/>
  <c r="MZ53" i="24"/>
  <c r="MY53" i="24"/>
  <c r="MX53" i="24"/>
  <c r="MW53" i="24"/>
  <c r="MV53" i="24"/>
  <c r="MU53" i="24"/>
  <c r="MT53" i="24"/>
  <c r="MS53" i="24"/>
  <c r="MR53" i="24"/>
  <c r="MQ53" i="24"/>
  <c r="MP53" i="24"/>
  <c r="MO53" i="24"/>
  <c r="MN53" i="24"/>
  <c r="MM53" i="24"/>
  <c r="ML53" i="24"/>
  <c r="MK53" i="24"/>
  <c r="MJ53" i="24"/>
  <c r="MI53" i="24"/>
  <c r="JB53" i="24"/>
  <c r="JA53" i="24"/>
  <c r="IZ53" i="24"/>
  <c r="IY53" i="24"/>
  <c r="IX53" i="24"/>
  <c r="NJ52" i="24"/>
  <c r="NI52" i="24"/>
  <c r="NH52" i="24"/>
  <c r="NG52" i="24"/>
  <c r="NF52" i="24"/>
  <c r="NE52" i="24"/>
  <c r="ND52" i="24"/>
  <c r="NC52" i="24"/>
  <c r="NB52" i="24"/>
  <c r="NA52" i="24"/>
  <c r="MZ52" i="24"/>
  <c r="MY52" i="24"/>
  <c r="MX52" i="24"/>
  <c r="MW52" i="24"/>
  <c r="MV52" i="24"/>
  <c r="MU52" i="24"/>
  <c r="MT52" i="24"/>
  <c r="MS52" i="24"/>
  <c r="MR52" i="24"/>
  <c r="MQ52" i="24"/>
  <c r="MP52" i="24"/>
  <c r="MO52" i="24"/>
  <c r="MN52" i="24"/>
  <c r="MM52" i="24"/>
  <c r="ML52" i="24"/>
  <c r="MK52" i="24"/>
  <c r="MJ52" i="24"/>
  <c r="MI52" i="24"/>
  <c r="JB52" i="24"/>
  <c r="JA52" i="24"/>
  <c r="IZ52" i="24"/>
  <c r="IY52" i="24"/>
  <c r="IX52" i="24"/>
  <c r="NJ51" i="24"/>
  <c r="NI51" i="24"/>
  <c r="NH51" i="24"/>
  <c r="NG51" i="24"/>
  <c r="NF51" i="24"/>
  <c r="NE51" i="24"/>
  <c r="ND51" i="24"/>
  <c r="NC51" i="24"/>
  <c r="NB51" i="24"/>
  <c r="NA51" i="24"/>
  <c r="MZ51" i="24"/>
  <c r="MY51" i="24"/>
  <c r="MX51" i="24"/>
  <c r="MW51" i="24"/>
  <c r="MV51" i="24"/>
  <c r="MU51" i="24"/>
  <c r="MT51" i="24"/>
  <c r="MS51" i="24"/>
  <c r="MR51" i="24"/>
  <c r="MQ51" i="24"/>
  <c r="MP51" i="24"/>
  <c r="MO51" i="24"/>
  <c r="MN51" i="24"/>
  <c r="MM51" i="24"/>
  <c r="ML51" i="24"/>
  <c r="MK51" i="24"/>
  <c r="MJ51" i="24"/>
  <c r="MI51" i="24"/>
  <c r="JB51" i="24"/>
  <c r="JA51" i="24"/>
  <c r="IZ51" i="24"/>
  <c r="IY51" i="24"/>
  <c r="IX51" i="24"/>
  <c r="NJ50" i="24"/>
  <c r="NI50" i="24"/>
  <c r="NH50" i="24"/>
  <c r="NG50" i="24"/>
  <c r="NF50" i="24"/>
  <c r="NE50" i="24"/>
  <c r="ND50" i="24"/>
  <c r="NC50" i="24"/>
  <c r="NB50" i="24"/>
  <c r="NA50" i="24"/>
  <c r="MZ50" i="24"/>
  <c r="MY50" i="24"/>
  <c r="MX50" i="24"/>
  <c r="MW50" i="24"/>
  <c r="MV50" i="24"/>
  <c r="MU50" i="24"/>
  <c r="MT50" i="24"/>
  <c r="MS50" i="24"/>
  <c r="MR50" i="24"/>
  <c r="MQ50" i="24"/>
  <c r="MP50" i="24"/>
  <c r="MO50" i="24"/>
  <c r="MN50" i="24"/>
  <c r="MM50" i="24"/>
  <c r="ML50" i="24"/>
  <c r="MK50" i="24"/>
  <c r="MJ50" i="24"/>
  <c r="MI50" i="24"/>
  <c r="JB50" i="24"/>
  <c r="JA50" i="24"/>
  <c r="IZ50" i="24"/>
  <c r="IY50" i="24"/>
  <c r="IX50" i="24"/>
  <c r="NJ49" i="24"/>
  <c r="NI49" i="24"/>
  <c r="NH49" i="24"/>
  <c r="NG49" i="24"/>
  <c r="NF49" i="24"/>
  <c r="NE49" i="24"/>
  <c r="ND49" i="24"/>
  <c r="NC49" i="24"/>
  <c r="NB49" i="24"/>
  <c r="NA49" i="24"/>
  <c r="MZ49" i="24"/>
  <c r="MY49" i="24"/>
  <c r="MX49" i="24"/>
  <c r="MW49" i="24"/>
  <c r="MV49" i="24"/>
  <c r="MU49" i="24"/>
  <c r="MT49" i="24"/>
  <c r="MS49" i="24"/>
  <c r="MR49" i="24"/>
  <c r="MQ49" i="24"/>
  <c r="MP49" i="24"/>
  <c r="MO49" i="24"/>
  <c r="MN49" i="24"/>
  <c r="MM49" i="24"/>
  <c r="ML49" i="24"/>
  <c r="MK49" i="24"/>
  <c r="MJ49" i="24"/>
  <c r="MI49" i="24"/>
  <c r="JB49" i="24"/>
  <c r="JA49" i="24"/>
  <c r="IZ49" i="24"/>
  <c r="IY49" i="24"/>
  <c r="IX49" i="24"/>
  <c r="NJ48" i="24"/>
  <c r="NI48" i="24"/>
  <c r="NH48" i="24"/>
  <c r="NG48" i="24"/>
  <c r="NF48" i="24"/>
  <c r="NE48" i="24"/>
  <c r="ND48" i="24"/>
  <c r="NC48" i="24"/>
  <c r="NB48" i="24"/>
  <c r="NA48" i="24"/>
  <c r="MZ48" i="24"/>
  <c r="MY48" i="24"/>
  <c r="MX48" i="24"/>
  <c r="MW48" i="24"/>
  <c r="MV48" i="24"/>
  <c r="MU48" i="24"/>
  <c r="MT48" i="24"/>
  <c r="MS48" i="24"/>
  <c r="MR48" i="24"/>
  <c r="MQ48" i="24"/>
  <c r="MP48" i="24"/>
  <c r="MO48" i="24"/>
  <c r="MN48" i="24"/>
  <c r="MM48" i="24"/>
  <c r="ML48" i="24"/>
  <c r="MK48" i="24"/>
  <c r="MJ48" i="24"/>
  <c r="MI48" i="24"/>
  <c r="JB48" i="24"/>
  <c r="JA48" i="24"/>
  <c r="IZ48" i="24"/>
  <c r="IY48" i="24"/>
  <c r="IX48" i="24"/>
  <c r="NJ47" i="24"/>
  <c r="NI47" i="24"/>
  <c r="NH47" i="24"/>
  <c r="NG47" i="24"/>
  <c r="NF47" i="24"/>
  <c r="NE47" i="24"/>
  <c r="ND47" i="24"/>
  <c r="NC47" i="24"/>
  <c r="NB47" i="24"/>
  <c r="NA47" i="24"/>
  <c r="MZ47" i="24"/>
  <c r="MY47" i="24"/>
  <c r="MX47" i="24"/>
  <c r="MW47" i="24"/>
  <c r="MV47" i="24"/>
  <c r="MU47" i="24"/>
  <c r="MT47" i="24"/>
  <c r="MS47" i="24"/>
  <c r="MR47" i="24"/>
  <c r="MQ47" i="24"/>
  <c r="MP47" i="24"/>
  <c r="MO47" i="24"/>
  <c r="MN47" i="24"/>
  <c r="MM47" i="24"/>
  <c r="ML47" i="24"/>
  <c r="MK47" i="24"/>
  <c r="MJ47" i="24"/>
  <c r="MI47" i="24"/>
  <c r="JB47" i="24"/>
  <c r="JA47" i="24"/>
  <c r="IZ47" i="24"/>
  <c r="IY47" i="24"/>
  <c r="IX47" i="24"/>
  <c r="NJ46" i="24"/>
  <c r="NI46" i="24"/>
  <c r="NH46" i="24"/>
  <c r="NG46" i="24"/>
  <c r="NF46" i="24"/>
  <c r="NE46" i="24"/>
  <c r="ND46" i="24"/>
  <c r="NC46" i="24"/>
  <c r="NB46" i="24"/>
  <c r="NA46" i="24"/>
  <c r="MZ46" i="24"/>
  <c r="MY46" i="24"/>
  <c r="MX46" i="24"/>
  <c r="MW46" i="24"/>
  <c r="MV46" i="24"/>
  <c r="MU46" i="24"/>
  <c r="MT46" i="24"/>
  <c r="MS46" i="24"/>
  <c r="MR46" i="24"/>
  <c r="MQ46" i="24"/>
  <c r="MP46" i="24"/>
  <c r="MO46" i="24"/>
  <c r="MN46" i="24"/>
  <c r="MM46" i="24"/>
  <c r="ML46" i="24"/>
  <c r="MK46" i="24"/>
  <c r="MJ46" i="24"/>
  <c r="MI46" i="24"/>
  <c r="JB46" i="24"/>
  <c r="JA46" i="24"/>
  <c r="IZ46" i="24"/>
  <c r="IY46" i="24"/>
  <c r="IX46" i="24"/>
  <c r="NJ45" i="24"/>
  <c r="NI45" i="24"/>
  <c r="NH45" i="24"/>
  <c r="NG45" i="24"/>
  <c r="NF45" i="24"/>
  <c r="NE45" i="24"/>
  <c r="ND45" i="24"/>
  <c r="NC45" i="24"/>
  <c r="NB45" i="24"/>
  <c r="NA45" i="24"/>
  <c r="MZ45" i="24"/>
  <c r="MY45" i="24"/>
  <c r="MX45" i="24"/>
  <c r="MW45" i="24"/>
  <c r="MV45" i="24"/>
  <c r="MU45" i="24"/>
  <c r="MT45" i="24"/>
  <c r="MS45" i="24"/>
  <c r="MR45" i="24"/>
  <c r="MQ45" i="24"/>
  <c r="MP45" i="24"/>
  <c r="MO45" i="24"/>
  <c r="MN45" i="24"/>
  <c r="MM45" i="24"/>
  <c r="ML45" i="24"/>
  <c r="MK45" i="24"/>
  <c r="MJ45" i="24"/>
  <c r="MI45" i="24"/>
  <c r="JB45" i="24"/>
  <c r="JA45" i="24"/>
  <c r="IZ45" i="24"/>
  <c r="IY45" i="24"/>
  <c r="IX45" i="24"/>
  <c r="NJ44" i="24"/>
  <c r="NI44" i="24"/>
  <c r="NH44" i="24"/>
  <c r="NG44" i="24"/>
  <c r="NF44" i="24"/>
  <c r="NE44" i="24"/>
  <c r="ND44" i="24"/>
  <c r="NC44" i="24"/>
  <c r="NB44" i="24"/>
  <c r="NA44" i="24"/>
  <c r="MZ44" i="24"/>
  <c r="MY44" i="24"/>
  <c r="MX44" i="24"/>
  <c r="MW44" i="24"/>
  <c r="MV44" i="24"/>
  <c r="MU44" i="24"/>
  <c r="MT44" i="24"/>
  <c r="MS44" i="24"/>
  <c r="MR44" i="24"/>
  <c r="MQ44" i="24"/>
  <c r="MP44" i="24"/>
  <c r="MO44" i="24"/>
  <c r="MN44" i="24"/>
  <c r="MM44" i="24"/>
  <c r="ML44" i="24"/>
  <c r="MK44" i="24"/>
  <c r="MJ44" i="24"/>
  <c r="MI44" i="24"/>
  <c r="JB44" i="24"/>
  <c r="JA44" i="24"/>
  <c r="IZ44" i="24"/>
  <c r="IY44" i="24"/>
  <c r="IX44" i="24"/>
  <c r="NJ43" i="24"/>
  <c r="NI43" i="24"/>
  <c r="NH43" i="24"/>
  <c r="NG43" i="24"/>
  <c r="NF43" i="24"/>
  <c r="NE43" i="24"/>
  <c r="ND43" i="24"/>
  <c r="NC43" i="24"/>
  <c r="NB43" i="24"/>
  <c r="NA43" i="24"/>
  <c r="MZ43" i="24"/>
  <c r="MY43" i="24"/>
  <c r="MX43" i="24"/>
  <c r="MW43" i="24"/>
  <c r="MV43" i="24"/>
  <c r="MU43" i="24"/>
  <c r="MT43" i="24"/>
  <c r="MS43" i="24"/>
  <c r="MR43" i="24"/>
  <c r="MQ43" i="24"/>
  <c r="MP43" i="24"/>
  <c r="MO43" i="24"/>
  <c r="MN43" i="24"/>
  <c r="MM43" i="24"/>
  <c r="ML43" i="24"/>
  <c r="MK43" i="24"/>
  <c r="MJ43" i="24"/>
  <c r="MI43" i="24"/>
  <c r="JB43" i="24"/>
  <c r="JA43" i="24"/>
  <c r="IZ43" i="24"/>
  <c r="IY43" i="24"/>
  <c r="IX43" i="24"/>
  <c r="NJ42" i="24"/>
  <c r="NI42" i="24"/>
  <c r="NH42" i="24"/>
  <c r="NG42" i="24"/>
  <c r="NF42" i="24"/>
  <c r="NE42" i="24"/>
  <c r="ND42" i="24"/>
  <c r="NC42" i="24"/>
  <c r="NB42" i="24"/>
  <c r="NA42" i="24"/>
  <c r="MZ42" i="24"/>
  <c r="MY42" i="24"/>
  <c r="MX42" i="24"/>
  <c r="MW42" i="24"/>
  <c r="MV42" i="24"/>
  <c r="MU42" i="24"/>
  <c r="MT42" i="24"/>
  <c r="MS42" i="24"/>
  <c r="MR42" i="24"/>
  <c r="MQ42" i="24"/>
  <c r="MP42" i="24"/>
  <c r="MO42" i="24"/>
  <c r="MN42" i="24"/>
  <c r="MM42" i="24"/>
  <c r="ML42" i="24"/>
  <c r="MK42" i="24"/>
  <c r="MJ42" i="24"/>
  <c r="MI42" i="24"/>
  <c r="MH42" i="24"/>
  <c r="MG42" i="24"/>
  <c r="MF42" i="24"/>
  <c r="MB42" i="24"/>
  <c r="MA42" i="24"/>
  <c r="LZ42" i="24"/>
  <c r="LV42" i="24"/>
  <c r="LU42" i="24"/>
  <c r="LT42" i="24"/>
  <c r="LP42" i="24"/>
  <c r="LO42" i="24"/>
  <c r="LN42" i="24"/>
  <c r="LJ42" i="24"/>
  <c r="LI42" i="24"/>
  <c r="LH42" i="24"/>
  <c r="LD42" i="24"/>
  <c r="LC42" i="24"/>
  <c r="LB42" i="24"/>
  <c r="KX42" i="24"/>
  <c r="KW42" i="24"/>
  <c r="KV42" i="24"/>
  <c r="KR42" i="24"/>
  <c r="KQ42" i="24"/>
  <c r="KP42" i="24"/>
  <c r="KL42" i="24"/>
  <c r="KK42" i="24"/>
  <c r="KJ42" i="24"/>
  <c r="KF42" i="24"/>
  <c r="KE42" i="24"/>
  <c r="KD42" i="24"/>
  <c r="JZ42" i="24"/>
  <c r="JY42" i="24"/>
  <c r="JX42" i="24"/>
  <c r="JT42" i="24"/>
  <c r="JS42" i="24"/>
  <c r="JR42" i="24"/>
  <c r="JN42" i="24"/>
  <c r="JM42" i="24"/>
  <c r="JL42" i="24"/>
  <c r="JH42" i="24"/>
  <c r="JG42" i="24"/>
  <c r="JF42" i="24"/>
  <c r="JB42" i="24"/>
  <c r="JA42" i="24"/>
  <c r="IZ42" i="24"/>
  <c r="IY42" i="24"/>
  <c r="IX42" i="24"/>
  <c r="NJ41" i="24"/>
  <c r="NI41" i="24"/>
  <c r="NH41" i="24"/>
  <c r="NG41" i="24"/>
  <c r="NF41" i="24"/>
  <c r="NE41" i="24"/>
  <c r="ND41" i="24"/>
  <c r="NC41" i="24"/>
  <c r="NB41" i="24"/>
  <c r="NA41" i="24"/>
  <c r="MZ41" i="24"/>
  <c r="MY41" i="24"/>
  <c r="MX41" i="24"/>
  <c r="MW41" i="24"/>
  <c r="MV41" i="24"/>
  <c r="MU41" i="24"/>
  <c r="MT41" i="24"/>
  <c r="MS41" i="24"/>
  <c r="MR41" i="24"/>
  <c r="MQ41" i="24"/>
  <c r="MP41" i="24"/>
  <c r="MO41" i="24"/>
  <c r="MN41" i="24"/>
  <c r="MM41" i="24"/>
  <c r="ML41" i="24"/>
  <c r="MK41" i="24"/>
  <c r="MJ41" i="24"/>
  <c r="MI41" i="24"/>
  <c r="JB41" i="24"/>
  <c r="JA41" i="24"/>
  <c r="IZ41" i="24"/>
  <c r="IY41" i="24"/>
  <c r="IX41" i="24"/>
  <c r="NJ40" i="24"/>
  <c r="NI40" i="24"/>
  <c r="NH40" i="24"/>
  <c r="NG40" i="24"/>
  <c r="NF40" i="24"/>
  <c r="NE40" i="24"/>
  <c r="ND40" i="24"/>
  <c r="NC40" i="24"/>
  <c r="NB40" i="24"/>
  <c r="NA40" i="24"/>
  <c r="MZ40" i="24"/>
  <c r="MY40" i="24"/>
  <c r="MX40" i="24"/>
  <c r="MW40" i="24"/>
  <c r="MV40" i="24"/>
  <c r="MU40" i="24"/>
  <c r="MT40" i="24"/>
  <c r="MS40" i="24"/>
  <c r="MR40" i="24"/>
  <c r="MQ40" i="24"/>
  <c r="MP40" i="24"/>
  <c r="MO40" i="24"/>
  <c r="MN40" i="24"/>
  <c r="MM40" i="24"/>
  <c r="ML40" i="24"/>
  <c r="MK40" i="24"/>
  <c r="MJ40" i="24"/>
  <c r="MI40" i="24"/>
  <c r="JB40" i="24"/>
  <c r="JA40" i="24"/>
  <c r="IZ40" i="24"/>
  <c r="IY40" i="24"/>
  <c r="IX40" i="24"/>
  <c r="NJ39" i="24"/>
  <c r="NI39" i="24"/>
  <c r="NH39" i="24"/>
  <c r="NG39" i="24"/>
  <c r="NF39" i="24"/>
  <c r="NE39" i="24"/>
  <c r="ND39" i="24"/>
  <c r="NC39" i="24"/>
  <c r="NB39" i="24"/>
  <c r="NA39" i="24"/>
  <c r="MZ39" i="24"/>
  <c r="MY39" i="24"/>
  <c r="MX39" i="24"/>
  <c r="MW39" i="24"/>
  <c r="MV39" i="24"/>
  <c r="MU39" i="24"/>
  <c r="MT39" i="24"/>
  <c r="MS39" i="24"/>
  <c r="MR39" i="24"/>
  <c r="MQ39" i="24"/>
  <c r="MP39" i="24"/>
  <c r="MO39" i="24"/>
  <c r="MN39" i="24"/>
  <c r="MM39" i="24"/>
  <c r="ML39" i="24"/>
  <c r="MK39" i="24"/>
  <c r="MJ39" i="24"/>
  <c r="MI39" i="24"/>
  <c r="JB39" i="24"/>
  <c r="JA39" i="24"/>
  <c r="IZ39" i="24"/>
  <c r="IY39" i="24"/>
  <c r="IX39" i="24"/>
  <c r="NJ38" i="24"/>
  <c r="NI38" i="24"/>
  <c r="NH38" i="24"/>
  <c r="NG38" i="24"/>
  <c r="NF38" i="24"/>
  <c r="NE38" i="24"/>
  <c r="ND38" i="24"/>
  <c r="NC38" i="24"/>
  <c r="NB38" i="24"/>
  <c r="NA38" i="24"/>
  <c r="MZ38" i="24"/>
  <c r="MY38" i="24"/>
  <c r="MX38" i="24"/>
  <c r="MW38" i="24"/>
  <c r="MV38" i="24"/>
  <c r="MU38" i="24"/>
  <c r="MT38" i="24"/>
  <c r="MS38" i="24"/>
  <c r="MR38" i="24"/>
  <c r="MQ38" i="24"/>
  <c r="MP38" i="24"/>
  <c r="MO38" i="24"/>
  <c r="MN38" i="24"/>
  <c r="MM38" i="24"/>
  <c r="ML38" i="24"/>
  <c r="MK38" i="24"/>
  <c r="MJ38" i="24"/>
  <c r="MI38" i="24"/>
  <c r="JB38" i="24"/>
  <c r="JA38" i="24"/>
  <c r="IZ38" i="24"/>
  <c r="IY38" i="24"/>
  <c r="IX38" i="24"/>
  <c r="NJ37" i="24"/>
  <c r="NI37" i="24"/>
  <c r="NH37" i="24"/>
  <c r="NG37" i="24"/>
  <c r="NF37" i="24"/>
  <c r="NE37" i="24"/>
  <c r="ND37" i="24"/>
  <c r="NC37" i="24"/>
  <c r="NB37" i="24"/>
  <c r="NA37" i="24"/>
  <c r="MZ37" i="24"/>
  <c r="MY37" i="24"/>
  <c r="MX37" i="24"/>
  <c r="MW37" i="24"/>
  <c r="MV37" i="24"/>
  <c r="MU37" i="24"/>
  <c r="MT37" i="24"/>
  <c r="MS37" i="24"/>
  <c r="MR37" i="24"/>
  <c r="MQ37" i="24"/>
  <c r="MP37" i="24"/>
  <c r="MO37" i="24"/>
  <c r="MN37" i="24"/>
  <c r="MM37" i="24"/>
  <c r="ML37" i="24"/>
  <c r="MK37" i="24"/>
  <c r="MJ37" i="24"/>
  <c r="MI37" i="24"/>
  <c r="JB37" i="24"/>
  <c r="JA37" i="24"/>
  <c r="IZ37" i="24"/>
  <c r="IY37" i="24"/>
  <c r="IX37" i="24"/>
  <c r="NJ36" i="24"/>
  <c r="NI36" i="24"/>
  <c r="NH36" i="24"/>
  <c r="NG36" i="24"/>
  <c r="NF36" i="24"/>
  <c r="NE36" i="24"/>
  <c r="ND36" i="24"/>
  <c r="NC36" i="24"/>
  <c r="NB36" i="24"/>
  <c r="NA36" i="24"/>
  <c r="MZ36" i="24"/>
  <c r="MY36" i="24"/>
  <c r="MX36" i="24"/>
  <c r="MW36" i="24"/>
  <c r="MV36" i="24"/>
  <c r="MU36" i="24"/>
  <c r="MT36" i="24"/>
  <c r="MS36" i="24"/>
  <c r="MR36" i="24"/>
  <c r="MQ36" i="24"/>
  <c r="MP36" i="24"/>
  <c r="MO36" i="24"/>
  <c r="MN36" i="24"/>
  <c r="MM36" i="24"/>
  <c r="ML36" i="24"/>
  <c r="MK36" i="24"/>
  <c r="MJ36" i="24"/>
  <c r="MI36" i="24"/>
  <c r="JB36" i="24"/>
  <c r="JA36" i="24"/>
  <c r="IZ36" i="24"/>
  <c r="IY36" i="24"/>
  <c r="IX36" i="24"/>
  <c r="NJ35" i="24"/>
  <c r="NI35" i="24"/>
  <c r="NH35" i="24"/>
  <c r="NG35" i="24"/>
  <c r="NF35" i="24"/>
  <c r="NE35" i="24"/>
  <c r="ND35" i="24"/>
  <c r="NC35" i="24"/>
  <c r="NB35" i="24"/>
  <c r="NA35" i="24"/>
  <c r="MZ35" i="24"/>
  <c r="MY35" i="24"/>
  <c r="MX35" i="24"/>
  <c r="MW35" i="24"/>
  <c r="MV35" i="24"/>
  <c r="MU35" i="24"/>
  <c r="MT35" i="24"/>
  <c r="MS35" i="24"/>
  <c r="MR35" i="24"/>
  <c r="MQ35" i="24"/>
  <c r="MP35" i="24"/>
  <c r="MO35" i="24"/>
  <c r="MN35" i="24"/>
  <c r="MM35" i="24"/>
  <c r="ML35" i="24"/>
  <c r="MK35" i="24"/>
  <c r="MJ35" i="24"/>
  <c r="MI35" i="24"/>
  <c r="JB35" i="24"/>
  <c r="JA35" i="24"/>
  <c r="IZ35" i="24"/>
  <c r="IY35" i="24"/>
  <c r="IX35" i="24"/>
  <c r="NJ34" i="24"/>
  <c r="NI34" i="24"/>
  <c r="NH34" i="24"/>
  <c r="NG34" i="24"/>
  <c r="NF34" i="24"/>
  <c r="NE34" i="24"/>
  <c r="ND34" i="24"/>
  <c r="NC34" i="24"/>
  <c r="NB34" i="24"/>
  <c r="NA34" i="24"/>
  <c r="MZ34" i="24"/>
  <c r="MY34" i="24"/>
  <c r="MX34" i="24"/>
  <c r="MW34" i="24"/>
  <c r="MV34" i="24"/>
  <c r="MU34" i="24"/>
  <c r="MT34" i="24"/>
  <c r="MS34" i="24"/>
  <c r="MR34" i="24"/>
  <c r="MQ34" i="24"/>
  <c r="MP34" i="24"/>
  <c r="MO34" i="24"/>
  <c r="MN34" i="24"/>
  <c r="MM34" i="24"/>
  <c r="ML34" i="24"/>
  <c r="MK34" i="24"/>
  <c r="MJ34" i="24"/>
  <c r="MI34" i="24"/>
  <c r="JB34" i="24"/>
  <c r="JA34" i="24"/>
  <c r="IZ34" i="24"/>
  <c r="IY34" i="24"/>
  <c r="IX34" i="24"/>
  <c r="NJ33" i="24"/>
  <c r="NI33" i="24"/>
  <c r="NH33" i="24"/>
  <c r="NG33" i="24"/>
  <c r="NF33" i="24"/>
  <c r="NE33" i="24"/>
  <c r="ND33" i="24"/>
  <c r="NC33" i="24"/>
  <c r="NB33" i="24"/>
  <c r="NA33" i="24"/>
  <c r="MZ33" i="24"/>
  <c r="MY33" i="24"/>
  <c r="MX33" i="24"/>
  <c r="MW33" i="24"/>
  <c r="MV33" i="24"/>
  <c r="MU33" i="24"/>
  <c r="MT33" i="24"/>
  <c r="MS33" i="24"/>
  <c r="MR33" i="24"/>
  <c r="MQ33" i="24"/>
  <c r="MP33" i="24"/>
  <c r="MO33" i="24"/>
  <c r="MN33" i="24"/>
  <c r="MM33" i="24"/>
  <c r="ML33" i="24"/>
  <c r="MK33" i="24"/>
  <c r="MJ33" i="24"/>
  <c r="MI33" i="24"/>
  <c r="JB33" i="24"/>
  <c r="JA33" i="24"/>
  <c r="IZ33" i="24"/>
  <c r="IY33" i="24"/>
  <c r="IX33" i="24"/>
  <c r="NJ32" i="24"/>
  <c r="NI32" i="24"/>
  <c r="NH32" i="24"/>
  <c r="NG32" i="24"/>
  <c r="NF32" i="24"/>
  <c r="NE32" i="24"/>
  <c r="ND32" i="24"/>
  <c r="NC32" i="24"/>
  <c r="NB32" i="24"/>
  <c r="NA32" i="24"/>
  <c r="MZ32" i="24"/>
  <c r="MY32" i="24"/>
  <c r="MX32" i="24"/>
  <c r="MW32" i="24"/>
  <c r="MV32" i="24"/>
  <c r="MU32" i="24"/>
  <c r="MT32" i="24"/>
  <c r="MS32" i="24"/>
  <c r="MR32" i="24"/>
  <c r="MQ32" i="24"/>
  <c r="MP32" i="24"/>
  <c r="MO32" i="24"/>
  <c r="MN32" i="24"/>
  <c r="MM32" i="24"/>
  <c r="ML32" i="24"/>
  <c r="MK32" i="24"/>
  <c r="MJ32" i="24"/>
  <c r="MI32" i="24"/>
  <c r="JB32" i="24"/>
  <c r="JA32" i="24"/>
  <c r="IZ32" i="24"/>
  <c r="IY32" i="24"/>
  <c r="IX32" i="24"/>
  <c r="NJ31" i="24"/>
  <c r="NI31" i="24"/>
  <c r="NH31" i="24"/>
  <c r="NG31" i="24"/>
  <c r="NF31" i="24"/>
  <c r="NE31" i="24"/>
  <c r="ND31" i="24"/>
  <c r="NC31" i="24"/>
  <c r="NB31" i="24"/>
  <c r="NA31" i="24"/>
  <c r="MZ31" i="24"/>
  <c r="MY31" i="24"/>
  <c r="MX31" i="24"/>
  <c r="MW31" i="24"/>
  <c r="MV31" i="24"/>
  <c r="MU31" i="24"/>
  <c r="MT31" i="24"/>
  <c r="MS31" i="24"/>
  <c r="MR31" i="24"/>
  <c r="MQ31" i="24"/>
  <c r="MP31" i="24"/>
  <c r="MO31" i="24"/>
  <c r="MN31" i="24"/>
  <c r="MM31" i="24"/>
  <c r="ML31" i="24"/>
  <c r="MK31" i="24"/>
  <c r="MJ31" i="24"/>
  <c r="MI31" i="24"/>
  <c r="JB31" i="24"/>
  <c r="JA31" i="24"/>
  <c r="IZ31" i="24"/>
  <c r="IY31" i="24"/>
  <c r="IX31" i="24"/>
  <c r="NJ30" i="24"/>
  <c r="NI30" i="24"/>
  <c r="NH30" i="24"/>
  <c r="NG30" i="24"/>
  <c r="NF30" i="24"/>
  <c r="NE30" i="24"/>
  <c r="ND30" i="24"/>
  <c r="NC30" i="24"/>
  <c r="NB30" i="24"/>
  <c r="NA30" i="24"/>
  <c r="MZ30" i="24"/>
  <c r="MY30" i="24"/>
  <c r="MX30" i="24"/>
  <c r="MW30" i="24"/>
  <c r="MV30" i="24"/>
  <c r="MU30" i="24"/>
  <c r="MT30" i="24"/>
  <c r="MS30" i="24"/>
  <c r="MR30" i="24"/>
  <c r="MQ30" i="24"/>
  <c r="MP30" i="24"/>
  <c r="MO30" i="24"/>
  <c r="MN30" i="24"/>
  <c r="MM30" i="24"/>
  <c r="ML30" i="24"/>
  <c r="MK30" i="24"/>
  <c r="MJ30" i="24"/>
  <c r="MI30" i="24"/>
  <c r="JB30" i="24"/>
  <c r="JA30" i="24"/>
  <c r="IZ30" i="24"/>
  <c r="IY30" i="24"/>
  <c r="IX30" i="24"/>
  <c r="NJ29" i="24"/>
  <c r="NI29" i="24"/>
  <c r="NH29" i="24"/>
  <c r="NG29" i="24"/>
  <c r="NF29" i="24"/>
  <c r="NE29" i="24"/>
  <c r="ND29" i="24"/>
  <c r="NC29" i="24"/>
  <c r="NB29" i="24"/>
  <c r="NA29" i="24"/>
  <c r="MZ29" i="24"/>
  <c r="MY29" i="24"/>
  <c r="MX29" i="24"/>
  <c r="MW29" i="24"/>
  <c r="MV29" i="24"/>
  <c r="MU29" i="24"/>
  <c r="MT29" i="24"/>
  <c r="MS29" i="24"/>
  <c r="MR29" i="24"/>
  <c r="MQ29" i="24"/>
  <c r="MP29" i="24"/>
  <c r="MO29" i="24"/>
  <c r="MN29" i="24"/>
  <c r="MM29" i="24"/>
  <c r="ML29" i="24"/>
  <c r="MK29" i="24"/>
  <c r="MJ29" i="24"/>
  <c r="MI29" i="24"/>
  <c r="JB29" i="24"/>
  <c r="JA29" i="24"/>
  <c r="IZ29" i="24"/>
  <c r="IY29" i="24"/>
  <c r="IX29" i="24"/>
  <c r="NJ28" i="24"/>
  <c r="NI28" i="24"/>
  <c r="NH28" i="24"/>
  <c r="NG28" i="24"/>
  <c r="NF28" i="24"/>
  <c r="NE28" i="24"/>
  <c r="ND28" i="24"/>
  <c r="NC28" i="24"/>
  <c r="NB28" i="24"/>
  <c r="NA28" i="24"/>
  <c r="MZ28" i="24"/>
  <c r="MY28" i="24"/>
  <c r="MX28" i="24"/>
  <c r="MW28" i="24"/>
  <c r="MV28" i="24"/>
  <c r="MU28" i="24"/>
  <c r="MT28" i="24"/>
  <c r="MS28" i="24"/>
  <c r="MR28" i="24"/>
  <c r="MQ28" i="24"/>
  <c r="MP28" i="24"/>
  <c r="MO28" i="24"/>
  <c r="MN28" i="24"/>
  <c r="MM28" i="24"/>
  <c r="ML28" i="24"/>
  <c r="MK28" i="24"/>
  <c r="MJ28" i="24"/>
  <c r="MI28" i="24"/>
  <c r="JB28" i="24"/>
  <c r="JA28" i="24"/>
  <c r="IZ28" i="24"/>
  <c r="IY28" i="24"/>
  <c r="IX28" i="24"/>
  <c r="NJ27" i="24"/>
  <c r="NI27" i="24"/>
  <c r="NH27" i="24"/>
  <c r="NG27" i="24"/>
  <c r="NF27" i="24"/>
  <c r="NE27" i="24"/>
  <c r="ND27" i="24"/>
  <c r="NC27" i="24"/>
  <c r="NB27" i="24"/>
  <c r="NA27" i="24"/>
  <c r="MZ27" i="24"/>
  <c r="MY27" i="24"/>
  <c r="MX27" i="24"/>
  <c r="MW27" i="24"/>
  <c r="MV27" i="24"/>
  <c r="MU27" i="24"/>
  <c r="MT27" i="24"/>
  <c r="MS27" i="24"/>
  <c r="MR27" i="24"/>
  <c r="MQ27" i="24"/>
  <c r="MP27" i="24"/>
  <c r="MO27" i="24"/>
  <c r="MN27" i="24"/>
  <c r="MM27" i="24"/>
  <c r="ML27" i="24"/>
  <c r="MK27" i="24"/>
  <c r="MJ27" i="24"/>
  <c r="MI27" i="24"/>
  <c r="JB27" i="24"/>
  <c r="JA27" i="24"/>
  <c r="IZ27" i="24"/>
  <c r="IY27" i="24"/>
  <c r="IX27" i="24"/>
  <c r="NJ26" i="24"/>
  <c r="NI26" i="24"/>
  <c r="NH26" i="24"/>
  <c r="NG26" i="24"/>
  <c r="NF26" i="24"/>
  <c r="NE26" i="24"/>
  <c r="ND26" i="24"/>
  <c r="NC26" i="24"/>
  <c r="NB26" i="24"/>
  <c r="NA26" i="24"/>
  <c r="MZ26" i="24"/>
  <c r="MY26" i="24"/>
  <c r="MX26" i="24"/>
  <c r="MW26" i="24"/>
  <c r="MV26" i="24"/>
  <c r="MU26" i="24"/>
  <c r="MT26" i="24"/>
  <c r="MS26" i="24"/>
  <c r="MR26" i="24"/>
  <c r="MQ26" i="24"/>
  <c r="MP26" i="24"/>
  <c r="MO26" i="24"/>
  <c r="MN26" i="24"/>
  <c r="MM26" i="24"/>
  <c r="ML26" i="24"/>
  <c r="MK26" i="24"/>
  <c r="MJ26" i="24"/>
  <c r="MI26" i="24"/>
  <c r="JB26" i="24"/>
  <c r="JA26" i="24"/>
  <c r="IZ26" i="24"/>
  <c r="IY26" i="24"/>
  <c r="IX26" i="24"/>
  <c r="NJ25" i="24"/>
  <c r="NI25" i="24"/>
  <c r="NH25" i="24"/>
  <c r="NG25" i="24"/>
  <c r="NF25" i="24"/>
  <c r="NE25" i="24"/>
  <c r="ND25" i="24"/>
  <c r="NC25" i="24"/>
  <c r="NB25" i="24"/>
  <c r="NA25" i="24"/>
  <c r="MZ25" i="24"/>
  <c r="MY25" i="24"/>
  <c r="MX25" i="24"/>
  <c r="MW25" i="24"/>
  <c r="MV25" i="24"/>
  <c r="MU25" i="24"/>
  <c r="MT25" i="24"/>
  <c r="MS25" i="24"/>
  <c r="MR25" i="24"/>
  <c r="MQ25" i="24"/>
  <c r="MP25" i="24"/>
  <c r="MO25" i="24"/>
  <c r="MN25" i="24"/>
  <c r="MM25" i="24"/>
  <c r="ML25" i="24"/>
  <c r="MK25" i="24"/>
  <c r="MJ25" i="24"/>
  <c r="MI25" i="24"/>
  <c r="JB25" i="24"/>
  <c r="JA25" i="24"/>
  <c r="IZ25" i="24"/>
  <c r="IY25" i="24"/>
  <c r="IX25" i="24"/>
  <c r="NJ24" i="24"/>
  <c r="NI24" i="24"/>
  <c r="NH24" i="24"/>
  <c r="NG24" i="24"/>
  <c r="NF24" i="24"/>
  <c r="NE24" i="24"/>
  <c r="ND24" i="24"/>
  <c r="NC24" i="24"/>
  <c r="NB24" i="24"/>
  <c r="NA24" i="24"/>
  <c r="MZ24" i="24"/>
  <c r="MY24" i="24"/>
  <c r="MX24" i="24"/>
  <c r="MW24" i="24"/>
  <c r="MV24" i="24"/>
  <c r="MU24" i="24"/>
  <c r="MT24" i="24"/>
  <c r="MS24" i="24"/>
  <c r="MR24" i="24"/>
  <c r="MQ24" i="24"/>
  <c r="MP24" i="24"/>
  <c r="MO24" i="24"/>
  <c r="MN24" i="24"/>
  <c r="MM24" i="24"/>
  <c r="ML24" i="24"/>
  <c r="MK24" i="24"/>
  <c r="MJ24" i="24"/>
  <c r="MI24" i="24"/>
  <c r="JB24" i="24"/>
  <c r="JA24" i="24"/>
  <c r="IZ24" i="24"/>
  <c r="IY24" i="24"/>
  <c r="IX24" i="24"/>
  <c r="NJ23" i="24"/>
  <c r="NI23" i="24"/>
  <c r="NH23" i="24"/>
  <c r="NG23" i="24"/>
  <c r="NF23" i="24"/>
  <c r="NE23" i="24"/>
  <c r="ND23" i="24"/>
  <c r="NC23" i="24"/>
  <c r="NB23" i="24"/>
  <c r="NA23" i="24"/>
  <c r="MZ23" i="24"/>
  <c r="MY23" i="24"/>
  <c r="MX23" i="24"/>
  <c r="MW23" i="24"/>
  <c r="MV23" i="24"/>
  <c r="MU23" i="24"/>
  <c r="MT23" i="24"/>
  <c r="MS23" i="24"/>
  <c r="MR23" i="24"/>
  <c r="MQ23" i="24"/>
  <c r="MP23" i="24"/>
  <c r="MO23" i="24"/>
  <c r="MN23" i="24"/>
  <c r="MM23" i="24"/>
  <c r="ML23" i="24"/>
  <c r="MK23" i="24"/>
  <c r="MJ23" i="24"/>
  <c r="MI23" i="24"/>
  <c r="JB23" i="24"/>
  <c r="JA23" i="24"/>
  <c r="IZ23" i="24"/>
  <c r="IY23" i="24"/>
  <c r="IX23" i="24"/>
  <c r="NJ22" i="24"/>
  <c r="NI22" i="24"/>
  <c r="NH22" i="24"/>
  <c r="NG22" i="24"/>
  <c r="NF22" i="24"/>
  <c r="NE22" i="24"/>
  <c r="ND22" i="24"/>
  <c r="NC22" i="24"/>
  <c r="NB22" i="24"/>
  <c r="NA22" i="24"/>
  <c r="MZ22" i="24"/>
  <c r="MY22" i="24"/>
  <c r="MX22" i="24"/>
  <c r="MW22" i="24"/>
  <c r="MV22" i="24"/>
  <c r="MU22" i="24"/>
  <c r="MT22" i="24"/>
  <c r="MS22" i="24"/>
  <c r="MR22" i="24"/>
  <c r="MQ22" i="24"/>
  <c r="MP22" i="24"/>
  <c r="MO22" i="24"/>
  <c r="MN22" i="24"/>
  <c r="MM22" i="24"/>
  <c r="ML22" i="24"/>
  <c r="MK22" i="24"/>
  <c r="MJ22" i="24"/>
  <c r="MI22" i="24"/>
  <c r="JB22" i="24"/>
  <c r="JA22" i="24"/>
  <c r="IZ22" i="24"/>
  <c r="IY22" i="24"/>
  <c r="IX22" i="24"/>
  <c r="NJ21" i="24"/>
  <c r="NI21" i="24"/>
  <c r="NH21" i="24"/>
  <c r="NG21" i="24"/>
  <c r="NF21" i="24"/>
  <c r="NE21" i="24"/>
  <c r="ND21" i="24"/>
  <c r="NC21" i="24"/>
  <c r="NB21" i="24"/>
  <c r="NA21" i="24"/>
  <c r="MZ21" i="24"/>
  <c r="MY21" i="24"/>
  <c r="MX21" i="24"/>
  <c r="MW21" i="24"/>
  <c r="MV21" i="24"/>
  <c r="MU21" i="24"/>
  <c r="MT21" i="24"/>
  <c r="MS21" i="24"/>
  <c r="MR21" i="24"/>
  <c r="MQ21" i="24"/>
  <c r="MP21" i="24"/>
  <c r="MO21" i="24"/>
  <c r="MN21" i="24"/>
  <c r="MM21" i="24"/>
  <c r="ML21" i="24"/>
  <c r="MK21" i="24"/>
  <c r="MJ21" i="24"/>
  <c r="MI21" i="24"/>
  <c r="JB21" i="24"/>
  <c r="JA21" i="24"/>
  <c r="IZ21" i="24"/>
  <c r="IY21" i="24"/>
  <c r="IX21" i="24"/>
  <c r="NJ20" i="24"/>
  <c r="NI20" i="24"/>
  <c r="NH20" i="24"/>
  <c r="NG20" i="24"/>
  <c r="NF20" i="24"/>
  <c r="NE20" i="24"/>
  <c r="ND20" i="24"/>
  <c r="NC20" i="24"/>
  <c r="NB20" i="24"/>
  <c r="NA20" i="24"/>
  <c r="MZ20" i="24"/>
  <c r="MY20" i="24"/>
  <c r="MX20" i="24"/>
  <c r="MW20" i="24"/>
  <c r="MV20" i="24"/>
  <c r="MU20" i="24"/>
  <c r="MT20" i="24"/>
  <c r="MS20" i="24"/>
  <c r="MR20" i="24"/>
  <c r="MQ20" i="24"/>
  <c r="MP20" i="24"/>
  <c r="MO20" i="24"/>
  <c r="MN20" i="24"/>
  <c r="MM20" i="24"/>
  <c r="ML20" i="24"/>
  <c r="MK20" i="24"/>
  <c r="MJ20" i="24"/>
  <c r="MI20" i="24"/>
  <c r="JB20" i="24"/>
  <c r="JA20" i="24"/>
  <c r="IZ20" i="24"/>
  <c r="IY20" i="24"/>
  <c r="IX20" i="24"/>
  <c r="NJ19" i="24"/>
  <c r="NI19" i="24"/>
  <c r="NH19" i="24"/>
  <c r="NG19" i="24"/>
  <c r="NF19" i="24"/>
  <c r="NE19" i="24"/>
  <c r="ND19" i="24"/>
  <c r="NC19" i="24"/>
  <c r="NB19" i="24"/>
  <c r="NA19" i="24"/>
  <c r="MZ19" i="24"/>
  <c r="MY19" i="24"/>
  <c r="MX19" i="24"/>
  <c r="MW19" i="24"/>
  <c r="MV19" i="24"/>
  <c r="MU19" i="24"/>
  <c r="MT19" i="24"/>
  <c r="MS19" i="24"/>
  <c r="MR19" i="24"/>
  <c r="MQ19" i="24"/>
  <c r="MP19" i="24"/>
  <c r="MO19" i="24"/>
  <c r="MN19" i="24"/>
  <c r="MM19" i="24"/>
  <c r="ML19" i="24"/>
  <c r="MK19" i="24"/>
  <c r="MJ19" i="24"/>
  <c r="MI19" i="24"/>
  <c r="JB19" i="24"/>
  <c r="JA19" i="24"/>
  <c r="IZ19" i="24"/>
  <c r="IY19" i="24"/>
  <c r="IX19" i="24"/>
  <c r="IO19" i="24"/>
  <c r="CU19" i="24"/>
  <c r="CF19" i="24"/>
  <c r="BQ19" i="24"/>
  <c r="AM19" i="24"/>
  <c r="X19" i="24"/>
  <c r="I19" i="24"/>
  <c r="NJ18" i="24"/>
  <c r="NI18" i="24"/>
  <c r="NH18" i="24"/>
  <c r="NG18" i="24"/>
  <c r="NF18" i="24"/>
  <c r="NE18" i="24"/>
  <c r="ND18" i="24"/>
  <c r="NC18" i="24"/>
  <c r="NB18" i="24"/>
  <c r="NA18" i="24"/>
  <c r="MZ18" i="24"/>
  <c r="MY18" i="24"/>
  <c r="MX18" i="24"/>
  <c r="MW18" i="24"/>
  <c r="MV18" i="24"/>
  <c r="MU18" i="24"/>
  <c r="MT18" i="24"/>
  <c r="MS18" i="24"/>
  <c r="MR18" i="24"/>
  <c r="MQ18" i="24"/>
  <c r="MP18" i="24"/>
  <c r="MO18" i="24"/>
  <c r="MN18" i="24"/>
  <c r="MM18" i="24"/>
  <c r="ML18" i="24"/>
  <c r="MK18" i="24"/>
  <c r="MJ18" i="24"/>
  <c r="MI18" i="24"/>
  <c r="JB18" i="24"/>
  <c r="JA18" i="24"/>
  <c r="IZ18" i="24"/>
  <c r="IY18" i="24"/>
  <c r="IX18" i="24"/>
  <c r="NJ17" i="24"/>
  <c r="NI17" i="24"/>
  <c r="NH17" i="24"/>
  <c r="NG17" i="24"/>
  <c r="NF17" i="24"/>
  <c r="NE17" i="24"/>
  <c r="ND17" i="24"/>
  <c r="NC17" i="24"/>
  <c r="NB17" i="24"/>
  <c r="NA17" i="24"/>
  <c r="MZ17" i="24"/>
  <c r="MY17" i="24"/>
  <c r="MX17" i="24"/>
  <c r="MW17" i="24"/>
  <c r="MV17" i="24"/>
  <c r="MU17" i="24"/>
  <c r="MT17" i="24"/>
  <c r="MS17" i="24"/>
  <c r="MR17" i="24"/>
  <c r="MQ17" i="24"/>
  <c r="MP17" i="24"/>
  <c r="MO17" i="24"/>
  <c r="MN17" i="24"/>
  <c r="MM17" i="24"/>
  <c r="ML17" i="24"/>
  <c r="MK17" i="24"/>
  <c r="MJ17" i="24"/>
  <c r="MI17" i="24"/>
  <c r="JB17" i="24"/>
  <c r="JA17" i="24"/>
  <c r="IZ17" i="24"/>
  <c r="IY17" i="24"/>
  <c r="IX17" i="24"/>
  <c r="IQ17" i="24"/>
  <c r="IP17" i="24"/>
  <c r="IB17" i="24"/>
  <c r="IA17" i="24"/>
  <c r="FT17" i="24"/>
  <c r="FS17" i="24"/>
  <c r="FE17" i="24"/>
  <c r="FD17" i="24"/>
  <c r="EP17" i="24"/>
  <c r="EO17" i="24"/>
  <c r="EA17" i="24"/>
  <c r="DZ17" i="24"/>
  <c r="DL17" i="24"/>
  <c r="DK17" i="24"/>
  <c r="CW17" i="24"/>
  <c r="CV17" i="24"/>
  <c r="CH17" i="24"/>
  <c r="CG17" i="24"/>
  <c r="BS17" i="24"/>
  <c r="BR17" i="24"/>
  <c r="AO17" i="24"/>
  <c r="AN17" i="24"/>
  <c r="Z17" i="24"/>
  <c r="Y17" i="24"/>
  <c r="K17" i="24"/>
  <c r="J17" i="24"/>
  <c r="NJ16" i="24"/>
  <c r="NI16" i="24"/>
  <c r="NH16" i="24"/>
  <c r="NG16" i="24"/>
  <c r="NF16" i="24"/>
  <c r="NE16" i="24"/>
  <c r="ND16" i="24"/>
  <c r="NC16" i="24"/>
  <c r="NB16" i="24"/>
  <c r="NA16" i="24"/>
  <c r="MZ16" i="24"/>
  <c r="MY16" i="24"/>
  <c r="MX16" i="24"/>
  <c r="MW16" i="24"/>
  <c r="MV16" i="24"/>
  <c r="MU16" i="24"/>
  <c r="MT16" i="24"/>
  <c r="MS16" i="24"/>
  <c r="MR16" i="24"/>
  <c r="MQ16" i="24"/>
  <c r="MP16" i="24"/>
  <c r="MO16" i="24"/>
  <c r="MN16" i="24"/>
  <c r="MM16" i="24"/>
  <c r="ML16" i="24"/>
  <c r="MK16" i="24"/>
  <c r="MJ16" i="24"/>
  <c r="MI16" i="24"/>
  <c r="ME16" i="24"/>
  <c r="MD16" i="24"/>
  <c r="MC16" i="24"/>
  <c r="LY16" i="24"/>
  <c r="LX16" i="24"/>
  <c r="LW16" i="24"/>
  <c r="LS16" i="24"/>
  <c r="LR16" i="24"/>
  <c r="LQ16" i="24"/>
  <c r="LM16" i="24"/>
  <c r="LL16" i="24"/>
  <c r="LK16" i="24"/>
  <c r="LG16" i="24"/>
  <c r="LF16" i="24"/>
  <c r="LE16" i="24"/>
  <c r="LA16" i="24"/>
  <c r="KZ16" i="24"/>
  <c r="KY16" i="24"/>
  <c r="KU16" i="24"/>
  <c r="KT16" i="24"/>
  <c r="KS16" i="24"/>
  <c r="KO16" i="24"/>
  <c r="KN16" i="24"/>
  <c r="KM16" i="24"/>
  <c r="KI16" i="24"/>
  <c r="KH16" i="24"/>
  <c r="KG16" i="24"/>
  <c r="KC16" i="24"/>
  <c r="KB16" i="24"/>
  <c r="KA16" i="24"/>
  <c r="JW16" i="24"/>
  <c r="JV16" i="24"/>
  <c r="JU16" i="24"/>
  <c r="JQ16" i="24"/>
  <c r="JP16" i="24"/>
  <c r="JO16" i="24"/>
  <c r="JK16" i="24"/>
  <c r="JJ16" i="24"/>
  <c r="JI16" i="24"/>
  <c r="JE16" i="24"/>
  <c r="JD16" i="24"/>
  <c r="JC16" i="24"/>
  <c r="JB16" i="24"/>
  <c r="JA16" i="24"/>
  <c r="IZ16" i="24"/>
  <c r="IY16" i="24"/>
  <c r="IX16" i="24"/>
  <c r="NJ15" i="24"/>
  <c r="NI15" i="24"/>
  <c r="NH15" i="24"/>
  <c r="NG15" i="24"/>
  <c r="NF15" i="24"/>
  <c r="NE15" i="24"/>
  <c r="ND15" i="24"/>
  <c r="NC15" i="24"/>
  <c r="NB15" i="24"/>
  <c r="NA15" i="24"/>
  <c r="MZ15" i="24"/>
  <c r="MY15" i="24"/>
  <c r="MX15" i="24"/>
  <c r="MW15" i="24"/>
  <c r="MV15" i="24"/>
  <c r="MU15" i="24"/>
  <c r="MT15" i="24"/>
  <c r="MS15" i="24"/>
  <c r="MR15" i="24"/>
  <c r="MQ15" i="24"/>
  <c r="MP15" i="24"/>
  <c r="MO15" i="24"/>
  <c r="MN15" i="24"/>
  <c r="MM15" i="24"/>
  <c r="ML15" i="24"/>
  <c r="MK15" i="24"/>
  <c r="MJ15" i="24"/>
  <c r="MI15" i="24"/>
  <c r="JB15" i="24"/>
  <c r="JA15" i="24"/>
  <c r="IZ15" i="24"/>
  <c r="IY15" i="24"/>
  <c r="IX15" i="24"/>
  <c r="NJ14" i="24"/>
  <c r="NI14" i="24"/>
  <c r="NH14" i="24"/>
  <c r="NG14" i="24"/>
  <c r="NF14" i="24"/>
  <c r="NE14" i="24"/>
  <c r="ND14" i="24"/>
  <c r="NC14" i="24"/>
  <c r="NB14" i="24"/>
  <c r="NA14" i="24"/>
  <c r="MZ14" i="24"/>
  <c r="MY14" i="24"/>
  <c r="MX14" i="24"/>
  <c r="MW14" i="24"/>
  <c r="MV14" i="24"/>
  <c r="MU14" i="24"/>
  <c r="MT14" i="24"/>
  <c r="MS14" i="24"/>
  <c r="MR14" i="24"/>
  <c r="MQ14" i="24"/>
  <c r="MP14" i="24"/>
  <c r="MO14" i="24"/>
  <c r="MN14" i="24"/>
  <c r="MM14" i="24"/>
  <c r="ML14" i="24"/>
  <c r="MK14" i="24"/>
  <c r="MJ14" i="24"/>
  <c r="MI14" i="24"/>
  <c r="JB14" i="24"/>
  <c r="JA14" i="24"/>
  <c r="IZ14" i="24"/>
  <c r="IY14" i="24"/>
  <c r="IX14" i="24"/>
  <c r="NJ13" i="24"/>
  <c r="NI13" i="24"/>
  <c r="NH13" i="24"/>
  <c r="NG13" i="24"/>
  <c r="NF13" i="24"/>
  <c r="NE13" i="24"/>
  <c r="ND13" i="24"/>
  <c r="NC13" i="24"/>
  <c r="NB13" i="24"/>
  <c r="NA13" i="24"/>
  <c r="MZ13" i="24"/>
  <c r="MY13" i="24"/>
  <c r="MX13" i="24"/>
  <c r="MW13" i="24"/>
  <c r="MV13" i="24"/>
  <c r="MU13" i="24"/>
  <c r="MT13" i="24"/>
  <c r="MS13" i="24"/>
  <c r="MR13" i="24"/>
  <c r="MQ13" i="24"/>
  <c r="MP13" i="24"/>
  <c r="MO13" i="24"/>
  <c r="MN13" i="24"/>
  <c r="MM13" i="24"/>
  <c r="ML13" i="24"/>
  <c r="MK13" i="24"/>
  <c r="MJ13" i="24"/>
  <c r="MI13" i="24"/>
  <c r="JB13" i="24"/>
  <c r="JA13" i="24"/>
  <c r="IZ13" i="24"/>
  <c r="IY13" i="24"/>
  <c r="IX13" i="24"/>
  <c r="NJ12" i="24"/>
  <c r="NI12" i="24"/>
  <c r="NH12" i="24"/>
  <c r="NG12" i="24"/>
  <c r="NF12" i="24"/>
  <c r="NE12" i="24"/>
  <c r="ND12" i="24"/>
  <c r="NC12" i="24"/>
  <c r="NB12" i="24"/>
  <c r="NA12" i="24"/>
  <c r="MZ12" i="24"/>
  <c r="MY12" i="24"/>
  <c r="MX12" i="24"/>
  <c r="MW12" i="24"/>
  <c r="MV12" i="24"/>
  <c r="MU12" i="24"/>
  <c r="MT12" i="24"/>
  <c r="MS12" i="24"/>
  <c r="MR12" i="24"/>
  <c r="MQ12" i="24"/>
  <c r="MP12" i="24"/>
  <c r="MO12" i="24"/>
  <c r="MN12" i="24"/>
  <c r="MM12" i="24"/>
  <c r="ML12" i="24"/>
  <c r="MK12" i="24"/>
  <c r="MJ12" i="24"/>
  <c r="MI12" i="24"/>
  <c r="JB12" i="24"/>
  <c r="JA12" i="24"/>
  <c r="IZ12" i="24"/>
  <c r="IY12" i="24"/>
  <c r="IX12" i="24"/>
  <c r="NJ11" i="24"/>
  <c r="NI11" i="24"/>
  <c r="NH11" i="24"/>
  <c r="NG11" i="24"/>
  <c r="NF11" i="24"/>
  <c r="NE11" i="24"/>
  <c r="ND11" i="24"/>
  <c r="NC11" i="24"/>
  <c r="NB11" i="24"/>
  <c r="NA11" i="24"/>
  <c r="MZ11" i="24"/>
  <c r="MY11" i="24"/>
  <c r="MX11" i="24"/>
  <c r="MW11" i="24"/>
  <c r="MV11" i="24"/>
  <c r="MU11" i="24"/>
  <c r="MT11" i="24"/>
  <c r="MS11" i="24"/>
  <c r="MR11" i="24"/>
  <c r="MQ11" i="24"/>
  <c r="MP11" i="24"/>
  <c r="MO11" i="24"/>
  <c r="MN11" i="24"/>
  <c r="MM11" i="24"/>
  <c r="ML11" i="24"/>
  <c r="MK11" i="24"/>
  <c r="MJ11" i="24"/>
  <c r="MI11" i="24"/>
  <c r="JB11" i="24"/>
  <c r="JA11" i="24"/>
  <c r="IZ11" i="24"/>
  <c r="IY11" i="24"/>
  <c r="IX11" i="24"/>
  <c r="NJ10" i="24"/>
  <c r="NI10" i="24"/>
  <c r="NH10" i="24"/>
  <c r="NG10" i="24"/>
  <c r="NF10" i="24"/>
  <c r="NE10" i="24"/>
  <c r="ND10" i="24"/>
  <c r="NC10" i="24"/>
  <c r="NB10" i="24"/>
  <c r="NA10" i="24"/>
  <c r="MZ10" i="24"/>
  <c r="MY10" i="24"/>
  <c r="MX10" i="24"/>
  <c r="MW10" i="24"/>
  <c r="MV10" i="24"/>
  <c r="MU10" i="24"/>
  <c r="MT10" i="24"/>
  <c r="MS10" i="24"/>
  <c r="MR10" i="24"/>
  <c r="MQ10" i="24"/>
  <c r="MP10" i="24"/>
  <c r="MO10" i="24"/>
  <c r="MN10" i="24"/>
  <c r="MM10" i="24"/>
  <c r="ML10" i="24"/>
  <c r="MK10" i="24"/>
  <c r="MJ10" i="24"/>
  <c r="MI10" i="24"/>
  <c r="MF10" i="24"/>
  <c r="LZ10" i="24"/>
  <c r="LT10" i="24"/>
  <c r="LN10" i="24"/>
  <c r="LH10" i="24"/>
  <c r="LB10" i="24"/>
  <c r="KV10" i="24"/>
  <c r="KP10" i="24"/>
  <c r="KJ10" i="24"/>
  <c r="KD10" i="24"/>
  <c r="JX10" i="24"/>
  <c r="JR10" i="24"/>
  <c r="JL10" i="24"/>
  <c r="JF10" i="24"/>
  <c r="JB10" i="24"/>
  <c r="JA10" i="24"/>
  <c r="IZ10" i="24"/>
  <c r="IY10" i="24"/>
  <c r="IX10" i="24"/>
  <c r="NJ9" i="24"/>
  <c r="NI9" i="24"/>
  <c r="NH9" i="24"/>
  <c r="NG9" i="24"/>
  <c r="NF9" i="24"/>
  <c r="NE9" i="24"/>
  <c r="ND9" i="24"/>
  <c r="NC9" i="24"/>
  <c r="NB9" i="24"/>
  <c r="NA9" i="24"/>
  <c r="MZ9" i="24"/>
  <c r="MY9" i="24"/>
  <c r="MX9" i="24"/>
  <c r="MW9" i="24"/>
  <c r="MV9" i="24"/>
  <c r="MU9" i="24"/>
  <c r="MT9" i="24"/>
  <c r="MS9" i="24"/>
  <c r="MR9" i="24"/>
  <c r="MQ9" i="24"/>
  <c r="MP9" i="24"/>
  <c r="MO9" i="24"/>
  <c r="MN9" i="24"/>
  <c r="MM9" i="24"/>
  <c r="ML9" i="24"/>
  <c r="MK9" i="24"/>
  <c r="MJ9" i="24"/>
  <c r="MI9" i="24"/>
  <c r="JB9" i="24"/>
  <c r="JA9" i="24"/>
  <c r="IZ9" i="24"/>
  <c r="IY9" i="24"/>
  <c r="IX9" i="24"/>
  <c r="NJ8" i="24"/>
  <c r="NI8" i="24"/>
  <c r="NH8" i="24"/>
  <c r="NG8" i="24"/>
  <c r="NF8" i="24"/>
  <c r="NE8" i="24"/>
  <c r="ND8" i="24"/>
  <c r="NC8" i="24"/>
  <c r="NB8" i="24"/>
  <c r="NA8" i="24"/>
  <c r="MZ8" i="24"/>
  <c r="MY8" i="24"/>
  <c r="MX8" i="24"/>
  <c r="MW8" i="24"/>
  <c r="MV8" i="24"/>
  <c r="MU8" i="24"/>
  <c r="MT8" i="24"/>
  <c r="MS8" i="24"/>
  <c r="MR8" i="24"/>
  <c r="MQ8" i="24"/>
  <c r="MP8" i="24"/>
  <c r="MO8" i="24"/>
  <c r="MN8" i="24"/>
  <c r="MM8" i="24"/>
  <c r="ML8" i="24"/>
  <c r="MK8" i="24"/>
  <c r="MJ8" i="24"/>
  <c r="MI8" i="24"/>
  <c r="JB8" i="24"/>
  <c r="JA8" i="24"/>
  <c r="IZ8" i="24"/>
  <c r="IY8" i="24"/>
  <c r="IX8" i="24"/>
  <c r="NJ7" i="24"/>
  <c r="NI7" i="24"/>
  <c r="NH7" i="24"/>
  <c r="NG7" i="24"/>
  <c r="NF7" i="24"/>
  <c r="NE7" i="24"/>
  <c r="ND7" i="24"/>
  <c r="NC7" i="24"/>
  <c r="NB7" i="24"/>
  <c r="NA7" i="24"/>
  <c r="MZ7" i="24"/>
  <c r="MY7" i="24"/>
  <c r="MX7" i="24"/>
  <c r="MW7" i="24"/>
  <c r="MV7" i="24"/>
  <c r="MU7" i="24"/>
  <c r="MT7" i="24"/>
  <c r="MS7" i="24"/>
  <c r="MR7" i="24"/>
  <c r="MQ7" i="24"/>
  <c r="MP7" i="24"/>
  <c r="MO7" i="24"/>
  <c r="MN7" i="24"/>
  <c r="MM7" i="24"/>
  <c r="ML7" i="24"/>
  <c r="MK7" i="24"/>
  <c r="MJ7" i="24"/>
  <c r="MI7" i="24"/>
  <c r="JB7" i="24"/>
  <c r="JA7" i="24"/>
  <c r="IZ7" i="24"/>
  <c r="IY7" i="24"/>
  <c r="IX7" i="24"/>
  <c r="NJ6" i="24"/>
  <c r="NI6" i="24"/>
  <c r="NH6" i="24"/>
  <c r="NG6" i="24"/>
  <c r="NF6" i="24"/>
  <c r="NE6" i="24"/>
  <c r="ND6" i="24"/>
  <c r="NC6" i="24"/>
  <c r="NB6" i="24"/>
  <c r="NA6" i="24"/>
  <c r="MZ6" i="24"/>
  <c r="MY6" i="24"/>
  <c r="MX6" i="24"/>
  <c r="MW6" i="24"/>
  <c r="MV6" i="24"/>
  <c r="MU6" i="24"/>
  <c r="MT6" i="24"/>
  <c r="MS6" i="24"/>
  <c r="MR6" i="24"/>
  <c r="MQ6" i="24"/>
  <c r="MP6" i="24"/>
  <c r="MO6" i="24"/>
  <c r="MN6" i="24"/>
  <c r="MM6" i="24"/>
  <c r="ML6" i="24"/>
  <c r="MK6" i="24"/>
  <c r="MJ6" i="24"/>
  <c r="MI6" i="24"/>
  <c r="JB6" i="24"/>
  <c r="JA6" i="24"/>
  <c r="IZ6" i="24"/>
  <c r="IY6" i="24"/>
  <c r="IX6" i="24"/>
  <c r="NJ5" i="24"/>
  <c r="NI5" i="24"/>
  <c r="NH5" i="24"/>
  <c r="NG5" i="24"/>
  <c r="NF5" i="24"/>
  <c r="NE5" i="24"/>
  <c r="ND5" i="24"/>
  <c r="NC5" i="24"/>
  <c r="NB5" i="24"/>
  <c r="NA5" i="24"/>
  <c r="MZ5" i="24"/>
  <c r="MY5" i="24"/>
  <c r="MX5" i="24"/>
  <c r="MW5" i="24"/>
  <c r="MV5" i="24"/>
  <c r="MU5" i="24"/>
  <c r="MT5" i="24"/>
  <c r="MS5" i="24"/>
  <c r="MR5" i="24"/>
  <c r="MQ5" i="24"/>
  <c r="MP5" i="24"/>
  <c r="MO5" i="24"/>
  <c r="MN5" i="24"/>
  <c r="MM5" i="24"/>
  <c r="ML5" i="24"/>
  <c r="MK5" i="24"/>
  <c r="MJ5" i="24"/>
  <c r="MI5" i="24"/>
  <c r="JB5" i="24"/>
  <c r="JA5" i="24"/>
  <c r="IZ5" i="24"/>
  <c r="IY5" i="24"/>
  <c r="IX5" i="24"/>
  <c r="OE117" i="25"/>
  <c r="OD117" i="25"/>
  <c r="OC117" i="25"/>
  <c r="OB117" i="25"/>
  <c r="OA117" i="25"/>
  <c r="NZ117" i="25"/>
  <c r="NY117" i="25"/>
  <c r="NX117" i="25"/>
  <c r="NW117" i="25"/>
  <c r="NV117" i="25"/>
  <c r="NU117" i="25"/>
  <c r="NT117" i="25"/>
  <c r="NS117" i="25"/>
  <c r="NR117" i="25"/>
  <c r="NQ117" i="25"/>
  <c r="NP117" i="25"/>
  <c r="NO117" i="25"/>
  <c r="NN117" i="25"/>
  <c r="NM117" i="25"/>
  <c r="NL117" i="25"/>
  <c r="NH117" i="25"/>
  <c r="NG117" i="25"/>
  <c r="NF117" i="25"/>
  <c r="NE117" i="25"/>
  <c r="ND117" i="25"/>
  <c r="NC117" i="25"/>
  <c r="NB117" i="25"/>
  <c r="NA117" i="25"/>
  <c r="MZ117" i="25"/>
  <c r="MY117" i="25"/>
  <c r="MX117" i="25"/>
  <c r="MW117" i="25"/>
  <c r="MV117" i="25"/>
  <c r="MU117" i="25"/>
  <c r="MT117" i="25"/>
  <c r="MS117" i="25"/>
  <c r="MR117" i="25"/>
  <c r="MQ117" i="25"/>
  <c r="MP117" i="25"/>
  <c r="MO117" i="25"/>
  <c r="MN117" i="25"/>
  <c r="MM117" i="25"/>
  <c r="ML117" i="25"/>
  <c r="MK117" i="25"/>
  <c r="MJ117" i="25"/>
  <c r="MI117" i="25"/>
  <c r="MH117" i="25"/>
  <c r="MG117" i="25"/>
  <c r="MF117" i="25"/>
  <c r="ME117" i="25"/>
  <c r="MD117" i="25"/>
  <c r="MC117" i="25"/>
  <c r="MB117" i="25"/>
  <c r="MA117" i="25"/>
  <c r="LZ117" i="25"/>
  <c r="LY117" i="25"/>
  <c r="LX117" i="25"/>
  <c r="LW117" i="25"/>
  <c r="LV117" i="25"/>
  <c r="LU117" i="25"/>
  <c r="LT117" i="25"/>
  <c r="LS117" i="25"/>
  <c r="LR117" i="25"/>
  <c r="LQ117" i="25"/>
  <c r="LP117" i="25"/>
  <c r="LO117" i="25"/>
  <c r="LN117" i="25"/>
  <c r="LM117" i="25"/>
  <c r="LL117" i="25"/>
  <c r="LK117" i="25"/>
  <c r="LJ117" i="25"/>
  <c r="LI117" i="25"/>
  <c r="LH117" i="25"/>
  <c r="LG117" i="25"/>
  <c r="LF117" i="25"/>
  <c r="LE117" i="25"/>
  <c r="LD117" i="25"/>
  <c r="LC117" i="25"/>
  <c r="LB117" i="25"/>
  <c r="LA117" i="25"/>
  <c r="KZ117" i="25"/>
  <c r="KY117" i="25"/>
  <c r="KX117" i="25"/>
  <c r="KW117" i="25"/>
  <c r="KV117" i="25"/>
  <c r="KU117" i="25"/>
  <c r="KT117" i="25"/>
  <c r="KS117" i="25"/>
  <c r="KR117" i="25"/>
  <c r="KQ117" i="25"/>
  <c r="A117" i="25"/>
  <c r="OE116" i="25"/>
  <c r="OD116" i="25"/>
  <c r="OC116" i="25"/>
  <c r="OB116" i="25"/>
  <c r="OA116" i="25"/>
  <c r="NZ116" i="25"/>
  <c r="NY116" i="25"/>
  <c r="NX116" i="25"/>
  <c r="NW116" i="25"/>
  <c r="NV116" i="25"/>
  <c r="NU116" i="25"/>
  <c r="NT116" i="25"/>
  <c r="NS116" i="25"/>
  <c r="NR116" i="25"/>
  <c r="NQ116" i="25"/>
  <c r="NP116" i="25"/>
  <c r="NO116" i="25"/>
  <c r="NN116" i="25"/>
  <c r="NM116" i="25"/>
  <c r="NL116" i="25"/>
  <c r="NH116" i="25"/>
  <c r="NG116" i="25"/>
  <c r="NF116" i="25"/>
  <c r="NE116" i="25"/>
  <c r="ND116" i="25"/>
  <c r="NC116" i="25"/>
  <c r="NB116" i="25"/>
  <c r="NA116" i="25"/>
  <c r="MZ116" i="25"/>
  <c r="MY116" i="25"/>
  <c r="MX116" i="25"/>
  <c r="MW116" i="25"/>
  <c r="MV116" i="25"/>
  <c r="MU116" i="25"/>
  <c r="MT116" i="25"/>
  <c r="MS116" i="25"/>
  <c r="MR116" i="25"/>
  <c r="MQ116" i="25"/>
  <c r="MP116" i="25"/>
  <c r="MO116" i="25"/>
  <c r="MN116" i="25"/>
  <c r="MM116" i="25"/>
  <c r="ML116" i="25"/>
  <c r="MK116" i="25"/>
  <c r="MJ116" i="25"/>
  <c r="MI116" i="25"/>
  <c r="MH116" i="25"/>
  <c r="MG116" i="25"/>
  <c r="MF116" i="25"/>
  <c r="ME116" i="25"/>
  <c r="MD116" i="25"/>
  <c r="MC116" i="25"/>
  <c r="MB116" i="25"/>
  <c r="MA116" i="25"/>
  <c r="LZ116" i="25"/>
  <c r="LY116" i="25"/>
  <c r="LX116" i="25"/>
  <c r="LW116" i="25"/>
  <c r="LV116" i="25"/>
  <c r="LU116" i="25"/>
  <c r="LT116" i="25"/>
  <c r="LS116" i="25"/>
  <c r="LR116" i="25"/>
  <c r="LQ116" i="25"/>
  <c r="LP116" i="25"/>
  <c r="LO116" i="25"/>
  <c r="LN116" i="25"/>
  <c r="LM116" i="25"/>
  <c r="LL116" i="25"/>
  <c r="LK116" i="25"/>
  <c r="LJ116" i="25"/>
  <c r="LI116" i="25"/>
  <c r="LH116" i="25"/>
  <c r="LG116" i="25"/>
  <c r="LF116" i="25"/>
  <c r="LE116" i="25"/>
  <c r="LD116" i="25"/>
  <c r="LC116" i="25"/>
  <c r="LB116" i="25"/>
  <c r="LA116" i="25"/>
  <c r="KZ116" i="25"/>
  <c r="KY116" i="25"/>
  <c r="KX116" i="25"/>
  <c r="KW116" i="25"/>
  <c r="KV116" i="25"/>
  <c r="KU116" i="25"/>
  <c r="KT116" i="25"/>
  <c r="KS116" i="25"/>
  <c r="KR116" i="25"/>
  <c r="KQ116" i="25"/>
  <c r="A116" i="25"/>
  <c r="OE115" i="25"/>
  <c r="OD115" i="25"/>
  <c r="OC115" i="25"/>
  <c r="OB115" i="25"/>
  <c r="OA115" i="25"/>
  <c r="NZ115" i="25"/>
  <c r="NY115" i="25"/>
  <c r="NX115" i="25"/>
  <c r="NW115" i="25"/>
  <c r="NV115" i="25"/>
  <c r="NU115" i="25"/>
  <c r="NT115" i="25"/>
  <c r="NS115" i="25"/>
  <c r="NR115" i="25"/>
  <c r="NQ115" i="25"/>
  <c r="NP115" i="25"/>
  <c r="NO115" i="25"/>
  <c r="NN115" i="25"/>
  <c r="NM115" i="25"/>
  <c r="NL115" i="25"/>
  <c r="NH115" i="25"/>
  <c r="NG115" i="25"/>
  <c r="NF115" i="25"/>
  <c r="NE115" i="25"/>
  <c r="ND115" i="25"/>
  <c r="NC115" i="25"/>
  <c r="NB115" i="25"/>
  <c r="NA115" i="25"/>
  <c r="MZ115" i="25"/>
  <c r="MY115" i="25"/>
  <c r="MX115" i="25"/>
  <c r="MW115" i="25"/>
  <c r="MV115" i="25"/>
  <c r="MU115" i="25"/>
  <c r="MT115" i="25"/>
  <c r="MS115" i="25"/>
  <c r="MR115" i="25"/>
  <c r="MQ115" i="25"/>
  <c r="MP115" i="25"/>
  <c r="MO115" i="25"/>
  <c r="MN115" i="25"/>
  <c r="MM115" i="25"/>
  <c r="ML115" i="25"/>
  <c r="MK115" i="25"/>
  <c r="MJ115" i="25"/>
  <c r="MI115" i="25"/>
  <c r="MH115" i="25"/>
  <c r="MG115" i="25"/>
  <c r="MF115" i="25"/>
  <c r="ME115" i="25"/>
  <c r="MD115" i="25"/>
  <c r="MC115" i="25"/>
  <c r="MB115" i="25"/>
  <c r="MA115" i="25"/>
  <c r="LZ115" i="25"/>
  <c r="LY115" i="25"/>
  <c r="LX115" i="25"/>
  <c r="LW115" i="25"/>
  <c r="LV115" i="25"/>
  <c r="LU115" i="25"/>
  <c r="LT115" i="25"/>
  <c r="LS115" i="25"/>
  <c r="LR115" i="25"/>
  <c r="LQ115" i="25"/>
  <c r="LP115" i="25"/>
  <c r="LO115" i="25"/>
  <c r="LN115" i="25"/>
  <c r="LM115" i="25"/>
  <c r="LL115" i="25"/>
  <c r="LK115" i="25"/>
  <c r="LJ115" i="25"/>
  <c r="LI115" i="25"/>
  <c r="LH115" i="25"/>
  <c r="LG115" i="25"/>
  <c r="LF115" i="25"/>
  <c r="LE115" i="25"/>
  <c r="LD115" i="25"/>
  <c r="LC115" i="25"/>
  <c r="LB115" i="25"/>
  <c r="LA115" i="25"/>
  <c r="KZ115" i="25"/>
  <c r="KY115" i="25"/>
  <c r="KX115" i="25"/>
  <c r="KW115" i="25"/>
  <c r="KV115" i="25"/>
  <c r="KU115" i="25"/>
  <c r="KT115" i="25"/>
  <c r="KS115" i="25"/>
  <c r="KR115" i="25"/>
  <c r="KQ115" i="25"/>
  <c r="A115" i="25"/>
  <c r="OE114" i="25"/>
  <c r="OD114" i="25"/>
  <c r="OC114" i="25"/>
  <c r="OB114" i="25"/>
  <c r="OA114" i="25"/>
  <c r="NZ114" i="25"/>
  <c r="NY114" i="25"/>
  <c r="NX114" i="25"/>
  <c r="NW114" i="25"/>
  <c r="NV114" i="25"/>
  <c r="NU114" i="25"/>
  <c r="NT114" i="25"/>
  <c r="NS114" i="25"/>
  <c r="NR114" i="25"/>
  <c r="NQ114" i="25"/>
  <c r="NP114" i="25"/>
  <c r="NO114" i="25"/>
  <c r="NN114" i="25"/>
  <c r="NM114" i="25"/>
  <c r="NL114" i="25"/>
  <c r="NH114" i="25"/>
  <c r="NG114" i="25"/>
  <c r="NF114" i="25"/>
  <c r="NE114" i="25"/>
  <c r="ND114" i="25"/>
  <c r="NC114" i="25"/>
  <c r="NB114" i="25"/>
  <c r="NA114" i="25"/>
  <c r="MZ114" i="25"/>
  <c r="MY114" i="25"/>
  <c r="MX114" i="25"/>
  <c r="MW114" i="25"/>
  <c r="MV114" i="25"/>
  <c r="MU114" i="25"/>
  <c r="MT114" i="25"/>
  <c r="MS114" i="25"/>
  <c r="MR114" i="25"/>
  <c r="MQ114" i="25"/>
  <c r="MP114" i="25"/>
  <c r="MO114" i="25"/>
  <c r="MN114" i="25"/>
  <c r="MM114" i="25"/>
  <c r="ML114" i="25"/>
  <c r="MK114" i="25"/>
  <c r="MJ114" i="25"/>
  <c r="MI114" i="25"/>
  <c r="MH114" i="25"/>
  <c r="MG114" i="25"/>
  <c r="MF114" i="25"/>
  <c r="ME114" i="25"/>
  <c r="MD114" i="25"/>
  <c r="MC114" i="25"/>
  <c r="MB114" i="25"/>
  <c r="MA114" i="25"/>
  <c r="LZ114" i="25"/>
  <c r="LY114" i="25"/>
  <c r="LX114" i="25"/>
  <c r="LW114" i="25"/>
  <c r="LV114" i="25"/>
  <c r="LU114" i="25"/>
  <c r="LT114" i="25"/>
  <c r="LS114" i="25"/>
  <c r="LR114" i="25"/>
  <c r="LQ114" i="25"/>
  <c r="LP114" i="25"/>
  <c r="LO114" i="25"/>
  <c r="LN114" i="25"/>
  <c r="LM114" i="25"/>
  <c r="LL114" i="25"/>
  <c r="LK114" i="25"/>
  <c r="LJ114" i="25"/>
  <c r="LI114" i="25"/>
  <c r="LH114" i="25"/>
  <c r="LG114" i="25"/>
  <c r="LF114" i="25"/>
  <c r="LE114" i="25"/>
  <c r="LD114" i="25"/>
  <c r="LC114" i="25"/>
  <c r="LB114" i="25"/>
  <c r="LA114" i="25"/>
  <c r="KZ114" i="25"/>
  <c r="KY114" i="25"/>
  <c r="KX114" i="25"/>
  <c r="KW114" i="25"/>
  <c r="KV114" i="25"/>
  <c r="KU114" i="25"/>
  <c r="KT114" i="25"/>
  <c r="KS114" i="25"/>
  <c r="KR114" i="25"/>
  <c r="KQ114" i="25"/>
  <c r="A114" i="25"/>
  <c r="OE113" i="25"/>
  <c r="OD113" i="25"/>
  <c r="OC113" i="25"/>
  <c r="OB113" i="25"/>
  <c r="OA113" i="25"/>
  <c r="NZ113" i="25"/>
  <c r="NY113" i="25"/>
  <c r="NX113" i="25"/>
  <c r="NW113" i="25"/>
  <c r="NV113" i="25"/>
  <c r="NU113" i="25"/>
  <c r="NT113" i="25"/>
  <c r="NS113" i="25"/>
  <c r="NR113" i="25"/>
  <c r="NQ113" i="25"/>
  <c r="NP113" i="25"/>
  <c r="NO113" i="25"/>
  <c r="NN113" i="25"/>
  <c r="NM113" i="25"/>
  <c r="NL113" i="25"/>
  <c r="NH113" i="25"/>
  <c r="NG113" i="25"/>
  <c r="NF113" i="25"/>
  <c r="NE113" i="25"/>
  <c r="ND113" i="25"/>
  <c r="NC113" i="25"/>
  <c r="NB113" i="25"/>
  <c r="NA113" i="25"/>
  <c r="MZ113" i="25"/>
  <c r="MY113" i="25"/>
  <c r="MX113" i="25"/>
  <c r="MW113" i="25"/>
  <c r="MV113" i="25"/>
  <c r="MU113" i="25"/>
  <c r="MT113" i="25"/>
  <c r="MS113" i="25"/>
  <c r="MR113" i="25"/>
  <c r="MQ113" i="25"/>
  <c r="MP113" i="25"/>
  <c r="MO113" i="25"/>
  <c r="MN113" i="25"/>
  <c r="MM113" i="25"/>
  <c r="ML113" i="25"/>
  <c r="MK113" i="25"/>
  <c r="MJ113" i="25"/>
  <c r="MI113" i="25"/>
  <c r="MH113" i="25"/>
  <c r="MG113" i="25"/>
  <c r="MF113" i="25"/>
  <c r="ME113" i="25"/>
  <c r="MD113" i="25"/>
  <c r="MC113" i="25"/>
  <c r="MB113" i="25"/>
  <c r="MA113" i="25"/>
  <c r="LZ113" i="25"/>
  <c r="LY113" i="25"/>
  <c r="LX113" i="25"/>
  <c r="LW113" i="25"/>
  <c r="LV113" i="25"/>
  <c r="LU113" i="25"/>
  <c r="LT113" i="25"/>
  <c r="LS113" i="25"/>
  <c r="LR113" i="25"/>
  <c r="LQ113" i="25"/>
  <c r="LP113" i="25"/>
  <c r="LO113" i="25"/>
  <c r="LN113" i="25"/>
  <c r="LM113" i="25"/>
  <c r="LL113" i="25"/>
  <c r="LK113" i="25"/>
  <c r="LJ113" i="25"/>
  <c r="LI113" i="25"/>
  <c r="LH113" i="25"/>
  <c r="LG113" i="25"/>
  <c r="LF113" i="25"/>
  <c r="LE113" i="25"/>
  <c r="LD113" i="25"/>
  <c r="LC113" i="25"/>
  <c r="LB113" i="25"/>
  <c r="LA113" i="25"/>
  <c r="KZ113" i="25"/>
  <c r="KY113" i="25"/>
  <c r="KX113" i="25"/>
  <c r="KW113" i="25"/>
  <c r="KV113" i="25"/>
  <c r="KU113" i="25"/>
  <c r="KT113" i="25"/>
  <c r="KS113" i="25"/>
  <c r="KR113" i="25"/>
  <c r="KQ113" i="25"/>
  <c r="A113" i="25"/>
  <c r="OE112" i="25"/>
  <c r="OD112" i="25"/>
  <c r="OC112" i="25"/>
  <c r="OB112" i="25"/>
  <c r="OA112" i="25"/>
  <c r="NZ112" i="25"/>
  <c r="NY112" i="25"/>
  <c r="NX112" i="25"/>
  <c r="NW112" i="25"/>
  <c r="NV112" i="25"/>
  <c r="NU112" i="25"/>
  <c r="NT112" i="25"/>
  <c r="NS112" i="25"/>
  <c r="NR112" i="25"/>
  <c r="NQ112" i="25"/>
  <c r="NP112" i="25"/>
  <c r="NO112" i="25"/>
  <c r="NN112" i="25"/>
  <c r="NM112" i="25"/>
  <c r="NL112" i="25"/>
  <c r="NH112" i="25"/>
  <c r="NG112" i="25"/>
  <c r="NF112" i="25"/>
  <c r="NE112" i="25"/>
  <c r="ND112" i="25"/>
  <c r="NC112" i="25"/>
  <c r="NB112" i="25"/>
  <c r="NA112" i="25"/>
  <c r="MZ112" i="25"/>
  <c r="MY112" i="25"/>
  <c r="MX112" i="25"/>
  <c r="MW112" i="25"/>
  <c r="MV112" i="25"/>
  <c r="MU112" i="25"/>
  <c r="MT112" i="25"/>
  <c r="MS112" i="25"/>
  <c r="MR112" i="25"/>
  <c r="MQ112" i="25"/>
  <c r="MP112" i="25"/>
  <c r="MO112" i="25"/>
  <c r="MN112" i="25"/>
  <c r="MM112" i="25"/>
  <c r="ML112" i="25"/>
  <c r="MK112" i="25"/>
  <c r="MJ112" i="25"/>
  <c r="MI112" i="25"/>
  <c r="MH112" i="25"/>
  <c r="MG112" i="25"/>
  <c r="MF112" i="25"/>
  <c r="ME112" i="25"/>
  <c r="MD112" i="25"/>
  <c r="MC112" i="25"/>
  <c r="MB112" i="25"/>
  <c r="MA112" i="25"/>
  <c r="LZ112" i="25"/>
  <c r="LY112" i="25"/>
  <c r="LX112" i="25"/>
  <c r="LW112" i="25"/>
  <c r="LV112" i="25"/>
  <c r="LU112" i="25"/>
  <c r="LT112" i="25"/>
  <c r="LS112" i="25"/>
  <c r="LR112" i="25"/>
  <c r="LQ112" i="25"/>
  <c r="LP112" i="25"/>
  <c r="LO112" i="25"/>
  <c r="LN112" i="25"/>
  <c r="LM112" i="25"/>
  <c r="LL112" i="25"/>
  <c r="LK112" i="25"/>
  <c r="LJ112" i="25"/>
  <c r="LI112" i="25"/>
  <c r="LH112" i="25"/>
  <c r="LG112" i="25"/>
  <c r="LF112" i="25"/>
  <c r="LE112" i="25"/>
  <c r="LD112" i="25"/>
  <c r="LC112" i="25"/>
  <c r="LB112" i="25"/>
  <c r="LA112" i="25"/>
  <c r="KZ112" i="25"/>
  <c r="KY112" i="25"/>
  <c r="KX112" i="25"/>
  <c r="KW112" i="25"/>
  <c r="KV112" i="25"/>
  <c r="KU112" i="25"/>
  <c r="KT112" i="25"/>
  <c r="KS112" i="25"/>
  <c r="KR112" i="25"/>
  <c r="KQ112" i="25"/>
  <c r="A112" i="25"/>
  <c r="OE111" i="25"/>
  <c r="OD111" i="25"/>
  <c r="OC111" i="25"/>
  <c r="OB111" i="25"/>
  <c r="OA111" i="25"/>
  <c r="NZ111" i="25"/>
  <c r="NY111" i="25"/>
  <c r="NX111" i="25"/>
  <c r="NW111" i="25"/>
  <c r="NV111" i="25"/>
  <c r="NU111" i="25"/>
  <c r="NT111" i="25"/>
  <c r="NS111" i="25"/>
  <c r="NR111" i="25"/>
  <c r="NQ111" i="25"/>
  <c r="NP111" i="25"/>
  <c r="NO111" i="25"/>
  <c r="NN111" i="25"/>
  <c r="NM111" i="25"/>
  <c r="NL111" i="25"/>
  <c r="NH111" i="25"/>
  <c r="NG111" i="25"/>
  <c r="NF111" i="25"/>
  <c r="NE111" i="25"/>
  <c r="ND111" i="25"/>
  <c r="NC111" i="25"/>
  <c r="NB111" i="25"/>
  <c r="NA111" i="25"/>
  <c r="MZ111" i="25"/>
  <c r="MY111" i="25"/>
  <c r="MX111" i="25"/>
  <c r="MW111" i="25"/>
  <c r="MV111" i="25"/>
  <c r="MU111" i="25"/>
  <c r="MT111" i="25"/>
  <c r="MS111" i="25"/>
  <c r="MR111" i="25"/>
  <c r="MQ111" i="25"/>
  <c r="MP111" i="25"/>
  <c r="MO111" i="25"/>
  <c r="MN111" i="25"/>
  <c r="MM111" i="25"/>
  <c r="ML111" i="25"/>
  <c r="MK111" i="25"/>
  <c r="MJ111" i="25"/>
  <c r="MI111" i="25"/>
  <c r="MH111" i="25"/>
  <c r="MG111" i="25"/>
  <c r="MF111" i="25"/>
  <c r="ME111" i="25"/>
  <c r="MD111" i="25"/>
  <c r="MC111" i="25"/>
  <c r="MB111" i="25"/>
  <c r="MA111" i="25"/>
  <c r="LZ111" i="25"/>
  <c r="LY111" i="25"/>
  <c r="LX111" i="25"/>
  <c r="LW111" i="25"/>
  <c r="LV111" i="25"/>
  <c r="LU111" i="25"/>
  <c r="LT111" i="25"/>
  <c r="LS111" i="25"/>
  <c r="LR111" i="25"/>
  <c r="LQ111" i="25"/>
  <c r="LP111" i="25"/>
  <c r="LO111" i="25"/>
  <c r="LN111" i="25"/>
  <c r="LM111" i="25"/>
  <c r="LL111" i="25"/>
  <c r="LK111" i="25"/>
  <c r="LJ111" i="25"/>
  <c r="LI111" i="25"/>
  <c r="LH111" i="25"/>
  <c r="LG111" i="25"/>
  <c r="LF111" i="25"/>
  <c r="LE111" i="25"/>
  <c r="LD111" i="25"/>
  <c r="LC111" i="25"/>
  <c r="LB111" i="25"/>
  <c r="LA111" i="25"/>
  <c r="KZ111" i="25"/>
  <c r="KY111" i="25"/>
  <c r="KX111" i="25"/>
  <c r="KW111" i="25"/>
  <c r="KV111" i="25"/>
  <c r="KU111" i="25"/>
  <c r="KT111" i="25"/>
  <c r="KS111" i="25"/>
  <c r="KR111" i="25"/>
  <c r="KQ111" i="25"/>
  <c r="OB110" i="25"/>
  <c r="NX110" i="25"/>
  <c r="NT110" i="25"/>
  <c r="NP110" i="25"/>
  <c r="NL110" i="25"/>
  <c r="NH110" i="25"/>
  <c r="LE110" i="25"/>
  <c r="LB110" i="25"/>
  <c r="KU110" i="25"/>
  <c r="KT110" i="25"/>
  <c r="KS110" i="25"/>
  <c r="KR110" i="25"/>
  <c r="KQ110" i="25"/>
  <c r="A110" i="25"/>
  <c r="OB109" i="25"/>
  <c r="NX109" i="25"/>
  <c r="NT109" i="25"/>
  <c r="NP109" i="25"/>
  <c r="NL109" i="25"/>
  <c r="NH109" i="25"/>
  <c r="MU109" i="25"/>
  <c r="MT109" i="25"/>
  <c r="MS109" i="25"/>
  <c r="MR109" i="25"/>
  <c r="LE109" i="25"/>
  <c r="LB109" i="25"/>
  <c r="KU109" i="25"/>
  <c r="KT109" i="25"/>
  <c r="KS109" i="25"/>
  <c r="KR109" i="25"/>
  <c r="KQ109" i="25"/>
  <c r="A109" i="25"/>
  <c r="OB108" i="25"/>
  <c r="NX108" i="25"/>
  <c r="NT108" i="25"/>
  <c r="NP108" i="25"/>
  <c r="NL108" i="25"/>
  <c r="NH108" i="25"/>
  <c r="MU108" i="25"/>
  <c r="MT108" i="25"/>
  <c r="MS108" i="25"/>
  <c r="MR108" i="25"/>
  <c r="LE108" i="25"/>
  <c r="LB108" i="25"/>
  <c r="KU108" i="25"/>
  <c r="KT108" i="25"/>
  <c r="KS108" i="25"/>
  <c r="KR108" i="25"/>
  <c r="KQ108" i="25"/>
  <c r="A108" i="25"/>
  <c r="OB107" i="25"/>
  <c r="NX107" i="25"/>
  <c r="NT107" i="25"/>
  <c r="NP107" i="25"/>
  <c r="NL107" i="25"/>
  <c r="NH107" i="25"/>
  <c r="MU107" i="25"/>
  <c r="MT107" i="25"/>
  <c r="MS107" i="25"/>
  <c r="MR107" i="25"/>
  <c r="LE107" i="25"/>
  <c r="LB107" i="25"/>
  <c r="KU107" i="25"/>
  <c r="KT107" i="25"/>
  <c r="KS107" i="25"/>
  <c r="KR107" i="25"/>
  <c r="KQ107" i="25"/>
  <c r="A107" i="25"/>
  <c r="OB106" i="25"/>
  <c r="NX106" i="25"/>
  <c r="NT106" i="25"/>
  <c r="NP106" i="25"/>
  <c r="NL106" i="25"/>
  <c r="NH106" i="25"/>
  <c r="MU106" i="25"/>
  <c r="MT106" i="25"/>
  <c r="MS106" i="25"/>
  <c r="MR106" i="25"/>
  <c r="LE106" i="25"/>
  <c r="LB106" i="25"/>
  <c r="KU106" i="25"/>
  <c r="KT106" i="25"/>
  <c r="KS106" i="25"/>
  <c r="KR106" i="25"/>
  <c r="KQ106" i="25"/>
  <c r="A106" i="25"/>
  <c r="OB105" i="25"/>
  <c r="NX105" i="25"/>
  <c r="NT105" i="25"/>
  <c r="NP105" i="25"/>
  <c r="NL105" i="25"/>
  <c r="NH105" i="25"/>
  <c r="MU105" i="25"/>
  <c r="MT105" i="25"/>
  <c r="MS105" i="25"/>
  <c r="MR105" i="25"/>
  <c r="LE105" i="25"/>
  <c r="LB105" i="25"/>
  <c r="KU105" i="25"/>
  <c r="KT105" i="25"/>
  <c r="KS105" i="25"/>
  <c r="KR105" i="25"/>
  <c r="KQ105" i="25"/>
  <c r="A105" i="25"/>
  <c r="OB104" i="25"/>
  <c r="NX104" i="25"/>
  <c r="NT104" i="25"/>
  <c r="NP104" i="25"/>
  <c r="NL104" i="25"/>
  <c r="NH104" i="25"/>
  <c r="MU104" i="25"/>
  <c r="MT104" i="25"/>
  <c r="MS104" i="25"/>
  <c r="MR104" i="25"/>
  <c r="LE104" i="25"/>
  <c r="LB104" i="25"/>
  <c r="KU104" i="25"/>
  <c r="KT104" i="25"/>
  <c r="KS104" i="25"/>
  <c r="KR104" i="25"/>
  <c r="KQ104" i="25"/>
  <c r="A104" i="25"/>
  <c r="OB103" i="25"/>
  <c r="NX103" i="25"/>
  <c r="NT103" i="25"/>
  <c r="NP103" i="25"/>
  <c r="NL103" i="25"/>
  <c r="NH103" i="25"/>
  <c r="MU103" i="25"/>
  <c r="MT103" i="25"/>
  <c r="MS103" i="25"/>
  <c r="MR103" i="25"/>
  <c r="LE103" i="25"/>
  <c r="LB103" i="25"/>
  <c r="KU103" i="25"/>
  <c r="KT103" i="25"/>
  <c r="KS103" i="25"/>
  <c r="KR103" i="25"/>
  <c r="KQ103" i="25"/>
  <c r="A103" i="25"/>
  <c r="OB102" i="25"/>
  <c r="NX102" i="25"/>
  <c r="NT102" i="25"/>
  <c r="NP102" i="25"/>
  <c r="NL102" i="25"/>
  <c r="NH102" i="25"/>
  <c r="MU102" i="25"/>
  <c r="MT102" i="25"/>
  <c r="MS102" i="25"/>
  <c r="MR102" i="25"/>
  <c r="LE102" i="25"/>
  <c r="LB102" i="25"/>
  <c r="KU102" i="25"/>
  <c r="KT102" i="25"/>
  <c r="KS102" i="25"/>
  <c r="KR102" i="25"/>
  <c r="KQ102" i="25"/>
  <c r="A102" i="25"/>
  <c r="OB101" i="25"/>
  <c r="NX101" i="25"/>
  <c r="NT101" i="25"/>
  <c r="NP101" i="25"/>
  <c r="NL101" i="25"/>
  <c r="NH101" i="25"/>
  <c r="MU101" i="25"/>
  <c r="MT101" i="25"/>
  <c r="MS101" i="25"/>
  <c r="MR101" i="25"/>
  <c r="LE101" i="25"/>
  <c r="LB101" i="25"/>
  <c r="KU101" i="25"/>
  <c r="KT101" i="25"/>
  <c r="KS101" i="25"/>
  <c r="KR101" i="25"/>
  <c r="KQ101" i="25"/>
  <c r="A101" i="25"/>
  <c r="OB100" i="25"/>
  <c r="NX100" i="25"/>
  <c r="NT100" i="25"/>
  <c r="NP100" i="25"/>
  <c r="NL100" i="25"/>
  <c r="NH100" i="25"/>
  <c r="MU100" i="25"/>
  <c r="MT100" i="25"/>
  <c r="MS100" i="25"/>
  <c r="MR100" i="25"/>
  <c r="LE100" i="25"/>
  <c r="LB100" i="25"/>
  <c r="KU100" i="25"/>
  <c r="KT100" i="25"/>
  <c r="KS100" i="25"/>
  <c r="KR100" i="25"/>
  <c r="KQ100" i="25"/>
  <c r="A100" i="25"/>
  <c r="OB99" i="25"/>
  <c r="NX99" i="25"/>
  <c r="NT99" i="25"/>
  <c r="NP99" i="25"/>
  <c r="NL99" i="25"/>
  <c r="NH99" i="25"/>
  <c r="MU99" i="25"/>
  <c r="MT99" i="25"/>
  <c r="MS99" i="25"/>
  <c r="MR99" i="25"/>
  <c r="LE99" i="25"/>
  <c r="LB99" i="25"/>
  <c r="KU99" i="25"/>
  <c r="KT99" i="25"/>
  <c r="KS99" i="25"/>
  <c r="KR99" i="25"/>
  <c r="KQ99" i="25"/>
  <c r="A99" i="25"/>
  <c r="OB98" i="25"/>
  <c r="NX98" i="25"/>
  <c r="NT98" i="25"/>
  <c r="NP98" i="25"/>
  <c r="NL98" i="25"/>
  <c r="NH98" i="25"/>
  <c r="MU98" i="25"/>
  <c r="MT98" i="25"/>
  <c r="MS98" i="25"/>
  <c r="MR98" i="25"/>
  <c r="LE98" i="25"/>
  <c r="LB98" i="25"/>
  <c r="KU98" i="25"/>
  <c r="KT98" i="25"/>
  <c r="KS98" i="25"/>
  <c r="KR98" i="25"/>
  <c r="KQ98" i="25"/>
  <c r="A98" i="25"/>
  <c r="OB97" i="25"/>
  <c r="NX97" i="25"/>
  <c r="NT97" i="25"/>
  <c r="NP97" i="25"/>
  <c r="NL97" i="25"/>
  <c r="NH97" i="25"/>
  <c r="MU97" i="25"/>
  <c r="MT97" i="25"/>
  <c r="MS97" i="25"/>
  <c r="MR97" i="25"/>
  <c r="LE97" i="25"/>
  <c r="LB97" i="25"/>
  <c r="KU97" i="25"/>
  <c r="KT97" i="25"/>
  <c r="KS97" i="25"/>
  <c r="KR97" i="25"/>
  <c r="KQ97" i="25"/>
  <c r="KP97" i="25"/>
  <c r="KO97" i="25"/>
  <c r="KN97" i="25"/>
  <c r="KM97" i="25"/>
  <c r="KL97" i="25"/>
  <c r="KK97" i="25"/>
  <c r="KJ97" i="25"/>
  <c r="KI97" i="25"/>
  <c r="KH97" i="25"/>
  <c r="KG97" i="25"/>
  <c r="KF97" i="25"/>
  <c r="KE97" i="25"/>
  <c r="KD97" i="25"/>
  <c r="KC97" i="25"/>
  <c r="KB97" i="25"/>
  <c r="KA97" i="25"/>
  <c r="JZ97" i="25"/>
  <c r="JY97" i="25"/>
  <c r="JX97" i="25"/>
  <c r="JW97" i="25"/>
  <c r="JV97" i="25"/>
  <c r="JU97" i="25"/>
  <c r="JT97" i="25"/>
  <c r="JS97" i="25"/>
  <c r="JR97" i="25"/>
  <c r="JQ97" i="25"/>
  <c r="JP97" i="25"/>
  <c r="JO97" i="25"/>
  <c r="JN97" i="25"/>
  <c r="JM97" i="25"/>
  <c r="JL97" i="25"/>
  <c r="JK97" i="25"/>
  <c r="JJ97" i="25"/>
  <c r="JI97" i="25"/>
  <c r="JH97" i="25"/>
  <c r="JG97" i="25"/>
  <c r="JF97" i="25"/>
  <c r="JE97" i="25"/>
  <c r="JD97" i="25"/>
  <c r="JC97" i="25"/>
  <c r="JB97" i="25"/>
  <c r="JA97" i="25"/>
  <c r="IZ97" i="25"/>
  <c r="IY97" i="25"/>
  <c r="IX97" i="25"/>
  <c r="IW97" i="25"/>
  <c r="IV97" i="25"/>
  <c r="IU97" i="25"/>
  <c r="IT97" i="25"/>
  <c r="IS97" i="25"/>
  <c r="IR97" i="25"/>
  <c r="IQ97" i="25"/>
  <c r="IP97" i="25"/>
  <c r="IO97" i="25"/>
  <c r="IN97" i="25"/>
  <c r="IM97" i="25"/>
  <c r="IL97" i="25"/>
  <c r="IK97" i="25"/>
  <c r="IJ97" i="25"/>
  <c r="II97" i="25"/>
  <c r="IH97" i="25"/>
  <c r="IG97" i="25"/>
  <c r="IF97" i="25"/>
  <c r="IE97" i="25"/>
  <c r="ID97" i="25"/>
  <c r="IC97" i="25"/>
  <c r="IB97" i="25"/>
  <c r="IA97" i="25"/>
  <c r="HZ97" i="25"/>
  <c r="HY97" i="25"/>
  <c r="HX97" i="25"/>
  <c r="HW97" i="25"/>
  <c r="HV97" i="25"/>
  <c r="HU97" i="25"/>
  <c r="HT97" i="25"/>
  <c r="HS97" i="25"/>
  <c r="HR97" i="25"/>
  <c r="HQ97" i="25"/>
  <c r="HP97" i="25"/>
  <c r="HO97" i="25"/>
  <c r="HN97" i="25"/>
  <c r="HM97" i="25"/>
  <c r="HL97" i="25"/>
  <c r="HK97" i="25"/>
  <c r="HJ97" i="25"/>
  <c r="HI97" i="25"/>
  <c r="HH97" i="25"/>
  <c r="HG97" i="25"/>
  <c r="HF97" i="25"/>
  <c r="HE97" i="25"/>
  <c r="HD97" i="25"/>
  <c r="HC97" i="25"/>
  <c r="HB97" i="25"/>
  <c r="HA97" i="25"/>
  <c r="GZ97" i="25"/>
  <c r="GY97" i="25"/>
  <c r="GX97" i="25"/>
  <c r="GW97" i="25"/>
  <c r="GV97" i="25"/>
  <c r="GU97" i="25"/>
  <c r="GT97" i="25"/>
  <c r="GS97" i="25"/>
  <c r="GR97" i="25"/>
  <c r="GQ97" i="25"/>
  <c r="GP97" i="25"/>
  <c r="GO97" i="25"/>
  <c r="GN97" i="25"/>
  <c r="GM97" i="25"/>
  <c r="GL97" i="25"/>
  <c r="GK97" i="25"/>
  <c r="GJ97" i="25"/>
  <c r="GI97" i="25"/>
  <c r="GH97" i="25"/>
  <c r="GG97" i="25"/>
  <c r="GF97" i="25"/>
  <c r="GE97" i="25"/>
  <c r="GD97" i="25"/>
  <c r="GC97" i="25"/>
  <c r="GB97" i="25"/>
  <c r="GA97" i="25"/>
  <c r="FZ97" i="25"/>
  <c r="FY97" i="25"/>
  <c r="FX97" i="25"/>
  <c r="FW97" i="25"/>
  <c r="FV97" i="25"/>
  <c r="FU97" i="25"/>
  <c r="FT97" i="25"/>
  <c r="FS97" i="25"/>
  <c r="FR97" i="25"/>
  <c r="FQ97" i="25"/>
  <c r="FP97" i="25"/>
  <c r="FO97" i="25"/>
  <c r="FN97" i="25"/>
  <c r="FM97" i="25"/>
  <c r="FL97" i="25"/>
  <c r="FK97" i="25"/>
  <c r="FJ97" i="25"/>
  <c r="FI97" i="25"/>
  <c r="FH97" i="25"/>
  <c r="FG97" i="25"/>
  <c r="FF97" i="25"/>
  <c r="FE97" i="25"/>
  <c r="FD97" i="25"/>
  <c r="FC97" i="25"/>
  <c r="FB97" i="25"/>
  <c r="FA97" i="25"/>
  <c r="EZ97" i="25"/>
  <c r="EY97" i="25"/>
  <c r="EX97" i="25"/>
  <c r="EW97" i="25"/>
  <c r="EV97" i="25"/>
  <c r="EU97" i="25"/>
  <c r="ET97" i="25"/>
  <c r="ES97" i="25"/>
  <c r="ER97" i="25"/>
  <c r="EQ97" i="25"/>
  <c r="EP97" i="25"/>
  <c r="EO97" i="25"/>
  <c r="EN97" i="25"/>
  <c r="EM97" i="25"/>
  <c r="EL97" i="25"/>
  <c r="EK97" i="25"/>
  <c r="EJ97" i="25"/>
  <c r="EI97" i="25"/>
  <c r="EH97" i="25"/>
  <c r="EG97" i="25"/>
  <c r="EF97" i="25"/>
  <c r="EE97" i="25"/>
  <c r="ED97" i="25"/>
  <c r="EC97" i="25"/>
  <c r="EB97" i="25"/>
  <c r="EA97" i="25"/>
  <c r="DZ97" i="25"/>
  <c r="DY97" i="25"/>
  <c r="DX97" i="25"/>
  <c r="DW97" i="25"/>
  <c r="DV97" i="25"/>
  <c r="DU97" i="25"/>
  <c r="DT97" i="25"/>
  <c r="DS97" i="25"/>
  <c r="DR97" i="25"/>
  <c r="DQ97" i="25"/>
  <c r="DP97" i="25"/>
  <c r="DO97" i="25"/>
  <c r="DN97" i="25"/>
  <c r="DM97" i="25"/>
  <c r="DL97" i="25"/>
  <c r="DK97" i="25"/>
  <c r="DJ97" i="25"/>
  <c r="DI97" i="25"/>
  <c r="DH97" i="25"/>
  <c r="DG97" i="25"/>
  <c r="DF97" i="25"/>
  <c r="DE97" i="25"/>
  <c r="DD97" i="25"/>
  <c r="DC97" i="25"/>
  <c r="DB97" i="25"/>
  <c r="DA97" i="25"/>
  <c r="CZ97" i="25"/>
  <c r="CY97" i="25"/>
  <c r="CX97" i="25"/>
  <c r="CW97" i="25"/>
  <c r="CV97" i="25"/>
  <c r="CU97" i="25"/>
  <c r="CT97" i="25"/>
  <c r="CS97" i="25"/>
  <c r="CR97" i="25"/>
  <c r="CQ97" i="25"/>
  <c r="CP97" i="25"/>
  <c r="CO97" i="25"/>
  <c r="CN97" i="25"/>
  <c r="CM97" i="25"/>
  <c r="CL97" i="25"/>
  <c r="CK97" i="25"/>
  <c r="CJ97" i="25"/>
  <c r="CI97" i="25"/>
  <c r="CH97" i="25"/>
  <c r="CG97" i="25"/>
  <c r="CF97" i="25"/>
  <c r="CE97" i="25"/>
  <c r="CD97" i="25"/>
  <c r="CC97" i="25"/>
  <c r="CB97" i="25"/>
  <c r="CA97" i="25"/>
  <c r="BZ97" i="25"/>
  <c r="BY97" i="25"/>
  <c r="BX97" i="25"/>
  <c r="BW97" i="25"/>
  <c r="BV97" i="25"/>
  <c r="BU97" i="25"/>
  <c r="BT97" i="25"/>
  <c r="BS97" i="25"/>
  <c r="BR97"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97" i="25"/>
  <c r="C97" i="25"/>
  <c r="A97" i="25"/>
  <c r="OB96" i="25"/>
  <c r="NX96" i="25"/>
  <c r="NT96" i="25"/>
  <c r="NP96" i="25"/>
  <c r="NL96" i="25"/>
  <c r="NH96" i="25"/>
  <c r="MU96" i="25"/>
  <c r="MT96" i="25"/>
  <c r="MS96" i="25"/>
  <c r="MR96" i="25"/>
  <c r="LE96" i="25"/>
  <c r="LB96" i="25"/>
  <c r="KU96" i="25"/>
  <c r="KT96" i="25"/>
  <c r="KS96" i="25"/>
  <c r="KR96" i="25"/>
  <c r="KQ96" i="25"/>
  <c r="A96" i="25"/>
  <c r="OB95" i="25"/>
  <c r="NX95" i="25"/>
  <c r="NT95" i="25"/>
  <c r="NP95" i="25"/>
  <c r="NL95" i="25"/>
  <c r="NH95" i="25"/>
  <c r="MU95" i="25"/>
  <c r="MT95" i="25"/>
  <c r="MS95" i="25"/>
  <c r="MR95" i="25"/>
  <c r="LE95" i="25"/>
  <c r="LB95" i="25"/>
  <c r="KU95" i="25"/>
  <c r="KT95" i="25"/>
  <c r="KS95" i="25"/>
  <c r="KR95" i="25"/>
  <c r="KQ95" i="25"/>
  <c r="A95" i="25"/>
  <c r="OB94" i="25"/>
  <c r="NX94" i="25"/>
  <c r="NT94" i="25"/>
  <c r="NP94" i="25"/>
  <c r="NL94" i="25"/>
  <c r="NH94" i="25"/>
  <c r="MU94" i="25"/>
  <c r="MT94" i="25"/>
  <c r="MS94" i="25"/>
  <c r="MR94" i="25"/>
  <c r="LE94" i="25"/>
  <c r="LB94" i="25"/>
  <c r="KU94" i="25"/>
  <c r="KT94" i="25"/>
  <c r="KS94" i="25"/>
  <c r="KR94" i="25"/>
  <c r="KQ94" i="25"/>
  <c r="A94" i="25"/>
  <c r="OB93" i="25"/>
  <c r="NX93" i="25"/>
  <c r="NT93" i="25"/>
  <c r="NP93" i="25"/>
  <c r="NL93" i="25"/>
  <c r="NH93" i="25"/>
  <c r="MU93" i="25"/>
  <c r="MT93" i="25"/>
  <c r="MS93" i="25"/>
  <c r="MR93" i="25"/>
  <c r="LE93" i="25"/>
  <c r="LB93" i="25"/>
  <c r="KU93" i="25"/>
  <c r="KT93" i="25"/>
  <c r="KS93" i="25"/>
  <c r="KR93" i="25"/>
  <c r="KQ93" i="25"/>
  <c r="KP93" i="25"/>
  <c r="KO93" i="25"/>
  <c r="KN93" i="25"/>
  <c r="KM93" i="25"/>
  <c r="KL93" i="25"/>
  <c r="KK93" i="25"/>
  <c r="KJ93" i="25"/>
  <c r="KI93" i="25"/>
  <c r="KH93" i="25"/>
  <c r="KG93" i="25"/>
  <c r="KF93" i="25"/>
  <c r="KE93" i="25"/>
  <c r="KD93" i="25"/>
  <c r="KC93" i="25"/>
  <c r="KB93" i="25"/>
  <c r="KA93" i="25"/>
  <c r="JZ93" i="25"/>
  <c r="JY93" i="25"/>
  <c r="JX93" i="25"/>
  <c r="JW93" i="25"/>
  <c r="JV93" i="25"/>
  <c r="JU93" i="25"/>
  <c r="JT93" i="25"/>
  <c r="JS93" i="25"/>
  <c r="JR93" i="25"/>
  <c r="JQ93" i="25"/>
  <c r="JP93" i="25"/>
  <c r="JO93" i="25"/>
  <c r="JN93" i="25"/>
  <c r="JM93" i="25"/>
  <c r="JL93" i="25"/>
  <c r="JK93" i="25"/>
  <c r="JJ93" i="25"/>
  <c r="JI93" i="25"/>
  <c r="JH93" i="25"/>
  <c r="JG93" i="25"/>
  <c r="JF93" i="25"/>
  <c r="JE93" i="25"/>
  <c r="JD93" i="25"/>
  <c r="JC93" i="25"/>
  <c r="JB93" i="25"/>
  <c r="JA93" i="25"/>
  <c r="IZ93" i="25"/>
  <c r="IY93" i="25"/>
  <c r="IX93" i="25"/>
  <c r="IW93" i="25"/>
  <c r="IV93" i="25"/>
  <c r="IU93" i="25"/>
  <c r="IT93" i="25"/>
  <c r="IS93" i="25"/>
  <c r="IR93" i="25"/>
  <c r="IQ93" i="25"/>
  <c r="IP93" i="25"/>
  <c r="IO93" i="25"/>
  <c r="IN93" i="25"/>
  <c r="IM93" i="25"/>
  <c r="IL93" i="25"/>
  <c r="IK93" i="25"/>
  <c r="IJ93" i="25"/>
  <c r="II93" i="25"/>
  <c r="IH93" i="25"/>
  <c r="IG93" i="25"/>
  <c r="IF93" i="25"/>
  <c r="IE93" i="25"/>
  <c r="ID93" i="25"/>
  <c r="IC93" i="25"/>
  <c r="IB93" i="25"/>
  <c r="IA93" i="25"/>
  <c r="HZ93" i="25"/>
  <c r="HY93" i="25"/>
  <c r="HX93" i="25"/>
  <c r="HW93" i="25"/>
  <c r="HV93" i="25"/>
  <c r="HU93" i="25"/>
  <c r="HT93" i="25"/>
  <c r="HS93" i="25"/>
  <c r="HR93" i="25"/>
  <c r="HQ93" i="25"/>
  <c r="HP93" i="25"/>
  <c r="HO93" i="25"/>
  <c r="HN93" i="25"/>
  <c r="HM93" i="25"/>
  <c r="HL93" i="25"/>
  <c r="HK93" i="25"/>
  <c r="HJ93" i="25"/>
  <c r="HI93" i="25"/>
  <c r="HH93" i="25"/>
  <c r="HG93" i="25"/>
  <c r="HF93" i="25"/>
  <c r="HE93" i="25"/>
  <c r="HD93" i="25"/>
  <c r="HC93" i="25"/>
  <c r="HB93" i="25"/>
  <c r="HA93" i="25"/>
  <c r="GZ93" i="25"/>
  <c r="GY93" i="25"/>
  <c r="GX93" i="25"/>
  <c r="GW93" i="25"/>
  <c r="GV93" i="25"/>
  <c r="GU93" i="25"/>
  <c r="GT93" i="25"/>
  <c r="GS93" i="25"/>
  <c r="GR93" i="25"/>
  <c r="GQ93" i="25"/>
  <c r="GP93" i="25"/>
  <c r="GO93" i="25"/>
  <c r="GN93" i="25"/>
  <c r="GM93" i="25"/>
  <c r="GL93" i="25"/>
  <c r="GK93" i="25"/>
  <c r="GJ93" i="25"/>
  <c r="GI93" i="25"/>
  <c r="GH93" i="25"/>
  <c r="GG93" i="25"/>
  <c r="GF93" i="25"/>
  <c r="GE93" i="25"/>
  <c r="GD93" i="25"/>
  <c r="GC93" i="25"/>
  <c r="GB93" i="25"/>
  <c r="GA93" i="25"/>
  <c r="FZ93" i="25"/>
  <c r="FY93" i="25"/>
  <c r="FX93" i="25"/>
  <c r="FW93" i="25"/>
  <c r="FV93" i="25"/>
  <c r="FU93" i="25"/>
  <c r="FT93" i="25"/>
  <c r="FS93" i="25"/>
  <c r="FR93" i="25"/>
  <c r="FQ93" i="25"/>
  <c r="FP93" i="25"/>
  <c r="FO93" i="25"/>
  <c r="FN93" i="25"/>
  <c r="FM93" i="25"/>
  <c r="FL93" i="25"/>
  <c r="FK93" i="25"/>
  <c r="FJ93" i="25"/>
  <c r="FI93" i="25"/>
  <c r="FH93" i="25"/>
  <c r="FG93" i="25"/>
  <c r="FF93" i="25"/>
  <c r="FE93" i="25"/>
  <c r="FD93" i="25"/>
  <c r="FC93" i="25"/>
  <c r="FB93" i="25"/>
  <c r="FA93" i="25"/>
  <c r="EZ93" i="25"/>
  <c r="EY93" i="25"/>
  <c r="EX93" i="25"/>
  <c r="EW93" i="25"/>
  <c r="EV93" i="25"/>
  <c r="EU93" i="25"/>
  <c r="ET93" i="25"/>
  <c r="ES93" i="25"/>
  <c r="ER93" i="25"/>
  <c r="EQ93" i="25"/>
  <c r="EP93" i="25"/>
  <c r="EO93" i="25"/>
  <c r="EN93" i="25"/>
  <c r="EM93" i="25"/>
  <c r="EL93" i="25"/>
  <c r="EK93" i="25"/>
  <c r="EJ93" i="25"/>
  <c r="EI93" i="25"/>
  <c r="EH93" i="25"/>
  <c r="EG93" i="25"/>
  <c r="EF93" i="25"/>
  <c r="EE93" i="25"/>
  <c r="ED93" i="25"/>
  <c r="EC93" i="25"/>
  <c r="EB93" i="25"/>
  <c r="EA93" i="25"/>
  <c r="DZ93" i="25"/>
  <c r="DY93" i="25"/>
  <c r="DX93" i="25"/>
  <c r="DW93" i="25"/>
  <c r="DV93" i="25"/>
  <c r="DU93" i="25"/>
  <c r="DT93" i="25"/>
  <c r="DS93" i="25"/>
  <c r="DR93" i="25"/>
  <c r="DQ93" i="25"/>
  <c r="DP93" i="25"/>
  <c r="DO93" i="25"/>
  <c r="DN93" i="25"/>
  <c r="DM93" i="25"/>
  <c r="DL93" i="25"/>
  <c r="DK93" i="25"/>
  <c r="DJ93" i="25"/>
  <c r="DI93" i="25"/>
  <c r="DH93" i="25"/>
  <c r="DG93" i="25"/>
  <c r="DF93" i="25"/>
  <c r="DE93" i="25"/>
  <c r="DD93" i="25"/>
  <c r="DC93" i="25"/>
  <c r="DB93" i="25"/>
  <c r="DA93" i="25"/>
  <c r="CZ93" i="25"/>
  <c r="CY93" i="25"/>
  <c r="CX93" i="25"/>
  <c r="CW93" i="25"/>
  <c r="CV93" i="25"/>
  <c r="CU93" i="25"/>
  <c r="CT93" i="25"/>
  <c r="CS93" i="25"/>
  <c r="CR93" i="25"/>
  <c r="CQ93" i="25"/>
  <c r="CP93" i="25"/>
  <c r="CO93" i="25"/>
  <c r="CN93" i="25"/>
  <c r="CM93" i="25"/>
  <c r="CL93" i="25"/>
  <c r="CK93" i="25"/>
  <c r="CJ93" i="25"/>
  <c r="CI93" i="25"/>
  <c r="CH93" i="25"/>
  <c r="CG93"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C93" i="25"/>
  <c r="A93" i="25"/>
  <c r="OB92" i="25"/>
  <c r="NX92" i="25"/>
  <c r="NT92" i="25"/>
  <c r="NP92" i="25"/>
  <c r="NL92" i="25"/>
  <c r="NH92" i="25"/>
  <c r="MU92" i="25"/>
  <c r="MT92" i="25"/>
  <c r="MS92" i="25"/>
  <c r="MR92" i="25"/>
  <c r="LE92" i="25"/>
  <c r="LB92" i="25"/>
  <c r="KU92" i="25"/>
  <c r="KT92" i="25"/>
  <c r="KS92" i="25"/>
  <c r="KR92" i="25"/>
  <c r="KQ92" i="25"/>
  <c r="A92" i="25"/>
  <c r="OB91" i="25"/>
  <c r="NX91" i="25"/>
  <c r="NT91" i="25"/>
  <c r="NP91" i="25"/>
  <c r="NL91" i="25"/>
  <c r="NH91" i="25"/>
  <c r="MU91" i="25"/>
  <c r="MT91" i="25"/>
  <c r="MS91" i="25"/>
  <c r="MR91" i="25"/>
  <c r="LE91" i="25"/>
  <c r="LB91" i="25"/>
  <c r="KU91" i="25"/>
  <c r="KT91" i="25"/>
  <c r="KS91" i="25"/>
  <c r="KR91" i="25"/>
  <c r="KQ91" i="25"/>
  <c r="OB90" i="25"/>
  <c r="NX90" i="25"/>
  <c r="NT90" i="25"/>
  <c r="NP90" i="25"/>
  <c r="NL90" i="25"/>
  <c r="NH90" i="25"/>
  <c r="MU90" i="25"/>
  <c r="MT90" i="25"/>
  <c r="MS90" i="25"/>
  <c r="MR90" i="25"/>
  <c r="LE90" i="25"/>
  <c r="LB90" i="25"/>
  <c r="KU90" i="25"/>
  <c r="KT90" i="25"/>
  <c r="KS90" i="25"/>
  <c r="KR90" i="25"/>
  <c r="KQ90" i="25"/>
  <c r="OB89" i="25"/>
  <c r="NX89" i="25"/>
  <c r="NT89" i="25"/>
  <c r="NP89" i="25"/>
  <c r="NL89" i="25"/>
  <c r="NH89" i="25"/>
  <c r="MU89" i="25"/>
  <c r="MT89" i="25"/>
  <c r="MS89" i="25"/>
  <c r="MR89" i="25"/>
  <c r="LE89" i="25"/>
  <c r="LB89" i="25"/>
  <c r="KU89" i="25"/>
  <c r="KT89" i="25"/>
  <c r="KS89" i="25"/>
  <c r="KR89" i="25"/>
  <c r="KQ89" i="25"/>
  <c r="OB88" i="25"/>
  <c r="NX88" i="25"/>
  <c r="NT88" i="25"/>
  <c r="NP88" i="25"/>
  <c r="NL88" i="25"/>
  <c r="NH88" i="25"/>
  <c r="MU88" i="25"/>
  <c r="MT88" i="25"/>
  <c r="MS88" i="25"/>
  <c r="MR88" i="25"/>
  <c r="LE88" i="25"/>
  <c r="LB88" i="25"/>
  <c r="KU88" i="25"/>
  <c r="KT88" i="25"/>
  <c r="KS88" i="25"/>
  <c r="KR88" i="25"/>
  <c r="KQ88" i="25"/>
  <c r="OB87" i="25"/>
  <c r="NX87" i="25"/>
  <c r="NT87" i="25"/>
  <c r="NP87" i="25"/>
  <c r="NL87" i="25"/>
  <c r="NH87" i="25"/>
  <c r="MU87" i="25"/>
  <c r="MT87" i="25"/>
  <c r="MS87" i="25"/>
  <c r="MR87" i="25"/>
  <c r="LE87" i="25"/>
  <c r="LB87" i="25"/>
  <c r="KU87" i="25"/>
  <c r="KT87" i="25"/>
  <c r="KS87" i="25"/>
  <c r="KR87" i="25"/>
  <c r="KQ87" i="25"/>
  <c r="OB86" i="25"/>
  <c r="NX86" i="25"/>
  <c r="NT86" i="25"/>
  <c r="NP86" i="25"/>
  <c r="NL86" i="25"/>
  <c r="NH86" i="25"/>
  <c r="MU86" i="25"/>
  <c r="MT86" i="25"/>
  <c r="MS86" i="25"/>
  <c r="MR86" i="25"/>
  <c r="LE86" i="25"/>
  <c r="LB86" i="25"/>
  <c r="KU86" i="25"/>
  <c r="KT86" i="25"/>
  <c r="KS86" i="25"/>
  <c r="KR86" i="25"/>
  <c r="KQ86" i="25"/>
  <c r="OB85" i="25"/>
  <c r="NX85" i="25"/>
  <c r="NT85" i="25"/>
  <c r="NP85" i="25"/>
  <c r="NL85" i="25"/>
  <c r="NH85" i="25"/>
  <c r="MU85" i="25"/>
  <c r="MT85" i="25"/>
  <c r="MS85" i="25"/>
  <c r="MR85" i="25"/>
  <c r="LE85" i="25"/>
  <c r="LB85" i="25"/>
  <c r="KU85" i="25"/>
  <c r="KT85" i="25"/>
  <c r="KS85" i="25"/>
  <c r="KR85" i="25"/>
  <c r="KQ85" i="25"/>
  <c r="OB84" i="25"/>
  <c r="NX84" i="25"/>
  <c r="NT84" i="25"/>
  <c r="NP84" i="25"/>
  <c r="NL84" i="25"/>
  <c r="NH84" i="25"/>
  <c r="MU84" i="25"/>
  <c r="MT84" i="25"/>
  <c r="MS84" i="25"/>
  <c r="MR84" i="25"/>
  <c r="LE84" i="25"/>
  <c r="LB84" i="25"/>
  <c r="KU84" i="25"/>
  <c r="KT84" i="25"/>
  <c r="KS84" i="25"/>
  <c r="KR84" i="25"/>
  <c r="KQ84" i="25"/>
  <c r="OB83" i="25"/>
  <c r="NX83" i="25"/>
  <c r="NT83" i="25"/>
  <c r="NP83" i="25"/>
  <c r="NL83" i="25"/>
  <c r="NH83" i="25"/>
  <c r="MU83" i="25"/>
  <c r="MT83" i="25"/>
  <c r="MS83" i="25"/>
  <c r="MR83" i="25"/>
  <c r="LE83" i="25"/>
  <c r="LB83" i="25"/>
  <c r="KU83" i="25"/>
  <c r="KT83" i="25"/>
  <c r="KS83" i="25"/>
  <c r="KR83" i="25"/>
  <c r="KQ83" i="25"/>
  <c r="OB82" i="25"/>
  <c r="NX82" i="25"/>
  <c r="NT82" i="25"/>
  <c r="NP82" i="25"/>
  <c r="NL82" i="25"/>
  <c r="NH82" i="25"/>
  <c r="MU82" i="25"/>
  <c r="MT82" i="25"/>
  <c r="MS82" i="25"/>
  <c r="MR82" i="25"/>
  <c r="LE82" i="25"/>
  <c r="LB82" i="25"/>
  <c r="KU82" i="25"/>
  <c r="KT82" i="25"/>
  <c r="KS82" i="25"/>
  <c r="KR82" i="25"/>
  <c r="KQ82" i="25"/>
  <c r="OB81" i="25"/>
  <c r="NX81" i="25"/>
  <c r="NT81" i="25"/>
  <c r="NP81" i="25"/>
  <c r="NL81" i="25"/>
  <c r="NH81" i="25"/>
  <c r="MU81" i="25"/>
  <c r="MT81" i="25"/>
  <c r="MS81" i="25"/>
  <c r="MR81" i="25"/>
  <c r="LE81" i="25"/>
  <c r="LB81" i="25"/>
  <c r="KU81" i="25"/>
  <c r="KT81" i="25"/>
  <c r="KS81" i="25"/>
  <c r="KR81" i="25"/>
  <c r="KQ81" i="25"/>
  <c r="OB80" i="25"/>
  <c r="NX80" i="25"/>
  <c r="NT80" i="25"/>
  <c r="NP80" i="25"/>
  <c r="NL80" i="25"/>
  <c r="NH80" i="25"/>
  <c r="MU80" i="25"/>
  <c r="MT80" i="25"/>
  <c r="MS80" i="25"/>
  <c r="MR80" i="25"/>
  <c r="LE80" i="25"/>
  <c r="LB80" i="25"/>
  <c r="KU80" i="25"/>
  <c r="KT80" i="25"/>
  <c r="KS80" i="25"/>
  <c r="KR80" i="25"/>
  <c r="KQ80" i="25"/>
  <c r="OB79" i="25"/>
  <c r="NX79" i="25"/>
  <c r="NT79" i="25"/>
  <c r="NP79" i="25"/>
  <c r="NL79" i="25"/>
  <c r="NH79" i="25"/>
  <c r="MU79" i="25"/>
  <c r="MT79" i="25"/>
  <c r="MS79" i="25"/>
  <c r="MR79" i="25"/>
  <c r="LE79" i="25"/>
  <c r="LB79" i="25"/>
  <c r="KU79" i="25"/>
  <c r="KT79" i="25"/>
  <c r="KS79" i="25"/>
  <c r="KR79" i="25"/>
  <c r="KQ79" i="25"/>
  <c r="KB79" i="25"/>
  <c r="EH79" i="25"/>
  <c r="DS79" i="25"/>
  <c r="DD79" i="25"/>
  <c r="BM79" i="25"/>
  <c r="BL79" i="25"/>
  <c r="AV79" i="25"/>
  <c r="AG79" i="25"/>
  <c r="R79" i="25"/>
  <c r="C79" i="25"/>
  <c r="OB78" i="25"/>
  <c r="NX78" i="25"/>
  <c r="NT78" i="25"/>
  <c r="NP78" i="25"/>
  <c r="NL78" i="25"/>
  <c r="NH78" i="25"/>
  <c r="MU78" i="25"/>
  <c r="MT78" i="25"/>
  <c r="MS78" i="25"/>
  <c r="MR78" i="25"/>
  <c r="LE78" i="25"/>
  <c r="LB78" i="25"/>
  <c r="KU78" i="25"/>
  <c r="KT78" i="25"/>
  <c r="KS78" i="25"/>
  <c r="KR78" i="25"/>
  <c r="KQ78" i="25"/>
  <c r="OB77" i="25"/>
  <c r="NX77" i="25"/>
  <c r="NT77" i="25"/>
  <c r="NP77" i="25"/>
  <c r="NL77" i="25"/>
  <c r="NH77" i="25"/>
  <c r="MU77" i="25"/>
  <c r="MT77" i="25"/>
  <c r="MS77" i="25"/>
  <c r="MR77" i="25"/>
  <c r="LE77" i="25"/>
  <c r="LB77" i="25"/>
  <c r="KU77" i="25"/>
  <c r="KT77" i="25"/>
  <c r="KS77" i="25"/>
  <c r="KR77" i="25"/>
  <c r="KQ77" i="25"/>
  <c r="OB76" i="25"/>
  <c r="NX76" i="25"/>
  <c r="NT76" i="25"/>
  <c r="NP76" i="25"/>
  <c r="NL76" i="25"/>
  <c r="NH76" i="25"/>
  <c r="MU76" i="25"/>
  <c r="MT76" i="25"/>
  <c r="MS76" i="25"/>
  <c r="MR76" i="25"/>
  <c r="LE76" i="25"/>
  <c r="LB76" i="25"/>
  <c r="KU76" i="25"/>
  <c r="KT76" i="25"/>
  <c r="KS76" i="25"/>
  <c r="KR76" i="25"/>
  <c r="KQ76" i="25"/>
  <c r="OB75" i="25"/>
  <c r="NX75" i="25"/>
  <c r="NT75" i="25"/>
  <c r="NP75" i="25"/>
  <c r="NL75" i="25"/>
  <c r="NH75" i="25"/>
  <c r="MU75" i="25"/>
  <c r="MT75" i="25"/>
  <c r="MS75" i="25"/>
  <c r="MR75" i="25"/>
  <c r="LE75" i="25"/>
  <c r="LB75" i="25"/>
  <c r="KU75" i="25"/>
  <c r="KT75" i="25"/>
  <c r="KS75" i="25"/>
  <c r="KR75" i="25"/>
  <c r="KQ75" i="25"/>
  <c r="OB74" i="25"/>
  <c r="NX74" i="25"/>
  <c r="NT74" i="25"/>
  <c r="NP74" i="25"/>
  <c r="NL74" i="25"/>
  <c r="NH74" i="25"/>
  <c r="MU74" i="25"/>
  <c r="MT74" i="25"/>
  <c r="MS74" i="25"/>
  <c r="MR74" i="25"/>
  <c r="LE74" i="25"/>
  <c r="LB74" i="25"/>
  <c r="KU74" i="25"/>
  <c r="KT74" i="25"/>
  <c r="KS74" i="25"/>
  <c r="KR74" i="25"/>
  <c r="KQ74" i="25"/>
  <c r="OB73" i="25"/>
  <c r="NX73" i="25"/>
  <c r="NT73" i="25"/>
  <c r="NP73" i="25"/>
  <c r="NL73" i="25"/>
  <c r="NH73" i="25"/>
  <c r="MU73" i="25"/>
  <c r="MT73" i="25"/>
  <c r="MS73" i="25"/>
  <c r="MR73" i="25"/>
  <c r="LE73" i="25"/>
  <c r="LB73" i="25"/>
  <c r="KU73" i="25"/>
  <c r="KT73" i="25"/>
  <c r="KS73" i="25"/>
  <c r="KR73" i="25"/>
  <c r="KQ73" i="25"/>
  <c r="OB72" i="25"/>
  <c r="NX72" i="25"/>
  <c r="NT72" i="25"/>
  <c r="NP72" i="25"/>
  <c r="NL72" i="25"/>
  <c r="NH72" i="25"/>
  <c r="MU72" i="25"/>
  <c r="MT72" i="25"/>
  <c r="MS72" i="25"/>
  <c r="MR72" i="25"/>
  <c r="LE72" i="25"/>
  <c r="LB72" i="25"/>
  <c r="KU72" i="25"/>
  <c r="KT72" i="25"/>
  <c r="KS72" i="25"/>
  <c r="KR72" i="25"/>
  <c r="KQ72" i="25"/>
  <c r="OB71" i="25"/>
  <c r="NX71" i="25"/>
  <c r="NT71" i="25"/>
  <c r="NP71" i="25"/>
  <c r="NL71" i="25"/>
  <c r="NH71" i="25"/>
  <c r="MU71" i="25"/>
  <c r="MT71" i="25"/>
  <c r="MS71" i="25"/>
  <c r="MR71" i="25"/>
  <c r="LE71" i="25"/>
  <c r="LB71" i="25"/>
  <c r="KU71" i="25"/>
  <c r="KT71" i="25"/>
  <c r="KS71" i="25"/>
  <c r="KR71" i="25"/>
  <c r="KQ71" i="25"/>
  <c r="KG71" i="25"/>
  <c r="HY71" i="25"/>
  <c r="HJ71" i="25"/>
  <c r="GU71" i="25"/>
  <c r="GF71" i="25"/>
  <c r="FQ71" i="25"/>
  <c r="FB71" i="25"/>
  <c r="EM71" i="25"/>
  <c r="DX71" i="25"/>
  <c r="DI71" i="25"/>
  <c r="CT71" i="25"/>
  <c r="CE71" i="25"/>
  <c r="BP71" i="25"/>
  <c r="BA71" i="25"/>
  <c r="AL71" i="25"/>
  <c r="W71" i="25"/>
  <c r="H71" i="25"/>
  <c r="OB70" i="25"/>
  <c r="NX70" i="25"/>
  <c r="NT70" i="25"/>
  <c r="NP70" i="25"/>
  <c r="NL70" i="25"/>
  <c r="NH70" i="25"/>
  <c r="MU70" i="25"/>
  <c r="MT70" i="25"/>
  <c r="MS70" i="25"/>
  <c r="MR70" i="25"/>
  <c r="LE70" i="25"/>
  <c r="LB70" i="25"/>
  <c r="KU70" i="25"/>
  <c r="KT70" i="25"/>
  <c r="KS70" i="25"/>
  <c r="KR70" i="25"/>
  <c r="KQ70" i="25"/>
  <c r="OB69" i="25"/>
  <c r="NX69" i="25"/>
  <c r="NT69" i="25"/>
  <c r="NP69" i="25"/>
  <c r="NL69" i="25"/>
  <c r="NH69" i="25"/>
  <c r="MU69" i="25"/>
  <c r="MT69" i="25"/>
  <c r="MS69" i="25"/>
  <c r="MR69" i="25"/>
  <c r="LE69" i="25"/>
  <c r="LB69" i="25"/>
  <c r="KU69" i="25"/>
  <c r="KT69" i="25"/>
  <c r="KS69" i="25"/>
  <c r="KR69" i="25"/>
  <c r="KQ69" i="25"/>
  <c r="OB68" i="25"/>
  <c r="NX68" i="25"/>
  <c r="NT68" i="25"/>
  <c r="NP68" i="25"/>
  <c r="NL68" i="25"/>
  <c r="NH68" i="25"/>
  <c r="MU68" i="25"/>
  <c r="MT68" i="25"/>
  <c r="MS68" i="25"/>
  <c r="MR68" i="25"/>
  <c r="LE68" i="25"/>
  <c r="LB68" i="25"/>
  <c r="KU68" i="25"/>
  <c r="KT68" i="25"/>
  <c r="KS68" i="25"/>
  <c r="KR68" i="25"/>
  <c r="KQ68" i="25"/>
  <c r="OB67" i="25"/>
  <c r="NX67" i="25"/>
  <c r="NT67" i="25"/>
  <c r="NP67" i="25"/>
  <c r="NL67" i="25"/>
  <c r="NH67" i="25"/>
  <c r="MU67" i="25"/>
  <c r="MT67" i="25"/>
  <c r="MS67" i="25"/>
  <c r="MR67" i="25"/>
  <c r="LE67" i="25"/>
  <c r="LB67" i="25"/>
  <c r="KU67" i="25"/>
  <c r="KT67" i="25"/>
  <c r="KS67" i="25"/>
  <c r="KR67" i="25"/>
  <c r="KQ67" i="25"/>
  <c r="OB66" i="25"/>
  <c r="NX66" i="25"/>
  <c r="NT66" i="25"/>
  <c r="NP66" i="25"/>
  <c r="NL66" i="25"/>
  <c r="NH66" i="25"/>
  <c r="MU66" i="25"/>
  <c r="MT66" i="25"/>
  <c r="MS66" i="25"/>
  <c r="MR66" i="25"/>
  <c r="LE66" i="25"/>
  <c r="LB66" i="25"/>
  <c r="KU66" i="25"/>
  <c r="KT66" i="25"/>
  <c r="KS66" i="25"/>
  <c r="KR66" i="25"/>
  <c r="KQ66" i="25"/>
  <c r="OB65" i="25"/>
  <c r="NX65" i="25"/>
  <c r="NT65" i="25"/>
  <c r="NP65" i="25"/>
  <c r="NL65" i="25"/>
  <c r="NH65" i="25"/>
  <c r="MU65" i="25"/>
  <c r="MT65" i="25"/>
  <c r="MS65" i="25"/>
  <c r="MR65" i="25"/>
  <c r="LE65" i="25"/>
  <c r="LB65" i="25"/>
  <c r="KU65" i="25"/>
  <c r="KT65" i="25"/>
  <c r="KS65" i="25"/>
  <c r="KR65" i="25"/>
  <c r="KQ65" i="25"/>
  <c r="OB64" i="25"/>
  <c r="NX64" i="25"/>
  <c r="NT64" i="25"/>
  <c r="NP64" i="25"/>
  <c r="NL64" i="25"/>
  <c r="NH64" i="25"/>
  <c r="MU64" i="25"/>
  <c r="MT64" i="25"/>
  <c r="MS64" i="25"/>
  <c r="MR64" i="25"/>
  <c r="LE64" i="25"/>
  <c r="LB64" i="25"/>
  <c r="KU64" i="25"/>
  <c r="KT64" i="25"/>
  <c r="KS64" i="25"/>
  <c r="KR64" i="25"/>
  <c r="KQ64" i="25"/>
  <c r="OB63" i="25"/>
  <c r="NX63" i="25"/>
  <c r="NT63" i="25"/>
  <c r="NP63" i="25"/>
  <c r="NL63" i="25"/>
  <c r="NH63" i="25"/>
  <c r="MU63" i="25"/>
  <c r="MT63" i="25"/>
  <c r="MS63" i="25"/>
  <c r="MR63" i="25"/>
  <c r="LE63" i="25"/>
  <c r="LB63" i="25"/>
  <c r="KU63" i="25"/>
  <c r="KT63" i="25"/>
  <c r="KS63" i="25"/>
  <c r="KR63" i="25"/>
  <c r="KQ63" i="25"/>
  <c r="OB62" i="25"/>
  <c r="NX62" i="25"/>
  <c r="NT62" i="25"/>
  <c r="NP62" i="25"/>
  <c r="NL62" i="25"/>
  <c r="NH62" i="25"/>
  <c r="MU62" i="25"/>
  <c r="MT62" i="25"/>
  <c r="MS62" i="25"/>
  <c r="MR62" i="25"/>
  <c r="LE62" i="25"/>
  <c r="LB62" i="25"/>
  <c r="KU62" i="25"/>
  <c r="KT62" i="25"/>
  <c r="KS62" i="25"/>
  <c r="KR62" i="25"/>
  <c r="KQ62" i="25"/>
  <c r="OB61" i="25"/>
  <c r="NX61" i="25"/>
  <c r="NT61" i="25"/>
  <c r="NP61" i="25"/>
  <c r="NO61" i="25"/>
  <c r="NN61" i="25"/>
  <c r="NL61" i="25"/>
  <c r="MU61" i="25"/>
  <c r="MT61" i="25"/>
  <c r="MS61" i="25"/>
  <c r="MR61" i="25"/>
  <c r="MQ61" i="25"/>
  <c r="MP61" i="25"/>
  <c r="MK61" i="25"/>
  <c r="MJ61" i="25"/>
  <c r="ME61" i="25"/>
  <c r="MD61" i="25"/>
  <c r="LY61" i="25"/>
  <c r="LX61" i="25"/>
  <c r="LS61" i="25"/>
  <c r="LR61" i="25"/>
  <c r="LM61" i="25"/>
  <c r="LL61" i="25"/>
  <c r="LG61" i="25"/>
  <c r="LF61" i="25"/>
  <c r="LE61" i="25"/>
  <c r="LB61" i="25"/>
  <c r="LA61" i="25"/>
  <c r="KZ61" i="25"/>
  <c r="KU61" i="25"/>
  <c r="KT61" i="25"/>
  <c r="KS61" i="25"/>
  <c r="KR61" i="25"/>
  <c r="KQ61" i="25"/>
  <c r="OB60" i="25"/>
  <c r="NX60" i="25"/>
  <c r="NT60" i="25"/>
  <c r="NP60" i="25"/>
  <c r="NL60" i="25"/>
  <c r="NH60" i="25"/>
  <c r="MU60" i="25"/>
  <c r="MT60" i="25"/>
  <c r="MS60" i="25"/>
  <c r="MR60" i="25"/>
  <c r="LE60" i="25"/>
  <c r="LB60" i="25"/>
  <c r="KU60" i="25"/>
  <c r="KT60" i="25"/>
  <c r="KS60" i="25"/>
  <c r="KR60" i="25"/>
  <c r="KQ60" i="25"/>
  <c r="OB59" i="25"/>
  <c r="NX59" i="25"/>
  <c r="NT59" i="25"/>
  <c r="NP59" i="25"/>
  <c r="NL59" i="25"/>
  <c r="NH59" i="25"/>
  <c r="MU59" i="25"/>
  <c r="MT59" i="25"/>
  <c r="MS59" i="25"/>
  <c r="MR59" i="25"/>
  <c r="LE59" i="25"/>
  <c r="LB59" i="25"/>
  <c r="KU59" i="25"/>
  <c r="KT59" i="25"/>
  <c r="KS59" i="25"/>
  <c r="KR59" i="25"/>
  <c r="KQ59" i="25"/>
  <c r="OB58" i="25"/>
  <c r="NX58" i="25"/>
  <c r="NT58" i="25"/>
  <c r="NP58" i="25"/>
  <c r="NL58" i="25"/>
  <c r="NH58" i="25"/>
  <c r="MU58" i="25"/>
  <c r="MT58" i="25"/>
  <c r="MS58" i="25"/>
  <c r="MR58" i="25"/>
  <c r="LE58" i="25"/>
  <c r="LB58" i="25"/>
  <c r="KU58" i="25"/>
  <c r="KT58" i="25"/>
  <c r="KS58" i="25"/>
  <c r="KR58" i="25"/>
  <c r="KQ58" i="25"/>
  <c r="OB57" i="25"/>
  <c r="NX57" i="25"/>
  <c r="NT57" i="25"/>
  <c r="NP57" i="25"/>
  <c r="NL57" i="25"/>
  <c r="NH57" i="25"/>
  <c r="MU57" i="25"/>
  <c r="MT57" i="25"/>
  <c r="MS57" i="25"/>
  <c r="MR57" i="25"/>
  <c r="LE57" i="25"/>
  <c r="LB57" i="25"/>
  <c r="KU57" i="25"/>
  <c r="KT57" i="25"/>
  <c r="KS57" i="25"/>
  <c r="KR57" i="25"/>
  <c r="KQ57" i="25"/>
  <c r="OB56" i="25"/>
  <c r="NX56" i="25"/>
  <c r="NT56" i="25"/>
  <c r="NP56" i="25"/>
  <c r="NL56" i="25"/>
  <c r="NH56" i="25"/>
  <c r="MU56" i="25"/>
  <c r="MT56" i="25"/>
  <c r="MS56" i="25"/>
  <c r="MR56" i="25"/>
  <c r="LE56" i="25"/>
  <c r="LB56" i="25"/>
  <c r="KU56" i="25"/>
  <c r="KT56" i="25"/>
  <c r="KS56" i="25"/>
  <c r="KR56" i="25"/>
  <c r="KQ56" i="25"/>
  <c r="OB55" i="25"/>
  <c r="NX55" i="25"/>
  <c r="NT55" i="25"/>
  <c r="NP55" i="25"/>
  <c r="NL55" i="25"/>
  <c r="NH55" i="25"/>
  <c r="MU55" i="25"/>
  <c r="MT55" i="25"/>
  <c r="MS55" i="25"/>
  <c r="MR55" i="25"/>
  <c r="LE55" i="25"/>
  <c r="LB55" i="25"/>
  <c r="KU55" i="25"/>
  <c r="KT55" i="25"/>
  <c r="KS55" i="25"/>
  <c r="KR55" i="25"/>
  <c r="KQ55" i="25"/>
  <c r="OB54" i="25"/>
  <c r="NX54" i="25"/>
  <c r="NT54" i="25"/>
  <c r="NP54" i="25"/>
  <c r="NL54" i="25"/>
  <c r="NH54" i="25"/>
  <c r="MU54" i="25"/>
  <c r="MT54" i="25"/>
  <c r="MS54" i="25"/>
  <c r="MR54" i="25"/>
  <c r="LE54" i="25"/>
  <c r="LB54" i="25"/>
  <c r="KU54" i="25"/>
  <c r="KT54" i="25"/>
  <c r="KS54" i="25"/>
  <c r="KR54" i="25"/>
  <c r="KQ54" i="25"/>
  <c r="OB53" i="25"/>
  <c r="NX53" i="25"/>
  <c r="NT53" i="25"/>
  <c r="NP53" i="25"/>
  <c r="NL53" i="25"/>
  <c r="NH53" i="25"/>
  <c r="MU53" i="25"/>
  <c r="MT53" i="25"/>
  <c r="MS53" i="25"/>
  <c r="MR53" i="25"/>
  <c r="LE53" i="25"/>
  <c r="LB53" i="25"/>
  <c r="KU53" i="25"/>
  <c r="KT53" i="25"/>
  <c r="KS53" i="25"/>
  <c r="KR53" i="25"/>
  <c r="KQ53" i="25"/>
  <c r="OB52" i="25"/>
  <c r="NX52" i="25"/>
  <c r="NT52" i="25"/>
  <c r="NP52" i="25"/>
  <c r="NL52" i="25"/>
  <c r="NH52" i="25"/>
  <c r="MU52" i="25"/>
  <c r="MT52" i="25"/>
  <c r="MS52" i="25"/>
  <c r="MR52" i="25"/>
  <c r="LE52" i="25"/>
  <c r="LB52" i="25"/>
  <c r="KU52" i="25"/>
  <c r="KT52" i="25"/>
  <c r="KS52" i="25"/>
  <c r="KR52" i="25"/>
  <c r="KQ52" i="25"/>
  <c r="OB51" i="25"/>
  <c r="NX51" i="25"/>
  <c r="NT51" i="25"/>
  <c r="NP51" i="25"/>
  <c r="NL51" i="25"/>
  <c r="NH51" i="25"/>
  <c r="MU51" i="25"/>
  <c r="MT51" i="25"/>
  <c r="MS51" i="25"/>
  <c r="MR51" i="25"/>
  <c r="LE51" i="25"/>
  <c r="LB51" i="25"/>
  <c r="KU51" i="25"/>
  <c r="KT51" i="25"/>
  <c r="KS51" i="25"/>
  <c r="KR51" i="25"/>
  <c r="KQ51" i="25"/>
  <c r="OB50" i="25"/>
  <c r="NX50" i="25"/>
  <c r="NT50" i="25"/>
  <c r="NP50" i="25"/>
  <c r="NL50" i="25"/>
  <c r="NH50" i="25"/>
  <c r="MU50" i="25"/>
  <c r="MT50" i="25"/>
  <c r="MS50" i="25"/>
  <c r="MR50" i="25"/>
  <c r="LE50" i="25"/>
  <c r="LB50" i="25"/>
  <c r="KU50" i="25"/>
  <c r="KT50" i="25"/>
  <c r="KS50" i="25"/>
  <c r="KR50" i="25"/>
  <c r="KQ50" i="25"/>
  <c r="OB49" i="25"/>
  <c r="NX49" i="25"/>
  <c r="NT49" i="25"/>
  <c r="NP49" i="25"/>
  <c r="NL49" i="25"/>
  <c r="NH49" i="25"/>
  <c r="MU49" i="25"/>
  <c r="MT49" i="25"/>
  <c r="MS49" i="25"/>
  <c r="MR49" i="25"/>
  <c r="LE49" i="25"/>
  <c r="LB49" i="25"/>
  <c r="KU49" i="25"/>
  <c r="KT49" i="25"/>
  <c r="KS49" i="25"/>
  <c r="KR49" i="25"/>
  <c r="KQ49" i="25"/>
  <c r="OB48" i="25"/>
  <c r="NX48" i="25"/>
  <c r="NT48" i="25"/>
  <c r="NP48" i="25"/>
  <c r="NL48" i="25"/>
  <c r="NH48" i="25"/>
  <c r="MU48" i="25"/>
  <c r="MT48" i="25"/>
  <c r="MS48" i="25"/>
  <c r="MR48" i="25"/>
  <c r="LE48" i="25"/>
  <c r="LB48" i="25"/>
  <c r="KU48" i="25"/>
  <c r="KT48" i="25"/>
  <c r="KS48" i="25"/>
  <c r="KR48" i="25"/>
  <c r="KQ48" i="25"/>
  <c r="OB47" i="25"/>
  <c r="NX47" i="25"/>
  <c r="NT47" i="25"/>
  <c r="NP47" i="25"/>
  <c r="NL47" i="25"/>
  <c r="NH47" i="25"/>
  <c r="MU47" i="25"/>
  <c r="MT47" i="25"/>
  <c r="MS47" i="25"/>
  <c r="MR47" i="25"/>
  <c r="LE47" i="25"/>
  <c r="LB47" i="25"/>
  <c r="KU47" i="25"/>
  <c r="KT47" i="25"/>
  <c r="KS47" i="25"/>
  <c r="KR47" i="25"/>
  <c r="KQ47" i="25"/>
  <c r="OB46" i="25"/>
  <c r="NX46" i="25"/>
  <c r="NT46" i="25"/>
  <c r="NP46" i="25"/>
  <c r="NL46" i="25"/>
  <c r="NH46" i="25"/>
  <c r="MU46" i="25"/>
  <c r="MT46" i="25"/>
  <c r="MS46" i="25"/>
  <c r="MR46" i="25"/>
  <c r="LE46" i="25"/>
  <c r="LB46" i="25"/>
  <c r="KU46" i="25"/>
  <c r="KT46" i="25"/>
  <c r="KS46" i="25"/>
  <c r="KR46" i="25"/>
  <c r="KQ46" i="25"/>
  <c r="OB45" i="25"/>
  <c r="NX45" i="25"/>
  <c r="NT45" i="25"/>
  <c r="NP45" i="25"/>
  <c r="NL45" i="25"/>
  <c r="NH45" i="25"/>
  <c r="MU45" i="25"/>
  <c r="MT45" i="25"/>
  <c r="MS45" i="25"/>
  <c r="MR45" i="25"/>
  <c r="LE45" i="25"/>
  <c r="LB45" i="25"/>
  <c r="KU45" i="25"/>
  <c r="KT45" i="25"/>
  <c r="KS45" i="25"/>
  <c r="KR45" i="25"/>
  <c r="KQ45" i="25"/>
  <c r="OB44" i="25"/>
  <c r="NX44" i="25"/>
  <c r="NT44" i="25"/>
  <c r="NP44" i="25"/>
  <c r="NL44" i="25"/>
  <c r="NH44" i="25"/>
  <c r="MU44" i="25"/>
  <c r="MT44" i="25"/>
  <c r="MS44" i="25"/>
  <c r="MR44" i="25"/>
  <c r="LE44" i="25"/>
  <c r="LB44" i="25"/>
  <c r="KU44" i="25"/>
  <c r="KT44" i="25"/>
  <c r="KS44" i="25"/>
  <c r="KR44" i="25"/>
  <c r="KQ44" i="25"/>
  <c r="OB43" i="25"/>
  <c r="NX43" i="25"/>
  <c r="NT43" i="25"/>
  <c r="NP43" i="25"/>
  <c r="NL43" i="25"/>
  <c r="NH43" i="25"/>
  <c r="MU43" i="25"/>
  <c r="MT43" i="25"/>
  <c r="MS43" i="25"/>
  <c r="MR43" i="25"/>
  <c r="LE43" i="25"/>
  <c r="LB43" i="25"/>
  <c r="KU43" i="25"/>
  <c r="KT43" i="25"/>
  <c r="KS43" i="25"/>
  <c r="KR43" i="25"/>
  <c r="KQ43" i="25"/>
  <c r="OB42" i="25"/>
  <c r="NX42" i="25"/>
  <c r="NT42" i="25"/>
  <c r="NP42" i="25"/>
  <c r="NO42" i="25"/>
  <c r="NN42" i="25"/>
  <c r="NM42" i="25"/>
  <c r="NL42" i="25"/>
  <c r="NH42" i="25"/>
  <c r="NG42" i="25"/>
  <c r="NE42" i="25"/>
  <c r="NC42" i="25"/>
  <c r="NA42" i="25"/>
  <c r="MY42" i="25"/>
  <c r="MW42" i="25"/>
  <c r="MU42" i="25"/>
  <c r="MT42" i="25"/>
  <c r="MS42" i="25"/>
  <c r="MR42" i="25"/>
  <c r="MQ42" i="25"/>
  <c r="MP42" i="25"/>
  <c r="MO42" i="25"/>
  <c r="MK42" i="25"/>
  <c r="MJ42" i="25"/>
  <c r="MI42" i="25"/>
  <c r="ME42" i="25"/>
  <c r="MD42" i="25"/>
  <c r="MC42" i="25"/>
  <c r="LY42" i="25"/>
  <c r="LX42" i="25"/>
  <c r="LW42" i="25"/>
  <c r="LS42" i="25"/>
  <c r="LR42" i="25"/>
  <c r="LQ42" i="25"/>
  <c r="LM42" i="25"/>
  <c r="LL42" i="25"/>
  <c r="LK42" i="25"/>
  <c r="LG42" i="25"/>
  <c r="LF42" i="25"/>
  <c r="LE42" i="25"/>
  <c r="LB42" i="25"/>
  <c r="LA42" i="25"/>
  <c r="KZ42" i="25"/>
  <c r="KY42" i="25"/>
  <c r="KU42" i="25"/>
  <c r="KT42" i="25"/>
  <c r="KS42" i="25"/>
  <c r="KR42" i="25"/>
  <c r="KQ42" i="25"/>
  <c r="OB41" i="25"/>
  <c r="NX41" i="25"/>
  <c r="NT41" i="25"/>
  <c r="NP41" i="25"/>
  <c r="NL41" i="25"/>
  <c r="NH41" i="25"/>
  <c r="MU41" i="25"/>
  <c r="MT41" i="25"/>
  <c r="MS41" i="25"/>
  <c r="MR41" i="25"/>
  <c r="LE41" i="25"/>
  <c r="LB41" i="25"/>
  <c r="KU41" i="25"/>
  <c r="KT41" i="25"/>
  <c r="KS41" i="25"/>
  <c r="KR41" i="25"/>
  <c r="KQ41" i="25"/>
  <c r="OB40" i="25"/>
  <c r="NX40" i="25"/>
  <c r="NT40" i="25"/>
  <c r="NP40" i="25"/>
  <c r="NL40" i="25"/>
  <c r="NH40" i="25"/>
  <c r="MU40" i="25"/>
  <c r="MT40" i="25"/>
  <c r="MS40" i="25"/>
  <c r="MR40" i="25"/>
  <c r="LE40" i="25"/>
  <c r="LB40" i="25"/>
  <c r="KU40" i="25"/>
  <c r="KT40" i="25"/>
  <c r="KS40" i="25"/>
  <c r="KR40" i="25"/>
  <c r="KQ40" i="25"/>
  <c r="OB39" i="25"/>
  <c r="NX39" i="25"/>
  <c r="NT39" i="25"/>
  <c r="NP39" i="25"/>
  <c r="NL39" i="25"/>
  <c r="NH39" i="25"/>
  <c r="MU39" i="25"/>
  <c r="MT39" i="25"/>
  <c r="MS39" i="25"/>
  <c r="MR39" i="25"/>
  <c r="LE39" i="25"/>
  <c r="LB39" i="25"/>
  <c r="KU39" i="25"/>
  <c r="KT39" i="25"/>
  <c r="KS39" i="25"/>
  <c r="KR39" i="25"/>
  <c r="KQ39" i="25"/>
  <c r="OB38" i="25"/>
  <c r="NX38" i="25"/>
  <c r="NT38" i="25"/>
  <c r="NP38" i="25"/>
  <c r="NL38" i="25"/>
  <c r="NH38" i="25"/>
  <c r="MU38" i="25"/>
  <c r="MT38" i="25"/>
  <c r="MS38" i="25"/>
  <c r="MR38" i="25"/>
  <c r="LE38" i="25"/>
  <c r="LB38" i="25"/>
  <c r="KU38" i="25"/>
  <c r="KT38" i="25"/>
  <c r="KS38" i="25"/>
  <c r="KR38" i="25"/>
  <c r="KQ38" i="25"/>
  <c r="OB37" i="25"/>
  <c r="NX37" i="25"/>
  <c r="NT37" i="25"/>
  <c r="NP37" i="25"/>
  <c r="NL37" i="25"/>
  <c r="NH37" i="25"/>
  <c r="MU37" i="25"/>
  <c r="MT37" i="25"/>
  <c r="MS37" i="25"/>
  <c r="MR37" i="25"/>
  <c r="LE37" i="25"/>
  <c r="LB37" i="25"/>
  <c r="KU37" i="25"/>
  <c r="KT37" i="25"/>
  <c r="KS37" i="25"/>
  <c r="KR37" i="25"/>
  <c r="KQ37" i="25"/>
  <c r="OB36" i="25"/>
  <c r="NX36" i="25"/>
  <c r="NT36" i="25"/>
  <c r="NP36" i="25"/>
  <c r="NL36" i="25"/>
  <c r="NH36" i="25"/>
  <c r="MU36" i="25"/>
  <c r="MT36" i="25"/>
  <c r="MS36" i="25"/>
  <c r="MR36" i="25"/>
  <c r="LE36" i="25"/>
  <c r="LB36" i="25"/>
  <c r="KU36" i="25"/>
  <c r="KT36" i="25"/>
  <c r="KS36" i="25"/>
  <c r="KR36" i="25"/>
  <c r="KQ36" i="25"/>
  <c r="OB35" i="25"/>
  <c r="NX35" i="25"/>
  <c r="NT35" i="25"/>
  <c r="NP35" i="25"/>
  <c r="NL35" i="25"/>
  <c r="NH35" i="25"/>
  <c r="MU35" i="25"/>
  <c r="MT35" i="25"/>
  <c r="MS35" i="25"/>
  <c r="MR35" i="25"/>
  <c r="LE35" i="25"/>
  <c r="LB35" i="25"/>
  <c r="KU35" i="25"/>
  <c r="KT35" i="25"/>
  <c r="KS35" i="25"/>
  <c r="KR35" i="25"/>
  <c r="KQ35" i="25"/>
  <c r="OB34" i="25"/>
  <c r="NX34" i="25"/>
  <c r="NT34" i="25"/>
  <c r="NP34" i="25"/>
  <c r="NL34" i="25"/>
  <c r="NH34" i="25"/>
  <c r="MU34" i="25"/>
  <c r="MT34" i="25"/>
  <c r="MS34" i="25"/>
  <c r="MR34" i="25"/>
  <c r="LE34" i="25"/>
  <c r="LB34" i="25"/>
  <c r="KU34" i="25"/>
  <c r="KT34" i="25"/>
  <c r="KS34" i="25"/>
  <c r="KR34" i="25"/>
  <c r="KQ34" i="25"/>
  <c r="OB33" i="25"/>
  <c r="NX33" i="25"/>
  <c r="NT33" i="25"/>
  <c r="NP33" i="25"/>
  <c r="NL33" i="25"/>
  <c r="NH33" i="25"/>
  <c r="MU33" i="25"/>
  <c r="MT33" i="25"/>
  <c r="MS33" i="25"/>
  <c r="MR33" i="25"/>
  <c r="LE33" i="25"/>
  <c r="LB33" i="25"/>
  <c r="KU33" i="25"/>
  <c r="KT33" i="25"/>
  <c r="KS33" i="25"/>
  <c r="KR33" i="25"/>
  <c r="KQ33" i="25"/>
  <c r="OB32" i="25"/>
  <c r="NX32" i="25"/>
  <c r="NT32" i="25"/>
  <c r="NP32" i="25"/>
  <c r="NL32" i="25"/>
  <c r="NH32" i="25"/>
  <c r="MU32" i="25"/>
  <c r="MT32" i="25"/>
  <c r="MS32" i="25"/>
  <c r="MR32" i="25"/>
  <c r="LE32" i="25"/>
  <c r="LB32" i="25"/>
  <c r="KU32" i="25"/>
  <c r="KT32" i="25"/>
  <c r="KS32" i="25"/>
  <c r="KR32" i="25"/>
  <c r="KQ32" i="25"/>
  <c r="OB31" i="25"/>
  <c r="NX31" i="25"/>
  <c r="NT31" i="25"/>
  <c r="NP31" i="25"/>
  <c r="NL31" i="25"/>
  <c r="NH31" i="25"/>
  <c r="MU31" i="25"/>
  <c r="MT31" i="25"/>
  <c r="MS31" i="25"/>
  <c r="MR31" i="25"/>
  <c r="LE31" i="25"/>
  <c r="LB31" i="25"/>
  <c r="KU31" i="25"/>
  <c r="KT31" i="25"/>
  <c r="KS31" i="25"/>
  <c r="KR31" i="25"/>
  <c r="KQ31" i="25"/>
  <c r="OB30" i="25"/>
  <c r="NX30" i="25"/>
  <c r="NT30" i="25"/>
  <c r="NP30" i="25"/>
  <c r="NL30" i="25"/>
  <c r="NH30" i="25"/>
  <c r="MU30" i="25"/>
  <c r="MT30" i="25"/>
  <c r="MS30" i="25"/>
  <c r="MR30" i="25"/>
  <c r="LE30" i="25"/>
  <c r="LB30" i="25"/>
  <c r="KU30" i="25"/>
  <c r="KT30" i="25"/>
  <c r="KS30" i="25"/>
  <c r="KR30" i="25"/>
  <c r="KQ30" i="25"/>
  <c r="OB29" i="25"/>
  <c r="NX29" i="25"/>
  <c r="NT29" i="25"/>
  <c r="NP29" i="25"/>
  <c r="NL29" i="25"/>
  <c r="NH29" i="25"/>
  <c r="MU29" i="25"/>
  <c r="MT29" i="25"/>
  <c r="MS29" i="25"/>
  <c r="MR29" i="25"/>
  <c r="LE29" i="25"/>
  <c r="LB29" i="25"/>
  <c r="KU29" i="25"/>
  <c r="KT29" i="25"/>
  <c r="KS29" i="25"/>
  <c r="KR29" i="25"/>
  <c r="KQ29" i="25"/>
  <c r="OB28" i="25"/>
  <c r="NX28" i="25"/>
  <c r="NT28" i="25"/>
  <c r="NP28" i="25"/>
  <c r="NL28" i="25"/>
  <c r="NH28" i="25"/>
  <c r="MU28" i="25"/>
  <c r="MT28" i="25"/>
  <c r="MS28" i="25"/>
  <c r="MR28" i="25"/>
  <c r="LE28" i="25"/>
  <c r="LB28" i="25"/>
  <c r="KU28" i="25"/>
  <c r="KT28" i="25"/>
  <c r="KS28" i="25"/>
  <c r="KR28" i="25"/>
  <c r="KQ28" i="25"/>
  <c r="OB27" i="25"/>
  <c r="NX27" i="25"/>
  <c r="NT27" i="25"/>
  <c r="NP27" i="25"/>
  <c r="NL27" i="25"/>
  <c r="NH27" i="25"/>
  <c r="MU27" i="25"/>
  <c r="MT27" i="25"/>
  <c r="MS27" i="25"/>
  <c r="MR27" i="25"/>
  <c r="LE27" i="25"/>
  <c r="LB27" i="25"/>
  <c r="KU27" i="25"/>
  <c r="KT27" i="25"/>
  <c r="KS27" i="25"/>
  <c r="KR27" i="25"/>
  <c r="KQ27" i="25"/>
  <c r="OB26" i="25"/>
  <c r="NX26" i="25"/>
  <c r="NT26" i="25"/>
  <c r="NP26" i="25"/>
  <c r="NL26" i="25"/>
  <c r="NH26" i="25"/>
  <c r="MU26" i="25"/>
  <c r="MT26" i="25"/>
  <c r="MS26" i="25"/>
  <c r="MR26" i="25"/>
  <c r="LE26" i="25"/>
  <c r="LB26" i="25"/>
  <c r="KU26" i="25"/>
  <c r="KT26" i="25"/>
  <c r="KS26" i="25"/>
  <c r="KR26" i="25"/>
  <c r="KQ26" i="25"/>
  <c r="OB25" i="25"/>
  <c r="NX25" i="25"/>
  <c r="NT25" i="25"/>
  <c r="NP25" i="25"/>
  <c r="NL25" i="25"/>
  <c r="NH25" i="25"/>
  <c r="MU25" i="25"/>
  <c r="MT25" i="25"/>
  <c r="MS25" i="25"/>
  <c r="MR25" i="25"/>
  <c r="LE25" i="25"/>
  <c r="LB25" i="25"/>
  <c r="KU25" i="25"/>
  <c r="KT25" i="25"/>
  <c r="KS25" i="25"/>
  <c r="KR25" i="25"/>
  <c r="KQ25" i="25"/>
  <c r="OB24" i="25"/>
  <c r="NX24" i="25"/>
  <c r="NT24" i="25"/>
  <c r="NP24" i="25"/>
  <c r="NL24" i="25"/>
  <c r="NH24" i="25"/>
  <c r="MU24" i="25"/>
  <c r="MT24" i="25"/>
  <c r="MS24" i="25"/>
  <c r="MR24" i="25"/>
  <c r="LE24" i="25"/>
  <c r="LB24" i="25"/>
  <c r="KU24" i="25"/>
  <c r="KT24" i="25"/>
  <c r="KS24" i="25"/>
  <c r="KR24" i="25"/>
  <c r="KQ24" i="25"/>
  <c r="OB23" i="25"/>
  <c r="NX23" i="25"/>
  <c r="NT23" i="25"/>
  <c r="NP23" i="25"/>
  <c r="NL23" i="25"/>
  <c r="NH23" i="25"/>
  <c r="MU23" i="25"/>
  <c r="MT23" i="25"/>
  <c r="MS23" i="25"/>
  <c r="MR23" i="25"/>
  <c r="LE23" i="25"/>
  <c r="LB23" i="25"/>
  <c r="KU23" i="25"/>
  <c r="KT23" i="25"/>
  <c r="KS23" i="25"/>
  <c r="KR23" i="25"/>
  <c r="KQ23" i="25"/>
  <c r="OB22" i="25"/>
  <c r="NX22" i="25"/>
  <c r="NT22" i="25"/>
  <c r="NP22" i="25"/>
  <c r="NL22" i="25"/>
  <c r="NH22" i="25"/>
  <c r="MU22" i="25"/>
  <c r="MT22" i="25"/>
  <c r="MS22" i="25"/>
  <c r="MR22" i="25"/>
  <c r="LE22" i="25"/>
  <c r="LB22" i="25"/>
  <c r="KU22" i="25"/>
  <c r="KT22" i="25"/>
  <c r="KS22" i="25"/>
  <c r="KR22" i="25"/>
  <c r="KQ22" i="25"/>
  <c r="OB21" i="25"/>
  <c r="NX21" i="25"/>
  <c r="NT21" i="25"/>
  <c r="NP21" i="25"/>
  <c r="NL21" i="25"/>
  <c r="NH21" i="25"/>
  <c r="MU21" i="25"/>
  <c r="MT21" i="25"/>
  <c r="MS21" i="25"/>
  <c r="MR21" i="25"/>
  <c r="LE21" i="25"/>
  <c r="LB21" i="25"/>
  <c r="KU21" i="25"/>
  <c r="KT21" i="25"/>
  <c r="KS21" i="25"/>
  <c r="KR21" i="25"/>
  <c r="KQ21" i="25"/>
  <c r="OB20" i="25"/>
  <c r="NX20" i="25"/>
  <c r="NT20" i="25"/>
  <c r="NP20" i="25"/>
  <c r="NL20" i="25"/>
  <c r="NH20" i="25"/>
  <c r="MU20" i="25"/>
  <c r="MT20" i="25"/>
  <c r="MS20" i="25"/>
  <c r="MR20" i="25"/>
  <c r="LE20" i="25"/>
  <c r="LB20" i="25"/>
  <c r="KU20" i="25"/>
  <c r="KT20" i="25"/>
  <c r="KS20" i="25"/>
  <c r="KR20" i="25"/>
  <c r="KQ20" i="25"/>
  <c r="OB19" i="25"/>
  <c r="NX19" i="25"/>
  <c r="NT19" i="25"/>
  <c r="NP19" i="25"/>
  <c r="NL19" i="25"/>
  <c r="NH19" i="25"/>
  <c r="MU19" i="25"/>
  <c r="MT19" i="25"/>
  <c r="MS19" i="25"/>
  <c r="MR19" i="25"/>
  <c r="LE19" i="25"/>
  <c r="LB19" i="25"/>
  <c r="KU19" i="25"/>
  <c r="KT19" i="25"/>
  <c r="KS19" i="25"/>
  <c r="KR19" i="25"/>
  <c r="KQ19" i="25"/>
  <c r="KH19" i="25"/>
  <c r="HZ19" i="25"/>
  <c r="HK19" i="25"/>
  <c r="GV19" i="25"/>
  <c r="GG19" i="25"/>
  <c r="FR19" i="25"/>
  <c r="FC19" i="25"/>
  <c r="EN19" i="25"/>
  <c r="DY19" i="25"/>
  <c r="DJ19" i="25"/>
  <c r="BS19" i="25"/>
  <c r="BR19" i="25"/>
  <c r="BB19" i="25"/>
  <c r="AM19" i="25"/>
  <c r="X19" i="25"/>
  <c r="I19" i="25"/>
  <c r="OB18" i="25"/>
  <c r="NX18" i="25"/>
  <c r="NT18" i="25"/>
  <c r="NP18" i="25"/>
  <c r="NL18" i="25"/>
  <c r="NH18" i="25"/>
  <c r="MU18" i="25"/>
  <c r="MT18" i="25"/>
  <c r="MS18" i="25"/>
  <c r="MR18" i="25"/>
  <c r="LE18" i="25"/>
  <c r="LB18" i="25"/>
  <c r="KU18" i="25"/>
  <c r="KT18" i="25"/>
  <c r="KS18" i="25"/>
  <c r="KR18" i="25"/>
  <c r="KQ18" i="25"/>
  <c r="OB17" i="25"/>
  <c r="NX17" i="25"/>
  <c r="NT17" i="25"/>
  <c r="NP17" i="25"/>
  <c r="NL17" i="25"/>
  <c r="NH17" i="25"/>
  <c r="MU17" i="25"/>
  <c r="MT17" i="25"/>
  <c r="MS17" i="25"/>
  <c r="MR17" i="25"/>
  <c r="LE17" i="25"/>
  <c r="LB17" i="25"/>
  <c r="KU17" i="25"/>
  <c r="KT17" i="25"/>
  <c r="KS17" i="25"/>
  <c r="KR17" i="25"/>
  <c r="KQ17" i="25"/>
  <c r="KJ17" i="25"/>
  <c r="KI17" i="25"/>
  <c r="IB17" i="25"/>
  <c r="IA17" i="25"/>
  <c r="HM17" i="25"/>
  <c r="HL17" i="25"/>
  <c r="GX17" i="25"/>
  <c r="GW17" i="25"/>
  <c r="GI17" i="25"/>
  <c r="GH17" i="25"/>
  <c r="FT17" i="25"/>
  <c r="FS17" i="25"/>
  <c r="FE17" i="25"/>
  <c r="FD17" i="25"/>
  <c r="EP17" i="25"/>
  <c r="EO17" i="25"/>
  <c r="EA17" i="25"/>
  <c r="DZ17" i="25"/>
  <c r="DL17" i="25"/>
  <c r="DK17" i="25"/>
  <c r="CW17" i="25"/>
  <c r="CV17" i="25"/>
  <c r="CH17" i="25"/>
  <c r="CG17" i="25"/>
  <c r="BS17" i="25"/>
  <c r="BR17" i="25"/>
  <c r="BD17" i="25"/>
  <c r="BC17" i="25"/>
  <c r="AO17" i="25"/>
  <c r="AN17" i="25"/>
  <c r="Z17" i="25"/>
  <c r="Y17" i="25"/>
  <c r="K17" i="25"/>
  <c r="J17" i="25"/>
  <c r="OB16" i="25"/>
  <c r="NX16" i="25"/>
  <c r="NT16" i="25"/>
  <c r="NP16" i="25"/>
  <c r="NL16" i="25"/>
  <c r="NK16" i="25"/>
  <c r="NJ16" i="25"/>
  <c r="NI16" i="25"/>
  <c r="NH16" i="25"/>
  <c r="NG16" i="25"/>
  <c r="NE16" i="25"/>
  <c r="NC16" i="25"/>
  <c r="NA16" i="25"/>
  <c r="MY16" i="25"/>
  <c r="MW16" i="25"/>
  <c r="MU16" i="25"/>
  <c r="MT16" i="25"/>
  <c r="MS16" i="25"/>
  <c r="MR16" i="25"/>
  <c r="MN16" i="25"/>
  <c r="MM16" i="25"/>
  <c r="ML16" i="25"/>
  <c r="MH16" i="25"/>
  <c r="MG16" i="25"/>
  <c r="MF16" i="25"/>
  <c r="MB16" i="25"/>
  <c r="MA16" i="25"/>
  <c r="LZ16" i="25"/>
  <c r="LV16" i="25"/>
  <c r="LU16" i="25"/>
  <c r="LT16" i="25"/>
  <c r="LP16" i="25"/>
  <c r="LO16" i="25"/>
  <c r="LN16" i="25"/>
  <c r="LJ16" i="25"/>
  <c r="LI16" i="25"/>
  <c r="LH16" i="25"/>
  <c r="LE16" i="25"/>
  <c r="LD16" i="25"/>
  <c r="LC16" i="25"/>
  <c r="LB16" i="25"/>
  <c r="KX16" i="25"/>
  <c r="KW16" i="25"/>
  <c r="KV16" i="25"/>
  <c r="KU16" i="25"/>
  <c r="KT16" i="25"/>
  <c r="KS16" i="25"/>
  <c r="KR16" i="25"/>
  <c r="KQ16" i="25"/>
  <c r="OB15" i="25"/>
  <c r="NX15" i="25"/>
  <c r="NT15" i="25"/>
  <c r="NP15" i="25"/>
  <c r="NL15" i="25"/>
  <c r="NH15" i="25"/>
  <c r="MU15" i="25"/>
  <c r="MT15" i="25"/>
  <c r="MS15" i="25"/>
  <c r="MR15" i="25"/>
  <c r="LE15" i="25"/>
  <c r="LB15" i="25"/>
  <c r="KU15" i="25"/>
  <c r="KT15" i="25"/>
  <c r="KS15" i="25"/>
  <c r="KR15" i="25"/>
  <c r="KQ15" i="25"/>
  <c r="OB14" i="25"/>
  <c r="NX14" i="25"/>
  <c r="NT14" i="25"/>
  <c r="NP14" i="25"/>
  <c r="NL14" i="25"/>
  <c r="NH14" i="25"/>
  <c r="MU14" i="25"/>
  <c r="MT14" i="25"/>
  <c r="MS14" i="25"/>
  <c r="MR14" i="25"/>
  <c r="LE14" i="25"/>
  <c r="LB14" i="25"/>
  <c r="KU14" i="25"/>
  <c r="KT14" i="25"/>
  <c r="KS14" i="25"/>
  <c r="KR14" i="25"/>
  <c r="KQ14" i="25"/>
  <c r="OB13" i="25"/>
  <c r="NX13" i="25"/>
  <c r="NT13" i="25"/>
  <c r="NP13" i="25"/>
  <c r="NL13" i="25"/>
  <c r="NH13" i="25"/>
  <c r="MU13" i="25"/>
  <c r="MT13" i="25"/>
  <c r="MS13" i="25"/>
  <c r="MR13" i="25"/>
  <c r="LE13" i="25"/>
  <c r="LB13" i="25"/>
  <c r="KU13" i="25"/>
  <c r="KT13" i="25"/>
  <c r="KS13" i="25"/>
  <c r="KR13" i="25"/>
  <c r="KQ13" i="25"/>
  <c r="OB12" i="25"/>
  <c r="NX12" i="25"/>
  <c r="NT12" i="25"/>
  <c r="NP12" i="25"/>
  <c r="NL12" i="25"/>
  <c r="NH12" i="25"/>
  <c r="MU12" i="25"/>
  <c r="MT12" i="25"/>
  <c r="MS12" i="25"/>
  <c r="MR12" i="25"/>
  <c r="LE12" i="25"/>
  <c r="LB12" i="25"/>
  <c r="KU12" i="25"/>
  <c r="KT12" i="25"/>
  <c r="KS12" i="25"/>
  <c r="KR12" i="25"/>
  <c r="KQ12" i="25"/>
  <c r="OB11" i="25"/>
  <c r="NX11" i="25"/>
  <c r="NT11" i="25"/>
  <c r="NP11" i="25"/>
  <c r="NL11" i="25"/>
  <c r="NH11" i="25"/>
  <c r="MU11" i="25"/>
  <c r="MT11" i="25"/>
  <c r="MS11" i="25"/>
  <c r="MR11" i="25"/>
  <c r="LE11" i="25"/>
  <c r="LB11" i="25"/>
  <c r="KU11" i="25"/>
  <c r="KT11" i="25"/>
  <c r="KS11" i="25"/>
  <c r="KR11" i="25"/>
  <c r="KQ11" i="25"/>
  <c r="OB10" i="25"/>
  <c r="NX10" i="25"/>
  <c r="NT10" i="25"/>
  <c r="NP10" i="25"/>
  <c r="NM10" i="25"/>
  <c r="NL10" i="25"/>
  <c r="NH10" i="25"/>
  <c r="MU10" i="25"/>
  <c r="MT10" i="25"/>
  <c r="MS10" i="25"/>
  <c r="MR10" i="25"/>
  <c r="MO10" i="25"/>
  <c r="MI10" i="25"/>
  <c r="MC10" i="25"/>
  <c r="LW10" i="25"/>
  <c r="LQ10" i="25"/>
  <c r="LK10" i="25"/>
  <c r="LE10" i="25"/>
  <c r="LB10" i="25"/>
  <c r="KY10" i="25"/>
  <c r="KU10" i="25"/>
  <c r="KT10" i="25"/>
  <c r="KS10" i="25"/>
  <c r="KR10" i="25"/>
  <c r="KQ10" i="25"/>
  <c r="OB9" i="25"/>
  <c r="NX9" i="25"/>
  <c r="NT9" i="25"/>
  <c r="NP9" i="25"/>
  <c r="NL9" i="25"/>
  <c r="NH9" i="25"/>
  <c r="NF9" i="25"/>
  <c r="ND9" i="25"/>
  <c r="NB9" i="25"/>
  <c r="MZ9" i="25"/>
  <c r="MX9" i="25"/>
  <c r="MV9" i="25"/>
  <c r="MU9" i="25"/>
  <c r="MT9" i="25"/>
  <c r="MS9" i="25"/>
  <c r="MR9" i="25"/>
  <c r="LE9" i="25"/>
  <c r="LB9" i="25"/>
  <c r="KU9" i="25"/>
  <c r="KT9" i="25"/>
  <c r="KS9" i="25"/>
  <c r="KR9" i="25"/>
  <c r="KQ9" i="25"/>
  <c r="OB8" i="25"/>
  <c r="NX8" i="25"/>
  <c r="NT8" i="25"/>
  <c r="NP8" i="25"/>
  <c r="NL8" i="25"/>
  <c r="NH8" i="25"/>
  <c r="MU8" i="25"/>
  <c r="MT8" i="25"/>
  <c r="MS8" i="25"/>
  <c r="MR8" i="25"/>
  <c r="LE8" i="25"/>
  <c r="LB8" i="25"/>
  <c r="KU8" i="25"/>
  <c r="KT8" i="25"/>
  <c r="KS8" i="25"/>
  <c r="KR8" i="25"/>
  <c r="KQ8" i="25"/>
  <c r="OB7" i="25"/>
  <c r="NX7" i="25"/>
  <c r="NT7" i="25"/>
  <c r="NP7" i="25"/>
  <c r="NL7" i="25"/>
  <c r="NH7" i="25"/>
  <c r="MU7" i="25"/>
  <c r="MT7" i="25"/>
  <c r="MS7" i="25"/>
  <c r="MR7" i="25"/>
  <c r="LE7" i="25"/>
  <c r="LB7" i="25"/>
  <c r="KU7" i="25"/>
  <c r="KT7" i="25"/>
  <c r="KS7" i="25"/>
  <c r="KR7" i="25"/>
  <c r="KQ7" i="25"/>
  <c r="OB6" i="25"/>
  <c r="NX6" i="25"/>
  <c r="NT6" i="25"/>
  <c r="NP6" i="25"/>
  <c r="NL6" i="25"/>
  <c r="NH6" i="25"/>
  <c r="MU6" i="25"/>
  <c r="MT6" i="25"/>
  <c r="MS6" i="25"/>
  <c r="MR6" i="25"/>
  <c r="LE6" i="25"/>
  <c r="LB6" i="25"/>
  <c r="KU6" i="25"/>
  <c r="KT6" i="25"/>
  <c r="KS6" i="25"/>
  <c r="KR6" i="25"/>
  <c r="KQ6" i="25"/>
  <c r="OB5" i="25"/>
  <c r="NX5" i="25"/>
  <c r="NT5" i="25"/>
  <c r="NP5" i="25"/>
  <c r="NL5" i="25"/>
  <c r="NH5" i="25"/>
  <c r="MU5" i="25"/>
  <c r="MT5" i="25"/>
  <c r="MS5" i="25"/>
  <c r="MR5" i="25"/>
  <c r="LE5" i="25"/>
  <c r="LB5" i="25"/>
  <c r="KU5" i="25"/>
  <c r="KT5" i="25"/>
  <c r="KS5" i="25"/>
  <c r="KR5" i="25"/>
  <c r="KQ5" i="25"/>
  <c r="ON117" i="26"/>
  <c r="OM117" i="26"/>
  <c r="OL117" i="26"/>
  <c r="OK117" i="26"/>
  <c r="OJ117" i="26"/>
  <c r="OI117" i="26"/>
  <c r="OH117" i="26"/>
  <c r="OG117" i="26"/>
  <c r="OF117" i="26"/>
  <c r="OE117" i="26"/>
  <c r="OD117" i="26"/>
  <c r="OC117" i="26"/>
  <c r="OB117" i="26"/>
  <c r="OA117" i="26"/>
  <c r="NZ117" i="26"/>
  <c r="NY117" i="26"/>
  <c r="NX117" i="26"/>
  <c r="NW117" i="26"/>
  <c r="NV117" i="26"/>
  <c r="NU117" i="26"/>
  <c r="NT117" i="26"/>
  <c r="NS117" i="26"/>
  <c r="NR117" i="26"/>
  <c r="NQ117" i="26"/>
  <c r="NP117" i="26"/>
  <c r="NO117" i="26"/>
  <c r="NN117" i="26"/>
  <c r="NM117" i="26"/>
  <c r="NL117" i="26"/>
  <c r="NK117" i="26"/>
  <c r="NJ117" i="26"/>
  <c r="NI117" i="26"/>
  <c r="NH117" i="26"/>
  <c r="NG117" i="26"/>
  <c r="NF117" i="26"/>
  <c r="NE117" i="26"/>
  <c r="ND117" i="26"/>
  <c r="NC117" i="26"/>
  <c r="NB117" i="26"/>
  <c r="NA117" i="26"/>
  <c r="MZ117" i="26"/>
  <c r="MY117" i="26"/>
  <c r="MX117" i="26"/>
  <c r="MW117" i="26"/>
  <c r="MV117" i="26"/>
  <c r="MU117" i="26"/>
  <c r="MT117" i="26"/>
  <c r="MS117" i="26"/>
  <c r="MR117" i="26"/>
  <c r="MQ117" i="26"/>
  <c r="MP117" i="26"/>
  <c r="MO117" i="26"/>
  <c r="MN117" i="26"/>
  <c r="MM117" i="26"/>
  <c r="ML117" i="26"/>
  <c r="MK117" i="26"/>
  <c r="MJ117" i="26"/>
  <c r="MI117" i="26"/>
  <c r="MH117" i="26"/>
  <c r="MG117" i="26"/>
  <c r="MF117" i="26"/>
  <c r="ME117" i="26"/>
  <c r="MD117" i="26"/>
  <c r="MC117" i="26"/>
  <c r="MB117" i="26"/>
  <c r="MA117" i="26"/>
  <c r="LZ117" i="26"/>
  <c r="LY117" i="26"/>
  <c r="LX117" i="26"/>
  <c r="LW117" i="26"/>
  <c r="LV117" i="26"/>
  <c r="LU117" i="26"/>
  <c r="LT117" i="26"/>
  <c r="LS117" i="26"/>
  <c r="LR117" i="26"/>
  <c r="LQ117" i="26"/>
  <c r="LP117" i="26"/>
  <c r="LO117" i="26"/>
  <c r="LN117" i="26"/>
  <c r="LM117" i="26"/>
  <c r="LL117" i="26"/>
  <c r="LK117" i="26"/>
  <c r="LJ117" i="26"/>
  <c r="LI117" i="26"/>
  <c r="LH117" i="26"/>
  <c r="LG117" i="26"/>
  <c r="LF117" i="26"/>
  <c r="LE117" i="26"/>
  <c r="LD117" i="26"/>
  <c r="LC117" i="26"/>
  <c r="LB117" i="26"/>
  <c r="LA117" i="26"/>
  <c r="KZ117" i="26"/>
  <c r="KY117" i="26"/>
  <c r="KX117" i="26"/>
  <c r="KW117" i="26"/>
  <c r="KV117" i="26"/>
  <c r="KU117" i="26"/>
  <c r="KT117" i="26"/>
  <c r="KS117" i="26"/>
  <c r="KR117" i="26"/>
  <c r="KQ117" i="26"/>
  <c r="KP117" i="26"/>
  <c r="KO117" i="26"/>
  <c r="KN117" i="26"/>
  <c r="KM117" i="26"/>
  <c r="KL117" i="26"/>
  <c r="KK117" i="26"/>
  <c r="KJ117" i="26"/>
  <c r="KI117" i="26"/>
  <c r="KH117" i="26"/>
  <c r="KG117" i="26"/>
  <c r="KF117" i="26"/>
  <c r="KE117" i="26"/>
  <c r="KD117" i="26"/>
  <c r="KC117" i="26"/>
  <c r="KB117" i="26"/>
  <c r="KA117" i="26"/>
  <c r="JZ117" i="26"/>
  <c r="JY117" i="26"/>
  <c r="JX117" i="26"/>
  <c r="JW117" i="26"/>
  <c r="JV117" i="26"/>
  <c r="JU117" i="26"/>
  <c r="JT117" i="26"/>
  <c r="JS117" i="26"/>
  <c r="JR117" i="26"/>
  <c r="JQ117" i="26"/>
  <c r="JP117" i="26"/>
  <c r="JO117" i="26"/>
  <c r="JN117" i="26"/>
  <c r="JM117" i="26"/>
  <c r="JL117" i="26"/>
  <c r="JK117" i="26"/>
  <c r="JJ117" i="26"/>
  <c r="JI117" i="26"/>
  <c r="JH117" i="26"/>
  <c r="JG117" i="26"/>
  <c r="JF117" i="26"/>
  <c r="A117" i="26"/>
  <c r="ON116" i="26"/>
  <c r="OM116" i="26"/>
  <c r="OL116" i="26"/>
  <c r="OK116" i="26"/>
  <c r="OJ116" i="26"/>
  <c r="OI116" i="26"/>
  <c r="OH116" i="26"/>
  <c r="OG116" i="26"/>
  <c r="OF116" i="26"/>
  <c r="OE116" i="26"/>
  <c r="OD116" i="26"/>
  <c r="OC116" i="26"/>
  <c r="OB116" i="26"/>
  <c r="OA116" i="26"/>
  <c r="NZ116" i="26"/>
  <c r="NY116" i="26"/>
  <c r="NX116" i="26"/>
  <c r="NW116" i="26"/>
  <c r="NV116" i="26"/>
  <c r="NU116" i="26"/>
  <c r="NT116" i="26"/>
  <c r="NS116" i="26"/>
  <c r="NR116" i="26"/>
  <c r="NQ116" i="26"/>
  <c r="NP116" i="26"/>
  <c r="NO116" i="26"/>
  <c r="NN116" i="26"/>
  <c r="NM116" i="26"/>
  <c r="NL116" i="26"/>
  <c r="NK116" i="26"/>
  <c r="NJ116" i="26"/>
  <c r="NI116" i="26"/>
  <c r="NH116" i="26"/>
  <c r="NG116" i="26"/>
  <c r="NF116" i="26"/>
  <c r="NE116" i="26"/>
  <c r="ND116" i="26"/>
  <c r="NC116" i="26"/>
  <c r="NB116" i="26"/>
  <c r="NA116" i="26"/>
  <c r="MZ116" i="26"/>
  <c r="MY116" i="26"/>
  <c r="MX116" i="26"/>
  <c r="MW116" i="26"/>
  <c r="MV116" i="26"/>
  <c r="MU116" i="26"/>
  <c r="MT116" i="26"/>
  <c r="MS116" i="26"/>
  <c r="MR116" i="26"/>
  <c r="MQ116" i="26"/>
  <c r="MP116" i="26"/>
  <c r="MO116" i="26"/>
  <c r="MN116" i="26"/>
  <c r="MM116" i="26"/>
  <c r="ML116" i="26"/>
  <c r="MK116" i="26"/>
  <c r="MJ116" i="26"/>
  <c r="MI116" i="26"/>
  <c r="MH116" i="26"/>
  <c r="MG116" i="26"/>
  <c r="MF116" i="26"/>
  <c r="ME116" i="26"/>
  <c r="MD116" i="26"/>
  <c r="MC116" i="26"/>
  <c r="MB116" i="26"/>
  <c r="MA116" i="26"/>
  <c r="LZ116" i="26"/>
  <c r="LY116" i="26"/>
  <c r="LX116" i="26"/>
  <c r="LW116" i="26"/>
  <c r="LV116" i="26"/>
  <c r="LU116" i="26"/>
  <c r="LT116" i="26"/>
  <c r="LS116" i="26"/>
  <c r="LR116" i="26"/>
  <c r="LQ116" i="26"/>
  <c r="LP116" i="26"/>
  <c r="LO116" i="26"/>
  <c r="LN116" i="26"/>
  <c r="LM116" i="26"/>
  <c r="LL116" i="26"/>
  <c r="LK116" i="26"/>
  <c r="LJ116" i="26"/>
  <c r="LI116" i="26"/>
  <c r="LH116" i="26"/>
  <c r="LG116" i="26"/>
  <c r="LF116" i="26"/>
  <c r="LE116" i="26"/>
  <c r="LD116" i="26"/>
  <c r="LC116" i="26"/>
  <c r="LB116" i="26"/>
  <c r="LA116" i="26"/>
  <c r="KZ116" i="26"/>
  <c r="KY116" i="26"/>
  <c r="KX116" i="26"/>
  <c r="KW116" i="26"/>
  <c r="KV116" i="26"/>
  <c r="KU116" i="26"/>
  <c r="KT116" i="26"/>
  <c r="KS116" i="26"/>
  <c r="KR116" i="26"/>
  <c r="KQ116" i="26"/>
  <c r="KP116" i="26"/>
  <c r="KO116" i="26"/>
  <c r="KN116" i="26"/>
  <c r="KM116" i="26"/>
  <c r="KL116" i="26"/>
  <c r="KK116" i="26"/>
  <c r="KJ116" i="26"/>
  <c r="KI116" i="26"/>
  <c r="KH116" i="26"/>
  <c r="KG116" i="26"/>
  <c r="KF116" i="26"/>
  <c r="KE116" i="26"/>
  <c r="KD116" i="26"/>
  <c r="KC116" i="26"/>
  <c r="KB116" i="26"/>
  <c r="KA116" i="26"/>
  <c r="JZ116" i="26"/>
  <c r="JY116" i="26"/>
  <c r="JX116" i="26"/>
  <c r="JW116" i="26"/>
  <c r="JV116" i="26"/>
  <c r="JU116" i="26"/>
  <c r="JT116" i="26"/>
  <c r="JS116" i="26"/>
  <c r="JR116" i="26"/>
  <c r="JQ116" i="26"/>
  <c r="JP116" i="26"/>
  <c r="JO116" i="26"/>
  <c r="JN116" i="26"/>
  <c r="JM116" i="26"/>
  <c r="JL116" i="26"/>
  <c r="JK116" i="26"/>
  <c r="JJ116" i="26"/>
  <c r="JI116" i="26"/>
  <c r="JH116" i="26"/>
  <c r="JG116" i="26"/>
  <c r="JF116" i="26"/>
  <c r="A116" i="26"/>
  <c r="ON115" i="26"/>
  <c r="OM115" i="26"/>
  <c r="OL115" i="26"/>
  <c r="OK115" i="26"/>
  <c r="OJ115" i="26"/>
  <c r="OI115" i="26"/>
  <c r="OH115" i="26"/>
  <c r="OG115" i="26"/>
  <c r="OF115" i="26"/>
  <c r="OE115" i="26"/>
  <c r="OD115" i="26"/>
  <c r="OC115" i="26"/>
  <c r="OB115" i="26"/>
  <c r="OA115" i="26"/>
  <c r="NZ115" i="26"/>
  <c r="NY115" i="26"/>
  <c r="NX115" i="26"/>
  <c r="NW115" i="26"/>
  <c r="NV115" i="26"/>
  <c r="NU115" i="26"/>
  <c r="NT115" i="26"/>
  <c r="NS115" i="26"/>
  <c r="NR115" i="26"/>
  <c r="NQ115" i="26"/>
  <c r="NP115" i="26"/>
  <c r="NO115" i="26"/>
  <c r="NN115" i="26"/>
  <c r="NM115" i="26"/>
  <c r="NL115" i="26"/>
  <c r="NK115" i="26"/>
  <c r="NJ115" i="26"/>
  <c r="NI115" i="26"/>
  <c r="NH115" i="26"/>
  <c r="NG115" i="26"/>
  <c r="NF115" i="26"/>
  <c r="NE115" i="26"/>
  <c r="ND115" i="26"/>
  <c r="NC115" i="26"/>
  <c r="NB115" i="26"/>
  <c r="NA115" i="26"/>
  <c r="MZ115" i="26"/>
  <c r="MY115" i="26"/>
  <c r="MX115" i="26"/>
  <c r="MW115" i="26"/>
  <c r="MV115" i="26"/>
  <c r="MU115" i="26"/>
  <c r="MT115" i="26"/>
  <c r="MS115" i="26"/>
  <c r="MR115" i="26"/>
  <c r="MQ115" i="26"/>
  <c r="MP115" i="26"/>
  <c r="MO115" i="26"/>
  <c r="MN115" i="26"/>
  <c r="MM115" i="26"/>
  <c r="ML115" i="26"/>
  <c r="MK115" i="26"/>
  <c r="MJ115" i="26"/>
  <c r="MI115" i="26"/>
  <c r="MH115" i="26"/>
  <c r="MG115" i="26"/>
  <c r="MF115" i="26"/>
  <c r="ME115" i="26"/>
  <c r="MD115" i="26"/>
  <c r="MC115" i="26"/>
  <c r="MB115" i="26"/>
  <c r="MA115" i="26"/>
  <c r="LZ115" i="26"/>
  <c r="LY115" i="26"/>
  <c r="LX115" i="26"/>
  <c r="LW115" i="26"/>
  <c r="LV115" i="26"/>
  <c r="LU115" i="26"/>
  <c r="LT115" i="26"/>
  <c r="LS115" i="26"/>
  <c r="LR115" i="26"/>
  <c r="LQ115" i="26"/>
  <c r="LP115" i="26"/>
  <c r="LO115" i="26"/>
  <c r="LN115" i="26"/>
  <c r="LM115" i="26"/>
  <c r="LL115" i="26"/>
  <c r="LK115" i="26"/>
  <c r="LJ115" i="26"/>
  <c r="LI115" i="26"/>
  <c r="LH115" i="26"/>
  <c r="LG115" i="26"/>
  <c r="LF115" i="26"/>
  <c r="LE115" i="26"/>
  <c r="LD115" i="26"/>
  <c r="LC115" i="26"/>
  <c r="LB115" i="26"/>
  <c r="LA115" i="26"/>
  <c r="KZ115" i="26"/>
  <c r="KY115" i="26"/>
  <c r="KX115" i="26"/>
  <c r="KW115" i="26"/>
  <c r="KV115" i="26"/>
  <c r="KU115" i="26"/>
  <c r="KT115" i="26"/>
  <c r="KS115" i="26"/>
  <c r="KR115" i="26"/>
  <c r="KQ115" i="26"/>
  <c r="KP115" i="26"/>
  <c r="KO115" i="26"/>
  <c r="KN115" i="26"/>
  <c r="KM115" i="26"/>
  <c r="KL115" i="26"/>
  <c r="KK115" i="26"/>
  <c r="KJ115" i="26"/>
  <c r="KI115" i="26"/>
  <c r="KH115" i="26"/>
  <c r="KG115" i="26"/>
  <c r="KF115" i="26"/>
  <c r="KE115" i="26"/>
  <c r="KD115" i="26"/>
  <c r="KC115" i="26"/>
  <c r="KB115" i="26"/>
  <c r="KA115" i="26"/>
  <c r="JZ115" i="26"/>
  <c r="JY115" i="26"/>
  <c r="JX115" i="26"/>
  <c r="JW115" i="26"/>
  <c r="JV115" i="26"/>
  <c r="JU115" i="26"/>
  <c r="JT115" i="26"/>
  <c r="JS115" i="26"/>
  <c r="JR115" i="26"/>
  <c r="JQ115" i="26"/>
  <c r="JP115" i="26"/>
  <c r="JO115" i="26"/>
  <c r="JN115" i="26"/>
  <c r="JM115" i="26"/>
  <c r="JL115" i="26"/>
  <c r="JK115" i="26"/>
  <c r="JJ115" i="26"/>
  <c r="JI115" i="26"/>
  <c r="JH115" i="26"/>
  <c r="JG115" i="26"/>
  <c r="JF115" i="26"/>
  <c r="A115" i="26"/>
  <c r="ON114" i="26"/>
  <c r="OM114" i="26"/>
  <c r="OL114" i="26"/>
  <c r="OK114" i="26"/>
  <c r="OJ114" i="26"/>
  <c r="OI114" i="26"/>
  <c r="OH114" i="26"/>
  <c r="OG114" i="26"/>
  <c r="OF114" i="26"/>
  <c r="OE114" i="26"/>
  <c r="OD114" i="26"/>
  <c r="OC114" i="26"/>
  <c r="OB114" i="26"/>
  <c r="OA114" i="26"/>
  <c r="NZ114" i="26"/>
  <c r="NY114" i="26"/>
  <c r="NX114" i="26"/>
  <c r="NW114" i="26"/>
  <c r="NV114" i="26"/>
  <c r="NU114" i="26"/>
  <c r="NT114" i="26"/>
  <c r="NS114" i="26"/>
  <c r="NR114" i="26"/>
  <c r="NQ114" i="26"/>
  <c r="NP114" i="26"/>
  <c r="NO114" i="26"/>
  <c r="NN114" i="26"/>
  <c r="NM114" i="26"/>
  <c r="NL114" i="26"/>
  <c r="NK114" i="26"/>
  <c r="NJ114" i="26"/>
  <c r="NI114" i="26"/>
  <c r="NH114" i="26"/>
  <c r="NG114" i="26"/>
  <c r="NF114" i="26"/>
  <c r="NE114" i="26"/>
  <c r="ND114" i="26"/>
  <c r="NC114" i="26"/>
  <c r="NB114" i="26"/>
  <c r="NA114" i="26"/>
  <c r="MZ114" i="26"/>
  <c r="MY114" i="26"/>
  <c r="MX114" i="26"/>
  <c r="MW114" i="26"/>
  <c r="MV114" i="26"/>
  <c r="MU114" i="26"/>
  <c r="MT114" i="26"/>
  <c r="MS114" i="26"/>
  <c r="MR114" i="26"/>
  <c r="MQ114" i="26"/>
  <c r="MP114" i="26"/>
  <c r="MO114" i="26"/>
  <c r="MN114" i="26"/>
  <c r="MM114" i="26"/>
  <c r="ML114" i="26"/>
  <c r="MK114" i="26"/>
  <c r="MJ114" i="26"/>
  <c r="MI114" i="26"/>
  <c r="MH114" i="26"/>
  <c r="MG114" i="26"/>
  <c r="MF114" i="26"/>
  <c r="ME114" i="26"/>
  <c r="MD114" i="26"/>
  <c r="MC114" i="26"/>
  <c r="MB114" i="26"/>
  <c r="MA114" i="26"/>
  <c r="LZ114" i="26"/>
  <c r="LY114" i="26"/>
  <c r="LX114" i="26"/>
  <c r="LW114" i="26"/>
  <c r="LV114" i="26"/>
  <c r="LU114" i="26"/>
  <c r="LT114" i="26"/>
  <c r="LS114" i="26"/>
  <c r="LR114" i="26"/>
  <c r="LQ114" i="26"/>
  <c r="LP114" i="26"/>
  <c r="LO114" i="26"/>
  <c r="LN114" i="26"/>
  <c r="LM114" i="26"/>
  <c r="LL114" i="26"/>
  <c r="LK114" i="26"/>
  <c r="LJ114" i="26"/>
  <c r="LI114" i="26"/>
  <c r="LH114" i="26"/>
  <c r="LG114" i="26"/>
  <c r="LF114" i="26"/>
  <c r="LE114" i="26"/>
  <c r="LD114" i="26"/>
  <c r="LC114" i="26"/>
  <c r="LB114" i="26"/>
  <c r="LA114" i="26"/>
  <c r="KZ114" i="26"/>
  <c r="KY114" i="26"/>
  <c r="KX114" i="26"/>
  <c r="KW114" i="26"/>
  <c r="KV114" i="26"/>
  <c r="KU114" i="26"/>
  <c r="KT114" i="26"/>
  <c r="KS114" i="26"/>
  <c r="KR114" i="26"/>
  <c r="KQ114" i="26"/>
  <c r="KP114" i="26"/>
  <c r="KO114" i="26"/>
  <c r="KN114" i="26"/>
  <c r="KM114" i="26"/>
  <c r="KL114" i="26"/>
  <c r="KK114" i="26"/>
  <c r="KJ114" i="26"/>
  <c r="KI114" i="26"/>
  <c r="KH114" i="26"/>
  <c r="KG114" i="26"/>
  <c r="KF114" i="26"/>
  <c r="KE114" i="26"/>
  <c r="KD114" i="26"/>
  <c r="KC114" i="26"/>
  <c r="KB114" i="26"/>
  <c r="KA114" i="26"/>
  <c r="JZ114" i="26"/>
  <c r="JY114" i="26"/>
  <c r="JX114" i="26"/>
  <c r="JW114" i="26"/>
  <c r="JV114" i="26"/>
  <c r="JU114" i="26"/>
  <c r="JT114" i="26"/>
  <c r="JS114" i="26"/>
  <c r="JR114" i="26"/>
  <c r="JQ114" i="26"/>
  <c r="JP114" i="26"/>
  <c r="JO114" i="26"/>
  <c r="JN114" i="26"/>
  <c r="JM114" i="26"/>
  <c r="JL114" i="26"/>
  <c r="JK114" i="26"/>
  <c r="JJ114" i="26"/>
  <c r="JI114" i="26"/>
  <c r="JH114" i="26"/>
  <c r="JG114" i="26"/>
  <c r="JF114" i="26"/>
  <c r="A114" i="26"/>
  <c r="ON113" i="26"/>
  <c r="OM113" i="26"/>
  <c r="OL113" i="26"/>
  <c r="OK113" i="26"/>
  <c r="OJ113" i="26"/>
  <c r="OI113" i="26"/>
  <c r="OH113" i="26"/>
  <c r="OG113" i="26"/>
  <c r="OF113" i="26"/>
  <c r="OE113" i="26"/>
  <c r="OD113" i="26"/>
  <c r="OC113" i="26"/>
  <c r="OB113" i="26"/>
  <c r="OA113" i="26"/>
  <c r="NZ113" i="26"/>
  <c r="NY113" i="26"/>
  <c r="NX113" i="26"/>
  <c r="NW113" i="26"/>
  <c r="NV113" i="26"/>
  <c r="NU113" i="26"/>
  <c r="NT113" i="26"/>
  <c r="NS113" i="26"/>
  <c r="NR113" i="26"/>
  <c r="NQ113" i="26"/>
  <c r="NP113" i="26"/>
  <c r="NO113" i="26"/>
  <c r="NN113" i="26"/>
  <c r="NM113" i="26"/>
  <c r="NL113" i="26"/>
  <c r="NK113" i="26"/>
  <c r="NJ113" i="26"/>
  <c r="NI113" i="26"/>
  <c r="NH113" i="26"/>
  <c r="NG113" i="26"/>
  <c r="NF113" i="26"/>
  <c r="NE113" i="26"/>
  <c r="ND113" i="26"/>
  <c r="NC113" i="26"/>
  <c r="NB113" i="26"/>
  <c r="NA113" i="26"/>
  <c r="MZ113" i="26"/>
  <c r="MY113" i="26"/>
  <c r="MX113" i="26"/>
  <c r="MW113" i="26"/>
  <c r="MV113" i="26"/>
  <c r="MU113" i="26"/>
  <c r="MT113" i="26"/>
  <c r="MS113" i="26"/>
  <c r="MR113" i="26"/>
  <c r="MQ113" i="26"/>
  <c r="MP113" i="26"/>
  <c r="MO113" i="26"/>
  <c r="MN113" i="26"/>
  <c r="MM113" i="26"/>
  <c r="ML113" i="26"/>
  <c r="MK113" i="26"/>
  <c r="MJ113" i="26"/>
  <c r="MI113" i="26"/>
  <c r="MH113" i="26"/>
  <c r="MG113" i="26"/>
  <c r="MF113" i="26"/>
  <c r="ME113" i="26"/>
  <c r="MD113" i="26"/>
  <c r="MC113" i="26"/>
  <c r="MB113" i="26"/>
  <c r="MA113" i="26"/>
  <c r="LZ113" i="26"/>
  <c r="LY113" i="26"/>
  <c r="LX113" i="26"/>
  <c r="LW113" i="26"/>
  <c r="LV113" i="26"/>
  <c r="LU113" i="26"/>
  <c r="LT113" i="26"/>
  <c r="LS113" i="26"/>
  <c r="LR113" i="26"/>
  <c r="LQ113" i="26"/>
  <c r="LP113" i="26"/>
  <c r="LO113" i="26"/>
  <c r="LN113" i="26"/>
  <c r="LM113" i="26"/>
  <c r="LL113" i="26"/>
  <c r="LK113" i="26"/>
  <c r="LJ113" i="26"/>
  <c r="LI113" i="26"/>
  <c r="LH113" i="26"/>
  <c r="LG113" i="26"/>
  <c r="LF113" i="26"/>
  <c r="LE113" i="26"/>
  <c r="LD113" i="26"/>
  <c r="LC113" i="26"/>
  <c r="LB113" i="26"/>
  <c r="LA113" i="26"/>
  <c r="KZ113" i="26"/>
  <c r="KY113" i="26"/>
  <c r="KX113" i="26"/>
  <c r="KW113" i="26"/>
  <c r="KV113" i="26"/>
  <c r="KU113" i="26"/>
  <c r="KT113" i="26"/>
  <c r="KS113" i="26"/>
  <c r="KR113" i="26"/>
  <c r="KQ113" i="26"/>
  <c r="KP113" i="26"/>
  <c r="KO113" i="26"/>
  <c r="KN113" i="26"/>
  <c r="KM113" i="26"/>
  <c r="KL113" i="26"/>
  <c r="KK113" i="26"/>
  <c r="KJ113" i="26"/>
  <c r="KI113" i="26"/>
  <c r="KH113" i="26"/>
  <c r="KG113" i="26"/>
  <c r="KF113" i="26"/>
  <c r="KE113" i="26"/>
  <c r="KD113" i="26"/>
  <c r="KC113" i="26"/>
  <c r="KB113" i="26"/>
  <c r="KA113" i="26"/>
  <c r="JZ113" i="26"/>
  <c r="JY113" i="26"/>
  <c r="JX113" i="26"/>
  <c r="JW113" i="26"/>
  <c r="JV113" i="26"/>
  <c r="JU113" i="26"/>
  <c r="JT113" i="26"/>
  <c r="JS113" i="26"/>
  <c r="JR113" i="26"/>
  <c r="JQ113" i="26"/>
  <c r="JP113" i="26"/>
  <c r="JO113" i="26"/>
  <c r="JN113" i="26"/>
  <c r="JM113" i="26"/>
  <c r="JL113" i="26"/>
  <c r="JK113" i="26"/>
  <c r="JJ113" i="26"/>
  <c r="JI113" i="26"/>
  <c r="JH113" i="26"/>
  <c r="JG113" i="26"/>
  <c r="JF113" i="26"/>
  <c r="A113" i="26"/>
  <c r="ON112" i="26"/>
  <c r="OM112" i="26"/>
  <c r="OL112" i="26"/>
  <c r="OK112" i="26"/>
  <c r="OJ112" i="26"/>
  <c r="OI112" i="26"/>
  <c r="OH112" i="26"/>
  <c r="OG112" i="26"/>
  <c r="OF112" i="26"/>
  <c r="OE112" i="26"/>
  <c r="OD112" i="26"/>
  <c r="OC112" i="26"/>
  <c r="OB112" i="26"/>
  <c r="OA112" i="26"/>
  <c r="NZ112" i="26"/>
  <c r="NY112" i="26"/>
  <c r="NX112" i="26"/>
  <c r="NW112" i="26"/>
  <c r="NV112" i="26"/>
  <c r="NU112" i="26"/>
  <c r="NT112" i="26"/>
  <c r="NS112" i="26"/>
  <c r="NR112" i="26"/>
  <c r="NQ112" i="26"/>
  <c r="NP112" i="26"/>
  <c r="NO112" i="26"/>
  <c r="NN112" i="26"/>
  <c r="NM112" i="26"/>
  <c r="NL112" i="26"/>
  <c r="NK112" i="26"/>
  <c r="NJ112" i="26"/>
  <c r="NI112" i="26"/>
  <c r="NH112" i="26"/>
  <c r="NG112" i="26"/>
  <c r="NF112" i="26"/>
  <c r="NE112" i="26"/>
  <c r="ND112" i="26"/>
  <c r="NC112" i="26"/>
  <c r="NB112" i="26"/>
  <c r="NA112" i="26"/>
  <c r="MZ112" i="26"/>
  <c r="MY112" i="26"/>
  <c r="MX112" i="26"/>
  <c r="MW112" i="26"/>
  <c r="MV112" i="26"/>
  <c r="MU112" i="26"/>
  <c r="MT112" i="26"/>
  <c r="MS112" i="26"/>
  <c r="MR112" i="26"/>
  <c r="MQ112" i="26"/>
  <c r="MP112" i="26"/>
  <c r="MO112" i="26"/>
  <c r="MN112" i="26"/>
  <c r="MM112" i="26"/>
  <c r="ML112" i="26"/>
  <c r="MK112" i="26"/>
  <c r="MJ112" i="26"/>
  <c r="MI112" i="26"/>
  <c r="MH112" i="26"/>
  <c r="MG112" i="26"/>
  <c r="MF112" i="26"/>
  <c r="ME112" i="26"/>
  <c r="MD112" i="26"/>
  <c r="MC112" i="26"/>
  <c r="MB112" i="26"/>
  <c r="MA112" i="26"/>
  <c r="LZ112" i="26"/>
  <c r="LY112" i="26"/>
  <c r="LX112" i="26"/>
  <c r="LW112" i="26"/>
  <c r="LV112" i="26"/>
  <c r="LU112" i="26"/>
  <c r="LT112" i="26"/>
  <c r="LS112" i="26"/>
  <c r="LR112" i="26"/>
  <c r="LQ112" i="26"/>
  <c r="LP112" i="26"/>
  <c r="LO112" i="26"/>
  <c r="LN112" i="26"/>
  <c r="LM112" i="26"/>
  <c r="LL112" i="26"/>
  <c r="LK112" i="26"/>
  <c r="LJ112" i="26"/>
  <c r="LI112" i="26"/>
  <c r="LH112" i="26"/>
  <c r="LG112" i="26"/>
  <c r="LF112" i="26"/>
  <c r="LE112" i="26"/>
  <c r="LD112" i="26"/>
  <c r="LC112" i="26"/>
  <c r="LB112" i="26"/>
  <c r="LA112" i="26"/>
  <c r="KZ112" i="26"/>
  <c r="KY112" i="26"/>
  <c r="KX112" i="26"/>
  <c r="KW112" i="26"/>
  <c r="KV112" i="26"/>
  <c r="KU112" i="26"/>
  <c r="KT112" i="26"/>
  <c r="KS112" i="26"/>
  <c r="KR112" i="26"/>
  <c r="KQ112" i="26"/>
  <c r="KP112" i="26"/>
  <c r="KO112" i="26"/>
  <c r="KN112" i="26"/>
  <c r="KM112" i="26"/>
  <c r="KL112" i="26"/>
  <c r="KK112" i="26"/>
  <c r="KJ112" i="26"/>
  <c r="KI112" i="26"/>
  <c r="KH112" i="26"/>
  <c r="KG112" i="26"/>
  <c r="KF112" i="26"/>
  <c r="KE112" i="26"/>
  <c r="KD112" i="26"/>
  <c r="KC112" i="26"/>
  <c r="KB112" i="26"/>
  <c r="KA112" i="26"/>
  <c r="JZ112" i="26"/>
  <c r="JY112" i="26"/>
  <c r="JX112" i="26"/>
  <c r="JW112" i="26"/>
  <c r="JV112" i="26"/>
  <c r="JU112" i="26"/>
  <c r="JT112" i="26"/>
  <c r="JS112" i="26"/>
  <c r="JR112" i="26"/>
  <c r="JQ112" i="26"/>
  <c r="JP112" i="26"/>
  <c r="JO112" i="26"/>
  <c r="JN112" i="26"/>
  <c r="JM112" i="26"/>
  <c r="JL112" i="26"/>
  <c r="JK112" i="26"/>
  <c r="JJ112" i="26"/>
  <c r="JI112" i="26"/>
  <c r="JH112" i="26"/>
  <c r="JG112" i="26"/>
  <c r="JF112" i="26"/>
  <c r="A112" i="26"/>
  <c r="ON111" i="26"/>
  <c r="OM111" i="26"/>
  <c r="OL111" i="26"/>
  <c r="OK111" i="26"/>
  <c r="OJ111" i="26"/>
  <c r="OI111" i="26"/>
  <c r="OH111" i="26"/>
  <c r="OG111" i="26"/>
  <c r="OF111" i="26"/>
  <c r="OE111" i="26"/>
  <c r="OD111" i="26"/>
  <c r="OC111" i="26"/>
  <c r="OB111" i="26"/>
  <c r="OA111" i="26"/>
  <c r="NZ111" i="26"/>
  <c r="NY111" i="26"/>
  <c r="NX111" i="26"/>
  <c r="NW111" i="26"/>
  <c r="NV111" i="26"/>
  <c r="NU111" i="26"/>
  <c r="NT111" i="26"/>
  <c r="NS111" i="26"/>
  <c r="NR111" i="26"/>
  <c r="NQ111" i="26"/>
  <c r="NP111" i="26"/>
  <c r="NO111" i="26"/>
  <c r="NN111" i="26"/>
  <c r="NM111" i="26"/>
  <c r="NL111" i="26"/>
  <c r="NK111" i="26"/>
  <c r="NJ111" i="26"/>
  <c r="NI111" i="26"/>
  <c r="NH111" i="26"/>
  <c r="NG111" i="26"/>
  <c r="NF111" i="26"/>
  <c r="NE111" i="26"/>
  <c r="ND111" i="26"/>
  <c r="NC111" i="26"/>
  <c r="NB111" i="26"/>
  <c r="NA111" i="26"/>
  <c r="MZ111" i="26"/>
  <c r="MY111" i="26"/>
  <c r="MX111" i="26"/>
  <c r="MW111" i="26"/>
  <c r="MV111" i="26"/>
  <c r="MU111" i="26"/>
  <c r="MT111" i="26"/>
  <c r="MS111" i="26"/>
  <c r="MR111" i="26"/>
  <c r="MQ111" i="26"/>
  <c r="MP111" i="26"/>
  <c r="MO111" i="26"/>
  <c r="MN111" i="26"/>
  <c r="MM111" i="26"/>
  <c r="ML111" i="26"/>
  <c r="MK111" i="26"/>
  <c r="MJ111" i="26"/>
  <c r="MI111" i="26"/>
  <c r="MH111" i="26"/>
  <c r="MG111" i="26"/>
  <c r="MF111" i="26"/>
  <c r="ME111" i="26"/>
  <c r="MD111" i="26"/>
  <c r="MC111" i="26"/>
  <c r="MB111" i="26"/>
  <c r="MA111" i="26"/>
  <c r="LZ111" i="26"/>
  <c r="LY111" i="26"/>
  <c r="LX111" i="26"/>
  <c r="LW111" i="26"/>
  <c r="LV111" i="26"/>
  <c r="LU111" i="26"/>
  <c r="LT111" i="26"/>
  <c r="LS111" i="26"/>
  <c r="LR111" i="26"/>
  <c r="LQ111" i="26"/>
  <c r="LP111" i="26"/>
  <c r="LO111" i="26"/>
  <c r="LN111" i="26"/>
  <c r="LM111" i="26"/>
  <c r="LL111" i="26"/>
  <c r="LK111" i="26"/>
  <c r="LJ111" i="26"/>
  <c r="LI111" i="26"/>
  <c r="LH111" i="26"/>
  <c r="LG111" i="26"/>
  <c r="LF111" i="26"/>
  <c r="LE111" i="26"/>
  <c r="LD111" i="26"/>
  <c r="LC111" i="26"/>
  <c r="LB111" i="26"/>
  <c r="LA111" i="26"/>
  <c r="KZ111" i="26"/>
  <c r="KO111" i="26"/>
  <c r="KN111" i="26"/>
  <c r="KM111" i="26"/>
  <c r="KL111" i="26"/>
  <c r="KK111" i="26"/>
  <c r="KJ111" i="26"/>
  <c r="KI111" i="26"/>
  <c r="KH111" i="26"/>
  <c r="KG111" i="26"/>
  <c r="KF111" i="26"/>
  <c r="KE111" i="26"/>
  <c r="KD111" i="26"/>
  <c r="KC111" i="26"/>
  <c r="KB111" i="26"/>
  <c r="KA111" i="26"/>
  <c r="JZ111" i="26"/>
  <c r="JY111" i="26"/>
  <c r="JX111" i="26"/>
  <c r="JW111" i="26"/>
  <c r="JV111" i="26"/>
  <c r="JU111" i="26"/>
  <c r="JT111" i="26"/>
  <c r="JS111" i="26"/>
  <c r="JR111" i="26"/>
  <c r="JQ111" i="26"/>
  <c r="JP111" i="26"/>
  <c r="JO111" i="26"/>
  <c r="JN111" i="26"/>
  <c r="JM111" i="26"/>
  <c r="JL111" i="26"/>
  <c r="JK111" i="26"/>
  <c r="JJ111" i="26"/>
  <c r="JI111" i="26"/>
  <c r="JH111" i="26"/>
  <c r="JG111" i="26"/>
  <c r="JF111" i="26"/>
  <c r="A111" i="26"/>
  <c r="NJ110" i="26"/>
  <c r="NG110" i="26"/>
  <c r="ND110" i="26"/>
  <c r="NA110" i="26"/>
  <c r="MX110" i="26"/>
  <c r="MU110" i="26"/>
  <c r="MR110" i="26"/>
  <c r="MO110" i="26"/>
  <c r="LD110" i="26"/>
  <c r="LC110" i="26"/>
  <c r="LB110" i="26"/>
  <c r="LA110" i="26"/>
  <c r="KZ110" i="26"/>
  <c r="KY110" i="26"/>
  <c r="KX110" i="26"/>
  <c r="KW110" i="26"/>
  <c r="KV110" i="26"/>
  <c r="KU110" i="26"/>
  <c r="KT110" i="26"/>
  <c r="KS110" i="26"/>
  <c r="KR110" i="26"/>
  <c r="KQ110" i="26"/>
  <c r="KP110" i="26"/>
  <c r="KO110" i="26"/>
  <c r="KN110" i="26"/>
  <c r="KM110" i="26"/>
  <c r="KL110" i="26"/>
  <c r="KK110" i="26"/>
  <c r="KJ110" i="26"/>
  <c r="KI110" i="26"/>
  <c r="KH110" i="26"/>
  <c r="KG110" i="26"/>
  <c r="KF110" i="26"/>
  <c r="KE110" i="26"/>
  <c r="KD110" i="26"/>
  <c r="KC110" i="26"/>
  <c r="KB110" i="26"/>
  <c r="KA110" i="26"/>
  <c r="JZ110" i="26"/>
  <c r="JY110" i="26"/>
  <c r="JX110" i="26"/>
  <c r="JW110" i="26"/>
  <c r="JV110" i="26"/>
  <c r="JU110" i="26"/>
  <c r="JT110" i="26"/>
  <c r="JS110" i="26"/>
  <c r="JR110" i="26"/>
  <c r="JQ110" i="26"/>
  <c r="JP110" i="26"/>
  <c r="JO110" i="26"/>
  <c r="JN110" i="26"/>
  <c r="JM110" i="26"/>
  <c r="JL110" i="26"/>
  <c r="JK110" i="26"/>
  <c r="JJ110" i="26"/>
  <c r="JI110" i="26"/>
  <c r="JH110" i="26"/>
  <c r="JG110" i="26"/>
  <c r="JF110" i="26"/>
  <c r="A110" i="26"/>
  <c r="OF109" i="26"/>
  <c r="OE109" i="26"/>
  <c r="OD109" i="26"/>
  <c r="OC109" i="26"/>
  <c r="OB109" i="26"/>
  <c r="OA109" i="26"/>
  <c r="NZ109" i="26"/>
  <c r="NY109" i="26"/>
  <c r="NJ109" i="26"/>
  <c r="NG109" i="26"/>
  <c r="ND109" i="26"/>
  <c r="NA109" i="26"/>
  <c r="MX109" i="26"/>
  <c r="MU109" i="26"/>
  <c r="MR109" i="26"/>
  <c r="MO109" i="26"/>
  <c r="LD109" i="26"/>
  <c r="LC109" i="26"/>
  <c r="LB109" i="26"/>
  <c r="LA109" i="26"/>
  <c r="KZ109" i="26"/>
  <c r="KY109" i="26"/>
  <c r="KX109" i="26"/>
  <c r="KW109" i="26"/>
  <c r="KV109" i="26"/>
  <c r="KU109" i="26"/>
  <c r="KT109" i="26"/>
  <c r="KS109" i="26"/>
  <c r="KR109" i="26"/>
  <c r="KQ109" i="26"/>
  <c r="KP109" i="26"/>
  <c r="KO109" i="26"/>
  <c r="KN109" i="26"/>
  <c r="KM109" i="26"/>
  <c r="KL109" i="26"/>
  <c r="KK109" i="26"/>
  <c r="KJ109" i="26"/>
  <c r="KI109" i="26"/>
  <c r="KH109" i="26"/>
  <c r="KG109" i="26"/>
  <c r="KF109" i="26"/>
  <c r="KE109" i="26"/>
  <c r="KD109" i="26"/>
  <c r="KC109" i="26"/>
  <c r="KB109" i="26"/>
  <c r="KA109" i="26"/>
  <c r="JZ109" i="26"/>
  <c r="JY109" i="26"/>
  <c r="JX109" i="26"/>
  <c r="JW109" i="26"/>
  <c r="JV109" i="26"/>
  <c r="JU109" i="26"/>
  <c r="JT109" i="26"/>
  <c r="JS109" i="26"/>
  <c r="JR109" i="26"/>
  <c r="JQ109" i="26"/>
  <c r="JP109" i="26"/>
  <c r="JO109" i="26"/>
  <c r="JN109" i="26"/>
  <c r="JM109" i="26"/>
  <c r="JL109" i="26"/>
  <c r="JK109" i="26"/>
  <c r="JJ109" i="26"/>
  <c r="JI109" i="26"/>
  <c r="JH109" i="26"/>
  <c r="JG109" i="26"/>
  <c r="JF109" i="26"/>
  <c r="A109" i="26"/>
  <c r="OF108" i="26"/>
  <c r="OE108" i="26"/>
  <c r="OD108" i="26"/>
  <c r="OC108" i="26"/>
  <c r="OB108" i="26"/>
  <c r="OA108" i="26"/>
  <c r="NZ108" i="26"/>
  <c r="NY108" i="26"/>
  <c r="NJ108" i="26"/>
  <c r="NG108" i="26"/>
  <c r="ND108" i="26"/>
  <c r="NA108" i="26"/>
  <c r="MX108" i="26"/>
  <c r="MU108" i="26"/>
  <c r="MR108" i="26"/>
  <c r="MO108" i="26"/>
  <c r="LD108" i="26"/>
  <c r="LC108" i="26"/>
  <c r="LB108" i="26"/>
  <c r="LA108" i="26"/>
  <c r="KZ108" i="26"/>
  <c r="KY108" i="26"/>
  <c r="KX108" i="26"/>
  <c r="KW108" i="26"/>
  <c r="KV108" i="26"/>
  <c r="KU108" i="26"/>
  <c r="KT108" i="26"/>
  <c r="KS108" i="26"/>
  <c r="KR108" i="26"/>
  <c r="KQ108" i="26"/>
  <c r="KP108" i="26"/>
  <c r="KO108" i="26"/>
  <c r="KN108" i="26"/>
  <c r="KM108" i="26"/>
  <c r="KL108" i="26"/>
  <c r="KK108" i="26"/>
  <c r="KJ108" i="26"/>
  <c r="KI108" i="26"/>
  <c r="KH108" i="26"/>
  <c r="KG108" i="26"/>
  <c r="KF108" i="26"/>
  <c r="KE108" i="26"/>
  <c r="KD108" i="26"/>
  <c r="KC108" i="26"/>
  <c r="KB108" i="26"/>
  <c r="KA108" i="26"/>
  <c r="JZ108" i="26"/>
  <c r="JY108" i="26"/>
  <c r="JX108" i="26"/>
  <c r="JW108" i="26"/>
  <c r="JV108" i="26"/>
  <c r="JU108" i="26"/>
  <c r="JT108" i="26"/>
  <c r="JS108" i="26"/>
  <c r="JR108" i="26"/>
  <c r="JQ108" i="26"/>
  <c r="JP108" i="26"/>
  <c r="JO108" i="26"/>
  <c r="JN108" i="26"/>
  <c r="JM108" i="26"/>
  <c r="JL108" i="26"/>
  <c r="JK108" i="26"/>
  <c r="JJ108" i="26"/>
  <c r="JI108" i="26"/>
  <c r="JH108" i="26"/>
  <c r="JG108" i="26"/>
  <c r="JF108" i="26"/>
  <c r="A108" i="26"/>
  <c r="OF107" i="26"/>
  <c r="OE107" i="26"/>
  <c r="OD107" i="26"/>
  <c r="OC107" i="26"/>
  <c r="OB107" i="26"/>
  <c r="OA107" i="26"/>
  <c r="NZ107" i="26"/>
  <c r="NY107" i="26"/>
  <c r="NJ107" i="26"/>
  <c r="NG107" i="26"/>
  <c r="ND107" i="26"/>
  <c r="NA107" i="26"/>
  <c r="MX107" i="26"/>
  <c r="MU107" i="26"/>
  <c r="MR107" i="26"/>
  <c r="MO107" i="26"/>
  <c r="LD107" i="26"/>
  <c r="LC107" i="26"/>
  <c r="LB107" i="26"/>
  <c r="LA107" i="26"/>
  <c r="KZ107" i="26"/>
  <c r="KY107" i="26"/>
  <c r="KX107" i="26"/>
  <c r="KW107" i="26"/>
  <c r="KV107" i="26"/>
  <c r="KU107" i="26"/>
  <c r="KT107" i="26"/>
  <c r="KS107" i="26"/>
  <c r="KR107" i="26"/>
  <c r="KQ107" i="26"/>
  <c r="KP107" i="26"/>
  <c r="KO107" i="26"/>
  <c r="KN107" i="26"/>
  <c r="KM107" i="26"/>
  <c r="KL107" i="26"/>
  <c r="KK107" i="26"/>
  <c r="KJ107" i="26"/>
  <c r="KI107" i="26"/>
  <c r="KH107" i="26"/>
  <c r="KG107" i="26"/>
  <c r="KF107" i="26"/>
  <c r="KE107" i="26"/>
  <c r="KD107" i="26"/>
  <c r="KC107" i="26"/>
  <c r="KB107" i="26"/>
  <c r="KA107" i="26"/>
  <c r="JZ107" i="26"/>
  <c r="JY107" i="26"/>
  <c r="JX107" i="26"/>
  <c r="JW107" i="26"/>
  <c r="JV107" i="26"/>
  <c r="JU107" i="26"/>
  <c r="JT107" i="26"/>
  <c r="JS107" i="26"/>
  <c r="JR107" i="26"/>
  <c r="JQ107" i="26"/>
  <c r="JP107" i="26"/>
  <c r="JO107" i="26"/>
  <c r="JN107" i="26"/>
  <c r="JM107" i="26"/>
  <c r="JL107" i="26"/>
  <c r="JK107" i="26"/>
  <c r="JJ107" i="26"/>
  <c r="JI107" i="26"/>
  <c r="JH107" i="26"/>
  <c r="JG107" i="26"/>
  <c r="JF107" i="26"/>
  <c r="JE107" i="26"/>
  <c r="JD107" i="26"/>
  <c r="JC107" i="26"/>
  <c r="JB107" i="26"/>
  <c r="JA107" i="26"/>
  <c r="IZ107" i="26"/>
  <c r="IY107" i="26"/>
  <c r="IX107" i="26"/>
  <c r="A107" i="26"/>
  <c r="OF106" i="26"/>
  <c r="OE106" i="26"/>
  <c r="OD106" i="26"/>
  <c r="OC106" i="26"/>
  <c r="OB106" i="26"/>
  <c r="OA106" i="26"/>
  <c r="NZ106" i="26"/>
  <c r="NY106" i="26"/>
  <c r="NJ106" i="26"/>
  <c r="NG106" i="26"/>
  <c r="ND106" i="26"/>
  <c r="NA106" i="26"/>
  <c r="MX106" i="26"/>
  <c r="MU106" i="26"/>
  <c r="MR106" i="26"/>
  <c r="MO106" i="26"/>
  <c r="LD106" i="26"/>
  <c r="LC106" i="26"/>
  <c r="LB106" i="26"/>
  <c r="LA106" i="26"/>
  <c r="KZ106" i="26"/>
  <c r="KY106" i="26"/>
  <c r="KX106" i="26"/>
  <c r="KW106" i="26"/>
  <c r="KV106" i="26"/>
  <c r="KU106" i="26"/>
  <c r="KT106" i="26"/>
  <c r="KS106" i="26"/>
  <c r="KR106" i="26"/>
  <c r="KQ106" i="26"/>
  <c r="KP106" i="26"/>
  <c r="KO106" i="26"/>
  <c r="KN106" i="26"/>
  <c r="KM106" i="26"/>
  <c r="KL106" i="26"/>
  <c r="KK106" i="26"/>
  <c r="KJ106" i="26"/>
  <c r="KI106" i="26"/>
  <c r="KH106" i="26"/>
  <c r="KG106" i="26"/>
  <c r="KF106" i="26"/>
  <c r="KE106" i="26"/>
  <c r="KD106" i="26"/>
  <c r="KC106" i="26"/>
  <c r="KB106" i="26"/>
  <c r="KA106" i="26"/>
  <c r="JZ106" i="26"/>
  <c r="JY106" i="26"/>
  <c r="JX106" i="26"/>
  <c r="JW106" i="26"/>
  <c r="JV106" i="26"/>
  <c r="JU106" i="26"/>
  <c r="JT106" i="26"/>
  <c r="JS106" i="26"/>
  <c r="JR106" i="26"/>
  <c r="JQ106" i="26"/>
  <c r="JP106" i="26"/>
  <c r="JO106" i="26"/>
  <c r="JN106" i="26"/>
  <c r="JM106" i="26"/>
  <c r="JL106" i="26"/>
  <c r="JK106" i="26"/>
  <c r="JJ106" i="26"/>
  <c r="JI106" i="26"/>
  <c r="JH106" i="26"/>
  <c r="JG106" i="26"/>
  <c r="JF106" i="26"/>
  <c r="JE106" i="26"/>
  <c r="JD106" i="26"/>
  <c r="JC106" i="26"/>
  <c r="JB106" i="26"/>
  <c r="JA106" i="26"/>
  <c r="IZ106" i="26"/>
  <c r="IY106" i="26"/>
  <c r="IX106" i="26"/>
  <c r="A106" i="26"/>
  <c r="OF105" i="26"/>
  <c r="OE105" i="26"/>
  <c r="OD105" i="26"/>
  <c r="OC105" i="26"/>
  <c r="OB105" i="26"/>
  <c r="OA105" i="26"/>
  <c r="NZ105" i="26"/>
  <c r="NY105" i="26"/>
  <c r="NJ105" i="26"/>
  <c r="NG105" i="26"/>
  <c r="ND105" i="26"/>
  <c r="NA105" i="26"/>
  <c r="MX105" i="26"/>
  <c r="MU105" i="26"/>
  <c r="MR105" i="26"/>
  <c r="MO105" i="26"/>
  <c r="LD105" i="26"/>
  <c r="LC105" i="26"/>
  <c r="LB105" i="26"/>
  <c r="LA105" i="26"/>
  <c r="KZ105" i="26"/>
  <c r="KY105" i="26"/>
  <c r="KX105" i="26"/>
  <c r="KW105" i="26"/>
  <c r="KV105" i="26"/>
  <c r="KU105" i="26"/>
  <c r="KT105" i="26"/>
  <c r="KS105" i="26"/>
  <c r="KR105" i="26"/>
  <c r="KQ105" i="26"/>
  <c r="KP105" i="26"/>
  <c r="KO105" i="26"/>
  <c r="KN105" i="26"/>
  <c r="KM105" i="26"/>
  <c r="KL105" i="26"/>
  <c r="KK105" i="26"/>
  <c r="KJ105" i="26"/>
  <c r="KI105" i="26"/>
  <c r="KH105" i="26"/>
  <c r="KG105" i="26"/>
  <c r="KF105" i="26"/>
  <c r="KE105" i="26"/>
  <c r="KD105" i="26"/>
  <c r="KC105" i="26"/>
  <c r="KB105" i="26"/>
  <c r="KA105" i="26"/>
  <c r="JZ105" i="26"/>
  <c r="JY105" i="26"/>
  <c r="JX105" i="26"/>
  <c r="JW105" i="26"/>
  <c r="JV105" i="26"/>
  <c r="JU105" i="26"/>
  <c r="JT105" i="26"/>
  <c r="JS105" i="26"/>
  <c r="JR105" i="26"/>
  <c r="JQ105" i="26"/>
  <c r="JP105" i="26"/>
  <c r="JO105" i="26"/>
  <c r="JN105" i="26"/>
  <c r="JM105" i="26"/>
  <c r="JL105" i="26"/>
  <c r="JK105" i="26"/>
  <c r="JJ105" i="26"/>
  <c r="JI105" i="26"/>
  <c r="JH105" i="26"/>
  <c r="JG105" i="26"/>
  <c r="JF105" i="26"/>
  <c r="A105" i="26"/>
  <c r="OF104" i="26"/>
  <c r="OE104" i="26"/>
  <c r="OD104" i="26"/>
  <c r="OC104" i="26"/>
  <c r="OB104" i="26"/>
  <c r="OA104" i="26"/>
  <c r="NZ104" i="26"/>
  <c r="NY104" i="26"/>
  <c r="NJ104" i="26"/>
  <c r="NG104" i="26"/>
  <c r="ND104" i="26"/>
  <c r="NA104" i="26"/>
  <c r="MX104" i="26"/>
  <c r="MU104" i="26"/>
  <c r="MR104" i="26"/>
  <c r="MO104" i="26"/>
  <c r="LD104" i="26"/>
  <c r="LC104" i="26"/>
  <c r="LB104" i="26"/>
  <c r="LA104" i="26"/>
  <c r="KZ104" i="26"/>
  <c r="KY104" i="26"/>
  <c r="KX104" i="26"/>
  <c r="KW104" i="26"/>
  <c r="KV104" i="26"/>
  <c r="KU104" i="26"/>
  <c r="KT104" i="26"/>
  <c r="KS104" i="26"/>
  <c r="KR104" i="26"/>
  <c r="KQ104" i="26"/>
  <c r="KP104" i="26"/>
  <c r="KO104" i="26"/>
  <c r="KN104" i="26"/>
  <c r="KM104" i="26"/>
  <c r="KL104" i="26"/>
  <c r="KK104" i="26"/>
  <c r="KJ104" i="26"/>
  <c r="KI104" i="26"/>
  <c r="KH104" i="26"/>
  <c r="KG104" i="26"/>
  <c r="KF104" i="26"/>
  <c r="KE104" i="26"/>
  <c r="KD104" i="26"/>
  <c r="KC104" i="26"/>
  <c r="KB104" i="26"/>
  <c r="KA104" i="26"/>
  <c r="JZ104" i="26"/>
  <c r="JY104" i="26"/>
  <c r="JX104" i="26"/>
  <c r="JW104" i="26"/>
  <c r="JV104" i="26"/>
  <c r="JU104" i="26"/>
  <c r="JT104" i="26"/>
  <c r="JS104" i="26"/>
  <c r="JR104" i="26"/>
  <c r="JQ104" i="26"/>
  <c r="JP104" i="26"/>
  <c r="JO104" i="26"/>
  <c r="JN104" i="26"/>
  <c r="JM104" i="26"/>
  <c r="JL104" i="26"/>
  <c r="JK104" i="26"/>
  <c r="JJ104" i="26"/>
  <c r="JI104" i="26"/>
  <c r="JH104" i="26"/>
  <c r="JG104" i="26"/>
  <c r="JF104" i="26"/>
  <c r="A104" i="26"/>
  <c r="OF103" i="26"/>
  <c r="OE103" i="26"/>
  <c r="OD103" i="26"/>
  <c r="OC103" i="26"/>
  <c r="OB103" i="26"/>
  <c r="OA103" i="26"/>
  <c r="NZ103" i="26"/>
  <c r="NY103" i="26"/>
  <c r="NJ103" i="26"/>
  <c r="NG103" i="26"/>
  <c r="ND103" i="26"/>
  <c r="NA103" i="26"/>
  <c r="MX103" i="26"/>
  <c r="MU103" i="26"/>
  <c r="MR103" i="26"/>
  <c r="MO103" i="26"/>
  <c r="LD103" i="26"/>
  <c r="LC103" i="26"/>
  <c r="LB103" i="26"/>
  <c r="LA103" i="26"/>
  <c r="KZ103" i="26"/>
  <c r="KY103" i="26"/>
  <c r="KX103" i="26"/>
  <c r="KW103" i="26"/>
  <c r="KV103" i="26"/>
  <c r="KU103" i="26"/>
  <c r="KT103" i="26"/>
  <c r="KS103" i="26"/>
  <c r="KR103" i="26"/>
  <c r="KQ103" i="26"/>
  <c r="KP103" i="26"/>
  <c r="KO103" i="26"/>
  <c r="KN103" i="26"/>
  <c r="KM103" i="26"/>
  <c r="KL103" i="26"/>
  <c r="KK103" i="26"/>
  <c r="KJ103" i="26"/>
  <c r="KI103" i="26"/>
  <c r="KH103" i="26"/>
  <c r="KG103" i="26"/>
  <c r="KF103" i="26"/>
  <c r="KE103" i="26"/>
  <c r="KD103" i="26"/>
  <c r="KC103" i="26"/>
  <c r="KB103" i="26"/>
  <c r="KA103" i="26"/>
  <c r="JZ103" i="26"/>
  <c r="JY103" i="26"/>
  <c r="JX103" i="26"/>
  <c r="JW103" i="26"/>
  <c r="JV103" i="26"/>
  <c r="JU103" i="26"/>
  <c r="JT103" i="26"/>
  <c r="JS103" i="26"/>
  <c r="JR103" i="26"/>
  <c r="JQ103" i="26"/>
  <c r="JP103" i="26"/>
  <c r="JO103" i="26"/>
  <c r="JN103" i="26"/>
  <c r="JM103" i="26"/>
  <c r="JL103" i="26"/>
  <c r="JK103" i="26"/>
  <c r="JJ103" i="26"/>
  <c r="JI103" i="26"/>
  <c r="JH103" i="26"/>
  <c r="JG103" i="26"/>
  <c r="JF103" i="26"/>
  <c r="JE103" i="26"/>
  <c r="JD103" i="26"/>
  <c r="JC103" i="26"/>
  <c r="JB103" i="26"/>
  <c r="JA103" i="26"/>
  <c r="IZ103" i="26"/>
  <c r="IY103" i="26"/>
  <c r="IX103" i="26"/>
  <c r="A103" i="26"/>
  <c r="OF102" i="26"/>
  <c r="OE102" i="26"/>
  <c r="OD102" i="26"/>
  <c r="OC102" i="26"/>
  <c r="OB102" i="26"/>
  <c r="OA102" i="26"/>
  <c r="NZ102" i="26"/>
  <c r="NY102" i="26"/>
  <c r="NJ102" i="26"/>
  <c r="NG102" i="26"/>
  <c r="ND102" i="26"/>
  <c r="NA102" i="26"/>
  <c r="MX102" i="26"/>
  <c r="MU102" i="26"/>
  <c r="MR102" i="26"/>
  <c r="MO102" i="26"/>
  <c r="LD102" i="26"/>
  <c r="LC102" i="26"/>
  <c r="LB102" i="26"/>
  <c r="LA102" i="26"/>
  <c r="KZ102" i="26"/>
  <c r="KY102" i="26"/>
  <c r="KX102" i="26"/>
  <c r="KW102" i="26"/>
  <c r="KV102" i="26"/>
  <c r="KU102" i="26"/>
  <c r="KT102" i="26"/>
  <c r="KS102" i="26"/>
  <c r="KR102" i="26"/>
  <c r="KQ102" i="26"/>
  <c r="KP102" i="26"/>
  <c r="KO102" i="26"/>
  <c r="KN102" i="26"/>
  <c r="KM102" i="26"/>
  <c r="KL102" i="26"/>
  <c r="KK102" i="26"/>
  <c r="KJ102" i="26"/>
  <c r="KI102" i="26"/>
  <c r="KH102" i="26"/>
  <c r="KG102" i="26"/>
  <c r="KF102" i="26"/>
  <c r="KE102" i="26"/>
  <c r="KD102" i="26"/>
  <c r="KC102" i="26"/>
  <c r="KB102" i="26"/>
  <c r="KA102" i="26"/>
  <c r="JZ102" i="26"/>
  <c r="JY102" i="26"/>
  <c r="JX102" i="26"/>
  <c r="JW102" i="26"/>
  <c r="JV102" i="26"/>
  <c r="JU102" i="26"/>
  <c r="JT102" i="26"/>
  <c r="JS102" i="26"/>
  <c r="JR102" i="26"/>
  <c r="JQ102" i="26"/>
  <c r="JP102" i="26"/>
  <c r="JO102" i="26"/>
  <c r="JN102" i="26"/>
  <c r="JM102" i="26"/>
  <c r="JL102" i="26"/>
  <c r="JK102" i="26"/>
  <c r="JJ102" i="26"/>
  <c r="JI102" i="26"/>
  <c r="JH102" i="26"/>
  <c r="JG102" i="26"/>
  <c r="JF102" i="26"/>
  <c r="A102" i="26"/>
  <c r="OF101" i="26"/>
  <c r="OE101" i="26"/>
  <c r="OD101" i="26"/>
  <c r="OC101" i="26"/>
  <c r="OB101" i="26"/>
  <c r="OA101" i="26"/>
  <c r="NZ101" i="26"/>
  <c r="NY101" i="26"/>
  <c r="NJ101" i="26"/>
  <c r="NG101" i="26"/>
  <c r="ND101" i="26"/>
  <c r="NA101" i="26"/>
  <c r="MX101" i="26"/>
  <c r="MU101" i="26"/>
  <c r="MR101" i="26"/>
  <c r="MO101" i="26"/>
  <c r="LD101" i="26"/>
  <c r="LC101" i="26"/>
  <c r="LB101" i="26"/>
  <c r="LA101" i="26"/>
  <c r="KZ101" i="26"/>
  <c r="KY101" i="26"/>
  <c r="KX101" i="26"/>
  <c r="KW101" i="26"/>
  <c r="KV101" i="26"/>
  <c r="KU101" i="26"/>
  <c r="KT101" i="26"/>
  <c r="KS101" i="26"/>
  <c r="KR101" i="26"/>
  <c r="KQ101" i="26"/>
  <c r="KP101" i="26"/>
  <c r="KO101" i="26"/>
  <c r="KN101" i="26"/>
  <c r="KM101" i="26"/>
  <c r="KL101" i="26"/>
  <c r="KK101" i="26"/>
  <c r="KJ101" i="26"/>
  <c r="KI101" i="26"/>
  <c r="KH101" i="26"/>
  <c r="KG101" i="26"/>
  <c r="KF101" i="26"/>
  <c r="KE101" i="26"/>
  <c r="KD101" i="26"/>
  <c r="KC101" i="26"/>
  <c r="KB101" i="26"/>
  <c r="KA101" i="26"/>
  <c r="JZ101" i="26"/>
  <c r="JY101" i="26"/>
  <c r="JX101" i="26"/>
  <c r="JW101" i="26"/>
  <c r="JV101" i="26"/>
  <c r="JU101" i="26"/>
  <c r="JT101" i="26"/>
  <c r="JS101" i="26"/>
  <c r="JR101" i="26"/>
  <c r="JQ101" i="26"/>
  <c r="JP101" i="26"/>
  <c r="JO101" i="26"/>
  <c r="JN101" i="26"/>
  <c r="JM101" i="26"/>
  <c r="JL101" i="26"/>
  <c r="JK101" i="26"/>
  <c r="JJ101" i="26"/>
  <c r="JI101" i="26"/>
  <c r="JH101" i="26"/>
  <c r="JG101" i="26"/>
  <c r="JF101" i="26"/>
  <c r="A101" i="26"/>
  <c r="OF100" i="26"/>
  <c r="OE100" i="26"/>
  <c r="OD100" i="26"/>
  <c r="OC100" i="26"/>
  <c r="OB100" i="26"/>
  <c r="OA100" i="26"/>
  <c r="NZ100" i="26"/>
  <c r="NY100" i="26"/>
  <c r="NJ100" i="26"/>
  <c r="NG100" i="26"/>
  <c r="ND100" i="26"/>
  <c r="NA100" i="26"/>
  <c r="MX100" i="26"/>
  <c r="MU100" i="26"/>
  <c r="MR100" i="26"/>
  <c r="MO100" i="26"/>
  <c r="LD100" i="26"/>
  <c r="LC100" i="26"/>
  <c r="LB100" i="26"/>
  <c r="LA100" i="26"/>
  <c r="KZ100" i="26"/>
  <c r="KY100" i="26"/>
  <c r="KX100" i="26"/>
  <c r="KW100" i="26"/>
  <c r="KV100" i="26"/>
  <c r="KU100" i="26"/>
  <c r="KT100" i="26"/>
  <c r="KS100" i="26"/>
  <c r="KR100" i="26"/>
  <c r="KQ100" i="26"/>
  <c r="KP100" i="26"/>
  <c r="KO100" i="26"/>
  <c r="KN100" i="26"/>
  <c r="KM100" i="26"/>
  <c r="KL100" i="26"/>
  <c r="KK100" i="26"/>
  <c r="KJ100" i="26"/>
  <c r="KI100" i="26"/>
  <c r="KH100" i="26"/>
  <c r="KG100" i="26"/>
  <c r="KF100" i="26"/>
  <c r="KE100" i="26"/>
  <c r="KD100" i="26"/>
  <c r="KC100" i="26"/>
  <c r="KB100" i="26"/>
  <c r="KA100" i="26"/>
  <c r="JZ100" i="26"/>
  <c r="JY100" i="26"/>
  <c r="JX100" i="26"/>
  <c r="JW100" i="26"/>
  <c r="JV100" i="26"/>
  <c r="JU100" i="26"/>
  <c r="JT100" i="26"/>
  <c r="JS100" i="26"/>
  <c r="JR100" i="26"/>
  <c r="JQ100" i="26"/>
  <c r="JP100" i="26"/>
  <c r="JO100" i="26"/>
  <c r="JN100" i="26"/>
  <c r="JM100" i="26"/>
  <c r="JL100" i="26"/>
  <c r="JK100" i="26"/>
  <c r="JJ100" i="26"/>
  <c r="JI100" i="26"/>
  <c r="JH100" i="26"/>
  <c r="JG100" i="26"/>
  <c r="JF100" i="26"/>
  <c r="A100" i="26"/>
  <c r="OF99" i="26"/>
  <c r="OE99" i="26"/>
  <c r="OD99" i="26"/>
  <c r="OC99" i="26"/>
  <c r="OB99" i="26"/>
  <c r="OA99" i="26"/>
  <c r="NZ99" i="26"/>
  <c r="NY99" i="26"/>
  <c r="NJ99" i="26"/>
  <c r="NG99" i="26"/>
  <c r="ND99" i="26"/>
  <c r="NA99" i="26"/>
  <c r="MX99" i="26"/>
  <c r="MU99" i="26"/>
  <c r="MR99" i="26"/>
  <c r="MO99" i="26"/>
  <c r="LD99" i="26"/>
  <c r="LC99" i="26"/>
  <c r="LB99" i="26"/>
  <c r="LA99" i="26"/>
  <c r="KZ99" i="26"/>
  <c r="KY99" i="26"/>
  <c r="KX99" i="26"/>
  <c r="KW99" i="26"/>
  <c r="KV99" i="26"/>
  <c r="KU99" i="26"/>
  <c r="KT99" i="26"/>
  <c r="KS99" i="26"/>
  <c r="KR99" i="26"/>
  <c r="KQ99" i="26"/>
  <c r="KP99" i="26"/>
  <c r="KO99" i="26"/>
  <c r="KN99" i="26"/>
  <c r="KM99" i="26"/>
  <c r="KL99" i="26"/>
  <c r="KK99" i="26"/>
  <c r="KJ99" i="26"/>
  <c r="KI99" i="26"/>
  <c r="KH99" i="26"/>
  <c r="KG99" i="26"/>
  <c r="KF99" i="26"/>
  <c r="KE99" i="26"/>
  <c r="KD99" i="26"/>
  <c r="KC99" i="26"/>
  <c r="KB99" i="26"/>
  <c r="KA99" i="26"/>
  <c r="JZ99" i="26"/>
  <c r="JY99" i="26"/>
  <c r="JX99" i="26"/>
  <c r="JW99" i="26"/>
  <c r="JV99" i="26"/>
  <c r="JU99" i="26"/>
  <c r="JT99" i="26"/>
  <c r="JS99" i="26"/>
  <c r="JR99" i="26"/>
  <c r="JQ99" i="26"/>
  <c r="JP99" i="26"/>
  <c r="JO99" i="26"/>
  <c r="JN99" i="26"/>
  <c r="JM99" i="26"/>
  <c r="JL99" i="26"/>
  <c r="JK99" i="26"/>
  <c r="JJ99" i="26"/>
  <c r="JI99" i="26"/>
  <c r="JH99" i="26"/>
  <c r="JG99" i="26"/>
  <c r="JF99" i="26"/>
  <c r="A99" i="26"/>
  <c r="OF98" i="26"/>
  <c r="OE98" i="26"/>
  <c r="OD98" i="26"/>
  <c r="OC98" i="26"/>
  <c r="OB98" i="26"/>
  <c r="OA98" i="26"/>
  <c r="NZ98" i="26"/>
  <c r="NY98" i="26"/>
  <c r="NJ98" i="26"/>
  <c r="NG98" i="26"/>
  <c r="ND98" i="26"/>
  <c r="NA98" i="26"/>
  <c r="MX98" i="26"/>
  <c r="MU98" i="26"/>
  <c r="MR98" i="26"/>
  <c r="MO98" i="26"/>
  <c r="LD98" i="26"/>
  <c r="LC98" i="26"/>
  <c r="LB98" i="26"/>
  <c r="LA98" i="26"/>
  <c r="KZ98" i="26"/>
  <c r="KY98" i="26"/>
  <c r="KX98" i="26"/>
  <c r="KW98" i="26"/>
  <c r="KV98" i="26"/>
  <c r="KU98" i="26"/>
  <c r="KT98" i="26"/>
  <c r="KS98" i="26"/>
  <c r="KR98" i="26"/>
  <c r="KQ98" i="26"/>
  <c r="KP98" i="26"/>
  <c r="KO98" i="26"/>
  <c r="KN98" i="26"/>
  <c r="KM98" i="26"/>
  <c r="KL98" i="26"/>
  <c r="KK98" i="26"/>
  <c r="KJ98" i="26"/>
  <c r="KI98" i="26"/>
  <c r="KH98" i="26"/>
  <c r="KG98" i="26"/>
  <c r="KF98" i="26"/>
  <c r="KE98" i="26"/>
  <c r="KD98" i="26"/>
  <c r="KC98" i="26"/>
  <c r="KB98" i="26"/>
  <c r="KA98" i="26"/>
  <c r="JZ98" i="26"/>
  <c r="JY98" i="26"/>
  <c r="JX98" i="26"/>
  <c r="JW98" i="26"/>
  <c r="JV98" i="26"/>
  <c r="JU98" i="26"/>
  <c r="JT98" i="26"/>
  <c r="JS98" i="26"/>
  <c r="JR98" i="26"/>
  <c r="JQ98" i="26"/>
  <c r="JP98" i="26"/>
  <c r="JO98" i="26"/>
  <c r="JN98" i="26"/>
  <c r="JM98" i="26"/>
  <c r="JL98" i="26"/>
  <c r="JK98" i="26"/>
  <c r="JJ98" i="26"/>
  <c r="JI98" i="26"/>
  <c r="JH98" i="26"/>
  <c r="JG98" i="26"/>
  <c r="JF98" i="26"/>
  <c r="A98" i="26"/>
  <c r="OF97" i="26"/>
  <c r="OE97" i="26"/>
  <c r="OD97" i="26"/>
  <c r="OC97" i="26"/>
  <c r="OB97" i="26"/>
  <c r="OA97" i="26"/>
  <c r="NZ97" i="26"/>
  <c r="NY97" i="26"/>
  <c r="NJ97" i="26"/>
  <c r="NG97" i="26"/>
  <c r="ND97" i="26"/>
  <c r="NA97" i="26"/>
  <c r="MX97" i="26"/>
  <c r="MU97" i="26"/>
  <c r="MR97" i="26"/>
  <c r="MO97" i="26"/>
  <c r="LD97" i="26"/>
  <c r="LC97" i="26"/>
  <c r="LB97" i="26"/>
  <c r="LA97" i="26"/>
  <c r="KZ97" i="26"/>
  <c r="KY97" i="26"/>
  <c r="KX97" i="26"/>
  <c r="KW97" i="26"/>
  <c r="KV97" i="26"/>
  <c r="KU97" i="26"/>
  <c r="KT97" i="26"/>
  <c r="KS97" i="26"/>
  <c r="KR97" i="26"/>
  <c r="KQ97" i="26"/>
  <c r="KP97" i="26"/>
  <c r="KO97" i="26"/>
  <c r="KN97" i="26"/>
  <c r="KM97" i="26"/>
  <c r="KL97" i="26"/>
  <c r="KK97" i="26"/>
  <c r="KJ97" i="26"/>
  <c r="KI97" i="26"/>
  <c r="KH97" i="26"/>
  <c r="KG97" i="26"/>
  <c r="KF97" i="26"/>
  <c r="KE97" i="26"/>
  <c r="KD97" i="26"/>
  <c r="KC97" i="26"/>
  <c r="KB97" i="26"/>
  <c r="KA97" i="26"/>
  <c r="JZ97" i="26"/>
  <c r="JY97" i="26"/>
  <c r="JX97" i="26"/>
  <c r="JW97" i="26"/>
  <c r="JV97" i="26"/>
  <c r="JU97" i="26"/>
  <c r="JT97" i="26"/>
  <c r="JS97" i="26"/>
  <c r="JR97" i="26"/>
  <c r="JQ97" i="26"/>
  <c r="JP97" i="26"/>
  <c r="JO97" i="26"/>
  <c r="JN97" i="26"/>
  <c r="JM97" i="26"/>
  <c r="JL97" i="26"/>
  <c r="JK97" i="26"/>
  <c r="JJ97" i="26"/>
  <c r="JI97" i="26"/>
  <c r="JH97" i="26"/>
  <c r="JG97" i="26"/>
  <c r="JF97" i="26"/>
  <c r="JE97" i="26"/>
  <c r="JD97" i="26"/>
  <c r="JC97" i="26"/>
  <c r="JB97" i="26"/>
  <c r="JA97" i="26"/>
  <c r="IZ97" i="26"/>
  <c r="IY97" i="26"/>
  <c r="IX97" i="26"/>
  <c r="IW97" i="26"/>
  <c r="IV97" i="26"/>
  <c r="IU97" i="26"/>
  <c r="IT97" i="26"/>
  <c r="IS97" i="26"/>
  <c r="IR97" i="26"/>
  <c r="IQ97" i="26"/>
  <c r="IP97" i="26"/>
  <c r="IO97" i="26"/>
  <c r="IN97" i="26"/>
  <c r="IM97" i="26"/>
  <c r="IL97" i="26"/>
  <c r="IK97" i="26"/>
  <c r="IJ97" i="26"/>
  <c r="II97" i="26"/>
  <c r="IH97" i="26"/>
  <c r="IG97" i="26"/>
  <c r="IF97" i="26"/>
  <c r="IE97" i="26"/>
  <c r="ID97" i="26"/>
  <c r="IC97" i="26"/>
  <c r="IB97" i="26"/>
  <c r="IA97" i="26"/>
  <c r="HZ97" i="26"/>
  <c r="HY97" i="26"/>
  <c r="HX97" i="26"/>
  <c r="HW97" i="26"/>
  <c r="HV97" i="26"/>
  <c r="HU97" i="26"/>
  <c r="HT97" i="26"/>
  <c r="HS97" i="26"/>
  <c r="HR97" i="26"/>
  <c r="HQ97" i="26"/>
  <c r="HP97" i="26"/>
  <c r="HO97" i="26"/>
  <c r="HN97" i="26"/>
  <c r="HM97" i="26"/>
  <c r="HL97" i="26"/>
  <c r="HK97" i="26"/>
  <c r="HJ97" i="26"/>
  <c r="HI97" i="26"/>
  <c r="HH97" i="26"/>
  <c r="HG97" i="26"/>
  <c r="HF97" i="26"/>
  <c r="HE97" i="26"/>
  <c r="HD97" i="26"/>
  <c r="HC97" i="26"/>
  <c r="HB97" i="26"/>
  <c r="HA97" i="26"/>
  <c r="GZ97" i="26"/>
  <c r="GY97" i="26"/>
  <c r="GX97" i="26"/>
  <c r="GW97" i="26"/>
  <c r="GV97" i="26"/>
  <c r="GU97" i="26"/>
  <c r="GT97" i="26"/>
  <c r="GS97" i="26"/>
  <c r="GR97" i="26"/>
  <c r="GQ97" i="26"/>
  <c r="GP97" i="26"/>
  <c r="GO97" i="26"/>
  <c r="GN97" i="26"/>
  <c r="GM97" i="26"/>
  <c r="GL97" i="26"/>
  <c r="GK97" i="26"/>
  <c r="GJ97" i="26"/>
  <c r="GI97" i="26"/>
  <c r="GH97" i="26"/>
  <c r="GG97" i="26"/>
  <c r="GF97" i="26"/>
  <c r="GE97" i="26"/>
  <c r="GD97" i="26"/>
  <c r="GC97" i="26"/>
  <c r="GB97" i="26"/>
  <c r="GA97" i="26"/>
  <c r="FZ97" i="26"/>
  <c r="FY97" i="26"/>
  <c r="FX97" i="26"/>
  <c r="FW97" i="26"/>
  <c r="FV97" i="26"/>
  <c r="FU97" i="26"/>
  <c r="FT97" i="26"/>
  <c r="FS97" i="26"/>
  <c r="FR97" i="26"/>
  <c r="FQ97" i="26"/>
  <c r="FP97" i="26"/>
  <c r="FO97" i="26"/>
  <c r="FN97" i="26"/>
  <c r="FM97" i="26"/>
  <c r="FL97" i="26"/>
  <c r="FK97" i="26"/>
  <c r="FJ97" i="26"/>
  <c r="FI97" i="26"/>
  <c r="FH97" i="26"/>
  <c r="FG97" i="26"/>
  <c r="FF97" i="26"/>
  <c r="FE97" i="26"/>
  <c r="FD97" i="26"/>
  <c r="FC97" i="26"/>
  <c r="FB97" i="26"/>
  <c r="FA97" i="26"/>
  <c r="EZ97" i="26"/>
  <c r="EY97" i="26"/>
  <c r="EX97" i="26"/>
  <c r="EW97" i="26"/>
  <c r="EV97" i="26"/>
  <c r="EU97" i="26"/>
  <c r="ET97" i="26"/>
  <c r="ES97" i="26"/>
  <c r="ER97" i="26"/>
  <c r="EQ97" i="26"/>
  <c r="EP97" i="26"/>
  <c r="EO97" i="26"/>
  <c r="EN97" i="26"/>
  <c r="EM97" i="26"/>
  <c r="EL97" i="26"/>
  <c r="EK97" i="26"/>
  <c r="EJ97" i="26"/>
  <c r="EI97" i="26"/>
  <c r="EH97" i="26"/>
  <c r="EG97" i="26"/>
  <c r="EF97" i="26"/>
  <c r="EE97" i="26"/>
  <c r="ED97" i="26"/>
  <c r="EC97" i="26"/>
  <c r="EB97" i="26"/>
  <c r="EA97" i="26"/>
  <c r="DZ97" i="26"/>
  <c r="DY97" i="26"/>
  <c r="DX97" i="26"/>
  <c r="DW97" i="26"/>
  <c r="DV97" i="26"/>
  <c r="DU97" i="26"/>
  <c r="DT97" i="26"/>
  <c r="DS97" i="26"/>
  <c r="DR97" i="26"/>
  <c r="DQ97" i="26"/>
  <c r="DP97" i="26"/>
  <c r="DO97" i="26"/>
  <c r="DN97" i="26"/>
  <c r="DM97" i="26"/>
  <c r="DL97" i="26"/>
  <c r="DK97" i="26"/>
  <c r="DJ97" i="26"/>
  <c r="DI97" i="26"/>
  <c r="DH97" i="26"/>
  <c r="DG97" i="26"/>
  <c r="DF97" i="26"/>
  <c r="DE97" i="26"/>
  <c r="DD97" i="26"/>
  <c r="DC97" i="26"/>
  <c r="DB97" i="26"/>
  <c r="DA97" i="26"/>
  <c r="CZ97" i="26"/>
  <c r="CY97" i="26"/>
  <c r="CX97" i="26"/>
  <c r="CW97" i="26"/>
  <c r="CV97" i="26"/>
  <c r="CU97" i="26"/>
  <c r="CT97" i="26"/>
  <c r="CS97" i="26"/>
  <c r="CR97" i="26"/>
  <c r="CQ97" i="26"/>
  <c r="CP97" i="26"/>
  <c r="CO97" i="26"/>
  <c r="CN97" i="26"/>
  <c r="CM97" i="26"/>
  <c r="CL97" i="26"/>
  <c r="CK97" i="26"/>
  <c r="CJ97" i="26"/>
  <c r="CI97" i="26"/>
  <c r="CH97" i="26"/>
  <c r="CG97" i="26"/>
  <c r="CF97" i="26"/>
  <c r="CE97" i="26"/>
  <c r="CD97" i="26"/>
  <c r="CC97" i="26"/>
  <c r="CB97" i="26"/>
  <c r="CA97" i="26"/>
  <c r="BZ97" i="26"/>
  <c r="BY97" i="26"/>
  <c r="BX97" i="26"/>
  <c r="BW97" i="26"/>
  <c r="BV97" i="26"/>
  <c r="BU97" i="26"/>
  <c r="BT97" i="26"/>
  <c r="BS97" i="26"/>
  <c r="BR97" i="26"/>
  <c r="BQ97" i="26"/>
  <c r="BP97" i="26"/>
  <c r="BO97" i="26"/>
  <c r="BN97" i="26"/>
  <c r="BM97" i="26"/>
  <c r="BL97" i="26"/>
  <c r="BK97" i="26"/>
  <c r="BJ97" i="26"/>
  <c r="BI97" i="26"/>
  <c r="BH97" i="26"/>
  <c r="BG97" i="26"/>
  <c r="BF97" i="26"/>
  <c r="BE97" i="26"/>
  <c r="BD97" i="26"/>
  <c r="BC97" i="26"/>
  <c r="BB97" i="26"/>
  <c r="BA97" i="26"/>
  <c r="AZ97" i="26"/>
  <c r="AY97" i="26"/>
  <c r="AX97" i="26"/>
  <c r="AW97" i="26"/>
  <c r="AV97" i="26"/>
  <c r="AU97" i="26"/>
  <c r="AT97" i="26"/>
  <c r="AS97" i="26"/>
  <c r="AR97" i="26"/>
  <c r="AQ97" i="26"/>
  <c r="AP97" i="26"/>
  <c r="AO97" i="26"/>
  <c r="AN97" i="26"/>
  <c r="AM97" i="26"/>
  <c r="AL97" i="26"/>
  <c r="AK97" i="26"/>
  <c r="AJ97" i="26"/>
  <c r="AI97" i="26"/>
  <c r="AH97" i="26"/>
  <c r="AG97" i="26"/>
  <c r="AF97" i="26"/>
  <c r="AE97" i="26"/>
  <c r="AD97" i="26"/>
  <c r="AC97" i="26"/>
  <c r="AB97" i="26"/>
  <c r="AA97" i="26"/>
  <c r="Z97" i="26"/>
  <c r="Y97" i="26"/>
  <c r="X97" i="26"/>
  <c r="W97" i="26"/>
  <c r="V97" i="26"/>
  <c r="U97" i="26"/>
  <c r="T97" i="26"/>
  <c r="S97" i="26"/>
  <c r="R97" i="26"/>
  <c r="Q97" i="26"/>
  <c r="P97" i="26"/>
  <c r="O97" i="26"/>
  <c r="N97" i="26"/>
  <c r="M97" i="26"/>
  <c r="L97" i="26"/>
  <c r="K97" i="26"/>
  <c r="J97" i="26"/>
  <c r="I97" i="26"/>
  <c r="H97" i="26"/>
  <c r="G97" i="26"/>
  <c r="F97" i="26"/>
  <c r="E97" i="26"/>
  <c r="D97" i="26"/>
  <c r="C97" i="26"/>
  <c r="A97" i="26"/>
  <c r="OF96" i="26"/>
  <c r="OE96" i="26"/>
  <c r="OD96" i="26"/>
  <c r="OC96" i="26"/>
  <c r="OB96" i="26"/>
  <c r="OA96" i="26"/>
  <c r="NZ96" i="26"/>
  <c r="NY96" i="26"/>
  <c r="NJ96" i="26"/>
  <c r="NG96" i="26"/>
  <c r="ND96" i="26"/>
  <c r="NA96" i="26"/>
  <c r="MX96" i="26"/>
  <c r="MU96" i="26"/>
  <c r="MR96" i="26"/>
  <c r="MO96" i="26"/>
  <c r="LD96" i="26"/>
  <c r="LC96" i="26"/>
  <c r="LB96" i="26"/>
  <c r="LA96" i="26"/>
  <c r="KZ96" i="26"/>
  <c r="KY96" i="26"/>
  <c r="KX96" i="26"/>
  <c r="KW96" i="26"/>
  <c r="KV96" i="26"/>
  <c r="KU96" i="26"/>
  <c r="KT96" i="26"/>
  <c r="KS96" i="26"/>
  <c r="KR96" i="26"/>
  <c r="KQ96" i="26"/>
  <c r="KP96" i="26"/>
  <c r="KO96" i="26"/>
  <c r="KN96" i="26"/>
  <c r="KM96" i="26"/>
  <c r="KL96" i="26"/>
  <c r="KK96" i="26"/>
  <c r="KJ96" i="26"/>
  <c r="KI96" i="26"/>
  <c r="KH96" i="26"/>
  <c r="KG96" i="26"/>
  <c r="KF96" i="26"/>
  <c r="KE96" i="26"/>
  <c r="KD96" i="26"/>
  <c r="KC96" i="26"/>
  <c r="KB96" i="26"/>
  <c r="KA96" i="26"/>
  <c r="JZ96" i="26"/>
  <c r="JY96" i="26"/>
  <c r="JX96" i="26"/>
  <c r="JW96" i="26"/>
  <c r="JV96" i="26"/>
  <c r="JU96" i="26"/>
  <c r="JT96" i="26"/>
  <c r="JS96" i="26"/>
  <c r="JR96" i="26"/>
  <c r="JQ96" i="26"/>
  <c r="JP96" i="26"/>
  <c r="JO96" i="26"/>
  <c r="JN96" i="26"/>
  <c r="JM96" i="26"/>
  <c r="JL96" i="26"/>
  <c r="JK96" i="26"/>
  <c r="JJ96" i="26"/>
  <c r="JI96" i="26"/>
  <c r="JH96" i="26"/>
  <c r="JG96" i="26"/>
  <c r="JF96" i="26"/>
  <c r="A96" i="26"/>
  <c r="OF95" i="26"/>
  <c r="OE95" i="26"/>
  <c r="OD95" i="26"/>
  <c r="OC95" i="26"/>
  <c r="OB95" i="26"/>
  <c r="OA95" i="26"/>
  <c r="NZ95" i="26"/>
  <c r="NY95" i="26"/>
  <c r="NJ95" i="26"/>
  <c r="NG95" i="26"/>
  <c r="ND95" i="26"/>
  <c r="NA95" i="26"/>
  <c r="MX95" i="26"/>
  <c r="MU95" i="26"/>
  <c r="MR95" i="26"/>
  <c r="MO95" i="26"/>
  <c r="LD95" i="26"/>
  <c r="LC95" i="26"/>
  <c r="LB95" i="26"/>
  <c r="LA95" i="26"/>
  <c r="KZ95" i="26"/>
  <c r="KO95" i="26"/>
  <c r="KN95" i="26"/>
  <c r="KM95" i="26"/>
  <c r="KL95" i="26"/>
  <c r="KK95" i="26"/>
  <c r="KJ95" i="26"/>
  <c r="KI95" i="26"/>
  <c r="KH95" i="26"/>
  <c r="KG95" i="26"/>
  <c r="KF95" i="26"/>
  <c r="KE95" i="26"/>
  <c r="KD95" i="26"/>
  <c r="KC95" i="26"/>
  <c r="KB95" i="26"/>
  <c r="KA95" i="26"/>
  <c r="JZ95" i="26"/>
  <c r="JY95" i="26"/>
  <c r="JX95" i="26"/>
  <c r="JW95" i="26"/>
  <c r="JV95" i="26"/>
  <c r="JU95" i="26"/>
  <c r="JT95" i="26"/>
  <c r="JS95" i="26"/>
  <c r="JR95" i="26"/>
  <c r="JQ95" i="26"/>
  <c r="JP95" i="26"/>
  <c r="JO95" i="26"/>
  <c r="JN95" i="26"/>
  <c r="JM95" i="26"/>
  <c r="JL95" i="26"/>
  <c r="JK95" i="26"/>
  <c r="JJ95" i="26"/>
  <c r="JI95" i="26"/>
  <c r="JH95" i="26"/>
  <c r="JG95" i="26"/>
  <c r="JF95" i="26"/>
  <c r="A95" i="26"/>
  <c r="OF94" i="26"/>
  <c r="OE94" i="26"/>
  <c r="OD94" i="26"/>
  <c r="OC94" i="26"/>
  <c r="OB94" i="26"/>
  <c r="OA94" i="26"/>
  <c r="NZ94" i="26"/>
  <c r="NY94" i="26"/>
  <c r="NJ94" i="26"/>
  <c r="NG94" i="26"/>
  <c r="ND94" i="26"/>
  <c r="NA94" i="26"/>
  <c r="MX94" i="26"/>
  <c r="MU94" i="26"/>
  <c r="MR94" i="26"/>
  <c r="MO94" i="26"/>
  <c r="LD94" i="26"/>
  <c r="LC94" i="26"/>
  <c r="LB94" i="26"/>
  <c r="LA94" i="26"/>
  <c r="KZ94" i="26"/>
  <c r="KO94" i="26"/>
  <c r="KN94" i="26"/>
  <c r="KM94" i="26"/>
  <c r="KL94" i="26"/>
  <c r="KK94" i="26"/>
  <c r="KJ94" i="26"/>
  <c r="KI94" i="26"/>
  <c r="KH94" i="26"/>
  <c r="KG94" i="26"/>
  <c r="KF94" i="26"/>
  <c r="KE94" i="26"/>
  <c r="KD94" i="26"/>
  <c r="KC94" i="26"/>
  <c r="KB94" i="26"/>
  <c r="KA94" i="26"/>
  <c r="JZ94" i="26"/>
  <c r="JY94" i="26"/>
  <c r="JX94" i="26"/>
  <c r="JW94" i="26"/>
  <c r="JV94" i="26"/>
  <c r="JU94" i="26"/>
  <c r="JT94" i="26"/>
  <c r="JS94" i="26"/>
  <c r="JR94" i="26"/>
  <c r="JQ94" i="26"/>
  <c r="JP94" i="26"/>
  <c r="JO94" i="26"/>
  <c r="JN94" i="26"/>
  <c r="JM94" i="26"/>
  <c r="JL94" i="26"/>
  <c r="JK94" i="26"/>
  <c r="JJ94" i="26"/>
  <c r="JI94" i="26"/>
  <c r="JH94" i="26"/>
  <c r="JG94" i="26"/>
  <c r="JF94" i="26"/>
  <c r="A94" i="26"/>
  <c r="OF93" i="26"/>
  <c r="OE93" i="26"/>
  <c r="OD93" i="26"/>
  <c r="OC93" i="26"/>
  <c r="OB93" i="26"/>
  <c r="OA93" i="26"/>
  <c r="NZ93" i="26"/>
  <c r="NY93" i="26"/>
  <c r="NJ93" i="26"/>
  <c r="NG93" i="26"/>
  <c r="ND93" i="26"/>
  <c r="NA93" i="26"/>
  <c r="MX93" i="26"/>
  <c r="MU93" i="26"/>
  <c r="MR93" i="26"/>
  <c r="MO93" i="26"/>
  <c r="LD93" i="26"/>
  <c r="LC93" i="26"/>
  <c r="LB93" i="26"/>
  <c r="LA93" i="26"/>
  <c r="KZ93" i="26"/>
  <c r="KY93" i="26"/>
  <c r="KX93" i="26"/>
  <c r="KW93" i="26"/>
  <c r="KV93" i="26"/>
  <c r="KU93" i="26"/>
  <c r="KT93" i="26"/>
  <c r="KS93" i="26"/>
  <c r="KR93" i="26"/>
  <c r="KQ93" i="26"/>
  <c r="KP93" i="26"/>
  <c r="KO93" i="26"/>
  <c r="KN93" i="26"/>
  <c r="KM93" i="26"/>
  <c r="KL93" i="26"/>
  <c r="KK93" i="26"/>
  <c r="KJ93" i="26"/>
  <c r="KI93" i="26"/>
  <c r="KH93" i="26"/>
  <c r="KG93" i="26"/>
  <c r="KF93" i="26"/>
  <c r="KE93" i="26"/>
  <c r="KD93" i="26"/>
  <c r="KC93" i="26"/>
  <c r="KB93" i="26"/>
  <c r="KA93" i="26"/>
  <c r="JZ93" i="26"/>
  <c r="JY93" i="26"/>
  <c r="JX93" i="26"/>
  <c r="JW93" i="26"/>
  <c r="JV93" i="26"/>
  <c r="JU93" i="26"/>
  <c r="JT93" i="26"/>
  <c r="JS93" i="26"/>
  <c r="JR93" i="26"/>
  <c r="JQ93" i="26"/>
  <c r="JP93" i="26"/>
  <c r="JO93" i="26"/>
  <c r="JN93" i="26"/>
  <c r="JM93" i="26"/>
  <c r="JL93" i="26"/>
  <c r="JK93" i="26"/>
  <c r="JJ93" i="26"/>
  <c r="JI93" i="26"/>
  <c r="JH93" i="26"/>
  <c r="JG93" i="26"/>
  <c r="JF93" i="26"/>
  <c r="JE93" i="26"/>
  <c r="JD93" i="26"/>
  <c r="JC93" i="26"/>
  <c r="JB93" i="26"/>
  <c r="JA93" i="26"/>
  <c r="IZ93" i="26"/>
  <c r="IY93" i="26"/>
  <c r="IX93" i="26"/>
  <c r="IW93" i="26"/>
  <c r="IV93" i="26"/>
  <c r="IU93" i="26"/>
  <c r="IT93" i="26"/>
  <c r="IS93" i="26"/>
  <c r="IR93" i="26"/>
  <c r="IQ93" i="26"/>
  <c r="IP93" i="26"/>
  <c r="IO93" i="26"/>
  <c r="IN93" i="26"/>
  <c r="IM93" i="26"/>
  <c r="IL93" i="26"/>
  <c r="IK93" i="26"/>
  <c r="IJ93" i="26"/>
  <c r="II93" i="26"/>
  <c r="IH93" i="26"/>
  <c r="IG93" i="26"/>
  <c r="IF93" i="26"/>
  <c r="IE93" i="26"/>
  <c r="ID93" i="26"/>
  <c r="IC93" i="26"/>
  <c r="IB93" i="26"/>
  <c r="IA93" i="26"/>
  <c r="HZ93" i="26"/>
  <c r="HY93" i="26"/>
  <c r="HX93" i="26"/>
  <c r="HW93" i="26"/>
  <c r="HV93" i="26"/>
  <c r="HU93" i="26"/>
  <c r="HT93" i="26"/>
  <c r="HS93" i="26"/>
  <c r="HR93" i="26"/>
  <c r="HQ93" i="26"/>
  <c r="HP93" i="26"/>
  <c r="HO93" i="26"/>
  <c r="HN93" i="26"/>
  <c r="HM93" i="26"/>
  <c r="HL93" i="26"/>
  <c r="HK93" i="26"/>
  <c r="HJ93" i="26"/>
  <c r="HI93" i="26"/>
  <c r="HH93" i="26"/>
  <c r="HG93" i="26"/>
  <c r="HF93" i="26"/>
  <c r="HE93" i="26"/>
  <c r="HD93" i="26"/>
  <c r="HC93" i="26"/>
  <c r="HB93" i="26"/>
  <c r="HA93" i="26"/>
  <c r="GZ93" i="26"/>
  <c r="GY93" i="26"/>
  <c r="GX93" i="26"/>
  <c r="GW93" i="26"/>
  <c r="GV93" i="26"/>
  <c r="GU93" i="26"/>
  <c r="GT93" i="26"/>
  <c r="GS93" i="26"/>
  <c r="GR93" i="26"/>
  <c r="GQ93" i="26"/>
  <c r="GP93" i="26"/>
  <c r="GO93" i="26"/>
  <c r="GN93" i="26"/>
  <c r="GM93" i="26"/>
  <c r="GL93" i="26"/>
  <c r="GK93" i="26"/>
  <c r="GJ93" i="26"/>
  <c r="GI93" i="26"/>
  <c r="GH93" i="26"/>
  <c r="GG93" i="26"/>
  <c r="GF93" i="26"/>
  <c r="GE93" i="26"/>
  <c r="GD93" i="26"/>
  <c r="GC93" i="26"/>
  <c r="GB93" i="26"/>
  <c r="GA93" i="26"/>
  <c r="FZ93" i="26"/>
  <c r="FY93" i="26"/>
  <c r="FX93" i="26"/>
  <c r="FW93" i="26"/>
  <c r="FV93" i="26"/>
  <c r="FU93" i="26"/>
  <c r="FT93" i="26"/>
  <c r="FS93" i="26"/>
  <c r="FR93" i="26"/>
  <c r="FQ93" i="26"/>
  <c r="FP93" i="26"/>
  <c r="FO93" i="26"/>
  <c r="FN93" i="26"/>
  <c r="FM93" i="26"/>
  <c r="FL93" i="26"/>
  <c r="FK93" i="26"/>
  <c r="FJ93" i="26"/>
  <c r="FI93" i="26"/>
  <c r="FH93" i="26"/>
  <c r="FG93" i="26"/>
  <c r="FF93" i="26"/>
  <c r="FE93" i="26"/>
  <c r="FD93" i="26"/>
  <c r="FC93" i="26"/>
  <c r="FB93" i="26"/>
  <c r="FA93" i="26"/>
  <c r="EZ93" i="26"/>
  <c r="EY93" i="26"/>
  <c r="EX93" i="26"/>
  <c r="EW93" i="26"/>
  <c r="EV93" i="26"/>
  <c r="EU93" i="26"/>
  <c r="ET93" i="26"/>
  <c r="ES93" i="26"/>
  <c r="ER93" i="26"/>
  <c r="EQ93" i="26"/>
  <c r="EP93" i="26"/>
  <c r="EO93" i="26"/>
  <c r="EN93" i="26"/>
  <c r="EM93" i="26"/>
  <c r="EL93" i="26"/>
  <c r="EK93" i="26"/>
  <c r="EJ93" i="26"/>
  <c r="EI93" i="26"/>
  <c r="EH93" i="26"/>
  <c r="EG93" i="26"/>
  <c r="EF93" i="26"/>
  <c r="EE93" i="26"/>
  <c r="ED93" i="26"/>
  <c r="EC93" i="26"/>
  <c r="EB93" i="26"/>
  <c r="EA93" i="26"/>
  <c r="DZ93" i="26"/>
  <c r="DY93" i="26"/>
  <c r="DX93" i="26"/>
  <c r="DW93" i="26"/>
  <c r="DV93" i="26"/>
  <c r="DU93" i="26"/>
  <c r="DT93" i="26"/>
  <c r="DS93" i="26"/>
  <c r="DR93" i="26"/>
  <c r="DQ93" i="26"/>
  <c r="DP93" i="26"/>
  <c r="DO93" i="26"/>
  <c r="DN93" i="26"/>
  <c r="DM93" i="26"/>
  <c r="DL93" i="26"/>
  <c r="DK93" i="26"/>
  <c r="DJ93" i="26"/>
  <c r="DI93" i="26"/>
  <c r="DH93" i="26"/>
  <c r="DG93" i="26"/>
  <c r="DF93" i="26"/>
  <c r="DE93" i="26"/>
  <c r="DD93" i="26"/>
  <c r="DC93" i="26"/>
  <c r="DB93" i="26"/>
  <c r="DA93" i="26"/>
  <c r="CZ93" i="26"/>
  <c r="CY93" i="26"/>
  <c r="CX93" i="26"/>
  <c r="CW93" i="26"/>
  <c r="CV93" i="26"/>
  <c r="CU93" i="26"/>
  <c r="CT93" i="26"/>
  <c r="CS93" i="26"/>
  <c r="CR93" i="26"/>
  <c r="CQ93" i="26"/>
  <c r="CP93" i="26"/>
  <c r="CO93" i="26"/>
  <c r="CN93" i="26"/>
  <c r="CM93" i="26"/>
  <c r="CL93" i="26"/>
  <c r="CK93" i="26"/>
  <c r="CJ93" i="26"/>
  <c r="CI93" i="26"/>
  <c r="CH93" i="26"/>
  <c r="CG93" i="26"/>
  <c r="CF93" i="26"/>
  <c r="CE93" i="26"/>
  <c r="CD93" i="26"/>
  <c r="CC93" i="26"/>
  <c r="CB93" i="26"/>
  <c r="CA93" i="26"/>
  <c r="BZ93" i="26"/>
  <c r="BY93" i="26"/>
  <c r="BX93" i="26"/>
  <c r="BW93" i="26"/>
  <c r="BV93" i="26"/>
  <c r="BU93" i="26"/>
  <c r="BT93" i="26"/>
  <c r="BS93" i="26"/>
  <c r="BR93" i="26"/>
  <c r="BQ93" i="26"/>
  <c r="BP93" i="26"/>
  <c r="BO93" i="26"/>
  <c r="BN93" i="26"/>
  <c r="BM93" i="26"/>
  <c r="BL93" i="26"/>
  <c r="BK93" i="26"/>
  <c r="BJ93" i="26"/>
  <c r="BI93" i="26"/>
  <c r="BH93" i="26"/>
  <c r="BG93" i="26"/>
  <c r="BF93" i="26"/>
  <c r="BE93" i="26"/>
  <c r="BD93" i="26"/>
  <c r="BC93" i="26"/>
  <c r="BB93" i="26"/>
  <c r="BA93" i="26"/>
  <c r="AZ93" i="26"/>
  <c r="AY93" i="26"/>
  <c r="AX93" i="26"/>
  <c r="AW93" i="26"/>
  <c r="AV93" i="26"/>
  <c r="AU93" i="26"/>
  <c r="AT93" i="26"/>
  <c r="AS93" i="26"/>
  <c r="AR93" i="26"/>
  <c r="AQ93" i="26"/>
  <c r="AP93" i="26"/>
  <c r="AO93" i="26"/>
  <c r="AN93" i="26"/>
  <c r="AM93" i="26"/>
  <c r="AL93" i="26"/>
  <c r="AK93" i="26"/>
  <c r="AJ93" i="26"/>
  <c r="AI93" i="26"/>
  <c r="AH93" i="26"/>
  <c r="AG93" i="26"/>
  <c r="AF93" i="26"/>
  <c r="AE93" i="26"/>
  <c r="AD93" i="26"/>
  <c r="AC93" i="26"/>
  <c r="AB93" i="26"/>
  <c r="AA93" i="26"/>
  <c r="Z93" i="26"/>
  <c r="Y93" i="26"/>
  <c r="X93" i="26"/>
  <c r="W93" i="26"/>
  <c r="V93" i="26"/>
  <c r="U93" i="26"/>
  <c r="T93" i="26"/>
  <c r="S93" i="26"/>
  <c r="R93" i="26"/>
  <c r="Q93" i="26"/>
  <c r="P93" i="26"/>
  <c r="O93" i="26"/>
  <c r="N93" i="26"/>
  <c r="M93" i="26"/>
  <c r="L93" i="26"/>
  <c r="K93" i="26"/>
  <c r="J93" i="26"/>
  <c r="I93" i="26"/>
  <c r="H93" i="26"/>
  <c r="G93" i="26"/>
  <c r="F93" i="26"/>
  <c r="E93" i="26"/>
  <c r="D93" i="26"/>
  <c r="C93" i="26"/>
  <c r="A93" i="26"/>
  <c r="OF92" i="26"/>
  <c r="OE92" i="26"/>
  <c r="OD92" i="26"/>
  <c r="OC92" i="26"/>
  <c r="OB92" i="26"/>
  <c r="OA92" i="26"/>
  <c r="NZ92" i="26"/>
  <c r="NY92" i="26"/>
  <c r="NJ92" i="26"/>
  <c r="NG92" i="26"/>
  <c r="ND92" i="26"/>
  <c r="NA92" i="26"/>
  <c r="MX92" i="26"/>
  <c r="MU92" i="26"/>
  <c r="MR92" i="26"/>
  <c r="MO92" i="26"/>
  <c r="LD92" i="26"/>
  <c r="LC92" i="26"/>
  <c r="LB92" i="26"/>
  <c r="LA92" i="26"/>
  <c r="KZ92" i="26"/>
  <c r="KY92" i="26"/>
  <c r="KX92" i="26"/>
  <c r="KW92" i="26"/>
  <c r="KV92" i="26"/>
  <c r="KU92" i="26"/>
  <c r="KT92" i="26"/>
  <c r="KS92" i="26"/>
  <c r="KR92" i="26"/>
  <c r="KQ92" i="26"/>
  <c r="KP92" i="26"/>
  <c r="KO92" i="26"/>
  <c r="KN92" i="26"/>
  <c r="KM92" i="26"/>
  <c r="KL92" i="26"/>
  <c r="KK92" i="26"/>
  <c r="KJ92" i="26"/>
  <c r="KI92" i="26"/>
  <c r="KH92" i="26"/>
  <c r="KG92" i="26"/>
  <c r="KF92" i="26"/>
  <c r="KE92" i="26"/>
  <c r="KD92" i="26"/>
  <c r="KC92" i="26"/>
  <c r="KB92" i="26"/>
  <c r="KA92" i="26"/>
  <c r="JZ92" i="26"/>
  <c r="JY92" i="26"/>
  <c r="JX92" i="26"/>
  <c r="JW92" i="26"/>
  <c r="JV92" i="26"/>
  <c r="JU92" i="26"/>
  <c r="JT92" i="26"/>
  <c r="JS92" i="26"/>
  <c r="JR92" i="26"/>
  <c r="JQ92" i="26"/>
  <c r="JP92" i="26"/>
  <c r="JO92" i="26"/>
  <c r="JN92" i="26"/>
  <c r="JM92" i="26"/>
  <c r="JL92" i="26"/>
  <c r="JK92" i="26"/>
  <c r="JJ92" i="26"/>
  <c r="JI92" i="26"/>
  <c r="JH92" i="26"/>
  <c r="JG92" i="26"/>
  <c r="JF92" i="26"/>
  <c r="A92" i="26"/>
  <c r="OF91" i="26"/>
  <c r="OE91" i="26"/>
  <c r="OD91" i="26"/>
  <c r="OC91" i="26"/>
  <c r="OB91" i="26"/>
  <c r="OA91" i="26"/>
  <c r="NZ91" i="26"/>
  <c r="NY91" i="26"/>
  <c r="NJ91" i="26"/>
  <c r="NG91" i="26"/>
  <c r="ND91" i="26"/>
  <c r="NA91" i="26"/>
  <c r="MX91" i="26"/>
  <c r="MU91" i="26"/>
  <c r="MR91" i="26"/>
  <c r="MO91" i="26"/>
  <c r="LD91" i="26"/>
  <c r="LC91" i="26"/>
  <c r="LB91" i="26"/>
  <c r="LA91" i="26"/>
  <c r="KZ91" i="26"/>
  <c r="KY91" i="26"/>
  <c r="KX91" i="26"/>
  <c r="KW91" i="26"/>
  <c r="KV91" i="26"/>
  <c r="KU91" i="26"/>
  <c r="KO91" i="26"/>
  <c r="KN91" i="26"/>
  <c r="KM91" i="26"/>
  <c r="KL91" i="26"/>
  <c r="KK91" i="26"/>
  <c r="KJ91" i="26"/>
  <c r="KI91" i="26"/>
  <c r="KH91" i="26"/>
  <c r="KG91" i="26"/>
  <c r="KF91" i="26"/>
  <c r="KE91" i="26"/>
  <c r="KD91" i="26"/>
  <c r="KC91" i="26"/>
  <c r="KB91" i="26"/>
  <c r="KA91" i="26"/>
  <c r="JZ91" i="26"/>
  <c r="JY91" i="26"/>
  <c r="JX91" i="26"/>
  <c r="JW91" i="26"/>
  <c r="JV91" i="26"/>
  <c r="JU91" i="26"/>
  <c r="JT91" i="26"/>
  <c r="JS91" i="26"/>
  <c r="JR91" i="26"/>
  <c r="JQ91" i="26"/>
  <c r="JP91" i="26"/>
  <c r="JO91" i="26"/>
  <c r="JN91" i="26"/>
  <c r="JM91" i="26"/>
  <c r="JL91" i="26"/>
  <c r="JK91" i="26"/>
  <c r="JJ91" i="26"/>
  <c r="JI91" i="26"/>
  <c r="JH91" i="26"/>
  <c r="JG91" i="26"/>
  <c r="JF91" i="26"/>
  <c r="OF90" i="26"/>
  <c r="OE90" i="26"/>
  <c r="OD90" i="26"/>
  <c r="OC90" i="26"/>
  <c r="OB90" i="26"/>
  <c r="OA90" i="26"/>
  <c r="NZ90" i="26"/>
  <c r="NY90" i="26"/>
  <c r="NJ90" i="26"/>
  <c r="NG90" i="26"/>
  <c r="ND90" i="26"/>
  <c r="NA90" i="26"/>
  <c r="MX90" i="26"/>
  <c r="MU90" i="26"/>
  <c r="MR90" i="26"/>
  <c r="MO90" i="26"/>
  <c r="LD90" i="26"/>
  <c r="LC90" i="26"/>
  <c r="LB90" i="26"/>
  <c r="LA90" i="26"/>
  <c r="KZ90" i="26"/>
  <c r="KY90" i="26"/>
  <c r="KX90" i="26"/>
  <c r="KW90" i="26"/>
  <c r="KV90" i="26"/>
  <c r="KU90" i="26"/>
  <c r="KO90" i="26"/>
  <c r="KN90" i="26"/>
  <c r="KM90" i="26"/>
  <c r="KL90" i="26"/>
  <c r="KK90" i="26"/>
  <c r="KJ90" i="26"/>
  <c r="KI90" i="26"/>
  <c r="KH90" i="26"/>
  <c r="KG90" i="26"/>
  <c r="KF90" i="26"/>
  <c r="KE90" i="26"/>
  <c r="KD90" i="26"/>
  <c r="KC90" i="26"/>
  <c r="KB90" i="26"/>
  <c r="KA90" i="26"/>
  <c r="JZ90" i="26"/>
  <c r="JY90" i="26"/>
  <c r="JX90" i="26"/>
  <c r="JW90" i="26"/>
  <c r="JV90" i="26"/>
  <c r="JU90" i="26"/>
  <c r="JT90" i="26"/>
  <c r="JS90" i="26"/>
  <c r="JR90" i="26"/>
  <c r="JQ90" i="26"/>
  <c r="JP90" i="26"/>
  <c r="JO90" i="26"/>
  <c r="JN90" i="26"/>
  <c r="JM90" i="26"/>
  <c r="JL90" i="26"/>
  <c r="JK90" i="26"/>
  <c r="JJ90" i="26"/>
  <c r="JI90" i="26"/>
  <c r="JH90" i="26"/>
  <c r="JG90" i="26"/>
  <c r="JF90" i="26"/>
  <c r="OF89" i="26"/>
  <c r="OE89" i="26"/>
  <c r="OD89" i="26"/>
  <c r="OC89" i="26"/>
  <c r="OB89" i="26"/>
  <c r="OA89" i="26"/>
  <c r="NZ89" i="26"/>
  <c r="NY89" i="26"/>
  <c r="NJ89" i="26"/>
  <c r="NG89" i="26"/>
  <c r="ND89" i="26"/>
  <c r="NA89" i="26"/>
  <c r="MX89" i="26"/>
  <c r="MU89" i="26"/>
  <c r="MR89" i="26"/>
  <c r="MO89" i="26"/>
  <c r="LD89" i="26"/>
  <c r="LC89" i="26"/>
  <c r="LB89" i="26"/>
  <c r="LA89" i="26"/>
  <c r="KZ89" i="26"/>
  <c r="KY89" i="26"/>
  <c r="KX89" i="26"/>
  <c r="KW89" i="26"/>
  <c r="KV89" i="26"/>
  <c r="KU89" i="26"/>
  <c r="KO89" i="26"/>
  <c r="KN89" i="26"/>
  <c r="KM89" i="26"/>
  <c r="KL89" i="26"/>
  <c r="KK89" i="26"/>
  <c r="KJ89" i="26"/>
  <c r="KI89" i="26"/>
  <c r="KH89" i="26"/>
  <c r="KG89" i="26"/>
  <c r="KF89" i="26"/>
  <c r="KE89" i="26"/>
  <c r="KD89" i="26"/>
  <c r="KC89" i="26"/>
  <c r="KB89" i="26"/>
  <c r="KA89" i="26"/>
  <c r="JZ89" i="26"/>
  <c r="JY89" i="26"/>
  <c r="JX89" i="26"/>
  <c r="JW89" i="26"/>
  <c r="JV89" i="26"/>
  <c r="JU89" i="26"/>
  <c r="JT89" i="26"/>
  <c r="JS89" i="26"/>
  <c r="JR89" i="26"/>
  <c r="JQ89" i="26"/>
  <c r="JP89" i="26"/>
  <c r="JO89" i="26"/>
  <c r="JN89" i="26"/>
  <c r="JM89" i="26"/>
  <c r="JL89" i="26"/>
  <c r="JK89" i="26"/>
  <c r="JJ89" i="26"/>
  <c r="JI89" i="26"/>
  <c r="JH89" i="26"/>
  <c r="JG89" i="26"/>
  <c r="JF89" i="26"/>
  <c r="OF88" i="26"/>
  <c r="OE88" i="26"/>
  <c r="OD88" i="26"/>
  <c r="OC88" i="26"/>
  <c r="OB88" i="26"/>
  <c r="OA88" i="26"/>
  <c r="NZ88" i="26"/>
  <c r="NY88" i="26"/>
  <c r="NJ88" i="26"/>
  <c r="NG88" i="26"/>
  <c r="ND88" i="26"/>
  <c r="NA88" i="26"/>
  <c r="MX88" i="26"/>
  <c r="MU88" i="26"/>
  <c r="MR88" i="26"/>
  <c r="MO88" i="26"/>
  <c r="LD88" i="26"/>
  <c r="LC88" i="26"/>
  <c r="LB88" i="26"/>
  <c r="LA88" i="26"/>
  <c r="KZ88" i="26"/>
  <c r="KY88" i="26"/>
  <c r="KX88" i="26"/>
  <c r="KW88" i="26"/>
  <c r="KV88" i="26"/>
  <c r="KU88" i="26"/>
  <c r="KO88" i="26"/>
  <c r="KN88" i="26"/>
  <c r="KM88" i="26"/>
  <c r="KL88" i="26"/>
  <c r="KK88" i="26"/>
  <c r="KJ88" i="26"/>
  <c r="KI88" i="26"/>
  <c r="KH88" i="26"/>
  <c r="KG88" i="26"/>
  <c r="KF88" i="26"/>
  <c r="KE88" i="26"/>
  <c r="KD88" i="26"/>
  <c r="KC88" i="26"/>
  <c r="KB88" i="26"/>
  <c r="KA88" i="26"/>
  <c r="JZ88" i="26"/>
  <c r="JY88" i="26"/>
  <c r="JX88" i="26"/>
  <c r="JW88" i="26"/>
  <c r="JV88" i="26"/>
  <c r="JU88" i="26"/>
  <c r="JT88" i="26"/>
  <c r="JS88" i="26"/>
  <c r="JR88" i="26"/>
  <c r="JQ88" i="26"/>
  <c r="JP88" i="26"/>
  <c r="JO88" i="26"/>
  <c r="JN88" i="26"/>
  <c r="JM88" i="26"/>
  <c r="JL88" i="26"/>
  <c r="JK88" i="26"/>
  <c r="JJ88" i="26"/>
  <c r="JI88" i="26"/>
  <c r="JH88" i="26"/>
  <c r="JG88" i="26"/>
  <c r="JF88" i="26"/>
  <c r="OF87" i="26"/>
  <c r="OE87" i="26"/>
  <c r="OD87" i="26"/>
  <c r="OC87" i="26"/>
  <c r="OB87" i="26"/>
  <c r="OA87" i="26"/>
  <c r="NZ87" i="26"/>
  <c r="NY87" i="26"/>
  <c r="NJ87" i="26"/>
  <c r="NG87" i="26"/>
  <c r="ND87" i="26"/>
  <c r="NA87" i="26"/>
  <c r="MX87" i="26"/>
  <c r="MU87" i="26"/>
  <c r="MR87" i="26"/>
  <c r="MO87" i="26"/>
  <c r="LD87" i="26"/>
  <c r="LC87" i="26"/>
  <c r="LB87" i="26"/>
  <c r="LA87" i="26"/>
  <c r="KZ87" i="26"/>
  <c r="KY87" i="26"/>
  <c r="KX87" i="26"/>
  <c r="KW87" i="26"/>
  <c r="KV87" i="26"/>
  <c r="KU87" i="26"/>
  <c r="KO87" i="26"/>
  <c r="KN87" i="26"/>
  <c r="KM87" i="26"/>
  <c r="KL87" i="26"/>
  <c r="KK87" i="26"/>
  <c r="KJ87" i="26"/>
  <c r="KI87" i="26"/>
  <c r="KH87" i="26"/>
  <c r="KG87" i="26"/>
  <c r="KF87" i="26"/>
  <c r="KE87" i="26"/>
  <c r="KD87" i="26"/>
  <c r="KC87" i="26"/>
  <c r="KB87" i="26"/>
  <c r="KA87" i="26"/>
  <c r="JZ87" i="26"/>
  <c r="JY87" i="26"/>
  <c r="JX87" i="26"/>
  <c r="JW87" i="26"/>
  <c r="JV87" i="26"/>
  <c r="JU87" i="26"/>
  <c r="JT87" i="26"/>
  <c r="JS87" i="26"/>
  <c r="JR87" i="26"/>
  <c r="JQ87" i="26"/>
  <c r="JP87" i="26"/>
  <c r="JO87" i="26"/>
  <c r="JN87" i="26"/>
  <c r="JM87" i="26"/>
  <c r="JL87" i="26"/>
  <c r="JK87" i="26"/>
  <c r="JJ87" i="26"/>
  <c r="JI87" i="26"/>
  <c r="JH87" i="26"/>
  <c r="JG87" i="26"/>
  <c r="JF87" i="26"/>
  <c r="OF86" i="26"/>
  <c r="OE86" i="26"/>
  <c r="OD86" i="26"/>
  <c r="OC86" i="26"/>
  <c r="OB86" i="26"/>
  <c r="OA86" i="26"/>
  <c r="NZ86" i="26"/>
  <c r="NY86" i="26"/>
  <c r="NJ86" i="26"/>
  <c r="NG86" i="26"/>
  <c r="ND86" i="26"/>
  <c r="NA86" i="26"/>
  <c r="MX86" i="26"/>
  <c r="MU86" i="26"/>
  <c r="MR86" i="26"/>
  <c r="MO86" i="26"/>
  <c r="LD86" i="26"/>
  <c r="LC86" i="26"/>
  <c r="LB86" i="26"/>
  <c r="LA86" i="26"/>
  <c r="KZ86" i="26"/>
  <c r="KY86" i="26"/>
  <c r="KX86" i="26"/>
  <c r="KW86" i="26"/>
  <c r="KV86" i="26"/>
  <c r="KU86" i="26"/>
  <c r="KO86" i="26"/>
  <c r="KN86" i="26"/>
  <c r="KM86" i="26"/>
  <c r="KL86" i="26"/>
  <c r="KK86" i="26"/>
  <c r="KJ86" i="26"/>
  <c r="KI86" i="26"/>
  <c r="KH86" i="26"/>
  <c r="KG86" i="26"/>
  <c r="KF86" i="26"/>
  <c r="KE86" i="26"/>
  <c r="KD86" i="26"/>
  <c r="KC86" i="26"/>
  <c r="KB86" i="26"/>
  <c r="KA86" i="26"/>
  <c r="JZ86" i="26"/>
  <c r="JY86" i="26"/>
  <c r="JX86" i="26"/>
  <c r="JW86" i="26"/>
  <c r="JV86" i="26"/>
  <c r="JU86" i="26"/>
  <c r="JT86" i="26"/>
  <c r="JS86" i="26"/>
  <c r="JR86" i="26"/>
  <c r="JQ86" i="26"/>
  <c r="JP86" i="26"/>
  <c r="JO86" i="26"/>
  <c r="JN86" i="26"/>
  <c r="JM86" i="26"/>
  <c r="JL86" i="26"/>
  <c r="JK86" i="26"/>
  <c r="JJ86" i="26"/>
  <c r="JI86" i="26"/>
  <c r="JH86" i="26"/>
  <c r="JG86" i="26"/>
  <c r="JF86" i="26"/>
  <c r="OF85" i="26"/>
  <c r="OE85" i="26"/>
  <c r="OD85" i="26"/>
  <c r="OC85" i="26"/>
  <c r="OB85" i="26"/>
  <c r="OA85" i="26"/>
  <c r="NZ85" i="26"/>
  <c r="NY85" i="26"/>
  <c r="NJ85" i="26"/>
  <c r="NG85" i="26"/>
  <c r="ND85" i="26"/>
  <c r="NA85" i="26"/>
  <c r="MX85" i="26"/>
  <c r="MU85" i="26"/>
  <c r="MR85" i="26"/>
  <c r="MO85" i="26"/>
  <c r="LD85" i="26"/>
  <c r="LC85" i="26"/>
  <c r="LB85" i="26"/>
  <c r="LA85" i="26"/>
  <c r="KZ85" i="26"/>
  <c r="KY85" i="26"/>
  <c r="KX85" i="26"/>
  <c r="KW85" i="26"/>
  <c r="KV85" i="26"/>
  <c r="KU85" i="26"/>
  <c r="KO85" i="26"/>
  <c r="KN85" i="26"/>
  <c r="KM85" i="26"/>
  <c r="KL85" i="26"/>
  <c r="KK85" i="26"/>
  <c r="KJ85" i="26"/>
  <c r="KI85" i="26"/>
  <c r="KH85" i="26"/>
  <c r="KG85" i="26"/>
  <c r="KF85" i="26"/>
  <c r="KE85" i="26"/>
  <c r="KD85" i="26"/>
  <c r="KC85" i="26"/>
  <c r="KB85" i="26"/>
  <c r="KA85" i="26"/>
  <c r="JZ85" i="26"/>
  <c r="JY85" i="26"/>
  <c r="JX85" i="26"/>
  <c r="JW85" i="26"/>
  <c r="JV85" i="26"/>
  <c r="JU85" i="26"/>
  <c r="JT85" i="26"/>
  <c r="JS85" i="26"/>
  <c r="JR85" i="26"/>
  <c r="JQ85" i="26"/>
  <c r="JP85" i="26"/>
  <c r="JO85" i="26"/>
  <c r="JN85" i="26"/>
  <c r="JM85" i="26"/>
  <c r="JL85" i="26"/>
  <c r="JK85" i="26"/>
  <c r="JJ85" i="26"/>
  <c r="JI85" i="26"/>
  <c r="JH85" i="26"/>
  <c r="JG85" i="26"/>
  <c r="JF85" i="26"/>
  <c r="OF84" i="26"/>
  <c r="OE84" i="26"/>
  <c r="OD84" i="26"/>
  <c r="OC84" i="26"/>
  <c r="OB84" i="26"/>
  <c r="OA84" i="26"/>
  <c r="NZ84" i="26"/>
  <c r="NY84" i="26"/>
  <c r="NJ84" i="26"/>
  <c r="NG84" i="26"/>
  <c r="ND84" i="26"/>
  <c r="NA84" i="26"/>
  <c r="MX84" i="26"/>
  <c r="MU84" i="26"/>
  <c r="MR84" i="26"/>
  <c r="MO84" i="26"/>
  <c r="LD84" i="26"/>
  <c r="LC84" i="26"/>
  <c r="LB84" i="26"/>
  <c r="LA84" i="26"/>
  <c r="KZ84" i="26"/>
  <c r="KY84" i="26"/>
  <c r="KX84" i="26"/>
  <c r="KW84" i="26"/>
  <c r="KV84" i="26"/>
  <c r="KU84" i="26"/>
  <c r="KO84" i="26"/>
  <c r="KN84" i="26"/>
  <c r="KM84" i="26"/>
  <c r="KL84" i="26"/>
  <c r="KK84" i="26"/>
  <c r="KJ84" i="26"/>
  <c r="KI84" i="26"/>
  <c r="KH84" i="26"/>
  <c r="KG84" i="26"/>
  <c r="KF84" i="26"/>
  <c r="KE84" i="26"/>
  <c r="KD84" i="26"/>
  <c r="KC84" i="26"/>
  <c r="KB84" i="26"/>
  <c r="KA84" i="26"/>
  <c r="JZ84" i="26"/>
  <c r="JY84" i="26"/>
  <c r="JX84" i="26"/>
  <c r="JW84" i="26"/>
  <c r="JV84" i="26"/>
  <c r="JU84" i="26"/>
  <c r="JT84" i="26"/>
  <c r="JS84" i="26"/>
  <c r="JR84" i="26"/>
  <c r="JQ84" i="26"/>
  <c r="JP84" i="26"/>
  <c r="JO84" i="26"/>
  <c r="JN84" i="26"/>
  <c r="JM84" i="26"/>
  <c r="JL84" i="26"/>
  <c r="JK84" i="26"/>
  <c r="JJ84" i="26"/>
  <c r="JI84" i="26"/>
  <c r="JH84" i="26"/>
  <c r="JG84" i="26"/>
  <c r="JF84" i="26"/>
  <c r="OF83" i="26"/>
  <c r="OE83" i="26"/>
  <c r="OD83" i="26"/>
  <c r="OC83" i="26"/>
  <c r="OB83" i="26"/>
  <c r="OA83" i="26"/>
  <c r="NZ83" i="26"/>
  <c r="NY83" i="26"/>
  <c r="NJ83" i="26"/>
  <c r="NG83" i="26"/>
  <c r="ND83" i="26"/>
  <c r="NA83" i="26"/>
  <c r="MX83" i="26"/>
  <c r="MU83" i="26"/>
  <c r="MR83" i="26"/>
  <c r="MO83" i="26"/>
  <c r="LD83" i="26"/>
  <c r="LC83" i="26"/>
  <c r="LB83" i="26"/>
  <c r="LA83" i="26"/>
  <c r="KZ83" i="26"/>
  <c r="KY83" i="26"/>
  <c r="KX83" i="26"/>
  <c r="KW83" i="26"/>
  <c r="KV83" i="26"/>
  <c r="KU83" i="26"/>
  <c r="KO83" i="26"/>
  <c r="KN83" i="26"/>
  <c r="KM83" i="26"/>
  <c r="KL83" i="26"/>
  <c r="KK83" i="26"/>
  <c r="KJ83" i="26"/>
  <c r="KI83" i="26"/>
  <c r="KH83" i="26"/>
  <c r="KG83" i="26"/>
  <c r="KF83" i="26"/>
  <c r="KE83" i="26"/>
  <c r="KD83" i="26"/>
  <c r="KC83" i="26"/>
  <c r="KB83" i="26"/>
  <c r="KA83" i="26"/>
  <c r="JZ83" i="26"/>
  <c r="JY83" i="26"/>
  <c r="JX83" i="26"/>
  <c r="JW83" i="26"/>
  <c r="JV83" i="26"/>
  <c r="JU83" i="26"/>
  <c r="JT83" i="26"/>
  <c r="JS83" i="26"/>
  <c r="JR83" i="26"/>
  <c r="JQ83" i="26"/>
  <c r="JP83" i="26"/>
  <c r="JO83" i="26"/>
  <c r="JN83" i="26"/>
  <c r="JM83" i="26"/>
  <c r="JL83" i="26"/>
  <c r="JK83" i="26"/>
  <c r="JJ83" i="26"/>
  <c r="JI83" i="26"/>
  <c r="JH83" i="26"/>
  <c r="JG83" i="26"/>
  <c r="JF83" i="26"/>
  <c r="OF82" i="26"/>
  <c r="OE82" i="26"/>
  <c r="OD82" i="26"/>
  <c r="OC82" i="26"/>
  <c r="OB82" i="26"/>
  <c r="OA82" i="26"/>
  <c r="NZ82" i="26"/>
  <c r="NY82" i="26"/>
  <c r="NJ82" i="26"/>
  <c r="NG82" i="26"/>
  <c r="ND82" i="26"/>
  <c r="NA82" i="26"/>
  <c r="MX82" i="26"/>
  <c r="MU82" i="26"/>
  <c r="MR82" i="26"/>
  <c r="MO82" i="26"/>
  <c r="LD82" i="26"/>
  <c r="LC82" i="26"/>
  <c r="LB82" i="26"/>
  <c r="LA82" i="26"/>
  <c r="KZ82" i="26"/>
  <c r="KY82" i="26"/>
  <c r="KX82" i="26"/>
  <c r="KW82" i="26"/>
  <c r="KV82" i="26"/>
  <c r="KU82" i="26"/>
  <c r="KO82" i="26"/>
  <c r="KN82" i="26"/>
  <c r="KM82" i="26"/>
  <c r="KL82" i="26"/>
  <c r="KK82" i="26"/>
  <c r="KJ82" i="26"/>
  <c r="KI82" i="26"/>
  <c r="KH82" i="26"/>
  <c r="KG82" i="26"/>
  <c r="KF82" i="26"/>
  <c r="KE82" i="26"/>
  <c r="KD82" i="26"/>
  <c r="KC82" i="26"/>
  <c r="KB82" i="26"/>
  <c r="KA82" i="26"/>
  <c r="JZ82" i="26"/>
  <c r="JY82" i="26"/>
  <c r="JX82" i="26"/>
  <c r="JW82" i="26"/>
  <c r="JV82" i="26"/>
  <c r="JU82" i="26"/>
  <c r="JT82" i="26"/>
  <c r="JS82" i="26"/>
  <c r="JR82" i="26"/>
  <c r="JQ82" i="26"/>
  <c r="JP82" i="26"/>
  <c r="JO82" i="26"/>
  <c r="JN82" i="26"/>
  <c r="JM82" i="26"/>
  <c r="JL82" i="26"/>
  <c r="JK82" i="26"/>
  <c r="JJ82" i="26"/>
  <c r="JI82" i="26"/>
  <c r="JH82" i="26"/>
  <c r="JG82" i="26"/>
  <c r="JF82" i="26"/>
  <c r="OF81" i="26"/>
  <c r="OE81" i="26"/>
  <c r="OD81" i="26"/>
  <c r="OC81" i="26"/>
  <c r="OB81" i="26"/>
  <c r="OA81" i="26"/>
  <c r="NZ81" i="26"/>
  <c r="NY81" i="26"/>
  <c r="NJ81" i="26"/>
  <c r="NG81" i="26"/>
  <c r="ND81" i="26"/>
  <c r="NA81" i="26"/>
  <c r="MX81" i="26"/>
  <c r="MU81" i="26"/>
  <c r="MR81" i="26"/>
  <c r="MO81" i="26"/>
  <c r="LD81" i="26"/>
  <c r="LC81" i="26"/>
  <c r="LB81" i="26"/>
  <c r="LA81" i="26"/>
  <c r="KZ81" i="26"/>
  <c r="KY81" i="26"/>
  <c r="KX81" i="26"/>
  <c r="KW81" i="26"/>
  <c r="KV81" i="26"/>
  <c r="KU81" i="26"/>
  <c r="KO81" i="26"/>
  <c r="KN81" i="26"/>
  <c r="KM81" i="26"/>
  <c r="KL81" i="26"/>
  <c r="KK81" i="26"/>
  <c r="KJ81" i="26"/>
  <c r="KI81" i="26"/>
  <c r="KH81" i="26"/>
  <c r="KG81" i="26"/>
  <c r="KF81" i="26"/>
  <c r="KE81" i="26"/>
  <c r="KD81" i="26"/>
  <c r="KC81" i="26"/>
  <c r="KB81" i="26"/>
  <c r="KA81" i="26"/>
  <c r="JZ81" i="26"/>
  <c r="JY81" i="26"/>
  <c r="JX81" i="26"/>
  <c r="JW81" i="26"/>
  <c r="JV81" i="26"/>
  <c r="JU81" i="26"/>
  <c r="JT81" i="26"/>
  <c r="JS81" i="26"/>
  <c r="JR81" i="26"/>
  <c r="JQ81" i="26"/>
  <c r="JP81" i="26"/>
  <c r="JO81" i="26"/>
  <c r="JN81" i="26"/>
  <c r="JM81" i="26"/>
  <c r="JL81" i="26"/>
  <c r="JK81" i="26"/>
  <c r="JJ81" i="26"/>
  <c r="JI81" i="26"/>
  <c r="JH81" i="26"/>
  <c r="JG81" i="26"/>
  <c r="JF81" i="26"/>
  <c r="OF80" i="26"/>
  <c r="OE80" i="26"/>
  <c r="OD80" i="26"/>
  <c r="OC80" i="26"/>
  <c r="OB80" i="26"/>
  <c r="OA80" i="26"/>
  <c r="NZ80" i="26"/>
  <c r="NY80" i="26"/>
  <c r="NJ80" i="26"/>
  <c r="NG80" i="26"/>
  <c r="ND80" i="26"/>
  <c r="NA80" i="26"/>
  <c r="MX80" i="26"/>
  <c r="MU80" i="26"/>
  <c r="MR80" i="26"/>
  <c r="MO80" i="26"/>
  <c r="LD80" i="26"/>
  <c r="LC80" i="26"/>
  <c r="LB80" i="26"/>
  <c r="LA80" i="26"/>
  <c r="KZ80" i="26"/>
  <c r="KY80" i="26"/>
  <c r="KX80" i="26"/>
  <c r="KW80" i="26"/>
  <c r="KV80" i="26"/>
  <c r="KU80" i="26"/>
  <c r="KO80" i="26"/>
  <c r="KN80" i="26"/>
  <c r="KM80" i="26"/>
  <c r="KL80" i="26"/>
  <c r="KK80" i="26"/>
  <c r="KJ80" i="26"/>
  <c r="KI80" i="26"/>
  <c r="KH80" i="26"/>
  <c r="KG80" i="26"/>
  <c r="KF80" i="26"/>
  <c r="KE80" i="26"/>
  <c r="KD80" i="26"/>
  <c r="KC80" i="26"/>
  <c r="KB80" i="26"/>
  <c r="KA80" i="26"/>
  <c r="JZ80" i="26"/>
  <c r="JY80" i="26"/>
  <c r="JX80" i="26"/>
  <c r="JW80" i="26"/>
  <c r="JV80" i="26"/>
  <c r="JU80" i="26"/>
  <c r="JT80" i="26"/>
  <c r="JS80" i="26"/>
  <c r="JR80" i="26"/>
  <c r="JQ80" i="26"/>
  <c r="JP80" i="26"/>
  <c r="JO80" i="26"/>
  <c r="JN80" i="26"/>
  <c r="JM80" i="26"/>
  <c r="JL80" i="26"/>
  <c r="JK80" i="26"/>
  <c r="JJ80" i="26"/>
  <c r="JI80" i="26"/>
  <c r="JH80" i="26"/>
  <c r="JG80" i="26"/>
  <c r="JF80" i="26"/>
  <c r="OF79" i="26"/>
  <c r="OE79" i="26"/>
  <c r="OD79" i="26"/>
  <c r="OC79" i="26"/>
  <c r="OB79" i="26"/>
  <c r="OA79" i="26"/>
  <c r="NZ79" i="26"/>
  <c r="NY79" i="26"/>
  <c r="NJ79" i="26"/>
  <c r="NG79" i="26"/>
  <c r="ND79" i="26"/>
  <c r="NA79" i="26"/>
  <c r="MX79" i="26"/>
  <c r="MU79" i="26"/>
  <c r="MR79" i="26"/>
  <c r="MO79" i="26"/>
  <c r="LD79" i="26"/>
  <c r="LC79" i="26"/>
  <c r="LB79" i="26"/>
  <c r="LA79" i="26"/>
  <c r="KZ79" i="26"/>
  <c r="KY79" i="26"/>
  <c r="KX79" i="26"/>
  <c r="KW79" i="26"/>
  <c r="KV79" i="26"/>
  <c r="KU79" i="26"/>
  <c r="KO79" i="26"/>
  <c r="KN79" i="26"/>
  <c r="KM79" i="26"/>
  <c r="KL79" i="26"/>
  <c r="KK79" i="26"/>
  <c r="KJ79" i="26"/>
  <c r="KI79" i="26"/>
  <c r="KH79" i="26"/>
  <c r="KG79" i="26"/>
  <c r="KF79" i="26"/>
  <c r="KE79" i="26"/>
  <c r="KD79" i="26"/>
  <c r="KC79" i="26"/>
  <c r="KB79" i="26"/>
  <c r="KA79" i="26"/>
  <c r="JZ79" i="26"/>
  <c r="JY79" i="26"/>
  <c r="JX79" i="26"/>
  <c r="JW79" i="26"/>
  <c r="JV79" i="26"/>
  <c r="JU79" i="26"/>
  <c r="JT79" i="26"/>
  <c r="JS79" i="26"/>
  <c r="JR79" i="26"/>
  <c r="JQ79" i="26"/>
  <c r="JP79" i="26"/>
  <c r="JO79" i="26"/>
  <c r="JN79" i="26"/>
  <c r="JM79" i="26"/>
  <c r="JL79" i="26"/>
  <c r="JK79" i="26"/>
  <c r="JJ79" i="26"/>
  <c r="JI79" i="26"/>
  <c r="JH79" i="26"/>
  <c r="JG79" i="26"/>
  <c r="JF79" i="26"/>
  <c r="EW79" i="26"/>
  <c r="DD79" i="26"/>
  <c r="BZ79" i="26"/>
  <c r="BK79" i="26"/>
  <c r="AV79" i="26"/>
  <c r="AG79" i="26"/>
  <c r="R79" i="26"/>
  <c r="C79" i="26"/>
  <c r="OF78" i="26"/>
  <c r="OE78" i="26"/>
  <c r="OD78" i="26"/>
  <c r="OC78" i="26"/>
  <c r="OB78" i="26"/>
  <c r="OA78" i="26"/>
  <c r="NZ78" i="26"/>
  <c r="NY78" i="26"/>
  <c r="NJ78" i="26"/>
  <c r="NG78" i="26"/>
  <c r="ND78" i="26"/>
  <c r="NA78" i="26"/>
  <c r="MX78" i="26"/>
  <c r="MU78" i="26"/>
  <c r="MR78" i="26"/>
  <c r="MO78" i="26"/>
  <c r="LD78" i="26"/>
  <c r="LC78" i="26"/>
  <c r="LB78" i="26"/>
  <c r="LA78" i="26"/>
  <c r="KZ78" i="26"/>
  <c r="KY78" i="26"/>
  <c r="KX78" i="26"/>
  <c r="KW78" i="26"/>
  <c r="KV78" i="26"/>
  <c r="KU78" i="26"/>
  <c r="KO78" i="26"/>
  <c r="KN78" i="26"/>
  <c r="KM78" i="26"/>
  <c r="KL78" i="26"/>
  <c r="KK78" i="26"/>
  <c r="KJ78" i="26"/>
  <c r="KI78" i="26"/>
  <c r="KH78" i="26"/>
  <c r="KG78" i="26"/>
  <c r="KF78" i="26"/>
  <c r="KE78" i="26"/>
  <c r="KD78" i="26"/>
  <c r="KC78" i="26"/>
  <c r="KB78" i="26"/>
  <c r="KA78" i="26"/>
  <c r="JZ78" i="26"/>
  <c r="JY78" i="26"/>
  <c r="JX78" i="26"/>
  <c r="JW78" i="26"/>
  <c r="JV78" i="26"/>
  <c r="JU78" i="26"/>
  <c r="JT78" i="26"/>
  <c r="JS78" i="26"/>
  <c r="JR78" i="26"/>
  <c r="JQ78" i="26"/>
  <c r="JP78" i="26"/>
  <c r="JO78" i="26"/>
  <c r="JN78" i="26"/>
  <c r="JM78" i="26"/>
  <c r="JL78" i="26"/>
  <c r="JK78" i="26"/>
  <c r="JJ78" i="26"/>
  <c r="JI78" i="26"/>
  <c r="JH78" i="26"/>
  <c r="JG78" i="26"/>
  <c r="JF78" i="26"/>
  <c r="OF77" i="26"/>
  <c r="OE77" i="26"/>
  <c r="OD77" i="26"/>
  <c r="OC77" i="26"/>
  <c r="OB77" i="26"/>
  <c r="OA77" i="26"/>
  <c r="NZ77" i="26"/>
  <c r="NY77" i="26"/>
  <c r="NJ77" i="26"/>
  <c r="NG77" i="26"/>
  <c r="ND77" i="26"/>
  <c r="NA77" i="26"/>
  <c r="MX77" i="26"/>
  <c r="MU77" i="26"/>
  <c r="MR77" i="26"/>
  <c r="MO77" i="26"/>
  <c r="LD77" i="26"/>
  <c r="LC77" i="26"/>
  <c r="LB77" i="26"/>
  <c r="LA77" i="26"/>
  <c r="KZ77" i="26"/>
  <c r="KY77" i="26"/>
  <c r="KX77" i="26"/>
  <c r="KW77" i="26"/>
  <c r="KV77" i="26"/>
  <c r="KU77" i="26"/>
  <c r="KO77" i="26"/>
  <c r="KN77" i="26"/>
  <c r="KM77" i="26"/>
  <c r="KL77" i="26"/>
  <c r="KK77" i="26"/>
  <c r="KJ77" i="26"/>
  <c r="KI77" i="26"/>
  <c r="KH77" i="26"/>
  <c r="KG77" i="26"/>
  <c r="KF77" i="26"/>
  <c r="KE77" i="26"/>
  <c r="KD77" i="26"/>
  <c r="KC77" i="26"/>
  <c r="KB77" i="26"/>
  <c r="KA77" i="26"/>
  <c r="JZ77" i="26"/>
  <c r="JY77" i="26"/>
  <c r="JX77" i="26"/>
  <c r="JW77" i="26"/>
  <c r="JV77" i="26"/>
  <c r="JU77" i="26"/>
  <c r="JT77" i="26"/>
  <c r="JS77" i="26"/>
  <c r="JR77" i="26"/>
  <c r="JQ77" i="26"/>
  <c r="JP77" i="26"/>
  <c r="JO77" i="26"/>
  <c r="JN77" i="26"/>
  <c r="JM77" i="26"/>
  <c r="JL77" i="26"/>
  <c r="JK77" i="26"/>
  <c r="JJ77" i="26"/>
  <c r="JI77" i="26"/>
  <c r="JH77" i="26"/>
  <c r="JG77" i="26"/>
  <c r="JF77" i="26"/>
  <c r="OF76" i="26"/>
  <c r="OE76" i="26"/>
  <c r="OD76" i="26"/>
  <c r="OC76" i="26"/>
  <c r="OB76" i="26"/>
  <c r="OA76" i="26"/>
  <c r="NZ76" i="26"/>
  <c r="NY76" i="26"/>
  <c r="NJ76" i="26"/>
  <c r="NG76" i="26"/>
  <c r="ND76" i="26"/>
  <c r="NA76" i="26"/>
  <c r="MX76" i="26"/>
  <c r="MU76" i="26"/>
  <c r="MR76" i="26"/>
  <c r="MO76" i="26"/>
  <c r="LD76" i="26"/>
  <c r="LC76" i="26"/>
  <c r="LB76" i="26"/>
  <c r="LA76" i="26"/>
  <c r="KZ76" i="26"/>
  <c r="KY76" i="26"/>
  <c r="KX76" i="26"/>
  <c r="KW76" i="26"/>
  <c r="KV76" i="26"/>
  <c r="KU76" i="26"/>
  <c r="KO76" i="26"/>
  <c r="KN76" i="26"/>
  <c r="KM76" i="26"/>
  <c r="KL76" i="26"/>
  <c r="KK76" i="26"/>
  <c r="KJ76" i="26"/>
  <c r="KI76" i="26"/>
  <c r="KH76" i="26"/>
  <c r="KG76" i="26"/>
  <c r="KF76" i="26"/>
  <c r="KE76" i="26"/>
  <c r="KD76" i="26"/>
  <c r="KC76" i="26"/>
  <c r="KB76" i="26"/>
  <c r="KA76" i="26"/>
  <c r="JZ76" i="26"/>
  <c r="JY76" i="26"/>
  <c r="JX76" i="26"/>
  <c r="JW76" i="26"/>
  <c r="JV76" i="26"/>
  <c r="JU76" i="26"/>
  <c r="JT76" i="26"/>
  <c r="JS76" i="26"/>
  <c r="JR76" i="26"/>
  <c r="JQ76" i="26"/>
  <c r="JP76" i="26"/>
  <c r="JO76" i="26"/>
  <c r="JN76" i="26"/>
  <c r="JM76" i="26"/>
  <c r="JL76" i="26"/>
  <c r="JK76" i="26"/>
  <c r="JJ76" i="26"/>
  <c r="JI76" i="26"/>
  <c r="JH76" i="26"/>
  <c r="JG76" i="26"/>
  <c r="JF76" i="26"/>
  <c r="OF75" i="26"/>
  <c r="OE75" i="26"/>
  <c r="OD75" i="26"/>
  <c r="OC75" i="26"/>
  <c r="OB75" i="26"/>
  <c r="OA75" i="26"/>
  <c r="NZ75" i="26"/>
  <c r="NY75" i="26"/>
  <c r="NJ75" i="26"/>
  <c r="NG75" i="26"/>
  <c r="ND75" i="26"/>
  <c r="NA75" i="26"/>
  <c r="MX75" i="26"/>
  <c r="MU75" i="26"/>
  <c r="MR75" i="26"/>
  <c r="MO75" i="26"/>
  <c r="LD75" i="26"/>
  <c r="LC75" i="26"/>
  <c r="LB75" i="26"/>
  <c r="LA75" i="26"/>
  <c r="KZ75" i="26"/>
  <c r="KY75" i="26"/>
  <c r="KX75" i="26"/>
  <c r="KW75" i="26"/>
  <c r="KV75" i="26"/>
  <c r="KU75" i="26"/>
  <c r="KO75" i="26"/>
  <c r="KN75" i="26"/>
  <c r="KM75" i="26"/>
  <c r="KL75" i="26"/>
  <c r="KK75" i="26"/>
  <c r="KJ75" i="26"/>
  <c r="KI75" i="26"/>
  <c r="KH75" i="26"/>
  <c r="KG75" i="26"/>
  <c r="KF75" i="26"/>
  <c r="KE75" i="26"/>
  <c r="KD75" i="26"/>
  <c r="KC75" i="26"/>
  <c r="KB75" i="26"/>
  <c r="KA75" i="26"/>
  <c r="JZ75" i="26"/>
  <c r="JY75" i="26"/>
  <c r="JX75" i="26"/>
  <c r="JW75" i="26"/>
  <c r="JV75" i="26"/>
  <c r="JU75" i="26"/>
  <c r="JT75" i="26"/>
  <c r="JS75" i="26"/>
  <c r="JR75" i="26"/>
  <c r="JQ75" i="26"/>
  <c r="JP75" i="26"/>
  <c r="JO75" i="26"/>
  <c r="JN75" i="26"/>
  <c r="JM75" i="26"/>
  <c r="JL75" i="26"/>
  <c r="JK75" i="26"/>
  <c r="JJ75" i="26"/>
  <c r="JI75" i="26"/>
  <c r="JH75" i="26"/>
  <c r="JG75" i="26"/>
  <c r="JF75" i="26"/>
  <c r="OF74" i="26"/>
  <c r="OE74" i="26"/>
  <c r="OD74" i="26"/>
  <c r="OC74" i="26"/>
  <c r="OB74" i="26"/>
  <c r="OA74" i="26"/>
  <c r="NZ74" i="26"/>
  <c r="NY74" i="26"/>
  <c r="NJ74" i="26"/>
  <c r="NG74" i="26"/>
  <c r="ND74" i="26"/>
  <c r="NA74" i="26"/>
  <c r="MX74" i="26"/>
  <c r="MU74" i="26"/>
  <c r="MR74" i="26"/>
  <c r="MO74" i="26"/>
  <c r="LD74" i="26"/>
  <c r="LC74" i="26"/>
  <c r="LB74" i="26"/>
  <c r="LA74" i="26"/>
  <c r="KZ74" i="26"/>
  <c r="KY74" i="26"/>
  <c r="KX74" i="26"/>
  <c r="KW74" i="26"/>
  <c r="KV74" i="26"/>
  <c r="KU74" i="26"/>
  <c r="KO74" i="26"/>
  <c r="KN74" i="26"/>
  <c r="KM74" i="26"/>
  <c r="KL74" i="26"/>
  <c r="KK74" i="26"/>
  <c r="KJ74" i="26"/>
  <c r="KI74" i="26"/>
  <c r="KH74" i="26"/>
  <c r="KG74" i="26"/>
  <c r="KF74" i="26"/>
  <c r="KE74" i="26"/>
  <c r="KD74" i="26"/>
  <c r="KC74" i="26"/>
  <c r="KB74" i="26"/>
  <c r="KA74" i="26"/>
  <c r="JZ74" i="26"/>
  <c r="JY74" i="26"/>
  <c r="JX74" i="26"/>
  <c r="JW74" i="26"/>
  <c r="JV74" i="26"/>
  <c r="JU74" i="26"/>
  <c r="JT74" i="26"/>
  <c r="JS74" i="26"/>
  <c r="JR74" i="26"/>
  <c r="JQ74" i="26"/>
  <c r="JP74" i="26"/>
  <c r="JO74" i="26"/>
  <c r="JN74" i="26"/>
  <c r="JM74" i="26"/>
  <c r="JL74" i="26"/>
  <c r="JK74" i="26"/>
  <c r="JJ74" i="26"/>
  <c r="JI74" i="26"/>
  <c r="JH74" i="26"/>
  <c r="JG74" i="26"/>
  <c r="JF74" i="26"/>
  <c r="OF73" i="26"/>
  <c r="OE73" i="26"/>
  <c r="OD73" i="26"/>
  <c r="OC73" i="26"/>
  <c r="OB73" i="26"/>
  <c r="OA73" i="26"/>
  <c r="NZ73" i="26"/>
  <c r="NY73" i="26"/>
  <c r="NJ73" i="26"/>
  <c r="NG73" i="26"/>
  <c r="ND73" i="26"/>
  <c r="NA73" i="26"/>
  <c r="MX73" i="26"/>
  <c r="MU73" i="26"/>
  <c r="MR73" i="26"/>
  <c r="MO73" i="26"/>
  <c r="LD73" i="26"/>
  <c r="LC73" i="26"/>
  <c r="LB73" i="26"/>
  <c r="LA73" i="26"/>
  <c r="KZ73" i="26"/>
  <c r="KY73" i="26"/>
  <c r="KX73" i="26"/>
  <c r="KW73" i="26"/>
  <c r="KV73" i="26"/>
  <c r="KU73" i="26"/>
  <c r="KO73" i="26"/>
  <c r="KN73" i="26"/>
  <c r="KM73" i="26"/>
  <c r="KL73" i="26"/>
  <c r="KK73" i="26"/>
  <c r="KJ73" i="26"/>
  <c r="KI73" i="26"/>
  <c r="KH73" i="26"/>
  <c r="KG73" i="26"/>
  <c r="KF73" i="26"/>
  <c r="KE73" i="26"/>
  <c r="KD73" i="26"/>
  <c r="KC73" i="26"/>
  <c r="KB73" i="26"/>
  <c r="KA73" i="26"/>
  <c r="JZ73" i="26"/>
  <c r="JY73" i="26"/>
  <c r="JX73" i="26"/>
  <c r="JW73" i="26"/>
  <c r="JV73" i="26"/>
  <c r="JU73" i="26"/>
  <c r="JT73" i="26"/>
  <c r="JS73" i="26"/>
  <c r="JR73" i="26"/>
  <c r="JQ73" i="26"/>
  <c r="JP73" i="26"/>
  <c r="JO73" i="26"/>
  <c r="JN73" i="26"/>
  <c r="JM73" i="26"/>
  <c r="JL73" i="26"/>
  <c r="JK73" i="26"/>
  <c r="JJ73" i="26"/>
  <c r="JI73" i="26"/>
  <c r="JH73" i="26"/>
  <c r="JG73" i="26"/>
  <c r="JF73" i="26"/>
  <c r="OF72" i="26"/>
  <c r="OE72" i="26"/>
  <c r="OD72" i="26"/>
  <c r="OC72" i="26"/>
  <c r="OB72" i="26"/>
  <c r="OA72" i="26"/>
  <c r="NZ72" i="26"/>
  <c r="NY72" i="26"/>
  <c r="NJ72" i="26"/>
  <c r="NG72" i="26"/>
  <c r="ND72" i="26"/>
  <c r="NA72" i="26"/>
  <c r="MX72" i="26"/>
  <c r="MU72" i="26"/>
  <c r="MR72" i="26"/>
  <c r="MO72" i="26"/>
  <c r="LD72" i="26"/>
  <c r="LC72" i="26"/>
  <c r="LB72" i="26"/>
  <c r="LA72" i="26"/>
  <c r="KZ72" i="26"/>
  <c r="KY72" i="26"/>
  <c r="KX72" i="26"/>
  <c r="KW72" i="26"/>
  <c r="KV72" i="26"/>
  <c r="KU72" i="26"/>
  <c r="KO72" i="26"/>
  <c r="KN72" i="26"/>
  <c r="KM72" i="26"/>
  <c r="KL72" i="26"/>
  <c r="KK72" i="26"/>
  <c r="KJ72" i="26"/>
  <c r="KI72" i="26"/>
  <c r="KH72" i="26"/>
  <c r="KG72" i="26"/>
  <c r="KF72" i="26"/>
  <c r="KE72" i="26"/>
  <c r="KD72" i="26"/>
  <c r="KC72" i="26"/>
  <c r="KB72" i="26"/>
  <c r="KA72" i="26"/>
  <c r="JZ72" i="26"/>
  <c r="JY72" i="26"/>
  <c r="JX72" i="26"/>
  <c r="JW72" i="26"/>
  <c r="JV72" i="26"/>
  <c r="JU72" i="26"/>
  <c r="JT72" i="26"/>
  <c r="JS72" i="26"/>
  <c r="JR72" i="26"/>
  <c r="JQ72" i="26"/>
  <c r="JP72" i="26"/>
  <c r="JO72" i="26"/>
  <c r="JN72" i="26"/>
  <c r="JM72" i="26"/>
  <c r="JL72" i="26"/>
  <c r="JK72" i="26"/>
  <c r="JJ72" i="26"/>
  <c r="JI72" i="26"/>
  <c r="JH72" i="26"/>
  <c r="JG72" i="26"/>
  <c r="JF72" i="26"/>
  <c r="OF71" i="26"/>
  <c r="OE71" i="26"/>
  <c r="OD71" i="26"/>
  <c r="OC71" i="26"/>
  <c r="OB71" i="26"/>
  <c r="OA71" i="26"/>
  <c r="NZ71" i="26"/>
  <c r="NY71" i="26"/>
  <c r="NJ71" i="26"/>
  <c r="NG71" i="26"/>
  <c r="ND71" i="26"/>
  <c r="NA71" i="26"/>
  <c r="MX71" i="26"/>
  <c r="MU71" i="26"/>
  <c r="MR71" i="26"/>
  <c r="MO71" i="26"/>
  <c r="LD71" i="26"/>
  <c r="LC71" i="26"/>
  <c r="LB71" i="26"/>
  <c r="LA71" i="26"/>
  <c r="KZ71" i="26"/>
  <c r="KY71" i="26"/>
  <c r="KX71" i="26"/>
  <c r="KW71" i="26"/>
  <c r="KV71" i="26"/>
  <c r="KU71" i="26"/>
  <c r="KO71" i="26"/>
  <c r="KN71" i="26"/>
  <c r="KM71" i="26"/>
  <c r="KL71" i="26"/>
  <c r="KK71" i="26"/>
  <c r="KJ71" i="26"/>
  <c r="KI71" i="26"/>
  <c r="KH71" i="26"/>
  <c r="KG71" i="26"/>
  <c r="KF71" i="26"/>
  <c r="KE71" i="26"/>
  <c r="KD71" i="26"/>
  <c r="KC71" i="26"/>
  <c r="KB71" i="26"/>
  <c r="KA71" i="26"/>
  <c r="JZ71" i="26"/>
  <c r="JY71" i="26"/>
  <c r="JX71" i="26"/>
  <c r="JW71" i="26"/>
  <c r="JV71" i="26"/>
  <c r="JU71" i="26"/>
  <c r="JT71" i="26"/>
  <c r="JS71" i="26"/>
  <c r="JR71" i="26"/>
  <c r="JQ71" i="26"/>
  <c r="JP71" i="26"/>
  <c r="JO71" i="26"/>
  <c r="JN71" i="26"/>
  <c r="JM71" i="26"/>
  <c r="JL71" i="26"/>
  <c r="JK71" i="26"/>
  <c r="JJ71" i="26"/>
  <c r="JI71" i="26"/>
  <c r="JH71" i="26"/>
  <c r="JG71" i="26"/>
  <c r="JF71" i="26"/>
  <c r="IN71" i="26"/>
  <c r="HY71" i="26"/>
  <c r="HJ71" i="26"/>
  <c r="GU71" i="26"/>
  <c r="GF71" i="26"/>
  <c r="FQ71" i="26"/>
  <c r="FB71" i="26"/>
  <c r="EM71" i="26"/>
  <c r="DX71" i="26"/>
  <c r="DI71" i="26"/>
  <c r="CT71" i="26"/>
  <c r="CE71" i="26"/>
  <c r="BP71" i="26"/>
  <c r="BA71" i="26"/>
  <c r="AL71" i="26"/>
  <c r="W71" i="26"/>
  <c r="H71" i="26"/>
  <c r="OF70" i="26"/>
  <c r="OE70" i="26"/>
  <c r="OD70" i="26"/>
  <c r="OC70" i="26"/>
  <c r="OB70" i="26"/>
  <c r="OA70" i="26"/>
  <c r="NZ70" i="26"/>
  <c r="NY70" i="26"/>
  <c r="NJ70" i="26"/>
  <c r="NG70" i="26"/>
  <c r="ND70" i="26"/>
  <c r="NA70" i="26"/>
  <c r="MX70" i="26"/>
  <c r="MU70" i="26"/>
  <c r="MR70" i="26"/>
  <c r="MO70" i="26"/>
  <c r="LD70" i="26"/>
  <c r="LC70" i="26"/>
  <c r="LB70" i="26"/>
  <c r="LA70" i="26"/>
  <c r="KZ70" i="26"/>
  <c r="KY70" i="26"/>
  <c r="KX70" i="26"/>
  <c r="KW70" i="26"/>
  <c r="KV70" i="26"/>
  <c r="KU70" i="26"/>
  <c r="KO70" i="26"/>
  <c r="KN70" i="26"/>
  <c r="KM70" i="26"/>
  <c r="KL70" i="26"/>
  <c r="KK70" i="26"/>
  <c r="KJ70" i="26"/>
  <c r="KI70" i="26"/>
  <c r="KH70" i="26"/>
  <c r="KG70" i="26"/>
  <c r="KF70" i="26"/>
  <c r="KE70" i="26"/>
  <c r="KD70" i="26"/>
  <c r="KC70" i="26"/>
  <c r="KB70" i="26"/>
  <c r="KA70" i="26"/>
  <c r="JZ70" i="26"/>
  <c r="JY70" i="26"/>
  <c r="JX70" i="26"/>
  <c r="JW70" i="26"/>
  <c r="JV70" i="26"/>
  <c r="JU70" i="26"/>
  <c r="JT70" i="26"/>
  <c r="JS70" i="26"/>
  <c r="JR70" i="26"/>
  <c r="JQ70" i="26"/>
  <c r="JP70" i="26"/>
  <c r="JO70" i="26"/>
  <c r="JN70" i="26"/>
  <c r="JM70" i="26"/>
  <c r="JL70" i="26"/>
  <c r="JK70" i="26"/>
  <c r="JJ70" i="26"/>
  <c r="JI70" i="26"/>
  <c r="JH70" i="26"/>
  <c r="JG70" i="26"/>
  <c r="JF70" i="26"/>
  <c r="OF69" i="26"/>
  <c r="OE69" i="26"/>
  <c r="OD69" i="26"/>
  <c r="OC69" i="26"/>
  <c r="OB69" i="26"/>
  <c r="OA69" i="26"/>
  <c r="NZ69" i="26"/>
  <c r="NY69" i="26"/>
  <c r="NJ69" i="26"/>
  <c r="NG69" i="26"/>
  <c r="ND69" i="26"/>
  <c r="NA69" i="26"/>
  <c r="MX69" i="26"/>
  <c r="MU69" i="26"/>
  <c r="MR69" i="26"/>
  <c r="MO69" i="26"/>
  <c r="LD69" i="26"/>
  <c r="LC69" i="26"/>
  <c r="LB69" i="26"/>
  <c r="LA69" i="26"/>
  <c r="KZ69" i="26"/>
  <c r="KY69" i="26"/>
  <c r="KX69" i="26"/>
  <c r="KW69" i="26"/>
  <c r="KV69" i="26"/>
  <c r="KU69" i="26"/>
  <c r="KO69" i="26"/>
  <c r="KN69" i="26"/>
  <c r="KM69" i="26"/>
  <c r="KL69" i="26"/>
  <c r="KK69" i="26"/>
  <c r="KJ69" i="26"/>
  <c r="KI69" i="26"/>
  <c r="KH69" i="26"/>
  <c r="KG69" i="26"/>
  <c r="KF69" i="26"/>
  <c r="KE69" i="26"/>
  <c r="KD69" i="26"/>
  <c r="KC69" i="26"/>
  <c r="KB69" i="26"/>
  <c r="KA69" i="26"/>
  <c r="JZ69" i="26"/>
  <c r="JY69" i="26"/>
  <c r="JX69" i="26"/>
  <c r="JW69" i="26"/>
  <c r="JV69" i="26"/>
  <c r="JU69" i="26"/>
  <c r="JT69" i="26"/>
  <c r="JS69" i="26"/>
  <c r="JR69" i="26"/>
  <c r="JQ69" i="26"/>
  <c r="JP69" i="26"/>
  <c r="JO69" i="26"/>
  <c r="JN69" i="26"/>
  <c r="JM69" i="26"/>
  <c r="JL69" i="26"/>
  <c r="JK69" i="26"/>
  <c r="JJ69" i="26"/>
  <c r="JI69" i="26"/>
  <c r="JH69" i="26"/>
  <c r="JG69" i="26"/>
  <c r="JF69" i="26"/>
  <c r="OF68" i="26"/>
  <c r="OE68" i="26"/>
  <c r="OD68" i="26"/>
  <c r="OC68" i="26"/>
  <c r="OB68" i="26"/>
  <c r="OA68" i="26"/>
  <c r="NZ68" i="26"/>
  <c r="NY68" i="26"/>
  <c r="NJ68" i="26"/>
  <c r="NG68" i="26"/>
  <c r="ND68" i="26"/>
  <c r="NA68" i="26"/>
  <c r="MX68" i="26"/>
  <c r="MU68" i="26"/>
  <c r="MR68" i="26"/>
  <c r="MO68" i="26"/>
  <c r="LD68" i="26"/>
  <c r="LC68" i="26"/>
  <c r="LB68" i="26"/>
  <c r="LA68" i="26"/>
  <c r="KZ68" i="26"/>
  <c r="KY68" i="26"/>
  <c r="KX68" i="26"/>
  <c r="KW68" i="26"/>
  <c r="KV68" i="26"/>
  <c r="KU68" i="26"/>
  <c r="KO68" i="26"/>
  <c r="KN68" i="26"/>
  <c r="KM68" i="26"/>
  <c r="KL68" i="26"/>
  <c r="KK68" i="26"/>
  <c r="KJ68" i="26"/>
  <c r="KI68" i="26"/>
  <c r="KH68" i="26"/>
  <c r="KG68" i="26"/>
  <c r="KF68" i="26"/>
  <c r="KE68" i="26"/>
  <c r="KD68" i="26"/>
  <c r="KC68" i="26"/>
  <c r="KB68" i="26"/>
  <c r="KA68" i="26"/>
  <c r="JZ68" i="26"/>
  <c r="JY68" i="26"/>
  <c r="JX68" i="26"/>
  <c r="JW68" i="26"/>
  <c r="JV68" i="26"/>
  <c r="JU68" i="26"/>
  <c r="JT68" i="26"/>
  <c r="JS68" i="26"/>
  <c r="JR68" i="26"/>
  <c r="JQ68" i="26"/>
  <c r="JP68" i="26"/>
  <c r="JO68" i="26"/>
  <c r="JN68" i="26"/>
  <c r="JM68" i="26"/>
  <c r="JL68" i="26"/>
  <c r="JK68" i="26"/>
  <c r="JJ68" i="26"/>
  <c r="JI68" i="26"/>
  <c r="JH68" i="26"/>
  <c r="JG68" i="26"/>
  <c r="JF68" i="26"/>
  <c r="OF67" i="26"/>
  <c r="OE67" i="26"/>
  <c r="OD67" i="26"/>
  <c r="OC67" i="26"/>
  <c r="OB67" i="26"/>
  <c r="OA67" i="26"/>
  <c r="NZ67" i="26"/>
  <c r="NY67" i="26"/>
  <c r="NJ67" i="26"/>
  <c r="NG67" i="26"/>
  <c r="ND67" i="26"/>
  <c r="NA67" i="26"/>
  <c r="MX67" i="26"/>
  <c r="MU67" i="26"/>
  <c r="MR67" i="26"/>
  <c r="MO67" i="26"/>
  <c r="LD67" i="26"/>
  <c r="LC67" i="26"/>
  <c r="LB67" i="26"/>
  <c r="LA67" i="26"/>
  <c r="KZ67" i="26"/>
  <c r="KY67" i="26"/>
  <c r="KX67" i="26"/>
  <c r="KW67" i="26"/>
  <c r="KV67" i="26"/>
  <c r="KU67" i="26"/>
  <c r="KO67" i="26"/>
  <c r="KN67" i="26"/>
  <c r="KM67" i="26"/>
  <c r="KL67" i="26"/>
  <c r="KK67" i="26"/>
  <c r="KJ67" i="26"/>
  <c r="KI67" i="26"/>
  <c r="KH67" i="26"/>
  <c r="KG67" i="26"/>
  <c r="KF67" i="26"/>
  <c r="KE67" i="26"/>
  <c r="KD67" i="26"/>
  <c r="KC67" i="26"/>
  <c r="KB67" i="26"/>
  <c r="KA67" i="26"/>
  <c r="JZ67" i="26"/>
  <c r="JY67" i="26"/>
  <c r="JX67" i="26"/>
  <c r="JW67" i="26"/>
  <c r="JV67" i="26"/>
  <c r="JU67" i="26"/>
  <c r="JT67" i="26"/>
  <c r="JS67" i="26"/>
  <c r="JR67" i="26"/>
  <c r="JQ67" i="26"/>
  <c r="JP67" i="26"/>
  <c r="JO67" i="26"/>
  <c r="JN67" i="26"/>
  <c r="JM67" i="26"/>
  <c r="JL67" i="26"/>
  <c r="JK67" i="26"/>
  <c r="JJ67" i="26"/>
  <c r="JI67" i="26"/>
  <c r="JH67" i="26"/>
  <c r="JG67" i="26"/>
  <c r="JF67" i="26"/>
  <c r="OF66" i="26"/>
  <c r="OE66" i="26"/>
  <c r="OD66" i="26"/>
  <c r="OC66" i="26"/>
  <c r="OB66" i="26"/>
  <c r="OA66" i="26"/>
  <c r="NZ66" i="26"/>
  <c r="NY66" i="26"/>
  <c r="NJ66" i="26"/>
  <c r="NG66" i="26"/>
  <c r="ND66" i="26"/>
  <c r="NA66" i="26"/>
  <c r="MX66" i="26"/>
  <c r="MU66" i="26"/>
  <c r="MR66" i="26"/>
  <c r="MO66" i="26"/>
  <c r="LD66" i="26"/>
  <c r="LC66" i="26"/>
  <c r="LB66" i="26"/>
  <c r="LA66" i="26"/>
  <c r="KZ66" i="26"/>
  <c r="KY66" i="26"/>
  <c r="KX66" i="26"/>
  <c r="KW66" i="26"/>
  <c r="KV66" i="26"/>
  <c r="KU66" i="26"/>
  <c r="KO66" i="26"/>
  <c r="KN66" i="26"/>
  <c r="KM66" i="26"/>
  <c r="KL66" i="26"/>
  <c r="KK66" i="26"/>
  <c r="KJ66" i="26"/>
  <c r="KI66" i="26"/>
  <c r="KH66" i="26"/>
  <c r="KG66" i="26"/>
  <c r="KF66" i="26"/>
  <c r="KE66" i="26"/>
  <c r="KD66" i="26"/>
  <c r="KC66" i="26"/>
  <c r="KB66" i="26"/>
  <c r="KA66" i="26"/>
  <c r="JZ66" i="26"/>
  <c r="JY66" i="26"/>
  <c r="JX66" i="26"/>
  <c r="JW66" i="26"/>
  <c r="JV66" i="26"/>
  <c r="JU66" i="26"/>
  <c r="JT66" i="26"/>
  <c r="JS66" i="26"/>
  <c r="JR66" i="26"/>
  <c r="JQ66" i="26"/>
  <c r="JP66" i="26"/>
  <c r="JO66" i="26"/>
  <c r="JN66" i="26"/>
  <c r="JM66" i="26"/>
  <c r="JL66" i="26"/>
  <c r="JK66" i="26"/>
  <c r="JJ66" i="26"/>
  <c r="JI66" i="26"/>
  <c r="JH66" i="26"/>
  <c r="JG66" i="26"/>
  <c r="JF66" i="26"/>
  <c r="OF65" i="26"/>
  <c r="OE65" i="26"/>
  <c r="OD65" i="26"/>
  <c r="OC65" i="26"/>
  <c r="OB65" i="26"/>
  <c r="OA65" i="26"/>
  <c r="NZ65" i="26"/>
  <c r="NY65" i="26"/>
  <c r="NJ65" i="26"/>
  <c r="NG65" i="26"/>
  <c r="ND65" i="26"/>
  <c r="NA65" i="26"/>
  <c r="MX65" i="26"/>
  <c r="MU65" i="26"/>
  <c r="MR65" i="26"/>
  <c r="MO65" i="26"/>
  <c r="LD65" i="26"/>
  <c r="LC65" i="26"/>
  <c r="LB65" i="26"/>
  <c r="LA65" i="26"/>
  <c r="KZ65" i="26"/>
  <c r="KY65" i="26"/>
  <c r="KX65" i="26"/>
  <c r="KW65" i="26"/>
  <c r="KV65" i="26"/>
  <c r="KU65" i="26"/>
  <c r="KO65" i="26"/>
  <c r="KN65" i="26"/>
  <c r="KM65" i="26"/>
  <c r="KL65" i="26"/>
  <c r="KK65" i="26"/>
  <c r="KJ65" i="26"/>
  <c r="KI65" i="26"/>
  <c r="KH65" i="26"/>
  <c r="KG65" i="26"/>
  <c r="KF65" i="26"/>
  <c r="KE65" i="26"/>
  <c r="KD65" i="26"/>
  <c r="KC65" i="26"/>
  <c r="KB65" i="26"/>
  <c r="KA65" i="26"/>
  <c r="JZ65" i="26"/>
  <c r="JY65" i="26"/>
  <c r="JX65" i="26"/>
  <c r="JW65" i="26"/>
  <c r="JV65" i="26"/>
  <c r="JU65" i="26"/>
  <c r="JT65" i="26"/>
  <c r="JS65" i="26"/>
  <c r="JR65" i="26"/>
  <c r="JQ65" i="26"/>
  <c r="JP65" i="26"/>
  <c r="JO65" i="26"/>
  <c r="JN65" i="26"/>
  <c r="JM65" i="26"/>
  <c r="JL65" i="26"/>
  <c r="JK65" i="26"/>
  <c r="JJ65" i="26"/>
  <c r="JI65" i="26"/>
  <c r="JH65" i="26"/>
  <c r="JG65" i="26"/>
  <c r="JF65" i="26"/>
  <c r="OF64" i="26"/>
  <c r="OE64" i="26"/>
  <c r="OD64" i="26"/>
  <c r="OC64" i="26"/>
  <c r="OB64" i="26"/>
  <c r="OA64" i="26"/>
  <c r="NZ64" i="26"/>
  <c r="NY64" i="26"/>
  <c r="NJ64" i="26"/>
  <c r="NG64" i="26"/>
  <c r="ND64" i="26"/>
  <c r="NA64" i="26"/>
  <c r="MX64" i="26"/>
  <c r="MU64" i="26"/>
  <c r="MR64" i="26"/>
  <c r="MO64" i="26"/>
  <c r="LD64" i="26"/>
  <c r="LC64" i="26"/>
  <c r="LB64" i="26"/>
  <c r="LA64" i="26"/>
  <c r="KZ64" i="26"/>
  <c r="KY64" i="26"/>
  <c r="KX64" i="26"/>
  <c r="KW64" i="26"/>
  <c r="KV64" i="26"/>
  <c r="KU64" i="26"/>
  <c r="KO64" i="26"/>
  <c r="KN64" i="26"/>
  <c r="KM64" i="26"/>
  <c r="KL64" i="26"/>
  <c r="KK64" i="26"/>
  <c r="KJ64" i="26"/>
  <c r="KI64" i="26"/>
  <c r="KH64" i="26"/>
  <c r="KG64" i="26"/>
  <c r="KF64" i="26"/>
  <c r="KE64" i="26"/>
  <c r="KD64" i="26"/>
  <c r="KC64" i="26"/>
  <c r="KB64" i="26"/>
  <c r="KA64" i="26"/>
  <c r="JZ64" i="26"/>
  <c r="JY64" i="26"/>
  <c r="JX64" i="26"/>
  <c r="JW64" i="26"/>
  <c r="JV64" i="26"/>
  <c r="JU64" i="26"/>
  <c r="JT64" i="26"/>
  <c r="JS64" i="26"/>
  <c r="JR64" i="26"/>
  <c r="JQ64" i="26"/>
  <c r="JP64" i="26"/>
  <c r="JO64" i="26"/>
  <c r="JN64" i="26"/>
  <c r="JM64" i="26"/>
  <c r="JL64" i="26"/>
  <c r="JK64" i="26"/>
  <c r="JJ64" i="26"/>
  <c r="JI64" i="26"/>
  <c r="JH64" i="26"/>
  <c r="JG64" i="26"/>
  <c r="JF64" i="26"/>
  <c r="OF63" i="26"/>
  <c r="OE63" i="26"/>
  <c r="OD63" i="26"/>
  <c r="OC63" i="26"/>
  <c r="OB63" i="26"/>
  <c r="OA63" i="26"/>
  <c r="NZ63" i="26"/>
  <c r="NY63" i="26"/>
  <c r="NJ63" i="26"/>
  <c r="NG63" i="26"/>
  <c r="ND63" i="26"/>
  <c r="NA63" i="26"/>
  <c r="MX63" i="26"/>
  <c r="MU63" i="26"/>
  <c r="MR63" i="26"/>
  <c r="MO63" i="26"/>
  <c r="LD63" i="26"/>
  <c r="LC63" i="26"/>
  <c r="LB63" i="26"/>
  <c r="LA63" i="26"/>
  <c r="KZ63" i="26"/>
  <c r="KY63" i="26"/>
  <c r="KX63" i="26"/>
  <c r="KW63" i="26"/>
  <c r="KV63" i="26"/>
  <c r="KU63" i="26"/>
  <c r="KO63" i="26"/>
  <c r="KN63" i="26"/>
  <c r="KM63" i="26"/>
  <c r="KL63" i="26"/>
  <c r="KK63" i="26"/>
  <c r="KJ63" i="26"/>
  <c r="KI63" i="26"/>
  <c r="KH63" i="26"/>
  <c r="KG63" i="26"/>
  <c r="KF63" i="26"/>
  <c r="KE63" i="26"/>
  <c r="KD63" i="26"/>
  <c r="KC63" i="26"/>
  <c r="KB63" i="26"/>
  <c r="KA63" i="26"/>
  <c r="JZ63" i="26"/>
  <c r="JY63" i="26"/>
  <c r="JX63" i="26"/>
  <c r="JW63" i="26"/>
  <c r="JV63" i="26"/>
  <c r="JU63" i="26"/>
  <c r="JT63" i="26"/>
  <c r="JS63" i="26"/>
  <c r="JR63" i="26"/>
  <c r="JQ63" i="26"/>
  <c r="JP63" i="26"/>
  <c r="JO63" i="26"/>
  <c r="JN63" i="26"/>
  <c r="JM63" i="26"/>
  <c r="JL63" i="26"/>
  <c r="JK63" i="26"/>
  <c r="JJ63" i="26"/>
  <c r="JI63" i="26"/>
  <c r="JH63" i="26"/>
  <c r="JG63" i="26"/>
  <c r="JF63" i="26"/>
  <c r="OF62" i="26"/>
  <c r="OE62" i="26"/>
  <c r="OD62" i="26"/>
  <c r="OC62" i="26"/>
  <c r="OB62" i="26"/>
  <c r="OA62" i="26"/>
  <c r="NZ62" i="26"/>
  <c r="NY62" i="26"/>
  <c r="NJ62" i="26"/>
  <c r="NG62" i="26"/>
  <c r="ND62" i="26"/>
  <c r="NA62" i="26"/>
  <c r="MX62" i="26"/>
  <c r="MU62" i="26"/>
  <c r="MR62" i="26"/>
  <c r="MO62" i="26"/>
  <c r="LD62" i="26"/>
  <c r="LC62" i="26"/>
  <c r="LB62" i="26"/>
  <c r="LA62" i="26"/>
  <c r="KZ62" i="26"/>
  <c r="KY62" i="26"/>
  <c r="KX62" i="26"/>
  <c r="KW62" i="26"/>
  <c r="KV62" i="26"/>
  <c r="KU62" i="26"/>
  <c r="KO62" i="26"/>
  <c r="KN62" i="26"/>
  <c r="KM62" i="26"/>
  <c r="KL62" i="26"/>
  <c r="KK62" i="26"/>
  <c r="KJ62" i="26"/>
  <c r="KI62" i="26"/>
  <c r="KH62" i="26"/>
  <c r="KG62" i="26"/>
  <c r="KF62" i="26"/>
  <c r="KE62" i="26"/>
  <c r="KD62" i="26"/>
  <c r="KC62" i="26"/>
  <c r="KB62" i="26"/>
  <c r="KA62" i="26"/>
  <c r="JZ62" i="26"/>
  <c r="JY62" i="26"/>
  <c r="JX62" i="26"/>
  <c r="JW62" i="26"/>
  <c r="JV62" i="26"/>
  <c r="JU62" i="26"/>
  <c r="JT62" i="26"/>
  <c r="JS62" i="26"/>
  <c r="JR62" i="26"/>
  <c r="JQ62" i="26"/>
  <c r="JP62" i="26"/>
  <c r="JO62" i="26"/>
  <c r="JN62" i="26"/>
  <c r="JM62" i="26"/>
  <c r="JL62" i="26"/>
  <c r="JK62" i="26"/>
  <c r="JJ62" i="26"/>
  <c r="JI62" i="26"/>
  <c r="JH62" i="26"/>
  <c r="JG62" i="26"/>
  <c r="JF62" i="26"/>
  <c r="ON61" i="26"/>
  <c r="OM61" i="26"/>
  <c r="OK61" i="26"/>
  <c r="OF61" i="26"/>
  <c r="OE61" i="26"/>
  <c r="OD61" i="26"/>
  <c r="OC61" i="26"/>
  <c r="OB61" i="26"/>
  <c r="OA61" i="26"/>
  <c r="NZ61" i="26"/>
  <c r="NY61" i="26"/>
  <c r="NL61" i="26"/>
  <c r="NK61" i="26"/>
  <c r="NJ61" i="26"/>
  <c r="NG61" i="26"/>
  <c r="NF61" i="26"/>
  <c r="NE61" i="26"/>
  <c r="ND61" i="26"/>
  <c r="NA61" i="26"/>
  <c r="MZ61" i="26"/>
  <c r="MY61" i="26"/>
  <c r="MX61" i="26"/>
  <c r="MU61" i="26"/>
  <c r="MT61" i="26"/>
  <c r="MS61" i="26"/>
  <c r="MR61" i="26"/>
  <c r="MO61" i="26"/>
  <c r="MN61" i="26"/>
  <c r="MM61" i="26"/>
  <c r="MH61" i="26"/>
  <c r="MG61" i="26"/>
  <c r="MB61" i="26"/>
  <c r="MA61" i="26"/>
  <c r="LV61" i="26"/>
  <c r="LU61" i="26"/>
  <c r="LP61" i="26"/>
  <c r="LO61" i="26"/>
  <c r="LJ61" i="26"/>
  <c r="LI61" i="26"/>
  <c r="LD61" i="26"/>
  <c r="LC61" i="26"/>
  <c r="LB61" i="26"/>
  <c r="LA61" i="26"/>
  <c r="KZ61" i="26"/>
  <c r="KY61" i="26"/>
  <c r="KX61" i="26"/>
  <c r="KW61" i="26"/>
  <c r="KV61" i="26"/>
  <c r="KU61" i="26"/>
  <c r="KO61" i="26"/>
  <c r="KN61" i="26"/>
  <c r="KM61" i="26"/>
  <c r="KL61" i="26"/>
  <c r="KK61" i="26"/>
  <c r="KJ61" i="26"/>
  <c r="KI61" i="26"/>
  <c r="KH61" i="26"/>
  <c r="KG61" i="26"/>
  <c r="KF61" i="26"/>
  <c r="KE61" i="26"/>
  <c r="KD61" i="26"/>
  <c r="KC61" i="26"/>
  <c r="KB61" i="26"/>
  <c r="KA61" i="26"/>
  <c r="JZ61" i="26"/>
  <c r="JY61" i="26"/>
  <c r="JX61" i="26"/>
  <c r="JW61" i="26"/>
  <c r="JV61" i="26"/>
  <c r="JU61" i="26"/>
  <c r="JT61" i="26"/>
  <c r="JS61" i="26"/>
  <c r="JR61" i="26"/>
  <c r="JQ61" i="26"/>
  <c r="JP61" i="26"/>
  <c r="JO61" i="26"/>
  <c r="JN61" i="26"/>
  <c r="JM61" i="26"/>
  <c r="JL61" i="26"/>
  <c r="JK61" i="26"/>
  <c r="JJ61" i="26"/>
  <c r="JI61" i="26"/>
  <c r="JH61" i="26"/>
  <c r="JG61" i="26"/>
  <c r="JF61" i="26"/>
  <c r="OF60" i="26"/>
  <c r="OE60" i="26"/>
  <c r="OD60" i="26"/>
  <c r="OC60" i="26"/>
  <c r="OB60" i="26"/>
  <c r="OA60" i="26"/>
  <c r="NZ60" i="26"/>
  <c r="NY60" i="26"/>
  <c r="NJ60" i="26"/>
  <c r="NG60" i="26"/>
  <c r="ND60" i="26"/>
  <c r="NA60" i="26"/>
  <c r="MX60" i="26"/>
  <c r="MU60" i="26"/>
  <c r="MR60" i="26"/>
  <c r="MO60" i="26"/>
  <c r="LD60" i="26"/>
  <c r="LC60" i="26"/>
  <c r="LB60" i="26"/>
  <c r="LA60" i="26"/>
  <c r="KZ60" i="26"/>
  <c r="KY60" i="26"/>
  <c r="KX60" i="26"/>
  <c r="KW60" i="26"/>
  <c r="KV60" i="26"/>
  <c r="KU60" i="26"/>
  <c r="KO60" i="26"/>
  <c r="KN60" i="26"/>
  <c r="KM60" i="26"/>
  <c r="KL60" i="26"/>
  <c r="KK60" i="26"/>
  <c r="KJ60" i="26"/>
  <c r="KI60" i="26"/>
  <c r="KH60" i="26"/>
  <c r="KG60" i="26"/>
  <c r="KF60" i="26"/>
  <c r="KE60" i="26"/>
  <c r="KD60" i="26"/>
  <c r="KC60" i="26"/>
  <c r="KB60" i="26"/>
  <c r="KA60" i="26"/>
  <c r="JZ60" i="26"/>
  <c r="JY60" i="26"/>
  <c r="JX60" i="26"/>
  <c r="JW60" i="26"/>
  <c r="JV60" i="26"/>
  <c r="JU60" i="26"/>
  <c r="JT60" i="26"/>
  <c r="JS60" i="26"/>
  <c r="JR60" i="26"/>
  <c r="JQ60" i="26"/>
  <c r="JP60" i="26"/>
  <c r="JO60" i="26"/>
  <c r="JN60" i="26"/>
  <c r="JM60" i="26"/>
  <c r="JL60" i="26"/>
  <c r="JK60" i="26"/>
  <c r="JJ60" i="26"/>
  <c r="JI60" i="26"/>
  <c r="JH60" i="26"/>
  <c r="JG60" i="26"/>
  <c r="JF60" i="26"/>
  <c r="OF59" i="26"/>
  <c r="OE59" i="26"/>
  <c r="OD59" i="26"/>
  <c r="OC59" i="26"/>
  <c r="OB59" i="26"/>
  <c r="OA59" i="26"/>
  <c r="NZ59" i="26"/>
  <c r="NY59" i="26"/>
  <c r="NJ59" i="26"/>
  <c r="NG59" i="26"/>
  <c r="ND59" i="26"/>
  <c r="NA59" i="26"/>
  <c r="MX59" i="26"/>
  <c r="MU59" i="26"/>
  <c r="MR59" i="26"/>
  <c r="MO59" i="26"/>
  <c r="LD59" i="26"/>
  <c r="LC59" i="26"/>
  <c r="LB59" i="26"/>
  <c r="LA59" i="26"/>
  <c r="KZ59" i="26"/>
  <c r="KY59" i="26"/>
  <c r="KX59" i="26"/>
  <c r="KW59" i="26"/>
  <c r="KV59" i="26"/>
  <c r="KU59" i="26"/>
  <c r="KO59" i="26"/>
  <c r="KN59" i="26"/>
  <c r="KM59" i="26"/>
  <c r="KL59" i="26"/>
  <c r="KK59" i="26"/>
  <c r="KJ59" i="26"/>
  <c r="KI59" i="26"/>
  <c r="KH59" i="26"/>
  <c r="KG59" i="26"/>
  <c r="KF59" i="26"/>
  <c r="KE59" i="26"/>
  <c r="KD59" i="26"/>
  <c r="KC59" i="26"/>
  <c r="KB59" i="26"/>
  <c r="KA59" i="26"/>
  <c r="JZ59" i="26"/>
  <c r="JY59" i="26"/>
  <c r="JX59" i="26"/>
  <c r="JW59" i="26"/>
  <c r="JV59" i="26"/>
  <c r="JU59" i="26"/>
  <c r="JT59" i="26"/>
  <c r="JS59" i="26"/>
  <c r="JR59" i="26"/>
  <c r="JQ59" i="26"/>
  <c r="JP59" i="26"/>
  <c r="JO59" i="26"/>
  <c r="JN59" i="26"/>
  <c r="JM59" i="26"/>
  <c r="JL59" i="26"/>
  <c r="JK59" i="26"/>
  <c r="JJ59" i="26"/>
  <c r="JI59" i="26"/>
  <c r="JH59" i="26"/>
  <c r="JG59" i="26"/>
  <c r="JF59" i="26"/>
  <c r="OF58" i="26"/>
  <c r="OE58" i="26"/>
  <c r="OD58" i="26"/>
  <c r="OC58" i="26"/>
  <c r="OB58" i="26"/>
  <c r="OA58" i="26"/>
  <c r="NZ58" i="26"/>
  <c r="NY58" i="26"/>
  <c r="NJ58" i="26"/>
  <c r="NG58" i="26"/>
  <c r="ND58" i="26"/>
  <c r="NA58" i="26"/>
  <c r="MX58" i="26"/>
  <c r="MU58" i="26"/>
  <c r="MR58" i="26"/>
  <c r="MO58" i="26"/>
  <c r="LD58" i="26"/>
  <c r="LC58" i="26"/>
  <c r="LB58" i="26"/>
  <c r="LA58" i="26"/>
  <c r="KZ58" i="26"/>
  <c r="KY58" i="26"/>
  <c r="KX58" i="26"/>
  <c r="KW58" i="26"/>
  <c r="KV58" i="26"/>
  <c r="KU58" i="26"/>
  <c r="KO58" i="26"/>
  <c r="KN58" i="26"/>
  <c r="KM58" i="26"/>
  <c r="KL58" i="26"/>
  <c r="KK58" i="26"/>
  <c r="KJ58" i="26"/>
  <c r="KI58" i="26"/>
  <c r="KH58" i="26"/>
  <c r="KG58" i="26"/>
  <c r="KF58" i="26"/>
  <c r="KE58" i="26"/>
  <c r="KD58" i="26"/>
  <c r="KC58" i="26"/>
  <c r="KB58" i="26"/>
  <c r="KA58" i="26"/>
  <c r="JZ58" i="26"/>
  <c r="JY58" i="26"/>
  <c r="JX58" i="26"/>
  <c r="JW58" i="26"/>
  <c r="JV58" i="26"/>
  <c r="JU58" i="26"/>
  <c r="JT58" i="26"/>
  <c r="JS58" i="26"/>
  <c r="JR58" i="26"/>
  <c r="JQ58" i="26"/>
  <c r="JP58" i="26"/>
  <c r="JO58" i="26"/>
  <c r="JN58" i="26"/>
  <c r="JM58" i="26"/>
  <c r="JL58" i="26"/>
  <c r="JK58" i="26"/>
  <c r="JJ58" i="26"/>
  <c r="JI58" i="26"/>
  <c r="JH58" i="26"/>
  <c r="JG58" i="26"/>
  <c r="JF58" i="26"/>
  <c r="OF57" i="26"/>
  <c r="OE57" i="26"/>
  <c r="OD57" i="26"/>
  <c r="OC57" i="26"/>
  <c r="OB57" i="26"/>
  <c r="OA57" i="26"/>
  <c r="NZ57" i="26"/>
  <c r="NY57" i="26"/>
  <c r="NJ57" i="26"/>
  <c r="NG57" i="26"/>
  <c r="ND57" i="26"/>
  <c r="NA57" i="26"/>
  <c r="MX57" i="26"/>
  <c r="MU57" i="26"/>
  <c r="MR57" i="26"/>
  <c r="MO57" i="26"/>
  <c r="LD57" i="26"/>
  <c r="LC57" i="26"/>
  <c r="LB57" i="26"/>
  <c r="LA57" i="26"/>
  <c r="KZ57" i="26"/>
  <c r="KY57" i="26"/>
  <c r="KX57" i="26"/>
  <c r="KW57" i="26"/>
  <c r="KV57" i="26"/>
  <c r="KU57" i="26"/>
  <c r="KO57" i="26"/>
  <c r="KN57" i="26"/>
  <c r="KM57" i="26"/>
  <c r="KL57" i="26"/>
  <c r="KK57" i="26"/>
  <c r="KJ57" i="26"/>
  <c r="KI57" i="26"/>
  <c r="KH57" i="26"/>
  <c r="KG57" i="26"/>
  <c r="KF57" i="26"/>
  <c r="KE57" i="26"/>
  <c r="KD57" i="26"/>
  <c r="KC57" i="26"/>
  <c r="KB57" i="26"/>
  <c r="KA57" i="26"/>
  <c r="JZ57" i="26"/>
  <c r="JY57" i="26"/>
  <c r="JX57" i="26"/>
  <c r="JW57" i="26"/>
  <c r="JV57" i="26"/>
  <c r="JU57" i="26"/>
  <c r="JT57" i="26"/>
  <c r="JS57" i="26"/>
  <c r="JR57" i="26"/>
  <c r="JQ57" i="26"/>
  <c r="JP57" i="26"/>
  <c r="JO57" i="26"/>
  <c r="JN57" i="26"/>
  <c r="JM57" i="26"/>
  <c r="JL57" i="26"/>
  <c r="JK57" i="26"/>
  <c r="JJ57" i="26"/>
  <c r="JI57" i="26"/>
  <c r="JH57" i="26"/>
  <c r="JG57" i="26"/>
  <c r="JF57" i="26"/>
  <c r="OF56" i="26"/>
  <c r="OE56" i="26"/>
  <c r="OD56" i="26"/>
  <c r="OC56" i="26"/>
  <c r="OB56" i="26"/>
  <c r="OA56" i="26"/>
  <c r="NZ56" i="26"/>
  <c r="NY56" i="26"/>
  <c r="NJ56" i="26"/>
  <c r="NG56" i="26"/>
  <c r="ND56" i="26"/>
  <c r="NA56" i="26"/>
  <c r="MX56" i="26"/>
  <c r="MU56" i="26"/>
  <c r="MR56" i="26"/>
  <c r="MO56" i="26"/>
  <c r="LD56" i="26"/>
  <c r="LC56" i="26"/>
  <c r="LB56" i="26"/>
  <c r="LA56" i="26"/>
  <c r="KZ56" i="26"/>
  <c r="KY56" i="26"/>
  <c r="KX56" i="26"/>
  <c r="KW56" i="26"/>
  <c r="KV56" i="26"/>
  <c r="KU56" i="26"/>
  <c r="KO56" i="26"/>
  <c r="KN56" i="26"/>
  <c r="KM56" i="26"/>
  <c r="KL56" i="26"/>
  <c r="KK56" i="26"/>
  <c r="KJ56" i="26"/>
  <c r="KI56" i="26"/>
  <c r="KH56" i="26"/>
  <c r="KG56" i="26"/>
  <c r="KF56" i="26"/>
  <c r="KE56" i="26"/>
  <c r="KD56" i="26"/>
  <c r="KC56" i="26"/>
  <c r="KB56" i="26"/>
  <c r="KA56" i="26"/>
  <c r="JZ56" i="26"/>
  <c r="JY56" i="26"/>
  <c r="JX56" i="26"/>
  <c r="JW56" i="26"/>
  <c r="JV56" i="26"/>
  <c r="JU56" i="26"/>
  <c r="JT56" i="26"/>
  <c r="JS56" i="26"/>
  <c r="JR56" i="26"/>
  <c r="JQ56" i="26"/>
  <c r="JP56" i="26"/>
  <c r="JO56" i="26"/>
  <c r="JN56" i="26"/>
  <c r="JM56" i="26"/>
  <c r="JL56" i="26"/>
  <c r="JK56" i="26"/>
  <c r="JJ56" i="26"/>
  <c r="JI56" i="26"/>
  <c r="JH56" i="26"/>
  <c r="JG56" i="26"/>
  <c r="JF56" i="26"/>
  <c r="OF55" i="26"/>
  <c r="OE55" i="26"/>
  <c r="OD55" i="26"/>
  <c r="OC55" i="26"/>
  <c r="OB55" i="26"/>
  <c r="OA55" i="26"/>
  <c r="NZ55" i="26"/>
  <c r="NY55" i="26"/>
  <c r="NJ55" i="26"/>
  <c r="NG55" i="26"/>
  <c r="ND55" i="26"/>
  <c r="NA55" i="26"/>
  <c r="MX55" i="26"/>
  <c r="MU55" i="26"/>
  <c r="MR55" i="26"/>
  <c r="MO55" i="26"/>
  <c r="LD55" i="26"/>
  <c r="LC55" i="26"/>
  <c r="LB55" i="26"/>
  <c r="LA55" i="26"/>
  <c r="KZ55" i="26"/>
  <c r="KY55" i="26"/>
  <c r="KX55" i="26"/>
  <c r="KW55" i="26"/>
  <c r="KV55" i="26"/>
  <c r="KU55" i="26"/>
  <c r="KO55" i="26"/>
  <c r="KN55" i="26"/>
  <c r="KM55" i="26"/>
  <c r="KL55" i="26"/>
  <c r="KK55" i="26"/>
  <c r="KJ55" i="26"/>
  <c r="KI55" i="26"/>
  <c r="KH55" i="26"/>
  <c r="KG55" i="26"/>
  <c r="KF55" i="26"/>
  <c r="KE55" i="26"/>
  <c r="KD55" i="26"/>
  <c r="KC55" i="26"/>
  <c r="KB55" i="26"/>
  <c r="KA55" i="26"/>
  <c r="JZ55" i="26"/>
  <c r="JY55" i="26"/>
  <c r="JX55" i="26"/>
  <c r="JW55" i="26"/>
  <c r="JV55" i="26"/>
  <c r="JU55" i="26"/>
  <c r="JT55" i="26"/>
  <c r="JS55" i="26"/>
  <c r="JR55" i="26"/>
  <c r="JQ55" i="26"/>
  <c r="JP55" i="26"/>
  <c r="JO55" i="26"/>
  <c r="JN55" i="26"/>
  <c r="JM55" i="26"/>
  <c r="JL55" i="26"/>
  <c r="JK55" i="26"/>
  <c r="JJ55" i="26"/>
  <c r="JI55" i="26"/>
  <c r="JH55" i="26"/>
  <c r="JG55" i="26"/>
  <c r="JF55" i="26"/>
  <c r="OF54" i="26"/>
  <c r="OE54" i="26"/>
  <c r="OD54" i="26"/>
  <c r="OC54" i="26"/>
  <c r="OB54" i="26"/>
  <c r="OA54" i="26"/>
  <c r="NZ54" i="26"/>
  <c r="NY54" i="26"/>
  <c r="NJ54" i="26"/>
  <c r="NG54" i="26"/>
  <c r="ND54" i="26"/>
  <c r="NA54" i="26"/>
  <c r="MX54" i="26"/>
  <c r="MU54" i="26"/>
  <c r="MR54" i="26"/>
  <c r="MO54" i="26"/>
  <c r="LD54" i="26"/>
  <c r="LC54" i="26"/>
  <c r="LB54" i="26"/>
  <c r="LA54" i="26"/>
  <c r="KZ54" i="26"/>
  <c r="KY54" i="26"/>
  <c r="KX54" i="26"/>
  <c r="KW54" i="26"/>
  <c r="KV54" i="26"/>
  <c r="KU54" i="26"/>
  <c r="KO54" i="26"/>
  <c r="KN54" i="26"/>
  <c r="KM54" i="26"/>
  <c r="KL54" i="26"/>
  <c r="KK54" i="26"/>
  <c r="KJ54" i="26"/>
  <c r="KI54" i="26"/>
  <c r="KH54" i="26"/>
  <c r="KG54" i="26"/>
  <c r="KF54" i="26"/>
  <c r="KE54" i="26"/>
  <c r="KD54" i="26"/>
  <c r="KC54" i="26"/>
  <c r="KB54" i="26"/>
  <c r="KA54" i="26"/>
  <c r="JZ54" i="26"/>
  <c r="JY54" i="26"/>
  <c r="JX54" i="26"/>
  <c r="JW54" i="26"/>
  <c r="JV54" i="26"/>
  <c r="JU54" i="26"/>
  <c r="JT54" i="26"/>
  <c r="JS54" i="26"/>
  <c r="JR54" i="26"/>
  <c r="JQ54" i="26"/>
  <c r="JP54" i="26"/>
  <c r="JO54" i="26"/>
  <c r="JN54" i="26"/>
  <c r="JM54" i="26"/>
  <c r="JL54" i="26"/>
  <c r="JK54" i="26"/>
  <c r="JJ54" i="26"/>
  <c r="JI54" i="26"/>
  <c r="JH54" i="26"/>
  <c r="JG54" i="26"/>
  <c r="JF54" i="26"/>
  <c r="OF53" i="26"/>
  <c r="OE53" i="26"/>
  <c r="OD53" i="26"/>
  <c r="OC53" i="26"/>
  <c r="OB53" i="26"/>
  <c r="OA53" i="26"/>
  <c r="NZ53" i="26"/>
  <c r="NY53" i="26"/>
  <c r="NJ53" i="26"/>
  <c r="NG53" i="26"/>
  <c r="ND53" i="26"/>
  <c r="NA53" i="26"/>
  <c r="MX53" i="26"/>
  <c r="MU53" i="26"/>
  <c r="MR53" i="26"/>
  <c r="MO53" i="26"/>
  <c r="LD53" i="26"/>
  <c r="LC53" i="26"/>
  <c r="LB53" i="26"/>
  <c r="LA53" i="26"/>
  <c r="KZ53" i="26"/>
  <c r="KY53" i="26"/>
  <c r="KX53" i="26"/>
  <c r="KW53" i="26"/>
  <c r="KV53" i="26"/>
  <c r="KU53" i="26"/>
  <c r="KO53" i="26"/>
  <c r="KN53" i="26"/>
  <c r="KM53" i="26"/>
  <c r="KL53" i="26"/>
  <c r="KK53" i="26"/>
  <c r="KJ53" i="26"/>
  <c r="KI53" i="26"/>
  <c r="KH53" i="26"/>
  <c r="KG53" i="26"/>
  <c r="KF53" i="26"/>
  <c r="KE53" i="26"/>
  <c r="KD53" i="26"/>
  <c r="KC53" i="26"/>
  <c r="KB53" i="26"/>
  <c r="KA53" i="26"/>
  <c r="JZ53" i="26"/>
  <c r="JY53" i="26"/>
  <c r="JX53" i="26"/>
  <c r="JW53" i="26"/>
  <c r="JV53" i="26"/>
  <c r="JU53" i="26"/>
  <c r="JT53" i="26"/>
  <c r="JS53" i="26"/>
  <c r="JR53" i="26"/>
  <c r="JQ53" i="26"/>
  <c r="JP53" i="26"/>
  <c r="JO53" i="26"/>
  <c r="JN53" i="26"/>
  <c r="JM53" i="26"/>
  <c r="JL53" i="26"/>
  <c r="JK53" i="26"/>
  <c r="JJ53" i="26"/>
  <c r="JI53" i="26"/>
  <c r="JH53" i="26"/>
  <c r="JG53" i="26"/>
  <c r="JF53" i="26"/>
  <c r="OF52" i="26"/>
  <c r="OE52" i="26"/>
  <c r="OD52" i="26"/>
  <c r="OC52" i="26"/>
  <c r="OB52" i="26"/>
  <c r="OA52" i="26"/>
  <c r="NZ52" i="26"/>
  <c r="NY52" i="26"/>
  <c r="NJ52" i="26"/>
  <c r="NG52" i="26"/>
  <c r="ND52" i="26"/>
  <c r="NA52" i="26"/>
  <c r="MX52" i="26"/>
  <c r="MU52" i="26"/>
  <c r="MR52" i="26"/>
  <c r="MO52" i="26"/>
  <c r="LD52" i="26"/>
  <c r="LC52" i="26"/>
  <c r="LB52" i="26"/>
  <c r="LA52" i="26"/>
  <c r="KZ52" i="26"/>
  <c r="KY52" i="26"/>
  <c r="KX52" i="26"/>
  <c r="KW52" i="26"/>
  <c r="KV52" i="26"/>
  <c r="KU52" i="26"/>
  <c r="KO52" i="26"/>
  <c r="KN52" i="26"/>
  <c r="KM52" i="26"/>
  <c r="KL52" i="26"/>
  <c r="KK52" i="26"/>
  <c r="KJ52" i="26"/>
  <c r="KI52" i="26"/>
  <c r="KH52" i="26"/>
  <c r="KG52" i="26"/>
  <c r="KF52" i="26"/>
  <c r="KE52" i="26"/>
  <c r="KD52" i="26"/>
  <c r="KC52" i="26"/>
  <c r="KB52" i="26"/>
  <c r="KA52" i="26"/>
  <c r="JZ52" i="26"/>
  <c r="JY52" i="26"/>
  <c r="JX52" i="26"/>
  <c r="JW52" i="26"/>
  <c r="JV52" i="26"/>
  <c r="JU52" i="26"/>
  <c r="JT52" i="26"/>
  <c r="JS52" i="26"/>
  <c r="JR52" i="26"/>
  <c r="JQ52" i="26"/>
  <c r="JP52" i="26"/>
  <c r="JO52" i="26"/>
  <c r="JN52" i="26"/>
  <c r="JM52" i="26"/>
  <c r="JL52" i="26"/>
  <c r="JK52" i="26"/>
  <c r="JJ52" i="26"/>
  <c r="JI52" i="26"/>
  <c r="JH52" i="26"/>
  <c r="JG52" i="26"/>
  <c r="JF52" i="26"/>
  <c r="OF51" i="26"/>
  <c r="OE51" i="26"/>
  <c r="OD51" i="26"/>
  <c r="OC51" i="26"/>
  <c r="OB51" i="26"/>
  <c r="OA51" i="26"/>
  <c r="NZ51" i="26"/>
  <c r="NY51" i="26"/>
  <c r="NJ51" i="26"/>
  <c r="NG51" i="26"/>
  <c r="ND51" i="26"/>
  <c r="NA51" i="26"/>
  <c r="MX51" i="26"/>
  <c r="MU51" i="26"/>
  <c r="MR51" i="26"/>
  <c r="MO51" i="26"/>
  <c r="LD51" i="26"/>
  <c r="LC51" i="26"/>
  <c r="LB51" i="26"/>
  <c r="LA51" i="26"/>
  <c r="KZ51" i="26"/>
  <c r="KY51" i="26"/>
  <c r="KX51" i="26"/>
  <c r="KW51" i="26"/>
  <c r="KV51" i="26"/>
  <c r="KU51" i="26"/>
  <c r="KO51" i="26"/>
  <c r="KN51" i="26"/>
  <c r="KM51" i="26"/>
  <c r="KL51" i="26"/>
  <c r="KK51" i="26"/>
  <c r="KJ51" i="26"/>
  <c r="KI51" i="26"/>
  <c r="KH51" i="26"/>
  <c r="KG51" i="26"/>
  <c r="KF51" i="26"/>
  <c r="KE51" i="26"/>
  <c r="KD51" i="26"/>
  <c r="KC51" i="26"/>
  <c r="KB51" i="26"/>
  <c r="KA51" i="26"/>
  <c r="JZ51" i="26"/>
  <c r="JY51" i="26"/>
  <c r="JX51" i="26"/>
  <c r="JW51" i="26"/>
  <c r="JV51" i="26"/>
  <c r="JU51" i="26"/>
  <c r="JT51" i="26"/>
  <c r="JS51" i="26"/>
  <c r="JR51" i="26"/>
  <c r="JQ51" i="26"/>
  <c r="JP51" i="26"/>
  <c r="JO51" i="26"/>
  <c r="JN51" i="26"/>
  <c r="JM51" i="26"/>
  <c r="JL51" i="26"/>
  <c r="JK51" i="26"/>
  <c r="JJ51" i="26"/>
  <c r="JI51" i="26"/>
  <c r="JH51" i="26"/>
  <c r="JG51" i="26"/>
  <c r="JF51" i="26"/>
  <c r="OF50" i="26"/>
  <c r="OE50" i="26"/>
  <c r="OD50" i="26"/>
  <c r="OC50" i="26"/>
  <c r="OB50" i="26"/>
  <c r="OA50" i="26"/>
  <c r="NZ50" i="26"/>
  <c r="NY50" i="26"/>
  <c r="NJ50" i="26"/>
  <c r="NG50" i="26"/>
  <c r="ND50" i="26"/>
  <c r="NA50" i="26"/>
  <c r="MX50" i="26"/>
  <c r="MU50" i="26"/>
  <c r="MR50" i="26"/>
  <c r="MO50" i="26"/>
  <c r="LD50" i="26"/>
  <c r="LC50" i="26"/>
  <c r="LB50" i="26"/>
  <c r="LA50" i="26"/>
  <c r="KZ50" i="26"/>
  <c r="KY50" i="26"/>
  <c r="KX50" i="26"/>
  <c r="KW50" i="26"/>
  <c r="KV50" i="26"/>
  <c r="KU50" i="26"/>
  <c r="KO50" i="26"/>
  <c r="KN50" i="26"/>
  <c r="KM50" i="26"/>
  <c r="KL50" i="26"/>
  <c r="KK50" i="26"/>
  <c r="KJ50" i="26"/>
  <c r="KI50" i="26"/>
  <c r="KH50" i="26"/>
  <c r="KG50" i="26"/>
  <c r="KF50" i="26"/>
  <c r="KE50" i="26"/>
  <c r="KD50" i="26"/>
  <c r="KC50" i="26"/>
  <c r="KB50" i="26"/>
  <c r="KA50" i="26"/>
  <c r="JZ50" i="26"/>
  <c r="JY50" i="26"/>
  <c r="JX50" i="26"/>
  <c r="JW50" i="26"/>
  <c r="JV50" i="26"/>
  <c r="JU50" i="26"/>
  <c r="JT50" i="26"/>
  <c r="JS50" i="26"/>
  <c r="JR50" i="26"/>
  <c r="JQ50" i="26"/>
  <c r="JP50" i="26"/>
  <c r="JO50" i="26"/>
  <c r="JN50" i="26"/>
  <c r="JM50" i="26"/>
  <c r="JL50" i="26"/>
  <c r="JK50" i="26"/>
  <c r="JJ50" i="26"/>
  <c r="JI50" i="26"/>
  <c r="JH50" i="26"/>
  <c r="JG50" i="26"/>
  <c r="JF50" i="26"/>
  <c r="OF49" i="26"/>
  <c r="OE49" i="26"/>
  <c r="OD49" i="26"/>
  <c r="OC49" i="26"/>
  <c r="OB49" i="26"/>
  <c r="OA49" i="26"/>
  <c r="NZ49" i="26"/>
  <c r="NY49" i="26"/>
  <c r="NJ49" i="26"/>
  <c r="NG49" i="26"/>
  <c r="ND49" i="26"/>
  <c r="NA49" i="26"/>
  <c r="MX49" i="26"/>
  <c r="MU49" i="26"/>
  <c r="MR49" i="26"/>
  <c r="MO49" i="26"/>
  <c r="LD49" i="26"/>
  <c r="LC49" i="26"/>
  <c r="LB49" i="26"/>
  <c r="LA49" i="26"/>
  <c r="KZ49" i="26"/>
  <c r="KY49" i="26"/>
  <c r="KX49" i="26"/>
  <c r="KW49" i="26"/>
  <c r="KV49" i="26"/>
  <c r="KU49" i="26"/>
  <c r="KO49" i="26"/>
  <c r="KN49" i="26"/>
  <c r="KM49" i="26"/>
  <c r="KL49" i="26"/>
  <c r="KK49" i="26"/>
  <c r="KJ49" i="26"/>
  <c r="KI49" i="26"/>
  <c r="KH49" i="26"/>
  <c r="KG49" i="26"/>
  <c r="KF49" i="26"/>
  <c r="KE49" i="26"/>
  <c r="KD49" i="26"/>
  <c r="KC49" i="26"/>
  <c r="KB49" i="26"/>
  <c r="KA49" i="26"/>
  <c r="JZ49" i="26"/>
  <c r="JY49" i="26"/>
  <c r="JX49" i="26"/>
  <c r="JW49" i="26"/>
  <c r="JV49" i="26"/>
  <c r="JU49" i="26"/>
  <c r="JT49" i="26"/>
  <c r="JS49" i="26"/>
  <c r="JR49" i="26"/>
  <c r="JQ49" i="26"/>
  <c r="JP49" i="26"/>
  <c r="JO49" i="26"/>
  <c r="JN49" i="26"/>
  <c r="JM49" i="26"/>
  <c r="JL49" i="26"/>
  <c r="JK49" i="26"/>
  <c r="JJ49" i="26"/>
  <c r="JI49" i="26"/>
  <c r="JH49" i="26"/>
  <c r="JG49" i="26"/>
  <c r="JF49" i="26"/>
  <c r="OF48" i="26"/>
  <c r="OE48" i="26"/>
  <c r="OD48" i="26"/>
  <c r="OC48" i="26"/>
  <c r="OB48" i="26"/>
  <c r="OA48" i="26"/>
  <c r="NZ48" i="26"/>
  <c r="NY48" i="26"/>
  <c r="NJ48" i="26"/>
  <c r="NG48" i="26"/>
  <c r="ND48" i="26"/>
  <c r="NA48" i="26"/>
  <c r="MX48" i="26"/>
  <c r="MU48" i="26"/>
  <c r="MR48" i="26"/>
  <c r="MO48" i="26"/>
  <c r="LD48" i="26"/>
  <c r="LC48" i="26"/>
  <c r="LB48" i="26"/>
  <c r="LA48" i="26"/>
  <c r="KZ48" i="26"/>
  <c r="KY48" i="26"/>
  <c r="KX48" i="26"/>
  <c r="KW48" i="26"/>
  <c r="KV48" i="26"/>
  <c r="KU48" i="26"/>
  <c r="KO48" i="26"/>
  <c r="KN48" i="26"/>
  <c r="KM48" i="26"/>
  <c r="KL48" i="26"/>
  <c r="KK48" i="26"/>
  <c r="KJ48" i="26"/>
  <c r="KI48" i="26"/>
  <c r="KH48" i="26"/>
  <c r="KG48" i="26"/>
  <c r="KF48" i="26"/>
  <c r="KE48" i="26"/>
  <c r="KD48" i="26"/>
  <c r="KC48" i="26"/>
  <c r="KB48" i="26"/>
  <c r="KA48" i="26"/>
  <c r="JZ48" i="26"/>
  <c r="JY48" i="26"/>
  <c r="JX48" i="26"/>
  <c r="JW48" i="26"/>
  <c r="JV48" i="26"/>
  <c r="JU48" i="26"/>
  <c r="JT48" i="26"/>
  <c r="JS48" i="26"/>
  <c r="JR48" i="26"/>
  <c r="JQ48" i="26"/>
  <c r="JP48" i="26"/>
  <c r="JO48" i="26"/>
  <c r="JN48" i="26"/>
  <c r="JM48" i="26"/>
  <c r="JL48" i="26"/>
  <c r="JK48" i="26"/>
  <c r="JJ48" i="26"/>
  <c r="JI48" i="26"/>
  <c r="JH48" i="26"/>
  <c r="JG48" i="26"/>
  <c r="JF48" i="26"/>
  <c r="OF47" i="26"/>
  <c r="OE47" i="26"/>
  <c r="OD47" i="26"/>
  <c r="OC47" i="26"/>
  <c r="OB47" i="26"/>
  <c r="OA47" i="26"/>
  <c r="NZ47" i="26"/>
  <c r="NY47" i="26"/>
  <c r="NJ47" i="26"/>
  <c r="NG47" i="26"/>
  <c r="ND47" i="26"/>
  <c r="NA47" i="26"/>
  <c r="MX47" i="26"/>
  <c r="MU47" i="26"/>
  <c r="MR47" i="26"/>
  <c r="MO47" i="26"/>
  <c r="LD47" i="26"/>
  <c r="LC47" i="26"/>
  <c r="LB47" i="26"/>
  <c r="LA47" i="26"/>
  <c r="KZ47" i="26"/>
  <c r="KY47" i="26"/>
  <c r="KX47" i="26"/>
  <c r="KW47" i="26"/>
  <c r="KV47" i="26"/>
  <c r="KU47" i="26"/>
  <c r="KO47" i="26"/>
  <c r="KN47" i="26"/>
  <c r="KM47" i="26"/>
  <c r="KL47" i="26"/>
  <c r="KK47" i="26"/>
  <c r="KJ47" i="26"/>
  <c r="KI47" i="26"/>
  <c r="KH47" i="26"/>
  <c r="KG47" i="26"/>
  <c r="KF47" i="26"/>
  <c r="KE47" i="26"/>
  <c r="KD47" i="26"/>
  <c r="KC47" i="26"/>
  <c r="KB47" i="26"/>
  <c r="KA47" i="26"/>
  <c r="JZ47" i="26"/>
  <c r="JY47" i="26"/>
  <c r="JX47" i="26"/>
  <c r="JW47" i="26"/>
  <c r="JV47" i="26"/>
  <c r="JU47" i="26"/>
  <c r="JT47" i="26"/>
  <c r="JS47" i="26"/>
  <c r="JR47" i="26"/>
  <c r="JQ47" i="26"/>
  <c r="JP47" i="26"/>
  <c r="JO47" i="26"/>
  <c r="JN47" i="26"/>
  <c r="JM47" i="26"/>
  <c r="JL47" i="26"/>
  <c r="JK47" i="26"/>
  <c r="JJ47" i="26"/>
  <c r="JI47" i="26"/>
  <c r="JH47" i="26"/>
  <c r="JG47" i="26"/>
  <c r="JF47" i="26"/>
  <c r="OF46" i="26"/>
  <c r="OE46" i="26"/>
  <c r="OD46" i="26"/>
  <c r="OC46" i="26"/>
  <c r="OB46" i="26"/>
  <c r="OA46" i="26"/>
  <c r="NZ46" i="26"/>
  <c r="NY46" i="26"/>
  <c r="NJ46" i="26"/>
  <c r="NG46" i="26"/>
  <c r="ND46" i="26"/>
  <c r="NA46" i="26"/>
  <c r="MX46" i="26"/>
  <c r="MU46" i="26"/>
  <c r="MR46" i="26"/>
  <c r="MO46" i="26"/>
  <c r="LD46" i="26"/>
  <c r="LC46" i="26"/>
  <c r="LB46" i="26"/>
  <c r="LA46" i="26"/>
  <c r="KZ46" i="26"/>
  <c r="KY46" i="26"/>
  <c r="KX46" i="26"/>
  <c r="KW46" i="26"/>
  <c r="KV46" i="26"/>
  <c r="KU46" i="26"/>
  <c r="KO46" i="26"/>
  <c r="KN46" i="26"/>
  <c r="KM46" i="26"/>
  <c r="KL46" i="26"/>
  <c r="KK46" i="26"/>
  <c r="KJ46" i="26"/>
  <c r="KI46" i="26"/>
  <c r="KH46" i="26"/>
  <c r="KG46" i="26"/>
  <c r="KF46" i="26"/>
  <c r="KE46" i="26"/>
  <c r="KD46" i="26"/>
  <c r="KC46" i="26"/>
  <c r="KB46" i="26"/>
  <c r="KA46" i="26"/>
  <c r="JZ46" i="26"/>
  <c r="JY46" i="26"/>
  <c r="JX46" i="26"/>
  <c r="JW46" i="26"/>
  <c r="JV46" i="26"/>
  <c r="JU46" i="26"/>
  <c r="JT46" i="26"/>
  <c r="JS46" i="26"/>
  <c r="JR46" i="26"/>
  <c r="JQ46" i="26"/>
  <c r="JP46" i="26"/>
  <c r="JO46" i="26"/>
  <c r="JN46" i="26"/>
  <c r="JM46" i="26"/>
  <c r="JL46" i="26"/>
  <c r="JK46" i="26"/>
  <c r="JJ46" i="26"/>
  <c r="JI46" i="26"/>
  <c r="JH46" i="26"/>
  <c r="JG46" i="26"/>
  <c r="JF46" i="26"/>
  <c r="OF45" i="26"/>
  <c r="OE45" i="26"/>
  <c r="OD45" i="26"/>
  <c r="OC45" i="26"/>
  <c r="OB45" i="26"/>
  <c r="OA45" i="26"/>
  <c r="NZ45" i="26"/>
  <c r="NY45" i="26"/>
  <c r="NJ45" i="26"/>
  <c r="NG45" i="26"/>
  <c r="ND45" i="26"/>
  <c r="NA45" i="26"/>
  <c r="MX45" i="26"/>
  <c r="MU45" i="26"/>
  <c r="MR45" i="26"/>
  <c r="MO45" i="26"/>
  <c r="LD45" i="26"/>
  <c r="LC45" i="26"/>
  <c r="LB45" i="26"/>
  <c r="LA45" i="26"/>
  <c r="KZ45" i="26"/>
  <c r="KY45" i="26"/>
  <c r="KX45" i="26"/>
  <c r="KW45" i="26"/>
  <c r="KV45" i="26"/>
  <c r="KU45" i="26"/>
  <c r="KO45" i="26"/>
  <c r="KN45" i="26"/>
  <c r="KM45" i="26"/>
  <c r="KL45" i="26"/>
  <c r="KK45" i="26"/>
  <c r="KJ45" i="26"/>
  <c r="KI45" i="26"/>
  <c r="KH45" i="26"/>
  <c r="KG45" i="26"/>
  <c r="KF45" i="26"/>
  <c r="KE45" i="26"/>
  <c r="KD45" i="26"/>
  <c r="KC45" i="26"/>
  <c r="KB45" i="26"/>
  <c r="KA45" i="26"/>
  <c r="JZ45" i="26"/>
  <c r="JY45" i="26"/>
  <c r="JX45" i="26"/>
  <c r="JW45" i="26"/>
  <c r="JV45" i="26"/>
  <c r="JU45" i="26"/>
  <c r="JT45" i="26"/>
  <c r="JS45" i="26"/>
  <c r="JR45" i="26"/>
  <c r="JQ45" i="26"/>
  <c r="JP45" i="26"/>
  <c r="JO45" i="26"/>
  <c r="JN45" i="26"/>
  <c r="JM45" i="26"/>
  <c r="JL45" i="26"/>
  <c r="JK45" i="26"/>
  <c r="JJ45" i="26"/>
  <c r="JI45" i="26"/>
  <c r="JH45" i="26"/>
  <c r="JG45" i="26"/>
  <c r="JF45" i="26"/>
  <c r="OF44" i="26"/>
  <c r="OE44" i="26"/>
  <c r="OD44" i="26"/>
  <c r="OC44" i="26"/>
  <c r="OB44" i="26"/>
  <c r="OA44" i="26"/>
  <c r="NZ44" i="26"/>
  <c r="NY44" i="26"/>
  <c r="NJ44" i="26"/>
  <c r="NG44" i="26"/>
  <c r="ND44" i="26"/>
  <c r="NA44" i="26"/>
  <c r="MX44" i="26"/>
  <c r="MU44" i="26"/>
  <c r="MR44" i="26"/>
  <c r="MO44" i="26"/>
  <c r="LD44" i="26"/>
  <c r="LC44" i="26"/>
  <c r="LB44" i="26"/>
  <c r="LA44" i="26"/>
  <c r="KZ44" i="26"/>
  <c r="KY44" i="26"/>
  <c r="KX44" i="26"/>
  <c r="KW44" i="26"/>
  <c r="KV44" i="26"/>
  <c r="KU44" i="26"/>
  <c r="KO44" i="26"/>
  <c r="KN44" i="26"/>
  <c r="KM44" i="26"/>
  <c r="KL44" i="26"/>
  <c r="KK44" i="26"/>
  <c r="KJ44" i="26"/>
  <c r="KI44" i="26"/>
  <c r="KH44" i="26"/>
  <c r="KG44" i="26"/>
  <c r="KF44" i="26"/>
  <c r="KE44" i="26"/>
  <c r="KD44" i="26"/>
  <c r="KC44" i="26"/>
  <c r="KB44" i="26"/>
  <c r="KA44" i="26"/>
  <c r="JZ44" i="26"/>
  <c r="JY44" i="26"/>
  <c r="JX44" i="26"/>
  <c r="JW44" i="26"/>
  <c r="JV44" i="26"/>
  <c r="JU44" i="26"/>
  <c r="JT44" i="26"/>
  <c r="JS44" i="26"/>
  <c r="JR44" i="26"/>
  <c r="JQ44" i="26"/>
  <c r="JP44" i="26"/>
  <c r="JO44" i="26"/>
  <c r="JN44" i="26"/>
  <c r="JM44" i="26"/>
  <c r="JL44" i="26"/>
  <c r="JK44" i="26"/>
  <c r="JJ44" i="26"/>
  <c r="JI44" i="26"/>
  <c r="JH44" i="26"/>
  <c r="JG44" i="26"/>
  <c r="JF44" i="26"/>
  <c r="OF43" i="26"/>
  <c r="OE43" i="26"/>
  <c r="OD43" i="26"/>
  <c r="OC43" i="26"/>
  <c r="OB43" i="26"/>
  <c r="OA43" i="26"/>
  <c r="NZ43" i="26"/>
  <c r="NY43" i="26"/>
  <c r="NJ43" i="26"/>
  <c r="NG43" i="26"/>
  <c r="ND43" i="26"/>
  <c r="NA43" i="26"/>
  <c r="MX43" i="26"/>
  <c r="MU43" i="26"/>
  <c r="MR43" i="26"/>
  <c r="MO43" i="26"/>
  <c r="LD43" i="26"/>
  <c r="LC43" i="26"/>
  <c r="LB43" i="26"/>
  <c r="LA43" i="26"/>
  <c r="KZ43" i="26"/>
  <c r="KY43" i="26"/>
  <c r="KX43" i="26"/>
  <c r="KW43" i="26"/>
  <c r="KV43" i="26"/>
  <c r="KU43" i="26"/>
  <c r="KO43" i="26"/>
  <c r="KN43" i="26"/>
  <c r="KM43" i="26"/>
  <c r="KL43" i="26"/>
  <c r="KK43" i="26"/>
  <c r="KJ43" i="26"/>
  <c r="KI43" i="26"/>
  <c r="KH43" i="26"/>
  <c r="KG43" i="26"/>
  <c r="KF43" i="26"/>
  <c r="KE43" i="26"/>
  <c r="KD43" i="26"/>
  <c r="KC43" i="26"/>
  <c r="KB43" i="26"/>
  <c r="KA43" i="26"/>
  <c r="JZ43" i="26"/>
  <c r="JY43" i="26"/>
  <c r="JX43" i="26"/>
  <c r="JW43" i="26"/>
  <c r="JV43" i="26"/>
  <c r="JU43" i="26"/>
  <c r="JT43" i="26"/>
  <c r="JS43" i="26"/>
  <c r="JR43" i="26"/>
  <c r="JQ43" i="26"/>
  <c r="JP43" i="26"/>
  <c r="JO43" i="26"/>
  <c r="JN43" i="26"/>
  <c r="JM43" i="26"/>
  <c r="JL43" i="26"/>
  <c r="JK43" i="26"/>
  <c r="JJ43" i="26"/>
  <c r="JI43" i="26"/>
  <c r="JH43" i="26"/>
  <c r="JG43" i="26"/>
  <c r="JF43" i="26"/>
  <c r="ON42" i="26"/>
  <c r="OM42" i="26"/>
  <c r="OL42" i="26"/>
  <c r="OK42" i="26"/>
  <c r="OF42" i="26"/>
  <c r="OE42" i="26"/>
  <c r="OD42" i="26"/>
  <c r="OC42" i="26"/>
  <c r="OB42" i="26"/>
  <c r="OA42" i="26"/>
  <c r="NZ42" i="26"/>
  <c r="NY42" i="26"/>
  <c r="NX42" i="26"/>
  <c r="NV42" i="26"/>
  <c r="NT42" i="26"/>
  <c r="NR42" i="26"/>
  <c r="NP42" i="26"/>
  <c r="NN42" i="26"/>
  <c r="NL42" i="26"/>
  <c r="NK42" i="26"/>
  <c r="NJ42" i="26"/>
  <c r="NG42" i="26"/>
  <c r="NF42" i="26"/>
  <c r="NE42" i="26"/>
  <c r="ND42" i="26"/>
  <c r="NA42" i="26"/>
  <c r="MZ42" i="26"/>
  <c r="MY42" i="26"/>
  <c r="MX42" i="26"/>
  <c r="MU42" i="26"/>
  <c r="MT42" i="26"/>
  <c r="MS42" i="26"/>
  <c r="MR42" i="26"/>
  <c r="MO42" i="26"/>
  <c r="MN42" i="26"/>
  <c r="MM42" i="26"/>
  <c r="ML42" i="26"/>
  <c r="MH42" i="26"/>
  <c r="MG42" i="26"/>
  <c r="MF42" i="26"/>
  <c r="MB42" i="26"/>
  <c r="MA42" i="26"/>
  <c r="LZ42" i="26"/>
  <c r="LV42" i="26"/>
  <c r="LU42" i="26"/>
  <c r="LT42" i="26"/>
  <c r="LP42" i="26"/>
  <c r="LO42" i="26"/>
  <c r="LN42" i="26"/>
  <c r="LJ42" i="26"/>
  <c r="LI42" i="26"/>
  <c r="LH42" i="26"/>
  <c r="LD42" i="26"/>
  <c r="LC42" i="26"/>
  <c r="LB42" i="26"/>
  <c r="LA42" i="26"/>
  <c r="KZ42" i="26"/>
  <c r="KY42" i="26"/>
  <c r="KX42" i="26"/>
  <c r="KW42" i="26"/>
  <c r="KV42" i="26"/>
  <c r="KU42" i="26"/>
  <c r="KO42" i="26"/>
  <c r="KN42" i="26"/>
  <c r="KM42" i="26"/>
  <c r="KL42" i="26"/>
  <c r="KK42" i="26"/>
  <c r="KJ42" i="26"/>
  <c r="KI42" i="26"/>
  <c r="KH42" i="26"/>
  <c r="KG42" i="26"/>
  <c r="KF42" i="26"/>
  <c r="KE42" i="26"/>
  <c r="KD42" i="26"/>
  <c r="KC42" i="26"/>
  <c r="KB42" i="26"/>
  <c r="KA42" i="26"/>
  <c r="JZ42" i="26"/>
  <c r="JY42" i="26"/>
  <c r="JX42" i="26"/>
  <c r="JW42" i="26"/>
  <c r="JV42" i="26"/>
  <c r="JU42" i="26"/>
  <c r="JT42" i="26"/>
  <c r="JS42" i="26"/>
  <c r="JR42" i="26"/>
  <c r="JQ42" i="26"/>
  <c r="JP42" i="26"/>
  <c r="JO42" i="26"/>
  <c r="JN42" i="26"/>
  <c r="JM42" i="26"/>
  <c r="JL42" i="26"/>
  <c r="JK42" i="26"/>
  <c r="JJ42" i="26"/>
  <c r="JI42" i="26"/>
  <c r="JH42" i="26"/>
  <c r="JG42" i="26"/>
  <c r="JF42" i="26"/>
  <c r="OF41" i="26"/>
  <c r="OE41" i="26"/>
  <c r="OD41" i="26"/>
  <c r="OC41" i="26"/>
  <c r="OB41" i="26"/>
  <c r="OA41" i="26"/>
  <c r="NZ41" i="26"/>
  <c r="NY41" i="26"/>
  <c r="NJ41" i="26"/>
  <c r="NG41" i="26"/>
  <c r="ND41" i="26"/>
  <c r="NA41" i="26"/>
  <c r="MX41" i="26"/>
  <c r="MU41" i="26"/>
  <c r="MR41" i="26"/>
  <c r="MO41" i="26"/>
  <c r="LD41" i="26"/>
  <c r="LC41" i="26"/>
  <c r="LB41" i="26"/>
  <c r="LA41" i="26"/>
  <c r="KZ41" i="26"/>
  <c r="KY41" i="26"/>
  <c r="KX41" i="26"/>
  <c r="KW41" i="26"/>
  <c r="KV41" i="26"/>
  <c r="KU41" i="26"/>
  <c r="KO41" i="26"/>
  <c r="KN41" i="26"/>
  <c r="KM41" i="26"/>
  <c r="KL41" i="26"/>
  <c r="KK41" i="26"/>
  <c r="KJ41" i="26"/>
  <c r="KI41" i="26"/>
  <c r="KH41" i="26"/>
  <c r="KG41" i="26"/>
  <c r="KF41" i="26"/>
  <c r="KE41" i="26"/>
  <c r="KD41" i="26"/>
  <c r="KC41" i="26"/>
  <c r="KB41" i="26"/>
  <c r="KA41" i="26"/>
  <c r="JZ41" i="26"/>
  <c r="JY41" i="26"/>
  <c r="JX41" i="26"/>
  <c r="JW41" i="26"/>
  <c r="JV41" i="26"/>
  <c r="JU41" i="26"/>
  <c r="JT41" i="26"/>
  <c r="JS41" i="26"/>
  <c r="JR41" i="26"/>
  <c r="JQ41" i="26"/>
  <c r="JP41" i="26"/>
  <c r="JO41" i="26"/>
  <c r="JN41" i="26"/>
  <c r="JM41" i="26"/>
  <c r="JL41" i="26"/>
  <c r="JK41" i="26"/>
  <c r="JJ41" i="26"/>
  <c r="JI41" i="26"/>
  <c r="JH41" i="26"/>
  <c r="JG41" i="26"/>
  <c r="JF41" i="26"/>
  <c r="OF40" i="26"/>
  <c r="OE40" i="26"/>
  <c r="OD40" i="26"/>
  <c r="OC40" i="26"/>
  <c r="OB40" i="26"/>
  <c r="OA40" i="26"/>
  <c r="NZ40" i="26"/>
  <c r="NY40" i="26"/>
  <c r="NJ40" i="26"/>
  <c r="NG40" i="26"/>
  <c r="ND40" i="26"/>
  <c r="NA40" i="26"/>
  <c r="MX40" i="26"/>
  <c r="MU40" i="26"/>
  <c r="MR40" i="26"/>
  <c r="MO40" i="26"/>
  <c r="LD40" i="26"/>
  <c r="LC40" i="26"/>
  <c r="LB40" i="26"/>
  <c r="LA40" i="26"/>
  <c r="KZ40" i="26"/>
  <c r="KY40" i="26"/>
  <c r="KX40" i="26"/>
  <c r="KW40" i="26"/>
  <c r="KV40" i="26"/>
  <c r="KU40" i="26"/>
  <c r="KO40" i="26"/>
  <c r="KN40" i="26"/>
  <c r="KM40" i="26"/>
  <c r="KL40" i="26"/>
  <c r="KK40" i="26"/>
  <c r="KJ40" i="26"/>
  <c r="KI40" i="26"/>
  <c r="KH40" i="26"/>
  <c r="KG40" i="26"/>
  <c r="KF40" i="26"/>
  <c r="KE40" i="26"/>
  <c r="KD40" i="26"/>
  <c r="KC40" i="26"/>
  <c r="KB40" i="26"/>
  <c r="KA40" i="26"/>
  <c r="JZ40" i="26"/>
  <c r="JY40" i="26"/>
  <c r="JX40" i="26"/>
  <c r="JW40" i="26"/>
  <c r="JV40" i="26"/>
  <c r="JU40" i="26"/>
  <c r="JT40" i="26"/>
  <c r="JS40" i="26"/>
  <c r="JR40" i="26"/>
  <c r="JQ40" i="26"/>
  <c r="JP40" i="26"/>
  <c r="JO40" i="26"/>
  <c r="JN40" i="26"/>
  <c r="JM40" i="26"/>
  <c r="JL40" i="26"/>
  <c r="JK40" i="26"/>
  <c r="JJ40" i="26"/>
  <c r="JI40" i="26"/>
  <c r="JH40" i="26"/>
  <c r="JG40" i="26"/>
  <c r="JF40" i="26"/>
  <c r="OF39" i="26"/>
  <c r="OE39" i="26"/>
  <c r="OD39" i="26"/>
  <c r="OC39" i="26"/>
  <c r="OB39" i="26"/>
  <c r="OA39" i="26"/>
  <c r="NZ39" i="26"/>
  <c r="NY39" i="26"/>
  <c r="NJ39" i="26"/>
  <c r="NG39" i="26"/>
  <c r="ND39" i="26"/>
  <c r="NA39" i="26"/>
  <c r="MX39" i="26"/>
  <c r="MU39" i="26"/>
  <c r="MR39" i="26"/>
  <c r="MO39" i="26"/>
  <c r="LD39" i="26"/>
  <c r="LC39" i="26"/>
  <c r="LB39" i="26"/>
  <c r="LA39" i="26"/>
  <c r="KZ39" i="26"/>
  <c r="KY39" i="26"/>
  <c r="KX39" i="26"/>
  <c r="KW39" i="26"/>
  <c r="KV39" i="26"/>
  <c r="KU39" i="26"/>
  <c r="KO39" i="26"/>
  <c r="KN39" i="26"/>
  <c r="KM39" i="26"/>
  <c r="KL39" i="26"/>
  <c r="KK39" i="26"/>
  <c r="KJ39" i="26"/>
  <c r="KI39" i="26"/>
  <c r="KH39" i="26"/>
  <c r="KG39" i="26"/>
  <c r="KF39" i="26"/>
  <c r="KE39" i="26"/>
  <c r="KD39" i="26"/>
  <c r="KC39" i="26"/>
  <c r="KB39" i="26"/>
  <c r="KA39" i="26"/>
  <c r="JZ39" i="26"/>
  <c r="JY39" i="26"/>
  <c r="JX39" i="26"/>
  <c r="JW39" i="26"/>
  <c r="JV39" i="26"/>
  <c r="JU39" i="26"/>
  <c r="JT39" i="26"/>
  <c r="JS39" i="26"/>
  <c r="JR39" i="26"/>
  <c r="JQ39" i="26"/>
  <c r="JP39" i="26"/>
  <c r="JO39" i="26"/>
  <c r="JN39" i="26"/>
  <c r="JM39" i="26"/>
  <c r="JL39" i="26"/>
  <c r="JK39" i="26"/>
  <c r="JJ39" i="26"/>
  <c r="JI39" i="26"/>
  <c r="JH39" i="26"/>
  <c r="JG39" i="26"/>
  <c r="JF39" i="26"/>
  <c r="OF38" i="26"/>
  <c r="OE38" i="26"/>
  <c r="OD38" i="26"/>
  <c r="OC38" i="26"/>
  <c r="OB38" i="26"/>
  <c r="OA38" i="26"/>
  <c r="NZ38" i="26"/>
  <c r="NY38" i="26"/>
  <c r="NJ38" i="26"/>
  <c r="NG38" i="26"/>
  <c r="ND38" i="26"/>
  <c r="NA38" i="26"/>
  <c r="MX38" i="26"/>
  <c r="MU38" i="26"/>
  <c r="MR38" i="26"/>
  <c r="MO38" i="26"/>
  <c r="LD38" i="26"/>
  <c r="LC38" i="26"/>
  <c r="LB38" i="26"/>
  <c r="LA38" i="26"/>
  <c r="KZ38" i="26"/>
  <c r="KY38" i="26"/>
  <c r="KX38" i="26"/>
  <c r="KW38" i="26"/>
  <c r="KV38" i="26"/>
  <c r="KU38" i="26"/>
  <c r="KO38" i="26"/>
  <c r="KN38" i="26"/>
  <c r="KM38" i="26"/>
  <c r="KL38" i="26"/>
  <c r="KK38" i="26"/>
  <c r="KJ38" i="26"/>
  <c r="KI38" i="26"/>
  <c r="KH38" i="26"/>
  <c r="KG38" i="26"/>
  <c r="KF38" i="26"/>
  <c r="KE38" i="26"/>
  <c r="KD38" i="26"/>
  <c r="KC38" i="26"/>
  <c r="KB38" i="26"/>
  <c r="KA38" i="26"/>
  <c r="JZ38" i="26"/>
  <c r="JY38" i="26"/>
  <c r="JX38" i="26"/>
  <c r="JW38" i="26"/>
  <c r="JV38" i="26"/>
  <c r="JU38" i="26"/>
  <c r="JT38" i="26"/>
  <c r="JS38" i="26"/>
  <c r="JR38" i="26"/>
  <c r="JQ38" i="26"/>
  <c r="JP38" i="26"/>
  <c r="JO38" i="26"/>
  <c r="JN38" i="26"/>
  <c r="JM38" i="26"/>
  <c r="JL38" i="26"/>
  <c r="JK38" i="26"/>
  <c r="JJ38" i="26"/>
  <c r="JI38" i="26"/>
  <c r="JH38" i="26"/>
  <c r="JG38" i="26"/>
  <c r="JF38" i="26"/>
  <c r="OF37" i="26"/>
  <c r="OE37" i="26"/>
  <c r="OD37" i="26"/>
  <c r="OC37" i="26"/>
  <c r="OB37" i="26"/>
  <c r="OA37" i="26"/>
  <c r="NZ37" i="26"/>
  <c r="NY37" i="26"/>
  <c r="NJ37" i="26"/>
  <c r="NG37" i="26"/>
  <c r="ND37" i="26"/>
  <c r="NA37" i="26"/>
  <c r="MX37" i="26"/>
  <c r="MU37" i="26"/>
  <c r="MR37" i="26"/>
  <c r="MO37" i="26"/>
  <c r="LD37" i="26"/>
  <c r="LC37" i="26"/>
  <c r="LB37" i="26"/>
  <c r="LA37" i="26"/>
  <c r="KZ37" i="26"/>
  <c r="KY37" i="26"/>
  <c r="KX37" i="26"/>
  <c r="KW37" i="26"/>
  <c r="KV37" i="26"/>
  <c r="KU37" i="26"/>
  <c r="KO37" i="26"/>
  <c r="KN37" i="26"/>
  <c r="KM37" i="26"/>
  <c r="KL37" i="26"/>
  <c r="KK37" i="26"/>
  <c r="KJ37" i="26"/>
  <c r="KI37" i="26"/>
  <c r="KH37" i="26"/>
  <c r="KG37" i="26"/>
  <c r="KF37" i="26"/>
  <c r="KE37" i="26"/>
  <c r="KD37" i="26"/>
  <c r="KC37" i="26"/>
  <c r="KB37" i="26"/>
  <c r="KA37" i="26"/>
  <c r="JZ37" i="26"/>
  <c r="JY37" i="26"/>
  <c r="JX37" i="26"/>
  <c r="JW37" i="26"/>
  <c r="JV37" i="26"/>
  <c r="JU37" i="26"/>
  <c r="JT37" i="26"/>
  <c r="JS37" i="26"/>
  <c r="JR37" i="26"/>
  <c r="JQ37" i="26"/>
  <c r="JP37" i="26"/>
  <c r="JO37" i="26"/>
  <c r="JN37" i="26"/>
  <c r="JM37" i="26"/>
  <c r="JL37" i="26"/>
  <c r="JK37" i="26"/>
  <c r="JJ37" i="26"/>
  <c r="JI37" i="26"/>
  <c r="JH37" i="26"/>
  <c r="JG37" i="26"/>
  <c r="JF37" i="26"/>
  <c r="OF36" i="26"/>
  <c r="OE36" i="26"/>
  <c r="OD36" i="26"/>
  <c r="OC36" i="26"/>
  <c r="OB36" i="26"/>
  <c r="OA36" i="26"/>
  <c r="NZ36" i="26"/>
  <c r="NY36" i="26"/>
  <c r="NJ36" i="26"/>
  <c r="NG36" i="26"/>
  <c r="ND36" i="26"/>
  <c r="NA36" i="26"/>
  <c r="MX36" i="26"/>
  <c r="MU36" i="26"/>
  <c r="MR36" i="26"/>
  <c r="MO36" i="26"/>
  <c r="LD36" i="26"/>
  <c r="LC36" i="26"/>
  <c r="LB36" i="26"/>
  <c r="LA36" i="26"/>
  <c r="KZ36" i="26"/>
  <c r="KY36" i="26"/>
  <c r="KX36" i="26"/>
  <c r="KW36" i="26"/>
  <c r="KV36" i="26"/>
  <c r="KU36" i="26"/>
  <c r="KO36" i="26"/>
  <c r="KN36" i="26"/>
  <c r="KM36" i="26"/>
  <c r="KL36" i="26"/>
  <c r="KK36" i="26"/>
  <c r="KJ36" i="26"/>
  <c r="KI36" i="26"/>
  <c r="KH36" i="26"/>
  <c r="KG36" i="26"/>
  <c r="KF36" i="26"/>
  <c r="KE36" i="26"/>
  <c r="KD36" i="26"/>
  <c r="KC36" i="26"/>
  <c r="KB36" i="26"/>
  <c r="KA36" i="26"/>
  <c r="JZ36" i="26"/>
  <c r="JY36" i="26"/>
  <c r="JX36" i="26"/>
  <c r="JW36" i="26"/>
  <c r="JV36" i="26"/>
  <c r="JU36" i="26"/>
  <c r="JT36" i="26"/>
  <c r="JS36" i="26"/>
  <c r="JR36" i="26"/>
  <c r="JQ36" i="26"/>
  <c r="JP36" i="26"/>
  <c r="JO36" i="26"/>
  <c r="JN36" i="26"/>
  <c r="JM36" i="26"/>
  <c r="JL36" i="26"/>
  <c r="JK36" i="26"/>
  <c r="JJ36" i="26"/>
  <c r="JI36" i="26"/>
  <c r="JH36" i="26"/>
  <c r="JG36" i="26"/>
  <c r="JF36" i="26"/>
  <c r="OF35" i="26"/>
  <c r="OE35" i="26"/>
  <c r="OD35" i="26"/>
  <c r="OC35" i="26"/>
  <c r="OB35" i="26"/>
  <c r="OA35" i="26"/>
  <c r="NZ35" i="26"/>
  <c r="NY35" i="26"/>
  <c r="NJ35" i="26"/>
  <c r="NG35" i="26"/>
  <c r="ND35" i="26"/>
  <c r="NA35" i="26"/>
  <c r="MX35" i="26"/>
  <c r="MU35" i="26"/>
  <c r="MR35" i="26"/>
  <c r="MO35" i="26"/>
  <c r="LD35" i="26"/>
  <c r="LC35" i="26"/>
  <c r="LB35" i="26"/>
  <c r="LA35" i="26"/>
  <c r="KZ35" i="26"/>
  <c r="KY35" i="26"/>
  <c r="KX35" i="26"/>
  <c r="KW35" i="26"/>
  <c r="KV35" i="26"/>
  <c r="KU35" i="26"/>
  <c r="KO35" i="26"/>
  <c r="KN35" i="26"/>
  <c r="KM35" i="26"/>
  <c r="KL35" i="26"/>
  <c r="KK35" i="26"/>
  <c r="KJ35" i="26"/>
  <c r="KI35" i="26"/>
  <c r="KH35" i="26"/>
  <c r="KG35" i="26"/>
  <c r="KF35" i="26"/>
  <c r="KE35" i="26"/>
  <c r="KD35" i="26"/>
  <c r="KC35" i="26"/>
  <c r="KB35" i="26"/>
  <c r="KA35" i="26"/>
  <c r="JZ35" i="26"/>
  <c r="JY35" i="26"/>
  <c r="JX35" i="26"/>
  <c r="JW35" i="26"/>
  <c r="JV35" i="26"/>
  <c r="JU35" i="26"/>
  <c r="JT35" i="26"/>
  <c r="JS35" i="26"/>
  <c r="JR35" i="26"/>
  <c r="JQ35" i="26"/>
  <c r="JP35" i="26"/>
  <c r="JO35" i="26"/>
  <c r="JN35" i="26"/>
  <c r="JM35" i="26"/>
  <c r="JL35" i="26"/>
  <c r="JK35" i="26"/>
  <c r="JJ35" i="26"/>
  <c r="JI35" i="26"/>
  <c r="JH35" i="26"/>
  <c r="JG35" i="26"/>
  <c r="JF35" i="26"/>
  <c r="OF34" i="26"/>
  <c r="OE34" i="26"/>
  <c r="OD34" i="26"/>
  <c r="OC34" i="26"/>
  <c r="OB34" i="26"/>
  <c r="OA34" i="26"/>
  <c r="NZ34" i="26"/>
  <c r="NY34" i="26"/>
  <c r="NJ34" i="26"/>
  <c r="NG34" i="26"/>
  <c r="ND34" i="26"/>
  <c r="NA34" i="26"/>
  <c r="MX34" i="26"/>
  <c r="MU34" i="26"/>
  <c r="MR34" i="26"/>
  <c r="MO34" i="26"/>
  <c r="LD34" i="26"/>
  <c r="LC34" i="26"/>
  <c r="LB34" i="26"/>
  <c r="LA34" i="26"/>
  <c r="KZ34" i="26"/>
  <c r="KY34" i="26"/>
  <c r="KX34" i="26"/>
  <c r="KW34" i="26"/>
  <c r="KV34" i="26"/>
  <c r="KU34" i="26"/>
  <c r="KO34" i="26"/>
  <c r="KN34" i="26"/>
  <c r="KM34" i="26"/>
  <c r="KL34" i="26"/>
  <c r="KK34" i="26"/>
  <c r="KJ34" i="26"/>
  <c r="KI34" i="26"/>
  <c r="KH34" i="26"/>
  <c r="KG34" i="26"/>
  <c r="KF34" i="26"/>
  <c r="KE34" i="26"/>
  <c r="KD34" i="26"/>
  <c r="KC34" i="26"/>
  <c r="KB34" i="26"/>
  <c r="KA34" i="26"/>
  <c r="JZ34" i="26"/>
  <c r="JY34" i="26"/>
  <c r="JX34" i="26"/>
  <c r="JW34" i="26"/>
  <c r="JV34" i="26"/>
  <c r="JU34" i="26"/>
  <c r="JT34" i="26"/>
  <c r="JS34" i="26"/>
  <c r="JR34" i="26"/>
  <c r="JQ34" i="26"/>
  <c r="JP34" i="26"/>
  <c r="JO34" i="26"/>
  <c r="JN34" i="26"/>
  <c r="JM34" i="26"/>
  <c r="JL34" i="26"/>
  <c r="JK34" i="26"/>
  <c r="JJ34" i="26"/>
  <c r="JI34" i="26"/>
  <c r="JH34" i="26"/>
  <c r="JG34" i="26"/>
  <c r="JF34" i="26"/>
  <c r="OF33" i="26"/>
  <c r="OE33" i="26"/>
  <c r="OD33" i="26"/>
  <c r="OC33" i="26"/>
  <c r="OB33" i="26"/>
  <c r="OA33" i="26"/>
  <c r="NZ33" i="26"/>
  <c r="NY33" i="26"/>
  <c r="NJ33" i="26"/>
  <c r="NG33" i="26"/>
  <c r="ND33" i="26"/>
  <c r="NA33" i="26"/>
  <c r="MX33" i="26"/>
  <c r="MU33" i="26"/>
  <c r="MR33" i="26"/>
  <c r="MO33" i="26"/>
  <c r="LD33" i="26"/>
  <c r="LC33" i="26"/>
  <c r="LB33" i="26"/>
  <c r="LA33" i="26"/>
  <c r="KZ33" i="26"/>
  <c r="KY33" i="26"/>
  <c r="KX33" i="26"/>
  <c r="KW33" i="26"/>
  <c r="KV33" i="26"/>
  <c r="KU33" i="26"/>
  <c r="KO33" i="26"/>
  <c r="KN33" i="26"/>
  <c r="KM33" i="26"/>
  <c r="KL33" i="26"/>
  <c r="KK33" i="26"/>
  <c r="KJ33" i="26"/>
  <c r="KI33" i="26"/>
  <c r="KH33" i="26"/>
  <c r="KG33" i="26"/>
  <c r="KF33" i="26"/>
  <c r="KE33" i="26"/>
  <c r="KD33" i="26"/>
  <c r="KC33" i="26"/>
  <c r="KB33" i="26"/>
  <c r="KA33" i="26"/>
  <c r="JZ33" i="26"/>
  <c r="JY33" i="26"/>
  <c r="JX33" i="26"/>
  <c r="JW33" i="26"/>
  <c r="JV33" i="26"/>
  <c r="JU33" i="26"/>
  <c r="JT33" i="26"/>
  <c r="JS33" i="26"/>
  <c r="JR33" i="26"/>
  <c r="JQ33" i="26"/>
  <c r="JP33" i="26"/>
  <c r="JO33" i="26"/>
  <c r="JN33" i="26"/>
  <c r="JM33" i="26"/>
  <c r="JL33" i="26"/>
  <c r="JK33" i="26"/>
  <c r="JJ33" i="26"/>
  <c r="JI33" i="26"/>
  <c r="JH33" i="26"/>
  <c r="JG33" i="26"/>
  <c r="JF33" i="26"/>
  <c r="OF32" i="26"/>
  <c r="OE32" i="26"/>
  <c r="OD32" i="26"/>
  <c r="OC32" i="26"/>
  <c r="OB32" i="26"/>
  <c r="OA32" i="26"/>
  <c r="NZ32" i="26"/>
  <c r="NY32" i="26"/>
  <c r="NJ32" i="26"/>
  <c r="NG32" i="26"/>
  <c r="ND32" i="26"/>
  <c r="NA32" i="26"/>
  <c r="MX32" i="26"/>
  <c r="MU32" i="26"/>
  <c r="MR32" i="26"/>
  <c r="MO32" i="26"/>
  <c r="LD32" i="26"/>
  <c r="LC32" i="26"/>
  <c r="LB32" i="26"/>
  <c r="LA32" i="26"/>
  <c r="KZ32" i="26"/>
  <c r="KY32" i="26"/>
  <c r="KX32" i="26"/>
  <c r="KW32" i="26"/>
  <c r="KV32" i="26"/>
  <c r="KU32" i="26"/>
  <c r="KO32" i="26"/>
  <c r="KN32" i="26"/>
  <c r="KM32" i="26"/>
  <c r="KL32" i="26"/>
  <c r="KK32" i="26"/>
  <c r="KJ32" i="26"/>
  <c r="KI32" i="26"/>
  <c r="KH32" i="26"/>
  <c r="KG32" i="26"/>
  <c r="KF32" i="26"/>
  <c r="KE32" i="26"/>
  <c r="KD32" i="26"/>
  <c r="KC32" i="26"/>
  <c r="KB32" i="26"/>
  <c r="KA32" i="26"/>
  <c r="JZ32" i="26"/>
  <c r="JY32" i="26"/>
  <c r="JX32" i="26"/>
  <c r="JW32" i="26"/>
  <c r="JV32" i="26"/>
  <c r="JU32" i="26"/>
  <c r="JT32" i="26"/>
  <c r="JS32" i="26"/>
  <c r="JR32" i="26"/>
  <c r="JQ32" i="26"/>
  <c r="JP32" i="26"/>
  <c r="JO32" i="26"/>
  <c r="JN32" i="26"/>
  <c r="JM32" i="26"/>
  <c r="JL32" i="26"/>
  <c r="JK32" i="26"/>
  <c r="JJ32" i="26"/>
  <c r="JI32" i="26"/>
  <c r="JH32" i="26"/>
  <c r="JG32" i="26"/>
  <c r="JF32" i="26"/>
  <c r="OF31" i="26"/>
  <c r="OE31" i="26"/>
  <c r="OD31" i="26"/>
  <c r="OC31" i="26"/>
  <c r="OB31" i="26"/>
  <c r="OA31" i="26"/>
  <c r="NZ31" i="26"/>
  <c r="NY31" i="26"/>
  <c r="NJ31" i="26"/>
  <c r="NG31" i="26"/>
  <c r="ND31" i="26"/>
  <c r="NA31" i="26"/>
  <c r="MX31" i="26"/>
  <c r="MU31" i="26"/>
  <c r="MR31" i="26"/>
  <c r="MO31" i="26"/>
  <c r="LD31" i="26"/>
  <c r="LC31" i="26"/>
  <c r="LB31" i="26"/>
  <c r="LA31" i="26"/>
  <c r="KZ31" i="26"/>
  <c r="KY31" i="26"/>
  <c r="KX31" i="26"/>
  <c r="KW31" i="26"/>
  <c r="KV31" i="26"/>
  <c r="KU31" i="26"/>
  <c r="KO31" i="26"/>
  <c r="KN31" i="26"/>
  <c r="KM31" i="26"/>
  <c r="KL31" i="26"/>
  <c r="KK31" i="26"/>
  <c r="KJ31" i="26"/>
  <c r="KI31" i="26"/>
  <c r="KH31" i="26"/>
  <c r="KG31" i="26"/>
  <c r="KF31" i="26"/>
  <c r="KE31" i="26"/>
  <c r="KD31" i="26"/>
  <c r="KC31" i="26"/>
  <c r="KB31" i="26"/>
  <c r="KA31" i="26"/>
  <c r="JZ31" i="26"/>
  <c r="JY31" i="26"/>
  <c r="JX31" i="26"/>
  <c r="JW31" i="26"/>
  <c r="JV31" i="26"/>
  <c r="JU31" i="26"/>
  <c r="JT31" i="26"/>
  <c r="JS31" i="26"/>
  <c r="JR31" i="26"/>
  <c r="JQ31" i="26"/>
  <c r="JP31" i="26"/>
  <c r="JO31" i="26"/>
  <c r="JN31" i="26"/>
  <c r="JM31" i="26"/>
  <c r="JL31" i="26"/>
  <c r="JK31" i="26"/>
  <c r="JJ31" i="26"/>
  <c r="JI31" i="26"/>
  <c r="JH31" i="26"/>
  <c r="JG31" i="26"/>
  <c r="JF31" i="26"/>
  <c r="OF30" i="26"/>
  <c r="OE30" i="26"/>
  <c r="OD30" i="26"/>
  <c r="OC30" i="26"/>
  <c r="OB30" i="26"/>
  <c r="OA30" i="26"/>
  <c r="NZ30" i="26"/>
  <c r="NY30" i="26"/>
  <c r="NJ30" i="26"/>
  <c r="NG30" i="26"/>
  <c r="ND30" i="26"/>
  <c r="NA30" i="26"/>
  <c r="MX30" i="26"/>
  <c r="MU30" i="26"/>
  <c r="MR30" i="26"/>
  <c r="MO30" i="26"/>
  <c r="LD30" i="26"/>
  <c r="LC30" i="26"/>
  <c r="LB30" i="26"/>
  <c r="LA30" i="26"/>
  <c r="KZ30" i="26"/>
  <c r="KY30" i="26"/>
  <c r="KX30" i="26"/>
  <c r="KW30" i="26"/>
  <c r="KV30" i="26"/>
  <c r="KU30" i="26"/>
  <c r="KO30" i="26"/>
  <c r="KN30" i="26"/>
  <c r="KM30" i="26"/>
  <c r="KL30" i="26"/>
  <c r="KK30" i="26"/>
  <c r="KJ30" i="26"/>
  <c r="KI30" i="26"/>
  <c r="KH30" i="26"/>
  <c r="KG30" i="26"/>
  <c r="KF30" i="26"/>
  <c r="KE30" i="26"/>
  <c r="KD30" i="26"/>
  <c r="KC30" i="26"/>
  <c r="KB30" i="26"/>
  <c r="KA30" i="26"/>
  <c r="JZ30" i="26"/>
  <c r="JY30" i="26"/>
  <c r="JX30" i="26"/>
  <c r="JW30" i="26"/>
  <c r="JV30" i="26"/>
  <c r="JU30" i="26"/>
  <c r="JT30" i="26"/>
  <c r="JS30" i="26"/>
  <c r="JR30" i="26"/>
  <c r="JQ30" i="26"/>
  <c r="JP30" i="26"/>
  <c r="JO30" i="26"/>
  <c r="JN30" i="26"/>
  <c r="JM30" i="26"/>
  <c r="JL30" i="26"/>
  <c r="JK30" i="26"/>
  <c r="JJ30" i="26"/>
  <c r="JI30" i="26"/>
  <c r="JH30" i="26"/>
  <c r="JG30" i="26"/>
  <c r="JF30" i="26"/>
  <c r="OF29" i="26"/>
  <c r="OE29" i="26"/>
  <c r="OD29" i="26"/>
  <c r="OC29" i="26"/>
  <c r="OB29" i="26"/>
  <c r="OA29" i="26"/>
  <c r="NZ29" i="26"/>
  <c r="NY29" i="26"/>
  <c r="NJ29" i="26"/>
  <c r="NG29" i="26"/>
  <c r="ND29" i="26"/>
  <c r="NA29" i="26"/>
  <c r="MX29" i="26"/>
  <c r="MU29" i="26"/>
  <c r="MR29" i="26"/>
  <c r="MO29" i="26"/>
  <c r="LD29" i="26"/>
  <c r="LC29" i="26"/>
  <c r="LB29" i="26"/>
  <c r="LA29" i="26"/>
  <c r="KZ29" i="26"/>
  <c r="KY29" i="26"/>
  <c r="KX29" i="26"/>
  <c r="KW29" i="26"/>
  <c r="KV29" i="26"/>
  <c r="KU29" i="26"/>
  <c r="KO29" i="26"/>
  <c r="KN29" i="26"/>
  <c r="KM29" i="26"/>
  <c r="KL29" i="26"/>
  <c r="KK29" i="26"/>
  <c r="KJ29" i="26"/>
  <c r="KI29" i="26"/>
  <c r="KH29" i="26"/>
  <c r="KG29" i="26"/>
  <c r="KF29" i="26"/>
  <c r="KE29" i="26"/>
  <c r="KD29" i="26"/>
  <c r="KC29" i="26"/>
  <c r="KB29" i="26"/>
  <c r="KA29" i="26"/>
  <c r="JZ29" i="26"/>
  <c r="JY29" i="26"/>
  <c r="JX29" i="26"/>
  <c r="JW29" i="26"/>
  <c r="JV29" i="26"/>
  <c r="JU29" i="26"/>
  <c r="JT29" i="26"/>
  <c r="JS29" i="26"/>
  <c r="JR29" i="26"/>
  <c r="JQ29" i="26"/>
  <c r="JP29" i="26"/>
  <c r="JO29" i="26"/>
  <c r="JN29" i="26"/>
  <c r="JM29" i="26"/>
  <c r="JL29" i="26"/>
  <c r="JK29" i="26"/>
  <c r="JJ29" i="26"/>
  <c r="JI29" i="26"/>
  <c r="JH29" i="26"/>
  <c r="JG29" i="26"/>
  <c r="JF29" i="26"/>
  <c r="OF28" i="26"/>
  <c r="OE28" i="26"/>
  <c r="OD28" i="26"/>
  <c r="OC28" i="26"/>
  <c r="OB28" i="26"/>
  <c r="OA28" i="26"/>
  <c r="NZ28" i="26"/>
  <c r="NY28" i="26"/>
  <c r="NJ28" i="26"/>
  <c r="NG28" i="26"/>
  <c r="ND28" i="26"/>
  <c r="NA28" i="26"/>
  <c r="MX28" i="26"/>
  <c r="MU28" i="26"/>
  <c r="MR28" i="26"/>
  <c r="MO28" i="26"/>
  <c r="LD28" i="26"/>
  <c r="LC28" i="26"/>
  <c r="LB28" i="26"/>
  <c r="LA28" i="26"/>
  <c r="KZ28" i="26"/>
  <c r="KY28" i="26"/>
  <c r="KX28" i="26"/>
  <c r="KW28" i="26"/>
  <c r="KV28" i="26"/>
  <c r="KU28" i="26"/>
  <c r="KO28" i="26"/>
  <c r="KN28" i="26"/>
  <c r="KM28" i="26"/>
  <c r="KL28" i="26"/>
  <c r="KK28" i="26"/>
  <c r="KJ28" i="26"/>
  <c r="KI28" i="26"/>
  <c r="KH28" i="26"/>
  <c r="KG28" i="26"/>
  <c r="KF28" i="26"/>
  <c r="KE28" i="26"/>
  <c r="KD28" i="26"/>
  <c r="KC28" i="26"/>
  <c r="KB28" i="26"/>
  <c r="KA28" i="26"/>
  <c r="JZ28" i="26"/>
  <c r="JY28" i="26"/>
  <c r="JX28" i="26"/>
  <c r="JW28" i="26"/>
  <c r="JV28" i="26"/>
  <c r="JU28" i="26"/>
  <c r="JT28" i="26"/>
  <c r="JS28" i="26"/>
  <c r="JR28" i="26"/>
  <c r="JQ28" i="26"/>
  <c r="JP28" i="26"/>
  <c r="JO28" i="26"/>
  <c r="JN28" i="26"/>
  <c r="JM28" i="26"/>
  <c r="JL28" i="26"/>
  <c r="JK28" i="26"/>
  <c r="JJ28" i="26"/>
  <c r="JI28" i="26"/>
  <c r="JH28" i="26"/>
  <c r="JG28" i="26"/>
  <c r="JF28" i="26"/>
  <c r="OF27" i="26"/>
  <c r="OE27" i="26"/>
  <c r="OD27" i="26"/>
  <c r="OC27" i="26"/>
  <c r="OB27" i="26"/>
  <c r="OA27" i="26"/>
  <c r="NZ27" i="26"/>
  <c r="NY27" i="26"/>
  <c r="NJ27" i="26"/>
  <c r="NG27" i="26"/>
  <c r="ND27" i="26"/>
  <c r="NA27" i="26"/>
  <c r="MX27" i="26"/>
  <c r="MU27" i="26"/>
  <c r="MR27" i="26"/>
  <c r="MO27" i="26"/>
  <c r="LD27" i="26"/>
  <c r="LC27" i="26"/>
  <c r="LB27" i="26"/>
  <c r="LA27" i="26"/>
  <c r="KZ27" i="26"/>
  <c r="KY27" i="26"/>
  <c r="KX27" i="26"/>
  <c r="KW27" i="26"/>
  <c r="KV27" i="26"/>
  <c r="KU27" i="26"/>
  <c r="KO27" i="26"/>
  <c r="KN27" i="26"/>
  <c r="KM27" i="26"/>
  <c r="KL27" i="26"/>
  <c r="KK27" i="26"/>
  <c r="KJ27" i="26"/>
  <c r="KI27" i="26"/>
  <c r="KH27" i="26"/>
  <c r="KG27" i="26"/>
  <c r="KF27" i="26"/>
  <c r="KE27" i="26"/>
  <c r="KD27" i="26"/>
  <c r="KC27" i="26"/>
  <c r="KB27" i="26"/>
  <c r="KA27" i="26"/>
  <c r="JZ27" i="26"/>
  <c r="JY27" i="26"/>
  <c r="JX27" i="26"/>
  <c r="JW27" i="26"/>
  <c r="JV27" i="26"/>
  <c r="JU27" i="26"/>
  <c r="JT27" i="26"/>
  <c r="JS27" i="26"/>
  <c r="JR27" i="26"/>
  <c r="JQ27" i="26"/>
  <c r="JP27" i="26"/>
  <c r="JO27" i="26"/>
  <c r="JN27" i="26"/>
  <c r="JM27" i="26"/>
  <c r="JL27" i="26"/>
  <c r="JK27" i="26"/>
  <c r="JJ27" i="26"/>
  <c r="JI27" i="26"/>
  <c r="JH27" i="26"/>
  <c r="JG27" i="26"/>
  <c r="JF27" i="26"/>
  <c r="OF26" i="26"/>
  <c r="OE26" i="26"/>
  <c r="OD26" i="26"/>
  <c r="OC26" i="26"/>
  <c r="OB26" i="26"/>
  <c r="OA26" i="26"/>
  <c r="NZ26" i="26"/>
  <c r="NY26" i="26"/>
  <c r="NJ26" i="26"/>
  <c r="NG26" i="26"/>
  <c r="ND26" i="26"/>
  <c r="NA26" i="26"/>
  <c r="MX26" i="26"/>
  <c r="MU26" i="26"/>
  <c r="MR26" i="26"/>
  <c r="MO26" i="26"/>
  <c r="LD26" i="26"/>
  <c r="LC26" i="26"/>
  <c r="LB26" i="26"/>
  <c r="LA26" i="26"/>
  <c r="KZ26" i="26"/>
  <c r="KY26" i="26"/>
  <c r="KX26" i="26"/>
  <c r="KW26" i="26"/>
  <c r="KV26" i="26"/>
  <c r="KU26" i="26"/>
  <c r="KO26" i="26"/>
  <c r="KN26" i="26"/>
  <c r="KM26" i="26"/>
  <c r="KL26" i="26"/>
  <c r="KK26" i="26"/>
  <c r="KJ26" i="26"/>
  <c r="KI26" i="26"/>
  <c r="KH26" i="26"/>
  <c r="KG26" i="26"/>
  <c r="KF26" i="26"/>
  <c r="KE26" i="26"/>
  <c r="KD26" i="26"/>
  <c r="KC26" i="26"/>
  <c r="KB26" i="26"/>
  <c r="KA26" i="26"/>
  <c r="JZ26" i="26"/>
  <c r="JY26" i="26"/>
  <c r="JX26" i="26"/>
  <c r="JW26" i="26"/>
  <c r="JV26" i="26"/>
  <c r="JU26" i="26"/>
  <c r="JT26" i="26"/>
  <c r="JS26" i="26"/>
  <c r="JR26" i="26"/>
  <c r="JQ26" i="26"/>
  <c r="JP26" i="26"/>
  <c r="JO26" i="26"/>
  <c r="JN26" i="26"/>
  <c r="JM26" i="26"/>
  <c r="JL26" i="26"/>
  <c r="JK26" i="26"/>
  <c r="JJ26" i="26"/>
  <c r="JI26" i="26"/>
  <c r="JH26" i="26"/>
  <c r="JG26" i="26"/>
  <c r="JF26" i="26"/>
  <c r="OF25" i="26"/>
  <c r="OE25" i="26"/>
  <c r="OD25" i="26"/>
  <c r="OC25" i="26"/>
  <c r="OB25" i="26"/>
  <c r="OA25" i="26"/>
  <c r="NZ25" i="26"/>
  <c r="NY25" i="26"/>
  <c r="NJ25" i="26"/>
  <c r="NG25" i="26"/>
  <c r="ND25" i="26"/>
  <c r="NA25" i="26"/>
  <c r="MX25" i="26"/>
  <c r="MU25" i="26"/>
  <c r="MR25" i="26"/>
  <c r="MO25" i="26"/>
  <c r="LD25" i="26"/>
  <c r="LC25" i="26"/>
  <c r="LB25" i="26"/>
  <c r="LA25" i="26"/>
  <c r="KZ25" i="26"/>
  <c r="KY25" i="26"/>
  <c r="KX25" i="26"/>
  <c r="KW25" i="26"/>
  <c r="KV25" i="26"/>
  <c r="KU25" i="26"/>
  <c r="KO25" i="26"/>
  <c r="KN25" i="26"/>
  <c r="KM25" i="26"/>
  <c r="KL25" i="26"/>
  <c r="KK25" i="26"/>
  <c r="KJ25" i="26"/>
  <c r="KI25" i="26"/>
  <c r="KH25" i="26"/>
  <c r="KG25" i="26"/>
  <c r="KF25" i="26"/>
  <c r="KE25" i="26"/>
  <c r="KD25" i="26"/>
  <c r="KC25" i="26"/>
  <c r="KB25" i="26"/>
  <c r="KA25" i="26"/>
  <c r="JZ25" i="26"/>
  <c r="JY25" i="26"/>
  <c r="JX25" i="26"/>
  <c r="JW25" i="26"/>
  <c r="JV25" i="26"/>
  <c r="JU25" i="26"/>
  <c r="JT25" i="26"/>
  <c r="JS25" i="26"/>
  <c r="JR25" i="26"/>
  <c r="JQ25" i="26"/>
  <c r="JP25" i="26"/>
  <c r="JO25" i="26"/>
  <c r="JN25" i="26"/>
  <c r="JM25" i="26"/>
  <c r="JL25" i="26"/>
  <c r="JK25" i="26"/>
  <c r="JJ25" i="26"/>
  <c r="JI25" i="26"/>
  <c r="JH25" i="26"/>
  <c r="JG25" i="26"/>
  <c r="JF25" i="26"/>
  <c r="OF24" i="26"/>
  <c r="OE24" i="26"/>
  <c r="OD24" i="26"/>
  <c r="OC24" i="26"/>
  <c r="OB24" i="26"/>
  <c r="OA24" i="26"/>
  <c r="NZ24" i="26"/>
  <c r="NY24" i="26"/>
  <c r="NJ24" i="26"/>
  <c r="NG24" i="26"/>
  <c r="ND24" i="26"/>
  <c r="NA24" i="26"/>
  <c r="MX24" i="26"/>
  <c r="MU24" i="26"/>
  <c r="MR24" i="26"/>
  <c r="MO24" i="26"/>
  <c r="LD24" i="26"/>
  <c r="LC24" i="26"/>
  <c r="LB24" i="26"/>
  <c r="LA24" i="26"/>
  <c r="KZ24" i="26"/>
  <c r="KY24" i="26"/>
  <c r="KX24" i="26"/>
  <c r="KW24" i="26"/>
  <c r="KV24" i="26"/>
  <c r="KU24" i="26"/>
  <c r="KO24" i="26"/>
  <c r="KN24" i="26"/>
  <c r="KM24" i="26"/>
  <c r="KL24" i="26"/>
  <c r="KK24" i="26"/>
  <c r="KJ24" i="26"/>
  <c r="KI24" i="26"/>
  <c r="KH24" i="26"/>
  <c r="KG24" i="26"/>
  <c r="KF24" i="26"/>
  <c r="KE24" i="26"/>
  <c r="KD24" i="26"/>
  <c r="KC24" i="26"/>
  <c r="KB24" i="26"/>
  <c r="KA24" i="26"/>
  <c r="JZ24" i="26"/>
  <c r="JY24" i="26"/>
  <c r="JX24" i="26"/>
  <c r="JW24" i="26"/>
  <c r="JV24" i="26"/>
  <c r="JU24" i="26"/>
  <c r="JT24" i="26"/>
  <c r="JS24" i="26"/>
  <c r="JR24" i="26"/>
  <c r="JQ24" i="26"/>
  <c r="JP24" i="26"/>
  <c r="JO24" i="26"/>
  <c r="JN24" i="26"/>
  <c r="JM24" i="26"/>
  <c r="JL24" i="26"/>
  <c r="JK24" i="26"/>
  <c r="JJ24" i="26"/>
  <c r="JI24" i="26"/>
  <c r="JH24" i="26"/>
  <c r="JG24" i="26"/>
  <c r="JF24" i="26"/>
  <c r="OF23" i="26"/>
  <c r="OE23" i="26"/>
  <c r="OD23" i="26"/>
  <c r="OC23" i="26"/>
  <c r="OB23" i="26"/>
  <c r="OA23" i="26"/>
  <c r="NZ23" i="26"/>
  <c r="NY23" i="26"/>
  <c r="NJ23" i="26"/>
  <c r="NG23" i="26"/>
  <c r="ND23" i="26"/>
  <c r="NA23" i="26"/>
  <c r="MX23" i="26"/>
  <c r="MU23" i="26"/>
  <c r="MR23" i="26"/>
  <c r="MO23" i="26"/>
  <c r="LD23" i="26"/>
  <c r="LC23" i="26"/>
  <c r="LB23" i="26"/>
  <c r="LA23" i="26"/>
  <c r="KZ23" i="26"/>
  <c r="KY23" i="26"/>
  <c r="KX23" i="26"/>
  <c r="KW23" i="26"/>
  <c r="KV23" i="26"/>
  <c r="KU23" i="26"/>
  <c r="KO23" i="26"/>
  <c r="KN23" i="26"/>
  <c r="KM23" i="26"/>
  <c r="KL23" i="26"/>
  <c r="KK23" i="26"/>
  <c r="KJ23" i="26"/>
  <c r="KI23" i="26"/>
  <c r="KH23" i="26"/>
  <c r="KG23" i="26"/>
  <c r="KF23" i="26"/>
  <c r="KE23" i="26"/>
  <c r="KD23" i="26"/>
  <c r="KC23" i="26"/>
  <c r="KB23" i="26"/>
  <c r="KA23" i="26"/>
  <c r="JZ23" i="26"/>
  <c r="JY23" i="26"/>
  <c r="JX23" i="26"/>
  <c r="JW23" i="26"/>
  <c r="JV23" i="26"/>
  <c r="JU23" i="26"/>
  <c r="JT23" i="26"/>
  <c r="JS23" i="26"/>
  <c r="JR23" i="26"/>
  <c r="JQ23" i="26"/>
  <c r="JP23" i="26"/>
  <c r="JO23" i="26"/>
  <c r="JN23" i="26"/>
  <c r="JM23" i="26"/>
  <c r="JL23" i="26"/>
  <c r="JK23" i="26"/>
  <c r="JJ23" i="26"/>
  <c r="JI23" i="26"/>
  <c r="JH23" i="26"/>
  <c r="JG23" i="26"/>
  <c r="JF23" i="26"/>
  <c r="OF22" i="26"/>
  <c r="OE22" i="26"/>
  <c r="OD22" i="26"/>
  <c r="OC22" i="26"/>
  <c r="OB22" i="26"/>
  <c r="OA22" i="26"/>
  <c r="NZ22" i="26"/>
  <c r="NY22" i="26"/>
  <c r="NJ22" i="26"/>
  <c r="NG22" i="26"/>
  <c r="ND22" i="26"/>
  <c r="NA22" i="26"/>
  <c r="MX22" i="26"/>
  <c r="MU22" i="26"/>
  <c r="MR22" i="26"/>
  <c r="MO22" i="26"/>
  <c r="LD22" i="26"/>
  <c r="LC22" i="26"/>
  <c r="LB22" i="26"/>
  <c r="LA22" i="26"/>
  <c r="KZ22" i="26"/>
  <c r="KY22" i="26"/>
  <c r="KX22" i="26"/>
  <c r="KW22" i="26"/>
  <c r="KV22" i="26"/>
  <c r="KU22" i="26"/>
  <c r="KO22" i="26"/>
  <c r="KN22" i="26"/>
  <c r="KM22" i="26"/>
  <c r="KL22" i="26"/>
  <c r="KK22" i="26"/>
  <c r="KJ22" i="26"/>
  <c r="KI22" i="26"/>
  <c r="KH22" i="26"/>
  <c r="KG22" i="26"/>
  <c r="KF22" i="26"/>
  <c r="KE22" i="26"/>
  <c r="KD22" i="26"/>
  <c r="KC22" i="26"/>
  <c r="KB22" i="26"/>
  <c r="KA22" i="26"/>
  <c r="JZ22" i="26"/>
  <c r="JY22" i="26"/>
  <c r="JX22" i="26"/>
  <c r="JW22" i="26"/>
  <c r="JV22" i="26"/>
  <c r="JU22" i="26"/>
  <c r="JT22" i="26"/>
  <c r="JS22" i="26"/>
  <c r="JR22" i="26"/>
  <c r="JQ22" i="26"/>
  <c r="JP22" i="26"/>
  <c r="JO22" i="26"/>
  <c r="JN22" i="26"/>
  <c r="JM22" i="26"/>
  <c r="JL22" i="26"/>
  <c r="JK22" i="26"/>
  <c r="JJ22" i="26"/>
  <c r="JI22" i="26"/>
  <c r="JH22" i="26"/>
  <c r="JG22" i="26"/>
  <c r="JF22" i="26"/>
  <c r="OF21" i="26"/>
  <c r="OE21" i="26"/>
  <c r="OD21" i="26"/>
  <c r="OC21" i="26"/>
  <c r="OB21" i="26"/>
  <c r="OA21" i="26"/>
  <c r="NZ21" i="26"/>
  <c r="NY21" i="26"/>
  <c r="NJ21" i="26"/>
  <c r="NG21" i="26"/>
  <c r="ND21" i="26"/>
  <c r="NA21" i="26"/>
  <c r="MX21" i="26"/>
  <c r="MU21" i="26"/>
  <c r="MR21" i="26"/>
  <c r="MO21" i="26"/>
  <c r="LD21" i="26"/>
  <c r="LC21" i="26"/>
  <c r="LB21" i="26"/>
  <c r="LA21" i="26"/>
  <c r="KZ21" i="26"/>
  <c r="KY21" i="26"/>
  <c r="KX21" i="26"/>
  <c r="KW21" i="26"/>
  <c r="KV21" i="26"/>
  <c r="KU21" i="26"/>
  <c r="KO21" i="26"/>
  <c r="KN21" i="26"/>
  <c r="KM21" i="26"/>
  <c r="KL21" i="26"/>
  <c r="KK21" i="26"/>
  <c r="KJ21" i="26"/>
  <c r="KI21" i="26"/>
  <c r="KH21" i="26"/>
  <c r="KG21" i="26"/>
  <c r="KF21" i="26"/>
  <c r="KE21" i="26"/>
  <c r="KD21" i="26"/>
  <c r="KC21" i="26"/>
  <c r="KB21" i="26"/>
  <c r="KA21" i="26"/>
  <c r="JZ21" i="26"/>
  <c r="JY21" i="26"/>
  <c r="JX21" i="26"/>
  <c r="JW21" i="26"/>
  <c r="JV21" i="26"/>
  <c r="JU21" i="26"/>
  <c r="JT21" i="26"/>
  <c r="JS21" i="26"/>
  <c r="JR21" i="26"/>
  <c r="JQ21" i="26"/>
  <c r="JP21" i="26"/>
  <c r="JO21" i="26"/>
  <c r="JN21" i="26"/>
  <c r="JM21" i="26"/>
  <c r="JL21" i="26"/>
  <c r="JK21" i="26"/>
  <c r="JJ21" i="26"/>
  <c r="JI21" i="26"/>
  <c r="JH21" i="26"/>
  <c r="JG21" i="26"/>
  <c r="JF21" i="26"/>
  <c r="OF20" i="26"/>
  <c r="OE20" i="26"/>
  <c r="OD20" i="26"/>
  <c r="OC20" i="26"/>
  <c r="OB20" i="26"/>
  <c r="OA20" i="26"/>
  <c r="NZ20" i="26"/>
  <c r="NY20" i="26"/>
  <c r="NJ20" i="26"/>
  <c r="NG20" i="26"/>
  <c r="ND20" i="26"/>
  <c r="NA20" i="26"/>
  <c r="MX20" i="26"/>
  <c r="MU20" i="26"/>
  <c r="MR20" i="26"/>
  <c r="MO20" i="26"/>
  <c r="LD20" i="26"/>
  <c r="LC20" i="26"/>
  <c r="LB20" i="26"/>
  <c r="LA20" i="26"/>
  <c r="KZ20" i="26"/>
  <c r="KY20" i="26"/>
  <c r="KX20" i="26"/>
  <c r="KW20" i="26"/>
  <c r="KV20" i="26"/>
  <c r="KU20" i="26"/>
  <c r="KO20" i="26"/>
  <c r="KN20" i="26"/>
  <c r="KM20" i="26"/>
  <c r="KL20" i="26"/>
  <c r="KK20" i="26"/>
  <c r="KJ20" i="26"/>
  <c r="KI20" i="26"/>
  <c r="KH20" i="26"/>
  <c r="KG20" i="26"/>
  <c r="KF20" i="26"/>
  <c r="KE20" i="26"/>
  <c r="KD20" i="26"/>
  <c r="KC20" i="26"/>
  <c r="KB20" i="26"/>
  <c r="KA20" i="26"/>
  <c r="JZ20" i="26"/>
  <c r="JY20" i="26"/>
  <c r="JX20" i="26"/>
  <c r="JW20" i="26"/>
  <c r="JV20" i="26"/>
  <c r="JU20" i="26"/>
  <c r="JT20" i="26"/>
  <c r="JS20" i="26"/>
  <c r="JR20" i="26"/>
  <c r="JQ20" i="26"/>
  <c r="JP20" i="26"/>
  <c r="JO20" i="26"/>
  <c r="JN20" i="26"/>
  <c r="JM20" i="26"/>
  <c r="JL20" i="26"/>
  <c r="JK20" i="26"/>
  <c r="JJ20" i="26"/>
  <c r="JI20" i="26"/>
  <c r="JH20" i="26"/>
  <c r="JG20" i="26"/>
  <c r="JF20" i="26"/>
  <c r="OF19" i="26"/>
  <c r="OE19" i="26"/>
  <c r="OD19" i="26"/>
  <c r="OC19" i="26"/>
  <c r="OB19" i="26"/>
  <c r="OA19" i="26"/>
  <c r="NZ19" i="26"/>
  <c r="NY19" i="26"/>
  <c r="NJ19" i="26"/>
  <c r="NG19" i="26"/>
  <c r="ND19" i="26"/>
  <c r="NA19" i="26"/>
  <c r="MX19" i="26"/>
  <c r="MU19" i="26"/>
  <c r="MR19" i="26"/>
  <c r="MO19" i="26"/>
  <c r="LD19" i="26"/>
  <c r="LC19" i="26"/>
  <c r="LB19" i="26"/>
  <c r="LA19" i="26"/>
  <c r="KZ19" i="26"/>
  <c r="KY19" i="26"/>
  <c r="KX19" i="26"/>
  <c r="KW19" i="26"/>
  <c r="KV19" i="26"/>
  <c r="KU19" i="26"/>
  <c r="KO19" i="26"/>
  <c r="KN19" i="26"/>
  <c r="KM19" i="26"/>
  <c r="KL19" i="26"/>
  <c r="KK19" i="26"/>
  <c r="KJ19" i="26"/>
  <c r="KI19" i="26"/>
  <c r="KH19" i="26"/>
  <c r="KG19" i="26"/>
  <c r="KF19" i="26"/>
  <c r="KE19" i="26"/>
  <c r="KD19" i="26"/>
  <c r="KC19" i="26"/>
  <c r="KB19" i="26"/>
  <c r="KA19" i="26"/>
  <c r="JZ19" i="26"/>
  <c r="JY19" i="26"/>
  <c r="JX19" i="26"/>
  <c r="JW19" i="26"/>
  <c r="JV19" i="26"/>
  <c r="JU19" i="26"/>
  <c r="JT19" i="26"/>
  <c r="JS19" i="26"/>
  <c r="JR19" i="26"/>
  <c r="JQ19" i="26"/>
  <c r="JP19" i="26"/>
  <c r="JO19" i="26"/>
  <c r="JN19" i="26"/>
  <c r="JM19" i="26"/>
  <c r="JL19" i="26"/>
  <c r="JK19" i="26"/>
  <c r="JJ19" i="26"/>
  <c r="JI19" i="26"/>
  <c r="JH19" i="26"/>
  <c r="JG19" i="26"/>
  <c r="JF19" i="26"/>
  <c r="FC19" i="26"/>
  <c r="EN19" i="26"/>
  <c r="DY19" i="26"/>
  <c r="DJ19" i="26"/>
  <c r="CU19" i="26"/>
  <c r="CF19" i="26"/>
  <c r="BQ19" i="26"/>
  <c r="BB19" i="26"/>
  <c r="AM19" i="26"/>
  <c r="X19" i="26"/>
  <c r="I19" i="26"/>
  <c r="OF18" i="26"/>
  <c r="OE18" i="26"/>
  <c r="OD18" i="26"/>
  <c r="OC18" i="26"/>
  <c r="OB18" i="26"/>
  <c r="OA18" i="26"/>
  <c r="NZ18" i="26"/>
  <c r="NY18" i="26"/>
  <c r="NJ18" i="26"/>
  <c r="NG18" i="26"/>
  <c r="ND18" i="26"/>
  <c r="NA18" i="26"/>
  <c r="MX18" i="26"/>
  <c r="MU18" i="26"/>
  <c r="MR18" i="26"/>
  <c r="MO18" i="26"/>
  <c r="LD18" i="26"/>
  <c r="LC18" i="26"/>
  <c r="LB18" i="26"/>
  <c r="LA18" i="26"/>
  <c r="KZ18" i="26"/>
  <c r="KY18" i="26"/>
  <c r="KX18" i="26"/>
  <c r="KW18" i="26"/>
  <c r="KV18" i="26"/>
  <c r="KU18" i="26"/>
  <c r="KO18" i="26"/>
  <c r="KN18" i="26"/>
  <c r="KM18" i="26"/>
  <c r="KL18" i="26"/>
  <c r="KK18" i="26"/>
  <c r="KJ18" i="26"/>
  <c r="KI18" i="26"/>
  <c r="KH18" i="26"/>
  <c r="KG18" i="26"/>
  <c r="KF18" i="26"/>
  <c r="KE18" i="26"/>
  <c r="KD18" i="26"/>
  <c r="KC18" i="26"/>
  <c r="KB18" i="26"/>
  <c r="KA18" i="26"/>
  <c r="JZ18" i="26"/>
  <c r="JY18" i="26"/>
  <c r="JX18" i="26"/>
  <c r="JW18" i="26"/>
  <c r="JV18" i="26"/>
  <c r="JU18" i="26"/>
  <c r="JT18" i="26"/>
  <c r="JS18" i="26"/>
  <c r="JR18" i="26"/>
  <c r="JQ18" i="26"/>
  <c r="JP18" i="26"/>
  <c r="JO18" i="26"/>
  <c r="JN18" i="26"/>
  <c r="JM18" i="26"/>
  <c r="JL18" i="26"/>
  <c r="JK18" i="26"/>
  <c r="JJ18" i="26"/>
  <c r="JI18" i="26"/>
  <c r="JH18" i="26"/>
  <c r="JG18" i="26"/>
  <c r="JF18" i="26"/>
  <c r="OF17" i="26"/>
  <c r="OE17" i="26"/>
  <c r="OD17" i="26"/>
  <c r="OC17" i="26"/>
  <c r="OB17" i="26"/>
  <c r="OA17" i="26"/>
  <c r="NZ17" i="26"/>
  <c r="NY17" i="26"/>
  <c r="NJ17" i="26"/>
  <c r="NG17" i="26"/>
  <c r="ND17" i="26"/>
  <c r="NA17" i="26"/>
  <c r="MX17" i="26"/>
  <c r="MU17" i="26"/>
  <c r="MR17" i="26"/>
  <c r="MO17" i="26"/>
  <c r="LD17" i="26"/>
  <c r="LC17" i="26"/>
  <c r="LB17" i="26"/>
  <c r="LA17" i="26"/>
  <c r="KZ17" i="26"/>
  <c r="KY17" i="26"/>
  <c r="KX17" i="26"/>
  <c r="KW17" i="26"/>
  <c r="KV17" i="26"/>
  <c r="KU17" i="26"/>
  <c r="KO17" i="26"/>
  <c r="KN17" i="26"/>
  <c r="KM17" i="26"/>
  <c r="KL17" i="26"/>
  <c r="KK17" i="26"/>
  <c r="KJ17" i="26"/>
  <c r="KI17" i="26"/>
  <c r="KH17" i="26"/>
  <c r="KG17" i="26"/>
  <c r="KF17" i="26"/>
  <c r="KE17" i="26"/>
  <c r="KD17" i="26"/>
  <c r="KC17" i="26"/>
  <c r="KB17" i="26"/>
  <c r="KA17" i="26"/>
  <c r="JZ17" i="26"/>
  <c r="JY17" i="26"/>
  <c r="JX17" i="26"/>
  <c r="JW17" i="26"/>
  <c r="JV17" i="26"/>
  <c r="JU17" i="26"/>
  <c r="JT17" i="26"/>
  <c r="JS17" i="26"/>
  <c r="JR17" i="26"/>
  <c r="JQ17" i="26"/>
  <c r="JP17" i="26"/>
  <c r="JO17" i="26"/>
  <c r="JN17" i="26"/>
  <c r="JM17" i="26"/>
  <c r="JL17" i="26"/>
  <c r="JK17" i="26"/>
  <c r="JJ17" i="26"/>
  <c r="JI17" i="26"/>
  <c r="JH17" i="26"/>
  <c r="JG17" i="26"/>
  <c r="JF17" i="26"/>
  <c r="IQ17" i="26"/>
  <c r="IP17" i="26"/>
  <c r="IB17" i="26"/>
  <c r="IA17" i="26"/>
  <c r="HM17" i="26"/>
  <c r="HL17" i="26"/>
  <c r="GX17" i="26"/>
  <c r="GW17" i="26"/>
  <c r="GI17" i="26"/>
  <c r="GH17" i="26"/>
  <c r="FT17" i="26"/>
  <c r="FS17" i="26"/>
  <c r="FE17" i="26"/>
  <c r="FD17" i="26"/>
  <c r="EP17" i="26"/>
  <c r="EO17" i="26"/>
  <c r="EA17" i="26"/>
  <c r="DZ17" i="26"/>
  <c r="DL17" i="26"/>
  <c r="DK17" i="26"/>
  <c r="CW17" i="26"/>
  <c r="CV17" i="26"/>
  <c r="CH17" i="26"/>
  <c r="CG17" i="26"/>
  <c r="BS17" i="26"/>
  <c r="BR17" i="26"/>
  <c r="BD17" i="26"/>
  <c r="BC17" i="26"/>
  <c r="AO17" i="26"/>
  <c r="AN17" i="26"/>
  <c r="Z17" i="26"/>
  <c r="Y17" i="26"/>
  <c r="K17" i="26"/>
  <c r="J17" i="26"/>
  <c r="OK16" i="26"/>
  <c r="OJ16" i="26"/>
  <c r="OI16" i="26"/>
  <c r="OH16" i="26"/>
  <c r="OF16" i="26"/>
  <c r="OE16" i="26"/>
  <c r="OD16" i="26"/>
  <c r="OC16" i="26"/>
  <c r="OB16" i="26"/>
  <c r="OA16" i="26"/>
  <c r="NZ16" i="26"/>
  <c r="NY16" i="26"/>
  <c r="NX16" i="26"/>
  <c r="NV16" i="26"/>
  <c r="NT16" i="26"/>
  <c r="NR16" i="26"/>
  <c r="NP16" i="26"/>
  <c r="NN16" i="26"/>
  <c r="NJ16" i="26"/>
  <c r="NI16" i="26"/>
  <c r="NH16" i="26"/>
  <c r="NG16" i="26"/>
  <c r="ND16" i="26"/>
  <c r="NC16" i="26"/>
  <c r="NB16" i="26"/>
  <c r="NA16" i="26"/>
  <c r="MX16" i="26"/>
  <c r="MW16" i="26"/>
  <c r="MV16" i="26"/>
  <c r="MU16" i="26"/>
  <c r="MR16" i="26"/>
  <c r="MQ16" i="26"/>
  <c r="MP16" i="26"/>
  <c r="MO16" i="26"/>
  <c r="MK16" i="26"/>
  <c r="MJ16" i="26"/>
  <c r="MI16" i="26"/>
  <c r="ME16" i="26"/>
  <c r="MD16" i="26"/>
  <c r="MC16" i="26"/>
  <c r="LY16" i="26"/>
  <c r="LX16" i="26"/>
  <c r="LW16" i="26"/>
  <c r="LS16" i="26"/>
  <c r="LR16" i="26"/>
  <c r="LQ16" i="26"/>
  <c r="LM16" i="26"/>
  <c r="LL16" i="26"/>
  <c r="LK16" i="26"/>
  <c r="LG16" i="26"/>
  <c r="LF16" i="26"/>
  <c r="LE16" i="26"/>
  <c r="LD16" i="26"/>
  <c r="LC16" i="26"/>
  <c r="LB16" i="26"/>
  <c r="LA16" i="26"/>
  <c r="KZ16" i="26"/>
  <c r="KY16" i="26"/>
  <c r="KX16" i="26"/>
  <c r="KW16" i="26"/>
  <c r="KV16" i="26"/>
  <c r="KU16" i="26"/>
  <c r="KO16" i="26"/>
  <c r="KN16" i="26"/>
  <c r="KM16" i="26"/>
  <c r="KL16" i="26"/>
  <c r="KK16" i="26"/>
  <c r="KJ16" i="26"/>
  <c r="KI16" i="26"/>
  <c r="KH16" i="26"/>
  <c r="KG16" i="26"/>
  <c r="KF16" i="26"/>
  <c r="KE16" i="26"/>
  <c r="KD16" i="26"/>
  <c r="KC16" i="26"/>
  <c r="KB16" i="26"/>
  <c r="KA16" i="26"/>
  <c r="JZ16" i="26"/>
  <c r="JY16" i="26"/>
  <c r="JX16" i="26"/>
  <c r="JW16" i="26"/>
  <c r="JV16" i="26"/>
  <c r="JU16" i="26"/>
  <c r="JT16" i="26"/>
  <c r="JS16" i="26"/>
  <c r="JR16" i="26"/>
  <c r="JQ16" i="26"/>
  <c r="JP16" i="26"/>
  <c r="JO16" i="26"/>
  <c r="JN16" i="26"/>
  <c r="JM16" i="26"/>
  <c r="JL16" i="26"/>
  <c r="JK16" i="26"/>
  <c r="JJ16" i="26"/>
  <c r="JI16" i="26"/>
  <c r="JH16" i="26"/>
  <c r="JG16" i="26"/>
  <c r="JF16" i="26"/>
  <c r="OF15" i="26"/>
  <c r="OE15" i="26"/>
  <c r="OD15" i="26"/>
  <c r="OC15" i="26"/>
  <c r="OB15" i="26"/>
  <c r="OA15" i="26"/>
  <c r="NZ15" i="26"/>
  <c r="NY15" i="26"/>
  <c r="NJ15" i="26"/>
  <c r="NG15" i="26"/>
  <c r="ND15" i="26"/>
  <c r="NA15" i="26"/>
  <c r="MX15" i="26"/>
  <c r="MU15" i="26"/>
  <c r="MR15" i="26"/>
  <c r="MO15" i="26"/>
  <c r="LD15" i="26"/>
  <c r="LC15" i="26"/>
  <c r="LB15" i="26"/>
  <c r="LA15" i="26"/>
  <c r="KZ15" i="26"/>
  <c r="KY15" i="26"/>
  <c r="KX15" i="26"/>
  <c r="KW15" i="26"/>
  <c r="KV15" i="26"/>
  <c r="KU15" i="26"/>
  <c r="KO15" i="26"/>
  <c r="KN15" i="26"/>
  <c r="KM15" i="26"/>
  <c r="KL15" i="26"/>
  <c r="KK15" i="26"/>
  <c r="KJ15" i="26"/>
  <c r="KI15" i="26"/>
  <c r="KH15" i="26"/>
  <c r="KG15" i="26"/>
  <c r="KF15" i="26"/>
  <c r="KE15" i="26"/>
  <c r="KD15" i="26"/>
  <c r="KC15" i="26"/>
  <c r="KB15" i="26"/>
  <c r="KA15" i="26"/>
  <c r="JZ15" i="26"/>
  <c r="JY15" i="26"/>
  <c r="JX15" i="26"/>
  <c r="JW15" i="26"/>
  <c r="JV15" i="26"/>
  <c r="JU15" i="26"/>
  <c r="JT15" i="26"/>
  <c r="JS15" i="26"/>
  <c r="JR15" i="26"/>
  <c r="JQ15" i="26"/>
  <c r="JP15" i="26"/>
  <c r="JO15" i="26"/>
  <c r="JN15" i="26"/>
  <c r="JM15" i="26"/>
  <c r="JL15" i="26"/>
  <c r="JK15" i="26"/>
  <c r="JJ15" i="26"/>
  <c r="JI15" i="26"/>
  <c r="JH15" i="26"/>
  <c r="JG15" i="26"/>
  <c r="JF15" i="26"/>
  <c r="OF14" i="26"/>
  <c r="OE14" i="26"/>
  <c r="OD14" i="26"/>
  <c r="OC14" i="26"/>
  <c r="OB14" i="26"/>
  <c r="OA14" i="26"/>
  <c r="NZ14" i="26"/>
  <c r="NY14" i="26"/>
  <c r="NJ14" i="26"/>
  <c r="NG14" i="26"/>
  <c r="ND14" i="26"/>
  <c r="NA14" i="26"/>
  <c r="MX14" i="26"/>
  <c r="MU14" i="26"/>
  <c r="MR14" i="26"/>
  <c r="MO14" i="26"/>
  <c r="LD14" i="26"/>
  <c r="LC14" i="26"/>
  <c r="LB14" i="26"/>
  <c r="LA14" i="26"/>
  <c r="KZ14" i="26"/>
  <c r="KY14" i="26"/>
  <c r="KX14" i="26"/>
  <c r="KW14" i="26"/>
  <c r="KV14" i="26"/>
  <c r="KU14" i="26"/>
  <c r="KO14" i="26"/>
  <c r="KN14" i="26"/>
  <c r="KM14" i="26"/>
  <c r="KL14" i="26"/>
  <c r="KK14" i="26"/>
  <c r="KJ14" i="26"/>
  <c r="KI14" i="26"/>
  <c r="KH14" i="26"/>
  <c r="KG14" i="26"/>
  <c r="KF14" i="26"/>
  <c r="KE14" i="26"/>
  <c r="KD14" i="26"/>
  <c r="KC14" i="26"/>
  <c r="KB14" i="26"/>
  <c r="KA14" i="26"/>
  <c r="JZ14" i="26"/>
  <c r="JY14" i="26"/>
  <c r="JX14" i="26"/>
  <c r="JW14" i="26"/>
  <c r="JV14" i="26"/>
  <c r="JU14" i="26"/>
  <c r="JT14" i="26"/>
  <c r="JS14" i="26"/>
  <c r="JR14" i="26"/>
  <c r="JQ14" i="26"/>
  <c r="JP14" i="26"/>
  <c r="JO14" i="26"/>
  <c r="JN14" i="26"/>
  <c r="JM14" i="26"/>
  <c r="JL14" i="26"/>
  <c r="JK14" i="26"/>
  <c r="JJ14" i="26"/>
  <c r="JI14" i="26"/>
  <c r="JH14" i="26"/>
  <c r="JG14" i="26"/>
  <c r="JF14" i="26"/>
  <c r="OF13" i="26"/>
  <c r="OE13" i="26"/>
  <c r="OD13" i="26"/>
  <c r="OC13" i="26"/>
  <c r="OB13" i="26"/>
  <c r="OA13" i="26"/>
  <c r="NZ13" i="26"/>
  <c r="NY13" i="26"/>
  <c r="NJ13" i="26"/>
  <c r="NG13" i="26"/>
  <c r="ND13" i="26"/>
  <c r="NA13" i="26"/>
  <c r="MX13" i="26"/>
  <c r="MU13" i="26"/>
  <c r="MR13" i="26"/>
  <c r="MO13" i="26"/>
  <c r="LD13" i="26"/>
  <c r="LC13" i="26"/>
  <c r="LB13" i="26"/>
  <c r="LA13" i="26"/>
  <c r="KZ13" i="26"/>
  <c r="KY13" i="26"/>
  <c r="KX13" i="26"/>
  <c r="KW13" i="26"/>
  <c r="KV13" i="26"/>
  <c r="KU13" i="26"/>
  <c r="KO13" i="26"/>
  <c r="KN13" i="26"/>
  <c r="KM13" i="26"/>
  <c r="KL13" i="26"/>
  <c r="KK13" i="26"/>
  <c r="KJ13" i="26"/>
  <c r="KI13" i="26"/>
  <c r="KH13" i="26"/>
  <c r="KG13" i="26"/>
  <c r="KF13" i="26"/>
  <c r="KE13" i="26"/>
  <c r="KD13" i="26"/>
  <c r="KC13" i="26"/>
  <c r="KB13" i="26"/>
  <c r="KA13" i="26"/>
  <c r="JZ13" i="26"/>
  <c r="JY13" i="26"/>
  <c r="JX13" i="26"/>
  <c r="JW13" i="26"/>
  <c r="JV13" i="26"/>
  <c r="JU13" i="26"/>
  <c r="JT13" i="26"/>
  <c r="JS13" i="26"/>
  <c r="JR13" i="26"/>
  <c r="JQ13" i="26"/>
  <c r="JP13" i="26"/>
  <c r="JO13" i="26"/>
  <c r="JN13" i="26"/>
  <c r="JM13" i="26"/>
  <c r="JL13" i="26"/>
  <c r="JK13" i="26"/>
  <c r="JJ13" i="26"/>
  <c r="JI13" i="26"/>
  <c r="JH13" i="26"/>
  <c r="JG13" i="26"/>
  <c r="JF13" i="26"/>
  <c r="OF12" i="26"/>
  <c r="OE12" i="26"/>
  <c r="OD12" i="26"/>
  <c r="OC12" i="26"/>
  <c r="OB12" i="26"/>
  <c r="OA12" i="26"/>
  <c r="NZ12" i="26"/>
  <c r="NY12" i="26"/>
  <c r="NJ12" i="26"/>
  <c r="NG12" i="26"/>
  <c r="ND12" i="26"/>
  <c r="NA12" i="26"/>
  <c r="MX12" i="26"/>
  <c r="MU12" i="26"/>
  <c r="MR12" i="26"/>
  <c r="MO12" i="26"/>
  <c r="LD12" i="26"/>
  <c r="LC12" i="26"/>
  <c r="LB12" i="26"/>
  <c r="LA12" i="26"/>
  <c r="KZ12" i="26"/>
  <c r="KY12" i="26"/>
  <c r="KX12" i="26"/>
  <c r="KW12" i="26"/>
  <c r="KV12" i="26"/>
  <c r="KU12" i="26"/>
  <c r="KO12" i="26"/>
  <c r="KN12" i="26"/>
  <c r="KM12" i="26"/>
  <c r="KL12" i="26"/>
  <c r="KK12" i="26"/>
  <c r="KJ12" i="26"/>
  <c r="KI12" i="26"/>
  <c r="KH12" i="26"/>
  <c r="KG12" i="26"/>
  <c r="KF12" i="26"/>
  <c r="KE12" i="26"/>
  <c r="KD12" i="26"/>
  <c r="KC12" i="26"/>
  <c r="KB12" i="26"/>
  <c r="KA12" i="26"/>
  <c r="JZ12" i="26"/>
  <c r="JY12" i="26"/>
  <c r="JX12" i="26"/>
  <c r="JW12" i="26"/>
  <c r="JV12" i="26"/>
  <c r="JU12" i="26"/>
  <c r="JT12" i="26"/>
  <c r="JS12" i="26"/>
  <c r="JR12" i="26"/>
  <c r="JQ12" i="26"/>
  <c r="JP12" i="26"/>
  <c r="JO12" i="26"/>
  <c r="JN12" i="26"/>
  <c r="JM12" i="26"/>
  <c r="JL12" i="26"/>
  <c r="JK12" i="26"/>
  <c r="JJ12" i="26"/>
  <c r="JI12" i="26"/>
  <c r="JH12" i="26"/>
  <c r="JG12" i="26"/>
  <c r="JF12" i="26"/>
  <c r="OF11" i="26"/>
  <c r="OE11" i="26"/>
  <c r="OD11" i="26"/>
  <c r="OC11" i="26"/>
  <c r="OB11" i="26"/>
  <c r="OA11" i="26"/>
  <c r="NZ11" i="26"/>
  <c r="NY11" i="26"/>
  <c r="NJ11" i="26"/>
  <c r="NG11" i="26"/>
  <c r="ND11" i="26"/>
  <c r="NA11" i="26"/>
  <c r="MX11" i="26"/>
  <c r="MU11" i="26"/>
  <c r="MR11" i="26"/>
  <c r="MO11" i="26"/>
  <c r="LD11" i="26"/>
  <c r="LC11" i="26"/>
  <c r="LB11" i="26"/>
  <c r="LA11" i="26"/>
  <c r="KZ11" i="26"/>
  <c r="KY11" i="26"/>
  <c r="KX11" i="26"/>
  <c r="KW11" i="26"/>
  <c r="KV11" i="26"/>
  <c r="KU11" i="26"/>
  <c r="KO11" i="26"/>
  <c r="KN11" i="26"/>
  <c r="KM11" i="26"/>
  <c r="KL11" i="26"/>
  <c r="KK11" i="26"/>
  <c r="KJ11" i="26"/>
  <c r="KI11" i="26"/>
  <c r="KH11" i="26"/>
  <c r="KG11" i="26"/>
  <c r="KF11" i="26"/>
  <c r="KE11" i="26"/>
  <c r="KD11" i="26"/>
  <c r="KC11" i="26"/>
  <c r="KB11" i="26"/>
  <c r="KA11" i="26"/>
  <c r="JZ11" i="26"/>
  <c r="JY11" i="26"/>
  <c r="JX11" i="26"/>
  <c r="JW11" i="26"/>
  <c r="JV11" i="26"/>
  <c r="JU11" i="26"/>
  <c r="JT11" i="26"/>
  <c r="JS11" i="26"/>
  <c r="JR11" i="26"/>
  <c r="JQ11" i="26"/>
  <c r="JP11" i="26"/>
  <c r="JO11" i="26"/>
  <c r="JN11" i="26"/>
  <c r="JM11" i="26"/>
  <c r="JL11" i="26"/>
  <c r="JK11" i="26"/>
  <c r="JJ11" i="26"/>
  <c r="JI11" i="26"/>
  <c r="JH11" i="26"/>
  <c r="JG11" i="26"/>
  <c r="JF11" i="26"/>
  <c r="OL10" i="26"/>
  <c r="OF10" i="26"/>
  <c r="OE10" i="26"/>
  <c r="OD10" i="26"/>
  <c r="OC10" i="26"/>
  <c r="OB10" i="26"/>
  <c r="OA10" i="26"/>
  <c r="NZ10" i="26"/>
  <c r="NY10" i="26"/>
  <c r="NJ10" i="26"/>
  <c r="NG10" i="26"/>
  <c r="ND10" i="26"/>
  <c r="NA10" i="26"/>
  <c r="MX10" i="26"/>
  <c r="MU10" i="26"/>
  <c r="MR10" i="26"/>
  <c r="MO10" i="26"/>
  <c r="ML10" i="26"/>
  <c r="MF10" i="26"/>
  <c r="LZ10" i="26"/>
  <c r="LT10" i="26"/>
  <c r="LN10" i="26"/>
  <c r="LH10" i="26"/>
  <c r="LD10" i="26"/>
  <c r="LC10" i="26"/>
  <c r="LB10" i="26"/>
  <c r="LA10" i="26"/>
  <c r="KZ10" i="26"/>
  <c r="KY10" i="26"/>
  <c r="KX10" i="26"/>
  <c r="KW10" i="26"/>
  <c r="KV10" i="26"/>
  <c r="KU10" i="26"/>
  <c r="KO10" i="26"/>
  <c r="KN10" i="26"/>
  <c r="KM10" i="26"/>
  <c r="KL10" i="26"/>
  <c r="KK10" i="26"/>
  <c r="KJ10" i="26"/>
  <c r="KI10" i="26"/>
  <c r="KH10" i="26"/>
  <c r="KG10" i="26"/>
  <c r="KF10" i="26"/>
  <c r="KE10" i="26"/>
  <c r="KD10" i="26"/>
  <c r="KC10" i="26"/>
  <c r="KB10" i="26"/>
  <c r="KA10" i="26"/>
  <c r="JZ10" i="26"/>
  <c r="JY10" i="26"/>
  <c r="JX10" i="26"/>
  <c r="JW10" i="26"/>
  <c r="JV10" i="26"/>
  <c r="JU10" i="26"/>
  <c r="JT10" i="26"/>
  <c r="JS10" i="26"/>
  <c r="JR10" i="26"/>
  <c r="JQ10" i="26"/>
  <c r="JP10" i="26"/>
  <c r="JO10" i="26"/>
  <c r="JN10" i="26"/>
  <c r="JM10" i="26"/>
  <c r="JL10" i="26"/>
  <c r="JK10" i="26"/>
  <c r="JJ10" i="26"/>
  <c r="JI10" i="26"/>
  <c r="JH10" i="26"/>
  <c r="JG10" i="26"/>
  <c r="JF10" i="26"/>
  <c r="OG9" i="26"/>
  <c r="OF9" i="26"/>
  <c r="OE9" i="26"/>
  <c r="OD9" i="26"/>
  <c r="OC9" i="26"/>
  <c r="OB9" i="26"/>
  <c r="OA9" i="26"/>
  <c r="NZ9" i="26"/>
  <c r="NY9" i="26"/>
  <c r="NW9" i="26"/>
  <c r="NU9" i="26"/>
  <c r="NS9" i="26"/>
  <c r="NQ9" i="26"/>
  <c r="NO9" i="26"/>
  <c r="NM9" i="26"/>
  <c r="NJ9" i="26"/>
  <c r="NG9" i="26"/>
  <c r="ND9" i="26"/>
  <c r="NA9" i="26"/>
  <c r="MX9" i="26"/>
  <c r="MU9" i="26"/>
  <c r="MR9" i="26"/>
  <c r="MO9" i="26"/>
  <c r="LD9" i="26"/>
  <c r="LC9" i="26"/>
  <c r="LB9" i="26"/>
  <c r="LA9" i="26"/>
  <c r="KZ9" i="26"/>
  <c r="KY9" i="26"/>
  <c r="KX9" i="26"/>
  <c r="KW9" i="26"/>
  <c r="KV9" i="26"/>
  <c r="KU9" i="26"/>
  <c r="KO9" i="26"/>
  <c r="KN9" i="26"/>
  <c r="KM9" i="26"/>
  <c r="KL9" i="26"/>
  <c r="KK9" i="26"/>
  <c r="KJ9" i="26"/>
  <c r="KI9" i="26"/>
  <c r="KH9" i="26"/>
  <c r="KG9" i="26"/>
  <c r="KF9" i="26"/>
  <c r="KE9" i="26"/>
  <c r="KD9" i="26"/>
  <c r="KC9" i="26"/>
  <c r="KB9" i="26"/>
  <c r="KA9" i="26"/>
  <c r="JZ9" i="26"/>
  <c r="JY9" i="26"/>
  <c r="JX9" i="26"/>
  <c r="JW9" i="26"/>
  <c r="JV9" i="26"/>
  <c r="JU9" i="26"/>
  <c r="JT9" i="26"/>
  <c r="JS9" i="26"/>
  <c r="JR9" i="26"/>
  <c r="JQ9" i="26"/>
  <c r="JP9" i="26"/>
  <c r="JO9" i="26"/>
  <c r="JN9" i="26"/>
  <c r="JM9" i="26"/>
  <c r="JL9" i="26"/>
  <c r="JK9" i="26"/>
  <c r="JJ9" i="26"/>
  <c r="JI9" i="26"/>
  <c r="JH9" i="26"/>
  <c r="JG9" i="26"/>
  <c r="JF9" i="26"/>
  <c r="OF8" i="26"/>
  <c r="OE8" i="26"/>
  <c r="OD8" i="26"/>
  <c r="OC8" i="26"/>
  <c r="OB8" i="26"/>
  <c r="OA8" i="26"/>
  <c r="NZ8" i="26"/>
  <c r="NY8" i="26"/>
  <c r="NJ8" i="26"/>
  <c r="NG8" i="26"/>
  <c r="ND8" i="26"/>
  <c r="NA8" i="26"/>
  <c r="MX8" i="26"/>
  <c r="MU8" i="26"/>
  <c r="MR8" i="26"/>
  <c r="MO8" i="26"/>
  <c r="LD8" i="26"/>
  <c r="LC8" i="26"/>
  <c r="LB8" i="26"/>
  <c r="LA8" i="26"/>
  <c r="KZ8" i="26"/>
  <c r="KY8" i="26"/>
  <c r="KX8" i="26"/>
  <c r="KW8" i="26"/>
  <c r="KV8" i="26"/>
  <c r="KU8" i="26"/>
  <c r="KO8" i="26"/>
  <c r="KN8" i="26"/>
  <c r="KM8" i="26"/>
  <c r="KL8" i="26"/>
  <c r="KK8" i="26"/>
  <c r="KJ8" i="26"/>
  <c r="KI8" i="26"/>
  <c r="KH8" i="26"/>
  <c r="KG8" i="26"/>
  <c r="KF8" i="26"/>
  <c r="KE8" i="26"/>
  <c r="KD8" i="26"/>
  <c r="KC8" i="26"/>
  <c r="KB8" i="26"/>
  <c r="KA8" i="26"/>
  <c r="JZ8" i="26"/>
  <c r="JY8" i="26"/>
  <c r="JX8" i="26"/>
  <c r="JW8" i="26"/>
  <c r="JV8" i="26"/>
  <c r="JU8" i="26"/>
  <c r="JT8" i="26"/>
  <c r="JS8" i="26"/>
  <c r="JR8" i="26"/>
  <c r="JQ8" i="26"/>
  <c r="JP8" i="26"/>
  <c r="JO8" i="26"/>
  <c r="JN8" i="26"/>
  <c r="JM8" i="26"/>
  <c r="JL8" i="26"/>
  <c r="JK8" i="26"/>
  <c r="JJ8" i="26"/>
  <c r="JI8" i="26"/>
  <c r="JH8" i="26"/>
  <c r="JG8" i="26"/>
  <c r="JF8" i="26"/>
  <c r="OF7" i="26"/>
  <c r="OE7" i="26"/>
  <c r="OD7" i="26"/>
  <c r="OC7" i="26"/>
  <c r="OB7" i="26"/>
  <c r="OA7" i="26"/>
  <c r="NZ7" i="26"/>
  <c r="NY7" i="26"/>
  <c r="NJ7" i="26"/>
  <c r="NG7" i="26"/>
  <c r="ND7" i="26"/>
  <c r="NA7" i="26"/>
  <c r="MX7" i="26"/>
  <c r="MU7" i="26"/>
  <c r="MR7" i="26"/>
  <c r="MO7" i="26"/>
  <c r="LD7" i="26"/>
  <c r="LC7" i="26"/>
  <c r="LB7" i="26"/>
  <c r="LA7" i="26"/>
  <c r="KZ7" i="26"/>
  <c r="KY7" i="26"/>
  <c r="KX7" i="26"/>
  <c r="KW7" i="26"/>
  <c r="KV7" i="26"/>
  <c r="KU7" i="26"/>
  <c r="KO7" i="26"/>
  <c r="KN7" i="26"/>
  <c r="KM7" i="26"/>
  <c r="KL7" i="26"/>
  <c r="KK7" i="26"/>
  <c r="KJ7" i="26"/>
  <c r="KI7" i="26"/>
  <c r="KH7" i="26"/>
  <c r="KG7" i="26"/>
  <c r="KF7" i="26"/>
  <c r="KE7" i="26"/>
  <c r="KD7" i="26"/>
  <c r="KC7" i="26"/>
  <c r="KB7" i="26"/>
  <c r="KA7" i="26"/>
  <c r="JZ7" i="26"/>
  <c r="JY7" i="26"/>
  <c r="JX7" i="26"/>
  <c r="JW7" i="26"/>
  <c r="JV7" i="26"/>
  <c r="JU7" i="26"/>
  <c r="JT7" i="26"/>
  <c r="JS7" i="26"/>
  <c r="JR7" i="26"/>
  <c r="JQ7" i="26"/>
  <c r="JP7" i="26"/>
  <c r="JO7" i="26"/>
  <c r="JN7" i="26"/>
  <c r="JM7" i="26"/>
  <c r="JL7" i="26"/>
  <c r="JK7" i="26"/>
  <c r="JJ7" i="26"/>
  <c r="JI7" i="26"/>
  <c r="JH7" i="26"/>
  <c r="JG7" i="26"/>
  <c r="JF7" i="26"/>
  <c r="OF6" i="26"/>
  <c r="OE6" i="26"/>
  <c r="OD6" i="26"/>
  <c r="OC6" i="26"/>
  <c r="OB6" i="26"/>
  <c r="OA6" i="26"/>
  <c r="NZ6" i="26"/>
  <c r="NY6" i="26"/>
  <c r="NJ6" i="26"/>
  <c r="NG6" i="26"/>
  <c r="ND6" i="26"/>
  <c r="NA6" i="26"/>
  <c r="MX6" i="26"/>
  <c r="MU6" i="26"/>
  <c r="MR6" i="26"/>
  <c r="MO6" i="26"/>
  <c r="LD6" i="26"/>
  <c r="LC6" i="26"/>
  <c r="LB6" i="26"/>
  <c r="LA6" i="26"/>
  <c r="KZ6" i="26"/>
  <c r="KO6" i="26"/>
  <c r="KN6" i="26"/>
  <c r="KM6" i="26"/>
  <c r="KL6" i="26"/>
  <c r="KK6" i="26"/>
  <c r="KJ6" i="26"/>
  <c r="KI6" i="26"/>
  <c r="KH6" i="26"/>
  <c r="KG6" i="26"/>
  <c r="KF6" i="26"/>
  <c r="KE6" i="26"/>
  <c r="KD6" i="26"/>
  <c r="KC6" i="26"/>
  <c r="KB6" i="26"/>
  <c r="KA6" i="26"/>
  <c r="JZ6" i="26"/>
  <c r="JY6" i="26"/>
  <c r="JX6" i="26"/>
  <c r="JW6" i="26"/>
  <c r="JV6" i="26"/>
  <c r="JU6" i="26"/>
  <c r="JT6" i="26"/>
  <c r="JS6" i="26"/>
  <c r="JR6" i="26"/>
  <c r="JQ6" i="26"/>
  <c r="JP6" i="26"/>
  <c r="JO6" i="26"/>
  <c r="JN6" i="26"/>
  <c r="JM6" i="26"/>
  <c r="JL6" i="26"/>
  <c r="JK6" i="26"/>
  <c r="JJ6" i="26"/>
  <c r="JI6" i="26"/>
  <c r="JH6" i="26"/>
  <c r="JG6" i="26"/>
  <c r="JF6" i="26"/>
  <c r="OF5" i="26"/>
  <c r="OE5" i="26"/>
  <c r="OD5" i="26"/>
  <c r="OC5" i="26"/>
  <c r="OB5" i="26"/>
  <c r="G592" i="2" s="1"/>
  <c r="OA5" i="26"/>
  <c r="G585" i="2" s="1"/>
  <c r="NZ5" i="26"/>
  <c r="H578" i="2" s="1"/>
  <c r="NY5" i="26"/>
  <c r="G571" i="2" s="1"/>
  <c r="NJ5" i="26"/>
  <c r="H594" i="2" s="1"/>
  <c r="NG5" i="26"/>
  <c r="E594" i="2" s="1"/>
  <c r="ND5" i="26"/>
  <c r="H587" i="2" s="1"/>
  <c r="NA5" i="26"/>
  <c r="E587" i="2" s="1"/>
  <c r="MX5" i="26"/>
  <c r="H580" i="2" s="1"/>
  <c r="MU5" i="26"/>
  <c r="G580" i="2" s="1"/>
  <c r="MR5" i="26"/>
  <c r="H573" i="2" s="1"/>
  <c r="MO5" i="26"/>
  <c r="H597" i="2" s="1"/>
  <c r="LD5" i="26"/>
  <c r="LC5" i="26"/>
  <c r="LB5" i="26"/>
  <c r="LA5" i="26"/>
  <c r="KZ5" i="26"/>
  <c r="KO5" i="26"/>
  <c r="KN5" i="26"/>
  <c r="KM5" i="26"/>
  <c r="KL5" i="26"/>
  <c r="KK5" i="26"/>
  <c r="KJ5" i="26"/>
  <c r="KI5" i="26"/>
  <c r="KH5" i="26"/>
  <c r="KG5" i="26"/>
  <c r="KF5" i="26"/>
  <c r="KE5" i="26"/>
  <c r="KD5" i="26"/>
  <c r="KC5" i="26"/>
  <c r="KB5" i="26"/>
  <c r="KA5" i="26"/>
  <c r="JZ5" i="26"/>
  <c r="JY5" i="26"/>
  <c r="JX5" i="26"/>
  <c r="JW5" i="26"/>
  <c r="JV5" i="26"/>
  <c r="JU5" i="26"/>
  <c r="JT5" i="26"/>
  <c r="JS5" i="26"/>
  <c r="JR5" i="26"/>
  <c r="JQ5" i="26"/>
  <c r="JP5" i="26"/>
  <c r="JO5" i="26"/>
  <c r="JN5" i="26"/>
  <c r="JM5" i="26"/>
  <c r="JL5" i="26"/>
  <c r="JK5" i="26"/>
  <c r="JJ5" i="26"/>
  <c r="JI5" i="26"/>
  <c r="JH5" i="26"/>
  <c r="JG5" i="26"/>
  <c r="JF5" i="26"/>
  <c r="CE89" i="7"/>
  <c r="CD89" i="7"/>
  <c r="CC89" i="7"/>
  <c r="CB89" i="7"/>
  <c r="BA89" i="7"/>
  <c r="CE88" i="7"/>
  <c r="CD88" i="7"/>
  <c r="CC88" i="7"/>
  <c r="CB88" i="7"/>
  <c r="BA88" i="7"/>
  <c r="CE87" i="7"/>
  <c r="CD87" i="7"/>
  <c r="CC87" i="7"/>
  <c r="CB87" i="7"/>
  <c r="BA87" i="7"/>
  <c r="CE86" i="7"/>
  <c r="CD86" i="7"/>
  <c r="CC86" i="7"/>
  <c r="CB86" i="7"/>
  <c r="BA86" i="7"/>
  <c r="CE85" i="7"/>
  <c r="CD85" i="7"/>
  <c r="CC85" i="7"/>
  <c r="CB85" i="7"/>
  <c r="BA85" i="7"/>
  <c r="CE84" i="7"/>
  <c r="CD84" i="7"/>
  <c r="CC84" i="7"/>
  <c r="CB84" i="7"/>
  <c r="BA84" i="7"/>
  <c r="CE83" i="7"/>
  <c r="CD83" i="7"/>
  <c r="CC83" i="7"/>
  <c r="CB83" i="7"/>
  <c r="BA83" i="7"/>
  <c r="CE82" i="7"/>
  <c r="CD82" i="7"/>
  <c r="CC82" i="7"/>
  <c r="CB82" i="7"/>
  <c r="BA82" i="7"/>
  <c r="CE81" i="7"/>
  <c r="CD81" i="7"/>
  <c r="CC81" i="7"/>
  <c r="CB81" i="7"/>
  <c r="BA81" i="7"/>
  <c r="CE80" i="7"/>
  <c r="CD80" i="7"/>
  <c r="CC80" i="7"/>
  <c r="CB80" i="7"/>
  <c r="BA80" i="7"/>
  <c r="CE79" i="7"/>
  <c r="CD79" i="7"/>
  <c r="CC79" i="7"/>
  <c r="CB79" i="7"/>
  <c r="BA79" i="7"/>
  <c r="CE78" i="7"/>
  <c r="CD78" i="7"/>
  <c r="CC78" i="7"/>
  <c r="CB78" i="7"/>
  <c r="BA78" i="7"/>
  <c r="CE77" i="7"/>
  <c r="CD77" i="7"/>
  <c r="CC77" i="7"/>
  <c r="CB77" i="7"/>
  <c r="BA77" i="7"/>
  <c r="CE76" i="7"/>
  <c r="CD76" i="7"/>
  <c r="CC76" i="7"/>
  <c r="CB76" i="7"/>
  <c r="BA76" i="7"/>
  <c r="CE75" i="7"/>
  <c r="CD75" i="7"/>
  <c r="CC75" i="7"/>
  <c r="CB75" i="7"/>
  <c r="BA75" i="7"/>
  <c r="CE74" i="7"/>
  <c r="CD74" i="7"/>
  <c r="CC74" i="7"/>
  <c r="CB74" i="7"/>
  <c r="BA74" i="7"/>
  <c r="CE73" i="7"/>
  <c r="CD73" i="7"/>
  <c r="CC73" i="7"/>
  <c r="CB73" i="7"/>
  <c r="BA73" i="7"/>
  <c r="CE72" i="7"/>
  <c r="CD72" i="7"/>
  <c r="CC72" i="7"/>
  <c r="CB72" i="7"/>
  <c r="BA72" i="7"/>
  <c r="CE71" i="7"/>
  <c r="CD71" i="7"/>
  <c r="CC71" i="7"/>
  <c r="CB71" i="7"/>
  <c r="BA71" i="7"/>
  <c r="CE70" i="7"/>
  <c r="CD70" i="7"/>
  <c r="CC70" i="7"/>
  <c r="CB70" i="7"/>
  <c r="BA70" i="7"/>
  <c r="CE69" i="7"/>
  <c r="CD69" i="7"/>
  <c r="CC69" i="7"/>
  <c r="CB69" i="7"/>
  <c r="BA69" i="7"/>
  <c r="CE68" i="7"/>
  <c r="CD68" i="7"/>
  <c r="CC68" i="7"/>
  <c r="CB68" i="7"/>
  <c r="BA68" i="7"/>
  <c r="CE67" i="7"/>
  <c r="CD67" i="7"/>
  <c r="CC67" i="7"/>
  <c r="CB67" i="7"/>
  <c r="BA67" i="7"/>
  <c r="CE66" i="7"/>
  <c r="CD66" i="7"/>
  <c r="CC66" i="7"/>
  <c r="CB66" i="7"/>
  <c r="BA66" i="7"/>
  <c r="CE65" i="7"/>
  <c r="CD65" i="7"/>
  <c r="CC65" i="7"/>
  <c r="CB65" i="7"/>
  <c r="BA65" i="7"/>
  <c r="CE64" i="7"/>
  <c r="CD64" i="7"/>
  <c r="CC64" i="7"/>
  <c r="CB64" i="7"/>
  <c r="BA64" i="7"/>
  <c r="CE63" i="7"/>
  <c r="CD63" i="7"/>
  <c r="CC63" i="7"/>
  <c r="CB63" i="7"/>
  <c r="BA63" i="7"/>
  <c r="CE62" i="7"/>
  <c r="CD62" i="7"/>
  <c r="CC62" i="7"/>
  <c r="CB62" i="7"/>
  <c r="BA62" i="7"/>
  <c r="CE61" i="7"/>
  <c r="CD61" i="7"/>
  <c r="CC61" i="7"/>
  <c r="CB61" i="7"/>
  <c r="BA61" i="7"/>
  <c r="CE60" i="7"/>
  <c r="CD60" i="7"/>
  <c r="CC60" i="7"/>
  <c r="CB60" i="7"/>
  <c r="BA60" i="7"/>
  <c r="CE59" i="7"/>
  <c r="CD59" i="7"/>
  <c r="CC59" i="7"/>
  <c r="CB59" i="7"/>
  <c r="BA59" i="7"/>
  <c r="CE58" i="7"/>
  <c r="CD58" i="7"/>
  <c r="CC58" i="7"/>
  <c r="CB58" i="7"/>
  <c r="BA58" i="7"/>
  <c r="CE57" i="7"/>
  <c r="CD57" i="7"/>
  <c r="CC57" i="7"/>
  <c r="CB57" i="7"/>
  <c r="BA57" i="7"/>
  <c r="CE56" i="7"/>
  <c r="CD56" i="7"/>
  <c r="CC56" i="7"/>
  <c r="CB56" i="7"/>
  <c r="BA56" i="7"/>
  <c r="CE55" i="7"/>
  <c r="CD55" i="7"/>
  <c r="CC55" i="7"/>
  <c r="CB55" i="7"/>
  <c r="BA55" i="7"/>
  <c r="CE54" i="7"/>
  <c r="CD54" i="7"/>
  <c r="CC54" i="7"/>
  <c r="CB54" i="7"/>
  <c r="BA54" i="7"/>
  <c r="CE53" i="7"/>
  <c r="CD53" i="7"/>
  <c r="CC53" i="7"/>
  <c r="CB53" i="7"/>
  <c r="BA53" i="7"/>
  <c r="CE52" i="7"/>
  <c r="CD52" i="7"/>
  <c r="CC52" i="7"/>
  <c r="CB52" i="7"/>
  <c r="BA52" i="7"/>
  <c r="CE51" i="7"/>
  <c r="CD51" i="7"/>
  <c r="CC51" i="7"/>
  <c r="CB51" i="7"/>
  <c r="BA51" i="7"/>
  <c r="CE50" i="7"/>
  <c r="CD50" i="7"/>
  <c r="CC50" i="7"/>
  <c r="CB50" i="7"/>
  <c r="BA50" i="7"/>
  <c r="CE49" i="7"/>
  <c r="CD49" i="7"/>
  <c r="CC49" i="7"/>
  <c r="CB49" i="7"/>
  <c r="BA49" i="7"/>
  <c r="CE48" i="7"/>
  <c r="CD48" i="7"/>
  <c r="CC48" i="7"/>
  <c r="CB48" i="7"/>
  <c r="BA48" i="7"/>
  <c r="CE47" i="7"/>
  <c r="CD47" i="7"/>
  <c r="CC47" i="7"/>
  <c r="CB47" i="7"/>
  <c r="BA47" i="7"/>
  <c r="CE46" i="7"/>
  <c r="CD46" i="7"/>
  <c r="CC46" i="7"/>
  <c r="CB46" i="7"/>
  <c r="BA46" i="7"/>
  <c r="CE45" i="7"/>
  <c r="CD45" i="7"/>
  <c r="CC45" i="7"/>
  <c r="CB45" i="7"/>
  <c r="BA45" i="7"/>
  <c r="CE44" i="7"/>
  <c r="CD44" i="7"/>
  <c r="CC44" i="7"/>
  <c r="CB44" i="7"/>
  <c r="BA44" i="7"/>
  <c r="CE43" i="7"/>
  <c r="CD43" i="7"/>
  <c r="CC43" i="7"/>
  <c r="CB43" i="7"/>
  <c r="BA43" i="7"/>
  <c r="CE42" i="7"/>
  <c r="CD42" i="7"/>
  <c r="CC42" i="7"/>
  <c r="CB42" i="7"/>
  <c r="BA42" i="7"/>
  <c r="CE41" i="7"/>
  <c r="CD41" i="7"/>
  <c r="CC41" i="7"/>
  <c r="CB41" i="7"/>
  <c r="BA41" i="7"/>
  <c r="CE40" i="7"/>
  <c r="CD40" i="7"/>
  <c r="CC40" i="7"/>
  <c r="CB40" i="7"/>
  <c r="BA40" i="7"/>
  <c r="CE39" i="7"/>
  <c r="CD39" i="7"/>
  <c r="CC39" i="7"/>
  <c r="CB39" i="7"/>
  <c r="BA39" i="7"/>
  <c r="CE38" i="7"/>
  <c r="CD38" i="7"/>
  <c r="CC38" i="7"/>
  <c r="CB38" i="7"/>
  <c r="BA38" i="7"/>
  <c r="CE37" i="7"/>
  <c r="CD37" i="7"/>
  <c r="CC37" i="7"/>
  <c r="CB37" i="7"/>
  <c r="BA37" i="7"/>
  <c r="CE36" i="7"/>
  <c r="CD36" i="7"/>
  <c r="CC36" i="7"/>
  <c r="CB36" i="7"/>
  <c r="BA36" i="7"/>
  <c r="CE35" i="7"/>
  <c r="CD35" i="7"/>
  <c r="CC35" i="7"/>
  <c r="CB35" i="7"/>
  <c r="BA35" i="7"/>
  <c r="CE34" i="7"/>
  <c r="CD34" i="7"/>
  <c r="CC34" i="7"/>
  <c r="CB34" i="7"/>
  <c r="BA34" i="7"/>
  <c r="CE33" i="7"/>
  <c r="CD33" i="7"/>
  <c r="CC33" i="7"/>
  <c r="CB33" i="7"/>
  <c r="BA33" i="7"/>
  <c r="CE32" i="7"/>
  <c r="CD32" i="7"/>
  <c r="CC32" i="7"/>
  <c r="CB32" i="7"/>
  <c r="BA32" i="7"/>
  <c r="CE31" i="7"/>
  <c r="CD31" i="7"/>
  <c r="CC31" i="7"/>
  <c r="CB31" i="7"/>
  <c r="BA31" i="7"/>
  <c r="CE30" i="7"/>
  <c r="CD30" i="7"/>
  <c r="CC30" i="7"/>
  <c r="CB30" i="7"/>
  <c r="BA30" i="7"/>
  <c r="CE29" i="7"/>
  <c r="CD29" i="7"/>
  <c r="CC29" i="7"/>
  <c r="CB29" i="7"/>
  <c r="BA29" i="7"/>
  <c r="CE28" i="7"/>
  <c r="CD28" i="7"/>
  <c r="CC28" i="7"/>
  <c r="CB28" i="7"/>
  <c r="BA28" i="7"/>
  <c r="CE27" i="7"/>
  <c r="CD27" i="7"/>
  <c r="CC27" i="7"/>
  <c r="CB27" i="7"/>
  <c r="BA27" i="7"/>
  <c r="CE26" i="7"/>
  <c r="CD26" i="7"/>
  <c r="CC26" i="7"/>
  <c r="CB26" i="7"/>
  <c r="BA26" i="7"/>
  <c r="CE25" i="7"/>
  <c r="CD25" i="7"/>
  <c r="CC25" i="7"/>
  <c r="CB25" i="7"/>
  <c r="BA25" i="7"/>
  <c r="CE24" i="7"/>
  <c r="CD24" i="7"/>
  <c r="CC24" i="7"/>
  <c r="CB24" i="7"/>
  <c r="BA24" i="7"/>
  <c r="CE23" i="7"/>
  <c r="CD23" i="7"/>
  <c r="CC23" i="7"/>
  <c r="CB23" i="7"/>
  <c r="BA23" i="7"/>
  <c r="CE22" i="7"/>
  <c r="CD22" i="7"/>
  <c r="CC22" i="7"/>
  <c r="CB22" i="7"/>
  <c r="BA22" i="7"/>
  <c r="CE21" i="7"/>
  <c r="CD21" i="7"/>
  <c r="CC21" i="7"/>
  <c r="CB21" i="7"/>
  <c r="BA21" i="7"/>
  <c r="CE20" i="7"/>
  <c r="CD20" i="7"/>
  <c r="CC20" i="7"/>
  <c r="CB20" i="7"/>
  <c r="BA20" i="7"/>
  <c r="CE19" i="7"/>
  <c r="CD19" i="7"/>
  <c r="CC19" i="7"/>
  <c r="CB19" i="7"/>
  <c r="BA19" i="7"/>
  <c r="CE18" i="7"/>
  <c r="CD18" i="7"/>
  <c r="CC18" i="7"/>
  <c r="CB18" i="7"/>
  <c r="BA18" i="7"/>
  <c r="CE17" i="7"/>
  <c r="CD17" i="7"/>
  <c r="CC17" i="7"/>
  <c r="CB17" i="7"/>
  <c r="BA17" i="7"/>
  <c r="CE16" i="7"/>
  <c r="CD16" i="7"/>
  <c r="CC16" i="7"/>
  <c r="CB16" i="7"/>
  <c r="BA16" i="7"/>
  <c r="CE15" i="7"/>
  <c r="CD15" i="7"/>
  <c r="CC15" i="7"/>
  <c r="CB15" i="7"/>
  <c r="BA15" i="7"/>
  <c r="CE14" i="7"/>
  <c r="CD14" i="7"/>
  <c r="CC14" i="7"/>
  <c r="CB14" i="7"/>
  <c r="BA14" i="7"/>
  <c r="CE13" i="7"/>
  <c r="CD13" i="7"/>
  <c r="CC13" i="7"/>
  <c r="CB13" i="7"/>
  <c r="BA13" i="7"/>
  <c r="CE12" i="7"/>
  <c r="CD12" i="7"/>
  <c r="CC12" i="7"/>
  <c r="CB12" i="7"/>
  <c r="BA12" i="7"/>
  <c r="CE11" i="7"/>
  <c r="CD11" i="7"/>
  <c r="CC11" i="7"/>
  <c r="CB11" i="7"/>
  <c r="BA11" i="7"/>
  <c r="CE10" i="7"/>
  <c r="CD10" i="7"/>
  <c r="CC10" i="7"/>
  <c r="CB10" i="7"/>
  <c r="BA10" i="7"/>
  <c r="CE9" i="7"/>
  <c r="CD9" i="7"/>
  <c r="CC9" i="7"/>
  <c r="CB9" i="7"/>
  <c r="BA9" i="7"/>
  <c r="CE8" i="7"/>
  <c r="CD8" i="7"/>
  <c r="CC8" i="7"/>
  <c r="CB8" i="7"/>
  <c r="BA8" i="7"/>
  <c r="CE7" i="7"/>
  <c r="CD7" i="7"/>
  <c r="CC7" i="7"/>
  <c r="CB7" i="7"/>
  <c r="BA7" i="7"/>
  <c r="CE6" i="7"/>
  <c r="CD6" i="7"/>
  <c r="CC6" i="7"/>
  <c r="CB6" i="7"/>
  <c r="BA6" i="7"/>
  <c r="CE5" i="7"/>
  <c r="CD5" i="7"/>
  <c r="CC5" i="7"/>
  <c r="CB5" i="7"/>
  <c r="BA5" i="7"/>
  <c r="CE4" i="7"/>
  <c r="CD4" i="7"/>
  <c r="CC4" i="7"/>
  <c r="CB4" i="7"/>
  <c r="BA4" i="7"/>
  <c r="CE3" i="7"/>
  <c r="CD3" i="7"/>
  <c r="CC3" i="7"/>
  <c r="CB3" i="7"/>
  <c r="BA3" i="7"/>
  <c r="CE2" i="7"/>
  <c r="CD2" i="7"/>
  <c r="CC2" i="7"/>
  <c r="CB2" i="7"/>
  <c r="BA2" i="7"/>
  <c r="D277" i="2" l="1"/>
  <c r="E12" i="2"/>
  <c r="F34" i="2"/>
  <c r="F49" i="2"/>
  <c r="G50" i="2"/>
  <c r="F53" i="2"/>
  <c r="D56" i="2"/>
  <c r="B58" i="2"/>
  <c r="B158" i="2"/>
  <c r="C10" i="2"/>
  <c r="D51" i="2"/>
  <c r="F58" i="2"/>
  <c r="D137" i="2"/>
  <c r="G198" i="2"/>
  <c r="B268" i="2"/>
  <c r="H11" i="2"/>
  <c r="C14" i="2"/>
  <c r="D36" i="2"/>
  <c r="B63" i="2"/>
  <c r="G64" i="2"/>
  <c r="D142" i="2"/>
  <c r="B144" i="2"/>
  <c r="F479" i="2"/>
  <c r="G480" i="2"/>
  <c r="H15" i="2"/>
  <c r="D60" i="2"/>
  <c r="E263" i="2"/>
  <c r="C510" i="2"/>
  <c r="D509" i="2"/>
  <c r="E508" i="2"/>
  <c r="F507" i="2"/>
  <c r="B507" i="2"/>
  <c r="F434" i="2"/>
  <c r="B434" i="2"/>
  <c r="C433" i="2"/>
  <c r="D432" i="2"/>
  <c r="E431" i="2"/>
  <c r="F422" i="2"/>
  <c r="B422" i="2"/>
  <c r="C282" i="2"/>
  <c r="B283" i="2"/>
  <c r="F283" i="2"/>
  <c r="E281" i="2"/>
  <c r="B221" i="2"/>
  <c r="F221" i="2"/>
  <c r="E222" i="2"/>
  <c r="D223" i="2"/>
  <c r="G220" i="2"/>
  <c r="C220" i="2"/>
  <c r="C212" i="2"/>
  <c r="B213" i="2"/>
  <c r="F213" i="2"/>
  <c r="E214" i="2"/>
  <c r="D211" i="2"/>
  <c r="H211" i="2"/>
  <c r="E203" i="2"/>
  <c r="D204" i="2"/>
  <c r="C205" i="2"/>
  <c r="B202" i="2"/>
  <c r="F202" i="2"/>
  <c r="C79" i="2"/>
  <c r="E81" i="2"/>
  <c r="D82" i="2"/>
  <c r="C80" i="2"/>
  <c r="B424" i="2"/>
  <c r="F424" i="2"/>
  <c r="E425" i="2"/>
  <c r="D423" i="2"/>
  <c r="C424" i="2"/>
  <c r="F425" i="2"/>
  <c r="D510" i="2"/>
  <c r="F508" i="2"/>
  <c r="F431" i="2"/>
  <c r="C422" i="2"/>
  <c r="F282" i="2"/>
  <c r="D281" i="2"/>
  <c r="C223" i="2"/>
  <c r="F212" i="2"/>
  <c r="C211" i="2"/>
  <c r="C204" i="2"/>
  <c r="E202" i="2"/>
  <c r="D79" i="2"/>
  <c r="B80" i="2"/>
  <c r="D425" i="2"/>
  <c r="F510" i="2"/>
  <c r="B510" i="2"/>
  <c r="C509" i="2"/>
  <c r="D508" i="2"/>
  <c r="E507" i="2"/>
  <c r="E434" i="2"/>
  <c r="F433" i="2"/>
  <c r="B433" i="2"/>
  <c r="C432" i="2"/>
  <c r="D431" i="2"/>
  <c r="E422" i="2"/>
  <c r="D282" i="2"/>
  <c r="C283" i="2"/>
  <c r="B281" i="2"/>
  <c r="F281" i="2"/>
  <c r="C221" i="2"/>
  <c r="B222" i="2"/>
  <c r="F222" i="2"/>
  <c r="E223" i="2"/>
  <c r="F220" i="2"/>
  <c r="B220" i="2"/>
  <c r="D212" i="2"/>
  <c r="C213" i="2"/>
  <c r="B214" i="2"/>
  <c r="F214" i="2"/>
  <c r="E211" i="2"/>
  <c r="G202" i="2"/>
  <c r="B203" i="2"/>
  <c r="F203" i="2"/>
  <c r="E204" i="2"/>
  <c r="D205" i="2"/>
  <c r="C202" i="2"/>
  <c r="F79" i="2"/>
  <c r="B79" i="2"/>
  <c r="B81" i="2"/>
  <c r="F81" i="2"/>
  <c r="E82" i="2"/>
  <c r="D80" i="2"/>
  <c r="B425" i="2"/>
  <c r="E423" i="2"/>
  <c r="C507" i="2"/>
  <c r="D433" i="2"/>
  <c r="E283" i="2"/>
  <c r="D222" i="2"/>
  <c r="D220" i="2"/>
  <c r="E213" i="2"/>
  <c r="G211" i="2"/>
  <c r="D203" i="2"/>
  <c r="F205" i="2"/>
  <c r="D81" i="2"/>
  <c r="E424" i="2"/>
  <c r="E510" i="2"/>
  <c r="F509" i="2"/>
  <c r="B509" i="2"/>
  <c r="C508" i="2"/>
  <c r="D507" i="2"/>
  <c r="D434" i="2"/>
  <c r="E433" i="2"/>
  <c r="F432" i="2"/>
  <c r="B432" i="2"/>
  <c r="C431" i="2"/>
  <c r="D422" i="2"/>
  <c r="E282" i="2"/>
  <c r="D283" i="2"/>
  <c r="C281" i="2"/>
  <c r="D221" i="2"/>
  <c r="C222" i="2"/>
  <c r="B223" i="2"/>
  <c r="F223" i="2"/>
  <c r="E220" i="2"/>
  <c r="E212" i="2"/>
  <c r="D213" i="2"/>
  <c r="C214" i="2"/>
  <c r="B211" i="2"/>
  <c r="F211" i="2"/>
  <c r="H202" i="2"/>
  <c r="C203" i="2"/>
  <c r="B204" i="2"/>
  <c r="F204" i="2"/>
  <c r="E205" i="2"/>
  <c r="D202" i="2"/>
  <c r="E79" i="2"/>
  <c r="C81" i="2"/>
  <c r="B82" i="2"/>
  <c r="F82" i="2"/>
  <c r="E80" i="2"/>
  <c r="D424" i="2"/>
  <c r="C425" i="2"/>
  <c r="B423" i="2"/>
  <c r="F423" i="2"/>
  <c r="E509" i="2"/>
  <c r="B508" i="2"/>
  <c r="C434" i="2"/>
  <c r="E432" i="2"/>
  <c r="B431" i="2"/>
  <c r="B282" i="2"/>
  <c r="E221" i="2"/>
  <c r="H220" i="2"/>
  <c r="B212" i="2"/>
  <c r="D214" i="2"/>
  <c r="B205" i="2"/>
  <c r="C82" i="2"/>
  <c r="F80" i="2"/>
  <c r="C423" i="2"/>
  <c r="G505" i="2"/>
  <c r="H505" i="2"/>
  <c r="H564" i="2"/>
  <c r="C563" i="2"/>
  <c r="E561" i="2"/>
  <c r="H560" i="2"/>
  <c r="G550" i="2"/>
  <c r="G546" i="2"/>
  <c r="H536" i="2"/>
  <c r="C535" i="2"/>
  <c r="E533" i="2"/>
  <c r="H532" i="2"/>
  <c r="E528" i="2"/>
  <c r="C526" i="2"/>
  <c r="G522" i="2"/>
  <c r="F521" i="2"/>
  <c r="B521" i="2"/>
  <c r="D519" i="2"/>
  <c r="G518" i="2"/>
  <c r="H503" i="2"/>
  <c r="E479" i="2"/>
  <c r="C477" i="2"/>
  <c r="H473" i="2"/>
  <c r="H469" i="2"/>
  <c r="H459" i="2"/>
  <c r="H455" i="2"/>
  <c r="G448" i="2"/>
  <c r="F447" i="2"/>
  <c r="B447" i="2"/>
  <c r="G444" i="2"/>
  <c r="C440" i="2"/>
  <c r="H429" i="2"/>
  <c r="G428" i="2"/>
  <c r="H415" i="2"/>
  <c r="C414" i="2"/>
  <c r="E407" i="2"/>
  <c r="C400" i="2"/>
  <c r="E391" i="2"/>
  <c r="G369" i="2"/>
  <c r="D366" i="2"/>
  <c r="D361" i="2"/>
  <c r="G355" i="2"/>
  <c r="F354" i="2"/>
  <c r="B354" i="2"/>
  <c r="D347" i="2"/>
  <c r="G341" i="2"/>
  <c r="F340" i="2"/>
  <c r="B340" i="2"/>
  <c r="B331" i="2" s="1"/>
  <c r="F331" i="2"/>
  <c r="H330" i="2"/>
  <c r="C324" i="2"/>
  <c r="E317" i="2"/>
  <c r="H316" i="2"/>
  <c r="G294" i="2"/>
  <c r="D291" i="2"/>
  <c r="G290" i="2"/>
  <c r="E275" i="2"/>
  <c r="H274" i="2"/>
  <c r="C268" i="2"/>
  <c r="G564" i="2"/>
  <c r="F563" i="2"/>
  <c r="B563" i="2"/>
  <c r="D561" i="2"/>
  <c r="G560" i="2"/>
  <c r="H557" i="2"/>
  <c r="H553" i="2"/>
  <c r="G536" i="2"/>
  <c r="F535" i="2"/>
  <c r="B535" i="2"/>
  <c r="D533" i="2"/>
  <c r="G532" i="2"/>
  <c r="D528" i="2"/>
  <c r="F526" i="2"/>
  <c r="B526" i="2"/>
  <c r="E521" i="2"/>
  <c r="C519" i="2"/>
  <c r="H504" i="2"/>
  <c r="G503" i="2"/>
  <c r="D479" i="2"/>
  <c r="F477" i="2"/>
  <c r="B477" i="2"/>
  <c r="G473" i="2"/>
  <c r="G469" i="2"/>
  <c r="G459" i="2"/>
  <c r="G455" i="2"/>
  <c r="E447" i="2"/>
  <c r="H441" i="2"/>
  <c r="F440" i="2"/>
  <c r="B440" i="2"/>
  <c r="G429" i="2"/>
  <c r="G415" i="2"/>
  <c r="F414" i="2"/>
  <c r="B414" i="2"/>
  <c r="D407" i="2"/>
  <c r="F400" i="2"/>
  <c r="B400" i="2"/>
  <c r="D391" i="2"/>
  <c r="C366" i="2"/>
  <c r="H362" i="2"/>
  <c r="C361" i="2"/>
  <c r="E354" i="2"/>
  <c r="H348" i="2"/>
  <c r="C347" i="2"/>
  <c r="E340" i="2"/>
  <c r="H334" i="2"/>
  <c r="E331" i="2"/>
  <c r="G330" i="2"/>
  <c r="F324" i="2"/>
  <c r="B324" i="2"/>
  <c r="D317" i="2"/>
  <c r="G316" i="2"/>
  <c r="C291" i="2"/>
  <c r="D275" i="2"/>
  <c r="G274" i="2"/>
  <c r="F268" i="2"/>
  <c r="E563" i="2"/>
  <c r="C561" i="2"/>
  <c r="G557" i="2"/>
  <c r="G553" i="2"/>
  <c r="H543" i="2"/>
  <c r="H539" i="2"/>
  <c r="E535" i="2"/>
  <c r="C533" i="2"/>
  <c r="H529" i="2"/>
  <c r="C528" i="2"/>
  <c r="E526" i="2"/>
  <c r="H525" i="2"/>
  <c r="D521" i="2"/>
  <c r="F519" i="2"/>
  <c r="B519" i="2"/>
  <c r="G504" i="2"/>
  <c r="H480" i="2"/>
  <c r="C479" i="2"/>
  <c r="E477" i="2"/>
  <c r="H476" i="2"/>
  <c r="H466" i="2"/>
  <c r="H462" i="2"/>
  <c r="D447" i="2"/>
  <c r="G441" i="2"/>
  <c r="E440" i="2"/>
  <c r="H437" i="2"/>
  <c r="H427" i="2"/>
  <c r="E414" i="2"/>
  <c r="H408" i="2"/>
  <c r="C407" i="2"/>
  <c r="H401" i="2"/>
  <c r="E400" i="2"/>
  <c r="H394" i="2"/>
  <c r="C391" i="2"/>
  <c r="H387" i="2"/>
  <c r="H380" i="2"/>
  <c r="F366" i="2"/>
  <c r="B366" i="2"/>
  <c r="G362" i="2"/>
  <c r="F361" i="2"/>
  <c r="B361" i="2"/>
  <c r="D354" i="2"/>
  <c r="G348" i="2"/>
  <c r="F347" i="2"/>
  <c r="D340" i="2"/>
  <c r="G334" i="2"/>
  <c r="D331" i="2"/>
  <c r="H327" i="2"/>
  <c r="E324" i="2"/>
  <c r="H323" i="2"/>
  <c r="C317" i="2"/>
  <c r="F291" i="2"/>
  <c r="B291" i="2"/>
  <c r="C275" i="2"/>
  <c r="E268" i="2"/>
  <c r="H267" i="2"/>
  <c r="H550" i="2"/>
  <c r="G543" i="2"/>
  <c r="E519" i="2"/>
  <c r="B479" i="2"/>
  <c r="H444" i="2"/>
  <c r="G437" i="2"/>
  <c r="G427" i="2"/>
  <c r="B407" i="2"/>
  <c r="D400" i="2"/>
  <c r="G380" i="2"/>
  <c r="H369" i="2"/>
  <c r="E361" i="2"/>
  <c r="F317" i="2"/>
  <c r="E291" i="2"/>
  <c r="G267" i="2"/>
  <c r="F261" i="2"/>
  <c r="B261" i="2"/>
  <c r="H216" i="2"/>
  <c r="H200" i="2"/>
  <c r="G199" i="2"/>
  <c r="E158" i="2"/>
  <c r="H157" i="2"/>
  <c r="C151" i="2"/>
  <c r="E144" i="2"/>
  <c r="H143" i="2"/>
  <c r="C137" i="2"/>
  <c r="D65" i="2"/>
  <c r="F561" i="2"/>
  <c r="F533" i="2"/>
  <c r="D526" i="2"/>
  <c r="H518" i="2"/>
  <c r="G462" i="2"/>
  <c r="H448" i="2"/>
  <c r="C447" i="2"/>
  <c r="G394" i="2"/>
  <c r="F391" i="2"/>
  <c r="G387" i="2"/>
  <c r="H355" i="2"/>
  <c r="C354" i="2"/>
  <c r="E347" i="2"/>
  <c r="C331" i="2"/>
  <c r="D324" i="2"/>
  <c r="B317" i="2"/>
  <c r="H290" i="2"/>
  <c r="F275" i="2"/>
  <c r="E261" i="2"/>
  <c r="H260" i="2"/>
  <c r="G216" i="2"/>
  <c r="H207" i="2"/>
  <c r="G200" i="2"/>
  <c r="D158" i="2"/>
  <c r="G157" i="2"/>
  <c r="F151" i="2"/>
  <c r="B151" i="2"/>
  <c r="D144" i="2"/>
  <c r="G143" i="2"/>
  <c r="F137" i="2"/>
  <c r="B137" i="2"/>
  <c r="B561" i="2"/>
  <c r="B533" i="2"/>
  <c r="G529" i="2"/>
  <c r="F528" i="2"/>
  <c r="G525" i="2"/>
  <c r="H522" i="2"/>
  <c r="C521" i="2"/>
  <c r="D477" i="2"/>
  <c r="G466" i="2"/>
  <c r="H428" i="2"/>
  <c r="D414" i="2"/>
  <c r="G401" i="2"/>
  <c r="B391" i="2"/>
  <c r="E366" i="2"/>
  <c r="G327" i="2"/>
  <c r="G323" i="2"/>
  <c r="H294" i="2"/>
  <c r="B275" i="2"/>
  <c r="D268" i="2"/>
  <c r="D261" i="2"/>
  <c r="G260" i="2"/>
  <c r="G207" i="2"/>
  <c r="H198" i="2"/>
  <c r="H177" i="2"/>
  <c r="C158" i="2"/>
  <c r="E151" i="2"/>
  <c r="H150" i="2"/>
  <c r="C144" i="2"/>
  <c r="E137" i="2"/>
  <c r="H136" i="2"/>
  <c r="F65" i="2"/>
  <c r="B65" i="2"/>
  <c r="D10" i="2"/>
  <c r="B12" i="2"/>
  <c r="F12" i="2"/>
  <c r="D14" i="2"/>
  <c r="C34" i="2"/>
  <c r="E36" i="2"/>
  <c r="C49" i="2"/>
  <c r="H50" i="2"/>
  <c r="E51" i="2"/>
  <c r="H54" i="2"/>
  <c r="C58" i="2"/>
  <c r="E60" i="2"/>
  <c r="C63" i="2"/>
  <c r="H64" i="2"/>
  <c r="C67" i="2"/>
  <c r="F144" i="2"/>
  <c r="F158" i="2"/>
  <c r="H209" i="2"/>
  <c r="F407" i="2"/>
  <c r="G408" i="2"/>
  <c r="D535" i="2"/>
  <c r="G539" i="2"/>
  <c r="G54" i="2"/>
  <c r="D333" i="2"/>
  <c r="F293" i="2"/>
  <c r="B293" i="2"/>
  <c r="C333" i="2"/>
  <c r="E293" i="2"/>
  <c r="F333" i="2"/>
  <c r="B333" i="2"/>
  <c r="D293" i="2"/>
  <c r="C178" i="2"/>
  <c r="E153" i="2"/>
  <c r="C146" i="2"/>
  <c r="H264" i="2"/>
  <c r="F178" i="2"/>
  <c r="B178" i="2"/>
  <c r="D153" i="2"/>
  <c r="F146" i="2"/>
  <c r="B146" i="2"/>
  <c r="C293" i="2"/>
  <c r="G264" i="2"/>
  <c r="E178" i="2"/>
  <c r="C153" i="2"/>
  <c r="E146" i="2"/>
  <c r="H140" i="2"/>
  <c r="C142" i="2"/>
  <c r="E135" i="2"/>
  <c r="F142" i="2"/>
  <c r="B142" i="2"/>
  <c r="D135" i="2"/>
  <c r="E142" i="2"/>
  <c r="C135" i="2"/>
  <c r="E10" i="2"/>
  <c r="C12" i="2"/>
  <c r="E14" i="2"/>
  <c r="G33" i="2"/>
  <c r="D34" i="2"/>
  <c r="B36" i="2"/>
  <c r="F36" i="2"/>
  <c r="D49" i="2"/>
  <c r="B51" i="2"/>
  <c r="F51" i="2"/>
  <c r="D53" i="2"/>
  <c r="B56" i="2"/>
  <c r="F56" i="2"/>
  <c r="G57" i="2"/>
  <c r="D58" i="2"/>
  <c r="B60" i="2"/>
  <c r="F60" i="2"/>
  <c r="G61" i="2"/>
  <c r="D63" i="2"/>
  <c r="C65" i="2"/>
  <c r="E67" i="2"/>
  <c r="H68" i="2"/>
  <c r="B135" i="2"/>
  <c r="B139" i="2"/>
  <c r="B153" i="2"/>
  <c r="B180" i="2"/>
  <c r="H199" i="2"/>
  <c r="C261" i="2"/>
  <c r="G271" i="2"/>
  <c r="G476" i="2"/>
  <c r="E326" i="2"/>
  <c r="C319" i="2"/>
  <c r="H278" i="2"/>
  <c r="D326" i="2"/>
  <c r="F319" i="2"/>
  <c r="B319" i="2"/>
  <c r="G278" i="2"/>
  <c r="C326" i="2"/>
  <c r="E319" i="2"/>
  <c r="H271" i="2"/>
  <c r="D263" i="2"/>
  <c r="G209" i="2"/>
  <c r="H161" i="2"/>
  <c r="H147" i="2"/>
  <c r="G68" i="2"/>
  <c r="C263" i="2"/>
  <c r="G161" i="2"/>
  <c r="G147" i="2"/>
  <c r="F326" i="2"/>
  <c r="D319" i="2"/>
  <c r="F263" i="2"/>
  <c r="B263" i="2"/>
  <c r="H218" i="2"/>
  <c r="H181" i="2"/>
  <c r="H154" i="2"/>
  <c r="H320" i="2"/>
  <c r="C277" i="2"/>
  <c r="E270" i="2"/>
  <c r="G320" i="2"/>
  <c r="F277" i="2"/>
  <c r="B277" i="2"/>
  <c r="D270" i="2"/>
  <c r="E277" i="2"/>
  <c r="C270" i="2"/>
  <c r="B270" i="2"/>
  <c r="E180" i="2"/>
  <c r="C160" i="2"/>
  <c r="E139" i="2"/>
  <c r="F67" i="2"/>
  <c r="B67" i="2"/>
  <c r="D180" i="2"/>
  <c r="F160" i="2"/>
  <c r="B160" i="2"/>
  <c r="D139" i="2"/>
  <c r="C180" i="2"/>
  <c r="E160" i="2"/>
  <c r="C139" i="2"/>
  <c r="D67" i="2"/>
  <c r="B10" i="2"/>
  <c r="G11" i="2"/>
  <c r="D12" i="2"/>
  <c r="B14" i="2"/>
  <c r="F14" i="2"/>
  <c r="G15" i="2"/>
  <c r="H33" i="2"/>
  <c r="E34" i="2"/>
  <c r="C36" i="2"/>
  <c r="E49" i="2"/>
  <c r="C51" i="2"/>
  <c r="E53" i="2"/>
  <c r="C56" i="2"/>
  <c r="H57" i="2"/>
  <c r="E58" i="2"/>
  <c r="C60" i="2"/>
  <c r="E63" i="2"/>
  <c r="B64" i="2"/>
  <c r="E65" i="2"/>
  <c r="F135" i="2"/>
  <c r="G136" i="2"/>
  <c r="F139" i="2"/>
  <c r="G140" i="2"/>
  <c r="D146" i="2"/>
  <c r="G150" i="2"/>
  <c r="F153" i="2"/>
  <c r="G154" i="2"/>
  <c r="D160" i="2"/>
  <c r="G177" i="2"/>
  <c r="F180" i="2"/>
  <c r="G181" i="2"/>
  <c r="G218" i="2"/>
  <c r="E333" i="2"/>
  <c r="C340" i="2"/>
  <c r="H341" i="2"/>
  <c r="D440" i="2"/>
  <c r="H546" i="2"/>
  <c r="G37" i="2"/>
  <c r="D524" i="2"/>
  <c r="D571" i="2"/>
  <c r="H571" i="2"/>
  <c r="B573" i="2"/>
  <c r="F573" i="2"/>
  <c r="D575" i="2"/>
  <c r="D580" i="2"/>
  <c r="B582" i="2"/>
  <c r="F582" i="2"/>
  <c r="G583" i="2"/>
  <c r="D585" i="2"/>
  <c r="H585" i="2"/>
  <c r="B587" i="2"/>
  <c r="F587" i="2"/>
  <c r="D589" i="2"/>
  <c r="D592" i="2"/>
  <c r="H592" i="2"/>
  <c r="B594" i="2"/>
  <c r="F594" i="2"/>
  <c r="D596" i="2"/>
  <c r="H37" i="2"/>
  <c r="G308" i="2"/>
  <c r="E524" i="2"/>
  <c r="E571" i="2"/>
  <c r="C573" i="2"/>
  <c r="G573" i="2"/>
  <c r="E575" i="2"/>
  <c r="E580" i="2"/>
  <c r="C582" i="2"/>
  <c r="H583" i="2"/>
  <c r="E585" i="2"/>
  <c r="C587" i="2"/>
  <c r="G587" i="2"/>
  <c r="E589" i="2"/>
  <c r="E592" i="2"/>
  <c r="C594" i="2"/>
  <c r="G594" i="2"/>
  <c r="E596" i="2"/>
  <c r="H308" i="2"/>
  <c r="D517" i="2"/>
  <c r="B524" i="2"/>
  <c r="F524" i="2"/>
  <c r="B531" i="2"/>
  <c r="F531" i="2"/>
  <c r="E559" i="2"/>
  <c r="B571" i="2"/>
  <c r="F571" i="2"/>
  <c r="D573" i="2"/>
  <c r="B575" i="2"/>
  <c r="F575" i="2"/>
  <c r="G576" i="2"/>
  <c r="D578" i="2"/>
  <c r="B580" i="2"/>
  <c r="F580" i="2"/>
  <c r="D582" i="2"/>
  <c r="B585" i="2"/>
  <c r="F585" i="2"/>
  <c r="D587" i="2"/>
  <c r="B589" i="2"/>
  <c r="F589" i="2"/>
  <c r="G590" i="2"/>
  <c r="B592" i="2"/>
  <c r="F592" i="2"/>
  <c r="D594" i="2"/>
  <c r="B596" i="2"/>
  <c r="F596" i="2"/>
  <c r="G597" i="2"/>
  <c r="C524" i="2"/>
  <c r="C571" i="2"/>
  <c r="E573" i="2"/>
  <c r="C575" i="2"/>
  <c r="H576" i="2"/>
  <c r="C580" i="2"/>
  <c r="E582" i="2"/>
  <c r="C585" i="2"/>
  <c r="C589" i="2"/>
  <c r="H590" i="2"/>
  <c r="C592" i="2"/>
  <c r="C596" i="2"/>
</calcChain>
</file>

<file path=xl/sharedStrings.xml><?xml version="1.0" encoding="utf-8"?>
<sst xmlns="http://schemas.openxmlformats.org/spreadsheetml/2006/main" count="46332" uniqueCount="2721">
  <si>
    <t>State of Minnesota</t>
  </si>
  <si>
    <t>*</t>
  </si>
  <si>
    <t>Aitkin County</t>
  </si>
  <si>
    <t>Anoka County</t>
  </si>
  <si>
    <t>Becker County</t>
  </si>
  <si>
    <t>Beltrami County</t>
  </si>
  <si>
    <t>Benton County</t>
  </si>
  <si>
    <t>Big Stone County</t>
  </si>
  <si>
    <t>Blue Earth County</t>
  </si>
  <si>
    <t>Brown County</t>
  </si>
  <si>
    <t>Carlton County</t>
  </si>
  <si>
    <t>Cass County</t>
  </si>
  <si>
    <t>Chippewa County</t>
  </si>
  <si>
    <t>Chisago County</t>
  </si>
  <si>
    <t>Clay County</t>
  </si>
  <si>
    <t>Clearwater County</t>
  </si>
  <si>
    <t>Cook County</t>
  </si>
  <si>
    <t>Cottonwood County</t>
  </si>
  <si>
    <t>Crow Wing County</t>
  </si>
  <si>
    <t>Dakota County</t>
  </si>
  <si>
    <t>Dodge County</t>
  </si>
  <si>
    <t>Douglas County</t>
  </si>
  <si>
    <t>Faribault County</t>
  </si>
  <si>
    <t>Fillmore County</t>
  </si>
  <si>
    <t>Freeborn County</t>
  </si>
  <si>
    <t>Goodhue County</t>
  </si>
  <si>
    <t>Grant County</t>
  </si>
  <si>
    <t>Hennepin County</t>
  </si>
  <si>
    <t>Houston County</t>
  </si>
  <si>
    <t>Hubbard County</t>
  </si>
  <si>
    <t>Isanti County</t>
  </si>
  <si>
    <t>Itasca County</t>
  </si>
  <si>
    <t>Jackson County</t>
  </si>
  <si>
    <t>Kanabec County</t>
  </si>
  <si>
    <t>Kandiyohi County</t>
  </si>
  <si>
    <t>Kittson County</t>
  </si>
  <si>
    <t>Koochiching County</t>
  </si>
  <si>
    <t>Lac Qui Parle County</t>
  </si>
  <si>
    <t>Lake County</t>
  </si>
  <si>
    <t>Lake of the Woods County</t>
  </si>
  <si>
    <t>Le Sueur County</t>
  </si>
  <si>
    <t>Lincoln County</t>
  </si>
  <si>
    <t>Lyon County</t>
  </si>
  <si>
    <t>McLeod County</t>
  </si>
  <si>
    <t>Mahnomen County</t>
  </si>
  <si>
    <t>Marshall County</t>
  </si>
  <si>
    <t>Martin County</t>
  </si>
  <si>
    <t>Meeker County</t>
  </si>
  <si>
    <t>Mille Lacs County</t>
  </si>
  <si>
    <t>Morrison County</t>
  </si>
  <si>
    <t>Mower County</t>
  </si>
  <si>
    <t>Murray County</t>
  </si>
  <si>
    <t>Nicollet County</t>
  </si>
  <si>
    <t>Nobles County</t>
  </si>
  <si>
    <t>Norman County</t>
  </si>
  <si>
    <t>Olmsted County</t>
  </si>
  <si>
    <t>Otter Tail County</t>
  </si>
  <si>
    <t>Pennington County</t>
  </si>
  <si>
    <t>Pine County</t>
  </si>
  <si>
    <t>Pipestone County</t>
  </si>
  <si>
    <t>Polk County</t>
  </si>
  <si>
    <t>Pope County</t>
  </si>
  <si>
    <t>Ramsey County</t>
  </si>
  <si>
    <t>Red Lake County</t>
  </si>
  <si>
    <t>Redwood County</t>
  </si>
  <si>
    <t>Renville County</t>
  </si>
  <si>
    <t>Rice County</t>
  </si>
  <si>
    <t>Rock County</t>
  </si>
  <si>
    <t>Roseau County</t>
  </si>
  <si>
    <t>St. Louis County</t>
  </si>
  <si>
    <t>Scott County</t>
  </si>
  <si>
    <t>Sherburne County</t>
  </si>
  <si>
    <t>Sibley County</t>
  </si>
  <si>
    <t>Stearns County</t>
  </si>
  <si>
    <t>Steele County</t>
  </si>
  <si>
    <t>Stevens County</t>
  </si>
  <si>
    <t>Swift County</t>
  </si>
  <si>
    <t>Todd County</t>
  </si>
  <si>
    <t>Traverse County</t>
  </si>
  <si>
    <t>Wabasha County</t>
  </si>
  <si>
    <t>Wadena County</t>
  </si>
  <si>
    <t>Waseca County</t>
  </si>
  <si>
    <t>Washington County</t>
  </si>
  <si>
    <t>Watonwan County</t>
  </si>
  <si>
    <t>Wilkin County</t>
  </si>
  <si>
    <t>Winona County</t>
  </si>
  <si>
    <t>Wright County</t>
  </si>
  <si>
    <t>Yellow Medicine County</t>
  </si>
  <si>
    <t>Carver County</t>
  </si>
  <si>
    <t>2006-07</t>
  </si>
  <si>
    <t>HH inc</t>
  </si>
  <si>
    <t>pov</t>
  </si>
  <si>
    <t>pov 17</t>
  </si>
  <si>
    <t>dropout</t>
  </si>
  <si>
    <t>birth</t>
  </si>
  <si>
    <t>birth rate</t>
  </si>
  <si>
    <t>LBW%</t>
  </si>
  <si>
    <t>Preterm %</t>
  </si>
  <si>
    <t>PNC%</t>
  </si>
  <si>
    <t>C Sect %</t>
  </si>
  <si>
    <t>Unmarr</t>
  </si>
  <si>
    <t>Infdeath</t>
  </si>
  <si>
    <t>deaths</t>
  </si>
  <si>
    <t>crude</t>
  </si>
  <si>
    <t>age adj</t>
  </si>
  <si>
    <t>heart #</t>
  </si>
  <si>
    <t>canc #</t>
  </si>
  <si>
    <t>stoke #</t>
  </si>
  <si>
    <t>UI #</t>
  </si>
  <si>
    <t>heart aa</t>
  </si>
  <si>
    <t>cancer aa</t>
  </si>
  <si>
    <t>stroke aa</t>
  </si>
  <si>
    <t>ui aa</t>
  </si>
  <si>
    <t>male aa</t>
  </si>
  <si>
    <t>female aa</t>
  </si>
  <si>
    <t>aa</t>
  </si>
  <si>
    <t>ai</t>
  </si>
  <si>
    <t>as</t>
  </si>
  <si>
    <t>latino</t>
  </si>
  <si>
    <t>TBR 1</t>
  </si>
  <si>
    <t>TBR 2</t>
  </si>
  <si>
    <t>TBR 3</t>
  </si>
  <si>
    <t>LBW #</t>
  </si>
  <si>
    <t>Preterm #</t>
  </si>
  <si>
    <t>2007-08</t>
  </si>
  <si>
    <t>tpop</t>
  </si>
  <si>
    <t>hh est</t>
  </si>
  <si>
    <t>edr</t>
  </si>
  <si>
    <t>cdr</t>
  </si>
  <si>
    <t>tdr</t>
  </si>
  <si>
    <t>unemp</t>
  </si>
  <si>
    <t>food</t>
  </si>
  <si>
    <t>2 more</t>
  </si>
  <si>
    <t>per cap</t>
  </si>
  <si>
    <t>enroll</t>
  </si>
  <si>
    <t>meals</t>
  </si>
  <si>
    <t>ltd eng</t>
  </si>
  <si>
    <t>sp ed</t>
  </si>
  <si>
    <t>2008-09</t>
  </si>
  <si>
    <t>other/unknown</t>
  </si>
  <si>
    <t>2005 Race/Ethnicity</t>
  </si>
  <si>
    <t>2009 Race/Ethnicity</t>
  </si>
  <si>
    <t>Race/Ethnicity of Mother, 2005 %</t>
  </si>
  <si>
    <t>Race/Ethnicity of Mother, 2009 %</t>
  </si>
  <si>
    <t>Deaths by Race/Ethnicity, 2005</t>
  </si>
  <si>
    <t>Deaths by Race/Ethnicity, 2009</t>
  </si>
  <si>
    <t>2007-2009</t>
  </si>
  <si>
    <t>2004-2006</t>
  </si>
  <si>
    <t>2001-2003</t>
  </si>
  <si>
    <t>1998-2000</t>
  </si>
  <si>
    <t>1995-1997</t>
  </si>
  <si>
    <t>2009-10</t>
  </si>
  <si>
    <t>white09</t>
  </si>
  <si>
    <t>white05</t>
  </si>
  <si>
    <t>2005 white</t>
  </si>
  <si>
    <t>2009 white</t>
  </si>
  <si>
    <t>teen br last 04-06</t>
  </si>
  <si>
    <t>teen br last 5</t>
  </si>
  <si>
    <t>white2005</t>
  </si>
  <si>
    <t>white2009</t>
  </si>
  <si>
    <t>1998 Districts</t>
  </si>
  <si>
    <t>2001 Districts</t>
  </si>
  <si>
    <t>2004 Districts</t>
  </si>
  <si>
    <t>2007 Districts</t>
  </si>
  <si>
    <t>2010 Districts</t>
  </si>
  <si>
    <t>District Participation</t>
  </si>
  <si>
    <t>Number of participants</t>
  </si>
  <si>
    <t>CHB - Aitkin, Itasca, Koochiching</t>
  </si>
  <si>
    <t>CHB - Beltrami, Clearwater, Hubbard, Lake of the Woods</t>
  </si>
  <si>
    <t>CHB - Big Stone, Chippewa, Lac qui Parle, Swift, Yellow Medicine</t>
  </si>
  <si>
    <t>CHB - Brown, Nicollet</t>
  </si>
  <si>
    <t>CHB - Carlton, Cook, Lake, St. Louis</t>
  </si>
  <si>
    <t>CHB - Cottonwood, Jackson</t>
  </si>
  <si>
    <t>CHB - Clay, Wilkin</t>
  </si>
  <si>
    <t>CHB - Douglas, Grant, Pope, Stevens, Traverse</t>
  </si>
  <si>
    <t>CHB - Dodge, Steele</t>
  </si>
  <si>
    <t>CHB - Fillmore, Houston</t>
  </si>
  <si>
    <t>CHB - Faribault, Martin</t>
  </si>
  <si>
    <t>CHB - Isanti, Mille Lacs</t>
  </si>
  <si>
    <t>CHB - Kittson, Marshall, Pennington, Red Lake, Roseau</t>
  </si>
  <si>
    <t>CHB - Kanabec, Pine</t>
  </si>
  <si>
    <t>CHB - Lincoln, Lyon, Murray, Pipestone, Rock</t>
  </si>
  <si>
    <t>CHB - LeSueur, Waseca</t>
  </si>
  <si>
    <t>CHB - Meeker, McLeod, Sibley</t>
  </si>
  <si>
    <t>CHB - Mahnomen, Norman</t>
  </si>
  <si>
    <t>CHB - Morrison, Todd, Wadena</t>
  </si>
  <si>
    <t>CHB - Redwood, Renville</t>
  </si>
  <si>
    <t>TEST</t>
  </si>
  <si>
    <t>Select Minnesota/County/Community Health Board (CHB):</t>
  </si>
  <si>
    <t>Number of participants by grade</t>
  </si>
  <si>
    <t>Percent who participate in religious activities one or more times per week</t>
  </si>
  <si>
    <t>Percent who spend 6 or more hours per week watching TV, DVDs or videos</t>
  </si>
  <si>
    <t>Percent who have changed schools one or more times since the beginning of the school year</t>
  </si>
  <si>
    <t>Percent who report that they feel safe going to and from school (strongly agree or agree)</t>
  </si>
  <si>
    <t>Percent who report that they feel safe at school (strongly agree or agree)</t>
  </si>
  <si>
    <t>Percent who report that they feel safe in their neighborhood (strongly agree or agree)</t>
  </si>
  <si>
    <t>Percent who skipped school one or more days in the last 30 days due to feeling unsafe at or on the way to school</t>
  </si>
  <si>
    <t>Percent who report that a student pushed, shoved or grabbed them on school property in the last 12 months</t>
  </si>
  <si>
    <t>Percent who report that a student kicked, bit or hit them on school property in the last 12 months</t>
  </si>
  <si>
    <t>Percent who report that a student/students have made fun of or teased them in the last 30 days</t>
  </si>
  <si>
    <t>Percent who report that they have made fun of or teased another student in the last 30 days</t>
  </si>
  <si>
    <t>Percent who report that they have run away from home one or more times in the last 12 months</t>
  </si>
  <si>
    <t>Percent who report that they have damaged or destroyed property one or more times in the last 12 months</t>
  </si>
  <si>
    <t>Percent who report that they have hit or beat up another person one or more times in the last 12 months</t>
  </si>
  <si>
    <t>Percent who report that they have stolen something from a store one or more times in the last 12 months</t>
  </si>
  <si>
    <t>Percent who report that someone they were going out with has ever hit, hurt, threatened or forced them to have sex</t>
  </si>
  <si>
    <t>Percent who report that someone inside or outside the family has ever touched them sexually</t>
  </si>
  <si>
    <t>Percent who felt sad all or most of the time in the last 30 days</t>
  </si>
  <si>
    <t>Percent who felt nervous, worried or upset all or most of the time in the last 30 days</t>
  </si>
  <si>
    <t>Percent who hurt themselves on purpose (cutting, burns, bruises) in the last year</t>
  </si>
  <si>
    <t>Percent who had suicidal thoughts in the last year</t>
  </si>
  <si>
    <t>Percent who tried to kill themselves in the last year</t>
  </si>
  <si>
    <t xml:space="preserve">Percent who used alcohol one or more times in the last 12 months
 </t>
  </si>
  <si>
    <t xml:space="preserve">Percent who used alcohol 20 or more times in the last 12 months
 </t>
  </si>
  <si>
    <t xml:space="preserve">Percent who used alcohol on one or more days in the last 30 days
 </t>
  </si>
  <si>
    <t xml:space="preserve">Percent who engaged in binge drinking in the last two weeks
 </t>
  </si>
  <si>
    <t xml:space="preserve">Percent who smoked any cigarettes in the last 30 days
 </t>
  </si>
  <si>
    <t xml:space="preserve">Percent who smoked cigarettes on one or more days in the last 30 days
 </t>
  </si>
  <si>
    <t xml:space="preserve">Percent who used chewing tobacco, snuff or dip on one or more days in the last 30 days
 </t>
  </si>
  <si>
    <t xml:space="preserve">Percent who used marijuana one or more times in the last 12 months*
 </t>
  </si>
  <si>
    <t xml:space="preserve">Percent who used marijuana on one or more days in the last 30 days
 </t>
  </si>
  <si>
    <t xml:space="preserve">Percent who used inhalants one or more times in the last 12 months*
 </t>
  </si>
  <si>
    <t xml:space="preserve">Percent who used LSD or other psychedelics one or more times in the last 12 months*
 </t>
  </si>
  <si>
    <t xml:space="preserve">Percent who used MDMA/ecstasy one or more times in the last 12 months*
 </t>
  </si>
  <si>
    <t xml:space="preserve">Percent who used crack or cocaine one or more times in the last 12 months*
 </t>
  </si>
  <si>
    <t xml:space="preserve">Percent who used heroin one or more times in the last 12 months*
 </t>
  </si>
  <si>
    <t xml:space="preserve">Percent who used methamphetamine one or more times in the last 12 months*
 </t>
  </si>
  <si>
    <t xml:space="preserve">Percent who used stimulants like Benzedrine or diet pills to get high one or more times in the last 12 months
 </t>
  </si>
  <si>
    <t xml:space="preserve">Percent who used ADHD or ADD pills like Ritalin to get high one or more times in the last 12 months
 </t>
  </si>
  <si>
    <t xml:space="preserve">Percent who used prescription pain relievers to get high one or more times in the last 12 months
 </t>
  </si>
  <si>
    <t xml:space="preserve">Percent who used tranquilizers, sedatives or barbiturates to get high one or more times in the last 12 months
 </t>
  </si>
  <si>
    <t xml:space="preserve">Percent who have been treated for an alcohol or other drug problem in the last year
 </t>
  </si>
  <si>
    <t xml:space="preserve">Percent who drove a motor vehicle after using alcohol or other drugs one or more times in the last 12 months
 </t>
  </si>
  <si>
    <t xml:space="preserve">Percent who rarely or often ride with friends after they have been using alcohol or drugs
 </t>
  </si>
  <si>
    <t xml:space="preserve">Percent who engaged in strenuous exercise for at least 20 minutes on at least 3 of the last 7 days
 </t>
  </si>
  <si>
    <t xml:space="preserve">Percent who were physically active for at least 30 minutes on at least 5 of the last 7 days
 </t>
  </si>
  <si>
    <t xml:space="preserve">Percent who ate 5 or more servings of fruits, fruit juices or vegetables yesterday
 </t>
  </si>
  <si>
    <t xml:space="preserve">Percent who drank one or more glasses of milk yesterday
 </t>
  </si>
  <si>
    <t xml:space="preserve">Percent who drank three or more glasses of milk yesterday
 </t>
  </si>
  <si>
    <t xml:space="preserve">Percent who drank one or more glasses of pop or soda yesterday
 </t>
  </si>
  <si>
    <t xml:space="preserve">Percent who drank three or more glasses of pop or soda yesterday
 </t>
  </si>
  <si>
    <t xml:space="preserve">Percent who drank one or more glasses of sports drinks yesterday
 </t>
  </si>
  <si>
    <t xml:space="preserve">Percent who drank three or more glasses of sports drinks yesterday
 </t>
  </si>
  <si>
    <r>
      <t xml:space="preserve">Percent who are </t>
    </r>
    <r>
      <rPr>
        <b/>
        <sz val="10"/>
        <color indexed="8"/>
        <rFont val="Tw Cen MT"/>
        <family val="2"/>
      </rPr>
      <t>overweight</t>
    </r>
    <r>
      <rPr>
        <sz val="10"/>
        <color indexed="8"/>
        <rFont val="Tw Cen MT"/>
        <family val="2"/>
      </rPr>
      <t xml:space="preserve"> but not obese according to BMI
 </t>
    </r>
  </si>
  <si>
    <r>
      <t xml:space="preserve">Percent who are </t>
    </r>
    <r>
      <rPr>
        <b/>
        <sz val="10"/>
        <color indexed="8"/>
        <rFont val="Tw Cen MT"/>
        <family val="2"/>
      </rPr>
      <t>obese</t>
    </r>
    <r>
      <rPr>
        <sz val="10"/>
        <color indexed="8"/>
        <rFont val="Tw Cen MT"/>
        <family val="2"/>
      </rPr>
      <t xml:space="preserve"> according to BMI
 </t>
    </r>
  </si>
  <si>
    <t xml:space="preserve">Percent who are overweight OR obese according to BMI
 </t>
  </si>
  <si>
    <t xml:space="preserve">Percent who always wear a seatbelt when riding in a car
 </t>
  </si>
  <si>
    <t xml:space="preserve">Percent who feel that they can talk with mother about problems most or some of the time
 </t>
  </si>
  <si>
    <t xml:space="preserve">Percent who feel that they can talk with father about problems most or some of the time
 </t>
  </si>
  <si>
    <t xml:space="preserve">Percent who feel that friends care about them very much or quite a bit
 </t>
  </si>
  <si>
    <t xml:space="preserve">Percent who feel that teachers or other adults at school care about them very much or quite a bit*
 </t>
  </si>
  <si>
    <t xml:space="preserve">Percent who feel that religious or spiritual leaders care about them very much or quite a bit*
 </t>
  </si>
  <si>
    <t xml:space="preserve">Percent who feel that other adults in the community care about them very much or quite a bit
 </t>
  </si>
  <si>
    <t xml:space="preserve">Percent who feel that other adult relatives care about them very much or quite a bit
 </t>
  </si>
  <si>
    <t xml:space="preserve">Percent who feel that their parents care about them very much
 </t>
  </si>
  <si>
    <t xml:space="preserve">Percent who have ever had sexual intercourse*
 </t>
  </si>
  <si>
    <t xml:space="preserve">Among sexually active students: percent who have talked at least once with every partner about STDs/HIV protection
 </t>
  </si>
  <si>
    <t xml:space="preserve">Among sexually active students: percent who have talked at least once with every partner about preventing pregnancy
 </t>
  </si>
  <si>
    <t xml:space="preserve">Among sexually active students: percent who always use a condom
 </t>
  </si>
  <si>
    <t xml:space="preserve">Among sexually active students: percent who used a condom during last intercourse
 </t>
  </si>
  <si>
    <t>*Variations in wording for this question may affect year-to-year comparisons.</t>
  </si>
  <si>
    <t xml:space="preserve">   6th Grade</t>
  </si>
  <si>
    <t xml:space="preserve">   9th Grade</t>
  </si>
  <si>
    <t xml:space="preserve">   12th Grade</t>
  </si>
  <si>
    <t xml:space="preserve">Minnesota Student Survey Selected Single Year Results </t>
  </si>
  <si>
    <t>Section 2: Violent and Anti-Social Behavior</t>
  </si>
  <si>
    <t>Section 3: Experiencing Violence</t>
  </si>
  <si>
    <t>Section 4: Mental Health</t>
  </si>
  <si>
    <t>Section 5: Gambling</t>
  </si>
  <si>
    <t>Section 6: Alcohol, Tobacco and Other Drugs</t>
  </si>
  <si>
    <t>Section 7: Other Health Behaviors</t>
  </si>
  <si>
    <t>Section 8: Families and Social Connections</t>
  </si>
  <si>
    <t>Section 9: Sexual Behavior</t>
  </si>
  <si>
    <t>Number of Participants</t>
  </si>
  <si>
    <t>Section 1: Academics, School Connectedness, School Safety, and Time Use</t>
  </si>
  <si>
    <t>Listing of Questions that are on the Recommended LPHAP</t>
  </si>
  <si>
    <t>Minnesota Student Survey Selected Single Year Results 
Table of Contents</t>
  </si>
  <si>
    <t>Instructions</t>
  </si>
  <si>
    <t>Percent who feel that friends care about them very much or quite a bit</t>
  </si>
  <si>
    <t>Click this link for a list of participating school districts by year:</t>
  </si>
  <si>
    <t>Information on school district reorganization</t>
  </si>
  <si>
    <t>CHB - Kandiyohi, Renville</t>
  </si>
  <si>
    <t>CHB - Mahnomen, Norman, Polk</t>
  </si>
  <si>
    <t>CHB - Lincoln, Lyon, Murray, Pipestone, Redwood, Rock</t>
  </si>
  <si>
    <t xml:space="preserve">   8th Grade</t>
  </si>
  <si>
    <t xml:space="preserve">   11th Grade</t>
  </si>
  <si>
    <t>--</t>
  </si>
  <si>
    <t>Grade 11</t>
  </si>
  <si>
    <t>Grade 9</t>
  </si>
  <si>
    <t>Grade 8</t>
  </si>
  <si>
    <t>Q24c I feel safe in my neighborhood</t>
  </si>
  <si>
    <t>Q24b I feel safe at school</t>
  </si>
  <si>
    <t>Q24a I feel safe going to and from school</t>
  </si>
  <si>
    <t>Q15 Has changed schools one or more times since the beginning of the school year</t>
  </si>
  <si>
    <t>Q18 Skipped school one or more of the past 30 days</t>
  </si>
  <si>
    <t>Number of Participants by grade</t>
  </si>
  <si>
    <t>Grade 12</t>
  </si>
  <si>
    <t>Grade 6</t>
  </si>
  <si>
    <t>2010</t>
  </si>
  <si>
    <t>2007</t>
  </si>
  <si>
    <t>2004</t>
  </si>
  <si>
    <t>2001</t>
  </si>
  <si>
    <t>1998</t>
  </si>
  <si>
    <t xml:space="preserve">Q21 Skipped school one or more days in the last 30 days due to feeling unsafe at or on the way to school
 </t>
  </si>
  <si>
    <t xml:space="preserve">Q17d Bathrooms in this school are a safe place to be (strongly agree or agree)
 </t>
  </si>
  <si>
    <t xml:space="preserve">Q17c I feel safe in my neighborhood (strongly agree or agree)
 </t>
  </si>
  <si>
    <t xml:space="preserve">Q17b I feel safe at school (strongly agree or agree)
 </t>
  </si>
  <si>
    <t xml:space="preserve">Q17a I feel safe going to and from school (strongly agree or agree)
 </t>
  </si>
  <si>
    <t xml:space="preserve">Q16b All or most teachers show respect for students
 </t>
  </si>
  <si>
    <t xml:space="preserve">Q16a All or most teachers are interested in you as a person
 </t>
  </si>
  <si>
    <t xml:space="preserve">Q13 Has changed schools one or more times since the beginning of the school year
 </t>
  </si>
  <si>
    <t xml:space="preserve">Q29c Spends 6 or more hours per week watching TV, DVDs or videos
 </t>
  </si>
  <si>
    <t xml:space="preserve">Q29b Spends 6 or more hours per week reading for pleasure
 </t>
  </si>
  <si>
    <t xml:space="preserve">Q29a Spends 6 or more hours per week doing homework
 </t>
  </si>
  <si>
    <t xml:space="preserve">Q29h Works for pay 11 or more hours per week
 </t>
  </si>
  <si>
    <t xml:space="preserve">Q26f Participates in religious activities one or more times per week
 </t>
  </si>
  <si>
    <t xml:space="preserve">Q12 Skipped school one or more of the last 30 days
 </t>
  </si>
  <si>
    <t xml:space="preserve">Q9 Plans to go to college or beyond
 </t>
  </si>
  <si>
    <t xml:space="preserve">Number of participants by grade
 </t>
  </si>
  <si>
    <t xml:space="preserve">Number of participants
 </t>
  </si>
  <si>
    <t>Q62/Q63 Someone inside or outside the family ever touched you sexually</t>
  </si>
  <si>
    <t>Q63b/Q63c Someone you were going out with ever hit, hurt, threatened or forced you to have sex</t>
  </si>
  <si>
    <t>Q77D Student stole something from a store one or more times in the last 12 months</t>
  </si>
  <si>
    <t xml:space="preserve">Q77C Student hit or beat up another person one or more times in the last 12 </t>
  </si>
  <si>
    <t xml:space="preserve">Q77B Student damaged or destroyed property one or more times in the last 12 </t>
  </si>
  <si>
    <t>Q77A Student ran away from home one or more times in the last 12 months</t>
  </si>
  <si>
    <t>265B</t>
  </si>
  <si>
    <t>264B</t>
  </si>
  <si>
    <t>263B</t>
  </si>
  <si>
    <t>262B</t>
  </si>
  <si>
    <t>261B</t>
  </si>
  <si>
    <t>260B</t>
  </si>
  <si>
    <t>259B</t>
  </si>
  <si>
    <t>258B</t>
  </si>
  <si>
    <t>257B</t>
  </si>
  <si>
    <t>256B</t>
  </si>
  <si>
    <t>255B</t>
  </si>
  <si>
    <t>254B</t>
  </si>
  <si>
    <t>253B</t>
  </si>
  <si>
    <t>252B</t>
  </si>
  <si>
    <t>251B</t>
  </si>
  <si>
    <t>250B</t>
  </si>
  <si>
    <t>249B</t>
  </si>
  <si>
    <t>248B</t>
  </si>
  <si>
    <t>247B</t>
  </si>
  <si>
    <t>246B</t>
  </si>
  <si>
    <t>245B</t>
  </si>
  <si>
    <t>244B</t>
  </si>
  <si>
    <t>243B</t>
  </si>
  <si>
    <t>242B</t>
  </si>
  <si>
    <t>241B</t>
  </si>
  <si>
    <t>240B</t>
  </si>
  <si>
    <t>239B</t>
  </si>
  <si>
    <t>238B</t>
  </si>
  <si>
    <t>237B</t>
  </si>
  <si>
    <t>236B</t>
  </si>
  <si>
    <t>235B</t>
  </si>
  <si>
    <t>234B</t>
  </si>
  <si>
    <t>233B</t>
  </si>
  <si>
    <t>232B</t>
  </si>
  <si>
    <t>231B</t>
  </si>
  <si>
    <t>230B</t>
  </si>
  <si>
    <t>229B</t>
  </si>
  <si>
    <t>228B</t>
  </si>
  <si>
    <t>227B</t>
  </si>
  <si>
    <t>226B</t>
  </si>
  <si>
    <t>225B</t>
  </si>
  <si>
    <t>224B</t>
  </si>
  <si>
    <t>223B</t>
  </si>
  <si>
    <t>222B</t>
  </si>
  <si>
    <t>221B</t>
  </si>
  <si>
    <t>220B</t>
  </si>
  <si>
    <t>219B</t>
  </si>
  <si>
    <t>218B</t>
  </si>
  <si>
    <t>217B</t>
  </si>
  <si>
    <t>216B</t>
  </si>
  <si>
    <t>215B</t>
  </si>
  <si>
    <t>214B</t>
  </si>
  <si>
    <t>213B</t>
  </si>
  <si>
    <t>212B</t>
  </si>
  <si>
    <t>211B</t>
  </si>
  <si>
    <t>210B</t>
  </si>
  <si>
    <t>209B</t>
  </si>
  <si>
    <t>208B</t>
  </si>
  <si>
    <t>207B</t>
  </si>
  <si>
    <t>206B</t>
  </si>
  <si>
    <t>205B</t>
  </si>
  <si>
    <t>204B</t>
  </si>
  <si>
    <t>203B</t>
  </si>
  <si>
    <t>202B</t>
  </si>
  <si>
    <t>201B</t>
  </si>
  <si>
    <t>200B</t>
  </si>
  <si>
    <t>199B</t>
  </si>
  <si>
    <t>198B</t>
  </si>
  <si>
    <t>197B</t>
  </si>
  <si>
    <t>196B</t>
  </si>
  <si>
    <t>195B</t>
  </si>
  <si>
    <t>194B</t>
  </si>
  <si>
    <t>193B</t>
  </si>
  <si>
    <t>192B</t>
  </si>
  <si>
    <t>191B</t>
  </si>
  <si>
    <t>190B</t>
  </si>
  <si>
    <t>189B</t>
  </si>
  <si>
    <t>188B</t>
  </si>
  <si>
    <t>187B</t>
  </si>
  <si>
    <t>186B</t>
  </si>
  <si>
    <t>185B</t>
  </si>
  <si>
    <t>184B</t>
  </si>
  <si>
    <t>183B</t>
  </si>
  <si>
    <t>182B</t>
  </si>
  <si>
    <t>181B</t>
  </si>
  <si>
    <t>180B</t>
  </si>
  <si>
    <t>179B</t>
  </si>
  <si>
    <t>178B</t>
  </si>
  <si>
    <t>177B</t>
  </si>
  <si>
    <t>176B</t>
  </si>
  <si>
    <t>175B</t>
  </si>
  <si>
    <t>174B</t>
  </si>
  <si>
    <t>173B</t>
  </si>
  <si>
    <t>172B</t>
  </si>
  <si>
    <t>171B</t>
  </si>
  <si>
    <t>170B</t>
  </si>
  <si>
    <t>169B</t>
  </si>
  <si>
    <t>168B</t>
  </si>
  <si>
    <t>167B</t>
  </si>
  <si>
    <t>166B</t>
  </si>
  <si>
    <t>165B</t>
  </si>
  <si>
    <t>164B</t>
  </si>
  <si>
    <t>163B</t>
  </si>
  <si>
    <t>162B</t>
  </si>
  <si>
    <t>161B</t>
  </si>
  <si>
    <t>160B</t>
  </si>
  <si>
    <t>159B</t>
  </si>
  <si>
    <t>158B</t>
  </si>
  <si>
    <t>157B</t>
  </si>
  <si>
    <t>156B</t>
  </si>
  <si>
    <t>155B</t>
  </si>
  <si>
    <t>154B</t>
  </si>
  <si>
    <t>153B</t>
  </si>
  <si>
    <t>152B</t>
  </si>
  <si>
    <t>151B</t>
  </si>
  <si>
    <t>150B</t>
  </si>
  <si>
    <t>149B</t>
  </si>
  <si>
    <t>148B</t>
  </si>
  <si>
    <t>147B</t>
  </si>
  <si>
    <t>146B</t>
  </si>
  <si>
    <t>145B</t>
  </si>
  <si>
    <t>144B</t>
  </si>
  <si>
    <t>143B</t>
  </si>
  <si>
    <t>142B</t>
  </si>
  <si>
    <t>141B</t>
  </si>
  <si>
    <t>140B</t>
  </si>
  <si>
    <t>139B</t>
  </si>
  <si>
    <t>138B</t>
  </si>
  <si>
    <t>137B</t>
  </si>
  <si>
    <t>136B</t>
  </si>
  <si>
    <t>135B</t>
  </si>
  <si>
    <t>134B</t>
  </si>
  <si>
    <t>133B</t>
  </si>
  <si>
    <t>132B</t>
  </si>
  <si>
    <t>131B</t>
  </si>
  <si>
    <t>130B</t>
  </si>
  <si>
    <t>129B</t>
  </si>
  <si>
    <t>128B</t>
  </si>
  <si>
    <t>127B</t>
  </si>
  <si>
    <t>126B</t>
  </si>
  <si>
    <t>125B</t>
  </si>
  <si>
    <t>124B</t>
  </si>
  <si>
    <t>123B</t>
  </si>
  <si>
    <t>122B</t>
  </si>
  <si>
    <t>121B</t>
  </si>
  <si>
    <t>120B</t>
  </si>
  <si>
    <t>119B</t>
  </si>
  <si>
    <t>118B</t>
  </si>
  <si>
    <t>117B</t>
  </si>
  <si>
    <t>116B</t>
  </si>
  <si>
    <t>115B</t>
  </si>
  <si>
    <t>114B</t>
  </si>
  <si>
    <t>113B</t>
  </si>
  <si>
    <t>112B</t>
  </si>
  <si>
    <t>111B</t>
  </si>
  <si>
    <t>110B</t>
  </si>
  <si>
    <t>109B</t>
  </si>
  <si>
    <t>108B</t>
  </si>
  <si>
    <t>107B</t>
  </si>
  <si>
    <t>106B</t>
  </si>
  <si>
    <t>105B</t>
  </si>
  <si>
    <t>104B</t>
  </si>
  <si>
    <t>103B</t>
  </si>
  <si>
    <t>102B</t>
  </si>
  <si>
    <t>101B</t>
  </si>
  <si>
    <t>100B</t>
  </si>
  <si>
    <t>99B</t>
  </si>
  <si>
    <t>98B</t>
  </si>
  <si>
    <t>97B</t>
  </si>
  <si>
    <t>96B</t>
  </si>
  <si>
    <t>95B</t>
  </si>
  <si>
    <t>94B</t>
  </si>
  <si>
    <t>93B</t>
  </si>
  <si>
    <t>92B</t>
  </si>
  <si>
    <t>91B</t>
  </si>
  <si>
    <t>90B</t>
  </si>
  <si>
    <t>89B</t>
  </si>
  <si>
    <t>88B</t>
  </si>
  <si>
    <t>87B</t>
  </si>
  <si>
    <t>86B</t>
  </si>
  <si>
    <t>85B</t>
  </si>
  <si>
    <t>84B</t>
  </si>
  <si>
    <t>83B</t>
  </si>
  <si>
    <t>82B</t>
  </si>
  <si>
    <t>81B</t>
  </si>
  <si>
    <t>80B</t>
  </si>
  <si>
    <t>79B</t>
  </si>
  <si>
    <t>78B</t>
  </si>
  <si>
    <t>77B</t>
  </si>
  <si>
    <t>76B</t>
  </si>
  <si>
    <t>75B</t>
  </si>
  <si>
    <t>74B</t>
  </si>
  <si>
    <t>73B</t>
  </si>
  <si>
    <t>72B</t>
  </si>
  <si>
    <t>71B</t>
  </si>
  <si>
    <t>70B</t>
  </si>
  <si>
    <t>69B</t>
  </si>
  <si>
    <t>68B</t>
  </si>
  <si>
    <t>67B</t>
  </si>
  <si>
    <t>66B</t>
  </si>
  <si>
    <t>65B</t>
  </si>
  <si>
    <t>64B</t>
  </si>
  <si>
    <t>63B</t>
  </si>
  <si>
    <t>62B</t>
  </si>
  <si>
    <t>61B</t>
  </si>
  <si>
    <t>60B</t>
  </si>
  <si>
    <t>59B</t>
  </si>
  <si>
    <t>58B</t>
  </si>
  <si>
    <t>57B</t>
  </si>
  <si>
    <t>56B</t>
  </si>
  <si>
    <t>55B</t>
  </si>
  <si>
    <t>54B</t>
  </si>
  <si>
    <t>53B</t>
  </si>
  <si>
    <t>52B</t>
  </si>
  <si>
    <t>51B</t>
  </si>
  <si>
    <t>50B</t>
  </si>
  <si>
    <t>49B</t>
  </si>
  <si>
    <t>48B</t>
  </si>
  <si>
    <t>47B</t>
  </si>
  <si>
    <t>46B</t>
  </si>
  <si>
    <t>45B</t>
  </si>
  <si>
    <t>44B</t>
  </si>
  <si>
    <t>43B</t>
  </si>
  <si>
    <t>42B</t>
  </si>
  <si>
    <t>41B</t>
  </si>
  <si>
    <t>40B</t>
  </si>
  <si>
    <t>39B</t>
  </si>
  <si>
    <t>38B</t>
  </si>
  <si>
    <t>37B</t>
  </si>
  <si>
    <t>36B</t>
  </si>
  <si>
    <t>35B</t>
  </si>
  <si>
    <t>34B</t>
  </si>
  <si>
    <t>33B</t>
  </si>
  <si>
    <t>32B</t>
  </si>
  <si>
    <t>31B</t>
  </si>
  <si>
    <t>30B</t>
  </si>
  <si>
    <t>29B</t>
  </si>
  <si>
    <t>28B</t>
  </si>
  <si>
    <t>27B</t>
  </si>
  <si>
    <t>26B</t>
  </si>
  <si>
    <t>25B</t>
  </si>
  <si>
    <t>24B</t>
  </si>
  <si>
    <t>23B</t>
  </si>
  <si>
    <t>22B</t>
  </si>
  <si>
    <t>21B</t>
  </si>
  <si>
    <t>20B</t>
  </si>
  <si>
    <t>19B</t>
  </si>
  <si>
    <t>18B</t>
  </si>
  <si>
    <t>17B</t>
  </si>
  <si>
    <t>16B</t>
  </si>
  <si>
    <t>15B</t>
  </si>
  <si>
    <t>14B</t>
  </si>
  <si>
    <t>13B</t>
  </si>
  <si>
    <t>12B</t>
  </si>
  <si>
    <t>11B</t>
  </si>
  <si>
    <t>10B</t>
  </si>
  <si>
    <t>9B</t>
  </si>
  <si>
    <t>8B</t>
  </si>
  <si>
    <t>7B</t>
  </si>
  <si>
    <t>6B</t>
  </si>
  <si>
    <t>5B</t>
  </si>
  <si>
    <t>4B</t>
  </si>
  <si>
    <t>3B</t>
  </si>
  <si>
    <t>2B</t>
  </si>
  <si>
    <t>County</t>
  </si>
  <si>
    <t>Number</t>
  </si>
  <si>
    <t xml:space="preserve">Q62/Q63 Someone inside or outside the family has ever touched you sexually
 </t>
  </si>
  <si>
    <t xml:space="preserve">Q60 An adult in your household has ever hit you so hard or so often that you had marks or were afraid of that person
 </t>
  </si>
  <si>
    <t xml:space="preserve">Q55/Q56 Someone you were going out with has ever hit, hurt, threatened or forced you to have sex
 </t>
  </si>
  <si>
    <t xml:space="preserve">Q68 Student has stolen something from a store one or more times in the last 12 months
 </t>
  </si>
  <si>
    <t xml:space="preserve">Q67 Student has hit or beat up another person one or more times in the last 12 months
 </t>
  </si>
  <si>
    <t xml:space="preserve">Q66 Student has damaged or destroyed property one or more times in the last 12 months
 </t>
  </si>
  <si>
    <t xml:space="preserve">Q65 Student has run away from home one or more times in the last 12 months
 </t>
  </si>
  <si>
    <t xml:space="preserve">Q22/Q23 Student has carried a weapon on school property one or more times in the last 30 days
 </t>
  </si>
  <si>
    <t xml:space="preserve">Q25 You have made fun of or teased another student in the last 30 days
 </t>
  </si>
  <si>
    <t xml:space="preserve">Q24 A student/students have made fun of or teased you in the last 30 days
 </t>
  </si>
  <si>
    <t xml:space="preserve">Q15c All or most students have made fun of or threatened students of different races or backgrounds
 </t>
  </si>
  <si>
    <t xml:space="preserve">Q19 Student's property was stolen or damaged on school property one or more times in the last 12 months
 </t>
  </si>
  <si>
    <t xml:space="preserve">Q18f A student made unwanted sexual comments, jokes, gestures or looks toward you on school property in the last 12 months
 </t>
  </si>
  <si>
    <t xml:space="preserve">Q18e A student touched, grabbed or pinched you in a sexual way on school property in the last 12 months
 </t>
  </si>
  <si>
    <t xml:space="preserve">Q18c A student kicked, bit or hit you on school property in the last 12 months
 </t>
  </si>
  <si>
    <t xml:space="preserve">Q18b A student pushed, shoved or grabbed you on school property in the last 12 months
 </t>
  </si>
  <si>
    <t xml:space="preserve">Q18a A student threatened you on school property in the last 12 months
 </t>
  </si>
  <si>
    <t>Q82 Used alcohol on one or more days in the last 30 days</t>
  </si>
  <si>
    <t>Q80 Used alcohol 20 or more times in the last 12 months</t>
  </si>
  <si>
    <t>Q83 Used alcohol one or more times in the last 12 months</t>
  </si>
  <si>
    <t>Q62 Tried to kill self in the last year</t>
  </si>
  <si>
    <t>Q61B Had suicidal thoughts in the last year</t>
  </si>
  <si>
    <t>261C</t>
  </si>
  <si>
    <t>260C</t>
  </si>
  <si>
    <t>259C</t>
  </si>
  <si>
    <t>258C</t>
  </si>
  <si>
    <t>257C</t>
  </si>
  <si>
    <t>256C</t>
  </si>
  <si>
    <t>255C</t>
  </si>
  <si>
    <t>254C</t>
  </si>
  <si>
    <t>253C</t>
  </si>
  <si>
    <t>252C</t>
  </si>
  <si>
    <t>251C</t>
  </si>
  <si>
    <t>250C</t>
  </si>
  <si>
    <t>249C</t>
  </si>
  <si>
    <t>248C</t>
  </si>
  <si>
    <t>247C</t>
  </si>
  <si>
    <t>246C</t>
  </si>
  <si>
    <t>245C</t>
  </si>
  <si>
    <t>244C</t>
  </si>
  <si>
    <t>243C</t>
  </si>
  <si>
    <t>242C</t>
  </si>
  <si>
    <t>241C</t>
  </si>
  <si>
    <t>240C</t>
  </si>
  <si>
    <t>239C</t>
  </si>
  <si>
    <t>238C</t>
  </si>
  <si>
    <t>237C</t>
  </si>
  <si>
    <t>236C</t>
  </si>
  <si>
    <t>235C</t>
  </si>
  <si>
    <t>234C</t>
  </si>
  <si>
    <t>233C</t>
  </si>
  <si>
    <t>232C</t>
  </si>
  <si>
    <t>231C</t>
  </si>
  <si>
    <t>230C</t>
  </si>
  <si>
    <t>229C</t>
  </si>
  <si>
    <t>228C</t>
  </si>
  <si>
    <t>227C</t>
  </si>
  <si>
    <t>226C</t>
  </si>
  <si>
    <t>225C</t>
  </si>
  <si>
    <t>224C</t>
  </si>
  <si>
    <t>223C</t>
  </si>
  <si>
    <t>222C</t>
  </si>
  <si>
    <t>221C</t>
  </si>
  <si>
    <t>220C</t>
  </si>
  <si>
    <t>219C</t>
  </si>
  <si>
    <t>218C</t>
  </si>
  <si>
    <t>217C</t>
  </si>
  <si>
    <t>216C</t>
  </si>
  <si>
    <t>215C</t>
  </si>
  <si>
    <t>214C</t>
  </si>
  <si>
    <t>213C</t>
  </si>
  <si>
    <t>212C</t>
  </si>
  <si>
    <t>211C</t>
  </si>
  <si>
    <t>210C</t>
  </si>
  <si>
    <t>209C</t>
  </si>
  <si>
    <t>208C</t>
  </si>
  <si>
    <t>207C</t>
  </si>
  <si>
    <t>206C</t>
  </si>
  <si>
    <t>205C</t>
  </si>
  <si>
    <t>204C</t>
  </si>
  <si>
    <t>203C</t>
  </si>
  <si>
    <t>202C</t>
  </si>
  <si>
    <t>201C</t>
  </si>
  <si>
    <t>200C</t>
  </si>
  <si>
    <t>199C</t>
  </si>
  <si>
    <t>198C</t>
  </si>
  <si>
    <t>197C</t>
  </si>
  <si>
    <t>196C</t>
  </si>
  <si>
    <t>195C</t>
  </si>
  <si>
    <t>194C</t>
  </si>
  <si>
    <t>193C</t>
  </si>
  <si>
    <t>192C</t>
  </si>
  <si>
    <t>191C</t>
  </si>
  <si>
    <t>190C</t>
  </si>
  <si>
    <t>189C</t>
  </si>
  <si>
    <t>188C</t>
  </si>
  <si>
    <t>187C</t>
  </si>
  <si>
    <t>186C</t>
  </si>
  <si>
    <t>185C</t>
  </si>
  <si>
    <t>184C</t>
  </si>
  <si>
    <t>183C</t>
  </si>
  <si>
    <t>182C</t>
  </si>
  <si>
    <t>181C</t>
  </si>
  <si>
    <t>180C</t>
  </si>
  <si>
    <t>179C</t>
  </si>
  <si>
    <t>178C</t>
  </si>
  <si>
    <t>177C</t>
  </si>
  <si>
    <t>176C</t>
  </si>
  <si>
    <t>175C</t>
  </si>
  <si>
    <t>174C</t>
  </si>
  <si>
    <t>173C</t>
  </si>
  <si>
    <t>172C</t>
  </si>
  <si>
    <t>171C</t>
  </si>
  <si>
    <t>170C</t>
  </si>
  <si>
    <t>169C</t>
  </si>
  <si>
    <t>168C</t>
  </si>
  <si>
    <t>167C</t>
  </si>
  <si>
    <t>166C</t>
  </si>
  <si>
    <t>165C</t>
  </si>
  <si>
    <t>164C</t>
  </si>
  <si>
    <t>163C</t>
  </si>
  <si>
    <t>162C</t>
  </si>
  <si>
    <t>161C</t>
  </si>
  <si>
    <t>160C</t>
  </si>
  <si>
    <t>159C</t>
  </si>
  <si>
    <t>158C</t>
  </si>
  <si>
    <t>157C</t>
  </si>
  <si>
    <t>156C</t>
  </si>
  <si>
    <t>155C</t>
  </si>
  <si>
    <t>154C</t>
  </si>
  <si>
    <t>153C</t>
  </si>
  <si>
    <t>152C</t>
  </si>
  <si>
    <t>151C</t>
  </si>
  <si>
    <t>150C</t>
  </si>
  <si>
    <t>149C</t>
  </si>
  <si>
    <t>148C</t>
  </si>
  <si>
    <t>147C</t>
  </si>
  <si>
    <t>146C</t>
  </si>
  <si>
    <t>145C</t>
  </si>
  <si>
    <t>144C</t>
  </si>
  <si>
    <t>143C</t>
  </si>
  <si>
    <t>142C</t>
  </si>
  <si>
    <t>141C</t>
  </si>
  <si>
    <t>140C</t>
  </si>
  <si>
    <t>139C</t>
  </si>
  <si>
    <t>138C</t>
  </si>
  <si>
    <t>137C</t>
  </si>
  <si>
    <t>136C</t>
  </si>
  <si>
    <t>135C</t>
  </si>
  <si>
    <t>134C</t>
  </si>
  <si>
    <t>133C</t>
  </si>
  <si>
    <t>132C</t>
  </si>
  <si>
    <t>131C</t>
  </si>
  <si>
    <t>130C</t>
  </si>
  <si>
    <t>129C</t>
  </si>
  <si>
    <t>128C</t>
  </si>
  <si>
    <t>127C</t>
  </si>
  <si>
    <t>126C</t>
  </si>
  <si>
    <t>125C</t>
  </si>
  <si>
    <t>124C</t>
  </si>
  <si>
    <t>123C</t>
  </si>
  <si>
    <t>122C</t>
  </si>
  <si>
    <t>121C</t>
  </si>
  <si>
    <t>120C</t>
  </si>
  <si>
    <t>119C</t>
  </si>
  <si>
    <t>118C</t>
  </si>
  <si>
    <t>117C</t>
  </si>
  <si>
    <t>116C</t>
  </si>
  <si>
    <t>115C</t>
  </si>
  <si>
    <t>114C</t>
  </si>
  <si>
    <t>113C</t>
  </si>
  <si>
    <t>112C</t>
  </si>
  <si>
    <t>111C</t>
  </si>
  <si>
    <t>110C</t>
  </si>
  <si>
    <t>109C</t>
  </si>
  <si>
    <t>108C</t>
  </si>
  <si>
    <t>107C</t>
  </si>
  <si>
    <t>106C</t>
  </si>
  <si>
    <t>105C</t>
  </si>
  <si>
    <t>104C</t>
  </si>
  <si>
    <t>103C</t>
  </si>
  <si>
    <t>102C</t>
  </si>
  <si>
    <t>101C</t>
  </si>
  <si>
    <t>100C</t>
  </si>
  <si>
    <t>99C</t>
  </si>
  <si>
    <t>98C</t>
  </si>
  <si>
    <t>97C</t>
  </si>
  <si>
    <t>96C</t>
  </si>
  <si>
    <t>95C</t>
  </si>
  <si>
    <t>94C</t>
  </si>
  <si>
    <t>93C</t>
  </si>
  <si>
    <t>92C</t>
  </si>
  <si>
    <t>91C</t>
  </si>
  <si>
    <t>90C</t>
  </si>
  <si>
    <t>89C</t>
  </si>
  <si>
    <t>88C</t>
  </si>
  <si>
    <t>87C</t>
  </si>
  <si>
    <t>86C</t>
  </si>
  <si>
    <t>85C</t>
  </si>
  <si>
    <t>84C</t>
  </si>
  <si>
    <t>83C</t>
  </si>
  <si>
    <t>82C</t>
  </si>
  <si>
    <t>81C</t>
  </si>
  <si>
    <t>80C</t>
  </si>
  <si>
    <t>79C</t>
  </si>
  <si>
    <t>78C</t>
  </si>
  <si>
    <t>77C</t>
  </si>
  <si>
    <t>76C</t>
  </si>
  <si>
    <t>75C</t>
  </si>
  <si>
    <t>74C</t>
  </si>
  <si>
    <t>73C</t>
  </si>
  <si>
    <t>72C</t>
  </si>
  <si>
    <t>71C</t>
  </si>
  <si>
    <t>70C</t>
  </si>
  <si>
    <t>69C</t>
  </si>
  <si>
    <t>68C</t>
  </si>
  <si>
    <t>67C</t>
  </si>
  <si>
    <t>66C</t>
  </si>
  <si>
    <t>65C</t>
  </si>
  <si>
    <t>64C</t>
  </si>
  <si>
    <t>63C</t>
  </si>
  <si>
    <t>62C</t>
  </si>
  <si>
    <t>61C</t>
  </si>
  <si>
    <t>60C</t>
  </si>
  <si>
    <t>59C</t>
  </si>
  <si>
    <t>58C</t>
  </si>
  <si>
    <t>57C</t>
  </si>
  <si>
    <t>56C</t>
  </si>
  <si>
    <t>55C</t>
  </si>
  <si>
    <t>54C</t>
  </si>
  <si>
    <t>53C</t>
  </si>
  <si>
    <t>52C</t>
  </si>
  <si>
    <t>51C</t>
  </si>
  <si>
    <t>50C</t>
  </si>
  <si>
    <t>49C</t>
  </si>
  <si>
    <t>48C</t>
  </si>
  <si>
    <t>47C</t>
  </si>
  <si>
    <t>46C</t>
  </si>
  <si>
    <t>45C</t>
  </si>
  <si>
    <t>44C</t>
  </si>
  <si>
    <t>43C</t>
  </si>
  <si>
    <t>42C</t>
  </si>
  <si>
    <t>41C</t>
  </si>
  <si>
    <t>40C</t>
  </si>
  <si>
    <t>39C</t>
  </si>
  <si>
    <t>38C</t>
  </si>
  <si>
    <t>37C</t>
  </si>
  <si>
    <t>36C</t>
  </si>
  <si>
    <t>35C</t>
  </si>
  <si>
    <t>34C</t>
  </si>
  <si>
    <t>33C</t>
  </si>
  <si>
    <t>32C</t>
  </si>
  <si>
    <t>31C</t>
  </si>
  <si>
    <t>30C</t>
  </si>
  <si>
    <t>29C</t>
  </si>
  <si>
    <t>28C</t>
  </si>
  <si>
    <t>27C</t>
  </si>
  <si>
    <t>26C</t>
  </si>
  <si>
    <t>25C</t>
  </si>
  <si>
    <t>24C</t>
  </si>
  <si>
    <t>23C</t>
  </si>
  <si>
    <t>22C</t>
  </si>
  <si>
    <t>21C</t>
  </si>
  <si>
    <t>20C</t>
  </si>
  <si>
    <t>19C</t>
  </si>
  <si>
    <t>18C</t>
  </si>
  <si>
    <t>17C</t>
  </si>
  <si>
    <t>16C</t>
  </si>
  <si>
    <t>15C</t>
  </si>
  <si>
    <t>14C</t>
  </si>
  <si>
    <t>13C</t>
  </si>
  <si>
    <t>12C</t>
  </si>
  <si>
    <t>11C</t>
  </si>
  <si>
    <t>10C</t>
  </si>
  <si>
    <t>9C</t>
  </si>
  <si>
    <t>8C</t>
  </si>
  <si>
    <t>7C</t>
  </si>
  <si>
    <t>6C</t>
  </si>
  <si>
    <t>5C</t>
  </si>
  <si>
    <t>4C</t>
  </si>
  <si>
    <t>3C</t>
  </si>
  <si>
    <t>2C</t>
  </si>
  <si>
    <t xml:space="preserve">Q83 Engaged in binge drinking in the last two weeks
 </t>
  </si>
  <si>
    <t xml:space="preserve">Q81 Used alcohol on one or more days in the last 30 days
 </t>
  </si>
  <si>
    <t xml:space="preserve">Q80 Used alcohol 20 or more times in the last 12 months
 </t>
  </si>
  <si>
    <t xml:space="preserve">Q80 Used alcohol one or more times in the last 12 months
 </t>
  </si>
  <si>
    <t xml:space="preserve">Q64f Has gambled for money online in the last 12 months
 </t>
  </si>
  <si>
    <t xml:space="preserve">Q64e Has gambled in a casino in the last 12 months
 </t>
  </si>
  <si>
    <t xml:space="preserve">Q64d Has bought lottery tickets or scratch-offs in the last 12 months
 </t>
  </si>
  <si>
    <t xml:space="preserve">Q64c Has bet money on sports teams or horseracing in the last 12 months
 </t>
  </si>
  <si>
    <t xml:space="preserve">Q64b Has bet money on games of personal skill in the last 12 months
 </t>
  </si>
  <si>
    <t xml:space="preserve">Q64a Has played cards for money in the last 12 months
 </t>
  </si>
  <si>
    <t xml:space="preserve">Q54c Tried to kill self in the last year
 </t>
  </si>
  <si>
    <t xml:space="preserve">Q54b Had suicidal thoughts in the last year
 </t>
  </si>
  <si>
    <t xml:space="preserve">Q54a Hurt self on purpose (cutting, burns, bruises) in the last year
 </t>
  </si>
  <si>
    <t xml:space="preserve">Q52 Felt discouraged or hopeless (extremely so or quite a bit) in the last 30 days
 </t>
  </si>
  <si>
    <t xml:space="preserve">Q53 Felt nervous, worried or upset all or most of the time in the last 30 days
 </t>
  </si>
  <si>
    <t xml:space="preserve">Q51 Felt sad all or most of the time in the last 30 days
 </t>
  </si>
  <si>
    <t xml:space="preserve">Q50 Felt under great stress or pressure (almost more than I could take or quite a bit) in the last 30 days
 </t>
  </si>
  <si>
    <t>Q90D Used tranquilizers, sedatives or barbituates to get high one or more times in the last 12 months</t>
  </si>
  <si>
    <t>Q90C Used prescription pain relievers to get high one or more times in the last 12 months</t>
  </si>
  <si>
    <t>Q90B Used ADHD or ADD pills like Ritalin to get high one or more times in the last 12 months</t>
  </si>
  <si>
    <t>Q90A Used stimulants like Benzedrine or diet pills to get high one or more times in the last 12 months</t>
  </si>
  <si>
    <t>Q89F Used methamphetamine one or more times in the last 12 months</t>
  </si>
  <si>
    <t>Q89D Used crack or cocaine one or more times in the last 12 months</t>
  </si>
  <si>
    <t>Q89C Used MDMA/ecstacy one or more times in the last 12 months</t>
  </si>
  <si>
    <t>Q89B Used LSD or other psychodelics one or more times in the last 12 months</t>
  </si>
  <si>
    <t>Q89A Used inhalents one or more times in the last 12 months</t>
  </si>
  <si>
    <t>Q87 Used marijuana on one or more days in the last 30 days</t>
  </si>
  <si>
    <t>Q88 Used marijuana one or more times in the last 12 months</t>
  </si>
  <si>
    <t>Q78C Used chewing tobacco, snuff or dip on one or more days in the last 30 days</t>
  </si>
  <si>
    <t>Q78A Smoked cigarettes on one or more days in the last 30 days</t>
  </si>
  <si>
    <t>261D</t>
  </si>
  <si>
    <t>260D</t>
  </si>
  <si>
    <t>259D</t>
  </si>
  <si>
    <t>258D</t>
  </si>
  <si>
    <t>257D</t>
  </si>
  <si>
    <t>256D</t>
  </si>
  <si>
    <t>255D</t>
  </si>
  <si>
    <t>254D</t>
  </si>
  <si>
    <t>253D</t>
  </si>
  <si>
    <t>252D</t>
  </si>
  <si>
    <t>251D</t>
  </si>
  <si>
    <t>250D</t>
  </si>
  <si>
    <t>249D</t>
  </si>
  <si>
    <t>248D</t>
  </si>
  <si>
    <t>247D</t>
  </si>
  <si>
    <t>246D</t>
  </si>
  <si>
    <t>245D</t>
  </si>
  <si>
    <t>244D</t>
  </si>
  <si>
    <t>243D</t>
  </si>
  <si>
    <t>242D</t>
  </si>
  <si>
    <t>241D</t>
  </si>
  <si>
    <t>240D</t>
  </si>
  <si>
    <t>239D</t>
  </si>
  <si>
    <t>238D</t>
  </si>
  <si>
    <t>237D</t>
  </si>
  <si>
    <t>236D</t>
  </si>
  <si>
    <t>235D</t>
  </si>
  <si>
    <t>234D</t>
  </si>
  <si>
    <t>233D</t>
  </si>
  <si>
    <t>232D</t>
  </si>
  <si>
    <t>231D</t>
  </si>
  <si>
    <t>230D</t>
  </si>
  <si>
    <t>229D</t>
  </si>
  <si>
    <t>228D</t>
  </si>
  <si>
    <t>227D</t>
  </si>
  <si>
    <t>226D</t>
  </si>
  <si>
    <t>225D</t>
  </si>
  <si>
    <t>224D</t>
  </si>
  <si>
    <t>223D</t>
  </si>
  <si>
    <t>222D</t>
  </si>
  <si>
    <t>221D</t>
  </si>
  <si>
    <t>220D</t>
  </si>
  <si>
    <t>219D</t>
  </si>
  <si>
    <t>218D</t>
  </si>
  <si>
    <t>217D</t>
  </si>
  <si>
    <t>216D</t>
  </si>
  <si>
    <t>215D</t>
  </si>
  <si>
    <t>214D</t>
  </si>
  <si>
    <t>213D</t>
  </si>
  <si>
    <t>212D</t>
  </si>
  <si>
    <t>211D</t>
  </si>
  <si>
    <t>210D</t>
  </si>
  <si>
    <t>209D</t>
  </si>
  <si>
    <t>208D</t>
  </si>
  <si>
    <t>207D</t>
  </si>
  <si>
    <t>206D</t>
  </si>
  <si>
    <t>205D</t>
  </si>
  <si>
    <t>204D</t>
  </si>
  <si>
    <t>203D</t>
  </si>
  <si>
    <t>202D</t>
  </si>
  <si>
    <t>201D</t>
  </si>
  <si>
    <t>200D</t>
  </si>
  <si>
    <t>199D</t>
  </si>
  <si>
    <t>198D</t>
  </si>
  <si>
    <t>197D</t>
  </si>
  <si>
    <t>196D</t>
  </si>
  <si>
    <t>195D</t>
  </si>
  <si>
    <t>194D</t>
  </si>
  <si>
    <t>193D</t>
  </si>
  <si>
    <t>192D</t>
  </si>
  <si>
    <t>191D</t>
  </si>
  <si>
    <t>190D</t>
  </si>
  <si>
    <t>189D</t>
  </si>
  <si>
    <t>188D</t>
  </si>
  <si>
    <t>187D</t>
  </si>
  <si>
    <t>186D</t>
  </si>
  <si>
    <t>185D</t>
  </si>
  <si>
    <t>184D</t>
  </si>
  <si>
    <t>183D</t>
  </si>
  <si>
    <t>182D</t>
  </si>
  <si>
    <t>181D</t>
  </si>
  <si>
    <t>180D</t>
  </si>
  <si>
    <t>179D</t>
  </si>
  <si>
    <t>178D</t>
  </si>
  <si>
    <t>177D</t>
  </si>
  <si>
    <t>176D</t>
  </si>
  <si>
    <t>175D</t>
  </si>
  <si>
    <t>174D</t>
  </si>
  <si>
    <t>173D</t>
  </si>
  <si>
    <t>172D</t>
  </si>
  <si>
    <t>171D</t>
  </si>
  <si>
    <t>170D</t>
  </si>
  <si>
    <t>169D</t>
  </si>
  <si>
    <t>168D</t>
  </si>
  <si>
    <t>167D</t>
  </si>
  <si>
    <t>166D</t>
  </si>
  <si>
    <t>165D</t>
  </si>
  <si>
    <t>164D</t>
  </si>
  <si>
    <t>163D</t>
  </si>
  <si>
    <t>162D</t>
  </si>
  <si>
    <t>161D</t>
  </si>
  <si>
    <t>160D</t>
  </si>
  <si>
    <t>159D</t>
  </si>
  <si>
    <t>158D</t>
  </si>
  <si>
    <t>157D</t>
  </si>
  <si>
    <t>156D</t>
  </si>
  <si>
    <t>155D</t>
  </si>
  <si>
    <t>154D</t>
  </si>
  <si>
    <t>153D</t>
  </si>
  <si>
    <t>152D</t>
  </si>
  <si>
    <t>151D</t>
  </si>
  <si>
    <t>150D</t>
  </si>
  <si>
    <t>149D</t>
  </si>
  <si>
    <t>148D</t>
  </si>
  <si>
    <t>147D</t>
  </si>
  <si>
    <t>146D</t>
  </si>
  <si>
    <t>145D</t>
  </si>
  <si>
    <t>144D</t>
  </si>
  <si>
    <t>143D</t>
  </si>
  <si>
    <t>142D</t>
  </si>
  <si>
    <t>141D</t>
  </si>
  <si>
    <t>140D</t>
  </si>
  <si>
    <t>139D</t>
  </si>
  <si>
    <t>138D</t>
  </si>
  <si>
    <t>137D</t>
  </si>
  <si>
    <t>136D</t>
  </si>
  <si>
    <t>135D</t>
  </si>
  <si>
    <t>134D</t>
  </si>
  <si>
    <t>133D</t>
  </si>
  <si>
    <t>132D</t>
  </si>
  <si>
    <t>131D</t>
  </si>
  <si>
    <t>130D</t>
  </si>
  <si>
    <t>129D</t>
  </si>
  <si>
    <t>128D</t>
  </si>
  <si>
    <t>127D</t>
  </si>
  <si>
    <t>126D</t>
  </si>
  <si>
    <t>125D</t>
  </si>
  <si>
    <t>124D</t>
  </si>
  <si>
    <t>123D</t>
  </si>
  <si>
    <t>122D</t>
  </si>
  <si>
    <t>121D</t>
  </si>
  <si>
    <t>120D</t>
  </si>
  <si>
    <t>119D</t>
  </si>
  <si>
    <t>118D</t>
  </si>
  <si>
    <t>117D</t>
  </si>
  <si>
    <t>116D</t>
  </si>
  <si>
    <t>115D</t>
  </si>
  <si>
    <t>114D</t>
  </si>
  <si>
    <t>113D</t>
  </si>
  <si>
    <t>112D</t>
  </si>
  <si>
    <t>111D</t>
  </si>
  <si>
    <t>110D</t>
  </si>
  <si>
    <t>109D</t>
  </si>
  <si>
    <t>108D</t>
  </si>
  <si>
    <t>107D</t>
  </si>
  <si>
    <t>106D</t>
  </si>
  <si>
    <t>105D</t>
  </si>
  <si>
    <t>104D</t>
  </si>
  <si>
    <t>103D</t>
  </si>
  <si>
    <t>102D</t>
  </si>
  <si>
    <t>101D</t>
  </si>
  <si>
    <t>100D</t>
  </si>
  <si>
    <t>99D</t>
  </si>
  <si>
    <t>98D</t>
  </si>
  <si>
    <t>97D</t>
  </si>
  <si>
    <t>96D</t>
  </si>
  <si>
    <t>95D</t>
  </si>
  <si>
    <t>94D</t>
  </si>
  <si>
    <t>93D</t>
  </si>
  <si>
    <t>92D</t>
  </si>
  <si>
    <t>91D</t>
  </si>
  <si>
    <t>90D</t>
  </si>
  <si>
    <t>89D</t>
  </si>
  <si>
    <t>88D</t>
  </si>
  <si>
    <t>87D</t>
  </si>
  <si>
    <t>86D</t>
  </si>
  <si>
    <t>85D</t>
  </si>
  <si>
    <t>84D</t>
  </si>
  <si>
    <t>83D</t>
  </si>
  <si>
    <t>82D</t>
  </si>
  <si>
    <t>81D</t>
  </si>
  <si>
    <t>80D</t>
  </si>
  <si>
    <t>79D</t>
  </si>
  <si>
    <t>78D</t>
  </si>
  <si>
    <t>77D</t>
  </si>
  <si>
    <t>76D</t>
  </si>
  <si>
    <t>75D</t>
  </si>
  <si>
    <t>74D</t>
  </si>
  <si>
    <t>73D</t>
  </si>
  <si>
    <t>72D</t>
  </si>
  <si>
    <t>71D</t>
  </si>
  <si>
    <t>70D</t>
  </si>
  <si>
    <t>69D</t>
  </si>
  <si>
    <t>68D</t>
  </si>
  <si>
    <t>67D</t>
  </si>
  <si>
    <t>66D</t>
  </si>
  <si>
    <t>65D</t>
  </si>
  <si>
    <t>64D</t>
  </si>
  <si>
    <t>63D</t>
  </si>
  <si>
    <t>62D</t>
  </si>
  <si>
    <t>61D</t>
  </si>
  <si>
    <t>60D</t>
  </si>
  <si>
    <t>59D</t>
  </si>
  <si>
    <t>58D</t>
  </si>
  <si>
    <t>57D</t>
  </si>
  <si>
    <t>56D</t>
  </si>
  <si>
    <t>55D</t>
  </si>
  <si>
    <t>54D</t>
  </si>
  <si>
    <t>53D</t>
  </si>
  <si>
    <t>52D</t>
  </si>
  <si>
    <t>51D</t>
  </si>
  <si>
    <t>50D</t>
  </si>
  <si>
    <t>49D</t>
  </si>
  <si>
    <t>48D</t>
  </si>
  <si>
    <t>47D</t>
  </si>
  <si>
    <t>46D</t>
  </si>
  <si>
    <t>45D</t>
  </si>
  <si>
    <t>44D</t>
  </si>
  <si>
    <t>43D</t>
  </si>
  <si>
    <t>42D</t>
  </si>
  <si>
    <t>41D</t>
  </si>
  <si>
    <t>40D</t>
  </si>
  <si>
    <t>39D</t>
  </si>
  <si>
    <t>38D</t>
  </si>
  <si>
    <t>37D</t>
  </si>
  <si>
    <t>36D</t>
  </si>
  <si>
    <t>35D</t>
  </si>
  <si>
    <t>34D</t>
  </si>
  <si>
    <t>33D</t>
  </si>
  <si>
    <t>32D</t>
  </si>
  <si>
    <t>31D</t>
  </si>
  <si>
    <t>30D</t>
  </si>
  <si>
    <t>29D</t>
  </si>
  <si>
    <t>28D</t>
  </si>
  <si>
    <t>27D</t>
  </si>
  <si>
    <t>26D</t>
  </si>
  <si>
    <t>25D</t>
  </si>
  <si>
    <t>24D</t>
  </si>
  <si>
    <t>23D</t>
  </si>
  <si>
    <t>22D</t>
  </si>
  <si>
    <t>21D</t>
  </si>
  <si>
    <t>20D</t>
  </si>
  <si>
    <t>19D</t>
  </si>
  <si>
    <t>18D</t>
  </si>
  <si>
    <t>17D</t>
  </si>
  <si>
    <t>16D</t>
  </si>
  <si>
    <t>15D</t>
  </si>
  <si>
    <t>14D</t>
  </si>
  <si>
    <t>13D</t>
  </si>
  <si>
    <t>12D</t>
  </si>
  <si>
    <t>11D</t>
  </si>
  <si>
    <t>10D</t>
  </si>
  <si>
    <t>9D</t>
  </si>
  <si>
    <t>8D</t>
  </si>
  <si>
    <t>7D</t>
  </si>
  <si>
    <t>6D</t>
  </si>
  <si>
    <t>5D</t>
  </si>
  <si>
    <t>4D</t>
  </si>
  <si>
    <t>3D</t>
  </si>
  <si>
    <t>2D</t>
  </si>
  <si>
    <t xml:space="preserve">Q76 Used any prescription drugs to get high one or more times in the last 12 months
 </t>
  </si>
  <si>
    <t xml:space="preserve">Q101 Used tranquilizers, sedatives or barbiturates to get high one or more times in the last 12 months
 </t>
  </si>
  <si>
    <t xml:space="preserve">Q100 Used prescription pain relievers to get high one or more times in the last 12 months
 </t>
  </si>
  <si>
    <t xml:space="preserve">Q99 Used ADHD or ADD pills like Ritalin to get high one or more times in the last 12 months
 </t>
  </si>
  <si>
    <t xml:space="preserve">Q98 Used stimulants like Benzedrine or diet pills to get high one or more times in the last 12 months
 </t>
  </si>
  <si>
    <t xml:space="preserve">Q97 Used methamphetamine one or more times in the last 12 months
 </t>
  </si>
  <si>
    <t xml:space="preserve">Q96 Used heroin one or more times in the last 12 months
 </t>
  </si>
  <si>
    <t xml:space="preserve">Q95 Used crack or cocaine one or more times in the last 12 months
 </t>
  </si>
  <si>
    <t xml:space="preserve">Q94 Used MDMA/ecstasy one or more times in the last 12 months
 </t>
  </si>
  <si>
    <t xml:space="preserve">Q93 Used LSD or other psychedelics one or more times in the last 12 months
 </t>
  </si>
  <si>
    <t xml:space="preserve">Q92 Used inhalants one or more times in the last 12 months
 </t>
  </si>
  <si>
    <t xml:space="preserve">Q88 Used marijuana on one or more days in the last 30 days
 </t>
  </si>
  <si>
    <t xml:space="preserve">Q87 Used marijuana one or more times in the last 12 months
 </t>
  </si>
  <si>
    <t xml:space="preserve">Q74 Used chewing tobacco, snuff or dip on one or more days in the last 30 days
 </t>
  </si>
  <si>
    <t xml:space="preserve">Q75 Smoked half a pack or more per day in the last 30 days
 </t>
  </si>
  <si>
    <t xml:space="preserve">Q72 Smoked cigarettes on one or more days in the last 30 days
 </t>
  </si>
  <si>
    <t xml:space="preserve">Q75 Smoked any cigarettes in the last 30 days
 </t>
  </si>
  <si>
    <t>Q49C Drank 3 or more glasses of sports drinks yesterday</t>
  </si>
  <si>
    <t>Q49C Drank 1 or more glasses of sports drinks yesterday</t>
  </si>
  <si>
    <t>Q49B Drank 3 or more glasses of pop or soda yesterday</t>
  </si>
  <si>
    <t>Q49B Drank 1 or more glasses of pop or soda yesterday</t>
  </si>
  <si>
    <t>Q49A Drank 3 or more glasses of milk yesterday</t>
  </si>
  <si>
    <t>Q49A Drank 1 or more glasses of milk yesterday</t>
  </si>
  <si>
    <t>Q94D Drove a motor vehicle after using alcohol or other drugs one or more times in the last 12 months</t>
  </si>
  <si>
    <t>Q43 Has been treated for an alcohol or other drug problem in the last year</t>
  </si>
  <si>
    <t>306E</t>
  </si>
  <si>
    <t>305E</t>
  </si>
  <si>
    <t>304E</t>
  </si>
  <si>
    <t>303E</t>
  </si>
  <si>
    <t>302E</t>
  </si>
  <si>
    <t>301E</t>
  </si>
  <si>
    <t>300E</t>
  </si>
  <si>
    <t>299E</t>
  </si>
  <si>
    <t>298E</t>
  </si>
  <si>
    <t>297E</t>
  </si>
  <si>
    <t>296E</t>
  </si>
  <si>
    <t>295E</t>
  </si>
  <si>
    <t>294E</t>
  </si>
  <si>
    <t>293E</t>
  </si>
  <si>
    <t>292E</t>
  </si>
  <si>
    <t>291E</t>
  </si>
  <si>
    <t>290E</t>
  </si>
  <si>
    <t>289E</t>
  </si>
  <si>
    <t>288E</t>
  </si>
  <si>
    <t>287E</t>
  </si>
  <si>
    <t>286E</t>
  </si>
  <si>
    <t>285E</t>
  </si>
  <si>
    <t>284E</t>
  </si>
  <si>
    <t>283E</t>
  </si>
  <si>
    <t>282E</t>
  </si>
  <si>
    <t>281E</t>
  </si>
  <si>
    <t>280E</t>
  </si>
  <si>
    <t>279E</t>
  </si>
  <si>
    <t>278E</t>
  </si>
  <si>
    <t>277E</t>
  </si>
  <si>
    <t>276E</t>
  </si>
  <si>
    <t>275E</t>
  </si>
  <si>
    <t>274E</t>
  </si>
  <si>
    <t>273E</t>
  </si>
  <si>
    <t>272E</t>
  </si>
  <si>
    <t>271E</t>
  </si>
  <si>
    <t>270E</t>
  </si>
  <si>
    <t>269E</t>
  </si>
  <si>
    <t>268E</t>
  </si>
  <si>
    <t>267E</t>
  </si>
  <si>
    <t>266E</t>
  </si>
  <si>
    <t>265E</t>
  </si>
  <si>
    <t>264E</t>
  </si>
  <si>
    <t>263E</t>
  </si>
  <si>
    <t>262E</t>
  </si>
  <si>
    <t>261E</t>
  </si>
  <si>
    <t>260E</t>
  </si>
  <si>
    <t>259E</t>
  </si>
  <si>
    <t>258E</t>
  </si>
  <si>
    <t>257E</t>
  </si>
  <si>
    <t>256E</t>
  </si>
  <si>
    <t>255E</t>
  </si>
  <si>
    <t>254E</t>
  </si>
  <si>
    <t>253E</t>
  </si>
  <si>
    <t>252E</t>
  </si>
  <si>
    <t>251E</t>
  </si>
  <si>
    <t>250E</t>
  </si>
  <si>
    <t>249E</t>
  </si>
  <si>
    <t>248E</t>
  </si>
  <si>
    <t>247E</t>
  </si>
  <si>
    <t>246E</t>
  </si>
  <si>
    <t>245E</t>
  </si>
  <si>
    <t>244E</t>
  </si>
  <si>
    <t>243E</t>
  </si>
  <si>
    <t>242E</t>
  </si>
  <si>
    <t>241E</t>
  </si>
  <si>
    <t>240E</t>
  </si>
  <si>
    <t>239E</t>
  </si>
  <si>
    <t>238E</t>
  </si>
  <si>
    <t>237E</t>
  </si>
  <si>
    <t>236E</t>
  </si>
  <si>
    <t>235E</t>
  </si>
  <si>
    <t>234E</t>
  </si>
  <si>
    <t>233E</t>
  </si>
  <si>
    <t>232E</t>
  </si>
  <si>
    <t>231E</t>
  </si>
  <si>
    <t>230E</t>
  </si>
  <si>
    <t>229E</t>
  </si>
  <si>
    <t>228E</t>
  </si>
  <si>
    <t>227E</t>
  </si>
  <si>
    <t>226E</t>
  </si>
  <si>
    <t>225E</t>
  </si>
  <si>
    <t>224E</t>
  </si>
  <si>
    <t>223E</t>
  </si>
  <si>
    <t>222E</t>
  </si>
  <si>
    <t>221E</t>
  </si>
  <si>
    <t>220E</t>
  </si>
  <si>
    <t>219E</t>
  </si>
  <si>
    <t>218E</t>
  </si>
  <si>
    <t>217E</t>
  </si>
  <si>
    <t>216E</t>
  </si>
  <si>
    <t>215E</t>
  </si>
  <si>
    <t>214E</t>
  </si>
  <si>
    <t>213E</t>
  </si>
  <si>
    <t>212E</t>
  </si>
  <si>
    <t>211E</t>
  </si>
  <si>
    <t>210E</t>
  </si>
  <si>
    <t>209E</t>
  </si>
  <si>
    <t>208E</t>
  </si>
  <si>
    <t>207E</t>
  </si>
  <si>
    <t>206E</t>
  </si>
  <si>
    <t>205E</t>
  </si>
  <si>
    <t>204E</t>
  </si>
  <si>
    <t>203E</t>
  </si>
  <si>
    <t>202E</t>
  </si>
  <si>
    <t>201E</t>
  </si>
  <si>
    <t>200E</t>
  </si>
  <si>
    <t>199E</t>
  </si>
  <si>
    <t>198E</t>
  </si>
  <si>
    <t>197E</t>
  </si>
  <si>
    <t>196E</t>
  </si>
  <si>
    <t>195E</t>
  </si>
  <si>
    <t>194E</t>
  </si>
  <si>
    <t>193E</t>
  </si>
  <si>
    <t>192E</t>
  </si>
  <si>
    <t>191E</t>
  </si>
  <si>
    <t>190E</t>
  </si>
  <si>
    <t>189E</t>
  </si>
  <si>
    <t>188E</t>
  </si>
  <si>
    <t>187E</t>
  </si>
  <si>
    <t>186E</t>
  </si>
  <si>
    <t>185E</t>
  </si>
  <si>
    <t>184E</t>
  </si>
  <si>
    <t>183E</t>
  </si>
  <si>
    <t>182E</t>
  </si>
  <si>
    <t>181E</t>
  </si>
  <si>
    <t>180E</t>
  </si>
  <si>
    <t>179E</t>
  </si>
  <si>
    <t>178E</t>
  </si>
  <si>
    <t>177E</t>
  </si>
  <si>
    <t>176E</t>
  </si>
  <si>
    <t>175E</t>
  </si>
  <si>
    <t>174E</t>
  </si>
  <si>
    <t>173E</t>
  </si>
  <si>
    <t>172E</t>
  </si>
  <si>
    <t>171E</t>
  </si>
  <si>
    <t>170E</t>
  </si>
  <si>
    <t>169E</t>
  </si>
  <si>
    <t>168E</t>
  </si>
  <si>
    <t>167E</t>
  </si>
  <si>
    <t>166E</t>
  </si>
  <si>
    <t>165E</t>
  </si>
  <si>
    <t>164E</t>
  </si>
  <si>
    <t>163E</t>
  </si>
  <si>
    <t>162E</t>
  </si>
  <si>
    <t>161E</t>
  </si>
  <si>
    <t>160E</t>
  </si>
  <si>
    <t>159E</t>
  </si>
  <si>
    <t>158E</t>
  </si>
  <si>
    <t>157E</t>
  </si>
  <si>
    <t>156E</t>
  </si>
  <si>
    <t>155E</t>
  </si>
  <si>
    <t>154E</t>
  </si>
  <si>
    <t>153E</t>
  </si>
  <si>
    <t>152E</t>
  </si>
  <si>
    <t>151E</t>
  </si>
  <si>
    <t>150E</t>
  </si>
  <si>
    <t>149E</t>
  </si>
  <si>
    <t>148E</t>
  </si>
  <si>
    <t>147E</t>
  </si>
  <si>
    <t>146E</t>
  </si>
  <si>
    <t>145E</t>
  </si>
  <si>
    <t>144E</t>
  </si>
  <si>
    <t>143E</t>
  </si>
  <si>
    <t>142E</t>
  </si>
  <si>
    <t>141E</t>
  </si>
  <si>
    <t>140E</t>
  </si>
  <si>
    <t>139E</t>
  </si>
  <si>
    <t>138E</t>
  </si>
  <si>
    <t>137E</t>
  </si>
  <si>
    <t>136E</t>
  </si>
  <si>
    <t>135E</t>
  </si>
  <si>
    <t>134E</t>
  </si>
  <si>
    <t>133E</t>
  </si>
  <si>
    <t>132E</t>
  </si>
  <si>
    <t>131E</t>
  </si>
  <si>
    <t>130E</t>
  </si>
  <si>
    <t>129E</t>
  </si>
  <si>
    <t>128E</t>
  </si>
  <si>
    <t>127E</t>
  </si>
  <si>
    <t>126E</t>
  </si>
  <si>
    <t>125E</t>
  </si>
  <si>
    <t>124E</t>
  </si>
  <si>
    <t>123E</t>
  </si>
  <si>
    <t>122E</t>
  </si>
  <si>
    <t>121E</t>
  </si>
  <si>
    <t>120E</t>
  </si>
  <si>
    <t>119E</t>
  </si>
  <si>
    <t>118E</t>
  </si>
  <si>
    <t>117E</t>
  </si>
  <si>
    <t>116E</t>
  </si>
  <si>
    <t>115E</t>
  </si>
  <si>
    <t>114E</t>
  </si>
  <si>
    <t>113E</t>
  </si>
  <si>
    <t>112E</t>
  </si>
  <si>
    <t>111E</t>
  </si>
  <si>
    <t>110E</t>
  </si>
  <si>
    <t>109E</t>
  </si>
  <si>
    <t>108E</t>
  </si>
  <si>
    <t>107E</t>
  </si>
  <si>
    <t>106E</t>
  </si>
  <si>
    <t>105E</t>
  </si>
  <si>
    <t>104E</t>
  </si>
  <si>
    <t>103E</t>
  </si>
  <si>
    <t>102E</t>
  </si>
  <si>
    <t>101E</t>
  </si>
  <si>
    <t>100E</t>
  </si>
  <si>
    <t>99E</t>
  </si>
  <si>
    <t>98E</t>
  </si>
  <si>
    <t>97E</t>
  </si>
  <si>
    <t>96E</t>
  </si>
  <si>
    <t>95E</t>
  </si>
  <si>
    <t>94E</t>
  </si>
  <si>
    <t>93E</t>
  </si>
  <si>
    <t>92E</t>
  </si>
  <si>
    <t>91E</t>
  </si>
  <si>
    <t>90E</t>
  </si>
  <si>
    <t>89E</t>
  </si>
  <si>
    <t>88E</t>
  </si>
  <si>
    <t>87E</t>
  </si>
  <si>
    <t>86E</t>
  </si>
  <si>
    <t>85E</t>
  </si>
  <si>
    <t>84E</t>
  </si>
  <si>
    <t>83E</t>
  </si>
  <si>
    <t>82E</t>
  </si>
  <si>
    <t>81E</t>
  </si>
  <si>
    <t>80E</t>
  </si>
  <si>
    <t>79E</t>
  </si>
  <si>
    <t>78E</t>
  </si>
  <si>
    <t>77E</t>
  </si>
  <si>
    <t>76E</t>
  </si>
  <si>
    <t>75E</t>
  </si>
  <si>
    <t>74E</t>
  </si>
  <si>
    <t>73E</t>
  </si>
  <si>
    <t>72E</t>
  </si>
  <si>
    <t>71E</t>
  </si>
  <si>
    <t>70E</t>
  </si>
  <si>
    <t>69E</t>
  </si>
  <si>
    <t>68E</t>
  </si>
  <si>
    <t>67E</t>
  </si>
  <si>
    <t>66E</t>
  </si>
  <si>
    <t>65E</t>
  </si>
  <si>
    <t>64E</t>
  </si>
  <si>
    <t>63E</t>
  </si>
  <si>
    <t>62E</t>
  </si>
  <si>
    <t>61E</t>
  </si>
  <si>
    <t>60E</t>
  </si>
  <si>
    <t>59E</t>
  </si>
  <si>
    <t>58E</t>
  </si>
  <si>
    <t>57E</t>
  </si>
  <si>
    <t>56E</t>
  </si>
  <si>
    <t>55E</t>
  </si>
  <si>
    <t>54E</t>
  </si>
  <si>
    <t>53E</t>
  </si>
  <si>
    <t>52E</t>
  </si>
  <si>
    <t>51E</t>
  </si>
  <si>
    <t>50E</t>
  </si>
  <si>
    <t>49E</t>
  </si>
  <si>
    <t>48E</t>
  </si>
  <si>
    <t>47E</t>
  </si>
  <si>
    <t>46E</t>
  </si>
  <si>
    <t>45E</t>
  </si>
  <si>
    <t>44E</t>
  </si>
  <si>
    <t>43E</t>
  </si>
  <si>
    <t>42E</t>
  </si>
  <si>
    <t>41E</t>
  </si>
  <si>
    <t>40E</t>
  </si>
  <si>
    <t>39E</t>
  </si>
  <si>
    <t>38E</t>
  </si>
  <si>
    <t>37E</t>
  </si>
  <si>
    <t>36E</t>
  </si>
  <si>
    <t>35E</t>
  </si>
  <si>
    <t>34E</t>
  </si>
  <si>
    <t>33E</t>
  </si>
  <si>
    <t>32E</t>
  </si>
  <si>
    <t>31E</t>
  </si>
  <si>
    <t>30E</t>
  </si>
  <si>
    <t>29E</t>
  </si>
  <si>
    <t>28E</t>
  </si>
  <si>
    <t>27E</t>
  </si>
  <si>
    <t>26E</t>
  </si>
  <si>
    <t>25E</t>
  </si>
  <si>
    <t>24E</t>
  </si>
  <si>
    <t>23E</t>
  </si>
  <si>
    <t>22E</t>
  </si>
  <si>
    <t>21E</t>
  </si>
  <si>
    <t>20E</t>
  </si>
  <si>
    <t>19E</t>
  </si>
  <si>
    <t>18E</t>
  </si>
  <si>
    <t>17E</t>
  </si>
  <si>
    <t>16E</t>
  </si>
  <si>
    <t>15E</t>
  </si>
  <si>
    <t>14E</t>
  </si>
  <si>
    <t>13E</t>
  </si>
  <si>
    <t>12E</t>
  </si>
  <si>
    <t>11E</t>
  </si>
  <si>
    <t>10E</t>
  </si>
  <si>
    <t>9E</t>
  </si>
  <si>
    <t>8E</t>
  </si>
  <si>
    <t>7E</t>
  </si>
  <si>
    <t>6E</t>
  </si>
  <si>
    <t>5E</t>
  </si>
  <si>
    <t>4E</t>
  </si>
  <si>
    <t>3E</t>
  </si>
  <si>
    <t>2E</t>
  </si>
  <si>
    <t xml:space="preserve">Q43 Student feels that he/she is overweight
 </t>
  </si>
  <si>
    <t xml:space="preserve">Student is overweight OR obese according to BMI
 </t>
  </si>
  <si>
    <t xml:space="preserve">Student is obese according to BMI
 </t>
  </si>
  <si>
    <t xml:space="preserve">Student is overweight but not obese according to BMI
 </t>
  </si>
  <si>
    <t xml:space="preserve">Q41e Drank three or more glasses of sports drinks yesterday
 </t>
  </si>
  <si>
    <t xml:space="preserve">Q41e Drank one or more glasses of sports drinks yesterday
 </t>
  </si>
  <si>
    <t xml:space="preserve">Q41d Drank three or more glasses of pop or soda yesterday
 </t>
  </si>
  <si>
    <t xml:space="preserve">Q41d Drank one or more glasses of pop or soda yesterday
 </t>
  </si>
  <si>
    <t xml:space="preserve">Q41a Drank three or more glasses of milk yesterday
 </t>
  </si>
  <si>
    <t xml:space="preserve">Q41a Drank one or more glasses of milk yesterday
 </t>
  </si>
  <si>
    <t xml:space="preserve">Q40 Ate 5 or more servings of fruits, fruit juices or vegetables yesterday
 </t>
  </si>
  <si>
    <t xml:space="preserve">Q39 Was physically active for at least 30 minutes on at least 5 of the last 7 days
 </t>
  </si>
  <si>
    <t xml:space="preserve">Q38 Engaged in strenuous exercise for at least 20 minutes on at least 3 of the last 7 days
 </t>
  </si>
  <si>
    <t xml:space="preserve">Q69 Rarely or often rides with friends after they have been using alcohol or drugs
 </t>
  </si>
  <si>
    <t xml:space="preserve">Q113 Drove a motor vehicle after using alcohol or other drugs one or more times in the last 12 months
 </t>
  </si>
  <si>
    <t xml:space="preserve">Q37 Has been treated for an alcohol or other drug problem in the last year
 </t>
  </si>
  <si>
    <t xml:space="preserve">Q20 Was offered, sold or given an illegal drug on school property in the last 12 months
 </t>
  </si>
  <si>
    <t xml:space="preserve">Q102b Ever uses alcohol or other drugs during school
 </t>
  </si>
  <si>
    <t xml:space="preserve">Q102a Ever uses alcohol or other drugs before school
 </t>
  </si>
  <si>
    <t xml:space="preserve">Q102 Ever uses alcohol or other drugs before OR during school
 </t>
  </si>
  <si>
    <t>Q104 Sexually active students: used a condom during last intercourse</t>
  </si>
  <si>
    <t>Q102B Sexually active students: has talked at least once with every partner about preventing pregnancy</t>
  </si>
  <si>
    <t>Q102A Sexually active students: has talked at least once with every partner about STDs/HIV</t>
  </si>
  <si>
    <t>Q98 Has ever had sexual intercourse</t>
  </si>
  <si>
    <t>W56A Feel that your parents care about you "very much""</t>
  </si>
  <si>
    <t>Q56B Feel that other adult relatives care about you very much or quite a bit</t>
  </si>
  <si>
    <t>Q56D Feel that teachers or other adults at school care about you very much or quite a bit</t>
  </si>
  <si>
    <t>Q56C Feel that friends care about you very much or quite a bit</t>
  </si>
  <si>
    <t>Q10 Can talk with father about problems most or some of the time</t>
  </si>
  <si>
    <t>Q11 Can talk with mother about problems most or some of the time</t>
  </si>
  <si>
    <t>a</t>
  </si>
  <si>
    <t>Canby, Yellow Medicine East</t>
  </si>
  <si>
    <t>Yellow Medicine East</t>
  </si>
  <si>
    <t>Annandale, Delano, Maple Lake, Monticello, Rockford, St. Michael-Albertville, Howard Lake-Waverly-Winsted</t>
  </si>
  <si>
    <t>Annandale, Maple Lake, Monticello, Rockford, St. Michael-Albertville, Howard Lake-Waverly-Winsted</t>
  </si>
  <si>
    <t>Annandale, Buffalo, Delano, Maple Lake, Monticello, Rockford, St. Michael-Albertville, Howard Lake-Waverly-Winsted</t>
  </si>
  <si>
    <t>Lewiston-Altura, St. Charles, Winona</t>
  </si>
  <si>
    <t>Breckenridge, Rothsay</t>
  </si>
  <si>
    <t>Breckenridge, Rothsay, Campbell-Tintah</t>
  </si>
  <si>
    <t>Butterfield, Madelia, St. James</t>
  </si>
  <si>
    <t>Madelia, St. James</t>
  </si>
  <si>
    <t>Forest Lake, Mahtomedi, South Washington County, Stillwater</t>
  </si>
  <si>
    <t>Forest Lake, Mahtomedi, South Washington County, Stillwater, Math and Science Academy</t>
  </si>
  <si>
    <t>Waseca, Janesville-Waldorf-Pemberton; only Waseca administered to 6th grade</t>
  </si>
  <si>
    <t>Waseca, N.R.H.E.G., Team Academy</t>
  </si>
  <si>
    <t>Waseca, N.R.H.E.G., Janesville-Waldorf-Pemberton</t>
  </si>
  <si>
    <t>Verndale, Sebeka, Menahga, Wadena-Deer Creek</t>
  </si>
  <si>
    <t>Sebeka, Menahga, Wadena-Deer Creek</t>
  </si>
  <si>
    <t>Wabasha-Kellogg, Lake City, Zumbrota-Mazeppa, Plainview-Elgin-Millville</t>
  </si>
  <si>
    <t>Elgin-Millville, Plainview, Wabasha-Kellogg, Lake City, Zumbrota-Mazeppa</t>
  </si>
  <si>
    <t>Elgin-Millville, Plainview, Wabasha-Kellogg, Lake City</t>
  </si>
  <si>
    <t>Browns Valley, Wheaton Area Schools; only Wheaton Area Schools administered to 9th and 12th grades</t>
  </si>
  <si>
    <t>Bertha-Hewitt, Browerville, Staples-Motley, Long Prairie-Grey Eagle, Eagle Valley</t>
  </si>
  <si>
    <t>Bertha-Hewitt, Staples-Motley, Long Prairie-Grey Eagle, Eagle Valley</t>
  </si>
  <si>
    <t>Kerkhoven-Murdock-Sunburg, Benson</t>
  </si>
  <si>
    <t>Kerkhoven-Murdock-Sunburg</t>
  </si>
  <si>
    <t>Morris, Chokio-Alberta; only Morris administered to 12th grade</t>
  </si>
  <si>
    <t>Morris, Chokio-Alberta</t>
  </si>
  <si>
    <t>Hancock, Morris</t>
  </si>
  <si>
    <t>Morris</t>
  </si>
  <si>
    <t>Chokio-Alberta; no results shown to protect student anonymity - too few students took the survey</t>
  </si>
  <si>
    <t>Blooming Prairie, Owatonna, Medford</t>
  </si>
  <si>
    <t>Owatonna, Medford</t>
  </si>
  <si>
    <t>Holdingford, Kimball, Melrose, Paynesville, St. Cloud, Sauk Centre, Albany, Belgrade-Brooten-Elrosa</t>
  </si>
  <si>
    <t>Holdingford, Kimball, Melrose, Paynesville, St. Cloud, Sauk Centre, Albany, Sartell-St. Stephen, Rocori, Belgrade-Brooten-Elrosa</t>
  </si>
  <si>
    <t>Holdingford, Kimball, Melrose, Paynesville, St. Cloud, Sauk Centre, Albany, Sartell-St. Stephen, Rocori, Belgrade-Brooten-Elrosa, Great River Education Center</t>
  </si>
  <si>
    <t>Sibley East, G.F.W.</t>
  </si>
  <si>
    <t>Sibley East, G.F.W., Minnesota New Country School</t>
  </si>
  <si>
    <t>Becker, Big Lake, Elk River</t>
  </si>
  <si>
    <t>Belle Plaine, Jordan, Prior Lake-Savage, Shakopee, New Prague Area</t>
  </si>
  <si>
    <t>Belle Plaine, Jordan, Prior Lake-Savage, Shakopee</t>
  </si>
  <si>
    <t>Chisholm, Hermantown, Hibbing, Proctor, Virginia, Duluth, Mountain Iron-Buhl, St. Louis County, Eveleth-Gilbert, Mesabi-East, Duluth Public Schools Academy, North Shore Community School</t>
  </si>
  <si>
    <t>Chisholm, Ely, Hermantown, Hibbing, Proctor, Virginia, Duluth, Mountain Iron-Buhl, St. Louis County, Mesabi-East, Duluth Public Schools Academy, North Shore Community School</t>
  </si>
  <si>
    <t>Chisholm, Ely, Hermantown, Hibbing, Proctor, Virginia, Duluth, Mountain Iron-Buhl, St. Louis County, Mesabi-East, Duluth Public Schools Academy, Lake Superior High School, North Shore Community School</t>
  </si>
  <si>
    <t>Chisholm, Ely, Floodwood, Hermantown, Hibbing, Proctor, Virginia, Duluth, Mountain Iron-Buhl, St. Louis County, Mesabi-\East, Duluth Public Schools Academy, Martin Hughes Charter School</t>
  </si>
  <si>
    <t>Chisholm, Ely, Floodwood, Hermantown, Hibbing, Virginia, Nett Lake, Duluth, Mountain Iron-Buhl, St. Louis County, Mesabi-East, Duluth Public Schools Academy</t>
  </si>
  <si>
    <t>Badger, Roseau, Warroad, Greenbush-Middle River</t>
  </si>
  <si>
    <t>Luverne</t>
  </si>
  <si>
    <t>Hills-Beaver Creek, Luverne; no 12th grade results shown to protect student anonymity - too few students took the survey</t>
  </si>
  <si>
    <t>Hills-Beaver Creek, Luverne</t>
  </si>
  <si>
    <t>Faribault, Northfield, Discovery Public School Faribault, Cannon River Stem School</t>
  </si>
  <si>
    <t>Faribault, Northfield</t>
  </si>
  <si>
    <t>Faribault, Northfield, Discovery Public School Faribault</t>
  </si>
  <si>
    <t>State Academy for the Deaf, Faribault, Northfield</t>
  </si>
  <si>
    <t>Buffalo Lake-Hector, Bird Island-Olivia-Lake Lillian, Renville County West</t>
  </si>
  <si>
    <t>Bird Island-Olivia-Lake Lillian, Renville County West</t>
  </si>
  <si>
    <t>Renville, Sacred Heart, Buffalo Lake-Hector, Bird Island-Olivia-Lake Lillian</t>
  </si>
  <si>
    <t>Wabasso, Cedar Mountain, Redwood Area Schools</t>
  </si>
  <si>
    <t>Milroy, Wabasso, Walnut Grove, Cedar Mountain, Redwood Falls, Red Rock Central</t>
  </si>
  <si>
    <t>Milroy, Wabasso, Walnut Grove, Cedar Mountain, Redwood Falls</t>
  </si>
  <si>
    <t>Oklee, Plummer, Red Lake Falls</t>
  </si>
  <si>
    <t>Mounds View, North St. Paul-Maplewood, Roseville, White Bear Lake, St. Paul, Community of Peace Academy, Twin Cities Academy, Twin Cities Academy High School, East Metro iIntegration District</t>
  </si>
  <si>
    <t>Mounds View, North St. Paul-Maplewood, Roseville, White Bear Lake, St. Paul, Metro Deaf School, Community of Peace Academy; Achieve Language Academy, Twin Cities Academy, Hope Community Academy, Academia Cesar Chavez Charter, Twin Cities Academy High School</t>
  </si>
  <si>
    <t>Mounds View, North St. Paul-Maplewood, Roseville, White Bear Lake, St. Paul, Community of Peace Academy, Cyber Village Academy, Twin Cities Academy, Academia Cesar Chavez Charter, Avalon School, East Metro Integration District, Valley Crossing Community School</t>
  </si>
  <si>
    <t>Mounds View, North St. Paul-Maplewood, Roseville, White Bear Lake, St. Paul, Community of Peace Academy, Achieve Language Academy, Twin Cities Academy</t>
  </si>
  <si>
    <t>Mounds View, North St. Paul-Maplewood, Roseville, White Bear Lake, St. Paul, Community of Peace Academy</t>
  </si>
  <si>
    <t>Minnewaska</t>
  </si>
  <si>
    <t>Cyrus, Minnewaska; only Minnewaska administered to 6th and 9th grades</t>
  </si>
  <si>
    <t>Climax, Crookston, East Grand Forks, Fertile-Beltrami, Fisher, Fosston, Win-E-Mac</t>
  </si>
  <si>
    <t>Crookston, East Grand Forks, Fosston, Win-E-Mac</t>
  </si>
  <si>
    <t>Climax, Crookston, East Grand Forks, Fisher, Fosston</t>
  </si>
  <si>
    <t>Climax, Crookston, East Grand Forks, Fertile-Beltrami, Fisher, Mentor, Win-E-Mac</t>
  </si>
  <si>
    <t>Pipestone Area</t>
  </si>
  <si>
    <t>Edgerton, Pipestone Area</t>
  </si>
  <si>
    <t>Willow River, Pine City, Hinckley-Finlayson, East Central</t>
  </si>
  <si>
    <t>Pine City, Hinckley-Finlayson, East Central</t>
  </si>
  <si>
    <t>Thief River Falls</t>
  </si>
  <si>
    <t>Goodridge, Thief River Falls</t>
  </si>
  <si>
    <t>Goodridge, Thief River Falls; only Thief River Falls administered to 6th and 9th grades</t>
  </si>
  <si>
    <t>Battle Lake, Henning, Parkers Prairie, Pelican Rapids, Perham, Underwood, New York Mills</t>
  </si>
  <si>
    <t>Battle Lake, Fergus Falls, Henning, Parkers Prairie, Pelican Rapids, Perham, Underwood, New York Mills</t>
  </si>
  <si>
    <t>Byron, Dover-Eyota, Stewartville, Rochester</t>
  </si>
  <si>
    <t>Chatfield, Byron, Dover-Eyota, Stewartville, Rochester</t>
  </si>
  <si>
    <t>Byron, Dover-Eyota, Rochester</t>
  </si>
  <si>
    <t>Chatfield, Byron, Dover-Eyota, Stewartville, Rochester, Studio Academy Charter School</t>
  </si>
  <si>
    <t>Norman County East, Norman County West, Ada-Borup</t>
  </si>
  <si>
    <t>Adrian, Brewster, Ellsworth, Round Lake, Worthington</t>
  </si>
  <si>
    <t>Adrian, Brewster, Round Lake, Worthington</t>
  </si>
  <si>
    <t>Nicollet, St. Peter; only Nicollet administered to 6th grade</t>
  </si>
  <si>
    <t>Nicollet, St. Peter</t>
  </si>
  <si>
    <t>Nicollet, St. Peter; only St. Peter administered to 9th grade</t>
  </si>
  <si>
    <t>Murray County Central</t>
  </si>
  <si>
    <t>Fulda, Murray County Central</t>
  </si>
  <si>
    <t>Austin, Grand Meadow, Leroy, Southland</t>
  </si>
  <si>
    <t>Austin, Lyle, Leroy, Southland</t>
  </si>
  <si>
    <t>Austin, Grand Meadow, Lyle, Leroy, Southland</t>
  </si>
  <si>
    <t>Little Falls, Pierz, Royalton, Swanville, Upsala</t>
  </si>
  <si>
    <t>Pierz, Royalton, Swanville, Upsala</t>
  </si>
  <si>
    <t>Isle, Princeton, Onamia, Milaca</t>
  </si>
  <si>
    <t>Isle, Princeton, Onamia, Milaca, Nay-Ah-Shing</t>
  </si>
  <si>
    <t>Princeton, Onamia, Milaca</t>
  </si>
  <si>
    <t>Eden Valley-Watkins, Litchfield, Dassel-Cokato, A.C.G.C.</t>
  </si>
  <si>
    <t>Martin County West, Granada Huntley-East Chain, Fairmont Area Schools</t>
  </si>
  <si>
    <t>Truman, Martin County West, Fairmont Area Schools</t>
  </si>
  <si>
    <t>Truman, Martin County West, Granada Huntley-East Chain, Fairmont Area Schools</t>
  </si>
  <si>
    <t>Marshall County Central Schools, Grygla, Warren-Alvarado-Oslo, Stephen-Argyle Central Schools</t>
  </si>
  <si>
    <t>Marshall County Central Schools, Grygla, Stephen-Argyle Central Schools</t>
  </si>
  <si>
    <t>Mahnomen, Waubun</t>
  </si>
  <si>
    <t>Mahnomen, Waubun, Circle of Life</t>
  </si>
  <si>
    <t>Mahnomen, Waubun; only Waubun administered to 9th and 12th grades</t>
  </si>
  <si>
    <t>No participation</t>
  </si>
  <si>
    <t>Hutchinson, Lester Prairie</t>
  </si>
  <si>
    <t>Hutchinson, Lester Prairie, Glencoe-Silver Lake, McLeod West</t>
  </si>
  <si>
    <t>Hutchinson, Glencoe-Silver Lake, McLeod West</t>
  </si>
  <si>
    <t>Hutchinson, Lester Prairie, Glencoe-Silver Lake</t>
  </si>
  <si>
    <t>Brownton, Hutchinson, Lester Prairie, Stewart, Glencoe-Silver Lake</t>
  </si>
  <si>
    <t>Marshall, Lakeview, Tracy Area Schools</t>
  </si>
  <si>
    <t>Marshall, Minneota, Tracy, Lakeview</t>
  </si>
  <si>
    <t>Marshall, Minneota, Lynd, Tracy, Russell, Lakeview, Yankton Country Charter</t>
  </si>
  <si>
    <t>Balaton, Marshall, Minneota, Tracy, Russell, Lakeview</t>
  </si>
  <si>
    <t>Balaton, Marshall, Minneota, Lynd, Tracy, Russell, Lakeview</t>
  </si>
  <si>
    <t>Ivanhoe, Lake Benton, RTR Public Schools</t>
  </si>
  <si>
    <t>Hendricks, Ivanhoe, Lake Benton, RTR Public Schools</t>
  </si>
  <si>
    <t>Hendricks, Ivanhoe, Lake Benton, Tyler</t>
  </si>
  <si>
    <t>Hendricks, Ivanhoe, Lake Benton</t>
  </si>
  <si>
    <t>Cleveland, LeCenter, Montgomery-Lonsdale, Waterville-Elysian-Morristown, LeSueur-Henderson</t>
  </si>
  <si>
    <t>Cleveland, LeCenter, Montgomery-Lonsdale, Waterville-Elysian-Morristown</t>
  </si>
  <si>
    <t>Cleveland, LeCenter, Montgomery-Lonsdale, Waterville-Elysian-Morristown, LeSueur-Henderson, Minnesota New Country School</t>
  </si>
  <si>
    <t>Lake of the Woods</t>
  </si>
  <si>
    <t>Lake Superior</t>
  </si>
  <si>
    <t>Dawson-Boyd; Lac qui Parle Valley</t>
  </si>
  <si>
    <t>Bellingham, Dawson-Boyd; Lac qui Parle Valley</t>
  </si>
  <si>
    <t>International Falls, South Koochiching</t>
  </si>
  <si>
    <t>International Falls</t>
  </si>
  <si>
    <t>International Falls, Littlefork-Big Falls</t>
  </si>
  <si>
    <t>International Falls, Littlefork-Big Falls, South Koochiching</t>
  </si>
  <si>
    <t>Lancaster, Kittson Central, Tri-County</t>
  </si>
  <si>
    <t>Lancaster, Tri-County</t>
  </si>
  <si>
    <t>New London-Spicer, Willmar</t>
  </si>
  <si>
    <t>Mora, Ogilve</t>
  </si>
  <si>
    <t>Mora</t>
  </si>
  <si>
    <t>Heron Lake-Okabena, Jackson County Central (2895)</t>
  </si>
  <si>
    <t>Sioux Valley, Heron Lake-Okabena, Jackson County Central (2862)</t>
  </si>
  <si>
    <t>Greenway, Deer River, Grand Rapids, Nashwauk-Keewatin, Northern Lights Community School</t>
  </si>
  <si>
    <t>Deer River, Grand Rapids, Nashwauk-Keewatin, Northern Lights Community School</t>
  </si>
  <si>
    <t>Deer River, Grand Rapids, Nashwauk-Keewatin</t>
  </si>
  <si>
    <t>Greenway, Deer River, Grand Rapids, Nashwauk-Keewatin</t>
  </si>
  <si>
    <t>Cambridge-Isanti</t>
  </si>
  <si>
    <t>Braham, Cambridge-Isanti</t>
  </si>
  <si>
    <t>LaPorte, Nevis, Park Rapids</t>
  </si>
  <si>
    <t>Houston; Caledonia, LaCrescent-Hokah</t>
  </si>
  <si>
    <t>Caledonia, LaCrescent-Hokah; only LaCrescent-Hokah administered to 6th grade</t>
  </si>
  <si>
    <t>Hopkins, Bloomington, Eden Prairie, Edina, Minnetonka, Westonka, Orono, Osseo, Richfield, Robbinsdale, St. Louis Park, Wayzata, Brooklyn Center, Minneapolis, Minnesota Transitions Charter School, Main Street School Performing Arts, Southside Family Charter School, Metropolitan Learning Alliance, West Metro Education Program</t>
  </si>
  <si>
    <t>Hopkins, Bloomington, Eden Prairie, Edina, Minnetonka, Westonka, Orono, Osseo, Richfield, Robbinsdale, St. Anthony-New Brighton, St. Louis Park, Wayzata, Brooklyn Center, Minneapolis, Perpich Arts High School, Odessey Charter School, Heart of the Earth Charter, Aurora Charter School, Sage Academy Charter, Partnership Academy, Main Street School Performing Arts, Academy of Biosciences, Southside Family Charter School, West Metro Education Program</t>
  </si>
  <si>
    <t>Hopkins, Bloomington, Eden Prairie, Edina, Minnetonka, Westonka, Orono, Osseo, Richfield, Robbinsdale, St. Louis Park, Wayzata, Minneapolis, Perpich Arts High School, Sojourner Turth Academy, Sage Academy Charter, Partnership Academy, West Metro Education Program</t>
  </si>
  <si>
    <t>Hopkins, Bloomington, Eden Prairie, Edina, Minnetonka, Westonka, Orono, Osseo, Richfield, Robbinsdale, St. Anthony-New Brighton, St. Louis Park, Wayzata, Minneapolis, Sojourner Turth Academy, Metropolitan Learning Alliance, West Metro Education Program</t>
  </si>
  <si>
    <t>Hopkins, Bloomington, Eden Prairie, Edina, Minnetonka, Westonka, Orono, Osseo, Richfield, Robbinsdale, St. Anthony-New Brighton, St. Louis Park, Wayzata, Brooklyn Center, Intermediate District 287, Minneapolis, Cedar Riverside Community School, New Visions Charter School, Minnesota Transitions Charter School</t>
  </si>
  <si>
    <t>West Central Area</t>
  </si>
  <si>
    <t>Hermon-Norcross, West Central Area</t>
  </si>
  <si>
    <t>Ashby, Hermon-Norcross, West Central Area</t>
  </si>
  <si>
    <t>Cannon Falls, Goodhue, Pine Island, Red Wing, Kenyon-Wanamingo</t>
  </si>
  <si>
    <t>Cannon Falls, Pine Island, Red Wing, Kenyon-Wanamingo</t>
  </si>
  <si>
    <t>Goodhue, Pine Island, Red Wing, Kenyon-Wanamingo</t>
  </si>
  <si>
    <t>Goodhue, Pine Island, Red Wing, Kenyon-Wanamingo, Zumbrota-Mazeppa</t>
  </si>
  <si>
    <t>Albert Lea, Alden-Conger</t>
  </si>
  <si>
    <t>Albert Lea, Alden-Conger, Glenville-Emmons</t>
  </si>
  <si>
    <t>Albert Lea, Alden-Conger, Emmons, Glenville</t>
  </si>
  <si>
    <t>Lanesboro, Mabel-Canton, Rushford-Peterson, Kingsland, Fillmore Central</t>
  </si>
  <si>
    <t>Lanesboro, Mabel-Canton, Rushford-Peterson, Fillmore Central</t>
  </si>
  <si>
    <t>United South Central</t>
  </si>
  <si>
    <t>United South Central, Blue Earth Area Public Schools</t>
  </si>
  <si>
    <t>Alexandria, Osakis</t>
  </si>
  <si>
    <t>Alexandria, Evansville, Osakis</t>
  </si>
  <si>
    <t>Hayfield, Kasson-Mantorville, Triton</t>
  </si>
  <si>
    <t>South St. Paul, Burnsville, Farmington, Lakeville, Randolph, Rosemount-Apple Valley-Eagan, West St. Paul-Mendota Hts-Eagan, Inver Grove Heights, Hastings</t>
  </si>
  <si>
    <t>South St. Paul, Burnsville, Farmington, Lakeville, Randolph, Rosemount-Apple Valley-Eagan, West St. Paul-Mendota Hts-Eagan, Inver Grove Heights, Hastings, River Heights Charter School</t>
  </si>
  <si>
    <t>South St. Paul, Burnsville, Farmington, Lakeville, Randolph, Rosemount-Apple Valley-Eagan, West St. Paul-Mendota Hts-Eagan, Inver Grove Heights, Intermediate District 917</t>
  </si>
  <si>
    <t>South St. Paul, Burnsville, Farmington, Lakeville, Randolph, Rosemount-Apple Valley-Eagan, Inver Grove Heights, Hastings</t>
  </si>
  <si>
    <t>Brainerd, Crosby-Ironton, Pequot Lakes</t>
  </si>
  <si>
    <t>Brainerd, Crosby-Ironton, Pequot Lakes, Crosslake Community Charter</t>
  </si>
  <si>
    <t>Brainerd, Crosby-Ironton, Pequot Lakes, Emily Charter School</t>
  </si>
  <si>
    <t>Mountain Lake, Red Rock Central, Westbrook-Walnut Grove</t>
  </si>
  <si>
    <t>Mountain Lake, Windom, Red Rock Central, Westbrook-Walnut Grove</t>
  </si>
  <si>
    <t>Mountain Lake, Westbrook, Windom</t>
  </si>
  <si>
    <t>Bagley, Clearbrook-Gonvick</t>
  </si>
  <si>
    <t>Clearbrook; no results shown to protect student anonymity - too few students took the survey</t>
  </si>
  <si>
    <t>Barnesville, Hawley, Moorhead, Ulen-Hitterdal, Dilworth-Glyndon-Felton</t>
  </si>
  <si>
    <t>North Branch, Rush City, Chisago Lakes</t>
  </si>
  <si>
    <t>Trio Wolf Creek Distance Learning; no results shown to protect student anonymity - too few students took the survey</t>
  </si>
  <si>
    <t>M.A.C.C.R.A.Y.</t>
  </si>
  <si>
    <t>Montevideo, M.A.C.C.R.A.Y.</t>
  </si>
  <si>
    <t>Montevideo, M.A.C.C.R.A.Y.; only M.A.C.C.R.A.Y. administered to 9th and 12th grades</t>
  </si>
  <si>
    <t>Waker-Hackensack-Akeley, Cass Lake-Bena, Pillager, Northland Community Schools, Pine River-Backus, Pillager Area Charter School</t>
  </si>
  <si>
    <t>Waker-Hackensack-Akeley, Cass Lake-Bena, Northland Community Schools, Pine River-Backus</t>
  </si>
  <si>
    <t>Waker-Hackensack-Akeley, Cass Lake-Bena, Pillager, Northland Community Schools</t>
  </si>
  <si>
    <t>Waker-Hackensack-Akeley, Cass Lake-Bena, Pillager, Northland Community Schools, Pine River-Backus</t>
  </si>
  <si>
    <t>Norwood, Waconia, Watertown-Mayer, Eastern Carver County</t>
  </si>
  <si>
    <t>Norwood, Waconia, Eastern Carver County</t>
  </si>
  <si>
    <t>Barnum, Carlton, Cloquet, Moose Lake, Esko</t>
  </si>
  <si>
    <t>Barnum, Carlton, Cloquet, Moose Lake, Esko, Wrenshall, Fond du Lac Ojibway School</t>
  </si>
  <si>
    <t>Barnum, Carlton, Cloquet, Esko, Wrenshall</t>
  </si>
  <si>
    <t>Barnum, Carlton, Cloquet, Cromwell-Wright, Moose Lake, Esko, Wrenshall</t>
  </si>
  <si>
    <t>Comfrey, Sleepy Eye, Springfield, New Ulm</t>
  </si>
  <si>
    <t>Comfrey, Sleepy Eye, Springfield, New Ulm, Hanska Charter School</t>
  </si>
  <si>
    <t>Sleepy Eye, Springfield, New Ulm</t>
  </si>
  <si>
    <t>St. Clair, Mankato, Lake Crystal-Wellcome, Maple River</t>
  </si>
  <si>
    <t>St. Clair, Mankato, Maple River, Riverbend Academy</t>
  </si>
  <si>
    <t>Clinton-Graceville-Beardsley, Ortonville Area Schools</t>
  </si>
  <si>
    <t>Clinton-Graceville-Beardsley, Ortonville; only Clinton-Graceville-Beardsley administered to 12th grade</t>
  </si>
  <si>
    <t>Clinton-Graceville-Beardsley, Ortonville</t>
  </si>
  <si>
    <t>Clinton-Graceville-Beardsley</t>
  </si>
  <si>
    <t>Clinton-Graceville</t>
  </si>
  <si>
    <t>Sauk Rapids-Rice, Foley</t>
  </si>
  <si>
    <t>Bemidji, Kelliher, Red Lake, Treknorth High School, Voyageurs Expeditionary</t>
  </si>
  <si>
    <t>Bemidji, Blackduck, Red Lake, Treknorth High School</t>
  </si>
  <si>
    <t>Bemidji, Blackduck, Kelliher, Red Lake, Treknorth High School</t>
  </si>
  <si>
    <t>Bemidji, Blackduck, Red Lake</t>
  </si>
  <si>
    <t>Bemidji, Blackduck, Kelliher, Red Lake</t>
  </si>
  <si>
    <t>Detroit Lakes, Pine Point, Lake Park-Audubon</t>
  </si>
  <si>
    <t>Detroit Lakes, Frazee-Vergas, Pine Point, Lake Park-Audubon</t>
  </si>
  <si>
    <t>Detroit Lakes, Frazee-Vergas, Lake Park-Audubon</t>
  </si>
  <si>
    <t xml:space="preserve">Audubon, Detroit Lakes, Frazee-Vergas, Lake Park, </t>
  </si>
  <si>
    <t>Metropolitan Learning Alliance, New Visions Charter School</t>
  </si>
  <si>
    <t>Academy Of Biosciences, Aurora Charter School, Brooklyn Center, Main Street School Performing Arts, Metropolitan Learning Alliance, New Visions Charter School, Odyssey Charter School, St. Anthony-New Brighton</t>
  </si>
  <si>
    <t>Academy Of Biosciences, Aurora Charter School, Brooklyn Center, Main Street School Performing Arts, New Visions Charter School, Odyssey Charter School, Perpich Arts High School, Sage Academy Charter</t>
  </si>
  <si>
    <t>Academy Of Biosciences, Aurora Charter School, Main Street School Performing Arts, Metropolitan Learning Alliance, Odyssey Charter School, Perpich Arts High School, Sage Academy Charter, West Metro Education Program</t>
  </si>
  <si>
    <t>Anoka-Hennepin, Centennial, Columbia Heights, Fridley, Spring Lake Park, Cygnus Academy, Da Vinci Academy, Global Academy</t>
  </si>
  <si>
    <t>Anoka-Hennepin, Centennial, Columbia Heights, Fridley, St. Francis, Spring Lake Park, Liberty High School</t>
  </si>
  <si>
    <t>Anoka-Hennepin, Centennial, Columbia Heights, Fridley, Spring Lake Park, Northwest Passage High School</t>
  </si>
  <si>
    <t>Anoka-Hennepin, Centennial, Columbia Heights, Fridley, St. Francis, Spring Lake Park, Northwest Passage High School</t>
  </si>
  <si>
    <t>Anoka-Hennepin, Centennial, Columbia Heights, Fridley, Spring Lake Park</t>
  </si>
  <si>
    <t>DNP10</t>
  </si>
  <si>
    <t>DNP07</t>
  </si>
  <si>
    <t>DNP04</t>
  </si>
  <si>
    <t>DNP01</t>
  </si>
  <si>
    <t>DNP98</t>
  </si>
  <si>
    <t>Aitkin, Hill City, McGregor, Minisinaakwaang Leadership Academy</t>
  </si>
  <si>
    <t>Aitkin, Hill City, McGregor</t>
  </si>
  <si>
    <t>Hill City, McGregor; only McGregor administered to 12th grade</t>
  </si>
  <si>
    <t>261F</t>
  </si>
  <si>
    <t>260F</t>
  </si>
  <si>
    <t>259F</t>
  </si>
  <si>
    <t>258F</t>
  </si>
  <si>
    <t>257F</t>
  </si>
  <si>
    <t>256F</t>
  </si>
  <si>
    <t>255F</t>
  </si>
  <si>
    <t>254F</t>
  </si>
  <si>
    <t>253F</t>
  </si>
  <si>
    <t>252F</t>
  </si>
  <si>
    <t>251F</t>
  </si>
  <si>
    <t>250F</t>
  </si>
  <si>
    <t>249F</t>
  </si>
  <si>
    <t>248F</t>
  </si>
  <si>
    <t>247F</t>
  </si>
  <si>
    <t>246F</t>
  </si>
  <si>
    <t>245F</t>
  </si>
  <si>
    <t>244F</t>
  </si>
  <si>
    <t>243F</t>
  </si>
  <si>
    <t>242F</t>
  </si>
  <si>
    <t>241F</t>
  </si>
  <si>
    <t>240F</t>
  </si>
  <si>
    <t>239F</t>
  </si>
  <si>
    <t>238F</t>
  </si>
  <si>
    <t>237F</t>
  </si>
  <si>
    <t>236F</t>
  </si>
  <si>
    <t>235F</t>
  </si>
  <si>
    <t>234F</t>
  </si>
  <si>
    <t>233F</t>
  </si>
  <si>
    <t>232F</t>
  </si>
  <si>
    <t>231F</t>
  </si>
  <si>
    <t>230F</t>
  </si>
  <si>
    <t>229F</t>
  </si>
  <si>
    <t>228F</t>
  </si>
  <si>
    <t>227F</t>
  </si>
  <si>
    <t>226F</t>
  </si>
  <si>
    <t>225F</t>
  </si>
  <si>
    <t>224F</t>
  </si>
  <si>
    <t>223F</t>
  </si>
  <si>
    <t>222F</t>
  </si>
  <si>
    <t>221F</t>
  </si>
  <si>
    <t>220F</t>
  </si>
  <si>
    <t>219F</t>
  </si>
  <si>
    <t>218F</t>
  </si>
  <si>
    <t>217F</t>
  </si>
  <si>
    <t>216F</t>
  </si>
  <si>
    <t>215F</t>
  </si>
  <si>
    <t>214F</t>
  </si>
  <si>
    <t>213F</t>
  </si>
  <si>
    <t>212F</t>
  </si>
  <si>
    <t>211F</t>
  </si>
  <si>
    <t>210F</t>
  </si>
  <si>
    <t>209F</t>
  </si>
  <si>
    <t>208F</t>
  </si>
  <si>
    <t>207F</t>
  </si>
  <si>
    <t>206F</t>
  </si>
  <si>
    <t>205F</t>
  </si>
  <si>
    <t>204F</t>
  </si>
  <si>
    <t>203F</t>
  </si>
  <si>
    <t>202F</t>
  </si>
  <si>
    <t>201F</t>
  </si>
  <si>
    <t>200F</t>
  </si>
  <si>
    <t>199F</t>
  </si>
  <si>
    <t>198F</t>
  </si>
  <si>
    <t>197F</t>
  </si>
  <si>
    <t>196F</t>
  </si>
  <si>
    <t>195F</t>
  </si>
  <si>
    <t>194F</t>
  </si>
  <si>
    <t>193F</t>
  </si>
  <si>
    <t>192F</t>
  </si>
  <si>
    <t>191F</t>
  </si>
  <si>
    <t>190F</t>
  </si>
  <si>
    <t>189F</t>
  </si>
  <si>
    <t>188F</t>
  </si>
  <si>
    <t>187F</t>
  </si>
  <si>
    <t>186F</t>
  </si>
  <si>
    <t>185F</t>
  </si>
  <si>
    <t>184F</t>
  </si>
  <si>
    <t>183F</t>
  </si>
  <si>
    <t>182F</t>
  </si>
  <si>
    <t>181F</t>
  </si>
  <si>
    <t>180F</t>
  </si>
  <si>
    <t>179F</t>
  </si>
  <si>
    <t>178F</t>
  </si>
  <si>
    <t>177F</t>
  </si>
  <si>
    <t>176F</t>
  </si>
  <si>
    <t>175F</t>
  </si>
  <si>
    <t>174F</t>
  </si>
  <si>
    <t>173F</t>
  </si>
  <si>
    <t>172F</t>
  </si>
  <si>
    <t>171F</t>
  </si>
  <si>
    <t>170F</t>
  </si>
  <si>
    <t>169F</t>
  </si>
  <si>
    <t>168F</t>
  </si>
  <si>
    <t>167F</t>
  </si>
  <si>
    <t>166F</t>
  </si>
  <si>
    <t>165F</t>
  </si>
  <si>
    <t>164F</t>
  </si>
  <si>
    <t>163F</t>
  </si>
  <si>
    <t>162F</t>
  </si>
  <si>
    <t>161F</t>
  </si>
  <si>
    <t>160F</t>
  </si>
  <si>
    <t>159F</t>
  </si>
  <si>
    <t>158F</t>
  </si>
  <si>
    <t>157F</t>
  </si>
  <si>
    <t>156F</t>
  </si>
  <si>
    <t>155F</t>
  </si>
  <si>
    <t>154F</t>
  </si>
  <si>
    <t>153F</t>
  </si>
  <si>
    <t>152F</t>
  </si>
  <si>
    <t>151F</t>
  </si>
  <si>
    <t>150F</t>
  </si>
  <si>
    <t>149F</t>
  </si>
  <si>
    <t>148F</t>
  </si>
  <si>
    <t>147F</t>
  </si>
  <si>
    <t>146F</t>
  </si>
  <si>
    <t>145F</t>
  </si>
  <si>
    <t>144F</t>
  </si>
  <si>
    <t>143F</t>
  </si>
  <si>
    <t>142F</t>
  </si>
  <si>
    <t>141F</t>
  </si>
  <si>
    <t>140F</t>
  </si>
  <si>
    <t>139F</t>
  </si>
  <si>
    <t>138F</t>
  </si>
  <si>
    <t>137F</t>
  </si>
  <si>
    <t>136F</t>
  </si>
  <si>
    <t>135F</t>
  </si>
  <si>
    <t>134F</t>
  </si>
  <si>
    <t>133F</t>
  </si>
  <si>
    <t>132F</t>
  </si>
  <si>
    <t>131F</t>
  </si>
  <si>
    <t>130F</t>
  </si>
  <si>
    <t>129F</t>
  </si>
  <si>
    <t>128F</t>
  </si>
  <si>
    <t>127F</t>
  </si>
  <si>
    <t>126F</t>
  </si>
  <si>
    <t>125F</t>
  </si>
  <si>
    <t>124F</t>
  </si>
  <si>
    <t>123F</t>
  </si>
  <si>
    <t>122F</t>
  </si>
  <si>
    <t>121F</t>
  </si>
  <si>
    <t>120F</t>
  </si>
  <si>
    <t>119F</t>
  </si>
  <si>
    <t>118F</t>
  </si>
  <si>
    <t>117F</t>
  </si>
  <si>
    <t>116F</t>
  </si>
  <si>
    <t>115F</t>
  </si>
  <si>
    <t>114F</t>
  </si>
  <si>
    <t>113F</t>
  </si>
  <si>
    <t>112F</t>
  </si>
  <si>
    <t>111F</t>
  </si>
  <si>
    <t>110F</t>
  </si>
  <si>
    <t>109F</t>
  </si>
  <si>
    <t>108F</t>
  </si>
  <si>
    <t>107F</t>
  </si>
  <si>
    <t>106F</t>
  </si>
  <si>
    <t>105F</t>
  </si>
  <si>
    <t>104F</t>
  </si>
  <si>
    <t>103F</t>
  </si>
  <si>
    <t>102F</t>
  </si>
  <si>
    <t>101F</t>
  </si>
  <si>
    <t>100F</t>
  </si>
  <si>
    <t>99F</t>
  </si>
  <si>
    <t>98F</t>
  </si>
  <si>
    <t>97F</t>
  </si>
  <si>
    <t>96F</t>
  </si>
  <si>
    <t>95F</t>
  </si>
  <si>
    <t>94F</t>
  </si>
  <si>
    <t>93F</t>
  </si>
  <si>
    <t>92F</t>
  </si>
  <si>
    <t>91F</t>
  </si>
  <si>
    <t>90F</t>
  </si>
  <si>
    <t>89F</t>
  </si>
  <si>
    <t>88F</t>
  </si>
  <si>
    <t>87F</t>
  </si>
  <si>
    <t>86F</t>
  </si>
  <si>
    <t>85F</t>
  </si>
  <si>
    <t>84F</t>
  </si>
  <si>
    <t>83F</t>
  </si>
  <si>
    <t>82F</t>
  </si>
  <si>
    <t>81F</t>
  </si>
  <si>
    <t>80F</t>
  </si>
  <si>
    <t>79F</t>
  </si>
  <si>
    <t>78F</t>
  </si>
  <si>
    <t>77F</t>
  </si>
  <si>
    <t>76F</t>
  </si>
  <si>
    <t>75F</t>
  </si>
  <si>
    <t>74F</t>
  </si>
  <si>
    <t>73F</t>
  </si>
  <si>
    <t>72F</t>
  </si>
  <si>
    <t>71F</t>
  </si>
  <si>
    <t>70F</t>
  </si>
  <si>
    <t>69F</t>
  </si>
  <si>
    <t>68F</t>
  </si>
  <si>
    <t>67F</t>
  </si>
  <si>
    <t>66F</t>
  </si>
  <si>
    <t>65F</t>
  </si>
  <si>
    <t>64F</t>
  </si>
  <si>
    <t>63F</t>
  </si>
  <si>
    <t>62F</t>
  </si>
  <si>
    <t>61F</t>
  </si>
  <si>
    <t>60F</t>
  </si>
  <si>
    <t>59F</t>
  </si>
  <si>
    <t>58F</t>
  </si>
  <si>
    <t>57F</t>
  </si>
  <si>
    <t>56F</t>
  </si>
  <si>
    <t>55F</t>
  </si>
  <si>
    <t>54F</t>
  </si>
  <si>
    <t>53F</t>
  </si>
  <si>
    <t>52F</t>
  </si>
  <si>
    <t>51F</t>
  </si>
  <si>
    <t>50F</t>
  </si>
  <si>
    <t>49F</t>
  </si>
  <si>
    <t>48F</t>
  </si>
  <si>
    <t>47F</t>
  </si>
  <si>
    <t>46F</t>
  </si>
  <si>
    <t>45F</t>
  </si>
  <si>
    <t>44F</t>
  </si>
  <si>
    <t>43F</t>
  </si>
  <si>
    <t>42F</t>
  </si>
  <si>
    <t>41F</t>
  </si>
  <si>
    <t>40F</t>
  </si>
  <si>
    <t>39F</t>
  </si>
  <si>
    <t>38F</t>
  </si>
  <si>
    <t>37F</t>
  </si>
  <si>
    <t>36F</t>
  </si>
  <si>
    <t>35F</t>
  </si>
  <si>
    <t>34F</t>
  </si>
  <si>
    <t>33F</t>
  </si>
  <si>
    <t>32F</t>
  </si>
  <si>
    <t>31F</t>
  </si>
  <si>
    <t>30F</t>
  </si>
  <si>
    <t>29F</t>
  </si>
  <si>
    <t>28F</t>
  </si>
  <si>
    <t>27F</t>
  </si>
  <si>
    <t>26F</t>
  </si>
  <si>
    <t>25F</t>
  </si>
  <si>
    <t>24F</t>
  </si>
  <si>
    <t>23F</t>
  </si>
  <si>
    <t>22F</t>
  </si>
  <si>
    <t>21F</t>
  </si>
  <si>
    <t>20F</t>
  </si>
  <si>
    <t>19F</t>
  </si>
  <si>
    <t>18F</t>
  </si>
  <si>
    <t>17F</t>
  </si>
  <si>
    <t>16F</t>
  </si>
  <si>
    <t>15F</t>
  </si>
  <si>
    <t>14F</t>
  </si>
  <si>
    <t>13F</t>
  </si>
  <si>
    <t>12F</t>
  </si>
  <si>
    <t>11F</t>
  </si>
  <si>
    <t>10F</t>
  </si>
  <si>
    <t>9F</t>
  </si>
  <si>
    <t>8F</t>
  </si>
  <si>
    <t>7F</t>
  </si>
  <si>
    <t>6F</t>
  </si>
  <si>
    <t>5F</t>
  </si>
  <si>
    <t>4F</t>
  </si>
  <si>
    <t>3F</t>
  </si>
  <si>
    <t>2F</t>
  </si>
  <si>
    <t>2010 dist</t>
  </si>
  <si>
    <t>2007 dist</t>
  </si>
  <si>
    <t>2004 dist</t>
  </si>
  <si>
    <t>2001 dist</t>
  </si>
  <si>
    <t>1998 districts</t>
  </si>
  <si>
    <t xml:space="preserve">Q126 Among sexually active students: used a condom during last intercourse
 </t>
  </si>
  <si>
    <t xml:space="preserve">Q125 Among sexually active students: always uses a condom
 </t>
  </si>
  <si>
    <t xml:space="preserve">Q124 Among sexually active students: always uses some birth control method
 </t>
  </si>
  <si>
    <t xml:space="preserve">Q122 Among sexually active students: has talked at least once with every partner about preventing pregnancy
 </t>
  </si>
  <si>
    <t xml:space="preserve">Q121 Among sexually active students: has talked at least once with every partner about STDs/HIV
 </t>
  </si>
  <si>
    <t xml:space="preserve">Q118 Student has ever had sexual intercourse
 </t>
  </si>
  <si>
    <t xml:space="preserve">Q48e Feel that your parents care about you very much
 </t>
  </si>
  <si>
    <t xml:space="preserve">Q48f Feel that other adult relatives care about you very much or quite a bit
 </t>
  </si>
  <si>
    <t xml:space="preserve">Q48d Feel that other adults in the community care about you very much or quite a bit
 </t>
  </si>
  <si>
    <t xml:space="preserve">Q48c Feel that religious or spiritual leaders care about you very much or quite a bit
 </t>
  </si>
  <si>
    <t xml:space="preserve">Q48b Feel that teachers or other adults at school care about you very much or quite a bit
 </t>
  </si>
  <si>
    <t xml:space="preserve">Q48a Feel that friends care about you very much or quite a bit
 </t>
  </si>
  <si>
    <t xml:space="preserve">Q59 Drug use by a family member has repeatedly caused problems
 </t>
  </si>
  <si>
    <t xml:space="preserve">Q58 Alcohol use by a family member has repeatedly caused problems
 </t>
  </si>
  <si>
    <t xml:space="preserve">Q6 Can talk with father about problems most or some of the time
 </t>
  </si>
  <si>
    <t xml:space="preserve">Q7 Can talk with mother about problems most or some of the time
 </t>
  </si>
  <si>
    <t xml:space="preserve">Q45a Student always wears a seatbelt when riding in a car
 </t>
  </si>
  <si>
    <t>266B</t>
  </si>
  <si>
    <t>367B</t>
  </si>
  <si>
    <t>268B</t>
  </si>
  <si>
    <t>269B</t>
  </si>
  <si>
    <t>270B</t>
  </si>
  <si>
    <t>271B</t>
  </si>
  <si>
    <t>272B</t>
  </si>
  <si>
    <t>273B</t>
  </si>
  <si>
    <t>274B</t>
  </si>
  <si>
    <t>275B</t>
  </si>
  <si>
    <t>276B</t>
  </si>
  <si>
    <t>277B</t>
  </si>
  <si>
    <t>278B</t>
  </si>
  <si>
    <t>279B</t>
  </si>
  <si>
    <t>280B</t>
  </si>
  <si>
    <t>281B</t>
  </si>
  <si>
    <t>282B</t>
  </si>
  <si>
    <t>283B</t>
  </si>
  <si>
    <t>284B</t>
  </si>
  <si>
    <t>285B</t>
  </si>
  <si>
    <t>286B</t>
  </si>
  <si>
    <t>287B</t>
  </si>
  <si>
    <t>288B</t>
  </si>
  <si>
    <t>289B</t>
  </si>
  <si>
    <t>290B</t>
  </si>
  <si>
    <t>291B</t>
  </si>
  <si>
    <t>292B</t>
  </si>
  <si>
    <t>293B</t>
  </si>
  <si>
    <t>294B</t>
  </si>
  <si>
    <t>295B</t>
  </si>
  <si>
    <t>296B</t>
  </si>
  <si>
    <t>297B</t>
  </si>
  <si>
    <t>262C</t>
  </si>
  <si>
    <t>263C</t>
  </si>
  <si>
    <t>264C</t>
  </si>
  <si>
    <t>265C</t>
  </si>
  <si>
    <t>266C</t>
  </si>
  <si>
    <t>267C</t>
  </si>
  <si>
    <t>268C</t>
  </si>
  <si>
    <t>269C</t>
  </si>
  <si>
    <t>270C</t>
  </si>
  <si>
    <t>271C</t>
  </si>
  <si>
    <t>272C</t>
  </si>
  <si>
    <t>273C</t>
  </si>
  <si>
    <t>274C</t>
  </si>
  <si>
    <t>275C</t>
  </si>
  <si>
    <t>276C</t>
  </si>
  <si>
    <t>277C</t>
  </si>
  <si>
    <t>278C</t>
  </si>
  <si>
    <t>279C</t>
  </si>
  <si>
    <t>280C</t>
  </si>
  <si>
    <t>281C</t>
  </si>
  <si>
    <t>282C</t>
  </si>
  <si>
    <t>283C</t>
  </si>
  <si>
    <t>284C</t>
  </si>
  <si>
    <t>285C</t>
  </si>
  <si>
    <t>286C</t>
  </si>
  <si>
    <t>287C</t>
  </si>
  <si>
    <t>262D</t>
  </si>
  <si>
    <t>263D</t>
  </si>
  <si>
    <t>264D</t>
  </si>
  <si>
    <t>265D</t>
  </si>
  <si>
    <t>266D</t>
  </si>
  <si>
    <t>267D</t>
  </si>
  <si>
    <t>268D</t>
  </si>
  <si>
    <t>269D</t>
  </si>
  <si>
    <t>270D</t>
  </si>
  <si>
    <t>271D</t>
  </si>
  <si>
    <t>272D</t>
  </si>
  <si>
    <t>273D</t>
  </si>
  <si>
    <t>274D</t>
  </si>
  <si>
    <t>275D</t>
  </si>
  <si>
    <t>276D</t>
  </si>
  <si>
    <t>277D</t>
  </si>
  <si>
    <t>278D</t>
  </si>
  <si>
    <t>279D</t>
  </si>
  <si>
    <t>280D</t>
  </si>
  <si>
    <t>281D</t>
  </si>
  <si>
    <t>282D</t>
  </si>
  <si>
    <t>283D</t>
  </si>
  <si>
    <t>284D</t>
  </si>
  <si>
    <t>285D</t>
  </si>
  <si>
    <t>286D</t>
  </si>
  <si>
    <t>287D</t>
  </si>
  <si>
    <t>288D</t>
  </si>
  <si>
    <t>289D</t>
  </si>
  <si>
    <t>290D</t>
  </si>
  <si>
    <t>291D</t>
  </si>
  <si>
    <t>292D</t>
  </si>
  <si>
    <t>293D</t>
  </si>
  <si>
    <t>294D</t>
  </si>
  <si>
    <t>295D</t>
  </si>
  <si>
    <t>296D</t>
  </si>
  <si>
    <t>297D</t>
  </si>
  <si>
    <t>298D</t>
  </si>
  <si>
    <t>299D</t>
  </si>
  <si>
    <t>300D</t>
  </si>
  <si>
    <t>301D</t>
  </si>
  <si>
    <t>302D</t>
  </si>
  <si>
    <t>303D</t>
  </si>
  <si>
    <t>304D</t>
  </si>
  <si>
    <t>305D</t>
  </si>
  <si>
    <t>306D</t>
  </si>
  <si>
    <t>307D</t>
  </si>
  <si>
    <t>308D</t>
  </si>
  <si>
    <t>309D</t>
  </si>
  <si>
    <t>310D</t>
  </si>
  <si>
    <t>311D</t>
  </si>
  <si>
    <t>312D</t>
  </si>
  <si>
    <t>313D</t>
  </si>
  <si>
    <t>314D</t>
  </si>
  <si>
    <t>315D</t>
  </si>
  <si>
    <t>316D</t>
  </si>
  <si>
    <t>317D</t>
  </si>
  <si>
    <t>318D</t>
  </si>
  <si>
    <t>319D</t>
  </si>
  <si>
    <t>320D</t>
  </si>
  <si>
    <t>321D</t>
  </si>
  <si>
    <t>322D</t>
  </si>
  <si>
    <t>323D</t>
  </si>
  <si>
    <t>324D</t>
  </si>
  <si>
    <t>325D</t>
  </si>
  <si>
    <t>326D</t>
  </si>
  <si>
    <t>327D</t>
  </si>
  <si>
    <t>328D</t>
  </si>
  <si>
    <t>329D</t>
  </si>
  <si>
    <t>330D</t>
  </si>
  <si>
    <t>331D</t>
  </si>
  <si>
    <t>332D</t>
  </si>
  <si>
    <t>333D</t>
  </si>
  <si>
    <t>334D</t>
  </si>
  <si>
    <t>335D</t>
  </si>
  <si>
    <t>336D</t>
  </si>
  <si>
    <t>337D</t>
  </si>
  <si>
    <t>338D</t>
  </si>
  <si>
    <t>339D</t>
  </si>
  <si>
    <t>340D</t>
  </si>
  <si>
    <t>341D</t>
  </si>
  <si>
    <t>342D</t>
  </si>
  <si>
    <t>343D</t>
  </si>
  <si>
    <t>344D</t>
  </si>
  <si>
    <t>345D</t>
  </si>
  <si>
    <t>307E</t>
  </si>
  <si>
    <t>308E</t>
  </si>
  <si>
    <t>309E</t>
  </si>
  <si>
    <t>310E</t>
  </si>
  <si>
    <t>311E</t>
  </si>
  <si>
    <t>312E</t>
  </si>
  <si>
    <t>313E</t>
  </si>
  <si>
    <t>314E</t>
  </si>
  <si>
    <t>315E</t>
  </si>
  <si>
    <t>316E</t>
  </si>
  <si>
    <t>317E</t>
  </si>
  <si>
    <t>318E</t>
  </si>
  <si>
    <t>319E</t>
  </si>
  <si>
    <t>320E</t>
  </si>
  <si>
    <t>321E</t>
  </si>
  <si>
    <t>322E</t>
  </si>
  <si>
    <t>323E</t>
  </si>
  <si>
    <t>324E</t>
  </si>
  <si>
    <t>325E</t>
  </si>
  <si>
    <t>326E</t>
  </si>
  <si>
    <t>327E</t>
  </si>
  <si>
    <t>328E</t>
  </si>
  <si>
    <t>329E</t>
  </si>
  <si>
    <t>330E</t>
  </si>
  <si>
    <t>331E</t>
  </si>
  <si>
    <t>332E</t>
  </si>
  <si>
    <t>333E</t>
  </si>
  <si>
    <t>334E</t>
  </si>
  <si>
    <t>335E</t>
  </si>
  <si>
    <t>336E</t>
  </si>
  <si>
    <t>337E</t>
  </si>
  <si>
    <t>338E</t>
  </si>
  <si>
    <t>339E</t>
  </si>
  <si>
    <t>340E</t>
  </si>
  <si>
    <t>341E</t>
  </si>
  <si>
    <t>342E</t>
  </si>
  <si>
    <t>343E</t>
  </si>
  <si>
    <t>344E</t>
  </si>
  <si>
    <t>345E</t>
  </si>
  <si>
    <t>346E</t>
  </si>
  <si>
    <t>347E</t>
  </si>
  <si>
    <t>348E</t>
  </si>
  <si>
    <t>349E</t>
  </si>
  <si>
    <t>350E</t>
  </si>
  <si>
    <t>351E</t>
  </si>
  <si>
    <t>352E</t>
  </si>
  <si>
    <t>353E</t>
  </si>
  <si>
    <t>354E</t>
  </si>
  <si>
    <t>262F</t>
  </si>
  <si>
    <t>263F</t>
  </si>
  <si>
    <t>264F</t>
  </si>
  <si>
    <t>265F</t>
  </si>
  <si>
    <t>266F</t>
  </si>
  <si>
    <t>267F</t>
  </si>
  <si>
    <t>268F</t>
  </si>
  <si>
    <t>269F</t>
  </si>
  <si>
    <t>270F</t>
  </si>
  <si>
    <t>271F</t>
  </si>
  <si>
    <t>272F</t>
  </si>
  <si>
    <t>273F</t>
  </si>
  <si>
    <t>274F</t>
  </si>
  <si>
    <t>275F</t>
  </si>
  <si>
    <t>276F</t>
  </si>
  <si>
    <t>278F</t>
  </si>
  <si>
    <t>279F</t>
  </si>
  <si>
    <t>280F</t>
  </si>
  <si>
    <t>281F</t>
  </si>
  <si>
    <t>282F</t>
  </si>
  <si>
    <t>283F</t>
  </si>
  <si>
    <t>284F</t>
  </si>
  <si>
    <t>285F</t>
  </si>
  <si>
    <t>286F</t>
  </si>
  <si>
    <t>287F</t>
  </si>
  <si>
    <t>288F</t>
  </si>
  <si>
    <t>289F</t>
  </si>
  <si>
    <t>290F</t>
  </si>
  <si>
    <t>291F</t>
  </si>
  <si>
    <t>292F</t>
  </si>
  <si>
    <t>293F</t>
  </si>
  <si>
    <t>294F</t>
  </si>
  <si>
    <t>295F</t>
  </si>
  <si>
    <t>296F</t>
  </si>
  <si>
    <t>297F</t>
  </si>
  <si>
    <t>298F</t>
  </si>
  <si>
    <t>299F</t>
  </si>
  <si>
    <t>300F</t>
  </si>
  <si>
    <t>301F</t>
  </si>
  <si>
    <t>302F</t>
  </si>
  <si>
    <t>303F</t>
  </si>
  <si>
    <t>304F</t>
  </si>
  <si>
    <t>305F</t>
  </si>
  <si>
    <t>306F</t>
  </si>
  <si>
    <t>307F</t>
  </si>
  <si>
    <t>308F</t>
  </si>
  <si>
    <t>309F</t>
  </si>
  <si>
    <t>310F</t>
  </si>
  <si>
    <t>311F</t>
  </si>
  <si>
    <t>312F</t>
  </si>
  <si>
    <t>313F</t>
  </si>
  <si>
    <t>314F</t>
  </si>
  <si>
    <t>315F</t>
  </si>
  <si>
    <t>316F</t>
  </si>
  <si>
    <t>317F</t>
  </si>
  <si>
    <t>318F</t>
  </si>
  <si>
    <t>319F</t>
  </si>
  <si>
    <t>320F</t>
  </si>
  <si>
    <t>321F</t>
  </si>
  <si>
    <t>322F</t>
  </si>
  <si>
    <t>323F</t>
  </si>
  <si>
    <t>324F</t>
  </si>
  <si>
    <t>325F</t>
  </si>
  <si>
    <t>326F</t>
  </si>
  <si>
    <t>327F</t>
  </si>
  <si>
    <t>328F</t>
  </si>
  <si>
    <t>329F</t>
  </si>
  <si>
    <t>330F</t>
  </si>
  <si>
    <t>331F</t>
  </si>
  <si>
    <t>332F</t>
  </si>
  <si>
    <t>333F</t>
  </si>
  <si>
    <t>334F</t>
  </si>
  <si>
    <t>335F</t>
  </si>
  <si>
    <t>336F</t>
  </si>
  <si>
    <t>337F</t>
  </si>
  <si>
    <t>338F</t>
  </si>
  <si>
    <t>339F</t>
  </si>
  <si>
    <t>340F</t>
  </si>
  <si>
    <t>341F</t>
  </si>
  <si>
    <t>342F</t>
  </si>
  <si>
    <t>343F</t>
  </si>
  <si>
    <t>344F</t>
  </si>
  <si>
    <t>345F</t>
  </si>
  <si>
    <t>346F</t>
  </si>
  <si>
    <t>347F</t>
  </si>
  <si>
    <t>348F</t>
  </si>
  <si>
    <t>349F</t>
  </si>
  <si>
    <t>350F</t>
  </si>
  <si>
    <t>351F</t>
  </si>
  <si>
    <t>352F</t>
  </si>
  <si>
    <t>353F</t>
  </si>
  <si>
    <t>354F</t>
  </si>
  <si>
    <t>355F</t>
  </si>
  <si>
    <t>356F</t>
  </si>
  <si>
    <t>357F</t>
  </si>
  <si>
    <t>358F</t>
  </si>
  <si>
    <t>359F</t>
  </si>
  <si>
    <t>360F</t>
  </si>
  <si>
    <t>361F</t>
  </si>
  <si>
    <t>362F</t>
  </si>
  <si>
    <t>363F</t>
  </si>
  <si>
    <t>364F</t>
  </si>
  <si>
    <t>365F</t>
  </si>
  <si>
    <t>367F</t>
  </si>
  <si>
    <t>368F</t>
  </si>
  <si>
    <t>369F</t>
  </si>
  <si>
    <t>370F</t>
  </si>
  <si>
    <t>371F</t>
  </si>
  <si>
    <t>372F</t>
  </si>
  <si>
    <t>373F</t>
  </si>
  <si>
    <t>374F</t>
  </si>
  <si>
    <t>375F</t>
  </si>
  <si>
    <t>376F</t>
  </si>
  <si>
    <t>277F</t>
  </si>
  <si>
    <t>Q89E Used heroin one or more times in the last 12 months</t>
  </si>
  <si>
    <t xml:space="preserve">   5th Grade</t>
  </si>
  <si>
    <t>Grade 5</t>
  </si>
  <si>
    <t>Q77B Student damaged or destroyed property one or more times in the last 12 months</t>
  </si>
  <si>
    <t>Q77C Student hit or beat up another person one or more times in the last 12 months</t>
  </si>
  <si>
    <t>Q63b/Q63C Someone you were going out with ever hit, hurt, threatened or forced you to have sex</t>
  </si>
  <si>
    <t>298B</t>
  </si>
  <si>
    <t>299B</t>
  </si>
  <si>
    <t>300B</t>
  </si>
  <si>
    <t>301B</t>
  </si>
  <si>
    <t>302B</t>
  </si>
  <si>
    <t>303B</t>
  </si>
  <si>
    <t>304B</t>
  </si>
  <si>
    <t>305B</t>
  </si>
  <si>
    <t>306B</t>
  </si>
  <si>
    <t>307B</t>
  </si>
  <si>
    <t>308B</t>
  </si>
  <si>
    <t>309B</t>
  </si>
  <si>
    <t>355E</t>
  </si>
  <si>
    <t>356E</t>
  </si>
  <si>
    <t>357E</t>
  </si>
  <si>
    <t>358E</t>
  </si>
  <si>
    <t>359E</t>
  </si>
  <si>
    <t>360E</t>
  </si>
  <si>
    <t>361E</t>
  </si>
  <si>
    <t>362E</t>
  </si>
  <si>
    <t>363E</t>
  </si>
  <si>
    <t>364E</t>
  </si>
  <si>
    <t>365E</t>
  </si>
  <si>
    <t>367E</t>
  </si>
  <si>
    <t>368E</t>
  </si>
  <si>
    <t>369E</t>
  </si>
  <si>
    <t>370E</t>
  </si>
  <si>
    <t>377F</t>
  </si>
  <si>
    <t>378F</t>
  </si>
  <si>
    <t>379F</t>
  </si>
  <si>
    <t>380F</t>
  </si>
  <si>
    <t>381F</t>
  </si>
  <si>
    <t>382F</t>
  </si>
  <si>
    <t>383F</t>
  </si>
  <si>
    <t>384F</t>
  </si>
  <si>
    <t>385F</t>
  </si>
  <si>
    <t>386F</t>
  </si>
  <si>
    <t>387F</t>
  </si>
  <si>
    <t>388F</t>
  </si>
  <si>
    <t>389F</t>
  </si>
  <si>
    <t>390F</t>
  </si>
  <si>
    <t>391F</t>
  </si>
  <si>
    <t>392F</t>
  </si>
  <si>
    <t>393F</t>
  </si>
  <si>
    <t>394F</t>
  </si>
  <si>
    <t>395F</t>
  </si>
  <si>
    <t>346D</t>
  </si>
  <si>
    <t>347D</t>
  </si>
  <si>
    <t>348D</t>
  </si>
  <si>
    <t>349D</t>
  </si>
  <si>
    <t>350D</t>
  </si>
  <si>
    <t>351D</t>
  </si>
  <si>
    <t>352D</t>
  </si>
  <si>
    <t>353D</t>
  </si>
  <si>
    <t>354D</t>
  </si>
  <si>
    <t>355D</t>
  </si>
  <si>
    <t>356D</t>
  </si>
  <si>
    <t>357D</t>
  </si>
  <si>
    <t>358D</t>
  </si>
  <si>
    <t>359D</t>
  </si>
  <si>
    <t>360D</t>
  </si>
  <si>
    <t>361D</t>
  </si>
  <si>
    <t>362D</t>
  </si>
  <si>
    <t>363D</t>
  </si>
  <si>
    <t>364D</t>
  </si>
  <si>
    <t>365D</t>
  </si>
  <si>
    <t>366D</t>
  </si>
  <si>
    <t>367D</t>
  </si>
  <si>
    <t>368D</t>
  </si>
  <si>
    <t>369D</t>
  </si>
  <si>
    <t>370D</t>
  </si>
  <si>
    <t>371D</t>
  </si>
  <si>
    <t>372D</t>
  </si>
  <si>
    <t>373D</t>
  </si>
  <si>
    <t>310B</t>
  </si>
  <si>
    <t>311B</t>
  </si>
  <si>
    <t>312B</t>
  </si>
  <si>
    <t>313B</t>
  </si>
  <si>
    <t>366F</t>
  </si>
  <si>
    <t>366E</t>
  </si>
  <si>
    <t>Q74b Bought lottery tickets or scratch-offs in the last 12 months</t>
  </si>
  <si>
    <t>Overweight but not obese according to BMI</t>
  </si>
  <si>
    <t>Obese according to BMI</t>
  </si>
  <si>
    <t>Overweight OR obese according to BMI</t>
  </si>
  <si>
    <t>Q74C Gambled in a casino in the last 12 months</t>
  </si>
  <si>
    <t>Q74D Gambled for money online in the last 12 months</t>
  </si>
  <si>
    <t>Q56E Feel that other adults in the community care about you very much or quite a bit</t>
  </si>
  <si>
    <t>CHB - Clearwater, Hubbard, Lake of the Woods</t>
  </si>
  <si>
    <t>2013 Districts</t>
  </si>
  <si>
    <t>2016 Districts</t>
  </si>
  <si>
    <t>Anoka-Hennepin, Centennial, Columbia Heights, Fridley, Global Academy</t>
  </si>
  <si>
    <t>Anoka-Hennepin, Centennial, Columbia Heights, St. Francis, Spring Lake Park</t>
  </si>
  <si>
    <t>Bemidji, Blackduck, Kelliher, Red Lake, Schoolcraft Learning Community Center, Treknorth High School, Voyageurs Expeditionary</t>
  </si>
  <si>
    <t>Bemidji, Blackduck, Kelliher, Red Lake, Schoolcraft Learning Community Center, Treknorth High School</t>
  </si>
  <si>
    <t>Sauk Rapids-Rice</t>
  </si>
  <si>
    <t>St. Clair, Mankato, Lake Crystal-Wellcome, Maple River, Riverbend Academy</t>
  </si>
  <si>
    <t>Barnum, Carlton, Cloquet, Moose Lake, Esko, Wrenshall</t>
  </si>
  <si>
    <t>Central Public School District, Waconia, World Learner Charter School</t>
  </si>
  <si>
    <t>Central Public School District, Waconia, Watertown-Mayer, World Learner Charter School</t>
  </si>
  <si>
    <t>Walker-Hackensack-Akeley, Cass Lake-Bena, Pillager, Northland Community Schools, Pine River-Backus, Pillager Area Charter School</t>
  </si>
  <si>
    <t>Walker-Hackensack-Akeley, Cass Lake-Bena, Pillager, Northland Community Schools, Bug-O-Nay-Ge-Shig, Pine River-Backus, Pillager Area Charter School</t>
  </si>
  <si>
    <t>North Branch, Chisago Lakes</t>
  </si>
  <si>
    <t>Barnesville, Hawley,  Moorhead, Ulen-Hitterdal, Dilworth-Glyndon-Felton</t>
  </si>
  <si>
    <t>Crosby-Ironton, Pequot Lakes</t>
  </si>
  <si>
    <t>South St. Paul, Burnsville, Farmington, Lakeville, Randolph, Rosemount-Apple Valley-Eagan, Inver Grove Heights, Hastings, Paideia Academy Charter School</t>
  </si>
  <si>
    <t>South St. Paul, Burnsville, Farmington, Lakeville, Randolph, Rosemount-Apple Valley-Eagan, Inver Grove Heights, Hastings, Paideia Academy Charter School, Step Academy Charter School</t>
  </si>
  <si>
    <t>Kasson-Mantorville, Triton</t>
  </si>
  <si>
    <t>Mabel-Canton, Rushford-Peterson, Kingsland, Fillmore Central</t>
  </si>
  <si>
    <t>Albert Lea, Glenville-Emmons</t>
  </si>
  <si>
    <t>Cannon Falls, Goodhue, Pine Island, Red Wing, Kenyon-Wanamingo, Goodhue County Education District</t>
  </si>
  <si>
    <t>Goodhue, Red Wing, Kenyon-Wanamingo, Goodhue County Education District</t>
  </si>
  <si>
    <t>Ashby, West Central Area</t>
  </si>
  <si>
    <t>Ashby, Herman-Norcross, West Central Area</t>
  </si>
  <si>
    <t>Hopkins, Bloomington, Eden Prairie, Edina, Minnetonka, Westonka, Orono, Osseo, Richfield, Robbinsdale, St. Louis Park, Wayzata, Brooklyn Center, Aurora Charter School, Mn International Middle Charter, New City School, Partnership Academy, Main Street School Performing Arts, Beacon Academy, Southside Family Charter School, Stonebridge Community School, West Metro Education Program</t>
  </si>
  <si>
    <t>Hopkins, Bloomington, Eden Prairie, Edina, Minnetonka, Westonka, Orono, Osseo, Richfield, Robbinsdale, St. Anthony-New Brighton, St. Louis Park, Wayzata, Brooklyn Center, Intermediate District 287, Minneapolis, Minnesota Transitions Charter School, Odyssey Academy, El Colegio Charter School, Aurora Charter School, Mn International Middle Charter, Sage Academy Charter, New City School, Main Street School Performing Arts, Beacon Academy</t>
  </si>
  <si>
    <t>Houston, Spring Grove, Caledonia, La Crescent-Hokah, Ridgeway Community School</t>
  </si>
  <si>
    <t>Houston, Spring Grove, Caledonia, La Crescent-Hokah, Lacrescent Montessori Academy</t>
  </si>
  <si>
    <t>Laporte, Nevis, Park Rapids</t>
  </si>
  <si>
    <t>Heron Lake-Okabena, Jackson County Central</t>
  </si>
  <si>
    <t>Mora, Ogilvie</t>
  </si>
  <si>
    <t>Dawson-Boyd, Lac Qui Parle Valley</t>
  </si>
  <si>
    <t>Lake Of The Woods</t>
  </si>
  <si>
    <t>Waterville-Elysian-Morristown, Le Sueur-Henderson, Tri-City United</t>
  </si>
  <si>
    <t>Rtr Public Schools</t>
  </si>
  <si>
    <t>Ivanhoe, Rtr Public Schools</t>
  </si>
  <si>
    <t>Marshall, Lakeview</t>
  </si>
  <si>
    <t>Lester Prairie</t>
  </si>
  <si>
    <t>Mahnomen, Waubun-Ogema-White Earth</t>
  </si>
  <si>
    <t>Marshall County Central Schools Warren-Alvarado-Oslo, Stephen-Argyle Central Schools</t>
  </si>
  <si>
    <t>Martin County West, Fairmont Area Schools</t>
  </si>
  <si>
    <t>Eden Valley-Watkins, Litchfield, Dassel-Cokato, A.C.G.C,</t>
  </si>
  <si>
    <t>Eden Valley-Watkins, Litchfield,  A.C.G.C,</t>
  </si>
  <si>
    <t>Austin, Grand Meadow</t>
  </si>
  <si>
    <t>Austin, Leroy-Ostrander, Southland</t>
  </si>
  <si>
    <t>St. Peter</t>
  </si>
  <si>
    <t>Adrian, Ellsworth, Round Lake, Worthington</t>
  </si>
  <si>
    <t>Ellsworth, Worthington, Round Lake-Brewster</t>
  </si>
  <si>
    <t>Chatfield, Dover-Eyota, Stewartville, Rochester, Rochester Stem Academy</t>
  </si>
  <si>
    <t>Chatfield, Dover-Eyota, Stewartville, Rochester</t>
  </si>
  <si>
    <t>Battle Lake, Fergus Falls, Henning, Parkers Prairie, Pelican Rapids, Perham-Dent, Underwood, New York Mills</t>
  </si>
  <si>
    <t>Climax-Shelly, Crookston, East Grand Forks, Fisher, Fosston</t>
  </si>
  <si>
    <t>Climax-Shelly, Crookston, East Grand Forks, Fertile-Beltrami, Fisher, Fosston, Win-E-Mac</t>
  </si>
  <si>
    <t>Minnewaska, Glacial Hills Elementary</t>
  </si>
  <si>
    <t>Mounds View, North St. Paul-Maplewood, Roseville, White Bear Lake, St. Paul, Community Of Peace Academy, Achieve Language Academy, St Paul Conservatory Performing Art, East Metro Integration District</t>
  </si>
  <si>
    <t>Mounds View, North St. Paul-Maplewood, Roseville, White Bear Lake, St. Paul, Northeast Metro 916, Community Of Peace Academy, Laura Jeffrey Academy Charter</t>
  </si>
  <si>
    <t>Red Lake Falls, Red Lake County Central</t>
  </si>
  <si>
    <t>Wabasso, Cedar Mountain, Redwood Area</t>
  </si>
  <si>
    <t>Wabasso</t>
  </si>
  <si>
    <t>Buffalo Lake-Hector-Stewart, Renville County West</t>
  </si>
  <si>
    <t>Buffalo Lake-Hector-Stewart, Bird Island-Olivia-Lake Lillian, Renville County West</t>
  </si>
  <si>
    <t>Faribault, Northfield, Cannon River Stem School</t>
  </si>
  <si>
    <t>Badger, Roseau, Warroad</t>
  </si>
  <si>
    <t>Chisholm, Ely, Hermantown, Proctor, Virginia, Duluth, Mountain Iron-Buhl, St. Louis County, Mesabi East, North Shore Community School, East Range Academy Of Tech &amp;Science</t>
  </si>
  <si>
    <t>Chisholm, Ely, Floodwood, Hermantown, Hibbing, Proctor, Virginia, Duluth, Mountain Iron-Buhl, St. Louis County, Mesabi East, North Shore Community School, Vermilion Country School</t>
  </si>
  <si>
    <t>Belle Plaine, Jordan, Prior Lake-Savage Area, Shakopee, Aspen Academy</t>
  </si>
  <si>
    <t>Belle Plaine, Jordan, Prior Lake-Savage Area, Shakopee, New Prague Area</t>
  </si>
  <si>
    <t>Sibley East, G.F.W</t>
  </si>
  <si>
    <t>Holdingford, Kimball, Melrose, Paynesville, St. Cloud, Sauk Centre, Albany, Rocori, Belgrade-Brooten-Elrosa</t>
  </si>
  <si>
    <t>Holdingford, Kimball, Melrose, Paynesville, St. Cloud, Sauk Centre, Albany, Sartell-St. Stephen, Rocori, Belgrade-Brooten-Elrosa, Stride Academy Charter School</t>
  </si>
  <si>
    <t>Chokio-Alberta, Morris Area</t>
  </si>
  <si>
    <t>Benson</t>
  </si>
  <si>
    <t>Bertha-Hewitt, Browerville, Staples-Motley, Long Prairie-Grey Eagle</t>
  </si>
  <si>
    <t>Browns Valley, Wheaton Area Schools</t>
  </si>
  <si>
    <t>Forest Lake, Mahtomedi, South Washington County, Stillwater, Lakes International Language Acdy</t>
  </si>
  <si>
    <t>Lewiston-Altura, St. Charles, Winona Area</t>
  </si>
  <si>
    <t>Dassel-Cokato, Annandale, Maple Lake, Monticello, St. Michael-Albertville</t>
  </si>
  <si>
    <t>CHB - Becker, Clay, Otter Tail, Wilkin</t>
  </si>
  <si>
    <t xml:space="preserve">Percent who feel that adults in their community care about them very much or quite a bit
 </t>
  </si>
  <si>
    <t>Percent who thought about killing themselves in the last year</t>
  </si>
  <si>
    <t xml:space="preserve">Percent who ate 5 or more servings of fruits, fruit juices or vegetables per day in the last 7 days
 </t>
  </si>
  <si>
    <t xml:space="preserve">Percent who were physically active for at least 60 minutes per day on at least 5 of the last 7 days
 </t>
  </si>
  <si>
    <t xml:space="preserve">Percent who engaged in binge drinking in the past 30 days
 </t>
  </si>
  <si>
    <t xml:space="preserve">Percent who always wear a seatbelt when riding in the front or back seat of a car
 </t>
  </si>
  <si>
    <t>Percent who hurt themselves on purpose (cutting, burns, bruises) during the last 12 months</t>
  </si>
  <si>
    <t>Percent who seriously considered attempting suicide during the last year</t>
  </si>
  <si>
    <t>Percent who attempted suicide during the last year</t>
  </si>
  <si>
    <t>Q60 Purposely hurt self in last 12 months</t>
  </si>
  <si>
    <t>Q61b Seriously considered attempting suicide during the last year</t>
  </si>
  <si>
    <t>Q85 Any binge drinking during past 30 days</t>
  </si>
  <si>
    <t>Q44 Physically active in last 7 days</t>
  </si>
  <si>
    <t>5+ fruits and veg during last 7 days</t>
  </si>
  <si>
    <t>How often wear seat belt as passenger</t>
  </si>
  <si>
    <t>Percent who report that they feel safe at home (strongly agree or agree)</t>
  </si>
  <si>
    <t>Percent who report that they threatened to beat someone up during the last 30 days</t>
  </si>
  <si>
    <t>Percent who report that they pushed, shoved, slapped, hit or kicked someone when not kidding around during the last 30 days</t>
  </si>
  <si>
    <t>Percent who report that they spread mean rumors or lies about someone else during the last 30 days</t>
  </si>
  <si>
    <t>Percent who report that they made sexual jokes, comments or gestures towards someone else during the last 30 days</t>
  </si>
  <si>
    <t>Percent who report that they excluded someone from friends, other students or activities during the last 30 days</t>
  </si>
  <si>
    <t>Percent who have played cards, bet on sports teams or games of personal skill like video gaming, pool, golf or bowling during the last 12 months</t>
  </si>
  <si>
    <t xml:space="preserve">Percent who have bought lottery tickets or scratch-offs during the last 12 months
 </t>
  </si>
  <si>
    <t xml:space="preserve">Percent who have gambled in a casino during the last 12 months
 </t>
  </si>
  <si>
    <t xml:space="preserve">Percent who have gambled for money online during the last 12 months
 </t>
  </si>
  <si>
    <t>Percent who smoked cigars, cigarillos or little cigars on one or more days in the last 30 days</t>
  </si>
  <si>
    <t>Percent who vaped or used an e-cigarette like JUUL, suorin, blu, VUSE, or logic on one or more days in the last 30 days</t>
  </si>
  <si>
    <t xml:space="preserve"> Percent who report that they have been bothered by little interest or pleasure in doing things more than half the days or more often over the past two weeks</t>
  </si>
  <si>
    <t xml:space="preserve"> Percent who report that they have been bothered by feeling down, depressed or hopeless more than half the days or more often over the past two weeks</t>
  </si>
  <si>
    <t>Percent who report that a parent or other adult in their home regularly swears at them, insults them or puts them down</t>
  </si>
  <si>
    <t>Percent who report that a parent or other adult in their home has ever hit, beat, kicked or physically hurt them in any way</t>
  </si>
  <si>
    <t>Percent who report that students at school pushed, shoved, slapped, hit or kicked them when not kidding around during the last 30 days</t>
  </si>
  <si>
    <t>Percent who report that students at school threatened to beat them up during the last 30 days</t>
  </si>
  <si>
    <t>Percent who report that students at school spread mean rumors or lies about them during the last 30 days</t>
  </si>
  <si>
    <t>Percent who report that students at school made sexual jokes, comments or gestures towards them during the last 30 days</t>
  </si>
  <si>
    <t>Percent who report that students at school excluded them from friends, other students or activities during the last 30 days</t>
  </si>
  <si>
    <t xml:space="preserve">Percent who report that most teachers at school are interested in them as a person (strongly agree or agree) </t>
  </si>
  <si>
    <t xml:space="preserve">Percent who report that overall, adults at school treat students fairly (strongly agree or agree) </t>
  </si>
  <si>
    <t>Section 1: Academics, School Connectedness and School Safety</t>
  </si>
  <si>
    <t>P8 Plans to go to a four-year college or university right after high school</t>
  </si>
  <si>
    <t>P17h Most teachers at my school are interested in me as a person</t>
  </si>
  <si>
    <t>P17d Overall, adults at my school treat students fairly</t>
  </si>
  <si>
    <t>P18a I feel safe going to and from school</t>
  </si>
  <si>
    <t>P18b I feel safe at school</t>
  </si>
  <si>
    <t>P18c I feel safe in my neighborhood</t>
  </si>
  <si>
    <t>P18d I feel safe at home</t>
  </si>
  <si>
    <t>P22b Reported that students at school threatened to beat them up during the last 30 days</t>
  </si>
  <si>
    <t>P22c Reported that students at school spread mean rumors or lies about them during the last 30 days</t>
  </si>
  <si>
    <t>P22e Reported that students at school excluded them from friends, other students or activities during the last 30 days</t>
  </si>
  <si>
    <t>P23a Reported that they pushed, shoved, slapped, hit or kicked someone when not kidding around during the last 30 days</t>
  </si>
  <si>
    <t>P23b Reported that they threatened to beat someone up during the last 30 days</t>
  </si>
  <si>
    <t>P23c Reported that they spread mean rumors or lies about someone else during the last 30 days</t>
  </si>
  <si>
    <t>P23d Reported that they made sexual jokes, comments or gestures towards someone else during the last 30 days</t>
  </si>
  <si>
    <t>P23e Reported that they excluded someone from friends, other students or activities during the last 30 days</t>
  </si>
  <si>
    <t>P22d Reported that students at school made sexual jokes, comments or gestures towards them during the last 30 days</t>
  </si>
  <si>
    <t>P70a Student ran away from home one or more times in the last 12 months</t>
  </si>
  <si>
    <t>P70b Student damaged or destroyed property one or more times in the last 12 months</t>
  </si>
  <si>
    <t>P70c Student hit or beat up another person one or more times in the last 12 months</t>
  </si>
  <si>
    <t>P70d Student stole something from a store one or more times in the last 12 months</t>
  </si>
  <si>
    <t>P63 A parent or other adult in your home has ever hit, beat, kicked or physically hurt you in any way</t>
  </si>
  <si>
    <t>P62 A parent or other adult in your home regularly swears at you, insults you or puts you down</t>
  </si>
  <si>
    <t>P50a Bothered by little interest or pleasure in doing things over the past two weeks</t>
  </si>
  <si>
    <t>P50b Bothered by feeling down, depressed or hopeless over the past two weeks</t>
  </si>
  <si>
    <t>P51 Purposely hurt self in last 12 months</t>
  </si>
  <si>
    <t>P52b Seriously considered attempting suicide during the last year</t>
  </si>
  <si>
    <t>P53b Attempted suicide during the last year</t>
  </si>
  <si>
    <t>P68a Played cards, bet on sports teams or games of personal skill like video gaming, pool, golf or bowling during the last 12 months</t>
  </si>
  <si>
    <t>P68b Bought lottery tickets or scratch-offs during the last 12 months</t>
  </si>
  <si>
    <t>P68c Gambled in a casino during the last 12 months</t>
  </si>
  <si>
    <t>P68d Gambled for money online during the last 12 months</t>
  </si>
  <si>
    <t>P75 Used alcohol one or more times in the last 12 months</t>
  </si>
  <si>
    <t>P75 Used alcohol 20 or more times in the last 12 months</t>
  </si>
  <si>
    <t>P74 Used alcohol on one or more days in the last 30 days</t>
  </si>
  <si>
    <t>P71a Smoked cigarettes on one or more days in the last 30 days</t>
  </si>
  <si>
    <t>P71b Smoked cigars, cigarillos or little cigars on one or more days in the last 30 days</t>
  </si>
  <si>
    <t>P71c Used chewing tobacco, snuff or dip on one or more days in the last 30 days</t>
  </si>
  <si>
    <t>P71d Vaped or used an e-cigarette like JUUL, suorin, blu, VUSE, or logic on one or more days in the last 30 days</t>
  </si>
  <si>
    <t>P79 Used marijuana one or more times in the last 12 months</t>
  </si>
  <si>
    <t>P78 Used marijuana on one or more days in the last 30 days</t>
  </si>
  <si>
    <t>P80a Used inhalants one or more times in the last 12 months</t>
  </si>
  <si>
    <t>P80b Used LSD or other psychodelics one or more times in the last 12 months</t>
  </si>
  <si>
    <t>P80c Used MDMA/ecstacy one or more times in the last 12 months</t>
  </si>
  <si>
    <t>P80d Used crack or cocaine one or more times in the last 12 months</t>
  </si>
  <si>
    <t>P80e Used heroin one or more times in the last 12 months</t>
  </si>
  <si>
    <t>P80f Used methamphetamine one or more times in the last 12 months</t>
  </si>
  <si>
    <t>P36b Has been treated for an alcohol or other drug problem in the last year</t>
  </si>
  <si>
    <t>P84d Drove a motor vehicle after using alcohol or other drugs one or more times in the last 12 months</t>
  </si>
  <si>
    <t>P37 Physically active in last 7 days</t>
  </si>
  <si>
    <t>P47c Feel that friends care about you very much or quite a bit</t>
  </si>
  <si>
    <t>P47d Feel that teachers or other adults at school care about you very much or quite a bit</t>
  </si>
  <si>
    <t>P47e Feel that other adults in the community care about you very much or quite a bit</t>
  </si>
  <si>
    <t>P47b Feel that other adult relatives care about you very much or quite a bit</t>
  </si>
  <si>
    <t>P47a Feel that your parents care about you very much</t>
  </si>
  <si>
    <t>P94 Has ever had sexual intercourse</t>
  </si>
  <si>
    <t>P97a Sexually active students: has talked at least once with every partner about STDs/HIV</t>
  </si>
  <si>
    <t>P97b Sexually active students: has talked at least once with every partner about preventing pregnancy</t>
  </si>
  <si>
    <t>P98 Sexually active students: used a condom during last intercourse</t>
  </si>
  <si>
    <t>P22a Reported that other students at school pushed, shoved, slapped, hit or kicked them in the last 30 days</t>
  </si>
  <si>
    <t/>
  </si>
  <si>
    <t>Anoka-Hennepin, Centennial, Columbia Heights, Fridley, St. Francis, Spring Lake Park</t>
  </si>
  <si>
    <t>Walker-Hackensack-Akeley, Cass Lake-Bena, Pillager, Northland Community Schools, Pine River-Backus</t>
  </si>
  <si>
    <t>North Branch, Rush City, Chisago Lakes, Trio Wolf Creek Distance Learning</t>
  </si>
  <si>
    <t>Cook County, Great Expectations</t>
  </si>
  <si>
    <t>South St. Paul, Burnsville, Farmington, Lakeville, Randolph, Rosemount-Apple Valley-Eagan, West St. Paul-Mendota Heights-Eagan, Inver Grove Heights, Hastings, Prairie Creek Community School, Academic Arts Charter School</t>
  </si>
  <si>
    <t>Alexandria, Osakis, Brandon-Evansville</t>
  </si>
  <si>
    <t>Mabel-Canton, Rushford-Peterson</t>
  </si>
  <si>
    <t>Red Wing, Kenyon-Wanamingo</t>
  </si>
  <si>
    <t>Hopkins, Bloomington, Eden Prairie, Edina, Minnetonka, Westonka, Orono, Osseo, Richfield, Robbinsdale, St. Anthony-New Brighton, St. Louis Park, Wayzata, Brooklyn Center, Minneapolis, Perpich Arts High School, Minnesota Transitions Charter School, Aurora Charter School, Sage Academy Charter, New City School, Main Street School Performing Arts, International Spanish Language Academy, Noble Academy, Minnesota Early Learning Academy</t>
  </si>
  <si>
    <t>Houston, Caledonia, La Crescent-Hokah</t>
  </si>
  <si>
    <t>Lancaster, Kittson Central</t>
  </si>
  <si>
    <t>Waterville-Elysian-Morristown, Tri-City United</t>
  </si>
  <si>
    <t>RTR Public Schools</t>
  </si>
  <si>
    <t>Marshall, Lynd, Lakeview, Tracy Area Schools</t>
  </si>
  <si>
    <t>Marshall County Central Schools</t>
  </si>
  <si>
    <t>Southern Plains Education Coop, Granada Huntley-East Chain, Fairmont Area Schools</t>
  </si>
  <si>
    <t>A.C.G.C.</t>
  </si>
  <si>
    <t>Little Falls, Pierz, Royalton</t>
  </si>
  <si>
    <t>Austin, Leroy-Ostrander, Austin Albert Lea Area Special Education Cooperative (AALASEC)</t>
  </si>
  <si>
    <t>St. Peter, Minnesota Valley Education District</t>
  </si>
  <si>
    <t>Chatfield, Byron, Dover-Eyota, Stewartville, Rochester, Rochester Off-Campus Charter High School, Rochester Math and Science Academy</t>
  </si>
  <si>
    <t>Climax-Shelly, Crookston, East Grand Forks, Fertile-Beltrami, Fosston, Win-E-Mac</t>
  </si>
  <si>
    <t>Faribault, Northfield, Arcadia Charter School, Cannon River Stem School</t>
  </si>
  <si>
    <t>Roseau, Warroad</t>
  </si>
  <si>
    <t>Mounds View, North St. Paul-Maplewood, Roseville, White Bear Lake, St. Paul, Northeast Metro 916, Community Of Peace Academy, Cyber Village Academy, St. Paul City School, Jennings Commmunity Learning Center, Hope Community Academy, Academia Cesar Chavez Charter, Agricultural Food Science Academy, Urban Academy Charter School, St. Paul Conservatory of Performing Arts, Minnesota Online High School, Minnesota Math and Science Academy</t>
  </si>
  <si>
    <t>Belle Plaine, Jordan, Prior Lake-Savage Area, Shakopee, New Prague Area, Aspen Academy</t>
  </si>
  <si>
    <t>Holdingford, Kimball, Melrose, Paynesville, St. Cloud, Sauk Centre, Albany, Sartell-St. Stephen, Rocori, Stride Academy Charter School, Benton-Stearns Education District</t>
  </si>
  <si>
    <t>Chokio-Alberta</t>
  </si>
  <si>
    <t>Sebeka, Menahga, Wadena-Deer Creek, Freshwater Education District</t>
  </si>
  <si>
    <t>Forest Lake, Mahtomedi, South Washington County, Stillwater, Lakes International Language Academy</t>
  </si>
  <si>
    <t>Breckenridge, Campbell-Tintah</t>
  </si>
  <si>
    <t>Annandale, Delano, Maple Lake, Monticello, St. Michael-Albertville, Meeker and Wright Special Education</t>
  </si>
  <si>
    <t>Canby, Yellow Medicine East, E.C.H.O. Charter School</t>
  </si>
  <si>
    <t>Districts</t>
  </si>
  <si>
    <t>Montevideo, M.A.C.C.R.A.Y., Minnesota River Valley Education District</t>
  </si>
  <si>
    <t>Chisholm, Ely, Floodwood, Hermantown, Hibbing, Virginia, Duluth, Mountain Iron-Buhl, St. Louis County, Mesabi East, Duluth Public Schools Academy</t>
  </si>
  <si>
    <t>2019 Districts</t>
  </si>
  <si>
    <t>Minnesota Student Survey Selected Single Year Results 
by State, County and CHB, 1998-2019</t>
  </si>
  <si>
    <t>Percent who skipped school one or more of the last 30 days</t>
  </si>
  <si>
    <t>Percent who plan to go to a four-year college or university right after high school</t>
  </si>
  <si>
    <t>Section in 2016 document</t>
  </si>
  <si>
    <t xml:space="preserve">Indicator </t>
  </si>
  <si>
    <t>Most recently asked</t>
  </si>
  <si>
    <t>Disposition in 2019 document</t>
  </si>
  <si>
    <t>Notes</t>
  </si>
  <si>
    <t>Section 1: Academics, School Connectedness, School Safety and Time Use</t>
  </si>
  <si>
    <t>Percent who plan to go to college or beyond</t>
  </si>
  <si>
    <t>Replaced</t>
  </si>
  <si>
    <t>Replaced with Percent who plan to go to a four-year college or university right after high school</t>
  </si>
  <si>
    <t>Percent who skipped school without being excused one or more of the last 30 days</t>
  </si>
  <si>
    <t>Retained for now; 2019 version is different</t>
  </si>
  <si>
    <t>Replace with new version in 2022</t>
  </si>
  <si>
    <t>Deleted</t>
  </si>
  <si>
    <t>Percent who work for pay 11 or more hours per week</t>
  </si>
  <si>
    <t>Percent who spend 6 or more hours per week doing homework</t>
  </si>
  <si>
    <t>Percent who spend 6 or more hours per week reading for pleasure</t>
  </si>
  <si>
    <t>Added</t>
  </si>
  <si>
    <t xml:space="preserve">Retained for now; not included in 2019 </t>
  </si>
  <si>
    <t>Delete in 2022</t>
  </si>
  <si>
    <t>Percent who report that all or most teachers are interested in them as a person</t>
  </si>
  <si>
    <t xml:space="preserve">Replaced with Percent who report that "Most teachers at my school are interested in me as a person." (strongly agree or agree) </t>
  </si>
  <si>
    <t>Percent who report that all or most teachers show respect for students</t>
  </si>
  <si>
    <t xml:space="preserve">Replaced with Percent who report that "Overall, adults at my school treat students fairly" (strongly agree or agree) </t>
  </si>
  <si>
    <t>Percent who report that bathrooms in this school are a safe place to be (strongly agree or agree)</t>
  </si>
  <si>
    <t>Percent who report that a student threatened them on school property in the last 12 months</t>
  </si>
  <si>
    <t>Replaced with Percent who report that students at school threatened to beat them up during the last 30 days</t>
  </si>
  <si>
    <t>Percent who report that students pushed, shoved or grabbed them on school property in the last 12 months</t>
  </si>
  <si>
    <t>Replaced with Percent who report that students at school pushed, shoved, slapped, hit or kicked them when not kidding around during the last 30 days</t>
  </si>
  <si>
    <t>Percent who report that a student touched, grabbed or pinched them in a sexual way on school property in the last 12 months</t>
  </si>
  <si>
    <t>Replaced with Percent who report that students at school made sexual jokes, comments or gestures towards them during the last 30 days</t>
  </si>
  <si>
    <t>Percent who report that a student made unwanted sexual comments, jokes, gestures or looks toward them on school property in the last 12 months</t>
  </si>
  <si>
    <t>Percent who report that their property was stolen or damaged on school property one or more times in the last 12 months</t>
  </si>
  <si>
    <t>Percent who report that all or most students have made fun of or threatened students of different races or backgrounds</t>
  </si>
  <si>
    <t>Percent who report that they have carried a weapon on school property one or more times in the last 30 days</t>
  </si>
  <si>
    <t>Percent who report that an adult in their household has ever hit them so hard or so often that they had marks or were afraid of that person</t>
  </si>
  <si>
    <t>Replaced with Percent who report that a parent or other adult in their home has ever hit, beat, kicked or physically hurt them in any way</t>
  </si>
  <si>
    <t>Add new version in 2022</t>
  </si>
  <si>
    <t>Percent who felt under great stress or pressure (almost more than they could take or quite a bit) in the last 30 days</t>
  </si>
  <si>
    <t>Replaced with Percent who report that they have been bothered by little interest or pleasure in doing things more than half the days or more often over the past two weeks</t>
  </si>
  <si>
    <t>Percent who felt discouraged or hopeless (extremely so or quite a bit) in the last 30 days</t>
  </si>
  <si>
    <t>Replaced with Percent who report that they have been bothered by feeling down, depressed or hopeless more than half the days or more often over the past two weeks</t>
  </si>
  <si>
    <t>Percent who have played cards for money in the last 12 months</t>
  </si>
  <si>
    <t>Replaced with Percent who have played cards, bet on sports teams or games of personal skill like video gaming, pool, golf or bowling during the last 12 months</t>
  </si>
  <si>
    <t xml:space="preserve">Percent who have bet money on games of personal skill in the last 12 months
 </t>
  </si>
  <si>
    <t xml:space="preserve">Percent who have bet money on sports teams or horseracing in the last 12 months
 </t>
  </si>
  <si>
    <t xml:space="preserve">Percent who smoked half a pack or more per day in the last 30 days
 </t>
  </si>
  <si>
    <t>Percent who used stimulants like Benzedrine or diet pills to get high one or more times in the last 12 months</t>
  </si>
  <si>
    <t>Percent who used ADHD or ADD pills like Ritalin to get high one or more times in the last 12 months</t>
  </si>
  <si>
    <t>Percent who used prescription pain relievers to get high one or more times in the last 12 months</t>
  </si>
  <si>
    <t>Percent who used tranquilizers, sedatives or barbiturates to get high one or more times in the last 12 months</t>
  </si>
  <si>
    <t xml:space="preserve">Percent who used any prescription drugs to get high one or more times in the last 12 months
 </t>
  </si>
  <si>
    <t xml:space="preserve">Percent who ever use alcohol or other drugs before OR during school
 </t>
  </si>
  <si>
    <t xml:space="preserve">Percent who ever use alcohol or other drugs before school
 </t>
  </si>
  <si>
    <t xml:space="preserve">Percent who ever use alcohol or other drugs during school
 </t>
  </si>
  <si>
    <t xml:space="preserve">Percent who were offered, sold or given an illegal drug on school property in the last 12 months
 </t>
  </si>
  <si>
    <t xml:space="preserve">Percent who feel that they are overweight
 </t>
  </si>
  <si>
    <t xml:space="preserve">Percent who feel that alcohol use by a family member has repeatedly caused problems
 </t>
  </si>
  <si>
    <t xml:space="preserve">Percent who feel that drug use by a family member has repeatedly caused problems
 </t>
  </si>
  <si>
    <t xml:space="preserve">Among sexually active students: percent who always use some birth control method
 </t>
  </si>
  <si>
    <r>
      <rPr>
        <b/>
        <i/>
        <sz val="14"/>
        <rFont val="Tw Cen MT"/>
        <family val="2"/>
      </rPr>
      <t xml:space="preserve">Selected single-year results by state, county, and community health board: 1998-2019 </t>
    </r>
    <r>
      <rPr>
        <b/>
        <sz val="14"/>
        <rFont val="Tw Cen MT"/>
        <family val="2"/>
      </rPr>
      <t>contains changes from the two previous versions of this document (</t>
    </r>
    <r>
      <rPr>
        <b/>
        <i/>
        <sz val="14"/>
        <rFont val="Tw Cen MT"/>
        <family val="2"/>
      </rPr>
      <t>1998-2010</t>
    </r>
    <r>
      <rPr>
        <b/>
        <sz val="14"/>
        <rFont val="Tw Cen MT"/>
        <family val="2"/>
      </rPr>
      <t xml:space="preserve"> and </t>
    </r>
    <r>
      <rPr>
        <b/>
        <i/>
        <sz val="14"/>
        <rFont val="Tw Cen MT"/>
        <family val="2"/>
      </rPr>
      <t>1998-2016</t>
    </r>
    <r>
      <rPr>
        <b/>
        <sz val="14"/>
        <rFont val="Tw Cen MT"/>
        <family val="2"/>
      </rPr>
      <t>).  Some indicators have been deleted because they have not been asked on the Minnesota Student Survey since 2010 (</t>
    </r>
    <r>
      <rPr>
        <b/>
        <sz val="14"/>
        <color rgb="FFBFBFBF"/>
        <rFont val="Tw Cen MT"/>
        <family val="2"/>
      </rPr>
      <t>gray</t>
    </r>
    <r>
      <rPr>
        <b/>
        <sz val="14"/>
        <rFont val="Tw Cen MT"/>
        <family val="2"/>
      </rPr>
      <t>).  Other indicators have been replaced by updated versions of the questions that have now been asked for three administrations of the survey (2013, 2016 and 2019) (</t>
    </r>
    <r>
      <rPr>
        <b/>
        <sz val="14"/>
        <color rgb="FF92D050"/>
        <rFont val="Tw Cen MT"/>
        <family val="2"/>
      </rPr>
      <t>green</t>
    </r>
    <r>
      <rPr>
        <b/>
        <sz val="14"/>
        <rFont val="Tw Cen MT"/>
        <family val="2"/>
      </rPr>
      <t>).  Some indicators were updated in 2019, and these new versions should be added after the next survey administration (</t>
    </r>
    <r>
      <rPr>
        <b/>
        <sz val="14"/>
        <color rgb="FFFFCC00"/>
        <rFont val="Tw Cen MT"/>
        <family val="2"/>
      </rPr>
      <t>yellow</t>
    </r>
    <r>
      <rPr>
        <b/>
        <sz val="14"/>
        <rFont val="Tw Cen MT"/>
        <family val="2"/>
      </rPr>
      <t>).  Three indicators were asked through 2016 but not included in 2019; these indicators appear in this document in case users still want to reference them (</t>
    </r>
    <r>
      <rPr>
        <b/>
        <sz val="14"/>
        <color theme="7" tint="-0.249977111117893"/>
        <rFont val="Tw Cen MT"/>
        <family val="2"/>
      </rPr>
      <t>purple</t>
    </r>
    <r>
      <rPr>
        <b/>
        <sz val="14"/>
        <rFont val="Tw Cen MT"/>
        <family val="2"/>
      </rPr>
      <t>). Eleven indicators have been added (</t>
    </r>
    <r>
      <rPr>
        <b/>
        <sz val="14"/>
        <color rgb="FF00B0F0"/>
        <rFont val="Tw Cen MT"/>
        <family val="2"/>
      </rPr>
      <t>blue</t>
    </r>
    <r>
      <rPr>
        <b/>
        <sz val="14"/>
        <rFont val="Tw Cen MT"/>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</si>
</sst>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0.0"/>
    <numFmt numFmtId="165" formatCode="#,##0.0"/>
    <numFmt numFmtId="166" formatCode="&quot;$&quot;#,##0"/>
    <numFmt numFmtId="167" formatCode="_(* #,##0_);_(* \(#,##0\);_(* &quot;-&quot;??_);_(@_)"/>
    <numFmt numFmtId="168" formatCode="###0"/>
    <numFmt numFmtId="169" formatCode="_(* #,##0.0_);_(* \(#,##0.0\);_(* &quot;-&quot;??_);_(@_)"/>
    <numFmt numFmtId="170" formatCode="####"/>
  </numFmts>
  <fonts count="44"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u/>
      <sz val="10"/>
      <color indexed="12"/>
      <name val="Times New Roman"/>
      <family val="1"/>
    </font>
    <font>
      <sz val="8"/>
      <name val="Times New Roman"/>
      <family val="1"/>
    </font>
    <font>
      <i/>
      <sz val="12"/>
      <name val="Eras Medium ITC"/>
      <family val="2"/>
    </font>
    <font>
      <sz val="12"/>
      <name val="Eras Medium ITC"/>
      <family val="2"/>
    </font>
    <font>
      <b/>
      <sz val="12"/>
      <name val="Eras Medium ITC"/>
      <family val="2"/>
    </font>
    <font>
      <sz val="10"/>
      <name val="Tw Cen MT"/>
      <family val="2"/>
    </font>
    <font>
      <b/>
      <sz val="10"/>
      <name val="Tw Cen MT"/>
      <family val="2"/>
    </font>
    <font>
      <sz val="10"/>
      <color indexed="8"/>
      <name val="Tw Cen MT"/>
      <family val="2"/>
    </font>
    <font>
      <sz val="9"/>
      <color indexed="8"/>
      <name val="Tw Cen MT"/>
      <family val="2"/>
    </font>
    <font>
      <b/>
      <sz val="12"/>
      <name val="Tw Cen MT"/>
      <family val="2"/>
    </font>
    <font>
      <sz val="12"/>
      <name val="Tw Cen MT"/>
      <family val="2"/>
    </font>
    <font>
      <b/>
      <sz val="10"/>
      <color indexed="8"/>
      <name val="Tw Cen MT"/>
      <family val="2"/>
    </font>
    <font>
      <sz val="11"/>
      <name val="Tw Cen MT"/>
      <family val="2"/>
    </font>
    <font>
      <u/>
      <sz val="10"/>
      <color indexed="12"/>
      <name val="Tw Cen MT"/>
      <family val="2"/>
    </font>
    <font>
      <b/>
      <sz val="12"/>
      <color rgb="FF000000"/>
      <name val="Tw Cen MT"/>
      <family val="2"/>
    </font>
    <font>
      <sz val="10"/>
      <name val="Arial"/>
      <family val="2"/>
    </font>
    <font>
      <sz val="10"/>
      <name val="Times New Roman"/>
      <family val="1"/>
    </font>
    <font>
      <sz val="9"/>
      <color rgb="FF000000"/>
      <name val="Arial"/>
      <family val="2"/>
    </font>
    <font>
      <sz val="9"/>
      <name val="Arial"/>
      <family val="2"/>
    </font>
    <font>
      <sz val="9"/>
      <color indexed="8"/>
      <name val="Arial"/>
      <family val="2"/>
    </font>
    <font>
      <b/>
      <sz val="10"/>
      <name val="Times New Roman"/>
      <family val="1"/>
    </font>
    <font>
      <b/>
      <sz val="14"/>
      <name val="Tw Cen MT"/>
      <family val="2"/>
    </font>
    <font>
      <b/>
      <i/>
      <sz val="14"/>
      <name val="Tw Cen MT"/>
      <family val="2"/>
    </font>
    <font>
      <b/>
      <sz val="11"/>
      <name val="Tw Cen MT"/>
      <family val="2"/>
    </font>
    <font>
      <b/>
      <sz val="14"/>
      <color rgb="FFBFBFBF"/>
      <name val="Tw Cen MT"/>
      <family val="2"/>
    </font>
    <font>
      <b/>
      <sz val="14"/>
      <color rgb="FF92D050"/>
      <name val="Tw Cen MT"/>
      <family val="2"/>
    </font>
    <font>
      <b/>
      <sz val="14"/>
      <color rgb="FFFFCC00"/>
      <name val="Tw Cen MT"/>
      <family val="2"/>
    </font>
    <font>
      <b/>
      <sz val="14"/>
      <color theme="7" tint="-0.249977111117893"/>
      <name val="Tw Cen MT"/>
      <family val="2"/>
    </font>
    <font>
      <b/>
      <sz val="14"/>
      <color rgb="FF00B0F0"/>
      <name val="Tw Cen MT"/>
      <family val="2"/>
    </font>
  </fonts>
  <fills count="3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rgb="FFFFFF99"/>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C5D9F1"/>
        <bgColor indexed="64"/>
      </patternFill>
    </fill>
    <fill>
      <patternFill patternType="solid">
        <fgColor rgb="FFDA9694"/>
        <bgColor indexed="64"/>
      </patternFill>
    </fill>
    <fill>
      <patternFill patternType="solid">
        <fgColor rgb="FFC4D79B"/>
        <bgColor indexed="64"/>
      </patternFill>
    </fill>
    <fill>
      <patternFill patternType="solid">
        <fgColor rgb="FF92CDDC"/>
        <bgColor indexed="64"/>
      </patternFill>
    </fill>
    <fill>
      <patternFill patternType="solid">
        <fgColor rgb="FFFABF8F"/>
        <bgColor indexed="64"/>
      </patternFill>
    </fill>
    <fill>
      <patternFill patternType="solid">
        <fgColor rgb="FFC4BD97"/>
        <bgColor indexed="64"/>
      </patternFill>
    </fill>
    <fill>
      <patternFill patternType="solid">
        <fgColor rgb="FFBFBFBF"/>
        <bgColor indexed="64"/>
      </patternFill>
    </fill>
    <fill>
      <patternFill patternType="solid">
        <fgColor rgb="FF99FF99"/>
        <bgColor indexed="64"/>
      </patternFill>
    </fill>
    <fill>
      <patternFill patternType="solid">
        <fgColor rgb="FFFFCC00"/>
        <bgColor indexed="64"/>
      </patternFill>
    </fill>
    <fill>
      <patternFill patternType="solid">
        <fgColor rgb="FF0070C0"/>
        <bgColor indexed="64"/>
      </patternFill>
    </fill>
    <fill>
      <patternFill patternType="solid">
        <fgColor rgb="FFDAEEF3"/>
        <bgColor indexed="64"/>
      </patternFill>
    </fill>
    <fill>
      <patternFill patternType="solid">
        <fgColor rgb="FF92D050"/>
        <bgColor indexed="64"/>
      </patternFill>
    </fill>
    <fill>
      <patternFill patternType="solid">
        <fgColor rgb="FFFFC000"/>
        <bgColor indexed="64"/>
      </patternFill>
    </fill>
    <fill>
      <patternFill patternType="solid">
        <fgColor rgb="FFD9D9D9"/>
        <bgColor indexed="64"/>
      </patternFill>
    </fill>
    <fill>
      <patternFill patternType="solid">
        <fgColor rgb="FF00B0F0"/>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7" tint="0.39997558519241921"/>
        <bgColor indexed="64"/>
      </patternFill>
    </fill>
  </fills>
  <borders count="23">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n">
        <color rgb="FF000000"/>
      </left>
      <right style="thin">
        <color rgb="FF000000"/>
      </right>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n">
        <color rgb="FF000000"/>
      </left>
      <right style="thick">
        <color rgb="FF000000"/>
      </right>
      <top/>
      <bottom/>
      <diagonal/>
    </border>
    <border>
      <left style="medium">
        <color indexed="64"/>
      </left>
      <right style="medium">
        <color indexed="64"/>
      </right>
      <top style="thick">
        <color rgb="FF000000"/>
      </top>
      <bottom/>
      <diagonal/>
    </border>
    <border>
      <left style="medium">
        <color indexed="64"/>
      </left>
      <right style="medium">
        <color indexed="64"/>
      </right>
      <top/>
      <bottom/>
      <diagonal/>
    </border>
    <border>
      <left style="thin">
        <color rgb="FF000000"/>
      </left>
      <right/>
      <top/>
      <bottom/>
      <diagonal/>
    </border>
    <border>
      <left style="thin">
        <color rgb="FF000000"/>
      </left>
      <right/>
      <top style="thick">
        <color rgb="FF000000"/>
      </top>
      <bottom style="thick">
        <color rgb="FF000000"/>
      </bottom>
      <diagonal/>
    </border>
    <border>
      <left style="thin">
        <color indexed="64"/>
      </left>
      <right style="thin">
        <color rgb="FF000000"/>
      </right>
      <top style="thick">
        <color rgb="FF000000"/>
      </top>
      <bottom style="thick">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38">
    <xf numFmtId="0" fontId="0" fillId="0" borderId="0"/>
    <xf numFmtId="43" fontId="14" fillId="0" borderId="0" applyFont="0" applyFill="0" applyBorder="0" applyAlignment="0" applyProtection="0"/>
    <xf numFmtId="0" fontId="15" fillId="0" borderId="0" applyNumberFormat="0" applyFill="0" applyBorder="0" applyAlignment="0" applyProtection="0">
      <alignment vertical="top"/>
      <protection locked="0"/>
    </xf>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43" fontId="1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21">
    <xf numFmtId="0" fontId="0" fillId="0" borderId="0" xfId="0"/>
    <xf numFmtId="0" fontId="0" fillId="0" borderId="0" xfId="0" applyFill="1"/>
    <xf numFmtId="0" fontId="0" fillId="0" borderId="1" xfId="0" applyBorder="1"/>
    <xf numFmtId="164" fontId="0" fillId="0" borderId="0" xfId="0" applyNumberFormat="1"/>
    <xf numFmtId="3" fontId="0" fillId="0" borderId="0" xfId="0" applyNumberFormat="1"/>
    <xf numFmtId="3" fontId="0" fillId="0" borderId="0" xfId="0" applyNumberFormat="1" applyFill="1"/>
    <xf numFmtId="164" fontId="0" fillId="0" borderId="0" xfId="1" applyNumberFormat="1" applyFont="1"/>
    <xf numFmtId="0" fontId="0" fillId="0" borderId="1" xfId="0" applyFill="1" applyBorder="1"/>
    <xf numFmtId="0" fontId="17" fillId="0" borderId="0" xfId="0" applyFont="1"/>
    <xf numFmtId="0" fontId="18" fillId="0" borderId="0" xfId="0" applyFont="1"/>
    <xf numFmtId="0" fontId="19" fillId="0" borderId="0" xfId="0" applyFont="1"/>
    <xf numFmtId="0" fontId="18" fillId="0" borderId="0" xfId="0" applyFont="1" applyBorder="1" applyAlignment="1">
      <alignment vertical="top" wrapText="1"/>
    </xf>
    <xf numFmtId="0" fontId="16" fillId="0" borderId="0" xfId="0" applyFont="1"/>
    <xf numFmtId="164" fontId="0" fillId="0" borderId="0" xfId="0" applyNumberFormat="1" applyBorder="1"/>
    <xf numFmtId="0" fontId="0" fillId="2" borderId="0" xfId="0" applyFill="1"/>
    <xf numFmtId="164" fontId="0" fillId="0" borderId="0" xfId="0" applyNumberFormat="1" applyFill="1"/>
    <xf numFmtId="165" fontId="0" fillId="0" borderId="0" xfId="0" applyNumberFormat="1" applyFill="1"/>
    <xf numFmtId="166" fontId="0" fillId="0" borderId="0" xfId="0" applyNumberFormat="1" applyFill="1"/>
    <xf numFmtId="165" fontId="0" fillId="0" borderId="0" xfId="0" applyNumberFormat="1"/>
    <xf numFmtId="0" fontId="20" fillId="0" borderId="0" xfId="0" applyFont="1"/>
    <xf numFmtId="0" fontId="20" fillId="0" borderId="0" xfId="0" applyFont="1" applyBorder="1"/>
    <xf numFmtId="3" fontId="20" fillId="0" borderId="0" xfId="0" applyNumberFormat="1" applyFont="1" applyBorder="1" applyAlignment="1">
      <alignment horizontal="right"/>
    </xf>
    <xf numFmtId="0" fontId="20" fillId="0" borderId="0" xfId="0" applyFont="1" applyBorder="1" applyAlignment="1"/>
    <xf numFmtId="0" fontId="20" fillId="0" borderId="0" xfId="0" applyFont="1" applyAlignment="1"/>
    <xf numFmtId="3" fontId="20" fillId="7" borderId="0" xfId="1" applyNumberFormat="1" applyFont="1" applyFill="1" applyBorder="1" applyAlignment="1">
      <alignment horizontal="right"/>
    </xf>
    <xf numFmtId="1" fontId="20" fillId="7" borderId="0" xfId="0" applyNumberFormat="1" applyFont="1" applyFill="1" applyBorder="1" applyAlignment="1">
      <alignment horizontal="right"/>
    </xf>
    <xf numFmtId="0" fontId="20" fillId="7" borderId="0" xfId="0" applyFont="1" applyFill="1" applyBorder="1"/>
    <xf numFmtId="0" fontId="20" fillId="7" borderId="0" xfId="0" applyFont="1" applyFill="1"/>
    <xf numFmtId="3" fontId="20" fillId="7" borderId="0" xfId="0" applyNumberFormat="1" applyFont="1" applyFill="1" applyBorder="1" applyAlignment="1">
      <alignment horizontal="right"/>
    </xf>
    <xf numFmtId="0" fontId="0" fillId="7" borderId="0" xfId="0" applyFill="1" applyAlignment="1">
      <alignment vertical="top"/>
    </xf>
    <xf numFmtId="0" fontId="20" fillId="7" borderId="0" xfId="0" applyFont="1" applyFill="1" applyBorder="1" applyAlignment="1">
      <alignment horizontal="right"/>
    </xf>
    <xf numFmtId="0" fontId="20" fillId="7" borderId="0" xfId="0" applyFont="1" applyFill="1" applyBorder="1" applyAlignment="1"/>
    <xf numFmtId="0" fontId="23" fillId="7" borderId="0" xfId="0" applyFont="1" applyFill="1" applyBorder="1" applyAlignment="1">
      <alignment horizontal="left" vertical="top"/>
    </xf>
    <xf numFmtId="164" fontId="20" fillId="7" borderId="0" xfId="0" applyNumberFormat="1" applyFont="1" applyFill="1" applyBorder="1" applyAlignment="1"/>
    <xf numFmtId="164" fontId="20" fillId="7" borderId="0" xfId="0" applyNumberFormat="1" applyFont="1" applyFill="1"/>
    <xf numFmtId="0" fontId="20" fillId="0" borderId="0" xfId="0" applyFont="1" applyBorder="1" applyAlignment="1">
      <alignment vertical="top" wrapText="1"/>
    </xf>
    <xf numFmtId="0" fontId="20" fillId="0" borderId="0" xfId="0" applyFont="1" applyBorder="1" applyAlignment="1">
      <alignment wrapText="1"/>
    </xf>
    <xf numFmtId="0" fontId="21" fillId="0" borderId="0" xfId="0" applyFont="1" applyBorder="1" applyAlignment="1">
      <alignment vertical="top" wrapText="1"/>
    </xf>
    <xf numFmtId="0" fontId="21" fillId="0" borderId="0" xfId="0" applyFont="1" applyBorder="1" applyAlignment="1">
      <alignment wrapText="1"/>
    </xf>
    <xf numFmtId="0" fontId="20" fillId="11" borderId="0" xfId="0" applyFont="1" applyFill="1" applyBorder="1" applyAlignment="1">
      <alignment horizontal="left" vertical="top" wrapText="1"/>
    </xf>
    <xf numFmtId="0" fontId="20" fillId="7" borderId="0" xfId="0" applyFont="1" applyFill="1" applyBorder="1" applyAlignment="1">
      <alignment vertical="top" wrapText="1"/>
    </xf>
    <xf numFmtId="0" fontId="20" fillId="11" borderId="0" xfId="0" applyFont="1" applyFill="1" applyBorder="1" applyAlignment="1">
      <alignment vertical="top" wrapText="1"/>
    </xf>
    <xf numFmtId="0" fontId="20" fillId="0" borderId="0" xfId="0" applyFont="1" applyFill="1" applyBorder="1" applyAlignment="1">
      <alignment vertical="top" wrapText="1"/>
    </xf>
    <xf numFmtId="3" fontId="20" fillId="0" borderId="0" xfId="0" applyNumberFormat="1" applyFont="1" applyFill="1" applyBorder="1" applyAlignment="1">
      <alignment horizontal="right" wrapText="1"/>
    </xf>
    <xf numFmtId="1" fontId="20" fillId="0" borderId="0" xfId="0" applyNumberFormat="1" applyFont="1" applyFill="1" applyBorder="1" applyAlignment="1">
      <alignment horizontal="right" wrapText="1"/>
    </xf>
    <xf numFmtId="3" fontId="20" fillId="7" borderId="0" xfId="1" applyNumberFormat="1" applyFont="1" applyFill="1" applyBorder="1" applyAlignment="1">
      <alignment horizontal="right" wrapText="1"/>
    </xf>
    <xf numFmtId="1" fontId="20" fillId="7" borderId="0" xfId="0" applyNumberFormat="1" applyFont="1" applyFill="1" applyBorder="1" applyAlignment="1">
      <alignment horizontal="right" wrapText="1"/>
    </xf>
    <xf numFmtId="3" fontId="20" fillId="7" borderId="0" xfId="0" applyNumberFormat="1" applyFont="1" applyFill="1" applyBorder="1" applyAlignment="1">
      <alignment horizontal="right" wrapText="1"/>
    </xf>
    <xf numFmtId="0" fontId="20" fillId="7" borderId="0" xfId="0" applyFont="1" applyFill="1" applyBorder="1" applyAlignment="1">
      <alignment horizontal="right" wrapText="1"/>
    </xf>
    <xf numFmtId="0" fontId="0" fillId="0" borderId="0" xfId="0" applyAlignment="1">
      <alignment wrapText="1"/>
    </xf>
    <xf numFmtId="0" fontId="24" fillId="0" borderId="0" xfId="0" applyFont="1" applyBorder="1" applyAlignment="1">
      <alignment vertical="top" wrapText="1"/>
    </xf>
    <xf numFmtId="0" fontId="20" fillId="0" borderId="5" xfId="0" applyFont="1" applyBorder="1" applyAlignment="1">
      <alignment vertical="top" wrapText="1"/>
    </xf>
    <xf numFmtId="0" fontId="20" fillId="0" borderId="4" xfId="0" applyFont="1" applyBorder="1" applyAlignment="1">
      <alignment vertical="top" wrapText="1"/>
    </xf>
    <xf numFmtId="0" fontId="20" fillId="0" borderId="7" xfId="0" applyFont="1" applyBorder="1" applyAlignment="1">
      <alignment vertical="top" wrapText="1"/>
    </xf>
    <xf numFmtId="0" fontId="20" fillId="0" borderId="4" xfId="0" applyFont="1" applyBorder="1" applyAlignment="1">
      <alignment wrapText="1"/>
    </xf>
    <xf numFmtId="0" fontId="21" fillId="0" borderId="4" xfId="0" applyFont="1" applyBorder="1" applyAlignment="1">
      <alignment vertical="top" wrapText="1"/>
    </xf>
    <xf numFmtId="0" fontId="20" fillId="7" borderId="0" xfId="0" applyFont="1" applyFill="1" applyAlignment="1"/>
    <xf numFmtId="0" fontId="24" fillId="0" borderId="0" xfId="0" applyFont="1" applyFill="1" applyBorder="1" applyAlignment="1">
      <alignment wrapText="1"/>
    </xf>
    <xf numFmtId="0" fontId="27" fillId="0" borderId="0" xfId="0" applyFont="1" applyAlignment="1">
      <alignment horizontal="left" wrapText="1"/>
    </xf>
    <xf numFmtId="0" fontId="20" fillId="0" borderId="0" xfId="0" applyFont="1" applyBorder="1" applyAlignment="1">
      <alignment vertical="top"/>
    </xf>
    <xf numFmtId="0" fontId="20" fillId="6" borderId="0" xfId="0" applyFont="1" applyFill="1" applyBorder="1" applyAlignment="1">
      <alignment vertical="top"/>
    </xf>
    <xf numFmtId="0" fontId="24" fillId="0" borderId="0" xfId="0" applyFont="1" applyBorder="1" applyAlignment="1">
      <alignment vertical="top"/>
    </xf>
    <xf numFmtId="0" fontId="20" fillId="12" borderId="0" xfId="0" applyFont="1" applyFill="1" applyBorder="1" applyAlignment="1">
      <alignment horizontal="left" vertical="top"/>
    </xf>
    <xf numFmtId="0" fontId="20" fillId="8" borderId="0" xfId="0" applyFont="1" applyFill="1" applyBorder="1" applyAlignment="1">
      <alignment horizontal="left" vertical="top"/>
    </xf>
    <xf numFmtId="0" fontId="22" fillId="13" borderId="0" xfId="0" applyFont="1" applyFill="1" applyBorder="1" applyAlignment="1">
      <alignment horizontal="left" vertical="top"/>
    </xf>
    <xf numFmtId="0" fontId="22" fillId="4" borderId="0" xfId="0" applyFont="1" applyFill="1" applyBorder="1" applyAlignment="1">
      <alignment horizontal="left" vertical="top"/>
    </xf>
    <xf numFmtId="0" fontId="22" fillId="5" borderId="0" xfId="0" applyFont="1" applyFill="1" applyBorder="1" applyAlignment="1">
      <alignment horizontal="left" vertical="top"/>
    </xf>
    <xf numFmtId="0" fontId="22" fillId="9" borderId="0" xfId="0" applyFont="1" applyFill="1" applyBorder="1" applyAlignment="1">
      <alignment horizontal="left" vertical="top"/>
    </xf>
    <xf numFmtId="0" fontId="20" fillId="7" borderId="0" xfId="0" applyFont="1" applyFill="1" applyBorder="1" applyAlignment="1">
      <alignment vertical="top"/>
    </xf>
    <xf numFmtId="0" fontId="20" fillId="7" borderId="0" xfId="0" applyFont="1" applyFill="1" applyBorder="1" applyAlignment="1">
      <alignment horizontal="left" vertical="top"/>
    </xf>
    <xf numFmtId="0" fontId="22" fillId="7" borderId="0" xfId="0" applyFont="1" applyFill="1" applyBorder="1" applyAlignment="1">
      <alignment horizontal="left" vertical="top"/>
    </xf>
    <xf numFmtId="0" fontId="24" fillId="0" borderId="0" xfId="0" applyFont="1" applyFill="1" applyBorder="1" applyAlignment="1">
      <alignment horizontal="left"/>
    </xf>
    <xf numFmtId="0" fontId="28" fillId="7" borderId="0" xfId="2" applyFont="1" applyFill="1" applyBorder="1" applyAlignment="1" applyProtection="1">
      <alignment vertical="top"/>
    </xf>
    <xf numFmtId="0" fontId="20" fillId="7" borderId="0" xfId="0" applyFont="1" applyFill="1" applyAlignment="1">
      <alignment vertical="top"/>
    </xf>
    <xf numFmtId="0" fontId="20" fillId="7" borderId="0" xfId="0" applyFont="1" applyFill="1" applyAlignment="1">
      <alignment horizontal="left" vertical="top"/>
    </xf>
    <xf numFmtId="0" fontId="20" fillId="8" borderId="0" xfId="0" applyFont="1" applyFill="1" applyBorder="1" applyAlignment="1">
      <alignment vertical="top" wrapText="1"/>
    </xf>
    <xf numFmtId="0" fontId="22" fillId="7" borderId="0" xfId="0" applyFont="1" applyFill="1" applyBorder="1" applyAlignment="1">
      <alignment vertical="top" wrapText="1"/>
    </xf>
    <xf numFmtId="0" fontId="21" fillId="6" borderId="0" xfId="0" applyFont="1" applyFill="1" applyBorder="1" applyAlignment="1">
      <alignment vertical="top" wrapText="1"/>
    </xf>
    <xf numFmtId="0" fontId="21" fillId="10" borderId="0" xfId="0" applyFont="1" applyFill="1" applyBorder="1" applyAlignment="1">
      <alignment vertical="top" wrapText="1"/>
    </xf>
    <xf numFmtId="0" fontId="21" fillId="12" borderId="0" xfId="0" applyFont="1" applyFill="1" applyBorder="1" applyAlignment="1">
      <alignment vertical="top" wrapText="1"/>
    </xf>
    <xf numFmtId="0" fontId="26" fillId="4" borderId="0" xfId="0" applyFont="1" applyFill="1" applyBorder="1" applyAlignment="1">
      <alignment vertical="top" wrapText="1"/>
    </xf>
    <xf numFmtId="0" fontId="26" fillId="5" borderId="0" xfId="0" applyFont="1" applyFill="1" applyBorder="1" applyAlignment="1">
      <alignment vertical="top" wrapText="1"/>
    </xf>
    <xf numFmtId="0" fontId="26" fillId="9" borderId="0" xfId="0" applyFont="1" applyFill="1" applyBorder="1" applyAlignment="1">
      <alignment vertical="top" wrapText="1"/>
    </xf>
    <xf numFmtId="0" fontId="26" fillId="14" borderId="0" xfId="0" applyFont="1" applyFill="1" applyBorder="1" applyAlignment="1">
      <alignment vertical="top" wrapText="1"/>
    </xf>
    <xf numFmtId="0" fontId="24" fillId="0" borderId="0" xfId="0" applyFont="1" applyBorder="1" applyAlignment="1">
      <alignment vertical="center" wrapText="1"/>
    </xf>
    <xf numFmtId="0" fontId="24" fillId="0" borderId="0" xfId="0" applyFont="1"/>
    <xf numFmtId="0" fontId="29" fillId="0" borderId="0" xfId="0" applyFont="1" applyAlignment="1">
      <alignment horizontal="left" vertical="center" readingOrder="1"/>
    </xf>
    <xf numFmtId="0" fontId="27" fillId="0" borderId="0" xfId="0" applyFont="1" applyAlignment="1">
      <alignment wrapText="1"/>
    </xf>
    <xf numFmtId="0" fontId="27" fillId="0" borderId="0" xfId="0" applyFont="1" applyAlignment="1">
      <alignment horizontal="left" vertical="center" wrapText="1"/>
    </xf>
    <xf numFmtId="0" fontId="24" fillId="0" borderId="0" xfId="0" applyFont="1" applyFill="1" applyBorder="1" applyAlignment="1">
      <alignment horizontal="left" vertical="center" wrapText="1"/>
    </xf>
    <xf numFmtId="0" fontId="24" fillId="0" borderId="0" xfId="0" applyFont="1" applyBorder="1" applyAlignment="1">
      <alignment horizontal="center" vertical="top" wrapText="1"/>
    </xf>
    <xf numFmtId="0" fontId="24" fillId="0" borderId="0" xfId="0" applyFont="1" applyBorder="1" applyAlignment="1">
      <alignment horizontal="left" wrapText="1"/>
    </xf>
    <xf numFmtId="3" fontId="20" fillId="0" borderId="0" xfId="0" quotePrefix="1" applyNumberFormat="1" applyFont="1" applyFill="1" applyBorder="1" applyAlignment="1">
      <alignment horizontal="right" wrapText="1"/>
    </xf>
    <xf numFmtId="0" fontId="20" fillId="7" borderId="0" xfId="26" applyFont="1" applyFill="1" applyBorder="1"/>
    <xf numFmtId="164" fontId="20" fillId="7" borderId="0" xfId="26" applyNumberFormat="1" applyFont="1" applyFill="1" applyBorder="1"/>
    <xf numFmtId="167" fontId="20" fillId="7" borderId="0" xfId="27" applyNumberFormat="1" applyFont="1" applyFill="1" applyBorder="1"/>
    <xf numFmtId="0" fontId="23" fillId="7" borderId="0" xfId="26" applyFont="1" applyFill="1" applyBorder="1" applyAlignment="1">
      <alignment horizontal="left" vertical="top"/>
    </xf>
    <xf numFmtId="0" fontId="20" fillId="7" borderId="0" xfId="26" applyFont="1" applyFill="1" applyBorder="1" applyAlignment="1"/>
    <xf numFmtId="0" fontId="32" fillId="0" borderId="0" xfId="30" applyFont="1" applyFill="1" applyBorder="1" applyAlignment="1">
      <alignment wrapText="1"/>
    </xf>
    <xf numFmtId="1" fontId="20" fillId="7" borderId="0" xfId="26" applyNumberFormat="1" applyFont="1" applyFill="1" applyBorder="1"/>
    <xf numFmtId="169" fontId="20" fillId="7" borderId="0" xfId="27" applyNumberFormat="1" applyFont="1" applyFill="1" applyBorder="1" applyAlignment="1">
      <alignment horizontal="center"/>
    </xf>
    <xf numFmtId="3" fontId="20" fillId="7" borderId="0" xfId="26" applyNumberFormat="1" applyFont="1" applyFill="1" applyBorder="1"/>
    <xf numFmtId="164" fontId="20" fillId="7" borderId="0" xfId="26" applyNumberFormat="1" applyFont="1" applyFill="1" applyBorder="1" applyAlignment="1">
      <alignment horizontal="right"/>
    </xf>
    <xf numFmtId="1" fontId="20" fillId="14" borderId="0" xfId="26" applyNumberFormat="1" applyFont="1" applyFill="1" applyBorder="1"/>
    <xf numFmtId="167" fontId="20" fillId="14" borderId="0" xfId="27" applyNumberFormat="1" applyFont="1" applyFill="1" applyBorder="1"/>
    <xf numFmtId="1" fontId="20" fillId="7" borderId="0" xfId="26" quotePrefix="1" applyNumberFormat="1" applyFont="1" applyFill="1" applyBorder="1"/>
    <xf numFmtId="0" fontId="20" fillId="7" borderId="0" xfId="26" quotePrefix="1" applyFont="1" applyFill="1" applyBorder="1"/>
    <xf numFmtId="164" fontId="20" fillId="7" borderId="0" xfId="26" quotePrefix="1" applyNumberFormat="1" applyFont="1" applyFill="1" applyBorder="1"/>
    <xf numFmtId="169" fontId="20" fillId="7" borderId="0" xfId="26" applyNumberFormat="1" applyFont="1" applyFill="1" applyBorder="1" applyAlignment="1">
      <alignment horizontal="center"/>
    </xf>
    <xf numFmtId="0" fontId="20" fillId="15" borderId="0" xfId="26" applyFont="1" applyFill="1" applyBorder="1"/>
    <xf numFmtId="167" fontId="20" fillId="15" borderId="0" xfId="27" applyNumberFormat="1" applyFont="1" applyFill="1" applyBorder="1"/>
    <xf numFmtId="0" fontId="34" fillId="7" borderId="0" xfId="26" applyFont="1" applyFill="1" applyBorder="1" applyAlignment="1">
      <alignment horizontal="center" wrapText="1"/>
    </xf>
    <xf numFmtId="0" fontId="21" fillId="7" borderId="0" xfId="26" applyFont="1" applyFill="1" applyBorder="1" applyAlignment="1"/>
    <xf numFmtId="0" fontId="31" fillId="7" borderId="0" xfId="26" applyFont="1" applyFill="1" applyBorder="1" applyAlignment="1">
      <alignment horizontal="center" vertical="center"/>
    </xf>
    <xf numFmtId="0" fontId="31" fillId="7" borderId="0" xfId="26" applyFill="1" applyBorder="1"/>
    <xf numFmtId="0" fontId="33" fillId="7" borderId="0" xfId="26" applyFont="1" applyFill="1" applyBorder="1" applyAlignment="1"/>
    <xf numFmtId="0" fontId="31" fillId="7" borderId="0" xfId="26" applyFill="1" applyBorder="1" applyAlignment="1"/>
    <xf numFmtId="0" fontId="34" fillId="7" borderId="0" xfId="26" applyFont="1" applyFill="1" applyBorder="1" applyAlignment="1">
      <alignment horizontal="left"/>
    </xf>
    <xf numFmtId="0" fontId="34" fillId="7" borderId="0" xfId="26" applyFont="1" applyFill="1" applyBorder="1" applyAlignment="1">
      <alignment vertical="center"/>
    </xf>
    <xf numFmtId="168" fontId="34" fillId="7" borderId="0" xfId="26" applyNumberFormat="1" applyFont="1" applyFill="1" applyBorder="1" applyAlignment="1">
      <alignment horizontal="right" vertical="center"/>
    </xf>
    <xf numFmtId="0" fontId="34" fillId="7" borderId="0" xfId="26" applyFont="1" applyFill="1" applyBorder="1" applyAlignment="1">
      <alignment horizontal="left" wrapText="1"/>
    </xf>
    <xf numFmtId="164" fontId="31" fillId="7" borderId="0" xfId="26" applyNumberFormat="1" applyFill="1" applyBorder="1"/>
    <xf numFmtId="0" fontId="31" fillId="7" borderId="0" xfId="26" quotePrefix="1" applyFill="1" applyBorder="1"/>
    <xf numFmtId="167" fontId="14" fillId="7" borderId="0" xfId="27" applyNumberFormat="1" applyFont="1" applyFill="1" applyBorder="1"/>
    <xf numFmtId="167" fontId="14" fillId="7" borderId="0" xfId="27" quotePrefix="1" applyNumberFormat="1" applyFont="1" applyFill="1" applyBorder="1"/>
    <xf numFmtId="0" fontId="14" fillId="7" borderId="0" xfId="26" applyFont="1" applyFill="1" applyBorder="1"/>
    <xf numFmtId="167" fontId="14" fillId="7" borderId="0" xfId="27" applyNumberFormat="1" applyFill="1" applyBorder="1"/>
    <xf numFmtId="167" fontId="14" fillId="7" borderId="0" xfId="27" quotePrefix="1" applyNumberFormat="1" applyFill="1" applyBorder="1"/>
    <xf numFmtId="1" fontId="31" fillId="7" borderId="0" xfId="26" applyNumberFormat="1" applyFill="1" applyBorder="1"/>
    <xf numFmtId="167" fontId="0" fillId="7" borderId="0" xfId="27" applyNumberFormat="1" applyFont="1" applyFill="1" applyBorder="1"/>
    <xf numFmtId="169" fontId="0" fillId="7" borderId="0" xfId="27" applyNumberFormat="1" applyFont="1" applyFill="1" applyBorder="1" applyAlignment="1">
      <alignment horizontal="center"/>
    </xf>
    <xf numFmtId="3" fontId="31" fillId="7" borderId="0" xfId="26" applyNumberFormat="1" applyFill="1" applyBorder="1"/>
    <xf numFmtId="164" fontId="31" fillId="7" borderId="0" xfId="26" applyNumberFormat="1" applyFill="1" applyBorder="1" applyAlignment="1">
      <alignment horizontal="right"/>
    </xf>
    <xf numFmtId="165" fontId="14" fillId="7" borderId="0" xfId="27" applyNumberFormat="1" applyFill="1" applyBorder="1"/>
    <xf numFmtId="1" fontId="14" fillId="7" borderId="0" xfId="26" quotePrefix="1" applyNumberFormat="1" applyFont="1" applyFill="1" applyBorder="1"/>
    <xf numFmtId="164" fontId="14" fillId="7" borderId="0" xfId="26" quotePrefix="1" applyNumberFormat="1" applyFont="1" applyFill="1" applyBorder="1"/>
    <xf numFmtId="169" fontId="31" fillId="7" borderId="0" xfId="26" applyNumberFormat="1" applyFill="1" applyBorder="1" applyAlignment="1">
      <alignment horizontal="center"/>
    </xf>
    <xf numFmtId="0" fontId="35" fillId="7" borderId="0" xfId="26" applyFont="1" applyFill="1" applyBorder="1" applyAlignment="1"/>
    <xf numFmtId="0" fontId="14" fillId="7" borderId="0" xfId="26" quotePrefix="1" applyFont="1" applyFill="1" applyBorder="1"/>
    <xf numFmtId="0" fontId="31" fillId="10" borderId="0" xfId="26" applyFill="1" applyBorder="1"/>
    <xf numFmtId="164" fontId="31" fillId="10" borderId="0" xfId="26" applyNumberFormat="1" applyFill="1" applyBorder="1"/>
    <xf numFmtId="1" fontId="31" fillId="10" borderId="0" xfId="26" applyNumberFormat="1" applyFill="1" applyBorder="1"/>
    <xf numFmtId="164" fontId="31" fillId="10" borderId="0" xfId="26" applyNumberFormat="1" applyFill="1" applyBorder="1" applyAlignment="1">
      <alignment horizontal="right"/>
    </xf>
    <xf numFmtId="165" fontId="14" fillId="10" borderId="0" xfId="27" applyNumberFormat="1" applyFill="1" applyBorder="1"/>
    <xf numFmtId="167" fontId="14" fillId="10" borderId="0" xfId="27" applyNumberFormat="1" applyFill="1" applyBorder="1"/>
    <xf numFmtId="1" fontId="31" fillId="7" borderId="0" xfId="26" quotePrefix="1" applyNumberFormat="1" applyFill="1" applyBorder="1"/>
    <xf numFmtId="164" fontId="31" fillId="7" borderId="0" xfId="26" quotePrefix="1" applyNumberFormat="1" applyFill="1" applyBorder="1"/>
    <xf numFmtId="0" fontId="14" fillId="10" borderId="0" xfId="26" applyFont="1" applyFill="1" applyBorder="1"/>
    <xf numFmtId="0" fontId="34" fillId="10" borderId="0" xfId="26" applyFont="1" applyFill="1" applyBorder="1" applyAlignment="1">
      <alignment horizontal="center" wrapText="1"/>
    </xf>
    <xf numFmtId="0" fontId="31" fillId="10" borderId="0" xfId="26" applyFill="1" applyBorder="1" applyAlignment="1"/>
    <xf numFmtId="0" fontId="30" fillId="0" borderId="0" xfId="26" applyFont="1"/>
    <xf numFmtId="0" fontId="30" fillId="0" borderId="0" xfId="26" applyFont="1" applyBorder="1"/>
    <xf numFmtId="0" fontId="31" fillId="0" borderId="0" xfId="26" applyBorder="1"/>
    <xf numFmtId="0" fontId="31" fillId="0" borderId="0" xfId="26"/>
    <xf numFmtId="0" fontId="31" fillId="0" borderId="0" xfId="26" applyAlignment="1">
      <alignment horizontal="right"/>
    </xf>
    <xf numFmtId="0" fontId="30" fillId="7" borderId="0" xfId="26" applyFont="1" applyFill="1"/>
    <xf numFmtId="0" fontId="30" fillId="7" borderId="0" xfId="26" applyFont="1" applyFill="1" applyBorder="1"/>
    <xf numFmtId="0" fontId="31" fillId="7" borderId="0" xfId="26" applyFill="1"/>
    <xf numFmtId="0" fontId="0" fillId="7" borderId="0" xfId="26" applyFont="1" applyFill="1" applyBorder="1"/>
    <xf numFmtId="0" fontId="31" fillId="7" borderId="0" xfId="26" applyFill="1" applyBorder="1" applyAlignment="1">
      <alignment wrapText="1"/>
    </xf>
    <xf numFmtId="0" fontId="20" fillId="7" borderId="0" xfId="26" applyFont="1" applyFill="1" applyBorder="1" applyAlignment="1">
      <alignment wrapText="1"/>
    </xf>
    <xf numFmtId="0" fontId="14" fillId="0" borderId="0" xfId="26" applyFont="1" applyFill="1" applyBorder="1"/>
    <xf numFmtId="3" fontId="21" fillId="7" borderId="0" xfId="0" applyNumberFormat="1" applyFont="1" applyFill="1"/>
    <xf numFmtId="0" fontId="20" fillId="0" borderId="0" xfId="0" applyFont="1" applyFill="1" applyBorder="1" applyAlignment="1">
      <alignment horizontal="left" vertical="top" wrapText="1"/>
    </xf>
    <xf numFmtId="0" fontId="20" fillId="0" borderId="0" xfId="0" applyFont="1" applyFill="1" applyBorder="1"/>
    <xf numFmtId="0" fontId="20" fillId="0" borderId="0" xfId="0" applyFont="1" applyFill="1" applyBorder="1" applyAlignment="1"/>
    <xf numFmtId="0" fontId="20" fillId="0" borderId="0" xfId="0" applyFont="1" applyFill="1"/>
    <xf numFmtId="1" fontId="20" fillId="0" borderId="0" xfId="0" applyNumberFormat="1" applyFont="1" applyFill="1" applyBorder="1" applyAlignment="1">
      <alignment horizontal="right"/>
    </xf>
    <xf numFmtId="1" fontId="20" fillId="0" borderId="0" xfId="0" applyNumberFormat="1" applyFont="1" applyFill="1" applyBorder="1" applyAlignment="1">
      <alignment horizontal="right" vertical="top" wrapText="1"/>
    </xf>
    <xf numFmtId="3" fontId="20" fillId="0" borderId="0" xfId="0" applyNumberFormat="1" applyFont="1" applyFill="1" applyBorder="1" applyAlignment="1">
      <alignment horizontal="right"/>
    </xf>
    <xf numFmtId="0" fontId="0" fillId="0" borderId="0" xfId="0" applyFill="1" applyAlignment="1">
      <alignment vertical="top"/>
    </xf>
    <xf numFmtId="0" fontId="22" fillId="0" borderId="0" xfId="0" applyFont="1" applyFill="1" applyBorder="1" applyAlignment="1">
      <alignment horizontal="left" vertical="top" wrapText="1"/>
    </xf>
    <xf numFmtId="0" fontId="20" fillId="0" borderId="0" xfId="0" applyFont="1" applyFill="1" applyBorder="1" applyAlignment="1">
      <alignment horizontal="right"/>
    </xf>
    <xf numFmtId="1" fontId="22" fillId="0" borderId="0" xfId="0" applyNumberFormat="1" applyFont="1" applyFill="1" applyBorder="1" applyAlignment="1">
      <alignment horizontal="right" vertical="top" wrapText="1"/>
    </xf>
    <xf numFmtId="0" fontId="20" fillId="16" borderId="0" xfId="26" applyFont="1" applyFill="1" applyBorder="1"/>
    <xf numFmtId="0" fontId="23" fillId="16" borderId="0" xfId="26" applyFont="1" applyFill="1" applyBorder="1" applyAlignment="1">
      <alignment horizontal="left" vertical="top"/>
    </xf>
    <xf numFmtId="167" fontId="20" fillId="16" borderId="0" xfId="27" applyNumberFormat="1" applyFont="1" applyFill="1" applyBorder="1"/>
    <xf numFmtId="164" fontId="20" fillId="16" borderId="0" xfId="26" applyNumberFormat="1" applyFont="1" applyFill="1" applyBorder="1"/>
    <xf numFmtId="0" fontId="20" fillId="17" borderId="0" xfId="26" applyFont="1" applyFill="1" applyBorder="1"/>
    <xf numFmtId="0" fontId="23" fillId="17" borderId="0" xfId="26" applyFont="1" applyFill="1" applyBorder="1" applyAlignment="1">
      <alignment horizontal="left" vertical="top"/>
    </xf>
    <xf numFmtId="167" fontId="20" fillId="17" borderId="0" xfId="27" applyNumberFormat="1" applyFont="1" applyFill="1" applyBorder="1"/>
    <xf numFmtId="164" fontId="20" fillId="17" borderId="0" xfId="26" applyNumberFormat="1" applyFont="1" applyFill="1" applyBorder="1"/>
    <xf numFmtId="3" fontId="20" fillId="11" borderId="0" xfId="27" applyNumberFormat="1" applyFont="1" applyFill="1" applyBorder="1" applyAlignment="1">
      <alignment horizontal="right" wrapText="1"/>
    </xf>
    <xf numFmtId="3" fontId="20" fillId="11" borderId="0" xfId="3" applyNumberFormat="1" applyFont="1" applyFill="1" applyBorder="1" applyAlignment="1">
      <alignment horizontal="right" wrapText="1"/>
    </xf>
    <xf numFmtId="168" fontId="32" fillId="0" borderId="11" xfId="69" applyNumberFormat="1" applyFont="1" applyFill="1" applyBorder="1" applyAlignment="1">
      <alignment horizontal="right" vertical="center"/>
    </xf>
    <xf numFmtId="168" fontId="32" fillId="0" borderId="14" xfId="70" applyNumberFormat="1" applyFont="1" applyFill="1" applyBorder="1" applyAlignment="1">
      <alignment horizontal="right" vertical="center"/>
    </xf>
    <xf numFmtId="168" fontId="32" fillId="0" borderId="16" xfId="69" applyNumberFormat="1" applyFont="1" applyFill="1" applyBorder="1" applyAlignment="1">
      <alignment horizontal="right" vertical="center"/>
    </xf>
    <xf numFmtId="0" fontId="31" fillId="17" borderId="0" xfId="26" applyFill="1" applyBorder="1"/>
    <xf numFmtId="164" fontId="31" fillId="17" borderId="0" xfId="26" applyNumberFormat="1" applyFill="1" applyBorder="1"/>
    <xf numFmtId="167" fontId="14" fillId="7" borderId="0" xfId="27" applyNumberFormat="1" applyFill="1" applyBorder="1" applyAlignment="1">
      <alignment horizontal="right"/>
    </xf>
    <xf numFmtId="1" fontId="31" fillId="7" borderId="0" xfId="26" applyNumberFormat="1" applyFill="1" applyBorder="1" applyAlignment="1">
      <alignment horizontal="right"/>
    </xf>
    <xf numFmtId="165" fontId="14" fillId="7" borderId="0" xfId="27" applyNumberFormat="1" applyFill="1" applyBorder="1" applyAlignment="1">
      <alignment horizontal="right"/>
    </xf>
    <xf numFmtId="0" fontId="31" fillId="7" borderId="0" xfId="26" applyFill="1" applyBorder="1" applyAlignment="1">
      <alignment horizontal="right"/>
    </xf>
    <xf numFmtId="164" fontId="31" fillId="7" borderId="0" xfId="26" quotePrefix="1" applyNumberFormat="1" applyFill="1" applyBorder="1" applyAlignment="1">
      <alignment horizontal="right"/>
    </xf>
    <xf numFmtId="3" fontId="31" fillId="7" borderId="0" xfId="26" applyNumberFormat="1" applyFill="1" applyBorder="1" applyAlignment="1">
      <alignment horizontal="right"/>
    </xf>
    <xf numFmtId="169" fontId="31" fillId="7" borderId="0" xfId="26" applyNumberFormat="1" applyFill="1" applyBorder="1" applyAlignment="1">
      <alignment horizontal="right"/>
    </xf>
    <xf numFmtId="167" fontId="0" fillId="7" borderId="0" xfId="27" applyNumberFormat="1" applyFont="1" applyFill="1" applyBorder="1" applyAlignment="1">
      <alignment horizontal="right"/>
    </xf>
    <xf numFmtId="169" fontId="0" fillId="7" borderId="0" xfId="27" applyNumberFormat="1" applyFont="1" applyFill="1" applyBorder="1" applyAlignment="1">
      <alignment horizontal="right"/>
    </xf>
    <xf numFmtId="0" fontId="14" fillId="7" borderId="0" xfId="26" quotePrefix="1" applyFont="1" applyFill="1" applyBorder="1" applyAlignment="1">
      <alignment horizontal="right"/>
    </xf>
    <xf numFmtId="1" fontId="31" fillId="7" borderId="0" xfId="26" quotePrefix="1" applyNumberFormat="1" applyFill="1" applyBorder="1" applyAlignment="1">
      <alignment horizontal="right"/>
    </xf>
    <xf numFmtId="0" fontId="31" fillId="7" borderId="0" xfId="26" quotePrefix="1" applyFill="1" applyBorder="1" applyAlignment="1">
      <alignment horizontal="right"/>
    </xf>
    <xf numFmtId="164" fontId="14" fillId="7" borderId="0" xfId="26" quotePrefix="1" applyNumberFormat="1" applyFont="1" applyFill="1" applyBorder="1" applyAlignment="1">
      <alignment horizontal="right"/>
    </xf>
    <xf numFmtId="0" fontId="23" fillId="7" borderId="0" xfId="26" applyFont="1" applyFill="1" applyBorder="1" applyAlignment="1">
      <alignment horizontal="right" vertical="top"/>
    </xf>
    <xf numFmtId="0" fontId="20" fillId="7" borderId="0" xfId="26" applyFont="1" applyFill="1" applyBorder="1" applyAlignment="1">
      <alignment horizontal="right"/>
    </xf>
    <xf numFmtId="0" fontId="14" fillId="7" borderId="0" xfId="26" applyFont="1" applyFill="1" applyBorder="1" applyAlignment="1">
      <alignment horizontal="right"/>
    </xf>
    <xf numFmtId="167" fontId="14" fillId="7" borderId="0" xfId="27" applyNumberFormat="1" applyFont="1" applyFill="1" applyBorder="1" applyAlignment="1">
      <alignment horizontal="right"/>
    </xf>
    <xf numFmtId="167" fontId="20" fillId="7" borderId="0" xfId="27" applyNumberFormat="1" applyFont="1" applyFill="1" applyBorder="1" applyAlignment="1">
      <alignment horizontal="right"/>
    </xf>
    <xf numFmtId="0" fontId="23" fillId="17" borderId="0" xfId="26" applyFont="1" applyFill="1" applyBorder="1" applyAlignment="1">
      <alignment horizontal="right" vertical="top"/>
    </xf>
    <xf numFmtId="0" fontId="31" fillId="17" borderId="0" xfId="26" applyFill="1" applyBorder="1" applyAlignment="1">
      <alignment horizontal="right"/>
    </xf>
    <xf numFmtId="164" fontId="31" fillId="17" borderId="0" xfId="26" applyNumberFormat="1" applyFill="1" applyBorder="1" applyAlignment="1">
      <alignment horizontal="right"/>
    </xf>
    <xf numFmtId="0" fontId="31" fillId="10" borderId="0" xfId="26" applyFill="1" applyBorder="1" applyAlignment="1">
      <alignment horizontal="right"/>
    </xf>
    <xf numFmtId="0" fontId="14" fillId="10" borderId="0" xfId="26" applyFont="1" applyFill="1" applyBorder="1" applyAlignment="1">
      <alignment horizontal="right"/>
    </xf>
    <xf numFmtId="0" fontId="33" fillId="7" borderId="0" xfId="26" applyFont="1" applyFill="1" applyBorder="1" applyAlignment="1">
      <alignment wrapText="1"/>
    </xf>
    <xf numFmtId="1" fontId="32" fillId="0" borderId="11" xfId="72" applyNumberFormat="1" applyFont="1" applyFill="1" applyBorder="1" applyAlignment="1">
      <alignment horizontal="right" vertical="center"/>
    </xf>
    <xf numFmtId="1" fontId="32" fillId="0" borderId="12" xfId="44" applyNumberFormat="1" applyFont="1" applyFill="1" applyBorder="1" applyAlignment="1">
      <alignment horizontal="right" vertical="center"/>
    </xf>
    <xf numFmtId="1" fontId="32" fillId="0" borderId="12" xfId="45" applyNumberFormat="1" applyFont="1" applyFill="1" applyBorder="1" applyAlignment="1">
      <alignment horizontal="right" vertical="center"/>
    </xf>
    <xf numFmtId="1" fontId="32" fillId="0" borderId="12" xfId="52" applyNumberFormat="1" applyFont="1" applyFill="1" applyBorder="1" applyAlignment="1">
      <alignment horizontal="right" vertical="center"/>
    </xf>
    <xf numFmtId="1" fontId="32" fillId="0" borderId="12" xfId="62" applyNumberFormat="1" applyFont="1" applyFill="1" applyBorder="1" applyAlignment="1">
      <alignment horizontal="right" vertical="center"/>
    </xf>
    <xf numFmtId="1" fontId="32" fillId="0" borderId="12" xfId="58" applyNumberFormat="1" applyFont="1" applyFill="1" applyBorder="1" applyAlignment="1">
      <alignment horizontal="right" vertical="center"/>
    </xf>
    <xf numFmtId="1" fontId="32" fillId="0" borderId="11" xfId="41" applyNumberFormat="1" applyFont="1" applyFill="1" applyBorder="1" applyAlignment="1">
      <alignment horizontal="right" vertical="center"/>
    </xf>
    <xf numFmtId="1" fontId="32" fillId="0" borderId="11" xfId="53" applyNumberFormat="1" applyFont="1" applyFill="1" applyBorder="1" applyAlignment="1">
      <alignment horizontal="right" vertical="center"/>
    </xf>
    <xf numFmtId="1" fontId="32" fillId="0" borderId="11" xfId="60" applyNumberFormat="1" applyFont="1" applyFill="1" applyBorder="1" applyAlignment="1">
      <alignment horizontal="right" vertical="center"/>
    </xf>
    <xf numFmtId="1" fontId="32" fillId="0" borderId="11" xfId="59" applyNumberFormat="1" applyFont="1" applyFill="1" applyBorder="1" applyAlignment="1">
      <alignment horizontal="right" vertical="center"/>
    </xf>
    <xf numFmtId="1" fontId="32" fillId="0" borderId="11" xfId="42" applyNumberFormat="1" applyFont="1" applyFill="1" applyBorder="1" applyAlignment="1">
      <alignment horizontal="right" vertical="center"/>
    </xf>
    <xf numFmtId="1" fontId="32" fillId="0" borderId="11" xfId="56" applyNumberFormat="1" applyFont="1" applyFill="1" applyBorder="1" applyAlignment="1">
      <alignment horizontal="right" vertical="center"/>
    </xf>
    <xf numFmtId="1" fontId="32" fillId="0" borderId="11" xfId="43" applyNumberFormat="1" applyFont="1" applyFill="1" applyBorder="1" applyAlignment="1">
      <alignment horizontal="right" vertical="center"/>
    </xf>
    <xf numFmtId="1" fontId="32" fillId="0" borderId="12" xfId="65" applyNumberFormat="1" applyFont="1" applyFill="1" applyBorder="1" applyAlignment="1">
      <alignment horizontal="right" vertical="center"/>
    </xf>
    <xf numFmtId="1" fontId="32" fillId="0" borderId="15" xfId="65" applyNumberFormat="1" applyFont="1" applyFill="1" applyBorder="1" applyAlignment="1">
      <alignment horizontal="right" vertical="center"/>
    </xf>
    <xf numFmtId="1" fontId="32" fillId="0" borderId="11" xfId="67" applyNumberFormat="1" applyFont="1" applyFill="1" applyBorder="1" applyAlignment="1">
      <alignment horizontal="right" vertical="center"/>
    </xf>
    <xf numFmtId="1" fontId="20" fillId="7" borderId="0" xfId="26" applyNumberFormat="1" applyFont="1" applyFill="1" applyBorder="1" applyAlignment="1">
      <alignment horizontal="right"/>
    </xf>
    <xf numFmtId="1" fontId="32" fillId="0" borderId="16" xfId="67" applyNumberFormat="1" applyFont="1" applyFill="1" applyBorder="1" applyAlignment="1">
      <alignment horizontal="right" vertical="center"/>
    </xf>
    <xf numFmtId="1" fontId="32" fillId="17" borderId="9" xfId="28" applyNumberFormat="1" applyFont="1" applyFill="1" applyBorder="1" applyAlignment="1">
      <alignment horizontal="right" vertical="center"/>
    </xf>
    <xf numFmtId="1" fontId="31" fillId="17" borderId="0" xfId="26" applyNumberFormat="1" applyFill="1" applyBorder="1" applyAlignment="1">
      <alignment horizontal="right"/>
    </xf>
    <xf numFmtId="1" fontId="0" fillId="17" borderId="0" xfId="26" quotePrefix="1" applyNumberFormat="1" applyFont="1" applyFill="1" applyBorder="1" applyAlignment="1">
      <alignment horizontal="right"/>
    </xf>
    <xf numFmtId="1" fontId="32" fillId="17" borderId="9" xfId="63" applyNumberFormat="1" applyFont="1" applyFill="1" applyBorder="1" applyAlignment="1">
      <alignment horizontal="right" vertical="center"/>
    </xf>
    <xf numFmtId="1" fontId="32" fillId="17" borderId="9" xfId="64" applyNumberFormat="1" applyFont="1" applyFill="1" applyBorder="1" applyAlignment="1">
      <alignment horizontal="right" vertical="center"/>
    </xf>
    <xf numFmtId="1" fontId="20" fillId="7" borderId="0" xfId="26" applyNumberFormat="1" applyFont="1" applyFill="1" applyBorder="1" applyAlignment="1"/>
    <xf numFmtId="1" fontId="32" fillId="0" borderId="11" xfId="34" applyNumberFormat="1" applyFont="1" applyFill="1" applyBorder="1" applyAlignment="1">
      <alignment horizontal="left" vertical="center" wrapText="1"/>
    </xf>
    <xf numFmtId="1" fontId="32" fillId="0" borderId="0" xfId="37" applyNumberFormat="1" applyFont="1" applyFill="1" applyBorder="1" applyAlignment="1">
      <alignment horizontal="right" vertical="center"/>
    </xf>
    <xf numFmtId="1" fontId="32" fillId="0" borderId="0" xfId="38" applyNumberFormat="1" applyFont="1" applyFill="1" applyBorder="1" applyAlignment="1">
      <alignment horizontal="right" vertical="center"/>
    </xf>
    <xf numFmtId="1" fontId="32" fillId="0" borderId="12" xfId="37" applyNumberFormat="1" applyFont="1" applyFill="1" applyBorder="1" applyAlignment="1">
      <alignment horizontal="right" vertical="center"/>
    </xf>
    <xf numFmtId="1" fontId="32" fillId="0" borderId="0" xfId="31" applyNumberFormat="1" applyFont="1" applyFill="1" applyBorder="1" applyAlignment="1">
      <alignment horizontal="right" vertical="center"/>
    </xf>
    <xf numFmtId="1" fontId="32" fillId="0" borderId="0" xfId="32" applyNumberFormat="1" applyFont="1" applyFill="1" applyBorder="1" applyAlignment="1">
      <alignment horizontal="right" vertical="center"/>
    </xf>
    <xf numFmtId="1" fontId="32" fillId="0" borderId="11" xfId="31" applyNumberFormat="1" applyFont="1" applyFill="1" applyBorder="1" applyAlignment="1">
      <alignment horizontal="right" vertical="center"/>
    </xf>
    <xf numFmtId="1" fontId="32" fillId="0" borderId="11" xfId="54" applyNumberFormat="1" applyFont="1" applyFill="1" applyBorder="1" applyAlignment="1">
      <alignment horizontal="right" vertical="center" wrapText="1"/>
    </xf>
    <xf numFmtId="1" fontId="32" fillId="0" borderId="11" xfId="33" applyNumberFormat="1" applyFont="1" applyFill="1" applyBorder="1" applyAlignment="1">
      <alignment horizontal="right" vertical="center"/>
    </xf>
    <xf numFmtId="1" fontId="32" fillId="0" borderId="11" xfId="54" applyNumberFormat="1" applyFont="1" applyFill="1" applyBorder="1" applyAlignment="1">
      <alignment horizontal="left" vertical="center" wrapText="1"/>
    </xf>
    <xf numFmtId="1" fontId="32" fillId="0" borderId="11" xfId="36" applyNumberFormat="1" applyFont="1" applyFill="1" applyBorder="1" applyAlignment="1">
      <alignment horizontal="right" vertical="center"/>
    </xf>
    <xf numFmtId="1" fontId="32" fillId="0" borderId="0" xfId="35" applyNumberFormat="1" applyFont="1" applyFill="1" applyBorder="1" applyAlignment="1">
      <alignment horizontal="left" vertical="center" wrapText="1"/>
    </xf>
    <xf numFmtId="1" fontId="32" fillId="0" borderId="13" xfId="66" applyNumberFormat="1" applyFont="1" applyFill="1" applyBorder="1" applyAlignment="1">
      <alignment horizontal="right" vertical="center"/>
    </xf>
    <xf numFmtId="1" fontId="32" fillId="0" borderId="14" xfId="68" applyNumberFormat="1" applyFont="1" applyFill="1" applyBorder="1" applyAlignment="1">
      <alignment horizontal="right" vertical="center"/>
    </xf>
    <xf numFmtId="1" fontId="32" fillId="17" borderId="10" xfId="29" applyNumberFormat="1" applyFont="1" applyFill="1" applyBorder="1" applyAlignment="1">
      <alignment horizontal="right" vertical="center"/>
    </xf>
    <xf numFmtId="1" fontId="20" fillId="17" borderId="0" xfId="26" applyNumberFormat="1" applyFont="1" applyFill="1" applyBorder="1"/>
    <xf numFmtId="1" fontId="32" fillId="17" borderId="9" xfId="47" applyNumberFormat="1" applyFont="1" applyFill="1" applyBorder="1" applyAlignment="1">
      <alignment horizontal="right" vertical="center"/>
    </xf>
    <xf numFmtId="1" fontId="20" fillId="16" borderId="0" xfId="26" applyNumberFormat="1" applyFont="1" applyFill="1" applyBorder="1"/>
    <xf numFmtId="1" fontId="32" fillId="0" borderId="11" xfId="57" applyNumberFormat="1" applyFont="1" applyFill="1" applyBorder="1" applyAlignment="1">
      <alignment horizontal="right" vertical="center"/>
    </xf>
    <xf numFmtId="1" fontId="32" fillId="0" borderId="12" xfId="71" applyNumberFormat="1" applyFont="1" applyFill="1" applyBorder="1" applyAlignment="1">
      <alignment horizontal="right" vertical="center"/>
    </xf>
    <xf numFmtId="1" fontId="32" fillId="0" borderId="11" xfId="69" applyNumberFormat="1" applyFont="1" applyFill="1" applyBorder="1" applyAlignment="1">
      <alignment horizontal="right" vertical="center"/>
    </xf>
    <xf numFmtId="1" fontId="32" fillId="0" borderId="16" xfId="72" applyNumberFormat="1" applyFont="1" applyFill="1" applyBorder="1" applyAlignment="1">
      <alignment horizontal="right" vertical="center"/>
    </xf>
    <xf numFmtId="1" fontId="20" fillId="17" borderId="0" xfId="26" quotePrefix="1" applyNumberFormat="1" applyFont="1" applyFill="1" applyBorder="1"/>
    <xf numFmtId="1" fontId="0" fillId="17" borderId="0" xfId="26" quotePrefix="1" applyNumberFormat="1" applyFont="1" applyFill="1" applyBorder="1"/>
    <xf numFmtId="1" fontId="32" fillId="0" borderId="12" xfId="37" quotePrefix="1" applyNumberFormat="1" applyFont="1" applyFill="1" applyBorder="1" applyAlignment="1">
      <alignment horizontal="right" vertical="center"/>
    </xf>
    <xf numFmtId="1" fontId="32" fillId="0" borderId="12" xfId="40" applyNumberFormat="1" applyFont="1" applyFill="1" applyBorder="1" applyAlignment="1">
      <alignment horizontal="right" vertical="center"/>
    </xf>
    <xf numFmtId="1" fontId="32" fillId="0" borderId="11" xfId="61" applyNumberFormat="1" applyFont="1" applyFill="1" applyBorder="1" applyAlignment="1">
      <alignment horizontal="right" vertical="center"/>
    </xf>
    <xf numFmtId="1" fontId="31" fillId="17" borderId="0" xfId="26" applyNumberFormat="1" applyFill="1" applyBorder="1"/>
    <xf numFmtId="1" fontId="32" fillId="17" borderId="9" xfId="39" applyNumberFormat="1" applyFont="1" applyFill="1" applyBorder="1" applyAlignment="1">
      <alignment horizontal="right" vertical="center"/>
    </xf>
    <xf numFmtId="1" fontId="14" fillId="7" borderId="0" xfId="26" applyNumberFormat="1" applyFont="1" applyFill="1" applyBorder="1"/>
    <xf numFmtId="1" fontId="32" fillId="0" borderId="12" xfId="73" applyNumberFormat="1" applyFont="1" applyFill="1" applyBorder="1" applyAlignment="1">
      <alignment horizontal="right" vertical="center"/>
    </xf>
    <xf numFmtId="1" fontId="32" fillId="17" borderId="9" xfId="46" applyNumberFormat="1" applyFont="1" applyFill="1" applyBorder="1" applyAlignment="1">
      <alignment horizontal="right" vertical="center"/>
    </xf>
    <xf numFmtId="1" fontId="0" fillId="7" borderId="0" xfId="26" applyNumberFormat="1" applyFont="1" applyFill="1" applyBorder="1"/>
    <xf numFmtId="1" fontId="31" fillId="7" borderId="0" xfId="26" applyNumberFormat="1" applyFill="1" applyBorder="1" applyAlignment="1">
      <alignment wrapText="1"/>
    </xf>
    <xf numFmtId="0" fontId="20" fillId="0" borderId="0" xfId="0" applyFont="1" applyFill="1" applyBorder="1" applyAlignment="1">
      <alignment horizontal="right" wrapText="1"/>
    </xf>
    <xf numFmtId="168" fontId="32" fillId="0" borderId="12" xfId="76" applyNumberFormat="1" applyFont="1" applyFill="1" applyBorder="1" applyAlignment="1">
      <alignment horizontal="right" vertical="center"/>
    </xf>
    <xf numFmtId="168" fontId="32" fillId="0" borderId="11" xfId="77" applyNumberFormat="1" applyFont="1" applyFill="1" applyBorder="1" applyAlignment="1">
      <alignment horizontal="right" vertical="center"/>
    </xf>
    <xf numFmtId="0" fontId="32" fillId="0" borderId="11" xfId="78" applyFont="1" applyFill="1" applyBorder="1" applyAlignment="1">
      <alignment horizontal="right" vertical="center"/>
    </xf>
    <xf numFmtId="1" fontId="20" fillId="7" borderId="0" xfId="0" applyNumberFormat="1" applyFont="1" applyFill="1" applyBorder="1" applyAlignment="1"/>
    <xf numFmtId="1" fontId="20" fillId="7" borderId="0" xfId="0" applyNumberFormat="1" applyFont="1" applyFill="1"/>
    <xf numFmtId="0" fontId="20" fillId="0" borderId="0" xfId="26" applyFont="1" applyFill="1" applyBorder="1"/>
    <xf numFmtId="167" fontId="20" fillId="0" borderId="0" xfId="27" applyNumberFormat="1" applyFont="1" applyFill="1" applyBorder="1"/>
    <xf numFmtId="1" fontId="20" fillId="0" borderId="0" xfId="26" applyNumberFormat="1" applyFont="1" applyFill="1" applyBorder="1"/>
    <xf numFmtId="164" fontId="20" fillId="0" borderId="0" xfId="26" applyNumberFormat="1" applyFont="1" applyFill="1" applyBorder="1" applyAlignment="1">
      <alignment horizontal="right"/>
    </xf>
    <xf numFmtId="164" fontId="20" fillId="0" borderId="0" xfId="26" applyNumberFormat="1" applyFont="1" applyFill="1" applyBorder="1"/>
    <xf numFmtId="3" fontId="20" fillId="0" borderId="0" xfId="26" applyNumberFormat="1" applyFont="1" applyFill="1" applyBorder="1"/>
    <xf numFmtId="169" fontId="20" fillId="0" borderId="0" xfId="27" applyNumberFormat="1" applyFont="1" applyFill="1" applyBorder="1" applyAlignment="1">
      <alignment horizontal="center"/>
    </xf>
    <xf numFmtId="0" fontId="23" fillId="0" borderId="0" xfId="26" applyFont="1" applyFill="1" applyBorder="1" applyAlignment="1">
      <alignment horizontal="left" vertical="top"/>
    </xf>
    <xf numFmtId="168" fontId="32" fillId="0" borderId="12" xfId="82" applyNumberFormat="1" applyFont="1" applyFill="1" applyBorder="1" applyAlignment="1">
      <alignment horizontal="right" vertical="center"/>
    </xf>
    <xf numFmtId="168" fontId="32" fillId="0" borderId="11" xfId="83" applyNumberFormat="1" applyFont="1" applyFill="1" applyBorder="1" applyAlignment="1">
      <alignment horizontal="right" vertical="center"/>
    </xf>
    <xf numFmtId="168" fontId="32" fillId="0" borderId="12" xfId="85" applyNumberFormat="1" applyFont="1" applyFill="1" applyBorder="1" applyAlignment="1">
      <alignment horizontal="right" vertical="center"/>
    </xf>
    <xf numFmtId="168" fontId="32" fillId="0" borderId="11" xfId="86" applyNumberFormat="1" applyFont="1" applyFill="1" applyBorder="1" applyAlignment="1">
      <alignment horizontal="right" vertical="center"/>
    </xf>
    <xf numFmtId="170" fontId="32" fillId="0" borderId="11" xfId="87" applyNumberFormat="1" applyFont="1" applyFill="1" applyBorder="1" applyAlignment="1">
      <alignment horizontal="right" vertical="center"/>
    </xf>
    <xf numFmtId="3" fontId="20" fillId="0" borderId="0" xfId="1" applyNumberFormat="1" applyFont="1" applyFill="1" applyBorder="1" applyAlignment="1">
      <alignment horizontal="right" wrapText="1"/>
    </xf>
    <xf numFmtId="168" fontId="32" fillId="0" borderId="12" xfId="88" applyNumberFormat="1" applyFont="1" applyFill="1" applyBorder="1" applyAlignment="1">
      <alignment horizontal="right" vertical="center"/>
    </xf>
    <xf numFmtId="168" fontId="32" fillId="0" borderId="11" xfId="89" applyNumberFormat="1" applyFont="1" applyFill="1" applyBorder="1" applyAlignment="1">
      <alignment horizontal="right" vertical="center"/>
    </xf>
    <xf numFmtId="168" fontId="32" fillId="0" borderId="9" xfId="91" applyNumberFormat="1" applyFont="1" applyFill="1" applyBorder="1" applyAlignment="1">
      <alignment horizontal="right" vertical="center"/>
    </xf>
    <xf numFmtId="168" fontId="32" fillId="0" borderId="12" xfId="92" applyNumberFormat="1" applyFont="1" applyFill="1" applyBorder="1" applyAlignment="1">
      <alignment horizontal="right" vertical="center"/>
    </xf>
    <xf numFmtId="168" fontId="32" fillId="0" borderId="11" xfId="93" applyNumberFormat="1" applyFont="1" applyFill="1" applyBorder="1" applyAlignment="1">
      <alignment horizontal="right" vertical="center"/>
    </xf>
    <xf numFmtId="170" fontId="32" fillId="0" borderId="12" xfId="95" applyNumberFormat="1" applyFont="1" applyFill="1" applyBorder="1" applyAlignment="1">
      <alignment horizontal="right" vertical="center"/>
    </xf>
    <xf numFmtId="170" fontId="32" fillId="0" borderId="11" xfId="96" applyNumberFormat="1" applyFont="1" applyFill="1" applyBorder="1" applyAlignment="1">
      <alignment horizontal="right" vertical="center"/>
    </xf>
    <xf numFmtId="1" fontId="32" fillId="0" borderId="12" xfId="88" applyNumberFormat="1" applyFont="1" applyFill="1" applyBorder="1" applyAlignment="1">
      <alignment horizontal="right" vertical="center"/>
    </xf>
    <xf numFmtId="1" fontId="32" fillId="0" borderId="11" xfId="89" applyNumberFormat="1" applyFont="1" applyFill="1" applyBorder="1" applyAlignment="1">
      <alignment horizontal="right" vertical="center"/>
    </xf>
    <xf numFmtId="168" fontId="31" fillId="7" borderId="0" xfId="26" applyNumberFormat="1" applyFill="1" applyBorder="1"/>
    <xf numFmtId="168" fontId="20" fillId="7" borderId="0" xfId="26" applyNumberFormat="1" applyFont="1" applyFill="1" applyBorder="1"/>
    <xf numFmtId="168" fontId="31" fillId="17" borderId="0" xfId="26" applyNumberFormat="1" applyFill="1" applyBorder="1"/>
    <xf numFmtId="168" fontId="32" fillId="0" borderId="9" xfId="98" applyNumberFormat="1" applyFont="1" applyFill="1" applyBorder="1" applyAlignment="1">
      <alignment horizontal="right" vertical="center"/>
    </xf>
    <xf numFmtId="168" fontId="32" fillId="0" borderId="9" xfId="104" applyNumberFormat="1" applyFont="1" applyFill="1" applyBorder="1" applyAlignment="1">
      <alignment horizontal="right" vertical="center"/>
    </xf>
    <xf numFmtId="1" fontId="32" fillId="0" borderId="17" xfId="60" applyNumberFormat="1" applyFont="1" applyFill="1" applyBorder="1" applyAlignment="1">
      <alignment horizontal="right" vertical="center"/>
    </xf>
    <xf numFmtId="168" fontId="32" fillId="0" borderId="18" xfId="104" applyNumberFormat="1" applyFont="1" applyFill="1" applyBorder="1" applyAlignment="1">
      <alignment horizontal="right" vertical="center"/>
    </xf>
    <xf numFmtId="0" fontId="0" fillId="7" borderId="4" xfId="26" applyFont="1" applyFill="1" applyBorder="1"/>
    <xf numFmtId="0" fontId="31" fillId="7" borderId="4" xfId="26" applyFill="1" applyBorder="1" applyAlignment="1"/>
    <xf numFmtId="0" fontId="20" fillId="7" borderId="4" xfId="26" applyFont="1" applyFill="1" applyBorder="1"/>
    <xf numFmtId="1" fontId="31" fillId="7" borderId="4" xfId="26" applyNumberFormat="1" applyFill="1" applyBorder="1"/>
    <xf numFmtId="1" fontId="20" fillId="7" borderId="4" xfId="26" applyNumberFormat="1" applyFont="1" applyFill="1" applyBorder="1"/>
    <xf numFmtId="168" fontId="32" fillId="0" borderId="19" xfId="98" applyNumberFormat="1" applyFont="1" applyFill="1" applyBorder="1" applyAlignment="1">
      <alignment horizontal="right" vertical="center"/>
    </xf>
    <xf numFmtId="1" fontId="20" fillId="7" borderId="4" xfId="26" applyNumberFormat="1" applyFont="1" applyFill="1" applyBorder="1" applyAlignment="1"/>
    <xf numFmtId="0" fontId="31" fillId="7" borderId="4" xfId="26" applyFill="1" applyBorder="1"/>
    <xf numFmtId="3" fontId="20" fillId="0" borderId="0" xfId="1" applyNumberFormat="1" applyFont="1" applyFill="1" applyBorder="1" applyAlignment="1">
      <alignment horizontal="right"/>
    </xf>
    <xf numFmtId="1" fontId="20" fillId="7" borderId="0" xfId="0" applyNumberFormat="1" applyFont="1" applyFill="1" applyBorder="1" applyAlignment="1">
      <alignment horizontal="left"/>
    </xf>
    <xf numFmtId="0" fontId="20" fillId="0" borderId="0" xfId="0" applyFont="1" applyFill="1" applyBorder="1" applyAlignment="1">
      <alignment horizontal="left" vertical="top"/>
    </xf>
    <xf numFmtId="0" fontId="22" fillId="9" borderId="0" xfId="0" applyFont="1" applyFill="1" applyBorder="1" applyAlignment="1">
      <alignment horizontal="left" vertical="top" wrapText="1"/>
    </xf>
    <xf numFmtId="0" fontId="25" fillId="14" borderId="0" xfId="0" applyFont="1" applyFill="1" applyBorder="1" applyAlignment="1">
      <alignment horizontal="left" vertical="top" wrapText="1"/>
    </xf>
    <xf numFmtId="0" fontId="22" fillId="5" borderId="0" xfId="0" applyFont="1" applyFill="1" applyBorder="1" applyAlignment="1">
      <alignment horizontal="left" vertical="top" wrapText="1"/>
    </xf>
    <xf numFmtId="0" fontId="22" fillId="4" borderId="0" xfId="0" applyFont="1" applyFill="1" applyBorder="1" applyAlignment="1">
      <alignment horizontal="left" vertical="top" wrapText="1"/>
    </xf>
    <xf numFmtId="0" fontId="22" fillId="13" borderId="0" xfId="0" applyFont="1" applyFill="1" applyBorder="1" applyAlignment="1">
      <alignment horizontal="left" vertical="top" wrapText="1"/>
    </xf>
    <xf numFmtId="0" fontId="20" fillId="8" borderId="0" xfId="0" applyFont="1" applyFill="1" applyBorder="1" applyAlignment="1">
      <alignment horizontal="left" vertical="top" wrapText="1"/>
    </xf>
    <xf numFmtId="0" fontId="20" fillId="12" borderId="0" xfId="0" applyFont="1" applyFill="1" applyBorder="1" applyAlignment="1">
      <alignment horizontal="left" vertical="top" wrapText="1"/>
    </xf>
    <xf numFmtId="0" fontId="20" fillId="6" borderId="0" xfId="0" applyFont="1" applyFill="1" applyBorder="1" applyAlignment="1">
      <alignment horizontal="left" vertical="top" wrapText="1"/>
    </xf>
    <xf numFmtId="0" fontId="24" fillId="0" borderId="0" xfId="0" applyFont="1" applyBorder="1" applyAlignment="1">
      <alignment horizontal="left" wrapText="1"/>
    </xf>
    <xf numFmtId="0" fontId="24" fillId="0" borderId="0" xfId="0" applyFont="1" applyFill="1" applyBorder="1" applyAlignment="1">
      <alignment horizontal="left" wrapText="1"/>
    </xf>
    <xf numFmtId="0" fontId="21" fillId="0" borderId="0" xfId="0" applyFont="1" applyBorder="1"/>
    <xf numFmtId="0" fontId="25" fillId="14" borderId="0" xfId="0" applyFont="1" applyFill="1" applyBorder="1" applyAlignment="1">
      <alignment vertical="top" wrapText="1"/>
    </xf>
    <xf numFmtId="0" fontId="20" fillId="6" borderId="0" xfId="0" applyFont="1" applyFill="1" applyBorder="1" applyAlignment="1">
      <alignment horizontal="left" vertical="top"/>
    </xf>
    <xf numFmtId="0" fontId="25" fillId="14" borderId="0" xfId="0" applyFont="1" applyFill="1" applyBorder="1" applyAlignment="1">
      <alignment horizontal="left" vertical="top"/>
    </xf>
    <xf numFmtId="0" fontId="20" fillId="18" borderId="0" xfId="0" applyFont="1" applyFill="1" applyBorder="1" applyAlignment="1">
      <alignment horizontal="left" vertical="top" wrapText="1"/>
    </xf>
    <xf numFmtId="0" fontId="20" fillId="18" borderId="0" xfId="0" applyFont="1" applyFill="1" applyBorder="1"/>
    <xf numFmtId="0" fontId="20" fillId="14" borderId="0" xfId="0" applyFont="1" applyFill="1" applyBorder="1"/>
    <xf numFmtId="0" fontId="20" fillId="14" borderId="0" xfId="0" applyFont="1" applyFill="1" applyBorder="1" applyAlignment="1"/>
    <xf numFmtId="0" fontId="20" fillId="19" borderId="0" xfId="0" applyFont="1" applyFill="1" applyBorder="1" applyAlignment="1">
      <alignment horizontal="left" vertical="top" wrapText="1"/>
    </xf>
    <xf numFmtId="0" fontId="20" fillId="19" borderId="0" xfId="0" applyFont="1" applyFill="1" applyBorder="1"/>
    <xf numFmtId="0" fontId="20" fillId="20" borderId="0" xfId="0" applyFont="1" applyFill="1" applyBorder="1" applyAlignment="1">
      <alignment horizontal="left" vertical="top" wrapText="1"/>
    </xf>
    <xf numFmtId="0" fontId="20" fillId="20" borderId="0" xfId="0" applyFont="1" applyFill="1" applyBorder="1"/>
    <xf numFmtId="0" fontId="22" fillId="21" borderId="0" xfId="0" applyFont="1" applyFill="1" applyBorder="1" applyAlignment="1">
      <alignment horizontal="left" vertical="top" wrapText="1"/>
    </xf>
    <xf numFmtId="0" fontId="20" fillId="21" borderId="0" xfId="0" applyFont="1" applyFill="1" applyBorder="1"/>
    <xf numFmtId="0" fontId="22" fillId="22" borderId="0" xfId="0" applyFont="1" applyFill="1" applyBorder="1" applyAlignment="1">
      <alignment horizontal="left" vertical="top" wrapText="1"/>
    </xf>
    <xf numFmtId="0" fontId="20" fillId="22" borderId="0" xfId="0" applyFont="1" applyFill="1" applyBorder="1"/>
    <xf numFmtId="0" fontId="22" fillId="23" borderId="0" xfId="0" applyFont="1" applyFill="1" applyBorder="1" applyAlignment="1">
      <alignment horizontal="left" vertical="top" wrapText="1"/>
    </xf>
    <xf numFmtId="0" fontId="20" fillId="23" borderId="0" xfId="0" applyFont="1" applyFill="1" applyBorder="1" applyAlignment="1"/>
    <xf numFmtId="0" fontId="22" fillId="24" borderId="0" xfId="0" applyFont="1" applyFill="1" applyBorder="1" applyAlignment="1">
      <alignment horizontal="left" vertical="top" wrapText="1"/>
    </xf>
    <xf numFmtId="0" fontId="20" fillId="24" borderId="0" xfId="0" applyFont="1" applyFill="1" applyBorder="1" applyAlignment="1"/>
    <xf numFmtId="0" fontId="20" fillId="24" borderId="0" xfId="0" applyFont="1" applyFill="1" applyBorder="1"/>
    <xf numFmtId="0" fontId="25" fillId="0" borderId="0" xfId="0" applyFont="1" applyFill="1" applyBorder="1" applyAlignment="1">
      <alignment horizontal="left" vertical="top" wrapText="1"/>
    </xf>
    <xf numFmtId="0" fontId="20" fillId="14" borderId="0" xfId="0" applyFont="1" applyFill="1" applyBorder="1" applyAlignment="1">
      <alignment horizontal="left" vertical="top" wrapText="1"/>
    </xf>
    <xf numFmtId="0" fontId="22" fillId="25" borderId="0" xfId="0" applyFont="1" applyFill="1" applyBorder="1" applyAlignment="1">
      <alignment horizontal="left" vertical="top"/>
    </xf>
    <xf numFmtId="0" fontId="22" fillId="25" borderId="0" xfId="0" applyFont="1" applyFill="1" applyBorder="1" applyAlignment="1">
      <alignment horizontal="left" vertical="top" wrapText="1"/>
    </xf>
    <xf numFmtId="0" fontId="20" fillId="25" borderId="0" xfId="0" applyFont="1" applyFill="1" applyBorder="1" applyAlignment="1"/>
    <xf numFmtId="0" fontId="20" fillId="25" borderId="0" xfId="0" applyFont="1" applyFill="1" applyBorder="1"/>
    <xf numFmtId="0" fontId="20" fillId="26" borderId="0" xfId="0" applyFont="1" applyFill="1" applyBorder="1" applyAlignment="1">
      <alignment horizontal="left" vertical="top"/>
    </xf>
    <xf numFmtId="0" fontId="20" fillId="26" borderId="0" xfId="0" applyFont="1" applyFill="1" applyBorder="1" applyAlignment="1">
      <alignment horizontal="left" vertical="top" wrapText="1"/>
    </xf>
    <xf numFmtId="0" fontId="20" fillId="26" borderId="0" xfId="0" applyFont="1" applyFill="1" applyBorder="1"/>
    <xf numFmtId="0" fontId="20" fillId="7" borderId="0" xfId="26" applyFont="1" applyFill="1" applyBorder="1" applyAlignment="1">
      <alignment horizontal="left"/>
    </xf>
    <xf numFmtId="0" fontId="31" fillId="7" borderId="0" xfId="26" applyFill="1" applyBorder="1" applyAlignment="1">
      <alignment horizontal="left"/>
    </xf>
    <xf numFmtId="0" fontId="31" fillId="27" borderId="0" xfId="26" applyFill="1" applyBorder="1"/>
    <xf numFmtId="0" fontId="20" fillId="27" borderId="0" xfId="26" applyFont="1" applyFill="1" applyBorder="1"/>
    <xf numFmtId="0" fontId="14" fillId="27" borderId="0" xfId="27" applyNumberFormat="1" applyFont="1" applyFill="1" applyBorder="1" applyAlignment="1">
      <alignment horizontal="center"/>
    </xf>
    <xf numFmtId="0" fontId="14" fillId="27" borderId="0" xfId="26" applyFont="1" applyFill="1" applyBorder="1" applyAlignment="1">
      <alignment horizontal="center"/>
    </xf>
    <xf numFmtId="11" fontId="14" fillId="27" borderId="0" xfId="27" applyNumberFormat="1" applyFont="1" applyFill="1" applyBorder="1" applyAlignment="1" applyProtection="1">
      <alignment horizontal="center"/>
      <protection locked="0"/>
    </xf>
    <xf numFmtId="0" fontId="20" fillId="27" borderId="0" xfId="26" applyFont="1" applyFill="1" applyBorder="1" applyAlignment="1"/>
    <xf numFmtId="0" fontId="14" fillId="27" borderId="0" xfId="26" applyFont="1" applyFill="1" applyBorder="1"/>
    <xf numFmtId="167" fontId="14" fillId="27" borderId="0" xfId="27" applyNumberFormat="1" applyFont="1" applyFill="1" applyBorder="1"/>
    <xf numFmtId="0" fontId="31" fillId="0" borderId="0" xfId="26" applyFill="1" applyBorder="1"/>
    <xf numFmtId="0" fontId="31" fillId="28" borderId="0" xfId="26" applyFill="1" applyBorder="1"/>
    <xf numFmtId="168" fontId="32" fillId="28" borderId="0" xfId="107" applyNumberFormat="1" applyFont="1" applyFill="1" applyBorder="1" applyAlignment="1">
      <alignment horizontal="right" vertical="top"/>
    </xf>
    <xf numFmtId="0" fontId="14" fillId="27" borderId="0" xfId="26" applyNumberFormat="1" applyFont="1" applyFill="1" applyBorder="1"/>
    <xf numFmtId="0" fontId="14" fillId="27" borderId="4" xfId="26" applyFont="1" applyFill="1" applyBorder="1"/>
    <xf numFmtId="168" fontId="32" fillId="28" borderId="0" xfId="106" applyNumberFormat="1" applyFont="1" applyFill="1" applyBorder="1" applyAlignment="1">
      <alignment horizontal="right" vertical="top"/>
    </xf>
    <xf numFmtId="3" fontId="20" fillId="0" borderId="0" xfId="3" applyNumberFormat="1" applyFont="1" applyFill="1" applyBorder="1" applyAlignment="1">
      <alignment horizontal="right" wrapText="1"/>
    </xf>
    <xf numFmtId="168" fontId="32" fillId="0" borderId="0" xfId="111" applyNumberFormat="1" applyFont="1" applyFill="1" applyBorder="1" applyAlignment="1">
      <alignment horizontal="right" vertical="top"/>
    </xf>
    <xf numFmtId="168" fontId="32" fillId="0" borderId="0" xfId="112" applyNumberFormat="1" applyFont="1" applyFill="1" applyBorder="1" applyAlignment="1">
      <alignment horizontal="right" vertical="top"/>
    </xf>
    <xf numFmtId="168" fontId="32" fillId="0" borderId="0" xfId="113" applyNumberFormat="1" applyFont="1" applyFill="1" applyBorder="1" applyAlignment="1">
      <alignment horizontal="right" vertical="top"/>
    </xf>
    <xf numFmtId="0" fontId="32" fillId="0" borderId="0" xfId="114" applyFont="1" applyFill="1" applyBorder="1" applyAlignment="1">
      <alignment horizontal="right" vertical="top"/>
    </xf>
    <xf numFmtId="168" fontId="32" fillId="0" borderId="0" xfId="116" applyNumberFormat="1" applyFont="1" applyFill="1" applyBorder="1" applyAlignment="1">
      <alignment horizontal="right" vertical="top"/>
    </xf>
    <xf numFmtId="168" fontId="32" fillId="0" borderId="0" xfId="117" applyNumberFormat="1" applyFont="1" applyFill="1" applyBorder="1" applyAlignment="1">
      <alignment horizontal="right" vertical="top"/>
    </xf>
    <xf numFmtId="168" fontId="32" fillId="0" borderId="0" xfId="118" applyNumberFormat="1" applyFont="1" applyFill="1" applyBorder="1" applyAlignment="1">
      <alignment horizontal="right" vertical="top"/>
    </xf>
    <xf numFmtId="0" fontId="32" fillId="0" borderId="0" xfId="119" applyFont="1" applyFill="1" applyBorder="1" applyAlignment="1">
      <alignment horizontal="right" vertical="top"/>
    </xf>
    <xf numFmtId="0" fontId="32" fillId="0" borderId="0" xfId="120" applyFont="1" applyFill="1" applyBorder="1" applyAlignment="1">
      <alignment horizontal="right" vertical="top"/>
    </xf>
    <xf numFmtId="0" fontId="32" fillId="0" borderId="0" xfId="121" applyFont="1" applyFill="1" applyBorder="1" applyAlignment="1">
      <alignment horizontal="left" vertical="top" wrapText="1"/>
    </xf>
    <xf numFmtId="0" fontId="32" fillId="0" borderId="0" xfId="122" applyFont="1" applyFill="1" applyBorder="1" applyAlignment="1">
      <alignment horizontal="left" vertical="top" wrapText="1"/>
    </xf>
    <xf numFmtId="0" fontId="32" fillId="0" borderId="0" xfId="123" applyFont="1" applyFill="1" applyBorder="1" applyAlignment="1">
      <alignment horizontal="left" vertical="top" wrapText="1"/>
    </xf>
    <xf numFmtId="168" fontId="32" fillId="0" borderId="0" xfId="126" applyNumberFormat="1" applyFont="1" applyFill="1" applyBorder="1" applyAlignment="1">
      <alignment horizontal="right" vertical="top"/>
    </xf>
    <xf numFmtId="168" fontId="32" fillId="0" borderId="0" xfId="127" applyNumberFormat="1" applyFont="1" applyFill="1" applyBorder="1" applyAlignment="1">
      <alignment horizontal="right" vertical="top"/>
    </xf>
    <xf numFmtId="168" fontId="32" fillId="0" borderId="0" xfId="128" applyNumberFormat="1" applyFont="1" applyFill="1" applyBorder="1" applyAlignment="1">
      <alignment horizontal="right" vertical="top"/>
    </xf>
    <xf numFmtId="168" fontId="32" fillId="0" borderId="0" xfId="131" applyNumberFormat="1" applyFont="1" applyFill="1" applyBorder="1" applyAlignment="1">
      <alignment horizontal="right" vertical="top"/>
    </xf>
    <xf numFmtId="168" fontId="32" fillId="0" borderId="0" xfId="132" applyNumberFormat="1" applyFont="1" applyFill="1" applyBorder="1" applyAlignment="1">
      <alignment horizontal="right" vertical="top"/>
    </xf>
    <xf numFmtId="168" fontId="32" fillId="0" borderId="0" xfId="133" applyNumberFormat="1" applyFont="1" applyFill="1" applyBorder="1" applyAlignment="1">
      <alignment horizontal="right" vertical="top"/>
    </xf>
    <xf numFmtId="1" fontId="20" fillId="17" borderId="0" xfId="26" applyNumberFormat="1" applyFont="1" applyFill="1" applyBorder="1" applyAlignment="1">
      <alignment horizontal="right"/>
    </xf>
    <xf numFmtId="0" fontId="32" fillId="28" borderId="0" xfId="114" applyFont="1" applyFill="1" applyBorder="1" applyAlignment="1">
      <alignment horizontal="right" vertical="top"/>
    </xf>
    <xf numFmtId="0" fontId="32" fillId="0" borderId="0" xfId="121" applyFont="1" applyFill="1" applyBorder="1" applyAlignment="1">
      <alignment horizontal="right" vertical="top" wrapText="1"/>
    </xf>
    <xf numFmtId="0" fontId="31" fillId="0" borderId="0" xfId="26" applyFill="1" applyBorder="1" applyAlignment="1"/>
    <xf numFmtId="0" fontId="14" fillId="0" borderId="0" xfId="26" applyFont="1" applyFill="1" applyBorder="1" applyAlignment="1"/>
    <xf numFmtId="0" fontId="20" fillId="0" borderId="20" xfId="0" applyFont="1" applyBorder="1" applyAlignment="1">
      <alignment vertical="top" wrapText="1"/>
    </xf>
    <xf numFmtId="0" fontId="20" fillId="0" borderId="21" xfId="0" applyFont="1" applyBorder="1" applyAlignment="1">
      <alignment vertical="top" wrapText="1"/>
    </xf>
    <xf numFmtId="0" fontId="20" fillId="0" borderId="22" xfId="0" applyFont="1" applyBorder="1" applyAlignment="1">
      <alignment vertical="top" wrapText="1"/>
    </xf>
    <xf numFmtId="1" fontId="20" fillId="0" borderId="0" xfId="0" applyNumberFormat="1" applyFont="1" applyFill="1" applyBorder="1" applyAlignment="1"/>
    <xf numFmtId="3" fontId="20" fillId="0" borderId="0" xfId="0" applyNumberFormat="1" applyFont="1" applyFill="1" applyBorder="1" applyAlignment="1">
      <alignment horizontal="left"/>
    </xf>
    <xf numFmtId="1" fontId="20" fillId="0" borderId="0" xfId="0" applyNumberFormat="1" applyFont="1" applyFill="1" applyBorder="1" applyAlignment="1">
      <alignment horizontal="left"/>
    </xf>
    <xf numFmtId="0" fontId="20" fillId="0" borderId="0" xfId="0" applyFont="1" applyFill="1" applyBorder="1" applyAlignment="1">
      <alignment horizontal="left"/>
    </xf>
    <xf numFmtId="0" fontId="20" fillId="0" borderId="0" xfId="0" applyFont="1" applyBorder="1" applyAlignment="1">
      <alignment vertical="top" wrapText="1"/>
    </xf>
    <xf numFmtId="0" fontId="20" fillId="29" borderId="0" xfId="0" applyFont="1" applyFill="1" applyBorder="1" applyAlignment="1">
      <alignment horizontal="left" vertical="top"/>
    </xf>
    <xf numFmtId="0" fontId="20" fillId="29" borderId="0" xfId="0" applyFont="1" applyFill="1" applyBorder="1" applyAlignment="1">
      <alignment vertical="top" wrapText="1"/>
    </xf>
    <xf numFmtId="0" fontId="20" fillId="29" borderId="0" xfId="0" applyFont="1" applyFill="1" applyBorder="1" applyAlignment="1">
      <alignment horizontal="center" vertical="top" wrapText="1"/>
    </xf>
    <xf numFmtId="0" fontId="20" fillId="29" borderId="0" xfId="0" applyFont="1" applyFill="1"/>
    <xf numFmtId="0" fontId="20" fillId="30" borderId="0" xfId="0" applyFont="1" applyFill="1" applyBorder="1" applyAlignment="1">
      <alignment horizontal="left" vertical="top"/>
    </xf>
    <xf numFmtId="0" fontId="20" fillId="30" borderId="0" xfId="0" applyFont="1" applyFill="1" applyBorder="1" applyAlignment="1">
      <alignment horizontal="left" vertical="top" wrapText="1"/>
    </xf>
    <xf numFmtId="0" fontId="20" fillId="30" borderId="0" xfId="0" applyFont="1" applyFill="1" applyBorder="1" applyAlignment="1">
      <alignment horizontal="center" vertical="top" wrapText="1"/>
    </xf>
    <xf numFmtId="0" fontId="20" fillId="30" borderId="0" xfId="0" applyFont="1" applyFill="1"/>
    <xf numFmtId="0" fontId="20" fillId="31" borderId="0" xfId="0" applyFont="1" applyFill="1" applyBorder="1" applyAlignment="1">
      <alignment horizontal="left" vertical="top"/>
    </xf>
    <xf numFmtId="0" fontId="20" fillId="31" borderId="0" xfId="0" applyFont="1" applyFill="1" applyBorder="1" applyAlignment="1">
      <alignment horizontal="left" vertical="top" wrapText="1"/>
    </xf>
    <xf numFmtId="0" fontId="20" fillId="31" borderId="0" xfId="0" applyFont="1" applyFill="1" applyBorder="1" applyAlignment="1">
      <alignment horizontal="center" vertical="top" wrapText="1"/>
    </xf>
    <xf numFmtId="0" fontId="20" fillId="31" borderId="0" xfId="0" applyFont="1" applyFill="1"/>
    <xf numFmtId="0" fontId="20" fillId="32" borderId="0" xfId="0" applyFont="1" applyFill="1" applyBorder="1" applyAlignment="1">
      <alignment horizontal="left" vertical="top"/>
    </xf>
    <xf numFmtId="0" fontId="20" fillId="32" borderId="0" xfId="0" applyFont="1" applyFill="1" applyBorder="1" applyAlignment="1">
      <alignment horizontal="left" vertical="top" wrapText="1"/>
    </xf>
    <xf numFmtId="0" fontId="20" fillId="32" borderId="0" xfId="0" applyFont="1" applyFill="1" applyBorder="1" applyAlignment="1">
      <alignment horizontal="center" vertical="top" wrapText="1"/>
    </xf>
    <xf numFmtId="0" fontId="20" fillId="32" borderId="0" xfId="0" applyFont="1" applyFill="1"/>
    <xf numFmtId="0" fontId="20" fillId="33" borderId="0" xfId="0" applyFont="1" applyFill="1"/>
    <xf numFmtId="0" fontId="20" fillId="29" borderId="0" xfId="0" applyFont="1" applyFill="1" applyBorder="1" applyAlignment="1">
      <alignment horizontal="left" vertical="top" wrapText="1"/>
    </xf>
    <xf numFmtId="0" fontId="20" fillId="34" borderId="0" xfId="0" applyFont="1" applyFill="1" applyBorder="1" applyAlignment="1">
      <alignment horizontal="left" vertical="top" wrapText="1"/>
    </xf>
    <xf numFmtId="0" fontId="20" fillId="34" borderId="0" xfId="0" applyFont="1" applyFill="1" applyBorder="1" applyAlignment="1">
      <alignment horizontal="center" vertical="top" wrapText="1"/>
    </xf>
    <xf numFmtId="0" fontId="20" fillId="34" borderId="0" xfId="0" applyFont="1" applyFill="1"/>
    <xf numFmtId="0" fontId="20" fillId="34" borderId="0" xfId="0" applyFont="1" applyFill="1" applyBorder="1" applyAlignment="1">
      <alignment horizontal="left" vertical="top"/>
    </xf>
    <xf numFmtId="0" fontId="20" fillId="29" borderId="0" xfId="0" applyFont="1" applyFill="1" applyBorder="1" applyAlignment="1">
      <alignment vertical="top"/>
    </xf>
    <xf numFmtId="0" fontId="22" fillId="29" borderId="0" xfId="0" applyFont="1" applyFill="1" applyBorder="1" applyAlignment="1">
      <alignment horizontal="left" vertical="top"/>
    </xf>
    <xf numFmtId="0" fontId="22" fillId="29" borderId="0" xfId="0" applyFont="1" applyFill="1" applyBorder="1" applyAlignment="1">
      <alignment horizontal="left" vertical="top" wrapText="1"/>
    </xf>
    <xf numFmtId="0" fontId="22" fillId="29" borderId="0" xfId="0" applyFont="1" applyFill="1" applyBorder="1" applyAlignment="1">
      <alignment horizontal="center" vertical="top" wrapText="1"/>
    </xf>
    <xf numFmtId="0" fontId="22" fillId="34" borderId="0" xfId="0" applyFont="1" applyFill="1" applyBorder="1" applyAlignment="1">
      <alignment horizontal="left" vertical="top"/>
    </xf>
    <xf numFmtId="0" fontId="22" fillId="34" borderId="0" xfId="0" applyFont="1" applyFill="1" applyBorder="1" applyAlignment="1">
      <alignment horizontal="left" vertical="top" wrapText="1"/>
    </xf>
    <xf numFmtId="0" fontId="22" fillId="34" borderId="0" xfId="0" applyFont="1" applyFill="1" applyBorder="1" applyAlignment="1">
      <alignment horizontal="center" vertical="top" wrapText="1"/>
    </xf>
    <xf numFmtId="0" fontId="22" fillId="30" borderId="0" xfId="0" applyFont="1" applyFill="1" applyBorder="1" applyAlignment="1">
      <alignment horizontal="left" vertical="top"/>
    </xf>
    <xf numFmtId="0" fontId="22" fillId="30" borderId="0" xfId="0" applyFont="1" applyFill="1" applyBorder="1" applyAlignment="1">
      <alignment horizontal="left" vertical="top" wrapText="1"/>
    </xf>
    <xf numFmtId="0" fontId="22" fillId="30" borderId="0" xfId="0" applyFont="1" applyFill="1" applyBorder="1" applyAlignment="1">
      <alignment horizontal="center" vertical="top" wrapText="1"/>
    </xf>
    <xf numFmtId="0" fontId="22" fillId="32" borderId="0" xfId="0" applyFont="1" applyFill="1" applyBorder="1" applyAlignment="1">
      <alignment horizontal="left" vertical="top"/>
    </xf>
    <xf numFmtId="0" fontId="22" fillId="32" borderId="0" xfId="0" applyFont="1" applyFill="1" applyBorder="1" applyAlignment="1">
      <alignment horizontal="left" vertical="top" wrapText="1"/>
    </xf>
    <xf numFmtId="0" fontId="22" fillId="32" borderId="0" xfId="0" applyFont="1" applyFill="1" applyBorder="1" applyAlignment="1">
      <alignment horizontal="center" vertical="top" wrapText="1"/>
    </xf>
    <xf numFmtId="0" fontId="22" fillId="34" borderId="0" xfId="0" applyFont="1" applyFill="1" applyBorder="1" applyAlignment="1">
      <alignment vertical="top" wrapText="1"/>
    </xf>
    <xf numFmtId="0" fontId="0" fillId="0" borderId="0" xfId="0" applyAlignment="1">
      <alignment horizontal="left"/>
    </xf>
    <xf numFmtId="0" fontId="0" fillId="0" borderId="0" xfId="0" applyAlignment="1">
      <alignment horizontal="center"/>
    </xf>
    <xf numFmtId="0" fontId="20" fillId="0" borderId="0" xfId="0" applyFont="1" applyBorder="1" applyAlignment="1">
      <alignment horizontal="left" wrapText="1"/>
    </xf>
    <xf numFmtId="0" fontId="20" fillId="0" borderId="0" xfId="0" applyFont="1" applyBorder="1" applyAlignment="1">
      <alignment horizontal="center" wrapText="1"/>
    </xf>
    <xf numFmtId="0" fontId="38" fillId="0" borderId="0" xfId="0" applyFont="1" applyBorder="1" applyAlignment="1">
      <alignment horizontal="left" wrapText="1"/>
    </xf>
    <xf numFmtId="0" fontId="38" fillId="0" borderId="0" xfId="0" applyFont="1" applyBorder="1" applyAlignment="1">
      <alignment wrapText="1"/>
    </xf>
    <xf numFmtId="0" fontId="38" fillId="0" borderId="0" xfId="0" applyFont="1"/>
    <xf numFmtId="0" fontId="38" fillId="0" borderId="0" xfId="0" applyFont="1" applyFill="1" applyBorder="1"/>
    <xf numFmtId="0" fontId="38" fillId="0" borderId="0" xfId="0" applyFont="1" applyFill="1"/>
    <xf numFmtId="3" fontId="20" fillId="0" borderId="0" xfId="27" applyNumberFormat="1" applyFont="1" applyFill="1" applyBorder="1" applyAlignment="1">
      <alignment horizontal="right"/>
    </xf>
    <xf numFmtId="0" fontId="38" fillId="7" borderId="3" xfId="0" applyFont="1" applyFill="1" applyBorder="1" applyAlignment="1"/>
    <xf numFmtId="0" fontId="20" fillId="29" borderId="1" xfId="0" applyFont="1" applyFill="1" applyBorder="1"/>
    <xf numFmtId="0" fontId="20" fillId="30" borderId="1" xfId="0" applyFont="1" applyFill="1" applyBorder="1" applyAlignment="1"/>
    <xf numFmtId="0" fontId="20" fillId="31" borderId="1" xfId="0" applyFont="1" applyFill="1" applyBorder="1" applyAlignment="1"/>
    <xf numFmtId="164" fontId="20" fillId="31" borderId="1" xfId="0" applyNumberFormat="1" applyFont="1" applyFill="1" applyBorder="1" applyAlignment="1"/>
    <xf numFmtId="0" fontId="20" fillId="32" borderId="1" xfId="0" applyFont="1" applyFill="1" applyBorder="1" applyAlignment="1"/>
    <xf numFmtId="0" fontId="20" fillId="29" borderId="1" xfId="0" applyFont="1" applyFill="1" applyBorder="1" applyAlignment="1"/>
    <xf numFmtId="0" fontId="20" fillId="34" borderId="1" xfId="0" applyFont="1" applyFill="1" applyBorder="1" applyAlignment="1"/>
    <xf numFmtId="0" fontId="20" fillId="29" borderId="1" xfId="0" applyFont="1" applyFill="1" applyBorder="1" applyAlignment="1">
      <alignment horizontal="left" vertical="top"/>
    </xf>
    <xf numFmtId="3" fontId="20" fillId="34" borderId="1" xfId="0" applyNumberFormat="1" applyFont="1" applyFill="1" applyBorder="1" applyAlignment="1">
      <alignment horizontal="left"/>
    </xf>
    <xf numFmtId="3" fontId="20" fillId="32" borderId="1" xfId="0" applyNumberFormat="1" applyFont="1" applyFill="1" applyBorder="1" applyAlignment="1">
      <alignment horizontal="left"/>
    </xf>
    <xf numFmtId="1" fontId="20" fillId="29" borderId="1" xfId="0" applyNumberFormat="1" applyFont="1" applyFill="1" applyBorder="1" applyAlignment="1">
      <alignment horizontal="left"/>
    </xf>
    <xf numFmtId="0" fontId="20" fillId="34" borderId="1" xfId="0" applyFont="1" applyFill="1" applyBorder="1" applyAlignment="1">
      <alignment horizontal="left"/>
    </xf>
    <xf numFmtId="0" fontId="20" fillId="34" borderId="1" xfId="0" applyFont="1" applyFill="1" applyBorder="1" applyAlignment="1">
      <alignment horizontal="right"/>
    </xf>
    <xf numFmtId="0" fontId="20" fillId="7" borderId="3" xfId="0" applyFont="1" applyFill="1" applyBorder="1" applyAlignment="1"/>
    <xf numFmtId="0" fontId="20" fillId="7" borderId="1" xfId="0" applyFont="1" applyFill="1" applyBorder="1" applyAlignment="1"/>
    <xf numFmtId="0" fontId="20" fillId="7" borderId="2" xfId="0" applyFont="1" applyFill="1" applyBorder="1" applyAlignment="1"/>
    <xf numFmtId="0" fontId="20" fillId="30" borderId="1" xfId="0" applyFont="1" applyFill="1" applyBorder="1" applyAlignment="1">
      <alignment vertical="top"/>
    </xf>
    <xf numFmtId="0" fontId="20" fillId="0" borderId="0" xfId="0" applyFont="1" applyFill="1" applyBorder="1" applyAlignment="1">
      <alignment vertical="top"/>
    </xf>
    <xf numFmtId="0" fontId="20" fillId="0" borderId="0" xfId="0" applyFont="1" applyFill="1" applyAlignment="1">
      <alignment vertical="top"/>
    </xf>
    <xf numFmtId="0" fontId="20" fillId="30" borderId="0" xfId="0" applyFont="1" applyFill="1" applyAlignment="1">
      <alignment vertical="top"/>
    </xf>
    <xf numFmtId="0" fontId="20" fillId="35" borderId="0" xfId="0" applyFont="1" applyFill="1" applyBorder="1" applyAlignment="1">
      <alignment horizontal="left" vertical="top"/>
    </xf>
    <xf numFmtId="0" fontId="20" fillId="35" borderId="0" xfId="0" applyFont="1" applyFill="1" applyBorder="1" applyAlignment="1">
      <alignment horizontal="center" vertical="top" wrapText="1"/>
    </xf>
    <xf numFmtId="0" fontId="20" fillId="35" borderId="1" xfId="0" applyFont="1" applyFill="1" applyBorder="1" applyAlignment="1"/>
    <xf numFmtId="0" fontId="22" fillId="35" borderId="0" xfId="0" applyFont="1" applyFill="1" applyBorder="1" applyAlignment="1">
      <alignment horizontal="left" vertical="top"/>
    </xf>
    <xf numFmtId="0" fontId="22" fillId="35" borderId="0" xfId="0" applyFont="1" applyFill="1" applyBorder="1" applyAlignment="1">
      <alignment horizontal="left" vertical="top" wrapText="1"/>
    </xf>
    <xf numFmtId="0" fontId="22" fillId="35" borderId="0" xfId="0" applyFont="1" applyFill="1" applyBorder="1" applyAlignment="1">
      <alignment horizontal="center" vertical="top" wrapText="1"/>
    </xf>
    <xf numFmtId="0" fontId="34" fillId="7" borderId="0" xfId="26" applyFont="1" applyFill="1" applyBorder="1" applyAlignment="1">
      <alignment horizontal="center" wrapText="1"/>
    </xf>
    <xf numFmtId="0" fontId="31" fillId="7" borderId="0" xfId="26" applyFont="1" applyFill="1" applyBorder="1" applyAlignment="1">
      <alignment horizontal="center" vertical="center"/>
    </xf>
    <xf numFmtId="0" fontId="19" fillId="0" borderId="0" xfId="0" applyFont="1" applyBorder="1" applyAlignment="1">
      <alignment vertical="top" wrapText="1"/>
    </xf>
    <xf numFmtId="0" fontId="28" fillId="7" borderId="0" xfId="2" applyFont="1" applyFill="1" applyBorder="1" applyAlignment="1" applyProtection="1">
      <alignment horizontal="left" vertical="top"/>
    </xf>
    <xf numFmtId="0" fontId="28" fillId="7" borderId="0" xfId="2" applyFont="1" applyFill="1" applyAlignment="1" applyProtection="1">
      <alignment horizontal="left" vertical="top"/>
    </xf>
    <xf numFmtId="0" fontId="24" fillId="0" borderId="0" xfId="0" applyFont="1" applyBorder="1" applyAlignment="1">
      <alignment horizontal="left" vertical="top" wrapText="1"/>
    </xf>
    <xf numFmtId="0" fontId="36" fillId="0" borderId="5" xfId="0" applyFont="1" applyBorder="1" applyAlignment="1">
      <alignment horizontal="left" vertical="top" wrapText="1"/>
    </xf>
    <xf numFmtId="0" fontId="36" fillId="0" borderId="6" xfId="0" applyFont="1" applyBorder="1" applyAlignment="1">
      <alignment horizontal="left" vertical="top" wrapText="1"/>
    </xf>
    <xf numFmtId="0" fontId="36" fillId="0" borderId="4" xfId="0" applyFont="1" applyBorder="1" applyAlignment="1">
      <alignment horizontal="left" vertical="top" wrapText="1"/>
    </xf>
    <xf numFmtId="0" fontId="36" fillId="0" borderId="0" xfId="0" applyFont="1" applyBorder="1" applyAlignment="1">
      <alignment horizontal="left" vertical="top" wrapText="1"/>
    </xf>
    <xf numFmtId="0" fontId="36" fillId="0" borderId="7" xfId="0" applyFont="1" applyBorder="1" applyAlignment="1">
      <alignment horizontal="left" vertical="top" wrapText="1"/>
    </xf>
    <xf numFmtId="0" fontId="36" fillId="0" borderId="8" xfId="0" applyFont="1" applyBorder="1" applyAlignment="1">
      <alignment horizontal="left" vertical="top" wrapText="1"/>
    </xf>
    <xf numFmtId="0" fontId="20" fillId="0" borderId="5" xfId="0" applyFont="1" applyBorder="1" applyAlignment="1">
      <alignment vertical="top" wrapText="1"/>
    </xf>
    <xf numFmtId="0" fontId="20" fillId="0" borderId="6" xfId="0" applyFont="1" applyBorder="1" applyAlignment="1">
      <alignment vertical="top" wrapText="1"/>
    </xf>
    <xf numFmtId="0" fontId="20" fillId="0" borderId="3" xfId="0" applyFont="1" applyBorder="1" applyAlignment="1">
      <alignment vertical="top" wrapText="1"/>
    </xf>
    <xf numFmtId="0" fontId="20" fillId="0" borderId="4" xfId="0" applyFont="1" applyBorder="1" applyAlignment="1">
      <alignment vertical="top" wrapText="1"/>
    </xf>
    <xf numFmtId="0" fontId="20" fillId="0" borderId="0" xfId="0" applyFont="1" applyBorder="1" applyAlignment="1">
      <alignment vertical="top" wrapText="1"/>
    </xf>
    <xf numFmtId="0" fontId="20" fillId="0" borderId="1" xfId="0" applyFont="1" applyBorder="1" applyAlignment="1">
      <alignment vertical="top" wrapText="1"/>
    </xf>
    <xf numFmtId="0" fontId="20" fillId="0" borderId="7" xfId="0" applyFont="1" applyBorder="1" applyAlignment="1">
      <alignment vertical="top" wrapText="1"/>
    </xf>
    <xf numFmtId="0" fontId="20" fillId="0" borderId="8" xfId="0" applyFont="1" applyBorder="1" applyAlignment="1">
      <alignment vertical="top" wrapText="1"/>
    </xf>
    <xf numFmtId="0" fontId="20" fillId="0" borderId="2" xfId="0" applyFont="1" applyBorder="1" applyAlignment="1">
      <alignment vertical="top" wrapText="1"/>
    </xf>
    <xf numFmtId="0" fontId="24" fillId="0" borderId="0" xfId="0" applyFont="1" applyBorder="1" applyAlignment="1">
      <alignment horizontal="center" vertical="top" wrapText="1"/>
    </xf>
    <xf numFmtId="0" fontId="24" fillId="0" borderId="0" xfId="0" applyFont="1" applyBorder="1" applyAlignment="1">
      <alignment horizontal="left" wrapText="1"/>
    </xf>
    <xf numFmtId="0" fontId="24" fillId="0" borderId="0" xfId="0" applyFont="1" applyFill="1" applyBorder="1" applyAlignment="1">
      <alignment horizontal="left" vertical="top" wrapText="1"/>
    </xf>
    <xf numFmtId="0" fontId="24" fillId="0" borderId="0" xfId="0" applyFont="1" applyFill="1" applyBorder="1" applyAlignment="1">
      <alignment horizontal="left" vertical="center" wrapText="1"/>
    </xf>
    <xf numFmtId="0" fontId="25" fillId="3" borderId="0" xfId="0" applyFont="1" applyFill="1" applyBorder="1" applyAlignment="1">
      <alignment horizontal="left" vertical="top" wrapText="1"/>
    </xf>
    <xf numFmtId="0" fontId="27" fillId="0" borderId="0" xfId="0" applyFont="1" applyAlignment="1">
      <alignment horizontal="left" wrapText="1"/>
    </xf>
    <xf numFmtId="0" fontId="28" fillId="0" borderId="0" xfId="2" applyFont="1" applyAlignment="1" applyProtection="1">
      <alignment horizontal="left" wrapText="1"/>
    </xf>
    <xf numFmtId="0" fontId="15" fillId="0" borderId="0" xfId="2" applyAlignment="1" applyProtection="1">
      <alignment horizontal="left" wrapText="1"/>
    </xf>
    <xf numFmtId="0" fontId="24" fillId="0" borderId="0" xfId="0" applyFont="1" applyFill="1" applyBorder="1" applyAlignment="1">
      <alignment wrapText="1"/>
    </xf>
    <xf numFmtId="0" fontId="24" fillId="0" borderId="0" xfId="0" applyFont="1" applyFill="1" applyBorder="1" applyAlignment="1">
      <alignment horizontal="left" wrapText="1"/>
    </xf>
    <xf numFmtId="0" fontId="20" fillId="0" borderId="5" xfId="0" applyFont="1" applyBorder="1" applyAlignment="1">
      <alignment horizontal="left" vertical="top" wrapText="1"/>
    </xf>
    <xf numFmtId="0" fontId="20" fillId="0" borderId="6" xfId="0" applyFont="1" applyBorder="1" applyAlignment="1">
      <alignment horizontal="left" vertical="top" wrapText="1"/>
    </xf>
    <xf numFmtId="0" fontId="20" fillId="0" borderId="3" xfId="0" applyFont="1" applyBorder="1" applyAlignment="1">
      <alignment horizontal="left" vertical="top" wrapText="1"/>
    </xf>
    <xf numFmtId="0" fontId="20" fillId="0" borderId="4" xfId="0" applyFont="1" applyBorder="1" applyAlignment="1">
      <alignment horizontal="left" vertical="top" wrapText="1"/>
    </xf>
    <xf numFmtId="0" fontId="20" fillId="0" borderId="0" xfId="0" applyFont="1" applyBorder="1" applyAlignment="1">
      <alignment horizontal="left" vertical="top" wrapText="1"/>
    </xf>
    <xf numFmtId="0" fontId="20" fillId="0" borderId="1" xfId="0" applyFont="1" applyBorder="1" applyAlignment="1">
      <alignment horizontal="left" vertical="top" wrapText="1"/>
    </xf>
    <xf numFmtId="0" fontId="20" fillId="0" borderId="7" xfId="0" applyFont="1" applyBorder="1" applyAlignment="1">
      <alignment horizontal="left" vertical="top" wrapText="1"/>
    </xf>
    <xf numFmtId="0" fontId="20" fillId="0" borderId="8" xfId="0" applyFont="1" applyBorder="1" applyAlignment="1">
      <alignment horizontal="left" vertical="top" wrapText="1"/>
    </xf>
    <xf numFmtId="0" fontId="20" fillId="0" borderId="2" xfId="0" applyFont="1" applyBorder="1" applyAlignment="1">
      <alignment horizontal="left" vertical="top" wrapText="1"/>
    </xf>
    <xf numFmtId="0" fontId="27" fillId="0" borderId="0" xfId="0" applyFont="1" applyAlignment="1">
      <alignment horizontal="left" vertical="center" wrapText="1"/>
    </xf>
    <xf numFmtId="0" fontId="28" fillId="0" borderId="0" xfId="2" applyFont="1" applyBorder="1" applyAlignment="1" applyProtection="1">
      <alignment horizontal="left" vertical="top" wrapText="1"/>
    </xf>
  </cellXfs>
  <cellStyles count="138">
    <cellStyle name="Comma" xfId="1" builtinId="3"/>
    <cellStyle name="Comma 2" xfId="27"/>
    <cellStyle name="Hyperlink" xfId="2" builtinId="8"/>
    <cellStyle name="Normal" xfId="0" builtinId="0"/>
    <cellStyle name="Normal 2" xfId="3"/>
    <cellStyle name="Normal 2 2" xfId="26"/>
    <cellStyle name="style1508179544267" xfId="28"/>
    <cellStyle name="style1508179544297" xfId="29"/>
    <cellStyle name="style1508179545161" xfId="39"/>
    <cellStyle name="style1508340507428" xfId="4"/>
    <cellStyle name="style1508340507428 2" xfId="37"/>
    <cellStyle name="style1508340507459" xfId="6"/>
    <cellStyle name="style1508340507459 2" xfId="38"/>
    <cellStyle name="style1508340507568" xfId="5"/>
    <cellStyle name="style1508340507568 2" xfId="31"/>
    <cellStyle name="style1508340507600" xfId="7"/>
    <cellStyle name="style1508340507600 2" xfId="32"/>
    <cellStyle name="style1508340507678" xfId="8"/>
    <cellStyle name="style1508340507678 2" xfId="35"/>
    <cellStyle name="style1508340507927" xfId="11"/>
    <cellStyle name="style1508340507927 2" xfId="30"/>
    <cellStyle name="style1508340507958" xfId="12"/>
    <cellStyle name="style1508340507990" xfId="13"/>
    <cellStyle name="style1508340508052" xfId="14"/>
    <cellStyle name="style1508340508395" xfId="9"/>
    <cellStyle name="style1508340508395 2" xfId="34"/>
    <cellStyle name="style1508340508816" xfId="10"/>
    <cellStyle name="style1508340508816 2" xfId="33"/>
    <cellStyle name="style1508340509269" xfId="15"/>
    <cellStyle name="style1508340509269 2" xfId="36"/>
    <cellStyle name="style1508340511968" xfId="16"/>
    <cellStyle name="style1508340511968 2" xfId="40"/>
    <cellStyle name="style1508348751959" xfId="17"/>
    <cellStyle name="style1508348751959 2" xfId="44"/>
    <cellStyle name="style1508348752101" xfId="18"/>
    <cellStyle name="style1508348752101 2" xfId="41"/>
    <cellStyle name="style1508348752391" xfId="22"/>
    <cellStyle name="style1508348752411" xfId="23"/>
    <cellStyle name="style1508348752431" xfId="24"/>
    <cellStyle name="style1508348752501" xfId="25"/>
    <cellStyle name="style1508348753215" xfId="19"/>
    <cellStyle name="style1508348753215 2" xfId="43"/>
    <cellStyle name="style1508348753645" xfId="20"/>
    <cellStyle name="style1508348753645 2" xfId="42"/>
    <cellStyle name="style1508348756151" xfId="21"/>
    <cellStyle name="style1508348756151 2" xfId="45"/>
    <cellStyle name="style1508952279814" xfId="46"/>
    <cellStyle name="style1509391009925" xfId="47"/>
    <cellStyle name="style1509391010050" xfId="48"/>
    <cellStyle name="style1509391010081" xfId="49"/>
    <cellStyle name="style1509391010112" xfId="50"/>
    <cellStyle name="style1509391010143" xfId="51"/>
    <cellStyle name="style1509394211683" xfId="52"/>
    <cellStyle name="style1509394212135" xfId="53"/>
    <cellStyle name="style1509394212431" xfId="55"/>
    <cellStyle name="style1509394213102" xfId="54"/>
    <cellStyle name="style1509394213617" xfId="56"/>
    <cellStyle name="style1509394214116" xfId="57"/>
    <cellStyle name="style1509652840579" xfId="58"/>
    <cellStyle name="style1509652840679" xfId="59"/>
    <cellStyle name="style1509652841963" xfId="62"/>
    <cellStyle name="style1509652842023" xfId="60"/>
    <cellStyle name="style1509652842460" xfId="61"/>
    <cellStyle name="style1509653320426" xfId="64"/>
    <cellStyle name="style1509653321048" xfId="63"/>
    <cellStyle name="style1509657233711" xfId="65"/>
    <cellStyle name="style1509657233711 2" xfId="71"/>
    <cellStyle name="style1509657233741" xfId="66"/>
    <cellStyle name="style1509657233811" xfId="67"/>
    <cellStyle name="style1509657233811 2" xfId="69"/>
    <cellStyle name="style1509657233851" xfId="68"/>
    <cellStyle name="style1509657233851 2" xfId="70"/>
    <cellStyle name="style1509657235107" xfId="72"/>
    <cellStyle name="style1509657236391" xfId="73"/>
    <cellStyle name="style1510164047603" xfId="74"/>
    <cellStyle name="style1510164047712" xfId="75"/>
    <cellStyle name="style1510164537769" xfId="76"/>
    <cellStyle name="style1510164537878" xfId="77"/>
    <cellStyle name="style1510164539329" xfId="78"/>
    <cellStyle name="style1510165025508" xfId="79"/>
    <cellStyle name="style1517253908745" xfId="80"/>
    <cellStyle name="style1517253908885" xfId="81"/>
    <cellStyle name="style1521134154695" xfId="85"/>
    <cellStyle name="style1521134154789" xfId="86"/>
    <cellStyle name="style1521134156099" xfId="87"/>
    <cellStyle name="style1521134643503" xfId="82"/>
    <cellStyle name="style1521134643566" xfId="83"/>
    <cellStyle name="style1521134644580" xfId="84"/>
    <cellStyle name="style1526575279577" xfId="88"/>
    <cellStyle name="style1526575279748" xfId="89"/>
    <cellStyle name="style1526575280123" xfId="90"/>
    <cellStyle name="style1526575281199" xfId="97"/>
    <cellStyle name="style1526576128452" xfId="91"/>
    <cellStyle name="style1526576291173" xfId="92"/>
    <cellStyle name="style1526576291266" xfId="94"/>
    <cellStyle name="style1526576291297" xfId="93"/>
    <cellStyle name="style1526576292577" xfId="96"/>
    <cellStyle name="style1526576293793" xfId="95"/>
    <cellStyle name="style1526842307614" xfId="102"/>
    <cellStyle name="style1526842307723" xfId="103"/>
    <cellStyle name="style1526842374007" xfId="99"/>
    <cellStyle name="style1526842374179" xfId="100"/>
    <cellStyle name="style1526842374210" xfId="101"/>
    <cellStyle name="style1526842454615" xfId="98"/>
    <cellStyle name="style1527561467354" xfId="104"/>
    <cellStyle name="style1588628813413" xfId="105"/>
    <cellStyle name="style1588628815632" xfId="106"/>
    <cellStyle name="style1588628816007" xfId="107"/>
    <cellStyle name="style1588628816335" xfId="108"/>
    <cellStyle name="style1588628816444" xfId="109"/>
    <cellStyle name="style1588628816554" xfId="110"/>
    <cellStyle name="style1588776365816" xfId="126"/>
    <cellStyle name="style1588776366634" xfId="131"/>
    <cellStyle name="style1588776368339" xfId="127"/>
    <cellStyle name="style1588776368624" xfId="128"/>
    <cellStyle name="style1588776368956" xfId="132"/>
    <cellStyle name="style1588776369268" xfId="133"/>
    <cellStyle name="style1588776373739" xfId="129"/>
    <cellStyle name="style1588776374025" xfId="130"/>
    <cellStyle name="style1588776374156" xfId="136"/>
    <cellStyle name="style1588776374256" xfId="134"/>
    <cellStyle name="style1588776374357" xfId="135"/>
    <cellStyle name="style1588776374488" xfId="137"/>
    <cellStyle name="style1588776458667" xfId="111"/>
    <cellStyle name="style1588776458799" xfId="116"/>
    <cellStyle name="style1588776458953" xfId="121"/>
    <cellStyle name="style1588776461807" xfId="112"/>
    <cellStyle name="style1588776462045" xfId="113"/>
    <cellStyle name="style1588776462346" xfId="117"/>
    <cellStyle name="style1588776462447" xfId="123"/>
    <cellStyle name="style1588776462563" xfId="118"/>
    <cellStyle name="style1588776462779" xfId="122"/>
    <cellStyle name="style1588776463450" xfId="114"/>
    <cellStyle name="style1588776463528" xfId="115"/>
    <cellStyle name="style1588776463612" xfId="124"/>
    <cellStyle name="style1588776463682" xfId="119"/>
    <cellStyle name="style1588776463797" xfId="120"/>
    <cellStyle name="style1588776463882" xfId="125"/>
  </cellStyles>
  <dxfs count="0"/>
  <tableStyles count="0" defaultTableStyle="TableStyleMedium2" defaultPivotStyle="PivotStyleLight16"/>
  <colors>
    <mruColors>
      <color rgb="FFFFCC00"/>
      <color rgb="FFD9D9D9"/>
      <color rgb="FFBFBFBF"/>
      <color rgb="FF00B0F0"/>
      <color rgb="FF99CCFF"/>
      <color rgb="FF99FF99"/>
      <color rgb="FF0000FF"/>
      <color rgb="FFDAEEF3"/>
      <color rgb="FFFF99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2.wmf"/></Relationships>
</file>

<file path=xl/drawings/drawing1.xml><?xml version="1.0" encoding="utf-8"?>
<xdr:wsDr xmlns:xdr="http://schemas.openxmlformats.org/drawingml/2006/spreadsheetDrawing" xmlns:a="http://schemas.openxmlformats.org/drawingml/2006/main">
  <xdr:oneCellAnchor>
    <xdr:from>
      <xdr:col>73</xdr:col>
      <xdr:colOff>66675</xdr:colOff>
      <xdr:row>130</xdr:row>
      <xdr:rowOff>0</xdr:rowOff>
    </xdr:from>
    <xdr:ext cx="4400550" cy="6819900"/>
    <xdr:sp macro="" textlink="">
      <xdr:nvSpPr>
        <xdr:cNvPr id="2" name="Text Box 1"/>
        <xdr:cNvSpPr txBox="1">
          <a:spLocks noChangeArrowheads="1"/>
        </xdr:cNvSpPr>
      </xdr:nvSpPr>
      <xdr:spPr bwMode="auto">
        <a:xfrm>
          <a:off x="44567475" y="24574500"/>
          <a:ext cx="4400550" cy="68199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a:cs typeface="Times New Roman"/>
            </a:rPr>
            <a:t>#6  K12 Enrollment:</a:t>
          </a:r>
        </a:p>
        <a:p>
          <a:pPr algn="l" rtl="0">
            <a:defRPr sz="1000"/>
          </a:pPr>
          <a:r>
            <a:rPr lang="en-US" sz="1000" b="0" i="0" u="none" strike="noStrike" baseline="0">
              <a:solidFill>
                <a:srgbClr val="000000"/>
              </a:solidFill>
              <a:latin typeface="Times New Roman"/>
              <a:cs typeface="Times New Roman"/>
            </a:rPr>
            <a:t>Included in these counts are students who were enrolled over October 1 of the school year. Only grade Kindergarten through grade 12 are included in the counts. </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Excluded from the counts are shared-time students, adult students, and students attending in other states or nonpublic schools for care and treatment purposes. (In the MARSS reporting system, these are students with State Aid Categories of 14, 16, 17, 18, 24, 25, 28, 98). Dual enrolled students are counted only once, usually at the regular school of enrollment.</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#11 PK12 Enrollment:</a:t>
          </a:r>
        </a:p>
        <a:p>
          <a:pPr algn="l" rtl="0">
            <a:defRPr sz="1000"/>
          </a:pPr>
          <a:r>
            <a:rPr lang="en-US" sz="1000" b="0" i="0" u="none" strike="noStrike" baseline="0">
              <a:solidFill>
                <a:srgbClr val="000000"/>
              </a:solidFill>
              <a:latin typeface="Times New Roman"/>
              <a:cs typeface="Times New Roman"/>
            </a:rPr>
            <a:t>Included in these counts are students who were enrolled over October 1 of the school year. Grade Pre-kindergarten through grade 12 are included in the counts.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Excluded from the counts are shared-time students, adult students, and students attending in other states or nonpublic schools for care and treatment purposes. (In the MARSS reporting system, these are students with State Aid Categories of 14, 16, 17, 18, 24, 25,</a:t>
          </a:r>
        </a:p>
        <a:p>
          <a:pPr algn="l" rtl="0">
            <a:defRPr sz="1000"/>
          </a:pPr>
          <a:r>
            <a:rPr lang="en-US" sz="1000" b="0" i="0" u="none" strike="noStrike" baseline="0">
              <a:solidFill>
                <a:srgbClr val="000000"/>
              </a:solidFill>
              <a:latin typeface="Times New Roman"/>
              <a:cs typeface="Times New Roman"/>
            </a:rPr>
            <a:t> 28, 98). Dual enrolled students are counted only once, usually at the regular school of enrollment.</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#12 PK12 Free Meal Eligible</a:t>
          </a:r>
        </a:p>
        <a:p>
          <a:pPr algn="l" rtl="0">
            <a:defRPr sz="1000"/>
          </a:pPr>
          <a:r>
            <a:rPr lang="en-US" sz="1000" b="0" i="0" u="none" strike="noStrike" baseline="0">
              <a:solidFill>
                <a:srgbClr val="000000"/>
              </a:solidFill>
              <a:latin typeface="Times New Roman"/>
              <a:cs typeface="Times New Roman"/>
            </a:rPr>
            <a:t>The number of Grade PK12 students eligible to participate in the Free Lunch Program enrolled over October 1 of the school year.</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#13 PK12 Reduced Priced Meal Eligible</a:t>
          </a:r>
        </a:p>
        <a:p>
          <a:pPr algn="l" rtl="0">
            <a:defRPr sz="1000"/>
          </a:pPr>
          <a:r>
            <a:rPr lang="en-US" sz="1000" b="0" i="0" u="none" strike="noStrike" baseline="0">
              <a:solidFill>
                <a:srgbClr val="000000"/>
              </a:solidFill>
              <a:latin typeface="Times New Roman"/>
              <a:cs typeface="Times New Roman"/>
            </a:rPr>
            <a:t>The number of Grade PK12 students eligible to participate in the Reduced Priced Lunch Program enrolled over October 1 of the school year.</a:t>
          </a:r>
        </a:p>
        <a:p>
          <a:pPr algn="l" rtl="0">
            <a:defRPr sz="1000"/>
          </a:pPr>
          <a:r>
            <a:rPr lang="en-US" sz="1000" b="0" i="0" u="none" strike="noStrike" baseline="0">
              <a:solidFill>
                <a:srgbClr val="000000"/>
              </a:solidFill>
              <a:latin typeface="Times New Roman"/>
              <a:cs typeface="Times New Roman"/>
            </a:rPr>
            <a:t> </a:t>
          </a:r>
        </a:p>
        <a:p>
          <a:pPr algn="l" rtl="0">
            <a:defRPr sz="1000"/>
          </a:pPr>
          <a:r>
            <a:rPr lang="en-US" sz="1000" b="0" i="0" u="none" strike="noStrike" baseline="0">
              <a:solidFill>
                <a:srgbClr val="000000"/>
              </a:solidFill>
              <a:latin typeface="Times New Roman"/>
              <a:cs typeface="Times New Roman"/>
            </a:rPr>
            <a:t>#14 PK12 Limited English Proficient</a:t>
          </a:r>
        </a:p>
        <a:p>
          <a:pPr algn="l" rtl="0">
            <a:defRPr sz="1000"/>
          </a:pPr>
          <a:r>
            <a:rPr lang="en-US" sz="1000" b="0" i="0" u="none" strike="noStrike" baseline="0">
              <a:solidFill>
                <a:srgbClr val="000000"/>
              </a:solidFill>
              <a:latin typeface="Times New Roman"/>
              <a:cs typeface="Times New Roman"/>
            </a:rPr>
            <a:t>The number of Grade PK12 students participating in a Limited English Proficient program enrolled over October 1 of the school year.</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#15 PK12 Special Education</a:t>
          </a:r>
        </a:p>
        <a:p>
          <a:pPr algn="l" rtl="0">
            <a:defRPr sz="1000"/>
          </a:pPr>
          <a:r>
            <a:rPr lang="en-US" sz="1000" b="0" i="0" u="none" strike="noStrike" baseline="0">
              <a:solidFill>
                <a:srgbClr val="000000"/>
              </a:solidFill>
              <a:latin typeface="Times New Roman"/>
              <a:cs typeface="Times New Roman"/>
            </a:rPr>
            <a:t>The number of Grade PK12 students participating in a Special Education program enrolled over October 1 of the school year.</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69273</xdr:colOff>
      <xdr:row>0</xdr:row>
      <xdr:rowOff>34635</xdr:rowOff>
    </xdr:from>
    <xdr:ext cx="5753401" cy="8521300"/>
    <xdr:sp macro="" textlink="">
      <xdr:nvSpPr>
        <xdr:cNvPr id="2" name="TextBox 1"/>
        <xdr:cNvSpPr txBox="1"/>
      </xdr:nvSpPr>
      <xdr:spPr>
        <a:xfrm>
          <a:off x="69273" y="34635"/>
          <a:ext cx="5753401" cy="852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u="sng">
              <a:solidFill>
                <a:schemeClr val="tx1"/>
              </a:solidFill>
              <a:effectLst/>
              <a:latin typeface="Tw Cen MT" pitchFamily="34" charset="0"/>
              <a:ea typeface="+mn-ea"/>
              <a:cs typeface="+mn-cs"/>
            </a:rPr>
            <a:t>Minnesota Student Survey Selected Single Year Results, 1998-2019</a:t>
          </a:r>
          <a:endParaRPr lang="en-US" sz="1100" b="1">
            <a:solidFill>
              <a:schemeClr val="tx1"/>
            </a:solidFill>
            <a:effectLst/>
            <a:latin typeface="Tw Cen MT" pitchFamily="34" charset="0"/>
            <a:ea typeface="+mn-ea"/>
            <a:cs typeface="+mn-cs"/>
          </a:endParaRPr>
        </a:p>
        <a:p>
          <a:r>
            <a:rPr lang="en-US" sz="1100" b="1">
              <a:solidFill>
                <a:schemeClr val="tx1"/>
              </a:solidFill>
              <a:effectLst/>
              <a:latin typeface="Tw Cen MT" pitchFamily="34" charset="0"/>
              <a:ea typeface="+mn-ea"/>
              <a:cs typeface="+mn-cs"/>
            </a:rPr>
            <a:t> </a:t>
          </a:r>
          <a:endParaRPr lang="en-US" sz="1100">
            <a:solidFill>
              <a:schemeClr val="tx1"/>
            </a:solidFill>
            <a:effectLst/>
            <a:latin typeface="Tw Cen MT" pitchFamily="34" charset="0"/>
            <a:ea typeface="+mn-ea"/>
            <a:cs typeface="+mn-cs"/>
          </a:endParaRPr>
        </a:p>
        <a:p>
          <a:r>
            <a:rPr lang="en-US" sz="1100" b="1">
              <a:solidFill>
                <a:schemeClr val="tx1"/>
              </a:solidFill>
              <a:effectLst/>
              <a:latin typeface="Tw Cen MT" pitchFamily="34" charset="0"/>
              <a:ea typeface="+mn-ea"/>
              <a:cs typeface="+mn-cs"/>
            </a:rPr>
            <a:t> Survey Participation  </a:t>
          </a:r>
          <a:endParaRPr lang="en-US" sz="1100">
            <a:solidFill>
              <a:schemeClr val="tx1"/>
            </a:solidFill>
            <a:effectLst/>
            <a:latin typeface="Tw Cen MT" pitchFamily="34" charset="0"/>
            <a:ea typeface="+mn-ea"/>
            <a:cs typeface="+mn-cs"/>
          </a:endParaRPr>
        </a:p>
        <a:p>
          <a:r>
            <a:rPr lang="en-US" sz="1100" b="1">
              <a:solidFill>
                <a:schemeClr val="tx1"/>
              </a:solidFill>
              <a:effectLst/>
              <a:latin typeface="Tw Cen MT" pitchFamily="34" charset="0"/>
              <a:ea typeface="+mn-ea"/>
              <a:cs typeface="+mn-cs"/>
            </a:rPr>
            <a:t>  </a:t>
          </a:r>
          <a:endParaRPr lang="en-US" sz="1100">
            <a:solidFill>
              <a:schemeClr val="tx1"/>
            </a:solidFill>
            <a:effectLst/>
            <a:latin typeface="Tw Cen MT" pitchFamily="34" charset="0"/>
            <a:ea typeface="+mn-ea"/>
            <a:cs typeface="+mn-cs"/>
          </a:endParaRPr>
        </a:p>
        <a:p>
          <a:r>
            <a:rPr lang="en-US" sz="1100">
              <a:solidFill>
                <a:schemeClr val="tx1"/>
              </a:solidFill>
              <a:effectLst/>
              <a:latin typeface="Tw Cen MT" pitchFamily="34" charset="0"/>
              <a:ea typeface="+mn-ea"/>
              <a:cs typeface="+mn-cs"/>
            </a:rPr>
            <a:t>Since 1989, the Minnesota Student Survey (MSS) has been administered every three years to students in regular public elementary and secondary schools, charter schools, and tribal schools.  All public school districts in Minnesota are invited to participate in the survey.  From 1989 through 2010, students in 6th, 9th and</a:t>
          </a:r>
          <a:r>
            <a:rPr lang="en-US" sz="1100" baseline="0">
              <a:solidFill>
                <a:schemeClr val="tx1"/>
              </a:solidFill>
              <a:effectLst/>
              <a:latin typeface="Tw Cen MT" pitchFamily="34" charset="0"/>
              <a:ea typeface="+mn-ea"/>
              <a:cs typeface="+mn-cs"/>
            </a:rPr>
            <a:t> 12th grades participated in the survey.  In 2013, the grade levels surveyed changed to 5th, 8th, 9th and 11th grades.</a:t>
          </a:r>
          <a:endParaRPr lang="en-US" sz="1100">
            <a:solidFill>
              <a:schemeClr val="tx1"/>
            </a:solidFill>
            <a:effectLst/>
            <a:latin typeface="Tw Cen MT" pitchFamily="34" charset="0"/>
            <a:ea typeface="+mn-ea"/>
            <a:cs typeface="+mn-cs"/>
          </a:endParaRPr>
        </a:p>
        <a:p>
          <a:r>
            <a:rPr lang="en-US" sz="1100">
              <a:solidFill>
                <a:schemeClr val="tx1"/>
              </a:solidFill>
              <a:effectLst/>
              <a:latin typeface="Tw Cen MT" pitchFamily="34" charset="0"/>
              <a:ea typeface="+mn-ea"/>
              <a:cs typeface="+mn-cs"/>
            </a:rPr>
            <a:t> </a:t>
          </a:r>
        </a:p>
        <a:p>
          <a:r>
            <a:rPr lang="en-US" sz="1100">
              <a:solidFill>
                <a:sysClr val="windowText" lastClr="000000"/>
              </a:solidFill>
              <a:effectLst/>
              <a:latin typeface="Tw Cen MT" pitchFamily="34" charset="0"/>
              <a:ea typeface="+mn-ea"/>
              <a:cs typeface="+mn-cs"/>
            </a:rPr>
            <a:t>The MSS is optional on the part of school districts, but over time the majority of districts have chosen to participate. School district participation rates were 92% in 1998, 91% in 2001, 88% in 2004, 91% in 2007,</a:t>
          </a:r>
          <a:r>
            <a:rPr lang="en-US" sz="1100" baseline="0">
              <a:solidFill>
                <a:sysClr val="windowText" lastClr="000000"/>
              </a:solidFill>
              <a:effectLst/>
              <a:latin typeface="Tw Cen MT" pitchFamily="34" charset="0"/>
              <a:ea typeface="+mn-ea"/>
              <a:cs typeface="+mn-cs"/>
            </a:rPr>
            <a:t> </a:t>
          </a:r>
          <a:r>
            <a:rPr lang="en-US" sz="1100">
              <a:solidFill>
                <a:sysClr val="windowText" lastClr="000000"/>
              </a:solidFill>
              <a:effectLst/>
              <a:latin typeface="Tw Cen MT" pitchFamily="34" charset="0"/>
              <a:ea typeface="+mn-ea"/>
              <a:cs typeface="+mn-cs"/>
            </a:rPr>
            <a:t>88% in 2010, 84% in 2013,</a:t>
          </a:r>
          <a:r>
            <a:rPr lang="en-US" sz="1100" baseline="0">
              <a:solidFill>
                <a:sysClr val="windowText" lastClr="000000"/>
              </a:solidFill>
              <a:effectLst/>
              <a:latin typeface="Tw Cen MT" pitchFamily="34" charset="0"/>
              <a:ea typeface="+mn-ea"/>
              <a:cs typeface="+mn-cs"/>
            </a:rPr>
            <a:t> </a:t>
          </a:r>
          <a:r>
            <a:rPr lang="en-US" sz="1100">
              <a:solidFill>
                <a:sysClr val="windowText" lastClr="000000"/>
              </a:solidFill>
              <a:effectLst/>
              <a:latin typeface="Tw Cen MT" pitchFamily="34" charset="0"/>
              <a:ea typeface="+mn-ea"/>
              <a:cs typeface="+mn-cs"/>
            </a:rPr>
            <a:t>85% in 2016 and 81% in 2019. Most districts had all designated</a:t>
          </a:r>
          <a:r>
            <a:rPr lang="en-US" sz="1100" baseline="0">
              <a:solidFill>
                <a:sysClr val="windowText" lastClr="000000"/>
              </a:solidFill>
              <a:effectLst/>
              <a:latin typeface="Tw Cen MT" panose="020B0602020104020603" pitchFamily="34" charset="0"/>
              <a:ea typeface="+mn-ea"/>
              <a:cs typeface="+mn-cs"/>
            </a:rPr>
            <a:t> </a:t>
          </a:r>
          <a:r>
            <a:rPr lang="en-US" sz="1100">
              <a:solidFill>
                <a:sysClr val="windowText" lastClr="000000"/>
              </a:solidFill>
              <a:effectLst/>
              <a:latin typeface="Tw Cen MT" pitchFamily="34" charset="0"/>
              <a:ea typeface="+mn-ea"/>
              <a:cs typeface="+mn-cs"/>
            </a:rPr>
            <a:t>grades participate. </a:t>
          </a:r>
        </a:p>
        <a:p>
          <a:r>
            <a:rPr lang="en-US" sz="1100">
              <a:solidFill>
                <a:schemeClr val="tx1"/>
              </a:solidFill>
              <a:effectLst/>
              <a:latin typeface="Tw Cen MT" pitchFamily="34" charset="0"/>
              <a:ea typeface="+mn-ea"/>
              <a:cs typeface="+mn-cs"/>
            </a:rPr>
            <a:t> </a:t>
          </a:r>
        </a:p>
        <a:p>
          <a:r>
            <a:rPr lang="en-US" sz="1100">
              <a:solidFill>
                <a:schemeClr val="tx1"/>
              </a:solidFill>
              <a:effectLst/>
              <a:latin typeface="Tw Cen MT" pitchFamily="34" charset="0"/>
              <a:ea typeface="+mn-ea"/>
              <a:cs typeface="+mn-cs"/>
            </a:rPr>
            <a:t>The MSS is an anonymous survey; no names or identifying code numbers are collected, and survey answers cannot be traced to an individual. </a:t>
          </a:r>
        </a:p>
        <a:p>
          <a:r>
            <a:rPr lang="en-US" sz="1100">
              <a:solidFill>
                <a:sysClr val="windowText" lastClr="000000"/>
              </a:solidFill>
              <a:effectLst/>
              <a:latin typeface="Tw Cen MT" pitchFamily="34" charset="0"/>
              <a:ea typeface="+mn-ea"/>
              <a:cs typeface="+mn-cs"/>
            </a:rPr>
            <a:t> </a:t>
          </a:r>
        </a:p>
        <a:p>
          <a:r>
            <a:rPr lang="en-US" sz="1100">
              <a:solidFill>
                <a:sysClr val="windowText" lastClr="000000"/>
              </a:solidFill>
              <a:effectLst/>
              <a:latin typeface="Tw Cen MT" pitchFamily="34" charset="0"/>
              <a:ea typeface="+mn-ea"/>
              <a:cs typeface="+mn-cs"/>
            </a:rPr>
            <a:t>Students can decline to take the survey.  If they take the survey, students can skip any question or stop at any point.  Student participation is also affected by illness, truancy, schedule conflicts, and parent refusal. Statewide, 66% of all 5</a:t>
          </a:r>
          <a:r>
            <a:rPr lang="en-US" sz="1100" baseline="30000">
              <a:solidFill>
                <a:sysClr val="windowText" lastClr="000000"/>
              </a:solidFill>
              <a:effectLst/>
              <a:latin typeface="Tw Cen MT" panose="020B0602020104020603" pitchFamily="34" charset="0"/>
              <a:ea typeface="+mn-ea"/>
              <a:cs typeface="+mn-cs"/>
            </a:rPr>
            <a:t>th</a:t>
          </a:r>
          <a:r>
            <a:rPr lang="en-US" sz="1100">
              <a:solidFill>
                <a:sysClr val="windowText" lastClr="000000"/>
              </a:solidFill>
              <a:effectLst/>
              <a:latin typeface="Tw Cen MT" pitchFamily="34" charset="0"/>
              <a:ea typeface="+mn-ea"/>
              <a:cs typeface="+mn-cs"/>
            </a:rPr>
            <a:t> grade students in regular public schools, 68% of 8</a:t>
          </a:r>
          <a:r>
            <a:rPr lang="en-US" sz="1100" baseline="30000">
              <a:solidFill>
                <a:sysClr val="windowText" lastClr="000000"/>
              </a:solidFill>
              <a:effectLst/>
              <a:latin typeface="Tw Cen MT" panose="020B0602020104020603" pitchFamily="34" charset="0"/>
              <a:ea typeface="+mn-ea"/>
              <a:cs typeface="+mn-cs"/>
            </a:rPr>
            <a:t>th</a:t>
          </a:r>
          <a:r>
            <a:rPr lang="en-US" sz="1100">
              <a:solidFill>
                <a:sysClr val="windowText" lastClr="000000"/>
              </a:solidFill>
              <a:effectLst/>
              <a:latin typeface="Tw Cen MT" panose="020B0602020104020603" pitchFamily="34" charset="0"/>
              <a:ea typeface="+mn-ea"/>
              <a:cs typeface="+mn-cs"/>
            </a:rPr>
            <a:t> grade student, 66% of 9</a:t>
          </a:r>
          <a:r>
            <a:rPr lang="en-US" sz="1100" baseline="30000">
              <a:solidFill>
                <a:sysClr val="windowText" lastClr="000000"/>
              </a:solidFill>
              <a:effectLst/>
              <a:latin typeface="Tw Cen MT" panose="020B0602020104020603" pitchFamily="34" charset="0"/>
              <a:ea typeface="+mn-ea"/>
              <a:cs typeface="+mn-cs"/>
            </a:rPr>
            <a:t>th</a:t>
          </a:r>
          <a:r>
            <a:rPr lang="en-US" sz="1100">
              <a:solidFill>
                <a:sysClr val="windowText" lastClr="000000"/>
              </a:solidFill>
              <a:effectLst/>
              <a:latin typeface="Tw Cen MT" pitchFamily="34" charset="0"/>
              <a:ea typeface="+mn-ea"/>
              <a:cs typeface="+mn-cs"/>
            </a:rPr>
            <a:t> grade students and 54% of 11</a:t>
          </a:r>
          <a:r>
            <a:rPr lang="en-US" sz="1100" baseline="30000">
              <a:solidFill>
                <a:sysClr val="windowText" lastClr="000000"/>
              </a:solidFill>
              <a:effectLst/>
              <a:latin typeface="Tw Cen MT" panose="020B0602020104020603" pitchFamily="34" charset="0"/>
              <a:ea typeface="+mn-ea"/>
              <a:cs typeface="+mn-cs"/>
            </a:rPr>
            <a:t>th</a:t>
          </a:r>
          <a:r>
            <a:rPr lang="en-US" sz="1100">
              <a:solidFill>
                <a:sysClr val="windowText" lastClr="000000"/>
              </a:solidFill>
              <a:effectLst/>
              <a:latin typeface="Tw Cen MT" pitchFamily="34" charset="0"/>
              <a:ea typeface="+mn-ea"/>
              <a:cs typeface="+mn-cs"/>
            </a:rPr>
            <a:t> grade students participated in the MSS in 2019. </a:t>
          </a:r>
        </a:p>
        <a:p>
          <a:r>
            <a:rPr lang="en-US" sz="1100">
              <a:solidFill>
                <a:schemeClr val="tx1"/>
              </a:solidFill>
              <a:effectLst/>
              <a:latin typeface="Tw Cen MT" pitchFamily="34" charset="0"/>
              <a:ea typeface="+mn-ea"/>
              <a:cs typeface="+mn-cs"/>
            </a:rPr>
            <a:t> </a:t>
          </a:r>
        </a:p>
        <a:p>
          <a:r>
            <a:rPr lang="en-US" sz="1100" b="1">
              <a:solidFill>
                <a:schemeClr val="tx1"/>
              </a:solidFill>
              <a:effectLst/>
              <a:latin typeface="Tw Cen MT" panose="020B0602020104020603" pitchFamily="34" charset="0"/>
              <a:ea typeface="+mn-ea"/>
              <a:cs typeface="+mn-cs"/>
            </a:rPr>
            <a:t>Survey Topics</a:t>
          </a:r>
          <a:endParaRPr lang="en-US" sz="1100">
            <a:solidFill>
              <a:schemeClr val="tx1"/>
            </a:solidFill>
            <a:effectLst/>
            <a:latin typeface="Tw Cen MT" panose="020B0602020104020603" pitchFamily="34" charset="0"/>
            <a:ea typeface="+mn-ea"/>
            <a:cs typeface="+mn-cs"/>
          </a:endParaRPr>
        </a:p>
        <a:p>
          <a:r>
            <a:rPr lang="en-US" sz="1100">
              <a:solidFill>
                <a:schemeClr val="tx1"/>
              </a:solidFill>
              <a:effectLst/>
              <a:latin typeface="Tw Cen MT" panose="020B0602020104020603" pitchFamily="34" charset="0"/>
              <a:ea typeface="+mn-ea"/>
              <a:cs typeface="+mn-cs"/>
            </a:rPr>
            <a:t> </a:t>
          </a:r>
        </a:p>
        <a:p>
          <a:r>
            <a:rPr lang="en-US" sz="1100">
              <a:solidFill>
                <a:schemeClr val="tx1"/>
              </a:solidFill>
              <a:effectLst/>
              <a:latin typeface="Tw Cen MT" panose="020B0602020104020603" pitchFamily="34" charset="0"/>
              <a:ea typeface="+mn-ea"/>
              <a:cs typeface="+mn-cs"/>
            </a:rPr>
            <a:t>The Minnesota Student Survey includes questions about a wide variety of youth behaviors, including risk behaviors such as alcohol, tobacco and other drug (ATOD) use, violence and sexual activity, as well as positive behaviors and connection to family, school and community. Questions about some of these topics are only asked of 9</a:t>
          </a:r>
          <a:r>
            <a:rPr lang="en-US" sz="1100" baseline="30000">
              <a:solidFill>
                <a:schemeClr val="tx1"/>
              </a:solidFill>
              <a:effectLst/>
              <a:latin typeface="Tw Cen MT" panose="020B0602020104020603" pitchFamily="34" charset="0"/>
              <a:ea typeface="+mn-ea"/>
              <a:cs typeface="+mn-cs"/>
            </a:rPr>
            <a:t>th</a:t>
          </a:r>
          <a:r>
            <a:rPr lang="en-US" sz="1100">
              <a:solidFill>
                <a:schemeClr val="tx1"/>
              </a:solidFill>
              <a:effectLst/>
              <a:latin typeface="Tw Cen MT" panose="020B0602020104020603" pitchFamily="34" charset="0"/>
              <a:ea typeface="+mn-ea"/>
              <a:cs typeface="+mn-cs"/>
            </a:rPr>
            <a:t> </a:t>
          </a:r>
          <a:r>
            <a:rPr lang="en-US" sz="1100">
              <a:solidFill>
                <a:sysClr val="windowText" lastClr="000000"/>
              </a:solidFill>
              <a:effectLst/>
              <a:latin typeface="Tw Cen MT" panose="020B0602020104020603" pitchFamily="34" charset="0"/>
              <a:ea typeface="+mn-ea"/>
              <a:cs typeface="+mn-cs"/>
            </a:rPr>
            <a:t>and 11</a:t>
          </a:r>
          <a:r>
            <a:rPr lang="en-US" sz="1100" baseline="30000">
              <a:solidFill>
                <a:sysClr val="windowText" lastClr="000000"/>
              </a:solidFill>
              <a:effectLst/>
              <a:latin typeface="Tw Cen MT" panose="020B0602020104020603" pitchFamily="34" charset="0"/>
              <a:ea typeface="+mn-ea"/>
              <a:cs typeface="+mn-cs"/>
            </a:rPr>
            <a:t>th</a:t>
          </a:r>
          <a:r>
            <a:rPr lang="en-US" sz="1100">
              <a:solidFill>
                <a:sysClr val="windowText" lastClr="000000"/>
              </a:solidFill>
              <a:effectLst/>
              <a:latin typeface="Tw Cen MT" panose="020B0602020104020603" pitchFamily="34" charset="0"/>
              <a:ea typeface="+mn-ea"/>
              <a:cs typeface="+mn-cs"/>
            </a:rPr>
            <a:t>/12</a:t>
          </a:r>
          <a:r>
            <a:rPr lang="en-US" sz="1100" baseline="30000">
              <a:solidFill>
                <a:sysClr val="windowText" lastClr="000000"/>
              </a:solidFill>
              <a:effectLst/>
              <a:latin typeface="Tw Cen MT" panose="020B0602020104020603" pitchFamily="34" charset="0"/>
              <a:ea typeface="+mn-ea"/>
              <a:cs typeface="+mn-cs"/>
            </a:rPr>
            <a:t>th</a:t>
          </a:r>
          <a:r>
            <a:rPr lang="en-US" sz="1100">
              <a:solidFill>
                <a:sysClr val="windowText" lastClr="000000"/>
              </a:solidFill>
              <a:effectLst/>
              <a:latin typeface="Tw Cen MT" panose="020B0602020104020603" pitchFamily="34" charset="0"/>
              <a:ea typeface="+mn-ea"/>
              <a:cs typeface="+mn-cs"/>
            </a:rPr>
            <a:t> </a:t>
          </a:r>
          <a:r>
            <a:rPr lang="en-US" sz="1100">
              <a:solidFill>
                <a:schemeClr val="tx1"/>
              </a:solidFill>
              <a:effectLst/>
              <a:latin typeface="Tw Cen MT" panose="020B0602020104020603" pitchFamily="34" charset="0"/>
              <a:ea typeface="+mn-ea"/>
              <a:cs typeface="+mn-cs"/>
            </a:rPr>
            <a:t>grade students. This document highlights some key indicators across many areas of interest, including: substance abuse (tobacco, alcohol and illegal drugs), school climate, violence and safety concerns, healthy eating, out-of-school activities, connections with school and family, gambling and sexual activity.</a:t>
          </a:r>
        </a:p>
        <a:p>
          <a:r>
            <a:rPr lang="en-US" sz="1100" b="1" i="0">
              <a:solidFill>
                <a:schemeClr val="tx1"/>
              </a:solidFill>
              <a:effectLst/>
              <a:latin typeface="Tw Cen MT" panose="020B0602020104020603" pitchFamily="34" charset="0"/>
              <a:ea typeface="+mn-ea"/>
              <a:cs typeface="+mn-cs"/>
            </a:rPr>
            <a:t> </a:t>
          </a:r>
          <a:endParaRPr lang="en-US" sz="1100" b="1" i="1">
            <a:solidFill>
              <a:schemeClr val="tx1"/>
            </a:solidFill>
            <a:effectLst/>
            <a:latin typeface="Tw Cen MT" panose="020B0602020104020603" pitchFamily="34" charset="0"/>
            <a:ea typeface="+mn-ea"/>
            <a:cs typeface="+mn-cs"/>
          </a:endParaRPr>
        </a:p>
        <a:p>
          <a:r>
            <a:rPr lang="en-US" sz="1100" b="1" i="0">
              <a:solidFill>
                <a:schemeClr val="tx1"/>
              </a:solidFill>
              <a:effectLst/>
              <a:latin typeface="Tw Cen MT" panose="020B0602020104020603" pitchFamily="34" charset="0"/>
              <a:ea typeface="+mn-ea"/>
              <a:cs typeface="+mn-cs"/>
            </a:rPr>
            <a:t>Validity of Responses  </a:t>
          </a:r>
          <a:endParaRPr lang="en-US" sz="1100" b="1" i="1">
            <a:solidFill>
              <a:schemeClr val="tx1"/>
            </a:solidFill>
            <a:effectLst/>
            <a:latin typeface="Tw Cen MT" panose="020B0602020104020603" pitchFamily="34" charset="0"/>
            <a:ea typeface="+mn-ea"/>
            <a:cs typeface="+mn-cs"/>
          </a:endParaRPr>
        </a:p>
        <a:p>
          <a:r>
            <a:rPr lang="en-US" sz="1100">
              <a:solidFill>
                <a:schemeClr val="tx1"/>
              </a:solidFill>
              <a:effectLst/>
              <a:latin typeface="Tw Cen MT" panose="020B0602020104020603" pitchFamily="34" charset="0"/>
              <a:ea typeface="+mn-ea"/>
              <a:cs typeface="+mn-cs"/>
            </a:rPr>
            <a:t> </a:t>
          </a:r>
        </a:p>
        <a:p>
          <a:r>
            <a:rPr lang="en-US" sz="1100">
              <a:solidFill>
                <a:schemeClr val="tx1"/>
              </a:solidFill>
              <a:effectLst/>
              <a:latin typeface="Tw Cen MT" panose="020B0602020104020603" pitchFamily="34" charset="0"/>
              <a:ea typeface="+mn-ea"/>
              <a:cs typeface="+mn-cs"/>
            </a:rPr>
            <a:t>In each year of administration, approximately 2-4% of the surveys for the MSS are eliminated from analyses because responses are highly inconsistent or there is a pattern of likely exaggeration.</a:t>
          </a:r>
        </a:p>
        <a:p>
          <a:r>
            <a:rPr lang="en-US" sz="1100">
              <a:solidFill>
                <a:schemeClr val="tx1"/>
              </a:solidFill>
              <a:effectLst/>
              <a:latin typeface="Tw Cen MT" panose="020B0602020104020603" pitchFamily="34" charset="0"/>
              <a:ea typeface="+mn-ea"/>
              <a:cs typeface="+mn-cs"/>
            </a:rPr>
            <a:t> </a:t>
          </a:r>
        </a:p>
        <a:p>
          <a:r>
            <a:rPr lang="en-US" sz="1100" b="1">
              <a:solidFill>
                <a:schemeClr val="tx1"/>
              </a:solidFill>
              <a:effectLst/>
              <a:latin typeface="Tw Cen MT" panose="020B0602020104020603" pitchFamily="34" charset="0"/>
              <a:ea typeface="+mn-ea"/>
              <a:cs typeface="+mn-cs"/>
            </a:rPr>
            <a:t>Results Found in This Document</a:t>
          </a:r>
          <a:endParaRPr lang="en-US" sz="1100">
            <a:solidFill>
              <a:schemeClr val="tx1"/>
            </a:solidFill>
            <a:effectLst/>
            <a:latin typeface="Tw Cen MT" panose="020B0602020104020603" pitchFamily="34" charset="0"/>
            <a:ea typeface="+mn-ea"/>
            <a:cs typeface="+mn-cs"/>
          </a:endParaRPr>
        </a:p>
        <a:p>
          <a:r>
            <a:rPr lang="en-US" sz="1100" b="1">
              <a:solidFill>
                <a:schemeClr val="tx1"/>
              </a:solidFill>
              <a:effectLst/>
              <a:latin typeface="Tw Cen MT" panose="020B0602020104020603" pitchFamily="34" charset="0"/>
              <a:ea typeface="+mn-ea"/>
              <a:cs typeface="+mn-cs"/>
            </a:rPr>
            <a:t> </a:t>
          </a:r>
          <a:endParaRPr lang="en-US" sz="1100">
            <a:solidFill>
              <a:schemeClr val="tx1"/>
            </a:solidFill>
            <a:effectLst/>
            <a:latin typeface="Tw Cen MT" panose="020B0602020104020603" pitchFamily="34" charset="0"/>
            <a:ea typeface="+mn-ea"/>
            <a:cs typeface="+mn-cs"/>
          </a:endParaRPr>
        </a:p>
        <a:p>
          <a:r>
            <a:rPr lang="en-US" sz="1100">
              <a:solidFill>
                <a:schemeClr val="tx1"/>
              </a:solidFill>
              <a:effectLst/>
              <a:latin typeface="Tw Cen MT" panose="020B0602020104020603" pitchFamily="34" charset="0"/>
              <a:ea typeface="+mn-ea"/>
              <a:cs typeface="+mn-cs"/>
            </a:rPr>
            <a:t>The results found in this document are </a:t>
          </a:r>
          <a:r>
            <a:rPr lang="en-US" sz="1100" b="1">
              <a:solidFill>
                <a:schemeClr val="tx1"/>
              </a:solidFill>
              <a:effectLst/>
              <a:latin typeface="Tw Cen MT" panose="020B0602020104020603" pitchFamily="34" charset="0"/>
              <a:ea typeface="+mn-ea"/>
              <a:cs typeface="+mn-cs"/>
            </a:rPr>
            <a:t>single year results that are also found in the state and county standard MSS tables </a:t>
          </a:r>
          <a:r>
            <a:rPr lang="en-US" sz="1100">
              <a:solidFill>
                <a:schemeClr val="tx1"/>
              </a:solidFill>
              <a:effectLst/>
              <a:latin typeface="Tw Cen MT" panose="020B0602020104020603" pitchFamily="34" charset="0"/>
              <a:ea typeface="+mn-ea"/>
              <a:cs typeface="+mn-cs"/>
            </a:rPr>
            <a:t>(available at https://www.health.state.mn.us/data/mchs/surveys/mss/index.html.</a:t>
          </a:r>
        </a:p>
        <a:p>
          <a:r>
            <a:rPr lang="en-US" sz="1100">
              <a:solidFill>
                <a:schemeClr val="tx1"/>
              </a:solidFill>
              <a:effectLst/>
              <a:latin typeface="Tw Cen MT" panose="020B0602020104020603" pitchFamily="34" charset="0"/>
              <a:ea typeface="+mn-ea"/>
              <a:cs typeface="+mn-cs"/>
            </a:rPr>
            <a:t>Users of this document should be aware that apparent changes over time at may be at least partly due to the differing participation of school districts between survey years.  Users are urged to review the list of participating school districts by year found at the end of each county’s report to determine if district participation has changed over time in that county.</a:t>
          </a:r>
        </a:p>
        <a:p>
          <a:endParaRPr lang="en-US" sz="1100">
            <a:latin typeface="Tw Cen MT" panose="020B0602020104020603"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304800</xdr:colOff>
      <xdr:row>43</xdr:row>
      <xdr:rowOff>800100</xdr:rowOff>
    </xdr:from>
    <xdr:to>
      <xdr:col>5</xdr:col>
      <xdr:colOff>76200</xdr:colOff>
      <xdr:row>43</xdr:row>
      <xdr:rowOff>2171700</xdr:rowOff>
    </xdr:to>
    <xdr:sp macro="" textlink="">
      <xdr:nvSpPr>
        <xdr:cNvPr id="5126" name="Text Box 6"/>
        <xdr:cNvSpPr txBox="1">
          <a:spLocks noChangeArrowheads="1"/>
        </xdr:cNvSpPr>
      </xdr:nvSpPr>
      <xdr:spPr bwMode="auto">
        <a:xfrm>
          <a:off x="1371600" y="19602450"/>
          <a:ext cx="1371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200" b="0" i="0" u="none" strike="noStrike" baseline="0">
              <a:solidFill>
                <a:srgbClr val="000000"/>
              </a:solidFill>
              <a:latin typeface="Tahoma"/>
              <a:cs typeface="Tahoma"/>
            </a:rPr>
            <a:t> </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I</a:t>
          </a:r>
          <a:r>
            <a:rPr lang="en-US" sz="900" b="0" i="0" u="none" strike="noStrike" baseline="0">
              <a:solidFill>
                <a:srgbClr val="000000"/>
              </a:solidFill>
              <a:latin typeface="Tahoma"/>
              <a:cs typeface="Tahoma"/>
            </a:rPr>
            <a:t>nsert…</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D</a:t>
          </a:r>
          <a:r>
            <a:rPr lang="en-US" sz="900" b="0" i="0" u="none" strike="noStrike" baseline="0">
              <a:solidFill>
                <a:srgbClr val="000000"/>
              </a:solidFill>
              <a:latin typeface="Tahoma"/>
              <a:cs typeface="Tahoma"/>
            </a:rPr>
            <a:t>elete</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R</a:t>
          </a:r>
          <a:r>
            <a:rPr lang="en-US" sz="900" b="0" i="0" u="none" strike="noStrike" baseline="0">
              <a:solidFill>
                <a:srgbClr val="000000"/>
              </a:solidFill>
              <a:latin typeface="Tahoma"/>
              <a:cs typeface="Tahoma"/>
            </a:rPr>
            <a:t>ename</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M</a:t>
          </a:r>
          <a:r>
            <a:rPr lang="en-US" sz="900" b="0" i="0" u="none" strike="noStrike" baseline="0">
              <a:solidFill>
                <a:srgbClr val="000000"/>
              </a:solidFill>
              <a:latin typeface="Tahoma"/>
              <a:cs typeface="Tahoma"/>
            </a:rPr>
            <a:t>ove or Copy…</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S</a:t>
          </a:r>
          <a:r>
            <a:rPr lang="en-US" sz="900" b="0" i="0" u="none" strike="noStrike" baseline="0">
              <a:solidFill>
                <a:srgbClr val="000000"/>
              </a:solidFill>
              <a:latin typeface="Tahoma"/>
              <a:cs typeface="Tahoma"/>
            </a:rPr>
            <a:t>elect All Sheets</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T</a:t>
          </a:r>
          <a:r>
            <a:rPr lang="en-US" sz="900" b="0" i="0" u="none" strike="noStrike" baseline="0">
              <a:solidFill>
                <a:srgbClr val="000000"/>
              </a:solidFill>
              <a:latin typeface="Tahoma"/>
              <a:cs typeface="Tahoma"/>
            </a:rPr>
            <a:t>ab Color …</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V</a:t>
          </a:r>
          <a:r>
            <a:rPr lang="en-US" sz="900" b="0" i="0" u="none" strike="noStrike" baseline="0">
              <a:solidFill>
                <a:srgbClr val="000000"/>
              </a:solidFill>
              <a:latin typeface="Tahoma"/>
              <a:cs typeface="Tahoma"/>
            </a:rPr>
            <a:t>iew Code</a:t>
          </a: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 </a:t>
          </a:r>
        </a:p>
      </xdr:txBody>
    </xdr:sp>
    <xdr:clientData/>
  </xdr:twoCellAnchor>
  <xdr:twoCellAnchor editAs="oneCell">
    <xdr:from>
      <xdr:col>5</xdr:col>
      <xdr:colOff>171450</xdr:colOff>
      <xdr:row>0</xdr:row>
      <xdr:rowOff>0</xdr:rowOff>
    </xdr:from>
    <xdr:to>
      <xdr:col>5</xdr:col>
      <xdr:colOff>247650</xdr:colOff>
      <xdr:row>1</xdr:row>
      <xdr:rowOff>0</xdr:rowOff>
    </xdr:to>
    <xdr:sp macro="" textlink="">
      <xdr:nvSpPr>
        <xdr:cNvPr id="5690" name="Text Box 20"/>
        <xdr:cNvSpPr txBox="1">
          <a:spLocks noChangeArrowheads="1"/>
        </xdr:cNvSpPr>
      </xdr:nvSpPr>
      <xdr:spPr bwMode="auto">
        <a:xfrm>
          <a:off x="2838450" y="94202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114</xdr:row>
      <xdr:rowOff>90325</xdr:rowOff>
    </xdr:from>
    <xdr:to>
      <xdr:col>9</xdr:col>
      <xdr:colOff>476250</xdr:colOff>
      <xdr:row>123</xdr:row>
      <xdr:rowOff>11906</xdr:rowOff>
    </xdr:to>
    <xdr:sp macro="" textlink="">
      <xdr:nvSpPr>
        <xdr:cNvPr id="5152" name="Text Box 32"/>
        <xdr:cNvSpPr txBox="1">
          <a:spLocks noChangeArrowheads="1"/>
        </xdr:cNvSpPr>
      </xdr:nvSpPr>
      <xdr:spPr bwMode="auto">
        <a:xfrm>
          <a:off x="0" y="21164388"/>
          <a:ext cx="5298281" cy="1368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100"/>
            </a:lnSpc>
            <a:defRPr sz="1000"/>
          </a:pPr>
          <a:r>
            <a:rPr lang="en-US" sz="1200" b="1" i="0" u="sng" strike="noStrike" baseline="0">
              <a:solidFill>
                <a:srgbClr val="000000"/>
              </a:solidFill>
              <a:latin typeface="Tw Cen MT" pitchFamily="34" charset="0"/>
            </a:rPr>
            <a:t>Removing Data Protection</a:t>
          </a:r>
          <a:endParaRPr lang="en-US" sz="1200" b="0" i="0" u="sng" strike="noStrike" baseline="0">
            <a:solidFill>
              <a:srgbClr val="000000"/>
            </a:solidFill>
            <a:latin typeface="Tw Cen MT" pitchFamily="34" charset="0"/>
          </a:endParaRP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100"/>
            </a:lnSpc>
            <a:defRPr sz="1000"/>
          </a:pPr>
          <a:r>
            <a:rPr lang="en-US" sz="1200" b="0" i="0" u="none" strike="noStrike" baseline="0">
              <a:solidFill>
                <a:srgbClr val="000000"/>
              </a:solidFill>
              <a:latin typeface="Tw Cen MT" pitchFamily="34" charset="0"/>
            </a:rPr>
            <a:t>In order to reformat or move the data around, you need to remove the data protection.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1" i="0" u="none" strike="noStrike" baseline="0">
              <a:solidFill>
                <a:srgbClr val="000000"/>
              </a:solidFill>
              <a:latin typeface="Tw Cen MT" pitchFamily="34" charset="0"/>
            </a:rPr>
            <a:t>Step 1: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In the "Name Box</a:t>
          </a:r>
          <a:r>
            <a:rPr lang="en-US" sz="1200" b="0" i="0" u="none" strike="noStrike" baseline="0">
              <a:solidFill>
                <a:srgbClr val="000000"/>
              </a:solidFill>
              <a:latin typeface="Tw Cen MT" pitchFamily="34" charset="0"/>
              <a:ea typeface="+mn-ea"/>
              <a:cs typeface="+mn-cs"/>
            </a:rPr>
            <a:t>" (Figure 7) in </a:t>
          </a:r>
          <a:r>
            <a:rPr lang="en-US" sz="1200" b="0" i="0" u="none" strike="noStrike" baseline="0">
              <a:solidFill>
                <a:srgbClr val="000000"/>
              </a:solidFill>
              <a:latin typeface="Tw Cen MT" pitchFamily="34" charset="0"/>
            </a:rPr>
            <a:t>the upper left hand corner select "Print Area".</a:t>
          </a:r>
        </a:p>
        <a:p>
          <a:pPr algn="l" rtl="0">
            <a:lnSpc>
              <a:spcPts val="1100"/>
            </a:lnSpc>
            <a:defRPr sz="1000"/>
          </a:pPr>
          <a:r>
            <a:rPr lang="en-US" sz="1200" b="0" i="0" u="none" strike="noStrike" baseline="0">
              <a:solidFill>
                <a:srgbClr val="000000"/>
              </a:solidFill>
              <a:latin typeface="Tw Cen MT" pitchFamily="34" charset="0"/>
            </a:rPr>
            <a:t>You now have the entire worksheet highlighted.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1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1"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xdr:txBody>
    </xdr:sp>
    <xdr:clientData/>
  </xdr:twoCellAnchor>
  <xdr:twoCellAnchor editAs="oneCell">
    <xdr:from>
      <xdr:col>0</xdr:col>
      <xdr:colOff>0</xdr:colOff>
      <xdr:row>156</xdr:row>
      <xdr:rowOff>70616</xdr:rowOff>
    </xdr:from>
    <xdr:to>
      <xdr:col>9</xdr:col>
      <xdr:colOff>476250</xdr:colOff>
      <xdr:row>164</xdr:row>
      <xdr:rowOff>45530</xdr:rowOff>
    </xdr:to>
    <xdr:sp macro="" textlink="">
      <xdr:nvSpPr>
        <xdr:cNvPr id="5154" name="Text Box 34"/>
        <xdr:cNvSpPr txBox="1">
          <a:spLocks noChangeArrowheads="1"/>
        </xdr:cNvSpPr>
      </xdr:nvSpPr>
      <xdr:spPr bwMode="auto">
        <a:xfrm>
          <a:off x="0" y="27913382"/>
          <a:ext cx="5298281" cy="12607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200"/>
            </a:lnSpc>
            <a:defRPr sz="1000"/>
          </a:pPr>
          <a:r>
            <a:rPr lang="en-US" sz="1200" b="1" i="0" u="none" strike="noStrike" baseline="0">
              <a:solidFill>
                <a:srgbClr val="000000"/>
              </a:solidFill>
              <a:latin typeface="Tw Cen MT" pitchFamily="34" charset="0"/>
            </a:rPr>
            <a:t>Step 3:</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Another pop up box will appear, select the "Settings" tab if it is not already selected (Figure 9).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Click "Clear All" located on the bottom left hand corner of this pop up box.</a:t>
          </a:r>
        </a:p>
        <a:p>
          <a:pPr algn="l" rtl="0">
            <a:lnSpc>
              <a:spcPts val="1200"/>
            </a:lnSpc>
            <a:defRPr sz="1000"/>
          </a:pPr>
          <a:r>
            <a:rPr lang="en-US" sz="1200" b="0" i="0" u="none" strike="noStrike" baseline="0">
              <a:solidFill>
                <a:srgbClr val="000000"/>
              </a:solidFill>
              <a:latin typeface="Tw Cen MT" pitchFamily="34" charset="0"/>
            </a:rPr>
            <a:t> </a:t>
          </a:r>
        </a:p>
        <a:p>
          <a:pPr algn="l" rtl="0">
            <a:lnSpc>
              <a:spcPts val="1200"/>
            </a:lnSpc>
            <a:defRPr sz="1000"/>
          </a:pPr>
          <a:r>
            <a:rPr lang="en-US" sz="1200" b="0" i="0" u="none" strike="noStrike" baseline="0">
              <a:solidFill>
                <a:srgbClr val="000000"/>
              </a:solidFill>
              <a:latin typeface="Tw Cen MT" pitchFamily="34" charset="0"/>
            </a:rPr>
            <a:t>You should now be able to move the data around, change formats, and edit graphs.</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1" i="0" u="none" strike="noStrike" baseline="0">
              <a:solidFill>
                <a:srgbClr val="000000"/>
              </a:solidFill>
              <a:latin typeface="Tw Cen MT" pitchFamily="34" charset="0"/>
            </a:rPr>
            <a:t>Figure 8: </a:t>
          </a:r>
        </a:p>
        <a:p>
          <a:pPr algn="l" rtl="0">
            <a:lnSpc>
              <a:spcPts val="1200"/>
            </a:lnSpc>
            <a:defRPr sz="1000"/>
          </a:pPr>
          <a:endParaRPr lang="en-US" sz="1200" b="0"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a:p>
          <a:pPr algn="l" rtl="0">
            <a:lnSpc>
              <a:spcPts val="1000"/>
            </a:lnSpc>
            <a:defRPr sz="1000"/>
          </a:pPr>
          <a:endParaRPr lang="en-US" sz="1200" b="0" i="0" u="none" strike="noStrike" baseline="0">
            <a:solidFill>
              <a:srgbClr val="000000"/>
            </a:solidFill>
            <a:latin typeface="Eras Medium ITC"/>
          </a:endParaRPr>
        </a:p>
      </xdr:txBody>
    </xdr:sp>
    <xdr:clientData/>
  </xdr:twoCellAnchor>
  <xdr:twoCellAnchor>
    <xdr:from>
      <xdr:col>6</xdr:col>
      <xdr:colOff>95250</xdr:colOff>
      <xdr:row>384</xdr:row>
      <xdr:rowOff>85725</xdr:rowOff>
    </xdr:from>
    <xdr:to>
      <xdr:col>7</xdr:col>
      <xdr:colOff>0</xdr:colOff>
      <xdr:row>384</xdr:row>
      <xdr:rowOff>85725</xdr:rowOff>
    </xdr:to>
    <xdr:sp macro="" textlink="">
      <xdr:nvSpPr>
        <xdr:cNvPr id="5714" name="Line 55"/>
        <xdr:cNvSpPr>
          <a:spLocks noChangeShapeType="1"/>
        </xdr:cNvSpPr>
      </xdr:nvSpPr>
      <xdr:spPr bwMode="auto">
        <a:xfrm>
          <a:off x="3295650" y="86829900"/>
          <a:ext cx="438150" cy="0"/>
        </a:xfrm>
        <a:prstGeom prst="line">
          <a:avLst/>
        </a:prstGeom>
        <a:noFill/>
        <a:ln w="5715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19</xdr:col>
      <xdr:colOff>95250</xdr:colOff>
      <xdr:row>346</xdr:row>
      <xdr:rowOff>85725</xdr:rowOff>
    </xdr:from>
    <xdr:to>
      <xdr:col>20</xdr:col>
      <xdr:colOff>0</xdr:colOff>
      <xdr:row>346</xdr:row>
      <xdr:rowOff>85725</xdr:rowOff>
    </xdr:to>
    <xdr:sp macro="" textlink="">
      <xdr:nvSpPr>
        <xdr:cNvPr id="5715" name="Line 56"/>
        <xdr:cNvSpPr>
          <a:spLocks noChangeShapeType="1"/>
        </xdr:cNvSpPr>
      </xdr:nvSpPr>
      <xdr:spPr bwMode="auto">
        <a:xfrm>
          <a:off x="10229850" y="80676750"/>
          <a:ext cx="438150" cy="0"/>
        </a:xfrm>
        <a:prstGeom prst="line">
          <a:avLst/>
        </a:prstGeom>
        <a:noFill/>
        <a:ln w="5715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0</xdr:col>
      <xdr:colOff>0</xdr:colOff>
      <xdr:row>123</xdr:row>
      <xdr:rowOff>67126</xdr:rowOff>
    </xdr:from>
    <xdr:to>
      <xdr:col>5</xdr:col>
      <xdr:colOff>433552</xdr:colOff>
      <xdr:row>138</xdr:row>
      <xdr:rowOff>91761</xdr:rowOff>
    </xdr:to>
    <xdr:grpSp>
      <xdr:nvGrpSpPr>
        <xdr:cNvPr id="25" name="Group 24"/>
        <xdr:cNvGrpSpPr/>
      </xdr:nvGrpSpPr>
      <xdr:grpSpPr>
        <a:xfrm>
          <a:off x="0" y="22909541"/>
          <a:ext cx="3481552" cy="2580266"/>
          <a:chOff x="0" y="23397423"/>
          <a:chExt cx="3112458" cy="2453510"/>
        </a:xfrm>
      </xdr:grpSpPr>
      <xdr:grpSp>
        <xdr:nvGrpSpPr>
          <xdr:cNvPr id="22" name="Group 21"/>
          <xdr:cNvGrpSpPr/>
        </xdr:nvGrpSpPr>
        <xdr:grpSpPr>
          <a:xfrm>
            <a:off x="0" y="23397423"/>
            <a:ext cx="3112458" cy="2453510"/>
            <a:chOff x="45982" y="25576267"/>
            <a:chExt cx="3112458" cy="2453510"/>
          </a:xfrm>
        </xdr:grpSpPr>
        <xdr:pic>
          <xdr:nvPicPr>
            <xdr:cNvPr id="33" name="Picture 32"/>
            <xdr:cNvPicPr/>
          </xdr:nvPicPr>
          <xdr:blipFill rotWithShape="1">
            <a:blip xmlns:r="http://schemas.openxmlformats.org/officeDocument/2006/relationships" r:embed="rId1"/>
            <a:srcRect r="55208" b="50838"/>
            <a:stretch/>
          </xdr:blipFill>
          <xdr:spPr bwMode="auto">
            <a:xfrm>
              <a:off x="111672" y="25851754"/>
              <a:ext cx="3046768" cy="2178023"/>
            </a:xfrm>
            <a:prstGeom prst="rect">
              <a:avLst/>
            </a:prstGeom>
            <a:ln>
              <a:noFill/>
            </a:ln>
            <a:extLst>
              <a:ext uri="{53640926-AAD7-44D8-BBD7-CCE9431645EC}">
                <a14:shadowObscured xmlns:a14="http://schemas.microsoft.com/office/drawing/2010/main"/>
              </a:ext>
            </a:extLst>
          </xdr:spPr>
        </xdr:pic>
        <xdr:sp macro="" textlink="">
          <xdr:nvSpPr>
            <xdr:cNvPr id="36" name="Text Box 44"/>
            <xdr:cNvSpPr txBox="1">
              <a:spLocks noChangeArrowheads="1"/>
            </xdr:cNvSpPr>
          </xdr:nvSpPr>
          <xdr:spPr bwMode="auto">
            <a:xfrm>
              <a:off x="45982" y="25576267"/>
              <a:ext cx="588816"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en-US" sz="1200" b="1" i="0" u="none" strike="noStrike" baseline="0">
                  <a:solidFill>
                    <a:srgbClr val="000000"/>
                  </a:solidFill>
                  <a:latin typeface="Tw Cen MT" pitchFamily="34" charset="0"/>
                </a:rPr>
                <a:t>Figure 7</a:t>
              </a:r>
              <a:r>
                <a:rPr lang="en-US" sz="1200" b="0" i="0" u="none" strike="noStrike" baseline="0">
                  <a:solidFill>
                    <a:srgbClr val="000000"/>
                  </a:solidFill>
                  <a:latin typeface="Eras Demi ITC"/>
                </a:rPr>
                <a:t>:</a:t>
              </a:r>
            </a:p>
          </xdr:txBody>
        </xdr:sp>
      </xdr:grpSp>
      <xdr:grpSp>
        <xdr:nvGrpSpPr>
          <xdr:cNvPr id="23" name="Group 22"/>
          <xdr:cNvGrpSpPr/>
        </xdr:nvGrpSpPr>
        <xdr:grpSpPr>
          <a:xfrm>
            <a:off x="1107693" y="24467549"/>
            <a:ext cx="1354026" cy="262347"/>
            <a:chOff x="1107693" y="24467549"/>
            <a:chExt cx="1354026" cy="262347"/>
          </a:xfrm>
        </xdr:grpSpPr>
        <xdr:cxnSp macro="">
          <xdr:nvCxnSpPr>
            <xdr:cNvPr id="3" name="Straight Arrow Connector 2"/>
            <xdr:cNvCxnSpPr/>
          </xdr:nvCxnSpPr>
          <xdr:spPr>
            <a:xfrm>
              <a:off x="1107693" y="24615145"/>
              <a:ext cx="443814" cy="0"/>
            </a:xfrm>
            <a:prstGeom prst="straightConnector1">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4" name="TextBox 3"/>
            <xdr:cNvSpPr txBox="1"/>
          </xdr:nvSpPr>
          <xdr:spPr>
            <a:xfrm>
              <a:off x="1531799" y="24467549"/>
              <a:ext cx="929920" cy="2623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Name Box</a:t>
              </a:r>
            </a:p>
          </xdr:txBody>
        </xdr:sp>
      </xdr:grpSp>
      <xdr:grpSp>
        <xdr:nvGrpSpPr>
          <xdr:cNvPr id="24" name="Group 23"/>
          <xdr:cNvGrpSpPr/>
        </xdr:nvGrpSpPr>
        <xdr:grpSpPr>
          <a:xfrm>
            <a:off x="1019299" y="25384413"/>
            <a:ext cx="1803098" cy="265837"/>
            <a:chOff x="1072877" y="27575163"/>
            <a:chExt cx="1803098" cy="265837"/>
          </a:xfrm>
        </xdr:grpSpPr>
        <xdr:cxnSp macro="">
          <xdr:nvCxnSpPr>
            <xdr:cNvPr id="40" name="Straight Arrow Connector 39"/>
            <xdr:cNvCxnSpPr/>
          </xdr:nvCxnSpPr>
          <xdr:spPr>
            <a:xfrm>
              <a:off x="1072877" y="27722759"/>
              <a:ext cx="440120" cy="0"/>
            </a:xfrm>
            <a:prstGeom prst="straightConnector1">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41" name="TextBox 40"/>
            <xdr:cNvSpPr txBox="1"/>
          </xdr:nvSpPr>
          <xdr:spPr>
            <a:xfrm>
              <a:off x="1493289" y="27575163"/>
              <a:ext cx="1382686" cy="26583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Print Area</a:t>
              </a:r>
            </a:p>
          </xdr:txBody>
        </xdr:sp>
      </xdr:grpSp>
    </xdr:grpSp>
    <xdr:clientData/>
  </xdr:twoCellAnchor>
  <xdr:twoCellAnchor>
    <xdr:from>
      <xdr:col>0</xdr:col>
      <xdr:colOff>0</xdr:colOff>
      <xdr:row>16</xdr:row>
      <xdr:rowOff>171449</xdr:rowOff>
    </xdr:from>
    <xdr:to>
      <xdr:col>9</xdr:col>
      <xdr:colOff>285750</xdr:colOff>
      <xdr:row>32</xdr:row>
      <xdr:rowOff>74558</xdr:rowOff>
    </xdr:to>
    <xdr:grpSp>
      <xdr:nvGrpSpPr>
        <xdr:cNvPr id="14" name="Group 13"/>
        <xdr:cNvGrpSpPr/>
      </xdr:nvGrpSpPr>
      <xdr:grpSpPr>
        <a:xfrm>
          <a:off x="0" y="3301511"/>
          <a:ext cx="5772150" cy="2915939"/>
          <a:chOff x="0" y="3258863"/>
          <a:chExt cx="5074526" cy="2859143"/>
        </a:xfrm>
      </xdr:grpSpPr>
      <xdr:sp macro="" textlink="">
        <xdr:nvSpPr>
          <xdr:cNvPr id="9" name="TextBox 8"/>
          <xdr:cNvSpPr txBox="1"/>
        </xdr:nvSpPr>
        <xdr:spPr>
          <a:xfrm>
            <a:off x="0" y="3258863"/>
            <a:ext cx="5074526"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Tw Cen MT" pitchFamily="34" charset="0"/>
              </a:rPr>
              <a:t>Once</a:t>
            </a:r>
            <a:r>
              <a:rPr lang="en-US" sz="1200" baseline="0">
                <a:latin typeface="Tw Cen MT" pitchFamily="34" charset="0"/>
              </a:rPr>
              <a:t> you click on the arrow, the list of counties and CHBs will appear as a drop down menu (Figure 2).  CHBs are listed after the counties.  Click on the county and CHB of your choice.  The county or CHB name will now appear in the yellow box instead of the State of Minnesota.</a:t>
            </a:r>
            <a:endParaRPr lang="en-US" sz="1200">
              <a:latin typeface="Tw Cen MT" pitchFamily="34" charset="0"/>
            </a:endParaRPr>
          </a:p>
        </xdr:txBody>
      </xdr:sp>
      <xdr:grpSp>
        <xdr:nvGrpSpPr>
          <xdr:cNvPr id="2" name="Group 1"/>
          <xdr:cNvGrpSpPr/>
        </xdr:nvGrpSpPr>
        <xdr:grpSpPr>
          <a:xfrm>
            <a:off x="65689" y="4112173"/>
            <a:ext cx="4314825" cy="2005833"/>
            <a:chOff x="0" y="4755931"/>
            <a:chExt cx="4314825" cy="2005833"/>
          </a:xfrm>
        </xdr:grpSpPr>
        <xdr:pic>
          <xdr:nvPicPr>
            <xdr:cNvPr id="32" name="Picture 31"/>
            <xdr:cNvPicPr/>
          </xdr:nvPicPr>
          <xdr:blipFill rotWithShape="1">
            <a:blip xmlns:r="http://schemas.openxmlformats.org/officeDocument/2006/relationships" r:embed="rId2"/>
            <a:srcRect t="31176" r="21354" b="24937"/>
            <a:stretch/>
          </xdr:blipFill>
          <xdr:spPr bwMode="auto">
            <a:xfrm>
              <a:off x="0" y="5018689"/>
              <a:ext cx="4314825" cy="1743075"/>
            </a:xfrm>
            <a:prstGeom prst="rect">
              <a:avLst/>
            </a:prstGeom>
            <a:ln>
              <a:noFill/>
            </a:ln>
            <a:extLst>
              <a:ext uri="{53640926-AAD7-44D8-BBD7-CCE9431645EC}">
                <a14:shadowObscured xmlns:a14="http://schemas.microsoft.com/office/drawing/2010/main"/>
              </a:ext>
            </a:extLst>
          </xdr:spPr>
        </xdr:pic>
        <xdr:sp macro="" textlink="">
          <xdr:nvSpPr>
            <xdr:cNvPr id="39" name="Text Box 44"/>
            <xdr:cNvSpPr txBox="1">
              <a:spLocks noChangeArrowheads="1"/>
            </xdr:cNvSpPr>
          </xdr:nvSpPr>
          <xdr:spPr bwMode="auto">
            <a:xfrm>
              <a:off x="26275" y="4755931"/>
              <a:ext cx="663465"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7432" rIns="0" bIns="0" anchor="t" upright="1">
              <a:spAutoFit/>
            </a:bodyPr>
            <a:lstStyle/>
            <a:p>
              <a:pPr algn="l" rtl="0">
                <a:defRPr sz="1000"/>
              </a:pPr>
              <a:r>
                <a:rPr lang="en-US" sz="1200" b="1" i="0" u="none" strike="noStrike" baseline="0">
                  <a:solidFill>
                    <a:srgbClr val="000000"/>
                  </a:solidFill>
                  <a:latin typeface="Tw Cen MT" pitchFamily="34" charset="0"/>
                </a:rPr>
                <a:t>Figure 2</a:t>
              </a:r>
              <a:r>
                <a:rPr lang="en-US" sz="1200" b="1" i="0" u="none" strike="noStrike" baseline="0">
                  <a:solidFill>
                    <a:srgbClr val="000000"/>
                  </a:solidFill>
                  <a:latin typeface="Eras Demi ITC"/>
                </a:rPr>
                <a:t>:</a:t>
              </a:r>
            </a:p>
          </xdr:txBody>
        </xdr:sp>
      </xdr:grpSp>
    </xdr:grpSp>
    <xdr:clientData/>
  </xdr:twoCellAnchor>
  <xdr:twoCellAnchor>
    <xdr:from>
      <xdr:col>0</xdr:col>
      <xdr:colOff>0</xdr:colOff>
      <xdr:row>2</xdr:row>
      <xdr:rowOff>133350</xdr:rowOff>
    </xdr:from>
    <xdr:to>
      <xdr:col>9</xdr:col>
      <xdr:colOff>615462</xdr:colOff>
      <xdr:row>15</xdr:row>
      <xdr:rowOff>144519</xdr:rowOff>
    </xdr:to>
    <xdr:grpSp>
      <xdr:nvGrpSpPr>
        <xdr:cNvPr id="13" name="Group 12"/>
        <xdr:cNvGrpSpPr/>
      </xdr:nvGrpSpPr>
      <xdr:grpSpPr>
        <a:xfrm>
          <a:off x="0" y="531935"/>
          <a:ext cx="6101862" cy="2572661"/>
          <a:chOff x="0" y="527488"/>
          <a:chExt cx="5513333" cy="2540221"/>
        </a:xfrm>
      </xdr:grpSpPr>
      <xdr:sp macro="" textlink="">
        <xdr:nvSpPr>
          <xdr:cNvPr id="5142" name="Text Box 22"/>
          <xdr:cNvSpPr txBox="1">
            <a:spLocks noChangeArrowheads="1"/>
          </xdr:cNvSpPr>
        </xdr:nvSpPr>
        <xdr:spPr bwMode="auto">
          <a:xfrm>
            <a:off x="0" y="527488"/>
            <a:ext cx="5265026" cy="13315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Tw Cen MT" pitchFamily="34" charset="0"/>
              </a:rPr>
              <a:t>How to select a county or CHB</a:t>
            </a:r>
            <a:endParaRPr lang="en-US" sz="1200" b="0" i="0" u="sng"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To see MSS results for a county or CHB go to the "By County" tab.    To select a county, click on the yellow box that will initially have "State of Minnesota" (cell A4) in the upper left hand corner (Figure 1).  When you click on that cell, a drop down arrow will appear in the lower right hand corner of that cell.  Click on that arrow.</a:t>
            </a: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grpSp>
        <xdr:nvGrpSpPr>
          <xdr:cNvPr id="5" name="Group 4"/>
          <xdr:cNvGrpSpPr/>
        </xdr:nvGrpSpPr>
        <xdr:grpSpPr>
          <a:xfrm>
            <a:off x="6569" y="1624975"/>
            <a:ext cx="5506764" cy="1442734"/>
            <a:chOff x="6569" y="2065095"/>
            <a:chExt cx="5506764" cy="1442734"/>
          </a:xfrm>
        </xdr:grpSpPr>
        <xdr:grpSp>
          <xdr:nvGrpSpPr>
            <xdr:cNvPr id="10" name="Group 9"/>
            <xdr:cNvGrpSpPr/>
          </xdr:nvGrpSpPr>
          <xdr:grpSpPr>
            <a:xfrm>
              <a:off x="6569" y="2163630"/>
              <a:ext cx="5506764" cy="1344199"/>
              <a:chOff x="0" y="2314716"/>
              <a:chExt cx="5506764" cy="1344199"/>
            </a:xfrm>
          </xdr:grpSpPr>
          <xdr:pic>
            <xdr:nvPicPr>
              <xdr:cNvPr id="49" name="Picture 48"/>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314716"/>
                <a:ext cx="5196990" cy="714156"/>
              </a:xfrm>
              <a:prstGeom prst="rect">
                <a:avLst/>
              </a:prstGeom>
            </xdr:spPr>
          </xdr:pic>
          <xdr:grpSp>
            <xdr:nvGrpSpPr>
              <xdr:cNvPr id="7" name="Group 6"/>
              <xdr:cNvGrpSpPr/>
            </xdr:nvGrpSpPr>
            <xdr:grpSpPr>
              <a:xfrm>
                <a:off x="4177862" y="2530648"/>
                <a:ext cx="1328902" cy="1128267"/>
                <a:chOff x="4177862" y="2530648"/>
                <a:chExt cx="1328902" cy="1128267"/>
              </a:xfrm>
            </xdr:grpSpPr>
            <xdr:sp macro="" textlink="">
              <xdr:nvSpPr>
                <xdr:cNvPr id="6" name="Oval 5"/>
                <xdr:cNvSpPr/>
              </xdr:nvSpPr>
              <xdr:spPr>
                <a:xfrm>
                  <a:off x="4825517" y="2530648"/>
                  <a:ext cx="457199" cy="429282"/>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xnSp macro="">
              <xdr:nvCxnSpPr>
                <xdr:cNvPr id="8" name="Straight Connector 7"/>
                <xdr:cNvCxnSpPr>
                  <a:stCxn id="6" idx="3"/>
                </xdr:cNvCxnSpPr>
              </xdr:nvCxnSpPr>
              <xdr:spPr>
                <a:xfrm flipH="1">
                  <a:off x="4636332" y="2898720"/>
                  <a:ext cx="256140" cy="215909"/>
                </a:xfrm>
                <a:prstGeom prst="line">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31" name="TextBox 30"/>
                <xdr:cNvSpPr txBox="1"/>
              </xdr:nvSpPr>
              <xdr:spPr>
                <a:xfrm>
                  <a:off x="4177862" y="3093983"/>
                  <a:ext cx="1328902" cy="5649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 list of counties and CHBs, click here</a:t>
                  </a:r>
                </a:p>
              </xdr:txBody>
            </xdr:sp>
          </xdr:grpSp>
        </xdr:grpSp>
        <xdr:sp macro="" textlink="">
          <xdr:nvSpPr>
            <xdr:cNvPr id="42" name="Text Box 44"/>
            <xdr:cNvSpPr txBox="1">
              <a:spLocks noChangeArrowheads="1"/>
            </xdr:cNvSpPr>
          </xdr:nvSpPr>
          <xdr:spPr bwMode="auto">
            <a:xfrm>
              <a:off x="6569" y="2065095"/>
              <a:ext cx="663465"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1</a:t>
              </a:r>
              <a:r>
                <a:rPr lang="en-US" sz="1200" b="1" i="0" u="none" strike="noStrike" baseline="0">
                  <a:solidFill>
                    <a:srgbClr val="000000"/>
                  </a:solidFill>
                  <a:latin typeface="Eras Demi ITC"/>
                </a:rPr>
                <a:t>:</a:t>
              </a:r>
            </a:p>
          </xdr:txBody>
        </xdr:sp>
      </xdr:grpSp>
    </xdr:grpSp>
    <xdr:clientData/>
  </xdr:twoCellAnchor>
  <xdr:twoCellAnchor>
    <xdr:from>
      <xdr:col>0</xdr:col>
      <xdr:colOff>0</xdr:colOff>
      <xdr:row>33</xdr:row>
      <xdr:rowOff>6240</xdr:rowOff>
    </xdr:from>
    <xdr:to>
      <xdr:col>9</xdr:col>
      <xdr:colOff>476250</xdr:colOff>
      <xdr:row>46</xdr:row>
      <xdr:rowOff>169479</xdr:rowOff>
    </xdr:to>
    <xdr:grpSp>
      <xdr:nvGrpSpPr>
        <xdr:cNvPr id="16" name="Group 15"/>
        <xdr:cNvGrpSpPr/>
      </xdr:nvGrpSpPr>
      <xdr:grpSpPr>
        <a:xfrm>
          <a:off x="0" y="6348425"/>
          <a:ext cx="5962650" cy="2695423"/>
          <a:chOff x="0" y="7691930"/>
          <a:chExt cx="5265026" cy="2659446"/>
        </a:xfrm>
      </xdr:grpSpPr>
      <xdr:sp macro="" textlink="">
        <xdr:nvSpPr>
          <xdr:cNvPr id="5143" name="Text Box 23"/>
          <xdr:cNvSpPr txBox="1">
            <a:spLocks noChangeArrowheads="1"/>
          </xdr:cNvSpPr>
        </xdr:nvSpPr>
        <xdr:spPr bwMode="auto">
          <a:xfrm>
            <a:off x="0" y="7691930"/>
            <a:ext cx="5265026" cy="12418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Tw Cen MT" pitchFamily="34" charset="0"/>
              </a:rPr>
              <a:t>Protected Data in the "By County" Worksheet</a:t>
            </a:r>
            <a:endParaRPr lang="en-US" sz="1200" b="0" i="0" u="sng"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The </a:t>
            </a:r>
            <a:r>
              <a:rPr lang="en-US" sz="1200" b="0" i="1" u="none" strike="noStrike" baseline="0">
                <a:solidFill>
                  <a:srgbClr val="000000"/>
                </a:solidFill>
                <a:latin typeface="Tw Cen MT" pitchFamily="34" charset="0"/>
              </a:rPr>
              <a:t>By County</a:t>
            </a:r>
            <a:r>
              <a:rPr lang="en-US" sz="1200" b="0" i="0" u="none" strike="noStrike" baseline="0">
                <a:solidFill>
                  <a:srgbClr val="000000"/>
                </a:solidFill>
                <a:latin typeface="Tw Cen MT" pitchFamily="34" charset="0"/>
              </a:rPr>
              <a:t> worksheet data are protected so that you cannot enter data.  If you try to enter data you will get an error message (Figure 3).  To remove the message from your screen, click "Cancel".  </a:t>
            </a:r>
            <a:r>
              <a:rPr lang="en-US" sz="1200" b="1" i="0" u="none" strike="noStrike" baseline="0">
                <a:solidFill>
                  <a:srgbClr val="000000"/>
                </a:solidFill>
                <a:latin typeface="Tw Cen MT" pitchFamily="34" charset="0"/>
              </a:rPr>
              <a:t>Be aware that you can, however, delete data. </a:t>
            </a:r>
            <a:r>
              <a:rPr lang="en-US" sz="1200" b="0" i="0" u="none" strike="noStrike" baseline="0">
                <a:solidFill>
                  <a:srgbClr val="000000"/>
                </a:solidFill>
                <a:latin typeface="Tw Cen MT" pitchFamily="34" charset="0"/>
              </a:rPr>
              <a:t>The good news is that the original file is still available on our website.  If you do delete data, you can download the file again off the MCHS website.</a:t>
            </a:r>
          </a:p>
          <a:p>
            <a:pPr algn="l" rtl="0">
              <a:defRPr sz="1000"/>
            </a:pPr>
            <a:endParaRPr lang="en-US" sz="1200" b="0" i="0" u="none"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grpSp>
        <xdr:nvGrpSpPr>
          <xdr:cNvPr id="15" name="Group 14"/>
          <xdr:cNvGrpSpPr/>
        </xdr:nvGrpSpPr>
        <xdr:grpSpPr>
          <a:xfrm>
            <a:off x="0" y="9019190"/>
            <a:ext cx="2595070" cy="1332186"/>
            <a:chOff x="0" y="9019190"/>
            <a:chExt cx="2595070" cy="1332186"/>
          </a:xfrm>
        </xdr:grpSpPr>
        <xdr:pic>
          <xdr:nvPicPr>
            <xdr:cNvPr id="5687"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54687"/>
              <a:ext cx="2595070" cy="1096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5" name="Text Box 44"/>
            <xdr:cNvSpPr txBox="1">
              <a:spLocks noChangeArrowheads="1"/>
            </xdr:cNvSpPr>
          </xdr:nvSpPr>
          <xdr:spPr bwMode="auto">
            <a:xfrm>
              <a:off x="0" y="9019190"/>
              <a:ext cx="663465"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3</a:t>
              </a:r>
              <a:r>
                <a:rPr lang="en-US" sz="1200" b="1" i="0" u="none" strike="noStrike" baseline="0">
                  <a:solidFill>
                    <a:srgbClr val="000000"/>
                  </a:solidFill>
                  <a:latin typeface="Eras Demi ITC"/>
                </a:rPr>
                <a:t>:</a:t>
              </a:r>
            </a:p>
          </xdr:txBody>
        </xdr:sp>
      </xdr:grpSp>
    </xdr:grpSp>
    <xdr:clientData/>
  </xdr:twoCellAnchor>
  <xdr:twoCellAnchor>
    <xdr:from>
      <xdr:col>0</xdr:col>
      <xdr:colOff>0</xdr:colOff>
      <xdr:row>48</xdr:row>
      <xdr:rowOff>75873</xdr:rowOff>
    </xdr:from>
    <xdr:to>
      <xdr:col>9</xdr:col>
      <xdr:colOff>510503</xdr:colOff>
      <xdr:row>113</xdr:row>
      <xdr:rowOff>21328</xdr:rowOff>
    </xdr:to>
    <xdr:grpSp>
      <xdr:nvGrpSpPr>
        <xdr:cNvPr id="21" name="Group 20"/>
        <xdr:cNvGrpSpPr/>
      </xdr:nvGrpSpPr>
      <xdr:grpSpPr>
        <a:xfrm>
          <a:off x="0" y="9348827"/>
          <a:ext cx="5996903" cy="11815070"/>
          <a:chOff x="0" y="8981748"/>
          <a:chExt cx="5225378" cy="11446893"/>
        </a:xfrm>
      </xdr:grpSpPr>
      <xdr:sp macro="" textlink="">
        <xdr:nvSpPr>
          <xdr:cNvPr id="5150" name="Text Box 30"/>
          <xdr:cNvSpPr txBox="1">
            <a:spLocks noChangeArrowheads="1"/>
          </xdr:cNvSpPr>
        </xdr:nvSpPr>
        <xdr:spPr bwMode="auto">
          <a:xfrm>
            <a:off x="34253" y="14598539"/>
            <a:ext cx="5191125" cy="2706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none" strike="noStrike" baseline="0">
                <a:solidFill>
                  <a:srgbClr val="000000"/>
                </a:solidFill>
                <a:latin typeface="Tw Cen MT" pitchFamily="34" charset="0"/>
              </a:rPr>
              <a:t>Step 3: </a:t>
            </a:r>
            <a:endParaRPr lang="en-US" sz="1200" b="0" i="0" u="none"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Now you will be working in your new Excel file.</a:t>
            </a:r>
          </a:p>
          <a:p>
            <a:pPr algn="l" rtl="0">
              <a:defRPr sz="1000"/>
            </a:pPr>
            <a:endParaRPr lang="en-US" sz="1200" b="0" i="0" u="none" strike="noStrike" baseline="0">
              <a:solidFill>
                <a:srgbClr val="000000"/>
              </a:solidFill>
              <a:latin typeface="Tw Cen MT"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rgbClr val="000000"/>
                </a:solidFill>
                <a:latin typeface="Tw Cen MT" pitchFamily="34" charset="0"/>
                <a:ea typeface="+mn-ea"/>
                <a:cs typeface="+mn-cs"/>
              </a:rPr>
              <a:t>The By County worksheet contains formulas, so in order to edit or reformat; it is recommended that you change the formulas to numbers.  The following steps describe how to do this.</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Select the grey box with an arrow in the upper left hand corner of the spreadsheet (Figure 6). You now have the entire worksheet highlighted.  </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On the toolbar, click on "Edit", then select "Copy."</a:t>
            </a:r>
          </a:p>
          <a:p>
            <a:pPr algn="l" rtl="0">
              <a:defRPr sz="1000"/>
            </a:pPr>
            <a:r>
              <a:rPr lang="en-US" sz="1200" b="0" i="0" u="none" strike="noStrike" baseline="0">
                <a:solidFill>
                  <a:srgbClr val="000000"/>
                </a:solidFill>
                <a:latin typeface="Tw Cen MT" pitchFamily="34" charset="0"/>
              </a:rPr>
              <a:t>The highlighted area will now have an animated dotted line around it.  </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Click "Edit" once again, select "Paste Special", select "Values", and click "OK".</a:t>
            </a:r>
          </a:p>
          <a:p>
            <a:pPr algn="l" rtl="0">
              <a:defRPr sz="1000"/>
            </a:pPr>
            <a:r>
              <a:rPr lang="en-US" sz="1200" b="0" i="0" u="none" strike="noStrike" baseline="0">
                <a:solidFill>
                  <a:srgbClr val="000000"/>
                </a:solidFill>
                <a:latin typeface="Tw Cen MT" pitchFamily="34" charset="0"/>
              </a:rPr>
              <a:t>Now your spreadsheet no longer has formulas in it.</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1" i="0" u="none" strike="noStrike" baseline="0">
                <a:solidFill>
                  <a:srgbClr val="000000"/>
                </a:solidFill>
                <a:latin typeface="Tw Cen MT" pitchFamily="34" charset="0"/>
              </a:rPr>
              <a:t>Figure 6: Select County</a:t>
            </a:r>
            <a:endParaRPr lang="en-US" sz="1200" b="0" i="0" u="none" strike="noStrike" baseline="0">
              <a:solidFill>
                <a:srgbClr val="000000"/>
              </a:solidFill>
              <a:latin typeface="Tw Cen MT" pitchFamily="34" charset="0"/>
            </a:endParaRPr>
          </a:p>
          <a:p>
            <a:pPr algn="l" rtl="0">
              <a:defRPr sz="1000"/>
            </a:pPr>
            <a:endParaRPr lang="en-US" sz="1200" b="1"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grpSp>
        <xdr:nvGrpSpPr>
          <xdr:cNvPr id="5700" name="Group 38"/>
          <xdr:cNvGrpSpPr>
            <a:grpSpLocks/>
          </xdr:cNvGrpSpPr>
        </xdr:nvGrpSpPr>
        <xdr:grpSpPr bwMode="auto">
          <a:xfrm>
            <a:off x="0" y="12411239"/>
            <a:ext cx="4467225" cy="2276968"/>
            <a:chOff x="0" y="3388"/>
            <a:chExt cx="477" cy="243"/>
          </a:xfrm>
        </xdr:grpSpPr>
        <xdr:sp macro="" textlink="">
          <xdr:nvSpPr>
            <xdr:cNvPr id="5148" name="Text Box 28"/>
            <xdr:cNvSpPr txBox="1">
              <a:spLocks noChangeArrowheads="1"/>
            </xdr:cNvSpPr>
          </xdr:nvSpPr>
          <xdr:spPr bwMode="auto">
            <a:xfrm>
              <a:off x="0" y="3393"/>
              <a:ext cx="244" cy="2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200"/>
                </a:lnSpc>
                <a:defRPr sz="1000"/>
              </a:pPr>
              <a:r>
                <a:rPr lang="en-US" sz="1200" b="1" i="0" u="none" strike="noStrike" baseline="0">
                  <a:solidFill>
                    <a:srgbClr val="000000"/>
                  </a:solidFill>
                  <a:latin typeface="Tw Cen MT" pitchFamily="34" charset="0"/>
                </a:rPr>
                <a:t>Step 2: </a:t>
              </a:r>
              <a:endParaRPr lang="en-US" sz="1200" b="0" i="0" u="none" strike="noStrike" baseline="0">
                <a:solidFill>
                  <a:srgbClr val="000000"/>
                </a:solidFill>
                <a:latin typeface="Tw Cen MT" pitchFamily="34" charset="0"/>
              </a:endParaRP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300"/>
                </a:lnSpc>
                <a:defRPr sz="1000"/>
              </a:pPr>
              <a:r>
                <a:rPr lang="en-US" sz="1200" b="0" i="0" u="none" strike="noStrike" baseline="0">
                  <a:solidFill>
                    <a:srgbClr val="000000"/>
                  </a:solidFill>
                  <a:latin typeface="Tw Cen MT" pitchFamily="34" charset="0"/>
                </a:rPr>
                <a:t>In the "Move or Copy" box, select "new book" and check "Create a copy" in the lower left hand corner.  Click "OK" (Figure 5).</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You will now have an extra copy of the document in a new Excel file.  Save this file.</a:t>
              </a:r>
            </a:p>
            <a:p>
              <a:pPr algn="l" rtl="0">
                <a:lnSpc>
                  <a:spcPts val="13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1" i="0" u="none" strike="noStrike" baseline="0">
                <a:solidFill>
                  <a:srgbClr val="000000"/>
                </a:solidFill>
                <a:latin typeface="Eras Medium ITC"/>
              </a:endParaRPr>
            </a:p>
            <a:p>
              <a:pPr algn="l" rtl="0">
                <a:lnSpc>
                  <a:spcPts val="13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xdr:txBody>
        </xdr:sp>
        <xdr:pic>
          <xdr:nvPicPr>
            <xdr:cNvPr id="572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8" y="3421"/>
              <a:ext cx="169" cy="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156" name="Text Box 36"/>
            <xdr:cNvSpPr txBox="1">
              <a:spLocks noChangeArrowheads="1"/>
            </xdr:cNvSpPr>
          </xdr:nvSpPr>
          <xdr:spPr bwMode="auto">
            <a:xfrm>
              <a:off x="307" y="3388"/>
              <a:ext cx="61"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en-US" sz="1200" b="1" i="0" u="none" strike="noStrike" baseline="0">
                  <a:solidFill>
                    <a:srgbClr val="000000"/>
                  </a:solidFill>
                  <a:latin typeface="Tw Cen MT" pitchFamily="34" charset="0"/>
                </a:rPr>
                <a:t>Figure 5</a:t>
              </a:r>
              <a:r>
                <a:rPr lang="en-US" sz="1200" b="0" i="0" u="none" strike="noStrike" baseline="0">
                  <a:solidFill>
                    <a:srgbClr val="000000"/>
                  </a:solidFill>
                  <a:latin typeface="Tw Cen MT" pitchFamily="34" charset="0"/>
                </a:rPr>
                <a:t>:</a:t>
              </a:r>
            </a:p>
          </xdr:txBody>
        </xdr:sp>
      </xdr:grpSp>
      <xdr:grpSp>
        <xdr:nvGrpSpPr>
          <xdr:cNvPr id="18" name="Group 17"/>
          <xdr:cNvGrpSpPr/>
        </xdr:nvGrpSpPr>
        <xdr:grpSpPr>
          <a:xfrm>
            <a:off x="0" y="8981748"/>
            <a:ext cx="5191125" cy="3322745"/>
            <a:chOff x="0" y="9206735"/>
            <a:chExt cx="5265026" cy="3425385"/>
          </a:xfrm>
        </xdr:grpSpPr>
        <xdr:sp macro="" textlink="">
          <xdr:nvSpPr>
            <xdr:cNvPr id="5144" name="Text Box 24"/>
            <xdr:cNvSpPr txBox="1">
              <a:spLocks noChangeArrowheads="1"/>
            </xdr:cNvSpPr>
          </xdr:nvSpPr>
          <xdr:spPr bwMode="auto">
            <a:xfrm>
              <a:off x="0" y="9206735"/>
              <a:ext cx="5265026" cy="12576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Tw Cen MT" pitchFamily="34" charset="0"/>
                </a:rPr>
                <a:t>Saving Your Own Copy of the "By County" Spreadsheet</a:t>
              </a:r>
            </a:p>
            <a:p>
              <a:pPr algn="l" rtl="0">
                <a:lnSpc>
                  <a:spcPts val="1300"/>
                </a:lnSpc>
                <a:defRPr sz="1000"/>
              </a:pPr>
              <a:endParaRPr lang="en-US" sz="1200" b="0" i="0" u="none" strike="noStrike" baseline="0">
                <a:solidFill>
                  <a:srgbClr val="000000"/>
                </a:solidFill>
                <a:latin typeface="Tw Cen MT" pitchFamily="34" charset="0"/>
              </a:endParaRPr>
            </a:p>
            <a:p>
              <a:pPr algn="l" rtl="0">
                <a:defRPr sz="1000"/>
              </a:pPr>
              <a:r>
                <a:rPr lang="en-US" sz="1200" b="1" i="0" u="none" strike="noStrike" baseline="0">
                  <a:solidFill>
                    <a:srgbClr val="000000"/>
                  </a:solidFill>
                  <a:latin typeface="Tw Cen MT" pitchFamily="34" charset="0"/>
                </a:rPr>
                <a:t>Step 1:  </a:t>
              </a:r>
              <a:endParaRPr lang="en-US" sz="1200" b="0" i="0" u="none"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lnSpc>
                  <a:spcPts val="1300"/>
                </a:lnSpc>
                <a:defRPr sz="1000"/>
              </a:pPr>
              <a:r>
                <a:rPr lang="en-US" sz="1200" b="0" i="0" u="none" strike="noStrike" baseline="0">
                  <a:solidFill>
                    <a:srgbClr val="000000"/>
                  </a:solidFill>
                  <a:latin typeface="Tw Cen MT" pitchFamily="34" charset="0"/>
                </a:rPr>
                <a:t>Right click on the</a:t>
              </a:r>
              <a:r>
                <a:rPr lang="en-US" sz="1200" b="0" i="1" u="none" strike="noStrike" baseline="0">
                  <a:solidFill>
                    <a:srgbClr val="000000"/>
                  </a:solidFill>
                  <a:latin typeface="Tw Cen MT" pitchFamily="34" charset="0"/>
                </a:rPr>
                <a:t> By County</a:t>
              </a:r>
              <a:r>
                <a:rPr lang="en-US" sz="1200" b="0" i="0" u="none" strike="noStrike" baseline="0">
                  <a:solidFill>
                    <a:srgbClr val="000000"/>
                  </a:solidFill>
                  <a:latin typeface="Tw Cen MT" pitchFamily="34" charset="0"/>
                </a:rPr>
                <a:t> tab at the bottom on the worksheet. </a:t>
              </a:r>
            </a:p>
            <a:p>
              <a:pPr algn="l" rtl="0">
                <a:defRPr sz="1000"/>
              </a:pPr>
              <a:r>
                <a:rPr lang="en-US" sz="1200" b="0" i="0" u="none" strike="noStrike" baseline="0">
                  <a:solidFill>
                    <a:srgbClr val="000000"/>
                  </a:solidFill>
                  <a:latin typeface="Tw Cen MT" pitchFamily="34" charset="0"/>
                </a:rPr>
                <a:t>A window will pop up, select "Move or Copy" (Figure 4)</a:t>
              </a:r>
            </a:p>
            <a:p>
              <a:pPr algn="l" rtl="0">
                <a:defRPr sz="1000"/>
              </a:pPr>
              <a:endParaRPr lang="en-US" sz="1200" b="0" i="0" u="none" strike="noStrike" baseline="0">
                <a:solidFill>
                  <a:srgbClr val="000000"/>
                </a:solidFill>
                <a:latin typeface="Tw Cen MT" pitchFamily="34" charset="0"/>
              </a:endParaRPr>
            </a:p>
            <a:p>
              <a:pPr algn="l" rtl="0">
                <a:lnSpc>
                  <a:spcPts val="1300"/>
                </a:lnSpc>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grpSp>
          <xdr:nvGrpSpPr>
            <xdr:cNvPr id="17" name="Group 16"/>
            <xdr:cNvGrpSpPr/>
          </xdr:nvGrpSpPr>
          <xdr:grpSpPr>
            <a:xfrm>
              <a:off x="0" y="10484069"/>
              <a:ext cx="3238237" cy="2148051"/>
              <a:chOff x="0" y="10484069"/>
              <a:chExt cx="3238237" cy="2148051"/>
            </a:xfrm>
          </xdr:grpSpPr>
          <xdr:pic>
            <xdr:nvPicPr>
              <xdr:cNvPr id="58" name="Picture 57"/>
              <xdr:cNvPicPr/>
            </xdr:nvPicPr>
            <xdr:blipFill rotWithShape="1">
              <a:blip xmlns:r="http://schemas.openxmlformats.org/officeDocument/2006/relationships" r:embed="rId6"/>
              <a:srcRect l="40833" t="57407"/>
              <a:stretch/>
            </xdr:blipFill>
            <xdr:spPr bwMode="auto">
              <a:xfrm>
                <a:off x="0" y="10896600"/>
                <a:ext cx="3238237" cy="1735520"/>
              </a:xfrm>
              <a:prstGeom prst="rect">
                <a:avLst/>
              </a:prstGeom>
              <a:ln>
                <a:noFill/>
              </a:ln>
              <a:extLst>
                <a:ext uri="{53640926-AAD7-44D8-BBD7-CCE9431645EC}">
                  <a14:shadowObscured xmlns:a14="http://schemas.microsoft.com/office/drawing/2010/main"/>
                </a:ext>
              </a:extLst>
            </xdr:spPr>
          </xdr:pic>
          <xdr:sp macro="" textlink="">
            <xdr:nvSpPr>
              <xdr:cNvPr id="48" name="Text Box 44"/>
              <xdr:cNvSpPr txBox="1">
                <a:spLocks noChangeArrowheads="1"/>
              </xdr:cNvSpPr>
            </xdr:nvSpPr>
            <xdr:spPr bwMode="auto">
              <a:xfrm>
                <a:off x="19706" y="10484069"/>
                <a:ext cx="663465"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4</a:t>
                </a:r>
                <a:r>
                  <a:rPr lang="en-US" sz="1200" b="1" i="0" u="none" strike="noStrike" baseline="0">
                    <a:solidFill>
                      <a:srgbClr val="000000"/>
                    </a:solidFill>
                    <a:latin typeface="Eras Demi ITC"/>
                  </a:rPr>
                  <a:t>:</a:t>
                </a:r>
              </a:p>
            </xdr:txBody>
          </xdr:sp>
        </xdr:grpSp>
      </xdr:grpSp>
      <xdr:grpSp>
        <xdr:nvGrpSpPr>
          <xdr:cNvPr id="20" name="Group 19"/>
          <xdr:cNvGrpSpPr/>
        </xdr:nvGrpSpPr>
        <xdr:grpSpPr>
          <a:xfrm>
            <a:off x="127766" y="17397905"/>
            <a:ext cx="4886325" cy="3030736"/>
            <a:chOff x="200025" y="19779155"/>
            <a:chExt cx="4960226" cy="2983931"/>
          </a:xfrm>
        </xdr:grpSpPr>
        <xdr:grpSp>
          <xdr:nvGrpSpPr>
            <xdr:cNvPr id="19" name="Group 18"/>
            <xdr:cNvGrpSpPr/>
          </xdr:nvGrpSpPr>
          <xdr:grpSpPr>
            <a:xfrm>
              <a:off x="200025" y="20153915"/>
              <a:ext cx="4960226" cy="2609171"/>
              <a:chOff x="200025" y="20153915"/>
              <a:chExt cx="4960226" cy="2609171"/>
            </a:xfrm>
          </xdr:grpSpPr>
          <xdr:pic>
            <xdr:nvPicPr>
              <xdr:cNvPr id="59" name="Picture 58"/>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42900" y="20820336"/>
                <a:ext cx="4817351" cy="1942750"/>
              </a:xfrm>
              <a:prstGeom prst="rect">
                <a:avLst/>
              </a:prstGeom>
            </xdr:spPr>
          </xdr:pic>
          <xdr:sp macro="" textlink="">
            <xdr:nvSpPr>
              <xdr:cNvPr id="60" name="Oval 59"/>
              <xdr:cNvSpPr/>
            </xdr:nvSpPr>
            <xdr:spPr>
              <a:xfrm>
                <a:off x="200025" y="20722786"/>
                <a:ext cx="551136" cy="668721"/>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xnSp macro="">
            <xdr:nvCxnSpPr>
              <xdr:cNvPr id="11" name="Straight Arrow Connector 10"/>
              <xdr:cNvCxnSpPr/>
            </xdr:nvCxnSpPr>
            <xdr:spPr>
              <a:xfrm flipV="1">
                <a:off x="684486" y="20308614"/>
                <a:ext cx="570186" cy="416472"/>
              </a:xfrm>
              <a:prstGeom prst="straightConnector1">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12" name="TextBox 11"/>
              <xdr:cNvSpPr txBox="1"/>
            </xdr:nvSpPr>
            <xdr:spPr>
              <a:xfrm>
                <a:off x="998811" y="20153915"/>
                <a:ext cx="1814020" cy="4831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arrow to select entire worksheet</a:t>
                </a:r>
              </a:p>
            </xdr:txBody>
          </xdr:sp>
        </xdr:grpSp>
        <xdr:sp macro="" textlink="">
          <xdr:nvSpPr>
            <xdr:cNvPr id="52" name="Text Box 36"/>
            <xdr:cNvSpPr txBox="1">
              <a:spLocks noChangeArrowheads="1"/>
            </xdr:cNvSpPr>
          </xdr:nvSpPr>
          <xdr:spPr bwMode="auto">
            <a:xfrm>
              <a:off x="308741" y="19779155"/>
              <a:ext cx="579681" cy="1931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6</a:t>
              </a:r>
              <a:r>
                <a:rPr lang="en-US" sz="1200" b="0" i="0" u="none" strike="noStrike" baseline="0">
                  <a:solidFill>
                    <a:srgbClr val="000000"/>
                  </a:solidFill>
                  <a:latin typeface="Tw Cen MT" pitchFamily="34" charset="0"/>
                </a:rPr>
                <a:t>:</a:t>
              </a:r>
            </a:p>
          </xdr:txBody>
        </xdr:sp>
      </xdr:grpSp>
    </xdr:grpSp>
    <xdr:clientData/>
  </xdr:twoCellAnchor>
  <xdr:twoCellAnchor>
    <xdr:from>
      <xdr:col>0</xdr:col>
      <xdr:colOff>0</xdr:colOff>
      <xdr:row>139</xdr:row>
      <xdr:rowOff>113109</xdr:rowOff>
    </xdr:from>
    <xdr:to>
      <xdr:col>9</xdr:col>
      <xdr:colOff>506016</xdr:colOff>
      <xdr:row>155</xdr:row>
      <xdr:rowOff>1561</xdr:rowOff>
    </xdr:to>
    <xdr:grpSp>
      <xdr:nvGrpSpPr>
        <xdr:cNvPr id="28" name="Group 27"/>
        <xdr:cNvGrpSpPr/>
      </xdr:nvGrpSpPr>
      <xdr:grpSpPr>
        <a:xfrm>
          <a:off x="0" y="25681140"/>
          <a:ext cx="5992416" cy="2608206"/>
          <a:chOff x="0" y="25223390"/>
          <a:chExt cx="5328047" cy="2460202"/>
        </a:xfrm>
      </xdr:grpSpPr>
      <xdr:grpSp>
        <xdr:nvGrpSpPr>
          <xdr:cNvPr id="27" name="Group 26"/>
          <xdr:cNvGrpSpPr/>
        </xdr:nvGrpSpPr>
        <xdr:grpSpPr>
          <a:xfrm>
            <a:off x="5953" y="26277382"/>
            <a:ext cx="3386138" cy="1406210"/>
            <a:chOff x="5953" y="26277382"/>
            <a:chExt cx="3386138" cy="1406210"/>
          </a:xfrm>
        </xdr:grpSpPr>
        <xdr:pic>
          <xdr:nvPicPr>
            <xdr:cNvPr id="5697" name="Picture 3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53" y="26501302"/>
              <a:ext cx="3386138" cy="1182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164" name="Text Box 44"/>
            <xdr:cNvSpPr txBox="1">
              <a:spLocks noChangeArrowheads="1"/>
            </xdr:cNvSpPr>
          </xdr:nvSpPr>
          <xdr:spPr bwMode="auto">
            <a:xfrm>
              <a:off x="5953" y="26277382"/>
              <a:ext cx="588816"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en-US" sz="1200" b="1" i="0" u="none" strike="noStrike" baseline="0">
                  <a:solidFill>
                    <a:srgbClr val="000000"/>
                  </a:solidFill>
                  <a:latin typeface="Tw Cen MT" pitchFamily="34" charset="0"/>
                </a:rPr>
                <a:t>Figure 8</a:t>
              </a:r>
              <a:r>
                <a:rPr lang="en-US" sz="1200" b="0" i="0" u="none" strike="noStrike" baseline="0">
                  <a:solidFill>
                    <a:srgbClr val="000000"/>
                  </a:solidFill>
                  <a:latin typeface="Eras Demi ITC"/>
                </a:rPr>
                <a:t>:</a:t>
              </a:r>
            </a:p>
          </xdr:txBody>
        </xdr:sp>
      </xdr:grpSp>
      <xdr:sp macro="" textlink="">
        <xdr:nvSpPr>
          <xdr:cNvPr id="26" name="TextBox 25"/>
          <xdr:cNvSpPr txBox="1"/>
        </xdr:nvSpPr>
        <xdr:spPr>
          <a:xfrm>
            <a:off x="0" y="25223390"/>
            <a:ext cx="5328047" cy="112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a:r>
              <a:rPr lang="en-US" sz="1100" b="1" i="0" baseline="0">
                <a:solidFill>
                  <a:schemeClr val="tx1"/>
                </a:solidFill>
                <a:effectLst/>
                <a:latin typeface="+mn-lt"/>
                <a:ea typeface="+mn-ea"/>
                <a:cs typeface="+mn-cs"/>
              </a:rPr>
              <a:t>Step 2:</a:t>
            </a:r>
          </a:p>
          <a:p>
            <a:pPr rtl="0"/>
            <a:r>
              <a:rPr lang="en-US" sz="1100" b="0" i="0" baseline="0">
                <a:solidFill>
                  <a:schemeClr val="tx1"/>
                </a:solidFill>
                <a:effectLst/>
                <a:latin typeface="+mn-lt"/>
                <a:ea typeface="+mn-ea"/>
                <a:cs typeface="+mn-cs"/>
              </a:rPr>
              <a:t>On the toolbar, click on "Data" tab, then select "Data Validation".</a:t>
            </a:r>
            <a:endParaRPr lang="en-US">
              <a:effectLst/>
            </a:endParaRPr>
          </a:p>
          <a:p>
            <a:pPr rtl="0"/>
            <a:r>
              <a:rPr lang="en-US" sz="1100" b="0" i="0" baseline="0">
                <a:solidFill>
                  <a:schemeClr val="tx1"/>
                </a:solidFill>
                <a:effectLst/>
                <a:latin typeface="+mn-lt"/>
                <a:ea typeface="+mn-ea"/>
                <a:cs typeface="+mn-cs"/>
              </a:rPr>
              <a:t>A pop-up window will appear to warn you that you have more than one type of validation (Figure 8).  </a:t>
            </a:r>
            <a:endParaRPr lang="en-US">
              <a:effectLst/>
            </a:endParaRPr>
          </a:p>
          <a:p>
            <a:pPr rtl="0"/>
            <a:r>
              <a:rPr lang="en-US" sz="1100" b="0" i="0" baseline="0">
                <a:solidFill>
                  <a:schemeClr val="tx1"/>
                </a:solidFill>
                <a:effectLst/>
                <a:latin typeface="+mn-lt"/>
                <a:ea typeface="+mn-ea"/>
                <a:cs typeface="+mn-cs"/>
              </a:rPr>
              <a:t>Click "OK".</a:t>
            </a:r>
            <a:endParaRPr lang="en-US">
              <a:effectLst/>
            </a:endParaRPr>
          </a:p>
          <a:p>
            <a:endParaRPr lang="en-US" sz="1100"/>
          </a:p>
        </xdr:txBody>
      </xdr:sp>
    </xdr:grpSp>
    <xdr:clientData/>
  </xdr:twoCellAnchor>
  <xdr:twoCellAnchor>
    <xdr:from>
      <xdr:col>0</xdr:col>
      <xdr:colOff>0</xdr:colOff>
      <xdr:row>164</xdr:row>
      <xdr:rowOff>101204</xdr:rowOff>
    </xdr:from>
    <xdr:to>
      <xdr:col>7</xdr:col>
      <xdr:colOff>104775</xdr:colOff>
      <xdr:row>180</xdr:row>
      <xdr:rowOff>24183</xdr:rowOff>
    </xdr:to>
    <xdr:grpSp>
      <xdr:nvGrpSpPr>
        <xdr:cNvPr id="29" name="Group 28"/>
        <xdr:cNvGrpSpPr/>
      </xdr:nvGrpSpPr>
      <xdr:grpSpPr>
        <a:xfrm>
          <a:off x="0" y="29918850"/>
          <a:ext cx="4371975" cy="2642733"/>
          <a:chOff x="0" y="29223891"/>
          <a:chExt cx="3855244" cy="2494729"/>
        </a:xfrm>
      </xdr:grpSpPr>
      <xdr:pic>
        <xdr:nvPicPr>
          <xdr:cNvPr id="5699" name="Picture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9458814"/>
            <a:ext cx="3855244" cy="2259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2" name="Text Box 44"/>
          <xdr:cNvSpPr txBox="1">
            <a:spLocks noChangeArrowheads="1"/>
          </xdr:cNvSpPr>
        </xdr:nvSpPr>
        <xdr:spPr bwMode="auto">
          <a:xfrm>
            <a:off x="53579" y="29223891"/>
            <a:ext cx="588816"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9</a:t>
            </a:r>
            <a:r>
              <a:rPr lang="en-US" sz="1200" b="0" i="0" u="none" strike="noStrike" baseline="0">
                <a:solidFill>
                  <a:srgbClr val="000000"/>
                </a:solidFill>
                <a:latin typeface="Eras Demi ITC"/>
              </a:rPr>
              <a:t>:</a:t>
            </a:r>
          </a:p>
        </xdr:txBody>
      </xdr:sp>
    </xdr:grpSp>
    <xdr:clientData/>
  </xdr:twoCellAnchor>
  <xdr:twoCellAnchor editAs="oneCell">
    <xdr:from>
      <xdr:col>0</xdr:col>
      <xdr:colOff>0</xdr:colOff>
      <xdr:row>181</xdr:row>
      <xdr:rowOff>160733</xdr:rowOff>
    </xdr:from>
    <xdr:to>
      <xdr:col>9</xdr:col>
      <xdr:colOff>476250</xdr:colOff>
      <xdr:row>197</xdr:row>
      <xdr:rowOff>131885</xdr:rowOff>
    </xdr:to>
    <xdr:sp macro="" textlink="">
      <xdr:nvSpPr>
        <xdr:cNvPr id="64" name="Text Box 32"/>
        <xdr:cNvSpPr txBox="1">
          <a:spLocks noChangeArrowheads="1"/>
        </xdr:cNvSpPr>
      </xdr:nvSpPr>
      <xdr:spPr bwMode="auto">
        <a:xfrm>
          <a:off x="0" y="31776406"/>
          <a:ext cx="5290038" cy="2550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100"/>
            </a:lnSpc>
            <a:defRPr sz="1000"/>
          </a:pPr>
          <a:r>
            <a:rPr lang="en-US" sz="1200" b="1" i="0" u="sng" strike="noStrike" baseline="0">
              <a:solidFill>
                <a:srgbClr val="000000"/>
              </a:solidFill>
              <a:latin typeface="Tw Cen MT" pitchFamily="34" charset="0"/>
            </a:rPr>
            <a:t>Moving from Section to Section</a:t>
          </a:r>
          <a:endParaRPr lang="en-US" sz="1200" b="0" i="0" u="sng" strike="noStrike" baseline="0">
            <a:solidFill>
              <a:srgbClr val="000000"/>
            </a:solidFill>
            <a:latin typeface="Tw Cen MT" pitchFamily="34" charset="0"/>
          </a:endParaRP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100"/>
            </a:lnSpc>
            <a:defRPr sz="1000"/>
          </a:pPr>
          <a:r>
            <a:rPr lang="en-US" sz="1200" b="0" i="0" u="none" strike="noStrike" baseline="0">
              <a:solidFill>
                <a:srgbClr val="000000"/>
              </a:solidFill>
              <a:latin typeface="Tw Cen MT" pitchFamily="34" charset="0"/>
            </a:rPr>
            <a:t>There are nine sections in the MSS Single Year document plus the number of students who participated and the name of the districts that participated by survey year.  To get to the sections quickly, use the Table of Contents tab or the "Name Box" that is located on the upper left hand corner of the "By County" worksheet.</a:t>
          </a:r>
        </a:p>
        <a:p>
          <a:pPr algn="l" rtl="0">
            <a:lnSpc>
              <a:spcPts val="1200"/>
            </a:lnSpc>
            <a:defRPr sz="1000"/>
          </a:pPr>
          <a:endParaRPr lang="en-US" sz="1200" b="1" i="0" u="none" strike="noStrike" baseline="0">
            <a:solidFill>
              <a:srgbClr val="000000"/>
            </a:solidFill>
            <a:latin typeface="Tw Cen MT" pitchFamily="34" charset="0"/>
          </a:endParaRPr>
        </a:p>
        <a:p>
          <a:pPr algn="l" rtl="0">
            <a:lnSpc>
              <a:spcPts val="1200"/>
            </a:lnSpc>
            <a:defRPr sz="1000"/>
          </a:pPr>
          <a:r>
            <a:rPr lang="en-US" sz="1200" b="1" i="0" u="none" strike="noStrike" baseline="0">
              <a:solidFill>
                <a:srgbClr val="000000"/>
              </a:solidFill>
              <a:latin typeface="Tw Cen MT" pitchFamily="34" charset="0"/>
            </a:rPr>
            <a:t>Step 1: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When you are in the "By County" worksheet, click on "Name Box"</a:t>
          </a:r>
          <a:r>
            <a:rPr lang="en-US" sz="1200" b="0" i="0" u="none" strike="noStrike" baseline="0">
              <a:solidFill>
                <a:srgbClr val="000000"/>
              </a:solidFill>
              <a:latin typeface="Tw Cen MT" pitchFamily="34" charset="0"/>
              <a:ea typeface="+mn-ea"/>
              <a:cs typeface="+mn-cs"/>
            </a:rPr>
            <a:t> arrow (Figure 10) in </a:t>
          </a:r>
          <a:r>
            <a:rPr lang="en-US" sz="1200" b="0" i="0" u="none" strike="noStrike" baseline="0">
              <a:solidFill>
                <a:srgbClr val="000000"/>
              </a:solidFill>
              <a:latin typeface="Tw Cen MT" pitchFamily="34" charset="0"/>
            </a:rPr>
            <a:t>the upper left hand corner.  A drop down menu will appear with the section headings listed in alphabetical order.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1" i="0" u="none" strike="noStrike" baseline="0">
              <a:solidFill>
                <a:srgbClr val="000000"/>
              </a:solidFill>
              <a:latin typeface="Tw Cen MT" pitchFamily="34" charset="0"/>
            </a:rPr>
            <a:t>Step 2: </a:t>
          </a:r>
        </a:p>
        <a:p>
          <a:pPr algn="l" rtl="0">
            <a:lnSpc>
              <a:spcPts val="1200"/>
            </a:lnSpc>
            <a:defRPr sz="1000"/>
          </a:pPr>
          <a:r>
            <a:rPr lang="en-US" sz="1200" b="0" i="0" u="none" strike="noStrike" baseline="0">
              <a:solidFill>
                <a:srgbClr val="000000"/>
              </a:solidFill>
              <a:latin typeface="Tw Cen MT" pitchFamily="34" charset="0"/>
            </a:rPr>
            <a:t>Click on the section you would like to see (you should be immediately taken to that section).</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1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1"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xdr:txBody>
    </xdr:sp>
    <xdr:clientData/>
  </xdr:twoCellAnchor>
  <xdr:twoCellAnchor>
    <xdr:from>
      <xdr:col>0</xdr:col>
      <xdr:colOff>0</xdr:colOff>
      <xdr:row>197</xdr:row>
      <xdr:rowOff>5954</xdr:rowOff>
    </xdr:from>
    <xdr:to>
      <xdr:col>5</xdr:col>
      <xdr:colOff>76693</xdr:colOff>
      <xdr:row>207</xdr:row>
      <xdr:rowOff>134540</xdr:rowOff>
    </xdr:to>
    <xdr:grpSp>
      <xdr:nvGrpSpPr>
        <xdr:cNvPr id="5153" name="Group 5152"/>
        <xdr:cNvGrpSpPr/>
      </xdr:nvGrpSpPr>
      <xdr:grpSpPr>
        <a:xfrm>
          <a:off x="0" y="35433092"/>
          <a:ext cx="3124693" cy="1828433"/>
          <a:chOff x="0" y="34438829"/>
          <a:chExt cx="2755599" cy="1735930"/>
        </a:xfrm>
      </xdr:grpSpPr>
      <xdr:sp macro="" textlink="">
        <xdr:nvSpPr>
          <xdr:cNvPr id="74" name="Text Box 44"/>
          <xdr:cNvSpPr txBox="1">
            <a:spLocks noChangeArrowheads="1"/>
          </xdr:cNvSpPr>
        </xdr:nvSpPr>
        <xdr:spPr bwMode="auto">
          <a:xfrm>
            <a:off x="65484" y="34438829"/>
            <a:ext cx="670505"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10</a:t>
            </a:r>
            <a:r>
              <a:rPr lang="en-US" sz="1200" b="0" i="0" u="none" strike="noStrike" baseline="0">
                <a:solidFill>
                  <a:srgbClr val="000000"/>
                </a:solidFill>
                <a:latin typeface="Eras Demi ITC"/>
              </a:rPr>
              <a:t>:</a:t>
            </a:r>
          </a:p>
        </xdr:txBody>
      </xdr:sp>
      <xdr:grpSp>
        <xdr:nvGrpSpPr>
          <xdr:cNvPr id="30" name="Group 29"/>
          <xdr:cNvGrpSpPr/>
        </xdr:nvGrpSpPr>
        <xdr:grpSpPr>
          <a:xfrm>
            <a:off x="0" y="34736484"/>
            <a:ext cx="2755599" cy="1438275"/>
            <a:chOff x="535781" y="37808297"/>
            <a:chExt cx="2755599" cy="1438275"/>
          </a:xfrm>
        </xdr:grpSpPr>
        <xdr:pic>
          <xdr:nvPicPr>
            <xdr:cNvPr id="75" name="Picture 74"/>
            <xdr:cNvPicPr/>
          </xdr:nvPicPr>
          <xdr:blipFill rotWithShape="1">
            <a:blip xmlns:r="http://schemas.openxmlformats.org/officeDocument/2006/relationships" r:embed="rId10"/>
            <a:srcRect t="11991" r="65625" b="51797"/>
            <a:stretch/>
          </xdr:blipFill>
          <xdr:spPr bwMode="auto">
            <a:xfrm>
              <a:off x="535781" y="37808297"/>
              <a:ext cx="2357438" cy="1438275"/>
            </a:xfrm>
            <a:prstGeom prst="rect">
              <a:avLst/>
            </a:prstGeom>
            <a:ln>
              <a:noFill/>
            </a:ln>
            <a:extLst>
              <a:ext uri="{53640926-AAD7-44D8-BBD7-CCE9431645EC}">
                <a14:shadowObscured xmlns:a14="http://schemas.microsoft.com/office/drawing/2010/main"/>
              </a:ext>
            </a:extLst>
          </xdr:spPr>
        </xdr:pic>
        <xdr:grpSp>
          <xdr:nvGrpSpPr>
            <xdr:cNvPr id="76" name="Group 75"/>
            <xdr:cNvGrpSpPr/>
          </xdr:nvGrpSpPr>
          <xdr:grpSpPr>
            <a:xfrm>
              <a:off x="1654968" y="38022609"/>
              <a:ext cx="1354026" cy="262347"/>
              <a:chOff x="1107693" y="24467549"/>
              <a:chExt cx="1354026" cy="262347"/>
            </a:xfrm>
          </xdr:grpSpPr>
          <xdr:cxnSp macro="">
            <xdr:nvCxnSpPr>
              <xdr:cNvPr id="77" name="Straight Arrow Connector 76"/>
              <xdr:cNvCxnSpPr/>
            </xdr:nvCxnSpPr>
            <xdr:spPr>
              <a:xfrm>
                <a:off x="1107693" y="24615145"/>
                <a:ext cx="443814" cy="0"/>
              </a:xfrm>
              <a:prstGeom prst="straightConnector1">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78" name="TextBox 77"/>
              <xdr:cNvSpPr txBox="1"/>
            </xdr:nvSpPr>
            <xdr:spPr>
              <a:xfrm>
                <a:off x="1531799" y="24467549"/>
                <a:ext cx="929920" cy="2623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Name Box</a:t>
                </a:r>
              </a:p>
            </xdr:txBody>
          </xdr:sp>
        </xdr:grpSp>
        <xdr:grpSp>
          <xdr:nvGrpSpPr>
            <xdr:cNvPr id="79" name="Group 78"/>
            <xdr:cNvGrpSpPr/>
          </xdr:nvGrpSpPr>
          <xdr:grpSpPr>
            <a:xfrm>
              <a:off x="1488282" y="38546484"/>
              <a:ext cx="1803098" cy="265837"/>
              <a:chOff x="3436268" y="27718038"/>
              <a:chExt cx="1803098" cy="265837"/>
            </a:xfrm>
          </xdr:grpSpPr>
          <xdr:cxnSp macro="">
            <xdr:nvCxnSpPr>
              <xdr:cNvPr id="80" name="Straight Arrow Connector 79"/>
              <xdr:cNvCxnSpPr/>
            </xdr:nvCxnSpPr>
            <xdr:spPr>
              <a:xfrm>
                <a:off x="3436268" y="27865634"/>
                <a:ext cx="440120" cy="0"/>
              </a:xfrm>
              <a:prstGeom prst="straightConnector1">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81" name="TextBox 80"/>
              <xdr:cNvSpPr txBox="1"/>
            </xdr:nvSpPr>
            <xdr:spPr>
              <a:xfrm>
                <a:off x="3856680" y="27718038"/>
                <a:ext cx="1382686" cy="26583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Topic Area</a:t>
                </a: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1498045</xdr:colOff>
      <xdr:row>665</xdr:row>
      <xdr:rowOff>131173</xdr:rowOff>
    </xdr:from>
    <xdr:to>
      <xdr:col>7</xdr:col>
      <xdr:colOff>134133</xdr:colOff>
      <xdr:row>670</xdr:row>
      <xdr:rowOff>102598</xdr:rowOff>
    </xdr:to>
    <xdr:sp macro="" textlink="">
      <xdr:nvSpPr>
        <xdr:cNvPr id="2059" name="Text Box 11"/>
        <xdr:cNvSpPr txBox="1">
          <a:spLocks noChangeArrowheads="1"/>
        </xdr:cNvSpPr>
      </xdr:nvSpPr>
      <xdr:spPr bwMode="auto">
        <a:xfrm>
          <a:off x="1498045" y="114377833"/>
          <a:ext cx="5829368" cy="1000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lnSpc>
              <a:spcPct val="100000"/>
            </a:lnSpc>
            <a:defRPr sz="1000"/>
          </a:pPr>
          <a:r>
            <a:rPr lang="en-US" sz="1100" b="0" i="0" u="none" strike="noStrike" baseline="0">
              <a:solidFill>
                <a:srgbClr val="000000"/>
              </a:solidFill>
              <a:latin typeface="Tw Cen MT" pitchFamily="34" charset="0"/>
              <a:cs typeface="Times New Roman"/>
            </a:rPr>
            <a:t>Minnesota Center for Health Statistics</a:t>
          </a:r>
        </a:p>
        <a:p>
          <a:pPr algn="ctr" rtl="0">
            <a:lnSpc>
              <a:spcPct val="100000"/>
            </a:lnSpc>
            <a:defRPr sz="1000"/>
          </a:pPr>
          <a:r>
            <a:rPr lang="en-US" sz="1100" b="0" i="0" u="none" strike="noStrike" baseline="0">
              <a:solidFill>
                <a:srgbClr val="000000"/>
              </a:solidFill>
              <a:latin typeface="Tw Cen MT" pitchFamily="34" charset="0"/>
              <a:cs typeface="Times New Roman"/>
            </a:rPr>
            <a:t>Minnesota Department of Health</a:t>
          </a:r>
        </a:p>
        <a:p>
          <a:pPr algn="ctr" rtl="0">
            <a:lnSpc>
              <a:spcPct val="100000"/>
            </a:lnSpc>
            <a:defRPr sz="1000"/>
          </a:pPr>
          <a:r>
            <a:rPr lang="en-US" sz="1100" b="0" i="0" u="none" strike="noStrike" baseline="0">
              <a:solidFill>
                <a:srgbClr val="000000"/>
              </a:solidFill>
              <a:latin typeface="Tw Cen MT" pitchFamily="34" charset="0"/>
              <a:cs typeface="Times New Roman"/>
            </a:rPr>
            <a:t>PO Box 64882 * St. Paul, MN * 55164-0884</a:t>
          </a:r>
        </a:p>
        <a:p>
          <a:pPr algn="ctr" rtl="0">
            <a:lnSpc>
              <a:spcPct val="100000"/>
            </a:lnSpc>
            <a:defRPr sz="1000"/>
          </a:pPr>
          <a:r>
            <a:rPr lang="en-US" sz="1100" b="0" i="0" u="sng" strike="noStrike" baseline="0">
              <a:solidFill>
                <a:srgbClr val="000000"/>
              </a:solidFill>
              <a:latin typeface="Tw Cen MT" pitchFamily="34" charset="0"/>
              <a:cs typeface="Times New Roman"/>
            </a:rPr>
            <a:t>http://www.health.state.mn.us/divs/chs/</a:t>
          </a:r>
          <a:endParaRPr lang="en-US" sz="1100" b="0" i="0" u="none" strike="noStrike" baseline="0">
            <a:solidFill>
              <a:srgbClr val="000000"/>
            </a:solidFill>
            <a:latin typeface="Tw Cen MT" pitchFamily="34" charset="0"/>
            <a:cs typeface="Times New Roman"/>
          </a:endParaRPr>
        </a:p>
        <a:p>
          <a:pPr algn="ctr" rtl="0">
            <a:lnSpc>
              <a:spcPct val="100000"/>
            </a:lnSpc>
            <a:defRPr sz="1000"/>
          </a:pPr>
          <a:r>
            <a:rPr lang="en-US" sz="1100" b="0" i="0" u="none" strike="noStrike" baseline="0">
              <a:solidFill>
                <a:srgbClr val="000000"/>
              </a:solidFill>
              <a:latin typeface="Tw Cen MT" pitchFamily="34" charset="0"/>
              <a:cs typeface="Times New Roman"/>
            </a:rPr>
            <a:t>651/201-3504 * </a:t>
          </a:r>
          <a:r>
            <a:rPr lang="en-US" sz="1100" b="0" i="0" u="sng" strike="noStrike" baseline="0">
              <a:solidFill>
                <a:srgbClr val="000000"/>
              </a:solidFill>
              <a:latin typeface="Tw Cen MT" pitchFamily="34" charset="0"/>
              <a:cs typeface="Times New Roman"/>
            </a:rPr>
            <a:t>healthstats@state.mn.us</a:t>
          </a:r>
          <a:endParaRPr lang="en-US" sz="1200" b="0" i="0" u="sng" strike="noStrike" baseline="0">
            <a:solidFill>
              <a:srgbClr val="000000"/>
            </a:solidFill>
            <a:latin typeface="Tw Cen MT" pitchFamily="34" charset="0"/>
            <a:cs typeface="Times New Roman"/>
          </a:endParaRPr>
        </a:p>
        <a:p>
          <a:pPr algn="ctr" rtl="0">
            <a:lnSpc>
              <a:spcPts val="800"/>
            </a:lnSpc>
            <a:defRPr sz="1000"/>
          </a:pPr>
          <a:endParaRPr lang="en-US" sz="1000" b="0" i="0" u="none" strike="noStrike" baseline="0">
            <a:solidFill>
              <a:srgbClr val="000000"/>
            </a:solidFill>
            <a:latin typeface="Times New Roman"/>
            <a:cs typeface="Times New Roman"/>
          </a:endParaRPr>
        </a:p>
        <a:p>
          <a:pPr algn="ctr" rtl="0">
            <a:lnSpc>
              <a:spcPts val="800"/>
            </a:lnSpc>
            <a:defRPr sz="1000"/>
          </a:pPr>
          <a:endParaRPr lang="en-US" sz="1000" b="0" i="0" u="none" strike="noStrike" baseline="0">
            <a:solidFill>
              <a:srgbClr val="000000"/>
            </a:solidFill>
            <a:latin typeface="Times New Roman"/>
            <a:cs typeface="Times New Roman"/>
          </a:endParaRPr>
        </a:p>
        <a:p>
          <a:pPr algn="ctr" rtl="0">
            <a:lnSpc>
              <a:spcPts val="700"/>
            </a:lnSpc>
            <a:defRPr sz="1000"/>
          </a:pPr>
          <a:endParaRPr lang="en-US" sz="1000" b="0" i="0" u="none" strike="noStrike" baseline="0">
            <a:solidFill>
              <a:srgbClr val="000000"/>
            </a:solidFill>
            <a:latin typeface="Times New Roman"/>
            <a:cs typeface="Times New Roman"/>
          </a:endParaRPr>
        </a:p>
        <a:p>
          <a:pPr algn="ctr" rtl="0">
            <a:lnSpc>
              <a:spcPts val="700"/>
            </a:lnSpc>
            <a:defRPr sz="1000"/>
          </a:pPr>
          <a:endParaRPr lang="en-US" sz="1000" b="0" i="0" u="none" strike="noStrike" baseline="0">
            <a:solidFill>
              <a:srgbClr val="000000"/>
            </a:solidFill>
            <a:latin typeface="Times New Roman"/>
            <a:cs typeface="Times New Roman"/>
          </a:endParaRPr>
        </a:p>
      </xdr:txBody>
    </xdr:sp>
    <xdr:clientData/>
  </xdr:twoCellAnchor>
  <xdr:twoCellAnchor editAs="oneCell">
    <xdr:from>
      <xdr:col>1</xdr:col>
      <xdr:colOff>0</xdr:colOff>
      <xdr:row>662</xdr:row>
      <xdr:rowOff>0</xdr:rowOff>
    </xdr:from>
    <xdr:to>
      <xdr:col>5</xdr:col>
      <xdr:colOff>388620</xdr:colOff>
      <xdr:row>664</xdr:row>
      <xdr:rowOff>53340</xdr:rowOff>
    </xdr:to>
    <xdr:pic>
      <xdr:nvPicPr>
        <xdr:cNvPr id="6" name="Picture 5" descr="https://www.health.state.mn.us/about/images/logo-mdh-mn-h-blu.em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7520" y="113629440"/>
          <a:ext cx="322326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255985</xdr:colOff>
      <xdr:row>65</xdr:row>
      <xdr:rowOff>138793</xdr:rowOff>
    </xdr:from>
    <xdr:to>
      <xdr:col>2</xdr:col>
      <xdr:colOff>0</xdr:colOff>
      <xdr:row>70</xdr:row>
      <xdr:rowOff>110218</xdr:rowOff>
    </xdr:to>
    <xdr:sp macro="" textlink="">
      <xdr:nvSpPr>
        <xdr:cNvPr id="2" name="Text Box 11"/>
        <xdr:cNvSpPr txBox="1">
          <a:spLocks noChangeArrowheads="1"/>
        </xdr:cNvSpPr>
      </xdr:nvSpPr>
      <xdr:spPr bwMode="auto">
        <a:xfrm>
          <a:off x="255985" y="92331268"/>
          <a:ext cx="4863533" cy="971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lnSpc>
              <a:spcPct val="100000"/>
            </a:lnSpc>
            <a:defRPr sz="1000"/>
          </a:pPr>
          <a:r>
            <a:rPr lang="en-US" sz="1100" b="0" i="0" u="none" strike="noStrike" baseline="0">
              <a:solidFill>
                <a:srgbClr val="000000"/>
              </a:solidFill>
              <a:latin typeface="Tw Cen MT" pitchFamily="34" charset="0"/>
              <a:cs typeface="Times New Roman"/>
            </a:rPr>
            <a:t>Minnesota Center for Health Statistics</a:t>
          </a:r>
        </a:p>
        <a:p>
          <a:pPr algn="ctr" rtl="0">
            <a:lnSpc>
              <a:spcPct val="100000"/>
            </a:lnSpc>
            <a:defRPr sz="1000"/>
          </a:pPr>
          <a:r>
            <a:rPr lang="en-US" sz="1100" b="0" i="0" u="none" strike="noStrike" baseline="0">
              <a:solidFill>
                <a:srgbClr val="000000"/>
              </a:solidFill>
              <a:latin typeface="Tw Cen MT" pitchFamily="34" charset="0"/>
              <a:cs typeface="Times New Roman"/>
            </a:rPr>
            <a:t>Minnesota Department of Health</a:t>
          </a:r>
        </a:p>
        <a:p>
          <a:pPr algn="ctr" rtl="0">
            <a:lnSpc>
              <a:spcPct val="100000"/>
            </a:lnSpc>
            <a:defRPr sz="1000"/>
          </a:pPr>
          <a:r>
            <a:rPr lang="en-US" sz="1100" b="0" i="0" u="none" strike="noStrike" baseline="0">
              <a:solidFill>
                <a:srgbClr val="000000"/>
              </a:solidFill>
              <a:latin typeface="Tw Cen MT" pitchFamily="34" charset="0"/>
              <a:cs typeface="Times New Roman"/>
            </a:rPr>
            <a:t>PO Box 64882 * St. Paul, MN * 55164-0884</a:t>
          </a:r>
        </a:p>
        <a:p>
          <a:pPr algn="ctr" rtl="0">
            <a:lnSpc>
              <a:spcPct val="100000"/>
            </a:lnSpc>
            <a:defRPr sz="1000"/>
          </a:pPr>
          <a:r>
            <a:rPr lang="en-US" sz="1100" b="0" i="0" u="sng" strike="noStrike" baseline="0">
              <a:solidFill>
                <a:srgbClr val="000000"/>
              </a:solidFill>
              <a:latin typeface="Tw Cen MT" pitchFamily="34" charset="0"/>
              <a:cs typeface="Times New Roman"/>
            </a:rPr>
            <a:t>http://www.health.state.mn.us/divs/chs/</a:t>
          </a:r>
          <a:endParaRPr lang="en-US" sz="1100" b="0" i="0" u="none" strike="noStrike" baseline="0">
            <a:solidFill>
              <a:srgbClr val="000000"/>
            </a:solidFill>
            <a:latin typeface="Tw Cen MT" pitchFamily="34" charset="0"/>
            <a:cs typeface="Times New Roman"/>
          </a:endParaRPr>
        </a:p>
        <a:p>
          <a:pPr algn="ctr" rtl="0">
            <a:lnSpc>
              <a:spcPct val="100000"/>
            </a:lnSpc>
            <a:defRPr sz="1000"/>
          </a:pPr>
          <a:r>
            <a:rPr lang="en-US" sz="1100" b="0" i="0" u="none" strike="noStrike" baseline="0">
              <a:solidFill>
                <a:srgbClr val="000000"/>
              </a:solidFill>
              <a:latin typeface="Tw Cen MT" pitchFamily="34" charset="0"/>
              <a:cs typeface="Times New Roman"/>
            </a:rPr>
            <a:t>651/201-3504 * </a:t>
          </a:r>
          <a:r>
            <a:rPr lang="en-US" sz="1100" b="0" i="0" u="sng" strike="noStrike" baseline="0">
              <a:solidFill>
                <a:srgbClr val="000000"/>
              </a:solidFill>
              <a:latin typeface="Tw Cen MT" pitchFamily="34" charset="0"/>
              <a:cs typeface="Times New Roman"/>
            </a:rPr>
            <a:t>healthstats@state.mn.us</a:t>
          </a:r>
          <a:endParaRPr lang="en-US" sz="1200" b="0" i="0" u="sng" strike="noStrike" baseline="0">
            <a:solidFill>
              <a:srgbClr val="000000"/>
            </a:solidFill>
            <a:latin typeface="Tw Cen MT" pitchFamily="34" charset="0"/>
            <a:cs typeface="Times New Roman"/>
          </a:endParaRPr>
        </a:p>
        <a:p>
          <a:pPr algn="ctr" rtl="0">
            <a:lnSpc>
              <a:spcPts val="800"/>
            </a:lnSpc>
            <a:defRPr sz="1000"/>
          </a:pPr>
          <a:endParaRPr lang="en-US" sz="1000" b="0" i="0" u="none" strike="noStrike" baseline="0">
            <a:solidFill>
              <a:srgbClr val="000000"/>
            </a:solidFill>
            <a:latin typeface="Times New Roman"/>
            <a:cs typeface="Times New Roman"/>
          </a:endParaRPr>
        </a:p>
        <a:p>
          <a:pPr algn="ctr" rtl="0">
            <a:lnSpc>
              <a:spcPts val="800"/>
            </a:lnSpc>
            <a:defRPr sz="1000"/>
          </a:pPr>
          <a:endParaRPr lang="en-US" sz="1000" b="0" i="0" u="none" strike="noStrike" baseline="0">
            <a:solidFill>
              <a:srgbClr val="000000"/>
            </a:solidFill>
            <a:latin typeface="Times New Roman"/>
            <a:cs typeface="Times New Roman"/>
          </a:endParaRPr>
        </a:p>
        <a:p>
          <a:pPr algn="ctr" rtl="0">
            <a:lnSpc>
              <a:spcPts val="700"/>
            </a:lnSpc>
            <a:defRPr sz="1000"/>
          </a:pPr>
          <a:endParaRPr lang="en-US" sz="1000" b="0" i="0" u="none" strike="noStrike" baseline="0">
            <a:solidFill>
              <a:srgbClr val="000000"/>
            </a:solidFill>
            <a:latin typeface="Times New Roman"/>
            <a:cs typeface="Times New Roman"/>
          </a:endParaRPr>
        </a:p>
        <a:p>
          <a:pPr algn="ctr" rtl="0">
            <a:lnSpc>
              <a:spcPts val="700"/>
            </a:lnSpc>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2166597</xdr:colOff>
      <xdr:row>77</xdr:row>
      <xdr:rowOff>141004</xdr:rowOff>
    </xdr:from>
    <xdr:to>
      <xdr:col>2</xdr:col>
      <xdr:colOff>0</xdr:colOff>
      <xdr:row>81</xdr:row>
      <xdr:rowOff>74329</xdr:rowOff>
    </xdr:to>
    <xdr:pic>
      <xdr:nvPicPr>
        <xdr:cNvPr id="3" name="Picture 25" descr="logob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6597" y="94733779"/>
          <a:ext cx="1023258"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5400">
          <a:solidFill>
            <a:schemeClr val="tx1"/>
          </a:solidFill>
          <a:headEnd type="triangle"/>
          <a:tailEnd type="non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http://education.state.mn.us/mdeprod/idcplg?IdcService=GET_FILE&amp;dDocName=002912&amp;RevisionSelectionMethod=latestReleased&amp;Rendition=primary"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E180"/>
  <sheetViews>
    <sheetView workbookViewId="0">
      <selection activeCell="B2" sqref="B2"/>
    </sheetView>
  </sheetViews>
  <sheetFormatPr defaultRowHeight="13.2" x14ac:dyDescent="0.25"/>
  <cols>
    <col min="38" max="38" width="9.6640625" customWidth="1"/>
    <col min="39" max="41" width="9.44140625" customWidth="1"/>
    <col min="75" max="76" width="9.6640625" customWidth="1"/>
    <col min="80" max="80" width="25" customWidth="1"/>
  </cols>
  <sheetData>
    <row r="1" spans="1:83" x14ac:dyDescent="0.25">
      <c r="A1" s="14"/>
      <c r="B1" s="14" t="s">
        <v>125</v>
      </c>
      <c r="C1" s="14" t="s">
        <v>126</v>
      </c>
      <c r="D1" s="14" t="s">
        <v>127</v>
      </c>
      <c r="E1" s="14" t="s">
        <v>128</v>
      </c>
      <c r="F1" s="14" t="s">
        <v>129</v>
      </c>
      <c r="G1" s="14" t="s">
        <v>130</v>
      </c>
      <c r="H1" s="14" t="s">
        <v>131</v>
      </c>
      <c r="I1" s="14" t="s">
        <v>154</v>
      </c>
      <c r="J1" s="14" t="s">
        <v>115</v>
      </c>
      <c r="K1" s="14" t="s">
        <v>116</v>
      </c>
      <c r="L1" s="14" t="s">
        <v>117</v>
      </c>
      <c r="M1" s="14" t="s">
        <v>132</v>
      </c>
      <c r="N1" s="14" t="s">
        <v>118</v>
      </c>
      <c r="O1" s="14" t="s">
        <v>155</v>
      </c>
      <c r="P1" s="14" t="s">
        <v>115</v>
      </c>
      <c r="Q1" s="14" t="s">
        <v>116</v>
      </c>
      <c r="R1" s="14" t="s">
        <v>117</v>
      </c>
      <c r="S1" s="14" t="s">
        <v>132</v>
      </c>
      <c r="T1" s="14" t="s">
        <v>118</v>
      </c>
      <c r="U1" s="14" t="s">
        <v>133</v>
      </c>
      <c r="V1" s="14" t="s">
        <v>90</v>
      </c>
      <c r="W1" s="14" t="s">
        <v>91</v>
      </c>
      <c r="X1" s="14" t="s">
        <v>92</v>
      </c>
      <c r="Y1" s="14" t="s">
        <v>134</v>
      </c>
      <c r="Z1" s="14" t="s">
        <v>135</v>
      </c>
      <c r="AA1" s="14" t="s">
        <v>136</v>
      </c>
      <c r="AB1" s="14" t="s">
        <v>137</v>
      </c>
      <c r="AC1" s="14" t="s">
        <v>93</v>
      </c>
      <c r="AD1" s="14" t="s">
        <v>94</v>
      </c>
      <c r="AE1" s="14" t="s">
        <v>95</v>
      </c>
      <c r="AF1" s="14" t="s">
        <v>96</v>
      </c>
      <c r="AG1" s="14" t="s">
        <v>97</v>
      </c>
      <c r="AH1" s="14" t="s">
        <v>98</v>
      </c>
      <c r="AI1" s="14" t="s">
        <v>99</v>
      </c>
      <c r="AJ1" s="14" t="s">
        <v>100</v>
      </c>
      <c r="AK1" s="14" t="s">
        <v>101</v>
      </c>
      <c r="AL1" s="14" t="s">
        <v>153</v>
      </c>
      <c r="AM1" s="14" t="s">
        <v>115</v>
      </c>
      <c r="AN1" s="14" t="s">
        <v>116</v>
      </c>
      <c r="AO1" s="14" t="s">
        <v>117</v>
      </c>
      <c r="AP1" s="14" t="s">
        <v>139</v>
      </c>
      <c r="AQ1" s="14" t="s">
        <v>118</v>
      </c>
      <c r="AR1" s="14" t="s">
        <v>152</v>
      </c>
      <c r="AS1" s="14" t="s">
        <v>115</v>
      </c>
      <c r="AT1" s="14" t="s">
        <v>116</v>
      </c>
      <c r="AU1" s="14" t="s">
        <v>117</v>
      </c>
      <c r="AV1" s="14" t="s">
        <v>132</v>
      </c>
      <c r="AW1" s="14" t="s">
        <v>118</v>
      </c>
      <c r="AX1" s="14" t="s">
        <v>156</v>
      </c>
      <c r="AY1" s="14" t="s">
        <v>157</v>
      </c>
      <c r="AZ1" s="14" t="s">
        <v>102</v>
      </c>
      <c r="BA1" s="14" t="s">
        <v>103</v>
      </c>
      <c r="BB1" s="14" t="s">
        <v>104</v>
      </c>
      <c r="BC1" s="14" t="s">
        <v>105</v>
      </c>
      <c r="BD1" s="14" t="s">
        <v>106</v>
      </c>
      <c r="BE1" s="14" t="s">
        <v>107</v>
      </c>
      <c r="BF1" s="14" t="s">
        <v>108</v>
      </c>
      <c r="BG1" s="14" t="s">
        <v>109</v>
      </c>
      <c r="BH1" s="14" t="s">
        <v>110</v>
      </c>
      <c r="BI1" s="14" t="s">
        <v>111</v>
      </c>
      <c r="BJ1" s="14" t="s">
        <v>112</v>
      </c>
      <c r="BK1" s="14" t="s">
        <v>113</v>
      </c>
      <c r="BL1" s="14" t="s">
        <v>114</v>
      </c>
      <c r="BM1" s="14" t="s">
        <v>158</v>
      </c>
      <c r="BN1" s="14" t="s">
        <v>115</v>
      </c>
      <c r="BO1" s="14" t="s">
        <v>116</v>
      </c>
      <c r="BP1" s="14" t="s">
        <v>117</v>
      </c>
      <c r="BQ1" s="14" t="s">
        <v>118</v>
      </c>
      <c r="BR1" s="14" t="s">
        <v>159</v>
      </c>
      <c r="BS1" s="14" t="s">
        <v>115</v>
      </c>
      <c r="BT1" s="14" t="s">
        <v>116</v>
      </c>
      <c r="BU1" s="14" t="s">
        <v>117</v>
      </c>
      <c r="BV1" s="14" t="s">
        <v>118</v>
      </c>
      <c r="BW1" s="14" t="s">
        <v>119</v>
      </c>
      <c r="BX1" s="14" t="s">
        <v>120</v>
      </c>
      <c r="BY1" s="14" t="s">
        <v>121</v>
      </c>
      <c r="BZ1" s="14" t="s">
        <v>122</v>
      </c>
      <c r="CA1" s="14" t="s">
        <v>123</v>
      </c>
    </row>
    <row r="2" spans="1:83" x14ac:dyDescent="0.25">
      <c r="A2" s="2" t="s">
        <v>0</v>
      </c>
      <c r="B2" s="4">
        <v>5266214</v>
      </c>
      <c r="C2" s="4">
        <v>2108843</v>
      </c>
      <c r="D2" s="3">
        <v>18.90554594234591</v>
      </c>
      <c r="E2" s="15">
        <v>29.458821686574556</v>
      </c>
      <c r="F2" s="15">
        <v>48.364367628920469</v>
      </c>
      <c r="G2" s="16">
        <v>8</v>
      </c>
      <c r="H2" s="5">
        <v>169710.66666666669</v>
      </c>
      <c r="I2" s="5">
        <v>4600774</v>
      </c>
      <c r="J2" s="5">
        <v>218455</v>
      </c>
      <c r="K2" s="5">
        <v>59987</v>
      </c>
      <c r="L2" s="5">
        <v>179344</v>
      </c>
      <c r="M2" s="5">
        <v>74239</v>
      </c>
      <c r="N2" s="5">
        <v>186912</v>
      </c>
      <c r="O2" s="5">
        <v>4664703</v>
      </c>
      <c r="P2" s="5">
        <v>249909</v>
      </c>
      <c r="Q2" s="5">
        <v>66640</v>
      </c>
      <c r="R2" s="5">
        <v>202143</v>
      </c>
      <c r="S2" s="5">
        <v>82819</v>
      </c>
      <c r="T2" s="5">
        <v>226384</v>
      </c>
      <c r="U2" s="17">
        <v>42953</v>
      </c>
      <c r="V2" s="17">
        <v>57318</v>
      </c>
      <c r="W2" s="15">
        <v>9.6</v>
      </c>
      <c r="X2">
        <v>11.4</v>
      </c>
      <c r="Y2" s="5">
        <v>836630</v>
      </c>
      <c r="Z2" s="16">
        <v>35.487132902238741</v>
      </c>
      <c r="AA2" s="15">
        <v>7.3384889377622127</v>
      </c>
      <c r="AB2" s="16">
        <v>14.608488818235061</v>
      </c>
      <c r="AC2" s="1"/>
      <c r="AD2" s="5">
        <v>70617</v>
      </c>
      <c r="AE2" s="15">
        <v>13.4</v>
      </c>
      <c r="AF2" s="15">
        <v>4.8</v>
      </c>
      <c r="AG2" s="15">
        <v>7.8</v>
      </c>
      <c r="AH2" s="15">
        <v>85.9</v>
      </c>
      <c r="AI2" s="15">
        <v>27.7</v>
      </c>
      <c r="AJ2" s="15">
        <v>33.5</v>
      </c>
      <c r="AK2" s="1">
        <v>429</v>
      </c>
      <c r="AL2" s="15">
        <v>76.8</v>
      </c>
      <c r="AM2" s="15">
        <v>8.3000000000000007</v>
      </c>
      <c r="AN2" s="15">
        <v>1.9</v>
      </c>
      <c r="AO2" s="15">
        <v>6.2</v>
      </c>
      <c r="AP2" s="3">
        <v>6.8</v>
      </c>
      <c r="AQ2" s="3">
        <v>7.8</v>
      </c>
      <c r="AR2" s="3">
        <v>74.5</v>
      </c>
      <c r="AS2" s="3">
        <v>9.4</v>
      </c>
      <c r="AT2" s="3">
        <v>2.1</v>
      </c>
      <c r="AU2" s="3">
        <v>6.9</v>
      </c>
      <c r="AW2" s="3">
        <v>8</v>
      </c>
      <c r="AX2">
        <v>26.9</v>
      </c>
      <c r="AY2">
        <v>26.6</v>
      </c>
      <c r="AZ2" s="4">
        <v>37801</v>
      </c>
      <c r="BA2" s="18">
        <f>AZ2*100000/B2</f>
        <v>717.80220097398239</v>
      </c>
      <c r="BB2" s="3">
        <v>650.86</v>
      </c>
      <c r="BC2" s="4">
        <v>7233</v>
      </c>
      <c r="BD2" s="4">
        <v>9575</v>
      </c>
      <c r="BE2" s="4">
        <v>2023</v>
      </c>
      <c r="BF2" s="4">
        <v>2031</v>
      </c>
      <c r="BG2" s="18">
        <v>121.81</v>
      </c>
      <c r="BH2" s="18">
        <v>169.08</v>
      </c>
      <c r="BI2" s="18">
        <v>34.14</v>
      </c>
      <c r="BJ2" s="18">
        <v>35.99</v>
      </c>
      <c r="BK2" s="18">
        <v>789.02</v>
      </c>
      <c r="BL2" s="18">
        <v>545.80999999999995</v>
      </c>
      <c r="BM2">
        <v>35753</v>
      </c>
      <c r="BN2">
        <v>843</v>
      </c>
      <c r="BO2">
        <v>397</v>
      </c>
      <c r="BP2">
        <v>372</v>
      </c>
      <c r="BQ2">
        <v>279</v>
      </c>
      <c r="BR2">
        <v>35550</v>
      </c>
      <c r="BS2">
        <v>926</v>
      </c>
      <c r="BT2">
        <v>442</v>
      </c>
      <c r="BU2">
        <v>456</v>
      </c>
      <c r="BV2">
        <v>320</v>
      </c>
      <c r="BW2" s="3">
        <v>32.1</v>
      </c>
      <c r="BX2" s="3">
        <v>30</v>
      </c>
      <c r="BY2" s="3">
        <v>27.2</v>
      </c>
      <c r="BZ2" s="4">
        <v>3294</v>
      </c>
      <c r="CA2" s="4">
        <v>4764</v>
      </c>
      <c r="CB2" s="13">
        <f t="shared" ref="CB2:CE5" si="0">IF(BC2&lt;20,"*",BG2)</f>
        <v>121.81</v>
      </c>
      <c r="CC2" s="13">
        <f t="shared" si="0"/>
        <v>169.08</v>
      </c>
      <c r="CD2" s="13">
        <f t="shared" si="0"/>
        <v>34.14</v>
      </c>
      <c r="CE2" s="13">
        <f t="shared" si="0"/>
        <v>35.99</v>
      </c>
    </row>
    <row r="3" spans="1:83" x14ac:dyDescent="0.25">
      <c r="A3" s="2" t="s">
        <v>2</v>
      </c>
      <c r="B3" s="4">
        <v>15646</v>
      </c>
      <c r="C3" s="4">
        <v>7111</v>
      </c>
      <c r="D3" s="3">
        <v>47.0562341806977</v>
      </c>
      <c r="E3" s="15">
        <v>25.123803235391218</v>
      </c>
      <c r="F3" s="15">
        <v>72.180037416088922</v>
      </c>
      <c r="G3" s="16">
        <v>10.6</v>
      </c>
      <c r="H3" s="5">
        <v>712.58333333333337</v>
      </c>
      <c r="I3" s="5">
        <v>15671</v>
      </c>
      <c r="J3" s="5">
        <v>55</v>
      </c>
      <c r="K3" s="5">
        <v>346</v>
      </c>
      <c r="L3" s="5">
        <v>37</v>
      </c>
      <c r="M3" s="5">
        <v>65</v>
      </c>
      <c r="N3" s="5">
        <v>102</v>
      </c>
      <c r="O3" s="5">
        <v>14990</v>
      </c>
      <c r="P3" s="5">
        <v>56</v>
      </c>
      <c r="Q3" s="5">
        <v>422</v>
      </c>
      <c r="R3" s="5">
        <v>32</v>
      </c>
      <c r="S3" s="5">
        <v>146</v>
      </c>
      <c r="T3" s="5">
        <v>149</v>
      </c>
      <c r="U3" s="17">
        <v>28747</v>
      </c>
      <c r="V3" s="17">
        <v>39680</v>
      </c>
      <c r="W3" s="15">
        <v>13.9</v>
      </c>
      <c r="X3" s="15">
        <v>22.6</v>
      </c>
      <c r="Y3" s="5">
        <v>2018</v>
      </c>
      <c r="Z3" s="16">
        <v>51.387512388503467</v>
      </c>
      <c r="AA3" s="15">
        <v>0.14866204162537167</v>
      </c>
      <c r="AB3" s="16">
        <v>17.244796828543112</v>
      </c>
      <c r="AC3" s="1"/>
      <c r="AD3" s="5">
        <v>144</v>
      </c>
      <c r="AE3" s="15">
        <v>9.1999999999999993</v>
      </c>
      <c r="AF3" s="15">
        <v>2.8</v>
      </c>
      <c r="AG3" s="15">
        <v>5.6</v>
      </c>
      <c r="AH3" s="15">
        <v>86.6</v>
      </c>
      <c r="AI3" s="15">
        <v>33.299999999999997</v>
      </c>
      <c r="AJ3" s="15">
        <v>41.7</v>
      </c>
      <c r="AK3" s="1">
        <v>0</v>
      </c>
      <c r="AL3" s="15">
        <v>93.8</v>
      </c>
      <c r="AM3" s="15">
        <v>0.7</v>
      </c>
      <c r="AN3" s="15">
        <v>4.0999999999999996</v>
      </c>
      <c r="AO3" s="15">
        <v>0</v>
      </c>
      <c r="AP3" s="3">
        <v>1.4</v>
      </c>
      <c r="AQ3" s="3">
        <v>2.1</v>
      </c>
      <c r="AR3" s="6">
        <v>91.7</v>
      </c>
      <c r="AS3" s="6">
        <v>1.4</v>
      </c>
      <c r="AT3" s="6">
        <v>5.6</v>
      </c>
      <c r="AU3" s="6">
        <v>0</v>
      </c>
      <c r="AW3" s="3">
        <v>0.7</v>
      </c>
      <c r="AX3" s="3">
        <v>35.1</v>
      </c>
      <c r="AY3">
        <v>27.2</v>
      </c>
      <c r="AZ3">
        <v>209</v>
      </c>
      <c r="BA3" s="18">
        <f t="shared" ref="BA3:BA66" si="1">AZ3*100000/B3</f>
        <v>1335.8046785120798</v>
      </c>
      <c r="BB3" s="3">
        <v>736.65</v>
      </c>
      <c r="BC3" s="4">
        <v>55</v>
      </c>
      <c r="BD3" s="4">
        <v>50</v>
      </c>
      <c r="BE3" s="4">
        <v>7</v>
      </c>
      <c r="BF3" s="4">
        <v>12</v>
      </c>
      <c r="BG3" s="18">
        <v>182.59100000000001</v>
      </c>
      <c r="BH3" s="18">
        <v>161.19</v>
      </c>
      <c r="BI3" s="18" t="s">
        <v>1</v>
      </c>
      <c r="BJ3" s="18" t="s">
        <v>1</v>
      </c>
      <c r="BK3" s="18">
        <v>900.39</v>
      </c>
      <c r="BL3" s="18">
        <v>574.05999999999995</v>
      </c>
      <c r="BM3">
        <v>171</v>
      </c>
      <c r="BN3">
        <v>0</v>
      </c>
      <c r="BO3">
        <v>4</v>
      </c>
      <c r="BP3">
        <v>1</v>
      </c>
      <c r="BQ3">
        <v>0</v>
      </c>
      <c r="BR3">
        <v>204</v>
      </c>
      <c r="BS3">
        <v>0</v>
      </c>
      <c r="BT3">
        <v>5</v>
      </c>
      <c r="BU3">
        <v>0</v>
      </c>
      <c r="BV3">
        <v>0</v>
      </c>
      <c r="BW3" s="3">
        <v>32.472939217318903</v>
      </c>
      <c r="BX3" s="3">
        <v>36.109064112011801</v>
      </c>
      <c r="BY3" s="3">
        <v>27.835768963117602</v>
      </c>
      <c r="BZ3" s="4">
        <v>4</v>
      </c>
      <c r="CA3" s="4">
        <v>7</v>
      </c>
      <c r="CB3" s="13">
        <f t="shared" si="0"/>
        <v>182.59100000000001</v>
      </c>
      <c r="CC3" s="13">
        <f t="shared" si="0"/>
        <v>161.19</v>
      </c>
      <c r="CD3" s="13" t="str">
        <f t="shared" si="0"/>
        <v>*</v>
      </c>
      <c r="CE3" s="13" t="str">
        <f t="shared" si="0"/>
        <v>*</v>
      </c>
    </row>
    <row r="4" spans="1:83" x14ac:dyDescent="0.25">
      <c r="A4" s="2" t="s">
        <v>3</v>
      </c>
      <c r="B4" s="4">
        <v>331582</v>
      </c>
      <c r="C4" s="4">
        <v>122105</v>
      </c>
      <c r="D4" s="3">
        <v>13.416109877002066</v>
      </c>
      <c r="E4" s="15">
        <v>29.886423551986724</v>
      </c>
      <c r="F4" s="15">
        <v>43.302533428988788</v>
      </c>
      <c r="G4" s="16">
        <v>8.5</v>
      </c>
      <c r="H4" s="5">
        <v>8070.666666666667</v>
      </c>
      <c r="I4" s="5">
        <v>293981</v>
      </c>
      <c r="J4" s="5">
        <v>9925</v>
      </c>
      <c r="K4" s="5">
        <v>2448</v>
      </c>
      <c r="L4" s="5">
        <v>11178</v>
      </c>
      <c r="M4" s="5">
        <v>6464</v>
      </c>
      <c r="N4" s="5">
        <v>7879</v>
      </c>
      <c r="O4" s="5">
        <v>296794</v>
      </c>
      <c r="P4" s="5">
        <v>13160</v>
      </c>
      <c r="Q4" s="5">
        <v>2562</v>
      </c>
      <c r="R4" s="5">
        <v>13043</v>
      </c>
      <c r="S4" s="5">
        <v>6023</v>
      </c>
      <c r="T4" s="5">
        <v>9660</v>
      </c>
      <c r="U4" s="17">
        <v>38744</v>
      </c>
      <c r="V4" s="17">
        <v>69981</v>
      </c>
      <c r="W4" s="15">
        <v>5.8</v>
      </c>
      <c r="X4" s="15">
        <v>7.4</v>
      </c>
      <c r="Y4" s="5">
        <v>63985</v>
      </c>
      <c r="Z4" s="16">
        <v>30.539970305540358</v>
      </c>
      <c r="AA4" s="15">
        <v>6.5859185746659374</v>
      </c>
      <c r="AB4" s="16">
        <v>13.661014300226615</v>
      </c>
      <c r="AC4" s="1"/>
      <c r="AD4" s="5">
        <v>4288</v>
      </c>
      <c r="AE4" s="15">
        <v>12.9</v>
      </c>
      <c r="AF4" s="15">
        <v>4.7</v>
      </c>
      <c r="AG4" s="15">
        <v>7.7</v>
      </c>
      <c r="AH4" s="15">
        <v>86.7</v>
      </c>
      <c r="AI4" s="15">
        <v>26</v>
      </c>
      <c r="AJ4" s="15">
        <v>30.4</v>
      </c>
      <c r="AK4" s="1">
        <v>32</v>
      </c>
      <c r="AL4" s="15">
        <v>82.9</v>
      </c>
      <c r="AM4" s="15">
        <v>5.4</v>
      </c>
      <c r="AN4" s="15">
        <v>0.6</v>
      </c>
      <c r="AO4" s="15">
        <v>6.3</v>
      </c>
      <c r="AP4" s="3">
        <v>4.8</v>
      </c>
      <c r="AQ4" s="3">
        <v>5</v>
      </c>
      <c r="AR4" s="6">
        <v>78.8</v>
      </c>
      <c r="AS4" s="6">
        <v>8.5</v>
      </c>
      <c r="AT4" s="6">
        <v>0.7</v>
      </c>
      <c r="AU4" s="6">
        <v>7.2</v>
      </c>
      <c r="AW4" s="3">
        <v>5.3</v>
      </c>
      <c r="AX4" s="3">
        <v>20.399999999999999</v>
      </c>
      <c r="AY4">
        <v>22</v>
      </c>
      <c r="AZ4">
        <v>1538</v>
      </c>
      <c r="BA4" s="18">
        <f t="shared" si="1"/>
        <v>463.83699959587676</v>
      </c>
      <c r="BB4" s="3">
        <v>593.86</v>
      </c>
      <c r="BC4" s="4">
        <v>234</v>
      </c>
      <c r="BD4" s="4">
        <v>457</v>
      </c>
      <c r="BE4" s="4">
        <v>89</v>
      </c>
      <c r="BF4" s="4">
        <v>97</v>
      </c>
      <c r="BG4" s="18">
        <v>92.102000000000004</v>
      </c>
      <c r="BH4" s="18">
        <v>165.774</v>
      </c>
      <c r="BI4" s="18">
        <v>37.630000000000003</v>
      </c>
      <c r="BJ4" s="18">
        <v>33.441000000000003</v>
      </c>
      <c r="BK4" s="18">
        <v>677.71</v>
      </c>
      <c r="BL4" s="18">
        <v>521.82000000000005</v>
      </c>
      <c r="BM4">
        <v>1427</v>
      </c>
      <c r="BN4">
        <v>29</v>
      </c>
      <c r="BO4">
        <v>6</v>
      </c>
      <c r="BP4">
        <v>25</v>
      </c>
      <c r="BQ4">
        <v>11</v>
      </c>
      <c r="BR4">
        <v>1465</v>
      </c>
      <c r="BS4">
        <v>33</v>
      </c>
      <c r="BT4">
        <v>11</v>
      </c>
      <c r="BU4">
        <v>22</v>
      </c>
      <c r="BV4">
        <v>9</v>
      </c>
      <c r="BW4" s="3">
        <v>27.798945347029601</v>
      </c>
      <c r="BX4" s="3">
        <v>24.7229326513214</v>
      </c>
      <c r="BY4" s="3">
        <v>23.952278984398902</v>
      </c>
      <c r="BZ4" s="4">
        <v>193</v>
      </c>
      <c r="CA4" s="4">
        <v>287</v>
      </c>
      <c r="CB4" s="13">
        <f t="shared" si="0"/>
        <v>92.102000000000004</v>
      </c>
      <c r="CC4" s="13">
        <f t="shared" si="0"/>
        <v>165.774</v>
      </c>
      <c r="CD4" s="13">
        <f t="shared" si="0"/>
        <v>37.630000000000003</v>
      </c>
      <c r="CE4" s="13">
        <f t="shared" si="0"/>
        <v>33.441000000000003</v>
      </c>
    </row>
    <row r="5" spans="1:83" x14ac:dyDescent="0.25">
      <c r="A5" s="2" t="s">
        <v>4</v>
      </c>
      <c r="B5" s="4">
        <v>32076</v>
      </c>
      <c r="C5" s="4">
        <v>13273</v>
      </c>
      <c r="D5" s="3">
        <v>27.252419955323901</v>
      </c>
      <c r="E5" s="15">
        <v>31.973194341027551</v>
      </c>
      <c r="F5" s="15">
        <v>59.225614296351452</v>
      </c>
      <c r="G5" s="16">
        <v>9</v>
      </c>
      <c r="H5" s="5">
        <v>1591</v>
      </c>
      <c r="I5" s="5">
        <v>28624</v>
      </c>
      <c r="J5" s="5">
        <v>120</v>
      </c>
      <c r="K5" s="5">
        <v>2401</v>
      </c>
      <c r="L5" s="5">
        <v>144</v>
      </c>
      <c r="M5" s="5">
        <v>579</v>
      </c>
      <c r="N5" s="5">
        <v>325</v>
      </c>
      <c r="O5" s="5">
        <v>28429</v>
      </c>
      <c r="P5" s="5">
        <v>163</v>
      </c>
      <c r="Q5" s="5">
        <v>2523</v>
      </c>
      <c r="R5" s="5">
        <v>160</v>
      </c>
      <c r="S5" s="5">
        <v>801</v>
      </c>
      <c r="T5" s="5">
        <v>457</v>
      </c>
      <c r="U5" s="17">
        <v>34241</v>
      </c>
      <c r="V5" s="17">
        <v>43999</v>
      </c>
      <c r="W5" s="15">
        <v>11.6</v>
      </c>
      <c r="X5" s="15">
        <v>17.7</v>
      </c>
      <c r="Y5" s="5">
        <v>4466</v>
      </c>
      <c r="Z5" s="16">
        <v>41.043439319301392</v>
      </c>
      <c r="AA5" s="15">
        <v>0.2239140170174653</v>
      </c>
      <c r="AB5" s="16">
        <v>20.510523958799819</v>
      </c>
      <c r="AC5" s="1"/>
      <c r="AD5" s="5">
        <v>442</v>
      </c>
      <c r="AE5" s="15">
        <v>13.8</v>
      </c>
      <c r="AF5" s="15">
        <v>4</v>
      </c>
      <c r="AG5" s="15">
        <v>6.3</v>
      </c>
      <c r="AH5" s="15">
        <v>84.1</v>
      </c>
      <c r="AI5" s="15">
        <v>27.1</v>
      </c>
      <c r="AJ5" s="15">
        <v>41</v>
      </c>
      <c r="AK5" s="1">
        <v>2</v>
      </c>
      <c r="AL5" s="15">
        <v>82.9</v>
      </c>
      <c r="AM5" s="15">
        <v>1.5</v>
      </c>
      <c r="AN5" s="15">
        <v>14.6</v>
      </c>
      <c r="AO5" s="15">
        <v>0.2</v>
      </c>
      <c r="AP5" s="3">
        <v>0.7</v>
      </c>
      <c r="AQ5" s="3">
        <v>1.7</v>
      </c>
      <c r="AR5" s="6">
        <v>79.900000000000006</v>
      </c>
      <c r="AS5" s="6">
        <v>0.5</v>
      </c>
      <c r="AT5" s="6">
        <v>17.399999999999999</v>
      </c>
      <c r="AU5" s="6">
        <v>0.9</v>
      </c>
      <c r="AW5" s="3">
        <v>2.2999999999999998</v>
      </c>
      <c r="AX5" s="3">
        <v>29.5</v>
      </c>
      <c r="AY5">
        <v>37.799999999999997</v>
      </c>
      <c r="AZ5">
        <v>359</v>
      </c>
      <c r="BA5" s="18">
        <f t="shared" si="1"/>
        <v>1119.2168599576007</v>
      </c>
      <c r="BB5" s="3">
        <v>859.33</v>
      </c>
      <c r="BC5" s="4">
        <v>69</v>
      </c>
      <c r="BD5" s="4">
        <v>90</v>
      </c>
      <c r="BE5" s="4">
        <v>25</v>
      </c>
      <c r="BF5" s="4">
        <v>18</v>
      </c>
      <c r="BG5" s="18">
        <v>159.94999999999999</v>
      </c>
      <c r="BH5" s="18">
        <v>208.02699999999999</v>
      </c>
      <c r="BI5" s="18">
        <v>61.038999999999994</v>
      </c>
      <c r="BJ5" s="18" t="s">
        <v>1</v>
      </c>
      <c r="BK5" s="18">
        <v>1022.67</v>
      </c>
      <c r="BL5" s="18">
        <v>755.14</v>
      </c>
      <c r="BM5">
        <v>299</v>
      </c>
      <c r="BN5">
        <v>0</v>
      </c>
      <c r="BO5">
        <v>23</v>
      </c>
      <c r="BP5">
        <v>1</v>
      </c>
      <c r="BQ5">
        <v>0</v>
      </c>
      <c r="BR5">
        <v>308</v>
      </c>
      <c r="BS5">
        <v>0</v>
      </c>
      <c r="BT5">
        <v>31</v>
      </c>
      <c r="BU5">
        <v>0</v>
      </c>
      <c r="BV5">
        <v>0</v>
      </c>
      <c r="BW5" s="3">
        <v>41.414463204842299</v>
      </c>
      <c r="BX5" s="3">
        <v>40.046769950306903</v>
      </c>
      <c r="BY5" s="3">
        <v>36.107193229901199</v>
      </c>
      <c r="BZ5" s="4">
        <v>17</v>
      </c>
      <c r="CA5" s="4">
        <v>25</v>
      </c>
      <c r="CB5" s="13">
        <f t="shared" si="0"/>
        <v>159.94999999999999</v>
      </c>
      <c r="CC5" s="13">
        <f t="shared" si="0"/>
        <v>208.02699999999999</v>
      </c>
      <c r="CD5" s="13">
        <f t="shared" si="0"/>
        <v>61.038999999999994</v>
      </c>
      <c r="CE5" s="13" t="str">
        <f t="shared" si="0"/>
        <v>*</v>
      </c>
    </row>
    <row r="6" spans="1:83" x14ac:dyDescent="0.25">
      <c r="A6" s="2" t="s">
        <v>5</v>
      </c>
      <c r="B6" s="4">
        <v>44350</v>
      </c>
      <c r="C6" s="4">
        <v>16480</v>
      </c>
      <c r="D6" s="3">
        <v>19.584782164041727</v>
      </c>
      <c r="E6" s="15">
        <v>31.604963523556282</v>
      </c>
      <c r="F6" s="15">
        <v>51.189745687598013</v>
      </c>
      <c r="G6" s="16">
        <v>8.9</v>
      </c>
      <c r="H6" s="5">
        <v>3634.1666666666665</v>
      </c>
      <c r="I6" s="5">
        <v>33075</v>
      </c>
      <c r="J6" s="5">
        <v>197</v>
      </c>
      <c r="K6" s="5">
        <v>8546</v>
      </c>
      <c r="L6" s="5">
        <v>393</v>
      </c>
      <c r="M6" s="5">
        <v>660</v>
      </c>
      <c r="N6" s="5">
        <v>518</v>
      </c>
      <c r="O6" s="5">
        <v>33675</v>
      </c>
      <c r="P6" s="5">
        <v>326</v>
      </c>
      <c r="Q6" s="5">
        <v>9012</v>
      </c>
      <c r="R6" s="5">
        <v>396</v>
      </c>
      <c r="S6" s="5">
        <v>941</v>
      </c>
      <c r="T6" s="5">
        <v>773</v>
      </c>
      <c r="U6" s="17">
        <v>29633</v>
      </c>
      <c r="V6" s="17">
        <v>44742</v>
      </c>
      <c r="W6" s="15">
        <v>17</v>
      </c>
      <c r="X6" s="15">
        <v>25.2</v>
      </c>
      <c r="Y6" s="5">
        <v>7667</v>
      </c>
      <c r="Z6" s="16">
        <v>59.566975348897877</v>
      </c>
      <c r="AA6" s="15">
        <v>0.75648884831094299</v>
      </c>
      <c r="AB6" s="16">
        <v>18.638320073040301</v>
      </c>
      <c r="AC6" s="1"/>
      <c r="AD6" s="5">
        <v>683</v>
      </c>
      <c r="AE6" s="15">
        <v>15.4</v>
      </c>
      <c r="AF6" s="15">
        <v>5</v>
      </c>
      <c r="AG6" s="15">
        <v>10.1</v>
      </c>
      <c r="AH6" s="15">
        <v>74.3</v>
      </c>
      <c r="AI6" s="15">
        <v>30.2</v>
      </c>
      <c r="AJ6" s="15">
        <v>59.7</v>
      </c>
      <c r="AK6" s="1">
        <v>3</v>
      </c>
      <c r="AL6" s="15">
        <v>60.5</v>
      </c>
      <c r="AM6" s="15">
        <v>0.5</v>
      </c>
      <c r="AN6" s="15">
        <v>36.6</v>
      </c>
      <c r="AO6" s="15">
        <v>0.8</v>
      </c>
      <c r="AP6" s="3">
        <v>1.7</v>
      </c>
      <c r="AQ6" s="3">
        <v>0.8</v>
      </c>
      <c r="AR6" s="6">
        <v>53.9</v>
      </c>
      <c r="AS6" s="6">
        <v>0.6</v>
      </c>
      <c r="AT6" s="6">
        <v>43.8</v>
      </c>
      <c r="AU6" s="6">
        <v>0.4</v>
      </c>
      <c r="AW6" s="3">
        <v>0.7</v>
      </c>
      <c r="AX6" s="3">
        <v>54.7</v>
      </c>
      <c r="AY6">
        <v>60.3</v>
      </c>
      <c r="AZ6">
        <v>333</v>
      </c>
      <c r="BA6" s="18">
        <f t="shared" si="1"/>
        <v>750.84554678692223</v>
      </c>
      <c r="BB6" s="3">
        <v>717.35</v>
      </c>
      <c r="BC6" s="4">
        <v>72</v>
      </c>
      <c r="BD6" s="4">
        <v>66</v>
      </c>
      <c r="BE6" s="4">
        <v>22</v>
      </c>
      <c r="BF6" s="4">
        <v>15</v>
      </c>
      <c r="BG6" s="18">
        <v>153.524</v>
      </c>
      <c r="BH6" s="18">
        <v>139.73599999999999</v>
      </c>
      <c r="BI6" s="18">
        <v>45.224000000000004</v>
      </c>
      <c r="BJ6" s="18" t="s">
        <v>1</v>
      </c>
      <c r="BK6" s="18">
        <v>838.89</v>
      </c>
      <c r="BL6" s="18">
        <v>601.46</v>
      </c>
      <c r="BM6">
        <v>272</v>
      </c>
      <c r="BN6">
        <v>0</v>
      </c>
      <c r="BO6">
        <v>68</v>
      </c>
      <c r="BP6">
        <v>0</v>
      </c>
      <c r="BQ6">
        <v>1</v>
      </c>
      <c r="BR6">
        <v>250</v>
      </c>
      <c r="BS6">
        <v>0</v>
      </c>
      <c r="BT6">
        <v>80</v>
      </c>
      <c r="BU6">
        <v>0</v>
      </c>
      <c r="BV6">
        <v>0</v>
      </c>
      <c r="BW6" s="3">
        <v>44.529961517317197</v>
      </c>
      <c r="BX6" s="3">
        <v>45.376712328767098</v>
      </c>
      <c r="BY6" s="3">
        <v>47.293746715711997</v>
      </c>
      <c r="BZ6" s="4">
        <v>33</v>
      </c>
      <c r="CA6" s="4">
        <v>57</v>
      </c>
      <c r="CB6" s="13">
        <f t="shared" ref="CB6:CB24" si="2">IF(BC6&lt;20,"*",BG6)</f>
        <v>153.524</v>
      </c>
      <c r="CC6" s="13">
        <f t="shared" ref="CC6:CC24" si="3">IF(BD6&lt;20,"*",BH6)</f>
        <v>139.73599999999999</v>
      </c>
      <c r="CD6" s="13">
        <f t="shared" ref="CD6:CD24" si="4">IF(BE6&lt;20,"*",BI6)</f>
        <v>45.224000000000004</v>
      </c>
      <c r="CE6" s="13" t="str">
        <f t="shared" ref="CE6:CE24" si="5">IF(BF6&lt;20,"*",BJ6)</f>
        <v>*</v>
      </c>
    </row>
    <row r="7" spans="1:83" x14ac:dyDescent="0.25">
      <c r="A7" s="2" t="s">
        <v>6</v>
      </c>
      <c r="B7" s="4">
        <v>40193</v>
      </c>
      <c r="C7" s="4">
        <v>15741</v>
      </c>
      <c r="D7" s="3">
        <v>14.800547235023041</v>
      </c>
      <c r="E7" s="15">
        <v>29.903513824884794</v>
      </c>
      <c r="F7" s="15">
        <v>44.704061059907836</v>
      </c>
      <c r="G7" s="16">
        <v>8.6</v>
      </c>
      <c r="H7" s="5">
        <v>1055.3333333333333</v>
      </c>
      <c r="I7" s="5">
        <v>36736</v>
      </c>
      <c r="J7" s="5">
        <v>526</v>
      </c>
      <c r="K7" s="5">
        <v>214</v>
      </c>
      <c r="L7" s="5">
        <v>628</v>
      </c>
      <c r="M7" s="5">
        <v>401</v>
      </c>
      <c r="N7" s="5">
        <v>518</v>
      </c>
      <c r="O7" s="5">
        <v>38194</v>
      </c>
      <c r="P7" s="5">
        <v>681</v>
      </c>
      <c r="Q7" s="5">
        <v>242</v>
      </c>
      <c r="R7" s="5">
        <v>556</v>
      </c>
      <c r="S7" s="5">
        <v>520</v>
      </c>
      <c r="T7" s="5">
        <v>564</v>
      </c>
      <c r="U7" s="17">
        <v>31763</v>
      </c>
      <c r="V7" s="17">
        <v>50587</v>
      </c>
      <c r="W7" s="15">
        <v>10.199999999999999</v>
      </c>
      <c r="X7" s="15">
        <v>12.8</v>
      </c>
      <c r="Y7" s="5">
        <v>5455</v>
      </c>
      <c r="Z7" s="16">
        <v>32.447296058661777</v>
      </c>
      <c r="AA7" s="15">
        <v>0.23831347387717691</v>
      </c>
      <c r="AB7" s="16">
        <v>16.901924839596699</v>
      </c>
      <c r="AC7" s="1"/>
      <c r="AD7" s="5">
        <v>554</v>
      </c>
      <c r="AE7" s="15">
        <v>13.8</v>
      </c>
      <c r="AF7" s="15">
        <v>6.1</v>
      </c>
      <c r="AG7" s="15">
        <v>11.6</v>
      </c>
      <c r="AH7" s="15">
        <v>87.9</v>
      </c>
      <c r="AI7" s="15">
        <v>28.9</v>
      </c>
      <c r="AJ7" s="15">
        <v>33.799999999999997</v>
      </c>
      <c r="AK7" s="1">
        <v>1</v>
      </c>
      <c r="AL7" s="15">
        <v>95.3</v>
      </c>
      <c r="AM7" s="15">
        <v>2.2999999999999998</v>
      </c>
      <c r="AN7" s="15">
        <v>0.5</v>
      </c>
      <c r="AO7" s="15">
        <v>1.3</v>
      </c>
      <c r="AP7" s="3">
        <v>0.5</v>
      </c>
      <c r="AQ7" s="3">
        <v>0.5</v>
      </c>
      <c r="AR7" s="6">
        <v>96.8</v>
      </c>
      <c r="AS7" s="6">
        <v>1.8</v>
      </c>
      <c r="AT7" s="6">
        <v>0.4</v>
      </c>
      <c r="AU7" s="6">
        <v>0.9</v>
      </c>
      <c r="AW7" s="3">
        <v>0.9</v>
      </c>
      <c r="AX7" s="3">
        <v>36.299999999999997</v>
      </c>
      <c r="AY7">
        <v>30</v>
      </c>
      <c r="AZ7">
        <v>277</v>
      </c>
      <c r="BA7" s="18">
        <f t="shared" si="1"/>
        <v>689.17473191849331</v>
      </c>
      <c r="BB7" s="3">
        <v>711.33</v>
      </c>
      <c r="BC7" s="4">
        <v>66</v>
      </c>
      <c r="BD7" s="4">
        <v>56</v>
      </c>
      <c r="BE7" s="4">
        <v>16</v>
      </c>
      <c r="BF7" s="4">
        <v>13</v>
      </c>
      <c r="BG7" s="18">
        <v>162.203</v>
      </c>
      <c r="BH7" s="18">
        <v>159.02600000000001</v>
      </c>
      <c r="BI7" s="18" t="s">
        <v>1</v>
      </c>
      <c r="BJ7" s="18" t="s">
        <v>1</v>
      </c>
      <c r="BK7" s="18">
        <v>766.67</v>
      </c>
      <c r="BL7" s="18">
        <v>640.05999999999995</v>
      </c>
      <c r="BM7">
        <v>332</v>
      </c>
      <c r="BN7">
        <v>3</v>
      </c>
      <c r="BO7">
        <v>0</v>
      </c>
      <c r="BP7">
        <v>0</v>
      </c>
      <c r="BQ7">
        <v>0</v>
      </c>
      <c r="BR7">
        <v>275</v>
      </c>
      <c r="BS7">
        <v>1</v>
      </c>
      <c r="BT7">
        <v>0</v>
      </c>
      <c r="BU7">
        <v>1</v>
      </c>
      <c r="BV7">
        <v>0</v>
      </c>
      <c r="BW7" s="3">
        <v>32.021709633649898</v>
      </c>
      <c r="BX7" s="3">
        <v>40.500736377025</v>
      </c>
      <c r="BY7" s="3">
        <v>36.388508891928801</v>
      </c>
      <c r="BZ7" s="4">
        <v>33</v>
      </c>
      <c r="CA7" s="4">
        <v>62</v>
      </c>
      <c r="CB7" s="13">
        <f t="shared" si="2"/>
        <v>162.203</v>
      </c>
      <c r="CC7" s="13">
        <f t="shared" si="3"/>
        <v>159.02600000000001</v>
      </c>
      <c r="CD7" s="13" t="str">
        <f t="shared" si="4"/>
        <v>*</v>
      </c>
      <c r="CE7" s="13" t="str">
        <f t="shared" si="5"/>
        <v>*</v>
      </c>
    </row>
    <row r="8" spans="1:83" x14ac:dyDescent="0.25">
      <c r="A8" s="2" t="s">
        <v>7</v>
      </c>
      <c r="B8" s="4">
        <v>5251</v>
      </c>
      <c r="C8" s="4">
        <v>2222</v>
      </c>
      <c r="D8" s="3">
        <v>42.333873581847648</v>
      </c>
      <c r="E8" s="15">
        <v>27.876823338735818</v>
      </c>
      <c r="F8" s="15">
        <v>70.210696920583473</v>
      </c>
      <c r="G8" s="16">
        <v>6.1</v>
      </c>
      <c r="H8" s="5">
        <v>132.25</v>
      </c>
      <c r="I8" s="5">
        <v>5414</v>
      </c>
      <c r="J8" s="5">
        <v>12</v>
      </c>
      <c r="K8" s="5">
        <v>29</v>
      </c>
      <c r="L8" s="5">
        <v>24</v>
      </c>
      <c r="M8" s="5">
        <v>2</v>
      </c>
      <c r="N8" s="5">
        <v>28</v>
      </c>
      <c r="O8" s="5">
        <v>5162</v>
      </c>
      <c r="P8" s="5">
        <v>11</v>
      </c>
      <c r="Q8" s="5">
        <v>33</v>
      </c>
      <c r="R8" s="5">
        <v>26</v>
      </c>
      <c r="S8" s="5">
        <v>19</v>
      </c>
      <c r="T8" s="5">
        <v>28</v>
      </c>
      <c r="U8" s="17">
        <v>37309</v>
      </c>
      <c r="V8" s="17">
        <v>39768</v>
      </c>
      <c r="W8" s="15">
        <v>12.6</v>
      </c>
      <c r="X8" s="15">
        <v>16.2</v>
      </c>
      <c r="Y8" s="5">
        <v>897</v>
      </c>
      <c r="Z8" s="16">
        <v>42.474916387959865</v>
      </c>
      <c r="AA8" s="15">
        <v>0.55741360089186176</v>
      </c>
      <c r="AB8" s="16">
        <v>13.154960981047937</v>
      </c>
      <c r="AC8" s="1"/>
      <c r="AD8" s="5">
        <v>72</v>
      </c>
      <c r="AE8" s="15">
        <v>13.7</v>
      </c>
      <c r="AF8" s="15">
        <v>5.7</v>
      </c>
      <c r="AG8" s="15">
        <v>15.7</v>
      </c>
      <c r="AH8" s="15">
        <v>85.9</v>
      </c>
      <c r="AI8" s="15">
        <v>29.2</v>
      </c>
      <c r="AJ8" s="15">
        <v>34.700000000000003</v>
      </c>
      <c r="AK8" s="1">
        <v>0</v>
      </c>
      <c r="AL8" s="15">
        <v>98.3</v>
      </c>
      <c r="AM8" s="15">
        <v>1.7</v>
      </c>
      <c r="AN8" s="15">
        <v>0</v>
      </c>
      <c r="AO8" s="15">
        <v>0</v>
      </c>
      <c r="AP8" s="3">
        <v>0</v>
      </c>
      <c r="AQ8" s="3">
        <v>0</v>
      </c>
      <c r="AR8" s="6">
        <v>97.2</v>
      </c>
      <c r="AS8" s="6">
        <v>1.4</v>
      </c>
      <c r="AT8" s="6">
        <v>0</v>
      </c>
      <c r="AU8" s="6">
        <v>0</v>
      </c>
      <c r="AW8" s="3">
        <v>1.4</v>
      </c>
      <c r="AX8" s="3" t="s">
        <v>1</v>
      </c>
      <c r="AY8" t="s">
        <v>1</v>
      </c>
      <c r="AZ8">
        <v>83</v>
      </c>
      <c r="BA8" s="18">
        <f t="shared" si="1"/>
        <v>1580.6513045134261</v>
      </c>
      <c r="BB8" s="3">
        <v>756.72</v>
      </c>
      <c r="BC8" s="4">
        <v>21</v>
      </c>
      <c r="BD8" s="4">
        <v>22</v>
      </c>
      <c r="BE8" s="4">
        <v>3</v>
      </c>
      <c r="BF8" s="4">
        <v>3</v>
      </c>
      <c r="BG8" s="18">
        <v>170.37099999999998</v>
      </c>
      <c r="BH8" s="18">
        <v>220.17900000000003</v>
      </c>
      <c r="BI8" s="18" t="s">
        <v>1</v>
      </c>
      <c r="BJ8" s="18" t="s">
        <v>1</v>
      </c>
      <c r="BK8" s="18">
        <v>1054.32</v>
      </c>
      <c r="BL8" s="18">
        <v>527.79999999999995</v>
      </c>
      <c r="BM8">
        <v>84</v>
      </c>
      <c r="BN8">
        <v>0</v>
      </c>
      <c r="BO8">
        <v>1</v>
      </c>
      <c r="BP8">
        <v>0</v>
      </c>
      <c r="BQ8">
        <v>0</v>
      </c>
      <c r="BR8">
        <v>82</v>
      </c>
      <c r="BS8">
        <v>0</v>
      </c>
      <c r="BT8">
        <v>0</v>
      </c>
      <c r="BU8">
        <v>0</v>
      </c>
      <c r="BV8">
        <v>0</v>
      </c>
      <c r="BW8" s="3" t="s">
        <v>1</v>
      </c>
      <c r="BX8" s="3">
        <v>33.386327503974499</v>
      </c>
      <c r="BY8" s="3" t="s">
        <v>1</v>
      </c>
      <c r="BZ8" s="4">
        <v>4</v>
      </c>
      <c r="CA8" s="4">
        <v>11</v>
      </c>
      <c r="CB8" s="13">
        <f t="shared" si="2"/>
        <v>170.37099999999998</v>
      </c>
      <c r="CC8" s="13">
        <f t="shared" si="3"/>
        <v>220.17900000000003</v>
      </c>
      <c r="CD8" s="13" t="str">
        <f t="shared" si="4"/>
        <v>*</v>
      </c>
      <c r="CE8" s="13" t="str">
        <f t="shared" si="5"/>
        <v>*</v>
      </c>
    </row>
    <row r="9" spans="1:83" x14ac:dyDescent="0.25">
      <c r="A9" s="2" t="s">
        <v>8</v>
      </c>
      <c r="B9" s="4">
        <v>61010</v>
      </c>
      <c r="C9" s="4">
        <v>24175</v>
      </c>
      <c r="D9" s="3">
        <v>16.397665618018511</v>
      </c>
      <c r="E9" s="15">
        <v>22.684995212693202</v>
      </c>
      <c r="F9" s="15">
        <v>39.08266083071171</v>
      </c>
      <c r="G9" s="16">
        <v>6.5</v>
      </c>
      <c r="H9" s="5">
        <v>1654.25</v>
      </c>
      <c r="I9" s="5">
        <v>54847</v>
      </c>
      <c r="J9" s="5">
        <v>1191</v>
      </c>
      <c r="K9" s="5">
        <v>169</v>
      </c>
      <c r="L9" s="5">
        <v>1320</v>
      </c>
      <c r="M9" s="5">
        <v>503</v>
      </c>
      <c r="N9" s="5">
        <v>1079</v>
      </c>
      <c r="O9" s="5">
        <v>57211</v>
      </c>
      <c r="P9" s="5">
        <v>1478</v>
      </c>
      <c r="Q9" s="5">
        <v>236</v>
      </c>
      <c r="R9" s="5">
        <v>1447</v>
      </c>
      <c r="S9" s="5">
        <v>638</v>
      </c>
      <c r="T9" s="5">
        <v>1345</v>
      </c>
      <c r="U9" s="17">
        <v>35009</v>
      </c>
      <c r="V9" s="17">
        <v>49098</v>
      </c>
      <c r="W9" s="15">
        <v>15.8</v>
      </c>
      <c r="X9" s="15">
        <v>12.1</v>
      </c>
      <c r="Y9" s="5">
        <v>9938</v>
      </c>
      <c r="Z9" s="16">
        <v>33.839806802173477</v>
      </c>
      <c r="AA9" s="15">
        <v>3.0187160394445565</v>
      </c>
      <c r="AB9" s="16">
        <v>18.373918293419198</v>
      </c>
      <c r="AC9" s="1"/>
      <c r="AD9" s="5">
        <v>751</v>
      </c>
      <c r="AE9" s="15">
        <v>12.3</v>
      </c>
      <c r="AF9" s="15">
        <v>3</v>
      </c>
      <c r="AG9" s="15">
        <v>6.5</v>
      </c>
      <c r="AH9" s="15">
        <v>91</v>
      </c>
      <c r="AI9" s="15">
        <v>28.6</v>
      </c>
      <c r="AJ9" s="15">
        <v>30.6</v>
      </c>
      <c r="AK9" s="1">
        <v>3</v>
      </c>
      <c r="AL9" s="15">
        <v>88.7</v>
      </c>
      <c r="AM9" s="15">
        <v>5.2</v>
      </c>
      <c r="AN9" s="15">
        <v>0.4</v>
      </c>
      <c r="AO9" s="15">
        <v>2.2999999999999998</v>
      </c>
      <c r="AP9" s="3">
        <v>3.4</v>
      </c>
      <c r="AQ9" s="3">
        <v>2.8</v>
      </c>
      <c r="AR9" s="6">
        <v>90.9</v>
      </c>
      <c r="AS9" s="6">
        <v>5.3</v>
      </c>
      <c r="AT9" s="6">
        <v>0</v>
      </c>
      <c r="AU9" s="6">
        <v>2.7</v>
      </c>
      <c r="AW9" s="3">
        <v>1.6</v>
      </c>
      <c r="AX9" s="3">
        <v>16.5</v>
      </c>
      <c r="AY9">
        <v>14</v>
      </c>
      <c r="AZ9">
        <v>433</v>
      </c>
      <c r="BA9" s="18">
        <f t="shared" si="1"/>
        <v>709.71971807900343</v>
      </c>
      <c r="BB9" s="3">
        <v>663.25</v>
      </c>
      <c r="BC9" s="4">
        <v>89</v>
      </c>
      <c r="BD9" s="4">
        <v>104</v>
      </c>
      <c r="BE9" s="4">
        <v>22</v>
      </c>
      <c r="BF9" s="4">
        <v>17</v>
      </c>
      <c r="BG9" s="18">
        <v>130.00400000000002</v>
      </c>
      <c r="BH9" s="18">
        <v>170.18600000000001</v>
      </c>
      <c r="BI9" s="18">
        <v>32.81</v>
      </c>
      <c r="BJ9" s="18" t="s">
        <v>1</v>
      </c>
      <c r="BK9" s="18">
        <v>842.73</v>
      </c>
      <c r="BL9" s="18">
        <v>513.6</v>
      </c>
      <c r="BM9">
        <v>422</v>
      </c>
      <c r="BN9">
        <v>4</v>
      </c>
      <c r="BO9">
        <v>0</v>
      </c>
      <c r="BP9">
        <v>0</v>
      </c>
      <c r="BQ9">
        <v>5</v>
      </c>
      <c r="BR9">
        <v>427</v>
      </c>
      <c r="BS9">
        <v>5</v>
      </c>
      <c r="BT9">
        <v>0</v>
      </c>
      <c r="BU9">
        <v>1</v>
      </c>
      <c r="BV9">
        <v>0</v>
      </c>
      <c r="BW9" s="3">
        <v>17.876043749264898</v>
      </c>
      <c r="BX9" s="3">
        <v>17.9045092838196</v>
      </c>
      <c r="BY9" s="3">
        <v>16.266919971503199</v>
      </c>
      <c r="BZ9" s="4">
        <v>22</v>
      </c>
      <c r="CA9" s="4">
        <v>45</v>
      </c>
      <c r="CB9" s="13">
        <f t="shared" si="2"/>
        <v>130.00400000000002</v>
      </c>
      <c r="CC9" s="13">
        <f t="shared" si="3"/>
        <v>170.18600000000001</v>
      </c>
      <c r="CD9" s="13">
        <f t="shared" si="4"/>
        <v>32.81</v>
      </c>
      <c r="CE9" s="13" t="str">
        <f t="shared" si="5"/>
        <v>*</v>
      </c>
    </row>
    <row r="10" spans="1:83" x14ac:dyDescent="0.25">
      <c r="A10" s="2" t="s">
        <v>9</v>
      </c>
      <c r="B10" s="4">
        <v>25603</v>
      </c>
      <c r="C10" s="4">
        <v>10890</v>
      </c>
      <c r="D10" s="3">
        <v>28.754813863928113</v>
      </c>
      <c r="E10" s="15">
        <v>27.752307598263954</v>
      </c>
      <c r="F10" s="15">
        <v>56.507121462192067</v>
      </c>
      <c r="G10" s="16">
        <v>7.6</v>
      </c>
      <c r="H10" s="5">
        <v>551.5</v>
      </c>
      <c r="I10" s="5">
        <v>26236</v>
      </c>
      <c r="J10" s="5">
        <v>70</v>
      </c>
      <c r="K10" s="5">
        <v>18</v>
      </c>
      <c r="L10" s="5">
        <v>120</v>
      </c>
      <c r="M10" s="5">
        <v>90</v>
      </c>
      <c r="N10" s="5">
        <v>688</v>
      </c>
      <c r="O10" s="5">
        <v>25203</v>
      </c>
      <c r="P10" s="5">
        <v>64</v>
      </c>
      <c r="Q10" s="5">
        <v>42</v>
      </c>
      <c r="R10" s="5">
        <v>135</v>
      </c>
      <c r="S10" s="5">
        <v>159</v>
      </c>
      <c r="T10" s="5">
        <v>892</v>
      </c>
      <c r="U10" s="17">
        <v>36576</v>
      </c>
      <c r="V10" s="17">
        <v>48652</v>
      </c>
      <c r="W10" s="15">
        <v>9.4</v>
      </c>
      <c r="X10" s="15">
        <v>10.4</v>
      </c>
      <c r="Y10" s="5">
        <v>3567</v>
      </c>
      <c r="Z10" s="16">
        <v>33.024950939164569</v>
      </c>
      <c r="AA10" s="15">
        <v>2.1306419960751333</v>
      </c>
      <c r="AB10" s="16">
        <v>15.783571628819736</v>
      </c>
      <c r="AC10" s="1"/>
      <c r="AD10" s="5">
        <v>297</v>
      </c>
      <c r="AE10" s="15">
        <v>11.6</v>
      </c>
      <c r="AF10" s="15">
        <v>4.2</v>
      </c>
      <c r="AG10" s="15">
        <v>6.5</v>
      </c>
      <c r="AH10" s="15">
        <v>88.8</v>
      </c>
      <c r="AI10" s="15">
        <v>36.4</v>
      </c>
      <c r="AJ10" s="15">
        <v>34</v>
      </c>
      <c r="AK10" s="1">
        <v>2</v>
      </c>
      <c r="AL10" s="15">
        <v>95.8</v>
      </c>
      <c r="AM10" s="15">
        <v>0</v>
      </c>
      <c r="AN10" s="15">
        <v>0</v>
      </c>
      <c r="AO10" s="15">
        <v>1</v>
      </c>
      <c r="AP10" s="3">
        <v>3.1</v>
      </c>
      <c r="AQ10" s="3">
        <v>7.3</v>
      </c>
      <c r="AR10" s="6">
        <v>94.6</v>
      </c>
      <c r="AS10" s="6">
        <v>0.3</v>
      </c>
      <c r="AT10" s="6">
        <v>0</v>
      </c>
      <c r="AU10" s="6">
        <v>1.3</v>
      </c>
      <c r="AW10" s="3">
        <v>5.0999999999999996</v>
      </c>
      <c r="AX10" s="3">
        <v>21.8</v>
      </c>
      <c r="AY10">
        <v>20.100000000000001</v>
      </c>
      <c r="AZ10">
        <v>276</v>
      </c>
      <c r="BA10" s="18">
        <f t="shared" si="1"/>
        <v>1077.9986720306215</v>
      </c>
      <c r="BB10" s="3">
        <v>679.78</v>
      </c>
      <c r="BC10" s="4">
        <v>68</v>
      </c>
      <c r="BD10" s="4">
        <v>74</v>
      </c>
      <c r="BE10" s="4">
        <v>17</v>
      </c>
      <c r="BF10" s="4">
        <v>9</v>
      </c>
      <c r="BG10" s="18">
        <v>164.44200000000001</v>
      </c>
      <c r="BH10" s="18">
        <v>194.74099999999999</v>
      </c>
      <c r="BI10" s="18" t="s">
        <v>1</v>
      </c>
      <c r="BJ10" s="18" t="s">
        <v>1</v>
      </c>
      <c r="BK10" s="18">
        <v>869.69</v>
      </c>
      <c r="BL10" s="18">
        <v>526.85</v>
      </c>
      <c r="BM10">
        <v>250</v>
      </c>
      <c r="BN10">
        <v>0</v>
      </c>
      <c r="BO10">
        <v>0</v>
      </c>
      <c r="BP10">
        <v>0</v>
      </c>
      <c r="BQ10">
        <v>1</v>
      </c>
      <c r="BR10">
        <v>275</v>
      </c>
      <c r="BS10">
        <v>0</v>
      </c>
      <c r="BT10">
        <v>0</v>
      </c>
      <c r="BU10">
        <v>0</v>
      </c>
      <c r="BV10">
        <v>2</v>
      </c>
      <c r="BW10" s="3">
        <v>20.785969470607299</v>
      </c>
      <c r="BX10" s="3">
        <v>24.217365623154102</v>
      </c>
      <c r="BY10" s="3">
        <v>19.742253907321</v>
      </c>
      <c r="BZ10" s="4">
        <v>12</v>
      </c>
      <c r="CA10" s="4">
        <v>18</v>
      </c>
      <c r="CB10" s="13">
        <f t="shared" si="2"/>
        <v>164.44200000000001</v>
      </c>
      <c r="CC10" s="13">
        <f t="shared" si="3"/>
        <v>194.74099999999999</v>
      </c>
      <c r="CD10" s="13" t="str">
        <f t="shared" si="4"/>
        <v>*</v>
      </c>
      <c r="CE10" s="13" t="str">
        <f t="shared" si="5"/>
        <v>*</v>
      </c>
    </row>
    <row r="11" spans="1:83" x14ac:dyDescent="0.25">
      <c r="A11" s="2" t="s">
        <v>10</v>
      </c>
      <c r="B11" s="4">
        <v>34327</v>
      </c>
      <c r="C11" s="4">
        <v>13610</v>
      </c>
      <c r="D11" s="3">
        <v>23.462862764387605</v>
      </c>
      <c r="E11" s="15">
        <v>30.036220542860974</v>
      </c>
      <c r="F11" s="15">
        <v>53.499083307248583</v>
      </c>
      <c r="G11" s="16">
        <v>8.6999999999999993</v>
      </c>
      <c r="H11" s="5">
        <v>1089.3333333333333</v>
      </c>
      <c r="I11" s="5">
        <v>31248</v>
      </c>
      <c r="J11" s="5">
        <v>423</v>
      </c>
      <c r="K11" s="5">
        <v>1830</v>
      </c>
      <c r="L11" s="5">
        <v>150</v>
      </c>
      <c r="M11" s="5">
        <v>375</v>
      </c>
      <c r="N11" s="5">
        <v>343</v>
      </c>
      <c r="O11" s="5">
        <v>31235</v>
      </c>
      <c r="P11" s="5">
        <v>379</v>
      </c>
      <c r="Q11" s="5">
        <v>1923</v>
      </c>
      <c r="R11" s="5">
        <v>160</v>
      </c>
      <c r="S11" s="5">
        <v>630</v>
      </c>
      <c r="T11" s="5">
        <v>512</v>
      </c>
      <c r="U11" s="17">
        <v>30317</v>
      </c>
      <c r="V11" s="17">
        <v>49278</v>
      </c>
      <c r="W11" s="15">
        <v>10.9</v>
      </c>
      <c r="X11" s="15">
        <v>12.3</v>
      </c>
      <c r="Y11" s="5">
        <v>6250</v>
      </c>
      <c r="Z11" s="16">
        <v>32.479999999999997</v>
      </c>
      <c r="AA11" s="15">
        <v>0.08</v>
      </c>
      <c r="AB11" s="16">
        <v>14.976000000000001</v>
      </c>
      <c r="AC11" s="1"/>
      <c r="AD11" s="5">
        <v>414</v>
      </c>
      <c r="AE11" s="15">
        <v>12.1</v>
      </c>
      <c r="AF11" s="15">
        <v>4.5999999999999996</v>
      </c>
      <c r="AG11" s="15">
        <v>7.1</v>
      </c>
      <c r="AH11" s="15">
        <v>89.9</v>
      </c>
      <c r="AI11" s="15">
        <v>32.4</v>
      </c>
      <c r="AJ11" s="15">
        <v>38.200000000000003</v>
      </c>
      <c r="AK11" s="1">
        <v>4</v>
      </c>
      <c r="AL11" s="15">
        <v>90.3</v>
      </c>
      <c r="AM11" s="15">
        <v>0</v>
      </c>
      <c r="AN11" s="15">
        <v>8.8000000000000007</v>
      </c>
      <c r="AO11" s="15">
        <v>0.7</v>
      </c>
      <c r="AP11" s="3">
        <v>0.2</v>
      </c>
      <c r="AQ11" s="3">
        <v>1</v>
      </c>
      <c r="AR11" s="6">
        <v>80.2</v>
      </c>
      <c r="AS11" s="6">
        <v>0.2</v>
      </c>
      <c r="AT11" s="6">
        <v>12.6</v>
      </c>
      <c r="AU11" s="6">
        <v>0.5</v>
      </c>
      <c r="AW11" s="3">
        <v>1.3</v>
      </c>
      <c r="AX11" s="3">
        <v>31.9</v>
      </c>
      <c r="AY11">
        <v>32.1</v>
      </c>
      <c r="AZ11">
        <v>366</v>
      </c>
      <c r="BA11" s="18">
        <f t="shared" si="1"/>
        <v>1066.2160981151862</v>
      </c>
      <c r="BB11" s="3">
        <v>825.56</v>
      </c>
      <c r="BC11" s="4">
        <v>76</v>
      </c>
      <c r="BD11" s="4">
        <v>84</v>
      </c>
      <c r="BE11" s="4">
        <v>22</v>
      </c>
      <c r="BF11" s="4">
        <v>16</v>
      </c>
      <c r="BG11" s="18">
        <v>170.85199999999998</v>
      </c>
      <c r="BH11" s="18">
        <v>194.70400000000001</v>
      </c>
      <c r="BI11" s="18">
        <v>45.96</v>
      </c>
      <c r="BJ11" s="18" t="s">
        <v>1</v>
      </c>
      <c r="BK11" s="18">
        <v>1119.02</v>
      </c>
      <c r="BL11" s="18">
        <v>624.53</v>
      </c>
      <c r="BM11">
        <v>308</v>
      </c>
      <c r="BN11">
        <v>0</v>
      </c>
      <c r="BO11">
        <v>16</v>
      </c>
      <c r="BP11">
        <v>0</v>
      </c>
      <c r="BQ11">
        <v>1</v>
      </c>
      <c r="BR11">
        <v>351</v>
      </c>
      <c r="BS11">
        <v>0</v>
      </c>
      <c r="BT11">
        <v>15</v>
      </c>
      <c r="BU11">
        <v>0</v>
      </c>
      <c r="BV11">
        <v>0</v>
      </c>
      <c r="BW11" s="3">
        <v>29.761904761904699</v>
      </c>
      <c r="BX11" s="3">
        <v>33.966609096142697</v>
      </c>
      <c r="BY11" s="3">
        <v>28.563581433671999</v>
      </c>
      <c r="BZ11" s="4">
        <v>18</v>
      </c>
      <c r="CA11" s="4">
        <v>23</v>
      </c>
      <c r="CB11" s="13">
        <f t="shared" si="2"/>
        <v>170.85199999999998</v>
      </c>
      <c r="CC11" s="13">
        <f t="shared" si="3"/>
        <v>194.70400000000001</v>
      </c>
      <c r="CD11" s="13">
        <f t="shared" si="4"/>
        <v>45.96</v>
      </c>
      <c r="CE11" s="13" t="str">
        <f t="shared" si="5"/>
        <v>*</v>
      </c>
    </row>
    <row r="12" spans="1:83" x14ac:dyDescent="0.25">
      <c r="A12" s="7" t="s">
        <v>88</v>
      </c>
      <c r="B12" s="4">
        <v>92107</v>
      </c>
      <c r="C12" s="4">
        <v>32867</v>
      </c>
      <c r="D12" s="3">
        <v>12.262665852796607</v>
      </c>
      <c r="E12" s="15">
        <v>35.690879300928451</v>
      </c>
      <c r="F12" s="15">
        <v>47.953545153725059</v>
      </c>
      <c r="G12" s="16">
        <v>7.5</v>
      </c>
      <c r="H12" s="5">
        <v>855.33333333333337</v>
      </c>
      <c r="I12" s="5">
        <v>81063</v>
      </c>
      <c r="J12" s="5">
        <v>948</v>
      </c>
      <c r="K12" s="5">
        <v>209</v>
      </c>
      <c r="L12" s="5">
        <v>2006</v>
      </c>
      <c r="M12" s="5">
        <v>638</v>
      </c>
      <c r="N12" s="5">
        <v>2844</v>
      </c>
      <c r="O12" s="5">
        <v>86955</v>
      </c>
      <c r="P12" s="5">
        <v>1548</v>
      </c>
      <c r="Q12" s="5">
        <v>281</v>
      </c>
      <c r="R12" s="5">
        <v>2415</v>
      </c>
      <c r="S12" s="5">
        <v>908</v>
      </c>
      <c r="T12" s="5">
        <v>3675</v>
      </c>
      <c r="U12" s="17">
        <v>53219</v>
      </c>
      <c r="V12" s="17">
        <v>84085</v>
      </c>
      <c r="W12" s="15">
        <v>4.5999999999999996</v>
      </c>
      <c r="X12" s="15">
        <v>4.9000000000000004</v>
      </c>
      <c r="Y12" s="5">
        <v>15522</v>
      </c>
      <c r="Z12" s="16">
        <v>15.680968947300606</v>
      </c>
      <c r="AA12" s="15">
        <v>3.6142249710088907</v>
      </c>
      <c r="AB12" s="16">
        <v>12.665893570416184</v>
      </c>
      <c r="AC12" s="1"/>
      <c r="AD12" s="5">
        <v>1142</v>
      </c>
      <c r="AE12" s="15">
        <v>12.4</v>
      </c>
      <c r="AF12" s="15">
        <v>4.0999999999999996</v>
      </c>
      <c r="AG12" s="15">
        <v>7.2</v>
      </c>
      <c r="AH12" s="15">
        <v>94.3</v>
      </c>
      <c r="AI12" s="15">
        <v>27.1</v>
      </c>
      <c r="AJ12" s="15">
        <v>16.2</v>
      </c>
      <c r="AK12" s="1">
        <v>6</v>
      </c>
      <c r="AL12" s="15">
        <v>89.3</v>
      </c>
      <c r="AM12" s="15">
        <v>1</v>
      </c>
      <c r="AN12" s="15">
        <v>0.2</v>
      </c>
      <c r="AO12" s="15">
        <v>3.2</v>
      </c>
      <c r="AP12" s="3">
        <v>6.2</v>
      </c>
      <c r="AQ12" s="3">
        <v>6.4</v>
      </c>
      <c r="AR12" s="6">
        <v>87.8</v>
      </c>
      <c r="AS12" s="6">
        <v>1.8</v>
      </c>
      <c r="AT12" s="6">
        <v>0.4</v>
      </c>
      <c r="AU12" s="6">
        <v>4.8</v>
      </c>
      <c r="AW12" s="3">
        <v>5.9</v>
      </c>
      <c r="AX12" s="3">
        <v>12.7</v>
      </c>
      <c r="AY12">
        <v>9.8000000000000007</v>
      </c>
      <c r="AZ12">
        <v>418</v>
      </c>
      <c r="BA12" s="18">
        <f t="shared" si="1"/>
        <v>453.82001367974203</v>
      </c>
      <c r="BB12" s="3">
        <v>592.02</v>
      </c>
      <c r="BC12" s="4">
        <v>76</v>
      </c>
      <c r="BD12" s="4">
        <v>111</v>
      </c>
      <c r="BE12" s="4">
        <v>19</v>
      </c>
      <c r="BF12" s="4">
        <v>30</v>
      </c>
      <c r="BG12" s="18">
        <v>109.736</v>
      </c>
      <c r="BH12" s="18">
        <v>150.553</v>
      </c>
      <c r="BI12" s="18" t="s">
        <v>1</v>
      </c>
      <c r="BJ12" s="18">
        <v>38.403000000000006</v>
      </c>
      <c r="BK12" s="18">
        <v>664.52</v>
      </c>
      <c r="BL12" s="18">
        <v>550.66</v>
      </c>
      <c r="BM12">
        <v>338</v>
      </c>
      <c r="BN12">
        <v>2</v>
      </c>
      <c r="BO12">
        <v>0</v>
      </c>
      <c r="BP12">
        <v>1</v>
      </c>
      <c r="BQ12">
        <v>1</v>
      </c>
      <c r="BR12">
        <v>407</v>
      </c>
      <c r="BS12">
        <v>4</v>
      </c>
      <c r="BT12">
        <v>2</v>
      </c>
      <c r="BU12">
        <v>0</v>
      </c>
      <c r="BV12">
        <v>3</v>
      </c>
      <c r="BW12" s="3">
        <v>22.4609375</v>
      </c>
      <c r="BX12" s="3">
        <v>17.030260380013999</v>
      </c>
      <c r="BY12" s="3">
        <v>14.7420147420147</v>
      </c>
      <c r="BZ12" s="4">
        <v>44</v>
      </c>
      <c r="CA12" s="4">
        <v>69</v>
      </c>
      <c r="CB12" s="13">
        <f t="shared" si="2"/>
        <v>109.736</v>
      </c>
      <c r="CC12" s="13">
        <f t="shared" si="3"/>
        <v>150.553</v>
      </c>
      <c r="CD12" s="13" t="str">
        <f t="shared" si="4"/>
        <v>*</v>
      </c>
      <c r="CE12" s="13">
        <f t="shared" si="5"/>
        <v>38.403000000000006</v>
      </c>
    </row>
    <row r="13" spans="1:83" x14ac:dyDescent="0.25">
      <c r="A13" s="2" t="s">
        <v>11</v>
      </c>
      <c r="B13" s="4">
        <v>28534</v>
      </c>
      <c r="C13" s="4">
        <v>12078</v>
      </c>
      <c r="D13" s="3">
        <v>32.079085225032387</v>
      </c>
      <c r="E13" s="15">
        <v>28.648679096490735</v>
      </c>
      <c r="F13" s="15">
        <v>60.727764321523125</v>
      </c>
      <c r="G13" s="16">
        <v>10.8</v>
      </c>
      <c r="H13" s="5">
        <v>1424.4166666666667</v>
      </c>
      <c r="I13" s="5">
        <v>25315</v>
      </c>
      <c r="J13" s="5">
        <v>49</v>
      </c>
      <c r="K13" s="5">
        <v>3132</v>
      </c>
      <c r="L13" s="5">
        <v>101</v>
      </c>
      <c r="M13" s="5">
        <v>313</v>
      </c>
      <c r="N13" s="5">
        <v>310</v>
      </c>
      <c r="O13" s="5">
        <v>24613</v>
      </c>
      <c r="P13" s="5">
        <v>107</v>
      </c>
      <c r="Q13" s="5">
        <v>3237</v>
      </c>
      <c r="R13" s="5">
        <v>92</v>
      </c>
      <c r="S13" s="5">
        <v>485</v>
      </c>
      <c r="T13" s="5">
        <v>399</v>
      </c>
      <c r="U13" s="17">
        <v>33664</v>
      </c>
      <c r="V13" s="17">
        <v>41740</v>
      </c>
      <c r="W13" s="15">
        <v>14.5</v>
      </c>
      <c r="X13" s="15">
        <v>22.9</v>
      </c>
      <c r="Y13" s="5">
        <v>4122</v>
      </c>
      <c r="Z13" s="16">
        <v>63.051916545366325</v>
      </c>
      <c r="AA13" s="15">
        <v>0.1698204754973314</v>
      </c>
      <c r="AB13" s="16">
        <v>22.076661814653082</v>
      </c>
      <c r="AC13" s="1"/>
      <c r="AD13" s="5">
        <v>329</v>
      </c>
      <c r="AE13" s="15">
        <v>11.5</v>
      </c>
      <c r="AF13" s="15">
        <v>5.8</v>
      </c>
      <c r="AG13" s="15">
        <v>12.2</v>
      </c>
      <c r="AH13" s="15">
        <v>71.900000000000006</v>
      </c>
      <c r="AI13" s="15">
        <v>29.5</v>
      </c>
      <c r="AJ13" s="15">
        <v>57.4</v>
      </c>
      <c r="AK13" s="1">
        <v>3</v>
      </c>
      <c r="AL13" s="15">
        <v>68.400000000000006</v>
      </c>
      <c r="AM13" s="15">
        <v>0</v>
      </c>
      <c r="AN13" s="15">
        <v>29.6</v>
      </c>
      <c r="AO13" s="15">
        <v>0.2</v>
      </c>
      <c r="AP13" s="3">
        <v>1.7</v>
      </c>
      <c r="AQ13" s="3">
        <v>0.5</v>
      </c>
      <c r="AR13" s="6">
        <v>62.9</v>
      </c>
      <c r="AS13" s="6">
        <v>0.3</v>
      </c>
      <c r="AT13" s="6">
        <v>35.6</v>
      </c>
      <c r="AU13" s="6">
        <v>0.3</v>
      </c>
      <c r="AW13" s="3">
        <v>0.6</v>
      </c>
      <c r="AX13" s="3">
        <v>61.3</v>
      </c>
      <c r="AY13">
        <v>51.7</v>
      </c>
      <c r="AZ13">
        <v>288</v>
      </c>
      <c r="BA13" s="18">
        <f t="shared" si="1"/>
        <v>1009.3222120978481</v>
      </c>
      <c r="BB13" s="3">
        <v>772.27</v>
      </c>
      <c r="BC13" s="4">
        <v>49</v>
      </c>
      <c r="BD13" s="4">
        <v>77</v>
      </c>
      <c r="BE13" s="4">
        <v>17</v>
      </c>
      <c r="BF13" s="4">
        <v>22</v>
      </c>
      <c r="BG13" s="18">
        <v>130.13400000000001</v>
      </c>
      <c r="BH13" s="18">
        <v>189.73099999999999</v>
      </c>
      <c r="BI13" s="18" t="s">
        <v>1</v>
      </c>
      <c r="BJ13" s="18">
        <v>72.896999999999991</v>
      </c>
      <c r="BK13" s="18">
        <v>847.28</v>
      </c>
      <c r="BL13" s="18">
        <v>702.39</v>
      </c>
      <c r="BM13">
        <v>250</v>
      </c>
      <c r="BN13">
        <v>2</v>
      </c>
      <c r="BO13">
        <v>40</v>
      </c>
      <c r="BP13">
        <v>0</v>
      </c>
      <c r="BQ13">
        <v>1</v>
      </c>
      <c r="BR13">
        <v>240</v>
      </c>
      <c r="BS13">
        <v>0</v>
      </c>
      <c r="BT13">
        <v>43</v>
      </c>
      <c r="BU13">
        <v>1</v>
      </c>
      <c r="BV13">
        <v>1</v>
      </c>
      <c r="BW13" s="3">
        <v>54.981397271599803</v>
      </c>
      <c r="BX13" s="3">
        <v>50.054015124234702</v>
      </c>
      <c r="BY13" s="3">
        <v>40.252827677977301</v>
      </c>
      <c r="BZ13" s="4">
        <v>18</v>
      </c>
      <c r="CA13" s="4">
        <v>33</v>
      </c>
      <c r="CB13" s="13">
        <f t="shared" si="2"/>
        <v>130.13400000000001</v>
      </c>
      <c r="CC13" s="13">
        <f t="shared" si="3"/>
        <v>189.73099999999999</v>
      </c>
      <c r="CD13" s="13" t="str">
        <f t="shared" si="4"/>
        <v>*</v>
      </c>
      <c r="CE13" s="13">
        <f t="shared" si="5"/>
        <v>72.896999999999991</v>
      </c>
    </row>
    <row r="14" spans="1:83" x14ac:dyDescent="0.25">
      <c r="A14" s="2" t="s">
        <v>12</v>
      </c>
      <c r="B14" s="4">
        <v>12321</v>
      </c>
      <c r="C14" s="4">
        <v>5344</v>
      </c>
      <c r="D14" s="3">
        <v>30.793525463876826</v>
      </c>
      <c r="E14" s="15">
        <v>31.346229767074615</v>
      </c>
      <c r="F14" s="15">
        <v>62.139755230951444</v>
      </c>
      <c r="G14" s="16">
        <v>8</v>
      </c>
      <c r="H14" s="5">
        <v>303.41666666666669</v>
      </c>
      <c r="I14" s="5">
        <v>12563</v>
      </c>
      <c r="J14" s="5">
        <v>30</v>
      </c>
      <c r="K14" s="5">
        <v>114</v>
      </c>
      <c r="L14" s="5">
        <v>47</v>
      </c>
      <c r="M14" s="5">
        <v>48</v>
      </c>
      <c r="N14" s="5">
        <v>485</v>
      </c>
      <c r="O14" s="5">
        <v>11886</v>
      </c>
      <c r="P14" s="5">
        <v>63</v>
      </c>
      <c r="Q14" s="5">
        <v>185</v>
      </c>
      <c r="R14" s="5">
        <v>54</v>
      </c>
      <c r="S14" s="5">
        <v>133</v>
      </c>
      <c r="T14" s="5">
        <v>576</v>
      </c>
      <c r="U14" s="17">
        <v>40418</v>
      </c>
      <c r="V14" s="17">
        <v>44473</v>
      </c>
      <c r="W14" s="15">
        <v>9.5</v>
      </c>
      <c r="X14" s="15">
        <v>12.5</v>
      </c>
      <c r="Y14" s="5">
        <v>2263</v>
      </c>
      <c r="Z14" s="16">
        <v>36.367653557224919</v>
      </c>
      <c r="AA14" s="15">
        <v>2.5187803800265134</v>
      </c>
      <c r="AB14" s="16">
        <v>17.764030048608042</v>
      </c>
      <c r="AC14" s="1"/>
      <c r="AD14" s="5">
        <v>170</v>
      </c>
      <c r="AE14" s="15">
        <v>13.8</v>
      </c>
      <c r="AF14" s="15">
        <v>6.7</v>
      </c>
      <c r="AG14" s="15">
        <v>10.199999999999999</v>
      </c>
      <c r="AH14" s="15">
        <v>89.4</v>
      </c>
      <c r="AI14" s="15">
        <v>36.5</v>
      </c>
      <c r="AJ14" s="15">
        <v>40</v>
      </c>
      <c r="AK14" s="1">
        <v>1</v>
      </c>
      <c r="AL14" s="15">
        <v>86.8</v>
      </c>
      <c r="AM14" s="15">
        <v>0</v>
      </c>
      <c r="AN14" s="15">
        <v>4.2</v>
      </c>
      <c r="AO14" s="15">
        <v>0.7</v>
      </c>
      <c r="AP14" s="3">
        <v>8.3000000000000007</v>
      </c>
      <c r="AQ14" s="3">
        <v>9.9</v>
      </c>
      <c r="AR14" s="6">
        <v>87.6</v>
      </c>
      <c r="AS14" s="6">
        <v>2.4</v>
      </c>
      <c r="AT14" s="6">
        <v>0</v>
      </c>
      <c r="AU14" s="6">
        <v>4.0999999999999996</v>
      </c>
      <c r="AW14" s="3">
        <v>11.8</v>
      </c>
      <c r="AX14" s="3">
        <v>35.200000000000003</v>
      </c>
      <c r="AY14">
        <v>43.4</v>
      </c>
      <c r="AZ14">
        <v>136</v>
      </c>
      <c r="BA14" s="18">
        <f t="shared" si="1"/>
        <v>1103.8065092119145</v>
      </c>
      <c r="BB14" s="3">
        <v>667.06</v>
      </c>
      <c r="BC14" s="4">
        <v>33</v>
      </c>
      <c r="BD14" s="4">
        <v>29</v>
      </c>
      <c r="BE14" s="4">
        <v>9</v>
      </c>
      <c r="BF14" s="4">
        <v>7</v>
      </c>
      <c r="BG14" s="18">
        <v>150.81100000000001</v>
      </c>
      <c r="BH14" s="18">
        <v>147.05799999999999</v>
      </c>
      <c r="BI14" s="18" t="s">
        <v>1</v>
      </c>
      <c r="BJ14" s="18" t="s">
        <v>1</v>
      </c>
      <c r="BK14" s="18">
        <v>822.41</v>
      </c>
      <c r="BL14" s="18">
        <v>540.77</v>
      </c>
      <c r="BM14">
        <v>148</v>
      </c>
      <c r="BN14">
        <v>0</v>
      </c>
      <c r="BO14">
        <v>1</v>
      </c>
      <c r="BP14">
        <v>0</v>
      </c>
      <c r="BQ14">
        <v>0</v>
      </c>
      <c r="BR14">
        <v>133</v>
      </c>
      <c r="BS14">
        <v>0</v>
      </c>
      <c r="BT14">
        <v>1</v>
      </c>
      <c r="BU14">
        <v>0</v>
      </c>
      <c r="BV14">
        <v>1</v>
      </c>
      <c r="BW14" s="3">
        <v>29.298380878951399</v>
      </c>
      <c r="BX14" s="3">
        <v>31.25</v>
      </c>
      <c r="BY14" s="3">
        <v>30.133146461107199</v>
      </c>
      <c r="BZ14" s="4">
        <v>11</v>
      </c>
      <c r="CA14" s="4">
        <v>14</v>
      </c>
      <c r="CB14" s="13">
        <f t="shared" si="2"/>
        <v>150.81100000000001</v>
      </c>
      <c r="CC14" s="13">
        <f t="shared" si="3"/>
        <v>147.05799999999999</v>
      </c>
      <c r="CD14" s="13" t="str">
        <f t="shared" si="4"/>
        <v>*</v>
      </c>
      <c r="CE14" s="13" t="str">
        <f t="shared" si="5"/>
        <v>*</v>
      </c>
    </row>
    <row r="15" spans="1:83" x14ac:dyDescent="0.25">
      <c r="A15" s="2" t="s">
        <v>13</v>
      </c>
      <c r="B15" s="4">
        <v>50625</v>
      </c>
      <c r="C15" s="4">
        <v>18220</v>
      </c>
      <c r="D15" s="3">
        <v>16.534571479268941</v>
      </c>
      <c r="E15" s="15">
        <v>33.18152244632401</v>
      </c>
      <c r="F15" s="15">
        <v>49.716093925592951</v>
      </c>
      <c r="G15" s="16">
        <v>10.1</v>
      </c>
      <c r="H15" s="5">
        <v>1010.5833333333334</v>
      </c>
      <c r="I15" s="5">
        <v>47496</v>
      </c>
      <c r="J15" s="5">
        <v>544</v>
      </c>
      <c r="K15" s="5">
        <v>295</v>
      </c>
      <c r="L15" s="5">
        <v>678</v>
      </c>
      <c r="M15" s="5">
        <v>387</v>
      </c>
      <c r="N15" s="5">
        <v>832</v>
      </c>
      <c r="O15" s="5">
        <v>48646</v>
      </c>
      <c r="P15" s="5">
        <v>603</v>
      </c>
      <c r="Q15" s="5">
        <v>300</v>
      </c>
      <c r="R15" s="5">
        <v>631</v>
      </c>
      <c r="S15" s="5">
        <v>445</v>
      </c>
      <c r="T15" s="5">
        <v>987</v>
      </c>
      <c r="U15" s="17">
        <v>34764</v>
      </c>
      <c r="V15" s="17">
        <v>66703</v>
      </c>
      <c r="W15" s="15">
        <v>6.6</v>
      </c>
      <c r="X15" s="15">
        <v>8.3000000000000007</v>
      </c>
      <c r="Y15" s="5">
        <v>8140</v>
      </c>
      <c r="Z15" s="16">
        <v>26.412776412776413</v>
      </c>
      <c r="AA15" s="15">
        <v>0.84766584766584763</v>
      </c>
      <c r="AB15" s="16">
        <v>10.601965601965603</v>
      </c>
      <c r="AC15" s="1"/>
      <c r="AD15" s="5">
        <v>642</v>
      </c>
      <c r="AE15" s="15">
        <v>12.7</v>
      </c>
      <c r="AF15" s="15">
        <v>4.0999999999999996</v>
      </c>
      <c r="AG15" s="15">
        <v>6.2</v>
      </c>
      <c r="AH15" s="15">
        <v>91</v>
      </c>
      <c r="AI15" s="15">
        <v>27.7</v>
      </c>
      <c r="AJ15" s="15">
        <v>28</v>
      </c>
      <c r="AK15" s="1">
        <v>2</v>
      </c>
      <c r="AL15" s="15">
        <v>95.3</v>
      </c>
      <c r="AM15" s="15">
        <v>0.7</v>
      </c>
      <c r="AN15" s="15">
        <v>0.1</v>
      </c>
      <c r="AO15" s="15">
        <v>1.1000000000000001</v>
      </c>
      <c r="AP15" s="3">
        <v>2.8</v>
      </c>
      <c r="AQ15" s="3">
        <v>2</v>
      </c>
      <c r="AR15" s="6">
        <v>94.9</v>
      </c>
      <c r="AS15" s="6">
        <v>0.3</v>
      </c>
      <c r="AT15" s="6">
        <v>0.5</v>
      </c>
      <c r="AU15" s="6">
        <v>2.2000000000000002</v>
      </c>
      <c r="AW15" s="3">
        <v>0.7</v>
      </c>
      <c r="AX15" s="3">
        <v>20.2</v>
      </c>
      <c r="AY15">
        <v>22.2</v>
      </c>
      <c r="AZ15">
        <v>313</v>
      </c>
      <c r="BA15" s="18">
        <f t="shared" si="1"/>
        <v>618.27160493827159</v>
      </c>
      <c r="BB15" s="3">
        <v>682.75</v>
      </c>
      <c r="BC15" s="4">
        <v>65</v>
      </c>
      <c r="BD15" s="4">
        <v>70</v>
      </c>
      <c r="BE15" s="4">
        <v>14</v>
      </c>
      <c r="BF15" s="4">
        <v>16</v>
      </c>
      <c r="BG15" s="18">
        <v>143.845</v>
      </c>
      <c r="BH15" s="18">
        <v>146.095</v>
      </c>
      <c r="BI15" s="18" t="s">
        <v>1</v>
      </c>
      <c r="BJ15" s="18" t="s">
        <v>1</v>
      </c>
      <c r="BK15" s="18">
        <v>740.63</v>
      </c>
      <c r="BL15" s="18">
        <v>625.1</v>
      </c>
      <c r="BM15">
        <v>324</v>
      </c>
      <c r="BN15">
        <v>0</v>
      </c>
      <c r="BO15">
        <v>0</v>
      </c>
      <c r="BP15">
        <v>2</v>
      </c>
      <c r="BQ15">
        <v>1</v>
      </c>
      <c r="BR15">
        <v>308</v>
      </c>
      <c r="BS15">
        <v>1</v>
      </c>
      <c r="BT15">
        <v>1</v>
      </c>
      <c r="BU15">
        <v>1</v>
      </c>
      <c r="BV15">
        <v>1</v>
      </c>
      <c r="BW15" s="3">
        <v>35.288507391511601</v>
      </c>
      <c r="BX15" s="3">
        <v>25.8255715495342</v>
      </c>
      <c r="BY15" s="3">
        <v>27.2023435865243</v>
      </c>
      <c r="BZ15" s="4">
        <v>25</v>
      </c>
      <c r="CA15" s="4">
        <v>33</v>
      </c>
      <c r="CB15" s="13">
        <f t="shared" si="2"/>
        <v>143.845</v>
      </c>
      <c r="CC15" s="13">
        <f t="shared" si="3"/>
        <v>146.095</v>
      </c>
      <c r="CD15" s="13" t="str">
        <f t="shared" si="4"/>
        <v>*</v>
      </c>
      <c r="CE15" s="13" t="str">
        <f t="shared" si="5"/>
        <v>*</v>
      </c>
    </row>
    <row r="16" spans="1:83" x14ac:dyDescent="0.25">
      <c r="A16" s="2" t="s">
        <v>14</v>
      </c>
      <c r="B16" s="4">
        <v>56763</v>
      </c>
      <c r="C16" s="4">
        <v>22038</v>
      </c>
      <c r="D16" s="3">
        <v>18.050319304454874</v>
      </c>
      <c r="E16" s="15">
        <v>27.529429868431176</v>
      </c>
      <c r="F16" s="15">
        <v>45.579749172886054</v>
      </c>
      <c r="G16" s="16">
        <v>4.9000000000000004</v>
      </c>
      <c r="H16" s="5">
        <v>2023.3333333333333</v>
      </c>
      <c r="I16" s="5">
        <v>51361</v>
      </c>
      <c r="J16" s="5">
        <v>398</v>
      </c>
      <c r="K16" s="5">
        <v>847</v>
      </c>
      <c r="L16" s="5">
        <v>630</v>
      </c>
      <c r="M16" s="5">
        <v>602</v>
      </c>
      <c r="N16" s="5">
        <v>1768</v>
      </c>
      <c r="O16" s="5">
        <v>53839</v>
      </c>
      <c r="P16" s="5">
        <v>466</v>
      </c>
      <c r="Q16" s="5">
        <v>955</v>
      </c>
      <c r="R16" s="5">
        <v>678</v>
      </c>
      <c r="S16" s="5">
        <v>825</v>
      </c>
      <c r="T16" s="5">
        <v>1982</v>
      </c>
      <c r="U16" s="17">
        <v>33988</v>
      </c>
      <c r="V16" s="17">
        <v>48988</v>
      </c>
      <c r="W16" s="15">
        <v>13</v>
      </c>
      <c r="X16" s="15">
        <v>13.3</v>
      </c>
      <c r="Y16" s="5">
        <v>8911</v>
      </c>
      <c r="Z16" s="16">
        <v>29.74974750308607</v>
      </c>
      <c r="AA16" s="15">
        <v>5.0948266187857705</v>
      </c>
      <c r="AB16" s="16">
        <v>14.678487262933453</v>
      </c>
      <c r="AC16" s="1"/>
      <c r="AD16" s="5">
        <v>771</v>
      </c>
      <c r="AE16" s="15">
        <v>13.6</v>
      </c>
      <c r="AF16" s="15">
        <v>5.7</v>
      </c>
      <c r="AG16" s="15">
        <v>6.9</v>
      </c>
      <c r="AH16" s="15">
        <v>88.2</v>
      </c>
      <c r="AI16" s="15">
        <v>25.7</v>
      </c>
      <c r="AJ16" s="15">
        <v>28.9</v>
      </c>
      <c r="AK16" s="1">
        <v>9</v>
      </c>
      <c r="AL16" s="15">
        <v>90.7</v>
      </c>
      <c r="AM16" s="15">
        <v>0.7</v>
      </c>
      <c r="AN16" s="15">
        <v>2.8</v>
      </c>
      <c r="AO16" s="15">
        <v>1</v>
      </c>
      <c r="AP16" s="3">
        <v>4.8</v>
      </c>
      <c r="AQ16" s="3">
        <v>4.5999999999999996</v>
      </c>
      <c r="AR16" s="6">
        <v>87.7</v>
      </c>
      <c r="AS16" s="6">
        <v>1.4</v>
      </c>
      <c r="AT16" s="6">
        <v>3.1</v>
      </c>
      <c r="AU16" s="6">
        <v>1.4</v>
      </c>
      <c r="AW16" s="3">
        <v>4.7</v>
      </c>
      <c r="AX16" s="3">
        <v>15.3</v>
      </c>
      <c r="AY16">
        <v>16.399999999999999</v>
      </c>
      <c r="AZ16">
        <v>416</v>
      </c>
      <c r="BA16" s="18">
        <f t="shared" si="1"/>
        <v>732.87176505822458</v>
      </c>
      <c r="BB16" s="3">
        <v>648.24</v>
      </c>
      <c r="BC16" s="4">
        <v>94</v>
      </c>
      <c r="BD16" s="4">
        <v>92</v>
      </c>
      <c r="BE16" s="4">
        <v>21</v>
      </c>
      <c r="BF16" s="4">
        <v>17</v>
      </c>
      <c r="BG16" s="18">
        <v>142.31700000000001</v>
      </c>
      <c r="BH16" s="18">
        <v>153.68099999999998</v>
      </c>
      <c r="BI16" s="18">
        <v>31.167000000000002</v>
      </c>
      <c r="BJ16" s="18" t="s">
        <v>1</v>
      </c>
      <c r="BK16" s="18">
        <v>731.54</v>
      </c>
      <c r="BL16" s="18">
        <v>589.41999999999996</v>
      </c>
      <c r="BM16">
        <v>387</v>
      </c>
      <c r="BN16">
        <v>0</v>
      </c>
      <c r="BO16">
        <v>6</v>
      </c>
      <c r="BP16">
        <v>1</v>
      </c>
      <c r="BQ16">
        <v>6</v>
      </c>
      <c r="BR16">
        <v>341</v>
      </c>
      <c r="BS16">
        <v>2</v>
      </c>
      <c r="BT16">
        <v>4</v>
      </c>
      <c r="BU16">
        <v>0</v>
      </c>
      <c r="BV16">
        <v>4</v>
      </c>
      <c r="BW16" s="3">
        <v>24.141448486909201</v>
      </c>
      <c r="BX16" s="3">
        <v>18.738977072310401</v>
      </c>
      <c r="BY16" s="3">
        <v>12.819018762382001</v>
      </c>
      <c r="BZ16" s="4">
        <v>43</v>
      </c>
      <c r="CA16" s="4">
        <v>44</v>
      </c>
      <c r="CB16" s="13">
        <f t="shared" si="2"/>
        <v>142.31700000000001</v>
      </c>
      <c r="CC16" s="13">
        <f t="shared" si="3"/>
        <v>153.68099999999998</v>
      </c>
      <c r="CD16" s="13">
        <f t="shared" si="4"/>
        <v>31.167000000000002</v>
      </c>
      <c r="CE16" s="13" t="str">
        <f t="shared" si="5"/>
        <v>*</v>
      </c>
    </row>
    <row r="17" spans="1:83" x14ac:dyDescent="0.25">
      <c r="A17" s="2" t="s">
        <v>15</v>
      </c>
      <c r="B17" s="4">
        <v>8242</v>
      </c>
      <c r="C17" s="4">
        <v>3415</v>
      </c>
      <c r="D17" s="3">
        <v>32.020891924467655</v>
      </c>
      <c r="E17" s="15">
        <v>33.547609481719569</v>
      </c>
      <c r="F17" s="15">
        <v>65.568501406187224</v>
      </c>
      <c r="G17" s="16">
        <v>15.1</v>
      </c>
      <c r="H17" s="5">
        <v>437.08333333333331</v>
      </c>
      <c r="I17" s="5">
        <v>7571</v>
      </c>
      <c r="J17" s="5">
        <v>24</v>
      </c>
      <c r="K17" s="5">
        <v>758</v>
      </c>
      <c r="L17" s="5">
        <v>26</v>
      </c>
      <c r="M17" s="5">
        <v>97</v>
      </c>
      <c r="N17" s="5">
        <v>74</v>
      </c>
      <c r="O17" s="5">
        <v>7290</v>
      </c>
      <c r="P17" s="5">
        <v>28</v>
      </c>
      <c r="Q17" s="5">
        <v>747</v>
      </c>
      <c r="R17" s="5">
        <v>24</v>
      </c>
      <c r="S17" s="5">
        <v>153</v>
      </c>
      <c r="T17" s="5">
        <v>95</v>
      </c>
      <c r="U17" s="17">
        <v>27228</v>
      </c>
      <c r="V17" s="17">
        <v>38099</v>
      </c>
      <c r="W17" s="15">
        <v>14.3</v>
      </c>
      <c r="X17" s="15">
        <v>23</v>
      </c>
      <c r="Y17" s="5">
        <v>1481</v>
      </c>
      <c r="Z17" s="16">
        <v>48.00810263335584</v>
      </c>
      <c r="AA17" s="15">
        <v>0</v>
      </c>
      <c r="AB17" s="16">
        <v>17.555705604321403</v>
      </c>
      <c r="AC17" s="1"/>
      <c r="AD17" s="5">
        <v>108</v>
      </c>
      <c r="AE17" s="15">
        <v>13.1</v>
      </c>
      <c r="AF17" s="15">
        <v>6.6</v>
      </c>
      <c r="AG17" s="15">
        <v>6.9</v>
      </c>
      <c r="AH17" s="15">
        <v>73.5</v>
      </c>
      <c r="AI17" s="15">
        <v>33.299999999999997</v>
      </c>
      <c r="AJ17" s="15">
        <v>48.1</v>
      </c>
      <c r="AK17" s="1">
        <v>1</v>
      </c>
      <c r="AL17" s="15">
        <v>90.4</v>
      </c>
      <c r="AM17" s="15">
        <v>0</v>
      </c>
      <c r="AN17" s="15">
        <v>7</v>
      </c>
      <c r="AO17" s="15">
        <v>0.9</v>
      </c>
      <c r="AP17" s="3">
        <v>1.8</v>
      </c>
      <c r="AQ17" s="3">
        <v>0.9</v>
      </c>
      <c r="AR17" s="6">
        <v>85.2</v>
      </c>
      <c r="AS17" s="6">
        <v>0</v>
      </c>
      <c r="AT17" s="6">
        <v>13.9</v>
      </c>
      <c r="AU17" s="6">
        <v>0</v>
      </c>
      <c r="AW17" s="3">
        <v>0</v>
      </c>
      <c r="AX17" s="3">
        <v>43</v>
      </c>
      <c r="AY17">
        <v>41.8</v>
      </c>
      <c r="AZ17">
        <v>87</v>
      </c>
      <c r="BA17" s="18">
        <f t="shared" si="1"/>
        <v>1055.5690366415918</v>
      </c>
      <c r="BB17" s="3">
        <v>727.05</v>
      </c>
      <c r="BC17" s="4">
        <v>26</v>
      </c>
      <c r="BD17" s="4">
        <v>20</v>
      </c>
      <c r="BE17" s="4">
        <v>8</v>
      </c>
      <c r="BF17" s="4">
        <v>3</v>
      </c>
      <c r="BG17" s="18">
        <v>208.36100000000002</v>
      </c>
      <c r="BH17" s="18">
        <v>166.762</v>
      </c>
      <c r="BI17" s="18" t="s">
        <v>1</v>
      </c>
      <c r="BJ17" s="18" t="s">
        <v>1</v>
      </c>
      <c r="BK17" s="18">
        <v>718.89</v>
      </c>
      <c r="BL17" s="18">
        <v>696.58</v>
      </c>
      <c r="BM17">
        <v>89</v>
      </c>
      <c r="BN17">
        <v>0</v>
      </c>
      <c r="BO17">
        <v>11</v>
      </c>
      <c r="BP17">
        <v>0</v>
      </c>
      <c r="BQ17">
        <v>0</v>
      </c>
      <c r="BR17">
        <v>80</v>
      </c>
      <c r="BS17">
        <v>0</v>
      </c>
      <c r="BT17">
        <v>6</v>
      </c>
      <c r="BU17">
        <v>0</v>
      </c>
      <c r="BV17">
        <v>0</v>
      </c>
      <c r="BW17" s="3">
        <v>42.528735632183903</v>
      </c>
      <c r="BX17" s="3">
        <v>36.687631027253602</v>
      </c>
      <c r="BY17" s="3">
        <v>42.5963488843813</v>
      </c>
      <c r="BZ17" s="4">
        <v>7</v>
      </c>
      <c r="CA17" s="4">
        <v>6</v>
      </c>
      <c r="CB17" s="13">
        <f t="shared" si="2"/>
        <v>208.36100000000002</v>
      </c>
      <c r="CC17" s="13">
        <f t="shared" si="3"/>
        <v>166.762</v>
      </c>
      <c r="CD17" s="13" t="str">
        <f t="shared" si="4"/>
        <v>*</v>
      </c>
      <c r="CE17" s="13" t="str">
        <f t="shared" si="5"/>
        <v>*</v>
      </c>
    </row>
    <row r="18" spans="1:83" x14ac:dyDescent="0.25">
      <c r="A18" s="2" t="s">
        <v>16</v>
      </c>
      <c r="B18" s="4">
        <v>5472</v>
      </c>
      <c r="C18" s="4">
        <v>2583</v>
      </c>
      <c r="D18" s="3">
        <v>29.476281875514122</v>
      </c>
      <c r="E18" s="15">
        <v>20.564847820126133</v>
      </c>
      <c r="F18" s="15">
        <v>50.041129695640251</v>
      </c>
      <c r="G18" s="16">
        <v>7.1</v>
      </c>
      <c r="H18" s="5">
        <v>116.83333333333333</v>
      </c>
      <c r="I18" s="5">
        <v>4874</v>
      </c>
      <c r="J18" s="5">
        <v>21</v>
      </c>
      <c r="K18" s="5">
        <v>382</v>
      </c>
      <c r="L18" s="5">
        <v>20</v>
      </c>
      <c r="M18" s="5">
        <v>70</v>
      </c>
      <c r="N18" s="5">
        <v>62</v>
      </c>
      <c r="O18" s="5">
        <v>4887</v>
      </c>
      <c r="P18" s="5">
        <v>15</v>
      </c>
      <c r="Q18" s="5">
        <v>431</v>
      </c>
      <c r="R18" s="5">
        <v>21</v>
      </c>
      <c r="S18" s="5">
        <v>118</v>
      </c>
      <c r="T18" s="5">
        <v>73</v>
      </c>
      <c r="U18" s="17">
        <v>34813</v>
      </c>
      <c r="V18" s="17">
        <v>46406</v>
      </c>
      <c r="W18" s="15">
        <v>9.1</v>
      </c>
      <c r="X18" s="15">
        <v>12.9</v>
      </c>
      <c r="Y18" s="5">
        <v>632</v>
      </c>
      <c r="Z18" s="16">
        <v>35.601265822784811</v>
      </c>
      <c r="AA18" s="15">
        <v>0</v>
      </c>
      <c r="AB18" s="16">
        <v>15.031645569620252</v>
      </c>
      <c r="AC18" s="1"/>
      <c r="AD18" s="5">
        <v>49</v>
      </c>
      <c r="AE18" s="15">
        <v>9</v>
      </c>
      <c r="AF18" s="15">
        <v>0</v>
      </c>
      <c r="AG18" s="15">
        <v>2.5</v>
      </c>
      <c r="AH18" s="15">
        <v>71.8</v>
      </c>
      <c r="AI18" s="15">
        <v>24.5</v>
      </c>
      <c r="AJ18" s="15">
        <v>34.700000000000003</v>
      </c>
      <c r="AK18" s="1">
        <v>2</v>
      </c>
      <c r="AL18" s="15">
        <v>91.8</v>
      </c>
      <c r="AM18" s="15">
        <v>0</v>
      </c>
      <c r="AN18" s="15">
        <v>6.1</v>
      </c>
      <c r="AO18" s="15">
        <v>0</v>
      </c>
      <c r="AP18" s="3">
        <v>2</v>
      </c>
      <c r="AQ18" s="3">
        <v>2</v>
      </c>
      <c r="AR18" s="6">
        <v>71.400000000000006</v>
      </c>
      <c r="AS18" s="6">
        <v>2</v>
      </c>
      <c r="AT18" s="6">
        <v>14.3</v>
      </c>
      <c r="AU18" s="6">
        <v>2</v>
      </c>
      <c r="AW18" s="3">
        <v>4.5</v>
      </c>
      <c r="AX18" s="3" t="s">
        <v>1</v>
      </c>
      <c r="AY18" t="s">
        <v>1</v>
      </c>
      <c r="AZ18">
        <v>47</v>
      </c>
      <c r="BA18" s="18">
        <f t="shared" si="1"/>
        <v>858.91812865497081</v>
      </c>
      <c r="BB18" s="3">
        <v>591.17999999999995</v>
      </c>
      <c r="BC18" s="4">
        <v>13</v>
      </c>
      <c r="BD18" s="4">
        <v>13</v>
      </c>
      <c r="BE18" s="4">
        <v>3</v>
      </c>
      <c r="BF18" s="4">
        <v>4</v>
      </c>
      <c r="BG18" s="18" t="s">
        <v>1</v>
      </c>
      <c r="BH18" s="18" t="s">
        <v>1</v>
      </c>
      <c r="BI18" s="18" t="s">
        <v>1</v>
      </c>
      <c r="BJ18" s="18" t="s">
        <v>1</v>
      </c>
      <c r="BK18" s="18">
        <v>809.85</v>
      </c>
      <c r="BL18" s="18">
        <v>403.89</v>
      </c>
      <c r="BM18">
        <v>32</v>
      </c>
      <c r="BN18">
        <v>0</v>
      </c>
      <c r="BO18">
        <v>4</v>
      </c>
      <c r="BP18">
        <v>0</v>
      </c>
      <c r="BQ18">
        <v>0</v>
      </c>
      <c r="BR18">
        <v>42</v>
      </c>
      <c r="BS18">
        <v>0</v>
      </c>
      <c r="BT18">
        <v>4</v>
      </c>
      <c r="BU18">
        <v>0</v>
      </c>
      <c r="BV18">
        <v>0</v>
      </c>
      <c r="BW18" s="3" t="s">
        <v>1</v>
      </c>
      <c r="BX18" s="3" t="s">
        <v>1</v>
      </c>
      <c r="BY18" s="3" t="s">
        <v>1</v>
      </c>
      <c r="BZ18" s="4">
        <v>0</v>
      </c>
      <c r="CA18" s="4">
        <v>1</v>
      </c>
      <c r="CB18" s="13" t="str">
        <f t="shared" si="2"/>
        <v>*</v>
      </c>
      <c r="CC18" s="13" t="str">
        <f t="shared" si="3"/>
        <v>*</v>
      </c>
      <c r="CD18" s="13" t="str">
        <f t="shared" si="4"/>
        <v>*</v>
      </c>
      <c r="CE18" s="13" t="str">
        <f t="shared" si="5"/>
        <v>*</v>
      </c>
    </row>
    <row r="19" spans="1:83" x14ac:dyDescent="0.25">
      <c r="A19" s="2" t="s">
        <v>17</v>
      </c>
      <c r="B19" s="4">
        <v>11116</v>
      </c>
      <c r="C19" s="4">
        <v>4757</v>
      </c>
      <c r="D19" s="3">
        <v>31.994645247657296</v>
      </c>
      <c r="E19" s="15">
        <v>33.3482076453964</v>
      </c>
      <c r="F19" s="15">
        <v>65.342852893053703</v>
      </c>
      <c r="G19" s="16">
        <v>6.5</v>
      </c>
      <c r="H19" s="5">
        <v>322.58333333333331</v>
      </c>
      <c r="I19" s="5">
        <v>11374</v>
      </c>
      <c r="J19" s="5">
        <v>107</v>
      </c>
      <c r="K19" s="5">
        <v>35</v>
      </c>
      <c r="L19" s="5">
        <v>285</v>
      </c>
      <c r="M19" s="5">
        <v>33</v>
      </c>
      <c r="N19" s="5">
        <v>446</v>
      </c>
      <c r="O19" s="5">
        <v>10567</v>
      </c>
      <c r="P19" s="5">
        <v>136</v>
      </c>
      <c r="Q19" s="5">
        <v>37</v>
      </c>
      <c r="R19" s="5">
        <v>293</v>
      </c>
      <c r="S19" s="5">
        <v>83</v>
      </c>
      <c r="T19" s="5">
        <v>561</v>
      </c>
      <c r="U19" s="17">
        <v>37415</v>
      </c>
      <c r="V19" s="17">
        <v>40366</v>
      </c>
      <c r="W19" s="15">
        <v>11.9</v>
      </c>
      <c r="X19" s="15">
        <v>15.8</v>
      </c>
      <c r="Y19" s="5">
        <v>2385</v>
      </c>
      <c r="Z19" s="16">
        <v>45.283018867924532</v>
      </c>
      <c r="AA19" s="15">
        <v>9.433962264150944</v>
      </c>
      <c r="AB19" s="16">
        <v>17.442348008385743</v>
      </c>
      <c r="AC19" s="1"/>
      <c r="AD19" s="5">
        <v>133</v>
      </c>
      <c r="AE19" s="15">
        <v>12</v>
      </c>
      <c r="AF19" s="15">
        <v>5.5</v>
      </c>
      <c r="AG19" s="15">
        <v>8.5</v>
      </c>
      <c r="AH19" s="15">
        <v>82</v>
      </c>
      <c r="AI19" s="15">
        <v>33.1</v>
      </c>
      <c r="AJ19" s="15">
        <v>34.6</v>
      </c>
      <c r="AK19" s="1">
        <v>2</v>
      </c>
      <c r="AL19" s="15">
        <v>87.8</v>
      </c>
      <c r="AM19" s="15">
        <v>0.8</v>
      </c>
      <c r="AN19" s="15">
        <v>1.5</v>
      </c>
      <c r="AO19" s="15">
        <v>2.2999999999999998</v>
      </c>
      <c r="AP19" s="3">
        <v>7.6</v>
      </c>
      <c r="AQ19" s="3">
        <v>9.9</v>
      </c>
      <c r="AR19" s="6">
        <v>87.2</v>
      </c>
      <c r="AS19" s="6">
        <v>0</v>
      </c>
      <c r="AT19" s="6">
        <v>0</v>
      </c>
      <c r="AU19" s="6">
        <v>0</v>
      </c>
      <c r="AW19" s="3">
        <v>14.3</v>
      </c>
      <c r="AX19" s="3">
        <v>24.7</v>
      </c>
      <c r="AY19">
        <v>30.4</v>
      </c>
      <c r="AZ19">
        <v>171</v>
      </c>
      <c r="BA19" s="18">
        <f t="shared" si="1"/>
        <v>1538.3231378193595</v>
      </c>
      <c r="BB19" s="3">
        <v>797.05</v>
      </c>
      <c r="BC19" s="4">
        <v>55</v>
      </c>
      <c r="BD19" s="4">
        <v>46</v>
      </c>
      <c r="BE19" s="4">
        <v>9</v>
      </c>
      <c r="BF19" s="4">
        <v>1</v>
      </c>
      <c r="BG19" s="18">
        <v>235.86399999999998</v>
      </c>
      <c r="BH19" s="18">
        <v>226.97300000000001</v>
      </c>
      <c r="BI19" s="18" t="s">
        <v>1</v>
      </c>
      <c r="BJ19" s="18" t="s">
        <v>1</v>
      </c>
      <c r="BK19" s="18">
        <v>1010.48</v>
      </c>
      <c r="BL19" s="18">
        <v>629.80999999999995</v>
      </c>
      <c r="BM19">
        <v>149</v>
      </c>
      <c r="BN19">
        <v>0</v>
      </c>
      <c r="BO19">
        <v>4</v>
      </c>
      <c r="BP19">
        <v>1</v>
      </c>
      <c r="BQ19">
        <v>0</v>
      </c>
      <c r="BR19">
        <v>165</v>
      </c>
      <c r="BS19">
        <v>0</v>
      </c>
      <c r="BT19">
        <v>0</v>
      </c>
      <c r="BU19">
        <v>4</v>
      </c>
      <c r="BV19">
        <v>1</v>
      </c>
      <c r="BW19" s="3">
        <v>35.498489425981802</v>
      </c>
      <c r="BX19" s="3">
        <v>24.169184290030199</v>
      </c>
      <c r="BY19" s="3">
        <v>28.809704321455602</v>
      </c>
      <c r="BZ19" s="4">
        <v>7</v>
      </c>
      <c r="CA19" s="4">
        <v>10</v>
      </c>
      <c r="CB19" s="13">
        <f t="shared" si="2"/>
        <v>235.86399999999998</v>
      </c>
      <c r="CC19" s="13">
        <f t="shared" si="3"/>
        <v>226.97300000000001</v>
      </c>
      <c r="CD19" s="13" t="str">
        <f t="shared" si="4"/>
        <v>*</v>
      </c>
      <c r="CE19" s="13" t="str">
        <f t="shared" si="5"/>
        <v>*</v>
      </c>
    </row>
    <row r="20" spans="1:83" x14ac:dyDescent="0.25">
      <c r="A20" s="2" t="s">
        <v>18</v>
      </c>
      <c r="B20" s="4">
        <v>62723</v>
      </c>
      <c r="C20" s="4">
        <v>26423</v>
      </c>
      <c r="D20" s="3">
        <v>29.874005305039788</v>
      </c>
      <c r="E20" s="15">
        <v>30.100999795960007</v>
      </c>
      <c r="F20" s="15">
        <v>59.975005100999795</v>
      </c>
      <c r="G20" s="16">
        <v>9.9</v>
      </c>
      <c r="H20" s="5">
        <v>2144.4166666666665</v>
      </c>
      <c r="I20" s="5">
        <v>58511</v>
      </c>
      <c r="J20" s="5">
        <v>262</v>
      </c>
      <c r="K20" s="5">
        <v>472</v>
      </c>
      <c r="L20" s="5">
        <v>243</v>
      </c>
      <c r="M20" s="5">
        <v>429</v>
      </c>
      <c r="N20" s="5">
        <v>518</v>
      </c>
      <c r="O20" s="5">
        <v>60931</v>
      </c>
      <c r="P20" s="5">
        <v>325</v>
      </c>
      <c r="Q20" s="5">
        <v>563</v>
      </c>
      <c r="R20" s="5">
        <v>331</v>
      </c>
      <c r="S20" s="5">
        <v>573</v>
      </c>
      <c r="T20" s="5">
        <v>621</v>
      </c>
      <c r="U20" s="17">
        <v>30595</v>
      </c>
      <c r="V20" s="17">
        <v>46227</v>
      </c>
      <c r="W20" s="15">
        <v>11.4</v>
      </c>
      <c r="X20" s="15">
        <v>14.8</v>
      </c>
      <c r="Y20" s="5">
        <v>9730</v>
      </c>
      <c r="Z20" s="16">
        <v>42.415210688591984</v>
      </c>
      <c r="AA20" s="15">
        <v>0</v>
      </c>
      <c r="AB20" s="16">
        <v>17.153134635149023</v>
      </c>
      <c r="AC20" s="1"/>
      <c r="AD20" s="5">
        <v>784</v>
      </c>
      <c r="AE20" s="15">
        <v>12.5</v>
      </c>
      <c r="AF20" s="15">
        <v>4.8</v>
      </c>
      <c r="AG20" s="15">
        <v>7.4</v>
      </c>
      <c r="AH20" s="15">
        <v>85.3</v>
      </c>
      <c r="AI20" s="15">
        <v>24.6</v>
      </c>
      <c r="AJ20" s="15">
        <v>38</v>
      </c>
      <c r="AK20" s="1">
        <v>4</v>
      </c>
      <c r="AL20" s="15">
        <v>95</v>
      </c>
      <c r="AM20" s="15">
        <v>0.8</v>
      </c>
      <c r="AN20" s="15">
        <v>2.6</v>
      </c>
      <c r="AO20" s="15">
        <v>0.6</v>
      </c>
      <c r="AP20" s="3">
        <v>1</v>
      </c>
      <c r="AQ20" s="3">
        <v>0.8</v>
      </c>
      <c r="AR20" s="6">
        <v>97.3</v>
      </c>
      <c r="AS20" s="6">
        <v>0.8</v>
      </c>
      <c r="AT20" s="6">
        <v>1.3</v>
      </c>
      <c r="AU20" s="6">
        <v>0.5</v>
      </c>
      <c r="AW20" s="3">
        <v>0.8</v>
      </c>
      <c r="AX20" s="3">
        <v>37.5</v>
      </c>
      <c r="AY20">
        <v>35.200000000000003</v>
      </c>
      <c r="AZ20">
        <v>575</v>
      </c>
      <c r="BA20" s="18">
        <f t="shared" si="1"/>
        <v>916.72911053361611</v>
      </c>
      <c r="BB20" s="3">
        <v>656.38</v>
      </c>
      <c r="BC20" s="4">
        <v>111</v>
      </c>
      <c r="BD20" s="4">
        <v>162</v>
      </c>
      <c r="BE20" s="4">
        <v>30</v>
      </c>
      <c r="BF20" s="4">
        <v>27</v>
      </c>
      <c r="BG20" s="18">
        <v>123.69200000000001</v>
      </c>
      <c r="BH20" s="18">
        <v>183.08099999999999</v>
      </c>
      <c r="BI20" s="18">
        <v>32.206000000000003</v>
      </c>
      <c r="BJ20" s="18">
        <v>34.497</v>
      </c>
      <c r="BK20" s="18">
        <v>807.19</v>
      </c>
      <c r="BL20" s="18">
        <v>537.29</v>
      </c>
      <c r="BM20">
        <v>517</v>
      </c>
      <c r="BN20">
        <v>1</v>
      </c>
      <c r="BO20">
        <v>2</v>
      </c>
      <c r="BP20">
        <v>1</v>
      </c>
      <c r="BQ20">
        <v>0</v>
      </c>
      <c r="BR20">
        <v>571</v>
      </c>
      <c r="BS20">
        <v>2</v>
      </c>
      <c r="BT20">
        <v>0</v>
      </c>
      <c r="BU20">
        <v>1</v>
      </c>
      <c r="BV20">
        <v>1</v>
      </c>
      <c r="BW20" s="3">
        <v>40.4077849860982</v>
      </c>
      <c r="BX20" s="3">
        <v>38.198498748957398</v>
      </c>
      <c r="BY20" s="3">
        <v>33.184319119669802</v>
      </c>
      <c r="BZ20" s="4">
        <v>37</v>
      </c>
      <c r="CA20" s="4">
        <v>56</v>
      </c>
      <c r="CB20" s="13">
        <f t="shared" si="2"/>
        <v>123.69200000000001</v>
      </c>
      <c r="CC20" s="13">
        <f t="shared" si="3"/>
        <v>183.08099999999999</v>
      </c>
      <c r="CD20" s="13">
        <f t="shared" si="4"/>
        <v>32.206000000000003</v>
      </c>
      <c r="CE20" s="13">
        <f t="shared" si="5"/>
        <v>34.497</v>
      </c>
    </row>
    <row r="21" spans="1:83" x14ac:dyDescent="0.25">
      <c r="A21" s="2" t="s">
        <v>19</v>
      </c>
      <c r="B21" s="4">
        <v>396500</v>
      </c>
      <c r="C21" s="4">
        <v>152997</v>
      </c>
      <c r="D21" s="3">
        <v>12.859236740676401</v>
      </c>
      <c r="E21" s="15">
        <v>30.636411342127644</v>
      </c>
      <c r="F21" s="15">
        <v>43.495648082804045</v>
      </c>
      <c r="G21" s="16">
        <v>7.3</v>
      </c>
      <c r="H21" s="5">
        <v>6792.5</v>
      </c>
      <c r="I21" s="5">
        <v>344933</v>
      </c>
      <c r="J21" s="5">
        <v>14238</v>
      </c>
      <c r="K21" s="5">
        <v>1658</v>
      </c>
      <c r="L21" s="5">
        <v>15591</v>
      </c>
      <c r="M21" s="5">
        <v>7172</v>
      </c>
      <c r="N21" s="5">
        <v>15272</v>
      </c>
      <c r="O21" s="5">
        <v>351433</v>
      </c>
      <c r="P21" s="5">
        <v>18064</v>
      </c>
      <c r="Q21" s="5">
        <v>2083</v>
      </c>
      <c r="R21" s="5">
        <v>17805</v>
      </c>
      <c r="S21" s="5">
        <v>7115</v>
      </c>
      <c r="T21" s="5">
        <v>18770</v>
      </c>
      <c r="U21" s="17">
        <v>46357</v>
      </c>
      <c r="V21" s="17">
        <v>71988</v>
      </c>
      <c r="W21" s="15">
        <v>4.5999999999999996</v>
      </c>
      <c r="X21" s="15">
        <v>5.5</v>
      </c>
      <c r="Y21" s="5">
        <v>74125</v>
      </c>
      <c r="Z21" s="16">
        <v>22.727824620573355</v>
      </c>
      <c r="AA21" s="15">
        <v>6.2178752107925801</v>
      </c>
      <c r="AB21" s="16">
        <v>14.68195615514334</v>
      </c>
      <c r="AC21" s="1"/>
      <c r="AD21" s="5">
        <v>5453</v>
      </c>
      <c r="AE21" s="15">
        <v>13.8</v>
      </c>
      <c r="AF21" s="15">
        <v>4.8</v>
      </c>
      <c r="AG21" s="15">
        <v>7.2</v>
      </c>
      <c r="AH21" s="15">
        <v>87.4</v>
      </c>
      <c r="AI21" s="15">
        <v>30.5</v>
      </c>
      <c r="AJ21" s="15">
        <v>27.1</v>
      </c>
      <c r="AK21" s="1">
        <v>27</v>
      </c>
      <c r="AL21" s="15">
        <v>79.3</v>
      </c>
      <c r="AM21" s="15">
        <v>6.8</v>
      </c>
      <c r="AN21" s="15">
        <v>0.5</v>
      </c>
      <c r="AO21" s="15">
        <v>7</v>
      </c>
      <c r="AP21" s="3">
        <v>6.4</v>
      </c>
      <c r="AQ21" s="3">
        <v>8.4</v>
      </c>
      <c r="AR21" s="6">
        <v>75.2</v>
      </c>
      <c r="AS21" s="6">
        <v>8.6999999999999993</v>
      </c>
      <c r="AT21" s="6">
        <v>0.6</v>
      </c>
      <c r="AU21" s="6">
        <v>7.4</v>
      </c>
      <c r="AW21" s="3">
        <v>9.1</v>
      </c>
      <c r="AX21" s="3">
        <v>19.3</v>
      </c>
      <c r="AY21">
        <v>19.399999999999999</v>
      </c>
      <c r="AZ21">
        <v>2045</v>
      </c>
      <c r="BA21" s="18">
        <f t="shared" si="1"/>
        <v>515.76292559899116</v>
      </c>
      <c r="BB21" s="3">
        <v>671.36</v>
      </c>
      <c r="BC21" s="4">
        <v>348</v>
      </c>
      <c r="BD21" s="4">
        <v>537</v>
      </c>
      <c r="BE21" s="4">
        <v>110</v>
      </c>
      <c r="BF21" s="4">
        <v>115</v>
      </c>
      <c r="BG21" s="18">
        <v>119.685</v>
      </c>
      <c r="BH21" s="18">
        <v>167.583</v>
      </c>
      <c r="BI21" s="18">
        <v>36.981000000000002</v>
      </c>
      <c r="BJ21" s="18">
        <v>34.92</v>
      </c>
      <c r="BK21" s="18">
        <v>781.11</v>
      </c>
      <c r="BL21" s="18">
        <v>579.01</v>
      </c>
      <c r="BM21">
        <v>1816</v>
      </c>
      <c r="BN21">
        <v>48</v>
      </c>
      <c r="BO21">
        <v>4</v>
      </c>
      <c r="BP21">
        <v>30</v>
      </c>
      <c r="BQ21">
        <v>24</v>
      </c>
      <c r="BR21">
        <v>1950</v>
      </c>
      <c r="BS21">
        <v>42</v>
      </c>
      <c r="BT21">
        <v>8</v>
      </c>
      <c r="BU21">
        <v>32</v>
      </c>
      <c r="BV21">
        <v>25</v>
      </c>
      <c r="BW21" s="3">
        <v>23.843040647545301</v>
      </c>
      <c r="BX21" s="3">
        <v>21.309384631735501</v>
      </c>
      <c r="BY21" s="3">
        <v>18.950921971305</v>
      </c>
      <c r="BZ21" s="4">
        <v>250</v>
      </c>
      <c r="CA21" s="4">
        <v>340</v>
      </c>
      <c r="CB21" s="13">
        <f t="shared" si="2"/>
        <v>119.685</v>
      </c>
      <c r="CC21" s="13">
        <f t="shared" si="3"/>
        <v>167.583</v>
      </c>
      <c r="CD21" s="13">
        <f t="shared" si="4"/>
        <v>36.981000000000002</v>
      </c>
      <c r="CE21" s="13">
        <f t="shared" si="5"/>
        <v>34.92</v>
      </c>
    </row>
    <row r="22" spans="1:83" x14ac:dyDescent="0.25">
      <c r="A22" s="2" t="s">
        <v>20</v>
      </c>
      <c r="B22" s="4">
        <v>19772</v>
      </c>
      <c r="C22" s="4">
        <v>7424</v>
      </c>
      <c r="D22" s="3">
        <v>18.95250078641082</v>
      </c>
      <c r="E22" s="15">
        <v>36.536646744259201</v>
      </c>
      <c r="F22" s="15">
        <v>55.489147530670024</v>
      </c>
      <c r="G22" s="16">
        <v>7.5</v>
      </c>
      <c r="H22" s="5">
        <v>391.75</v>
      </c>
      <c r="I22" s="5">
        <v>19283</v>
      </c>
      <c r="J22" s="5">
        <v>57</v>
      </c>
      <c r="K22" s="5">
        <v>46</v>
      </c>
      <c r="L22" s="5">
        <v>93</v>
      </c>
      <c r="M22" s="5">
        <v>116</v>
      </c>
      <c r="N22" s="5">
        <v>712</v>
      </c>
      <c r="O22" s="5">
        <v>19382</v>
      </c>
      <c r="P22" s="5">
        <v>77</v>
      </c>
      <c r="Q22" s="5">
        <v>40</v>
      </c>
      <c r="R22" s="5">
        <v>110</v>
      </c>
      <c r="S22" s="5">
        <v>163</v>
      </c>
      <c r="T22" s="5">
        <v>943</v>
      </c>
      <c r="U22" s="17">
        <v>36565</v>
      </c>
      <c r="V22" s="17">
        <v>60378</v>
      </c>
      <c r="W22" s="15">
        <v>6.7</v>
      </c>
      <c r="X22" s="15">
        <v>7.8</v>
      </c>
      <c r="Y22" s="5">
        <v>4011</v>
      </c>
      <c r="Z22" s="16">
        <v>25.031164298180002</v>
      </c>
      <c r="AA22" s="15">
        <v>3.1662926950885066</v>
      </c>
      <c r="AB22" s="16">
        <v>9.723261032161556</v>
      </c>
      <c r="AC22" s="1"/>
      <c r="AD22" s="5">
        <v>271</v>
      </c>
      <c r="AE22" s="15">
        <v>13.7</v>
      </c>
      <c r="AF22" s="15">
        <v>5.4</v>
      </c>
      <c r="AG22" s="15">
        <v>7.9</v>
      </c>
      <c r="AH22" s="15">
        <v>89.8</v>
      </c>
      <c r="AI22" s="15">
        <v>26.9</v>
      </c>
      <c r="AJ22" s="15">
        <v>33.200000000000003</v>
      </c>
      <c r="AK22" s="1">
        <v>3</v>
      </c>
      <c r="AL22" s="15">
        <v>95.6</v>
      </c>
      <c r="AM22" s="15">
        <v>0</v>
      </c>
      <c r="AN22" s="15">
        <v>0.4</v>
      </c>
      <c r="AO22" s="15">
        <v>0.4</v>
      </c>
      <c r="AP22" s="3">
        <v>3.7</v>
      </c>
      <c r="AQ22" s="3">
        <v>5.6</v>
      </c>
      <c r="AR22" s="6">
        <v>92.3</v>
      </c>
      <c r="AS22" s="6">
        <v>0</v>
      </c>
      <c r="AT22" s="6">
        <v>0</v>
      </c>
      <c r="AU22" s="6">
        <v>1.5</v>
      </c>
      <c r="AW22" s="3">
        <v>8.9</v>
      </c>
      <c r="AX22" s="3">
        <v>27.4</v>
      </c>
      <c r="AY22">
        <v>23.4</v>
      </c>
      <c r="AZ22">
        <v>124</v>
      </c>
      <c r="BA22" s="18">
        <f t="shared" si="1"/>
        <v>627.1495043495853</v>
      </c>
      <c r="BB22" s="3">
        <v>594.26</v>
      </c>
      <c r="BC22" s="4">
        <v>28</v>
      </c>
      <c r="BD22" s="4">
        <v>22</v>
      </c>
      <c r="BE22" s="4">
        <v>5</v>
      </c>
      <c r="BF22" s="4">
        <v>8</v>
      </c>
      <c r="BG22" s="18">
        <v>135.09100000000001</v>
      </c>
      <c r="BH22" s="18">
        <v>106.08499999999999</v>
      </c>
      <c r="BI22" s="18" t="s">
        <v>1</v>
      </c>
      <c r="BJ22" s="18" t="s">
        <v>1</v>
      </c>
      <c r="BK22" s="18">
        <v>755.12</v>
      </c>
      <c r="BL22" s="18">
        <v>446.44</v>
      </c>
      <c r="BM22">
        <v>129</v>
      </c>
      <c r="BN22">
        <v>0</v>
      </c>
      <c r="BO22">
        <v>0</v>
      </c>
      <c r="BP22">
        <v>0</v>
      </c>
      <c r="BQ22">
        <v>2</v>
      </c>
      <c r="BR22">
        <v>122</v>
      </c>
      <c r="BS22">
        <v>0</v>
      </c>
      <c r="BT22">
        <v>1</v>
      </c>
      <c r="BU22">
        <v>0</v>
      </c>
      <c r="BV22">
        <v>1</v>
      </c>
      <c r="BW22" s="3">
        <v>28.169014084507001</v>
      </c>
      <c r="BX22" s="3">
        <v>28.780264961169401</v>
      </c>
      <c r="BY22" s="3">
        <v>25.435073627844702</v>
      </c>
      <c r="BZ22" s="4">
        <v>14</v>
      </c>
      <c r="CA22" s="4">
        <v>19</v>
      </c>
      <c r="CB22" s="13">
        <f t="shared" si="2"/>
        <v>135.09100000000001</v>
      </c>
      <c r="CC22" s="13">
        <f t="shared" si="3"/>
        <v>106.08499999999999</v>
      </c>
      <c r="CD22" s="13" t="str">
        <f t="shared" si="4"/>
        <v>*</v>
      </c>
      <c r="CE22" s="13" t="str">
        <f t="shared" si="5"/>
        <v>*</v>
      </c>
    </row>
    <row r="23" spans="1:83" x14ac:dyDescent="0.25">
      <c r="A23" s="2" t="s">
        <v>21</v>
      </c>
      <c r="B23" s="4">
        <v>36390</v>
      </c>
      <c r="C23" s="4">
        <v>15702</v>
      </c>
      <c r="D23" s="3">
        <v>31.237171928905191</v>
      </c>
      <c r="E23" s="15">
        <v>27.678064544303243</v>
      </c>
      <c r="F23" s="15">
        <v>58.915236473208438</v>
      </c>
      <c r="G23" s="16">
        <v>6.8</v>
      </c>
      <c r="H23" s="5">
        <v>937.58333333333337</v>
      </c>
      <c r="I23" s="5">
        <v>34594</v>
      </c>
      <c r="J23" s="5">
        <v>126</v>
      </c>
      <c r="K23" s="5">
        <v>107</v>
      </c>
      <c r="L23" s="5">
        <v>155</v>
      </c>
      <c r="M23" s="5">
        <v>156</v>
      </c>
      <c r="N23" s="5">
        <v>312</v>
      </c>
      <c r="O23" s="5">
        <v>35756</v>
      </c>
      <c r="P23" s="5">
        <v>117</v>
      </c>
      <c r="Q23" s="5">
        <v>125</v>
      </c>
      <c r="R23" s="5">
        <v>177</v>
      </c>
      <c r="S23" s="5">
        <v>215</v>
      </c>
      <c r="T23" s="5">
        <v>355</v>
      </c>
      <c r="U23" s="17">
        <v>36655</v>
      </c>
      <c r="V23" s="17">
        <v>48212</v>
      </c>
      <c r="W23" s="15">
        <v>8.6999999999999993</v>
      </c>
      <c r="X23" s="15">
        <v>10.7</v>
      </c>
      <c r="Y23" s="5">
        <v>5290</v>
      </c>
      <c r="Z23" s="16">
        <v>33.232514177693758</v>
      </c>
      <c r="AA23" s="15">
        <v>0.1323251417769376</v>
      </c>
      <c r="AB23" s="16">
        <v>16.956521739130434</v>
      </c>
      <c r="AC23" s="1"/>
      <c r="AD23" s="5">
        <v>424</v>
      </c>
      <c r="AE23" s="15">
        <v>11.7</v>
      </c>
      <c r="AF23" s="15">
        <v>4.2</v>
      </c>
      <c r="AG23" s="15">
        <v>7.8</v>
      </c>
      <c r="AH23" s="15">
        <v>94.3</v>
      </c>
      <c r="AI23" s="15">
        <v>22.6</v>
      </c>
      <c r="AJ23" s="15">
        <v>26.7</v>
      </c>
      <c r="AK23" s="1">
        <v>0</v>
      </c>
      <c r="AL23" s="15">
        <v>97</v>
      </c>
      <c r="AM23" s="15">
        <v>0.7</v>
      </c>
      <c r="AN23" s="15">
        <v>0.2</v>
      </c>
      <c r="AO23" s="15">
        <v>0.9</v>
      </c>
      <c r="AP23" s="3">
        <v>1.2</v>
      </c>
      <c r="AQ23" s="3">
        <v>1.6</v>
      </c>
      <c r="AR23" s="6">
        <v>96.5</v>
      </c>
      <c r="AS23" s="6">
        <v>0.5</v>
      </c>
      <c r="AT23" s="6">
        <v>0.7</v>
      </c>
      <c r="AU23" s="6">
        <v>1.7</v>
      </c>
      <c r="AW23" s="3">
        <v>0.7</v>
      </c>
      <c r="AX23" s="3">
        <v>23.3</v>
      </c>
      <c r="AY23">
        <v>18.5</v>
      </c>
      <c r="AZ23">
        <v>388</v>
      </c>
      <c r="BA23" s="18">
        <f t="shared" si="1"/>
        <v>1066.2269854355593</v>
      </c>
      <c r="BB23" s="3">
        <v>675.89</v>
      </c>
      <c r="BC23" s="4">
        <v>89</v>
      </c>
      <c r="BD23" s="4">
        <v>90</v>
      </c>
      <c r="BE23" s="4">
        <v>25</v>
      </c>
      <c r="BF23" s="4">
        <v>14</v>
      </c>
      <c r="BG23" s="18">
        <v>149.50400000000002</v>
      </c>
      <c r="BH23" s="18">
        <v>168.16799999999998</v>
      </c>
      <c r="BI23" s="18">
        <v>37.855999999999995</v>
      </c>
      <c r="BJ23" s="18" t="s">
        <v>1</v>
      </c>
      <c r="BK23" s="18">
        <v>795.08</v>
      </c>
      <c r="BL23" s="18">
        <v>582.59</v>
      </c>
      <c r="BM23">
        <v>329</v>
      </c>
      <c r="BN23">
        <v>0</v>
      </c>
      <c r="BO23">
        <v>1</v>
      </c>
      <c r="BP23">
        <v>1</v>
      </c>
      <c r="BQ23">
        <v>0</v>
      </c>
      <c r="BR23">
        <v>386</v>
      </c>
      <c r="BS23">
        <v>0</v>
      </c>
      <c r="BT23">
        <v>1</v>
      </c>
      <c r="BU23">
        <v>0</v>
      </c>
      <c r="BV23">
        <v>1</v>
      </c>
      <c r="BW23" s="3">
        <v>25.444512568975998</v>
      </c>
      <c r="BX23" s="3">
        <v>30.7905686546463</v>
      </c>
      <c r="BY23" s="3">
        <v>22.2092343658679</v>
      </c>
      <c r="BZ23" s="4">
        <v>17</v>
      </c>
      <c r="CA23" s="4">
        <v>31</v>
      </c>
      <c r="CB23" s="13">
        <f t="shared" si="2"/>
        <v>149.50400000000002</v>
      </c>
      <c r="CC23" s="13">
        <f t="shared" si="3"/>
        <v>168.16799999999998</v>
      </c>
      <c r="CD23" s="13">
        <f t="shared" si="4"/>
        <v>37.855999999999995</v>
      </c>
      <c r="CE23" s="13" t="str">
        <f t="shared" si="5"/>
        <v>*</v>
      </c>
    </row>
    <row r="24" spans="1:83" x14ac:dyDescent="0.25">
      <c r="A24" s="2" t="s">
        <v>22</v>
      </c>
      <c r="B24" s="4">
        <v>14506</v>
      </c>
      <c r="C24" s="4">
        <v>6287</v>
      </c>
      <c r="D24" s="3">
        <v>35.995886184436067</v>
      </c>
      <c r="E24" s="15">
        <v>29.768026511255858</v>
      </c>
      <c r="F24" s="15">
        <v>65.763912695691914</v>
      </c>
      <c r="G24" s="16">
        <v>9.6</v>
      </c>
      <c r="H24" s="5">
        <v>415.83333333333331</v>
      </c>
      <c r="I24" s="5">
        <v>15302</v>
      </c>
      <c r="J24" s="5">
        <v>53</v>
      </c>
      <c r="K24" s="5">
        <v>43</v>
      </c>
      <c r="L24" s="5">
        <v>64</v>
      </c>
      <c r="M24" s="5">
        <v>44</v>
      </c>
      <c r="N24" s="5">
        <v>603</v>
      </c>
      <c r="O24" s="5">
        <v>14208</v>
      </c>
      <c r="P24" s="5">
        <v>56</v>
      </c>
      <c r="Q24" s="5">
        <v>43</v>
      </c>
      <c r="R24" s="5">
        <v>86</v>
      </c>
      <c r="S24" s="5">
        <v>113</v>
      </c>
      <c r="T24" s="5">
        <v>761</v>
      </c>
      <c r="U24" s="17">
        <v>44836</v>
      </c>
      <c r="V24" s="17">
        <v>43126</v>
      </c>
      <c r="W24" s="15">
        <v>10.7</v>
      </c>
      <c r="X24" s="15">
        <v>14.8</v>
      </c>
      <c r="Y24" s="5">
        <v>1930</v>
      </c>
      <c r="Z24" s="16">
        <v>45.233160621761655</v>
      </c>
      <c r="AA24" s="15">
        <v>4.5077720207253886</v>
      </c>
      <c r="AB24" s="16">
        <v>16.269430051813472</v>
      </c>
      <c r="AC24" s="1"/>
      <c r="AD24" s="5">
        <v>169</v>
      </c>
      <c r="AE24" s="15">
        <v>11.7</v>
      </c>
      <c r="AF24" s="15">
        <v>6.2</v>
      </c>
      <c r="AG24" s="15">
        <v>10.1</v>
      </c>
      <c r="AH24" s="15">
        <v>92.1</v>
      </c>
      <c r="AI24" s="15">
        <v>37.9</v>
      </c>
      <c r="AJ24" s="15">
        <v>39.6</v>
      </c>
      <c r="AK24" s="1">
        <v>0</v>
      </c>
      <c r="AL24" s="15">
        <v>90.5</v>
      </c>
      <c r="AM24" s="15">
        <v>0</v>
      </c>
      <c r="AN24" s="15">
        <v>0</v>
      </c>
      <c r="AO24" s="15">
        <v>1.2</v>
      </c>
      <c r="AP24" s="3">
        <v>8.3000000000000007</v>
      </c>
      <c r="AQ24" s="3">
        <v>10.1</v>
      </c>
      <c r="AR24" s="6">
        <v>92.9</v>
      </c>
      <c r="AS24" s="6">
        <v>0.6</v>
      </c>
      <c r="AT24" s="6">
        <v>0</v>
      </c>
      <c r="AU24" s="6">
        <v>0.6</v>
      </c>
      <c r="AW24" s="3">
        <v>9.5</v>
      </c>
      <c r="AX24" s="3">
        <v>30.2</v>
      </c>
      <c r="AY24">
        <v>30.1</v>
      </c>
      <c r="AZ24">
        <v>163</v>
      </c>
      <c r="BA24" s="18">
        <f t="shared" si="1"/>
        <v>1123.6729629118986</v>
      </c>
      <c r="BB24" s="3">
        <v>567.42999999999995</v>
      </c>
      <c r="BC24" s="4">
        <v>45</v>
      </c>
      <c r="BD24" s="4">
        <v>38</v>
      </c>
      <c r="BE24" s="4">
        <v>9</v>
      </c>
      <c r="BF24" s="4">
        <v>5</v>
      </c>
      <c r="BG24" s="18">
        <v>143.851</v>
      </c>
      <c r="BH24" s="18">
        <v>144.874</v>
      </c>
      <c r="BI24" s="18" t="s">
        <v>1</v>
      </c>
      <c r="BJ24" s="18" t="s">
        <v>1</v>
      </c>
      <c r="BK24" s="18">
        <v>782.27</v>
      </c>
      <c r="BL24" s="18">
        <v>386.89</v>
      </c>
      <c r="BM24">
        <v>213</v>
      </c>
      <c r="BN24">
        <v>0</v>
      </c>
      <c r="BO24">
        <v>0</v>
      </c>
      <c r="BP24">
        <v>1</v>
      </c>
      <c r="BQ24">
        <v>4</v>
      </c>
      <c r="BR24">
        <v>160</v>
      </c>
      <c r="BS24">
        <v>0</v>
      </c>
      <c r="BT24">
        <v>0</v>
      </c>
      <c r="BU24">
        <v>0</v>
      </c>
      <c r="BV24">
        <v>3</v>
      </c>
      <c r="BW24" s="3">
        <v>40.531561461793999</v>
      </c>
      <c r="BX24" s="3">
        <v>33.0275229357798</v>
      </c>
      <c r="BY24" s="3">
        <v>25.6410256410256</v>
      </c>
      <c r="BZ24" s="4">
        <v>10</v>
      </c>
      <c r="CA24" s="4">
        <v>15</v>
      </c>
      <c r="CB24" s="13">
        <f t="shared" si="2"/>
        <v>143.851</v>
      </c>
      <c r="CC24" s="13">
        <f t="shared" si="3"/>
        <v>144.874</v>
      </c>
      <c r="CD24" s="13" t="str">
        <f t="shared" si="4"/>
        <v>*</v>
      </c>
      <c r="CE24" s="13" t="str">
        <f t="shared" si="5"/>
        <v>*</v>
      </c>
    </row>
    <row r="25" spans="1:83" x14ac:dyDescent="0.25">
      <c r="A25" s="2" t="s">
        <v>23</v>
      </c>
      <c r="B25" s="4">
        <v>20838</v>
      </c>
      <c r="C25" s="4">
        <v>8528</v>
      </c>
      <c r="D25" s="3">
        <v>30.1010101010101</v>
      </c>
      <c r="E25" s="15">
        <v>31.810411810411811</v>
      </c>
      <c r="F25" s="15">
        <v>61.911421911421911</v>
      </c>
      <c r="G25" s="16">
        <v>8.4</v>
      </c>
      <c r="H25" s="5">
        <v>518.5</v>
      </c>
      <c r="I25" s="5">
        <v>21218</v>
      </c>
      <c r="J25" s="5">
        <v>53</v>
      </c>
      <c r="K25" s="5">
        <v>22</v>
      </c>
      <c r="L25" s="5">
        <v>35</v>
      </c>
      <c r="M25" s="5">
        <v>40</v>
      </c>
      <c r="N25" s="5">
        <v>156</v>
      </c>
      <c r="O25" s="5">
        <v>20565</v>
      </c>
      <c r="P25" s="5">
        <v>78</v>
      </c>
      <c r="Q25" s="5">
        <v>26</v>
      </c>
      <c r="R25" s="5">
        <v>39</v>
      </c>
      <c r="S25" s="5">
        <v>130</v>
      </c>
      <c r="T25" s="5">
        <v>164</v>
      </c>
      <c r="U25" s="17">
        <v>33128</v>
      </c>
      <c r="V25" s="17">
        <v>45298</v>
      </c>
      <c r="W25" s="15">
        <v>10.8</v>
      </c>
      <c r="X25" s="15">
        <v>13.8</v>
      </c>
      <c r="Y25" s="5">
        <v>2561</v>
      </c>
      <c r="Z25" s="16">
        <v>37.797735259664194</v>
      </c>
      <c r="AA25" s="15">
        <v>0</v>
      </c>
      <c r="AB25" s="16">
        <v>12.377977352596641</v>
      </c>
      <c r="AC25" s="1"/>
      <c r="AD25" s="5">
        <v>263</v>
      </c>
      <c r="AE25" s="15">
        <v>12.6</v>
      </c>
      <c r="AF25" s="15">
        <v>3.7</v>
      </c>
      <c r="AG25" s="15">
        <v>8.1999999999999993</v>
      </c>
      <c r="AH25" s="15">
        <v>77.7</v>
      </c>
      <c r="AI25" s="15">
        <v>18.600000000000001</v>
      </c>
      <c r="AJ25" s="15">
        <v>21.7</v>
      </c>
      <c r="AK25" s="1">
        <v>1</v>
      </c>
      <c r="AL25" s="15">
        <v>99.7</v>
      </c>
      <c r="AM25" s="15">
        <v>0</v>
      </c>
      <c r="AN25" s="15">
        <v>0</v>
      </c>
      <c r="AO25" s="15">
        <v>0.3</v>
      </c>
      <c r="AP25" s="3">
        <v>0</v>
      </c>
      <c r="AQ25" s="3">
        <v>0</v>
      </c>
      <c r="AR25" s="6">
        <v>98.5</v>
      </c>
      <c r="AS25" s="6">
        <v>0</v>
      </c>
      <c r="AT25" s="6">
        <v>0</v>
      </c>
      <c r="AU25" s="6">
        <v>1.1000000000000001</v>
      </c>
      <c r="AW25" s="3">
        <v>0.4</v>
      </c>
      <c r="AX25" s="3">
        <v>21.1</v>
      </c>
      <c r="AY25">
        <v>19.5</v>
      </c>
      <c r="AZ25">
        <v>235</v>
      </c>
      <c r="BA25" s="18">
        <f t="shared" si="1"/>
        <v>1127.7473845858528</v>
      </c>
      <c r="BB25" s="3">
        <v>682.36</v>
      </c>
      <c r="BC25" s="4">
        <v>48</v>
      </c>
      <c r="BD25" s="4">
        <v>62</v>
      </c>
      <c r="BE25" s="4">
        <v>9</v>
      </c>
      <c r="BF25" s="4">
        <v>14</v>
      </c>
      <c r="BG25" s="18">
        <v>133.36599999999999</v>
      </c>
      <c r="BH25" s="18">
        <v>199.71600000000001</v>
      </c>
      <c r="BI25" s="18" t="s">
        <v>1</v>
      </c>
      <c r="BJ25" s="18" t="s">
        <v>1</v>
      </c>
      <c r="BK25" s="18">
        <v>981.8</v>
      </c>
      <c r="BL25" s="18">
        <v>490.71</v>
      </c>
      <c r="BM25">
        <v>246</v>
      </c>
      <c r="BN25">
        <v>0</v>
      </c>
      <c r="BO25">
        <v>0</v>
      </c>
      <c r="BP25">
        <v>1</v>
      </c>
      <c r="BQ25">
        <v>0</v>
      </c>
      <c r="BR25">
        <v>230</v>
      </c>
      <c r="BS25">
        <v>1</v>
      </c>
      <c r="BT25">
        <v>0</v>
      </c>
      <c r="BU25">
        <v>0</v>
      </c>
      <c r="BV25">
        <v>0</v>
      </c>
      <c r="BW25" s="3">
        <v>26.022304832713701</v>
      </c>
      <c r="BX25" s="3">
        <v>21.777003484320499</v>
      </c>
      <c r="BY25" s="3">
        <v>16.326530612244898</v>
      </c>
      <c r="BZ25" s="4">
        <v>9</v>
      </c>
      <c r="CA25" s="4">
        <v>19</v>
      </c>
      <c r="CB25" s="13">
        <f t="shared" ref="CB25:CB88" si="6">IF(BC25&lt;20,"*",BG25)</f>
        <v>133.36599999999999</v>
      </c>
      <c r="CC25" s="13">
        <f t="shared" ref="CC25:CC88" si="7">IF(BD25&lt;20,"*",BH25)</f>
        <v>199.71600000000001</v>
      </c>
      <c r="CD25" s="13" t="str">
        <f t="shared" ref="CD25:CD88" si="8">IF(BE25&lt;20,"*",BI25)</f>
        <v>*</v>
      </c>
      <c r="CE25" s="13" t="str">
        <f t="shared" ref="CE25:CE88" si="9">IF(BF25&lt;20,"*",BJ25)</f>
        <v>*</v>
      </c>
    </row>
    <row r="26" spans="1:83" x14ac:dyDescent="0.25">
      <c r="A26" s="2" t="s">
        <v>24</v>
      </c>
      <c r="B26" s="4">
        <v>31002</v>
      </c>
      <c r="C26" s="4">
        <v>13374</v>
      </c>
      <c r="D26" s="3">
        <v>31.419441294711884</v>
      </c>
      <c r="E26" s="15">
        <v>28.368209462941966</v>
      </c>
      <c r="F26" s="15">
        <v>59.78765075765385</v>
      </c>
      <c r="G26" s="16">
        <v>8.6999999999999993</v>
      </c>
      <c r="H26" s="5">
        <v>978.33333333333337</v>
      </c>
      <c r="I26" s="5">
        <v>31307</v>
      </c>
      <c r="J26" s="5">
        <v>197</v>
      </c>
      <c r="K26" s="5">
        <v>80</v>
      </c>
      <c r="L26" s="5">
        <v>189</v>
      </c>
      <c r="M26" s="5">
        <v>173</v>
      </c>
      <c r="N26" s="5">
        <v>2025</v>
      </c>
      <c r="O26" s="5">
        <v>30237</v>
      </c>
      <c r="P26" s="5">
        <v>251</v>
      </c>
      <c r="Q26" s="5">
        <v>79</v>
      </c>
      <c r="R26" s="5">
        <v>215</v>
      </c>
      <c r="S26" s="5">
        <v>220</v>
      </c>
      <c r="T26" s="5">
        <v>2425</v>
      </c>
      <c r="U26" s="17">
        <v>35177</v>
      </c>
      <c r="V26" s="17">
        <v>46595</v>
      </c>
      <c r="W26" s="15">
        <v>10.9</v>
      </c>
      <c r="X26" s="15">
        <v>13.7</v>
      </c>
      <c r="Y26" s="5">
        <v>4117</v>
      </c>
      <c r="Z26" s="16">
        <v>43.259655088656793</v>
      </c>
      <c r="AA26" s="15">
        <v>5.392275929074569</v>
      </c>
      <c r="AB26" s="16">
        <v>19.431624969638086</v>
      </c>
      <c r="AC26" s="1"/>
      <c r="AD26" s="5">
        <v>381</v>
      </c>
      <c r="AE26" s="15">
        <v>12.3</v>
      </c>
      <c r="AF26" s="15">
        <v>3.6</v>
      </c>
      <c r="AG26" s="15">
        <v>8.9</v>
      </c>
      <c r="AH26" s="15">
        <v>85.4</v>
      </c>
      <c r="AI26" s="15">
        <v>34.9</v>
      </c>
      <c r="AJ26" s="15">
        <v>46.5</v>
      </c>
      <c r="AK26" s="1">
        <v>1</v>
      </c>
      <c r="AL26" s="15">
        <v>84.9</v>
      </c>
      <c r="AM26" s="15">
        <v>0.5</v>
      </c>
      <c r="AN26" s="15">
        <v>0</v>
      </c>
      <c r="AO26" s="15">
        <v>1.1000000000000001</v>
      </c>
      <c r="AP26" s="3">
        <v>13.4</v>
      </c>
      <c r="AQ26" s="3">
        <v>15.4</v>
      </c>
      <c r="AR26" s="6">
        <v>82.7</v>
      </c>
      <c r="AS26" s="6">
        <v>1.3</v>
      </c>
      <c r="AT26" s="6">
        <v>0.3</v>
      </c>
      <c r="AU26" s="6">
        <v>0.5</v>
      </c>
      <c r="AW26" s="3">
        <v>17.600000000000001</v>
      </c>
      <c r="AX26" s="3">
        <v>42</v>
      </c>
      <c r="AY26">
        <v>48.2</v>
      </c>
      <c r="AZ26">
        <v>360</v>
      </c>
      <c r="BA26" s="18">
        <f t="shared" si="1"/>
        <v>1161.2154054577124</v>
      </c>
      <c r="BB26" s="3">
        <v>693.6</v>
      </c>
      <c r="BC26" s="4">
        <v>91</v>
      </c>
      <c r="BD26" s="4">
        <v>96</v>
      </c>
      <c r="BE26" s="4">
        <v>19</v>
      </c>
      <c r="BF26" s="4">
        <v>15</v>
      </c>
      <c r="BG26" s="18">
        <v>167.89</v>
      </c>
      <c r="BH26" s="18">
        <v>189.69900000000001</v>
      </c>
      <c r="BI26" s="18" t="s">
        <v>1</v>
      </c>
      <c r="BJ26" s="18" t="s">
        <v>1</v>
      </c>
      <c r="BK26" s="18">
        <v>887.01</v>
      </c>
      <c r="BL26" s="18">
        <v>545.54</v>
      </c>
      <c r="BM26">
        <v>364</v>
      </c>
      <c r="BN26">
        <v>1</v>
      </c>
      <c r="BO26">
        <v>1</v>
      </c>
      <c r="BP26">
        <v>0</v>
      </c>
      <c r="BQ26">
        <v>10</v>
      </c>
      <c r="BR26">
        <v>358</v>
      </c>
      <c r="BS26">
        <v>1</v>
      </c>
      <c r="BT26">
        <v>0</v>
      </c>
      <c r="BU26">
        <v>1</v>
      </c>
      <c r="BV26">
        <v>5</v>
      </c>
      <c r="BW26" s="3">
        <v>36.321989528795797</v>
      </c>
      <c r="BX26" s="3">
        <v>46.046652529536502</v>
      </c>
      <c r="BY26" s="3">
        <v>39.267788603483901</v>
      </c>
      <c r="BZ26" s="4">
        <v>13</v>
      </c>
      <c r="CA26" s="4">
        <v>31</v>
      </c>
      <c r="CB26" s="13">
        <f t="shared" si="6"/>
        <v>167.89</v>
      </c>
      <c r="CC26" s="13">
        <f t="shared" si="7"/>
        <v>189.69900000000001</v>
      </c>
      <c r="CD26" s="13" t="str">
        <f t="shared" si="8"/>
        <v>*</v>
      </c>
      <c r="CE26" s="13" t="str">
        <f t="shared" si="9"/>
        <v>*</v>
      </c>
    </row>
    <row r="27" spans="1:83" x14ac:dyDescent="0.25">
      <c r="A27" s="2" t="s">
        <v>25</v>
      </c>
      <c r="B27" s="4">
        <v>45836</v>
      </c>
      <c r="C27" s="4">
        <v>18442</v>
      </c>
      <c r="D27" s="3">
        <v>24.156849545607539</v>
      </c>
      <c r="E27" s="15">
        <v>30.121171322786939</v>
      </c>
      <c r="F27" s="15">
        <v>54.278020868394478</v>
      </c>
      <c r="G27" s="16">
        <v>7.9</v>
      </c>
      <c r="H27" s="5">
        <v>854.66666666666663</v>
      </c>
      <c r="I27" s="5">
        <v>44134</v>
      </c>
      <c r="J27" s="5">
        <v>366</v>
      </c>
      <c r="K27" s="5">
        <v>491</v>
      </c>
      <c r="L27" s="5">
        <v>306</v>
      </c>
      <c r="M27" s="5">
        <v>288</v>
      </c>
      <c r="N27" s="5">
        <v>725</v>
      </c>
      <c r="O27" s="5">
        <v>44103</v>
      </c>
      <c r="P27" s="5">
        <v>463</v>
      </c>
      <c r="Q27" s="5">
        <v>524</v>
      </c>
      <c r="R27" s="5">
        <v>316</v>
      </c>
      <c r="S27" s="5">
        <v>430</v>
      </c>
      <c r="T27" s="5">
        <v>897</v>
      </c>
      <c r="U27" s="17">
        <v>38789</v>
      </c>
      <c r="V27" s="17">
        <v>54697</v>
      </c>
      <c r="W27" s="15">
        <v>6.9</v>
      </c>
      <c r="X27" s="15">
        <v>8.4</v>
      </c>
      <c r="Y27" s="5">
        <v>6920</v>
      </c>
      <c r="Z27" s="16">
        <v>24.580924855491329</v>
      </c>
      <c r="AA27" s="15">
        <v>1.9219653179190752</v>
      </c>
      <c r="AB27" s="16">
        <v>12.008670520231213</v>
      </c>
      <c r="AC27" s="1"/>
      <c r="AD27" s="5">
        <v>573</v>
      </c>
      <c r="AE27" s="15">
        <v>12.5</v>
      </c>
      <c r="AF27" s="15">
        <v>3.7</v>
      </c>
      <c r="AG27" s="15">
        <v>7.2</v>
      </c>
      <c r="AH27" s="15">
        <v>88.2</v>
      </c>
      <c r="AI27" s="15">
        <v>31.1</v>
      </c>
      <c r="AJ27" s="15">
        <v>32.5</v>
      </c>
      <c r="AK27" s="1">
        <v>2</v>
      </c>
      <c r="AL27" s="15">
        <v>91.1</v>
      </c>
      <c r="AM27" s="15">
        <v>1.3</v>
      </c>
      <c r="AN27" s="15">
        <v>0.9</v>
      </c>
      <c r="AO27" s="15">
        <v>1.4</v>
      </c>
      <c r="AP27" s="3">
        <v>5.3</v>
      </c>
      <c r="AQ27" s="3">
        <v>5.7</v>
      </c>
      <c r="AR27" s="6">
        <v>89.7</v>
      </c>
      <c r="AS27" s="6">
        <v>1.4</v>
      </c>
      <c r="AT27" s="6">
        <v>1.7</v>
      </c>
      <c r="AU27" s="6">
        <v>1.6</v>
      </c>
      <c r="AW27" s="3">
        <v>6</v>
      </c>
      <c r="AX27" s="3">
        <v>26.4</v>
      </c>
      <c r="AY27">
        <v>25.5</v>
      </c>
      <c r="AZ27">
        <v>431</v>
      </c>
      <c r="BA27" s="18">
        <f>AZ27*100000/B27</f>
        <v>940.30892748058295</v>
      </c>
      <c r="BB27" s="3">
        <v>691.62</v>
      </c>
      <c r="BC27" s="4">
        <v>87</v>
      </c>
      <c r="BD27" s="4">
        <v>107</v>
      </c>
      <c r="BE27" s="4">
        <v>22</v>
      </c>
      <c r="BF27" s="4">
        <v>26</v>
      </c>
      <c r="BG27" s="18">
        <v>138.96300000000002</v>
      </c>
      <c r="BH27" s="18">
        <v>178.41799999999998</v>
      </c>
      <c r="BI27" s="18">
        <v>30.853000000000002</v>
      </c>
      <c r="BJ27" s="18">
        <v>44.012</v>
      </c>
      <c r="BK27" s="18">
        <v>825.51</v>
      </c>
      <c r="BL27" s="18">
        <v>586.72</v>
      </c>
      <c r="BM27">
        <v>443</v>
      </c>
      <c r="BN27">
        <v>0</v>
      </c>
      <c r="BO27">
        <v>1</v>
      </c>
      <c r="BP27">
        <v>0</v>
      </c>
      <c r="BQ27">
        <v>0</v>
      </c>
      <c r="BR27">
        <v>426</v>
      </c>
      <c r="BS27">
        <v>2</v>
      </c>
      <c r="BT27">
        <v>2</v>
      </c>
      <c r="BU27">
        <v>0</v>
      </c>
      <c r="BV27">
        <v>2</v>
      </c>
      <c r="BW27" s="3">
        <v>30.310206014681501</v>
      </c>
      <c r="BX27" s="3">
        <v>25.984911986588401</v>
      </c>
      <c r="BY27" s="3">
        <v>25.840295317660701</v>
      </c>
      <c r="BZ27" s="4">
        <v>21</v>
      </c>
      <c r="CA27" s="4">
        <v>39</v>
      </c>
      <c r="CB27" s="13">
        <f t="shared" si="6"/>
        <v>138.96300000000002</v>
      </c>
      <c r="CC27" s="13">
        <f t="shared" si="7"/>
        <v>178.41799999999998</v>
      </c>
      <c r="CD27" s="13">
        <f t="shared" si="8"/>
        <v>30.853000000000002</v>
      </c>
      <c r="CE27" s="13">
        <f t="shared" si="9"/>
        <v>44.012</v>
      </c>
    </row>
    <row r="28" spans="1:83" x14ac:dyDescent="0.25">
      <c r="A28" s="2" t="s">
        <v>26</v>
      </c>
      <c r="B28" s="4">
        <v>5835</v>
      </c>
      <c r="C28" s="4">
        <v>2473</v>
      </c>
      <c r="D28" s="3">
        <v>38.42180774748924</v>
      </c>
      <c r="E28" s="15">
        <v>29.010043041606888</v>
      </c>
      <c r="F28" s="15">
        <v>67.431850789096131</v>
      </c>
      <c r="G28" s="16">
        <v>8.8000000000000007</v>
      </c>
      <c r="H28" s="5">
        <v>163.66666666666666</v>
      </c>
      <c r="I28" s="5">
        <v>6054</v>
      </c>
      <c r="J28" s="5">
        <v>15</v>
      </c>
      <c r="K28" s="5">
        <v>17</v>
      </c>
      <c r="L28" s="5">
        <v>14</v>
      </c>
      <c r="M28" s="5">
        <v>14</v>
      </c>
      <c r="N28" s="5">
        <v>39</v>
      </c>
      <c r="O28" s="5">
        <v>5733</v>
      </c>
      <c r="P28" s="5">
        <v>14</v>
      </c>
      <c r="Q28" s="5">
        <v>20</v>
      </c>
      <c r="R28" s="5">
        <v>12</v>
      </c>
      <c r="S28" s="5">
        <v>56</v>
      </c>
      <c r="T28" s="5">
        <v>93</v>
      </c>
      <c r="U28" s="17">
        <v>38437</v>
      </c>
      <c r="V28" s="17">
        <v>38532</v>
      </c>
      <c r="W28" s="15">
        <v>10.8</v>
      </c>
      <c r="X28" s="15">
        <v>14.5</v>
      </c>
      <c r="Y28" s="5">
        <v>1092</v>
      </c>
      <c r="Z28" s="16">
        <v>37.912087912087912</v>
      </c>
      <c r="AA28" s="15">
        <v>9.1575091575091569E-2</v>
      </c>
      <c r="AB28" s="16">
        <v>14.468864468864469</v>
      </c>
      <c r="AC28" s="1"/>
      <c r="AD28" s="5">
        <v>69</v>
      </c>
      <c r="AE28" s="15">
        <v>11.8</v>
      </c>
      <c r="AF28" s="15">
        <v>7.5</v>
      </c>
      <c r="AG28" s="15">
        <v>6</v>
      </c>
      <c r="AH28" s="15">
        <v>89.9</v>
      </c>
      <c r="AI28" s="15">
        <v>27.5</v>
      </c>
      <c r="AJ28" s="15">
        <v>24.6</v>
      </c>
      <c r="AK28" s="1">
        <v>0</v>
      </c>
      <c r="AL28" s="15">
        <v>93.8</v>
      </c>
      <c r="AM28" s="15">
        <v>0</v>
      </c>
      <c r="AN28" s="15">
        <v>0</v>
      </c>
      <c r="AO28" s="15">
        <v>1.6</v>
      </c>
      <c r="AP28" s="3">
        <v>4.7</v>
      </c>
      <c r="AQ28" s="3">
        <v>6.3</v>
      </c>
      <c r="AR28" s="6">
        <v>97.1</v>
      </c>
      <c r="AS28" s="6">
        <v>0</v>
      </c>
      <c r="AT28" s="6">
        <v>0</v>
      </c>
      <c r="AU28" s="6">
        <v>0</v>
      </c>
      <c r="AW28" s="3">
        <v>1.4</v>
      </c>
      <c r="AX28" s="3" t="s">
        <v>1</v>
      </c>
      <c r="AY28" t="s">
        <v>1</v>
      </c>
      <c r="AZ28">
        <v>73</v>
      </c>
      <c r="BA28" s="18">
        <f t="shared" si="1"/>
        <v>1251.0711225364182</v>
      </c>
      <c r="BB28" s="3">
        <v>728.45</v>
      </c>
      <c r="BC28" s="4">
        <v>12</v>
      </c>
      <c r="BD28" s="4">
        <v>22</v>
      </c>
      <c r="BE28" s="4">
        <v>4</v>
      </c>
      <c r="BF28" s="4">
        <v>3</v>
      </c>
      <c r="BG28" s="18" t="s">
        <v>1</v>
      </c>
      <c r="BH28" s="18">
        <v>204.59899999999999</v>
      </c>
      <c r="BI28" s="18" t="s">
        <v>1</v>
      </c>
      <c r="BJ28" s="18" t="s">
        <v>1</v>
      </c>
      <c r="BK28" s="18">
        <v>843.11</v>
      </c>
      <c r="BL28" s="18">
        <v>624.65</v>
      </c>
      <c r="BM28">
        <v>84</v>
      </c>
      <c r="BN28">
        <v>0</v>
      </c>
      <c r="BO28">
        <v>0</v>
      </c>
      <c r="BP28">
        <v>0</v>
      </c>
      <c r="BQ28">
        <v>0</v>
      </c>
      <c r="BR28">
        <v>73</v>
      </c>
      <c r="BS28">
        <v>0</v>
      </c>
      <c r="BT28">
        <v>0</v>
      </c>
      <c r="BU28">
        <v>0</v>
      </c>
      <c r="BV28">
        <v>0</v>
      </c>
      <c r="BW28" s="3" t="s">
        <v>1</v>
      </c>
      <c r="BX28" s="3" t="s">
        <v>1</v>
      </c>
      <c r="BY28" s="3" t="s">
        <v>1</v>
      </c>
      <c r="BZ28" s="4">
        <v>5</v>
      </c>
      <c r="CA28" s="4">
        <v>4</v>
      </c>
      <c r="CB28" s="13" t="str">
        <f t="shared" si="6"/>
        <v>*</v>
      </c>
      <c r="CC28" s="13">
        <f t="shared" si="7"/>
        <v>204.59899999999999</v>
      </c>
      <c r="CD28" s="13" t="str">
        <f t="shared" si="8"/>
        <v>*</v>
      </c>
      <c r="CE28" s="13" t="str">
        <f t="shared" si="9"/>
        <v>*</v>
      </c>
    </row>
    <row r="29" spans="1:83" x14ac:dyDescent="0.25">
      <c r="A29" s="2" t="s">
        <v>27</v>
      </c>
      <c r="B29" s="4">
        <v>1156212</v>
      </c>
      <c r="C29" s="4">
        <v>487813</v>
      </c>
      <c r="D29" s="3">
        <v>15.963375845427363</v>
      </c>
      <c r="E29" s="15">
        <v>27.075696599980947</v>
      </c>
      <c r="F29" s="15">
        <v>43.039072445408308</v>
      </c>
      <c r="G29" s="16">
        <v>7.4</v>
      </c>
      <c r="H29" s="5">
        <v>50160.5</v>
      </c>
      <c r="I29" s="5">
        <v>906736</v>
      </c>
      <c r="J29" s="5">
        <v>115550</v>
      </c>
      <c r="K29" s="5">
        <v>11818</v>
      </c>
      <c r="L29" s="5">
        <v>61242</v>
      </c>
      <c r="M29" s="5">
        <v>24018</v>
      </c>
      <c r="N29" s="5">
        <v>61969</v>
      </c>
      <c r="O29" s="5">
        <v>922333</v>
      </c>
      <c r="P29" s="5">
        <v>126221</v>
      </c>
      <c r="Q29" s="5">
        <v>13994</v>
      </c>
      <c r="R29" s="5">
        <v>68788</v>
      </c>
      <c r="S29" s="5">
        <v>24876</v>
      </c>
      <c r="T29" s="5">
        <v>74469</v>
      </c>
      <c r="U29" s="17">
        <v>56564</v>
      </c>
      <c r="V29" s="17">
        <v>62275</v>
      </c>
      <c r="W29" s="15">
        <v>11</v>
      </c>
      <c r="X29" s="15">
        <v>12.8</v>
      </c>
      <c r="Y29" s="5">
        <v>156320</v>
      </c>
      <c r="Z29" s="16">
        <v>39.94754350051177</v>
      </c>
      <c r="AA29" s="15">
        <v>12.400844421699079</v>
      </c>
      <c r="AB29" s="16">
        <v>13.915046059365404</v>
      </c>
      <c r="AC29" s="1"/>
      <c r="AD29" s="5">
        <v>16334</v>
      </c>
      <c r="AE29" s="15">
        <v>14.1</v>
      </c>
      <c r="AF29" s="15">
        <v>5.3</v>
      </c>
      <c r="AG29" s="15">
        <v>7.9</v>
      </c>
      <c r="AH29" s="15">
        <v>86.1</v>
      </c>
      <c r="AI29" s="15">
        <v>26.7</v>
      </c>
      <c r="AJ29" s="15">
        <v>35</v>
      </c>
      <c r="AK29" s="1">
        <v>110</v>
      </c>
      <c r="AL29" s="15">
        <v>58.1</v>
      </c>
      <c r="AM29" s="15">
        <v>19.7</v>
      </c>
      <c r="AN29" s="15">
        <v>1.5</v>
      </c>
      <c r="AO29" s="15">
        <v>8.6999999999999993</v>
      </c>
      <c r="AP29" s="3">
        <v>11.9</v>
      </c>
      <c r="AQ29" s="3">
        <v>12</v>
      </c>
      <c r="AR29" s="6">
        <v>56.5</v>
      </c>
      <c r="AS29" s="6">
        <v>20.8</v>
      </c>
      <c r="AT29" s="6">
        <v>1.5</v>
      </c>
      <c r="AU29" s="6">
        <v>9.4</v>
      </c>
      <c r="AW29" s="3">
        <v>12</v>
      </c>
      <c r="AX29" s="3">
        <v>31.3</v>
      </c>
      <c r="AY29">
        <v>29.8</v>
      </c>
      <c r="AZ29">
        <v>7417</v>
      </c>
      <c r="BA29" s="18">
        <f t="shared" si="1"/>
        <v>641.49135279689187</v>
      </c>
      <c r="BB29" s="3">
        <v>628.89</v>
      </c>
      <c r="BC29" s="4">
        <v>1139</v>
      </c>
      <c r="BD29" s="4">
        <v>1893</v>
      </c>
      <c r="BE29" s="4">
        <v>360</v>
      </c>
      <c r="BF29" s="4">
        <v>446</v>
      </c>
      <c r="BG29" s="18">
        <v>94.387</v>
      </c>
      <c r="BH29" s="18">
        <v>166.06200000000001</v>
      </c>
      <c r="BI29" s="18">
        <v>30.401999999999997</v>
      </c>
      <c r="BJ29" s="18">
        <v>36.96</v>
      </c>
      <c r="BK29" s="18">
        <v>760.72</v>
      </c>
      <c r="BL29" s="18">
        <v>533.87</v>
      </c>
      <c r="BM29">
        <v>6896</v>
      </c>
      <c r="BN29">
        <v>484</v>
      </c>
      <c r="BO29">
        <v>67</v>
      </c>
      <c r="BP29">
        <v>131</v>
      </c>
      <c r="BQ29">
        <v>83</v>
      </c>
      <c r="BR29">
        <v>6592</v>
      </c>
      <c r="BS29">
        <v>531</v>
      </c>
      <c r="BT29">
        <v>79</v>
      </c>
      <c r="BU29">
        <v>151</v>
      </c>
      <c r="BV29">
        <v>88</v>
      </c>
      <c r="BW29" s="3">
        <v>38.361501820666803</v>
      </c>
      <c r="BX29" s="3">
        <v>35.922642724551999</v>
      </c>
      <c r="BY29" s="3">
        <v>32.598127990544597</v>
      </c>
      <c r="BZ29" s="4">
        <v>833</v>
      </c>
      <c r="CA29" s="4">
        <v>1056</v>
      </c>
      <c r="CB29" s="13">
        <f t="shared" si="6"/>
        <v>94.387</v>
      </c>
      <c r="CC29" s="13">
        <f t="shared" si="7"/>
        <v>166.06200000000001</v>
      </c>
      <c r="CD29" s="13">
        <f t="shared" si="8"/>
        <v>30.401999999999997</v>
      </c>
      <c r="CE29" s="13">
        <f t="shared" si="9"/>
        <v>36.96</v>
      </c>
    </row>
    <row r="30" spans="1:83" x14ac:dyDescent="0.25">
      <c r="A30" s="2" t="s">
        <v>28</v>
      </c>
      <c r="B30" s="4">
        <v>19244</v>
      </c>
      <c r="C30" s="4">
        <v>7884</v>
      </c>
      <c r="D30" s="3">
        <v>26.907952812775861</v>
      </c>
      <c r="E30" s="15">
        <v>27.525880747933552</v>
      </c>
      <c r="F30" s="15">
        <v>54.433833560709417</v>
      </c>
      <c r="G30" s="16">
        <v>8.1999999999999993</v>
      </c>
      <c r="H30" s="5">
        <v>406.16666666666669</v>
      </c>
      <c r="I30" s="5">
        <v>19612</v>
      </c>
      <c r="J30" s="5">
        <v>111</v>
      </c>
      <c r="K30" s="5">
        <v>39</v>
      </c>
      <c r="L30" s="5">
        <v>85</v>
      </c>
      <c r="M30" s="5">
        <v>94</v>
      </c>
      <c r="N30" s="5">
        <v>148</v>
      </c>
      <c r="O30" s="5">
        <v>18832</v>
      </c>
      <c r="P30" s="5">
        <v>114</v>
      </c>
      <c r="Q30" s="5">
        <v>44</v>
      </c>
      <c r="R30" s="5">
        <v>117</v>
      </c>
      <c r="S30" s="5">
        <v>137</v>
      </c>
      <c r="T30" s="5">
        <v>159</v>
      </c>
      <c r="U30" s="17">
        <v>36563</v>
      </c>
      <c r="V30" s="17">
        <v>50407</v>
      </c>
      <c r="W30" s="15">
        <v>8.9</v>
      </c>
      <c r="X30" s="15">
        <v>10.8</v>
      </c>
      <c r="Y30" s="5">
        <v>4287</v>
      </c>
      <c r="Z30" s="16">
        <v>26.032190342897131</v>
      </c>
      <c r="AA30" s="15">
        <v>2.3326335432703522E-2</v>
      </c>
      <c r="AB30" s="16">
        <v>10.006997900629811</v>
      </c>
      <c r="AC30" s="1"/>
      <c r="AD30" s="5">
        <v>205</v>
      </c>
      <c r="AE30" s="15">
        <v>10.7</v>
      </c>
      <c r="AF30" s="15">
        <v>4.4000000000000004</v>
      </c>
      <c r="AG30" s="15">
        <v>9.6999999999999993</v>
      </c>
      <c r="AH30" s="15">
        <v>83.1</v>
      </c>
      <c r="AI30" s="15">
        <v>20.5</v>
      </c>
      <c r="AJ30" s="15">
        <v>27.8</v>
      </c>
      <c r="AK30" s="1">
        <v>1</v>
      </c>
      <c r="AL30" s="15">
        <v>99.1</v>
      </c>
      <c r="AM30" s="15">
        <v>0.4</v>
      </c>
      <c r="AN30" s="15">
        <v>0.4</v>
      </c>
      <c r="AO30" s="15">
        <v>0</v>
      </c>
      <c r="AP30" s="3">
        <v>0</v>
      </c>
      <c r="AQ30" s="3">
        <v>0</v>
      </c>
      <c r="AR30" s="6">
        <v>95.6</v>
      </c>
      <c r="AS30" s="6">
        <v>2.9</v>
      </c>
      <c r="AT30" s="6">
        <v>0</v>
      </c>
      <c r="AU30" s="6">
        <v>0.5</v>
      </c>
      <c r="AW30" s="3">
        <v>2</v>
      </c>
      <c r="AX30" s="3">
        <v>20.100000000000001</v>
      </c>
      <c r="AY30">
        <v>14.8</v>
      </c>
      <c r="AZ30">
        <v>175</v>
      </c>
      <c r="BA30" s="18">
        <f t="shared" si="1"/>
        <v>909.37435044689255</v>
      </c>
      <c r="BB30" s="3">
        <v>579.6</v>
      </c>
      <c r="BC30" s="4">
        <v>41</v>
      </c>
      <c r="BD30" s="4">
        <v>47</v>
      </c>
      <c r="BE30" s="4">
        <v>8</v>
      </c>
      <c r="BF30" s="4">
        <v>6</v>
      </c>
      <c r="BG30" s="18">
        <v>132.47</v>
      </c>
      <c r="BH30" s="18">
        <v>168.71199999999999</v>
      </c>
      <c r="BI30" s="18" t="s">
        <v>1</v>
      </c>
      <c r="BJ30" s="18" t="s">
        <v>1</v>
      </c>
      <c r="BK30" s="18">
        <v>697.11</v>
      </c>
      <c r="BL30" s="18">
        <v>487.66</v>
      </c>
      <c r="BM30">
        <v>184</v>
      </c>
      <c r="BN30">
        <v>0</v>
      </c>
      <c r="BO30">
        <v>0</v>
      </c>
      <c r="BP30">
        <v>0</v>
      </c>
      <c r="BQ30">
        <v>1</v>
      </c>
      <c r="BR30">
        <v>168</v>
      </c>
      <c r="BS30">
        <v>1</v>
      </c>
      <c r="BT30">
        <v>0</v>
      </c>
      <c r="BU30">
        <v>0</v>
      </c>
      <c r="BV30">
        <v>0</v>
      </c>
      <c r="BW30" s="3">
        <v>20.3488372093023</v>
      </c>
      <c r="BX30" s="3">
        <v>10.953902327704199</v>
      </c>
      <c r="BY30" s="3">
        <v>11.854360711261601</v>
      </c>
      <c r="BZ30" s="4">
        <v>9</v>
      </c>
      <c r="CA30" s="4">
        <v>18</v>
      </c>
      <c r="CB30" s="13">
        <f t="shared" si="6"/>
        <v>132.47</v>
      </c>
      <c r="CC30" s="13">
        <f t="shared" si="7"/>
        <v>168.71199999999999</v>
      </c>
      <c r="CD30" s="13" t="str">
        <f t="shared" si="8"/>
        <v>*</v>
      </c>
      <c r="CE30" s="13" t="str">
        <f t="shared" si="9"/>
        <v>*</v>
      </c>
    </row>
    <row r="31" spans="1:83" x14ac:dyDescent="0.25">
      <c r="A31" s="2" t="s">
        <v>29</v>
      </c>
      <c r="B31" s="4">
        <v>18644</v>
      </c>
      <c r="C31" s="4">
        <v>7987</v>
      </c>
      <c r="D31" s="3">
        <v>34.508640251352766</v>
      </c>
      <c r="E31" s="15">
        <v>28.2073660324664</v>
      </c>
      <c r="F31" s="15">
        <v>62.716006283819169</v>
      </c>
      <c r="G31" s="16">
        <v>10.3</v>
      </c>
      <c r="H31" s="5">
        <v>751.66666666666663</v>
      </c>
      <c r="I31" s="5">
        <v>18227</v>
      </c>
      <c r="J31" s="5">
        <v>46</v>
      </c>
      <c r="K31" s="5">
        <v>377</v>
      </c>
      <c r="L31" s="5">
        <v>59</v>
      </c>
      <c r="M31" s="5">
        <v>152</v>
      </c>
      <c r="N31" s="5">
        <v>161</v>
      </c>
      <c r="O31" s="5">
        <v>17880</v>
      </c>
      <c r="P31" s="5">
        <v>57</v>
      </c>
      <c r="Q31" s="5">
        <v>436</v>
      </c>
      <c r="R31" s="5">
        <v>52</v>
      </c>
      <c r="S31" s="5">
        <v>219</v>
      </c>
      <c r="T31" s="5">
        <v>226</v>
      </c>
      <c r="U31" s="17">
        <v>31784</v>
      </c>
      <c r="V31" s="17">
        <v>42312</v>
      </c>
      <c r="W31" s="15">
        <v>10.8</v>
      </c>
      <c r="X31" s="15">
        <v>17.7</v>
      </c>
      <c r="Y31" s="5">
        <v>2341</v>
      </c>
      <c r="Z31" s="16">
        <v>53.994019649722333</v>
      </c>
      <c r="AA31" s="15">
        <v>0.17086715079026057</v>
      </c>
      <c r="AB31" s="16">
        <v>21.059376334899614</v>
      </c>
      <c r="AC31" s="1"/>
      <c r="AD31" s="5">
        <v>234</v>
      </c>
      <c r="AE31" s="15">
        <v>12.6</v>
      </c>
      <c r="AF31" s="15">
        <v>8</v>
      </c>
      <c r="AG31" s="15">
        <v>13.2</v>
      </c>
      <c r="AH31" s="15">
        <v>82.8</v>
      </c>
      <c r="AI31" s="15">
        <v>39.299999999999997</v>
      </c>
      <c r="AJ31" s="15">
        <v>42.7</v>
      </c>
      <c r="AK31" s="1">
        <v>2</v>
      </c>
      <c r="AL31" s="15">
        <v>95.1</v>
      </c>
      <c r="AM31" s="15">
        <v>0</v>
      </c>
      <c r="AN31" s="15">
        <v>4</v>
      </c>
      <c r="AO31" s="15">
        <v>0.4</v>
      </c>
      <c r="AP31" s="3">
        <v>0.4</v>
      </c>
      <c r="AQ31" s="3">
        <v>0.9</v>
      </c>
      <c r="AR31" s="6">
        <v>96.6</v>
      </c>
      <c r="AS31" s="6">
        <v>0.4</v>
      </c>
      <c r="AT31" s="6">
        <v>2.1</v>
      </c>
      <c r="AU31" s="6">
        <v>0.4</v>
      </c>
      <c r="AW31" s="3">
        <v>1.7</v>
      </c>
      <c r="AX31" s="3">
        <v>31.5</v>
      </c>
      <c r="AY31">
        <v>35.200000000000003</v>
      </c>
      <c r="AZ31">
        <v>170</v>
      </c>
      <c r="BA31" s="18">
        <f t="shared" si="1"/>
        <v>911.82149753271835</v>
      </c>
      <c r="BB31" s="3">
        <v>598.54</v>
      </c>
      <c r="BC31" s="4">
        <v>32</v>
      </c>
      <c r="BD31" s="4">
        <v>46</v>
      </c>
      <c r="BE31" s="4">
        <v>14</v>
      </c>
      <c r="BF31" s="4">
        <v>12</v>
      </c>
      <c r="BG31" s="18">
        <v>104.511</v>
      </c>
      <c r="BH31" s="18">
        <v>150.39099999999999</v>
      </c>
      <c r="BI31" s="18" t="s">
        <v>1</v>
      </c>
      <c r="BJ31" s="18" t="s">
        <v>1</v>
      </c>
      <c r="BK31" s="18">
        <v>641.42999999999995</v>
      </c>
      <c r="BL31" s="18">
        <v>556.75</v>
      </c>
      <c r="BM31">
        <v>152</v>
      </c>
      <c r="BN31">
        <v>0</v>
      </c>
      <c r="BO31">
        <v>5</v>
      </c>
      <c r="BP31">
        <v>1</v>
      </c>
      <c r="BQ31">
        <v>0</v>
      </c>
      <c r="BR31">
        <v>166</v>
      </c>
      <c r="BS31">
        <v>0</v>
      </c>
      <c r="BT31">
        <v>0</v>
      </c>
      <c r="BU31">
        <v>0</v>
      </c>
      <c r="BV31">
        <v>0</v>
      </c>
      <c r="BW31" s="3">
        <v>40.046430644225097</v>
      </c>
      <c r="BX31" s="3">
        <v>42.954426401257201</v>
      </c>
      <c r="BY31" s="3">
        <v>31.920199501246799</v>
      </c>
      <c r="BZ31" s="4">
        <v>18</v>
      </c>
      <c r="CA31" s="4">
        <v>28</v>
      </c>
      <c r="CB31" s="13">
        <f t="shared" si="6"/>
        <v>104.511</v>
      </c>
      <c r="CC31" s="13">
        <f t="shared" si="7"/>
        <v>150.39099999999999</v>
      </c>
      <c r="CD31" s="13" t="str">
        <f t="shared" si="8"/>
        <v>*</v>
      </c>
      <c r="CE31" s="13" t="str">
        <f t="shared" si="9"/>
        <v>*</v>
      </c>
    </row>
    <row r="32" spans="1:83" x14ac:dyDescent="0.25">
      <c r="A32" s="2" t="s">
        <v>30</v>
      </c>
      <c r="B32" s="4">
        <v>39442</v>
      </c>
      <c r="C32" s="4">
        <v>14725</v>
      </c>
      <c r="D32" s="3">
        <v>16.406887849773621</v>
      </c>
      <c r="E32" s="15">
        <v>29.967342091590588</v>
      </c>
      <c r="F32" s="15">
        <v>46.374229941364213</v>
      </c>
      <c r="G32" s="16">
        <v>10.3</v>
      </c>
      <c r="H32" s="5">
        <v>950.41666666666663</v>
      </c>
      <c r="I32" s="5">
        <v>36745</v>
      </c>
      <c r="J32" s="5">
        <v>160</v>
      </c>
      <c r="K32" s="5">
        <v>200</v>
      </c>
      <c r="L32" s="5">
        <v>224</v>
      </c>
      <c r="M32" s="5">
        <v>335</v>
      </c>
      <c r="N32" s="5">
        <v>461</v>
      </c>
      <c r="O32" s="5">
        <v>38260</v>
      </c>
      <c r="P32" s="5">
        <v>220</v>
      </c>
      <c r="Q32" s="5">
        <v>273</v>
      </c>
      <c r="R32" s="5">
        <v>230</v>
      </c>
      <c r="S32" s="5">
        <v>459</v>
      </c>
      <c r="T32" s="5">
        <v>678</v>
      </c>
      <c r="U32" s="17">
        <v>33647</v>
      </c>
      <c r="V32" s="17">
        <v>61405</v>
      </c>
      <c r="W32" s="15">
        <v>7.5</v>
      </c>
      <c r="X32" s="15">
        <v>9.6</v>
      </c>
      <c r="Y32" s="5">
        <v>6264</v>
      </c>
      <c r="Z32" s="16">
        <v>36.94125159642401</v>
      </c>
      <c r="AA32" s="15">
        <v>1.4367816091954022</v>
      </c>
      <c r="AB32" s="16">
        <v>12.068965517241379</v>
      </c>
      <c r="AC32" s="1"/>
      <c r="AD32" s="5">
        <v>473</v>
      </c>
      <c r="AE32" s="15">
        <v>12</v>
      </c>
      <c r="AF32" s="15">
        <v>4.7</v>
      </c>
      <c r="AG32" s="15">
        <v>6.6</v>
      </c>
      <c r="AH32" s="15">
        <v>88.4</v>
      </c>
      <c r="AI32" s="15">
        <v>26.2</v>
      </c>
      <c r="AJ32" s="15">
        <v>30</v>
      </c>
      <c r="AK32" s="1">
        <v>3</v>
      </c>
      <c r="AL32" s="15">
        <v>96.4</v>
      </c>
      <c r="AM32" s="15">
        <v>0.2</v>
      </c>
      <c r="AN32" s="15">
        <v>0.2</v>
      </c>
      <c r="AO32" s="15">
        <v>2.2999999999999998</v>
      </c>
      <c r="AP32" s="3">
        <v>0.8</v>
      </c>
      <c r="AQ32" s="3">
        <v>1.5</v>
      </c>
      <c r="AR32" s="6">
        <v>97.9</v>
      </c>
      <c r="AS32" s="6">
        <v>0.2</v>
      </c>
      <c r="AT32" s="6">
        <v>0.6</v>
      </c>
      <c r="AU32" s="6">
        <v>0.6</v>
      </c>
      <c r="AW32" s="3">
        <v>0.4</v>
      </c>
      <c r="AX32" s="3">
        <v>30.6</v>
      </c>
      <c r="AY32">
        <v>22.6</v>
      </c>
      <c r="AZ32">
        <v>256</v>
      </c>
      <c r="BA32" s="18">
        <f t="shared" si="1"/>
        <v>649.0543075908929</v>
      </c>
      <c r="BB32" s="3">
        <v>702.81</v>
      </c>
      <c r="BC32" s="4">
        <v>46</v>
      </c>
      <c r="BD32" s="4">
        <v>55</v>
      </c>
      <c r="BE32" s="4">
        <v>19</v>
      </c>
      <c r="BF32" s="4">
        <v>14</v>
      </c>
      <c r="BG32" s="18">
        <v>119.056</v>
      </c>
      <c r="BH32" s="18">
        <v>152.03199999999998</v>
      </c>
      <c r="BI32" s="18" t="s">
        <v>1</v>
      </c>
      <c r="BJ32" s="18" t="s">
        <v>1</v>
      </c>
      <c r="BK32" s="18">
        <v>966.72</v>
      </c>
      <c r="BL32" s="18">
        <v>511.5</v>
      </c>
      <c r="BM32">
        <v>242</v>
      </c>
      <c r="BN32">
        <v>1</v>
      </c>
      <c r="BO32">
        <v>0</v>
      </c>
      <c r="BP32">
        <v>0</v>
      </c>
      <c r="BQ32">
        <v>1</v>
      </c>
      <c r="BR32">
        <v>253</v>
      </c>
      <c r="BS32">
        <v>1</v>
      </c>
      <c r="BT32">
        <v>1</v>
      </c>
      <c r="BU32">
        <v>1</v>
      </c>
      <c r="BV32">
        <v>1</v>
      </c>
      <c r="BW32" s="3">
        <v>28.743498494388099</v>
      </c>
      <c r="BX32" s="3">
        <v>25.123152709359601</v>
      </c>
      <c r="BY32" s="3">
        <v>27.1830647101275</v>
      </c>
      <c r="BZ32" s="4">
        <v>22</v>
      </c>
      <c r="CA32" s="4">
        <v>28</v>
      </c>
      <c r="CB32" s="13">
        <f t="shared" si="6"/>
        <v>119.056</v>
      </c>
      <c r="CC32" s="13">
        <f t="shared" si="7"/>
        <v>152.03199999999998</v>
      </c>
      <c r="CD32" s="13" t="str">
        <f t="shared" si="8"/>
        <v>*</v>
      </c>
      <c r="CE32" s="13" t="str">
        <f t="shared" si="9"/>
        <v>*</v>
      </c>
    </row>
    <row r="33" spans="1:83" x14ac:dyDescent="0.25">
      <c r="A33" s="2" t="s">
        <v>31</v>
      </c>
      <c r="B33" s="4">
        <v>44727</v>
      </c>
      <c r="C33" s="4">
        <v>19212</v>
      </c>
      <c r="D33" s="3">
        <v>28.356647015732374</v>
      </c>
      <c r="E33" s="15">
        <v>27.665957372588689</v>
      </c>
      <c r="F33" s="15">
        <v>56.022604388321064</v>
      </c>
      <c r="G33" s="16">
        <v>11.1</v>
      </c>
      <c r="H33" s="5">
        <v>1965.75</v>
      </c>
      <c r="I33" s="5">
        <v>42093</v>
      </c>
      <c r="J33" s="5">
        <v>83</v>
      </c>
      <c r="K33" s="5">
        <v>1584</v>
      </c>
      <c r="L33" s="5">
        <v>122</v>
      </c>
      <c r="M33" s="5">
        <v>502</v>
      </c>
      <c r="N33" s="5">
        <v>304</v>
      </c>
      <c r="O33" s="5">
        <v>41930</v>
      </c>
      <c r="P33" s="5">
        <v>257</v>
      </c>
      <c r="Q33" s="5">
        <v>1659</v>
      </c>
      <c r="R33" s="5">
        <v>183</v>
      </c>
      <c r="S33" s="5">
        <v>698</v>
      </c>
      <c r="T33" s="5">
        <v>525</v>
      </c>
      <c r="U33" s="17">
        <v>30656</v>
      </c>
      <c r="V33" s="17">
        <v>44311</v>
      </c>
      <c r="W33" s="15">
        <v>12.9</v>
      </c>
      <c r="X33" s="15">
        <v>17.3</v>
      </c>
      <c r="Y33" s="5">
        <v>6602</v>
      </c>
      <c r="Z33" s="16">
        <v>46.440472584065432</v>
      </c>
      <c r="AA33" s="15">
        <v>0</v>
      </c>
      <c r="AB33" s="16">
        <v>15.873977582550742</v>
      </c>
      <c r="AC33" s="1"/>
      <c r="AD33" s="5">
        <v>445</v>
      </c>
      <c r="AE33" s="15">
        <v>9.9</v>
      </c>
      <c r="AF33" s="15">
        <v>5.7</v>
      </c>
      <c r="AG33" s="15">
        <v>7.9</v>
      </c>
      <c r="AH33" s="15">
        <v>83.1</v>
      </c>
      <c r="AI33" s="15">
        <v>27.2</v>
      </c>
      <c r="AJ33" s="15">
        <v>44.3</v>
      </c>
      <c r="AK33" s="1">
        <v>0</v>
      </c>
      <c r="AL33" s="15">
        <v>88.7</v>
      </c>
      <c r="AM33" s="15">
        <v>0.2</v>
      </c>
      <c r="AN33" s="15">
        <v>9.8000000000000007</v>
      </c>
      <c r="AO33" s="15">
        <v>0.4</v>
      </c>
      <c r="AP33" s="3">
        <v>0.9</v>
      </c>
      <c r="AQ33" s="3">
        <v>0.9</v>
      </c>
      <c r="AR33" s="6">
        <v>88.5</v>
      </c>
      <c r="AS33" s="6">
        <v>0.7</v>
      </c>
      <c r="AT33" s="6">
        <v>10.1</v>
      </c>
      <c r="AU33" s="6">
        <v>0</v>
      </c>
      <c r="AW33" s="3">
        <v>1.2</v>
      </c>
      <c r="AX33" s="3">
        <v>27.2</v>
      </c>
      <c r="AY33">
        <v>35.200000000000003</v>
      </c>
      <c r="AZ33">
        <v>447</v>
      </c>
      <c r="BA33" s="18">
        <f t="shared" si="1"/>
        <v>999.39633778254745</v>
      </c>
      <c r="BB33" s="3">
        <v>731.48</v>
      </c>
      <c r="BC33" s="4">
        <v>110</v>
      </c>
      <c r="BD33" s="4">
        <v>116</v>
      </c>
      <c r="BE33" s="4">
        <v>17</v>
      </c>
      <c r="BF33" s="4">
        <v>23</v>
      </c>
      <c r="BG33" s="18">
        <v>173.46</v>
      </c>
      <c r="BH33" s="18">
        <v>179.334</v>
      </c>
      <c r="BI33" s="18" t="s">
        <v>1</v>
      </c>
      <c r="BJ33" s="18">
        <v>54.606000000000009</v>
      </c>
      <c r="BK33" s="18">
        <v>860.89</v>
      </c>
      <c r="BL33" s="18">
        <v>603.07000000000005</v>
      </c>
      <c r="BM33">
        <v>445</v>
      </c>
      <c r="BN33">
        <v>0</v>
      </c>
      <c r="BO33">
        <v>9</v>
      </c>
      <c r="BP33">
        <v>2</v>
      </c>
      <c r="BQ33">
        <v>0</v>
      </c>
      <c r="BR33">
        <v>432</v>
      </c>
      <c r="BS33">
        <v>3</v>
      </c>
      <c r="BT33">
        <v>10</v>
      </c>
      <c r="BU33">
        <v>0</v>
      </c>
      <c r="BV33">
        <v>0</v>
      </c>
      <c r="BW33" s="3">
        <v>32.625482625482597</v>
      </c>
      <c r="BX33" s="3">
        <v>27.947436609291099</v>
      </c>
      <c r="BY33" s="3">
        <v>32.707450030284598</v>
      </c>
      <c r="BZ33" s="4">
        <v>25</v>
      </c>
      <c r="CA33" s="4">
        <v>27</v>
      </c>
      <c r="CB33" s="13">
        <f t="shared" si="6"/>
        <v>173.46</v>
      </c>
      <c r="CC33" s="13">
        <f t="shared" si="7"/>
        <v>179.334</v>
      </c>
      <c r="CD33" s="13" t="str">
        <f t="shared" si="8"/>
        <v>*</v>
      </c>
      <c r="CE33" s="13">
        <f t="shared" si="9"/>
        <v>54.606000000000009</v>
      </c>
    </row>
    <row r="34" spans="1:83" x14ac:dyDescent="0.25">
      <c r="A34" s="2" t="s">
        <v>32</v>
      </c>
      <c r="B34" s="4">
        <v>10786</v>
      </c>
      <c r="C34" s="4">
        <v>4587</v>
      </c>
      <c r="D34" s="3">
        <v>34.509156409486643</v>
      </c>
      <c r="E34" s="15">
        <v>27.394175923146204</v>
      </c>
      <c r="F34" s="15">
        <v>61.903332332632843</v>
      </c>
      <c r="G34" s="16">
        <v>5.5</v>
      </c>
      <c r="H34" s="5">
        <v>207.75</v>
      </c>
      <c r="I34" s="5">
        <v>10954</v>
      </c>
      <c r="J34" s="5">
        <v>18</v>
      </c>
      <c r="K34" s="5">
        <v>13</v>
      </c>
      <c r="L34" s="5">
        <v>180</v>
      </c>
      <c r="M34" s="5">
        <v>17</v>
      </c>
      <c r="N34" s="5">
        <v>243</v>
      </c>
      <c r="O34" s="5">
        <v>10500</v>
      </c>
      <c r="P34" s="5">
        <v>24</v>
      </c>
      <c r="Q34" s="5">
        <v>17</v>
      </c>
      <c r="R34" s="5">
        <v>190</v>
      </c>
      <c r="S34" s="5">
        <v>55</v>
      </c>
      <c r="T34" s="5">
        <v>301</v>
      </c>
      <c r="U34" s="17">
        <v>38396</v>
      </c>
      <c r="V34" s="17">
        <v>48552</v>
      </c>
      <c r="W34" s="15">
        <v>8.6999999999999993</v>
      </c>
      <c r="X34" s="15">
        <v>12</v>
      </c>
      <c r="Y34" s="5">
        <v>1471</v>
      </c>
      <c r="Z34" s="16">
        <v>35.418082936777701</v>
      </c>
      <c r="AA34" s="15">
        <v>3.8749150237933381</v>
      </c>
      <c r="AB34" s="16">
        <v>16.247450713800134</v>
      </c>
      <c r="AC34" s="1"/>
      <c r="AD34" s="5">
        <v>104</v>
      </c>
      <c r="AE34" s="15">
        <v>9.6</v>
      </c>
      <c r="AF34" s="15">
        <v>9.6</v>
      </c>
      <c r="AG34" s="15">
        <v>10.6</v>
      </c>
      <c r="AH34" s="15">
        <v>82.4</v>
      </c>
      <c r="AI34" s="15">
        <v>26.9</v>
      </c>
      <c r="AJ34" s="15">
        <v>41.3</v>
      </c>
      <c r="AK34" s="1">
        <v>1</v>
      </c>
      <c r="AL34" s="15">
        <v>92.9</v>
      </c>
      <c r="AM34" s="15">
        <v>0</v>
      </c>
      <c r="AN34" s="15">
        <v>0.9</v>
      </c>
      <c r="AO34" s="15">
        <v>4.5</v>
      </c>
      <c r="AP34" s="3">
        <v>1.8</v>
      </c>
      <c r="AQ34" s="3">
        <v>1.8</v>
      </c>
      <c r="AR34" s="6">
        <v>91.3</v>
      </c>
      <c r="AS34" s="6">
        <v>0</v>
      </c>
      <c r="AT34" s="6">
        <v>1</v>
      </c>
      <c r="AU34" s="6">
        <v>3.8</v>
      </c>
      <c r="AW34" s="3">
        <v>3.8</v>
      </c>
      <c r="AX34" s="3">
        <v>17.399999999999999</v>
      </c>
      <c r="AY34">
        <v>22.6</v>
      </c>
      <c r="AZ34">
        <v>123</v>
      </c>
      <c r="BA34" s="18">
        <f t="shared" si="1"/>
        <v>1140.3671425922491</v>
      </c>
      <c r="BB34" s="3">
        <v>591.66</v>
      </c>
      <c r="BC34" s="4">
        <v>32</v>
      </c>
      <c r="BD34" s="4">
        <v>17</v>
      </c>
      <c r="BE34" s="4">
        <v>8</v>
      </c>
      <c r="BF34" s="4">
        <v>5</v>
      </c>
      <c r="BG34" s="18">
        <v>145.94299999999998</v>
      </c>
      <c r="BH34" s="18" t="s">
        <v>1</v>
      </c>
      <c r="BI34" s="18" t="s">
        <v>1</v>
      </c>
      <c r="BJ34" s="18" t="s">
        <v>1</v>
      </c>
      <c r="BK34" s="18">
        <v>610.16</v>
      </c>
      <c r="BL34" s="18">
        <v>551.38</v>
      </c>
      <c r="BM34">
        <v>123</v>
      </c>
      <c r="BN34">
        <v>1</v>
      </c>
      <c r="BO34">
        <v>1</v>
      </c>
      <c r="BP34">
        <v>0</v>
      </c>
      <c r="BQ34">
        <v>0</v>
      </c>
      <c r="BR34">
        <v>123</v>
      </c>
      <c r="BS34">
        <v>0</v>
      </c>
      <c r="BT34">
        <v>0</v>
      </c>
      <c r="BU34">
        <v>0</v>
      </c>
      <c r="BV34">
        <v>0</v>
      </c>
      <c r="BW34" s="3">
        <v>24.744027303754201</v>
      </c>
      <c r="BX34" s="3">
        <v>29.0791599353796</v>
      </c>
      <c r="BY34" s="3" t="s">
        <v>1</v>
      </c>
      <c r="BZ34" s="4">
        <v>10</v>
      </c>
      <c r="CA34" s="4">
        <v>10</v>
      </c>
      <c r="CB34" s="13">
        <f t="shared" si="6"/>
        <v>145.94299999999998</v>
      </c>
      <c r="CC34" s="13" t="str">
        <f t="shared" si="7"/>
        <v>*</v>
      </c>
      <c r="CD34" s="13" t="str">
        <f t="shared" si="8"/>
        <v>*</v>
      </c>
      <c r="CE34" s="13" t="str">
        <f t="shared" si="9"/>
        <v>*</v>
      </c>
    </row>
    <row r="35" spans="1:83" x14ac:dyDescent="0.25">
      <c r="A35" s="2" t="s">
        <v>33</v>
      </c>
      <c r="B35" s="4">
        <v>15899</v>
      </c>
      <c r="C35" s="4">
        <v>6427</v>
      </c>
      <c r="D35" s="3">
        <v>24.043557868362726</v>
      </c>
      <c r="E35" s="15">
        <v>29.170280427869326</v>
      </c>
      <c r="F35" s="15">
        <v>53.213838296232055</v>
      </c>
      <c r="G35" s="16">
        <v>13.5</v>
      </c>
      <c r="H35" s="5">
        <v>650.83333333333337</v>
      </c>
      <c r="I35" s="5">
        <v>15771</v>
      </c>
      <c r="J35" s="5">
        <v>44</v>
      </c>
      <c r="K35" s="5">
        <v>152</v>
      </c>
      <c r="L35" s="5">
        <v>83</v>
      </c>
      <c r="M35" s="5">
        <v>165</v>
      </c>
      <c r="N35" s="5">
        <v>173</v>
      </c>
      <c r="O35" s="5">
        <v>15379</v>
      </c>
      <c r="P35" s="5">
        <v>51</v>
      </c>
      <c r="Q35" s="5">
        <v>184</v>
      </c>
      <c r="R35" s="5">
        <v>94</v>
      </c>
      <c r="S35" s="5">
        <v>191</v>
      </c>
      <c r="T35" s="5">
        <v>195</v>
      </c>
      <c r="U35" s="17">
        <v>29264</v>
      </c>
      <c r="V35" s="17">
        <v>45364</v>
      </c>
      <c r="W35" s="15">
        <v>11.4</v>
      </c>
      <c r="X35" s="15">
        <v>16.600000000000001</v>
      </c>
      <c r="Y35" s="5">
        <v>2430</v>
      </c>
      <c r="Z35" s="16">
        <v>39.25925925925926</v>
      </c>
      <c r="AA35" s="15">
        <v>0.12345679012345678</v>
      </c>
      <c r="AB35" s="16">
        <v>13.497942386831276</v>
      </c>
      <c r="AC35" s="1"/>
      <c r="AD35" s="5">
        <v>168</v>
      </c>
      <c r="AE35" s="15">
        <v>10.6</v>
      </c>
      <c r="AF35" s="15">
        <v>3.8</v>
      </c>
      <c r="AG35" s="15">
        <v>6.3</v>
      </c>
      <c r="AH35" s="15">
        <v>83.8</v>
      </c>
      <c r="AI35" s="15">
        <v>31.5</v>
      </c>
      <c r="AJ35" s="15">
        <v>41.7</v>
      </c>
      <c r="AK35" s="1">
        <v>0</v>
      </c>
      <c r="AL35" s="15">
        <v>98.2</v>
      </c>
      <c r="AM35" s="15">
        <v>0</v>
      </c>
      <c r="AN35" s="15">
        <v>0.6</v>
      </c>
      <c r="AO35" s="15">
        <v>1.2</v>
      </c>
      <c r="AP35" s="3">
        <v>0</v>
      </c>
      <c r="AQ35" s="3">
        <v>0.6</v>
      </c>
      <c r="AR35" s="6">
        <v>98.8</v>
      </c>
      <c r="AS35" s="6">
        <v>0</v>
      </c>
      <c r="AT35" s="6">
        <v>0.6</v>
      </c>
      <c r="AU35" s="6">
        <v>0.6</v>
      </c>
      <c r="AW35" s="3">
        <v>3</v>
      </c>
      <c r="AX35" s="3">
        <v>31.3</v>
      </c>
      <c r="AY35">
        <v>34.6</v>
      </c>
      <c r="AZ35">
        <v>150</v>
      </c>
      <c r="BA35" s="18">
        <f t="shared" si="1"/>
        <v>943.45556324297127</v>
      </c>
      <c r="BB35" s="3">
        <v>823.06</v>
      </c>
      <c r="BC35" s="4">
        <v>35</v>
      </c>
      <c r="BD35" s="4">
        <v>45</v>
      </c>
      <c r="BE35" s="4">
        <v>7</v>
      </c>
      <c r="BF35" s="4">
        <v>3</v>
      </c>
      <c r="BG35" s="18">
        <v>191.53899999999999</v>
      </c>
      <c r="BH35" s="18">
        <v>231.37400000000002</v>
      </c>
      <c r="BI35" s="18" t="s">
        <v>1</v>
      </c>
      <c r="BJ35" s="18" t="s">
        <v>1</v>
      </c>
      <c r="BK35" s="18">
        <v>1060.6099999999999</v>
      </c>
      <c r="BL35" s="18">
        <v>661.67</v>
      </c>
      <c r="BM35">
        <v>135</v>
      </c>
      <c r="BN35">
        <v>0</v>
      </c>
      <c r="BO35">
        <v>1</v>
      </c>
      <c r="BP35">
        <v>1</v>
      </c>
      <c r="BQ35">
        <v>0</v>
      </c>
      <c r="BR35">
        <v>150</v>
      </c>
      <c r="BS35">
        <v>0</v>
      </c>
      <c r="BT35">
        <v>0</v>
      </c>
      <c r="BU35">
        <v>0</v>
      </c>
      <c r="BV35">
        <v>0</v>
      </c>
      <c r="BW35" s="3">
        <v>39.544637507489497</v>
      </c>
      <c r="BX35" s="3">
        <v>35.675082327113003</v>
      </c>
      <c r="BY35" s="3">
        <v>34.755134281200597</v>
      </c>
      <c r="BZ35" s="4">
        <v>6</v>
      </c>
      <c r="CA35" s="4">
        <v>6</v>
      </c>
      <c r="CB35" s="13">
        <f t="shared" si="6"/>
        <v>191.53899999999999</v>
      </c>
      <c r="CC35" s="13">
        <f t="shared" si="7"/>
        <v>231.37400000000002</v>
      </c>
      <c r="CD35" s="13" t="str">
        <f t="shared" si="8"/>
        <v>*</v>
      </c>
      <c r="CE35" s="13" t="str">
        <f t="shared" si="9"/>
        <v>*</v>
      </c>
    </row>
    <row r="36" spans="1:83" x14ac:dyDescent="0.25">
      <c r="A36" s="2" t="s">
        <v>34</v>
      </c>
      <c r="B36" s="4">
        <v>41123</v>
      </c>
      <c r="C36" s="4">
        <v>16819</v>
      </c>
      <c r="D36" s="3">
        <v>25.15358361774744</v>
      </c>
      <c r="E36" s="15">
        <v>30.792567311338644</v>
      </c>
      <c r="F36" s="15">
        <v>55.94615092908608</v>
      </c>
      <c r="G36" s="16">
        <v>6.9</v>
      </c>
      <c r="H36" s="5">
        <v>1658.75</v>
      </c>
      <c r="I36" s="5">
        <v>40412</v>
      </c>
      <c r="J36" s="5">
        <v>295</v>
      </c>
      <c r="K36" s="5">
        <v>146</v>
      </c>
      <c r="L36" s="5">
        <v>218</v>
      </c>
      <c r="M36" s="5">
        <v>128</v>
      </c>
      <c r="N36" s="5">
        <v>3531</v>
      </c>
      <c r="O36" s="5">
        <v>39831</v>
      </c>
      <c r="P36" s="5">
        <v>605</v>
      </c>
      <c r="Q36" s="5">
        <v>199</v>
      </c>
      <c r="R36" s="5">
        <v>247</v>
      </c>
      <c r="S36" s="5">
        <v>241</v>
      </c>
      <c r="T36" s="5">
        <v>4142</v>
      </c>
      <c r="U36" s="17">
        <v>38571</v>
      </c>
      <c r="V36" s="17">
        <v>50632</v>
      </c>
      <c r="W36" s="15">
        <v>10.7</v>
      </c>
      <c r="X36" s="15">
        <v>13.8</v>
      </c>
      <c r="Y36" s="5">
        <v>5648</v>
      </c>
      <c r="Z36" s="16">
        <v>44.989376770538243</v>
      </c>
      <c r="AA36" s="15">
        <v>10.428470254957507</v>
      </c>
      <c r="AB36" s="16">
        <v>12.464589235127479</v>
      </c>
      <c r="AC36" s="1"/>
      <c r="AD36" s="5">
        <v>560</v>
      </c>
      <c r="AE36" s="15">
        <v>13.6</v>
      </c>
      <c r="AF36" s="15">
        <v>4.9000000000000004</v>
      </c>
      <c r="AG36" s="15">
        <v>6.7</v>
      </c>
      <c r="AH36" s="15">
        <v>84.3</v>
      </c>
      <c r="AI36" s="15">
        <v>26.3</v>
      </c>
      <c r="AJ36" s="15">
        <v>40.700000000000003</v>
      </c>
      <c r="AK36" s="1">
        <v>4</v>
      </c>
      <c r="AL36" s="15">
        <v>95.5</v>
      </c>
      <c r="AM36" s="15">
        <v>2.6</v>
      </c>
      <c r="AN36" s="15">
        <v>0.3</v>
      </c>
      <c r="AO36" s="15">
        <v>0.7</v>
      </c>
      <c r="AP36" s="3">
        <v>0.9</v>
      </c>
      <c r="AQ36" s="3">
        <v>23.7</v>
      </c>
      <c r="AR36" s="6">
        <v>91.6</v>
      </c>
      <c r="AS36" s="6">
        <v>5.4</v>
      </c>
      <c r="AT36" s="6">
        <v>0.7</v>
      </c>
      <c r="AU36" s="6">
        <v>0.5</v>
      </c>
      <c r="AW36" s="3">
        <v>23.6</v>
      </c>
      <c r="AX36" s="3">
        <v>46.2</v>
      </c>
      <c r="AY36">
        <v>44.6</v>
      </c>
      <c r="AZ36">
        <v>335</v>
      </c>
      <c r="BA36" s="18">
        <f t="shared" si="1"/>
        <v>814.62928288305818</v>
      </c>
      <c r="BB36" s="3">
        <v>592.03</v>
      </c>
      <c r="BC36" s="4">
        <v>76</v>
      </c>
      <c r="BD36" s="4">
        <v>90</v>
      </c>
      <c r="BE36" s="4">
        <v>17</v>
      </c>
      <c r="BF36" s="4">
        <v>17</v>
      </c>
      <c r="BG36" s="18">
        <v>127.4</v>
      </c>
      <c r="BH36" s="18">
        <v>163.00800000000001</v>
      </c>
      <c r="BI36" s="18" t="s">
        <v>1</v>
      </c>
      <c r="BJ36" s="18" t="s">
        <v>1</v>
      </c>
      <c r="BK36" s="18">
        <v>667.39</v>
      </c>
      <c r="BL36" s="18">
        <v>521.69000000000005</v>
      </c>
      <c r="BM36">
        <v>355</v>
      </c>
      <c r="BN36">
        <v>1</v>
      </c>
      <c r="BO36">
        <v>0</v>
      </c>
      <c r="BP36">
        <v>0</v>
      </c>
      <c r="BQ36">
        <v>7</v>
      </c>
      <c r="BR36">
        <v>333</v>
      </c>
      <c r="BS36">
        <v>1</v>
      </c>
      <c r="BT36">
        <v>0</v>
      </c>
      <c r="BU36">
        <v>0</v>
      </c>
      <c r="BV36">
        <v>6</v>
      </c>
      <c r="BW36" s="3">
        <v>39.687435739255598</v>
      </c>
      <c r="BX36" s="3">
        <v>36.580670003850599</v>
      </c>
      <c r="BY36" s="3">
        <v>41.101880192391697</v>
      </c>
      <c r="BZ36" s="4">
        <v>27</v>
      </c>
      <c r="CA36" s="4">
        <v>36</v>
      </c>
      <c r="CB36" s="13">
        <f t="shared" si="6"/>
        <v>127.4</v>
      </c>
      <c r="CC36" s="13">
        <f t="shared" si="7"/>
        <v>163.00800000000001</v>
      </c>
      <c r="CD36" s="13" t="str">
        <f t="shared" si="8"/>
        <v>*</v>
      </c>
      <c r="CE36" s="13" t="str">
        <f t="shared" si="9"/>
        <v>*</v>
      </c>
    </row>
    <row r="37" spans="1:83" x14ac:dyDescent="0.25">
      <c r="A37" s="2" t="s">
        <v>35</v>
      </c>
      <c r="B37" s="4">
        <v>4374</v>
      </c>
      <c r="C37" s="4">
        <v>1949</v>
      </c>
      <c r="D37" s="3">
        <v>39.320200849748936</v>
      </c>
      <c r="E37" s="15">
        <v>29.625337968327539</v>
      </c>
      <c r="F37" s="15">
        <v>68.945538818076471</v>
      </c>
      <c r="G37" s="16">
        <v>7.4</v>
      </c>
      <c r="H37" s="5">
        <v>67.333333333333329</v>
      </c>
      <c r="I37" s="5">
        <v>4730</v>
      </c>
      <c r="J37" s="5">
        <v>9</v>
      </c>
      <c r="K37" s="5">
        <v>17</v>
      </c>
      <c r="L37" s="5">
        <v>20</v>
      </c>
      <c r="M37" s="5">
        <v>16</v>
      </c>
      <c r="N37" s="5">
        <v>73</v>
      </c>
      <c r="O37" s="5">
        <v>4294</v>
      </c>
      <c r="P37" s="5">
        <v>3</v>
      </c>
      <c r="Q37" s="5">
        <v>19</v>
      </c>
      <c r="R37" s="5">
        <v>18</v>
      </c>
      <c r="S37" s="5">
        <v>40</v>
      </c>
      <c r="T37" s="5">
        <v>72</v>
      </c>
      <c r="U37" s="17">
        <v>52127</v>
      </c>
      <c r="V37" s="17">
        <v>43387</v>
      </c>
      <c r="W37" s="15">
        <v>10.5</v>
      </c>
      <c r="X37" s="15">
        <v>14</v>
      </c>
      <c r="Y37" s="5">
        <v>715</v>
      </c>
      <c r="Z37" s="16">
        <v>40.27972027972028</v>
      </c>
      <c r="AA37" s="15">
        <v>0</v>
      </c>
      <c r="AB37" s="16">
        <v>17.762237762237763</v>
      </c>
      <c r="AC37" s="1"/>
      <c r="AD37" s="5">
        <v>45</v>
      </c>
      <c r="AE37" s="15">
        <v>10.3</v>
      </c>
      <c r="AF37" s="15">
        <v>2.2999999999999998</v>
      </c>
      <c r="AG37" s="15">
        <v>5.0999999999999996</v>
      </c>
      <c r="AH37" s="15">
        <v>88.1</v>
      </c>
      <c r="AI37" s="15">
        <v>28.9</v>
      </c>
      <c r="AJ37" s="15">
        <v>20</v>
      </c>
      <c r="AK37" s="1">
        <v>0</v>
      </c>
      <c r="AL37" s="15">
        <v>100</v>
      </c>
      <c r="AM37" s="15">
        <v>0</v>
      </c>
      <c r="AN37" s="15">
        <v>0</v>
      </c>
      <c r="AO37" s="15">
        <v>0</v>
      </c>
      <c r="AP37" s="3">
        <v>0</v>
      </c>
      <c r="AQ37" s="3">
        <v>0</v>
      </c>
      <c r="AR37" s="6">
        <v>93.3</v>
      </c>
      <c r="AS37" s="6">
        <v>2.2000000000000002</v>
      </c>
      <c r="AT37" s="6">
        <v>0</v>
      </c>
      <c r="AU37" s="6">
        <v>0</v>
      </c>
      <c r="AW37" s="3">
        <v>2.2000000000000002</v>
      </c>
      <c r="AX37" s="3" t="s">
        <v>1</v>
      </c>
      <c r="AY37" t="s">
        <v>1</v>
      </c>
      <c r="AZ37">
        <v>77</v>
      </c>
      <c r="BA37" s="18">
        <f t="shared" si="1"/>
        <v>1760.4023776863282</v>
      </c>
      <c r="BB37" s="3">
        <v>832.28</v>
      </c>
      <c r="BC37" s="4">
        <v>11</v>
      </c>
      <c r="BD37" s="4">
        <v>17</v>
      </c>
      <c r="BE37" s="4">
        <v>4</v>
      </c>
      <c r="BF37" s="4">
        <v>5</v>
      </c>
      <c r="BG37" s="18" t="s">
        <v>1</v>
      </c>
      <c r="BH37" s="18" t="s">
        <v>1</v>
      </c>
      <c r="BI37" s="18" t="s">
        <v>1</v>
      </c>
      <c r="BJ37" s="18" t="s">
        <v>1</v>
      </c>
      <c r="BK37" s="18">
        <v>1211.6500000000001</v>
      </c>
      <c r="BL37" s="18">
        <v>519.17999999999995</v>
      </c>
      <c r="BM37">
        <v>73</v>
      </c>
      <c r="BN37">
        <v>0</v>
      </c>
      <c r="BO37">
        <v>0</v>
      </c>
      <c r="BP37">
        <v>0</v>
      </c>
      <c r="BQ37">
        <v>0</v>
      </c>
      <c r="BR37">
        <v>69</v>
      </c>
      <c r="BS37">
        <v>0</v>
      </c>
      <c r="BT37">
        <v>0</v>
      </c>
      <c r="BU37">
        <v>0</v>
      </c>
      <c r="BV37">
        <v>1</v>
      </c>
      <c r="BW37" s="3" t="s">
        <v>1</v>
      </c>
      <c r="BX37" s="3" t="s">
        <v>1</v>
      </c>
      <c r="BY37" s="3" t="s">
        <v>1</v>
      </c>
      <c r="BZ37" s="4">
        <v>1</v>
      </c>
      <c r="CA37" s="4">
        <v>2</v>
      </c>
      <c r="CB37" s="13" t="str">
        <f t="shared" si="6"/>
        <v>*</v>
      </c>
      <c r="CC37" s="13" t="str">
        <f t="shared" si="7"/>
        <v>*</v>
      </c>
      <c r="CD37" s="13" t="str">
        <f t="shared" si="8"/>
        <v>*</v>
      </c>
      <c r="CE37" s="13" t="str">
        <f t="shared" si="9"/>
        <v>*</v>
      </c>
    </row>
    <row r="38" spans="1:83" x14ac:dyDescent="0.25">
      <c r="A38" s="2" t="s">
        <v>36</v>
      </c>
      <c r="B38" s="4">
        <v>13128</v>
      </c>
      <c r="C38" s="4">
        <v>5937</v>
      </c>
      <c r="D38" s="3">
        <v>32.185015658877376</v>
      </c>
      <c r="E38" s="15">
        <v>25.945555287882438</v>
      </c>
      <c r="F38" s="15">
        <v>58.130570946759818</v>
      </c>
      <c r="G38" s="16">
        <v>9.6999999999999993</v>
      </c>
      <c r="H38" s="5">
        <v>577.83333333333337</v>
      </c>
      <c r="I38" s="5">
        <v>13344</v>
      </c>
      <c r="J38" s="5">
        <v>49</v>
      </c>
      <c r="K38" s="5">
        <v>340</v>
      </c>
      <c r="L38" s="5">
        <v>34</v>
      </c>
      <c r="M38" s="5">
        <v>140</v>
      </c>
      <c r="N38" s="5">
        <v>116</v>
      </c>
      <c r="O38" s="5">
        <v>12476</v>
      </c>
      <c r="P38" s="5">
        <v>75</v>
      </c>
      <c r="Q38" s="5">
        <v>349</v>
      </c>
      <c r="R38" s="5">
        <v>38</v>
      </c>
      <c r="S38" s="5">
        <v>190</v>
      </c>
      <c r="T38" s="5">
        <v>123</v>
      </c>
      <c r="U38" s="17">
        <v>32631</v>
      </c>
      <c r="V38" s="17">
        <v>39130</v>
      </c>
      <c r="W38" s="15">
        <v>13</v>
      </c>
      <c r="X38" s="15">
        <v>18.8</v>
      </c>
      <c r="Y38" s="5">
        <v>1970</v>
      </c>
      <c r="Z38" s="16">
        <v>38.730964467005073</v>
      </c>
      <c r="AA38" s="15">
        <v>0.25380710659898476</v>
      </c>
      <c r="AB38" s="16">
        <v>14.619289340101522</v>
      </c>
      <c r="AC38" s="1"/>
      <c r="AD38" s="5">
        <v>119</v>
      </c>
      <c r="AE38" s="15">
        <v>9.1</v>
      </c>
      <c r="AF38" s="15">
        <v>0.9</v>
      </c>
      <c r="AG38" s="15">
        <v>3.2</v>
      </c>
      <c r="AH38" s="15">
        <v>85</v>
      </c>
      <c r="AI38" s="15">
        <v>40.299999999999997</v>
      </c>
      <c r="AJ38" s="15">
        <v>44.5</v>
      </c>
      <c r="AK38" s="1">
        <v>0</v>
      </c>
      <c r="AL38" s="15">
        <v>98.4</v>
      </c>
      <c r="AM38" s="15">
        <v>0</v>
      </c>
      <c r="AN38" s="15">
        <v>0.8</v>
      </c>
      <c r="AO38" s="15">
        <v>0</v>
      </c>
      <c r="AP38" s="3">
        <v>0.8</v>
      </c>
      <c r="AQ38" s="3">
        <v>0.8</v>
      </c>
      <c r="AR38" s="6">
        <v>92.4</v>
      </c>
      <c r="AS38" s="6">
        <v>0.8</v>
      </c>
      <c r="AT38" s="6">
        <v>2.5</v>
      </c>
      <c r="AU38" s="6">
        <v>0.8</v>
      </c>
      <c r="AW38" s="3">
        <v>0</v>
      </c>
      <c r="AX38" s="3">
        <v>20.8</v>
      </c>
      <c r="AY38">
        <v>29.2</v>
      </c>
      <c r="AZ38">
        <v>138</v>
      </c>
      <c r="BA38" s="18">
        <f t="shared" si="1"/>
        <v>1051.1882998171845</v>
      </c>
      <c r="BB38" s="3">
        <v>647.98</v>
      </c>
      <c r="BC38" s="4">
        <v>32</v>
      </c>
      <c r="BD38" s="4">
        <v>33</v>
      </c>
      <c r="BE38" s="4">
        <v>6</v>
      </c>
      <c r="BF38" s="4">
        <v>7</v>
      </c>
      <c r="BG38" s="18">
        <v>145.96100000000001</v>
      </c>
      <c r="BH38" s="18">
        <v>162.30799999999999</v>
      </c>
      <c r="BI38" s="18" t="s">
        <v>1</v>
      </c>
      <c r="BJ38" s="18" t="s">
        <v>1</v>
      </c>
      <c r="BK38" s="18">
        <v>693.38</v>
      </c>
      <c r="BL38" s="18">
        <v>628.34</v>
      </c>
      <c r="BM38">
        <v>169</v>
      </c>
      <c r="BN38">
        <v>0</v>
      </c>
      <c r="BO38">
        <v>0</v>
      </c>
      <c r="BP38">
        <v>0</v>
      </c>
      <c r="BQ38">
        <v>0</v>
      </c>
      <c r="BR38">
        <v>138</v>
      </c>
      <c r="BS38">
        <v>0</v>
      </c>
      <c r="BT38">
        <v>0</v>
      </c>
      <c r="BU38">
        <v>0</v>
      </c>
      <c r="BV38">
        <v>0</v>
      </c>
      <c r="BW38" s="3">
        <v>24.855491329479701</v>
      </c>
      <c r="BX38" s="3">
        <v>30.358227079538501</v>
      </c>
      <c r="BY38" s="3">
        <v>31.892274982282</v>
      </c>
      <c r="BZ38" s="4">
        <v>1</v>
      </c>
      <c r="CA38" s="4">
        <v>3</v>
      </c>
      <c r="CB38" s="13">
        <f t="shared" si="6"/>
        <v>145.96100000000001</v>
      </c>
      <c r="CC38" s="13">
        <f t="shared" si="7"/>
        <v>162.30799999999999</v>
      </c>
      <c r="CD38" s="13" t="str">
        <f t="shared" si="8"/>
        <v>*</v>
      </c>
      <c r="CE38" s="13" t="str">
        <f t="shared" si="9"/>
        <v>*</v>
      </c>
    </row>
    <row r="39" spans="1:83" x14ac:dyDescent="0.25">
      <c r="A39" s="2" t="s">
        <v>37</v>
      </c>
      <c r="B39" s="4">
        <v>7110</v>
      </c>
      <c r="C39" s="4">
        <v>3162</v>
      </c>
      <c r="D39" s="3">
        <v>37.316561844863735</v>
      </c>
      <c r="E39" s="15">
        <v>28.30188679245283</v>
      </c>
      <c r="F39" s="15">
        <v>65.618448637316561</v>
      </c>
      <c r="G39" s="16">
        <v>6.4</v>
      </c>
      <c r="H39" s="5">
        <v>137.33333333333334</v>
      </c>
      <c r="I39" s="5">
        <v>7536</v>
      </c>
      <c r="J39" s="5">
        <v>15</v>
      </c>
      <c r="K39" s="5">
        <v>19</v>
      </c>
      <c r="L39" s="5">
        <v>28</v>
      </c>
      <c r="M39" s="5">
        <v>6</v>
      </c>
      <c r="N39" s="5">
        <v>38</v>
      </c>
      <c r="O39" s="5">
        <v>7015</v>
      </c>
      <c r="P39" s="5">
        <v>19</v>
      </c>
      <c r="Q39" s="5">
        <v>20</v>
      </c>
      <c r="R39" s="5">
        <v>26</v>
      </c>
      <c r="S39" s="5">
        <v>30</v>
      </c>
      <c r="T39" s="5">
        <v>94</v>
      </c>
      <c r="U39" s="17">
        <v>38179</v>
      </c>
      <c r="V39" s="17">
        <v>43335</v>
      </c>
      <c r="W39" s="15">
        <v>8.9</v>
      </c>
      <c r="X39" s="15">
        <v>11.1</v>
      </c>
      <c r="Y39" s="5">
        <v>1363</v>
      </c>
      <c r="Z39" s="16">
        <v>38.738077769625825</v>
      </c>
      <c r="AA39" s="15">
        <v>2.5678650036683788</v>
      </c>
      <c r="AB39" s="16">
        <v>15.920763022743948</v>
      </c>
      <c r="AC39" s="1"/>
      <c r="AD39" s="5">
        <v>62</v>
      </c>
      <c r="AE39" s="15">
        <v>8.6999999999999993</v>
      </c>
      <c r="AF39" s="15">
        <v>0</v>
      </c>
      <c r="AG39" s="15">
        <v>2</v>
      </c>
      <c r="AH39" s="15">
        <v>93.4</v>
      </c>
      <c r="AI39" s="15">
        <v>38.700000000000003</v>
      </c>
      <c r="AJ39" s="15">
        <v>25.8</v>
      </c>
      <c r="AK39" s="1">
        <v>0</v>
      </c>
      <c r="AL39" s="15">
        <v>94.2</v>
      </c>
      <c r="AM39" s="15">
        <v>1.4</v>
      </c>
      <c r="AN39" s="15">
        <v>1.4</v>
      </c>
      <c r="AO39" s="15">
        <v>1.4</v>
      </c>
      <c r="AP39" s="3">
        <v>1.4</v>
      </c>
      <c r="AQ39" s="3">
        <v>2.9</v>
      </c>
      <c r="AR39" s="6">
        <v>90.3</v>
      </c>
      <c r="AS39" s="6">
        <v>0</v>
      </c>
      <c r="AT39" s="6">
        <v>1.6</v>
      </c>
      <c r="AU39" s="6">
        <v>1.6</v>
      </c>
      <c r="AW39" s="3">
        <v>4.9000000000000004</v>
      </c>
      <c r="AX39" s="3" t="s">
        <v>1</v>
      </c>
      <c r="AY39" t="s">
        <v>1</v>
      </c>
      <c r="AZ39">
        <v>92</v>
      </c>
      <c r="BA39" s="18">
        <f t="shared" si="1"/>
        <v>1293.9521800281293</v>
      </c>
      <c r="BB39" s="3">
        <v>623.91999999999996</v>
      </c>
      <c r="BC39" s="4">
        <v>33</v>
      </c>
      <c r="BD39" s="4">
        <v>21</v>
      </c>
      <c r="BE39" s="4">
        <v>4</v>
      </c>
      <c r="BF39" s="4">
        <v>3</v>
      </c>
      <c r="BG39" s="18">
        <v>203.80099999999999</v>
      </c>
      <c r="BH39" s="18">
        <v>162.58100000000002</v>
      </c>
      <c r="BI39" s="18" t="s">
        <v>1</v>
      </c>
      <c r="BJ39" s="18" t="s">
        <v>1</v>
      </c>
      <c r="BK39" s="18">
        <v>749.55</v>
      </c>
      <c r="BL39" s="18">
        <v>535.37</v>
      </c>
      <c r="BM39">
        <v>108</v>
      </c>
      <c r="BN39">
        <v>0</v>
      </c>
      <c r="BO39">
        <v>1</v>
      </c>
      <c r="BP39">
        <v>0</v>
      </c>
      <c r="BQ39">
        <v>1</v>
      </c>
      <c r="BR39">
        <v>92</v>
      </c>
      <c r="BS39">
        <v>0</v>
      </c>
      <c r="BT39">
        <v>0</v>
      </c>
      <c r="BU39">
        <v>0</v>
      </c>
      <c r="BV39">
        <v>0</v>
      </c>
      <c r="BW39" s="3" t="s">
        <v>1</v>
      </c>
      <c r="BX39" s="3" t="s">
        <v>1</v>
      </c>
      <c r="BY39" s="3" t="s">
        <v>1</v>
      </c>
      <c r="BZ39" s="4">
        <v>0</v>
      </c>
      <c r="CA39" s="4">
        <v>1</v>
      </c>
      <c r="CB39" s="13">
        <f t="shared" si="6"/>
        <v>203.80099999999999</v>
      </c>
      <c r="CC39" s="13">
        <f t="shared" si="7"/>
        <v>162.58100000000002</v>
      </c>
      <c r="CD39" s="13" t="str">
        <f t="shared" si="8"/>
        <v>*</v>
      </c>
      <c r="CE39" s="13" t="str">
        <f t="shared" si="9"/>
        <v>*</v>
      </c>
    </row>
    <row r="40" spans="1:83" x14ac:dyDescent="0.25">
      <c r="A40" s="2" t="s">
        <v>38</v>
      </c>
      <c r="B40" s="4">
        <v>10610</v>
      </c>
      <c r="C40" s="4">
        <v>4782</v>
      </c>
      <c r="D40" s="3">
        <v>32.849391406364568</v>
      </c>
      <c r="E40" s="15">
        <v>22.745270567531897</v>
      </c>
      <c r="F40" s="15">
        <v>55.594661973896464</v>
      </c>
      <c r="G40" s="16">
        <v>9.5</v>
      </c>
      <c r="H40" s="5">
        <v>265.91666666666669</v>
      </c>
      <c r="I40" s="5">
        <v>10995</v>
      </c>
      <c r="J40" s="5">
        <v>11</v>
      </c>
      <c r="K40" s="5">
        <v>78</v>
      </c>
      <c r="L40" s="5">
        <v>24</v>
      </c>
      <c r="M40" s="5">
        <v>48</v>
      </c>
      <c r="N40" s="5">
        <v>66</v>
      </c>
      <c r="O40" s="5">
        <v>10367</v>
      </c>
      <c r="P40" s="5">
        <v>14</v>
      </c>
      <c r="Q40" s="5">
        <v>92</v>
      </c>
      <c r="R40" s="5">
        <v>22</v>
      </c>
      <c r="S40" s="5">
        <v>115</v>
      </c>
      <c r="T40" s="5">
        <v>72</v>
      </c>
      <c r="U40" s="17">
        <v>38421</v>
      </c>
      <c r="V40" s="17">
        <v>49698</v>
      </c>
      <c r="W40" s="15">
        <v>9.6999999999999993</v>
      </c>
      <c r="X40" s="15">
        <v>14</v>
      </c>
      <c r="Y40" s="5">
        <v>1421</v>
      </c>
      <c r="Z40" s="16">
        <v>34.975369458128078</v>
      </c>
      <c r="AA40" s="15">
        <v>0</v>
      </c>
      <c r="AB40" s="16">
        <v>17.311752287121745</v>
      </c>
      <c r="AC40" s="1"/>
      <c r="AD40" s="5">
        <v>109</v>
      </c>
      <c r="AE40" s="15">
        <v>10.3</v>
      </c>
      <c r="AF40" s="15">
        <v>5.8</v>
      </c>
      <c r="AG40" s="15">
        <v>6.7</v>
      </c>
      <c r="AH40" s="15">
        <v>74</v>
      </c>
      <c r="AI40" s="15">
        <v>20.2</v>
      </c>
      <c r="AJ40" s="15">
        <v>32.1</v>
      </c>
      <c r="AK40" s="1">
        <v>1</v>
      </c>
      <c r="AL40" s="15">
        <v>99.1</v>
      </c>
      <c r="AM40" s="15">
        <v>0</v>
      </c>
      <c r="AN40" s="15">
        <v>0.9</v>
      </c>
      <c r="AO40" s="15">
        <v>0</v>
      </c>
      <c r="AP40" s="3">
        <v>0</v>
      </c>
      <c r="AQ40" s="3">
        <v>0</v>
      </c>
      <c r="AR40" s="6">
        <v>89</v>
      </c>
      <c r="AS40" s="6">
        <v>0</v>
      </c>
      <c r="AT40" s="6">
        <v>0</v>
      </c>
      <c r="AU40" s="6">
        <v>0</v>
      </c>
      <c r="AW40" s="3">
        <v>0</v>
      </c>
      <c r="AX40" s="3">
        <v>22.1</v>
      </c>
      <c r="AY40">
        <v>36.5</v>
      </c>
      <c r="AZ40">
        <v>130</v>
      </c>
      <c r="BA40" s="18">
        <f t="shared" si="1"/>
        <v>1225.2591894439208</v>
      </c>
      <c r="BB40" s="3">
        <v>768.22</v>
      </c>
      <c r="BC40" s="4">
        <v>21</v>
      </c>
      <c r="BD40" s="4">
        <v>33</v>
      </c>
      <c r="BE40" s="4">
        <v>8</v>
      </c>
      <c r="BF40" s="4">
        <v>3</v>
      </c>
      <c r="BG40" s="18">
        <v>119.142</v>
      </c>
      <c r="BH40" s="18">
        <v>183.69099999999997</v>
      </c>
      <c r="BI40" s="18" t="s">
        <v>1</v>
      </c>
      <c r="BJ40" s="18" t="s">
        <v>1</v>
      </c>
      <c r="BK40" s="18">
        <v>1066.8699999999999</v>
      </c>
      <c r="BL40" s="18">
        <v>517.1</v>
      </c>
      <c r="BM40">
        <v>151</v>
      </c>
      <c r="BN40">
        <v>0</v>
      </c>
      <c r="BO40">
        <v>0</v>
      </c>
      <c r="BP40">
        <v>0</v>
      </c>
      <c r="BQ40">
        <v>0</v>
      </c>
      <c r="BR40">
        <v>128</v>
      </c>
      <c r="BS40">
        <v>1</v>
      </c>
      <c r="BT40">
        <v>0</v>
      </c>
      <c r="BU40">
        <v>0</v>
      </c>
      <c r="BV40">
        <v>1</v>
      </c>
      <c r="BW40" s="3">
        <v>29.732408325074299</v>
      </c>
      <c r="BX40" s="3">
        <v>28.929604628736701</v>
      </c>
      <c r="BY40" s="3">
        <v>21.428571428571399</v>
      </c>
      <c r="BZ40" s="4">
        <v>6</v>
      </c>
      <c r="CA40" s="4">
        <v>6</v>
      </c>
      <c r="CB40" s="13">
        <f t="shared" si="6"/>
        <v>119.142</v>
      </c>
      <c r="CC40" s="13">
        <f t="shared" si="7"/>
        <v>183.69099999999997</v>
      </c>
      <c r="CD40" s="13" t="str">
        <f t="shared" si="8"/>
        <v>*</v>
      </c>
      <c r="CE40" s="13" t="str">
        <f t="shared" si="9"/>
        <v>*</v>
      </c>
    </row>
    <row r="41" spans="1:83" x14ac:dyDescent="0.25">
      <c r="A41" s="2" t="s">
        <v>39</v>
      </c>
      <c r="B41" s="4">
        <v>3880</v>
      </c>
      <c r="C41" s="4">
        <v>1851</v>
      </c>
      <c r="D41" s="3">
        <v>34.869494290375201</v>
      </c>
      <c r="E41" s="15">
        <v>23.368678629690049</v>
      </c>
      <c r="F41" s="15">
        <v>58.238172920065253</v>
      </c>
      <c r="G41" s="16">
        <v>7.8</v>
      </c>
      <c r="H41" s="5">
        <v>107.25</v>
      </c>
      <c r="I41" s="5">
        <v>4295</v>
      </c>
      <c r="J41" s="5">
        <v>18</v>
      </c>
      <c r="K41" s="5">
        <v>69</v>
      </c>
      <c r="L41" s="5">
        <v>15</v>
      </c>
      <c r="M41" s="5">
        <v>24</v>
      </c>
      <c r="N41" s="5">
        <v>30</v>
      </c>
      <c r="O41" s="5">
        <v>3723</v>
      </c>
      <c r="P41" s="5">
        <v>16</v>
      </c>
      <c r="Q41" s="5">
        <v>70</v>
      </c>
      <c r="R41" s="5">
        <v>17</v>
      </c>
      <c r="S41" s="5">
        <v>54</v>
      </c>
      <c r="T41" s="5">
        <v>31</v>
      </c>
      <c r="U41" s="17">
        <v>30559</v>
      </c>
      <c r="V41" s="17">
        <v>40435</v>
      </c>
      <c r="W41" s="15">
        <v>12.1</v>
      </c>
      <c r="X41" s="15">
        <v>18</v>
      </c>
      <c r="Y41" s="5">
        <v>551</v>
      </c>
      <c r="Z41" s="16">
        <v>48.820326678765881</v>
      </c>
      <c r="AA41" s="15">
        <v>0</v>
      </c>
      <c r="AB41" s="16">
        <v>15.789473684210526</v>
      </c>
      <c r="AC41" s="1"/>
      <c r="AD41" s="5">
        <v>42</v>
      </c>
      <c r="AE41" s="15">
        <v>10.8</v>
      </c>
      <c r="AF41" s="15">
        <v>2.5</v>
      </c>
      <c r="AG41" s="15">
        <v>10.5</v>
      </c>
      <c r="AH41" s="15">
        <v>78</v>
      </c>
      <c r="AI41" s="15">
        <v>40.5</v>
      </c>
      <c r="AJ41" s="15">
        <v>31</v>
      </c>
      <c r="AK41" s="1">
        <v>2</v>
      </c>
      <c r="AL41" s="15">
        <v>97.6</v>
      </c>
      <c r="AM41" s="15">
        <v>0</v>
      </c>
      <c r="AN41" s="15">
        <v>0</v>
      </c>
      <c r="AO41" s="15">
        <v>0</v>
      </c>
      <c r="AP41" s="3">
        <v>2.4</v>
      </c>
      <c r="AQ41" s="3">
        <v>0</v>
      </c>
      <c r="AR41" s="6">
        <v>90.5</v>
      </c>
      <c r="AS41" s="6">
        <v>0</v>
      </c>
      <c r="AT41" s="6">
        <v>7.1</v>
      </c>
      <c r="AU41" s="6">
        <v>2.4</v>
      </c>
      <c r="AW41" s="3">
        <v>0</v>
      </c>
      <c r="AX41" s="3" t="s">
        <v>1</v>
      </c>
      <c r="AY41" t="s">
        <v>1</v>
      </c>
      <c r="AZ41">
        <v>46</v>
      </c>
      <c r="BA41" s="18">
        <f t="shared" si="1"/>
        <v>1185.5670103092784</v>
      </c>
      <c r="BB41" s="3">
        <v>664.68</v>
      </c>
      <c r="BC41" s="4">
        <v>15</v>
      </c>
      <c r="BD41" s="4">
        <v>9</v>
      </c>
      <c r="BE41" s="4">
        <v>2</v>
      </c>
      <c r="BF41" s="4">
        <v>2</v>
      </c>
      <c r="BG41" s="18" t="s">
        <v>1</v>
      </c>
      <c r="BH41" s="18" t="s">
        <v>1</v>
      </c>
      <c r="BI41" s="18" t="s">
        <v>1</v>
      </c>
      <c r="BJ41" s="18" t="s">
        <v>1</v>
      </c>
      <c r="BK41" s="18">
        <v>1023.46</v>
      </c>
      <c r="BL41" s="18">
        <v>366.41</v>
      </c>
      <c r="BM41">
        <v>60</v>
      </c>
      <c r="BN41">
        <v>0</v>
      </c>
      <c r="BO41">
        <v>0</v>
      </c>
      <c r="BP41">
        <v>0</v>
      </c>
      <c r="BQ41">
        <v>0</v>
      </c>
      <c r="BR41">
        <v>46</v>
      </c>
      <c r="BS41">
        <v>0</v>
      </c>
      <c r="BT41">
        <v>0</v>
      </c>
      <c r="BU41">
        <v>0</v>
      </c>
      <c r="BV41">
        <v>0</v>
      </c>
      <c r="BW41" s="3" t="s">
        <v>1</v>
      </c>
      <c r="BX41" s="3" t="s">
        <v>1</v>
      </c>
      <c r="BY41" s="3" t="s">
        <v>1</v>
      </c>
      <c r="BZ41" s="4">
        <v>1</v>
      </c>
      <c r="CA41" s="4">
        <v>4</v>
      </c>
      <c r="CB41" s="13" t="str">
        <f t="shared" si="6"/>
        <v>*</v>
      </c>
      <c r="CC41" s="13" t="str">
        <f t="shared" si="7"/>
        <v>*</v>
      </c>
      <c r="CD41" s="13" t="str">
        <f t="shared" si="8"/>
        <v>*</v>
      </c>
      <c r="CE41" s="13" t="str">
        <f t="shared" si="9"/>
        <v>*</v>
      </c>
    </row>
    <row r="42" spans="1:83" x14ac:dyDescent="0.25">
      <c r="A42" s="2" t="s">
        <v>40</v>
      </c>
      <c r="B42" s="4">
        <v>28059</v>
      </c>
      <c r="C42" s="4">
        <v>11055</v>
      </c>
      <c r="D42" s="3">
        <v>22.24950884086444</v>
      </c>
      <c r="E42" s="15">
        <v>30.877537655533725</v>
      </c>
      <c r="F42" s="15">
        <v>53.127046496398165</v>
      </c>
      <c r="G42" s="16">
        <v>10.9</v>
      </c>
      <c r="H42" s="5">
        <v>504.33333333333331</v>
      </c>
      <c r="I42" s="5">
        <v>27098</v>
      </c>
      <c r="J42" s="5">
        <v>59</v>
      </c>
      <c r="K42" s="5">
        <v>82</v>
      </c>
      <c r="L42" s="5">
        <v>116</v>
      </c>
      <c r="M42" s="5">
        <v>135</v>
      </c>
      <c r="N42" s="5">
        <v>1120</v>
      </c>
      <c r="O42" s="5">
        <v>27504</v>
      </c>
      <c r="P42" s="5">
        <v>113</v>
      </c>
      <c r="Q42" s="5">
        <v>104</v>
      </c>
      <c r="R42" s="5">
        <v>140</v>
      </c>
      <c r="S42" s="5">
        <v>198</v>
      </c>
      <c r="T42" s="5">
        <v>1447</v>
      </c>
      <c r="U42" s="17">
        <v>34042</v>
      </c>
      <c r="V42" s="17">
        <v>56755</v>
      </c>
      <c r="W42" s="15">
        <v>7.7</v>
      </c>
      <c r="X42" s="15">
        <v>9.8000000000000007</v>
      </c>
      <c r="Y42" s="5">
        <v>4364</v>
      </c>
      <c r="Z42" s="16">
        <v>32.057745187901013</v>
      </c>
      <c r="AA42" s="15">
        <v>5.3391384051329052</v>
      </c>
      <c r="AB42" s="16">
        <v>15.284142988084326</v>
      </c>
      <c r="AC42" s="1"/>
      <c r="AD42" s="5">
        <v>361</v>
      </c>
      <c r="AE42" s="15">
        <v>12.9</v>
      </c>
      <c r="AF42" s="15">
        <v>3.2</v>
      </c>
      <c r="AG42" s="15">
        <v>5.0999999999999996</v>
      </c>
      <c r="AH42" s="15">
        <v>89.9</v>
      </c>
      <c r="AI42" s="15">
        <v>29.4</v>
      </c>
      <c r="AJ42" s="15">
        <v>31.3</v>
      </c>
      <c r="AK42" s="1">
        <v>1</v>
      </c>
      <c r="AL42" s="15">
        <v>85.8</v>
      </c>
      <c r="AM42" s="15">
        <v>0.3</v>
      </c>
      <c r="AN42" s="15">
        <v>0.5</v>
      </c>
      <c r="AO42" s="15">
        <v>0.3</v>
      </c>
      <c r="AP42" s="3">
        <v>13.2</v>
      </c>
      <c r="AQ42" s="3">
        <v>13.2</v>
      </c>
      <c r="AR42" s="6">
        <v>88.6</v>
      </c>
      <c r="AS42" s="6">
        <v>0.3</v>
      </c>
      <c r="AT42" s="6">
        <v>0</v>
      </c>
      <c r="AU42" s="6">
        <v>0.6</v>
      </c>
      <c r="AW42" s="3">
        <v>10.3</v>
      </c>
      <c r="AX42" s="3">
        <v>24.6</v>
      </c>
      <c r="AY42">
        <v>23.6</v>
      </c>
      <c r="AZ42">
        <v>218</v>
      </c>
      <c r="BA42" s="18">
        <f t="shared" si="1"/>
        <v>776.93431697494566</v>
      </c>
      <c r="BB42" s="3">
        <v>642.75</v>
      </c>
      <c r="BC42" s="4">
        <v>56</v>
      </c>
      <c r="BD42" s="4">
        <v>51</v>
      </c>
      <c r="BE42" s="4">
        <v>15</v>
      </c>
      <c r="BF42" s="4">
        <v>9</v>
      </c>
      <c r="BG42" s="18">
        <v>159.13200000000001</v>
      </c>
      <c r="BH42" s="18">
        <v>151.798</v>
      </c>
      <c r="BI42" s="18" t="s">
        <v>1</v>
      </c>
      <c r="BJ42" s="18" t="s">
        <v>1</v>
      </c>
      <c r="BK42" s="18">
        <v>862.63</v>
      </c>
      <c r="BL42" s="18">
        <v>484.66</v>
      </c>
      <c r="BM42">
        <v>196</v>
      </c>
      <c r="BN42">
        <v>0</v>
      </c>
      <c r="BO42">
        <v>1</v>
      </c>
      <c r="BP42">
        <v>1</v>
      </c>
      <c r="BQ42">
        <v>0</v>
      </c>
      <c r="BR42">
        <v>218</v>
      </c>
      <c r="BS42">
        <v>0</v>
      </c>
      <c r="BT42">
        <v>0</v>
      </c>
      <c r="BU42">
        <v>0</v>
      </c>
      <c r="BV42">
        <v>0</v>
      </c>
      <c r="BW42" s="3">
        <v>31.619047619047599</v>
      </c>
      <c r="BX42" s="3">
        <v>31.479538300104899</v>
      </c>
      <c r="BY42" s="3">
        <v>24.270252541816902</v>
      </c>
      <c r="BZ42" s="4">
        <v>11</v>
      </c>
      <c r="CA42" s="4">
        <v>17</v>
      </c>
      <c r="CB42" s="13">
        <f t="shared" si="6"/>
        <v>159.13200000000001</v>
      </c>
      <c r="CC42" s="13">
        <f t="shared" si="7"/>
        <v>151.798</v>
      </c>
      <c r="CD42" s="13" t="str">
        <f t="shared" si="8"/>
        <v>*</v>
      </c>
      <c r="CE42" s="13" t="str">
        <f t="shared" si="9"/>
        <v>*</v>
      </c>
    </row>
    <row r="43" spans="1:83" x14ac:dyDescent="0.25">
      <c r="A43" s="2" t="s">
        <v>41</v>
      </c>
      <c r="B43" s="4">
        <v>5723</v>
      </c>
      <c r="C43" s="4">
        <v>2556</v>
      </c>
      <c r="D43" s="3">
        <v>43.8039457459926</v>
      </c>
      <c r="E43" s="15">
        <v>32.614056720098645</v>
      </c>
      <c r="F43" s="15">
        <v>76.418002466091252</v>
      </c>
      <c r="G43" s="16">
        <v>6.1</v>
      </c>
      <c r="H43" s="5">
        <v>84.25</v>
      </c>
      <c r="I43" s="5">
        <v>6005</v>
      </c>
      <c r="J43" s="5">
        <v>4</v>
      </c>
      <c r="K43" s="5">
        <v>21</v>
      </c>
      <c r="L43" s="5">
        <v>19</v>
      </c>
      <c r="M43" s="5">
        <v>1</v>
      </c>
      <c r="N43" s="5">
        <v>62</v>
      </c>
      <c r="O43" s="5">
        <v>5674</v>
      </c>
      <c r="P43" s="5">
        <v>3</v>
      </c>
      <c r="Q43" s="5">
        <v>19</v>
      </c>
      <c r="R43" s="5">
        <v>13</v>
      </c>
      <c r="S43" s="5">
        <v>14</v>
      </c>
      <c r="T43" s="5">
        <v>82</v>
      </c>
      <c r="U43" s="17">
        <v>34680</v>
      </c>
      <c r="V43" s="17">
        <v>43000</v>
      </c>
      <c r="W43" s="15">
        <v>10</v>
      </c>
      <c r="X43" s="15">
        <v>13.1</v>
      </c>
      <c r="Y43" s="5">
        <v>950</v>
      </c>
      <c r="Z43" s="16">
        <v>39.368421052631582</v>
      </c>
      <c r="AA43" s="15">
        <v>0.73684210526315785</v>
      </c>
      <c r="AB43" s="16">
        <v>15.473684210526315</v>
      </c>
      <c r="AC43" s="1"/>
      <c r="AD43" s="5">
        <v>73</v>
      </c>
      <c r="AE43" s="15">
        <v>12.8</v>
      </c>
      <c r="AF43" s="15">
        <v>7.5</v>
      </c>
      <c r="AG43" s="15">
        <v>11.3</v>
      </c>
      <c r="AH43" s="15">
        <v>85.3</v>
      </c>
      <c r="AI43" s="15">
        <v>38.4</v>
      </c>
      <c r="AJ43" s="15">
        <v>28.8</v>
      </c>
      <c r="AK43" s="1">
        <v>0</v>
      </c>
      <c r="AL43" s="15">
        <v>95.9</v>
      </c>
      <c r="AM43" s="15">
        <v>1.4</v>
      </c>
      <c r="AN43" s="15">
        <v>1.4</v>
      </c>
      <c r="AO43" s="15">
        <v>1.4</v>
      </c>
      <c r="AP43" s="3">
        <v>0</v>
      </c>
      <c r="AQ43" s="3">
        <v>0</v>
      </c>
      <c r="AR43" s="6">
        <v>95.9</v>
      </c>
      <c r="AS43" s="6">
        <v>2.7</v>
      </c>
      <c r="AT43" s="6">
        <v>0</v>
      </c>
      <c r="AU43" s="6">
        <v>0</v>
      </c>
      <c r="AW43" s="3">
        <v>2.7</v>
      </c>
      <c r="AX43" s="3" t="s">
        <v>1</v>
      </c>
      <c r="AY43" t="s">
        <v>1</v>
      </c>
      <c r="AZ43">
        <v>85</v>
      </c>
      <c r="BA43" s="18">
        <f t="shared" si="1"/>
        <v>1485.2350165996854</v>
      </c>
      <c r="BB43" s="3">
        <v>685.11</v>
      </c>
      <c r="BC43" s="4">
        <v>25</v>
      </c>
      <c r="BD43" s="4">
        <v>21</v>
      </c>
      <c r="BE43" s="4">
        <v>4</v>
      </c>
      <c r="BF43" s="4">
        <v>3</v>
      </c>
      <c r="BG43" s="18">
        <v>206.82599999999999</v>
      </c>
      <c r="BH43" s="18">
        <v>192.65300000000002</v>
      </c>
      <c r="BI43" s="18" t="s">
        <v>1</v>
      </c>
      <c r="BJ43" s="18" t="s">
        <v>1</v>
      </c>
      <c r="BK43" s="18">
        <v>872.13</v>
      </c>
      <c r="BL43" s="18">
        <v>521.91</v>
      </c>
      <c r="BM43">
        <v>106</v>
      </c>
      <c r="BN43">
        <v>0</v>
      </c>
      <c r="BO43">
        <v>1</v>
      </c>
      <c r="BP43">
        <v>0</v>
      </c>
      <c r="BQ43">
        <v>0</v>
      </c>
      <c r="BR43">
        <v>85</v>
      </c>
      <c r="BS43">
        <v>0</v>
      </c>
      <c r="BT43">
        <v>0</v>
      </c>
      <c r="BU43">
        <v>0</v>
      </c>
      <c r="BV43">
        <v>0</v>
      </c>
      <c r="BW43" s="3" t="s">
        <v>1</v>
      </c>
      <c r="BX43" s="3" t="s">
        <v>1</v>
      </c>
      <c r="BY43" s="3" t="s">
        <v>1</v>
      </c>
      <c r="BZ43" s="4">
        <v>5</v>
      </c>
      <c r="CA43" s="4">
        <v>7</v>
      </c>
      <c r="CB43" s="13">
        <f t="shared" si="6"/>
        <v>206.82599999999999</v>
      </c>
      <c r="CC43" s="13">
        <f t="shared" si="7"/>
        <v>192.65300000000002</v>
      </c>
      <c r="CD43" s="13" t="str">
        <f t="shared" si="8"/>
        <v>*</v>
      </c>
      <c r="CE43" s="13" t="str">
        <f t="shared" si="9"/>
        <v>*</v>
      </c>
    </row>
    <row r="44" spans="1:83" x14ac:dyDescent="0.25">
      <c r="A44" s="2" t="s">
        <v>42</v>
      </c>
      <c r="B44" s="4">
        <v>25074</v>
      </c>
      <c r="C44" s="4">
        <v>10055</v>
      </c>
      <c r="D44" s="3">
        <v>22.135179449808707</v>
      </c>
      <c r="E44" s="15">
        <v>30.132993259245765</v>
      </c>
      <c r="F44" s="15">
        <v>52.268172709054475</v>
      </c>
      <c r="G44" s="16">
        <v>6</v>
      </c>
      <c r="H44" s="5">
        <v>704.58333333333337</v>
      </c>
      <c r="I44" s="5">
        <v>23521</v>
      </c>
      <c r="J44" s="5">
        <v>225</v>
      </c>
      <c r="K44" s="5">
        <v>87</v>
      </c>
      <c r="L44" s="5">
        <v>537</v>
      </c>
      <c r="M44" s="5">
        <v>102</v>
      </c>
      <c r="N44" s="5">
        <v>1016</v>
      </c>
      <c r="O44" s="5">
        <v>23782</v>
      </c>
      <c r="P44" s="5">
        <v>460</v>
      </c>
      <c r="Q44" s="5">
        <v>100</v>
      </c>
      <c r="R44" s="5">
        <v>515</v>
      </c>
      <c r="S44" s="5">
        <v>217</v>
      </c>
      <c r="T44" s="5">
        <v>1508</v>
      </c>
      <c r="U44" s="17">
        <v>38212</v>
      </c>
      <c r="V44" s="17">
        <v>45984</v>
      </c>
      <c r="W44" s="15">
        <v>10.5</v>
      </c>
      <c r="X44" s="15">
        <v>11.5</v>
      </c>
      <c r="Y44" s="5">
        <v>4312</v>
      </c>
      <c r="Z44" s="16">
        <v>38.659554730983302</v>
      </c>
      <c r="AA44" s="15">
        <v>8.6502782931354361</v>
      </c>
      <c r="AB44" s="16">
        <v>16.025046382189238</v>
      </c>
      <c r="AC44" s="1"/>
      <c r="AD44" s="5">
        <v>378</v>
      </c>
      <c r="AE44" s="15">
        <v>15.1</v>
      </c>
      <c r="AF44" s="15">
        <v>4.5999999999999996</v>
      </c>
      <c r="AG44" s="15">
        <v>11.7</v>
      </c>
      <c r="AH44" s="15">
        <v>83.7</v>
      </c>
      <c r="AI44" s="15">
        <v>26.5</v>
      </c>
      <c r="AJ44" s="15">
        <v>33.299999999999997</v>
      </c>
      <c r="AK44" s="1">
        <v>2</v>
      </c>
      <c r="AL44" s="15">
        <v>82.8</v>
      </c>
      <c r="AM44" s="15">
        <v>4.4000000000000004</v>
      </c>
      <c r="AN44" s="15">
        <v>0</v>
      </c>
      <c r="AO44" s="15">
        <v>4.7</v>
      </c>
      <c r="AP44" s="3">
        <v>8.1</v>
      </c>
      <c r="AQ44" s="3">
        <v>7.5</v>
      </c>
      <c r="AR44" s="6">
        <v>82.8</v>
      </c>
      <c r="AS44" s="6">
        <v>3.4</v>
      </c>
      <c r="AT44" s="6">
        <v>1.6</v>
      </c>
      <c r="AU44" s="6">
        <v>4.2</v>
      </c>
      <c r="AW44" s="3">
        <v>11.1</v>
      </c>
      <c r="AX44" s="3">
        <v>18.2</v>
      </c>
      <c r="AY44">
        <v>24.8</v>
      </c>
      <c r="AZ44">
        <v>233</v>
      </c>
      <c r="BA44" s="18">
        <f t="shared" si="1"/>
        <v>929.24942171173325</v>
      </c>
      <c r="BB44" s="3">
        <v>695.41</v>
      </c>
      <c r="BC44" s="4">
        <v>75</v>
      </c>
      <c r="BD44" s="4">
        <v>77</v>
      </c>
      <c r="BE44" s="4">
        <v>16</v>
      </c>
      <c r="BF44" s="4">
        <v>22</v>
      </c>
      <c r="BG44" s="18">
        <v>161.66300000000001</v>
      </c>
      <c r="BH44" s="18">
        <v>180.01300000000001</v>
      </c>
      <c r="BI44" s="18" t="s">
        <v>1</v>
      </c>
      <c r="BJ44" s="18">
        <v>50.067999999999998</v>
      </c>
      <c r="BK44" s="18">
        <v>896.54</v>
      </c>
      <c r="BL44" s="18">
        <v>551.22</v>
      </c>
      <c r="BM44">
        <v>221</v>
      </c>
      <c r="BN44">
        <v>0</v>
      </c>
      <c r="BO44">
        <v>2</v>
      </c>
      <c r="BP44">
        <v>1</v>
      </c>
      <c r="BQ44">
        <v>2</v>
      </c>
      <c r="BR44">
        <v>229</v>
      </c>
      <c r="BS44">
        <v>1</v>
      </c>
      <c r="BT44">
        <v>0</v>
      </c>
      <c r="BU44">
        <v>0</v>
      </c>
      <c r="BV44">
        <v>7</v>
      </c>
      <c r="BW44" s="3">
        <v>34.0006355258976</v>
      </c>
      <c r="BX44" s="3">
        <v>29.5246530853262</v>
      </c>
      <c r="BY44" s="3">
        <v>24.1068835318036</v>
      </c>
      <c r="BZ44" s="4">
        <v>17</v>
      </c>
      <c r="CA44" s="4">
        <v>40</v>
      </c>
      <c r="CB44" s="13">
        <f t="shared" si="6"/>
        <v>161.66300000000001</v>
      </c>
      <c r="CC44" s="13">
        <f t="shared" si="7"/>
        <v>180.01300000000001</v>
      </c>
      <c r="CD44" s="13" t="str">
        <f t="shared" si="8"/>
        <v>*</v>
      </c>
      <c r="CE44" s="13">
        <f t="shared" si="9"/>
        <v>50.067999999999998</v>
      </c>
    </row>
    <row r="45" spans="1:83" x14ac:dyDescent="0.25">
      <c r="A45" s="2" t="s">
        <v>43</v>
      </c>
      <c r="B45" s="4">
        <v>36939</v>
      </c>
      <c r="C45" s="4">
        <v>14729</v>
      </c>
      <c r="D45" s="3">
        <v>22.552078940710128</v>
      </c>
      <c r="E45" s="15">
        <v>33.216665261027238</v>
      </c>
      <c r="F45" s="15">
        <v>55.76874420173737</v>
      </c>
      <c r="G45" s="16">
        <v>9.8000000000000007</v>
      </c>
      <c r="H45" s="5">
        <v>769.5</v>
      </c>
      <c r="I45" s="5">
        <v>35939</v>
      </c>
      <c r="J45" s="5">
        <v>122</v>
      </c>
      <c r="K45" s="5">
        <v>90</v>
      </c>
      <c r="L45" s="5">
        <v>300</v>
      </c>
      <c r="M45" s="5">
        <v>185</v>
      </c>
      <c r="N45" s="5">
        <v>1587</v>
      </c>
      <c r="O45" s="5">
        <v>36030</v>
      </c>
      <c r="P45" s="5">
        <v>207</v>
      </c>
      <c r="Q45" s="5">
        <v>91</v>
      </c>
      <c r="R45" s="5">
        <v>353</v>
      </c>
      <c r="S45" s="5">
        <v>258</v>
      </c>
      <c r="T45" s="5">
        <v>1901</v>
      </c>
      <c r="U45" s="17">
        <v>33351</v>
      </c>
      <c r="V45" s="17">
        <v>55981</v>
      </c>
      <c r="W45" s="15">
        <v>6.6</v>
      </c>
      <c r="X45" s="15">
        <v>8.1</v>
      </c>
      <c r="Y45" s="5">
        <v>5450</v>
      </c>
      <c r="Z45" s="16">
        <v>32</v>
      </c>
      <c r="AA45" s="15">
        <v>3.5596330275229358</v>
      </c>
      <c r="AB45" s="16">
        <v>13.834862385321101</v>
      </c>
      <c r="AC45" s="1"/>
      <c r="AD45" s="5">
        <v>494</v>
      </c>
      <c r="AE45" s="15">
        <v>13.4</v>
      </c>
      <c r="AF45" s="15">
        <v>4.9000000000000004</v>
      </c>
      <c r="AG45" s="15">
        <v>9.1</v>
      </c>
      <c r="AH45" s="15">
        <v>87.4</v>
      </c>
      <c r="AI45" s="15">
        <v>28.1</v>
      </c>
      <c r="AJ45" s="15">
        <v>34.4</v>
      </c>
      <c r="AK45" s="1">
        <v>1</v>
      </c>
      <c r="AL45" s="15">
        <v>88.6</v>
      </c>
      <c r="AM45" s="15">
        <v>0.8</v>
      </c>
      <c r="AN45" s="15">
        <v>0</v>
      </c>
      <c r="AO45" s="15">
        <v>1.8</v>
      </c>
      <c r="AP45" s="3">
        <v>8.8000000000000007</v>
      </c>
      <c r="AQ45" s="3">
        <v>9.8000000000000007</v>
      </c>
      <c r="AR45" s="6">
        <v>89.5</v>
      </c>
      <c r="AS45" s="6">
        <v>0.6</v>
      </c>
      <c r="AT45" s="6">
        <v>0.2</v>
      </c>
      <c r="AU45" s="6">
        <v>2</v>
      </c>
      <c r="AW45" s="3">
        <v>9.8000000000000007</v>
      </c>
      <c r="AX45" s="3">
        <v>33.5</v>
      </c>
      <c r="AY45">
        <v>32.299999999999997</v>
      </c>
      <c r="AZ45">
        <v>312</v>
      </c>
      <c r="BA45" s="18">
        <f t="shared" si="1"/>
        <v>844.63575083245348</v>
      </c>
      <c r="BB45" s="3">
        <v>707.74</v>
      </c>
      <c r="BC45" s="4">
        <v>53</v>
      </c>
      <c r="BD45" s="4">
        <v>50</v>
      </c>
      <c r="BE45" s="4">
        <v>17</v>
      </c>
      <c r="BF45" s="4">
        <v>8</v>
      </c>
      <c r="BG45" s="18">
        <v>154.83000000000001</v>
      </c>
      <c r="BH45" s="18">
        <v>158.386</v>
      </c>
      <c r="BI45" s="18" t="s">
        <v>1</v>
      </c>
      <c r="BJ45" s="18" t="s">
        <v>1</v>
      </c>
      <c r="BK45" s="18">
        <v>911.25</v>
      </c>
      <c r="BL45" s="18">
        <v>565.05999999999995</v>
      </c>
      <c r="BM45">
        <v>284</v>
      </c>
      <c r="BN45">
        <v>0</v>
      </c>
      <c r="BO45">
        <v>0</v>
      </c>
      <c r="BP45">
        <v>1</v>
      </c>
      <c r="BQ45">
        <v>3</v>
      </c>
      <c r="BR45">
        <v>310</v>
      </c>
      <c r="BS45">
        <v>1</v>
      </c>
      <c r="BT45">
        <v>0</v>
      </c>
      <c r="BU45">
        <v>1</v>
      </c>
      <c r="BV45">
        <v>1</v>
      </c>
      <c r="BW45" s="3">
        <v>38.193476442709702</v>
      </c>
      <c r="BX45" s="3">
        <v>31.2258064516129</v>
      </c>
      <c r="BY45" s="3">
        <v>34.5771144278607</v>
      </c>
      <c r="BZ45" s="4">
        <v>24</v>
      </c>
      <c r="CA45" s="4">
        <v>40</v>
      </c>
      <c r="CB45" s="13">
        <f t="shared" si="6"/>
        <v>154.83000000000001</v>
      </c>
      <c r="CC45" s="13">
        <f t="shared" si="7"/>
        <v>158.386</v>
      </c>
      <c r="CD45" s="13" t="str">
        <f t="shared" si="8"/>
        <v>*</v>
      </c>
      <c r="CE45" s="13" t="str">
        <f t="shared" si="9"/>
        <v>*</v>
      </c>
    </row>
    <row r="46" spans="1:83" x14ac:dyDescent="0.25">
      <c r="A46" s="2" t="s">
        <v>44</v>
      </c>
      <c r="B46" s="4">
        <v>5025</v>
      </c>
      <c r="C46" s="4">
        <v>1997</v>
      </c>
      <c r="D46" s="3">
        <v>29.70940170940171</v>
      </c>
      <c r="E46" s="15">
        <v>42.085470085470085</v>
      </c>
      <c r="F46" s="15">
        <v>71.794871794871796</v>
      </c>
      <c r="G46" s="16">
        <v>8</v>
      </c>
      <c r="H46" s="5">
        <v>496.66666666666669</v>
      </c>
      <c r="I46" s="5">
        <v>3232</v>
      </c>
      <c r="J46" s="5">
        <v>12</v>
      </c>
      <c r="K46" s="5">
        <v>1505</v>
      </c>
      <c r="L46" s="5">
        <v>12</v>
      </c>
      <c r="M46" s="5">
        <v>352</v>
      </c>
      <c r="N46" s="5">
        <v>114</v>
      </c>
      <c r="O46" s="5">
        <v>2851</v>
      </c>
      <c r="P46" s="5">
        <v>27</v>
      </c>
      <c r="Q46" s="5">
        <v>1637</v>
      </c>
      <c r="R46" s="5">
        <v>8</v>
      </c>
      <c r="S46" s="5">
        <v>502</v>
      </c>
      <c r="T46" s="5">
        <v>175</v>
      </c>
      <c r="U46" s="17">
        <v>28557</v>
      </c>
      <c r="V46" s="17">
        <v>34493</v>
      </c>
      <c r="W46" s="15">
        <v>21.8</v>
      </c>
      <c r="X46" s="15">
        <v>36.4</v>
      </c>
      <c r="Y46" s="5">
        <v>1343</v>
      </c>
      <c r="Z46" s="16">
        <v>70.364854802680568</v>
      </c>
      <c r="AA46" s="15">
        <v>0</v>
      </c>
      <c r="AB46" s="16">
        <v>18.838421444527178</v>
      </c>
      <c r="AC46" s="1"/>
      <c r="AD46" s="5">
        <v>89</v>
      </c>
      <c r="AE46" s="15">
        <v>17.7</v>
      </c>
      <c r="AF46" s="15">
        <v>4.5999999999999996</v>
      </c>
      <c r="AG46" s="15">
        <v>7.7</v>
      </c>
      <c r="AH46" s="15">
        <v>64</v>
      </c>
      <c r="AI46" s="15">
        <v>28.1</v>
      </c>
      <c r="AJ46" s="15">
        <v>85.4</v>
      </c>
      <c r="AK46" s="1">
        <v>2</v>
      </c>
      <c r="AL46" s="15">
        <v>37.9</v>
      </c>
      <c r="AM46" s="15">
        <v>0</v>
      </c>
      <c r="AN46" s="15">
        <v>61.1</v>
      </c>
      <c r="AO46" s="15">
        <v>1.1000000000000001</v>
      </c>
      <c r="AP46" s="3">
        <v>0</v>
      </c>
      <c r="AQ46" s="3">
        <v>2.1</v>
      </c>
      <c r="AR46" s="6">
        <v>30.3</v>
      </c>
      <c r="AS46" s="6">
        <v>0</v>
      </c>
      <c r="AT46" s="6">
        <v>66.3</v>
      </c>
      <c r="AU46" s="6">
        <v>0</v>
      </c>
      <c r="AW46" s="3">
        <v>2.2000000000000002</v>
      </c>
      <c r="AX46" s="3">
        <v>87.9</v>
      </c>
      <c r="AY46">
        <v>107.7</v>
      </c>
      <c r="AZ46">
        <v>67</v>
      </c>
      <c r="BA46" s="18">
        <f t="shared" si="1"/>
        <v>1333.3333333333333</v>
      </c>
      <c r="BB46" s="3">
        <v>1022.47</v>
      </c>
      <c r="BC46" s="4">
        <v>14</v>
      </c>
      <c r="BD46" s="4">
        <v>14</v>
      </c>
      <c r="BE46" s="4">
        <v>4</v>
      </c>
      <c r="BF46" s="4">
        <v>7</v>
      </c>
      <c r="BG46" s="18" t="s">
        <v>1</v>
      </c>
      <c r="BH46" s="18" t="s">
        <v>1</v>
      </c>
      <c r="BI46" s="18" t="s">
        <v>1</v>
      </c>
      <c r="BJ46" s="18" t="s">
        <v>1</v>
      </c>
      <c r="BK46" s="18">
        <v>1303.5</v>
      </c>
      <c r="BL46" s="18">
        <v>757.33</v>
      </c>
      <c r="BM46">
        <v>36</v>
      </c>
      <c r="BN46">
        <v>0</v>
      </c>
      <c r="BO46">
        <v>14</v>
      </c>
      <c r="BP46">
        <v>0</v>
      </c>
      <c r="BQ46">
        <v>0</v>
      </c>
      <c r="BR46">
        <v>39</v>
      </c>
      <c r="BS46">
        <v>0</v>
      </c>
      <c r="BT46">
        <v>20</v>
      </c>
      <c r="BU46">
        <v>0</v>
      </c>
      <c r="BV46">
        <v>0</v>
      </c>
      <c r="BW46" s="3">
        <v>59.815950920245399</v>
      </c>
      <c r="BX46" s="3">
        <v>71.428571428571402</v>
      </c>
      <c r="BY46" s="3">
        <v>75.675675675675606</v>
      </c>
      <c r="BZ46" s="4">
        <v>4</v>
      </c>
      <c r="CA46" s="4">
        <v>6</v>
      </c>
      <c r="CB46" s="13" t="str">
        <f t="shared" si="6"/>
        <v>*</v>
      </c>
      <c r="CC46" s="13" t="str">
        <f t="shared" si="7"/>
        <v>*</v>
      </c>
      <c r="CD46" s="13" t="str">
        <f t="shared" si="8"/>
        <v>*</v>
      </c>
      <c r="CE46" s="13" t="str">
        <f t="shared" si="9"/>
        <v>*</v>
      </c>
    </row>
    <row r="47" spans="1:83" x14ac:dyDescent="0.25">
      <c r="A47" s="2" t="s">
        <v>45</v>
      </c>
      <c r="B47" s="4">
        <v>9184</v>
      </c>
      <c r="C47" s="4">
        <v>4078</v>
      </c>
      <c r="D47" s="3">
        <v>30.033118354540701</v>
      </c>
      <c r="E47" s="15">
        <v>30.05054906745686</v>
      </c>
      <c r="F47" s="15">
        <v>60.083667421997561</v>
      </c>
      <c r="G47" s="16">
        <v>10.1</v>
      </c>
      <c r="H47" s="5">
        <v>188.91666666666666</v>
      </c>
      <c r="I47" s="5">
        <v>9853</v>
      </c>
      <c r="J47" s="5">
        <v>14</v>
      </c>
      <c r="K47" s="5">
        <v>39</v>
      </c>
      <c r="L47" s="5">
        <v>30</v>
      </c>
      <c r="M47" s="5">
        <v>29</v>
      </c>
      <c r="N47" s="5">
        <v>381</v>
      </c>
      <c r="O47" s="5">
        <v>9027</v>
      </c>
      <c r="P47" s="5">
        <v>11</v>
      </c>
      <c r="Q47" s="5">
        <v>45</v>
      </c>
      <c r="R47" s="5">
        <v>28</v>
      </c>
      <c r="S47" s="5">
        <v>73</v>
      </c>
      <c r="T47" s="5">
        <v>396</v>
      </c>
      <c r="U47" s="17">
        <v>43631</v>
      </c>
      <c r="V47" s="17">
        <v>45780</v>
      </c>
      <c r="W47" s="15">
        <v>9.8000000000000007</v>
      </c>
      <c r="X47" s="15">
        <v>12.4</v>
      </c>
      <c r="Y47" s="5">
        <v>1366</v>
      </c>
      <c r="Z47" s="16">
        <v>43.411420204978043</v>
      </c>
      <c r="AA47" s="15">
        <v>1.171303074670571</v>
      </c>
      <c r="AB47" s="16">
        <v>14.86090775988287</v>
      </c>
      <c r="AC47" s="1"/>
      <c r="AD47" s="5">
        <v>105</v>
      </c>
      <c r="AE47" s="15">
        <v>11.4</v>
      </c>
      <c r="AF47" s="15">
        <v>3</v>
      </c>
      <c r="AG47" s="15">
        <v>8.1999999999999993</v>
      </c>
      <c r="AH47" s="15">
        <v>88.3</v>
      </c>
      <c r="AI47" s="15">
        <v>25.7</v>
      </c>
      <c r="AJ47" s="15">
        <v>26.7</v>
      </c>
      <c r="AK47" s="1">
        <v>1</v>
      </c>
      <c r="AL47" s="15">
        <v>85.7</v>
      </c>
      <c r="AM47" s="15">
        <v>0</v>
      </c>
      <c r="AN47" s="15">
        <v>1.1000000000000001</v>
      </c>
      <c r="AO47" s="15">
        <v>0</v>
      </c>
      <c r="AP47" s="3">
        <v>13.2</v>
      </c>
      <c r="AQ47" s="3">
        <v>12.2</v>
      </c>
      <c r="AR47" s="6">
        <v>94.3</v>
      </c>
      <c r="AS47" s="6">
        <v>0</v>
      </c>
      <c r="AT47" s="6">
        <v>1</v>
      </c>
      <c r="AU47" s="6">
        <v>0</v>
      </c>
      <c r="AW47" s="3">
        <v>4.8</v>
      </c>
      <c r="AX47" s="3" t="s">
        <v>1</v>
      </c>
      <c r="AY47">
        <v>32.200000000000003</v>
      </c>
      <c r="AZ47">
        <v>92</v>
      </c>
      <c r="BA47" s="18">
        <f t="shared" si="1"/>
        <v>1001.7421602787457</v>
      </c>
      <c r="BB47" s="3">
        <v>632.87</v>
      </c>
      <c r="BC47" s="4">
        <v>20</v>
      </c>
      <c r="BD47" s="4">
        <v>22</v>
      </c>
      <c r="BE47" s="4">
        <v>6</v>
      </c>
      <c r="BF47" s="4">
        <v>3</v>
      </c>
      <c r="BG47" s="18">
        <v>121.337</v>
      </c>
      <c r="BH47" s="18">
        <v>156.31</v>
      </c>
      <c r="BI47" s="18" t="s">
        <v>1</v>
      </c>
      <c r="BJ47" s="18" t="s">
        <v>1</v>
      </c>
      <c r="BK47" s="18">
        <v>794.89</v>
      </c>
      <c r="BL47" s="18">
        <v>498.78</v>
      </c>
      <c r="BM47">
        <v>80</v>
      </c>
      <c r="BN47">
        <v>1</v>
      </c>
      <c r="BO47">
        <v>0</v>
      </c>
      <c r="BP47">
        <v>0</v>
      </c>
      <c r="BQ47">
        <v>1</v>
      </c>
      <c r="BR47">
        <v>84</v>
      </c>
      <c r="BS47">
        <v>0</v>
      </c>
      <c r="BT47">
        <v>0</v>
      </c>
      <c r="BU47">
        <v>0</v>
      </c>
      <c r="BV47">
        <v>0</v>
      </c>
      <c r="BW47" s="3">
        <v>35.593220338983002</v>
      </c>
      <c r="BX47" s="3">
        <v>22.033898305084701</v>
      </c>
      <c r="BY47" s="3">
        <v>26.028547439126701</v>
      </c>
      <c r="BZ47" s="4">
        <v>3</v>
      </c>
      <c r="CA47" s="4">
        <v>8</v>
      </c>
      <c r="CB47" s="13">
        <f t="shared" si="6"/>
        <v>121.337</v>
      </c>
      <c r="CC47" s="13">
        <f t="shared" si="7"/>
        <v>156.31</v>
      </c>
      <c r="CD47" s="13" t="str">
        <f t="shared" si="8"/>
        <v>*</v>
      </c>
      <c r="CE47" s="13" t="str">
        <f t="shared" si="9"/>
        <v>*</v>
      </c>
    </row>
    <row r="48" spans="1:83" x14ac:dyDescent="0.25">
      <c r="A48" s="2" t="s">
        <v>46</v>
      </c>
      <c r="B48" s="4">
        <v>20245</v>
      </c>
      <c r="C48" s="4">
        <v>9013</v>
      </c>
      <c r="D48" s="3">
        <v>35.044751830756709</v>
      </c>
      <c r="E48" s="15">
        <v>29.6826688364524</v>
      </c>
      <c r="F48" s="15">
        <v>64.727420667209117</v>
      </c>
      <c r="G48" s="16">
        <v>7.8</v>
      </c>
      <c r="H48" s="5">
        <v>657.66666666666663</v>
      </c>
      <c r="I48" s="5">
        <v>20706</v>
      </c>
      <c r="J48" s="5">
        <v>79</v>
      </c>
      <c r="K48" s="5">
        <v>34</v>
      </c>
      <c r="L48" s="5">
        <v>117</v>
      </c>
      <c r="M48" s="5">
        <v>66</v>
      </c>
      <c r="N48" s="5">
        <v>550</v>
      </c>
      <c r="O48" s="5">
        <v>19801</v>
      </c>
      <c r="P48" s="5">
        <v>128</v>
      </c>
      <c r="Q48" s="5">
        <v>34</v>
      </c>
      <c r="R48" s="5">
        <v>146</v>
      </c>
      <c r="S48" s="5">
        <v>136</v>
      </c>
      <c r="T48" s="5">
        <v>641</v>
      </c>
      <c r="U48" s="17">
        <v>42414</v>
      </c>
      <c r="V48" s="17">
        <v>44101</v>
      </c>
      <c r="W48" s="15">
        <v>11.3</v>
      </c>
      <c r="X48" s="15">
        <v>14.8</v>
      </c>
      <c r="Y48" s="5">
        <v>3156</v>
      </c>
      <c r="Z48" s="16">
        <v>40.49429657794677</v>
      </c>
      <c r="AA48" s="15">
        <v>2.249683143219265</v>
      </c>
      <c r="AB48" s="16">
        <v>16.476552598225602</v>
      </c>
      <c r="AC48" s="1"/>
      <c r="AD48" s="5">
        <v>229</v>
      </c>
      <c r="AE48" s="15">
        <v>11.3</v>
      </c>
      <c r="AF48" s="15">
        <v>6.3</v>
      </c>
      <c r="AG48" s="15">
        <v>9.4</v>
      </c>
      <c r="AH48" s="15">
        <v>91.6</v>
      </c>
      <c r="AI48" s="15">
        <v>28.4</v>
      </c>
      <c r="AJ48" s="15">
        <v>43.7</v>
      </c>
      <c r="AK48" s="1">
        <v>1</v>
      </c>
      <c r="AL48" s="15">
        <v>93.9</v>
      </c>
      <c r="AM48" s="15">
        <v>0.4</v>
      </c>
      <c r="AN48" s="15">
        <v>0</v>
      </c>
      <c r="AO48" s="15">
        <v>0.8</v>
      </c>
      <c r="AP48" s="3">
        <v>4.9000000000000004</v>
      </c>
      <c r="AQ48" s="3">
        <v>7</v>
      </c>
      <c r="AR48" s="6">
        <v>93</v>
      </c>
      <c r="AS48" s="6">
        <v>0.4</v>
      </c>
      <c r="AT48" s="6">
        <v>0.4</v>
      </c>
      <c r="AU48" s="6">
        <v>1.3</v>
      </c>
      <c r="AW48" s="3">
        <v>6.6</v>
      </c>
      <c r="AX48" s="3">
        <v>33.1</v>
      </c>
      <c r="AY48">
        <v>39.1</v>
      </c>
      <c r="AZ48">
        <v>224</v>
      </c>
      <c r="BA48" s="18">
        <f t="shared" si="1"/>
        <v>1106.4460360582859</v>
      </c>
      <c r="BB48" s="3">
        <v>629.91999999999996</v>
      </c>
      <c r="BC48" s="4">
        <v>62</v>
      </c>
      <c r="BD48" s="4">
        <v>56</v>
      </c>
      <c r="BE48" s="4">
        <v>16</v>
      </c>
      <c r="BF48" s="4">
        <v>4</v>
      </c>
      <c r="BG48" s="18">
        <v>156.20599999999999</v>
      </c>
      <c r="BH48" s="18">
        <v>152.387</v>
      </c>
      <c r="BI48" s="18" t="s">
        <v>1</v>
      </c>
      <c r="BJ48" s="18" t="s">
        <v>1</v>
      </c>
      <c r="BK48" s="18">
        <v>820</v>
      </c>
      <c r="BL48" s="18">
        <v>485.91</v>
      </c>
      <c r="BM48">
        <v>265</v>
      </c>
      <c r="BN48">
        <v>0</v>
      </c>
      <c r="BO48">
        <v>0</v>
      </c>
      <c r="BP48">
        <v>1</v>
      </c>
      <c r="BQ48">
        <v>1</v>
      </c>
      <c r="BR48">
        <v>222</v>
      </c>
      <c r="BS48">
        <v>0</v>
      </c>
      <c r="BT48">
        <v>1</v>
      </c>
      <c r="BU48">
        <v>1</v>
      </c>
      <c r="BV48">
        <v>0</v>
      </c>
      <c r="BW48" s="3">
        <v>30.741410488245901</v>
      </c>
      <c r="BX48" s="3">
        <v>29.232111692844601</v>
      </c>
      <c r="BY48" s="3">
        <v>35.652920962199303</v>
      </c>
      <c r="BZ48" s="4">
        <v>14</v>
      </c>
      <c r="CA48" s="4">
        <v>18</v>
      </c>
      <c r="CB48" s="13">
        <f t="shared" si="6"/>
        <v>156.20599999999999</v>
      </c>
      <c r="CC48" s="13">
        <f t="shared" si="7"/>
        <v>152.387</v>
      </c>
      <c r="CD48" s="13" t="str">
        <f t="shared" si="8"/>
        <v>*</v>
      </c>
      <c r="CE48" s="13" t="str">
        <f t="shared" si="9"/>
        <v>*</v>
      </c>
    </row>
    <row r="49" spans="1:83" x14ac:dyDescent="0.25">
      <c r="A49" s="2" t="s">
        <v>47</v>
      </c>
      <c r="B49" s="4">
        <v>23154</v>
      </c>
      <c r="C49" s="4">
        <v>9218</v>
      </c>
      <c r="D49" s="3">
        <v>26.888029821897003</v>
      </c>
      <c r="E49" s="15">
        <v>32.949054259284829</v>
      </c>
      <c r="F49" s="15">
        <v>59.837084081181828</v>
      </c>
      <c r="G49" s="16">
        <v>9.9</v>
      </c>
      <c r="H49" s="5">
        <v>564.08333333333337</v>
      </c>
      <c r="I49" s="5">
        <v>23092</v>
      </c>
      <c r="J49" s="5">
        <v>67</v>
      </c>
      <c r="K49" s="5">
        <v>50</v>
      </c>
      <c r="L49" s="5">
        <v>119</v>
      </c>
      <c r="M49" s="5">
        <v>43</v>
      </c>
      <c r="N49" s="5">
        <v>653</v>
      </c>
      <c r="O49" s="5">
        <v>22766</v>
      </c>
      <c r="P49" s="5">
        <v>74</v>
      </c>
      <c r="Q49" s="5">
        <v>74</v>
      </c>
      <c r="R49" s="5">
        <v>114</v>
      </c>
      <c r="S49" s="5">
        <v>126</v>
      </c>
      <c r="T49" s="5">
        <v>739</v>
      </c>
      <c r="U49" s="17">
        <v>33739</v>
      </c>
      <c r="V49" s="17">
        <v>51608</v>
      </c>
      <c r="W49" s="15">
        <v>9.1</v>
      </c>
      <c r="X49" s="15">
        <v>10.8</v>
      </c>
      <c r="Y49" s="5">
        <v>3519</v>
      </c>
      <c r="Z49" s="16">
        <v>40.096618357487927</v>
      </c>
      <c r="AA49" s="15">
        <v>0.88093208297811876</v>
      </c>
      <c r="AB49" s="16">
        <v>14.151747655583973</v>
      </c>
      <c r="AC49" s="1"/>
      <c r="AD49" s="5">
        <v>331</v>
      </c>
      <c r="AE49" s="15">
        <v>14.3</v>
      </c>
      <c r="AF49" s="15">
        <v>5.5</v>
      </c>
      <c r="AG49" s="15">
        <v>8</v>
      </c>
      <c r="AH49" s="15">
        <v>83</v>
      </c>
      <c r="AI49" s="15">
        <v>23.6</v>
      </c>
      <c r="AJ49" s="15">
        <v>26.6</v>
      </c>
      <c r="AK49" s="1">
        <v>2</v>
      </c>
      <c r="AL49" s="15">
        <v>92.3</v>
      </c>
      <c r="AM49" s="15">
        <v>1.2</v>
      </c>
      <c r="AN49" s="15">
        <v>0.6</v>
      </c>
      <c r="AO49" s="15">
        <v>0.3</v>
      </c>
      <c r="AP49" s="3">
        <v>5.7</v>
      </c>
      <c r="AQ49" s="3">
        <v>6.8</v>
      </c>
      <c r="AR49" s="6">
        <v>97</v>
      </c>
      <c r="AS49" s="6">
        <v>0.6</v>
      </c>
      <c r="AT49" s="6">
        <v>0.3</v>
      </c>
      <c r="AU49" s="6">
        <v>0.3</v>
      </c>
      <c r="AW49" s="3">
        <v>4.8</v>
      </c>
      <c r="AX49" s="3">
        <v>32.9</v>
      </c>
      <c r="AY49">
        <v>31.2</v>
      </c>
      <c r="AZ49">
        <v>189</v>
      </c>
      <c r="BA49" s="18">
        <f t="shared" si="1"/>
        <v>816.27364602228556</v>
      </c>
      <c r="BB49" s="3">
        <v>570.21</v>
      </c>
      <c r="BC49" s="4">
        <v>41</v>
      </c>
      <c r="BD49" s="4">
        <v>48</v>
      </c>
      <c r="BE49" s="4">
        <v>12</v>
      </c>
      <c r="BF49" s="4">
        <v>6</v>
      </c>
      <c r="BG49" s="18">
        <v>121.908</v>
      </c>
      <c r="BH49" s="18">
        <v>148.29499999999999</v>
      </c>
      <c r="BI49" s="18" t="s">
        <v>1</v>
      </c>
      <c r="BJ49" s="18" t="s">
        <v>1</v>
      </c>
      <c r="BK49" s="18">
        <v>725.51</v>
      </c>
      <c r="BL49" s="18">
        <v>434.69</v>
      </c>
      <c r="BM49">
        <v>221</v>
      </c>
      <c r="BN49">
        <v>1</v>
      </c>
      <c r="BO49">
        <v>0</v>
      </c>
      <c r="BP49">
        <v>0</v>
      </c>
      <c r="BQ49">
        <v>0</v>
      </c>
      <c r="BR49">
        <v>189</v>
      </c>
      <c r="BS49">
        <v>0</v>
      </c>
      <c r="BT49">
        <v>0</v>
      </c>
      <c r="BU49">
        <v>0</v>
      </c>
      <c r="BV49">
        <v>0</v>
      </c>
      <c r="BW49" s="3">
        <v>32.604032604032597</v>
      </c>
      <c r="BX49" s="3">
        <v>34.278959810874703</v>
      </c>
      <c r="BY49" s="3">
        <v>27.620128641695</v>
      </c>
      <c r="BZ49" s="4">
        <v>18</v>
      </c>
      <c r="CA49" s="4">
        <v>25</v>
      </c>
      <c r="CB49" s="13">
        <f t="shared" si="6"/>
        <v>121.908</v>
      </c>
      <c r="CC49" s="13">
        <f t="shared" si="7"/>
        <v>148.29499999999999</v>
      </c>
      <c r="CD49" s="13" t="str">
        <f t="shared" si="8"/>
        <v>*</v>
      </c>
      <c r="CE49" s="13" t="str">
        <f t="shared" si="9"/>
        <v>*</v>
      </c>
    </row>
    <row r="50" spans="1:83" x14ac:dyDescent="0.25">
      <c r="A50" s="2" t="s">
        <v>48</v>
      </c>
      <c r="B50" s="4">
        <v>26383</v>
      </c>
      <c r="C50" s="4">
        <v>10521</v>
      </c>
      <c r="D50" s="3">
        <v>26.286433969053615</v>
      </c>
      <c r="E50" s="15">
        <v>31.941945543960657</v>
      </c>
      <c r="F50" s="15">
        <v>58.228379513014275</v>
      </c>
      <c r="G50" s="16">
        <v>12.7</v>
      </c>
      <c r="H50" s="5">
        <v>789.08333333333337</v>
      </c>
      <c r="I50" s="5">
        <v>24071</v>
      </c>
      <c r="J50" s="5">
        <v>110</v>
      </c>
      <c r="K50" s="5">
        <v>1214</v>
      </c>
      <c r="L50" s="5">
        <v>68</v>
      </c>
      <c r="M50" s="5">
        <v>217</v>
      </c>
      <c r="N50" s="5">
        <v>371</v>
      </c>
      <c r="O50" s="5">
        <v>24539</v>
      </c>
      <c r="P50" s="5">
        <v>136</v>
      </c>
      <c r="Q50" s="5">
        <v>1296</v>
      </c>
      <c r="R50" s="5">
        <v>68</v>
      </c>
      <c r="S50" s="5">
        <v>344</v>
      </c>
      <c r="T50" s="5">
        <v>385</v>
      </c>
      <c r="U50" s="17">
        <v>26811</v>
      </c>
      <c r="V50" s="17">
        <v>46215</v>
      </c>
      <c r="W50" s="15">
        <v>12.3</v>
      </c>
      <c r="X50" s="15">
        <v>14.3</v>
      </c>
      <c r="Y50" s="5">
        <v>6539</v>
      </c>
      <c r="Z50" s="16">
        <v>38.323902737421619</v>
      </c>
      <c r="AA50" s="15">
        <v>0.27527144823367489</v>
      </c>
      <c r="AB50" s="16">
        <v>15.017586786970485</v>
      </c>
      <c r="AC50" s="1"/>
      <c r="AD50" s="5">
        <v>359</v>
      </c>
      <c r="AE50" s="15">
        <v>13.6</v>
      </c>
      <c r="AF50" s="15">
        <v>3</v>
      </c>
      <c r="AG50" s="15">
        <v>6.2</v>
      </c>
      <c r="AH50" s="15">
        <v>84.9</v>
      </c>
      <c r="AI50" s="15">
        <v>35.1</v>
      </c>
      <c r="AJ50" s="15">
        <v>43.7</v>
      </c>
      <c r="AK50" s="1">
        <v>3</v>
      </c>
      <c r="AL50" s="15">
        <v>90.6</v>
      </c>
      <c r="AM50" s="15">
        <v>0.7</v>
      </c>
      <c r="AN50" s="15">
        <v>7.9</v>
      </c>
      <c r="AO50" s="15">
        <v>0</v>
      </c>
      <c r="AP50" s="3">
        <v>0.7</v>
      </c>
      <c r="AQ50" s="3">
        <v>2.2000000000000002</v>
      </c>
      <c r="AR50" s="6">
        <v>86.1</v>
      </c>
      <c r="AS50" s="6">
        <v>0.8</v>
      </c>
      <c r="AT50" s="6">
        <v>10.6</v>
      </c>
      <c r="AU50" s="6">
        <v>1.4</v>
      </c>
      <c r="AW50" s="3">
        <v>1.4</v>
      </c>
      <c r="AX50" s="3">
        <v>39</v>
      </c>
      <c r="AY50">
        <v>43.1</v>
      </c>
      <c r="AZ50">
        <v>246</v>
      </c>
      <c r="BA50" s="18">
        <f t="shared" si="1"/>
        <v>932.41860288822352</v>
      </c>
      <c r="BB50" s="3">
        <v>714.81</v>
      </c>
      <c r="BC50" s="4">
        <v>48</v>
      </c>
      <c r="BD50" s="4">
        <v>56</v>
      </c>
      <c r="BE50" s="4">
        <v>10</v>
      </c>
      <c r="BF50" s="4">
        <v>19</v>
      </c>
      <c r="BG50" s="18">
        <v>136.08000000000001</v>
      </c>
      <c r="BH50" s="18">
        <v>168.46699999999998</v>
      </c>
      <c r="BI50" s="18" t="s">
        <v>1</v>
      </c>
      <c r="BJ50" s="18" t="s">
        <v>1</v>
      </c>
      <c r="BK50" s="18">
        <v>853.71</v>
      </c>
      <c r="BL50" s="18">
        <v>611.47</v>
      </c>
      <c r="BM50">
        <v>231</v>
      </c>
      <c r="BN50">
        <v>0</v>
      </c>
      <c r="BO50">
        <v>11</v>
      </c>
      <c r="BP50">
        <v>0</v>
      </c>
      <c r="BQ50">
        <v>0</v>
      </c>
      <c r="BR50">
        <v>227</v>
      </c>
      <c r="BS50">
        <v>0</v>
      </c>
      <c r="BT50">
        <v>19</v>
      </c>
      <c r="BU50">
        <v>0</v>
      </c>
      <c r="BV50">
        <v>1</v>
      </c>
      <c r="BW50" s="3">
        <v>50.533147890588801</v>
      </c>
      <c r="BX50" s="3">
        <v>45.171985080812199</v>
      </c>
      <c r="BY50" s="3">
        <v>29.6546546546546</v>
      </c>
      <c r="BZ50" s="4">
        <v>10</v>
      </c>
      <c r="CA50" s="4">
        <v>19</v>
      </c>
      <c r="CB50" s="13">
        <f t="shared" si="6"/>
        <v>136.08000000000001</v>
      </c>
      <c r="CC50" s="13">
        <f t="shared" si="7"/>
        <v>168.46699999999998</v>
      </c>
      <c r="CD50" s="13" t="str">
        <f t="shared" si="8"/>
        <v>*</v>
      </c>
      <c r="CE50" s="13" t="str">
        <f t="shared" si="9"/>
        <v>*</v>
      </c>
    </row>
    <row r="51" spans="1:83" x14ac:dyDescent="0.25">
      <c r="A51" s="2" t="s">
        <v>49</v>
      </c>
      <c r="B51" s="4">
        <v>32883</v>
      </c>
      <c r="C51" s="4">
        <v>13101</v>
      </c>
      <c r="D51" s="3">
        <v>25.325421133231242</v>
      </c>
      <c r="E51" s="15">
        <v>32.039624808575802</v>
      </c>
      <c r="F51" s="15">
        <v>57.365045941807047</v>
      </c>
      <c r="G51" s="16">
        <v>11.3</v>
      </c>
      <c r="H51" s="5">
        <v>892.5</v>
      </c>
      <c r="I51" s="5">
        <v>32334</v>
      </c>
      <c r="J51" s="5">
        <v>98</v>
      </c>
      <c r="K51" s="5">
        <v>110</v>
      </c>
      <c r="L51" s="5">
        <v>97</v>
      </c>
      <c r="M51" s="5">
        <v>149</v>
      </c>
      <c r="N51" s="5">
        <v>262</v>
      </c>
      <c r="O51" s="5">
        <v>32263</v>
      </c>
      <c r="P51" s="5">
        <v>123</v>
      </c>
      <c r="Q51" s="5">
        <v>137</v>
      </c>
      <c r="R51" s="5">
        <v>126</v>
      </c>
      <c r="S51" s="5">
        <v>234</v>
      </c>
      <c r="T51" s="5">
        <v>307</v>
      </c>
      <c r="U51" s="17">
        <v>31240</v>
      </c>
      <c r="V51" s="17">
        <v>45660</v>
      </c>
      <c r="W51" s="15">
        <v>13.3</v>
      </c>
      <c r="X51" s="15">
        <v>15.4</v>
      </c>
      <c r="Y51" s="5">
        <v>5189</v>
      </c>
      <c r="Z51" s="16">
        <v>43.168240508768548</v>
      </c>
      <c r="AA51" s="15">
        <v>0.52033147041819228</v>
      </c>
      <c r="AB51" s="16">
        <v>15.282328001541723</v>
      </c>
      <c r="AC51" s="1"/>
      <c r="AD51" s="5">
        <v>431</v>
      </c>
      <c r="AE51" s="15">
        <v>13.1</v>
      </c>
      <c r="AF51" s="15">
        <v>6.6</v>
      </c>
      <c r="AG51" s="15">
        <v>10.9</v>
      </c>
      <c r="AH51" s="15">
        <v>89.3</v>
      </c>
      <c r="AI51" s="15">
        <v>29.5</v>
      </c>
      <c r="AJ51" s="15">
        <v>36</v>
      </c>
      <c r="AK51" s="1">
        <v>6</v>
      </c>
      <c r="AL51" s="15">
        <v>97.5</v>
      </c>
      <c r="AM51" s="15">
        <v>1.4</v>
      </c>
      <c r="AN51" s="15">
        <v>0</v>
      </c>
      <c r="AO51" s="15">
        <v>0.9</v>
      </c>
      <c r="AP51" s="3">
        <v>0.2</v>
      </c>
      <c r="AQ51" s="3">
        <v>0.5</v>
      </c>
      <c r="AR51" s="6">
        <v>97</v>
      </c>
      <c r="AS51" s="6">
        <v>0.5</v>
      </c>
      <c r="AT51" s="6">
        <v>0.2</v>
      </c>
      <c r="AU51" s="6">
        <v>0.5</v>
      </c>
      <c r="AW51" s="3">
        <v>1.9</v>
      </c>
      <c r="AX51" s="3">
        <v>31.9</v>
      </c>
      <c r="AY51">
        <v>30.5</v>
      </c>
      <c r="AZ51">
        <v>322</v>
      </c>
      <c r="BA51" s="18">
        <f t="shared" si="1"/>
        <v>979.22938904601165</v>
      </c>
      <c r="BB51" s="3">
        <v>754.66</v>
      </c>
      <c r="BC51" s="4">
        <v>66</v>
      </c>
      <c r="BD51" s="4">
        <v>87</v>
      </c>
      <c r="BE51" s="4">
        <v>20</v>
      </c>
      <c r="BF51" s="4">
        <v>14</v>
      </c>
      <c r="BG51" s="18">
        <v>148.91</v>
      </c>
      <c r="BH51" s="18">
        <v>207.572</v>
      </c>
      <c r="BI51" s="18">
        <v>44.548999999999999</v>
      </c>
      <c r="BJ51" s="18" t="s">
        <v>1</v>
      </c>
      <c r="BK51" s="18">
        <v>913.89</v>
      </c>
      <c r="BL51" s="18">
        <v>622.32000000000005</v>
      </c>
      <c r="BM51">
        <v>291</v>
      </c>
      <c r="BN51">
        <v>1</v>
      </c>
      <c r="BO51">
        <v>2</v>
      </c>
      <c r="BP51">
        <v>0</v>
      </c>
      <c r="BQ51">
        <v>1</v>
      </c>
      <c r="BR51">
        <v>316</v>
      </c>
      <c r="BS51">
        <v>2</v>
      </c>
      <c r="BT51">
        <v>4</v>
      </c>
      <c r="BU51">
        <v>0</v>
      </c>
      <c r="BV51">
        <v>1</v>
      </c>
      <c r="BW51" s="3">
        <v>34.5656747820859</v>
      </c>
      <c r="BX51" s="3">
        <v>37.925264919129901</v>
      </c>
      <c r="BY51" s="3">
        <v>26.261585993820798</v>
      </c>
      <c r="BZ51" s="4">
        <v>28</v>
      </c>
      <c r="CA51" s="4">
        <v>46</v>
      </c>
      <c r="CB51" s="13">
        <f t="shared" si="6"/>
        <v>148.91</v>
      </c>
      <c r="CC51" s="13">
        <f t="shared" si="7"/>
        <v>207.572</v>
      </c>
      <c r="CD51" s="13">
        <f t="shared" si="8"/>
        <v>44.548999999999999</v>
      </c>
      <c r="CE51" s="13" t="str">
        <f t="shared" si="9"/>
        <v>*</v>
      </c>
    </row>
    <row r="52" spans="1:83" x14ac:dyDescent="0.25">
      <c r="A52" s="2" t="s">
        <v>50</v>
      </c>
      <c r="B52" s="4">
        <v>38215</v>
      </c>
      <c r="C52" s="4">
        <v>16034</v>
      </c>
      <c r="D52" s="3">
        <v>30.290617454294583</v>
      </c>
      <c r="E52" s="15">
        <v>34.486029665401865</v>
      </c>
      <c r="F52" s="15">
        <v>64.776647119696449</v>
      </c>
      <c r="G52" s="16">
        <v>6.4</v>
      </c>
      <c r="H52" s="5">
        <v>1334.6666666666667</v>
      </c>
      <c r="I52" s="5">
        <v>37305</v>
      </c>
      <c r="J52" s="5">
        <v>490</v>
      </c>
      <c r="K52" s="5">
        <v>102</v>
      </c>
      <c r="L52" s="5">
        <v>581</v>
      </c>
      <c r="M52" s="5">
        <v>321</v>
      </c>
      <c r="N52" s="5">
        <v>2605</v>
      </c>
      <c r="O52" s="5">
        <v>36333</v>
      </c>
      <c r="P52" s="5">
        <v>632</v>
      </c>
      <c r="Q52" s="5">
        <v>131</v>
      </c>
      <c r="R52" s="5">
        <v>768</v>
      </c>
      <c r="S52" s="5">
        <v>351</v>
      </c>
      <c r="T52" s="5">
        <v>3480</v>
      </c>
      <c r="U52" s="17">
        <v>36798</v>
      </c>
      <c r="V52" s="17">
        <v>47253</v>
      </c>
      <c r="W52" s="15">
        <v>12.4</v>
      </c>
      <c r="X52" s="15">
        <v>16</v>
      </c>
      <c r="Y52" s="5">
        <v>5934</v>
      </c>
      <c r="Z52" s="16">
        <v>47.590158409167508</v>
      </c>
      <c r="AA52" s="15">
        <v>9.673070441523425</v>
      </c>
      <c r="AB52" s="16">
        <v>14.627569935962251</v>
      </c>
      <c r="AC52" s="1"/>
      <c r="AD52" s="5">
        <v>572</v>
      </c>
      <c r="AE52" s="15">
        <v>15</v>
      </c>
      <c r="AF52" s="15">
        <v>2.9</v>
      </c>
      <c r="AG52" s="15">
        <v>6.7</v>
      </c>
      <c r="AH52" s="15">
        <v>65.3</v>
      </c>
      <c r="AI52" s="15">
        <v>34.1</v>
      </c>
      <c r="AJ52" s="15">
        <v>46.5</v>
      </c>
      <c r="AK52" s="1">
        <v>1</v>
      </c>
      <c r="AL52" s="15">
        <v>75.8</v>
      </c>
      <c r="AM52" s="15">
        <v>2.4</v>
      </c>
      <c r="AN52" s="15">
        <v>0.6</v>
      </c>
      <c r="AO52" s="15">
        <v>2.8</v>
      </c>
      <c r="AP52" s="3">
        <v>18.399999999999999</v>
      </c>
      <c r="AQ52" s="3">
        <v>19.7</v>
      </c>
      <c r="AR52" s="6">
        <v>66.8</v>
      </c>
      <c r="AS52" s="6">
        <v>2.4</v>
      </c>
      <c r="AT52" s="6">
        <v>0.3</v>
      </c>
      <c r="AU52" s="6">
        <v>3</v>
      </c>
      <c r="AW52" s="3">
        <v>28.5</v>
      </c>
      <c r="AX52" s="3">
        <v>45.6</v>
      </c>
      <c r="AY52">
        <v>45.8</v>
      </c>
      <c r="AZ52">
        <v>369</v>
      </c>
      <c r="BA52" s="18">
        <f t="shared" si="1"/>
        <v>965.58942823498626</v>
      </c>
      <c r="BB52" s="3">
        <v>610.98</v>
      </c>
      <c r="BC52" s="4">
        <v>78</v>
      </c>
      <c r="BD52" s="4">
        <v>95</v>
      </c>
      <c r="BE52" s="4">
        <v>14</v>
      </c>
      <c r="BF52" s="4">
        <v>15</v>
      </c>
      <c r="BG52" s="18">
        <v>117.80099999999999</v>
      </c>
      <c r="BH52" s="18">
        <v>171.54699999999997</v>
      </c>
      <c r="BI52" s="18" t="s">
        <v>1</v>
      </c>
      <c r="BJ52" s="18" t="s">
        <v>1</v>
      </c>
      <c r="BK52" s="18">
        <v>867.96</v>
      </c>
      <c r="BL52" s="18">
        <v>424.11</v>
      </c>
      <c r="BM52">
        <v>417</v>
      </c>
      <c r="BN52">
        <v>0</v>
      </c>
      <c r="BO52">
        <v>0</v>
      </c>
      <c r="BP52">
        <v>0</v>
      </c>
      <c r="BQ52">
        <v>1</v>
      </c>
      <c r="BR52">
        <v>364</v>
      </c>
      <c r="BS52">
        <v>1</v>
      </c>
      <c r="BT52">
        <v>0</v>
      </c>
      <c r="BU52">
        <v>2</v>
      </c>
      <c r="BV52">
        <v>3</v>
      </c>
      <c r="BW52" s="3">
        <v>33.731739707835303</v>
      </c>
      <c r="BX52" s="3">
        <v>41.191066997518597</v>
      </c>
      <c r="BY52" s="3">
        <v>45.674917070681303</v>
      </c>
      <c r="BZ52" s="4">
        <v>16</v>
      </c>
      <c r="CA52" s="4">
        <v>34</v>
      </c>
      <c r="CB52" s="13">
        <f t="shared" si="6"/>
        <v>117.80099999999999</v>
      </c>
      <c r="CC52" s="13">
        <f t="shared" si="7"/>
        <v>171.54699999999997</v>
      </c>
      <c r="CD52" s="13" t="str">
        <f t="shared" si="8"/>
        <v>*</v>
      </c>
      <c r="CE52" s="13" t="str">
        <f t="shared" si="9"/>
        <v>*</v>
      </c>
    </row>
    <row r="53" spans="1:83" x14ac:dyDescent="0.25">
      <c r="A53" s="2" t="s">
        <v>51</v>
      </c>
      <c r="B53" s="4">
        <v>8416</v>
      </c>
      <c r="C53" s="4">
        <v>3660</v>
      </c>
      <c r="D53" s="3">
        <v>36.418786692759298</v>
      </c>
      <c r="E53" s="15">
        <v>28.277886497064578</v>
      </c>
      <c r="F53" s="15">
        <v>64.696673189823869</v>
      </c>
      <c r="G53" s="16">
        <v>5.9</v>
      </c>
      <c r="H53" s="5">
        <v>161.25</v>
      </c>
      <c r="I53" s="5">
        <v>8757</v>
      </c>
      <c r="J53" s="5">
        <v>22</v>
      </c>
      <c r="K53" s="5">
        <v>23</v>
      </c>
      <c r="L53" s="5">
        <v>25</v>
      </c>
      <c r="M53" s="5">
        <v>25</v>
      </c>
      <c r="N53" s="5">
        <v>206</v>
      </c>
      <c r="O53" s="5">
        <v>8267</v>
      </c>
      <c r="P53" s="5">
        <v>12</v>
      </c>
      <c r="Q53" s="5">
        <v>29</v>
      </c>
      <c r="R53" s="5">
        <v>28</v>
      </c>
      <c r="S53" s="5">
        <v>80</v>
      </c>
      <c r="T53" s="5">
        <v>210</v>
      </c>
      <c r="U53" s="17">
        <v>43665</v>
      </c>
      <c r="V53" s="17">
        <v>45601</v>
      </c>
      <c r="W53" s="15">
        <v>8.9</v>
      </c>
      <c r="X53" s="15">
        <v>11</v>
      </c>
      <c r="Y53" s="5">
        <v>1140</v>
      </c>
      <c r="Z53" s="16">
        <v>32.982456140350877</v>
      </c>
      <c r="AA53" s="15">
        <v>2.5438596491228069</v>
      </c>
      <c r="AB53" s="16">
        <v>18.245614035087719</v>
      </c>
      <c r="AC53" s="1"/>
      <c r="AD53" s="5">
        <v>90</v>
      </c>
      <c r="AE53" s="15">
        <v>10.7</v>
      </c>
      <c r="AF53" s="15">
        <v>4.5</v>
      </c>
      <c r="AG53" s="15">
        <v>13.3</v>
      </c>
      <c r="AH53" s="15">
        <v>77.3</v>
      </c>
      <c r="AI53" s="15">
        <v>34.4</v>
      </c>
      <c r="AJ53" s="15">
        <v>30</v>
      </c>
      <c r="AK53" s="1">
        <v>0</v>
      </c>
      <c r="AL53" s="15">
        <v>95.7</v>
      </c>
      <c r="AM53" s="15">
        <v>0</v>
      </c>
      <c r="AN53" s="15">
        <v>0</v>
      </c>
      <c r="AO53" s="15">
        <v>1.1000000000000001</v>
      </c>
      <c r="AP53" s="3">
        <v>3.2</v>
      </c>
      <c r="AQ53" s="3">
        <v>4.2</v>
      </c>
      <c r="AR53" s="6">
        <v>88.9</v>
      </c>
      <c r="AS53" s="6">
        <v>3.3</v>
      </c>
      <c r="AT53" s="6">
        <v>0</v>
      </c>
      <c r="AU53" s="6">
        <v>3.3</v>
      </c>
      <c r="AW53" s="3">
        <v>5.6</v>
      </c>
      <c r="AX53" s="3">
        <v>28.8</v>
      </c>
      <c r="AY53">
        <v>30.6</v>
      </c>
      <c r="AZ53">
        <v>92</v>
      </c>
      <c r="BA53" s="18">
        <f t="shared" si="1"/>
        <v>1093.1558935361218</v>
      </c>
      <c r="BB53" s="3">
        <v>601.08000000000004</v>
      </c>
      <c r="BC53" s="4">
        <v>22</v>
      </c>
      <c r="BD53" s="4">
        <v>26</v>
      </c>
      <c r="BE53" s="4">
        <v>7</v>
      </c>
      <c r="BF53" s="4">
        <v>6</v>
      </c>
      <c r="BG53" s="18">
        <v>129.02000000000001</v>
      </c>
      <c r="BH53" s="18">
        <v>181.80700000000002</v>
      </c>
      <c r="BI53" s="18" t="s">
        <v>1</v>
      </c>
      <c r="BJ53" s="18" t="s">
        <v>1</v>
      </c>
      <c r="BK53" s="18">
        <v>693.94</v>
      </c>
      <c r="BL53" s="18">
        <v>550.07000000000005</v>
      </c>
      <c r="BM53">
        <v>92</v>
      </c>
      <c r="BN53">
        <v>0</v>
      </c>
      <c r="BO53">
        <v>1</v>
      </c>
      <c r="BP53">
        <v>0</v>
      </c>
      <c r="BQ53">
        <v>0</v>
      </c>
      <c r="BR53">
        <v>92</v>
      </c>
      <c r="BS53">
        <v>0</v>
      </c>
      <c r="BT53">
        <v>0</v>
      </c>
      <c r="BU53">
        <v>0</v>
      </c>
      <c r="BV53">
        <v>0</v>
      </c>
      <c r="BW53" s="3" t="s">
        <v>1</v>
      </c>
      <c r="BX53" s="3" t="s">
        <v>1</v>
      </c>
      <c r="BY53" s="3">
        <v>25.793650793650698</v>
      </c>
      <c r="BZ53" s="4">
        <v>4</v>
      </c>
      <c r="CA53" s="4">
        <v>10</v>
      </c>
      <c r="CB53" s="13">
        <f t="shared" si="6"/>
        <v>129.02000000000001</v>
      </c>
      <c r="CC53" s="13">
        <f t="shared" si="7"/>
        <v>181.80700000000002</v>
      </c>
      <c r="CD53" s="13" t="str">
        <f t="shared" si="8"/>
        <v>*</v>
      </c>
      <c r="CE53" s="13" t="str">
        <f t="shared" si="9"/>
        <v>*</v>
      </c>
    </row>
    <row r="54" spans="1:83" x14ac:dyDescent="0.25">
      <c r="A54" s="2" t="s">
        <v>52</v>
      </c>
      <c r="B54" s="4">
        <v>32224</v>
      </c>
      <c r="C54" s="4">
        <v>12102</v>
      </c>
      <c r="D54" s="3">
        <v>18.425175701687632</v>
      </c>
      <c r="E54" s="15">
        <v>25.824790724741483</v>
      </c>
      <c r="F54" s="15">
        <v>44.249966426429118</v>
      </c>
      <c r="G54" s="16">
        <v>6.4</v>
      </c>
      <c r="H54" s="5">
        <v>769.83333333333337</v>
      </c>
      <c r="I54" s="5">
        <v>29778</v>
      </c>
      <c r="J54" s="5">
        <v>451</v>
      </c>
      <c r="K54" s="5">
        <v>62</v>
      </c>
      <c r="L54" s="5">
        <v>402</v>
      </c>
      <c r="M54" s="5">
        <v>155</v>
      </c>
      <c r="N54" s="5">
        <v>733</v>
      </c>
      <c r="O54" s="5">
        <v>30751</v>
      </c>
      <c r="P54" s="5">
        <v>586</v>
      </c>
      <c r="Q54" s="5">
        <v>102</v>
      </c>
      <c r="R54" s="5">
        <v>513</v>
      </c>
      <c r="S54" s="5">
        <v>272</v>
      </c>
      <c r="T54" s="5">
        <v>926</v>
      </c>
      <c r="U54" s="17">
        <v>36776</v>
      </c>
      <c r="V54" s="17">
        <v>55535</v>
      </c>
      <c r="W54" s="15">
        <v>10.199999999999999</v>
      </c>
      <c r="X54" s="15">
        <v>9.6</v>
      </c>
      <c r="Y54" s="5">
        <v>2330</v>
      </c>
      <c r="Z54" s="16">
        <v>36.094420600858371</v>
      </c>
      <c r="AA54" s="15">
        <v>3.0901287553648067</v>
      </c>
      <c r="AB54" s="16">
        <v>20.214592274678111</v>
      </c>
      <c r="AC54" s="1"/>
      <c r="AD54" s="5">
        <v>399</v>
      </c>
      <c r="AE54" s="15">
        <v>12.4</v>
      </c>
      <c r="AF54" s="15">
        <v>3.6</v>
      </c>
      <c r="AG54" s="15">
        <v>6.6</v>
      </c>
      <c r="AH54" s="15">
        <v>89.9</v>
      </c>
      <c r="AI54" s="15">
        <v>26.3</v>
      </c>
      <c r="AJ54" s="15">
        <v>31.6</v>
      </c>
      <c r="AK54" s="1">
        <v>2</v>
      </c>
      <c r="AL54" s="15">
        <v>88.4</v>
      </c>
      <c r="AM54" s="15">
        <v>3.8</v>
      </c>
      <c r="AN54" s="15">
        <v>0</v>
      </c>
      <c r="AO54" s="15">
        <v>2.2000000000000002</v>
      </c>
      <c r="AP54" s="3">
        <v>5.6</v>
      </c>
      <c r="AQ54" s="3">
        <v>5.4</v>
      </c>
      <c r="AR54" s="6">
        <v>89.7</v>
      </c>
      <c r="AS54" s="6">
        <v>2.5</v>
      </c>
      <c r="AT54" s="6">
        <v>0.3</v>
      </c>
      <c r="AU54" s="6">
        <v>0.8</v>
      </c>
      <c r="AW54" s="3">
        <v>7</v>
      </c>
      <c r="AX54" s="3">
        <v>17.8</v>
      </c>
      <c r="AY54">
        <v>14.2</v>
      </c>
      <c r="AZ54">
        <v>217</v>
      </c>
      <c r="BA54" s="18">
        <f t="shared" si="1"/>
        <v>673.41112214498514</v>
      </c>
      <c r="BB54" s="3">
        <v>619.21</v>
      </c>
      <c r="BC54" s="4">
        <v>39</v>
      </c>
      <c r="BD54" s="4">
        <v>52</v>
      </c>
      <c r="BE54" s="4">
        <v>17</v>
      </c>
      <c r="BF54" s="4">
        <v>12</v>
      </c>
      <c r="BG54" s="18">
        <v>112.56899999999999</v>
      </c>
      <c r="BH54" s="18">
        <v>143.94099999999997</v>
      </c>
      <c r="BI54" s="18" t="s">
        <v>1</v>
      </c>
      <c r="BJ54" s="18" t="s">
        <v>1</v>
      </c>
      <c r="BK54" s="18">
        <v>821.74</v>
      </c>
      <c r="BL54" s="18">
        <v>450.73</v>
      </c>
      <c r="BM54">
        <v>206</v>
      </c>
      <c r="BN54">
        <v>1</v>
      </c>
      <c r="BO54">
        <v>0</v>
      </c>
      <c r="BP54">
        <v>0</v>
      </c>
      <c r="BQ54">
        <v>1</v>
      </c>
      <c r="BR54">
        <v>209</v>
      </c>
      <c r="BS54">
        <v>5</v>
      </c>
      <c r="BT54">
        <v>0</v>
      </c>
      <c r="BU54">
        <v>2</v>
      </c>
      <c r="BV54">
        <v>3</v>
      </c>
      <c r="BW54" s="3">
        <v>15.6176053005205</v>
      </c>
      <c r="BX54" s="3">
        <v>15.6351791530944</v>
      </c>
      <c r="BY54" s="3">
        <v>15.2316479796911</v>
      </c>
      <c r="BZ54" s="4">
        <v>14</v>
      </c>
      <c r="CA54" s="4">
        <v>25</v>
      </c>
      <c r="CB54" s="13">
        <f t="shared" si="6"/>
        <v>112.56899999999999</v>
      </c>
      <c r="CC54" s="13">
        <f t="shared" si="7"/>
        <v>143.94099999999997</v>
      </c>
      <c r="CD54" s="13" t="str">
        <f t="shared" si="8"/>
        <v>*</v>
      </c>
      <c r="CE54" s="13" t="str">
        <f t="shared" si="9"/>
        <v>*</v>
      </c>
    </row>
    <row r="55" spans="1:83" x14ac:dyDescent="0.25">
      <c r="A55" s="2" t="s">
        <v>53</v>
      </c>
      <c r="B55" s="4">
        <v>20558</v>
      </c>
      <c r="C55" s="4">
        <v>8065</v>
      </c>
      <c r="D55" s="3">
        <v>27.058823529411764</v>
      </c>
      <c r="E55" s="15">
        <v>38.597904915390814</v>
      </c>
      <c r="F55" s="15">
        <v>65.656728444802582</v>
      </c>
      <c r="G55" s="16">
        <v>5.3</v>
      </c>
      <c r="H55" s="5">
        <v>676.58333333333337</v>
      </c>
      <c r="I55" s="5">
        <v>19183</v>
      </c>
      <c r="J55" s="5">
        <v>291</v>
      </c>
      <c r="K55" s="5">
        <v>117</v>
      </c>
      <c r="L55" s="5">
        <v>816</v>
      </c>
      <c r="M55" s="5">
        <v>101</v>
      </c>
      <c r="N55" s="5">
        <v>2988</v>
      </c>
      <c r="O55" s="5">
        <v>18395</v>
      </c>
      <c r="P55" s="5">
        <v>657</v>
      </c>
      <c r="Q55" s="5">
        <v>275</v>
      </c>
      <c r="R55" s="5">
        <v>985</v>
      </c>
      <c r="S55" s="5">
        <v>246</v>
      </c>
      <c r="T55" s="5">
        <v>3978</v>
      </c>
      <c r="U55" s="17">
        <v>38261</v>
      </c>
      <c r="V55" s="17">
        <v>45499</v>
      </c>
      <c r="W55" s="15">
        <v>13.4</v>
      </c>
      <c r="X55" s="15">
        <v>15.3</v>
      </c>
      <c r="Y55" s="5">
        <v>3595</v>
      </c>
      <c r="Z55" s="16">
        <v>52.823365785813628</v>
      </c>
      <c r="AA55" s="15">
        <v>9.7913769123783023</v>
      </c>
      <c r="AB55" s="16">
        <v>15.215577190542421</v>
      </c>
      <c r="AC55" s="1"/>
      <c r="AD55" s="5">
        <v>352</v>
      </c>
      <c r="AE55" s="15">
        <v>17.100000000000001</v>
      </c>
      <c r="AF55" s="15">
        <v>3.5</v>
      </c>
      <c r="AG55" s="15">
        <v>12</v>
      </c>
      <c r="AH55" s="15">
        <v>76.3</v>
      </c>
      <c r="AI55" s="15">
        <v>27.3</v>
      </c>
      <c r="AJ55" s="15">
        <v>50.6</v>
      </c>
      <c r="AK55" s="1">
        <v>2</v>
      </c>
      <c r="AL55" s="15">
        <v>51</v>
      </c>
      <c r="AM55" s="15">
        <v>1</v>
      </c>
      <c r="AN55" s="15">
        <v>0</v>
      </c>
      <c r="AO55" s="15">
        <v>5.0999999999999996</v>
      </c>
      <c r="AP55" s="3">
        <v>43</v>
      </c>
      <c r="AQ55" s="3">
        <v>44.3</v>
      </c>
      <c r="AR55" s="6">
        <v>46.6</v>
      </c>
      <c r="AS55" s="6">
        <v>4.5</v>
      </c>
      <c r="AT55" s="6">
        <v>1.1000000000000001</v>
      </c>
      <c r="AU55" s="6">
        <v>5.7</v>
      </c>
      <c r="AW55" s="3">
        <v>45.3</v>
      </c>
      <c r="AX55" s="3">
        <v>56.7</v>
      </c>
      <c r="AY55">
        <v>71.099999999999994</v>
      </c>
      <c r="AZ55">
        <v>187</v>
      </c>
      <c r="BA55" s="18">
        <f t="shared" si="1"/>
        <v>909.62155851736554</v>
      </c>
      <c r="BB55" s="3">
        <v>621.27</v>
      </c>
      <c r="BC55" s="4">
        <v>28</v>
      </c>
      <c r="BD55" s="4">
        <v>46</v>
      </c>
      <c r="BE55" s="4">
        <v>6</v>
      </c>
      <c r="BF55" s="4">
        <v>11</v>
      </c>
      <c r="BG55" s="18">
        <v>90.135000000000005</v>
      </c>
      <c r="BH55" s="18">
        <v>163.32299999999998</v>
      </c>
      <c r="BI55" s="18" t="s">
        <v>1</v>
      </c>
      <c r="BJ55" s="18" t="s">
        <v>1</v>
      </c>
      <c r="BK55" s="18">
        <v>758.52</v>
      </c>
      <c r="BL55" s="18">
        <v>531.58000000000004</v>
      </c>
      <c r="BM55">
        <v>167</v>
      </c>
      <c r="BN55">
        <v>0</v>
      </c>
      <c r="BO55">
        <v>2</v>
      </c>
      <c r="BP55">
        <v>0</v>
      </c>
      <c r="BQ55">
        <v>1</v>
      </c>
      <c r="BR55">
        <v>178</v>
      </c>
      <c r="BS55">
        <v>0</v>
      </c>
      <c r="BT55">
        <v>0</v>
      </c>
      <c r="BU55">
        <v>5</v>
      </c>
      <c r="BV55">
        <v>4</v>
      </c>
      <c r="BW55" s="3">
        <v>55.786076532964501</v>
      </c>
      <c r="BX55" s="3">
        <v>38.891372373714802</v>
      </c>
      <c r="BY55" s="3">
        <v>45.652173913043399</v>
      </c>
      <c r="BZ55" s="4">
        <v>12</v>
      </c>
      <c r="CA55" s="4">
        <v>34</v>
      </c>
      <c r="CB55" s="13">
        <f t="shared" si="6"/>
        <v>90.135000000000005</v>
      </c>
      <c r="CC55" s="13">
        <f t="shared" si="7"/>
        <v>163.32299999999998</v>
      </c>
      <c r="CD55" s="13" t="str">
        <f t="shared" si="8"/>
        <v>*</v>
      </c>
      <c r="CE55" s="13" t="str">
        <f t="shared" si="9"/>
        <v>*</v>
      </c>
    </row>
    <row r="56" spans="1:83" x14ac:dyDescent="0.25">
      <c r="A56" s="2" t="s">
        <v>54</v>
      </c>
      <c r="B56" s="4">
        <v>6455</v>
      </c>
      <c r="C56" s="4">
        <v>2861</v>
      </c>
      <c r="D56" s="3">
        <v>35.600313889615485</v>
      </c>
      <c r="E56" s="15">
        <v>33.246141773476324</v>
      </c>
      <c r="F56" s="15">
        <v>68.846455663091817</v>
      </c>
      <c r="G56" s="16">
        <v>6.7</v>
      </c>
      <c r="H56" s="5">
        <v>219.25</v>
      </c>
      <c r="I56" s="5">
        <v>6704</v>
      </c>
      <c r="J56" s="5">
        <v>16</v>
      </c>
      <c r="K56" s="5">
        <v>176</v>
      </c>
      <c r="L56" s="5">
        <v>33</v>
      </c>
      <c r="M56" s="5">
        <v>74</v>
      </c>
      <c r="N56" s="5">
        <v>236</v>
      </c>
      <c r="O56" s="5">
        <v>6156</v>
      </c>
      <c r="P56" s="5">
        <v>16</v>
      </c>
      <c r="Q56" s="5">
        <v>158</v>
      </c>
      <c r="R56" s="5">
        <v>23</v>
      </c>
      <c r="S56" s="5">
        <v>102</v>
      </c>
      <c r="T56" s="5">
        <v>312</v>
      </c>
      <c r="U56" s="17">
        <v>44339</v>
      </c>
      <c r="V56" s="17">
        <v>41496</v>
      </c>
      <c r="W56" s="15">
        <v>12</v>
      </c>
      <c r="X56" s="15">
        <v>15.2</v>
      </c>
      <c r="Y56" s="5">
        <v>1136</v>
      </c>
      <c r="Z56" s="16">
        <v>47.535211267605632</v>
      </c>
      <c r="AA56" s="15">
        <v>1.6725352112676057</v>
      </c>
      <c r="AB56" s="16">
        <v>16.285211267605632</v>
      </c>
      <c r="AC56" s="1"/>
      <c r="AD56" s="5">
        <v>71</v>
      </c>
      <c r="AE56" s="15">
        <v>11</v>
      </c>
      <c r="AF56" s="15">
        <v>7.6</v>
      </c>
      <c r="AG56" s="15">
        <v>8.6</v>
      </c>
      <c r="AH56" s="15">
        <v>81</v>
      </c>
      <c r="AI56" s="15">
        <v>29.6</v>
      </c>
      <c r="AJ56" s="15">
        <v>33.799999999999997</v>
      </c>
      <c r="AK56" s="1">
        <v>0</v>
      </c>
      <c r="AL56" s="15">
        <v>90</v>
      </c>
      <c r="AM56" s="15">
        <v>0</v>
      </c>
      <c r="AN56" s="15">
        <v>5.6</v>
      </c>
      <c r="AO56" s="15">
        <v>0</v>
      </c>
      <c r="AP56" s="3">
        <v>4.4000000000000004</v>
      </c>
      <c r="AQ56" s="3">
        <v>4.4000000000000004</v>
      </c>
      <c r="AR56" s="6">
        <v>84.5</v>
      </c>
      <c r="AS56" s="6">
        <v>0</v>
      </c>
      <c r="AT56" s="6">
        <v>8.5</v>
      </c>
      <c r="AU56" s="6">
        <v>2.8</v>
      </c>
      <c r="AW56" s="3">
        <v>5.8</v>
      </c>
      <c r="AX56" s="3" t="s">
        <v>1</v>
      </c>
      <c r="AY56" t="s">
        <v>1</v>
      </c>
      <c r="AZ56">
        <v>95</v>
      </c>
      <c r="BA56" s="18">
        <f t="shared" si="1"/>
        <v>1471.7273431448489</v>
      </c>
      <c r="BB56" s="3">
        <v>824.33</v>
      </c>
      <c r="BC56" s="4">
        <v>15</v>
      </c>
      <c r="BD56" s="4">
        <v>16</v>
      </c>
      <c r="BE56" s="4">
        <v>3</v>
      </c>
      <c r="BF56" s="4">
        <v>7</v>
      </c>
      <c r="BG56" s="18" t="s">
        <v>1</v>
      </c>
      <c r="BH56" s="18" t="s">
        <v>1</v>
      </c>
      <c r="BI56" s="18" t="s">
        <v>1</v>
      </c>
      <c r="BJ56" s="18" t="s">
        <v>1</v>
      </c>
      <c r="BK56" s="18">
        <v>989.8</v>
      </c>
      <c r="BL56" s="18">
        <v>680.35</v>
      </c>
      <c r="BM56">
        <v>102</v>
      </c>
      <c r="BN56">
        <v>0</v>
      </c>
      <c r="BO56">
        <v>3</v>
      </c>
      <c r="BP56">
        <v>0</v>
      </c>
      <c r="BQ56">
        <v>0</v>
      </c>
      <c r="BR56">
        <v>87</v>
      </c>
      <c r="BS56">
        <v>1</v>
      </c>
      <c r="BT56">
        <v>1</v>
      </c>
      <c r="BU56">
        <v>0</v>
      </c>
      <c r="BV56">
        <v>2</v>
      </c>
      <c r="BW56" s="3">
        <v>38.6666666666666</v>
      </c>
      <c r="BX56" s="3" t="s">
        <v>1</v>
      </c>
      <c r="BY56" s="3" t="s">
        <v>1</v>
      </c>
      <c r="BZ56" s="4">
        <v>5</v>
      </c>
      <c r="CA56" s="4">
        <v>5</v>
      </c>
      <c r="CB56" s="13" t="str">
        <f t="shared" si="6"/>
        <v>*</v>
      </c>
      <c r="CC56" s="13" t="str">
        <f t="shared" si="7"/>
        <v>*</v>
      </c>
      <c r="CD56" s="13" t="str">
        <f t="shared" si="8"/>
        <v>*</v>
      </c>
      <c r="CE56" s="13" t="str">
        <f t="shared" si="9"/>
        <v>*</v>
      </c>
    </row>
    <row r="57" spans="1:83" x14ac:dyDescent="0.25">
      <c r="A57" s="2" t="s">
        <v>55</v>
      </c>
      <c r="B57" s="4">
        <v>143962</v>
      </c>
      <c r="C57" s="4">
        <v>57109</v>
      </c>
      <c r="D57" s="3">
        <v>18.598385564060525</v>
      </c>
      <c r="E57" s="15">
        <v>31.73630183477616</v>
      </c>
      <c r="F57" s="15">
        <v>50.334687398836685</v>
      </c>
      <c r="G57" s="16">
        <v>6.2</v>
      </c>
      <c r="H57" s="5">
        <v>4027.8333333333335</v>
      </c>
      <c r="I57" s="5">
        <v>121500</v>
      </c>
      <c r="J57" s="5">
        <v>4808</v>
      </c>
      <c r="K57" s="5">
        <v>367</v>
      </c>
      <c r="L57" s="5">
        <v>7049</v>
      </c>
      <c r="M57" s="5">
        <v>1465</v>
      </c>
      <c r="N57" s="5">
        <v>3736</v>
      </c>
      <c r="O57" s="5">
        <v>128177</v>
      </c>
      <c r="P57" s="5">
        <v>5813</v>
      </c>
      <c r="Q57" s="5">
        <v>453</v>
      </c>
      <c r="R57" s="5">
        <v>7767</v>
      </c>
      <c r="S57" s="5">
        <v>1752</v>
      </c>
      <c r="T57" s="5">
        <v>4413</v>
      </c>
      <c r="U57" s="17">
        <v>43833</v>
      </c>
      <c r="V57" s="17">
        <v>66993</v>
      </c>
      <c r="W57" s="15">
        <v>7.6</v>
      </c>
      <c r="X57" s="15">
        <v>9.3000000000000007</v>
      </c>
      <c r="Y57" s="5">
        <v>22353</v>
      </c>
      <c r="Z57" s="16">
        <v>29.450185657406163</v>
      </c>
      <c r="AA57" s="15">
        <v>10.302867624032569</v>
      </c>
      <c r="AB57" s="16">
        <v>11.483917147586453</v>
      </c>
      <c r="AC57" s="1"/>
      <c r="AD57" s="5">
        <v>2191</v>
      </c>
      <c r="AE57" s="15">
        <v>15.2</v>
      </c>
      <c r="AF57" s="15">
        <v>4.2</v>
      </c>
      <c r="AG57" s="15">
        <v>7.8</v>
      </c>
      <c r="AH57" s="15">
        <v>91.2</v>
      </c>
      <c r="AI57" s="15">
        <v>23.7</v>
      </c>
      <c r="AJ57" s="15">
        <v>27.5</v>
      </c>
      <c r="AK57" s="1">
        <v>18</v>
      </c>
      <c r="AL57" s="15">
        <v>84.9</v>
      </c>
      <c r="AM57" s="15">
        <v>7.1</v>
      </c>
      <c r="AN57" s="15">
        <v>0.1</v>
      </c>
      <c r="AO57" s="15">
        <v>6</v>
      </c>
      <c r="AP57" s="3">
        <v>2</v>
      </c>
      <c r="AQ57" s="3">
        <v>6.5</v>
      </c>
      <c r="AR57" s="6">
        <v>80.5</v>
      </c>
      <c r="AS57" s="6">
        <v>7</v>
      </c>
      <c r="AT57" s="6">
        <v>0.4</v>
      </c>
      <c r="AU57" s="6">
        <v>7.8</v>
      </c>
      <c r="AW57" s="3">
        <v>6.3</v>
      </c>
      <c r="AX57" s="3">
        <v>25.3</v>
      </c>
      <c r="AY57">
        <v>27.8</v>
      </c>
      <c r="AZ57">
        <v>893</v>
      </c>
      <c r="BA57" s="18">
        <f t="shared" si="1"/>
        <v>620.3025798474597</v>
      </c>
      <c r="BB57" s="3">
        <v>578</v>
      </c>
      <c r="BC57" s="4">
        <v>170</v>
      </c>
      <c r="BD57" s="4">
        <v>225</v>
      </c>
      <c r="BE57" s="4">
        <v>36</v>
      </c>
      <c r="BF57" s="4">
        <v>52</v>
      </c>
      <c r="BG57" s="18">
        <v>107.833</v>
      </c>
      <c r="BH57" s="18">
        <v>152.07900000000001</v>
      </c>
      <c r="BI57" s="18">
        <v>21.811</v>
      </c>
      <c r="BJ57" s="18">
        <v>33.484000000000002</v>
      </c>
      <c r="BK57" s="18">
        <v>710.63</v>
      </c>
      <c r="BL57" s="18">
        <v>477.75</v>
      </c>
      <c r="BM57">
        <v>794</v>
      </c>
      <c r="BN57">
        <v>14</v>
      </c>
      <c r="BO57">
        <v>2</v>
      </c>
      <c r="BP57">
        <v>7</v>
      </c>
      <c r="BQ57">
        <v>8</v>
      </c>
      <c r="BR57">
        <v>857</v>
      </c>
      <c r="BS57">
        <v>20</v>
      </c>
      <c r="BT57">
        <v>2</v>
      </c>
      <c r="BU57">
        <v>11</v>
      </c>
      <c r="BV57">
        <v>12</v>
      </c>
      <c r="BW57" s="3">
        <v>26.7723102585487</v>
      </c>
      <c r="BX57" s="3">
        <v>26.882541622116999</v>
      </c>
      <c r="BY57" s="3">
        <v>25.130178854425999</v>
      </c>
      <c r="BZ57" s="4">
        <v>88</v>
      </c>
      <c r="CA57" s="4">
        <v>156</v>
      </c>
      <c r="CB57" s="13">
        <f t="shared" si="6"/>
        <v>107.833</v>
      </c>
      <c r="CC57" s="13">
        <f t="shared" si="7"/>
        <v>152.07900000000001</v>
      </c>
      <c r="CD57" s="13">
        <f t="shared" si="8"/>
        <v>21.811</v>
      </c>
      <c r="CE57" s="13">
        <f t="shared" si="9"/>
        <v>33.484000000000002</v>
      </c>
    </row>
    <row r="58" spans="1:83" x14ac:dyDescent="0.25">
      <c r="A58" s="2" t="s">
        <v>56</v>
      </c>
      <c r="B58" s="4">
        <v>56588</v>
      </c>
      <c r="C58" s="4">
        <v>24010</v>
      </c>
      <c r="D58" s="3">
        <v>34.061546359410201</v>
      </c>
      <c r="E58" s="15">
        <v>27.327952542566237</v>
      </c>
      <c r="F58" s="15">
        <v>61.389498901976445</v>
      </c>
      <c r="G58" s="16">
        <v>8.3000000000000007</v>
      </c>
      <c r="H58" s="5">
        <v>1519.1666666666667</v>
      </c>
      <c r="I58" s="5">
        <v>56567</v>
      </c>
      <c r="J58" s="5">
        <v>227</v>
      </c>
      <c r="K58" s="5">
        <v>300</v>
      </c>
      <c r="L58" s="5">
        <v>277</v>
      </c>
      <c r="M58" s="5">
        <v>287</v>
      </c>
      <c r="N58" s="5">
        <v>1063</v>
      </c>
      <c r="O58" s="5">
        <v>55282</v>
      </c>
      <c r="P58" s="5">
        <v>288</v>
      </c>
      <c r="Q58" s="5">
        <v>314</v>
      </c>
      <c r="R58" s="5">
        <v>295</v>
      </c>
      <c r="S58" s="5">
        <v>409</v>
      </c>
      <c r="T58" s="5">
        <v>1239</v>
      </c>
      <c r="U58" s="17">
        <v>33513</v>
      </c>
      <c r="V58" s="17">
        <v>42873</v>
      </c>
      <c r="W58" s="15">
        <v>12.5</v>
      </c>
      <c r="X58" s="15">
        <v>15.6</v>
      </c>
      <c r="Y58" s="5">
        <v>7747</v>
      </c>
      <c r="Z58" s="16">
        <v>38.608493610429846</v>
      </c>
      <c r="AA58" s="15">
        <v>1.8716922679746999</v>
      </c>
      <c r="AB58" s="16">
        <v>15.063895701561895</v>
      </c>
      <c r="AC58" s="1"/>
      <c r="AD58" s="5">
        <v>642</v>
      </c>
      <c r="AE58" s="15">
        <v>11.3</v>
      </c>
      <c r="AF58" s="15">
        <v>3.7</v>
      </c>
      <c r="AG58" s="15">
        <v>5.9</v>
      </c>
      <c r="AH58" s="15">
        <v>90.1</v>
      </c>
      <c r="AI58" s="15">
        <v>24.5</v>
      </c>
      <c r="AJ58" s="15">
        <v>29</v>
      </c>
      <c r="AK58" s="1">
        <v>2</v>
      </c>
      <c r="AL58" s="15">
        <v>91.2</v>
      </c>
      <c r="AM58" s="15">
        <v>2.5</v>
      </c>
      <c r="AN58" s="15">
        <v>1.2</v>
      </c>
      <c r="AO58" s="15">
        <v>1</v>
      </c>
      <c r="AP58" s="3">
        <v>4.2</v>
      </c>
      <c r="AQ58" s="3">
        <v>4</v>
      </c>
      <c r="AR58" s="6">
        <v>91.6</v>
      </c>
      <c r="AS58" s="6">
        <v>2.8</v>
      </c>
      <c r="AT58" s="6">
        <v>1.6</v>
      </c>
      <c r="AU58" s="6">
        <v>1.1000000000000001</v>
      </c>
      <c r="AW58" s="3">
        <v>3.4</v>
      </c>
      <c r="AX58" s="3">
        <v>24.3</v>
      </c>
      <c r="AY58">
        <v>17.7</v>
      </c>
      <c r="AZ58">
        <v>676</v>
      </c>
      <c r="BA58" s="18">
        <f t="shared" si="1"/>
        <v>1194.5995617445394</v>
      </c>
      <c r="BB58" s="3">
        <v>726.01</v>
      </c>
      <c r="BC58" s="4">
        <v>151</v>
      </c>
      <c r="BD58" s="4">
        <v>164</v>
      </c>
      <c r="BE58" s="4">
        <v>34</v>
      </c>
      <c r="BF58" s="4">
        <v>27</v>
      </c>
      <c r="BG58" s="18">
        <v>157.99200000000002</v>
      </c>
      <c r="BH58" s="18">
        <v>180.465</v>
      </c>
      <c r="BI58" s="18">
        <v>34.738999999999997</v>
      </c>
      <c r="BJ58" s="18">
        <v>45.582999999999998</v>
      </c>
      <c r="BK58" s="18">
        <v>896.34</v>
      </c>
      <c r="BL58" s="18">
        <v>583.70000000000005</v>
      </c>
      <c r="BM58">
        <v>639</v>
      </c>
      <c r="BN58">
        <v>2</v>
      </c>
      <c r="BO58">
        <v>3</v>
      </c>
      <c r="BP58">
        <v>2</v>
      </c>
      <c r="BQ58">
        <v>3</v>
      </c>
      <c r="BR58">
        <v>652</v>
      </c>
      <c r="BS58">
        <v>1</v>
      </c>
      <c r="BT58">
        <v>2</v>
      </c>
      <c r="BU58">
        <v>0</v>
      </c>
      <c r="BV58">
        <v>2</v>
      </c>
      <c r="BW58" s="3">
        <v>30.2419354838709</v>
      </c>
      <c r="BX58" s="3">
        <v>29.454369869628199</v>
      </c>
      <c r="BY58" s="3">
        <v>25.015253203172598</v>
      </c>
      <c r="BZ58" s="4">
        <v>23</v>
      </c>
      <c r="CA58" s="4">
        <v>35</v>
      </c>
      <c r="CB58" s="13">
        <f t="shared" si="6"/>
        <v>157.99200000000002</v>
      </c>
      <c r="CC58" s="13">
        <f t="shared" si="7"/>
        <v>180.465</v>
      </c>
      <c r="CD58" s="13">
        <f t="shared" si="8"/>
        <v>34.738999999999997</v>
      </c>
      <c r="CE58" s="13">
        <f t="shared" si="9"/>
        <v>45.582999999999998</v>
      </c>
    </row>
    <row r="59" spans="1:83" x14ac:dyDescent="0.25">
      <c r="A59" s="2" t="s">
        <v>57</v>
      </c>
      <c r="B59" s="4">
        <v>13842</v>
      </c>
      <c r="C59" s="4">
        <v>5852</v>
      </c>
      <c r="D59" s="3">
        <v>24.00176971573941</v>
      </c>
      <c r="E59" s="15">
        <v>29.10076318991262</v>
      </c>
      <c r="F59" s="15">
        <v>53.102532905652026</v>
      </c>
      <c r="G59" s="16">
        <v>9</v>
      </c>
      <c r="H59" s="5">
        <v>533.16666666666663</v>
      </c>
      <c r="I59" s="5">
        <v>13160</v>
      </c>
      <c r="J59" s="5">
        <v>51</v>
      </c>
      <c r="K59" s="5">
        <v>184</v>
      </c>
      <c r="L59" s="5">
        <v>119</v>
      </c>
      <c r="M59" s="5">
        <v>94</v>
      </c>
      <c r="N59" s="5">
        <v>255</v>
      </c>
      <c r="O59" s="5">
        <v>13201</v>
      </c>
      <c r="P59" s="5">
        <v>131</v>
      </c>
      <c r="Q59" s="5">
        <v>228</v>
      </c>
      <c r="R59" s="5">
        <v>127</v>
      </c>
      <c r="S59" s="5">
        <v>155</v>
      </c>
      <c r="T59" s="5">
        <v>335</v>
      </c>
      <c r="U59" s="17">
        <v>38607</v>
      </c>
      <c r="V59" s="17">
        <v>47614</v>
      </c>
      <c r="W59" s="15">
        <v>11.3</v>
      </c>
      <c r="X59" s="15">
        <v>12.9</v>
      </c>
      <c r="Y59" s="5">
        <v>2213</v>
      </c>
      <c r="Z59" s="16">
        <v>38.499774062358789</v>
      </c>
      <c r="AA59" s="15">
        <v>0.99412562132851334</v>
      </c>
      <c r="AB59" s="16">
        <v>16.041572525982829</v>
      </c>
      <c r="AC59" s="1"/>
      <c r="AD59" s="5">
        <v>200</v>
      </c>
      <c r="AE59" s="15">
        <v>14.4</v>
      </c>
      <c r="AF59" s="15">
        <v>7.1</v>
      </c>
      <c r="AG59" s="15">
        <v>10.6</v>
      </c>
      <c r="AH59" s="15">
        <v>90.1</v>
      </c>
      <c r="AI59" s="15">
        <v>34.5</v>
      </c>
      <c r="AJ59" s="15">
        <v>41</v>
      </c>
      <c r="AK59" s="1">
        <v>1</v>
      </c>
      <c r="AL59" s="15">
        <v>92</v>
      </c>
      <c r="AM59" s="15">
        <v>0.6</v>
      </c>
      <c r="AN59" s="15">
        <v>4.5</v>
      </c>
      <c r="AO59" s="15">
        <v>0.6</v>
      </c>
      <c r="AP59" s="3">
        <v>2.2999999999999998</v>
      </c>
      <c r="AQ59" s="3">
        <v>2.8</v>
      </c>
      <c r="AR59" s="6">
        <v>91</v>
      </c>
      <c r="AS59" s="6">
        <v>1</v>
      </c>
      <c r="AT59" s="6">
        <v>3</v>
      </c>
      <c r="AU59" s="6">
        <v>1.5</v>
      </c>
      <c r="AW59" s="3">
        <v>5</v>
      </c>
      <c r="AX59" s="3">
        <v>25</v>
      </c>
      <c r="AY59">
        <v>31.8</v>
      </c>
      <c r="AZ59">
        <v>138</v>
      </c>
      <c r="BA59" s="18">
        <f t="shared" si="1"/>
        <v>996.9657563935848</v>
      </c>
      <c r="BB59" s="3">
        <v>744.84</v>
      </c>
      <c r="BC59" s="4">
        <v>22</v>
      </c>
      <c r="BD59" s="4">
        <v>33</v>
      </c>
      <c r="BE59" s="4">
        <v>5</v>
      </c>
      <c r="BF59" s="4">
        <v>9</v>
      </c>
      <c r="BG59" s="18">
        <v>105.569</v>
      </c>
      <c r="BH59" s="18">
        <v>192.21899999999999</v>
      </c>
      <c r="BI59" s="18" t="s">
        <v>1</v>
      </c>
      <c r="BJ59" s="18" t="s">
        <v>1</v>
      </c>
      <c r="BK59" s="18">
        <v>907.26</v>
      </c>
      <c r="BL59" s="18">
        <v>644.47</v>
      </c>
      <c r="BM59">
        <v>133</v>
      </c>
      <c r="BN59">
        <v>0</v>
      </c>
      <c r="BO59">
        <v>0</v>
      </c>
      <c r="BP59">
        <v>0</v>
      </c>
      <c r="BQ59">
        <v>0</v>
      </c>
      <c r="BR59">
        <v>130</v>
      </c>
      <c r="BS59">
        <v>0</v>
      </c>
      <c r="BT59">
        <v>1</v>
      </c>
      <c r="BU59">
        <v>0</v>
      </c>
      <c r="BV59">
        <v>0</v>
      </c>
      <c r="BW59" s="3">
        <v>34.777303233679</v>
      </c>
      <c r="BX59" s="3">
        <v>34.192825112107599</v>
      </c>
      <c r="BY59" s="3">
        <v>31.7880794701986</v>
      </c>
      <c r="BZ59" s="4">
        <v>14</v>
      </c>
      <c r="CA59" s="4">
        <v>19</v>
      </c>
      <c r="CB59" s="13">
        <f t="shared" si="6"/>
        <v>105.569</v>
      </c>
      <c r="CC59" s="13">
        <f t="shared" si="7"/>
        <v>192.21899999999999</v>
      </c>
      <c r="CD59" s="13" t="str">
        <f t="shared" si="8"/>
        <v>*</v>
      </c>
      <c r="CE59" s="13" t="str">
        <f t="shared" si="9"/>
        <v>*</v>
      </c>
    </row>
    <row r="60" spans="1:83" x14ac:dyDescent="0.25">
      <c r="A60" s="2" t="s">
        <v>58</v>
      </c>
      <c r="B60" s="4">
        <v>28368</v>
      </c>
      <c r="C60" s="4">
        <v>11014</v>
      </c>
      <c r="D60" s="3">
        <v>24.942706390236104</v>
      </c>
      <c r="E60" s="15">
        <v>26.248467729041199</v>
      </c>
      <c r="F60" s="15">
        <v>51.191174119277299</v>
      </c>
      <c r="G60" s="16">
        <v>11.4</v>
      </c>
      <c r="H60" s="5">
        <v>1199.4166666666667</v>
      </c>
      <c r="I60" s="5">
        <v>26964</v>
      </c>
      <c r="J60" s="5">
        <v>454</v>
      </c>
      <c r="K60" s="5">
        <v>766</v>
      </c>
      <c r="L60" s="5">
        <v>103</v>
      </c>
      <c r="M60" s="5">
        <v>198</v>
      </c>
      <c r="N60" s="5">
        <v>517</v>
      </c>
      <c r="O60" s="5">
        <v>26491</v>
      </c>
      <c r="P60" s="5">
        <v>535</v>
      </c>
      <c r="Q60" s="5">
        <v>908</v>
      </c>
      <c r="R60" s="5">
        <v>120</v>
      </c>
      <c r="S60" s="5">
        <v>314</v>
      </c>
      <c r="T60" s="5">
        <v>686</v>
      </c>
      <c r="U60" s="17">
        <v>27506</v>
      </c>
      <c r="V60" s="17">
        <v>44945</v>
      </c>
      <c r="W60" s="15">
        <v>13.6</v>
      </c>
      <c r="X60" s="15">
        <v>18</v>
      </c>
      <c r="Y60" s="5">
        <v>3907</v>
      </c>
      <c r="Z60" s="16">
        <v>47.888405426158172</v>
      </c>
      <c r="AA60" s="15">
        <v>0.58868697210135656</v>
      </c>
      <c r="AB60" s="16">
        <v>11.645764013309444</v>
      </c>
      <c r="AC60" s="1"/>
      <c r="AD60" s="5">
        <v>327</v>
      </c>
      <c r="AE60" s="15">
        <v>11.5</v>
      </c>
      <c r="AF60" s="15">
        <v>5.8</v>
      </c>
      <c r="AG60" s="15">
        <v>6.8</v>
      </c>
      <c r="AH60" s="15">
        <v>81</v>
      </c>
      <c r="AI60" s="15">
        <v>23.2</v>
      </c>
      <c r="AJ60" s="15">
        <v>44</v>
      </c>
      <c r="AK60" s="1">
        <v>4</v>
      </c>
      <c r="AL60" s="15">
        <v>91.5</v>
      </c>
      <c r="AM60" s="15">
        <v>0.9</v>
      </c>
      <c r="AN60" s="15">
        <v>6.4</v>
      </c>
      <c r="AO60" s="15">
        <v>0.6</v>
      </c>
      <c r="AP60" s="3">
        <v>0.6</v>
      </c>
      <c r="AQ60" s="3">
        <v>0.6</v>
      </c>
      <c r="AR60" s="6">
        <v>89.3</v>
      </c>
      <c r="AS60" s="6">
        <v>0.3</v>
      </c>
      <c r="AT60" s="6">
        <v>7.3</v>
      </c>
      <c r="AU60" s="6">
        <v>0.3</v>
      </c>
      <c r="AW60" s="3">
        <v>0.3</v>
      </c>
      <c r="AX60" s="3">
        <v>34.799999999999997</v>
      </c>
      <c r="AY60">
        <v>44.1</v>
      </c>
      <c r="AZ60">
        <v>234</v>
      </c>
      <c r="BA60" s="18">
        <f t="shared" si="1"/>
        <v>824.87309644670052</v>
      </c>
      <c r="BB60" s="3">
        <v>658.38</v>
      </c>
      <c r="BC60" s="4">
        <v>48</v>
      </c>
      <c r="BD60" s="4">
        <v>59</v>
      </c>
      <c r="BE60" s="4">
        <v>20</v>
      </c>
      <c r="BF60" s="4">
        <v>15</v>
      </c>
      <c r="BG60" s="18">
        <v>128.88499999999999</v>
      </c>
      <c r="BH60" s="18">
        <v>160.40100000000001</v>
      </c>
      <c r="BI60" s="18">
        <v>54.587000000000003</v>
      </c>
      <c r="BJ60" s="18" t="s">
        <v>1</v>
      </c>
      <c r="BK60" s="18">
        <v>845.72</v>
      </c>
      <c r="BL60" s="18">
        <v>513.88</v>
      </c>
      <c r="BM60">
        <v>244</v>
      </c>
      <c r="BN60">
        <v>0</v>
      </c>
      <c r="BO60">
        <v>2</v>
      </c>
      <c r="BP60">
        <v>0</v>
      </c>
      <c r="BQ60">
        <v>0</v>
      </c>
      <c r="BR60">
        <v>230</v>
      </c>
      <c r="BS60">
        <v>0</v>
      </c>
      <c r="BT60">
        <v>3</v>
      </c>
      <c r="BU60">
        <v>1</v>
      </c>
      <c r="BV60">
        <v>0</v>
      </c>
      <c r="BW60" s="3">
        <v>40.129712201053898</v>
      </c>
      <c r="BX60" s="3">
        <v>45.390070921985803</v>
      </c>
      <c r="BY60" s="3">
        <v>39.561170212765902</v>
      </c>
      <c r="BZ60" s="4">
        <v>18</v>
      </c>
      <c r="CA60" s="4">
        <v>15</v>
      </c>
      <c r="CB60" s="13">
        <f t="shared" si="6"/>
        <v>128.88499999999999</v>
      </c>
      <c r="CC60" s="13">
        <f t="shared" si="7"/>
        <v>160.40100000000001</v>
      </c>
      <c r="CD60" s="13">
        <f t="shared" si="8"/>
        <v>54.587000000000003</v>
      </c>
      <c r="CE60" s="13" t="str">
        <f t="shared" si="9"/>
        <v>*</v>
      </c>
    </row>
    <row r="61" spans="1:83" x14ac:dyDescent="0.25">
      <c r="A61" s="2" t="s">
        <v>59</v>
      </c>
      <c r="B61" s="4">
        <v>9353</v>
      </c>
      <c r="C61" s="4">
        <v>4056</v>
      </c>
      <c r="D61" s="3">
        <v>35.764144011756059</v>
      </c>
      <c r="E61" s="15">
        <v>36.039676708302721</v>
      </c>
      <c r="F61" s="15">
        <v>71.803820720058781</v>
      </c>
      <c r="G61" s="16">
        <v>6.6</v>
      </c>
      <c r="H61" s="5">
        <v>294.41666666666669</v>
      </c>
      <c r="I61" s="5">
        <v>9150</v>
      </c>
      <c r="J61" s="5">
        <v>23</v>
      </c>
      <c r="K61" s="5">
        <v>139</v>
      </c>
      <c r="L61" s="5">
        <v>68</v>
      </c>
      <c r="M61" s="5">
        <v>41</v>
      </c>
      <c r="N61" s="5">
        <v>92</v>
      </c>
      <c r="O61" s="5">
        <v>8974</v>
      </c>
      <c r="P61" s="5">
        <v>31</v>
      </c>
      <c r="Q61" s="5">
        <v>175</v>
      </c>
      <c r="R61" s="5">
        <v>55</v>
      </c>
      <c r="S61" s="5">
        <v>118</v>
      </c>
      <c r="T61" s="5">
        <v>266</v>
      </c>
      <c r="U61" s="17">
        <v>39890</v>
      </c>
      <c r="V61" s="17">
        <v>41421</v>
      </c>
      <c r="W61" s="15">
        <v>10.6</v>
      </c>
      <c r="X61" s="15">
        <v>14.1</v>
      </c>
      <c r="Y61" s="5">
        <v>1491</v>
      </c>
      <c r="Z61" s="16">
        <v>42.991281019450035</v>
      </c>
      <c r="AA61" s="15">
        <v>3.8900067069081152</v>
      </c>
      <c r="AB61" s="16">
        <v>16.834339369550637</v>
      </c>
      <c r="AC61" s="1"/>
      <c r="AD61" s="5">
        <v>135</v>
      </c>
      <c r="AE61" s="15">
        <v>14.4</v>
      </c>
      <c r="AF61" s="15">
        <v>2.2999999999999998</v>
      </c>
      <c r="AG61" s="15">
        <v>7.3</v>
      </c>
      <c r="AH61" s="15">
        <v>78.5</v>
      </c>
      <c r="AI61" s="15">
        <v>39.299999999999997</v>
      </c>
      <c r="AJ61" s="15">
        <v>39.299999999999997</v>
      </c>
      <c r="AK61" s="1">
        <v>1</v>
      </c>
      <c r="AL61" s="15">
        <v>93.3</v>
      </c>
      <c r="AM61" s="15">
        <v>0</v>
      </c>
      <c r="AN61" s="15">
        <v>0</v>
      </c>
      <c r="AO61" s="15">
        <v>1.5</v>
      </c>
      <c r="AP61" s="3">
        <v>5.2</v>
      </c>
      <c r="AQ61" s="3">
        <v>5.0999999999999996</v>
      </c>
      <c r="AR61" s="6">
        <v>85.2</v>
      </c>
      <c r="AS61" s="6">
        <v>0.7</v>
      </c>
      <c r="AT61" s="6">
        <v>2.2000000000000002</v>
      </c>
      <c r="AU61" s="6">
        <v>0.7</v>
      </c>
      <c r="AW61" s="3">
        <v>12.7</v>
      </c>
      <c r="AX61" s="3">
        <v>34.700000000000003</v>
      </c>
      <c r="AY61">
        <v>42.4</v>
      </c>
      <c r="AZ61">
        <v>120</v>
      </c>
      <c r="BA61" s="18">
        <f t="shared" si="1"/>
        <v>1283.0107986742221</v>
      </c>
      <c r="BB61" s="3">
        <v>702.23</v>
      </c>
      <c r="BC61" s="4">
        <v>26</v>
      </c>
      <c r="BD61" s="4">
        <v>35</v>
      </c>
      <c r="BE61" s="4">
        <v>10</v>
      </c>
      <c r="BF61" s="4">
        <v>4</v>
      </c>
      <c r="BG61" s="18">
        <v>144.34800000000001</v>
      </c>
      <c r="BH61" s="18">
        <v>229.94099999999997</v>
      </c>
      <c r="BI61" s="18" t="s">
        <v>1</v>
      </c>
      <c r="BJ61" s="18" t="s">
        <v>1</v>
      </c>
      <c r="BK61" s="18">
        <v>1030.4000000000001</v>
      </c>
      <c r="BL61" s="18">
        <v>456.54</v>
      </c>
      <c r="BM61">
        <v>130</v>
      </c>
      <c r="BN61">
        <v>0</v>
      </c>
      <c r="BO61">
        <v>1</v>
      </c>
      <c r="BP61">
        <v>0</v>
      </c>
      <c r="BQ61">
        <v>0</v>
      </c>
      <c r="BR61">
        <v>118</v>
      </c>
      <c r="BS61">
        <v>0</v>
      </c>
      <c r="BT61">
        <v>1</v>
      </c>
      <c r="BU61">
        <v>1</v>
      </c>
      <c r="BV61">
        <v>1</v>
      </c>
      <c r="BW61" s="3">
        <v>18.4409052808046</v>
      </c>
      <c r="BX61" s="3">
        <v>17.600000000000001</v>
      </c>
      <c r="BY61" s="3">
        <v>32.478632478632399</v>
      </c>
      <c r="BZ61" s="4">
        <v>3</v>
      </c>
      <c r="CA61" s="4">
        <v>9</v>
      </c>
      <c r="CB61" s="13">
        <f t="shared" si="6"/>
        <v>144.34800000000001</v>
      </c>
      <c r="CC61" s="13">
        <f t="shared" si="7"/>
        <v>229.94099999999997</v>
      </c>
      <c r="CD61" s="13" t="str">
        <f t="shared" si="8"/>
        <v>*</v>
      </c>
      <c r="CE61" s="13" t="str">
        <f t="shared" si="9"/>
        <v>*</v>
      </c>
    </row>
    <row r="62" spans="1:83" x14ac:dyDescent="0.25">
      <c r="A62" s="2" t="s">
        <v>60</v>
      </c>
      <c r="B62" s="4">
        <v>30776</v>
      </c>
      <c r="C62" s="4">
        <v>12527</v>
      </c>
      <c r="D62" s="3">
        <v>26.44076433121019</v>
      </c>
      <c r="E62" s="15">
        <v>30.379617834394903</v>
      </c>
      <c r="F62" s="15">
        <v>56.820382165605096</v>
      </c>
      <c r="G62" s="16">
        <v>6.2</v>
      </c>
      <c r="H62" s="5">
        <v>1292.3333333333333</v>
      </c>
      <c r="I62" s="5">
        <v>30058</v>
      </c>
      <c r="J62" s="5">
        <v>186</v>
      </c>
      <c r="K62" s="5">
        <v>410</v>
      </c>
      <c r="L62" s="5">
        <v>176</v>
      </c>
      <c r="M62" s="5">
        <v>303</v>
      </c>
      <c r="N62" s="5">
        <v>1427</v>
      </c>
      <c r="O62" s="5">
        <v>29467</v>
      </c>
      <c r="P62" s="5">
        <v>204</v>
      </c>
      <c r="Q62" s="5">
        <v>484</v>
      </c>
      <c r="R62" s="5">
        <v>208</v>
      </c>
      <c r="S62" s="5">
        <v>413</v>
      </c>
      <c r="T62" s="5">
        <v>1582</v>
      </c>
      <c r="U62" s="17">
        <v>36854</v>
      </c>
      <c r="V62" s="17">
        <v>44323</v>
      </c>
      <c r="W62" s="15">
        <v>12.2</v>
      </c>
      <c r="X62" s="15">
        <v>15.2</v>
      </c>
      <c r="Y62" s="5">
        <v>5071</v>
      </c>
      <c r="Z62" s="16">
        <v>38.670873594951686</v>
      </c>
      <c r="AA62" s="15">
        <v>1.5184381778741864</v>
      </c>
      <c r="AB62" s="16">
        <v>15.657661210806546</v>
      </c>
      <c r="AC62" s="1"/>
      <c r="AD62" s="5">
        <v>375</v>
      </c>
      <c r="AE62" s="15">
        <v>12.2</v>
      </c>
      <c r="AF62" s="15">
        <v>4.7</v>
      </c>
      <c r="AG62" s="15">
        <v>6</v>
      </c>
      <c r="AH62" s="15">
        <v>80.099999999999994</v>
      </c>
      <c r="AI62" s="15">
        <v>32.5</v>
      </c>
      <c r="AJ62" s="15">
        <v>31.7</v>
      </c>
      <c r="AK62" s="1">
        <v>2</v>
      </c>
      <c r="AL62" s="15">
        <v>88.7</v>
      </c>
      <c r="AM62" s="15">
        <v>0.3</v>
      </c>
      <c r="AN62" s="15">
        <v>2.9</v>
      </c>
      <c r="AO62" s="15">
        <v>0</v>
      </c>
      <c r="AP62" s="3">
        <v>8</v>
      </c>
      <c r="AQ62" s="3">
        <v>9.5</v>
      </c>
      <c r="AR62" s="6">
        <v>86.7</v>
      </c>
      <c r="AS62" s="6">
        <v>1.6</v>
      </c>
      <c r="AT62" s="6">
        <v>2.1</v>
      </c>
      <c r="AU62" s="6">
        <v>1.1000000000000001</v>
      </c>
      <c r="AW62" s="3">
        <v>7.8</v>
      </c>
      <c r="AX62" s="3">
        <v>31</v>
      </c>
      <c r="AY62">
        <v>30.4</v>
      </c>
      <c r="AZ62">
        <v>349</v>
      </c>
      <c r="BA62" s="18">
        <f t="shared" si="1"/>
        <v>1134.0005198856252</v>
      </c>
      <c r="BB62" s="3">
        <v>773.02</v>
      </c>
      <c r="BC62" s="4">
        <v>77</v>
      </c>
      <c r="BD62" s="4">
        <v>81</v>
      </c>
      <c r="BE62" s="4">
        <v>12</v>
      </c>
      <c r="BF62" s="4">
        <v>21</v>
      </c>
      <c r="BG62" s="18">
        <v>155.91499999999999</v>
      </c>
      <c r="BH62" s="18">
        <v>192.74799999999999</v>
      </c>
      <c r="BI62" s="18" t="s">
        <v>1</v>
      </c>
      <c r="BJ62" s="18">
        <v>58.86</v>
      </c>
      <c r="BK62" s="18">
        <v>1018.53</v>
      </c>
      <c r="BL62" s="18">
        <v>632.94000000000005</v>
      </c>
      <c r="BM62">
        <v>337</v>
      </c>
      <c r="BN62">
        <v>0</v>
      </c>
      <c r="BO62">
        <v>2</v>
      </c>
      <c r="BP62">
        <v>0</v>
      </c>
      <c r="BQ62">
        <v>7</v>
      </c>
      <c r="BR62">
        <v>300</v>
      </c>
      <c r="BS62">
        <v>1</v>
      </c>
      <c r="BT62">
        <v>2</v>
      </c>
      <c r="BU62">
        <v>0</v>
      </c>
      <c r="BV62">
        <v>4</v>
      </c>
      <c r="BW62" s="3">
        <v>33.240223463687101</v>
      </c>
      <c r="BX62" s="3">
        <v>33.201581027667899</v>
      </c>
      <c r="BY62" s="3">
        <v>35.163646199621297</v>
      </c>
      <c r="BZ62" s="4">
        <v>17</v>
      </c>
      <c r="CA62" s="4">
        <v>20</v>
      </c>
      <c r="CB62" s="13">
        <f t="shared" si="6"/>
        <v>155.91499999999999</v>
      </c>
      <c r="CC62" s="13">
        <f t="shared" si="7"/>
        <v>192.74799999999999</v>
      </c>
      <c r="CD62" s="13" t="str">
        <f t="shared" si="8"/>
        <v>*</v>
      </c>
      <c r="CE62" s="13">
        <f t="shared" si="9"/>
        <v>58.86</v>
      </c>
    </row>
    <row r="63" spans="1:83" x14ac:dyDescent="0.25">
      <c r="A63" s="2" t="s">
        <v>61</v>
      </c>
      <c r="B63" s="4">
        <v>10869</v>
      </c>
      <c r="C63" s="4">
        <v>4672</v>
      </c>
      <c r="D63" s="3">
        <v>33.200059232933512</v>
      </c>
      <c r="E63" s="15">
        <v>27.750629349918555</v>
      </c>
      <c r="F63" s="15">
        <v>60.950688582852067</v>
      </c>
      <c r="G63" s="16">
        <v>7.5</v>
      </c>
      <c r="H63" s="5">
        <v>253.58333333333334</v>
      </c>
      <c r="I63" s="5">
        <v>11137</v>
      </c>
      <c r="J63" s="5">
        <v>32</v>
      </c>
      <c r="K63" s="5">
        <v>28</v>
      </c>
      <c r="L63" s="5">
        <v>42</v>
      </c>
      <c r="M63" s="5">
        <v>13</v>
      </c>
      <c r="N63" s="5">
        <v>85</v>
      </c>
      <c r="O63" s="5">
        <v>10720</v>
      </c>
      <c r="P63" s="5">
        <v>32</v>
      </c>
      <c r="Q63" s="5">
        <v>30</v>
      </c>
      <c r="R63" s="5">
        <v>27</v>
      </c>
      <c r="S63" s="5">
        <v>60</v>
      </c>
      <c r="T63" s="5">
        <v>99</v>
      </c>
      <c r="U63" s="17">
        <v>37542</v>
      </c>
      <c r="V63" s="17">
        <v>47055</v>
      </c>
      <c r="W63" s="15">
        <v>10.1</v>
      </c>
      <c r="X63" s="15">
        <v>13.4</v>
      </c>
      <c r="Y63" s="5">
        <v>1295</v>
      </c>
      <c r="Z63" s="16">
        <v>39.536679536679536</v>
      </c>
      <c r="AA63" s="15">
        <v>0.30888030888030887</v>
      </c>
      <c r="AB63" s="16">
        <v>22.625482625482626</v>
      </c>
      <c r="AC63" s="1"/>
      <c r="AD63" s="5">
        <v>119</v>
      </c>
      <c r="AE63" s="15">
        <v>10.9</v>
      </c>
      <c r="AF63" s="15">
        <v>6.9</v>
      </c>
      <c r="AG63" s="15">
        <v>13.2</v>
      </c>
      <c r="AH63" s="15">
        <v>86.3</v>
      </c>
      <c r="AI63" s="15">
        <v>29.4</v>
      </c>
      <c r="AJ63" s="15">
        <v>21.8</v>
      </c>
      <c r="AK63" s="1">
        <v>1</v>
      </c>
      <c r="AL63" s="15">
        <v>98.4</v>
      </c>
      <c r="AM63" s="15">
        <v>0.8</v>
      </c>
      <c r="AN63" s="15">
        <v>0</v>
      </c>
      <c r="AO63" s="15">
        <v>0.8</v>
      </c>
      <c r="AP63" s="3">
        <v>0</v>
      </c>
      <c r="AQ63" s="3">
        <v>0</v>
      </c>
      <c r="AR63" s="6">
        <v>96.6</v>
      </c>
      <c r="AS63" s="6">
        <v>1.7</v>
      </c>
      <c r="AT63" s="6">
        <v>0.8</v>
      </c>
      <c r="AU63" s="6">
        <v>0.8</v>
      </c>
      <c r="AW63" s="3">
        <v>0.8</v>
      </c>
      <c r="AX63" s="3" t="s">
        <v>1</v>
      </c>
      <c r="AY63" t="s">
        <v>1</v>
      </c>
      <c r="AZ63">
        <v>132</v>
      </c>
      <c r="BA63" s="18">
        <f t="shared" si="1"/>
        <v>1214.4631520839084</v>
      </c>
      <c r="BB63" s="3">
        <v>714.22</v>
      </c>
      <c r="BC63" s="4">
        <v>30</v>
      </c>
      <c r="BD63" s="4">
        <v>29</v>
      </c>
      <c r="BE63" s="4">
        <v>10</v>
      </c>
      <c r="BF63" s="4">
        <v>4</v>
      </c>
      <c r="BG63" s="18">
        <v>137.15899999999999</v>
      </c>
      <c r="BH63" s="18">
        <v>167.69300000000001</v>
      </c>
      <c r="BI63" s="18" t="s">
        <v>1</v>
      </c>
      <c r="BJ63" s="18" t="s">
        <v>1</v>
      </c>
      <c r="BK63" s="18">
        <v>929.92</v>
      </c>
      <c r="BL63" s="18">
        <v>515.44000000000005</v>
      </c>
      <c r="BM63">
        <v>145</v>
      </c>
      <c r="BN63">
        <v>0</v>
      </c>
      <c r="BO63">
        <v>0</v>
      </c>
      <c r="BP63">
        <v>0</v>
      </c>
      <c r="BQ63">
        <v>0</v>
      </c>
      <c r="BR63">
        <v>132</v>
      </c>
      <c r="BS63">
        <v>0</v>
      </c>
      <c r="BT63">
        <v>0</v>
      </c>
      <c r="BU63">
        <v>0</v>
      </c>
      <c r="BV63">
        <v>0</v>
      </c>
      <c r="BW63" s="3" t="s">
        <v>1</v>
      </c>
      <c r="BX63" s="3" t="s">
        <v>1</v>
      </c>
      <c r="BY63" s="3">
        <v>17.830609212481399</v>
      </c>
      <c r="BZ63" s="4">
        <v>8</v>
      </c>
      <c r="CA63" s="4">
        <v>15</v>
      </c>
      <c r="CB63" s="13">
        <f t="shared" si="6"/>
        <v>137.15899999999999</v>
      </c>
      <c r="CC63" s="13">
        <f t="shared" si="7"/>
        <v>167.69300000000001</v>
      </c>
      <c r="CD63" s="13" t="str">
        <f t="shared" si="8"/>
        <v>*</v>
      </c>
      <c r="CE63" s="13" t="str">
        <f t="shared" si="9"/>
        <v>*</v>
      </c>
    </row>
    <row r="64" spans="1:83" x14ac:dyDescent="0.25">
      <c r="A64" s="2" t="s">
        <v>62</v>
      </c>
      <c r="B64" s="4">
        <v>506278</v>
      </c>
      <c r="C64" s="4">
        <v>209214</v>
      </c>
      <c r="D64" s="3">
        <v>19.76332711845059</v>
      </c>
      <c r="E64" s="15">
        <v>28.421527104986637</v>
      </c>
      <c r="F64" s="15">
        <v>48.184854223437227</v>
      </c>
      <c r="G64" s="16">
        <v>7.8</v>
      </c>
      <c r="H64" s="5">
        <v>25482.916666666668</v>
      </c>
      <c r="I64" s="5">
        <v>387707</v>
      </c>
      <c r="J64" s="5">
        <v>45834</v>
      </c>
      <c r="K64" s="5">
        <v>4359</v>
      </c>
      <c r="L64" s="5">
        <v>45234</v>
      </c>
      <c r="M64" s="5">
        <v>11786</v>
      </c>
      <c r="N64" s="5">
        <v>29535</v>
      </c>
      <c r="O64" s="5">
        <v>391071</v>
      </c>
      <c r="P64" s="5">
        <v>49622</v>
      </c>
      <c r="Q64" s="5">
        <v>4643</v>
      </c>
      <c r="R64" s="5">
        <v>49510</v>
      </c>
      <c r="S64" s="5">
        <v>11432</v>
      </c>
      <c r="T64" s="5">
        <v>33483</v>
      </c>
      <c r="U64" s="17">
        <v>45677</v>
      </c>
      <c r="V64" s="17">
        <v>52762</v>
      </c>
      <c r="W64" s="15">
        <v>13.5</v>
      </c>
      <c r="X64" s="15">
        <v>18.7</v>
      </c>
      <c r="Y64" s="5">
        <v>84542</v>
      </c>
      <c r="Z64" s="16">
        <v>53.992098601878361</v>
      </c>
      <c r="AA64" s="15">
        <v>21.494641716543256</v>
      </c>
      <c r="AB64" s="16">
        <v>15.699888812661163</v>
      </c>
      <c r="AC64" s="1"/>
      <c r="AD64" s="5">
        <v>7577</v>
      </c>
      <c r="AE64" s="15">
        <v>15</v>
      </c>
      <c r="AF64" s="15">
        <v>5.4</v>
      </c>
      <c r="AG64" s="15">
        <v>8</v>
      </c>
      <c r="AH64" s="15">
        <v>77.900000000000006</v>
      </c>
      <c r="AI64" s="15">
        <v>23.6</v>
      </c>
      <c r="AJ64" s="15">
        <v>43.6</v>
      </c>
      <c r="AK64" s="1">
        <v>56</v>
      </c>
      <c r="AL64" s="15">
        <v>52.8</v>
      </c>
      <c r="AM64" s="15">
        <v>17.899999999999999</v>
      </c>
      <c r="AN64" s="15">
        <v>1.2</v>
      </c>
      <c r="AO64" s="15">
        <v>18.2</v>
      </c>
      <c r="AP64" s="3">
        <v>10</v>
      </c>
      <c r="AQ64" s="3">
        <v>11.7</v>
      </c>
      <c r="AR64" s="6">
        <v>50.9</v>
      </c>
      <c r="AS64" s="6">
        <v>18.2</v>
      </c>
      <c r="AT64" s="6">
        <v>1.2</v>
      </c>
      <c r="AU64" s="6">
        <v>20.7</v>
      </c>
      <c r="AW64" s="3">
        <v>11.3</v>
      </c>
      <c r="AX64" s="3">
        <v>38.4</v>
      </c>
      <c r="AY64">
        <v>38</v>
      </c>
      <c r="AZ64">
        <v>3720</v>
      </c>
      <c r="BA64" s="18">
        <f t="shared" si="1"/>
        <v>734.77417545301194</v>
      </c>
      <c r="BB64" s="3">
        <v>625.24</v>
      </c>
      <c r="BC64" s="4">
        <v>643</v>
      </c>
      <c r="BD64" s="4">
        <v>901</v>
      </c>
      <c r="BE64" s="4">
        <v>210</v>
      </c>
      <c r="BF64" s="4">
        <v>172</v>
      </c>
      <c r="BG64" s="18">
        <v>104.21599999999999</v>
      </c>
      <c r="BH64" s="18">
        <v>158.76</v>
      </c>
      <c r="BI64" s="18">
        <v>34.045000000000002</v>
      </c>
      <c r="BJ64" s="18">
        <v>30.922000000000001</v>
      </c>
      <c r="BK64" s="18">
        <v>754.82</v>
      </c>
      <c r="BL64" s="18">
        <v>524.27</v>
      </c>
      <c r="BM64">
        <v>3512</v>
      </c>
      <c r="BN64">
        <v>195</v>
      </c>
      <c r="BO64">
        <v>24</v>
      </c>
      <c r="BP64">
        <v>119</v>
      </c>
      <c r="BQ64">
        <v>55</v>
      </c>
      <c r="BR64">
        <v>3286</v>
      </c>
      <c r="BS64">
        <v>207</v>
      </c>
      <c r="BT64">
        <v>22</v>
      </c>
      <c r="BU64">
        <v>175</v>
      </c>
      <c r="BV64">
        <v>72</v>
      </c>
      <c r="BW64" s="3">
        <v>49.927699228791703</v>
      </c>
      <c r="BX64" s="3">
        <v>46.631841429897499</v>
      </c>
      <c r="BY64" s="3">
        <v>38.4290985767</v>
      </c>
      <c r="BZ64" s="4">
        <v>392</v>
      </c>
      <c r="CA64" s="4">
        <v>509</v>
      </c>
      <c r="CB64" s="13">
        <f t="shared" si="6"/>
        <v>104.21599999999999</v>
      </c>
      <c r="CC64" s="13">
        <f t="shared" si="7"/>
        <v>158.76</v>
      </c>
      <c r="CD64" s="13">
        <f t="shared" si="8"/>
        <v>34.045000000000002</v>
      </c>
      <c r="CE64" s="13">
        <f t="shared" si="9"/>
        <v>30.922000000000001</v>
      </c>
    </row>
    <row r="65" spans="1:83" x14ac:dyDescent="0.25">
      <c r="A65" s="2" t="s">
        <v>63</v>
      </c>
      <c r="B65" s="4">
        <v>4188</v>
      </c>
      <c r="C65" s="4">
        <v>1779</v>
      </c>
      <c r="D65" s="3">
        <v>29.414003044140031</v>
      </c>
      <c r="E65" s="15">
        <v>29.946727549467276</v>
      </c>
      <c r="F65" s="15">
        <v>59.360730593607308</v>
      </c>
      <c r="G65" s="16">
        <v>10</v>
      </c>
      <c r="H65" s="5">
        <v>150.25</v>
      </c>
      <c r="I65" s="5">
        <v>4235</v>
      </c>
      <c r="J65" s="5">
        <v>9</v>
      </c>
      <c r="K65" s="5">
        <v>63</v>
      </c>
      <c r="L65" s="5">
        <v>3</v>
      </c>
      <c r="M65" s="5">
        <v>7</v>
      </c>
      <c r="N65" s="5">
        <v>41</v>
      </c>
      <c r="O65" s="5">
        <v>4024</v>
      </c>
      <c r="P65" s="5">
        <v>9</v>
      </c>
      <c r="Q65" s="5">
        <v>131</v>
      </c>
      <c r="R65" s="5">
        <v>3</v>
      </c>
      <c r="S65" s="5">
        <v>21</v>
      </c>
      <c r="T65" s="5">
        <v>88</v>
      </c>
      <c r="U65" s="17">
        <v>29707</v>
      </c>
      <c r="V65" s="17">
        <v>42772</v>
      </c>
      <c r="W65" s="15">
        <v>11.5</v>
      </c>
      <c r="X65" s="15">
        <v>14.4</v>
      </c>
      <c r="Y65" s="5">
        <v>730</v>
      </c>
      <c r="Z65" s="16">
        <v>53.972602739726028</v>
      </c>
      <c r="AA65" s="15">
        <v>0</v>
      </c>
      <c r="AB65" s="16">
        <v>13.561643835616438</v>
      </c>
      <c r="AC65" s="1"/>
      <c r="AD65" s="5">
        <v>58</v>
      </c>
      <c r="AE65" s="15">
        <v>13.8</v>
      </c>
      <c r="AF65" s="15">
        <v>8.9</v>
      </c>
      <c r="AG65" s="15">
        <v>9.4</v>
      </c>
      <c r="AH65" s="15">
        <v>83.6</v>
      </c>
      <c r="AI65" s="15">
        <v>29.3</v>
      </c>
      <c r="AJ65" s="15">
        <v>27.6</v>
      </c>
      <c r="AK65" s="1">
        <v>0</v>
      </c>
      <c r="AL65" s="15">
        <v>95.2</v>
      </c>
      <c r="AM65" s="15">
        <v>0</v>
      </c>
      <c r="AN65" s="15">
        <v>2.4</v>
      </c>
      <c r="AO65" s="15">
        <v>0</v>
      </c>
      <c r="AP65" s="3">
        <v>2.4</v>
      </c>
      <c r="AQ65" s="3">
        <v>2.4</v>
      </c>
      <c r="AR65" s="6">
        <v>94.8</v>
      </c>
      <c r="AS65" s="6">
        <v>0</v>
      </c>
      <c r="AT65" s="6">
        <v>1.7</v>
      </c>
      <c r="AU65" s="6">
        <v>1.7</v>
      </c>
      <c r="AW65" s="3">
        <v>1.7</v>
      </c>
      <c r="AX65" s="3" t="s">
        <v>1</v>
      </c>
      <c r="AY65" t="s">
        <v>1</v>
      </c>
      <c r="AZ65">
        <v>37</v>
      </c>
      <c r="BA65" s="18">
        <f t="shared" si="1"/>
        <v>883.47659980897799</v>
      </c>
      <c r="BB65" s="3">
        <v>609.32000000000005</v>
      </c>
      <c r="BC65" s="4">
        <v>8</v>
      </c>
      <c r="BD65" s="4">
        <v>7</v>
      </c>
      <c r="BE65" s="4">
        <v>2</v>
      </c>
      <c r="BF65" s="4">
        <v>1</v>
      </c>
      <c r="BG65" s="18" t="s">
        <v>1</v>
      </c>
      <c r="BH65" s="18" t="s">
        <v>1</v>
      </c>
      <c r="BI65" s="18" t="s">
        <v>1</v>
      </c>
      <c r="BJ65" s="18" t="s">
        <v>1</v>
      </c>
      <c r="BK65" s="18">
        <v>1018.06</v>
      </c>
      <c r="BL65" s="18">
        <v>285.38</v>
      </c>
      <c r="BM65">
        <v>43</v>
      </c>
      <c r="BN65">
        <v>0</v>
      </c>
      <c r="BO65">
        <v>1</v>
      </c>
      <c r="BP65">
        <v>0</v>
      </c>
      <c r="BQ65">
        <v>0</v>
      </c>
      <c r="BR65">
        <v>35</v>
      </c>
      <c r="BS65">
        <v>0</v>
      </c>
      <c r="BT65">
        <v>0</v>
      </c>
      <c r="BU65">
        <v>0</v>
      </c>
      <c r="BV65">
        <v>0</v>
      </c>
      <c r="BW65" s="3" t="s">
        <v>1</v>
      </c>
      <c r="BX65" s="3" t="s">
        <v>1</v>
      </c>
      <c r="BY65" s="3" t="s">
        <v>1</v>
      </c>
      <c r="BZ65" s="4">
        <v>5</v>
      </c>
      <c r="CA65" s="4">
        <v>5</v>
      </c>
      <c r="CB65" s="13" t="str">
        <f t="shared" si="6"/>
        <v>*</v>
      </c>
      <c r="CC65" s="13" t="str">
        <f t="shared" si="7"/>
        <v>*</v>
      </c>
      <c r="CD65" s="13" t="str">
        <f t="shared" si="8"/>
        <v>*</v>
      </c>
      <c r="CE65" s="13" t="str">
        <f t="shared" si="9"/>
        <v>*</v>
      </c>
    </row>
    <row r="66" spans="1:83" x14ac:dyDescent="0.25">
      <c r="A66" s="2" t="s">
        <v>64</v>
      </c>
      <c r="B66" s="4">
        <v>15464</v>
      </c>
      <c r="C66" s="4">
        <v>6521</v>
      </c>
      <c r="D66" s="3">
        <v>33.564088696592755</v>
      </c>
      <c r="E66" s="15">
        <v>33.704705246078959</v>
      </c>
      <c r="F66" s="15">
        <v>67.268793942671721</v>
      </c>
      <c r="G66" s="16">
        <v>7</v>
      </c>
      <c r="H66" s="5">
        <v>382.83333333333331</v>
      </c>
      <c r="I66" s="5">
        <v>14959</v>
      </c>
      <c r="J66" s="5">
        <v>44</v>
      </c>
      <c r="K66" s="5">
        <v>613</v>
      </c>
      <c r="L66" s="5">
        <v>304</v>
      </c>
      <c r="M66" s="5">
        <v>102</v>
      </c>
      <c r="N66" s="5">
        <v>167</v>
      </c>
      <c r="O66" s="5">
        <v>14183</v>
      </c>
      <c r="P66" s="5">
        <v>46</v>
      </c>
      <c r="Q66" s="5">
        <v>701</v>
      </c>
      <c r="R66" s="5">
        <v>334</v>
      </c>
      <c r="S66" s="5">
        <v>200</v>
      </c>
      <c r="T66" s="5">
        <v>303</v>
      </c>
      <c r="U66" s="17">
        <v>37782</v>
      </c>
      <c r="V66" s="17">
        <v>45184</v>
      </c>
      <c r="W66" s="15">
        <v>9.9</v>
      </c>
      <c r="X66" s="15">
        <v>12.2</v>
      </c>
      <c r="Y66" s="5">
        <v>2190</v>
      </c>
      <c r="Z66" s="16">
        <v>34.520547945205479</v>
      </c>
      <c r="AA66" s="15">
        <v>0.91324200913242004</v>
      </c>
      <c r="AB66" s="16">
        <v>14.657534246575343</v>
      </c>
      <c r="AC66" s="1"/>
      <c r="AD66" s="5">
        <v>198</v>
      </c>
      <c r="AE66" s="15">
        <v>12.8</v>
      </c>
      <c r="AF66" s="15">
        <v>5.2</v>
      </c>
      <c r="AG66" s="15">
        <v>9.9</v>
      </c>
      <c r="AH66" s="15">
        <v>85.4</v>
      </c>
      <c r="AI66" s="15">
        <v>34.299999999999997</v>
      </c>
      <c r="AJ66" s="15">
        <v>39.4</v>
      </c>
      <c r="AK66" s="1">
        <v>0</v>
      </c>
      <c r="AL66" s="15">
        <v>86.6</v>
      </c>
      <c r="AM66" s="15">
        <v>0</v>
      </c>
      <c r="AN66" s="15">
        <v>8.4</v>
      </c>
      <c r="AO66" s="15">
        <v>3.5</v>
      </c>
      <c r="AP66" s="3">
        <v>1.5</v>
      </c>
      <c r="AQ66" s="3">
        <v>1.5</v>
      </c>
      <c r="AR66" s="6">
        <v>87.4</v>
      </c>
      <c r="AS66" s="6">
        <v>0.5</v>
      </c>
      <c r="AT66" s="6">
        <v>5.6</v>
      </c>
      <c r="AU66" s="6">
        <v>4</v>
      </c>
      <c r="AW66" s="3">
        <v>2.5</v>
      </c>
      <c r="AX66" s="3">
        <v>20</v>
      </c>
      <c r="AY66">
        <v>31.4</v>
      </c>
      <c r="AZ66">
        <v>177</v>
      </c>
      <c r="BA66" s="18">
        <f t="shared" si="1"/>
        <v>1144.5938954992239</v>
      </c>
      <c r="BB66" s="3">
        <v>656.49</v>
      </c>
      <c r="BC66" s="4">
        <v>36</v>
      </c>
      <c r="BD66" s="4">
        <v>39</v>
      </c>
      <c r="BE66" s="4">
        <v>14</v>
      </c>
      <c r="BF66" s="4">
        <v>11</v>
      </c>
      <c r="BG66" s="18">
        <v>121.765</v>
      </c>
      <c r="BH66" s="18">
        <v>157.01300000000001</v>
      </c>
      <c r="BI66" s="18" t="s">
        <v>1</v>
      </c>
      <c r="BJ66" s="18" t="s">
        <v>1</v>
      </c>
      <c r="BK66" s="18">
        <v>793.62</v>
      </c>
      <c r="BL66" s="18">
        <v>553.39</v>
      </c>
      <c r="BM66">
        <v>200</v>
      </c>
      <c r="BN66">
        <v>1</v>
      </c>
      <c r="BO66">
        <v>6</v>
      </c>
      <c r="BP66">
        <v>0</v>
      </c>
      <c r="BQ66">
        <v>0</v>
      </c>
      <c r="BR66">
        <v>174</v>
      </c>
      <c r="BS66">
        <v>0</v>
      </c>
      <c r="BT66">
        <v>3</v>
      </c>
      <c r="BU66">
        <v>0</v>
      </c>
      <c r="BV66">
        <v>0</v>
      </c>
      <c r="BW66" s="3">
        <v>28.797289666854802</v>
      </c>
      <c r="BX66" s="3">
        <v>25.683060109289599</v>
      </c>
      <c r="BY66" s="3">
        <v>31.101739588824401</v>
      </c>
      <c r="BZ66" s="4">
        <v>10</v>
      </c>
      <c r="CA66" s="4">
        <v>18</v>
      </c>
      <c r="CB66" s="13">
        <f t="shared" si="6"/>
        <v>121.765</v>
      </c>
      <c r="CC66" s="13">
        <f t="shared" si="7"/>
        <v>157.01300000000001</v>
      </c>
      <c r="CD66" s="13" t="str">
        <f t="shared" si="8"/>
        <v>*</v>
      </c>
      <c r="CE66" s="13" t="str">
        <f t="shared" si="9"/>
        <v>*</v>
      </c>
    </row>
    <row r="67" spans="1:83" x14ac:dyDescent="0.25">
      <c r="A67" s="2" t="s">
        <v>65</v>
      </c>
      <c r="B67" s="4">
        <v>15718</v>
      </c>
      <c r="C67" s="4">
        <v>6760</v>
      </c>
      <c r="D67" s="3">
        <v>29.8306824012314</v>
      </c>
      <c r="E67" s="15">
        <v>31.46228835300154</v>
      </c>
      <c r="F67" s="15">
        <v>61.29297075423294</v>
      </c>
      <c r="G67" s="16">
        <v>8.4</v>
      </c>
      <c r="H67" s="5">
        <v>453.16666666666669</v>
      </c>
      <c r="I67" s="5">
        <v>16530</v>
      </c>
      <c r="J67" s="5">
        <v>12</v>
      </c>
      <c r="K67" s="5">
        <v>127</v>
      </c>
      <c r="L67" s="5">
        <v>43</v>
      </c>
      <c r="M67" s="5">
        <v>52</v>
      </c>
      <c r="N67" s="5">
        <v>1086</v>
      </c>
      <c r="O67" s="5">
        <v>15328</v>
      </c>
      <c r="P67" s="5">
        <v>33</v>
      </c>
      <c r="Q67" s="5">
        <v>171</v>
      </c>
      <c r="R67" s="5">
        <v>59</v>
      </c>
      <c r="S67" s="5">
        <v>127</v>
      </c>
      <c r="T67" s="5">
        <v>1226</v>
      </c>
      <c r="U67" s="17">
        <v>39844</v>
      </c>
      <c r="V67" s="17">
        <v>46427</v>
      </c>
      <c r="W67" s="15">
        <v>11</v>
      </c>
      <c r="X67" s="15">
        <v>14.9</v>
      </c>
      <c r="Y67" s="5">
        <v>1969</v>
      </c>
      <c r="Z67" s="16">
        <v>43.473844591163022</v>
      </c>
      <c r="AA67" s="15">
        <v>8.7861858811579481</v>
      </c>
      <c r="AB67" s="16">
        <v>15.439309294057898</v>
      </c>
      <c r="AC67" s="1"/>
      <c r="AD67" s="5">
        <v>180</v>
      </c>
      <c r="AE67" s="15">
        <v>11.5</v>
      </c>
      <c r="AF67" s="15">
        <v>2.8</v>
      </c>
      <c r="AG67" s="15">
        <v>4.5</v>
      </c>
      <c r="AH67" s="15">
        <v>83.9</v>
      </c>
      <c r="AI67" s="15">
        <v>31.7</v>
      </c>
      <c r="AJ67" s="15">
        <v>39.4</v>
      </c>
      <c r="AK67" s="1">
        <v>0</v>
      </c>
      <c r="AL67" s="15">
        <v>87.4</v>
      </c>
      <c r="AM67" s="15">
        <v>0.5</v>
      </c>
      <c r="AN67" s="15">
        <v>1.1000000000000001</v>
      </c>
      <c r="AO67" s="15">
        <v>0.5</v>
      </c>
      <c r="AP67" s="3">
        <v>10.4</v>
      </c>
      <c r="AQ67" s="3">
        <v>18.7</v>
      </c>
      <c r="AR67" s="6">
        <v>86.7</v>
      </c>
      <c r="AS67" s="6">
        <v>0</v>
      </c>
      <c r="AT67" s="6">
        <v>3.3</v>
      </c>
      <c r="AU67" s="6">
        <v>0.6</v>
      </c>
      <c r="AW67" s="3">
        <v>15.6</v>
      </c>
      <c r="AX67" s="3">
        <v>36.200000000000003</v>
      </c>
      <c r="AY67">
        <v>34.799999999999997</v>
      </c>
      <c r="AZ67">
        <v>192</v>
      </c>
      <c r="BA67" s="18">
        <f t="shared" ref="BA67:BA89" si="10">AZ67*100000/B67</f>
        <v>1221.5294566738771</v>
      </c>
      <c r="BB67" s="3">
        <v>753.07</v>
      </c>
      <c r="BC67" s="4">
        <v>43</v>
      </c>
      <c r="BD67" s="4">
        <v>43</v>
      </c>
      <c r="BE67" s="4">
        <v>11</v>
      </c>
      <c r="BF67" s="4">
        <v>10</v>
      </c>
      <c r="BG67" s="18">
        <v>154.447</v>
      </c>
      <c r="BH67" s="18">
        <v>196.32900000000001</v>
      </c>
      <c r="BI67" s="18" t="s">
        <v>1</v>
      </c>
      <c r="BJ67" s="18" t="s">
        <v>1</v>
      </c>
      <c r="BK67" s="18">
        <v>811.77</v>
      </c>
      <c r="BL67" s="18">
        <v>719.91</v>
      </c>
      <c r="BM67">
        <v>177</v>
      </c>
      <c r="BN67">
        <v>0</v>
      </c>
      <c r="BO67">
        <v>3</v>
      </c>
      <c r="BP67">
        <v>0</v>
      </c>
      <c r="BQ67">
        <v>2</v>
      </c>
      <c r="BR67">
        <v>188</v>
      </c>
      <c r="BS67">
        <v>0</v>
      </c>
      <c r="BT67">
        <v>4</v>
      </c>
      <c r="BU67">
        <v>0</v>
      </c>
      <c r="BV67">
        <v>4</v>
      </c>
      <c r="BW67" s="3">
        <v>41.019266625233001</v>
      </c>
      <c r="BX67" s="3">
        <v>44.8791714614499</v>
      </c>
      <c r="BY67" s="3">
        <v>26.936026936026899</v>
      </c>
      <c r="BZ67" s="4">
        <v>5</v>
      </c>
      <c r="CA67" s="4">
        <v>7</v>
      </c>
      <c r="CB67" s="13">
        <f t="shared" si="6"/>
        <v>154.447</v>
      </c>
      <c r="CC67" s="13">
        <f t="shared" si="7"/>
        <v>196.32900000000001</v>
      </c>
      <c r="CD67" s="13" t="str">
        <f t="shared" si="8"/>
        <v>*</v>
      </c>
      <c r="CE67" s="13" t="str">
        <f t="shared" si="9"/>
        <v>*</v>
      </c>
    </row>
    <row r="68" spans="1:83" x14ac:dyDescent="0.25">
      <c r="A68" s="2" t="s">
        <v>66</v>
      </c>
      <c r="B68" s="4">
        <v>62723</v>
      </c>
      <c r="C68" s="4">
        <v>21993</v>
      </c>
      <c r="D68" s="3">
        <v>18.215107271959063</v>
      </c>
      <c r="E68" s="15">
        <v>29.015069715036852</v>
      </c>
      <c r="F68" s="15">
        <v>47.230176986995914</v>
      </c>
      <c r="G68" s="16">
        <v>8.8000000000000007</v>
      </c>
      <c r="H68" s="5">
        <v>1357.5</v>
      </c>
      <c r="I68" s="5">
        <v>58032</v>
      </c>
      <c r="J68" s="5">
        <v>1051</v>
      </c>
      <c r="K68" s="5">
        <v>299</v>
      </c>
      <c r="L68" s="5">
        <v>1051</v>
      </c>
      <c r="M68" s="5">
        <v>516</v>
      </c>
      <c r="N68" s="5">
        <v>4261</v>
      </c>
      <c r="O68" s="5">
        <v>59340</v>
      </c>
      <c r="P68" s="5">
        <v>1176</v>
      </c>
      <c r="Q68" s="5">
        <v>400</v>
      </c>
      <c r="R68" s="5">
        <v>1170</v>
      </c>
      <c r="S68" s="5">
        <v>637</v>
      </c>
      <c r="T68" s="5">
        <v>4865</v>
      </c>
      <c r="U68" s="17">
        <v>31776</v>
      </c>
      <c r="V68" s="17">
        <v>58623</v>
      </c>
      <c r="W68" s="15">
        <v>9.1999999999999993</v>
      </c>
      <c r="X68" s="15">
        <v>10</v>
      </c>
      <c r="Y68" s="5">
        <v>8598</v>
      </c>
      <c r="Z68" s="16">
        <v>36.903931146778319</v>
      </c>
      <c r="AA68" s="15">
        <v>9.7813444987206335</v>
      </c>
      <c r="AB68" s="16">
        <v>16.573621772505234</v>
      </c>
      <c r="AC68" s="1"/>
      <c r="AD68" s="5">
        <v>748</v>
      </c>
      <c r="AE68" s="15">
        <v>11.9</v>
      </c>
      <c r="AF68" s="15">
        <v>4.8</v>
      </c>
      <c r="AG68" s="15">
        <v>7.2</v>
      </c>
      <c r="AH68" s="15">
        <v>85.4</v>
      </c>
      <c r="AI68" s="15">
        <v>29</v>
      </c>
      <c r="AJ68" s="15">
        <v>33.4</v>
      </c>
      <c r="AK68" s="1">
        <v>4</v>
      </c>
      <c r="AL68" s="15">
        <v>81.2</v>
      </c>
      <c r="AM68" s="15">
        <v>2.6</v>
      </c>
      <c r="AN68" s="15">
        <v>0</v>
      </c>
      <c r="AO68" s="15">
        <v>1.6</v>
      </c>
      <c r="AP68" s="3">
        <v>14.5</v>
      </c>
      <c r="AQ68" s="3">
        <v>15.2</v>
      </c>
      <c r="AR68" s="6">
        <v>81.8</v>
      </c>
      <c r="AS68" s="6">
        <v>5.9</v>
      </c>
      <c r="AT68" s="6">
        <v>0.4</v>
      </c>
      <c r="AU68" s="6">
        <v>1.6</v>
      </c>
      <c r="AW68" s="3">
        <v>15.8</v>
      </c>
      <c r="AX68" s="3">
        <v>20.399999999999999</v>
      </c>
      <c r="AY68">
        <v>21.9</v>
      </c>
      <c r="AZ68">
        <v>428</v>
      </c>
      <c r="BA68" s="18">
        <f t="shared" si="10"/>
        <v>682.36532053632641</v>
      </c>
      <c r="BB68" s="3">
        <v>639.1</v>
      </c>
      <c r="BC68" s="4">
        <v>77</v>
      </c>
      <c r="BD68" s="4">
        <v>112</v>
      </c>
      <c r="BE68" s="4">
        <v>22</v>
      </c>
      <c r="BF68" s="4">
        <v>28</v>
      </c>
      <c r="BG68" s="18">
        <v>110.809</v>
      </c>
      <c r="BH68" s="18">
        <v>172.58</v>
      </c>
      <c r="BI68" s="18">
        <v>31.655999999999999</v>
      </c>
      <c r="BJ68" s="18">
        <v>41.216000000000001</v>
      </c>
      <c r="BK68" s="18">
        <v>714.66</v>
      </c>
      <c r="BL68" s="18">
        <v>594.03</v>
      </c>
      <c r="BM68">
        <v>434</v>
      </c>
      <c r="BN68">
        <v>1</v>
      </c>
      <c r="BO68">
        <v>0</v>
      </c>
      <c r="BP68">
        <v>0</v>
      </c>
      <c r="BQ68">
        <v>4</v>
      </c>
      <c r="BR68">
        <v>421</v>
      </c>
      <c r="BS68">
        <v>5</v>
      </c>
      <c r="BT68">
        <v>0</v>
      </c>
      <c r="BU68">
        <v>1</v>
      </c>
      <c r="BV68">
        <v>6</v>
      </c>
      <c r="BW68" s="3">
        <v>21.968787515005999</v>
      </c>
      <c r="BX68" s="3">
        <v>20.318320352184202</v>
      </c>
      <c r="BY68" s="3">
        <v>19.753634446787199</v>
      </c>
      <c r="BZ68" s="4">
        <v>35</v>
      </c>
      <c r="CA68" s="4">
        <v>47</v>
      </c>
      <c r="CB68" s="13">
        <f t="shared" si="6"/>
        <v>110.809</v>
      </c>
      <c r="CC68" s="13">
        <f t="shared" si="7"/>
        <v>172.58</v>
      </c>
      <c r="CD68" s="13">
        <f t="shared" si="8"/>
        <v>31.655999999999999</v>
      </c>
      <c r="CE68" s="13">
        <f t="shared" si="9"/>
        <v>41.216000000000001</v>
      </c>
    </row>
    <row r="69" spans="1:83" x14ac:dyDescent="0.25">
      <c r="A69" s="2" t="s">
        <v>67</v>
      </c>
      <c r="B69" s="4">
        <v>9483</v>
      </c>
      <c r="C69" s="4">
        <v>3945</v>
      </c>
      <c r="D69" s="3">
        <v>31.07870695713282</v>
      </c>
      <c r="E69" s="15">
        <v>35.523541813070977</v>
      </c>
      <c r="F69" s="15">
        <v>66.602248770203801</v>
      </c>
      <c r="G69" s="16">
        <v>5.5</v>
      </c>
      <c r="H69" s="5">
        <v>174.58333333333334</v>
      </c>
      <c r="I69" s="5">
        <v>9305</v>
      </c>
      <c r="J69" s="5">
        <v>80</v>
      </c>
      <c r="K69" s="5">
        <v>46</v>
      </c>
      <c r="L69" s="5">
        <v>85</v>
      </c>
      <c r="M69" s="5">
        <v>4</v>
      </c>
      <c r="N69" s="5">
        <v>136</v>
      </c>
      <c r="O69" s="5">
        <v>9197</v>
      </c>
      <c r="P69" s="5">
        <v>94</v>
      </c>
      <c r="Q69" s="5">
        <v>55</v>
      </c>
      <c r="R69" s="5">
        <v>86</v>
      </c>
      <c r="S69" s="5">
        <v>51</v>
      </c>
      <c r="T69" s="5">
        <v>245</v>
      </c>
      <c r="U69" s="17">
        <v>38540</v>
      </c>
      <c r="V69" s="17">
        <v>48104</v>
      </c>
      <c r="W69" s="15">
        <v>9</v>
      </c>
      <c r="X69" s="15">
        <v>11.2</v>
      </c>
      <c r="Y69" s="5">
        <v>1568</v>
      </c>
      <c r="Z69" s="16">
        <v>33.482142857142854</v>
      </c>
      <c r="AA69" s="15">
        <v>1.5943877551020409</v>
      </c>
      <c r="AB69" s="16">
        <v>14.158163265306122</v>
      </c>
      <c r="AC69" s="1"/>
      <c r="AD69" s="5">
        <v>116</v>
      </c>
      <c r="AE69" s="15">
        <v>12.2</v>
      </c>
      <c r="AF69" s="15">
        <v>4.3</v>
      </c>
      <c r="AG69" s="15">
        <v>10.7</v>
      </c>
      <c r="AH69" s="15">
        <v>87.4</v>
      </c>
      <c r="AI69" s="15">
        <v>35.299999999999997</v>
      </c>
      <c r="AJ69" s="15">
        <v>25.9</v>
      </c>
      <c r="AK69" s="1">
        <v>1</v>
      </c>
      <c r="AL69" s="15">
        <v>95.5</v>
      </c>
      <c r="AM69" s="15">
        <v>0</v>
      </c>
      <c r="AN69" s="15">
        <v>0</v>
      </c>
      <c r="AO69" s="15">
        <v>1.5</v>
      </c>
      <c r="AP69" s="3">
        <v>3</v>
      </c>
      <c r="AQ69" s="3">
        <v>5.0999999999999996</v>
      </c>
      <c r="AR69" s="6">
        <v>94.8</v>
      </c>
      <c r="AS69" s="6">
        <v>2.6</v>
      </c>
      <c r="AT69" s="6">
        <v>0.9</v>
      </c>
      <c r="AU69" s="6">
        <v>0.9</v>
      </c>
      <c r="AW69" s="3">
        <v>2.6</v>
      </c>
      <c r="AX69" s="3">
        <v>21.3</v>
      </c>
      <c r="AY69">
        <v>25.1</v>
      </c>
      <c r="AZ69">
        <v>108</v>
      </c>
      <c r="BA69" s="18">
        <f t="shared" si="10"/>
        <v>1138.8801012337867</v>
      </c>
      <c r="BB69" s="3">
        <v>694.32</v>
      </c>
      <c r="BC69" s="4">
        <v>35</v>
      </c>
      <c r="BD69" s="4">
        <v>23</v>
      </c>
      <c r="BE69" s="4">
        <v>4</v>
      </c>
      <c r="BF69" s="4">
        <v>8</v>
      </c>
      <c r="BG69" s="18">
        <v>209.66800000000001</v>
      </c>
      <c r="BH69" s="18">
        <v>156.01900000000001</v>
      </c>
      <c r="BI69" s="18" t="s">
        <v>1</v>
      </c>
      <c r="BJ69" s="18" t="s">
        <v>1</v>
      </c>
      <c r="BK69" s="18">
        <v>962.45</v>
      </c>
      <c r="BL69" s="18">
        <v>530.46</v>
      </c>
      <c r="BM69">
        <v>111</v>
      </c>
      <c r="BN69">
        <v>0</v>
      </c>
      <c r="BO69">
        <v>2</v>
      </c>
      <c r="BP69">
        <v>0</v>
      </c>
      <c r="BQ69">
        <v>0</v>
      </c>
      <c r="BR69">
        <v>108</v>
      </c>
      <c r="BS69">
        <v>0</v>
      </c>
      <c r="BT69">
        <v>0</v>
      </c>
      <c r="BU69">
        <v>0</v>
      </c>
      <c r="BV69">
        <v>0</v>
      </c>
      <c r="BW69" s="3">
        <v>30.097087378640701</v>
      </c>
      <c r="BX69" s="3">
        <v>40.489642184557397</v>
      </c>
      <c r="BY69" s="3">
        <v>27.0009643201542</v>
      </c>
      <c r="BZ69" s="4">
        <v>5</v>
      </c>
      <c r="CA69" s="4">
        <v>12</v>
      </c>
      <c r="CB69" s="13">
        <f t="shared" si="6"/>
        <v>209.66800000000001</v>
      </c>
      <c r="CC69" s="13">
        <f t="shared" si="7"/>
        <v>156.01900000000001</v>
      </c>
      <c r="CD69" s="13" t="str">
        <f t="shared" si="8"/>
        <v>*</v>
      </c>
      <c r="CE69" s="13" t="str">
        <f t="shared" si="9"/>
        <v>*</v>
      </c>
    </row>
    <row r="70" spans="1:83" x14ac:dyDescent="0.25">
      <c r="A70" s="2" t="s">
        <v>68</v>
      </c>
      <c r="B70" s="4">
        <v>15911</v>
      </c>
      <c r="C70" s="4">
        <v>6366</v>
      </c>
      <c r="D70" s="3">
        <v>20.647149460708782</v>
      </c>
      <c r="E70" s="15">
        <v>32.578967642526962</v>
      </c>
      <c r="F70" s="15">
        <v>53.226117103235744</v>
      </c>
      <c r="G70" s="16">
        <v>7.6</v>
      </c>
      <c r="H70" s="5">
        <v>277.58333333333331</v>
      </c>
      <c r="I70" s="5">
        <v>15762</v>
      </c>
      <c r="J70" s="5">
        <v>33</v>
      </c>
      <c r="K70" s="5">
        <v>292</v>
      </c>
      <c r="L70" s="5">
        <v>316</v>
      </c>
      <c r="M70" s="5">
        <v>92</v>
      </c>
      <c r="N70" s="5">
        <v>79</v>
      </c>
      <c r="O70" s="5">
        <v>15076</v>
      </c>
      <c r="P70" s="5">
        <v>29</v>
      </c>
      <c r="Q70" s="5">
        <v>277</v>
      </c>
      <c r="R70" s="5">
        <v>355</v>
      </c>
      <c r="S70" s="5">
        <v>174</v>
      </c>
      <c r="T70" s="5">
        <v>122</v>
      </c>
      <c r="U70" s="17">
        <v>39434</v>
      </c>
      <c r="V70" s="17">
        <v>49718</v>
      </c>
      <c r="W70" s="15">
        <v>8.1999999999999993</v>
      </c>
      <c r="X70" s="15">
        <v>9.6</v>
      </c>
      <c r="Y70" s="5">
        <v>3064</v>
      </c>
      <c r="Z70" s="16">
        <v>37.206266318537864</v>
      </c>
      <c r="AA70" s="15">
        <v>0.6201044386422977</v>
      </c>
      <c r="AB70" s="16">
        <v>15.796344647519582</v>
      </c>
      <c r="AC70" s="1"/>
      <c r="AD70" s="5">
        <v>187</v>
      </c>
      <c r="AE70" s="15">
        <v>11.8</v>
      </c>
      <c r="AF70" s="15">
        <v>3.4</v>
      </c>
      <c r="AG70" s="15">
        <v>8.6</v>
      </c>
      <c r="AH70" s="15">
        <v>87.6</v>
      </c>
      <c r="AI70" s="15">
        <v>37.4</v>
      </c>
      <c r="AJ70" s="15">
        <v>32.1</v>
      </c>
      <c r="AK70" s="1">
        <v>1</v>
      </c>
      <c r="AL70" s="15">
        <v>92.4</v>
      </c>
      <c r="AM70" s="15">
        <v>0</v>
      </c>
      <c r="AN70" s="15">
        <v>1.8</v>
      </c>
      <c r="AO70" s="15">
        <v>4.9000000000000004</v>
      </c>
      <c r="AP70" s="3">
        <v>0.9</v>
      </c>
      <c r="AQ70" s="3">
        <v>0.9</v>
      </c>
      <c r="AR70" s="6">
        <v>95.2</v>
      </c>
      <c r="AS70" s="6">
        <v>0.5</v>
      </c>
      <c r="AT70" s="6">
        <v>0.5</v>
      </c>
      <c r="AU70" s="6">
        <v>2.7</v>
      </c>
      <c r="AW70" s="3">
        <v>1.6</v>
      </c>
      <c r="AX70" s="3">
        <v>27.2</v>
      </c>
      <c r="AY70">
        <v>26.2</v>
      </c>
      <c r="AZ70">
        <v>123</v>
      </c>
      <c r="BA70" s="18">
        <f t="shared" si="10"/>
        <v>773.05009113192136</v>
      </c>
      <c r="BB70" s="3">
        <v>661.77</v>
      </c>
      <c r="BC70" s="4">
        <v>33</v>
      </c>
      <c r="BD70" s="4">
        <v>21</v>
      </c>
      <c r="BE70" s="4">
        <v>7</v>
      </c>
      <c r="BF70" s="4">
        <v>6</v>
      </c>
      <c r="BG70" s="18">
        <v>171.21199999999999</v>
      </c>
      <c r="BH70" s="18">
        <v>112.404</v>
      </c>
      <c r="BI70" s="18" t="s">
        <v>1</v>
      </c>
      <c r="BJ70" s="18" t="s">
        <v>1</v>
      </c>
      <c r="BK70" s="18">
        <v>788.65</v>
      </c>
      <c r="BL70" s="18">
        <v>557.61</v>
      </c>
      <c r="BM70">
        <v>129</v>
      </c>
      <c r="BN70">
        <v>0</v>
      </c>
      <c r="BO70">
        <v>0</v>
      </c>
      <c r="BP70">
        <v>1</v>
      </c>
      <c r="BQ70">
        <v>0</v>
      </c>
      <c r="BR70">
        <v>117</v>
      </c>
      <c r="BS70">
        <v>0</v>
      </c>
      <c r="BT70">
        <v>0</v>
      </c>
      <c r="BU70">
        <v>0</v>
      </c>
      <c r="BV70">
        <v>1</v>
      </c>
      <c r="BW70" s="3">
        <v>55.589492974954098</v>
      </c>
      <c r="BX70" s="3">
        <v>34.116331096196802</v>
      </c>
      <c r="BY70" s="3">
        <v>29.858299595141698</v>
      </c>
      <c r="BZ70" s="4">
        <v>6</v>
      </c>
      <c r="CA70" s="4">
        <v>14</v>
      </c>
      <c r="CB70" s="13">
        <f t="shared" si="6"/>
        <v>171.21199999999999</v>
      </c>
      <c r="CC70" s="13">
        <f t="shared" si="7"/>
        <v>112.404</v>
      </c>
      <c r="CD70" s="13" t="str">
        <f t="shared" si="8"/>
        <v>*</v>
      </c>
      <c r="CE70" s="13" t="str">
        <f t="shared" si="9"/>
        <v>*</v>
      </c>
    </row>
    <row r="71" spans="1:83" x14ac:dyDescent="0.25">
      <c r="A71" s="2" t="s">
        <v>69</v>
      </c>
      <c r="B71" s="4">
        <v>197767</v>
      </c>
      <c r="C71" s="4">
        <v>84657</v>
      </c>
      <c r="D71" s="3">
        <v>23.708426009268834</v>
      </c>
      <c r="E71" s="15">
        <v>23.407895617761049</v>
      </c>
      <c r="F71" s="15">
        <v>47.116321627029883</v>
      </c>
      <c r="G71" s="16">
        <v>9.3000000000000007</v>
      </c>
      <c r="H71" s="5">
        <v>9437.6666666666661</v>
      </c>
      <c r="I71" s="5">
        <v>186913</v>
      </c>
      <c r="J71" s="5">
        <v>2070</v>
      </c>
      <c r="K71" s="5">
        <v>4308</v>
      </c>
      <c r="L71" s="5">
        <v>1473</v>
      </c>
      <c r="M71" s="5">
        <v>2415</v>
      </c>
      <c r="N71" s="5">
        <v>1732</v>
      </c>
      <c r="O71" s="5">
        <v>185778</v>
      </c>
      <c r="P71" s="5">
        <v>2612</v>
      </c>
      <c r="Q71" s="5">
        <v>4480</v>
      </c>
      <c r="R71" s="5">
        <v>1774</v>
      </c>
      <c r="S71" s="5">
        <v>3123</v>
      </c>
      <c r="T71" s="5">
        <v>2077</v>
      </c>
      <c r="U71" s="17">
        <v>36454</v>
      </c>
      <c r="V71" s="17">
        <v>43954</v>
      </c>
      <c r="W71" s="15">
        <v>14.4</v>
      </c>
      <c r="X71" s="15">
        <v>14.5</v>
      </c>
      <c r="Y71" s="5">
        <v>25506</v>
      </c>
      <c r="Z71" s="16">
        <v>39.857288481141687</v>
      </c>
      <c r="AA71" s="15">
        <v>9.4095506939543633E-2</v>
      </c>
      <c r="AB71" s="16">
        <v>16.36085626911315</v>
      </c>
      <c r="AC71" s="1"/>
      <c r="AD71" s="5">
        <v>2146</v>
      </c>
      <c r="AE71" s="15">
        <v>10.9</v>
      </c>
      <c r="AF71" s="15">
        <v>4.9000000000000004</v>
      </c>
      <c r="AG71" s="15">
        <v>7.7</v>
      </c>
      <c r="AH71" s="15">
        <v>89.3</v>
      </c>
      <c r="AI71" s="15">
        <v>30.6</v>
      </c>
      <c r="AJ71" s="15">
        <v>41.4</v>
      </c>
      <c r="AK71" s="1">
        <v>7</v>
      </c>
      <c r="AL71" s="15">
        <v>92</v>
      </c>
      <c r="AM71" s="15">
        <v>1.7</v>
      </c>
      <c r="AN71" s="15">
        <v>4.7</v>
      </c>
      <c r="AO71" s="15">
        <v>0.8</v>
      </c>
      <c r="AP71" s="3">
        <v>0.9</v>
      </c>
      <c r="AQ71" s="3">
        <v>1.1000000000000001</v>
      </c>
      <c r="AR71" s="6">
        <v>85.7</v>
      </c>
      <c r="AS71" s="6">
        <v>1.7</v>
      </c>
      <c r="AT71" s="6">
        <v>4.5</v>
      </c>
      <c r="AU71" s="6">
        <v>1.6</v>
      </c>
      <c r="AW71" s="3">
        <v>1.5</v>
      </c>
      <c r="AX71" s="3">
        <v>23.7</v>
      </c>
      <c r="AY71">
        <v>20.8</v>
      </c>
      <c r="AZ71">
        <v>2054</v>
      </c>
      <c r="BA71" s="18">
        <f t="shared" si="10"/>
        <v>1038.595923485718</v>
      </c>
      <c r="BB71" s="3">
        <v>605.53</v>
      </c>
      <c r="BC71" s="4">
        <v>74</v>
      </c>
      <c r="BD71" s="4">
        <v>156</v>
      </c>
      <c r="BE71" s="4">
        <v>29</v>
      </c>
      <c r="BF71" s="4">
        <v>36</v>
      </c>
      <c r="BG71" s="18">
        <v>100.113</v>
      </c>
      <c r="BH71" s="18">
        <v>175.017</v>
      </c>
      <c r="BI71" s="18">
        <v>40.713000000000001</v>
      </c>
      <c r="BJ71" s="18">
        <v>37.547999999999995</v>
      </c>
      <c r="BK71" s="18">
        <v>684.76</v>
      </c>
      <c r="BL71" s="18">
        <v>539.26</v>
      </c>
      <c r="BM71">
        <v>1961</v>
      </c>
      <c r="BN71">
        <v>11</v>
      </c>
      <c r="BO71">
        <v>24</v>
      </c>
      <c r="BP71">
        <v>6</v>
      </c>
      <c r="BQ71">
        <v>2</v>
      </c>
      <c r="BR71">
        <v>2006</v>
      </c>
      <c r="BS71">
        <v>11</v>
      </c>
      <c r="BT71">
        <v>30</v>
      </c>
      <c r="BU71">
        <v>4</v>
      </c>
      <c r="BV71">
        <v>3</v>
      </c>
      <c r="BW71" s="3">
        <v>28.75226039783</v>
      </c>
      <c r="BX71" s="3">
        <v>27.8079986074241</v>
      </c>
      <c r="BY71" s="3">
        <v>23.2596776873234</v>
      </c>
      <c r="BZ71" s="4">
        <v>100</v>
      </c>
      <c r="CA71" s="4">
        <v>137</v>
      </c>
      <c r="CB71" s="13">
        <f t="shared" si="6"/>
        <v>100.113</v>
      </c>
      <c r="CC71" s="13">
        <f t="shared" si="7"/>
        <v>175.017</v>
      </c>
      <c r="CD71" s="13">
        <f t="shared" si="8"/>
        <v>40.713000000000001</v>
      </c>
      <c r="CE71" s="13">
        <f t="shared" si="9"/>
        <v>37.547999999999995</v>
      </c>
    </row>
    <row r="72" spans="1:83" x14ac:dyDescent="0.25">
      <c r="A72" s="2" t="s">
        <v>70</v>
      </c>
      <c r="B72" s="4">
        <v>131939</v>
      </c>
      <c r="C72" s="4">
        <v>45396</v>
      </c>
      <c r="D72" s="3">
        <v>10.776087804334503</v>
      </c>
      <c r="E72" s="15">
        <v>36.23934481029584</v>
      </c>
      <c r="F72" s="15">
        <v>47.015432614630342</v>
      </c>
      <c r="G72" s="16">
        <v>7.5</v>
      </c>
      <c r="H72" s="5">
        <v>1574.0833333333333</v>
      </c>
      <c r="I72" s="5">
        <v>109043</v>
      </c>
      <c r="J72" s="5">
        <v>2093</v>
      </c>
      <c r="K72" s="5">
        <v>897</v>
      </c>
      <c r="L72" s="5">
        <v>6000</v>
      </c>
      <c r="M72" s="5">
        <v>1792</v>
      </c>
      <c r="N72" s="5">
        <v>4237</v>
      </c>
      <c r="O72" s="5">
        <v>118302</v>
      </c>
      <c r="P72" s="5">
        <v>3261</v>
      </c>
      <c r="Q72" s="5">
        <v>1027</v>
      </c>
      <c r="R72" s="5">
        <v>7403</v>
      </c>
      <c r="S72" s="5">
        <v>1946</v>
      </c>
      <c r="T72" s="5">
        <v>5355</v>
      </c>
      <c r="U72" s="17">
        <v>40851</v>
      </c>
      <c r="V72" s="17">
        <v>80835</v>
      </c>
      <c r="W72" s="15">
        <v>4.4000000000000004</v>
      </c>
      <c r="X72" s="15">
        <v>5.0999999999999996</v>
      </c>
      <c r="Y72" s="5">
        <v>21202</v>
      </c>
      <c r="Z72" s="16">
        <v>19.163286482407322</v>
      </c>
      <c r="AA72" s="15">
        <v>5.7588906706914438</v>
      </c>
      <c r="AB72" s="16">
        <v>13.442128101122536</v>
      </c>
      <c r="AC72" s="1"/>
      <c r="AD72" s="5">
        <v>1968</v>
      </c>
      <c r="AE72" s="15">
        <v>14.9</v>
      </c>
      <c r="AF72" s="15">
        <v>4.2</v>
      </c>
      <c r="AG72" s="15">
        <v>7.5</v>
      </c>
      <c r="AH72" s="15">
        <v>89.4</v>
      </c>
      <c r="AI72" s="15">
        <v>28.8</v>
      </c>
      <c r="AJ72" s="15">
        <v>19.8</v>
      </c>
      <c r="AK72" s="1">
        <v>11</v>
      </c>
      <c r="AL72" s="15">
        <v>82.7</v>
      </c>
      <c r="AM72" s="15">
        <v>2.2999999999999998</v>
      </c>
      <c r="AN72" s="15">
        <v>1</v>
      </c>
      <c r="AO72" s="15">
        <v>8.1999999999999993</v>
      </c>
      <c r="AP72" s="3">
        <v>5.8</v>
      </c>
      <c r="AQ72" s="3">
        <v>5.3</v>
      </c>
      <c r="AR72" s="6">
        <v>81</v>
      </c>
      <c r="AS72" s="6">
        <v>4.0999999999999996</v>
      </c>
      <c r="AT72" s="6">
        <v>0.8</v>
      </c>
      <c r="AU72" s="6">
        <v>7.8</v>
      </c>
      <c r="AW72" s="3">
        <v>6.3</v>
      </c>
      <c r="AX72" s="3">
        <v>18.399999999999999</v>
      </c>
      <c r="AY72">
        <v>17.8</v>
      </c>
      <c r="AZ72">
        <v>498</v>
      </c>
      <c r="BA72" s="18">
        <f t="shared" si="10"/>
        <v>377.44715360886471</v>
      </c>
      <c r="BB72" s="3">
        <v>844.71</v>
      </c>
      <c r="BC72" s="4">
        <v>73</v>
      </c>
      <c r="BD72" s="4">
        <v>119</v>
      </c>
      <c r="BE72" s="4">
        <v>22</v>
      </c>
      <c r="BF72" s="4">
        <v>26</v>
      </c>
      <c r="BG72" s="18">
        <v>144.49599999999998</v>
      </c>
      <c r="BH72" s="18">
        <v>211.167</v>
      </c>
      <c r="BI72" s="18">
        <v>48.321999999999996</v>
      </c>
      <c r="BJ72" s="18">
        <v>38.869999999999997</v>
      </c>
      <c r="BK72" s="18">
        <v>1038.58</v>
      </c>
      <c r="BL72" s="18">
        <v>703.77</v>
      </c>
      <c r="BM72">
        <v>434</v>
      </c>
      <c r="BN72">
        <v>5</v>
      </c>
      <c r="BO72">
        <v>2</v>
      </c>
      <c r="BP72">
        <v>6</v>
      </c>
      <c r="BQ72">
        <v>0</v>
      </c>
      <c r="BR72">
        <v>472</v>
      </c>
      <c r="BS72">
        <v>10</v>
      </c>
      <c r="BT72">
        <v>5</v>
      </c>
      <c r="BU72">
        <v>8</v>
      </c>
      <c r="BV72">
        <v>2</v>
      </c>
      <c r="BW72" s="3">
        <v>20.5745341614906</v>
      </c>
      <c r="BX72" s="3">
        <v>22.098214285714199</v>
      </c>
      <c r="BY72" s="3">
        <v>18.2607837330964</v>
      </c>
      <c r="BZ72" s="4">
        <v>80</v>
      </c>
      <c r="CA72" s="4">
        <v>134</v>
      </c>
      <c r="CB72" s="13">
        <f t="shared" si="6"/>
        <v>144.49599999999998</v>
      </c>
      <c r="CC72" s="13">
        <f t="shared" si="7"/>
        <v>211.167</v>
      </c>
      <c r="CD72" s="13">
        <f t="shared" si="8"/>
        <v>48.321999999999996</v>
      </c>
      <c r="CE72" s="13">
        <f t="shared" si="9"/>
        <v>38.869999999999997</v>
      </c>
    </row>
    <row r="73" spans="1:83" x14ac:dyDescent="0.25">
      <c r="A73" s="2" t="s">
        <v>71</v>
      </c>
      <c r="B73" s="4">
        <v>87832</v>
      </c>
      <c r="C73" s="4">
        <v>30054</v>
      </c>
      <c r="D73" s="3">
        <v>10.230657224171024</v>
      </c>
      <c r="E73" s="15">
        <v>35.099940432854588</v>
      </c>
      <c r="F73" s="15">
        <v>45.330597657025614</v>
      </c>
      <c r="G73" s="16">
        <v>9.1999999999999993</v>
      </c>
      <c r="H73" s="5">
        <v>1251.9166666666667</v>
      </c>
      <c r="I73" s="5">
        <v>78836</v>
      </c>
      <c r="J73" s="5">
        <v>941</v>
      </c>
      <c r="K73" s="5">
        <v>359</v>
      </c>
      <c r="L73" s="5">
        <v>907</v>
      </c>
      <c r="M73" s="5">
        <v>709</v>
      </c>
      <c r="N73" s="5">
        <v>1477</v>
      </c>
      <c r="O73" s="5">
        <v>84013</v>
      </c>
      <c r="P73" s="5">
        <v>1396</v>
      </c>
      <c r="Q73" s="5">
        <v>374</v>
      </c>
      <c r="R73" s="5">
        <v>1037</v>
      </c>
      <c r="S73" s="5">
        <v>1012</v>
      </c>
      <c r="T73" s="5">
        <v>1844</v>
      </c>
      <c r="U73" s="17">
        <v>31080</v>
      </c>
      <c r="V73" s="17">
        <v>70212</v>
      </c>
      <c r="W73" s="15">
        <v>5.8</v>
      </c>
      <c r="X73" s="15">
        <v>6.2</v>
      </c>
      <c r="Y73" s="5">
        <v>19400</v>
      </c>
      <c r="Z73" s="16">
        <v>21.639175257731956</v>
      </c>
      <c r="AA73" s="15">
        <v>2.231958762886598</v>
      </c>
      <c r="AB73" s="16">
        <v>14.216494845360824</v>
      </c>
      <c r="AC73" s="1"/>
      <c r="AD73" s="5">
        <v>1286</v>
      </c>
      <c r="AE73" s="15">
        <v>14.6</v>
      </c>
      <c r="AF73" s="15">
        <v>3.7</v>
      </c>
      <c r="AG73" s="15">
        <v>6.7</v>
      </c>
      <c r="AH73" s="15">
        <v>90.8</v>
      </c>
      <c r="AI73" s="15">
        <v>30.5</v>
      </c>
      <c r="AJ73" s="15">
        <v>25.1</v>
      </c>
      <c r="AK73" s="1">
        <v>9</v>
      </c>
      <c r="AL73" s="15">
        <v>95.2</v>
      </c>
      <c r="AM73" s="15">
        <v>1.4</v>
      </c>
      <c r="AN73" s="15">
        <v>0.2</v>
      </c>
      <c r="AO73" s="15">
        <v>1.8</v>
      </c>
      <c r="AP73" s="3">
        <v>1.5</v>
      </c>
      <c r="AQ73" s="3">
        <v>2.1</v>
      </c>
      <c r="AR73" s="6">
        <v>94.6</v>
      </c>
      <c r="AS73" s="6">
        <v>1.6</v>
      </c>
      <c r="AT73" s="6">
        <v>0.5</v>
      </c>
      <c r="AU73" s="6">
        <v>2.2000000000000002</v>
      </c>
      <c r="AW73" s="3">
        <v>1.6</v>
      </c>
      <c r="AX73" s="3">
        <v>19.399999999999999</v>
      </c>
      <c r="AY73">
        <v>20.9</v>
      </c>
      <c r="AZ73">
        <v>442</v>
      </c>
      <c r="BA73" s="18">
        <f t="shared" si="10"/>
        <v>503.23344566900448</v>
      </c>
      <c r="BB73" s="3">
        <v>761.6</v>
      </c>
      <c r="BC73" s="4">
        <v>432</v>
      </c>
      <c r="BD73" s="4">
        <v>503</v>
      </c>
      <c r="BE73" s="4">
        <v>89</v>
      </c>
      <c r="BF73" s="4">
        <v>105</v>
      </c>
      <c r="BG73" s="18">
        <v>150.52500000000001</v>
      </c>
      <c r="BH73" s="18">
        <v>194.62</v>
      </c>
      <c r="BI73" s="18">
        <v>30.665999999999997</v>
      </c>
      <c r="BJ73" s="18">
        <v>47.515000000000001</v>
      </c>
      <c r="BK73" s="18">
        <v>957.2</v>
      </c>
      <c r="BL73" s="18">
        <v>617.51</v>
      </c>
      <c r="BM73">
        <v>398</v>
      </c>
      <c r="BN73">
        <v>4</v>
      </c>
      <c r="BO73">
        <v>1</v>
      </c>
      <c r="BP73">
        <v>2</v>
      </c>
      <c r="BQ73">
        <v>1</v>
      </c>
      <c r="BR73">
        <v>437</v>
      </c>
      <c r="BS73">
        <v>0</v>
      </c>
      <c r="BT73">
        <v>3</v>
      </c>
      <c r="BU73">
        <v>1</v>
      </c>
      <c r="BV73">
        <v>2</v>
      </c>
      <c r="BW73" s="3">
        <v>25.517643627879799</v>
      </c>
      <c r="BX73" s="3">
        <v>21.647777919266499</v>
      </c>
      <c r="BY73" s="3">
        <v>21.9269960015477</v>
      </c>
      <c r="BZ73" s="4">
        <v>45</v>
      </c>
      <c r="CA73" s="4">
        <v>74</v>
      </c>
      <c r="CB73" s="13">
        <f t="shared" si="6"/>
        <v>150.52500000000001</v>
      </c>
      <c r="CC73" s="13">
        <f t="shared" si="7"/>
        <v>194.62</v>
      </c>
      <c r="CD73" s="13">
        <f t="shared" si="8"/>
        <v>30.665999999999997</v>
      </c>
      <c r="CE73" s="13">
        <f t="shared" si="9"/>
        <v>47.515000000000001</v>
      </c>
    </row>
    <row r="74" spans="1:83" x14ac:dyDescent="0.25">
      <c r="A74" s="2" t="s">
        <v>72</v>
      </c>
      <c r="B74" s="4">
        <v>14925</v>
      </c>
      <c r="C74" s="4">
        <v>5947</v>
      </c>
      <c r="D74" s="3">
        <v>25.389259612329202</v>
      </c>
      <c r="E74" s="15">
        <v>32.697807435653004</v>
      </c>
      <c r="F74" s="15">
        <v>58.087067047982202</v>
      </c>
      <c r="G74" s="16">
        <v>8.4</v>
      </c>
      <c r="H74" s="5">
        <v>295.08333333333331</v>
      </c>
      <c r="I74" s="5">
        <v>15017</v>
      </c>
      <c r="J74" s="5">
        <v>30</v>
      </c>
      <c r="K74" s="5">
        <v>56</v>
      </c>
      <c r="L74" s="5">
        <v>71</v>
      </c>
      <c r="M74" s="5">
        <v>63</v>
      </c>
      <c r="N74" s="5">
        <v>913</v>
      </c>
      <c r="O74" s="5">
        <v>14619</v>
      </c>
      <c r="P74" s="5">
        <v>50</v>
      </c>
      <c r="Q74" s="5">
        <v>65</v>
      </c>
      <c r="R74" s="5">
        <v>82</v>
      </c>
      <c r="S74" s="5">
        <v>109</v>
      </c>
      <c r="T74" s="5">
        <v>1194</v>
      </c>
      <c r="U74" s="17">
        <v>35714</v>
      </c>
      <c r="V74" s="17">
        <v>52370</v>
      </c>
      <c r="W74" s="15">
        <v>10</v>
      </c>
      <c r="X74" s="15">
        <v>14.7</v>
      </c>
      <c r="Y74" s="5">
        <v>2229</v>
      </c>
      <c r="Z74" s="16">
        <v>43.606998654104977</v>
      </c>
      <c r="AA74" s="15">
        <v>7.5818752803947955</v>
      </c>
      <c r="AB74" s="16">
        <v>13.862718707940781</v>
      </c>
      <c r="AC74" s="1"/>
      <c r="AD74" s="5">
        <v>207</v>
      </c>
      <c r="AE74" s="15">
        <v>13.9</v>
      </c>
      <c r="AF74" s="15">
        <v>4.5999999999999996</v>
      </c>
      <c r="AG74" s="15">
        <v>4.8</v>
      </c>
      <c r="AH74" s="15">
        <v>81.599999999999994</v>
      </c>
      <c r="AI74" s="15">
        <v>30.9</v>
      </c>
      <c r="AJ74" s="15">
        <v>30.9</v>
      </c>
      <c r="AK74" s="1">
        <v>1</v>
      </c>
      <c r="AL74" s="15">
        <v>84</v>
      </c>
      <c r="AM74" s="15">
        <v>0.5</v>
      </c>
      <c r="AN74" s="15">
        <v>0</v>
      </c>
      <c r="AO74" s="15">
        <v>0.5</v>
      </c>
      <c r="AP74" s="3">
        <v>15</v>
      </c>
      <c r="AQ74" s="3">
        <v>18</v>
      </c>
      <c r="AR74" s="6">
        <v>87.9</v>
      </c>
      <c r="AS74" s="6">
        <v>1.4</v>
      </c>
      <c r="AT74" s="6">
        <v>0</v>
      </c>
      <c r="AU74" s="6">
        <v>0</v>
      </c>
      <c r="AW74" s="3">
        <v>10.7</v>
      </c>
      <c r="AX74" s="3">
        <v>37</v>
      </c>
      <c r="AY74">
        <v>32.4</v>
      </c>
      <c r="AZ74">
        <v>133</v>
      </c>
      <c r="BA74" s="18">
        <f t="shared" si="10"/>
        <v>891.12227805695147</v>
      </c>
      <c r="BB74" s="3">
        <v>649.98</v>
      </c>
      <c r="BC74" s="4">
        <v>26</v>
      </c>
      <c r="BD74" s="4">
        <v>46</v>
      </c>
      <c r="BE74" s="4">
        <v>8</v>
      </c>
      <c r="BF74" s="4">
        <v>9</v>
      </c>
      <c r="BG74" s="18">
        <v>118.751</v>
      </c>
      <c r="BH74" s="18">
        <v>239.55200000000002</v>
      </c>
      <c r="BI74" s="18" t="s">
        <v>1</v>
      </c>
      <c r="BJ74" s="18" t="s">
        <v>1</v>
      </c>
      <c r="BK74" s="18">
        <v>862.41</v>
      </c>
      <c r="BL74" s="18">
        <v>528.55999999999995</v>
      </c>
      <c r="BM74">
        <v>148</v>
      </c>
      <c r="BN74">
        <v>0</v>
      </c>
      <c r="BO74">
        <v>0</v>
      </c>
      <c r="BP74">
        <v>1</v>
      </c>
      <c r="BQ74">
        <v>0</v>
      </c>
      <c r="BR74">
        <v>130</v>
      </c>
      <c r="BS74">
        <v>1</v>
      </c>
      <c r="BT74">
        <v>0</v>
      </c>
      <c r="BU74">
        <v>0</v>
      </c>
      <c r="BV74">
        <v>2</v>
      </c>
      <c r="BW74" s="3">
        <v>37.735849056603698</v>
      </c>
      <c r="BX74" s="3">
        <v>30.973451327433601</v>
      </c>
      <c r="BY74" s="3">
        <v>30.040439052570701</v>
      </c>
      <c r="BZ74" s="4">
        <v>9</v>
      </c>
      <c r="CA74" s="4">
        <v>8</v>
      </c>
      <c r="CB74" s="13">
        <f t="shared" si="6"/>
        <v>118.751</v>
      </c>
      <c r="CC74" s="13">
        <f t="shared" si="7"/>
        <v>239.55200000000002</v>
      </c>
      <c r="CD74" s="13" t="str">
        <f t="shared" si="8"/>
        <v>*</v>
      </c>
      <c r="CE74" s="13" t="str">
        <f t="shared" si="9"/>
        <v>*</v>
      </c>
    </row>
    <row r="75" spans="1:83" x14ac:dyDescent="0.25">
      <c r="A75" s="2" t="s">
        <v>73</v>
      </c>
      <c r="B75" s="4">
        <v>148955</v>
      </c>
      <c r="C75" s="4">
        <v>56487</v>
      </c>
      <c r="D75" s="3">
        <v>18.814813357208919</v>
      </c>
      <c r="E75" s="15">
        <v>27.739624943426673</v>
      </c>
      <c r="F75" s="15">
        <v>46.554438300635589</v>
      </c>
      <c r="G75" s="16">
        <v>7.9</v>
      </c>
      <c r="H75" s="5">
        <v>3865</v>
      </c>
      <c r="I75" s="5">
        <v>135976</v>
      </c>
      <c r="J75" s="5">
        <v>2184</v>
      </c>
      <c r="K75" s="5">
        <v>406</v>
      </c>
      <c r="L75" s="5">
        <v>2771</v>
      </c>
      <c r="M75" s="5">
        <v>1317</v>
      </c>
      <c r="N75" s="5">
        <v>2485</v>
      </c>
      <c r="O75" s="5">
        <v>141743</v>
      </c>
      <c r="P75" s="5">
        <v>2580</v>
      </c>
      <c r="Q75" s="5">
        <v>490</v>
      </c>
      <c r="R75" s="5">
        <v>2736</v>
      </c>
      <c r="S75" s="5">
        <v>1406</v>
      </c>
      <c r="T75" s="5">
        <v>3123</v>
      </c>
      <c r="U75" s="17">
        <v>34328</v>
      </c>
      <c r="V75" s="17">
        <v>52040</v>
      </c>
      <c r="W75" s="15">
        <v>10.1</v>
      </c>
      <c r="X75" s="15">
        <v>9.1999999999999993</v>
      </c>
      <c r="Y75" s="5">
        <v>23094</v>
      </c>
      <c r="Z75" s="16">
        <v>36.182558240235558</v>
      </c>
      <c r="AA75" s="15">
        <v>5.5512254265177106</v>
      </c>
      <c r="AB75" s="16">
        <v>16.878842989521086</v>
      </c>
      <c r="AC75" s="1"/>
      <c r="AD75" s="5">
        <v>1992</v>
      </c>
      <c r="AE75" s="15">
        <v>13.4</v>
      </c>
      <c r="AF75" s="15">
        <v>5</v>
      </c>
      <c r="AG75" s="15">
        <v>10.1</v>
      </c>
      <c r="AH75" s="15">
        <v>87.8</v>
      </c>
      <c r="AI75" s="15">
        <v>29.8</v>
      </c>
      <c r="AJ75" s="15">
        <v>30.7</v>
      </c>
      <c r="AK75" s="1">
        <v>7</v>
      </c>
      <c r="AL75" s="15">
        <v>90.5</v>
      </c>
      <c r="AM75" s="15">
        <v>3.7</v>
      </c>
      <c r="AN75" s="15">
        <v>0.2</v>
      </c>
      <c r="AO75" s="15">
        <v>2.2000000000000002</v>
      </c>
      <c r="AP75" s="3">
        <v>3.4</v>
      </c>
      <c r="AQ75" s="3">
        <v>5.3</v>
      </c>
      <c r="AR75" s="6">
        <v>87</v>
      </c>
      <c r="AS75" s="6">
        <v>7.4</v>
      </c>
      <c r="AT75" s="6">
        <v>0.5</v>
      </c>
      <c r="AU75" s="6">
        <v>2.4</v>
      </c>
      <c r="AW75" s="3">
        <v>4.9000000000000004</v>
      </c>
      <c r="AX75" s="3">
        <v>17.600000000000001</v>
      </c>
      <c r="AY75">
        <v>17.2</v>
      </c>
      <c r="AZ75">
        <v>843</v>
      </c>
      <c r="BA75" s="18">
        <f t="shared" si="10"/>
        <v>565.94273438286734</v>
      </c>
      <c r="BB75" s="3">
        <v>531.44000000000005</v>
      </c>
      <c r="BC75" s="4">
        <v>189</v>
      </c>
      <c r="BD75" s="4">
        <v>219</v>
      </c>
      <c r="BE75" s="4">
        <v>43</v>
      </c>
      <c r="BF75" s="4">
        <v>44</v>
      </c>
      <c r="BG75" s="18">
        <v>115.078</v>
      </c>
      <c r="BH75" s="18">
        <v>140.26400000000001</v>
      </c>
      <c r="BI75" s="18">
        <v>25.864000000000001</v>
      </c>
      <c r="BJ75" s="18">
        <v>29.209000000000003</v>
      </c>
      <c r="BK75" s="18">
        <v>678.97</v>
      </c>
      <c r="BL75" s="18">
        <v>428.92</v>
      </c>
      <c r="BM75">
        <v>776</v>
      </c>
      <c r="BN75">
        <v>10</v>
      </c>
      <c r="BO75">
        <v>1</v>
      </c>
      <c r="BP75">
        <v>3</v>
      </c>
      <c r="BQ75">
        <v>5</v>
      </c>
      <c r="BR75">
        <v>830</v>
      </c>
      <c r="BS75">
        <v>4</v>
      </c>
      <c r="BT75">
        <v>2</v>
      </c>
      <c r="BU75">
        <v>3</v>
      </c>
      <c r="BV75">
        <v>4</v>
      </c>
      <c r="BW75" s="3">
        <v>17.5752473163544</v>
      </c>
      <c r="BX75" s="3">
        <v>18.3049516611866</v>
      </c>
      <c r="BY75" s="3">
        <v>18.475871453993499</v>
      </c>
      <c r="BZ75" s="4">
        <v>97</v>
      </c>
      <c r="CA75" s="4">
        <v>191</v>
      </c>
      <c r="CB75" s="13">
        <f t="shared" si="6"/>
        <v>115.078</v>
      </c>
      <c r="CC75" s="13">
        <f t="shared" si="7"/>
        <v>140.26400000000001</v>
      </c>
      <c r="CD75" s="13">
        <f t="shared" si="8"/>
        <v>25.864000000000001</v>
      </c>
      <c r="CE75" s="13">
        <f t="shared" si="9"/>
        <v>29.209000000000003</v>
      </c>
    </row>
    <row r="76" spans="1:83" x14ac:dyDescent="0.25">
      <c r="A76" s="2" t="s">
        <v>74</v>
      </c>
      <c r="B76" s="4">
        <v>36775</v>
      </c>
      <c r="C76" s="4">
        <v>14398</v>
      </c>
      <c r="D76" s="3">
        <v>20.924142591653997</v>
      </c>
      <c r="E76" s="15">
        <v>34.401926001013685</v>
      </c>
      <c r="F76" s="15">
        <v>55.326068592667681</v>
      </c>
      <c r="G76" s="16">
        <v>8.8000000000000007</v>
      </c>
      <c r="H76" s="5">
        <v>1068.75</v>
      </c>
      <c r="I76" s="5">
        <v>34449</v>
      </c>
      <c r="J76" s="5">
        <v>778</v>
      </c>
      <c r="K76" s="5">
        <v>32</v>
      </c>
      <c r="L76" s="5">
        <v>303</v>
      </c>
      <c r="M76" s="5">
        <v>193</v>
      </c>
      <c r="N76" s="5">
        <v>1575</v>
      </c>
      <c r="O76" s="5">
        <v>34755</v>
      </c>
      <c r="P76" s="5">
        <v>1260</v>
      </c>
      <c r="Q76" s="5">
        <v>71</v>
      </c>
      <c r="R76" s="5">
        <v>367</v>
      </c>
      <c r="S76" s="5">
        <v>322</v>
      </c>
      <c r="T76" s="5">
        <v>2183</v>
      </c>
      <c r="U76" s="17">
        <v>37021</v>
      </c>
      <c r="V76" s="17">
        <v>56435</v>
      </c>
      <c r="W76" s="15">
        <v>7.7</v>
      </c>
      <c r="X76" s="15">
        <v>10</v>
      </c>
      <c r="Y76" s="5">
        <v>6454</v>
      </c>
      <c r="Z76" s="16">
        <v>33.88596219398822</v>
      </c>
      <c r="AA76" s="15">
        <v>5.3145336225596527</v>
      </c>
      <c r="AB76" s="16">
        <v>12.674310505113109</v>
      </c>
      <c r="AC76" s="1"/>
      <c r="AD76" s="5">
        <v>509</v>
      </c>
      <c r="AE76" s="15">
        <v>13.8</v>
      </c>
      <c r="AF76" s="15">
        <v>5.2</v>
      </c>
      <c r="AG76" s="15">
        <v>8.3000000000000007</v>
      </c>
      <c r="AH76" s="15">
        <v>84.6</v>
      </c>
      <c r="AI76" s="15">
        <v>33.200000000000003</v>
      </c>
      <c r="AJ76" s="15">
        <v>39.299999999999997</v>
      </c>
      <c r="AK76" s="1">
        <v>1</v>
      </c>
      <c r="AL76" s="15">
        <v>82.3</v>
      </c>
      <c r="AM76" s="15">
        <v>5</v>
      </c>
      <c r="AN76" s="15">
        <v>0.2</v>
      </c>
      <c r="AO76" s="15">
        <v>1.9</v>
      </c>
      <c r="AP76" s="3">
        <v>10.6</v>
      </c>
      <c r="AQ76" s="3">
        <v>10.7</v>
      </c>
      <c r="AR76" s="6">
        <v>81.7</v>
      </c>
      <c r="AS76" s="6">
        <v>8.3000000000000007</v>
      </c>
      <c r="AT76" s="6">
        <v>0.2</v>
      </c>
      <c r="AU76" s="6">
        <v>0.8</v>
      </c>
      <c r="AW76" s="3">
        <v>8.9</v>
      </c>
      <c r="AX76" s="3">
        <v>34.1</v>
      </c>
      <c r="AY76">
        <v>37.700000000000003</v>
      </c>
      <c r="AZ76">
        <v>283</v>
      </c>
      <c r="BA76" s="18">
        <f t="shared" si="10"/>
        <v>769.544527532291</v>
      </c>
      <c r="BB76" s="3">
        <v>672.44</v>
      </c>
      <c r="BC76" s="4">
        <v>67</v>
      </c>
      <c r="BD76" s="4">
        <v>66</v>
      </c>
      <c r="BE76" s="4">
        <v>20</v>
      </c>
      <c r="BF76" s="4">
        <v>17</v>
      </c>
      <c r="BG76" s="18">
        <v>154.40699999999998</v>
      </c>
      <c r="BH76" s="18">
        <v>166.471</v>
      </c>
      <c r="BI76" s="18">
        <v>45.408999999999999</v>
      </c>
      <c r="BJ76" s="18" t="s">
        <v>1</v>
      </c>
      <c r="BK76" s="18">
        <v>792.01</v>
      </c>
      <c r="BL76" s="18">
        <v>587.01</v>
      </c>
      <c r="BM76">
        <v>240</v>
      </c>
      <c r="BN76">
        <v>0</v>
      </c>
      <c r="BO76">
        <v>0</v>
      </c>
      <c r="BP76">
        <v>0</v>
      </c>
      <c r="BQ76">
        <v>0</v>
      </c>
      <c r="BR76">
        <v>281</v>
      </c>
      <c r="BS76">
        <v>1</v>
      </c>
      <c r="BT76">
        <v>1</v>
      </c>
      <c r="BU76">
        <v>0</v>
      </c>
      <c r="BV76">
        <v>1</v>
      </c>
      <c r="BW76" s="3">
        <v>36.133694670280001</v>
      </c>
      <c r="BX76" s="3">
        <v>29.662180719582501</v>
      </c>
      <c r="BY76" s="3">
        <v>34.448574969021003</v>
      </c>
      <c r="BZ76" s="4">
        <v>26</v>
      </c>
      <c r="CA76" s="4">
        <v>39</v>
      </c>
      <c r="CB76" s="13">
        <f t="shared" si="6"/>
        <v>154.40699999999998</v>
      </c>
      <c r="CC76" s="13">
        <f t="shared" si="7"/>
        <v>166.471</v>
      </c>
      <c r="CD76" s="13">
        <f t="shared" si="8"/>
        <v>45.408999999999999</v>
      </c>
      <c r="CE76" s="13" t="str">
        <f t="shared" si="9"/>
        <v>*</v>
      </c>
    </row>
    <row r="77" spans="1:83" x14ac:dyDescent="0.25">
      <c r="A77" s="2" t="s">
        <v>75</v>
      </c>
      <c r="B77" s="4">
        <v>9629</v>
      </c>
      <c r="C77" s="4">
        <v>3877</v>
      </c>
      <c r="D77" s="3">
        <v>25.054500155714731</v>
      </c>
      <c r="E77" s="15">
        <v>24.883213952039863</v>
      </c>
      <c r="F77" s="15">
        <v>49.937714107754594</v>
      </c>
      <c r="G77" s="16">
        <v>5.6</v>
      </c>
      <c r="H77" s="5">
        <v>185.08333333333334</v>
      </c>
      <c r="I77" s="5">
        <v>9353</v>
      </c>
      <c r="J77" s="5">
        <v>138</v>
      </c>
      <c r="K77" s="5">
        <v>112</v>
      </c>
      <c r="L77" s="5">
        <v>159</v>
      </c>
      <c r="M77" s="5">
        <v>64</v>
      </c>
      <c r="N77" s="5">
        <v>132</v>
      </c>
      <c r="O77" s="5">
        <v>9022</v>
      </c>
      <c r="P77" s="5">
        <v>198</v>
      </c>
      <c r="Q77" s="5">
        <v>129</v>
      </c>
      <c r="R77" s="5">
        <v>140</v>
      </c>
      <c r="S77" s="5">
        <v>140</v>
      </c>
      <c r="T77" s="5">
        <v>160</v>
      </c>
      <c r="U77" s="17">
        <v>40186</v>
      </c>
      <c r="V77" s="17">
        <v>49847</v>
      </c>
      <c r="W77" s="15">
        <v>12.3</v>
      </c>
      <c r="X77" s="15">
        <v>9</v>
      </c>
      <c r="Y77" s="5">
        <v>1489</v>
      </c>
      <c r="Z77" s="16">
        <v>29.214237743451982</v>
      </c>
      <c r="AA77" s="15">
        <v>1.0745466756212223</v>
      </c>
      <c r="AB77" s="16">
        <v>19.140362659503023</v>
      </c>
      <c r="AC77" s="1"/>
      <c r="AD77" s="5">
        <v>124</v>
      </c>
      <c r="AE77" s="15">
        <v>12.9</v>
      </c>
      <c r="AF77" s="15">
        <v>3.3</v>
      </c>
      <c r="AG77" s="15">
        <v>4.0999999999999996</v>
      </c>
      <c r="AH77" s="15">
        <v>96</v>
      </c>
      <c r="AI77" s="15">
        <v>28.2</v>
      </c>
      <c r="AJ77" s="15">
        <v>25</v>
      </c>
      <c r="AK77" s="1">
        <v>0</v>
      </c>
      <c r="AL77" s="15">
        <v>90.7</v>
      </c>
      <c r="AM77" s="15">
        <v>4.5999999999999996</v>
      </c>
      <c r="AN77" s="15">
        <v>1.9</v>
      </c>
      <c r="AO77" s="15">
        <v>1.9</v>
      </c>
      <c r="AP77" s="3">
        <v>0.9</v>
      </c>
      <c r="AQ77" s="3">
        <v>2.8</v>
      </c>
      <c r="AR77" s="6">
        <v>87.9</v>
      </c>
      <c r="AS77" s="6">
        <v>0.8</v>
      </c>
      <c r="AT77" s="6">
        <v>4</v>
      </c>
      <c r="AU77" s="6">
        <v>0</v>
      </c>
      <c r="AW77" s="3">
        <v>9.6999999999999993</v>
      </c>
      <c r="AX77" s="3" t="s">
        <v>1</v>
      </c>
      <c r="AY77">
        <v>12.6</v>
      </c>
      <c r="AZ77">
        <v>85</v>
      </c>
      <c r="BA77" s="18">
        <f t="shared" si="10"/>
        <v>882.75002596323611</v>
      </c>
      <c r="BB77" s="3">
        <v>612.02</v>
      </c>
      <c r="BC77" s="4">
        <v>17</v>
      </c>
      <c r="BD77" s="4">
        <v>18</v>
      </c>
      <c r="BE77" s="4">
        <v>7</v>
      </c>
      <c r="BF77" s="4">
        <v>8</v>
      </c>
      <c r="BG77" s="18" t="s">
        <v>1</v>
      </c>
      <c r="BH77" s="18" t="s">
        <v>1</v>
      </c>
      <c r="BI77" s="18" t="s">
        <v>1</v>
      </c>
      <c r="BJ77" s="18" t="s">
        <v>1</v>
      </c>
      <c r="BK77" s="18">
        <v>820.13</v>
      </c>
      <c r="BL77" s="18">
        <v>444.4</v>
      </c>
      <c r="BM77">
        <v>67</v>
      </c>
      <c r="BN77">
        <v>0</v>
      </c>
      <c r="BO77">
        <v>0</v>
      </c>
      <c r="BP77">
        <v>0</v>
      </c>
      <c r="BQ77">
        <v>0</v>
      </c>
      <c r="BR77">
        <v>83</v>
      </c>
      <c r="BS77">
        <v>0</v>
      </c>
      <c r="BT77">
        <v>1</v>
      </c>
      <c r="BU77">
        <v>0</v>
      </c>
      <c r="BV77">
        <v>0</v>
      </c>
      <c r="BW77" s="3" t="s">
        <v>1</v>
      </c>
      <c r="BX77" s="3">
        <v>11.825192802056501</v>
      </c>
      <c r="BY77" s="3" t="s">
        <v>1</v>
      </c>
      <c r="BZ77" s="4">
        <v>4</v>
      </c>
      <c r="CA77" s="4">
        <v>5</v>
      </c>
      <c r="CB77" s="13" t="str">
        <f t="shared" si="6"/>
        <v>*</v>
      </c>
      <c r="CC77" s="13" t="str">
        <f t="shared" si="7"/>
        <v>*</v>
      </c>
      <c r="CD77" s="13" t="str">
        <f t="shared" si="8"/>
        <v>*</v>
      </c>
      <c r="CE77" s="13" t="str">
        <f t="shared" si="9"/>
        <v>*</v>
      </c>
    </row>
    <row r="78" spans="1:83" x14ac:dyDescent="0.25">
      <c r="A78" s="2" t="s">
        <v>76</v>
      </c>
      <c r="B78" s="4">
        <v>10823</v>
      </c>
      <c r="C78" s="4">
        <v>4289</v>
      </c>
      <c r="D78" s="3">
        <v>27.547434996486295</v>
      </c>
      <c r="E78" s="15">
        <v>24.567814476458185</v>
      </c>
      <c r="F78" s="15">
        <v>52.115249472944484</v>
      </c>
      <c r="G78" s="16">
        <v>7.4</v>
      </c>
      <c r="H78" s="5">
        <v>283</v>
      </c>
      <c r="I78" s="5">
        <v>10480</v>
      </c>
      <c r="J78" s="5">
        <v>403</v>
      </c>
      <c r="K78" s="5">
        <v>69</v>
      </c>
      <c r="L78" s="5">
        <v>341</v>
      </c>
      <c r="M78" s="5">
        <v>31</v>
      </c>
      <c r="N78" s="5">
        <v>334</v>
      </c>
      <c r="O78" s="5">
        <v>9643</v>
      </c>
      <c r="P78" s="5">
        <v>403</v>
      </c>
      <c r="Q78" s="5">
        <v>75</v>
      </c>
      <c r="R78" s="5">
        <v>427</v>
      </c>
      <c r="S78" s="5">
        <v>275</v>
      </c>
      <c r="T78" s="5">
        <v>436</v>
      </c>
      <c r="U78" s="17">
        <v>31241</v>
      </c>
      <c r="V78" s="17">
        <v>43628</v>
      </c>
      <c r="W78" s="15">
        <v>11.7</v>
      </c>
      <c r="X78" s="15">
        <v>11.9</v>
      </c>
      <c r="Y78" s="5">
        <v>1507</v>
      </c>
      <c r="Z78" s="16">
        <v>34.771068347710681</v>
      </c>
      <c r="AA78" s="15">
        <v>1.3934970139349701</v>
      </c>
      <c r="AB78" s="16">
        <v>14.863968148639682</v>
      </c>
      <c r="AC78" s="1"/>
      <c r="AD78" s="5">
        <v>95</v>
      </c>
      <c r="AE78" s="15">
        <v>8.8000000000000007</v>
      </c>
      <c r="AF78" s="15">
        <v>6.5</v>
      </c>
      <c r="AG78" s="15">
        <v>8</v>
      </c>
      <c r="AH78" s="15">
        <v>88.3</v>
      </c>
      <c r="AI78" s="15">
        <v>25.3</v>
      </c>
      <c r="AJ78" s="15">
        <v>32.6</v>
      </c>
      <c r="AK78" s="1">
        <v>0</v>
      </c>
      <c r="AL78" s="15">
        <v>96.6</v>
      </c>
      <c r="AM78" s="15">
        <v>0</v>
      </c>
      <c r="AN78" s="15">
        <v>0</v>
      </c>
      <c r="AO78" s="15">
        <v>0.9</v>
      </c>
      <c r="AP78" s="3">
        <v>2.6</v>
      </c>
      <c r="AQ78" s="3">
        <v>6.8</v>
      </c>
      <c r="AR78" s="6">
        <v>96.8</v>
      </c>
      <c r="AS78" s="6">
        <v>2.1</v>
      </c>
      <c r="AT78" s="6">
        <v>1.1000000000000001</v>
      </c>
      <c r="AU78" s="6">
        <v>0</v>
      </c>
      <c r="AW78" s="3">
        <v>5.3</v>
      </c>
      <c r="AX78" s="3">
        <v>27.1</v>
      </c>
      <c r="AY78">
        <v>24.6</v>
      </c>
      <c r="AZ78">
        <v>105</v>
      </c>
      <c r="BA78" s="18">
        <f t="shared" si="10"/>
        <v>970.15614894206783</v>
      </c>
      <c r="BB78" s="3">
        <v>588.98</v>
      </c>
      <c r="BC78" s="4">
        <v>25</v>
      </c>
      <c r="BD78" s="4">
        <v>24</v>
      </c>
      <c r="BE78" s="4">
        <v>6</v>
      </c>
      <c r="BF78" s="4">
        <v>8</v>
      </c>
      <c r="BG78" s="18">
        <v>118.876</v>
      </c>
      <c r="BH78" s="18">
        <v>169.43600000000001</v>
      </c>
      <c r="BI78" s="18" t="s">
        <v>1</v>
      </c>
      <c r="BJ78" s="18" t="s">
        <v>1</v>
      </c>
      <c r="BK78" s="18">
        <v>674.45</v>
      </c>
      <c r="BL78" s="18">
        <v>507.94</v>
      </c>
      <c r="BM78">
        <v>123</v>
      </c>
      <c r="BN78">
        <v>0</v>
      </c>
      <c r="BO78">
        <v>0</v>
      </c>
      <c r="BP78">
        <v>0</v>
      </c>
      <c r="BQ78">
        <v>1</v>
      </c>
      <c r="BR78">
        <v>104</v>
      </c>
      <c r="BS78">
        <v>1</v>
      </c>
      <c r="BT78">
        <v>0</v>
      </c>
      <c r="BU78">
        <v>0</v>
      </c>
      <c r="BV78">
        <v>0</v>
      </c>
      <c r="BW78" s="3">
        <v>34.188034188034202</v>
      </c>
      <c r="BX78" s="3">
        <v>33.849129593810403</v>
      </c>
      <c r="BY78" s="3">
        <v>28.571428571428498</v>
      </c>
      <c r="BZ78" s="4">
        <v>6</v>
      </c>
      <c r="CA78" s="4">
        <v>7</v>
      </c>
      <c r="CB78" s="13">
        <f t="shared" si="6"/>
        <v>118.876</v>
      </c>
      <c r="CC78" s="13">
        <f t="shared" si="7"/>
        <v>169.43600000000001</v>
      </c>
      <c r="CD78" s="13" t="str">
        <f t="shared" si="8"/>
        <v>*</v>
      </c>
      <c r="CE78" s="13" t="str">
        <f t="shared" si="9"/>
        <v>*</v>
      </c>
    </row>
    <row r="79" spans="1:83" x14ac:dyDescent="0.25">
      <c r="A79" s="2" t="s">
        <v>77</v>
      </c>
      <c r="B79" s="4">
        <v>23869</v>
      </c>
      <c r="C79" s="4">
        <v>9784</v>
      </c>
      <c r="D79" s="3">
        <v>26.776137191286498</v>
      </c>
      <c r="E79" s="15">
        <v>31.265311527511091</v>
      </c>
      <c r="F79" s="15">
        <v>58.041448718797589</v>
      </c>
      <c r="G79" s="16">
        <v>9.3000000000000007</v>
      </c>
      <c r="H79" s="5">
        <v>835.91666666666663</v>
      </c>
      <c r="I79" s="5">
        <v>24121</v>
      </c>
      <c r="J79" s="5">
        <v>58</v>
      </c>
      <c r="K79" s="5">
        <v>166</v>
      </c>
      <c r="L79" s="5">
        <v>113</v>
      </c>
      <c r="M79" s="5">
        <v>145</v>
      </c>
      <c r="N79" s="5">
        <v>859</v>
      </c>
      <c r="O79" s="5">
        <v>23321</v>
      </c>
      <c r="P79" s="5">
        <v>44</v>
      </c>
      <c r="Q79" s="5">
        <v>180</v>
      </c>
      <c r="R79" s="5">
        <v>112</v>
      </c>
      <c r="S79" s="5">
        <v>212</v>
      </c>
      <c r="T79" s="5">
        <v>1159</v>
      </c>
      <c r="U79" s="17">
        <v>28176</v>
      </c>
      <c r="V79" s="17">
        <v>42325</v>
      </c>
      <c r="W79" s="15">
        <v>13.4</v>
      </c>
      <c r="X79" s="15">
        <v>19.3</v>
      </c>
      <c r="Y79" s="5">
        <v>3775</v>
      </c>
      <c r="Z79" s="16">
        <v>59.47019867549669</v>
      </c>
      <c r="AA79" s="15">
        <v>5.7483443708609272</v>
      </c>
      <c r="AB79" s="16">
        <v>17.85430463576159</v>
      </c>
      <c r="AC79" s="1"/>
      <c r="AD79" s="5">
        <v>322</v>
      </c>
      <c r="AE79" s="15">
        <v>13.5</v>
      </c>
      <c r="AF79" s="15">
        <v>5.0999999999999996</v>
      </c>
      <c r="AG79" s="15">
        <v>8.5</v>
      </c>
      <c r="AH79" s="15">
        <v>69.8</v>
      </c>
      <c r="AI79" s="15">
        <v>19.600000000000001</v>
      </c>
      <c r="AJ79" s="15">
        <v>28.9</v>
      </c>
      <c r="AK79" s="1">
        <v>3</v>
      </c>
      <c r="AL79" s="15">
        <v>97.8</v>
      </c>
      <c r="AM79" s="15">
        <v>0</v>
      </c>
      <c r="AN79" s="15">
        <v>0.9</v>
      </c>
      <c r="AO79" s="15">
        <v>0.6</v>
      </c>
      <c r="AP79" s="3">
        <v>0.6</v>
      </c>
      <c r="AQ79" s="3">
        <v>10.199999999999999</v>
      </c>
      <c r="AR79" s="6">
        <v>94.7</v>
      </c>
      <c r="AS79" s="6">
        <v>0</v>
      </c>
      <c r="AT79" s="6">
        <v>0.6</v>
      </c>
      <c r="AU79" s="6">
        <v>0.9</v>
      </c>
      <c r="AW79" s="3">
        <v>9.6999999999999993</v>
      </c>
      <c r="AX79" s="3">
        <v>34.6</v>
      </c>
      <c r="AY79">
        <v>30.6</v>
      </c>
      <c r="AZ79">
        <v>190</v>
      </c>
      <c r="BA79" s="18">
        <f t="shared" si="10"/>
        <v>796.01156311533794</v>
      </c>
      <c r="BB79" s="3">
        <v>608.41999999999996</v>
      </c>
      <c r="BC79" s="4">
        <v>45</v>
      </c>
      <c r="BD79" s="4">
        <v>48</v>
      </c>
      <c r="BE79" s="4">
        <v>8</v>
      </c>
      <c r="BF79" s="4">
        <v>16</v>
      </c>
      <c r="BG79" s="18">
        <v>143.31900000000002</v>
      </c>
      <c r="BH79" s="18">
        <v>148.74399999999997</v>
      </c>
      <c r="BI79" s="18" t="s">
        <v>1</v>
      </c>
      <c r="BJ79" s="18" t="s">
        <v>1</v>
      </c>
      <c r="BK79" s="18">
        <v>718.04</v>
      </c>
      <c r="BL79" s="18">
        <v>487.03</v>
      </c>
      <c r="BM79">
        <v>227</v>
      </c>
      <c r="BN79">
        <v>1</v>
      </c>
      <c r="BO79">
        <v>0</v>
      </c>
      <c r="BP79">
        <v>0</v>
      </c>
      <c r="BQ79">
        <v>3</v>
      </c>
      <c r="BR79">
        <v>188</v>
      </c>
      <c r="BS79">
        <v>0</v>
      </c>
      <c r="BT79">
        <v>0</v>
      </c>
      <c r="BU79">
        <v>0</v>
      </c>
      <c r="BV79">
        <v>1</v>
      </c>
      <c r="BW79" s="3">
        <v>37.037037037037003</v>
      </c>
      <c r="BX79" s="3">
        <v>26.453298497713899</v>
      </c>
      <c r="BY79" s="3">
        <v>30.397994359135001</v>
      </c>
      <c r="BZ79" s="4">
        <v>16</v>
      </c>
      <c r="CA79" s="4">
        <v>24</v>
      </c>
      <c r="CB79" s="13">
        <f t="shared" si="6"/>
        <v>143.31900000000002</v>
      </c>
      <c r="CC79" s="13">
        <f t="shared" si="7"/>
        <v>148.74399999999997</v>
      </c>
      <c r="CD79" s="13" t="str">
        <f t="shared" si="8"/>
        <v>*</v>
      </c>
      <c r="CE79" s="13" t="str">
        <f t="shared" si="9"/>
        <v>*</v>
      </c>
    </row>
    <row r="80" spans="1:83" x14ac:dyDescent="0.25">
      <c r="A80" s="2" t="s">
        <v>78</v>
      </c>
      <c r="B80" s="4">
        <v>3573</v>
      </c>
      <c r="C80" s="4">
        <v>1576</v>
      </c>
      <c r="D80" s="3">
        <v>49.597180261832833</v>
      </c>
      <c r="E80" s="15">
        <v>30.312185297079559</v>
      </c>
      <c r="F80" s="15">
        <v>79.909365558912384</v>
      </c>
      <c r="G80" s="16">
        <v>7.1</v>
      </c>
      <c r="H80" s="5">
        <v>110.41666666666667</v>
      </c>
      <c r="I80" s="5">
        <v>3625</v>
      </c>
      <c r="J80" s="5">
        <v>0</v>
      </c>
      <c r="K80" s="5">
        <v>165</v>
      </c>
      <c r="L80" s="5">
        <v>17</v>
      </c>
      <c r="M80" s="5">
        <v>3</v>
      </c>
      <c r="N80" s="5">
        <v>55</v>
      </c>
      <c r="O80" s="5">
        <v>3380</v>
      </c>
      <c r="P80" s="5">
        <v>4</v>
      </c>
      <c r="Q80" s="5">
        <v>155</v>
      </c>
      <c r="R80" s="5">
        <v>16</v>
      </c>
      <c r="S80" s="5">
        <v>18</v>
      </c>
      <c r="T80" s="5">
        <v>71</v>
      </c>
      <c r="U80" s="17">
        <v>40986</v>
      </c>
      <c r="V80" s="17">
        <v>37651</v>
      </c>
      <c r="W80" s="15">
        <v>11.9</v>
      </c>
      <c r="X80" s="15">
        <v>16.3</v>
      </c>
      <c r="Y80" s="5">
        <v>542</v>
      </c>
      <c r="Z80" s="16">
        <v>38.929889298892988</v>
      </c>
      <c r="AA80" s="15">
        <v>1.4760147601476015</v>
      </c>
      <c r="AB80" s="16">
        <v>13.284132841328413</v>
      </c>
      <c r="AC80" s="1"/>
      <c r="AD80" s="5">
        <v>43</v>
      </c>
      <c r="AE80" s="15">
        <v>12</v>
      </c>
      <c r="AF80" s="15">
        <v>2.2999999999999998</v>
      </c>
      <c r="AG80" s="15">
        <v>9.8000000000000007</v>
      </c>
      <c r="AH80" s="15">
        <v>85.4</v>
      </c>
      <c r="AI80" s="15">
        <v>23.3</v>
      </c>
      <c r="AJ80" s="15">
        <v>23.3</v>
      </c>
      <c r="AK80" s="1">
        <v>0</v>
      </c>
      <c r="AL80" s="15">
        <v>88.6</v>
      </c>
      <c r="AM80" s="15">
        <v>0</v>
      </c>
      <c r="AN80" s="15">
        <v>8.6</v>
      </c>
      <c r="AO80" s="15">
        <v>0</v>
      </c>
      <c r="AP80" s="3">
        <v>2.9</v>
      </c>
      <c r="AQ80" s="3">
        <v>2.9</v>
      </c>
      <c r="AR80" s="6">
        <v>88.4</v>
      </c>
      <c r="AS80" s="6">
        <v>2.2999999999999998</v>
      </c>
      <c r="AT80" s="6">
        <v>7</v>
      </c>
      <c r="AU80" s="6">
        <v>0</v>
      </c>
      <c r="AW80" s="3">
        <v>0</v>
      </c>
      <c r="AX80" s="3" t="s">
        <v>1</v>
      </c>
      <c r="AY80" t="s">
        <v>1</v>
      </c>
      <c r="AZ80">
        <v>42</v>
      </c>
      <c r="BA80" s="18">
        <f t="shared" si="10"/>
        <v>1175.4827875734677</v>
      </c>
      <c r="BB80" s="3">
        <v>555.70000000000005</v>
      </c>
      <c r="BC80" s="4">
        <v>12</v>
      </c>
      <c r="BD80" s="4">
        <v>13</v>
      </c>
      <c r="BE80" s="4">
        <v>5</v>
      </c>
      <c r="BF80" s="4">
        <v>3</v>
      </c>
      <c r="BG80" s="18" t="s">
        <v>1</v>
      </c>
      <c r="BH80" s="18" t="s">
        <v>1</v>
      </c>
      <c r="BI80" s="18" t="s">
        <v>1</v>
      </c>
      <c r="BJ80" s="18" t="s">
        <v>1</v>
      </c>
      <c r="BK80" s="18">
        <v>597.94000000000005</v>
      </c>
      <c r="BL80" s="18">
        <v>541.16</v>
      </c>
      <c r="BM80">
        <v>42</v>
      </c>
      <c r="BN80">
        <v>0</v>
      </c>
      <c r="BO80">
        <v>0</v>
      </c>
      <c r="BP80">
        <v>0</v>
      </c>
      <c r="BQ80">
        <v>0</v>
      </c>
      <c r="BR80">
        <v>36</v>
      </c>
      <c r="BS80">
        <v>0</v>
      </c>
      <c r="BT80">
        <v>2</v>
      </c>
      <c r="BU80">
        <v>0</v>
      </c>
      <c r="BV80">
        <v>0</v>
      </c>
      <c r="BW80" s="3" t="s">
        <v>1</v>
      </c>
      <c r="BX80" s="3" t="s">
        <v>1</v>
      </c>
      <c r="BY80" s="3" t="s">
        <v>1</v>
      </c>
      <c r="BZ80" s="4">
        <v>1</v>
      </c>
      <c r="CA80" s="4">
        <v>4</v>
      </c>
      <c r="CB80" s="13" t="str">
        <f t="shared" si="6"/>
        <v>*</v>
      </c>
      <c r="CC80" s="13" t="str">
        <f t="shared" si="7"/>
        <v>*</v>
      </c>
      <c r="CD80" s="13" t="str">
        <f t="shared" si="8"/>
        <v>*</v>
      </c>
      <c r="CE80" s="13" t="str">
        <f t="shared" si="9"/>
        <v>*</v>
      </c>
    </row>
    <row r="81" spans="1:83" x14ac:dyDescent="0.25">
      <c r="A81" s="2" t="s">
        <v>79</v>
      </c>
      <c r="B81" s="4">
        <v>21884</v>
      </c>
      <c r="C81" s="4">
        <v>8890</v>
      </c>
      <c r="D81" s="3">
        <v>26.086956521739129</v>
      </c>
      <c r="E81" s="15">
        <v>29.129725512447692</v>
      </c>
      <c r="F81" s="15">
        <v>55.216682034186825</v>
      </c>
      <c r="G81" s="16">
        <v>7.7</v>
      </c>
      <c r="H81" s="5">
        <v>381.66666666666669</v>
      </c>
      <c r="I81" s="5">
        <v>21890</v>
      </c>
      <c r="J81" s="5">
        <v>64</v>
      </c>
      <c r="K81" s="5">
        <v>72</v>
      </c>
      <c r="L81" s="5">
        <v>133</v>
      </c>
      <c r="M81" s="5">
        <v>41</v>
      </c>
      <c r="N81" s="5">
        <v>434</v>
      </c>
      <c r="O81" s="5">
        <v>21435</v>
      </c>
      <c r="P81" s="5">
        <v>109</v>
      </c>
      <c r="Q81" s="5">
        <v>67</v>
      </c>
      <c r="R81" s="5">
        <v>166</v>
      </c>
      <c r="S81" s="5">
        <v>107</v>
      </c>
      <c r="T81" s="5">
        <v>614</v>
      </c>
      <c r="U81" s="17">
        <v>36740</v>
      </c>
      <c r="V81" s="17">
        <v>51870</v>
      </c>
      <c r="W81" s="15">
        <v>7.7</v>
      </c>
      <c r="X81" s="15">
        <v>9.8000000000000007</v>
      </c>
      <c r="Y81" s="5">
        <v>4541</v>
      </c>
      <c r="Z81" s="16">
        <v>26.337811054833736</v>
      </c>
      <c r="AA81" s="15">
        <v>1.6956617485135432</v>
      </c>
      <c r="AB81" s="16">
        <v>12.508258092931072</v>
      </c>
      <c r="AC81" s="1"/>
      <c r="AD81" s="5">
        <v>247</v>
      </c>
      <c r="AE81" s="15">
        <v>11.3</v>
      </c>
      <c r="AF81" s="15">
        <v>4.0999999999999996</v>
      </c>
      <c r="AG81" s="15">
        <v>7.6</v>
      </c>
      <c r="AH81" s="15">
        <v>87.8</v>
      </c>
      <c r="AI81" s="15">
        <v>30.8</v>
      </c>
      <c r="AJ81" s="15">
        <v>34</v>
      </c>
      <c r="AK81" s="1">
        <v>3</v>
      </c>
      <c r="AL81" s="15">
        <v>98.2</v>
      </c>
      <c r="AM81" s="15">
        <v>0.4</v>
      </c>
      <c r="AN81" s="15">
        <v>0</v>
      </c>
      <c r="AO81" s="15">
        <v>0</v>
      </c>
      <c r="AP81" s="3">
        <v>1.5</v>
      </c>
      <c r="AQ81" s="3">
        <v>4.4000000000000004</v>
      </c>
      <c r="AR81" s="6">
        <v>94.3</v>
      </c>
      <c r="AS81" s="6">
        <v>0</v>
      </c>
      <c r="AT81" s="6">
        <v>0</v>
      </c>
      <c r="AU81" s="6">
        <v>0.8</v>
      </c>
      <c r="AW81" s="3">
        <v>6.5</v>
      </c>
      <c r="AX81" s="3">
        <v>24.6</v>
      </c>
      <c r="AY81">
        <v>24.4</v>
      </c>
      <c r="AZ81">
        <v>171</v>
      </c>
      <c r="BA81" s="18">
        <f t="shared" si="10"/>
        <v>781.39279839151891</v>
      </c>
      <c r="BB81" s="3">
        <v>563.47</v>
      </c>
      <c r="BC81" s="4">
        <v>31</v>
      </c>
      <c r="BD81" s="4">
        <v>47</v>
      </c>
      <c r="BE81" s="4">
        <v>11</v>
      </c>
      <c r="BF81" s="4">
        <v>14</v>
      </c>
      <c r="BG81" s="18">
        <v>98.811999999999998</v>
      </c>
      <c r="BH81" s="18">
        <v>163.30200000000002</v>
      </c>
      <c r="BI81" s="18" t="s">
        <v>1</v>
      </c>
      <c r="BJ81" s="18" t="s">
        <v>1</v>
      </c>
      <c r="BK81" s="18">
        <v>733.88</v>
      </c>
      <c r="BL81" s="18">
        <v>422.42</v>
      </c>
      <c r="BM81">
        <v>165</v>
      </c>
      <c r="BN81">
        <v>0</v>
      </c>
      <c r="BO81">
        <v>0</v>
      </c>
      <c r="BP81">
        <v>0</v>
      </c>
      <c r="BQ81">
        <v>0</v>
      </c>
      <c r="BR81">
        <v>169</v>
      </c>
      <c r="BS81">
        <v>0</v>
      </c>
      <c r="BT81">
        <v>0</v>
      </c>
      <c r="BU81">
        <v>0</v>
      </c>
      <c r="BV81">
        <v>1</v>
      </c>
      <c r="BW81" s="3">
        <v>19.274896741624602</v>
      </c>
      <c r="BX81" s="3">
        <v>22.9741019214703</v>
      </c>
      <c r="BY81" s="3">
        <v>23.0149597238204</v>
      </c>
      <c r="BZ81" s="4">
        <v>10</v>
      </c>
      <c r="CA81" s="4">
        <v>17</v>
      </c>
      <c r="CB81" s="13">
        <f t="shared" si="6"/>
        <v>98.811999999999998</v>
      </c>
      <c r="CC81" s="13">
        <f t="shared" si="7"/>
        <v>163.30200000000002</v>
      </c>
      <c r="CD81" s="13" t="str">
        <f t="shared" si="8"/>
        <v>*</v>
      </c>
      <c r="CE81" s="13" t="str">
        <f t="shared" si="9"/>
        <v>*</v>
      </c>
    </row>
    <row r="82" spans="1:83" x14ac:dyDescent="0.25">
      <c r="A82" s="2" t="s">
        <v>80</v>
      </c>
      <c r="B82" s="4">
        <v>13269</v>
      </c>
      <c r="C82" s="4">
        <v>5624</v>
      </c>
      <c r="D82" s="3">
        <v>37.067078666151666</v>
      </c>
      <c r="E82" s="15">
        <v>33.771082786146515</v>
      </c>
      <c r="F82" s="15">
        <v>70.838161452298181</v>
      </c>
      <c r="G82" s="16">
        <v>11.2</v>
      </c>
      <c r="H82" s="5">
        <v>688.33333333333337</v>
      </c>
      <c r="I82" s="5">
        <v>13379</v>
      </c>
      <c r="J82" s="5">
        <v>95</v>
      </c>
      <c r="K82" s="5">
        <v>90</v>
      </c>
      <c r="L82" s="5">
        <v>45</v>
      </c>
      <c r="M82" s="5">
        <v>41</v>
      </c>
      <c r="N82" s="5">
        <v>108</v>
      </c>
      <c r="O82" s="5">
        <v>12942</v>
      </c>
      <c r="P82" s="5">
        <v>96</v>
      </c>
      <c r="Q82" s="5">
        <v>92</v>
      </c>
      <c r="R82" s="5">
        <v>31</v>
      </c>
      <c r="S82" s="5">
        <v>108</v>
      </c>
      <c r="T82" s="5">
        <v>166</v>
      </c>
      <c r="U82" s="17">
        <v>28672</v>
      </c>
      <c r="V82" s="17">
        <v>35569</v>
      </c>
      <c r="W82" s="15">
        <v>17.3</v>
      </c>
      <c r="X82" s="15">
        <v>21.2</v>
      </c>
      <c r="Y82" s="5">
        <v>2799</v>
      </c>
      <c r="Z82" s="16">
        <v>58.306538049303327</v>
      </c>
      <c r="AA82" s="15">
        <v>3.5727045373347623E-2</v>
      </c>
      <c r="AB82" s="16">
        <v>14.969632011432655</v>
      </c>
      <c r="AC82" s="1"/>
      <c r="AD82" s="5">
        <v>189</v>
      </c>
      <c r="AE82" s="15">
        <v>14.2</v>
      </c>
      <c r="AF82" s="15">
        <v>3.9</v>
      </c>
      <c r="AG82" s="15">
        <v>9.1</v>
      </c>
      <c r="AH82" s="15">
        <v>77.5</v>
      </c>
      <c r="AI82" s="15">
        <v>30.7</v>
      </c>
      <c r="AJ82" s="15">
        <v>34.9</v>
      </c>
      <c r="AK82" s="1">
        <v>2</v>
      </c>
      <c r="AL82" s="15">
        <v>99</v>
      </c>
      <c r="AM82" s="15">
        <v>1</v>
      </c>
      <c r="AN82" s="15">
        <v>0</v>
      </c>
      <c r="AO82" s="15">
        <v>0</v>
      </c>
      <c r="AP82" s="3">
        <v>0</v>
      </c>
      <c r="AQ82" s="3">
        <v>0.5</v>
      </c>
      <c r="AR82" s="6">
        <v>98.4</v>
      </c>
      <c r="AS82" s="6">
        <v>1.1000000000000001</v>
      </c>
      <c r="AT82" s="6">
        <v>0</v>
      </c>
      <c r="AU82" s="6">
        <v>0</v>
      </c>
      <c r="AW82" s="3">
        <v>1.1000000000000001</v>
      </c>
      <c r="AX82" s="3">
        <v>35</v>
      </c>
      <c r="AY82">
        <v>47.1</v>
      </c>
      <c r="AZ82">
        <v>180</v>
      </c>
      <c r="BA82" s="18">
        <f t="shared" si="10"/>
        <v>1356.5453312231516</v>
      </c>
      <c r="BB82" s="3">
        <v>823.61</v>
      </c>
      <c r="BC82" s="4">
        <v>48</v>
      </c>
      <c r="BD82" s="4">
        <v>45</v>
      </c>
      <c r="BE82" s="4">
        <v>8</v>
      </c>
      <c r="BF82" s="4">
        <v>7</v>
      </c>
      <c r="BG82" s="18">
        <v>226.89</v>
      </c>
      <c r="BH82" s="18">
        <v>217.66299999999998</v>
      </c>
      <c r="BI82" s="18" t="s">
        <v>1</v>
      </c>
      <c r="BJ82" s="18" t="s">
        <v>1</v>
      </c>
      <c r="BK82" s="18">
        <v>1103.73</v>
      </c>
      <c r="BL82" s="18">
        <v>585.5</v>
      </c>
      <c r="BM82">
        <v>198</v>
      </c>
      <c r="BN82">
        <v>0</v>
      </c>
      <c r="BO82">
        <v>0</v>
      </c>
      <c r="BP82">
        <v>0</v>
      </c>
      <c r="BQ82">
        <v>0</v>
      </c>
      <c r="BR82">
        <v>179</v>
      </c>
      <c r="BS82">
        <v>0</v>
      </c>
      <c r="BT82">
        <v>0</v>
      </c>
      <c r="BU82">
        <v>0</v>
      </c>
      <c r="BV82">
        <v>0</v>
      </c>
      <c r="BW82" s="3">
        <v>42.717086834733799</v>
      </c>
      <c r="BX82" s="3">
        <v>34.914361001317502</v>
      </c>
      <c r="BY82" s="3">
        <v>33.970276008492498</v>
      </c>
      <c r="BZ82" s="4">
        <v>7</v>
      </c>
      <c r="CA82" s="4">
        <v>16</v>
      </c>
      <c r="CB82" s="13">
        <f t="shared" si="6"/>
        <v>226.89</v>
      </c>
      <c r="CC82" s="13">
        <f t="shared" si="7"/>
        <v>217.66299999999998</v>
      </c>
      <c r="CD82" s="13" t="str">
        <f t="shared" si="8"/>
        <v>*</v>
      </c>
      <c r="CE82" s="13" t="str">
        <f t="shared" si="9"/>
        <v>*</v>
      </c>
    </row>
    <row r="83" spans="1:83" x14ac:dyDescent="0.25">
      <c r="A83" s="2" t="s">
        <v>81</v>
      </c>
      <c r="B83" s="4">
        <v>18771</v>
      </c>
      <c r="C83" s="4">
        <v>7324</v>
      </c>
      <c r="D83" s="3">
        <v>21.973425196850393</v>
      </c>
      <c r="E83" s="15">
        <v>31.988188976377952</v>
      </c>
      <c r="F83" s="15">
        <v>53.961614173228348</v>
      </c>
      <c r="G83" s="16">
        <v>8.4</v>
      </c>
      <c r="H83" s="5">
        <v>612.91666666666663</v>
      </c>
      <c r="I83" s="5">
        <v>18554</v>
      </c>
      <c r="J83" s="5">
        <v>460</v>
      </c>
      <c r="K83" s="5">
        <v>122</v>
      </c>
      <c r="L83" s="5">
        <v>153</v>
      </c>
      <c r="M83" s="5">
        <v>41</v>
      </c>
      <c r="N83" s="5">
        <v>598</v>
      </c>
      <c r="O83" s="5">
        <v>17984</v>
      </c>
      <c r="P83" s="5">
        <v>391</v>
      </c>
      <c r="Q83" s="5">
        <v>91</v>
      </c>
      <c r="R83" s="5">
        <v>148</v>
      </c>
      <c r="S83" s="5">
        <v>157</v>
      </c>
      <c r="T83" s="5">
        <v>767</v>
      </c>
      <c r="U83" s="17">
        <v>33786</v>
      </c>
      <c r="V83" s="17">
        <v>50589</v>
      </c>
      <c r="W83" s="15">
        <v>8.8000000000000007</v>
      </c>
      <c r="X83" s="15">
        <v>10.5</v>
      </c>
      <c r="Y83" s="5">
        <v>3592</v>
      </c>
      <c r="Z83" s="16">
        <v>34.548997772828507</v>
      </c>
      <c r="AA83" s="15">
        <v>3.591314031180401</v>
      </c>
      <c r="AB83" s="16">
        <v>16.258351893095767</v>
      </c>
      <c r="AC83" s="1"/>
      <c r="AD83" s="5">
        <v>228</v>
      </c>
      <c r="AE83" s="15">
        <v>12.1</v>
      </c>
      <c r="AF83" s="15">
        <v>4.9000000000000004</v>
      </c>
      <c r="AG83" s="15">
        <v>8.5</v>
      </c>
      <c r="AH83" s="15">
        <v>87.6</v>
      </c>
      <c r="AI83" s="15">
        <v>28.5</v>
      </c>
      <c r="AJ83" s="15">
        <v>29.8</v>
      </c>
      <c r="AK83" s="1">
        <v>3</v>
      </c>
      <c r="AL83" s="15">
        <v>91.2</v>
      </c>
      <c r="AM83" s="15">
        <v>1.9</v>
      </c>
      <c r="AN83" s="15">
        <v>0</v>
      </c>
      <c r="AO83" s="15">
        <v>0</v>
      </c>
      <c r="AP83" s="3">
        <v>6.9</v>
      </c>
      <c r="AQ83" s="3">
        <v>6.6</v>
      </c>
      <c r="AR83" s="6">
        <v>92.5</v>
      </c>
      <c r="AS83" s="6">
        <v>0.4</v>
      </c>
      <c r="AT83" s="6">
        <v>0.4</v>
      </c>
      <c r="AU83" s="6">
        <v>0.4</v>
      </c>
      <c r="AW83" s="3">
        <v>6.1</v>
      </c>
      <c r="AX83" s="3">
        <v>35.299999999999997</v>
      </c>
      <c r="AY83">
        <v>25.3</v>
      </c>
      <c r="AZ83">
        <v>125</v>
      </c>
      <c r="BA83" s="18">
        <f t="shared" si="10"/>
        <v>665.92083533109587</v>
      </c>
      <c r="BB83" s="3">
        <v>493.55</v>
      </c>
      <c r="BC83" s="4">
        <v>31</v>
      </c>
      <c r="BD83" s="4">
        <v>30</v>
      </c>
      <c r="BE83" s="4">
        <v>10</v>
      </c>
      <c r="BF83" s="4">
        <v>6</v>
      </c>
      <c r="BG83" s="18">
        <v>119.19</v>
      </c>
      <c r="BH83" s="18">
        <v>121.86699999999999</v>
      </c>
      <c r="BI83" s="18" t="s">
        <v>1</v>
      </c>
      <c r="BJ83" s="18" t="s">
        <v>1</v>
      </c>
      <c r="BK83" s="18">
        <v>612.75</v>
      </c>
      <c r="BL83" s="18">
        <v>418.33</v>
      </c>
      <c r="BM83">
        <v>150</v>
      </c>
      <c r="BN83">
        <v>0</v>
      </c>
      <c r="BO83">
        <v>1</v>
      </c>
      <c r="BP83">
        <v>1</v>
      </c>
      <c r="BQ83">
        <v>2</v>
      </c>
      <c r="BR83">
        <v>123</v>
      </c>
      <c r="BS83">
        <v>1</v>
      </c>
      <c r="BT83">
        <v>0</v>
      </c>
      <c r="BU83">
        <v>1</v>
      </c>
      <c r="BV83">
        <v>0</v>
      </c>
      <c r="BW83" s="3">
        <v>34.482758620689602</v>
      </c>
      <c r="BX83" s="3">
        <v>29.6116504854369</v>
      </c>
      <c r="BY83" s="3">
        <v>29.425723777883199</v>
      </c>
      <c r="BZ83" s="4">
        <v>11</v>
      </c>
      <c r="CA83" s="4">
        <v>18</v>
      </c>
      <c r="CB83" s="13">
        <f t="shared" si="6"/>
        <v>119.19</v>
      </c>
      <c r="CC83" s="13">
        <f t="shared" si="7"/>
        <v>121.86699999999999</v>
      </c>
      <c r="CD83" s="13" t="str">
        <f t="shared" si="8"/>
        <v>*</v>
      </c>
      <c r="CE83" s="13" t="str">
        <f t="shared" si="9"/>
        <v>*</v>
      </c>
    </row>
    <row r="84" spans="1:83" x14ac:dyDescent="0.25">
      <c r="A84" s="2" t="s">
        <v>82</v>
      </c>
      <c r="B84" s="4">
        <v>231958</v>
      </c>
      <c r="C84" s="4">
        <v>88120</v>
      </c>
      <c r="D84" s="3">
        <v>13.678420858104003</v>
      </c>
      <c r="E84" s="15">
        <v>31.630447720054374</v>
      </c>
      <c r="F84" s="15">
        <v>45.308868578158375</v>
      </c>
      <c r="G84" s="16">
        <v>7.4</v>
      </c>
      <c r="H84" s="5">
        <v>3012.6666666666665</v>
      </c>
      <c r="I84" s="5">
        <v>200033</v>
      </c>
      <c r="J84" s="5">
        <v>6571</v>
      </c>
      <c r="K84" s="5">
        <v>956</v>
      </c>
      <c r="L84" s="5">
        <v>9399</v>
      </c>
      <c r="M84" s="5">
        <v>3467</v>
      </c>
      <c r="N84" s="5">
        <v>5687</v>
      </c>
      <c r="O84" s="5">
        <v>207817</v>
      </c>
      <c r="P84" s="5">
        <v>7748</v>
      </c>
      <c r="Q84" s="5">
        <v>1126</v>
      </c>
      <c r="R84" s="5">
        <v>11625</v>
      </c>
      <c r="S84" s="5">
        <v>3642</v>
      </c>
      <c r="T84" s="5">
        <v>6782</v>
      </c>
      <c r="U84" s="17">
        <v>48617</v>
      </c>
      <c r="V84" s="17">
        <v>79670</v>
      </c>
      <c r="W84" s="15">
        <v>4.5</v>
      </c>
      <c r="X84" s="15">
        <v>4.7</v>
      </c>
      <c r="Y84" s="5">
        <v>38681</v>
      </c>
      <c r="Z84" s="16">
        <v>16.320674232827486</v>
      </c>
      <c r="AA84" s="15">
        <v>3.1488327602699</v>
      </c>
      <c r="AB84" s="16">
        <v>11.982627129598511</v>
      </c>
      <c r="AC84" s="1"/>
      <c r="AD84" s="5">
        <v>2781</v>
      </c>
      <c r="AE84" s="15">
        <v>12</v>
      </c>
      <c r="AF84" s="15">
        <v>4.4000000000000004</v>
      </c>
      <c r="AG84" s="15">
        <v>7.2</v>
      </c>
      <c r="AH84" s="15">
        <v>90.6</v>
      </c>
      <c r="AI84" s="15">
        <v>28.4</v>
      </c>
      <c r="AJ84" s="15">
        <v>24.3</v>
      </c>
      <c r="AK84" s="1">
        <v>18</v>
      </c>
      <c r="AL84" s="15">
        <v>83</v>
      </c>
      <c r="AM84" s="15">
        <v>4.4000000000000004</v>
      </c>
      <c r="AN84" s="15">
        <v>0.6</v>
      </c>
      <c r="AO84" s="15">
        <v>8.6999999999999993</v>
      </c>
      <c r="AP84" s="3">
        <v>3.3</v>
      </c>
      <c r="AQ84" s="3">
        <v>3.7</v>
      </c>
      <c r="AR84" s="6">
        <v>81.3</v>
      </c>
      <c r="AS84" s="6">
        <v>5.5</v>
      </c>
      <c r="AT84" s="6">
        <v>0.5</v>
      </c>
      <c r="AU84" s="6">
        <v>9.5</v>
      </c>
      <c r="AW84" s="3">
        <v>4.2</v>
      </c>
      <c r="AX84" s="3">
        <v>14.8</v>
      </c>
      <c r="AY84">
        <v>14.9</v>
      </c>
      <c r="AZ84">
        <v>1274</v>
      </c>
      <c r="BA84" s="18">
        <f t="shared" si="10"/>
        <v>549.23736193621255</v>
      </c>
      <c r="BB84" s="3">
        <v>705.35</v>
      </c>
      <c r="BC84" s="4">
        <v>200</v>
      </c>
      <c r="BD84" s="4">
        <v>361</v>
      </c>
      <c r="BE84" s="4">
        <v>62</v>
      </c>
      <c r="BF84" s="4">
        <v>63</v>
      </c>
      <c r="BG84" s="18">
        <v>114.27900000000001</v>
      </c>
      <c r="BH84" s="18">
        <v>187.08700000000002</v>
      </c>
      <c r="BI84" s="18">
        <v>37.164000000000001</v>
      </c>
      <c r="BJ84" s="18">
        <v>31.454999999999998</v>
      </c>
      <c r="BK84" s="18">
        <v>774.7</v>
      </c>
      <c r="BL84" s="18">
        <v>644.86</v>
      </c>
      <c r="BM84">
        <v>1084</v>
      </c>
      <c r="BN84">
        <v>14</v>
      </c>
      <c r="BO84">
        <v>3</v>
      </c>
      <c r="BP84">
        <v>17</v>
      </c>
      <c r="BQ84">
        <v>8</v>
      </c>
      <c r="BR84">
        <v>1225</v>
      </c>
      <c r="BS84">
        <v>18</v>
      </c>
      <c r="BT84">
        <v>3</v>
      </c>
      <c r="BU84">
        <v>19</v>
      </c>
      <c r="BV84">
        <v>9</v>
      </c>
      <c r="BW84" s="3">
        <v>17.7716037555087</v>
      </c>
      <c r="BX84" s="3">
        <v>16.173570019723801</v>
      </c>
      <c r="BY84" s="3">
        <v>14.612782932963301</v>
      </c>
      <c r="BZ84" s="4">
        <v>119</v>
      </c>
      <c r="CA84" s="4">
        <v>179</v>
      </c>
      <c r="CB84" s="13">
        <f t="shared" si="6"/>
        <v>114.27900000000001</v>
      </c>
      <c r="CC84" s="13">
        <f t="shared" si="7"/>
        <v>187.08700000000002</v>
      </c>
      <c r="CD84" s="13">
        <f t="shared" si="8"/>
        <v>37.164000000000001</v>
      </c>
      <c r="CE84" s="13">
        <f t="shared" si="9"/>
        <v>31.454999999999998</v>
      </c>
    </row>
    <row r="85" spans="1:83" x14ac:dyDescent="0.25">
      <c r="A85" s="2" t="s">
        <v>83</v>
      </c>
      <c r="B85" s="4">
        <v>10912</v>
      </c>
      <c r="C85" s="4">
        <v>4546</v>
      </c>
      <c r="D85" s="3">
        <v>32.34016139044072</v>
      </c>
      <c r="E85" s="15">
        <v>36.995654872749846</v>
      </c>
      <c r="F85" s="15">
        <v>69.335816263190566</v>
      </c>
      <c r="G85" s="16">
        <v>9.1</v>
      </c>
      <c r="H85" s="5">
        <v>225</v>
      </c>
      <c r="I85" s="5">
        <v>10960</v>
      </c>
      <c r="J85" s="5">
        <v>66</v>
      </c>
      <c r="K85" s="5">
        <v>45</v>
      </c>
      <c r="L85" s="5">
        <v>126</v>
      </c>
      <c r="M85" s="5">
        <v>37</v>
      </c>
      <c r="N85" s="5">
        <v>2009</v>
      </c>
      <c r="O85" s="5">
        <v>10565</v>
      </c>
      <c r="P85" s="5">
        <v>77</v>
      </c>
      <c r="Q85" s="5">
        <v>58</v>
      </c>
      <c r="R85" s="5">
        <v>132</v>
      </c>
      <c r="S85" s="5">
        <v>80</v>
      </c>
      <c r="T85" s="5">
        <v>2195</v>
      </c>
      <c r="U85" s="17">
        <v>34344</v>
      </c>
      <c r="V85" s="17">
        <v>43729</v>
      </c>
      <c r="W85" s="15">
        <v>11.1</v>
      </c>
      <c r="X85" s="15">
        <v>14.9</v>
      </c>
      <c r="Y85" s="5">
        <v>1921</v>
      </c>
      <c r="Z85" s="16">
        <v>51.639770952628837</v>
      </c>
      <c r="AA85" s="15">
        <v>12.701717855283706</v>
      </c>
      <c r="AB85" s="16">
        <v>16.710046850598648</v>
      </c>
      <c r="AC85" s="1"/>
      <c r="AD85" s="5">
        <v>160</v>
      </c>
      <c r="AE85" s="15">
        <v>14.7</v>
      </c>
      <c r="AF85" s="15">
        <v>5.0999999999999996</v>
      </c>
      <c r="AG85" s="15">
        <v>7.9</v>
      </c>
      <c r="AH85" s="15">
        <v>84.7</v>
      </c>
      <c r="AI85" s="15">
        <v>33.1</v>
      </c>
      <c r="AJ85" s="15">
        <v>41.3</v>
      </c>
      <c r="AK85" s="1">
        <v>3</v>
      </c>
      <c r="AL85" s="15">
        <v>65.8</v>
      </c>
      <c r="AM85" s="15">
        <v>0</v>
      </c>
      <c r="AN85" s="15">
        <v>0.7</v>
      </c>
      <c r="AO85" s="15">
        <v>1.4</v>
      </c>
      <c r="AP85" s="3">
        <v>32.200000000000003</v>
      </c>
      <c r="AQ85" s="3">
        <v>39</v>
      </c>
      <c r="AR85" s="6">
        <v>73.099999999999994</v>
      </c>
      <c r="AS85" s="6">
        <v>1.3</v>
      </c>
      <c r="AT85" s="6">
        <v>0</v>
      </c>
      <c r="AU85" s="6">
        <v>0.6</v>
      </c>
      <c r="AW85" s="3">
        <v>32.1</v>
      </c>
      <c r="AX85" s="3">
        <v>48</v>
      </c>
      <c r="AY85">
        <v>49.7</v>
      </c>
      <c r="AZ85">
        <v>122</v>
      </c>
      <c r="BA85" s="18">
        <f t="shared" si="10"/>
        <v>1118.0351906158357</v>
      </c>
      <c r="BB85" s="3">
        <v>687.74</v>
      </c>
      <c r="BC85" s="4">
        <v>27</v>
      </c>
      <c r="BD85" s="4">
        <v>31</v>
      </c>
      <c r="BE85" s="4">
        <v>12</v>
      </c>
      <c r="BF85" s="4">
        <v>4</v>
      </c>
      <c r="BG85" s="18">
        <v>154.55200000000002</v>
      </c>
      <c r="BH85" s="18">
        <v>179.97400000000002</v>
      </c>
      <c r="BI85" s="18" t="s">
        <v>1</v>
      </c>
      <c r="BJ85" s="18" t="s">
        <v>1</v>
      </c>
      <c r="BK85" s="18">
        <v>817.28</v>
      </c>
      <c r="BL85" s="18">
        <v>609.1</v>
      </c>
      <c r="BM85">
        <v>108</v>
      </c>
      <c r="BN85">
        <v>0</v>
      </c>
      <c r="BO85">
        <v>0</v>
      </c>
      <c r="BP85">
        <v>0</v>
      </c>
      <c r="BQ85">
        <v>2</v>
      </c>
      <c r="BR85">
        <v>120</v>
      </c>
      <c r="BS85">
        <v>0</v>
      </c>
      <c r="BT85">
        <v>0</v>
      </c>
      <c r="BU85">
        <v>1</v>
      </c>
      <c r="BV85">
        <v>3</v>
      </c>
      <c r="BW85" s="3">
        <v>75.367647058823493</v>
      </c>
      <c r="BX85" s="3">
        <v>54.187192118226598</v>
      </c>
      <c r="BY85" s="3">
        <v>52.592036063110399</v>
      </c>
      <c r="BZ85" s="4">
        <v>8</v>
      </c>
      <c r="CA85" s="4">
        <v>12</v>
      </c>
      <c r="CB85" s="13">
        <f t="shared" si="6"/>
        <v>154.55200000000002</v>
      </c>
      <c r="CC85" s="13">
        <f t="shared" si="7"/>
        <v>179.97400000000002</v>
      </c>
      <c r="CD85" s="13" t="str">
        <f t="shared" si="8"/>
        <v>*</v>
      </c>
      <c r="CE85" s="13" t="str">
        <f t="shared" si="9"/>
        <v>*</v>
      </c>
    </row>
    <row r="86" spans="1:83" x14ac:dyDescent="0.25">
      <c r="A86" s="2" t="s">
        <v>84</v>
      </c>
      <c r="B86" s="4">
        <v>6264</v>
      </c>
      <c r="C86" s="4">
        <v>2673</v>
      </c>
      <c r="D86" s="3">
        <v>28.246013667425967</v>
      </c>
      <c r="E86" s="15">
        <v>30.296127562642369</v>
      </c>
      <c r="F86" s="15">
        <v>58.542141230068339</v>
      </c>
      <c r="G86" s="16">
        <v>5.7</v>
      </c>
      <c r="H86" s="5">
        <v>184.58333333333334</v>
      </c>
      <c r="I86" s="5">
        <v>6658</v>
      </c>
      <c r="J86" s="5">
        <v>19</v>
      </c>
      <c r="K86" s="5">
        <v>53</v>
      </c>
      <c r="L86" s="5">
        <v>18</v>
      </c>
      <c r="M86" s="5">
        <v>54</v>
      </c>
      <c r="N86" s="5">
        <v>130</v>
      </c>
      <c r="O86" s="5">
        <v>6099</v>
      </c>
      <c r="P86" s="5">
        <v>16</v>
      </c>
      <c r="Q86" s="5">
        <v>61</v>
      </c>
      <c r="R86" s="5">
        <v>13</v>
      </c>
      <c r="S86" s="5">
        <v>75</v>
      </c>
      <c r="T86" s="5">
        <v>165</v>
      </c>
      <c r="U86" s="17">
        <v>41932</v>
      </c>
      <c r="V86" s="17">
        <v>51743</v>
      </c>
      <c r="W86" s="15">
        <v>7.7</v>
      </c>
      <c r="X86" s="15">
        <v>10.6</v>
      </c>
      <c r="Y86" s="5">
        <v>1121</v>
      </c>
      <c r="Z86" s="16">
        <v>40.231935771632472</v>
      </c>
      <c r="AA86" s="15">
        <v>3.0330062444246209</v>
      </c>
      <c r="AB86" s="16">
        <v>18.554861730597679</v>
      </c>
      <c r="AC86" s="1"/>
      <c r="AD86" s="5">
        <v>71</v>
      </c>
      <c r="AE86" s="15">
        <v>11.3</v>
      </c>
      <c r="AF86" s="15">
        <v>7</v>
      </c>
      <c r="AG86" s="15">
        <v>6.5</v>
      </c>
      <c r="AH86" s="15">
        <v>88.2</v>
      </c>
      <c r="AI86" s="15">
        <v>35.200000000000003</v>
      </c>
      <c r="AJ86" s="15">
        <v>29.6</v>
      </c>
      <c r="AK86" s="1">
        <v>0</v>
      </c>
      <c r="AL86" s="15">
        <v>92.2</v>
      </c>
      <c r="AM86" s="15">
        <v>0</v>
      </c>
      <c r="AN86" s="15">
        <v>4.7</v>
      </c>
      <c r="AO86" s="15">
        <v>0</v>
      </c>
      <c r="AP86" s="3">
        <v>3.1</v>
      </c>
      <c r="AQ86" s="3">
        <v>6.3</v>
      </c>
      <c r="AR86" s="6">
        <v>91.5</v>
      </c>
      <c r="AS86" s="6">
        <v>0</v>
      </c>
      <c r="AT86" s="6">
        <v>2.8</v>
      </c>
      <c r="AU86" s="6">
        <v>0</v>
      </c>
      <c r="AW86" s="3">
        <v>4.2</v>
      </c>
      <c r="AX86" s="3" t="s">
        <v>1</v>
      </c>
      <c r="AY86" t="s">
        <v>1</v>
      </c>
      <c r="AZ86">
        <v>94</v>
      </c>
      <c r="BA86" s="18">
        <f t="shared" si="10"/>
        <v>1500.6385696040868</v>
      </c>
      <c r="BB86" s="3">
        <v>986.66</v>
      </c>
      <c r="BC86" s="4">
        <v>32</v>
      </c>
      <c r="BD86" s="4">
        <v>15</v>
      </c>
      <c r="BE86" s="4">
        <v>7</v>
      </c>
      <c r="BF86" s="4">
        <v>7</v>
      </c>
      <c r="BG86" s="18">
        <v>317.11599999999999</v>
      </c>
      <c r="BH86" s="18" t="s">
        <v>1</v>
      </c>
      <c r="BI86" s="18" t="s">
        <v>1</v>
      </c>
      <c r="BJ86" s="18" t="s">
        <v>1</v>
      </c>
      <c r="BK86" s="18">
        <v>1222.92</v>
      </c>
      <c r="BL86" s="18">
        <v>771.39</v>
      </c>
      <c r="BM86">
        <v>76</v>
      </c>
      <c r="BN86">
        <v>0</v>
      </c>
      <c r="BO86">
        <v>0</v>
      </c>
      <c r="BP86">
        <v>0</v>
      </c>
      <c r="BQ86">
        <v>0</v>
      </c>
      <c r="BR86">
        <v>89</v>
      </c>
      <c r="BS86">
        <v>0</v>
      </c>
      <c r="BT86">
        <v>0</v>
      </c>
      <c r="BU86">
        <v>0</v>
      </c>
      <c r="BV86">
        <v>2</v>
      </c>
      <c r="BW86" s="3" t="s">
        <v>1</v>
      </c>
      <c r="BX86" s="3" t="s">
        <v>1</v>
      </c>
      <c r="BY86" s="3" t="s">
        <v>1</v>
      </c>
      <c r="BZ86" s="4">
        <v>5</v>
      </c>
      <c r="CA86" s="4">
        <v>4</v>
      </c>
      <c r="CB86" s="13">
        <f t="shared" si="6"/>
        <v>317.11599999999999</v>
      </c>
      <c r="CC86" s="13" t="str">
        <f t="shared" si="7"/>
        <v>*</v>
      </c>
      <c r="CD86" s="13" t="str">
        <f t="shared" si="8"/>
        <v>*</v>
      </c>
      <c r="CE86" s="13" t="str">
        <f t="shared" si="9"/>
        <v>*</v>
      </c>
    </row>
    <row r="87" spans="1:83" x14ac:dyDescent="0.25">
      <c r="A87" s="2" t="s">
        <v>85</v>
      </c>
      <c r="B87" s="4">
        <v>49436</v>
      </c>
      <c r="C87" s="4">
        <v>19731</v>
      </c>
      <c r="D87" s="3">
        <v>19.294077233561389</v>
      </c>
      <c r="E87" s="15">
        <v>22.222540291414994</v>
      </c>
      <c r="F87" s="15">
        <v>41.516617524976382</v>
      </c>
      <c r="G87" s="16">
        <v>7.8</v>
      </c>
      <c r="H87" s="5">
        <v>1214.8333333333333</v>
      </c>
      <c r="I87" s="5">
        <v>47178</v>
      </c>
      <c r="J87" s="5">
        <v>481</v>
      </c>
      <c r="K87" s="5">
        <v>132</v>
      </c>
      <c r="L87" s="5">
        <v>1170</v>
      </c>
      <c r="M87" s="5">
        <v>315</v>
      </c>
      <c r="N87" s="5">
        <v>587</v>
      </c>
      <c r="O87" s="5">
        <v>47130</v>
      </c>
      <c r="P87" s="5">
        <v>545</v>
      </c>
      <c r="Q87" s="5">
        <v>147</v>
      </c>
      <c r="R87" s="5">
        <v>1225</v>
      </c>
      <c r="S87" s="5">
        <v>389</v>
      </c>
      <c r="T87" s="5">
        <v>800</v>
      </c>
      <c r="U87" s="17">
        <v>34499</v>
      </c>
      <c r="V87" s="17">
        <v>45155</v>
      </c>
      <c r="W87" s="15">
        <v>13.7</v>
      </c>
      <c r="X87" s="15">
        <v>11.7</v>
      </c>
      <c r="Y87" s="5">
        <v>5716</v>
      </c>
      <c r="Z87" s="16">
        <v>34.797060881735483</v>
      </c>
      <c r="AA87" s="15">
        <v>2.3792862141357594</v>
      </c>
      <c r="AB87" s="16">
        <v>16.217634709587124</v>
      </c>
      <c r="AC87" s="1"/>
      <c r="AD87" s="5">
        <v>520</v>
      </c>
      <c r="AE87" s="15">
        <v>10.5</v>
      </c>
      <c r="AF87" s="15">
        <v>5.4</v>
      </c>
      <c r="AG87" s="15">
        <v>8.1999999999999993</v>
      </c>
      <c r="AH87" s="15">
        <v>86.2</v>
      </c>
      <c r="AI87" s="15">
        <v>19.2</v>
      </c>
      <c r="AJ87" s="15">
        <v>31.9</v>
      </c>
      <c r="AK87" s="1">
        <v>3</v>
      </c>
      <c r="AL87" s="15">
        <v>93.7</v>
      </c>
      <c r="AM87" s="15">
        <v>0.2</v>
      </c>
      <c r="AN87" s="15">
        <v>0.2</v>
      </c>
      <c r="AO87" s="15">
        <v>2.4</v>
      </c>
      <c r="AP87" s="3">
        <v>3.6</v>
      </c>
      <c r="AQ87" s="3">
        <v>4.9000000000000004</v>
      </c>
      <c r="AR87" s="6">
        <v>91.2</v>
      </c>
      <c r="AS87" s="6">
        <v>2.5</v>
      </c>
      <c r="AT87" s="6">
        <v>0.2</v>
      </c>
      <c r="AU87" s="6">
        <v>3.1</v>
      </c>
      <c r="AW87" s="3">
        <v>3.7</v>
      </c>
      <c r="AX87" s="3">
        <v>14</v>
      </c>
      <c r="AY87">
        <v>10.7</v>
      </c>
      <c r="AZ87">
        <v>430</v>
      </c>
      <c r="BA87" s="18">
        <f t="shared" si="10"/>
        <v>869.8114734201796</v>
      </c>
      <c r="BB87" s="3">
        <v>713.15</v>
      </c>
      <c r="BC87" s="4">
        <v>102</v>
      </c>
      <c r="BD87" s="4">
        <v>103</v>
      </c>
      <c r="BE87" s="4">
        <v>22</v>
      </c>
      <c r="BF87" s="4">
        <v>20</v>
      </c>
      <c r="BG87" s="18">
        <v>161.012</v>
      </c>
      <c r="BH87" s="18">
        <v>180.74599999999998</v>
      </c>
      <c r="BI87" s="18">
        <v>34.722000000000001</v>
      </c>
      <c r="BJ87" s="18">
        <v>34.029000000000003</v>
      </c>
      <c r="BK87" s="18">
        <v>903.33</v>
      </c>
      <c r="BL87" s="18">
        <v>587.94000000000005</v>
      </c>
      <c r="BM87">
        <v>360</v>
      </c>
      <c r="BN87">
        <v>2</v>
      </c>
      <c r="BO87">
        <v>1</v>
      </c>
      <c r="BP87">
        <v>0</v>
      </c>
      <c r="BQ87">
        <v>0</v>
      </c>
      <c r="BR87">
        <v>421</v>
      </c>
      <c r="BS87">
        <v>0</v>
      </c>
      <c r="BT87">
        <v>0</v>
      </c>
      <c r="BU87">
        <v>1</v>
      </c>
      <c r="BV87">
        <v>1</v>
      </c>
      <c r="BW87" s="3">
        <v>17.275419545903201</v>
      </c>
      <c r="BX87" s="3">
        <v>16.668623077825998</v>
      </c>
      <c r="BY87" s="3">
        <v>13.212015455565201</v>
      </c>
      <c r="BZ87" s="4">
        <v>27</v>
      </c>
      <c r="CA87" s="4">
        <v>35</v>
      </c>
      <c r="CB87" s="13">
        <f t="shared" si="6"/>
        <v>161.012</v>
      </c>
      <c r="CC87" s="13">
        <f t="shared" si="7"/>
        <v>180.74599999999998</v>
      </c>
      <c r="CD87" s="13">
        <f t="shared" si="8"/>
        <v>34.722000000000001</v>
      </c>
      <c r="CE87" s="13">
        <f t="shared" si="9"/>
        <v>34.029000000000003</v>
      </c>
    </row>
    <row r="88" spans="1:83" x14ac:dyDescent="0.25">
      <c r="A88" s="2" t="s">
        <v>86</v>
      </c>
      <c r="B88" s="4">
        <v>121907</v>
      </c>
      <c r="C88" s="4">
        <v>44627</v>
      </c>
      <c r="D88" s="3">
        <v>13.880688117393525</v>
      </c>
      <c r="E88" s="15">
        <v>37.977253758859945</v>
      </c>
      <c r="F88" s="15">
        <v>51.85794187625347</v>
      </c>
      <c r="G88" s="16">
        <v>9.1999999999999993</v>
      </c>
      <c r="H88" s="5">
        <v>1832.5833333333333</v>
      </c>
      <c r="I88" s="5">
        <v>107303</v>
      </c>
      <c r="J88" s="5">
        <v>661</v>
      </c>
      <c r="K88" s="5">
        <v>420</v>
      </c>
      <c r="L88" s="5">
        <v>1173</v>
      </c>
      <c r="M88" s="5">
        <v>1173</v>
      </c>
      <c r="N88" s="5">
        <v>1968</v>
      </c>
      <c r="O88" s="5">
        <v>117280</v>
      </c>
      <c r="P88" s="5">
        <v>1463</v>
      </c>
      <c r="Q88" s="5">
        <v>452</v>
      </c>
      <c r="R88" s="5">
        <v>1463</v>
      </c>
      <c r="S88" s="5">
        <v>1249</v>
      </c>
      <c r="T88" s="5">
        <v>2710</v>
      </c>
      <c r="U88" s="17">
        <v>34466</v>
      </c>
      <c r="V88" s="17">
        <v>66825</v>
      </c>
      <c r="W88" s="15">
        <v>5.6</v>
      </c>
      <c r="X88" s="15">
        <v>6.4</v>
      </c>
      <c r="Y88" s="5">
        <v>25458</v>
      </c>
      <c r="Z88" s="16">
        <v>23.454316914133084</v>
      </c>
      <c r="AA88" s="15">
        <v>1.7676172519443789</v>
      </c>
      <c r="AB88" s="16">
        <v>13.327834079660617</v>
      </c>
      <c r="AC88" s="1"/>
      <c r="AD88" s="5">
        <v>1943</v>
      </c>
      <c r="AE88" s="15">
        <v>15.9</v>
      </c>
      <c r="AF88" s="15">
        <v>4.0999999999999996</v>
      </c>
      <c r="AG88" s="15">
        <v>7</v>
      </c>
      <c r="AH88" s="15">
        <v>90.7</v>
      </c>
      <c r="AI88" s="15">
        <v>29.8</v>
      </c>
      <c r="AJ88" s="15">
        <v>20.399999999999999</v>
      </c>
      <c r="AK88" s="1">
        <v>7</v>
      </c>
      <c r="AL88" s="15">
        <v>94.9</v>
      </c>
      <c r="AM88" s="15">
        <v>0.6</v>
      </c>
      <c r="AN88" s="15">
        <v>0.3</v>
      </c>
      <c r="AO88" s="15">
        <v>1.9</v>
      </c>
      <c r="AP88" s="3">
        <v>2.2999999999999998</v>
      </c>
      <c r="AQ88" s="3">
        <v>2.8</v>
      </c>
      <c r="AR88" s="6">
        <v>94.5</v>
      </c>
      <c r="AS88" s="6">
        <v>1.3</v>
      </c>
      <c r="AT88" s="6">
        <v>0.3</v>
      </c>
      <c r="AU88" s="6">
        <v>1.9</v>
      </c>
      <c r="AW88" s="3">
        <v>3</v>
      </c>
      <c r="AX88" s="3">
        <v>22.4</v>
      </c>
      <c r="AY88">
        <v>23.2</v>
      </c>
      <c r="AZ88">
        <v>642</v>
      </c>
      <c r="BA88" s="18">
        <f t="shared" si="10"/>
        <v>526.63095638478512</v>
      </c>
      <c r="BB88" s="3">
        <v>693.11</v>
      </c>
      <c r="BC88" s="4">
        <v>101</v>
      </c>
      <c r="BD88" s="4">
        <v>191</v>
      </c>
      <c r="BE88" s="4">
        <v>51</v>
      </c>
      <c r="BF88" s="4">
        <v>44</v>
      </c>
      <c r="BG88" s="18">
        <v>114.96299999999999</v>
      </c>
      <c r="BH88" s="18">
        <v>199.35899999999998</v>
      </c>
      <c r="BI88" s="18">
        <v>58.104999999999997</v>
      </c>
      <c r="BJ88" s="18">
        <v>42.225999999999999</v>
      </c>
      <c r="BK88" s="18">
        <v>738.58</v>
      </c>
      <c r="BL88" s="18">
        <v>648.12</v>
      </c>
      <c r="BM88">
        <v>603</v>
      </c>
      <c r="BN88">
        <v>2</v>
      </c>
      <c r="BO88">
        <v>0</v>
      </c>
      <c r="BP88">
        <v>2</v>
      </c>
      <c r="BQ88">
        <v>3</v>
      </c>
      <c r="BR88">
        <v>630</v>
      </c>
      <c r="BS88">
        <v>2</v>
      </c>
      <c r="BT88">
        <v>4</v>
      </c>
      <c r="BU88">
        <v>2</v>
      </c>
      <c r="BV88">
        <v>7</v>
      </c>
      <c r="BW88" s="3">
        <v>25.319171762686398</v>
      </c>
      <c r="BX88" s="3">
        <v>22.566456301395998</v>
      </c>
      <c r="BY88" s="3">
        <v>21.445305460443301</v>
      </c>
      <c r="BZ88" s="4">
        <v>78</v>
      </c>
      <c r="CA88" s="4">
        <v>112</v>
      </c>
      <c r="CB88" s="13">
        <f t="shared" si="6"/>
        <v>114.96299999999999</v>
      </c>
      <c r="CC88" s="13">
        <f t="shared" si="7"/>
        <v>199.35899999999998</v>
      </c>
      <c r="CD88" s="13">
        <f t="shared" si="8"/>
        <v>58.104999999999997</v>
      </c>
      <c r="CE88" s="13">
        <f t="shared" si="9"/>
        <v>42.225999999999999</v>
      </c>
    </row>
    <row r="89" spans="1:83" x14ac:dyDescent="0.25">
      <c r="A89" s="2" t="s">
        <v>87</v>
      </c>
      <c r="B89" s="4">
        <v>9867</v>
      </c>
      <c r="C89" s="4">
        <v>4286</v>
      </c>
      <c r="D89" s="3">
        <v>34.869302949061662</v>
      </c>
      <c r="E89" s="15">
        <v>30.462466487935657</v>
      </c>
      <c r="F89" s="15">
        <v>65.33176943699732</v>
      </c>
      <c r="G89" s="16">
        <v>6.7</v>
      </c>
      <c r="H89" s="5">
        <v>213.58333333333334</v>
      </c>
      <c r="I89" s="5">
        <v>10127</v>
      </c>
      <c r="J89" s="5">
        <v>23</v>
      </c>
      <c r="K89" s="5">
        <v>261</v>
      </c>
      <c r="L89" s="5">
        <v>19</v>
      </c>
      <c r="M89" s="5">
        <v>19</v>
      </c>
      <c r="N89" s="5">
        <v>252</v>
      </c>
      <c r="O89" s="5">
        <v>9461</v>
      </c>
      <c r="P89" s="5">
        <v>23</v>
      </c>
      <c r="Q89" s="5">
        <v>271</v>
      </c>
      <c r="R89" s="5">
        <v>26</v>
      </c>
      <c r="S89" s="5">
        <v>86</v>
      </c>
      <c r="T89" s="5">
        <v>300</v>
      </c>
      <c r="U89" s="17">
        <v>38281</v>
      </c>
      <c r="V89" s="17">
        <v>46381</v>
      </c>
      <c r="W89" s="15">
        <v>9.9</v>
      </c>
      <c r="X89" s="15">
        <v>11.4</v>
      </c>
      <c r="Y89" s="5">
        <v>1684</v>
      </c>
      <c r="Z89" s="16">
        <v>47.684085510688831</v>
      </c>
      <c r="AA89" s="15">
        <v>3.7410926365795723</v>
      </c>
      <c r="AB89" s="16">
        <v>18.64608076009501</v>
      </c>
      <c r="AC89" s="1"/>
      <c r="AD89" s="5">
        <v>121</v>
      </c>
      <c r="AE89" s="15">
        <v>12.3</v>
      </c>
      <c r="AF89" s="15">
        <v>4.2</v>
      </c>
      <c r="AG89" s="15">
        <v>8.8000000000000007</v>
      </c>
      <c r="AH89" s="15">
        <v>95.8</v>
      </c>
      <c r="AI89" s="15">
        <v>39.700000000000003</v>
      </c>
      <c r="AJ89" s="15">
        <v>35.5</v>
      </c>
      <c r="AK89" s="1">
        <v>1</v>
      </c>
      <c r="AL89" s="15">
        <v>86.6</v>
      </c>
      <c r="AM89" s="15">
        <v>0.8</v>
      </c>
      <c r="AN89" s="15">
        <v>4.7</v>
      </c>
      <c r="AO89" s="15">
        <v>1.6</v>
      </c>
      <c r="AP89" s="3">
        <v>6.3</v>
      </c>
      <c r="AQ89" s="3">
        <v>7.8</v>
      </c>
      <c r="AR89" s="6">
        <v>87.6</v>
      </c>
      <c r="AS89" s="6">
        <v>0</v>
      </c>
      <c r="AT89" s="6">
        <v>7.4</v>
      </c>
      <c r="AU89" s="6">
        <v>0.8</v>
      </c>
      <c r="AW89" s="3">
        <v>5.8</v>
      </c>
      <c r="AX89" s="3">
        <v>21.2</v>
      </c>
      <c r="AY89">
        <v>25.2</v>
      </c>
      <c r="AZ89">
        <v>112</v>
      </c>
      <c r="BA89" s="18">
        <f t="shared" si="10"/>
        <v>1135.0967872707004</v>
      </c>
      <c r="BB89" s="3">
        <v>609.22</v>
      </c>
      <c r="BC89" s="4">
        <v>16</v>
      </c>
      <c r="BD89" s="4">
        <v>32</v>
      </c>
      <c r="BE89" s="4">
        <v>9</v>
      </c>
      <c r="BF89" s="4">
        <v>7</v>
      </c>
      <c r="BG89" s="18" t="s">
        <v>1</v>
      </c>
      <c r="BH89" s="18">
        <v>188.429</v>
      </c>
      <c r="BI89" s="18" t="s">
        <v>1</v>
      </c>
      <c r="BJ89" s="18" t="s">
        <v>1</v>
      </c>
      <c r="BK89" s="18">
        <v>772.12</v>
      </c>
      <c r="BL89" s="18">
        <v>499.27</v>
      </c>
      <c r="BM89">
        <v>128</v>
      </c>
      <c r="BN89">
        <v>0</v>
      </c>
      <c r="BO89">
        <v>4</v>
      </c>
      <c r="BP89">
        <v>0</v>
      </c>
      <c r="BQ89">
        <v>1</v>
      </c>
      <c r="BR89">
        <v>111</v>
      </c>
      <c r="BS89">
        <v>0</v>
      </c>
      <c r="BT89">
        <v>0</v>
      </c>
      <c r="BU89">
        <v>0</v>
      </c>
      <c r="BV89">
        <v>1</v>
      </c>
      <c r="BW89" s="3">
        <v>43.643263757115697</v>
      </c>
      <c r="BX89" s="3">
        <v>38.461538461538403</v>
      </c>
      <c r="BY89" s="3">
        <v>35.598705501618099</v>
      </c>
      <c r="BZ89" s="4">
        <v>5</v>
      </c>
      <c r="CA89" s="4">
        <v>9</v>
      </c>
      <c r="CB89" s="13" t="str">
        <f>IF(BC89&lt;20,"*",BG89)</f>
        <v>*</v>
      </c>
      <c r="CC89" s="13">
        <f>IF(BD89&lt;20,"*",BH89)</f>
        <v>188.429</v>
      </c>
      <c r="CD89" s="13" t="str">
        <f>IF(BE89&lt;20,"*",BI89)</f>
        <v>*</v>
      </c>
      <c r="CE89" s="13" t="str">
        <f>IF(BF89&lt;20,"*",BJ89)</f>
        <v>*</v>
      </c>
    </row>
    <row r="90" spans="1:83" x14ac:dyDescent="0.25">
      <c r="AX90" s="3"/>
      <c r="BW90" s="3"/>
      <c r="BX90" s="3"/>
      <c r="BY90" s="3"/>
    </row>
    <row r="91" spans="1:83" x14ac:dyDescent="0.25">
      <c r="BW91" s="3"/>
      <c r="BX91" s="3"/>
      <c r="BY91" s="3"/>
    </row>
    <row r="92" spans="1:83" x14ac:dyDescent="0.25">
      <c r="BW92" s="3"/>
      <c r="BX92" s="3"/>
      <c r="BY92" s="3"/>
    </row>
    <row r="93" spans="1:83" x14ac:dyDescent="0.25">
      <c r="BW93" s="3"/>
      <c r="BX93" s="3"/>
      <c r="BY93" s="3"/>
    </row>
    <row r="94" spans="1:83" x14ac:dyDescent="0.25">
      <c r="BW94" s="3"/>
      <c r="BX94" s="3"/>
      <c r="BY94" s="3"/>
    </row>
    <row r="95" spans="1:83" x14ac:dyDescent="0.25">
      <c r="BW95" s="3"/>
      <c r="BX95" s="3"/>
      <c r="BY95" s="3"/>
    </row>
    <row r="96" spans="1:83" x14ac:dyDescent="0.25">
      <c r="BW96" s="3"/>
      <c r="BX96" s="3"/>
      <c r="BY96" s="3"/>
    </row>
    <row r="97" spans="75:77" x14ac:dyDescent="0.25">
      <c r="BW97" s="3"/>
      <c r="BX97" s="3"/>
      <c r="BY97" s="3"/>
    </row>
    <row r="98" spans="75:77" x14ac:dyDescent="0.25">
      <c r="BW98" s="3"/>
      <c r="BX98" s="3"/>
      <c r="BY98" s="3"/>
    </row>
    <row r="99" spans="75:77" x14ac:dyDescent="0.25">
      <c r="BW99" s="3"/>
      <c r="BX99" s="3"/>
      <c r="BY99" s="3"/>
    </row>
    <row r="100" spans="75:77" x14ac:dyDescent="0.25">
      <c r="BW100" s="3"/>
      <c r="BX100" s="3"/>
      <c r="BY100" s="3"/>
    </row>
    <row r="101" spans="75:77" x14ac:dyDescent="0.25">
      <c r="BW101" s="3"/>
      <c r="BX101" s="3"/>
      <c r="BY101" s="3"/>
    </row>
    <row r="102" spans="75:77" x14ac:dyDescent="0.25">
      <c r="BW102" s="3"/>
      <c r="BX102" s="3"/>
      <c r="BY102" s="3"/>
    </row>
    <row r="103" spans="75:77" x14ac:dyDescent="0.25">
      <c r="BW103" s="3"/>
      <c r="BX103" s="3"/>
      <c r="BY103" s="3"/>
    </row>
    <row r="104" spans="75:77" x14ac:dyDescent="0.25">
      <c r="BW104" s="3"/>
      <c r="BX104" s="3"/>
      <c r="BY104" s="3"/>
    </row>
    <row r="105" spans="75:77" x14ac:dyDescent="0.25">
      <c r="BW105" s="3"/>
      <c r="BX105" s="3"/>
      <c r="BY105" s="3"/>
    </row>
    <row r="106" spans="75:77" x14ac:dyDescent="0.25">
      <c r="BW106" s="3"/>
      <c r="BX106" s="3"/>
      <c r="BY106" s="3"/>
    </row>
    <row r="107" spans="75:77" x14ac:dyDescent="0.25">
      <c r="BW107" s="3"/>
      <c r="BX107" s="3"/>
      <c r="BY107" s="3"/>
    </row>
    <row r="108" spans="75:77" x14ac:dyDescent="0.25">
      <c r="BW108" s="3"/>
      <c r="BX108" s="3"/>
      <c r="BY108" s="3"/>
    </row>
    <row r="109" spans="75:77" x14ac:dyDescent="0.25">
      <c r="BW109" s="3"/>
      <c r="BX109" s="3"/>
      <c r="BY109" s="3"/>
    </row>
    <row r="110" spans="75:77" x14ac:dyDescent="0.25">
      <c r="BW110" s="3"/>
      <c r="BX110" s="3"/>
      <c r="BY110" s="3"/>
    </row>
    <row r="111" spans="75:77" x14ac:dyDescent="0.25">
      <c r="BW111" s="3"/>
      <c r="BX111" s="3"/>
      <c r="BY111" s="3"/>
    </row>
    <row r="112" spans="75:77" x14ac:dyDescent="0.25">
      <c r="BW112" s="3"/>
      <c r="BX112" s="3"/>
      <c r="BY112" s="3"/>
    </row>
    <row r="113" spans="75:77" x14ac:dyDescent="0.25">
      <c r="BW113" s="3"/>
      <c r="BX113" s="3"/>
      <c r="BY113" s="3"/>
    </row>
    <row r="114" spans="75:77" x14ac:dyDescent="0.25">
      <c r="BW114" s="3"/>
      <c r="BX114" s="3"/>
      <c r="BY114" s="3"/>
    </row>
    <row r="115" spans="75:77" x14ac:dyDescent="0.25">
      <c r="BW115" s="3"/>
      <c r="BX115" s="3"/>
      <c r="BY115" s="3"/>
    </row>
    <row r="116" spans="75:77" x14ac:dyDescent="0.25">
      <c r="BW116" s="3"/>
      <c r="BX116" s="3"/>
      <c r="BY116" s="3"/>
    </row>
    <row r="117" spans="75:77" x14ac:dyDescent="0.25">
      <c r="BW117" s="3"/>
      <c r="BX117" s="3"/>
      <c r="BY117" s="3"/>
    </row>
    <row r="118" spans="75:77" x14ac:dyDescent="0.25">
      <c r="BW118" s="3"/>
      <c r="BX118" s="3"/>
      <c r="BY118" s="3"/>
    </row>
    <row r="119" spans="75:77" x14ac:dyDescent="0.25">
      <c r="BW119" s="3"/>
      <c r="BX119" s="3"/>
      <c r="BY119" s="3"/>
    </row>
    <row r="120" spans="75:77" x14ac:dyDescent="0.25">
      <c r="BW120" s="3"/>
      <c r="BX120" s="3"/>
      <c r="BY120" s="3"/>
    </row>
    <row r="121" spans="75:77" x14ac:dyDescent="0.25">
      <c r="BW121" s="3"/>
      <c r="BX121" s="3"/>
      <c r="BY121" s="3"/>
    </row>
    <row r="122" spans="75:77" x14ac:dyDescent="0.25">
      <c r="BW122" s="3"/>
      <c r="BX122" s="3"/>
      <c r="BY122" s="3"/>
    </row>
    <row r="123" spans="75:77" x14ac:dyDescent="0.25">
      <c r="BW123" s="3"/>
      <c r="BX123" s="3"/>
      <c r="BY123" s="3"/>
    </row>
    <row r="124" spans="75:77" x14ac:dyDescent="0.25">
      <c r="BW124" s="3"/>
      <c r="BX124" s="3"/>
      <c r="BY124" s="3"/>
    </row>
    <row r="125" spans="75:77" x14ac:dyDescent="0.25">
      <c r="BW125" s="3"/>
      <c r="BX125" s="3"/>
      <c r="BY125" s="3"/>
    </row>
    <row r="126" spans="75:77" x14ac:dyDescent="0.25">
      <c r="BW126" s="3"/>
      <c r="BX126" s="3"/>
      <c r="BY126" s="3"/>
    </row>
    <row r="127" spans="75:77" x14ac:dyDescent="0.25">
      <c r="BW127" s="3"/>
      <c r="BX127" s="3"/>
      <c r="BY127" s="3"/>
    </row>
    <row r="128" spans="75:77" x14ac:dyDescent="0.25">
      <c r="BW128" s="3"/>
      <c r="BX128" s="3"/>
      <c r="BY128" s="3"/>
    </row>
    <row r="129" spans="75:77" x14ac:dyDescent="0.25">
      <c r="BW129" s="3"/>
      <c r="BX129" s="3"/>
      <c r="BY129" s="3"/>
    </row>
    <row r="130" spans="75:77" x14ac:dyDescent="0.25">
      <c r="BW130" s="3"/>
      <c r="BX130" s="3"/>
      <c r="BY130" s="3"/>
    </row>
    <row r="131" spans="75:77" x14ac:dyDescent="0.25">
      <c r="BW131" s="3"/>
      <c r="BX131" s="3"/>
      <c r="BY131" s="3"/>
    </row>
    <row r="132" spans="75:77" x14ac:dyDescent="0.25">
      <c r="BW132" s="3"/>
      <c r="BX132" s="3"/>
      <c r="BY132" s="3"/>
    </row>
    <row r="133" spans="75:77" x14ac:dyDescent="0.25">
      <c r="BW133" s="3"/>
      <c r="BX133" s="3"/>
      <c r="BY133" s="3"/>
    </row>
    <row r="134" spans="75:77" x14ac:dyDescent="0.25">
      <c r="BW134" s="3"/>
      <c r="BX134" s="3"/>
      <c r="BY134" s="3"/>
    </row>
    <row r="135" spans="75:77" x14ac:dyDescent="0.25">
      <c r="BW135" s="3"/>
      <c r="BX135" s="3"/>
      <c r="BY135" s="3"/>
    </row>
    <row r="136" spans="75:77" x14ac:dyDescent="0.25">
      <c r="BW136" s="3"/>
      <c r="BX136" s="3"/>
      <c r="BY136" s="3"/>
    </row>
    <row r="137" spans="75:77" x14ac:dyDescent="0.25">
      <c r="BW137" s="3"/>
      <c r="BX137" s="3"/>
      <c r="BY137" s="3"/>
    </row>
    <row r="138" spans="75:77" x14ac:dyDescent="0.25">
      <c r="BW138" s="3"/>
      <c r="BX138" s="3"/>
      <c r="BY138" s="3"/>
    </row>
    <row r="139" spans="75:77" x14ac:dyDescent="0.25">
      <c r="BW139" s="3"/>
      <c r="BX139" s="3"/>
      <c r="BY139" s="3"/>
    </row>
    <row r="140" spans="75:77" x14ac:dyDescent="0.25">
      <c r="BW140" s="3"/>
      <c r="BX140" s="3"/>
      <c r="BY140" s="3"/>
    </row>
    <row r="141" spans="75:77" x14ac:dyDescent="0.25">
      <c r="BW141" s="3"/>
      <c r="BX141" s="3"/>
      <c r="BY141" s="3"/>
    </row>
    <row r="142" spans="75:77" x14ac:dyDescent="0.25">
      <c r="BW142" s="3"/>
      <c r="BX142" s="3"/>
      <c r="BY142" s="3"/>
    </row>
    <row r="143" spans="75:77" x14ac:dyDescent="0.25">
      <c r="BW143" s="3"/>
      <c r="BX143" s="3"/>
      <c r="BY143" s="3"/>
    </row>
    <row r="144" spans="75:77" x14ac:dyDescent="0.25">
      <c r="BW144" s="3"/>
      <c r="BX144" s="3"/>
      <c r="BY144" s="3"/>
    </row>
    <row r="145" spans="75:77" x14ac:dyDescent="0.25">
      <c r="BW145" s="3"/>
      <c r="BX145" s="3"/>
      <c r="BY145" s="3"/>
    </row>
    <row r="146" spans="75:77" x14ac:dyDescent="0.25">
      <c r="BW146" s="3"/>
      <c r="BX146" s="3"/>
      <c r="BY146" s="3"/>
    </row>
    <row r="147" spans="75:77" x14ac:dyDescent="0.25">
      <c r="BW147" s="3"/>
      <c r="BX147" s="3"/>
      <c r="BY147" s="3"/>
    </row>
    <row r="148" spans="75:77" x14ac:dyDescent="0.25">
      <c r="BW148" s="3"/>
      <c r="BX148" s="3"/>
      <c r="BY148" s="3"/>
    </row>
    <row r="149" spans="75:77" x14ac:dyDescent="0.25">
      <c r="BW149" s="3"/>
      <c r="BX149" s="3"/>
      <c r="BY149" s="3"/>
    </row>
    <row r="150" spans="75:77" x14ac:dyDescent="0.25">
      <c r="BW150" s="3"/>
      <c r="BX150" s="3"/>
      <c r="BY150" s="3"/>
    </row>
    <row r="151" spans="75:77" x14ac:dyDescent="0.25">
      <c r="BW151" s="3"/>
      <c r="BX151" s="3"/>
      <c r="BY151" s="3"/>
    </row>
    <row r="152" spans="75:77" x14ac:dyDescent="0.25">
      <c r="BW152" s="3"/>
      <c r="BX152" s="3"/>
      <c r="BY152" s="3"/>
    </row>
    <row r="153" spans="75:77" x14ac:dyDescent="0.25">
      <c r="BW153" s="3"/>
      <c r="BX153" s="3"/>
      <c r="BY153" s="3"/>
    </row>
    <row r="154" spans="75:77" x14ac:dyDescent="0.25">
      <c r="BW154" s="3"/>
      <c r="BX154" s="3"/>
      <c r="BY154" s="3"/>
    </row>
    <row r="155" spans="75:77" x14ac:dyDescent="0.25">
      <c r="BW155" s="3"/>
      <c r="BX155" s="3"/>
      <c r="BY155" s="3"/>
    </row>
    <row r="156" spans="75:77" x14ac:dyDescent="0.25">
      <c r="BW156" s="3"/>
      <c r="BX156" s="3"/>
      <c r="BY156" s="3"/>
    </row>
    <row r="157" spans="75:77" x14ac:dyDescent="0.25">
      <c r="BW157" s="3"/>
      <c r="BX157" s="3"/>
      <c r="BY157" s="3"/>
    </row>
    <row r="158" spans="75:77" x14ac:dyDescent="0.25">
      <c r="BW158" s="3"/>
      <c r="BX158" s="3"/>
      <c r="BY158" s="3"/>
    </row>
    <row r="159" spans="75:77" x14ac:dyDescent="0.25">
      <c r="BW159" s="3"/>
      <c r="BX159" s="3"/>
      <c r="BY159" s="3"/>
    </row>
    <row r="160" spans="75:77" x14ac:dyDescent="0.25">
      <c r="BW160" s="3"/>
      <c r="BX160" s="3"/>
      <c r="BY160" s="3"/>
    </row>
    <row r="161" spans="75:77" x14ac:dyDescent="0.25">
      <c r="BW161" s="3"/>
      <c r="BX161" s="3"/>
      <c r="BY161" s="3"/>
    </row>
    <row r="162" spans="75:77" x14ac:dyDescent="0.25">
      <c r="BW162" s="3"/>
      <c r="BX162" s="3"/>
      <c r="BY162" s="3"/>
    </row>
    <row r="163" spans="75:77" x14ac:dyDescent="0.25">
      <c r="BW163" s="3"/>
      <c r="BX163" s="3"/>
      <c r="BY163" s="3"/>
    </row>
    <row r="164" spans="75:77" x14ac:dyDescent="0.25">
      <c r="BW164" s="3"/>
      <c r="BX164" s="3"/>
      <c r="BY164" s="3"/>
    </row>
    <row r="165" spans="75:77" x14ac:dyDescent="0.25">
      <c r="BW165" s="3"/>
      <c r="BX165" s="3"/>
      <c r="BY165" s="3"/>
    </row>
    <row r="166" spans="75:77" x14ac:dyDescent="0.25">
      <c r="BW166" s="3"/>
      <c r="BX166" s="3"/>
      <c r="BY166" s="3"/>
    </row>
    <row r="167" spans="75:77" x14ac:dyDescent="0.25">
      <c r="BW167" s="3"/>
      <c r="BX167" s="3"/>
      <c r="BY167" s="3"/>
    </row>
    <row r="168" spans="75:77" x14ac:dyDescent="0.25">
      <c r="BW168" s="3"/>
      <c r="BX168" s="3"/>
      <c r="BY168" s="3"/>
    </row>
    <row r="169" spans="75:77" x14ac:dyDescent="0.25">
      <c r="BW169" s="3"/>
      <c r="BX169" s="3"/>
      <c r="BY169" s="3"/>
    </row>
    <row r="170" spans="75:77" x14ac:dyDescent="0.25">
      <c r="BW170" s="3"/>
      <c r="BX170" s="3"/>
      <c r="BY170" s="3"/>
    </row>
    <row r="171" spans="75:77" x14ac:dyDescent="0.25">
      <c r="BW171" s="3"/>
      <c r="BX171" s="3"/>
      <c r="BY171" s="3"/>
    </row>
    <row r="172" spans="75:77" x14ac:dyDescent="0.25">
      <c r="BW172" s="3"/>
      <c r="BX172" s="3"/>
      <c r="BY172" s="3"/>
    </row>
    <row r="173" spans="75:77" x14ac:dyDescent="0.25">
      <c r="BW173" s="3"/>
      <c r="BX173" s="3"/>
      <c r="BY173" s="3"/>
    </row>
    <row r="174" spans="75:77" x14ac:dyDescent="0.25">
      <c r="BW174" s="3"/>
      <c r="BX174" s="3"/>
      <c r="BY174" s="3"/>
    </row>
    <row r="175" spans="75:77" x14ac:dyDescent="0.25">
      <c r="BW175" s="3"/>
      <c r="BX175" s="3"/>
      <c r="BY175" s="3"/>
    </row>
    <row r="176" spans="75:77" x14ac:dyDescent="0.25">
      <c r="BW176" s="3"/>
      <c r="BX176" s="3"/>
      <c r="BY176" s="3"/>
    </row>
    <row r="177" spans="75:77" x14ac:dyDescent="0.25">
      <c r="BW177" s="3"/>
      <c r="BX177" s="3"/>
      <c r="BY177" s="3"/>
    </row>
    <row r="178" spans="75:77" x14ac:dyDescent="0.25">
      <c r="BW178" s="3"/>
      <c r="BX178" s="3"/>
      <c r="BY178" s="3"/>
    </row>
    <row r="179" spans="75:77" x14ac:dyDescent="0.25">
      <c r="BW179" s="3"/>
      <c r="BY179" s="3"/>
    </row>
    <row r="180" spans="75:77" x14ac:dyDescent="0.25">
      <c r="BW180" s="3"/>
      <c r="BY180" s="3"/>
    </row>
  </sheetData>
  <phoneticPr fontId="16"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84"/>
  <sheetViews>
    <sheetView showGridLines="0" zoomScale="130" zoomScaleNormal="130" zoomScaleSheetLayoutView="70" workbookViewId="0"/>
  </sheetViews>
  <sheetFormatPr defaultRowHeight="13.2" x14ac:dyDescent="0.25"/>
  <cols>
    <col min="10" max="10" width="11.109375" customWidth="1"/>
  </cols>
  <sheetData>
    <row r="1" spans="1:1" ht="15.6" x14ac:dyDescent="0.3">
      <c r="A1" s="9"/>
    </row>
    <row r="2" spans="1:1" ht="15.6" x14ac:dyDescent="0.3">
      <c r="A2" s="85" t="s">
        <v>277</v>
      </c>
    </row>
    <row r="3" spans="1:1" ht="15.6" x14ac:dyDescent="0.3">
      <c r="A3" s="10"/>
    </row>
    <row r="4" spans="1:1" ht="15.6" x14ac:dyDescent="0.3">
      <c r="A4" s="10"/>
    </row>
    <row r="5" spans="1:1" ht="15.6" x14ac:dyDescent="0.3">
      <c r="A5" s="10"/>
    </row>
    <row r="6" spans="1:1" ht="15.6" x14ac:dyDescent="0.3">
      <c r="A6" s="10"/>
    </row>
    <row r="7" spans="1:1" ht="15.6" x14ac:dyDescent="0.3">
      <c r="A7" s="9"/>
    </row>
    <row r="8" spans="1:1" ht="15.6" x14ac:dyDescent="0.3">
      <c r="A8" s="9"/>
    </row>
    <row r="9" spans="1:1" ht="15.6" x14ac:dyDescent="0.3">
      <c r="A9" s="9"/>
    </row>
    <row r="10" spans="1:1" ht="15.6" x14ac:dyDescent="0.3">
      <c r="A10" s="10"/>
    </row>
    <row r="11" spans="1:1" ht="15.6" x14ac:dyDescent="0.3">
      <c r="A11" s="9"/>
    </row>
    <row r="13" spans="1:1" ht="15.6" x14ac:dyDescent="0.3">
      <c r="A13" s="9"/>
    </row>
    <row r="14" spans="1:1" ht="15.6" x14ac:dyDescent="0.3">
      <c r="A14" s="9"/>
    </row>
    <row r="15" spans="1:1" ht="15.6" x14ac:dyDescent="0.3">
      <c r="A15" s="9"/>
    </row>
    <row r="17" spans="1:1" ht="15.6" x14ac:dyDescent="0.3">
      <c r="A17" s="10"/>
    </row>
    <row r="18" spans="1:1" ht="15.6" x14ac:dyDescent="0.3">
      <c r="A18" s="9"/>
    </row>
    <row r="19" spans="1:1" ht="15.6" x14ac:dyDescent="0.3">
      <c r="A19" s="8"/>
    </row>
    <row r="21" spans="1:1" ht="15.6" x14ac:dyDescent="0.3">
      <c r="A21" s="10"/>
    </row>
    <row r="23" spans="1:1" ht="15.6" x14ac:dyDescent="0.3">
      <c r="A23" s="9"/>
    </row>
    <row r="24" spans="1:1" ht="15.6" x14ac:dyDescent="0.3">
      <c r="A24" s="9"/>
    </row>
    <row r="25" spans="1:1" ht="15.6" x14ac:dyDescent="0.3">
      <c r="A25" s="9"/>
    </row>
    <row r="26" spans="1:1" ht="15.6" x14ac:dyDescent="0.25">
      <c r="A26" s="86"/>
    </row>
    <row r="31" spans="1:1" ht="15.6" x14ac:dyDescent="0.3">
      <c r="A31" s="9"/>
    </row>
    <row r="32" spans="1:1" ht="15.6" x14ac:dyDescent="0.3">
      <c r="A32" s="9"/>
    </row>
    <row r="33" spans="1:2" ht="15.6" x14ac:dyDescent="0.3">
      <c r="A33" s="9"/>
    </row>
    <row r="34" spans="1:2" ht="15.6" x14ac:dyDescent="0.3">
      <c r="A34" s="9"/>
    </row>
    <row r="35" spans="1:2" ht="15.6" x14ac:dyDescent="0.3">
      <c r="A35" s="10"/>
    </row>
    <row r="36" spans="1:2" ht="15.6" x14ac:dyDescent="0.3">
      <c r="A36" s="9"/>
    </row>
    <row r="37" spans="1:2" ht="15.6" x14ac:dyDescent="0.3">
      <c r="A37" s="9"/>
    </row>
    <row r="38" spans="1:2" ht="15.6" x14ac:dyDescent="0.3">
      <c r="A38" s="9"/>
    </row>
    <row r="40" spans="1:2" ht="15.6" x14ac:dyDescent="0.3">
      <c r="A40" s="9"/>
    </row>
    <row r="42" spans="1:2" ht="15.6" x14ac:dyDescent="0.3">
      <c r="A42" s="10"/>
    </row>
    <row r="43" spans="1:2" ht="15.6" x14ac:dyDescent="0.3">
      <c r="A43" s="9"/>
    </row>
    <row r="44" spans="1:2" ht="15.6" x14ac:dyDescent="0.25">
      <c r="A44" s="11"/>
      <c r="B44" s="481"/>
    </row>
    <row r="45" spans="1:2" ht="15.6" x14ac:dyDescent="0.25">
      <c r="A45" s="11"/>
      <c r="B45" s="481"/>
    </row>
    <row r="46" spans="1:2" ht="15.6" x14ac:dyDescent="0.25">
      <c r="A46" s="11"/>
      <c r="B46" s="481"/>
    </row>
    <row r="47" spans="1:2" ht="15.6" x14ac:dyDescent="0.25">
      <c r="A47" s="11"/>
      <c r="B47" s="481"/>
    </row>
    <row r="48" spans="1:2" ht="15.6" x14ac:dyDescent="0.25">
      <c r="A48" s="11"/>
      <c r="B48" s="481"/>
    </row>
    <row r="49" spans="1:1" ht="15.6" x14ac:dyDescent="0.3">
      <c r="A49" s="9"/>
    </row>
    <row r="50" spans="1:1" ht="15.6" x14ac:dyDescent="0.3">
      <c r="A50" s="10"/>
    </row>
    <row r="51" spans="1:1" ht="15.6" x14ac:dyDescent="0.3">
      <c r="A51" s="9"/>
    </row>
    <row r="52" spans="1:1" ht="15.6" x14ac:dyDescent="0.3">
      <c r="A52" s="9"/>
    </row>
    <row r="53" spans="1:1" ht="15.6" x14ac:dyDescent="0.3">
      <c r="A53" s="9"/>
    </row>
    <row r="54" spans="1:1" ht="15.6" x14ac:dyDescent="0.3">
      <c r="A54" s="9"/>
    </row>
    <row r="55" spans="1:1" ht="15.6" x14ac:dyDescent="0.3">
      <c r="A55" s="9"/>
    </row>
    <row r="56" spans="1:1" ht="15.6" x14ac:dyDescent="0.3">
      <c r="A56" s="9"/>
    </row>
    <row r="57" spans="1:1" ht="15.6" x14ac:dyDescent="0.3">
      <c r="A57" s="9"/>
    </row>
    <row r="58" spans="1:1" ht="15.6" x14ac:dyDescent="0.3">
      <c r="A58" s="9"/>
    </row>
    <row r="59" spans="1:1" ht="15.6" x14ac:dyDescent="0.3">
      <c r="A59" s="9"/>
    </row>
    <row r="60" spans="1:1" ht="15.6" x14ac:dyDescent="0.3">
      <c r="A60" s="9"/>
    </row>
    <row r="61" spans="1:1" ht="15.6" x14ac:dyDescent="0.3">
      <c r="A61" s="9"/>
    </row>
    <row r="62" spans="1:1" ht="15.6" x14ac:dyDescent="0.3">
      <c r="A62" s="9"/>
    </row>
    <row r="63" spans="1:1" ht="15.6" x14ac:dyDescent="0.3">
      <c r="A63" s="10"/>
    </row>
    <row r="65" spans="1:1" ht="15.6" x14ac:dyDescent="0.3">
      <c r="A65" s="9"/>
    </row>
    <row r="66" spans="1:1" ht="15.6" x14ac:dyDescent="0.3">
      <c r="A66" s="10"/>
    </row>
    <row r="67" spans="1:1" ht="15.6" x14ac:dyDescent="0.3">
      <c r="A67" s="9"/>
    </row>
    <row r="68" spans="1:1" ht="15.6" x14ac:dyDescent="0.3">
      <c r="A68" s="9"/>
    </row>
    <row r="69" spans="1:1" ht="15.6" x14ac:dyDescent="0.3">
      <c r="A69" s="10"/>
    </row>
    <row r="70" spans="1:1" ht="15.6" x14ac:dyDescent="0.3">
      <c r="A70" s="9"/>
    </row>
    <row r="71" spans="1:1" ht="15.6" x14ac:dyDescent="0.3">
      <c r="A71" s="9"/>
    </row>
    <row r="72" spans="1:1" ht="15.6" x14ac:dyDescent="0.3">
      <c r="A72" s="9"/>
    </row>
    <row r="73" spans="1:1" ht="15.6" x14ac:dyDescent="0.3">
      <c r="A73" s="9"/>
    </row>
    <row r="74" spans="1:1" ht="15.6" x14ac:dyDescent="0.3">
      <c r="A74" s="10"/>
    </row>
    <row r="75" spans="1:1" ht="15.6" x14ac:dyDescent="0.3">
      <c r="A75" s="9"/>
    </row>
    <row r="76" spans="1:1" ht="15.6" x14ac:dyDescent="0.3">
      <c r="A76" s="9"/>
    </row>
    <row r="77" spans="1:1" ht="15.6" x14ac:dyDescent="0.3">
      <c r="A77" s="9"/>
    </row>
    <row r="81" spans="10:10" x14ac:dyDescent="0.25">
      <c r="J81" s="12"/>
    </row>
    <row r="132" ht="14.25" customHeight="1" x14ac:dyDescent="0.25"/>
    <row r="184" spans="10:10" x14ac:dyDescent="0.25">
      <c r="J184" s="12"/>
    </row>
  </sheetData>
  <mergeCells count="1">
    <mergeCell ref="B44:B48"/>
  </mergeCells>
  <phoneticPr fontId="16" type="noConversion"/>
  <pageMargins left="0.75" right="0.75" top="0.5" bottom="0.5" header="0.5" footer="0.5"/>
  <pageSetup orientation="portrait" r:id="rId1"/>
  <headerFooter alignWithMargins="0"/>
  <rowBreaks count="3" manualBreakCount="3">
    <brk id="94" max="9" man="1"/>
    <brk id="139" max="9" man="1"/>
    <brk id="181"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BU63"/>
  <sheetViews>
    <sheetView showGridLines="0" zoomScale="130" zoomScaleNormal="130" zoomScaleSheetLayoutView="70" zoomScalePageLayoutView="70" workbookViewId="0">
      <selection activeCell="C33" sqref="C33"/>
    </sheetView>
  </sheetViews>
  <sheetFormatPr defaultColWidth="9.33203125" defaultRowHeight="16.350000000000001" customHeight="1" x14ac:dyDescent="0.25"/>
  <cols>
    <col min="1" max="1" width="2.6640625" style="19" customWidth="1"/>
    <col min="2" max="2" width="5.6640625" style="19" customWidth="1"/>
    <col min="3" max="3" width="64.44140625" style="59" customWidth="1"/>
    <col min="4" max="5" width="10.109375" style="22" bestFit="1" customWidth="1"/>
    <col min="6" max="6" width="2.109375" style="22" customWidth="1"/>
    <col min="7" max="7" width="1.77734375" style="22" hidden="1" customWidth="1"/>
    <col min="8" max="8" width="9.77734375" style="22" customWidth="1"/>
    <col min="9" max="9" width="4.6640625" style="20" customWidth="1"/>
    <col min="10" max="15" width="9.33203125" style="27"/>
    <col min="16" max="16384" width="9.33203125" style="19"/>
  </cols>
  <sheetData>
    <row r="1" spans="1:73" ht="31.5" customHeight="1" x14ac:dyDescent="0.25">
      <c r="A1" s="484" t="s">
        <v>276</v>
      </c>
      <c r="B1" s="484"/>
      <c r="C1" s="484"/>
      <c r="D1" s="484"/>
      <c r="E1" s="61"/>
      <c r="F1" s="61"/>
      <c r="G1" s="61"/>
      <c r="H1" s="61"/>
    </row>
    <row r="2" spans="1:73" ht="15.6" x14ac:dyDescent="0.25">
      <c r="A2" s="61"/>
      <c r="D2" s="61"/>
      <c r="E2" s="61"/>
      <c r="F2" s="61"/>
      <c r="G2" s="61"/>
      <c r="H2" s="61"/>
    </row>
    <row r="3" spans="1:73" ht="15.6" x14ac:dyDescent="0.25">
      <c r="A3" s="61"/>
      <c r="B3" s="39"/>
      <c r="C3" s="72" t="s">
        <v>273</v>
      </c>
      <c r="D3" s="61"/>
      <c r="E3" s="61"/>
      <c r="F3" s="61"/>
      <c r="G3" s="61"/>
      <c r="H3" s="61"/>
    </row>
    <row r="4" spans="1:73" ht="9.75" customHeight="1" x14ac:dyDescent="0.25">
      <c r="D4" s="59"/>
      <c r="E4" s="59"/>
      <c r="F4" s="59"/>
      <c r="G4" s="59"/>
      <c r="H4" s="59"/>
    </row>
    <row r="5" spans="1:73" ht="15.75" customHeight="1" x14ac:dyDescent="0.25">
      <c r="B5" s="60"/>
      <c r="C5" s="72" t="s">
        <v>2560</v>
      </c>
      <c r="D5" s="68"/>
      <c r="E5" s="68"/>
      <c r="F5" s="68"/>
      <c r="G5" s="68"/>
      <c r="H5" s="68"/>
      <c r="J5" s="24"/>
      <c r="K5" s="24"/>
      <c r="L5" s="24"/>
      <c r="M5" s="24"/>
      <c r="N5" s="25"/>
    </row>
    <row r="6" spans="1:73" s="27" customFormat="1" ht="6.75" customHeight="1" x14ac:dyDescent="0.25">
      <c r="B6" s="59"/>
      <c r="C6" s="68"/>
      <c r="D6" s="68"/>
      <c r="E6" s="68"/>
      <c r="F6" s="68"/>
      <c r="G6" s="68"/>
      <c r="H6" s="68"/>
      <c r="I6" s="20"/>
      <c r="J6" s="25"/>
      <c r="K6" s="25"/>
      <c r="L6" s="25"/>
      <c r="M6" s="25"/>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3" s="27" customFormat="1" ht="13.2" x14ac:dyDescent="0.25">
      <c r="B7" s="355"/>
      <c r="C7" s="72" t="s">
        <v>265</v>
      </c>
      <c r="D7" s="73"/>
      <c r="E7" s="73"/>
      <c r="F7" s="73"/>
      <c r="G7" s="73"/>
      <c r="H7" s="73"/>
      <c r="I7" s="20"/>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3" s="27" customFormat="1" ht="6.75" customHeight="1" x14ac:dyDescent="0.25">
      <c r="B8" s="69"/>
      <c r="C8" s="69"/>
      <c r="D8" s="74"/>
      <c r="E8" s="74"/>
      <c r="F8" s="74"/>
      <c r="G8" s="74"/>
      <c r="H8" s="74"/>
      <c r="I8" s="20"/>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3" s="27" customFormat="1" ht="13.2" x14ac:dyDescent="0.25">
      <c r="B9" s="62"/>
      <c r="C9" s="72" t="s">
        <v>266</v>
      </c>
      <c r="D9" s="73"/>
      <c r="E9" s="73"/>
      <c r="F9" s="73"/>
      <c r="G9" s="73"/>
      <c r="H9" s="73"/>
      <c r="I9" s="20"/>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3" s="27" customFormat="1" ht="9" customHeight="1" x14ac:dyDescent="0.25">
      <c r="B10" s="69"/>
      <c r="C10" s="69"/>
      <c r="D10" s="74"/>
      <c r="E10" s="74"/>
      <c r="F10" s="74"/>
      <c r="G10" s="74"/>
      <c r="H10" s="74"/>
      <c r="I10" s="20"/>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3" s="27" customFormat="1" ht="13.2" x14ac:dyDescent="0.25">
      <c r="B11" s="63"/>
      <c r="C11" s="72" t="s">
        <v>267</v>
      </c>
      <c r="D11" s="73"/>
      <c r="E11" s="73"/>
      <c r="F11" s="73"/>
      <c r="G11" s="73"/>
      <c r="H11" s="73"/>
      <c r="I11" s="20"/>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3" s="27" customFormat="1" ht="6.75" customHeight="1" x14ac:dyDescent="0.25">
      <c r="B12" s="69"/>
      <c r="C12" s="69"/>
      <c r="D12" s="74"/>
      <c r="E12" s="74"/>
      <c r="F12" s="74"/>
      <c r="G12" s="74"/>
      <c r="H12" s="74"/>
      <c r="I12" s="20"/>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3" s="27" customFormat="1" ht="13.2" x14ac:dyDescent="0.25">
      <c r="B13" s="64"/>
      <c r="C13" s="72" t="s">
        <v>268</v>
      </c>
      <c r="D13" s="73"/>
      <c r="E13" s="73"/>
      <c r="F13" s="73"/>
      <c r="G13" s="73"/>
      <c r="H13" s="73"/>
      <c r="I13" s="20"/>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3" s="27" customFormat="1" ht="7.5" customHeight="1" x14ac:dyDescent="0.25">
      <c r="B14" s="70"/>
      <c r="C14" s="70"/>
      <c r="D14" s="74"/>
      <c r="E14" s="74"/>
      <c r="F14" s="74"/>
      <c r="G14" s="74"/>
      <c r="H14" s="74"/>
      <c r="I14" s="20"/>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3" s="27" customFormat="1" ht="13.2" x14ac:dyDescent="0.25">
      <c r="B15" s="65"/>
      <c r="C15" s="72" t="s">
        <v>269</v>
      </c>
      <c r="D15" s="73"/>
      <c r="E15" s="73"/>
      <c r="F15" s="73"/>
      <c r="G15" s="73"/>
      <c r="H15" s="73"/>
      <c r="I15" s="20"/>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3" s="27" customFormat="1" ht="7.5" customHeight="1" x14ac:dyDescent="0.25">
      <c r="B16" s="70"/>
      <c r="C16" s="70"/>
      <c r="D16" s="74"/>
      <c r="E16" s="74"/>
      <c r="F16" s="74"/>
      <c r="G16" s="74"/>
      <c r="H16" s="74"/>
      <c r="I16" s="20"/>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2:73" s="27" customFormat="1" ht="13.2" x14ac:dyDescent="0.25">
      <c r="B17" s="66"/>
      <c r="C17" s="72" t="s">
        <v>270</v>
      </c>
      <c r="D17" s="73"/>
      <c r="E17" s="73"/>
      <c r="F17" s="73"/>
      <c r="G17" s="73"/>
      <c r="H17" s="73"/>
      <c r="I17" s="20"/>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2:73" s="27" customFormat="1" ht="9" customHeight="1" x14ac:dyDescent="0.25">
      <c r="B18" s="70"/>
      <c r="C18" s="70"/>
      <c r="D18" s="74"/>
      <c r="E18" s="74"/>
      <c r="F18" s="74"/>
      <c r="G18" s="74"/>
      <c r="H18" s="74"/>
      <c r="I18" s="20"/>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row>
    <row r="19" spans="2:73" s="31" customFormat="1" ht="13.2" x14ac:dyDescent="0.25">
      <c r="B19" s="67"/>
      <c r="C19" s="72" t="s">
        <v>271</v>
      </c>
      <c r="D19" s="73"/>
      <c r="E19" s="73"/>
      <c r="F19" s="73"/>
      <c r="G19" s="73"/>
      <c r="H19" s="73"/>
      <c r="I19" s="22"/>
      <c r="J19" s="27"/>
      <c r="K19" s="27"/>
      <c r="L19" s="27"/>
      <c r="M19" s="27"/>
      <c r="N19" s="27"/>
      <c r="O19" s="27"/>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row>
    <row r="20" spans="2:73" s="31" customFormat="1" ht="7.5" customHeight="1" x14ac:dyDescent="0.25">
      <c r="B20" s="70"/>
      <c r="C20" s="70"/>
      <c r="D20" s="74"/>
      <c r="E20" s="74"/>
      <c r="F20" s="74"/>
      <c r="G20" s="74"/>
      <c r="H20" s="74"/>
      <c r="I20" s="22"/>
      <c r="J20" s="27"/>
      <c r="K20" s="27"/>
      <c r="L20" s="27"/>
      <c r="M20" s="27"/>
      <c r="N20" s="27"/>
      <c r="O20" s="27"/>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row>
    <row r="21" spans="2:73" s="31" customFormat="1" ht="13.2" x14ac:dyDescent="0.25">
      <c r="B21" s="351"/>
      <c r="C21" s="482" t="s">
        <v>272</v>
      </c>
      <c r="D21" s="483">
        <v>1998</v>
      </c>
      <c r="E21" s="483">
        <v>2001</v>
      </c>
      <c r="F21" s="483">
        <v>2004</v>
      </c>
      <c r="G21" s="483">
        <v>2007</v>
      </c>
      <c r="H21" s="483">
        <v>2010</v>
      </c>
      <c r="I21" s="22"/>
      <c r="J21" s="27"/>
      <c r="K21" s="27"/>
      <c r="L21" s="27"/>
      <c r="M21" s="27"/>
      <c r="N21" s="27"/>
      <c r="O21" s="27"/>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row>
    <row r="22" spans="2:73" s="31" customFormat="1" ht="13.2" x14ac:dyDescent="0.25">
      <c r="B22" s="70"/>
      <c r="C22" s="70"/>
      <c r="D22" s="74"/>
      <c r="E22" s="74"/>
      <c r="F22" s="74"/>
      <c r="G22" s="74"/>
      <c r="H22" s="74"/>
      <c r="I22" s="22"/>
      <c r="J22" s="27"/>
      <c r="K22" s="27"/>
      <c r="L22" s="27"/>
      <c r="M22" s="27"/>
      <c r="N22" s="27"/>
      <c r="O22" s="27"/>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row>
    <row r="23" spans="2:73" s="20" customFormat="1" ht="13.2" x14ac:dyDescent="0.25">
      <c r="C23" s="72" t="s">
        <v>165</v>
      </c>
      <c r="D23" s="73"/>
      <c r="E23" s="73"/>
      <c r="F23" s="73"/>
      <c r="G23" s="73"/>
      <c r="H23" s="73"/>
      <c r="J23" s="27"/>
      <c r="K23" s="27"/>
      <c r="L23" s="27"/>
      <c r="M23" s="27"/>
      <c r="N23" s="27"/>
      <c r="O23" s="27"/>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row>
    <row r="24" spans="2:73" s="27" customFormat="1" ht="16.350000000000001" customHeight="1" x14ac:dyDescent="0.25">
      <c r="C24" s="59"/>
      <c r="D24" s="22"/>
      <c r="E24" s="22"/>
      <c r="F24" s="22"/>
      <c r="G24" s="22"/>
      <c r="H24" s="22"/>
      <c r="I24" s="20"/>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row>
    <row r="25" spans="2:73" s="27" customFormat="1" ht="16.350000000000001" customHeight="1" x14ac:dyDescent="0.25">
      <c r="C25" s="59"/>
      <c r="D25" s="22"/>
      <c r="E25" s="22"/>
      <c r="F25" s="22"/>
      <c r="G25" s="22"/>
      <c r="H25" s="22"/>
      <c r="I25" s="20"/>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row>
    <row r="26" spans="2:73" s="27" customFormat="1" ht="16.350000000000001" customHeight="1" x14ac:dyDescent="0.25">
      <c r="C26" s="59"/>
      <c r="D26" s="22"/>
      <c r="E26" s="22"/>
      <c r="F26" s="22"/>
      <c r="G26" s="22"/>
      <c r="H26" s="22"/>
      <c r="I26" s="20"/>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row>
    <row r="27" spans="2:73" s="27" customFormat="1" ht="16.350000000000001" customHeight="1" x14ac:dyDescent="0.25">
      <c r="C27" s="59"/>
      <c r="D27" s="22"/>
      <c r="E27" s="22"/>
      <c r="F27" s="22"/>
      <c r="G27" s="22"/>
      <c r="H27" s="22"/>
      <c r="I27" s="20"/>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row>
    <row r="28" spans="2:73" s="27" customFormat="1" ht="16.350000000000001" customHeight="1" x14ac:dyDescent="0.25">
      <c r="C28" s="59"/>
      <c r="D28" s="22"/>
      <c r="E28" s="22"/>
      <c r="F28" s="22"/>
      <c r="G28" s="22"/>
      <c r="H28" s="22"/>
      <c r="I28" s="20"/>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row>
    <row r="29" spans="2:73" s="27" customFormat="1" ht="16.350000000000001" customHeight="1" x14ac:dyDescent="0.25">
      <c r="C29" s="59"/>
      <c r="D29" s="22"/>
      <c r="E29" s="22"/>
      <c r="F29" s="22"/>
      <c r="G29" s="22"/>
      <c r="H29" s="22"/>
      <c r="I29" s="20"/>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row>
    <row r="30" spans="2:73" s="27" customFormat="1" ht="16.350000000000001" customHeight="1" x14ac:dyDescent="0.25">
      <c r="C30" s="59"/>
      <c r="D30" s="22"/>
      <c r="E30" s="22"/>
      <c r="F30" s="22"/>
      <c r="G30" s="22"/>
      <c r="H30" s="22"/>
      <c r="I30" s="20"/>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row>
    <row r="31" spans="2:73" s="27" customFormat="1" ht="16.350000000000001" customHeight="1" x14ac:dyDescent="0.25">
      <c r="C31" s="59"/>
      <c r="D31" s="22"/>
      <c r="E31" s="22"/>
      <c r="F31" s="22"/>
      <c r="G31" s="22"/>
      <c r="H31" s="22"/>
      <c r="I31" s="20"/>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row>
    <row r="32" spans="2:73" s="27" customFormat="1" ht="16.350000000000001" customHeight="1" x14ac:dyDescent="0.25">
      <c r="C32" s="59"/>
      <c r="D32" s="22"/>
      <c r="E32" s="22"/>
      <c r="F32" s="22"/>
      <c r="G32" s="22"/>
      <c r="H32" s="22"/>
      <c r="I32" s="20"/>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row>
    <row r="33" spans="3:73" s="27" customFormat="1" ht="16.350000000000001" customHeight="1" x14ac:dyDescent="0.25">
      <c r="C33" s="59"/>
      <c r="D33" s="22"/>
      <c r="E33" s="22"/>
      <c r="F33" s="22"/>
      <c r="G33" s="22"/>
      <c r="H33" s="22"/>
      <c r="I33" s="20"/>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row>
    <row r="34" spans="3:73" s="27" customFormat="1" ht="16.350000000000001" customHeight="1" x14ac:dyDescent="0.25">
      <c r="C34" s="59"/>
      <c r="D34" s="22"/>
      <c r="E34" s="22"/>
      <c r="F34" s="22"/>
      <c r="G34" s="22"/>
      <c r="H34" s="22"/>
      <c r="I34" s="20"/>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row>
    <row r="35" spans="3:73" s="27" customFormat="1" ht="16.350000000000001" customHeight="1" x14ac:dyDescent="0.25">
      <c r="C35" s="59"/>
      <c r="D35" s="22"/>
      <c r="E35" s="22"/>
      <c r="F35" s="22"/>
      <c r="G35" s="22"/>
      <c r="H35" s="22"/>
      <c r="I35" s="20"/>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row>
    <row r="36" spans="3:73" s="27" customFormat="1" ht="16.350000000000001" customHeight="1" x14ac:dyDescent="0.25">
      <c r="C36" s="59"/>
      <c r="D36" s="22"/>
      <c r="E36" s="22"/>
      <c r="F36" s="22"/>
      <c r="G36" s="22"/>
      <c r="H36" s="22"/>
      <c r="I36" s="20"/>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row>
    <row r="37" spans="3:73" s="27" customFormat="1" ht="16.350000000000001" customHeight="1" x14ac:dyDescent="0.25">
      <c r="C37" s="59"/>
      <c r="D37" s="22"/>
      <c r="E37" s="22"/>
      <c r="F37" s="22"/>
      <c r="G37" s="22"/>
      <c r="H37" s="22"/>
      <c r="I37" s="20"/>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row>
    <row r="38" spans="3:73" s="27" customFormat="1" ht="16.350000000000001" customHeight="1" x14ac:dyDescent="0.25">
      <c r="C38" s="59"/>
      <c r="D38" s="22"/>
      <c r="E38" s="22"/>
      <c r="F38" s="22"/>
      <c r="G38" s="22"/>
      <c r="H38" s="22"/>
      <c r="I38" s="20"/>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row>
    <row r="39" spans="3:73" s="27" customFormat="1" ht="16.350000000000001" customHeight="1" x14ac:dyDescent="0.25">
      <c r="C39" s="59"/>
      <c r="D39" s="22"/>
      <c r="E39" s="22"/>
      <c r="F39" s="22"/>
      <c r="G39" s="22"/>
      <c r="H39" s="22"/>
      <c r="I39" s="20"/>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row>
    <row r="40" spans="3:73" s="27" customFormat="1" ht="16.350000000000001" customHeight="1" x14ac:dyDescent="0.25">
      <c r="C40" s="59"/>
      <c r="D40" s="22"/>
      <c r="E40" s="22"/>
      <c r="F40" s="22"/>
      <c r="G40" s="22"/>
      <c r="H40" s="22"/>
      <c r="I40" s="20"/>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row>
    <row r="41" spans="3:73" s="27" customFormat="1" ht="16.350000000000001" customHeight="1" x14ac:dyDescent="0.25">
      <c r="C41" s="59"/>
      <c r="D41" s="22"/>
      <c r="E41" s="22"/>
      <c r="F41" s="22"/>
      <c r="G41" s="22"/>
      <c r="H41" s="22"/>
      <c r="I41" s="20"/>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row>
    <row r="42" spans="3:73" s="27" customFormat="1" ht="16.350000000000001" customHeight="1" x14ac:dyDescent="0.25">
      <c r="C42" s="59"/>
      <c r="D42" s="22"/>
      <c r="E42" s="22"/>
      <c r="F42" s="22"/>
      <c r="G42" s="22"/>
      <c r="H42" s="22"/>
      <c r="I42" s="20"/>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row>
    <row r="43" spans="3:73" s="27" customFormat="1" ht="16.350000000000001" customHeight="1" x14ac:dyDescent="0.25">
      <c r="C43" s="59"/>
      <c r="D43" s="22"/>
      <c r="E43" s="22"/>
      <c r="F43" s="22"/>
      <c r="G43" s="22"/>
      <c r="H43" s="22"/>
      <c r="I43" s="20"/>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row>
    <row r="44" spans="3:73" s="27" customFormat="1" ht="16.350000000000001" customHeight="1" x14ac:dyDescent="0.25">
      <c r="C44" s="59"/>
      <c r="D44" s="22"/>
      <c r="E44" s="22"/>
      <c r="F44" s="22"/>
      <c r="G44" s="22"/>
      <c r="H44" s="22"/>
      <c r="I44" s="20"/>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row>
    <row r="45" spans="3:73" s="27" customFormat="1" ht="16.350000000000001" customHeight="1" x14ac:dyDescent="0.25">
      <c r="C45" s="59"/>
      <c r="D45" s="22"/>
      <c r="E45" s="22"/>
      <c r="F45" s="22"/>
      <c r="G45" s="22"/>
      <c r="H45" s="22"/>
      <c r="I45" s="20"/>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row>
    <row r="46" spans="3:73" s="27" customFormat="1" ht="16.350000000000001" customHeight="1" x14ac:dyDescent="0.25">
      <c r="C46" s="59"/>
      <c r="D46" s="22"/>
      <c r="E46" s="22"/>
      <c r="F46" s="22"/>
      <c r="G46" s="22"/>
      <c r="H46" s="22"/>
      <c r="I46" s="20"/>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row>
    <row r="47" spans="3:73" s="27" customFormat="1" ht="16.350000000000001" customHeight="1" x14ac:dyDescent="0.25">
      <c r="C47" s="59"/>
      <c r="D47" s="22"/>
      <c r="E47" s="22"/>
      <c r="F47" s="22"/>
      <c r="G47" s="22"/>
      <c r="H47" s="22"/>
      <c r="I47" s="20"/>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row>
    <row r="48" spans="3:73" s="27" customFormat="1" ht="16.350000000000001" customHeight="1" x14ac:dyDescent="0.25">
      <c r="C48" s="59"/>
      <c r="D48" s="22"/>
      <c r="E48" s="22"/>
      <c r="F48" s="22"/>
      <c r="G48" s="22"/>
      <c r="H48" s="22"/>
      <c r="I48" s="20"/>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row>
    <row r="49" spans="3:73" s="27" customFormat="1" ht="16.350000000000001" customHeight="1" x14ac:dyDescent="0.25">
      <c r="C49" s="59"/>
      <c r="D49" s="22"/>
      <c r="E49" s="22"/>
      <c r="F49" s="22"/>
      <c r="G49" s="22"/>
      <c r="H49" s="22"/>
      <c r="I49" s="20"/>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row>
    <row r="50" spans="3:73" s="27" customFormat="1" ht="16.350000000000001" customHeight="1" x14ac:dyDescent="0.25">
      <c r="C50" s="59"/>
      <c r="D50" s="22"/>
      <c r="E50" s="22"/>
      <c r="F50" s="22"/>
      <c r="G50" s="22"/>
      <c r="H50" s="22"/>
      <c r="I50" s="20"/>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row>
    <row r="51" spans="3:73" s="27" customFormat="1" ht="16.350000000000001" customHeight="1" x14ac:dyDescent="0.25">
      <c r="C51" s="59"/>
      <c r="D51" s="22"/>
      <c r="E51" s="22"/>
      <c r="F51" s="22"/>
      <c r="G51" s="22"/>
      <c r="H51" s="22"/>
      <c r="I51" s="20"/>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row>
    <row r="52" spans="3:73" s="27" customFormat="1" ht="16.350000000000001" customHeight="1" x14ac:dyDescent="0.25">
      <c r="C52" s="59"/>
      <c r="D52" s="22"/>
      <c r="E52" s="22"/>
      <c r="F52" s="22"/>
      <c r="G52" s="22"/>
      <c r="H52" s="22"/>
      <c r="I52" s="20"/>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row>
    <row r="53" spans="3:73" s="27" customFormat="1" ht="16.350000000000001" customHeight="1" x14ac:dyDescent="0.25">
      <c r="C53" s="59"/>
      <c r="D53" s="22"/>
      <c r="E53" s="22"/>
      <c r="F53" s="22"/>
      <c r="G53" s="22"/>
      <c r="H53" s="22"/>
      <c r="I53" s="20"/>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row>
    <row r="54" spans="3:73" s="27" customFormat="1" ht="16.350000000000001" customHeight="1" x14ac:dyDescent="0.25">
      <c r="C54" s="59"/>
      <c r="D54" s="22"/>
      <c r="E54" s="22"/>
      <c r="F54" s="22"/>
      <c r="G54" s="22"/>
      <c r="H54" s="22"/>
      <c r="I54" s="20"/>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row>
    <row r="55" spans="3:73" s="27" customFormat="1" ht="16.350000000000001" customHeight="1" x14ac:dyDescent="0.25">
      <c r="C55" s="59"/>
      <c r="D55" s="22"/>
      <c r="E55" s="22"/>
      <c r="F55" s="22"/>
      <c r="G55" s="22"/>
      <c r="H55" s="22"/>
      <c r="I55" s="20"/>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row>
    <row r="56" spans="3:73" s="27" customFormat="1" ht="16.350000000000001" customHeight="1" x14ac:dyDescent="0.25">
      <c r="C56" s="59"/>
      <c r="D56" s="22"/>
      <c r="E56" s="22"/>
      <c r="F56" s="22"/>
      <c r="G56" s="22"/>
      <c r="H56" s="22"/>
      <c r="I56" s="20"/>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row>
    <row r="57" spans="3:73" s="27" customFormat="1" ht="16.350000000000001" customHeight="1" x14ac:dyDescent="0.25">
      <c r="C57" s="59"/>
      <c r="D57" s="22"/>
      <c r="E57" s="22"/>
      <c r="F57" s="22"/>
      <c r="G57" s="22"/>
      <c r="H57" s="22"/>
      <c r="I57" s="20"/>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row>
    <row r="58" spans="3:73" s="27" customFormat="1" ht="16.350000000000001" customHeight="1" x14ac:dyDescent="0.25">
      <c r="C58" s="59"/>
      <c r="D58" s="22"/>
      <c r="E58" s="22"/>
      <c r="F58" s="22"/>
      <c r="G58" s="22"/>
      <c r="H58" s="22"/>
      <c r="I58" s="20"/>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row>
    <row r="59" spans="3:73" s="27" customFormat="1" ht="16.350000000000001" customHeight="1" x14ac:dyDescent="0.25">
      <c r="C59" s="59"/>
      <c r="D59" s="22"/>
      <c r="E59" s="22"/>
      <c r="F59" s="22"/>
      <c r="G59" s="22"/>
      <c r="H59" s="22"/>
      <c r="I59" s="20"/>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row>
    <row r="60" spans="3:73" s="27" customFormat="1" ht="16.350000000000001" customHeight="1" x14ac:dyDescent="0.25">
      <c r="C60" s="59"/>
      <c r="D60" s="22"/>
      <c r="E60" s="22"/>
      <c r="F60" s="22"/>
      <c r="G60" s="22"/>
      <c r="H60" s="22"/>
      <c r="I60" s="20"/>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row>
    <row r="61" spans="3:73" s="27" customFormat="1" ht="16.350000000000001" customHeight="1" x14ac:dyDescent="0.25">
      <c r="C61" s="59"/>
      <c r="D61" s="22"/>
      <c r="E61" s="22"/>
      <c r="F61" s="22"/>
      <c r="G61" s="22"/>
      <c r="H61" s="22"/>
      <c r="I61" s="20"/>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row>
    <row r="62" spans="3:73" s="27" customFormat="1" ht="16.350000000000001" customHeight="1" x14ac:dyDescent="0.25">
      <c r="C62" s="59"/>
      <c r="D62" s="22"/>
      <c r="E62" s="22"/>
      <c r="F62" s="22"/>
      <c r="G62" s="22"/>
      <c r="H62" s="22"/>
      <c r="I62" s="20"/>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row>
    <row r="63" spans="3:73" s="27" customFormat="1" ht="16.350000000000001" customHeight="1" x14ac:dyDescent="0.25">
      <c r="C63" s="59"/>
      <c r="D63" s="22"/>
      <c r="E63" s="22"/>
      <c r="F63" s="22"/>
      <c r="G63" s="22"/>
      <c r="H63" s="22"/>
      <c r="I63" s="20"/>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row>
  </sheetData>
  <mergeCells count="2">
    <mergeCell ref="C21:H21"/>
    <mergeCell ref="A1:D1"/>
  </mergeCells>
  <hyperlinks>
    <hyperlink ref="C3" location="Number_of_participants" display="Number of Participants"/>
    <hyperlink ref="C5" location="Academics" display="Section 1: Academics, School Connectedness, School Safety and Time Use"/>
    <hyperlink ref="C7" location="Violent_and_Anti_Social_Behavior" display="Section 2: Violent and Anti-Social Behavior"/>
    <hyperlink ref="C9" location="Experiencing_Violence" display="Section 3: Experiencing Violence"/>
    <hyperlink ref="C11" location="Mental_Health" display="Section 4: Mental Health"/>
    <hyperlink ref="C13" location="Gambling" display="Section 5: Gambling"/>
    <hyperlink ref="C15" location="Alcohol__Tobacco_and_Other_Drugs" display="Section 6: Alcohol, Tobacco and Other Drugs"/>
    <hyperlink ref="C17" location="Other_Health_Behaviors" display="Section 7: Other Health Behaviors"/>
    <hyperlink ref="C19" location="Families_and_Social_Connections" display="Section 8: Families and Social Connections"/>
    <hyperlink ref="C21:H21" location="Sexual_Behavior" display="Section 9: Sexual Behavior"/>
    <hyperlink ref="C23" location="District_Participation" display="District Participation"/>
  </hyperlinks>
  <pageMargins left="0.75" right="0.5" top="0.75" bottom="0.75" header="0.25" footer="0.25"/>
  <pageSetup orientation="portrait" r:id="rId1"/>
  <headerFooter alignWithMargins="0">
    <oddFooter>&amp;L&amp;"Tw Cen MT,Italic"
&amp;"Tw Cen MT,Regular"Minnesota Department of Health, Center for Health Statistics
&amp;C
&amp;R
&amp;"Tw Cen MT,Regular"&amp;P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CU514"/>
  <sheetViews>
    <sheetView zoomScale="90" zoomScaleNormal="90" workbookViewId="0">
      <selection activeCell="B19" sqref="B19"/>
    </sheetView>
  </sheetViews>
  <sheetFormatPr defaultColWidth="9.33203125" defaultRowHeight="13.2" x14ac:dyDescent="0.25"/>
  <cols>
    <col min="1" max="1" width="57.5546875" style="444" customWidth="1"/>
    <col min="2" max="2" width="114.44140625" style="405" customWidth="1"/>
    <col min="3" max="3" width="18.88671875" style="445" customWidth="1"/>
    <col min="4" max="4" width="34.44140625" style="36" customWidth="1"/>
    <col min="5" max="5" width="134.77734375" style="31" customWidth="1"/>
    <col min="6" max="6" width="9.33203125" style="164" customWidth="1"/>
    <col min="7" max="8" width="9.33203125" style="166" customWidth="1"/>
    <col min="9" max="99" width="9.33203125" style="166"/>
    <col min="100" max="16384" width="9.33203125" style="19"/>
  </cols>
  <sheetData>
    <row r="1" spans="1:99" ht="19.2" customHeight="1" x14ac:dyDescent="0.25">
      <c r="A1" s="485" t="s">
        <v>2720</v>
      </c>
      <c r="B1" s="486"/>
      <c r="C1" s="486"/>
      <c r="D1" s="486"/>
      <c r="E1" s="466"/>
    </row>
    <row r="2" spans="1:99" ht="19.2" customHeight="1" x14ac:dyDescent="0.25">
      <c r="A2" s="487"/>
      <c r="B2" s="488"/>
      <c r="C2" s="488"/>
      <c r="D2" s="488"/>
      <c r="E2" s="467"/>
    </row>
    <row r="3" spans="1:99" ht="19.2" customHeight="1" x14ac:dyDescent="0.25">
      <c r="A3" s="487"/>
      <c r="B3" s="488"/>
      <c r="C3" s="488"/>
      <c r="D3" s="488"/>
      <c r="E3" s="467"/>
    </row>
    <row r="4" spans="1:99" ht="19.2" customHeight="1" x14ac:dyDescent="0.25">
      <c r="A4" s="489"/>
      <c r="B4" s="490"/>
      <c r="C4" s="490"/>
      <c r="D4" s="490"/>
      <c r="E4" s="468"/>
    </row>
    <row r="5" spans="1:99" s="448" customFormat="1" ht="13.8" x14ac:dyDescent="0.25">
      <c r="A5" s="446" t="s">
        <v>2661</v>
      </c>
      <c r="B5" s="447" t="s">
        <v>2662</v>
      </c>
      <c r="C5" s="446" t="s">
        <v>2663</v>
      </c>
      <c r="D5" s="447" t="s">
        <v>2664</v>
      </c>
      <c r="E5" s="452" t="s">
        <v>2665</v>
      </c>
      <c r="F5" s="449"/>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c r="BW5" s="450"/>
      <c r="BX5" s="450"/>
      <c r="BY5" s="450"/>
      <c r="BZ5" s="450"/>
      <c r="CA5" s="450"/>
      <c r="CB5" s="450"/>
      <c r="CC5" s="450"/>
      <c r="CD5" s="450"/>
      <c r="CE5" s="450"/>
      <c r="CF5" s="450"/>
      <c r="CG5" s="450"/>
      <c r="CH5" s="450"/>
      <c r="CI5" s="450"/>
      <c r="CJ5" s="450"/>
      <c r="CK5" s="450"/>
      <c r="CL5" s="450"/>
      <c r="CM5" s="450"/>
      <c r="CN5" s="450"/>
      <c r="CO5" s="450"/>
      <c r="CP5" s="450"/>
      <c r="CQ5" s="450"/>
      <c r="CR5" s="450"/>
      <c r="CS5" s="450"/>
      <c r="CT5" s="450"/>
      <c r="CU5" s="450"/>
    </row>
    <row r="6" spans="1:99" s="409" customFormat="1" x14ac:dyDescent="0.25">
      <c r="A6" s="406" t="s">
        <v>2666</v>
      </c>
      <c r="B6" s="407" t="s">
        <v>2667</v>
      </c>
      <c r="C6" s="408">
        <v>2010</v>
      </c>
      <c r="D6" s="407" t="s">
        <v>2668</v>
      </c>
      <c r="E6" s="453" t="s">
        <v>2669</v>
      </c>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c r="CS6" s="166"/>
      <c r="CT6" s="166"/>
      <c r="CU6" s="166"/>
    </row>
    <row r="7" spans="1:99" s="472" customFormat="1" ht="12.75" customHeight="1" x14ac:dyDescent="0.25">
      <c r="A7" s="410" t="s">
        <v>2666</v>
      </c>
      <c r="B7" s="411" t="s">
        <v>2670</v>
      </c>
      <c r="C7" s="412">
        <v>2016</v>
      </c>
      <c r="D7" s="410" t="s">
        <v>2671</v>
      </c>
      <c r="E7" s="469" t="s">
        <v>2672</v>
      </c>
      <c r="F7" s="470"/>
      <c r="G7" s="471"/>
      <c r="H7" s="471"/>
      <c r="I7" s="471"/>
      <c r="J7" s="471"/>
      <c r="K7" s="471"/>
      <c r="L7" s="471"/>
      <c r="M7" s="471"/>
      <c r="N7" s="471"/>
      <c r="O7" s="471"/>
      <c r="P7" s="471"/>
      <c r="Q7" s="471"/>
      <c r="R7" s="471"/>
      <c r="S7" s="471"/>
      <c r="T7" s="471"/>
      <c r="U7" s="471"/>
      <c r="V7" s="471"/>
      <c r="W7" s="471"/>
      <c r="X7" s="471"/>
      <c r="Y7" s="471"/>
      <c r="Z7" s="471"/>
      <c r="AA7" s="471"/>
      <c r="AB7" s="471"/>
      <c r="AC7" s="471"/>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471"/>
      <c r="BE7" s="471"/>
      <c r="BF7" s="471"/>
      <c r="BG7" s="471"/>
      <c r="BH7" s="471"/>
      <c r="BI7" s="471"/>
      <c r="BJ7" s="471"/>
      <c r="BK7" s="471"/>
      <c r="BL7" s="471"/>
      <c r="BM7" s="471"/>
      <c r="BN7" s="471"/>
      <c r="BO7" s="471"/>
      <c r="BP7" s="471"/>
      <c r="BQ7" s="471"/>
      <c r="BR7" s="471"/>
      <c r="BS7" s="471"/>
      <c r="BT7" s="471"/>
      <c r="BU7" s="471"/>
      <c r="BV7" s="471"/>
      <c r="BW7" s="471"/>
      <c r="BX7" s="471"/>
      <c r="BY7" s="471"/>
      <c r="BZ7" s="471"/>
      <c r="CA7" s="471"/>
      <c r="CB7" s="471"/>
      <c r="CC7" s="471"/>
      <c r="CD7" s="471"/>
      <c r="CE7" s="471"/>
      <c r="CF7" s="471"/>
      <c r="CG7" s="471"/>
      <c r="CH7" s="471"/>
      <c r="CI7" s="471"/>
      <c r="CJ7" s="471"/>
      <c r="CK7" s="471"/>
      <c r="CL7" s="471"/>
      <c r="CM7" s="471"/>
      <c r="CN7" s="471"/>
      <c r="CO7" s="471"/>
      <c r="CP7" s="471"/>
      <c r="CQ7" s="471"/>
      <c r="CR7" s="471"/>
      <c r="CS7" s="471"/>
      <c r="CT7" s="471"/>
      <c r="CU7" s="471"/>
    </row>
    <row r="8" spans="1:99" s="417" customFormat="1" ht="12.75" customHeight="1" x14ac:dyDescent="0.25">
      <c r="A8" s="414" t="s">
        <v>2666</v>
      </c>
      <c r="B8" s="415" t="s">
        <v>190</v>
      </c>
      <c r="C8" s="416">
        <v>2010</v>
      </c>
      <c r="D8" s="415" t="s">
        <v>2673</v>
      </c>
      <c r="E8" s="455"/>
      <c r="F8" s="164"/>
      <c r="G8" s="166"/>
      <c r="H8" s="166"/>
      <c r="I8" s="166"/>
      <c r="J8" s="167"/>
      <c r="K8" s="167"/>
      <c r="L8" s="167"/>
      <c r="M8" s="167"/>
      <c r="N8" s="167"/>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row>
    <row r="9" spans="1:99" s="417" customFormat="1" ht="12.75" customHeight="1" x14ac:dyDescent="0.25">
      <c r="A9" s="414" t="s">
        <v>2666</v>
      </c>
      <c r="B9" s="415" t="s">
        <v>2674</v>
      </c>
      <c r="C9" s="416">
        <v>2010</v>
      </c>
      <c r="D9" s="415" t="s">
        <v>2673</v>
      </c>
      <c r="E9" s="455"/>
      <c r="F9" s="164"/>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66"/>
      <c r="CT9" s="166"/>
      <c r="CU9" s="166"/>
    </row>
    <row r="10" spans="1:99" s="417" customFormat="1" ht="12.75" customHeight="1" x14ac:dyDescent="0.25">
      <c r="A10" s="414" t="s">
        <v>2666</v>
      </c>
      <c r="B10" s="415" t="s">
        <v>2675</v>
      </c>
      <c r="C10" s="416">
        <v>2010</v>
      </c>
      <c r="D10" s="415" t="s">
        <v>2673</v>
      </c>
      <c r="E10" s="456"/>
      <c r="F10" s="164"/>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166"/>
      <c r="CM10" s="166"/>
      <c r="CN10" s="166"/>
      <c r="CO10" s="166"/>
      <c r="CP10" s="166"/>
      <c r="CQ10" s="166"/>
      <c r="CR10" s="166"/>
      <c r="CS10" s="166"/>
      <c r="CT10" s="166"/>
      <c r="CU10" s="166"/>
    </row>
    <row r="11" spans="1:99" s="417" customFormat="1" ht="12.75" customHeight="1" x14ac:dyDescent="0.25">
      <c r="A11" s="414" t="s">
        <v>2666</v>
      </c>
      <c r="B11" s="415" t="s">
        <v>2676</v>
      </c>
      <c r="C11" s="416">
        <v>2010</v>
      </c>
      <c r="D11" s="415" t="s">
        <v>2673</v>
      </c>
      <c r="E11" s="455"/>
      <c r="F11" s="164"/>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row>
    <row r="12" spans="1:99" s="417" customFormat="1" ht="12.75" customHeight="1" x14ac:dyDescent="0.25">
      <c r="A12" s="414" t="s">
        <v>2666</v>
      </c>
      <c r="B12" s="415" t="s">
        <v>191</v>
      </c>
      <c r="C12" s="416">
        <v>2010</v>
      </c>
      <c r="D12" s="415" t="s">
        <v>2673</v>
      </c>
      <c r="E12" s="455"/>
      <c r="F12" s="164"/>
      <c r="G12" s="166"/>
      <c r="H12" s="166"/>
      <c r="I12" s="166"/>
      <c r="J12" s="167"/>
      <c r="K12" s="167"/>
      <c r="L12" s="167"/>
      <c r="M12" s="167"/>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row>
    <row r="13" spans="1:99" s="421" customFormat="1" ht="12.75" customHeight="1" x14ac:dyDescent="0.25">
      <c r="A13" s="418" t="s">
        <v>2666</v>
      </c>
      <c r="B13" s="419" t="s">
        <v>2537</v>
      </c>
      <c r="C13" s="420">
        <v>2019</v>
      </c>
      <c r="D13" s="419" t="s">
        <v>2677</v>
      </c>
      <c r="E13" s="457"/>
      <c r="F13" s="164"/>
      <c r="G13" s="166"/>
      <c r="H13" s="166"/>
      <c r="I13" s="166"/>
      <c r="J13" s="167"/>
      <c r="K13" s="167"/>
      <c r="L13" s="167"/>
      <c r="M13" s="167"/>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66"/>
      <c r="CM13" s="166"/>
      <c r="CN13" s="166"/>
      <c r="CO13" s="166"/>
      <c r="CP13" s="166"/>
      <c r="CQ13" s="166"/>
      <c r="CR13" s="166"/>
      <c r="CS13" s="166"/>
      <c r="CT13" s="166"/>
      <c r="CU13" s="166"/>
    </row>
    <row r="14" spans="1:99" s="422" customFormat="1" ht="12.75" customHeight="1" x14ac:dyDescent="0.25">
      <c r="A14" s="473" t="s">
        <v>2666</v>
      </c>
      <c r="B14" s="473" t="s">
        <v>192</v>
      </c>
      <c r="C14" s="474">
        <v>2016</v>
      </c>
      <c r="D14" s="473" t="s">
        <v>2678</v>
      </c>
      <c r="E14" s="475" t="s">
        <v>2679</v>
      </c>
      <c r="F14" s="164"/>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66"/>
      <c r="CM14" s="166"/>
      <c r="CN14" s="166"/>
      <c r="CO14" s="166"/>
      <c r="CP14" s="166"/>
      <c r="CQ14" s="166"/>
      <c r="CR14" s="166"/>
      <c r="CS14" s="166"/>
      <c r="CT14" s="166"/>
      <c r="CU14" s="166"/>
    </row>
    <row r="15" spans="1:99" s="409" customFormat="1" ht="12.75" customHeight="1" x14ac:dyDescent="0.25">
      <c r="A15" s="406" t="s">
        <v>2666</v>
      </c>
      <c r="B15" s="423" t="s">
        <v>2680</v>
      </c>
      <c r="C15" s="408">
        <v>2010</v>
      </c>
      <c r="D15" s="423" t="s">
        <v>2668</v>
      </c>
      <c r="E15" s="458" t="s">
        <v>2681</v>
      </c>
      <c r="F15" s="164"/>
      <c r="G15" s="166"/>
      <c r="H15" s="166"/>
      <c r="I15" s="166"/>
      <c r="J15" s="166"/>
      <c r="K15" s="167"/>
      <c r="L15" s="167"/>
      <c r="M15" s="167"/>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6"/>
      <c r="CS15" s="166"/>
      <c r="CT15" s="166"/>
      <c r="CU15" s="166"/>
    </row>
    <row r="16" spans="1:99" s="409" customFormat="1" ht="12.75" customHeight="1" x14ac:dyDescent="0.25">
      <c r="A16" s="406" t="s">
        <v>2666</v>
      </c>
      <c r="B16" s="423" t="s">
        <v>2682</v>
      </c>
      <c r="C16" s="408">
        <v>2010</v>
      </c>
      <c r="D16" s="423" t="s">
        <v>2668</v>
      </c>
      <c r="E16" s="458" t="s">
        <v>2683</v>
      </c>
      <c r="F16" s="164"/>
      <c r="G16" s="166"/>
      <c r="H16" s="166"/>
      <c r="I16" s="166"/>
      <c r="J16" s="166"/>
      <c r="K16" s="167"/>
      <c r="L16" s="167"/>
      <c r="M16" s="167"/>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row>
    <row r="17" spans="1:99" s="426" customFormat="1" ht="12.75" customHeight="1" x14ac:dyDescent="0.25">
      <c r="A17" s="414" t="s">
        <v>2666</v>
      </c>
      <c r="B17" s="424" t="s">
        <v>2684</v>
      </c>
      <c r="C17" s="425">
        <v>2010</v>
      </c>
      <c r="D17" s="424" t="s">
        <v>2673</v>
      </c>
      <c r="E17" s="459"/>
      <c r="F17" s="164"/>
      <c r="G17" s="166"/>
      <c r="H17" s="169"/>
      <c r="I17" s="169"/>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6"/>
      <c r="CG17" s="166"/>
      <c r="CH17" s="166"/>
      <c r="CI17" s="166"/>
      <c r="CJ17" s="166"/>
      <c r="CK17" s="166"/>
      <c r="CL17" s="166"/>
      <c r="CM17" s="166"/>
      <c r="CN17" s="166"/>
      <c r="CO17" s="166"/>
      <c r="CP17" s="166"/>
      <c r="CQ17" s="166"/>
      <c r="CR17" s="166"/>
      <c r="CS17" s="166"/>
      <c r="CT17" s="166"/>
      <c r="CU17" s="166"/>
    </row>
    <row r="18" spans="1:99" s="426" customFormat="1" ht="12.75" customHeight="1" x14ac:dyDescent="0.25">
      <c r="A18" s="427" t="s">
        <v>2666</v>
      </c>
      <c r="B18" s="424" t="s">
        <v>196</v>
      </c>
      <c r="C18" s="425">
        <v>2010</v>
      </c>
      <c r="D18" s="424" t="s">
        <v>2673</v>
      </c>
      <c r="E18" s="459"/>
      <c r="F18" s="164"/>
      <c r="G18" s="166"/>
      <c r="H18" s="166"/>
      <c r="I18" s="166"/>
      <c r="J18" s="169"/>
      <c r="K18" s="169"/>
      <c r="L18" s="167"/>
      <c r="M18" s="167"/>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c r="BJ18" s="166"/>
      <c r="BK18" s="166"/>
      <c r="BL18" s="166"/>
      <c r="BM18" s="166"/>
      <c r="BN18" s="166"/>
      <c r="BO18" s="166"/>
      <c r="BP18" s="166"/>
      <c r="BQ18" s="166"/>
      <c r="BR18" s="166"/>
      <c r="BS18" s="166"/>
      <c r="BT18" s="166"/>
      <c r="BU18" s="166"/>
      <c r="BV18" s="166"/>
      <c r="BW18" s="166"/>
      <c r="BX18" s="166"/>
      <c r="BY18" s="166"/>
      <c r="BZ18" s="166"/>
      <c r="CA18" s="166"/>
      <c r="CB18" s="166"/>
      <c r="CC18" s="166"/>
      <c r="CD18" s="166"/>
      <c r="CE18" s="166"/>
      <c r="CF18" s="166"/>
      <c r="CG18" s="166"/>
      <c r="CH18" s="166"/>
      <c r="CI18" s="166"/>
      <c r="CJ18" s="166"/>
      <c r="CK18" s="166"/>
      <c r="CL18" s="166"/>
      <c r="CM18" s="166"/>
      <c r="CN18" s="166"/>
      <c r="CO18" s="166"/>
      <c r="CP18" s="166"/>
      <c r="CQ18" s="166"/>
      <c r="CR18" s="166"/>
      <c r="CS18" s="166"/>
      <c r="CT18" s="166"/>
      <c r="CU18" s="166"/>
    </row>
    <row r="19" spans="1:99" s="409" customFormat="1" ht="12.75" customHeight="1" x14ac:dyDescent="0.25">
      <c r="A19" s="406" t="s">
        <v>2666</v>
      </c>
      <c r="B19" s="423" t="s">
        <v>2685</v>
      </c>
      <c r="C19" s="408">
        <v>2010</v>
      </c>
      <c r="D19" s="423" t="s">
        <v>2668</v>
      </c>
      <c r="E19" s="458" t="s">
        <v>2686</v>
      </c>
      <c r="F19" s="164"/>
      <c r="G19" s="166"/>
      <c r="H19" s="166"/>
      <c r="I19" s="166"/>
      <c r="J19" s="166"/>
      <c r="K19" s="167"/>
      <c r="L19" s="451"/>
      <c r="M19" s="451"/>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c r="BJ19" s="166"/>
      <c r="BK19" s="166"/>
      <c r="BL19" s="166"/>
      <c r="BM19" s="166"/>
      <c r="BN19" s="166"/>
      <c r="BO19" s="166"/>
      <c r="BP19" s="166"/>
      <c r="BQ19" s="166"/>
      <c r="BR19" s="166"/>
      <c r="BS19" s="166"/>
      <c r="BT19" s="166"/>
      <c r="BU19" s="166"/>
      <c r="BV19" s="166"/>
      <c r="BW19" s="166"/>
      <c r="BX19" s="166"/>
      <c r="BY19" s="166"/>
      <c r="BZ19" s="166"/>
      <c r="CA19" s="166"/>
      <c r="CB19" s="166"/>
      <c r="CC19" s="166"/>
      <c r="CD19" s="166"/>
      <c r="CE19" s="166"/>
      <c r="CF19" s="166"/>
      <c r="CG19" s="166"/>
      <c r="CH19" s="166"/>
      <c r="CI19" s="166"/>
      <c r="CJ19" s="166"/>
      <c r="CK19" s="166"/>
      <c r="CL19" s="166"/>
      <c r="CM19" s="166"/>
      <c r="CN19" s="166"/>
      <c r="CO19" s="166"/>
      <c r="CP19" s="166"/>
      <c r="CQ19" s="166"/>
      <c r="CR19" s="166"/>
      <c r="CS19" s="166"/>
      <c r="CT19" s="166"/>
      <c r="CU19" s="166"/>
    </row>
    <row r="20" spans="1:99" s="409" customFormat="1" ht="12.75" customHeight="1" x14ac:dyDescent="0.25">
      <c r="A20" s="406" t="s">
        <v>2666</v>
      </c>
      <c r="B20" s="423" t="s">
        <v>2687</v>
      </c>
      <c r="C20" s="408">
        <v>2010</v>
      </c>
      <c r="D20" s="423" t="s">
        <v>2668</v>
      </c>
      <c r="E20" s="460" t="s">
        <v>2688</v>
      </c>
      <c r="F20" s="164"/>
      <c r="G20" s="166"/>
      <c r="H20" s="166"/>
      <c r="I20" s="166"/>
      <c r="J20" s="451"/>
      <c r="K20" s="167"/>
      <c r="L20" s="167"/>
      <c r="M20" s="167"/>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66"/>
      <c r="CM20" s="166"/>
      <c r="CN20" s="166"/>
      <c r="CO20" s="166"/>
      <c r="CP20" s="166"/>
      <c r="CQ20" s="166"/>
      <c r="CR20" s="166"/>
      <c r="CS20" s="166"/>
      <c r="CT20" s="166"/>
      <c r="CU20" s="166"/>
    </row>
    <row r="21" spans="1:99" s="409" customFormat="1" ht="12.75" customHeight="1" x14ac:dyDescent="0.25">
      <c r="A21" s="406" t="s">
        <v>2666</v>
      </c>
      <c r="B21" s="423" t="s">
        <v>198</v>
      </c>
      <c r="C21" s="408">
        <v>2010</v>
      </c>
      <c r="D21" s="423" t="s">
        <v>2668</v>
      </c>
      <c r="E21" s="460" t="s">
        <v>2688</v>
      </c>
      <c r="F21" s="164"/>
      <c r="G21" s="166"/>
      <c r="H21" s="166"/>
      <c r="I21" s="166"/>
      <c r="J21" s="167"/>
      <c r="K21" s="167"/>
      <c r="L21" s="167"/>
      <c r="M21" s="167"/>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row>
    <row r="22" spans="1:99" s="409" customFormat="1" ht="12.75" customHeight="1" x14ac:dyDescent="0.25">
      <c r="A22" s="406" t="s">
        <v>2666</v>
      </c>
      <c r="B22" s="423" t="s">
        <v>2689</v>
      </c>
      <c r="C22" s="408">
        <v>2010</v>
      </c>
      <c r="D22" s="423" t="s">
        <v>2668</v>
      </c>
      <c r="E22" s="458" t="s">
        <v>2690</v>
      </c>
      <c r="F22" s="164"/>
      <c r="G22" s="166"/>
      <c r="H22" s="166"/>
      <c r="I22" s="166"/>
      <c r="J22" s="166"/>
      <c r="K22" s="167"/>
      <c r="L22" s="167"/>
      <c r="M22" s="167"/>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66"/>
    </row>
    <row r="23" spans="1:99" s="409" customFormat="1" ht="26.4" x14ac:dyDescent="0.25">
      <c r="A23" s="428" t="s">
        <v>2666</v>
      </c>
      <c r="B23" s="423" t="s">
        <v>2691</v>
      </c>
      <c r="C23" s="408">
        <v>2010</v>
      </c>
      <c r="D23" s="423" t="s">
        <v>2668</v>
      </c>
      <c r="E23" s="458" t="s">
        <v>2690</v>
      </c>
      <c r="F23" s="164"/>
      <c r="G23" s="166"/>
      <c r="H23" s="166"/>
      <c r="I23" s="166"/>
      <c r="J23" s="166"/>
      <c r="K23" s="167"/>
      <c r="L23" s="167"/>
      <c r="M23" s="167"/>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c r="BJ23" s="166"/>
      <c r="BK23" s="166"/>
      <c r="BL23" s="166"/>
      <c r="BM23" s="166"/>
      <c r="BN23" s="166"/>
      <c r="BO23" s="166"/>
      <c r="BP23" s="166"/>
      <c r="BQ23" s="166"/>
      <c r="BR23" s="166"/>
      <c r="BS23" s="166"/>
      <c r="BT23" s="166"/>
      <c r="BU23" s="166"/>
      <c r="BV23" s="166"/>
      <c r="BW23" s="166"/>
      <c r="BX23" s="166"/>
      <c r="BY23" s="166"/>
      <c r="BZ23" s="166"/>
      <c r="CA23" s="166"/>
      <c r="CB23" s="166"/>
      <c r="CC23" s="166"/>
      <c r="CD23" s="166"/>
      <c r="CE23" s="166"/>
      <c r="CF23" s="166"/>
      <c r="CG23" s="166"/>
      <c r="CH23" s="166"/>
      <c r="CI23" s="166"/>
      <c r="CJ23" s="166"/>
      <c r="CK23" s="166"/>
      <c r="CL23" s="166"/>
      <c r="CM23" s="166"/>
      <c r="CN23" s="166"/>
      <c r="CO23" s="166"/>
      <c r="CP23" s="166"/>
      <c r="CQ23" s="166"/>
      <c r="CR23" s="166"/>
      <c r="CS23" s="166"/>
      <c r="CT23" s="166"/>
      <c r="CU23" s="166"/>
    </row>
    <row r="24" spans="1:99" s="421" customFormat="1" x14ac:dyDescent="0.25">
      <c r="A24" s="418" t="s">
        <v>2666</v>
      </c>
      <c r="B24" s="421" t="s">
        <v>2555</v>
      </c>
      <c r="C24" s="420">
        <v>2019</v>
      </c>
      <c r="D24" s="419" t="s">
        <v>2677</v>
      </c>
      <c r="E24" s="457"/>
      <c r="F24" s="164"/>
      <c r="G24" s="166"/>
      <c r="H24" s="166"/>
      <c r="I24" s="166"/>
      <c r="J24" s="166"/>
      <c r="K24" s="167"/>
      <c r="L24" s="167"/>
      <c r="M24" s="167"/>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c r="BT24" s="166"/>
      <c r="BU24" s="166"/>
      <c r="BV24" s="166"/>
      <c r="BW24" s="166"/>
      <c r="BX24" s="166"/>
      <c r="BY24" s="166"/>
      <c r="BZ24" s="166"/>
      <c r="CA24" s="166"/>
      <c r="CB24" s="166"/>
      <c r="CC24" s="166"/>
      <c r="CD24" s="166"/>
      <c r="CE24" s="166"/>
      <c r="CF24" s="166"/>
      <c r="CG24" s="166"/>
      <c r="CH24" s="166"/>
      <c r="CI24" s="166"/>
      <c r="CJ24" s="166"/>
      <c r="CK24" s="166"/>
      <c r="CL24" s="166"/>
      <c r="CM24" s="166"/>
      <c r="CN24" s="166"/>
      <c r="CO24" s="166"/>
      <c r="CP24" s="166"/>
      <c r="CQ24" s="166"/>
      <c r="CR24" s="166"/>
      <c r="CS24" s="166"/>
      <c r="CT24" s="166"/>
      <c r="CU24" s="166"/>
    </row>
    <row r="25" spans="1:99" s="421" customFormat="1" x14ac:dyDescent="0.25">
      <c r="A25" s="418" t="s">
        <v>2666</v>
      </c>
      <c r="B25" s="421" t="s">
        <v>2557</v>
      </c>
      <c r="C25" s="420">
        <v>2019</v>
      </c>
      <c r="D25" s="419" t="s">
        <v>2677</v>
      </c>
      <c r="E25" s="457"/>
      <c r="F25" s="164"/>
      <c r="G25" s="166"/>
      <c r="H25" s="166"/>
      <c r="I25" s="166"/>
      <c r="J25" s="166"/>
      <c r="K25" s="167"/>
      <c r="L25" s="167"/>
      <c r="M25" s="167"/>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row>
    <row r="26" spans="1:99" s="426" customFormat="1" ht="12.75" customHeight="1" x14ac:dyDescent="0.25">
      <c r="A26" s="427" t="s">
        <v>2666</v>
      </c>
      <c r="B26" s="424" t="s">
        <v>2692</v>
      </c>
      <c r="C26" s="425">
        <v>2010</v>
      </c>
      <c r="D26" s="424" t="s">
        <v>2673</v>
      </c>
      <c r="E26" s="459"/>
      <c r="F26" s="164"/>
      <c r="G26" s="166"/>
      <c r="H26" s="166"/>
      <c r="I26" s="166"/>
      <c r="J26" s="166"/>
      <c r="K26" s="167"/>
      <c r="L26" s="167"/>
      <c r="M26" s="167"/>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row>
    <row r="27" spans="1:99" s="426" customFormat="1" ht="12.75" customHeight="1" x14ac:dyDescent="0.25">
      <c r="A27" s="427" t="s">
        <v>2666</v>
      </c>
      <c r="B27" s="424" t="s">
        <v>2693</v>
      </c>
      <c r="C27" s="425">
        <v>2010</v>
      </c>
      <c r="D27" s="424" t="s">
        <v>2673</v>
      </c>
      <c r="E27" s="459"/>
      <c r="F27" s="164"/>
      <c r="G27" s="166"/>
      <c r="H27" s="166"/>
      <c r="I27" s="166"/>
      <c r="J27" s="166"/>
      <c r="K27" s="167"/>
      <c r="L27" s="167"/>
      <c r="M27" s="167"/>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row>
    <row r="28" spans="1:99" s="426" customFormat="1" ht="12.75" customHeight="1" x14ac:dyDescent="0.25">
      <c r="A28" s="427" t="s">
        <v>2666</v>
      </c>
      <c r="B28" s="424" t="s">
        <v>199</v>
      </c>
      <c r="C28" s="425">
        <v>2010</v>
      </c>
      <c r="D28" s="424" t="s">
        <v>2673</v>
      </c>
      <c r="E28" s="459"/>
      <c r="F28" s="164"/>
      <c r="G28" s="166"/>
      <c r="H28" s="166"/>
      <c r="I28" s="166"/>
      <c r="J28" s="166"/>
      <c r="K28" s="167"/>
      <c r="L28" s="167"/>
      <c r="M28" s="167"/>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66"/>
      <c r="CM28" s="166"/>
      <c r="CN28" s="166"/>
      <c r="CO28" s="166"/>
      <c r="CP28" s="166"/>
      <c r="CQ28" s="166"/>
      <c r="CR28" s="166"/>
      <c r="CS28" s="166"/>
      <c r="CT28" s="166"/>
      <c r="CU28" s="166"/>
    </row>
    <row r="29" spans="1:99" s="426" customFormat="1" ht="12.75" customHeight="1" x14ac:dyDescent="0.25">
      <c r="A29" s="427" t="s">
        <v>2666</v>
      </c>
      <c r="B29" s="424" t="s">
        <v>200</v>
      </c>
      <c r="C29" s="425">
        <v>2010</v>
      </c>
      <c r="D29" s="424" t="s">
        <v>2673</v>
      </c>
      <c r="E29" s="459"/>
      <c r="F29" s="164"/>
      <c r="G29" s="166"/>
      <c r="H29" s="166"/>
      <c r="I29" s="166"/>
      <c r="J29" s="167"/>
      <c r="K29" s="167"/>
      <c r="L29" s="167"/>
      <c r="M29" s="167"/>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66"/>
      <c r="CM29" s="166"/>
      <c r="CN29" s="166"/>
      <c r="CO29" s="166"/>
      <c r="CP29" s="166"/>
      <c r="CQ29" s="166"/>
      <c r="CR29" s="166"/>
      <c r="CS29" s="166"/>
      <c r="CT29" s="166"/>
      <c r="CU29" s="166"/>
    </row>
    <row r="30" spans="1:99" s="421" customFormat="1" ht="12.75" customHeight="1" x14ac:dyDescent="0.25">
      <c r="A30" s="418" t="s">
        <v>2666</v>
      </c>
      <c r="B30" s="421" t="s">
        <v>2539</v>
      </c>
      <c r="C30" s="420">
        <v>2019</v>
      </c>
      <c r="D30" s="419" t="s">
        <v>2677</v>
      </c>
      <c r="E30" s="457"/>
      <c r="F30" s="164"/>
      <c r="G30" s="166"/>
      <c r="H30" s="166"/>
      <c r="I30" s="166"/>
      <c r="J30" s="167"/>
      <c r="K30" s="167"/>
      <c r="L30" s="167"/>
      <c r="M30" s="167"/>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row>
    <row r="31" spans="1:99" s="421" customFormat="1" ht="12.75" customHeight="1" x14ac:dyDescent="0.25">
      <c r="A31" s="418" t="s">
        <v>2666</v>
      </c>
      <c r="B31" s="421" t="s">
        <v>2538</v>
      </c>
      <c r="C31" s="420">
        <v>2019</v>
      </c>
      <c r="D31" s="419" t="s">
        <v>2677</v>
      </c>
      <c r="E31" s="457"/>
      <c r="F31" s="164"/>
      <c r="G31" s="166"/>
      <c r="H31" s="166"/>
      <c r="I31" s="166"/>
      <c r="J31" s="167"/>
      <c r="K31" s="167"/>
      <c r="L31" s="167"/>
      <c r="M31" s="167"/>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row>
    <row r="32" spans="1:99" s="421" customFormat="1" ht="12.75" customHeight="1" x14ac:dyDescent="0.25">
      <c r="A32" s="418" t="s">
        <v>2666</v>
      </c>
      <c r="B32" s="421" t="s">
        <v>2540</v>
      </c>
      <c r="C32" s="420">
        <v>2019</v>
      </c>
      <c r="D32" s="419" t="s">
        <v>2677</v>
      </c>
      <c r="E32" s="457"/>
      <c r="F32" s="164"/>
      <c r="G32" s="166"/>
      <c r="H32" s="166"/>
      <c r="I32" s="166"/>
      <c r="J32" s="167"/>
      <c r="K32" s="167"/>
      <c r="L32" s="167"/>
      <c r="M32" s="167"/>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66"/>
      <c r="CM32" s="166"/>
      <c r="CN32" s="166"/>
      <c r="CO32" s="166"/>
      <c r="CP32" s="166"/>
      <c r="CQ32" s="166"/>
      <c r="CR32" s="166"/>
      <c r="CS32" s="166"/>
      <c r="CT32" s="166"/>
      <c r="CU32" s="166"/>
    </row>
    <row r="33" spans="1:99" s="421" customFormat="1" ht="12.75" customHeight="1" x14ac:dyDescent="0.25">
      <c r="A33" s="418" t="s">
        <v>2666</v>
      </c>
      <c r="B33" s="421" t="s">
        <v>2541</v>
      </c>
      <c r="C33" s="420">
        <v>2019</v>
      </c>
      <c r="D33" s="419" t="s">
        <v>2677</v>
      </c>
      <c r="E33" s="457"/>
      <c r="F33" s="164"/>
      <c r="G33" s="166"/>
      <c r="H33" s="166"/>
      <c r="I33" s="166"/>
      <c r="J33" s="167"/>
      <c r="K33" s="167"/>
      <c r="L33" s="167"/>
      <c r="M33" s="167"/>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c r="CG33" s="166"/>
      <c r="CH33" s="166"/>
      <c r="CI33" s="166"/>
      <c r="CJ33" s="166"/>
      <c r="CK33" s="166"/>
      <c r="CL33" s="166"/>
      <c r="CM33" s="166"/>
      <c r="CN33" s="166"/>
      <c r="CO33" s="166"/>
      <c r="CP33" s="166"/>
      <c r="CQ33" s="166"/>
      <c r="CR33" s="166"/>
      <c r="CS33" s="166"/>
      <c r="CT33" s="166"/>
      <c r="CU33" s="166"/>
    </row>
    <row r="34" spans="1:99" s="421" customFormat="1" ht="12.75" customHeight="1" x14ac:dyDescent="0.25">
      <c r="A34" s="418" t="s">
        <v>2666</v>
      </c>
      <c r="B34" s="421" t="s">
        <v>2542</v>
      </c>
      <c r="C34" s="420">
        <v>2019</v>
      </c>
      <c r="D34" s="419" t="s">
        <v>2677</v>
      </c>
      <c r="E34" s="457"/>
      <c r="F34" s="164"/>
      <c r="G34" s="166"/>
      <c r="H34" s="166"/>
      <c r="I34" s="166"/>
      <c r="J34" s="167"/>
      <c r="K34" s="167"/>
      <c r="L34" s="167"/>
      <c r="M34" s="167"/>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c r="CG34" s="166"/>
      <c r="CH34" s="166"/>
      <c r="CI34" s="166"/>
      <c r="CJ34" s="166"/>
      <c r="CK34" s="166"/>
      <c r="CL34" s="166"/>
      <c r="CM34" s="166"/>
      <c r="CN34" s="166"/>
      <c r="CO34" s="166"/>
      <c r="CP34" s="166"/>
      <c r="CQ34" s="166"/>
      <c r="CR34" s="166"/>
      <c r="CS34" s="166"/>
      <c r="CT34" s="166"/>
      <c r="CU34" s="166"/>
    </row>
    <row r="35" spans="1:99" s="426" customFormat="1" ht="12.75" customHeight="1" x14ac:dyDescent="0.25">
      <c r="A35" s="427" t="s">
        <v>265</v>
      </c>
      <c r="B35" s="424" t="s">
        <v>2694</v>
      </c>
      <c r="C35" s="425">
        <v>2010</v>
      </c>
      <c r="D35" s="424" t="s">
        <v>2673</v>
      </c>
      <c r="E35" s="459"/>
      <c r="F35" s="164"/>
      <c r="G35" s="166"/>
      <c r="H35" s="166"/>
      <c r="I35" s="166"/>
      <c r="J35" s="167"/>
      <c r="K35" s="167"/>
      <c r="L35" s="167"/>
      <c r="M35" s="167"/>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c r="BT35" s="166"/>
      <c r="BU35" s="166"/>
      <c r="BV35" s="166"/>
      <c r="BW35" s="166"/>
      <c r="BX35" s="166"/>
      <c r="BY35" s="166"/>
      <c r="BZ35" s="166"/>
      <c r="CA35" s="166"/>
      <c r="CB35" s="166"/>
      <c r="CC35" s="166"/>
      <c r="CD35" s="166"/>
      <c r="CE35" s="166"/>
      <c r="CF35" s="166"/>
      <c r="CG35" s="166"/>
      <c r="CH35" s="166"/>
      <c r="CI35" s="166"/>
      <c r="CJ35" s="166"/>
      <c r="CK35" s="166"/>
      <c r="CL35" s="166"/>
      <c r="CM35" s="166"/>
      <c r="CN35" s="166"/>
      <c r="CO35" s="166"/>
      <c r="CP35" s="166"/>
      <c r="CQ35" s="166"/>
      <c r="CR35" s="166"/>
      <c r="CS35" s="166"/>
      <c r="CT35" s="166"/>
      <c r="CU35" s="166"/>
    </row>
    <row r="36" spans="1:99" s="426" customFormat="1" ht="12.75" customHeight="1" x14ac:dyDescent="0.25">
      <c r="A36" s="427" t="s">
        <v>266</v>
      </c>
      <c r="B36" s="424" t="s">
        <v>205</v>
      </c>
      <c r="C36" s="425">
        <v>2010</v>
      </c>
      <c r="D36" s="424" t="s">
        <v>2673</v>
      </c>
      <c r="E36" s="461"/>
      <c r="F36" s="169"/>
      <c r="G36" s="169"/>
      <c r="H36" s="167"/>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c r="CK36" s="166"/>
      <c r="CL36" s="166"/>
      <c r="CM36" s="166"/>
      <c r="CN36" s="166"/>
      <c r="CO36" s="166"/>
      <c r="CP36" s="166"/>
      <c r="CQ36" s="166"/>
      <c r="CR36" s="166"/>
      <c r="CS36" s="166"/>
      <c r="CT36" s="166"/>
      <c r="CU36" s="166"/>
    </row>
    <row r="37" spans="1:99" s="421" customFormat="1" ht="12.75" customHeight="1" x14ac:dyDescent="0.25">
      <c r="A37" s="418" t="s">
        <v>266</v>
      </c>
      <c r="B37" s="421" t="s">
        <v>2551</v>
      </c>
      <c r="C37" s="420">
        <v>2019</v>
      </c>
      <c r="D37" s="419" t="s">
        <v>2677</v>
      </c>
      <c r="E37" s="462"/>
      <c r="F37" s="169"/>
      <c r="G37" s="169"/>
      <c r="H37" s="167"/>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c r="CK37" s="166"/>
      <c r="CL37" s="166"/>
      <c r="CM37" s="166"/>
      <c r="CN37" s="166"/>
      <c r="CO37" s="166"/>
      <c r="CP37" s="166"/>
      <c r="CQ37" s="166"/>
      <c r="CR37" s="166"/>
      <c r="CS37" s="166"/>
      <c r="CT37" s="166"/>
      <c r="CU37" s="166"/>
    </row>
    <row r="38" spans="1:99" s="409" customFormat="1" ht="12.6" customHeight="1" x14ac:dyDescent="0.25">
      <c r="A38" s="406" t="s">
        <v>266</v>
      </c>
      <c r="B38" s="423" t="s">
        <v>2695</v>
      </c>
      <c r="C38" s="408">
        <v>2010</v>
      </c>
      <c r="D38" s="423" t="s">
        <v>2668</v>
      </c>
      <c r="E38" s="463" t="s">
        <v>2696</v>
      </c>
      <c r="F38" s="167"/>
      <c r="G38" s="167"/>
      <c r="H38" s="167"/>
      <c r="I38" s="167"/>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row>
    <row r="39" spans="1:99" s="413" customFormat="1" ht="12.75" customHeight="1" x14ac:dyDescent="0.25">
      <c r="A39" s="410" t="s">
        <v>266</v>
      </c>
      <c r="B39" s="411" t="s">
        <v>206</v>
      </c>
      <c r="C39" s="412">
        <v>2016</v>
      </c>
      <c r="D39" s="410" t="s">
        <v>2671</v>
      </c>
      <c r="E39" s="454" t="s">
        <v>2697</v>
      </c>
      <c r="F39" s="164"/>
      <c r="G39" s="166"/>
      <c r="H39" s="166"/>
      <c r="I39" s="167"/>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c r="CG39" s="166"/>
      <c r="CH39" s="166"/>
      <c r="CI39" s="166"/>
      <c r="CJ39" s="166"/>
      <c r="CK39" s="166"/>
      <c r="CL39" s="166"/>
      <c r="CM39" s="166"/>
      <c r="CN39" s="166"/>
      <c r="CO39" s="166"/>
      <c r="CP39" s="166"/>
      <c r="CQ39" s="166"/>
      <c r="CR39" s="166"/>
      <c r="CS39" s="166"/>
      <c r="CT39" s="166"/>
      <c r="CU39" s="166"/>
    </row>
    <row r="40" spans="1:99" s="426" customFormat="1" ht="12.75" customHeight="1" x14ac:dyDescent="0.25">
      <c r="A40" s="427" t="s">
        <v>267</v>
      </c>
      <c r="B40" s="424" t="s">
        <v>2698</v>
      </c>
      <c r="C40" s="425">
        <v>2010</v>
      </c>
      <c r="D40" s="424" t="s">
        <v>2673</v>
      </c>
      <c r="E40" s="464"/>
      <c r="F40" s="164"/>
      <c r="G40" s="166"/>
      <c r="H40" s="166"/>
      <c r="I40" s="451"/>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row>
    <row r="41" spans="1:99" s="409" customFormat="1" ht="12.75" customHeight="1" x14ac:dyDescent="0.25">
      <c r="A41" s="406" t="s">
        <v>267</v>
      </c>
      <c r="B41" s="423" t="s">
        <v>207</v>
      </c>
      <c r="C41" s="408">
        <v>2010</v>
      </c>
      <c r="D41" s="423" t="s">
        <v>2668</v>
      </c>
      <c r="E41" s="458" t="s">
        <v>2699</v>
      </c>
      <c r="F41" s="164"/>
      <c r="G41" s="166"/>
      <c r="H41" s="166"/>
      <c r="I41" s="451"/>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row>
    <row r="42" spans="1:99" s="426" customFormat="1" ht="12.75" customHeight="1" x14ac:dyDescent="0.25">
      <c r="A42" s="427" t="s">
        <v>267</v>
      </c>
      <c r="B42" s="424" t="s">
        <v>208</v>
      </c>
      <c r="C42" s="425">
        <v>2010</v>
      </c>
      <c r="D42" s="424" t="s">
        <v>2673</v>
      </c>
      <c r="E42" s="459"/>
      <c r="F42" s="164"/>
      <c r="G42" s="166"/>
      <c r="H42" s="166"/>
      <c r="I42" s="167"/>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66"/>
      <c r="BR42" s="166"/>
      <c r="BS42" s="166"/>
      <c r="BT42" s="166"/>
      <c r="BU42" s="166"/>
      <c r="BV42" s="166"/>
      <c r="BW42" s="166"/>
      <c r="BX42" s="166"/>
      <c r="BY42" s="166"/>
      <c r="BZ42" s="166"/>
      <c r="CA42" s="166"/>
      <c r="CB42" s="166"/>
      <c r="CC42" s="166"/>
      <c r="CD42" s="166"/>
      <c r="CE42" s="166"/>
      <c r="CF42" s="166"/>
      <c r="CG42" s="166"/>
      <c r="CH42" s="166"/>
      <c r="CI42" s="166"/>
      <c r="CJ42" s="166"/>
      <c r="CK42" s="166"/>
      <c r="CL42" s="166"/>
      <c r="CM42" s="166"/>
      <c r="CN42" s="166"/>
      <c r="CO42" s="166"/>
      <c r="CP42" s="166"/>
      <c r="CQ42" s="166"/>
      <c r="CR42" s="166"/>
      <c r="CS42" s="166"/>
      <c r="CT42" s="166"/>
      <c r="CU42" s="166"/>
    </row>
    <row r="43" spans="1:99" s="409" customFormat="1" ht="12.75" customHeight="1" x14ac:dyDescent="0.25">
      <c r="A43" s="406" t="s">
        <v>267</v>
      </c>
      <c r="B43" s="423" t="s">
        <v>2700</v>
      </c>
      <c r="C43" s="408">
        <v>2010</v>
      </c>
      <c r="D43" s="423" t="s">
        <v>2668</v>
      </c>
      <c r="E43" s="458" t="s">
        <v>2701</v>
      </c>
      <c r="F43" s="164"/>
      <c r="G43" s="166"/>
      <c r="H43" s="166"/>
      <c r="I43" s="167"/>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c r="BX43" s="166"/>
      <c r="BY43" s="166"/>
      <c r="BZ43" s="166"/>
      <c r="CA43" s="166"/>
      <c r="CB43" s="166"/>
      <c r="CC43" s="166"/>
      <c r="CD43" s="166"/>
      <c r="CE43" s="166"/>
      <c r="CF43" s="166"/>
      <c r="CG43" s="166"/>
      <c r="CH43" s="166"/>
      <c r="CI43" s="166"/>
      <c r="CJ43" s="166"/>
      <c r="CK43" s="166"/>
      <c r="CL43" s="166"/>
      <c r="CM43" s="166"/>
      <c r="CN43" s="166"/>
      <c r="CO43" s="166"/>
      <c r="CP43" s="166"/>
      <c r="CQ43" s="166"/>
      <c r="CR43" s="166"/>
      <c r="CS43" s="166"/>
      <c r="CT43" s="166"/>
      <c r="CU43" s="166"/>
    </row>
    <row r="44" spans="1:99" s="409" customFormat="1" ht="12.75" customHeight="1" x14ac:dyDescent="0.25">
      <c r="A44" s="429" t="s">
        <v>268</v>
      </c>
      <c r="B44" s="430" t="s">
        <v>2702</v>
      </c>
      <c r="C44" s="431">
        <v>2010</v>
      </c>
      <c r="D44" s="430" t="s">
        <v>2668</v>
      </c>
      <c r="E44" s="458" t="s">
        <v>2703</v>
      </c>
      <c r="F44" s="164"/>
      <c r="G44" s="166"/>
      <c r="H44" s="166"/>
      <c r="I44" s="167"/>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166"/>
      <c r="CD44" s="166"/>
      <c r="CE44" s="166"/>
      <c r="CF44" s="166"/>
      <c r="CG44" s="166"/>
      <c r="CH44" s="166"/>
      <c r="CI44" s="166"/>
      <c r="CJ44" s="166"/>
      <c r="CK44" s="166"/>
      <c r="CL44" s="166"/>
      <c r="CM44" s="166"/>
      <c r="CN44" s="166"/>
      <c r="CO44" s="166"/>
      <c r="CP44" s="166"/>
      <c r="CQ44" s="166"/>
      <c r="CR44" s="166"/>
      <c r="CS44" s="166"/>
      <c r="CT44" s="166"/>
      <c r="CU44" s="166"/>
    </row>
    <row r="45" spans="1:99" s="409" customFormat="1" ht="12.75" customHeight="1" x14ac:dyDescent="0.25">
      <c r="A45" s="429" t="s">
        <v>268</v>
      </c>
      <c r="B45" s="430" t="s">
        <v>2704</v>
      </c>
      <c r="C45" s="431">
        <v>2010</v>
      </c>
      <c r="D45" s="430" t="s">
        <v>2668</v>
      </c>
      <c r="E45" s="458" t="s">
        <v>2703</v>
      </c>
      <c r="F45" s="164"/>
      <c r="G45" s="166"/>
      <c r="H45" s="166"/>
      <c r="I45" s="167"/>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66"/>
      <c r="BU45" s="166"/>
      <c r="BV45" s="166"/>
      <c r="BW45" s="166"/>
      <c r="BX45" s="166"/>
      <c r="BY45" s="166"/>
      <c r="BZ45" s="166"/>
      <c r="CA45" s="166"/>
      <c r="CB45" s="166"/>
      <c r="CC45" s="166"/>
      <c r="CD45" s="166"/>
      <c r="CE45" s="166"/>
      <c r="CF45" s="166"/>
      <c r="CG45" s="166"/>
      <c r="CH45" s="166"/>
      <c r="CI45" s="166"/>
      <c r="CJ45" s="166"/>
      <c r="CK45" s="166"/>
      <c r="CL45" s="166"/>
      <c r="CM45" s="166"/>
      <c r="CN45" s="166"/>
      <c r="CO45" s="166"/>
      <c r="CP45" s="166"/>
      <c r="CQ45" s="166"/>
      <c r="CR45" s="166"/>
      <c r="CS45" s="166"/>
      <c r="CT45" s="166"/>
      <c r="CU45" s="166"/>
    </row>
    <row r="46" spans="1:99" s="426" customFormat="1" ht="12.75" customHeight="1" x14ac:dyDescent="0.25">
      <c r="A46" s="432" t="s">
        <v>268</v>
      </c>
      <c r="B46" s="433" t="s">
        <v>2705</v>
      </c>
      <c r="C46" s="434">
        <v>2010</v>
      </c>
      <c r="D46" s="433" t="s">
        <v>2673</v>
      </c>
      <c r="E46" s="459"/>
      <c r="F46" s="164"/>
      <c r="G46" s="166"/>
      <c r="H46" s="166"/>
      <c r="I46" s="167"/>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c r="CG46" s="166"/>
      <c r="CH46" s="166"/>
      <c r="CI46" s="166"/>
      <c r="CJ46" s="166"/>
      <c r="CK46" s="166"/>
      <c r="CL46" s="166"/>
      <c r="CM46" s="166"/>
      <c r="CN46" s="166"/>
      <c r="CO46" s="166"/>
      <c r="CP46" s="166"/>
      <c r="CQ46" s="166"/>
      <c r="CR46" s="166"/>
      <c r="CS46" s="166"/>
      <c r="CT46" s="166"/>
      <c r="CU46" s="166"/>
    </row>
    <row r="47" spans="1:99" s="426" customFormat="1" ht="12.75" customHeight="1" x14ac:dyDescent="0.25">
      <c r="A47" s="432" t="s">
        <v>269</v>
      </c>
      <c r="B47" s="433" t="s">
        <v>215</v>
      </c>
      <c r="C47" s="434">
        <v>2010</v>
      </c>
      <c r="D47" s="433" t="s">
        <v>2673</v>
      </c>
      <c r="E47" s="459"/>
      <c r="F47" s="164"/>
      <c r="G47" s="166"/>
      <c r="H47" s="166"/>
      <c r="I47" s="167"/>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c r="CG47" s="166"/>
      <c r="CH47" s="166"/>
      <c r="CI47" s="166"/>
      <c r="CJ47" s="166"/>
      <c r="CK47" s="166"/>
      <c r="CL47" s="166"/>
      <c r="CM47" s="166"/>
      <c r="CN47" s="166"/>
      <c r="CO47" s="166"/>
      <c r="CP47" s="166"/>
      <c r="CQ47" s="166"/>
      <c r="CR47" s="166"/>
      <c r="CS47" s="166"/>
      <c r="CT47" s="166"/>
      <c r="CU47" s="166"/>
    </row>
    <row r="48" spans="1:99" s="413" customFormat="1" ht="12.75" customHeight="1" x14ac:dyDescent="0.25">
      <c r="A48" s="435" t="s">
        <v>269</v>
      </c>
      <c r="B48" s="436" t="s">
        <v>2526</v>
      </c>
      <c r="C48" s="437">
        <v>2016</v>
      </c>
      <c r="D48" s="410" t="s">
        <v>2671</v>
      </c>
      <c r="E48" s="454" t="s">
        <v>2697</v>
      </c>
      <c r="F48" s="164"/>
      <c r="G48" s="166"/>
      <c r="H48" s="166"/>
      <c r="I48" s="167"/>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row>
    <row r="49" spans="1:99" s="426" customFormat="1" ht="12.75" customHeight="1" x14ac:dyDescent="0.25">
      <c r="A49" s="432" t="s">
        <v>269</v>
      </c>
      <c r="B49" s="433" t="s">
        <v>216</v>
      </c>
      <c r="C49" s="434">
        <v>2010</v>
      </c>
      <c r="D49" s="433" t="s">
        <v>2673</v>
      </c>
      <c r="E49" s="459"/>
      <c r="F49" s="164"/>
      <c r="G49" s="166"/>
      <c r="H49" s="166"/>
      <c r="I49" s="167"/>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row>
    <row r="50" spans="1:99" s="426" customFormat="1" ht="12.75" customHeight="1" x14ac:dyDescent="0.25">
      <c r="A50" s="432" t="s">
        <v>269</v>
      </c>
      <c r="B50" s="433" t="s">
        <v>2706</v>
      </c>
      <c r="C50" s="434">
        <v>2010</v>
      </c>
      <c r="D50" s="433" t="s">
        <v>2673</v>
      </c>
      <c r="E50" s="459"/>
      <c r="F50" s="164"/>
      <c r="G50" s="166"/>
      <c r="H50" s="166"/>
      <c r="I50" s="167"/>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row>
    <row r="51" spans="1:99" s="421" customFormat="1" ht="12.75" customHeight="1" x14ac:dyDescent="0.25">
      <c r="A51" s="438" t="s">
        <v>269</v>
      </c>
      <c r="B51" s="439" t="s">
        <v>2547</v>
      </c>
      <c r="C51" s="440">
        <v>2019</v>
      </c>
      <c r="D51" s="439" t="s">
        <v>2677</v>
      </c>
      <c r="E51" s="457"/>
      <c r="F51" s="164"/>
      <c r="G51" s="166"/>
      <c r="H51" s="166"/>
      <c r="I51" s="167"/>
      <c r="J51" s="166"/>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row>
    <row r="52" spans="1:99" s="421" customFormat="1" ht="12.75" customHeight="1" x14ac:dyDescent="0.25">
      <c r="A52" s="438" t="s">
        <v>269</v>
      </c>
      <c r="B52" s="439" t="s">
        <v>2548</v>
      </c>
      <c r="C52" s="440">
        <v>2019</v>
      </c>
      <c r="D52" s="439" t="s">
        <v>2677</v>
      </c>
      <c r="E52" s="457"/>
      <c r="F52" s="164"/>
      <c r="G52" s="166"/>
      <c r="H52" s="166"/>
      <c r="I52" s="167"/>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row>
    <row r="53" spans="1:99" s="413" customFormat="1" ht="12.75" customHeight="1" x14ac:dyDescent="0.25">
      <c r="A53" s="435" t="s">
        <v>269</v>
      </c>
      <c r="B53" s="436" t="s">
        <v>2707</v>
      </c>
      <c r="C53" s="437">
        <v>2016</v>
      </c>
      <c r="D53" s="410" t="s">
        <v>2671</v>
      </c>
      <c r="E53" s="454" t="s">
        <v>2672</v>
      </c>
      <c r="F53" s="164"/>
      <c r="G53" s="166"/>
      <c r="H53" s="166"/>
      <c r="I53" s="167"/>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row>
    <row r="54" spans="1:99" s="413" customFormat="1" ht="12.75" customHeight="1" x14ac:dyDescent="0.25">
      <c r="A54" s="435" t="s">
        <v>269</v>
      </c>
      <c r="B54" s="436" t="s">
        <v>2708</v>
      </c>
      <c r="C54" s="437">
        <v>2016</v>
      </c>
      <c r="D54" s="410" t="s">
        <v>2671</v>
      </c>
      <c r="E54" s="454" t="s">
        <v>2672</v>
      </c>
      <c r="F54" s="164"/>
      <c r="G54" s="166"/>
      <c r="H54" s="166"/>
      <c r="I54" s="167"/>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row>
    <row r="55" spans="1:99" s="413" customFormat="1" ht="12.75" customHeight="1" x14ac:dyDescent="0.25">
      <c r="A55" s="435" t="s">
        <v>269</v>
      </c>
      <c r="B55" s="436" t="s">
        <v>2709</v>
      </c>
      <c r="C55" s="437">
        <v>2016</v>
      </c>
      <c r="D55" s="410" t="s">
        <v>2671</v>
      </c>
      <c r="E55" s="454" t="s">
        <v>2672</v>
      </c>
      <c r="F55" s="164"/>
      <c r="G55" s="166"/>
      <c r="H55" s="166"/>
      <c r="I55" s="167"/>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row>
    <row r="56" spans="1:99" s="413" customFormat="1" ht="12.75" customHeight="1" x14ac:dyDescent="0.25">
      <c r="A56" s="435" t="s">
        <v>269</v>
      </c>
      <c r="B56" s="436" t="s">
        <v>2710</v>
      </c>
      <c r="C56" s="437">
        <v>2016</v>
      </c>
      <c r="D56" s="410" t="s">
        <v>2671</v>
      </c>
      <c r="E56" s="454" t="s">
        <v>2672</v>
      </c>
      <c r="F56" s="164"/>
      <c r="G56" s="166"/>
      <c r="H56" s="166"/>
      <c r="I56" s="167"/>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c r="BX56" s="166"/>
      <c r="BY56" s="166"/>
      <c r="BZ56" s="166"/>
      <c r="CA56" s="166"/>
      <c r="CB56" s="166"/>
      <c r="CC56" s="166"/>
      <c r="CD56" s="166"/>
      <c r="CE56" s="166"/>
      <c r="CF56" s="166"/>
      <c r="CG56" s="166"/>
      <c r="CH56" s="166"/>
      <c r="CI56" s="166"/>
      <c r="CJ56" s="166"/>
      <c r="CK56" s="166"/>
      <c r="CL56" s="166"/>
      <c r="CM56" s="166"/>
      <c r="CN56" s="166"/>
      <c r="CO56" s="166"/>
      <c r="CP56" s="166"/>
      <c r="CQ56" s="166"/>
      <c r="CR56" s="166"/>
      <c r="CS56" s="166"/>
      <c r="CT56" s="166"/>
      <c r="CU56" s="166"/>
    </row>
    <row r="57" spans="1:99" s="426" customFormat="1" ht="12.75" customHeight="1" x14ac:dyDescent="0.25">
      <c r="A57" s="432" t="s">
        <v>269</v>
      </c>
      <c r="B57" s="433" t="s">
        <v>2711</v>
      </c>
      <c r="C57" s="434">
        <v>2010</v>
      </c>
      <c r="D57" s="433" t="s">
        <v>2673</v>
      </c>
      <c r="E57" s="459"/>
      <c r="F57" s="166"/>
      <c r="G57" s="166"/>
      <c r="H57" s="166"/>
      <c r="I57" s="167"/>
      <c r="J57" s="167"/>
      <c r="K57" s="167"/>
      <c r="L57" s="167"/>
      <c r="M57" s="167"/>
      <c r="N57" s="167"/>
      <c r="O57" s="167"/>
      <c r="P57" s="167"/>
      <c r="Q57" s="169"/>
      <c r="R57" s="169"/>
      <c r="S57" s="169"/>
      <c r="T57" s="169"/>
      <c r="U57" s="169"/>
      <c r="V57" s="172"/>
      <c r="W57" s="169"/>
      <c r="X57" s="169"/>
      <c r="Y57" s="167"/>
      <c r="Z57" s="167"/>
      <c r="AA57" s="167"/>
      <c r="AB57" s="167"/>
      <c r="AC57" s="167"/>
      <c r="AD57" s="451"/>
      <c r="AE57" s="451"/>
      <c r="AF57" s="451"/>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c r="BM57" s="167"/>
      <c r="BN57" s="167"/>
      <c r="BO57" s="167"/>
      <c r="BP57" s="169"/>
      <c r="BQ57" s="169"/>
      <c r="BR57" s="169"/>
      <c r="BS57" s="169"/>
      <c r="BT57" s="169"/>
      <c r="BU57" s="172"/>
      <c r="BV57" s="166"/>
      <c r="BW57" s="166"/>
      <c r="BX57" s="166"/>
      <c r="BY57" s="166"/>
      <c r="BZ57" s="166"/>
      <c r="CA57" s="166"/>
      <c r="CB57" s="166"/>
      <c r="CC57" s="166"/>
      <c r="CD57" s="166"/>
      <c r="CE57" s="166"/>
      <c r="CF57" s="166"/>
      <c r="CG57" s="166"/>
      <c r="CH57" s="166"/>
      <c r="CI57" s="166"/>
      <c r="CJ57" s="166"/>
      <c r="CK57" s="166"/>
      <c r="CL57" s="166"/>
      <c r="CM57" s="166"/>
      <c r="CN57" s="166"/>
      <c r="CO57" s="166"/>
      <c r="CP57" s="166"/>
      <c r="CQ57" s="166"/>
      <c r="CR57" s="166"/>
      <c r="CS57" s="166"/>
      <c r="CT57" s="166"/>
      <c r="CU57" s="166"/>
    </row>
    <row r="58" spans="1:99" s="426" customFormat="1" ht="12.75" customHeight="1" x14ac:dyDescent="0.25">
      <c r="A58" s="432" t="s">
        <v>269</v>
      </c>
      <c r="B58" s="433" t="s">
        <v>2712</v>
      </c>
      <c r="C58" s="434">
        <v>2010</v>
      </c>
      <c r="D58" s="433" t="s">
        <v>2673</v>
      </c>
      <c r="E58" s="459"/>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c r="BT58" s="166"/>
      <c r="BU58" s="166"/>
      <c r="BV58" s="166"/>
      <c r="BW58" s="166"/>
      <c r="BX58" s="166"/>
      <c r="BY58" s="166"/>
      <c r="BZ58" s="166"/>
      <c r="CA58" s="166"/>
      <c r="CB58" s="166"/>
      <c r="CC58" s="166"/>
      <c r="CD58" s="166"/>
      <c r="CE58" s="166"/>
      <c r="CF58" s="166"/>
      <c r="CG58" s="166"/>
      <c r="CH58" s="166"/>
      <c r="CI58" s="166"/>
      <c r="CJ58" s="166"/>
      <c r="CK58" s="166"/>
      <c r="CL58" s="166"/>
      <c r="CM58" s="166"/>
      <c r="CN58" s="166"/>
      <c r="CO58" s="166"/>
      <c r="CP58" s="166"/>
      <c r="CQ58" s="166"/>
      <c r="CR58" s="166"/>
      <c r="CS58" s="166"/>
      <c r="CT58" s="166"/>
      <c r="CU58" s="166"/>
    </row>
    <row r="59" spans="1:99" s="426" customFormat="1" ht="12.75" customHeight="1" x14ac:dyDescent="0.25">
      <c r="A59" s="432" t="s">
        <v>269</v>
      </c>
      <c r="B59" s="433" t="s">
        <v>2713</v>
      </c>
      <c r="C59" s="434">
        <v>2010</v>
      </c>
      <c r="D59" s="433" t="s">
        <v>2673</v>
      </c>
      <c r="E59" s="459"/>
      <c r="F59" s="164"/>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row>
    <row r="60" spans="1:99" s="426" customFormat="1" ht="12.75" customHeight="1" x14ac:dyDescent="0.25">
      <c r="A60" s="432" t="s">
        <v>269</v>
      </c>
      <c r="B60" s="433" t="s">
        <v>2714</v>
      </c>
      <c r="C60" s="434">
        <v>2010</v>
      </c>
      <c r="D60" s="433" t="s">
        <v>2673</v>
      </c>
      <c r="E60" s="459"/>
      <c r="F60" s="164"/>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row>
    <row r="61" spans="1:99" s="426" customFormat="1" ht="12.75" customHeight="1" x14ac:dyDescent="0.25">
      <c r="A61" s="432" t="s">
        <v>269</v>
      </c>
      <c r="B61" s="433" t="s">
        <v>2715</v>
      </c>
      <c r="C61" s="434">
        <v>2010</v>
      </c>
      <c r="D61" s="433" t="s">
        <v>2673</v>
      </c>
      <c r="E61" s="459"/>
      <c r="F61" s="164"/>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CT61" s="166"/>
      <c r="CU61" s="166"/>
    </row>
    <row r="62" spans="1:99" s="426" customFormat="1" ht="12.75" customHeight="1" x14ac:dyDescent="0.25">
      <c r="A62" s="432" t="s">
        <v>269</v>
      </c>
      <c r="B62" s="433" t="s">
        <v>233</v>
      </c>
      <c r="C62" s="434">
        <v>2010</v>
      </c>
      <c r="D62" s="433" t="s">
        <v>2673</v>
      </c>
      <c r="E62" s="459"/>
      <c r="F62" s="164"/>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6"/>
      <c r="BW62" s="166"/>
      <c r="BX62" s="166"/>
      <c r="BY62" s="166"/>
      <c r="BZ62" s="166"/>
      <c r="CA62" s="166"/>
      <c r="CB62" s="166"/>
      <c r="CC62" s="166"/>
      <c r="CD62" s="166"/>
      <c r="CE62" s="166"/>
      <c r="CF62" s="166"/>
      <c r="CG62" s="166"/>
      <c r="CH62" s="166"/>
      <c r="CI62" s="166"/>
      <c r="CJ62" s="166"/>
      <c r="CK62" s="166"/>
      <c r="CL62" s="166"/>
      <c r="CM62" s="166"/>
      <c r="CN62" s="166"/>
      <c r="CO62" s="166"/>
      <c r="CP62" s="166"/>
      <c r="CQ62" s="166"/>
      <c r="CR62" s="166"/>
      <c r="CS62" s="166"/>
      <c r="CT62" s="166"/>
      <c r="CU62" s="166"/>
    </row>
    <row r="63" spans="1:99" s="426" customFormat="1" ht="12.75" customHeight="1" x14ac:dyDescent="0.25">
      <c r="A63" s="432" t="s">
        <v>270</v>
      </c>
      <c r="B63" s="433" t="s">
        <v>234</v>
      </c>
      <c r="C63" s="434">
        <v>2010</v>
      </c>
      <c r="D63" s="433" t="s">
        <v>2673</v>
      </c>
      <c r="E63" s="459"/>
      <c r="F63" s="164"/>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row>
    <row r="64" spans="1:99" s="426" customFormat="1" ht="12.75" customHeight="1" x14ac:dyDescent="0.25">
      <c r="A64" s="432" t="s">
        <v>270</v>
      </c>
      <c r="B64" s="433" t="s">
        <v>235</v>
      </c>
      <c r="C64" s="434">
        <v>2010</v>
      </c>
      <c r="D64" s="433" t="s">
        <v>2673</v>
      </c>
      <c r="E64" s="465"/>
      <c r="F64" s="172"/>
      <c r="G64" s="169"/>
      <c r="H64" s="169"/>
      <c r="I64" s="172"/>
      <c r="J64" s="166"/>
      <c r="K64" s="166"/>
      <c r="L64" s="166"/>
      <c r="M64" s="166"/>
      <c r="N64" s="170"/>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c r="BD64" s="166"/>
      <c r="BE64" s="166"/>
      <c r="BF64" s="166"/>
      <c r="BG64" s="166"/>
      <c r="BH64" s="166"/>
      <c r="BI64" s="166"/>
      <c r="BJ64" s="166"/>
      <c r="BK64" s="166"/>
      <c r="BL64" s="166"/>
      <c r="BM64" s="166"/>
      <c r="BN64" s="166"/>
      <c r="BO64" s="166"/>
      <c r="BP64" s="166"/>
      <c r="BQ64" s="166"/>
      <c r="BR64" s="166"/>
      <c r="BS64" s="166"/>
      <c r="BT64" s="166"/>
      <c r="BU64" s="166"/>
      <c r="BV64" s="166"/>
      <c r="BW64" s="166"/>
      <c r="BX64" s="166"/>
      <c r="BY64" s="166"/>
      <c r="BZ64" s="166"/>
      <c r="CA64" s="166"/>
      <c r="CB64" s="166"/>
      <c r="CC64" s="166"/>
      <c r="CD64" s="166"/>
      <c r="CE64" s="166"/>
      <c r="CF64" s="166"/>
      <c r="CG64" s="166"/>
      <c r="CH64" s="166"/>
      <c r="CI64" s="166"/>
      <c r="CJ64" s="166"/>
      <c r="CK64" s="166"/>
      <c r="CL64" s="166"/>
      <c r="CM64" s="166"/>
      <c r="CN64" s="166"/>
      <c r="CO64" s="166"/>
      <c r="CP64" s="166"/>
      <c r="CQ64" s="166"/>
      <c r="CR64" s="166"/>
      <c r="CS64" s="166"/>
      <c r="CT64" s="166"/>
      <c r="CU64" s="166"/>
    </row>
    <row r="65" spans="1:99" s="413" customFormat="1" ht="12.75" customHeight="1" x14ac:dyDescent="0.25">
      <c r="A65" s="435" t="s">
        <v>270</v>
      </c>
      <c r="B65" s="436" t="s">
        <v>237</v>
      </c>
      <c r="C65" s="437">
        <v>2016</v>
      </c>
      <c r="D65" s="410" t="s">
        <v>2671</v>
      </c>
      <c r="E65" s="454" t="s">
        <v>2672</v>
      </c>
      <c r="F65" s="172"/>
      <c r="G65" s="169"/>
      <c r="H65" s="169"/>
      <c r="I65" s="172"/>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c r="BT65" s="166"/>
      <c r="BU65" s="166"/>
      <c r="BV65" s="166"/>
      <c r="BW65" s="166"/>
      <c r="BX65" s="166"/>
      <c r="BY65" s="166"/>
      <c r="BZ65" s="166"/>
      <c r="CA65" s="166"/>
      <c r="CB65" s="166"/>
      <c r="CC65" s="166"/>
      <c r="CD65" s="166"/>
      <c r="CE65" s="166"/>
      <c r="CF65" s="166"/>
      <c r="CG65" s="166"/>
      <c r="CH65" s="166"/>
      <c r="CI65" s="166"/>
      <c r="CJ65" s="166"/>
      <c r="CK65" s="166"/>
      <c r="CL65" s="166"/>
      <c r="CM65" s="166"/>
      <c r="CN65" s="166"/>
      <c r="CO65" s="166"/>
      <c r="CP65" s="166"/>
      <c r="CQ65" s="166"/>
      <c r="CR65" s="166"/>
      <c r="CS65" s="166"/>
      <c r="CT65" s="166"/>
      <c r="CU65" s="166"/>
    </row>
    <row r="66" spans="1:99" s="413" customFormat="1" ht="12.75" customHeight="1" x14ac:dyDescent="0.25">
      <c r="A66" s="435" t="s">
        <v>270</v>
      </c>
      <c r="B66" s="436" t="s">
        <v>238</v>
      </c>
      <c r="C66" s="437">
        <v>2016</v>
      </c>
      <c r="D66" s="410" t="s">
        <v>2671</v>
      </c>
      <c r="E66" s="454" t="s">
        <v>2672</v>
      </c>
      <c r="F66" s="164"/>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AT66" s="166"/>
      <c r="AU66" s="166"/>
      <c r="AV66" s="166"/>
      <c r="AW66" s="166"/>
      <c r="AX66" s="166"/>
      <c r="AY66" s="166"/>
      <c r="AZ66" s="166"/>
      <c r="BA66" s="166"/>
      <c r="BB66" s="166"/>
      <c r="BC66" s="166"/>
      <c r="BD66" s="166"/>
      <c r="BE66" s="166"/>
      <c r="BF66" s="166"/>
      <c r="BG66" s="166"/>
      <c r="BH66" s="166"/>
      <c r="BI66" s="166"/>
      <c r="BJ66" s="166"/>
      <c r="BK66" s="166"/>
      <c r="BL66" s="166"/>
      <c r="BM66" s="166"/>
      <c r="BN66" s="166"/>
      <c r="BO66" s="166"/>
      <c r="BP66" s="166"/>
      <c r="BQ66" s="166"/>
      <c r="BR66" s="166"/>
      <c r="BS66" s="166"/>
      <c r="BT66" s="166"/>
      <c r="BU66" s="166"/>
      <c r="BV66" s="166"/>
      <c r="BW66" s="166"/>
      <c r="BX66" s="166"/>
      <c r="BY66" s="166"/>
      <c r="BZ66" s="166"/>
      <c r="CA66" s="166"/>
      <c r="CB66" s="166"/>
      <c r="CC66" s="166"/>
      <c r="CD66" s="166"/>
      <c r="CE66" s="166"/>
      <c r="CF66" s="166"/>
      <c r="CG66" s="166"/>
      <c r="CH66" s="166"/>
      <c r="CI66" s="166"/>
      <c r="CJ66" s="166"/>
      <c r="CK66" s="166"/>
      <c r="CL66" s="166"/>
      <c r="CM66" s="166"/>
      <c r="CN66" s="166"/>
      <c r="CO66" s="166"/>
      <c r="CP66" s="166"/>
      <c r="CQ66" s="166"/>
      <c r="CR66" s="166"/>
      <c r="CS66" s="166"/>
      <c r="CT66" s="166"/>
      <c r="CU66" s="166"/>
    </row>
    <row r="67" spans="1:99" s="413" customFormat="1" ht="12.75" customHeight="1" x14ac:dyDescent="0.25">
      <c r="A67" s="435" t="s">
        <v>270</v>
      </c>
      <c r="B67" s="436" t="s">
        <v>239</v>
      </c>
      <c r="C67" s="437">
        <v>2016</v>
      </c>
      <c r="D67" s="410" t="s">
        <v>2671</v>
      </c>
      <c r="E67" s="454" t="s">
        <v>2672</v>
      </c>
      <c r="F67" s="164"/>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6"/>
      <c r="BW67" s="166"/>
      <c r="BX67" s="166"/>
      <c r="BY67" s="166"/>
      <c r="BZ67" s="166"/>
      <c r="CA67" s="166"/>
      <c r="CB67" s="166"/>
      <c r="CC67" s="166"/>
      <c r="CD67" s="166"/>
      <c r="CE67" s="166"/>
      <c r="CF67" s="166"/>
      <c r="CG67" s="166"/>
      <c r="CH67" s="166"/>
      <c r="CI67" s="166"/>
      <c r="CJ67" s="166"/>
      <c r="CK67" s="166"/>
      <c r="CL67" s="166"/>
      <c r="CM67" s="166"/>
      <c r="CN67" s="166"/>
      <c r="CO67" s="166"/>
      <c r="CP67" s="166"/>
      <c r="CQ67" s="166"/>
      <c r="CR67" s="166"/>
      <c r="CS67" s="166"/>
      <c r="CT67" s="166"/>
      <c r="CU67" s="166"/>
    </row>
    <row r="68" spans="1:99" s="413" customFormat="1" ht="12.75" customHeight="1" x14ac:dyDescent="0.25">
      <c r="A68" s="435" t="s">
        <v>270</v>
      </c>
      <c r="B68" s="436" t="s">
        <v>240</v>
      </c>
      <c r="C68" s="437">
        <v>2016</v>
      </c>
      <c r="D68" s="410" t="s">
        <v>2671</v>
      </c>
      <c r="E68" s="454" t="s">
        <v>2672</v>
      </c>
      <c r="F68" s="164"/>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c r="AZ68" s="166"/>
      <c r="BA68" s="166"/>
      <c r="BB68" s="166"/>
      <c r="BC68" s="166"/>
      <c r="BD68" s="166"/>
      <c r="BE68" s="166"/>
      <c r="BF68" s="166"/>
      <c r="BG68" s="166"/>
      <c r="BH68" s="166"/>
      <c r="BI68" s="166"/>
      <c r="BJ68" s="166"/>
      <c r="BK68" s="166"/>
      <c r="BL68" s="166"/>
      <c r="BM68" s="166"/>
      <c r="BN68" s="166"/>
      <c r="BO68" s="166"/>
      <c r="BP68" s="166"/>
      <c r="BQ68" s="166"/>
      <c r="BR68" s="166"/>
      <c r="BS68" s="166"/>
      <c r="BT68" s="166"/>
      <c r="BU68" s="166"/>
      <c r="BV68" s="166"/>
      <c r="BW68" s="166"/>
      <c r="BX68" s="166"/>
      <c r="BY68" s="166"/>
      <c r="BZ68" s="166"/>
      <c r="CA68" s="166"/>
      <c r="CB68" s="166"/>
      <c r="CC68" s="166"/>
      <c r="CD68" s="166"/>
      <c r="CE68" s="166"/>
      <c r="CF68" s="166"/>
      <c r="CG68" s="166"/>
      <c r="CH68" s="166"/>
      <c r="CI68" s="166"/>
      <c r="CJ68" s="166"/>
      <c r="CK68" s="166"/>
      <c r="CL68" s="166"/>
      <c r="CM68" s="166"/>
      <c r="CN68" s="166"/>
      <c r="CO68" s="166"/>
      <c r="CP68" s="166"/>
      <c r="CQ68" s="166"/>
      <c r="CR68" s="166"/>
      <c r="CS68" s="166"/>
      <c r="CT68" s="166"/>
      <c r="CU68" s="166"/>
    </row>
    <row r="69" spans="1:99" s="413" customFormat="1" ht="12.75" customHeight="1" x14ac:dyDescent="0.25">
      <c r="A69" s="435" t="s">
        <v>270</v>
      </c>
      <c r="B69" s="436" t="s">
        <v>241</v>
      </c>
      <c r="C69" s="437">
        <v>2016</v>
      </c>
      <c r="D69" s="410" t="s">
        <v>2671</v>
      </c>
      <c r="E69" s="454" t="s">
        <v>2672</v>
      </c>
      <c r="F69" s="164"/>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66"/>
      <c r="BR69" s="166"/>
      <c r="BS69" s="166"/>
      <c r="BT69" s="166"/>
      <c r="BU69" s="166"/>
      <c r="BV69" s="166"/>
      <c r="BW69" s="166"/>
      <c r="BX69" s="166"/>
      <c r="BY69" s="166"/>
      <c r="BZ69" s="166"/>
      <c r="CA69" s="166"/>
      <c r="CB69" s="166"/>
      <c r="CC69" s="166"/>
      <c r="CD69" s="166"/>
      <c r="CE69" s="166"/>
      <c r="CF69" s="166"/>
      <c r="CG69" s="166"/>
      <c r="CH69" s="166"/>
      <c r="CI69" s="166"/>
      <c r="CJ69" s="166"/>
      <c r="CK69" s="166"/>
      <c r="CL69" s="166"/>
      <c r="CM69" s="166"/>
      <c r="CN69" s="166"/>
      <c r="CO69" s="166"/>
      <c r="CP69" s="166"/>
      <c r="CQ69" s="166"/>
      <c r="CR69" s="166"/>
      <c r="CS69" s="166"/>
      <c r="CT69" s="166"/>
      <c r="CU69" s="166"/>
    </row>
    <row r="70" spans="1:99" s="413" customFormat="1" ht="12.75" customHeight="1" x14ac:dyDescent="0.25">
      <c r="A70" s="435" t="s">
        <v>270</v>
      </c>
      <c r="B70" s="436" t="s">
        <v>242</v>
      </c>
      <c r="C70" s="437">
        <v>2016</v>
      </c>
      <c r="D70" s="410" t="s">
        <v>2671</v>
      </c>
      <c r="E70" s="454" t="s">
        <v>2672</v>
      </c>
      <c r="F70" s="164"/>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166"/>
      <c r="AU70" s="166"/>
      <c r="AV70" s="166"/>
      <c r="AW70" s="166"/>
      <c r="AX70" s="166"/>
      <c r="AY70" s="166"/>
      <c r="AZ70" s="166"/>
      <c r="BA70" s="166"/>
      <c r="BB70" s="166"/>
      <c r="BC70" s="166"/>
      <c r="BD70" s="166"/>
      <c r="BE70" s="166"/>
      <c r="BF70" s="166"/>
      <c r="BG70" s="166"/>
      <c r="BH70" s="166"/>
      <c r="BI70" s="166"/>
      <c r="BJ70" s="166"/>
      <c r="BK70" s="166"/>
      <c r="BL70" s="166"/>
      <c r="BM70" s="166"/>
      <c r="BN70" s="166"/>
      <c r="BO70" s="166"/>
      <c r="BP70" s="166"/>
      <c r="BQ70" s="166"/>
      <c r="BR70" s="166"/>
      <c r="BS70" s="166"/>
      <c r="BT70" s="166"/>
      <c r="BU70" s="166"/>
      <c r="BV70" s="166"/>
      <c r="BW70" s="166"/>
      <c r="BX70" s="166"/>
      <c r="BY70" s="166"/>
      <c r="BZ70" s="166"/>
      <c r="CA70" s="166"/>
      <c r="CB70" s="166"/>
      <c r="CC70" s="166"/>
      <c r="CD70" s="166"/>
      <c r="CE70" s="166"/>
      <c r="CF70" s="166"/>
      <c r="CG70" s="166"/>
      <c r="CH70" s="166"/>
      <c r="CI70" s="166"/>
      <c r="CJ70" s="166"/>
      <c r="CK70" s="166"/>
      <c r="CL70" s="166"/>
      <c r="CM70" s="166"/>
      <c r="CN70" s="166"/>
      <c r="CO70" s="166"/>
      <c r="CP70" s="166"/>
      <c r="CQ70" s="166"/>
      <c r="CR70" s="166"/>
      <c r="CS70" s="166"/>
      <c r="CT70" s="166"/>
      <c r="CU70" s="166"/>
    </row>
    <row r="71" spans="1:99" s="426" customFormat="1" ht="12.75" customHeight="1" x14ac:dyDescent="0.25">
      <c r="A71" s="432" t="s">
        <v>270</v>
      </c>
      <c r="B71" s="433" t="s">
        <v>2716</v>
      </c>
      <c r="C71" s="434">
        <v>2010</v>
      </c>
      <c r="D71" s="433" t="s">
        <v>2673</v>
      </c>
      <c r="E71" s="459"/>
      <c r="F71" s="164"/>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c r="BX71" s="166"/>
      <c r="BY71" s="166"/>
      <c r="BZ71" s="166"/>
      <c r="CA71" s="166"/>
      <c r="CB71" s="166"/>
      <c r="CC71" s="166"/>
      <c r="CD71" s="166"/>
      <c r="CE71" s="166"/>
      <c r="CF71" s="166"/>
      <c r="CG71" s="166"/>
      <c r="CH71" s="166"/>
      <c r="CI71" s="166"/>
      <c r="CJ71" s="166"/>
      <c r="CK71" s="166"/>
      <c r="CL71" s="166"/>
      <c r="CM71" s="166"/>
      <c r="CN71" s="166"/>
      <c r="CO71" s="166"/>
      <c r="CP71" s="166"/>
      <c r="CQ71" s="166"/>
      <c r="CR71" s="166"/>
      <c r="CS71" s="166"/>
      <c r="CT71" s="166"/>
      <c r="CU71" s="166"/>
    </row>
    <row r="72" spans="1:99" s="413" customFormat="1" ht="12.75" customHeight="1" x14ac:dyDescent="0.25">
      <c r="A72" s="435" t="s">
        <v>270</v>
      </c>
      <c r="B72" s="436" t="s">
        <v>246</v>
      </c>
      <c r="C72" s="437">
        <v>2010</v>
      </c>
      <c r="D72" s="410" t="s">
        <v>2671</v>
      </c>
      <c r="E72" s="454" t="s">
        <v>2672</v>
      </c>
      <c r="F72" s="164"/>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AT72" s="166"/>
      <c r="AU72" s="166"/>
      <c r="AV72" s="166"/>
      <c r="AW72" s="166"/>
      <c r="AX72" s="166"/>
      <c r="AY72" s="166"/>
      <c r="AZ72" s="166"/>
      <c r="BA72" s="166"/>
      <c r="BB72" s="166"/>
      <c r="BC72" s="166"/>
      <c r="BD72" s="166"/>
      <c r="BE72" s="166"/>
      <c r="BF72" s="166"/>
      <c r="BG72" s="166"/>
      <c r="BH72" s="166"/>
      <c r="BI72" s="166"/>
      <c r="BJ72" s="166"/>
      <c r="BK72" s="166"/>
      <c r="BL72" s="166"/>
      <c r="BM72" s="166"/>
      <c r="BN72" s="166"/>
      <c r="BO72" s="166"/>
      <c r="BP72" s="166"/>
      <c r="BQ72" s="166"/>
      <c r="BR72" s="166"/>
      <c r="BS72" s="166"/>
      <c r="BT72" s="166"/>
      <c r="BU72" s="166"/>
      <c r="BV72" s="166"/>
      <c r="BW72" s="166"/>
      <c r="BX72" s="166"/>
      <c r="BY72" s="166"/>
      <c r="BZ72" s="166"/>
      <c r="CA72" s="166"/>
      <c r="CB72" s="166"/>
      <c r="CC72" s="166"/>
      <c r="CD72" s="166"/>
      <c r="CE72" s="166"/>
      <c r="CF72" s="166"/>
      <c r="CG72" s="166"/>
      <c r="CH72" s="166"/>
      <c r="CI72" s="166"/>
      <c r="CJ72" s="166"/>
      <c r="CK72" s="166"/>
      <c r="CL72" s="166"/>
      <c r="CM72" s="166"/>
      <c r="CN72" s="166"/>
      <c r="CO72" s="166"/>
      <c r="CP72" s="166"/>
      <c r="CQ72" s="166"/>
      <c r="CR72" s="166"/>
      <c r="CS72" s="166"/>
      <c r="CT72" s="166"/>
      <c r="CU72" s="166"/>
    </row>
    <row r="73" spans="1:99" s="413" customFormat="1" ht="12.75" customHeight="1" x14ac:dyDescent="0.25">
      <c r="A73" s="435" t="s">
        <v>270</v>
      </c>
      <c r="B73" s="436" t="s">
        <v>2527</v>
      </c>
      <c r="C73" s="437">
        <v>2016</v>
      </c>
      <c r="D73" s="410" t="s">
        <v>2671</v>
      </c>
      <c r="E73" s="454" t="s">
        <v>2672</v>
      </c>
      <c r="F73" s="164"/>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6"/>
      <c r="BW73" s="166"/>
      <c r="BX73" s="166"/>
      <c r="BY73" s="166"/>
      <c r="BZ73" s="166"/>
      <c r="CA73" s="166"/>
      <c r="CB73" s="166"/>
      <c r="CC73" s="166"/>
      <c r="CD73" s="166"/>
      <c r="CE73" s="166"/>
      <c r="CF73" s="166"/>
      <c r="CG73" s="166"/>
      <c r="CH73" s="166"/>
      <c r="CI73" s="166"/>
      <c r="CJ73" s="166"/>
      <c r="CK73" s="166"/>
      <c r="CL73" s="166"/>
      <c r="CM73" s="166"/>
      <c r="CN73" s="166"/>
      <c r="CO73" s="166"/>
      <c r="CP73" s="166"/>
      <c r="CQ73" s="166"/>
      <c r="CR73" s="166"/>
      <c r="CS73" s="166"/>
      <c r="CT73" s="166"/>
      <c r="CU73" s="166"/>
    </row>
    <row r="74" spans="1:99" s="422" customFormat="1" ht="12.75" customHeight="1" x14ac:dyDescent="0.25">
      <c r="A74" s="476" t="s">
        <v>271</v>
      </c>
      <c r="B74" s="477" t="s">
        <v>247</v>
      </c>
      <c r="C74" s="478">
        <v>2016</v>
      </c>
      <c r="D74" s="473" t="s">
        <v>2678</v>
      </c>
      <c r="E74" s="475" t="s">
        <v>2679</v>
      </c>
      <c r="F74" s="164"/>
      <c r="G74" s="166"/>
      <c r="H74" s="166"/>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c r="AT74" s="166"/>
      <c r="AU74" s="166"/>
      <c r="AV74" s="166"/>
      <c r="AW74" s="166"/>
      <c r="AX74" s="166"/>
      <c r="AY74" s="166"/>
      <c r="AZ74" s="166"/>
      <c r="BA74" s="166"/>
      <c r="BB74" s="166"/>
      <c r="BC74" s="166"/>
      <c r="BD74" s="166"/>
      <c r="BE74" s="166"/>
      <c r="BF74" s="166"/>
      <c r="BG74" s="166"/>
      <c r="BH74" s="166"/>
      <c r="BI74" s="166"/>
      <c r="BJ74" s="166"/>
      <c r="BK74" s="166"/>
      <c r="BL74" s="166"/>
      <c r="BM74" s="166"/>
      <c r="BN74" s="166"/>
      <c r="BO74" s="166"/>
      <c r="BP74" s="166"/>
      <c r="BQ74" s="166"/>
      <c r="BR74" s="166"/>
      <c r="BS74" s="166"/>
      <c r="BT74" s="166"/>
      <c r="BU74" s="166"/>
      <c r="BV74" s="166"/>
      <c r="BW74" s="166"/>
      <c r="BX74" s="166"/>
      <c r="BY74" s="166"/>
      <c r="BZ74" s="166"/>
      <c r="CA74" s="166"/>
      <c r="CB74" s="166"/>
      <c r="CC74" s="166"/>
      <c r="CD74" s="166"/>
      <c r="CE74" s="166"/>
      <c r="CF74" s="166"/>
      <c r="CG74" s="166"/>
      <c r="CH74" s="166"/>
      <c r="CI74" s="166"/>
      <c r="CJ74" s="166"/>
      <c r="CK74" s="166"/>
      <c r="CL74" s="166"/>
      <c r="CM74" s="166"/>
      <c r="CN74" s="166"/>
      <c r="CO74" s="166"/>
      <c r="CP74" s="166"/>
      <c r="CQ74" s="166"/>
      <c r="CR74" s="166"/>
      <c r="CS74" s="166"/>
      <c r="CT74" s="166"/>
      <c r="CU74" s="166"/>
    </row>
    <row r="75" spans="1:99" s="422" customFormat="1" ht="12.75" customHeight="1" x14ac:dyDescent="0.25">
      <c r="A75" s="476" t="s">
        <v>271</v>
      </c>
      <c r="B75" s="477" t="s">
        <v>248</v>
      </c>
      <c r="C75" s="478">
        <v>2016</v>
      </c>
      <c r="D75" s="473" t="s">
        <v>2678</v>
      </c>
      <c r="E75" s="475" t="s">
        <v>2679</v>
      </c>
      <c r="F75" s="164"/>
      <c r="G75" s="166"/>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AT75" s="166"/>
      <c r="AU75" s="166"/>
      <c r="AV75" s="166"/>
      <c r="AW75" s="166"/>
      <c r="AX75" s="166"/>
      <c r="AY75" s="166"/>
      <c r="AZ75" s="166"/>
      <c r="BA75" s="166"/>
      <c r="BB75" s="166"/>
      <c r="BC75" s="166"/>
      <c r="BD75" s="166"/>
      <c r="BE75" s="166"/>
      <c r="BF75" s="166"/>
      <c r="BG75" s="166"/>
      <c r="BH75" s="166"/>
      <c r="BI75" s="166"/>
      <c r="BJ75" s="166"/>
      <c r="BK75" s="166"/>
      <c r="BL75" s="166"/>
      <c r="BM75" s="166"/>
      <c r="BN75" s="166"/>
      <c r="BO75" s="166"/>
      <c r="BP75" s="166"/>
      <c r="BQ75" s="166"/>
      <c r="BR75" s="166"/>
      <c r="BS75" s="166"/>
      <c r="BT75" s="166"/>
      <c r="BU75" s="166"/>
      <c r="BV75" s="166"/>
      <c r="BW75" s="166"/>
      <c r="BX75" s="166"/>
      <c r="BY75" s="166"/>
      <c r="BZ75" s="166"/>
      <c r="CA75" s="166"/>
      <c r="CB75" s="166"/>
      <c r="CC75" s="166"/>
      <c r="CD75" s="166"/>
      <c r="CE75" s="166"/>
      <c r="CF75" s="166"/>
      <c r="CG75" s="166"/>
      <c r="CH75" s="166"/>
      <c r="CI75" s="166"/>
      <c r="CJ75" s="166"/>
      <c r="CK75" s="166"/>
      <c r="CL75" s="166"/>
      <c r="CM75" s="166"/>
      <c r="CN75" s="166"/>
      <c r="CO75" s="166"/>
      <c r="CP75" s="166"/>
      <c r="CQ75" s="166"/>
      <c r="CR75" s="166"/>
      <c r="CS75" s="166"/>
      <c r="CT75" s="166"/>
      <c r="CU75" s="166"/>
    </row>
    <row r="76" spans="1:99" s="426" customFormat="1" ht="12.75" customHeight="1" x14ac:dyDescent="0.25">
      <c r="A76" s="432" t="s">
        <v>271</v>
      </c>
      <c r="B76" s="433" t="s">
        <v>2717</v>
      </c>
      <c r="C76" s="434">
        <v>2010</v>
      </c>
      <c r="D76" s="433" t="s">
        <v>2673</v>
      </c>
      <c r="E76" s="459"/>
      <c r="F76" s="164"/>
      <c r="G76" s="166"/>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c r="BD76" s="166"/>
      <c r="BE76" s="166"/>
      <c r="BF76" s="166"/>
      <c r="BG76" s="166"/>
      <c r="BH76" s="166"/>
      <c r="BI76" s="166"/>
      <c r="BJ76" s="166"/>
      <c r="BK76" s="166"/>
      <c r="BL76" s="166"/>
      <c r="BM76" s="166"/>
      <c r="BN76" s="166"/>
      <c r="BO76" s="166"/>
      <c r="BP76" s="166"/>
      <c r="BQ76" s="166"/>
      <c r="BR76" s="166"/>
      <c r="BS76" s="166"/>
      <c r="BT76" s="166"/>
      <c r="BU76" s="166"/>
      <c r="BV76" s="166"/>
      <c r="BW76" s="166"/>
      <c r="BX76" s="166"/>
      <c r="BY76" s="166"/>
      <c r="BZ76" s="166"/>
      <c r="CA76" s="166"/>
      <c r="CB76" s="166"/>
      <c r="CC76" s="166"/>
      <c r="CD76" s="166"/>
      <c r="CE76" s="166"/>
      <c r="CF76" s="166"/>
      <c r="CG76" s="166"/>
      <c r="CH76" s="166"/>
      <c r="CI76" s="166"/>
      <c r="CJ76" s="166"/>
      <c r="CK76" s="166"/>
      <c r="CL76" s="166"/>
      <c r="CM76" s="166"/>
      <c r="CN76" s="166"/>
      <c r="CO76" s="166"/>
      <c r="CP76" s="166"/>
      <c r="CQ76" s="166"/>
      <c r="CR76" s="166"/>
      <c r="CS76" s="166"/>
      <c r="CT76" s="166"/>
      <c r="CU76" s="166"/>
    </row>
    <row r="77" spans="1:99" s="426" customFormat="1" ht="12.75" customHeight="1" x14ac:dyDescent="0.25">
      <c r="A77" s="432" t="s">
        <v>271</v>
      </c>
      <c r="B77" s="441" t="s">
        <v>2718</v>
      </c>
      <c r="C77" s="434">
        <v>2010</v>
      </c>
      <c r="D77" s="441" t="s">
        <v>2673</v>
      </c>
      <c r="E77" s="459"/>
      <c r="F77" s="164"/>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c r="AT77" s="166"/>
      <c r="AU77" s="166"/>
      <c r="AV77" s="166"/>
      <c r="AW77" s="166"/>
      <c r="AX77" s="166"/>
      <c r="AY77" s="166"/>
      <c r="AZ77" s="166"/>
      <c r="BA77" s="166"/>
      <c r="BB77" s="166"/>
      <c r="BC77" s="166"/>
      <c r="BD77" s="166"/>
      <c r="BE77" s="166"/>
      <c r="BF77" s="166"/>
      <c r="BG77" s="166"/>
      <c r="BH77" s="166"/>
      <c r="BI77" s="166"/>
      <c r="BJ77" s="166"/>
      <c r="BK77" s="166"/>
      <c r="BL77" s="166"/>
      <c r="BM77" s="166"/>
      <c r="BN77" s="166"/>
      <c r="BO77" s="166"/>
      <c r="BP77" s="166"/>
      <c r="BQ77" s="166"/>
      <c r="BR77" s="166"/>
      <c r="BS77" s="166"/>
      <c r="BT77" s="166"/>
      <c r="BU77" s="166"/>
      <c r="BV77" s="166"/>
      <c r="BW77" s="166"/>
      <c r="BX77" s="166"/>
      <c r="BY77" s="166"/>
      <c r="BZ77" s="166"/>
      <c r="CA77" s="166"/>
      <c r="CB77" s="166"/>
      <c r="CC77" s="166"/>
      <c r="CD77" s="166"/>
      <c r="CE77" s="166"/>
      <c r="CF77" s="166"/>
      <c r="CG77" s="166"/>
      <c r="CH77" s="166"/>
      <c r="CI77" s="166"/>
      <c r="CJ77" s="166"/>
      <c r="CK77" s="166"/>
      <c r="CL77" s="166"/>
      <c r="CM77" s="166"/>
      <c r="CN77" s="166"/>
      <c r="CO77" s="166"/>
      <c r="CP77" s="166"/>
      <c r="CQ77" s="166"/>
      <c r="CR77" s="166"/>
      <c r="CS77" s="166"/>
      <c r="CT77" s="166"/>
      <c r="CU77" s="166"/>
    </row>
    <row r="78" spans="1:99" s="426" customFormat="1" ht="12.75" customHeight="1" x14ac:dyDescent="0.25">
      <c r="A78" s="432" t="s">
        <v>272</v>
      </c>
      <c r="B78" s="433" t="s">
        <v>2719</v>
      </c>
      <c r="C78" s="434">
        <v>2010</v>
      </c>
      <c r="D78" s="433" t="s">
        <v>2673</v>
      </c>
      <c r="E78" s="459"/>
      <c r="F78" s="164"/>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c r="AT78" s="166"/>
      <c r="AU78" s="166"/>
      <c r="AV78" s="166"/>
      <c r="AW78" s="166"/>
      <c r="AX78" s="166"/>
      <c r="AY78" s="166"/>
      <c r="AZ78" s="166"/>
      <c r="BA78" s="166"/>
      <c r="BB78" s="166"/>
      <c r="BC78" s="166"/>
      <c r="BD78" s="166"/>
      <c r="BE78" s="166"/>
      <c r="BF78" s="166"/>
      <c r="BG78" s="166"/>
      <c r="BH78" s="166"/>
      <c r="BI78" s="166"/>
      <c r="BJ78" s="166"/>
      <c r="BK78" s="166"/>
      <c r="BL78" s="166"/>
      <c r="BM78" s="166"/>
      <c r="BN78" s="166"/>
      <c r="BO78" s="166"/>
      <c r="BP78" s="166"/>
      <c r="BQ78" s="166"/>
      <c r="BR78" s="166"/>
      <c r="BS78" s="166"/>
      <c r="BT78" s="166"/>
      <c r="BU78" s="166"/>
      <c r="BV78" s="166"/>
      <c r="BW78" s="166"/>
      <c r="BX78" s="166"/>
      <c r="BY78" s="166"/>
      <c r="BZ78" s="166"/>
      <c r="CA78" s="166"/>
      <c r="CB78" s="166"/>
      <c r="CC78" s="166"/>
      <c r="CD78" s="166"/>
      <c r="CE78" s="166"/>
      <c r="CF78" s="166"/>
      <c r="CG78" s="166"/>
      <c r="CH78" s="166"/>
      <c r="CI78" s="166"/>
      <c r="CJ78" s="166"/>
      <c r="CK78" s="166"/>
      <c r="CL78" s="166"/>
      <c r="CM78" s="166"/>
      <c r="CN78" s="166"/>
      <c r="CO78" s="166"/>
      <c r="CP78" s="166"/>
      <c r="CQ78" s="166"/>
      <c r="CR78" s="166"/>
      <c r="CS78" s="166"/>
      <c r="CT78" s="166"/>
      <c r="CU78" s="166"/>
    </row>
    <row r="79" spans="1:99" s="426" customFormat="1" ht="12.75" customHeight="1" x14ac:dyDescent="0.25">
      <c r="A79" s="432" t="s">
        <v>272</v>
      </c>
      <c r="B79" s="433" t="s">
        <v>258</v>
      </c>
      <c r="C79" s="434">
        <v>2010</v>
      </c>
      <c r="D79" s="433" t="s">
        <v>2673</v>
      </c>
      <c r="E79" s="459"/>
      <c r="F79" s="164"/>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6"/>
      <c r="BW79" s="166"/>
      <c r="BX79" s="166"/>
      <c r="BY79" s="166"/>
      <c r="BZ79" s="166"/>
      <c r="CA79" s="166"/>
      <c r="CB79" s="166"/>
      <c r="CC79" s="166"/>
      <c r="CD79" s="166"/>
      <c r="CE79" s="166"/>
      <c r="CF79" s="166"/>
      <c r="CG79" s="166"/>
      <c r="CH79" s="166"/>
      <c r="CI79" s="166"/>
      <c r="CJ79" s="166"/>
      <c r="CK79" s="166"/>
      <c r="CL79" s="166"/>
      <c r="CM79" s="166"/>
      <c r="CN79" s="166"/>
      <c r="CO79" s="166"/>
      <c r="CP79" s="166"/>
      <c r="CQ79" s="166"/>
      <c r="CR79" s="166"/>
      <c r="CS79" s="166"/>
      <c r="CT79" s="166"/>
      <c r="CU79" s="166"/>
    </row>
    <row r="80" spans="1:99" customFormat="1" ht="12.75" customHeight="1" x14ac:dyDescent="0.25">
      <c r="A80" s="442"/>
      <c r="C80" s="443"/>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row>
    <row r="81" spans="1:99" customFormat="1" x14ac:dyDescent="0.25">
      <c r="A81" s="442"/>
      <c r="C81" s="443"/>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row>
    <row r="82" spans="1:99" customFormat="1" x14ac:dyDescent="0.25">
      <c r="A82" s="442"/>
      <c r="C82" s="443"/>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row>
    <row r="83" spans="1:99" customFormat="1" x14ac:dyDescent="0.25">
      <c r="A83" s="442"/>
      <c r="C83" s="443"/>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row>
    <row r="84" spans="1:99" customFormat="1" x14ac:dyDescent="0.25">
      <c r="A84" s="442"/>
      <c r="C84" s="443"/>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row>
    <row r="85" spans="1:99" customFormat="1" x14ac:dyDescent="0.25">
      <c r="A85" s="442"/>
      <c r="C85" s="443"/>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row>
    <row r="86" spans="1:99" customFormat="1" x14ac:dyDescent="0.25">
      <c r="A86" s="442"/>
      <c r="C86" s="443"/>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row>
    <row r="87" spans="1:99" customFormat="1" x14ac:dyDescent="0.25">
      <c r="A87" s="442"/>
      <c r="C87" s="443"/>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row>
    <row r="88" spans="1:99" customFormat="1" ht="28.5" customHeight="1" x14ac:dyDescent="0.25">
      <c r="A88" s="442"/>
      <c r="C88" s="443"/>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row>
    <row r="89" spans="1:99" customFormat="1" ht="16.350000000000001" customHeight="1" x14ac:dyDescent="0.25">
      <c r="A89" s="442"/>
      <c r="C89" s="443"/>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row>
    <row r="90" spans="1:99" customFormat="1" ht="16.350000000000001" customHeight="1" x14ac:dyDescent="0.25">
      <c r="A90" s="442"/>
      <c r="C90" s="443"/>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row>
    <row r="91" spans="1:99" customFormat="1" ht="16.350000000000001" customHeight="1" x14ac:dyDescent="0.25">
      <c r="A91" s="442"/>
      <c r="C91" s="443"/>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row>
    <row r="92" spans="1:99" customFormat="1" ht="16.350000000000001" customHeight="1" x14ac:dyDescent="0.25">
      <c r="A92" s="442"/>
      <c r="C92" s="443"/>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row>
    <row r="93" spans="1:99" customFormat="1" ht="16.350000000000001" customHeight="1" x14ac:dyDescent="0.25">
      <c r="A93" s="442"/>
      <c r="C93" s="443"/>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row>
    <row r="94" spans="1:99" customFormat="1" ht="16.350000000000001" customHeight="1" x14ac:dyDescent="0.25">
      <c r="A94" s="442"/>
      <c r="C94" s="443"/>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row>
    <row r="95" spans="1:99" customFormat="1" ht="16.350000000000001" customHeight="1" x14ac:dyDescent="0.25">
      <c r="A95" s="442"/>
      <c r="C95" s="443"/>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row>
    <row r="96" spans="1:99" customFormat="1" ht="16.350000000000001" customHeight="1" x14ac:dyDescent="0.25">
      <c r="A96" s="442"/>
      <c r="C96" s="443"/>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row>
    <row r="97" spans="1:99" customFormat="1" ht="16.350000000000001" customHeight="1" x14ac:dyDescent="0.25">
      <c r="A97" s="442"/>
      <c r="C97" s="443"/>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row>
    <row r="98" spans="1:99" customFormat="1" ht="16.350000000000001" customHeight="1" x14ac:dyDescent="0.25">
      <c r="A98" s="442"/>
      <c r="C98" s="443"/>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row>
    <row r="99" spans="1:99" customFormat="1" ht="16.350000000000001" customHeight="1" x14ac:dyDescent="0.25">
      <c r="A99" s="442"/>
      <c r="C99" s="443"/>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row>
    <row r="100" spans="1:99" customFormat="1" ht="16.350000000000001" customHeight="1" x14ac:dyDescent="0.25">
      <c r="A100" s="442"/>
      <c r="C100" s="443"/>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row>
    <row r="101" spans="1:99" customFormat="1" ht="16.350000000000001" customHeight="1" x14ac:dyDescent="0.25">
      <c r="A101" s="442"/>
      <c r="C101" s="443"/>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row>
    <row r="102" spans="1:99" customFormat="1" ht="16.350000000000001" customHeight="1" x14ac:dyDescent="0.25">
      <c r="A102" s="442"/>
      <c r="C102" s="443"/>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row>
    <row r="103" spans="1:99" customFormat="1" ht="16.350000000000001" customHeight="1" x14ac:dyDescent="0.25">
      <c r="A103" s="442"/>
      <c r="C103" s="443"/>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row>
    <row r="104" spans="1:99" customFormat="1" ht="16.350000000000001" customHeight="1" x14ac:dyDescent="0.25">
      <c r="A104" s="442"/>
      <c r="C104" s="443"/>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row>
    <row r="105" spans="1:99" customFormat="1" ht="16.350000000000001" customHeight="1" x14ac:dyDescent="0.25">
      <c r="A105" s="442"/>
      <c r="C105" s="443"/>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row>
    <row r="106" spans="1:99" customFormat="1" ht="16.350000000000001" customHeight="1" x14ac:dyDescent="0.25">
      <c r="A106" s="442"/>
      <c r="C106" s="443"/>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row>
    <row r="107" spans="1:99" customFormat="1" ht="16.350000000000001" customHeight="1" x14ac:dyDescent="0.25">
      <c r="A107" s="442"/>
      <c r="C107" s="443"/>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row>
    <row r="108" spans="1:99" customFormat="1" ht="16.350000000000001" customHeight="1" x14ac:dyDescent="0.25">
      <c r="A108" s="442"/>
      <c r="C108" s="443"/>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row>
    <row r="109" spans="1:99" customFormat="1" ht="16.350000000000001" customHeight="1" x14ac:dyDescent="0.25">
      <c r="A109" s="442"/>
      <c r="C109" s="443"/>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row>
    <row r="110" spans="1:99" customFormat="1" ht="16.350000000000001" customHeight="1" x14ac:dyDescent="0.25">
      <c r="A110" s="442"/>
      <c r="C110" s="443"/>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row>
    <row r="111" spans="1:99" customFormat="1" ht="16.350000000000001" customHeight="1" x14ac:dyDescent="0.25">
      <c r="A111" s="442"/>
      <c r="C111" s="443"/>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row>
    <row r="112" spans="1:99" customFormat="1" ht="16.350000000000001" customHeight="1" x14ac:dyDescent="0.25">
      <c r="A112" s="442"/>
      <c r="C112" s="443"/>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row>
    <row r="113" spans="1:99" customFormat="1" ht="16.350000000000001" customHeight="1" x14ac:dyDescent="0.25">
      <c r="A113" s="442"/>
      <c r="C113" s="443"/>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row>
    <row r="114" spans="1:99" customFormat="1" ht="16.350000000000001" customHeight="1" x14ac:dyDescent="0.25">
      <c r="A114" s="442"/>
      <c r="C114" s="443"/>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row>
    <row r="115" spans="1:99" customFormat="1" ht="16.350000000000001" customHeight="1" x14ac:dyDescent="0.25">
      <c r="A115" s="442"/>
      <c r="C115" s="443"/>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row>
    <row r="116" spans="1:99" customFormat="1" ht="16.350000000000001" customHeight="1" x14ac:dyDescent="0.25">
      <c r="A116" s="442"/>
      <c r="C116" s="443"/>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row>
    <row r="117" spans="1:99" customFormat="1" ht="16.350000000000001" customHeight="1" x14ac:dyDescent="0.25">
      <c r="A117" s="442"/>
      <c r="C117" s="443"/>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row>
    <row r="118" spans="1:99" customFormat="1" ht="16.350000000000001" customHeight="1" x14ac:dyDescent="0.25">
      <c r="A118" s="442"/>
      <c r="C118" s="443"/>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row>
    <row r="119" spans="1:99" customFormat="1" ht="16.350000000000001" customHeight="1" x14ac:dyDescent="0.25">
      <c r="A119" s="442"/>
      <c r="C119" s="443"/>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row>
    <row r="120" spans="1:99" customFormat="1" ht="16.350000000000001" customHeight="1" x14ac:dyDescent="0.25">
      <c r="A120" s="442"/>
      <c r="C120" s="443"/>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row>
    <row r="121" spans="1:99" customFormat="1" ht="16.350000000000001" customHeight="1" x14ac:dyDescent="0.25">
      <c r="A121" s="442"/>
      <c r="C121" s="443"/>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row>
    <row r="122" spans="1:99" customFormat="1" ht="16.350000000000001" customHeight="1" x14ac:dyDescent="0.25">
      <c r="A122" s="442"/>
      <c r="C122" s="44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row>
    <row r="123" spans="1:99" customFormat="1" ht="16.350000000000001" customHeight="1" x14ac:dyDescent="0.25">
      <c r="A123" s="442"/>
      <c r="C123" s="443"/>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row>
    <row r="124" spans="1:99" customFormat="1" ht="16.350000000000001" customHeight="1" x14ac:dyDescent="0.25">
      <c r="A124" s="442"/>
      <c r="C124" s="443"/>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row>
    <row r="125" spans="1:99" customFormat="1" ht="16.350000000000001" customHeight="1" x14ac:dyDescent="0.25">
      <c r="A125" s="442"/>
      <c r="C125" s="44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row>
    <row r="126" spans="1:99" customFormat="1" ht="16.350000000000001" customHeight="1" x14ac:dyDescent="0.25">
      <c r="A126" s="442"/>
      <c r="C126" s="443"/>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row>
    <row r="127" spans="1:99" customFormat="1" ht="16.350000000000001" customHeight="1" x14ac:dyDescent="0.25">
      <c r="A127" s="442"/>
      <c r="C127" s="443"/>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row>
    <row r="128" spans="1:99" customFormat="1" ht="16.350000000000001" customHeight="1" x14ac:dyDescent="0.25">
      <c r="A128" s="442"/>
      <c r="C128" s="443"/>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row>
    <row r="129" spans="1:99" customFormat="1" ht="16.350000000000001" customHeight="1" x14ac:dyDescent="0.25">
      <c r="A129" s="442"/>
      <c r="C129" s="443"/>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row>
    <row r="130" spans="1:99" customFormat="1" ht="16.350000000000001" customHeight="1" x14ac:dyDescent="0.25">
      <c r="A130" s="442"/>
      <c r="C130" s="443"/>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row>
    <row r="131" spans="1:99" customFormat="1" ht="16.350000000000001" customHeight="1" x14ac:dyDescent="0.25">
      <c r="A131" s="442"/>
      <c r="C131" s="443"/>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row>
    <row r="132" spans="1:99" customFormat="1" ht="16.350000000000001" customHeight="1" x14ac:dyDescent="0.25">
      <c r="A132" s="442"/>
      <c r="C132" s="443"/>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row>
    <row r="133" spans="1:99" customFormat="1" ht="16.350000000000001" customHeight="1" x14ac:dyDescent="0.25">
      <c r="A133" s="442"/>
      <c r="C133" s="443"/>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row>
    <row r="134" spans="1:99" customFormat="1" ht="16.350000000000001" customHeight="1" x14ac:dyDescent="0.25">
      <c r="A134" s="442"/>
      <c r="C134" s="443"/>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row>
    <row r="135" spans="1:99" customFormat="1" ht="16.350000000000001" customHeight="1" x14ac:dyDescent="0.25">
      <c r="A135" s="442"/>
      <c r="C135" s="443"/>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row>
    <row r="136" spans="1:99" customFormat="1" ht="16.350000000000001" customHeight="1" x14ac:dyDescent="0.25">
      <c r="A136" s="442"/>
      <c r="C136" s="443"/>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row>
    <row r="137" spans="1:99" customFormat="1" ht="16.350000000000001" customHeight="1" x14ac:dyDescent="0.25">
      <c r="A137" s="442"/>
      <c r="C137" s="443"/>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row>
    <row r="138" spans="1:99" customFormat="1" ht="16.350000000000001" customHeight="1" x14ac:dyDescent="0.25">
      <c r="A138" s="442"/>
      <c r="C138" s="443"/>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row>
    <row r="139" spans="1:99" customFormat="1" x14ac:dyDescent="0.25">
      <c r="A139" s="442"/>
      <c r="C139" s="443"/>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row>
    <row r="140" spans="1:99" customFormat="1" x14ac:dyDescent="0.25">
      <c r="A140" s="442"/>
      <c r="C140" s="443"/>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row>
    <row r="141" spans="1:99" customFormat="1" x14ac:dyDescent="0.25">
      <c r="A141" s="442"/>
      <c r="C141" s="443"/>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row>
    <row r="142" spans="1:99" customFormat="1" x14ac:dyDescent="0.25">
      <c r="A142" s="442"/>
      <c r="C142" s="443"/>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row>
    <row r="143" spans="1:99" customFormat="1" x14ac:dyDescent="0.25">
      <c r="A143" s="442"/>
      <c r="C143" s="443"/>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row>
    <row r="144" spans="1:99" customFormat="1" x14ac:dyDescent="0.25">
      <c r="A144" s="442"/>
      <c r="C144" s="443"/>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row>
    <row r="145" spans="1:99" customFormat="1" x14ac:dyDescent="0.25">
      <c r="A145" s="442"/>
      <c r="C145" s="443"/>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row>
    <row r="146" spans="1:99" customFormat="1" x14ac:dyDescent="0.25">
      <c r="A146" s="442"/>
      <c r="C146" s="443"/>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row>
    <row r="147" spans="1:99" customFormat="1" x14ac:dyDescent="0.25">
      <c r="A147" s="442"/>
      <c r="C147" s="443"/>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row>
    <row r="148" spans="1:99" customFormat="1" x14ac:dyDescent="0.25">
      <c r="A148" s="442"/>
      <c r="C148" s="443"/>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row>
    <row r="149" spans="1:99" customFormat="1" x14ac:dyDescent="0.25">
      <c r="A149" s="442"/>
      <c r="C149" s="443"/>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row>
    <row r="150" spans="1:99" customFormat="1" x14ac:dyDescent="0.25">
      <c r="A150" s="442"/>
      <c r="C150" s="443"/>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row>
    <row r="151" spans="1:99" customFormat="1" x14ac:dyDescent="0.25">
      <c r="A151" s="442"/>
      <c r="C151" s="443"/>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row>
    <row r="152" spans="1:99" customFormat="1" x14ac:dyDescent="0.25">
      <c r="A152" s="442"/>
      <c r="C152" s="443"/>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row>
    <row r="153" spans="1:99" customFormat="1" x14ac:dyDescent="0.25">
      <c r="A153" s="442"/>
      <c r="C153" s="443"/>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row>
    <row r="154" spans="1:99" customFormat="1" x14ac:dyDescent="0.25">
      <c r="A154" s="442"/>
      <c r="C154" s="443"/>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row>
    <row r="155" spans="1:99" customFormat="1" x14ac:dyDescent="0.25">
      <c r="A155" s="442"/>
      <c r="C155" s="443"/>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row>
    <row r="156" spans="1:99" customFormat="1" x14ac:dyDescent="0.25">
      <c r="A156" s="442"/>
      <c r="C156" s="443"/>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row>
    <row r="157" spans="1:99" customFormat="1" x14ac:dyDescent="0.25">
      <c r="A157" s="442"/>
      <c r="C157" s="443"/>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row>
    <row r="158" spans="1:99" customFormat="1" x14ac:dyDescent="0.25">
      <c r="A158" s="442"/>
      <c r="C158" s="443"/>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row>
    <row r="159" spans="1:99" customFormat="1" x14ac:dyDescent="0.25">
      <c r="A159" s="442"/>
      <c r="C159" s="443"/>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row>
    <row r="160" spans="1:99" customFormat="1" x14ac:dyDescent="0.25">
      <c r="A160" s="442"/>
      <c r="C160" s="443"/>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row>
    <row r="161" spans="1:99" customFormat="1" x14ac:dyDescent="0.25">
      <c r="A161" s="442"/>
      <c r="C161" s="443"/>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row>
    <row r="162" spans="1:99" customFormat="1" x14ac:dyDescent="0.25">
      <c r="A162" s="442"/>
      <c r="C162" s="443"/>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row>
    <row r="163" spans="1:99" customFormat="1" x14ac:dyDescent="0.25">
      <c r="A163" s="442"/>
      <c r="C163" s="443"/>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row>
    <row r="164" spans="1:99" customFormat="1" x14ac:dyDescent="0.25">
      <c r="A164" s="442"/>
      <c r="C164" s="443"/>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row>
    <row r="165" spans="1:99" customFormat="1" x14ac:dyDescent="0.25">
      <c r="A165" s="442"/>
      <c r="C165" s="443"/>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row>
    <row r="166" spans="1:99" customFormat="1" x14ac:dyDescent="0.25">
      <c r="A166" s="442"/>
      <c r="C166" s="443"/>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row>
    <row r="167" spans="1:99" customFormat="1" x14ac:dyDescent="0.25">
      <c r="A167" s="442"/>
      <c r="C167" s="443"/>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row>
    <row r="168" spans="1:99" customFormat="1" x14ac:dyDescent="0.25">
      <c r="A168" s="442"/>
      <c r="C168" s="443"/>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row>
    <row r="169" spans="1:99" customFormat="1" x14ac:dyDescent="0.25">
      <c r="A169" s="442"/>
      <c r="C169" s="443"/>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row>
    <row r="170" spans="1:99" customFormat="1" x14ac:dyDescent="0.25">
      <c r="A170" s="442"/>
      <c r="C170" s="443"/>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row>
    <row r="171" spans="1:99" customFormat="1" x14ac:dyDescent="0.25">
      <c r="A171" s="442"/>
      <c r="C171" s="443"/>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row>
    <row r="172" spans="1:99" customFormat="1" x14ac:dyDescent="0.25">
      <c r="A172" s="442"/>
      <c r="C172" s="443"/>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row>
    <row r="173" spans="1:99" customFormat="1" x14ac:dyDescent="0.25">
      <c r="A173" s="442"/>
      <c r="C173" s="443"/>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row>
    <row r="174" spans="1:99" customFormat="1" x14ac:dyDescent="0.25">
      <c r="A174" s="442"/>
      <c r="C174" s="443"/>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row>
    <row r="175" spans="1:99" customFormat="1" x14ac:dyDescent="0.25">
      <c r="A175" s="442"/>
      <c r="C175" s="443"/>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row>
    <row r="176" spans="1:99" customFormat="1" x14ac:dyDescent="0.25">
      <c r="A176" s="442"/>
      <c r="C176" s="443"/>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row>
    <row r="177" spans="1:99" customFormat="1" x14ac:dyDescent="0.25">
      <c r="A177" s="442"/>
      <c r="C177" s="443"/>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row>
    <row r="178" spans="1:99" customFormat="1" x14ac:dyDescent="0.25">
      <c r="A178" s="442"/>
      <c r="C178" s="443"/>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row>
    <row r="179" spans="1:99" customFormat="1" x14ac:dyDescent="0.25">
      <c r="A179" s="442"/>
      <c r="C179" s="443"/>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row>
    <row r="180" spans="1:99" customFormat="1" x14ac:dyDescent="0.25">
      <c r="A180" s="442"/>
      <c r="C180" s="443"/>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row>
    <row r="181" spans="1:99" customFormat="1" x14ac:dyDescent="0.25">
      <c r="A181" s="442"/>
      <c r="C181" s="443"/>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row>
    <row r="182" spans="1:99" customFormat="1" x14ac:dyDescent="0.25">
      <c r="A182" s="442"/>
      <c r="C182" s="443"/>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row>
    <row r="183" spans="1:99" customFormat="1" ht="16.350000000000001" customHeight="1" x14ac:dyDescent="0.25">
      <c r="A183" s="442"/>
      <c r="C183" s="443"/>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row>
    <row r="184" spans="1:99" customFormat="1" ht="16.350000000000001" customHeight="1" x14ac:dyDescent="0.25">
      <c r="A184" s="442"/>
      <c r="C184" s="443"/>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row>
    <row r="185" spans="1:99" customFormat="1" ht="16.350000000000001" customHeight="1" x14ac:dyDescent="0.25">
      <c r="A185" s="442"/>
      <c r="C185" s="443"/>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row>
    <row r="186" spans="1:99" customFormat="1" ht="16.350000000000001" customHeight="1" x14ac:dyDescent="0.25">
      <c r="A186" s="442"/>
      <c r="C186" s="443"/>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row>
    <row r="187" spans="1:99" customFormat="1" ht="16.350000000000001" customHeight="1" x14ac:dyDescent="0.25">
      <c r="A187" s="442"/>
      <c r="C187" s="443"/>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row>
    <row r="188" spans="1:99" customFormat="1" ht="16.350000000000001" customHeight="1" x14ac:dyDescent="0.25">
      <c r="A188" s="442"/>
      <c r="C188" s="443"/>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row>
    <row r="189" spans="1:99" customFormat="1" ht="16.350000000000001" customHeight="1" x14ac:dyDescent="0.25">
      <c r="A189" s="442"/>
      <c r="C189" s="443"/>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row>
    <row r="190" spans="1:99" customFormat="1" ht="16.350000000000001" customHeight="1" x14ac:dyDescent="0.25">
      <c r="A190" s="442"/>
      <c r="C190" s="443"/>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row>
    <row r="191" spans="1:99" customFormat="1" ht="16.350000000000001" customHeight="1" x14ac:dyDescent="0.25">
      <c r="A191" s="442"/>
      <c r="C191" s="443"/>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row>
    <row r="192" spans="1:99" customFormat="1" ht="16.350000000000001" customHeight="1" x14ac:dyDescent="0.25">
      <c r="A192" s="442"/>
      <c r="C192" s="443"/>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row>
    <row r="193" spans="1:99" customFormat="1" ht="16.350000000000001" customHeight="1" x14ac:dyDescent="0.25">
      <c r="A193" s="442"/>
      <c r="C193" s="443"/>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row>
    <row r="194" spans="1:99" customFormat="1" ht="16.350000000000001" customHeight="1" x14ac:dyDescent="0.25">
      <c r="A194" s="442"/>
      <c r="C194" s="443"/>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row>
    <row r="195" spans="1:99" customFormat="1" ht="16.350000000000001" customHeight="1" x14ac:dyDescent="0.25">
      <c r="A195" s="442"/>
      <c r="C195" s="443"/>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row>
    <row r="196" spans="1:99" customFormat="1" ht="16.350000000000001" customHeight="1" x14ac:dyDescent="0.25">
      <c r="A196" s="442"/>
      <c r="C196" s="443"/>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row>
    <row r="197" spans="1:99" customFormat="1" ht="16.350000000000001" customHeight="1" x14ac:dyDescent="0.25">
      <c r="A197" s="442"/>
      <c r="C197" s="443"/>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row>
    <row r="198" spans="1:99" customFormat="1" ht="16.350000000000001" customHeight="1" x14ac:dyDescent="0.25">
      <c r="A198" s="442"/>
      <c r="C198" s="443"/>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row>
    <row r="199" spans="1:99" customFormat="1" ht="16.350000000000001" customHeight="1" x14ac:dyDescent="0.25">
      <c r="A199" s="442"/>
      <c r="C199" s="443"/>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row>
    <row r="200" spans="1:99" customFormat="1" ht="16.350000000000001" customHeight="1" x14ac:dyDescent="0.25">
      <c r="A200" s="442"/>
      <c r="C200" s="443"/>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row>
    <row r="201" spans="1:99" customFormat="1" ht="16.350000000000001" customHeight="1" x14ac:dyDescent="0.25">
      <c r="A201" s="442"/>
      <c r="C201" s="443"/>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row>
    <row r="202" spans="1:99" customFormat="1" ht="16.350000000000001" customHeight="1" x14ac:dyDescent="0.25">
      <c r="A202" s="442"/>
      <c r="C202" s="443"/>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row>
    <row r="203" spans="1:99" customFormat="1" ht="16.350000000000001" customHeight="1" x14ac:dyDescent="0.25">
      <c r="A203" s="442"/>
      <c r="C203" s="443"/>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row>
    <row r="204" spans="1:99" customFormat="1" ht="16.350000000000001" customHeight="1" x14ac:dyDescent="0.25">
      <c r="A204" s="442"/>
      <c r="C204" s="443"/>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row>
    <row r="205" spans="1:99" customFormat="1" ht="16.350000000000001" customHeight="1" x14ac:dyDescent="0.25">
      <c r="A205" s="442"/>
      <c r="C205" s="443"/>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row>
    <row r="206" spans="1:99" customFormat="1" ht="16.350000000000001" customHeight="1" x14ac:dyDescent="0.25">
      <c r="A206" s="442"/>
      <c r="C206" s="443"/>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row>
    <row r="207" spans="1:99" customFormat="1" ht="16.350000000000001" customHeight="1" x14ac:dyDescent="0.25">
      <c r="A207" s="442"/>
      <c r="C207" s="443"/>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row>
    <row r="208" spans="1:99" customFormat="1" ht="16.350000000000001" customHeight="1" x14ac:dyDescent="0.25">
      <c r="A208" s="442"/>
      <c r="C208" s="443"/>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row>
    <row r="209" spans="1:99" customFormat="1" ht="16.350000000000001" customHeight="1" x14ac:dyDescent="0.25">
      <c r="A209" s="442"/>
      <c r="C209" s="443"/>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row>
    <row r="210" spans="1:99" customFormat="1" ht="16.350000000000001" customHeight="1" x14ac:dyDescent="0.25">
      <c r="A210" s="442"/>
      <c r="C210" s="443"/>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row>
    <row r="211" spans="1:99" customFormat="1" ht="16.350000000000001" customHeight="1" x14ac:dyDescent="0.25">
      <c r="A211" s="442"/>
      <c r="C211" s="443"/>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row>
    <row r="212" spans="1:99" customFormat="1" ht="16.350000000000001" customHeight="1" x14ac:dyDescent="0.25">
      <c r="A212" s="442"/>
      <c r="C212" s="443"/>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row>
    <row r="213" spans="1:99" customFormat="1" ht="16.350000000000001" customHeight="1" x14ac:dyDescent="0.25">
      <c r="A213" s="442"/>
      <c r="C213" s="443"/>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row>
    <row r="214" spans="1:99" customFormat="1" ht="16.350000000000001" customHeight="1" x14ac:dyDescent="0.25">
      <c r="A214" s="442"/>
      <c r="C214" s="443"/>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row>
    <row r="215" spans="1:99" customFormat="1" ht="16.350000000000001" customHeight="1" x14ac:dyDescent="0.25">
      <c r="A215" s="442"/>
      <c r="C215" s="443"/>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row>
    <row r="216" spans="1:99" customFormat="1" ht="16.350000000000001" customHeight="1" x14ac:dyDescent="0.25">
      <c r="A216" s="442"/>
      <c r="C216" s="443"/>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row>
    <row r="217" spans="1:99" customFormat="1" ht="16.350000000000001" customHeight="1" x14ac:dyDescent="0.25">
      <c r="A217" s="442"/>
      <c r="C217" s="443"/>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row>
    <row r="218" spans="1:99" customFormat="1" ht="16.350000000000001" customHeight="1" x14ac:dyDescent="0.25">
      <c r="A218" s="442"/>
      <c r="C218" s="443"/>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row>
    <row r="219" spans="1:99" customFormat="1" ht="16.350000000000001" customHeight="1" x14ac:dyDescent="0.25">
      <c r="A219" s="442"/>
      <c r="C219" s="443"/>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row>
    <row r="220" spans="1:99" customFormat="1" ht="16.350000000000001" customHeight="1" x14ac:dyDescent="0.25">
      <c r="A220" s="442"/>
      <c r="C220" s="443"/>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row>
    <row r="221" spans="1:99" customFormat="1" ht="16.350000000000001" customHeight="1" x14ac:dyDescent="0.25">
      <c r="A221" s="442"/>
      <c r="C221" s="443"/>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row>
    <row r="222" spans="1:99" customFormat="1" ht="16.350000000000001" customHeight="1" x14ac:dyDescent="0.25">
      <c r="A222" s="442"/>
      <c r="C222" s="443"/>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row>
    <row r="223" spans="1:99" customFormat="1" ht="16.350000000000001" customHeight="1" x14ac:dyDescent="0.25">
      <c r="A223" s="442"/>
      <c r="C223" s="443"/>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row>
    <row r="224" spans="1:99" customFormat="1" ht="16.350000000000001" customHeight="1" x14ac:dyDescent="0.25">
      <c r="A224" s="442"/>
      <c r="C224" s="443"/>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row>
    <row r="225" spans="1:99" customFormat="1" ht="16.350000000000001" customHeight="1" x14ac:dyDescent="0.25">
      <c r="A225" s="442"/>
      <c r="C225" s="443"/>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row>
    <row r="226" spans="1:99" customFormat="1" ht="16.350000000000001" customHeight="1" x14ac:dyDescent="0.25">
      <c r="A226" s="442"/>
      <c r="C226" s="443"/>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row>
    <row r="227" spans="1:99" customFormat="1" ht="16.350000000000001" customHeight="1" x14ac:dyDescent="0.25">
      <c r="A227" s="442"/>
      <c r="C227" s="443"/>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row>
    <row r="228" spans="1:99" customFormat="1" ht="16.350000000000001" customHeight="1" x14ac:dyDescent="0.25">
      <c r="A228" s="442"/>
      <c r="C228" s="443"/>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row>
    <row r="229" spans="1:99" customFormat="1" ht="16.350000000000001" customHeight="1" x14ac:dyDescent="0.25">
      <c r="A229" s="442"/>
      <c r="C229" s="443"/>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row>
    <row r="230" spans="1:99" customFormat="1" ht="16.350000000000001" customHeight="1" x14ac:dyDescent="0.25">
      <c r="A230" s="442"/>
      <c r="C230" s="443"/>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row>
    <row r="231" spans="1:99" customFormat="1" ht="16.350000000000001" customHeight="1" x14ac:dyDescent="0.25">
      <c r="A231" s="442"/>
      <c r="C231" s="443"/>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row>
    <row r="232" spans="1:99" customFormat="1" ht="16.350000000000001" customHeight="1" x14ac:dyDescent="0.25">
      <c r="A232" s="442"/>
      <c r="C232" s="443"/>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row>
    <row r="233" spans="1:99" customFormat="1" ht="16.350000000000001" customHeight="1" x14ac:dyDescent="0.25">
      <c r="A233" s="442"/>
      <c r="C233" s="443"/>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row>
    <row r="234" spans="1:99" customFormat="1" ht="16.350000000000001" customHeight="1" x14ac:dyDescent="0.25">
      <c r="A234" s="442"/>
      <c r="C234" s="443"/>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row>
    <row r="235" spans="1:99" customFormat="1" ht="16.350000000000001" customHeight="1" x14ac:dyDescent="0.25">
      <c r="A235" s="442"/>
      <c r="C235" s="443"/>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row>
    <row r="236" spans="1:99" customFormat="1" ht="16.350000000000001" customHeight="1" x14ac:dyDescent="0.25">
      <c r="A236" s="442"/>
      <c r="C236" s="443"/>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row>
    <row r="237" spans="1:99" customFormat="1" ht="16.350000000000001" customHeight="1" x14ac:dyDescent="0.25">
      <c r="A237" s="442"/>
      <c r="C237" s="443"/>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row>
    <row r="238" spans="1:99" customFormat="1" ht="16.350000000000001" customHeight="1" x14ac:dyDescent="0.25">
      <c r="A238" s="442"/>
      <c r="C238" s="443"/>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row>
    <row r="239" spans="1:99" customFormat="1" ht="16.350000000000001" customHeight="1" x14ac:dyDescent="0.25">
      <c r="A239" s="442"/>
      <c r="C239" s="443"/>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row>
    <row r="240" spans="1:99" customFormat="1" ht="16.350000000000001" customHeight="1" x14ac:dyDescent="0.25">
      <c r="A240" s="442"/>
      <c r="C240" s="443"/>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row>
    <row r="241" spans="1:99" customFormat="1" ht="16.350000000000001" customHeight="1" x14ac:dyDescent="0.25">
      <c r="A241" s="442"/>
      <c r="C241" s="443"/>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row>
    <row r="242" spans="1:99" customFormat="1" ht="16.350000000000001" customHeight="1" x14ac:dyDescent="0.25">
      <c r="A242" s="442"/>
      <c r="C242" s="443"/>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row>
    <row r="243" spans="1:99" customFormat="1" ht="16.350000000000001" customHeight="1" x14ac:dyDescent="0.25">
      <c r="A243" s="442"/>
      <c r="C243" s="443"/>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row>
    <row r="244" spans="1:99" customFormat="1" ht="16.350000000000001" customHeight="1" x14ac:dyDescent="0.25">
      <c r="A244" s="442"/>
      <c r="C244" s="443"/>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row>
    <row r="245" spans="1:99" customFormat="1" ht="16.350000000000001" customHeight="1" x14ac:dyDescent="0.25">
      <c r="A245" s="442"/>
      <c r="C245" s="443"/>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row>
    <row r="246" spans="1:99" customFormat="1" ht="16.350000000000001" customHeight="1" x14ac:dyDescent="0.25">
      <c r="A246" s="442"/>
      <c r="C246" s="443"/>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row>
    <row r="247" spans="1:99" customFormat="1" ht="16.350000000000001" customHeight="1" x14ac:dyDescent="0.25">
      <c r="A247" s="442"/>
      <c r="C247" s="443"/>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row>
    <row r="248" spans="1:99" customFormat="1" ht="16.350000000000001" customHeight="1" x14ac:dyDescent="0.25">
      <c r="A248" s="442"/>
      <c r="C248" s="443"/>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row>
    <row r="249" spans="1:99" customFormat="1" ht="16.350000000000001" customHeight="1" x14ac:dyDescent="0.25">
      <c r="A249" s="442"/>
      <c r="C249" s="443"/>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row>
    <row r="250" spans="1:99" customFormat="1" ht="16.350000000000001" customHeight="1" x14ac:dyDescent="0.25">
      <c r="A250" s="442"/>
      <c r="C250" s="443"/>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row>
    <row r="251" spans="1:99" customFormat="1" ht="16.350000000000001" customHeight="1" x14ac:dyDescent="0.25">
      <c r="A251" s="442"/>
      <c r="C251" s="443"/>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row>
    <row r="252" spans="1:99" customFormat="1" ht="16.350000000000001" customHeight="1" x14ac:dyDescent="0.25">
      <c r="A252" s="442"/>
      <c r="C252" s="443"/>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row>
    <row r="253" spans="1:99" customFormat="1" ht="16.350000000000001" customHeight="1" x14ac:dyDescent="0.25">
      <c r="A253" s="442"/>
      <c r="C253" s="443"/>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row>
    <row r="254" spans="1:99" customFormat="1" ht="16.350000000000001" customHeight="1" x14ac:dyDescent="0.25">
      <c r="A254" s="442"/>
      <c r="C254" s="443"/>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row>
    <row r="255" spans="1:99" customFormat="1" ht="16.350000000000001" customHeight="1" x14ac:dyDescent="0.25">
      <c r="A255" s="442"/>
      <c r="C255" s="443"/>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row>
    <row r="256" spans="1:99" customFormat="1" ht="16.350000000000001" customHeight="1" x14ac:dyDescent="0.25">
      <c r="A256" s="442"/>
      <c r="C256" s="443"/>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row>
    <row r="257" spans="1:99" customFormat="1" ht="16.350000000000001" customHeight="1" x14ac:dyDescent="0.25">
      <c r="A257" s="442"/>
      <c r="C257" s="443"/>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row>
    <row r="258" spans="1:99" customFormat="1" ht="16.350000000000001" customHeight="1" x14ac:dyDescent="0.25">
      <c r="A258" s="442"/>
      <c r="C258" s="443"/>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row>
    <row r="259" spans="1:99" customFormat="1" ht="16.350000000000001" customHeight="1" x14ac:dyDescent="0.25">
      <c r="A259" s="442"/>
      <c r="C259" s="443"/>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row>
    <row r="260" spans="1:99" customFormat="1" ht="16.350000000000001" customHeight="1" x14ac:dyDescent="0.25">
      <c r="A260" s="442"/>
      <c r="C260" s="443"/>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row>
    <row r="261" spans="1:99" customFormat="1" ht="16.350000000000001" customHeight="1" x14ac:dyDescent="0.25">
      <c r="A261" s="442"/>
      <c r="C261" s="443"/>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row>
    <row r="262" spans="1:99" customFormat="1" ht="16.350000000000001" customHeight="1" x14ac:dyDescent="0.25">
      <c r="A262" s="442"/>
      <c r="C262" s="443"/>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row>
    <row r="263" spans="1:99" customFormat="1" ht="16.350000000000001" customHeight="1" x14ac:dyDescent="0.25">
      <c r="A263" s="442"/>
      <c r="C263" s="443"/>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row>
    <row r="264" spans="1:99" customFormat="1" ht="16.350000000000001" customHeight="1" x14ac:dyDescent="0.25">
      <c r="A264" s="442"/>
      <c r="C264" s="443"/>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row>
    <row r="265" spans="1:99" customFormat="1" ht="16.350000000000001" customHeight="1" x14ac:dyDescent="0.25">
      <c r="A265" s="442"/>
      <c r="C265" s="443"/>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row>
    <row r="266" spans="1:99" customFormat="1" ht="16.350000000000001" customHeight="1" x14ac:dyDescent="0.25">
      <c r="A266" s="442"/>
      <c r="C266" s="443"/>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row>
    <row r="267" spans="1:99" customFormat="1" ht="16.350000000000001" customHeight="1" x14ac:dyDescent="0.25">
      <c r="A267" s="442"/>
      <c r="C267" s="443"/>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row>
    <row r="268" spans="1:99" customFormat="1" ht="16.350000000000001" customHeight="1" x14ac:dyDescent="0.25">
      <c r="A268" s="442"/>
      <c r="C268" s="443"/>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row>
    <row r="269" spans="1:99" customFormat="1" ht="16.350000000000001" customHeight="1" x14ac:dyDescent="0.25">
      <c r="A269" s="442"/>
      <c r="C269" s="443"/>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row>
    <row r="270" spans="1:99" customFormat="1" ht="16.350000000000001" customHeight="1" x14ac:dyDescent="0.25">
      <c r="A270" s="442"/>
      <c r="C270" s="443"/>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row>
    <row r="271" spans="1:99" customFormat="1" ht="16.350000000000001" customHeight="1" x14ac:dyDescent="0.25">
      <c r="A271" s="442"/>
      <c r="C271" s="443"/>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row>
    <row r="272" spans="1:99" customFormat="1" ht="16.350000000000001" customHeight="1" x14ac:dyDescent="0.25">
      <c r="A272" s="442"/>
      <c r="C272" s="443"/>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row>
    <row r="273" spans="1:99" customFormat="1" ht="16.350000000000001" customHeight="1" x14ac:dyDescent="0.25">
      <c r="A273" s="442"/>
      <c r="C273" s="443"/>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row>
    <row r="274" spans="1:99" customFormat="1" ht="16.350000000000001" customHeight="1" x14ac:dyDescent="0.25">
      <c r="A274" s="442"/>
      <c r="C274" s="443"/>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row>
    <row r="275" spans="1:99" customFormat="1" ht="16.350000000000001" customHeight="1" x14ac:dyDescent="0.25">
      <c r="A275" s="442"/>
      <c r="C275" s="443"/>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row>
    <row r="276" spans="1:99" customFormat="1" ht="16.350000000000001" customHeight="1" x14ac:dyDescent="0.25">
      <c r="A276" s="442"/>
      <c r="C276" s="443"/>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row>
    <row r="277" spans="1:99" customFormat="1" ht="16.350000000000001" customHeight="1" x14ac:dyDescent="0.25">
      <c r="A277" s="442"/>
      <c r="C277" s="443"/>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row>
    <row r="278" spans="1:99" customFormat="1" ht="16.350000000000001" customHeight="1" x14ac:dyDescent="0.25">
      <c r="A278" s="442"/>
      <c r="C278" s="443"/>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row>
    <row r="279" spans="1:99" customFormat="1" ht="16.350000000000001" customHeight="1" x14ac:dyDescent="0.25">
      <c r="A279" s="442"/>
      <c r="C279" s="443"/>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row>
    <row r="280" spans="1:99" customFormat="1" ht="16.350000000000001" customHeight="1" x14ac:dyDescent="0.25">
      <c r="A280" s="442"/>
      <c r="C280" s="443"/>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row>
    <row r="281" spans="1:99" customFormat="1" ht="16.350000000000001" customHeight="1" x14ac:dyDescent="0.25">
      <c r="A281" s="442"/>
      <c r="C281" s="443"/>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row>
    <row r="282" spans="1:99" customFormat="1" ht="16.350000000000001" customHeight="1" x14ac:dyDescent="0.25">
      <c r="A282" s="442"/>
      <c r="C282" s="443"/>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row>
    <row r="283" spans="1:99" customFormat="1" ht="16.350000000000001" customHeight="1" x14ac:dyDescent="0.25">
      <c r="A283" s="442"/>
      <c r="C283" s="443"/>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row>
    <row r="284" spans="1:99" customFormat="1" ht="16.350000000000001" customHeight="1" x14ac:dyDescent="0.25">
      <c r="A284" s="442"/>
      <c r="C284" s="443"/>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row>
    <row r="285" spans="1:99" customFormat="1" ht="16.350000000000001" customHeight="1" x14ac:dyDescent="0.25">
      <c r="A285" s="442"/>
      <c r="C285" s="443"/>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row>
    <row r="286" spans="1:99" customFormat="1" ht="16.350000000000001" customHeight="1" x14ac:dyDescent="0.25">
      <c r="A286" s="442"/>
      <c r="C286" s="443"/>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row>
    <row r="287" spans="1:99" customFormat="1" ht="16.350000000000001" customHeight="1" x14ac:dyDescent="0.25">
      <c r="A287" s="442"/>
      <c r="C287" s="443"/>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row>
    <row r="288" spans="1:99" customFormat="1" ht="16.350000000000001" customHeight="1" x14ac:dyDescent="0.25">
      <c r="A288" s="442"/>
      <c r="C288" s="443"/>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row>
    <row r="289" spans="1:99" customFormat="1" ht="16.350000000000001" customHeight="1" x14ac:dyDescent="0.25">
      <c r="A289" s="442"/>
      <c r="C289" s="443"/>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row>
    <row r="290" spans="1:99" customFormat="1" ht="16.350000000000001" customHeight="1" x14ac:dyDescent="0.25">
      <c r="A290" s="442"/>
      <c r="C290" s="443"/>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row>
    <row r="291" spans="1:99" customFormat="1" ht="16.350000000000001" customHeight="1" x14ac:dyDescent="0.25">
      <c r="A291" s="442"/>
      <c r="C291" s="443"/>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row>
    <row r="292" spans="1:99" customFormat="1" ht="16.350000000000001" customHeight="1" x14ac:dyDescent="0.25">
      <c r="A292" s="442"/>
      <c r="C292" s="443"/>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row>
    <row r="293" spans="1:99" customFormat="1" ht="16.350000000000001" customHeight="1" x14ac:dyDescent="0.25">
      <c r="A293" s="442"/>
      <c r="C293" s="443"/>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row>
    <row r="294" spans="1:99" customFormat="1" ht="16.350000000000001" customHeight="1" x14ac:dyDescent="0.25">
      <c r="A294" s="442"/>
      <c r="C294" s="443"/>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row>
    <row r="295" spans="1:99" customFormat="1" ht="16.350000000000001" customHeight="1" x14ac:dyDescent="0.25">
      <c r="A295" s="442"/>
      <c r="C295" s="443"/>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row>
    <row r="296" spans="1:99" customFormat="1" x14ac:dyDescent="0.25">
      <c r="A296" s="442"/>
      <c r="C296" s="443"/>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row>
    <row r="297" spans="1:99" customFormat="1" x14ac:dyDescent="0.25">
      <c r="A297" s="442"/>
      <c r="C297" s="443"/>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row>
    <row r="298" spans="1:99" customFormat="1" x14ac:dyDescent="0.25">
      <c r="A298" s="442"/>
      <c r="C298" s="443"/>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row>
    <row r="299" spans="1:99" customFormat="1" x14ac:dyDescent="0.25">
      <c r="A299" s="442"/>
      <c r="C299" s="443"/>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row>
    <row r="300" spans="1:99" customFormat="1" x14ac:dyDescent="0.25">
      <c r="A300" s="442"/>
      <c r="C300" s="443"/>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row>
    <row r="301" spans="1:99" customFormat="1" x14ac:dyDescent="0.25">
      <c r="A301" s="442"/>
      <c r="C301" s="443"/>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row>
    <row r="302" spans="1:99" customFormat="1" x14ac:dyDescent="0.25">
      <c r="A302" s="442"/>
      <c r="C302" s="443"/>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row>
    <row r="303" spans="1:99" customFormat="1" x14ac:dyDescent="0.25">
      <c r="A303" s="442"/>
      <c r="C303" s="443"/>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row>
    <row r="304" spans="1:99" customFormat="1" x14ac:dyDescent="0.25">
      <c r="A304" s="442"/>
      <c r="C304" s="443"/>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row>
    <row r="305" spans="1:99" customFormat="1" x14ac:dyDescent="0.25">
      <c r="A305" s="442"/>
      <c r="C305" s="443"/>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row>
    <row r="306" spans="1:99" customFormat="1" x14ac:dyDescent="0.25">
      <c r="A306" s="442"/>
      <c r="C306" s="443"/>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row>
    <row r="307" spans="1:99" customFormat="1" x14ac:dyDescent="0.25">
      <c r="A307" s="442"/>
      <c r="C307" s="443"/>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row>
    <row r="308" spans="1:99" customFormat="1" x14ac:dyDescent="0.25">
      <c r="A308" s="442"/>
      <c r="C308" s="443"/>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row>
    <row r="309" spans="1:99" customFormat="1" x14ac:dyDescent="0.25">
      <c r="A309" s="442"/>
      <c r="C309" s="443"/>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row>
    <row r="310" spans="1:99" customFormat="1" x14ac:dyDescent="0.25">
      <c r="A310" s="442"/>
      <c r="C310" s="443"/>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row>
    <row r="311" spans="1:99" customFormat="1" x14ac:dyDescent="0.25">
      <c r="A311" s="442"/>
      <c r="C311" s="443"/>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row>
    <row r="312" spans="1:99" customFormat="1" x14ac:dyDescent="0.25">
      <c r="A312" s="442"/>
      <c r="C312" s="443"/>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row>
    <row r="313" spans="1:99" customFormat="1" x14ac:dyDescent="0.25">
      <c r="A313" s="442"/>
      <c r="C313" s="443"/>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row>
    <row r="314" spans="1:99" customFormat="1" x14ac:dyDescent="0.25">
      <c r="A314" s="442"/>
      <c r="C314" s="443"/>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row>
    <row r="315" spans="1:99" customFormat="1" x14ac:dyDescent="0.25">
      <c r="A315" s="442"/>
      <c r="C315" s="443"/>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row>
    <row r="316" spans="1:99" customFormat="1" x14ac:dyDescent="0.25">
      <c r="A316" s="442"/>
      <c r="C316" s="443"/>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row>
    <row r="317" spans="1:99" customFormat="1" x14ac:dyDescent="0.25">
      <c r="A317" s="442"/>
      <c r="C317" s="443"/>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row>
    <row r="318" spans="1:99" customFormat="1" x14ac:dyDescent="0.25">
      <c r="A318" s="442"/>
      <c r="C318" s="443"/>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row>
    <row r="319" spans="1:99" customFormat="1" x14ac:dyDescent="0.25">
      <c r="A319" s="442"/>
      <c r="C319" s="443"/>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row>
    <row r="320" spans="1:99" customFormat="1" x14ac:dyDescent="0.25">
      <c r="A320" s="442"/>
      <c r="C320" s="443"/>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row>
    <row r="321" spans="1:99" customFormat="1" x14ac:dyDescent="0.25">
      <c r="A321" s="442"/>
      <c r="C321" s="443"/>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row>
    <row r="322" spans="1:99" customFormat="1" x14ac:dyDescent="0.25">
      <c r="A322" s="442"/>
      <c r="C322" s="443"/>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row>
    <row r="323" spans="1:99" customFormat="1" x14ac:dyDescent="0.25">
      <c r="A323" s="442"/>
      <c r="C323" s="443"/>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row>
    <row r="324" spans="1:99" customFormat="1" x14ac:dyDescent="0.25">
      <c r="A324" s="442"/>
      <c r="C324" s="443"/>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row>
    <row r="325" spans="1:99" customFormat="1" x14ac:dyDescent="0.25">
      <c r="A325" s="442"/>
      <c r="C325" s="443"/>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row>
    <row r="326" spans="1:99" customFormat="1" x14ac:dyDescent="0.25">
      <c r="A326" s="442"/>
      <c r="C326" s="443"/>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row>
    <row r="327" spans="1:99" customFormat="1" x14ac:dyDescent="0.25">
      <c r="A327" s="442"/>
      <c r="C327" s="443"/>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row>
    <row r="328" spans="1:99" customFormat="1" x14ac:dyDescent="0.25">
      <c r="A328" s="442"/>
      <c r="C328" s="443"/>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row>
    <row r="329" spans="1:99" customFormat="1" x14ac:dyDescent="0.25">
      <c r="A329" s="442"/>
      <c r="C329" s="443"/>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row>
    <row r="330" spans="1:99" customFormat="1" x14ac:dyDescent="0.25">
      <c r="A330" s="442"/>
      <c r="C330" s="443"/>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row>
    <row r="331" spans="1:99" customFormat="1" x14ac:dyDescent="0.25">
      <c r="A331" s="442"/>
      <c r="C331" s="443"/>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row>
    <row r="332" spans="1:99" customFormat="1" x14ac:dyDescent="0.25">
      <c r="A332" s="442"/>
      <c r="C332" s="443"/>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row>
    <row r="333" spans="1:99" customFormat="1" x14ac:dyDescent="0.25">
      <c r="A333" s="442"/>
      <c r="C333" s="443"/>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row>
    <row r="334" spans="1:99" customFormat="1" x14ac:dyDescent="0.25">
      <c r="A334" s="442"/>
      <c r="C334" s="443"/>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row>
    <row r="335" spans="1:99" customFormat="1" x14ac:dyDescent="0.25">
      <c r="A335" s="442"/>
      <c r="C335" s="443"/>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row>
    <row r="336" spans="1:99" customFormat="1" x14ac:dyDescent="0.25">
      <c r="A336" s="442"/>
      <c r="C336" s="443"/>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row>
    <row r="337" spans="1:99" customFormat="1" x14ac:dyDescent="0.25">
      <c r="A337" s="442"/>
      <c r="C337" s="443"/>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row>
    <row r="338" spans="1:99" customFormat="1" x14ac:dyDescent="0.25">
      <c r="A338" s="442"/>
      <c r="C338" s="443"/>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row>
    <row r="339" spans="1:99" customFormat="1" x14ac:dyDescent="0.25">
      <c r="A339" s="442"/>
      <c r="C339" s="443"/>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row>
    <row r="340" spans="1:99" customFormat="1" x14ac:dyDescent="0.25">
      <c r="A340" s="442"/>
      <c r="C340" s="443"/>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row>
    <row r="341" spans="1:99" customFormat="1" x14ac:dyDescent="0.25">
      <c r="A341" s="442"/>
      <c r="C341" s="443"/>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row>
    <row r="342" spans="1:99" customFormat="1" x14ac:dyDescent="0.25">
      <c r="A342" s="442"/>
      <c r="C342" s="443"/>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row>
    <row r="343" spans="1:99" customFormat="1" x14ac:dyDescent="0.25">
      <c r="A343" s="442"/>
      <c r="C343" s="443"/>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row>
    <row r="344" spans="1:99" customFormat="1" x14ac:dyDescent="0.25">
      <c r="A344" s="442"/>
      <c r="C344" s="443"/>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row>
    <row r="345" spans="1:99" customFormat="1" x14ac:dyDescent="0.25">
      <c r="A345" s="442"/>
      <c r="C345" s="443"/>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row>
    <row r="346" spans="1:99" customFormat="1" x14ac:dyDescent="0.25">
      <c r="A346" s="442"/>
      <c r="C346" s="443"/>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row>
    <row r="347" spans="1:99" customFormat="1" x14ac:dyDescent="0.25">
      <c r="A347" s="442"/>
      <c r="C347" s="443"/>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row>
    <row r="348" spans="1:99" customFormat="1" x14ac:dyDescent="0.25">
      <c r="A348" s="442"/>
      <c r="C348" s="443"/>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row>
    <row r="349" spans="1:99" customFormat="1" x14ac:dyDescent="0.25">
      <c r="A349" s="442"/>
      <c r="C349" s="443"/>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row>
    <row r="350" spans="1:99" customFormat="1" x14ac:dyDescent="0.25">
      <c r="A350" s="442"/>
      <c r="C350" s="443"/>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row>
    <row r="351" spans="1:99" customFormat="1" x14ac:dyDescent="0.25">
      <c r="A351" s="442"/>
      <c r="C351" s="443"/>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row>
    <row r="352" spans="1:99" customFormat="1" x14ac:dyDescent="0.25">
      <c r="A352" s="442"/>
      <c r="C352" s="443"/>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row>
    <row r="353" spans="1:99" customFormat="1" x14ac:dyDescent="0.25">
      <c r="A353" s="442"/>
      <c r="C353" s="443"/>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row>
    <row r="354" spans="1:99" customFormat="1" x14ac:dyDescent="0.25">
      <c r="A354" s="442"/>
      <c r="C354" s="443"/>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row>
    <row r="355" spans="1:99" customFormat="1" x14ac:dyDescent="0.25">
      <c r="A355" s="442"/>
      <c r="C355" s="443"/>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row>
    <row r="356" spans="1:99" customFormat="1" x14ac:dyDescent="0.25">
      <c r="A356" s="442"/>
      <c r="C356" s="443"/>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row>
    <row r="357" spans="1:99" customFormat="1" x14ac:dyDescent="0.25">
      <c r="A357" s="442"/>
      <c r="C357" s="443"/>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row>
    <row r="358" spans="1:99" customFormat="1" x14ac:dyDescent="0.25">
      <c r="A358" s="442"/>
      <c r="C358" s="443"/>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row>
    <row r="359" spans="1:99" customFormat="1" x14ac:dyDescent="0.25">
      <c r="A359" s="442"/>
      <c r="C359" s="443"/>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row>
    <row r="360" spans="1:99" customFormat="1" x14ac:dyDescent="0.25">
      <c r="A360" s="442"/>
      <c r="C360" s="443"/>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row>
    <row r="361" spans="1:99" customFormat="1" x14ac:dyDescent="0.25">
      <c r="A361" s="442"/>
      <c r="C361" s="443"/>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row>
    <row r="362" spans="1:99" customFormat="1" x14ac:dyDescent="0.25">
      <c r="A362" s="442"/>
      <c r="C362" s="443"/>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row>
    <row r="363" spans="1:99" customFormat="1" x14ac:dyDescent="0.25">
      <c r="A363" s="442"/>
      <c r="C363" s="443"/>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row>
    <row r="364" spans="1:99" customFormat="1" x14ac:dyDescent="0.25">
      <c r="A364" s="442"/>
      <c r="C364" s="443"/>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row>
    <row r="365" spans="1:99" customFormat="1" x14ac:dyDescent="0.25">
      <c r="A365" s="442"/>
      <c r="C365" s="443"/>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row>
    <row r="366" spans="1:99" customFormat="1" x14ac:dyDescent="0.25">
      <c r="A366" s="442"/>
      <c r="C366" s="443"/>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row>
    <row r="367" spans="1:99" customFormat="1" x14ac:dyDescent="0.25">
      <c r="A367" s="442"/>
      <c r="C367" s="443"/>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row>
    <row r="368" spans="1:99" customFormat="1" x14ac:dyDescent="0.25">
      <c r="A368" s="442"/>
      <c r="C368" s="443"/>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row>
    <row r="369" spans="1:99" customFormat="1" x14ac:dyDescent="0.25">
      <c r="A369" s="442"/>
      <c r="C369" s="443"/>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row>
    <row r="370" spans="1:99" customFormat="1" x14ac:dyDescent="0.25">
      <c r="A370" s="442"/>
      <c r="C370" s="443"/>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row>
    <row r="371" spans="1:99" customFormat="1" x14ac:dyDescent="0.25">
      <c r="A371" s="442"/>
      <c r="C371" s="443"/>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row>
    <row r="372" spans="1:99" customFormat="1" x14ac:dyDescent="0.25">
      <c r="A372" s="442"/>
      <c r="C372" s="443"/>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row>
    <row r="373" spans="1:99" customFormat="1" x14ac:dyDescent="0.25">
      <c r="A373" s="442"/>
      <c r="C373" s="443"/>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row>
    <row r="374" spans="1:99" customFormat="1" x14ac:dyDescent="0.25">
      <c r="A374" s="442"/>
      <c r="C374" s="443"/>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row>
    <row r="375" spans="1:99" customFormat="1" x14ac:dyDescent="0.25">
      <c r="A375" s="442"/>
      <c r="C375" s="443"/>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row>
    <row r="376" spans="1:99" customFormat="1" x14ac:dyDescent="0.25">
      <c r="A376" s="442"/>
      <c r="C376" s="443"/>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row>
    <row r="377" spans="1:99" customFormat="1" x14ac:dyDescent="0.25">
      <c r="A377" s="442"/>
      <c r="C377" s="443"/>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row>
    <row r="378" spans="1:99" customFormat="1" x14ac:dyDescent="0.25">
      <c r="A378" s="442"/>
      <c r="C378" s="443"/>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row>
    <row r="379" spans="1:99" customFormat="1" x14ac:dyDescent="0.25">
      <c r="A379" s="442"/>
      <c r="C379" s="443"/>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row>
    <row r="380" spans="1:99" customFormat="1" x14ac:dyDescent="0.25">
      <c r="A380" s="442"/>
      <c r="C380" s="443"/>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row>
    <row r="381" spans="1:99" customFormat="1" x14ac:dyDescent="0.25">
      <c r="A381" s="442"/>
      <c r="C381" s="443"/>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row>
    <row r="382" spans="1:99" customFormat="1" x14ac:dyDescent="0.25">
      <c r="A382" s="442"/>
      <c r="C382" s="443"/>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row>
    <row r="383" spans="1:99" customFormat="1" x14ac:dyDescent="0.25">
      <c r="A383" s="442"/>
      <c r="C383" s="443"/>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row>
    <row r="384" spans="1:99" customFormat="1" x14ac:dyDescent="0.25">
      <c r="A384" s="442"/>
      <c r="C384" s="443"/>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row>
    <row r="385" spans="1:99" customFormat="1" x14ac:dyDescent="0.25">
      <c r="A385" s="442"/>
      <c r="C385" s="443"/>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row>
    <row r="386" spans="1:99" customFormat="1" x14ac:dyDescent="0.25">
      <c r="A386" s="442"/>
      <c r="C386" s="443"/>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row>
    <row r="387" spans="1:99" customFormat="1" x14ac:dyDescent="0.25">
      <c r="A387" s="442"/>
      <c r="C387" s="443"/>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row>
    <row r="388" spans="1:99" customFormat="1" x14ac:dyDescent="0.25">
      <c r="A388" s="442"/>
      <c r="C388" s="443"/>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row>
    <row r="389" spans="1:99" customFormat="1" x14ac:dyDescent="0.25">
      <c r="A389" s="442"/>
      <c r="C389" s="443"/>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row>
    <row r="390" spans="1:99" customFormat="1" x14ac:dyDescent="0.25">
      <c r="A390" s="442"/>
      <c r="C390" s="443"/>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row>
    <row r="391" spans="1:99" customFormat="1" x14ac:dyDescent="0.25">
      <c r="A391" s="442"/>
      <c r="C391" s="443"/>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row>
    <row r="392" spans="1:99" customFormat="1" x14ac:dyDescent="0.25">
      <c r="A392" s="442"/>
      <c r="C392" s="443"/>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row>
    <row r="393" spans="1:99" customFormat="1" x14ac:dyDescent="0.25">
      <c r="A393" s="442"/>
      <c r="C393" s="443"/>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row>
    <row r="394" spans="1:99" customFormat="1" x14ac:dyDescent="0.25">
      <c r="A394" s="442"/>
      <c r="C394" s="443"/>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row>
    <row r="395" spans="1:99" customFormat="1" x14ac:dyDescent="0.25">
      <c r="A395" s="442"/>
      <c r="C395" s="443"/>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row>
    <row r="396" spans="1:99" customFormat="1" x14ac:dyDescent="0.25">
      <c r="A396" s="442"/>
      <c r="C396" s="443"/>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row>
    <row r="397" spans="1:99" customFormat="1" x14ac:dyDescent="0.25">
      <c r="A397" s="442"/>
      <c r="C397" s="443"/>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row>
    <row r="398" spans="1:99" customFormat="1" x14ac:dyDescent="0.25">
      <c r="A398" s="442"/>
      <c r="C398" s="443"/>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row>
    <row r="399" spans="1:99" customFormat="1" x14ac:dyDescent="0.25">
      <c r="A399" s="442"/>
      <c r="C399" s="443"/>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row>
    <row r="400" spans="1:99" customFormat="1" x14ac:dyDescent="0.25">
      <c r="A400" s="442"/>
      <c r="C400" s="443"/>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row>
    <row r="401" spans="1:99" customFormat="1" x14ac:dyDescent="0.25">
      <c r="A401" s="442"/>
      <c r="C401" s="443"/>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row>
    <row r="402" spans="1:99" customFormat="1" x14ac:dyDescent="0.25">
      <c r="A402" s="442"/>
      <c r="C402" s="443"/>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row>
    <row r="403" spans="1:99" customFormat="1" x14ac:dyDescent="0.25">
      <c r="A403" s="442"/>
      <c r="C403" s="443"/>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row>
    <row r="404" spans="1:99" customFormat="1" x14ac:dyDescent="0.25">
      <c r="A404" s="442"/>
      <c r="C404" s="443"/>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row>
    <row r="405" spans="1:99" customFormat="1" x14ac:dyDescent="0.25">
      <c r="A405" s="442"/>
      <c r="C405" s="443"/>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row>
    <row r="406" spans="1:99" customFormat="1" x14ac:dyDescent="0.25">
      <c r="A406" s="442"/>
      <c r="C406" s="443"/>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row>
    <row r="407" spans="1:99" customFormat="1" x14ac:dyDescent="0.25">
      <c r="A407" s="442"/>
      <c r="C407" s="443"/>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row>
    <row r="408" spans="1:99" customFormat="1" x14ac:dyDescent="0.25">
      <c r="A408" s="442"/>
      <c r="C408" s="443"/>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row>
    <row r="409" spans="1:99" customFormat="1" x14ac:dyDescent="0.25">
      <c r="A409" s="442"/>
      <c r="C409" s="443"/>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row>
    <row r="410" spans="1:99" customFormat="1" x14ac:dyDescent="0.25">
      <c r="A410" s="442"/>
      <c r="C410" s="443"/>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row>
    <row r="411" spans="1:99" customFormat="1" x14ac:dyDescent="0.25">
      <c r="A411" s="442"/>
      <c r="C411" s="443"/>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row>
    <row r="412" spans="1:99" customFormat="1" x14ac:dyDescent="0.25">
      <c r="A412" s="442"/>
      <c r="C412" s="443"/>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row>
    <row r="413" spans="1:99" customFormat="1" x14ac:dyDescent="0.25">
      <c r="A413" s="442"/>
      <c r="C413" s="443"/>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row>
    <row r="414" spans="1:99" customFormat="1" x14ac:dyDescent="0.25">
      <c r="A414" s="442"/>
      <c r="C414" s="443"/>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row>
    <row r="415" spans="1:99" customFormat="1" x14ac:dyDescent="0.25">
      <c r="A415" s="442"/>
      <c r="C415" s="443"/>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row>
    <row r="416" spans="1:99" customFormat="1" x14ac:dyDescent="0.25">
      <c r="A416" s="442"/>
      <c r="C416" s="443"/>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row>
    <row r="417" spans="1:99" customFormat="1" x14ac:dyDescent="0.25">
      <c r="A417" s="442"/>
      <c r="C417" s="443"/>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row>
    <row r="418" spans="1:99" customFormat="1" x14ac:dyDescent="0.25">
      <c r="A418" s="442"/>
      <c r="C418" s="443"/>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row>
    <row r="419" spans="1:99" customFormat="1" x14ac:dyDescent="0.25">
      <c r="A419" s="442"/>
      <c r="C419" s="443"/>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row>
    <row r="420" spans="1:99" customFormat="1" x14ac:dyDescent="0.25">
      <c r="A420" s="442"/>
      <c r="C420" s="443"/>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row>
    <row r="421" spans="1:99" customFormat="1" x14ac:dyDescent="0.25">
      <c r="A421" s="442"/>
      <c r="C421" s="443"/>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row>
    <row r="422" spans="1:99" customFormat="1" x14ac:dyDescent="0.25">
      <c r="A422" s="442"/>
      <c r="C422" s="443"/>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row>
    <row r="423" spans="1:99" customFormat="1" x14ac:dyDescent="0.25">
      <c r="A423" s="442"/>
      <c r="C423" s="443"/>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row>
    <row r="424" spans="1:99" customFormat="1" x14ac:dyDescent="0.25">
      <c r="A424" s="442"/>
      <c r="C424" s="443"/>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row>
    <row r="425" spans="1:99" customFormat="1" x14ac:dyDescent="0.25">
      <c r="A425" s="442"/>
      <c r="C425" s="443"/>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row>
    <row r="426" spans="1:99" customFormat="1" x14ac:dyDescent="0.25">
      <c r="A426" s="442"/>
      <c r="C426" s="443"/>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row>
    <row r="427" spans="1:99" customFormat="1" x14ac:dyDescent="0.25">
      <c r="A427" s="442"/>
      <c r="C427" s="443"/>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row>
    <row r="428" spans="1:99" customFormat="1" x14ac:dyDescent="0.25">
      <c r="A428" s="442"/>
      <c r="C428" s="443"/>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row>
    <row r="429" spans="1:99" customFormat="1" x14ac:dyDescent="0.25">
      <c r="A429" s="442"/>
      <c r="C429" s="443"/>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row>
    <row r="430" spans="1:99" customFormat="1" x14ac:dyDescent="0.25">
      <c r="A430" s="442"/>
      <c r="C430" s="443"/>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row>
    <row r="431" spans="1:99" customFormat="1" x14ac:dyDescent="0.25">
      <c r="A431" s="442"/>
      <c r="C431" s="443"/>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row>
    <row r="432" spans="1:99" customFormat="1" x14ac:dyDescent="0.25">
      <c r="A432" s="442"/>
      <c r="C432" s="443"/>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row>
    <row r="433" spans="1:99" customFormat="1" x14ac:dyDescent="0.25">
      <c r="A433" s="442"/>
      <c r="C433" s="443"/>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row>
    <row r="434" spans="1:99" customFormat="1" x14ac:dyDescent="0.25">
      <c r="A434" s="442"/>
      <c r="C434" s="443"/>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row>
    <row r="435" spans="1:99" customFormat="1" x14ac:dyDescent="0.25">
      <c r="A435" s="442"/>
      <c r="C435" s="443"/>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row>
    <row r="436" spans="1:99" customFormat="1" x14ac:dyDescent="0.25">
      <c r="A436" s="442"/>
      <c r="C436" s="443"/>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row>
    <row r="437" spans="1:99" customFormat="1" x14ac:dyDescent="0.25">
      <c r="A437" s="442"/>
      <c r="C437" s="443"/>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row>
    <row r="438" spans="1:99" customFormat="1" x14ac:dyDescent="0.25">
      <c r="A438" s="442"/>
      <c r="C438" s="443"/>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row>
    <row r="439" spans="1:99" customFormat="1" x14ac:dyDescent="0.25">
      <c r="A439" s="442"/>
      <c r="C439" s="443"/>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row>
    <row r="440" spans="1:99" customFormat="1" x14ac:dyDescent="0.25">
      <c r="A440" s="442"/>
      <c r="C440" s="443"/>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row>
    <row r="441" spans="1:99" customFormat="1" x14ac:dyDescent="0.25">
      <c r="A441" s="442"/>
      <c r="C441" s="443"/>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row>
    <row r="442" spans="1:99" customFormat="1" x14ac:dyDescent="0.25">
      <c r="A442" s="442"/>
      <c r="C442" s="443"/>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row>
    <row r="443" spans="1:99" customFormat="1" x14ac:dyDescent="0.25">
      <c r="A443" s="442"/>
      <c r="C443" s="443"/>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row>
    <row r="444" spans="1:99" customFormat="1" x14ac:dyDescent="0.25">
      <c r="A444" s="442"/>
      <c r="C444" s="443"/>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row>
    <row r="445" spans="1:99" customFormat="1" x14ac:dyDescent="0.25">
      <c r="A445" s="442"/>
      <c r="C445" s="443"/>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row>
    <row r="446" spans="1:99" customFormat="1" x14ac:dyDescent="0.25">
      <c r="A446" s="442"/>
      <c r="C446" s="443"/>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row>
    <row r="447" spans="1:99" customFormat="1" x14ac:dyDescent="0.25">
      <c r="A447" s="442"/>
      <c r="C447" s="443"/>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row>
    <row r="448" spans="1:99" customFormat="1" x14ac:dyDescent="0.25">
      <c r="A448" s="442"/>
      <c r="C448" s="443"/>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row>
    <row r="449" spans="1:99" customFormat="1" x14ac:dyDescent="0.25">
      <c r="A449" s="442"/>
      <c r="C449" s="443"/>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row>
    <row r="450" spans="1:99" customFormat="1" x14ac:dyDescent="0.25">
      <c r="A450" s="442"/>
      <c r="C450" s="443"/>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row>
    <row r="451" spans="1:99" customFormat="1" x14ac:dyDescent="0.25">
      <c r="A451" s="442"/>
      <c r="C451" s="443"/>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row>
    <row r="452" spans="1:99" customFormat="1" x14ac:dyDescent="0.25">
      <c r="A452" s="442"/>
      <c r="C452" s="443"/>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row>
    <row r="453" spans="1:99" customFormat="1" x14ac:dyDescent="0.25">
      <c r="A453" s="442"/>
      <c r="C453" s="443"/>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row>
    <row r="454" spans="1:99" customFormat="1" x14ac:dyDescent="0.25">
      <c r="A454" s="442"/>
      <c r="C454" s="443"/>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row>
    <row r="455" spans="1:99" customFormat="1" x14ac:dyDescent="0.25">
      <c r="A455" s="442"/>
      <c r="C455" s="443"/>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row>
    <row r="456" spans="1:99" customFormat="1" x14ac:dyDescent="0.25">
      <c r="A456" s="442"/>
      <c r="C456" s="443"/>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row>
    <row r="457" spans="1:99" customFormat="1" x14ac:dyDescent="0.25">
      <c r="A457" s="442"/>
      <c r="C457" s="443"/>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row>
    <row r="458" spans="1:99" customFormat="1" x14ac:dyDescent="0.25">
      <c r="A458" s="442"/>
      <c r="C458" s="443"/>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row>
    <row r="459" spans="1:99" customFormat="1" x14ac:dyDescent="0.25">
      <c r="A459" s="442"/>
      <c r="C459" s="443"/>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row>
    <row r="460" spans="1:99" customFormat="1" x14ac:dyDescent="0.25">
      <c r="A460" s="442"/>
      <c r="C460" s="443"/>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row>
    <row r="461" spans="1:99" customFormat="1" x14ac:dyDescent="0.25">
      <c r="A461" s="442"/>
      <c r="C461" s="443"/>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row>
    <row r="462" spans="1:99" customFormat="1" x14ac:dyDescent="0.25">
      <c r="A462" s="442"/>
      <c r="C462" s="443"/>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row>
    <row r="463" spans="1:99" customFormat="1" x14ac:dyDescent="0.25">
      <c r="A463" s="442"/>
      <c r="C463" s="443"/>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row>
    <row r="464" spans="1:99" customFormat="1" x14ac:dyDescent="0.25">
      <c r="A464" s="442"/>
      <c r="C464" s="443"/>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row>
    <row r="465" spans="1:99" customFormat="1" x14ac:dyDescent="0.25">
      <c r="A465" s="442"/>
      <c r="C465" s="443"/>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row>
    <row r="466" spans="1:99" customFormat="1" x14ac:dyDescent="0.25">
      <c r="A466" s="442"/>
      <c r="C466" s="443"/>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row>
    <row r="467" spans="1:99" customFormat="1" x14ac:dyDescent="0.25">
      <c r="A467" s="442"/>
      <c r="C467" s="443"/>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row>
    <row r="468" spans="1:99" customFormat="1" x14ac:dyDescent="0.25">
      <c r="A468" s="442"/>
      <c r="C468" s="443"/>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row>
    <row r="469" spans="1:99" customFormat="1" x14ac:dyDescent="0.25">
      <c r="A469" s="442"/>
      <c r="C469" s="443"/>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row>
    <row r="470" spans="1:99" customFormat="1" x14ac:dyDescent="0.25">
      <c r="A470" s="442"/>
      <c r="C470" s="443"/>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row>
    <row r="471" spans="1:99" customFormat="1" x14ac:dyDescent="0.25">
      <c r="A471" s="442"/>
      <c r="C471" s="443"/>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row>
    <row r="472" spans="1:99" customFormat="1" x14ac:dyDescent="0.25">
      <c r="A472" s="442"/>
      <c r="C472" s="443"/>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row>
    <row r="473" spans="1:99" customFormat="1" x14ac:dyDescent="0.25">
      <c r="A473" s="442"/>
      <c r="C473" s="443"/>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row>
    <row r="474" spans="1:99" customFormat="1" x14ac:dyDescent="0.25">
      <c r="A474" s="442"/>
      <c r="C474" s="443"/>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row>
    <row r="475" spans="1:99" customFormat="1" x14ac:dyDescent="0.25">
      <c r="A475" s="442"/>
      <c r="C475" s="443"/>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row>
    <row r="476" spans="1:99" customFormat="1" x14ac:dyDescent="0.25">
      <c r="A476" s="442"/>
      <c r="C476" s="443"/>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row>
    <row r="477" spans="1:99" customFormat="1" x14ac:dyDescent="0.25">
      <c r="A477" s="442"/>
      <c r="C477" s="443"/>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row>
    <row r="478" spans="1:99" customFormat="1" x14ac:dyDescent="0.25">
      <c r="A478" s="442"/>
      <c r="C478" s="443"/>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row>
    <row r="479" spans="1:99" customFormat="1" x14ac:dyDescent="0.25">
      <c r="A479" s="442"/>
      <c r="C479" s="443"/>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row>
    <row r="480" spans="1:99" customFormat="1" x14ac:dyDescent="0.25">
      <c r="A480" s="442"/>
      <c r="C480" s="443"/>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row>
    <row r="481" spans="1:99" customFormat="1" x14ac:dyDescent="0.25">
      <c r="A481" s="442"/>
      <c r="C481" s="443"/>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row>
    <row r="482" spans="1:99" customFormat="1" x14ac:dyDescent="0.25">
      <c r="A482" s="442"/>
      <c r="C482" s="443"/>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row>
    <row r="483" spans="1:99" customFormat="1" x14ac:dyDescent="0.25">
      <c r="A483" s="442"/>
      <c r="C483" s="443"/>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row>
    <row r="484" spans="1:99" customFormat="1" x14ac:dyDescent="0.25">
      <c r="A484" s="442"/>
      <c r="C484" s="443"/>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row>
    <row r="485" spans="1:99" customFormat="1" x14ac:dyDescent="0.25">
      <c r="A485" s="442"/>
      <c r="C485" s="443"/>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row>
    <row r="486" spans="1:99" customFormat="1" x14ac:dyDescent="0.25">
      <c r="A486" s="442"/>
      <c r="C486" s="443"/>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row>
    <row r="487" spans="1:99" customFormat="1" x14ac:dyDescent="0.25">
      <c r="A487" s="442"/>
      <c r="C487" s="443"/>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row>
    <row r="488" spans="1:99" customFormat="1" x14ac:dyDescent="0.25">
      <c r="A488" s="442"/>
      <c r="C488" s="443"/>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row>
    <row r="489" spans="1:99" customFormat="1" x14ac:dyDescent="0.25">
      <c r="A489" s="442"/>
      <c r="C489" s="443"/>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row>
    <row r="490" spans="1:99" customFormat="1" x14ac:dyDescent="0.25">
      <c r="A490" s="442"/>
      <c r="C490" s="443"/>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row>
    <row r="491" spans="1:99" customFormat="1" x14ac:dyDescent="0.25">
      <c r="A491" s="442"/>
      <c r="C491" s="443"/>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row>
    <row r="492" spans="1:99" customFormat="1" x14ac:dyDescent="0.25">
      <c r="A492" s="442"/>
      <c r="C492" s="443"/>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row>
    <row r="493" spans="1:99" customFormat="1" x14ac:dyDescent="0.25">
      <c r="A493" s="442"/>
      <c r="C493" s="443"/>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row>
    <row r="494" spans="1:99" customFormat="1" x14ac:dyDescent="0.25">
      <c r="A494" s="442"/>
      <c r="C494" s="443"/>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row>
    <row r="495" spans="1:99" customFormat="1" x14ac:dyDescent="0.25">
      <c r="A495" s="442"/>
      <c r="C495" s="443"/>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row>
    <row r="496" spans="1:99" customFormat="1" x14ac:dyDescent="0.25">
      <c r="A496" s="442"/>
      <c r="C496" s="443"/>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row>
    <row r="497" spans="1:99" customFormat="1" x14ac:dyDescent="0.25">
      <c r="A497" s="442"/>
      <c r="C497" s="443"/>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row>
    <row r="498" spans="1:99" customFormat="1" x14ac:dyDescent="0.25">
      <c r="A498" s="442"/>
      <c r="C498" s="443"/>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row>
    <row r="499" spans="1:99" customFormat="1" x14ac:dyDescent="0.25">
      <c r="A499" s="442"/>
      <c r="C499" s="443"/>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row>
    <row r="500" spans="1:99" customFormat="1" x14ac:dyDescent="0.25">
      <c r="A500" s="442"/>
      <c r="C500" s="443"/>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row>
    <row r="501" spans="1:99" customFormat="1" x14ac:dyDescent="0.25">
      <c r="A501" s="442"/>
      <c r="C501" s="443"/>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row>
    <row r="502" spans="1:99" customFormat="1" x14ac:dyDescent="0.25">
      <c r="A502" s="442"/>
      <c r="C502" s="443"/>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row>
    <row r="503" spans="1:99" customFormat="1" x14ac:dyDescent="0.25">
      <c r="A503" s="442"/>
      <c r="C503" s="443"/>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row>
    <row r="504" spans="1:99" customFormat="1" x14ac:dyDescent="0.25">
      <c r="A504" s="442"/>
      <c r="C504" s="443"/>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row>
    <row r="505" spans="1:99" customFormat="1" x14ac:dyDescent="0.25">
      <c r="A505" s="442"/>
      <c r="C505" s="443"/>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row>
    <row r="506" spans="1:99" customFormat="1" x14ac:dyDescent="0.25">
      <c r="A506" s="442"/>
      <c r="C506" s="443"/>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row>
    <row r="507" spans="1:99" customFormat="1" x14ac:dyDescent="0.25">
      <c r="A507" s="442"/>
      <c r="C507" s="443"/>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row>
    <row r="508" spans="1:99" customFormat="1" x14ac:dyDescent="0.25">
      <c r="A508" s="442"/>
      <c r="C508" s="443"/>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row>
    <row r="509" spans="1:99" customFormat="1" x14ac:dyDescent="0.25">
      <c r="A509" s="442"/>
      <c r="C509" s="443"/>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row>
    <row r="510" spans="1:99" customFormat="1" x14ac:dyDescent="0.25">
      <c r="A510" s="442"/>
      <c r="C510" s="443"/>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row>
    <row r="511" spans="1:99" customFormat="1" x14ac:dyDescent="0.25">
      <c r="A511" s="442"/>
      <c r="C511" s="443"/>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row>
    <row r="512" spans="1:99" customFormat="1" x14ac:dyDescent="0.25">
      <c r="A512" s="442"/>
      <c r="C512" s="443"/>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row>
    <row r="513" spans="1:99" customFormat="1" x14ac:dyDescent="0.25">
      <c r="A513" s="442"/>
      <c r="C513" s="443"/>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row>
    <row r="514" spans="1:99" customFormat="1" x14ac:dyDescent="0.25">
      <c r="A514" s="442"/>
      <c r="C514" s="443"/>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row>
  </sheetData>
  <mergeCells count="1">
    <mergeCell ref="A1:D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BZ807"/>
  <sheetViews>
    <sheetView showGridLines="0" zoomScaleNormal="100" zoomScaleSheetLayoutView="130" zoomScalePageLayoutView="70" workbookViewId="0">
      <selection sqref="A1:F1"/>
    </sheetView>
  </sheetViews>
  <sheetFormatPr defaultColWidth="9.33203125" defaultRowHeight="16.350000000000001" customHeight="1" x14ac:dyDescent="0.25"/>
  <cols>
    <col min="1" max="1" width="44" style="35" customWidth="1"/>
    <col min="2" max="4" width="10.109375" style="36" bestFit="1" customWidth="1"/>
    <col min="5" max="5" width="11" style="36" customWidth="1"/>
    <col min="6" max="8" width="9.77734375" style="36" customWidth="1"/>
    <col min="9" max="9" width="9.77734375" style="20" customWidth="1"/>
    <col min="10" max="10" width="16.6640625" style="165" customWidth="1"/>
    <col min="11" max="11" width="1.6640625" style="26" customWidth="1"/>
    <col min="12" max="12" width="16.6640625" style="27" customWidth="1"/>
    <col min="13" max="13" width="9.33203125" style="27" customWidth="1"/>
    <col min="14" max="20" width="9.33203125" style="27"/>
    <col min="21" max="16384" width="9.33203125" style="19"/>
  </cols>
  <sheetData>
    <row r="1" spans="1:20" ht="33" customHeight="1" x14ac:dyDescent="0.25">
      <c r="A1" s="500" t="s">
        <v>2658</v>
      </c>
      <c r="B1" s="500"/>
      <c r="C1" s="500"/>
      <c r="D1" s="500"/>
      <c r="E1" s="500"/>
      <c r="F1" s="500"/>
      <c r="G1" s="90"/>
      <c r="H1" s="90"/>
    </row>
    <row r="2" spans="1:20" ht="14.25" customHeight="1" x14ac:dyDescent="0.25"/>
    <row r="3" spans="1:20" ht="17.25" customHeight="1" x14ac:dyDescent="0.3">
      <c r="A3" s="501" t="s">
        <v>188</v>
      </c>
      <c r="B3" s="501"/>
      <c r="C3" s="501"/>
      <c r="D3" s="501"/>
      <c r="E3" s="501"/>
      <c r="F3" s="501"/>
      <c r="G3" s="91"/>
      <c r="H3" s="91"/>
    </row>
    <row r="4" spans="1:20" ht="15.75" customHeight="1" x14ac:dyDescent="0.25">
      <c r="A4" s="504" t="s">
        <v>0</v>
      </c>
      <c r="B4" s="504"/>
      <c r="C4" s="504"/>
      <c r="D4" s="504"/>
      <c r="E4" s="504"/>
      <c r="F4" s="504"/>
      <c r="G4" s="504"/>
      <c r="H4" s="504"/>
    </row>
    <row r="5" spans="1:20" s="23" customFormat="1" ht="19.5" customHeight="1" x14ac:dyDescent="0.25">
      <c r="A5" s="505" t="s">
        <v>279</v>
      </c>
      <c r="B5" s="505"/>
      <c r="C5" s="505"/>
      <c r="D5" s="506" t="s">
        <v>165</v>
      </c>
      <c r="E5" s="507"/>
      <c r="F5" s="87"/>
      <c r="G5" s="87"/>
      <c r="H5" s="87"/>
      <c r="I5" s="22"/>
      <c r="J5" s="165"/>
      <c r="M5" s="56"/>
      <c r="N5" s="56"/>
      <c r="O5" s="56"/>
      <c r="P5" s="56"/>
      <c r="Q5" s="56"/>
      <c r="R5" s="56"/>
      <c r="S5" s="56"/>
      <c r="T5" s="56"/>
    </row>
    <row r="6" spans="1:20" ht="17.25" customHeight="1" x14ac:dyDescent="0.25">
      <c r="A6" s="37"/>
      <c r="B6" s="38">
        <v>1998</v>
      </c>
      <c r="C6" s="38">
        <v>2001</v>
      </c>
      <c r="D6" s="38">
        <v>2004</v>
      </c>
      <c r="E6" s="38">
        <v>2007</v>
      </c>
      <c r="F6" s="38">
        <v>2010</v>
      </c>
      <c r="G6" s="38">
        <v>2013</v>
      </c>
      <c r="H6" s="38">
        <v>2016</v>
      </c>
      <c r="I6" s="328">
        <v>2019</v>
      </c>
    </row>
    <row r="7" spans="1:20" ht="13.2" x14ac:dyDescent="0.25">
      <c r="A7" s="39" t="s">
        <v>166</v>
      </c>
      <c r="B7" s="182">
        <f>VLOOKUP($A$4,'Template IF 2'!$B$4:$KZ$221,2,FALSE)</f>
        <v>134422</v>
      </c>
      <c r="C7" s="183">
        <f>VLOOKUP($A$4,'Template IF 2'!$B$4:$KZ$221,3,FALSE)</f>
        <v>133629</v>
      </c>
      <c r="D7" s="183">
        <f>VLOOKUP($A$4,'Template IF 2'!$B$4:$KZ$221,4,FALSE)</f>
        <v>131862</v>
      </c>
      <c r="E7" s="183">
        <f>VLOOKUP($A$4,'Template IF 2'!$B$4:$KZ$221,5,FALSE)</f>
        <v>136549</v>
      </c>
      <c r="F7" s="183">
        <f>VLOOKUP($A$4,'Template IF 2'!$B$4:$KZ$221,6,FALSE)</f>
        <v>130908</v>
      </c>
      <c r="G7" s="183">
        <f>VLOOKUP($A$4,'Template IF 2'!$B$4:$ON$221,256,)</f>
        <v>162034</v>
      </c>
      <c r="H7" s="183">
        <f>VLOOKUP($A$4,'Template IF 2'!$B$4:$ON$221,257,)</f>
        <v>168733</v>
      </c>
      <c r="I7" s="183">
        <f>VLOOKUP($A$4,'Template IF 2'!$B$4:$ON$221,307,FALSE)</f>
        <v>170128</v>
      </c>
    </row>
    <row r="8" spans="1:20" ht="13.2" x14ac:dyDescent="0.25">
      <c r="A8" s="40"/>
      <c r="M8" s="28"/>
      <c r="N8" s="28"/>
      <c r="O8" s="28"/>
      <c r="P8" s="28"/>
      <c r="Q8" s="28"/>
      <c r="R8" s="28"/>
    </row>
    <row r="9" spans="1:20" ht="13.2" x14ac:dyDescent="0.25">
      <c r="A9" s="41" t="s">
        <v>189</v>
      </c>
      <c r="B9" s="41"/>
      <c r="C9" s="41"/>
      <c r="D9" s="41"/>
      <c r="E9" s="41"/>
      <c r="F9" s="41"/>
      <c r="G9" s="41"/>
      <c r="H9" s="41"/>
      <c r="I9" s="41"/>
      <c r="M9" s="25"/>
      <c r="N9" s="25"/>
      <c r="O9" s="25"/>
      <c r="P9" s="25"/>
      <c r="Q9" s="25"/>
      <c r="R9" s="25"/>
    </row>
    <row r="10" spans="1:20" ht="13.2" x14ac:dyDescent="0.25">
      <c r="A10" s="42" t="s">
        <v>2350</v>
      </c>
      <c r="B10" s="168" t="str">
        <f>VLOOKUP($A$4,'Template IF 2'!$B$4:$ON$221,297,FALSE)</f>
        <v>--</v>
      </c>
      <c r="C10" s="168" t="str">
        <f>VLOOKUP($A$4,'Template IF 2'!$B$4:$ON$221,297,FALSE)</f>
        <v>--</v>
      </c>
      <c r="D10" s="168" t="str">
        <f>VLOOKUP($A$4,'Template IF 2'!$B$4:$ON$221,297,FALSE)</f>
        <v>--</v>
      </c>
      <c r="E10" s="168" t="str">
        <f>VLOOKUP($A$4,'Template IF 2'!$B$4:$ON$221,297,FALSE)</f>
        <v>--</v>
      </c>
      <c r="F10" s="168" t="str">
        <f>VLOOKUP($A$4,'Template IF 2'!$B$4:$ON$221,297,FALSE)</f>
        <v>--</v>
      </c>
      <c r="G10" s="168">
        <f>VLOOKUP($A$4,'Template IF 2'!$B$4:$ON$221,294,FALSE)</f>
        <v>39854</v>
      </c>
      <c r="H10" s="168">
        <f>VLOOKUP($A$4,'Template IF 2'!$B$4:$ON$221,295,FALSE)</f>
        <v>41865</v>
      </c>
      <c r="I10" s="374">
        <f>VLOOKUP($A$4,'Template IF 2'!$B$4:$ON$221,308,FALSE)</f>
        <v>44753</v>
      </c>
      <c r="J10" s="401"/>
      <c r="K10" s="275"/>
      <c r="L10" s="276"/>
      <c r="M10" s="25"/>
      <c r="N10" s="25"/>
      <c r="O10" s="25"/>
      <c r="P10" s="25"/>
      <c r="Q10" s="25"/>
      <c r="R10" s="25"/>
    </row>
    <row r="11" spans="1:20" ht="13.2" x14ac:dyDescent="0.25">
      <c r="A11" s="42" t="s">
        <v>261</v>
      </c>
      <c r="B11" s="43">
        <f>VLOOKUP($A$4,'Template IF 2'!$B$4:$ON$221,7,FALSE)</f>
        <v>52817</v>
      </c>
      <c r="C11" s="43">
        <f>VLOOKUP($A$4,'Template IF 2'!$B$4:$ON$221,10,FALSE)</f>
        <v>50148</v>
      </c>
      <c r="D11" s="43">
        <f>VLOOKUP($A$4,'Template IF 2'!$B$4:$ON$221,13,FALSE)</f>
        <v>48131</v>
      </c>
      <c r="E11" s="43">
        <f>VLOOKUP($A$4,'Template IF 2'!$B$4:$ON$221,16,FALSE)</f>
        <v>49081</v>
      </c>
      <c r="F11" s="43">
        <f>VLOOKUP($A$4,'Template IF 2'!$B$4:$ON$221,19,FALSE)</f>
        <v>46787</v>
      </c>
      <c r="G11" s="92" t="str">
        <f>VLOOKUP($A$4,'Template IF 2'!$B$4:$ON$221,249,FALSE)</f>
        <v>--</v>
      </c>
      <c r="H11" s="92" t="str">
        <f>VLOOKUP($A$4,'Template IF 2'!$B$4:$ON$221,249,FALSE)</f>
        <v>--</v>
      </c>
      <c r="I11" s="374" t="str">
        <f>VLOOKUP($A$4,'Template IF 2'!$B$4:$ON$221,249,FALSE)</f>
        <v>--</v>
      </c>
      <c r="M11" s="25"/>
      <c r="N11" s="25"/>
      <c r="O11" s="25"/>
      <c r="P11" s="25"/>
      <c r="Q11" s="25"/>
      <c r="R11" s="25"/>
    </row>
    <row r="12" spans="1:20" ht="13.2" x14ac:dyDescent="0.25">
      <c r="A12" s="42" t="s">
        <v>284</v>
      </c>
      <c r="B12" s="43" t="str">
        <f>VLOOKUP($A$4,'Template IF 2'!$B$4:$ON$221,247,FALSE)</f>
        <v>--</v>
      </c>
      <c r="C12" s="43" t="str">
        <f>VLOOKUP($A$4,'Template IF 2'!$B$4:$ON$221,247,FALSE)</f>
        <v>--</v>
      </c>
      <c r="D12" s="43" t="str">
        <f>VLOOKUP($A$4,'Template IF 2'!$B$4:$ON$221,247,FALSE)</f>
        <v>--</v>
      </c>
      <c r="E12" s="43" t="str">
        <f>VLOOKUP($A$4,'Template IF 2'!$B$4:$ON$221,247,FALSE)</f>
        <v>--</v>
      </c>
      <c r="F12" s="43" t="str">
        <f>VLOOKUP($A$4,'Template IF 2'!$B$4:$ON$221,247,FALSE)</f>
        <v>--</v>
      </c>
      <c r="G12" s="92">
        <f>VLOOKUP($A$4,'Template IF 2'!$B$4:$ON$221,258,FALSE)</f>
        <v>42841</v>
      </c>
      <c r="H12" s="43">
        <f>VLOOKUP($A$4,'Template IF 2'!$B$4:$ON$221,261,FALSE)</f>
        <v>44983</v>
      </c>
      <c r="I12" s="374">
        <f>VLOOKUP($A$4,'Template IF 2'!$B$4:$ON$221,309,FALSE)</f>
        <v>44919</v>
      </c>
      <c r="M12" s="25"/>
      <c r="N12" s="25"/>
      <c r="O12" s="25"/>
      <c r="P12" s="25"/>
      <c r="Q12" s="25"/>
      <c r="R12" s="25"/>
    </row>
    <row r="13" spans="1:20" ht="13.2" x14ac:dyDescent="0.25">
      <c r="A13" s="35" t="s">
        <v>262</v>
      </c>
      <c r="B13" s="43">
        <f>VLOOKUP($A$4,'Template IF 2'!$B$4:$ON$221,8,FALSE)</f>
        <v>49254</v>
      </c>
      <c r="C13" s="43">
        <f>VLOOKUP($A$4,'Template IF 2'!$B$4:$ON$221,11,FALSE)</f>
        <v>50168</v>
      </c>
      <c r="D13" s="43">
        <f>VLOOKUP($A$4,'Template IF 2'!$B$4:$ON$221,14,FALSE)</f>
        <v>49210</v>
      </c>
      <c r="E13" s="43">
        <f>VLOOKUP($A$4,'Template IF 2'!$B$4:$ON$221,17,FALSE)</f>
        <v>50713</v>
      </c>
      <c r="F13" s="43">
        <f>VLOOKUP($A$4,'Template IF 2'!$B$4:$ON$221,20,FALSE)</f>
        <v>47387</v>
      </c>
      <c r="G13" s="43">
        <f>VLOOKUP($A$4,'Template IF 2'!$B$4:$ON$221,259,FALSE)</f>
        <v>42381</v>
      </c>
      <c r="H13" s="43">
        <f>VLOOKUP($A$4,'Template IF 2'!$B$4:$ON$221,262,FALSE)</f>
        <v>45309</v>
      </c>
      <c r="I13" s="374">
        <f>VLOOKUP($A$4,'Template IF 2'!$B$4:$ON$221,310,FALSE)</f>
        <v>45232</v>
      </c>
      <c r="M13" s="25"/>
      <c r="N13" s="25"/>
      <c r="O13" s="25"/>
      <c r="P13" s="25"/>
      <c r="Q13" s="25"/>
      <c r="R13" s="25"/>
    </row>
    <row r="14" spans="1:20" ht="13.2" x14ac:dyDescent="0.25">
      <c r="A14" s="35" t="s">
        <v>285</v>
      </c>
      <c r="B14" s="43" t="str">
        <f>VLOOKUP($A$4,'Template IF 2'!$B$4:$ON$221,248,FALSE)</f>
        <v>--</v>
      </c>
      <c r="C14" s="43" t="str">
        <f>VLOOKUP($A$4,'Template IF 2'!$B$4:$ON$221,248,FALSE)</f>
        <v>--</v>
      </c>
      <c r="D14" s="43" t="str">
        <f>VLOOKUP($A$4,'Template IF 2'!$B$4:$ON$221,248,FALSE)</f>
        <v>--</v>
      </c>
      <c r="E14" s="43" t="str">
        <f>VLOOKUP($A$4,'Template IF 2'!$B$4:$ON$221,248,FALSE)</f>
        <v>--</v>
      </c>
      <c r="F14" s="43" t="str">
        <f>VLOOKUP($A$4,'Template IF 2'!$B$4:$ON$221,248,FALSE)</f>
        <v>--</v>
      </c>
      <c r="G14" s="43">
        <f>VLOOKUP($A$4,'Template IF 2'!$B$4:$ON$221,260,FALSE)</f>
        <v>36958</v>
      </c>
      <c r="H14" s="43">
        <f>VLOOKUP($A$4,'Template IF 2'!$B$4:$ON$221,263,FALSE)</f>
        <v>36576</v>
      </c>
      <c r="I14" s="374">
        <f>VLOOKUP($A$4,'Template IF 2'!$B$4:$ON$221,311,FALSE)</f>
        <v>35224</v>
      </c>
      <c r="J14" s="164"/>
      <c r="K14" s="25"/>
      <c r="L14" s="25"/>
      <c r="M14" s="25"/>
      <c r="N14" s="25"/>
      <c r="O14" s="25"/>
      <c r="P14" s="25"/>
      <c r="S14" s="19"/>
      <c r="T14" s="19"/>
    </row>
    <row r="15" spans="1:20" ht="13.2" x14ac:dyDescent="0.25">
      <c r="A15" s="35" t="s">
        <v>263</v>
      </c>
      <c r="B15" s="43">
        <f>VLOOKUP($A$4,'Template IF 2'!$B$4:$ON$221,9,FALSE)</f>
        <v>32351</v>
      </c>
      <c r="C15" s="43">
        <f>VLOOKUP($A$4,'Template IF 2'!$B$4:$ON$221,12,FALSE)</f>
        <v>33313</v>
      </c>
      <c r="D15" s="43">
        <f>VLOOKUP($A$4,'Template IF 2'!$B$4:$ON$221,15,FALSE)</f>
        <v>34521</v>
      </c>
      <c r="E15" s="43">
        <f>VLOOKUP($A$4,'Template IF 2'!$B$4:$ON$221,18,FALSE)</f>
        <v>36755</v>
      </c>
      <c r="F15" s="43">
        <f>VLOOKUP($A$4,'Template IF 2'!$B$4:$ON$221,21,FALSE)</f>
        <v>36734</v>
      </c>
      <c r="G15" s="43" t="str">
        <f>VLOOKUP($A$4,'Template IF 2'!$B$4:$ON$221,250,FALSE)</f>
        <v>--</v>
      </c>
      <c r="H15" s="43" t="str">
        <f>VLOOKUP($A$4,'Template IF 2'!$B$4:$ON$221,250,FALSE)</f>
        <v>--</v>
      </c>
      <c r="I15" s="374" t="str">
        <f>VLOOKUP($A$4,'Template IF 2'!$B$4:$ON$221,250,FALSE)</f>
        <v>--</v>
      </c>
      <c r="J15" s="164"/>
      <c r="K15" s="25"/>
      <c r="L15" s="25"/>
      <c r="M15" s="24"/>
      <c r="N15" s="24"/>
      <c r="O15" s="24"/>
      <c r="P15" s="24"/>
      <c r="Q15" s="25"/>
      <c r="S15" s="19"/>
      <c r="T15" s="19"/>
    </row>
    <row r="16" spans="1:20" ht="13.2" x14ac:dyDescent="0.25">
      <c r="B16" s="43"/>
      <c r="C16" s="43"/>
      <c r="D16" s="43"/>
      <c r="E16" s="43"/>
      <c r="F16" s="43"/>
      <c r="G16" s="43"/>
      <c r="H16" s="43"/>
      <c r="J16" s="164"/>
      <c r="K16" s="27"/>
      <c r="M16" s="24"/>
      <c r="N16" s="24"/>
      <c r="O16" s="24"/>
      <c r="P16" s="24"/>
      <c r="Q16" s="25"/>
      <c r="S16" s="19"/>
      <c r="T16" s="19"/>
    </row>
    <row r="17" spans="1:20" ht="15.6" x14ac:dyDescent="0.25">
      <c r="A17" s="502" t="s">
        <v>264</v>
      </c>
      <c r="B17" s="502"/>
      <c r="C17" s="502"/>
      <c r="D17" s="502"/>
      <c r="E17" s="502"/>
      <c r="F17" s="502"/>
      <c r="G17" s="502"/>
      <c r="H17" s="502"/>
    </row>
    <row r="18" spans="1:20" ht="15.6" x14ac:dyDescent="0.25">
      <c r="A18" s="329" t="str">
        <f>A4</f>
        <v>State of Minnesota</v>
      </c>
      <c r="B18" s="329"/>
      <c r="C18" s="329"/>
      <c r="D18" s="329"/>
      <c r="E18" s="329"/>
      <c r="F18" s="329"/>
      <c r="G18" s="329"/>
      <c r="H18" s="329"/>
      <c r="I18" s="329"/>
      <c r="O18" s="25"/>
      <c r="P18" s="25"/>
      <c r="Q18" s="25"/>
      <c r="R18" s="25"/>
    </row>
    <row r="19" spans="1:20" ht="15.6" x14ac:dyDescent="0.3">
      <c r="A19" s="501" t="s">
        <v>2560</v>
      </c>
      <c r="B19" s="501"/>
      <c r="C19" s="501"/>
      <c r="D19" s="501"/>
      <c r="E19" s="501"/>
      <c r="F19" s="501"/>
      <c r="G19" s="91"/>
      <c r="H19" s="91"/>
      <c r="J19" s="164"/>
      <c r="K19" s="162"/>
      <c r="N19" s="24"/>
      <c r="O19" s="24"/>
      <c r="P19" s="24"/>
      <c r="Q19" s="24"/>
      <c r="R19" s="25"/>
      <c r="T19" s="19"/>
    </row>
    <row r="20" spans="1:20" ht="15.6" x14ac:dyDescent="0.3">
      <c r="A20" s="326"/>
      <c r="B20" s="38">
        <v>1998</v>
      </c>
      <c r="C20" s="38">
        <v>2001</v>
      </c>
      <c r="D20" s="38">
        <v>2004</v>
      </c>
      <c r="E20" s="38">
        <v>2007</v>
      </c>
      <c r="F20" s="38">
        <v>2010</v>
      </c>
      <c r="G20" s="38">
        <v>2013</v>
      </c>
      <c r="H20" s="38">
        <v>2016</v>
      </c>
      <c r="I20" s="328">
        <v>2019</v>
      </c>
      <c r="J20" s="164"/>
      <c r="K20" s="162"/>
      <c r="N20" s="24"/>
      <c r="O20" s="24"/>
      <c r="P20" s="24"/>
      <c r="Q20" s="24"/>
      <c r="R20" s="25"/>
      <c r="T20" s="19"/>
    </row>
    <row r="21" spans="1:20" ht="13.2" customHeight="1" x14ac:dyDescent="0.25">
      <c r="A21" s="60" t="s">
        <v>2660</v>
      </c>
      <c r="B21" s="60"/>
      <c r="C21" s="60"/>
      <c r="D21" s="60"/>
      <c r="E21" s="60"/>
      <c r="F21" s="60"/>
      <c r="G21" s="60"/>
      <c r="H21" s="60"/>
      <c r="I21" s="60"/>
      <c r="J21" s="164"/>
      <c r="K21" s="27"/>
      <c r="T21" s="19"/>
    </row>
    <row r="22" spans="1:20" ht="13.2" x14ac:dyDescent="0.25">
      <c r="A22" s="42" t="s">
        <v>2350</v>
      </c>
      <c r="B22" s="290" t="str">
        <f>VLOOKUP($A$4,'Template IF 2'!$B$4:$ON$221,247,FALSE)</f>
        <v>--</v>
      </c>
      <c r="C22" s="290" t="str">
        <f>VLOOKUP($A$4,'Template IF 2'!$B$4:$ON$221,247,FALSE)</f>
        <v>--</v>
      </c>
      <c r="D22" s="290" t="str">
        <f>VLOOKUP($A$4,'Template IF 2'!$B$4:$ON$221,247,FALSE)</f>
        <v>--</v>
      </c>
      <c r="E22" s="290" t="str">
        <f>VLOOKUP($A$4,'Template IF 2'!$B$4:$ON$221,247,FALSE)</f>
        <v>--</v>
      </c>
      <c r="F22" s="290" t="str">
        <f>VLOOKUP($A$4,'Template IF 2'!$B$4:$ON$221,247,FALSE)</f>
        <v>--</v>
      </c>
      <c r="G22" s="374" t="str">
        <f>VLOOKUP($A$4,'Template IF 2'!$B$4:$ON$221,312,FALSE)</f>
        <v>--</v>
      </c>
      <c r="H22" s="374" t="str">
        <f>VLOOKUP($A$4,'Template IF 2'!$B$4:$ON$221,316,FALSE)</f>
        <v>--</v>
      </c>
      <c r="I22" s="374" t="str">
        <f>VLOOKUP($A$4,'Template IF 2'!$B$4:$ON$221,320,FALSE)</f>
        <v>--</v>
      </c>
      <c r="J22" s="164"/>
      <c r="K22" s="27"/>
      <c r="T22" s="19"/>
    </row>
    <row r="23" spans="1:20" s="166" customFormat="1" ht="13.2" x14ac:dyDescent="0.25">
      <c r="A23" s="42" t="s">
        <v>284</v>
      </c>
      <c r="B23" s="290" t="str">
        <f>VLOOKUP($A$4,'Template IF 2'!$B$4:$ON$221,247,FALSE)</f>
        <v>--</v>
      </c>
      <c r="C23" s="290" t="str">
        <f>VLOOKUP($A$4,'Template IF 2'!$B$4:$ON$221,247,FALSE)</f>
        <v>--</v>
      </c>
      <c r="D23" s="290" t="str">
        <f>VLOOKUP($A$4,'Template IF 2'!$B$4:$ON$221,247,FALSE)</f>
        <v>--</v>
      </c>
      <c r="E23" s="290" t="str">
        <f>VLOOKUP($A$4,'Template IF 2'!$B$4:$ON$221,247,FALSE)</f>
        <v>--</v>
      </c>
      <c r="F23" s="290" t="str">
        <f>VLOOKUP($A$4,'Template IF 2'!$B$4:$ON$221,247,FALSE)</f>
        <v>--</v>
      </c>
      <c r="G23" s="374">
        <f>VLOOKUP($A$4,'Template IF 2'!$B$4:$ON$221,313,FALSE)</f>
        <v>69.875905112514076</v>
      </c>
      <c r="H23" s="374">
        <f>VLOOKUP($A$4,'Template IF 2'!$B$4:$ON$221,317,FALSE)</f>
        <v>69.268511257981118</v>
      </c>
      <c r="I23" s="374">
        <f>VLOOKUP($A$4,'Template IF 2'!$B$4:$ON$221,321,FALSE)</f>
        <v>66.278731451848174</v>
      </c>
      <c r="J23" s="165"/>
      <c r="K23" s="164"/>
    </row>
    <row r="24" spans="1:20" s="166" customFormat="1" ht="13.2" x14ac:dyDescent="0.25">
      <c r="A24" s="42" t="s">
        <v>262</v>
      </c>
      <c r="B24" s="290" t="str">
        <f>VLOOKUP($A$4,'Template IF 2'!$B$4:$ON$221,247,FALSE)</f>
        <v>--</v>
      </c>
      <c r="C24" s="290" t="str">
        <f>VLOOKUP($A$4,'Template IF 2'!$B$4:$ON$221,247,FALSE)</f>
        <v>--</v>
      </c>
      <c r="D24" s="290" t="str">
        <f>VLOOKUP($A$4,'Template IF 2'!$B$4:$ON$221,247,FALSE)</f>
        <v>--</v>
      </c>
      <c r="E24" s="290" t="str">
        <f>VLOOKUP($A$4,'Template IF 2'!$B$4:$ON$221,247,FALSE)</f>
        <v>--</v>
      </c>
      <c r="F24" s="290" t="str">
        <f>VLOOKUP($A$4,'Template IF 2'!$B$4:$ON$221,247,FALSE)</f>
        <v>--</v>
      </c>
      <c r="G24" s="374">
        <f>VLOOKUP($A$4,'Template IF 2'!$B$4:$ON$221,314,FALSE)</f>
        <v>70.796460176991644</v>
      </c>
      <c r="H24" s="374">
        <f>VLOOKUP($A$4,'Template IF 2'!$B$4:$ON$221,318,FALSE)</f>
        <v>70.627196539605805</v>
      </c>
      <c r="I24" s="374">
        <f>VLOOKUP($A$4,'Template IF 2'!$B$4:$ON$221,322,FALSE)</f>
        <v>66.574806649479555</v>
      </c>
      <c r="J24" s="165"/>
      <c r="K24" s="164"/>
    </row>
    <row r="25" spans="1:20" s="166" customFormat="1" ht="13.2" x14ac:dyDescent="0.25">
      <c r="A25" s="42" t="s">
        <v>285</v>
      </c>
      <c r="B25" s="290" t="str">
        <f>VLOOKUP($A$4,'Template IF 2'!$B$4:$ON$221,247,FALSE)</f>
        <v>--</v>
      </c>
      <c r="C25" s="290" t="str">
        <f>VLOOKUP($A$4,'Template IF 2'!$B$4:$ON$221,247,FALSE)</f>
        <v>--</v>
      </c>
      <c r="D25" s="290" t="str">
        <f>VLOOKUP($A$4,'Template IF 2'!$B$4:$ON$221,247,FALSE)</f>
        <v>--</v>
      </c>
      <c r="E25" s="290" t="str">
        <f>VLOOKUP($A$4,'Template IF 2'!$B$4:$ON$221,247,FALSE)</f>
        <v>--</v>
      </c>
      <c r="F25" s="290" t="str">
        <f>VLOOKUP($A$4,'Template IF 2'!$B$4:$ON$221,247,FALSE)</f>
        <v>--</v>
      </c>
      <c r="G25" s="374">
        <f>VLOOKUP($A$4,'Template IF 2'!$B$4:$ON$221,315,FALSE)</f>
        <v>70.189226095922123</v>
      </c>
      <c r="H25" s="374">
        <f>VLOOKUP($A$4,'Template IF 2'!$B$4:$ON$221,319,FALSE)</f>
        <v>67.632769773187576</v>
      </c>
      <c r="I25" s="374">
        <f>VLOOKUP($A$4,'Template IF 2'!$B$4:$ON$221,323,FALSE)</f>
        <v>64.564171199134819</v>
      </c>
      <c r="J25" s="165"/>
      <c r="K25" s="164"/>
    </row>
    <row r="26" spans="1:20" s="166" customFormat="1" ht="13.2" customHeight="1" x14ac:dyDescent="0.25">
      <c r="A26" s="325" t="s">
        <v>2659</v>
      </c>
      <c r="B26" s="325"/>
      <c r="C26" s="325"/>
      <c r="D26" s="325"/>
      <c r="E26" s="325"/>
      <c r="F26" s="325"/>
      <c r="G26" s="325"/>
      <c r="H26" s="325"/>
      <c r="I26" s="60"/>
      <c r="J26" s="165"/>
      <c r="K26" s="164"/>
    </row>
    <row r="27" spans="1:20" s="166" customFormat="1" ht="13.2" x14ac:dyDescent="0.25">
      <c r="A27" s="42" t="s">
        <v>2350</v>
      </c>
      <c r="B27" s="290" t="str">
        <f>VLOOKUP($A$4,'Template IF 2'!$B$4:$ON$221,247,FALSE)</f>
        <v>--</v>
      </c>
      <c r="C27" s="290" t="str">
        <f>VLOOKUP($A$4,'Template IF 2'!$B$4:$ON$221,247,FALSE)</f>
        <v>--</v>
      </c>
      <c r="D27" s="290" t="str">
        <f>VLOOKUP($A$4,'Template IF 2'!$B$4:$ON$221,247,FALSE)</f>
        <v>--</v>
      </c>
      <c r="E27" s="290" t="str">
        <f>VLOOKUP($A$4,'Template IF 2'!$B$4:$ON$221,247,FALSE)</f>
        <v>--</v>
      </c>
      <c r="F27" s="290" t="str">
        <f>VLOOKUP($A$4,'Template IF 2'!$B$4:$ON$221,247,FALSE)</f>
        <v>--</v>
      </c>
      <c r="G27" s="374" t="str">
        <f>VLOOKUP($A$4,'Template IF 2'!$B$4:$ON$221,312,FALSE)</f>
        <v>--</v>
      </c>
      <c r="H27" s="374" t="str">
        <f>VLOOKUP($A$4,'Template IF 2'!$B$4:$ON$221,316,FALSE)</f>
        <v>--</v>
      </c>
      <c r="I27" s="374" t="str">
        <f>VLOOKUP($A$4,'Template IF 2'!$B$4:$ON$221,320,FALSE)</f>
        <v>--</v>
      </c>
      <c r="J27" s="165"/>
      <c r="K27" s="164"/>
    </row>
    <row r="28" spans="1:20" s="166" customFormat="1" ht="13.2" x14ac:dyDescent="0.25">
      <c r="A28" s="42" t="s">
        <v>284</v>
      </c>
      <c r="B28" s="290" t="str">
        <f>VLOOKUP($A$4,'Template IF 2'!$B$4:$ON$221,247,FALSE)</f>
        <v>--</v>
      </c>
      <c r="C28" s="290" t="str">
        <f>VLOOKUP($A$4,'Template IF 2'!$B$4:$ON$221,247,FALSE)</f>
        <v>--</v>
      </c>
      <c r="D28" s="290" t="str">
        <f>VLOOKUP($A$4,'Template IF 2'!$B$4:$ON$221,247,FALSE)</f>
        <v>--</v>
      </c>
      <c r="E28" s="290" t="str">
        <f>VLOOKUP($A$4,'Template IF 2'!$B$4:$ON$221,247,FALSE)</f>
        <v>--</v>
      </c>
      <c r="F28" s="290" t="str">
        <f>VLOOKUP($A$4,'Template IF 2'!$B$4:$ON$221,247,FALSE)</f>
        <v>--</v>
      </c>
      <c r="G28" s="44">
        <f>VLOOKUP($A$4,'Template IF 2'!$B$4:$ON$221,264,FALSE)</f>
        <v>8.6192311307453604</v>
      </c>
      <c r="H28" s="44">
        <f>VLOOKUP($A$4,'Template IF 2'!$B$4:$ON$221,267,FALSE)</f>
        <v>9.8645386266094199</v>
      </c>
      <c r="I28" s="374" t="str">
        <f>VLOOKUP($A$4,'Template IF 2'!$B$4:$ON$221,320,FALSE)</f>
        <v>--</v>
      </c>
      <c r="J28" s="165"/>
      <c r="K28" s="164"/>
    </row>
    <row r="29" spans="1:20" s="166" customFormat="1" ht="13.2" x14ac:dyDescent="0.25">
      <c r="A29" s="42" t="s">
        <v>262</v>
      </c>
      <c r="B29" s="290" t="str">
        <f>VLOOKUP($A$4,'Template IF 2'!$B$4:$ON$221,247,FALSE)</f>
        <v>--</v>
      </c>
      <c r="C29" s="290" t="str">
        <f>VLOOKUP($A$4,'Template IF 2'!$B$4:$ON$221,247,FALSE)</f>
        <v>--</v>
      </c>
      <c r="D29" s="290" t="str">
        <f>VLOOKUP($A$4,'Template IF 2'!$B$4:$ON$221,247,FALSE)</f>
        <v>--</v>
      </c>
      <c r="E29" s="290" t="str">
        <f>VLOOKUP($A$4,'Template IF 2'!$B$4:$ON$221,247,FALSE)</f>
        <v>--</v>
      </c>
      <c r="F29" s="290" t="str">
        <f>VLOOKUP($A$4,'Template IF 2'!$B$4:$ON$221,247,FALSE)</f>
        <v>--</v>
      </c>
      <c r="G29" s="44">
        <f>VLOOKUP($A$4,'Template IF 2'!$B$4:$ON$221,265,FALSE)</f>
        <v>8.4875664388762395</v>
      </c>
      <c r="H29" s="44">
        <f>VLOOKUP($A$4,'Template IF 2'!$B$4:$ON$221,268,FALSE)</f>
        <v>9.3015506286931497</v>
      </c>
      <c r="I29" s="374" t="str">
        <f>VLOOKUP($A$4,'Template IF 2'!$B$4:$ON$221,320,FALSE)</f>
        <v>--</v>
      </c>
      <c r="J29" s="165"/>
      <c r="K29" s="164"/>
    </row>
    <row r="30" spans="1:20" s="166" customFormat="1" ht="13.2" x14ac:dyDescent="0.25">
      <c r="A30" s="42" t="s">
        <v>285</v>
      </c>
      <c r="B30" s="290" t="str">
        <f>VLOOKUP($A$4,'Template IF 2'!$B$4:$ON$221,247,FALSE)</f>
        <v>--</v>
      </c>
      <c r="C30" s="290" t="str">
        <f>VLOOKUP($A$4,'Template IF 2'!$B$4:$ON$221,247,FALSE)</f>
        <v>--</v>
      </c>
      <c r="D30" s="290" t="str">
        <f>VLOOKUP($A$4,'Template IF 2'!$B$4:$ON$221,247,FALSE)</f>
        <v>--</v>
      </c>
      <c r="E30" s="290" t="str">
        <f>VLOOKUP($A$4,'Template IF 2'!$B$4:$ON$221,247,FALSE)</f>
        <v>--</v>
      </c>
      <c r="F30" s="290" t="str">
        <f>VLOOKUP($A$4,'Template IF 2'!$B$4:$ON$221,247,FALSE)</f>
        <v>--</v>
      </c>
      <c r="G30" s="44">
        <f>VLOOKUP($A$4,'Template IF 2'!$B$4:$ON$221,266,FALSE)</f>
        <v>10.647896510490201</v>
      </c>
      <c r="H30" s="44">
        <f>VLOOKUP($A$4,'Template IF 2'!$B$4:$ON$221,269,FALSE)</f>
        <v>11.841526448916801</v>
      </c>
      <c r="I30" s="374" t="str">
        <f>VLOOKUP($A$4,'Template IF 2'!$B$4:$ON$221,320,FALSE)</f>
        <v>--</v>
      </c>
      <c r="J30" s="165"/>
      <c r="K30" s="164"/>
    </row>
    <row r="31" spans="1:20" ht="14.25" customHeight="1" x14ac:dyDescent="0.25">
      <c r="A31" s="330" t="s">
        <v>192</v>
      </c>
      <c r="B31" s="325"/>
      <c r="C31" s="325"/>
      <c r="D31" s="325"/>
      <c r="E31" s="325"/>
      <c r="F31" s="325"/>
      <c r="G31" s="325"/>
      <c r="H31" s="325"/>
      <c r="I31" s="325"/>
      <c r="O31" s="25"/>
      <c r="P31" s="25"/>
      <c r="Q31" s="25"/>
      <c r="R31" s="25"/>
    </row>
    <row r="32" spans="1:20" s="166" customFormat="1" ht="14.25" customHeight="1" x14ac:dyDescent="0.25">
      <c r="A32" s="163" t="s">
        <v>2350</v>
      </c>
      <c r="B32" s="46" t="str">
        <f>VLOOKUP($A$4,'Template IF 2'!$B$4:$ON$221,127,FALSE)</f>
        <v>--</v>
      </c>
      <c r="C32" s="46" t="str">
        <f>VLOOKUP($A$4,'Template IF 2'!$B$4:$ON$221,127,FALSE)</f>
        <v>--</v>
      </c>
      <c r="D32" s="46" t="str">
        <f>VLOOKUP($A$4,'Template IF 2'!$B$4:$ON$221,127,FALSE)</f>
        <v>--</v>
      </c>
      <c r="E32" s="46" t="str">
        <f>VLOOKUP($A$4,'Template IF 2'!$B$4:$ON$221,127,FALSE)</f>
        <v>--</v>
      </c>
      <c r="F32" s="46" t="str">
        <f>VLOOKUP($A$4,'Template IF 2'!$B$4:$ON$221,127,FALSE)</f>
        <v>--</v>
      </c>
      <c r="G32" s="168">
        <f>VLOOKUP($A$4,'Template IF 2'!$B$4:$ON$221,298,FALSE)</f>
        <v>12</v>
      </c>
      <c r="H32" s="168">
        <f>VLOOKUP($A$4,'Template IF 2'!$B$4:$ON$221,299,FALSE)</f>
        <v>14</v>
      </c>
      <c r="I32" s="46" t="str">
        <f>VLOOKUP($A$4,'Template IF 2'!$B$4:$ON$221,247,FALSE)</f>
        <v>--</v>
      </c>
      <c r="J32" s="165"/>
      <c r="K32" s="164"/>
      <c r="O32" s="167"/>
      <c r="P32" s="167"/>
      <c r="Q32" s="167"/>
      <c r="R32" s="167"/>
    </row>
    <row r="33" spans="1:18" ht="13.2" x14ac:dyDescent="0.25">
      <c r="A33" s="42" t="s">
        <v>261</v>
      </c>
      <c r="B33" s="46" t="str">
        <f>VLOOKUP($A$4,'Template IF 2'!$B$4:$ON$221,127,FALSE)</f>
        <v>--</v>
      </c>
      <c r="C33" s="46" t="str">
        <f>VLOOKUP($A$4,'Template IF 2'!$B$4:$ON$221,130,FALSE)</f>
        <v>--</v>
      </c>
      <c r="D33" s="46" t="str">
        <f>VLOOKUP($A$4,'Template IF 2'!$B$4:$ON$221,133,FALSE)</f>
        <v>--</v>
      </c>
      <c r="E33" s="46">
        <f>VLOOKUP($A$4,'Template IF 2'!$B$4:$ON$221,136,FALSE)</f>
        <v>7.8578939771953999</v>
      </c>
      <c r="F33" s="46">
        <f>VLOOKUP($A$4,'Template IF 2'!$B$4:$ON$221,139,FALSE)</f>
        <v>7.2282902562992879</v>
      </c>
      <c r="G33" s="46" t="str">
        <f>VLOOKUP($A$4,'Template IF 2'!$B$4:$ON$221,247,FALSE)</f>
        <v>--</v>
      </c>
      <c r="H33" s="46" t="str">
        <f>VLOOKUP($A$4,'Template IF 2'!$B$4:$ON$221,247,FALSE)</f>
        <v>--</v>
      </c>
      <c r="I33" s="46" t="str">
        <f>VLOOKUP($A$4,'Template IF 2'!$B$4:$ON$221,247,FALSE)</f>
        <v>--</v>
      </c>
    </row>
    <row r="34" spans="1:18" ht="13.2" x14ac:dyDescent="0.25">
      <c r="A34" s="42" t="s">
        <v>284</v>
      </c>
      <c r="B34" s="46" t="str">
        <f>VLOOKUP($A$4,'Template IF 2'!$B$4:$ON$221,247,FALSE)</f>
        <v>--</v>
      </c>
      <c r="C34" s="46" t="str">
        <f>VLOOKUP($A$4,'Template IF 2'!$B$4:$ON$221,247,FALSE)</f>
        <v>--</v>
      </c>
      <c r="D34" s="46" t="str">
        <f>VLOOKUP($A$4,'Template IF 2'!$B$4:$ON$221,247,FALSE)</f>
        <v>--</v>
      </c>
      <c r="E34" s="46" t="str">
        <f>VLOOKUP($A$4,'Template IF 2'!$B$4:$ON$221,247,FALSE)</f>
        <v>--</v>
      </c>
      <c r="F34" s="46" t="str">
        <f>VLOOKUP($A$4,'Template IF 2'!$B$4:$ON$221,247,FALSE)</f>
        <v>--</v>
      </c>
      <c r="G34" s="46">
        <f>VLOOKUP($A$4,'Template IF 2'!$B$4:$ON$221,270,)</f>
        <v>6.0495626822157504</v>
      </c>
      <c r="H34" s="46">
        <f>VLOOKUP($A$4,'Template IF 2'!$B$4:$ON$221,273,)</f>
        <v>6.6903057469726201</v>
      </c>
      <c r="I34" s="46" t="str">
        <f>VLOOKUP($A$4,'Template IF 2'!$B$4:$ON$221,247,FALSE)</f>
        <v>--</v>
      </c>
    </row>
    <row r="35" spans="1:18" ht="13.2" x14ac:dyDescent="0.25">
      <c r="A35" s="35" t="s">
        <v>262</v>
      </c>
      <c r="B35" s="46" t="str">
        <f>VLOOKUP($A$4,'Template IF 2'!$B$4:$ON$221,128,FALSE)</f>
        <v>--</v>
      </c>
      <c r="C35" s="46" t="str">
        <f>VLOOKUP($A$4,'Template IF 2'!$B$4:$ON$221,131,FALSE)</f>
        <v>--</v>
      </c>
      <c r="D35" s="46" t="str">
        <f>VLOOKUP($A$4,'Template IF 2'!$B$4:$ON$221,134,FALSE)</f>
        <v>--</v>
      </c>
      <c r="E35" s="46">
        <f>VLOOKUP($A$4,'Template IF 2'!$B$4:$ON$221,137,FALSE)</f>
        <v>4.9803952631787691</v>
      </c>
      <c r="F35" s="46">
        <f>VLOOKUP($A$4,'Template IF 2'!$B$4:$ON$221,140,FALSE)</f>
        <v>4.7741990096076776</v>
      </c>
      <c r="G35" s="46">
        <f>VLOOKUP($A$4,'Template IF 2'!$B$4:$ON$221,271,)</f>
        <v>5.3036600717288502</v>
      </c>
      <c r="H35" s="46">
        <f>VLOOKUP($A$4,'Template IF 2'!$B$4:$ON$221,274,)</f>
        <v>5.3339538181979398</v>
      </c>
      <c r="I35" s="46" t="str">
        <f>VLOOKUP($A$4,'Template IF 2'!$B$4:$ON$221,247,FALSE)</f>
        <v>--</v>
      </c>
      <c r="O35" s="25"/>
      <c r="P35" s="25"/>
      <c r="Q35" s="25"/>
      <c r="R35" s="25"/>
    </row>
    <row r="36" spans="1:18" ht="13.2" x14ac:dyDescent="0.25">
      <c r="A36" s="35" t="s">
        <v>285</v>
      </c>
      <c r="B36" s="46" t="str">
        <f>VLOOKUP($A$4,'Template IF 2'!$B$4:$ON$221,248,FALSE)</f>
        <v>--</v>
      </c>
      <c r="C36" s="46" t="str">
        <f>VLOOKUP($A$4,'Template IF 2'!$B$4:$ON$221,248,FALSE)</f>
        <v>--</v>
      </c>
      <c r="D36" s="46" t="str">
        <f>VLOOKUP($A$4,'Template IF 2'!$B$4:$ON$221,248,FALSE)</f>
        <v>--</v>
      </c>
      <c r="E36" s="46" t="str">
        <f>VLOOKUP($A$4,'Template IF 2'!$B$4:$ON$221,248,FALSE)</f>
        <v>--</v>
      </c>
      <c r="F36" s="46" t="str">
        <f>VLOOKUP($A$4,'Template IF 2'!$B$4:$ON$221,248,FALSE)</f>
        <v>--</v>
      </c>
      <c r="G36" s="46">
        <f>VLOOKUP($A$4,'Template IF 2'!$B$4:$ON$221,272,)</f>
        <v>4.36662225726639</v>
      </c>
      <c r="H36" s="46">
        <f>VLOOKUP($A$4,'Template IF 2'!$B$4:$ON$221,275,)</f>
        <v>4.3819453971738396</v>
      </c>
      <c r="I36" s="46" t="str">
        <f>VLOOKUP($A$4,'Template IF 2'!$B$4:$ON$221,247,FALSE)</f>
        <v>--</v>
      </c>
      <c r="O36" s="25"/>
      <c r="P36" s="25"/>
      <c r="Q36" s="25"/>
      <c r="R36" s="25"/>
    </row>
    <row r="37" spans="1:18" ht="13.2" x14ac:dyDescent="0.25">
      <c r="A37" s="35" t="s">
        <v>263</v>
      </c>
      <c r="B37" s="46" t="str">
        <f>VLOOKUP($A$4,'Template IF 2'!$B$4:$ON$221,129,FALSE)</f>
        <v>--</v>
      </c>
      <c r="C37" s="46" t="str">
        <f>VLOOKUP($A$4,'Template IF 2'!$B$4:$ON$221,132,FALSE)</f>
        <v>--</v>
      </c>
      <c r="D37" s="46" t="str">
        <f>VLOOKUP($A$4,'Template IF 2'!$B$4:$ON$221,135,FALSE)</f>
        <v>--</v>
      </c>
      <c r="E37" s="46">
        <f>VLOOKUP($A$4,'Template IF 2'!$B$4:$ON$221,138,FALSE)</f>
        <v>3.233470792254975</v>
      </c>
      <c r="F37" s="46">
        <f>VLOOKUP($A$4,'Template IF 2'!$B$4:$ON$221,141,FALSE)</f>
        <v>3.4474280875242531</v>
      </c>
      <c r="G37" s="46" t="str">
        <f>VLOOKUP($A$4,'Template 7'!$B$4:$NL$122,352,FALSE)</f>
        <v>--</v>
      </c>
      <c r="H37" s="46" t="str">
        <f>VLOOKUP($A$4,'Template 7'!$B$4:$NL$122,352,FALSE)</f>
        <v>--</v>
      </c>
      <c r="I37" s="46" t="str">
        <f>VLOOKUP($A$4,'Template IF 2'!$B$4:$ON$221,247,FALSE)</f>
        <v>--</v>
      </c>
      <c r="O37" s="25"/>
      <c r="P37" s="25"/>
      <c r="Q37" s="25"/>
      <c r="R37" s="25"/>
    </row>
    <row r="38" spans="1:18" ht="12.75" customHeight="1" x14ac:dyDescent="0.25">
      <c r="A38" s="330" t="s">
        <v>2558</v>
      </c>
      <c r="B38" s="325"/>
      <c r="C38" s="325"/>
      <c r="D38" s="325"/>
      <c r="E38" s="325"/>
      <c r="F38" s="325"/>
      <c r="G38" s="325"/>
      <c r="H38" s="325"/>
      <c r="I38" s="332"/>
      <c r="P38" s="25"/>
      <c r="Q38" s="25"/>
      <c r="R38" s="25"/>
    </row>
    <row r="39" spans="1:18" s="166" customFormat="1" ht="13.2" x14ac:dyDescent="0.25">
      <c r="A39" s="42" t="s">
        <v>2350</v>
      </c>
      <c r="B39" s="290" t="str">
        <f>VLOOKUP($A$4,'Template IF 2'!$B$4:$ON$221,247,FALSE)</f>
        <v>--</v>
      </c>
      <c r="C39" s="290" t="str">
        <f>VLOOKUP($A$4,'Template IF 2'!$B$4:$ON$221,247,FALSE)</f>
        <v>--</v>
      </c>
      <c r="D39" s="290" t="str">
        <f>VLOOKUP($A$4,'Template IF 2'!$B$4:$ON$221,247,FALSE)</f>
        <v>--</v>
      </c>
      <c r="E39" s="290" t="str">
        <f>VLOOKUP($A$4,'Template IF 2'!$B$4:$ON$221,247,FALSE)</f>
        <v>--</v>
      </c>
      <c r="F39" s="290" t="str">
        <f>VLOOKUP($A$4,'Template IF 2'!$B$4:$ON$221,247,FALSE)</f>
        <v>--</v>
      </c>
      <c r="G39" s="374">
        <f>VLOOKUP($A$4,'Template IF 2'!$B$4:$ON$221,324,FALSE)</f>
        <v>86.005122653217612</v>
      </c>
      <c r="H39" s="374">
        <f>VLOOKUP($A$4,'Template IF 2'!$B$4:$ON$221,328,FALSE)</f>
        <v>85.074884225047029</v>
      </c>
      <c r="I39" s="374">
        <f>VLOOKUP($A$4,'Template IF 2'!$B$4:$ON$221,332,FALSE)</f>
        <v>80.783342291602736</v>
      </c>
      <c r="K39" s="164"/>
    </row>
    <row r="40" spans="1:18" s="166" customFormat="1" ht="13.2" x14ac:dyDescent="0.25">
      <c r="A40" s="42" t="s">
        <v>284</v>
      </c>
      <c r="B40" s="290" t="str">
        <f>VLOOKUP($A$4,'Template IF 2'!$B$4:$ON$221,247,FALSE)</f>
        <v>--</v>
      </c>
      <c r="C40" s="290" t="str">
        <f>VLOOKUP($A$4,'Template IF 2'!$B$4:$ON$221,247,FALSE)</f>
        <v>--</v>
      </c>
      <c r="D40" s="290" t="str">
        <f>VLOOKUP($A$4,'Template IF 2'!$B$4:$ON$221,247,FALSE)</f>
        <v>--</v>
      </c>
      <c r="E40" s="290" t="str">
        <f>VLOOKUP($A$4,'Template IF 2'!$B$4:$ON$221,247,FALSE)</f>
        <v>--</v>
      </c>
      <c r="F40" s="290" t="str">
        <f>VLOOKUP($A$4,'Template IF 2'!$B$4:$ON$221,247,FALSE)</f>
        <v>--</v>
      </c>
      <c r="G40" s="374">
        <f>VLOOKUP($A$4,'Template IF 2'!$B$4:$ON$221,325,FALSE)</f>
        <v>69.804269183776483</v>
      </c>
      <c r="H40" s="374">
        <f>VLOOKUP($A$4,'Template IF 2'!$B$4:$ON$221,329,FALSE)</f>
        <v>71.071428571429081</v>
      </c>
      <c r="I40" s="374">
        <f>VLOOKUP($A$4,'Template IF 2'!$B$4:$ON$221,333,FALSE)</f>
        <v>66.197984210406418</v>
      </c>
      <c r="K40" s="164"/>
    </row>
    <row r="41" spans="1:18" s="166" customFormat="1" ht="13.2" x14ac:dyDescent="0.25">
      <c r="A41" s="42" t="s">
        <v>262</v>
      </c>
      <c r="B41" s="290" t="str">
        <f>VLOOKUP($A$4,'Template IF 2'!$B$4:$ON$221,247,FALSE)</f>
        <v>--</v>
      </c>
      <c r="C41" s="290" t="str">
        <f>VLOOKUP($A$4,'Template IF 2'!$B$4:$ON$221,247,FALSE)</f>
        <v>--</v>
      </c>
      <c r="D41" s="290" t="str">
        <f>VLOOKUP($A$4,'Template IF 2'!$B$4:$ON$221,247,FALSE)</f>
        <v>--</v>
      </c>
      <c r="E41" s="290" t="str">
        <f>VLOOKUP($A$4,'Template IF 2'!$B$4:$ON$221,247,FALSE)</f>
        <v>--</v>
      </c>
      <c r="F41" s="290" t="str">
        <f>VLOOKUP($A$4,'Template IF 2'!$B$4:$ON$221,247,FALSE)</f>
        <v>--</v>
      </c>
      <c r="G41" s="374">
        <f>VLOOKUP($A$4,'Template IF 2'!$B$4:$ON$221,326,FALSE)</f>
        <v>66.967439160093974</v>
      </c>
      <c r="H41" s="374">
        <f>VLOOKUP($A$4,'Template IF 2'!$B$4:$ON$221,330,FALSE)</f>
        <v>67.688700514023068</v>
      </c>
      <c r="I41" s="374">
        <f>VLOOKUP($A$4,'Template IF 2'!$B$4:$ON$221,334,FALSE)</f>
        <v>63.758099352052049</v>
      </c>
      <c r="J41" s="165"/>
      <c r="K41" s="164"/>
      <c r="O41" s="167"/>
      <c r="P41" s="167"/>
      <c r="Q41" s="167"/>
      <c r="R41" s="167"/>
    </row>
    <row r="42" spans="1:18" s="166" customFormat="1" ht="13.2" x14ac:dyDescent="0.25">
      <c r="A42" s="42" t="s">
        <v>285</v>
      </c>
      <c r="B42" s="290" t="str">
        <f>VLOOKUP($A$4,'Template IF 2'!$B$4:$ON$221,247,FALSE)</f>
        <v>--</v>
      </c>
      <c r="C42" s="290" t="str">
        <f>VLOOKUP($A$4,'Template IF 2'!$B$4:$ON$221,247,FALSE)</f>
        <v>--</v>
      </c>
      <c r="D42" s="290" t="str">
        <f>VLOOKUP($A$4,'Template IF 2'!$B$4:$ON$221,247,FALSE)</f>
        <v>--</v>
      </c>
      <c r="E42" s="290" t="str">
        <f>VLOOKUP($A$4,'Template IF 2'!$B$4:$ON$221,247,FALSE)</f>
        <v>--</v>
      </c>
      <c r="F42" s="290" t="str">
        <f>VLOOKUP($A$4,'Template IF 2'!$B$4:$ON$221,247,FALSE)</f>
        <v>--</v>
      </c>
      <c r="G42" s="374">
        <f>VLOOKUP($A$4,'Template IF 2'!$B$4:$ON$221,327,FALSE)</f>
        <v>69.400369767377939</v>
      </c>
      <c r="H42" s="374">
        <f>VLOOKUP($A$4,'Template IF 2'!$B$4:$ON$221,331,FALSE)</f>
        <v>69.036467045835138</v>
      </c>
      <c r="I42" s="374">
        <f>VLOOKUP($A$4,'Template IF 2'!$B$4:$ON$221,335,FALSE)</f>
        <v>67.816259357432685</v>
      </c>
      <c r="J42" s="165"/>
      <c r="K42" s="164"/>
      <c r="O42" s="167"/>
      <c r="P42" s="167"/>
      <c r="Q42" s="167"/>
      <c r="R42" s="167"/>
    </row>
    <row r="43" spans="1:18" ht="12.75" customHeight="1" x14ac:dyDescent="0.25">
      <c r="A43" s="330" t="s">
        <v>2559</v>
      </c>
      <c r="B43" s="325"/>
      <c r="C43" s="325"/>
      <c r="D43" s="325"/>
      <c r="E43" s="325"/>
      <c r="F43" s="325"/>
      <c r="G43" s="325"/>
      <c r="H43" s="325"/>
      <c r="I43" s="325"/>
      <c r="P43" s="25"/>
      <c r="Q43" s="25"/>
      <c r="R43" s="25"/>
    </row>
    <row r="44" spans="1:18" s="166" customFormat="1" ht="13.2" x14ac:dyDescent="0.25">
      <c r="A44" s="42" t="s">
        <v>2350</v>
      </c>
      <c r="B44" s="290" t="str">
        <f>VLOOKUP($A$4,'Template IF 2'!$B$4:$ON$221,247,FALSE)</f>
        <v>--</v>
      </c>
      <c r="C44" s="290" t="str">
        <f>VLOOKUP($A$4,'Template IF 2'!$B$4:$ON$221,247,FALSE)</f>
        <v>--</v>
      </c>
      <c r="D44" s="290" t="str">
        <f>VLOOKUP($A$4,'Template IF 2'!$B$4:$ON$221,247,FALSE)</f>
        <v>--</v>
      </c>
      <c r="E44" s="290" t="str">
        <f>VLOOKUP($A$4,'Template IF 2'!$B$4:$ON$221,247,FALSE)</f>
        <v>--</v>
      </c>
      <c r="F44" s="290" t="str">
        <f>VLOOKUP($A$4,'Template IF 2'!$B$4:$ON$221,247,FALSE)</f>
        <v>--</v>
      </c>
      <c r="G44" s="374">
        <f>VLOOKUP($A$4,'Template IF 2'!$B$4:$ON$221,336,FALSE)</f>
        <v>87.020100107444421</v>
      </c>
      <c r="H44" s="374">
        <f>VLOOKUP($A$4,'Template IF 2'!$B$4:$ON$221,340,FALSE)</f>
        <v>86.629716063787896</v>
      </c>
      <c r="I44" s="374">
        <f>VLOOKUP($A$4,'Template IF 2'!$B$4:$ON$221,344,FALSE)</f>
        <v>84.15827901513228</v>
      </c>
      <c r="K44" s="164"/>
    </row>
    <row r="45" spans="1:18" s="166" customFormat="1" ht="13.2" x14ac:dyDescent="0.25">
      <c r="A45" s="42" t="s">
        <v>284</v>
      </c>
      <c r="B45" s="290" t="str">
        <f>VLOOKUP($A$4,'Template IF 2'!$B$4:$ON$221,247,FALSE)</f>
        <v>--</v>
      </c>
      <c r="C45" s="290" t="str">
        <f>VLOOKUP($A$4,'Template IF 2'!$B$4:$ON$221,247,FALSE)</f>
        <v>--</v>
      </c>
      <c r="D45" s="290" t="str">
        <f>VLOOKUP($A$4,'Template IF 2'!$B$4:$ON$221,247,FALSE)</f>
        <v>--</v>
      </c>
      <c r="E45" s="290" t="str">
        <f>VLOOKUP($A$4,'Template IF 2'!$B$4:$ON$221,247,FALSE)</f>
        <v>--</v>
      </c>
      <c r="F45" s="290" t="str">
        <f>VLOOKUP($A$4,'Template IF 2'!$B$4:$ON$221,247,FALSE)</f>
        <v>--</v>
      </c>
      <c r="G45" s="374">
        <f>VLOOKUP($A$4,'Template IF 2'!$B$4:$ON$221,337,FALSE)</f>
        <v>78.830036875628608</v>
      </c>
      <c r="H45" s="374">
        <f>VLOOKUP($A$4,'Template IF 2'!$B$4:$ON$221,341,FALSE)</f>
        <v>78.981163422464817</v>
      </c>
      <c r="I45" s="374">
        <f>VLOOKUP($A$4,'Template IF 2'!$B$4:$ON$221,345,FALSE)</f>
        <v>75.198605798610259</v>
      </c>
      <c r="K45" s="164"/>
    </row>
    <row r="46" spans="1:18" s="166" customFormat="1" ht="13.2" x14ac:dyDescent="0.25">
      <c r="A46" s="42" t="s">
        <v>262</v>
      </c>
      <c r="B46" s="290" t="str">
        <f>VLOOKUP($A$4,'Template IF 2'!$B$4:$ON$221,247,FALSE)</f>
        <v>--</v>
      </c>
      <c r="C46" s="290" t="str">
        <f>VLOOKUP($A$4,'Template IF 2'!$B$4:$ON$221,247,FALSE)</f>
        <v>--</v>
      </c>
      <c r="D46" s="290" t="str">
        <f>VLOOKUP($A$4,'Template IF 2'!$B$4:$ON$221,247,FALSE)</f>
        <v>--</v>
      </c>
      <c r="E46" s="290" t="str">
        <f>VLOOKUP($A$4,'Template IF 2'!$B$4:$ON$221,247,FALSE)</f>
        <v>--</v>
      </c>
      <c r="F46" s="290" t="str">
        <f>VLOOKUP($A$4,'Template IF 2'!$B$4:$ON$221,247,FALSE)</f>
        <v>--</v>
      </c>
      <c r="G46" s="374">
        <f>VLOOKUP($A$4,'Template IF 2'!$B$4:$ON$221,338,FALSE)</f>
        <v>81.649604017770628</v>
      </c>
      <c r="H46" s="374">
        <f>VLOOKUP($A$4,'Template IF 2'!$B$4:$ON$221,342,FALSE)</f>
        <v>81.821032590435934</v>
      </c>
      <c r="I46" s="374">
        <f>VLOOKUP($A$4,'Template IF 2'!$B$4:$ON$221,346,FALSE)</f>
        <v>77.955857385398886</v>
      </c>
      <c r="J46" s="165"/>
      <c r="K46" s="164"/>
      <c r="O46" s="167"/>
      <c r="P46" s="167"/>
      <c r="Q46" s="167"/>
      <c r="R46" s="167"/>
    </row>
    <row r="47" spans="1:18" s="166" customFormat="1" ht="13.2" x14ac:dyDescent="0.25">
      <c r="A47" s="42" t="s">
        <v>285</v>
      </c>
      <c r="B47" s="290" t="str">
        <f>VLOOKUP($A$4,'Template IF 2'!$B$4:$ON$221,247,FALSE)</f>
        <v>--</v>
      </c>
      <c r="C47" s="290" t="str">
        <f>VLOOKUP($A$4,'Template IF 2'!$B$4:$ON$221,247,FALSE)</f>
        <v>--</v>
      </c>
      <c r="D47" s="290" t="str">
        <f>VLOOKUP($A$4,'Template IF 2'!$B$4:$ON$221,247,FALSE)</f>
        <v>--</v>
      </c>
      <c r="E47" s="290" t="str">
        <f>VLOOKUP($A$4,'Template IF 2'!$B$4:$ON$221,247,FALSE)</f>
        <v>--</v>
      </c>
      <c r="F47" s="290" t="str">
        <f>VLOOKUP($A$4,'Template IF 2'!$B$4:$ON$221,247,FALSE)</f>
        <v>--</v>
      </c>
      <c r="G47" s="374">
        <f>VLOOKUP($A$4,'Template IF 2'!$B$4:$ON$221,339,FALSE)</f>
        <v>82.31480204166094</v>
      </c>
      <c r="H47" s="374">
        <f>VLOOKUP($A$4,'Template IF 2'!$B$4:$ON$221,343,FALSE)</f>
        <v>80.979059769796208</v>
      </c>
      <c r="I47" s="374">
        <f>VLOOKUP($A$4,'Template IF 2'!$B$4:$ON$221,347,FALSE)</f>
        <v>79.540831153734331</v>
      </c>
      <c r="J47" s="165"/>
      <c r="K47" s="164"/>
      <c r="O47" s="167"/>
      <c r="P47" s="167"/>
      <c r="Q47" s="167"/>
      <c r="R47" s="167"/>
    </row>
    <row r="48" spans="1:18" ht="12.75" customHeight="1" x14ac:dyDescent="0.25">
      <c r="A48" s="330" t="s">
        <v>193</v>
      </c>
      <c r="B48" s="325"/>
      <c r="C48" s="325"/>
      <c r="D48" s="325"/>
      <c r="E48" s="325"/>
      <c r="F48" s="325"/>
      <c r="G48" s="325"/>
      <c r="H48" s="325"/>
      <c r="I48" s="333"/>
      <c r="O48" s="25"/>
      <c r="P48" s="25"/>
      <c r="Q48" s="25"/>
      <c r="R48" s="25"/>
    </row>
    <row r="49" spans="1:21" s="166" customFormat="1" ht="12.75" customHeight="1" x14ac:dyDescent="0.25">
      <c r="A49" s="163" t="s">
        <v>2350</v>
      </c>
      <c r="B49" s="168" t="str">
        <f>VLOOKUP($A$4,'Template IF 2'!$B$4:$ON$221,247,FALSE)</f>
        <v>--</v>
      </c>
      <c r="C49" s="168" t="str">
        <f>VLOOKUP($A$4,'Template IF 2'!$B$4:$ON$221,247,FALSE)</f>
        <v>--</v>
      </c>
      <c r="D49" s="168" t="str">
        <f>VLOOKUP($A$4,'Template IF 2'!$B$4:$ON$221,247,FALSE)</f>
        <v>--</v>
      </c>
      <c r="E49" s="168" t="str">
        <f>VLOOKUP($A$4,'Template IF 2'!$B$4:$ON$221,247,FALSE)</f>
        <v>--</v>
      </c>
      <c r="F49" s="168" t="str">
        <f>VLOOKUP($A$4,'Template IF 2'!$B$4:$ON$221,247,FALSE)</f>
        <v>--</v>
      </c>
      <c r="G49" s="168">
        <f>VLOOKUP($A$4,'Template IF 2'!$B$4:$ON$221,300,FALSE)</f>
        <v>94</v>
      </c>
      <c r="H49" s="168">
        <f>VLOOKUP($A$4,'Template IF 2'!$B$4:$ON$221,301,FALSE)</f>
        <v>95</v>
      </c>
      <c r="I49" s="374">
        <f>VLOOKUP($A$4,'Template IF 2'!$B$4:$ON$221,348,FALSE)</f>
        <v>93.080930878777565</v>
      </c>
      <c r="J49" s="165"/>
      <c r="K49" s="164"/>
      <c r="O49" s="167"/>
      <c r="P49" s="167"/>
      <c r="Q49" s="167"/>
      <c r="R49" s="167"/>
    </row>
    <row r="50" spans="1:21" ht="13.2" x14ac:dyDescent="0.25">
      <c r="A50" s="42" t="s">
        <v>261</v>
      </c>
      <c r="B50" s="46">
        <f>VLOOKUP($A$4,'Template IF 2'!$B$4:$ON$221,172,FALSE)</f>
        <v>93.981124807396171</v>
      </c>
      <c r="C50" s="46">
        <f>VLOOKUP($A$4,'Template IF 2'!$B$4:$ON$221,175,FALSE)</f>
        <v>92.028280863823056</v>
      </c>
      <c r="D50" s="46">
        <f>VLOOKUP($A$4,'Template IF 2'!$B$4:$ON$221,178,FALSE)</f>
        <v>93.242188324156217</v>
      </c>
      <c r="E50" s="46">
        <f>VLOOKUP($A$4,'Template IF 2'!$B$4:$ON$221,181,FALSE)</f>
        <v>93.626024315230438</v>
      </c>
      <c r="F50" s="46">
        <f>VLOOKUP($A$4,'Template IF 2'!$B$4:$ON$221,184,FALSE)</f>
        <v>94.538296813826022</v>
      </c>
      <c r="G50" s="46" t="str">
        <f>VLOOKUP($A$4,'Template IF 2'!$B$4:$ON$221,247,FALSE)</f>
        <v>--</v>
      </c>
      <c r="H50" s="46" t="str">
        <f>VLOOKUP($A$4,'Template IF 2'!$B$4:$ON$221,247,FALSE)</f>
        <v>--</v>
      </c>
      <c r="I50" s="46" t="str">
        <f>VLOOKUP($A$4,'Template IF 2'!$B$4:$ON$221,247,FALSE)</f>
        <v>--</v>
      </c>
      <c r="O50" s="25"/>
      <c r="P50" s="25"/>
      <c r="Q50" s="25"/>
      <c r="R50" s="25"/>
    </row>
    <row r="51" spans="1:21" ht="13.2" x14ac:dyDescent="0.25">
      <c r="A51" s="42" t="s">
        <v>284</v>
      </c>
      <c r="B51" s="46" t="str">
        <f>VLOOKUP($A$4,'Template IF 2'!$B$4:$ON$221,247,FALSE)</f>
        <v>--</v>
      </c>
      <c r="C51" s="46" t="str">
        <f>VLOOKUP($A$4,'Template IF 2'!$B$4:$ON$221,247,FALSE)</f>
        <v>--</v>
      </c>
      <c r="D51" s="46" t="str">
        <f>VLOOKUP($A$4,'Template IF 2'!$B$4:$ON$221,247,FALSE)</f>
        <v>--</v>
      </c>
      <c r="E51" s="46" t="str">
        <f>VLOOKUP($A$4,'Template IF 2'!$B$4:$ON$221,247,FALSE)</f>
        <v>--</v>
      </c>
      <c r="F51" s="46" t="str">
        <f>VLOOKUP($A$4,'Template IF 2'!$B$4:$ON$221,247,FALSE)</f>
        <v>--</v>
      </c>
      <c r="G51" s="46">
        <f>VLOOKUP($A$4,'Template IF 2'!$B$4:$ON$221,276,)</f>
        <v>94.979573523508094</v>
      </c>
      <c r="H51" s="46">
        <f>VLOOKUP($A$4,'Template IF 2'!$B$4:$ON$221,279,)</f>
        <v>95.390309555855296</v>
      </c>
      <c r="I51" s="374">
        <f>VLOOKUP($A$4,'Template IF 2'!$B$4:$ON$221,349,FALSE)</f>
        <v>93.96928569793765</v>
      </c>
      <c r="O51" s="25"/>
      <c r="P51" s="25"/>
      <c r="Q51" s="25"/>
      <c r="R51" s="25"/>
    </row>
    <row r="52" spans="1:21" ht="13.2" x14ac:dyDescent="0.25">
      <c r="A52" s="35" t="s">
        <v>262</v>
      </c>
      <c r="B52" s="46">
        <f>VLOOKUP($A$4,'Template IF 2'!$B$4:$ON$221,173,FALSE)</f>
        <v>96.017581518961691</v>
      </c>
      <c r="C52" s="46">
        <f>VLOOKUP($A$4,'Template IF 2'!$B$4:$ON$221,176,FALSE)</f>
        <v>92.957774785458312</v>
      </c>
      <c r="D52" s="46">
        <f>VLOOKUP($A$4,'Template IF 2'!$B$4:$ON$221,179,FALSE)</f>
        <v>93.587244259301286</v>
      </c>
      <c r="E52" s="46">
        <f>VLOOKUP($A$4,'Template IF 2'!$B$4:$ON$221,182,FALSE)</f>
        <v>93.974823726248616</v>
      </c>
      <c r="F52" s="46">
        <f>VLOOKUP($A$4,'Template IF 2'!$B$4:$ON$221,185,FALSE)</f>
        <v>95.399799620559165</v>
      </c>
      <c r="G52" s="46">
        <f>VLOOKUP($A$4,'Template IF 2'!$B$4:$ON$221,277,)</f>
        <v>95.071902919116198</v>
      </c>
      <c r="H52" s="46">
        <f>VLOOKUP($A$4,'Template IF 2'!$B$4:$ON$221,280,)</f>
        <v>95.915496103084905</v>
      </c>
      <c r="I52" s="374">
        <f>VLOOKUP($A$4,'Template IF 2'!$B$4:$ON$221,350,FALSE)</f>
        <v>94.235520175679795</v>
      </c>
      <c r="O52" s="25"/>
      <c r="P52" s="25"/>
      <c r="Q52" s="25"/>
      <c r="R52" s="25"/>
    </row>
    <row r="53" spans="1:21" ht="13.2" x14ac:dyDescent="0.25">
      <c r="A53" s="35" t="s">
        <v>285</v>
      </c>
      <c r="B53" s="46" t="str">
        <f>VLOOKUP($A$4,'Template IF 2'!$B$4:$ON$221,248,FALSE)</f>
        <v>--</v>
      </c>
      <c r="C53" s="46" t="str">
        <f>VLOOKUP($A$4,'Template IF 2'!$B$4:$ON$221,248,FALSE)</f>
        <v>--</v>
      </c>
      <c r="D53" s="46" t="str">
        <f>VLOOKUP($A$4,'Template IF 2'!$B$4:$ON$221,248,FALSE)</f>
        <v>--</v>
      </c>
      <c r="E53" s="46" t="str">
        <f>VLOOKUP($A$4,'Template IF 2'!$B$4:$ON$221,248,FALSE)</f>
        <v>--</v>
      </c>
      <c r="F53" s="46" t="str">
        <f>VLOOKUP($A$4,'Template IF 2'!$B$4:$ON$221,248,FALSE)</f>
        <v>--</v>
      </c>
      <c r="G53" s="46">
        <f>VLOOKUP($A$4,'Template IF 2'!$B$4:$ON$221,278,)</f>
        <v>96.397997976095994</v>
      </c>
      <c r="H53" s="46">
        <f>VLOOKUP($A$4,'Template IF 2'!$B$4:$ON$221,281,)</f>
        <v>96.662786185486993</v>
      </c>
      <c r="I53" s="374">
        <f>VLOOKUP($A$4,'Template IF 2'!$B$4:$ON$221,351,FALSE)</f>
        <v>95.271825748184455</v>
      </c>
      <c r="O53" s="25"/>
      <c r="P53" s="25"/>
      <c r="Q53" s="25"/>
      <c r="R53" s="25"/>
    </row>
    <row r="54" spans="1:21" ht="13.2" x14ac:dyDescent="0.25">
      <c r="A54" s="35" t="s">
        <v>263</v>
      </c>
      <c r="B54" s="46">
        <f>VLOOKUP($A$4,'Template IF 2'!$B$4:$ON$221,174,FALSE)</f>
        <v>97.759129759129635</v>
      </c>
      <c r="C54" s="46">
        <f>VLOOKUP($A$4,'Template IF 2'!$B$4:$ON$221,177,FALSE)</f>
        <v>96.427061310782335</v>
      </c>
      <c r="D54" s="46">
        <f>VLOOKUP($A$4,'Template IF 2'!$B$4:$ON$221,180,FALSE)</f>
        <v>96.51101630530124</v>
      </c>
      <c r="E54" s="46">
        <f>VLOOKUP($A$4,'Template IF 2'!$B$4:$ON$221,183,FALSE)</f>
        <v>95.667830341680343</v>
      </c>
      <c r="F54" s="46">
        <f>VLOOKUP($A$4,'Template IF 2'!$B$4:$ON$221,186,FALSE)</f>
        <v>96.346026854501204</v>
      </c>
      <c r="G54" s="46" t="str">
        <f>VLOOKUP($A$4,'Template IF 2'!$B$4:$ON$221,250,FALSE)</f>
        <v>--</v>
      </c>
      <c r="H54" s="46" t="str">
        <f>VLOOKUP($A$4,'Template IF 2'!$B$4:$ON$221,250,FALSE)</f>
        <v>--</v>
      </c>
      <c r="I54" s="46" t="str">
        <f>VLOOKUP($A$4,'Template IF 2'!$B$4:$ON$221,250,FALSE)</f>
        <v>--</v>
      </c>
    </row>
    <row r="55" spans="1:21" ht="12.75" customHeight="1" x14ac:dyDescent="0.25">
      <c r="A55" s="330" t="s">
        <v>194</v>
      </c>
      <c r="B55" s="325"/>
      <c r="C55" s="325"/>
      <c r="D55" s="325"/>
      <c r="E55" s="325"/>
      <c r="F55" s="325"/>
      <c r="G55" s="325"/>
      <c r="H55" s="325"/>
      <c r="I55" s="333"/>
    </row>
    <row r="56" spans="1:21" s="166" customFormat="1" ht="12.75" customHeight="1" x14ac:dyDescent="0.25">
      <c r="A56" s="163" t="s">
        <v>2350</v>
      </c>
      <c r="B56" s="168" t="str">
        <f>VLOOKUP($A$4,'Template IF 2'!$B$4:$ON$221,296,FALSE)</f>
        <v>--</v>
      </c>
      <c r="C56" s="168" t="str">
        <f>VLOOKUP($A$4,'Template IF 2'!$B$4:$ON$221,296,FALSE)</f>
        <v>--</v>
      </c>
      <c r="D56" s="168" t="str">
        <f>VLOOKUP($A$4,'Template IF 2'!$B$4:$ON$221,296,FALSE)</f>
        <v>--</v>
      </c>
      <c r="E56" s="168" t="str">
        <f>VLOOKUP($A$4,'Template IF 2'!$B$4:$ON$221,296,FALSE)</f>
        <v>--</v>
      </c>
      <c r="F56" s="168" t="str">
        <f>VLOOKUP($A$4,'Template IF 2'!$B$4:$ON$221,296,FALSE)</f>
        <v>--</v>
      </c>
      <c r="G56" s="168">
        <f>VLOOKUP($A$4,'Template IF 2'!$B$4:$ON$221,302,FALSE)</f>
        <v>93</v>
      </c>
      <c r="H56" s="168">
        <f>VLOOKUP($A$4,'Template IF 2'!$B$4:$ON$221,303,FALSE)</f>
        <v>94</v>
      </c>
      <c r="I56" s="374">
        <f>VLOOKUP($A$4,'Template IF 2'!$B$4:$ON$221,352,FALSE)</f>
        <v>91.918393902779584</v>
      </c>
      <c r="J56" s="165"/>
      <c r="K56" s="164"/>
    </row>
    <row r="57" spans="1:21" ht="13.2" x14ac:dyDescent="0.25">
      <c r="A57" s="42" t="s">
        <v>261</v>
      </c>
      <c r="B57" s="46">
        <f>VLOOKUP($A$4,'Template IF 2'!$B$4:$ON$221,187,FALSE)</f>
        <v>91.916565664465352</v>
      </c>
      <c r="C57" s="46">
        <f>VLOOKUP($A$4,'Template IF 2'!$B$4:$ON$221,190,FALSE)</f>
        <v>90.30960832187742</v>
      </c>
      <c r="D57" s="46">
        <f>VLOOKUP($A$4,'Template IF 2'!$B$4:$ON$221,193,FALSE)</f>
        <v>91.682153156039917</v>
      </c>
      <c r="E57" s="46">
        <f>VLOOKUP($A$4,'Template IF 2'!$B$4:$ON$221,196,FALSE)</f>
        <v>92.947416400778934</v>
      </c>
      <c r="F57" s="46">
        <f>VLOOKUP($A$4,'Template IF 2'!$B$4:$ON$221,199,FALSE)</f>
        <v>93.090048627995927</v>
      </c>
      <c r="G57" s="46" t="str">
        <f>VLOOKUP($A$4,'Template IF 2'!$B$4:$ON$221,247,FALSE)</f>
        <v>--</v>
      </c>
      <c r="H57" s="46" t="str">
        <f>VLOOKUP($A$4,'Template IF 2'!$B$4:$ON$221,247,FALSE)</f>
        <v>--</v>
      </c>
      <c r="I57" s="46" t="str">
        <f>VLOOKUP($A$4,'Template IF 2'!$B$4:$ON$221,247,FALSE)</f>
        <v>--</v>
      </c>
    </row>
    <row r="58" spans="1:21" ht="13.2" x14ac:dyDescent="0.25">
      <c r="A58" s="42" t="s">
        <v>284</v>
      </c>
      <c r="B58" s="46" t="str">
        <f>VLOOKUP($A$4,'Template IF 2'!$B$4:$ON$221,247,FALSE)</f>
        <v>--</v>
      </c>
      <c r="C58" s="46" t="str">
        <f>VLOOKUP($A$4,'Template IF 2'!$B$4:$ON$221,247,FALSE)</f>
        <v>--</v>
      </c>
      <c r="D58" s="46" t="str">
        <f>VLOOKUP($A$4,'Template IF 2'!$B$4:$ON$221,247,FALSE)</f>
        <v>--</v>
      </c>
      <c r="E58" s="46" t="str">
        <f>VLOOKUP($A$4,'Template IF 2'!$B$4:$ON$221,247,FALSE)</f>
        <v>--</v>
      </c>
      <c r="F58" s="46" t="str">
        <f>VLOOKUP($A$4,'Template IF 2'!$B$4:$ON$221,247,FALSE)</f>
        <v>--</v>
      </c>
      <c r="G58" s="46">
        <f>VLOOKUP($A$4,'Template IF 2'!$B$4:$ON$221,282,)</f>
        <v>91.622516556290606</v>
      </c>
      <c r="H58" s="46">
        <f>VLOOKUP($A$4,'Template IF 2'!$B$4:$ON$221,285,)</f>
        <v>91.696588868940907</v>
      </c>
      <c r="I58" s="374">
        <f>VLOOKUP($A$4,'Template IF 2'!$B$4:$ON$221,353,FALSE)</f>
        <v>89.221529433339171</v>
      </c>
    </row>
    <row r="59" spans="1:21" ht="13.2" x14ac:dyDescent="0.25">
      <c r="A59" s="35" t="s">
        <v>262</v>
      </c>
      <c r="B59" s="46">
        <f>VLOOKUP($A$4,'Template IF 2'!$B$4:$ON$221,188,FALSE)</f>
        <v>91.829275847116804</v>
      </c>
      <c r="C59" s="46">
        <f>VLOOKUP($A$4,'Template IF 2'!$B$4:$ON$221,191,FALSE)</f>
        <v>88.546691154210734</v>
      </c>
      <c r="D59" s="46">
        <f>VLOOKUP($A$4,'Template IF 2'!$B$4:$ON$221,194,FALSE)</f>
        <v>89.937340258883722</v>
      </c>
      <c r="E59" s="46">
        <f>VLOOKUP($A$4,'Template IF 2'!$B$4:$ON$221,197,FALSE)</f>
        <v>91.455399061033276</v>
      </c>
      <c r="F59" s="46">
        <f>VLOOKUP($A$4,'Template IF 2'!$B$4:$ON$221,200,FALSE)</f>
        <v>92.89220917822847</v>
      </c>
      <c r="G59" s="46">
        <f>VLOOKUP($A$4,'Template IF 2'!$B$4:$ON$221,283,)</f>
        <v>91.775119617225002</v>
      </c>
      <c r="H59" s="46">
        <f>VLOOKUP($A$4,'Template IF 2'!$B$4:$ON$221,286,)</f>
        <v>92.167206884989795</v>
      </c>
      <c r="I59" s="374">
        <f>VLOOKUP($A$4,'Template IF 2'!$B$4:$ON$221,354,FALSE)</f>
        <v>89.022212044882494</v>
      </c>
    </row>
    <row r="60" spans="1:21" ht="13.2" x14ac:dyDescent="0.25">
      <c r="A60" s="35" t="s">
        <v>285</v>
      </c>
      <c r="B60" s="46" t="str">
        <f>VLOOKUP($A$4,'Template IF 2'!$B$4:$ON$221,250,FALSE)</f>
        <v>--</v>
      </c>
      <c r="C60" s="46" t="str">
        <f>VLOOKUP($A$4,'Template IF 2'!$B$4:$ON$221,250,FALSE)</f>
        <v>--</v>
      </c>
      <c r="D60" s="46" t="str">
        <f>VLOOKUP($A$4,'Template IF 2'!$B$4:$ON$221,250,FALSE)</f>
        <v>--</v>
      </c>
      <c r="E60" s="46" t="str">
        <f>VLOOKUP($A$4,'Template IF 2'!$B$4:$ON$221,250,FALSE)</f>
        <v>--</v>
      </c>
      <c r="F60" s="46" t="str">
        <f>VLOOKUP($A$4,'Template IF 2'!$B$4:$ON$221,250,FALSE)</f>
        <v>--</v>
      </c>
      <c r="G60" s="46">
        <f>VLOOKUP($A$4,'Template IF 2'!$B$4:$ON$221,284,)</f>
        <v>93.957894160483804</v>
      </c>
      <c r="H60" s="46">
        <f>VLOOKUP($A$4,'Template IF 2'!$B$4:$ON$221,287,)</f>
        <v>93.385861724559106</v>
      </c>
      <c r="I60" s="374">
        <f>VLOOKUP($A$4,'Template IF 2'!$B$4:$ON$221,355,FALSE)</f>
        <v>90.714433385511342</v>
      </c>
    </row>
    <row r="61" spans="1:21" ht="13.2" x14ac:dyDescent="0.25">
      <c r="A61" s="35" t="s">
        <v>263</v>
      </c>
      <c r="B61" s="46">
        <f>VLOOKUP($A$4,'Template IF 2'!$B$4:$ON$221,189,FALSE)</f>
        <v>95.706232383337664</v>
      </c>
      <c r="C61" s="46">
        <f>VLOOKUP($A$4,'Template IF 2'!$B$4:$ON$221,192,FALSE)</f>
        <v>94.043042649151658</v>
      </c>
      <c r="D61" s="46">
        <f>VLOOKUP($A$4,'Template IF 2'!$B$4:$ON$221,195,FALSE)</f>
        <v>94.120579438155701</v>
      </c>
      <c r="E61" s="46">
        <f>VLOOKUP($A$4,'Template IF 2'!$B$4:$ON$221,198,FALSE)</f>
        <v>93.63132802381007</v>
      </c>
      <c r="F61" s="46">
        <f>VLOOKUP($A$4,'Template IF 2'!$B$4:$ON$221,201,FALSE)</f>
        <v>94.316427783903265</v>
      </c>
      <c r="G61" s="46" t="str">
        <f>VLOOKUP($A$4,'Template IF 2'!$B$4:$ON$221,251,FALSE)</f>
        <v>--</v>
      </c>
      <c r="H61" s="46" t="str">
        <f>VLOOKUP($A$4,'Template IF 2'!$B$4:$ON$221,251,FALSE)</f>
        <v>--</v>
      </c>
      <c r="I61" s="46" t="str">
        <f>VLOOKUP($A$4,'Template IF 2'!$B$4:$ON$221,251,FALSE)</f>
        <v>--</v>
      </c>
    </row>
    <row r="62" spans="1:21" ht="12.75" customHeight="1" x14ac:dyDescent="0.25">
      <c r="A62" s="330" t="s">
        <v>195</v>
      </c>
      <c r="B62" s="325"/>
      <c r="C62" s="325"/>
      <c r="D62" s="325"/>
      <c r="E62" s="325"/>
      <c r="F62" s="325"/>
      <c r="G62" s="325"/>
      <c r="H62" s="325"/>
      <c r="I62" s="333"/>
    </row>
    <row r="63" spans="1:21" s="166" customFormat="1" ht="12.75" customHeight="1" x14ac:dyDescent="0.25">
      <c r="A63" s="163" t="s">
        <v>2350</v>
      </c>
      <c r="B63" s="46" t="str">
        <f>VLOOKUP($A$4,'Template IF 2'!$B$4:$ON$221,247,FALSE)</f>
        <v>--</v>
      </c>
      <c r="C63" s="46" t="str">
        <f>VLOOKUP($A$4,'Template IF 2'!$B$4:$ON$221,247,FALSE)</f>
        <v>--</v>
      </c>
      <c r="D63" s="46" t="str">
        <f>VLOOKUP($A$4,'Template IF 2'!$B$4:$ON$221,247,FALSE)</f>
        <v>--</v>
      </c>
      <c r="E63" s="46" t="str">
        <f>VLOOKUP($A$4,'Template IF 2'!$B$4:$ON$221,247,FALSE)</f>
        <v>--</v>
      </c>
      <c r="F63" s="46" t="str">
        <f>VLOOKUP($A$4,'Template IF 2'!$B$4:$ON$221,247,FALSE)</f>
        <v>--</v>
      </c>
      <c r="G63" s="168">
        <f>VLOOKUP($A$4,'Template IF 2'!$B$4:$ON$221,304,FALSE)</f>
        <v>91</v>
      </c>
      <c r="H63" s="168">
        <f>VLOOKUP($A$4,'Template IF 2'!$B$4:$ON$221,305,FALSE)</f>
        <v>92</v>
      </c>
      <c r="I63" s="374">
        <f>VLOOKUP($A$4,'Template IF 2'!$B$4:$ON$221,356,FALSE)</f>
        <v>91.502597917006668</v>
      </c>
      <c r="J63" s="165"/>
      <c r="K63" s="164"/>
      <c r="O63" s="317"/>
      <c r="P63" s="163"/>
      <c r="Q63" s="163"/>
      <c r="R63" s="163"/>
      <c r="S63" s="163"/>
      <c r="T63" s="163"/>
      <c r="U63" s="163"/>
    </row>
    <row r="64" spans="1:21" ht="13.2" x14ac:dyDescent="0.25">
      <c r="A64" s="42" t="s">
        <v>261</v>
      </c>
      <c r="B64" s="46" t="str">
        <f>VLOOKUP($A$4,'Template IF 2'!$B$4:$ON$221,247,FALSE)</f>
        <v>--</v>
      </c>
      <c r="C64" s="46" t="str">
        <f>VLOOKUP($A$4,'Template IF 2'!$B$4:$ON$221,205,FALSE)</f>
        <v>--</v>
      </c>
      <c r="D64" s="46" t="str">
        <f>VLOOKUP($A$4,'Template IF 2'!$B$4:$ON$221,208,FALSE)</f>
        <v>--</v>
      </c>
      <c r="E64" s="46">
        <f>VLOOKUP($A$4,'Template IF 2'!$B$4:$ON$221,211,FALSE)</f>
        <v>90.686315789473582</v>
      </c>
      <c r="F64" s="46">
        <f>VLOOKUP($A$4,'Template IF 2'!$B$4:$ON$221,214,FALSE)</f>
        <v>91.588888153394038</v>
      </c>
      <c r="G64" s="46" t="str">
        <f>VLOOKUP($A$4,'Template IF 2'!$B$4:$ON$221,247,FALSE)</f>
        <v>--</v>
      </c>
      <c r="H64" s="46" t="str">
        <f>VLOOKUP($A$4,'Template IF 2'!$B$4:$ON$221,247,FALSE)</f>
        <v>--</v>
      </c>
      <c r="I64" s="46" t="str">
        <f>VLOOKUP($A$4,'Template IF 2'!$B$4:$ON$221,247,FALSE)</f>
        <v>--</v>
      </c>
    </row>
    <row r="65" spans="1:18" ht="13.2" x14ac:dyDescent="0.25">
      <c r="A65" s="42" t="s">
        <v>284</v>
      </c>
      <c r="B65" s="46" t="str">
        <f>VLOOKUP($A$4,'Template IF 2'!$B$4:$ON$221,247,FALSE)</f>
        <v>--</v>
      </c>
      <c r="C65" s="46" t="str">
        <f>VLOOKUP($A$4,'Template IF 2'!$B$4:$ON$221,247,FALSE)</f>
        <v>--</v>
      </c>
      <c r="D65" s="46" t="str">
        <f>VLOOKUP($A$4,'Template IF 2'!$B$4:$ON$221,247,FALSE)</f>
        <v>--</v>
      </c>
      <c r="E65" s="46" t="str">
        <f>VLOOKUP($A$4,'Template IF 2'!$B$4:$ON$221,247,FALSE)</f>
        <v>--</v>
      </c>
      <c r="F65" s="46" t="str">
        <f>VLOOKUP($A$4,'Template IF 2'!$B$4:$ON$221,247,FALSE)</f>
        <v>--</v>
      </c>
      <c r="G65" s="46">
        <f>VLOOKUP($A$4,'Template IF 2'!$B$4:$ON$221,288,)</f>
        <v>95.029232844935507</v>
      </c>
      <c r="H65" s="46">
        <f>VLOOKUP($A$4,'Template IF 2'!$B$4:$ON$221,291,)</f>
        <v>95.468121898088498</v>
      </c>
      <c r="I65" s="374">
        <f>VLOOKUP($A$4,'Template IF 2'!$B$4:$ON$221,357,FALSE)</f>
        <v>95.675218752141362</v>
      </c>
    </row>
    <row r="66" spans="1:18" ht="13.2" x14ac:dyDescent="0.25">
      <c r="A66" s="42" t="s">
        <v>262</v>
      </c>
      <c r="B66" s="46" t="str">
        <f>VLOOKUP($A$4,'Template IF 2'!$B$4:$ON$221,203,FALSE)</f>
        <v>--</v>
      </c>
      <c r="C66" s="46" t="str">
        <f>VLOOKUP($A$4,'Template IF 2'!$B$4:$ON$221,206,FALSE)</f>
        <v>--</v>
      </c>
      <c r="D66" s="46" t="str">
        <f>VLOOKUP($A$4,'Template IF 2'!$B$4:$ON$221,209,FALSE)</f>
        <v>--</v>
      </c>
      <c r="E66" s="46">
        <f>VLOOKUP($A$4,'Template IF 2'!$B$4:$ON$221,212,FALSE)</f>
        <v>93.607934419592709</v>
      </c>
      <c r="F66" s="46">
        <f>VLOOKUP($A$4,'Template IF 2'!$B$4:$ON$221,215,FALSE)</f>
        <v>93.946569651045664</v>
      </c>
      <c r="G66" s="46">
        <f>VLOOKUP($A$4,'Template IF 2'!$B$4:$ON$221,289,)</f>
        <v>94.896957801766305</v>
      </c>
      <c r="H66" s="46">
        <f>VLOOKUP($A$4,'Template IF 2'!$B$4:$ON$221,292,)</f>
        <v>96.0330948121658</v>
      </c>
      <c r="I66" s="374">
        <f>VLOOKUP($A$4,'Template IF 2'!$B$4:$ON$221,358,FALSE)</f>
        <v>95.876946933934875</v>
      </c>
    </row>
    <row r="67" spans="1:18" ht="13.2" x14ac:dyDescent="0.25">
      <c r="A67" s="42" t="s">
        <v>285</v>
      </c>
      <c r="B67" s="46" t="str">
        <f>VLOOKUP($A$4,'Template IF 2'!$B$4:$ON$221,249,FALSE)</f>
        <v>--</v>
      </c>
      <c r="C67" s="46" t="str">
        <f>VLOOKUP($A$4,'Template IF 2'!$B$4:$ON$221,249,FALSE)</f>
        <v>--</v>
      </c>
      <c r="D67" s="46" t="str">
        <f>VLOOKUP($A$4,'Template IF 2'!$B$4:$ON$221,249,FALSE)</f>
        <v>--</v>
      </c>
      <c r="E67" s="46" t="str">
        <f>VLOOKUP($A$4,'Template IF 2'!$B$4:$ON$221,249,FALSE)</f>
        <v>--</v>
      </c>
      <c r="F67" s="46" t="str">
        <f>VLOOKUP($A$4,'Template IF 2'!$B$4:$ON$221,249,FALSE)</f>
        <v>--</v>
      </c>
      <c r="G67" s="46">
        <f>VLOOKUP($A$4,'Template IF 2'!$B$4:$ON$221,290,)</f>
        <v>95.9715185540188</v>
      </c>
      <c r="H67" s="46">
        <f>VLOOKUP($A$4,'Template IF 2'!$B$4:$ON$221,293,)</f>
        <v>96.6239458499779</v>
      </c>
      <c r="I67" s="374">
        <f>VLOOKUP($A$4,'Template IF 2'!$B$4:$ON$221,359,FALSE)</f>
        <v>96.760265523115734</v>
      </c>
    </row>
    <row r="68" spans="1:18" ht="13.2" x14ac:dyDescent="0.25">
      <c r="A68" s="42" t="s">
        <v>263</v>
      </c>
      <c r="B68" s="46" t="str">
        <f>VLOOKUP($A$4,'Template IF 2'!$B$4:$ON$221,204,FALSE)</f>
        <v>--</v>
      </c>
      <c r="C68" s="46" t="str">
        <f>VLOOKUP($A$4,'Template IF 2'!$B$4:$ON$221,207,FALSE)</f>
        <v>--</v>
      </c>
      <c r="D68" s="46" t="str">
        <f>VLOOKUP($A$4,'Template IF 2'!$B$4:$ON$221,210,FALSE)</f>
        <v>--</v>
      </c>
      <c r="E68" s="46">
        <f>VLOOKUP($A$4,'Template IF 2'!$B$4:$ON$221,213,FALSE)</f>
        <v>95.396790013374485</v>
      </c>
      <c r="F68" s="46">
        <f>VLOOKUP($A$4,'Template IF 2'!$B$4:$ON$221,216,FALSE)</f>
        <v>95.191800227770727</v>
      </c>
      <c r="G68" s="46" t="str">
        <f>VLOOKUP($A$4,'Template IF 2'!$B$4:$ON$221,250,FALSE)</f>
        <v>--</v>
      </c>
      <c r="H68" s="46" t="str">
        <f>VLOOKUP($A$4,'Template IF 2'!$B$4:$ON$221,250,FALSE)</f>
        <v>--</v>
      </c>
      <c r="I68" s="46" t="str">
        <f>VLOOKUP($A$4,'Template IF 2'!$B$4:$ON$221,250,FALSE)</f>
        <v>--</v>
      </c>
    </row>
    <row r="69" spans="1:18" ht="13.2" customHeight="1" x14ac:dyDescent="0.25">
      <c r="A69" s="330" t="s">
        <v>2537</v>
      </c>
      <c r="B69" s="325"/>
      <c r="C69" s="325"/>
      <c r="D69" s="325"/>
      <c r="E69" s="325"/>
      <c r="F69" s="325"/>
      <c r="G69" s="325"/>
      <c r="H69" s="325"/>
      <c r="I69" s="333"/>
      <c r="J69" s="166"/>
      <c r="L69" s="19"/>
    </row>
    <row r="70" spans="1:18" ht="13.2" x14ac:dyDescent="0.25">
      <c r="A70" s="42" t="s">
        <v>2350</v>
      </c>
      <c r="B70" s="290" t="str">
        <f>VLOOKUP($A$4,'Template IF 2'!$B$4:$ON$221,247,FALSE)</f>
        <v>--</v>
      </c>
      <c r="C70" s="290" t="str">
        <f>VLOOKUP($A$4,'Template IF 2'!$B$4:$ON$221,247,FALSE)</f>
        <v>--</v>
      </c>
      <c r="D70" s="290" t="str">
        <f>VLOOKUP($A$4,'Template IF 2'!$B$4:$ON$221,247,FALSE)</f>
        <v>--</v>
      </c>
      <c r="E70" s="290" t="str">
        <f>VLOOKUP($A$4,'Template IF 2'!$B$4:$ON$221,247,FALSE)</f>
        <v>--</v>
      </c>
      <c r="F70" s="290" t="str">
        <f>VLOOKUP($A$4,'Template IF 2'!$B$4:$ON$221,247,FALSE)</f>
        <v>--</v>
      </c>
      <c r="G70" s="374">
        <f>VLOOKUP($A$4,'Template IF 2'!$B$4:$ON$221,360,FALSE)</f>
        <v>97.231085949561717</v>
      </c>
      <c r="H70" s="374">
        <f>VLOOKUP($A$4,'Template IF 2'!$B$4:$ON$221,364,FALSE)</f>
        <v>97.614896605161604</v>
      </c>
      <c r="I70" s="374">
        <f>VLOOKUP($A$4,'Template IF 2'!$B$4:$ON$221,368,FALSE)</f>
        <v>96.799554720656005</v>
      </c>
    </row>
    <row r="71" spans="1:18" ht="13.2" x14ac:dyDescent="0.25">
      <c r="A71" s="42" t="s">
        <v>284</v>
      </c>
      <c r="B71" s="290" t="str">
        <f>VLOOKUP($A$4,'Template IF 2'!$B$4:$ON$221,247,FALSE)</f>
        <v>--</v>
      </c>
      <c r="C71" s="290" t="str">
        <f>VLOOKUP($A$4,'Template IF 2'!$B$4:$ON$221,247,FALSE)</f>
        <v>--</v>
      </c>
      <c r="D71" s="290" t="str">
        <f>VLOOKUP($A$4,'Template IF 2'!$B$4:$ON$221,247,FALSE)</f>
        <v>--</v>
      </c>
      <c r="E71" s="290" t="str">
        <f>VLOOKUP($A$4,'Template IF 2'!$B$4:$ON$221,247,FALSE)</f>
        <v>--</v>
      </c>
      <c r="F71" s="290" t="str">
        <f>VLOOKUP($A$4,'Template IF 2'!$B$4:$ON$221,247,FALSE)</f>
        <v>--</v>
      </c>
      <c r="G71" s="374">
        <f>VLOOKUP($A$4,'Template IF 2'!$B$4:$ON$221,361,FALSE)</f>
        <v>96.9458967140597</v>
      </c>
      <c r="H71" s="374">
        <f>VLOOKUP($A$4,'Template IF 2'!$B$4:$ON$221,365,FALSE)</f>
        <v>97.170701037409927</v>
      </c>
      <c r="I71" s="374">
        <f>VLOOKUP($A$4,'Template IF 2'!$B$4:$ON$221,369,FALSE)</f>
        <v>96.705807100104977</v>
      </c>
    </row>
    <row r="72" spans="1:18" ht="13.2" x14ac:dyDescent="0.25">
      <c r="A72" s="42" t="s">
        <v>262</v>
      </c>
      <c r="B72" s="290" t="str">
        <f>VLOOKUP($A$4,'Template IF 2'!$B$4:$ON$221,247,FALSE)</f>
        <v>--</v>
      </c>
      <c r="C72" s="290" t="str">
        <f>VLOOKUP($A$4,'Template IF 2'!$B$4:$ON$221,247,FALSE)</f>
        <v>--</v>
      </c>
      <c r="D72" s="290" t="str">
        <f>VLOOKUP($A$4,'Template IF 2'!$B$4:$ON$221,247,FALSE)</f>
        <v>--</v>
      </c>
      <c r="E72" s="290" t="str">
        <f>VLOOKUP($A$4,'Template IF 2'!$B$4:$ON$221,247,FALSE)</f>
        <v>--</v>
      </c>
      <c r="F72" s="290" t="str">
        <f>VLOOKUP($A$4,'Template IF 2'!$B$4:$ON$221,247,FALSE)</f>
        <v>--</v>
      </c>
      <c r="G72" s="374">
        <f>VLOOKUP($A$4,'Template IF 2'!$B$4:$ON$221,362,FALSE)</f>
        <v>96.700088540045954</v>
      </c>
      <c r="H72" s="374">
        <f>VLOOKUP($A$4,'Template IF 2'!$B$4:$ON$221,366,FALSE)</f>
        <v>97.265668702870698</v>
      </c>
      <c r="I72" s="374">
        <f>VLOOKUP($A$4,'Template IF 2'!$B$4:$ON$221,370,FALSE)</f>
        <v>96.723367384165982</v>
      </c>
    </row>
    <row r="73" spans="1:18" ht="13.2" x14ac:dyDescent="0.25">
      <c r="A73" s="42" t="s">
        <v>285</v>
      </c>
      <c r="B73" s="290" t="str">
        <f>VLOOKUP($A$4,'Template IF 2'!$B$4:$ON$221,247,FALSE)</f>
        <v>--</v>
      </c>
      <c r="C73" s="290" t="str">
        <f>VLOOKUP($A$4,'Template IF 2'!$B$4:$ON$221,247,FALSE)</f>
        <v>--</v>
      </c>
      <c r="D73" s="290" t="str">
        <f>VLOOKUP($A$4,'Template IF 2'!$B$4:$ON$221,247,FALSE)</f>
        <v>--</v>
      </c>
      <c r="E73" s="290" t="str">
        <f>VLOOKUP($A$4,'Template IF 2'!$B$4:$ON$221,247,FALSE)</f>
        <v>--</v>
      </c>
      <c r="F73" s="290" t="str">
        <f>VLOOKUP($A$4,'Template IF 2'!$B$4:$ON$221,247,FALSE)</f>
        <v>--</v>
      </c>
      <c r="G73" s="374">
        <f>VLOOKUP($A$4,'Template IF 2'!$B$4:$ON$221,363,FALSE)</f>
        <v>97.658752977902026</v>
      </c>
      <c r="H73" s="374">
        <f>VLOOKUP($A$4,'Template IF 2'!$B$4:$ON$221,367,FALSE)</f>
        <v>97.606301833411578</v>
      </c>
      <c r="I73" s="374">
        <f>VLOOKUP($A$4,'Template IF 2'!$B$4:$ON$221,371,FALSE)</f>
        <v>97.385505713698748</v>
      </c>
    </row>
    <row r="74" spans="1:18" ht="13.2" x14ac:dyDescent="0.25">
      <c r="A74" s="42"/>
      <c r="B74" s="46"/>
      <c r="C74" s="46"/>
      <c r="D74" s="46"/>
      <c r="E74" s="46"/>
      <c r="F74" s="46"/>
      <c r="G74" s="46"/>
      <c r="H74" s="46"/>
    </row>
    <row r="75" spans="1:18" ht="15.6" x14ac:dyDescent="0.25">
      <c r="A75" s="502" t="s">
        <v>264</v>
      </c>
      <c r="B75" s="502"/>
      <c r="C75" s="502"/>
      <c r="D75" s="502"/>
      <c r="E75" s="502"/>
      <c r="F75" s="502"/>
      <c r="G75" s="502"/>
      <c r="H75" s="502"/>
      <c r="I75" s="21"/>
      <c r="O75" s="25"/>
      <c r="P75" s="25"/>
      <c r="Q75" s="25"/>
      <c r="R75" s="25"/>
    </row>
    <row r="76" spans="1:18" ht="15.6" x14ac:dyDescent="0.25">
      <c r="A76" s="331" t="str">
        <f>$A$4</f>
        <v>State of Minnesota</v>
      </c>
      <c r="B76" s="331"/>
      <c r="C76" s="331"/>
      <c r="D76" s="331"/>
      <c r="E76" s="331"/>
      <c r="F76" s="331"/>
      <c r="G76" s="331"/>
      <c r="H76" s="331"/>
      <c r="I76" s="334"/>
    </row>
    <row r="77" spans="1:18" ht="18.75" customHeight="1" x14ac:dyDescent="0.25">
      <c r="B77" s="38">
        <v>1998</v>
      </c>
      <c r="C77" s="38">
        <v>2001</v>
      </c>
      <c r="D77" s="38">
        <v>2004</v>
      </c>
      <c r="E77" s="38">
        <v>2007</v>
      </c>
      <c r="F77" s="38">
        <v>2010</v>
      </c>
      <c r="G77" s="38">
        <v>2013</v>
      </c>
      <c r="H77" s="38">
        <v>2016</v>
      </c>
      <c r="I77" s="328">
        <v>2019</v>
      </c>
      <c r="O77" s="25"/>
      <c r="P77" s="25"/>
      <c r="Q77" s="24"/>
      <c r="R77" s="24"/>
    </row>
    <row r="78" spans="1:18" ht="12.75" customHeight="1" x14ac:dyDescent="0.25">
      <c r="A78" s="330" t="s">
        <v>2553</v>
      </c>
      <c r="B78" s="325"/>
      <c r="C78" s="325"/>
      <c r="D78" s="325"/>
      <c r="E78" s="325"/>
      <c r="F78" s="325"/>
      <c r="G78" s="325"/>
      <c r="H78" s="325"/>
      <c r="I78" s="333"/>
      <c r="O78" s="25"/>
      <c r="P78" s="25"/>
      <c r="Q78" s="25"/>
      <c r="R78" s="25"/>
    </row>
    <row r="79" spans="1:18" s="166" customFormat="1" ht="13.2" x14ac:dyDescent="0.25">
      <c r="A79" s="42" t="s">
        <v>2350</v>
      </c>
      <c r="B79" s="290" t="str">
        <f>VLOOKUP($A$4,'Template IF 2'!$B$4:$ON$221,247,FALSE)</f>
        <v>--</v>
      </c>
      <c r="C79" s="290" t="str">
        <f>VLOOKUP($A$4,'Template IF 2'!$B$4:$ON$221,247,FALSE)</f>
        <v>--</v>
      </c>
      <c r="D79" s="290" t="str">
        <f>VLOOKUP($A$4,'Template IF 2'!$B$4:$ON$221,247,FALSE)</f>
        <v>--</v>
      </c>
      <c r="E79" s="290" t="str">
        <f>VLOOKUP($A$4,'Template IF 2'!$B$4:$ON$221,247,FALSE)</f>
        <v>--</v>
      </c>
      <c r="F79" s="290" t="str">
        <f>VLOOKUP($A$4,'Template IF 2'!$B$4:$ON$221,247,FALSE)</f>
        <v>--</v>
      </c>
      <c r="G79" s="290">
        <f>VLOOKUP($A$4,'Template 3'!$B$4:$NV$221,314,FALSE)</f>
        <v>27.098921512978052</v>
      </c>
      <c r="H79" s="290">
        <f>VLOOKUP($A$4,'Template 3'!$B$4:$NV$221,318,FALSE)</f>
        <v>25.79282210674581</v>
      </c>
      <c r="I79" s="290">
        <f>VLOOKUP($A$4,'Template 3'!$B$4:$NV$221,322,FALSE)</f>
        <v>28.478428261427567</v>
      </c>
      <c r="J79" s="165"/>
      <c r="K79" s="164"/>
      <c r="O79" s="167"/>
      <c r="P79" s="167"/>
      <c r="Q79" s="167"/>
      <c r="R79" s="167"/>
    </row>
    <row r="80" spans="1:18" s="166" customFormat="1" ht="13.2" x14ac:dyDescent="0.25">
      <c r="A80" s="42" t="s">
        <v>284</v>
      </c>
      <c r="B80" s="290" t="str">
        <f>VLOOKUP($A$4,'Template IF 2'!$B$4:$ON$221,247,FALSE)</f>
        <v>--</v>
      </c>
      <c r="C80" s="290" t="str">
        <f>VLOOKUP($A$4,'Template IF 2'!$B$4:$ON$221,247,FALSE)</f>
        <v>--</v>
      </c>
      <c r="D80" s="290" t="str">
        <f>VLOOKUP($A$4,'Template IF 2'!$B$4:$ON$221,247,FALSE)</f>
        <v>--</v>
      </c>
      <c r="E80" s="290" t="str">
        <f>VLOOKUP($A$4,'Template IF 2'!$B$4:$ON$221,247,FALSE)</f>
        <v>--</v>
      </c>
      <c r="F80" s="290" t="str">
        <f>VLOOKUP($A$4,'Template IF 2'!$B$4:$ON$221,247,FALSE)</f>
        <v>--</v>
      </c>
      <c r="G80" s="290">
        <f>VLOOKUP($A$4,'Template 3'!$B$4:$NV$221,315,FALSE)</f>
        <v>17.489458473492093</v>
      </c>
      <c r="H80" s="290">
        <f>VLOOKUP($A$4,'Template 3'!$B$4:$NV$221,319,FALSE)</f>
        <v>14.303401391171244</v>
      </c>
      <c r="I80" s="290">
        <f>VLOOKUP($A$4,'Template 3'!$B$4:$NV$221,323,FALSE)</f>
        <v>16.391707507880735</v>
      </c>
      <c r="J80" s="165"/>
      <c r="K80" s="164"/>
      <c r="O80" s="167"/>
      <c r="P80" s="167"/>
      <c r="Q80" s="167"/>
      <c r="R80" s="167"/>
    </row>
    <row r="81" spans="1:18" s="166" customFormat="1" ht="13.2" x14ac:dyDescent="0.25">
      <c r="A81" s="42" t="s">
        <v>262</v>
      </c>
      <c r="B81" s="290" t="str">
        <f>VLOOKUP($A$4,'Template IF 2'!$B$4:$ON$221,247,FALSE)</f>
        <v>--</v>
      </c>
      <c r="C81" s="290" t="str">
        <f>VLOOKUP($A$4,'Template IF 2'!$B$4:$ON$221,247,FALSE)</f>
        <v>--</v>
      </c>
      <c r="D81" s="290" t="str">
        <f>VLOOKUP($A$4,'Template IF 2'!$B$4:$ON$221,247,FALSE)</f>
        <v>--</v>
      </c>
      <c r="E81" s="290" t="str">
        <f>VLOOKUP($A$4,'Template IF 2'!$B$4:$ON$221,247,FALSE)</f>
        <v>--</v>
      </c>
      <c r="F81" s="290" t="str">
        <f>VLOOKUP($A$4,'Template IF 2'!$B$4:$ON$221,247,FALSE)</f>
        <v>--</v>
      </c>
      <c r="G81" s="290">
        <f>VLOOKUP($A$4,'Template 3'!$B$4:$NV$221,316,FALSE)</f>
        <v>12.992711230459344</v>
      </c>
      <c r="H81" s="290">
        <f>VLOOKUP($A$4,'Template 3'!$B$4:$NV$221,320,FALSE)</f>
        <v>10.272743585142621</v>
      </c>
      <c r="I81" s="290">
        <f>VLOOKUP($A$4,'Template 3'!$B$4:$NV$221,324,FALSE)</f>
        <v>10.863078026324912</v>
      </c>
      <c r="J81" s="165"/>
      <c r="K81" s="164"/>
    </row>
    <row r="82" spans="1:18" s="166" customFormat="1" ht="13.2" x14ac:dyDescent="0.25">
      <c r="A82" s="42" t="s">
        <v>285</v>
      </c>
      <c r="B82" s="290" t="str">
        <f>VLOOKUP($A$4,'Template IF 2'!$B$4:$ON$221,247,FALSE)</f>
        <v>--</v>
      </c>
      <c r="C82" s="290" t="str">
        <f>VLOOKUP($A$4,'Template IF 2'!$B$4:$ON$221,247,FALSE)</f>
        <v>--</v>
      </c>
      <c r="D82" s="290" t="str">
        <f>VLOOKUP($A$4,'Template IF 2'!$B$4:$ON$221,247,FALSE)</f>
        <v>--</v>
      </c>
      <c r="E82" s="290" t="str">
        <f>VLOOKUP($A$4,'Template IF 2'!$B$4:$ON$221,247,FALSE)</f>
        <v>--</v>
      </c>
      <c r="F82" s="290" t="str">
        <f>VLOOKUP($A$4,'Template IF 2'!$B$4:$ON$221,247,FALSE)</f>
        <v>--</v>
      </c>
      <c r="G82" s="290">
        <f>VLOOKUP($A$4,'Template 3'!$B$4:$NV$221,317,FALSE)</f>
        <v>7.9320580474933511</v>
      </c>
      <c r="H82" s="290">
        <f>VLOOKUP($A$4,'Template 3'!$B$4:$NV$221,321,FALSE)</f>
        <v>6.0547800161609882</v>
      </c>
      <c r="I82" s="290">
        <f>VLOOKUP($A$4,'Template 3'!$B$4:$NV$221,325,FALSE)</f>
        <v>5.8872801244465434</v>
      </c>
      <c r="J82" s="165"/>
      <c r="K82" s="164"/>
      <c r="O82" s="167"/>
      <c r="P82" s="167"/>
      <c r="Q82" s="167"/>
      <c r="R82" s="167"/>
    </row>
    <row r="83" spans="1:18" s="166" customFormat="1" ht="13.2" customHeight="1" x14ac:dyDescent="0.25">
      <c r="A83" s="330" t="s">
        <v>2554</v>
      </c>
      <c r="B83" s="325"/>
      <c r="C83" s="325"/>
      <c r="D83" s="325"/>
      <c r="E83" s="325"/>
      <c r="F83" s="325"/>
      <c r="G83" s="325"/>
      <c r="H83" s="325"/>
      <c r="I83" s="333"/>
      <c r="J83" s="165"/>
      <c r="K83" s="164"/>
      <c r="O83" s="167"/>
      <c r="P83" s="167"/>
      <c r="Q83" s="167"/>
      <c r="R83" s="167"/>
    </row>
    <row r="84" spans="1:18" s="166" customFormat="1" ht="13.2" x14ac:dyDescent="0.25">
      <c r="A84" s="42" t="s">
        <v>2350</v>
      </c>
      <c r="B84" s="290" t="str">
        <f>VLOOKUP($A$4,'Template IF 2'!$B$4:$ON$221,247,FALSE)</f>
        <v>--</v>
      </c>
      <c r="C84" s="290" t="str">
        <f>VLOOKUP($A$4,'Template IF 2'!$B$4:$ON$221,247,FALSE)</f>
        <v>--</v>
      </c>
      <c r="D84" s="290" t="str">
        <f>VLOOKUP($A$4,'Template IF 2'!$B$4:$ON$221,247,FALSE)</f>
        <v>--</v>
      </c>
      <c r="E84" s="290" t="str">
        <f>VLOOKUP($A$4,'Template IF 2'!$B$4:$ON$221,247,FALSE)</f>
        <v>--</v>
      </c>
      <c r="F84" s="290" t="str">
        <f>VLOOKUP($A$4,'Template IF 2'!$B$4:$ON$221,247,FALSE)</f>
        <v>--</v>
      </c>
      <c r="G84" s="290">
        <f>VLOOKUP($A$4,'Template 3'!$B$4:$NV$221,326,FALSE)</f>
        <v>17.186772240335348</v>
      </c>
      <c r="H84" s="290">
        <f>VLOOKUP($A$4,'Template 3'!$B$4:$NV$221,330,FALSE)</f>
        <v>18.444028308081332</v>
      </c>
      <c r="I84" s="290">
        <f>VLOOKUP($A$4,'Template 3'!$B$4:$NV$221,334,FALSE)</f>
        <v>21.628635555971279</v>
      </c>
      <c r="J84" s="165"/>
      <c r="K84" s="164"/>
      <c r="O84" s="167"/>
      <c r="P84" s="167"/>
      <c r="Q84" s="167"/>
      <c r="R84" s="167"/>
    </row>
    <row r="85" spans="1:18" s="166" customFormat="1" ht="13.2" x14ac:dyDescent="0.25">
      <c r="A85" s="42" t="s">
        <v>284</v>
      </c>
      <c r="B85" s="290" t="str">
        <f>VLOOKUP($A$4,'Template IF 2'!$B$4:$ON$221,247,FALSE)</f>
        <v>--</v>
      </c>
      <c r="C85" s="290" t="str">
        <f>VLOOKUP($A$4,'Template IF 2'!$B$4:$ON$221,247,FALSE)</f>
        <v>--</v>
      </c>
      <c r="D85" s="290" t="str">
        <f>VLOOKUP($A$4,'Template IF 2'!$B$4:$ON$221,247,FALSE)</f>
        <v>--</v>
      </c>
      <c r="E85" s="290" t="str">
        <f>VLOOKUP($A$4,'Template IF 2'!$B$4:$ON$221,247,FALSE)</f>
        <v>--</v>
      </c>
      <c r="F85" s="290" t="str">
        <f>VLOOKUP($A$4,'Template IF 2'!$B$4:$ON$221,247,FALSE)</f>
        <v>--</v>
      </c>
      <c r="G85" s="290">
        <f>VLOOKUP($A$4,'Template 3'!$B$4:$NV$221,327,FALSE)</f>
        <v>13.473459209120136</v>
      </c>
      <c r="H85" s="290">
        <f>VLOOKUP($A$4,'Template 3'!$B$4:$NV$221,331,FALSE)</f>
        <v>13.220758752673685</v>
      </c>
      <c r="I85" s="290">
        <f>VLOOKUP($A$4,'Template 3'!$B$4:$NV$221,335,FALSE)</f>
        <v>15.576538700117192</v>
      </c>
      <c r="J85" s="165"/>
      <c r="K85" s="164"/>
      <c r="O85" s="167"/>
      <c r="P85" s="167"/>
      <c r="Q85" s="167"/>
      <c r="R85" s="167"/>
    </row>
    <row r="86" spans="1:18" s="166" customFormat="1" ht="13.2" x14ac:dyDescent="0.25">
      <c r="A86" s="42" t="s">
        <v>262</v>
      </c>
      <c r="B86" s="290" t="str">
        <f>VLOOKUP($A$4,'Template IF 2'!$B$4:$ON$221,247,FALSE)</f>
        <v>--</v>
      </c>
      <c r="C86" s="290" t="str">
        <f>VLOOKUP($A$4,'Template IF 2'!$B$4:$ON$221,247,FALSE)</f>
        <v>--</v>
      </c>
      <c r="D86" s="290" t="str">
        <f>VLOOKUP($A$4,'Template IF 2'!$B$4:$ON$221,247,FALSE)</f>
        <v>--</v>
      </c>
      <c r="E86" s="290" t="str">
        <f>VLOOKUP($A$4,'Template IF 2'!$B$4:$ON$221,247,FALSE)</f>
        <v>--</v>
      </c>
      <c r="F86" s="290" t="str">
        <f>VLOOKUP($A$4,'Template IF 2'!$B$4:$ON$221,247,FALSE)</f>
        <v>--</v>
      </c>
      <c r="G86" s="290">
        <f>VLOOKUP($A$4,'Template 3'!$B$4:$NV$221,328,FALSE)</f>
        <v>10.813148788927192</v>
      </c>
      <c r="H86" s="290">
        <f>VLOOKUP($A$4,'Template 3'!$B$4:$NV$221,332,FALSE)</f>
        <v>10.125900491483195</v>
      </c>
      <c r="I86" s="290">
        <f>VLOOKUP($A$4,'Template 3'!$B$4:$NV$221,336,FALSE)</f>
        <v>11.745716986787704</v>
      </c>
      <c r="J86" s="165"/>
      <c r="K86" s="164"/>
      <c r="O86" s="167"/>
      <c r="P86" s="167"/>
      <c r="Q86" s="167"/>
      <c r="R86" s="167"/>
    </row>
    <row r="87" spans="1:18" s="166" customFormat="1" ht="13.2" x14ac:dyDescent="0.25">
      <c r="A87" s="42" t="s">
        <v>285</v>
      </c>
      <c r="B87" s="290" t="str">
        <f>VLOOKUP($A$4,'Template IF 2'!$B$4:$ON$221,247,FALSE)</f>
        <v>--</v>
      </c>
      <c r="C87" s="290" t="str">
        <f>VLOOKUP($A$4,'Template IF 2'!$B$4:$ON$221,247,FALSE)</f>
        <v>--</v>
      </c>
      <c r="D87" s="290" t="str">
        <f>VLOOKUP($A$4,'Template IF 2'!$B$4:$ON$221,247,FALSE)</f>
        <v>--</v>
      </c>
      <c r="E87" s="290" t="str">
        <f>VLOOKUP($A$4,'Template IF 2'!$B$4:$ON$221,247,FALSE)</f>
        <v>--</v>
      </c>
      <c r="F87" s="290" t="str">
        <f>VLOOKUP($A$4,'Template IF 2'!$B$4:$ON$221,247,FALSE)</f>
        <v>--</v>
      </c>
      <c r="G87" s="290">
        <f>VLOOKUP($A$4,'Template 3'!$B$4:$NV$221,329,FALSE)</f>
        <v>6.4179515418501802</v>
      </c>
      <c r="H87" s="290">
        <f>VLOOKUP($A$4,'Template 3'!$B$4:$NV$221,333,FALSE)</f>
        <v>6.2465157765637249</v>
      </c>
      <c r="I87" s="290">
        <f>VLOOKUP($A$4,'Template 3'!$B$4:$NV$221,337,FALSE)</f>
        <v>7.0177006973002083</v>
      </c>
      <c r="J87" s="165"/>
      <c r="K87" s="164"/>
      <c r="O87" s="167"/>
      <c r="P87" s="167"/>
      <c r="Q87" s="167"/>
      <c r="R87" s="167"/>
    </row>
    <row r="88" spans="1:18" ht="12.75" customHeight="1" x14ac:dyDescent="0.25">
      <c r="A88" s="330" t="s">
        <v>2555</v>
      </c>
      <c r="B88" s="325"/>
      <c r="C88" s="325"/>
      <c r="D88" s="325"/>
      <c r="E88" s="325"/>
      <c r="F88" s="325"/>
      <c r="G88" s="325"/>
      <c r="H88" s="325"/>
      <c r="I88" s="333"/>
      <c r="P88" s="25"/>
      <c r="Q88" s="25"/>
      <c r="R88" s="25"/>
    </row>
    <row r="89" spans="1:18" s="166" customFormat="1" ht="12.75" customHeight="1" x14ac:dyDescent="0.25">
      <c r="A89" s="42" t="s">
        <v>2350</v>
      </c>
      <c r="B89" s="290" t="str">
        <f>VLOOKUP($A$4,'Template IF 2'!$B$4:$ON$221,247,FALSE)</f>
        <v>--</v>
      </c>
      <c r="C89" s="290" t="str">
        <f>VLOOKUP($A$4,'Template IF 2'!$B$4:$ON$221,247,FALSE)</f>
        <v>--</v>
      </c>
      <c r="D89" s="290" t="str">
        <f>VLOOKUP($A$4,'Template IF 2'!$B$4:$ON$221,247,FALSE)</f>
        <v>--</v>
      </c>
      <c r="E89" s="290" t="str">
        <f>VLOOKUP($A$4,'Template IF 2'!$B$4:$ON$221,247,FALSE)</f>
        <v>--</v>
      </c>
      <c r="F89" s="290" t="str">
        <f>VLOOKUP($A$4,'Template IF 2'!$B$4:$ON$221,247,FALSE)</f>
        <v>--</v>
      </c>
      <c r="G89" s="290">
        <f>VLOOKUP($A$4,'Template 3'!$B$4:$NV$221,338,FALSE)</f>
        <v>34.188345473465517</v>
      </c>
      <c r="H89" s="290">
        <f>VLOOKUP($A$4,'Template 3'!$B$4:$NV$221,342,FALSE)</f>
        <v>33.879728182770556</v>
      </c>
      <c r="I89" s="290">
        <f>VLOOKUP($A$4,'Template 3'!$B$4:$NV$221,346,FALSE)</f>
        <v>38.283171331537858</v>
      </c>
      <c r="J89" s="165"/>
      <c r="K89" s="164"/>
      <c r="P89" s="167"/>
      <c r="Q89" s="167"/>
      <c r="R89" s="167"/>
    </row>
    <row r="90" spans="1:18" s="166" customFormat="1" ht="13.2" x14ac:dyDescent="0.25">
      <c r="A90" s="42" t="s">
        <v>284</v>
      </c>
      <c r="B90" s="290" t="str">
        <f>VLOOKUP($A$4,'Template IF 2'!$B$4:$ON$221,247,FALSE)</f>
        <v>--</v>
      </c>
      <c r="C90" s="290" t="str">
        <f>VLOOKUP($A$4,'Template IF 2'!$B$4:$ON$221,247,FALSE)</f>
        <v>--</v>
      </c>
      <c r="D90" s="290" t="str">
        <f>VLOOKUP($A$4,'Template IF 2'!$B$4:$ON$221,247,FALSE)</f>
        <v>--</v>
      </c>
      <c r="E90" s="290" t="str">
        <f>VLOOKUP($A$4,'Template IF 2'!$B$4:$ON$221,247,FALSE)</f>
        <v>--</v>
      </c>
      <c r="F90" s="290" t="str">
        <f>VLOOKUP($A$4,'Template IF 2'!$B$4:$ON$221,247,FALSE)</f>
        <v>--</v>
      </c>
      <c r="G90" s="290">
        <f>VLOOKUP($A$4,'Template 3'!$B$4:$NV$221,339,FALSE)</f>
        <v>28.908428050611086</v>
      </c>
      <c r="H90" s="290">
        <f>VLOOKUP($A$4,'Template 3'!$B$4:$NV$221,343,FALSE)</f>
        <v>26.749425494525283</v>
      </c>
      <c r="I90" s="290">
        <f>VLOOKUP($A$4,'Template 3'!$B$4:$NV$221,347,FALSE)</f>
        <v>31.071157255001211</v>
      </c>
      <c r="J90" s="165"/>
      <c r="K90" s="164"/>
      <c r="O90" s="167"/>
      <c r="P90" s="167"/>
      <c r="Q90" s="167"/>
      <c r="R90" s="167"/>
    </row>
    <row r="91" spans="1:18" s="166" customFormat="1" ht="13.2" x14ac:dyDescent="0.25">
      <c r="A91" s="42" t="s">
        <v>262</v>
      </c>
      <c r="B91" s="290" t="str">
        <f>VLOOKUP($A$4,'Template IF 2'!$B$4:$ON$221,247,FALSE)</f>
        <v>--</v>
      </c>
      <c r="C91" s="290" t="str">
        <f>VLOOKUP($A$4,'Template IF 2'!$B$4:$ON$221,247,FALSE)</f>
        <v>--</v>
      </c>
      <c r="D91" s="290" t="str">
        <f>VLOOKUP($A$4,'Template IF 2'!$B$4:$ON$221,247,FALSE)</f>
        <v>--</v>
      </c>
      <c r="E91" s="290" t="str">
        <f>VLOOKUP($A$4,'Template IF 2'!$B$4:$ON$221,247,FALSE)</f>
        <v>--</v>
      </c>
      <c r="F91" s="290" t="str">
        <f>VLOOKUP($A$4,'Template IF 2'!$B$4:$ON$221,247,FALSE)</f>
        <v>--</v>
      </c>
      <c r="G91" s="290">
        <f>VLOOKUP($A$4,'Template 3'!$B$4:$NV$221,340,FALSE)</f>
        <v>24.709260242242909</v>
      </c>
      <c r="H91" s="290">
        <f>VLOOKUP($A$4,'Template 3'!$B$4:$NV$221,344,FALSE)</f>
        <v>23.127891828759093</v>
      </c>
      <c r="I91" s="290">
        <f>VLOOKUP($A$4,'Template 3'!$B$4:$NV$221,348,FALSE)</f>
        <v>26.726650321506209</v>
      </c>
      <c r="J91" s="165"/>
      <c r="K91" s="164"/>
    </row>
    <row r="92" spans="1:18" s="166" customFormat="1" ht="13.2" x14ac:dyDescent="0.25">
      <c r="A92" s="42" t="s">
        <v>285</v>
      </c>
      <c r="B92" s="290" t="str">
        <f>VLOOKUP($A$4,'Template IF 2'!$B$4:$ON$221,247,FALSE)</f>
        <v>--</v>
      </c>
      <c r="C92" s="290" t="str">
        <f>VLOOKUP($A$4,'Template IF 2'!$B$4:$ON$221,247,FALSE)</f>
        <v>--</v>
      </c>
      <c r="D92" s="290" t="str">
        <f>VLOOKUP($A$4,'Template IF 2'!$B$4:$ON$221,247,FALSE)</f>
        <v>--</v>
      </c>
      <c r="E92" s="290" t="str">
        <f>VLOOKUP($A$4,'Template IF 2'!$B$4:$ON$221,247,FALSE)</f>
        <v>--</v>
      </c>
      <c r="F92" s="290" t="str">
        <f>VLOOKUP($A$4,'Template IF 2'!$B$4:$ON$221,247,FALSE)</f>
        <v>--</v>
      </c>
      <c r="G92" s="290">
        <f>VLOOKUP($A$4,'Template 3'!$B$4:$NV$221,341,FALSE)</f>
        <v>21.381788033715409</v>
      </c>
      <c r="H92" s="290">
        <f>VLOOKUP($A$4,'Template 3'!$B$4:$NV$221,345,FALSE)</f>
        <v>19.650679389526125</v>
      </c>
      <c r="I92" s="290">
        <f>VLOOKUP($A$4,'Template 3'!$B$4:$NV$221,349,FALSE)</f>
        <v>22.318762689597573</v>
      </c>
      <c r="J92" s="165"/>
      <c r="K92" s="164"/>
      <c r="O92" s="167"/>
      <c r="P92" s="167"/>
      <c r="Q92" s="167"/>
      <c r="R92" s="167"/>
    </row>
    <row r="93" spans="1:18" ht="15.6" customHeight="1" x14ac:dyDescent="0.25">
      <c r="A93" s="330" t="s">
        <v>2556</v>
      </c>
      <c r="B93" s="325"/>
      <c r="C93" s="325"/>
      <c r="D93" s="325"/>
      <c r="E93" s="325"/>
      <c r="F93" s="325"/>
      <c r="G93" s="325"/>
      <c r="H93" s="325"/>
      <c r="I93" s="333"/>
      <c r="P93" s="25"/>
      <c r="Q93" s="25"/>
      <c r="R93" s="25"/>
    </row>
    <row r="94" spans="1:18" s="166" customFormat="1" ht="15.6" customHeight="1" x14ac:dyDescent="0.25">
      <c r="A94" s="42" t="s">
        <v>2350</v>
      </c>
      <c r="B94" s="290" t="str">
        <f>VLOOKUP($A$4,'Template IF 2'!$B$4:$ON$221,247,FALSE)</f>
        <v>--</v>
      </c>
      <c r="C94" s="290" t="str">
        <f>VLOOKUP($A$4,'Template IF 2'!$B$4:$ON$221,247,FALSE)</f>
        <v>--</v>
      </c>
      <c r="D94" s="290" t="str">
        <f>VLOOKUP($A$4,'Template IF 2'!$B$4:$ON$221,247,FALSE)</f>
        <v>--</v>
      </c>
      <c r="E94" s="290" t="str">
        <f>VLOOKUP($A$4,'Template IF 2'!$B$4:$ON$221,247,FALSE)</f>
        <v>--</v>
      </c>
      <c r="F94" s="290" t="str">
        <f>VLOOKUP($A$4,'Template IF 2'!$B$4:$ON$221,247,FALSE)</f>
        <v>--</v>
      </c>
      <c r="G94" s="290" t="str">
        <f>VLOOKUP($A$4,'Template 3'!$B$4:$NV$221,350,FALSE)</f>
        <v>--</v>
      </c>
      <c r="H94" s="290" t="str">
        <f>VLOOKUP($A$4,'Template 3'!$B$4:$NV$221,354,FALSE)</f>
        <v>--</v>
      </c>
      <c r="I94" s="290" t="str">
        <f>VLOOKUP($A$4,'Template 3'!$B$4:$NV$221,358,FALSE)</f>
        <v>--</v>
      </c>
      <c r="J94" s="165"/>
      <c r="K94" s="164"/>
      <c r="P94" s="167"/>
      <c r="Q94" s="167"/>
      <c r="R94" s="167"/>
    </row>
    <row r="95" spans="1:18" s="166" customFormat="1" ht="13.2" x14ac:dyDescent="0.25">
      <c r="A95" s="42" t="s">
        <v>284</v>
      </c>
      <c r="B95" s="290" t="str">
        <f>VLOOKUP($A$4,'Template IF 2'!$B$4:$ON$221,247,FALSE)</f>
        <v>--</v>
      </c>
      <c r="C95" s="290" t="str">
        <f>VLOOKUP($A$4,'Template IF 2'!$B$4:$ON$221,247,FALSE)</f>
        <v>--</v>
      </c>
      <c r="D95" s="290" t="str">
        <f>VLOOKUP($A$4,'Template IF 2'!$B$4:$ON$221,247,FALSE)</f>
        <v>--</v>
      </c>
      <c r="E95" s="290" t="str">
        <f>VLOOKUP($A$4,'Template IF 2'!$B$4:$ON$221,247,FALSE)</f>
        <v>--</v>
      </c>
      <c r="F95" s="290" t="str">
        <f>VLOOKUP($A$4,'Template IF 2'!$B$4:$ON$221,247,FALSE)</f>
        <v>--</v>
      </c>
      <c r="G95" s="290">
        <f>VLOOKUP($A$4,'Template 3'!$B$4:$NV$221,351,FALSE)</f>
        <v>22.802680990635562</v>
      </c>
      <c r="H95" s="290">
        <f>VLOOKUP($A$4,'Template 3'!$B$4:$NV$221,355,FALSE)</f>
        <v>21.251944187723932</v>
      </c>
      <c r="I95" s="290">
        <f>VLOOKUP($A$4,'Template 3'!$B$4:$NV$221,359,FALSE)</f>
        <v>24.412508622671865</v>
      </c>
      <c r="J95" s="165"/>
      <c r="K95" s="164"/>
      <c r="O95" s="167"/>
      <c r="P95" s="167"/>
      <c r="Q95" s="167"/>
      <c r="R95" s="167"/>
    </row>
    <row r="96" spans="1:18" s="166" customFormat="1" ht="13.2" x14ac:dyDescent="0.25">
      <c r="A96" s="42" t="s">
        <v>262</v>
      </c>
      <c r="B96" s="290" t="str">
        <f>VLOOKUP($A$4,'Template IF 2'!$B$4:$ON$221,247,FALSE)</f>
        <v>--</v>
      </c>
      <c r="C96" s="290" t="str">
        <f>VLOOKUP($A$4,'Template IF 2'!$B$4:$ON$221,247,FALSE)</f>
        <v>--</v>
      </c>
      <c r="D96" s="290" t="str">
        <f>VLOOKUP($A$4,'Template IF 2'!$B$4:$ON$221,247,FALSE)</f>
        <v>--</v>
      </c>
      <c r="E96" s="290" t="str">
        <f>VLOOKUP($A$4,'Template IF 2'!$B$4:$ON$221,247,FALSE)</f>
        <v>--</v>
      </c>
      <c r="F96" s="290" t="str">
        <f>VLOOKUP($A$4,'Template IF 2'!$B$4:$ON$221,247,FALSE)</f>
        <v>--</v>
      </c>
      <c r="G96" s="290">
        <f>VLOOKUP($A$4,'Template 3'!$B$4:$NV$221,352,FALSE)</f>
        <v>22.122445048992343</v>
      </c>
      <c r="H96" s="290">
        <f>VLOOKUP($A$4,'Template 3'!$B$4:$NV$221,356,FALSE)</f>
        <v>20.075017406733785</v>
      </c>
      <c r="I96" s="290">
        <f>VLOOKUP($A$4,'Template 3'!$B$4:$NV$221,360,FALSE)</f>
        <v>22.007481296758115</v>
      </c>
      <c r="J96" s="165"/>
      <c r="K96" s="164"/>
    </row>
    <row r="97" spans="1:18" s="166" customFormat="1" ht="13.2" x14ac:dyDescent="0.25">
      <c r="A97" s="42" t="s">
        <v>285</v>
      </c>
      <c r="B97" s="290" t="str">
        <f>VLOOKUP($A$4,'Template IF 2'!$B$4:$ON$221,247,FALSE)</f>
        <v>--</v>
      </c>
      <c r="C97" s="290" t="str">
        <f>VLOOKUP($A$4,'Template IF 2'!$B$4:$ON$221,247,FALSE)</f>
        <v>--</v>
      </c>
      <c r="D97" s="290" t="str">
        <f>VLOOKUP($A$4,'Template IF 2'!$B$4:$ON$221,247,FALSE)</f>
        <v>--</v>
      </c>
      <c r="E97" s="290" t="str">
        <f>VLOOKUP($A$4,'Template IF 2'!$B$4:$ON$221,247,FALSE)</f>
        <v>--</v>
      </c>
      <c r="F97" s="290" t="str">
        <f>VLOOKUP($A$4,'Template IF 2'!$B$4:$ON$221,247,FALSE)</f>
        <v>--</v>
      </c>
      <c r="G97" s="290">
        <f>VLOOKUP($A$4,'Template 3'!$B$4:$NV$221,353,FALSE)</f>
        <v>22.300650711370686</v>
      </c>
      <c r="H97" s="290">
        <f>VLOOKUP($A$4,'Template 3'!$B$4:$NV$221,357,FALSE)</f>
        <v>18.370250516096483</v>
      </c>
      <c r="I97" s="290">
        <f>VLOOKUP($A$4,'Template 3'!$B$4:$NV$221,361,FALSE)</f>
        <v>18.726167778836967</v>
      </c>
      <c r="J97" s="165"/>
      <c r="K97" s="164"/>
      <c r="O97" s="167"/>
      <c r="P97" s="167"/>
      <c r="Q97" s="167"/>
      <c r="R97" s="167"/>
    </row>
    <row r="98" spans="1:18" ht="12.75" customHeight="1" x14ac:dyDescent="0.25">
      <c r="A98" s="330" t="s">
        <v>2557</v>
      </c>
      <c r="B98" s="325"/>
      <c r="C98" s="325"/>
      <c r="D98" s="325"/>
      <c r="E98" s="325"/>
      <c r="F98" s="325"/>
      <c r="G98" s="325"/>
      <c r="H98" s="325"/>
      <c r="I98" s="333"/>
      <c r="P98" s="25"/>
      <c r="Q98" s="25"/>
      <c r="R98" s="25"/>
    </row>
    <row r="99" spans="1:18" s="166" customFormat="1" ht="12.75" customHeight="1" x14ac:dyDescent="0.25">
      <c r="A99" s="42" t="s">
        <v>2350</v>
      </c>
      <c r="B99" s="290" t="str">
        <f>VLOOKUP($A$4,'Template IF 2'!$B$4:$ON$221,247,FALSE)</f>
        <v>--</v>
      </c>
      <c r="C99" s="290" t="str">
        <f>VLOOKUP($A$4,'Template IF 2'!$B$4:$ON$221,247,FALSE)</f>
        <v>--</v>
      </c>
      <c r="D99" s="290" t="str">
        <f>VLOOKUP($A$4,'Template IF 2'!$B$4:$ON$221,247,FALSE)</f>
        <v>--</v>
      </c>
      <c r="E99" s="290" t="str">
        <f>VLOOKUP($A$4,'Template IF 2'!$B$4:$ON$221,247,FALSE)</f>
        <v>--</v>
      </c>
      <c r="F99" s="290" t="str">
        <f>VLOOKUP($A$4,'Template IF 2'!$B$4:$ON$221,247,FALSE)</f>
        <v>--</v>
      </c>
      <c r="G99" s="290">
        <f>VLOOKUP($A$4,'Template 3'!$B$4:$NV$221,362,FALSE)</f>
        <v>32.535339125924175</v>
      </c>
      <c r="H99" s="290">
        <f>VLOOKUP($A$4,'Template 3'!$B$4:$NV$221,366,FALSE)</f>
        <v>35.243679003298425</v>
      </c>
      <c r="I99" s="290">
        <f>VLOOKUP($A$4,'Template 3'!$B$4:$NV$221,370,FALSE)</f>
        <v>37.913211004863186</v>
      </c>
      <c r="J99" s="165"/>
      <c r="K99" s="164"/>
      <c r="P99" s="167"/>
      <c r="Q99" s="167"/>
      <c r="R99" s="167"/>
    </row>
    <row r="100" spans="1:18" s="166" customFormat="1" ht="13.2" x14ac:dyDescent="0.25">
      <c r="A100" s="42" t="s">
        <v>284</v>
      </c>
      <c r="B100" s="290" t="str">
        <f>VLOOKUP($A$4,'Template IF 2'!$B$4:$ON$221,247,FALSE)</f>
        <v>--</v>
      </c>
      <c r="C100" s="290" t="str">
        <f>VLOOKUP($A$4,'Template IF 2'!$B$4:$ON$221,247,FALSE)</f>
        <v>--</v>
      </c>
      <c r="D100" s="290" t="str">
        <f>VLOOKUP($A$4,'Template IF 2'!$B$4:$ON$221,247,FALSE)</f>
        <v>--</v>
      </c>
      <c r="E100" s="290" t="str">
        <f>VLOOKUP($A$4,'Template IF 2'!$B$4:$ON$221,247,FALSE)</f>
        <v>--</v>
      </c>
      <c r="F100" s="290" t="str">
        <f>VLOOKUP($A$4,'Template IF 2'!$B$4:$ON$221,247,FALSE)</f>
        <v>--</v>
      </c>
      <c r="G100" s="290">
        <f>VLOOKUP($A$4,'Template 3'!$B$4:$NV$221,363,FALSE)</f>
        <v>27.26344775198222</v>
      </c>
      <c r="H100" s="290">
        <f>VLOOKUP($A$4,'Template 3'!$B$4:$NV$221,367,FALSE)</f>
        <v>27.512058783753247</v>
      </c>
      <c r="I100" s="290">
        <f>VLOOKUP($A$4,'Template 3'!$B$4:$NV$221,371,FALSE)</f>
        <v>29.942502299907922</v>
      </c>
      <c r="J100" s="165"/>
      <c r="K100" s="164"/>
      <c r="O100" s="167"/>
      <c r="P100" s="167"/>
      <c r="Q100" s="167"/>
      <c r="R100" s="167"/>
    </row>
    <row r="101" spans="1:18" s="166" customFormat="1" ht="13.2" x14ac:dyDescent="0.25">
      <c r="A101" s="42" t="s">
        <v>262</v>
      </c>
      <c r="B101" s="290" t="str">
        <f>VLOOKUP($A$4,'Template IF 2'!$B$4:$ON$221,247,FALSE)</f>
        <v>--</v>
      </c>
      <c r="C101" s="290" t="str">
        <f>VLOOKUP($A$4,'Template IF 2'!$B$4:$ON$221,247,FALSE)</f>
        <v>--</v>
      </c>
      <c r="D101" s="290" t="str">
        <f>VLOOKUP($A$4,'Template IF 2'!$B$4:$ON$221,247,FALSE)</f>
        <v>--</v>
      </c>
      <c r="E101" s="290" t="str">
        <f>VLOOKUP($A$4,'Template IF 2'!$B$4:$ON$221,247,FALSE)</f>
        <v>--</v>
      </c>
      <c r="F101" s="290" t="str">
        <f>VLOOKUP($A$4,'Template IF 2'!$B$4:$ON$221,247,FALSE)</f>
        <v>--</v>
      </c>
      <c r="G101" s="290">
        <f>VLOOKUP($A$4,'Template 3'!$B$4:$NV$221,364,FALSE)</f>
        <v>23.069144838212569</v>
      </c>
      <c r="H101" s="290">
        <f>VLOOKUP($A$4,'Template 3'!$B$4:$NV$221,368,FALSE)</f>
        <v>24.430069851537436</v>
      </c>
      <c r="I101" s="290">
        <f>VLOOKUP($A$4,'Template 3'!$B$4:$NV$221,372,FALSE)</f>
        <v>26.823073015286557</v>
      </c>
      <c r="J101" s="165"/>
      <c r="K101" s="164"/>
    </row>
    <row r="102" spans="1:18" s="166" customFormat="1" ht="13.2" x14ac:dyDescent="0.25">
      <c r="A102" s="42" t="s">
        <v>285</v>
      </c>
      <c r="B102" s="290" t="str">
        <f>VLOOKUP($A$4,'Template IF 2'!$B$4:$ON$221,247,FALSE)</f>
        <v>--</v>
      </c>
      <c r="C102" s="290" t="str">
        <f>VLOOKUP($A$4,'Template IF 2'!$B$4:$ON$221,247,FALSE)</f>
        <v>--</v>
      </c>
      <c r="D102" s="290" t="str">
        <f>VLOOKUP($A$4,'Template IF 2'!$B$4:$ON$221,247,FALSE)</f>
        <v>--</v>
      </c>
      <c r="E102" s="290" t="str">
        <f>VLOOKUP($A$4,'Template IF 2'!$B$4:$ON$221,247,FALSE)</f>
        <v>--</v>
      </c>
      <c r="F102" s="290" t="str">
        <f>VLOOKUP($A$4,'Template IF 2'!$B$4:$ON$221,247,FALSE)</f>
        <v>--</v>
      </c>
      <c r="G102" s="290">
        <f>VLOOKUP($A$4,'Template 3'!$B$4:$NV$221,365,FALSE)</f>
        <v>20.149377135927658</v>
      </c>
      <c r="H102" s="290">
        <f>VLOOKUP($A$4,'Template 3'!$B$4:$NV$221,369,FALSE)</f>
        <v>20.935747565772964</v>
      </c>
      <c r="I102" s="290">
        <f>VLOOKUP($A$4,'Template 3'!$B$4:$NV$221,373,FALSE)</f>
        <v>22.047995230287746</v>
      </c>
      <c r="J102" s="165"/>
      <c r="K102" s="164"/>
      <c r="O102" s="167"/>
      <c r="P102" s="167"/>
      <c r="Q102" s="167"/>
      <c r="R102" s="167"/>
    </row>
    <row r="103" spans="1:18" ht="12.75" customHeight="1" x14ac:dyDescent="0.25">
      <c r="A103" s="330" t="s">
        <v>2539</v>
      </c>
      <c r="B103" s="325"/>
      <c r="C103" s="325"/>
      <c r="D103" s="325"/>
      <c r="E103" s="325"/>
      <c r="F103" s="325"/>
      <c r="G103" s="325"/>
      <c r="H103" s="325"/>
      <c r="I103" s="333"/>
      <c r="P103" s="25"/>
      <c r="Q103" s="25"/>
      <c r="R103" s="25"/>
    </row>
    <row r="104" spans="1:18" s="166" customFormat="1" ht="13.2" x14ac:dyDescent="0.25">
      <c r="A104" s="42" t="s">
        <v>2350</v>
      </c>
      <c r="B104" s="290" t="str">
        <f>VLOOKUP($A$4,'Template IF 2'!$B$4:$ON$221,247,FALSE)</f>
        <v>--</v>
      </c>
      <c r="C104" s="290" t="str">
        <f>VLOOKUP($A$4,'Template IF 2'!$B$4:$ON$221,247,FALSE)</f>
        <v>--</v>
      </c>
      <c r="D104" s="290" t="str">
        <f>VLOOKUP($A$4,'Template IF 2'!$B$4:$ON$221,247,FALSE)</f>
        <v>--</v>
      </c>
      <c r="E104" s="290" t="str">
        <f>VLOOKUP($A$4,'Template IF 2'!$B$4:$ON$221,247,FALSE)</f>
        <v>--</v>
      </c>
      <c r="F104" s="290" t="str">
        <f>VLOOKUP($A$4,'Template IF 2'!$B$4:$ON$221,247,FALSE)</f>
        <v>--</v>
      </c>
      <c r="G104" s="290">
        <f>VLOOKUP($A$4,'Template 3'!$B$4:$NV$221,374,FALSE)</f>
        <v>10.496753581366548</v>
      </c>
      <c r="H104" s="290">
        <f>VLOOKUP($A$4,'Template 3'!$B$4:$NV$221,378,FALSE)</f>
        <v>12.658906044518035</v>
      </c>
      <c r="I104" s="290">
        <f>VLOOKUP($A$4,'Template 3'!$B$4:$NV$221,382,FALSE)</f>
        <v>13.6214708957824</v>
      </c>
      <c r="J104" s="165"/>
      <c r="K104" s="164"/>
      <c r="P104" s="167"/>
      <c r="Q104" s="167"/>
      <c r="R104" s="167"/>
    </row>
    <row r="105" spans="1:18" s="166" customFormat="1" ht="13.2" x14ac:dyDescent="0.25">
      <c r="A105" s="42" t="s">
        <v>284</v>
      </c>
      <c r="B105" s="290" t="str">
        <f>VLOOKUP($A$4,'Template IF 2'!$B$4:$ON$221,247,FALSE)</f>
        <v>--</v>
      </c>
      <c r="C105" s="290" t="str">
        <f>VLOOKUP($A$4,'Template IF 2'!$B$4:$ON$221,247,FALSE)</f>
        <v>--</v>
      </c>
      <c r="D105" s="290" t="str">
        <f>VLOOKUP($A$4,'Template IF 2'!$B$4:$ON$221,247,FALSE)</f>
        <v>--</v>
      </c>
      <c r="E105" s="290" t="str">
        <f>VLOOKUP($A$4,'Template IF 2'!$B$4:$ON$221,247,FALSE)</f>
        <v>--</v>
      </c>
      <c r="F105" s="290" t="str">
        <f>VLOOKUP($A$4,'Template IF 2'!$B$4:$ON$221,247,FALSE)</f>
        <v>--</v>
      </c>
      <c r="G105" s="290">
        <f>VLOOKUP($A$4,'Template 3'!$B$4:$NV$221,375,FALSE)</f>
        <v>11.00684817895317</v>
      </c>
      <c r="H105" s="290">
        <f>VLOOKUP($A$4,'Template 3'!$B$4:$NV$221,379,FALSE)</f>
        <v>9.2405519978351052</v>
      </c>
      <c r="I105" s="290">
        <f>VLOOKUP($A$4,'Template 3'!$B$4:$NV$221,383,FALSE)</f>
        <v>10.076823994847713</v>
      </c>
      <c r="J105" s="165"/>
      <c r="K105" s="164"/>
      <c r="P105" s="167"/>
      <c r="Q105" s="167"/>
      <c r="R105" s="167"/>
    </row>
    <row r="106" spans="1:18" s="166" customFormat="1" ht="13.2" x14ac:dyDescent="0.25">
      <c r="A106" s="42" t="s">
        <v>262</v>
      </c>
      <c r="B106" s="290" t="str">
        <f>VLOOKUP($A$4,'Template IF 2'!$B$4:$ON$221,247,FALSE)</f>
        <v>--</v>
      </c>
      <c r="C106" s="290" t="str">
        <f>VLOOKUP($A$4,'Template IF 2'!$B$4:$ON$221,247,FALSE)</f>
        <v>--</v>
      </c>
      <c r="D106" s="290" t="str">
        <f>VLOOKUP($A$4,'Template IF 2'!$B$4:$ON$221,247,FALSE)</f>
        <v>--</v>
      </c>
      <c r="E106" s="290" t="str">
        <f>VLOOKUP($A$4,'Template IF 2'!$B$4:$ON$221,247,FALSE)</f>
        <v>--</v>
      </c>
      <c r="F106" s="290" t="str">
        <f>VLOOKUP($A$4,'Template IF 2'!$B$4:$ON$221,247,FALSE)</f>
        <v>--</v>
      </c>
      <c r="G106" s="290">
        <f>VLOOKUP($A$4,'Template 3'!$B$4:$NV$221,376,FALSE)</f>
        <v>8.8294651866799896</v>
      </c>
      <c r="H106" s="290">
        <f>VLOOKUP($A$4,'Template 3'!$B$4:$NV$221,380,FALSE)</f>
        <v>6.5652810634223293</v>
      </c>
      <c r="I106" s="290">
        <f>VLOOKUP($A$4,'Template 3'!$B$4:$NV$221,384,FALSE)</f>
        <v>6.8017299197483707</v>
      </c>
      <c r="J106" s="165"/>
      <c r="K106" s="164"/>
    </row>
    <row r="107" spans="1:18" s="166" customFormat="1" ht="13.2" x14ac:dyDescent="0.25">
      <c r="A107" s="42" t="s">
        <v>285</v>
      </c>
      <c r="B107" s="290" t="str">
        <f>VLOOKUP($A$4,'Template IF 2'!$B$4:$ON$221,247,FALSE)</f>
        <v>--</v>
      </c>
      <c r="C107" s="290" t="str">
        <f>VLOOKUP($A$4,'Template IF 2'!$B$4:$ON$221,247,FALSE)</f>
        <v>--</v>
      </c>
      <c r="D107" s="290" t="str">
        <f>VLOOKUP($A$4,'Template IF 2'!$B$4:$ON$221,247,FALSE)</f>
        <v>--</v>
      </c>
      <c r="E107" s="290" t="str">
        <f>VLOOKUP($A$4,'Template IF 2'!$B$4:$ON$221,247,FALSE)</f>
        <v>--</v>
      </c>
      <c r="F107" s="290" t="str">
        <f>VLOOKUP($A$4,'Template IF 2'!$B$4:$ON$221,247,FALSE)</f>
        <v>--</v>
      </c>
      <c r="G107" s="290">
        <f>VLOOKUP($A$4,'Template 3'!$B$4:$NV$221,377,FALSE)</f>
        <v>5.7135783450704478</v>
      </c>
      <c r="H107" s="290">
        <f>VLOOKUP($A$4,'Template 3'!$B$4:$NV$221,381,FALSE)</f>
        <v>4.1361373678617088</v>
      </c>
      <c r="I107" s="290">
        <f>VLOOKUP($A$4,'Template 3'!$B$4:$NV$221,385,FALSE)</f>
        <v>3.7739795613458451</v>
      </c>
      <c r="J107" s="165"/>
      <c r="K107" s="164"/>
      <c r="P107" s="167"/>
      <c r="Q107" s="167"/>
      <c r="R107" s="167"/>
    </row>
    <row r="108" spans="1:18" ht="12.75" customHeight="1" x14ac:dyDescent="0.25">
      <c r="A108" s="330" t="s">
        <v>2538</v>
      </c>
      <c r="B108" s="325"/>
      <c r="C108" s="325"/>
      <c r="D108" s="325"/>
      <c r="E108" s="325"/>
      <c r="F108" s="325"/>
      <c r="G108" s="325"/>
      <c r="H108" s="325"/>
      <c r="I108" s="333"/>
      <c r="P108" s="25"/>
      <c r="Q108" s="25"/>
      <c r="R108" s="25"/>
    </row>
    <row r="109" spans="1:18" s="166" customFormat="1" ht="12.75" customHeight="1" x14ac:dyDescent="0.25">
      <c r="A109" s="42" t="s">
        <v>2350</v>
      </c>
      <c r="B109" s="290" t="str">
        <f>VLOOKUP($A$4,'Template IF 2'!$B$4:$ON$221,247,FALSE)</f>
        <v>--</v>
      </c>
      <c r="C109" s="290" t="str">
        <f>VLOOKUP($A$4,'Template IF 2'!$B$4:$ON$221,247,FALSE)</f>
        <v>--</v>
      </c>
      <c r="D109" s="290" t="str">
        <f>VLOOKUP($A$4,'Template IF 2'!$B$4:$ON$221,247,FALSE)</f>
        <v>--</v>
      </c>
      <c r="E109" s="290" t="str">
        <f>VLOOKUP($A$4,'Template IF 2'!$B$4:$ON$221,247,FALSE)</f>
        <v>--</v>
      </c>
      <c r="F109" s="290" t="str">
        <f>VLOOKUP($A$4,'Template IF 2'!$B$4:$ON$221,247,FALSE)</f>
        <v>--</v>
      </c>
      <c r="G109" s="290">
        <f>VLOOKUP($A$4,'Template 3'!$B$4:$SV$221,386,FALSE)</f>
        <v>4.9339639709493266</v>
      </c>
      <c r="H109" s="290">
        <f>VLOOKUP($A$4,'Template 3'!$B$4:$SV$221,390,FALSE)</f>
        <v>7.4285296483146999</v>
      </c>
      <c r="I109" s="290">
        <f>VLOOKUP($A$4,'Template 3'!$B$4:$SV$221,394,FALSE)</f>
        <v>8.0217887238697561</v>
      </c>
      <c r="J109" s="165"/>
      <c r="K109" s="164"/>
      <c r="P109" s="167"/>
      <c r="Q109" s="167"/>
      <c r="R109" s="167"/>
    </row>
    <row r="110" spans="1:18" s="166" customFormat="1" ht="13.2" x14ac:dyDescent="0.25">
      <c r="A110" s="42" t="s">
        <v>284</v>
      </c>
      <c r="B110" s="290" t="str">
        <f>VLOOKUP($A$4,'Template IF 2'!$B$4:$ON$221,247,FALSE)</f>
        <v>--</v>
      </c>
      <c r="C110" s="290" t="str">
        <f>VLOOKUP($A$4,'Template IF 2'!$B$4:$ON$221,247,FALSE)</f>
        <v>--</v>
      </c>
      <c r="D110" s="290" t="str">
        <f>VLOOKUP($A$4,'Template IF 2'!$B$4:$ON$221,247,FALSE)</f>
        <v>--</v>
      </c>
      <c r="E110" s="290" t="str">
        <f>VLOOKUP($A$4,'Template IF 2'!$B$4:$ON$221,247,FALSE)</f>
        <v>--</v>
      </c>
      <c r="F110" s="290" t="str">
        <f>VLOOKUP($A$4,'Template IF 2'!$B$4:$ON$221,247,FALSE)</f>
        <v>--</v>
      </c>
      <c r="G110" s="290">
        <f>VLOOKUP($A$4,'Template 3'!$B$4:$SV$221,387,FALSE)</f>
        <v>9.0846524432209659</v>
      </c>
      <c r="H110" s="290">
        <f>VLOOKUP($A$4,'Template 3'!$B$4:$SV$221,391,FALSE)</f>
        <v>8.9869391622115842</v>
      </c>
      <c r="I110" s="290">
        <f>VLOOKUP($A$4,'Template 3'!$B$4:$SV$221,395,FALSE)</f>
        <v>10.832529733204675</v>
      </c>
      <c r="J110" s="165"/>
      <c r="K110" s="164"/>
      <c r="O110" s="167"/>
      <c r="P110" s="167"/>
      <c r="Q110" s="167"/>
      <c r="R110" s="167"/>
    </row>
    <row r="111" spans="1:18" s="166" customFormat="1" ht="13.2" x14ac:dyDescent="0.25">
      <c r="A111" s="42" t="s">
        <v>262</v>
      </c>
      <c r="B111" s="290" t="str">
        <f>VLOOKUP($A$4,'Template IF 2'!$B$4:$ON$221,247,FALSE)</f>
        <v>--</v>
      </c>
      <c r="C111" s="290" t="str">
        <f>VLOOKUP($A$4,'Template IF 2'!$B$4:$ON$221,247,FALSE)</f>
        <v>--</v>
      </c>
      <c r="D111" s="290" t="str">
        <f>VLOOKUP($A$4,'Template IF 2'!$B$4:$ON$221,247,FALSE)</f>
        <v>--</v>
      </c>
      <c r="E111" s="290" t="str">
        <f>VLOOKUP($A$4,'Template IF 2'!$B$4:$ON$221,247,FALSE)</f>
        <v>--</v>
      </c>
      <c r="F111" s="290" t="str">
        <f>VLOOKUP($A$4,'Template IF 2'!$B$4:$ON$221,247,FALSE)</f>
        <v>--</v>
      </c>
      <c r="G111" s="290">
        <f>VLOOKUP($A$4,'Template 3'!$B$4:$SV$221,388,FALSE)</f>
        <v>8.7020400298658256</v>
      </c>
      <c r="H111" s="290">
        <f>VLOOKUP($A$4,'Template 3'!$B$4:$SV$221,392,FALSE)</f>
        <v>7.9998197223725089</v>
      </c>
      <c r="I111" s="290">
        <f>VLOOKUP($A$4,'Template 3'!$B$4:$SV$221,396,FALSE)</f>
        <v>9.2193514186277543</v>
      </c>
      <c r="J111" s="165"/>
      <c r="K111" s="164"/>
    </row>
    <row r="112" spans="1:18" s="166" customFormat="1" ht="13.2" x14ac:dyDescent="0.25">
      <c r="A112" s="42" t="s">
        <v>285</v>
      </c>
      <c r="B112" s="290" t="str">
        <f>VLOOKUP($A$4,'Template IF 2'!$B$4:$ON$221,247,FALSE)</f>
        <v>--</v>
      </c>
      <c r="C112" s="290" t="str">
        <f>VLOOKUP($A$4,'Template IF 2'!$B$4:$ON$221,247,FALSE)</f>
        <v>--</v>
      </c>
      <c r="D112" s="290" t="str">
        <f>VLOOKUP($A$4,'Template IF 2'!$B$4:$ON$221,247,FALSE)</f>
        <v>--</v>
      </c>
      <c r="E112" s="290" t="str">
        <f>VLOOKUP($A$4,'Template IF 2'!$B$4:$ON$221,247,FALSE)</f>
        <v>--</v>
      </c>
      <c r="F112" s="290" t="str">
        <f>VLOOKUP($A$4,'Template IF 2'!$B$4:$ON$221,247,FALSE)</f>
        <v>--</v>
      </c>
      <c r="G112" s="290">
        <f>VLOOKUP($A$4,'Template 3'!$B$4:$SV$221,389,FALSE)</f>
        <v>6.6284485847367129</v>
      </c>
      <c r="H112" s="290">
        <f>VLOOKUP($A$4,'Template 3'!$B$4:$SV$221,393,FALSE)</f>
        <v>6.3626189143816543</v>
      </c>
      <c r="I112" s="290">
        <f>VLOOKUP($A$4,'Template 3'!$B$4:$SV$221,397,FALSE)</f>
        <v>6.614102945551906</v>
      </c>
      <c r="J112" s="165"/>
      <c r="K112" s="164"/>
      <c r="O112" s="167"/>
      <c r="P112" s="167"/>
      <c r="Q112" s="167"/>
      <c r="R112" s="167"/>
    </row>
    <row r="113" spans="1:18" ht="12.75" customHeight="1" x14ac:dyDescent="0.25">
      <c r="A113" s="330" t="s">
        <v>2540</v>
      </c>
      <c r="B113" s="325"/>
      <c r="C113" s="325"/>
      <c r="D113" s="325"/>
      <c r="E113" s="325"/>
      <c r="F113" s="325"/>
      <c r="G113" s="325"/>
      <c r="H113" s="325"/>
      <c r="I113" s="333"/>
      <c r="O113" s="25"/>
      <c r="P113" s="25"/>
      <c r="Q113" s="25"/>
      <c r="R113" s="25"/>
    </row>
    <row r="114" spans="1:18" s="166" customFormat="1" ht="12.75" customHeight="1" x14ac:dyDescent="0.25">
      <c r="A114" s="42" t="s">
        <v>2350</v>
      </c>
      <c r="B114" s="290" t="str">
        <f>VLOOKUP($A$4,'Template IF 2'!$B$4:$ON$221,247,FALSE)</f>
        <v>--</v>
      </c>
      <c r="C114" s="290" t="str">
        <f>VLOOKUP($A$4,'Template IF 2'!$B$4:$ON$221,247,FALSE)</f>
        <v>--</v>
      </c>
      <c r="D114" s="290" t="str">
        <f>VLOOKUP($A$4,'Template IF 2'!$B$4:$ON$221,247,FALSE)</f>
        <v>--</v>
      </c>
      <c r="E114" s="290" t="str">
        <f>VLOOKUP($A$4,'Template IF 2'!$B$4:$ON$221,247,FALSE)</f>
        <v>--</v>
      </c>
      <c r="F114" s="290" t="str">
        <f>VLOOKUP($A$4,'Template IF 2'!$B$4:$ON$221,247,FALSE)</f>
        <v>--</v>
      </c>
      <c r="G114" s="290">
        <f>VLOOKUP($A$4,'Template 3'!$B$4:$SV$221,398,FALSE)</f>
        <v>8.1325223243173852</v>
      </c>
      <c r="H114" s="290">
        <f>VLOOKUP($A$4,'Template 3'!$B$4:$SV$221,402,FALSE)</f>
        <v>11.060424950601341</v>
      </c>
      <c r="I114" s="290">
        <f>VLOOKUP($A$4,'Template 3'!$B$4:$SV$221,406,FALSE)</f>
        <v>9.4578846781335741</v>
      </c>
      <c r="J114" s="165"/>
      <c r="K114" s="164"/>
      <c r="O114" s="167"/>
      <c r="P114" s="167"/>
      <c r="Q114" s="167"/>
      <c r="R114" s="167"/>
    </row>
    <row r="115" spans="1:18" s="166" customFormat="1" ht="13.2" x14ac:dyDescent="0.25">
      <c r="A115" s="42" t="s">
        <v>284</v>
      </c>
      <c r="B115" s="290" t="str">
        <f>VLOOKUP($A$4,'Template IF 2'!$B$4:$ON$221,247,FALSE)</f>
        <v>--</v>
      </c>
      <c r="C115" s="290" t="str">
        <f>VLOOKUP($A$4,'Template IF 2'!$B$4:$ON$221,247,FALSE)</f>
        <v>--</v>
      </c>
      <c r="D115" s="290" t="str">
        <f>VLOOKUP($A$4,'Template IF 2'!$B$4:$ON$221,247,FALSE)</f>
        <v>--</v>
      </c>
      <c r="E115" s="290" t="str">
        <f>VLOOKUP($A$4,'Template IF 2'!$B$4:$ON$221,247,FALSE)</f>
        <v>--</v>
      </c>
      <c r="F115" s="290" t="str">
        <f>VLOOKUP($A$4,'Template IF 2'!$B$4:$ON$221,247,FALSE)</f>
        <v>--</v>
      </c>
      <c r="G115" s="290">
        <f>VLOOKUP($A$4,'Template 3'!$B$4:$SV$221,399,FALSE)</f>
        <v>8.6676643150667232</v>
      </c>
      <c r="H115" s="290">
        <f>VLOOKUP($A$4,'Template 3'!$B$4:$SV$221,403,FALSE)</f>
        <v>8.558599214765934</v>
      </c>
      <c r="I115" s="290">
        <f>VLOOKUP($A$4,'Template 3'!$B$4:$SV$221,407,FALSE)</f>
        <v>8.229288818376185</v>
      </c>
      <c r="J115" s="165"/>
      <c r="K115" s="164"/>
      <c r="O115" s="167"/>
      <c r="P115" s="167"/>
      <c r="Q115" s="167"/>
      <c r="R115" s="167"/>
    </row>
    <row r="116" spans="1:18" s="166" customFormat="1" ht="13.2" x14ac:dyDescent="0.25">
      <c r="A116" s="42" t="s">
        <v>262</v>
      </c>
      <c r="B116" s="290" t="str">
        <f>VLOOKUP($A$4,'Template IF 2'!$B$4:$ON$221,247,FALSE)</f>
        <v>--</v>
      </c>
      <c r="C116" s="290" t="str">
        <f>VLOOKUP($A$4,'Template IF 2'!$B$4:$ON$221,247,FALSE)</f>
        <v>--</v>
      </c>
      <c r="D116" s="290" t="str">
        <f>VLOOKUP($A$4,'Template IF 2'!$B$4:$ON$221,247,FALSE)</f>
        <v>--</v>
      </c>
      <c r="E116" s="290" t="str">
        <f>VLOOKUP($A$4,'Template IF 2'!$B$4:$ON$221,247,FALSE)</f>
        <v>--</v>
      </c>
      <c r="F116" s="290" t="str">
        <f>VLOOKUP($A$4,'Template IF 2'!$B$4:$ON$221,247,FALSE)</f>
        <v>--</v>
      </c>
      <c r="G116" s="290">
        <f>VLOOKUP($A$4,'Template 3'!$B$4:$SV$221,400,FALSE)</f>
        <v>7.9923813197676026</v>
      </c>
      <c r="H116" s="290">
        <f>VLOOKUP($A$4,'Template 3'!$B$4:$SV$221,404,FALSE)</f>
        <v>7.2512115406288657</v>
      </c>
      <c r="I116" s="290">
        <f>VLOOKUP($A$4,'Template 3'!$B$4:$SV$221,408,FALSE)</f>
        <v>7.3003995473336198</v>
      </c>
      <c r="J116" s="165"/>
      <c r="K116" s="164"/>
    </row>
    <row r="117" spans="1:18" s="166" customFormat="1" ht="13.2" x14ac:dyDescent="0.25">
      <c r="A117" s="42" t="s">
        <v>285</v>
      </c>
      <c r="B117" s="290" t="str">
        <f>VLOOKUP($A$4,'Template IF 2'!$B$4:$ON$221,247,FALSE)</f>
        <v>--</v>
      </c>
      <c r="C117" s="290" t="str">
        <f>VLOOKUP($A$4,'Template IF 2'!$B$4:$ON$221,247,FALSE)</f>
        <v>--</v>
      </c>
      <c r="D117" s="290" t="str">
        <f>VLOOKUP($A$4,'Template IF 2'!$B$4:$ON$221,247,FALSE)</f>
        <v>--</v>
      </c>
      <c r="E117" s="290" t="str">
        <f>VLOOKUP($A$4,'Template IF 2'!$B$4:$ON$221,247,FALSE)</f>
        <v>--</v>
      </c>
      <c r="F117" s="290" t="str">
        <f>VLOOKUP($A$4,'Template IF 2'!$B$4:$ON$221,247,FALSE)</f>
        <v>--</v>
      </c>
      <c r="G117" s="290">
        <f>VLOOKUP($A$4,'Template 3'!$B$4:$SV$221,401,FALSE)</f>
        <v>6.662068965517288</v>
      </c>
      <c r="H117" s="290">
        <f>VLOOKUP($A$4,'Template 3'!$B$4:$SV$221,405,FALSE)</f>
        <v>5.918236001902808</v>
      </c>
      <c r="I117" s="290">
        <f>VLOOKUP($A$4,'Template 3'!$B$4:$SV$221,409,FALSE)</f>
        <v>5.7162431860832452</v>
      </c>
      <c r="J117" s="165"/>
      <c r="K117" s="164"/>
      <c r="O117" s="167"/>
      <c r="P117" s="167"/>
      <c r="Q117" s="167"/>
      <c r="R117" s="167"/>
    </row>
    <row r="118" spans="1:18" s="166" customFormat="1" ht="13.2" customHeight="1" x14ac:dyDescent="0.25">
      <c r="A118" s="330" t="s">
        <v>2541</v>
      </c>
      <c r="B118" s="325"/>
      <c r="C118" s="325"/>
      <c r="D118" s="325"/>
      <c r="E118" s="325"/>
      <c r="F118" s="325"/>
      <c r="G118" s="325"/>
      <c r="H118" s="325"/>
      <c r="I118" s="333"/>
      <c r="J118" s="165"/>
      <c r="K118" s="164"/>
      <c r="O118" s="167"/>
      <c r="P118" s="167"/>
      <c r="Q118" s="167"/>
      <c r="R118" s="167"/>
    </row>
    <row r="119" spans="1:18" s="166" customFormat="1" ht="13.2" x14ac:dyDescent="0.25">
      <c r="A119" s="42" t="s">
        <v>2350</v>
      </c>
      <c r="B119" s="290" t="str">
        <f>VLOOKUP($A$4,'Template IF 2'!$B$4:$ON$221,247,FALSE)</f>
        <v>--</v>
      </c>
      <c r="C119" s="290" t="str">
        <f>VLOOKUP($A$4,'Template IF 2'!$B$4:$ON$221,247,FALSE)</f>
        <v>--</v>
      </c>
      <c r="D119" s="290" t="str">
        <f>VLOOKUP($A$4,'Template IF 2'!$B$4:$ON$221,247,FALSE)</f>
        <v>--</v>
      </c>
      <c r="E119" s="290" t="str">
        <f>VLOOKUP($A$4,'Template IF 2'!$B$4:$ON$221,247,FALSE)</f>
        <v>--</v>
      </c>
      <c r="F119" s="290" t="str">
        <f>VLOOKUP($A$4,'Template IF 2'!$B$4:$ON$221,247,FALSE)</f>
        <v>--</v>
      </c>
      <c r="G119" s="290" t="str">
        <f>VLOOKUP($A$4,'Template 3'!$B$4:$SV$221,410,FALSE)</f>
        <v>--</v>
      </c>
      <c r="H119" s="290" t="str">
        <f>VLOOKUP($A$4,'Template 3'!$B$4:$SV$221,414,FALSE)</f>
        <v>--</v>
      </c>
      <c r="I119" s="290" t="str">
        <f>VLOOKUP($A$4,'Template 3'!$B$4:$SV$221,418,FALSE)</f>
        <v>--</v>
      </c>
      <c r="J119" s="165"/>
      <c r="K119" s="164"/>
      <c r="O119" s="167"/>
      <c r="P119" s="167"/>
      <c r="Q119" s="167"/>
      <c r="R119" s="167"/>
    </row>
    <row r="120" spans="1:18" s="166" customFormat="1" ht="13.2" x14ac:dyDescent="0.25">
      <c r="A120" s="42" t="s">
        <v>284</v>
      </c>
      <c r="B120" s="290" t="str">
        <f>VLOOKUP($A$4,'Template IF 2'!$B$4:$ON$221,247,FALSE)</f>
        <v>--</v>
      </c>
      <c r="C120" s="290" t="str">
        <f>VLOOKUP($A$4,'Template IF 2'!$B$4:$ON$221,247,FALSE)</f>
        <v>--</v>
      </c>
      <c r="D120" s="290" t="str">
        <f>VLOOKUP($A$4,'Template IF 2'!$B$4:$ON$221,247,FALSE)</f>
        <v>--</v>
      </c>
      <c r="E120" s="290" t="str">
        <f>VLOOKUP($A$4,'Template IF 2'!$B$4:$ON$221,247,FALSE)</f>
        <v>--</v>
      </c>
      <c r="F120" s="290" t="str">
        <f>VLOOKUP($A$4,'Template IF 2'!$B$4:$ON$221,247,FALSE)</f>
        <v>--</v>
      </c>
      <c r="G120" s="290">
        <f>VLOOKUP($A$4,'Template 3'!$B$4:$SV$221,411,FALSE)</f>
        <v>10.768317301983245</v>
      </c>
      <c r="H120" s="290">
        <f>VLOOKUP($A$4,'Template 3'!$B$4:$SV$221,415,FALSE)</f>
        <v>9.7476184026366521</v>
      </c>
      <c r="I120" s="290">
        <f>VLOOKUP($A$4,'Template 3'!$B$4:$SV$221,419,FALSE)</f>
        <v>10.299995405889799</v>
      </c>
      <c r="J120" s="165"/>
      <c r="K120" s="164"/>
      <c r="O120" s="167"/>
      <c r="P120" s="167"/>
      <c r="Q120" s="167"/>
      <c r="R120" s="167"/>
    </row>
    <row r="121" spans="1:18" s="166" customFormat="1" ht="13.2" x14ac:dyDescent="0.25">
      <c r="A121" s="42" t="s">
        <v>262</v>
      </c>
      <c r="B121" s="290" t="str">
        <f>VLOOKUP($A$4,'Template IF 2'!$B$4:$ON$221,247,FALSE)</f>
        <v>--</v>
      </c>
      <c r="C121" s="290" t="str">
        <f>VLOOKUP($A$4,'Template IF 2'!$B$4:$ON$221,247,FALSE)</f>
        <v>--</v>
      </c>
      <c r="D121" s="290" t="str">
        <f>VLOOKUP($A$4,'Template IF 2'!$B$4:$ON$221,247,FALSE)</f>
        <v>--</v>
      </c>
      <c r="E121" s="290" t="str">
        <f>VLOOKUP($A$4,'Template IF 2'!$B$4:$ON$221,247,FALSE)</f>
        <v>--</v>
      </c>
      <c r="F121" s="290" t="str">
        <f>VLOOKUP($A$4,'Template IF 2'!$B$4:$ON$221,247,FALSE)</f>
        <v>--</v>
      </c>
      <c r="G121" s="290">
        <f>VLOOKUP($A$4,'Template 3'!$B$4:$SV$221,412,FALSE)</f>
        <v>11.924635723246164</v>
      </c>
      <c r="H121" s="290">
        <f>VLOOKUP($A$4,'Template 3'!$B$4:$SV$221,416,FALSE)</f>
        <v>10.09604545249584</v>
      </c>
      <c r="I121" s="290">
        <f>VLOOKUP($A$4,'Template 3'!$B$4:$SV$221,420,FALSE)</f>
        <v>11.036565684511453</v>
      </c>
      <c r="J121" s="165"/>
      <c r="K121" s="164"/>
      <c r="O121" s="167"/>
      <c r="P121" s="167"/>
      <c r="Q121" s="167"/>
      <c r="R121" s="167"/>
    </row>
    <row r="122" spans="1:18" s="166" customFormat="1" ht="13.2" x14ac:dyDescent="0.25">
      <c r="A122" s="42" t="s">
        <v>285</v>
      </c>
      <c r="B122" s="290" t="str">
        <f>VLOOKUP($A$4,'Template IF 2'!$B$4:$ON$221,247,FALSE)</f>
        <v>--</v>
      </c>
      <c r="C122" s="290" t="str">
        <f>VLOOKUP($A$4,'Template IF 2'!$B$4:$ON$221,247,FALSE)</f>
        <v>--</v>
      </c>
      <c r="D122" s="290" t="str">
        <f>VLOOKUP($A$4,'Template IF 2'!$B$4:$ON$221,247,FALSE)</f>
        <v>--</v>
      </c>
      <c r="E122" s="290" t="str">
        <f>VLOOKUP($A$4,'Template IF 2'!$B$4:$ON$221,247,FALSE)</f>
        <v>--</v>
      </c>
      <c r="F122" s="290" t="str">
        <f>VLOOKUP($A$4,'Template IF 2'!$B$4:$ON$221,247,FALSE)</f>
        <v>--</v>
      </c>
      <c r="G122" s="290">
        <f>VLOOKUP($A$4,'Template 3'!$B$4:$SV$221,413,FALSE)</f>
        <v>13.917625313801754</v>
      </c>
      <c r="H122" s="290">
        <f>VLOOKUP($A$4,'Template 3'!$B$4:$SV$221,417,FALSE)</f>
        <v>10.235383022194908</v>
      </c>
      <c r="I122" s="290">
        <f>VLOOKUP($A$4,'Template 3'!$B$4:$SV$221,421,FALSE)</f>
        <v>9.4830150514606366</v>
      </c>
      <c r="J122" s="165"/>
      <c r="K122" s="164"/>
      <c r="O122" s="167"/>
      <c r="P122" s="167"/>
      <c r="Q122" s="167"/>
      <c r="R122" s="167"/>
    </row>
    <row r="123" spans="1:18" s="166" customFormat="1" ht="13.2" customHeight="1" x14ac:dyDescent="0.25">
      <c r="A123" s="330" t="s">
        <v>2542</v>
      </c>
      <c r="B123" s="325"/>
      <c r="C123" s="325"/>
      <c r="D123" s="325"/>
      <c r="E123" s="325"/>
      <c r="F123" s="325"/>
      <c r="G123" s="325"/>
      <c r="H123" s="325"/>
      <c r="I123" s="333"/>
      <c r="J123" s="165"/>
      <c r="K123" s="164"/>
      <c r="O123" s="167"/>
      <c r="P123" s="167"/>
      <c r="Q123" s="167"/>
      <c r="R123" s="167"/>
    </row>
    <row r="124" spans="1:18" s="166" customFormat="1" ht="13.2" x14ac:dyDescent="0.25">
      <c r="A124" s="42" t="s">
        <v>2350</v>
      </c>
      <c r="B124" s="290" t="str">
        <f>VLOOKUP($A$4,'Template IF 2'!$B$4:$ON$221,247,FALSE)</f>
        <v>--</v>
      </c>
      <c r="C124" s="290" t="str">
        <f>VLOOKUP($A$4,'Template IF 2'!$B$4:$ON$221,247,FALSE)</f>
        <v>--</v>
      </c>
      <c r="D124" s="290" t="str">
        <f>VLOOKUP($A$4,'Template IF 2'!$B$4:$ON$221,247,FALSE)</f>
        <v>--</v>
      </c>
      <c r="E124" s="290" t="str">
        <f>VLOOKUP($A$4,'Template IF 2'!$B$4:$ON$221,247,FALSE)</f>
        <v>--</v>
      </c>
      <c r="F124" s="290" t="str">
        <f>VLOOKUP($A$4,'Template IF 2'!$B$4:$ON$221,247,FALSE)</f>
        <v>--</v>
      </c>
      <c r="G124" s="290">
        <f>VLOOKUP($A$4,'Template 3'!$B$4:$SV$221,422,FALSE)</f>
        <v>12.54311127246322</v>
      </c>
      <c r="H124" s="290">
        <f>VLOOKUP($A$4,'Template 3'!$B$4:$SV$221,426,FALSE)</f>
        <v>15.745315786898841</v>
      </c>
      <c r="I124" s="290">
        <f>VLOOKUP($A$4,'Template 3'!$B$4:$SV$221,430,FALSE)</f>
        <v>15.347043701799494</v>
      </c>
      <c r="J124" s="165"/>
      <c r="K124" s="164"/>
      <c r="O124" s="167"/>
      <c r="P124" s="167"/>
      <c r="Q124" s="167"/>
      <c r="R124" s="167"/>
    </row>
    <row r="125" spans="1:18" s="166" customFormat="1" ht="13.2" x14ac:dyDescent="0.25">
      <c r="A125" s="42" t="s">
        <v>284</v>
      </c>
      <c r="B125" s="290" t="str">
        <f>VLOOKUP($A$4,'Template IF 2'!$B$4:$ON$221,247,FALSE)</f>
        <v>--</v>
      </c>
      <c r="C125" s="290" t="str">
        <f>VLOOKUP($A$4,'Template IF 2'!$B$4:$ON$221,247,FALSE)</f>
        <v>--</v>
      </c>
      <c r="D125" s="290" t="str">
        <f>VLOOKUP($A$4,'Template IF 2'!$B$4:$ON$221,247,FALSE)</f>
        <v>--</v>
      </c>
      <c r="E125" s="290" t="str">
        <f>VLOOKUP($A$4,'Template IF 2'!$B$4:$ON$221,247,FALSE)</f>
        <v>--</v>
      </c>
      <c r="F125" s="290" t="str">
        <f>VLOOKUP($A$4,'Template IF 2'!$B$4:$ON$221,247,FALSE)</f>
        <v>--</v>
      </c>
      <c r="G125" s="290">
        <f>VLOOKUP($A$4,'Template 3'!$B$4:$SV$221,423,FALSE)</f>
        <v>13.87780311668557</v>
      </c>
      <c r="H125" s="290">
        <f>VLOOKUP($A$4,'Template 3'!$B$4:$SV$221,427,FALSE)</f>
        <v>13.375479792278128</v>
      </c>
      <c r="I125" s="290">
        <f>VLOOKUP($A$4,'Template 3'!$B$4:$SV$221,431,FALSE)</f>
        <v>13.831522363373166</v>
      </c>
      <c r="J125" s="165"/>
      <c r="K125" s="164"/>
      <c r="O125" s="167"/>
      <c r="P125" s="167"/>
      <c r="Q125" s="167"/>
      <c r="R125" s="167"/>
    </row>
    <row r="126" spans="1:18" s="166" customFormat="1" ht="13.2" x14ac:dyDescent="0.25">
      <c r="A126" s="42" t="s">
        <v>262</v>
      </c>
      <c r="B126" s="290" t="str">
        <f>VLOOKUP($A$4,'Template IF 2'!$B$4:$ON$221,247,FALSE)</f>
        <v>--</v>
      </c>
      <c r="C126" s="290" t="str">
        <f>VLOOKUP($A$4,'Template IF 2'!$B$4:$ON$221,247,FALSE)</f>
        <v>--</v>
      </c>
      <c r="D126" s="290" t="str">
        <f>VLOOKUP($A$4,'Template IF 2'!$B$4:$ON$221,247,FALSE)</f>
        <v>--</v>
      </c>
      <c r="E126" s="290" t="str">
        <f>VLOOKUP($A$4,'Template IF 2'!$B$4:$ON$221,247,FALSE)</f>
        <v>--</v>
      </c>
      <c r="F126" s="290" t="str">
        <f>VLOOKUP($A$4,'Template IF 2'!$B$4:$ON$221,247,FALSE)</f>
        <v>--</v>
      </c>
      <c r="G126" s="290">
        <f>VLOOKUP($A$4,'Template 3'!$B$4:$SV$221,424,FALSE)</f>
        <v>11.41051311123427</v>
      </c>
      <c r="H126" s="290">
        <f>VLOOKUP($A$4,'Template 3'!$B$4:$SV$221,428,FALSE)</f>
        <v>11.532389029231368</v>
      </c>
      <c r="I126" s="290">
        <f>VLOOKUP($A$4,'Template 3'!$B$4:$SV$221,432,FALSE)</f>
        <v>11.885000230552933</v>
      </c>
      <c r="J126" s="165"/>
      <c r="K126" s="164"/>
      <c r="O126" s="167"/>
      <c r="P126" s="167"/>
      <c r="Q126" s="167"/>
      <c r="R126" s="167"/>
    </row>
    <row r="127" spans="1:18" s="166" customFormat="1" ht="13.2" x14ac:dyDescent="0.25">
      <c r="A127" s="42" t="s">
        <v>285</v>
      </c>
      <c r="B127" s="290" t="str">
        <f>VLOOKUP($A$4,'Template IF 2'!$B$4:$ON$221,247,FALSE)</f>
        <v>--</v>
      </c>
      <c r="C127" s="290" t="str">
        <f>VLOOKUP($A$4,'Template IF 2'!$B$4:$ON$221,247,FALSE)</f>
        <v>--</v>
      </c>
      <c r="D127" s="290" t="str">
        <f>VLOOKUP($A$4,'Template IF 2'!$B$4:$ON$221,247,FALSE)</f>
        <v>--</v>
      </c>
      <c r="E127" s="290" t="str">
        <f>VLOOKUP($A$4,'Template IF 2'!$B$4:$ON$221,247,FALSE)</f>
        <v>--</v>
      </c>
      <c r="F127" s="290" t="str">
        <f>VLOOKUP($A$4,'Template IF 2'!$B$4:$ON$221,247,FALSE)</f>
        <v>--</v>
      </c>
      <c r="G127" s="290">
        <f>VLOOKUP($A$4,'Template 3'!$B$4:$SV$221,425,FALSE)</f>
        <v>9.9729714821557049</v>
      </c>
      <c r="H127" s="290">
        <f>VLOOKUP($A$4,'Template 3'!$B$4:$SV$221,429,FALSE)</f>
        <v>9.2168607254814496</v>
      </c>
      <c r="I127" s="290">
        <f>VLOOKUP($A$4,'Template 3'!$B$4:$SV$221,433,FALSE)</f>
        <v>8.6922893860066495</v>
      </c>
      <c r="J127" s="165"/>
      <c r="K127" s="164"/>
      <c r="O127" s="167"/>
      <c r="P127" s="167"/>
      <c r="Q127" s="167"/>
      <c r="R127" s="167"/>
    </row>
    <row r="128" spans="1:18" s="166" customFormat="1" ht="13.2" x14ac:dyDescent="0.25">
      <c r="A128" s="42"/>
      <c r="B128" s="290"/>
      <c r="C128" s="290"/>
      <c r="D128" s="290"/>
      <c r="E128" s="290"/>
      <c r="F128" s="290"/>
      <c r="G128" s="290"/>
      <c r="H128" s="290"/>
      <c r="I128" s="164"/>
      <c r="J128" s="165"/>
      <c r="K128" s="164"/>
      <c r="O128" s="167"/>
      <c r="P128" s="167"/>
      <c r="Q128" s="167"/>
      <c r="R128" s="167"/>
    </row>
    <row r="129" spans="1:18" ht="15.6" x14ac:dyDescent="0.25">
      <c r="A129" s="502" t="s">
        <v>264</v>
      </c>
      <c r="B129" s="502"/>
      <c r="C129" s="502"/>
      <c r="D129" s="502"/>
      <c r="E129" s="502"/>
      <c r="F129" s="502"/>
      <c r="G129" s="502"/>
      <c r="H129" s="502"/>
      <c r="O129" s="25"/>
      <c r="P129" s="25"/>
      <c r="Q129" s="25"/>
      <c r="R129" s="25"/>
    </row>
    <row r="130" spans="1:18" ht="15.6" x14ac:dyDescent="0.25">
      <c r="A130" s="331" t="str">
        <f>$A$4</f>
        <v>State of Minnesota</v>
      </c>
      <c r="B130" s="319"/>
      <c r="C130" s="319"/>
      <c r="D130" s="319"/>
      <c r="E130" s="319"/>
      <c r="F130" s="319"/>
      <c r="G130" s="319"/>
      <c r="H130" s="319"/>
      <c r="I130" s="334"/>
      <c r="O130" s="25"/>
      <c r="P130" s="25"/>
      <c r="Q130" s="25"/>
      <c r="R130" s="25"/>
    </row>
    <row r="131" spans="1:18" ht="1.5" customHeight="1" x14ac:dyDescent="0.25">
      <c r="O131" s="25"/>
      <c r="P131" s="25"/>
      <c r="Q131" s="25"/>
      <c r="R131" s="25"/>
    </row>
    <row r="132" spans="1:18" ht="18.75" customHeight="1" x14ac:dyDescent="0.25">
      <c r="A132" s="503" t="s">
        <v>265</v>
      </c>
      <c r="B132" s="503"/>
      <c r="C132" s="503"/>
      <c r="D132" s="503"/>
      <c r="E132" s="503"/>
      <c r="F132" s="503"/>
      <c r="G132" s="89"/>
      <c r="H132" s="89"/>
    </row>
    <row r="133" spans="1:18" ht="13.2" x14ac:dyDescent="0.25">
      <c r="B133" s="38">
        <v>1998</v>
      </c>
      <c r="C133" s="38">
        <v>2001</v>
      </c>
      <c r="D133" s="38">
        <v>2004</v>
      </c>
      <c r="E133" s="38">
        <v>2007</v>
      </c>
      <c r="F133" s="38">
        <v>2010</v>
      </c>
      <c r="G133" s="38">
        <v>2013</v>
      </c>
      <c r="H133" s="38">
        <v>2016</v>
      </c>
      <c r="I133" s="328">
        <v>2019</v>
      </c>
      <c r="O133" s="25"/>
      <c r="P133" s="25"/>
      <c r="Q133" s="25"/>
      <c r="R133" s="25"/>
    </row>
    <row r="134" spans="1:18" ht="12.75" customHeight="1" x14ac:dyDescent="0.25">
      <c r="A134" s="355" t="s">
        <v>201</v>
      </c>
      <c r="B134" s="356"/>
      <c r="C134" s="356"/>
      <c r="D134" s="356"/>
      <c r="E134" s="356"/>
      <c r="F134" s="356"/>
      <c r="G134" s="356"/>
      <c r="H134" s="356"/>
      <c r="I134" s="357"/>
      <c r="O134" s="25"/>
      <c r="P134" s="25"/>
      <c r="Q134" s="25"/>
      <c r="R134" s="25"/>
    </row>
    <row r="135" spans="1:18" s="166" customFormat="1" ht="12.75" customHeight="1" x14ac:dyDescent="0.25">
      <c r="A135" s="163" t="s">
        <v>2350</v>
      </c>
      <c r="B135" s="168" t="str">
        <f>VLOOKUP($A$4,'Template IF 2'!$B$4:$ON$221,296,FALSE)</f>
        <v>--</v>
      </c>
      <c r="C135" s="168" t="str">
        <f>VLOOKUP($A$4,'Template IF 2'!$B$4:$ON$221,296,FALSE)</f>
        <v>--</v>
      </c>
      <c r="D135" s="168" t="str">
        <f>VLOOKUP($A$4,'Template IF 2'!$B$4:$ON$221,296,FALSE)</f>
        <v>--</v>
      </c>
      <c r="E135" s="168" t="str">
        <f>VLOOKUP($A$4,'Template IF 2'!$B$4:$ON$221,296,FALSE)</f>
        <v>--</v>
      </c>
      <c r="F135" s="168" t="str">
        <f>VLOOKUP($A$4,'Template IF 2'!$B$4:$ON$221,296,FALSE)</f>
        <v>--</v>
      </c>
      <c r="G135" s="168">
        <f>VLOOKUP($A$4,'Template 3'!$B$4:$LB$121,302,FALSE)</f>
        <v>5</v>
      </c>
      <c r="H135" s="168">
        <f>VLOOKUP($A$4,'Template 3'!$B$4:$LB$121,303,FALSE)</f>
        <v>5</v>
      </c>
      <c r="I135" s="290">
        <f>VLOOKUP($A$4,'Template 3'!$B$4:$SV$221,434,FALSE)</f>
        <v>5.0501466553127026</v>
      </c>
      <c r="J135" s="165"/>
      <c r="K135" s="164"/>
      <c r="O135" s="167"/>
      <c r="P135" s="167"/>
      <c r="Q135" s="167"/>
      <c r="R135" s="167"/>
    </row>
    <row r="136" spans="1:18" ht="13.2" x14ac:dyDescent="0.25">
      <c r="A136" s="42" t="s">
        <v>261</v>
      </c>
      <c r="B136" s="46">
        <f>VLOOKUP($A$4,'Template 3'!$B$4:$KZ$121,152,FALSE)</f>
        <v>10.592678442970152</v>
      </c>
      <c r="C136" s="46">
        <f>VLOOKUP($A$4,'Template 3'!$B$4:$KZ$121,155,FALSE)</f>
        <v>8.5822586626014754</v>
      </c>
      <c r="D136" s="46">
        <f>VLOOKUP($A$4,'Template 3'!$B$4:$KZ$121,158,FALSE)</f>
        <v>10.046804563984214</v>
      </c>
      <c r="E136" s="46">
        <f>VLOOKUP($A$4,'Template 3'!$B$4:$KZ$121,161,FALSE)</f>
        <v>7.690364413380756</v>
      </c>
      <c r="F136" s="46">
        <f>VLOOKUP($A$4,'Template 3'!$B$4:$KZ$121,164,FALSE)</f>
        <v>7.6298916648242256</v>
      </c>
      <c r="G136" s="46" t="str">
        <f>VLOOKUP($A$4,'Template IF 2'!$B$4:$ON$221,247,FALSE)</f>
        <v>--</v>
      </c>
      <c r="H136" s="46" t="str">
        <f>VLOOKUP($A$4,'Template IF 2'!$B$4:$ON$221,247,FALSE)</f>
        <v>--</v>
      </c>
      <c r="I136" s="46" t="str">
        <f>VLOOKUP($A$4,'Template IF 2'!$B$4:$ON$221,247,FALSE)</f>
        <v>--</v>
      </c>
      <c r="O136" s="25"/>
      <c r="P136" s="25"/>
      <c r="Q136" s="25"/>
      <c r="R136" s="25"/>
    </row>
    <row r="137" spans="1:18" ht="13.2" x14ac:dyDescent="0.25">
      <c r="A137" s="42" t="s">
        <v>284</v>
      </c>
      <c r="B137" s="46" t="str">
        <f>VLOOKUP($A$4,'Template IF 2'!$B$4:$ON$221,247,FALSE)</f>
        <v>--</v>
      </c>
      <c r="C137" s="46" t="str">
        <f>VLOOKUP($A$4,'Template IF 2'!$B$4:$ON$221,247,FALSE)</f>
        <v>--</v>
      </c>
      <c r="D137" s="46" t="str">
        <f>VLOOKUP($A$4,'Template IF 2'!$B$4:$ON$221,247,FALSE)</f>
        <v>--</v>
      </c>
      <c r="E137" s="46" t="str">
        <f>VLOOKUP($A$4,'Template IF 2'!$B$4:$ON$221,247,FALSE)</f>
        <v>--</v>
      </c>
      <c r="F137" s="46" t="str">
        <f>VLOOKUP($A$4,'Template IF 2'!$B$4:$ON$221,247,FALSE)</f>
        <v>--</v>
      </c>
      <c r="G137" s="46">
        <f>VLOOKUP($A$4,'Template 3'!$B$4:$KZ$121,266,FALSE)</f>
        <v>6.5363485371151402</v>
      </c>
      <c r="H137" s="46">
        <f>VLOOKUP($A$4,'Template 3'!$B$4:$KZ$121,269,FALSE)</f>
        <v>5.8199303598076799</v>
      </c>
      <c r="I137" s="290">
        <f>VLOOKUP($A$4,'Template 3'!$B$4:$SV$221,435,FALSE)</f>
        <v>6.2590204945636296</v>
      </c>
      <c r="O137" s="25"/>
      <c r="P137" s="25"/>
      <c r="Q137" s="25"/>
      <c r="R137" s="25"/>
    </row>
    <row r="138" spans="1:18" ht="13.2" x14ac:dyDescent="0.25">
      <c r="A138" s="42" t="s">
        <v>262</v>
      </c>
      <c r="B138" s="46">
        <f>VLOOKUP($A$4,'Template 3'!$B$4:$KZ$121,153,FALSE)</f>
        <v>11.957386244715179</v>
      </c>
      <c r="C138" s="46">
        <f>VLOOKUP($A$4,'Template 3'!$B$4:$KZ$121,156,FALSE)</f>
        <v>11.153957789111413</v>
      </c>
      <c r="D138" s="46">
        <f>VLOOKUP($A$4,'Template 3'!$B$4:$KZ$121,159,FALSE)</f>
        <v>12.889983579638688</v>
      </c>
      <c r="E138" s="46">
        <f>VLOOKUP($A$4,'Template 3'!$B$4:$KZ$121,162,FALSE)</f>
        <v>9.9107069377006347</v>
      </c>
      <c r="F138" s="46">
        <f>VLOOKUP($A$4,'Template 3'!$B$4:$KZ$121,165,FALSE)</f>
        <v>9.6107406340696375</v>
      </c>
      <c r="G138" s="46">
        <f>VLOOKUP($A$4,'Template 3'!$B$4:$KZ$121,267,FALSE)</f>
        <v>7.37007630439268</v>
      </c>
      <c r="H138" s="46">
        <f>VLOOKUP($A$4,'Template 3'!$B$4:$KZ$121,270,FALSE)</f>
        <v>5.6236705623670602</v>
      </c>
      <c r="I138" s="290">
        <f>VLOOKUP($A$4,'Template 3'!$B$4:$SV$221,436,FALSE)</f>
        <v>6.040184072220625</v>
      </c>
    </row>
    <row r="139" spans="1:18" ht="13.2" x14ac:dyDescent="0.25">
      <c r="A139" s="42" t="s">
        <v>285</v>
      </c>
      <c r="B139" s="46" t="str">
        <f>VLOOKUP($A$4,'Template IF 2'!$B$4:$ON$221,249,FALSE)</f>
        <v>--</v>
      </c>
      <c r="C139" s="46" t="str">
        <f>VLOOKUP($A$4,'Template IF 2'!$B$4:$ON$221,249,FALSE)</f>
        <v>--</v>
      </c>
      <c r="D139" s="46" t="str">
        <f>VLOOKUP($A$4,'Template IF 2'!$B$4:$ON$221,249,FALSE)</f>
        <v>--</v>
      </c>
      <c r="E139" s="46" t="str">
        <f>VLOOKUP($A$4,'Template IF 2'!$B$4:$ON$221,249,FALSE)</f>
        <v>--</v>
      </c>
      <c r="F139" s="46" t="str">
        <f>VLOOKUP($A$4,'Template IF 2'!$B$4:$ON$221,249,FALSE)</f>
        <v>--</v>
      </c>
      <c r="G139" s="46">
        <f>VLOOKUP($A$4,'Template 3'!$B$4:$KZ$121,268,FALSE)</f>
        <v>6.5590928914086204</v>
      </c>
      <c r="H139" s="46">
        <f>VLOOKUP($A$4,'Template 3'!$B$4:$KZ$121,271,FALSE)</f>
        <v>5.2492972333185</v>
      </c>
      <c r="I139" s="290">
        <f>VLOOKUP($A$4,'Template 3'!$B$4:$SV$221,437,FALSE)</f>
        <v>5.094908298063431</v>
      </c>
    </row>
    <row r="140" spans="1:18" ht="13.2" x14ac:dyDescent="0.25">
      <c r="A140" s="42" t="s">
        <v>263</v>
      </c>
      <c r="B140" s="46">
        <f>VLOOKUP($A$4,'Template 3'!$B$4:$KZ$121,154,FALSE)</f>
        <v>6.8494889862248414</v>
      </c>
      <c r="C140" s="46">
        <f>VLOOKUP($A$4,'Template 3'!$B$4:$KZ$121,157,FALSE)</f>
        <v>7.4998453640131189</v>
      </c>
      <c r="D140" s="46">
        <f>VLOOKUP($A$4,'Template 3'!$B$4:$KZ$121,160,FALSE)</f>
        <v>8.2154964419875434</v>
      </c>
      <c r="E140" s="46">
        <f>VLOOKUP($A$4,'Template 3'!$B$4:$KZ$121,163,FALSE)</f>
        <v>8.035511685954086</v>
      </c>
      <c r="F140" s="46">
        <f>VLOOKUP($A$4,'Template 3'!$B$4:$KZ$121,166,FALSE)</f>
        <v>7.6188570285028261</v>
      </c>
      <c r="G140" s="46" t="str">
        <f>VLOOKUP($A$4,'Template IF 2'!$B$4:$ON$221,248,FALSE)</f>
        <v>--</v>
      </c>
      <c r="H140" s="46" t="str">
        <f>VLOOKUP($A$4,'Template IF 2'!$B$4:$ON$221,248,FALSE)</f>
        <v>--</v>
      </c>
      <c r="I140" s="46" t="str">
        <f>VLOOKUP($A$4,'Template IF 2'!$B$4:$ON$221,248,FALSE)</f>
        <v>--</v>
      </c>
      <c r="O140" s="25"/>
      <c r="P140" s="25"/>
      <c r="Q140" s="25"/>
      <c r="R140" s="28"/>
    </row>
    <row r="141" spans="1:18" ht="12.75" customHeight="1" x14ac:dyDescent="0.25">
      <c r="A141" s="355" t="s">
        <v>202</v>
      </c>
      <c r="B141" s="356"/>
      <c r="C141" s="356"/>
      <c r="D141" s="356"/>
      <c r="E141" s="356"/>
      <c r="F141" s="356"/>
      <c r="G141" s="356"/>
      <c r="H141" s="356"/>
      <c r="I141" s="357"/>
      <c r="O141" s="25"/>
      <c r="P141" s="25"/>
      <c r="Q141" s="25"/>
      <c r="R141" s="28"/>
    </row>
    <row r="142" spans="1:18" s="166" customFormat="1" ht="12.75" customHeight="1" x14ac:dyDescent="0.25">
      <c r="A142" s="163" t="s">
        <v>2350</v>
      </c>
      <c r="B142" s="168" t="str">
        <f>VLOOKUP($A$4,'Template IF 2'!$B$4:$ON$221,296,FALSE)</f>
        <v>--</v>
      </c>
      <c r="C142" s="168" t="str">
        <f>VLOOKUP($A$4,'Template IF 2'!$B$4:$ON$221,296,FALSE)</f>
        <v>--</v>
      </c>
      <c r="D142" s="168" t="str">
        <f>VLOOKUP($A$4,'Template IF 2'!$B$4:$ON$221,296,FALSE)</f>
        <v>--</v>
      </c>
      <c r="E142" s="168" t="str">
        <f>VLOOKUP($A$4,'Template IF 2'!$B$4:$ON$221,296,FALSE)</f>
        <v>--</v>
      </c>
      <c r="F142" s="168" t="str">
        <f>VLOOKUP($A$4,'Template IF 2'!$B$4:$ON$221,296,FALSE)</f>
        <v>--</v>
      </c>
      <c r="G142" s="168">
        <f>VLOOKUP($A$4,'Template 3'!$B$4:$LB$121,304,FALSE)</f>
        <v>10</v>
      </c>
      <c r="H142" s="168">
        <f>VLOOKUP($A$4,'Template 3'!$B$4:$LB$121,305,FALSE)</f>
        <v>12</v>
      </c>
      <c r="I142" s="290">
        <f>VLOOKUP($A$4,'Template 3'!$B$4:$SV$221,438,FALSE)</f>
        <v>12.20096829314595</v>
      </c>
      <c r="J142" s="165"/>
      <c r="K142" s="164"/>
      <c r="O142" s="167"/>
      <c r="P142" s="167"/>
      <c r="Q142" s="167"/>
      <c r="R142" s="169"/>
    </row>
    <row r="143" spans="1:18" ht="13.2" x14ac:dyDescent="0.25">
      <c r="A143" s="42" t="s">
        <v>261</v>
      </c>
      <c r="B143" s="46">
        <f>VLOOKUP($A$4,'Template 3'!$B$4:$KZ$121,167,FALSE)</f>
        <v>22.788256649041003</v>
      </c>
      <c r="C143" s="46">
        <f>VLOOKUP($A$4,'Template 3'!$B$4:$KZ$121,170,FALSE)</f>
        <v>18.831357267224966</v>
      </c>
      <c r="D143" s="46">
        <f>VLOOKUP($A$4,'Template 3'!$B$4:$KZ$121,173,FALSE)</f>
        <v>19.59011060507461</v>
      </c>
      <c r="E143" s="46">
        <f>VLOOKUP($A$4,'Template 3'!$B$4:$KZ$121,176,FALSE)</f>
        <v>11.534400473032848</v>
      </c>
      <c r="F143" s="46">
        <f>VLOOKUP($A$4,'Template 3'!$B$4:$KZ$121,179,FALSE)</f>
        <v>11.330715822630321</v>
      </c>
      <c r="G143" s="46" t="str">
        <f>VLOOKUP($A$4,'Template IF 2'!$B$4:$ON$221,247,FALSE)</f>
        <v>--</v>
      </c>
      <c r="H143" s="46" t="str">
        <f>VLOOKUP($A$4,'Template IF 2'!$B$4:$ON$221,247,FALSE)</f>
        <v>--</v>
      </c>
      <c r="I143" s="46" t="str">
        <f>VLOOKUP($A$4,'Template IF 2'!$B$4:$ON$221,247,FALSE)</f>
        <v>--</v>
      </c>
      <c r="O143" s="25"/>
      <c r="P143" s="25"/>
      <c r="Q143" s="25"/>
      <c r="R143" s="28"/>
    </row>
    <row r="144" spans="1:18" ht="13.2" x14ac:dyDescent="0.25">
      <c r="A144" s="42" t="s">
        <v>284</v>
      </c>
      <c r="B144" s="46" t="str">
        <f>VLOOKUP($A$4,'Template IF 2'!$B$4:$ON$221,247,FALSE)</f>
        <v>--</v>
      </c>
      <c r="C144" s="46" t="str">
        <f>VLOOKUP($A$4,'Template IF 2'!$B$4:$ON$221,247,FALSE)</f>
        <v>--</v>
      </c>
      <c r="D144" s="46" t="str">
        <f>VLOOKUP($A$4,'Template IF 2'!$B$4:$ON$221,247,FALSE)</f>
        <v>--</v>
      </c>
      <c r="E144" s="46" t="str">
        <f>VLOOKUP($A$4,'Template IF 2'!$B$4:$ON$221,247,FALSE)</f>
        <v>--</v>
      </c>
      <c r="F144" s="46" t="str">
        <f>VLOOKUP($A$4,'Template IF 2'!$B$4:$ON$221,247,FALSE)</f>
        <v>--</v>
      </c>
      <c r="G144" s="46">
        <f>VLOOKUP($A$4,'Template 3'!$B$4:$KZ$121,272,FALSE)</f>
        <v>13.8831298471934</v>
      </c>
      <c r="H144" s="46">
        <f>VLOOKUP($A$4,'Template 3'!$B$4:$KZ$121,275,FALSE)</f>
        <v>12.4845956962745</v>
      </c>
      <c r="I144" s="290">
        <f>VLOOKUP($A$4,'Template 3'!$B$4:$SV$221,439,FALSE)</f>
        <v>13.613384689455891</v>
      </c>
      <c r="O144" s="25"/>
      <c r="P144" s="25"/>
      <c r="Q144" s="25"/>
      <c r="R144" s="28"/>
    </row>
    <row r="145" spans="1:18" ht="13.2" x14ac:dyDescent="0.25">
      <c r="A145" s="42" t="s">
        <v>262</v>
      </c>
      <c r="B145" s="46">
        <f>VLOOKUP($A$4,'Template 3'!$B$4:$KZ$121,168,FALSE)</f>
        <v>31.898575020955629</v>
      </c>
      <c r="C145" s="46">
        <f>VLOOKUP($A$4,'Template 3'!$B$4:$KZ$121,171,FALSE)</f>
        <v>27.844920674474626</v>
      </c>
      <c r="D145" s="46">
        <f>VLOOKUP($A$4,'Template 3'!$B$4:$KZ$121,174,FALSE)</f>
        <v>27.371437188960904</v>
      </c>
      <c r="E145" s="46">
        <f>VLOOKUP($A$4,'Template 3'!$B$4:$KZ$121,177,FALSE)</f>
        <v>18.323893000372195</v>
      </c>
      <c r="F145" s="46">
        <f>VLOOKUP($A$4,'Template 3'!$B$4:$KZ$121,180,FALSE)</f>
        <v>14.837475248626152</v>
      </c>
      <c r="G145" s="46">
        <f>VLOOKUP($A$4,'Template 3'!$B$4:$KZ$121,273,FALSE)</f>
        <v>13.828524234759801</v>
      </c>
      <c r="H145" s="46">
        <f>VLOOKUP($A$4,'Template 3'!$B$4:$KZ$121,276,FALSE)</f>
        <v>12.2416762342136</v>
      </c>
      <c r="I145" s="290">
        <f>VLOOKUP($A$4,'Template 3'!$B$4:$SV$221,440,FALSE)</f>
        <v>12.500629310778923</v>
      </c>
    </row>
    <row r="146" spans="1:18" ht="13.2" x14ac:dyDescent="0.25">
      <c r="A146" s="42" t="s">
        <v>285</v>
      </c>
      <c r="B146" s="46" t="str">
        <f>VLOOKUP($A$4,'Template IF 2'!$B$4:$ON$221,248,FALSE)</f>
        <v>--</v>
      </c>
      <c r="C146" s="46" t="str">
        <f>VLOOKUP($A$4,'Template IF 2'!$B$4:$ON$221,248,FALSE)</f>
        <v>--</v>
      </c>
      <c r="D146" s="46" t="str">
        <f>VLOOKUP($A$4,'Template IF 2'!$B$4:$ON$221,248,FALSE)</f>
        <v>--</v>
      </c>
      <c r="E146" s="46" t="str">
        <f>VLOOKUP($A$4,'Template IF 2'!$B$4:$ON$221,248,FALSE)</f>
        <v>--</v>
      </c>
      <c r="F146" s="46" t="str">
        <f>VLOOKUP($A$4,'Template IF 2'!$B$4:$ON$221,248,FALSE)</f>
        <v>--</v>
      </c>
      <c r="G146" s="46">
        <f>VLOOKUP($A$4,'Template 3'!$B$4:$KZ$121,274,FALSE)</f>
        <v>13.4047321090771</v>
      </c>
      <c r="H146" s="46">
        <f>VLOOKUP($A$4,'Template 3'!$B$4:$KZ$121,277,FALSE)</f>
        <v>11.722891923111201</v>
      </c>
      <c r="I146" s="290">
        <f>VLOOKUP($A$4,'Template 3'!$B$4:$SV$221,441,FALSE)</f>
        <v>9.7279260780287444</v>
      </c>
    </row>
    <row r="147" spans="1:18" ht="13.2" x14ac:dyDescent="0.25">
      <c r="A147" s="42" t="s">
        <v>263</v>
      </c>
      <c r="B147" s="46">
        <f>VLOOKUP($A$4,'Template 3'!$B$4:$KZ$121,169,FALSE)</f>
        <v>21.641696292534274</v>
      </c>
      <c r="C147" s="46">
        <f>VLOOKUP($A$4,'Template 3'!$B$4:$KZ$121,172,FALSE)</f>
        <v>21.561648923000735</v>
      </c>
      <c r="D147" s="46">
        <f>VLOOKUP($A$4,'Template 3'!$B$4:$KZ$121,175,FALSE)</f>
        <v>19.757807520713868</v>
      </c>
      <c r="E147" s="46">
        <f>VLOOKUP($A$4,'Template 3'!$B$4:$KZ$121,178,FALSE)</f>
        <v>13.87056414922656</v>
      </c>
      <c r="F147" s="46">
        <f>VLOOKUP($A$4,'Template 3'!$B$4:$KZ$121,181,FALSE)</f>
        <v>11.712745210508206</v>
      </c>
      <c r="G147" s="46" t="str">
        <f>VLOOKUP($A$4,'Template IF 2'!$B$4:$ON$221,250,FALSE)</f>
        <v>--</v>
      </c>
      <c r="H147" s="46" t="str">
        <f>VLOOKUP($A$4,'Template IF 2'!$B$4:$ON$221,250,FALSE)</f>
        <v>--</v>
      </c>
      <c r="I147" s="46" t="str">
        <f>VLOOKUP($A$4,'Template IF 2'!$B$4:$ON$221,250,FALSE)</f>
        <v>--</v>
      </c>
      <c r="O147" s="28"/>
      <c r="P147" s="28"/>
      <c r="Q147" s="28"/>
      <c r="R147" s="28"/>
    </row>
    <row r="148" spans="1:18" ht="12.75" customHeight="1" x14ac:dyDescent="0.25">
      <c r="A148" s="355" t="s">
        <v>203</v>
      </c>
      <c r="B148" s="356"/>
      <c r="C148" s="356"/>
      <c r="D148" s="356"/>
      <c r="E148" s="356"/>
      <c r="F148" s="356"/>
      <c r="G148" s="356"/>
      <c r="H148" s="356"/>
      <c r="I148" s="357"/>
      <c r="O148" s="28"/>
      <c r="P148" s="28"/>
      <c r="Q148" s="28"/>
      <c r="R148" s="28"/>
    </row>
    <row r="149" spans="1:18" s="166" customFormat="1" ht="12.75" customHeight="1" x14ac:dyDescent="0.25">
      <c r="A149" s="163" t="s">
        <v>2350</v>
      </c>
      <c r="B149" s="168" t="str">
        <f>VLOOKUP($A$4,'Template 3'!$B$4:$LB$121,310,FALSE)</f>
        <v>--</v>
      </c>
      <c r="C149" s="168" t="str">
        <f>VLOOKUP($A$4,'Template 3'!$B$4:$LB$121,310,FALSE)</f>
        <v>--</v>
      </c>
      <c r="D149" s="168" t="str">
        <f>VLOOKUP($A$4,'Template 3'!$B$4:$LB$121,310,FALSE)</f>
        <v>--</v>
      </c>
      <c r="E149" s="168" t="str">
        <f>VLOOKUP($A$4,'Template 3'!$B$4:$LB$121,310,FALSE)</f>
        <v>--</v>
      </c>
      <c r="F149" s="168" t="str">
        <f>VLOOKUP($A$4,'Template 3'!$B$4:$LB$121,310,FALSE)</f>
        <v>--</v>
      </c>
      <c r="G149" s="168">
        <f>VLOOKUP($A$4,'Template 3'!$B$4:$LB$121,306,FALSE)</f>
        <v>15</v>
      </c>
      <c r="H149" s="168">
        <f>VLOOKUP($A$4,'Template 3'!$B$4:$LB$121,307,FALSE)</f>
        <v>17</v>
      </c>
      <c r="I149" s="290">
        <f>VLOOKUP($A$4,'Template 3'!$B$4:$SV$221,442,FALSE)</f>
        <v>18.847832273977726</v>
      </c>
      <c r="J149" s="165"/>
      <c r="K149" s="164"/>
      <c r="O149" s="169"/>
      <c r="P149" s="169"/>
      <c r="Q149" s="169"/>
      <c r="R149" s="169"/>
    </row>
    <row r="150" spans="1:18" ht="13.2" x14ac:dyDescent="0.25">
      <c r="A150" s="42" t="s">
        <v>261</v>
      </c>
      <c r="B150" s="46">
        <f>VLOOKUP($A$4,'Template 3'!$B$4:$KZ$121,182,FALSE)</f>
        <v>39.504508968387746</v>
      </c>
      <c r="C150" s="46">
        <f>VLOOKUP($A$4,'Template 3'!$B$4:$KZ$121,185,FALSE)</f>
        <v>34.606404269512844</v>
      </c>
      <c r="D150" s="46">
        <f>VLOOKUP($A$4,'Template 3'!$B$4:$KZ$121,188,FALSE)</f>
        <v>31.00464284935806</v>
      </c>
      <c r="E150" s="46">
        <f>VLOOKUP($A$4,'Template 3'!$B$4:$KZ$121,191,FALSE)</f>
        <v>25.44369904891299</v>
      </c>
      <c r="F150" s="46">
        <f>VLOOKUP($A$4,'Template 3'!$B$4:$KZ$121,194,FALSE)</f>
        <v>25.690281461012269</v>
      </c>
      <c r="G150" s="46" t="str">
        <f>VLOOKUP($A$4,'Template IF 2'!$B$4:$ON$221,247,FALSE)</f>
        <v>--</v>
      </c>
      <c r="H150" s="46" t="str">
        <f>VLOOKUP($A$4,'Template IF 2'!$B$4:$ON$221,247,FALSE)</f>
        <v>--</v>
      </c>
      <c r="I150" s="46" t="str">
        <f>VLOOKUP($A$4,'Template IF 2'!$B$4:$ON$221,247,FALSE)</f>
        <v>--</v>
      </c>
      <c r="O150" s="28"/>
      <c r="P150" s="28"/>
      <c r="Q150" s="28"/>
      <c r="R150" s="28"/>
    </row>
    <row r="151" spans="1:18" ht="13.2" x14ac:dyDescent="0.25">
      <c r="A151" s="42" t="s">
        <v>284</v>
      </c>
      <c r="B151" s="46" t="str">
        <f>VLOOKUP($A$4,'Template IF 2'!$B$4:$ON$221,247,FALSE)</f>
        <v>--</v>
      </c>
      <c r="C151" s="46" t="str">
        <f>VLOOKUP($A$4,'Template IF 2'!$B$4:$ON$221,247,FALSE)</f>
        <v>--</v>
      </c>
      <c r="D151" s="46" t="str">
        <f>VLOOKUP($A$4,'Template IF 2'!$B$4:$ON$221,247,FALSE)</f>
        <v>--</v>
      </c>
      <c r="E151" s="46" t="str">
        <f>VLOOKUP($A$4,'Template IF 2'!$B$4:$ON$221,247,FALSE)</f>
        <v>--</v>
      </c>
      <c r="F151" s="46" t="str">
        <f>VLOOKUP($A$4,'Template IF 2'!$B$4:$ON$221,247,FALSE)</f>
        <v>--</v>
      </c>
      <c r="G151" s="46">
        <f>VLOOKUP($A$4,'Template 3'!$B$4:$KZ$121,278,FALSE)</f>
        <v>12.293714549701001</v>
      </c>
      <c r="H151" s="46">
        <f>VLOOKUP($A$4,'Template 3'!$B$4:$KZ$121,281,FALSE)</f>
        <v>11.8419493232833</v>
      </c>
      <c r="I151" s="290">
        <f>VLOOKUP($A$4,'Template 3'!$B$4:$SV$221,443,FALSE)</f>
        <v>15.593081518596998</v>
      </c>
      <c r="O151" s="28"/>
      <c r="P151" s="28"/>
      <c r="Q151" s="28"/>
      <c r="R151" s="28"/>
    </row>
    <row r="152" spans="1:18" ht="13.2" x14ac:dyDescent="0.25">
      <c r="A152" s="42" t="s">
        <v>262</v>
      </c>
      <c r="B152" s="46">
        <f>VLOOKUP($A$4,'Template 3'!$B$4:$KZ$121,183,FALSE)</f>
        <v>38.107909900471476</v>
      </c>
      <c r="C152" s="46">
        <f>VLOOKUP($A$4,'Template 3'!$B$4:$KZ$121,186,FALSE)</f>
        <v>35.58208210289876</v>
      </c>
      <c r="D152" s="46">
        <f>VLOOKUP($A$4,'Template 3'!$B$4:$KZ$121,189,FALSE)</f>
        <v>32.613567795879433</v>
      </c>
      <c r="E152" s="46">
        <f>VLOOKUP($A$4,'Template 3'!$B$4:$KZ$121,192,FALSE)</f>
        <v>25.718307526703544</v>
      </c>
      <c r="F152" s="46">
        <f>VLOOKUP($A$4,'Template 3'!$B$4:$KZ$121,195,FALSE)</f>
        <v>21.938229788751411</v>
      </c>
      <c r="G152" s="46">
        <f>VLOOKUP($A$4,'Template 3'!$B$4:$KZ$121,279,FALSE)</f>
        <v>11.047278937970599</v>
      </c>
      <c r="H152" s="46">
        <f>VLOOKUP($A$4,'Template 3'!$B$4:$KZ$121,282,FALSE)</f>
        <v>9.9990429248216692</v>
      </c>
      <c r="I152" s="290">
        <f>VLOOKUP($A$4,'Template 3'!$B$4:$SV$221,444,FALSE)</f>
        <v>12.440552577942199</v>
      </c>
    </row>
    <row r="153" spans="1:18" ht="13.2" x14ac:dyDescent="0.25">
      <c r="A153" s="42" t="s">
        <v>285</v>
      </c>
      <c r="B153" s="46" t="str">
        <f>VLOOKUP($A$4,'Template IF 2'!$B$4:$ON$221,248,FALSE)</f>
        <v>--</v>
      </c>
      <c r="C153" s="46" t="str">
        <f>VLOOKUP($A$4,'Template IF 2'!$B$4:$ON$221,248,FALSE)</f>
        <v>--</v>
      </c>
      <c r="D153" s="46" t="str">
        <f>VLOOKUP($A$4,'Template IF 2'!$B$4:$ON$221,248,FALSE)</f>
        <v>--</v>
      </c>
      <c r="E153" s="46" t="str">
        <f>VLOOKUP($A$4,'Template IF 2'!$B$4:$ON$221,248,FALSE)</f>
        <v>--</v>
      </c>
      <c r="F153" s="46" t="str">
        <f>VLOOKUP($A$4,'Template IF 2'!$B$4:$ON$221,248,FALSE)</f>
        <v>--</v>
      </c>
      <c r="G153" s="46">
        <f>VLOOKUP($A$4,'Template 3'!$B$4:$KZ$121,280,FALSE)</f>
        <v>8.4417099201026993</v>
      </c>
      <c r="H153" s="46">
        <f>VLOOKUP($A$4,'Template 3'!$B$4:$KZ$121,283,FALSE)</f>
        <v>7.582040042649</v>
      </c>
      <c r="I153" s="290">
        <f>VLOOKUP($A$4,'Template 3'!$B$4:$SV$221,445,FALSE)</f>
        <v>7.8686314167389675</v>
      </c>
    </row>
    <row r="154" spans="1:18" ht="13.2" x14ac:dyDescent="0.25">
      <c r="A154" s="42" t="s">
        <v>263</v>
      </c>
      <c r="B154" s="46">
        <f>VLOOKUP($A$4,'Template 3'!$B$4:$KZ$121,184,FALSE)</f>
        <v>21.697873690891509</v>
      </c>
      <c r="C154" s="46">
        <f>VLOOKUP($A$4,'Template 3'!$B$4:$KZ$121,187,FALSE)</f>
        <v>21.902195794233354</v>
      </c>
      <c r="D154" s="46">
        <f>VLOOKUP($A$4,'Template 3'!$B$4:$KZ$121,190,FALSE)</f>
        <v>20.673470005753494</v>
      </c>
      <c r="E154" s="46">
        <f>VLOOKUP($A$4,'Template 3'!$B$4:$KZ$121,193,FALSE)</f>
        <v>16.669039956711316</v>
      </c>
      <c r="F154" s="46">
        <f>VLOOKUP($A$4,'Template 3'!$B$4:$KZ$121,196,FALSE)</f>
        <v>14.504933455713649</v>
      </c>
      <c r="G154" s="46" t="str">
        <f>VLOOKUP($A$4,'Template IF 2'!$B$4:$ON$221,250,FALSE)</f>
        <v>--</v>
      </c>
      <c r="H154" s="46" t="str">
        <f>VLOOKUP($A$4,'Template IF 2'!$B$4:$ON$221,250,FALSE)</f>
        <v>--</v>
      </c>
      <c r="I154" s="46" t="str">
        <f>VLOOKUP($A$4,'Template IF 2'!$B$4:$ON$221,250,FALSE)</f>
        <v>--</v>
      </c>
      <c r="O154" s="28"/>
      <c r="P154" s="28"/>
      <c r="Q154" s="28"/>
      <c r="R154" s="30"/>
    </row>
    <row r="155" spans="1:18" ht="12.75" customHeight="1" x14ac:dyDescent="0.25">
      <c r="A155" s="355" t="s">
        <v>204</v>
      </c>
      <c r="B155" s="356"/>
      <c r="C155" s="356"/>
      <c r="D155" s="356"/>
      <c r="E155" s="356"/>
      <c r="F155" s="356"/>
      <c r="G155" s="356"/>
      <c r="H155" s="356"/>
      <c r="I155" s="357"/>
      <c r="M155" s="29"/>
      <c r="N155" s="29"/>
    </row>
    <row r="156" spans="1:18" s="166" customFormat="1" ht="12.75" customHeight="1" x14ac:dyDescent="0.25">
      <c r="A156" s="163" t="s">
        <v>2350</v>
      </c>
      <c r="B156" s="168" t="str">
        <f>VLOOKUP($A$4,'Template 3'!$B$4:$LB$121,310,FALSE)</f>
        <v>--</v>
      </c>
      <c r="C156" s="168" t="str">
        <f>VLOOKUP($A$4,'Template 3'!$B$4:$LB$121,310,FALSE)</f>
        <v>--</v>
      </c>
      <c r="D156" s="168" t="str">
        <f>VLOOKUP($A$4,'Template 3'!$B$4:$LB$121,310,FALSE)</f>
        <v>--</v>
      </c>
      <c r="E156" s="168" t="str">
        <f>VLOOKUP($A$4,'Template 3'!$B$4:$LB$121,310,FALSE)</f>
        <v>--</v>
      </c>
      <c r="F156" s="168" t="str">
        <f>VLOOKUP($A$4,'Template 3'!$B$4:$LB$121,310,FALSE)</f>
        <v>--</v>
      </c>
      <c r="G156" s="168">
        <f>VLOOKUP($A$4,'Template 3'!$B$4:$LB$121,308,FALSE)</f>
        <v>3</v>
      </c>
      <c r="H156" s="168">
        <f>VLOOKUP($A$4,'Template 3'!$B$4:$LB$121,309,FALSE)</f>
        <v>4</v>
      </c>
      <c r="I156" s="290">
        <f>VLOOKUP($A$4,'Template 3'!$B$4:$SV$221,446,FALSE)</f>
        <v>4.7866164308902626</v>
      </c>
      <c r="J156" s="165"/>
      <c r="K156" s="164"/>
      <c r="M156" s="170"/>
      <c r="N156" s="170"/>
    </row>
    <row r="157" spans="1:18" ht="13.2" x14ac:dyDescent="0.25">
      <c r="A157" s="42" t="s">
        <v>261</v>
      </c>
      <c r="B157" s="46">
        <f>VLOOKUP($A$4,'Template 3'!$B$4:$KZ$121,197,FALSE)</f>
        <v>12.748838588514408</v>
      </c>
      <c r="C157" s="46">
        <f>VLOOKUP($A$4,'Template 3'!$B$4:$KZ$121,200,FALSE)</f>
        <v>8.3669229170995081</v>
      </c>
      <c r="D157" s="46">
        <f>VLOOKUP($A$4,'Template 3'!$B$4:$KZ$121,203,FALSE)</f>
        <v>8.7572832420210656</v>
      </c>
      <c r="E157" s="46">
        <f>VLOOKUP($A$4,'Template 3'!$B$4:$KZ$121,206,FALSE)</f>
        <v>6.8350196858727656</v>
      </c>
      <c r="F157" s="46">
        <f>VLOOKUP($A$4,'Template 3'!$B$4:$KZ$121,209,FALSE)</f>
        <v>6.7553144178599691</v>
      </c>
      <c r="G157" s="46" t="str">
        <f>VLOOKUP($A$4,'Template IF 2'!$B$4:$ON$221,247,FALSE)</f>
        <v>--</v>
      </c>
      <c r="H157" s="46" t="str">
        <f>VLOOKUP($A$4,'Template IF 2'!$B$4:$ON$221,247,FALSE)</f>
        <v>--</v>
      </c>
      <c r="I157" s="46" t="str">
        <f>VLOOKUP($A$4,'Template IF 2'!$B$4:$ON$221,247,FALSE)</f>
        <v>--</v>
      </c>
      <c r="M157" s="29"/>
      <c r="N157" s="29"/>
    </row>
    <row r="158" spans="1:18" ht="13.2" x14ac:dyDescent="0.25">
      <c r="A158" s="42" t="s">
        <v>284</v>
      </c>
      <c r="B158" s="46" t="str">
        <f>VLOOKUP($A$4,'Template IF 2'!$B$4:$ON$221,247,FALSE)</f>
        <v>--</v>
      </c>
      <c r="C158" s="46" t="str">
        <f>VLOOKUP($A$4,'Template IF 2'!$B$4:$ON$221,247,FALSE)</f>
        <v>--</v>
      </c>
      <c r="D158" s="46" t="str">
        <f>VLOOKUP($A$4,'Template IF 2'!$B$4:$ON$221,247,FALSE)</f>
        <v>--</v>
      </c>
      <c r="E158" s="46" t="str">
        <f>VLOOKUP($A$4,'Template IF 2'!$B$4:$ON$221,247,FALSE)</f>
        <v>--</v>
      </c>
      <c r="F158" s="46" t="str">
        <f>VLOOKUP($A$4,'Template IF 2'!$B$4:$ON$221,247,FALSE)</f>
        <v>--</v>
      </c>
      <c r="G158" s="46">
        <f>VLOOKUP($A$4,'Template 3'!$B$4:$KZ$121,284,FALSE)</f>
        <v>7.9738896710610296</v>
      </c>
      <c r="H158" s="46">
        <f>VLOOKUP($A$4,'Template 3'!$B$4:$KZ$121,287,FALSE)</f>
        <v>7.4306707750651899</v>
      </c>
      <c r="I158" s="290">
        <f>VLOOKUP($A$4,'Template 3'!$B$4:$SV$221,447,FALSE)</f>
        <v>8.9563750301277665</v>
      </c>
      <c r="M158" s="29"/>
      <c r="N158" s="29"/>
    </row>
    <row r="159" spans="1:18" ht="13.2" x14ac:dyDescent="0.25">
      <c r="A159" s="42" t="s">
        <v>262</v>
      </c>
      <c r="B159" s="46">
        <f>VLOOKUP($A$4,'Template 3'!$B$4:$KZ$121,198,FALSE)</f>
        <v>30.897086564661578</v>
      </c>
      <c r="C159" s="46">
        <f>VLOOKUP($A$4,'Template 3'!$B$4:$KZ$121,201,FALSE)</f>
        <v>25.368265774656646</v>
      </c>
      <c r="D159" s="46">
        <f>VLOOKUP($A$4,'Template 3'!$B$4:$KZ$121,204,FALSE)</f>
        <v>22.775286712080632</v>
      </c>
      <c r="E159" s="46">
        <f>VLOOKUP($A$4,'Template 3'!$B$4:$KZ$121,207,FALSE)</f>
        <v>20.070699135899616</v>
      </c>
      <c r="F159" s="46">
        <f>VLOOKUP($A$4,'Template 3'!$B$4:$KZ$121,210,FALSE)</f>
        <v>17.630424617576967</v>
      </c>
      <c r="G159" s="46">
        <f>VLOOKUP($A$4,'Template 3'!$B$4:$KZ$121,285,FALSE)</f>
        <v>10.768078125403701</v>
      </c>
      <c r="H159" s="46">
        <f>VLOOKUP($A$4,'Template 3'!$B$4:$KZ$121,288,FALSE)</f>
        <v>8.7953104438328999</v>
      </c>
      <c r="I159" s="290">
        <f>VLOOKUP($A$4,'Template 3'!$B$4:$SV$221,448,FALSE)</f>
        <v>10.456331217890568</v>
      </c>
      <c r="M159" s="29"/>
      <c r="N159" s="29"/>
    </row>
    <row r="160" spans="1:18" ht="13.2" x14ac:dyDescent="0.25">
      <c r="A160" s="42" t="s">
        <v>285</v>
      </c>
      <c r="B160" s="46" t="str">
        <f>VLOOKUP($A$4,'Template IF 2'!$B$4:$ON$221,249,FALSE)</f>
        <v>--</v>
      </c>
      <c r="C160" s="46" t="str">
        <f>VLOOKUP($A$4,'Template IF 2'!$B$4:$ON$221,249,FALSE)</f>
        <v>--</v>
      </c>
      <c r="D160" s="46" t="str">
        <f>VLOOKUP($A$4,'Template IF 2'!$B$4:$ON$221,249,FALSE)</f>
        <v>--</v>
      </c>
      <c r="E160" s="46" t="str">
        <f>VLOOKUP($A$4,'Template IF 2'!$B$4:$ON$221,249,FALSE)</f>
        <v>--</v>
      </c>
      <c r="F160" s="46" t="str">
        <f>VLOOKUP($A$4,'Template IF 2'!$B$4:$ON$221,249,FALSE)</f>
        <v>--</v>
      </c>
      <c r="G160" s="46">
        <f>VLOOKUP($A$4,'Template 3'!$B$4:$KZ$121,286,FALSE)</f>
        <v>12.852189621514601</v>
      </c>
      <c r="H160" s="46">
        <f>VLOOKUP($A$4,'Template 3'!$B$4:$KZ$121,289,FALSE)</f>
        <v>11.5266181086043</v>
      </c>
      <c r="I160" s="290">
        <f>VLOOKUP($A$4,'Template 3'!$B$4:$SV$221,449,FALSE)</f>
        <v>11.775850995504193</v>
      </c>
      <c r="M160" s="29"/>
      <c r="N160" s="29"/>
    </row>
    <row r="161" spans="1:15" ht="13.2" x14ac:dyDescent="0.25">
      <c r="A161" s="42" t="s">
        <v>263</v>
      </c>
      <c r="B161" s="46">
        <f>VLOOKUP($A$4,'Template 3'!$B$4:$KZ$121,199,FALSE)</f>
        <v>28.064997302358002</v>
      </c>
      <c r="C161" s="46">
        <f>VLOOKUP($A$4,'Template 3'!$B$4:$KZ$121,202,FALSE)</f>
        <v>29.557839980183338</v>
      </c>
      <c r="D161" s="46">
        <f>VLOOKUP($A$4,'Template 3'!$B$4:$KZ$121,205,FALSE)</f>
        <v>24.644707736129259</v>
      </c>
      <c r="E161" s="46">
        <f>VLOOKUP($A$4,'Template 3'!$B$4:$KZ$121,208,FALSE)</f>
        <v>22.761130380394654</v>
      </c>
      <c r="F161" s="46">
        <f>VLOOKUP($A$4,'Template 3'!$B$4:$KZ$121,211,FALSE)</f>
        <v>20.593548387096668</v>
      </c>
      <c r="G161" s="46" t="str">
        <f>VLOOKUP($A$4,'Template IF 2'!$B$4:$ON$221,250,FALSE)</f>
        <v>--</v>
      </c>
      <c r="H161" s="46" t="str">
        <f>VLOOKUP($A$4,'Template IF 2'!$B$4:$ON$221,250,FALSE)</f>
        <v>--</v>
      </c>
      <c r="I161" s="46" t="str">
        <f>VLOOKUP($A$4,'Template IF 2'!$B$4:$ON$221,250,FALSE)</f>
        <v>--</v>
      </c>
      <c r="J161" s="315"/>
      <c r="K161" s="28"/>
      <c r="L161" s="28"/>
      <c r="M161" s="28"/>
      <c r="N161" s="25"/>
    </row>
    <row r="162" spans="1:15" ht="13.2" x14ac:dyDescent="0.25">
      <c r="A162" s="42"/>
      <c r="B162" s="46"/>
      <c r="C162" s="46"/>
      <c r="D162" s="46"/>
      <c r="E162" s="46"/>
      <c r="F162" s="46"/>
      <c r="G162" s="46"/>
      <c r="H162" s="46"/>
      <c r="J162" s="315"/>
      <c r="K162" s="28"/>
      <c r="L162" s="28"/>
      <c r="M162" s="28"/>
      <c r="N162" s="25"/>
    </row>
    <row r="163" spans="1:15" ht="15.6" x14ac:dyDescent="0.3">
      <c r="A163" s="509" t="s">
        <v>266</v>
      </c>
      <c r="B163" s="509"/>
      <c r="C163" s="509"/>
      <c r="D163" s="509"/>
      <c r="E163" s="509"/>
      <c r="F163" s="509"/>
      <c r="G163" s="509"/>
      <c r="H163" s="509"/>
      <c r="J163" s="402"/>
      <c r="K163" s="28"/>
      <c r="L163" s="28"/>
      <c r="M163" s="25"/>
      <c r="N163" s="25"/>
      <c r="O163" s="316"/>
    </row>
    <row r="164" spans="1:15" ht="15.6" x14ac:dyDescent="0.3">
      <c r="A164" s="327"/>
      <c r="B164" s="38">
        <v>1998</v>
      </c>
      <c r="C164" s="38">
        <v>2001</v>
      </c>
      <c r="D164" s="38">
        <v>2004</v>
      </c>
      <c r="E164" s="38">
        <v>2007</v>
      </c>
      <c r="F164" s="38">
        <v>2010</v>
      </c>
      <c r="G164" s="38">
        <v>2013</v>
      </c>
      <c r="H164" s="38">
        <v>2016</v>
      </c>
      <c r="I164" s="328">
        <v>2019</v>
      </c>
      <c r="J164" s="402"/>
      <c r="K164" s="28"/>
      <c r="L164" s="28"/>
      <c r="M164" s="25"/>
      <c r="N164" s="25"/>
      <c r="O164" s="316"/>
    </row>
    <row r="165" spans="1:15" ht="12.75" customHeight="1" x14ac:dyDescent="0.25">
      <c r="A165" s="62" t="s">
        <v>2551</v>
      </c>
      <c r="B165" s="324"/>
      <c r="C165" s="324"/>
      <c r="D165" s="324"/>
      <c r="E165" s="324"/>
      <c r="F165" s="324"/>
      <c r="G165" s="324"/>
      <c r="H165" s="336"/>
      <c r="I165" s="337"/>
      <c r="J165" s="402"/>
      <c r="K165" s="28"/>
      <c r="L165" s="28"/>
      <c r="M165" s="25"/>
    </row>
    <row r="166" spans="1:15" s="166" customFormat="1" ht="13.2" x14ac:dyDescent="0.25">
      <c r="A166" s="42" t="s">
        <v>2350</v>
      </c>
      <c r="B166" s="290" t="str">
        <f>VLOOKUP($A$4,'Template IF 2'!$B$4:$ON$221,247,FALSE)</f>
        <v>--</v>
      </c>
      <c r="C166" s="290" t="str">
        <f>VLOOKUP($A$4,'Template IF 2'!$B$4:$ON$221,247,FALSE)</f>
        <v>--</v>
      </c>
      <c r="D166" s="290" t="str">
        <f>VLOOKUP($A$4,'Template IF 2'!$B$4:$ON$221,247,FALSE)</f>
        <v>--</v>
      </c>
      <c r="E166" s="290" t="str">
        <f>VLOOKUP($A$4,'Template IF 2'!$B$4:$ON$221,247,FALSE)</f>
        <v>--</v>
      </c>
      <c r="F166" s="290" t="str">
        <f>VLOOKUP($A$4,'Template IF 2'!$B$4:$ON$221,247,FALSE)</f>
        <v>--</v>
      </c>
      <c r="G166" s="290">
        <f>VLOOKUP($A$4,'Template 3'!$B$4:$SV$221,450,FALSE)</f>
        <v>11.579626741246704</v>
      </c>
      <c r="H166" s="290" t="str">
        <f>VLOOKUP($A$4,'Template 3'!$B$4:$SV$221,454,FALSE)</f>
        <v>--</v>
      </c>
      <c r="I166" s="290" t="str">
        <f>VLOOKUP($A$4,'Template 3'!$B$4:$SV$221,458,FALSE)</f>
        <v>--</v>
      </c>
      <c r="J166" s="165"/>
      <c r="K166" s="164"/>
      <c r="N166" s="167"/>
    </row>
    <row r="167" spans="1:15" s="166" customFormat="1" ht="13.2" x14ac:dyDescent="0.25">
      <c r="A167" s="42" t="s">
        <v>284</v>
      </c>
      <c r="B167" s="290" t="str">
        <f>VLOOKUP($A$4,'Template IF 2'!$B$4:$ON$221,247,FALSE)</f>
        <v>--</v>
      </c>
      <c r="C167" s="290" t="str">
        <f>VLOOKUP($A$4,'Template IF 2'!$B$4:$ON$221,247,FALSE)</f>
        <v>--</v>
      </c>
      <c r="D167" s="290" t="str">
        <f>VLOOKUP($A$4,'Template IF 2'!$B$4:$ON$221,247,FALSE)</f>
        <v>--</v>
      </c>
      <c r="E167" s="290" t="str">
        <f>VLOOKUP($A$4,'Template IF 2'!$B$4:$ON$221,247,FALSE)</f>
        <v>--</v>
      </c>
      <c r="F167" s="290" t="str">
        <f>VLOOKUP($A$4,'Template IF 2'!$B$4:$ON$221,247,FALSE)</f>
        <v>--</v>
      </c>
      <c r="G167" s="290">
        <f>VLOOKUP($A$4,'Template 3'!$B$4:$SV$221,451,FALSE)</f>
        <v>14.478437713159622</v>
      </c>
      <c r="H167" s="290">
        <f>VLOOKUP($A$4,'Template 3'!$B$4:$SV$221,455,FALSE)</f>
        <v>13.976294623959378</v>
      </c>
      <c r="I167" s="290">
        <f>VLOOKUP($A$4,'Template 3'!$B$4:$SV$221,459,FALSE)</f>
        <v>15.206952847402244</v>
      </c>
      <c r="J167" s="165"/>
      <c r="K167" s="164"/>
      <c r="N167" s="167"/>
    </row>
    <row r="168" spans="1:15" s="166" customFormat="1" ht="13.2" x14ac:dyDescent="0.25">
      <c r="A168" s="42" t="s">
        <v>262</v>
      </c>
      <c r="B168" s="290" t="str">
        <f>VLOOKUP($A$4,'Template IF 2'!$B$4:$ON$221,247,FALSE)</f>
        <v>--</v>
      </c>
      <c r="C168" s="290" t="str">
        <f>VLOOKUP($A$4,'Template IF 2'!$B$4:$ON$221,247,FALSE)</f>
        <v>--</v>
      </c>
      <c r="D168" s="290" t="str">
        <f>VLOOKUP($A$4,'Template IF 2'!$B$4:$ON$221,247,FALSE)</f>
        <v>--</v>
      </c>
      <c r="E168" s="290" t="str">
        <f>VLOOKUP($A$4,'Template IF 2'!$B$4:$ON$221,247,FALSE)</f>
        <v>--</v>
      </c>
      <c r="F168" s="290" t="str">
        <f>VLOOKUP($A$4,'Template IF 2'!$B$4:$ON$221,247,FALSE)</f>
        <v>--</v>
      </c>
      <c r="G168" s="290">
        <f>VLOOKUP($A$4,'Template 3'!$B$4:$SV$221,452,FALSE)</f>
        <v>14.943438625162756</v>
      </c>
      <c r="H168" s="290">
        <f>VLOOKUP($A$4,'Template 3'!$B$4:$SV$221,456,FALSE)</f>
        <v>13.824027869315431</v>
      </c>
      <c r="I168" s="290">
        <f>VLOOKUP($A$4,'Template 3'!$B$4:$SV$221,460,FALSE)</f>
        <v>15.908296288896636</v>
      </c>
      <c r="J168" s="167"/>
      <c r="K168" s="167"/>
      <c r="L168" s="167"/>
      <c r="M168" s="167"/>
      <c r="N168" s="167"/>
    </row>
    <row r="169" spans="1:15" s="166" customFormat="1" ht="13.2" x14ac:dyDescent="0.25">
      <c r="A169" s="42" t="s">
        <v>285</v>
      </c>
      <c r="B169" s="290" t="str">
        <f>VLOOKUP($A$4,'Template IF 2'!$B$4:$ON$221,247,FALSE)</f>
        <v>--</v>
      </c>
      <c r="C169" s="290" t="str">
        <f>VLOOKUP($A$4,'Template IF 2'!$B$4:$ON$221,247,FALSE)</f>
        <v>--</v>
      </c>
      <c r="D169" s="290" t="str">
        <f>VLOOKUP($A$4,'Template IF 2'!$B$4:$ON$221,247,FALSE)</f>
        <v>--</v>
      </c>
      <c r="E169" s="290" t="str">
        <f>VLOOKUP($A$4,'Template IF 2'!$B$4:$ON$221,247,FALSE)</f>
        <v>--</v>
      </c>
      <c r="F169" s="290" t="str">
        <f>VLOOKUP($A$4,'Template IF 2'!$B$4:$ON$221,247,FALSE)</f>
        <v>--</v>
      </c>
      <c r="G169" s="290">
        <f>VLOOKUP($A$4,'Template 3'!$B$4:$SV$221,453,FALSE)</f>
        <v>12.386219610554274</v>
      </c>
      <c r="H169" s="290">
        <f>VLOOKUP($A$4,'Template 3'!$B$4:$SV$221,457,FALSE)</f>
        <v>12.723240340842807</v>
      </c>
      <c r="I169" s="290">
        <f>VLOOKUP($A$4,'Template 3'!$B$4:$SV$221,461,FALSE)</f>
        <v>14.472047708645642</v>
      </c>
      <c r="J169" s="167"/>
      <c r="K169" s="167"/>
      <c r="L169" s="167"/>
      <c r="M169" s="167"/>
      <c r="N169" s="167"/>
    </row>
    <row r="170" spans="1:15" ht="12.6" customHeight="1" x14ac:dyDescent="0.25">
      <c r="A170" s="62" t="s">
        <v>2552</v>
      </c>
      <c r="B170" s="324"/>
      <c r="C170" s="324"/>
      <c r="D170" s="324"/>
      <c r="E170" s="324"/>
      <c r="F170" s="324"/>
      <c r="G170" s="324"/>
      <c r="H170" s="324"/>
      <c r="I170" s="337"/>
      <c r="J170" s="403"/>
      <c r="K170" s="25"/>
      <c r="L170" s="25"/>
      <c r="M170" s="25"/>
      <c r="N170" s="25"/>
    </row>
    <row r="171" spans="1:15" s="166" customFormat="1" ht="13.2" x14ac:dyDescent="0.25">
      <c r="A171" s="42" t="s">
        <v>2350</v>
      </c>
      <c r="B171" s="290" t="str">
        <f>VLOOKUP($A$4,'Template IF 2'!$B$4:$ON$221,247,FALSE)</f>
        <v>--</v>
      </c>
      <c r="C171" s="290" t="str">
        <f>VLOOKUP($A$4,'Template IF 2'!$B$4:$ON$221,247,FALSE)</f>
        <v>--</v>
      </c>
      <c r="D171" s="290" t="str">
        <f>VLOOKUP($A$4,'Template IF 2'!$B$4:$ON$221,247,FALSE)</f>
        <v>--</v>
      </c>
      <c r="E171" s="290" t="str">
        <f>VLOOKUP($A$4,'Template IF 2'!$B$4:$ON$221,247,FALSE)</f>
        <v>--</v>
      </c>
      <c r="F171" s="290" t="str">
        <f>VLOOKUP($A$4,'Template IF 2'!$B$4:$ON$221,247,FALSE)</f>
        <v>--</v>
      </c>
      <c r="G171" s="290">
        <f>VLOOKUP($A$4,'Template 3'!$B$4:$SV$221,462,FALSE)</f>
        <v>12.990545963853743</v>
      </c>
      <c r="H171" s="290" t="str">
        <f>VLOOKUP($A$4,'Template 3'!$B$4:$SV$221,466,FALSE)</f>
        <v>--</v>
      </c>
      <c r="I171" s="290" t="str">
        <f>VLOOKUP($A$4,'Template 3'!$B$4:$SV$221,470,FALSE)</f>
        <v>--</v>
      </c>
      <c r="J171" s="165"/>
      <c r="K171" s="164"/>
      <c r="N171" s="167"/>
    </row>
    <row r="172" spans="1:15" s="166" customFormat="1" ht="13.2" x14ac:dyDescent="0.25">
      <c r="A172" s="42" t="s">
        <v>284</v>
      </c>
      <c r="B172" s="290" t="str">
        <f>VLOOKUP($A$4,'Template IF 2'!$B$4:$ON$221,247,FALSE)</f>
        <v>--</v>
      </c>
      <c r="C172" s="290" t="str">
        <f>VLOOKUP($A$4,'Template IF 2'!$B$4:$ON$221,247,FALSE)</f>
        <v>--</v>
      </c>
      <c r="D172" s="290" t="str">
        <f>VLOOKUP($A$4,'Template IF 2'!$B$4:$ON$221,247,FALSE)</f>
        <v>--</v>
      </c>
      <c r="E172" s="290" t="str">
        <f>VLOOKUP($A$4,'Template IF 2'!$B$4:$ON$221,247,FALSE)</f>
        <v>--</v>
      </c>
      <c r="F172" s="290" t="str">
        <f>VLOOKUP($A$4,'Template IF 2'!$B$4:$ON$221,247,FALSE)</f>
        <v>--</v>
      </c>
      <c r="G172" s="290">
        <f>VLOOKUP($A$4,'Template 3'!$B$4:$SV$221,463,FALSE)</f>
        <v>12.040904143569412</v>
      </c>
      <c r="H172" s="290">
        <f>VLOOKUP($A$4,'Template 3'!$B$4:$SV$221,467,FALSE)</f>
        <v>12.293690464962717</v>
      </c>
      <c r="I172" s="290">
        <f>VLOOKUP($A$4,'Template 3'!$B$4:$SV$221,471,FALSE)</f>
        <v>13.503878209760618</v>
      </c>
      <c r="J172" s="165"/>
      <c r="K172" s="164"/>
      <c r="N172" s="167"/>
    </row>
    <row r="173" spans="1:15" s="166" customFormat="1" ht="13.2" x14ac:dyDescent="0.25">
      <c r="A173" s="42" t="s">
        <v>262</v>
      </c>
      <c r="B173" s="290" t="str">
        <f>VLOOKUP($A$4,'Template IF 2'!$B$4:$ON$221,247,FALSE)</f>
        <v>--</v>
      </c>
      <c r="C173" s="290" t="str">
        <f>VLOOKUP($A$4,'Template IF 2'!$B$4:$ON$221,247,FALSE)</f>
        <v>--</v>
      </c>
      <c r="D173" s="290" t="str">
        <f>VLOOKUP($A$4,'Template IF 2'!$B$4:$ON$221,247,FALSE)</f>
        <v>--</v>
      </c>
      <c r="E173" s="290" t="str">
        <f>VLOOKUP($A$4,'Template IF 2'!$B$4:$ON$221,247,FALSE)</f>
        <v>--</v>
      </c>
      <c r="F173" s="290" t="str">
        <f>VLOOKUP($A$4,'Template IF 2'!$B$4:$ON$221,247,FALSE)</f>
        <v>--</v>
      </c>
      <c r="G173" s="290">
        <f>VLOOKUP($A$4,'Template 3'!$B$4:$SV$221,464,FALSE)</f>
        <v>12.97297297297288</v>
      </c>
      <c r="H173" s="290">
        <f>VLOOKUP($A$4,'Template 3'!$B$4:$SV$221,468,FALSE)</f>
        <v>12.0268994808873</v>
      </c>
      <c r="I173" s="290">
        <f>VLOOKUP($A$4,'Template 3'!$B$4:$SV$221,472,FALSE)</f>
        <v>12.807338529787625</v>
      </c>
      <c r="J173" s="165"/>
      <c r="K173" s="164"/>
      <c r="N173" s="167"/>
    </row>
    <row r="174" spans="1:15" s="166" customFormat="1" ht="13.2" x14ac:dyDescent="0.25">
      <c r="A174" s="42" t="s">
        <v>285</v>
      </c>
      <c r="B174" s="290" t="str">
        <f>VLOOKUP($A$4,'Template IF 2'!$B$4:$ON$221,247,FALSE)</f>
        <v>--</v>
      </c>
      <c r="C174" s="290" t="str">
        <f>VLOOKUP($A$4,'Template IF 2'!$B$4:$ON$221,247,FALSE)</f>
        <v>--</v>
      </c>
      <c r="D174" s="290" t="str">
        <f>VLOOKUP($A$4,'Template IF 2'!$B$4:$ON$221,247,FALSE)</f>
        <v>--</v>
      </c>
      <c r="E174" s="290" t="str">
        <f>VLOOKUP($A$4,'Template IF 2'!$B$4:$ON$221,247,FALSE)</f>
        <v>--</v>
      </c>
      <c r="F174" s="290" t="str">
        <f>VLOOKUP($A$4,'Template IF 2'!$B$4:$ON$221,247,FALSE)</f>
        <v>--</v>
      </c>
      <c r="G174" s="290">
        <f>VLOOKUP($A$4,'Template 3'!$B$4:$SV$221,465,FALSE)</f>
        <v>11.749739794148077</v>
      </c>
      <c r="H174" s="290">
        <f>VLOOKUP($A$4,'Template 3'!$B$4:$SV$221,469,FALSE)</f>
        <v>10.90202495397843</v>
      </c>
      <c r="I174" s="290">
        <f>VLOOKUP($A$4,'Template 3'!$B$4:$SV$221,473,FALSE)</f>
        <v>11.68565211826442</v>
      </c>
      <c r="J174" s="165"/>
      <c r="K174" s="164"/>
      <c r="N174" s="167"/>
    </row>
    <row r="175" spans="1:15" ht="12.75" customHeight="1" x14ac:dyDescent="0.25">
      <c r="A175" s="62" t="s">
        <v>206</v>
      </c>
      <c r="B175" s="324"/>
      <c r="C175" s="324"/>
      <c r="D175" s="324"/>
      <c r="E175" s="324"/>
      <c r="F175" s="324"/>
      <c r="G175" s="324"/>
      <c r="H175" s="324"/>
      <c r="I175" s="337"/>
      <c r="N175" s="25"/>
    </row>
    <row r="176" spans="1:15" s="166" customFormat="1" ht="12.75" customHeight="1" x14ac:dyDescent="0.25">
      <c r="A176" s="163" t="s">
        <v>2350</v>
      </c>
      <c r="B176" s="168" t="str">
        <f>VLOOKUP($A$4,'Template 3'!$B$4:$LB$121,311,FALSE)</f>
        <v>--</v>
      </c>
      <c r="C176" s="168" t="str">
        <f>VLOOKUP($A$4,'Template 3'!$B$4:$LB$121,311,FALSE)</f>
        <v>--</v>
      </c>
      <c r="D176" s="168" t="str">
        <f>VLOOKUP($A$4,'Template 3'!$B$4:$LB$121,311,FALSE)</f>
        <v>--</v>
      </c>
      <c r="E176" s="168" t="str">
        <f>VLOOKUP($A$4,'Template 3'!$B$4:$LB$121,311,FALSE)</f>
        <v>--</v>
      </c>
      <c r="F176" s="168" t="str">
        <f>VLOOKUP($A$4,'Template 3'!$B$4:$LB$121,311,FALSE)</f>
        <v>--</v>
      </c>
      <c r="G176" s="168">
        <f>VLOOKUP($A$4,'Template 3'!$B$4:$LB$121,312,FALSE)</f>
        <v>3</v>
      </c>
      <c r="H176" s="168" t="str">
        <f>VLOOKUP($A$4,'Template 3'!$B$4:$LB$121,313,FALSE)</f>
        <v>--</v>
      </c>
      <c r="I176" s="44" t="str">
        <f>VLOOKUP($A$4,'Template IF 2'!$B$4:$ON$221,247,FALSE)</f>
        <v>--</v>
      </c>
      <c r="J176" s="165"/>
      <c r="K176" s="164"/>
      <c r="N176" s="167"/>
    </row>
    <row r="177" spans="1:14" s="166" customFormat="1" ht="13.2" x14ac:dyDescent="0.25">
      <c r="A177" s="42" t="s">
        <v>261</v>
      </c>
      <c r="B177" s="43">
        <f>VLOOKUP($A$4,'Template 3'!$B$4:$KZ$121,242,FALSE)</f>
        <v>5.2077145459585692</v>
      </c>
      <c r="C177" s="43">
        <f>VLOOKUP($A$4,'Template 3'!$B$4:$KZ$121,245,FALSE)</f>
        <v>5.5535718036505344</v>
      </c>
      <c r="D177" s="43">
        <f>VLOOKUP($A$4,'Template 3'!$B$4:$KZ$121,248,FALSE)</f>
        <v>5.5517703685795183</v>
      </c>
      <c r="E177" s="43">
        <f>VLOOKUP($A$4,'Template 3'!$B$4:$KZ$121,251,FALSE)</f>
        <v>4.878360802541553</v>
      </c>
      <c r="F177" s="44">
        <f>VLOOKUP($A$4,'Template 3'!$B$4:$KZ$121,254,FALSE)</f>
        <v>4.9262411029032194</v>
      </c>
      <c r="G177" s="44" t="str">
        <f>VLOOKUP($A$4,'Template IF 2'!$B$4:$ON$221,247,FALSE)</f>
        <v>--</v>
      </c>
      <c r="H177" s="44" t="str">
        <f>VLOOKUP($A$4,'Template IF 2'!$B$4:$ON$221,247,FALSE)</f>
        <v>--</v>
      </c>
      <c r="I177" s="44" t="str">
        <f>VLOOKUP($A$4,'Template IF 2'!$B$4:$ON$221,247,FALSE)</f>
        <v>--</v>
      </c>
      <c r="J177" s="165"/>
      <c r="K177" s="164"/>
      <c r="N177" s="167"/>
    </row>
    <row r="178" spans="1:14" s="166" customFormat="1" ht="13.2" x14ac:dyDescent="0.25">
      <c r="A178" s="42" t="s">
        <v>284</v>
      </c>
      <c r="B178" s="43" t="str">
        <f>VLOOKUP($A$4,'Template IF 2'!$B$4:$ON$221,248,FALSE)</f>
        <v>--</v>
      </c>
      <c r="C178" s="43" t="str">
        <f>VLOOKUP($A$4,'Template IF 2'!$B$4:$ON$221,248,FALSE)</f>
        <v>--</v>
      </c>
      <c r="D178" s="43" t="str">
        <f>VLOOKUP($A$4,'Template IF 2'!$B$4:$ON$221,248,FALSE)</f>
        <v>--</v>
      </c>
      <c r="E178" s="43" t="str">
        <f>VLOOKUP($A$4,'Template IF 2'!$B$4:$ON$221,248,FALSE)</f>
        <v>--</v>
      </c>
      <c r="F178" s="43" t="str">
        <f>VLOOKUP($A$4,'Template IF 2'!$B$4:$ON$221,248,FALSE)</f>
        <v>--</v>
      </c>
      <c r="G178" s="44">
        <f>VLOOKUP($A$4,'Template 3'!$B$4:$KZ$121,296,FALSE)</f>
        <v>4.2850630603251503</v>
      </c>
      <c r="H178" s="44">
        <f>VLOOKUP($A$4,'Template 3'!$B$4:$KZ$121,299,FALSE)</f>
        <v>4.35901066742188</v>
      </c>
      <c r="I178" s="44" t="str">
        <f>VLOOKUP($A$4,'Template IF 2'!$B$4:$ON$221,247,FALSE)</f>
        <v>--</v>
      </c>
      <c r="J178" s="165"/>
      <c r="K178" s="164"/>
      <c r="N178" s="167"/>
    </row>
    <row r="179" spans="1:14" s="166" customFormat="1" ht="13.2" x14ac:dyDescent="0.25">
      <c r="A179" s="42" t="s">
        <v>262</v>
      </c>
      <c r="B179" s="43">
        <f>VLOOKUP($A$4,'Template 3'!$B$4:$KZ$121,243,FALSE)</f>
        <v>8.8469724158077625</v>
      </c>
      <c r="C179" s="43">
        <f>VLOOKUP($A$4,'Template 3'!$B$4:$KZ$121,246,FALSE)</f>
        <v>7.5816695031339227</v>
      </c>
      <c r="D179" s="43">
        <f>VLOOKUP($A$4,'Template 3'!$B$4:$KZ$121,249,FALSE)</f>
        <v>8.0055579307396592</v>
      </c>
      <c r="E179" s="44">
        <f>VLOOKUP($A$4,'Template 3'!$B$4:$KZ$121,252,FALSE)</f>
        <v>7.1970558438604808</v>
      </c>
      <c r="F179" s="44">
        <f>VLOOKUP($A$4,'Template 3'!$B$4:$KZ$121,255,FALSE)</f>
        <v>6.7470846618653599</v>
      </c>
      <c r="G179" s="44">
        <f>VLOOKUP($A$4,'Template 3'!$B$4:$KZ$121,297,FALSE)</f>
        <v>4.9855102197830101</v>
      </c>
      <c r="H179" s="44">
        <f>VLOOKUP($A$4,'Template 3'!$B$4:$KZ$121,300,FALSE)</f>
        <v>4.6191994332271102</v>
      </c>
      <c r="I179" s="44" t="str">
        <f>VLOOKUP($A$4,'Template IF 2'!$B$4:$ON$221,247,FALSE)</f>
        <v>--</v>
      </c>
      <c r="J179" s="165"/>
      <c r="K179" s="164"/>
      <c r="N179" s="315"/>
    </row>
    <row r="180" spans="1:14" s="166" customFormat="1" ht="13.2" x14ac:dyDescent="0.25">
      <c r="A180" s="42" t="s">
        <v>285</v>
      </c>
      <c r="B180" s="43" t="str">
        <f>VLOOKUP($A$4,'Template IF 2'!$B$4:$ON$221,249,FALSE)</f>
        <v>--</v>
      </c>
      <c r="C180" s="43" t="str">
        <f>VLOOKUP($A$4,'Template IF 2'!$B$4:$ON$221,249,FALSE)</f>
        <v>--</v>
      </c>
      <c r="D180" s="43" t="str">
        <f>VLOOKUP($A$4,'Template IF 2'!$B$4:$ON$221,249,FALSE)</f>
        <v>--</v>
      </c>
      <c r="E180" s="43" t="str">
        <f>VLOOKUP($A$4,'Template IF 2'!$B$4:$ON$221,249,FALSE)</f>
        <v>--</v>
      </c>
      <c r="F180" s="43" t="str">
        <f>VLOOKUP($A$4,'Template IF 2'!$B$4:$ON$221,249,FALSE)</f>
        <v>--</v>
      </c>
      <c r="G180" s="44">
        <f>VLOOKUP($A$4,'Template 3'!$B$4:$KZ$121,298,FALSE)</f>
        <v>5.17615725327855</v>
      </c>
      <c r="H180" s="44">
        <f>VLOOKUP($A$4,'Template 3'!$B$4:$KZ$121,301,FALSE)</f>
        <v>5.2348050122965404</v>
      </c>
      <c r="I180" s="44" t="str">
        <f>VLOOKUP($A$4,'Template IF 2'!$B$4:$ON$221,247,FALSE)</f>
        <v>--</v>
      </c>
      <c r="J180" s="165"/>
      <c r="K180" s="164"/>
      <c r="N180" s="315"/>
    </row>
    <row r="181" spans="1:14" s="166" customFormat="1" ht="13.2" x14ac:dyDescent="0.25">
      <c r="A181" s="42" t="s">
        <v>263</v>
      </c>
      <c r="B181" s="43">
        <f>VLOOKUP($A$4,'Template 3'!$B$4:$KZ$121,244,FALSE)</f>
        <v>8.4163582882626926</v>
      </c>
      <c r="C181" s="43">
        <f>VLOOKUP($A$4,'Template 3'!$B$4:$KZ$121,247,FALSE)</f>
        <v>7.7436499598293853</v>
      </c>
      <c r="D181" s="43">
        <f>VLOOKUP($A$4,'Template 3'!$B$4:$KZ$121,250,FALSE)</f>
        <v>6.9848626200006354</v>
      </c>
      <c r="E181" s="44">
        <f>VLOOKUP($A$4,'Template 3'!$B$4:$KZ$121,253,FALSE)</f>
        <v>7.2023183794073411</v>
      </c>
      <c r="F181" s="44">
        <f>VLOOKUP($A$4,'Template 3'!$B$4:$KZ$121,256,FALSE)</f>
        <v>6.9004070867495892</v>
      </c>
      <c r="G181" s="44" t="str">
        <f>VLOOKUP($A$4,'Template IF 2'!$B$4:$ON$221,250,FALSE)</f>
        <v>--</v>
      </c>
      <c r="H181" s="44" t="str">
        <f>VLOOKUP($A$4,'Template IF 2'!$B$4:$ON$221,250,FALSE)</f>
        <v>--</v>
      </c>
      <c r="I181" s="44" t="str">
        <f>VLOOKUP($A$4,'Template IF 2'!$B$4:$ON$221,247,FALSE)</f>
        <v>--</v>
      </c>
      <c r="J181" s="165"/>
      <c r="K181" s="164"/>
      <c r="N181" s="315"/>
    </row>
    <row r="182" spans="1:14" s="166" customFormat="1" ht="13.2" x14ac:dyDescent="0.25">
      <c r="A182" s="42"/>
      <c r="B182" s="43"/>
      <c r="C182" s="43"/>
      <c r="D182" s="43"/>
      <c r="E182" s="44"/>
      <c r="F182" s="44"/>
      <c r="G182" s="44"/>
      <c r="H182" s="44"/>
      <c r="I182" s="164"/>
      <c r="J182" s="165"/>
      <c r="K182" s="164"/>
      <c r="N182" s="315"/>
    </row>
    <row r="183" spans="1:14" ht="15.75" customHeight="1" x14ac:dyDescent="0.25">
      <c r="A183" s="502" t="s">
        <v>264</v>
      </c>
      <c r="B183" s="502"/>
      <c r="C183" s="502"/>
      <c r="D183" s="502"/>
      <c r="E183" s="502"/>
      <c r="F183" s="502"/>
      <c r="G183" s="502"/>
      <c r="H183" s="502"/>
      <c r="N183" s="24"/>
    </row>
    <row r="184" spans="1:14" ht="18.75" customHeight="1" x14ac:dyDescent="0.25">
      <c r="A184" s="331" t="str">
        <f>$A$4</f>
        <v>State of Minnesota</v>
      </c>
      <c r="B184" s="319"/>
      <c r="C184" s="319"/>
      <c r="D184" s="319"/>
      <c r="E184" s="319"/>
      <c r="F184" s="319"/>
      <c r="G184" s="319"/>
      <c r="H184" s="319"/>
      <c r="I184" s="334"/>
      <c r="N184" s="24"/>
    </row>
    <row r="185" spans="1:14" ht="18.75" customHeight="1" x14ac:dyDescent="0.3">
      <c r="A185" s="508" t="s">
        <v>267</v>
      </c>
      <c r="B185" s="508"/>
      <c r="C185" s="508"/>
      <c r="D185" s="508"/>
      <c r="E185" s="508"/>
      <c r="F185" s="508"/>
      <c r="G185" s="508"/>
      <c r="H185" s="508"/>
      <c r="N185" s="24"/>
    </row>
    <row r="186" spans="1:14" ht="13.2" x14ac:dyDescent="0.25">
      <c r="B186" s="38">
        <v>1998</v>
      </c>
      <c r="C186" s="38">
        <v>2001</v>
      </c>
      <c r="D186" s="38">
        <v>2004</v>
      </c>
      <c r="E186" s="38">
        <v>2007</v>
      </c>
      <c r="F186" s="38">
        <v>2010</v>
      </c>
      <c r="G186" s="38">
        <v>2013</v>
      </c>
      <c r="H186" s="38">
        <v>2016</v>
      </c>
      <c r="I186" s="328">
        <v>2019</v>
      </c>
      <c r="N186" s="24"/>
    </row>
    <row r="187" spans="1:14" ht="12.75" customHeight="1" x14ac:dyDescent="0.25">
      <c r="A187" s="63" t="s">
        <v>2549</v>
      </c>
      <c r="B187" s="323"/>
      <c r="C187" s="323"/>
      <c r="D187" s="323"/>
      <c r="E187" s="323"/>
      <c r="F187" s="323"/>
      <c r="G187" s="323"/>
      <c r="H187" s="338"/>
      <c r="I187" s="339"/>
      <c r="J187" s="404"/>
      <c r="N187" s="24"/>
    </row>
    <row r="188" spans="1:14" s="166" customFormat="1" ht="13.2" x14ac:dyDescent="0.25">
      <c r="A188" s="42" t="s">
        <v>2350</v>
      </c>
      <c r="B188" s="290" t="str">
        <f>VLOOKUP($A$4,'Template IF 2'!$B$4:$ON$221,247,FALSE)</f>
        <v>--</v>
      </c>
      <c r="C188" s="290" t="str">
        <f>VLOOKUP($A$4,'Template IF 2'!$B$4:$ON$221,247,FALSE)</f>
        <v>--</v>
      </c>
      <c r="D188" s="290" t="str">
        <f>VLOOKUP($A$4,'Template IF 2'!$B$4:$ON$221,247,FALSE)</f>
        <v>--</v>
      </c>
      <c r="E188" s="290" t="str">
        <f>VLOOKUP($A$4,'Template IF 2'!$B$4:$ON$221,247,FALSE)</f>
        <v>--</v>
      </c>
      <c r="F188" s="290" t="str">
        <f>VLOOKUP($A$4,'Template IF 2'!$B$4:$ON$221,247,FALSE)</f>
        <v>--</v>
      </c>
      <c r="G188" s="290" t="str">
        <f>VLOOKUP($A$4,'Template IF 2'!$B$4:$ON$221,247,FALSE)</f>
        <v>--</v>
      </c>
      <c r="H188" s="44" t="str">
        <f>VLOOKUP($A$4,'Template 4'!$B$4:$OP$122,335,FALSE)</f>
        <v>--</v>
      </c>
      <c r="I188" s="44" t="str">
        <f>VLOOKUP($A$4,'Template 4'!$B$4:$OP$122,339,FALSE)</f>
        <v>--</v>
      </c>
      <c r="J188" s="165"/>
      <c r="K188" s="164"/>
      <c r="N188" s="315"/>
    </row>
    <row r="189" spans="1:14" s="166" customFormat="1" ht="13.2" x14ac:dyDescent="0.25">
      <c r="A189" s="42" t="s">
        <v>284</v>
      </c>
      <c r="B189" s="290" t="str">
        <f>VLOOKUP($A$4,'Template IF 2'!$B$4:$ON$221,247,FALSE)</f>
        <v>--</v>
      </c>
      <c r="C189" s="290" t="str">
        <f>VLOOKUP($A$4,'Template IF 2'!$B$4:$ON$221,247,FALSE)</f>
        <v>--</v>
      </c>
      <c r="D189" s="290" t="str">
        <f>VLOOKUP($A$4,'Template IF 2'!$B$4:$ON$221,247,FALSE)</f>
        <v>--</v>
      </c>
      <c r="E189" s="290" t="str">
        <f>VLOOKUP($A$4,'Template IF 2'!$B$4:$ON$221,247,FALSE)</f>
        <v>--</v>
      </c>
      <c r="F189" s="290" t="str">
        <f>VLOOKUP($A$4,'Template IF 2'!$B$4:$ON$221,247,FALSE)</f>
        <v>--</v>
      </c>
      <c r="G189" s="290" t="str">
        <f>VLOOKUP($A$4,'Template IF 2'!$B$4:$ON$221,247,FALSE)</f>
        <v>--</v>
      </c>
      <c r="H189" s="44">
        <f>VLOOKUP($A$4,'Template 4'!$B$4:$OP$122,336,FALSE)</f>
        <v>18.224530751977415</v>
      </c>
      <c r="I189" s="44">
        <f>VLOOKUP($A$4,'Template 4'!$B$4:$OP$122,340,FALSE)</f>
        <v>17.487209190076264</v>
      </c>
      <c r="J189" s="165"/>
      <c r="K189" s="164"/>
      <c r="N189" s="315"/>
    </row>
    <row r="190" spans="1:14" s="166" customFormat="1" ht="13.2" x14ac:dyDescent="0.25">
      <c r="A190" s="42" t="s">
        <v>262</v>
      </c>
      <c r="B190" s="290" t="str">
        <f>VLOOKUP($A$4,'Template IF 2'!$B$4:$ON$221,247,FALSE)</f>
        <v>--</v>
      </c>
      <c r="C190" s="290" t="str">
        <f>VLOOKUP($A$4,'Template IF 2'!$B$4:$ON$221,247,FALSE)</f>
        <v>--</v>
      </c>
      <c r="D190" s="290" t="str">
        <f>VLOOKUP($A$4,'Template IF 2'!$B$4:$ON$221,247,FALSE)</f>
        <v>--</v>
      </c>
      <c r="E190" s="290" t="str">
        <f>VLOOKUP($A$4,'Template IF 2'!$B$4:$ON$221,247,FALSE)</f>
        <v>--</v>
      </c>
      <c r="F190" s="290" t="str">
        <f>VLOOKUP($A$4,'Template IF 2'!$B$4:$ON$221,247,FALSE)</f>
        <v>--</v>
      </c>
      <c r="G190" s="290" t="str">
        <f>VLOOKUP($A$4,'Template IF 2'!$B$4:$ON$221,247,FALSE)</f>
        <v>--</v>
      </c>
      <c r="H190" s="44">
        <f>VLOOKUP($A$4,'Template 4'!$B$4:$OP$122,337,FALSE)</f>
        <v>19.394740569378421</v>
      </c>
      <c r="I190" s="44">
        <f>VLOOKUP($A$4,'Template 4'!$B$4:$OP$122,341,FALSE)</f>
        <v>19.275401933255459</v>
      </c>
      <c r="J190" s="165"/>
      <c r="K190" s="164"/>
      <c r="N190" s="315"/>
    </row>
    <row r="191" spans="1:14" s="166" customFormat="1" ht="13.2" x14ac:dyDescent="0.25">
      <c r="A191" s="42" t="s">
        <v>285</v>
      </c>
      <c r="B191" s="290" t="str">
        <f>VLOOKUP($A$4,'Template IF 2'!$B$4:$ON$221,247,FALSE)</f>
        <v>--</v>
      </c>
      <c r="C191" s="290" t="str">
        <f>VLOOKUP($A$4,'Template IF 2'!$B$4:$ON$221,247,FALSE)</f>
        <v>--</v>
      </c>
      <c r="D191" s="290" t="str">
        <f>VLOOKUP($A$4,'Template IF 2'!$B$4:$ON$221,247,FALSE)</f>
        <v>--</v>
      </c>
      <c r="E191" s="290" t="str">
        <f>VLOOKUP($A$4,'Template IF 2'!$B$4:$ON$221,247,FALSE)</f>
        <v>--</v>
      </c>
      <c r="F191" s="290" t="str">
        <f>VLOOKUP($A$4,'Template IF 2'!$B$4:$ON$221,247,FALSE)</f>
        <v>--</v>
      </c>
      <c r="G191" s="290" t="str">
        <f>VLOOKUP($A$4,'Template IF 2'!$B$4:$ON$221,247,FALSE)</f>
        <v>--</v>
      </c>
      <c r="H191" s="44">
        <f>VLOOKUP($A$4,'Template 4'!$B$4:$OP$122,338,FALSE)</f>
        <v>20.476940120109596</v>
      </c>
      <c r="I191" s="44">
        <f>VLOOKUP($A$4,'Template 4'!$B$4:$OP$122,342,FALSE)</f>
        <v>20.973759089471944</v>
      </c>
      <c r="K191" s="164"/>
      <c r="N191" s="315"/>
    </row>
    <row r="192" spans="1:14" ht="12.75" customHeight="1" x14ac:dyDescent="0.25">
      <c r="A192" s="63" t="s">
        <v>2550</v>
      </c>
      <c r="B192" s="323"/>
      <c r="C192" s="323"/>
      <c r="D192" s="323"/>
      <c r="E192" s="323"/>
      <c r="F192" s="323"/>
      <c r="G192" s="323"/>
      <c r="H192" s="323"/>
      <c r="I192" s="339"/>
      <c r="J192" s="404"/>
      <c r="N192" s="24"/>
    </row>
    <row r="193" spans="1:18" s="166" customFormat="1" ht="13.2" x14ac:dyDescent="0.25">
      <c r="A193" s="42" t="s">
        <v>2350</v>
      </c>
      <c r="B193" s="290" t="str">
        <f>VLOOKUP($A$4,'Template IF 2'!$B$4:$ON$221,247,FALSE)</f>
        <v>--</v>
      </c>
      <c r="C193" s="290" t="str">
        <f>VLOOKUP($A$4,'Template IF 2'!$B$4:$ON$221,247,FALSE)</f>
        <v>--</v>
      </c>
      <c r="D193" s="290" t="str">
        <f>VLOOKUP($A$4,'Template IF 2'!$B$4:$ON$221,247,FALSE)</f>
        <v>--</v>
      </c>
      <c r="E193" s="290" t="str">
        <f>VLOOKUP($A$4,'Template IF 2'!$B$4:$ON$221,247,FALSE)</f>
        <v>--</v>
      </c>
      <c r="F193" s="290" t="str">
        <f>VLOOKUP($A$4,'Template IF 2'!$B$4:$ON$221,247,FALSE)</f>
        <v>--</v>
      </c>
      <c r="G193" s="290" t="str">
        <f>VLOOKUP($A$4,'Template IF 2'!$B$4:$ON$221,247,FALSE)</f>
        <v>--</v>
      </c>
      <c r="H193" s="44" t="str">
        <f>VLOOKUP($A$4,'Template 4'!$B$4:$OP$122,343,FALSE)</f>
        <v>--</v>
      </c>
      <c r="I193" s="44" t="str">
        <f>VLOOKUP($A$4,'Template 4'!$B$4:$OP$122,347,FALSE)</f>
        <v>--</v>
      </c>
      <c r="J193" s="165"/>
      <c r="K193" s="164"/>
      <c r="N193" s="315"/>
    </row>
    <row r="194" spans="1:18" s="166" customFormat="1" ht="13.2" x14ac:dyDescent="0.25">
      <c r="A194" s="42" t="s">
        <v>284</v>
      </c>
      <c r="B194" s="290" t="str">
        <f>VLOOKUP($A$4,'Template IF 2'!$B$4:$ON$221,247,FALSE)</f>
        <v>--</v>
      </c>
      <c r="C194" s="290" t="str">
        <f>VLOOKUP($A$4,'Template IF 2'!$B$4:$ON$221,247,FALSE)</f>
        <v>--</v>
      </c>
      <c r="D194" s="290" t="str">
        <f>VLOOKUP($A$4,'Template IF 2'!$B$4:$ON$221,247,FALSE)</f>
        <v>--</v>
      </c>
      <c r="E194" s="290" t="str">
        <f>VLOOKUP($A$4,'Template IF 2'!$B$4:$ON$221,247,FALSE)</f>
        <v>--</v>
      </c>
      <c r="F194" s="290" t="str">
        <f>VLOOKUP($A$4,'Template IF 2'!$B$4:$ON$221,247,FALSE)</f>
        <v>--</v>
      </c>
      <c r="G194" s="290" t="str">
        <f>VLOOKUP($A$4,'Template IF 2'!$B$4:$ON$221,247,FALSE)</f>
        <v>--</v>
      </c>
      <c r="H194" s="44">
        <f>VLOOKUP($A$4,'Template 4'!$B$4:$OP$122,344,FALSE)</f>
        <v>15.530240751614809</v>
      </c>
      <c r="I194" s="44">
        <f>VLOOKUP($A$4,'Template 4'!$B$4:$OP$122,348,FALSE)</f>
        <v>16.935348244960551</v>
      </c>
      <c r="J194" s="165"/>
      <c r="K194" s="164"/>
      <c r="N194" s="315"/>
    </row>
    <row r="195" spans="1:18" s="166" customFormat="1" ht="13.2" x14ac:dyDescent="0.25">
      <c r="A195" s="42" t="s">
        <v>262</v>
      </c>
      <c r="B195" s="290" t="str">
        <f>VLOOKUP($A$4,'Template IF 2'!$B$4:$ON$221,247,FALSE)</f>
        <v>--</v>
      </c>
      <c r="C195" s="290" t="str">
        <f>VLOOKUP($A$4,'Template IF 2'!$B$4:$ON$221,247,FALSE)</f>
        <v>--</v>
      </c>
      <c r="D195" s="290" t="str">
        <f>VLOOKUP($A$4,'Template IF 2'!$B$4:$ON$221,247,FALSE)</f>
        <v>--</v>
      </c>
      <c r="E195" s="290" t="str">
        <f>VLOOKUP($A$4,'Template IF 2'!$B$4:$ON$221,247,FALSE)</f>
        <v>--</v>
      </c>
      <c r="F195" s="290" t="str">
        <f>VLOOKUP($A$4,'Template IF 2'!$B$4:$ON$221,247,FALSE)</f>
        <v>--</v>
      </c>
      <c r="G195" s="290" t="str">
        <f>VLOOKUP($A$4,'Template IF 2'!$B$4:$ON$221,247,FALSE)</f>
        <v>--</v>
      </c>
      <c r="H195" s="44">
        <f>VLOOKUP($A$4,'Template 4'!$B$4:$OP$122,345,FALSE)</f>
        <v>16.598408887633404</v>
      </c>
      <c r="I195" s="44">
        <f>VLOOKUP($A$4,'Template 4'!$B$4:$OP$122,349,FALSE)</f>
        <v>18.397103677436846</v>
      </c>
      <c r="J195" s="165"/>
      <c r="K195" s="164"/>
      <c r="N195" s="167"/>
    </row>
    <row r="196" spans="1:18" s="166" customFormat="1" ht="13.2" x14ac:dyDescent="0.25">
      <c r="A196" s="42" t="s">
        <v>285</v>
      </c>
      <c r="B196" s="290" t="str">
        <f>VLOOKUP($A$4,'Template IF 2'!$B$4:$ON$221,247,FALSE)</f>
        <v>--</v>
      </c>
      <c r="C196" s="290" t="str">
        <f>VLOOKUP($A$4,'Template IF 2'!$B$4:$ON$221,247,FALSE)</f>
        <v>--</v>
      </c>
      <c r="D196" s="290" t="str">
        <f>VLOOKUP($A$4,'Template IF 2'!$B$4:$ON$221,247,FALSE)</f>
        <v>--</v>
      </c>
      <c r="E196" s="290" t="str">
        <f>VLOOKUP($A$4,'Template IF 2'!$B$4:$ON$221,247,FALSE)</f>
        <v>--</v>
      </c>
      <c r="F196" s="290" t="str">
        <f>VLOOKUP($A$4,'Template IF 2'!$B$4:$ON$221,247,FALSE)</f>
        <v>--</v>
      </c>
      <c r="G196" s="290" t="str">
        <f>VLOOKUP($A$4,'Template IF 2'!$B$4:$ON$221,247,FALSE)</f>
        <v>--</v>
      </c>
      <c r="H196" s="44">
        <f>VLOOKUP($A$4,'Template 4'!$B$4:$OP$122,346,FALSE)</f>
        <v>17.928542285947469</v>
      </c>
      <c r="I196" s="44">
        <f>VLOOKUP($A$4,'Template 4'!$B$4:$OP$122,350,FALSE)</f>
        <v>19.434081568131525</v>
      </c>
      <c r="J196" s="165"/>
      <c r="K196" s="164"/>
      <c r="N196" s="167"/>
    </row>
    <row r="197" spans="1:18" ht="12.6" customHeight="1" x14ac:dyDescent="0.25">
      <c r="A197" s="63" t="s">
        <v>209</v>
      </c>
      <c r="B197" s="323"/>
      <c r="C197" s="323"/>
      <c r="D197" s="323"/>
      <c r="E197" s="323"/>
      <c r="F197" s="323"/>
      <c r="G197" s="323"/>
      <c r="H197" s="323"/>
      <c r="I197" s="339"/>
      <c r="N197" s="25"/>
    </row>
    <row r="198" spans="1:18" s="166" customFormat="1" ht="13.2" x14ac:dyDescent="0.25">
      <c r="A198" s="42" t="s">
        <v>261</v>
      </c>
      <c r="B198" s="44" t="str">
        <f>VLOOKUP($A$4,'Template 4'!$B$4:$LA$122,62,FALSE)</f>
        <v>--</v>
      </c>
      <c r="C198" s="44" t="str">
        <f>VLOOKUP($A$4,'Template 4'!$B$4:$LA$122,65,FALSE)</f>
        <v>--</v>
      </c>
      <c r="D198" s="44" t="str">
        <f>VLOOKUP($A$4,'Template 4'!$B$4:$LA$122,68,FALSE)</f>
        <v>--</v>
      </c>
      <c r="E198" s="44">
        <f>VLOOKUP($A$4,'Template 4'!$B$4:$LA$122,71,FALSE)</f>
        <v>10.331454244903165</v>
      </c>
      <c r="F198" s="44">
        <f>VLOOKUP($A$4,'Template 4'!$B$4:$LA$122,74,FALSE)</f>
        <v>9.4108747886446817</v>
      </c>
      <c r="G198" s="44" t="str">
        <f>VLOOKUP($A$4,'Template IF 2'!$B$4:$ON$221,247,FALSE)</f>
        <v>--</v>
      </c>
      <c r="H198" s="44" t="str">
        <f>VLOOKUP($A$4,'Template IF 2'!$B$4:$ON$221,247,FALSE)</f>
        <v>--</v>
      </c>
      <c r="I198" s="44" t="str">
        <f>VLOOKUP($A$4,'Template IF 2'!$B$4:$ON$221,247,FALSE)</f>
        <v>--</v>
      </c>
      <c r="J198" s="165"/>
      <c r="K198" s="164"/>
      <c r="N198" s="167"/>
    </row>
    <row r="199" spans="1:18" s="166" customFormat="1" ht="13.2" x14ac:dyDescent="0.25">
      <c r="A199" s="42" t="s">
        <v>262</v>
      </c>
      <c r="B199" s="44" t="str">
        <f>VLOOKUP($A$4,'Template 4'!$B$4:$LA$122,63,FALSE)</f>
        <v>--</v>
      </c>
      <c r="C199" s="44" t="str">
        <f>VLOOKUP($A$4,'Template 4'!$B$4:$LA$122,66,FALSE)</f>
        <v>--</v>
      </c>
      <c r="D199" s="44" t="str">
        <f>VLOOKUP($A$4,'Template 4'!$B$4:$LA$122,69,FALSE)</f>
        <v>--</v>
      </c>
      <c r="E199" s="44">
        <f>VLOOKUP($A$4,'Template 4'!$B$4:$LA$122,72,FALSE)</f>
        <v>13.190944393951952</v>
      </c>
      <c r="F199" s="44">
        <f>VLOOKUP($A$4,'Template 4'!$B$4:$LA$122,75,FALSE)</f>
        <v>12.272686753431998</v>
      </c>
      <c r="G199" s="44" t="str">
        <f>VLOOKUP($A$4,'Template IF 2'!$B$4:$ON$221,247,FALSE)</f>
        <v>--</v>
      </c>
      <c r="H199" s="44" t="str">
        <f>VLOOKUP($A$4,'Template IF 2'!$B$4:$ON$221,247,FALSE)</f>
        <v>--</v>
      </c>
      <c r="I199" s="44" t="str">
        <f>VLOOKUP($A$4,'Template IF 2'!$B$4:$ON$221,247,FALSE)</f>
        <v>--</v>
      </c>
      <c r="J199" s="165"/>
      <c r="K199" s="164"/>
      <c r="N199" s="167"/>
    </row>
    <row r="200" spans="1:18" s="166" customFormat="1" ht="13.2" x14ac:dyDescent="0.25">
      <c r="A200" s="42" t="s">
        <v>263</v>
      </c>
      <c r="B200" s="44" t="str">
        <f>VLOOKUP($A$4,'Template 4'!$B$4:$LA$122,64,FALSE)</f>
        <v>--</v>
      </c>
      <c r="C200" s="44" t="str">
        <f>VLOOKUP($A$4,'Template 4'!$B$4:$LA$122,67,FALSE)</f>
        <v>--</v>
      </c>
      <c r="D200" s="44" t="str">
        <f>VLOOKUP($A$4,'Template 4'!$B$4:$LA$122,70,FALSE)</f>
        <v>--</v>
      </c>
      <c r="E200" s="44">
        <f>VLOOKUP($A$4,'Template 4'!$B$4:$LA$122,73,FALSE)</f>
        <v>8.3674746785023633</v>
      </c>
      <c r="F200" s="44">
        <f>VLOOKUP($A$4,'Template 4'!$B$4:$LA$122,76,FALSE)</f>
        <v>6.9762096310768609</v>
      </c>
      <c r="G200" s="44" t="str">
        <f>VLOOKUP($A$4,'Template IF 2'!$B$4:$ON$221,247,FALSE)</f>
        <v>--</v>
      </c>
      <c r="H200" s="44" t="str">
        <f>VLOOKUP($A$4,'Template IF 2'!$B$4:$ON$221,247,FALSE)</f>
        <v>--</v>
      </c>
      <c r="I200" s="44" t="str">
        <f>VLOOKUP($A$4,'Template IF 2'!$B$4:$ON$221,247,FALSE)</f>
        <v>--</v>
      </c>
      <c r="J200" s="165"/>
      <c r="K200" s="164"/>
      <c r="N200" s="167"/>
    </row>
    <row r="201" spans="1:18" ht="12.75" customHeight="1" x14ac:dyDescent="0.25">
      <c r="A201" s="63" t="s">
        <v>2528</v>
      </c>
      <c r="B201" s="323"/>
      <c r="C201" s="323"/>
      <c r="D201" s="323"/>
      <c r="E201" s="323"/>
      <c r="F201" s="323"/>
      <c r="G201" s="323"/>
      <c r="H201" s="323"/>
      <c r="I201" s="339"/>
      <c r="N201" s="25"/>
    </row>
    <row r="202" spans="1:18" s="166" customFormat="1" ht="13.2" x14ac:dyDescent="0.25">
      <c r="A202" s="42" t="s">
        <v>2350</v>
      </c>
      <c r="B202" s="290" t="str">
        <f>VLOOKUP($A$4,'Template IF 2'!$B$4:$ON$221,247,FALSE)</f>
        <v>--</v>
      </c>
      <c r="C202" s="290" t="str">
        <f>VLOOKUP($A$4,'Template IF 2'!$B$4:$ON$221,247,FALSE)</f>
        <v>--</v>
      </c>
      <c r="D202" s="290" t="str">
        <f>VLOOKUP($A$4,'Template IF 2'!$B$4:$ON$221,247,FALSE)</f>
        <v>--</v>
      </c>
      <c r="E202" s="290" t="str">
        <f>VLOOKUP($A$4,'Template IF 2'!$B$4:$ON$221,247,FALSE)</f>
        <v>--</v>
      </c>
      <c r="F202" s="290" t="str">
        <f>VLOOKUP($A$4,'Template IF 2'!$B$4:$ON$221,247,FALSE)</f>
        <v>--</v>
      </c>
      <c r="G202" s="290" t="str">
        <f>VLOOKUP($A$4,'Template IF 2'!$B$4:$ON$221,247,FALSE)</f>
        <v>--</v>
      </c>
      <c r="H202" s="290" t="str">
        <f>VLOOKUP($A$4,'Template IF 2'!$B$4:$ON$221,247,FALSE)</f>
        <v>--</v>
      </c>
      <c r="I202" s="44" t="str">
        <f>VLOOKUP($A$4,'Template 4'!$B$4:$OP$122,351,FALSE)</f>
        <v>--</v>
      </c>
      <c r="J202" s="165"/>
      <c r="K202" s="164"/>
      <c r="O202" s="167"/>
      <c r="P202" s="167"/>
      <c r="Q202" s="167"/>
      <c r="R202" s="167"/>
    </row>
    <row r="203" spans="1:18" s="166" customFormat="1" ht="13.2" x14ac:dyDescent="0.25">
      <c r="A203" s="42" t="s">
        <v>284</v>
      </c>
      <c r="B203" s="290" t="str">
        <f>VLOOKUP($A$4,'Template IF 2'!$B$4:$ON$221,247,FALSE)</f>
        <v>--</v>
      </c>
      <c r="C203" s="290" t="str">
        <f>VLOOKUP($A$4,'Template IF 2'!$B$4:$ON$221,247,FALSE)</f>
        <v>--</v>
      </c>
      <c r="D203" s="290" t="str">
        <f>VLOOKUP($A$4,'Template IF 2'!$B$4:$ON$221,247,FALSE)</f>
        <v>--</v>
      </c>
      <c r="E203" s="290" t="str">
        <f>VLOOKUP($A$4,'Template IF 2'!$B$4:$ON$221,247,FALSE)</f>
        <v>--</v>
      </c>
      <c r="F203" s="290" t="str">
        <f>VLOOKUP($A$4,'Template IF 2'!$B$4:$ON$221,247,FALSE)</f>
        <v>--</v>
      </c>
      <c r="G203" s="290">
        <f>VLOOKUP($A$4,'Template 4'!$B$4:$ON$221,310,FALSE)</f>
        <v>15.453165061110738</v>
      </c>
      <c r="H203" s="290">
        <f>VLOOKUP($A$4,'Template 4'!$B$4:$ON$221,313,FALSE)</f>
        <v>15.984492481202938</v>
      </c>
      <c r="I203" s="44">
        <f>VLOOKUP($A$4,'Template 4'!$B$4:$OP$122,352,FALSE)</f>
        <v>19.160023795359947</v>
      </c>
      <c r="J203" s="165"/>
      <c r="K203" s="164"/>
      <c r="O203" s="167"/>
      <c r="P203" s="167"/>
      <c r="Q203" s="167"/>
      <c r="R203" s="167"/>
    </row>
    <row r="204" spans="1:18" s="166" customFormat="1" ht="13.2" x14ac:dyDescent="0.25">
      <c r="A204" s="42" t="s">
        <v>262</v>
      </c>
      <c r="B204" s="290" t="str">
        <f>VLOOKUP($A$4,'Template IF 2'!$B$4:$ON$221,247,FALSE)</f>
        <v>--</v>
      </c>
      <c r="C204" s="290" t="str">
        <f>VLOOKUP($A$4,'Template IF 2'!$B$4:$ON$221,247,FALSE)</f>
        <v>--</v>
      </c>
      <c r="D204" s="290" t="str">
        <f>VLOOKUP($A$4,'Template IF 2'!$B$4:$ON$221,247,FALSE)</f>
        <v>--</v>
      </c>
      <c r="E204" s="290" t="str">
        <f>VLOOKUP($A$4,'Template IF 2'!$B$4:$ON$221,247,FALSE)</f>
        <v>--</v>
      </c>
      <c r="F204" s="290" t="str">
        <f>VLOOKUP($A$4,'Template IF 2'!$B$4:$ON$221,247,FALSE)</f>
        <v>--</v>
      </c>
      <c r="G204" s="290">
        <f>VLOOKUP($A$4,'Template 4'!$B$4:$ON$221,311,FALSE)</f>
        <v>15.77439070781864</v>
      </c>
      <c r="H204" s="290">
        <f>VLOOKUP($A$4,'Template 4'!$B$4:$ON$221,314,FALSE)</f>
        <v>15.95262156001035</v>
      </c>
      <c r="I204" s="44">
        <f>VLOOKUP($A$4,'Template 4'!$B$4:$OP$122,353,FALSE)</f>
        <v>18.083693941778318</v>
      </c>
      <c r="J204" s="165"/>
      <c r="K204" s="164"/>
    </row>
    <row r="205" spans="1:18" s="166" customFormat="1" ht="13.2" x14ac:dyDescent="0.25">
      <c r="A205" s="42" t="s">
        <v>285</v>
      </c>
      <c r="B205" s="290" t="str">
        <f>VLOOKUP($A$4,'Template IF 2'!$B$4:$ON$221,247,FALSE)</f>
        <v>--</v>
      </c>
      <c r="C205" s="290" t="str">
        <f>VLOOKUP($A$4,'Template IF 2'!$B$4:$ON$221,247,FALSE)</f>
        <v>--</v>
      </c>
      <c r="D205" s="290" t="str">
        <f>VLOOKUP($A$4,'Template IF 2'!$B$4:$ON$221,247,FALSE)</f>
        <v>--</v>
      </c>
      <c r="E205" s="290" t="str">
        <f>VLOOKUP($A$4,'Template IF 2'!$B$4:$ON$221,247,FALSE)</f>
        <v>--</v>
      </c>
      <c r="F205" s="290" t="str">
        <f>VLOOKUP($A$4,'Template IF 2'!$B$4:$ON$221,247,FALSE)</f>
        <v>--</v>
      </c>
      <c r="G205" s="290">
        <f>VLOOKUP($A$4,'Template 4'!$B$4:$ON$221,312,FALSE)</f>
        <v>12.808743796437014</v>
      </c>
      <c r="H205" s="290">
        <f>VLOOKUP($A$4,'Template 4'!$B$4:$ON$217,315,FALSE)</f>
        <v>14.746221717480458</v>
      </c>
      <c r="I205" s="44">
        <f>VLOOKUP($A$4,'Template 4'!$B$4:$OP$122,354,FALSE)</f>
        <v>15.39864185110668</v>
      </c>
      <c r="J205" s="165"/>
      <c r="K205" s="164"/>
      <c r="O205" s="167"/>
      <c r="P205" s="167"/>
      <c r="Q205" s="167"/>
      <c r="R205" s="167"/>
    </row>
    <row r="206" spans="1:18" ht="12.75" customHeight="1" x14ac:dyDescent="0.25">
      <c r="A206" s="63" t="s">
        <v>2523</v>
      </c>
      <c r="B206" s="323"/>
      <c r="C206" s="323"/>
      <c r="D206" s="323"/>
      <c r="E206" s="323"/>
      <c r="F206" s="323"/>
      <c r="G206" s="323"/>
      <c r="H206" s="323"/>
      <c r="I206" s="339"/>
      <c r="N206" s="25"/>
    </row>
    <row r="207" spans="1:18" ht="13.2" x14ac:dyDescent="0.25">
      <c r="A207" s="42" t="s">
        <v>261</v>
      </c>
      <c r="B207" s="46">
        <f>VLOOKUP($A$4,'Template 4'!$B$4:$LA$122,77,FALSE)</f>
        <v>15.806204744804809</v>
      </c>
      <c r="C207" s="46">
        <f>VLOOKUP($A$4,'Template 4'!$B$4:$LA$122,80,FALSE)</f>
        <v>13.02101776824211</v>
      </c>
      <c r="D207" s="46">
        <f>VLOOKUP($A$4,'Template 4'!$B$4:$LA$122,83,FALSE)</f>
        <v>14.584334454589154</v>
      </c>
      <c r="E207" s="46">
        <f>VLOOKUP($A$4,'Template 4'!$B$4:$LA$122,86,FALSE)</f>
        <v>11.16067617177489</v>
      </c>
      <c r="F207" s="46">
        <f>VLOOKUP($A$4,'Template 4'!$B$4:$LA$122,89,FALSE)</f>
        <v>11.173321986069656</v>
      </c>
      <c r="G207" s="46" t="str">
        <f>VLOOKUP($A$4,'Template IF 2'!$B$4:$ON$221,247,FALSE)</f>
        <v>--</v>
      </c>
      <c r="H207" s="46" t="str">
        <f>VLOOKUP($A$4,'Template IF 2'!$B$4:$ON$221,247,FALSE)</f>
        <v>--</v>
      </c>
      <c r="I207" s="46" t="str">
        <f>VLOOKUP($A$4,'Template IF 2'!$B$4:$ON$221,247,FALSE)</f>
        <v>--</v>
      </c>
      <c r="N207" s="25"/>
    </row>
    <row r="208" spans="1:18" ht="13.2" x14ac:dyDescent="0.25">
      <c r="A208" s="42" t="s">
        <v>262</v>
      </c>
      <c r="B208" s="46">
        <f>VLOOKUP($A$4,'Template 4'!$B$4:$LA$122,78,FALSE)</f>
        <v>23.706538013641644</v>
      </c>
      <c r="C208" s="46">
        <f>VLOOKUP($A$4,'Template 4'!$B$4:$LA$122,81,FALSE)</f>
        <v>22.697762891287258</v>
      </c>
      <c r="D208" s="46">
        <f>VLOOKUP($A$4,'Template 4'!$B$4:$LA$122,84,FALSE)</f>
        <v>21.598400748585881</v>
      </c>
      <c r="E208" s="46">
        <f>VLOOKUP($A$4,'Template 4'!$B$4:$LA$122,87,FALSE)</f>
        <v>17.243454085231789</v>
      </c>
      <c r="F208" s="46">
        <f>VLOOKUP($A$4,'Template 4'!$B$4:$LA$122,90,FALSE)</f>
        <v>16.544990370403461</v>
      </c>
      <c r="G208" s="46" t="str">
        <f>VLOOKUP($A$4,'Template 4'!$B$4:$LA$122,263,FALSE)</f>
        <v>--</v>
      </c>
      <c r="H208" s="46" t="str">
        <f>VLOOKUP($A$4,'Template 4'!$B$4:$LA$122,266,FALSE)</f>
        <v>--</v>
      </c>
      <c r="I208" s="46" t="str">
        <f>VLOOKUP($A$4,'Template 4'!$B$4:$LA$122,266,FALSE)</f>
        <v>--</v>
      </c>
      <c r="N208" s="25"/>
    </row>
    <row r="209" spans="1:18" ht="13.2" x14ac:dyDescent="0.25">
      <c r="A209" s="42" t="s">
        <v>263</v>
      </c>
      <c r="B209" s="46">
        <f>VLOOKUP($A$4,'Template 4'!$B$4:$LA$122,79,FALSE)</f>
        <v>17.197673683545109</v>
      </c>
      <c r="C209" s="46">
        <f>VLOOKUP($A$4,'Template 4'!$B$4:$LA$122,82,FALSE)</f>
        <v>16.967319453882777</v>
      </c>
      <c r="D209" s="46">
        <f>VLOOKUP($A$4,'Template 4'!$B$4:$LA$122,85,FALSE)</f>
        <v>15.363598150483341</v>
      </c>
      <c r="E209" s="46">
        <f>VLOOKUP($A$4,'Template 4'!$B$4:$LA$122,88,FALSE)</f>
        <v>14.192276933622797</v>
      </c>
      <c r="F209" s="46">
        <f>VLOOKUP($A$4,'Template 4'!$B$4:$LA$122,91,FALSE)</f>
        <v>12.340192202245339</v>
      </c>
      <c r="G209" s="46" t="str">
        <f>VLOOKUP($A$4,'Template IF 2'!$B$4:$ON$221,250,FALSE)</f>
        <v>--</v>
      </c>
      <c r="H209" s="46" t="str">
        <f>VLOOKUP($A$4,'Template IF 2'!$B$4:$ON$221,250,FALSE)</f>
        <v>--</v>
      </c>
      <c r="I209" s="46" t="str">
        <f>VLOOKUP($A$4,'Template IF 2'!$B$4:$ON$221,250,FALSE)</f>
        <v>--</v>
      </c>
      <c r="N209" s="25"/>
    </row>
    <row r="210" spans="1:18" ht="12.75" customHeight="1" x14ac:dyDescent="0.25">
      <c r="A210" s="63" t="s">
        <v>2529</v>
      </c>
      <c r="B210" s="323"/>
      <c r="C210" s="323"/>
      <c r="D210" s="323"/>
      <c r="E210" s="323"/>
      <c r="F210" s="323"/>
      <c r="G210" s="323"/>
      <c r="H210" s="323"/>
      <c r="I210" s="339"/>
      <c r="N210" s="25"/>
    </row>
    <row r="211" spans="1:18" s="166" customFormat="1" ht="12.75" customHeight="1" x14ac:dyDescent="0.25">
      <c r="A211" s="42" t="s">
        <v>2350</v>
      </c>
      <c r="B211" s="290" t="str">
        <f>VLOOKUP($A$4,'Template IF 2'!$B$4:$ON$221,247,FALSE)</f>
        <v>--</v>
      </c>
      <c r="C211" s="290" t="str">
        <f>VLOOKUP($A$4,'Template IF 2'!$B$4:$ON$221,247,FALSE)</f>
        <v>--</v>
      </c>
      <c r="D211" s="290" t="str">
        <f>VLOOKUP($A$4,'Template IF 2'!$B$4:$ON$221,247,FALSE)</f>
        <v>--</v>
      </c>
      <c r="E211" s="290" t="str">
        <f>VLOOKUP($A$4,'Template IF 2'!$B$4:$ON$221,247,FALSE)</f>
        <v>--</v>
      </c>
      <c r="F211" s="290" t="str">
        <f>VLOOKUP($A$4,'Template IF 2'!$B$4:$ON$221,247,FALSE)</f>
        <v>--</v>
      </c>
      <c r="G211" s="290" t="str">
        <f>VLOOKUP($A$4,'Template IF 2'!$B$4:$ON$221,247,FALSE)</f>
        <v>--</v>
      </c>
      <c r="H211" s="290" t="str">
        <f>VLOOKUP($A$4,'Template IF 2'!$B$4:$ON$221,247,FALSE)</f>
        <v>--</v>
      </c>
      <c r="I211" s="44" t="str">
        <f>VLOOKUP($A$4,'Template 4'!$B$4:$OP$122,355,FALSE)</f>
        <v>--</v>
      </c>
      <c r="J211" s="165"/>
      <c r="K211" s="164"/>
      <c r="N211" s="167"/>
    </row>
    <row r="212" spans="1:18" s="166" customFormat="1" ht="13.2" x14ac:dyDescent="0.25">
      <c r="A212" s="42" t="s">
        <v>284</v>
      </c>
      <c r="B212" s="290" t="str">
        <f>VLOOKUP($A$4,'Template IF 2'!$B$4:$ON$221,247,FALSE)</f>
        <v>--</v>
      </c>
      <c r="C212" s="290" t="str">
        <f>VLOOKUP($A$4,'Template IF 2'!$B$4:$ON$221,247,FALSE)</f>
        <v>--</v>
      </c>
      <c r="D212" s="290" t="str">
        <f>VLOOKUP($A$4,'Template IF 2'!$B$4:$ON$221,247,FALSE)</f>
        <v>--</v>
      </c>
      <c r="E212" s="290" t="str">
        <f>VLOOKUP($A$4,'Template IF 2'!$B$4:$ON$221,247,FALSE)</f>
        <v>--</v>
      </c>
      <c r="F212" s="290" t="str">
        <f>VLOOKUP($A$4,'Template IF 2'!$B$4:$ON$221,247,FALSE)</f>
        <v>--</v>
      </c>
      <c r="G212" s="290">
        <f>VLOOKUP($A$4,'Template 4'!$B$4:$ON$221,316,FALSE)</f>
        <v>10.590247214747333</v>
      </c>
      <c r="H212" s="290">
        <f>VLOOKUP($A$4,'Template 4'!$B$4:$ON$221,319,FALSE)</f>
        <v>11.685134213188414</v>
      </c>
      <c r="I212" s="44">
        <f>VLOOKUP($A$4,'Template 4'!$B$4:$OP$122,356,FALSE)</f>
        <v>13.134588394715255</v>
      </c>
      <c r="J212" s="165"/>
      <c r="K212" s="164"/>
      <c r="O212" s="167"/>
      <c r="P212" s="167"/>
      <c r="Q212" s="167"/>
      <c r="R212" s="167"/>
    </row>
    <row r="213" spans="1:18" s="166" customFormat="1" ht="13.2" x14ac:dyDescent="0.25">
      <c r="A213" s="42" t="s">
        <v>262</v>
      </c>
      <c r="B213" s="290" t="str">
        <f>VLOOKUP($A$4,'Template IF 2'!$B$4:$ON$221,247,FALSE)</f>
        <v>--</v>
      </c>
      <c r="C213" s="290" t="str">
        <f>VLOOKUP($A$4,'Template IF 2'!$B$4:$ON$221,247,FALSE)</f>
        <v>--</v>
      </c>
      <c r="D213" s="290" t="str">
        <f>VLOOKUP($A$4,'Template IF 2'!$B$4:$ON$221,247,FALSE)</f>
        <v>--</v>
      </c>
      <c r="E213" s="290" t="str">
        <f>VLOOKUP($A$4,'Template IF 2'!$B$4:$ON$221,247,FALSE)</f>
        <v>--</v>
      </c>
      <c r="F213" s="290" t="str">
        <f>VLOOKUP($A$4,'Template IF 2'!$B$4:$ON$221,247,FALSE)</f>
        <v>--</v>
      </c>
      <c r="G213" s="290">
        <f>VLOOKUP($A$4,'Template 4'!$B$4:$ON$221,317,FALSE)</f>
        <v>12.102203182374604</v>
      </c>
      <c r="H213" s="290">
        <f>VLOOKUP($A$4,'Template 4'!$B$4:$ON$221,320,FALSE)</f>
        <v>11.767060707389559</v>
      </c>
      <c r="I213" s="44">
        <f>VLOOKUP($A$4,'Template 4'!$B$4:$OP$122,357,FALSE)</f>
        <v>13.333333333333325</v>
      </c>
      <c r="J213" s="165"/>
      <c r="K213" s="164"/>
    </row>
    <row r="214" spans="1:18" s="166" customFormat="1" ht="13.2" x14ac:dyDescent="0.25">
      <c r="A214" s="42" t="s">
        <v>285</v>
      </c>
      <c r="B214" s="290" t="str">
        <f>VLOOKUP($A$4,'Template IF 2'!$B$4:$ON$221,247,FALSE)</f>
        <v>--</v>
      </c>
      <c r="C214" s="290" t="str">
        <f>VLOOKUP($A$4,'Template IF 2'!$B$4:$ON$221,247,FALSE)</f>
        <v>--</v>
      </c>
      <c r="D214" s="290" t="str">
        <f>VLOOKUP($A$4,'Template IF 2'!$B$4:$ON$221,247,FALSE)</f>
        <v>--</v>
      </c>
      <c r="E214" s="290" t="str">
        <f>VLOOKUP($A$4,'Template IF 2'!$B$4:$ON$221,247,FALSE)</f>
        <v>--</v>
      </c>
      <c r="F214" s="290" t="str">
        <f>VLOOKUP($A$4,'Template IF 2'!$B$4:$ON$221,247,FALSE)</f>
        <v>--</v>
      </c>
      <c r="G214" s="290">
        <f>VLOOKUP($A$4,'Template 4'!$B$4:$ON$221,318,FALSE)</f>
        <v>9.7101658255227754</v>
      </c>
      <c r="H214" s="290">
        <f>VLOOKUP($A$4,'Template 4'!$B$4:$ON$221,321,FALSE)</f>
        <v>12.036146334353671</v>
      </c>
      <c r="I214" s="44">
        <f>VLOOKUP($A$4,'Template 4'!$B$4:$OP$122,358,FALSE)</f>
        <v>12.977050641372472</v>
      </c>
      <c r="J214" s="165"/>
      <c r="K214" s="164"/>
      <c r="O214" s="167"/>
      <c r="P214" s="167"/>
      <c r="Q214" s="167"/>
      <c r="R214" s="167"/>
    </row>
    <row r="215" spans="1:18" ht="12.75" customHeight="1" x14ac:dyDescent="0.25">
      <c r="A215" s="63" t="s">
        <v>211</v>
      </c>
      <c r="B215" s="63"/>
      <c r="C215" s="63"/>
      <c r="D215" s="63"/>
      <c r="E215" s="63"/>
      <c r="F215" s="63"/>
      <c r="G215" s="63"/>
      <c r="H215" s="63"/>
      <c r="I215" s="339"/>
      <c r="N215" s="25"/>
    </row>
    <row r="216" spans="1:18" ht="13.2" x14ac:dyDescent="0.25">
      <c r="A216" s="42" t="s">
        <v>261</v>
      </c>
      <c r="B216" s="46">
        <f>VLOOKUP($A$4,'Template 4'!$B$4:$LA$122,92,FALSE)</f>
        <v>5.1510532692382345</v>
      </c>
      <c r="C216" s="46">
        <f>VLOOKUP($A$4,'Template 4'!$B$4:$LA$122,95,FALSE)</f>
        <v>3.9299497862804573</v>
      </c>
      <c r="D216" s="46">
        <f>VLOOKUP($A$4,'Template 4'!$B$4:$LA$122,98,FALSE)</f>
        <v>4.2271265965765918</v>
      </c>
      <c r="E216" s="46">
        <f>VLOOKUP($A$4,'Template 4'!$B$4:$LA$122,101,FALSE)</f>
        <v>2.1996760167106908</v>
      </c>
      <c r="F216" s="46">
        <f>VLOOKUP($A$4,'Template 4'!$B$4:$LA$122,104,FALSE)</f>
        <v>2.187493003156983</v>
      </c>
      <c r="G216" s="46" t="str">
        <f>VLOOKUP($A$4,'Template IF 2'!$B$4:$ON$221,247,FALSE)</f>
        <v>--</v>
      </c>
      <c r="H216" s="46" t="str">
        <f>VLOOKUP($A$4,'Template IF 2'!$B$4:$ON$221,247,FALSE)</f>
        <v>--</v>
      </c>
      <c r="I216" s="46" t="str">
        <f>VLOOKUP($A$4,'Template IF 2'!$B$4:$ON$221,247,FALSE)</f>
        <v>--</v>
      </c>
      <c r="N216" s="25"/>
    </row>
    <row r="217" spans="1:18" ht="13.2" x14ac:dyDescent="0.25">
      <c r="A217" s="42" t="s">
        <v>262</v>
      </c>
      <c r="B217" s="46">
        <f>VLOOKUP($A$4,'Template 4'!$B$4:$LA$122,93,FALSE)</f>
        <v>7.5174062142783082</v>
      </c>
      <c r="C217" s="46">
        <f>VLOOKUP($A$4,'Template 4'!$B$4:$LA$122,96,FALSE)</f>
        <v>7.2875580795044437</v>
      </c>
      <c r="D217" s="46">
        <f>VLOOKUP($A$4,'Template 4'!$B$4:$LA$122,99,FALSE)</f>
        <v>7.4806077993837485</v>
      </c>
      <c r="E217" s="46">
        <f>VLOOKUP($A$4,'Template 4'!$B$4:$LA$122,102,FALSE)</f>
        <v>3.7790697674418778</v>
      </c>
      <c r="F217" s="46">
        <f>VLOOKUP($A$4,'Template 4'!$B$4:$LA$122,105,FALSE)</f>
        <v>3.4492026518545194</v>
      </c>
      <c r="G217" s="46" t="str">
        <f>VLOOKUP($A$4,'Template 4'!$B$4:$LA$122,269,FALSE)</f>
        <v>--</v>
      </c>
      <c r="H217" s="46" t="str">
        <f>VLOOKUP($A$4,'Template 4'!$B$4:$LA$122,272,FALSE)</f>
        <v>--</v>
      </c>
      <c r="I217" s="46" t="str">
        <f>VLOOKUP($A$4,'Template 4'!$B$4:$LA$122,272,FALSE)</f>
        <v>--</v>
      </c>
      <c r="N217" s="25"/>
    </row>
    <row r="218" spans="1:18" ht="13.2" x14ac:dyDescent="0.25">
      <c r="A218" s="42" t="s">
        <v>263</v>
      </c>
      <c r="B218" s="46">
        <f>VLOOKUP($A$4,'Template 4'!$B$4:$LA$122,94,FALSE)</f>
        <v>3.4712571067593254</v>
      </c>
      <c r="C218" s="46">
        <f>VLOOKUP($A$4,'Template 4'!$B$4:$LA$122,97,FALSE)</f>
        <v>3.6162794285537792</v>
      </c>
      <c r="D218" s="46">
        <f>VLOOKUP($A$4,'Template 4'!$B$4:$LA$122,100,FALSE)</f>
        <v>3.533823308834561</v>
      </c>
      <c r="E218" s="46">
        <f>VLOOKUP($A$4,'Template 4'!$B$4:$LA$122,103,FALSE)</f>
        <v>2.5140702225523599</v>
      </c>
      <c r="F218" s="46">
        <f>VLOOKUP($A$4,'Template 4'!$B$4:$LA$122,106,FALSE)</f>
        <v>2.2322330994253421</v>
      </c>
      <c r="G218" s="46" t="str">
        <f>VLOOKUP($A$4,'Template IF 2'!$B$4:$ON$221,250,FALSE)</f>
        <v>--</v>
      </c>
      <c r="H218" s="46" t="str">
        <f>VLOOKUP($A$4,'Template IF 2'!$B$4:$ON$221,250,FALSE)</f>
        <v>--</v>
      </c>
      <c r="I218" s="46" t="str">
        <f>VLOOKUP($A$4,'Template IF 2'!$B$4:$ON$221,250,FALSE)</f>
        <v>--</v>
      </c>
      <c r="N218" s="25"/>
    </row>
    <row r="219" spans="1:18" ht="12.75" customHeight="1" x14ac:dyDescent="0.25">
      <c r="A219" s="63" t="s">
        <v>2530</v>
      </c>
      <c r="B219" s="63"/>
      <c r="C219" s="63"/>
      <c r="D219" s="63"/>
      <c r="E219" s="63"/>
      <c r="F219" s="63"/>
      <c r="G219" s="63"/>
      <c r="H219" s="63"/>
      <c r="I219" s="339"/>
      <c r="N219" s="25"/>
    </row>
    <row r="220" spans="1:18" s="166" customFormat="1" ht="12.75" customHeight="1" x14ac:dyDescent="0.25">
      <c r="A220" s="42" t="s">
        <v>2350</v>
      </c>
      <c r="B220" s="290" t="str">
        <f>VLOOKUP($A$4,'Template IF 2'!$B$4:$ON$221,247,FALSE)</f>
        <v>--</v>
      </c>
      <c r="C220" s="290" t="str">
        <f>VLOOKUP($A$4,'Template IF 2'!$B$4:$ON$221,247,FALSE)</f>
        <v>--</v>
      </c>
      <c r="D220" s="290" t="str">
        <f>VLOOKUP($A$4,'Template IF 2'!$B$4:$ON$221,247,FALSE)</f>
        <v>--</v>
      </c>
      <c r="E220" s="290" t="str">
        <f>VLOOKUP($A$4,'Template IF 2'!$B$4:$ON$221,247,FALSE)</f>
        <v>--</v>
      </c>
      <c r="F220" s="290" t="str">
        <f>VLOOKUP($A$4,'Template IF 2'!$B$4:$ON$221,247,FALSE)</f>
        <v>--</v>
      </c>
      <c r="G220" s="290" t="str">
        <f>VLOOKUP($A$4,'Template IF 2'!$B$4:$ON$221,247,FALSE)</f>
        <v>--</v>
      </c>
      <c r="H220" s="290" t="str">
        <f>VLOOKUP($A$4,'Template IF 2'!$B$4:$ON$221,247,FALSE)</f>
        <v>--</v>
      </c>
      <c r="I220" s="44" t="str">
        <f>VLOOKUP($A$4,'Template 4'!$B$4:$OP$122,359,FALSE)</f>
        <v>--</v>
      </c>
      <c r="J220" s="165"/>
      <c r="K220" s="164"/>
      <c r="N220" s="167"/>
    </row>
    <row r="221" spans="1:18" s="166" customFormat="1" ht="13.2" x14ac:dyDescent="0.25">
      <c r="A221" s="42" t="s">
        <v>284</v>
      </c>
      <c r="B221" s="290" t="str">
        <f>VLOOKUP($A$4,'Template IF 2'!$B$4:$ON$221,247,FALSE)</f>
        <v>--</v>
      </c>
      <c r="C221" s="290" t="str">
        <f>VLOOKUP($A$4,'Template IF 2'!$B$4:$ON$221,247,FALSE)</f>
        <v>--</v>
      </c>
      <c r="D221" s="290" t="str">
        <f>VLOOKUP($A$4,'Template IF 2'!$B$4:$ON$221,247,FALSE)</f>
        <v>--</v>
      </c>
      <c r="E221" s="290" t="str">
        <f>VLOOKUP($A$4,'Template IF 2'!$B$4:$ON$221,247,FALSE)</f>
        <v>--</v>
      </c>
      <c r="F221" s="290" t="str">
        <f>VLOOKUP($A$4,'Template IF 2'!$B$4:$ON$221,247,FALSE)</f>
        <v>--</v>
      </c>
      <c r="G221" s="290">
        <f>VLOOKUP($A$4,'Template 4'!$B$4:$ON$221,322,FALSE)</f>
        <v>3.2695573983414961</v>
      </c>
      <c r="H221" s="290">
        <f>VLOOKUP($A$4,'Template 4'!$B$4:$ON$225,325,FALSE)</f>
        <v>3.7838218714768859</v>
      </c>
      <c r="I221" s="44">
        <f>VLOOKUP($A$4,'Template 4'!$B$4:$OP$122,360,FALSE)</f>
        <v>4.1427568339749765</v>
      </c>
      <c r="J221" s="165"/>
      <c r="K221" s="164"/>
      <c r="O221" s="167"/>
      <c r="P221" s="167"/>
      <c r="Q221" s="167"/>
      <c r="R221" s="167"/>
    </row>
    <row r="222" spans="1:18" s="166" customFormat="1" ht="13.2" x14ac:dyDescent="0.25">
      <c r="A222" s="42" t="s">
        <v>262</v>
      </c>
      <c r="B222" s="290" t="str">
        <f>VLOOKUP($A$4,'Template IF 2'!$B$4:$ON$221,247,FALSE)</f>
        <v>--</v>
      </c>
      <c r="C222" s="290" t="str">
        <f>VLOOKUP($A$4,'Template IF 2'!$B$4:$ON$221,247,FALSE)</f>
        <v>--</v>
      </c>
      <c r="D222" s="290" t="str">
        <f>VLOOKUP($A$4,'Template IF 2'!$B$4:$ON$221,247,FALSE)</f>
        <v>--</v>
      </c>
      <c r="E222" s="290" t="str">
        <f>VLOOKUP($A$4,'Template IF 2'!$B$4:$ON$221,247,FALSE)</f>
        <v>--</v>
      </c>
      <c r="F222" s="290" t="str">
        <f>VLOOKUP($A$4,'Template IF 2'!$B$4:$ON$221,247,FALSE)</f>
        <v>--</v>
      </c>
      <c r="G222" s="290">
        <f>VLOOKUP($A$4,'Template 4'!$B$4:$ON$221,323,FALSE)</f>
        <v>3.9655959811234709</v>
      </c>
      <c r="H222" s="290">
        <f>VLOOKUP($A$4,'Template 4'!$B$4:$ON$221,326,FALSE)</f>
        <v>3.7454502759187309</v>
      </c>
      <c r="I222" s="44">
        <f>VLOOKUP($A$4,'Template 4'!$B$4:$OP$122,361,FALSE)</f>
        <v>4.0909883648504106</v>
      </c>
      <c r="J222" s="165"/>
      <c r="K222" s="164"/>
    </row>
    <row r="223" spans="1:18" s="166" customFormat="1" ht="13.2" x14ac:dyDescent="0.25">
      <c r="A223" s="42" t="s">
        <v>285</v>
      </c>
      <c r="B223" s="290" t="str">
        <f>VLOOKUP($A$4,'Template IF 2'!$B$4:$ON$221,247,FALSE)</f>
        <v>--</v>
      </c>
      <c r="C223" s="290" t="str">
        <f>VLOOKUP($A$4,'Template IF 2'!$B$4:$ON$221,247,FALSE)</f>
        <v>--</v>
      </c>
      <c r="D223" s="290" t="str">
        <f>VLOOKUP($A$4,'Template IF 2'!$B$4:$ON$221,247,FALSE)</f>
        <v>--</v>
      </c>
      <c r="E223" s="290" t="str">
        <f>VLOOKUP($A$4,'Template IF 2'!$B$4:$ON$221,247,FALSE)</f>
        <v>--</v>
      </c>
      <c r="F223" s="290" t="str">
        <f>VLOOKUP($A$4,'Template IF 2'!$B$4:$ON$221,247,FALSE)</f>
        <v>--</v>
      </c>
      <c r="G223" s="290">
        <f>VLOOKUP($A$4,'Template 4'!$B$4:$ON$221,324,FALSE)</f>
        <v>2.7407875100447803</v>
      </c>
      <c r="H223" s="290">
        <f>VLOOKUP($A$4,'Template 4'!$B$4:$ON$221,327,FALSE)</f>
        <v>3.2274023630755</v>
      </c>
      <c r="I223" s="44">
        <f>VLOOKUP($A$4,'Template 4'!$B$4:$OP$122,362,FALSE)</f>
        <v>3.4437760590725586</v>
      </c>
      <c r="J223" s="165"/>
      <c r="K223" s="164"/>
      <c r="O223" s="167"/>
      <c r="P223" s="167"/>
      <c r="Q223" s="167"/>
      <c r="R223" s="167"/>
    </row>
    <row r="224" spans="1:18" ht="13.2" x14ac:dyDescent="0.25">
      <c r="A224" s="42"/>
      <c r="B224" s="46"/>
      <c r="C224" s="46"/>
      <c r="D224" s="46"/>
      <c r="E224" s="46"/>
      <c r="F224" s="46"/>
      <c r="G224" s="46"/>
      <c r="H224" s="46"/>
      <c r="N224" s="25"/>
    </row>
    <row r="225" spans="1:14" ht="15.75" customHeight="1" x14ac:dyDescent="0.25">
      <c r="A225" s="502" t="s">
        <v>264</v>
      </c>
      <c r="B225" s="502"/>
      <c r="C225" s="502"/>
      <c r="D225" s="502"/>
      <c r="E225" s="502"/>
      <c r="F225" s="502"/>
      <c r="G225" s="502"/>
      <c r="H225" s="502"/>
      <c r="N225" s="25"/>
    </row>
    <row r="226" spans="1:14" ht="18.75" customHeight="1" x14ac:dyDescent="0.25">
      <c r="A226" s="331" t="str">
        <f>$A$4</f>
        <v>State of Minnesota</v>
      </c>
      <c r="B226" s="319"/>
      <c r="C226" s="319"/>
      <c r="D226" s="319"/>
      <c r="E226" s="319"/>
      <c r="F226" s="319"/>
      <c r="G226" s="319"/>
      <c r="H226" s="319"/>
      <c r="I226" s="334"/>
      <c r="N226" s="25"/>
    </row>
    <row r="227" spans="1:14" ht="18.75" customHeight="1" x14ac:dyDescent="0.3">
      <c r="A227" s="327" t="s">
        <v>268</v>
      </c>
      <c r="B227" s="349"/>
      <c r="C227" s="349"/>
      <c r="D227" s="349"/>
      <c r="E227" s="349"/>
      <c r="F227" s="349"/>
      <c r="G227" s="349"/>
      <c r="H227" s="349"/>
      <c r="I227" s="164"/>
      <c r="N227" s="25"/>
    </row>
    <row r="228" spans="1:14" ht="13.2" x14ac:dyDescent="0.25">
      <c r="B228" s="38">
        <v>1998</v>
      </c>
      <c r="C228" s="38">
        <v>2001</v>
      </c>
      <c r="D228" s="38">
        <v>2004</v>
      </c>
      <c r="E228" s="38">
        <v>2007</v>
      </c>
      <c r="F228" s="38">
        <v>2010</v>
      </c>
      <c r="G228" s="38">
        <v>2013</v>
      </c>
      <c r="H228" s="38">
        <v>2016</v>
      </c>
      <c r="I228" s="328">
        <v>2019</v>
      </c>
      <c r="N228" s="25"/>
    </row>
    <row r="229" spans="1:14" ht="12.75" customHeight="1" x14ac:dyDescent="0.25">
      <c r="A229" s="64" t="s">
        <v>2543</v>
      </c>
      <c r="B229" s="322"/>
      <c r="C229" s="322"/>
      <c r="D229" s="322"/>
      <c r="E229" s="322"/>
      <c r="F229" s="322"/>
      <c r="G229" s="322"/>
      <c r="H229" s="340"/>
      <c r="I229" s="341"/>
      <c r="N229" s="25"/>
    </row>
    <row r="230" spans="1:14" ht="13.2" x14ac:dyDescent="0.25">
      <c r="A230" s="42" t="s">
        <v>2350</v>
      </c>
      <c r="B230" s="290" t="str">
        <f>VLOOKUP($A$4,'Template IF 2'!$B$4:$ON$221,247,FALSE)</f>
        <v>--</v>
      </c>
      <c r="C230" s="290" t="str">
        <f>VLOOKUP($A$4,'Template IF 2'!$B$4:$ON$221,247,FALSE)</f>
        <v>--</v>
      </c>
      <c r="D230" s="290" t="str">
        <f>VLOOKUP($A$4,'Template IF 2'!$B$4:$ON$221,247,FALSE)</f>
        <v>--</v>
      </c>
      <c r="E230" s="290" t="str">
        <f>VLOOKUP($A$4,'Template IF 2'!$B$4:$ON$221,247,FALSE)</f>
        <v>--</v>
      </c>
      <c r="F230" s="290" t="str">
        <f>VLOOKUP($A$4,'Template IF 2'!$B$4:$ON$221,247,FALSE)</f>
        <v>--</v>
      </c>
      <c r="G230" s="290" t="str">
        <f>VLOOKUP($A$4,'Template IF 2'!$B$4:$ON$221,247,FALSE)</f>
        <v>--</v>
      </c>
      <c r="H230" s="44" t="str">
        <f>VLOOKUP($A$4,'Template 4'!$B$4:$OP$122,363,FALSE)</f>
        <v>--</v>
      </c>
      <c r="I230" s="44" t="str">
        <f>VLOOKUP($A$4,'Template 4'!$B$4:$OP$122,367,FALSE)</f>
        <v>--</v>
      </c>
      <c r="N230" s="25"/>
    </row>
    <row r="231" spans="1:14" ht="13.2" x14ac:dyDescent="0.25">
      <c r="A231" s="42" t="s">
        <v>284</v>
      </c>
      <c r="B231" s="290" t="str">
        <f>VLOOKUP($A$4,'Template IF 2'!$B$4:$ON$221,247,FALSE)</f>
        <v>--</v>
      </c>
      <c r="C231" s="290" t="str">
        <f>VLOOKUP($A$4,'Template IF 2'!$B$4:$ON$221,247,FALSE)</f>
        <v>--</v>
      </c>
      <c r="D231" s="290" t="str">
        <f>VLOOKUP($A$4,'Template IF 2'!$B$4:$ON$221,247,FALSE)</f>
        <v>--</v>
      </c>
      <c r="E231" s="290" t="str">
        <f>VLOOKUP($A$4,'Template IF 2'!$B$4:$ON$221,247,FALSE)</f>
        <v>--</v>
      </c>
      <c r="F231" s="290" t="str">
        <f>VLOOKUP($A$4,'Template IF 2'!$B$4:$ON$221,247,FALSE)</f>
        <v>--</v>
      </c>
      <c r="G231" s="290" t="str">
        <f>VLOOKUP($A$4,'Template IF 2'!$B$4:$ON$221,247,FALSE)</f>
        <v>--</v>
      </c>
      <c r="H231" s="44">
        <f>VLOOKUP($A$4,'Template 4'!$B$4:$OP$122,364,FALSE)</f>
        <v>27.92679453095327</v>
      </c>
      <c r="I231" s="44">
        <f>VLOOKUP($A$4,'Template 4'!$B$4:$OP$122,368,FALSE)</f>
        <v>27.466947691128489</v>
      </c>
      <c r="N231" s="25"/>
    </row>
    <row r="232" spans="1:14" ht="13.2" x14ac:dyDescent="0.25">
      <c r="A232" s="42" t="s">
        <v>262</v>
      </c>
      <c r="B232" s="290" t="str">
        <f>VLOOKUP($A$4,'Template IF 2'!$B$4:$ON$221,247,FALSE)</f>
        <v>--</v>
      </c>
      <c r="C232" s="290" t="str">
        <f>VLOOKUP($A$4,'Template IF 2'!$B$4:$ON$221,247,FALSE)</f>
        <v>--</v>
      </c>
      <c r="D232" s="290" t="str">
        <f>VLOOKUP($A$4,'Template IF 2'!$B$4:$ON$221,247,FALSE)</f>
        <v>--</v>
      </c>
      <c r="E232" s="290" t="str">
        <f>VLOOKUP($A$4,'Template IF 2'!$B$4:$ON$221,247,FALSE)</f>
        <v>--</v>
      </c>
      <c r="F232" s="290" t="str">
        <f>VLOOKUP($A$4,'Template IF 2'!$B$4:$ON$221,247,FALSE)</f>
        <v>--</v>
      </c>
      <c r="G232" s="290" t="str">
        <f>VLOOKUP($A$4,'Template IF 2'!$B$4:$ON$221,247,FALSE)</f>
        <v>--</v>
      </c>
      <c r="H232" s="44">
        <f>VLOOKUP($A$4,'Template 4'!$B$4:$OP$122,365,FALSE)</f>
        <v>27.516858768951192</v>
      </c>
      <c r="I232" s="44">
        <f>VLOOKUP($A$4,'Template 4'!$B$4:$OP$122,369,FALSE)</f>
        <v>25.148529743551098</v>
      </c>
      <c r="N232" s="25"/>
    </row>
    <row r="233" spans="1:14" ht="13.2" x14ac:dyDescent="0.25">
      <c r="A233" s="42" t="s">
        <v>285</v>
      </c>
      <c r="B233" s="290" t="str">
        <f>VLOOKUP($A$4,'Template IF 2'!$B$4:$ON$221,247,FALSE)</f>
        <v>--</v>
      </c>
      <c r="C233" s="290" t="str">
        <f>VLOOKUP($A$4,'Template IF 2'!$B$4:$ON$221,247,FALSE)</f>
        <v>--</v>
      </c>
      <c r="D233" s="290" t="str">
        <f>VLOOKUP($A$4,'Template IF 2'!$B$4:$ON$221,247,FALSE)</f>
        <v>--</v>
      </c>
      <c r="E233" s="290" t="str">
        <f>VLOOKUP($A$4,'Template IF 2'!$B$4:$ON$221,247,FALSE)</f>
        <v>--</v>
      </c>
      <c r="F233" s="290" t="str">
        <f>VLOOKUP($A$4,'Template IF 2'!$B$4:$ON$221,247,FALSE)</f>
        <v>--</v>
      </c>
      <c r="G233" s="290" t="str">
        <f>VLOOKUP($A$4,'Template IF 2'!$B$4:$ON$221,247,FALSE)</f>
        <v>--</v>
      </c>
      <c r="H233" s="44">
        <f>VLOOKUP($A$4,'Template 4'!$B$4:$OP$122,366,FALSE)</f>
        <v>27.03980614084357</v>
      </c>
      <c r="I233" s="44">
        <f>VLOOKUP($A$4,'Template 4'!$B$4:$OP$122,370,FALSE)</f>
        <v>23.942043786302314</v>
      </c>
      <c r="N233" s="25"/>
    </row>
    <row r="234" spans="1:14" ht="12.75" customHeight="1" x14ac:dyDescent="0.25">
      <c r="A234" s="64" t="s">
        <v>2544</v>
      </c>
      <c r="B234" s="322"/>
      <c r="C234" s="322"/>
      <c r="D234" s="322"/>
      <c r="E234" s="322"/>
      <c r="F234" s="322"/>
      <c r="G234" s="322"/>
      <c r="H234" s="322"/>
      <c r="I234" s="341"/>
      <c r="N234" s="25"/>
    </row>
    <row r="235" spans="1:14" s="166" customFormat="1" ht="12.75" customHeight="1" x14ac:dyDescent="0.25">
      <c r="A235" s="171" t="s">
        <v>2350</v>
      </c>
      <c r="B235" s="46" t="str">
        <f>VLOOKUP($A$4,'Template 4'!$B$4:$LA$122,152,FALSE)</f>
        <v>--</v>
      </c>
      <c r="C235" s="46" t="str">
        <f>VLOOKUP($A$4,'Template 4'!$B$4:$LA$122,152,FALSE)</f>
        <v>--</v>
      </c>
      <c r="D235" s="46" t="str">
        <f>VLOOKUP($A$4,'Template 4'!$B$4:$LA$122,152,FALSE)</f>
        <v>--</v>
      </c>
      <c r="E235" s="46" t="str">
        <f>VLOOKUP($A$4,'Template 4'!$B$4:$LA$122,152,FALSE)</f>
        <v>--</v>
      </c>
      <c r="F235" s="46" t="str">
        <f>VLOOKUP($A$4,'Template 4'!$B$4:$LA$122,152,FALSE)</f>
        <v>--</v>
      </c>
      <c r="G235" s="46" t="str">
        <f>VLOOKUP($A$4,'Template 4'!$B$4:$LA$122,152,FALSE)</f>
        <v>--</v>
      </c>
      <c r="H235" s="46" t="str">
        <f>VLOOKUP($A$4,'Template 4'!$B$4:$LA$122,152,FALSE)</f>
        <v>--</v>
      </c>
      <c r="I235" s="44" t="str">
        <f>VLOOKUP($A$4,'Template 4'!$B$4:$OP$122,371,FALSE)</f>
        <v>--</v>
      </c>
      <c r="J235" s="165"/>
      <c r="K235" s="164"/>
      <c r="N235" s="167"/>
    </row>
    <row r="236" spans="1:14" ht="13.2" x14ac:dyDescent="0.25">
      <c r="A236" s="42" t="s">
        <v>261</v>
      </c>
      <c r="B236" s="46" t="str">
        <f>VLOOKUP($A$4,'Template 4'!$B$4:$LA$122,152,FALSE)</f>
        <v>--</v>
      </c>
      <c r="C236" s="46" t="str">
        <f>VLOOKUP($A$4,'Template 4'!$B$4:$LA$122,155,FALSE)</f>
        <v>--</v>
      </c>
      <c r="D236" s="46" t="str">
        <f>VLOOKUP($A$4,'Template 4'!$B$4:$LA$122,158,FALSE)</f>
        <v>--</v>
      </c>
      <c r="E236" s="46" t="str">
        <f>VLOOKUP($A$4,'Template 4'!$B$4:$LA$122,161,FALSE)</f>
        <v>--</v>
      </c>
      <c r="F236" s="46" t="str">
        <f>VLOOKUP($A$4,'Template 4'!$B$4:$LA$122,164,FALSE)</f>
        <v>--</v>
      </c>
      <c r="G236" s="46" t="str">
        <f>VLOOKUP($A$4,'Template 4'!$B$4:$LA$122,164,FALSE)</f>
        <v>--</v>
      </c>
      <c r="H236" s="46" t="str">
        <f>VLOOKUP($A$4,'Template 4'!$B$4:$LA$122,164,FALSE)</f>
        <v>--</v>
      </c>
      <c r="I236" s="46" t="str">
        <f>VLOOKUP($A$4,'Template 4'!$B$4:$LA$122,164,FALSE)</f>
        <v>--</v>
      </c>
      <c r="N236" s="25"/>
    </row>
    <row r="237" spans="1:14" ht="13.2" x14ac:dyDescent="0.25">
      <c r="A237" s="42" t="s">
        <v>284</v>
      </c>
      <c r="B237" s="46" t="str">
        <f>VLOOKUP($A$4,'Template 4'!$B$4:$LA$122,164,FALSE)</f>
        <v>--</v>
      </c>
      <c r="C237" s="46" t="str">
        <f>VLOOKUP($A$4,'Template 4'!$B$4:$LA$122,164,FALSE)</f>
        <v>--</v>
      </c>
      <c r="D237" s="46" t="str">
        <f>VLOOKUP($A$4,'Template 4'!$B$4:$LA$122,164,FALSE)</f>
        <v>--</v>
      </c>
      <c r="E237" s="46" t="str">
        <f>VLOOKUP($A$4,'Template 4'!$B$4:$LA$122,164,FALSE)</f>
        <v>--</v>
      </c>
      <c r="F237" s="46" t="str">
        <f>VLOOKUP($A$4,'Template 4'!$B$4:$LA$122,164,FALSE)</f>
        <v>--</v>
      </c>
      <c r="G237" s="46" t="str">
        <f>VLOOKUP($A$4,'Template 4'!$B$4:$LA$122,164,FALSE)</f>
        <v>--</v>
      </c>
      <c r="H237" s="46">
        <f>VLOOKUP($A$4,'Template 4'!$B$4:$LA$122,299,FALSE)</f>
        <v>10.289473059295725</v>
      </c>
      <c r="I237" s="44">
        <f>VLOOKUP($A$4,'Template 4'!$B$4:$OP$122,372,FALSE)</f>
        <v>8.637019230769198</v>
      </c>
      <c r="N237" s="25"/>
    </row>
    <row r="238" spans="1:14" ht="13.2" x14ac:dyDescent="0.25">
      <c r="A238" s="42" t="s">
        <v>262</v>
      </c>
      <c r="B238" s="46">
        <f>VLOOKUP($A$4,'Template 4'!$B$4:$LA$122,153,FALSE)</f>
        <v>16.438385481316494</v>
      </c>
      <c r="C238" s="46">
        <f>VLOOKUP($A$4,'Template 4'!$B$4:$LA$122,156,FALSE)</f>
        <v>12.072731811846001</v>
      </c>
      <c r="D238" s="46">
        <f>VLOOKUP($A$4,'Template 4'!$B$4:$LA$122,159,FALSE)</f>
        <v>10.671664297100468</v>
      </c>
      <c r="E238" s="46">
        <f>VLOOKUP($A$4,'Template 4'!$B$4:$LA$122,162,FALSE)</f>
        <v>10.880818244184269</v>
      </c>
      <c r="F238" s="46">
        <f>VLOOKUP($A$4,'Template 4'!$B$4:$LA$122,165,FALSE)</f>
        <v>9.0849893342313521</v>
      </c>
      <c r="G238" s="46" t="str">
        <f>VLOOKUP($A$4,'Template 4'!$B$4:$LA$122,164,FALSE)</f>
        <v>--</v>
      </c>
      <c r="H238" s="46">
        <f>VLOOKUP($A$4,'Template 4'!$B$4:$LA$122,300,FALSE)</f>
        <v>9.4604617777246549</v>
      </c>
      <c r="I238" s="44">
        <f>VLOOKUP($A$4,'Template 4'!$B$4:$OP$122,373,FALSE)</f>
        <v>6.9245055717297763</v>
      </c>
      <c r="N238" s="25"/>
    </row>
    <row r="239" spans="1:14" ht="13.2" x14ac:dyDescent="0.25">
      <c r="A239" s="42" t="s">
        <v>285</v>
      </c>
      <c r="B239" s="46" t="str">
        <f>VLOOKUP($A$4,'Template 4'!$B$4:$LA$122,164,FALSE)</f>
        <v>--</v>
      </c>
      <c r="C239" s="46" t="str">
        <f>VLOOKUP($A$4,'Template 4'!$B$4:$LA$122,164,FALSE)</f>
        <v>--</v>
      </c>
      <c r="D239" s="46" t="str">
        <f>VLOOKUP($A$4,'Template 4'!$B$4:$LA$122,164,FALSE)</f>
        <v>--</v>
      </c>
      <c r="E239" s="46" t="str">
        <f>VLOOKUP($A$4,'Template 4'!$B$4:$LA$122,164,FALSE)</f>
        <v>--</v>
      </c>
      <c r="F239" s="46" t="str">
        <f>VLOOKUP($A$4,'Template 4'!$B$4:$LA$122,164,FALSE)</f>
        <v>--</v>
      </c>
      <c r="G239" s="46" t="str">
        <f>VLOOKUP($A$4,'Template 4'!$B$4:$LA$122,164,FALSE)</f>
        <v>--</v>
      </c>
      <c r="H239" s="46">
        <f>VLOOKUP($A$4,'Template 4'!$B$4:$LA$122,301,FALSE)</f>
        <v>9.8348059930848528</v>
      </c>
      <c r="I239" s="44">
        <f>VLOOKUP($A$4,'Template 4'!$B$4:$OP$122,374,FALSE)</f>
        <v>6.7367277838114088</v>
      </c>
      <c r="N239" s="25"/>
    </row>
    <row r="240" spans="1:14" ht="13.2" x14ac:dyDescent="0.25">
      <c r="A240" s="42" t="s">
        <v>263</v>
      </c>
      <c r="B240" s="46">
        <f>VLOOKUP($A$4,'Template 4'!$B$4:$LA$122,154,FALSE)</f>
        <v>49.057330977998994</v>
      </c>
      <c r="C240" s="46">
        <f>VLOOKUP($A$4,'Template 4'!$B$4:$LA$122,157,FALSE)</f>
        <v>43.104946316638795</v>
      </c>
      <c r="D240" s="46">
        <f>VLOOKUP($A$4,'Template 4'!$B$4:$LA$122,160,FALSE)</f>
        <v>37.865430640128388</v>
      </c>
      <c r="E240" s="46">
        <f>VLOOKUP($A$4,'Template 4'!$B$4:$LA$122,163,FALSE)</f>
        <v>35.690360997394649</v>
      </c>
      <c r="F240" s="46">
        <f>VLOOKUP($A$4,'Template 4'!$B$4:$LA$122,166,FALSE)</f>
        <v>31.471934194520138</v>
      </c>
      <c r="G240" s="46" t="str">
        <f>VLOOKUP($A$4,'Template 4'!$B$4:$LA$122,164,FALSE)</f>
        <v>--</v>
      </c>
      <c r="H240" s="46" t="str">
        <f>VLOOKUP($A$4,'Template 4'!$B$4:$LA$122,164,FALSE)</f>
        <v>--</v>
      </c>
      <c r="I240" s="46" t="str">
        <f>VLOOKUP($A$4,'Template 4'!$B$4:$LA$122,164,FALSE)</f>
        <v>--</v>
      </c>
      <c r="N240" s="25"/>
    </row>
    <row r="241" spans="1:14" ht="12.75" customHeight="1" x14ac:dyDescent="0.25">
      <c r="A241" s="64" t="s">
        <v>2545</v>
      </c>
      <c r="B241" s="322"/>
      <c r="C241" s="322"/>
      <c r="D241" s="322"/>
      <c r="E241" s="322"/>
      <c r="F241" s="322"/>
      <c r="G241" s="322"/>
      <c r="H241" s="322"/>
      <c r="I241" s="341"/>
      <c r="N241" s="25"/>
    </row>
    <row r="242" spans="1:14" s="166" customFormat="1" ht="12.75" customHeight="1" x14ac:dyDescent="0.25">
      <c r="A242" s="171" t="s">
        <v>2350</v>
      </c>
      <c r="B242" s="46" t="str">
        <f>VLOOKUP($A$4,'Template 4'!$B$4:$LA$122,167,FALSE)</f>
        <v>--</v>
      </c>
      <c r="C242" s="46" t="str">
        <f>VLOOKUP($A$4,'Template 4'!$B$4:$LA$122,167,FALSE)</f>
        <v>--</v>
      </c>
      <c r="D242" s="46" t="str">
        <f>VLOOKUP($A$4,'Template 4'!$B$4:$LA$122,167,FALSE)</f>
        <v>--</v>
      </c>
      <c r="E242" s="46" t="str">
        <f>VLOOKUP($A$4,'Template 4'!$B$4:$LA$122,167,FALSE)</f>
        <v>--</v>
      </c>
      <c r="F242" s="46" t="str">
        <f>VLOOKUP($A$4,'Template 4'!$B$4:$LA$122,167,FALSE)</f>
        <v>--</v>
      </c>
      <c r="G242" s="46" t="str">
        <f>VLOOKUP($A$4,'Template 4'!$B$4:$LA$122,167,FALSE)</f>
        <v>--</v>
      </c>
      <c r="H242" s="46" t="str">
        <f>VLOOKUP($A$4,'Template 4'!$B$4:$LA$122,167,FALSE)</f>
        <v>--</v>
      </c>
      <c r="I242" s="44" t="str">
        <f>VLOOKUP($A$4,'Template 4'!$B$4:$OP$122,375,FALSE)</f>
        <v>--</v>
      </c>
      <c r="J242" s="165"/>
      <c r="K242" s="164"/>
      <c r="N242" s="167"/>
    </row>
    <row r="243" spans="1:14" ht="13.2" x14ac:dyDescent="0.25">
      <c r="A243" s="42" t="s">
        <v>261</v>
      </c>
      <c r="B243" s="46" t="str">
        <f>VLOOKUP($A$4,'Template 4'!$B$4:$LA$122,167,FALSE)</f>
        <v>--</v>
      </c>
      <c r="C243" s="46" t="str">
        <f>VLOOKUP($A$4,'Template 4'!$B$4:$LA$122,170,FALSE)</f>
        <v>--</v>
      </c>
      <c r="D243" s="46" t="str">
        <f>VLOOKUP($A$4,'Template 4'!$B$4:$LA$122,173,FALSE)</f>
        <v>--</v>
      </c>
      <c r="E243" s="46" t="str">
        <f>VLOOKUP($A$4,'Template 4'!$B$4:$LA$122,176,FALSE)</f>
        <v>--</v>
      </c>
      <c r="F243" s="46" t="str">
        <f>VLOOKUP($A$4,'Template 4'!$B$4:$LA$122,179,FALSE)</f>
        <v>--</v>
      </c>
      <c r="G243" s="46" t="str">
        <f>VLOOKUP($A$4,'Template 4'!$B$4:$LA$122,179,FALSE)</f>
        <v>--</v>
      </c>
      <c r="H243" s="46" t="str">
        <f>VLOOKUP($A$4,'Template 4'!$B$4:$LA$122,179,FALSE)</f>
        <v>--</v>
      </c>
      <c r="I243" s="46" t="str">
        <f>VLOOKUP($A$4,'Template 4'!$B$4:$LA$122,179,FALSE)</f>
        <v>--</v>
      </c>
      <c r="N243" s="25"/>
    </row>
    <row r="244" spans="1:14" ht="13.2" x14ac:dyDescent="0.25">
      <c r="A244" s="42" t="s">
        <v>284</v>
      </c>
      <c r="B244" s="46" t="str">
        <f>VLOOKUP($A$4,'Template 4'!$B$4:$LA$122,167,FALSE)</f>
        <v>--</v>
      </c>
      <c r="C244" s="46" t="str">
        <f>VLOOKUP($A$4,'Template 4'!$B$4:$LA$122,167,FALSE)</f>
        <v>--</v>
      </c>
      <c r="D244" s="46" t="str">
        <f>VLOOKUP($A$4,'Template 4'!$B$4:$LA$122,167,FALSE)</f>
        <v>--</v>
      </c>
      <c r="E244" s="46" t="str">
        <f>VLOOKUP($A$4,'Template 4'!$B$4:$LA$122,167,FALSE)</f>
        <v>--</v>
      </c>
      <c r="F244" s="46" t="str">
        <f>VLOOKUP($A$4,'Template 4'!$B$4:$LA$122,167,FALSE)</f>
        <v>--</v>
      </c>
      <c r="G244" s="46" t="str">
        <f>VLOOKUP($A$4,'Template 4'!$B$4:$LA$122,179,FALSE)</f>
        <v>--</v>
      </c>
      <c r="H244" s="46">
        <f>VLOOKUP($A$4,'Template 4'!$B$4:$LA$122,303,FALSE)</f>
        <v>1.7077167897774519</v>
      </c>
      <c r="I244" s="44">
        <f>VLOOKUP($A$4,'Template 4'!$B$4:$OP$122,376,FALSE)</f>
        <v>1.87578057450282</v>
      </c>
      <c r="N244" s="25"/>
    </row>
    <row r="245" spans="1:14" ht="13.2" x14ac:dyDescent="0.25">
      <c r="A245" s="42" t="s">
        <v>262</v>
      </c>
      <c r="B245" s="46">
        <f>VLOOKUP($A$4,'Template 4'!$B$4:$LA$122,168,FALSE)</f>
        <v>4.2061864479192845</v>
      </c>
      <c r="C245" s="46">
        <f>VLOOKUP($A$4,'Template 4'!$B$4:$LA$122,171,FALSE)</f>
        <v>3.4710090674652321</v>
      </c>
      <c r="D245" s="46">
        <f>VLOOKUP($A$4,'Template 4'!$B$4:$LA$122,174,FALSE)</f>
        <v>3.2860311376214213</v>
      </c>
      <c r="E245" s="46">
        <f>VLOOKUP($A$4,'Template 4'!$B$4:$LA$122,177,FALSE)</f>
        <v>2.9100584090295145</v>
      </c>
      <c r="F245" s="46">
        <f>VLOOKUP($A$4,'Template 4'!$B$4:$LA$122,180,FALSE)</f>
        <v>2.7065239345586654</v>
      </c>
      <c r="G245" s="46" t="str">
        <f>VLOOKUP($A$4,'Template 4'!$B$4:$LA$122,179,FALSE)</f>
        <v>--</v>
      </c>
      <c r="H245" s="46">
        <f>VLOOKUP($A$4,'Template 4'!$B$4:$LA$122,304,FALSE)</f>
        <v>1.6338540296151001</v>
      </c>
      <c r="I245" s="44">
        <f>VLOOKUP($A$4,'Template 4'!$B$4:$OP$122,377,FALSE)</f>
        <v>1.8337377729967721</v>
      </c>
      <c r="N245" s="25"/>
    </row>
    <row r="246" spans="1:14" ht="13.2" x14ac:dyDescent="0.25">
      <c r="A246" s="42" t="s">
        <v>285</v>
      </c>
      <c r="B246" s="46" t="str">
        <f>VLOOKUP($A$4,'Template 4'!$B$4:$LA$122,179,FALSE)</f>
        <v>--</v>
      </c>
      <c r="C246" s="46" t="str">
        <f>VLOOKUP($A$4,'Template 4'!$B$4:$LA$122,179,FALSE)</f>
        <v>--</v>
      </c>
      <c r="D246" s="46" t="str">
        <f>VLOOKUP($A$4,'Template 4'!$B$4:$LA$122,179,FALSE)</f>
        <v>--</v>
      </c>
      <c r="E246" s="46" t="str">
        <f>VLOOKUP($A$4,'Template 4'!$B$4:$LA$122,179,FALSE)</f>
        <v>--</v>
      </c>
      <c r="F246" s="46" t="str">
        <f>VLOOKUP($A$4,'Template 4'!$B$4:$LA$122,179,FALSE)</f>
        <v>--</v>
      </c>
      <c r="G246" s="46" t="str">
        <f>VLOOKUP($A$4,'Template 4'!$B$4:$LA$122,179,FALSE)</f>
        <v>--</v>
      </c>
      <c r="H246" s="46">
        <f>VLOOKUP($A$4,'Template 4'!$B$4:$LA$122,305,FALSE)</f>
        <v>2.6980702739442637</v>
      </c>
      <c r="I246" s="44">
        <f>VLOOKUP($A$4,'Template 4'!$B$4:$OP$122,378,FALSE)</f>
        <v>2.3627319686244652</v>
      </c>
      <c r="N246" s="25"/>
    </row>
    <row r="247" spans="1:14" ht="13.2" x14ac:dyDescent="0.25">
      <c r="A247" s="42" t="s">
        <v>263</v>
      </c>
      <c r="B247" s="46">
        <f>VLOOKUP($A$4,'Template 4'!$B$4:$LA$122,169,FALSE)</f>
        <v>37.948570331989963</v>
      </c>
      <c r="C247" s="46">
        <f>VLOOKUP($A$4,'Template 4'!$B$4:$LA$122,172,FALSE)</f>
        <v>35.28719251502573</v>
      </c>
      <c r="D247" s="46">
        <f>VLOOKUP($A$4,'Template 4'!$B$4:$LA$122,175,FALSE)</f>
        <v>33.036687250272728</v>
      </c>
      <c r="E247" s="46">
        <f>VLOOKUP($A$4,'Template 4'!$B$4:$LA$122,178,FALSE)</f>
        <v>27.075296470924389</v>
      </c>
      <c r="F247" s="46">
        <f>VLOOKUP($A$4,'Template 4'!$B$4:$LA$122,181,FALSE)</f>
        <v>26.801710686008146</v>
      </c>
      <c r="G247" s="46" t="str">
        <f>VLOOKUP($A$4,'Template 4'!$B$4:$LA$122,179,FALSE)</f>
        <v>--</v>
      </c>
      <c r="H247" s="46" t="str">
        <f>VLOOKUP($A$4,'Template 4'!$B$4:$LA$122,179,FALSE)</f>
        <v>--</v>
      </c>
      <c r="I247" s="46" t="str">
        <f>VLOOKUP($A$4,'Template 4'!$B$4:$LA$122,179,FALSE)</f>
        <v>--</v>
      </c>
      <c r="N247" s="25"/>
    </row>
    <row r="248" spans="1:14" ht="12.75" customHeight="1" x14ac:dyDescent="0.25">
      <c r="A248" s="64" t="s">
        <v>2546</v>
      </c>
      <c r="B248" s="322"/>
      <c r="C248" s="322"/>
      <c r="D248" s="322"/>
      <c r="E248" s="322"/>
      <c r="F248" s="322"/>
      <c r="G248" s="322"/>
      <c r="H248" s="322"/>
      <c r="I248" s="341"/>
      <c r="N248" s="25"/>
    </row>
    <row r="249" spans="1:14" s="166" customFormat="1" ht="12.75" customHeight="1" x14ac:dyDescent="0.25">
      <c r="A249" s="171" t="s">
        <v>2350</v>
      </c>
      <c r="B249" s="46" t="str">
        <f>VLOOKUP($A$4,'Template 4'!$B$4:$LA$122,182,FALSE)</f>
        <v>--</v>
      </c>
      <c r="C249" s="46" t="str">
        <f>VLOOKUP($A$4,'Template 4'!$B$4:$LA$122,182,FALSE)</f>
        <v>--</v>
      </c>
      <c r="D249" s="46" t="str">
        <f>VLOOKUP($A$4,'Template 4'!$B$4:$LA$122,182,FALSE)</f>
        <v>--</v>
      </c>
      <c r="E249" s="46" t="str">
        <f>VLOOKUP($A$4,'Template 4'!$B$4:$LA$122,182,FALSE)</f>
        <v>--</v>
      </c>
      <c r="F249" s="46" t="str">
        <f>VLOOKUP($A$4,'Template 4'!$B$4:$LA$122,182,FALSE)</f>
        <v>--</v>
      </c>
      <c r="G249" s="46" t="str">
        <f>VLOOKUP($A$4,'Template 4'!$B$4:$LA$122,182,FALSE)</f>
        <v>--</v>
      </c>
      <c r="H249" s="46" t="str">
        <f>VLOOKUP($A$4,'Template 4'!$B$4:$LA$122,182,FALSE)</f>
        <v>--</v>
      </c>
      <c r="I249" s="44" t="str">
        <f>VLOOKUP($A$4,'Template 4'!$B$4:$OP$122,379,FALSE)</f>
        <v>--</v>
      </c>
      <c r="J249" s="165"/>
      <c r="K249" s="164"/>
      <c r="N249" s="167"/>
    </row>
    <row r="250" spans="1:14" ht="13.2" x14ac:dyDescent="0.25">
      <c r="A250" s="42" t="s">
        <v>261</v>
      </c>
      <c r="B250" s="46" t="str">
        <f>VLOOKUP($A$4,'Template 4'!$B$4:$LA$122,182,FALSE)</f>
        <v>--</v>
      </c>
      <c r="C250" s="46" t="str">
        <f>VLOOKUP($A$4,'Template 4'!$B$4:$LA$122,185,FALSE)</f>
        <v>--</v>
      </c>
      <c r="D250" s="46" t="str">
        <f>VLOOKUP($A$4,'Template 4'!$B$4:$LA$122,188,FALSE)</f>
        <v>--</v>
      </c>
      <c r="E250" s="46" t="str">
        <f>VLOOKUP($A$4,'Template 4'!$B$4:$LA$122,191,FALSE)</f>
        <v>--</v>
      </c>
      <c r="F250" s="46" t="str">
        <f>VLOOKUP($A$4,'Template 4'!$B$4:$LA$122,194,FALSE)</f>
        <v>--</v>
      </c>
      <c r="G250" s="46" t="str">
        <f>VLOOKUP($A$4,'Template 4'!$B$4:$LA$122,194,FALSE)</f>
        <v>--</v>
      </c>
      <c r="H250" s="46" t="str">
        <f>VLOOKUP($A$4,'Template 4'!$B$4:$LA$122,194,FALSE)</f>
        <v>--</v>
      </c>
      <c r="I250" s="46" t="str">
        <f>VLOOKUP($A$4,'Template 4'!$B$4:$LA$122,194,FALSE)</f>
        <v>--</v>
      </c>
      <c r="N250" s="25"/>
    </row>
    <row r="251" spans="1:14" ht="13.2" x14ac:dyDescent="0.25">
      <c r="A251" s="42" t="s">
        <v>284</v>
      </c>
      <c r="B251" s="46" t="str">
        <f>VLOOKUP($A$4,'Template 4'!$B$4:$LA$122,182,FALSE)</f>
        <v>--</v>
      </c>
      <c r="C251" s="46" t="str">
        <f>VLOOKUP($A$4,'Template 4'!$B$4:$LA$122,182,FALSE)</f>
        <v>--</v>
      </c>
      <c r="D251" s="46" t="str">
        <f>VLOOKUP($A$4,'Template 4'!$B$4:$LA$122,182,FALSE)</f>
        <v>--</v>
      </c>
      <c r="E251" s="46" t="str">
        <f>VLOOKUP($A$4,'Template 4'!$B$4:$LA$122,182,FALSE)</f>
        <v>--</v>
      </c>
      <c r="F251" s="46" t="str">
        <f>VLOOKUP($A$4,'Template 4'!$B$4:$LA$122,182,FALSE)</f>
        <v>--</v>
      </c>
      <c r="G251" s="46" t="str">
        <f>VLOOKUP($A$4,'Template 4'!$B$4:$LA$122,194,FALSE)</f>
        <v>--</v>
      </c>
      <c r="H251" s="46">
        <f>VLOOKUP($A$4,'Template 4'!$B$4:$LA$122,307,FALSE)</f>
        <v>2.8159308017680105</v>
      </c>
      <c r="I251" s="44">
        <f>VLOOKUP($A$4,'Template 4'!$B$4:$OP$122,380,FALSE)</f>
        <v>2.2277943871154267</v>
      </c>
      <c r="N251" s="25"/>
    </row>
    <row r="252" spans="1:14" ht="13.2" x14ac:dyDescent="0.25">
      <c r="A252" s="42" t="s">
        <v>262</v>
      </c>
      <c r="B252" s="46" t="str">
        <f>VLOOKUP($A$4,'Template 4'!$B$4:$LA$122,183,FALSE)</f>
        <v>--</v>
      </c>
      <c r="C252" s="46" t="str">
        <f>VLOOKUP($A$4,'Template 4'!$B$4:$LA$122,186,FALSE)</f>
        <v>--</v>
      </c>
      <c r="D252" s="46" t="str">
        <f>VLOOKUP($A$4,'Template 4'!$B$4:$LA$122,189,FALSE)</f>
        <v>--</v>
      </c>
      <c r="E252" s="46">
        <f>VLOOKUP($A$4,'Template 4'!$B$4:$LA$122,192,FALSE)</f>
        <v>3.7973104982021297</v>
      </c>
      <c r="F252" s="46">
        <f>VLOOKUP($A$4,'Template 4'!$B$4:$LA$122,195,FALSE)</f>
        <v>3.1843274538844759</v>
      </c>
      <c r="G252" s="46" t="str">
        <f>VLOOKUP($A$4,'Template 4'!$B$4:$LA$122,194,FALSE)</f>
        <v>--</v>
      </c>
      <c r="H252" s="46">
        <f>VLOOKUP($A$4,'Template 4'!$B$4:$LA$122,308,FALSE)</f>
        <v>2.9742534456355441</v>
      </c>
      <c r="I252" s="44">
        <f>VLOOKUP($A$4,'Template 4'!$B$4:$OP$122,381,FALSE)</f>
        <v>2.4175879523533599</v>
      </c>
      <c r="N252" s="25"/>
    </row>
    <row r="253" spans="1:14" ht="13.2" x14ac:dyDescent="0.25">
      <c r="A253" s="42" t="s">
        <v>285</v>
      </c>
      <c r="B253" s="46" t="str">
        <f>VLOOKUP($A$4,'Template 4'!$B$4:$LA$122,183,FALSE)</f>
        <v>--</v>
      </c>
      <c r="C253" s="46" t="str">
        <f>VLOOKUP($A$4,'Template 4'!$B$4:$LA$122,183,FALSE)</f>
        <v>--</v>
      </c>
      <c r="D253" s="46" t="str">
        <f>VLOOKUP($A$4,'Template 4'!$B$4:$LA$122,183,FALSE)</f>
        <v>--</v>
      </c>
      <c r="E253" s="46" t="str">
        <f>VLOOKUP($A$4,'Template 4'!$B$4:$LA$122,183,FALSE)</f>
        <v>--</v>
      </c>
      <c r="F253" s="46" t="str">
        <f>VLOOKUP($A$4,'Template 4'!$B$4:$LA$122,183,FALSE)</f>
        <v>--</v>
      </c>
      <c r="G253" s="46" t="str">
        <f>VLOOKUP($A$4,'Template 4'!$B$4:$LA$122,194,FALSE)</f>
        <v>--</v>
      </c>
      <c r="H253" s="46">
        <f>VLOOKUP($A$4,'Template 4'!$B$4:$LA$122,309,FALSE)</f>
        <v>3.2963784183296436</v>
      </c>
      <c r="I253" s="44">
        <f>VLOOKUP($A$4,'Template 4'!$B$4:$OP$122,382,FALSE)</f>
        <v>2.7242716579596951</v>
      </c>
      <c r="N253" s="25"/>
    </row>
    <row r="254" spans="1:14" ht="13.2" x14ac:dyDescent="0.25">
      <c r="A254" s="42" t="s">
        <v>263</v>
      </c>
      <c r="B254" s="46" t="str">
        <f>VLOOKUP($A$4,'Template 4'!$B$4:$LA$122,184,FALSE)</f>
        <v>--</v>
      </c>
      <c r="C254" s="46" t="str">
        <f>VLOOKUP($A$4,'Template 4'!$B$4:$LA$122,187,FALSE)</f>
        <v>--</v>
      </c>
      <c r="D254" s="46" t="str">
        <f>VLOOKUP($A$4,'Template 4'!$B$4:$LA$122,190,FALSE)</f>
        <v>--</v>
      </c>
      <c r="E254" s="46">
        <f>VLOOKUP($A$4,'Template 4'!$B$4:$LA$122,193,FALSE)</f>
        <v>5.2324583976668304</v>
      </c>
      <c r="F254" s="46">
        <f>VLOOKUP($A$4,'Template 4'!$B$4:$LA$122,196,FALSE)</f>
        <v>4.2304802635381513</v>
      </c>
      <c r="G254" s="46" t="str">
        <f>VLOOKUP($A$4,'Template 4'!$B$4:$LA$122,194,FALSE)</f>
        <v>--</v>
      </c>
      <c r="H254" s="46" t="str">
        <f>VLOOKUP($A$4,'Template 4'!$B$4:$LA$122,194,FALSE)</f>
        <v>--</v>
      </c>
      <c r="I254" s="46" t="str">
        <f>VLOOKUP($A$4,'Template 4'!$B$4:$LA$122,194,FALSE)</f>
        <v>--</v>
      </c>
      <c r="N254" s="25"/>
    </row>
    <row r="255" spans="1:14" ht="13.2" x14ac:dyDescent="0.25">
      <c r="A255" s="42"/>
      <c r="B255" s="46"/>
      <c r="C255" s="46"/>
      <c r="D255" s="46"/>
      <c r="E255" s="46"/>
      <c r="F255" s="46"/>
      <c r="G255" s="46"/>
      <c r="H255" s="46"/>
      <c r="N255" s="25"/>
    </row>
    <row r="256" spans="1:14" ht="15.75" customHeight="1" x14ac:dyDescent="0.3">
      <c r="A256" s="509" t="s">
        <v>269</v>
      </c>
      <c r="B256" s="509"/>
      <c r="C256" s="509"/>
      <c r="D256" s="509"/>
      <c r="E256" s="509"/>
      <c r="F256" s="509"/>
      <c r="G256" s="509"/>
      <c r="H256" s="509"/>
      <c r="N256" s="25"/>
    </row>
    <row r="257" spans="1:14" ht="15.75" customHeight="1" x14ac:dyDescent="0.3">
      <c r="A257" s="327"/>
      <c r="B257" s="38">
        <v>1998</v>
      </c>
      <c r="C257" s="38">
        <v>2001</v>
      </c>
      <c r="D257" s="38">
        <v>2004</v>
      </c>
      <c r="E257" s="38">
        <v>2007</v>
      </c>
      <c r="F257" s="38">
        <v>2010</v>
      </c>
      <c r="G257" s="38">
        <v>2013</v>
      </c>
      <c r="H257" s="38">
        <v>2016</v>
      </c>
      <c r="I257" s="328">
        <v>2019</v>
      </c>
      <c r="N257" s="25"/>
    </row>
    <row r="258" spans="1:14" ht="12.75" customHeight="1" x14ac:dyDescent="0.25">
      <c r="A258" s="65" t="s">
        <v>212</v>
      </c>
      <c r="B258" s="321"/>
      <c r="C258" s="321"/>
      <c r="D258" s="321"/>
      <c r="E258" s="321"/>
      <c r="F258" s="321"/>
      <c r="G258" s="321"/>
      <c r="H258" s="342"/>
      <c r="I258" s="343"/>
      <c r="N258" s="25"/>
    </row>
    <row r="259" spans="1:14" s="166" customFormat="1" ht="12.75" customHeight="1" x14ac:dyDescent="0.25">
      <c r="A259" s="171" t="s">
        <v>2350</v>
      </c>
      <c r="B259" s="173" t="str">
        <f>VLOOKUP($A$4,'Template 4'!$B$4:$LC$122,293,FALSE)</f>
        <v>--</v>
      </c>
      <c r="C259" s="173" t="str">
        <f>VLOOKUP($A$4,'Template 4'!$B$4:$LC$122,293,FALSE)</f>
        <v>--</v>
      </c>
      <c r="D259" s="173" t="str">
        <f>VLOOKUP($A$4,'Template 4'!$B$4:$LC$122,293,FALSE)</f>
        <v>--</v>
      </c>
      <c r="E259" s="173" t="str">
        <f>VLOOKUP($A$4,'Template 4'!$B$4:$LC$122,293,FALSE)</f>
        <v>--</v>
      </c>
      <c r="F259" s="173" t="str">
        <f>VLOOKUP($A$4,'Template 4'!$B$4:$LC$122,293,FALSE)</f>
        <v>--</v>
      </c>
      <c r="G259" s="173" t="str">
        <f>VLOOKUP($A$4,'Template 4'!$B$4:$LC$122,293,FALSE)</f>
        <v>--</v>
      </c>
      <c r="H259" s="173" t="str">
        <f>VLOOKUP($A$4,'Template 4'!$B$4:$LC$122,293,FALSE)</f>
        <v>--</v>
      </c>
      <c r="I259" s="44" t="str">
        <f>VLOOKUP($A$4,'Template 4'!$B$4:$OP$122,383,FALSE)</f>
        <v>--</v>
      </c>
      <c r="J259" s="165"/>
      <c r="K259" s="164"/>
      <c r="N259" s="167"/>
    </row>
    <row r="260" spans="1:14" ht="13.2" x14ac:dyDescent="0.25">
      <c r="A260" s="42" t="s">
        <v>261</v>
      </c>
      <c r="B260" s="46">
        <f>VLOOKUP($A$4,'Template 4'!$B$4:$LA$122,197,FALSE)</f>
        <v>19.769843611684841</v>
      </c>
      <c r="C260" s="46">
        <f>VLOOKUP($A$4,'Template 4'!$B$4:$LA$122,200,FALSE)</f>
        <v>14.243323442136473</v>
      </c>
      <c r="D260" s="46">
        <f>VLOOKUP($A$4,'Template 4'!$B$4:$LA$122,203,FALSE)</f>
        <v>11.646604902617806</v>
      </c>
      <c r="E260" s="46">
        <f>VLOOKUP($A$4,'Template 4'!$B$4:$LA$122,206,FALSE)</f>
        <v>9.8336084803197323</v>
      </c>
      <c r="F260" s="46">
        <f>VLOOKUP($A$4,'Template 4'!$B$4:$LA$122,209,FALSE)</f>
        <v>8.6793408212114649</v>
      </c>
      <c r="G260" s="46" t="str">
        <f>VLOOKUP($A$4,'Template IF 2'!$B$4:$ON$221,247,FALSE)</f>
        <v>--</v>
      </c>
      <c r="H260" s="46" t="str">
        <f>VLOOKUP($A$4,'Template IF 2'!$B$4:$ON$221,247,FALSE)</f>
        <v>--</v>
      </c>
      <c r="I260" s="46" t="str">
        <f>VLOOKUP($A$4,'Template IF 2'!$B$4:$ON$221,247,FALSE)</f>
        <v>--</v>
      </c>
      <c r="N260" s="25"/>
    </row>
    <row r="261" spans="1:14" ht="13.2" x14ac:dyDescent="0.25">
      <c r="A261" s="42" t="s">
        <v>284</v>
      </c>
      <c r="B261" s="46" t="str">
        <f>VLOOKUP($A$4,'Template IF 2'!$B$4:$ON$221,247,FALSE)</f>
        <v>--</v>
      </c>
      <c r="C261" s="46" t="str">
        <f>VLOOKUP($A$4,'Template IF 2'!$B$4:$ON$221,247,FALSE)</f>
        <v>--</v>
      </c>
      <c r="D261" s="46" t="str">
        <f>VLOOKUP($A$4,'Template IF 2'!$B$4:$ON$221,247,FALSE)</f>
        <v>--</v>
      </c>
      <c r="E261" s="46" t="str">
        <f>VLOOKUP($A$4,'Template IF 2'!$B$4:$ON$221,247,FALSE)</f>
        <v>--</v>
      </c>
      <c r="F261" s="46" t="str">
        <f>VLOOKUP($A$4,'Template IF 2'!$B$4:$ON$221,247,FALSE)</f>
        <v>--</v>
      </c>
      <c r="G261" s="46">
        <f>VLOOKUP($A$4,'Template 4'!$B$4:$LA$122,274,FALSE)</f>
        <v>14.9201482049316</v>
      </c>
      <c r="H261" s="46">
        <f>VLOOKUP($A$4,'Template 4'!$B$4:$LA$122,277,FALSE)</f>
        <v>14.644162749845799</v>
      </c>
      <c r="I261" s="44">
        <f>VLOOKUP($A$4,'Template 4'!$B$4:$OP$122,384,FALSE)</f>
        <v>15.294174452572323</v>
      </c>
      <c r="N261" s="25"/>
    </row>
    <row r="262" spans="1:14" ht="13.2" x14ac:dyDescent="0.25">
      <c r="A262" s="42" t="s">
        <v>262</v>
      </c>
      <c r="B262" s="46">
        <f>VLOOKUP($A$4,'Template 4'!$B$4:$LA$122,198,FALSE)</f>
        <v>54.763193797778143</v>
      </c>
      <c r="C262" s="46">
        <f>VLOOKUP($A$4,'Template 4'!$B$4:$LA$122,201,FALSE)</f>
        <v>47.558585242616687</v>
      </c>
      <c r="D262" s="46">
        <f>VLOOKUP($A$4,'Template 4'!$B$4:$LA$122,204,FALSE)</f>
        <v>43.265970432659259</v>
      </c>
      <c r="E262" s="46">
        <f>VLOOKUP($A$4,'Template 4'!$B$4:$LA$122,207,FALSE)</f>
        <v>38.153626573244999</v>
      </c>
      <c r="F262" s="46">
        <f>VLOOKUP($A$4,'Template 4'!$B$4:$LA$122,210,FALSE)</f>
        <v>32.086314061217251</v>
      </c>
      <c r="G262" s="46">
        <f>VLOOKUP($A$4,'Template 4'!$B$4:$LA$122,275,FALSE)</f>
        <v>23.845327604726201</v>
      </c>
      <c r="H262" s="46">
        <f>VLOOKUP($A$4,'Template 4'!$B$4:$LA$122,278,FALSE)</f>
        <v>21.3194883517337</v>
      </c>
      <c r="I262" s="44">
        <f>VLOOKUP($A$4,'Template 4'!$B$4:$OP$122,385,FALSE)</f>
        <v>21.311061768268175</v>
      </c>
      <c r="N262" s="25"/>
    </row>
    <row r="263" spans="1:14" ht="13.2" x14ac:dyDescent="0.25">
      <c r="A263" s="42" t="s">
        <v>285</v>
      </c>
      <c r="B263" s="46" t="str">
        <f>VLOOKUP($A$4,'Template IF 2'!$B$4:$ON$221,250,FALSE)</f>
        <v>--</v>
      </c>
      <c r="C263" s="46" t="str">
        <f>VLOOKUP($A$4,'Template IF 2'!$B$4:$ON$221,250,FALSE)</f>
        <v>--</v>
      </c>
      <c r="D263" s="46" t="str">
        <f>VLOOKUP($A$4,'Template IF 2'!$B$4:$ON$221,250,FALSE)</f>
        <v>--</v>
      </c>
      <c r="E263" s="46" t="str">
        <f>VLOOKUP($A$4,'Template IF 2'!$B$4:$ON$221,250,FALSE)</f>
        <v>--</v>
      </c>
      <c r="F263" s="46" t="str">
        <f>VLOOKUP($A$4,'Template IF 2'!$B$4:$ON$221,250,FALSE)</f>
        <v>--</v>
      </c>
      <c r="G263" s="46">
        <f>VLOOKUP($A$4,'Template 4'!$B$4:$LA$122,276,FALSE)</f>
        <v>43.695117667720901</v>
      </c>
      <c r="H263" s="46">
        <f>VLOOKUP($A$4,'Template 4'!$B$4:$LA$122,279,FALSE)</f>
        <v>41.106177548648901</v>
      </c>
      <c r="I263" s="44">
        <f>VLOOKUP($A$4,'Template 4'!$B$4:$OP$122,386,FALSE)</f>
        <v>36.939771413895016</v>
      </c>
      <c r="N263" s="25"/>
    </row>
    <row r="264" spans="1:14" ht="13.2" x14ac:dyDescent="0.25">
      <c r="A264" s="42" t="s">
        <v>263</v>
      </c>
      <c r="B264" s="46">
        <f>VLOOKUP($A$4,'Template 4'!$B$4:$LA$122,199,FALSE)</f>
        <v>70.962553081971777</v>
      </c>
      <c r="C264" s="46">
        <f>VLOOKUP($A$4,'Template 4'!$B$4:$LA$122,202,FALSE)</f>
        <v>69.159114591557042</v>
      </c>
      <c r="D264" s="46">
        <f>VLOOKUP($A$4,'Template 4'!$B$4:$LA$122,205,FALSE)</f>
        <v>64.444717746894483</v>
      </c>
      <c r="E264" s="46">
        <f>VLOOKUP($A$4,'Template 4'!$B$4:$LA$122,208,FALSE)</f>
        <v>63.903905640195589</v>
      </c>
      <c r="F264" s="46">
        <f>VLOOKUP($A$4,'Template 4'!$B$4:$LA$122,211,FALSE)</f>
        <v>56.749860691556329</v>
      </c>
      <c r="G264" s="46" t="str">
        <f>VLOOKUP($A$4,'Template IF 2'!$B$4:$ON$221,248,FALSE)</f>
        <v>--</v>
      </c>
      <c r="H264" s="46" t="str">
        <f>VLOOKUP($A$4,'Template IF 2'!$B$4:$ON$221,248,FALSE)</f>
        <v>--</v>
      </c>
      <c r="I264" s="46" t="str">
        <f>VLOOKUP($A$4,'Template IF 2'!$B$4:$ON$221,248,FALSE)</f>
        <v>--</v>
      </c>
      <c r="N264" s="25"/>
    </row>
    <row r="265" spans="1:14" ht="12.75" customHeight="1" x14ac:dyDescent="0.25">
      <c r="A265" s="65" t="s">
        <v>213</v>
      </c>
      <c r="B265" s="321"/>
      <c r="C265" s="321"/>
      <c r="D265" s="321"/>
      <c r="E265" s="321"/>
      <c r="F265" s="321"/>
      <c r="G265" s="321"/>
      <c r="H265" s="321"/>
      <c r="I265" s="343"/>
      <c r="N265" s="25"/>
    </row>
    <row r="266" spans="1:14" s="166" customFormat="1" ht="12.75" customHeight="1" x14ac:dyDescent="0.25">
      <c r="A266" s="171" t="s">
        <v>2350</v>
      </c>
      <c r="B266" s="173" t="str">
        <f>VLOOKUP($A$4,'Template 4'!$B$4:$LC$122,294,FALSE)</f>
        <v>--</v>
      </c>
      <c r="C266" s="173" t="str">
        <f>VLOOKUP($A$4,'Template 4'!$B$4:$LC$122,294,FALSE)</f>
        <v>--</v>
      </c>
      <c r="D266" s="173" t="str">
        <f>VLOOKUP($A$4,'Template 4'!$B$4:$LC$122,294,FALSE)</f>
        <v>--</v>
      </c>
      <c r="E266" s="173" t="str">
        <f>VLOOKUP($A$4,'Template 4'!$B$4:$LC$122,294,FALSE)</f>
        <v>--</v>
      </c>
      <c r="F266" s="173" t="str">
        <f>VLOOKUP($A$4,'Template 4'!$B$4:$LC$122,294,FALSE)</f>
        <v>--</v>
      </c>
      <c r="G266" s="173" t="str">
        <f>VLOOKUP($A$4,'Template 4'!$B$4:$LC$122,294,FALSE)</f>
        <v>--</v>
      </c>
      <c r="H266" s="173" t="str">
        <f>VLOOKUP($A$4,'Template 4'!$B$4:$LC$122,294,FALSE)</f>
        <v>--</v>
      </c>
      <c r="I266" s="44" t="str">
        <f>VLOOKUP($A$4,'Template 4'!$B$4:$OP$122,387,FALSE)</f>
        <v>--</v>
      </c>
      <c r="J266" s="165"/>
      <c r="K266" s="164"/>
      <c r="N266" s="167"/>
    </row>
    <row r="267" spans="1:14" ht="13.2" x14ac:dyDescent="0.25">
      <c r="A267" s="42" t="s">
        <v>261</v>
      </c>
      <c r="B267" s="46">
        <f>VLOOKUP($A$4,'Template 4'!$B$4:$LA$122,212,FALSE)</f>
        <v>1.2414112886228663</v>
      </c>
      <c r="C267" s="46">
        <f>VLOOKUP($A$4,'Template 4'!$B$4:$LA$122,215,FALSE)</f>
        <v>0.88356437397582432</v>
      </c>
      <c r="D267" s="46">
        <f>VLOOKUP($A$4,'Template 4'!$B$4:$LA$122,218,FALSE)</f>
        <v>0.72083728022549398</v>
      </c>
      <c r="E267" s="46">
        <f>VLOOKUP($A$4,'Template 4'!$B$4:$LA$122,221,FALSE)</f>
        <v>0.34103744895299137</v>
      </c>
      <c r="F267" s="47">
        <f>VLOOKUP($A$4,'Template 4'!$B$4:$LA$122,224,FALSE)</f>
        <v>0.3751611121340474</v>
      </c>
      <c r="G267" s="47" t="str">
        <f>VLOOKUP($A$4,'Template IF 2'!$B$4:$ON$221,247,FALSE)</f>
        <v>--</v>
      </c>
      <c r="H267" s="47" t="str">
        <f>VLOOKUP($A$4,'Template IF 2'!$B$4:$ON$221,247,FALSE)</f>
        <v>--</v>
      </c>
      <c r="I267" s="47" t="str">
        <f>VLOOKUP($A$4,'Template IF 2'!$B$4:$ON$221,247,FALSE)</f>
        <v>--</v>
      </c>
      <c r="N267" s="25"/>
    </row>
    <row r="268" spans="1:14" ht="13.2" x14ac:dyDescent="0.25">
      <c r="A268" s="42" t="s">
        <v>284</v>
      </c>
      <c r="B268" s="46" t="str">
        <f>VLOOKUP($A$4,'Template IF 2'!$B$4:$ON$221,247,FALSE)</f>
        <v>--</v>
      </c>
      <c r="C268" s="46" t="str">
        <f>VLOOKUP($A$4,'Template IF 2'!$B$4:$ON$221,247,FALSE)</f>
        <v>--</v>
      </c>
      <c r="D268" s="46" t="str">
        <f>VLOOKUP($A$4,'Template IF 2'!$B$4:$ON$221,247,FALSE)</f>
        <v>--</v>
      </c>
      <c r="E268" s="46" t="str">
        <f>VLOOKUP($A$4,'Template IF 2'!$B$4:$ON$221,247,FALSE)</f>
        <v>--</v>
      </c>
      <c r="F268" s="46" t="str">
        <f>VLOOKUP($A$4,'Template IF 2'!$B$4:$ON$221,247,FALSE)</f>
        <v>--</v>
      </c>
      <c r="G268" s="47">
        <f>VLOOKUP($A$4,'Template 4'!$B$4:$LA$122,280,FALSE)</f>
        <v>1.0221029768749199</v>
      </c>
      <c r="H268" s="47">
        <f>VLOOKUP($A$4,'Template 4'!$B$4:$LA$122,283,FALSE)</f>
        <v>0.79523334757632302</v>
      </c>
      <c r="I268" s="44">
        <f>VLOOKUP($A$4,'Template 4'!$B$4:$OP$122,388,FALSE)</f>
        <v>0.74116993795418717</v>
      </c>
      <c r="N268" s="25"/>
    </row>
    <row r="269" spans="1:14" ht="13.2" x14ac:dyDescent="0.25">
      <c r="A269" s="42" t="s">
        <v>262</v>
      </c>
      <c r="B269" s="46">
        <f>VLOOKUP($A$4,'Template 4'!$B$4:$LA$122,213,FALSE)</f>
        <v>10.241029083742943</v>
      </c>
      <c r="C269" s="46">
        <f>VLOOKUP($A$4,'Template 4'!$B$4:$LA$122,216,FALSE)</f>
        <v>7.5376774980398551</v>
      </c>
      <c r="D269" s="46">
        <f>VLOOKUP($A$4,'Template 4'!$B$4:$LA$122,219,FALSE)</f>
        <v>6.6051810660518111</v>
      </c>
      <c r="E269" s="46">
        <f>VLOOKUP($A$4,'Template 4'!$B$4:$LA$122,222,FALSE)</f>
        <v>4.5218632412093456</v>
      </c>
      <c r="F269" s="47">
        <f>VLOOKUP($A$4,'Template 4'!$B$4:$LA$122,225,FALSE)</f>
        <v>3.1241937375395676</v>
      </c>
      <c r="G269" s="47">
        <f>VLOOKUP($A$4,'Template 4'!$B$4:$LA$122,281,FALSE)</f>
        <v>1.9465038903879901</v>
      </c>
      <c r="H269" s="47">
        <f>VLOOKUP($A$4,'Template 4'!$B$4:$LA$122,284,FALSE)</f>
        <v>1.3545061037887201</v>
      </c>
      <c r="I269" s="44">
        <f>VLOOKUP($A$4,'Template 4'!$B$4:$OP$122,389,FALSE)</f>
        <v>1.3902906742026779</v>
      </c>
      <c r="N269" s="25"/>
    </row>
    <row r="270" spans="1:14" ht="13.2" x14ac:dyDescent="0.25">
      <c r="A270" s="42" t="s">
        <v>285</v>
      </c>
      <c r="B270" s="46" t="str">
        <f>VLOOKUP($A$4,'Template IF 2'!$B$4:$ON$221,249,FALSE)</f>
        <v>--</v>
      </c>
      <c r="C270" s="46" t="str">
        <f>VLOOKUP($A$4,'Template IF 2'!$B$4:$ON$221,249,FALSE)</f>
        <v>--</v>
      </c>
      <c r="D270" s="46" t="str">
        <f>VLOOKUP($A$4,'Template IF 2'!$B$4:$ON$221,249,FALSE)</f>
        <v>--</v>
      </c>
      <c r="E270" s="46" t="str">
        <f>VLOOKUP($A$4,'Template IF 2'!$B$4:$ON$221,249,FALSE)</f>
        <v>--</v>
      </c>
      <c r="F270" s="46" t="str">
        <f>VLOOKUP($A$4,'Template IF 2'!$B$4:$ON$221,249,FALSE)</f>
        <v>--</v>
      </c>
      <c r="G270" s="47">
        <f>VLOOKUP($A$4,'Template 4'!$B$4:$LA$122,282,FALSE)</f>
        <v>6.5566092963353197</v>
      </c>
      <c r="H270" s="47">
        <f>VLOOKUP($A$4,'Template 4'!$B$4:$LA$122,285,FALSE)</f>
        <v>5.0064070089698598</v>
      </c>
      <c r="I270" s="44">
        <f>VLOOKUP($A$4,'Template 4'!$B$4:$OP$122,390,FALSE)</f>
        <v>4.0002568383202819</v>
      </c>
      <c r="N270" s="25"/>
    </row>
    <row r="271" spans="1:14" ht="13.2" x14ac:dyDescent="0.25">
      <c r="A271" s="42" t="s">
        <v>263</v>
      </c>
      <c r="B271" s="46">
        <f>VLOOKUP($A$4,'Template 4'!$B$4:$LA$122,214,FALSE)</f>
        <v>25.627332389653954</v>
      </c>
      <c r="C271" s="46">
        <f>VLOOKUP($A$4,'Template 4'!$B$4:$LA$122,217,FALSE)</f>
        <v>23.382487606176529</v>
      </c>
      <c r="D271" s="46">
        <f>VLOOKUP($A$4,'Template 4'!$B$4:$LA$122,220,FALSE)</f>
        <v>21.479522813921974</v>
      </c>
      <c r="E271" s="46">
        <f>VLOOKUP($A$4,'Template 4'!$B$4:$LA$122,223,FALSE)</f>
        <v>18.07406550836911</v>
      </c>
      <c r="F271" s="47">
        <f>VLOOKUP($A$4,'Template 4'!$B$4:$LA$122,226,FALSE)</f>
        <v>13.699152418101358</v>
      </c>
      <c r="G271" s="47" t="str">
        <f>VLOOKUP($A$4,'Template IF 2'!$B$4:$ON$221,250,FALSE)</f>
        <v>--</v>
      </c>
      <c r="H271" s="47" t="str">
        <f>VLOOKUP($A$4,'Template IF 2'!$B$4:$ON$221,250,FALSE)</f>
        <v>--</v>
      </c>
      <c r="I271" s="47" t="str">
        <f>VLOOKUP($A$4,'Template IF 2'!$B$4:$ON$221,250,FALSE)</f>
        <v>--</v>
      </c>
      <c r="N271" s="25"/>
    </row>
    <row r="272" spans="1:14" ht="12.75" customHeight="1" x14ac:dyDescent="0.25">
      <c r="A272" s="65" t="s">
        <v>214</v>
      </c>
      <c r="B272" s="321"/>
      <c r="C272" s="321"/>
      <c r="D272" s="321"/>
      <c r="E272" s="321"/>
      <c r="F272" s="321"/>
      <c r="G272" s="321"/>
      <c r="H272" s="321"/>
      <c r="I272" s="343"/>
      <c r="N272" s="25"/>
    </row>
    <row r="273" spans="1:18" s="166" customFormat="1" ht="12.75" customHeight="1" x14ac:dyDescent="0.25">
      <c r="A273" s="171" t="s">
        <v>2350</v>
      </c>
      <c r="B273" s="173" t="str">
        <f>VLOOKUP($A$4,'Template 4'!$B$4:$LC$122,297,FALSE)</f>
        <v>--</v>
      </c>
      <c r="C273" s="173" t="str">
        <f>VLOOKUP($A$4,'Template 4'!$B$4:$LC$122,297,FALSE)</f>
        <v>--</v>
      </c>
      <c r="D273" s="173" t="str">
        <f>VLOOKUP($A$4,'Template 4'!$B$4:$LC$122,297,FALSE)</f>
        <v>--</v>
      </c>
      <c r="E273" s="173" t="str">
        <f>VLOOKUP($A$4,'Template 4'!$B$4:$LC$122,297,FALSE)</f>
        <v>--</v>
      </c>
      <c r="F273" s="173" t="str">
        <f>VLOOKUP($A$4,'Template 4'!$B$4:$LC$122,297,FALSE)</f>
        <v>--</v>
      </c>
      <c r="G273" s="173" t="str">
        <f>VLOOKUP($A$4,'Template 4'!$B$4:$LC$122,297,FALSE)</f>
        <v>--</v>
      </c>
      <c r="H273" s="173" t="str">
        <f>VLOOKUP($A$4,'Template 4'!$B$4:$LC$122,297,FALSE)</f>
        <v>--</v>
      </c>
      <c r="I273" s="44" t="str">
        <f>VLOOKUP($A$4,'Template 4'!$B$4:$OP$122,391,FALSE)</f>
        <v>--</v>
      </c>
      <c r="J273" s="165"/>
      <c r="K273" s="164"/>
      <c r="N273" s="167"/>
    </row>
    <row r="274" spans="1:18" ht="13.2" x14ac:dyDescent="0.25">
      <c r="A274" s="42" t="s">
        <v>261</v>
      </c>
      <c r="B274" s="47">
        <f>VLOOKUP($A$4,'Template 4'!$B$4:$LA$122,227,FALSE)</f>
        <v>8.7310041959258431</v>
      </c>
      <c r="C274" s="47">
        <f>VLOOKUP($A$4,'Template 4'!$B$4:$LA$122,230,FALSE)</f>
        <v>5.7796548920407895</v>
      </c>
      <c r="D274" s="47">
        <f>VLOOKUP($A$4,'Template 4'!$B$4:$LA$122,233,FALSE)</f>
        <v>4.8422975156297543</v>
      </c>
      <c r="E274" s="47">
        <f>VLOOKUP($A$4,'Template 4'!$B$4:$LA$122,236,FALSE)</f>
        <v>3.9574217984718958</v>
      </c>
      <c r="F274" s="47">
        <f>VLOOKUP($A$4,'Template 4'!$B$4:$LA$122,239,FALSE)</f>
        <v>3.6829611191777061</v>
      </c>
      <c r="G274" s="47" t="str">
        <f>VLOOKUP($A$4,'Template IF 2'!$B$4:$ON$221,247,FALSE)</f>
        <v>--</v>
      </c>
      <c r="H274" s="47" t="str">
        <f>VLOOKUP($A$4,'Template IF 2'!$B$4:$ON$221,247,FALSE)</f>
        <v>--</v>
      </c>
      <c r="I274" s="47" t="str">
        <f>VLOOKUP($A$4,'Template IF 2'!$B$4:$ON$221,247,FALSE)</f>
        <v>--</v>
      </c>
      <c r="N274" s="25"/>
    </row>
    <row r="275" spans="1:18" ht="13.2" x14ac:dyDescent="0.25">
      <c r="A275" s="42" t="s">
        <v>284</v>
      </c>
      <c r="B275" s="47" t="str">
        <f>VLOOKUP($A$4,'Template IF 2'!$B$4:$ON$221,247,FALSE)</f>
        <v>--</v>
      </c>
      <c r="C275" s="47" t="str">
        <f>VLOOKUP($A$4,'Template IF 2'!$B$4:$ON$221,247,FALSE)</f>
        <v>--</v>
      </c>
      <c r="D275" s="47" t="str">
        <f>VLOOKUP($A$4,'Template IF 2'!$B$4:$ON$221,247,FALSE)</f>
        <v>--</v>
      </c>
      <c r="E275" s="47" t="str">
        <f>VLOOKUP($A$4,'Template IF 2'!$B$4:$ON$221,247,FALSE)</f>
        <v>--</v>
      </c>
      <c r="F275" s="47" t="str">
        <f>VLOOKUP($A$4,'Template IF 2'!$B$4:$ON$221,247,FALSE)</f>
        <v>--</v>
      </c>
      <c r="G275" s="47">
        <f>VLOOKUP($A$4,'Template 4'!$B$4:$LA$122,286,FALSE)</f>
        <v>9.2293247392595106</v>
      </c>
      <c r="H275" s="47">
        <f>VLOOKUP($A$4,'Template 4'!$B$4:$LA$122,289,FALSE)</f>
        <v>7.87914691943128</v>
      </c>
      <c r="I275" s="44">
        <f>VLOOKUP($A$4,'Template 4'!$B$4:$OP$122,392,FALSE)</f>
        <v>8.0364858377340518</v>
      </c>
      <c r="N275" s="25"/>
    </row>
    <row r="276" spans="1:18" ht="13.2" x14ac:dyDescent="0.25">
      <c r="A276" s="42" t="s">
        <v>262</v>
      </c>
      <c r="B276" s="47">
        <f>VLOOKUP($A$4,'Template 4'!$B$4:$LA$122,228,FALSE)</f>
        <v>36.776473726327048</v>
      </c>
      <c r="C276" s="47">
        <f>VLOOKUP($A$4,'Template 4'!$B$4:$LA$122,231,FALSE)</f>
        <v>30.375144972789851</v>
      </c>
      <c r="D276" s="47">
        <f>VLOOKUP($A$4,'Template 4'!$B$4:$LA$122,234,FALSE)</f>
        <v>27.75161588180984</v>
      </c>
      <c r="E276" s="47">
        <f>VLOOKUP($A$4,'Template 4'!$B$4:$LA$122,237,FALSE)</f>
        <v>23.895691511342072</v>
      </c>
      <c r="F276" s="47">
        <f>VLOOKUP($A$4,'Template 4'!$B$4:$LA$122,240,FALSE)</f>
        <v>19.283272427207493</v>
      </c>
      <c r="G276" s="47">
        <f>VLOOKUP($A$4,'Template 4'!$B$4:$LA$122,287,FALSE)</f>
        <v>14.710820654560401</v>
      </c>
      <c r="H276" s="47">
        <f>VLOOKUP($A$4,'Template 4'!$B$4:$LA$122,290,FALSE)</f>
        <v>11.1850103697346</v>
      </c>
      <c r="I276" s="44">
        <f>VLOOKUP($A$4,'Template 4'!$B$4:$OP$122,393,FALSE)</f>
        <v>11.816241998242749</v>
      </c>
      <c r="N276" s="25"/>
    </row>
    <row r="277" spans="1:18" ht="13.2" x14ac:dyDescent="0.25">
      <c r="A277" s="42" t="s">
        <v>285</v>
      </c>
      <c r="B277" s="47" t="str">
        <f>VLOOKUP($A$4,'Template IF 2'!$B$4:$ON$221,249,FALSE)</f>
        <v>--</v>
      </c>
      <c r="C277" s="47" t="str">
        <f>VLOOKUP($A$4,'Template IF 2'!$B$4:$ON$221,249,FALSE)</f>
        <v>--</v>
      </c>
      <c r="D277" s="47" t="str">
        <f>VLOOKUP($A$4,'Template IF 2'!$B$4:$ON$221,249,FALSE)</f>
        <v>--</v>
      </c>
      <c r="E277" s="47" t="str">
        <f>VLOOKUP($A$4,'Template IF 2'!$B$4:$ON$221,249,FALSE)</f>
        <v>--</v>
      </c>
      <c r="F277" s="47" t="str">
        <f>VLOOKUP($A$4,'Template IF 2'!$B$4:$ON$221,249,FALSE)</f>
        <v>--</v>
      </c>
      <c r="G277" s="47">
        <f>VLOOKUP($A$4,'Template 4'!$B$4:$LA$122,288,FALSE)</f>
        <v>27.702683061538899</v>
      </c>
      <c r="H277" s="47">
        <f>VLOOKUP($A$4,'Template 4'!$B$4:$LA$122,291,FALSE)</f>
        <v>24.5935917069149</v>
      </c>
      <c r="I277" s="44">
        <f>VLOOKUP($A$4,'Template 4'!$B$4:$OP$122,394,FALSE)</f>
        <v>22.620305446162824</v>
      </c>
      <c r="N277" s="25"/>
    </row>
    <row r="278" spans="1:18" ht="13.2" x14ac:dyDescent="0.25">
      <c r="A278" s="42" t="s">
        <v>263</v>
      </c>
      <c r="B278" s="47">
        <f>VLOOKUP($A$4,'Template 4'!$B$4:$LA$122,229,FALSE)</f>
        <v>54.325896231064853</v>
      </c>
      <c r="C278" s="47">
        <f>VLOOKUP($A$4,'Template 4'!$B$4:$LA$122,232,FALSE)</f>
        <v>51.655221559989634</v>
      </c>
      <c r="D278" s="47">
        <f>VLOOKUP($A$4,'Template 4'!$B$4:$LA$122,235,FALSE)</f>
        <v>48.029238476322377</v>
      </c>
      <c r="E278" s="47">
        <f>VLOOKUP($A$4,'Template 4'!$B$4:$LA$122,238,FALSE)</f>
        <v>47.590011614401782</v>
      </c>
      <c r="F278" s="47">
        <f>VLOOKUP($A$4,'Template 4'!$B$4:$LA$122,241,FALSE)</f>
        <v>40.723608614949413</v>
      </c>
      <c r="G278" s="47" t="str">
        <f>VLOOKUP($A$4,'Template IF 2'!$B$4:$ON$221,250,FALSE)</f>
        <v>--</v>
      </c>
      <c r="H278" s="47" t="str">
        <f>VLOOKUP($A$4,'Template IF 2'!$B$4:$ON$221,250,FALSE)</f>
        <v>--</v>
      </c>
      <c r="I278" s="47" t="str">
        <f>VLOOKUP($A$4,'Template IF 2'!$B$4:$ON$221,250,FALSE)</f>
        <v>--</v>
      </c>
      <c r="N278" s="25"/>
    </row>
    <row r="279" spans="1:18" ht="12.75" customHeight="1" x14ac:dyDescent="0.25">
      <c r="A279" s="65" t="s">
        <v>2526</v>
      </c>
      <c r="B279" s="321"/>
      <c r="C279" s="321"/>
      <c r="D279" s="321"/>
      <c r="E279" s="321"/>
      <c r="F279" s="321"/>
      <c r="G279" s="321"/>
      <c r="H279" s="321"/>
      <c r="I279" s="343"/>
      <c r="N279" s="25"/>
    </row>
    <row r="280" spans="1:18" s="166" customFormat="1" ht="12.75" customHeight="1" x14ac:dyDescent="0.25">
      <c r="A280" s="171" t="s">
        <v>2350</v>
      </c>
      <c r="B280" s="173" t="str">
        <f>VLOOKUP($A$4,'Template 4'!$B$4:$LC$122,297,FALSE)</f>
        <v>--</v>
      </c>
      <c r="C280" s="173" t="str">
        <f>VLOOKUP($A$4,'Template 4'!$B$4:$LC$122,297,FALSE)</f>
        <v>--</v>
      </c>
      <c r="D280" s="173" t="str">
        <f>VLOOKUP($A$4,'Template 4'!$B$4:$LC$122,297,FALSE)</f>
        <v>--</v>
      </c>
      <c r="E280" s="173" t="str">
        <f>VLOOKUP($A$4,'Template 4'!$B$4:$LC$122,297,FALSE)</f>
        <v>--</v>
      </c>
      <c r="F280" s="173" t="str">
        <f>VLOOKUP($A$4,'Template 4'!$B$4:$LC$122,297,FALSE)</f>
        <v>--</v>
      </c>
      <c r="G280" s="173" t="str">
        <f>VLOOKUP($A$4,'Template 4'!$B$4:$LC$122,297,FALSE)</f>
        <v>--</v>
      </c>
      <c r="H280" s="173" t="str">
        <f>VLOOKUP($A$4,'Template 4'!$B$4:$LC$122,297,FALSE)</f>
        <v>--</v>
      </c>
      <c r="I280" s="173" t="str">
        <f>VLOOKUP($A$4,'Template 4'!$B$4:$LC$122,297,FALSE)</f>
        <v>--</v>
      </c>
      <c r="J280" s="165"/>
      <c r="K280" s="164"/>
      <c r="N280" s="167"/>
    </row>
    <row r="281" spans="1:18" s="166" customFormat="1" ht="13.2" x14ac:dyDescent="0.25">
      <c r="A281" s="42" t="s">
        <v>284</v>
      </c>
      <c r="B281" s="290" t="str">
        <f>VLOOKUP($A$4,'Template IF 2'!$B$4:$ON$221,247,FALSE)</f>
        <v>--</v>
      </c>
      <c r="C281" s="290" t="str">
        <f>VLOOKUP($A$4,'Template IF 2'!$B$4:$ON$221,247,FALSE)</f>
        <v>--</v>
      </c>
      <c r="D281" s="290" t="str">
        <f>VLOOKUP($A$4,'Template IF 2'!$B$4:$ON$221,247,FALSE)</f>
        <v>--</v>
      </c>
      <c r="E281" s="290" t="str">
        <f>VLOOKUP($A$4,'Template IF 2'!$B$4:$ON$221,247,FALSE)</f>
        <v>--</v>
      </c>
      <c r="F281" s="290" t="str">
        <f>VLOOKUP($A$4,'Template IF 2'!$B$4:$ON$221,247,FALSE)</f>
        <v>--</v>
      </c>
      <c r="G281" s="290">
        <f>VLOOKUP($A$4,'Template 4'!$B$4:$ON$221,328,FALSE)</f>
        <v>3</v>
      </c>
      <c r="H281" s="290">
        <f>VLOOKUP($A$4,'Template 4'!$B$4:$ON$221,331,FALSE)</f>
        <v>2</v>
      </c>
      <c r="I281" s="173" t="str">
        <f>VLOOKUP($A$4,'Template 4'!$B$4:$LC$122,297,FALSE)</f>
        <v>--</v>
      </c>
      <c r="J281" s="165"/>
      <c r="K281" s="164"/>
      <c r="O281" s="167"/>
      <c r="P281" s="167"/>
      <c r="Q281" s="167"/>
      <c r="R281" s="167"/>
    </row>
    <row r="282" spans="1:18" s="166" customFormat="1" ht="13.2" x14ac:dyDescent="0.25">
      <c r="A282" s="42" t="s">
        <v>262</v>
      </c>
      <c r="B282" s="290" t="str">
        <f>VLOOKUP($A$4,'Template IF 2'!$B$4:$ON$221,247,FALSE)</f>
        <v>--</v>
      </c>
      <c r="C282" s="290" t="str">
        <f>VLOOKUP($A$4,'Template IF 2'!$B$4:$ON$221,247,FALSE)</f>
        <v>--</v>
      </c>
      <c r="D282" s="290" t="str">
        <f>VLOOKUP($A$4,'Template IF 2'!$B$4:$ON$221,247,FALSE)</f>
        <v>--</v>
      </c>
      <c r="E282" s="290" t="str">
        <f>VLOOKUP($A$4,'Template IF 2'!$B$4:$ON$221,247,FALSE)</f>
        <v>--</v>
      </c>
      <c r="F282" s="290" t="str">
        <f>VLOOKUP($A$4,'Template IF 2'!$B$4:$ON$221,247,FALSE)</f>
        <v>--</v>
      </c>
      <c r="G282" s="290">
        <f>VLOOKUP($A$4,'Template 4'!$B$4:$ON$221,329,FALSE)</f>
        <v>7</v>
      </c>
      <c r="H282" s="290">
        <f>VLOOKUP($A$4,'Template 4'!$B$4:$ON$221,332,FALSE)</f>
        <v>5</v>
      </c>
      <c r="I282" s="173" t="str">
        <f>VLOOKUP($A$4,'Template 4'!$B$4:$LC$122,297,FALSE)</f>
        <v>--</v>
      </c>
      <c r="J282" s="165"/>
      <c r="K282" s="164"/>
    </row>
    <row r="283" spans="1:18" s="166" customFormat="1" ht="13.2" x14ac:dyDescent="0.25">
      <c r="A283" s="42" t="s">
        <v>285</v>
      </c>
      <c r="B283" s="290" t="str">
        <f>VLOOKUP($A$4,'Template IF 2'!$B$4:$ON$221,247,FALSE)</f>
        <v>--</v>
      </c>
      <c r="C283" s="290" t="str">
        <f>VLOOKUP($A$4,'Template IF 2'!$B$4:$ON$221,247,FALSE)</f>
        <v>--</v>
      </c>
      <c r="D283" s="290" t="str">
        <f>VLOOKUP($A$4,'Template IF 2'!$B$4:$ON$221,247,FALSE)</f>
        <v>--</v>
      </c>
      <c r="E283" s="290" t="str">
        <f>VLOOKUP($A$4,'Template IF 2'!$B$4:$ON$221,247,FALSE)</f>
        <v>--</v>
      </c>
      <c r="F283" s="290" t="str">
        <f>VLOOKUP($A$4,'Template IF 2'!$B$4:$ON$221,247,FALSE)</f>
        <v>--</v>
      </c>
      <c r="G283" s="290">
        <f>VLOOKUP($A$4,'Template 4'!$B$4:$ON$221,330,FALSE)</f>
        <v>16</v>
      </c>
      <c r="H283" s="290">
        <f>VLOOKUP($A$4,'Template 4'!$B$4:$ON$221,333,FALSE)</f>
        <v>13</v>
      </c>
      <c r="I283" s="173" t="str">
        <f>VLOOKUP($A$4,'Template 4'!$B$4:$LC$122,297,FALSE)</f>
        <v>--</v>
      </c>
      <c r="J283" s="165"/>
      <c r="K283" s="164"/>
      <c r="O283" s="167"/>
      <c r="P283" s="167"/>
      <c r="Q283" s="167"/>
      <c r="R283" s="167"/>
    </row>
    <row r="284" spans="1:18" s="166" customFormat="1" ht="13.2" x14ac:dyDescent="0.25">
      <c r="A284" s="42"/>
      <c r="B284" s="290"/>
      <c r="C284" s="290"/>
      <c r="D284" s="290"/>
      <c r="E284" s="290"/>
      <c r="F284" s="290"/>
      <c r="G284" s="290"/>
      <c r="H284" s="290"/>
      <c r="I284" s="164"/>
      <c r="J284" s="165"/>
      <c r="K284" s="164"/>
      <c r="O284" s="167"/>
      <c r="P284" s="167"/>
      <c r="Q284" s="167"/>
      <c r="R284" s="167"/>
    </row>
    <row r="285" spans="1:18" ht="15.75" customHeight="1" x14ac:dyDescent="0.25">
      <c r="A285" s="502" t="s">
        <v>264</v>
      </c>
      <c r="B285" s="502"/>
      <c r="C285" s="502"/>
      <c r="D285" s="502"/>
      <c r="E285" s="502"/>
      <c r="F285" s="502"/>
      <c r="G285" s="502"/>
      <c r="H285" s="502"/>
      <c r="N285" s="25"/>
    </row>
    <row r="286" spans="1:18" ht="18.75" customHeight="1" x14ac:dyDescent="0.25">
      <c r="A286" s="331" t="str">
        <f>$A$4</f>
        <v>State of Minnesota</v>
      </c>
      <c r="B286" s="319"/>
      <c r="C286" s="319"/>
      <c r="D286" s="319"/>
      <c r="E286" s="319"/>
      <c r="F286" s="319"/>
      <c r="G286" s="319"/>
      <c r="H286" s="319"/>
      <c r="I286" s="334"/>
      <c r="N286" s="25"/>
    </row>
    <row r="287" spans="1:18" ht="13.2" x14ac:dyDescent="0.25">
      <c r="B287" s="38">
        <v>1998</v>
      </c>
      <c r="C287" s="38">
        <v>2001</v>
      </c>
      <c r="D287" s="38">
        <v>2004</v>
      </c>
      <c r="E287" s="38">
        <v>2007</v>
      </c>
      <c r="F287" s="38">
        <v>2010</v>
      </c>
      <c r="G287" s="38">
        <v>2013</v>
      </c>
      <c r="H287" s="38">
        <v>2016</v>
      </c>
      <c r="I287" s="328">
        <v>2019</v>
      </c>
      <c r="N287" s="25"/>
    </row>
    <row r="288" spans="1:18" ht="12.75" customHeight="1" x14ac:dyDescent="0.25">
      <c r="A288" s="65" t="s">
        <v>217</v>
      </c>
      <c r="B288" s="321"/>
      <c r="C288" s="321"/>
      <c r="D288" s="321"/>
      <c r="E288" s="321"/>
      <c r="F288" s="321"/>
      <c r="G288" s="321"/>
      <c r="H288" s="321"/>
      <c r="I288" s="343"/>
      <c r="N288" s="25"/>
    </row>
    <row r="289" spans="1:15" s="166" customFormat="1" ht="12.75" customHeight="1" x14ac:dyDescent="0.25">
      <c r="A289" s="171" t="s">
        <v>2350</v>
      </c>
      <c r="B289" s="173" t="str">
        <f>VLOOKUP($A$4,'Template 5'!$B$4:$NJ$122,346,FALSE)</f>
        <v>--</v>
      </c>
      <c r="C289" s="173" t="str">
        <f>VLOOKUP($A$4,'Template 5'!$B$4:$NJ$122,346,FALSE)</f>
        <v>--</v>
      </c>
      <c r="D289" s="173" t="str">
        <f>VLOOKUP($A$4,'Template 5'!$B$4:$NJ$122,346,FALSE)</f>
        <v>--</v>
      </c>
      <c r="E289" s="173" t="str">
        <f>VLOOKUP($A$4,'Template 5'!$B$4:$NJ$122,346,FALSE)</f>
        <v>--</v>
      </c>
      <c r="F289" s="173" t="str">
        <f>VLOOKUP($A$4,'Template 5'!$B$4:$NJ$122,346,FALSE)</f>
        <v>--</v>
      </c>
      <c r="G289" s="173" t="str">
        <f>VLOOKUP($A$4,'Template 5'!$B$4:$NJ$122,346,FALSE)</f>
        <v>--</v>
      </c>
      <c r="H289" s="173" t="str">
        <f>VLOOKUP($A$4,'Template 5'!$B$4:$NJ$122,346,FALSE)</f>
        <v>--</v>
      </c>
      <c r="I289" s="46" t="str">
        <f>VLOOKUP($A$4,'Template 5'!$B$4:$QO$122,375,FALSE)</f>
        <v>--</v>
      </c>
      <c r="J289" s="165"/>
      <c r="K289" s="164"/>
      <c r="N289" s="167"/>
    </row>
    <row r="290" spans="1:15" ht="13.2" x14ac:dyDescent="0.25">
      <c r="A290" s="42" t="s">
        <v>261</v>
      </c>
      <c r="B290" s="46" t="str">
        <f>VLOOKUP($A$4,'Template 5'!$B$4:$KZ$122,17,FALSE)</f>
        <v>--</v>
      </c>
      <c r="C290" s="46">
        <f>VLOOKUP($A$4,'Template 5'!$B$4:$KZ$122,20,FALSE)</f>
        <v>3.6562532870516264</v>
      </c>
      <c r="D290" s="46">
        <f>VLOOKUP($A$4,'Template 5'!$B$4:$KZ$122,23,FALSE)</f>
        <v>2.9984941093099229</v>
      </c>
      <c r="E290" s="46">
        <f>VLOOKUP($A$4,'Template 5'!$B$4:$KZ$122,26,FALSE)</f>
        <v>1.7530795906644172</v>
      </c>
      <c r="F290" s="46">
        <f>VLOOKUP($A$4,'Template 5'!$B$4:$KZ$122,29,FALSE)</f>
        <v>1.9151938713796215</v>
      </c>
      <c r="G290" s="46" t="str">
        <f>VLOOKUP($A$4,'Template IF 2'!$B$4:$ON$221,247,FALSE)</f>
        <v>--</v>
      </c>
      <c r="H290" s="46" t="str">
        <f>VLOOKUP($A$4,'Template IF 2'!$B$4:$ON$221,247,FALSE)</f>
        <v>--</v>
      </c>
      <c r="I290" s="46" t="str">
        <f>VLOOKUP($A$4,'Template IF 2'!$B$4:$ON$221,247,FALSE)</f>
        <v>--</v>
      </c>
      <c r="N290" s="25"/>
    </row>
    <row r="291" spans="1:15" ht="13.2" x14ac:dyDescent="0.25">
      <c r="A291" s="42" t="s">
        <v>284</v>
      </c>
      <c r="B291" s="46" t="str">
        <f>VLOOKUP($A$4,'Template IF 2'!$B$4:$ON$221,247,FALSE)</f>
        <v>--</v>
      </c>
      <c r="C291" s="46" t="str">
        <f>VLOOKUP($A$4,'Template IF 2'!$B$4:$ON$221,247,FALSE)</f>
        <v>--</v>
      </c>
      <c r="D291" s="46" t="str">
        <f>VLOOKUP($A$4,'Template IF 2'!$B$4:$ON$221,247,FALSE)</f>
        <v>--</v>
      </c>
      <c r="E291" s="46" t="str">
        <f>VLOOKUP($A$4,'Template IF 2'!$B$4:$ON$221,247,FALSE)</f>
        <v>--</v>
      </c>
      <c r="F291" s="46" t="str">
        <f>VLOOKUP($A$4,'Template IF 2'!$B$4:$ON$221,247,FALSE)</f>
        <v>--</v>
      </c>
      <c r="G291" s="46">
        <f>VLOOKUP($A$4,'Template 5'!$B$4:$KZ$122,262,FALSE)</f>
        <v>4.2484484585498601</v>
      </c>
      <c r="H291" s="46">
        <f>VLOOKUP($A$4,'Template 5'!$B$4:$KZ$122,265,FALSE)</f>
        <v>2.7888446215139102</v>
      </c>
      <c r="I291" s="46">
        <f>VLOOKUP($A$4,'Template 5'!$B$4:$QO$122,376,FALSE)</f>
        <v>2.3944034425559404</v>
      </c>
      <c r="N291" s="25"/>
    </row>
    <row r="292" spans="1:15" ht="13.2" x14ac:dyDescent="0.25">
      <c r="A292" s="42" t="s">
        <v>262</v>
      </c>
      <c r="B292" s="46" t="str">
        <f>VLOOKUP($A$4,'Template 5'!$B$4:$KZ$122,18,FALSE)</f>
        <v>--</v>
      </c>
      <c r="C292" s="46">
        <f>VLOOKUP($A$4,'Template 5'!$B$4:$KZ$122,21,FALSE)</f>
        <v>19.618088343300855</v>
      </c>
      <c r="D292" s="46">
        <f>VLOOKUP($A$4,'Template 5'!$B$4:$KZ$122,24,FALSE)</f>
        <v>15.312316428431537</v>
      </c>
      <c r="E292" s="46">
        <f>VLOOKUP($A$4,'Template 5'!$B$4:$KZ$122,27,FALSE)</f>
        <v>11.937694704049827</v>
      </c>
      <c r="F292" s="46">
        <f>VLOOKUP($A$4,'Template 5'!$B$4:$KZ$122,30,FALSE)</f>
        <v>10.152227445713022</v>
      </c>
      <c r="G292" s="46">
        <f>VLOOKUP($A$4,'Template 5'!$B$4:$KZ$122,263,FALSE)</f>
        <v>7.4983939355004603</v>
      </c>
      <c r="H292" s="46">
        <f>VLOOKUP($A$4,'Template 5'!$B$4:$KZ$122,266,FALSE)</f>
        <v>4.2500059457274002</v>
      </c>
      <c r="I292" s="46">
        <f>VLOOKUP($A$4,'Template 5'!$B$4:$QO$122,377,FALSE)</f>
        <v>3.1410320893270245</v>
      </c>
      <c r="N292" s="25"/>
    </row>
    <row r="293" spans="1:15" ht="13.2" x14ac:dyDescent="0.25">
      <c r="A293" s="42" t="s">
        <v>285</v>
      </c>
      <c r="B293" s="46" t="str">
        <f>VLOOKUP($A$4,'Template IF 2'!$B$4:$ON$221,248,FALSE)</f>
        <v>--</v>
      </c>
      <c r="C293" s="46" t="str">
        <f>VLOOKUP($A$4,'Template IF 2'!$B$4:$ON$221,248,FALSE)</f>
        <v>--</v>
      </c>
      <c r="D293" s="46" t="str">
        <f>VLOOKUP($A$4,'Template IF 2'!$B$4:$ON$221,248,FALSE)</f>
        <v>--</v>
      </c>
      <c r="E293" s="46" t="str">
        <f>VLOOKUP($A$4,'Template IF 2'!$B$4:$ON$221,248,FALSE)</f>
        <v>--</v>
      </c>
      <c r="F293" s="46" t="str">
        <f>VLOOKUP($A$4,'Template IF 2'!$B$4:$ON$221,248,FALSE)</f>
        <v>--</v>
      </c>
      <c r="G293" s="46">
        <f>VLOOKUP($A$4,'Template 5'!$B$4:$KZ$122,264,FALSE)</f>
        <v>12.152155047729201</v>
      </c>
      <c r="H293" s="46">
        <f>VLOOKUP($A$4,'Template 5'!$B$4:$KZ$122,267,FALSE)</f>
        <v>8.3953741576670993</v>
      </c>
      <c r="I293" s="46">
        <f>VLOOKUP($A$4,'Template 5'!$B$4:$QO$122,378,FALSE)</f>
        <v>5.3241927216811664</v>
      </c>
      <c r="N293" s="25"/>
    </row>
    <row r="294" spans="1:15" ht="13.2" x14ac:dyDescent="0.25">
      <c r="A294" s="42" t="s">
        <v>263</v>
      </c>
      <c r="B294" s="46" t="str">
        <f>VLOOKUP($A$4,'Template 5'!$B$4:$KZ$122,19,FALSE)</f>
        <v>--</v>
      </c>
      <c r="C294" s="46">
        <f>VLOOKUP($A$4,'Template 5'!$B$4:$KZ$122,22,FALSE)</f>
        <v>36.631479439105014</v>
      </c>
      <c r="D294" s="46">
        <f>VLOOKUP($A$4,'Template 5'!$B$4:$KZ$122,25,FALSE)</f>
        <v>28.918993641139053</v>
      </c>
      <c r="E294" s="46">
        <f>VLOOKUP($A$4,'Template 5'!$B$4:$KZ$122,28,FALSE)</f>
        <v>25.577557755775491</v>
      </c>
      <c r="F294" s="46">
        <f>VLOOKUP($A$4,'Template 5'!$B$4:$KZ$122,31,FALSE)</f>
        <v>21.680310211115721</v>
      </c>
      <c r="G294" s="46" t="str">
        <f>VLOOKUP($A$4,'Template IF 2'!$B$4:$ON$221,247,FALSE)</f>
        <v>--</v>
      </c>
      <c r="H294" s="46" t="str">
        <f>VLOOKUP($A$4,'Template IF 2'!$B$4:$ON$221,247,FALSE)</f>
        <v>--</v>
      </c>
      <c r="I294" s="46" t="str">
        <f>VLOOKUP($A$4,'Template IF 2'!$B$4:$ON$221,247,FALSE)</f>
        <v>--</v>
      </c>
      <c r="N294" s="25"/>
      <c r="O294" s="166"/>
    </row>
    <row r="295" spans="1:15" ht="12.75" customHeight="1" x14ac:dyDescent="0.25">
      <c r="A295" s="65" t="s">
        <v>2547</v>
      </c>
      <c r="B295" s="321"/>
      <c r="C295" s="321"/>
      <c r="D295" s="321"/>
      <c r="E295" s="321"/>
      <c r="F295" s="321"/>
      <c r="G295" s="321"/>
      <c r="H295" s="321"/>
      <c r="I295" s="343"/>
      <c r="N295" s="25"/>
      <c r="O295" s="166"/>
    </row>
    <row r="296" spans="1:15" s="166" customFormat="1" ht="13.2" x14ac:dyDescent="0.25">
      <c r="A296" s="171" t="s">
        <v>2350</v>
      </c>
      <c r="B296" s="290" t="str">
        <f>VLOOKUP($A$4,'Template IF 2'!$B$4:$ON$221,247,FALSE)</f>
        <v>--</v>
      </c>
      <c r="C296" s="290" t="str">
        <f>VLOOKUP($A$4,'Template IF 2'!$B$4:$ON$221,247,FALSE)</f>
        <v>--</v>
      </c>
      <c r="D296" s="290" t="str">
        <f>VLOOKUP($A$4,'Template IF 2'!$B$4:$ON$221,247,FALSE)</f>
        <v>--</v>
      </c>
      <c r="E296" s="46" t="str">
        <f>VLOOKUP($A$4,'Template 5'!$B$4:$QO$122,379,FALSE)</f>
        <v>--</v>
      </c>
      <c r="F296" s="46" t="str">
        <f>VLOOKUP($A$4,'Template 5'!$B$4:$QO$122,385,FALSE)</f>
        <v>--</v>
      </c>
      <c r="G296" s="46" t="str">
        <f>VLOOKUP($A$4,'Template 5'!$B$4:$QO$122,391,FALSE)</f>
        <v>--</v>
      </c>
      <c r="H296" s="46" t="str">
        <f>VLOOKUP($A$4,'Template 5'!$B$4:$QO$122,397,FALSE)</f>
        <v>--</v>
      </c>
      <c r="I296" s="46" t="str">
        <f>VLOOKUP($A$4,'Template 5'!$B$4:$QO$122,403,FALSE)</f>
        <v>--</v>
      </c>
      <c r="J296" s="165"/>
      <c r="K296" s="164"/>
      <c r="N296" s="167"/>
    </row>
    <row r="297" spans="1:15" s="166" customFormat="1" ht="13.2" x14ac:dyDescent="0.25">
      <c r="A297" s="42" t="s">
        <v>261</v>
      </c>
      <c r="B297" s="290" t="str">
        <f>VLOOKUP($A$4,'Template IF 2'!$B$4:$ON$221,247,FALSE)</f>
        <v>--</v>
      </c>
      <c r="C297" s="290" t="str">
        <f>VLOOKUP($A$4,'Template IF 2'!$B$4:$ON$221,247,FALSE)</f>
        <v>--</v>
      </c>
      <c r="D297" s="290" t="str">
        <f>VLOOKUP($A$4,'Template IF 2'!$B$4:$ON$221,247,FALSE)</f>
        <v>--</v>
      </c>
      <c r="E297" s="46">
        <f>VLOOKUP($A$4,'Template 5'!$B$4:$QO$122,380,FALSE)</f>
        <v>0.91925094911060579</v>
      </c>
      <c r="F297" s="46">
        <f>VLOOKUP($A$4,'Template 5'!$B$4:$QO$122,386,FALSE)</f>
        <v>1.0355361876095008</v>
      </c>
      <c r="G297" s="46" t="str">
        <f>VLOOKUP($A$4,'Template 5'!$B$4:$QO$122,392,FALSE)</f>
        <v>--</v>
      </c>
      <c r="H297" s="46" t="str">
        <f>VLOOKUP($A$4,'Template 5'!$B$4:$QO$122,398,FALSE)</f>
        <v>--</v>
      </c>
      <c r="I297" s="46" t="str">
        <f>VLOOKUP($A$4,'Template 5'!$B$4:$QO$122,404,FALSE)</f>
        <v>--</v>
      </c>
      <c r="J297" s="165"/>
      <c r="K297" s="164"/>
      <c r="N297" s="167"/>
    </row>
    <row r="298" spans="1:15" s="166" customFormat="1" ht="13.2" x14ac:dyDescent="0.25">
      <c r="A298" s="42" t="s">
        <v>284</v>
      </c>
      <c r="B298" s="290" t="str">
        <f>VLOOKUP($A$4,'Template IF 2'!$B$4:$ON$221,247,FALSE)</f>
        <v>--</v>
      </c>
      <c r="C298" s="290" t="str">
        <f>VLOOKUP($A$4,'Template IF 2'!$B$4:$ON$221,247,FALSE)</f>
        <v>--</v>
      </c>
      <c r="D298" s="290" t="str">
        <f>VLOOKUP($A$4,'Template IF 2'!$B$4:$ON$221,247,FALSE)</f>
        <v>--</v>
      </c>
      <c r="E298" s="46" t="str">
        <f>VLOOKUP($A$4,'Template 5'!$B$4:$QO$122,381,FALSE)</f>
        <v>--</v>
      </c>
      <c r="F298" s="46" t="str">
        <f>VLOOKUP($A$4,'Template 5'!$B$4:$QO$122,387,FALSE)</f>
        <v>--</v>
      </c>
      <c r="G298" s="46">
        <f>VLOOKUP($A$4,'Template 5'!$B$4:$QO$122,393,FALSE)</f>
        <v>2.2737608003638128</v>
      </c>
      <c r="H298" s="46">
        <f>VLOOKUP($A$4,'Template 5'!$B$4:$QO$122,399,FALSE)</f>
        <v>1.4111564367707112</v>
      </c>
      <c r="I298" s="46">
        <f>VLOOKUP($A$4,'Template 5'!$B$4:$QO$122,405,FALSE)</f>
        <v>1.4060430961839427</v>
      </c>
      <c r="J298" s="165"/>
      <c r="K298" s="164"/>
      <c r="N298" s="167"/>
    </row>
    <row r="299" spans="1:15" s="166" customFormat="1" ht="13.2" x14ac:dyDescent="0.25">
      <c r="A299" s="42" t="s">
        <v>262</v>
      </c>
      <c r="B299" s="290" t="str">
        <f>VLOOKUP($A$4,'Template IF 2'!$B$4:$ON$221,247,FALSE)</f>
        <v>--</v>
      </c>
      <c r="C299" s="290" t="str">
        <f>VLOOKUP($A$4,'Template IF 2'!$B$4:$ON$221,247,FALSE)</f>
        <v>--</v>
      </c>
      <c r="D299" s="290" t="str">
        <f>VLOOKUP($A$4,'Template IF 2'!$B$4:$ON$221,247,FALSE)</f>
        <v>--</v>
      </c>
      <c r="E299" s="46">
        <f>VLOOKUP($A$4,'Template 5'!$B$4:$QO$122,382,FALSE)</f>
        <v>6.2679366135673789</v>
      </c>
      <c r="F299" s="46">
        <f>VLOOKUP($A$4,'Template 5'!$B$4:$QO$122,388,FALSE)</f>
        <v>5.6328872750095034</v>
      </c>
      <c r="G299" s="46">
        <f>VLOOKUP($A$4,'Template 5'!$B$4:$QO$122,394,FALSE)</f>
        <v>4.5689455686112943</v>
      </c>
      <c r="H299" s="46">
        <f>VLOOKUP($A$4,'Template 5'!$B$4:$QO$122,400,FALSE)</f>
        <v>2.2408830316150183</v>
      </c>
      <c r="I299" s="46">
        <f>VLOOKUP($A$4,'Template 5'!$B$4:$QO$122,406,FALSE)</f>
        <v>1.7485072182610664</v>
      </c>
      <c r="J299" s="165"/>
      <c r="K299" s="164"/>
      <c r="N299" s="167"/>
    </row>
    <row r="300" spans="1:15" s="166" customFormat="1" ht="13.2" x14ac:dyDescent="0.25">
      <c r="A300" s="42" t="s">
        <v>285</v>
      </c>
      <c r="B300" s="290" t="str">
        <f>VLOOKUP($A$4,'Template IF 2'!$B$4:$ON$221,247,FALSE)</f>
        <v>--</v>
      </c>
      <c r="C300" s="290" t="str">
        <f>VLOOKUP($A$4,'Template IF 2'!$B$4:$ON$221,247,FALSE)</f>
        <v>--</v>
      </c>
      <c r="D300" s="290" t="str">
        <f>VLOOKUP($A$4,'Template IF 2'!$B$4:$ON$221,247,FALSE)</f>
        <v>--</v>
      </c>
      <c r="E300" s="46" t="str">
        <f>VLOOKUP($A$4,'Template 5'!$B$4:$QO$122,383,FALSE)</f>
        <v>--</v>
      </c>
      <c r="F300" s="46" t="str">
        <f>VLOOKUP($A$4,'Template 5'!$B$4:$QO$122,389,FALSE)</f>
        <v>--</v>
      </c>
      <c r="G300" s="46">
        <f>VLOOKUP($A$4,'Template 5'!$B$4:$QO$122,395,FALSE)</f>
        <v>9.5935618341824966</v>
      </c>
      <c r="H300" s="46">
        <f>VLOOKUP($A$4,'Template 5'!$B$4:$QO$122,401,FALSE)</f>
        <v>6.2126431705090885</v>
      </c>
      <c r="I300" s="46">
        <f>VLOOKUP($A$4,'Template 5'!$B$4:$QO$122,407,FALSE)</f>
        <v>3.4684308561885357</v>
      </c>
      <c r="J300" s="165"/>
      <c r="K300" s="164"/>
      <c r="N300" s="167"/>
    </row>
    <row r="301" spans="1:15" s="166" customFormat="1" ht="13.2" x14ac:dyDescent="0.25">
      <c r="A301" s="42" t="s">
        <v>263</v>
      </c>
      <c r="B301" s="290" t="str">
        <f>VLOOKUP($A$4,'Template IF 2'!$B$4:$ON$221,247,FALSE)</f>
        <v>--</v>
      </c>
      <c r="C301" s="290" t="str">
        <f>VLOOKUP($A$4,'Template IF 2'!$B$4:$ON$221,247,FALSE)</f>
        <v>--</v>
      </c>
      <c r="D301" s="290" t="str">
        <f>VLOOKUP($A$4,'Template IF 2'!$B$4:$ON$221,247,FALSE)</f>
        <v>--</v>
      </c>
      <c r="E301" s="46">
        <f>VLOOKUP($A$4,'Template 5'!$B$4:$QO$122,384,FALSE)</f>
        <v>17.923076923076859</v>
      </c>
      <c r="F301" s="46">
        <f>VLOOKUP($A$4,'Template 5'!$B$4:$QO$122,390,FALSE)</f>
        <v>17.601402822893501</v>
      </c>
      <c r="G301" s="46" t="str">
        <f>VLOOKUP($A$4,'Template 5'!$B$4:$QO$122,396,FALSE)</f>
        <v>--</v>
      </c>
      <c r="H301" s="46" t="str">
        <f>VLOOKUP($A$4,'Template 5'!$B$4:$QO$122,402,FALSE)</f>
        <v>--</v>
      </c>
      <c r="I301" s="46" t="str">
        <f>VLOOKUP($A$4,'Template 5'!$B$4:$QO$122,408,FALSE)</f>
        <v>--</v>
      </c>
      <c r="J301" s="165"/>
      <c r="K301" s="164"/>
      <c r="N301" s="167"/>
    </row>
    <row r="302" spans="1:15" ht="12.75" customHeight="1" x14ac:dyDescent="0.25">
      <c r="A302" s="65" t="s">
        <v>218</v>
      </c>
      <c r="B302" s="321"/>
      <c r="C302" s="321"/>
      <c r="D302" s="321"/>
      <c r="E302" s="321"/>
      <c r="F302" s="321"/>
      <c r="G302" s="321"/>
      <c r="H302" s="321"/>
      <c r="I302" s="343"/>
      <c r="N302" s="25"/>
    </row>
    <row r="303" spans="1:15" s="166" customFormat="1" ht="12.75" customHeight="1" x14ac:dyDescent="0.25">
      <c r="A303" s="171" t="s">
        <v>2350</v>
      </c>
      <c r="B303" s="173" t="str">
        <f>VLOOKUP($A$4,'Template 5'!$B$4:$NJ$122,347,FALSE)</f>
        <v>--</v>
      </c>
      <c r="C303" s="173" t="str">
        <f>VLOOKUP($A$4,'Template 5'!$B$4:$NJ$122,347,FALSE)</f>
        <v>--</v>
      </c>
      <c r="D303" s="173" t="str">
        <f>VLOOKUP($A$4,'Template 5'!$B$4:$NJ$122,347,FALSE)</f>
        <v>--</v>
      </c>
      <c r="E303" s="173" t="str">
        <f>VLOOKUP($A$4,'Template 5'!$B$4:$NJ$122,347,FALSE)</f>
        <v>--</v>
      </c>
      <c r="F303" s="173" t="str">
        <f>VLOOKUP($A$4,'Template 5'!$B$4:$NJ$122,347,FALSE)</f>
        <v>--</v>
      </c>
      <c r="G303" s="173" t="str">
        <f>VLOOKUP($A$4,'Template 5'!$B$4:$NJ$122,347,FALSE)</f>
        <v>--</v>
      </c>
      <c r="H303" s="173" t="str">
        <f>VLOOKUP($A$4,'Template 5'!$B$4:$NJ$122,347,FALSE)</f>
        <v>--</v>
      </c>
      <c r="I303" s="46" t="str">
        <f>VLOOKUP($A$4,'Template 5'!$B$4:$QO$122,409,FALSE)</f>
        <v>--</v>
      </c>
      <c r="J303" s="165"/>
      <c r="K303" s="164"/>
      <c r="N303" s="167"/>
    </row>
    <row r="304" spans="1:15" ht="13.2" x14ac:dyDescent="0.25">
      <c r="A304" s="42" t="s">
        <v>261</v>
      </c>
      <c r="B304" s="45" t="str">
        <f>VLOOKUP($A$4,'Template 5'!$B$4:$KZ$122,47,FALSE)</f>
        <v>--</v>
      </c>
      <c r="C304" s="46" t="str">
        <f>VLOOKUP($A$4,'Template 5'!$B$4:$KZ$122,50,FALSE)</f>
        <v>--</v>
      </c>
      <c r="D304" s="46" t="str">
        <f>VLOOKUP($A$4,'Template 5'!$B$4:$KZ$122,53,FALSE)</f>
        <v>--</v>
      </c>
      <c r="E304" s="46">
        <f>VLOOKUP($A$4,'Template 5'!$B$4:$KZ$122,56,FALSE)</f>
        <v>0.76031010400871335</v>
      </c>
      <c r="F304" s="46">
        <f>VLOOKUP($A$4,'Template 5'!$B$4:$KZ$122,59,FALSE)</f>
        <v>0.99357101110461665</v>
      </c>
      <c r="G304" s="46" t="str">
        <f>VLOOKUP($A$4,'Template 5'!$B$4:$NJ$122,346,FALSE)</f>
        <v>--</v>
      </c>
      <c r="H304" s="46" t="str">
        <f>VLOOKUP($A$4,'Template 5'!$B$4:$NJ$122,346,FALSE)</f>
        <v>--</v>
      </c>
      <c r="I304" s="46" t="str">
        <f>VLOOKUP($A$4,'Template 5'!$B$4:$NJ$122,346,FALSE)</f>
        <v>--</v>
      </c>
      <c r="N304" s="25"/>
    </row>
    <row r="305" spans="1:14" ht="13.2" x14ac:dyDescent="0.25">
      <c r="A305" s="42" t="s">
        <v>284</v>
      </c>
      <c r="B305" s="45" t="str">
        <f>VLOOKUP($A$4,'Template 5'!$B$4:$KZ$122,47,FALSE)</f>
        <v>--</v>
      </c>
      <c r="C305" s="45" t="str">
        <f>VLOOKUP($A$4,'Template 5'!$B$4:$KZ$122,47,FALSE)</f>
        <v>--</v>
      </c>
      <c r="D305" s="45" t="str">
        <f>VLOOKUP($A$4,'Template 5'!$B$4:$KZ$122,47,FALSE)</f>
        <v>--</v>
      </c>
      <c r="E305" s="45" t="str">
        <f>VLOOKUP($A$4,'Template 5'!$B$4:$KZ$122,47,FALSE)</f>
        <v>--</v>
      </c>
      <c r="F305" s="45" t="str">
        <f>VLOOKUP($A$4,'Template 5'!$B$4:$KZ$122,47,FALSE)</f>
        <v>--</v>
      </c>
      <c r="G305" s="46">
        <f>VLOOKUP($A$4,'Template 5'!$B$4:$KZ$122,268,FALSE)</f>
        <v>1.98144918745418</v>
      </c>
      <c r="H305" s="46">
        <f>VLOOKUP($A$4,'Template 5'!$B$4:$KZ$122,271,FALSE)</f>
        <v>1.35904368862957</v>
      </c>
      <c r="I305" s="46">
        <f>VLOOKUP($A$4,'Template 5'!$B$4:$QO$122,410,FALSE)</f>
        <v>1.178966656219101</v>
      </c>
      <c r="N305" s="25"/>
    </row>
    <row r="306" spans="1:14" ht="13.2" x14ac:dyDescent="0.25">
      <c r="A306" s="42" t="s">
        <v>262</v>
      </c>
      <c r="B306" s="45" t="str">
        <f>VLOOKUP($A$4,'Template 5'!$B$4:$KZ$122,47,FALSE)</f>
        <v>--</v>
      </c>
      <c r="C306" s="46" t="str">
        <f>VLOOKUP($A$4,'Template 5'!$B$4:$KZ$122,50,FALSE)</f>
        <v>--</v>
      </c>
      <c r="D306" s="46" t="str">
        <f>VLOOKUP($A$4,'Template 5'!$B$4:$KZ$122,53,FALSE)</f>
        <v>--</v>
      </c>
      <c r="E306" s="46">
        <f>VLOOKUP($A$4,'Template 5'!$B$4:$KZ$122,57,FALSE)</f>
        <v>4.7121725924231219</v>
      </c>
      <c r="F306" s="46">
        <f>VLOOKUP($A$4,'Template 5'!$B$4:$KZ$122,60,FALSE)</f>
        <v>4.9250583378209054</v>
      </c>
      <c r="G306" s="46">
        <f>VLOOKUP($A$4,'Template 5'!$B$4:$KZ$122,269,FALSE)</f>
        <v>4.0369237098557598</v>
      </c>
      <c r="H306" s="46">
        <f>VLOOKUP($A$4,'Template 5'!$B$4:$KZ$122,272,FALSE)</f>
        <v>2.19780219780221</v>
      </c>
      <c r="I306" s="46">
        <f>VLOOKUP($A$4,'Template 5'!$B$4:$QO$122,411,FALSE)</f>
        <v>1.6735239922255523</v>
      </c>
      <c r="N306" s="25"/>
    </row>
    <row r="307" spans="1:14" ht="13.2" x14ac:dyDescent="0.25">
      <c r="A307" s="42" t="s">
        <v>285</v>
      </c>
      <c r="B307" s="45" t="str">
        <f>VLOOKUP($A$4,'Template 5'!$B$4:$KZ$122,47,FALSE)</f>
        <v>--</v>
      </c>
      <c r="C307" s="46" t="str">
        <f>VLOOKUP($A$4,'Template 5'!$B$4:$KZ$122,50,FALSE)</f>
        <v>--</v>
      </c>
      <c r="D307" s="46" t="str">
        <f>VLOOKUP($A$4,'Template 5'!$B$4:$KZ$122,53,FALSE)</f>
        <v>--</v>
      </c>
      <c r="E307" s="46" t="str">
        <f>VLOOKUP($A$4,'Template 5'!$B$4:$KZ$122,53,FALSE)</f>
        <v>--</v>
      </c>
      <c r="F307" s="46" t="str">
        <f>VLOOKUP($A$4,'Template 5'!$B$4:$KZ$122,53,FALSE)</f>
        <v>--</v>
      </c>
      <c r="G307" s="46">
        <f>VLOOKUP($A$4,'Template 5'!$B$4:$KZ$122,270,FALSE)</f>
        <v>7.6083178869323698</v>
      </c>
      <c r="H307" s="46">
        <f>VLOOKUP($A$4,'Template 5'!$B$4:$KZ$122,273,FALSE)</f>
        <v>5.1336519738007098</v>
      </c>
      <c r="I307" s="46">
        <f>VLOOKUP($A$4,'Template 5'!$B$4:$QO$122,412,FALSE)</f>
        <v>3.0089463860461789</v>
      </c>
      <c r="N307" s="25"/>
    </row>
    <row r="308" spans="1:14" ht="13.2" x14ac:dyDescent="0.25">
      <c r="A308" s="42" t="s">
        <v>263</v>
      </c>
      <c r="B308" s="45" t="str">
        <f>VLOOKUP($A$4,'Template 5'!$B$4:$KZ$122,47,FALSE)</f>
        <v>--</v>
      </c>
      <c r="C308" s="46" t="str">
        <f>VLOOKUP($A$4,'Template 5'!$B$4:$KZ$122,50,FALSE)</f>
        <v>--</v>
      </c>
      <c r="D308" s="46" t="str">
        <f>VLOOKUP($A$4,'Template 5'!$B$4:$KZ$122,53,FALSE)</f>
        <v>--</v>
      </c>
      <c r="E308" s="46">
        <f>VLOOKUP($A$4,'Template 5'!$B$4:$KZ$122,58,FALSE)</f>
        <v>10.406105826735795</v>
      </c>
      <c r="F308" s="46">
        <f>VLOOKUP($A$4,'Template 5'!$B$4:$KZ$122,61,FALSE)</f>
        <v>12.112068965517155</v>
      </c>
      <c r="G308" s="46" t="str">
        <f>VLOOKUP($A$4,'Template 7'!$B$4:$NL$122,352,FALSE)</f>
        <v>--</v>
      </c>
      <c r="H308" s="46" t="str">
        <f>VLOOKUP($A$4,'Template 7'!$B$4:$NL$122,352,FALSE)</f>
        <v>--</v>
      </c>
      <c r="I308" s="46" t="str">
        <f>VLOOKUP($A$4,'Template 7'!$B$4:$NL$122,352,FALSE)</f>
        <v>--</v>
      </c>
      <c r="N308" s="25"/>
    </row>
    <row r="309" spans="1:14" ht="13.2" customHeight="1" x14ac:dyDescent="0.25">
      <c r="A309" s="65" t="s">
        <v>2548</v>
      </c>
      <c r="B309" s="321"/>
      <c r="C309" s="321"/>
      <c r="D309" s="321"/>
      <c r="E309" s="321"/>
      <c r="F309" s="321"/>
      <c r="G309" s="321"/>
      <c r="H309" s="321"/>
      <c r="I309" s="343"/>
      <c r="N309" s="25"/>
    </row>
    <row r="310" spans="1:14" ht="13.2" x14ac:dyDescent="0.25">
      <c r="A310" s="42" t="s">
        <v>2350</v>
      </c>
      <c r="B310" s="290" t="str">
        <f>VLOOKUP($A$4,'Template IF 2'!$B$4:$ON$221,247,FALSE)</f>
        <v>--</v>
      </c>
      <c r="C310" s="290" t="str">
        <f>VLOOKUP($A$4,'Template IF 2'!$B$4:$ON$221,247,FALSE)</f>
        <v>--</v>
      </c>
      <c r="D310" s="290" t="str">
        <f>VLOOKUP($A$4,'Template IF 2'!$B$4:$ON$221,247,FALSE)</f>
        <v>--</v>
      </c>
      <c r="E310" s="290" t="str">
        <f>VLOOKUP($A$4,'Template IF 2'!$B$4:$ON$221,247,FALSE)</f>
        <v>--</v>
      </c>
      <c r="F310" s="290" t="str">
        <f>VLOOKUP($A$4,'Template IF 2'!$B$4:$ON$221,247,FALSE)</f>
        <v>--</v>
      </c>
      <c r="G310" s="290" t="str">
        <f>VLOOKUP($A$4,'Template IF 2'!$B$4:$ON$221,247,FALSE)</f>
        <v>--</v>
      </c>
      <c r="H310" s="46" t="str">
        <f>VLOOKUP($A$4,'Template 5'!$B$4:$QO$122,413,FALSE)</f>
        <v>--</v>
      </c>
      <c r="I310" s="46" t="str">
        <f>VLOOKUP($A$4,'Template 5'!$B$4:$QO$122,417,FALSE)</f>
        <v>--</v>
      </c>
      <c r="N310" s="25"/>
    </row>
    <row r="311" spans="1:14" ht="13.2" x14ac:dyDescent="0.25">
      <c r="A311" s="42" t="s">
        <v>284</v>
      </c>
      <c r="B311" s="290" t="str">
        <f>VLOOKUP($A$4,'Template IF 2'!$B$4:$ON$221,247,FALSE)</f>
        <v>--</v>
      </c>
      <c r="C311" s="290" t="str">
        <f>VLOOKUP($A$4,'Template IF 2'!$B$4:$ON$221,247,FALSE)</f>
        <v>--</v>
      </c>
      <c r="D311" s="290" t="str">
        <f>VLOOKUP($A$4,'Template IF 2'!$B$4:$ON$221,247,FALSE)</f>
        <v>--</v>
      </c>
      <c r="E311" s="290" t="str">
        <f>VLOOKUP($A$4,'Template IF 2'!$B$4:$ON$221,247,FALSE)</f>
        <v>--</v>
      </c>
      <c r="F311" s="290" t="str">
        <f>VLOOKUP($A$4,'Template IF 2'!$B$4:$ON$221,247,FALSE)</f>
        <v>--</v>
      </c>
      <c r="G311" s="290" t="str">
        <f>VLOOKUP($A$4,'Template IF 2'!$B$4:$ON$221,247,FALSE)</f>
        <v>--</v>
      </c>
      <c r="H311" s="46">
        <f>VLOOKUP($A$4,'Template 5'!$B$4:$QO$122,414,FALSE)</f>
        <v>5.7225556952714909</v>
      </c>
      <c r="I311" s="46">
        <f>VLOOKUP($A$4,'Template 5'!$B$4:$QO$122,418,FALSE)</f>
        <v>11.065899405292249</v>
      </c>
      <c r="N311" s="25"/>
    </row>
    <row r="312" spans="1:14" ht="13.2" x14ac:dyDescent="0.25">
      <c r="A312" s="42" t="s">
        <v>262</v>
      </c>
      <c r="B312" s="290" t="str">
        <f>VLOOKUP($A$4,'Template IF 2'!$B$4:$ON$221,247,FALSE)</f>
        <v>--</v>
      </c>
      <c r="C312" s="290" t="str">
        <f>VLOOKUP($A$4,'Template IF 2'!$B$4:$ON$221,247,FALSE)</f>
        <v>--</v>
      </c>
      <c r="D312" s="290" t="str">
        <f>VLOOKUP($A$4,'Template IF 2'!$B$4:$ON$221,247,FALSE)</f>
        <v>--</v>
      </c>
      <c r="E312" s="290" t="str">
        <f>VLOOKUP($A$4,'Template IF 2'!$B$4:$ON$221,247,FALSE)</f>
        <v>--</v>
      </c>
      <c r="F312" s="290" t="str">
        <f>VLOOKUP($A$4,'Template IF 2'!$B$4:$ON$221,247,FALSE)</f>
        <v>--</v>
      </c>
      <c r="G312" s="290" t="str">
        <f>VLOOKUP($A$4,'Template IF 2'!$B$4:$ON$221,247,FALSE)</f>
        <v>--</v>
      </c>
      <c r="H312" s="46">
        <f>VLOOKUP($A$4,'Template 5'!$B$4:$QO$122,415,FALSE)</f>
        <v>9.2625214244906982</v>
      </c>
      <c r="I312" s="46">
        <f>VLOOKUP($A$4,'Template 5'!$B$4:$QO$122,419,FALSE)</f>
        <v>16.339523881423538</v>
      </c>
      <c r="N312" s="25"/>
    </row>
    <row r="313" spans="1:14" ht="13.2" x14ac:dyDescent="0.25">
      <c r="A313" s="42" t="s">
        <v>285</v>
      </c>
      <c r="B313" s="290" t="str">
        <f>VLOOKUP($A$4,'Template IF 2'!$B$4:$ON$221,247,FALSE)</f>
        <v>--</v>
      </c>
      <c r="C313" s="290" t="str">
        <f>VLOOKUP($A$4,'Template IF 2'!$B$4:$ON$221,247,FALSE)</f>
        <v>--</v>
      </c>
      <c r="D313" s="290" t="str">
        <f>VLOOKUP($A$4,'Template IF 2'!$B$4:$ON$221,247,FALSE)</f>
        <v>--</v>
      </c>
      <c r="E313" s="290" t="str">
        <f>VLOOKUP($A$4,'Template IF 2'!$B$4:$ON$221,247,FALSE)</f>
        <v>--</v>
      </c>
      <c r="F313" s="290" t="str">
        <f>VLOOKUP($A$4,'Template IF 2'!$B$4:$ON$221,247,FALSE)</f>
        <v>--</v>
      </c>
      <c r="G313" s="290" t="str">
        <f>VLOOKUP($A$4,'Template IF 2'!$B$4:$ON$221,247,FALSE)</f>
        <v>--</v>
      </c>
      <c r="H313" s="46">
        <f>VLOOKUP($A$4,'Template 5'!$B$4:$QO$122,416,FALSE)</f>
        <v>17.077552943948515</v>
      </c>
      <c r="I313" s="46">
        <f>VLOOKUP($A$4,'Template 5'!$B$4:$QO$122,420,FALSE)</f>
        <v>26.43527264576862</v>
      </c>
      <c r="N313" s="25"/>
    </row>
    <row r="314" spans="1:14" ht="12.75" customHeight="1" x14ac:dyDescent="0.25">
      <c r="A314" s="65" t="s">
        <v>219</v>
      </c>
      <c r="B314" s="321"/>
      <c r="C314" s="321"/>
      <c r="D314" s="321"/>
      <c r="E314" s="321"/>
      <c r="F314" s="321"/>
      <c r="G314" s="321"/>
      <c r="H314" s="321"/>
      <c r="I314" s="343"/>
      <c r="N314" s="25"/>
    </row>
    <row r="315" spans="1:14" s="166" customFormat="1" ht="12.75" customHeight="1" x14ac:dyDescent="0.25">
      <c r="A315" s="171" t="s">
        <v>2350</v>
      </c>
      <c r="B315" s="173" t="str">
        <f>VLOOKUP($A$4,'Template 5'!$B$4:$NJ$122,348,FALSE)</f>
        <v>--</v>
      </c>
      <c r="C315" s="173" t="str">
        <f>VLOOKUP($A$4,'Template 5'!$B$4:$NJ$122,348,FALSE)</f>
        <v>--</v>
      </c>
      <c r="D315" s="173" t="str">
        <f>VLOOKUP($A$4,'Template 5'!$B$4:$NJ$122,348,FALSE)</f>
        <v>--</v>
      </c>
      <c r="E315" s="173" t="str">
        <f>VLOOKUP($A$4,'Template 5'!$B$4:$NJ$122,348,FALSE)</f>
        <v>--</v>
      </c>
      <c r="F315" s="173" t="str">
        <f>VLOOKUP($A$4,'Template 5'!$B$4:$NJ$122,348,FALSE)</f>
        <v>--</v>
      </c>
      <c r="G315" s="173" t="str">
        <f>VLOOKUP($A$4,'Template 5'!$B$4:$NJ$122,348,FALSE)</f>
        <v>--</v>
      </c>
      <c r="H315" s="173" t="str">
        <f>VLOOKUP($A$4,'Template 5'!$B$4:$NJ$122,348,FALSE)</f>
        <v>--</v>
      </c>
      <c r="I315" s="46" t="str">
        <f>VLOOKUP($A$4,'Template 5'!$B$4:$QO$122,421,FALSE)</f>
        <v>--</v>
      </c>
      <c r="J315" s="165"/>
      <c r="K315" s="164"/>
      <c r="N315" s="167"/>
    </row>
    <row r="316" spans="1:14" ht="13.2" x14ac:dyDescent="0.25">
      <c r="A316" s="42" t="s">
        <v>261</v>
      </c>
      <c r="B316" s="46">
        <f>VLOOKUP($A$4,'Template 5'!$B$4:$KZ$122,62,FALSE)</f>
        <v>3.9275673887878488</v>
      </c>
      <c r="C316" s="46">
        <f>VLOOKUP($A$4,'Template 5'!$B$4:$KZ$122,65,FALSE)</f>
        <v>2.44640883977902</v>
      </c>
      <c r="D316" s="46">
        <f>VLOOKUP($A$4,'Template 5'!$B$4:$KZ$122,68,FALSE)</f>
        <v>2.1076048068984385</v>
      </c>
      <c r="E316" s="46">
        <f>VLOOKUP($A$4,'Template 5'!$B$4:$KZ$122,71,FALSE)</f>
        <v>1.5767937099642242</v>
      </c>
      <c r="F316" s="46">
        <f>VLOOKUP($A$4,'Template 5'!$B$4:$KZ$122,74,FALSE)</f>
        <v>1.7957173834477711</v>
      </c>
      <c r="G316" s="46" t="str">
        <f>VLOOKUP($A$4,'Template IF 2'!$B$4:$ON$221,247,FALSE)</f>
        <v>--</v>
      </c>
      <c r="H316" s="46" t="str">
        <f>VLOOKUP($A$4,'Template IF 2'!$B$4:$ON$221,247,FALSE)</f>
        <v>--</v>
      </c>
      <c r="I316" s="46" t="str">
        <f>VLOOKUP($A$4,'Template IF 2'!$B$4:$ON$221,247,FALSE)</f>
        <v>--</v>
      </c>
      <c r="N316" s="25"/>
    </row>
    <row r="317" spans="1:14" ht="13.2" x14ac:dyDescent="0.25">
      <c r="A317" s="42" t="s">
        <v>284</v>
      </c>
      <c r="B317" s="46" t="str">
        <f>VLOOKUP($A$4,'Template IF 2'!$B$4:$ON$221,247,FALSE)</f>
        <v>--</v>
      </c>
      <c r="C317" s="46" t="str">
        <f>VLOOKUP($A$4,'Template IF 2'!$B$4:$ON$221,247,FALSE)</f>
        <v>--</v>
      </c>
      <c r="D317" s="46" t="str">
        <f>VLOOKUP($A$4,'Template IF 2'!$B$4:$ON$221,247,FALSE)</f>
        <v>--</v>
      </c>
      <c r="E317" s="46" t="str">
        <f>VLOOKUP($A$4,'Template IF 2'!$B$4:$ON$221,247,FALSE)</f>
        <v>--</v>
      </c>
      <c r="F317" s="46" t="str">
        <f>VLOOKUP($A$4,'Template IF 2'!$B$4:$ON$221,247,FALSE)</f>
        <v>--</v>
      </c>
      <c r="G317" s="46">
        <f>VLOOKUP($A$4,'Template 5'!$B$4:$KZ$122,274,FALSE)</f>
        <v>6.9747813187375298</v>
      </c>
      <c r="H317" s="46">
        <f>VLOOKUP($A$4,'Template 5'!$B$4:$KZ$122,277,FALSE)</f>
        <v>5.4404637460800096</v>
      </c>
      <c r="I317" s="46">
        <f>VLOOKUP($A$4,'Template 5'!$B$4:$QO$122,422,FALSE)</f>
        <v>5.6464250734574293</v>
      </c>
      <c r="N317" s="25"/>
    </row>
    <row r="318" spans="1:14" ht="13.2" x14ac:dyDescent="0.25">
      <c r="A318" s="42" t="s">
        <v>262</v>
      </c>
      <c r="B318" s="46">
        <f>VLOOKUP($A$4,'Template 5'!$B$4:$KZ$122,63,FALSE)</f>
        <v>23.840872550297522</v>
      </c>
      <c r="C318" s="46">
        <f>VLOOKUP($A$4,'Template 5'!$B$4:$KZ$122,66,FALSE)</f>
        <v>19.987600469410847</v>
      </c>
      <c r="D318" s="46">
        <f>VLOOKUP($A$4,'Template 5'!$B$4:$KZ$122,69,FALSE)</f>
        <v>16.843727005150662</v>
      </c>
      <c r="E318" s="46">
        <f>VLOOKUP($A$4,'Template 5'!$B$4:$KZ$122,72,FALSE)</f>
        <v>15.091838262022263</v>
      </c>
      <c r="F318" s="46">
        <f>VLOOKUP($A$4,'Template 5'!$B$4:$KZ$122,75,FALSE)</f>
        <v>14.942714963545871</v>
      </c>
      <c r="G318" s="46">
        <f>VLOOKUP($A$4,'Template 5'!$B$4:$KZ$122,275,FALSE)</f>
        <v>13.7792607267608</v>
      </c>
      <c r="H318" s="46">
        <f>VLOOKUP($A$4,'Template 5'!$B$4:$KZ$122,278,FALSE)</f>
        <v>9.7999232319354803</v>
      </c>
      <c r="I318" s="46">
        <f>VLOOKUP($A$4,'Template 5'!$B$4:$QO$122,423,FALSE)</f>
        <v>9.8781582659996623</v>
      </c>
      <c r="N318" s="25"/>
    </row>
    <row r="319" spans="1:14" ht="13.2" x14ac:dyDescent="0.25">
      <c r="A319" s="42" t="s">
        <v>285</v>
      </c>
      <c r="B319" s="46" t="str">
        <f>VLOOKUP($A$4,'Template IF 2'!$B$4:$ON$221,250,FALSE)</f>
        <v>--</v>
      </c>
      <c r="C319" s="46" t="str">
        <f>VLOOKUP($A$4,'Template IF 2'!$B$4:$ON$221,250,FALSE)</f>
        <v>--</v>
      </c>
      <c r="D319" s="46" t="str">
        <f>VLOOKUP($A$4,'Template IF 2'!$B$4:$ON$221,250,FALSE)</f>
        <v>--</v>
      </c>
      <c r="E319" s="46" t="str">
        <f>VLOOKUP($A$4,'Template IF 2'!$B$4:$ON$221,250,FALSE)</f>
        <v>--</v>
      </c>
      <c r="F319" s="46" t="str">
        <f>VLOOKUP($A$4,'Template IF 2'!$B$4:$ON$221,250,FALSE)</f>
        <v>--</v>
      </c>
      <c r="G319" s="46">
        <f>VLOOKUP($A$4,'Template 5'!$B$4:$KZ$122,276,FALSE)</f>
        <v>25.229317469155799</v>
      </c>
      <c r="H319" s="46">
        <f>VLOOKUP($A$4,'Template 5'!$B$4:$KZ$122,279,FALSE)</f>
        <v>22.7302339354457</v>
      </c>
      <c r="I319" s="46">
        <f>VLOOKUP($A$4,'Template 5'!$B$4:$QO$122,424,FALSE)</f>
        <v>20.633784487246334</v>
      </c>
      <c r="N319" s="25"/>
    </row>
    <row r="320" spans="1:14" ht="13.2" x14ac:dyDescent="0.25">
      <c r="A320" s="42" t="s">
        <v>263</v>
      </c>
      <c r="B320" s="46">
        <f>VLOOKUP($A$4,'Template 5'!$B$4:$KZ$122,64,FALSE)</f>
        <v>30.380320440200627</v>
      </c>
      <c r="C320" s="46">
        <f>VLOOKUP($A$4,'Template 5'!$B$4:$KZ$122,67,FALSE)</f>
        <v>31.428113992955645</v>
      </c>
      <c r="D320" s="46">
        <f>VLOOKUP($A$4,'Template 5'!$B$4:$KZ$122,70,FALSE)</f>
        <v>27.254021698466321</v>
      </c>
      <c r="E320" s="46">
        <f>VLOOKUP($A$4,'Template 5'!$B$4:$KZ$122,73,FALSE)</f>
        <v>30.396028105220594</v>
      </c>
      <c r="F320" s="46">
        <f>VLOOKUP($A$4,'Template 5'!$B$4:$KZ$122,76,FALSE)</f>
        <v>30.608460157193008</v>
      </c>
      <c r="G320" s="46" t="str">
        <f>VLOOKUP($A$4,'Template IF 2'!$B$4:$ON$221,249,FALSE)</f>
        <v>--</v>
      </c>
      <c r="H320" s="46" t="str">
        <f>VLOOKUP($A$4,'Template IF 2'!$B$4:$ON$221,249,FALSE)</f>
        <v>--</v>
      </c>
      <c r="I320" s="46" t="str">
        <f>VLOOKUP($A$4,'Template IF 2'!$B$4:$ON$221,247,FALSE)</f>
        <v>--</v>
      </c>
      <c r="N320" s="25"/>
    </row>
    <row r="321" spans="1:14" ht="12.75" customHeight="1" x14ac:dyDescent="0.25">
      <c r="A321" s="65" t="s">
        <v>220</v>
      </c>
      <c r="B321" s="321"/>
      <c r="C321" s="321"/>
      <c r="D321" s="321"/>
      <c r="E321" s="321"/>
      <c r="F321" s="321"/>
      <c r="G321" s="321"/>
      <c r="H321" s="321"/>
      <c r="I321" s="343"/>
      <c r="N321" s="25"/>
    </row>
    <row r="322" spans="1:14" s="166" customFormat="1" ht="12.75" customHeight="1" x14ac:dyDescent="0.25">
      <c r="A322" s="171" t="s">
        <v>2350</v>
      </c>
      <c r="B322" s="173" t="str">
        <f>VLOOKUP($A$4,'Template 5'!$B$4:$NJ$122,349,FALSE)</f>
        <v>--</v>
      </c>
      <c r="C322" s="173" t="str">
        <f>VLOOKUP($A$4,'Template 5'!$B$4:$NJ$122,349,FALSE)</f>
        <v>--</v>
      </c>
      <c r="D322" s="173" t="str">
        <f>VLOOKUP($A$4,'Template 5'!$B$4:$NJ$122,349,FALSE)</f>
        <v>--</v>
      </c>
      <c r="E322" s="173" t="str">
        <f>VLOOKUP($A$4,'Template 5'!$B$4:$NJ$122,349,FALSE)</f>
        <v>--</v>
      </c>
      <c r="F322" s="173" t="str">
        <f>VLOOKUP($A$4,'Template 5'!$B$4:$NJ$122,349,FALSE)</f>
        <v>--</v>
      </c>
      <c r="G322" s="173" t="str">
        <f>VLOOKUP($A$4,'Template 5'!$B$4:$NJ$122,349,FALSE)</f>
        <v>--</v>
      </c>
      <c r="H322" s="173" t="str">
        <f>VLOOKUP($A$4,'Template 5'!$B$4:$NJ$122,349,FALSE)</f>
        <v>--</v>
      </c>
      <c r="I322" s="46" t="str">
        <f>VLOOKUP($A$4,'Template 5'!$B$4:$QO$122,425,FALSE)</f>
        <v>--</v>
      </c>
      <c r="J322" s="165"/>
      <c r="K322" s="164"/>
      <c r="N322" s="167"/>
    </row>
    <row r="323" spans="1:14" ht="13.2" x14ac:dyDescent="0.25">
      <c r="A323" s="42" t="s">
        <v>261</v>
      </c>
      <c r="B323" s="46">
        <f>VLOOKUP($A$4,'Template 5'!$B$4:$KZ$122,77,FALSE)</f>
        <v>2.4330246403175173</v>
      </c>
      <c r="C323" s="46">
        <f>VLOOKUP($A$4,'Template 5'!$B$4:$KZ$122,80,FALSE)</f>
        <v>1.5779005524861891</v>
      </c>
      <c r="D323" s="46">
        <f>VLOOKUP($A$4,'Template 5'!$B$4:$KZ$122,83,FALSE)</f>
        <v>1.3599669755068433</v>
      </c>
      <c r="E323" s="46">
        <f>VLOOKUP($A$4,'Template 5'!$B$4:$KZ$122,86,FALSE)</f>
        <v>0.96436148554530121</v>
      </c>
      <c r="F323" s="46">
        <f>VLOOKUP($A$4,'Template 5'!$B$4:$KZ$122,89,FALSE)</f>
        <v>1.057412051786067</v>
      </c>
      <c r="G323" s="46" t="str">
        <f>VLOOKUP($A$4,'Template IF 2'!$B$4:$ON$221,247,FALSE)</f>
        <v>--</v>
      </c>
      <c r="H323" s="46" t="str">
        <f>VLOOKUP($A$4,'Template IF 2'!$B$4:$ON$221,247,FALSE)</f>
        <v>--</v>
      </c>
      <c r="I323" s="46" t="str">
        <f>VLOOKUP($A$4,'Template IF 2'!$B$4:$ON$221,247,FALSE)</f>
        <v>--</v>
      </c>
      <c r="N323" s="25"/>
    </row>
    <row r="324" spans="1:14" ht="13.2" x14ac:dyDescent="0.25">
      <c r="A324" s="42" t="s">
        <v>284</v>
      </c>
      <c r="B324" s="46" t="str">
        <f>VLOOKUP($A$4,'Template IF 2'!$B$4:$ON$221,247,FALSE)</f>
        <v>--</v>
      </c>
      <c r="C324" s="46" t="str">
        <f>VLOOKUP($A$4,'Template IF 2'!$B$4:$ON$221,247,FALSE)</f>
        <v>--</v>
      </c>
      <c r="D324" s="46" t="str">
        <f>VLOOKUP($A$4,'Template IF 2'!$B$4:$ON$221,247,FALSE)</f>
        <v>--</v>
      </c>
      <c r="E324" s="46" t="str">
        <f>VLOOKUP($A$4,'Template IF 2'!$B$4:$ON$221,247,FALSE)</f>
        <v>--</v>
      </c>
      <c r="F324" s="46" t="str">
        <f>VLOOKUP($A$4,'Template IF 2'!$B$4:$ON$221,247,FALSE)</f>
        <v>--</v>
      </c>
      <c r="G324" s="46">
        <f>VLOOKUP($A$4,'Template 5'!$B$4:$KZ$122,280,FALSE)</f>
        <v>5.1920921226943904</v>
      </c>
      <c r="H324" s="46">
        <f>VLOOKUP($A$4,'Template 5'!$B$4:$KZ$122,283,FALSE)</f>
        <v>4.6200550232425197</v>
      </c>
      <c r="I324" s="46">
        <f>VLOOKUP($A$4,'Template 5'!$B$4:$QO$122,426,FALSE)</f>
        <v>4.2548559541374988</v>
      </c>
      <c r="N324" s="25"/>
    </row>
    <row r="325" spans="1:14" ht="13.2" x14ac:dyDescent="0.25">
      <c r="A325" s="42" t="s">
        <v>262</v>
      </c>
      <c r="B325" s="46">
        <f>VLOOKUP($A$4,'Template 5'!$B$4:$KZ$122,78,FALSE)</f>
        <v>16.134358840655455</v>
      </c>
      <c r="C325" s="46">
        <f>VLOOKUP($A$4,'Template 5'!$B$4:$KZ$122,81,FALSE)</f>
        <v>14.009255363904128</v>
      </c>
      <c r="D325" s="46">
        <f>VLOOKUP($A$4,'Template 5'!$B$4:$KZ$122,84,FALSE)</f>
        <v>11.584805003679152</v>
      </c>
      <c r="E325" s="46">
        <f>VLOOKUP($A$4,'Template 5'!$B$4:$KZ$122,87,FALSE)</f>
        <v>9.8629843716548571</v>
      </c>
      <c r="F325" s="46">
        <f>VLOOKUP($A$4,'Template 5'!$B$4:$KZ$122,90,FALSE)</f>
        <v>9.8433589767356118</v>
      </c>
      <c r="G325" s="46">
        <f>VLOOKUP($A$4,'Template 5'!$B$4:$KZ$122,281,FALSE)</f>
        <v>9.3670293061266001</v>
      </c>
      <c r="H325" s="46">
        <f>VLOOKUP($A$4,'Template 5'!$B$4:$KZ$122,284,FALSE)</f>
        <v>6.7777937443119898</v>
      </c>
      <c r="I325" s="46">
        <f>VLOOKUP($A$4,'Template 5'!$B$4:$QO$122,427,FALSE)</f>
        <v>7.5165302865249846</v>
      </c>
      <c r="N325" s="25"/>
    </row>
    <row r="326" spans="1:14" ht="13.2" x14ac:dyDescent="0.25">
      <c r="A326" s="42" t="s">
        <v>285</v>
      </c>
      <c r="B326" s="46" t="str">
        <f>VLOOKUP($A$4,'Template IF 2'!$B$4:$ON$221,250,FALSE)</f>
        <v>--</v>
      </c>
      <c r="C326" s="46" t="str">
        <f>VLOOKUP($A$4,'Template IF 2'!$B$4:$ON$221,250,FALSE)</f>
        <v>--</v>
      </c>
      <c r="D326" s="46" t="str">
        <f>VLOOKUP($A$4,'Template IF 2'!$B$4:$ON$221,250,FALSE)</f>
        <v>--</v>
      </c>
      <c r="E326" s="46" t="str">
        <f>VLOOKUP($A$4,'Template IF 2'!$B$4:$ON$221,250,FALSE)</f>
        <v>--</v>
      </c>
      <c r="F326" s="46" t="str">
        <f>VLOOKUP($A$4,'Template IF 2'!$B$4:$ON$221,250,FALSE)</f>
        <v>--</v>
      </c>
      <c r="G326" s="46">
        <f>VLOOKUP($A$4,'Template 5'!$B$4:$KZ$122,282,FALSE)</f>
        <v>16.552047057446298</v>
      </c>
      <c r="H326" s="46">
        <f>VLOOKUP($A$4,'Template 5'!$B$4:$KZ$122,285,FALSE)</f>
        <v>15.738083261827899</v>
      </c>
      <c r="I326" s="46">
        <f>VLOOKUP($A$4,'Template 5'!$B$4:$QO$122,428,FALSE)</f>
        <v>15.501225648303464</v>
      </c>
      <c r="N326" s="25"/>
    </row>
    <row r="327" spans="1:14" ht="13.2" x14ac:dyDescent="0.25">
      <c r="A327" s="42" t="s">
        <v>263</v>
      </c>
      <c r="B327" s="46">
        <f>VLOOKUP($A$4,'Template 5'!$B$4:$KZ$122,79,FALSE)</f>
        <v>19.860818902734856</v>
      </c>
      <c r="C327" s="46">
        <f>VLOOKUP($A$4,'Template 5'!$B$4:$KZ$122,82,FALSE)</f>
        <v>21.341658661543491</v>
      </c>
      <c r="D327" s="46">
        <f>VLOOKUP($A$4,'Template 5'!$B$4:$KZ$122,85,FALSE)</f>
        <v>18.84586606808832</v>
      </c>
      <c r="E327" s="46">
        <f>VLOOKUP($A$4,'Template 5'!$B$4:$KZ$122,88,FALSE)</f>
        <v>19.408105122390857</v>
      </c>
      <c r="F327" s="46">
        <f>VLOOKUP($A$4,'Template 5'!$B$4:$KZ$122,91,FALSE)</f>
        <v>20.040109711858968</v>
      </c>
      <c r="G327" s="46" t="str">
        <f>VLOOKUP($A$4,'Template IF 2'!$B$4:$ON$221,247,FALSE)</f>
        <v>--</v>
      </c>
      <c r="H327" s="46" t="str">
        <f>VLOOKUP($A$4,'Template IF 2'!$B$4:$ON$221,247,FALSE)</f>
        <v>--</v>
      </c>
      <c r="I327" s="46" t="str">
        <f>VLOOKUP($A$4,'Template IF 2'!$B$4:$ON$221,247,FALSE)</f>
        <v>--</v>
      </c>
      <c r="N327" s="25"/>
    </row>
    <row r="328" spans="1:14" ht="12.75" customHeight="1" x14ac:dyDescent="0.25">
      <c r="A328" s="65" t="s">
        <v>221</v>
      </c>
      <c r="B328" s="321"/>
      <c r="C328" s="321"/>
      <c r="D328" s="321"/>
      <c r="E328" s="321"/>
      <c r="F328" s="321"/>
      <c r="G328" s="321"/>
      <c r="H328" s="321"/>
      <c r="I328" s="343"/>
      <c r="N328" s="25"/>
    </row>
    <row r="329" spans="1:14" s="166" customFormat="1" ht="12.75" customHeight="1" x14ac:dyDescent="0.25">
      <c r="A329" s="171" t="s">
        <v>2350</v>
      </c>
      <c r="B329" s="173" t="str">
        <f>VLOOKUP($A$4,'Template 5'!$B$4:$NJ$122,350,FALSE)</f>
        <v>--</v>
      </c>
      <c r="C329" s="173" t="str">
        <f>VLOOKUP($A$4,'Template 5'!$B$4:$NJ$122,350,FALSE)</f>
        <v>--</v>
      </c>
      <c r="D329" s="173" t="str">
        <f>VLOOKUP($A$4,'Template 5'!$B$4:$NJ$122,350,FALSE)</f>
        <v>--</v>
      </c>
      <c r="E329" s="173" t="str">
        <f>VLOOKUP($A$4,'Template 5'!$B$4:$NJ$122,350,FALSE)</f>
        <v>--</v>
      </c>
      <c r="F329" s="173" t="str">
        <f>VLOOKUP($A$4,'Template 5'!$B$4:$NJ$122,350,FALSE)</f>
        <v>--</v>
      </c>
      <c r="G329" s="173" t="str">
        <f>VLOOKUP($A$4,'Template 5'!$B$4:$NJ$122,350,FALSE)</f>
        <v>--</v>
      </c>
      <c r="H329" s="173" t="str">
        <f>VLOOKUP($A$4,'Template 5'!$B$4:$NJ$122,350,FALSE)</f>
        <v>--</v>
      </c>
      <c r="I329" s="46" t="str">
        <f>VLOOKUP($A$4,'Template 5'!$B$4:$QO$122,429,FALSE)</f>
        <v>--</v>
      </c>
      <c r="J329" s="165"/>
      <c r="K329" s="164"/>
      <c r="N329" s="167"/>
    </row>
    <row r="330" spans="1:14" ht="13.2" x14ac:dyDescent="0.25">
      <c r="A330" s="42" t="s">
        <v>261</v>
      </c>
      <c r="B330" s="46">
        <f>VLOOKUP($A$4,'Template 5'!$B$4:$KZ$122,92,FALSE)</f>
        <v>5.7897441167403008</v>
      </c>
      <c r="C330" s="46">
        <f>VLOOKUP($A$4,'Template 5'!$B$4:$KZ$122,95,FALSE)</f>
        <v>3.4949913949075322</v>
      </c>
      <c r="D330" s="46">
        <f>VLOOKUP($A$4,'Template 5'!$B$4:$KZ$122,98,FALSE)</f>
        <v>3.53441767895134</v>
      </c>
      <c r="E330" s="46">
        <f>VLOOKUP($A$4,'Template 5'!$B$4:$KZ$122,101,FALSE)</f>
        <v>2.8235501731630173</v>
      </c>
      <c r="F330" s="46">
        <f>VLOOKUP($A$4,'Template 5'!$B$4:$KZ$122,104,FALSE)</f>
        <v>3.2645167303569944</v>
      </c>
      <c r="G330" s="46" t="str">
        <f>VLOOKUP($A$4,'Template IF 2'!$B$4:$ON$221,247,FALSE)</f>
        <v>--</v>
      </c>
      <c r="H330" s="46" t="str">
        <f>VLOOKUP($A$4,'Template IF 2'!$B$4:$ON$221,247,FALSE)</f>
        <v>--</v>
      </c>
      <c r="I330" s="46" t="str">
        <f>VLOOKUP($A$4,'Template IF 2'!$B$4:$ON$221,247,FALSE)</f>
        <v>--</v>
      </c>
      <c r="N330" s="25"/>
    </row>
    <row r="331" spans="1:14" ht="13.2" x14ac:dyDescent="0.25">
      <c r="A331" s="42" t="s">
        <v>284</v>
      </c>
      <c r="B331" s="46" t="str">
        <f>B340:E340</f>
        <v>--</v>
      </c>
      <c r="C331" s="46" t="str">
        <f>VLOOKUP($A$4,'Template IF 2'!$B$4:$ON$221,247,FALSE)</f>
        <v>--</v>
      </c>
      <c r="D331" s="46" t="str">
        <f>VLOOKUP($A$4,'Template IF 2'!$B$4:$ON$221,247,FALSE)</f>
        <v>--</v>
      </c>
      <c r="E331" s="46" t="str">
        <f>VLOOKUP($A$4,'Template IF 2'!$B$4:$ON$221,247,FALSE)</f>
        <v>--</v>
      </c>
      <c r="F331" s="46" t="str">
        <f>VLOOKUP($A$4,'Template IF 2'!$B$4:$ON$221,247,FALSE)</f>
        <v>--</v>
      </c>
      <c r="G331" s="46">
        <f>VLOOKUP($A$4,'Template 5'!$B$4:$KZ$122,286,FALSE)</f>
        <v>1.1421188630490999</v>
      </c>
      <c r="H331" s="46">
        <f>VLOOKUP($A$4,'Template 5'!$B$4:$KZ$122,289,FALSE)</f>
        <v>1.85994317503521</v>
      </c>
      <c r="I331" s="46">
        <f>VLOOKUP($A$4,'Template 5'!$B$4:$QO$122,430,FALSE)</f>
        <v>2.4089635854341522</v>
      </c>
      <c r="N331" s="25"/>
    </row>
    <row r="332" spans="1:14" ht="13.2" x14ac:dyDescent="0.25">
      <c r="A332" s="42" t="s">
        <v>262</v>
      </c>
      <c r="B332" s="46">
        <f>VLOOKUP($A$4,'Template 5'!$B$4:$KZ$122,93,FALSE)</f>
        <v>6.4892603499047352</v>
      </c>
      <c r="C332" s="46">
        <f>VLOOKUP($A$4,'Template 5'!$B$4:$KZ$122,96,FALSE)</f>
        <v>4.8916395031274238</v>
      </c>
      <c r="D332" s="46">
        <f>VLOOKUP($A$4,'Template 5'!$B$4:$KZ$122,99,FALSE)</f>
        <v>5.1752046143674519</v>
      </c>
      <c r="E332" s="46">
        <f>VLOOKUP($A$4,'Template 5'!$B$4:$KZ$122,102,FALSE)</f>
        <v>3.7329790767187112</v>
      </c>
      <c r="F332" s="46">
        <f>VLOOKUP($A$4,'Template 5'!$B$4:$KZ$122,105,FALSE)</f>
        <v>3.2178455050795516</v>
      </c>
      <c r="G332" s="46">
        <f>VLOOKUP($A$4,'Template 5'!$B$4:$KZ$122,287,FALSE)</f>
        <v>1.3541336712068399</v>
      </c>
      <c r="H332" s="46">
        <f>VLOOKUP($A$4,'Template 5'!$B$4:$KZ$122,290,FALSE)</f>
        <v>1.5858839432267999</v>
      </c>
      <c r="I332" s="46" t="str">
        <f>VLOOKUP($A$4,'Template 5'!$B$4:$QO$122,431,FALSE)</f>
        <v>--</v>
      </c>
      <c r="N332" s="25"/>
    </row>
    <row r="333" spans="1:14" ht="13.2" x14ac:dyDescent="0.25">
      <c r="A333" s="42" t="s">
        <v>285</v>
      </c>
      <c r="B333" s="46" t="str">
        <f>VLOOKUP($A$4,'Template IF 2'!$B$4:$ON$221,248,FALSE)</f>
        <v>--</v>
      </c>
      <c r="C333" s="46" t="str">
        <f>VLOOKUP($A$4,'Template IF 2'!$B$4:$ON$221,248,FALSE)</f>
        <v>--</v>
      </c>
      <c r="D333" s="46" t="str">
        <f>VLOOKUP($A$4,'Template IF 2'!$B$4:$ON$221,248,FALSE)</f>
        <v>--</v>
      </c>
      <c r="E333" s="46" t="str">
        <f>VLOOKUP($A$4,'Template IF 2'!$B$4:$ON$221,248,FALSE)</f>
        <v>--</v>
      </c>
      <c r="F333" s="46" t="str">
        <f>VLOOKUP($A$4,'Template IF 2'!$B$4:$ON$221,248,FALSE)</f>
        <v>--</v>
      </c>
      <c r="G333" s="46">
        <f>VLOOKUP($A$4,'Template 5'!$B$4:$KZ$122,288,FALSE)</f>
        <v>0.95960194289776002</v>
      </c>
      <c r="H333" s="46">
        <f>VLOOKUP($A$4,'Template 5'!$B$4:$KZ$122,291,FALSE)</f>
        <v>1.42581315906728</v>
      </c>
      <c r="I333" s="46">
        <f>VLOOKUP($A$4,'Template 5'!$B$4:$QO$122,432,FALSE)</f>
        <v>1.1505055742805139</v>
      </c>
      <c r="N333" s="25"/>
    </row>
    <row r="334" spans="1:14" ht="13.2" x14ac:dyDescent="0.25">
      <c r="A334" s="42" t="s">
        <v>263</v>
      </c>
      <c r="B334" s="46">
        <f>VLOOKUP($A$4,'Template 5'!$B$4:$KZ$122,94,FALSE)</f>
        <v>3.3414121829051653</v>
      </c>
      <c r="C334" s="46">
        <f>VLOOKUP($A$4,'Template 5'!$B$4:$KZ$122,97,FALSE)</f>
        <v>3.2799974449873903</v>
      </c>
      <c r="D334" s="46">
        <f>VLOOKUP($A$4,'Template 5'!$B$4:$KZ$122,100,FALSE)</f>
        <v>2.9519493419418863</v>
      </c>
      <c r="E334" s="46">
        <f>VLOOKUP($A$4,'Template 5'!$B$4:$KZ$122,103,FALSE)</f>
        <v>2.6022747573393805</v>
      </c>
      <c r="F334" s="46">
        <f>VLOOKUP($A$4,'Template 5'!$B$4:$KZ$122,106,FALSE)</f>
        <v>2.4091293322062692</v>
      </c>
      <c r="G334" s="46" t="str">
        <f>VLOOKUP($A$4,'Template IF 2'!$B$4:$ON$221,247,FALSE)</f>
        <v>--</v>
      </c>
      <c r="H334" s="46" t="str">
        <f>VLOOKUP($A$4,'Template IF 2'!$B$4:$ON$221,247,FALSE)</f>
        <v>--</v>
      </c>
      <c r="I334" s="46" t="str">
        <f>VLOOKUP($A$4,'Template IF 2'!$B$4:$ON$221,247,FALSE)</f>
        <v>--</v>
      </c>
      <c r="N334" s="25"/>
    </row>
    <row r="335" spans="1:14" ht="12.75" customHeight="1" x14ac:dyDescent="0.25">
      <c r="A335" s="65" t="s">
        <v>222</v>
      </c>
      <c r="B335" s="321"/>
      <c r="C335" s="321"/>
      <c r="D335" s="321"/>
      <c r="E335" s="321"/>
      <c r="F335" s="321"/>
      <c r="G335" s="321"/>
      <c r="H335" s="321"/>
      <c r="I335" s="343"/>
      <c r="N335" s="25"/>
    </row>
    <row r="336" spans="1:14" s="166" customFormat="1" ht="12.75" customHeight="1" x14ac:dyDescent="0.25">
      <c r="A336" s="171" t="s">
        <v>2350</v>
      </c>
      <c r="B336" s="173" t="str">
        <f>VLOOKUP($A$4,'Template 5'!$B$4:$NJ$122,351,FALSE)</f>
        <v>--</v>
      </c>
      <c r="C336" s="173" t="str">
        <f>VLOOKUP($A$4,'Template 5'!$B$4:$NJ$122,351,FALSE)</f>
        <v>--</v>
      </c>
      <c r="D336" s="173" t="str">
        <f>VLOOKUP($A$4,'Template 5'!$B$4:$NJ$122,351,FALSE)</f>
        <v>--</v>
      </c>
      <c r="E336" s="173" t="str">
        <f>VLOOKUP($A$4,'Template 5'!$B$4:$NJ$122,351,FALSE)</f>
        <v>--</v>
      </c>
      <c r="F336" s="173" t="str">
        <f>VLOOKUP($A$4,'Template 5'!$B$4:$NJ$122,351,FALSE)</f>
        <v>--</v>
      </c>
      <c r="G336" s="173" t="str">
        <f>VLOOKUP($A$4,'Template 5'!$B$4:$NJ$122,351,FALSE)</f>
        <v>--</v>
      </c>
      <c r="H336" s="173" t="str">
        <f>VLOOKUP($A$4,'Template 5'!$B$4:$NJ$122,351,FALSE)</f>
        <v>--</v>
      </c>
      <c r="I336" s="46" t="str">
        <f>VLOOKUP($A$4,'Template 5'!$B$4:$QO$122,433,FALSE)</f>
        <v>--</v>
      </c>
      <c r="J336" s="165"/>
      <c r="K336" s="164"/>
      <c r="N336" s="167"/>
    </row>
    <row r="337" spans="1:14" ht="13.2" x14ac:dyDescent="0.25">
      <c r="A337" s="42" t="s">
        <v>261</v>
      </c>
      <c r="B337" s="46" t="str">
        <f>VLOOKUP($A$4,'Template 5'!$B$4:$KZ$122,107,FALSE)</f>
        <v>--</v>
      </c>
      <c r="C337" s="46" t="str">
        <f>VLOOKUP($A$4,'Template 5'!$B$4:$KZ$122,110,FALSE)</f>
        <v>--</v>
      </c>
      <c r="D337" s="46" t="str">
        <f>VLOOKUP($A$4,'Template 5'!$B$4:$KZ$122,113,FALSE)</f>
        <v>--</v>
      </c>
      <c r="E337" s="46" t="str">
        <f>VLOOKUP($A$4,'Template 5'!$B$4:$KZ$122,116,FALSE)</f>
        <v>--</v>
      </c>
      <c r="F337" s="46" t="str">
        <f>VLOOKUP($A$4,'Template 5'!$B$4:$KZ$122,119,FALSE)</f>
        <v>--</v>
      </c>
      <c r="G337" s="46" t="str">
        <f>VLOOKUP($A$4,'Template 5'!$B$4:$KZ$122,119,FALSE)</f>
        <v>--</v>
      </c>
      <c r="H337" s="46" t="str">
        <f>VLOOKUP($A$4,'Template 5'!$B$4:$KZ$122,119,FALSE)</f>
        <v>--</v>
      </c>
      <c r="I337" s="46" t="str">
        <f>VLOOKUP($A$4,'Template 5'!$B$4:$KZ$122,119,FALSE)</f>
        <v>--</v>
      </c>
      <c r="N337" s="25"/>
    </row>
    <row r="338" spans="1:14" ht="13.2" x14ac:dyDescent="0.25">
      <c r="A338" s="42" t="s">
        <v>284</v>
      </c>
      <c r="B338" s="46" t="str">
        <f>VLOOKUP($A$4,'Template 5'!$B$4:$KZ$122,107,FALSE)</f>
        <v>--</v>
      </c>
      <c r="C338" s="46" t="str">
        <f>VLOOKUP($A$4,'Template 5'!$B$4:$KZ$122,110,FALSE)</f>
        <v>--</v>
      </c>
      <c r="D338" s="46" t="str">
        <f>VLOOKUP($A$4,'Template 5'!$B$4:$KZ$122,113,FALSE)</f>
        <v>--</v>
      </c>
      <c r="E338" s="46" t="str">
        <f>VLOOKUP($A$4,'Template 5'!$B$4:$KZ$122,116,FALSE)</f>
        <v>--</v>
      </c>
      <c r="F338" s="46" t="str">
        <f>VLOOKUP($A$4,'Template 5'!$B$4:$KZ$122,119,FALSE)</f>
        <v>--</v>
      </c>
      <c r="G338" s="46">
        <f>VLOOKUP($A$4,'Template 5'!$B$4:$KZ$122,292,FALSE)</f>
        <v>0.76251033912324695</v>
      </c>
      <c r="H338" s="46">
        <f>VLOOKUP($A$4,'Template 5'!$B$4:$KZ$122,295,FALSE)</f>
        <v>1.00761681908264</v>
      </c>
      <c r="I338" s="46">
        <f>VLOOKUP($A$4,'Template 5'!$B$4:$QO$122,434,FALSE)</f>
        <v>1.1879787285944259</v>
      </c>
      <c r="N338" s="25"/>
    </row>
    <row r="339" spans="1:14" ht="13.2" x14ac:dyDescent="0.25">
      <c r="A339" s="42" t="s">
        <v>262</v>
      </c>
      <c r="B339" s="46">
        <f>VLOOKUP($A$4,'Template 5'!$B$4:$KZ$122,108,FALSE)</f>
        <v>6.0134065123543561</v>
      </c>
      <c r="C339" s="46">
        <f>VLOOKUP($A$4,'Template 5'!$B$4:$KZ$122,111,FALSE)</f>
        <v>4.4867272246229444</v>
      </c>
      <c r="D339" s="46">
        <f>VLOOKUP($A$4,'Template 5'!$B$4:$KZ$122,114,FALSE)</f>
        <v>3.2561538110243169</v>
      </c>
      <c r="E339" s="46">
        <f>VLOOKUP($A$4,'Template 5'!$B$4:$KZ$122,117,FALSE)</f>
        <v>2.8717675995479492</v>
      </c>
      <c r="F339" s="46">
        <f>VLOOKUP($A$4,'Template 5'!$B$4:$KZ$122,120,FALSE)</f>
        <v>2.5437354515130361</v>
      </c>
      <c r="G339" s="46">
        <f>VLOOKUP($A$4,'Template 5'!$B$4:$KZ$122,293,FALSE)</f>
        <v>1.3149209199165599</v>
      </c>
      <c r="H339" s="46">
        <f>VLOOKUP($A$4,'Template 5'!$B$4:$KZ$122,296,FALSE)</f>
        <v>1.3932823026585901</v>
      </c>
      <c r="I339" s="46">
        <f>VLOOKUP($A$4,'Template 5'!$B$4:$QO$122,435,FALSE)</f>
        <v>1.6583068891391135</v>
      </c>
      <c r="N339" s="25"/>
    </row>
    <row r="340" spans="1:14" ht="13.2" x14ac:dyDescent="0.25">
      <c r="A340" s="42" t="s">
        <v>285</v>
      </c>
      <c r="B340" s="46" t="str">
        <f>VLOOKUP($A$4,'Template IF 2'!$B$4:$ON$221,247,FALSE)</f>
        <v>--</v>
      </c>
      <c r="C340" s="46" t="str">
        <f>VLOOKUP($A$4,'Template IF 2'!$B$4:$ON$221,247,FALSE)</f>
        <v>--</v>
      </c>
      <c r="D340" s="46" t="str">
        <f>VLOOKUP($A$4,'Template IF 2'!$B$4:$ON$221,247,FALSE)</f>
        <v>--</v>
      </c>
      <c r="E340" s="46" t="str">
        <f>VLOOKUP($A$4,'Template IF 2'!$B$4:$ON$221,247,FALSE)</f>
        <v>--</v>
      </c>
      <c r="F340" s="46" t="str">
        <f>VLOOKUP($A$4,'Template IF 2'!$B$4:$ON$221,247,FALSE)</f>
        <v>--</v>
      </c>
      <c r="G340" s="46">
        <f>VLOOKUP($A$4,'Template 5'!$B$4:$KZ$122,294,FALSE)</f>
        <v>2.2385408030320799</v>
      </c>
      <c r="H340" s="46">
        <f>VLOOKUP($A$4,'Template 5'!$B$4:$KZ$122,297,FALSE)</f>
        <v>3.1942711119034901</v>
      </c>
      <c r="I340" s="46">
        <f>VLOOKUP($A$4,'Template 5'!$B$4:$QO$122,436,FALSE)</f>
        <v>3.0248014264872696</v>
      </c>
      <c r="N340" s="25"/>
    </row>
    <row r="341" spans="1:14" ht="13.2" x14ac:dyDescent="0.25">
      <c r="A341" s="42" t="s">
        <v>263</v>
      </c>
      <c r="B341" s="46">
        <f>VLOOKUP($A$4,'Template 5'!$B$4:$KZ$122,109,FALSE)</f>
        <v>7.662674004532172</v>
      </c>
      <c r="C341" s="46">
        <f>VLOOKUP($A$4,'Template 5'!$B$4:$KZ$122,112,FALSE)</f>
        <v>7.1659258785534279</v>
      </c>
      <c r="D341" s="46">
        <f>VLOOKUP($A$4,'Template 5'!$B$4:$KZ$122,115,FALSE)</f>
        <v>4.2734246405167928</v>
      </c>
      <c r="E341" s="46">
        <f>VLOOKUP($A$4,'Template 5'!$B$4:$KZ$122,118,FALSE)</f>
        <v>5.1114687649022343</v>
      </c>
      <c r="F341" s="46">
        <f>VLOOKUP($A$4,'Template 5'!$B$4:$KZ$122,121,FALSE)</f>
        <v>4.2997431636198771</v>
      </c>
      <c r="G341" s="46" t="str">
        <f>VLOOKUP($A$4,'Template IF 2'!$B$4:$ON$221,247,FALSE)</f>
        <v>--</v>
      </c>
      <c r="H341" s="46" t="str">
        <f>VLOOKUP($A$4,'Template IF 2'!$B$4:$ON$221,247,FALSE)</f>
        <v>--</v>
      </c>
      <c r="I341" s="46" t="str">
        <f>VLOOKUP($A$4,'Template IF 2'!$B$4:$ON$221,247,FALSE)</f>
        <v>--</v>
      </c>
      <c r="N341" s="25"/>
    </row>
    <row r="342" spans="1:14" ht="12.75" customHeight="1" x14ac:dyDescent="0.25">
      <c r="A342" s="65" t="s">
        <v>223</v>
      </c>
      <c r="B342" s="321"/>
      <c r="C342" s="321"/>
      <c r="D342" s="321"/>
      <c r="E342" s="321"/>
      <c r="F342" s="321"/>
      <c r="G342" s="321"/>
      <c r="H342" s="321"/>
      <c r="I342" s="343"/>
      <c r="N342" s="25"/>
    </row>
    <row r="343" spans="1:14" s="166" customFormat="1" ht="12.75" customHeight="1" x14ac:dyDescent="0.25">
      <c r="A343" s="171" t="s">
        <v>2350</v>
      </c>
      <c r="B343" s="173" t="str">
        <f>VLOOKUP($A$4,'Template 5'!$B$4:$NJ$122,352,FALSE)</f>
        <v>--</v>
      </c>
      <c r="C343" s="173" t="str">
        <f>VLOOKUP($A$4,'Template 5'!$B$4:$NJ$122,352,FALSE)</f>
        <v>--</v>
      </c>
      <c r="D343" s="173" t="str">
        <f>VLOOKUP($A$4,'Template 5'!$B$4:$NJ$122,352,FALSE)</f>
        <v>--</v>
      </c>
      <c r="E343" s="173" t="str">
        <f>VLOOKUP($A$4,'Template 5'!$B$4:$NJ$122,352,FALSE)</f>
        <v>--</v>
      </c>
      <c r="F343" s="173" t="str">
        <f>VLOOKUP($A$4,'Template 5'!$B$4:$NJ$122,352,FALSE)</f>
        <v>--</v>
      </c>
      <c r="G343" s="173" t="str">
        <f>VLOOKUP($A$4,'Template 5'!$B$4:$NJ$122,352,FALSE)</f>
        <v>--</v>
      </c>
      <c r="H343" s="173" t="str">
        <f>VLOOKUP($A$4,'Template 5'!$B$4:$NJ$122,352,FALSE)</f>
        <v>--</v>
      </c>
      <c r="I343" s="46" t="str">
        <f>VLOOKUP($A$4,'Template 5'!$B$4:$QO$122,437,FALSE)</f>
        <v>--</v>
      </c>
      <c r="J343" s="165"/>
      <c r="K343" s="164"/>
      <c r="N343" s="167"/>
    </row>
    <row r="344" spans="1:14" ht="13.2" x14ac:dyDescent="0.25">
      <c r="A344" s="42" t="s">
        <v>261</v>
      </c>
      <c r="B344" s="46" t="str">
        <f>VLOOKUP($A$4,'Template 5'!$B$4:$KZ$122,122,FALSE)</f>
        <v>--</v>
      </c>
      <c r="C344" s="46" t="str">
        <f>VLOOKUP($A$4,'Template 5'!$B$4:$KZ$122,125,FALSE)</f>
        <v>--</v>
      </c>
      <c r="D344" s="46" t="str">
        <f>VLOOKUP($A$4,'Template 5'!$B$4:$KZ$122,128,FALSE)</f>
        <v>--</v>
      </c>
      <c r="E344" s="46" t="str">
        <f>VLOOKUP($A$4,'Template 5'!$B$4:$KZ$122,131,FALSE)</f>
        <v>--</v>
      </c>
      <c r="F344" s="46" t="str">
        <f>VLOOKUP($A$4,'Template 5'!$B$4:$KZ$122,134,FALSE)</f>
        <v>--</v>
      </c>
      <c r="G344" s="46" t="str">
        <f>VLOOKUP($A$4,'Template 5'!$B$4:$KZ$122,134,FALSE)</f>
        <v>--</v>
      </c>
      <c r="H344" s="46" t="str">
        <f>VLOOKUP($A$4,'Template 5'!$B$4:$KZ$122,134,FALSE)</f>
        <v>--</v>
      </c>
      <c r="I344" s="46" t="str">
        <f>VLOOKUP($A$4,'Template 5'!$B$4:$KZ$122,134,FALSE)</f>
        <v>--</v>
      </c>
      <c r="N344" s="25"/>
    </row>
    <row r="345" spans="1:14" ht="13.2" x14ac:dyDescent="0.25">
      <c r="A345" s="42" t="s">
        <v>284</v>
      </c>
      <c r="B345" s="46" t="str">
        <f>VLOOKUP($A$4,'Template 5'!$B$4:$KZ$122,122,FALSE)</f>
        <v>--</v>
      </c>
      <c r="C345" s="46" t="str">
        <f>VLOOKUP($A$4,'Template 5'!$B$4:$KZ$122,125,FALSE)</f>
        <v>--</v>
      </c>
      <c r="D345" s="46" t="str">
        <f>VLOOKUP($A$4,'Template 5'!$B$4:$KZ$122,128,FALSE)</f>
        <v>--</v>
      </c>
      <c r="E345" s="46" t="str">
        <f>VLOOKUP($A$4,'Template 5'!$B$4:$KZ$122,131,FALSE)</f>
        <v>--</v>
      </c>
      <c r="F345" s="46" t="str">
        <f>VLOOKUP($A$4,'Template 5'!$B$4:$KZ$122,134,FALSE)</f>
        <v>--</v>
      </c>
      <c r="G345" s="46">
        <f>VLOOKUP($A$4,'Template 5'!$B$4:$KZ$122,298,FALSE)</f>
        <v>0.51712992889463105</v>
      </c>
      <c r="H345" s="46">
        <f>VLOOKUP($A$4,'Template 5'!$B$4:$KZ$122,301,FALSE)</f>
        <v>0.70219016456088901</v>
      </c>
      <c r="I345" s="46">
        <f>VLOOKUP($A$4,'Template 5'!$B$4:$QO$122,438,FALSE)</f>
        <v>0.95752216712669924</v>
      </c>
      <c r="N345" s="25"/>
    </row>
    <row r="346" spans="1:14" ht="13.2" x14ac:dyDescent="0.25">
      <c r="A346" s="42" t="s">
        <v>262</v>
      </c>
      <c r="B346" s="46" t="str">
        <f>VLOOKUP($A$4,'Template 5'!$B$4:$KZ$122,123,FALSE)</f>
        <v>--</v>
      </c>
      <c r="C346" s="46">
        <f>VLOOKUP($A$4,'Template 5'!$B$4:$KZ$122,126,FALSE)</f>
        <v>4.2288008470837646</v>
      </c>
      <c r="D346" s="46">
        <f>VLOOKUP($A$4,'Template 5'!$B$4:$KZ$122,129,FALSE)</f>
        <v>2.9645532614653876</v>
      </c>
      <c r="E346" s="46">
        <f>VLOOKUP($A$4,'Template 5'!$B$4:$KZ$122,132,FALSE)</f>
        <v>2.4522737855036363</v>
      </c>
      <c r="F346" s="46">
        <f>VLOOKUP($A$4,'Template 5'!$B$4:$KZ$122,135,FALSE)</f>
        <v>2.4007874582863047</v>
      </c>
      <c r="G346" s="46">
        <f>VLOOKUP($A$4,'Template 5'!$B$4:$KZ$122,299,FALSE)</f>
        <v>0.99064828023458495</v>
      </c>
      <c r="H346" s="46">
        <f>VLOOKUP($A$4,'Template 5'!$B$4:$KZ$122,302,FALSE)</f>
        <v>0.88420747469378302</v>
      </c>
      <c r="I346" s="46">
        <f>VLOOKUP($A$4,'Template 5'!$B$4:$QO$122,439,FALSE)</f>
        <v>1.0733131820277595</v>
      </c>
      <c r="N346" s="25"/>
    </row>
    <row r="347" spans="1:14" ht="13.2" x14ac:dyDescent="0.25">
      <c r="A347" s="42" t="s">
        <v>285</v>
      </c>
      <c r="B347" s="46" t="str">
        <f>VLOOKUP($A$4,'Template 5'!$B$4:$KZ$122,123,FALSE)</f>
        <v>--</v>
      </c>
      <c r="C347" s="46" t="str">
        <f>VLOOKUP($A$4,'Template IF 2'!$B$4:$ON$221,247,FALSE)</f>
        <v>--</v>
      </c>
      <c r="D347" s="46" t="str">
        <f>VLOOKUP($A$4,'Template IF 2'!$B$4:$ON$221,247,FALSE)</f>
        <v>--</v>
      </c>
      <c r="E347" s="46" t="str">
        <f>VLOOKUP($A$4,'Template IF 2'!$B$4:$ON$221,247,FALSE)</f>
        <v>--</v>
      </c>
      <c r="F347" s="46" t="str">
        <f>VLOOKUP($A$4,'Template IF 2'!$B$4:$ON$221,247,FALSE)</f>
        <v>--</v>
      </c>
      <c r="G347" s="46">
        <f>VLOOKUP($A$4,'Template 5'!$B$4:$KZ$122,300,FALSE)</f>
        <v>1.5790721099721601</v>
      </c>
      <c r="H347" s="46">
        <f>VLOOKUP($A$4,'Template 5'!$B$4:$KZ$122,303,FALSE)</f>
        <v>1.6139099420419101</v>
      </c>
      <c r="I347" s="46">
        <f>VLOOKUP($A$4,'Template 5'!$B$4:$QO$122,440,FALSE)</f>
        <v>1.3461351325051096</v>
      </c>
      <c r="N347" s="25"/>
    </row>
    <row r="348" spans="1:14" ht="13.2" x14ac:dyDescent="0.25">
      <c r="A348" s="42" t="s">
        <v>263</v>
      </c>
      <c r="B348" s="46" t="str">
        <f>VLOOKUP($A$4,'Template 5'!$B$4:$KZ$122,123,FALSE)</f>
        <v>--</v>
      </c>
      <c r="C348" s="46">
        <f>VLOOKUP($A$4,'Template 5'!$B$4:$KZ$122,127,FALSE)</f>
        <v>6.937248128957954</v>
      </c>
      <c r="D348" s="46">
        <f>VLOOKUP($A$4,'Template 5'!$B$4:$KZ$122,130,FALSE)</f>
        <v>3.5817464508713441</v>
      </c>
      <c r="E348" s="46">
        <f>VLOOKUP($A$4,'Template 5'!$B$4:$KZ$122,133,FALSE)</f>
        <v>4.3583318417755583</v>
      </c>
      <c r="F348" s="46">
        <f>VLOOKUP($A$4,'Template 5'!$B$4:$KZ$122,136,FALSE)</f>
        <v>4.5535687271186518</v>
      </c>
      <c r="G348" s="46" t="str">
        <f>VLOOKUP($A$4,'Template IF 2'!$B$4:$ON$221,247,FALSE)</f>
        <v>--</v>
      </c>
      <c r="H348" s="46" t="str">
        <f>VLOOKUP($A$4,'Template IF 2'!$B$4:$ON$221,247,FALSE)</f>
        <v>--</v>
      </c>
      <c r="I348" s="46" t="str">
        <f>VLOOKUP($A$4,'Template IF 2'!$B$4:$ON$221,247,FALSE)</f>
        <v>--</v>
      </c>
      <c r="N348" s="25"/>
    </row>
    <row r="349" spans="1:14" ht="12.75" customHeight="1" x14ac:dyDescent="0.25">
      <c r="A349" s="65" t="s">
        <v>224</v>
      </c>
      <c r="B349" s="321"/>
      <c r="C349" s="321"/>
      <c r="D349" s="321"/>
      <c r="E349" s="321"/>
      <c r="F349" s="321"/>
      <c r="G349" s="321"/>
      <c r="H349" s="321"/>
      <c r="I349" s="343"/>
      <c r="N349" s="25"/>
    </row>
    <row r="350" spans="1:14" s="166" customFormat="1" ht="12.75" customHeight="1" x14ac:dyDescent="0.25">
      <c r="A350" s="171" t="s">
        <v>2350</v>
      </c>
      <c r="B350" s="173" t="str">
        <f>VLOOKUP($A$4,'Template 5'!$B$4:$NJ$122,353,FALSE)</f>
        <v>--</v>
      </c>
      <c r="C350" s="173" t="str">
        <f>VLOOKUP($A$4,'Template 5'!$B$4:$NJ$122,353,FALSE)</f>
        <v>--</v>
      </c>
      <c r="D350" s="173" t="str">
        <f>VLOOKUP($A$4,'Template 5'!$B$4:$NJ$122,353,FALSE)</f>
        <v>--</v>
      </c>
      <c r="E350" s="173" t="str">
        <f>VLOOKUP($A$4,'Template 5'!$B$4:$NJ$122,353,FALSE)</f>
        <v>--</v>
      </c>
      <c r="F350" s="173" t="str">
        <f>VLOOKUP($A$4,'Template 5'!$B$4:$NJ$122,353,FALSE)</f>
        <v>--</v>
      </c>
      <c r="G350" s="173" t="str">
        <f>VLOOKUP($A$4,'Template 5'!$B$4:$NJ$122,353,FALSE)</f>
        <v>--</v>
      </c>
      <c r="H350" s="173" t="str">
        <f>VLOOKUP($A$4,'Template 5'!$B$4:$NJ$122,353,FALSE)</f>
        <v>--</v>
      </c>
      <c r="I350" s="46" t="str">
        <f>VLOOKUP($A$4,'Template 5'!$B$4:$QO$122,441,FALSE)</f>
        <v>--</v>
      </c>
      <c r="J350" s="165"/>
      <c r="K350" s="164"/>
      <c r="N350" s="167"/>
    </row>
    <row r="351" spans="1:14" ht="13.2" x14ac:dyDescent="0.25">
      <c r="A351" s="42" t="s">
        <v>261</v>
      </c>
      <c r="B351" s="46" t="str">
        <f>VLOOKUP($A$4,'Template 5'!$B$4:$KZ$122,137,FALSE)</f>
        <v>--</v>
      </c>
      <c r="C351" s="46" t="str">
        <f>VLOOKUP($A$4,'Template 5'!$B$4:$KZ$122,140,FALSE)</f>
        <v>--</v>
      </c>
      <c r="D351" s="46" t="str">
        <f>VLOOKUP($A$4,'Template 5'!$B$4:$KZ$122,143,FALSE)</f>
        <v>--</v>
      </c>
      <c r="E351" s="46" t="str">
        <f>VLOOKUP($A$4,'Template 5'!$B$4:$KZ$122,146,FALSE)</f>
        <v>--</v>
      </c>
      <c r="F351" s="46" t="str">
        <f>VLOOKUP($A$4,'Template 5'!$B$4:$KZ$122,149,FALSE)</f>
        <v>--</v>
      </c>
      <c r="G351" s="46" t="str">
        <f>VLOOKUP($A$4,'Template 5'!$B$4:$KZ$122,149,FALSE)</f>
        <v>--</v>
      </c>
      <c r="H351" s="46" t="str">
        <f>VLOOKUP($A$4,'Template 5'!$B$4:$KZ$122,149,FALSE)</f>
        <v>--</v>
      </c>
      <c r="I351" s="46" t="str">
        <f>VLOOKUP($A$4,'Template 5'!$B$4:$KZ$122,149,FALSE)</f>
        <v>--</v>
      </c>
      <c r="N351" s="25"/>
    </row>
    <row r="352" spans="1:14" ht="13.2" x14ac:dyDescent="0.25">
      <c r="A352" s="42" t="s">
        <v>284</v>
      </c>
      <c r="B352" s="46" t="str">
        <f>VLOOKUP($A$4,'Template 5'!$B$4:$KZ$122,137,FALSE)</f>
        <v>--</v>
      </c>
      <c r="C352" s="46" t="str">
        <f>VLOOKUP($A$4,'Template 5'!$B$4:$KZ$122,140,FALSE)</f>
        <v>--</v>
      </c>
      <c r="D352" s="46" t="str">
        <f>VLOOKUP($A$4,'Template 5'!$B$4:$KZ$122,143,FALSE)</f>
        <v>--</v>
      </c>
      <c r="E352" s="46" t="str">
        <f>VLOOKUP($A$4,'Template 5'!$B$4:$KZ$122,146,FALSE)</f>
        <v>--</v>
      </c>
      <c r="F352" s="46" t="str">
        <f>VLOOKUP($A$4,'Template 5'!$B$4:$KZ$122,149,FALSE)</f>
        <v>--</v>
      </c>
      <c r="G352" s="46">
        <f>VLOOKUP($A$4,'Template 5'!$B$4:$KZ$122,304,FALSE)</f>
        <v>0.61793830958967699</v>
      </c>
      <c r="H352" s="46">
        <f>VLOOKUP($A$4,'Template 5'!$B$4:$KZ$122,307,FALSE)</f>
        <v>0.89784612445675605</v>
      </c>
      <c r="I352" s="46">
        <f>VLOOKUP($A$4,'Template 5'!$B$4:$QO$122,442,FALSE)</f>
        <v>0.76695732883906342</v>
      </c>
      <c r="N352" s="25"/>
    </row>
    <row r="353" spans="1:14" ht="13.2" x14ac:dyDescent="0.25">
      <c r="A353" s="42" t="s">
        <v>262</v>
      </c>
      <c r="B353" s="46">
        <f>VLOOKUP($A$4,'Template 5'!$B$4:$KZ$122,138,FALSE)</f>
        <v>5.6709872120541087</v>
      </c>
      <c r="C353" s="46">
        <f>VLOOKUP($A$4,'Template 5'!$B$4:$KZ$122,141,FALSE)</f>
        <v>4.1010925946363841</v>
      </c>
      <c r="D353" s="46">
        <f>VLOOKUP($A$4,'Template 5'!$B$4:$KZ$122,144,FALSE)</f>
        <v>3.7053969415045418</v>
      </c>
      <c r="E353" s="46">
        <f>VLOOKUP($A$4,'Template 5'!$B$4:$KZ$122,147,FALSE)</f>
        <v>2.3288857314121922</v>
      </c>
      <c r="F353" s="46">
        <f>VLOOKUP($A$4,'Template 5'!$B$4:$KZ$122,150,FALSE)</f>
        <v>1.5547278625495558</v>
      </c>
      <c r="G353" s="46">
        <f>VLOOKUP($A$4,'Template 5'!$B$4:$KZ$122,305,FALSE)</f>
        <v>0.92206076618229704</v>
      </c>
      <c r="H353" s="46">
        <f>VLOOKUP($A$4,'Template 5'!$B$4:$KZ$122,308,FALSE)</f>
        <v>0.86456723338485097</v>
      </c>
      <c r="I353" s="46">
        <f>VLOOKUP($A$4,'Template 5'!$B$4:$QO$122,443,FALSE)</f>
        <v>0.83512654985141654</v>
      </c>
      <c r="N353" s="25"/>
    </row>
    <row r="354" spans="1:14" ht="13.2" x14ac:dyDescent="0.25">
      <c r="A354" s="42" t="s">
        <v>285</v>
      </c>
      <c r="B354" s="46" t="str">
        <f>VLOOKUP($A$4,'Template IF 2'!$B$4:$ON$221,247,FALSE)</f>
        <v>--</v>
      </c>
      <c r="C354" s="46" t="str">
        <f>VLOOKUP($A$4,'Template IF 2'!$B$4:$ON$221,247,FALSE)</f>
        <v>--</v>
      </c>
      <c r="D354" s="46" t="str">
        <f>VLOOKUP($A$4,'Template IF 2'!$B$4:$ON$221,247,FALSE)</f>
        <v>--</v>
      </c>
      <c r="E354" s="46" t="str">
        <f>VLOOKUP($A$4,'Template IF 2'!$B$4:$ON$221,247,FALSE)</f>
        <v>--</v>
      </c>
      <c r="F354" s="46" t="str">
        <f>VLOOKUP($A$4,'Template IF 2'!$B$4:$ON$221,247,FALSE)</f>
        <v>--</v>
      </c>
      <c r="G354" s="46">
        <f>VLOOKUP($A$4,'Template 5'!$B$4:$KZ$122,306,FALSE)</f>
        <v>1.19421561073905</v>
      </c>
      <c r="H354" s="46">
        <f>VLOOKUP($A$4,'Template 5'!$B$4:$KZ$122,309,FALSE)</f>
        <v>1.71849913777727</v>
      </c>
      <c r="I354" s="46">
        <f>VLOOKUP($A$4,'Template 5'!$B$4:$QO$122,444,FALSE)</f>
        <v>1.3375320585657295</v>
      </c>
      <c r="N354" s="25"/>
    </row>
    <row r="355" spans="1:14" ht="13.2" x14ac:dyDescent="0.25">
      <c r="A355" s="42" t="s">
        <v>263</v>
      </c>
      <c r="B355" s="46">
        <f>VLOOKUP($A$4,'Template 5'!$B$4:$KZ$122,139,FALSE)</f>
        <v>6.2139571049050977</v>
      </c>
      <c r="C355" s="46">
        <f>VLOOKUP($A$4,'Template 5'!$B$4:$KZ$122,142,FALSE)</f>
        <v>6.0107540647804365</v>
      </c>
      <c r="D355" s="46">
        <f>VLOOKUP($A$4,'Template 5'!$B$4:$KZ$122,145,FALSE)</f>
        <v>5.5838667578149686</v>
      </c>
      <c r="E355" s="46">
        <f>VLOOKUP($A$4,'Template 5'!$B$4:$KZ$122,148,FALSE)</f>
        <v>5.2524709606139544</v>
      </c>
      <c r="F355" s="46">
        <f>VLOOKUP($A$4,'Template 5'!$B$4:$KZ$122,151,FALSE)</f>
        <v>2.9184705276861149</v>
      </c>
      <c r="G355" s="46" t="str">
        <f>VLOOKUP($A$4,'Template IF 2'!$B$4:$ON$221,247,FALSE)</f>
        <v>--</v>
      </c>
      <c r="H355" s="46" t="str">
        <f>VLOOKUP($A$4,'Template IF 2'!$B$4:$ON$221,247,FALSE)</f>
        <v>--</v>
      </c>
      <c r="I355" s="46" t="str">
        <f>VLOOKUP($A$4,'Template IF 2'!$B$4:$ON$221,247,FALSE)</f>
        <v>--</v>
      </c>
      <c r="N355" s="25"/>
    </row>
    <row r="356" spans="1:14" ht="12.75" customHeight="1" x14ac:dyDescent="0.25">
      <c r="A356" s="65" t="s">
        <v>225</v>
      </c>
      <c r="B356" s="321"/>
      <c r="C356" s="321"/>
      <c r="D356" s="321"/>
      <c r="E356" s="321"/>
      <c r="F356" s="321"/>
      <c r="G356" s="321"/>
      <c r="H356" s="321"/>
      <c r="I356" s="343"/>
      <c r="N356" s="25"/>
    </row>
    <row r="357" spans="1:14" s="166" customFormat="1" ht="12.75" customHeight="1" x14ac:dyDescent="0.25">
      <c r="A357" s="171" t="s">
        <v>2350</v>
      </c>
      <c r="B357" s="173" t="str">
        <f>VLOOKUP($A$4,'Template 5'!$B$4:$NJ$122,354,FALSE)</f>
        <v>--</v>
      </c>
      <c r="C357" s="173" t="str">
        <f>VLOOKUP($A$4,'Template 5'!$B$4:$NJ$122,354,FALSE)</f>
        <v>--</v>
      </c>
      <c r="D357" s="173" t="str">
        <f>VLOOKUP($A$4,'Template 5'!$B$4:$NJ$122,354,FALSE)</f>
        <v>--</v>
      </c>
      <c r="E357" s="173" t="str">
        <f>VLOOKUP($A$4,'Template 5'!$B$4:$NJ$122,354,FALSE)</f>
        <v>--</v>
      </c>
      <c r="F357" s="173" t="str">
        <f>VLOOKUP($A$4,'Template 5'!$B$4:$NJ$122,354,FALSE)</f>
        <v>--</v>
      </c>
      <c r="G357" s="173" t="str">
        <f>VLOOKUP($A$4,'Template 5'!$B$4:$NJ$122,354,FALSE)</f>
        <v>--</v>
      </c>
      <c r="H357" s="173" t="str">
        <f>VLOOKUP($A$4,'Template 5'!$B$4:$NJ$122,354,FALSE)</f>
        <v>--</v>
      </c>
      <c r="I357" s="46" t="str">
        <f>VLOOKUP($A$4,'Template 5'!$B$4:$QO$122,445,FALSE)</f>
        <v>--</v>
      </c>
      <c r="J357" s="165"/>
      <c r="K357" s="164"/>
      <c r="N357" s="167"/>
    </row>
    <row r="358" spans="1:14" ht="13.2" x14ac:dyDescent="0.25">
      <c r="A358" s="42" t="s">
        <v>261</v>
      </c>
      <c r="B358" s="46" t="str">
        <f>VLOOKUP($A$4,'Template 5'!$B$4:$KZ$122,152,FALSE)</f>
        <v>--</v>
      </c>
      <c r="C358" s="46" t="str">
        <f>VLOOKUP($A$4,'Template 5'!$B$4:$KZ$122,155,FALSE)</f>
        <v>--</v>
      </c>
      <c r="D358" s="46" t="str">
        <f>VLOOKUP($A$4,'Template 5'!$B$4:$KZ$122,158,FALSE)</f>
        <v>--</v>
      </c>
      <c r="E358" s="46" t="str">
        <f>VLOOKUP($A$4,'Template 5'!$B$4:$KZ$122,161,FALSE)</f>
        <v>--</v>
      </c>
      <c r="F358" s="46" t="str">
        <f>VLOOKUP($A$4,'Template 5'!$B$4:$KZ$122,164,FALSE)</f>
        <v>--</v>
      </c>
      <c r="G358" s="46" t="str">
        <f>VLOOKUP($A$4,'Template 5'!$B$4:$KZ$122,164,FALSE)</f>
        <v>--</v>
      </c>
      <c r="H358" s="46" t="str">
        <f>VLOOKUP($A$4,'Template 5'!$B$4:$KZ$122,164,FALSE)</f>
        <v>--</v>
      </c>
      <c r="I358" s="46" t="str">
        <f>VLOOKUP($A$4,'Template 5'!$B$4:$KZ$122,164,FALSE)</f>
        <v>--</v>
      </c>
      <c r="N358" s="25"/>
    </row>
    <row r="359" spans="1:14" ht="13.2" x14ac:dyDescent="0.25">
      <c r="A359" s="42" t="s">
        <v>284</v>
      </c>
      <c r="B359" s="46" t="str">
        <f>VLOOKUP($A$4,'Template 5'!$B$4:$KZ$122,152,FALSE)</f>
        <v>--</v>
      </c>
      <c r="C359" s="46" t="str">
        <f>VLOOKUP($A$4,'Template 5'!$B$4:$KZ$122,155,FALSE)</f>
        <v>--</v>
      </c>
      <c r="D359" s="46" t="str">
        <f>VLOOKUP($A$4,'Template 5'!$B$4:$KZ$122,158,FALSE)</f>
        <v>--</v>
      </c>
      <c r="E359" s="46" t="str">
        <f>VLOOKUP($A$4,'Template 5'!$B$4:$KZ$122,161,FALSE)</f>
        <v>--</v>
      </c>
      <c r="F359" s="46" t="str">
        <f>VLOOKUP($A$4,'Template 5'!$B$4:$KZ$122,164,FALSE)</f>
        <v>--</v>
      </c>
      <c r="G359" s="46">
        <f>VLOOKUP($A$4,'Template 5'!$B$4:$KZ$122,310,FALSE)</f>
        <v>0</v>
      </c>
      <c r="H359" s="46">
        <f>VLOOKUP($A$4,'Template 5'!$B$4:$MH$122,313,FALSE)</f>
        <v>0.51661046136183897</v>
      </c>
      <c r="I359" s="46">
        <f>VLOOKUP($A$4,'Template 5'!$B$4:$QO$122,446,FALSE)</f>
        <v>0.54652844153616331</v>
      </c>
      <c r="N359" s="25"/>
    </row>
    <row r="360" spans="1:14" ht="13.2" x14ac:dyDescent="0.25">
      <c r="A360" s="42" t="s">
        <v>262</v>
      </c>
      <c r="B360" s="46">
        <f>VLOOKUP($A$4,'Template 5'!$B$4:$KZ$122,153,FALSE)</f>
        <v>3.9582427142235503</v>
      </c>
      <c r="C360" s="46">
        <f>VLOOKUP($A$4,'Template 5'!$B$4:$KZ$122,156,FALSE)</f>
        <v>2.7329768901064995</v>
      </c>
      <c r="D360" s="46">
        <f>VLOOKUP($A$4,'Template 5'!$B$4:$KZ$122,159,FALSE)</f>
        <v>2.5157952568446431</v>
      </c>
      <c r="E360" s="46">
        <f>VLOOKUP($A$4,'Template 5'!$B$4:$KZ$122,162,FALSE)</f>
        <v>1.1397214014352122</v>
      </c>
      <c r="F360" s="46">
        <f>VLOOKUP($A$4,'Template 5'!$B$4:$KZ$122,165,FALSE)</f>
        <v>0.91659248923424896</v>
      </c>
      <c r="G360" s="46">
        <f>VLOOKUP($A$4,'Template 5'!$B$4:$KZ$122,311,FALSE)</f>
        <v>0.51280695725727699</v>
      </c>
      <c r="H360" s="46">
        <f>VLOOKUP($A$4,'Template 5'!$B$4:$MH$122,314,FALSE)</f>
        <v>0.50819156402003796</v>
      </c>
      <c r="I360" s="46">
        <f>VLOOKUP($A$4,'Template 5'!$B$4:$QO$122,447,FALSE)</f>
        <v>0.61453806793345578</v>
      </c>
      <c r="N360" s="25"/>
    </row>
    <row r="361" spans="1:14" ht="13.2" x14ac:dyDescent="0.25">
      <c r="A361" s="42" t="s">
        <v>285</v>
      </c>
      <c r="B361" s="46" t="str">
        <f>VLOOKUP($A$4,'Template IF 2'!$B$4:$ON$221,247,FALSE)</f>
        <v>--</v>
      </c>
      <c r="C361" s="46" t="str">
        <f>VLOOKUP($A$4,'Template IF 2'!$B$4:$ON$221,247,FALSE)</f>
        <v>--</v>
      </c>
      <c r="D361" s="46" t="str">
        <f>VLOOKUP($A$4,'Template IF 2'!$B$4:$ON$221,247,FALSE)</f>
        <v>--</v>
      </c>
      <c r="E361" s="46" t="str">
        <f>VLOOKUP($A$4,'Template IF 2'!$B$4:$ON$221,247,FALSE)</f>
        <v>--</v>
      </c>
      <c r="F361" s="46" t="str">
        <f>VLOOKUP($A$4,'Template IF 2'!$B$4:$ON$221,247,FALSE)</f>
        <v>--</v>
      </c>
      <c r="G361" s="46">
        <f>VLOOKUP($A$4,'Template 5'!$B$4:$MH$122,312,FALSE)</f>
        <v>0.54860328568886796</v>
      </c>
      <c r="H361" s="46">
        <f>VLOOKUP($A$4,'Template 5'!$B$4:$MH$122,315,FALSE)</f>
        <v>0.70294581955737401</v>
      </c>
      <c r="I361" s="46">
        <f>VLOOKUP($A$4,'Template 5'!$B$4:$QO$122,448,FALSE)</f>
        <v>0.57696068844123205</v>
      </c>
      <c r="N361" s="25"/>
    </row>
    <row r="362" spans="1:14" ht="13.2" x14ac:dyDescent="0.25">
      <c r="A362" s="42" t="s">
        <v>263</v>
      </c>
      <c r="B362" s="46">
        <f>VLOOKUP($A$4,'Template 5'!$B$4:$KZ$122,154,FALSE)</f>
        <v>2.8972811628057666</v>
      </c>
      <c r="C362" s="46">
        <f>VLOOKUP($A$4,'Template 5'!$B$4:$KZ$122,157,FALSE)</f>
        <v>2.9603998462129955</v>
      </c>
      <c r="D362" s="46">
        <f>VLOOKUP($A$4,'Template 5'!$B$4:$KZ$122,160,FALSE)</f>
        <v>2.5310158266223013</v>
      </c>
      <c r="E362" s="46">
        <f>VLOOKUP($A$4,'Template 5'!$B$4:$KZ$122,163,FALSE)</f>
        <v>1.3531274269669551</v>
      </c>
      <c r="F362" s="46">
        <f>VLOOKUP($A$4,'Template 5'!$B$4:$KZ$122,166,FALSE)</f>
        <v>1.2694661576682993</v>
      </c>
      <c r="G362" s="46" t="str">
        <f>VLOOKUP($A$4,'Template IF 2'!$B$4:$ON$221,247,FALSE)</f>
        <v>--</v>
      </c>
      <c r="H362" s="46" t="str">
        <f>VLOOKUP($A$4,'Template IF 2'!$B$4:$ON$221,247,FALSE)</f>
        <v>--</v>
      </c>
      <c r="I362" s="46" t="str">
        <f>VLOOKUP($A$4,'Template IF 2'!$B$4:$ON$221,247,FALSE)</f>
        <v>--</v>
      </c>
      <c r="N362" s="25"/>
    </row>
    <row r="363" spans="1:14" ht="12.75" customHeight="1" x14ac:dyDescent="0.25">
      <c r="A363" s="65" t="s">
        <v>226</v>
      </c>
      <c r="B363" s="321"/>
      <c r="C363" s="321"/>
      <c r="D363" s="321"/>
      <c r="E363" s="321"/>
      <c r="F363" s="321"/>
      <c r="G363" s="321"/>
      <c r="H363" s="321"/>
      <c r="I363" s="343"/>
      <c r="N363" s="25"/>
    </row>
    <row r="364" spans="1:14" s="166" customFormat="1" ht="12.75" customHeight="1" x14ac:dyDescent="0.25">
      <c r="A364" s="171" t="s">
        <v>2350</v>
      </c>
      <c r="B364" s="173" t="str">
        <f>VLOOKUP($A$4,'Template 5'!$B$4:$NJ$122,355,FALSE)</f>
        <v>--</v>
      </c>
      <c r="C364" s="173" t="str">
        <f>VLOOKUP($A$4,'Template 5'!$B$4:$NJ$122,355,FALSE)</f>
        <v>--</v>
      </c>
      <c r="D364" s="173" t="str">
        <f>VLOOKUP($A$4,'Template 5'!$B$4:$NJ$122,355,FALSE)</f>
        <v>--</v>
      </c>
      <c r="E364" s="173" t="str">
        <f>VLOOKUP($A$4,'Template 5'!$B$4:$NJ$122,355,FALSE)</f>
        <v>--</v>
      </c>
      <c r="F364" s="173" t="str">
        <f>VLOOKUP($A$4,'Template 5'!$B$4:$NJ$122,355,FALSE)</f>
        <v>--</v>
      </c>
      <c r="G364" s="173" t="str">
        <f>VLOOKUP($A$4,'Template 5'!$B$4:$NJ$122,355,FALSE)</f>
        <v>--</v>
      </c>
      <c r="H364" s="173" t="str">
        <f>VLOOKUP($A$4,'Template 5'!$B$4:$NJ$122,355,FALSE)</f>
        <v>--</v>
      </c>
      <c r="I364" s="46" t="str">
        <f>VLOOKUP($A$4,'Template 5'!$B$4:$QO$122,449,FALSE)</f>
        <v>--</v>
      </c>
      <c r="J364" s="165"/>
      <c r="K364" s="164"/>
      <c r="N364" s="167"/>
    </row>
    <row r="365" spans="1:14" ht="13.2" x14ac:dyDescent="0.25">
      <c r="A365" s="42" t="s">
        <v>261</v>
      </c>
      <c r="B365" s="46" t="str">
        <f>VLOOKUP($A$4,'Template 5'!$B$4:$KZ$122,167,FALSE)</f>
        <v>--</v>
      </c>
      <c r="C365" s="46" t="str">
        <f>VLOOKUP($A$4,'Template 5'!$B$4:$KZ$122,170,FALSE)</f>
        <v>--</v>
      </c>
      <c r="D365" s="46" t="str">
        <f>VLOOKUP($A$4,'Template 5'!$B$4:$KZ$122,173,FALSE)</f>
        <v>--</v>
      </c>
      <c r="E365" s="46" t="str">
        <f>VLOOKUP($A$4,'Template 5'!$B$4:$KZ$122,176,FALSE)</f>
        <v>--</v>
      </c>
      <c r="F365" s="46" t="str">
        <f>VLOOKUP($A$4,'Template 5'!$B$4:$KZ$122,179,FALSE)</f>
        <v>--</v>
      </c>
      <c r="G365" s="46" t="str">
        <f>VLOOKUP($A$4,'Template 5'!$B$4:$KZ$122,179,FALSE)</f>
        <v>--</v>
      </c>
      <c r="H365" s="46" t="str">
        <f>VLOOKUP($A$4,'Template 5'!$B$4:$KZ$122,179,FALSE)</f>
        <v>--</v>
      </c>
      <c r="I365" s="46" t="str">
        <f>VLOOKUP($A$4,'Template 5'!$B$4:$KZ$122,179,FALSE)</f>
        <v>--</v>
      </c>
      <c r="N365" s="25"/>
    </row>
    <row r="366" spans="1:14" ht="13.2" x14ac:dyDescent="0.25">
      <c r="A366" s="42" t="s">
        <v>284</v>
      </c>
      <c r="B366" s="46" t="str">
        <f>VLOOKUP($A$4,'Template IF 2'!$B$4:$ON$221,247,FALSE)</f>
        <v>--</v>
      </c>
      <c r="C366" s="46" t="str">
        <f>VLOOKUP($A$4,'Template IF 2'!$B$4:$ON$221,247,FALSE)</f>
        <v>--</v>
      </c>
      <c r="D366" s="46" t="str">
        <f>VLOOKUP($A$4,'Template IF 2'!$B$4:$ON$221,247,FALSE)</f>
        <v>--</v>
      </c>
      <c r="E366" s="46" t="str">
        <f>VLOOKUP($A$4,'Template IF 2'!$B$4:$ON$221,247,FALSE)</f>
        <v>--</v>
      </c>
      <c r="F366" s="46" t="str">
        <f>VLOOKUP($A$4,'Template IF 2'!$B$4:$ON$221,247,FALSE)</f>
        <v>--</v>
      </c>
      <c r="G366" s="46">
        <f>VLOOKUP($A$4,'Template 5'!$B$4:$MH$122,316,FALSE)</f>
        <v>0</v>
      </c>
      <c r="H366" s="46">
        <f>VLOOKUP($A$4,'Template 5'!$B$4:$MH$122,319,FALSE)</f>
        <v>0.602755453501718</v>
      </c>
      <c r="I366" s="46">
        <f>VLOOKUP($A$4,'Template 5'!$B$4:$QO$122,450,FALSE)</f>
        <v>0.6452401319809391</v>
      </c>
      <c r="N366" s="25"/>
    </row>
    <row r="367" spans="1:14" ht="13.2" x14ac:dyDescent="0.25">
      <c r="A367" s="42" t="s">
        <v>262</v>
      </c>
      <c r="B367" s="46" t="str">
        <f>VLOOKUP($A$4,'Template 5'!$B$4:$KZ$122,168,FALSE)</f>
        <v>--</v>
      </c>
      <c r="C367" s="46">
        <f>VLOOKUP($A$4,'Template 5'!$B$4:$KZ$122,171,FALSE)</f>
        <v>4.8403116516211497</v>
      </c>
      <c r="D367" s="46">
        <f>VLOOKUP($A$4,'Template 5'!$B$4:$KZ$122,174,FALSE)</f>
        <v>4.0960548885077408</v>
      </c>
      <c r="E367" s="46">
        <f>VLOOKUP($A$4,'Template 5'!$B$4:$KZ$122,177,FALSE)</f>
        <v>1.4209906969515362</v>
      </c>
      <c r="F367" s="46">
        <f>VLOOKUP($A$4,'Template 5'!$B$4:$KZ$122,180,FALSE)</f>
        <v>1.1109775159312232</v>
      </c>
      <c r="G367" s="46">
        <f>VLOOKUP($A$4,'Template 5'!$B$4:$MH$122,317,FALSE)</f>
        <v>0.61330231574495198</v>
      </c>
      <c r="H367" s="46">
        <f>VLOOKUP($A$4,'Template 5'!$B$4:$MH$122,320,FALSE)</f>
        <v>0.60015003750938301</v>
      </c>
      <c r="I367" s="46">
        <f>VLOOKUP($A$4,'Template 5'!$B$4:$QO$122,451,FALSE)</f>
        <v>0.7255108057528209</v>
      </c>
      <c r="N367" s="25"/>
    </row>
    <row r="368" spans="1:14" ht="13.2" x14ac:dyDescent="0.25">
      <c r="A368" s="42" t="s">
        <v>285</v>
      </c>
      <c r="B368" s="46" t="str">
        <f>VLOOKUP($A$4,'Template 5'!$B$4:$KZ$122,168,FALSE)</f>
        <v>--</v>
      </c>
      <c r="C368" s="46" t="str">
        <f>VLOOKUP($A$4,'Template 5'!$B$4:$KZ$122,168,FALSE)</f>
        <v>--</v>
      </c>
      <c r="D368" s="46" t="str">
        <f>VLOOKUP($A$4,'Template 5'!$B$4:$KZ$122,168,FALSE)</f>
        <v>--</v>
      </c>
      <c r="E368" s="46" t="str">
        <f>VLOOKUP($A$4,'Template 5'!$B$4:$KZ$122,168,FALSE)</f>
        <v>--</v>
      </c>
      <c r="F368" s="46" t="str">
        <f>VLOOKUP($A$4,'Template 5'!$B$4:$KZ$122,168,FALSE)</f>
        <v>--</v>
      </c>
      <c r="G368" s="46">
        <f>VLOOKUP($A$4,'Template 5'!$B$4:$MH$122,318,FALSE)</f>
        <v>0.74135579147144104</v>
      </c>
      <c r="H368" s="46">
        <f>VLOOKUP($A$4,'Template 5'!$B$4:$MH$122,321,FALSE)</f>
        <v>0.89644697263008299</v>
      </c>
      <c r="I368" s="46">
        <f>VLOOKUP($A$4,'Template 5'!$B$4:$QO$122,452,FALSE)</f>
        <v>0.72084943338636331</v>
      </c>
      <c r="N368" s="25"/>
    </row>
    <row r="369" spans="1:14" ht="13.2" x14ac:dyDescent="0.25">
      <c r="A369" s="42" t="s">
        <v>263</v>
      </c>
      <c r="B369" s="46" t="str">
        <f>VLOOKUP($A$4,'Template 5'!$B$4:$KZ$122,169,FALSE)</f>
        <v>--</v>
      </c>
      <c r="C369" s="46">
        <f>VLOOKUP($A$4,'Template 5'!$B$4:$KZ$122,172,FALSE)</f>
        <v>6.3440240701619981</v>
      </c>
      <c r="D369" s="46">
        <f>VLOOKUP($A$4,'Template 5'!$B$4:$KZ$122,175,FALSE)</f>
        <v>5.1631955237799545</v>
      </c>
      <c r="E369" s="46">
        <f>VLOOKUP($A$4,'Template 5'!$B$4:$KZ$122,178,FALSE)</f>
        <v>2.2374238260246053</v>
      </c>
      <c r="F369" s="46">
        <f>VLOOKUP($A$4,'Template 5'!$B$4:$KZ$122,181,FALSE)</f>
        <v>1.408493366450595</v>
      </c>
      <c r="G369" s="46" t="str">
        <f>VLOOKUP($A$4,'Template IF 2'!$B$4:$ON$221,247,FALSE)</f>
        <v>--</v>
      </c>
      <c r="H369" s="46" t="str">
        <f>VLOOKUP($A$4,'Template IF 2'!$B$4:$ON$221,247,FALSE)</f>
        <v>--</v>
      </c>
      <c r="I369" s="46" t="str">
        <f>VLOOKUP($A$4,'Template IF 2'!$B$4:$ON$221,247,FALSE)</f>
        <v>--</v>
      </c>
      <c r="N369" s="25"/>
    </row>
    <row r="370" spans="1:14" ht="13.2" x14ac:dyDescent="0.25">
      <c r="A370" s="42"/>
      <c r="B370" s="46"/>
      <c r="C370" s="46"/>
      <c r="D370" s="46"/>
      <c r="E370" s="46"/>
      <c r="F370" s="46"/>
      <c r="G370" s="46"/>
      <c r="H370" s="46"/>
      <c r="N370" s="25"/>
    </row>
    <row r="371" spans="1:14" ht="15.75" customHeight="1" x14ac:dyDescent="0.25">
      <c r="A371" s="502" t="s">
        <v>264</v>
      </c>
      <c r="B371" s="502"/>
      <c r="C371" s="502"/>
      <c r="D371" s="502"/>
      <c r="E371" s="502"/>
      <c r="F371" s="502"/>
      <c r="G371" s="502"/>
      <c r="H371" s="502"/>
      <c r="N371" s="25"/>
    </row>
    <row r="372" spans="1:14" ht="18.75" customHeight="1" x14ac:dyDescent="0.25">
      <c r="A372" s="331" t="str">
        <f>$A$4</f>
        <v>State of Minnesota</v>
      </c>
      <c r="B372" s="319"/>
      <c r="C372" s="319"/>
      <c r="D372" s="319"/>
      <c r="E372" s="319"/>
      <c r="F372" s="319"/>
      <c r="G372" s="319"/>
      <c r="H372" s="319"/>
      <c r="I372" s="334"/>
      <c r="N372" s="25"/>
    </row>
    <row r="373" spans="1:14" ht="13.2" x14ac:dyDescent="0.25">
      <c r="B373" s="38">
        <v>1998</v>
      </c>
      <c r="C373" s="38">
        <v>2001</v>
      </c>
      <c r="D373" s="38">
        <v>2004</v>
      </c>
      <c r="E373" s="38">
        <v>2007</v>
      </c>
      <c r="F373" s="38">
        <v>2010</v>
      </c>
      <c r="G373" s="38">
        <v>2013</v>
      </c>
      <c r="H373" s="38">
        <v>2016</v>
      </c>
      <c r="I373" s="328">
        <v>2019</v>
      </c>
      <c r="N373" s="25"/>
    </row>
    <row r="374" spans="1:14" ht="12.75" customHeight="1" x14ac:dyDescent="0.25">
      <c r="A374" s="65" t="s">
        <v>227</v>
      </c>
      <c r="B374" s="321"/>
      <c r="C374" s="321"/>
      <c r="D374" s="321"/>
      <c r="E374" s="321"/>
      <c r="F374" s="321"/>
      <c r="G374" s="321"/>
      <c r="H374" s="321"/>
      <c r="I374" s="343"/>
      <c r="N374" s="25"/>
    </row>
    <row r="375" spans="1:14" s="166" customFormat="1" ht="12.75" customHeight="1" x14ac:dyDescent="0.25">
      <c r="A375" s="171" t="s">
        <v>2350</v>
      </c>
      <c r="B375" s="173" t="str">
        <f>VLOOKUP($A$4,'Template 5'!$B$4:$NJ$122,355,FALSE)</f>
        <v>--</v>
      </c>
      <c r="C375" s="173" t="str">
        <f>VLOOKUP($A$4,'Template 5'!$B$4:$NJ$122,355,FALSE)</f>
        <v>--</v>
      </c>
      <c r="D375" s="173" t="str">
        <f>VLOOKUP($A$4,'Template 5'!$B$4:$NJ$122,355,FALSE)</f>
        <v>--</v>
      </c>
      <c r="E375" s="173" t="str">
        <f>VLOOKUP($A$4,'Template 5'!$B$4:$NJ$122,355,FALSE)</f>
        <v>--</v>
      </c>
      <c r="F375" s="173" t="str">
        <f>VLOOKUP($A$4,'Template 5'!$B$4:$NJ$122,355,FALSE)</f>
        <v>--</v>
      </c>
      <c r="G375" s="173" t="str">
        <f>VLOOKUP($A$4,'Template 5'!$B$4:$NJ$122,355,FALSE)</f>
        <v>--</v>
      </c>
      <c r="H375" s="173" t="str">
        <f>VLOOKUP($A$4,'Template 5'!$B$4:$NJ$122,355,FALSE)</f>
        <v>--</v>
      </c>
      <c r="I375" s="173" t="str">
        <f>VLOOKUP($A$4,'Template 5'!$B$4:$NJ$122,355,FALSE)</f>
        <v>--</v>
      </c>
      <c r="J375" s="165"/>
      <c r="K375" s="164"/>
      <c r="N375" s="167"/>
    </row>
    <row r="376" spans="1:14" ht="13.2" x14ac:dyDescent="0.25">
      <c r="A376" s="42" t="s">
        <v>261</v>
      </c>
      <c r="B376" s="46" t="str">
        <f>VLOOKUP($A$4,'Template 5'!$B$4:$KZ$122,182,FALSE)</f>
        <v>--</v>
      </c>
      <c r="C376" s="46" t="str">
        <f>VLOOKUP($A$4,'Template 5'!$B$4:$KZ$122,185,FALSE)</f>
        <v>--</v>
      </c>
      <c r="D376" s="46" t="str">
        <f>VLOOKUP($A$4,'Template 5'!$B$4:$KZ$122,188,FALSE)</f>
        <v>--</v>
      </c>
      <c r="E376" s="46" t="str">
        <f>VLOOKUP($A$4,'Template 5'!$B$4:$KZ$122,191,FALSE)</f>
        <v>--</v>
      </c>
      <c r="F376" s="46" t="str">
        <f>VLOOKUP($A$4,'Template 5'!$B$4:$KZ$122,194,FALSE)</f>
        <v>--</v>
      </c>
      <c r="G376" s="46" t="str">
        <f>VLOOKUP($A$4,'Template 5'!$B$4:$KZ$122,194,FALSE)</f>
        <v>--</v>
      </c>
      <c r="H376" s="46" t="str">
        <f>VLOOKUP($A$4,'Template 5'!$B$4:$KZ$122,194,FALSE)</f>
        <v>--</v>
      </c>
      <c r="I376" s="173" t="str">
        <f>VLOOKUP($A$4,'Template 5'!$B$4:$NJ$122,355,FALSE)</f>
        <v>--</v>
      </c>
      <c r="N376" s="25"/>
    </row>
    <row r="377" spans="1:14" ht="13.2" x14ac:dyDescent="0.25">
      <c r="A377" s="42" t="s">
        <v>284</v>
      </c>
      <c r="B377" s="46" t="str">
        <f>VLOOKUP($A$4,'Template 5'!$B$4:$KZ$122,182,FALSE)</f>
        <v>--</v>
      </c>
      <c r="C377" s="46" t="str">
        <f>VLOOKUP($A$4,'Template 5'!$B$4:$KZ$122,185,FALSE)</f>
        <v>--</v>
      </c>
      <c r="D377" s="46" t="str">
        <f>VLOOKUP($A$4,'Template 5'!$B$4:$KZ$122,188,FALSE)</f>
        <v>--</v>
      </c>
      <c r="E377" s="46" t="str">
        <f>VLOOKUP($A$4,'Template 5'!$B$4:$KZ$122,191,FALSE)</f>
        <v>--</v>
      </c>
      <c r="F377" s="46" t="str">
        <f>VLOOKUP($A$4,'Template 5'!$B$4:$KZ$122,194,FALSE)</f>
        <v>--</v>
      </c>
      <c r="G377" s="46">
        <f>VLOOKUP($A$4,'Template 5'!$B$4:$MH$122,322,FALSE)</f>
        <v>0</v>
      </c>
      <c r="H377" s="46">
        <f>VLOOKUP($A$4,'Template 5'!$B$4:$MH$122,325,FALSE)</f>
        <v>0.56313052646714001</v>
      </c>
      <c r="I377" s="173" t="str">
        <f>VLOOKUP($A$4,'Template 5'!$B$4:$NJ$122,355,FALSE)</f>
        <v>--</v>
      </c>
      <c r="N377" s="25"/>
    </row>
    <row r="378" spans="1:14" ht="13.2" x14ac:dyDescent="0.25">
      <c r="A378" s="42" t="s">
        <v>262</v>
      </c>
      <c r="B378" s="46" t="str">
        <f>VLOOKUP($A$4,'Template 5'!$B$4:$KZ$122,183,FALSE)</f>
        <v>--</v>
      </c>
      <c r="C378" s="46" t="str">
        <f>VLOOKUP($A$4,'Template 5'!$B$4:$KZ$122,186,FALSE)</f>
        <v>--</v>
      </c>
      <c r="D378" s="46" t="str">
        <f>VLOOKUP($A$4,'Template 5'!$B$4:$KZ$122,189,FALSE)</f>
        <v>--</v>
      </c>
      <c r="E378" s="46">
        <f>VLOOKUP($A$4,'Template 5'!$B$4:$KZ$122,192,FALSE)</f>
        <v>3.0363608094000636</v>
      </c>
      <c r="F378" s="46">
        <f>VLOOKUP($A$4,'Template 5'!$B$4:$KZ$122,195,FALSE)</f>
        <v>2.6269575885876351</v>
      </c>
      <c r="G378" s="46">
        <f>VLOOKUP($A$4,'Template 5'!$B$4:$MH$122,323,FALSE)</f>
        <v>0.86181827794961097</v>
      </c>
      <c r="H378" s="46">
        <f>VLOOKUP($A$4,'Template 5'!$B$4:$MH$122,326,FALSE)</f>
        <v>0.86261206687666803</v>
      </c>
      <c r="I378" s="173" t="str">
        <f>VLOOKUP($A$4,'Template 5'!$B$4:$NJ$122,355,FALSE)</f>
        <v>--</v>
      </c>
      <c r="N378" s="25"/>
    </row>
    <row r="379" spans="1:14" ht="13.2" x14ac:dyDescent="0.25">
      <c r="A379" s="42" t="s">
        <v>285</v>
      </c>
      <c r="B379" s="46" t="str">
        <f>VLOOKUP($A$4,'Template 5'!$B$4:$KZ$122,183,FALSE)</f>
        <v>--</v>
      </c>
      <c r="C379" s="46" t="str">
        <f>VLOOKUP($A$4,'Template 5'!$B$4:$KZ$122,186,FALSE)</f>
        <v>--</v>
      </c>
      <c r="D379" s="46" t="str">
        <f>VLOOKUP($A$4,'Template 5'!$B$4:$KZ$122,189,FALSE)</f>
        <v>--</v>
      </c>
      <c r="E379" s="46" t="str">
        <f>VLOOKUP($A$4,'Template 5'!$B$4:$KZ$122,189,FALSE)</f>
        <v>--</v>
      </c>
      <c r="F379" s="46" t="str">
        <f>VLOOKUP($A$4,'Template 5'!$B$4:$KZ$122,189,FALSE)</f>
        <v>--</v>
      </c>
      <c r="G379" s="46">
        <f>VLOOKUP($A$4,'Template 5'!$B$4:$MH$122,324,FALSE)</f>
        <v>1.0582794806426701</v>
      </c>
      <c r="H379" s="46">
        <f>VLOOKUP($A$4,'Template 5'!$B$4:$MH$122,327,FALSE)</f>
        <v>1.5370866845397599</v>
      </c>
      <c r="I379" s="173" t="str">
        <f>VLOOKUP($A$4,'Template 5'!$B$4:$NJ$122,355,FALSE)</f>
        <v>--</v>
      </c>
      <c r="N379" s="25"/>
    </row>
    <row r="380" spans="1:14" ht="13.2" x14ac:dyDescent="0.25">
      <c r="A380" s="42" t="s">
        <v>263</v>
      </c>
      <c r="B380" s="46" t="str">
        <f>VLOOKUP($A$4,'Template 5'!$B$4:$KZ$122,184,FALSE)</f>
        <v>--</v>
      </c>
      <c r="C380" s="46" t="str">
        <f>VLOOKUP($A$4,'Template 5'!$B$4:$KZ$122,187,FALSE)</f>
        <v>--</v>
      </c>
      <c r="D380" s="46" t="str">
        <f>VLOOKUP($A$4,'Template 5'!$B$4:$KZ$122,190,FALSE)</f>
        <v>--</v>
      </c>
      <c r="E380" s="46">
        <f>VLOOKUP($A$4,'Template 5'!$B$4:$KZ$122,193,FALSE)</f>
        <v>3.1889775546190893</v>
      </c>
      <c r="F380" s="46">
        <f>VLOOKUP($A$4,'Template 5'!$B$4:$KZ$122,196,FALSE)</f>
        <v>2.7448722998151887</v>
      </c>
      <c r="G380" s="46" t="str">
        <f>VLOOKUP($A$4,'Template IF 2'!$B$4:$ON$221,247,FALSE)</f>
        <v>--</v>
      </c>
      <c r="H380" s="46" t="str">
        <f>VLOOKUP($A$4,'Template IF 2'!$B$4:$ON$221,247,FALSE)</f>
        <v>--</v>
      </c>
      <c r="I380" s="173" t="str">
        <f>VLOOKUP($A$4,'Template 5'!$B$4:$NJ$122,355,FALSE)</f>
        <v>--</v>
      </c>
      <c r="N380" s="25"/>
    </row>
    <row r="381" spans="1:14" ht="12.75" customHeight="1" x14ac:dyDescent="0.25">
      <c r="A381" s="65" t="s">
        <v>228</v>
      </c>
      <c r="B381" s="321"/>
      <c r="C381" s="321"/>
      <c r="D381" s="321"/>
      <c r="E381" s="321"/>
      <c r="F381" s="321"/>
      <c r="G381" s="321"/>
      <c r="H381" s="321"/>
      <c r="I381" s="343"/>
      <c r="N381" s="25"/>
    </row>
    <row r="382" spans="1:14" s="166" customFormat="1" ht="12.75" customHeight="1" x14ac:dyDescent="0.25">
      <c r="A382" s="171" t="s">
        <v>2350</v>
      </c>
      <c r="B382" s="173" t="str">
        <f>VLOOKUP($A$4,'Template 5'!$B$4:$NJ$122,356,FALSE)</f>
        <v>--</v>
      </c>
      <c r="C382" s="173" t="str">
        <f>VLOOKUP($A$4,'Template 5'!$B$4:$NJ$122,356,FALSE)</f>
        <v>--</v>
      </c>
      <c r="D382" s="173" t="str">
        <f>VLOOKUP($A$4,'Template 5'!$B$4:$NJ$122,356,FALSE)</f>
        <v>--</v>
      </c>
      <c r="E382" s="173" t="str">
        <f>VLOOKUP($A$4,'Template 5'!$B$4:$NJ$122,356,FALSE)</f>
        <v>--</v>
      </c>
      <c r="F382" s="173" t="str">
        <f>VLOOKUP($A$4,'Template 5'!$B$4:$NJ$122,356,FALSE)</f>
        <v>--</v>
      </c>
      <c r="G382" s="173" t="str">
        <f>VLOOKUP($A$4,'Template 5'!$B$4:$NJ$122,356,FALSE)</f>
        <v>--</v>
      </c>
      <c r="H382" s="173" t="str">
        <f>VLOOKUP($A$4,'Template 5'!$B$4:$NJ$122,356,FALSE)</f>
        <v>--</v>
      </c>
      <c r="I382" s="173" t="str">
        <f>VLOOKUP($A$4,'Template 5'!$B$4:$NJ$122,355,FALSE)</f>
        <v>--</v>
      </c>
      <c r="J382" s="165"/>
      <c r="K382" s="164"/>
      <c r="N382" s="167"/>
    </row>
    <row r="383" spans="1:14" ht="13.2" x14ac:dyDescent="0.25">
      <c r="A383" s="42" t="s">
        <v>261</v>
      </c>
      <c r="B383" s="46" t="str">
        <f>VLOOKUP($A$4,'Template 5'!$B$4:$KZ$122,197,FALSE)</f>
        <v>--</v>
      </c>
      <c r="C383" s="46" t="str">
        <f>VLOOKUP($A$4,'Template 5'!$B$4:$KZ$122,200,FALSE)</f>
        <v>--</v>
      </c>
      <c r="D383" s="46" t="str">
        <f>VLOOKUP($A$4,'Template 5'!$B$4:$KZ$122,203,FALSE)</f>
        <v>--</v>
      </c>
      <c r="E383" s="46" t="str">
        <f>VLOOKUP($A$4,'Template 5'!$B$4:$KZ$122,206,FALSE)</f>
        <v>--</v>
      </c>
      <c r="F383" s="46" t="str">
        <f>VLOOKUP($A$4,'Template 5'!$B$4:$KZ$122,209,FALSE)</f>
        <v>--</v>
      </c>
      <c r="G383" s="46" t="str">
        <f>VLOOKUP($A$4,'Template 5'!$B$4:$KZ$122,209,FALSE)</f>
        <v>--</v>
      </c>
      <c r="H383" s="46" t="str">
        <f>VLOOKUP($A$4,'Template 5'!$B$4:$KZ$122,209,FALSE)</f>
        <v>--</v>
      </c>
      <c r="I383" s="173" t="str">
        <f>VLOOKUP($A$4,'Template 5'!$B$4:$NJ$122,355,FALSE)</f>
        <v>--</v>
      </c>
      <c r="N383" s="25"/>
    </row>
    <row r="384" spans="1:14" ht="13.2" x14ac:dyDescent="0.25">
      <c r="A384" s="42" t="s">
        <v>284</v>
      </c>
      <c r="B384" s="46" t="str">
        <f>VLOOKUP($A$4,'Template 5'!$B$4:$KZ$122,197,FALSE)</f>
        <v>--</v>
      </c>
      <c r="C384" s="46" t="str">
        <f>VLOOKUP($A$4,'Template 5'!$B$4:$KZ$122,200,FALSE)</f>
        <v>--</v>
      </c>
      <c r="D384" s="46" t="str">
        <f>VLOOKUP($A$4,'Template 5'!$B$4:$KZ$122,203,FALSE)</f>
        <v>--</v>
      </c>
      <c r="E384" s="46" t="str">
        <f>VLOOKUP($A$4,'Template 5'!$B$4:$KZ$122,206,FALSE)</f>
        <v>--</v>
      </c>
      <c r="F384" s="46" t="str">
        <f>VLOOKUP($A$4,'Template 5'!$B$4:$KZ$122,209,FALSE)</f>
        <v>--</v>
      </c>
      <c r="G384" s="46">
        <f>VLOOKUP($A$4,'Template 5'!$B$4:$MH$122,328,FALSE)</f>
        <v>0.70664975539046704</v>
      </c>
      <c r="H384" s="46">
        <f>VLOOKUP($A$4,'Template 5'!$B$4:$MH$122,331,FALSE)</f>
        <v>1.35847429201207</v>
      </c>
      <c r="I384" s="173" t="str">
        <f>VLOOKUP($A$4,'Template 5'!$B$4:$NJ$122,355,FALSE)</f>
        <v>--</v>
      </c>
      <c r="N384" s="25"/>
    </row>
    <row r="385" spans="1:14" ht="13.2" x14ac:dyDescent="0.25">
      <c r="A385" s="42" t="s">
        <v>262</v>
      </c>
      <c r="B385" s="46" t="str">
        <f>VLOOKUP($A$4,'Template 5'!$B$4:$KZ$122,198,FALSE)</f>
        <v>--</v>
      </c>
      <c r="C385" s="46" t="str">
        <f>VLOOKUP($A$4,'Template 5'!$B$4:$KZ$122,201,FALSE)</f>
        <v>--</v>
      </c>
      <c r="D385" s="46" t="str">
        <f>VLOOKUP($A$4,'Template 5'!$B$4:$KZ$122,204,FALSE)</f>
        <v>--</v>
      </c>
      <c r="E385" s="46">
        <f>VLOOKUP($A$4,'Template 5'!$B$4:$KZ$122,207,FALSE)</f>
        <v>3.4739509246088542</v>
      </c>
      <c r="F385" s="46">
        <f>VLOOKUP($A$4,'Template 5'!$B$4:$KZ$122,210,FALSE)</f>
        <v>3.4243773312477246</v>
      </c>
      <c r="G385" s="46">
        <f>VLOOKUP($A$4,'Template 5'!$B$4:$MH$122,329,FALSE)</f>
        <v>1.71561500436173</v>
      </c>
      <c r="H385" s="46">
        <f>VLOOKUP($A$4,'Template 5'!$B$4:$MH$122,332,FALSE)</f>
        <v>2.1191474916955499</v>
      </c>
      <c r="I385" s="173" t="str">
        <f>VLOOKUP($A$4,'Template 5'!$B$4:$NJ$122,355,FALSE)</f>
        <v>--</v>
      </c>
      <c r="N385" s="25"/>
    </row>
    <row r="386" spans="1:14" ht="13.2" x14ac:dyDescent="0.25">
      <c r="A386" s="42" t="s">
        <v>285</v>
      </c>
      <c r="B386" s="46" t="str">
        <f>VLOOKUP($A$4,'Template 5'!$B$4:$KZ$122,198,FALSE)</f>
        <v>--</v>
      </c>
      <c r="C386" s="46" t="str">
        <f>VLOOKUP($A$4,'Template 5'!$B$4:$KZ$122,201,FALSE)</f>
        <v>--</v>
      </c>
      <c r="D386" s="46" t="str">
        <f>VLOOKUP($A$4,'Template 5'!$B$4:$KZ$122,204,FALSE)</f>
        <v>--</v>
      </c>
      <c r="E386" s="46" t="str">
        <f>VLOOKUP($A$4,'Template 5'!$B$4:$KZ$122,204,FALSE)</f>
        <v>--</v>
      </c>
      <c r="F386" s="46" t="str">
        <f>VLOOKUP($A$4,'Template 5'!$B$4:$KZ$122,204,FALSE)</f>
        <v>--</v>
      </c>
      <c r="G386" s="46">
        <f>VLOOKUP($A$4,'Template 5'!$B$4:$MH$122,330,FALSE)</f>
        <v>3.0664849490400701</v>
      </c>
      <c r="H386" s="46">
        <f>VLOOKUP($A$4,'Template 5'!$B$4:$MH$122,333,FALSE)</f>
        <v>5.0381588361554703</v>
      </c>
      <c r="I386" s="173" t="str">
        <f>VLOOKUP($A$4,'Template 5'!$B$4:$NJ$122,355,FALSE)</f>
        <v>--</v>
      </c>
      <c r="N386" s="25"/>
    </row>
    <row r="387" spans="1:14" ht="13.2" x14ac:dyDescent="0.25">
      <c r="A387" s="42" t="s">
        <v>263</v>
      </c>
      <c r="B387" s="46" t="str">
        <f>VLOOKUP($A$4,'Template 5'!$B$4:$KZ$122,199,FALSE)</f>
        <v>--</v>
      </c>
      <c r="C387" s="46" t="str">
        <f>VLOOKUP($A$4,'Template 5'!$B$4:$KZ$122,202,FALSE)</f>
        <v>--</v>
      </c>
      <c r="D387" s="46" t="str">
        <f>VLOOKUP($A$4,'Template 5'!$B$4:$KZ$122,205,FALSE)</f>
        <v>--</v>
      </c>
      <c r="E387" s="46">
        <f>VLOOKUP($A$4,'Template 5'!$B$4:$KZ$122,208,FALSE)</f>
        <v>5.2721240921725334</v>
      </c>
      <c r="F387" s="46">
        <f>VLOOKUP($A$4,'Template 5'!$B$4:$KZ$122,211,FALSE)</f>
        <v>5.4262155935491947</v>
      </c>
      <c r="G387" s="46" t="str">
        <f>VLOOKUP($A$4,'Template IF 2'!$B$4:$ON$221,247,FALSE)</f>
        <v>--</v>
      </c>
      <c r="H387" s="46" t="str">
        <f>VLOOKUP($A$4,'Template IF 2'!$B$4:$ON$221,247,FALSE)</f>
        <v>--</v>
      </c>
      <c r="I387" s="173" t="str">
        <f>VLOOKUP($A$4,'Template 5'!$B$4:$NJ$122,355,FALSE)</f>
        <v>--</v>
      </c>
      <c r="N387" s="25"/>
    </row>
    <row r="388" spans="1:14" ht="12.75" customHeight="1" x14ac:dyDescent="0.25">
      <c r="A388" s="65" t="s">
        <v>229</v>
      </c>
      <c r="B388" s="321"/>
      <c r="C388" s="321"/>
      <c r="D388" s="321"/>
      <c r="E388" s="321"/>
      <c r="F388" s="321"/>
      <c r="G388" s="321"/>
      <c r="H388" s="321"/>
      <c r="I388" s="343"/>
      <c r="N388" s="25"/>
    </row>
    <row r="389" spans="1:14" s="166" customFormat="1" ht="12.75" customHeight="1" x14ac:dyDescent="0.25">
      <c r="A389" s="171" t="s">
        <v>2350</v>
      </c>
      <c r="B389" s="173" t="str">
        <f>VLOOKUP($A$4,'Template 5'!$B$4:$NJ$122,357,FALSE)</f>
        <v>--</v>
      </c>
      <c r="C389" s="173" t="str">
        <f>VLOOKUP($A$4,'Template 5'!$B$4:$NJ$122,357,FALSE)</f>
        <v>--</v>
      </c>
      <c r="D389" s="173" t="str">
        <f>VLOOKUP($A$4,'Template 5'!$B$4:$NJ$122,357,FALSE)</f>
        <v>--</v>
      </c>
      <c r="E389" s="173" t="str">
        <f>VLOOKUP($A$4,'Template 5'!$B$4:$NJ$122,357,FALSE)</f>
        <v>--</v>
      </c>
      <c r="F389" s="173" t="str">
        <f>VLOOKUP($A$4,'Template 5'!$B$4:$NJ$122,357,FALSE)</f>
        <v>--</v>
      </c>
      <c r="G389" s="173" t="str">
        <f>VLOOKUP($A$4,'Template 5'!$B$4:$NJ$122,357,FALSE)</f>
        <v>--</v>
      </c>
      <c r="H389" s="173" t="str">
        <f>VLOOKUP($A$4,'Template 5'!$B$4:$NJ$122,357,FALSE)</f>
        <v>--</v>
      </c>
      <c r="I389" s="173" t="str">
        <f>VLOOKUP($A$4,'Template 5'!$B$4:$NJ$122,355,FALSE)</f>
        <v>--</v>
      </c>
      <c r="J389" s="165"/>
      <c r="K389" s="164"/>
      <c r="N389" s="167"/>
    </row>
    <row r="390" spans="1:14" ht="13.2" x14ac:dyDescent="0.25">
      <c r="A390" s="42" t="s">
        <v>261</v>
      </c>
      <c r="B390" s="46" t="str">
        <f>VLOOKUP($A$4,'Template 5'!$B$4:$KZ$122,212,FALSE)</f>
        <v>--</v>
      </c>
      <c r="C390" s="46" t="str">
        <f>VLOOKUP($A$4,'Template 5'!$B$4:$KZ$122,215,FALSE)</f>
        <v>--</v>
      </c>
      <c r="D390" s="46" t="str">
        <f>VLOOKUP($A$4,'Template 5'!$B$4:$KZ$122,218,FALSE)</f>
        <v>--</v>
      </c>
      <c r="E390" s="46" t="str">
        <f>VLOOKUP($A$4,'Template 5'!$B$4:$KZ$122,221,FALSE)</f>
        <v>--</v>
      </c>
      <c r="F390" s="47" t="str">
        <f>VLOOKUP($A$4,'Template 5'!$B$4:$KZ$122,224,FALSE)</f>
        <v>--</v>
      </c>
      <c r="G390" s="47" t="str">
        <f>VLOOKUP($A$4,'Template 5'!$B$4:$KZ$122,224,FALSE)</f>
        <v>--</v>
      </c>
      <c r="H390" s="47" t="str">
        <f>VLOOKUP($A$4,'Template 5'!$B$4:$KZ$122,224,FALSE)</f>
        <v>--</v>
      </c>
      <c r="I390" s="173" t="str">
        <f>VLOOKUP($A$4,'Template 5'!$B$4:$NJ$122,355,FALSE)</f>
        <v>--</v>
      </c>
      <c r="N390" s="25"/>
    </row>
    <row r="391" spans="1:14" ht="13.2" x14ac:dyDescent="0.25">
      <c r="A391" s="42" t="s">
        <v>284</v>
      </c>
      <c r="B391" s="46" t="str">
        <f>VLOOKUP($A$4,'Template IF 2'!$B$4:$ON$221,247,FALSE)</f>
        <v>--</v>
      </c>
      <c r="C391" s="46" t="str">
        <f>VLOOKUP($A$4,'Template IF 2'!$B$4:$ON$221,247,FALSE)</f>
        <v>--</v>
      </c>
      <c r="D391" s="46" t="str">
        <f>VLOOKUP($A$4,'Template IF 2'!$B$4:$ON$221,247,FALSE)</f>
        <v>--</v>
      </c>
      <c r="E391" s="46" t="str">
        <f>VLOOKUP($A$4,'Template IF 2'!$B$4:$ON$221,247,FALSE)</f>
        <v>--</v>
      </c>
      <c r="F391" s="46" t="str">
        <f>VLOOKUP($A$4,'Template IF 2'!$B$4:$ON$221,247,FALSE)</f>
        <v>--</v>
      </c>
      <c r="G391" s="47">
        <f>VLOOKUP($A$4,'Template 5'!$B$4:$MH$122,334,FALSE)</f>
        <v>0.77124149175703005</v>
      </c>
      <c r="H391" s="47">
        <f>VLOOKUP($A$4,'Template 5'!$B$4:$MH$122,337,FALSE)</f>
        <v>2.27643055688681</v>
      </c>
      <c r="I391" s="173" t="str">
        <f>VLOOKUP($A$4,'Template 5'!$B$4:$NJ$122,355,FALSE)</f>
        <v>--</v>
      </c>
      <c r="N391" s="25"/>
    </row>
    <row r="392" spans="1:14" ht="13.2" x14ac:dyDescent="0.25">
      <c r="A392" s="42" t="s">
        <v>262</v>
      </c>
      <c r="B392" s="46" t="str">
        <f>VLOOKUP($A$4,'Template 5'!$B$4:$KZ$122,213,FALSE)</f>
        <v>--</v>
      </c>
      <c r="C392" s="46" t="str">
        <f>VLOOKUP($A$4,'Template 5'!$B$4:$KZ$122,216,FALSE)</f>
        <v>--</v>
      </c>
      <c r="D392" s="46" t="str">
        <f>VLOOKUP($A$4,'Template 5'!$B$4:$KZ$122,219,FALSE)</f>
        <v>--</v>
      </c>
      <c r="E392" s="46">
        <f>VLOOKUP($A$4,'Template 5'!$B$4:$KZ$122,222,FALSE)</f>
        <v>3.8274321530972926</v>
      </c>
      <c r="F392" s="47">
        <f>VLOOKUP($A$4,'Template 5'!$B$4:$KZ$122,225,FALSE)</f>
        <v>3.602801376621529</v>
      </c>
      <c r="G392" s="47">
        <f>VLOOKUP($A$4,'Template 5'!$B$4:$MH$122,335,FALSE)</f>
        <v>1.7682975180398199</v>
      </c>
      <c r="H392" s="47">
        <f>VLOOKUP($A$4,'Template 5'!$B$4:$MH$122,338,FALSE)</f>
        <v>2.86940913941979</v>
      </c>
      <c r="I392" s="173" t="str">
        <f>VLOOKUP($A$4,'Template 5'!$B$4:$NJ$122,355,FALSE)</f>
        <v>--</v>
      </c>
      <c r="N392" s="25"/>
    </row>
    <row r="393" spans="1:14" ht="13.2" x14ac:dyDescent="0.25">
      <c r="A393" s="42" t="s">
        <v>285</v>
      </c>
      <c r="B393" s="46" t="str">
        <f>VLOOKUP($A$4,'Template 5'!$B$4:$KZ$122,213,FALSE)</f>
        <v>--</v>
      </c>
      <c r="C393" s="46" t="str">
        <f>VLOOKUP($A$4,'Template 5'!$B$4:$KZ$122,216,FALSE)</f>
        <v>--</v>
      </c>
      <c r="D393" s="46" t="str">
        <f>VLOOKUP($A$4,'Template 5'!$B$4:$KZ$122,219,FALSE)</f>
        <v>--</v>
      </c>
      <c r="E393" s="46" t="str">
        <f>VLOOKUP($A$4,'Template 5'!$B$4:$KZ$122,219,FALSE)</f>
        <v>--</v>
      </c>
      <c r="F393" s="46" t="str">
        <f>VLOOKUP($A$4,'Template 5'!$B$4:$KZ$122,219,FALSE)</f>
        <v>--</v>
      </c>
      <c r="G393" s="47">
        <f>VLOOKUP($A$4,'Template 5'!$B$4:$MH$122,336,FALSE)</f>
        <v>2.8148148148148402</v>
      </c>
      <c r="H393" s="47">
        <f>VLOOKUP($A$4,'Template 5'!$B$4:$MH$122,339,FALSE)</f>
        <v>4.8369791977111403</v>
      </c>
      <c r="I393" s="173" t="str">
        <f>VLOOKUP($A$4,'Template 5'!$B$4:$NJ$122,355,FALSE)</f>
        <v>--</v>
      </c>
      <c r="N393" s="25"/>
    </row>
    <row r="394" spans="1:14" ht="13.2" x14ac:dyDescent="0.25">
      <c r="A394" s="42" t="s">
        <v>263</v>
      </c>
      <c r="B394" s="46" t="str">
        <f>VLOOKUP($A$4,'Template 5'!$B$4:$KZ$122,214,FALSE)</f>
        <v>--</v>
      </c>
      <c r="C394" s="46" t="str">
        <f>VLOOKUP($A$4,'Template 5'!$B$4:$KZ$122,217,FALSE)</f>
        <v>--</v>
      </c>
      <c r="D394" s="46" t="str">
        <f>VLOOKUP($A$4,'Template 5'!$B$4:$KZ$122,220,FALSE)</f>
        <v>--</v>
      </c>
      <c r="E394" s="46">
        <f>VLOOKUP($A$4,'Template 5'!$B$4:$KZ$122,223,FALSE)</f>
        <v>6.8669656203288856</v>
      </c>
      <c r="F394" s="47">
        <f>VLOOKUP($A$4,'Template 5'!$B$4:$KZ$122,226,FALSE)</f>
        <v>6.4703920439040816</v>
      </c>
      <c r="G394" s="47" t="str">
        <f>VLOOKUP($A$4,'Template IF 2'!$B$4:$ON$221,247,FALSE)</f>
        <v>--</v>
      </c>
      <c r="H394" s="47" t="str">
        <f>VLOOKUP($A$4,'Template IF 2'!$B$4:$ON$221,247,FALSE)</f>
        <v>--</v>
      </c>
      <c r="I394" s="173" t="str">
        <f>VLOOKUP($A$4,'Template 5'!$B$4:$NJ$122,355,FALSE)</f>
        <v>--</v>
      </c>
      <c r="N394" s="25"/>
    </row>
    <row r="395" spans="1:14" ht="12.75" customHeight="1" x14ac:dyDescent="0.25">
      <c r="A395" s="65" t="s">
        <v>230</v>
      </c>
      <c r="B395" s="321"/>
      <c r="C395" s="321"/>
      <c r="D395" s="321"/>
      <c r="E395" s="321"/>
      <c r="F395" s="321"/>
      <c r="G395" s="321"/>
      <c r="H395" s="321"/>
      <c r="I395" s="343"/>
      <c r="N395" s="25"/>
    </row>
    <row r="396" spans="1:14" s="166" customFormat="1" ht="12.75" customHeight="1" x14ac:dyDescent="0.25">
      <c r="A396" s="171" t="s">
        <v>2350</v>
      </c>
      <c r="B396" s="173" t="str">
        <f>VLOOKUP($A$4,'Template 5'!$B$4:$NJ$122,358,FALSE)</f>
        <v>--</v>
      </c>
      <c r="C396" s="173" t="str">
        <f>VLOOKUP($A$4,'Template 5'!$B$4:$NJ$122,358,FALSE)</f>
        <v>--</v>
      </c>
      <c r="D396" s="173" t="str">
        <f>VLOOKUP($A$4,'Template 5'!$B$4:$NJ$122,358,FALSE)</f>
        <v>--</v>
      </c>
      <c r="E396" s="173" t="str">
        <f>VLOOKUP($A$4,'Template 5'!$B$4:$NJ$122,358,FALSE)</f>
        <v>--</v>
      </c>
      <c r="F396" s="173" t="str">
        <f>VLOOKUP($A$4,'Template 5'!$B$4:$NJ$122,358,FALSE)</f>
        <v>--</v>
      </c>
      <c r="G396" s="173" t="str">
        <f>VLOOKUP($A$4,'Template 5'!$B$4:$NJ$122,358,FALSE)</f>
        <v>--</v>
      </c>
      <c r="H396" s="173" t="str">
        <f>VLOOKUP($A$4,'Template 5'!$B$4:$NJ$122,358,FALSE)</f>
        <v>--</v>
      </c>
      <c r="I396" s="173" t="str">
        <f>VLOOKUP($A$4,'Template 5'!$B$4:$NJ$122,355,FALSE)</f>
        <v>--</v>
      </c>
      <c r="J396" s="165"/>
      <c r="K396" s="164"/>
      <c r="N396" s="167"/>
    </row>
    <row r="397" spans="1:14" ht="13.2" x14ac:dyDescent="0.25">
      <c r="A397" s="42" t="s">
        <v>261</v>
      </c>
      <c r="B397" s="47" t="str">
        <f>VLOOKUP($A$4,'Template 5'!$B$4:$KZ$122,227,FALSE)</f>
        <v>--</v>
      </c>
      <c r="C397" s="47" t="str">
        <f>VLOOKUP($A$4,'Template 5'!$B$4:$KZ$122,230,FALSE)</f>
        <v>--</v>
      </c>
      <c r="D397" s="47" t="str">
        <f>VLOOKUP($A$4,'Template 5'!$B$4:$KZ$122,233,FALSE)</f>
        <v>--</v>
      </c>
      <c r="E397" s="47" t="str">
        <f>VLOOKUP($A$4,'Template 5'!$B$4:$KZ$122,236,FALSE)</f>
        <v>--</v>
      </c>
      <c r="F397" s="47" t="str">
        <f>VLOOKUP($A$4,'Template 5'!$B$4:$KZ$122,239,FALSE)</f>
        <v>--</v>
      </c>
      <c r="G397" s="47" t="str">
        <f>VLOOKUP($A$4,'Template 5'!$B$4:$KZ$122,239,FALSE)</f>
        <v>--</v>
      </c>
      <c r="H397" s="47" t="str">
        <f>VLOOKUP($A$4,'Template 5'!$B$4:$KZ$122,239,FALSE)</f>
        <v>--</v>
      </c>
      <c r="I397" s="173" t="str">
        <f>VLOOKUP($A$4,'Template 5'!$B$4:$NJ$122,355,FALSE)</f>
        <v>--</v>
      </c>
      <c r="N397" s="25"/>
    </row>
    <row r="398" spans="1:14" ht="13.2" x14ac:dyDescent="0.25">
      <c r="A398" s="42" t="s">
        <v>284</v>
      </c>
      <c r="B398" s="47" t="str">
        <f>VLOOKUP($A$4,'Template 5'!$B$4:$KZ$122,227,FALSE)</f>
        <v>--</v>
      </c>
      <c r="C398" s="47" t="str">
        <f>VLOOKUP($A$4,'Template 5'!$B$4:$KZ$122,230,FALSE)</f>
        <v>--</v>
      </c>
      <c r="D398" s="47" t="str">
        <f>VLOOKUP($A$4,'Template 5'!$B$4:$KZ$122,233,FALSE)</f>
        <v>--</v>
      </c>
      <c r="E398" s="47" t="str">
        <f>VLOOKUP($A$4,'Template 5'!$B$4:$KZ$122,236,FALSE)</f>
        <v>--</v>
      </c>
      <c r="F398" s="47" t="str">
        <f>VLOOKUP($A$4,'Template 5'!$B$4:$KZ$122,239,FALSE)</f>
        <v>--</v>
      </c>
      <c r="G398" s="47">
        <f>VLOOKUP($A$4,'Template 5'!$B$4:$MH$122,340,FALSE)</f>
        <v>0</v>
      </c>
      <c r="H398" s="47">
        <f>VLOOKUP($A$4,'Template 5'!$B$4:$MH$122,343,FALSE)</f>
        <v>0.86047793677044904</v>
      </c>
      <c r="I398" s="173" t="str">
        <f>VLOOKUP($A$4,'Template 5'!$B$4:$NJ$122,355,FALSE)</f>
        <v>--</v>
      </c>
      <c r="N398" s="25"/>
    </row>
    <row r="399" spans="1:14" ht="13.2" x14ac:dyDescent="0.25">
      <c r="A399" s="42" t="s">
        <v>262</v>
      </c>
      <c r="B399" s="47">
        <f>VLOOKUP($A$4,'Template 5'!$B$4:$KZ$122,228,FALSE)</f>
        <v>4.5324053936494</v>
      </c>
      <c r="C399" s="47">
        <f>VLOOKUP($A$4,'Template 5'!$B$4:$KZ$122,231,FALSE)</f>
        <v>3.729892168994176</v>
      </c>
      <c r="D399" s="47">
        <f>VLOOKUP($A$4,'Template 5'!$B$4:$KZ$122,234,FALSE)</f>
        <v>3.4917511383657809</v>
      </c>
      <c r="E399" s="47">
        <f>VLOOKUP($A$4,'Template 5'!$B$4:$KZ$122,237,FALSE)</f>
        <v>1.832356076759067</v>
      </c>
      <c r="F399" s="47">
        <f>VLOOKUP($A$4,'Template 5'!$B$4:$KZ$122,240,FALSE)</f>
        <v>1.7385240579989023</v>
      </c>
      <c r="G399" s="47">
        <f>VLOOKUP($A$4,'Template 5'!$B$4:$MH$122,341,FALSE)</f>
        <v>0.95459713885289599</v>
      </c>
      <c r="H399" s="47">
        <f>VLOOKUP($A$4,'Template 5'!$B$4:$MH$122,344,FALSE)</f>
        <v>1.5108157920263801</v>
      </c>
      <c r="I399" s="173" t="str">
        <f>VLOOKUP($A$4,'Template 5'!$B$4:$NJ$122,355,FALSE)</f>
        <v>--</v>
      </c>
      <c r="K399" s="27"/>
      <c r="N399" s="25"/>
    </row>
    <row r="400" spans="1:14" ht="13.2" x14ac:dyDescent="0.25">
      <c r="A400" s="42" t="s">
        <v>285</v>
      </c>
      <c r="B400" s="47" t="str">
        <f>VLOOKUP($A$4,'Template IF 2'!$B$4:$ON$221,247,FALSE)</f>
        <v>--</v>
      </c>
      <c r="C400" s="47" t="str">
        <f>VLOOKUP($A$4,'Template IF 2'!$B$4:$ON$221,247,FALSE)</f>
        <v>--</v>
      </c>
      <c r="D400" s="47" t="str">
        <f>VLOOKUP($A$4,'Template IF 2'!$B$4:$ON$221,247,FALSE)</f>
        <v>--</v>
      </c>
      <c r="E400" s="47" t="str">
        <f>VLOOKUP($A$4,'Template IF 2'!$B$4:$ON$221,247,FALSE)</f>
        <v>--</v>
      </c>
      <c r="F400" s="47" t="str">
        <f>VLOOKUP($A$4,'Template IF 2'!$B$4:$ON$221,247,FALSE)</f>
        <v>--</v>
      </c>
      <c r="G400" s="47">
        <f>VLOOKUP($A$4,'Template 5'!$B$4:$MH$122,342,FALSE)</f>
        <v>1.60090124811004</v>
      </c>
      <c r="H400" s="47">
        <f>VLOOKUP($A$4,'Template 5'!$B$4:$MH$122,345,FALSE)</f>
        <v>3.2192679146297798</v>
      </c>
      <c r="I400" s="173" t="str">
        <f>VLOOKUP($A$4,'Template 5'!$B$4:$NJ$122,355,FALSE)</f>
        <v>--</v>
      </c>
      <c r="K400" s="27"/>
      <c r="N400" s="25"/>
    </row>
    <row r="401" spans="1:78" ht="13.2" x14ac:dyDescent="0.25">
      <c r="A401" s="42" t="s">
        <v>263</v>
      </c>
      <c r="B401" s="47">
        <f>VLOOKUP($A$4,'Template 5'!$B$4:$KZ$122,229,FALSE)</f>
        <v>3.1751694612914876</v>
      </c>
      <c r="C401" s="47">
        <f>VLOOKUP($A$4,'Template 5'!$B$4:$KZ$122,232,FALSE)</f>
        <v>4.455762701005848</v>
      </c>
      <c r="D401" s="47">
        <f>VLOOKUP($A$4,'Template 5'!$B$4:$KZ$122,235,FALSE)</f>
        <v>4.2006094148373405</v>
      </c>
      <c r="E401" s="47">
        <f>VLOOKUP($A$4,'Template 5'!$B$4:$KZ$122,238,FALSE)</f>
        <v>2.9910954401481984</v>
      </c>
      <c r="F401" s="47">
        <f>VLOOKUP($A$4,'Template 5'!$B$4:$KZ$122,241,FALSE)</f>
        <v>3.2330326330447394</v>
      </c>
      <c r="G401" s="47" t="str">
        <f>VLOOKUP($A$4,'Template IF 2'!$B$4:$ON$221,247,FALSE)</f>
        <v>--</v>
      </c>
      <c r="H401" s="47" t="str">
        <f>VLOOKUP($A$4,'Template IF 2'!$B$4:$ON$221,247,FALSE)</f>
        <v>--</v>
      </c>
      <c r="I401" s="173" t="str">
        <f>VLOOKUP($A$4,'Template 5'!$B$4:$NJ$122,355,FALSE)</f>
        <v>--</v>
      </c>
      <c r="K401" s="27"/>
      <c r="N401" s="25"/>
      <c r="O401" s="25"/>
      <c r="P401" s="25"/>
      <c r="Q401" s="25"/>
      <c r="R401" s="25"/>
      <c r="S401" s="25"/>
      <c r="T401" s="25"/>
      <c r="U401" s="25"/>
      <c r="V401" s="28"/>
      <c r="W401" s="28"/>
      <c r="X401" s="28"/>
      <c r="Y401" s="28"/>
      <c r="Z401" s="28"/>
      <c r="AA401" s="30"/>
      <c r="AB401" s="24"/>
      <c r="AC401" s="28"/>
      <c r="AD401" s="25"/>
      <c r="AE401" s="25"/>
      <c r="AF401" s="25"/>
      <c r="AG401" s="25"/>
      <c r="AH401" s="25"/>
      <c r="AI401" s="24"/>
      <c r="AJ401" s="24"/>
      <c r="AK401" s="24"/>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8"/>
      <c r="BV401" s="28"/>
      <c r="BW401" s="28"/>
      <c r="BX401" s="28"/>
      <c r="BY401" s="28"/>
      <c r="BZ401" s="30"/>
    </row>
    <row r="402" spans="1:78" ht="12.75" customHeight="1" x14ac:dyDescent="0.25">
      <c r="A402" s="65" t="s">
        <v>231</v>
      </c>
      <c r="B402" s="321"/>
      <c r="C402" s="321"/>
      <c r="D402" s="321"/>
      <c r="E402" s="321"/>
      <c r="F402" s="321"/>
      <c r="G402" s="321"/>
      <c r="H402" s="321"/>
      <c r="I402" s="343"/>
    </row>
    <row r="403" spans="1:78" s="166" customFormat="1" ht="12.75" customHeight="1" x14ac:dyDescent="0.25">
      <c r="A403" s="171" t="s">
        <v>2350</v>
      </c>
      <c r="B403" s="173" t="str">
        <f>VLOOKUP($A$4,'Template 6'!$B$4:$NJ$122,355,FALSE)</f>
        <v>--</v>
      </c>
      <c r="C403" s="173" t="str">
        <f>VLOOKUP($A$4,'Template 6'!$B$4:$NJ$122,355,FALSE)</f>
        <v>--</v>
      </c>
      <c r="D403" s="173" t="str">
        <f>VLOOKUP($A$4,'Template 6'!$B$4:$NJ$122,355,FALSE)</f>
        <v>--</v>
      </c>
      <c r="E403" s="173" t="str">
        <f>VLOOKUP($A$4,'Template 6'!$B$4:$NJ$122,355,FALSE)</f>
        <v>--</v>
      </c>
      <c r="F403" s="173" t="str">
        <f>VLOOKUP($A$4,'Template 6'!$B$4:$NJ$122,355,FALSE)</f>
        <v>--</v>
      </c>
      <c r="G403" s="173" t="str">
        <f>VLOOKUP($A$4,'Template 6'!$B$4:$NJ$122,355,FALSE)</f>
        <v>--</v>
      </c>
      <c r="H403" s="173" t="str">
        <f>VLOOKUP($A$4,'Template 6'!$B$4:$NJ$122,355,FALSE)</f>
        <v>--</v>
      </c>
      <c r="I403" s="44" t="str">
        <f>VLOOKUP($A$4,'Template 6'!$B$4:$PZ$122,412,FALSE)</f>
        <v>--</v>
      </c>
      <c r="J403" s="165"/>
      <c r="K403" s="164"/>
    </row>
    <row r="404" spans="1:78" ht="13.2" x14ac:dyDescent="0.25">
      <c r="A404" s="42" t="s">
        <v>261</v>
      </c>
      <c r="B404" s="46" t="str">
        <f>VLOOKUP($A$4,'Template 6'!$B$4:$KZ$122,62,FALSE)</f>
        <v>--</v>
      </c>
      <c r="C404" s="46" t="str">
        <f>VLOOKUP($A$4,'Template 6'!$B$4:$KZ$122,65,FALSE)</f>
        <v>--</v>
      </c>
      <c r="D404" s="46" t="str">
        <f>VLOOKUP($A$4,'Template 6'!$B$4:$KZ$122,68,FALSE)</f>
        <v>--</v>
      </c>
      <c r="E404" s="46" t="str">
        <f>VLOOKUP($A$4,'Template 6'!$B$4:$KZ$122,71,FALSE)</f>
        <v>--</v>
      </c>
      <c r="F404" s="46" t="str">
        <f>VLOOKUP($A$4,'Template 6'!$B$4:$KZ$122,74,FALSE)</f>
        <v>--</v>
      </c>
      <c r="G404" s="46" t="str">
        <f>VLOOKUP($A$4,'Template 6'!$B$4:$KZ$122,74,FALSE)</f>
        <v>--</v>
      </c>
      <c r="H404" s="46" t="str">
        <f>VLOOKUP($A$4,'Template 6'!$B$4:$KZ$122,74,FALSE)</f>
        <v>--</v>
      </c>
      <c r="I404" s="46" t="str">
        <f>VLOOKUP($A$4,'Template 6'!$B$4:$KZ$122,74,FALSE)</f>
        <v>--</v>
      </c>
    </row>
    <row r="405" spans="1:78" ht="13.2" x14ac:dyDescent="0.25">
      <c r="A405" s="42" t="s">
        <v>284</v>
      </c>
      <c r="B405" s="46" t="str">
        <f>VLOOKUP($A$4,'Template 6'!$B$4:$KZ$122,62,FALSE)</f>
        <v>--</v>
      </c>
      <c r="C405" s="46" t="str">
        <f>VLOOKUP($A$4,'Template 6'!$B$4:$KZ$122,65,FALSE)</f>
        <v>--</v>
      </c>
      <c r="D405" s="46" t="str">
        <f>VLOOKUP($A$4,'Template 6'!$B$4:$KZ$122,68,FALSE)</f>
        <v>--</v>
      </c>
      <c r="E405" s="46" t="str">
        <f>VLOOKUP($A$4,'Template 6'!$B$4:$KZ$122,71,FALSE)</f>
        <v>--</v>
      </c>
      <c r="F405" s="46" t="str">
        <f>VLOOKUP($A$4,'Template 6'!$B$4:$KZ$122,74,FALSE)</f>
        <v>--</v>
      </c>
      <c r="G405" s="46">
        <f>VLOOKUP($A$4,'Template 6'!$B$4:$MQ$122,307,FALSE)</f>
        <v>1.42035928143713</v>
      </c>
      <c r="H405" s="46">
        <f>VLOOKUP($A$4,'Template 6'!$B$4:$MQ$122,310,FALSE)</f>
        <v>1.3884765580396901</v>
      </c>
      <c r="I405" s="44">
        <f>VLOOKUP($A$4,'Template 6'!$B$4:$PZ$122,413,FALSE)</f>
        <v>1.2801875732708188</v>
      </c>
    </row>
    <row r="406" spans="1:78" ht="13.2" x14ac:dyDescent="0.25">
      <c r="A406" s="42" t="s">
        <v>262</v>
      </c>
      <c r="B406" s="46">
        <f>VLOOKUP($A$4,'Template 6'!$B$4:$KZ$122,63,FALSE)</f>
        <v>4</v>
      </c>
      <c r="C406" s="46">
        <f>VLOOKUP($A$4,'Template 6'!$B$4:$KZ$122,66,FALSE)</f>
        <v>4</v>
      </c>
      <c r="D406" s="46">
        <f>VLOOKUP($A$4,'Template 6'!$B$4:$KZ$122,69,FALSE)</f>
        <v>4</v>
      </c>
      <c r="E406" s="46">
        <f>VLOOKUP($A$4,'Template 6'!$B$4:$KZ$122,72,FALSE)</f>
        <v>2.5520038551120794</v>
      </c>
      <c r="F406" s="46">
        <f>VLOOKUP($A$4,'Template 6'!$B$4:$KZ$122,75,FALSE)</f>
        <v>2.2004047711320949</v>
      </c>
      <c r="G406" s="46">
        <f>VLOOKUP($A$4,'Template 6'!$B$4:$MQ$122,308,FALSE)</f>
        <v>1.97940447855442</v>
      </c>
      <c r="H406" s="46">
        <f>VLOOKUP($A$4,'Template 6'!$B$4:$MQ$122,311,FALSE)</f>
        <v>1.40118998955354</v>
      </c>
      <c r="I406" s="44">
        <f>VLOOKUP($A$4,'Template 6'!$B$4:$PZ$122,414,FALSE)</f>
        <v>1.5675919979066968</v>
      </c>
    </row>
    <row r="407" spans="1:78" ht="13.2" x14ac:dyDescent="0.25">
      <c r="A407" s="42" t="s">
        <v>285</v>
      </c>
      <c r="B407" s="46" t="str">
        <f>VLOOKUP($A$4,'Template IF 2'!$B$4:$ON$221,247,FALSE)</f>
        <v>--</v>
      </c>
      <c r="C407" s="46" t="str">
        <f>VLOOKUP($A$4,'Template IF 2'!$B$4:$ON$221,247,FALSE)</f>
        <v>--</v>
      </c>
      <c r="D407" s="46" t="str">
        <f>VLOOKUP($A$4,'Template IF 2'!$B$4:$ON$221,247,FALSE)</f>
        <v>--</v>
      </c>
      <c r="E407" s="46" t="str">
        <f>VLOOKUP($A$4,'Template IF 2'!$B$4:$ON$221,247,FALSE)</f>
        <v>--</v>
      </c>
      <c r="F407" s="46" t="str">
        <f>VLOOKUP($A$4,'Template IF 2'!$B$4:$ON$221,247,FALSE)</f>
        <v>--</v>
      </c>
      <c r="G407" s="46">
        <f>VLOOKUP($A$4,'Template 6'!$B$4:$MQ$122,309,FALSE)</f>
        <v>1.74412156166815</v>
      </c>
      <c r="H407" s="46">
        <f>VLOOKUP($A$4,'Template 6'!$B$4:$MQ$122,312,FALSE)</f>
        <v>1.7730596572461099</v>
      </c>
      <c r="I407" s="44">
        <f>VLOOKUP($A$4,'Template 6'!$B$4:$PZ$122,415,FALSE)</f>
        <v>1.617826617826621</v>
      </c>
    </row>
    <row r="408" spans="1:78" ht="13.2" x14ac:dyDescent="0.25">
      <c r="A408" s="42" t="s">
        <v>263</v>
      </c>
      <c r="B408" s="46">
        <f>VLOOKUP($A$4,'Template 6'!$B$4:$KZ$122,64,FALSE)</f>
        <v>5</v>
      </c>
      <c r="C408" s="46">
        <f>VLOOKUP($A$4,'Template 6'!$B$4:$KZ$122,67,FALSE)</f>
        <v>5</v>
      </c>
      <c r="D408" s="46">
        <f>VLOOKUP($A$4,'Template 6'!$B$4:$KZ$122,70,FALSE)</f>
        <v>4</v>
      </c>
      <c r="E408" s="46">
        <f>VLOOKUP($A$4,'Template 6'!$B$4:$KZ$122,73,FALSE)</f>
        <v>3.0530113794060569</v>
      </c>
      <c r="F408" s="46">
        <f>VLOOKUP($A$4,'Template 6'!$B$4:$KZ$122,76,FALSE)</f>
        <v>2.506971556051321</v>
      </c>
      <c r="G408" s="46" t="str">
        <f>VLOOKUP($A$4,'Template IF 2'!$B$4:$ON$221,247,FALSE)</f>
        <v>--</v>
      </c>
      <c r="H408" s="46" t="str">
        <f>VLOOKUP($A$4,'Template IF 2'!$B$4:$ON$221,247,FALSE)</f>
        <v>--</v>
      </c>
      <c r="I408" s="46" t="str">
        <f>VLOOKUP($A$4,'Template IF 2'!$B$4:$ON$221,247,FALSE)</f>
        <v>--</v>
      </c>
    </row>
    <row r="409" spans="1:78" ht="12.75" customHeight="1" x14ac:dyDescent="0.25">
      <c r="A409" s="65" t="s">
        <v>232</v>
      </c>
      <c r="B409" s="321"/>
      <c r="C409" s="321"/>
      <c r="D409" s="321"/>
      <c r="E409" s="321"/>
      <c r="F409" s="321"/>
      <c r="G409" s="321"/>
      <c r="H409" s="321"/>
      <c r="I409" s="343"/>
    </row>
    <row r="410" spans="1:78" s="166" customFormat="1" ht="12.75" customHeight="1" x14ac:dyDescent="0.25">
      <c r="A410" s="171" t="s">
        <v>2350</v>
      </c>
      <c r="B410" s="173" t="str">
        <f>VLOOKUP($A$4,'Template 6'!$B$4:$NJ$122,356,FALSE)</f>
        <v>--</v>
      </c>
      <c r="C410" s="173" t="str">
        <f>VLOOKUP($A$4,'Template 6'!$B$4:$NJ$122,356,FALSE)</f>
        <v>--</v>
      </c>
      <c r="D410" s="173" t="str">
        <f>VLOOKUP($A$4,'Template 6'!$B$4:$NJ$122,356,FALSE)</f>
        <v>--</v>
      </c>
      <c r="E410" s="173" t="str">
        <f>VLOOKUP($A$4,'Template 6'!$B$4:$NJ$122,356,FALSE)</f>
        <v>--</v>
      </c>
      <c r="F410" s="173" t="str">
        <f>VLOOKUP($A$4,'Template 6'!$B$4:$NJ$122,356,FALSE)</f>
        <v>--</v>
      </c>
      <c r="G410" s="173" t="str">
        <f>VLOOKUP($A$4,'Template 6'!$B$4:$NJ$122,356,FALSE)</f>
        <v>--</v>
      </c>
      <c r="H410" s="173" t="str">
        <f>VLOOKUP($A$4,'Template 6'!$B$4:$NJ$122,356,FALSE)</f>
        <v>--</v>
      </c>
      <c r="I410" s="44" t="str">
        <f>VLOOKUP($A$4,'Template 6'!$B$4:$PZ$122,416,FALSE)</f>
        <v>--</v>
      </c>
      <c r="J410" s="165"/>
      <c r="K410" s="164"/>
    </row>
    <row r="411" spans="1:78" ht="13.2" x14ac:dyDescent="0.25">
      <c r="A411" s="42" t="s">
        <v>261</v>
      </c>
      <c r="B411" s="46" t="str">
        <f>VLOOKUP($A$4,'Template 6'!$B$4:$KZ$122,77,FALSE)</f>
        <v>--</v>
      </c>
      <c r="C411" s="46" t="str">
        <f>VLOOKUP($A$4,'Template 6'!$B$4:$KZ$122,80,FALSE)</f>
        <v>--</v>
      </c>
      <c r="D411" s="46" t="str">
        <f>VLOOKUP($A$4,'Template 6'!$B$4:$KZ$122,83,FALSE)</f>
        <v>--</v>
      </c>
      <c r="E411" s="46" t="str">
        <f>VLOOKUP($A$4,'Template 6'!$B$4:$KZ$122,86,FALSE)</f>
        <v>--</v>
      </c>
      <c r="F411" s="46" t="str">
        <f>VLOOKUP($A$4,'Template 6'!$B$4:$KZ$122,89,FALSE)</f>
        <v>--</v>
      </c>
      <c r="G411" s="46" t="str">
        <f>VLOOKUP($A$4,'Template 6'!$B$4:$KZ$122,89,FALSE)</f>
        <v>--</v>
      </c>
      <c r="H411" s="46" t="str">
        <f>VLOOKUP($A$4,'Template 6'!$B$4:$KZ$122,89,FALSE)</f>
        <v>--</v>
      </c>
      <c r="I411" s="46" t="str">
        <f>VLOOKUP($A$4,'Template 6'!$B$4:$KZ$122,89,FALSE)</f>
        <v>--</v>
      </c>
    </row>
    <row r="412" spans="1:78" ht="13.2" x14ac:dyDescent="0.25">
      <c r="A412" s="42" t="s">
        <v>284</v>
      </c>
      <c r="B412" s="46" t="str">
        <f>VLOOKUP($A$4,'Template 6'!$B$4:$MQ$122,313,FALSE)</f>
        <v>--</v>
      </c>
      <c r="C412" s="46" t="str">
        <f>VLOOKUP($A$4,'Template 6'!$B$4:$MQ$122,313,FALSE)</f>
        <v>--</v>
      </c>
      <c r="D412" s="46" t="str">
        <f>VLOOKUP($A$4,'Template 6'!$B$4:$MQ$122,313,FALSE)</f>
        <v>--</v>
      </c>
      <c r="E412" s="46" t="str">
        <f>VLOOKUP($A$4,'Template 6'!$B$4:$MQ$122,313,FALSE)</f>
        <v>--</v>
      </c>
      <c r="F412" s="46" t="str">
        <f>VLOOKUP($A$4,'Template 6'!$B$4:$MQ$122,313,FALSE)</f>
        <v>--</v>
      </c>
      <c r="G412" s="46" t="str">
        <f>VLOOKUP($A$4,'Template 6'!$B$4:$MQ$122,313,FALSE)</f>
        <v>--</v>
      </c>
      <c r="H412" s="46" t="str">
        <f>VLOOKUP($A$4,'Template 6'!$B$4:$MQ$122,316,FALSE)</f>
        <v>--</v>
      </c>
      <c r="I412" s="44" t="str">
        <f>VLOOKUP($A$4,'Template 6'!$B$4:$PZ$122,417,FALSE)</f>
        <v>--</v>
      </c>
    </row>
    <row r="413" spans="1:78" ht="13.2" x14ac:dyDescent="0.25">
      <c r="A413" s="42" t="s">
        <v>262</v>
      </c>
      <c r="B413" s="46">
        <f>VLOOKUP($A$4,'Template 6'!$B$4:$KZ$122,78,FALSE)</f>
        <v>8.9398636081835576</v>
      </c>
      <c r="C413" s="46">
        <f>VLOOKUP($A$4,'Template 6'!$B$4:$KZ$122,81,FALSE)</f>
        <v>7.2831282038582925</v>
      </c>
      <c r="D413" s="46">
        <f>VLOOKUP($A$4,'Template 6'!$B$4:$KZ$122,84,FALSE)</f>
        <v>6.4999743286954015</v>
      </c>
      <c r="E413" s="46">
        <f>VLOOKUP($A$4,'Template 6'!$B$4:$KZ$122,87,FALSE)</f>
        <v>4.5194435260306669</v>
      </c>
      <c r="F413" s="46">
        <f>VLOOKUP($A$4,'Template 6'!$B$4:$KZ$122,90,FALSE)</f>
        <v>3.6503126109154529</v>
      </c>
      <c r="G413" s="46">
        <f>VLOOKUP($A$4,'Template 6'!$B$4:$MQ$122,314,FALSE)</f>
        <v>2.0200899051001602</v>
      </c>
      <c r="H413" s="46">
        <f>VLOOKUP($A$4,'Template 6'!$B$4:$MQ$122,317,FALSE)</f>
        <v>1.34247989968282</v>
      </c>
      <c r="I413" s="44">
        <f>VLOOKUP($A$4,'Template 6'!$B$4:$PZ$122,418,FALSE)</f>
        <v>1.2593426845500171</v>
      </c>
    </row>
    <row r="414" spans="1:78" ht="13.2" x14ac:dyDescent="0.25">
      <c r="A414" s="42" t="s">
        <v>285</v>
      </c>
      <c r="B414" s="46" t="str">
        <f>VLOOKUP($A$4,'Template IF 2'!$B$4:$ON$221,247,FALSE)</f>
        <v>--</v>
      </c>
      <c r="C414" s="46" t="str">
        <f>VLOOKUP($A$4,'Template IF 2'!$B$4:$ON$221,247,FALSE)</f>
        <v>--</v>
      </c>
      <c r="D414" s="46" t="str">
        <f>VLOOKUP($A$4,'Template IF 2'!$B$4:$ON$221,247,FALSE)</f>
        <v>--</v>
      </c>
      <c r="E414" s="46" t="str">
        <f>VLOOKUP($A$4,'Template IF 2'!$B$4:$ON$221,247,FALSE)</f>
        <v>--</v>
      </c>
      <c r="F414" s="46" t="str">
        <f>VLOOKUP($A$4,'Template IF 2'!$B$4:$ON$221,247,FALSE)</f>
        <v>--</v>
      </c>
      <c r="G414" s="46">
        <f>VLOOKUP($A$4,'Template 6'!$B$4:$MQ$122,315,FALSE)</f>
        <v>11.0480864217202</v>
      </c>
      <c r="H414" s="46">
        <f>VLOOKUP($A$4,'Template 6'!$B$4:$MQ$122,318,FALSE)</f>
        <v>8.6374288583861993</v>
      </c>
      <c r="I414" s="44">
        <f>VLOOKUP($A$4,'Template 6'!$B$4:$PZ$122,419,FALSE)</f>
        <v>6.8959895663515089</v>
      </c>
    </row>
    <row r="415" spans="1:78" ht="13.2" x14ac:dyDescent="0.25">
      <c r="A415" s="42" t="s">
        <v>263</v>
      </c>
      <c r="B415" s="46">
        <f>VLOOKUP($A$4,'Template 6'!$B$4:$KZ$122,79,FALSE)</f>
        <v>35.150349650350229</v>
      </c>
      <c r="C415" s="46">
        <f>VLOOKUP($A$4,'Template 6'!$B$4:$KZ$122,82,FALSE)</f>
        <v>33.085845280049234</v>
      </c>
      <c r="D415" s="46">
        <f>VLOOKUP($A$4,'Template 6'!$B$4:$KZ$122,85,FALSE)</f>
        <v>29.693014583472085</v>
      </c>
      <c r="E415" s="46">
        <f>VLOOKUP($A$4,'Template 6'!$B$4:$KZ$122,88,FALSE)</f>
        <v>25.040515958326434</v>
      </c>
      <c r="F415" s="46">
        <f>VLOOKUP($A$4,'Template 6'!$B$4:$KZ$122,91,FALSE)</f>
        <v>18.865133790506871</v>
      </c>
      <c r="G415" s="46" t="str">
        <f>VLOOKUP($A$4,'Template IF 2'!$B$4:$ON$221,247,FALSE)</f>
        <v>--</v>
      </c>
      <c r="H415" s="46" t="str">
        <f>VLOOKUP($A$4,'Template IF 2'!$B$4:$ON$221,247,FALSE)</f>
        <v>--</v>
      </c>
      <c r="I415" s="46" t="str">
        <f>VLOOKUP($A$4,'Template IF 2'!$B$4:$ON$221,247,FALSE)</f>
        <v>--</v>
      </c>
    </row>
    <row r="416" spans="1:78" ht="13.2" x14ac:dyDescent="0.25">
      <c r="A416" s="42"/>
      <c r="B416" s="47"/>
      <c r="C416" s="47"/>
      <c r="D416" s="47"/>
      <c r="E416" s="47"/>
      <c r="F416" s="47"/>
      <c r="G416" s="47"/>
      <c r="H416" s="47"/>
      <c r="K416" s="27"/>
      <c r="N416" s="25"/>
      <c r="O416" s="25"/>
      <c r="P416" s="25"/>
      <c r="Q416" s="25"/>
      <c r="R416" s="25"/>
      <c r="S416" s="25"/>
      <c r="T416" s="25"/>
      <c r="U416" s="25"/>
      <c r="V416" s="28"/>
      <c r="W416" s="28"/>
      <c r="X416" s="28"/>
      <c r="Y416" s="28"/>
      <c r="Z416" s="28"/>
      <c r="AA416" s="30"/>
      <c r="AB416" s="24"/>
      <c r="AC416" s="28"/>
      <c r="AD416" s="25"/>
      <c r="AE416" s="25"/>
      <c r="AF416" s="25"/>
      <c r="AG416" s="25"/>
      <c r="AH416" s="25"/>
      <c r="AI416" s="24"/>
      <c r="AJ416" s="24"/>
      <c r="AK416" s="24"/>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8"/>
      <c r="BV416" s="28"/>
      <c r="BW416" s="28"/>
      <c r="BX416" s="28"/>
      <c r="BY416" s="28"/>
      <c r="BZ416" s="30"/>
    </row>
    <row r="417" spans="1:19" ht="15.75" customHeight="1" x14ac:dyDescent="0.25">
      <c r="A417" s="502" t="s">
        <v>264</v>
      </c>
      <c r="B417" s="502"/>
      <c r="C417" s="502"/>
      <c r="D417" s="502"/>
      <c r="E417" s="502"/>
      <c r="F417" s="502"/>
      <c r="G417" s="502"/>
      <c r="H417" s="502"/>
    </row>
    <row r="418" spans="1:19" ht="18.75" customHeight="1" x14ac:dyDescent="0.25">
      <c r="A418" s="331" t="str">
        <f>$A$4</f>
        <v>State of Minnesota</v>
      </c>
      <c r="B418" s="319"/>
      <c r="C418" s="319"/>
      <c r="D418" s="319"/>
      <c r="E418" s="319"/>
      <c r="F418" s="319"/>
      <c r="G418" s="319"/>
      <c r="H418" s="319"/>
      <c r="I418" s="334"/>
    </row>
    <row r="419" spans="1:19" ht="15.6" x14ac:dyDescent="0.3">
      <c r="A419" s="509" t="s">
        <v>270</v>
      </c>
      <c r="B419" s="509"/>
      <c r="C419" s="509"/>
      <c r="D419" s="509"/>
      <c r="E419" s="509"/>
      <c r="F419" s="509"/>
      <c r="G419" s="509"/>
      <c r="H419" s="509"/>
    </row>
    <row r="420" spans="1:19" ht="15.6" x14ac:dyDescent="0.3">
      <c r="A420" s="327"/>
      <c r="B420" s="38">
        <v>1998</v>
      </c>
      <c r="C420" s="38">
        <v>2001</v>
      </c>
      <c r="D420" s="38">
        <v>2004</v>
      </c>
      <c r="E420" s="38">
        <v>2007</v>
      </c>
      <c r="F420" s="38">
        <v>2010</v>
      </c>
      <c r="G420" s="38">
        <v>2013</v>
      </c>
      <c r="H420" s="38">
        <v>2016</v>
      </c>
      <c r="I420" s="328">
        <v>2019</v>
      </c>
    </row>
    <row r="421" spans="1:19" ht="12.75" customHeight="1" x14ac:dyDescent="0.25">
      <c r="A421" s="66" t="s">
        <v>2525</v>
      </c>
      <c r="B421" s="320"/>
      <c r="C421" s="320"/>
      <c r="D421" s="320"/>
      <c r="E421" s="320"/>
      <c r="F421" s="320"/>
      <c r="G421" s="320"/>
      <c r="H421" s="344"/>
      <c r="I421" s="345"/>
      <c r="J421" s="404"/>
      <c r="K421" s="30"/>
      <c r="L421" s="28"/>
      <c r="M421" s="28"/>
      <c r="N421" s="30"/>
      <c r="S421" s="29"/>
    </row>
    <row r="422" spans="1:19" s="166" customFormat="1" ht="12.75" customHeight="1" x14ac:dyDescent="0.25">
      <c r="A422" s="42" t="s">
        <v>2350</v>
      </c>
      <c r="B422" s="44" t="str">
        <f>VLOOKUP($A$4,'Template IF 2'!$B$4:$ON$221,247,FALSE)</f>
        <v>--</v>
      </c>
      <c r="C422" s="44" t="str">
        <f>VLOOKUP($A$4,'Template IF 2'!$B$4:$ON$221,247,FALSE)</f>
        <v>--</v>
      </c>
      <c r="D422" s="44" t="str">
        <f>VLOOKUP($A$4,'Template IF 2'!$B$4:$ON$221,247,FALSE)</f>
        <v>--</v>
      </c>
      <c r="E422" s="44" t="str">
        <f>VLOOKUP($A$4,'Template IF 2'!$B$4:$ON$221,247,FALSE)</f>
        <v>--</v>
      </c>
      <c r="F422" s="44" t="str">
        <f>VLOOKUP($A$4,'Template IF 2'!$B$4:$ON$221,247,FALSE)</f>
        <v>--</v>
      </c>
      <c r="G422" s="44">
        <f>VLOOKUP($A$4,'Template 6'!$B$4:$ON$221,395,FALSE)</f>
        <v>43.407454637230551</v>
      </c>
      <c r="H422" s="44">
        <f>VLOOKUP($A$4,'Template 6'!$B$4:$ON$221,399,FALSE)</f>
        <v>49.022703352879724</v>
      </c>
      <c r="I422" s="44">
        <f>VLOOKUP($A$4,'Template 6'!$B$4:$PZ$122,420,FALSE)</f>
        <v>42.08534148348398</v>
      </c>
      <c r="J422" s="172"/>
      <c r="K422" s="172"/>
      <c r="L422" s="169"/>
      <c r="M422" s="169"/>
      <c r="N422" s="172"/>
      <c r="S422" s="170"/>
    </row>
    <row r="423" spans="1:19" s="166" customFormat="1" ht="13.2" x14ac:dyDescent="0.25">
      <c r="A423" s="42" t="s">
        <v>284</v>
      </c>
      <c r="B423" s="44" t="str">
        <f>VLOOKUP($A$4,'Template IF 2'!$B$4:$ON$221,247,FALSE)</f>
        <v>--</v>
      </c>
      <c r="C423" s="44" t="str">
        <f>VLOOKUP($A$4,'Template IF 2'!$B$4:$ON$221,247,FALSE)</f>
        <v>--</v>
      </c>
      <c r="D423" s="44" t="str">
        <f>VLOOKUP($A$4,'Template IF 2'!$B$4:$ON$221,247,FALSE)</f>
        <v>--</v>
      </c>
      <c r="E423" s="44" t="str">
        <f>VLOOKUP($A$4,'Template IF 2'!$B$4:$ON$221,247,FALSE)</f>
        <v>--</v>
      </c>
      <c r="F423" s="44" t="str">
        <f>VLOOKUP($A$4,'Template IF 2'!$B$4:$ON$221,247,FALSE)</f>
        <v>--</v>
      </c>
      <c r="G423" s="44">
        <f>VLOOKUP($A$4,'Template 6'!$B$4:$ON$221,396,FALSE)</f>
        <v>48.927152317880761</v>
      </c>
      <c r="H423" s="44">
        <f>VLOOKUP($A$4,'Template 6'!$B$4:$ON$221,400,FALSE)</f>
        <v>51.775906261442564</v>
      </c>
      <c r="I423" s="44">
        <f>VLOOKUP($A$4,'Template 6'!$B$4:$PZ$122,421,FALSE)</f>
        <v>48.384414624569715</v>
      </c>
      <c r="J423" s="172"/>
      <c r="K423" s="172"/>
      <c r="L423" s="169"/>
      <c r="M423" s="172"/>
      <c r="N423" s="172"/>
      <c r="S423" s="170"/>
    </row>
    <row r="424" spans="1:19" s="166" customFormat="1" ht="13.2" x14ac:dyDescent="0.25">
      <c r="A424" s="42" t="s">
        <v>262</v>
      </c>
      <c r="B424" s="44" t="str">
        <f>VLOOKUP($A$4,'Template IF 2'!$B$4:$ON$221,247,FALSE)</f>
        <v>--</v>
      </c>
      <c r="C424" s="44" t="str">
        <f>VLOOKUP($A$4,'Template IF 2'!$B$4:$ON$221,247,FALSE)</f>
        <v>--</v>
      </c>
      <c r="D424" s="44" t="str">
        <f>VLOOKUP($A$4,'Template IF 2'!$B$4:$ON$221,247,FALSE)</f>
        <v>--</v>
      </c>
      <c r="E424" s="44" t="str">
        <f>VLOOKUP($A$4,'Template IF 2'!$B$4:$ON$221,247,FALSE)</f>
        <v>--</v>
      </c>
      <c r="F424" s="44" t="str">
        <f>VLOOKUP($A$4,'Template IF 2'!$B$4:$ON$221,247,FALSE)</f>
        <v>--</v>
      </c>
      <c r="G424" s="44">
        <f>VLOOKUP($A$4,'Template 6'!$B$4:$ON$221,397,FALSE)</f>
        <v>50.961515025957439</v>
      </c>
      <c r="H424" s="44">
        <f>VLOOKUP($A$4,'Template 6'!$B$4:$ON$221,401,FALSE)</f>
        <v>52.004108650992769</v>
      </c>
      <c r="I424" s="44">
        <f>VLOOKUP($A$4,'Template 6'!$B$4:$PZ$122,422,FALSE)</f>
        <v>48.949238698137982</v>
      </c>
      <c r="J424" s="172"/>
      <c r="K424" s="169"/>
      <c r="L424" s="169"/>
      <c r="M424" s="172"/>
      <c r="N424" s="172"/>
      <c r="S424" s="170"/>
    </row>
    <row r="425" spans="1:19" s="166" customFormat="1" ht="13.2" x14ac:dyDescent="0.25">
      <c r="A425" s="42" t="s">
        <v>285</v>
      </c>
      <c r="B425" s="44" t="str">
        <f>VLOOKUP($A$4,'Template IF 2'!$B$4:$ON$221,247,FALSE)</f>
        <v>--</v>
      </c>
      <c r="C425" s="44" t="str">
        <f>VLOOKUP($A$4,'Template IF 2'!$B$4:$ON$221,247,FALSE)</f>
        <v>--</v>
      </c>
      <c r="D425" s="44" t="str">
        <f>VLOOKUP($A$4,'Template IF 2'!$B$4:$ON$221,247,FALSE)</f>
        <v>--</v>
      </c>
      <c r="E425" s="44" t="str">
        <f>VLOOKUP($A$4,'Template IF 2'!$B$4:$ON$221,247,FALSE)</f>
        <v>--</v>
      </c>
      <c r="F425" s="44" t="str">
        <f>VLOOKUP($A$4,'Template IF 2'!$B$4:$ON$221,247,FALSE)</f>
        <v>--</v>
      </c>
      <c r="G425" s="44">
        <f>VLOOKUP($A$4,'Template 6'!$B$4:$ON$221,398,FALSE)</f>
        <v>42.366189350758091</v>
      </c>
      <c r="H425" s="44">
        <f>VLOOKUP($A$4,'Template 6'!$B$4:$ON$221,402,FALSE)</f>
        <v>40.946577865948399</v>
      </c>
      <c r="I425" s="44">
        <f>VLOOKUP($A$4,'Template 6'!$B$4:$PZ$122,423,FALSE)</f>
        <v>40.164953455228734</v>
      </c>
      <c r="J425" s="165"/>
      <c r="K425" s="164"/>
      <c r="S425" s="170"/>
    </row>
    <row r="426" spans="1:19" ht="12.75" customHeight="1" x14ac:dyDescent="0.25">
      <c r="A426" s="66" t="s">
        <v>236</v>
      </c>
      <c r="B426" s="320"/>
      <c r="C426" s="320"/>
      <c r="D426" s="320"/>
      <c r="E426" s="320"/>
      <c r="F426" s="320"/>
      <c r="G426" s="320"/>
      <c r="H426" s="320"/>
      <c r="I426" s="345"/>
      <c r="J426" s="172"/>
      <c r="K426" s="30"/>
      <c r="L426" s="28"/>
      <c r="M426" s="28"/>
      <c r="N426" s="30"/>
      <c r="S426" s="29"/>
    </row>
    <row r="427" spans="1:19" s="166" customFormat="1" ht="13.2" x14ac:dyDescent="0.25">
      <c r="A427" s="42" t="s">
        <v>261</v>
      </c>
      <c r="B427" s="44">
        <f>VLOOKUP($A$4,'Template 6'!$B$4:$KZ$122,137,FALSE)</f>
        <v>21.071782997022712</v>
      </c>
      <c r="C427" s="44">
        <f>VLOOKUP($A$4,'Template 6'!$B$4:$KZ$122,140,FALSE)</f>
        <v>21.769311819515234</v>
      </c>
      <c r="D427" s="44">
        <f>VLOOKUP($A$4,'Template 6'!$B$4:$KZ$122,143,FALSE)</f>
        <v>20.770762106721008</v>
      </c>
      <c r="E427" s="44">
        <f>VLOOKUP($A$4,'Template 6'!$B$4:$KZ$122,146,FALSE)</f>
        <v>19.583669312057022</v>
      </c>
      <c r="F427" s="44">
        <f>VLOOKUP($A$4,'Template 6'!$B$4:$KZ$122,149,FALSE)</f>
        <v>20.633345362685226</v>
      </c>
      <c r="G427" s="44" t="str">
        <f>VLOOKUP($A$4,'Template IF 2'!$B$4:$ON$221,247,FALSE)</f>
        <v>--</v>
      </c>
      <c r="H427" s="44" t="str">
        <f>VLOOKUP($A$4,'Template IF 2'!$B$4:$ON$221,247,FALSE)</f>
        <v>--</v>
      </c>
      <c r="I427" s="44" t="str">
        <f>VLOOKUP($A$4,'Template IF 2'!$B$4:$ON$221,247,FALSE)</f>
        <v>--</v>
      </c>
      <c r="J427" s="172"/>
      <c r="K427" s="172"/>
      <c r="L427" s="169"/>
      <c r="M427" s="172"/>
      <c r="N427" s="172"/>
    </row>
    <row r="428" spans="1:19" s="166" customFormat="1" ht="13.2" x14ac:dyDescent="0.25">
      <c r="A428" s="42" t="s">
        <v>262</v>
      </c>
      <c r="B428" s="44">
        <f>VLOOKUP($A$4,'Template 6'!$B$4:$KZ$122,138,FALSE)</f>
        <v>14.308069265138842</v>
      </c>
      <c r="C428" s="44">
        <f>VLOOKUP($A$4,'Template 6'!$B$4:$KZ$122,141,FALSE)</f>
        <v>14.792166104587347</v>
      </c>
      <c r="D428" s="44">
        <f>VLOOKUP($A$4,'Template 6'!$B$4:$KZ$122,144,FALSE)</f>
        <v>14.840311241838252</v>
      </c>
      <c r="E428" s="44">
        <f>VLOOKUP($A$4,'Template 6'!$B$4:$KZ$122,147,FALSE)</f>
        <v>18.213692189209969</v>
      </c>
      <c r="F428" s="44">
        <f>VLOOKUP($A$4,'Template 6'!$B$4:$KZ$122,150,FALSE)</f>
        <v>18.079392113192817</v>
      </c>
      <c r="G428" s="44" t="str">
        <f>VLOOKUP($A$4,'Template IF 2'!$B$4:$ON$221,247,FALSE)</f>
        <v>--</v>
      </c>
      <c r="H428" s="44" t="str">
        <f>VLOOKUP($A$4,'Template IF 2'!$B$4:$ON$221,247,FALSE)</f>
        <v>--</v>
      </c>
      <c r="I428" s="44" t="str">
        <f>VLOOKUP($A$4,'Template IF 2'!$B$4:$ON$221,247,FALSE)</f>
        <v>--</v>
      </c>
      <c r="J428" s="172"/>
      <c r="K428" s="169"/>
      <c r="L428" s="169"/>
      <c r="M428" s="172"/>
      <c r="N428" s="172"/>
    </row>
    <row r="429" spans="1:19" s="166" customFormat="1" ht="13.2" x14ac:dyDescent="0.25">
      <c r="A429" s="42" t="s">
        <v>263</v>
      </c>
      <c r="B429" s="44">
        <f>VLOOKUP($A$4,'Template 6'!$B$4:$KZ$122,139,FALSE)</f>
        <v>11.316679188580002</v>
      </c>
      <c r="C429" s="44">
        <f>VLOOKUP($A$4,'Template 6'!$B$4:$KZ$122,142,FALSE)</f>
        <v>12.154493867838223</v>
      </c>
      <c r="D429" s="44">
        <f>VLOOKUP($A$4,'Template 6'!$B$4:$KZ$122,145,FALSE)</f>
        <v>12.402687742355655</v>
      </c>
      <c r="E429" s="44">
        <f>VLOOKUP($A$4,'Template 6'!$B$4:$KZ$122,148,FALSE)</f>
        <v>16.065994807515395</v>
      </c>
      <c r="F429" s="44">
        <f>VLOOKUP($A$4,'Template 6'!$B$4:$KZ$122,151,FALSE)</f>
        <v>17.257869419674268</v>
      </c>
      <c r="G429" s="44" t="str">
        <f>VLOOKUP($A$4,'Template IF 2'!$B$4:$ON$221,247,FALSE)</f>
        <v>--</v>
      </c>
      <c r="H429" s="44" t="str">
        <f>VLOOKUP($A$4,'Template IF 2'!$B$4:$ON$221,247,FALSE)</f>
        <v>--</v>
      </c>
      <c r="I429" s="44" t="str">
        <f>VLOOKUP($A$4,'Template IF 2'!$B$4:$ON$221,247,FALSE)</f>
        <v>--</v>
      </c>
      <c r="J429" s="165"/>
      <c r="K429" s="164"/>
    </row>
    <row r="430" spans="1:19" ht="12.75" customHeight="1" x14ac:dyDescent="0.25">
      <c r="A430" s="66" t="s">
        <v>2524</v>
      </c>
      <c r="B430" s="320"/>
      <c r="C430" s="320"/>
      <c r="D430" s="320"/>
      <c r="E430" s="320"/>
      <c r="F430" s="320"/>
      <c r="G430" s="320"/>
      <c r="H430" s="320"/>
      <c r="I430" s="345"/>
      <c r="J430" s="404"/>
      <c r="K430" s="30"/>
      <c r="L430" s="28"/>
      <c r="M430" s="28"/>
      <c r="N430" s="30"/>
      <c r="S430" s="29"/>
    </row>
    <row r="431" spans="1:19" s="166" customFormat="1" ht="13.2" x14ac:dyDescent="0.25">
      <c r="A431" s="42" t="s">
        <v>2350</v>
      </c>
      <c r="B431" s="44" t="str">
        <f>VLOOKUP($A$4,'Template IF 2'!$B$4:$ON$221,247,FALSE)</f>
        <v>--</v>
      </c>
      <c r="C431" s="44" t="str">
        <f>VLOOKUP($A$4,'Template IF 2'!$B$4:$ON$221,247,FALSE)</f>
        <v>--</v>
      </c>
      <c r="D431" s="44" t="str">
        <f>VLOOKUP($A$4,'Template IF 2'!$B$4:$ON$221,247,FALSE)</f>
        <v>--</v>
      </c>
      <c r="E431" s="44" t="str">
        <f>VLOOKUP($A$4,'Template IF 2'!$B$4:$ON$221,247,FALSE)</f>
        <v>--</v>
      </c>
      <c r="F431" s="44" t="str">
        <f>VLOOKUP($A$4,'Template IF 2'!$B$4:$ON$221,247,FALSE)</f>
        <v>--</v>
      </c>
      <c r="G431" s="44">
        <f>VLOOKUP($A$4,'Template 6'!$B$4:$ON$221,403,FALSE)</f>
        <v>22.179816919715684</v>
      </c>
      <c r="H431" s="44">
        <f>VLOOKUP($A$4,'Template 6'!$B$4:$PZ$221,407,FALSE)</f>
        <v>25.769481006956635</v>
      </c>
      <c r="I431" s="44">
        <f>VLOOKUP($A$4,'Template 6'!$B$4:$PZ$122,424,FALSE)</f>
        <v>24.153460815953167</v>
      </c>
      <c r="J431" s="172"/>
      <c r="K431" s="172"/>
      <c r="L431" s="169"/>
      <c r="M431" s="172"/>
      <c r="N431" s="172"/>
      <c r="S431" s="170"/>
    </row>
    <row r="432" spans="1:19" s="166" customFormat="1" ht="13.2" x14ac:dyDescent="0.25">
      <c r="A432" s="42" t="s">
        <v>284</v>
      </c>
      <c r="B432" s="44" t="str">
        <f>VLOOKUP($A$4,'Template IF 2'!$B$4:$ON$221,247,FALSE)</f>
        <v>--</v>
      </c>
      <c r="C432" s="44" t="str">
        <f>VLOOKUP($A$4,'Template IF 2'!$B$4:$ON$221,247,FALSE)</f>
        <v>--</v>
      </c>
      <c r="D432" s="44" t="str">
        <f>VLOOKUP($A$4,'Template IF 2'!$B$4:$ON$221,247,FALSE)</f>
        <v>--</v>
      </c>
      <c r="E432" s="44" t="str">
        <f>VLOOKUP($A$4,'Template IF 2'!$B$4:$ON$221,247,FALSE)</f>
        <v>--</v>
      </c>
      <c r="F432" s="44" t="str">
        <f>VLOOKUP($A$4,'Template IF 2'!$B$4:$ON$221,247,FALSE)</f>
        <v>--</v>
      </c>
      <c r="G432" s="44">
        <f>VLOOKUP($A$4,'Template 6'!$B$4:$PZ$221,404,FALSE)</f>
        <v>17.874816601596475</v>
      </c>
      <c r="H432" s="44">
        <f>VLOOKUP($A$4,'Template 6'!$B$4:$PZ$221,408,FALSE)</f>
        <v>18.543747411055481</v>
      </c>
      <c r="I432" s="44">
        <f>VLOOKUP($A$4,'Template 6'!$B$4:$PZ$122,425,FALSE)</f>
        <v>16.500412687183093</v>
      </c>
      <c r="J432" s="172"/>
      <c r="K432" s="169"/>
      <c r="L432" s="169"/>
      <c r="M432" s="172"/>
      <c r="N432" s="172"/>
      <c r="S432" s="170"/>
    </row>
    <row r="433" spans="1:19" s="166" customFormat="1" ht="13.2" x14ac:dyDescent="0.25">
      <c r="A433" s="42" t="s">
        <v>262</v>
      </c>
      <c r="B433" s="44" t="str">
        <f>VLOOKUP($A$4,'Template IF 2'!$B$4:$ON$221,247,FALSE)</f>
        <v>--</v>
      </c>
      <c r="C433" s="44" t="str">
        <f>VLOOKUP($A$4,'Template IF 2'!$B$4:$ON$221,247,FALSE)</f>
        <v>--</v>
      </c>
      <c r="D433" s="44" t="str">
        <f>VLOOKUP($A$4,'Template IF 2'!$B$4:$ON$221,247,FALSE)</f>
        <v>--</v>
      </c>
      <c r="E433" s="44" t="str">
        <f>VLOOKUP($A$4,'Template IF 2'!$B$4:$ON$221,247,FALSE)</f>
        <v>--</v>
      </c>
      <c r="F433" s="44" t="str">
        <f>VLOOKUP($A$4,'Template IF 2'!$B$4:$ON$221,247,FALSE)</f>
        <v>--</v>
      </c>
      <c r="G433" s="44">
        <f>VLOOKUP($A$4,'Template 6'!$B$4:$PZ$221,405,FALSE)</f>
        <v>17.385219064757191</v>
      </c>
      <c r="H433" s="44">
        <f>VLOOKUP($A$4,'Template 6'!$B$4:$PZ$221,409,FALSE)</f>
        <v>18.108856088560799</v>
      </c>
      <c r="I433" s="44">
        <f>VLOOKUP($A$4,'Template 6'!$B$4:$PZ$122,426,FALSE)</f>
        <v>14.655897694766955</v>
      </c>
      <c r="J433" s="172"/>
      <c r="K433" s="169"/>
      <c r="L433" s="169"/>
      <c r="M433" s="172"/>
      <c r="N433" s="172"/>
      <c r="S433" s="170"/>
    </row>
    <row r="434" spans="1:19" s="166" customFormat="1" ht="13.2" x14ac:dyDescent="0.25">
      <c r="A434" s="42" t="s">
        <v>285</v>
      </c>
      <c r="B434" s="44" t="str">
        <f>VLOOKUP($A$4,'Template IF 2'!$B$4:$ON$221,247,FALSE)</f>
        <v>--</v>
      </c>
      <c r="C434" s="44" t="str">
        <f>VLOOKUP($A$4,'Template IF 2'!$B$4:$ON$221,247,FALSE)</f>
        <v>--</v>
      </c>
      <c r="D434" s="44" t="str">
        <f>VLOOKUP($A$4,'Template IF 2'!$B$4:$ON$221,247,FALSE)</f>
        <v>--</v>
      </c>
      <c r="E434" s="44" t="str">
        <f>VLOOKUP($A$4,'Template IF 2'!$B$4:$ON$221,247,FALSE)</f>
        <v>--</v>
      </c>
      <c r="F434" s="44" t="str">
        <f>VLOOKUP($A$4,'Template IF 2'!$B$4:$ON$221,247,FALSE)</f>
        <v>--</v>
      </c>
      <c r="G434" s="44">
        <f>VLOOKUP($A$4,'Template 6'!$B$4:$PZ$221,406,FALSE)</f>
        <v>17.882567344381801</v>
      </c>
      <c r="H434" s="44">
        <f>VLOOKUP($A$4,'Template 6'!$B$4:$PZ$221,410,FALSE)</f>
        <v>16.648484152503443</v>
      </c>
      <c r="I434" s="44">
        <f>VLOOKUP($A$4,'Template 6'!$B$4:$PZ$122,427,FALSE)</f>
        <v>12.48531321501447</v>
      </c>
      <c r="J434" s="165"/>
      <c r="K434" s="164"/>
      <c r="S434" s="170"/>
    </row>
    <row r="435" spans="1:19" ht="12.75" customHeight="1" x14ac:dyDescent="0.25">
      <c r="A435" s="66" t="s">
        <v>237</v>
      </c>
      <c r="B435" s="320"/>
      <c r="C435" s="320"/>
      <c r="D435" s="320"/>
      <c r="E435" s="320"/>
      <c r="F435" s="320"/>
      <c r="G435" s="320"/>
      <c r="H435" s="320"/>
      <c r="I435" s="345"/>
      <c r="K435" s="30"/>
      <c r="L435" s="28"/>
      <c r="M435" s="28"/>
      <c r="N435" s="30"/>
    </row>
    <row r="436" spans="1:19" s="166" customFormat="1" ht="12.75" customHeight="1" x14ac:dyDescent="0.25">
      <c r="A436" s="171" t="s">
        <v>2350</v>
      </c>
      <c r="B436" s="173" t="str">
        <f>VLOOKUP($A$4,'Template 6'!$B$4:$NJ$122,357,FALSE)</f>
        <v>--</v>
      </c>
      <c r="C436" s="173" t="str">
        <f>VLOOKUP($A$4,'Template 6'!$B$4:$NJ$122,357,FALSE)</f>
        <v>--</v>
      </c>
      <c r="D436" s="173" t="str">
        <f>VLOOKUP($A$4,'Template 6'!$B$4:$NJ$122,357,FALSE)</f>
        <v>--</v>
      </c>
      <c r="E436" s="173" t="str">
        <f>VLOOKUP($A$4,'Template 6'!$B$4:$NJ$122,357,FALSE)</f>
        <v>--</v>
      </c>
      <c r="F436" s="173" t="str">
        <f>VLOOKUP($A$4,'Template 6'!$B$4:$NJ$122,357,FALSE)</f>
        <v>--</v>
      </c>
      <c r="G436" s="173">
        <f>VLOOKUP($A$4,'Template 6'!$B$4:$NJ$122,359,FALSE)</f>
        <v>84</v>
      </c>
      <c r="H436" s="173">
        <f>VLOOKUP($A$4,'Template 6'!$B$4:$NJ$122,360,FALSE)</f>
        <v>80</v>
      </c>
      <c r="I436" s="173" t="str">
        <f>VLOOKUP($A$4,'Template 6'!$B$4:$NJ$122,357,FALSE)</f>
        <v>--</v>
      </c>
      <c r="J436" s="165"/>
      <c r="K436" s="172"/>
      <c r="L436" s="169"/>
      <c r="M436" s="169"/>
      <c r="N436" s="172"/>
    </row>
    <row r="437" spans="1:19" ht="13.2" x14ac:dyDescent="0.25">
      <c r="A437" s="42" t="s">
        <v>261</v>
      </c>
      <c r="B437" s="46" t="str">
        <f>VLOOKUP($A$4,'Template 6'!$B$4:$KZ$122,152,FALSE)</f>
        <v>--</v>
      </c>
      <c r="C437" s="46">
        <f>VLOOKUP($A$4,'Template 6'!$B$4:$KZ$122,155,FALSE)</f>
        <v>87.807286416654648</v>
      </c>
      <c r="D437" s="46">
        <f>VLOOKUP($A$4,'Template 6'!$B$4:$KZ$122,158,FALSE)</f>
        <v>86.197389393874303</v>
      </c>
      <c r="E437" s="46">
        <f>VLOOKUP($A$4,'Template 6'!$B$4:$KZ$122,161,FALSE)</f>
        <v>85.23633615985203</v>
      </c>
      <c r="F437" s="46">
        <f>VLOOKUP($A$4,'Template 6'!$B$4:$KZ$122,164,FALSE)</f>
        <v>83.871465069155789</v>
      </c>
      <c r="G437" s="46" t="str">
        <f>VLOOKUP($A$4,'Template IF 2'!$B$4:$ON$221,247,FALSE)</f>
        <v>--</v>
      </c>
      <c r="H437" s="46" t="str">
        <f>VLOOKUP($A$4,'Template IF 2'!$B$4:$ON$221,247,FALSE)</f>
        <v>--</v>
      </c>
      <c r="I437" s="46" t="str">
        <f>VLOOKUP($A$4,'Template 6'!$B$4:$KZ$122,152,FALSE)</f>
        <v>--</v>
      </c>
      <c r="K437" s="30"/>
      <c r="L437" s="28"/>
      <c r="M437" s="30"/>
      <c r="N437" s="30"/>
    </row>
    <row r="438" spans="1:19" ht="13.2" x14ac:dyDescent="0.25">
      <c r="A438" s="42" t="s">
        <v>284</v>
      </c>
      <c r="B438" s="46" t="str">
        <f>VLOOKUP($A$4,'Template 6'!$B$4:$KZ$122,152,FALSE)</f>
        <v>--</v>
      </c>
      <c r="C438" s="46" t="str">
        <f>VLOOKUP($A$4,'Template 6'!$B$4:$KZ$122,152,FALSE)</f>
        <v>--</v>
      </c>
      <c r="D438" s="46" t="str">
        <f>VLOOKUP($A$4,'Template 6'!$B$4:$KZ$122,152,FALSE)</f>
        <v>--</v>
      </c>
      <c r="E438" s="46" t="str">
        <f>VLOOKUP($A$4,'Template 6'!$B$4:$KZ$122,152,FALSE)</f>
        <v>--</v>
      </c>
      <c r="F438" s="46" t="str">
        <f>VLOOKUP($A$4,'Template 6'!$B$4:$KZ$122,152,FALSE)</f>
        <v>--</v>
      </c>
      <c r="G438" s="46">
        <f>VLOOKUP($A$4,'Template 6'!$B$4:$MQ$122,319,FALSE)</f>
        <v>82.033667080805401</v>
      </c>
      <c r="H438" s="46">
        <f>VLOOKUP($A$4,'Template 6'!$B$4:$MQ$122,322,FALSE)</f>
        <v>76.120259996784498</v>
      </c>
      <c r="I438" s="46" t="str">
        <f>VLOOKUP($A$4,'Template 6'!$B$4:$KZ$122,152,FALSE)</f>
        <v>--</v>
      </c>
      <c r="K438" s="30"/>
      <c r="L438" s="28"/>
      <c r="M438" s="30"/>
      <c r="N438" s="30"/>
    </row>
    <row r="439" spans="1:19" ht="13.2" x14ac:dyDescent="0.25">
      <c r="A439" s="42" t="s">
        <v>262</v>
      </c>
      <c r="B439" s="46" t="str">
        <f>VLOOKUP($A$4,'Template 6'!$B$4:$KZ$122,152,FALSE)</f>
        <v>--</v>
      </c>
      <c r="C439" s="46">
        <f>VLOOKUP($A$4,'Template 6'!$B$4:$KZ$122,156,FALSE)</f>
        <v>82.748401502080171</v>
      </c>
      <c r="D439" s="46">
        <f>VLOOKUP($A$4,'Template 6'!$B$4:$KZ$122,159,FALSE)</f>
        <v>81.23345630379923</v>
      </c>
      <c r="E439" s="46">
        <f>VLOOKUP($A$4,'Template 6'!$B$4:$KZ$122,162,FALSE)</f>
        <v>81.096710273571745</v>
      </c>
      <c r="F439" s="46">
        <f>VLOOKUP($A$4,'Template 6'!$B$4:$KZ$122,165,FALSE)</f>
        <v>80.549650774370008</v>
      </c>
      <c r="G439" s="46">
        <f>VLOOKUP($A$4,'Template 6'!$B$4:$MQ$122,320,FALSE)</f>
        <v>79.675906395017293</v>
      </c>
      <c r="H439" s="46">
        <f>VLOOKUP($A$4,'Template 6'!$B$4:$MQ$122,323,FALSE)</f>
        <v>75.049354942381598</v>
      </c>
      <c r="I439" s="46" t="str">
        <f>VLOOKUP($A$4,'Template 6'!$B$4:$KZ$122,152,FALSE)</f>
        <v>--</v>
      </c>
      <c r="K439" s="28"/>
      <c r="L439" s="28"/>
      <c r="M439" s="30"/>
      <c r="N439" s="30"/>
    </row>
    <row r="440" spans="1:19" ht="13.2" x14ac:dyDescent="0.25">
      <c r="A440" s="42" t="s">
        <v>285</v>
      </c>
      <c r="B440" s="46" t="str">
        <f>VLOOKUP($A$4,'Template IF 2'!$B$4:$ON$221,247,FALSE)</f>
        <v>--</v>
      </c>
      <c r="C440" s="46" t="str">
        <f>VLOOKUP($A$4,'Template IF 2'!$B$4:$ON$221,247,FALSE)</f>
        <v>--</v>
      </c>
      <c r="D440" s="46" t="str">
        <f>VLOOKUP($A$4,'Template IF 2'!$B$4:$ON$221,247,FALSE)</f>
        <v>--</v>
      </c>
      <c r="E440" s="46" t="str">
        <f>VLOOKUP($A$4,'Template IF 2'!$B$4:$ON$221,247,FALSE)</f>
        <v>--</v>
      </c>
      <c r="F440" s="46" t="str">
        <f>VLOOKUP($A$4,'Template IF 2'!$B$4:$ON$221,247,FALSE)</f>
        <v>--</v>
      </c>
      <c r="G440" s="46">
        <f>VLOOKUP($A$4,'Template 6'!$B$4:$MQ$122,321,FALSE)</f>
        <v>78.096045197740196</v>
      </c>
      <c r="H440" s="46">
        <f>VLOOKUP($A$4,'Template 6'!$B$4:$MQ$122,324,FALSE)</f>
        <v>72.790923639689296</v>
      </c>
      <c r="I440" s="46" t="str">
        <f>VLOOKUP($A$4,'Template IF 2'!$B$4:$ON$221,247,FALSE)</f>
        <v>--</v>
      </c>
      <c r="K440" s="28"/>
      <c r="L440" s="28"/>
      <c r="M440" s="30"/>
      <c r="N440" s="30"/>
    </row>
    <row r="441" spans="1:19" ht="13.2" x14ac:dyDescent="0.25">
      <c r="A441" s="42" t="s">
        <v>263</v>
      </c>
      <c r="B441" s="46" t="str">
        <f>VLOOKUP($A$4,'Template 6'!$B$4:$KZ$122,152,FALSE)</f>
        <v>--</v>
      </c>
      <c r="C441" s="46">
        <f>VLOOKUP($A$4,'Template 6'!$B$4:$KZ$122,157,FALSE)</f>
        <v>78.575357535753213</v>
      </c>
      <c r="D441" s="46">
        <f>VLOOKUP($A$4,'Template 6'!$B$4:$KZ$122,160,FALSE)</f>
        <v>77.475664960501121</v>
      </c>
      <c r="E441" s="46">
        <f>VLOOKUP($A$4,'Template 6'!$B$4:$KZ$122,163,FALSE)</f>
        <v>77.019537591670314</v>
      </c>
      <c r="F441" s="46">
        <f>VLOOKUP($A$4,'Template 6'!$B$4:$KZ$122,166,FALSE)</f>
        <v>76.934339452641098</v>
      </c>
      <c r="G441" s="46" t="str">
        <f>VLOOKUP($A$4,'Template IF 2'!$B$4:$ON$221,247,FALSE)</f>
        <v>--</v>
      </c>
      <c r="H441" s="46" t="str">
        <f>VLOOKUP($A$4,'Template IF 2'!$B$4:$ON$221,247,FALSE)</f>
        <v>--</v>
      </c>
      <c r="I441" s="46" t="str">
        <f>VLOOKUP($A$4,'Template 6'!$B$4:$KZ$122,152,FALSE)</f>
        <v>--</v>
      </c>
    </row>
    <row r="442" spans="1:19" ht="12.75" customHeight="1" x14ac:dyDescent="0.25">
      <c r="A442" s="66" t="s">
        <v>238</v>
      </c>
      <c r="B442" s="320"/>
      <c r="C442" s="320"/>
      <c r="D442" s="320"/>
      <c r="E442" s="320"/>
      <c r="F442" s="320"/>
      <c r="G442" s="320"/>
      <c r="H442" s="320"/>
      <c r="I442" s="345"/>
    </row>
    <row r="443" spans="1:19" s="166" customFormat="1" ht="12.75" customHeight="1" x14ac:dyDescent="0.25">
      <c r="A443" s="171" t="s">
        <v>2350</v>
      </c>
      <c r="B443" s="46" t="str">
        <f>VLOOKUP($A$4,'Template 6'!$B$4:$KZ$122,167,FALSE)</f>
        <v>--</v>
      </c>
      <c r="C443" s="46" t="str">
        <f>VLOOKUP($A$4,'Template 6'!$B$4:$KZ$122,167,FALSE)</f>
        <v>--</v>
      </c>
      <c r="D443" s="46" t="str">
        <f>VLOOKUP($A$4,'Template 6'!$B$4:$KZ$122,167,FALSE)</f>
        <v>--</v>
      </c>
      <c r="E443" s="46" t="str">
        <f>VLOOKUP($A$4,'Template 6'!$B$4:$KZ$122,167,FALSE)</f>
        <v>--</v>
      </c>
      <c r="F443" s="46" t="str">
        <f>VLOOKUP($A$4,'Template 6'!$B$4:$KZ$122,167,FALSE)</f>
        <v>--</v>
      </c>
      <c r="G443" s="173">
        <f>VLOOKUP($A$4,'Template 6'!$B$4:$NJ$122,361,FALSE)</f>
        <v>33</v>
      </c>
      <c r="H443" s="173">
        <f>VLOOKUP($A$4,'Template 6'!$B$4:$NJ$122,362,FALSE)</f>
        <v>30</v>
      </c>
      <c r="I443" s="173" t="str">
        <f>VLOOKUP($A$4,'Template 6'!$B$4:$NJ$122,357,FALSE)</f>
        <v>--</v>
      </c>
      <c r="J443" s="165"/>
      <c r="K443" s="164"/>
    </row>
    <row r="444" spans="1:19" ht="13.2" x14ac:dyDescent="0.25">
      <c r="A444" s="42" t="s">
        <v>261</v>
      </c>
      <c r="B444" s="46" t="str">
        <f>VLOOKUP($A$4,'Template 6'!$B$4:$KZ$122,167,FALSE)</f>
        <v>--</v>
      </c>
      <c r="C444" s="46">
        <f>VLOOKUP($A$4,'Template 6'!$B$4:$KZ$122,170,FALSE)</f>
        <v>41.042150953488125</v>
      </c>
      <c r="D444" s="46">
        <f>VLOOKUP($A$4,'Template 6'!$B$4:$KZ$122,173,FALSE)</f>
        <v>37.950717270494856</v>
      </c>
      <c r="E444" s="46">
        <f>VLOOKUP($A$4,'Template 6'!$B$4:$KZ$122,176,FALSE)</f>
        <v>36.151456636722592</v>
      </c>
      <c r="F444" s="46">
        <f>VLOOKUP($A$4,'Template 6'!$B$4:$KZ$122,179,FALSE)</f>
        <v>34.162188353449096</v>
      </c>
      <c r="G444" s="46" t="str">
        <f>VLOOKUP($A$4,'Template IF 2'!$B$4:$ON$221,247,FALSE)</f>
        <v>--</v>
      </c>
      <c r="H444" s="46" t="str">
        <f>VLOOKUP($A$4,'Template IF 2'!$B$4:$ON$221,247,FALSE)</f>
        <v>--</v>
      </c>
      <c r="I444" s="46" t="str">
        <f>VLOOKUP($A$4,'Template 6'!$B$4:$KZ$122,152,FALSE)</f>
        <v>--</v>
      </c>
    </row>
    <row r="445" spans="1:19" ht="13.2" x14ac:dyDescent="0.25">
      <c r="A445" s="42" t="s">
        <v>284</v>
      </c>
      <c r="B445" s="46" t="str">
        <f>VLOOKUP($A$4,'Template 6'!$B$4:$KZ$122,167,FALSE)</f>
        <v>--</v>
      </c>
      <c r="C445" s="46" t="str">
        <f>VLOOKUP($A$4,'Template 6'!$B$4:$KZ$122,167,FALSE)</f>
        <v>--</v>
      </c>
      <c r="D445" s="46" t="str">
        <f>VLOOKUP($A$4,'Template 6'!$B$4:$KZ$122,167,FALSE)</f>
        <v>--</v>
      </c>
      <c r="E445" s="46" t="str">
        <f>VLOOKUP($A$4,'Template 6'!$B$4:$KZ$122,167,FALSE)</f>
        <v>--</v>
      </c>
      <c r="F445" s="46" t="str">
        <f>VLOOKUP($A$4,'Template 6'!$B$4:$KZ$122,167,FALSE)</f>
        <v>--</v>
      </c>
      <c r="G445" s="46">
        <f>VLOOKUP($A$4,'Template 6'!$B$4:$MQ$122,325,FALSE)</f>
        <v>33.513605690759597</v>
      </c>
      <c r="H445" s="46">
        <f>VLOOKUP($A$4,'Template 6'!$B$4:$MQ$122,328,FALSE)</f>
        <v>27.637290704885199</v>
      </c>
      <c r="I445" s="46" t="str">
        <f>VLOOKUP($A$4,'Template 6'!$B$4:$KZ$122,152,FALSE)</f>
        <v>--</v>
      </c>
    </row>
    <row r="446" spans="1:19" ht="13.2" x14ac:dyDescent="0.25">
      <c r="A446" s="42" t="s">
        <v>262</v>
      </c>
      <c r="B446" s="46" t="str">
        <f>VLOOKUP($A$4,'Template 6'!$B$4:$KZ$122,167,FALSE)</f>
        <v>--</v>
      </c>
      <c r="C446" s="46">
        <f>VLOOKUP($A$4,'Template 6'!$B$4:$KZ$122,171,FALSE)</f>
        <v>35.049223586725475</v>
      </c>
      <c r="D446" s="46">
        <f>VLOOKUP($A$4,'Template 6'!$B$4:$KZ$122,174,FALSE)</f>
        <v>33.108234852748119</v>
      </c>
      <c r="E446" s="46">
        <f>VLOOKUP($A$4,'Template 6'!$B$4:$KZ$122,177,FALSE)</f>
        <v>32.143073781265059</v>
      </c>
      <c r="F446" s="46">
        <f>VLOOKUP($A$4,'Template 6'!$B$4:$KZ$122,180,FALSE)</f>
        <v>31.269793067546107</v>
      </c>
      <c r="G446" s="46">
        <f>VLOOKUP($A$4,'Template 6'!$B$4:$MQ$122,326,FALSE)</f>
        <v>31.466362260217998</v>
      </c>
      <c r="H446" s="46">
        <f>VLOOKUP($A$4,'Template 6'!$B$4:$MQ$122,329,FALSE)</f>
        <v>27.4505302786832</v>
      </c>
      <c r="I446" s="46" t="str">
        <f>VLOOKUP($A$4,'Template 6'!$B$4:$KZ$122,152,FALSE)</f>
        <v>--</v>
      </c>
    </row>
    <row r="447" spans="1:19" ht="13.2" x14ac:dyDescent="0.25">
      <c r="A447" s="42" t="s">
        <v>285</v>
      </c>
      <c r="B447" s="46" t="str">
        <f>VLOOKUP($A$4,'Template IF 2'!$B$4:$ON$221,247,FALSE)</f>
        <v>--</v>
      </c>
      <c r="C447" s="46" t="str">
        <f>VLOOKUP($A$4,'Template IF 2'!$B$4:$ON$221,247,FALSE)</f>
        <v>--</v>
      </c>
      <c r="D447" s="46" t="str">
        <f>VLOOKUP($A$4,'Template IF 2'!$B$4:$ON$221,247,FALSE)</f>
        <v>--</v>
      </c>
      <c r="E447" s="46" t="str">
        <f>VLOOKUP($A$4,'Template IF 2'!$B$4:$ON$221,247,FALSE)</f>
        <v>--</v>
      </c>
      <c r="F447" s="46" t="str">
        <f>VLOOKUP($A$4,'Template IF 2'!$B$4:$ON$221,247,FALSE)</f>
        <v>--</v>
      </c>
      <c r="G447" s="46">
        <f>VLOOKUP($A$4,'Template 6'!$B$4:$MQ$122,327,FALSE)</f>
        <v>29.711864406779501</v>
      </c>
      <c r="H447" s="46">
        <f>VLOOKUP($A$4,'Template 6'!$B$4:$MQ$122,330,FALSE)</f>
        <v>25.2629172382258</v>
      </c>
      <c r="I447" s="46" t="str">
        <f>VLOOKUP($A$4,'Template IF 2'!$B$4:$ON$221,247,FALSE)</f>
        <v>--</v>
      </c>
    </row>
    <row r="448" spans="1:19" ht="13.2" x14ac:dyDescent="0.25">
      <c r="A448" s="42" t="s">
        <v>263</v>
      </c>
      <c r="B448" s="46" t="str">
        <f>VLOOKUP($A$4,'Template 6'!$B$4:$KZ$122,167,FALSE)</f>
        <v>--</v>
      </c>
      <c r="C448" s="46">
        <f>VLOOKUP($A$4,'Template 6'!$B$4:$KZ$122,172,FALSE)</f>
        <v>27.829727417186188</v>
      </c>
      <c r="D448" s="46">
        <f>VLOOKUP($A$4,'Template 6'!$B$4:$KZ$122,175,FALSE)</f>
        <v>26.60729607384819</v>
      </c>
      <c r="E448" s="46">
        <f>VLOOKUP($A$4,'Template 6'!$B$4:$KZ$122,178,FALSE)</f>
        <v>26.314168952583547</v>
      </c>
      <c r="F448" s="46">
        <f>VLOOKUP($A$4,'Template 6'!$B$4:$KZ$122,181,FALSE)</f>
        <v>26.278297105529926</v>
      </c>
      <c r="G448" s="46" t="str">
        <f>VLOOKUP($A$4,'Template IF 2'!$B$4:$ON$221,247,FALSE)</f>
        <v>--</v>
      </c>
      <c r="H448" s="46" t="str">
        <f>VLOOKUP($A$4,'Template IF 2'!$B$4:$ON$221,247,FALSE)</f>
        <v>--</v>
      </c>
      <c r="I448" s="46" t="str">
        <f>VLOOKUP($A$4,'Template 6'!$B$4:$KZ$122,152,FALSE)</f>
        <v>--</v>
      </c>
    </row>
    <row r="449" spans="1:11" ht="13.2" x14ac:dyDescent="0.25">
      <c r="A449" s="42"/>
      <c r="B449" s="46"/>
      <c r="C449" s="46"/>
      <c r="D449" s="46"/>
      <c r="E449" s="46"/>
      <c r="F449" s="46"/>
      <c r="G449" s="46"/>
      <c r="H449" s="46"/>
      <c r="I449" s="22"/>
    </row>
    <row r="450" spans="1:11" ht="15.75" customHeight="1" x14ac:dyDescent="0.25">
      <c r="A450" s="502" t="s">
        <v>264</v>
      </c>
      <c r="B450" s="502"/>
      <c r="C450" s="502"/>
      <c r="D450" s="502"/>
      <c r="E450" s="502"/>
      <c r="F450" s="502"/>
      <c r="G450" s="502"/>
      <c r="H450" s="502"/>
      <c r="I450" s="22"/>
    </row>
    <row r="451" spans="1:11" ht="18.75" customHeight="1" x14ac:dyDescent="0.25">
      <c r="A451" s="319" t="str">
        <f>$A$4</f>
        <v>State of Minnesota</v>
      </c>
      <c r="B451" s="319"/>
      <c r="C451" s="319"/>
      <c r="D451" s="319"/>
      <c r="E451" s="319"/>
      <c r="F451" s="319"/>
      <c r="G451" s="319"/>
      <c r="H451" s="319"/>
      <c r="I451" s="335"/>
    </row>
    <row r="452" spans="1:11" ht="13.2" x14ac:dyDescent="0.25">
      <c r="B452" s="38">
        <v>1998</v>
      </c>
      <c r="C452" s="38">
        <v>2001</v>
      </c>
      <c r="D452" s="38">
        <v>2004</v>
      </c>
      <c r="E452" s="38">
        <v>2007</v>
      </c>
      <c r="F452" s="38">
        <v>2010</v>
      </c>
      <c r="G452" s="38">
        <v>2013</v>
      </c>
      <c r="H452" s="38">
        <v>2016</v>
      </c>
      <c r="I452" s="328">
        <v>2019</v>
      </c>
    </row>
    <row r="453" spans="1:11" ht="12.75" customHeight="1" x14ac:dyDescent="0.25">
      <c r="A453" s="66" t="s">
        <v>239</v>
      </c>
      <c r="B453" s="320"/>
      <c r="C453" s="320"/>
      <c r="D453" s="320"/>
      <c r="E453" s="320"/>
      <c r="F453" s="320"/>
      <c r="G453" s="320"/>
      <c r="H453" s="320"/>
      <c r="I453" s="345"/>
    </row>
    <row r="454" spans="1:11" s="166" customFormat="1" ht="12.75" customHeight="1" x14ac:dyDescent="0.25">
      <c r="A454" s="171" t="s">
        <v>2350</v>
      </c>
      <c r="B454" s="46" t="str">
        <f>VLOOKUP($A$4,'Template 6'!$B$4:$KZ$122,182,FALSE)</f>
        <v>--</v>
      </c>
      <c r="C454" s="46" t="str">
        <f>VLOOKUP($A$4,'Template 6'!$B$4:$KZ$122,182,FALSE)</f>
        <v>--</v>
      </c>
      <c r="D454" s="46" t="str">
        <f>VLOOKUP($A$4,'Template 6'!$B$4:$KZ$122,182,FALSE)</f>
        <v>--</v>
      </c>
      <c r="E454" s="46" t="str">
        <f>VLOOKUP($A$4,'Template 6'!$B$4:$KZ$122,182,FALSE)</f>
        <v>--</v>
      </c>
      <c r="F454" s="46" t="str">
        <f>VLOOKUP($A$4,'Template 6'!$B$4:$KZ$122,182,FALSE)</f>
        <v>--</v>
      </c>
      <c r="G454" s="173">
        <f>VLOOKUP($A$4,'Template 6'!$B$4:$NJ$122,363,FALSE)</f>
        <v>42</v>
      </c>
      <c r="H454" s="173">
        <f>VLOOKUP($A$4,'Template 6'!$B$4:$NJ$122,364,FALSE)</f>
        <v>37</v>
      </c>
      <c r="I454" s="173" t="str">
        <f>VLOOKUP($A$4,'Template 6'!$B$4:$NJ$122,357,FALSE)</f>
        <v>--</v>
      </c>
      <c r="J454" s="165"/>
      <c r="K454" s="164"/>
    </row>
    <row r="455" spans="1:11" ht="13.2" x14ac:dyDescent="0.25">
      <c r="A455" s="42" t="s">
        <v>261</v>
      </c>
      <c r="B455" s="46" t="str">
        <f>VLOOKUP($A$4,'Template 6'!$B$4:$KZ$122,182,FALSE)</f>
        <v>--</v>
      </c>
      <c r="C455" s="46">
        <f>VLOOKUP($A$4,'Template 6'!$B$4:$KZ$122,185,FALSE)</f>
        <v>64.706377781988394</v>
      </c>
      <c r="D455" s="46">
        <f>VLOOKUP($A$4,'Template 6'!$B$4:$KZ$122,188,FALSE)</f>
        <v>59.558790989954062</v>
      </c>
      <c r="E455" s="46">
        <f>VLOOKUP($A$4,'Template 6'!$B$4:$KZ$122,191,FALSE)</f>
        <v>51.88956923407445</v>
      </c>
      <c r="F455" s="46">
        <f>VLOOKUP($A$4,'Template 6'!$B$4:$KZ$122,194,FALSE)</f>
        <v>48.308549350824343</v>
      </c>
      <c r="G455" s="46" t="str">
        <f>VLOOKUP($A$4,'Template IF 2'!$B$4:$ON$221,247,FALSE)</f>
        <v>--</v>
      </c>
      <c r="H455" s="46" t="str">
        <f>VLOOKUP($A$4,'Template IF 2'!$B$4:$ON$221,247,FALSE)</f>
        <v>--</v>
      </c>
      <c r="I455" s="46" t="str">
        <f>VLOOKUP($A$4,'Template 6'!$B$4:$KZ$122,152,FALSE)</f>
        <v>--</v>
      </c>
    </row>
    <row r="456" spans="1:11" ht="13.2" x14ac:dyDescent="0.25">
      <c r="A456" s="42" t="s">
        <v>284</v>
      </c>
      <c r="B456" s="46" t="str">
        <f>VLOOKUP($A$4,'Template 6'!$B$4:$KZ$122,182,FALSE)</f>
        <v>--</v>
      </c>
      <c r="C456" s="46" t="str">
        <f>VLOOKUP($A$4,'Template 6'!$B$4:$KZ$122,182,FALSE)</f>
        <v>--</v>
      </c>
      <c r="D456" s="46" t="str">
        <f>VLOOKUP($A$4,'Template 6'!$B$4:$KZ$122,182,FALSE)</f>
        <v>--</v>
      </c>
      <c r="E456" s="46" t="str">
        <f>VLOOKUP($A$4,'Template 6'!$B$4:$KZ$122,182,FALSE)</f>
        <v>--</v>
      </c>
      <c r="F456" s="46" t="str">
        <f>VLOOKUP($A$4,'Template 6'!$B$4:$KZ$122,182,FALSE)</f>
        <v>--</v>
      </c>
      <c r="G456" s="46">
        <f>VLOOKUP($A$4,'Template 6'!$B$4:$MQ$122,331,FALSE)</f>
        <v>46.278420227361501</v>
      </c>
      <c r="H456" s="46">
        <f>VLOOKUP($A$4,'Template 6'!$B$4:$MQ$122,334,FALSE)</f>
        <v>39.982520297154601</v>
      </c>
      <c r="I456" s="46" t="str">
        <f>VLOOKUP($A$4,'Template 6'!$B$4:$KZ$122,152,FALSE)</f>
        <v>--</v>
      </c>
    </row>
    <row r="457" spans="1:11" ht="13.2" x14ac:dyDescent="0.25">
      <c r="A457" s="42" t="s">
        <v>262</v>
      </c>
      <c r="B457" s="46" t="str">
        <f>VLOOKUP($A$4,'Template 6'!$B$4:$KZ$122,182,FALSE)</f>
        <v>--</v>
      </c>
      <c r="C457" s="46">
        <f>VLOOKUP($A$4,'Template 6'!$B$4:$KZ$122,186,FALSE)</f>
        <v>68.226798609254061</v>
      </c>
      <c r="D457" s="46">
        <f>VLOOKUP($A$4,'Template 6'!$B$4:$KZ$122,189,FALSE)</f>
        <v>62.243386243386134</v>
      </c>
      <c r="E457" s="46">
        <f>VLOOKUP($A$4,'Template 6'!$B$4:$KZ$122,192,FALSE)</f>
        <v>52.911943486118481</v>
      </c>
      <c r="F457" s="46">
        <f>VLOOKUP($A$4,'Template 6'!$B$4:$KZ$122,195,FALSE)</f>
        <v>49.14675015433432</v>
      </c>
      <c r="G457" s="46">
        <f>VLOOKUP($A$4,'Template 6'!$B$4:$MQ$122,332,FALSE)</f>
        <v>45.300231810364103</v>
      </c>
      <c r="H457" s="46">
        <f>VLOOKUP($A$4,'Template 6'!$B$4:$MQ$122,335,FALSE)</f>
        <v>40.201894775570302</v>
      </c>
      <c r="I457" s="46" t="str">
        <f>VLOOKUP($A$4,'Template 6'!$B$4:$KZ$122,152,FALSE)</f>
        <v>--</v>
      </c>
    </row>
    <row r="458" spans="1:11" ht="13.2" x14ac:dyDescent="0.25">
      <c r="A458" s="42" t="s">
        <v>285</v>
      </c>
      <c r="B458" s="46" t="str">
        <f>VLOOKUP($A$4,'Template 6'!$B$4:$KZ$122,182,FALSE)</f>
        <v>--</v>
      </c>
      <c r="C458" s="46" t="str">
        <f>VLOOKUP($A$4,'Template 6'!$B$4:$KZ$122,182,FALSE)</f>
        <v>--</v>
      </c>
      <c r="D458" s="46" t="str">
        <f>VLOOKUP($A$4,'Template 6'!$B$4:$KZ$122,182,FALSE)</f>
        <v>--</v>
      </c>
      <c r="E458" s="46" t="str">
        <f>VLOOKUP($A$4,'Template 6'!$B$4:$KZ$122,182,FALSE)</f>
        <v>--</v>
      </c>
      <c r="F458" s="46" t="str">
        <f>VLOOKUP($A$4,'Template 6'!$B$4:$KZ$122,182,FALSE)</f>
        <v>--</v>
      </c>
      <c r="G458" s="46">
        <f>VLOOKUP($A$4,'Template 6'!$B$4:$MQ$122,333,FALSE)</f>
        <v>44.853796193879603</v>
      </c>
      <c r="H458" s="46">
        <f>VLOOKUP($A$4,'Template 6'!$B$4:$MQ$122,336,FALSE)</f>
        <v>41.206432782006601</v>
      </c>
      <c r="I458" s="46" t="str">
        <f>VLOOKUP($A$4,'Template IF 2'!$B$4:$ON$221,247,FALSE)</f>
        <v>--</v>
      </c>
    </row>
    <row r="459" spans="1:11" ht="13.2" x14ac:dyDescent="0.25">
      <c r="A459" s="42" t="s">
        <v>263</v>
      </c>
      <c r="B459" s="46" t="str">
        <f>VLOOKUP($A$4,'Template 6'!$B$4:$KZ$122,182,FALSE)</f>
        <v>--</v>
      </c>
      <c r="C459" s="46">
        <f>VLOOKUP($A$4,'Template 6'!$B$4:$KZ$122,187,FALSE)</f>
        <v>69.28604615146358</v>
      </c>
      <c r="D459" s="46">
        <f>VLOOKUP($A$4,'Template 6'!$B$4:$KZ$122,190,FALSE)</f>
        <v>63.219737949272762</v>
      </c>
      <c r="E459" s="46">
        <f>VLOOKUP($A$4,'Template 6'!$B$4:$KZ$122,193,FALSE)</f>
        <v>55.83769335759785</v>
      </c>
      <c r="F459" s="46">
        <f>VLOOKUP($A$4,'Template 6'!$B$4:$KZ$122,196,FALSE)</f>
        <v>51.089193825042514</v>
      </c>
      <c r="G459" s="46" t="str">
        <f>VLOOKUP($A$4,'Template IF 2'!$B$4:$ON$221,247,FALSE)</f>
        <v>--</v>
      </c>
      <c r="H459" s="46" t="str">
        <f>VLOOKUP($A$4,'Template IF 2'!$B$4:$ON$221,247,FALSE)</f>
        <v>--</v>
      </c>
      <c r="I459" s="46" t="str">
        <f>VLOOKUP($A$4,'Template 6'!$B$4:$KZ$122,152,FALSE)</f>
        <v>--</v>
      </c>
    </row>
    <row r="460" spans="1:11" ht="12.75" customHeight="1" x14ac:dyDescent="0.25">
      <c r="A460" s="66" t="s">
        <v>240</v>
      </c>
      <c r="B460" s="320"/>
      <c r="C460" s="320"/>
      <c r="D460" s="320"/>
      <c r="E460" s="320"/>
      <c r="F460" s="320"/>
      <c r="G460" s="320"/>
      <c r="H460" s="320"/>
      <c r="I460" s="345"/>
    </row>
    <row r="461" spans="1:11" s="166" customFormat="1" ht="12.75" customHeight="1" x14ac:dyDescent="0.25">
      <c r="A461" s="171" t="s">
        <v>2350</v>
      </c>
      <c r="B461" s="46" t="str">
        <f>VLOOKUP($A$4,'Template 6'!$B$4:$KZ$122,197,FALSE)</f>
        <v>--</v>
      </c>
      <c r="C461" s="46" t="str">
        <f>VLOOKUP($A$4,'Template 6'!$B$4:$KZ$122,197,FALSE)</f>
        <v>--</v>
      </c>
      <c r="D461" s="46" t="str">
        <f>VLOOKUP($A$4,'Template 6'!$B$4:$KZ$122,197,FALSE)</f>
        <v>--</v>
      </c>
      <c r="E461" s="46" t="str">
        <f>VLOOKUP($A$4,'Template 6'!$B$4:$KZ$122,197,FALSE)</f>
        <v>--</v>
      </c>
      <c r="F461" s="46" t="str">
        <f>VLOOKUP($A$4,'Template 6'!$B$4:$KZ$122,197,FALSE)</f>
        <v>--</v>
      </c>
      <c r="G461" s="173">
        <f>VLOOKUP($A$4,'Template 6'!$B$4:$NJ$122,365,FALSE)</f>
        <v>8</v>
      </c>
      <c r="H461" s="173">
        <f>VLOOKUP($A$4,'Template 6'!$B$4:$NJ$122,366,FALSE)</f>
        <v>6</v>
      </c>
      <c r="I461" s="173" t="str">
        <f>VLOOKUP($A$4,'Template 6'!$B$4:$NJ$122,357,FALSE)</f>
        <v>--</v>
      </c>
      <c r="J461" s="165"/>
      <c r="K461" s="164"/>
    </row>
    <row r="462" spans="1:11" ht="13.2" x14ac:dyDescent="0.25">
      <c r="A462" s="42" t="s">
        <v>261</v>
      </c>
      <c r="B462" s="46" t="str">
        <f>VLOOKUP($A$4,'Template 6'!$B$4:$KZ$122,197,FALSE)</f>
        <v>--</v>
      </c>
      <c r="C462" s="46">
        <f>VLOOKUP($A$4,'Template 6'!$B$4:$KZ$122,200,FALSE)</f>
        <v>21.69161771208373</v>
      </c>
      <c r="D462" s="46">
        <f>VLOOKUP($A$4,'Template 6'!$B$4:$KZ$122,203,FALSE)</f>
        <v>18.351993627472631</v>
      </c>
      <c r="E462" s="46">
        <f>VLOOKUP($A$4,'Template 6'!$B$4:$KZ$122,206,FALSE)</f>
        <v>14.005800837898821</v>
      </c>
      <c r="F462" s="46">
        <f>VLOOKUP($A$4,'Template 6'!$B$4:$KZ$122,209,FALSE)</f>
        <v>12.952064333528051</v>
      </c>
      <c r="G462" s="46" t="str">
        <f>VLOOKUP($A$4,'Template IF 2'!$B$4:$ON$221,247,FALSE)</f>
        <v>--</v>
      </c>
      <c r="H462" s="46" t="str">
        <f>VLOOKUP($A$4,'Template IF 2'!$B$4:$ON$221,247,FALSE)</f>
        <v>--</v>
      </c>
      <c r="I462" s="46" t="str">
        <f>VLOOKUP($A$4,'Template 6'!$B$4:$KZ$122,152,FALSE)</f>
        <v>--</v>
      </c>
    </row>
    <row r="463" spans="1:11" ht="13.2" x14ac:dyDescent="0.25">
      <c r="A463" s="42" t="s">
        <v>284</v>
      </c>
      <c r="B463" s="46" t="str">
        <f>VLOOKUP($A$4,'Template 6'!$B$4:$KZ$122,197,FALSE)</f>
        <v>--</v>
      </c>
      <c r="C463" s="46" t="str">
        <f>VLOOKUP($A$4,'Template 6'!$B$4:$KZ$122,197,FALSE)</f>
        <v>--</v>
      </c>
      <c r="D463" s="46" t="str">
        <f>VLOOKUP($A$4,'Template 6'!$B$4:$KZ$122,197,FALSE)</f>
        <v>--</v>
      </c>
      <c r="E463" s="46" t="str">
        <f>VLOOKUP($A$4,'Template 6'!$B$4:$KZ$122,197,FALSE)</f>
        <v>--</v>
      </c>
      <c r="F463" s="46" t="str">
        <f>VLOOKUP($A$4,'Template 6'!$B$4:$KZ$122,197,FALSE)</f>
        <v>--</v>
      </c>
      <c r="G463" s="46">
        <f>VLOOKUP($A$4,'Template 6'!$B$4:$MQ$122,337,FALSE)</f>
        <v>10.525284202273699</v>
      </c>
      <c r="H463" s="46">
        <f>VLOOKUP($A$4,'Template 6'!$B$4:$MQ$122,340,FALSE)</f>
        <v>7.2080774626830699</v>
      </c>
      <c r="I463" s="46" t="str">
        <f>VLOOKUP($A$4,'Template 6'!$B$4:$KZ$122,152,FALSE)</f>
        <v>--</v>
      </c>
    </row>
    <row r="464" spans="1:11" ht="13.2" x14ac:dyDescent="0.25">
      <c r="A464" s="42" t="s">
        <v>262</v>
      </c>
      <c r="B464" s="46" t="str">
        <f>VLOOKUP($A$4,'Template 6'!$B$4:$KZ$122,197,FALSE)</f>
        <v>--</v>
      </c>
      <c r="C464" s="46">
        <f>VLOOKUP($A$4,'Template 6'!$B$4:$KZ$122,201,FALSE)</f>
        <v>26.191700783837746</v>
      </c>
      <c r="D464" s="46">
        <f>VLOOKUP($A$4,'Template 6'!$B$4:$KZ$122,204,FALSE)</f>
        <v>21.60634920634914</v>
      </c>
      <c r="E464" s="46">
        <f>VLOOKUP($A$4,'Template 6'!$B$4:$KZ$122,207,FALSE)</f>
        <v>15.781583702973476</v>
      </c>
      <c r="F464" s="46">
        <f>VLOOKUP($A$4,'Template 6'!$B$4:$KZ$122,210,FALSE)</f>
        <v>14.342093659052697</v>
      </c>
      <c r="G464" s="46">
        <f>VLOOKUP($A$4,'Template 6'!$B$4:$MQ$122,338,FALSE)</f>
        <v>10.426481218375301</v>
      </c>
      <c r="H464" s="46">
        <f>VLOOKUP($A$4,'Template 6'!$B$4:$MQ$122,341,FALSE)</f>
        <v>7.7791574687269902</v>
      </c>
      <c r="I464" s="46" t="str">
        <f>VLOOKUP($A$4,'Template 6'!$B$4:$KZ$122,152,FALSE)</f>
        <v>--</v>
      </c>
    </row>
    <row r="465" spans="1:11" ht="13.2" x14ac:dyDescent="0.25">
      <c r="A465" s="42" t="s">
        <v>285</v>
      </c>
      <c r="B465" s="46" t="str">
        <f>VLOOKUP($A$4,'Template 6'!$B$4:$KZ$122,197,FALSE)</f>
        <v>--</v>
      </c>
      <c r="C465" s="46" t="str">
        <f>VLOOKUP($A$4,'Template 6'!$B$4:$KZ$122,197,FALSE)</f>
        <v>--</v>
      </c>
      <c r="D465" s="46" t="str">
        <f>VLOOKUP($A$4,'Template 6'!$B$4:$KZ$122,197,FALSE)</f>
        <v>--</v>
      </c>
      <c r="E465" s="46" t="str">
        <f>VLOOKUP($A$4,'Template 6'!$B$4:$KZ$122,197,FALSE)</f>
        <v>--</v>
      </c>
      <c r="F465" s="46" t="str">
        <f>VLOOKUP($A$4,'Template 6'!$B$4:$KZ$122,197,FALSE)</f>
        <v>--</v>
      </c>
      <c r="G465" s="46">
        <f>VLOOKUP($A$4,'Template 6'!$B$4:$MQ$122,339,FALSE)</f>
        <v>10.380328426784599</v>
      </c>
      <c r="H465" s="46">
        <f>VLOOKUP($A$4,'Template 6'!$B$4:$MQ$122,342,FALSE)</f>
        <v>9.0825845590339593</v>
      </c>
      <c r="I465" s="46" t="str">
        <f>VLOOKUP($A$4,'Template IF 2'!$B$4:$ON$221,247,FALSE)</f>
        <v>--</v>
      </c>
    </row>
    <row r="466" spans="1:11" ht="13.2" x14ac:dyDescent="0.25">
      <c r="A466" s="42" t="s">
        <v>263</v>
      </c>
      <c r="B466" s="46" t="str">
        <f>VLOOKUP($A$4,'Template 6'!$B$4:$KZ$122,197,FALSE)</f>
        <v>--</v>
      </c>
      <c r="C466" s="46">
        <f>VLOOKUP($A$4,'Template 6'!$B$4:$KZ$122,202,FALSE)</f>
        <v>26.101904909400528</v>
      </c>
      <c r="D466" s="46">
        <f>VLOOKUP($A$4,'Template 6'!$B$4:$KZ$122,205,FALSE)</f>
        <v>21.631205673759016</v>
      </c>
      <c r="E466" s="46">
        <f>VLOOKUP($A$4,'Template 6'!$B$4:$KZ$122,208,FALSE)</f>
        <v>16.864763421291762</v>
      </c>
      <c r="F466" s="46">
        <f>VLOOKUP($A$4,'Template 6'!$B$4:$KZ$122,211,FALSE)</f>
        <v>15.028587764436908</v>
      </c>
      <c r="G466" s="46" t="str">
        <f>VLOOKUP($A$4,'Template IF 2'!$B$4:$ON$221,247,FALSE)</f>
        <v>--</v>
      </c>
      <c r="H466" s="46" t="str">
        <f>VLOOKUP($A$4,'Template IF 2'!$B$4:$ON$221,247,FALSE)</f>
        <v>--</v>
      </c>
      <c r="I466" s="46" t="str">
        <f>VLOOKUP($A$4,'Template 6'!$B$4:$KZ$122,152,FALSE)</f>
        <v>--</v>
      </c>
    </row>
    <row r="467" spans="1:11" ht="12.75" customHeight="1" x14ac:dyDescent="0.25">
      <c r="A467" s="66" t="s">
        <v>241</v>
      </c>
      <c r="B467" s="320"/>
      <c r="C467" s="320"/>
      <c r="D467" s="320"/>
      <c r="E467" s="320"/>
      <c r="F467" s="320"/>
      <c r="G467" s="320"/>
      <c r="H467" s="320"/>
      <c r="I467" s="345"/>
    </row>
    <row r="468" spans="1:11" s="166" customFormat="1" ht="12.75" customHeight="1" x14ac:dyDescent="0.25">
      <c r="A468" s="171" t="s">
        <v>2350</v>
      </c>
      <c r="B468" s="46" t="str">
        <f>VLOOKUP($A$4,'Template 6'!$B$4:$KZ$122,212,FALSE)</f>
        <v>--</v>
      </c>
      <c r="C468" s="46" t="str">
        <f>VLOOKUP($A$4,'Template 6'!$B$4:$KZ$122,212,FALSE)</f>
        <v>--</v>
      </c>
      <c r="D468" s="46" t="str">
        <f>VLOOKUP($A$4,'Template 6'!$B$4:$KZ$122,212,FALSE)</f>
        <v>--</v>
      </c>
      <c r="E468" s="46" t="str">
        <f>VLOOKUP($A$4,'Template 6'!$B$4:$KZ$122,212,FALSE)</f>
        <v>--</v>
      </c>
      <c r="F468" s="46" t="str">
        <f>VLOOKUP($A$4,'Template 6'!$B$4:$KZ$122,212,FALSE)</f>
        <v>--</v>
      </c>
      <c r="G468" s="173">
        <f>VLOOKUP($A$4,'Template 6'!$B$4:$NJ$122,367,FALSE)</f>
        <v>33</v>
      </c>
      <c r="H468" s="173">
        <f>VLOOKUP($A$4,'Template 6'!$B$4:$NJ$122,368,FALSE)</f>
        <v>32</v>
      </c>
      <c r="I468" s="173" t="str">
        <f>VLOOKUP($A$4,'Template 6'!$B$4:$NJ$122,357,FALSE)</f>
        <v>--</v>
      </c>
      <c r="J468" s="165"/>
      <c r="K468" s="164"/>
    </row>
    <row r="469" spans="1:11" ht="13.2" x14ac:dyDescent="0.25">
      <c r="A469" s="42" t="s">
        <v>261</v>
      </c>
      <c r="B469" s="46" t="str">
        <f>VLOOKUP($A$4,'Template 6'!$B$4:$KZ$122,212,FALSE)</f>
        <v>--</v>
      </c>
      <c r="C469" s="46">
        <f>VLOOKUP($A$4,'Template 6'!$B$4:$KZ$122,215,FALSE)</f>
        <v>26.859060108330823</v>
      </c>
      <c r="D469" s="46">
        <f>VLOOKUP($A$4,'Template 6'!$B$4:$KZ$122,218,FALSE)</f>
        <v>33.661593554163112</v>
      </c>
      <c r="E469" s="46">
        <f>VLOOKUP($A$4,'Template 6'!$B$4:$KZ$122,221,FALSE)</f>
        <v>37.034599267206247</v>
      </c>
      <c r="F469" s="47">
        <f>VLOOKUP($A$4,'Template 6'!$B$4:$KZ$122,224,FALSE)</f>
        <v>33.019473081329195</v>
      </c>
      <c r="G469" s="47" t="str">
        <f>VLOOKUP($A$4,'Template IF 2'!$B$4:$ON$221,247,FALSE)</f>
        <v>--</v>
      </c>
      <c r="H469" s="47" t="str">
        <f>VLOOKUP($A$4,'Template IF 2'!$B$4:$ON$221,247,FALSE)</f>
        <v>--</v>
      </c>
      <c r="I469" s="46" t="str">
        <f>VLOOKUP($A$4,'Template 6'!$B$4:$KZ$122,152,FALSE)</f>
        <v>--</v>
      </c>
    </row>
    <row r="470" spans="1:11" ht="13.2" x14ac:dyDescent="0.25">
      <c r="A470" s="42" t="s">
        <v>284</v>
      </c>
      <c r="B470" s="46" t="str">
        <f>VLOOKUP($A$4,'Template 6'!$B$4:$KZ$122,212,FALSE)</f>
        <v>--</v>
      </c>
      <c r="C470" s="46" t="str">
        <f>VLOOKUP($A$4,'Template 6'!$B$4:$KZ$122,212,FALSE)</f>
        <v>--</v>
      </c>
      <c r="D470" s="46" t="str">
        <f>VLOOKUP($A$4,'Template 6'!$B$4:$KZ$122,212,FALSE)</f>
        <v>--</v>
      </c>
      <c r="E470" s="46" t="str">
        <f>VLOOKUP($A$4,'Template 6'!$B$4:$KZ$122,212,FALSE)</f>
        <v>--</v>
      </c>
      <c r="F470" s="46" t="str">
        <f>VLOOKUP($A$4,'Template 6'!$B$4:$KZ$122,212,FALSE)</f>
        <v>--</v>
      </c>
      <c r="G470" s="47">
        <f>VLOOKUP($A$4,'Template 6'!$B$4:$MQ$122,343,FALSE)</f>
        <v>34.155904624206499</v>
      </c>
      <c r="H470" s="47">
        <f>VLOOKUP($A$4,'Template 6'!$B$4:$MQ$122,346,FALSE)</f>
        <v>29.036788065748699</v>
      </c>
      <c r="I470" s="46" t="str">
        <f>VLOOKUP($A$4,'Template 6'!$B$4:$KZ$122,152,FALSE)</f>
        <v>--</v>
      </c>
    </row>
    <row r="471" spans="1:11" ht="13.2" x14ac:dyDescent="0.25">
      <c r="A471" s="42" t="s">
        <v>262</v>
      </c>
      <c r="B471" s="46" t="str">
        <f>VLOOKUP($A$4,'Template 6'!$B$4:$KZ$122,212,FALSE)</f>
        <v>--</v>
      </c>
      <c r="C471" s="46">
        <f>VLOOKUP($A$4,'Template 6'!$B$4:$KZ$122,216,FALSE)</f>
        <v>23.036990332072431</v>
      </c>
      <c r="D471" s="46">
        <f>VLOOKUP($A$4,'Template 6'!$B$4:$KZ$122,219,FALSE)</f>
        <v>31.750620213569082</v>
      </c>
      <c r="E471" s="46">
        <f>VLOOKUP($A$4,'Template 6'!$B$4:$KZ$122,222,FALSE)</f>
        <v>38.846992832658295</v>
      </c>
      <c r="F471" s="47">
        <f>VLOOKUP($A$4,'Template 6'!$B$4:$KZ$122,225,FALSE)</f>
        <v>33.677114028038119</v>
      </c>
      <c r="G471" s="47">
        <f>VLOOKUP($A$4,'Template 6'!$B$4:$MQ$122,344,FALSE)</f>
        <v>34.074184938512097</v>
      </c>
      <c r="H471" s="47">
        <f>VLOOKUP($A$4,'Template 6'!$B$4:$MQ$122,347,FALSE)</f>
        <v>30.940257585881302</v>
      </c>
      <c r="I471" s="46" t="str">
        <f>VLOOKUP($A$4,'Template 6'!$B$4:$KZ$122,152,FALSE)</f>
        <v>--</v>
      </c>
    </row>
    <row r="472" spans="1:11" ht="13.2" x14ac:dyDescent="0.25">
      <c r="A472" s="42" t="s">
        <v>285</v>
      </c>
      <c r="B472" s="46" t="str">
        <f>VLOOKUP($A$4,'Template 6'!$B$4:$KZ$122,212,FALSE)</f>
        <v>--</v>
      </c>
      <c r="C472" s="46" t="str">
        <f>VLOOKUP($A$4,'Template 6'!$B$4:$KZ$122,212,FALSE)</f>
        <v>--</v>
      </c>
      <c r="D472" s="46" t="str">
        <f>VLOOKUP($A$4,'Template 6'!$B$4:$KZ$122,212,FALSE)</f>
        <v>--</v>
      </c>
      <c r="E472" s="46" t="str">
        <f>VLOOKUP($A$4,'Template 6'!$B$4:$KZ$122,212,FALSE)</f>
        <v>--</v>
      </c>
      <c r="F472" s="46" t="str">
        <f>VLOOKUP($A$4,'Template 6'!$B$4:$KZ$122,212,FALSE)</f>
        <v>--</v>
      </c>
      <c r="G472" s="47">
        <f>VLOOKUP($A$4,'Template 6'!$B$4:$MQ$122,345,FALSE)</f>
        <v>31.111616405650398</v>
      </c>
      <c r="H472" s="47">
        <f>VLOOKUP($A$4,'Template 6'!$B$4:$MQ$122,348,FALSE)</f>
        <v>27.9177053783777</v>
      </c>
      <c r="I472" s="46" t="str">
        <f>VLOOKUP($A$4,'Template IF 2'!$B$4:$ON$221,247,FALSE)</f>
        <v>--</v>
      </c>
    </row>
    <row r="473" spans="1:11" ht="13.2" x14ac:dyDescent="0.25">
      <c r="A473" s="42" t="s">
        <v>263</v>
      </c>
      <c r="B473" s="46" t="str">
        <f>VLOOKUP($A$4,'Template 6'!$B$4:$KZ$122,212,FALSE)</f>
        <v>--</v>
      </c>
      <c r="C473" s="46">
        <f>VLOOKUP($A$4,'Template 6'!$B$4:$KZ$122,217,FALSE)</f>
        <v>16.992576212288878</v>
      </c>
      <c r="D473" s="46">
        <f>VLOOKUP($A$4,'Template 6'!$B$4:$KZ$122,220,FALSE)</f>
        <v>25.454099917297235</v>
      </c>
      <c r="E473" s="46">
        <f>VLOOKUP($A$4,'Template 6'!$B$4:$KZ$122,223,FALSE)</f>
        <v>32.578822044352869</v>
      </c>
      <c r="F473" s="47">
        <f>VLOOKUP($A$4,'Template 6'!$B$4:$KZ$122,226,FALSE)</f>
        <v>28.556590981218275</v>
      </c>
      <c r="G473" s="47" t="str">
        <f>VLOOKUP($A$4,'Template IF 2'!$B$4:$ON$221,247,FALSE)</f>
        <v>--</v>
      </c>
      <c r="H473" s="47" t="str">
        <f>VLOOKUP($A$4,'Template IF 2'!$B$4:$ON$221,247,FALSE)</f>
        <v>--</v>
      </c>
      <c r="I473" s="46" t="str">
        <f>VLOOKUP($A$4,'Template 6'!$B$4:$KZ$122,152,FALSE)</f>
        <v>--</v>
      </c>
    </row>
    <row r="474" spans="1:11" ht="12.75" customHeight="1" x14ac:dyDescent="0.25">
      <c r="A474" s="66" t="s">
        <v>242</v>
      </c>
      <c r="B474" s="320"/>
      <c r="C474" s="320"/>
      <c r="D474" s="320"/>
      <c r="E474" s="320"/>
      <c r="F474" s="320"/>
      <c r="G474" s="320"/>
      <c r="H474" s="320"/>
      <c r="I474" s="345"/>
    </row>
    <row r="475" spans="1:11" s="166" customFormat="1" ht="12.75" customHeight="1" x14ac:dyDescent="0.25">
      <c r="A475" s="171" t="s">
        <v>2350</v>
      </c>
      <c r="B475" s="47" t="str">
        <f>VLOOKUP($A$4,'Template 6'!$B$4:$KZ$122,227,FALSE)</f>
        <v>--</v>
      </c>
      <c r="C475" s="47" t="str">
        <f>VLOOKUP($A$4,'Template 6'!$B$4:$KZ$122,227,FALSE)</f>
        <v>--</v>
      </c>
      <c r="D475" s="47" t="str">
        <f>VLOOKUP($A$4,'Template 6'!$B$4:$KZ$122,227,FALSE)</f>
        <v>--</v>
      </c>
      <c r="E475" s="47" t="str">
        <f>VLOOKUP($A$4,'Template 6'!$B$4:$KZ$122,227,FALSE)</f>
        <v>--</v>
      </c>
      <c r="F475" s="47" t="str">
        <f>VLOOKUP($A$4,'Template 6'!$B$4:$KZ$122,227,FALSE)</f>
        <v>--</v>
      </c>
      <c r="G475" s="173">
        <f>VLOOKUP($A$4,'Template 6'!$B$4:$NJ$122,369,FALSE)</f>
        <v>9</v>
      </c>
      <c r="H475" s="173">
        <f>VLOOKUP($A$4,'Template 6'!$B$4:$NJ$122,370,FALSE)</f>
        <v>9</v>
      </c>
      <c r="I475" s="173" t="str">
        <f>VLOOKUP($A$4,'Template 6'!$B$4:$NJ$122,357,FALSE)</f>
        <v>--</v>
      </c>
      <c r="J475" s="165"/>
      <c r="K475" s="164"/>
    </row>
    <row r="476" spans="1:11" ht="13.2" x14ac:dyDescent="0.25">
      <c r="A476" s="42" t="s">
        <v>261</v>
      </c>
      <c r="B476" s="47" t="str">
        <f>VLOOKUP($A$4,'Template 6'!$B$4:$KZ$122,227,FALSE)</f>
        <v>--</v>
      </c>
      <c r="C476" s="47">
        <f>VLOOKUP($A$4,'Template 6'!$B$4:$KZ$122,230,FALSE)</f>
        <v>9.8375035635182773</v>
      </c>
      <c r="D476" s="47">
        <f>VLOOKUP($A$4,'Template 6'!$B$4:$KZ$122,233,FALSE)</f>
        <v>12.517503385900826</v>
      </c>
      <c r="E476" s="47">
        <f>VLOOKUP($A$4,'Template 6'!$B$4:$KZ$122,236,FALSE)</f>
        <v>13.690515368919977</v>
      </c>
      <c r="F476" s="47">
        <f>VLOOKUP($A$4,'Template 6'!$B$4:$KZ$122,239,FALSE)</f>
        <v>12.096219931271495</v>
      </c>
      <c r="G476" s="47" t="str">
        <f>VLOOKUP($A$4,'Template IF 2'!$B$4:$ON$221,247,FALSE)</f>
        <v>--</v>
      </c>
      <c r="H476" s="47" t="str">
        <f>VLOOKUP($A$4,'Template IF 2'!$B$4:$ON$221,247,FALSE)</f>
        <v>--</v>
      </c>
      <c r="I476" s="46" t="str">
        <f>VLOOKUP($A$4,'Template 6'!$B$4:$KZ$122,152,FALSE)</f>
        <v>--</v>
      </c>
    </row>
    <row r="477" spans="1:11" ht="13.2" x14ac:dyDescent="0.25">
      <c r="A477" s="42" t="s">
        <v>284</v>
      </c>
      <c r="B477" s="47" t="str">
        <f>VLOOKUP($A$4,'Template IF 2'!$B$4:$ON$221,247,FALSE)</f>
        <v>--</v>
      </c>
      <c r="C477" s="47" t="str">
        <f>VLOOKUP($A$4,'Template IF 2'!$B$4:$ON$221,247,FALSE)</f>
        <v>--</v>
      </c>
      <c r="D477" s="47" t="str">
        <f>VLOOKUP($A$4,'Template IF 2'!$B$4:$ON$221,247,FALSE)</f>
        <v>--</v>
      </c>
      <c r="E477" s="47" t="str">
        <f>VLOOKUP($A$4,'Template IF 2'!$B$4:$ON$221,247,FALSE)</f>
        <v>--</v>
      </c>
      <c r="F477" s="47" t="str">
        <f>VLOOKUP($A$4,'Template IF 2'!$B$4:$ON$221,247,FALSE)</f>
        <v>--</v>
      </c>
      <c r="G477" s="47">
        <f>VLOOKUP($A$4,'Template 6'!$B$4:$MQ$122,349,FALSE)</f>
        <v>10.2482417232338</v>
      </c>
      <c r="H477" s="47">
        <f>VLOOKUP($A$4,'Template 6'!$B$4:$MQ$122,352,FALSE)</f>
        <v>7.6177540402412598</v>
      </c>
      <c r="I477" s="46" t="str">
        <f>VLOOKUP($A$4,'Template 6'!$B$4:$KZ$122,152,FALSE)</f>
        <v>--</v>
      </c>
    </row>
    <row r="478" spans="1:11" ht="13.2" x14ac:dyDescent="0.25">
      <c r="A478" s="42" t="s">
        <v>262</v>
      </c>
      <c r="B478" s="47" t="str">
        <f>VLOOKUP($A$4,'Template 6'!$B$4:$KZ$122,228,FALSE)</f>
        <v>--</v>
      </c>
      <c r="C478" s="47">
        <f>VLOOKUP($A$4,'Template 6'!$B$4:$KZ$122,231,FALSE)</f>
        <v>7.6817990752417051</v>
      </c>
      <c r="D478" s="47">
        <f>VLOOKUP($A$4,'Template 6'!$B$4:$KZ$122,234,FALSE)</f>
        <v>10.69140330061485</v>
      </c>
      <c r="E478" s="47">
        <f>VLOOKUP($A$4,'Template 6'!$B$4:$KZ$122,237,FALSE)</f>
        <v>13.418510439389276</v>
      </c>
      <c r="F478" s="47">
        <f>VLOOKUP($A$4,'Template 6'!$B$4:$KZ$122,240,FALSE)</f>
        <v>11.449683007411338</v>
      </c>
      <c r="G478" s="47">
        <f>VLOOKUP($A$4,'Template 6'!$B$4:$MQ$122,350,FALSE)</f>
        <v>10.0501384419667</v>
      </c>
      <c r="H478" s="47">
        <f>VLOOKUP($A$4,'Template 6'!$B$4:$MQ$122,353,FALSE)</f>
        <v>7.9188074557058297</v>
      </c>
      <c r="I478" s="46" t="str">
        <f>VLOOKUP($A$4,'Template 6'!$B$4:$KZ$122,152,FALSE)</f>
        <v>--</v>
      </c>
    </row>
    <row r="479" spans="1:11" ht="13.2" x14ac:dyDescent="0.25">
      <c r="A479" s="42" t="s">
        <v>285</v>
      </c>
      <c r="B479" s="47" t="str">
        <f>VLOOKUP($A$4,'Template IF 2'!$B$4:$ON$221,247,FALSE)</f>
        <v>--</v>
      </c>
      <c r="C479" s="47" t="str">
        <f>VLOOKUP($A$4,'Template IF 2'!$B$4:$ON$221,247,FALSE)</f>
        <v>--</v>
      </c>
      <c r="D479" s="47" t="str">
        <f>VLOOKUP($A$4,'Template IF 2'!$B$4:$ON$221,247,FALSE)</f>
        <v>--</v>
      </c>
      <c r="E479" s="47" t="str">
        <f>VLOOKUP($A$4,'Template IF 2'!$B$4:$ON$221,247,FALSE)</f>
        <v>--</v>
      </c>
      <c r="F479" s="47" t="str">
        <f>VLOOKUP($A$4,'Template IF 2'!$B$4:$ON$221,247,FALSE)</f>
        <v>--</v>
      </c>
      <c r="G479" s="47">
        <f>VLOOKUP($A$4,'Template 6'!$B$4:$MQ$122,351,FALSE)</f>
        <v>8.5240030696642499</v>
      </c>
      <c r="H479" s="47">
        <f>VLOOKUP($A$4,'Template 6'!$B$4:$MQ$122,354,FALSE)</f>
        <v>7.0259892833605697</v>
      </c>
      <c r="I479" s="46" t="str">
        <f>VLOOKUP($A$4,'Template IF 2'!$B$4:$ON$221,247,FALSE)</f>
        <v>--</v>
      </c>
    </row>
    <row r="480" spans="1:11" ht="13.2" x14ac:dyDescent="0.25">
      <c r="A480" s="42" t="s">
        <v>263</v>
      </c>
      <c r="B480" s="47" t="str">
        <f>VLOOKUP($A$4,'Template 6'!$B$4:$KZ$122,229,FALSE)</f>
        <v>--</v>
      </c>
      <c r="C480" s="47">
        <f>VLOOKUP($A$4,'Template 6'!$B$4:$KZ$122,232,FALSE)</f>
        <v>4.7291107250039692</v>
      </c>
      <c r="D480" s="47">
        <f>VLOOKUP($A$4,'Template 6'!$B$4:$KZ$122,235,FALSE)</f>
        <v>7.3421753913069594</v>
      </c>
      <c r="E480" s="47">
        <f>VLOOKUP($A$4,'Template 6'!$B$4:$KZ$122,238,FALSE)</f>
        <v>9.645121496399641</v>
      </c>
      <c r="F480" s="47">
        <f>VLOOKUP($A$4,'Template 6'!$B$4:$KZ$122,241,FALSE)</f>
        <v>9.0332073512015487</v>
      </c>
      <c r="G480" s="47" t="str">
        <f>VLOOKUP($A$4,'Template IF 2'!$B$4:$ON$221,247,FALSE)</f>
        <v>--</v>
      </c>
      <c r="H480" s="47" t="str">
        <f>VLOOKUP($A$4,'Template IF 2'!$B$4:$ON$221,247,FALSE)</f>
        <v>--</v>
      </c>
      <c r="I480" s="46" t="str">
        <f>VLOOKUP($A$4,'Template 6'!$B$4:$KZ$122,152,FALSE)</f>
        <v>--</v>
      </c>
    </row>
    <row r="481" spans="1:11" ht="12.75" customHeight="1" x14ac:dyDescent="0.25">
      <c r="A481" s="66" t="s">
        <v>243</v>
      </c>
      <c r="B481" s="320"/>
      <c r="C481" s="320"/>
      <c r="D481" s="320"/>
      <c r="E481" s="320"/>
      <c r="F481" s="320"/>
      <c r="G481" s="320"/>
      <c r="H481" s="320"/>
      <c r="I481" s="345"/>
    </row>
    <row r="482" spans="1:11" s="166" customFormat="1" ht="12.75" customHeight="1" x14ac:dyDescent="0.25">
      <c r="A482" s="171" t="s">
        <v>2350</v>
      </c>
      <c r="B482" s="173" t="str">
        <f>VLOOKUP($A$4,'Template 6'!$B$4:$OE$122,371,FALSE)</f>
        <v>--</v>
      </c>
      <c r="C482" s="173" t="str">
        <f>VLOOKUP($A$4,'Template 6'!$B$4:$OE$122,371,FALSE)</f>
        <v>--</v>
      </c>
      <c r="D482" s="173" t="str">
        <f>VLOOKUP($A$4,'Template 6'!$B$4:$OE$122,371,FALSE)</f>
        <v>--</v>
      </c>
      <c r="E482" s="173" t="str">
        <f>VLOOKUP($A$4,'Template 6'!$B$4:$OE$122,371,FALSE)</f>
        <v>--</v>
      </c>
      <c r="F482" s="173" t="str">
        <f>VLOOKUP($A$4,'Template 6'!$B$4:$OE$122,371,FALSE)</f>
        <v>--</v>
      </c>
      <c r="G482" s="173" t="str">
        <f>VLOOKUP($A$4,'Template 6'!$B$4:$OE$122,371,FALSE)</f>
        <v>--</v>
      </c>
      <c r="H482" s="173" t="str">
        <f>VLOOKUP($A$4,'Template 6'!$B$4:$OE$122,371,FALSE)</f>
        <v>--</v>
      </c>
      <c r="I482" s="44" t="str">
        <f>VLOOKUP($A$4,'Template 6'!$B$4:$PZ$122,428,FALSE)</f>
        <v>--</v>
      </c>
      <c r="J482" s="165"/>
      <c r="K482" s="164"/>
    </row>
    <row r="483" spans="1:11" ht="13.2" x14ac:dyDescent="0.25">
      <c r="A483" s="42" t="s">
        <v>261</v>
      </c>
      <c r="B483" s="47" t="str">
        <f>VLOOKUP($A$4,'Template 6'!$B$4:$KZ$122,242,FALSE)</f>
        <v>--</v>
      </c>
      <c r="C483" s="47" t="str">
        <f>VLOOKUP($A$4,'Template 6'!$B$4:$KZ$122,245,FALSE)</f>
        <v>--</v>
      </c>
      <c r="D483" s="47" t="str">
        <f>VLOOKUP($A$4,'Template 6'!$B$4:$KZ$122,248,FALSE)</f>
        <v>--</v>
      </c>
      <c r="E483" s="47" t="str">
        <f>VLOOKUP($A$4,'Template 6'!$B$4:$KZ$122,251,FALSE)</f>
        <v>--</v>
      </c>
      <c r="F483" s="48" t="str">
        <f>VLOOKUP($A$4,'Template 6'!$B$4:$KZ$122,254,FALSE)</f>
        <v>--</v>
      </c>
      <c r="G483" s="48" t="str">
        <f>VLOOKUP($A$4,'Template 6'!$B$4:$KZ$122,254,FALSE)</f>
        <v>--</v>
      </c>
      <c r="H483" s="48" t="str">
        <f>VLOOKUP($A$4,'Template 6'!$B$4:$KZ$122,254,FALSE)</f>
        <v>--</v>
      </c>
      <c r="I483" s="48" t="str">
        <f>VLOOKUP($A$4,'Template 6'!$B$4:$KZ$122,254,FALSE)</f>
        <v>--</v>
      </c>
    </row>
    <row r="484" spans="1:11" ht="13.2" x14ac:dyDescent="0.25">
      <c r="A484" s="42" t="s">
        <v>284</v>
      </c>
      <c r="B484" s="47" t="str">
        <f>VLOOKUP($A$4,'Template 6'!$B$4:$OE$122,371,FALSE)</f>
        <v>--</v>
      </c>
      <c r="C484" s="47" t="str">
        <f>VLOOKUP($A$4,'Template 6'!$B$4:$OE$122,371,FALSE)</f>
        <v>--</v>
      </c>
      <c r="D484" s="47" t="str">
        <f>VLOOKUP($A$4,'Template 6'!$B$4:$OE$122,371,FALSE)</f>
        <v>--</v>
      </c>
      <c r="E484" s="47" t="str">
        <f>VLOOKUP($A$4,'Template 6'!$B$4:$OE$122,371,FALSE)</f>
        <v>--</v>
      </c>
      <c r="F484" s="47" t="str">
        <f>VLOOKUP($A$4,'Template 6'!$B$4:$OE$122,371,FALSE)</f>
        <v>--</v>
      </c>
      <c r="G484" s="44">
        <f>VLOOKUP($A$4,'Template 6'!$B$4:$OE$122,372,FALSE)</f>
        <v>12.858395921276101</v>
      </c>
      <c r="H484" s="44">
        <f>VLOOKUP($A$4,'Template 6'!$B$4:$OE$122,376,FALSE)</f>
        <v>13.893117748963199</v>
      </c>
      <c r="I484" s="44">
        <f>VLOOKUP($A$4,'Template 6'!$B$4:$PZ$122,429,FALSE)</f>
        <v>14.021100746764477</v>
      </c>
    </row>
    <row r="485" spans="1:11" ht="13.2" x14ac:dyDescent="0.25">
      <c r="A485" s="42" t="s">
        <v>262</v>
      </c>
      <c r="B485" s="47" t="str">
        <f>VLOOKUP($A$4,'Template 6'!$B$4:$KZ$122,243,FALSE)</f>
        <v>--</v>
      </c>
      <c r="C485" s="47" t="str">
        <f>VLOOKUP($A$4,'Template 6'!$B$4:$KZ$122,246,FALSE)</f>
        <v>--</v>
      </c>
      <c r="D485" s="47" t="str">
        <f>VLOOKUP($A$4,'Template 6'!$B$4:$KZ$122,249,FALSE)</f>
        <v>--</v>
      </c>
      <c r="E485" s="46">
        <f>VLOOKUP($A$4,'Template 6'!$B$4:$KZ$122,252,FALSE)</f>
        <v>13.373019385677578</v>
      </c>
      <c r="F485" s="46">
        <f>VLOOKUP($A$4,'Template 6'!$B$4:$KZ$122,255,FALSE)</f>
        <v>13.256010631871465</v>
      </c>
      <c r="G485" s="44">
        <f>VLOOKUP($A$4,'Template 6'!$B$4:$OE$122,373,FALSE)</f>
        <v>13.519319066670199</v>
      </c>
      <c r="H485" s="44">
        <f>VLOOKUP($A$4,'Template 6'!$B$4:$OE$122,377,FALSE)</f>
        <v>13.9805144388509</v>
      </c>
      <c r="I485" s="44">
        <f>VLOOKUP($A$4,'Template 6'!$B$4:$PZ$122,430,FALSE)</f>
        <v>14.412751241581981</v>
      </c>
    </row>
    <row r="486" spans="1:11" ht="13.2" x14ac:dyDescent="0.25">
      <c r="A486" s="42" t="s">
        <v>285</v>
      </c>
      <c r="B486" s="47" t="str">
        <f>VLOOKUP($A$4,'Template 6'!$B$4:$OE$122,371,FALSE)</f>
        <v>--</v>
      </c>
      <c r="C486" s="47" t="str">
        <f>VLOOKUP($A$4,'Template 6'!$B$4:$OE$122,371,FALSE)</f>
        <v>--</v>
      </c>
      <c r="D486" s="47" t="str">
        <f>VLOOKUP($A$4,'Template 6'!$B$4:$OE$122,371,FALSE)</f>
        <v>--</v>
      </c>
      <c r="E486" s="47" t="str">
        <f>VLOOKUP($A$4,'Template 6'!$B$4:$OE$122,371,FALSE)</f>
        <v>--</v>
      </c>
      <c r="F486" s="47" t="str">
        <f>VLOOKUP($A$4,'Template 6'!$B$4:$OE$122,371,FALSE)</f>
        <v>--</v>
      </c>
      <c r="G486" s="44">
        <f>VLOOKUP($A$4,'Template 6'!$B$4:$OE$122,374,FALSE)</f>
        <v>12.513290017719999</v>
      </c>
      <c r="H486" s="44">
        <f>VLOOKUP($A$4,'Template 6'!$B$4:$OE$122,378,FALSE)</f>
        <v>13.8056121837151</v>
      </c>
      <c r="I486" s="44">
        <f>VLOOKUP($A$4,'Template 6'!$B$4:$PZ$122,431,FALSE)</f>
        <v>13.944674786214113</v>
      </c>
    </row>
    <row r="487" spans="1:11" ht="13.2" x14ac:dyDescent="0.25">
      <c r="A487" s="42" t="s">
        <v>263</v>
      </c>
      <c r="B487" s="47" t="str">
        <f>VLOOKUP($A$4,'Template 6'!$B$4:$KZ$122,244,FALSE)</f>
        <v>--</v>
      </c>
      <c r="C487" s="47" t="str">
        <f>VLOOKUP($A$4,'Template 6'!$B$4:$KZ$122,247,FALSE)</f>
        <v>--</v>
      </c>
      <c r="D487" s="47" t="str">
        <f>VLOOKUP($A$4,'Template 6'!$B$4:$KZ$122,250,FALSE)</f>
        <v>--</v>
      </c>
      <c r="E487" s="46">
        <f>VLOOKUP($A$4,'Template 6'!$B$4:$KZ$122,253,FALSE)</f>
        <v>12.39576887946016</v>
      </c>
      <c r="F487" s="46">
        <f>VLOOKUP($A$4,'Template 6'!$B$4:$KZ$122,256,FALSE)</f>
        <v>11.92875838623296</v>
      </c>
      <c r="G487" s="48" t="str">
        <f>VLOOKUP($A$4,'Template 6'!$B$4:$KZ$122,254,FALSE)</f>
        <v>--</v>
      </c>
      <c r="H487" s="48" t="str">
        <f>VLOOKUP($A$4,'Template 6'!$B$4:$KZ$122,254,FALSE)</f>
        <v>--</v>
      </c>
      <c r="I487" s="48" t="str">
        <f>VLOOKUP($A$4,'Template 6'!$B$4:$KZ$122,254,FALSE)</f>
        <v>--</v>
      </c>
    </row>
    <row r="488" spans="1:11" ht="12.75" customHeight="1" x14ac:dyDescent="0.25">
      <c r="A488" s="66" t="s">
        <v>244</v>
      </c>
      <c r="B488" s="320"/>
      <c r="C488" s="320"/>
      <c r="D488" s="320"/>
      <c r="E488" s="320"/>
      <c r="F488" s="320"/>
      <c r="G488" s="320"/>
      <c r="H488" s="320"/>
      <c r="I488" s="345"/>
    </row>
    <row r="489" spans="1:11" s="166" customFormat="1" ht="12.75" customHeight="1" x14ac:dyDescent="0.25">
      <c r="A489" s="171" t="s">
        <v>2350</v>
      </c>
      <c r="B489" s="173" t="str">
        <f>VLOOKUP($A$4,'Template 6'!$B$4:$OE$122,379,FALSE)</f>
        <v>--</v>
      </c>
      <c r="C489" s="173" t="str">
        <f>VLOOKUP($A$4,'Template 6'!$B$4:$OE$122,379,FALSE)</f>
        <v>--</v>
      </c>
      <c r="D489" s="173" t="str">
        <f>VLOOKUP($A$4,'Template 6'!$B$4:$OE$122,379,FALSE)</f>
        <v>--</v>
      </c>
      <c r="E489" s="173" t="str">
        <f>VLOOKUP($A$4,'Template 6'!$B$4:$OE$122,379,FALSE)</f>
        <v>--</v>
      </c>
      <c r="F489" s="173" t="str">
        <f>VLOOKUP($A$4,'Template 6'!$B$4:$OE$122,379,FALSE)</f>
        <v>--</v>
      </c>
      <c r="G489" s="173" t="str">
        <f>VLOOKUP($A$4,'Template 6'!$B$4:$OE$122,379,FALSE)</f>
        <v>--</v>
      </c>
      <c r="H489" s="173" t="str">
        <f>VLOOKUP($A$4,'Template 6'!$B$4:$OE$122,379,FALSE)</f>
        <v>--</v>
      </c>
      <c r="I489" s="44" t="str">
        <f>VLOOKUP($A$4,'Template 6'!$B$4:$PZ$122,432,FALSE)</f>
        <v>--</v>
      </c>
      <c r="J489" s="165"/>
      <c r="K489" s="164"/>
    </row>
    <row r="490" spans="1:11" ht="13.2" x14ac:dyDescent="0.25">
      <c r="A490" s="42" t="s">
        <v>261</v>
      </c>
      <c r="B490" s="271" t="str">
        <f>VLOOKUP($A$4,'Template 6'!$B$4:$KZ$122,257,FALSE)</f>
        <v>--</v>
      </c>
      <c r="C490" s="271" t="str">
        <f>VLOOKUP($A$4,'Template 6'!$B$4:$KZ$122,260,FALSE)</f>
        <v>--</v>
      </c>
      <c r="D490" s="43" t="str">
        <f>VLOOKUP($A$4,'Template 6'!$B$4:$KZ$122,263,FALSE)</f>
        <v>--</v>
      </c>
      <c r="E490" s="43" t="str">
        <f>VLOOKUP($A$4,'Template 6'!$B$4:$KZ$122,266,FALSE)</f>
        <v>--</v>
      </c>
      <c r="F490" s="271" t="str">
        <f>VLOOKUP($A$4,'Template 6'!$B$4:$KZ$122,269,FALSE)</f>
        <v>--</v>
      </c>
      <c r="G490" s="271" t="str">
        <f>VLOOKUP($A$4,'Template 6'!$B$4:$KZ$122,269,FALSE)</f>
        <v>--</v>
      </c>
      <c r="H490" s="271" t="str">
        <f>VLOOKUP($A$4,'Template 6'!$B$4:$KZ$122,269,FALSE)</f>
        <v>--</v>
      </c>
      <c r="I490" s="271" t="str">
        <f>VLOOKUP($A$4,'Template 6'!$B$4:$KZ$122,269,FALSE)</f>
        <v>--</v>
      </c>
    </row>
    <row r="491" spans="1:11" ht="13.2" x14ac:dyDescent="0.25">
      <c r="A491" s="42" t="s">
        <v>284</v>
      </c>
      <c r="B491" s="271" t="str">
        <f>VLOOKUP($A$4,'Template 6'!$B$4:$KZ$122,257,FALSE)</f>
        <v>--</v>
      </c>
      <c r="C491" s="271" t="str">
        <f>VLOOKUP($A$4,'Template 6'!$B$4:$KZ$122,257,FALSE)</f>
        <v>--</v>
      </c>
      <c r="D491" s="271" t="str">
        <f>VLOOKUP($A$4,'Template 6'!$B$4:$KZ$122,257,FALSE)</f>
        <v>--</v>
      </c>
      <c r="E491" s="271" t="str">
        <f>VLOOKUP($A$4,'Template 6'!$B$4:$KZ$122,257,FALSE)</f>
        <v>--</v>
      </c>
      <c r="F491" s="271" t="str">
        <f>VLOOKUP($A$4,'Template 6'!$B$4:$KZ$122,257,FALSE)</f>
        <v>--</v>
      </c>
      <c r="G491" s="44">
        <f>VLOOKUP($A$4,'Template 6'!$B$4:$OE$122,380,FALSE)</f>
        <v>8.0998848747328562</v>
      </c>
      <c r="H491" s="44">
        <f>VLOOKUP($A$4,'Template 6'!$B$4:$OE$122,384,FALSE)</f>
        <v>9.2340805291616892</v>
      </c>
      <c r="I491" s="44">
        <f>VLOOKUP($A$4,'Template 6'!$B$4:$PZ$122,433,FALSE)</f>
        <v>9.9604028807568366</v>
      </c>
    </row>
    <row r="492" spans="1:11" ht="13.2" x14ac:dyDescent="0.25">
      <c r="A492" s="42" t="s">
        <v>262</v>
      </c>
      <c r="B492" s="271" t="str">
        <f>VLOOKUP($A$4,'Template 6'!$B$4:$KZ$122,257,FALSE)</f>
        <v>--</v>
      </c>
      <c r="C492" s="271" t="str">
        <f>VLOOKUP($A$4,'Template 6'!$B$4:$KZ$122,261,FALSE)</f>
        <v>--</v>
      </c>
      <c r="D492" s="43" t="str">
        <f>VLOOKUP($A$4,'Template 6'!$B$4:$KZ$122,264,FALSE)</f>
        <v>--</v>
      </c>
      <c r="E492" s="44">
        <f>VLOOKUP($A$4,'Template 6'!$B$4:$KZ$122,267,FALSE)</f>
        <v>9.1174648136673362</v>
      </c>
      <c r="F492" s="44">
        <f>VLOOKUP($A$4,'Template 6'!$B$4:$KZ$122,270,FALSE)</f>
        <v>8.8172043010752272</v>
      </c>
      <c r="G492" s="44">
        <f>VLOOKUP($A$4,'Template 6'!$B$4:$OE$122,381,FALSE)</f>
        <v>9.1292323389631136</v>
      </c>
      <c r="H492" s="44">
        <f>VLOOKUP($A$4,'Template 6'!$B$4:$OE$122,385,FALSE)</f>
        <v>10.186089613544695</v>
      </c>
      <c r="I492" s="44">
        <f>VLOOKUP($A$4,'Template 6'!$B$4:$PZ$122,434,FALSE)</f>
        <v>10.959723341740544</v>
      </c>
    </row>
    <row r="493" spans="1:11" ht="13.2" x14ac:dyDescent="0.25">
      <c r="A493" s="42" t="s">
        <v>285</v>
      </c>
      <c r="B493" s="271" t="str">
        <f>VLOOKUP($A$4,'Template 6'!$B$4:$KZ$122,257,FALSE)</f>
        <v>--</v>
      </c>
      <c r="C493" s="271" t="str">
        <f>VLOOKUP($A$4,'Template 6'!$B$4:$KZ$122,257,FALSE)</f>
        <v>--</v>
      </c>
      <c r="D493" s="271" t="str">
        <f>VLOOKUP($A$4,'Template 6'!$B$4:$KZ$122,257,FALSE)</f>
        <v>--</v>
      </c>
      <c r="E493" s="271" t="str">
        <f>VLOOKUP($A$4,'Template 6'!$B$4:$KZ$122,257,FALSE)</f>
        <v>--</v>
      </c>
      <c r="F493" s="271" t="str">
        <f>VLOOKUP($A$4,'Template 6'!$B$4:$KZ$122,257,FALSE)</f>
        <v>--</v>
      </c>
      <c r="G493" s="44">
        <f>VLOOKUP($A$4,'Template 6'!$B$4:$OE$122,382,FALSE)</f>
        <v>9.5894861193148397</v>
      </c>
      <c r="H493" s="44">
        <f>VLOOKUP($A$4,'Template 6'!$B$4:$OE$122,386,FALSE)</f>
        <v>11.299316464803878</v>
      </c>
      <c r="I493" s="44">
        <f>VLOOKUP($A$4,'Template 6'!$B$4:$PZ$122,435,FALSE)</f>
        <v>12.130733350608894</v>
      </c>
    </row>
    <row r="494" spans="1:11" ht="13.2" x14ac:dyDescent="0.25">
      <c r="A494" s="42" t="s">
        <v>263</v>
      </c>
      <c r="B494" s="271" t="str">
        <f>VLOOKUP($A$4,'Template 6'!$B$4:$KZ$122,259,FALSE)</f>
        <v>--</v>
      </c>
      <c r="C494" s="43" t="str">
        <f>VLOOKUP($A$4,'Template 6'!$B$4:$KZ$122,262,FALSE)</f>
        <v>--</v>
      </c>
      <c r="D494" s="43" t="str">
        <f>VLOOKUP($A$4,'Template 6'!$B$4:$KZ$122,265,FALSE)</f>
        <v>--</v>
      </c>
      <c r="E494" s="44">
        <f>VLOOKUP($A$4,'Template 6'!$B$4:$KZ$122,268,FALSE)</f>
        <v>9.1664456819588302</v>
      </c>
      <c r="F494" s="44">
        <f>VLOOKUP($A$4,'Template 6'!$B$4:$KZ$122,271,FALSE)</f>
        <v>9.4316916874755119</v>
      </c>
      <c r="G494" s="271" t="str">
        <f>VLOOKUP($A$4,'Template 6'!$B$4:$KZ$122,269,FALSE)</f>
        <v>--</v>
      </c>
      <c r="H494" s="271" t="str">
        <f>VLOOKUP($A$4,'Template 6'!$B$4:$KZ$122,269,FALSE)</f>
        <v>--</v>
      </c>
      <c r="I494" s="271" t="str">
        <f>VLOOKUP($A$4,'Template 6'!$B$4:$KZ$122,269,FALSE)</f>
        <v>--</v>
      </c>
    </row>
    <row r="495" spans="1:11" ht="12.75" customHeight="1" x14ac:dyDescent="0.25">
      <c r="A495" s="66" t="s">
        <v>245</v>
      </c>
      <c r="B495" s="320"/>
      <c r="C495" s="320"/>
      <c r="D495" s="320"/>
      <c r="E495" s="320"/>
      <c r="F495" s="320"/>
      <c r="G495" s="320"/>
      <c r="H495" s="320"/>
      <c r="I495" s="345"/>
    </row>
    <row r="496" spans="1:11" s="166" customFormat="1" ht="12.75" customHeight="1" x14ac:dyDescent="0.25">
      <c r="A496" s="171" t="s">
        <v>2350</v>
      </c>
      <c r="B496" s="173" t="str">
        <f>VLOOKUP($A$4,'Template 6'!$B$4:$OE$122,387,FALSE)</f>
        <v>--</v>
      </c>
      <c r="C496" s="173" t="str">
        <f>VLOOKUP($A$4,'Template 6'!$B$4:$OE$122,387,FALSE)</f>
        <v>--</v>
      </c>
      <c r="D496" s="173" t="str">
        <f>VLOOKUP($A$4,'Template 6'!$B$4:$OE$122,387,FALSE)</f>
        <v>--</v>
      </c>
      <c r="E496" s="173" t="str">
        <f>VLOOKUP($A$4,'Template 6'!$B$4:$OE$122,387,FALSE)</f>
        <v>--</v>
      </c>
      <c r="F496" s="173" t="str">
        <f>VLOOKUP($A$4,'Template 6'!$B$4:$OE$122,387,FALSE)</f>
        <v>--</v>
      </c>
      <c r="G496" s="173" t="str">
        <f>VLOOKUP($A$4,'Template 6'!$B$4:$OE$122,387,FALSE)</f>
        <v>--</v>
      </c>
      <c r="H496" s="173" t="str">
        <f>VLOOKUP($A$4,'Template 6'!$B$4:$OE$122,387,FALSE)</f>
        <v>--</v>
      </c>
      <c r="I496" s="44" t="str">
        <f>VLOOKUP($A$4,'Template 6'!$B$4:$PZ$122,436,FALSE)</f>
        <v>--</v>
      </c>
      <c r="J496" s="165"/>
      <c r="K496" s="164"/>
    </row>
    <row r="497" spans="1:19" ht="13.2" x14ac:dyDescent="0.25">
      <c r="A497" s="42" t="s">
        <v>261</v>
      </c>
      <c r="B497" s="271" t="str">
        <f>VLOOKUP($A$4,'Template 6'!$B$4:$KZ$122,272,FALSE)</f>
        <v>--</v>
      </c>
      <c r="C497" s="271" t="str">
        <f>VLOOKUP($A$4,'Template 6'!$B$4:$KZ$122,275,FALSE)</f>
        <v>--</v>
      </c>
      <c r="D497" s="43" t="str">
        <f>VLOOKUP($A$4,'Template 6'!$B$4:$KZ$122,278,FALSE)</f>
        <v>--</v>
      </c>
      <c r="E497" s="43" t="str">
        <f>VLOOKUP($A$4,'Template 6'!$B$4:$KZ$122,281,FALSE)</f>
        <v>--</v>
      </c>
      <c r="F497" s="271" t="str">
        <f>VLOOKUP($A$4,'Template 6'!$B$4:$KZ$122,284,FALSE)</f>
        <v>--</v>
      </c>
      <c r="G497" s="271" t="str">
        <f>VLOOKUP($A$4,'Template 6'!$B$4:$KZ$122,284,FALSE)</f>
        <v>--</v>
      </c>
      <c r="H497" s="271" t="str">
        <f>VLOOKUP($A$4,'Template 6'!$B$4:$KZ$122,284,FALSE)</f>
        <v>--</v>
      </c>
      <c r="I497" s="271" t="str">
        <f>VLOOKUP($A$4,'Template 6'!$B$4:$KZ$122,284,FALSE)</f>
        <v>--</v>
      </c>
    </row>
    <row r="498" spans="1:19" ht="13.2" x14ac:dyDescent="0.25">
      <c r="A498" s="42" t="s">
        <v>284</v>
      </c>
      <c r="B498" s="271" t="str">
        <f>VLOOKUP($A$4,'Template 6'!$B$4:$OE$122,387,FALSE)</f>
        <v>--</v>
      </c>
      <c r="C498" s="271" t="str">
        <f>VLOOKUP($A$4,'Template 6'!$B$4:$OE$122,387,FALSE)</f>
        <v>--</v>
      </c>
      <c r="D498" s="271" t="str">
        <f>VLOOKUP($A$4,'Template 6'!$B$4:$OE$122,387,FALSE)</f>
        <v>--</v>
      </c>
      <c r="E498" s="271" t="str">
        <f>VLOOKUP($A$4,'Template 6'!$B$4:$OE$122,387,FALSE)</f>
        <v>--</v>
      </c>
      <c r="F498" s="271" t="str">
        <f>VLOOKUP($A$4,'Template 6'!$B$4:$OE$122,387,FALSE)</f>
        <v>--</v>
      </c>
      <c r="G498" s="44">
        <f>VLOOKUP($A$4,'Template 6'!$B$4:$OE$122,388,FALSE)</f>
        <v>20.958280796008854</v>
      </c>
      <c r="H498" s="44">
        <f>VLOOKUP($A$4,'Template 6'!$B$4:$OE$122,392,FALSE)</f>
        <v>23.12719827812472</v>
      </c>
      <c r="I498" s="44">
        <f>VLOOKUP($A$4,'Template 6'!$B$4:$PZ$122,437,FALSE)</f>
        <v>23.981503627521345</v>
      </c>
    </row>
    <row r="499" spans="1:19" ht="13.2" x14ac:dyDescent="0.25">
      <c r="A499" s="42" t="s">
        <v>262</v>
      </c>
      <c r="B499" s="271" t="str">
        <f>VLOOKUP($A$4,'Template 6'!$B$4:$KZ$122,273,FALSE)</f>
        <v>--</v>
      </c>
      <c r="C499" s="271" t="str">
        <f>VLOOKUP($A$4,'Template 6'!$B$4:$KZ$122,276,FALSE)</f>
        <v>--</v>
      </c>
      <c r="D499" s="43" t="str">
        <f>VLOOKUP($A$4,'Template 6'!$B$4:$KZ$122,279,FALSE)</f>
        <v>--</v>
      </c>
      <c r="E499" s="44">
        <f>VLOOKUP($A$4,'Template 6'!$B$4:$KZ$122,282,FALSE)</f>
        <v>22.490484199344912</v>
      </c>
      <c r="F499" s="44">
        <f>VLOOKUP($A$4,'Template 6'!$B$4:$KZ$122,285,FALSE)</f>
        <v>22.073214932946502</v>
      </c>
      <c r="G499" s="44">
        <f>VLOOKUP($A$4,'Template 6'!$B$4:$OE$122,389,FALSE)</f>
        <v>22.648551405633143</v>
      </c>
      <c r="H499" s="44">
        <f>VLOOKUP($A$4,'Template 6'!$B$4:$OE$122,393,FALSE)</f>
        <v>24.166604052395435</v>
      </c>
      <c r="I499" s="44">
        <f>VLOOKUP($A$4,'Template 6'!$B$4:$PZ$122,438,FALSE)</f>
        <v>25.372474583322926</v>
      </c>
    </row>
    <row r="500" spans="1:19" ht="13.2" x14ac:dyDescent="0.25">
      <c r="A500" s="42" t="s">
        <v>285</v>
      </c>
      <c r="B500" s="271" t="str">
        <f>VLOOKUP($A$4,'Template 6'!$B$4:$OE$122,387,FALSE)</f>
        <v>--</v>
      </c>
      <c r="C500" s="271" t="str">
        <f>VLOOKUP($A$4,'Template 6'!$B$4:$OE$122,387,FALSE)</f>
        <v>--</v>
      </c>
      <c r="D500" s="271" t="str">
        <f>VLOOKUP($A$4,'Template 6'!$B$4:$OE$122,387,FALSE)</f>
        <v>--</v>
      </c>
      <c r="E500" s="271" t="str">
        <f>VLOOKUP($A$4,'Template 6'!$B$4:$OE$122,387,FALSE)</f>
        <v>--</v>
      </c>
      <c r="F500" s="271" t="str">
        <f>VLOOKUP($A$4,'Template 6'!$B$4:$OE$122,387,FALSE)</f>
        <v>--</v>
      </c>
      <c r="G500" s="44">
        <f>VLOOKUP($A$4,'Template 6'!$B$4:$OE$122,390,FALSE)</f>
        <v>22.102776137034859</v>
      </c>
      <c r="H500" s="44">
        <f>VLOOKUP($A$4,'Template 6'!$B$4:$OE$122,394,FALSE)</f>
        <v>25.10492864851906</v>
      </c>
      <c r="I500" s="44">
        <f>VLOOKUP($A$4,'Template 6'!$B$4:$PZ$122,439,FALSE)</f>
        <v>26.075408136823128</v>
      </c>
    </row>
    <row r="501" spans="1:19" ht="13.2" x14ac:dyDescent="0.25">
      <c r="A501" s="42" t="s">
        <v>263</v>
      </c>
      <c r="B501" s="271" t="str">
        <f>VLOOKUP($A$4,'Template 6'!$B$4:$KZ$122,274,FALSE)</f>
        <v>--</v>
      </c>
      <c r="C501" s="43" t="str">
        <f>VLOOKUP($A$4,'Template 6'!$B$4:$KZ$122,277,FALSE)</f>
        <v>--</v>
      </c>
      <c r="D501" s="43" t="str">
        <f>VLOOKUP($A$4,'Template 6'!$B$4:$KZ$122,280,FALSE)</f>
        <v>--</v>
      </c>
      <c r="E501" s="44">
        <f>VLOOKUP($A$4,'Template 6'!$B$4:$KZ$122,283,FALSE)</f>
        <v>21.562214561418838</v>
      </c>
      <c r="F501" s="44">
        <f>VLOOKUP($A$4,'Template 6'!$B$4:$KZ$122,286,FALSE)</f>
        <v>21.360450073708641</v>
      </c>
      <c r="G501" s="271" t="str">
        <f>VLOOKUP($A$4,'Template 6'!$B$4:$KZ$122,284,FALSE)</f>
        <v>--</v>
      </c>
      <c r="H501" s="271" t="str">
        <f>VLOOKUP($A$4,'Template 6'!$B$4:$KZ$122,284,FALSE)</f>
        <v>--</v>
      </c>
      <c r="I501" s="271" t="str">
        <f>VLOOKUP($A$4,'Template 6'!$B$4:$KZ$122,284,FALSE)</f>
        <v>--</v>
      </c>
    </row>
    <row r="502" spans="1:19" ht="12.75" customHeight="1" x14ac:dyDescent="0.25">
      <c r="A502" s="66" t="s">
        <v>246</v>
      </c>
      <c r="B502" s="320"/>
      <c r="C502" s="320"/>
      <c r="D502" s="320"/>
      <c r="E502" s="320"/>
      <c r="F502" s="320"/>
      <c r="G502" s="320"/>
      <c r="H502" s="320"/>
      <c r="I502" s="345"/>
    </row>
    <row r="503" spans="1:19" ht="13.2" x14ac:dyDescent="0.25">
      <c r="A503" s="42" t="s">
        <v>261</v>
      </c>
      <c r="B503" s="45">
        <f>VLOOKUP($A$4,'Template 7'!$B$4:$KZ$122,2,FALSE)</f>
        <v>48.987636279731959</v>
      </c>
      <c r="C503" s="47">
        <f>VLOOKUP($A$4,'Template 7'!$B$4:$KZ$122,5,FALSE)</f>
        <v>51.449041372350905</v>
      </c>
      <c r="D503" s="47">
        <f>VLOOKUP($A$4,'Template 7'!$B$4:$KZ$122,8,FALSE)</f>
        <v>58.187837381916701</v>
      </c>
      <c r="E503" s="47">
        <f>VLOOKUP($A$4,'Template 7'!$B$4:$KZ$122,11,FALSE)</f>
        <v>65.806666389247539</v>
      </c>
      <c r="F503" s="46">
        <f>VLOOKUP($A$4,'Template 7'!$B$4:$KZ$122,14,FALSE)</f>
        <v>71.816971786423537</v>
      </c>
      <c r="G503" s="46" t="str">
        <f>VLOOKUP($A$4,'Template IF 2'!$B$4:$ON$221,247,FALSE)</f>
        <v>--</v>
      </c>
      <c r="H503" s="46" t="str">
        <f>VLOOKUP($A$4,'Template IF 2'!$B$4:$ON$221,247,FALSE)</f>
        <v>--</v>
      </c>
      <c r="I503" s="46" t="str">
        <f>VLOOKUP($A$4,'Template IF 2'!$B$4:$ON$221,247,FALSE)</f>
        <v>--</v>
      </c>
    </row>
    <row r="504" spans="1:19" ht="13.2" x14ac:dyDescent="0.25">
      <c r="A504" s="42" t="s">
        <v>262</v>
      </c>
      <c r="B504" s="47">
        <f>VLOOKUP($A$4,'Template 7'!$B$4:$KZ$122,3,FALSE)</f>
        <v>37.359701801614833</v>
      </c>
      <c r="C504" s="47">
        <f>VLOOKUP($A$4,'Template 7'!$B$4:$KZ$122,6,FALSE)</f>
        <v>41.258927838437053</v>
      </c>
      <c r="D504" s="47">
        <f>VLOOKUP($A$4,'Template 7'!$B$4:$KZ$122,9,FALSE)</f>
        <v>49.710837314558376</v>
      </c>
      <c r="E504" s="46">
        <f>VLOOKUP($A$4,'Template 7'!$B$4:$KZ$122,12,FALSE)</f>
        <v>57.556631329534312</v>
      </c>
      <c r="F504" s="46">
        <f>VLOOKUP($A$4,'Template 7'!$B$4:$KZ$122,15,FALSE)</f>
        <v>65.678456732134492</v>
      </c>
      <c r="G504" s="46" t="str">
        <f>VLOOKUP($A$4,'Template IF 2'!$B$4:$ON$221,247,FALSE)</f>
        <v>--</v>
      </c>
      <c r="H504" s="46" t="str">
        <f>VLOOKUP($A$4,'Template IF 2'!$B$4:$ON$221,247,FALSE)</f>
        <v>--</v>
      </c>
      <c r="I504" s="46" t="str">
        <f>VLOOKUP($A$4,'Template IF 2'!$B$4:$ON$221,247,FALSE)</f>
        <v>--</v>
      </c>
    </row>
    <row r="505" spans="1:19" ht="13.2" x14ac:dyDescent="0.25">
      <c r="A505" s="42" t="s">
        <v>263</v>
      </c>
      <c r="B505" s="47">
        <f>VLOOKUP($A$4,'Template 7'!$B$4:$KZ$122,4,FALSE)</f>
        <v>42.603232731405313</v>
      </c>
      <c r="C505" s="47">
        <f>VLOOKUP($A$4,'Template 7'!$B$4:$KZ$122,7,FALSE)</f>
        <v>44.718132628665018</v>
      </c>
      <c r="D505" s="47">
        <f>VLOOKUP($A$4,'Template 7'!$B$4:$KZ$122,10,FALSE)</f>
        <v>54.889076440800793</v>
      </c>
      <c r="E505" s="46">
        <f>VLOOKUP($A$4,'Template 7'!$B$4:$KZ$122,13,FALSE)</f>
        <v>59.665179205866266</v>
      </c>
      <c r="F505" s="46">
        <f>VLOOKUP($A$4,'Template 7'!$B$4:$KZ$122,16,FALSE)</f>
        <v>69.335993160444715</v>
      </c>
      <c r="G505" s="46" t="str">
        <f>VLOOKUP($A$4,'Template IF 2'!$B$4:$ON$221,247,FALSE)</f>
        <v>--</v>
      </c>
      <c r="H505" s="46" t="str">
        <f>VLOOKUP($A$4,'Template IF 2'!$B$4:$ON$221,247,FALSE)</f>
        <v>--</v>
      </c>
      <c r="I505" s="46" t="str">
        <f>VLOOKUP($A$4,'Template IF 2'!$B$4:$ON$221,247,FALSE)</f>
        <v>--</v>
      </c>
    </row>
    <row r="506" spans="1:19" ht="12.75" customHeight="1" x14ac:dyDescent="0.25">
      <c r="A506" s="66" t="s">
        <v>2527</v>
      </c>
      <c r="B506" s="320"/>
      <c r="C506" s="320"/>
      <c r="D506" s="320"/>
      <c r="E506" s="320"/>
      <c r="F506" s="320"/>
      <c r="G506" s="320"/>
      <c r="H506" s="320"/>
      <c r="I506" s="345"/>
    </row>
    <row r="507" spans="1:19" s="166" customFormat="1" ht="12.75" customHeight="1" x14ac:dyDescent="0.25">
      <c r="A507" s="42" t="s">
        <v>2350</v>
      </c>
      <c r="B507" s="44" t="str">
        <f>VLOOKUP($A$4,'Template IF 2'!$B$4:$ON$221,247,FALSE)</f>
        <v>--</v>
      </c>
      <c r="C507" s="44" t="str">
        <f>VLOOKUP($A$4,'Template IF 2'!$B$4:$ON$221,247,FALSE)</f>
        <v>--</v>
      </c>
      <c r="D507" s="44" t="str">
        <f>VLOOKUP($A$4,'Template IF 2'!$B$4:$ON$221,247,FALSE)</f>
        <v>--</v>
      </c>
      <c r="E507" s="44" t="str">
        <f>VLOOKUP($A$4,'Template IF 2'!$B$4:$ON$221,247,FALSE)</f>
        <v>--</v>
      </c>
      <c r="F507" s="44" t="str">
        <f>VLOOKUP($A$4,'Template IF 2'!$B$4:$ON$221,247,FALSE)</f>
        <v>--</v>
      </c>
      <c r="G507" s="44">
        <f>VLOOKUP($A$4,'Template 7'!$B$4:$PZ$221,406,FALSE)</f>
        <v>78.902416863528401</v>
      </c>
      <c r="H507" s="44">
        <f>VLOOKUP($A$4,'Template 7'!$B$4:$PZ$221,410,FALSE)</f>
        <v>82.003319872160546</v>
      </c>
      <c r="I507" s="44" t="str">
        <f>VLOOKUP($A$4,'Template IF 2'!$B$4:$ON$221,247,FALSE)</f>
        <v>--</v>
      </c>
      <c r="J507" s="172"/>
      <c r="K507" s="172"/>
      <c r="L507" s="169"/>
      <c r="M507" s="169"/>
      <c r="N507" s="172"/>
      <c r="S507" s="170"/>
    </row>
    <row r="508" spans="1:19" s="166" customFormat="1" ht="13.2" x14ac:dyDescent="0.25">
      <c r="A508" s="42" t="s">
        <v>284</v>
      </c>
      <c r="B508" s="44" t="str">
        <f>VLOOKUP($A$4,'Template IF 2'!$B$4:$ON$221,247,FALSE)</f>
        <v>--</v>
      </c>
      <c r="C508" s="44" t="str">
        <f>VLOOKUP($A$4,'Template IF 2'!$B$4:$ON$221,247,FALSE)</f>
        <v>--</v>
      </c>
      <c r="D508" s="44" t="str">
        <f>VLOOKUP($A$4,'Template IF 2'!$B$4:$ON$221,247,FALSE)</f>
        <v>--</v>
      </c>
      <c r="E508" s="44" t="str">
        <f>VLOOKUP($A$4,'Template IF 2'!$B$4:$ON$221,247,FALSE)</f>
        <v>--</v>
      </c>
      <c r="F508" s="44" t="str">
        <f>VLOOKUP($A$4,'Template IF 2'!$B$4:$ON$221,247,FALSE)</f>
        <v>--</v>
      </c>
      <c r="G508" s="44">
        <f>VLOOKUP($A$4,'Template 7'!$B$4:$PZ$221,407,FALSE)</f>
        <v>67.371179879294758</v>
      </c>
      <c r="H508" s="44">
        <f>VLOOKUP($A$4,'Template 7'!$B$4:$PZ$221,411,FALSE)</f>
        <v>72.6616892634663</v>
      </c>
      <c r="I508" s="44" t="str">
        <f>VLOOKUP($A$4,'Template IF 2'!$B$4:$ON$221,247,FALSE)</f>
        <v>--</v>
      </c>
      <c r="J508" s="172"/>
      <c r="K508" s="172"/>
      <c r="L508" s="169"/>
      <c r="M508" s="172"/>
      <c r="N508" s="172"/>
      <c r="S508" s="170"/>
    </row>
    <row r="509" spans="1:19" s="166" customFormat="1" ht="13.2" x14ac:dyDescent="0.25">
      <c r="A509" s="42" t="s">
        <v>262</v>
      </c>
      <c r="B509" s="44" t="str">
        <f>VLOOKUP($A$4,'Template IF 2'!$B$4:$ON$221,247,FALSE)</f>
        <v>--</v>
      </c>
      <c r="C509" s="44" t="str">
        <f>VLOOKUP($A$4,'Template IF 2'!$B$4:$ON$221,247,FALSE)</f>
        <v>--</v>
      </c>
      <c r="D509" s="44" t="str">
        <f>VLOOKUP($A$4,'Template IF 2'!$B$4:$ON$221,247,FALSE)</f>
        <v>--</v>
      </c>
      <c r="E509" s="44" t="str">
        <f>VLOOKUP($A$4,'Template IF 2'!$B$4:$ON$221,247,FALSE)</f>
        <v>--</v>
      </c>
      <c r="F509" s="44" t="str">
        <f>VLOOKUP($A$4,'Template IF 2'!$B$4:$ON$221,247,FALSE)</f>
        <v>--</v>
      </c>
      <c r="G509" s="44">
        <f>VLOOKUP($A$4,'Template 7'!$B$4:$PZ$221,408,FALSE)</f>
        <v>65.20247760531015</v>
      </c>
      <c r="H509" s="44">
        <f>VLOOKUP($A$4,'Template 7'!$B$4:$PZ$221,412,FALSE)</f>
        <v>71.813938589667245</v>
      </c>
      <c r="I509" s="44" t="str">
        <f>VLOOKUP($A$4,'Template IF 2'!$B$4:$ON$221,247,FALSE)</f>
        <v>--</v>
      </c>
      <c r="J509" s="172"/>
      <c r="K509" s="169"/>
      <c r="L509" s="169"/>
      <c r="M509" s="172"/>
      <c r="N509" s="172"/>
      <c r="S509" s="170"/>
    </row>
    <row r="510" spans="1:19" s="166" customFormat="1" ht="13.2" x14ac:dyDescent="0.25">
      <c r="A510" s="42" t="s">
        <v>285</v>
      </c>
      <c r="B510" s="44" t="str">
        <f>VLOOKUP($A$4,'Template IF 2'!$B$4:$ON$221,247,FALSE)</f>
        <v>--</v>
      </c>
      <c r="C510" s="44" t="str">
        <f>VLOOKUP($A$4,'Template IF 2'!$B$4:$ON$221,247,FALSE)</f>
        <v>--</v>
      </c>
      <c r="D510" s="44" t="str">
        <f>VLOOKUP($A$4,'Template IF 2'!$B$4:$ON$221,247,FALSE)</f>
        <v>--</v>
      </c>
      <c r="E510" s="44" t="str">
        <f>VLOOKUP($A$4,'Template IF 2'!$B$4:$ON$221,247,FALSE)</f>
        <v>--</v>
      </c>
      <c r="F510" s="44" t="str">
        <f>VLOOKUP($A$4,'Template IF 2'!$B$4:$ON$221,247,FALSE)</f>
        <v>--</v>
      </c>
      <c r="G510" s="44">
        <f>VLOOKUP($A$4,'Template 7'!$B$4:$PZ$221,409,FALSE)</f>
        <v>69.928380845386883</v>
      </c>
      <c r="H510" s="44">
        <f>VLOOKUP($A$4,'Template 7'!$B$4:$PZ$221,413,FALSE)</f>
        <v>74.066153407471006</v>
      </c>
      <c r="I510" s="44" t="str">
        <f>VLOOKUP($A$4,'Template IF 2'!$B$4:$ON$221,247,FALSE)</f>
        <v>--</v>
      </c>
      <c r="J510" s="165"/>
      <c r="K510" s="164"/>
      <c r="S510" s="170"/>
    </row>
    <row r="511" spans="1:19" s="166" customFormat="1" ht="13.2" x14ac:dyDescent="0.25">
      <c r="A511" s="42"/>
      <c r="B511" s="44"/>
      <c r="C511" s="44"/>
      <c r="D511" s="44"/>
      <c r="E511" s="44"/>
      <c r="F511" s="44"/>
      <c r="G511" s="44"/>
      <c r="H511" s="44"/>
      <c r="I511" s="44"/>
      <c r="J511" s="165"/>
      <c r="K511" s="164"/>
      <c r="S511" s="170"/>
    </row>
    <row r="512" spans="1:19" ht="15.75" customHeight="1" x14ac:dyDescent="0.25">
      <c r="A512" s="502" t="s">
        <v>264</v>
      </c>
      <c r="B512" s="502"/>
      <c r="C512" s="502"/>
      <c r="D512" s="502"/>
      <c r="E512" s="502"/>
      <c r="F512" s="502"/>
      <c r="G512" s="502"/>
      <c r="H512" s="502"/>
      <c r="I512" s="22"/>
    </row>
    <row r="513" spans="1:11" ht="18" customHeight="1" x14ac:dyDescent="0.25">
      <c r="A513" s="331" t="str">
        <f>$A$4</f>
        <v>State of Minnesota</v>
      </c>
      <c r="B513" s="319"/>
      <c r="C513" s="319"/>
      <c r="D513" s="319"/>
      <c r="E513" s="319"/>
      <c r="F513" s="319"/>
      <c r="G513" s="319"/>
      <c r="H513" s="319"/>
      <c r="I513" s="335"/>
    </row>
    <row r="514" spans="1:11" ht="18.75" customHeight="1" x14ac:dyDescent="0.3">
      <c r="A514" s="71" t="s">
        <v>271</v>
      </c>
      <c r="B514" s="47"/>
      <c r="C514" s="47"/>
      <c r="D514" s="47"/>
      <c r="E514" s="46"/>
      <c r="F514" s="46"/>
      <c r="G514" s="46"/>
      <c r="H514" s="46"/>
      <c r="I514" s="22"/>
    </row>
    <row r="515" spans="1:11" ht="13.2" x14ac:dyDescent="0.25">
      <c r="B515" s="38">
        <v>1998</v>
      </c>
      <c r="C515" s="38">
        <v>2001</v>
      </c>
      <c r="D515" s="38">
        <v>2004</v>
      </c>
      <c r="E515" s="38">
        <v>2007</v>
      </c>
      <c r="F515" s="38">
        <v>2010</v>
      </c>
      <c r="G515" s="38">
        <v>2013</v>
      </c>
      <c r="H515" s="38">
        <v>2016</v>
      </c>
      <c r="I515" s="328">
        <v>2019</v>
      </c>
    </row>
    <row r="516" spans="1:11" ht="12.75" customHeight="1" x14ac:dyDescent="0.25">
      <c r="A516" s="67" t="s">
        <v>247</v>
      </c>
      <c r="B516" s="318"/>
      <c r="C516" s="318"/>
      <c r="D516" s="318"/>
      <c r="E516" s="318"/>
      <c r="F516" s="318"/>
      <c r="G516" s="318"/>
      <c r="H516" s="346"/>
      <c r="I516" s="347"/>
    </row>
    <row r="517" spans="1:11" s="166" customFormat="1" ht="12.75" customHeight="1" x14ac:dyDescent="0.25">
      <c r="A517" s="171" t="s">
        <v>2350</v>
      </c>
      <c r="B517" s="173" t="str">
        <f>VLOOKUP($A$4,'Template 7'!$B$4:$OF$122,389,FALSE)</f>
        <v>--</v>
      </c>
      <c r="C517" s="173" t="str">
        <f>VLOOKUP($A$4,'Template 7'!$B$4:$OF$122,389,FALSE)</f>
        <v>--</v>
      </c>
      <c r="D517" s="173" t="str">
        <f>VLOOKUP($A$4,'Template 7'!$B$4:$OF$122,389,FALSE)</f>
        <v>--</v>
      </c>
      <c r="E517" s="173" t="str">
        <f>VLOOKUP($A$4,'Template 7'!$B$4:$OF$122,389,FALSE)</f>
        <v>--</v>
      </c>
      <c r="F517" s="173" t="str">
        <f>VLOOKUP($A$4,'Template 7'!$B$4:$OF$122,389,FALSE)</f>
        <v>--</v>
      </c>
      <c r="G517" s="173">
        <f>VLOOKUP($A$4,'Template 7'!$B$4:$OF$122,376,FALSE)</f>
        <v>90</v>
      </c>
      <c r="H517" s="173">
        <f>VLOOKUP($A$4,'Template 7'!$B$4:$OF$122,377,FALSE)</f>
        <v>90</v>
      </c>
      <c r="I517" s="46" t="str">
        <f>VLOOKUP($A$4,'Template 7'!$B$4:$KZ$122,92,FALSE)</f>
        <v>--</v>
      </c>
      <c r="J517" s="165"/>
      <c r="K517" s="164"/>
    </row>
    <row r="518" spans="1:11" ht="13.2" x14ac:dyDescent="0.25">
      <c r="A518" s="42" t="s">
        <v>261</v>
      </c>
      <c r="B518" s="46">
        <f>VLOOKUP($A$4,'Template 7'!$B$4:$KZ$122,17,FALSE)</f>
        <v>89.110016167525245</v>
      </c>
      <c r="C518" s="46">
        <f>VLOOKUP($A$4,'Template 7'!$B$4:$KZ$122,20,FALSE)</f>
        <v>88.377939983779612</v>
      </c>
      <c r="D518" s="46">
        <f>VLOOKUP($A$4,'Template 7'!$B$4:$KZ$122,23,FALSE)</f>
        <v>87.261430146748054</v>
      </c>
      <c r="E518" s="46">
        <f>VLOOKUP($A$4,'Template 7'!$B$4:$KZ$122,26,FALSE)</f>
        <v>88.17121593247839</v>
      </c>
      <c r="F518" s="46">
        <f>VLOOKUP($A$4,'Template 7'!$B$4:$KZ$122,29,FALSE)</f>
        <v>87.419475408393652</v>
      </c>
      <c r="G518" s="46" t="str">
        <f>VLOOKUP($A$4,'Template IF 2'!$B$4:$ON$221,247,FALSE)</f>
        <v>--</v>
      </c>
      <c r="H518" s="46" t="str">
        <f>VLOOKUP($A$4,'Template IF 2'!$B$4:$ON$221,247,FALSE)</f>
        <v>--</v>
      </c>
      <c r="I518" s="46" t="str">
        <f>VLOOKUP($A$4,'Template 7'!$B$4:$KZ$122,92,FALSE)</f>
        <v>--</v>
      </c>
    </row>
    <row r="519" spans="1:11" ht="13.2" x14ac:dyDescent="0.25">
      <c r="A519" s="42" t="s">
        <v>284</v>
      </c>
      <c r="B519" s="46" t="str">
        <f>VLOOKUP($A$4,'Template IF 2'!$B$4:$ON$221,247,FALSE)</f>
        <v>--</v>
      </c>
      <c r="C519" s="46" t="str">
        <f>VLOOKUP($A$4,'Template IF 2'!$B$4:$ON$221,247,FALSE)</f>
        <v>--</v>
      </c>
      <c r="D519" s="46" t="str">
        <f>VLOOKUP($A$4,'Template IF 2'!$B$4:$ON$221,247,FALSE)</f>
        <v>--</v>
      </c>
      <c r="E519" s="46" t="str">
        <f>VLOOKUP($A$4,'Template IF 2'!$B$4:$ON$221,247,FALSE)</f>
        <v>--</v>
      </c>
      <c r="F519" s="46" t="str">
        <f>VLOOKUP($A$4,'Template IF 2'!$B$4:$ON$221,247,FALSE)</f>
        <v>--</v>
      </c>
      <c r="G519" s="46">
        <f>VLOOKUP($A$4,'Template 7'!$B$4:$NL$122,316,FALSE)</f>
        <v>83.973738280234699</v>
      </c>
      <c r="H519" s="46">
        <f>VLOOKUP($A$4,'Template 7'!$B$4:$NL$122,319,FALSE)</f>
        <v>86.225698324022702</v>
      </c>
      <c r="I519" s="46" t="str">
        <f>VLOOKUP($A$4,'Template 7'!$B$4:$KZ$122,92,FALSE)</f>
        <v>--</v>
      </c>
    </row>
    <row r="520" spans="1:11" ht="13.2" x14ac:dyDescent="0.25">
      <c r="A520" s="42" t="s">
        <v>262</v>
      </c>
      <c r="B520" s="46">
        <f>VLOOKUP($A$4,'Template 7'!$B$4:$KZ$122,18,FALSE)</f>
        <v>79.645945170675731</v>
      </c>
      <c r="C520" s="46">
        <f>VLOOKUP($A$4,'Template 7'!$B$4:$KZ$122,21,FALSE)</f>
        <v>79.162134944612092</v>
      </c>
      <c r="D520" s="46">
        <f>VLOOKUP($A$4,'Template 7'!$B$4:$KZ$122,24,FALSE)</f>
        <v>78.409372164013192</v>
      </c>
      <c r="E520" s="46">
        <f>VLOOKUP($A$4,'Template 7'!$B$4:$KZ$122,27,FALSE)</f>
        <v>79.985953647035743</v>
      </c>
      <c r="F520" s="46">
        <f>VLOOKUP($A$4,'Template 7'!$B$4:$KZ$122,30,FALSE)</f>
        <v>79.862217438105745</v>
      </c>
      <c r="G520" s="46">
        <f>VLOOKUP($A$4,'Template 7'!$B$4:$NL$122,317,FALSE)</f>
        <v>82.1238769333428</v>
      </c>
      <c r="H520" s="46">
        <f>VLOOKUP($A$4,'Template 7'!$B$4:$NL$122,320,FALSE)</f>
        <v>84.148214087014196</v>
      </c>
      <c r="I520" s="46" t="str">
        <f>VLOOKUP($A$4,'Template 7'!$B$4:$KZ$122,92,FALSE)</f>
        <v>--</v>
      </c>
    </row>
    <row r="521" spans="1:11" ht="13.2" x14ac:dyDescent="0.25">
      <c r="A521" s="42" t="s">
        <v>285</v>
      </c>
      <c r="B521" s="46" t="str">
        <f>VLOOKUP($A$4,'Template IF 2'!$B$4:$ON$221,247,FALSE)</f>
        <v>--</v>
      </c>
      <c r="C521" s="46" t="str">
        <f>VLOOKUP($A$4,'Template IF 2'!$B$4:$ON$221,247,FALSE)</f>
        <v>--</v>
      </c>
      <c r="D521" s="46" t="str">
        <f>VLOOKUP($A$4,'Template IF 2'!$B$4:$ON$221,247,FALSE)</f>
        <v>--</v>
      </c>
      <c r="E521" s="46" t="str">
        <f>VLOOKUP($A$4,'Template IF 2'!$B$4:$ON$221,247,FALSE)</f>
        <v>--</v>
      </c>
      <c r="F521" s="46" t="str">
        <f>VLOOKUP($A$4,'Template IF 2'!$B$4:$ON$221,247,FALSE)</f>
        <v>--</v>
      </c>
      <c r="G521" s="46">
        <f>VLOOKUP($A$4,'Template 7'!$B$4:$NL$122,318,FALSE)</f>
        <v>82.700755818712494</v>
      </c>
      <c r="H521" s="46">
        <f>VLOOKUP($A$4,'Template 7'!$B$4:$NL$122,321,FALSE)</f>
        <v>83.646673456467397</v>
      </c>
      <c r="I521" s="46" t="str">
        <f>VLOOKUP($A$4,'Template 7'!$B$4:$KZ$122,92,FALSE)</f>
        <v>--</v>
      </c>
    </row>
    <row r="522" spans="1:11" ht="13.2" x14ac:dyDescent="0.25">
      <c r="A522" s="42" t="s">
        <v>263</v>
      </c>
      <c r="B522" s="46">
        <f>VLOOKUP($A$4,'Template 7'!$B$4:$KZ$122,19,FALSE)</f>
        <v>82.243165064850416</v>
      </c>
      <c r="C522" s="46">
        <f>VLOOKUP($A$4,'Template 7'!$B$4:$KZ$122,22,FALSE)</f>
        <v>81.686987565425611</v>
      </c>
      <c r="D522" s="46">
        <f>VLOOKUP($A$4,'Template 7'!$B$4:$KZ$122,25,FALSE)</f>
        <v>81.739766081871082</v>
      </c>
      <c r="E522" s="46">
        <f>VLOOKUP($A$4,'Template 7'!$B$4:$KZ$122,28,FALSE)</f>
        <v>82.043360732608335</v>
      </c>
      <c r="F522" s="46">
        <f>VLOOKUP($A$4,'Template 7'!$B$4:$KZ$122,31,FALSE)</f>
        <v>82.49606451434731</v>
      </c>
      <c r="G522" s="46" t="str">
        <f>VLOOKUP($A$4,'Template IF 2'!$B$4:$ON$221,247,FALSE)</f>
        <v>--</v>
      </c>
      <c r="H522" s="46" t="str">
        <f>VLOOKUP($A$4,'Template IF 2'!$B$4:$ON$221,247,FALSE)</f>
        <v>--</v>
      </c>
      <c r="I522" s="46" t="str">
        <f>VLOOKUP($A$4,'Template 7'!$B$4:$KZ$122,94,FALSE)</f>
        <v>--</v>
      </c>
    </row>
    <row r="523" spans="1:11" ht="12.75" customHeight="1" x14ac:dyDescent="0.25">
      <c r="A523" s="67" t="s">
        <v>248</v>
      </c>
      <c r="B523" s="318"/>
      <c r="C523" s="318"/>
      <c r="D523" s="318"/>
      <c r="E523" s="318"/>
      <c r="F523" s="318"/>
      <c r="G523" s="318"/>
      <c r="H523" s="318"/>
      <c r="I523" s="347"/>
    </row>
    <row r="524" spans="1:11" s="166" customFormat="1" ht="12.75" customHeight="1" x14ac:dyDescent="0.25">
      <c r="A524" s="171" t="s">
        <v>2350</v>
      </c>
      <c r="B524" s="173" t="str">
        <f>VLOOKUP($A$4,'Template 7'!$B$4:$OF$122,388,FALSE)</f>
        <v>--</v>
      </c>
      <c r="C524" s="173" t="str">
        <f>VLOOKUP($A$4,'Template 7'!$B$4:$OF$122,388,FALSE)</f>
        <v>--</v>
      </c>
      <c r="D524" s="173" t="str">
        <f>VLOOKUP($A$4,'Template 7'!$B$4:$OF$122,388,FALSE)</f>
        <v>--</v>
      </c>
      <c r="E524" s="173" t="str">
        <f>VLOOKUP($A$4,'Template 7'!$B$4:$OF$122,388,FALSE)</f>
        <v>--</v>
      </c>
      <c r="F524" s="173" t="str">
        <f>VLOOKUP($A$4,'Template 7'!$B$4:$OF$122,388,FALSE)</f>
        <v>--</v>
      </c>
      <c r="G524" s="173">
        <f>VLOOKUP($A$4,'Template 7'!$B$4:$OF$122,378,FALSE)</f>
        <v>73</v>
      </c>
      <c r="H524" s="173">
        <f>VLOOKUP($A$4,'Template 7'!$B$4:$OF$122,379,FALSE)</f>
        <v>75</v>
      </c>
      <c r="I524" s="46" t="str">
        <f>VLOOKUP($A$4,'Template 7'!$B$4:$KZ$122,92,FALSE)</f>
        <v>--</v>
      </c>
      <c r="J524" s="165"/>
      <c r="K524" s="164"/>
    </row>
    <row r="525" spans="1:11" ht="13.2" x14ac:dyDescent="0.25">
      <c r="A525" s="42" t="s">
        <v>261</v>
      </c>
      <c r="B525" s="46">
        <f>VLOOKUP($A$4,'Template 7'!$B$4:$KZ$122,32,FALSE)</f>
        <v>71.129038468944287</v>
      </c>
      <c r="C525" s="46">
        <f>VLOOKUP($A$4,'Template 7'!$B$4:$KZ$122,35,FALSE)</f>
        <v>69.817753784957333</v>
      </c>
      <c r="D525" s="45">
        <f>VLOOKUP($A$4,'Template 7'!$B$4:$KZ$122,38,FALSE)</f>
        <v>69.606760659078915</v>
      </c>
      <c r="E525" s="45">
        <f>VLOOKUP($A$4,'Template 7'!$B$4:$KZ$122,41,FALSE)</f>
        <v>70.525725908553241</v>
      </c>
      <c r="F525" s="45">
        <f>VLOOKUP($A$4,'Template 7'!$B$4:$KZ$122,44,FALSE)</f>
        <v>70.252900791823834</v>
      </c>
      <c r="G525" s="45" t="str">
        <f>VLOOKUP($A$4,'Template IF 2'!$B$4:$ON$221,247,FALSE)</f>
        <v>--</v>
      </c>
      <c r="H525" s="45" t="str">
        <f>VLOOKUP($A$4,'Template IF 2'!$B$4:$ON$221,247,FALSE)</f>
        <v>--</v>
      </c>
      <c r="I525" s="46" t="str">
        <f>VLOOKUP($A$4,'Template 7'!$B$4:$KZ$122,92,FALSE)</f>
        <v>--</v>
      </c>
    </row>
    <row r="526" spans="1:11" ht="13.2" x14ac:dyDescent="0.25">
      <c r="A526" s="42" t="s">
        <v>284</v>
      </c>
      <c r="B526" s="46" t="str">
        <f>VLOOKUP($A$4,'Template IF 2'!$B$4:$ON$221,247,FALSE)</f>
        <v>--</v>
      </c>
      <c r="C526" s="46" t="str">
        <f>VLOOKUP($A$4,'Template IF 2'!$B$4:$ON$221,247,FALSE)</f>
        <v>--</v>
      </c>
      <c r="D526" s="46" t="str">
        <f>VLOOKUP($A$4,'Template IF 2'!$B$4:$ON$221,247,FALSE)</f>
        <v>--</v>
      </c>
      <c r="E526" s="46" t="str">
        <f>VLOOKUP($A$4,'Template IF 2'!$B$4:$ON$221,247,FALSE)</f>
        <v>--</v>
      </c>
      <c r="F526" s="46" t="str">
        <f>VLOOKUP($A$4,'Template IF 2'!$B$4:$ON$221,247,FALSE)</f>
        <v>--</v>
      </c>
      <c r="G526" s="45">
        <f>VLOOKUP($A$4,'Template 7'!$B$4:$NL$122,322,FALSE)</f>
        <v>69.410371773621094</v>
      </c>
      <c r="H526" s="45">
        <f>VLOOKUP($A$4,'Template 7'!$B$4:$NL$122,325,FALSE)</f>
        <v>72.041373751846507</v>
      </c>
      <c r="I526" s="46" t="str">
        <f>VLOOKUP($A$4,'Template 7'!$B$4:$KZ$122,92,FALSE)</f>
        <v>--</v>
      </c>
    </row>
    <row r="527" spans="1:11" ht="13.2" x14ac:dyDescent="0.25">
      <c r="A527" s="42" t="s">
        <v>262</v>
      </c>
      <c r="B527" s="46">
        <f>VLOOKUP($A$4,'Template 7'!$B$4:$KZ$122,33,FALSE)</f>
        <v>62.045650124984689</v>
      </c>
      <c r="C527" s="46">
        <f>VLOOKUP($A$4,'Template 7'!$B$4:$KZ$122,36,FALSE)</f>
        <v>61.919903401086927</v>
      </c>
      <c r="D527" s="45">
        <f>VLOOKUP($A$4,'Template 7'!$B$4:$KZ$122,39,FALSE)</f>
        <v>61.638143820964324</v>
      </c>
      <c r="E527" s="45">
        <f>VLOOKUP($A$4,'Template 7'!$B$4:$KZ$122,42,FALSE)</f>
        <v>63.918924310735761</v>
      </c>
      <c r="F527" s="45">
        <f>VLOOKUP($A$4,'Template 7'!$B$4:$KZ$122,45,FALSE)</f>
        <v>65.064801745156757</v>
      </c>
      <c r="G527" s="45">
        <f>VLOOKUP($A$4,'Template 7'!$B$4:$NL$122,323,FALSE)</f>
        <v>67.910786350503201</v>
      </c>
      <c r="H527" s="45">
        <f>VLOOKUP($A$4,'Template 7'!$B$4:$NL$122,326,FALSE)</f>
        <v>70.281160259122103</v>
      </c>
      <c r="I527" s="46" t="str">
        <f>VLOOKUP($A$4,'Template 7'!$B$4:$KZ$122,92,FALSE)</f>
        <v>--</v>
      </c>
    </row>
    <row r="528" spans="1:11" ht="13.2" x14ac:dyDescent="0.25">
      <c r="A528" s="42" t="s">
        <v>285</v>
      </c>
      <c r="B528" s="46" t="str">
        <f>VLOOKUP($A$4,'Template IF 2'!$B$4:$ON$221,247,FALSE)</f>
        <v>--</v>
      </c>
      <c r="C528" s="46" t="str">
        <f>VLOOKUP($A$4,'Template IF 2'!$B$4:$ON$221,247,FALSE)</f>
        <v>--</v>
      </c>
      <c r="D528" s="46" t="str">
        <f>VLOOKUP($A$4,'Template IF 2'!$B$4:$ON$221,247,FALSE)</f>
        <v>--</v>
      </c>
      <c r="E528" s="46" t="str">
        <f>VLOOKUP($A$4,'Template IF 2'!$B$4:$ON$221,247,FALSE)</f>
        <v>--</v>
      </c>
      <c r="F528" s="46" t="str">
        <f>VLOOKUP($A$4,'Template IF 2'!$B$4:$ON$221,247,FALSE)</f>
        <v>--</v>
      </c>
      <c r="G528" s="45">
        <f>VLOOKUP($A$4,'Template 7'!$B$4:$NL$122,324,FALSE)</f>
        <v>68.925782316640394</v>
      </c>
      <c r="H528" s="45">
        <f>VLOOKUP($A$4,'Template 7'!$B$4:$NL$122,327,FALSE)</f>
        <v>69.317618549320102</v>
      </c>
      <c r="I528" s="46" t="str">
        <f>VLOOKUP($A$4,'Template 7'!$B$4:$KZ$122,92,FALSE)</f>
        <v>--</v>
      </c>
    </row>
    <row r="529" spans="1:11" ht="13.2" x14ac:dyDescent="0.25">
      <c r="A529" s="42" t="s">
        <v>263</v>
      </c>
      <c r="B529" s="46">
        <f>VLOOKUP($A$4,'Template 7'!$B$4:$KZ$122,34,FALSE)</f>
        <v>64.683367045277762</v>
      </c>
      <c r="C529" s="45">
        <f>VLOOKUP($A$4,'Template 7'!$B$4:$KZ$122,37,FALSE)</f>
        <v>64.680272108843766</v>
      </c>
      <c r="D529" s="45">
        <f>VLOOKUP($A$4,'Template 7'!$B$4:$KZ$122,40,FALSE)</f>
        <v>65.85380116959081</v>
      </c>
      <c r="E529" s="45">
        <f>VLOOKUP($A$4,'Template 7'!$B$4:$KZ$122,43,FALSE)</f>
        <v>66.768301057547106</v>
      </c>
      <c r="F529" s="45">
        <f>VLOOKUP($A$4,'Template 7'!$B$4:$KZ$122,46,FALSE)</f>
        <v>68.162692847124617</v>
      </c>
      <c r="G529" s="45" t="str">
        <f>VLOOKUP($A$4,'Template IF 2'!$B$4:$ON$221,247,FALSE)</f>
        <v>--</v>
      </c>
      <c r="H529" s="45" t="str">
        <f>VLOOKUP($A$4,'Template IF 2'!$B$4:$ON$221,247,FALSE)</f>
        <v>--</v>
      </c>
      <c r="I529" s="46" t="str">
        <f>VLOOKUP($A$4,'Template 7'!$B$4:$KZ$122,94,FALSE)</f>
        <v>--</v>
      </c>
    </row>
    <row r="530" spans="1:11" ht="12.75" customHeight="1" x14ac:dyDescent="0.25">
      <c r="A530" s="67" t="s">
        <v>249</v>
      </c>
      <c r="B530" s="318"/>
      <c r="C530" s="318"/>
      <c r="D530" s="318"/>
      <c r="E530" s="318"/>
      <c r="F530" s="318"/>
      <c r="G530" s="318"/>
      <c r="H530" s="318"/>
      <c r="I530" s="347"/>
    </row>
    <row r="531" spans="1:11" s="166" customFormat="1" ht="12.75" customHeight="1" x14ac:dyDescent="0.25">
      <c r="A531" s="171" t="s">
        <v>2350</v>
      </c>
      <c r="B531" s="173" t="str">
        <f>VLOOKUP($A$4,'Template 7'!$B$4:$OF$122,389,FALSE)</f>
        <v>--</v>
      </c>
      <c r="C531" s="173" t="str">
        <f>VLOOKUP($A$4,'Template 7'!$B$4:$OF$122,389,FALSE)</f>
        <v>--</v>
      </c>
      <c r="D531" s="173" t="str">
        <f>VLOOKUP($A$4,'Template 7'!$B$4:$OF$122,389,FALSE)</f>
        <v>--</v>
      </c>
      <c r="E531" s="173" t="str">
        <f>VLOOKUP($A$4,'Template 7'!$B$4:$OF$122,389,FALSE)</f>
        <v>--</v>
      </c>
      <c r="F531" s="173" t="str">
        <f>VLOOKUP($A$4,'Template 7'!$B$4:$OF$122,389,FALSE)</f>
        <v>--</v>
      </c>
      <c r="G531" s="173">
        <f>VLOOKUP($A$4,'Template 7'!$B$4:$OF$122,380,FALSE)</f>
        <v>78</v>
      </c>
      <c r="H531" s="173">
        <f>VLOOKUP($A$4,'Template 7'!$B$4:$OF$122,381,FALSE)</f>
        <v>79</v>
      </c>
      <c r="I531" s="173">
        <f>VLOOKUP($A$4,'Template 7'!$B$4:$QM$122,415,FALSE)</f>
        <v>78.883540517805116</v>
      </c>
      <c r="J531" s="165"/>
      <c r="K531" s="164"/>
    </row>
    <row r="532" spans="1:11" ht="13.2" x14ac:dyDescent="0.25">
      <c r="A532" s="42" t="s">
        <v>261</v>
      </c>
      <c r="B532" s="46">
        <f>VLOOKUP($A$4,'Template 7'!$B$4:$KZ$122,77,FALSE)</f>
        <v>73.711902720399408</v>
      </c>
      <c r="C532" s="46">
        <f>VLOOKUP($A$4,'Template 7'!$B$4:$KZ$122,80,FALSE)</f>
        <v>71.067007672634716</v>
      </c>
      <c r="D532" s="46">
        <f>VLOOKUP($A$4,'Template 7'!$B$4:$KZ$122,83,FALSE)</f>
        <v>72.125920219141577</v>
      </c>
      <c r="E532" s="46">
        <f>VLOOKUP($A$4,'Template 7'!$B$4:$KZ$122,86,FALSE)</f>
        <v>74.951354744219998</v>
      </c>
      <c r="F532" s="46">
        <f>VLOOKUP($A$4,'Template 7'!$B$4:$KZ$122,89,FALSE)</f>
        <v>76.184933011202347</v>
      </c>
      <c r="G532" s="46" t="str">
        <f>VLOOKUP($A$4,'Template IF 2'!$B$4:$ON$221,247,FALSE)</f>
        <v>--</v>
      </c>
      <c r="H532" s="46" t="str">
        <f>VLOOKUP($A$4,'Template IF 2'!$B$4:$ON$221,247,FALSE)</f>
        <v>--</v>
      </c>
      <c r="I532" s="46" t="str">
        <f>VLOOKUP($A$4,'Template IF 2'!$B$4:$ON$221,247,FALSE)</f>
        <v>--</v>
      </c>
    </row>
    <row r="533" spans="1:11" ht="13.2" x14ac:dyDescent="0.25">
      <c r="A533" s="42" t="s">
        <v>284</v>
      </c>
      <c r="B533" s="46" t="str">
        <f>VLOOKUP($A$4,'Template IF 2'!$B$4:$ON$221,247,FALSE)</f>
        <v>--</v>
      </c>
      <c r="C533" s="46" t="str">
        <f>VLOOKUP($A$4,'Template IF 2'!$B$4:$ON$221,247,FALSE)</f>
        <v>--</v>
      </c>
      <c r="D533" s="46" t="str">
        <f>VLOOKUP($A$4,'Template IF 2'!$B$4:$ON$221,247,FALSE)</f>
        <v>--</v>
      </c>
      <c r="E533" s="46" t="str">
        <f>VLOOKUP($A$4,'Template IF 2'!$B$4:$ON$221,247,FALSE)</f>
        <v>--</v>
      </c>
      <c r="F533" s="46" t="str">
        <f>VLOOKUP($A$4,'Template IF 2'!$B$4:$ON$221,247,FALSE)</f>
        <v>--</v>
      </c>
      <c r="G533" s="46">
        <f>VLOOKUP($A$4,'Template 7'!$B$4:$NL$122,328,FALSE)</f>
        <v>77.3546604055079</v>
      </c>
      <c r="H533" s="46">
        <f>VLOOKUP($A$4,'Template 7'!$B$4:$NL$122,331,FALSE)</f>
        <v>77.2636231783965</v>
      </c>
      <c r="I533" s="173">
        <f>VLOOKUP($A$4,'Template 7'!$B$4:$QM$122,416,FALSE)</f>
        <v>76.440023405500213</v>
      </c>
    </row>
    <row r="534" spans="1:11" ht="13.2" x14ac:dyDescent="0.25">
      <c r="A534" s="42" t="s">
        <v>262</v>
      </c>
      <c r="B534" s="46">
        <f>VLOOKUP($A$4,'Template 7'!$B$4:$KZ$122,78,FALSE)</f>
        <v>75.865785165073447</v>
      </c>
      <c r="C534" s="46">
        <f>VLOOKUP($A$4,'Template 7'!$B$4:$KZ$122,81,FALSE)</f>
        <v>71.573769822641509</v>
      </c>
      <c r="D534" s="46">
        <f>VLOOKUP($A$4,'Template 7'!$B$4:$KZ$122,84,FALSE)</f>
        <v>70.607102427571874</v>
      </c>
      <c r="E534" s="46">
        <f>VLOOKUP($A$4,'Template 7'!$B$4:$KZ$122,87,FALSE)</f>
        <v>74.3297900449179</v>
      </c>
      <c r="F534" s="46">
        <f>VLOOKUP($A$4,'Template 7'!$B$4:$KZ$122,90,FALSE)</f>
        <v>76.427448926139718</v>
      </c>
      <c r="G534" s="46">
        <f>VLOOKUP($A$4,'Template 7'!$B$4:$NL$122,329,FALSE)</f>
        <v>75.886436276468899</v>
      </c>
      <c r="H534" s="46">
        <f>VLOOKUP($A$4,'Template 7'!$B$4:$NL$122,332,FALSE)</f>
        <v>76.376284147971305</v>
      </c>
      <c r="I534" s="173">
        <f>VLOOKUP($A$4,'Template 7'!$B$4:$QM$122,417,FALSE)</f>
        <v>75.394306597421746</v>
      </c>
    </row>
    <row r="535" spans="1:11" ht="13.2" x14ac:dyDescent="0.25">
      <c r="A535" s="42" t="s">
        <v>285</v>
      </c>
      <c r="B535" s="46" t="str">
        <f>VLOOKUP($A$4,'Template IF 2'!$B$4:$ON$221,247,FALSE)</f>
        <v>--</v>
      </c>
      <c r="C535" s="46" t="str">
        <f>VLOOKUP($A$4,'Template IF 2'!$B$4:$ON$221,247,FALSE)</f>
        <v>--</v>
      </c>
      <c r="D535" s="46" t="str">
        <f>VLOOKUP($A$4,'Template IF 2'!$B$4:$ON$221,247,FALSE)</f>
        <v>--</v>
      </c>
      <c r="E535" s="46" t="str">
        <f>VLOOKUP($A$4,'Template IF 2'!$B$4:$ON$221,247,FALSE)</f>
        <v>--</v>
      </c>
      <c r="F535" s="46" t="str">
        <f>VLOOKUP($A$4,'Template IF 2'!$B$4:$ON$221,247,FALSE)</f>
        <v>--</v>
      </c>
      <c r="G535" s="46">
        <f>VLOOKUP($A$4,'Template 7'!$B$4:$NL$122,330,FALSE)</f>
        <v>76.153060645600604</v>
      </c>
      <c r="H535" s="46">
        <f>VLOOKUP($A$4,'Template 7'!$B$4:$NL$122,333,FALSE)</f>
        <v>75.345529620920999</v>
      </c>
      <c r="I535" s="173">
        <f>VLOOKUP($A$4,'Template 7'!$B$4:$QM$122,418,FALSE)</f>
        <v>74.618881227001282</v>
      </c>
    </row>
    <row r="536" spans="1:11" ht="13.2" x14ac:dyDescent="0.25">
      <c r="A536" s="42" t="s">
        <v>263</v>
      </c>
      <c r="B536" s="46">
        <f>VLOOKUP($A$4,'Template 7'!$B$4:$KZ$122,79,FALSE)</f>
        <v>79.42500865950791</v>
      </c>
      <c r="C536" s="46">
        <f>VLOOKUP($A$4,'Template 7'!$B$4:$KZ$122,82,FALSE)</f>
        <v>74.635282579379904</v>
      </c>
      <c r="D536" s="46">
        <f>VLOOKUP($A$4,'Template 7'!$B$4:$KZ$122,85,FALSE)</f>
        <v>74.042730713072473</v>
      </c>
      <c r="E536" s="46">
        <f>VLOOKUP($A$4,'Template 7'!$B$4:$KZ$122,88,FALSE)</f>
        <v>74.79551395564549</v>
      </c>
      <c r="F536" s="46">
        <f>VLOOKUP($A$4,'Template 7'!$B$4:$KZ$122,91,FALSE)</f>
        <v>76.49077040859774</v>
      </c>
      <c r="G536" s="46" t="str">
        <f>VLOOKUP($A$4,'Template IF 2'!$B$4:$ON$221,247,FALSE)</f>
        <v>--</v>
      </c>
      <c r="H536" s="46" t="str">
        <f>VLOOKUP($A$4,'Template IF 2'!$B$4:$ON$221,247,FALSE)</f>
        <v>--</v>
      </c>
      <c r="I536" s="46" t="str">
        <f>VLOOKUP($A$4,'Template IF 2'!$B$4:$ON$221,247,FALSE)</f>
        <v>--</v>
      </c>
    </row>
    <row r="537" spans="1:11" ht="12.75" customHeight="1" x14ac:dyDescent="0.25">
      <c r="A537" s="67" t="s">
        <v>250</v>
      </c>
      <c r="B537" s="318"/>
      <c r="C537" s="318"/>
      <c r="D537" s="318"/>
      <c r="E537" s="318"/>
      <c r="F537" s="318"/>
      <c r="G537" s="318"/>
      <c r="H537" s="318"/>
      <c r="I537" s="347"/>
    </row>
    <row r="538" spans="1:11" s="166" customFormat="1" ht="12.75" customHeight="1" x14ac:dyDescent="0.25">
      <c r="A538" s="171" t="s">
        <v>2350</v>
      </c>
      <c r="B538" s="46" t="str">
        <f>VLOOKUP($A$4,'Template 7'!$B$4:$KZ$122,92,FALSE)</f>
        <v>--</v>
      </c>
      <c r="C538" s="46" t="str">
        <f>VLOOKUP($A$4,'Template 7'!$B$4:$KZ$122,92,FALSE)</f>
        <v>--</v>
      </c>
      <c r="D538" s="46" t="str">
        <f>VLOOKUP($A$4,'Template 7'!$B$4:$KZ$122,92,FALSE)</f>
        <v>--</v>
      </c>
      <c r="E538" s="46" t="str">
        <f>VLOOKUP($A$4,'Template 7'!$B$4:$KZ$122,92,FALSE)</f>
        <v>--</v>
      </c>
      <c r="F538" s="46" t="str">
        <f>VLOOKUP($A$4,'Template 7'!$B$4:$KZ$122,92,FALSE)</f>
        <v>--</v>
      </c>
      <c r="G538" s="46">
        <f>VLOOKUP($A$4,'Template 7'!$B$4:$OF$122,382,FALSE)</f>
        <v>73</v>
      </c>
      <c r="H538" s="46">
        <f>VLOOKUP($A$4,'Template 7'!$B$4:$OF$122,383,FALSE)</f>
        <v>74</v>
      </c>
      <c r="I538" s="173">
        <f>VLOOKUP($A$4,'Template 7'!$B$4:$QM$122,419,FALSE)</f>
        <v>71.737146334042848</v>
      </c>
      <c r="J538" s="165"/>
      <c r="K538" s="164"/>
    </row>
    <row r="539" spans="1:11" ht="13.2" x14ac:dyDescent="0.25">
      <c r="A539" s="42" t="s">
        <v>261</v>
      </c>
      <c r="B539" s="46" t="str">
        <f>VLOOKUP($A$4,'Template 7'!$B$4:$KZ$122,92,FALSE)</f>
        <v>--</v>
      </c>
      <c r="C539" s="46">
        <f>VLOOKUP($A$4,'Template 7'!$B$4:$KZ$122,95,FALSE)</f>
        <v>59.674172076588214</v>
      </c>
      <c r="D539" s="46">
        <f>VLOOKUP($A$4,'Template 7'!$B$4:$KZ$122,98,FALSE)</f>
        <v>62.740457029736888</v>
      </c>
      <c r="E539" s="46">
        <f>VLOOKUP($A$4,'Template 7'!$B$4:$KZ$122,101,FALSE)</f>
        <v>65.488622276385016</v>
      </c>
      <c r="F539" s="46">
        <f>VLOOKUP($A$4,'Template 7'!$B$4:$KZ$122,104,FALSE)</f>
        <v>66.532800812020881</v>
      </c>
      <c r="G539" s="46" t="str">
        <f>VLOOKUP($A$4,'Template IF 2'!$B$4:$ON$221,247,FALSE)</f>
        <v>--</v>
      </c>
      <c r="H539" s="46" t="str">
        <f>VLOOKUP($A$4,'Template IF 2'!$B$4:$ON$221,247,FALSE)</f>
        <v>--</v>
      </c>
      <c r="I539" s="45" t="str">
        <f>VLOOKUP($A$4,'Template IF 2'!$B$4:$ON$221,247,FALSE)</f>
        <v>--</v>
      </c>
    </row>
    <row r="540" spans="1:11" ht="13.2" x14ac:dyDescent="0.25">
      <c r="A540" s="42" t="s">
        <v>284</v>
      </c>
      <c r="B540" s="46" t="str">
        <f>VLOOKUP($A$4,'Template 7'!$B$4:$KZ$122,92,FALSE)</f>
        <v>--</v>
      </c>
      <c r="C540" s="46" t="str">
        <f>VLOOKUP($A$4,'Template 7'!$B$4:$KZ$122,92,FALSE)</f>
        <v>--</v>
      </c>
      <c r="D540" s="46" t="str">
        <f>VLOOKUP($A$4,'Template 7'!$B$4:$KZ$122,92,FALSE)</f>
        <v>--</v>
      </c>
      <c r="E540" s="46" t="str">
        <f>VLOOKUP($A$4,'Template 7'!$B$4:$KZ$122,92,FALSE)</f>
        <v>--</v>
      </c>
      <c r="F540" s="46" t="str">
        <f>VLOOKUP($A$4,'Template 7'!$B$4:$KZ$122,92,FALSE)</f>
        <v>--</v>
      </c>
      <c r="G540" s="46">
        <f>VLOOKUP($A$4,'Template 7'!$B$4:$NL$122,334,FALSE)</f>
        <v>45.8472652722525</v>
      </c>
      <c r="H540" s="46">
        <f>VLOOKUP($A$4,'Template 7'!$B$4:$NL$122,337,FALSE)</f>
        <v>50.831222657149603</v>
      </c>
      <c r="I540" s="173">
        <f>VLOOKUP($A$4,'Template 7'!$B$4:$QM$122,420,FALSE)</f>
        <v>46.487612981782249</v>
      </c>
    </row>
    <row r="541" spans="1:11" ht="13.2" x14ac:dyDescent="0.25">
      <c r="A541" s="42" t="s">
        <v>262</v>
      </c>
      <c r="B541" s="46" t="str">
        <f>VLOOKUP($A$4,'Template 7'!$B$4:$KZ$122,92,FALSE)</f>
        <v>--</v>
      </c>
      <c r="C541" s="46">
        <f>VLOOKUP($A$4,'Template 7'!$B$4:$KZ$122,96,FALSE)</f>
        <v>34.239819930427636</v>
      </c>
      <c r="D541" s="46">
        <f>VLOOKUP($A$4,'Template 7'!$B$4:$KZ$122,99,FALSE)</f>
        <v>36.190035542282558</v>
      </c>
      <c r="E541" s="46">
        <f>VLOOKUP($A$4,'Template 7'!$B$4:$KZ$122,102,FALSE)</f>
        <v>40.764266373501727</v>
      </c>
      <c r="F541" s="46">
        <f>VLOOKUP($A$4,'Template 7'!$B$4:$KZ$122,105,FALSE)</f>
        <v>44.968821791926679</v>
      </c>
      <c r="G541" s="46">
        <f>VLOOKUP($A$4,'Template 7'!$B$4:$NL$122,335,FALSE)</f>
        <v>42.4453626723746</v>
      </c>
      <c r="H541" s="46">
        <f>VLOOKUP($A$4,'Template 7'!$B$4:$NL$122,338,FALSE)</f>
        <v>45.7517844807738</v>
      </c>
      <c r="I541" s="173">
        <f>VLOOKUP($A$4,'Template 7'!$B$4:$QM$122,421,FALSE)</f>
        <v>42.126789366052996</v>
      </c>
    </row>
    <row r="542" spans="1:11" ht="13.2" x14ac:dyDescent="0.25">
      <c r="A542" s="42" t="s">
        <v>285</v>
      </c>
      <c r="B542" s="46" t="str">
        <f>VLOOKUP($A$4,'Template 7'!$B$4:$KZ$122,92,FALSE)</f>
        <v>--</v>
      </c>
      <c r="C542" s="46" t="str">
        <f>VLOOKUP($A$4,'Template 7'!$B$4:$KZ$122,92,FALSE)</f>
        <v>--</v>
      </c>
      <c r="D542" s="46" t="str">
        <f>VLOOKUP($A$4,'Template 7'!$B$4:$KZ$122,92,FALSE)</f>
        <v>--</v>
      </c>
      <c r="E542" s="46" t="str">
        <f>VLOOKUP($A$4,'Template 7'!$B$4:$KZ$122,92,FALSE)</f>
        <v>--</v>
      </c>
      <c r="F542" s="46" t="str">
        <f>VLOOKUP($A$4,'Template 7'!$B$4:$KZ$122,92,FALSE)</f>
        <v>--</v>
      </c>
      <c r="G542" s="46">
        <f>VLOOKUP($A$4,'Template 7'!$B$4:$NL$122,336,FALSE)</f>
        <v>42.072946436150701</v>
      </c>
      <c r="H542" s="46">
        <f>VLOOKUP($A$4,'Template 7'!$B$4:$NL$122,339,FALSE)</f>
        <v>43.986589105080803</v>
      </c>
      <c r="I542" s="173">
        <f>VLOOKUP($A$4,'Template 7'!$B$4:$QM$122,422,FALSE)</f>
        <v>43.587840554163748</v>
      </c>
    </row>
    <row r="543" spans="1:11" ht="13.2" x14ac:dyDescent="0.25">
      <c r="A543" s="42" t="s">
        <v>263</v>
      </c>
      <c r="B543" s="46" t="str">
        <f>VLOOKUP($A$4,'Template 7'!$B$4:$KZ$122,94,FALSE)</f>
        <v>--</v>
      </c>
      <c r="C543" s="46">
        <f>VLOOKUP($A$4,'Template 7'!$B$4:$KZ$122,97,FALSE)</f>
        <v>37.876834285012606</v>
      </c>
      <c r="D543" s="46">
        <f>VLOOKUP($A$4,'Template 7'!$B$4:$KZ$122,100,FALSE)</f>
        <v>40.518425610702906</v>
      </c>
      <c r="E543" s="46">
        <f>VLOOKUP($A$4,'Template 7'!$B$4:$KZ$122,103,FALSE)</f>
        <v>42.478598783509746</v>
      </c>
      <c r="F543" s="46">
        <f>VLOOKUP($A$4,'Template 7'!$B$4:$KZ$122,106,FALSE)</f>
        <v>47.058322448748036</v>
      </c>
      <c r="G543" s="46" t="str">
        <f>VLOOKUP($A$4,'Template IF 2'!$B$4:$ON$221,247,FALSE)</f>
        <v>--</v>
      </c>
      <c r="H543" s="46" t="str">
        <f>VLOOKUP($A$4,'Template IF 2'!$B$4:$ON$221,247,FALSE)</f>
        <v>--</v>
      </c>
      <c r="I543" s="45" t="str">
        <f>VLOOKUP($A$4,'Template IF 2'!$B$4:$ON$221,247,FALSE)</f>
        <v>--</v>
      </c>
    </row>
    <row r="544" spans="1:11" ht="12.75" customHeight="1" x14ac:dyDescent="0.25">
      <c r="A544" s="67" t="s">
        <v>2522</v>
      </c>
      <c r="B544" s="318"/>
      <c r="C544" s="318"/>
      <c r="D544" s="318"/>
      <c r="E544" s="318"/>
      <c r="F544" s="318"/>
      <c r="G544" s="318"/>
      <c r="H544" s="318"/>
      <c r="I544" s="347"/>
    </row>
    <row r="545" spans="1:11" s="166" customFormat="1" ht="12.75" customHeight="1" x14ac:dyDescent="0.25">
      <c r="A545" s="171" t="s">
        <v>2350</v>
      </c>
      <c r="B545" s="46" t="str">
        <f>VLOOKUP($A$4,'Template 7'!$B$4:$KZ$122,122,FALSE)</f>
        <v>--</v>
      </c>
      <c r="C545" s="46" t="str">
        <f>VLOOKUP($A$4,'Template 7'!$B$4:$KZ$122,122,FALSE)</f>
        <v>--</v>
      </c>
      <c r="D545" s="46" t="str">
        <f>VLOOKUP($A$4,'Template 7'!$B$4:$KZ$122,122,FALSE)</f>
        <v>--</v>
      </c>
      <c r="E545" s="46" t="str">
        <f>VLOOKUP($A$4,'Template 7'!$B$4:$KZ$122,122,FALSE)</f>
        <v>--</v>
      </c>
      <c r="F545" s="46" t="str">
        <f>VLOOKUP($A$4,'Template 7'!$B$4:$KZ$122,122,FALSE)</f>
        <v>--</v>
      </c>
      <c r="G545" s="173">
        <f>VLOOKUP($A$4,'Template 7'!$B$4:$ON$122,396,FALSE)</f>
        <v>55.961404074611899</v>
      </c>
      <c r="H545" s="173">
        <f>VLOOKUP($A$4,'Template 7'!$B$4:$ON$122,400,FALSE)</f>
        <v>58.565537923278598</v>
      </c>
      <c r="I545" s="173">
        <f>VLOOKUP($A$4,'Template 7'!$B$4:$QM$122,423,FALSE)</f>
        <v>56.158053564692487</v>
      </c>
      <c r="J545" s="165"/>
      <c r="K545" s="164"/>
    </row>
    <row r="546" spans="1:11" ht="13.2" x14ac:dyDescent="0.25">
      <c r="A546" s="42" t="s">
        <v>261</v>
      </c>
      <c r="B546" s="46" t="str">
        <f>VLOOKUP($A$4,'Template 7'!$B$4:$KZ$122,122,FALSE)</f>
        <v>--</v>
      </c>
      <c r="C546" s="46">
        <f>VLOOKUP($A$4,'Template 7'!$B$4:$KZ$122,125,FALSE)</f>
        <v>51.015589083462409</v>
      </c>
      <c r="D546" s="46">
        <f>VLOOKUP($A$4,'Template 7'!$B$4:$KZ$122,128,FALSE)</f>
        <v>53.547834866009936</v>
      </c>
      <c r="E546" s="46">
        <f>VLOOKUP($A$4,'Template 7'!$B$4:$KZ$122,131,FALSE)</f>
        <v>55.389305111306577</v>
      </c>
      <c r="F546" s="46">
        <f>VLOOKUP($A$4,'Template 7'!$B$4:$KZ$122,134,FALSE)</f>
        <v>56.158291570725268</v>
      </c>
      <c r="G546" s="46" t="str">
        <f>VLOOKUP($A$4,'Template IF 2'!$B$4:$ON$221,247,FALSE)</f>
        <v>--</v>
      </c>
      <c r="H546" s="46" t="str">
        <f>VLOOKUP($A$4,'Template IF 2'!$B$4:$ON$221,247,FALSE)</f>
        <v>--</v>
      </c>
      <c r="I546" s="46" t="str">
        <f>VLOOKUP($A$4,'Template IF 2'!$B$4:$ON$221,247,FALSE)</f>
        <v>--</v>
      </c>
    </row>
    <row r="547" spans="1:11" ht="13.2" x14ac:dyDescent="0.25">
      <c r="A547" s="42" t="s">
        <v>284</v>
      </c>
      <c r="B547" s="46" t="str">
        <f>VLOOKUP($A$4,'Template 7'!$B$4:$KZ$122,122,FALSE)</f>
        <v>--</v>
      </c>
      <c r="C547" s="46" t="str">
        <f>VLOOKUP($A$4,'Template 7'!$B$4:$KZ$122,122,FALSE)</f>
        <v>--</v>
      </c>
      <c r="D547" s="46" t="str">
        <f>VLOOKUP($A$4,'Template 7'!$B$4:$KZ$122,122,FALSE)</f>
        <v>--</v>
      </c>
      <c r="E547" s="46" t="str">
        <f>VLOOKUP($A$4,'Template 7'!$B$4:$KZ$122,122,FALSE)</f>
        <v>--</v>
      </c>
      <c r="F547" s="46" t="str">
        <f>VLOOKUP($A$4,'Template 7'!$B$4:$KZ$122,122,FALSE)</f>
        <v>--</v>
      </c>
      <c r="G547" s="46">
        <f>VLOOKUP($A$4,'Template 7'!$B$4:$ON$122,397,FALSE)</f>
        <v>39.092883109278503</v>
      </c>
      <c r="H547" s="46">
        <f>VLOOKUP($A$4,'Template 7'!$B$4:$ON$122,401,FALSE)</f>
        <v>44.716854814507002</v>
      </c>
      <c r="I547" s="173">
        <f>VLOOKUP($A$4,'Template 7'!$B$4:$QM$122,424,FALSE)</f>
        <v>41.426058402720649</v>
      </c>
    </row>
    <row r="548" spans="1:11" ht="13.2" x14ac:dyDescent="0.25">
      <c r="A548" s="42" t="s">
        <v>262</v>
      </c>
      <c r="B548" s="46" t="str">
        <f>VLOOKUP($A$4,'Template 7'!$B$4:$KZ$122,122,FALSE)</f>
        <v>--</v>
      </c>
      <c r="C548" s="46">
        <f>VLOOKUP($A$4,'Template 7'!$B$4:$KZ$122,126,FALSE)</f>
        <v>27.880394268201741</v>
      </c>
      <c r="D548" s="46">
        <f>VLOOKUP($A$4,'Template 7'!$B$4:$KZ$122,129,FALSE)</f>
        <v>29.454351308061902</v>
      </c>
      <c r="E548" s="46">
        <f>VLOOKUP($A$4,'Template 7'!$B$4:$KZ$122,132,FALSE)</f>
        <v>38.694162331764794</v>
      </c>
      <c r="F548" s="46">
        <f>VLOOKUP($A$4,'Template 7'!$B$4:$KZ$122,135,FALSE)</f>
        <v>42.178372352285436</v>
      </c>
      <c r="G548" s="46">
        <f>VLOOKUP($A$4,'Template 7'!$B$4:$ON$122,398,FALSE)</f>
        <v>36.7878742626743</v>
      </c>
      <c r="H548" s="46">
        <f>VLOOKUP($A$4,'Template 7'!$B$4:$ON$122,402,FALSE)</f>
        <v>40.379516266629999</v>
      </c>
      <c r="I548" s="173">
        <f>VLOOKUP($A$4,'Template 7'!$B$4:$QM$122,425,FALSE)</f>
        <v>37.971119133574426</v>
      </c>
    </row>
    <row r="549" spans="1:11" ht="13.2" x14ac:dyDescent="0.25">
      <c r="A549" s="42" t="s">
        <v>285</v>
      </c>
      <c r="B549" s="46" t="str">
        <f>VLOOKUP($A$4,'Template 7'!$B$4:$KZ$122,122,FALSE)</f>
        <v>--</v>
      </c>
      <c r="C549" s="46" t="str">
        <f>VLOOKUP($A$4,'Template 7'!$B$4:$KZ$122,122,FALSE)</f>
        <v>--</v>
      </c>
      <c r="D549" s="46" t="str">
        <f>VLOOKUP($A$4,'Template 7'!$B$4:$KZ$122,122,FALSE)</f>
        <v>--</v>
      </c>
      <c r="E549" s="46" t="str">
        <f>VLOOKUP($A$4,'Template 7'!$B$4:$KZ$122,122,FALSE)</f>
        <v>--</v>
      </c>
      <c r="F549" s="46" t="str">
        <f>VLOOKUP($A$4,'Template 7'!$B$4:$KZ$122,122,FALSE)</f>
        <v>--</v>
      </c>
      <c r="G549" s="46">
        <f>VLOOKUP($A$4,'Template 7'!$B$4:$ON$122,399,FALSE)</f>
        <v>34.309481368304802</v>
      </c>
      <c r="H549" s="46">
        <f>VLOOKUP($A$4,'Template 7'!$B$4:$ON$122,403,FALSE)</f>
        <v>36.672311357308999</v>
      </c>
      <c r="I549" s="173">
        <f>VLOOKUP($A$4,'Template 7'!$B$4:$QM$122,426,FALSE)</f>
        <v>36.606949472446864</v>
      </c>
    </row>
    <row r="550" spans="1:11" ht="13.2" x14ac:dyDescent="0.25">
      <c r="A550" s="42" t="s">
        <v>263</v>
      </c>
      <c r="B550" s="46" t="str">
        <f>VLOOKUP($A$4,'Template 7'!$B$4:$KZ$122,124,FALSE)</f>
        <v>--</v>
      </c>
      <c r="C550" s="46">
        <f>VLOOKUP($A$4,'Template 7'!$B$4:$KZ$122,127,FALSE)</f>
        <v>23.816026317422789</v>
      </c>
      <c r="D550" s="46">
        <f>VLOOKUP($A$4,'Template 7'!$B$4:$KZ$122,130,FALSE)</f>
        <v>26.216175359032519</v>
      </c>
      <c r="E550" s="46">
        <f>VLOOKUP($A$4,'Template 7'!$B$4:$KZ$122,133,FALSE)</f>
        <v>35.998404376567379</v>
      </c>
      <c r="F550" s="46">
        <f>VLOOKUP($A$4,'Template 7'!$B$4:$KZ$122,136,FALSE)</f>
        <v>40.326904782495738</v>
      </c>
      <c r="G550" s="46" t="str">
        <f>VLOOKUP($A$4,'Template IF 2'!$B$4:$ON$221,247,FALSE)</f>
        <v>--</v>
      </c>
      <c r="H550" s="46" t="str">
        <f>VLOOKUP($A$4,'Template IF 2'!$B$4:$ON$221,247,FALSE)</f>
        <v>--</v>
      </c>
      <c r="I550" s="46" t="str">
        <f>VLOOKUP($A$4,'Template IF 2'!$B$4:$ON$221,247,FALSE)</f>
        <v>--</v>
      </c>
    </row>
    <row r="551" spans="1:11" ht="12.75" customHeight="1" x14ac:dyDescent="0.25">
      <c r="A551" s="67" t="s">
        <v>253</v>
      </c>
      <c r="B551" s="318"/>
      <c r="C551" s="318"/>
      <c r="D551" s="318"/>
      <c r="E551" s="318"/>
      <c r="F551" s="318"/>
      <c r="G551" s="318"/>
      <c r="H551" s="318"/>
      <c r="I551" s="348"/>
    </row>
    <row r="552" spans="1:11" s="166" customFormat="1" ht="12.75" customHeight="1" x14ac:dyDescent="0.25">
      <c r="A552" s="171" t="s">
        <v>2350</v>
      </c>
      <c r="B552" s="46" t="str">
        <f>VLOOKUP($A$4,'Template 7'!$B$4:$KZ$122,137,FALSE)</f>
        <v>--</v>
      </c>
      <c r="C552" s="46" t="str">
        <f>VLOOKUP($A$4,'Template 7'!$B$4:$KZ$122,137,FALSE)</f>
        <v>--</v>
      </c>
      <c r="D552" s="46" t="str">
        <f>VLOOKUP($A$4,'Template 7'!$B$4:$KZ$122,137,FALSE)</f>
        <v>--</v>
      </c>
      <c r="E552" s="46" t="str">
        <f>VLOOKUP($A$4,'Template 7'!$B$4:$KZ$122,137,FALSE)</f>
        <v>--</v>
      </c>
      <c r="F552" s="46" t="str">
        <f>VLOOKUP($A$4,'Template 7'!$B$4:$KZ$122,137,FALSE)</f>
        <v>--</v>
      </c>
      <c r="G552" s="173">
        <f>VLOOKUP($A$4,'Template 7'!$B$4:$OF$122,384,FALSE)</f>
        <v>91</v>
      </c>
      <c r="H552" s="173">
        <f>VLOOKUP($A$4,'Template 7'!$B$4:$OF$122,385,FALSE)</f>
        <v>90</v>
      </c>
      <c r="I552" s="173">
        <f>VLOOKUP($A$4,'Template 7'!$B$4:$QM$122,427,FALSE)</f>
        <v>88.824779836015324</v>
      </c>
      <c r="J552" s="173"/>
      <c r="K552" s="164"/>
    </row>
    <row r="553" spans="1:11" ht="13.2" x14ac:dyDescent="0.25">
      <c r="A553" s="42" t="s">
        <v>261</v>
      </c>
      <c r="B553" s="46" t="str">
        <f>VLOOKUP($A$4,'Template 7'!$B$4:$KZ$122,137,FALSE)</f>
        <v>--</v>
      </c>
      <c r="C553" s="46">
        <f>VLOOKUP($A$4,'Template 7'!$B$4:$KZ$122,140,FALSE)</f>
        <v>90.701670842046013</v>
      </c>
      <c r="D553" s="46">
        <f>VLOOKUP($A$4,'Template 7'!$B$4:$KZ$122,143,FALSE)</f>
        <v>90.846522937971514</v>
      </c>
      <c r="E553" s="46">
        <f>VLOOKUP($A$4,'Template 7'!$B$4:$KZ$122,146,FALSE)</f>
        <v>92.261001517451632</v>
      </c>
      <c r="F553" s="46">
        <f>VLOOKUP($A$4,'Template 7'!$B$4:$KZ$122,149,FALSE)</f>
        <v>92.4970743447643</v>
      </c>
      <c r="G553" s="46" t="str">
        <f>VLOOKUP($A$4,'Template IF 2'!$B$4:$ON$221,247,FALSE)</f>
        <v>--</v>
      </c>
      <c r="H553" s="46" t="str">
        <f>VLOOKUP($A$4,'Template IF 2'!$B$4:$ON$221,247,FALSE)</f>
        <v>--</v>
      </c>
      <c r="I553" s="46" t="str">
        <f>VLOOKUP($A$4,'Template IF 2'!$B$4:$ON$221,247,FALSE)</f>
        <v>--</v>
      </c>
      <c r="J553" s="173"/>
    </row>
    <row r="554" spans="1:11" ht="13.2" x14ac:dyDescent="0.25">
      <c r="A554" s="42" t="s">
        <v>284</v>
      </c>
      <c r="B554" s="46" t="str">
        <f>VLOOKUP($A$4,'Template 7'!$B$4:$KZ$122,137,FALSE)</f>
        <v>--</v>
      </c>
      <c r="C554" s="46" t="str">
        <f>VLOOKUP($A$4,'Template 7'!$B$4:$KZ$122,137,FALSE)</f>
        <v>--</v>
      </c>
      <c r="D554" s="46" t="str">
        <f>VLOOKUP($A$4,'Template 7'!$B$4:$KZ$122,137,FALSE)</f>
        <v>--</v>
      </c>
      <c r="E554" s="46" t="str">
        <f>VLOOKUP($A$4,'Template 7'!$B$4:$KZ$122,137,FALSE)</f>
        <v>--</v>
      </c>
      <c r="F554" s="46" t="str">
        <f>VLOOKUP($A$4,'Template 7'!$B$4:$KZ$122,137,FALSE)</f>
        <v>--</v>
      </c>
      <c r="G554" s="46">
        <f>VLOOKUP($A$4,'Template 7'!$B$4:$NL$122,340,FALSE)</f>
        <v>84.575760520943703</v>
      </c>
      <c r="H554" s="46">
        <f>VLOOKUP($A$4,'Template 7'!$B$4:$NL$122,343,FALSE)</f>
        <v>84.904009944293705</v>
      </c>
      <c r="I554" s="173">
        <f>VLOOKUP($A$4,'Template 7'!$B$4:$QM$122,428,FALSE)</f>
        <v>82.544766001215692</v>
      </c>
      <c r="J554" s="173"/>
    </row>
    <row r="555" spans="1:11" ht="13.2" x14ac:dyDescent="0.25">
      <c r="A555" s="42" t="s">
        <v>262</v>
      </c>
      <c r="B555" s="46" t="str">
        <f>VLOOKUP($A$4,'Template 7'!$B$4:$KZ$122,137,FALSE)</f>
        <v>--</v>
      </c>
      <c r="C555" s="46">
        <f>VLOOKUP($A$4,'Template 7'!$B$4:$KZ$122,141,FALSE)</f>
        <v>80.691031814627578</v>
      </c>
      <c r="D555" s="46">
        <f>VLOOKUP($A$4,'Template 7'!$B$4:$KZ$122,144,FALSE)</f>
        <v>80.326687993899426</v>
      </c>
      <c r="E555" s="46">
        <f>VLOOKUP($A$4,'Template 7'!$B$4:$KZ$122,147,FALSE)</f>
        <v>84.535007361361352</v>
      </c>
      <c r="F555" s="46">
        <f>VLOOKUP($A$4,'Template 7'!$B$4:$KZ$122,150,FALSE)</f>
        <v>85.576520839296876</v>
      </c>
      <c r="G555" s="46">
        <f>VLOOKUP($A$4,'Template 7'!$B$4:$NL$122,341,FALSE)</f>
        <v>82.353524584066406</v>
      </c>
      <c r="H555" s="46">
        <f>VLOOKUP($A$4,'Template 7'!$B$4:$NL$122,344,FALSE)</f>
        <v>82.975590677986304</v>
      </c>
      <c r="I555" s="173">
        <f>VLOOKUP($A$4,'Template 7'!$B$4:$QM$122,429,FALSE)</f>
        <v>80.072063415805616</v>
      </c>
      <c r="J555" s="173"/>
    </row>
    <row r="556" spans="1:11" ht="13.2" x14ac:dyDescent="0.25">
      <c r="A556" s="42" t="s">
        <v>285</v>
      </c>
      <c r="B556" s="46" t="str">
        <f>VLOOKUP($A$4,'Template 7'!$B$4:$KZ$122,137,FALSE)</f>
        <v>--</v>
      </c>
      <c r="C556" s="46" t="str">
        <f>VLOOKUP($A$4,'Template 7'!$B$4:$KZ$122,137,FALSE)</f>
        <v>--</v>
      </c>
      <c r="D556" s="46" t="str">
        <f>VLOOKUP($A$4,'Template 7'!$B$4:$KZ$122,137,FALSE)</f>
        <v>--</v>
      </c>
      <c r="E556" s="46" t="str">
        <f>VLOOKUP($A$4,'Template 7'!$B$4:$KZ$122,137,FALSE)</f>
        <v>--</v>
      </c>
      <c r="F556" s="46" t="str">
        <f>VLOOKUP($A$4,'Template 7'!$B$4:$KZ$122,137,FALSE)</f>
        <v>--</v>
      </c>
      <c r="G556" s="46">
        <f>VLOOKUP($A$4,'Template 7'!$B$4:$NL$122,342,FALSE)</f>
        <v>80.679123856836398</v>
      </c>
      <c r="H556" s="46">
        <f>VLOOKUP($A$4,'Template 7'!$B$4:$NL$122,345,FALSE)</f>
        <v>80.470830827390699</v>
      </c>
      <c r="I556" s="173">
        <f>VLOOKUP($A$4,'Template 7'!$B$4:$QM$122,430,FALSE)</f>
        <v>78.375872937395187</v>
      </c>
      <c r="J556" s="173"/>
    </row>
    <row r="557" spans="1:11" ht="13.2" x14ac:dyDescent="0.25">
      <c r="A557" s="42" t="s">
        <v>263</v>
      </c>
      <c r="B557" s="46" t="str">
        <f>VLOOKUP($A$4,'Template 7'!$B$4:$KZ$122,137,FALSE)</f>
        <v>--</v>
      </c>
      <c r="C557" s="46">
        <f>VLOOKUP($A$4,'Template 7'!$B$4:$KZ$122,142,FALSE)</f>
        <v>80.262426674899629</v>
      </c>
      <c r="D557" s="46">
        <f>VLOOKUP($A$4,'Template 7'!$B$4:$KZ$122,145,FALSE)</f>
        <v>79.912204215400905</v>
      </c>
      <c r="E557" s="46">
        <f>VLOOKUP($A$4,'Template 7'!$B$4:$KZ$122,148,FALSE)</f>
        <v>82.163660012441426</v>
      </c>
      <c r="F557" s="46">
        <f>VLOOKUP($A$4,'Template 7'!$B$4:$KZ$122,151,FALSE)</f>
        <v>83.301946013810763</v>
      </c>
      <c r="G557" s="46" t="str">
        <f>VLOOKUP($A$4,'Template IF 2'!$B$4:$ON$221,247,FALSE)</f>
        <v>--</v>
      </c>
      <c r="H557" s="46" t="str">
        <f>VLOOKUP($A$4,'Template IF 2'!$B$4:$ON$221,247,FALSE)</f>
        <v>--</v>
      </c>
      <c r="I557" s="46" t="str">
        <f>VLOOKUP($A$4,'Template IF 2'!$B$4:$ON$221,247,FALSE)</f>
        <v>--</v>
      </c>
      <c r="J557" s="173"/>
    </row>
    <row r="558" spans="1:11" ht="12.75" customHeight="1" x14ac:dyDescent="0.25">
      <c r="A558" s="67" t="s">
        <v>254</v>
      </c>
      <c r="B558" s="318"/>
      <c r="C558" s="318"/>
      <c r="D558" s="318"/>
      <c r="E558" s="318"/>
      <c r="F558" s="318"/>
      <c r="G558" s="318"/>
      <c r="H558" s="318"/>
      <c r="I558" s="348"/>
    </row>
    <row r="559" spans="1:11" s="166" customFormat="1" ht="12.75" customHeight="1" x14ac:dyDescent="0.25">
      <c r="A559" s="171" t="s">
        <v>2350</v>
      </c>
      <c r="B559" s="173" t="str">
        <f>VLOOKUP($A$4,'Template 7'!$B$4:$OF$122,389,FALSE)</f>
        <v>--</v>
      </c>
      <c r="C559" s="173" t="str">
        <f>VLOOKUP($A$4,'Template 7'!$B$4:$OF$122,389,FALSE)</f>
        <v>--</v>
      </c>
      <c r="D559" s="173" t="str">
        <f>VLOOKUP($A$4,'Template 7'!$B$4:$OF$122,389,FALSE)</f>
        <v>--</v>
      </c>
      <c r="E559" s="173" t="str">
        <f>VLOOKUP($A$4,'Template 7'!$B$4:$OF$122,389,FALSE)</f>
        <v>--</v>
      </c>
      <c r="F559" s="173" t="str">
        <f>VLOOKUP($A$4,'Template 7'!$B$4:$OF$122,389,FALSE)</f>
        <v>--</v>
      </c>
      <c r="G559" s="173">
        <f>VLOOKUP($A$4,'Template 7'!$B$4:$OF$122,386,FALSE)</f>
        <v>86</v>
      </c>
      <c r="H559" s="173">
        <f>VLOOKUP($A$4,'Template 7'!$B$4:$OF$122,387,FALSE)</f>
        <v>87</v>
      </c>
      <c r="I559" s="173">
        <f>VLOOKUP($A$4,'Template 7'!$B$4:$QM$122,431,FALSE)</f>
        <v>83.854577513804941</v>
      </c>
      <c r="J559" s="165"/>
      <c r="K559" s="164"/>
    </row>
    <row r="560" spans="1:11" ht="13.2" x14ac:dyDescent="0.25">
      <c r="A560" s="42" t="s">
        <v>261</v>
      </c>
      <c r="B560" s="46">
        <f>VLOOKUP($A$4,'Template 7'!$B$4:$KZ$122,152,FALSE)</f>
        <v>86.820246089353603</v>
      </c>
      <c r="C560" s="46">
        <f>VLOOKUP($A$4,'Template 7'!$B$4:$KZ$122,155,FALSE)</f>
        <v>89.705670028669928</v>
      </c>
      <c r="D560" s="46">
        <f>VLOOKUP($A$4,'Template 7'!$B$4:$KZ$122,158,FALSE)</f>
        <v>89.149629757560987</v>
      </c>
      <c r="E560" s="46">
        <f>VLOOKUP($A$4,'Template 7'!$B$4:$KZ$122,161,FALSE)</f>
        <v>90.986739552860541</v>
      </c>
      <c r="F560" s="46">
        <f>VLOOKUP($A$4,'Template 7'!$B$4:$KZ$122,164,FALSE)</f>
        <v>90.563742057590304</v>
      </c>
      <c r="G560" s="46" t="str">
        <f>VLOOKUP($A$4,'Template IF 2'!$B$4:$ON$221,247,FALSE)</f>
        <v>--</v>
      </c>
      <c r="H560" s="46" t="str">
        <f>VLOOKUP($A$4,'Template IF 2'!$B$4:$ON$221,247,FALSE)</f>
        <v>--</v>
      </c>
      <c r="I560" s="46" t="str">
        <f>VLOOKUP($A$4,'Template IF 2'!$B$4:$ON$221,247,FALSE)</f>
        <v>--</v>
      </c>
    </row>
    <row r="561" spans="1:11" ht="13.2" x14ac:dyDescent="0.25">
      <c r="A561" s="42" t="s">
        <v>284</v>
      </c>
      <c r="B561" s="46" t="str">
        <f>VLOOKUP($A$4,'Template IF 2'!$B$4:$ON$221,247,FALSE)</f>
        <v>--</v>
      </c>
      <c r="C561" s="46" t="str">
        <f>VLOOKUP($A$4,'Template IF 2'!$B$4:$ON$221,247,FALSE)</f>
        <v>--</v>
      </c>
      <c r="D561" s="46" t="str">
        <f>VLOOKUP($A$4,'Template IF 2'!$B$4:$ON$221,247,FALSE)</f>
        <v>--</v>
      </c>
      <c r="E561" s="46" t="str">
        <f>VLOOKUP($A$4,'Template IF 2'!$B$4:$ON$221,247,FALSE)</f>
        <v>--</v>
      </c>
      <c r="F561" s="46" t="str">
        <f>VLOOKUP($A$4,'Template IF 2'!$B$4:$ON$221,247,FALSE)</f>
        <v>--</v>
      </c>
      <c r="G561" s="46">
        <f>VLOOKUP($A$4,'Template 7'!$B$4:$NL$122,346,FALSE)</f>
        <v>73.961487222961793</v>
      </c>
      <c r="H561" s="46">
        <f>VLOOKUP($A$4,'Template 7'!$B$4:$NL$122,349,FALSE)</f>
        <v>76.691815797948394</v>
      </c>
      <c r="I561" s="173">
        <f>VLOOKUP($A$4,'Template 7'!$B$4:$QM$122,432,FALSE)</f>
        <v>72.99050374483781</v>
      </c>
    </row>
    <row r="562" spans="1:11" ht="13.2" x14ac:dyDescent="0.25">
      <c r="A562" s="42" t="s">
        <v>262</v>
      </c>
      <c r="B562" s="46">
        <f>VLOOKUP($A$4,'Template 7'!$B$4:$KZ$122,153,FALSE)</f>
        <v>70.495090439276936</v>
      </c>
      <c r="C562" s="46">
        <f>VLOOKUP($A$4,'Template 7'!$B$4:$KZ$122,156,FALSE)</f>
        <v>74.225108936940003</v>
      </c>
      <c r="D562" s="46">
        <f>VLOOKUP($A$4,'Template 7'!$B$4:$KZ$122,159,FALSE)</f>
        <v>74.067656940012697</v>
      </c>
      <c r="E562" s="46">
        <f>VLOOKUP($A$4,'Template 7'!$B$4:$KZ$122,162,FALSE)</f>
        <v>77.765900587921152</v>
      </c>
      <c r="F562" s="46">
        <f>VLOOKUP($A$4,'Template 7'!$B$4:$KZ$122,165,FALSE)</f>
        <v>78.233410425192119</v>
      </c>
      <c r="G562" s="46">
        <f>VLOOKUP($A$4,'Template 7'!$B$4:$NL$122,347,FALSE)</f>
        <v>70.290464644465303</v>
      </c>
      <c r="H562" s="46">
        <f>VLOOKUP($A$4,'Template 7'!$B$4:$NL$122,350,FALSE)</f>
        <v>73.6634027490459</v>
      </c>
      <c r="I562" s="173">
        <f>VLOOKUP($A$4,'Template 7'!$B$4:$QM$122,433,FALSE)</f>
        <v>69.417603759560805</v>
      </c>
    </row>
    <row r="563" spans="1:11" ht="13.2" x14ac:dyDescent="0.25">
      <c r="A563" s="42" t="s">
        <v>285</v>
      </c>
      <c r="B563" s="46" t="str">
        <f>VLOOKUP($A$4,'Template IF 2'!$B$4:$ON$221,247,FALSE)</f>
        <v>--</v>
      </c>
      <c r="C563" s="46" t="str">
        <f>VLOOKUP($A$4,'Template IF 2'!$B$4:$ON$221,247,FALSE)</f>
        <v>--</v>
      </c>
      <c r="D563" s="46" t="str">
        <f>VLOOKUP($A$4,'Template IF 2'!$B$4:$ON$221,247,FALSE)</f>
        <v>--</v>
      </c>
      <c r="E563" s="46" t="str">
        <f>VLOOKUP($A$4,'Template IF 2'!$B$4:$ON$221,247,FALSE)</f>
        <v>--</v>
      </c>
      <c r="F563" s="46" t="str">
        <f>VLOOKUP($A$4,'Template IF 2'!$B$4:$ON$221,247,FALSE)</f>
        <v>--</v>
      </c>
      <c r="G563" s="46">
        <f>VLOOKUP($A$4,'Template 7'!$B$4:$NL$122,348,FALSE)</f>
        <v>70.145678942770303</v>
      </c>
      <c r="H563" s="46">
        <f>VLOOKUP($A$4,'Template 7'!$B$4:$NL$122,351,FALSE)</f>
        <v>71.407309882939302</v>
      </c>
      <c r="I563" s="173">
        <f>VLOOKUP($A$4,'Template 7'!$B$4:$QM$122,434,FALSE)</f>
        <v>69.007129409585687</v>
      </c>
    </row>
    <row r="564" spans="1:11" ht="13.2" x14ac:dyDescent="0.25">
      <c r="A564" s="42" t="s">
        <v>263</v>
      </c>
      <c r="B564" s="46">
        <f>VLOOKUP($A$4,'Template 7'!$B$4:$KZ$122,154,FALSE)</f>
        <v>72.528612753111801</v>
      </c>
      <c r="C564" s="46">
        <f>VLOOKUP($A$4,'Template 7'!$B$4:$KZ$122,157,FALSE)</f>
        <v>74.98303620998027</v>
      </c>
      <c r="D564" s="46">
        <f>VLOOKUP($A$4,'Template 7'!$B$4:$KZ$122,160,FALSE)</f>
        <v>74.598745987459495</v>
      </c>
      <c r="E564" s="46">
        <f>VLOOKUP($A$4,'Template 7'!$B$4:$KZ$122,163,FALSE)</f>
        <v>75.967892900700548</v>
      </c>
      <c r="F564" s="46">
        <f>VLOOKUP($A$4,'Template 7'!$B$4:$KZ$122,166,FALSE)</f>
        <v>77.296086819213656</v>
      </c>
      <c r="G564" s="46" t="str">
        <f>VLOOKUP($A$4,'Template IF 2'!$B$4:$ON$221,247,FALSE)</f>
        <v>--</v>
      </c>
      <c r="H564" s="46" t="str">
        <f>VLOOKUP($A$4,'Template IF 2'!$B$4:$ON$221,247,FALSE)</f>
        <v>--</v>
      </c>
      <c r="I564" s="46" t="str">
        <f>VLOOKUP($A$4,'Template IF 2'!$B$4:$ON$221,247,FALSE)</f>
        <v>--</v>
      </c>
    </row>
    <row r="565" spans="1:11" ht="13.2" x14ac:dyDescent="0.25">
      <c r="A565" s="42"/>
      <c r="B565" s="46"/>
      <c r="C565" s="46"/>
      <c r="D565" s="46"/>
      <c r="E565" s="46"/>
      <c r="F565" s="46"/>
      <c r="G565" s="46"/>
      <c r="H565" s="46"/>
    </row>
    <row r="566" spans="1:11" ht="15.75" customHeight="1" x14ac:dyDescent="0.25">
      <c r="A566" s="502" t="s">
        <v>264</v>
      </c>
      <c r="B566" s="502"/>
      <c r="C566" s="502"/>
      <c r="D566" s="502"/>
      <c r="E566" s="502"/>
      <c r="F566" s="502"/>
      <c r="G566" s="502"/>
      <c r="H566" s="502"/>
      <c r="I566" s="22"/>
    </row>
    <row r="567" spans="1:11" ht="15" customHeight="1" x14ac:dyDescent="0.25">
      <c r="A567" s="331" t="str">
        <f>$A$4</f>
        <v>State of Minnesota</v>
      </c>
      <c r="B567" s="319"/>
      <c r="C567" s="319"/>
      <c r="D567" s="319"/>
      <c r="E567" s="319"/>
      <c r="F567" s="319"/>
      <c r="G567" s="319"/>
      <c r="H567" s="319"/>
      <c r="I567" s="335"/>
    </row>
    <row r="568" spans="1:11" ht="18.75" customHeight="1" x14ac:dyDescent="0.3">
      <c r="A568" s="57" t="s">
        <v>272</v>
      </c>
      <c r="I568" s="22"/>
    </row>
    <row r="569" spans="1:11" ht="13.2" x14ac:dyDescent="0.25">
      <c r="B569" s="38">
        <v>1998</v>
      </c>
      <c r="C569" s="38">
        <v>2001</v>
      </c>
      <c r="D569" s="38">
        <v>2004</v>
      </c>
      <c r="E569" s="38">
        <v>2007</v>
      </c>
      <c r="F569" s="38">
        <v>2010</v>
      </c>
      <c r="G569" s="38">
        <v>2013</v>
      </c>
      <c r="H569" s="38">
        <v>2016</v>
      </c>
      <c r="I569" s="328">
        <v>2019</v>
      </c>
    </row>
    <row r="570" spans="1:11" ht="12.75" customHeight="1" x14ac:dyDescent="0.25">
      <c r="A570" s="351" t="s">
        <v>255</v>
      </c>
      <c r="B570" s="352"/>
      <c r="C570" s="352"/>
      <c r="D570" s="352"/>
      <c r="E570" s="352"/>
      <c r="F570" s="352"/>
      <c r="G570" s="352"/>
      <c r="H570" s="352"/>
      <c r="I570" s="353"/>
    </row>
    <row r="571" spans="1:11" s="166" customFormat="1" ht="12.75" customHeight="1" x14ac:dyDescent="0.25">
      <c r="A571" s="171" t="s">
        <v>2350</v>
      </c>
      <c r="B571" s="173" t="str">
        <f>VLOOKUP($A$4,'Template 7'!$B$4:$OF$122,388,FALSE)</f>
        <v>--</v>
      </c>
      <c r="C571" s="173" t="str">
        <f>VLOOKUP($A$4,'Template 7'!$B$4:$OF$122,388,FALSE)</f>
        <v>--</v>
      </c>
      <c r="D571" s="173" t="str">
        <f>VLOOKUP($A$4,'Template 7'!$B$4:$OF$122,388,FALSE)</f>
        <v>--</v>
      </c>
      <c r="E571" s="173" t="str">
        <f>VLOOKUP($A$4,'Template 7'!$B$4:$OF$122,388,FALSE)</f>
        <v>--</v>
      </c>
      <c r="F571" s="173" t="str">
        <f>VLOOKUP($A$4,'Template 7'!$B$4:$OF$122,388,FALSE)</f>
        <v>--</v>
      </c>
      <c r="G571" s="173" t="str">
        <f>VLOOKUP($A$4,'Template 7'!$B$4:$OF$122,388,FALSE)</f>
        <v>--</v>
      </c>
      <c r="H571" s="173" t="str">
        <f>VLOOKUP($A$4,'Template 7'!$B$4:$OF$122,388,FALSE)</f>
        <v>--</v>
      </c>
      <c r="I571" s="173" t="str">
        <f>VLOOKUP($A$4,'Template 7'!$B$4:$QM$122,435,FALSE)</f>
        <v>--</v>
      </c>
      <c r="J571" s="165"/>
      <c r="K571" s="164"/>
    </row>
    <row r="572" spans="1:11" ht="13.2" x14ac:dyDescent="0.25">
      <c r="A572" s="42" t="s">
        <v>261</v>
      </c>
      <c r="B572" s="46" t="str">
        <f>VLOOKUP($A$4,'Template 7'!$B$4:$KZ$122,167,FALSE)</f>
        <v>--</v>
      </c>
      <c r="C572" s="46" t="str">
        <f>VLOOKUP($A$4,'Template 7'!$B$4:$KZ$122,170,FALSE)</f>
        <v>--</v>
      </c>
      <c r="D572" s="46" t="str">
        <f>VLOOKUP($A$4,'Template 7'!$B$4:$KZ$122,173,FALSE)</f>
        <v>--</v>
      </c>
      <c r="E572" s="46" t="str">
        <f>VLOOKUP($A$4,'Template 7'!$B$4:$KZ$122,176,FALSE)</f>
        <v>--</v>
      </c>
      <c r="F572" s="46" t="str">
        <f>VLOOKUP($A$4,'Template 7'!$B$4:$KZ$122,179,FALSE)</f>
        <v>--</v>
      </c>
      <c r="G572" s="46" t="str">
        <f>VLOOKUP($A$4,'Template 7'!$B$4:$KZ$122,179,FALSE)</f>
        <v>--</v>
      </c>
      <c r="H572" s="46" t="str">
        <f>VLOOKUP($A$4,'Template 7'!$B$4:$KZ$122,179,FALSE)</f>
        <v>--</v>
      </c>
      <c r="I572" s="46" t="str">
        <f>VLOOKUP($A$4,'Template 7'!$B$4:$KZ$122,179,FALSE)</f>
        <v>--</v>
      </c>
    </row>
    <row r="573" spans="1:11" ht="13.2" x14ac:dyDescent="0.25">
      <c r="A573" s="42" t="s">
        <v>284</v>
      </c>
      <c r="B573" s="46" t="str">
        <f>VLOOKUP($A$4,'Template 7'!$B$4:$NL$122,352,FALSE)</f>
        <v>--</v>
      </c>
      <c r="C573" s="46" t="str">
        <f>VLOOKUP($A$4,'Template 7'!$B$4:$NL$122,352,FALSE)</f>
        <v>--</v>
      </c>
      <c r="D573" s="46" t="str">
        <f>VLOOKUP($A$4,'Template 7'!$B$4:$NL$122,352,FALSE)</f>
        <v>--</v>
      </c>
      <c r="E573" s="46" t="str">
        <f>VLOOKUP($A$4,'Template 7'!$B$4:$NL$122,352,FALSE)</f>
        <v>--</v>
      </c>
      <c r="F573" s="46" t="str">
        <f>VLOOKUP($A$4,'Template 7'!$B$4:$NL$122,352,FALSE)</f>
        <v>--</v>
      </c>
      <c r="G573" s="46" t="str">
        <f>VLOOKUP($A$4,'Template 7'!$B$4:$NL$122,352,FALSE)</f>
        <v>--</v>
      </c>
      <c r="H573" s="46" t="str">
        <f>VLOOKUP($A$4,'Template 7'!$B$4:$NL$122,355,FALSE)</f>
        <v>--</v>
      </c>
      <c r="I573" s="173" t="str">
        <f>VLOOKUP($A$4,'Template 7'!$B$4:$QM$122,436,FALSE)</f>
        <v>--</v>
      </c>
    </row>
    <row r="574" spans="1:11" ht="13.2" x14ac:dyDescent="0.25">
      <c r="A574" s="42" t="s">
        <v>262</v>
      </c>
      <c r="B574" s="46">
        <f>VLOOKUP($A$4,'Template 7'!$B$4:$KZ$122,168,FALSE)</f>
        <v>22.7033849684451</v>
      </c>
      <c r="C574" s="46">
        <f>VLOOKUP($A$4,'Template 7'!$B$4:$KZ$122,171,FALSE)</f>
        <v>18.979024513520365</v>
      </c>
      <c r="D574" s="46">
        <f>VLOOKUP($A$4,'Template 7'!$B$4:$KZ$122,174,FALSE)</f>
        <v>19.429892868941376</v>
      </c>
      <c r="E574" s="46">
        <f>VLOOKUP($A$4,'Template 7'!$B$4:$KZ$122,177,FALSE)</f>
        <v>18.956443847273807</v>
      </c>
      <c r="F574" s="46">
        <f>VLOOKUP($A$4,'Template 7'!$B$4:$KZ$122,180,FALSE)</f>
        <v>19.783349561830715</v>
      </c>
      <c r="G574" s="46">
        <f>VLOOKUP($A$4,'Template 7'!$B$4:$NL$122,353,FALSE)</f>
        <v>14.9749172803928</v>
      </c>
      <c r="H574" s="46">
        <f>VLOOKUP($A$4,'Template 7'!$B$4:$NL$122,356,FALSE)</f>
        <v>11.3681994025757</v>
      </c>
      <c r="I574" s="173">
        <f>VLOOKUP($A$4,'Template 7'!$B$4:$QM$122,437,FALSE)</f>
        <v>11.771401961037906</v>
      </c>
    </row>
    <row r="575" spans="1:11" ht="13.2" x14ac:dyDescent="0.25">
      <c r="A575" s="42" t="s">
        <v>285</v>
      </c>
      <c r="B575" s="46" t="str">
        <f>VLOOKUP($A$4,'Template 7'!$B$4:$NL$122,352,FALSE)</f>
        <v>--</v>
      </c>
      <c r="C575" s="46" t="str">
        <f>VLOOKUP($A$4,'Template 7'!$B$4:$NL$122,352,FALSE)</f>
        <v>--</v>
      </c>
      <c r="D575" s="46" t="str">
        <f>VLOOKUP($A$4,'Template 7'!$B$4:$NL$122,352,FALSE)</f>
        <v>--</v>
      </c>
      <c r="E575" s="46" t="str">
        <f>VLOOKUP($A$4,'Template 7'!$B$4:$NL$122,352,FALSE)</f>
        <v>--</v>
      </c>
      <c r="F575" s="46" t="str">
        <f>VLOOKUP($A$4,'Template 7'!$B$4:$NL$122,352,FALSE)</f>
        <v>--</v>
      </c>
      <c r="G575" s="46">
        <f>VLOOKUP($A$4,'Template 7'!$B$4:$NL$122,354,FALSE)</f>
        <v>37.473143948436501</v>
      </c>
      <c r="H575" s="46">
        <f>VLOOKUP($A$4,'Template 7'!$B$4:$NL$122,357,FALSE)</f>
        <v>35.338300685013699</v>
      </c>
      <c r="I575" s="173">
        <f>VLOOKUP($A$4,'Template 7'!$B$4:$QM$122,438,FALSE)</f>
        <v>34.354492992580475</v>
      </c>
    </row>
    <row r="576" spans="1:11" ht="13.2" x14ac:dyDescent="0.25">
      <c r="A576" s="42" t="s">
        <v>263</v>
      </c>
      <c r="B576" s="46">
        <f>VLOOKUP($A$4,'Template 7'!$B$4:$KZ$122,169,FALSE)</f>
        <v>49.950373850327701</v>
      </c>
      <c r="C576" s="46">
        <f>VLOOKUP($A$4,'Template 7'!$B$4:$KZ$122,172,FALSE)</f>
        <v>49.004862236628711</v>
      </c>
      <c r="D576" s="46">
        <f>VLOOKUP($A$4,'Template 7'!$B$4:$KZ$122,175,FALSE)</f>
        <v>47.520817562452834</v>
      </c>
      <c r="E576" s="46">
        <f>VLOOKUP($A$4,'Template 7'!$B$4:$KZ$122,178,FALSE)</f>
        <v>49.258629434052651</v>
      </c>
      <c r="F576" s="46">
        <f>VLOOKUP($A$4,'Template 7'!$B$4:$KZ$122,181,FALSE)</f>
        <v>50.598529501124375</v>
      </c>
      <c r="G576" s="46" t="str">
        <f>VLOOKUP($A$4,'Template 7'!$B$4:$NL$122,352,FALSE)</f>
        <v>--</v>
      </c>
      <c r="H576" s="46" t="str">
        <f>VLOOKUP($A$4,'Template 7'!$B$4:$NL$122,352,FALSE)</f>
        <v>--</v>
      </c>
      <c r="I576" s="46" t="str">
        <f>VLOOKUP($A$4,'Template 7'!$B$4:$NL$122,352,FALSE)</f>
        <v>--</v>
      </c>
    </row>
    <row r="577" spans="1:11" ht="12.75" customHeight="1" x14ac:dyDescent="0.25">
      <c r="A577" s="351" t="s">
        <v>256</v>
      </c>
      <c r="B577" s="352"/>
      <c r="C577" s="352"/>
      <c r="D577" s="352"/>
      <c r="E577" s="352"/>
      <c r="F577" s="352"/>
      <c r="G577" s="352"/>
      <c r="H577" s="352"/>
      <c r="I577" s="354"/>
    </row>
    <row r="578" spans="1:11" s="166" customFormat="1" ht="12.75" customHeight="1" x14ac:dyDescent="0.25">
      <c r="A578" s="171" t="s">
        <v>2350</v>
      </c>
      <c r="B578" s="173" t="str">
        <f>VLOOKUP($A$4,'Template 7'!$B$4:$OF$122,389,FALSE)</f>
        <v>--</v>
      </c>
      <c r="C578" s="173" t="str">
        <f>VLOOKUP($A$4,'Template 7'!$B$4:$OF$122,389,FALSE)</f>
        <v>--</v>
      </c>
      <c r="D578" s="173" t="str">
        <f>VLOOKUP($A$4,'Template 7'!$B$4:$OF$122,389,FALSE)</f>
        <v>--</v>
      </c>
      <c r="E578" s="173" t="str">
        <f>VLOOKUP($A$4,'Template 7'!$B$4:$OF$122,389,FALSE)</f>
        <v>--</v>
      </c>
      <c r="F578" s="173" t="str">
        <f>VLOOKUP($A$4,'Template 7'!$B$4:$OF$122,389,FALSE)</f>
        <v>--</v>
      </c>
      <c r="G578" s="173" t="str">
        <f>VLOOKUP($A$4,'Template 7'!$B$4:$OF$122,389,FALSE)</f>
        <v>--</v>
      </c>
      <c r="H578" s="173" t="str">
        <f>VLOOKUP($A$4,'Template 7'!$B$4:$OF$122,389,FALSE)</f>
        <v>--</v>
      </c>
      <c r="I578" s="173" t="str">
        <f>VLOOKUP($A$4,'Template 7'!$B$4:$QM$122,439,FALSE)</f>
        <v>--</v>
      </c>
      <c r="J578" s="165"/>
      <c r="K578" s="164"/>
    </row>
    <row r="579" spans="1:11" ht="13.2" x14ac:dyDescent="0.25">
      <c r="A579" s="42" t="s">
        <v>261</v>
      </c>
      <c r="B579" s="46" t="str">
        <f>VLOOKUP($A$4,'Template 7'!$B$4:$KZ$122,182,FALSE)</f>
        <v>--</v>
      </c>
      <c r="C579" s="46" t="str">
        <f>VLOOKUP($A$4,'Template 7'!$B$4:$KZ$122,185,FALSE)</f>
        <v>--</v>
      </c>
      <c r="D579" s="46" t="str">
        <f>VLOOKUP($A$4,'Template 7'!$B$4:$KZ$122,188,FALSE)</f>
        <v>--</v>
      </c>
      <c r="E579" s="46" t="str">
        <f>VLOOKUP($A$4,'Template 7'!$B$4:$KZ$122,191,FALSE)</f>
        <v>--</v>
      </c>
      <c r="F579" s="46" t="str">
        <f>VLOOKUP($A$4,'Template 7'!$B$4:$KZ$122,194,FALSE)</f>
        <v>--</v>
      </c>
      <c r="G579" s="46" t="str">
        <f>VLOOKUP($A$4,'Template 7'!$B$4:$KZ$122,194,FALSE)</f>
        <v>--</v>
      </c>
      <c r="H579" s="46" t="str">
        <f>VLOOKUP($A$4,'Template 7'!$B$4:$KZ$122,194,FALSE)</f>
        <v>--</v>
      </c>
      <c r="I579" s="46" t="str">
        <f>VLOOKUP($A$4,'Template 7'!$B$4:$KZ$122,194,FALSE)</f>
        <v>--</v>
      </c>
    </row>
    <row r="580" spans="1:11" ht="13.2" x14ac:dyDescent="0.25">
      <c r="A580" s="42" t="s">
        <v>284</v>
      </c>
      <c r="B580" s="46" t="str">
        <f>VLOOKUP($A$4,'Template 7'!$B$4:$NL$122,358,FALSE)</f>
        <v>--</v>
      </c>
      <c r="C580" s="46" t="str">
        <f>VLOOKUP($A$4,'Template 7'!$B$4:$NL$122,358,FALSE)</f>
        <v>--</v>
      </c>
      <c r="D580" s="46" t="str">
        <f>VLOOKUP($A$4,'Template 7'!$B$4:$NL$122,358,FALSE)</f>
        <v>--</v>
      </c>
      <c r="E580" s="46" t="str">
        <f>VLOOKUP($A$4,'Template 7'!$B$4:$NL$122,358,FALSE)</f>
        <v>--</v>
      </c>
      <c r="F580" s="46" t="str">
        <f>VLOOKUP($A$4,'Template 7'!$B$4:$NL$122,358,FALSE)</f>
        <v>--</v>
      </c>
      <c r="G580" s="46" t="str">
        <f>VLOOKUP($A$4,'Template 7'!$B$4:$NL$122,358,FALSE)</f>
        <v>--</v>
      </c>
      <c r="H580" s="46" t="str">
        <f>VLOOKUP($A$4,'Template 7'!$B$4:$NL$122,361,FALSE)</f>
        <v>--</v>
      </c>
      <c r="I580" s="173" t="str">
        <f>VLOOKUP($A$4,'Template 7'!$B$4:$QM$122,440,FALSE)</f>
        <v>--</v>
      </c>
    </row>
    <row r="581" spans="1:11" ht="13.2" x14ac:dyDescent="0.25">
      <c r="A581" s="42" t="s">
        <v>262</v>
      </c>
      <c r="B581" s="46">
        <f>VLOOKUP($A$4,'Template 7'!$B$4:$KZ$122,183,FALSE)</f>
        <v>44.015284519260526</v>
      </c>
      <c r="C581" s="46">
        <f>VLOOKUP($A$4,'Template 7'!$B$4:$KZ$122,186,FALSE)</f>
        <v>48.326540694084173</v>
      </c>
      <c r="D581" s="46">
        <f>VLOOKUP($A$4,'Template 7'!$B$4:$KZ$122,189,FALSE)</f>
        <v>48.089330024813961</v>
      </c>
      <c r="E581" s="46">
        <f>VLOOKUP($A$4,'Template 7'!$B$4:$KZ$122,192,FALSE)</f>
        <v>44.503503261657386</v>
      </c>
      <c r="F581" s="46">
        <f>VLOOKUP($A$4,'Template 7'!$B$4:$KZ$122,195,FALSE)</f>
        <v>43.452082288008064</v>
      </c>
      <c r="G581" s="46">
        <f>VLOOKUP($A$4,'Template 7'!$B$4:$NL$122,359,FALSE)</f>
        <v>46.906448005963398</v>
      </c>
      <c r="H581" s="46">
        <f>VLOOKUP($A$4,'Template 7'!$B$4:$NL$122,362,FALSE)</f>
        <v>51.3765541740675</v>
      </c>
      <c r="I581" s="173">
        <f>VLOOKUP($A$4,'Template 7'!$B$4:$QM$122,441,FALSE)</f>
        <v>58.260869565217376</v>
      </c>
    </row>
    <row r="582" spans="1:11" ht="13.2" x14ac:dyDescent="0.25">
      <c r="A582" s="42" t="s">
        <v>285</v>
      </c>
      <c r="B582" s="46" t="str">
        <f>VLOOKUP($A$4,'Template 7'!$B$4:$NL$122,352,FALSE)</f>
        <v>--</v>
      </c>
      <c r="C582" s="46" t="str">
        <f>VLOOKUP($A$4,'Template 7'!$B$4:$NL$122,352,FALSE)</f>
        <v>--</v>
      </c>
      <c r="D582" s="46" t="str">
        <f>VLOOKUP($A$4,'Template 7'!$B$4:$NL$122,352,FALSE)</f>
        <v>--</v>
      </c>
      <c r="E582" s="46" t="str">
        <f>VLOOKUP($A$4,'Template 7'!$B$4:$NL$122,352,FALSE)</f>
        <v>--</v>
      </c>
      <c r="F582" s="46" t="str">
        <f>VLOOKUP($A$4,'Template 7'!$B$4:$NL$122,352,FALSE)</f>
        <v>--</v>
      </c>
      <c r="G582" s="46">
        <f>VLOOKUP($A$4,'Template 7'!$B$4:$NL$122,360,FALSE)</f>
        <v>56.236234603148802</v>
      </c>
      <c r="H582" s="46">
        <f>VLOOKUP($A$4,'Template 7'!$B$4:$NL$122,363,FALSE)</f>
        <v>59.800292674528897</v>
      </c>
      <c r="I582" s="173">
        <f>VLOOKUP($A$4,'Template 7'!$B$4:$QM$122,442,FALSE)</f>
        <v>66.142885028303382</v>
      </c>
    </row>
    <row r="583" spans="1:11" ht="13.2" x14ac:dyDescent="0.25">
      <c r="A583" s="42" t="s">
        <v>263</v>
      </c>
      <c r="B583" s="46">
        <f>VLOOKUP($A$4,'Template 7'!$B$4:$KZ$122,184,FALSE)</f>
        <v>59.483276587222193</v>
      </c>
      <c r="C583" s="46">
        <f>VLOOKUP($A$4,'Template 7'!$B$4:$KZ$122,187,FALSE)</f>
        <v>59.742598026140385</v>
      </c>
      <c r="D583" s="46">
        <f>VLOOKUP($A$4,'Template 7'!$B$4:$KZ$122,190,FALSE)</f>
        <v>59.151531398699639</v>
      </c>
      <c r="E583" s="46">
        <f>VLOOKUP($A$4,'Template 7'!$B$4:$KZ$122,193,FALSE)</f>
        <v>50.19588638589655</v>
      </c>
      <c r="F583" s="46">
        <f>VLOOKUP($A$4,'Template 7'!$B$4:$KZ$122,196,FALSE)</f>
        <v>49.836204804658955</v>
      </c>
      <c r="G583" s="46" t="str">
        <f>VLOOKUP($A$4,'Template 7'!$B$4:$NL$122,352,FALSE)</f>
        <v>--</v>
      </c>
      <c r="H583" s="46" t="str">
        <f>VLOOKUP($A$4,'Template 7'!$B$4:$NL$122,352,FALSE)</f>
        <v>--</v>
      </c>
      <c r="I583" s="46" t="str">
        <f>VLOOKUP($A$4,'Template 7'!$B$4:$NL$122,352,FALSE)</f>
        <v>--</v>
      </c>
    </row>
    <row r="584" spans="1:11" ht="12.75" customHeight="1" x14ac:dyDescent="0.25">
      <c r="A584" s="351" t="s">
        <v>257</v>
      </c>
      <c r="B584" s="352"/>
      <c r="C584" s="352"/>
      <c r="D584" s="352"/>
      <c r="E584" s="352"/>
      <c r="F584" s="352"/>
      <c r="G584" s="352"/>
      <c r="H584" s="352"/>
      <c r="I584" s="354"/>
    </row>
    <row r="585" spans="1:11" s="166" customFormat="1" ht="12.75" customHeight="1" x14ac:dyDescent="0.25">
      <c r="A585" s="171" t="s">
        <v>2350</v>
      </c>
      <c r="B585" s="173" t="str">
        <f>VLOOKUP($A$4,'Template 7'!$B$4:$OF$122,390,FALSE)</f>
        <v>--</v>
      </c>
      <c r="C585" s="173" t="str">
        <f>VLOOKUP($A$4,'Template 7'!$B$4:$OF$122,390,FALSE)</f>
        <v>--</v>
      </c>
      <c r="D585" s="173" t="str">
        <f>VLOOKUP($A$4,'Template 7'!$B$4:$OF$122,390,FALSE)</f>
        <v>--</v>
      </c>
      <c r="E585" s="173" t="str">
        <f>VLOOKUP($A$4,'Template 7'!$B$4:$OF$122,390,FALSE)</f>
        <v>--</v>
      </c>
      <c r="F585" s="173" t="str">
        <f>VLOOKUP($A$4,'Template 7'!$B$4:$OF$122,390,FALSE)</f>
        <v>--</v>
      </c>
      <c r="G585" s="173" t="str">
        <f>VLOOKUP($A$4,'Template 7'!$B$4:$OF$122,390,FALSE)</f>
        <v>--</v>
      </c>
      <c r="H585" s="173" t="str">
        <f>VLOOKUP($A$4,'Template 7'!$B$4:$OF$122,390,FALSE)</f>
        <v>--</v>
      </c>
      <c r="I585" s="173" t="str">
        <f>VLOOKUP($A$4,'Template 7'!$B$4:$QM$122,443,FALSE)</f>
        <v>--</v>
      </c>
      <c r="J585" s="165"/>
      <c r="K585" s="164"/>
    </row>
    <row r="586" spans="1:11" ht="13.2" x14ac:dyDescent="0.25">
      <c r="A586" s="42" t="s">
        <v>261</v>
      </c>
      <c r="B586" s="46" t="str">
        <f>VLOOKUP($A$4,'Template 7'!$B$4:$KZ$122,197,FALSE)</f>
        <v>--</v>
      </c>
      <c r="C586" s="46" t="str">
        <f>VLOOKUP($A$4,'Template 7'!$B$4:$KZ$122,200,FALSE)</f>
        <v>--</v>
      </c>
      <c r="D586" s="46" t="str">
        <f>VLOOKUP($A$4,'Template 7'!$B$4:$KZ$122,203,FALSE)</f>
        <v>--</v>
      </c>
      <c r="E586" s="46" t="str">
        <f>VLOOKUP($A$4,'Template 7'!$B$4:$KZ$122,206,FALSE)</f>
        <v>--</v>
      </c>
      <c r="F586" s="46" t="str">
        <f>VLOOKUP($A$4,'Template 7'!$B$4:$KZ$122,209,FALSE)</f>
        <v>--</v>
      </c>
      <c r="G586" s="46" t="str">
        <f>VLOOKUP($A$4,'Template 7'!$B$4:$KZ$122,209,FALSE)</f>
        <v>--</v>
      </c>
      <c r="H586" s="46" t="str">
        <f>VLOOKUP($A$4,'Template 7'!$B$4:$KZ$122,209,FALSE)</f>
        <v>--</v>
      </c>
      <c r="I586" s="46" t="str">
        <f>VLOOKUP($A$4,'Template 7'!$B$4:$KZ$122,209,FALSE)</f>
        <v>--</v>
      </c>
    </row>
    <row r="587" spans="1:11" ht="13.2" x14ac:dyDescent="0.25">
      <c r="A587" s="42" t="s">
        <v>284</v>
      </c>
      <c r="B587" s="46" t="str">
        <f>VLOOKUP($A$4,'Template 7'!$B$4:$NL$122,364,FALSE)</f>
        <v>--</v>
      </c>
      <c r="C587" s="46" t="str">
        <f>VLOOKUP($A$4,'Template 7'!$B$4:$NL$122,364,FALSE)</f>
        <v>--</v>
      </c>
      <c r="D587" s="46" t="str">
        <f>VLOOKUP($A$4,'Template 7'!$B$4:$NL$122,364,FALSE)</f>
        <v>--</v>
      </c>
      <c r="E587" s="46" t="str">
        <f>VLOOKUP($A$4,'Template 7'!$B$4:$NL$122,364,FALSE)</f>
        <v>--</v>
      </c>
      <c r="F587" s="46" t="str">
        <f>VLOOKUP($A$4,'Template 7'!$B$4:$NL$122,364,FALSE)</f>
        <v>--</v>
      </c>
      <c r="G587" s="46" t="str">
        <f>VLOOKUP($A$4,'Template 7'!$B$4:$NL$122,364,FALSE)</f>
        <v>--</v>
      </c>
      <c r="H587" s="46" t="str">
        <f>VLOOKUP($A$4,'Template 7'!$B$4:$NL$122,367,FALSE)</f>
        <v>--</v>
      </c>
      <c r="I587" s="173" t="str">
        <f>VLOOKUP($A$4,'Template 7'!$B$4:$QM$122,444,FALSE)</f>
        <v>--</v>
      </c>
    </row>
    <row r="588" spans="1:11" ht="13.2" x14ac:dyDescent="0.25">
      <c r="A588" s="42" t="s">
        <v>262</v>
      </c>
      <c r="B588" s="46">
        <f>VLOOKUP($A$4,'Template 7'!$B$4:$KZ$122,198,FALSE)</f>
        <v>46.328327291558828</v>
      </c>
      <c r="C588" s="46">
        <f>VLOOKUP($A$4,'Template 7'!$B$4:$KZ$122,201,FALSE)</f>
        <v>50.335570469798668</v>
      </c>
      <c r="D588" s="46">
        <f>VLOOKUP($A$4,'Template 7'!$B$4:$KZ$122,204,FALSE)</f>
        <v>51.118330626015222</v>
      </c>
      <c r="E588" s="46">
        <f>VLOOKUP($A$4,'Template 7'!$B$4:$KZ$122,207,FALSE)</f>
        <v>50.145701796988725</v>
      </c>
      <c r="F588" s="46">
        <f>VLOOKUP($A$4,'Template 7'!$B$4:$KZ$122,210,FALSE)</f>
        <v>50.736683037400695</v>
      </c>
      <c r="G588" s="46">
        <f>VLOOKUP($A$4,'Template 7'!$B$4:$NL$122,365,FALSE)</f>
        <v>54.266467065868397</v>
      </c>
      <c r="H588" s="46">
        <f>VLOOKUP($A$4,'Template 7'!$B$4:$NL$122,368,FALSE)</f>
        <v>56.898467007331803</v>
      </c>
      <c r="I588" s="173">
        <f>VLOOKUP($A$4,'Template 7'!$B$4:$QM$122,445,FALSE)</f>
        <v>63.926521239953907</v>
      </c>
    </row>
    <row r="589" spans="1:11" ht="13.2" x14ac:dyDescent="0.25">
      <c r="A589" s="42" t="s">
        <v>285</v>
      </c>
      <c r="B589" s="46" t="str">
        <f>VLOOKUP($A$4,'Template 7'!$B$4:$NL$122,352,FALSE)</f>
        <v>--</v>
      </c>
      <c r="C589" s="46" t="str">
        <f>VLOOKUP($A$4,'Template 7'!$B$4:$NL$122,352,FALSE)</f>
        <v>--</v>
      </c>
      <c r="D589" s="46" t="str">
        <f>VLOOKUP($A$4,'Template 7'!$B$4:$NL$122,352,FALSE)</f>
        <v>--</v>
      </c>
      <c r="E589" s="46" t="str">
        <f>VLOOKUP($A$4,'Template 7'!$B$4:$NL$122,352,FALSE)</f>
        <v>--</v>
      </c>
      <c r="F589" s="46" t="str">
        <f>VLOOKUP($A$4,'Template 7'!$B$4:$NL$122,352,FALSE)</f>
        <v>--</v>
      </c>
      <c r="G589" s="46">
        <f>VLOOKUP($A$4,'Template 7'!$B$4:$NL$122,366,FALSE)</f>
        <v>66.065158814403006</v>
      </c>
      <c r="H589" s="46">
        <f>VLOOKUP($A$4,'Template 7'!$B$4:$NL$122,369,FALSE)</f>
        <v>67.718300146538397</v>
      </c>
      <c r="I589" s="173">
        <f>VLOOKUP($A$4,'Template 7'!$B$4:$QM$122,446,FALSE)</f>
        <v>74.166748118463246</v>
      </c>
    </row>
    <row r="590" spans="1:11" ht="13.2" x14ac:dyDescent="0.25">
      <c r="A590" s="42" t="s">
        <v>263</v>
      </c>
      <c r="B590" s="46">
        <f>VLOOKUP($A$4,'Template 7'!$B$4:$KZ$122,199,FALSE)</f>
        <v>66.982833478057358</v>
      </c>
      <c r="C590" s="46">
        <f>VLOOKUP($A$4,'Template 7'!$B$4:$KZ$122,202,FALSE)</f>
        <v>67.394206380990326</v>
      </c>
      <c r="D590" s="46">
        <f>VLOOKUP($A$4,'Template 7'!$B$4:$KZ$122,205,FALSE)</f>
        <v>67.203543386350063</v>
      </c>
      <c r="E590" s="46">
        <f>VLOOKUP($A$4,'Template 7'!$B$4:$KZ$122,208,FALSE)</f>
        <v>63.004291845493704</v>
      </c>
      <c r="F590" s="46">
        <f>VLOOKUP($A$4,'Template 7'!$B$4:$KZ$122,211,FALSE)</f>
        <v>63.084764274013033</v>
      </c>
      <c r="G590" s="46" t="str">
        <f>VLOOKUP($A$4,'Template 7'!$B$4:$NL$122,352,FALSE)</f>
        <v>--</v>
      </c>
      <c r="H590" s="46" t="str">
        <f>VLOOKUP($A$4,'Template 7'!$B$4:$NL$122,352,FALSE)</f>
        <v>--</v>
      </c>
      <c r="I590" s="46" t="str">
        <f>VLOOKUP($A$4,'Template 7'!$B$4:$NL$122,352,FALSE)</f>
        <v>--</v>
      </c>
    </row>
    <row r="591" spans="1:11" ht="12.75" customHeight="1" x14ac:dyDescent="0.25">
      <c r="A591" s="351" t="s">
        <v>259</v>
      </c>
      <c r="B591" s="352"/>
      <c r="C591" s="352"/>
      <c r="D591" s="352"/>
      <c r="E591" s="352"/>
      <c r="F591" s="352"/>
      <c r="G591" s="352"/>
      <c r="H591" s="352"/>
      <c r="I591" s="354"/>
    </row>
    <row r="592" spans="1:11" s="166" customFormat="1" ht="12.75" customHeight="1" x14ac:dyDescent="0.25">
      <c r="A592" s="171" t="s">
        <v>2350</v>
      </c>
      <c r="B592" s="173" t="str">
        <f>VLOOKUP($A$4,'Template 7'!$B$4:$OF$122,391,FALSE)</f>
        <v>--</v>
      </c>
      <c r="C592" s="173" t="str">
        <f>VLOOKUP($A$4,'Template 7'!$B$4:$OF$122,391,FALSE)</f>
        <v>--</v>
      </c>
      <c r="D592" s="173" t="str">
        <f>VLOOKUP($A$4,'Template 7'!$B$4:$OF$122,391,FALSE)</f>
        <v>--</v>
      </c>
      <c r="E592" s="173" t="str">
        <f>VLOOKUP($A$4,'Template 7'!$B$4:$OF$122,391,FALSE)</f>
        <v>--</v>
      </c>
      <c r="F592" s="173" t="str">
        <f>VLOOKUP($A$4,'Template 7'!$B$4:$OF$122,391,FALSE)</f>
        <v>--</v>
      </c>
      <c r="G592" s="173" t="str">
        <f>VLOOKUP($A$4,'Template 7'!$B$4:$OF$122,391,FALSE)</f>
        <v>--</v>
      </c>
      <c r="H592" s="173" t="str">
        <f>VLOOKUP($A$4,'Template 7'!$B$4:$OF$122,391,FALSE)</f>
        <v>--</v>
      </c>
      <c r="I592" s="173" t="str">
        <f>VLOOKUP($A$4,'Template 7'!$B$4:$QM$122,447,FALSE)</f>
        <v>--</v>
      </c>
      <c r="J592" s="165"/>
      <c r="K592" s="164"/>
    </row>
    <row r="593" spans="1:9" ht="13.2" x14ac:dyDescent="0.25">
      <c r="A593" s="42" t="s">
        <v>261</v>
      </c>
      <c r="B593" s="47" t="str">
        <f>VLOOKUP($A$4,'Template 7'!$B$4:$KZ$122,242,FALSE)</f>
        <v>--</v>
      </c>
      <c r="C593" s="47" t="str">
        <f>VLOOKUP($A$4,'Template 7'!$B$4:$KZ$122,245,FALSE)</f>
        <v>--</v>
      </c>
      <c r="D593" s="47" t="str">
        <f>VLOOKUP($A$4,'Template 7'!$B$4:$KZ$122,248,FALSE)</f>
        <v>--</v>
      </c>
      <c r="E593" s="47" t="str">
        <f>VLOOKUP($A$4,'Template 7'!$B$4:$KZ$122,251,FALSE)</f>
        <v>--</v>
      </c>
      <c r="F593" s="48" t="str">
        <f>VLOOKUP($A$4,'Template 7'!$B$4:$KZ$122,254,FALSE)</f>
        <v>--</v>
      </c>
      <c r="G593" s="48" t="str">
        <f>VLOOKUP($A$4,'Template 7'!$B$4:$KZ$122,254,FALSE)</f>
        <v>--</v>
      </c>
      <c r="H593" s="48" t="str">
        <f>VLOOKUP($A$4,'Template 7'!$B$4:$KZ$122,254,FALSE)</f>
        <v>--</v>
      </c>
      <c r="I593" s="48" t="str">
        <f>VLOOKUP($A$4,'Template 7'!$B$4:$KZ$122,254,FALSE)</f>
        <v>--</v>
      </c>
    </row>
    <row r="594" spans="1:9" ht="13.2" x14ac:dyDescent="0.25">
      <c r="A594" s="42" t="s">
        <v>284</v>
      </c>
      <c r="B594" s="48" t="str">
        <f>VLOOKUP($A$4,'Template 7'!$B$4:$NL$122,370,FALSE)</f>
        <v>--</v>
      </c>
      <c r="C594" s="48" t="str">
        <f>VLOOKUP($A$4,'Template 7'!$B$4:$NL$122,370,FALSE)</f>
        <v>--</v>
      </c>
      <c r="D594" s="48" t="str">
        <f>VLOOKUP($A$4,'Template 7'!$B$4:$NL$122,370,FALSE)</f>
        <v>--</v>
      </c>
      <c r="E594" s="48" t="str">
        <f>VLOOKUP($A$4,'Template 7'!$B$4:$NL$122,370,FALSE)</f>
        <v>--</v>
      </c>
      <c r="F594" s="48" t="str">
        <f>VLOOKUP($A$4,'Template 7'!$B$4:$NL$122,370,FALSE)</f>
        <v>--</v>
      </c>
      <c r="G594" s="48" t="str">
        <f>VLOOKUP($A$4,'Template 7'!$B$4:$NL$122,370,FALSE)</f>
        <v>--</v>
      </c>
      <c r="H594" s="46" t="str">
        <f>VLOOKUP($A$4,'Template 7'!$B$4:$NL$122,373,FALSE)</f>
        <v>--</v>
      </c>
      <c r="I594" s="173" t="str">
        <f>VLOOKUP($A$4,'Template 7'!$B$4:$QM$122,448,FALSE)</f>
        <v>--</v>
      </c>
    </row>
    <row r="595" spans="1:9" ht="13.2" x14ac:dyDescent="0.25">
      <c r="A595" s="42" t="s">
        <v>262</v>
      </c>
      <c r="B595" s="47">
        <f>VLOOKUP($A$4,'Template 7'!$B$4:$KZ$122,243,FALSE)</f>
        <v>62.871871979379279</v>
      </c>
      <c r="C595" s="47">
        <f>VLOOKUP($A$4,'Template 7'!$B$4:$KZ$122,246,FALSE)</f>
        <v>69.249644840501432</v>
      </c>
      <c r="D595" s="47">
        <f>VLOOKUP($A$4,'Template 7'!$B$4:$KZ$122,249,FALSE)</f>
        <v>69.039927639230129</v>
      </c>
      <c r="E595" s="46">
        <f>VLOOKUP($A$4,'Template 7'!$B$4:$KZ$122,252,FALSE)</f>
        <v>70.781583239242551</v>
      </c>
      <c r="F595" s="46">
        <f>VLOOKUP($A$4,'Template 7'!$B$4:$KZ$122,255,FALSE)</f>
        <v>68.726470206413254</v>
      </c>
      <c r="G595" s="46">
        <f>VLOOKUP($A$4,'Template 7'!$B$4:$NL$122,371,FALSE)</f>
        <v>64.370811615785698</v>
      </c>
      <c r="H595" s="46">
        <f>VLOOKUP($A$4,'Template 7'!$B$4:$NL$122,374,FALSE)</f>
        <v>61.565836298932503</v>
      </c>
      <c r="I595" s="173">
        <f>VLOOKUP($A$4,'Template 7'!$B$4:$QM$122,449,FALSE)</f>
        <v>63.730213351686217</v>
      </c>
    </row>
    <row r="596" spans="1:9" ht="13.2" x14ac:dyDescent="0.25">
      <c r="A596" s="42" t="s">
        <v>285</v>
      </c>
      <c r="B596" s="47" t="str">
        <f>VLOOKUP($A$4,'Template 7'!$B$4:$NL$122,352,FALSE)</f>
        <v>--</v>
      </c>
      <c r="C596" s="47" t="str">
        <f>VLOOKUP($A$4,'Template 7'!$B$4:$NL$122,352,FALSE)</f>
        <v>--</v>
      </c>
      <c r="D596" s="47" t="str">
        <f>VLOOKUP($A$4,'Template 7'!$B$4:$NL$122,352,FALSE)</f>
        <v>--</v>
      </c>
      <c r="E596" s="47" t="str">
        <f>VLOOKUP($A$4,'Template 7'!$B$4:$NL$122,352,FALSE)</f>
        <v>--</v>
      </c>
      <c r="F596" s="47" t="str">
        <f>VLOOKUP($A$4,'Template 7'!$B$4:$NL$122,352,FALSE)</f>
        <v>--</v>
      </c>
      <c r="G596" s="46">
        <f>VLOOKUP($A$4,'Template 7'!$B$4:$NL$122,372,FALSE)</f>
        <v>65.455730227254193</v>
      </c>
      <c r="H596" s="46">
        <f>VLOOKUP($A$4,'Template 7'!$B$4:$NL$122,375,FALSE)</f>
        <v>61.1259361280881</v>
      </c>
      <c r="I596" s="173">
        <f>VLOOKUP($A$4,'Template 7'!$B$4:$QM$122,450,FALSE)</f>
        <v>62.770943175161094</v>
      </c>
    </row>
    <row r="597" spans="1:9" ht="13.2" x14ac:dyDescent="0.25">
      <c r="A597" s="42" t="s">
        <v>263</v>
      </c>
      <c r="B597" s="47">
        <f>VLOOKUP($A$4,'Template 7'!$B$4:$KZ$122,244,FALSE)</f>
        <v>53.537465434679831</v>
      </c>
      <c r="C597" s="47">
        <f>VLOOKUP($A$4,'Template 7'!$B$4:$KZ$122,247,FALSE)</f>
        <v>56.268596159047895</v>
      </c>
      <c r="D597" s="47">
        <f>VLOOKUP($A$4,'Template 7'!$B$4:$KZ$122,250,FALSE)</f>
        <v>61.241940956905403</v>
      </c>
      <c r="E597" s="46">
        <f>VLOOKUP($A$4,'Template 7'!$B$4:$KZ$122,253,FALSE)</f>
        <v>62.808278597099694</v>
      </c>
      <c r="F597" s="46">
        <f>VLOOKUP($A$4,'Template 7'!$B$4:$KZ$122,256,FALSE)</f>
        <v>60.831644247896222</v>
      </c>
      <c r="G597" s="46" t="str">
        <f>VLOOKUP($A$4,'Template 7'!$B$4:$NL$122,352,FALSE)</f>
        <v>--</v>
      </c>
      <c r="H597" s="46" t="str">
        <f>VLOOKUP($A$4,'Template 7'!$B$4:$NL$122,352,FALSE)</f>
        <v>--</v>
      </c>
      <c r="I597" s="46" t="str">
        <f>VLOOKUP($A$4,'Template 7'!$B$4:$NL$122,352,FALSE)</f>
        <v>--</v>
      </c>
    </row>
    <row r="598" spans="1:9" ht="13.2" x14ac:dyDescent="0.25">
      <c r="A598" s="42"/>
      <c r="B598" s="47"/>
      <c r="C598" s="47"/>
      <c r="D598" s="47"/>
      <c r="E598" s="46"/>
      <c r="F598" s="46"/>
      <c r="G598" s="46"/>
      <c r="H598" s="46"/>
    </row>
    <row r="599" spans="1:9" ht="13.8" x14ac:dyDescent="0.25">
      <c r="A599" s="519" t="s">
        <v>260</v>
      </c>
      <c r="B599" s="519"/>
      <c r="C599" s="519"/>
      <c r="D599" s="519"/>
      <c r="E599" s="519"/>
      <c r="F599" s="519"/>
      <c r="G599" s="88"/>
      <c r="H599" s="88"/>
    </row>
    <row r="600" spans="1:9" ht="28.5" customHeight="1" x14ac:dyDescent="0.25">
      <c r="A600" s="50" t="s">
        <v>165</v>
      </c>
      <c r="B600" s="520" t="s">
        <v>280</v>
      </c>
      <c r="C600" s="520"/>
      <c r="D600" s="520"/>
      <c r="E600" s="520"/>
      <c r="F600" s="520"/>
      <c r="G600" s="520"/>
      <c r="H600" s="520"/>
    </row>
    <row r="601" spans="1:9" ht="16.350000000000001" customHeight="1" x14ac:dyDescent="0.25">
      <c r="A601" s="350" t="str">
        <f>A4</f>
        <v>State of Minnesota</v>
      </c>
      <c r="B601" s="350"/>
      <c r="C601" s="350"/>
      <c r="D601" s="350"/>
      <c r="E601" s="350"/>
      <c r="F601" s="350"/>
      <c r="G601" s="350"/>
      <c r="H601" s="350"/>
      <c r="I601" s="334"/>
    </row>
    <row r="602" spans="1:9" ht="16.350000000000001" customHeight="1" x14ac:dyDescent="0.25">
      <c r="B602" s="49"/>
      <c r="C602" s="49"/>
      <c r="D602" s="49"/>
      <c r="E602" s="49"/>
      <c r="F602" s="49"/>
      <c r="G602" s="49"/>
      <c r="H602" s="49"/>
    </row>
    <row r="603" spans="1:9" ht="16.350000000000001" customHeight="1" x14ac:dyDescent="0.25">
      <c r="A603" s="51" t="s">
        <v>160</v>
      </c>
      <c r="B603" s="510" t="str">
        <f>VLOOKUP($A$4,'Template 7'!$B$4:$KZ$122,257,FALSE)</f>
        <v>--</v>
      </c>
      <c r="C603" s="511"/>
      <c r="D603" s="511"/>
      <c r="E603" s="511"/>
      <c r="F603" s="511"/>
      <c r="G603" s="511"/>
      <c r="H603" s="512"/>
    </row>
    <row r="604" spans="1:9" ht="16.350000000000001" customHeight="1" x14ac:dyDescent="0.25">
      <c r="A604" s="52"/>
      <c r="B604" s="513"/>
      <c r="C604" s="514"/>
      <c r="D604" s="514"/>
      <c r="E604" s="514"/>
      <c r="F604" s="514"/>
      <c r="G604" s="514"/>
      <c r="H604" s="515"/>
    </row>
    <row r="605" spans="1:9" ht="16.350000000000001" customHeight="1" x14ac:dyDescent="0.25">
      <c r="A605" s="52"/>
      <c r="B605" s="513"/>
      <c r="C605" s="514"/>
      <c r="D605" s="514"/>
      <c r="E605" s="514"/>
      <c r="F605" s="514"/>
      <c r="G605" s="514"/>
      <c r="H605" s="515"/>
    </row>
    <row r="606" spans="1:9" ht="16.350000000000001" customHeight="1" x14ac:dyDescent="0.25">
      <c r="A606" s="52"/>
      <c r="B606" s="513"/>
      <c r="C606" s="514"/>
      <c r="D606" s="514"/>
      <c r="E606" s="514"/>
      <c r="F606" s="514"/>
      <c r="G606" s="514"/>
      <c r="H606" s="515"/>
    </row>
    <row r="607" spans="1:9" ht="16.350000000000001" customHeight="1" x14ac:dyDescent="0.25">
      <c r="A607" s="52"/>
      <c r="B607" s="513"/>
      <c r="C607" s="514"/>
      <c r="D607" s="514"/>
      <c r="E607" s="514"/>
      <c r="F607" s="514"/>
      <c r="G607" s="514"/>
      <c r="H607" s="515"/>
    </row>
    <row r="608" spans="1:9" ht="16.350000000000001" customHeight="1" x14ac:dyDescent="0.25">
      <c r="A608" s="53"/>
      <c r="B608" s="516"/>
      <c r="C608" s="517"/>
      <c r="D608" s="517"/>
      <c r="E608" s="517"/>
      <c r="F608" s="517"/>
      <c r="G608" s="517"/>
      <c r="H608" s="518"/>
    </row>
    <row r="609" spans="1:8" ht="16.350000000000001" customHeight="1" x14ac:dyDescent="0.25">
      <c r="B609" s="49"/>
      <c r="C609" s="49"/>
      <c r="D609" s="49"/>
      <c r="E609" s="49"/>
      <c r="F609" s="49"/>
      <c r="G609" s="49"/>
      <c r="H609" s="49"/>
    </row>
    <row r="610" spans="1:8" ht="16.350000000000001" customHeight="1" x14ac:dyDescent="0.25">
      <c r="A610" s="51" t="s">
        <v>161</v>
      </c>
      <c r="B610" s="510" t="str">
        <f>VLOOKUP($A$4,'Template 7'!$B$4:$KZ$122,258,FALSE)</f>
        <v>--</v>
      </c>
      <c r="C610" s="511"/>
      <c r="D610" s="511"/>
      <c r="E610" s="511"/>
      <c r="F610" s="511"/>
      <c r="G610" s="511"/>
      <c r="H610" s="512"/>
    </row>
    <row r="611" spans="1:8" ht="16.350000000000001" customHeight="1" x14ac:dyDescent="0.25">
      <c r="A611" s="52"/>
      <c r="B611" s="513"/>
      <c r="C611" s="514"/>
      <c r="D611" s="514"/>
      <c r="E611" s="514"/>
      <c r="F611" s="514"/>
      <c r="G611" s="514"/>
      <c r="H611" s="515"/>
    </row>
    <row r="612" spans="1:8" ht="16.350000000000001" customHeight="1" x14ac:dyDescent="0.25">
      <c r="A612" s="52"/>
      <c r="B612" s="513"/>
      <c r="C612" s="514"/>
      <c r="D612" s="514"/>
      <c r="E612" s="514"/>
      <c r="F612" s="514"/>
      <c r="G612" s="514"/>
      <c r="H612" s="515"/>
    </row>
    <row r="613" spans="1:8" ht="16.350000000000001" customHeight="1" x14ac:dyDescent="0.25">
      <c r="A613" s="52"/>
      <c r="B613" s="513"/>
      <c r="C613" s="514"/>
      <c r="D613" s="514"/>
      <c r="E613" s="514"/>
      <c r="F613" s="514"/>
      <c r="G613" s="514"/>
      <c r="H613" s="515"/>
    </row>
    <row r="614" spans="1:8" ht="16.350000000000001" customHeight="1" x14ac:dyDescent="0.25">
      <c r="A614" s="52"/>
      <c r="B614" s="513"/>
      <c r="C614" s="514"/>
      <c r="D614" s="514"/>
      <c r="E614" s="514"/>
      <c r="F614" s="514"/>
      <c r="G614" s="514"/>
      <c r="H614" s="515"/>
    </row>
    <row r="615" spans="1:8" ht="16.350000000000001" customHeight="1" x14ac:dyDescent="0.25">
      <c r="A615" s="53"/>
      <c r="B615" s="516"/>
      <c r="C615" s="517"/>
      <c r="D615" s="517"/>
      <c r="E615" s="517"/>
      <c r="F615" s="517"/>
      <c r="G615" s="517"/>
      <c r="H615" s="518"/>
    </row>
    <row r="616" spans="1:8" ht="16.350000000000001" customHeight="1" x14ac:dyDescent="0.25">
      <c r="B616" s="49"/>
      <c r="C616" s="49"/>
      <c r="D616" s="49"/>
      <c r="E616" s="49"/>
      <c r="F616" s="49"/>
      <c r="G616" s="49"/>
      <c r="H616" s="49"/>
    </row>
    <row r="617" spans="1:8" ht="16.350000000000001" customHeight="1" x14ac:dyDescent="0.25">
      <c r="A617" s="51" t="s">
        <v>162</v>
      </c>
      <c r="B617" s="510" t="str">
        <f>VLOOKUP($A$4,'Template 7'!$B$4:$KZ$122,259,FALSE)</f>
        <v>--</v>
      </c>
      <c r="C617" s="511"/>
      <c r="D617" s="511"/>
      <c r="E617" s="511"/>
      <c r="F617" s="511"/>
      <c r="G617" s="511"/>
      <c r="H617" s="512"/>
    </row>
    <row r="618" spans="1:8" ht="16.350000000000001" customHeight="1" x14ac:dyDescent="0.25">
      <c r="A618" s="52"/>
      <c r="B618" s="513"/>
      <c r="C618" s="514"/>
      <c r="D618" s="514"/>
      <c r="E618" s="514"/>
      <c r="F618" s="514"/>
      <c r="G618" s="514"/>
      <c r="H618" s="515"/>
    </row>
    <row r="619" spans="1:8" ht="16.350000000000001" customHeight="1" x14ac:dyDescent="0.25">
      <c r="A619" s="52"/>
      <c r="B619" s="513"/>
      <c r="C619" s="514"/>
      <c r="D619" s="514"/>
      <c r="E619" s="514"/>
      <c r="F619" s="514"/>
      <c r="G619" s="514"/>
      <c r="H619" s="515"/>
    </row>
    <row r="620" spans="1:8" ht="16.350000000000001" customHeight="1" x14ac:dyDescent="0.25">
      <c r="A620" s="52"/>
      <c r="B620" s="513"/>
      <c r="C620" s="514"/>
      <c r="D620" s="514"/>
      <c r="E620" s="514"/>
      <c r="F620" s="514"/>
      <c r="G620" s="514"/>
      <c r="H620" s="515"/>
    </row>
    <row r="621" spans="1:8" ht="16.350000000000001" customHeight="1" x14ac:dyDescent="0.25">
      <c r="A621" s="52"/>
      <c r="B621" s="513"/>
      <c r="C621" s="514"/>
      <c r="D621" s="514"/>
      <c r="E621" s="514"/>
      <c r="F621" s="514"/>
      <c r="G621" s="514"/>
      <c r="H621" s="515"/>
    </row>
    <row r="622" spans="1:8" ht="16.350000000000001" customHeight="1" x14ac:dyDescent="0.25">
      <c r="A622" s="53"/>
      <c r="B622" s="516"/>
      <c r="C622" s="517"/>
      <c r="D622" s="517"/>
      <c r="E622" s="517"/>
      <c r="F622" s="517"/>
      <c r="G622" s="517"/>
      <c r="H622" s="518"/>
    </row>
    <row r="623" spans="1:8" ht="16.350000000000001" customHeight="1" x14ac:dyDescent="0.25">
      <c r="A623" s="37"/>
      <c r="B623" s="49"/>
      <c r="C623" s="49"/>
      <c r="D623" s="49"/>
      <c r="E623" s="49"/>
      <c r="F623" s="49"/>
      <c r="G623" s="49"/>
      <c r="H623" s="49"/>
    </row>
    <row r="624" spans="1:8" ht="16.350000000000001" customHeight="1" x14ac:dyDescent="0.25">
      <c r="A624" s="51" t="s">
        <v>163</v>
      </c>
      <c r="B624" s="510" t="str">
        <f>VLOOKUP($A$4,'Template 7'!$B$4:$KZ$122,260,FALSE)</f>
        <v>--</v>
      </c>
      <c r="C624" s="511"/>
      <c r="D624" s="511"/>
      <c r="E624" s="511"/>
      <c r="F624" s="511"/>
      <c r="G624" s="511"/>
      <c r="H624" s="512"/>
    </row>
    <row r="625" spans="1:8" ht="16.350000000000001" customHeight="1" x14ac:dyDescent="0.25">
      <c r="A625" s="52"/>
      <c r="B625" s="513"/>
      <c r="C625" s="514"/>
      <c r="D625" s="514"/>
      <c r="E625" s="514"/>
      <c r="F625" s="514"/>
      <c r="G625" s="514"/>
      <c r="H625" s="515"/>
    </row>
    <row r="626" spans="1:8" ht="16.350000000000001" customHeight="1" x14ac:dyDescent="0.25">
      <c r="A626" s="52"/>
      <c r="B626" s="513"/>
      <c r="C626" s="514"/>
      <c r="D626" s="514"/>
      <c r="E626" s="514"/>
      <c r="F626" s="514"/>
      <c r="G626" s="514"/>
      <c r="H626" s="515"/>
    </row>
    <row r="627" spans="1:8" ht="16.350000000000001" customHeight="1" x14ac:dyDescent="0.25">
      <c r="A627" s="52"/>
      <c r="B627" s="513"/>
      <c r="C627" s="514"/>
      <c r="D627" s="514"/>
      <c r="E627" s="514"/>
      <c r="F627" s="514"/>
      <c r="G627" s="514"/>
      <c r="H627" s="515"/>
    </row>
    <row r="628" spans="1:8" ht="16.350000000000001" customHeight="1" x14ac:dyDescent="0.25">
      <c r="A628" s="52"/>
      <c r="B628" s="513"/>
      <c r="C628" s="514"/>
      <c r="D628" s="514"/>
      <c r="E628" s="514"/>
      <c r="F628" s="514"/>
      <c r="G628" s="514"/>
      <c r="H628" s="515"/>
    </row>
    <row r="629" spans="1:8" ht="16.350000000000001" customHeight="1" x14ac:dyDescent="0.25">
      <c r="A629" s="53"/>
      <c r="B629" s="516"/>
      <c r="C629" s="517"/>
      <c r="D629" s="517"/>
      <c r="E629" s="517"/>
      <c r="F629" s="517"/>
      <c r="G629" s="517"/>
      <c r="H629" s="518"/>
    </row>
    <row r="630" spans="1:8" ht="16.350000000000001" customHeight="1" x14ac:dyDescent="0.25">
      <c r="B630" s="49"/>
      <c r="C630" s="49"/>
      <c r="D630" s="49"/>
      <c r="E630" s="49"/>
      <c r="F630" s="49"/>
      <c r="G630" s="49"/>
      <c r="H630" s="49"/>
    </row>
    <row r="631" spans="1:8" ht="16.350000000000001" customHeight="1" x14ac:dyDescent="0.25">
      <c r="A631" s="51" t="s">
        <v>164</v>
      </c>
      <c r="B631" s="510" t="str">
        <f>VLOOKUP($A$4,'Template 7'!$B$4:$KZ$122,261,FALSE)</f>
        <v>--</v>
      </c>
      <c r="C631" s="511"/>
      <c r="D631" s="511"/>
      <c r="E631" s="511"/>
      <c r="F631" s="511"/>
      <c r="G631" s="511"/>
      <c r="H631" s="512"/>
    </row>
    <row r="632" spans="1:8" ht="16.350000000000001" customHeight="1" x14ac:dyDescent="0.25">
      <c r="A632" s="54"/>
      <c r="B632" s="513"/>
      <c r="C632" s="514"/>
      <c r="D632" s="514"/>
      <c r="E632" s="514"/>
      <c r="F632" s="514"/>
      <c r="G632" s="514"/>
      <c r="H632" s="515"/>
    </row>
    <row r="633" spans="1:8" ht="16.350000000000001" customHeight="1" x14ac:dyDescent="0.25">
      <c r="A633" s="55"/>
      <c r="B633" s="513"/>
      <c r="C633" s="514"/>
      <c r="D633" s="514"/>
      <c r="E633" s="514"/>
      <c r="F633" s="514"/>
      <c r="G633" s="514"/>
      <c r="H633" s="515"/>
    </row>
    <row r="634" spans="1:8" ht="16.350000000000001" customHeight="1" x14ac:dyDescent="0.25">
      <c r="A634" s="52"/>
      <c r="B634" s="513"/>
      <c r="C634" s="514"/>
      <c r="D634" s="514"/>
      <c r="E634" s="514"/>
      <c r="F634" s="514"/>
      <c r="G634" s="514"/>
      <c r="H634" s="515"/>
    </row>
    <row r="635" spans="1:8" ht="16.350000000000001" customHeight="1" x14ac:dyDescent="0.25">
      <c r="A635" s="52"/>
      <c r="B635" s="513"/>
      <c r="C635" s="514"/>
      <c r="D635" s="514"/>
      <c r="E635" s="514"/>
      <c r="F635" s="514"/>
      <c r="G635" s="514"/>
      <c r="H635" s="515"/>
    </row>
    <row r="636" spans="1:8" ht="16.350000000000001" customHeight="1" x14ac:dyDescent="0.25">
      <c r="A636" s="53"/>
      <c r="B636" s="516"/>
      <c r="C636" s="517"/>
      <c r="D636" s="517"/>
      <c r="E636" s="517"/>
      <c r="F636" s="517"/>
      <c r="G636" s="517"/>
      <c r="H636" s="518"/>
    </row>
    <row r="637" spans="1:8" ht="16.350000000000001" customHeight="1" x14ac:dyDescent="0.25">
      <c r="B637" s="49"/>
      <c r="C637" s="49"/>
      <c r="D637" s="49"/>
      <c r="E637" s="49"/>
      <c r="F637" s="49"/>
      <c r="G637" s="49"/>
      <c r="H637" s="49"/>
    </row>
    <row r="638" spans="1:8" ht="16.350000000000001" customHeight="1" x14ac:dyDescent="0.25">
      <c r="A638" s="51" t="s">
        <v>2443</v>
      </c>
      <c r="B638" s="510" t="str">
        <f>VLOOKUP($A$4,'Template 7'!$B$4:$OP$122,404,FALSE)</f>
        <v>--</v>
      </c>
      <c r="C638" s="511"/>
      <c r="D638" s="511"/>
      <c r="E638" s="511"/>
      <c r="F638" s="511"/>
      <c r="G638" s="511"/>
      <c r="H638" s="512"/>
    </row>
    <row r="639" spans="1:8" ht="16.350000000000001" customHeight="1" x14ac:dyDescent="0.25">
      <c r="A639" s="54"/>
      <c r="B639" s="513"/>
      <c r="C639" s="514"/>
      <c r="D639" s="514"/>
      <c r="E639" s="514"/>
      <c r="F639" s="514"/>
      <c r="G639" s="514"/>
      <c r="H639" s="515"/>
    </row>
    <row r="640" spans="1:8" ht="16.350000000000001" customHeight="1" x14ac:dyDescent="0.25">
      <c r="A640" s="55"/>
      <c r="B640" s="513"/>
      <c r="C640" s="514"/>
      <c r="D640" s="514"/>
      <c r="E640" s="514"/>
      <c r="F640" s="514"/>
      <c r="G640" s="514"/>
      <c r="H640" s="515"/>
    </row>
    <row r="641" spans="1:8" ht="16.350000000000001" customHeight="1" x14ac:dyDescent="0.25">
      <c r="A641" s="52"/>
      <c r="B641" s="513"/>
      <c r="C641" s="514"/>
      <c r="D641" s="514"/>
      <c r="E641" s="514"/>
      <c r="F641" s="514"/>
      <c r="G641" s="514"/>
      <c r="H641" s="515"/>
    </row>
    <row r="642" spans="1:8" ht="16.350000000000001" customHeight="1" x14ac:dyDescent="0.25">
      <c r="A642" s="52"/>
      <c r="B642" s="513"/>
      <c r="C642" s="514"/>
      <c r="D642" s="514"/>
      <c r="E642" s="514"/>
      <c r="F642" s="514"/>
      <c r="G642" s="514"/>
      <c r="H642" s="515"/>
    </row>
    <row r="643" spans="1:8" ht="16.350000000000001" customHeight="1" x14ac:dyDescent="0.25">
      <c r="A643" s="53"/>
      <c r="B643" s="516"/>
      <c r="C643" s="517"/>
      <c r="D643" s="517"/>
      <c r="E643" s="517"/>
      <c r="F643" s="517"/>
      <c r="G643" s="517"/>
      <c r="H643" s="518"/>
    </row>
    <row r="644" spans="1:8" ht="16.350000000000001" customHeight="1" x14ac:dyDescent="0.25">
      <c r="B644" s="49"/>
      <c r="C644" s="49"/>
      <c r="D644" s="49"/>
      <c r="E644" s="49"/>
      <c r="F644" s="49"/>
      <c r="G644" s="49"/>
      <c r="H644" s="49"/>
    </row>
    <row r="645" spans="1:8" ht="16.350000000000001" customHeight="1" x14ac:dyDescent="0.25">
      <c r="A645" s="51" t="s">
        <v>2444</v>
      </c>
      <c r="B645" s="510" t="str">
        <f>VLOOKUP($A$4,'Template 7'!$B$4:$OP$122,405,FALSE)</f>
        <v>--</v>
      </c>
      <c r="C645" s="511"/>
      <c r="D645" s="511"/>
      <c r="E645" s="511"/>
      <c r="F645" s="511"/>
      <c r="G645" s="511"/>
      <c r="H645" s="512"/>
    </row>
    <row r="646" spans="1:8" ht="16.350000000000001" customHeight="1" x14ac:dyDescent="0.25">
      <c r="A646" s="54"/>
      <c r="B646" s="513"/>
      <c r="C646" s="514"/>
      <c r="D646" s="514"/>
      <c r="E646" s="514"/>
      <c r="F646" s="514"/>
      <c r="G646" s="514"/>
      <c r="H646" s="515"/>
    </row>
    <row r="647" spans="1:8" ht="16.350000000000001" customHeight="1" x14ac:dyDescent="0.25">
      <c r="A647" s="55"/>
      <c r="B647" s="513"/>
      <c r="C647" s="514"/>
      <c r="D647" s="514"/>
      <c r="E647" s="514"/>
      <c r="F647" s="514"/>
      <c r="G647" s="514"/>
      <c r="H647" s="515"/>
    </row>
    <row r="648" spans="1:8" ht="16.350000000000001" customHeight="1" x14ac:dyDescent="0.25">
      <c r="A648" s="52"/>
      <c r="B648" s="513"/>
      <c r="C648" s="514"/>
      <c r="D648" s="514"/>
      <c r="E648" s="514"/>
      <c r="F648" s="514"/>
      <c r="G648" s="514"/>
      <c r="H648" s="515"/>
    </row>
    <row r="649" spans="1:8" ht="16.350000000000001" customHeight="1" x14ac:dyDescent="0.25">
      <c r="A649" s="52"/>
      <c r="B649" s="513"/>
      <c r="C649" s="514"/>
      <c r="D649" s="514"/>
      <c r="E649" s="514"/>
      <c r="F649" s="514"/>
      <c r="G649" s="514"/>
      <c r="H649" s="515"/>
    </row>
    <row r="650" spans="1:8" ht="16.350000000000001" customHeight="1" x14ac:dyDescent="0.25">
      <c r="A650" s="53"/>
      <c r="B650" s="516"/>
      <c r="C650" s="517"/>
      <c r="D650" s="517"/>
      <c r="E650" s="517"/>
      <c r="F650" s="517"/>
      <c r="G650" s="517"/>
      <c r="H650" s="518"/>
    </row>
    <row r="652" spans="1:8" ht="16.350000000000001" customHeight="1" x14ac:dyDescent="0.25">
      <c r="A652" s="398" t="s">
        <v>2657</v>
      </c>
      <c r="B652" s="491" t="str">
        <f>VLOOKUP($A$4,'Template 7'!$B$4:$QM$122,451,FALSE)</f>
        <v>--</v>
      </c>
      <c r="C652" s="492"/>
      <c r="D652" s="492"/>
      <c r="E652" s="492"/>
      <c r="F652" s="492"/>
      <c r="G652" s="492"/>
      <c r="H652" s="493"/>
    </row>
    <row r="653" spans="1:8" ht="16.350000000000001" customHeight="1" x14ac:dyDescent="0.25">
      <c r="A653" s="399"/>
      <c r="B653" s="494"/>
      <c r="C653" s="495"/>
      <c r="D653" s="495"/>
      <c r="E653" s="495"/>
      <c r="F653" s="495"/>
      <c r="G653" s="495"/>
      <c r="H653" s="496"/>
    </row>
    <row r="654" spans="1:8" ht="16.350000000000001" customHeight="1" x14ac:dyDescent="0.25">
      <c r="A654" s="399"/>
      <c r="B654" s="494"/>
      <c r="C654" s="495"/>
      <c r="D654" s="495"/>
      <c r="E654" s="495"/>
      <c r="F654" s="495"/>
      <c r="G654" s="495"/>
      <c r="H654" s="496"/>
    </row>
    <row r="655" spans="1:8" ht="16.350000000000001" customHeight="1" x14ac:dyDescent="0.25">
      <c r="A655" s="399"/>
      <c r="B655" s="494"/>
      <c r="C655" s="495"/>
      <c r="D655" s="495"/>
      <c r="E655" s="495"/>
      <c r="F655" s="495"/>
      <c r="G655" s="495"/>
      <c r="H655" s="496"/>
    </row>
    <row r="656" spans="1:8" ht="16.350000000000001" customHeight="1" x14ac:dyDescent="0.25">
      <c r="A656" s="399"/>
      <c r="B656" s="494"/>
      <c r="C656" s="495"/>
      <c r="D656" s="495"/>
      <c r="E656" s="495"/>
      <c r="F656" s="495"/>
      <c r="G656" s="495"/>
      <c r="H656" s="496"/>
    </row>
    <row r="657" spans="1:8" ht="16.350000000000001" customHeight="1" x14ac:dyDescent="0.25">
      <c r="A657" s="399"/>
      <c r="B657" s="494"/>
      <c r="C657" s="495"/>
      <c r="D657" s="495"/>
      <c r="E657" s="495"/>
      <c r="F657" s="495"/>
      <c r="G657" s="495"/>
      <c r="H657" s="496"/>
    </row>
    <row r="658" spans="1:8" ht="16.350000000000001" customHeight="1" x14ac:dyDescent="0.25">
      <c r="A658" s="400"/>
      <c r="B658" s="497"/>
      <c r="C658" s="498"/>
      <c r="D658" s="498"/>
      <c r="E658" s="498"/>
      <c r="F658" s="498"/>
      <c r="G658" s="498"/>
      <c r="H658" s="499"/>
    </row>
    <row r="665" spans="1:8" ht="16.350000000000001" customHeight="1" x14ac:dyDescent="0.25">
      <c r="A665"/>
    </row>
    <row r="695" spans="11:12" ht="16.350000000000001" customHeight="1" x14ac:dyDescent="0.25">
      <c r="K695" s="32" t="s">
        <v>0</v>
      </c>
    </row>
    <row r="696" spans="11:12" ht="16.350000000000001" customHeight="1" x14ac:dyDescent="0.25">
      <c r="K696" s="26" t="s">
        <v>2</v>
      </c>
    </row>
    <row r="697" spans="11:12" ht="16.350000000000001" customHeight="1" x14ac:dyDescent="0.25">
      <c r="K697" s="31" t="s">
        <v>3</v>
      </c>
      <c r="L697" s="56"/>
    </row>
    <row r="698" spans="11:12" ht="16.350000000000001" customHeight="1" x14ac:dyDescent="0.25">
      <c r="K698" s="26" t="s">
        <v>4</v>
      </c>
    </row>
    <row r="699" spans="11:12" ht="16.350000000000001" customHeight="1" x14ac:dyDescent="0.25">
      <c r="K699" s="26" t="s">
        <v>5</v>
      </c>
    </row>
    <row r="700" spans="11:12" ht="16.350000000000001" customHeight="1" x14ac:dyDescent="0.25">
      <c r="K700" s="26" t="s">
        <v>6</v>
      </c>
    </row>
    <row r="701" spans="11:12" ht="16.350000000000001" customHeight="1" x14ac:dyDescent="0.25">
      <c r="K701" s="26" t="s">
        <v>7</v>
      </c>
    </row>
    <row r="702" spans="11:12" ht="16.350000000000001" customHeight="1" x14ac:dyDescent="0.25">
      <c r="K702" s="26" t="s">
        <v>8</v>
      </c>
    </row>
    <row r="703" spans="11:12" ht="16.350000000000001" customHeight="1" x14ac:dyDescent="0.25">
      <c r="K703" s="26" t="s">
        <v>9</v>
      </c>
    </row>
    <row r="704" spans="11:12" ht="16.350000000000001" customHeight="1" x14ac:dyDescent="0.25">
      <c r="K704" s="26" t="s">
        <v>10</v>
      </c>
    </row>
    <row r="705" spans="11:11" ht="16.350000000000001" customHeight="1" x14ac:dyDescent="0.25">
      <c r="K705" s="26" t="s">
        <v>88</v>
      </c>
    </row>
    <row r="706" spans="11:11" ht="16.350000000000001" customHeight="1" x14ac:dyDescent="0.25">
      <c r="K706" s="26" t="s">
        <v>11</v>
      </c>
    </row>
    <row r="707" spans="11:11" ht="16.350000000000001" customHeight="1" x14ac:dyDescent="0.25">
      <c r="K707" s="26" t="s">
        <v>12</v>
      </c>
    </row>
    <row r="708" spans="11:11" ht="16.350000000000001" customHeight="1" x14ac:dyDescent="0.25">
      <c r="K708" s="26" t="s">
        <v>13</v>
      </c>
    </row>
    <row r="709" spans="11:11" ht="16.350000000000001" customHeight="1" x14ac:dyDescent="0.25">
      <c r="K709" s="26" t="s">
        <v>14</v>
      </c>
    </row>
    <row r="710" spans="11:11" ht="16.350000000000001" customHeight="1" x14ac:dyDescent="0.25">
      <c r="K710" s="26" t="s">
        <v>15</v>
      </c>
    </row>
    <row r="711" spans="11:11" ht="16.350000000000001" customHeight="1" x14ac:dyDescent="0.25">
      <c r="K711" s="26" t="s">
        <v>16</v>
      </c>
    </row>
    <row r="712" spans="11:11" ht="16.350000000000001" customHeight="1" x14ac:dyDescent="0.25">
      <c r="K712" s="26" t="s">
        <v>17</v>
      </c>
    </row>
    <row r="713" spans="11:11" ht="16.350000000000001" customHeight="1" x14ac:dyDescent="0.25">
      <c r="K713" s="26" t="s">
        <v>18</v>
      </c>
    </row>
    <row r="714" spans="11:11" ht="16.350000000000001" customHeight="1" x14ac:dyDescent="0.25">
      <c r="K714" s="26" t="s">
        <v>19</v>
      </c>
    </row>
    <row r="715" spans="11:11" ht="16.350000000000001" customHeight="1" x14ac:dyDescent="0.25">
      <c r="K715" s="26" t="s">
        <v>20</v>
      </c>
    </row>
    <row r="716" spans="11:11" ht="16.350000000000001" customHeight="1" x14ac:dyDescent="0.25">
      <c r="K716" s="26" t="s">
        <v>21</v>
      </c>
    </row>
    <row r="717" spans="11:11" ht="16.350000000000001" customHeight="1" x14ac:dyDescent="0.25">
      <c r="K717" s="26" t="s">
        <v>22</v>
      </c>
    </row>
    <row r="718" spans="11:11" ht="16.350000000000001" customHeight="1" x14ac:dyDescent="0.25">
      <c r="K718" s="26" t="s">
        <v>23</v>
      </c>
    </row>
    <row r="719" spans="11:11" ht="16.350000000000001" customHeight="1" x14ac:dyDescent="0.25">
      <c r="K719" s="26" t="s">
        <v>24</v>
      </c>
    </row>
    <row r="720" spans="11:11" ht="16.350000000000001" customHeight="1" x14ac:dyDescent="0.25">
      <c r="K720" s="26" t="s">
        <v>25</v>
      </c>
    </row>
    <row r="721" spans="11:12" ht="16.350000000000001" customHeight="1" x14ac:dyDescent="0.25">
      <c r="K721" s="26" t="s">
        <v>26</v>
      </c>
    </row>
    <row r="722" spans="11:12" ht="16.350000000000001" customHeight="1" x14ac:dyDescent="0.25">
      <c r="K722" s="26" t="s">
        <v>27</v>
      </c>
    </row>
    <row r="723" spans="11:12" ht="16.350000000000001" customHeight="1" x14ac:dyDescent="0.25">
      <c r="K723" s="26" t="s">
        <v>28</v>
      </c>
      <c r="L723" s="34"/>
    </row>
    <row r="724" spans="11:12" ht="16.350000000000001" customHeight="1" x14ac:dyDescent="0.25">
      <c r="K724" s="26" t="s">
        <v>29</v>
      </c>
    </row>
    <row r="725" spans="11:12" ht="16.350000000000001" customHeight="1" x14ac:dyDescent="0.25">
      <c r="K725" s="26" t="s">
        <v>30</v>
      </c>
    </row>
    <row r="726" spans="11:12" ht="16.350000000000001" customHeight="1" x14ac:dyDescent="0.25">
      <c r="K726" s="26" t="s">
        <v>31</v>
      </c>
    </row>
    <row r="727" spans="11:12" ht="16.350000000000001" customHeight="1" x14ac:dyDescent="0.25">
      <c r="K727" s="26" t="s">
        <v>32</v>
      </c>
    </row>
    <row r="728" spans="11:12" ht="16.350000000000001" customHeight="1" x14ac:dyDescent="0.25">
      <c r="K728" s="26" t="s">
        <v>33</v>
      </c>
    </row>
    <row r="729" spans="11:12" ht="16.350000000000001" customHeight="1" x14ac:dyDescent="0.25">
      <c r="K729" s="26" t="s">
        <v>34</v>
      </c>
    </row>
    <row r="730" spans="11:12" ht="16.350000000000001" customHeight="1" x14ac:dyDescent="0.25">
      <c r="K730" s="26" t="s">
        <v>35</v>
      </c>
    </row>
    <row r="731" spans="11:12" ht="16.350000000000001" customHeight="1" x14ac:dyDescent="0.25">
      <c r="K731" s="26" t="s">
        <v>36</v>
      </c>
    </row>
    <row r="732" spans="11:12" ht="16.350000000000001" customHeight="1" x14ac:dyDescent="0.25">
      <c r="K732" s="26" t="s">
        <v>37</v>
      </c>
    </row>
    <row r="733" spans="11:12" ht="16.350000000000001" customHeight="1" x14ac:dyDescent="0.25">
      <c r="K733" s="26" t="s">
        <v>38</v>
      </c>
    </row>
    <row r="734" spans="11:12" ht="16.350000000000001" customHeight="1" x14ac:dyDescent="0.25">
      <c r="K734" s="26" t="s">
        <v>39</v>
      </c>
    </row>
    <row r="735" spans="11:12" ht="16.350000000000001" customHeight="1" x14ac:dyDescent="0.25">
      <c r="K735" s="26" t="s">
        <v>40</v>
      </c>
    </row>
    <row r="736" spans="11:12" ht="16.350000000000001" customHeight="1" x14ac:dyDescent="0.25">
      <c r="K736" s="26" t="s">
        <v>41</v>
      </c>
    </row>
    <row r="737" spans="11:11" ht="16.350000000000001" customHeight="1" x14ac:dyDescent="0.25">
      <c r="K737" s="26" t="s">
        <v>42</v>
      </c>
    </row>
    <row r="738" spans="11:11" ht="16.350000000000001" customHeight="1" x14ac:dyDescent="0.25">
      <c r="K738" s="26" t="s">
        <v>43</v>
      </c>
    </row>
    <row r="739" spans="11:11" ht="16.350000000000001" customHeight="1" x14ac:dyDescent="0.25">
      <c r="K739" s="26" t="s">
        <v>44</v>
      </c>
    </row>
    <row r="740" spans="11:11" ht="16.350000000000001" customHeight="1" x14ac:dyDescent="0.25">
      <c r="K740" s="26" t="s">
        <v>45</v>
      </c>
    </row>
    <row r="741" spans="11:11" ht="16.350000000000001" customHeight="1" x14ac:dyDescent="0.25">
      <c r="K741" s="26" t="s">
        <v>46</v>
      </c>
    </row>
    <row r="742" spans="11:11" ht="16.350000000000001" customHeight="1" x14ac:dyDescent="0.25">
      <c r="K742" s="26" t="s">
        <v>47</v>
      </c>
    </row>
    <row r="743" spans="11:11" ht="16.350000000000001" customHeight="1" x14ac:dyDescent="0.25">
      <c r="K743" s="26" t="s">
        <v>48</v>
      </c>
    </row>
    <row r="744" spans="11:11" ht="16.350000000000001" customHeight="1" x14ac:dyDescent="0.25">
      <c r="K744" s="26" t="s">
        <v>49</v>
      </c>
    </row>
    <row r="745" spans="11:11" ht="16.350000000000001" customHeight="1" x14ac:dyDescent="0.25">
      <c r="K745" s="26" t="s">
        <v>50</v>
      </c>
    </row>
    <row r="746" spans="11:11" ht="16.350000000000001" customHeight="1" x14ac:dyDescent="0.25">
      <c r="K746" s="26" t="s">
        <v>51</v>
      </c>
    </row>
    <row r="747" spans="11:11" ht="16.350000000000001" customHeight="1" x14ac:dyDescent="0.25">
      <c r="K747" s="26" t="s">
        <v>52</v>
      </c>
    </row>
    <row r="748" spans="11:11" ht="16.350000000000001" customHeight="1" x14ac:dyDescent="0.25">
      <c r="K748" s="26" t="s">
        <v>53</v>
      </c>
    </row>
    <row r="749" spans="11:11" ht="16.350000000000001" customHeight="1" x14ac:dyDescent="0.25">
      <c r="K749" s="26" t="s">
        <v>54</v>
      </c>
    </row>
    <row r="750" spans="11:11" ht="16.350000000000001" customHeight="1" x14ac:dyDescent="0.25">
      <c r="K750" s="26" t="s">
        <v>55</v>
      </c>
    </row>
    <row r="751" spans="11:11" ht="16.350000000000001" customHeight="1" x14ac:dyDescent="0.25">
      <c r="K751" s="26" t="s">
        <v>56</v>
      </c>
    </row>
    <row r="752" spans="11:11" ht="16.350000000000001" customHeight="1" x14ac:dyDescent="0.25">
      <c r="K752" s="26" t="s">
        <v>57</v>
      </c>
    </row>
    <row r="753" spans="11:11" ht="16.350000000000001" customHeight="1" x14ac:dyDescent="0.25">
      <c r="K753" s="26" t="s">
        <v>58</v>
      </c>
    </row>
    <row r="754" spans="11:11" ht="16.350000000000001" customHeight="1" x14ac:dyDescent="0.25">
      <c r="K754" s="26" t="s">
        <v>59</v>
      </c>
    </row>
    <row r="755" spans="11:11" ht="16.350000000000001" customHeight="1" x14ac:dyDescent="0.25">
      <c r="K755" s="26" t="s">
        <v>60</v>
      </c>
    </row>
    <row r="756" spans="11:11" ht="16.350000000000001" customHeight="1" x14ac:dyDescent="0.25">
      <c r="K756" s="26" t="s">
        <v>61</v>
      </c>
    </row>
    <row r="757" spans="11:11" ht="16.350000000000001" customHeight="1" x14ac:dyDescent="0.25">
      <c r="K757" s="26" t="s">
        <v>62</v>
      </c>
    </row>
    <row r="758" spans="11:11" ht="16.350000000000001" customHeight="1" x14ac:dyDescent="0.25">
      <c r="K758" s="26" t="s">
        <v>63</v>
      </c>
    </row>
    <row r="759" spans="11:11" ht="16.350000000000001" customHeight="1" x14ac:dyDescent="0.25">
      <c r="K759" s="26" t="s">
        <v>64</v>
      </c>
    </row>
    <row r="760" spans="11:11" ht="16.350000000000001" customHeight="1" x14ac:dyDescent="0.25">
      <c r="K760" s="26" t="s">
        <v>65</v>
      </c>
    </row>
    <row r="761" spans="11:11" ht="16.350000000000001" customHeight="1" x14ac:dyDescent="0.25">
      <c r="K761" s="26" t="s">
        <v>66</v>
      </c>
    </row>
    <row r="762" spans="11:11" ht="16.350000000000001" customHeight="1" x14ac:dyDescent="0.25">
      <c r="K762" s="26" t="s">
        <v>67</v>
      </c>
    </row>
    <row r="763" spans="11:11" ht="16.350000000000001" customHeight="1" x14ac:dyDescent="0.25">
      <c r="K763" s="26" t="s">
        <v>68</v>
      </c>
    </row>
    <row r="764" spans="11:11" ht="16.350000000000001" customHeight="1" x14ac:dyDescent="0.25">
      <c r="K764" s="26" t="s">
        <v>69</v>
      </c>
    </row>
    <row r="765" spans="11:11" ht="16.350000000000001" customHeight="1" x14ac:dyDescent="0.25">
      <c r="K765" s="26" t="s">
        <v>70</v>
      </c>
    </row>
    <row r="766" spans="11:11" ht="16.350000000000001" customHeight="1" x14ac:dyDescent="0.25">
      <c r="K766" s="26" t="s">
        <v>71</v>
      </c>
    </row>
    <row r="767" spans="11:11" ht="16.350000000000001" customHeight="1" x14ac:dyDescent="0.25">
      <c r="K767" s="26" t="s">
        <v>72</v>
      </c>
    </row>
    <row r="768" spans="11:11" ht="16.350000000000001" customHeight="1" x14ac:dyDescent="0.25">
      <c r="K768" s="26" t="s">
        <v>73</v>
      </c>
    </row>
    <row r="769" spans="11:11" ht="16.350000000000001" customHeight="1" x14ac:dyDescent="0.25">
      <c r="K769" s="26" t="s">
        <v>74</v>
      </c>
    </row>
    <row r="770" spans="11:11" ht="16.350000000000001" customHeight="1" x14ac:dyDescent="0.25">
      <c r="K770" s="26" t="s">
        <v>75</v>
      </c>
    </row>
    <row r="771" spans="11:11" ht="16.350000000000001" customHeight="1" x14ac:dyDescent="0.25">
      <c r="K771" s="26" t="s">
        <v>76</v>
      </c>
    </row>
    <row r="772" spans="11:11" ht="16.350000000000001" customHeight="1" x14ac:dyDescent="0.25">
      <c r="K772" s="26" t="s">
        <v>77</v>
      </c>
    </row>
    <row r="773" spans="11:11" ht="16.350000000000001" customHeight="1" x14ac:dyDescent="0.25">
      <c r="K773" s="26" t="s">
        <v>78</v>
      </c>
    </row>
    <row r="774" spans="11:11" ht="16.350000000000001" customHeight="1" x14ac:dyDescent="0.25">
      <c r="K774" s="26" t="s">
        <v>79</v>
      </c>
    </row>
    <row r="775" spans="11:11" ht="16.350000000000001" customHeight="1" x14ac:dyDescent="0.25">
      <c r="K775" s="26" t="s">
        <v>80</v>
      </c>
    </row>
    <row r="776" spans="11:11" ht="16.350000000000001" customHeight="1" x14ac:dyDescent="0.25">
      <c r="K776" s="26" t="s">
        <v>81</v>
      </c>
    </row>
    <row r="777" spans="11:11" ht="16.350000000000001" customHeight="1" x14ac:dyDescent="0.25">
      <c r="K777" s="26" t="s">
        <v>82</v>
      </c>
    </row>
    <row r="778" spans="11:11" ht="16.350000000000001" customHeight="1" x14ac:dyDescent="0.25">
      <c r="K778" s="26" t="s">
        <v>83</v>
      </c>
    </row>
    <row r="779" spans="11:11" ht="16.350000000000001" customHeight="1" x14ac:dyDescent="0.25">
      <c r="K779" s="26" t="s">
        <v>84</v>
      </c>
    </row>
    <row r="780" spans="11:11" ht="16.350000000000001" customHeight="1" x14ac:dyDescent="0.25">
      <c r="K780" s="26" t="s">
        <v>85</v>
      </c>
    </row>
    <row r="781" spans="11:11" ht="16.350000000000001" customHeight="1" x14ac:dyDescent="0.25">
      <c r="K781" s="26" t="s">
        <v>86</v>
      </c>
    </row>
    <row r="782" spans="11:11" ht="16.350000000000001" customHeight="1" x14ac:dyDescent="0.25">
      <c r="K782" s="26" t="s">
        <v>87</v>
      </c>
    </row>
    <row r="783" spans="11:11" ht="16.350000000000001" customHeight="1" x14ac:dyDescent="0.25">
      <c r="K783" s="32" t="s">
        <v>167</v>
      </c>
    </row>
    <row r="784" spans="11:11" ht="16.350000000000001" customHeight="1" x14ac:dyDescent="0.25">
      <c r="K784" s="96" t="s">
        <v>2521</v>
      </c>
    </row>
    <row r="785" spans="11:11" ht="16.350000000000001" customHeight="1" x14ac:dyDescent="0.25">
      <c r="K785" s="32" t="s">
        <v>168</v>
      </c>
    </row>
    <row r="786" spans="11:11" ht="16.350000000000001" customHeight="1" x14ac:dyDescent="0.25">
      <c r="K786" s="32" t="s">
        <v>169</v>
      </c>
    </row>
    <row r="787" spans="11:11" ht="16.350000000000001" customHeight="1" x14ac:dyDescent="0.25">
      <c r="K787" s="32" t="s">
        <v>170</v>
      </c>
    </row>
    <row r="788" spans="11:11" ht="16.350000000000001" customHeight="1" x14ac:dyDescent="0.25">
      <c r="K788" s="32" t="s">
        <v>171</v>
      </c>
    </row>
    <row r="789" spans="11:11" ht="16.350000000000001" customHeight="1" x14ac:dyDescent="0.25">
      <c r="K789" s="96" t="s">
        <v>2442</v>
      </c>
    </row>
    <row r="790" spans="11:11" ht="16.350000000000001" customHeight="1" x14ac:dyDescent="0.25">
      <c r="K790" s="32" t="s">
        <v>172</v>
      </c>
    </row>
    <row r="791" spans="11:11" ht="16.350000000000001" customHeight="1" x14ac:dyDescent="0.25">
      <c r="K791" s="32" t="s">
        <v>173</v>
      </c>
    </row>
    <row r="792" spans="11:11" ht="16.350000000000001" customHeight="1" x14ac:dyDescent="0.25">
      <c r="K792" s="32" t="s">
        <v>174</v>
      </c>
    </row>
    <row r="793" spans="11:11" ht="16.350000000000001" customHeight="1" x14ac:dyDescent="0.25">
      <c r="K793" s="32" t="s">
        <v>175</v>
      </c>
    </row>
    <row r="794" spans="11:11" ht="16.350000000000001" customHeight="1" x14ac:dyDescent="0.25">
      <c r="K794" s="32" t="s">
        <v>176</v>
      </c>
    </row>
    <row r="795" spans="11:11" ht="16.350000000000001" customHeight="1" x14ac:dyDescent="0.25">
      <c r="K795" s="32" t="s">
        <v>177</v>
      </c>
    </row>
    <row r="796" spans="11:11" ht="16.350000000000001" customHeight="1" x14ac:dyDescent="0.25">
      <c r="K796" s="32" t="s">
        <v>178</v>
      </c>
    </row>
    <row r="797" spans="11:11" ht="16.350000000000001" customHeight="1" x14ac:dyDescent="0.25">
      <c r="K797" s="32" t="s">
        <v>179</v>
      </c>
    </row>
    <row r="798" spans="11:11" ht="16.350000000000001" customHeight="1" x14ac:dyDescent="0.25">
      <c r="K798" s="32" t="s">
        <v>180</v>
      </c>
    </row>
    <row r="799" spans="11:11" ht="16.350000000000001" customHeight="1" x14ac:dyDescent="0.25">
      <c r="K799" s="32" t="s">
        <v>181</v>
      </c>
    </row>
    <row r="800" spans="11:11" ht="16.350000000000001" customHeight="1" x14ac:dyDescent="0.25">
      <c r="K800" s="32" t="s">
        <v>182</v>
      </c>
    </row>
    <row r="801" spans="11:11" ht="16.350000000000001" customHeight="1" x14ac:dyDescent="0.25">
      <c r="K801" s="32" t="s">
        <v>183</v>
      </c>
    </row>
    <row r="802" spans="11:11" ht="16.350000000000001" customHeight="1" x14ac:dyDescent="0.25">
      <c r="K802" s="32" t="s">
        <v>184</v>
      </c>
    </row>
    <row r="803" spans="11:11" ht="16.350000000000001" customHeight="1" x14ac:dyDescent="0.25">
      <c r="K803" s="32" t="s">
        <v>185</v>
      </c>
    </row>
    <row r="804" spans="11:11" ht="16.350000000000001" customHeight="1" x14ac:dyDescent="0.25">
      <c r="K804" s="32" t="s">
        <v>186</v>
      </c>
    </row>
    <row r="805" spans="11:11" ht="16.350000000000001" customHeight="1" x14ac:dyDescent="0.25">
      <c r="K805" s="32" t="s">
        <v>281</v>
      </c>
    </row>
    <row r="806" spans="11:11" ht="16.350000000000001" customHeight="1" x14ac:dyDescent="0.25">
      <c r="K806" s="32" t="s">
        <v>282</v>
      </c>
    </row>
    <row r="807" spans="11:11" ht="16.350000000000001" customHeight="1" x14ac:dyDescent="0.25">
      <c r="K807" s="32" t="s">
        <v>283</v>
      </c>
    </row>
  </sheetData>
  <mergeCells count="32">
    <mergeCell ref="B638:H643"/>
    <mergeCell ref="B645:H650"/>
    <mergeCell ref="B631:H636"/>
    <mergeCell ref="A566:H566"/>
    <mergeCell ref="A599:F599"/>
    <mergeCell ref="B600:H600"/>
    <mergeCell ref="B603:H608"/>
    <mergeCell ref="B610:H615"/>
    <mergeCell ref="B617:H622"/>
    <mergeCell ref="B624:H629"/>
    <mergeCell ref="A450:H450"/>
    <mergeCell ref="A417:H417"/>
    <mergeCell ref="A225:H225"/>
    <mergeCell ref="A256:H256"/>
    <mergeCell ref="A285:H285"/>
    <mergeCell ref="A371:H371"/>
    <mergeCell ref="B652:H658"/>
    <mergeCell ref="A1:F1"/>
    <mergeCell ref="A19:F19"/>
    <mergeCell ref="A3:F3"/>
    <mergeCell ref="A75:H75"/>
    <mergeCell ref="A132:F132"/>
    <mergeCell ref="A4:H4"/>
    <mergeCell ref="A17:H17"/>
    <mergeCell ref="A5:C5"/>
    <mergeCell ref="D5:E5"/>
    <mergeCell ref="A185:H185"/>
    <mergeCell ref="A163:H163"/>
    <mergeCell ref="A183:H183"/>
    <mergeCell ref="A129:H129"/>
    <mergeCell ref="A512:H512"/>
    <mergeCell ref="A419:H419"/>
  </mergeCells>
  <phoneticPr fontId="16" type="noConversion"/>
  <dataValidations xWindow="455" yWindow="204" count="2">
    <dataValidation allowBlank="1" showInputMessage="1" showErrorMessage="1" error="Content in this cell cannot be changed._x000a__x000a_Please click Cancel." sqref="G593:H599 B50:H54 B32:F32 B304:H308 B568:H568 B57:H61 B143:H147 B150:H154 B157:H162 B131:H132 B177:H182 B552:F552 B260:H264 B267:H271 I220:I223 B290:H294 B33:H37 B316:H320 B323:H327 B330:H334 B337:H341 B344:H348 B136:H140 B358:H362 I289:I294 B365:H370 B376:H380 B383:H387 B390:H394 B404:H408 B437:I441 B166:I169 B444:H449 B455:I459 B351:H355 B462:I466 B476:I480 B483:H487 I156:I161 B518:H522 B525:H529 B532:H536 B545:F545 B553:H557 B514:H514 B560:H565 B572:H576 B579:H583 B586:H590 B469:I473 B593:F594 G602:H602 G609:H609 G616:H616 G623:H623 G630:H630 A215:A295 C595:F599 B595:B600 B249:H255 C63:F63 B443:F443 B454:F454 B461:F461 B468:F468 B475:F475 B538:H543 B546:H550 B490:H494 B497:H501 B602:F650 G644:H644 G637:H637 A211:I214 B274:H278 B220:H224 B503:I505 B198:I200 B216:I218 B281:H284 B507:I511 B207:I209 O63 B188:I191 I32:I37 B39:I42 I63:I68 B63:B68 C64:H68 B79:I82 B84:I87 B89:I92 B94:I97 B104:I107 B109:I112 B119:I122 B114:I117 B99:I102 A7:H16 B19:H19 B397:H401 B411:H416 A302:A650 A31:A210 I7 I10:I15 I576 B44:I47 I49:I54 I56:I61 B70:H74 I70:I73 B124:H128 I124:I127 I135:I140 I142:I147 I149:I154 B171:I174 I176:I181 B193:I196 B202:I205 B230:I233 B235:I240 B242:I247 I249:I254 I259:I264 I266:I271 I273:I278 A296:I301 I303:I308 I315:I320 B310:I313 I322:I327 I336:I341 I329:I334 I343:I348 I357:I362 I350:I355 I364:I369 I403:I408 I410:I415 B422:I425 B431:I434 B427:I429 I444:I448 I482:I487 I489:I494 I496:I501 I539 I517:I522 I532 I536 I553 I557 I550 I546 I543 I524:I529 I560 I564 I597 I593 I590 I586 I583 I579 I572 B22:I25 A17:A26 A27:I30"/>
    <dataValidation type="list" allowBlank="1" showInputMessage="1" showErrorMessage="1" sqref="A4:H4">
      <formula1>$K$695:$K$807</formula1>
    </dataValidation>
  </dataValidations>
  <hyperlinks>
    <hyperlink ref="D5:E5" location="District_Participation" display="District Participation"/>
    <hyperlink ref="B600:E600" r:id="rId1" display="Information on school district reorganization"/>
  </hyperlinks>
  <pageMargins left="0.75" right="0.5" top="0.75" bottom="0.75" header="0.25" footer="0.25"/>
  <pageSetup scale="61" fitToWidth="7" fitToHeight="7" orientation="portrait" r:id="rId2"/>
  <headerFooter alignWithMargins="0">
    <oddFooter>&amp;L&amp;"Tw Cen MT,Italic"
&amp;"Tw Cen MT,Regular"Minnesota Department of Health, Center for Health Statistics
&amp;C
&amp;R
&amp;"Tw Cen MT,Regular"&amp;P</oddFooter>
  </headerFooter>
  <rowBreaks count="12" manualBreakCount="12">
    <brk id="16" max="6" man="1"/>
    <brk id="74" max="6" man="1"/>
    <brk id="128" max="6" man="1"/>
    <brk id="182" max="6" man="1"/>
    <brk id="224" max="6" man="1"/>
    <brk id="284" max="6" man="1"/>
    <brk id="370" max="6" man="1"/>
    <brk id="416" max="6" man="1"/>
    <brk id="449" max="6" man="1"/>
    <brk id="511" max="6" man="1"/>
    <brk id="565" max="6" man="1"/>
    <brk id="599" max="6" man="1"/>
  </rowBreaks>
  <ignoredErrors>
    <ignoredError sqref="C457 D457:F457 C464:F464 C471:F471 B478:F478 B520:F520 B527:F527 B534:F534 C541:F541 C555:F555 B562:F562 B574:F574 C305:D305 C444:F444 C455:F455 C462:F462 C469:F469 C539:F539 C553:F553 C243:F243 B483:F485 C492:F492 B497:F499 C546:F548 B238:F238 C250:F250 B50:F50 C64:F64 B440 B447 I479 I472 I465 I458 I447 I440" formula="1"/>
  </ignoredError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BY215"/>
  <sheetViews>
    <sheetView showGridLines="0" zoomScale="130" zoomScaleNormal="130" zoomScaleSheetLayoutView="145" zoomScalePageLayoutView="70" workbookViewId="0">
      <selection activeCell="B50" sqref="B50"/>
    </sheetView>
  </sheetViews>
  <sheetFormatPr defaultColWidth="9.33203125" defaultRowHeight="16.350000000000001" customHeight="1" x14ac:dyDescent="0.25"/>
  <cols>
    <col min="1" max="1" width="4" style="19" customWidth="1"/>
    <col min="2" max="2" width="85" style="35" customWidth="1"/>
    <col min="3" max="3" width="4.6640625" style="59" customWidth="1"/>
    <col min="4" max="4" width="15.109375" style="31" customWidth="1"/>
    <col min="5" max="5" width="9" style="26" customWidth="1"/>
    <col min="6" max="14" width="9.33203125" style="27"/>
    <col min="15" max="16384" width="9.33203125" style="19"/>
  </cols>
  <sheetData>
    <row r="1" spans="1:77" ht="33" customHeight="1" x14ac:dyDescent="0.25">
      <c r="B1" s="84" t="s">
        <v>275</v>
      </c>
    </row>
    <row r="2" spans="1:77" s="23" customFormat="1" ht="14.25" customHeight="1" x14ac:dyDescent="0.25">
      <c r="B2" s="58"/>
      <c r="C2" s="59"/>
      <c r="D2" s="31"/>
      <c r="G2" s="56"/>
      <c r="H2" s="56"/>
      <c r="I2" s="56"/>
      <c r="J2" s="56"/>
      <c r="K2" s="56"/>
      <c r="L2" s="56"/>
      <c r="M2" s="56"/>
      <c r="N2" s="56"/>
    </row>
    <row r="3" spans="1:77" ht="13.2" x14ac:dyDescent="0.25">
      <c r="B3" s="77" t="s">
        <v>274</v>
      </c>
    </row>
    <row r="4" spans="1:77" ht="24.9" customHeight="1" x14ac:dyDescent="0.25">
      <c r="B4" s="40" t="s">
        <v>190</v>
      </c>
    </row>
    <row r="5" spans="1:77" ht="24.9" customHeight="1" x14ac:dyDescent="0.25">
      <c r="B5" s="40" t="s">
        <v>191</v>
      </c>
      <c r="G5" s="28"/>
      <c r="H5" s="28"/>
      <c r="I5" s="28"/>
      <c r="J5" s="28"/>
      <c r="K5" s="28"/>
      <c r="L5" s="28"/>
    </row>
    <row r="6" spans="1:77" ht="24.9" customHeight="1" x14ac:dyDescent="0.25">
      <c r="B6" s="40" t="s">
        <v>192</v>
      </c>
      <c r="G6" s="25"/>
      <c r="H6" s="25"/>
      <c r="I6" s="25"/>
      <c r="J6" s="25"/>
      <c r="K6" s="25"/>
      <c r="L6" s="25"/>
    </row>
    <row r="7" spans="1:77" ht="30.75" customHeight="1" x14ac:dyDescent="0.25">
      <c r="B7" s="40" t="s">
        <v>196</v>
      </c>
      <c r="G7" s="25"/>
      <c r="H7" s="25"/>
      <c r="I7" s="25"/>
      <c r="J7" s="25"/>
      <c r="K7" s="25"/>
      <c r="L7" s="25"/>
    </row>
    <row r="8" spans="1:77" ht="32.25" customHeight="1" x14ac:dyDescent="0.25">
      <c r="B8" s="40" t="s">
        <v>197</v>
      </c>
      <c r="G8" s="25"/>
      <c r="H8" s="25"/>
      <c r="I8" s="25"/>
      <c r="J8" s="25"/>
      <c r="K8" s="25"/>
      <c r="L8" s="25"/>
    </row>
    <row r="9" spans="1:77" ht="30.75" customHeight="1" x14ac:dyDescent="0.25">
      <c r="B9" s="40" t="s">
        <v>198</v>
      </c>
      <c r="G9" s="25"/>
      <c r="H9" s="25"/>
      <c r="I9" s="24"/>
      <c r="J9" s="24"/>
      <c r="K9" s="24"/>
      <c r="L9" s="24"/>
      <c r="M9" s="25"/>
    </row>
    <row r="10" spans="1:77" ht="30.75" customHeight="1" x14ac:dyDescent="0.25">
      <c r="B10" s="40" t="s">
        <v>199</v>
      </c>
      <c r="I10" s="24"/>
      <c r="J10" s="24"/>
      <c r="K10" s="24"/>
      <c r="L10" s="24"/>
      <c r="M10" s="25"/>
    </row>
    <row r="11" spans="1:77" ht="24.9" customHeight="1" x14ac:dyDescent="0.25">
      <c r="B11" s="40" t="s">
        <v>200</v>
      </c>
      <c r="I11" s="24"/>
      <c r="J11" s="24"/>
      <c r="K11" s="24"/>
      <c r="L11" s="24"/>
      <c r="M11" s="25"/>
    </row>
    <row r="12" spans="1:77" ht="13.2" x14ac:dyDescent="0.25">
      <c r="B12" s="78" t="s">
        <v>265</v>
      </c>
      <c r="I12" s="24"/>
      <c r="J12" s="24"/>
      <c r="K12" s="24"/>
      <c r="L12" s="24"/>
      <c r="M12" s="25"/>
    </row>
    <row r="13" spans="1:77" ht="24.9" customHeight="1" x14ac:dyDescent="0.25">
      <c r="B13" s="40" t="s">
        <v>203</v>
      </c>
      <c r="D13" s="20"/>
    </row>
    <row r="14" spans="1:77" ht="13.2" x14ac:dyDescent="0.25">
      <c r="B14" s="79" t="s">
        <v>266</v>
      </c>
      <c r="D14" s="20"/>
    </row>
    <row r="15" spans="1:77" s="27" customFormat="1" ht="30.75" customHeight="1" x14ac:dyDescent="0.25">
      <c r="A15" s="19"/>
      <c r="B15" s="40" t="s">
        <v>205</v>
      </c>
      <c r="C15" s="59"/>
      <c r="D15" s="31"/>
      <c r="E15" s="26"/>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row>
    <row r="16" spans="1:77" s="27" customFormat="1" ht="13.2" x14ac:dyDescent="0.25">
      <c r="A16" s="19"/>
      <c r="B16" s="75" t="s">
        <v>267</v>
      </c>
      <c r="C16" s="59"/>
      <c r="D16" s="31"/>
      <c r="E16" s="26"/>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row>
    <row r="17" spans="1:77" s="27" customFormat="1" ht="24.9" customHeight="1" x14ac:dyDescent="0.25">
      <c r="A17" s="19"/>
      <c r="B17" s="40" t="s">
        <v>207</v>
      </c>
      <c r="C17" s="59"/>
      <c r="D17" s="31"/>
      <c r="E17" s="26"/>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row>
    <row r="18" spans="1:77" s="27" customFormat="1" ht="24.9" customHeight="1" x14ac:dyDescent="0.25">
      <c r="A18" s="19"/>
      <c r="B18" s="40" t="s">
        <v>208</v>
      </c>
      <c r="C18" s="59"/>
      <c r="D18" s="31"/>
      <c r="E18" s="26"/>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row>
    <row r="19" spans="1:77" s="27" customFormat="1" ht="24.9" customHeight="1" x14ac:dyDescent="0.25">
      <c r="A19" s="19"/>
      <c r="B19" s="40" t="s">
        <v>210</v>
      </c>
      <c r="C19" s="59"/>
      <c r="D19" s="31"/>
      <c r="E19" s="26"/>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row>
    <row r="20" spans="1:77" s="27" customFormat="1" ht="24.9" customHeight="1" x14ac:dyDescent="0.25">
      <c r="A20" s="19"/>
      <c r="B20" s="40" t="s">
        <v>211</v>
      </c>
      <c r="C20" s="59"/>
      <c r="D20" s="31"/>
      <c r="E20" s="26"/>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row>
    <row r="21" spans="1:77" s="27" customFormat="1" ht="13.2" x14ac:dyDescent="0.25">
      <c r="A21" s="19"/>
      <c r="B21" s="80" t="s">
        <v>269</v>
      </c>
      <c r="C21" s="59"/>
      <c r="D21" s="31"/>
      <c r="E21" s="26"/>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row>
    <row r="22" spans="1:77" s="27" customFormat="1" ht="24.9" customHeight="1" x14ac:dyDescent="0.25">
      <c r="A22" s="19"/>
      <c r="B22" s="76" t="s">
        <v>212</v>
      </c>
      <c r="C22" s="59"/>
      <c r="D22" s="31"/>
      <c r="E22" s="26"/>
      <c r="I22" s="25"/>
      <c r="J22" s="25"/>
      <c r="K22" s="25"/>
      <c r="L22" s="25"/>
      <c r="M22" s="25"/>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row>
    <row r="23" spans="1:77" s="27" customFormat="1" ht="24.9" customHeight="1" x14ac:dyDescent="0.25">
      <c r="A23" s="19"/>
      <c r="B23" s="76" t="s">
        <v>214</v>
      </c>
      <c r="C23" s="59"/>
      <c r="D23" s="31"/>
      <c r="E23" s="26"/>
      <c r="I23" s="25"/>
      <c r="J23" s="25"/>
      <c r="K23" s="25"/>
      <c r="L23" s="25"/>
      <c r="M23" s="25"/>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row>
    <row r="24" spans="1:77" s="27" customFormat="1" ht="24.9" customHeight="1" x14ac:dyDescent="0.25">
      <c r="A24" s="19"/>
      <c r="B24" s="76" t="s">
        <v>215</v>
      </c>
      <c r="C24" s="59"/>
      <c r="D24" s="31"/>
      <c r="E24" s="26"/>
      <c r="I24" s="25"/>
      <c r="J24" s="25"/>
      <c r="K24" s="25"/>
      <c r="L24" s="25"/>
      <c r="M24" s="25"/>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row>
    <row r="25" spans="1:77" s="27" customFormat="1" ht="24.9" customHeight="1" x14ac:dyDescent="0.25">
      <c r="A25" s="19"/>
      <c r="B25" s="76" t="s">
        <v>216</v>
      </c>
      <c r="C25" s="59"/>
      <c r="D25" s="31"/>
      <c r="E25" s="26"/>
      <c r="I25" s="25"/>
      <c r="J25" s="25"/>
      <c r="K25" s="25"/>
      <c r="L25" s="25"/>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row>
    <row r="26" spans="1:77" s="27" customFormat="1" ht="24.9" customHeight="1" x14ac:dyDescent="0.25">
      <c r="A26" s="19"/>
      <c r="B26" s="76" t="s">
        <v>218</v>
      </c>
      <c r="C26" s="59"/>
      <c r="D26" s="31"/>
      <c r="E26" s="26"/>
      <c r="I26" s="25"/>
      <c r="J26" s="25"/>
      <c r="K26" s="25"/>
      <c r="L26" s="25"/>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77" s="27" customFormat="1" ht="24.9" customHeight="1" x14ac:dyDescent="0.25">
      <c r="A27" s="19"/>
      <c r="B27" s="76" t="s">
        <v>219</v>
      </c>
      <c r="C27" s="59"/>
      <c r="D27" s="31"/>
      <c r="E27" s="26"/>
      <c r="I27" s="25"/>
      <c r="J27" s="25"/>
      <c r="K27" s="25"/>
      <c r="L27" s="25"/>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row>
    <row r="28" spans="1:77" s="27" customFormat="1" ht="24.9" customHeight="1" x14ac:dyDescent="0.25">
      <c r="A28" s="19"/>
      <c r="B28" s="76" t="s">
        <v>220</v>
      </c>
      <c r="C28" s="59"/>
      <c r="D28" s="31"/>
      <c r="E28" s="26"/>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row>
    <row r="29" spans="1:77" s="27" customFormat="1" ht="31.5" customHeight="1" x14ac:dyDescent="0.25">
      <c r="A29" s="19"/>
      <c r="B29" s="76" t="s">
        <v>232</v>
      </c>
      <c r="C29" s="59"/>
      <c r="D29" s="31"/>
      <c r="E29" s="26"/>
      <c r="I29" s="25"/>
      <c r="J29" s="25"/>
      <c r="K29" s="25"/>
      <c r="L29" s="25"/>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row>
    <row r="30" spans="1:77" s="27" customFormat="1" ht="24.9" customHeight="1" x14ac:dyDescent="0.25">
      <c r="A30" s="19"/>
      <c r="B30" s="76" t="s">
        <v>233</v>
      </c>
      <c r="C30" s="59"/>
      <c r="D30" s="31"/>
      <c r="E30" s="26"/>
      <c r="I30" s="25"/>
      <c r="J30" s="25"/>
      <c r="K30" s="25"/>
      <c r="L30" s="25"/>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row>
    <row r="31" spans="1:77" s="27" customFormat="1" ht="13.2" x14ac:dyDescent="0.25">
      <c r="A31" s="19"/>
      <c r="B31" s="81" t="s">
        <v>270</v>
      </c>
      <c r="C31" s="59"/>
      <c r="D31" s="31"/>
      <c r="E31" s="26"/>
      <c r="I31" s="25"/>
      <c r="J31" s="25"/>
      <c r="K31" s="25"/>
      <c r="L31" s="25"/>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row>
    <row r="32" spans="1:77" s="27" customFormat="1" ht="31.5" customHeight="1" x14ac:dyDescent="0.25">
      <c r="A32" s="19"/>
      <c r="B32" s="76" t="s">
        <v>234</v>
      </c>
      <c r="C32" s="59"/>
      <c r="D32" s="31"/>
      <c r="E32" s="26"/>
      <c r="I32" s="25"/>
      <c r="J32" s="25"/>
      <c r="K32" s="25"/>
      <c r="L32" s="25"/>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row>
    <row r="33" spans="1:77" s="27" customFormat="1" ht="24.9" customHeight="1" x14ac:dyDescent="0.25">
      <c r="A33" s="19"/>
      <c r="B33" s="76" t="s">
        <v>235</v>
      </c>
      <c r="C33" s="59"/>
      <c r="D33" s="33"/>
      <c r="E33" s="26"/>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row>
    <row r="34" spans="1:77" s="27" customFormat="1" ht="24.9" customHeight="1" x14ac:dyDescent="0.25">
      <c r="A34" s="19"/>
      <c r="B34" s="76" t="s">
        <v>236</v>
      </c>
      <c r="C34" s="59"/>
      <c r="D34" s="31"/>
      <c r="E34" s="26"/>
      <c r="I34" s="25"/>
      <c r="J34" s="25"/>
      <c r="K34" s="25"/>
      <c r="L34" s="25"/>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row>
    <row r="35" spans="1:77" s="27" customFormat="1" ht="24.9" customHeight="1" x14ac:dyDescent="0.25">
      <c r="A35" s="19"/>
      <c r="B35" s="76" t="s">
        <v>240</v>
      </c>
      <c r="C35" s="59"/>
      <c r="D35" s="31"/>
      <c r="E35" s="26"/>
      <c r="I35" s="25"/>
      <c r="J35" s="25"/>
      <c r="K35" s="25"/>
      <c r="L35" s="25"/>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row>
    <row r="36" spans="1:77" s="27" customFormat="1" ht="24.9" customHeight="1" x14ac:dyDescent="0.25">
      <c r="A36" s="19"/>
      <c r="B36" s="76" t="s">
        <v>243</v>
      </c>
      <c r="C36" s="59"/>
      <c r="D36" s="31"/>
      <c r="E36" s="26"/>
      <c r="I36" s="25"/>
      <c r="J36" s="25"/>
      <c r="K36" s="25"/>
      <c r="L36" s="25"/>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row>
    <row r="37" spans="1:77" s="27" customFormat="1" ht="24.9" customHeight="1" x14ac:dyDescent="0.25">
      <c r="A37" s="19"/>
      <c r="B37" s="76" t="s">
        <v>244</v>
      </c>
      <c r="C37" s="59"/>
      <c r="D37" s="31"/>
      <c r="E37" s="26"/>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row>
    <row r="38" spans="1:77" s="27" customFormat="1" ht="24.9" customHeight="1" x14ac:dyDescent="0.25">
      <c r="A38" s="19"/>
      <c r="B38" s="76" t="s">
        <v>246</v>
      </c>
      <c r="C38" s="59"/>
      <c r="D38" s="31"/>
      <c r="E38" s="26"/>
      <c r="I38" s="25"/>
      <c r="J38" s="25"/>
      <c r="K38" s="25"/>
      <c r="L38" s="25"/>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row>
    <row r="39" spans="1:77" s="27" customFormat="1" ht="13.2" x14ac:dyDescent="0.25">
      <c r="A39" s="19"/>
      <c r="B39" s="82" t="s">
        <v>271</v>
      </c>
      <c r="C39" s="59"/>
      <c r="D39" s="31"/>
      <c r="E39" s="26"/>
      <c r="I39" s="25"/>
      <c r="J39" s="25"/>
      <c r="K39" s="25"/>
      <c r="L39" s="25"/>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row>
    <row r="40" spans="1:77" s="27" customFormat="1" ht="16.5" customHeight="1" x14ac:dyDescent="0.25">
      <c r="A40" s="19"/>
      <c r="B40" s="76" t="s">
        <v>278</v>
      </c>
      <c r="C40" s="59"/>
      <c r="D40" s="31"/>
      <c r="E40" s="26"/>
      <c r="I40" s="25"/>
      <c r="J40" s="25"/>
      <c r="K40" s="25"/>
      <c r="L40" s="25"/>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row>
    <row r="41" spans="1:77" s="27" customFormat="1" ht="30.75" customHeight="1" x14ac:dyDescent="0.25">
      <c r="A41" s="19"/>
      <c r="B41" s="76" t="s">
        <v>250</v>
      </c>
      <c r="C41" s="59"/>
      <c r="D41" s="31"/>
      <c r="E41" s="26"/>
      <c r="I41" s="25"/>
      <c r="J41" s="25"/>
      <c r="K41" s="25"/>
      <c r="L41" s="25"/>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row>
    <row r="42" spans="1:77" s="27" customFormat="1" ht="24.9" customHeight="1" x14ac:dyDescent="0.25">
      <c r="A42" s="19"/>
      <c r="B42" s="76" t="s">
        <v>251</v>
      </c>
      <c r="C42" s="59"/>
      <c r="D42" s="31"/>
      <c r="E42" s="26"/>
      <c r="I42" s="25"/>
      <c r="J42" s="25"/>
      <c r="K42" s="25"/>
      <c r="L42" s="25"/>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row>
    <row r="43" spans="1:77" s="27" customFormat="1" ht="24.9" customHeight="1" x14ac:dyDescent="0.25">
      <c r="A43" s="19"/>
      <c r="B43" s="76" t="s">
        <v>252</v>
      </c>
      <c r="C43" s="59"/>
      <c r="D43" s="31"/>
      <c r="E43" s="26"/>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row>
    <row r="44" spans="1:77" s="27" customFormat="1" ht="24.9" customHeight="1" x14ac:dyDescent="0.25">
      <c r="A44" s="19"/>
      <c r="B44" s="76" t="s">
        <v>253</v>
      </c>
      <c r="C44" s="59"/>
      <c r="D44" s="31"/>
      <c r="E44" s="26"/>
      <c r="I44" s="25"/>
      <c r="J44" s="25"/>
      <c r="K44" s="25"/>
      <c r="L44" s="25"/>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row>
    <row r="45" spans="1:77" s="27" customFormat="1" ht="24.9" customHeight="1" x14ac:dyDescent="0.25">
      <c r="A45" s="19"/>
      <c r="B45" s="76" t="s">
        <v>254</v>
      </c>
      <c r="C45" s="59"/>
      <c r="D45" s="31"/>
      <c r="E45" s="26"/>
      <c r="I45" s="25"/>
      <c r="J45" s="25"/>
      <c r="K45" s="25"/>
      <c r="L45" s="25"/>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row>
    <row r="46" spans="1:77" s="27" customFormat="1" ht="13.2" x14ac:dyDescent="0.25">
      <c r="A46" s="19"/>
      <c r="B46" s="83" t="s">
        <v>272</v>
      </c>
      <c r="C46" s="59"/>
      <c r="D46" s="31"/>
      <c r="E46" s="26"/>
      <c r="I46" s="25"/>
      <c r="J46" s="25"/>
      <c r="K46" s="25"/>
      <c r="L46" s="25"/>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row>
    <row r="47" spans="1:77" s="27" customFormat="1" ht="21" customHeight="1" x14ac:dyDescent="0.25">
      <c r="A47" s="19"/>
      <c r="B47" s="76" t="s">
        <v>255</v>
      </c>
      <c r="C47" s="59"/>
      <c r="D47" s="31"/>
      <c r="E47" s="26"/>
      <c r="I47" s="25"/>
      <c r="J47" s="25"/>
      <c r="K47" s="25"/>
      <c r="L47" s="25"/>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row>
    <row r="48" spans="1:77" s="27" customFormat="1" ht="19.5" customHeight="1" x14ac:dyDescent="0.25">
      <c r="A48" s="19"/>
      <c r="B48" s="76" t="s">
        <v>258</v>
      </c>
      <c r="C48" s="59"/>
      <c r="D48" s="31"/>
      <c r="E48" s="26"/>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row>
    <row r="49" spans="2:72" s="20" customFormat="1" ht="16.350000000000001" customHeight="1" x14ac:dyDescent="0.25">
      <c r="B49" s="35"/>
      <c r="C49" s="59"/>
      <c r="D49" s="31"/>
      <c r="E49" s="26"/>
      <c r="F49" s="27"/>
      <c r="G49" s="27"/>
      <c r="H49" s="27"/>
      <c r="I49" s="27"/>
      <c r="J49" s="27"/>
      <c r="K49" s="27"/>
      <c r="L49" s="27"/>
      <c r="M49" s="27"/>
      <c r="N49" s="27"/>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row>
    <row r="50" spans="2:72" s="20" customFormat="1" ht="16.350000000000001" customHeight="1" x14ac:dyDescent="0.25">
      <c r="B50" s="35"/>
      <c r="C50" s="59"/>
      <c r="D50" s="31"/>
      <c r="E50" s="26"/>
      <c r="F50" s="27"/>
      <c r="G50" s="27"/>
      <c r="H50" s="27"/>
      <c r="I50" s="27"/>
      <c r="J50" s="27"/>
      <c r="K50" s="27"/>
      <c r="L50" s="27"/>
      <c r="M50" s="27"/>
      <c r="N50" s="27"/>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row>
    <row r="51" spans="2:72" s="20" customFormat="1" ht="16.350000000000001" customHeight="1" x14ac:dyDescent="0.25">
      <c r="B51" s="35"/>
      <c r="C51" s="59"/>
      <c r="D51" s="31"/>
      <c r="E51" s="26"/>
      <c r="F51" s="27"/>
      <c r="G51" s="27"/>
      <c r="H51" s="27"/>
      <c r="I51" s="27"/>
      <c r="J51" s="27"/>
      <c r="K51" s="27"/>
      <c r="L51" s="27"/>
      <c r="M51" s="27"/>
      <c r="N51" s="27"/>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row>
    <row r="52" spans="2:72" s="20" customFormat="1" ht="16.350000000000001" customHeight="1" x14ac:dyDescent="0.25">
      <c r="B52" s="35"/>
      <c r="C52" s="59"/>
      <c r="D52" s="31"/>
      <c r="E52" s="26"/>
      <c r="F52" s="27"/>
      <c r="G52" s="27"/>
      <c r="H52" s="27"/>
      <c r="I52" s="27"/>
      <c r="J52" s="27"/>
      <c r="K52" s="27"/>
      <c r="L52" s="27"/>
      <c r="M52" s="27"/>
      <c r="N52" s="27"/>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row>
    <row r="53" spans="2:72" s="20" customFormat="1" ht="16.350000000000001" customHeight="1" x14ac:dyDescent="0.25">
      <c r="B53" s="35"/>
      <c r="C53" s="59"/>
      <c r="D53" s="31"/>
      <c r="E53" s="26"/>
      <c r="F53" s="27"/>
      <c r="G53" s="27"/>
      <c r="H53" s="27"/>
      <c r="I53" s="27"/>
      <c r="J53" s="27"/>
      <c r="K53" s="27"/>
      <c r="L53" s="27"/>
      <c r="M53" s="27"/>
      <c r="N53" s="27"/>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row>
    <row r="54" spans="2:72" s="20" customFormat="1" ht="16.350000000000001" customHeight="1" x14ac:dyDescent="0.25">
      <c r="B54" s="35"/>
      <c r="C54" s="59"/>
      <c r="D54" s="31"/>
      <c r="E54" s="26"/>
      <c r="F54" s="27"/>
      <c r="G54" s="27"/>
      <c r="H54" s="27"/>
      <c r="I54" s="27"/>
      <c r="J54" s="27"/>
      <c r="K54" s="27"/>
      <c r="L54" s="27"/>
      <c r="M54" s="27"/>
      <c r="N54" s="27"/>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row>
    <row r="55" spans="2:72" s="20" customFormat="1" ht="16.350000000000001" customHeight="1" x14ac:dyDescent="0.25">
      <c r="B55" s="35"/>
      <c r="C55" s="59"/>
      <c r="D55" s="31"/>
      <c r="E55" s="26"/>
      <c r="F55" s="27"/>
      <c r="G55" s="27"/>
      <c r="H55" s="27"/>
      <c r="I55" s="27"/>
      <c r="J55" s="27"/>
      <c r="K55" s="27"/>
      <c r="L55" s="27"/>
      <c r="M55" s="27"/>
      <c r="N55" s="27"/>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row>
    <row r="56" spans="2:72" s="20" customFormat="1" ht="16.350000000000001" customHeight="1" x14ac:dyDescent="0.25">
      <c r="B56" s="35"/>
      <c r="C56" s="59"/>
      <c r="D56" s="31"/>
      <c r="E56" s="26"/>
      <c r="F56" s="27"/>
      <c r="G56" s="27"/>
      <c r="H56" s="27"/>
      <c r="I56" s="27"/>
      <c r="J56" s="27"/>
      <c r="K56" s="27"/>
      <c r="L56" s="27"/>
      <c r="M56" s="27"/>
      <c r="N56" s="27"/>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row>
    <row r="57" spans="2:72" s="20" customFormat="1" ht="16.350000000000001" customHeight="1" x14ac:dyDescent="0.25">
      <c r="B57" s="35"/>
      <c r="C57" s="59"/>
      <c r="D57" s="31"/>
      <c r="E57" s="26"/>
      <c r="F57" s="27"/>
      <c r="G57" s="27"/>
      <c r="H57" s="27"/>
      <c r="I57" s="27"/>
      <c r="J57" s="27"/>
      <c r="K57" s="27"/>
      <c r="L57" s="27"/>
      <c r="M57" s="27"/>
      <c r="N57" s="27"/>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row>
    <row r="107" spans="2:72" s="27" customFormat="1" ht="16.350000000000001" customHeight="1" x14ac:dyDescent="0.25">
      <c r="B107" s="35"/>
      <c r="C107" s="59"/>
      <c r="D107" s="31"/>
      <c r="E107" s="32" t="s">
        <v>0</v>
      </c>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row>
    <row r="108" spans="2:72" s="27" customFormat="1" ht="16.350000000000001" customHeight="1" x14ac:dyDescent="0.25">
      <c r="B108" s="35"/>
      <c r="C108" s="59"/>
      <c r="D108" s="31"/>
      <c r="E108" s="26" t="s">
        <v>2</v>
      </c>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row>
    <row r="109" spans="2:72" s="27" customFormat="1" ht="16.350000000000001" customHeight="1" x14ac:dyDescent="0.25">
      <c r="B109" s="35"/>
      <c r="C109" s="59"/>
      <c r="D109" s="31"/>
      <c r="E109" s="31" t="s">
        <v>3</v>
      </c>
      <c r="F109" s="56"/>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row>
    <row r="110" spans="2:72" s="27" customFormat="1" ht="16.350000000000001" customHeight="1" x14ac:dyDescent="0.25">
      <c r="B110" s="35"/>
      <c r="C110" s="59"/>
      <c r="D110" s="31"/>
      <c r="E110" s="26" t="s">
        <v>4</v>
      </c>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row>
    <row r="111" spans="2:72" s="27" customFormat="1" ht="16.350000000000001" customHeight="1" x14ac:dyDescent="0.25">
      <c r="B111" s="35"/>
      <c r="C111" s="59"/>
      <c r="D111" s="31"/>
      <c r="E111" s="26" t="s">
        <v>5</v>
      </c>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row>
    <row r="112" spans="2:72" s="27" customFormat="1" ht="16.350000000000001" customHeight="1" x14ac:dyDescent="0.25">
      <c r="B112" s="35"/>
      <c r="C112" s="59"/>
      <c r="D112" s="31"/>
      <c r="E112" s="26" t="s">
        <v>6</v>
      </c>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row>
    <row r="113" spans="2:72" s="27" customFormat="1" ht="16.350000000000001" customHeight="1" x14ac:dyDescent="0.25">
      <c r="B113" s="35"/>
      <c r="C113" s="59"/>
      <c r="D113" s="31"/>
      <c r="E113" s="26" t="s">
        <v>7</v>
      </c>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row>
    <row r="114" spans="2:72" s="27" customFormat="1" ht="16.350000000000001" customHeight="1" x14ac:dyDescent="0.25">
      <c r="B114" s="35"/>
      <c r="C114" s="59"/>
      <c r="D114" s="31"/>
      <c r="E114" s="26" t="s">
        <v>8</v>
      </c>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row>
    <row r="115" spans="2:72" s="27" customFormat="1" ht="16.350000000000001" customHeight="1" x14ac:dyDescent="0.25">
      <c r="B115" s="35"/>
      <c r="C115" s="59"/>
      <c r="D115" s="31"/>
      <c r="E115" s="26" t="s">
        <v>9</v>
      </c>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row>
    <row r="116" spans="2:72" s="27" customFormat="1" ht="16.350000000000001" customHeight="1" x14ac:dyDescent="0.25">
      <c r="B116" s="35"/>
      <c r="C116" s="59"/>
      <c r="D116" s="31"/>
      <c r="E116" s="26" t="s">
        <v>10</v>
      </c>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row>
    <row r="117" spans="2:72" s="27" customFormat="1" ht="16.350000000000001" customHeight="1" x14ac:dyDescent="0.25">
      <c r="B117" s="35"/>
      <c r="C117" s="59"/>
      <c r="D117" s="31"/>
      <c r="E117" s="26" t="s">
        <v>88</v>
      </c>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row>
    <row r="118" spans="2:72" s="27" customFormat="1" ht="16.350000000000001" customHeight="1" x14ac:dyDescent="0.25">
      <c r="B118" s="35"/>
      <c r="C118" s="59"/>
      <c r="D118" s="31"/>
      <c r="E118" s="26" t="s">
        <v>11</v>
      </c>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row>
    <row r="119" spans="2:72" s="27" customFormat="1" ht="16.350000000000001" customHeight="1" x14ac:dyDescent="0.25">
      <c r="B119" s="35"/>
      <c r="C119" s="59"/>
      <c r="D119" s="31"/>
      <c r="E119" s="26" t="s">
        <v>12</v>
      </c>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row>
    <row r="120" spans="2:72" s="27" customFormat="1" ht="16.350000000000001" customHeight="1" x14ac:dyDescent="0.25">
      <c r="B120" s="35"/>
      <c r="C120" s="59"/>
      <c r="D120" s="31"/>
      <c r="E120" s="26" t="s">
        <v>13</v>
      </c>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row>
    <row r="121" spans="2:72" s="27" customFormat="1" ht="16.350000000000001" customHeight="1" x14ac:dyDescent="0.25">
      <c r="B121" s="35"/>
      <c r="C121" s="59"/>
      <c r="D121" s="31"/>
      <c r="E121" s="26" t="s">
        <v>14</v>
      </c>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row>
    <row r="122" spans="2:72" s="27" customFormat="1" ht="16.350000000000001" customHeight="1" x14ac:dyDescent="0.25">
      <c r="B122" s="35"/>
      <c r="C122" s="59"/>
      <c r="D122" s="31"/>
      <c r="E122" s="26" t="s">
        <v>15</v>
      </c>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row>
    <row r="123" spans="2:72" s="27" customFormat="1" ht="16.350000000000001" customHeight="1" x14ac:dyDescent="0.25">
      <c r="B123" s="35"/>
      <c r="C123" s="59"/>
      <c r="D123" s="31"/>
      <c r="E123" s="26" t="s">
        <v>16</v>
      </c>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row>
    <row r="124" spans="2:72" s="27" customFormat="1" ht="16.350000000000001" customHeight="1" x14ac:dyDescent="0.25">
      <c r="B124" s="35"/>
      <c r="C124" s="59"/>
      <c r="D124" s="31"/>
      <c r="E124" s="26" t="s">
        <v>17</v>
      </c>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row>
    <row r="125" spans="2:72" s="27" customFormat="1" ht="16.350000000000001" customHeight="1" x14ac:dyDescent="0.25">
      <c r="B125" s="35"/>
      <c r="C125" s="59"/>
      <c r="D125" s="31"/>
      <c r="E125" s="26" t="s">
        <v>18</v>
      </c>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row>
    <row r="126" spans="2:72" s="27" customFormat="1" ht="16.350000000000001" customHeight="1" x14ac:dyDescent="0.25">
      <c r="B126" s="35"/>
      <c r="C126" s="59"/>
      <c r="D126" s="31"/>
      <c r="E126" s="26" t="s">
        <v>19</v>
      </c>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row>
    <row r="127" spans="2:72" s="27" customFormat="1" ht="16.350000000000001" customHeight="1" x14ac:dyDescent="0.25">
      <c r="B127" s="35"/>
      <c r="C127" s="59"/>
      <c r="D127" s="31"/>
      <c r="E127" s="26" t="s">
        <v>20</v>
      </c>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row>
    <row r="128" spans="2:72" s="27" customFormat="1" ht="16.350000000000001" customHeight="1" x14ac:dyDescent="0.25">
      <c r="B128" s="35"/>
      <c r="C128" s="59"/>
      <c r="D128" s="31"/>
      <c r="E128" s="26" t="s">
        <v>21</v>
      </c>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row>
    <row r="129" spans="2:72" s="27" customFormat="1" ht="16.350000000000001" customHeight="1" x14ac:dyDescent="0.25">
      <c r="B129" s="35"/>
      <c r="C129" s="59"/>
      <c r="D129" s="31"/>
      <c r="E129" s="26" t="s">
        <v>22</v>
      </c>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row>
    <row r="130" spans="2:72" s="27" customFormat="1" ht="16.350000000000001" customHeight="1" x14ac:dyDescent="0.25">
      <c r="B130" s="35"/>
      <c r="C130" s="59"/>
      <c r="D130" s="31"/>
      <c r="E130" s="26" t="s">
        <v>23</v>
      </c>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row>
    <row r="131" spans="2:72" s="27" customFormat="1" ht="16.350000000000001" customHeight="1" x14ac:dyDescent="0.25">
      <c r="B131" s="35"/>
      <c r="C131" s="59"/>
      <c r="D131" s="31"/>
      <c r="E131" s="26" t="s">
        <v>24</v>
      </c>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row>
    <row r="132" spans="2:72" s="27" customFormat="1" ht="16.350000000000001" customHeight="1" x14ac:dyDescent="0.25">
      <c r="B132" s="35"/>
      <c r="C132" s="59"/>
      <c r="D132" s="31"/>
      <c r="E132" s="26" t="s">
        <v>25</v>
      </c>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row>
    <row r="133" spans="2:72" s="27" customFormat="1" ht="16.350000000000001" customHeight="1" x14ac:dyDescent="0.25">
      <c r="B133" s="35"/>
      <c r="C133" s="59"/>
      <c r="D133" s="31"/>
      <c r="E133" s="26" t="s">
        <v>26</v>
      </c>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row>
    <row r="134" spans="2:72" s="27" customFormat="1" ht="16.350000000000001" customHeight="1" x14ac:dyDescent="0.25">
      <c r="B134" s="35"/>
      <c r="C134" s="59"/>
      <c r="D134" s="31"/>
      <c r="E134" s="26" t="s">
        <v>27</v>
      </c>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row>
    <row r="135" spans="2:72" s="27" customFormat="1" ht="16.350000000000001" customHeight="1" x14ac:dyDescent="0.25">
      <c r="B135" s="35"/>
      <c r="C135" s="59"/>
      <c r="D135" s="31"/>
      <c r="E135" s="26" t="s">
        <v>28</v>
      </c>
      <c r="F135" s="34"/>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row>
    <row r="136" spans="2:72" s="27" customFormat="1" ht="16.350000000000001" customHeight="1" x14ac:dyDescent="0.25">
      <c r="B136" s="35"/>
      <c r="C136" s="59"/>
      <c r="D136" s="31"/>
      <c r="E136" s="26" t="s">
        <v>29</v>
      </c>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row>
    <row r="137" spans="2:72" s="27" customFormat="1" ht="16.350000000000001" customHeight="1" x14ac:dyDescent="0.25">
      <c r="B137" s="35"/>
      <c r="C137" s="59"/>
      <c r="D137" s="31"/>
      <c r="E137" s="26" t="s">
        <v>30</v>
      </c>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row>
    <row r="138" spans="2:72" s="27" customFormat="1" ht="16.350000000000001" customHeight="1" x14ac:dyDescent="0.25">
      <c r="B138" s="35"/>
      <c r="C138" s="59"/>
      <c r="D138" s="31"/>
      <c r="E138" s="26" t="s">
        <v>31</v>
      </c>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row>
    <row r="139" spans="2:72" s="27" customFormat="1" ht="16.350000000000001" customHeight="1" x14ac:dyDescent="0.25">
      <c r="B139" s="35"/>
      <c r="C139" s="59"/>
      <c r="D139" s="31"/>
      <c r="E139" s="26" t="s">
        <v>32</v>
      </c>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row>
    <row r="140" spans="2:72" s="27" customFormat="1" ht="16.350000000000001" customHeight="1" x14ac:dyDescent="0.25">
      <c r="B140" s="35"/>
      <c r="C140" s="59"/>
      <c r="D140" s="31"/>
      <c r="E140" s="26" t="s">
        <v>33</v>
      </c>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row>
    <row r="141" spans="2:72" s="27" customFormat="1" ht="16.350000000000001" customHeight="1" x14ac:dyDescent="0.25">
      <c r="B141" s="35"/>
      <c r="C141" s="59"/>
      <c r="D141" s="31"/>
      <c r="E141" s="26" t="s">
        <v>34</v>
      </c>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row>
    <row r="142" spans="2:72" s="27" customFormat="1" ht="16.350000000000001" customHeight="1" x14ac:dyDescent="0.25">
      <c r="B142" s="35"/>
      <c r="C142" s="59"/>
      <c r="D142" s="31"/>
      <c r="E142" s="26" t="s">
        <v>35</v>
      </c>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row>
    <row r="143" spans="2:72" s="27" customFormat="1" ht="16.350000000000001" customHeight="1" x14ac:dyDescent="0.25">
      <c r="B143" s="35"/>
      <c r="C143" s="59"/>
      <c r="D143" s="31"/>
      <c r="E143" s="26" t="s">
        <v>36</v>
      </c>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row>
    <row r="144" spans="2:72" s="27" customFormat="1" ht="16.350000000000001" customHeight="1" x14ac:dyDescent="0.25">
      <c r="B144" s="35"/>
      <c r="C144" s="59"/>
      <c r="D144" s="31"/>
      <c r="E144" s="26" t="s">
        <v>37</v>
      </c>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row>
    <row r="145" spans="2:72" s="27" customFormat="1" ht="16.350000000000001" customHeight="1" x14ac:dyDescent="0.25">
      <c r="B145" s="35"/>
      <c r="C145" s="59"/>
      <c r="D145" s="31"/>
      <c r="E145" s="26" t="s">
        <v>38</v>
      </c>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row>
    <row r="146" spans="2:72" s="27" customFormat="1" ht="16.350000000000001" customHeight="1" x14ac:dyDescent="0.25">
      <c r="B146" s="35"/>
      <c r="C146" s="59"/>
      <c r="D146" s="31"/>
      <c r="E146" s="26" t="s">
        <v>39</v>
      </c>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row>
    <row r="147" spans="2:72" s="27" customFormat="1" ht="16.350000000000001" customHeight="1" x14ac:dyDescent="0.25">
      <c r="B147" s="35"/>
      <c r="C147" s="59"/>
      <c r="D147" s="31"/>
      <c r="E147" s="26" t="s">
        <v>40</v>
      </c>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row>
    <row r="148" spans="2:72" s="27" customFormat="1" ht="16.350000000000001" customHeight="1" x14ac:dyDescent="0.25">
      <c r="B148" s="35"/>
      <c r="C148" s="59"/>
      <c r="D148" s="31"/>
      <c r="E148" s="26" t="s">
        <v>41</v>
      </c>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row>
    <row r="149" spans="2:72" s="27" customFormat="1" ht="16.350000000000001" customHeight="1" x14ac:dyDescent="0.25">
      <c r="B149" s="35"/>
      <c r="C149" s="59"/>
      <c r="D149" s="31"/>
      <c r="E149" s="26" t="s">
        <v>42</v>
      </c>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row>
    <row r="150" spans="2:72" s="27" customFormat="1" ht="16.350000000000001" customHeight="1" x14ac:dyDescent="0.25">
      <c r="B150" s="35"/>
      <c r="C150" s="59"/>
      <c r="D150" s="31"/>
      <c r="E150" s="26" t="s">
        <v>43</v>
      </c>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row>
    <row r="151" spans="2:72" s="27" customFormat="1" ht="16.350000000000001" customHeight="1" x14ac:dyDescent="0.25">
      <c r="B151" s="35"/>
      <c r="C151" s="59"/>
      <c r="D151" s="31"/>
      <c r="E151" s="26" t="s">
        <v>44</v>
      </c>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row>
    <row r="152" spans="2:72" s="27" customFormat="1" ht="16.350000000000001" customHeight="1" x14ac:dyDescent="0.25">
      <c r="B152" s="35"/>
      <c r="C152" s="59"/>
      <c r="D152" s="31"/>
      <c r="E152" s="26" t="s">
        <v>45</v>
      </c>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row>
    <row r="153" spans="2:72" s="27" customFormat="1" ht="16.350000000000001" customHeight="1" x14ac:dyDescent="0.25">
      <c r="B153" s="35"/>
      <c r="C153" s="59"/>
      <c r="D153" s="31"/>
      <c r="E153" s="26" t="s">
        <v>46</v>
      </c>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row>
    <row r="154" spans="2:72" s="27" customFormat="1" ht="16.350000000000001" customHeight="1" x14ac:dyDescent="0.25">
      <c r="B154" s="35"/>
      <c r="C154" s="59"/>
      <c r="D154" s="31"/>
      <c r="E154" s="26" t="s">
        <v>47</v>
      </c>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row>
    <row r="155" spans="2:72" s="27" customFormat="1" ht="16.350000000000001" customHeight="1" x14ac:dyDescent="0.25">
      <c r="B155" s="35"/>
      <c r="C155" s="59"/>
      <c r="D155" s="31"/>
      <c r="E155" s="26" t="s">
        <v>48</v>
      </c>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row>
    <row r="156" spans="2:72" s="27" customFormat="1" ht="16.350000000000001" customHeight="1" x14ac:dyDescent="0.25">
      <c r="B156" s="35"/>
      <c r="C156" s="59"/>
      <c r="D156" s="31"/>
      <c r="E156" s="26" t="s">
        <v>49</v>
      </c>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row>
    <row r="157" spans="2:72" s="27" customFormat="1" ht="16.350000000000001" customHeight="1" x14ac:dyDescent="0.25">
      <c r="B157" s="35"/>
      <c r="C157" s="59"/>
      <c r="D157" s="31"/>
      <c r="E157" s="26" t="s">
        <v>50</v>
      </c>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row>
    <row r="158" spans="2:72" s="27" customFormat="1" ht="16.350000000000001" customHeight="1" x14ac:dyDescent="0.25">
      <c r="B158" s="35"/>
      <c r="C158" s="59"/>
      <c r="D158" s="31"/>
      <c r="E158" s="26" t="s">
        <v>51</v>
      </c>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row>
    <row r="159" spans="2:72" s="27" customFormat="1" ht="16.350000000000001" customHeight="1" x14ac:dyDescent="0.25">
      <c r="B159" s="35"/>
      <c r="C159" s="59"/>
      <c r="D159" s="31"/>
      <c r="E159" s="26" t="s">
        <v>52</v>
      </c>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row>
    <row r="160" spans="2:72" s="27" customFormat="1" ht="16.350000000000001" customHeight="1" x14ac:dyDescent="0.25">
      <c r="B160" s="35"/>
      <c r="C160" s="59"/>
      <c r="D160" s="31"/>
      <c r="E160" s="26" t="s">
        <v>53</v>
      </c>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row>
    <row r="161" spans="2:72" s="27" customFormat="1" ht="16.350000000000001" customHeight="1" x14ac:dyDescent="0.25">
      <c r="B161" s="35"/>
      <c r="C161" s="59"/>
      <c r="D161" s="31"/>
      <c r="E161" s="26" t="s">
        <v>54</v>
      </c>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row>
    <row r="162" spans="2:72" s="27" customFormat="1" ht="16.350000000000001" customHeight="1" x14ac:dyDescent="0.25">
      <c r="B162" s="35"/>
      <c r="C162" s="59"/>
      <c r="D162" s="31"/>
      <c r="E162" s="26" t="s">
        <v>55</v>
      </c>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row>
    <row r="163" spans="2:72" s="27" customFormat="1" ht="16.350000000000001" customHeight="1" x14ac:dyDescent="0.25">
      <c r="B163" s="35"/>
      <c r="C163" s="59"/>
      <c r="D163" s="31"/>
      <c r="E163" s="26" t="s">
        <v>56</v>
      </c>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row>
    <row r="164" spans="2:72" s="27" customFormat="1" ht="16.350000000000001" customHeight="1" x14ac:dyDescent="0.25">
      <c r="B164" s="35"/>
      <c r="C164" s="59"/>
      <c r="D164" s="31"/>
      <c r="E164" s="26" t="s">
        <v>57</v>
      </c>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row>
    <row r="165" spans="2:72" s="27" customFormat="1" ht="16.350000000000001" customHeight="1" x14ac:dyDescent="0.25">
      <c r="B165" s="35"/>
      <c r="C165" s="59"/>
      <c r="D165" s="31"/>
      <c r="E165" s="26" t="s">
        <v>58</v>
      </c>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row>
    <row r="166" spans="2:72" s="27" customFormat="1" ht="16.350000000000001" customHeight="1" x14ac:dyDescent="0.25">
      <c r="B166" s="35"/>
      <c r="C166" s="59"/>
      <c r="D166" s="31"/>
      <c r="E166" s="26" t="s">
        <v>59</v>
      </c>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row>
    <row r="167" spans="2:72" s="27" customFormat="1" ht="16.350000000000001" customHeight="1" x14ac:dyDescent="0.25">
      <c r="B167" s="35"/>
      <c r="C167" s="59"/>
      <c r="D167" s="31"/>
      <c r="E167" s="26" t="s">
        <v>60</v>
      </c>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row>
    <row r="168" spans="2:72" s="27" customFormat="1" ht="16.350000000000001" customHeight="1" x14ac:dyDescent="0.25">
      <c r="B168" s="35"/>
      <c r="C168" s="59"/>
      <c r="D168" s="31"/>
      <c r="E168" s="26" t="s">
        <v>61</v>
      </c>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row>
    <row r="169" spans="2:72" s="27" customFormat="1" ht="16.350000000000001" customHeight="1" x14ac:dyDescent="0.25">
      <c r="B169" s="35"/>
      <c r="C169" s="59"/>
      <c r="D169" s="31"/>
      <c r="E169" s="26" t="s">
        <v>62</v>
      </c>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row>
    <row r="170" spans="2:72" s="27" customFormat="1" ht="16.350000000000001" customHeight="1" x14ac:dyDescent="0.25">
      <c r="B170" s="35"/>
      <c r="C170" s="59"/>
      <c r="D170" s="31"/>
      <c r="E170" s="26" t="s">
        <v>63</v>
      </c>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row>
    <row r="171" spans="2:72" s="27" customFormat="1" ht="16.350000000000001" customHeight="1" x14ac:dyDescent="0.25">
      <c r="B171" s="35"/>
      <c r="C171" s="59"/>
      <c r="D171" s="31"/>
      <c r="E171" s="26" t="s">
        <v>64</v>
      </c>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row>
    <row r="172" spans="2:72" s="27" customFormat="1" ht="16.350000000000001" customHeight="1" x14ac:dyDescent="0.25">
      <c r="B172" s="35"/>
      <c r="C172" s="59"/>
      <c r="D172" s="31"/>
      <c r="E172" s="26" t="s">
        <v>65</v>
      </c>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row>
    <row r="173" spans="2:72" s="27" customFormat="1" ht="16.350000000000001" customHeight="1" x14ac:dyDescent="0.25">
      <c r="B173" s="35"/>
      <c r="C173" s="59"/>
      <c r="D173" s="31"/>
      <c r="E173" s="26" t="s">
        <v>66</v>
      </c>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row>
    <row r="174" spans="2:72" s="27" customFormat="1" ht="16.350000000000001" customHeight="1" x14ac:dyDescent="0.25">
      <c r="B174" s="35"/>
      <c r="C174" s="59"/>
      <c r="D174" s="31"/>
      <c r="E174" s="26" t="s">
        <v>67</v>
      </c>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row>
    <row r="175" spans="2:72" s="27" customFormat="1" ht="16.350000000000001" customHeight="1" x14ac:dyDescent="0.25">
      <c r="B175" s="35"/>
      <c r="C175" s="59"/>
      <c r="D175" s="31"/>
      <c r="E175" s="26" t="s">
        <v>68</v>
      </c>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row>
    <row r="176" spans="2:72" s="27" customFormat="1" ht="16.350000000000001" customHeight="1" x14ac:dyDescent="0.25">
      <c r="B176" s="35"/>
      <c r="C176" s="59"/>
      <c r="D176" s="31"/>
      <c r="E176" s="26" t="s">
        <v>69</v>
      </c>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row>
    <row r="177" spans="2:72" s="27" customFormat="1" ht="16.350000000000001" customHeight="1" x14ac:dyDescent="0.25">
      <c r="B177" s="35"/>
      <c r="C177" s="59"/>
      <c r="D177" s="31"/>
      <c r="E177" s="26" t="s">
        <v>70</v>
      </c>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row>
    <row r="178" spans="2:72" s="27" customFormat="1" ht="16.350000000000001" customHeight="1" x14ac:dyDescent="0.25">
      <c r="B178" s="35"/>
      <c r="C178" s="59"/>
      <c r="D178" s="31"/>
      <c r="E178" s="26" t="s">
        <v>71</v>
      </c>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row>
    <row r="179" spans="2:72" s="27" customFormat="1" ht="16.350000000000001" customHeight="1" x14ac:dyDescent="0.25">
      <c r="B179" s="35"/>
      <c r="C179" s="59"/>
      <c r="D179" s="31"/>
      <c r="E179" s="26" t="s">
        <v>72</v>
      </c>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row>
    <row r="180" spans="2:72" s="27" customFormat="1" ht="16.350000000000001" customHeight="1" x14ac:dyDescent="0.25">
      <c r="B180" s="35"/>
      <c r="C180" s="59"/>
      <c r="D180" s="31"/>
      <c r="E180" s="26" t="s">
        <v>73</v>
      </c>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row>
    <row r="181" spans="2:72" s="27" customFormat="1" ht="16.350000000000001" customHeight="1" x14ac:dyDescent="0.25">
      <c r="B181" s="35"/>
      <c r="C181" s="59"/>
      <c r="D181" s="31"/>
      <c r="E181" s="26" t="s">
        <v>74</v>
      </c>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row>
    <row r="182" spans="2:72" s="27" customFormat="1" ht="16.350000000000001" customHeight="1" x14ac:dyDescent="0.25">
      <c r="B182" s="35"/>
      <c r="C182" s="59"/>
      <c r="D182" s="31"/>
      <c r="E182" s="26" t="s">
        <v>75</v>
      </c>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row>
    <row r="183" spans="2:72" s="27" customFormat="1" ht="16.350000000000001" customHeight="1" x14ac:dyDescent="0.25">
      <c r="B183" s="35"/>
      <c r="C183" s="59"/>
      <c r="D183" s="31"/>
      <c r="E183" s="26" t="s">
        <v>76</v>
      </c>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row>
    <row r="184" spans="2:72" s="27" customFormat="1" ht="16.350000000000001" customHeight="1" x14ac:dyDescent="0.25">
      <c r="B184" s="35"/>
      <c r="C184" s="59"/>
      <c r="D184" s="31"/>
      <c r="E184" s="26" t="s">
        <v>77</v>
      </c>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row>
    <row r="185" spans="2:72" s="27" customFormat="1" ht="16.350000000000001" customHeight="1" x14ac:dyDescent="0.25">
      <c r="B185" s="35"/>
      <c r="C185" s="59"/>
      <c r="D185" s="31"/>
      <c r="E185" s="26" t="s">
        <v>78</v>
      </c>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row>
    <row r="186" spans="2:72" s="27" customFormat="1" ht="16.350000000000001" customHeight="1" x14ac:dyDescent="0.25">
      <c r="B186" s="35"/>
      <c r="C186" s="59"/>
      <c r="D186" s="31"/>
      <c r="E186" s="26" t="s">
        <v>79</v>
      </c>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row>
    <row r="187" spans="2:72" s="27" customFormat="1" ht="16.350000000000001" customHeight="1" x14ac:dyDescent="0.25">
      <c r="B187" s="35"/>
      <c r="C187" s="59"/>
      <c r="D187" s="31"/>
      <c r="E187" s="26" t="s">
        <v>80</v>
      </c>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row>
    <row r="188" spans="2:72" s="27" customFormat="1" ht="16.350000000000001" customHeight="1" x14ac:dyDescent="0.25">
      <c r="B188" s="35"/>
      <c r="C188" s="59"/>
      <c r="D188" s="31"/>
      <c r="E188" s="26" t="s">
        <v>81</v>
      </c>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row>
    <row r="189" spans="2:72" s="27" customFormat="1" ht="16.350000000000001" customHeight="1" x14ac:dyDescent="0.25">
      <c r="B189" s="35"/>
      <c r="C189" s="59"/>
      <c r="D189" s="31"/>
      <c r="E189" s="26" t="s">
        <v>82</v>
      </c>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row>
    <row r="190" spans="2:72" s="27" customFormat="1" ht="16.350000000000001" customHeight="1" x14ac:dyDescent="0.25">
      <c r="B190" s="35"/>
      <c r="C190" s="59"/>
      <c r="D190" s="31"/>
      <c r="E190" s="26" t="s">
        <v>83</v>
      </c>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row>
    <row r="191" spans="2:72" s="27" customFormat="1" ht="16.350000000000001" customHeight="1" x14ac:dyDescent="0.25">
      <c r="B191" s="35"/>
      <c r="C191" s="59"/>
      <c r="D191" s="31"/>
      <c r="E191" s="26" t="s">
        <v>84</v>
      </c>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row>
    <row r="192" spans="2:72" s="27" customFormat="1" ht="16.350000000000001" customHeight="1" x14ac:dyDescent="0.25">
      <c r="B192" s="35"/>
      <c r="C192" s="59"/>
      <c r="D192" s="31"/>
      <c r="E192" s="26" t="s">
        <v>85</v>
      </c>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row>
    <row r="193" spans="2:72" s="27" customFormat="1" ht="16.350000000000001" customHeight="1" x14ac:dyDescent="0.25">
      <c r="B193" s="35"/>
      <c r="C193" s="59"/>
      <c r="D193" s="31"/>
      <c r="E193" s="26" t="s">
        <v>86</v>
      </c>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row>
    <row r="194" spans="2:72" s="27" customFormat="1" ht="16.350000000000001" customHeight="1" x14ac:dyDescent="0.25">
      <c r="B194" s="35"/>
      <c r="C194" s="59"/>
      <c r="D194" s="31"/>
      <c r="E194" s="26" t="s">
        <v>87</v>
      </c>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row>
    <row r="195" spans="2:72" s="27" customFormat="1" ht="16.350000000000001" customHeight="1" x14ac:dyDescent="0.25">
      <c r="B195" s="35"/>
      <c r="C195" s="59"/>
      <c r="D195" s="31"/>
      <c r="E195" s="32" t="s">
        <v>167</v>
      </c>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row>
    <row r="196" spans="2:72" s="27" customFormat="1" ht="16.350000000000001" customHeight="1" x14ac:dyDescent="0.25">
      <c r="B196" s="35"/>
      <c r="C196" s="59"/>
      <c r="D196" s="31"/>
      <c r="E196" s="32" t="s">
        <v>168</v>
      </c>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row>
    <row r="197" spans="2:72" s="27" customFormat="1" ht="16.350000000000001" customHeight="1" x14ac:dyDescent="0.25">
      <c r="B197" s="35"/>
      <c r="C197" s="59"/>
      <c r="D197" s="31"/>
      <c r="E197" s="32" t="s">
        <v>169</v>
      </c>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row>
    <row r="198" spans="2:72" s="27" customFormat="1" ht="16.350000000000001" customHeight="1" x14ac:dyDescent="0.25">
      <c r="B198" s="35"/>
      <c r="C198" s="59"/>
      <c r="D198" s="31"/>
      <c r="E198" s="32" t="s">
        <v>170</v>
      </c>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row>
    <row r="199" spans="2:72" s="27" customFormat="1" ht="16.350000000000001" customHeight="1" x14ac:dyDescent="0.25">
      <c r="B199" s="35"/>
      <c r="C199" s="59"/>
      <c r="D199" s="31"/>
      <c r="E199" s="32" t="s">
        <v>171</v>
      </c>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row>
    <row r="200" spans="2:72" s="27" customFormat="1" ht="16.350000000000001" customHeight="1" x14ac:dyDescent="0.25">
      <c r="B200" s="35"/>
      <c r="C200" s="59"/>
      <c r="D200" s="31"/>
      <c r="E200" s="32" t="s">
        <v>172</v>
      </c>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row>
    <row r="201" spans="2:72" s="27" customFormat="1" ht="16.350000000000001" customHeight="1" x14ac:dyDescent="0.25">
      <c r="B201" s="35"/>
      <c r="C201" s="59"/>
      <c r="D201" s="31"/>
      <c r="E201" s="32" t="s">
        <v>173</v>
      </c>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row>
    <row r="202" spans="2:72" s="27" customFormat="1" ht="16.350000000000001" customHeight="1" x14ac:dyDescent="0.25">
      <c r="B202" s="35"/>
      <c r="C202" s="59"/>
      <c r="D202" s="31"/>
      <c r="E202" s="32" t="s">
        <v>174</v>
      </c>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row>
    <row r="203" spans="2:72" s="27" customFormat="1" ht="16.350000000000001" customHeight="1" x14ac:dyDescent="0.25">
      <c r="B203" s="35"/>
      <c r="C203" s="59"/>
      <c r="D203" s="31"/>
      <c r="E203" s="32" t="s">
        <v>175</v>
      </c>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row>
    <row r="204" spans="2:72" s="27" customFormat="1" ht="16.350000000000001" customHeight="1" x14ac:dyDescent="0.25">
      <c r="B204" s="35"/>
      <c r="C204" s="59"/>
      <c r="D204" s="31"/>
      <c r="E204" s="32" t="s">
        <v>176</v>
      </c>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row>
    <row r="205" spans="2:72" s="27" customFormat="1" ht="16.350000000000001" customHeight="1" x14ac:dyDescent="0.25">
      <c r="B205" s="35"/>
      <c r="C205" s="59"/>
      <c r="D205" s="31"/>
      <c r="E205" s="32" t="s">
        <v>177</v>
      </c>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row>
    <row r="206" spans="2:72" s="27" customFormat="1" ht="16.350000000000001" customHeight="1" x14ac:dyDescent="0.25">
      <c r="B206" s="35"/>
      <c r="C206" s="59"/>
      <c r="D206" s="31"/>
      <c r="E206" s="32" t="s">
        <v>178</v>
      </c>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row>
    <row r="207" spans="2:72" s="27" customFormat="1" ht="16.350000000000001" customHeight="1" x14ac:dyDescent="0.25">
      <c r="B207" s="35"/>
      <c r="C207" s="59"/>
      <c r="D207" s="31"/>
      <c r="E207" s="32" t="s">
        <v>179</v>
      </c>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row>
    <row r="208" spans="2:72" s="27" customFormat="1" ht="16.350000000000001" customHeight="1" x14ac:dyDescent="0.25">
      <c r="B208" s="35"/>
      <c r="C208" s="59"/>
      <c r="D208" s="31"/>
      <c r="E208" s="32" t="s">
        <v>180</v>
      </c>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row>
    <row r="209" spans="2:72" s="27" customFormat="1" ht="16.350000000000001" customHeight="1" x14ac:dyDescent="0.25">
      <c r="B209" s="35"/>
      <c r="C209" s="59"/>
      <c r="D209" s="31"/>
      <c r="E209" s="32" t="s">
        <v>181</v>
      </c>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row>
    <row r="210" spans="2:72" s="27" customFormat="1" ht="16.350000000000001" customHeight="1" x14ac:dyDescent="0.25">
      <c r="B210" s="35"/>
      <c r="C210" s="59"/>
      <c r="D210" s="31"/>
      <c r="E210" s="32" t="s">
        <v>182</v>
      </c>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row>
    <row r="211" spans="2:72" s="27" customFormat="1" ht="16.350000000000001" customHeight="1" x14ac:dyDescent="0.25">
      <c r="B211" s="35"/>
      <c r="C211" s="59"/>
      <c r="D211" s="31"/>
      <c r="E211" s="32" t="s">
        <v>183</v>
      </c>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row>
    <row r="212" spans="2:72" s="27" customFormat="1" ht="16.350000000000001" customHeight="1" x14ac:dyDescent="0.25">
      <c r="B212" s="35"/>
      <c r="C212" s="59"/>
      <c r="D212" s="31"/>
      <c r="E212" s="32" t="s">
        <v>184</v>
      </c>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row>
    <row r="213" spans="2:72" s="27" customFormat="1" ht="16.350000000000001" customHeight="1" x14ac:dyDescent="0.25">
      <c r="B213" s="35"/>
      <c r="C213" s="59"/>
      <c r="D213" s="31"/>
      <c r="E213" s="32" t="s">
        <v>185</v>
      </c>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row>
    <row r="214" spans="2:72" s="27" customFormat="1" ht="16.350000000000001" customHeight="1" x14ac:dyDescent="0.25">
      <c r="B214" s="35"/>
      <c r="C214" s="59"/>
      <c r="D214" s="31"/>
      <c r="E214" s="32" t="s">
        <v>186</v>
      </c>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row>
    <row r="215" spans="2:72" s="27" customFormat="1" ht="16.350000000000001" customHeight="1" x14ac:dyDescent="0.25">
      <c r="B215" s="35"/>
      <c r="C215" s="59"/>
      <c r="D215" s="31"/>
      <c r="E215" s="26" t="s">
        <v>187</v>
      </c>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row>
  </sheetData>
  <sortState ref="B8:H465">
    <sortCondition ref="C8:C465"/>
  </sortState>
  <pageMargins left="0.75" right="0.5" top="0.75" bottom="0.75" header="0.25" footer="0.25"/>
  <pageSetup orientation="portrait" r:id="rId1"/>
  <headerFooter alignWithMargins="0">
    <oddFooter>&amp;L&amp;"Tw Cen MT,Italic"
&amp;"Tw Cen MT,Regular"Minnesota Department of Health, Center for Health Statistics
&amp;C
&amp;R
&amp;"Tw Cen MT,Regular"&amp;P</oddFooter>
  </headerFooter>
  <rowBreaks count="1" manualBreakCount="1">
    <brk id="42" min="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15"/>
  <sheetViews>
    <sheetView workbookViewId="0">
      <selection activeCell="D7" sqref="D7"/>
    </sheetView>
  </sheetViews>
  <sheetFormatPr defaultRowHeight="13.2" x14ac:dyDescent="0.25"/>
  <sheetData>
    <row r="1" spans="1:5" x14ac:dyDescent="0.25">
      <c r="B1">
        <v>2004</v>
      </c>
    </row>
    <row r="2" spans="1:5" x14ac:dyDescent="0.25">
      <c r="B2">
        <v>2005</v>
      </c>
      <c r="C2">
        <v>2004</v>
      </c>
      <c r="D2" t="s">
        <v>89</v>
      </c>
      <c r="E2" t="s">
        <v>150</v>
      </c>
    </row>
    <row r="3" spans="1:5" x14ac:dyDescent="0.25">
      <c r="B3">
        <v>2006</v>
      </c>
      <c r="C3">
        <v>2005</v>
      </c>
      <c r="D3" t="s">
        <v>124</v>
      </c>
      <c r="E3" t="s">
        <v>149</v>
      </c>
    </row>
    <row r="4" spans="1:5" x14ac:dyDescent="0.25">
      <c r="B4">
        <v>2007</v>
      </c>
      <c r="C4">
        <v>2006</v>
      </c>
      <c r="D4" t="s">
        <v>138</v>
      </c>
      <c r="E4" t="s">
        <v>148</v>
      </c>
    </row>
    <row r="5" spans="1:5" x14ac:dyDescent="0.25">
      <c r="B5">
        <v>2008</v>
      </c>
      <c r="C5">
        <v>2007</v>
      </c>
      <c r="D5" t="s">
        <v>151</v>
      </c>
      <c r="E5" t="s">
        <v>147</v>
      </c>
    </row>
    <row r="6" spans="1:5" x14ac:dyDescent="0.25">
      <c r="B6">
        <v>2009</v>
      </c>
      <c r="C6">
        <v>2008</v>
      </c>
      <c r="E6" t="s">
        <v>146</v>
      </c>
    </row>
    <row r="8" spans="1:5" x14ac:dyDescent="0.25">
      <c r="A8" t="s">
        <v>140</v>
      </c>
    </row>
    <row r="9" spans="1:5" x14ac:dyDescent="0.25">
      <c r="A9" t="s">
        <v>141</v>
      </c>
    </row>
    <row r="11" spans="1:5" x14ac:dyDescent="0.25">
      <c r="A11" t="s">
        <v>142</v>
      </c>
    </row>
    <row r="12" spans="1:5" x14ac:dyDescent="0.25">
      <c r="A12" t="s">
        <v>143</v>
      </c>
    </row>
    <row r="14" spans="1:5" x14ac:dyDescent="0.25">
      <c r="A14" t="s">
        <v>144</v>
      </c>
    </row>
    <row r="15" spans="1:5" x14ac:dyDescent="0.25">
      <c r="A15" t="s">
        <v>145</v>
      </c>
    </row>
  </sheetData>
  <phoneticPr fontId="16"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D181"/>
  <sheetViews>
    <sheetView zoomScaleNormal="100" workbookViewId="0"/>
  </sheetViews>
  <sheetFormatPr defaultColWidth="9.33203125" defaultRowHeight="13.2" x14ac:dyDescent="0.25"/>
  <cols>
    <col min="1" max="1" width="9.33203125" style="114"/>
    <col min="2" max="2" width="55.109375" style="114" bestFit="1" customWidth="1"/>
    <col min="3" max="3" width="58.33203125" style="114" bestFit="1" customWidth="1"/>
    <col min="4" max="17" width="12.109375" style="114" bestFit="1" customWidth="1"/>
    <col min="18" max="18" width="65.44140625" style="114" bestFit="1" customWidth="1"/>
    <col min="19" max="32" width="12.109375" style="114" bestFit="1" customWidth="1"/>
    <col min="33" max="33" width="64.109375" style="114" bestFit="1" customWidth="1"/>
    <col min="34" max="47" width="12.109375" style="114" bestFit="1" customWidth="1"/>
    <col min="48" max="48" width="69.44140625" style="114" bestFit="1" customWidth="1"/>
    <col min="49" max="62" width="12.109375" style="114" bestFit="1" customWidth="1"/>
    <col min="63" max="63" width="67.109375" style="114" bestFit="1" customWidth="1"/>
    <col min="64" max="77" width="12.109375" style="114" bestFit="1" customWidth="1"/>
    <col min="78" max="78" width="60.44140625" style="114" bestFit="1" customWidth="1"/>
    <col min="79" max="92" width="12.109375" style="114" bestFit="1" customWidth="1"/>
    <col min="93" max="93" width="85.6640625" style="114" bestFit="1" customWidth="1"/>
    <col min="94" max="94" width="8.44140625" style="114" bestFit="1" customWidth="1"/>
    <col min="95" max="95" width="9.6640625" style="114" bestFit="1" customWidth="1"/>
    <col min="96" max="107" width="12.109375" style="114" bestFit="1" customWidth="1"/>
    <col min="108" max="108" width="80.44140625" style="114" bestFit="1" customWidth="1"/>
    <col min="109" max="122" width="12.109375" style="114" bestFit="1" customWidth="1"/>
    <col min="123" max="123" width="81.77734375" style="114" bestFit="1" customWidth="1"/>
    <col min="124" max="124" width="8.44140625" style="114" bestFit="1" customWidth="1"/>
    <col min="125" max="125" width="6.77734375" style="114" bestFit="1" customWidth="1"/>
    <col min="126" max="137" width="12.109375" style="114" bestFit="1" customWidth="1"/>
    <col min="138" max="138" width="71.77734375" style="114" bestFit="1" customWidth="1"/>
    <col min="139" max="139" width="8.44140625" style="114" bestFit="1" customWidth="1"/>
    <col min="140" max="140" width="9.6640625" style="114" bestFit="1" customWidth="1"/>
    <col min="141" max="152" width="12.109375" style="114" bestFit="1" customWidth="1"/>
    <col min="153" max="153" width="53.44140625" style="114" bestFit="1" customWidth="1"/>
    <col min="154" max="167" width="12.109375" style="114" bestFit="1" customWidth="1"/>
    <col min="168" max="168" width="46.77734375" style="114" bestFit="1" customWidth="1"/>
    <col min="169" max="170" width="12.109375" style="114" bestFit="1" customWidth="1"/>
    <col min="171" max="171" width="8.44140625" style="114" bestFit="1" customWidth="1"/>
    <col min="172" max="173" width="12.109375" style="114" bestFit="1" customWidth="1"/>
    <col min="174" max="174" width="8.44140625" style="114" bestFit="1" customWidth="1"/>
    <col min="175" max="176" width="12.109375" style="114" bestFit="1" customWidth="1"/>
    <col min="177" max="177" width="6.77734375" style="114" bestFit="1" customWidth="1"/>
    <col min="178" max="179" width="12.109375" style="114" bestFit="1" customWidth="1"/>
    <col min="180" max="180" width="6.77734375" style="114" bestFit="1" customWidth="1"/>
    <col min="181" max="182" width="12.109375" style="114" bestFit="1" customWidth="1"/>
    <col min="183" max="183" width="94.44140625" style="114" bestFit="1" customWidth="1"/>
    <col min="184" max="185" width="12.109375" style="114" bestFit="1" customWidth="1"/>
    <col min="186" max="186" width="6.77734375" style="114" bestFit="1" customWidth="1"/>
    <col min="187" max="188" width="12.109375" style="114" bestFit="1" customWidth="1"/>
    <col min="189" max="189" width="6.77734375" style="114" bestFit="1" customWidth="1"/>
    <col min="190" max="191" width="12.109375" style="114" bestFit="1" customWidth="1"/>
    <col min="192" max="192" width="6.77734375" style="114" bestFit="1" customWidth="1"/>
    <col min="193" max="194" width="12.109375" style="114" bestFit="1" customWidth="1"/>
    <col min="195" max="195" width="6.77734375" style="114" bestFit="1" customWidth="1"/>
    <col min="196" max="197" width="12.109375" style="114" bestFit="1" customWidth="1"/>
    <col min="198" max="198" width="105.6640625" style="114" bestFit="1" customWidth="1"/>
    <col min="199" max="200" width="12.109375" style="114" bestFit="1" customWidth="1"/>
    <col min="201" max="201" width="8.44140625" style="114" bestFit="1" customWidth="1"/>
    <col min="202" max="203" width="12.109375" style="114" bestFit="1" customWidth="1"/>
    <col min="204" max="204" width="8.44140625" style="114" bestFit="1" customWidth="1"/>
    <col min="205" max="206" width="12.109375" style="114" bestFit="1" customWidth="1"/>
    <col min="207" max="207" width="8.44140625" style="114" bestFit="1" customWidth="1"/>
    <col min="208" max="209" width="12.109375" style="114" bestFit="1" customWidth="1"/>
    <col min="210" max="210" width="8.44140625" style="114" bestFit="1" customWidth="1"/>
    <col min="211" max="212" width="12.109375" style="114" bestFit="1" customWidth="1"/>
    <col min="213" max="213" width="76.77734375" style="114" bestFit="1" customWidth="1"/>
    <col min="214" max="215" width="12.109375" style="114" bestFit="1" customWidth="1"/>
    <col min="216" max="216" width="8.44140625" style="114" bestFit="1" customWidth="1"/>
    <col min="217" max="218" width="12.109375" style="114" bestFit="1" customWidth="1"/>
    <col min="219" max="219" width="8.44140625" style="114" bestFit="1" customWidth="1"/>
    <col min="220" max="221" width="12.109375" style="114" bestFit="1" customWidth="1"/>
    <col min="222" max="222" width="8.44140625" style="114" bestFit="1" customWidth="1"/>
    <col min="223" max="224" width="12.109375" style="114" bestFit="1" customWidth="1"/>
    <col min="225" max="225" width="8.44140625" style="114" bestFit="1" customWidth="1"/>
    <col min="226" max="227" width="12.109375" style="114" bestFit="1" customWidth="1"/>
    <col min="228" max="228" width="61.33203125" style="114" bestFit="1" customWidth="1"/>
    <col min="229" max="230" width="12.109375" style="114" bestFit="1" customWidth="1"/>
    <col min="231" max="231" width="8.44140625" style="114" bestFit="1" customWidth="1"/>
    <col min="232" max="233" width="12.109375" style="114" bestFit="1" customWidth="1"/>
    <col min="234" max="234" width="8.44140625" style="114" bestFit="1" customWidth="1"/>
    <col min="235" max="236" width="12.109375" style="114" bestFit="1" customWidth="1"/>
    <col min="237" max="237" width="8.44140625" style="114" bestFit="1" customWidth="1"/>
    <col min="238" max="239" width="12.109375" style="114" bestFit="1" customWidth="1"/>
    <col min="240" max="240" width="8.44140625" style="114" bestFit="1" customWidth="1"/>
    <col min="241" max="242" width="12.109375" style="114" bestFit="1" customWidth="1"/>
    <col min="243" max="243" width="76.109375" style="114" bestFit="1" customWidth="1"/>
    <col min="244" max="245" width="12.109375" style="114" bestFit="1" customWidth="1"/>
    <col min="246" max="246" width="8.44140625" style="114" bestFit="1" customWidth="1"/>
    <col min="247" max="248" width="12.109375" style="114" bestFit="1" customWidth="1"/>
    <col min="249" max="249" width="8.44140625" style="114" bestFit="1" customWidth="1"/>
    <col min="250" max="251" width="12.109375" style="114" bestFit="1" customWidth="1"/>
    <col min="252" max="252" width="8.44140625" style="114" bestFit="1" customWidth="1"/>
    <col min="253" max="254" width="12.109375" style="114" bestFit="1" customWidth="1"/>
    <col min="255" max="255" width="8.44140625" style="114" bestFit="1" customWidth="1"/>
    <col min="256" max="257" width="12.109375" style="114" bestFit="1" customWidth="1"/>
    <col min="258" max="258" width="52.21875" style="114" customWidth="1"/>
    <col min="259" max="317" width="9.33203125" style="114"/>
    <col min="318" max="318" width="9.33203125" style="114" customWidth="1"/>
    <col min="319" max="451" width="9.33203125" style="114"/>
    <col min="452" max="452" width="9.33203125" style="368"/>
    <col min="453" max="16384" width="9.33203125" style="114"/>
  </cols>
  <sheetData>
    <row r="1" spans="1:498" ht="13.5" customHeight="1" x14ac:dyDescent="0.25">
      <c r="A1" s="138" t="s">
        <v>286</v>
      </c>
      <c r="C1" s="117" t="s">
        <v>2044</v>
      </c>
      <c r="R1" s="117" t="s">
        <v>2043</v>
      </c>
      <c r="AG1" s="117" t="s">
        <v>2042</v>
      </c>
      <c r="AV1" s="117" t="s">
        <v>2041</v>
      </c>
      <c r="BK1" s="117" t="s">
        <v>2040</v>
      </c>
      <c r="BZ1" s="117" t="s">
        <v>2039</v>
      </c>
      <c r="CO1" s="117" t="s">
        <v>2038</v>
      </c>
      <c r="DD1" s="117" t="s">
        <v>2037</v>
      </c>
      <c r="DS1" s="117" t="s">
        <v>2036</v>
      </c>
      <c r="EH1" s="117" t="s">
        <v>2035</v>
      </c>
      <c r="EW1" s="117" t="s">
        <v>2034</v>
      </c>
      <c r="FL1" s="117" t="s">
        <v>2033</v>
      </c>
      <c r="GA1" s="117" t="s">
        <v>2032</v>
      </c>
      <c r="GP1" s="117" t="s">
        <v>2031</v>
      </c>
      <c r="HE1" s="117" t="s">
        <v>2030</v>
      </c>
      <c r="HT1" s="117" t="s">
        <v>2029</v>
      </c>
      <c r="II1" s="117" t="s">
        <v>2028</v>
      </c>
      <c r="LE1" s="114" t="s">
        <v>1523</v>
      </c>
      <c r="LK1" s="114" t="s">
        <v>1522</v>
      </c>
      <c r="LQ1" s="114" t="s">
        <v>1521</v>
      </c>
      <c r="LW1" s="114" t="s">
        <v>1520</v>
      </c>
      <c r="MC1" s="114" t="s">
        <v>1519</v>
      </c>
      <c r="MI1" s="114" t="s">
        <v>1518</v>
      </c>
      <c r="MO1" s="114" t="s">
        <v>1517</v>
      </c>
      <c r="MU1" s="114" t="s">
        <v>1516</v>
      </c>
      <c r="NA1" s="114" t="s">
        <v>1515</v>
      </c>
      <c r="NG1" s="114" t="s">
        <v>1514</v>
      </c>
      <c r="NM1" s="114" t="s">
        <v>1523</v>
      </c>
      <c r="NO1" s="114" t="s">
        <v>1522</v>
      </c>
      <c r="NQ1" s="114" t="s">
        <v>1521</v>
      </c>
      <c r="NS1" s="114" t="s">
        <v>1520</v>
      </c>
      <c r="NU1" s="114" t="s">
        <v>1519</v>
      </c>
      <c r="NW1" s="114" t="s">
        <v>1518</v>
      </c>
      <c r="NY1" s="114" t="s">
        <v>1517</v>
      </c>
      <c r="OA1" s="114" t="s">
        <v>1516</v>
      </c>
      <c r="OC1" s="114" t="s">
        <v>1515</v>
      </c>
      <c r="OE1" s="114" t="s">
        <v>1514</v>
      </c>
      <c r="OG1" s="114" t="s">
        <v>2441</v>
      </c>
      <c r="OQ1" s="114" t="s">
        <v>2536</v>
      </c>
      <c r="OZ1" s="114" t="s">
        <v>2610</v>
      </c>
      <c r="PD1" s="114" t="s">
        <v>2611</v>
      </c>
      <c r="PH1" s="114" t="s">
        <v>2612</v>
      </c>
      <c r="PL1" s="114" t="s">
        <v>2613</v>
      </c>
      <c r="PP1" s="114" t="s">
        <v>2614</v>
      </c>
      <c r="PT1" s="114" t="s">
        <v>2615</v>
      </c>
      <c r="PX1" s="114" t="s">
        <v>2616</v>
      </c>
      <c r="QB1" s="114" t="s">
        <v>2617</v>
      </c>
      <c r="QF1" s="114" t="s">
        <v>2618</v>
      </c>
    </row>
    <row r="2" spans="1:498" s="116" customFormat="1" ht="30" customHeight="1" x14ac:dyDescent="0.25">
      <c r="A2" s="137"/>
      <c r="B2" s="137"/>
      <c r="C2" s="479" t="s">
        <v>302</v>
      </c>
      <c r="D2" s="480"/>
      <c r="E2" s="480"/>
      <c r="F2" s="479" t="s">
        <v>301</v>
      </c>
      <c r="G2" s="480"/>
      <c r="H2" s="480"/>
      <c r="I2" s="479" t="s">
        <v>300</v>
      </c>
      <c r="J2" s="480"/>
      <c r="K2" s="480"/>
      <c r="L2" s="479" t="s">
        <v>299</v>
      </c>
      <c r="M2" s="480"/>
      <c r="N2" s="480"/>
      <c r="O2" s="479" t="s">
        <v>298</v>
      </c>
      <c r="P2" s="480"/>
      <c r="Q2" s="480"/>
      <c r="R2" s="479" t="s">
        <v>302</v>
      </c>
      <c r="S2" s="480"/>
      <c r="T2" s="480"/>
      <c r="U2" s="479" t="s">
        <v>301</v>
      </c>
      <c r="V2" s="480"/>
      <c r="W2" s="480"/>
      <c r="X2" s="479" t="s">
        <v>300</v>
      </c>
      <c r="Y2" s="480"/>
      <c r="Z2" s="480"/>
      <c r="AA2" s="479" t="s">
        <v>299</v>
      </c>
      <c r="AB2" s="480"/>
      <c r="AC2" s="480"/>
      <c r="AD2" s="479" t="s">
        <v>298</v>
      </c>
      <c r="AE2" s="480"/>
      <c r="AF2" s="480"/>
      <c r="AG2" s="479" t="s">
        <v>302</v>
      </c>
      <c r="AH2" s="480"/>
      <c r="AI2" s="480"/>
      <c r="AJ2" s="479" t="s">
        <v>301</v>
      </c>
      <c r="AK2" s="480"/>
      <c r="AL2" s="480"/>
      <c r="AM2" s="479" t="s">
        <v>300</v>
      </c>
      <c r="AN2" s="480"/>
      <c r="AO2" s="480"/>
      <c r="AP2" s="479" t="s">
        <v>299</v>
      </c>
      <c r="AQ2" s="480"/>
      <c r="AR2" s="480"/>
      <c r="AS2" s="479" t="s">
        <v>298</v>
      </c>
      <c r="AT2" s="480"/>
      <c r="AU2" s="480"/>
      <c r="AV2" s="479" t="s">
        <v>302</v>
      </c>
      <c r="AW2" s="480"/>
      <c r="AX2" s="480"/>
      <c r="AY2" s="479" t="s">
        <v>301</v>
      </c>
      <c r="AZ2" s="480"/>
      <c r="BA2" s="480"/>
      <c r="BB2" s="479" t="s">
        <v>300</v>
      </c>
      <c r="BC2" s="480"/>
      <c r="BD2" s="480"/>
      <c r="BE2" s="479" t="s">
        <v>299</v>
      </c>
      <c r="BF2" s="480"/>
      <c r="BG2" s="480"/>
      <c r="BH2" s="479" t="s">
        <v>298</v>
      </c>
      <c r="BI2" s="480"/>
      <c r="BJ2" s="480"/>
      <c r="BK2" s="479" t="s">
        <v>302</v>
      </c>
      <c r="BL2" s="480"/>
      <c r="BM2" s="480"/>
      <c r="BN2" s="479" t="s">
        <v>301</v>
      </c>
      <c r="BO2" s="480"/>
      <c r="BP2" s="480"/>
      <c r="BQ2" s="479" t="s">
        <v>300</v>
      </c>
      <c r="BR2" s="480"/>
      <c r="BS2" s="480"/>
      <c r="BT2" s="479" t="s">
        <v>299</v>
      </c>
      <c r="BU2" s="480"/>
      <c r="BV2" s="480"/>
      <c r="BW2" s="479" t="s">
        <v>298</v>
      </c>
      <c r="BX2" s="480"/>
      <c r="BY2" s="480"/>
      <c r="BZ2" s="479" t="s">
        <v>302</v>
      </c>
      <c r="CA2" s="480"/>
      <c r="CB2" s="480"/>
      <c r="CC2" s="479" t="s">
        <v>301</v>
      </c>
      <c r="CD2" s="480"/>
      <c r="CE2" s="480"/>
      <c r="CF2" s="479" t="s">
        <v>300</v>
      </c>
      <c r="CG2" s="480"/>
      <c r="CH2" s="480"/>
      <c r="CI2" s="479" t="s">
        <v>299</v>
      </c>
      <c r="CJ2" s="480"/>
      <c r="CK2" s="480"/>
      <c r="CL2" s="479" t="s">
        <v>298</v>
      </c>
      <c r="CM2" s="480"/>
      <c r="CN2" s="480"/>
      <c r="CO2" s="479" t="s">
        <v>302</v>
      </c>
      <c r="CP2" s="480"/>
      <c r="CQ2" s="480"/>
      <c r="CR2" s="479" t="s">
        <v>301</v>
      </c>
      <c r="CS2" s="480"/>
      <c r="CT2" s="480"/>
      <c r="CU2" s="479" t="s">
        <v>300</v>
      </c>
      <c r="CV2" s="480"/>
      <c r="CW2" s="480"/>
      <c r="CX2" s="479" t="s">
        <v>299</v>
      </c>
      <c r="CY2" s="480"/>
      <c r="CZ2" s="480"/>
      <c r="DA2" s="479" t="s">
        <v>298</v>
      </c>
      <c r="DB2" s="480"/>
      <c r="DC2" s="480"/>
      <c r="DD2" s="479" t="s">
        <v>302</v>
      </c>
      <c r="DE2" s="480"/>
      <c r="DF2" s="480"/>
      <c r="DG2" s="479" t="s">
        <v>301</v>
      </c>
      <c r="DH2" s="480"/>
      <c r="DI2" s="480"/>
      <c r="DJ2" s="479" t="s">
        <v>300</v>
      </c>
      <c r="DK2" s="480"/>
      <c r="DL2" s="480"/>
      <c r="DM2" s="479" t="s">
        <v>299</v>
      </c>
      <c r="DN2" s="480"/>
      <c r="DO2" s="480"/>
      <c r="DP2" s="479" t="s">
        <v>298</v>
      </c>
      <c r="DQ2" s="480"/>
      <c r="DR2" s="480"/>
      <c r="DS2" s="479" t="s">
        <v>302</v>
      </c>
      <c r="DT2" s="480"/>
      <c r="DU2" s="480"/>
      <c r="DV2" s="479" t="s">
        <v>301</v>
      </c>
      <c r="DW2" s="480"/>
      <c r="DX2" s="480"/>
      <c r="DY2" s="479" t="s">
        <v>300</v>
      </c>
      <c r="DZ2" s="480"/>
      <c r="EA2" s="480"/>
      <c r="EB2" s="479" t="s">
        <v>299</v>
      </c>
      <c r="EC2" s="480"/>
      <c r="ED2" s="480"/>
      <c r="EE2" s="479" t="s">
        <v>298</v>
      </c>
      <c r="EF2" s="480"/>
      <c r="EG2" s="480"/>
      <c r="EH2" s="479" t="s">
        <v>302</v>
      </c>
      <c r="EI2" s="480"/>
      <c r="EJ2" s="480"/>
      <c r="EK2" s="479" t="s">
        <v>301</v>
      </c>
      <c r="EL2" s="480"/>
      <c r="EM2" s="480"/>
      <c r="EN2" s="479" t="s">
        <v>300</v>
      </c>
      <c r="EO2" s="480"/>
      <c r="EP2" s="480"/>
      <c r="EQ2" s="479" t="s">
        <v>299</v>
      </c>
      <c r="ER2" s="480"/>
      <c r="ES2" s="480"/>
      <c r="ET2" s="479" t="s">
        <v>298</v>
      </c>
      <c r="EU2" s="480"/>
      <c r="EV2" s="480"/>
      <c r="EW2" s="479" t="s">
        <v>302</v>
      </c>
      <c r="EX2" s="480"/>
      <c r="EY2" s="480"/>
      <c r="EZ2" s="479" t="s">
        <v>301</v>
      </c>
      <c r="FA2" s="480"/>
      <c r="FB2" s="480"/>
      <c r="FC2" s="479" t="s">
        <v>300</v>
      </c>
      <c r="FD2" s="480"/>
      <c r="FE2" s="480"/>
      <c r="FF2" s="479" t="s">
        <v>299</v>
      </c>
      <c r="FG2" s="480"/>
      <c r="FH2" s="480"/>
      <c r="FI2" s="479" t="s">
        <v>298</v>
      </c>
      <c r="FJ2" s="480"/>
      <c r="FK2" s="480"/>
      <c r="FL2" s="479" t="s">
        <v>302</v>
      </c>
      <c r="FM2" s="480"/>
      <c r="FN2" s="480"/>
      <c r="FO2" s="479" t="s">
        <v>301</v>
      </c>
      <c r="FP2" s="480"/>
      <c r="FQ2" s="480"/>
      <c r="FR2" s="479" t="s">
        <v>300</v>
      </c>
      <c r="FS2" s="480"/>
      <c r="FT2" s="480"/>
      <c r="FU2" s="479" t="s">
        <v>299</v>
      </c>
      <c r="FV2" s="480"/>
      <c r="FW2" s="480"/>
      <c r="FX2" s="479" t="s">
        <v>298</v>
      </c>
      <c r="FY2" s="480"/>
      <c r="FZ2" s="480"/>
      <c r="GA2" s="479" t="s">
        <v>302</v>
      </c>
      <c r="GB2" s="480"/>
      <c r="GC2" s="480"/>
      <c r="GD2" s="479" t="s">
        <v>301</v>
      </c>
      <c r="GE2" s="480"/>
      <c r="GF2" s="480"/>
      <c r="GG2" s="479" t="s">
        <v>300</v>
      </c>
      <c r="GH2" s="480"/>
      <c r="GI2" s="480"/>
      <c r="GJ2" s="479" t="s">
        <v>299</v>
      </c>
      <c r="GK2" s="480"/>
      <c r="GL2" s="480"/>
      <c r="GM2" s="479" t="s">
        <v>298</v>
      </c>
      <c r="GN2" s="480"/>
      <c r="GO2" s="480"/>
      <c r="GP2" s="479" t="s">
        <v>302</v>
      </c>
      <c r="GQ2" s="480"/>
      <c r="GR2" s="480"/>
      <c r="GS2" s="479" t="s">
        <v>301</v>
      </c>
      <c r="GT2" s="480"/>
      <c r="GU2" s="480"/>
      <c r="GV2" s="479" t="s">
        <v>300</v>
      </c>
      <c r="GW2" s="480"/>
      <c r="GX2" s="480"/>
      <c r="GY2" s="479" t="s">
        <v>299</v>
      </c>
      <c r="GZ2" s="480"/>
      <c r="HA2" s="480"/>
      <c r="HB2" s="479" t="s">
        <v>298</v>
      </c>
      <c r="HC2" s="480"/>
      <c r="HD2" s="480"/>
      <c r="HE2" s="479" t="s">
        <v>302</v>
      </c>
      <c r="HF2" s="480"/>
      <c r="HG2" s="480"/>
      <c r="HH2" s="479" t="s">
        <v>301</v>
      </c>
      <c r="HI2" s="480"/>
      <c r="HJ2" s="480"/>
      <c r="HK2" s="479" t="s">
        <v>300</v>
      </c>
      <c r="HL2" s="480"/>
      <c r="HM2" s="480"/>
      <c r="HN2" s="479" t="s">
        <v>299</v>
      </c>
      <c r="HO2" s="480"/>
      <c r="HP2" s="480"/>
      <c r="HQ2" s="479" t="s">
        <v>298</v>
      </c>
      <c r="HR2" s="480"/>
      <c r="HS2" s="480"/>
      <c r="HT2" s="479" t="s">
        <v>302</v>
      </c>
      <c r="HU2" s="480"/>
      <c r="HV2" s="480"/>
      <c r="HW2" s="479" t="s">
        <v>301</v>
      </c>
      <c r="HX2" s="480"/>
      <c r="HY2" s="480"/>
      <c r="HZ2" s="479" t="s">
        <v>300</v>
      </c>
      <c r="IA2" s="480"/>
      <c r="IB2" s="480"/>
      <c r="IC2" s="479" t="s">
        <v>299</v>
      </c>
      <c r="ID2" s="480"/>
      <c r="IE2" s="480"/>
      <c r="IF2" s="479" t="s">
        <v>298</v>
      </c>
      <c r="IG2" s="480"/>
      <c r="IH2" s="480"/>
      <c r="II2" s="479" t="s">
        <v>302</v>
      </c>
      <c r="IJ2" s="480"/>
      <c r="IK2" s="480"/>
      <c r="IL2" s="479" t="s">
        <v>301</v>
      </c>
      <c r="IM2" s="480"/>
      <c r="IN2" s="480"/>
      <c r="IO2" s="479" t="s">
        <v>300</v>
      </c>
      <c r="IP2" s="480"/>
      <c r="IQ2" s="480"/>
      <c r="IR2" s="479" t="s">
        <v>299</v>
      </c>
      <c r="IS2" s="480"/>
      <c r="IT2" s="480"/>
      <c r="IU2" s="479" t="s">
        <v>298</v>
      </c>
      <c r="IV2" s="480"/>
      <c r="IW2" s="480"/>
      <c r="LE2" s="116">
        <v>2013</v>
      </c>
      <c r="LH2" s="116">
        <v>2016</v>
      </c>
      <c r="LK2" s="116">
        <v>2013</v>
      </c>
      <c r="LN2" s="116">
        <v>2016</v>
      </c>
      <c r="LQ2" s="116">
        <v>2013</v>
      </c>
      <c r="LT2" s="116">
        <v>2016</v>
      </c>
      <c r="LW2" s="116">
        <v>2013</v>
      </c>
      <c r="LZ2" s="116">
        <v>2016</v>
      </c>
      <c r="MC2" s="116">
        <v>2013</v>
      </c>
      <c r="MF2" s="116">
        <v>2016</v>
      </c>
      <c r="MI2" s="116">
        <v>2013</v>
      </c>
      <c r="ML2" s="116">
        <v>2016</v>
      </c>
      <c r="MO2" s="116">
        <v>2013</v>
      </c>
      <c r="MR2" s="116">
        <v>2016</v>
      </c>
      <c r="MU2" s="116">
        <v>2013</v>
      </c>
      <c r="MX2" s="116">
        <v>2016</v>
      </c>
      <c r="NA2" s="116">
        <v>2013</v>
      </c>
      <c r="ND2" s="116">
        <v>2016</v>
      </c>
      <c r="NG2" s="116">
        <v>2013</v>
      </c>
      <c r="NJ2" s="116">
        <v>2016</v>
      </c>
      <c r="NM2" s="93">
        <v>2013</v>
      </c>
      <c r="NN2" s="93">
        <v>2016</v>
      </c>
      <c r="NO2" s="93">
        <v>2013</v>
      </c>
      <c r="NP2" s="93">
        <v>2016</v>
      </c>
      <c r="NQ2" s="93">
        <v>2013</v>
      </c>
      <c r="NR2" s="93">
        <v>2016</v>
      </c>
      <c r="NS2" s="93">
        <v>2013</v>
      </c>
      <c r="NT2" s="93">
        <v>2016</v>
      </c>
      <c r="NU2" s="93">
        <v>2013</v>
      </c>
      <c r="NV2" s="93">
        <v>2016</v>
      </c>
      <c r="NW2" s="93">
        <v>2013</v>
      </c>
      <c r="NX2" s="93">
        <v>2016</v>
      </c>
      <c r="NY2" s="93">
        <v>2013</v>
      </c>
      <c r="NZ2" s="93">
        <v>2016</v>
      </c>
      <c r="OA2" s="93">
        <v>2013</v>
      </c>
      <c r="OB2" s="93">
        <v>2016</v>
      </c>
      <c r="OC2" s="93">
        <v>2013</v>
      </c>
      <c r="OD2" s="93">
        <v>2016</v>
      </c>
      <c r="OE2" s="93">
        <v>2013</v>
      </c>
      <c r="OF2" s="93">
        <v>2016</v>
      </c>
      <c r="OG2" s="116">
        <v>2013</v>
      </c>
      <c r="OK2" s="116">
        <v>2016</v>
      </c>
      <c r="OQ2" s="116">
        <v>2013</v>
      </c>
      <c r="OU2" s="116">
        <v>2016</v>
      </c>
      <c r="OZ2" s="359">
        <v>2019</v>
      </c>
      <c r="PA2" s="359"/>
      <c r="PB2" s="359"/>
      <c r="PC2" s="359"/>
      <c r="PD2" s="359">
        <v>2019</v>
      </c>
      <c r="PE2" s="359"/>
      <c r="PF2" s="359"/>
      <c r="PG2" s="359"/>
      <c r="PH2" s="359">
        <v>2019</v>
      </c>
      <c r="PI2" s="359"/>
      <c r="PJ2" s="359"/>
      <c r="PL2" s="359">
        <v>2019</v>
      </c>
      <c r="PM2" s="359"/>
      <c r="PN2" s="359"/>
      <c r="PO2" s="359"/>
      <c r="PP2" s="359">
        <v>2019</v>
      </c>
      <c r="PQ2" s="359"/>
      <c r="PR2" s="359"/>
      <c r="PS2" s="359"/>
      <c r="PT2" s="359">
        <v>2019</v>
      </c>
      <c r="PU2" s="359"/>
      <c r="PV2" s="359"/>
      <c r="PW2" s="359"/>
      <c r="PX2" s="359">
        <v>2019</v>
      </c>
      <c r="PY2" s="359"/>
      <c r="PZ2" s="359"/>
      <c r="QA2" s="359"/>
      <c r="QB2" s="359">
        <v>2019</v>
      </c>
      <c r="QC2" s="359"/>
      <c r="QD2" s="359"/>
      <c r="QE2" s="359"/>
      <c r="QF2" s="359">
        <v>2019</v>
      </c>
      <c r="QJ2" s="396">
        <v>2019</v>
      </c>
    </row>
    <row r="3" spans="1:498" s="116" customFormat="1" ht="23.4" x14ac:dyDescent="0.25">
      <c r="A3" s="137" t="s">
        <v>591</v>
      </c>
      <c r="B3" s="137" t="s">
        <v>590</v>
      </c>
      <c r="C3" s="111" t="s">
        <v>297</v>
      </c>
      <c r="D3" s="111" t="s">
        <v>288</v>
      </c>
      <c r="E3" s="111" t="s">
        <v>296</v>
      </c>
      <c r="F3" s="111" t="s">
        <v>297</v>
      </c>
      <c r="G3" s="111" t="s">
        <v>288</v>
      </c>
      <c r="H3" s="111" t="s">
        <v>296</v>
      </c>
      <c r="I3" s="111" t="s">
        <v>297</v>
      </c>
      <c r="J3" s="111" t="s">
        <v>288</v>
      </c>
      <c r="K3" s="111" t="s">
        <v>296</v>
      </c>
      <c r="L3" s="111" t="s">
        <v>297</v>
      </c>
      <c r="M3" s="111" t="s">
        <v>288</v>
      </c>
      <c r="N3" s="111" t="s">
        <v>296</v>
      </c>
      <c r="O3" s="111" t="s">
        <v>297</v>
      </c>
      <c r="P3" s="111" t="s">
        <v>288</v>
      </c>
      <c r="Q3" s="111" t="s">
        <v>296</v>
      </c>
      <c r="R3" s="111" t="s">
        <v>297</v>
      </c>
      <c r="S3" s="111" t="s">
        <v>288</v>
      </c>
      <c r="T3" s="111" t="s">
        <v>296</v>
      </c>
      <c r="U3" s="111" t="s">
        <v>297</v>
      </c>
      <c r="V3" s="111" t="s">
        <v>288</v>
      </c>
      <c r="W3" s="111" t="s">
        <v>296</v>
      </c>
      <c r="X3" s="111" t="s">
        <v>297</v>
      </c>
      <c r="Y3" s="111" t="s">
        <v>288</v>
      </c>
      <c r="Z3" s="111" t="s">
        <v>296</v>
      </c>
      <c r="AA3" s="111" t="s">
        <v>297</v>
      </c>
      <c r="AB3" s="111" t="s">
        <v>288</v>
      </c>
      <c r="AC3" s="111" t="s">
        <v>296</v>
      </c>
      <c r="AD3" s="111" t="s">
        <v>297</v>
      </c>
      <c r="AE3" s="111" t="s">
        <v>288</v>
      </c>
      <c r="AF3" s="111" t="s">
        <v>296</v>
      </c>
      <c r="AG3" s="111" t="s">
        <v>297</v>
      </c>
      <c r="AH3" s="111" t="s">
        <v>288</v>
      </c>
      <c r="AI3" s="111" t="s">
        <v>296</v>
      </c>
      <c r="AJ3" s="111" t="s">
        <v>297</v>
      </c>
      <c r="AK3" s="111" t="s">
        <v>288</v>
      </c>
      <c r="AL3" s="111" t="s">
        <v>296</v>
      </c>
      <c r="AM3" s="111" t="s">
        <v>297</v>
      </c>
      <c r="AN3" s="111" t="s">
        <v>288</v>
      </c>
      <c r="AO3" s="111" t="s">
        <v>296</v>
      </c>
      <c r="AP3" s="111" t="s">
        <v>297</v>
      </c>
      <c r="AQ3" s="111" t="s">
        <v>288</v>
      </c>
      <c r="AR3" s="111" t="s">
        <v>296</v>
      </c>
      <c r="AS3" s="111" t="s">
        <v>297</v>
      </c>
      <c r="AT3" s="111" t="s">
        <v>288</v>
      </c>
      <c r="AU3" s="111" t="s">
        <v>296</v>
      </c>
      <c r="AV3" s="111" t="s">
        <v>297</v>
      </c>
      <c r="AW3" s="111" t="s">
        <v>288</v>
      </c>
      <c r="AX3" s="111" t="s">
        <v>296</v>
      </c>
      <c r="AY3" s="111" t="s">
        <v>297</v>
      </c>
      <c r="AZ3" s="111" t="s">
        <v>288</v>
      </c>
      <c r="BA3" s="111" t="s">
        <v>296</v>
      </c>
      <c r="BB3" s="111" t="s">
        <v>297</v>
      </c>
      <c r="BC3" s="111" t="s">
        <v>288</v>
      </c>
      <c r="BD3" s="111" t="s">
        <v>296</v>
      </c>
      <c r="BE3" s="111" t="s">
        <v>297</v>
      </c>
      <c r="BF3" s="111" t="s">
        <v>288</v>
      </c>
      <c r="BG3" s="111" t="s">
        <v>296</v>
      </c>
      <c r="BH3" s="111" t="s">
        <v>297</v>
      </c>
      <c r="BI3" s="111" t="s">
        <v>288</v>
      </c>
      <c r="BJ3" s="111" t="s">
        <v>296</v>
      </c>
      <c r="BK3" s="111" t="s">
        <v>297</v>
      </c>
      <c r="BL3" s="111" t="s">
        <v>288</v>
      </c>
      <c r="BM3" s="111" t="s">
        <v>296</v>
      </c>
      <c r="BN3" s="111" t="s">
        <v>297</v>
      </c>
      <c r="BO3" s="111" t="s">
        <v>288</v>
      </c>
      <c r="BP3" s="111" t="s">
        <v>296</v>
      </c>
      <c r="BQ3" s="111" t="s">
        <v>297</v>
      </c>
      <c r="BR3" s="111" t="s">
        <v>288</v>
      </c>
      <c r="BS3" s="111" t="s">
        <v>296</v>
      </c>
      <c r="BT3" s="111" t="s">
        <v>297</v>
      </c>
      <c r="BU3" s="111" t="s">
        <v>288</v>
      </c>
      <c r="BV3" s="111" t="s">
        <v>296</v>
      </c>
      <c r="BW3" s="111" t="s">
        <v>297</v>
      </c>
      <c r="BX3" s="111" t="s">
        <v>288</v>
      </c>
      <c r="BY3" s="111" t="s">
        <v>296</v>
      </c>
      <c r="BZ3" s="111" t="s">
        <v>297</v>
      </c>
      <c r="CA3" s="111" t="s">
        <v>288</v>
      </c>
      <c r="CB3" s="111" t="s">
        <v>296</v>
      </c>
      <c r="CC3" s="111" t="s">
        <v>297</v>
      </c>
      <c r="CD3" s="111" t="s">
        <v>288</v>
      </c>
      <c r="CE3" s="111" t="s">
        <v>296</v>
      </c>
      <c r="CF3" s="111" t="s">
        <v>297</v>
      </c>
      <c r="CG3" s="111" t="s">
        <v>288</v>
      </c>
      <c r="CH3" s="111" t="s">
        <v>296</v>
      </c>
      <c r="CI3" s="111" t="s">
        <v>297</v>
      </c>
      <c r="CJ3" s="111" t="s">
        <v>288</v>
      </c>
      <c r="CK3" s="111" t="s">
        <v>296</v>
      </c>
      <c r="CL3" s="111" t="s">
        <v>297</v>
      </c>
      <c r="CM3" s="111" t="s">
        <v>288</v>
      </c>
      <c r="CN3" s="111" t="s">
        <v>296</v>
      </c>
      <c r="CO3" s="111" t="s">
        <v>297</v>
      </c>
      <c r="CP3" s="111" t="s">
        <v>288</v>
      </c>
      <c r="CQ3" s="111" t="s">
        <v>296</v>
      </c>
      <c r="CR3" s="111" t="s">
        <v>297</v>
      </c>
      <c r="CS3" s="111" t="s">
        <v>288</v>
      </c>
      <c r="CT3" s="111" t="s">
        <v>296</v>
      </c>
      <c r="CU3" s="111" t="s">
        <v>297</v>
      </c>
      <c r="CV3" s="111" t="s">
        <v>288</v>
      </c>
      <c r="CW3" s="111" t="s">
        <v>296</v>
      </c>
      <c r="CX3" s="111" t="s">
        <v>297</v>
      </c>
      <c r="CY3" s="111" t="s">
        <v>288</v>
      </c>
      <c r="CZ3" s="111" t="s">
        <v>296</v>
      </c>
      <c r="DA3" s="111" t="s">
        <v>297</v>
      </c>
      <c r="DB3" s="111" t="s">
        <v>288</v>
      </c>
      <c r="DC3" s="111" t="s">
        <v>296</v>
      </c>
      <c r="DD3" s="111" t="s">
        <v>297</v>
      </c>
      <c r="DE3" s="111" t="s">
        <v>288</v>
      </c>
      <c r="DF3" s="111" t="s">
        <v>296</v>
      </c>
      <c r="DG3" s="111" t="s">
        <v>297</v>
      </c>
      <c r="DH3" s="111" t="s">
        <v>288</v>
      </c>
      <c r="DI3" s="111" t="s">
        <v>296</v>
      </c>
      <c r="DJ3" s="111" t="s">
        <v>297</v>
      </c>
      <c r="DK3" s="111" t="s">
        <v>288</v>
      </c>
      <c r="DL3" s="111" t="s">
        <v>296</v>
      </c>
      <c r="DM3" s="111" t="s">
        <v>297</v>
      </c>
      <c r="DN3" s="111" t="s">
        <v>288</v>
      </c>
      <c r="DO3" s="111" t="s">
        <v>296</v>
      </c>
      <c r="DP3" s="111" t="s">
        <v>297</v>
      </c>
      <c r="DQ3" s="111" t="s">
        <v>288</v>
      </c>
      <c r="DR3" s="111" t="s">
        <v>296</v>
      </c>
      <c r="DS3" s="111" t="s">
        <v>297</v>
      </c>
      <c r="DT3" s="111" t="s">
        <v>288</v>
      </c>
      <c r="DU3" s="111" t="s">
        <v>296</v>
      </c>
      <c r="DV3" s="111" t="s">
        <v>297</v>
      </c>
      <c r="DW3" s="111" t="s">
        <v>288</v>
      </c>
      <c r="DX3" s="111" t="s">
        <v>296</v>
      </c>
      <c r="DY3" s="111" t="s">
        <v>297</v>
      </c>
      <c r="DZ3" s="111" t="s">
        <v>288</v>
      </c>
      <c r="EA3" s="111" t="s">
        <v>296</v>
      </c>
      <c r="EB3" s="111" t="s">
        <v>297</v>
      </c>
      <c r="EC3" s="111" t="s">
        <v>288</v>
      </c>
      <c r="ED3" s="111" t="s">
        <v>296</v>
      </c>
      <c r="EE3" s="111" t="s">
        <v>297</v>
      </c>
      <c r="EF3" s="111" t="s">
        <v>288</v>
      </c>
      <c r="EG3" s="111" t="s">
        <v>296</v>
      </c>
      <c r="EH3" s="111" t="s">
        <v>297</v>
      </c>
      <c r="EI3" s="111" t="s">
        <v>288</v>
      </c>
      <c r="EJ3" s="111" t="s">
        <v>296</v>
      </c>
      <c r="EK3" s="111" t="s">
        <v>297</v>
      </c>
      <c r="EL3" s="111" t="s">
        <v>288</v>
      </c>
      <c r="EM3" s="111" t="s">
        <v>296</v>
      </c>
      <c r="EN3" s="111" t="s">
        <v>297</v>
      </c>
      <c r="EO3" s="111" t="s">
        <v>288</v>
      </c>
      <c r="EP3" s="111" t="s">
        <v>296</v>
      </c>
      <c r="EQ3" s="111" t="s">
        <v>297</v>
      </c>
      <c r="ER3" s="111" t="s">
        <v>288</v>
      </c>
      <c r="ES3" s="111" t="s">
        <v>296</v>
      </c>
      <c r="ET3" s="111" t="s">
        <v>297</v>
      </c>
      <c r="EU3" s="111" t="s">
        <v>288</v>
      </c>
      <c r="EV3" s="111" t="s">
        <v>296</v>
      </c>
      <c r="EW3" s="111" t="s">
        <v>297</v>
      </c>
      <c r="EX3" s="111" t="s">
        <v>288</v>
      </c>
      <c r="EY3" s="111" t="s">
        <v>296</v>
      </c>
      <c r="EZ3" s="111" t="s">
        <v>297</v>
      </c>
      <c r="FA3" s="111" t="s">
        <v>288</v>
      </c>
      <c r="FB3" s="111" t="s">
        <v>296</v>
      </c>
      <c r="FC3" s="111" t="s">
        <v>297</v>
      </c>
      <c r="FD3" s="111" t="s">
        <v>288</v>
      </c>
      <c r="FE3" s="111" t="s">
        <v>296</v>
      </c>
      <c r="FF3" s="111" t="s">
        <v>297</v>
      </c>
      <c r="FG3" s="111" t="s">
        <v>288</v>
      </c>
      <c r="FH3" s="111" t="s">
        <v>296</v>
      </c>
      <c r="FI3" s="111" t="s">
        <v>297</v>
      </c>
      <c r="FJ3" s="111" t="s">
        <v>288</v>
      </c>
      <c r="FK3" s="111" t="s">
        <v>296</v>
      </c>
      <c r="FL3" s="111" t="s">
        <v>297</v>
      </c>
      <c r="FM3" s="111" t="s">
        <v>288</v>
      </c>
      <c r="FN3" s="111" t="s">
        <v>296</v>
      </c>
      <c r="FO3" s="111" t="s">
        <v>297</v>
      </c>
      <c r="FP3" s="111" t="s">
        <v>288</v>
      </c>
      <c r="FQ3" s="111" t="s">
        <v>296</v>
      </c>
      <c r="FR3" s="111" t="s">
        <v>297</v>
      </c>
      <c r="FS3" s="111" t="s">
        <v>288</v>
      </c>
      <c r="FT3" s="111" t="s">
        <v>296</v>
      </c>
      <c r="FU3" s="111" t="s">
        <v>297</v>
      </c>
      <c r="FV3" s="111" t="s">
        <v>288</v>
      </c>
      <c r="FW3" s="111" t="s">
        <v>296</v>
      </c>
      <c r="FX3" s="111" t="s">
        <v>297</v>
      </c>
      <c r="FY3" s="111" t="s">
        <v>288</v>
      </c>
      <c r="FZ3" s="111" t="s">
        <v>296</v>
      </c>
      <c r="GA3" s="111" t="s">
        <v>297</v>
      </c>
      <c r="GB3" s="111" t="s">
        <v>288</v>
      </c>
      <c r="GC3" s="111" t="s">
        <v>296</v>
      </c>
      <c r="GD3" s="111" t="s">
        <v>297</v>
      </c>
      <c r="GE3" s="111" t="s">
        <v>288</v>
      </c>
      <c r="GF3" s="111" t="s">
        <v>296</v>
      </c>
      <c r="GG3" s="111" t="s">
        <v>297</v>
      </c>
      <c r="GH3" s="111" t="s">
        <v>288</v>
      </c>
      <c r="GI3" s="111" t="s">
        <v>296</v>
      </c>
      <c r="GJ3" s="111" t="s">
        <v>297</v>
      </c>
      <c r="GK3" s="111" t="s">
        <v>288</v>
      </c>
      <c r="GL3" s="111" t="s">
        <v>296</v>
      </c>
      <c r="GM3" s="111" t="s">
        <v>297</v>
      </c>
      <c r="GN3" s="111" t="s">
        <v>288</v>
      </c>
      <c r="GO3" s="111" t="s">
        <v>296</v>
      </c>
      <c r="GP3" s="111" t="s">
        <v>297</v>
      </c>
      <c r="GQ3" s="111" t="s">
        <v>288</v>
      </c>
      <c r="GR3" s="111" t="s">
        <v>296</v>
      </c>
      <c r="GS3" s="111" t="s">
        <v>297</v>
      </c>
      <c r="GT3" s="111" t="s">
        <v>288</v>
      </c>
      <c r="GU3" s="111" t="s">
        <v>296</v>
      </c>
      <c r="GV3" s="111" t="s">
        <v>297</v>
      </c>
      <c r="GW3" s="111" t="s">
        <v>288</v>
      </c>
      <c r="GX3" s="111" t="s">
        <v>296</v>
      </c>
      <c r="GY3" s="111" t="s">
        <v>297</v>
      </c>
      <c r="GZ3" s="111" t="s">
        <v>288</v>
      </c>
      <c r="HA3" s="111" t="s">
        <v>296</v>
      </c>
      <c r="HB3" s="111" t="s">
        <v>297</v>
      </c>
      <c r="HC3" s="111" t="s">
        <v>288</v>
      </c>
      <c r="HD3" s="111" t="s">
        <v>296</v>
      </c>
      <c r="HE3" s="111" t="s">
        <v>297</v>
      </c>
      <c r="HF3" s="111" t="s">
        <v>288</v>
      </c>
      <c r="HG3" s="111" t="s">
        <v>296</v>
      </c>
      <c r="HH3" s="111" t="s">
        <v>297</v>
      </c>
      <c r="HI3" s="111" t="s">
        <v>288</v>
      </c>
      <c r="HJ3" s="111" t="s">
        <v>296</v>
      </c>
      <c r="HK3" s="111" t="s">
        <v>297</v>
      </c>
      <c r="HL3" s="111" t="s">
        <v>288</v>
      </c>
      <c r="HM3" s="111" t="s">
        <v>296</v>
      </c>
      <c r="HN3" s="111" t="s">
        <v>297</v>
      </c>
      <c r="HO3" s="111" t="s">
        <v>288</v>
      </c>
      <c r="HP3" s="111" t="s">
        <v>296</v>
      </c>
      <c r="HQ3" s="111" t="s">
        <v>297</v>
      </c>
      <c r="HR3" s="111" t="s">
        <v>288</v>
      </c>
      <c r="HS3" s="111" t="s">
        <v>296</v>
      </c>
      <c r="HT3" s="111" t="s">
        <v>297</v>
      </c>
      <c r="HU3" s="111" t="s">
        <v>288</v>
      </c>
      <c r="HV3" s="111" t="s">
        <v>296</v>
      </c>
      <c r="HW3" s="111" t="s">
        <v>297</v>
      </c>
      <c r="HX3" s="111" t="s">
        <v>288</v>
      </c>
      <c r="HY3" s="111" t="s">
        <v>296</v>
      </c>
      <c r="HZ3" s="111" t="s">
        <v>297</v>
      </c>
      <c r="IA3" s="111" t="s">
        <v>288</v>
      </c>
      <c r="IB3" s="111" t="s">
        <v>296</v>
      </c>
      <c r="IC3" s="111" t="s">
        <v>297</v>
      </c>
      <c r="ID3" s="111" t="s">
        <v>288</v>
      </c>
      <c r="IE3" s="111" t="s">
        <v>296</v>
      </c>
      <c r="IF3" s="111" t="s">
        <v>297</v>
      </c>
      <c r="IG3" s="111" t="s">
        <v>288</v>
      </c>
      <c r="IH3" s="111" t="s">
        <v>296</v>
      </c>
      <c r="II3" s="111" t="s">
        <v>297</v>
      </c>
      <c r="IJ3" s="111" t="s">
        <v>288</v>
      </c>
      <c r="IK3" s="111" t="s">
        <v>296</v>
      </c>
      <c r="IL3" s="111" t="s">
        <v>297</v>
      </c>
      <c r="IM3" s="111" t="s">
        <v>288</v>
      </c>
      <c r="IN3" s="111" t="s">
        <v>296</v>
      </c>
      <c r="IO3" s="111" t="s">
        <v>297</v>
      </c>
      <c r="IP3" s="111" t="s">
        <v>288</v>
      </c>
      <c r="IQ3" s="111" t="s">
        <v>296</v>
      </c>
      <c r="IR3" s="111" t="s">
        <v>297</v>
      </c>
      <c r="IS3" s="111" t="s">
        <v>288</v>
      </c>
      <c r="IT3" s="111" t="s">
        <v>296</v>
      </c>
      <c r="IU3" s="111" t="s">
        <v>297</v>
      </c>
      <c r="IV3" s="111" t="s">
        <v>288</v>
      </c>
      <c r="IW3" s="111" t="s">
        <v>296</v>
      </c>
      <c r="IX3" s="111" t="s">
        <v>2027</v>
      </c>
      <c r="IY3" s="111" t="s">
        <v>2026</v>
      </c>
      <c r="IZ3" s="111" t="s">
        <v>2025</v>
      </c>
      <c r="JA3" s="111" t="s">
        <v>2024</v>
      </c>
      <c r="JB3" s="111" t="s">
        <v>2023</v>
      </c>
      <c r="LE3" s="97" t="s">
        <v>289</v>
      </c>
      <c r="LF3" s="97" t="s">
        <v>288</v>
      </c>
      <c r="LG3" s="97" t="s">
        <v>287</v>
      </c>
      <c r="LH3" s="97" t="s">
        <v>289</v>
      </c>
      <c r="LI3" s="97" t="s">
        <v>288</v>
      </c>
      <c r="LJ3" s="97" t="s">
        <v>287</v>
      </c>
      <c r="LK3" s="97" t="s">
        <v>289</v>
      </c>
      <c r="LL3" s="97" t="s">
        <v>288</v>
      </c>
      <c r="LM3" s="97" t="s">
        <v>287</v>
      </c>
      <c r="LN3" s="97" t="s">
        <v>289</v>
      </c>
      <c r="LO3" s="97" t="s">
        <v>288</v>
      </c>
      <c r="LP3" s="97" t="s">
        <v>287</v>
      </c>
      <c r="LQ3" s="97" t="s">
        <v>289</v>
      </c>
      <c r="LR3" s="97" t="s">
        <v>288</v>
      </c>
      <c r="LS3" s="97" t="s">
        <v>287</v>
      </c>
      <c r="LT3" s="97" t="s">
        <v>289</v>
      </c>
      <c r="LU3" s="97" t="s">
        <v>288</v>
      </c>
      <c r="LV3" s="97" t="s">
        <v>287</v>
      </c>
      <c r="LW3" s="97" t="s">
        <v>289</v>
      </c>
      <c r="LX3" s="97" t="s">
        <v>288</v>
      </c>
      <c r="LY3" s="97" t="s">
        <v>287</v>
      </c>
      <c r="LZ3" s="97" t="s">
        <v>289</v>
      </c>
      <c r="MA3" s="97" t="s">
        <v>288</v>
      </c>
      <c r="MB3" s="97" t="s">
        <v>287</v>
      </c>
      <c r="MC3" s="97" t="s">
        <v>289</v>
      </c>
      <c r="MD3" s="97" t="s">
        <v>288</v>
      </c>
      <c r="ME3" s="97" t="s">
        <v>287</v>
      </c>
      <c r="MF3" s="97" t="s">
        <v>289</v>
      </c>
      <c r="MG3" s="97" t="s">
        <v>288</v>
      </c>
      <c r="MH3" s="97" t="s">
        <v>287</v>
      </c>
      <c r="MI3" s="97" t="s">
        <v>289</v>
      </c>
      <c r="MJ3" s="97" t="s">
        <v>288</v>
      </c>
      <c r="MK3" s="97" t="s">
        <v>287</v>
      </c>
      <c r="ML3" s="97" t="s">
        <v>289</v>
      </c>
      <c r="MM3" s="97" t="s">
        <v>288</v>
      </c>
      <c r="MN3" s="97" t="s">
        <v>287</v>
      </c>
      <c r="MO3" s="97" t="s">
        <v>289</v>
      </c>
      <c r="MP3" s="97" t="s">
        <v>288</v>
      </c>
      <c r="MQ3" s="97" t="s">
        <v>287</v>
      </c>
      <c r="MR3" s="97" t="s">
        <v>289</v>
      </c>
      <c r="MS3" s="97" t="s">
        <v>288</v>
      </c>
      <c r="MT3" s="97" t="s">
        <v>287</v>
      </c>
      <c r="MU3" s="97" t="s">
        <v>289</v>
      </c>
      <c r="MV3" s="97" t="s">
        <v>288</v>
      </c>
      <c r="MW3" s="97" t="s">
        <v>287</v>
      </c>
      <c r="MX3" s="97" t="s">
        <v>289</v>
      </c>
      <c r="MY3" s="97" t="s">
        <v>288</v>
      </c>
      <c r="MZ3" s="97" t="s">
        <v>287</v>
      </c>
      <c r="NA3" s="97" t="s">
        <v>289</v>
      </c>
      <c r="NB3" s="97" t="s">
        <v>288</v>
      </c>
      <c r="NC3" s="97" t="s">
        <v>287</v>
      </c>
      <c r="ND3" s="97" t="s">
        <v>289</v>
      </c>
      <c r="NE3" s="97" t="s">
        <v>288</v>
      </c>
      <c r="NF3" s="97" t="s">
        <v>287</v>
      </c>
      <c r="NG3" s="97" t="s">
        <v>289</v>
      </c>
      <c r="NH3" s="97" t="s">
        <v>288</v>
      </c>
      <c r="NI3" s="97" t="s">
        <v>287</v>
      </c>
      <c r="NJ3" s="97" t="s">
        <v>289</v>
      </c>
      <c r="NK3" s="97" t="s">
        <v>288</v>
      </c>
      <c r="NL3" s="97" t="s">
        <v>287</v>
      </c>
      <c r="NM3" s="93" t="s">
        <v>2351</v>
      </c>
      <c r="NN3" s="93" t="s">
        <v>2351</v>
      </c>
      <c r="NO3" s="93" t="s">
        <v>2351</v>
      </c>
      <c r="NP3" s="93" t="s">
        <v>2351</v>
      </c>
      <c r="NQ3" s="93" t="s">
        <v>2351</v>
      </c>
      <c r="NR3" s="93" t="s">
        <v>2351</v>
      </c>
      <c r="NS3" s="93" t="s">
        <v>2351</v>
      </c>
      <c r="NT3" s="93" t="s">
        <v>2351</v>
      </c>
      <c r="NU3" s="93" t="s">
        <v>2351</v>
      </c>
      <c r="NV3" s="93" t="s">
        <v>2351</v>
      </c>
      <c r="NW3" s="93" t="s">
        <v>2351</v>
      </c>
      <c r="NX3" s="93" t="s">
        <v>2351</v>
      </c>
      <c r="NY3" s="93" t="s">
        <v>2351</v>
      </c>
      <c r="NZ3" s="93" t="s">
        <v>2351</v>
      </c>
      <c r="OA3" s="93" t="s">
        <v>2351</v>
      </c>
      <c r="OB3" s="93" t="s">
        <v>2351</v>
      </c>
      <c r="OC3" s="93" t="s">
        <v>2351</v>
      </c>
      <c r="OD3" s="93" t="s">
        <v>2351</v>
      </c>
      <c r="OE3" s="93" t="s">
        <v>2351</v>
      </c>
      <c r="OF3" s="93" t="s">
        <v>2351</v>
      </c>
      <c r="OG3" s="93" t="s">
        <v>2351</v>
      </c>
      <c r="OH3" s="97" t="s">
        <v>289</v>
      </c>
      <c r="OI3" s="97" t="s">
        <v>288</v>
      </c>
      <c r="OJ3" s="97" t="s">
        <v>287</v>
      </c>
      <c r="OK3" s="93" t="s">
        <v>2351</v>
      </c>
      <c r="OL3" s="97" t="s">
        <v>289</v>
      </c>
      <c r="OM3" s="97" t="s">
        <v>288</v>
      </c>
      <c r="ON3" s="97" t="s">
        <v>287</v>
      </c>
      <c r="OQ3" s="93" t="s">
        <v>2351</v>
      </c>
      <c r="OR3" s="97" t="s">
        <v>289</v>
      </c>
      <c r="OS3" s="97" t="s">
        <v>288</v>
      </c>
      <c r="OT3" s="97" t="s">
        <v>287</v>
      </c>
      <c r="OU3" s="93" t="s">
        <v>2351</v>
      </c>
      <c r="OV3" s="97" t="s">
        <v>289</v>
      </c>
      <c r="OW3" s="97" t="s">
        <v>288</v>
      </c>
      <c r="OX3" s="97" t="s">
        <v>287</v>
      </c>
      <c r="OZ3" s="93" t="s">
        <v>2351</v>
      </c>
      <c r="PA3" s="97" t="s">
        <v>289</v>
      </c>
      <c r="PB3" s="97" t="s">
        <v>288</v>
      </c>
      <c r="PC3" s="97" t="s">
        <v>287</v>
      </c>
      <c r="PD3" s="93" t="s">
        <v>2351</v>
      </c>
      <c r="PE3" s="97" t="s">
        <v>289</v>
      </c>
      <c r="PF3" s="97" t="s">
        <v>288</v>
      </c>
      <c r="PG3" s="97" t="s">
        <v>287</v>
      </c>
      <c r="PH3" s="93" t="s">
        <v>2351</v>
      </c>
      <c r="PI3" s="97" t="s">
        <v>289</v>
      </c>
      <c r="PJ3" s="97" t="s">
        <v>288</v>
      </c>
      <c r="PK3" s="97" t="s">
        <v>287</v>
      </c>
      <c r="PL3" s="93" t="s">
        <v>2351</v>
      </c>
      <c r="PM3" s="97" t="s">
        <v>289</v>
      </c>
      <c r="PN3" s="97" t="s">
        <v>288</v>
      </c>
      <c r="PO3" s="97" t="s">
        <v>287</v>
      </c>
      <c r="PP3" s="93" t="s">
        <v>2351</v>
      </c>
      <c r="PQ3" s="97" t="s">
        <v>289</v>
      </c>
      <c r="PR3" s="97" t="s">
        <v>288</v>
      </c>
      <c r="PS3" s="97" t="s">
        <v>287</v>
      </c>
      <c r="PT3" s="93" t="s">
        <v>2351</v>
      </c>
      <c r="PU3" s="97" t="s">
        <v>289</v>
      </c>
      <c r="PV3" s="97" t="s">
        <v>288</v>
      </c>
      <c r="PW3" s="97" t="s">
        <v>287</v>
      </c>
      <c r="PX3" s="93" t="s">
        <v>2351</v>
      </c>
      <c r="PY3" s="97" t="s">
        <v>289</v>
      </c>
      <c r="PZ3" s="97" t="s">
        <v>288</v>
      </c>
      <c r="QA3" s="97" t="s">
        <v>287</v>
      </c>
      <c r="QB3" s="93" t="s">
        <v>2351</v>
      </c>
      <c r="QC3" s="97" t="s">
        <v>289</v>
      </c>
      <c r="QD3" s="97" t="s">
        <v>288</v>
      </c>
      <c r="QE3" s="97" t="s">
        <v>287</v>
      </c>
      <c r="QF3" s="93" t="s">
        <v>2351</v>
      </c>
      <c r="QG3" s="97" t="s">
        <v>289</v>
      </c>
      <c r="QH3" s="97" t="s">
        <v>288</v>
      </c>
      <c r="QI3" s="97" t="s">
        <v>287</v>
      </c>
      <c r="QJ3" s="397" t="s">
        <v>2654</v>
      </c>
    </row>
    <row r="4" spans="1:498" s="147" customFormat="1" ht="13.8" thickBot="1" x14ac:dyDescent="0.3">
      <c r="A4" s="360">
        <v>0</v>
      </c>
      <c r="B4" s="361" t="s">
        <v>187</v>
      </c>
      <c r="C4" s="367" t="s">
        <v>2022</v>
      </c>
      <c r="D4" s="366" t="s">
        <v>2021</v>
      </c>
      <c r="E4" s="367" t="s">
        <v>2020</v>
      </c>
      <c r="F4" s="367" t="s">
        <v>2019</v>
      </c>
      <c r="G4" s="367" t="s">
        <v>2018</v>
      </c>
      <c r="H4" s="367" t="s">
        <v>2017</v>
      </c>
      <c r="I4" s="366" t="s">
        <v>2016</v>
      </c>
      <c r="J4" s="366" t="s">
        <v>2015</v>
      </c>
      <c r="K4" s="366" t="s">
        <v>2014</v>
      </c>
      <c r="L4" s="367" t="s">
        <v>2013</v>
      </c>
      <c r="M4" s="367" t="s">
        <v>2012</v>
      </c>
      <c r="N4" s="367" t="s">
        <v>2011</v>
      </c>
      <c r="O4" s="367" t="s">
        <v>2010</v>
      </c>
      <c r="P4" s="366" t="s">
        <v>2009</v>
      </c>
      <c r="Q4" s="366" t="s">
        <v>2008</v>
      </c>
      <c r="R4" s="366" t="s">
        <v>2007</v>
      </c>
      <c r="S4" s="367" t="s">
        <v>2006</v>
      </c>
      <c r="T4" s="367" t="s">
        <v>2005</v>
      </c>
      <c r="U4" s="367" t="s">
        <v>2004</v>
      </c>
      <c r="V4" s="367" t="s">
        <v>2003</v>
      </c>
      <c r="W4" s="366" t="s">
        <v>2002</v>
      </c>
      <c r="X4" s="366" t="s">
        <v>2001</v>
      </c>
      <c r="Y4" s="366" t="s">
        <v>2000</v>
      </c>
      <c r="Z4" s="367" t="s">
        <v>1999</v>
      </c>
      <c r="AA4" s="367" t="s">
        <v>1998</v>
      </c>
      <c r="AB4" s="367" t="s">
        <v>1997</v>
      </c>
      <c r="AC4" s="367" t="s">
        <v>1996</v>
      </c>
      <c r="AD4" s="366" t="s">
        <v>1995</v>
      </c>
      <c r="AE4" s="366" t="s">
        <v>1994</v>
      </c>
      <c r="AF4" s="366" t="s">
        <v>1993</v>
      </c>
      <c r="AG4" s="367" t="s">
        <v>1992</v>
      </c>
      <c r="AH4" s="367" t="s">
        <v>1991</v>
      </c>
      <c r="AI4" s="367" t="s">
        <v>1990</v>
      </c>
      <c r="AJ4" s="367" t="s">
        <v>1989</v>
      </c>
      <c r="AK4" s="366" t="s">
        <v>1988</v>
      </c>
      <c r="AL4" s="366" t="s">
        <v>1987</v>
      </c>
      <c r="AM4" s="366" t="s">
        <v>1986</v>
      </c>
      <c r="AN4" s="367" t="s">
        <v>1985</v>
      </c>
      <c r="AO4" s="367" t="s">
        <v>1984</v>
      </c>
      <c r="AP4" s="367" t="s">
        <v>1983</v>
      </c>
      <c r="AQ4" s="367" t="s">
        <v>1982</v>
      </c>
      <c r="AR4" s="366" t="s">
        <v>1981</v>
      </c>
      <c r="AS4" s="366" t="s">
        <v>1980</v>
      </c>
      <c r="AT4" s="366" t="s">
        <v>1979</v>
      </c>
      <c r="AU4" s="367" t="s">
        <v>1978</v>
      </c>
      <c r="AV4" s="367" t="s">
        <v>1977</v>
      </c>
      <c r="AW4" s="367" t="s">
        <v>1976</v>
      </c>
      <c r="AX4" s="367" t="s">
        <v>1975</v>
      </c>
      <c r="AY4" s="366" t="s">
        <v>1974</v>
      </c>
      <c r="AZ4" s="366" t="s">
        <v>1973</v>
      </c>
      <c r="BA4" s="366" t="s">
        <v>1972</v>
      </c>
      <c r="BB4" s="367" t="s">
        <v>1971</v>
      </c>
      <c r="BC4" s="367" t="s">
        <v>1970</v>
      </c>
      <c r="BD4" s="367" t="s">
        <v>1969</v>
      </c>
      <c r="BE4" s="367" t="s">
        <v>1968</v>
      </c>
      <c r="BF4" s="366" t="s">
        <v>1967</v>
      </c>
      <c r="BG4" s="366" t="s">
        <v>1966</v>
      </c>
      <c r="BH4" s="366" t="s">
        <v>1965</v>
      </c>
      <c r="BI4" s="367" t="s">
        <v>1964</v>
      </c>
      <c r="BJ4" s="367" t="s">
        <v>1963</v>
      </c>
      <c r="BK4" s="367" t="s">
        <v>1962</v>
      </c>
      <c r="BL4" s="367" t="s">
        <v>1961</v>
      </c>
      <c r="BM4" s="366" t="s">
        <v>1960</v>
      </c>
      <c r="BN4" s="366" t="s">
        <v>1959</v>
      </c>
      <c r="BO4" s="366" t="s">
        <v>1958</v>
      </c>
      <c r="BP4" s="367" t="s">
        <v>1957</v>
      </c>
      <c r="BQ4" s="367" t="s">
        <v>1956</v>
      </c>
      <c r="BR4" s="367" t="s">
        <v>1955</v>
      </c>
      <c r="BS4" s="367" t="s">
        <v>1954</v>
      </c>
      <c r="BT4" s="366" t="s">
        <v>1953</v>
      </c>
      <c r="BU4" s="366" t="s">
        <v>1952</v>
      </c>
      <c r="BV4" s="366" t="s">
        <v>1951</v>
      </c>
      <c r="BW4" s="367" t="s">
        <v>1950</v>
      </c>
      <c r="BX4" s="367" t="s">
        <v>1949</v>
      </c>
      <c r="BY4" s="367" t="s">
        <v>1948</v>
      </c>
      <c r="BZ4" s="367" t="s">
        <v>1947</v>
      </c>
      <c r="CA4" s="366" t="s">
        <v>1946</v>
      </c>
      <c r="CB4" s="366" t="s">
        <v>1945</v>
      </c>
      <c r="CC4" s="366" t="s">
        <v>1944</v>
      </c>
      <c r="CD4" s="367" t="s">
        <v>1943</v>
      </c>
      <c r="CE4" s="367" t="s">
        <v>1942</v>
      </c>
      <c r="CF4" s="367" t="s">
        <v>1941</v>
      </c>
      <c r="CG4" s="367" t="s">
        <v>1940</v>
      </c>
      <c r="CH4" s="366" t="s">
        <v>1939</v>
      </c>
      <c r="CI4" s="366" t="s">
        <v>1938</v>
      </c>
      <c r="CJ4" s="366" t="s">
        <v>1937</v>
      </c>
      <c r="CK4" s="367" t="s">
        <v>1936</v>
      </c>
      <c r="CL4" s="367" t="s">
        <v>1935</v>
      </c>
      <c r="CM4" s="367" t="s">
        <v>1934</v>
      </c>
      <c r="CN4" s="367" t="s">
        <v>1933</v>
      </c>
      <c r="CO4" s="366" t="s">
        <v>1932</v>
      </c>
      <c r="CP4" s="366" t="s">
        <v>1931</v>
      </c>
      <c r="CQ4" s="366" t="s">
        <v>1930</v>
      </c>
      <c r="CR4" s="367" t="s">
        <v>1929</v>
      </c>
      <c r="CS4" s="367" t="s">
        <v>1928</v>
      </c>
      <c r="CT4" s="367" t="s">
        <v>1927</v>
      </c>
      <c r="CU4" s="367" t="s">
        <v>1926</v>
      </c>
      <c r="CV4" s="366" t="s">
        <v>1925</v>
      </c>
      <c r="CW4" s="366" t="s">
        <v>1924</v>
      </c>
      <c r="CX4" s="366" t="s">
        <v>1923</v>
      </c>
      <c r="CY4" s="367" t="s">
        <v>1922</v>
      </c>
      <c r="CZ4" s="367" t="s">
        <v>1921</v>
      </c>
      <c r="DA4" s="367" t="s">
        <v>1920</v>
      </c>
      <c r="DB4" s="367" t="s">
        <v>1919</v>
      </c>
      <c r="DC4" s="366" t="s">
        <v>1918</v>
      </c>
      <c r="DD4" s="366" t="s">
        <v>1917</v>
      </c>
      <c r="DE4" s="366" t="s">
        <v>1916</v>
      </c>
      <c r="DF4" s="367" t="s">
        <v>1915</v>
      </c>
      <c r="DG4" s="367" t="s">
        <v>1914</v>
      </c>
      <c r="DH4" s="367" t="s">
        <v>1913</v>
      </c>
      <c r="DI4" s="367" t="s">
        <v>1912</v>
      </c>
      <c r="DJ4" s="366" t="s">
        <v>1911</v>
      </c>
      <c r="DK4" s="366" t="s">
        <v>1910</v>
      </c>
      <c r="DL4" s="366" t="s">
        <v>1909</v>
      </c>
      <c r="DM4" s="367" t="s">
        <v>1908</v>
      </c>
      <c r="DN4" s="367" t="s">
        <v>1907</v>
      </c>
      <c r="DO4" s="367" t="s">
        <v>1906</v>
      </c>
      <c r="DP4" s="367" t="s">
        <v>1905</v>
      </c>
      <c r="DQ4" s="366" t="s">
        <v>1904</v>
      </c>
      <c r="DR4" s="366" t="s">
        <v>1903</v>
      </c>
      <c r="DS4" s="366" t="s">
        <v>1902</v>
      </c>
      <c r="DT4" s="367" t="s">
        <v>1901</v>
      </c>
      <c r="DU4" s="367" t="s">
        <v>1900</v>
      </c>
      <c r="DV4" s="367" t="s">
        <v>1899</v>
      </c>
      <c r="DW4" s="367" t="s">
        <v>1898</v>
      </c>
      <c r="DX4" s="366" t="s">
        <v>1897</v>
      </c>
      <c r="DY4" s="366" t="s">
        <v>1896</v>
      </c>
      <c r="DZ4" s="366" t="s">
        <v>1895</v>
      </c>
      <c r="EA4" s="367" t="s">
        <v>1894</v>
      </c>
      <c r="EB4" s="367" t="s">
        <v>1893</v>
      </c>
      <c r="EC4" s="367" t="s">
        <v>1892</v>
      </c>
      <c r="ED4" s="367" t="s">
        <v>1891</v>
      </c>
      <c r="EE4" s="366" t="s">
        <v>1890</v>
      </c>
      <c r="EF4" s="366" t="s">
        <v>1889</v>
      </c>
      <c r="EG4" s="366" t="s">
        <v>1888</v>
      </c>
      <c r="EH4" s="367" t="s">
        <v>1887</v>
      </c>
      <c r="EI4" s="367" t="s">
        <v>1886</v>
      </c>
      <c r="EJ4" s="367" t="s">
        <v>1885</v>
      </c>
      <c r="EK4" s="367" t="s">
        <v>1884</v>
      </c>
      <c r="EL4" s="366" t="s">
        <v>1883</v>
      </c>
      <c r="EM4" s="366" t="s">
        <v>1882</v>
      </c>
      <c r="EN4" s="366" t="s">
        <v>1881</v>
      </c>
      <c r="EO4" s="367" t="s">
        <v>1880</v>
      </c>
      <c r="EP4" s="367" t="s">
        <v>1879</v>
      </c>
      <c r="EQ4" s="367" t="s">
        <v>1878</v>
      </c>
      <c r="ER4" s="367" t="s">
        <v>1877</v>
      </c>
      <c r="ES4" s="366" t="s">
        <v>1876</v>
      </c>
      <c r="ET4" s="366" t="s">
        <v>1875</v>
      </c>
      <c r="EU4" s="366" t="s">
        <v>1874</v>
      </c>
      <c r="EV4" s="367" t="s">
        <v>1873</v>
      </c>
      <c r="EW4" s="367" t="s">
        <v>1872</v>
      </c>
      <c r="EX4" s="367" t="s">
        <v>1871</v>
      </c>
      <c r="EY4" s="367" t="s">
        <v>1870</v>
      </c>
      <c r="EZ4" s="366" t="s">
        <v>1869</v>
      </c>
      <c r="FA4" s="366" t="s">
        <v>1868</v>
      </c>
      <c r="FB4" s="366" t="s">
        <v>1867</v>
      </c>
      <c r="FC4" s="367" t="s">
        <v>1866</v>
      </c>
      <c r="FD4" s="367" t="s">
        <v>1865</v>
      </c>
      <c r="FE4" s="367" t="s">
        <v>1864</v>
      </c>
      <c r="FF4" s="367" t="s">
        <v>1863</v>
      </c>
      <c r="FG4" s="366" t="s">
        <v>1862</v>
      </c>
      <c r="FH4" s="366" t="s">
        <v>1861</v>
      </c>
      <c r="FI4" s="366" t="s">
        <v>1860</v>
      </c>
      <c r="FJ4" s="367" t="s">
        <v>1859</v>
      </c>
      <c r="FK4" s="367" t="s">
        <v>1858</v>
      </c>
      <c r="FL4" s="367" t="s">
        <v>1857</v>
      </c>
      <c r="FM4" s="367" t="s">
        <v>1856</v>
      </c>
      <c r="FN4" s="366" t="s">
        <v>1855</v>
      </c>
      <c r="FO4" s="366" t="s">
        <v>1854</v>
      </c>
      <c r="FP4" s="366" t="s">
        <v>1853</v>
      </c>
      <c r="FQ4" s="367" t="s">
        <v>1852</v>
      </c>
      <c r="FR4" s="367" t="s">
        <v>1851</v>
      </c>
      <c r="FS4" s="367" t="s">
        <v>1850</v>
      </c>
      <c r="FT4" s="367" t="s">
        <v>1849</v>
      </c>
      <c r="FU4" s="366" t="s">
        <v>1848</v>
      </c>
      <c r="FV4" s="366" t="s">
        <v>1847</v>
      </c>
      <c r="FW4" s="366" t="s">
        <v>1846</v>
      </c>
      <c r="FX4" s="367" t="s">
        <v>1845</v>
      </c>
      <c r="FY4" s="367" t="s">
        <v>1844</v>
      </c>
      <c r="FZ4" s="367" t="s">
        <v>1843</v>
      </c>
      <c r="GA4" s="367" t="s">
        <v>1842</v>
      </c>
      <c r="GB4" s="366" t="s">
        <v>1841</v>
      </c>
      <c r="GC4" s="366" t="s">
        <v>1840</v>
      </c>
      <c r="GD4" s="366" t="s">
        <v>1839</v>
      </c>
      <c r="GE4" s="367" t="s">
        <v>1838</v>
      </c>
      <c r="GF4" s="367" t="s">
        <v>1837</v>
      </c>
      <c r="GG4" s="367" t="s">
        <v>1836</v>
      </c>
      <c r="GH4" s="367" t="s">
        <v>1835</v>
      </c>
      <c r="GI4" s="366" t="s">
        <v>1834</v>
      </c>
      <c r="GJ4" s="366" t="s">
        <v>1833</v>
      </c>
      <c r="GK4" s="366" t="s">
        <v>1832</v>
      </c>
      <c r="GL4" s="367" t="s">
        <v>1831</v>
      </c>
      <c r="GM4" s="367" t="s">
        <v>1830</v>
      </c>
      <c r="GN4" s="367" t="s">
        <v>1829</v>
      </c>
      <c r="GO4" s="367" t="s">
        <v>1828</v>
      </c>
      <c r="GP4" s="366" t="s">
        <v>1827</v>
      </c>
      <c r="GQ4" s="366" t="s">
        <v>1826</v>
      </c>
      <c r="GR4" s="366" t="s">
        <v>1825</v>
      </c>
      <c r="GS4" s="367" t="s">
        <v>1824</v>
      </c>
      <c r="GT4" s="367" t="s">
        <v>1823</v>
      </c>
      <c r="GU4" s="367" t="s">
        <v>1822</v>
      </c>
      <c r="GV4" s="367" t="s">
        <v>1821</v>
      </c>
      <c r="GW4" s="366" t="s">
        <v>1820</v>
      </c>
      <c r="GX4" s="366" t="s">
        <v>1819</v>
      </c>
      <c r="GY4" s="366" t="s">
        <v>1818</v>
      </c>
      <c r="GZ4" s="367" t="s">
        <v>1817</v>
      </c>
      <c r="HA4" s="367" t="s">
        <v>1816</v>
      </c>
      <c r="HB4" s="367" t="s">
        <v>1815</v>
      </c>
      <c r="HC4" s="367" t="s">
        <v>1814</v>
      </c>
      <c r="HD4" s="366" t="s">
        <v>1813</v>
      </c>
      <c r="HE4" s="366" t="s">
        <v>1812</v>
      </c>
      <c r="HF4" s="366" t="s">
        <v>1811</v>
      </c>
      <c r="HG4" s="367" t="s">
        <v>1810</v>
      </c>
      <c r="HH4" s="367" t="s">
        <v>1809</v>
      </c>
      <c r="HI4" s="367" t="s">
        <v>1808</v>
      </c>
      <c r="HJ4" s="366" t="s">
        <v>1807</v>
      </c>
      <c r="HK4" s="366" t="s">
        <v>1806</v>
      </c>
      <c r="HL4" s="366" t="s">
        <v>1805</v>
      </c>
      <c r="HM4" s="367" t="s">
        <v>1804</v>
      </c>
      <c r="HN4" s="367" t="s">
        <v>1803</v>
      </c>
      <c r="HO4" s="367" t="s">
        <v>1802</v>
      </c>
      <c r="HP4" s="367" t="s">
        <v>1801</v>
      </c>
      <c r="HQ4" s="367" t="s">
        <v>1800</v>
      </c>
      <c r="HR4" s="367" t="s">
        <v>1799</v>
      </c>
      <c r="HS4" s="367" t="s">
        <v>1798</v>
      </c>
      <c r="HT4" s="367" t="s">
        <v>1797</v>
      </c>
      <c r="HU4" s="367" t="s">
        <v>1796</v>
      </c>
      <c r="HV4" s="367" t="s">
        <v>1795</v>
      </c>
      <c r="HW4" s="367" t="s">
        <v>1794</v>
      </c>
      <c r="HX4" s="367" t="s">
        <v>1793</v>
      </c>
      <c r="HY4" s="367" t="s">
        <v>1792</v>
      </c>
      <c r="HZ4" s="367" t="s">
        <v>1791</v>
      </c>
      <c r="IA4" s="367" t="s">
        <v>1790</v>
      </c>
      <c r="IB4" s="367" t="s">
        <v>1789</v>
      </c>
      <c r="IC4" s="367" t="s">
        <v>1788</v>
      </c>
      <c r="ID4" s="367" t="s">
        <v>1787</v>
      </c>
      <c r="IE4" s="367" t="s">
        <v>1786</v>
      </c>
      <c r="IF4" s="367" t="s">
        <v>1785</v>
      </c>
      <c r="IG4" s="367" t="s">
        <v>1784</v>
      </c>
      <c r="IH4" s="367" t="s">
        <v>1783</v>
      </c>
      <c r="II4" s="367" t="s">
        <v>1782</v>
      </c>
      <c r="IJ4" s="367" t="s">
        <v>1781</v>
      </c>
      <c r="IK4" s="367" t="s">
        <v>1780</v>
      </c>
      <c r="IL4" s="367" t="s">
        <v>1779</v>
      </c>
      <c r="IM4" s="367" t="s">
        <v>1778</v>
      </c>
      <c r="IN4" s="367" t="s">
        <v>1777</v>
      </c>
      <c r="IO4" s="367" t="s">
        <v>1776</v>
      </c>
      <c r="IP4" s="367" t="s">
        <v>1775</v>
      </c>
      <c r="IQ4" s="367" t="s">
        <v>1774</v>
      </c>
      <c r="IR4" s="367" t="s">
        <v>1773</v>
      </c>
      <c r="IS4" s="367" t="s">
        <v>1772</v>
      </c>
      <c r="IT4" s="367" t="s">
        <v>1771</v>
      </c>
      <c r="IU4" s="367" t="s">
        <v>1770</v>
      </c>
      <c r="IV4" s="367" t="s">
        <v>1769</v>
      </c>
      <c r="IW4" s="367" t="s">
        <v>1768</v>
      </c>
      <c r="IX4" s="367" t="s">
        <v>1767</v>
      </c>
      <c r="IY4" s="367" t="s">
        <v>1766</v>
      </c>
      <c r="IZ4" s="367" t="s">
        <v>1765</v>
      </c>
      <c r="JA4" s="367" t="s">
        <v>1764</v>
      </c>
      <c r="JB4" s="367" t="s">
        <v>1763</v>
      </c>
      <c r="JC4" s="367" t="s">
        <v>2235</v>
      </c>
      <c r="JD4" s="367" t="s">
        <v>2236</v>
      </c>
      <c r="JE4" s="367" t="s">
        <v>2237</v>
      </c>
      <c r="JF4" s="367" t="s">
        <v>2238</v>
      </c>
      <c r="JG4" s="367" t="s">
        <v>2239</v>
      </c>
      <c r="JH4" s="367" t="s">
        <v>2240</v>
      </c>
      <c r="JI4" s="367" t="s">
        <v>2241</v>
      </c>
      <c r="JJ4" s="367" t="s">
        <v>2242</v>
      </c>
      <c r="JK4" s="366" t="s">
        <v>2243</v>
      </c>
      <c r="JL4" s="366" t="s">
        <v>2244</v>
      </c>
      <c r="JM4" s="366" t="s">
        <v>2245</v>
      </c>
      <c r="JN4" s="366" t="s">
        <v>2246</v>
      </c>
      <c r="JO4" s="366" t="s">
        <v>2247</v>
      </c>
      <c r="JP4" s="366" t="s">
        <v>2248</v>
      </c>
      <c r="JQ4" s="366" t="s">
        <v>2249</v>
      </c>
      <c r="JR4" s="366" t="s">
        <v>2348</v>
      </c>
      <c r="JS4" s="366" t="s">
        <v>2250</v>
      </c>
      <c r="JT4" s="366" t="s">
        <v>2251</v>
      </c>
      <c r="JU4" s="366" t="s">
        <v>2252</v>
      </c>
      <c r="JV4" s="366" t="s">
        <v>2253</v>
      </c>
      <c r="JW4" s="366" t="s">
        <v>2254</v>
      </c>
      <c r="JX4" s="366" t="s">
        <v>2255</v>
      </c>
      <c r="JY4" s="366" t="s">
        <v>2256</v>
      </c>
      <c r="JZ4" s="366" t="s">
        <v>2257</v>
      </c>
      <c r="KA4" s="366" t="s">
        <v>2258</v>
      </c>
      <c r="KB4" s="366" t="s">
        <v>2259</v>
      </c>
      <c r="KC4" s="366" t="s">
        <v>2260</v>
      </c>
      <c r="KD4" s="366" t="s">
        <v>2261</v>
      </c>
      <c r="KE4" s="366" t="s">
        <v>2262</v>
      </c>
      <c r="KF4" s="366" t="s">
        <v>2263</v>
      </c>
      <c r="KG4" s="366" t="s">
        <v>2264</v>
      </c>
      <c r="KH4" s="366" t="s">
        <v>2265</v>
      </c>
      <c r="KI4" s="366" t="s">
        <v>2266</v>
      </c>
      <c r="KJ4" s="366" t="s">
        <v>2267</v>
      </c>
      <c r="KK4" s="366" t="s">
        <v>2268</v>
      </c>
      <c r="KL4" s="366" t="s">
        <v>2269</v>
      </c>
      <c r="KM4" s="366" t="s">
        <v>2270</v>
      </c>
      <c r="KN4" s="366" t="s">
        <v>2271</v>
      </c>
      <c r="KO4" s="366" t="s">
        <v>2272</v>
      </c>
      <c r="KP4" s="366" t="s">
        <v>2273</v>
      </c>
      <c r="KQ4" s="366" t="s">
        <v>2274</v>
      </c>
      <c r="KR4" s="366" t="s">
        <v>2275</v>
      </c>
      <c r="KS4" s="366" t="s">
        <v>2276</v>
      </c>
      <c r="KT4" s="366" t="s">
        <v>2277</v>
      </c>
      <c r="KU4" s="366" t="s">
        <v>2278</v>
      </c>
      <c r="KV4" s="366" t="s">
        <v>2279</v>
      </c>
      <c r="KW4" s="366" t="s">
        <v>2280</v>
      </c>
      <c r="KX4" s="366" t="s">
        <v>2281</v>
      </c>
      <c r="KY4" s="366" t="s">
        <v>2282</v>
      </c>
      <c r="KZ4" s="366" t="s">
        <v>2283</v>
      </c>
      <c r="LA4" s="366" t="s">
        <v>2284</v>
      </c>
      <c r="LB4" s="366" t="s">
        <v>2285</v>
      </c>
      <c r="LC4" s="366" t="s">
        <v>2286</v>
      </c>
      <c r="LD4" s="366" t="s">
        <v>2287</v>
      </c>
      <c r="LE4" s="366" t="s">
        <v>2288</v>
      </c>
      <c r="LF4" s="366" t="s">
        <v>2289</v>
      </c>
      <c r="LG4" s="366" t="s">
        <v>2290</v>
      </c>
      <c r="LH4" s="366" t="s">
        <v>2291</v>
      </c>
      <c r="LI4" s="366" t="s">
        <v>2292</v>
      </c>
      <c r="LJ4" s="366" t="s">
        <v>2293</v>
      </c>
      <c r="LK4" s="366" t="s">
        <v>2294</v>
      </c>
      <c r="LL4" s="366" t="s">
        <v>2295</v>
      </c>
      <c r="LM4" s="366" t="s">
        <v>2296</v>
      </c>
      <c r="LN4" s="366" t="s">
        <v>2297</v>
      </c>
      <c r="LO4" s="366" t="s">
        <v>2298</v>
      </c>
      <c r="LP4" s="366" t="s">
        <v>2299</v>
      </c>
      <c r="LQ4" s="366" t="s">
        <v>2300</v>
      </c>
      <c r="LR4" s="366" t="s">
        <v>2301</v>
      </c>
      <c r="LS4" s="366" t="s">
        <v>2302</v>
      </c>
      <c r="LT4" s="366" t="s">
        <v>2303</v>
      </c>
      <c r="LU4" s="366" t="s">
        <v>2304</v>
      </c>
      <c r="LV4" s="366" t="s">
        <v>2305</v>
      </c>
      <c r="LW4" s="366" t="s">
        <v>2306</v>
      </c>
      <c r="LX4" s="366" t="s">
        <v>2307</v>
      </c>
      <c r="LY4" s="366" t="s">
        <v>2308</v>
      </c>
      <c r="LZ4" s="366" t="s">
        <v>2309</v>
      </c>
      <c r="MA4" s="366" t="s">
        <v>2310</v>
      </c>
      <c r="MB4" s="366" t="s">
        <v>2311</v>
      </c>
      <c r="MC4" s="366" t="s">
        <v>2312</v>
      </c>
      <c r="MD4" s="366" t="s">
        <v>2313</v>
      </c>
      <c r="ME4" s="366" t="s">
        <v>2314</v>
      </c>
      <c r="MF4" s="366" t="s">
        <v>2315</v>
      </c>
      <c r="MG4" s="366" t="s">
        <v>2316</v>
      </c>
      <c r="MH4" s="366" t="s">
        <v>2317</v>
      </c>
      <c r="MI4" s="366" t="s">
        <v>2318</v>
      </c>
      <c r="MJ4" s="366" t="s">
        <v>2319</v>
      </c>
      <c r="MK4" s="366" t="s">
        <v>2320</v>
      </c>
      <c r="ML4" s="366" t="s">
        <v>2321</v>
      </c>
      <c r="MM4" s="366" t="s">
        <v>2322</v>
      </c>
      <c r="MN4" s="366" t="s">
        <v>2323</v>
      </c>
      <c r="MO4" s="366" t="s">
        <v>2324</v>
      </c>
      <c r="MP4" s="366" t="s">
        <v>2325</v>
      </c>
      <c r="MQ4" s="366" t="s">
        <v>2326</v>
      </c>
      <c r="MR4" s="366" t="s">
        <v>2327</v>
      </c>
      <c r="MS4" s="366" t="s">
        <v>2328</v>
      </c>
      <c r="MT4" s="366" t="s">
        <v>2329</v>
      </c>
      <c r="MU4" s="366" t="s">
        <v>2330</v>
      </c>
      <c r="MV4" s="366" t="s">
        <v>2331</v>
      </c>
      <c r="MW4" s="366" t="s">
        <v>2332</v>
      </c>
      <c r="MX4" s="366" t="s">
        <v>2333</v>
      </c>
      <c r="MY4" s="366" t="s">
        <v>2334</v>
      </c>
      <c r="MZ4" s="366" t="s">
        <v>2335</v>
      </c>
      <c r="NA4" s="366" t="s">
        <v>2336</v>
      </c>
      <c r="NB4" s="366" t="s">
        <v>2337</v>
      </c>
      <c r="NC4" s="366" t="s">
        <v>2433</v>
      </c>
      <c r="ND4" s="366" t="s">
        <v>2338</v>
      </c>
      <c r="NE4" s="366" t="s">
        <v>2339</v>
      </c>
      <c r="NF4" s="366" t="s">
        <v>2340</v>
      </c>
      <c r="NG4" s="366" t="s">
        <v>2341</v>
      </c>
      <c r="NH4" s="366" t="s">
        <v>2342</v>
      </c>
      <c r="NI4" s="366" t="s">
        <v>2343</v>
      </c>
      <c r="NJ4" s="366" t="s">
        <v>2344</v>
      </c>
      <c r="NK4" s="366" t="s">
        <v>2345</v>
      </c>
      <c r="NL4" s="366" t="s">
        <v>2346</v>
      </c>
      <c r="NM4" s="366" t="s">
        <v>2347</v>
      </c>
      <c r="NN4" s="366" t="s">
        <v>2382</v>
      </c>
      <c r="NO4" s="366" t="s">
        <v>2383</v>
      </c>
      <c r="NP4" s="366" t="s">
        <v>2384</v>
      </c>
      <c r="NQ4" s="366" t="s">
        <v>2385</v>
      </c>
      <c r="NR4" s="366" t="s">
        <v>2386</v>
      </c>
      <c r="NS4" s="366" t="s">
        <v>2387</v>
      </c>
      <c r="NT4" s="366" t="s">
        <v>2388</v>
      </c>
      <c r="NU4" s="366" t="s">
        <v>2389</v>
      </c>
      <c r="NV4" s="366" t="s">
        <v>2390</v>
      </c>
      <c r="NW4" s="366" t="s">
        <v>2391</v>
      </c>
      <c r="NX4" s="366" t="s">
        <v>2392</v>
      </c>
      <c r="NY4" s="366" t="s">
        <v>2393</v>
      </c>
      <c r="NZ4" s="366" t="s">
        <v>2394</v>
      </c>
      <c r="OA4" s="366" t="s">
        <v>2395</v>
      </c>
      <c r="OB4" s="366" t="s">
        <v>2396</v>
      </c>
      <c r="OC4" s="366" t="s">
        <v>2397</v>
      </c>
      <c r="OD4" s="366" t="s">
        <v>2398</v>
      </c>
      <c r="OE4" s="366" t="s">
        <v>2399</v>
      </c>
      <c r="OF4" s="366" t="s">
        <v>2400</v>
      </c>
      <c r="OG4" s="366">
        <v>396</v>
      </c>
      <c r="OH4" s="366">
        <v>397</v>
      </c>
      <c r="OI4" s="366">
        <v>398</v>
      </c>
      <c r="OJ4" s="366">
        <v>399</v>
      </c>
      <c r="OK4" s="366">
        <v>400</v>
      </c>
      <c r="OL4" s="366">
        <v>401</v>
      </c>
      <c r="OM4" s="366">
        <v>402</v>
      </c>
      <c r="ON4" s="366">
        <v>403</v>
      </c>
      <c r="OO4" s="366">
        <v>404</v>
      </c>
      <c r="OP4" s="366">
        <v>405</v>
      </c>
      <c r="OQ4" s="366">
        <v>406</v>
      </c>
      <c r="OR4" s="366">
        <v>407</v>
      </c>
      <c r="OS4" s="366">
        <v>408</v>
      </c>
      <c r="OT4" s="366">
        <v>409</v>
      </c>
      <c r="OU4" s="366">
        <v>410</v>
      </c>
      <c r="OV4" s="366">
        <v>411</v>
      </c>
      <c r="OW4" s="366">
        <v>412</v>
      </c>
      <c r="OX4" s="366">
        <v>413</v>
      </c>
      <c r="OY4" s="366">
        <v>414</v>
      </c>
      <c r="OZ4" s="366">
        <v>415</v>
      </c>
      <c r="PA4" s="366">
        <v>416</v>
      </c>
      <c r="PB4" s="366">
        <v>417</v>
      </c>
      <c r="PC4" s="366">
        <v>418</v>
      </c>
      <c r="PD4" s="366">
        <v>419</v>
      </c>
      <c r="PE4" s="366">
        <v>420</v>
      </c>
      <c r="PF4" s="366">
        <v>421</v>
      </c>
      <c r="PG4" s="366">
        <v>422</v>
      </c>
      <c r="PH4" s="366">
        <v>423</v>
      </c>
      <c r="PI4" s="366">
        <v>424</v>
      </c>
      <c r="PJ4" s="366">
        <v>425</v>
      </c>
      <c r="PK4" s="366">
        <v>426</v>
      </c>
      <c r="PL4" s="366">
        <v>427</v>
      </c>
      <c r="PM4" s="366">
        <v>428</v>
      </c>
      <c r="PN4" s="366">
        <v>429</v>
      </c>
      <c r="PO4" s="366">
        <v>430</v>
      </c>
      <c r="PP4" s="366">
        <v>431</v>
      </c>
      <c r="PQ4" s="366">
        <v>432</v>
      </c>
      <c r="PR4" s="366">
        <v>433</v>
      </c>
      <c r="PS4" s="366">
        <v>434</v>
      </c>
      <c r="PT4" s="366">
        <v>435</v>
      </c>
      <c r="PU4" s="366">
        <v>436</v>
      </c>
      <c r="PV4" s="366">
        <v>437</v>
      </c>
      <c r="PW4" s="366">
        <v>438</v>
      </c>
      <c r="PX4" s="366">
        <v>439</v>
      </c>
      <c r="PY4" s="366">
        <v>440</v>
      </c>
      <c r="PZ4" s="366">
        <v>441</v>
      </c>
      <c r="QA4" s="366">
        <v>442</v>
      </c>
      <c r="QB4" s="366">
        <v>443</v>
      </c>
      <c r="QC4" s="366">
        <v>444</v>
      </c>
      <c r="QD4" s="366">
        <v>445</v>
      </c>
      <c r="QE4" s="366">
        <v>446</v>
      </c>
      <c r="QF4" s="366">
        <v>447</v>
      </c>
      <c r="QG4" s="366">
        <v>448</v>
      </c>
      <c r="QH4" s="366">
        <v>449</v>
      </c>
      <c r="QI4" s="366">
        <v>450</v>
      </c>
      <c r="QJ4" s="366">
        <v>451</v>
      </c>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c r="RU4" s="161"/>
      <c r="RV4" s="161"/>
      <c r="RW4" s="161"/>
      <c r="RX4" s="161"/>
      <c r="RY4" s="161"/>
      <c r="RZ4" s="161"/>
      <c r="SA4" s="161"/>
      <c r="SB4" s="161"/>
      <c r="SC4" s="161"/>
      <c r="SD4" s="161"/>
    </row>
    <row r="5" spans="1:498" ht="13.8" thickTop="1" x14ac:dyDescent="0.25">
      <c r="A5" s="114">
        <v>1</v>
      </c>
      <c r="B5" s="93" t="s">
        <v>2</v>
      </c>
      <c r="C5" s="126">
        <v>48.05194805194806</v>
      </c>
      <c r="D5" s="126">
        <v>28.571428571428562</v>
      </c>
      <c r="E5" s="126">
        <v>42.857142857142854</v>
      </c>
      <c r="F5" s="126">
        <v>38.043478260869577</v>
      </c>
      <c r="G5" s="126">
        <v>40.666666666666657</v>
      </c>
      <c r="H5" s="126">
        <v>40.869565217391298</v>
      </c>
      <c r="I5" s="126">
        <v>54.166666666666679</v>
      </c>
      <c r="J5" s="126">
        <v>36.666666666666671</v>
      </c>
      <c r="K5" s="126">
        <v>45.91836734693878</v>
      </c>
      <c r="L5" s="126">
        <v>62.318840579710141</v>
      </c>
      <c r="M5" s="128">
        <v>49.999999999999986</v>
      </c>
      <c r="N5" s="128">
        <v>52</v>
      </c>
      <c r="O5" s="128">
        <v>66.412213740458</v>
      </c>
      <c r="P5" s="128">
        <v>62.499999999999986</v>
      </c>
      <c r="Q5" s="128">
        <v>69.696969696969674</v>
      </c>
      <c r="R5" s="128">
        <v>82.71604938271598</v>
      </c>
      <c r="S5" s="128">
        <v>79.166666666666657</v>
      </c>
      <c r="T5" s="128">
        <v>68.181818181818173</v>
      </c>
      <c r="U5" s="128">
        <v>92.222222222222243</v>
      </c>
      <c r="V5" s="128">
        <v>78.145695364238392</v>
      </c>
      <c r="W5" s="128">
        <v>76.47058823529413</v>
      </c>
      <c r="X5" s="128">
        <v>86.428571428571459</v>
      </c>
      <c r="Y5" s="128">
        <v>81.6666666666667</v>
      </c>
      <c r="Z5" s="128">
        <v>83.486238532110136</v>
      </c>
      <c r="AA5" s="128">
        <v>90.780141843971606</v>
      </c>
      <c r="AB5" s="132">
        <v>86.25954198473282</v>
      </c>
      <c r="AC5" s="132">
        <v>86.138613861386162</v>
      </c>
      <c r="AD5" s="132">
        <v>89.312977099236676</v>
      </c>
      <c r="AE5" s="132">
        <v>80.952380952380949</v>
      </c>
      <c r="AF5" s="128">
        <v>87.755102040816354</v>
      </c>
      <c r="AG5" s="126">
        <v>58.75</v>
      </c>
      <c r="AH5" s="126">
        <v>51.388888888888879</v>
      </c>
      <c r="AI5" s="133">
        <v>63.636363636363633</v>
      </c>
      <c r="AJ5" s="133">
        <v>64.130434782608702</v>
      </c>
      <c r="AK5" s="128">
        <v>59.210526315789465</v>
      </c>
      <c r="AL5" s="128">
        <v>63.559322033898262</v>
      </c>
      <c r="AM5" s="128">
        <v>65.957446808510625</v>
      </c>
      <c r="AN5" s="128">
        <v>64.705882352941146</v>
      </c>
      <c r="AO5" s="128">
        <v>63.302752293577974</v>
      </c>
      <c r="AP5" s="128">
        <v>73.913043478260875</v>
      </c>
      <c r="AQ5" s="128">
        <v>65.41353383458646</v>
      </c>
      <c r="AR5" s="128">
        <v>63.725490196078432</v>
      </c>
      <c r="AS5" s="128">
        <v>73.076923076923066</v>
      </c>
      <c r="AT5" s="128">
        <v>67.692307692307722</v>
      </c>
      <c r="AU5" s="128">
        <v>70.000000000000014</v>
      </c>
      <c r="AV5" s="128">
        <v>15.999999999999998</v>
      </c>
      <c r="AW5" s="128">
        <v>23.188405797101446</v>
      </c>
      <c r="AX5" s="132">
        <v>14.285714285714286</v>
      </c>
      <c r="AY5" s="132">
        <v>20.879120879120876</v>
      </c>
      <c r="AZ5" s="132">
        <v>23.129251700680264</v>
      </c>
      <c r="BA5" s="132">
        <v>19.658119658119659</v>
      </c>
      <c r="BB5" s="128">
        <v>22.857142857142875</v>
      </c>
      <c r="BC5" s="132">
        <v>27.11864406779662</v>
      </c>
      <c r="BD5" s="132">
        <v>16.842105263157883</v>
      </c>
      <c r="BE5" s="132">
        <v>24.031007751937981</v>
      </c>
      <c r="BF5" s="132">
        <v>20.454545454545457</v>
      </c>
      <c r="BG5" s="128">
        <v>26.732673267326721</v>
      </c>
      <c r="BH5" s="121">
        <v>13.178294573643411</v>
      </c>
      <c r="BI5" s="121">
        <v>24.409448818897641</v>
      </c>
      <c r="BJ5" s="121">
        <v>24.75247524752475</v>
      </c>
      <c r="BK5" s="121">
        <v>14.666666666666664</v>
      </c>
      <c r="BL5" s="128">
        <v>14.492753623188401</v>
      </c>
      <c r="BM5" s="121">
        <v>9.5238095238095237</v>
      </c>
      <c r="BN5" s="114">
        <v>13.18681318681319</v>
      </c>
      <c r="BO5" s="114">
        <v>19.047619047619047</v>
      </c>
      <c r="BP5" s="114">
        <v>11.965811965811968</v>
      </c>
      <c r="BQ5" s="128">
        <v>21.167883211678838</v>
      </c>
      <c r="BR5" s="121">
        <v>19.658119658119659</v>
      </c>
      <c r="BS5" s="121">
        <v>12.371134020618559</v>
      </c>
      <c r="BT5" s="121">
        <v>11.538461538461542</v>
      </c>
      <c r="BU5" s="128">
        <v>15.267175572519085</v>
      </c>
      <c r="BV5" s="121">
        <v>15.841584158415845</v>
      </c>
      <c r="BW5" s="121">
        <v>12.5</v>
      </c>
      <c r="BX5" s="121">
        <v>15.999999999999993</v>
      </c>
      <c r="BY5" s="128">
        <v>18.811881188118807</v>
      </c>
      <c r="BZ5" s="121">
        <v>69.230769230769269</v>
      </c>
      <c r="CA5" s="121">
        <v>65.714285714285722</v>
      </c>
      <c r="CB5" s="121">
        <v>80.952380952380963</v>
      </c>
      <c r="CC5" s="128">
        <v>62.92134831460676</v>
      </c>
      <c r="CD5" s="121">
        <v>55.405405405405418</v>
      </c>
      <c r="CE5" s="121">
        <v>64.102564102564102</v>
      </c>
      <c r="CF5" s="121">
        <v>70.629370629370641</v>
      </c>
      <c r="CG5" s="128">
        <v>75.206611570247915</v>
      </c>
      <c r="CH5" s="121">
        <v>58.000000000000043</v>
      </c>
      <c r="CI5" s="121">
        <v>65.925925925925881</v>
      </c>
      <c r="CJ5" s="121">
        <v>72.932330827067673</v>
      </c>
      <c r="CK5" s="121">
        <v>76.47058823529413</v>
      </c>
      <c r="CL5" s="121">
        <v>73.076923076923094</v>
      </c>
      <c r="CM5" s="121">
        <v>72.868217054263582</v>
      </c>
      <c r="CN5" s="121">
        <v>79.207920792079207</v>
      </c>
      <c r="CO5" s="121" t="s">
        <v>286</v>
      </c>
      <c r="CP5" s="128" t="s">
        <v>286</v>
      </c>
      <c r="CQ5" s="121" t="s">
        <v>286</v>
      </c>
      <c r="CR5" s="121">
        <v>45.45454545454546</v>
      </c>
      <c r="CS5" s="114">
        <v>29.054054054054053</v>
      </c>
      <c r="CT5" s="114">
        <v>34.745762711864408</v>
      </c>
      <c r="CU5" s="128">
        <v>59.859154929577485</v>
      </c>
      <c r="CV5" s="121">
        <v>42.622950819672134</v>
      </c>
      <c r="CW5" s="121">
        <v>32.999999999999993</v>
      </c>
      <c r="CX5" s="114">
        <v>61.029411764705905</v>
      </c>
      <c r="CY5" s="114">
        <v>45.112781954887225</v>
      </c>
      <c r="CZ5" s="128">
        <v>49.019607843137265</v>
      </c>
      <c r="DA5" s="121">
        <v>52.307692307692328</v>
      </c>
      <c r="DB5" s="121">
        <v>37.984496124031018</v>
      </c>
      <c r="DC5" s="114">
        <v>52.47524752475249</v>
      </c>
      <c r="DD5" s="114">
        <v>58.90410958904112</v>
      </c>
      <c r="DE5" s="128">
        <v>37.681159420289852</v>
      </c>
      <c r="DF5" s="121">
        <v>60</v>
      </c>
      <c r="DG5" s="121">
        <v>56.818181818181813</v>
      </c>
      <c r="DH5" s="114">
        <v>41.666666666666679</v>
      </c>
      <c r="DI5" s="114">
        <v>40.350877192982473</v>
      </c>
      <c r="DJ5" s="128">
        <v>52.898550724637701</v>
      </c>
      <c r="DK5" s="121">
        <v>47.500000000000028</v>
      </c>
      <c r="DL5" s="121">
        <v>37.755102040816325</v>
      </c>
      <c r="DM5" s="121">
        <v>58.4</v>
      </c>
      <c r="DN5" s="121">
        <v>43.410852713178308</v>
      </c>
      <c r="DO5" s="128">
        <v>45.544554455445528</v>
      </c>
      <c r="DP5" s="121">
        <v>47.656249999999993</v>
      </c>
      <c r="DQ5" s="121">
        <v>46.774193548387096</v>
      </c>
      <c r="DR5" s="121">
        <v>41.237113402061873</v>
      </c>
      <c r="DS5" s="121" t="s">
        <v>286</v>
      </c>
      <c r="DT5" s="128" t="s">
        <v>286</v>
      </c>
      <c r="DU5" s="131" t="s">
        <v>286</v>
      </c>
      <c r="DV5" s="131">
        <v>35.632183908045988</v>
      </c>
      <c r="DW5" s="114">
        <v>23.611111111111111</v>
      </c>
      <c r="DX5" s="131">
        <v>23.076923076923091</v>
      </c>
      <c r="DY5" s="128">
        <v>50.714285714285708</v>
      </c>
      <c r="DZ5" s="128">
        <v>31.092436974789919</v>
      </c>
      <c r="EA5" s="128">
        <v>29.292929292929298</v>
      </c>
      <c r="EB5" s="128">
        <v>49.242424242424242</v>
      </c>
      <c r="EC5" s="128">
        <v>44.961240310077514</v>
      </c>
      <c r="ED5" s="128">
        <v>40.196078431372555</v>
      </c>
      <c r="EE5" s="128">
        <v>55.813953488372093</v>
      </c>
      <c r="EF5" s="128">
        <v>35.156249999999986</v>
      </c>
      <c r="EG5" s="128">
        <v>42.857142857142868</v>
      </c>
      <c r="EH5" s="128" t="s">
        <v>286</v>
      </c>
      <c r="EI5" s="128" t="s">
        <v>286</v>
      </c>
      <c r="EJ5" s="128" t="s">
        <v>286</v>
      </c>
      <c r="EK5" s="128">
        <v>90.909090909090963</v>
      </c>
      <c r="EL5" s="121">
        <v>73.972602739726099</v>
      </c>
      <c r="EM5" s="121">
        <v>75.423728813559293</v>
      </c>
      <c r="EN5" s="121">
        <v>92.198581560283714</v>
      </c>
      <c r="EO5" s="121">
        <v>85.833333333333329</v>
      </c>
      <c r="EP5" s="128">
        <v>70.707070707070713</v>
      </c>
      <c r="EQ5" s="121">
        <v>92.700729927007316</v>
      </c>
      <c r="ER5" s="121">
        <v>87.878787878787875</v>
      </c>
      <c r="ES5" s="121">
        <v>78.431372549019642</v>
      </c>
      <c r="ET5" s="121">
        <v>90.769230769230802</v>
      </c>
      <c r="EU5" s="128">
        <v>86.821705426356601</v>
      </c>
      <c r="EV5" s="121">
        <v>86.138613861386162</v>
      </c>
      <c r="EW5" s="121">
        <v>84.615384615384613</v>
      </c>
      <c r="EX5" s="121">
        <v>65.714285714285737</v>
      </c>
      <c r="EY5" s="121">
        <v>80</v>
      </c>
      <c r="EZ5" s="128">
        <v>89.887640449438223</v>
      </c>
      <c r="FA5" s="121">
        <v>68.027210884353764</v>
      </c>
      <c r="FB5" s="121">
        <v>72.881355932203405</v>
      </c>
      <c r="FC5" s="121">
        <v>88.811188811188856</v>
      </c>
      <c r="FD5" s="121">
        <v>77.685950413223182</v>
      </c>
      <c r="FE5" s="128">
        <v>63.000000000000021</v>
      </c>
      <c r="FF5" s="121">
        <v>91.603053435114546</v>
      </c>
      <c r="FG5" s="121">
        <v>78.947368421052616</v>
      </c>
      <c r="FH5" s="121">
        <v>77.450980392156865</v>
      </c>
      <c r="FI5" s="121">
        <v>90.551181102362222</v>
      </c>
      <c r="FJ5" s="128">
        <v>78.399999999999949</v>
      </c>
      <c r="FK5" s="121">
        <v>88</v>
      </c>
      <c r="FL5" s="121" t="s">
        <v>286</v>
      </c>
      <c r="FM5" s="121">
        <v>46.153846153846146</v>
      </c>
      <c r="FN5" s="121">
        <v>47.61904761904762</v>
      </c>
      <c r="FO5" s="128" t="s">
        <v>286</v>
      </c>
      <c r="FP5" s="121">
        <v>24.444444444444443</v>
      </c>
      <c r="FQ5" s="121">
        <v>63.157894736842103</v>
      </c>
      <c r="FR5" s="121" t="s">
        <v>286</v>
      </c>
      <c r="FS5" s="121">
        <v>25.000000000000007</v>
      </c>
      <c r="FT5" s="128">
        <v>45.454545454545439</v>
      </c>
      <c r="FU5" s="121" t="s">
        <v>286</v>
      </c>
      <c r="FV5" s="121">
        <v>17.322834645669296</v>
      </c>
      <c r="FW5" s="121">
        <v>61.616161616161605</v>
      </c>
      <c r="FX5" s="121" t="s">
        <v>286</v>
      </c>
      <c r="FY5" s="128">
        <v>22.950819672131146</v>
      </c>
      <c r="FZ5" s="121">
        <v>63.541666666666686</v>
      </c>
      <c r="GA5" s="121" t="s">
        <v>286</v>
      </c>
      <c r="GB5" s="121">
        <v>44.827586206896548</v>
      </c>
      <c r="GC5" s="121">
        <v>50</v>
      </c>
      <c r="GD5" s="128" t="s">
        <v>286</v>
      </c>
      <c r="GE5" s="121">
        <v>54.838709677419367</v>
      </c>
      <c r="GF5" s="121">
        <v>48.611111111111136</v>
      </c>
      <c r="GG5" s="121" t="s">
        <v>286</v>
      </c>
      <c r="GH5" s="121">
        <v>40.74074074074074</v>
      </c>
      <c r="GI5" s="128">
        <v>57.500000000000014</v>
      </c>
      <c r="GJ5" s="121" t="s">
        <v>286</v>
      </c>
      <c r="GK5" s="121">
        <v>36.363636363636367</v>
      </c>
      <c r="GL5" s="121">
        <v>44.999999999999993</v>
      </c>
      <c r="GM5" s="136" t="s">
        <v>286</v>
      </c>
      <c r="GN5" s="128">
        <v>50</v>
      </c>
      <c r="GO5" s="121">
        <v>53.333333333333314</v>
      </c>
      <c r="GP5" s="121" t="s">
        <v>286</v>
      </c>
      <c r="GQ5" s="121">
        <v>44.827586206896555</v>
      </c>
      <c r="GR5" s="121">
        <v>70</v>
      </c>
      <c r="GS5" s="128" t="s">
        <v>286</v>
      </c>
      <c r="GT5" s="121">
        <v>48.387096774193552</v>
      </c>
      <c r="GU5" s="121">
        <v>50.000000000000007</v>
      </c>
      <c r="GV5" s="121" t="s">
        <v>286</v>
      </c>
      <c r="GW5" s="121">
        <v>59.25925925925926</v>
      </c>
      <c r="GX5" s="128">
        <v>67.5</v>
      </c>
      <c r="GY5" s="128" t="s">
        <v>286</v>
      </c>
      <c r="GZ5" s="128">
        <v>54.545454545454554</v>
      </c>
      <c r="HA5" s="128">
        <v>59.016393442622956</v>
      </c>
      <c r="HB5" s="128" t="s">
        <v>286</v>
      </c>
      <c r="HC5" s="128">
        <v>74.074074074074105</v>
      </c>
      <c r="HD5" s="128">
        <v>61.666666666666657</v>
      </c>
      <c r="HE5" s="128" t="s">
        <v>286</v>
      </c>
      <c r="HF5" s="128">
        <v>48.148148148148138</v>
      </c>
      <c r="HG5" s="128">
        <v>50</v>
      </c>
      <c r="HH5" s="128" t="s">
        <v>286</v>
      </c>
      <c r="HI5" s="128">
        <v>63.333333333333336</v>
      </c>
      <c r="HJ5" s="128">
        <v>65.151515151515142</v>
      </c>
      <c r="HK5" s="128" t="s">
        <v>286</v>
      </c>
      <c r="HL5" s="121">
        <v>50</v>
      </c>
      <c r="HM5" s="121">
        <v>51.351351351351362</v>
      </c>
      <c r="HN5" s="121" t="s">
        <v>286</v>
      </c>
      <c r="HO5" s="121">
        <v>35.000000000000007</v>
      </c>
      <c r="HP5" s="128">
        <v>59.322033898305094</v>
      </c>
      <c r="HQ5" s="121" t="s">
        <v>286</v>
      </c>
      <c r="HR5" s="121">
        <v>34.615384615384613</v>
      </c>
      <c r="HS5" s="121">
        <v>52.542372881355924</v>
      </c>
      <c r="HT5" s="129" t="s">
        <v>286</v>
      </c>
      <c r="HU5" s="128">
        <v>46.153846153846146</v>
      </c>
      <c r="HV5" s="114">
        <v>40</v>
      </c>
      <c r="HW5" s="114" t="s">
        <v>286</v>
      </c>
      <c r="HX5" s="114">
        <v>64.516129032258078</v>
      </c>
      <c r="HY5" s="114">
        <v>38.805970149253731</v>
      </c>
      <c r="HZ5" s="114" t="s">
        <v>286</v>
      </c>
      <c r="IA5" s="114">
        <v>45.454545454545453</v>
      </c>
      <c r="IB5" s="114">
        <v>32.432432432432442</v>
      </c>
      <c r="IC5" s="114" t="s">
        <v>286</v>
      </c>
      <c r="ID5" s="114">
        <v>55</v>
      </c>
      <c r="IE5" s="114">
        <v>49.999999999999993</v>
      </c>
      <c r="IF5" s="114" t="s">
        <v>286</v>
      </c>
      <c r="IG5" s="114">
        <v>63.999999999999993</v>
      </c>
      <c r="IH5" s="114">
        <v>40</v>
      </c>
      <c r="II5" s="114" t="s">
        <v>286</v>
      </c>
      <c r="IJ5" s="114">
        <v>60.714285714285715</v>
      </c>
      <c r="IK5" s="114">
        <v>50</v>
      </c>
      <c r="IL5" s="114" t="s">
        <v>286</v>
      </c>
      <c r="IM5" s="114">
        <v>80.645161290322591</v>
      </c>
      <c r="IN5" s="114">
        <v>56.521739130434781</v>
      </c>
      <c r="IO5" s="114" t="s">
        <v>286</v>
      </c>
      <c r="IP5" s="114">
        <v>68.181818181818187</v>
      </c>
      <c r="IQ5" s="114">
        <v>58.974358974358978</v>
      </c>
      <c r="IR5" s="114" t="s">
        <v>286</v>
      </c>
      <c r="IS5" s="114">
        <v>76.190476190476204</v>
      </c>
      <c r="IT5" s="114">
        <v>58.333333333333329</v>
      </c>
      <c r="IU5" s="114" t="s">
        <v>286</v>
      </c>
      <c r="IV5" s="114">
        <v>79.166666666666671</v>
      </c>
      <c r="IW5" s="114">
        <v>62.295081967213136</v>
      </c>
      <c r="IX5" s="150" t="s">
        <v>1762</v>
      </c>
      <c r="IY5" s="153" t="s">
        <v>1761</v>
      </c>
      <c r="IZ5" s="153" t="s">
        <v>1761</v>
      </c>
      <c r="JA5" s="153" t="s">
        <v>1761</v>
      </c>
      <c r="JB5" s="157" t="s">
        <v>1760</v>
      </c>
      <c r="JC5" s="114" t="s">
        <v>1759</v>
      </c>
      <c r="JD5" s="114" t="s">
        <v>1758</v>
      </c>
      <c r="JE5" s="114" t="s">
        <v>286</v>
      </c>
      <c r="JF5" s="114" t="str">
        <f t="shared" ref="JF5:JO14" si="0">"--"</f>
        <v>--</v>
      </c>
      <c r="JG5" s="114" t="str">
        <f t="shared" si="0"/>
        <v>--</v>
      </c>
      <c r="JH5" s="114" t="str">
        <f t="shared" si="0"/>
        <v>--</v>
      </c>
      <c r="JI5" s="114" t="str">
        <f t="shared" si="0"/>
        <v>--</v>
      </c>
      <c r="JJ5" s="114" t="str">
        <f t="shared" si="0"/>
        <v>--</v>
      </c>
      <c r="JK5" s="114" t="str">
        <f t="shared" si="0"/>
        <v>--</v>
      </c>
      <c r="JL5" s="114" t="str">
        <f t="shared" si="0"/>
        <v>--</v>
      </c>
      <c r="JM5" s="114" t="str">
        <f t="shared" si="0"/>
        <v>--</v>
      </c>
      <c r="JN5" s="114" t="str">
        <f t="shared" si="0"/>
        <v>--</v>
      </c>
      <c r="JO5" s="114" t="str">
        <f t="shared" si="0"/>
        <v>--</v>
      </c>
      <c r="JP5" s="114" t="str">
        <f t="shared" ref="JP5:JY14" si="1">"--"</f>
        <v>--</v>
      </c>
      <c r="JQ5" s="114" t="str">
        <f t="shared" si="1"/>
        <v>--</v>
      </c>
      <c r="JR5" s="114" t="str">
        <f t="shared" si="1"/>
        <v>--</v>
      </c>
      <c r="JS5" s="114" t="str">
        <f t="shared" si="1"/>
        <v>--</v>
      </c>
      <c r="JT5" s="114" t="str">
        <f t="shared" si="1"/>
        <v>--</v>
      </c>
      <c r="JU5" s="114" t="str">
        <f t="shared" si="1"/>
        <v>--</v>
      </c>
      <c r="JV5" s="114" t="str">
        <f t="shared" si="1"/>
        <v>--</v>
      </c>
      <c r="JW5" s="114" t="str">
        <f t="shared" si="1"/>
        <v>--</v>
      </c>
      <c r="JX5" s="114" t="str">
        <f t="shared" si="1"/>
        <v>--</v>
      </c>
      <c r="JY5" s="114" t="str">
        <f t="shared" si="1"/>
        <v>--</v>
      </c>
      <c r="JZ5" s="114" t="str">
        <f t="shared" ref="JZ5:KI14" si="2">"--"</f>
        <v>--</v>
      </c>
      <c r="KA5" s="114" t="str">
        <f t="shared" si="2"/>
        <v>--</v>
      </c>
      <c r="KB5" s="114" t="str">
        <f t="shared" si="2"/>
        <v>--</v>
      </c>
      <c r="KC5" s="114" t="str">
        <f t="shared" si="2"/>
        <v>--</v>
      </c>
      <c r="KD5" s="114" t="str">
        <f t="shared" si="2"/>
        <v>--</v>
      </c>
      <c r="KE5" s="114" t="str">
        <f t="shared" si="2"/>
        <v>--</v>
      </c>
      <c r="KF5" s="114" t="str">
        <f t="shared" si="2"/>
        <v>--</v>
      </c>
      <c r="KG5" s="114" t="str">
        <f t="shared" si="2"/>
        <v>--</v>
      </c>
      <c r="KH5" s="114" t="str">
        <f t="shared" si="2"/>
        <v>--</v>
      </c>
      <c r="KI5" s="114" t="str">
        <f t="shared" si="2"/>
        <v>--</v>
      </c>
      <c r="KJ5" s="114" t="str">
        <f t="shared" ref="KJ5:KO14" si="3">"--"</f>
        <v>--</v>
      </c>
      <c r="KK5" s="114" t="str">
        <f t="shared" si="3"/>
        <v>--</v>
      </c>
      <c r="KL5" s="114" t="str">
        <f t="shared" si="3"/>
        <v>--</v>
      </c>
      <c r="KM5" s="114" t="str">
        <f t="shared" si="3"/>
        <v>--</v>
      </c>
      <c r="KN5" s="114" t="str">
        <f t="shared" si="3"/>
        <v>--</v>
      </c>
      <c r="KO5" s="114" t="str">
        <f t="shared" si="3"/>
        <v>--</v>
      </c>
      <c r="KP5" s="150" t="s">
        <v>1762</v>
      </c>
      <c r="KQ5" s="153" t="s">
        <v>1761</v>
      </c>
      <c r="KR5" s="153" t="s">
        <v>1761</v>
      </c>
      <c r="KS5" s="153" t="s">
        <v>1761</v>
      </c>
      <c r="KT5" s="157" t="s">
        <v>1760</v>
      </c>
      <c r="KU5" s="114" t="s">
        <v>1759</v>
      </c>
      <c r="KV5" s="114" t="s">
        <v>1758</v>
      </c>
      <c r="KW5" s="114" t="s">
        <v>1757</v>
      </c>
      <c r="KX5" s="114" t="s">
        <v>1756</v>
      </c>
      <c r="KY5" s="114" t="s">
        <v>1755</v>
      </c>
      <c r="KZ5" s="114" t="str">
        <f t="shared" ref="KZ5:LD14" si="4">"--"</f>
        <v>--</v>
      </c>
      <c r="LA5" s="114" t="str">
        <f t="shared" si="4"/>
        <v>--</v>
      </c>
      <c r="LB5" s="114" t="str">
        <f t="shared" si="4"/>
        <v>--</v>
      </c>
      <c r="LC5" s="114" t="str">
        <f t="shared" si="4"/>
        <v>--</v>
      </c>
      <c r="LD5" s="114" t="str">
        <f t="shared" si="4"/>
        <v>--</v>
      </c>
      <c r="LE5" s="214">
        <v>86.231884057971001</v>
      </c>
      <c r="LF5" s="214">
        <v>81.818181818181799</v>
      </c>
      <c r="LG5" s="214">
        <v>78.899082568807401</v>
      </c>
      <c r="LH5" s="214">
        <v>86.956521739130395</v>
      </c>
      <c r="LI5" s="214">
        <v>84.070796460176993</v>
      </c>
      <c r="LJ5" s="214">
        <v>84.905660377358501</v>
      </c>
      <c r="LK5" s="214">
        <v>72.463768115942003</v>
      </c>
      <c r="LL5" s="214">
        <v>66.923076923077005</v>
      </c>
      <c r="LM5" s="214">
        <v>64.220183486238497</v>
      </c>
      <c r="LN5" s="214">
        <v>71.739130434782595</v>
      </c>
      <c r="LO5" s="214">
        <v>58.407079646017699</v>
      </c>
      <c r="LP5" s="214">
        <v>72.641509433962199</v>
      </c>
      <c r="LQ5" s="214">
        <v>74.264705882352999</v>
      </c>
      <c r="LR5" s="214">
        <v>77.519379844961307</v>
      </c>
      <c r="LS5" s="214">
        <v>76.635514018691694</v>
      </c>
      <c r="LT5" s="214">
        <v>68.085106382978694</v>
      </c>
      <c r="LU5" s="214">
        <v>72.897196261682296</v>
      </c>
      <c r="LV5" s="214">
        <v>77.669902912621396</v>
      </c>
      <c r="LW5" s="214">
        <v>41.176470588235297</v>
      </c>
      <c r="LX5" s="214">
        <v>39.534883720930203</v>
      </c>
      <c r="LY5" s="214">
        <v>35.514018691588802</v>
      </c>
      <c r="LZ5" s="214">
        <v>51.063829787234098</v>
      </c>
      <c r="MA5" s="214">
        <v>47.6635514018691</v>
      </c>
      <c r="MB5" s="214">
        <v>53.398058252427198</v>
      </c>
      <c r="MC5" s="214">
        <v>88.235294117647101</v>
      </c>
      <c r="MD5" s="214">
        <v>81.395348837209298</v>
      </c>
      <c r="ME5" s="214">
        <v>85.046728971962693</v>
      </c>
      <c r="MF5" s="214">
        <v>80.851063829787194</v>
      </c>
      <c r="MG5" s="214">
        <v>79.439252336448604</v>
      </c>
      <c r="MH5" s="214">
        <v>85.4368932038835</v>
      </c>
      <c r="MI5" s="214">
        <v>73.529411764705898</v>
      </c>
      <c r="MJ5" s="214">
        <v>72.868217054263596</v>
      </c>
      <c r="MK5" s="214">
        <v>60.747663551401899</v>
      </c>
      <c r="ML5" s="214">
        <v>63.829787234042499</v>
      </c>
      <c r="MM5" s="214">
        <v>71.028037383177505</v>
      </c>
      <c r="MN5" s="214">
        <v>73.786407766990294</v>
      </c>
      <c r="MO5" s="128" t="str">
        <f t="shared" ref="MO5:MO36" si="5">"--"</f>
        <v>--</v>
      </c>
      <c r="MP5" s="214">
        <v>22.580645161290299</v>
      </c>
      <c r="MQ5" s="214">
        <v>35.294117647058798</v>
      </c>
      <c r="MR5" s="128" t="str">
        <f t="shared" ref="MR5:MR36" si="6">"--"</f>
        <v>--</v>
      </c>
      <c r="MS5" s="214">
        <v>12.264150943396199</v>
      </c>
      <c r="MT5" s="214">
        <v>43.269230769230802</v>
      </c>
      <c r="MU5" s="128" t="str">
        <f t="shared" ref="MU5:MU36" si="7">"--"</f>
        <v>--</v>
      </c>
      <c r="MV5" s="214">
        <v>67.857142857142904</v>
      </c>
      <c r="MW5" s="214">
        <v>47.2222222222222</v>
      </c>
      <c r="MX5" s="128" t="str">
        <f t="shared" ref="MX5:MX36" si="8">"--"</f>
        <v>--</v>
      </c>
      <c r="MY5" s="214">
        <v>23.076923076923102</v>
      </c>
      <c r="MZ5" s="214">
        <v>65.116279069767501</v>
      </c>
      <c r="NA5" s="128" t="str">
        <f t="shared" ref="NA5:NA36" si="9">"--"</f>
        <v>--</v>
      </c>
      <c r="NB5" s="214">
        <v>75</v>
      </c>
      <c r="NC5" s="214">
        <v>52.7777777777778</v>
      </c>
      <c r="ND5" s="128" t="str">
        <f t="shared" ref="ND5:ND36" si="10">"--"</f>
        <v>--</v>
      </c>
      <c r="NE5" s="214">
        <v>30.769230769230798</v>
      </c>
      <c r="NF5" s="214">
        <v>74.418604651162795</v>
      </c>
      <c r="NG5" s="128" t="str">
        <f t="shared" ref="NG5:NG36" si="11">"--"</f>
        <v>--</v>
      </c>
      <c r="NH5" s="214">
        <v>67.857142857142804</v>
      </c>
      <c r="NI5" s="214">
        <v>61.1111111111111</v>
      </c>
      <c r="NJ5" s="128" t="str">
        <f t="shared" ref="NJ5:NJ36" si="12">"--"</f>
        <v>--</v>
      </c>
      <c r="NK5" s="214">
        <v>76.923076923076906</v>
      </c>
      <c r="NL5" s="214">
        <v>81.395348837209298</v>
      </c>
      <c r="NM5" s="216">
        <v>89.3805309734513</v>
      </c>
      <c r="NN5" s="216">
        <v>90.9722222222222</v>
      </c>
      <c r="NO5" s="216">
        <v>73.451327433628293</v>
      </c>
      <c r="NP5" s="216">
        <v>71.328671328671305</v>
      </c>
      <c r="NQ5" s="216">
        <v>70</v>
      </c>
      <c r="NR5" s="216">
        <v>73.188405797101495</v>
      </c>
      <c r="NS5" s="216">
        <v>70</v>
      </c>
      <c r="NT5" s="216">
        <v>70.289855072463794</v>
      </c>
      <c r="NU5" s="216">
        <v>87.272727272727295</v>
      </c>
      <c r="NV5" s="216">
        <v>90.647482014388501</v>
      </c>
      <c r="NW5" s="216">
        <v>82.727272727272705</v>
      </c>
      <c r="NX5" s="216">
        <v>85.611510791366896</v>
      </c>
      <c r="NY5" s="128" t="str">
        <f t="shared" ref="NY5:OF14" si="13">"--"</f>
        <v>--</v>
      </c>
      <c r="NZ5" s="128" t="str">
        <f t="shared" si="13"/>
        <v>--</v>
      </c>
      <c r="OA5" s="128" t="str">
        <f t="shared" si="13"/>
        <v>--</v>
      </c>
      <c r="OB5" s="128" t="str">
        <f t="shared" si="13"/>
        <v>--</v>
      </c>
      <c r="OC5" s="128" t="str">
        <f t="shared" si="13"/>
        <v>--</v>
      </c>
      <c r="OD5" s="128" t="str">
        <f t="shared" si="13"/>
        <v>--</v>
      </c>
      <c r="OE5" s="128" t="str">
        <f t="shared" si="13"/>
        <v>--</v>
      </c>
      <c r="OF5" s="128" t="str">
        <f t="shared" si="13"/>
        <v>--</v>
      </c>
      <c r="OG5" s="218">
        <v>61.818181818181799</v>
      </c>
      <c r="OH5" s="218">
        <v>34.558823529411796</v>
      </c>
      <c r="OI5" s="218">
        <v>32.558139534883701</v>
      </c>
      <c r="OJ5" s="218">
        <v>33.644859813084103</v>
      </c>
      <c r="OK5" s="218">
        <v>52.173913043478301</v>
      </c>
      <c r="OL5" s="218">
        <v>46.808510638297903</v>
      </c>
      <c r="OM5" s="218">
        <v>41.121495327102799</v>
      </c>
      <c r="ON5" s="218">
        <v>43.6893203883495</v>
      </c>
      <c r="OO5" s="114" t="s">
        <v>1761</v>
      </c>
      <c r="OP5" s="114" t="s">
        <v>1761</v>
      </c>
      <c r="OQ5" s="300">
        <v>78.181818181818187</v>
      </c>
      <c r="OR5" s="300">
        <v>71.323529411764767</v>
      </c>
      <c r="OS5" s="300">
        <v>58.914728682170534</v>
      </c>
      <c r="OT5" s="300">
        <v>64.485981308411198</v>
      </c>
      <c r="OU5" s="300">
        <v>85.507246376811622</v>
      </c>
      <c r="OV5" s="300">
        <v>76.595744680851084</v>
      </c>
      <c r="OW5" s="300">
        <v>80.555555555555543</v>
      </c>
      <c r="OX5" s="300">
        <v>75.961538461538453</v>
      </c>
      <c r="OZ5" s="376">
        <v>78.125000000000028</v>
      </c>
      <c r="PA5" s="377">
        <v>82.608695652173878</v>
      </c>
      <c r="PB5" s="377">
        <v>78.666666666666657</v>
      </c>
      <c r="PC5" s="377">
        <v>66.666666666666686</v>
      </c>
      <c r="PD5" s="376">
        <v>86.153846153846175</v>
      </c>
      <c r="PE5" s="377">
        <v>59.139784946236574</v>
      </c>
      <c r="PF5" s="377">
        <v>40.000000000000007</v>
      </c>
      <c r="PG5" s="377">
        <v>39.999999999999993</v>
      </c>
      <c r="PH5" s="376">
        <v>68.992248062015491</v>
      </c>
      <c r="PI5" s="377">
        <v>52.688172043010752</v>
      </c>
      <c r="PJ5" s="377">
        <v>44.000000000000007</v>
      </c>
      <c r="PK5" s="377">
        <v>33.333333333333343</v>
      </c>
      <c r="PL5" s="376">
        <v>93.07692307692308</v>
      </c>
      <c r="PM5" s="377">
        <v>88.172043010752702</v>
      </c>
      <c r="PN5" s="377">
        <v>82.666666666666686</v>
      </c>
      <c r="PO5" s="377">
        <v>78.181818181818201</v>
      </c>
      <c r="PP5" s="376">
        <v>85.384615384615401</v>
      </c>
      <c r="PQ5" s="377">
        <v>81.720430107526909</v>
      </c>
      <c r="PR5" s="377">
        <v>76.315789473684177</v>
      </c>
      <c r="PS5" s="377">
        <v>54.545454545454547</v>
      </c>
      <c r="PT5" s="378" t="str">
        <f>"--"</f>
        <v>--</v>
      </c>
      <c r="PU5" s="378" t="str">
        <f>"--"</f>
        <v>--</v>
      </c>
      <c r="PV5" s="377">
        <v>24.285714285714281</v>
      </c>
      <c r="PW5" s="377">
        <v>43.75</v>
      </c>
      <c r="PX5" s="378" t="str">
        <f>"--"</f>
        <v>--</v>
      </c>
      <c r="PY5" s="378" t="str">
        <f>"--"</f>
        <v>--</v>
      </c>
      <c r="PZ5" s="377">
        <v>61.538461538461547</v>
      </c>
      <c r="QA5" s="377">
        <v>66.666666666666686</v>
      </c>
      <c r="QB5" s="378" t="str">
        <f>"--"</f>
        <v>--</v>
      </c>
      <c r="QC5" s="378" t="str">
        <f>"--"</f>
        <v>--</v>
      </c>
      <c r="QD5" s="377">
        <v>61.538461538461547</v>
      </c>
      <c r="QE5" s="377">
        <v>76.190476190476176</v>
      </c>
      <c r="QF5" s="378" t="str">
        <f>"--"</f>
        <v>--</v>
      </c>
      <c r="QG5" s="378" t="str">
        <f>"--"</f>
        <v>--</v>
      </c>
      <c r="QH5" s="377">
        <v>38.461538461538467</v>
      </c>
      <c r="QI5" s="377">
        <v>38.095238095238102</v>
      </c>
      <c r="QJ5" s="368" t="s">
        <v>1761</v>
      </c>
    </row>
    <row r="6" spans="1:498" ht="13.5" customHeight="1" x14ac:dyDescent="0.25">
      <c r="A6" s="114">
        <v>2</v>
      </c>
      <c r="B6" s="93" t="s">
        <v>3</v>
      </c>
      <c r="C6" s="126">
        <v>53.033064306170118</v>
      </c>
      <c r="D6" s="126">
        <v>41.141975308642046</v>
      </c>
      <c r="E6" s="126">
        <v>48.899371069182408</v>
      </c>
      <c r="F6" s="126">
        <v>55.203974895397742</v>
      </c>
      <c r="G6" s="126">
        <v>42.99305734121895</v>
      </c>
      <c r="H6" s="126">
        <v>49.656436097114039</v>
      </c>
      <c r="I6" s="126">
        <v>60.64483111566031</v>
      </c>
      <c r="J6" s="126">
        <v>51.68418216114258</v>
      </c>
      <c r="K6" s="126">
        <v>59.531914893617063</v>
      </c>
      <c r="L6" s="126">
        <v>67.843912077056189</v>
      </c>
      <c r="M6" s="128">
        <v>60.726783310901823</v>
      </c>
      <c r="N6" s="128">
        <v>64.659582841401132</v>
      </c>
      <c r="O6" s="128">
        <v>73.284112660650734</v>
      </c>
      <c r="P6" s="128">
        <v>68.04415510897249</v>
      </c>
      <c r="Q6" s="128">
        <v>73.904220779220836</v>
      </c>
      <c r="R6" s="128">
        <v>89.579524680073348</v>
      </c>
      <c r="S6" s="128">
        <v>77.213264374809896</v>
      </c>
      <c r="T6" s="128">
        <v>81.458654340010099</v>
      </c>
      <c r="U6" s="128">
        <v>88.269331930563027</v>
      </c>
      <c r="V6" s="128">
        <v>79.243379571248411</v>
      </c>
      <c r="W6" s="128">
        <v>80.517770952172313</v>
      </c>
      <c r="X6" s="128">
        <v>87.532266391326601</v>
      </c>
      <c r="Y6" s="128">
        <v>77.31137088204045</v>
      </c>
      <c r="Z6" s="128">
        <v>80.343980343980263</v>
      </c>
      <c r="AA6" s="128">
        <v>87.789837197829243</v>
      </c>
      <c r="AB6" s="132">
        <v>78.464762902803074</v>
      </c>
      <c r="AC6" s="132">
        <v>79.828486204325088</v>
      </c>
      <c r="AD6" s="132">
        <v>86.088876621584362</v>
      </c>
      <c r="AE6" s="132">
        <v>78.030513176144339</v>
      </c>
      <c r="AF6" s="128">
        <v>80.793157076205134</v>
      </c>
      <c r="AG6" s="126">
        <v>71.916558018252843</v>
      </c>
      <c r="AH6" s="126">
        <v>60.640243902439117</v>
      </c>
      <c r="AI6" s="133">
        <v>65.487179487179588</v>
      </c>
      <c r="AJ6" s="133">
        <v>70.633044391909536</v>
      </c>
      <c r="AK6" s="128">
        <v>61.835139904209605</v>
      </c>
      <c r="AL6" s="128">
        <v>62.450592885375421</v>
      </c>
      <c r="AM6" s="128">
        <v>69.79865771812058</v>
      </c>
      <c r="AN6" s="128">
        <v>60.269627279936465</v>
      </c>
      <c r="AO6" s="128">
        <v>65.575112566516523</v>
      </c>
      <c r="AP6" s="128">
        <v>71.488417939871795</v>
      </c>
      <c r="AQ6" s="128">
        <v>62.947586922677651</v>
      </c>
      <c r="AR6" s="128">
        <v>64.999999999999986</v>
      </c>
      <c r="AS6" s="128">
        <v>68.632855567806047</v>
      </c>
      <c r="AT6" s="128">
        <v>63.341577356416636</v>
      </c>
      <c r="AU6" s="128">
        <v>64.90347490347493</v>
      </c>
      <c r="AV6" s="128">
        <v>14.372683959767061</v>
      </c>
      <c r="AW6" s="128">
        <v>20.608317815021721</v>
      </c>
      <c r="AX6" s="132">
        <v>21.288959323824628</v>
      </c>
      <c r="AY6" s="132">
        <v>15.859855576357305</v>
      </c>
      <c r="AZ6" s="132">
        <v>19.984346464910011</v>
      </c>
      <c r="BA6" s="132">
        <v>20.47315741583256</v>
      </c>
      <c r="BB6" s="128">
        <v>16.028900187316026</v>
      </c>
      <c r="BC6" s="132">
        <v>19.33793103448275</v>
      </c>
      <c r="BD6" s="132">
        <v>21.529260999572799</v>
      </c>
      <c r="BE6" s="132">
        <v>11.992809450436585</v>
      </c>
      <c r="BF6" s="132">
        <v>16.071428571428591</v>
      </c>
      <c r="BG6" s="128">
        <v>19.523809523809479</v>
      </c>
      <c r="BH6" s="121">
        <v>12.485714285714273</v>
      </c>
      <c r="BI6" s="121">
        <v>16.743515850144085</v>
      </c>
      <c r="BJ6" s="121">
        <v>17.577487765089714</v>
      </c>
      <c r="BK6" s="121">
        <v>11.275807305452634</v>
      </c>
      <c r="BL6" s="128">
        <v>13.004345127250168</v>
      </c>
      <c r="BM6" s="121">
        <v>11.621764395139978</v>
      </c>
      <c r="BN6" s="114">
        <v>12.998127841668893</v>
      </c>
      <c r="BO6" s="114">
        <v>13.462040177406758</v>
      </c>
      <c r="BP6" s="114">
        <v>11.965423111919938</v>
      </c>
      <c r="BQ6" s="128">
        <v>14.147391070467989</v>
      </c>
      <c r="BR6" s="121">
        <v>14.345172031076588</v>
      </c>
      <c r="BS6" s="121">
        <v>14.120667522464693</v>
      </c>
      <c r="BT6" s="121">
        <v>9.87080103359175</v>
      </c>
      <c r="BU6" s="128">
        <v>11.911966987620351</v>
      </c>
      <c r="BV6" s="121">
        <v>14.660309892729435</v>
      </c>
      <c r="BW6" s="121">
        <v>9.8853868194842498</v>
      </c>
      <c r="BX6" s="121">
        <v>12.362796071634893</v>
      </c>
      <c r="BY6" s="128">
        <v>11.82004089979551</v>
      </c>
      <c r="BZ6" s="121">
        <v>75.939059627002905</v>
      </c>
      <c r="CA6" s="121">
        <v>77.102078808563547</v>
      </c>
      <c r="CB6" s="121">
        <v>80.303030303030297</v>
      </c>
      <c r="CC6" s="128">
        <v>72.30728616684263</v>
      </c>
      <c r="CD6" s="121">
        <v>73.37796086508753</v>
      </c>
      <c r="CE6" s="121">
        <v>74.110760918505193</v>
      </c>
      <c r="CF6" s="121">
        <v>73.613271124934769</v>
      </c>
      <c r="CG6" s="128">
        <v>70.397404703974019</v>
      </c>
      <c r="CH6" s="121">
        <v>73.271500843170358</v>
      </c>
      <c r="CI6" s="121">
        <v>76.452980793215403</v>
      </c>
      <c r="CJ6" s="121">
        <v>75.087342112335321</v>
      </c>
      <c r="CK6" s="121">
        <v>73.657587548638148</v>
      </c>
      <c r="CL6" s="121">
        <v>77.563395810363716</v>
      </c>
      <c r="CM6" s="121">
        <v>76.665721576410618</v>
      </c>
      <c r="CN6" s="121">
        <v>75.889967637540678</v>
      </c>
      <c r="CO6" s="121" t="s">
        <v>286</v>
      </c>
      <c r="CP6" s="128" t="s">
        <v>286</v>
      </c>
      <c r="CQ6" s="121" t="s">
        <v>286</v>
      </c>
      <c r="CR6" s="121">
        <v>57.589403973509881</v>
      </c>
      <c r="CS6" s="114">
        <v>32.816937774335166</v>
      </c>
      <c r="CT6" s="114">
        <v>35.058505850584929</v>
      </c>
      <c r="CU6" s="128">
        <v>63.64586053799956</v>
      </c>
      <c r="CV6" s="121">
        <v>33.288190682556781</v>
      </c>
      <c r="CW6" s="121">
        <v>37.606473594548639</v>
      </c>
      <c r="CX6" s="114">
        <v>65.04391468004998</v>
      </c>
      <c r="CY6" s="114">
        <v>38.308189655172399</v>
      </c>
      <c r="CZ6" s="128">
        <v>37.831513260530379</v>
      </c>
      <c r="DA6" s="121">
        <v>64.607679465776243</v>
      </c>
      <c r="DB6" s="121">
        <v>41.536273115220389</v>
      </c>
      <c r="DC6" s="114">
        <v>43.541835905767655</v>
      </c>
      <c r="DD6" s="114">
        <v>58.312517346655611</v>
      </c>
      <c r="DE6" s="128">
        <v>49.837662337662358</v>
      </c>
      <c r="DF6" s="121">
        <v>42.177998894416859</v>
      </c>
      <c r="DG6" s="121">
        <v>59.823399558498842</v>
      </c>
      <c r="DH6" s="114">
        <v>49.480415667465913</v>
      </c>
      <c r="DI6" s="114">
        <v>38.450637694851167</v>
      </c>
      <c r="DJ6" s="128">
        <v>59.738088604067968</v>
      </c>
      <c r="DK6" s="121">
        <v>48.17192296957851</v>
      </c>
      <c r="DL6" s="121">
        <v>40.113985094256904</v>
      </c>
      <c r="DM6" s="121">
        <v>58.634538152610574</v>
      </c>
      <c r="DN6" s="121">
        <v>50.529542920847227</v>
      </c>
      <c r="DO6" s="128">
        <v>41.261550823623914</v>
      </c>
      <c r="DP6" s="121">
        <v>58.683348227584133</v>
      </c>
      <c r="DQ6" s="121">
        <v>53.540993241257652</v>
      </c>
      <c r="DR6" s="121">
        <v>43.291666666666721</v>
      </c>
      <c r="DS6" s="121" t="s">
        <v>286</v>
      </c>
      <c r="DT6" s="128" t="s">
        <v>286</v>
      </c>
      <c r="DU6" s="131" t="s">
        <v>286</v>
      </c>
      <c r="DV6" s="131">
        <v>51.197846567967645</v>
      </c>
      <c r="DW6" s="114">
        <v>27.391874180864971</v>
      </c>
      <c r="DX6" s="131">
        <v>18.481244281793245</v>
      </c>
      <c r="DY6" s="128">
        <v>54.606500134300362</v>
      </c>
      <c r="DZ6" s="128">
        <v>28.034282554603255</v>
      </c>
      <c r="EA6" s="128">
        <v>22.731201382886848</v>
      </c>
      <c r="EB6" s="128">
        <v>55.555555555555458</v>
      </c>
      <c r="EC6" s="128">
        <v>37.928199506714108</v>
      </c>
      <c r="ED6" s="128">
        <v>32.568262762168516</v>
      </c>
      <c r="EE6" s="128">
        <v>54.289813486370186</v>
      </c>
      <c r="EF6" s="128">
        <v>40.086956521739189</v>
      </c>
      <c r="EG6" s="128">
        <v>37.154639175257678</v>
      </c>
      <c r="EH6" s="128" t="s">
        <v>286</v>
      </c>
      <c r="EI6" s="128" t="s">
        <v>286</v>
      </c>
      <c r="EJ6" s="128" t="s">
        <v>286</v>
      </c>
      <c r="EK6" s="128">
        <v>90.615835777126108</v>
      </c>
      <c r="EL6" s="121">
        <v>81.114873665016916</v>
      </c>
      <c r="EM6" s="121">
        <v>77.97456857402365</v>
      </c>
      <c r="EN6" s="121">
        <v>91.28947368421035</v>
      </c>
      <c r="EO6" s="121">
        <v>79.802955665024541</v>
      </c>
      <c r="EP6" s="128">
        <v>78.877463581833723</v>
      </c>
      <c r="EQ6" s="121">
        <v>92.437610284850251</v>
      </c>
      <c r="ER6" s="121">
        <v>83.23855943677232</v>
      </c>
      <c r="ES6" s="121">
        <v>81.132075471698144</v>
      </c>
      <c r="ET6" s="121">
        <v>92.192275632120143</v>
      </c>
      <c r="EU6" s="128">
        <v>83.914285714285853</v>
      </c>
      <c r="EV6" s="121">
        <v>82.509194932570594</v>
      </c>
      <c r="EW6" s="121">
        <v>86.731222193142926</v>
      </c>
      <c r="EX6" s="121">
        <v>68.191653786707818</v>
      </c>
      <c r="EY6" s="121">
        <v>70.026109660574363</v>
      </c>
      <c r="EZ6" s="128">
        <v>88.921360255047958</v>
      </c>
      <c r="FA6" s="121">
        <v>73.882536382536443</v>
      </c>
      <c r="FB6" s="121">
        <v>73.576309794988674</v>
      </c>
      <c r="FC6" s="121">
        <v>89.428121720881123</v>
      </c>
      <c r="FD6" s="121">
        <v>72.219193020719587</v>
      </c>
      <c r="FE6" s="128">
        <v>73.396065012831428</v>
      </c>
      <c r="FF6" s="121">
        <v>90.641779596011247</v>
      </c>
      <c r="FG6" s="121">
        <v>76.754984976782183</v>
      </c>
      <c r="FH6" s="121">
        <v>73.63242817788273</v>
      </c>
      <c r="FI6" s="121">
        <v>89.758865248226769</v>
      </c>
      <c r="FJ6" s="128">
        <v>76.64359861591717</v>
      </c>
      <c r="FK6" s="121">
        <v>75.371900826446179</v>
      </c>
      <c r="FL6" s="121" t="s">
        <v>286</v>
      </c>
      <c r="FM6" s="121">
        <v>25.229513770826291</v>
      </c>
      <c r="FN6" s="121">
        <v>53.4792368125702</v>
      </c>
      <c r="FO6" s="128" t="s">
        <v>286</v>
      </c>
      <c r="FP6" s="121">
        <v>19.831591173054544</v>
      </c>
      <c r="FQ6" s="121">
        <v>50.454328072692512</v>
      </c>
      <c r="FR6" s="121" t="s">
        <v>286</v>
      </c>
      <c r="FS6" s="121">
        <v>18.815224063842884</v>
      </c>
      <c r="FT6" s="128">
        <v>47.368421052631504</v>
      </c>
      <c r="FU6" s="121" t="s">
        <v>286</v>
      </c>
      <c r="FV6" s="121">
        <v>19.187289948059849</v>
      </c>
      <c r="FW6" s="121">
        <v>50.698264917477722</v>
      </c>
      <c r="FX6" s="121" t="s">
        <v>286</v>
      </c>
      <c r="FY6" s="128">
        <v>21.484375000000043</v>
      </c>
      <c r="FZ6" s="121">
        <v>49.445392491467636</v>
      </c>
      <c r="GA6" s="121" t="s">
        <v>286</v>
      </c>
      <c r="GB6" s="121">
        <v>45.353675450762921</v>
      </c>
      <c r="GC6" s="121">
        <v>61.930010604453834</v>
      </c>
      <c r="GD6" s="128" t="s">
        <v>286</v>
      </c>
      <c r="GE6" s="121">
        <v>50.606060606060645</v>
      </c>
      <c r="GF6" s="121">
        <v>59.828244274809158</v>
      </c>
      <c r="GG6" s="121" t="s">
        <v>286</v>
      </c>
      <c r="GH6" s="121">
        <v>52.596314907872717</v>
      </c>
      <c r="GI6" s="128">
        <v>62.092130518234079</v>
      </c>
      <c r="GJ6" s="121" t="s">
        <v>286</v>
      </c>
      <c r="GK6" s="121">
        <v>41.983471074380212</v>
      </c>
      <c r="GL6" s="121">
        <v>52.118644067796623</v>
      </c>
      <c r="GM6" s="130" t="s">
        <v>286</v>
      </c>
      <c r="GN6" s="128">
        <v>44.976816074188598</v>
      </c>
      <c r="GO6" s="121">
        <v>51.745200698080318</v>
      </c>
      <c r="GP6" s="121" t="s">
        <v>286</v>
      </c>
      <c r="GQ6" s="121">
        <v>46.121883656509716</v>
      </c>
      <c r="GR6" s="121">
        <v>68.710359408033725</v>
      </c>
      <c r="GS6" s="128" t="s">
        <v>286</v>
      </c>
      <c r="GT6" s="121">
        <v>51.829268292682976</v>
      </c>
      <c r="GU6" s="121">
        <v>65.071770334928175</v>
      </c>
      <c r="GV6" s="121" t="s">
        <v>286</v>
      </c>
      <c r="GW6" s="121">
        <v>52.45346869712349</v>
      </c>
      <c r="GX6" s="128">
        <v>68.678160919540261</v>
      </c>
      <c r="GY6" s="128" t="s">
        <v>286</v>
      </c>
      <c r="GZ6" s="128">
        <v>50.655737704918053</v>
      </c>
      <c r="HA6" s="128">
        <v>64.00679117147709</v>
      </c>
      <c r="HB6" s="128" t="s">
        <v>286</v>
      </c>
      <c r="HC6" s="128">
        <v>51.16279069767441</v>
      </c>
      <c r="HD6" s="128">
        <v>63.454861111111128</v>
      </c>
      <c r="HE6" s="128" t="s">
        <v>286</v>
      </c>
      <c r="HF6" s="128">
        <v>39.970282317979198</v>
      </c>
      <c r="HG6" s="128">
        <v>59.891304347826136</v>
      </c>
      <c r="HH6" s="128" t="s">
        <v>286</v>
      </c>
      <c r="HI6" s="128">
        <v>40.901771336553949</v>
      </c>
      <c r="HJ6" s="128">
        <v>62.686567164179081</v>
      </c>
      <c r="HK6" s="128" t="s">
        <v>286</v>
      </c>
      <c r="HL6" s="121">
        <v>38.365896980461841</v>
      </c>
      <c r="HM6" s="121">
        <v>62.673267326732663</v>
      </c>
      <c r="HN6" s="121" t="s">
        <v>286</v>
      </c>
      <c r="HO6" s="121">
        <v>38.214285714285744</v>
      </c>
      <c r="HP6" s="128">
        <v>58.83905013192615</v>
      </c>
      <c r="HQ6" s="121" t="s">
        <v>286</v>
      </c>
      <c r="HR6" s="121">
        <v>31.301482701812201</v>
      </c>
      <c r="HS6" s="121">
        <v>61.746174617461747</v>
      </c>
      <c r="HT6" s="129" t="s">
        <v>286</v>
      </c>
      <c r="HU6" s="128">
        <v>54.057971014492814</v>
      </c>
      <c r="HV6" s="114">
        <v>40.021574973031242</v>
      </c>
      <c r="HW6" s="114" t="s">
        <v>286</v>
      </c>
      <c r="HX6" s="114">
        <v>57.987220447284372</v>
      </c>
      <c r="HY6" s="114">
        <v>43.63277393879563</v>
      </c>
      <c r="HZ6" s="114" t="s">
        <v>286</v>
      </c>
      <c r="IA6" s="114">
        <v>57.465277777777807</v>
      </c>
      <c r="IB6" s="114">
        <v>43.529411764705905</v>
      </c>
      <c r="IC6" s="114" t="s">
        <v>286</v>
      </c>
      <c r="ID6" s="114">
        <v>60.616438356164352</v>
      </c>
      <c r="IE6" s="114">
        <v>44.145706851691202</v>
      </c>
      <c r="IF6" s="114" t="s">
        <v>286</v>
      </c>
      <c r="IG6" s="114">
        <v>55.858747993579463</v>
      </c>
      <c r="IH6" s="114">
        <v>46.48263579697246</v>
      </c>
      <c r="II6" s="114" t="s">
        <v>286</v>
      </c>
      <c r="IJ6" s="114">
        <v>64.131994261119047</v>
      </c>
      <c r="IK6" s="114">
        <v>53.854389721627385</v>
      </c>
      <c r="IL6" s="114" t="s">
        <v>286</v>
      </c>
      <c r="IM6" s="114">
        <v>68.203497615262307</v>
      </c>
      <c r="IN6" s="114">
        <v>55.879494655004848</v>
      </c>
      <c r="IO6" s="114" t="s">
        <v>286</v>
      </c>
      <c r="IP6" s="114">
        <v>65.803108808290176</v>
      </c>
      <c r="IQ6" s="114">
        <v>58.914728682170562</v>
      </c>
      <c r="IR6" s="114" t="s">
        <v>286</v>
      </c>
      <c r="IS6" s="114">
        <v>70.118845500848849</v>
      </c>
      <c r="IT6" s="114">
        <v>59.896729776247888</v>
      </c>
      <c r="IU6" s="114" t="s">
        <v>286</v>
      </c>
      <c r="IV6" s="114">
        <v>67.524115755627037</v>
      </c>
      <c r="IW6" s="114">
        <v>62.478031634446374</v>
      </c>
      <c r="IX6" s="150" t="s">
        <v>1754</v>
      </c>
      <c r="IY6" s="150" t="s">
        <v>1753</v>
      </c>
      <c r="IZ6" s="150" t="s">
        <v>1752</v>
      </c>
      <c r="JA6" s="150" t="s">
        <v>1751</v>
      </c>
      <c r="JB6" s="155" t="s">
        <v>1750</v>
      </c>
      <c r="JC6" s="114" t="s">
        <v>1749</v>
      </c>
      <c r="JD6" s="114" t="s">
        <v>1748</v>
      </c>
      <c r="JE6" s="114" t="s">
        <v>286</v>
      </c>
      <c r="JF6" s="114" t="str">
        <f t="shared" si="0"/>
        <v>--</v>
      </c>
      <c r="JG6" s="114" t="str">
        <f t="shared" si="0"/>
        <v>--</v>
      </c>
      <c r="JH6" s="114" t="str">
        <f t="shared" si="0"/>
        <v>--</v>
      </c>
      <c r="JI6" s="114" t="str">
        <f t="shared" si="0"/>
        <v>--</v>
      </c>
      <c r="JJ6" s="114" t="str">
        <f t="shared" si="0"/>
        <v>--</v>
      </c>
      <c r="JK6" s="114" t="str">
        <f t="shared" si="0"/>
        <v>--</v>
      </c>
      <c r="JL6" s="114" t="str">
        <f t="shared" si="0"/>
        <v>--</v>
      </c>
      <c r="JM6" s="114" t="str">
        <f t="shared" si="0"/>
        <v>--</v>
      </c>
      <c r="JN6" s="114" t="str">
        <f t="shared" si="0"/>
        <v>--</v>
      </c>
      <c r="JO6" s="114" t="str">
        <f t="shared" si="0"/>
        <v>--</v>
      </c>
      <c r="JP6" s="114" t="str">
        <f t="shared" si="1"/>
        <v>--</v>
      </c>
      <c r="JQ6" s="114" t="str">
        <f t="shared" si="1"/>
        <v>--</v>
      </c>
      <c r="JR6" s="114" t="str">
        <f t="shared" si="1"/>
        <v>--</v>
      </c>
      <c r="JS6" s="114" t="str">
        <f t="shared" si="1"/>
        <v>--</v>
      </c>
      <c r="JT6" s="114" t="str">
        <f t="shared" si="1"/>
        <v>--</v>
      </c>
      <c r="JU6" s="114" t="str">
        <f t="shared" si="1"/>
        <v>--</v>
      </c>
      <c r="JV6" s="114" t="str">
        <f t="shared" si="1"/>
        <v>--</v>
      </c>
      <c r="JW6" s="114" t="str">
        <f t="shared" si="1"/>
        <v>--</v>
      </c>
      <c r="JX6" s="114" t="str">
        <f t="shared" si="1"/>
        <v>--</v>
      </c>
      <c r="JY6" s="114" t="str">
        <f t="shared" si="1"/>
        <v>--</v>
      </c>
      <c r="JZ6" s="114" t="str">
        <f t="shared" si="2"/>
        <v>--</v>
      </c>
      <c r="KA6" s="114" t="str">
        <f t="shared" si="2"/>
        <v>--</v>
      </c>
      <c r="KB6" s="114" t="str">
        <f t="shared" si="2"/>
        <v>--</v>
      </c>
      <c r="KC6" s="114" t="str">
        <f t="shared" si="2"/>
        <v>--</v>
      </c>
      <c r="KD6" s="114" t="str">
        <f t="shared" si="2"/>
        <v>--</v>
      </c>
      <c r="KE6" s="114" t="str">
        <f t="shared" si="2"/>
        <v>--</v>
      </c>
      <c r="KF6" s="114" t="str">
        <f t="shared" si="2"/>
        <v>--</v>
      </c>
      <c r="KG6" s="114" t="str">
        <f t="shared" si="2"/>
        <v>--</v>
      </c>
      <c r="KH6" s="114" t="str">
        <f t="shared" si="2"/>
        <v>--</v>
      </c>
      <c r="KI6" s="114" t="str">
        <f t="shared" si="2"/>
        <v>--</v>
      </c>
      <c r="KJ6" s="114" t="str">
        <f t="shared" si="3"/>
        <v>--</v>
      </c>
      <c r="KK6" s="114" t="str">
        <f t="shared" si="3"/>
        <v>--</v>
      </c>
      <c r="KL6" s="114" t="str">
        <f t="shared" si="3"/>
        <v>--</v>
      </c>
      <c r="KM6" s="114" t="str">
        <f t="shared" si="3"/>
        <v>--</v>
      </c>
      <c r="KN6" s="114" t="str">
        <f t="shared" si="3"/>
        <v>--</v>
      </c>
      <c r="KO6" s="114" t="str">
        <f t="shared" si="3"/>
        <v>--</v>
      </c>
      <c r="KP6" s="150" t="s">
        <v>1754</v>
      </c>
      <c r="KQ6" s="150" t="s">
        <v>1753</v>
      </c>
      <c r="KR6" s="150" t="s">
        <v>1752</v>
      </c>
      <c r="KS6" s="150" t="s">
        <v>1751</v>
      </c>
      <c r="KT6" s="155" t="s">
        <v>1750</v>
      </c>
      <c r="KU6" s="114" t="s">
        <v>1749</v>
      </c>
      <c r="KV6" s="114" t="s">
        <v>1748</v>
      </c>
      <c r="KW6" s="114" t="s">
        <v>1747</v>
      </c>
      <c r="KX6" s="114" t="s">
        <v>1746</v>
      </c>
      <c r="KY6" s="114" t="s">
        <v>1746</v>
      </c>
      <c r="KZ6" s="114" t="str">
        <f t="shared" si="4"/>
        <v>--</v>
      </c>
      <c r="LA6" s="114" t="str">
        <f t="shared" si="4"/>
        <v>--</v>
      </c>
      <c r="LB6" s="114" t="str">
        <f t="shared" si="4"/>
        <v>--</v>
      </c>
      <c r="LC6" s="114" t="str">
        <f t="shared" si="4"/>
        <v>--</v>
      </c>
      <c r="LD6" s="114" t="str">
        <f t="shared" si="4"/>
        <v>--</v>
      </c>
      <c r="LE6" s="219">
        <v>82.742455317902596</v>
      </c>
      <c r="LF6" s="219">
        <v>79.9876084262701</v>
      </c>
      <c r="LG6" s="219">
        <v>79.942000966650497</v>
      </c>
      <c r="LH6" s="219">
        <v>86.350737797956896</v>
      </c>
      <c r="LI6" s="219">
        <v>83.856626840789204</v>
      </c>
      <c r="LJ6" s="219">
        <v>82.993651854326799</v>
      </c>
      <c r="LK6" s="219">
        <v>67.088607594936605</v>
      </c>
      <c r="LL6" s="219">
        <v>66.915422885572099</v>
      </c>
      <c r="LM6" s="219">
        <v>64.427259545674005</v>
      </c>
      <c r="LN6" s="219">
        <v>71.327081557260499</v>
      </c>
      <c r="LO6" s="219">
        <v>71.199113818886701</v>
      </c>
      <c r="LP6" s="219">
        <v>68.505516549648604</v>
      </c>
      <c r="LQ6" s="219">
        <v>77.317073170731902</v>
      </c>
      <c r="LR6" s="219">
        <v>76.106194690265497</v>
      </c>
      <c r="LS6" s="219">
        <v>74.391534391534293</v>
      </c>
      <c r="LT6" s="219">
        <v>77.210388094543305</v>
      </c>
      <c r="LU6" s="219">
        <v>78.064329179947705</v>
      </c>
      <c r="LV6" s="219">
        <v>75.897255453905998</v>
      </c>
      <c r="LW6" s="219">
        <v>42.748555792034097</v>
      </c>
      <c r="LX6" s="219">
        <v>37.563451776649799</v>
      </c>
      <c r="LY6" s="219">
        <v>34.034718569174103</v>
      </c>
      <c r="LZ6" s="219">
        <v>47.639860139860097</v>
      </c>
      <c r="MA6" s="219">
        <v>41.797101449275402</v>
      </c>
      <c r="MB6" s="219">
        <v>40.709518791710401</v>
      </c>
      <c r="MC6" s="219">
        <v>82.416918429002905</v>
      </c>
      <c r="MD6" s="219">
        <v>81.369587109768403</v>
      </c>
      <c r="ME6" s="219">
        <v>78.203781512605005</v>
      </c>
      <c r="MF6" s="219">
        <v>84.018664333624898</v>
      </c>
      <c r="MG6" s="219">
        <v>82.611207394569604</v>
      </c>
      <c r="MH6" s="219">
        <v>77.606717984604501</v>
      </c>
      <c r="MI6" s="219">
        <v>72.060150375939799</v>
      </c>
      <c r="MJ6" s="219">
        <v>68.833780160857799</v>
      </c>
      <c r="MK6" s="219">
        <v>68.274777136864202</v>
      </c>
      <c r="ML6" s="219">
        <v>75.567850902737405</v>
      </c>
      <c r="MM6" s="219">
        <v>73.055796472969107</v>
      </c>
      <c r="MN6" s="219">
        <v>68.6494051784465</v>
      </c>
      <c r="MO6" s="128" t="str">
        <f t="shared" si="5"/>
        <v>--</v>
      </c>
      <c r="MP6" s="219">
        <v>14.320096269554799</v>
      </c>
      <c r="MQ6" s="219">
        <v>37.311703360370799</v>
      </c>
      <c r="MR6" s="128" t="str">
        <f t="shared" si="6"/>
        <v>--</v>
      </c>
      <c r="MS6" s="219">
        <v>11.6810059563203</v>
      </c>
      <c r="MT6" s="219">
        <v>34.655688622754603</v>
      </c>
      <c r="MU6" s="128" t="str">
        <f t="shared" si="7"/>
        <v>--</v>
      </c>
      <c r="MV6" s="219">
        <v>46.6666666666667</v>
      </c>
      <c r="MW6" s="219">
        <v>62.197092084006499</v>
      </c>
      <c r="MX6" s="128" t="str">
        <f t="shared" si="8"/>
        <v>--</v>
      </c>
      <c r="MY6" s="219">
        <v>54.819277108433802</v>
      </c>
      <c r="MZ6" s="219">
        <v>61.657458563535897</v>
      </c>
      <c r="NA6" s="128" t="str">
        <f t="shared" si="9"/>
        <v>--</v>
      </c>
      <c r="NB6" s="219">
        <v>54.434250764525999</v>
      </c>
      <c r="NC6" s="219">
        <v>69.726247987117503</v>
      </c>
      <c r="ND6" s="128" t="str">
        <f t="shared" si="10"/>
        <v>--</v>
      </c>
      <c r="NE6" s="219">
        <v>64.634146341463406</v>
      </c>
      <c r="NF6" s="219">
        <v>68.660022148394205</v>
      </c>
      <c r="NG6" s="128" t="str">
        <f t="shared" si="11"/>
        <v>--</v>
      </c>
      <c r="NH6" s="219">
        <v>65.6534954407296</v>
      </c>
      <c r="NI6" s="219">
        <v>67.834394904458605</v>
      </c>
      <c r="NJ6" s="128" t="str">
        <f t="shared" si="12"/>
        <v>--</v>
      </c>
      <c r="NK6" s="219">
        <v>63.095238095238102</v>
      </c>
      <c r="NL6" s="219">
        <v>61.123348017621197</v>
      </c>
      <c r="NM6" s="220">
        <v>87.976346911958103</v>
      </c>
      <c r="NN6" s="220">
        <v>92.268041237113593</v>
      </c>
      <c r="NO6" s="220">
        <v>72.080714521998104</v>
      </c>
      <c r="NP6" s="220">
        <v>75.103305785123993</v>
      </c>
      <c r="NQ6" s="220">
        <v>78.466898954703794</v>
      </c>
      <c r="NR6" s="220">
        <v>81.148429035753097</v>
      </c>
      <c r="NS6" s="220">
        <v>71.303433777154893</v>
      </c>
      <c r="NT6" s="220">
        <v>76.138828633405694</v>
      </c>
      <c r="NU6" s="220">
        <v>90.840220385675096</v>
      </c>
      <c r="NV6" s="220">
        <v>90.770901194353996</v>
      </c>
      <c r="NW6" s="220">
        <v>86.605629026788606</v>
      </c>
      <c r="NX6" s="220">
        <v>87.973997833152794</v>
      </c>
      <c r="NY6" s="128" t="str">
        <f t="shared" si="13"/>
        <v>--</v>
      </c>
      <c r="NZ6" s="128" t="str">
        <f t="shared" si="13"/>
        <v>--</v>
      </c>
      <c r="OA6" s="128" t="str">
        <f t="shared" si="13"/>
        <v>--</v>
      </c>
      <c r="OB6" s="128" t="str">
        <f t="shared" si="13"/>
        <v>--</v>
      </c>
      <c r="OC6" s="128" t="str">
        <f t="shared" si="13"/>
        <v>--</v>
      </c>
      <c r="OD6" s="128" t="str">
        <f t="shared" si="13"/>
        <v>--</v>
      </c>
      <c r="OE6" s="128" t="str">
        <f t="shared" si="13"/>
        <v>--</v>
      </c>
      <c r="OF6" s="128" t="str">
        <f t="shared" si="13"/>
        <v>--</v>
      </c>
      <c r="OG6" s="222">
        <v>53.607528755663999</v>
      </c>
      <c r="OH6" s="222">
        <v>34.133009413908297</v>
      </c>
      <c r="OI6" s="222">
        <v>33.896016205266797</v>
      </c>
      <c r="OJ6" s="222">
        <v>27.693116132422499</v>
      </c>
      <c r="OK6" s="222">
        <v>61.941112322791703</v>
      </c>
      <c r="OL6" s="222">
        <v>41.479099678456699</v>
      </c>
      <c r="OM6" s="222">
        <v>36.576889661164202</v>
      </c>
      <c r="ON6" s="222">
        <v>33.181179775280903</v>
      </c>
      <c r="OO6" s="114" t="s">
        <v>2445</v>
      </c>
      <c r="OP6" s="114" t="s">
        <v>2446</v>
      </c>
      <c r="OQ6" s="300">
        <v>80.67504963600247</v>
      </c>
      <c r="OR6" s="300">
        <v>68.593563766388513</v>
      </c>
      <c r="OS6" s="300">
        <v>69.401993355481878</v>
      </c>
      <c r="OT6" s="300">
        <v>71.421188630490761</v>
      </c>
      <c r="OU6" s="300">
        <v>82.773564463705341</v>
      </c>
      <c r="OV6" s="300">
        <v>73.652173913043612</v>
      </c>
      <c r="OW6" s="300">
        <v>74.884925201381023</v>
      </c>
      <c r="OX6" s="300">
        <v>75.390489413398214</v>
      </c>
      <c r="OZ6" s="380">
        <v>77.65984331564313</v>
      </c>
      <c r="PA6" s="381">
        <v>75.131302521008294</v>
      </c>
      <c r="PB6" s="381">
        <v>75.721231766612789</v>
      </c>
      <c r="PC6" s="381">
        <v>73.30293819655526</v>
      </c>
      <c r="PD6" s="380">
        <v>67.393509127788988</v>
      </c>
      <c r="PE6" s="381">
        <v>41.178017354720005</v>
      </c>
      <c r="PF6" s="381">
        <v>34.719064631373868</v>
      </c>
      <c r="PG6" s="381">
        <v>38.266599087683758</v>
      </c>
      <c r="PH6" s="380">
        <v>52.521650534895585</v>
      </c>
      <c r="PI6" s="381">
        <v>37.868421052631419</v>
      </c>
      <c r="PJ6" s="381">
        <v>33.766233766233718</v>
      </c>
      <c r="PK6" s="381">
        <v>32.724505327245126</v>
      </c>
      <c r="PL6" s="380">
        <v>87.607486090035408</v>
      </c>
      <c r="PM6" s="381">
        <v>82.328264289459895</v>
      </c>
      <c r="PN6" s="381">
        <v>77.52189425883877</v>
      </c>
      <c r="PO6" s="381">
        <v>74.02531645569627</v>
      </c>
      <c r="PP6" s="380">
        <v>83.412797992471482</v>
      </c>
      <c r="PQ6" s="381">
        <v>73.378661087866234</v>
      </c>
      <c r="PR6" s="381">
        <v>67.184969225785579</v>
      </c>
      <c r="PS6" s="381">
        <v>65.738866396761139</v>
      </c>
      <c r="PT6" s="378" t="str">
        <f t="shared" ref="PT6:PW21" si="14">"--"</f>
        <v>--</v>
      </c>
      <c r="PU6" s="378" t="str">
        <f t="shared" si="14"/>
        <v>--</v>
      </c>
      <c r="PV6" s="381">
        <v>10.816777041942576</v>
      </c>
      <c r="PW6" s="381">
        <v>31.873905429071829</v>
      </c>
      <c r="PX6" s="378" t="str">
        <f t="shared" ref="PX6:QA69" si="15">"--"</f>
        <v>--</v>
      </c>
      <c r="PY6" s="378" t="str">
        <f t="shared" si="15"/>
        <v>--</v>
      </c>
      <c r="PZ6" s="381">
        <v>62.724014336917556</v>
      </c>
      <c r="QA6" s="381">
        <v>68.333333333333343</v>
      </c>
      <c r="QB6" s="378" t="str">
        <f t="shared" ref="QB6:QE69" si="16">"--"</f>
        <v>--</v>
      </c>
      <c r="QC6" s="378" t="str">
        <f t="shared" si="16"/>
        <v>--</v>
      </c>
      <c r="QD6" s="381">
        <v>67.266187050359704</v>
      </c>
      <c r="QE6" s="381">
        <v>75.278810408921885</v>
      </c>
      <c r="QF6" s="378" t="str">
        <f t="shared" ref="QF6:QI21" si="17">"--"</f>
        <v>--</v>
      </c>
      <c r="QG6" s="378" t="str">
        <f t="shared" si="17"/>
        <v>--</v>
      </c>
      <c r="QH6" s="381">
        <v>67.266187050359605</v>
      </c>
      <c r="QI6" s="381">
        <v>62.803738317757009</v>
      </c>
      <c r="QJ6" s="161" t="s">
        <v>2621</v>
      </c>
    </row>
    <row r="7" spans="1:498" x14ac:dyDescent="0.25">
      <c r="A7" s="114">
        <v>3</v>
      </c>
      <c r="B7" s="93" t="s">
        <v>4</v>
      </c>
      <c r="C7" s="126">
        <v>38.153846153846139</v>
      </c>
      <c r="D7" s="126">
        <v>28.97727272727272</v>
      </c>
      <c r="E7" s="126">
        <v>28.017241379310363</v>
      </c>
      <c r="F7" s="126">
        <v>44.3213296398892</v>
      </c>
      <c r="G7" s="126">
        <v>38.805970149253753</v>
      </c>
      <c r="H7" s="126">
        <v>36.363636363636395</v>
      </c>
      <c r="I7" s="126">
        <v>58.075601374570439</v>
      </c>
      <c r="J7" s="126">
        <v>52.999999999999979</v>
      </c>
      <c r="K7" s="126">
        <v>53.571428571428598</v>
      </c>
      <c r="L7" s="126">
        <v>61</v>
      </c>
      <c r="M7" s="128">
        <v>59</v>
      </c>
      <c r="N7" s="128">
        <v>62.436548223350279</v>
      </c>
      <c r="O7" s="128">
        <v>71.962616822429922</v>
      </c>
      <c r="P7" s="128">
        <v>65.677966101694906</v>
      </c>
      <c r="Q7" s="128">
        <v>69.191919191919155</v>
      </c>
      <c r="R7" s="128">
        <v>89.783281733746122</v>
      </c>
      <c r="S7" s="128">
        <v>85.552407932011377</v>
      </c>
      <c r="T7" s="128">
        <v>86.382978723404236</v>
      </c>
      <c r="U7" s="128">
        <v>88.300835654596128</v>
      </c>
      <c r="V7" s="128">
        <v>83.136094674556219</v>
      </c>
      <c r="W7" s="128">
        <v>81.858407079646042</v>
      </c>
      <c r="X7" s="128">
        <v>83.97212543554005</v>
      </c>
      <c r="Y7" s="128">
        <v>81.372549019607902</v>
      </c>
      <c r="Z7" s="128">
        <v>81.609195402298866</v>
      </c>
      <c r="AA7" s="128">
        <v>89</v>
      </c>
      <c r="AB7" s="132">
        <v>80.272108843537438</v>
      </c>
      <c r="AC7" s="132">
        <v>84</v>
      </c>
      <c r="AD7" s="132">
        <v>85.849056603773604</v>
      </c>
      <c r="AE7" s="132">
        <v>84.482758620689594</v>
      </c>
      <c r="AF7" s="128">
        <v>81.000000000000043</v>
      </c>
      <c r="AG7" s="126">
        <v>70.461538461538453</v>
      </c>
      <c r="AH7" s="126">
        <v>63.661971830985941</v>
      </c>
      <c r="AI7" s="133">
        <v>64.255319148936138</v>
      </c>
      <c r="AJ7" s="133">
        <v>67.877094972067056</v>
      </c>
      <c r="AK7" s="128">
        <v>63.716814159292049</v>
      </c>
      <c r="AL7" s="128">
        <v>60.619469026548664</v>
      </c>
      <c r="AM7" s="128">
        <v>71.280276816609032</v>
      </c>
      <c r="AN7" s="128">
        <v>59.999999999999986</v>
      </c>
      <c r="AO7" s="128">
        <v>66.923076923076977</v>
      </c>
      <c r="AP7" s="128">
        <v>72</v>
      </c>
      <c r="AQ7" s="128">
        <v>63</v>
      </c>
      <c r="AR7" s="128">
        <v>69</v>
      </c>
      <c r="AS7" s="128">
        <v>70.000000000000043</v>
      </c>
      <c r="AT7" s="128">
        <v>69.787234042553195</v>
      </c>
      <c r="AU7" s="128">
        <v>65.174129353233866</v>
      </c>
      <c r="AV7" s="128">
        <v>17.61006289308175</v>
      </c>
      <c r="AW7" s="128">
        <v>20.11331444759206</v>
      </c>
      <c r="AX7" s="132">
        <v>22.317596566523608</v>
      </c>
      <c r="AY7" s="132">
        <v>18.749999999999979</v>
      </c>
      <c r="AZ7" s="132">
        <v>19.764011799410032</v>
      </c>
      <c r="BA7" s="132">
        <v>22.368421052631589</v>
      </c>
      <c r="BB7" s="128">
        <v>19.366197183098603</v>
      </c>
      <c r="BC7" s="132">
        <v>18.936877076411967</v>
      </c>
      <c r="BD7" s="132">
        <v>19.767441860465112</v>
      </c>
      <c r="BE7" s="132">
        <v>15</v>
      </c>
      <c r="BF7" s="132">
        <v>18.900343642611688</v>
      </c>
      <c r="BG7" s="128">
        <v>15.736040609137056</v>
      </c>
      <c r="BH7" s="121">
        <v>12.918660287081345</v>
      </c>
      <c r="BI7" s="121">
        <v>19.911504424778759</v>
      </c>
      <c r="BJ7" s="121">
        <v>16.326530612244902</v>
      </c>
      <c r="BK7" s="121">
        <v>13.207547169811328</v>
      </c>
      <c r="BL7" s="128">
        <v>9.6317280453257776</v>
      </c>
      <c r="BM7" s="121">
        <v>10.300429184549357</v>
      </c>
      <c r="BN7" s="114">
        <v>13.068181818181809</v>
      </c>
      <c r="BO7" s="114">
        <v>10.914454277286126</v>
      </c>
      <c r="BP7" s="114">
        <v>6.5789473684210522</v>
      </c>
      <c r="BQ7" s="128">
        <v>14.084507042253515</v>
      </c>
      <c r="BR7" s="121">
        <v>16.556291390728472</v>
      </c>
      <c r="BS7" s="121">
        <v>9.7276264591439698</v>
      </c>
      <c r="BT7" s="121">
        <v>8.5409252669039084</v>
      </c>
      <c r="BU7" s="128">
        <v>11.262798634812288</v>
      </c>
      <c r="BV7" s="121">
        <v>11.05527638190955</v>
      </c>
      <c r="BW7" s="121">
        <v>8.2524271844660237</v>
      </c>
      <c r="BX7" s="121">
        <v>10.619469026548671</v>
      </c>
      <c r="BY7" s="128">
        <v>11.734693877551019</v>
      </c>
      <c r="BZ7" s="121">
        <v>66.975308641975246</v>
      </c>
      <c r="CA7" s="121">
        <v>72.598870056497134</v>
      </c>
      <c r="CB7" s="121">
        <v>78.540772532188882</v>
      </c>
      <c r="CC7" s="128">
        <v>74.999999999999929</v>
      </c>
      <c r="CD7" s="121">
        <v>72.886297376093253</v>
      </c>
      <c r="CE7" s="121">
        <v>76.211453744493397</v>
      </c>
      <c r="CF7" s="121">
        <v>65.156794425087085</v>
      </c>
      <c r="CG7" s="128">
        <v>72.459016393442582</v>
      </c>
      <c r="CH7" s="121">
        <v>78.378378378378329</v>
      </c>
      <c r="CI7" s="121">
        <v>72</v>
      </c>
      <c r="CJ7" s="121">
        <v>65</v>
      </c>
      <c r="CK7" s="121">
        <v>80.5</v>
      </c>
      <c r="CL7" s="121">
        <v>79.047619047619008</v>
      </c>
      <c r="CM7" s="121">
        <v>74.248927038626562</v>
      </c>
      <c r="CN7" s="121">
        <v>79.000000000000014</v>
      </c>
      <c r="CO7" s="121" t="s">
        <v>286</v>
      </c>
      <c r="CP7" s="128" t="s">
        <v>286</v>
      </c>
      <c r="CQ7" s="121" t="s">
        <v>286</v>
      </c>
      <c r="CR7" s="121">
        <v>63.788300835654589</v>
      </c>
      <c r="CS7" s="114">
        <v>30.701754385964918</v>
      </c>
      <c r="CT7" s="114">
        <v>37.444933920704834</v>
      </c>
      <c r="CU7" s="128">
        <v>62.020905923344948</v>
      </c>
      <c r="CV7" s="121">
        <v>36.92810457516341</v>
      </c>
      <c r="CW7" s="121">
        <v>39.534883720930232</v>
      </c>
      <c r="CX7" s="114">
        <v>64</v>
      </c>
      <c r="CY7" s="114">
        <v>43</v>
      </c>
      <c r="CZ7" s="128">
        <v>48</v>
      </c>
      <c r="DA7" s="121">
        <v>68.75</v>
      </c>
      <c r="DB7" s="121">
        <v>53.246753246753272</v>
      </c>
      <c r="DC7" s="114">
        <v>50.499999999999979</v>
      </c>
      <c r="DD7" s="114">
        <v>58.805031446540923</v>
      </c>
      <c r="DE7" s="128">
        <v>54.519774011299404</v>
      </c>
      <c r="DF7" s="121">
        <v>51.528384279475979</v>
      </c>
      <c r="DG7" s="121">
        <v>69.55307262569832</v>
      </c>
      <c r="DH7" s="114">
        <v>57.817109144542783</v>
      </c>
      <c r="DI7" s="114">
        <v>48.45814977973567</v>
      </c>
      <c r="DJ7" s="128">
        <v>61.130742049469937</v>
      </c>
      <c r="DK7" s="121">
        <v>54.152823920265774</v>
      </c>
      <c r="DL7" s="121">
        <v>51.562499999999993</v>
      </c>
      <c r="DM7" s="121">
        <v>57</v>
      </c>
      <c r="DN7" s="121">
        <v>57</v>
      </c>
      <c r="DO7" s="128">
        <v>56.923076923076927</v>
      </c>
      <c r="DP7" s="121">
        <v>60.396039603960382</v>
      </c>
      <c r="DQ7" s="121">
        <v>56.387665198237869</v>
      </c>
      <c r="DR7" s="121">
        <v>53.846153846153847</v>
      </c>
      <c r="DS7" s="121" t="s">
        <v>286</v>
      </c>
      <c r="DT7" s="128" t="s">
        <v>286</v>
      </c>
      <c r="DU7" s="131" t="s">
        <v>286</v>
      </c>
      <c r="DV7" s="131">
        <v>48.424068767908317</v>
      </c>
      <c r="DW7" s="114">
        <v>28.529411764705888</v>
      </c>
      <c r="DX7" s="131">
        <v>28.634361233480185</v>
      </c>
      <c r="DY7" s="128">
        <v>46.453900709219837</v>
      </c>
      <c r="DZ7" s="128">
        <v>27.852348993288583</v>
      </c>
      <c r="EA7" s="128">
        <v>24.031007751937985</v>
      </c>
      <c r="EB7" s="128">
        <v>50.352112676056358</v>
      </c>
      <c r="EC7" s="128">
        <v>35</v>
      </c>
      <c r="ED7" s="128">
        <v>41</v>
      </c>
      <c r="EE7" s="128">
        <v>57.971014492753611</v>
      </c>
      <c r="EF7" s="128">
        <v>42.105263157894726</v>
      </c>
      <c r="EG7" s="128">
        <v>44.723618090452277</v>
      </c>
      <c r="EH7" s="128" t="s">
        <v>286</v>
      </c>
      <c r="EI7" s="128" t="s">
        <v>286</v>
      </c>
      <c r="EJ7" s="128" t="s">
        <v>286</v>
      </c>
      <c r="EK7" s="128">
        <v>90.581717451523559</v>
      </c>
      <c r="EL7" s="121">
        <v>80.409356725146239</v>
      </c>
      <c r="EM7" s="121">
        <v>81.333333333333442</v>
      </c>
      <c r="EN7" s="121">
        <v>91.608391608391642</v>
      </c>
      <c r="EO7" s="121">
        <v>80.132450331125824</v>
      </c>
      <c r="EP7" s="128">
        <v>86.328124999999915</v>
      </c>
      <c r="EQ7" s="121">
        <v>94.055944055944082</v>
      </c>
      <c r="ER7" s="121">
        <v>84</v>
      </c>
      <c r="ES7" s="121">
        <v>82.999999999999986</v>
      </c>
      <c r="ET7" s="121">
        <v>91.509433962264154</v>
      </c>
      <c r="EU7" s="128">
        <v>86.46288209606989</v>
      </c>
      <c r="EV7" s="121">
        <v>85.786802030456826</v>
      </c>
      <c r="EW7" s="121">
        <v>85.000000000000043</v>
      </c>
      <c r="EX7" s="121">
        <v>71.830985915492988</v>
      </c>
      <c r="EY7" s="121">
        <v>70.512820512820412</v>
      </c>
      <c r="EZ7" s="128">
        <v>91.316526610644289</v>
      </c>
      <c r="FA7" s="121">
        <v>76.106194690265426</v>
      </c>
      <c r="FB7" s="121">
        <v>73.56828193832601</v>
      </c>
      <c r="FC7" s="121">
        <v>91.958041958042003</v>
      </c>
      <c r="FD7" s="121">
        <v>78.405315614617933</v>
      </c>
      <c r="FE7" s="128">
        <v>76.264591439688715</v>
      </c>
      <c r="FF7" s="121">
        <v>90.140845070422529</v>
      </c>
      <c r="FG7" s="121">
        <v>77.319587628865975</v>
      </c>
      <c r="FH7" s="121">
        <v>76</v>
      </c>
      <c r="FI7" s="121">
        <v>92.857142857142847</v>
      </c>
      <c r="FJ7" s="128">
        <v>79.385964912280713</v>
      </c>
      <c r="FK7" s="121">
        <v>74.61928934010156</v>
      </c>
      <c r="FL7" s="121" t="s">
        <v>286</v>
      </c>
      <c r="FM7" s="121">
        <v>16.320474777448077</v>
      </c>
      <c r="FN7" s="121">
        <v>48.260869565217391</v>
      </c>
      <c r="FO7" s="128" t="s">
        <v>286</v>
      </c>
      <c r="FP7" s="121">
        <v>26.860841423948226</v>
      </c>
      <c r="FQ7" s="121">
        <v>55.605381165919297</v>
      </c>
      <c r="FR7" s="121" t="s">
        <v>286</v>
      </c>
      <c r="FS7" s="121">
        <v>23.404255319148948</v>
      </c>
      <c r="FT7" s="128">
        <v>52.22672064777327</v>
      </c>
      <c r="FU7" s="121" t="s">
        <v>286</v>
      </c>
      <c r="FV7" s="121">
        <v>19</v>
      </c>
      <c r="FW7" s="121">
        <v>54.6875</v>
      </c>
      <c r="FX7" s="121" t="s">
        <v>286</v>
      </c>
      <c r="FY7" s="128">
        <v>20.673076923076927</v>
      </c>
      <c r="FZ7" s="121">
        <v>42.011834319526642</v>
      </c>
      <c r="GA7" s="121" t="s">
        <v>286</v>
      </c>
      <c r="GB7" s="121">
        <v>50.943396226415103</v>
      </c>
      <c r="GC7" s="121">
        <v>61.261261261261268</v>
      </c>
      <c r="GD7" s="128" t="s">
        <v>286</v>
      </c>
      <c r="GE7" s="121">
        <v>42.682926829268276</v>
      </c>
      <c r="GF7" s="121">
        <v>65.853658536585414</v>
      </c>
      <c r="GG7" s="121" t="s">
        <v>286</v>
      </c>
      <c r="GH7" s="121">
        <v>35.937499999999993</v>
      </c>
      <c r="GI7" s="128">
        <v>56.249999999999986</v>
      </c>
      <c r="GJ7" s="121" t="s">
        <v>286</v>
      </c>
      <c r="GK7" s="121">
        <v>40</v>
      </c>
      <c r="GL7" s="121">
        <v>48</v>
      </c>
      <c r="GM7" s="130" t="s">
        <v>286</v>
      </c>
      <c r="GN7" s="128">
        <v>45.238095238095248</v>
      </c>
      <c r="GO7" s="121">
        <v>47.761194029850742</v>
      </c>
      <c r="GP7" s="121" t="s">
        <v>286</v>
      </c>
      <c r="GQ7" s="121">
        <v>43.396226415094354</v>
      </c>
      <c r="GR7" s="121">
        <v>72.072072072072089</v>
      </c>
      <c r="GS7" s="128" t="s">
        <v>286</v>
      </c>
      <c r="GT7" s="121">
        <v>43.209876543209873</v>
      </c>
      <c r="GU7" s="121">
        <v>68.548387096774178</v>
      </c>
      <c r="GV7" s="121" t="s">
        <v>286</v>
      </c>
      <c r="GW7" s="121">
        <v>42.1875</v>
      </c>
      <c r="GX7" s="128">
        <v>64.062499999999986</v>
      </c>
      <c r="GY7" s="128" t="s">
        <v>286</v>
      </c>
      <c r="GZ7" s="128">
        <v>40.425531914893597</v>
      </c>
      <c r="HA7" s="128">
        <v>61.904761904761912</v>
      </c>
      <c r="HB7" s="128" t="s">
        <v>286</v>
      </c>
      <c r="HC7" s="128">
        <v>55.813953488372093</v>
      </c>
      <c r="HD7" s="128">
        <v>59.701492537313428</v>
      </c>
      <c r="HE7" s="128" t="s">
        <v>286</v>
      </c>
      <c r="HF7" s="128">
        <v>47.058823529411754</v>
      </c>
      <c r="HG7" s="128">
        <v>69.724770642201804</v>
      </c>
      <c r="HH7" s="128" t="s">
        <v>286</v>
      </c>
      <c r="HI7" s="128">
        <v>47.5</v>
      </c>
      <c r="HJ7" s="128">
        <v>70.491803278688522</v>
      </c>
      <c r="HK7" s="128" t="s">
        <v>286</v>
      </c>
      <c r="HL7" s="121">
        <v>45.762711864406775</v>
      </c>
      <c r="HM7" s="121">
        <v>64.227642276422742</v>
      </c>
      <c r="HN7" s="121" t="s">
        <v>286</v>
      </c>
      <c r="HO7" s="121">
        <v>35</v>
      </c>
      <c r="HP7" s="128">
        <v>54.807692307692314</v>
      </c>
      <c r="HQ7" s="121" t="s">
        <v>286</v>
      </c>
      <c r="HR7" s="121">
        <v>46.341463414634156</v>
      </c>
      <c r="HS7" s="121">
        <v>55.55555555555555</v>
      </c>
      <c r="HT7" s="129" t="s">
        <v>286</v>
      </c>
      <c r="HU7" s="128">
        <v>50</v>
      </c>
      <c r="HV7" s="128">
        <v>40.000000000000021</v>
      </c>
      <c r="HW7" s="128" t="s">
        <v>286</v>
      </c>
      <c r="HX7" s="128">
        <v>61.728395061728385</v>
      </c>
      <c r="HY7" s="128">
        <v>47.540983606557361</v>
      </c>
      <c r="HZ7" s="128" t="s">
        <v>286</v>
      </c>
      <c r="IA7" s="128">
        <v>53.333333333333329</v>
      </c>
      <c r="IB7" s="128">
        <v>49.999999999999986</v>
      </c>
      <c r="IC7" s="128" t="s">
        <v>286</v>
      </c>
      <c r="ID7" s="128">
        <v>59</v>
      </c>
      <c r="IE7" s="128">
        <v>45</v>
      </c>
      <c r="IF7" s="128" t="s">
        <v>286</v>
      </c>
      <c r="IG7" s="128">
        <v>51.162790697674403</v>
      </c>
      <c r="IH7" s="128">
        <v>45.312499999999993</v>
      </c>
      <c r="II7" s="128" t="s">
        <v>286</v>
      </c>
      <c r="IJ7" s="128">
        <v>60.377358490566039</v>
      </c>
      <c r="IK7" s="128">
        <v>54.545454545454554</v>
      </c>
      <c r="IL7" s="128" t="s">
        <v>286</v>
      </c>
      <c r="IM7" s="114">
        <v>67.088607594936704</v>
      </c>
      <c r="IN7" s="114">
        <v>57.72357723577236</v>
      </c>
      <c r="IO7" s="114" t="s">
        <v>286</v>
      </c>
      <c r="IP7" s="114">
        <v>64.516129032258064</v>
      </c>
      <c r="IQ7" s="114">
        <v>61.417322834645674</v>
      </c>
      <c r="IR7" s="114" t="s">
        <v>286</v>
      </c>
      <c r="IS7" s="114">
        <v>72.727272727272748</v>
      </c>
      <c r="IT7" s="114">
        <v>63.461538461538417</v>
      </c>
      <c r="IU7" s="114" t="s">
        <v>286</v>
      </c>
      <c r="IV7" s="114">
        <v>60.465116279069754</v>
      </c>
      <c r="IW7" s="114">
        <v>59.090909090909058</v>
      </c>
      <c r="IX7" s="150" t="s">
        <v>1745</v>
      </c>
      <c r="IY7" s="150" t="s">
        <v>1744</v>
      </c>
      <c r="IZ7" s="150" t="s">
        <v>1744</v>
      </c>
      <c r="JA7" s="150" t="s">
        <v>1743</v>
      </c>
      <c r="JB7" s="155" t="s">
        <v>1742</v>
      </c>
      <c r="JC7" s="114" t="s">
        <v>286</v>
      </c>
      <c r="JD7" s="114" t="s">
        <v>286</v>
      </c>
      <c r="JE7" s="114" t="s">
        <v>286</v>
      </c>
      <c r="JF7" s="114" t="str">
        <f t="shared" si="0"/>
        <v>--</v>
      </c>
      <c r="JG7" s="114" t="str">
        <f t="shared" si="0"/>
        <v>--</v>
      </c>
      <c r="JH7" s="114" t="str">
        <f t="shared" si="0"/>
        <v>--</v>
      </c>
      <c r="JI7" s="114" t="str">
        <f t="shared" si="0"/>
        <v>--</v>
      </c>
      <c r="JJ7" s="114" t="str">
        <f t="shared" si="0"/>
        <v>--</v>
      </c>
      <c r="JK7" s="114" t="str">
        <f t="shared" si="0"/>
        <v>--</v>
      </c>
      <c r="JL7" s="114" t="str">
        <f t="shared" si="0"/>
        <v>--</v>
      </c>
      <c r="JM7" s="114" t="str">
        <f t="shared" si="0"/>
        <v>--</v>
      </c>
      <c r="JN7" s="114" t="str">
        <f t="shared" si="0"/>
        <v>--</v>
      </c>
      <c r="JO7" s="114" t="str">
        <f t="shared" si="0"/>
        <v>--</v>
      </c>
      <c r="JP7" s="114" t="str">
        <f t="shared" si="1"/>
        <v>--</v>
      </c>
      <c r="JQ7" s="114" t="str">
        <f t="shared" si="1"/>
        <v>--</v>
      </c>
      <c r="JR7" s="114" t="str">
        <f t="shared" si="1"/>
        <v>--</v>
      </c>
      <c r="JS7" s="114" t="str">
        <f t="shared" si="1"/>
        <v>--</v>
      </c>
      <c r="JT7" s="114" t="str">
        <f t="shared" si="1"/>
        <v>--</v>
      </c>
      <c r="JU7" s="114" t="str">
        <f t="shared" si="1"/>
        <v>--</v>
      </c>
      <c r="JV7" s="114" t="str">
        <f t="shared" si="1"/>
        <v>--</v>
      </c>
      <c r="JW7" s="114" t="str">
        <f t="shared" si="1"/>
        <v>--</v>
      </c>
      <c r="JX7" s="114" t="str">
        <f t="shared" si="1"/>
        <v>--</v>
      </c>
      <c r="JY7" s="114" t="str">
        <f t="shared" si="1"/>
        <v>--</v>
      </c>
      <c r="JZ7" s="114" t="str">
        <f t="shared" si="2"/>
        <v>--</v>
      </c>
      <c r="KA7" s="114" t="str">
        <f t="shared" si="2"/>
        <v>--</v>
      </c>
      <c r="KB7" s="114" t="str">
        <f t="shared" si="2"/>
        <v>--</v>
      </c>
      <c r="KC7" s="114" t="str">
        <f t="shared" si="2"/>
        <v>--</v>
      </c>
      <c r="KD7" s="114" t="str">
        <f t="shared" si="2"/>
        <v>--</v>
      </c>
      <c r="KE7" s="114" t="str">
        <f t="shared" si="2"/>
        <v>--</v>
      </c>
      <c r="KF7" s="114" t="str">
        <f t="shared" si="2"/>
        <v>--</v>
      </c>
      <c r="KG7" s="114" t="str">
        <f t="shared" si="2"/>
        <v>--</v>
      </c>
      <c r="KH7" s="114" t="str">
        <f t="shared" si="2"/>
        <v>--</v>
      </c>
      <c r="KI7" s="114" t="str">
        <f t="shared" si="2"/>
        <v>--</v>
      </c>
      <c r="KJ7" s="114" t="str">
        <f t="shared" si="3"/>
        <v>--</v>
      </c>
      <c r="KK7" s="114" t="str">
        <f t="shared" si="3"/>
        <v>--</v>
      </c>
      <c r="KL7" s="114" t="str">
        <f t="shared" si="3"/>
        <v>--</v>
      </c>
      <c r="KM7" s="114" t="str">
        <f t="shared" si="3"/>
        <v>--</v>
      </c>
      <c r="KN7" s="114" t="str">
        <f t="shared" si="3"/>
        <v>--</v>
      </c>
      <c r="KO7" s="114" t="str">
        <f t="shared" si="3"/>
        <v>--</v>
      </c>
      <c r="KP7" s="150" t="s">
        <v>1745</v>
      </c>
      <c r="KQ7" s="150" t="s">
        <v>1744</v>
      </c>
      <c r="KR7" s="150" t="s">
        <v>1744</v>
      </c>
      <c r="KS7" s="150" t="s">
        <v>1743</v>
      </c>
      <c r="KT7" s="155" t="s">
        <v>1742</v>
      </c>
      <c r="KU7" s="128" t="str">
        <f t="shared" ref="KU7:KY16" si="18">"--"</f>
        <v>--</v>
      </c>
      <c r="KV7" s="114" t="str">
        <f t="shared" si="18"/>
        <v>--</v>
      </c>
      <c r="KW7" s="114" t="str">
        <f t="shared" si="18"/>
        <v>--</v>
      </c>
      <c r="KX7" s="114" t="str">
        <f t="shared" si="18"/>
        <v>--</v>
      </c>
      <c r="KY7" s="114" t="str">
        <f t="shared" si="18"/>
        <v>--</v>
      </c>
      <c r="KZ7" s="114" t="str">
        <f t="shared" si="4"/>
        <v>--</v>
      </c>
      <c r="LA7" s="114" t="str">
        <f t="shared" si="4"/>
        <v>--</v>
      </c>
      <c r="LB7" s="114" t="str">
        <f t="shared" si="4"/>
        <v>--</v>
      </c>
      <c r="LC7" s="114" t="str">
        <f t="shared" si="4"/>
        <v>--</v>
      </c>
      <c r="LD7" s="114" t="str">
        <f t="shared" si="4"/>
        <v>--</v>
      </c>
      <c r="LE7" s="219">
        <v>86.995515695067297</v>
      </c>
      <c r="LF7" s="219">
        <v>79.790940766550506</v>
      </c>
      <c r="LG7" s="219">
        <v>81.196581196581207</v>
      </c>
      <c r="LH7" s="219">
        <v>83.955223880597103</v>
      </c>
      <c r="LI7" s="219">
        <v>83.137254901960802</v>
      </c>
      <c r="LJ7" s="219">
        <v>85.201793721973104</v>
      </c>
      <c r="LK7" s="219">
        <v>72.398190045248896</v>
      </c>
      <c r="LL7" s="219">
        <v>68.4027777777778</v>
      </c>
      <c r="LM7" s="219">
        <v>68.103448275862107</v>
      </c>
      <c r="LN7" s="219">
        <v>70.411985018726597</v>
      </c>
      <c r="LO7" s="219">
        <v>72.941176470588303</v>
      </c>
      <c r="LP7" s="219">
        <v>76.681614349775799</v>
      </c>
      <c r="LQ7" s="219">
        <v>75.688073394495504</v>
      </c>
      <c r="LR7" s="219">
        <v>77.385159010600702</v>
      </c>
      <c r="LS7" s="219">
        <v>74.2222222222223</v>
      </c>
      <c r="LT7" s="219">
        <v>77.165354330708695</v>
      </c>
      <c r="LU7" s="219">
        <v>72.834645669291305</v>
      </c>
      <c r="LV7" s="219">
        <v>75.784753363228702</v>
      </c>
      <c r="LW7" s="219">
        <v>48.847926267281103</v>
      </c>
      <c r="LX7" s="219">
        <v>44.680851063829799</v>
      </c>
      <c r="LY7" s="219">
        <v>49.557522123893797</v>
      </c>
      <c r="LZ7" s="219">
        <v>46.274509803921603</v>
      </c>
      <c r="MA7" s="219">
        <v>43.873517786561301</v>
      </c>
      <c r="MB7" s="219">
        <v>40.807174887892401</v>
      </c>
      <c r="MC7" s="219">
        <v>86.036036036036094</v>
      </c>
      <c r="MD7" s="219">
        <v>83.098591549295705</v>
      </c>
      <c r="ME7" s="219">
        <v>82.819383259911902</v>
      </c>
      <c r="MF7" s="219">
        <v>83.921568627450995</v>
      </c>
      <c r="MG7" s="219">
        <v>83.858267716535494</v>
      </c>
      <c r="MH7" s="219">
        <v>84.753363228699598</v>
      </c>
      <c r="MI7" s="219">
        <v>75.225225225225202</v>
      </c>
      <c r="MJ7" s="219">
        <v>72.183098591549395</v>
      </c>
      <c r="MK7" s="219">
        <v>70.925110132158594</v>
      </c>
      <c r="ML7" s="219">
        <v>72.656250000000099</v>
      </c>
      <c r="MM7" s="219">
        <v>77.559055118110294</v>
      </c>
      <c r="MN7" s="219">
        <v>74.439461883408001</v>
      </c>
      <c r="MO7" s="128" t="str">
        <f t="shared" si="5"/>
        <v>--</v>
      </c>
      <c r="MP7" s="219">
        <v>17.037037037036999</v>
      </c>
      <c r="MQ7" s="219">
        <v>45.248868778280602</v>
      </c>
      <c r="MR7" s="128" t="str">
        <f t="shared" si="6"/>
        <v>--</v>
      </c>
      <c r="MS7" s="219">
        <v>11.9521912350598</v>
      </c>
      <c r="MT7" s="219">
        <v>39.8190045248869</v>
      </c>
      <c r="MU7" s="128" t="str">
        <f t="shared" si="7"/>
        <v>--</v>
      </c>
      <c r="MV7" s="219">
        <v>43.902439024390198</v>
      </c>
      <c r="MW7" s="219">
        <v>58.163265306122398</v>
      </c>
      <c r="MX7" s="128" t="str">
        <f t="shared" si="8"/>
        <v>--</v>
      </c>
      <c r="MY7" s="219">
        <v>24.137931034482801</v>
      </c>
      <c r="MZ7" s="219">
        <v>63.636363636363697</v>
      </c>
      <c r="NA7" s="128" t="str">
        <f t="shared" si="9"/>
        <v>--</v>
      </c>
      <c r="NB7" s="219">
        <v>60.975609756097597</v>
      </c>
      <c r="NC7" s="219">
        <v>71.428571428571402</v>
      </c>
      <c r="ND7" s="128" t="str">
        <f t="shared" si="10"/>
        <v>--</v>
      </c>
      <c r="NE7" s="219">
        <v>34.482758620689701</v>
      </c>
      <c r="NF7" s="219">
        <v>71.590909090909093</v>
      </c>
      <c r="NG7" s="128" t="str">
        <f t="shared" si="11"/>
        <v>--</v>
      </c>
      <c r="NH7" s="219">
        <v>65.909090909090907</v>
      </c>
      <c r="NI7" s="219">
        <v>64.948453608247405</v>
      </c>
      <c r="NJ7" s="128" t="str">
        <f t="shared" si="12"/>
        <v>--</v>
      </c>
      <c r="NK7" s="219">
        <v>56.6666666666667</v>
      </c>
      <c r="NL7" s="219">
        <v>63.636363636363697</v>
      </c>
      <c r="NM7" s="220">
        <v>96.511627906976798</v>
      </c>
      <c r="NN7" s="220">
        <v>90.076335877862604</v>
      </c>
      <c r="NO7" s="220">
        <v>76.744186046511601</v>
      </c>
      <c r="NP7" s="220">
        <v>69.884169884169907</v>
      </c>
      <c r="NQ7" s="220">
        <v>76.744186046511601</v>
      </c>
      <c r="NR7" s="220">
        <v>79.150579150579205</v>
      </c>
      <c r="NS7" s="220">
        <v>73.809523809523796</v>
      </c>
      <c r="NT7" s="220">
        <v>67.953667953667903</v>
      </c>
      <c r="NU7" s="220">
        <v>94.186046511627893</v>
      </c>
      <c r="NV7" s="220">
        <v>89.189189189189094</v>
      </c>
      <c r="NW7" s="220">
        <v>89.534883720930196</v>
      </c>
      <c r="NX7" s="220">
        <v>83.461538461538495</v>
      </c>
      <c r="NY7" s="128" t="str">
        <f t="shared" si="13"/>
        <v>--</v>
      </c>
      <c r="NZ7" s="128" t="str">
        <f t="shared" si="13"/>
        <v>--</v>
      </c>
      <c r="OA7" s="128" t="str">
        <f t="shared" si="13"/>
        <v>--</v>
      </c>
      <c r="OB7" s="128" t="str">
        <f t="shared" si="13"/>
        <v>--</v>
      </c>
      <c r="OC7" s="128" t="str">
        <f t="shared" si="13"/>
        <v>--</v>
      </c>
      <c r="OD7" s="128" t="str">
        <f t="shared" si="13"/>
        <v>--</v>
      </c>
      <c r="OE7" s="128" t="str">
        <f t="shared" si="13"/>
        <v>--</v>
      </c>
      <c r="OF7" s="128" t="str">
        <f t="shared" si="13"/>
        <v>--</v>
      </c>
      <c r="OG7" s="222">
        <v>59.302325581395401</v>
      </c>
      <c r="OH7" s="222">
        <v>40.366972477064202</v>
      </c>
      <c r="OI7" s="222">
        <v>33.096085409252701</v>
      </c>
      <c r="OJ7" s="222">
        <v>39.647577092511</v>
      </c>
      <c r="OK7" s="222">
        <v>51.550387596899199</v>
      </c>
      <c r="OL7" s="222">
        <v>36.078431372548998</v>
      </c>
      <c r="OM7" s="222">
        <v>37.698412698412703</v>
      </c>
      <c r="ON7" s="222">
        <v>38.116591928251097</v>
      </c>
      <c r="OO7" s="114" t="s">
        <v>1744</v>
      </c>
      <c r="OP7" s="114" t="s">
        <v>1744</v>
      </c>
      <c r="OQ7" s="300">
        <v>80.232558139534859</v>
      </c>
      <c r="OR7" s="300">
        <v>60.089686098654703</v>
      </c>
      <c r="OS7" s="300">
        <v>59.374999999999993</v>
      </c>
      <c r="OT7" s="300">
        <v>66.814159292035427</v>
      </c>
      <c r="OU7" s="300">
        <v>83.011583011583014</v>
      </c>
      <c r="OV7" s="300">
        <v>68.750000000000043</v>
      </c>
      <c r="OW7" s="300">
        <v>68.503937007874072</v>
      </c>
      <c r="OX7" s="300">
        <v>72.888888888888886</v>
      </c>
      <c r="OZ7" s="380">
        <v>81.862745098039269</v>
      </c>
      <c r="PA7" s="381">
        <v>76.61870503597126</v>
      </c>
      <c r="PB7" s="381">
        <v>69.830508474576291</v>
      </c>
      <c r="PC7" s="381">
        <v>74.008810572687224</v>
      </c>
      <c r="PD7" s="380">
        <v>76.960784313725483</v>
      </c>
      <c r="PE7" s="381">
        <v>50.537634408602131</v>
      </c>
      <c r="PF7" s="381">
        <v>50.50847457627119</v>
      </c>
      <c r="PG7" s="381">
        <v>48.458149779735656</v>
      </c>
      <c r="PH7" s="380">
        <v>52.238805970149244</v>
      </c>
      <c r="PI7" s="381">
        <v>40.860215053763433</v>
      </c>
      <c r="PJ7" s="381">
        <v>40.33898305084746</v>
      </c>
      <c r="PK7" s="381">
        <v>41.850220264317201</v>
      </c>
      <c r="PL7" s="380">
        <v>88.725490196078425</v>
      </c>
      <c r="PM7" s="381">
        <v>84.999999999999972</v>
      </c>
      <c r="PN7" s="381">
        <v>84.745762711864415</v>
      </c>
      <c r="PO7" s="381">
        <v>81.938325991189473</v>
      </c>
      <c r="PP7" s="380">
        <v>83.823529411764738</v>
      </c>
      <c r="PQ7" s="381">
        <v>76.428571428571345</v>
      </c>
      <c r="PR7" s="381">
        <v>70.169491525423723</v>
      </c>
      <c r="PS7" s="381">
        <v>68.859649122807056</v>
      </c>
      <c r="PT7" s="378" t="str">
        <f t="shared" si="14"/>
        <v>--</v>
      </c>
      <c r="PU7" s="378" t="str">
        <f t="shared" si="14"/>
        <v>--</v>
      </c>
      <c r="PV7" s="381">
        <v>20.141342756183747</v>
      </c>
      <c r="PW7" s="381">
        <v>43.111111111111114</v>
      </c>
      <c r="PX7" s="378" t="str">
        <f t="shared" si="15"/>
        <v>--</v>
      </c>
      <c r="PY7" s="378" t="str">
        <f t="shared" si="15"/>
        <v>--</v>
      </c>
      <c r="PZ7" s="381">
        <v>60.714285714285715</v>
      </c>
      <c r="QA7" s="381">
        <v>62.499999999999986</v>
      </c>
      <c r="QB7" s="378" t="str">
        <f t="shared" si="16"/>
        <v>--</v>
      </c>
      <c r="QC7" s="378" t="str">
        <f t="shared" si="16"/>
        <v>--</v>
      </c>
      <c r="QD7" s="381">
        <v>65.454545454545439</v>
      </c>
      <c r="QE7" s="381">
        <v>72.916666666666643</v>
      </c>
      <c r="QF7" s="378" t="str">
        <f t="shared" si="17"/>
        <v>--</v>
      </c>
      <c r="QG7" s="378" t="str">
        <f t="shared" si="17"/>
        <v>--</v>
      </c>
      <c r="QH7" s="381">
        <v>63.15789473684211</v>
      </c>
      <c r="QI7" s="381">
        <v>50.515463917525764</v>
      </c>
      <c r="QJ7" s="368" t="s">
        <v>1744</v>
      </c>
    </row>
    <row r="8" spans="1:498" x14ac:dyDescent="0.25">
      <c r="A8" s="114">
        <v>4</v>
      </c>
      <c r="B8" s="93" t="s">
        <v>5</v>
      </c>
      <c r="C8" s="126">
        <v>36.178861788617901</v>
      </c>
      <c r="D8" s="126">
        <v>33.072916666666622</v>
      </c>
      <c r="E8" s="126">
        <v>28.326180257510753</v>
      </c>
      <c r="F8" s="126">
        <v>37.799043062200923</v>
      </c>
      <c r="G8" s="126">
        <v>32.735426008968616</v>
      </c>
      <c r="H8" s="126">
        <v>31.557377049180317</v>
      </c>
      <c r="I8" s="126">
        <v>39.726027397260296</v>
      </c>
      <c r="J8" s="126">
        <v>43.137254901960759</v>
      </c>
      <c r="K8" s="126">
        <v>52.830188679245296</v>
      </c>
      <c r="L8" s="126">
        <v>51.891891891891859</v>
      </c>
      <c r="M8" s="128">
        <v>46.134663341645933</v>
      </c>
      <c r="N8" s="128">
        <v>51.869158878504656</v>
      </c>
      <c r="O8" s="128">
        <v>70.180722891566361</v>
      </c>
      <c r="P8" s="128">
        <v>58.851674641148342</v>
      </c>
      <c r="Q8" s="128">
        <v>61.233480176211458</v>
      </c>
      <c r="R8" s="128">
        <v>86.734693877551067</v>
      </c>
      <c r="S8" s="128">
        <v>80.562659846547263</v>
      </c>
      <c r="T8" s="128">
        <v>83.68200836820084</v>
      </c>
      <c r="U8" s="128">
        <v>85.507246376811537</v>
      </c>
      <c r="V8" s="128">
        <v>79.175704989154056</v>
      </c>
      <c r="W8" s="128">
        <v>78.92720306513408</v>
      </c>
      <c r="X8" s="128">
        <v>83.636363636363612</v>
      </c>
      <c r="Y8" s="128">
        <v>77.991452991452988</v>
      </c>
      <c r="Z8" s="128">
        <v>82.352941176470537</v>
      </c>
      <c r="AA8" s="128">
        <v>82.320441988950279</v>
      </c>
      <c r="AB8" s="132">
        <v>77.777777777777729</v>
      </c>
      <c r="AC8" s="132">
        <v>85.844748858447446</v>
      </c>
      <c r="AD8" s="132">
        <v>82.789317507418431</v>
      </c>
      <c r="AE8" s="132">
        <v>78.281622911694555</v>
      </c>
      <c r="AF8" s="128">
        <v>81.115879828326172</v>
      </c>
      <c r="AG8" s="126">
        <v>63.747454175152733</v>
      </c>
      <c r="AH8" s="126">
        <v>61.636828644501286</v>
      </c>
      <c r="AI8" s="133">
        <v>68.20083682008368</v>
      </c>
      <c r="AJ8" s="133">
        <v>60.191846522781788</v>
      </c>
      <c r="AK8" s="128">
        <v>64.130434782608717</v>
      </c>
      <c r="AL8" s="128">
        <v>67.049808429118769</v>
      </c>
      <c r="AM8" s="128">
        <v>56.164383561643845</v>
      </c>
      <c r="AN8" s="128">
        <v>61.099365750528548</v>
      </c>
      <c r="AO8" s="128">
        <v>66.666666666666657</v>
      </c>
      <c r="AP8" s="128">
        <v>61.538461538461576</v>
      </c>
      <c r="AQ8" s="128">
        <v>60.194174757281552</v>
      </c>
      <c r="AR8" s="128">
        <v>63.133640552995438</v>
      </c>
      <c r="AS8" s="128">
        <v>63.017751479289956</v>
      </c>
      <c r="AT8" s="128">
        <v>61.757719714964374</v>
      </c>
      <c r="AU8" s="128">
        <v>62.500000000000007</v>
      </c>
      <c r="AV8" s="128">
        <v>20.289855072463766</v>
      </c>
      <c r="AW8" s="128">
        <v>14.322916666666657</v>
      </c>
      <c r="AX8" s="132">
        <v>16.033755274261615</v>
      </c>
      <c r="AY8" s="132">
        <v>23.690773067331701</v>
      </c>
      <c r="AZ8" s="132">
        <v>19.205298013245027</v>
      </c>
      <c r="BA8" s="132">
        <v>18.702290076335892</v>
      </c>
      <c r="BB8" s="128">
        <v>28.037383177570089</v>
      </c>
      <c r="BC8" s="132">
        <v>20.842572062084251</v>
      </c>
      <c r="BD8" s="132">
        <v>19.242902208201908</v>
      </c>
      <c r="BE8" s="132">
        <v>18.644067796610173</v>
      </c>
      <c r="BF8" s="132">
        <v>21.130221130221138</v>
      </c>
      <c r="BG8" s="128">
        <v>23.963133640552989</v>
      </c>
      <c r="BH8" s="121">
        <v>23.493975903614459</v>
      </c>
      <c r="BI8" s="121">
        <v>16.586538461538456</v>
      </c>
      <c r="BJ8" s="121">
        <v>17.98245614035088</v>
      </c>
      <c r="BK8" s="121">
        <v>12.629399585921336</v>
      </c>
      <c r="BL8" s="128">
        <v>7.8124999999999956</v>
      </c>
      <c r="BM8" s="121">
        <v>8.4388185654008474</v>
      </c>
      <c r="BN8" s="114">
        <v>15.461346633416454</v>
      </c>
      <c r="BO8" s="114">
        <v>11.699779249448133</v>
      </c>
      <c r="BP8" s="114">
        <v>8.0152671755725198</v>
      </c>
      <c r="BQ8" s="128">
        <v>22.966507177033485</v>
      </c>
      <c r="BR8" s="121">
        <v>14.065934065934069</v>
      </c>
      <c r="BS8" s="121">
        <v>8.8888888888888893</v>
      </c>
      <c r="BT8" s="121">
        <v>15.819209039548019</v>
      </c>
      <c r="BU8" s="128">
        <v>17.079207920792072</v>
      </c>
      <c r="BV8" s="121">
        <v>12.962962962962965</v>
      </c>
      <c r="BW8" s="121">
        <v>15.060240963855415</v>
      </c>
      <c r="BX8" s="121">
        <v>12.949640287769782</v>
      </c>
      <c r="BY8" s="128">
        <v>14.537444933920703</v>
      </c>
      <c r="BZ8" s="121">
        <v>75.670103092783492</v>
      </c>
      <c r="CA8" s="121">
        <v>81.038961038961048</v>
      </c>
      <c r="CB8" s="121">
        <v>79.148936170212821</v>
      </c>
      <c r="CC8" s="128">
        <v>68.61313868613135</v>
      </c>
      <c r="CD8" s="121">
        <v>76.211453744493397</v>
      </c>
      <c r="CE8" s="121">
        <v>74.71264367816093</v>
      </c>
      <c r="CF8" s="121">
        <v>62.500000000000021</v>
      </c>
      <c r="CG8" s="128">
        <v>70.815450643776799</v>
      </c>
      <c r="CH8" s="121">
        <v>76.397515527950276</v>
      </c>
      <c r="CI8" s="121">
        <v>75.824175824175853</v>
      </c>
      <c r="CJ8" s="121">
        <v>73.123486682808718</v>
      </c>
      <c r="CK8" s="121">
        <v>70.77625570776253</v>
      </c>
      <c r="CL8" s="121">
        <v>77.777777777777857</v>
      </c>
      <c r="CM8" s="121">
        <v>74.588235294117624</v>
      </c>
      <c r="CN8" s="121">
        <v>71.739130434782638</v>
      </c>
      <c r="CO8" s="121" t="s">
        <v>286</v>
      </c>
      <c r="CP8" s="128" t="s">
        <v>286</v>
      </c>
      <c r="CQ8" s="121" t="s">
        <v>286</v>
      </c>
      <c r="CR8" s="121">
        <v>55.036855036855023</v>
      </c>
      <c r="CS8" s="114">
        <v>37.802197802197824</v>
      </c>
      <c r="CT8" s="114">
        <v>37.931034482758641</v>
      </c>
      <c r="CU8" s="128">
        <v>55.450236966824676</v>
      </c>
      <c r="CV8" s="121">
        <v>33.982683982683959</v>
      </c>
      <c r="CW8" s="121">
        <v>50.464396284829711</v>
      </c>
      <c r="CX8" s="114">
        <v>62.222222222222243</v>
      </c>
      <c r="CY8" s="114">
        <v>41.747572815533978</v>
      </c>
      <c r="CZ8" s="128">
        <v>50.684931506849331</v>
      </c>
      <c r="DA8" s="121">
        <v>60.660660660660682</v>
      </c>
      <c r="DB8" s="121">
        <v>43.942992874109301</v>
      </c>
      <c r="DC8" s="114">
        <v>47.826086956521763</v>
      </c>
      <c r="DD8" s="114">
        <v>53.406593406593394</v>
      </c>
      <c r="DE8" s="128">
        <v>52.393617021276597</v>
      </c>
      <c r="DF8" s="121">
        <v>45.982142857142883</v>
      </c>
      <c r="DG8" s="121">
        <v>48.437499999999986</v>
      </c>
      <c r="DH8" s="114">
        <v>55.156950672645735</v>
      </c>
      <c r="DI8" s="114">
        <v>42.063492063492077</v>
      </c>
      <c r="DJ8" s="128">
        <v>54.545454545454568</v>
      </c>
      <c r="DK8" s="121">
        <v>45.739910313901341</v>
      </c>
      <c r="DL8" s="121">
        <v>45.283018867924532</v>
      </c>
      <c r="DM8" s="121">
        <v>58.139534883720934</v>
      </c>
      <c r="DN8" s="121">
        <v>50.379746835443072</v>
      </c>
      <c r="DO8" s="128">
        <v>43.749999999999993</v>
      </c>
      <c r="DP8" s="121">
        <v>55.076923076923059</v>
      </c>
      <c r="DQ8" s="121">
        <v>50</v>
      </c>
      <c r="DR8" s="121">
        <v>51.162790697674417</v>
      </c>
      <c r="DS8" s="121" t="s">
        <v>286</v>
      </c>
      <c r="DT8" s="128" t="s">
        <v>286</v>
      </c>
      <c r="DU8" s="131" t="s">
        <v>286</v>
      </c>
      <c r="DV8" s="131">
        <v>46.517412935323378</v>
      </c>
      <c r="DW8" s="114">
        <v>31.919642857142851</v>
      </c>
      <c r="DX8" s="131">
        <v>26.562500000000007</v>
      </c>
      <c r="DY8" s="128">
        <v>56.190476190476176</v>
      </c>
      <c r="DZ8" s="128">
        <v>29.60526315789474</v>
      </c>
      <c r="EA8" s="128">
        <v>28.971962616822427</v>
      </c>
      <c r="EB8" s="128">
        <v>51.412429378531058</v>
      </c>
      <c r="EC8" s="128">
        <v>41.379310344827559</v>
      </c>
      <c r="ED8" s="128">
        <v>35.211267605633815</v>
      </c>
      <c r="EE8" s="128">
        <v>56.880733944954137</v>
      </c>
      <c r="EF8" s="128">
        <v>40.193704600484224</v>
      </c>
      <c r="EG8" s="128">
        <v>40.80717488789238</v>
      </c>
      <c r="EH8" s="128" t="s">
        <v>286</v>
      </c>
      <c r="EI8" s="128" t="s">
        <v>286</v>
      </c>
      <c r="EJ8" s="128" t="s">
        <v>286</v>
      </c>
      <c r="EK8" s="128">
        <v>89.826302729528564</v>
      </c>
      <c r="EL8" s="121">
        <v>86.784140969163033</v>
      </c>
      <c r="EM8" s="121">
        <v>81.923076923076934</v>
      </c>
      <c r="EN8" s="121">
        <v>89.473684210526315</v>
      </c>
      <c r="EO8" s="121">
        <v>78.165938864628856</v>
      </c>
      <c r="EP8" s="128">
        <v>84.112149532710291</v>
      </c>
      <c r="EQ8" s="121">
        <v>90.340909090909108</v>
      </c>
      <c r="ER8" s="121">
        <v>80.048661800486485</v>
      </c>
      <c r="ES8" s="121">
        <v>81.19266055045874</v>
      </c>
      <c r="ET8" s="121">
        <v>89.820359281437121</v>
      </c>
      <c r="EU8" s="128">
        <v>84.285714285714306</v>
      </c>
      <c r="EV8" s="121">
        <v>78.508771929824618</v>
      </c>
      <c r="EW8" s="121">
        <v>87.216494845360856</v>
      </c>
      <c r="EX8" s="121">
        <v>71.05943152454779</v>
      </c>
      <c r="EY8" s="121">
        <v>74.152542372881356</v>
      </c>
      <c r="EZ8" s="128">
        <v>86.829268292683054</v>
      </c>
      <c r="FA8" s="121">
        <v>74.945054945054906</v>
      </c>
      <c r="FB8" s="121">
        <v>76.538461538461533</v>
      </c>
      <c r="FC8" s="121">
        <v>88.207547169811377</v>
      </c>
      <c r="FD8" s="121">
        <v>71.052631578947327</v>
      </c>
      <c r="FE8" s="128">
        <v>75.465838509316825</v>
      </c>
      <c r="FF8" s="121">
        <v>86.285714285714292</v>
      </c>
      <c r="FG8" s="121">
        <v>74.814814814814909</v>
      </c>
      <c r="FH8" s="121">
        <v>71.428571428571431</v>
      </c>
      <c r="FI8" s="121">
        <v>84.000000000000085</v>
      </c>
      <c r="FJ8" s="128">
        <v>77.427184466019426</v>
      </c>
      <c r="FK8" s="121">
        <v>74.336283185840657</v>
      </c>
      <c r="FL8" s="121" t="s">
        <v>286</v>
      </c>
      <c r="FM8" s="121">
        <v>25.28089887640451</v>
      </c>
      <c r="FN8" s="121">
        <v>51.801801801801815</v>
      </c>
      <c r="FO8" s="128" t="s">
        <v>286</v>
      </c>
      <c r="FP8" s="121">
        <v>24.637681159420286</v>
      </c>
      <c r="FQ8" s="121">
        <v>56.22489959839357</v>
      </c>
      <c r="FR8" s="121" t="s">
        <v>286</v>
      </c>
      <c r="FS8" s="121">
        <v>29.508196721311478</v>
      </c>
      <c r="FT8" s="128">
        <v>48.387096774193537</v>
      </c>
      <c r="FU8" s="121" t="s">
        <v>286</v>
      </c>
      <c r="FV8" s="121">
        <v>27.52525252525253</v>
      </c>
      <c r="FW8" s="121">
        <v>54.460093896713595</v>
      </c>
      <c r="FX8" s="121" t="s">
        <v>286</v>
      </c>
      <c r="FY8" s="128">
        <v>29.441624365482227</v>
      </c>
      <c r="FZ8" s="121">
        <v>58.333333333333343</v>
      </c>
      <c r="GA8" s="121" t="s">
        <v>286</v>
      </c>
      <c r="GB8" s="121">
        <v>41.176470588235283</v>
      </c>
      <c r="GC8" s="121">
        <v>54.545454545454554</v>
      </c>
      <c r="GD8" s="128" t="s">
        <v>286</v>
      </c>
      <c r="GE8" s="121">
        <v>60.204081632653072</v>
      </c>
      <c r="GF8" s="121">
        <v>65.46762589928062</v>
      </c>
      <c r="GG8" s="121" t="s">
        <v>286</v>
      </c>
      <c r="GH8" s="121">
        <v>54.761904761904766</v>
      </c>
      <c r="GI8" s="128">
        <v>57.718120805369161</v>
      </c>
      <c r="GJ8" s="121" t="s">
        <v>286</v>
      </c>
      <c r="GK8" s="121">
        <v>34.905660377358494</v>
      </c>
      <c r="GL8" s="121">
        <v>45.217391304347842</v>
      </c>
      <c r="GM8" s="130" t="s">
        <v>286</v>
      </c>
      <c r="GN8" s="128">
        <v>37.391304347826093</v>
      </c>
      <c r="GO8" s="121">
        <v>54.13533834586466</v>
      </c>
      <c r="GP8" s="121" t="s">
        <v>286</v>
      </c>
      <c r="GQ8" s="121">
        <v>44.318181818181813</v>
      </c>
      <c r="GR8" s="121">
        <v>65.178571428571402</v>
      </c>
      <c r="GS8" s="128" t="s">
        <v>286</v>
      </c>
      <c r="GT8" s="121">
        <v>57.575757575757557</v>
      </c>
      <c r="GU8" s="121">
        <v>74.100719424460422</v>
      </c>
      <c r="GV8" s="121" t="s">
        <v>286</v>
      </c>
      <c r="GW8" s="121">
        <v>55.200000000000017</v>
      </c>
      <c r="GX8" s="128">
        <v>67.808219178082226</v>
      </c>
      <c r="GY8" s="128" t="s">
        <v>286</v>
      </c>
      <c r="GZ8" s="128">
        <v>32.692307692307701</v>
      </c>
      <c r="HA8" s="128">
        <v>58.771929824561397</v>
      </c>
      <c r="HB8" s="128" t="s">
        <v>286</v>
      </c>
      <c r="HC8" s="128">
        <v>46.956521739130423</v>
      </c>
      <c r="HD8" s="128">
        <v>60.90225563909771</v>
      </c>
      <c r="HE8" s="128" t="s">
        <v>286</v>
      </c>
      <c r="HF8" s="128">
        <v>40.476190476190467</v>
      </c>
      <c r="HG8" s="128">
        <v>63.063063063063126</v>
      </c>
      <c r="HH8" s="128" t="s">
        <v>286</v>
      </c>
      <c r="HI8" s="128">
        <v>52.12765957446809</v>
      </c>
      <c r="HJ8" s="128">
        <v>75.939849624060159</v>
      </c>
      <c r="HK8" s="128" t="s">
        <v>286</v>
      </c>
      <c r="HL8" s="121">
        <v>41.525423728813564</v>
      </c>
      <c r="HM8" s="121">
        <v>74.657534246575366</v>
      </c>
      <c r="HN8" s="121" t="s">
        <v>286</v>
      </c>
      <c r="HO8" s="121">
        <v>36.734693877551017</v>
      </c>
      <c r="HP8" s="128">
        <v>66.666666666666671</v>
      </c>
      <c r="HQ8" s="121" t="s">
        <v>286</v>
      </c>
      <c r="HR8" s="121">
        <v>42.592592592592602</v>
      </c>
      <c r="HS8" s="121">
        <v>56.488549618320612</v>
      </c>
      <c r="HT8" s="129" t="s">
        <v>286</v>
      </c>
      <c r="HU8" s="128">
        <v>50.588235294117659</v>
      </c>
      <c r="HV8" s="128">
        <v>34.234234234234222</v>
      </c>
      <c r="HW8" s="128" t="s">
        <v>286</v>
      </c>
      <c r="HX8" s="128">
        <v>59.139784946236588</v>
      </c>
      <c r="HY8" s="128">
        <v>42.85714285714284</v>
      </c>
      <c r="HZ8" s="128" t="s">
        <v>286</v>
      </c>
      <c r="IA8" s="128">
        <v>63.865546218487388</v>
      </c>
      <c r="IB8" s="128">
        <v>43.835616438356162</v>
      </c>
      <c r="IC8" s="128" t="s">
        <v>286</v>
      </c>
      <c r="ID8" s="128">
        <v>51.020408163265316</v>
      </c>
      <c r="IE8" s="128">
        <v>42.477876106194685</v>
      </c>
      <c r="IF8" s="128" t="s">
        <v>286</v>
      </c>
      <c r="IG8" s="128">
        <v>53.703703703703688</v>
      </c>
      <c r="IH8" s="128">
        <v>40.31007751937986</v>
      </c>
      <c r="II8" s="128" t="s">
        <v>286</v>
      </c>
      <c r="IJ8" s="128">
        <v>62.352941176470601</v>
      </c>
      <c r="IK8" s="128">
        <v>50.000000000000007</v>
      </c>
      <c r="IL8" s="128" t="s">
        <v>286</v>
      </c>
      <c r="IM8" s="114">
        <v>71.739130434782595</v>
      </c>
      <c r="IN8" s="114">
        <v>52.173913043478258</v>
      </c>
      <c r="IO8" s="114" t="s">
        <v>286</v>
      </c>
      <c r="IP8" s="114">
        <v>73.333333333333329</v>
      </c>
      <c r="IQ8" s="114">
        <v>59.45945945945946</v>
      </c>
      <c r="IR8" s="114" t="s">
        <v>286</v>
      </c>
      <c r="IS8" s="114">
        <v>61.904761904761912</v>
      </c>
      <c r="IT8" s="114">
        <v>66.666666666666629</v>
      </c>
      <c r="IU8" s="114" t="s">
        <v>286</v>
      </c>
      <c r="IV8" s="114">
        <v>64.22018348623854</v>
      </c>
      <c r="IW8" s="114">
        <v>59.230769230769219</v>
      </c>
      <c r="IX8" s="150" t="s">
        <v>1741</v>
      </c>
      <c r="IY8" s="150" t="s">
        <v>1740</v>
      </c>
      <c r="IZ8" s="150" t="s">
        <v>1739</v>
      </c>
      <c r="JA8" s="150" t="s">
        <v>1738</v>
      </c>
      <c r="JB8" s="155" t="s">
        <v>1737</v>
      </c>
      <c r="JC8" s="114" t="s">
        <v>286</v>
      </c>
      <c r="JD8" s="114" t="s">
        <v>286</v>
      </c>
      <c r="JE8" s="114" t="s">
        <v>286</v>
      </c>
      <c r="JF8" s="114" t="str">
        <f t="shared" si="0"/>
        <v>--</v>
      </c>
      <c r="JG8" s="114" t="str">
        <f t="shared" si="0"/>
        <v>--</v>
      </c>
      <c r="JH8" s="114" t="str">
        <f t="shared" si="0"/>
        <v>--</v>
      </c>
      <c r="JI8" s="114" t="str">
        <f t="shared" si="0"/>
        <v>--</v>
      </c>
      <c r="JJ8" s="114" t="str">
        <f t="shared" si="0"/>
        <v>--</v>
      </c>
      <c r="JK8" s="114" t="str">
        <f t="shared" si="0"/>
        <v>--</v>
      </c>
      <c r="JL8" s="114" t="str">
        <f t="shared" si="0"/>
        <v>--</v>
      </c>
      <c r="JM8" s="114" t="str">
        <f t="shared" si="0"/>
        <v>--</v>
      </c>
      <c r="JN8" s="114" t="str">
        <f t="shared" si="0"/>
        <v>--</v>
      </c>
      <c r="JO8" s="114" t="str">
        <f t="shared" si="0"/>
        <v>--</v>
      </c>
      <c r="JP8" s="114" t="str">
        <f t="shared" si="1"/>
        <v>--</v>
      </c>
      <c r="JQ8" s="114" t="str">
        <f t="shared" si="1"/>
        <v>--</v>
      </c>
      <c r="JR8" s="114" t="str">
        <f t="shared" si="1"/>
        <v>--</v>
      </c>
      <c r="JS8" s="114" t="str">
        <f t="shared" si="1"/>
        <v>--</v>
      </c>
      <c r="JT8" s="114" t="str">
        <f t="shared" si="1"/>
        <v>--</v>
      </c>
      <c r="JU8" s="114" t="str">
        <f t="shared" si="1"/>
        <v>--</v>
      </c>
      <c r="JV8" s="114" t="str">
        <f t="shared" si="1"/>
        <v>--</v>
      </c>
      <c r="JW8" s="114" t="str">
        <f t="shared" si="1"/>
        <v>--</v>
      </c>
      <c r="JX8" s="114" t="str">
        <f t="shared" si="1"/>
        <v>--</v>
      </c>
      <c r="JY8" s="114" t="str">
        <f t="shared" si="1"/>
        <v>--</v>
      </c>
      <c r="JZ8" s="114" t="str">
        <f t="shared" si="2"/>
        <v>--</v>
      </c>
      <c r="KA8" s="114" t="str">
        <f t="shared" si="2"/>
        <v>--</v>
      </c>
      <c r="KB8" s="114" t="str">
        <f t="shared" si="2"/>
        <v>--</v>
      </c>
      <c r="KC8" s="114" t="str">
        <f t="shared" si="2"/>
        <v>--</v>
      </c>
      <c r="KD8" s="114" t="str">
        <f t="shared" si="2"/>
        <v>--</v>
      </c>
      <c r="KE8" s="114" t="str">
        <f t="shared" si="2"/>
        <v>--</v>
      </c>
      <c r="KF8" s="114" t="str">
        <f t="shared" si="2"/>
        <v>--</v>
      </c>
      <c r="KG8" s="114" t="str">
        <f t="shared" si="2"/>
        <v>--</v>
      </c>
      <c r="KH8" s="114" t="str">
        <f t="shared" si="2"/>
        <v>--</v>
      </c>
      <c r="KI8" s="114" t="str">
        <f t="shared" si="2"/>
        <v>--</v>
      </c>
      <c r="KJ8" s="114" t="str">
        <f t="shared" si="3"/>
        <v>--</v>
      </c>
      <c r="KK8" s="114" t="str">
        <f t="shared" si="3"/>
        <v>--</v>
      </c>
      <c r="KL8" s="114" t="str">
        <f t="shared" si="3"/>
        <v>--</v>
      </c>
      <c r="KM8" s="114" t="str">
        <f t="shared" si="3"/>
        <v>--</v>
      </c>
      <c r="KN8" s="114" t="str">
        <f t="shared" si="3"/>
        <v>--</v>
      </c>
      <c r="KO8" s="114" t="str">
        <f t="shared" si="3"/>
        <v>--</v>
      </c>
      <c r="KP8" s="150" t="s">
        <v>1741</v>
      </c>
      <c r="KQ8" s="150" t="s">
        <v>1740</v>
      </c>
      <c r="KR8" s="150" t="s">
        <v>1739</v>
      </c>
      <c r="KS8" s="150" t="s">
        <v>1738</v>
      </c>
      <c r="KT8" s="155" t="s">
        <v>1737</v>
      </c>
      <c r="KU8" s="128" t="str">
        <f t="shared" si="18"/>
        <v>--</v>
      </c>
      <c r="KV8" s="114" t="str">
        <f t="shared" si="18"/>
        <v>--</v>
      </c>
      <c r="KW8" s="114" t="str">
        <f t="shared" si="18"/>
        <v>--</v>
      </c>
      <c r="KX8" s="114" t="str">
        <f t="shared" si="18"/>
        <v>--</v>
      </c>
      <c r="KY8" s="114" t="str">
        <f t="shared" si="18"/>
        <v>--</v>
      </c>
      <c r="KZ8" s="114" t="str">
        <f t="shared" si="4"/>
        <v>--</v>
      </c>
      <c r="LA8" s="114" t="str">
        <f t="shared" si="4"/>
        <v>--</v>
      </c>
      <c r="LB8" s="114" t="str">
        <f t="shared" si="4"/>
        <v>--</v>
      </c>
      <c r="LC8" s="114" t="str">
        <f t="shared" si="4"/>
        <v>--</v>
      </c>
      <c r="LD8" s="114" t="str">
        <f t="shared" si="4"/>
        <v>--</v>
      </c>
      <c r="LE8" s="219">
        <v>84.652278177458101</v>
      </c>
      <c r="LF8" s="219">
        <v>78.654292343387496</v>
      </c>
      <c r="LG8" s="219">
        <v>78.034682080924895</v>
      </c>
      <c r="LH8" s="219">
        <v>78.588807785888093</v>
      </c>
      <c r="LI8" s="219">
        <v>78.398058252427205</v>
      </c>
      <c r="LJ8" s="219">
        <v>82.352941176470594</v>
      </c>
      <c r="LK8" s="219">
        <v>66.586538461538495</v>
      </c>
      <c r="LL8" s="219">
        <v>59.440559440559397</v>
      </c>
      <c r="LM8" s="219">
        <v>67.052023121387194</v>
      </c>
      <c r="LN8" s="219">
        <v>64.648910411622197</v>
      </c>
      <c r="LO8" s="219">
        <v>62.9268292682926</v>
      </c>
      <c r="LP8" s="219">
        <v>74.074074074074105</v>
      </c>
      <c r="LQ8" s="219">
        <v>75.794621026894902</v>
      </c>
      <c r="LR8" s="219">
        <v>69.739952718676193</v>
      </c>
      <c r="LS8" s="219">
        <v>75.659824046920704</v>
      </c>
      <c r="LT8" s="219">
        <v>74.201474201474198</v>
      </c>
      <c r="LU8" s="219">
        <v>71.078431372549105</v>
      </c>
      <c r="LV8" s="219">
        <v>76.114649681528704</v>
      </c>
      <c r="LW8" s="219">
        <v>50.605326876513303</v>
      </c>
      <c r="LX8" s="219">
        <v>40.189125295508198</v>
      </c>
      <c r="LY8" s="219">
        <v>43.695014662756599</v>
      </c>
      <c r="LZ8" s="219">
        <v>48.157248157248098</v>
      </c>
      <c r="MA8" s="219">
        <v>47.432762836185802</v>
      </c>
      <c r="MB8" s="219">
        <v>54.285714285714299</v>
      </c>
      <c r="MC8" s="219">
        <v>87.893462469733606</v>
      </c>
      <c r="MD8" s="219">
        <v>80.851063829787293</v>
      </c>
      <c r="ME8" s="219">
        <v>78.7172011661808</v>
      </c>
      <c r="MF8" s="219">
        <v>81.326781326781301</v>
      </c>
      <c r="MG8" s="219">
        <v>79.756097560975604</v>
      </c>
      <c r="MH8" s="219">
        <v>82.857142857142904</v>
      </c>
      <c r="MI8" s="219">
        <v>72.705314009661805</v>
      </c>
      <c r="MJ8" s="219">
        <v>67.370892018779401</v>
      </c>
      <c r="MK8" s="219">
        <v>65.889212827988302</v>
      </c>
      <c r="ML8" s="219">
        <v>70.443349753694605</v>
      </c>
      <c r="MM8" s="219">
        <v>64.303178484107605</v>
      </c>
      <c r="MN8" s="219">
        <v>73.566878980891701</v>
      </c>
      <c r="MO8" s="128" t="str">
        <f t="shared" si="5"/>
        <v>--</v>
      </c>
      <c r="MP8" s="219">
        <v>19.174757281553401</v>
      </c>
      <c r="MQ8" s="219">
        <v>47.147147147147201</v>
      </c>
      <c r="MR8" s="128" t="str">
        <f t="shared" si="6"/>
        <v>--</v>
      </c>
      <c r="MS8" s="219">
        <v>15.8441558441558</v>
      </c>
      <c r="MT8" s="219">
        <v>41.077441077441101</v>
      </c>
      <c r="MU8" s="128" t="str">
        <f t="shared" si="7"/>
        <v>--</v>
      </c>
      <c r="MV8" s="219">
        <v>45.3333333333333</v>
      </c>
      <c r="MW8" s="219">
        <v>55.4838709677419</v>
      </c>
      <c r="MX8" s="128" t="str">
        <f t="shared" si="8"/>
        <v>--</v>
      </c>
      <c r="MY8" s="219">
        <v>55.172413793103402</v>
      </c>
      <c r="MZ8" s="219">
        <v>61.157024793388501</v>
      </c>
      <c r="NA8" s="128" t="str">
        <f t="shared" si="9"/>
        <v>--</v>
      </c>
      <c r="NB8" s="219">
        <v>59.210526315789501</v>
      </c>
      <c r="NC8" s="219">
        <v>66.233766233766303</v>
      </c>
      <c r="ND8" s="128" t="str">
        <f t="shared" si="10"/>
        <v>--</v>
      </c>
      <c r="NE8" s="219">
        <v>55.172413793103402</v>
      </c>
      <c r="NF8" s="219">
        <v>64.1666666666666</v>
      </c>
      <c r="NG8" s="128" t="str">
        <f t="shared" si="11"/>
        <v>--</v>
      </c>
      <c r="NH8" s="219">
        <v>62.820512820512803</v>
      </c>
      <c r="NI8" s="219">
        <v>66.013071895424801</v>
      </c>
      <c r="NJ8" s="128" t="str">
        <f t="shared" si="12"/>
        <v>--</v>
      </c>
      <c r="NK8" s="219">
        <v>53.3333333333333</v>
      </c>
      <c r="NL8" s="219">
        <v>58.677685950413199</v>
      </c>
      <c r="NM8" s="220">
        <v>85.714285714285793</v>
      </c>
      <c r="NN8" s="220">
        <v>83.536585365853696</v>
      </c>
      <c r="NO8" s="220">
        <v>67.167919799498804</v>
      </c>
      <c r="NP8" s="220">
        <v>65.163934426229403</v>
      </c>
      <c r="NQ8" s="220">
        <v>75.979112271540501</v>
      </c>
      <c r="NR8" s="220">
        <v>72.188139059304703</v>
      </c>
      <c r="NS8" s="220">
        <v>74.473684210526301</v>
      </c>
      <c r="NT8" s="220">
        <v>69.404517453798704</v>
      </c>
      <c r="NU8" s="220">
        <v>89.556135770235002</v>
      </c>
      <c r="NV8" s="220">
        <v>87.730061349693301</v>
      </c>
      <c r="NW8" s="220">
        <v>87.206266318537899</v>
      </c>
      <c r="NX8" s="220">
        <v>84.693877551020407</v>
      </c>
      <c r="NY8" s="128" t="str">
        <f t="shared" si="13"/>
        <v>--</v>
      </c>
      <c r="NZ8" s="128" t="str">
        <f t="shared" si="13"/>
        <v>--</v>
      </c>
      <c r="OA8" s="128" t="str">
        <f t="shared" si="13"/>
        <v>--</v>
      </c>
      <c r="OB8" s="128" t="str">
        <f t="shared" si="13"/>
        <v>--</v>
      </c>
      <c r="OC8" s="128" t="str">
        <f t="shared" si="13"/>
        <v>--</v>
      </c>
      <c r="OD8" s="128" t="str">
        <f t="shared" si="13"/>
        <v>--</v>
      </c>
      <c r="OE8" s="128" t="str">
        <f t="shared" si="13"/>
        <v>--</v>
      </c>
      <c r="OF8" s="128" t="str">
        <f t="shared" si="13"/>
        <v>--</v>
      </c>
      <c r="OG8" s="222">
        <v>59.210526315789501</v>
      </c>
      <c r="OH8" s="222">
        <v>40.632603406326098</v>
      </c>
      <c r="OI8" s="222">
        <v>32.227488151658697</v>
      </c>
      <c r="OJ8" s="222">
        <v>33.236151603498499</v>
      </c>
      <c r="OK8" s="222">
        <v>54.5643153526972</v>
      </c>
      <c r="OL8" s="222">
        <v>40.294840294840299</v>
      </c>
      <c r="OM8" s="222">
        <v>35.365853658536601</v>
      </c>
      <c r="ON8" s="222">
        <v>46.031746031746003</v>
      </c>
      <c r="OO8" s="114" t="s">
        <v>2447</v>
      </c>
      <c r="OP8" s="114" t="s">
        <v>2448</v>
      </c>
      <c r="OQ8" s="300">
        <v>65.025906735751335</v>
      </c>
      <c r="OR8" s="300">
        <v>58.937198067632849</v>
      </c>
      <c r="OS8" s="300">
        <v>56</v>
      </c>
      <c r="OT8" s="300">
        <v>59.824046920821154</v>
      </c>
      <c r="OU8" s="300">
        <v>74.332648870636561</v>
      </c>
      <c r="OV8" s="300">
        <v>57.739557739557746</v>
      </c>
      <c r="OW8" s="300">
        <v>61.822660098522114</v>
      </c>
      <c r="OX8" s="300">
        <v>68.269230769230759</v>
      </c>
      <c r="OZ8" s="380">
        <v>72.301425661914379</v>
      </c>
      <c r="PA8" s="381">
        <v>73.493975903614469</v>
      </c>
      <c r="PB8" s="381">
        <v>73.159144893111602</v>
      </c>
      <c r="PC8" s="381">
        <v>76.978417266187051</v>
      </c>
      <c r="PD8" s="380">
        <v>64.358452138492922</v>
      </c>
      <c r="PE8" s="381">
        <v>41.404358353510879</v>
      </c>
      <c r="PF8" s="381">
        <v>38.479809976247047</v>
      </c>
      <c r="PG8" s="381">
        <v>46.594982078853064</v>
      </c>
      <c r="PH8" s="380">
        <v>50.204918032786878</v>
      </c>
      <c r="PI8" s="381">
        <v>35.024154589371982</v>
      </c>
      <c r="PJ8" s="381">
        <v>33.254156769596179</v>
      </c>
      <c r="PK8" s="381">
        <v>39.568345323741021</v>
      </c>
      <c r="PL8" s="380">
        <v>84.989858012170345</v>
      </c>
      <c r="PM8" s="381">
        <v>80.481927710843408</v>
      </c>
      <c r="PN8" s="381">
        <v>73.333333333333357</v>
      </c>
      <c r="PO8" s="381">
        <v>75.179856115107896</v>
      </c>
      <c r="PP8" s="380">
        <v>78.989898989899103</v>
      </c>
      <c r="PQ8" s="381">
        <v>68.674698795180689</v>
      </c>
      <c r="PR8" s="381">
        <v>62.085308056871988</v>
      </c>
      <c r="PS8" s="381">
        <v>62.007168458781344</v>
      </c>
      <c r="PT8" s="378" t="str">
        <f t="shared" si="14"/>
        <v>--</v>
      </c>
      <c r="PU8" s="378" t="str">
        <f t="shared" si="14"/>
        <v>--</v>
      </c>
      <c r="PV8" s="381">
        <v>17.821782178217827</v>
      </c>
      <c r="PW8" s="381">
        <v>37.827715355805239</v>
      </c>
      <c r="PX8" s="378" t="str">
        <f t="shared" si="15"/>
        <v>--</v>
      </c>
      <c r="PY8" s="378" t="str">
        <f t="shared" si="15"/>
        <v>--</v>
      </c>
      <c r="PZ8" s="381">
        <v>54.411764705882369</v>
      </c>
      <c r="QA8" s="381">
        <v>56.435643564356425</v>
      </c>
      <c r="QB8" s="378" t="str">
        <f t="shared" si="16"/>
        <v>--</v>
      </c>
      <c r="QC8" s="378" t="str">
        <f t="shared" si="16"/>
        <v>--</v>
      </c>
      <c r="QD8" s="381">
        <v>62.686567164179117</v>
      </c>
      <c r="QE8" s="381">
        <v>65.346534653465355</v>
      </c>
      <c r="QF8" s="378" t="str">
        <f t="shared" si="17"/>
        <v>--</v>
      </c>
      <c r="QG8" s="378" t="str">
        <f t="shared" si="17"/>
        <v>--</v>
      </c>
      <c r="QH8" s="381">
        <v>55.072463768115966</v>
      </c>
      <c r="QI8" s="381">
        <v>57.999999999999986</v>
      </c>
      <c r="QJ8" s="161" t="s">
        <v>1739</v>
      </c>
    </row>
    <row r="9" spans="1:498" x14ac:dyDescent="0.25">
      <c r="A9" s="114">
        <v>5</v>
      </c>
      <c r="B9" s="93" t="s">
        <v>6</v>
      </c>
      <c r="C9" s="126">
        <v>46.596858638743456</v>
      </c>
      <c r="D9" s="126">
        <v>40.250000000000021</v>
      </c>
      <c r="E9" s="126">
        <v>36.643835616438388</v>
      </c>
      <c r="F9" s="126">
        <v>48.209366391184552</v>
      </c>
      <c r="G9" s="126">
        <v>39.949748743718594</v>
      </c>
      <c r="H9" s="126">
        <v>40.070921985815616</v>
      </c>
      <c r="I9" s="126">
        <v>58.385093167701804</v>
      </c>
      <c r="J9" s="126">
        <v>52.14105793450878</v>
      </c>
      <c r="K9" s="126">
        <v>60.743801652892543</v>
      </c>
      <c r="L9" s="126">
        <v>68.749999999999986</v>
      </c>
      <c r="M9" s="128">
        <v>58.684210526315795</v>
      </c>
      <c r="N9" s="128">
        <v>62.732919254658434</v>
      </c>
      <c r="O9" s="128">
        <v>71.774193548387117</v>
      </c>
      <c r="P9" s="128">
        <v>71.653543307086707</v>
      </c>
      <c r="Q9" s="128">
        <v>67.610062893081775</v>
      </c>
      <c r="R9" s="128">
        <v>87.434554973821989</v>
      </c>
      <c r="S9" s="128">
        <v>83.046683046683057</v>
      </c>
      <c r="T9" s="128">
        <v>85.567010309278388</v>
      </c>
      <c r="U9" s="128">
        <v>87.430167597765319</v>
      </c>
      <c r="V9" s="128">
        <v>80.701754385964875</v>
      </c>
      <c r="W9" s="128">
        <v>81.37931034482763</v>
      </c>
      <c r="X9" s="128">
        <v>87.774294670846402</v>
      </c>
      <c r="Y9" s="128">
        <v>79.499999999999972</v>
      </c>
      <c r="Z9" s="128">
        <v>84.615384615384642</v>
      </c>
      <c r="AA9" s="128">
        <v>88.31908831908828</v>
      </c>
      <c r="AB9" s="132">
        <v>84.554973821989492</v>
      </c>
      <c r="AC9" s="132">
        <v>81.736526946107816</v>
      </c>
      <c r="AD9" s="132">
        <v>86.740331491712752</v>
      </c>
      <c r="AE9" s="132">
        <v>86.737400530503962</v>
      </c>
      <c r="AF9" s="128">
        <v>87.697160883280716</v>
      </c>
      <c r="AG9" s="126">
        <v>73.107049608355055</v>
      </c>
      <c r="AH9" s="126">
        <v>66.2561576354679</v>
      </c>
      <c r="AI9" s="133">
        <v>69.415807560137424</v>
      </c>
      <c r="AJ9" s="133">
        <v>70.914127423822748</v>
      </c>
      <c r="AK9" s="128">
        <v>63.681592039800982</v>
      </c>
      <c r="AL9" s="128">
        <v>66.78200692041527</v>
      </c>
      <c r="AM9" s="128">
        <v>68.847352024922088</v>
      </c>
      <c r="AN9" s="128">
        <v>63.341645885286752</v>
      </c>
      <c r="AO9" s="128">
        <v>70.000000000000014</v>
      </c>
      <c r="AP9" s="128">
        <v>69.827586206896498</v>
      </c>
      <c r="AQ9" s="128">
        <v>65.974025974025878</v>
      </c>
      <c r="AR9" s="128">
        <v>68.468468468468487</v>
      </c>
      <c r="AS9" s="128">
        <v>70.76502732240435</v>
      </c>
      <c r="AT9" s="128">
        <v>67.885117493472606</v>
      </c>
      <c r="AU9" s="128">
        <v>70.125786163522022</v>
      </c>
      <c r="AV9" s="128">
        <v>15.789473684210531</v>
      </c>
      <c r="AW9" s="128">
        <v>16.049382716049362</v>
      </c>
      <c r="AX9" s="132">
        <v>14.634146341463413</v>
      </c>
      <c r="AY9" s="132">
        <v>19.491525423728834</v>
      </c>
      <c r="AZ9" s="132">
        <v>18.575063613231539</v>
      </c>
      <c r="BA9" s="132">
        <v>16.491228070175435</v>
      </c>
      <c r="BB9" s="128">
        <v>16.987179487179471</v>
      </c>
      <c r="BC9" s="132">
        <v>15.151515151515154</v>
      </c>
      <c r="BD9" s="132">
        <v>19.087136929460584</v>
      </c>
      <c r="BE9" s="132">
        <v>9.5652173913043352</v>
      </c>
      <c r="BF9" s="132">
        <v>17.506631299734742</v>
      </c>
      <c r="BG9" s="128">
        <v>16.060606060606059</v>
      </c>
      <c r="BH9" s="121">
        <v>14.010989010989025</v>
      </c>
      <c r="BI9" s="121">
        <v>14.973262032085572</v>
      </c>
      <c r="BJ9" s="121">
        <v>16.874999999999996</v>
      </c>
      <c r="BK9" s="121">
        <v>12.631578947368419</v>
      </c>
      <c r="BL9" s="128">
        <v>7.1604938271604954</v>
      </c>
      <c r="BM9" s="121">
        <v>5.9233449477351945</v>
      </c>
      <c r="BN9" s="114">
        <v>11.299435028248594</v>
      </c>
      <c r="BO9" s="114">
        <v>13.486005089058528</v>
      </c>
      <c r="BP9" s="114">
        <v>7.3684210526315841</v>
      </c>
      <c r="BQ9" s="128">
        <v>17.096774193548388</v>
      </c>
      <c r="BR9" s="121">
        <v>11.704834605597959</v>
      </c>
      <c r="BS9" s="121">
        <v>10.288065843621403</v>
      </c>
      <c r="BT9" s="121">
        <v>6.9565217391304355</v>
      </c>
      <c r="BU9" s="128">
        <v>13.60000000000001</v>
      </c>
      <c r="BV9" s="121">
        <v>9.3655589123867085</v>
      </c>
      <c r="BW9" s="121">
        <v>10.743801652892561</v>
      </c>
      <c r="BX9" s="121">
        <v>9.549071618037134</v>
      </c>
      <c r="BY9" s="128">
        <v>11.562499999999995</v>
      </c>
      <c r="BZ9" s="121">
        <v>76.455026455026498</v>
      </c>
      <c r="CA9" s="121">
        <v>81.5</v>
      </c>
      <c r="CB9" s="121">
        <v>81.944444444444471</v>
      </c>
      <c r="CC9" s="128">
        <v>67.768595041322385</v>
      </c>
      <c r="CD9" s="121">
        <v>71.032745591939602</v>
      </c>
      <c r="CE9" s="121">
        <v>76.736111111111128</v>
      </c>
      <c r="CF9" s="121">
        <v>69.811320754717016</v>
      </c>
      <c r="CG9" s="128">
        <v>76.691729323308166</v>
      </c>
      <c r="CH9" s="121">
        <v>77.777777777777786</v>
      </c>
      <c r="CI9" s="121">
        <v>76.20396600566572</v>
      </c>
      <c r="CJ9" s="121">
        <v>74.999999999999972</v>
      </c>
      <c r="CK9" s="121">
        <v>72.754491017964099</v>
      </c>
      <c r="CL9" s="121">
        <v>74.932614555256109</v>
      </c>
      <c r="CM9" s="121">
        <v>81.151832460733033</v>
      </c>
      <c r="CN9" s="121">
        <v>78.683385579937379</v>
      </c>
      <c r="CO9" s="121" t="s">
        <v>286</v>
      </c>
      <c r="CP9" s="128" t="s">
        <v>286</v>
      </c>
      <c r="CQ9" s="121" t="s">
        <v>286</v>
      </c>
      <c r="CR9" s="121">
        <v>50.41322314049588</v>
      </c>
      <c r="CS9" s="114">
        <v>33.75314861460955</v>
      </c>
      <c r="CT9" s="114">
        <v>40.277777777777793</v>
      </c>
      <c r="CU9" s="128">
        <v>60.252365930599368</v>
      </c>
      <c r="CV9" s="121">
        <v>42.857142857142861</v>
      </c>
      <c r="CW9" s="121">
        <v>39.419087136929448</v>
      </c>
      <c r="CX9" s="114">
        <v>63.817663817663778</v>
      </c>
      <c r="CY9" s="114">
        <v>46.842105263157848</v>
      </c>
      <c r="CZ9" s="128">
        <v>38.670694864048322</v>
      </c>
      <c r="DA9" s="121">
        <v>62.125340599455072</v>
      </c>
      <c r="DB9" s="121">
        <v>56.020942408376953</v>
      </c>
      <c r="DC9" s="114">
        <v>43.887147335423222</v>
      </c>
      <c r="DD9" s="114">
        <v>56.032171581769454</v>
      </c>
      <c r="DE9" s="128">
        <v>50.769230769230788</v>
      </c>
      <c r="DF9" s="121">
        <v>43.356643356643353</v>
      </c>
      <c r="DG9" s="121">
        <v>52</v>
      </c>
      <c r="DH9" s="114">
        <v>52.791878172588838</v>
      </c>
      <c r="DI9" s="114">
        <v>41.454545454545453</v>
      </c>
      <c r="DJ9" s="128">
        <v>50.322580645161317</v>
      </c>
      <c r="DK9" s="121">
        <v>46.233766233766254</v>
      </c>
      <c r="DL9" s="121">
        <v>32.340425531914903</v>
      </c>
      <c r="DM9" s="121">
        <v>55.654761904761905</v>
      </c>
      <c r="DN9" s="121">
        <v>49.193548387096833</v>
      </c>
      <c r="DO9" s="128">
        <v>37.993920972644375</v>
      </c>
      <c r="DP9" s="121">
        <v>50.574712643678176</v>
      </c>
      <c r="DQ9" s="121">
        <v>59.452054794520564</v>
      </c>
      <c r="DR9" s="121">
        <v>40.196078431372555</v>
      </c>
      <c r="DS9" s="121" t="s">
        <v>286</v>
      </c>
      <c r="DT9" s="128" t="s">
        <v>286</v>
      </c>
      <c r="DU9" s="131" t="s">
        <v>286</v>
      </c>
      <c r="DV9" s="131">
        <v>50.279329608938568</v>
      </c>
      <c r="DW9" s="114">
        <v>30.886075949367086</v>
      </c>
      <c r="DX9" s="131">
        <v>21.63120567375887</v>
      </c>
      <c r="DY9" s="128">
        <v>48.25396825396826</v>
      </c>
      <c r="DZ9" s="128">
        <v>33.248081841432217</v>
      </c>
      <c r="EA9" s="128">
        <v>22.406639004149369</v>
      </c>
      <c r="EB9" s="128">
        <v>56.484149855907781</v>
      </c>
      <c r="EC9" s="128">
        <v>38.4</v>
      </c>
      <c r="ED9" s="128">
        <v>33.231707317073131</v>
      </c>
      <c r="EE9" s="128">
        <v>50.964187327823737</v>
      </c>
      <c r="EF9" s="128">
        <v>47.252747252747234</v>
      </c>
      <c r="EG9" s="128">
        <v>39.047619047619044</v>
      </c>
      <c r="EH9" s="128" t="s">
        <v>286</v>
      </c>
      <c r="EI9" s="128" t="s">
        <v>286</v>
      </c>
      <c r="EJ9" s="128" t="s">
        <v>286</v>
      </c>
      <c r="EK9" s="128">
        <v>87.811634349030399</v>
      </c>
      <c r="EL9" s="121">
        <v>81.012658227848078</v>
      </c>
      <c r="EM9" s="121">
        <v>81.11888111888112</v>
      </c>
      <c r="EN9" s="121">
        <v>89.968652037617574</v>
      </c>
      <c r="EO9" s="121">
        <v>81.122448979591866</v>
      </c>
      <c r="EP9" s="128">
        <v>79.253112033194995</v>
      </c>
      <c r="EQ9" s="121">
        <v>91.78470254957503</v>
      </c>
      <c r="ER9" s="121">
        <v>85.751978891820528</v>
      </c>
      <c r="ES9" s="121">
        <v>79.154078549848961</v>
      </c>
      <c r="ET9" s="121">
        <v>92.991913746630729</v>
      </c>
      <c r="EU9" s="128">
        <v>88.713910761154892</v>
      </c>
      <c r="EV9" s="121">
        <v>85.266457680250753</v>
      </c>
      <c r="EW9" s="121">
        <v>85.863874345549732</v>
      </c>
      <c r="EX9" s="121">
        <v>71.890547263681654</v>
      </c>
      <c r="EY9" s="121">
        <v>73.883161512027428</v>
      </c>
      <c r="EZ9" s="128">
        <v>86.908077994428936</v>
      </c>
      <c r="FA9" s="121">
        <v>75.000000000000043</v>
      </c>
      <c r="FB9" s="121">
        <v>74.385964912280699</v>
      </c>
      <c r="FC9" s="121">
        <v>88.993710691823907</v>
      </c>
      <c r="FD9" s="121">
        <v>73.791348600508854</v>
      </c>
      <c r="FE9" s="128">
        <v>72.9166666666667</v>
      </c>
      <c r="FF9" s="121">
        <v>90</v>
      </c>
      <c r="FG9" s="121">
        <v>77.807486631016161</v>
      </c>
      <c r="FH9" s="121">
        <v>71.646341463414672</v>
      </c>
      <c r="FI9" s="121">
        <v>86.703601108033311</v>
      </c>
      <c r="FJ9" s="128">
        <v>79.679144385026746</v>
      </c>
      <c r="FK9" s="121">
        <v>78.164556962025273</v>
      </c>
      <c r="FL9" s="121" t="s">
        <v>286</v>
      </c>
      <c r="FM9" s="121">
        <v>19.565217391304348</v>
      </c>
      <c r="FN9" s="121">
        <v>50.177935943060547</v>
      </c>
      <c r="FO9" s="128" t="s">
        <v>286</v>
      </c>
      <c r="FP9" s="121">
        <v>17.63005780346823</v>
      </c>
      <c r="FQ9" s="121">
        <v>54.416961130742074</v>
      </c>
      <c r="FR9" s="121" t="s">
        <v>286</v>
      </c>
      <c r="FS9" s="121">
        <v>13.223140495867765</v>
      </c>
      <c r="FT9" s="128">
        <v>43.347639484978529</v>
      </c>
      <c r="FU9" s="121" t="s">
        <v>286</v>
      </c>
      <c r="FV9" s="121">
        <v>15.730337078651674</v>
      </c>
      <c r="FW9" s="121">
        <v>47.619047619047656</v>
      </c>
      <c r="FX9" s="121" t="s">
        <v>286</v>
      </c>
      <c r="FY9" s="128">
        <v>19.101123595505594</v>
      </c>
      <c r="FZ9" s="121">
        <v>52.411575562700968</v>
      </c>
      <c r="GA9" s="121" t="s">
        <v>286</v>
      </c>
      <c r="GB9" s="121">
        <v>40.845070422535215</v>
      </c>
      <c r="GC9" s="121">
        <v>64.028776978417298</v>
      </c>
      <c r="GD9" s="128" t="s">
        <v>286</v>
      </c>
      <c r="GE9" s="121">
        <v>47.457627118644069</v>
      </c>
      <c r="GF9" s="121">
        <v>53.947368421052616</v>
      </c>
      <c r="GG9" s="121" t="s">
        <v>286</v>
      </c>
      <c r="GH9" s="121">
        <v>41.304347826086939</v>
      </c>
      <c r="GI9" s="128">
        <v>60.396039603960396</v>
      </c>
      <c r="GJ9" s="121" t="s">
        <v>286</v>
      </c>
      <c r="GK9" s="121">
        <v>50.909090909090907</v>
      </c>
      <c r="GL9" s="121">
        <v>53.020134228187928</v>
      </c>
      <c r="GM9" s="130" t="s">
        <v>286</v>
      </c>
      <c r="GN9" s="128">
        <v>40.298507462686558</v>
      </c>
      <c r="GO9" s="121">
        <v>49.079754601227009</v>
      </c>
      <c r="GP9" s="121" t="s">
        <v>286</v>
      </c>
      <c r="GQ9" s="121">
        <v>52.857142857142847</v>
      </c>
      <c r="GR9" s="121">
        <v>73.571428571428612</v>
      </c>
      <c r="GS9" s="128" t="s">
        <v>286</v>
      </c>
      <c r="GT9" s="121">
        <v>57.627118644067799</v>
      </c>
      <c r="GU9" s="121">
        <v>68.211920529801347</v>
      </c>
      <c r="GV9" s="121" t="s">
        <v>286</v>
      </c>
      <c r="GW9" s="121">
        <v>48.936170212765951</v>
      </c>
      <c r="GX9" s="128">
        <v>72.277227722772238</v>
      </c>
      <c r="GY9" s="128" t="s">
        <v>286</v>
      </c>
      <c r="GZ9" s="128">
        <v>56.603773584905667</v>
      </c>
      <c r="HA9" s="128">
        <v>72.297297297297362</v>
      </c>
      <c r="HB9" s="128" t="s">
        <v>286</v>
      </c>
      <c r="HC9" s="128">
        <v>43.939393939393952</v>
      </c>
      <c r="HD9" s="128">
        <v>71.165644171779164</v>
      </c>
      <c r="HE9" s="128" t="s">
        <v>286</v>
      </c>
      <c r="HF9" s="128">
        <v>32.258064516129039</v>
      </c>
      <c r="HG9" s="128">
        <v>60.294117647058812</v>
      </c>
      <c r="HH9" s="128" t="s">
        <v>286</v>
      </c>
      <c r="HI9" s="128">
        <v>47.272727272727295</v>
      </c>
      <c r="HJ9" s="128">
        <v>72.972972972972997</v>
      </c>
      <c r="HK9" s="128" t="s">
        <v>286</v>
      </c>
      <c r="HL9" s="121">
        <v>44.999999999999993</v>
      </c>
      <c r="HM9" s="121">
        <v>64.285714285714306</v>
      </c>
      <c r="HN9" s="121" t="s">
        <v>286</v>
      </c>
      <c r="HO9" s="121">
        <v>42</v>
      </c>
      <c r="HP9" s="128">
        <v>64.625850340136026</v>
      </c>
      <c r="HQ9" s="121" t="s">
        <v>286</v>
      </c>
      <c r="HR9" s="121">
        <v>45.312499999999993</v>
      </c>
      <c r="HS9" s="121">
        <v>74.83870967741943</v>
      </c>
      <c r="HT9" s="129" t="s">
        <v>286</v>
      </c>
      <c r="HU9" s="128">
        <v>61.904761904761905</v>
      </c>
      <c r="HV9" s="128">
        <v>37.226277372262743</v>
      </c>
      <c r="HW9" s="128" t="s">
        <v>286</v>
      </c>
      <c r="HX9" s="128">
        <v>62.962962962962962</v>
      </c>
      <c r="HY9" s="128">
        <v>46.308724832214764</v>
      </c>
      <c r="HZ9" s="128" t="s">
        <v>286</v>
      </c>
      <c r="IA9" s="128">
        <v>58.139534883720948</v>
      </c>
      <c r="IB9" s="128">
        <v>50.000000000000007</v>
      </c>
      <c r="IC9" s="128" t="s">
        <v>286</v>
      </c>
      <c r="ID9" s="128">
        <v>59.999999999999993</v>
      </c>
      <c r="IE9" s="128">
        <v>50.340136054421777</v>
      </c>
      <c r="IF9" s="128" t="s">
        <v>286</v>
      </c>
      <c r="IG9" s="128">
        <v>52.307692307692307</v>
      </c>
      <c r="IH9" s="128">
        <v>49.685534591194958</v>
      </c>
      <c r="II9" s="128" t="s">
        <v>286</v>
      </c>
      <c r="IJ9" s="128">
        <v>75.806451612903231</v>
      </c>
      <c r="IK9" s="128">
        <v>55.072463768115945</v>
      </c>
      <c r="IL9" s="128" t="s">
        <v>286</v>
      </c>
      <c r="IM9" s="114">
        <v>76.36363636363636</v>
      </c>
      <c r="IN9" s="114">
        <v>66.216216216216196</v>
      </c>
      <c r="IO9" s="114" t="s">
        <v>286</v>
      </c>
      <c r="IP9" s="114">
        <v>66.666666666666643</v>
      </c>
      <c r="IQ9" s="114">
        <v>58.163265306122469</v>
      </c>
      <c r="IR9" s="114" t="s">
        <v>286</v>
      </c>
      <c r="IS9" s="114">
        <v>64.583333333333329</v>
      </c>
      <c r="IT9" s="114">
        <v>59.589041095890387</v>
      </c>
      <c r="IU9" s="114" t="s">
        <v>286</v>
      </c>
      <c r="IV9" s="114">
        <v>65.15151515151517</v>
      </c>
      <c r="IW9" s="114">
        <v>63.124999999999979</v>
      </c>
      <c r="IX9" s="153" t="s">
        <v>1736</v>
      </c>
      <c r="IY9" s="153" t="s">
        <v>1736</v>
      </c>
      <c r="IZ9" s="153" t="s">
        <v>1736</v>
      </c>
      <c r="JA9" s="153" t="s">
        <v>1736</v>
      </c>
      <c r="JB9" s="157" t="s">
        <v>1736</v>
      </c>
      <c r="JC9" s="114" t="s">
        <v>286</v>
      </c>
      <c r="JD9" s="114" t="s">
        <v>286</v>
      </c>
      <c r="JE9" s="114" t="s">
        <v>286</v>
      </c>
      <c r="JF9" s="114" t="str">
        <f t="shared" si="0"/>
        <v>--</v>
      </c>
      <c r="JG9" s="114" t="str">
        <f t="shared" si="0"/>
        <v>--</v>
      </c>
      <c r="JH9" s="114" t="str">
        <f t="shared" si="0"/>
        <v>--</v>
      </c>
      <c r="JI9" s="114" t="str">
        <f t="shared" si="0"/>
        <v>--</v>
      </c>
      <c r="JJ9" s="114" t="str">
        <f t="shared" si="0"/>
        <v>--</v>
      </c>
      <c r="JK9" s="114" t="str">
        <f t="shared" si="0"/>
        <v>--</v>
      </c>
      <c r="JL9" s="114" t="str">
        <f t="shared" si="0"/>
        <v>--</v>
      </c>
      <c r="JM9" s="114" t="str">
        <f t="shared" si="0"/>
        <v>--</v>
      </c>
      <c r="JN9" s="114" t="str">
        <f t="shared" si="0"/>
        <v>--</v>
      </c>
      <c r="JO9" s="114" t="str">
        <f t="shared" si="0"/>
        <v>--</v>
      </c>
      <c r="JP9" s="114" t="str">
        <f t="shared" si="1"/>
        <v>--</v>
      </c>
      <c r="JQ9" s="114" t="str">
        <f t="shared" si="1"/>
        <v>--</v>
      </c>
      <c r="JR9" s="114" t="str">
        <f t="shared" si="1"/>
        <v>--</v>
      </c>
      <c r="JS9" s="114" t="str">
        <f t="shared" si="1"/>
        <v>--</v>
      </c>
      <c r="JT9" s="114" t="str">
        <f t="shared" si="1"/>
        <v>--</v>
      </c>
      <c r="JU9" s="114" t="str">
        <f t="shared" si="1"/>
        <v>--</v>
      </c>
      <c r="JV9" s="114" t="str">
        <f t="shared" si="1"/>
        <v>--</v>
      </c>
      <c r="JW9" s="114" t="str">
        <f t="shared" si="1"/>
        <v>--</v>
      </c>
      <c r="JX9" s="114" t="str">
        <f t="shared" si="1"/>
        <v>--</v>
      </c>
      <c r="JY9" s="114" t="str">
        <f t="shared" si="1"/>
        <v>--</v>
      </c>
      <c r="JZ9" s="114" t="str">
        <f t="shared" si="2"/>
        <v>--</v>
      </c>
      <c r="KA9" s="114" t="str">
        <f t="shared" si="2"/>
        <v>--</v>
      </c>
      <c r="KB9" s="114" t="str">
        <f t="shared" si="2"/>
        <v>--</v>
      </c>
      <c r="KC9" s="114" t="str">
        <f t="shared" si="2"/>
        <v>--</v>
      </c>
      <c r="KD9" s="114" t="str">
        <f t="shared" si="2"/>
        <v>--</v>
      </c>
      <c r="KE9" s="114" t="str">
        <f t="shared" si="2"/>
        <v>--</v>
      </c>
      <c r="KF9" s="114" t="str">
        <f t="shared" si="2"/>
        <v>--</v>
      </c>
      <c r="KG9" s="114" t="str">
        <f t="shared" si="2"/>
        <v>--</v>
      </c>
      <c r="KH9" s="114" t="str">
        <f t="shared" si="2"/>
        <v>--</v>
      </c>
      <c r="KI9" s="114" t="str">
        <f t="shared" si="2"/>
        <v>--</v>
      </c>
      <c r="KJ9" s="114" t="str">
        <f t="shared" si="3"/>
        <v>--</v>
      </c>
      <c r="KK9" s="114" t="str">
        <f t="shared" si="3"/>
        <v>--</v>
      </c>
      <c r="KL9" s="114" t="str">
        <f t="shared" si="3"/>
        <v>--</v>
      </c>
      <c r="KM9" s="114" t="str">
        <f t="shared" si="3"/>
        <v>--</v>
      </c>
      <c r="KN9" s="114" t="str">
        <f t="shared" si="3"/>
        <v>--</v>
      </c>
      <c r="KO9" s="114" t="str">
        <f t="shared" si="3"/>
        <v>--</v>
      </c>
      <c r="KP9" s="153" t="s">
        <v>1736</v>
      </c>
      <c r="KQ9" s="153" t="s">
        <v>1736</v>
      </c>
      <c r="KR9" s="153" t="s">
        <v>1736</v>
      </c>
      <c r="KS9" s="153" t="s">
        <v>1736</v>
      </c>
      <c r="KT9" s="157" t="s">
        <v>1736</v>
      </c>
      <c r="KU9" s="128" t="str">
        <f t="shared" si="18"/>
        <v>--</v>
      </c>
      <c r="KV9" s="114" t="str">
        <f t="shared" si="18"/>
        <v>--</v>
      </c>
      <c r="KW9" s="114" t="str">
        <f t="shared" si="18"/>
        <v>--</v>
      </c>
      <c r="KX9" s="114" t="str">
        <f t="shared" si="18"/>
        <v>--</v>
      </c>
      <c r="KY9" s="114" t="str">
        <f t="shared" si="18"/>
        <v>--</v>
      </c>
      <c r="KZ9" s="114" t="str">
        <f t="shared" si="4"/>
        <v>--</v>
      </c>
      <c r="LA9" s="114" t="str">
        <f t="shared" si="4"/>
        <v>--</v>
      </c>
      <c r="LB9" s="114" t="str">
        <f t="shared" si="4"/>
        <v>--</v>
      </c>
      <c r="LC9" s="114" t="str">
        <f t="shared" si="4"/>
        <v>--</v>
      </c>
      <c r="LD9" s="114" t="str">
        <f t="shared" si="4"/>
        <v>--</v>
      </c>
      <c r="LE9" s="219">
        <v>85.317460317460302</v>
      </c>
      <c r="LF9" s="219">
        <v>85.512367491166103</v>
      </c>
      <c r="LG9" s="219">
        <v>84.579439252336499</v>
      </c>
      <c r="LH9" s="219">
        <v>85.644768856447698</v>
      </c>
      <c r="LI9" s="219">
        <v>82.978723404255305</v>
      </c>
      <c r="LJ9" s="219">
        <v>85.198555956678703</v>
      </c>
      <c r="LK9" s="219">
        <v>71.031746031746096</v>
      </c>
      <c r="LL9" s="219">
        <v>67.491166077738598</v>
      </c>
      <c r="LM9" s="219">
        <v>76.1682242990654</v>
      </c>
      <c r="LN9" s="219">
        <v>69.926650366748206</v>
      </c>
      <c r="LO9" s="219">
        <v>65.531914893617</v>
      </c>
      <c r="LP9" s="219">
        <v>68.953068592057704</v>
      </c>
      <c r="LQ9" s="219">
        <v>74.074074074074105</v>
      </c>
      <c r="LR9" s="219">
        <v>77.304964539007102</v>
      </c>
      <c r="LS9" s="219">
        <v>78.403755868544593</v>
      </c>
      <c r="LT9" s="219">
        <v>75.369458128078804</v>
      </c>
      <c r="LU9" s="219">
        <v>75.215517241379303</v>
      </c>
      <c r="LV9" s="219">
        <v>77.7777777777778</v>
      </c>
      <c r="LW9" s="219">
        <v>45.714285714285701</v>
      </c>
      <c r="LX9" s="219">
        <v>45.390070921985803</v>
      </c>
      <c r="LY9" s="219">
        <v>46.948356807511701</v>
      </c>
      <c r="LZ9" s="219">
        <v>47.029702970297002</v>
      </c>
      <c r="MA9" s="219">
        <v>42.4568965517241</v>
      </c>
      <c r="MB9" s="219">
        <v>43.129770992366403</v>
      </c>
      <c r="MC9" s="219">
        <v>77.642276422764297</v>
      </c>
      <c r="MD9" s="219">
        <v>84.042553191489404</v>
      </c>
      <c r="ME9" s="219">
        <v>85.446009389671403</v>
      </c>
      <c r="MF9" s="219">
        <v>82.758620689655103</v>
      </c>
      <c r="MG9" s="219">
        <v>84.267241379310306</v>
      </c>
      <c r="MH9" s="219">
        <v>80.534351145038201</v>
      </c>
      <c r="MI9" s="219">
        <v>64.372469635627596</v>
      </c>
      <c r="MJ9" s="219">
        <v>71.631205673758799</v>
      </c>
      <c r="MK9" s="219">
        <v>79.342723004694903</v>
      </c>
      <c r="ML9" s="219">
        <v>69.211822660098505</v>
      </c>
      <c r="MM9" s="219">
        <v>66.594827586206904</v>
      </c>
      <c r="MN9" s="219">
        <v>71.755725190839698</v>
      </c>
      <c r="MO9" s="128" t="str">
        <f t="shared" si="5"/>
        <v>--</v>
      </c>
      <c r="MP9" s="219">
        <v>10.9489051094891</v>
      </c>
      <c r="MQ9" s="219">
        <v>29.857819905213301</v>
      </c>
      <c r="MR9" s="128" t="str">
        <f t="shared" si="6"/>
        <v>--</v>
      </c>
      <c r="MS9" s="219">
        <v>11.9205298013245</v>
      </c>
      <c r="MT9" s="219">
        <v>34.728033472803403</v>
      </c>
      <c r="MU9" s="128" t="str">
        <f t="shared" si="7"/>
        <v>--</v>
      </c>
      <c r="MV9" s="219">
        <v>55.172413793103402</v>
      </c>
      <c r="MW9" s="219">
        <v>52.380952380952401</v>
      </c>
      <c r="MX9" s="128" t="str">
        <f t="shared" si="8"/>
        <v>--</v>
      </c>
      <c r="MY9" s="219">
        <v>39.622641509433997</v>
      </c>
      <c r="MZ9" s="219">
        <v>62.195121951219498</v>
      </c>
      <c r="NA9" s="128" t="str">
        <f t="shared" si="9"/>
        <v>--</v>
      </c>
      <c r="NB9" s="219">
        <v>55.172413793103402</v>
      </c>
      <c r="NC9" s="219">
        <v>65.079365079365104</v>
      </c>
      <c r="ND9" s="128" t="str">
        <f t="shared" si="10"/>
        <v>--</v>
      </c>
      <c r="NE9" s="219">
        <v>50.943396226415103</v>
      </c>
      <c r="NF9" s="219">
        <v>67.073170731707293</v>
      </c>
      <c r="NG9" s="128" t="str">
        <f t="shared" si="11"/>
        <v>--</v>
      </c>
      <c r="NH9" s="219">
        <v>62.068965517241402</v>
      </c>
      <c r="NI9" s="219">
        <v>68.253968253968296</v>
      </c>
      <c r="NJ9" s="128" t="str">
        <f t="shared" si="12"/>
        <v>--</v>
      </c>
      <c r="NK9" s="219">
        <v>66.037735849056602</v>
      </c>
      <c r="NL9" s="219">
        <v>52.439024390243901</v>
      </c>
      <c r="NM9" s="224" t="str">
        <f>"--"</f>
        <v>--</v>
      </c>
      <c r="NN9" s="220">
        <v>92.647058823529406</v>
      </c>
      <c r="NO9" s="224" t="str">
        <f>"--"</f>
        <v>--</v>
      </c>
      <c r="NP9" s="220">
        <v>73.684210526315795</v>
      </c>
      <c r="NQ9" s="224" t="str">
        <f>"--"</f>
        <v>--</v>
      </c>
      <c r="NR9" s="220">
        <v>77.941176470588303</v>
      </c>
      <c r="NS9" s="224" t="str">
        <f>"--"</f>
        <v>--</v>
      </c>
      <c r="NT9" s="220">
        <v>75.735294117647101</v>
      </c>
      <c r="NU9" s="224" t="str">
        <f>"--"</f>
        <v>--</v>
      </c>
      <c r="NV9" s="220">
        <v>89.781021897810206</v>
      </c>
      <c r="NW9" s="224" t="str">
        <f>"--"</f>
        <v>--</v>
      </c>
      <c r="NX9" s="220">
        <v>83.941605839416098</v>
      </c>
      <c r="NY9" s="128" t="str">
        <f t="shared" si="13"/>
        <v>--</v>
      </c>
      <c r="NZ9" s="128" t="str">
        <f t="shared" si="13"/>
        <v>--</v>
      </c>
      <c r="OA9" s="128" t="str">
        <f t="shared" si="13"/>
        <v>--</v>
      </c>
      <c r="OB9" s="128" t="str">
        <f t="shared" si="13"/>
        <v>--</v>
      </c>
      <c r="OC9" s="128" t="str">
        <f t="shared" si="13"/>
        <v>--</v>
      </c>
      <c r="OD9" s="128" t="str">
        <f t="shared" si="13"/>
        <v>--</v>
      </c>
      <c r="OE9" s="128" t="str">
        <f t="shared" si="13"/>
        <v>--</v>
      </c>
      <c r="OF9" s="128" t="str">
        <f t="shared" si="13"/>
        <v>--</v>
      </c>
      <c r="OG9" s="221" t="str">
        <f>"--"</f>
        <v>--</v>
      </c>
      <c r="OH9" s="222">
        <v>35.684647302904601</v>
      </c>
      <c r="OI9" s="222">
        <v>35.8156028368794</v>
      </c>
      <c r="OJ9" s="222">
        <v>34.741784037558702</v>
      </c>
      <c r="OK9" s="222">
        <v>61.481481481481502</v>
      </c>
      <c r="OL9" s="222">
        <v>37.313432835820898</v>
      </c>
      <c r="OM9" s="222">
        <v>36.2068965517241</v>
      </c>
      <c r="ON9" s="222">
        <v>43.893129770992402</v>
      </c>
      <c r="OO9" s="114" t="s">
        <v>2449</v>
      </c>
      <c r="OP9" s="114" t="s">
        <v>1736</v>
      </c>
      <c r="OQ9" s="221" t="str">
        <f>"--"</f>
        <v>--</v>
      </c>
      <c r="OR9" s="300">
        <v>74.698795180722925</v>
      </c>
      <c r="OS9" s="300">
        <v>69.858156028368839</v>
      </c>
      <c r="OT9" s="300">
        <v>73.584905660377402</v>
      </c>
      <c r="OU9" s="300">
        <v>84.328358208955251</v>
      </c>
      <c r="OV9" s="300">
        <v>73.284313725490222</v>
      </c>
      <c r="OW9" s="300">
        <v>73.233404710920709</v>
      </c>
      <c r="OX9" s="300">
        <v>81.509433962264126</v>
      </c>
      <c r="OZ9" s="380">
        <v>81.524249422632806</v>
      </c>
      <c r="PA9" s="381">
        <v>75.505617977528132</v>
      </c>
      <c r="PB9" s="381">
        <v>78.795180722891587</v>
      </c>
      <c r="PC9" s="381">
        <v>72.136222910216745</v>
      </c>
      <c r="PD9" s="380">
        <v>71.658986175115231</v>
      </c>
      <c r="PE9" s="381">
        <v>42.471910112359566</v>
      </c>
      <c r="PF9" s="381">
        <v>45.69377990430624</v>
      </c>
      <c r="PG9" s="381">
        <v>47.987616099071182</v>
      </c>
      <c r="PH9" s="380">
        <v>55.348837209302339</v>
      </c>
      <c r="PI9" s="381">
        <v>32.584269662921315</v>
      </c>
      <c r="PJ9" s="381">
        <v>41.48681055155874</v>
      </c>
      <c r="PK9" s="381">
        <v>38.080495356037162</v>
      </c>
      <c r="PL9" s="380">
        <v>88.100686498855779</v>
      </c>
      <c r="PM9" s="381">
        <v>76.801801801801844</v>
      </c>
      <c r="PN9" s="381">
        <v>82.296650717703315</v>
      </c>
      <c r="PO9" s="381">
        <v>79.076923076923094</v>
      </c>
      <c r="PP9" s="380">
        <v>79.999999999999972</v>
      </c>
      <c r="PQ9" s="381">
        <v>67.640449438202197</v>
      </c>
      <c r="PR9" s="381">
        <v>71.837708830548991</v>
      </c>
      <c r="PS9" s="381">
        <v>67.182662538699688</v>
      </c>
      <c r="PT9" s="378" t="str">
        <f t="shared" si="14"/>
        <v>--</v>
      </c>
      <c r="PU9" s="378" t="str">
        <f t="shared" si="14"/>
        <v>--</v>
      </c>
      <c r="PV9" s="381">
        <v>8.8235294117647047</v>
      </c>
      <c r="PW9" s="381">
        <v>36.792452830188658</v>
      </c>
      <c r="PX9" s="378" t="str">
        <f t="shared" si="15"/>
        <v>--</v>
      </c>
      <c r="PY9" s="378" t="str">
        <f t="shared" si="15"/>
        <v>--</v>
      </c>
      <c r="PZ9" s="381">
        <v>61.764705882352935</v>
      </c>
      <c r="QA9" s="381">
        <v>68.695652173913032</v>
      </c>
      <c r="QB9" s="378" t="str">
        <f t="shared" si="16"/>
        <v>--</v>
      </c>
      <c r="QC9" s="378" t="str">
        <f t="shared" si="16"/>
        <v>--</v>
      </c>
      <c r="QD9" s="381">
        <v>64.70588235294116</v>
      </c>
      <c r="QE9" s="381">
        <v>71.304347826086982</v>
      </c>
      <c r="QF9" s="378" t="str">
        <f t="shared" si="17"/>
        <v>--</v>
      </c>
      <c r="QG9" s="378" t="str">
        <f t="shared" si="17"/>
        <v>--</v>
      </c>
      <c r="QH9" s="381">
        <v>51.612903225806441</v>
      </c>
      <c r="QI9" s="381">
        <v>58.771929824561397</v>
      </c>
      <c r="QJ9" s="368" t="s">
        <v>1736</v>
      </c>
    </row>
    <row r="10" spans="1:498" x14ac:dyDescent="0.25">
      <c r="A10" s="114">
        <v>6</v>
      </c>
      <c r="B10" s="93" t="s">
        <v>7</v>
      </c>
      <c r="C10" s="126" t="s">
        <v>286</v>
      </c>
      <c r="D10" s="126">
        <v>15.789473684210524</v>
      </c>
      <c r="E10" s="126">
        <v>27.500000000000004</v>
      </c>
      <c r="F10" s="126">
        <v>8.695652173913043</v>
      </c>
      <c r="G10" s="126">
        <v>26.666666666666671</v>
      </c>
      <c r="H10" s="126">
        <v>24.489795918367342</v>
      </c>
      <c r="I10" s="126">
        <v>21.999999999999996</v>
      </c>
      <c r="J10" s="126">
        <v>15.714285714285719</v>
      </c>
      <c r="K10" s="126">
        <v>18.055555555555557</v>
      </c>
      <c r="L10" s="126">
        <v>42.553191489361694</v>
      </c>
      <c r="M10" s="128">
        <v>28.571428571428569</v>
      </c>
      <c r="N10" s="128">
        <v>25.714285714285719</v>
      </c>
      <c r="O10" s="128">
        <v>60</v>
      </c>
      <c r="P10" s="128">
        <v>38.461538461538453</v>
      </c>
      <c r="Q10" s="128">
        <v>20.338983050847457</v>
      </c>
      <c r="R10" s="128" t="s">
        <v>286</v>
      </c>
      <c r="S10" s="128">
        <v>85.964912280701768</v>
      </c>
      <c r="T10" s="128">
        <v>90</v>
      </c>
      <c r="U10" s="128">
        <v>95.454545454545453</v>
      </c>
      <c r="V10" s="128">
        <v>80.000000000000028</v>
      </c>
      <c r="W10" s="128">
        <v>82.000000000000014</v>
      </c>
      <c r="X10" s="128">
        <v>86.274509803921575</v>
      </c>
      <c r="Y10" s="128">
        <v>71.232876712328775</v>
      </c>
      <c r="Z10" s="128">
        <v>81.012658227848121</v>
      </c>
      <c r="AA10" s="128">
        <v>93.617021276595779</v>
      </c>
      <c r="AB10" s="132">
        <v>77.215189873417714</v>
      </c>
      <c r="AC10" s="132">
        <v>75.675675675675663</v>
      </c>
      <c r="AD10" s="132">
        <v>97.959183673469411</v>
      </c>
      <c r="AE10" s="132">
        <v>80.645161290322577</v>
      </c>
      <c r="AF10" s="128">
        <v>73.770491803278688</v>
      </c>
      <c r="AG10" s="126" t="s">
        <v>286</v>
      </c>
      <c r="AH10" s="126">
        <v>69.642857142857125</v>
      </c>
      <c r="AI10" s="133">
        <v>74.999999999999986</v>
      </c>
      <c r="AJ10" s="133">
        <v>77.272727272727252</v>
      </c>
      <c r="AK10" s="128">
        <v>71.739130434782609</v>
      </c>
      <c r="AL10" s="128">
        <v>74</v>
      </c>
      <c r="AM10" s="128">
        <v>74.509803921568633</v>
      </c>
      <c r="AN10" s="128">
        <v>63.013698630136957</v>
      </c>
      <c r="AO10" s="128">
        <v>68.354430379746873</v>
      </c>
      <c r="AP10" s="128">
        <v>72.340425531914903</v>
      </c>
      <c r="AQ10" s="128">
        <v>66.25</v>
      </c>
      <c r="AR10" s="128">
        <v>62.162162162162176</v>
      </c>
      <c r="AS10" s="128">
        <v>76</v>
      </c>
      <c r="AT10" s="128">
        <v>58.461538461538453</v>
      </c>
      <c r="AU10" s="128">
        <v>66.666666666666686</v>
      </c>
      <c r="AV10" s="128" t="s">
        <v>286</v>
      </c>
      <c r="AW10" s="128">
        <v>15.789473684210524</v>
      </c>
      <c r="AX10" s="132">
        <v>17.499999999999996</v>
      </c>
      <c r="AY10" s="132">
        <v>13.043478260869568</v>
      </c>
      <c r="AZ10" s="132">
        <v>15.555555555555555</v>
      </c>
      <c r="BA10" s="132">
        <v>12.000000000000002</v>
      </c>
      <c r="BB10" s="128">
        <v>13.725490196078427</v>
      </c>
      <c r="BC10" s="132">
        <v>11.111111111111116</v>
      </c>
      <c r="BD10" s="132">
        <v>20.253164556962027</v>
      </c>
      <c r="BE10" s="132">
        <v>10.86956521739131</v>
      </c>
      <c r="BF10" s="132">
        <v>10.256410256410257</v>
      </c>
      <c r="BG10" s="128">
        <v>16.216216216216218</v>
      </c>
      <c r="BH10" s="121">
        <v>18.75</v>
      </c>
      <c r="BI10" s="121">
        <v>12.5</v>
      </c>
      <c r="BJ10" s="121">
        <v>13.114754098360656</v>
      </c>
      <c r="BK10" s="121" t="s">
        <v>286</v>
      </c>
      <c r="BL10" s="128">
        <v>3.5087719298245608</v>
      </c>
      <c r="BM10" s="121">
        <v>5</v>
      </c>
      <c r="BN10" s="114">
        <v>13.043478260869568</v>
      </c>
      <c r="BO10" s="114">
        <v>8.8888888888888893</v>
      </c>
      <c r="BP10" s="114">
        <v>2</v>
      </c>
      <c r="BQ10" s="128">
        <v>3.9215686274509802</v>
      </c>
      <c r="BR10" s="121">
        <v>18.055555555555554</v>
      </c>
      <c r="BS10" s="121">
        <v>10.12658227848101</v>
      </c>
      <c r="BT10" s="121">
        <v>8.695652173913043</v>
      </c>
      <c r="BU10" s="128">
        <v>4</v>
      </c>
      <c r="BV10" s="121">
        <v>10.810810810810811</v>
      </c>
      <c r="BW10" s="121">
        <v>10.416666666666668</v>
      </c>
      <c r="BX10" s="121">
        <v>3.1249999999999996</v>
      </c>
      <c r="BY10" s="128">
        <v>9.8360655737704921</v>
      </c>
      <c r="BZ10" s="121" t="s">
        <v>286</v>
      </c>
      <c r="CA10" s="121">
        <v>89.28571428571432</v>
      </c>
      <c r="CB10" s="121">
        <v>90</v>
      </c>
      <c r="CC10" s="128">
        <v>69.565217391304358</v>
      </c>
      <c r="CD10" s="121">
        <v>64.444444444444457</v>
      </c>
      <c r="CE10" s="121">
        <v>77.999999999999972</v>
      </c>
      <c r="CF10" s="121">
        <v>54.000000000000014</v>
      </c>
      <c r="CG10" s="128">
        <v>68.493150684931521</v>
      </c>
      <c r="CH10" s="121">
        <v>67.08860759493669</v>
      </c>
      <c r="CI10" s="121">
        <v>65.95744680851061</v>
      </c>
      <c r="CJ10" s="121">
        <v>67.94871794871797</v>
      </c>
      <c r="CK10" s="121">
        <v>75.675675675675649</v>
      </c>
      <c r="CL10" s="121">
        <v>73.999999999999986</v>
      </c>
      <c r="CM10" s="121">
        <v>67.692307692307693</v>
      </c>
      <c r="CN10" s="121">
        <v>60</v>
      </c>
      <c r="CO10" s="121" t="s">
        <v>286</v>
      </c>
      <c r="CP10" s="128" t="s">
        <v>286</v>
      </c>
      <c r="CQ10" s="121" t="s">
        <v>286</v>
      </c>
      <c r="CR10" s="121">
        <v>60.869565217391305</v>
      </c>
      <c r="CS10" s="114">
        <v>17.777777777777775</v>
      </c>
      <c r="CT10" s="114">
        <v>58</v>
      </c>
      <c r="CU10" s="128">
        <v>58.000000000000007</v>
      </c>
      <c r="CV10" s="121">
        <v>26.027397260273965</v>
      </c>
      <c r="CW10" s="121">
        <v>31.64556962025317</v>
      </c>
      <c r="CX10" s="114">
        <v>51.063829787234042</v>
      </c>
      <c r="CY10" s="114">
        <v>42.307692307692292</v>
      </c>
      <c r="CZ10" s="128">
        <v>35.135135135135123</v>
      </c>
      <c r="DA10" s="121">
        <v>69.999999999999986</v>
      </c>
      <c r="DB10" s="121">
        <v>50.793650793650791</v>
      </c>
      <c r="DC10" s="114">
        <v>39.999999999999993</v>
      </c>
      <c r="DD10" s="114" t="s">
        <v>286</v>
      </c>
      <c r="DE10" s="128">
        <v>56.363636363636374</v>
      </c>
      <c r="DF10" s="121">
        <v>64.102564102564116</v>
      </c>
      <c r="DG10" s="121">
        <v>69.565217391304358</v>
      </c>
      <c r="DH10" s="114">
        <v>46.666666666666657</v>
      </c>
      <c r="DI10" s="114">
        <v>67.34693877551021</v>
      </c>
      <c r="DJ10" s="128">
        <v>42.857142857142847</v>
      </c>
      <c r="DK10" s="121">
        <v>42.465753424657528</v>
      </c>
      <c r="DL10" s="121">
        <v>37.974683544303801</v>
      </c>
      <c r="DM10" s="121">
        <v>60.869565217391305</v>
      </c>
      <c r="DN10" s="121">
        <v>49.999999999999986</v>
      </c>
      <c r="DO10" s="128">
        <v>37.837837837837824</v>
      </c>
      <c r="DP10" s="121">
        <v>70.833333333333343</v>
      </c>
      <c r="DQ10" s="121">
        <v>67.213114754098356</v>
      </c>
      <c r="DR10" s="121">
        <v>50.000000000000007</v>
      </c>
      <c r="DS10" s="121" t="s">
        <v>286</v>
      </c>
      <c r="DT10" s="128" t="s">
        <v>286</v>
      </c>
      <c r="DU10" s="131" t="s">
        <v>286</v>
      </c>
      <c r="DV10" s="131">
        <v>43.478260869565219</v>
      </c>
      <c r="DW10" s="114">
        <v>24.444444444444439</v>
      </c>
      <c r="DX10" s="131">
        <v>68</v>
      </c>
      <c r="DY10" s="128">
        <v>38.775510204081634</v>
      </c>
      <c r="DZ10" s="128">
        <v>21.917808219178085</v>
      </c>
      <c r="EA10" s="128">
        <v>25.316455696202535</v>
      </c>
      <c r="EB10" s="128">
        <v>53.191489361702125</v>
      </c>
      <c r="EC10" s="128">
        <v>33.333333333333321</v>
      </c>
      <c r="ED10" s="128">
        <v>37.837837837837824</v>
      </c>
      <c r="EE10" s="128">
        <v>58.333333333333336</v>
      </c>
      <c r="EF10" s="128">
        <v>51.612903225806441</v>
      </c>
      <c r="EG10" s="128">
        <v>33.333333333333336</v>
      </c>
      <c r="EH10" s="128" t="s">
        <v>286</v>
      </c>
      <c r="EI10" s="128" t="s">
        <v>286</v>
      </c>
      <c r="EJ10" s="128" t="s">
        <v>286</v>
      </c>
      <c r="EK10" s="128">
        <v>86.956521739130451</v>
      </c>
      <c r="EL10" s="121">
        <v>76.086956521739125</v>
      </c>
      <c r="EM10" s="121">
        <v>93.750000000000014</v>
      </c>
      <c r="EN10" s="121">
        <v>85.714285714285708</v>
      </c>
      <c r="EO10" s="121">
        <v>68.493150684931535</v>
      </c>
      <c r="EP10" s="128">
        <v>77.215189873417728</v>
      </c>
      <c r="EQ10" s="121">
        <v>93.617021276595764</v>
      </c>
      <c r="ER10" s="121">
        <v>80.769230769230745</v>
      </c>
      <c r="ES10" s="121">
        <v>83.783783783783775</v>
      </c>
      <c r="ET10" s="121">
        <v>94.000000000000014</v>
      </c>
      <c r="EU10" s="128">
        <v>87.500000000000028</v>
      </c>
      <c r="EV10" s="121">
        <v>83.333333333333329</v>
      </c>
      <c r="EW10" s="121" t="s">
        <v>286</v>
      </c>
      <c r="EX10" s="121">
        <v>71.428571428571416</v>
      </c>
      <c r="EY10" s="121">
        <v>77.5</v>
      </c>
      <c r="EZ10" s="128">
        <v>86.956521739130423</v>
      </c>
      <c r="FA10" s="121">
        <v>71.739130434782609</v>
      </c>
      <c r="FB10" s="121">
        <v>77.999999999999986</v>
      </c>
      <c r="FC10" s="121">
        <v>86</v>
      </c>
      <c r="FD10" s="121">
        <v>56.338028169014095</v>
      </c>
      <c r="FE10" s="128">
        <v>69.620253164556942</v>
      </c>
      <c r="FF10" s="121">
        <v>84.782608695652158</v>
      </c>
      <c r="FG10" s="121">
        <v>67.948717948717942</v>
      </c>
      <c r="FH10" s="121">
        <v>70.270270270270274</v>
      </c>
      <c r="FI10" s="121">
        <v>100</v>
      </c>
      <c r="FJ10" s="128">
        <v>73.437500000000014</v>
      </c>
      <c r="FK10" s="121">
        <v>76.666666666666686</v>
      </c>
      <c r="FL10" s="121" t="s">
        <v>286</v>
      </c>
      <c r="FM10" s="121" t="s">
        <v>286</v>
      </c>
      <c r="FN10" s="121">
        <v>61.538461538461547</v>
      </c>
      <c r="FO10" s="128" t="s">
        <v>286</v>
      </c>
      <c r="FP10" s="121">
        <v>20.930232558139533</v>
      </c>
      <c r="FQ10" s="121">
        <v>44.897959183673464</v>
      </c>
      <c r="FR10" s="121" t="s">
        <v>286</v>
      </c>
      <c r="FS10" s="121">
        <v>24.999999999999996</v>
      </c>
      <c r="FT10" s="128">
        <v>59.740259740259752</v>
      </c>
      <c r="FU10" s="121" t="s">
        <v>286</v>
      </c>
      <c r="FV10" s="121">
        <v>22.666666666666671</v>
      </c>
      <c r="FW10" s="121">
        <v>44.444444444444443</v>
      </c>
      <c r="FX10" s="121" t="s">
        <v>286</v>
      </c>
      <c r="FY10" s="128">
        <v>14.999999999999995</v>
      </c>
      <c r="FZ10" s="121">
        <v>72.881355932203405</v>
      </c>
      <c r="GA10" s="121" t="s">
        <v>286</v>
      </c>
      <c r="GB10" s="121" t="s">
        <v>286</v>
      </c>
      <c r="GC10" s="121">
        <v>66.666666666666671</v>
      </c>
      <c r="GD10" s="128" t="s">
        <v>286</v>
      </c>
      <c r="GE10" s="121">
        <v>44.444444444444443</v>
      </c>
      <c r="GF10" s="121">
        <v>50</v>
      </c>
      <c r="GG10" s="121" t="s">
        <v>286</v>
      </c>
      <c r="GH10" s="121">
        <v>50.000000000000007</v>
      </c>
      <c r="GI10" s="128">
        <v>52.173913043478265</v>
      </c>
      <c r="GJ10" s="121" t="s">
        <v>286</v>
      </c>
      <c r="GK10" s="121">
        <v>29.411764705882359</v>
      </c>
      <c r="GL10" s="121">
        <v>25</v>
      </c>
      <c r="GM10" s="130" t="s">
        <v>286</v>
      </c>
      <c r="GN10" s="128">
        <v>44.444444444444443</v>
      </c>
      <c r="GO10" s="121">
        <v>30.232558139534881</v>
      </c>
      <c r="GP10" s="121" t="s">
        <v>286</v>
      </c>
      <c r="GQ10" s="121" t="s">
        <v>286</v>
      </c>
      <c r="GR10" s="121">
        <v>79.166666666666657</v>
      </c>
      <c r="GS10" s="128" t="s">
        <v>286</v>
      </c>
      <c r="GT10" s="121">
        <v>44.444444444444443</v>
      </c>
      <c r="GU10" s="121">
        <v>45.454545454545453</v>
      </c>
      <c r="GV10" s="121" t="s">
        <v>286</v>
      </c>
      <c r="GW10" s="121">
        <v>56.249999999999993</v>
      </c>
      <c r="GX10" s="128">
        <v>43.478260869565219</v>
      </c>
      <c r="GY10" s="128" t="s">
        <v>286</v>
      </c>
      <c r="GZ10" s="128">
        <v>31.250000000000004</v>
      </c>
      <c r="HA10" s="128">
        <v>37.500000000000007</v>
      </c>
      <c r="HB10" s="128" t="s">
        <v>286</v>
      </c>
      <c r="HC10" s="128">
        <v>66.666666666666671</v>
      </c>
      <c r="HD10" s="128">
        <v>44.186046511627893</v>
      </c>
      <c r="HE10" s="128" t="s">
        <v>286</v>
      </c>
      <c r="HF10" s="128" t="s">
        <v>286</v>
      </c>
      <c r="HG10" s="128">
        <v>82.608695652173907</v>
      </c>
      <c r="HH10" s="128" t="s">
        <v>286</v>
      </c>
      <c r="HI10" s="128">
        <v>62.5</v>
      </c>
      <c r="HJ10" s="128">
        <v>57.142857142857146</v>
      </c>
      <c r="HK10" s="128" t="s">
        <v>286</v>
      </c>
      <c r="HL10" s="121">
        <v>33.333333333333343</v>
      </c>
      <c r="HM10" s="121">
        <v>77.777777777777743</v>
      </c>
      <c r="HN10" s="121" t="s">
        <v>286</v>
      </c>
      <c r="HO10" s="121">
        <v>25</v>
      </c>
      <c r="HP10" s="128">
        <v>86.666666666666657</v>
      </c>
      <c r="HQ10" s="121" t="s">
        <v>286</v>
      </c>
      <c r="HR10" s="121">
        <v>33.333333333333336</v>
      </c>
      <c r="HS10" s="121">
        <v>60.975609756097576</v>
      </c>
      <c r="HT10" s="129" t="s">
        <v>286</v>
      </c>
      <c r="HU10" s="128" t="s">
        <v>286</v>
      </c>
      <c r="HV10" s="128">
        <v>30.434782608695652</v>
      </c>
      <c r="HW10" s="128" t="s">
        <v>286</v>
      </c>
      <c r="HX10" s="128">
        <v>77.777777777777771</v>
      </c>
      <c r="HY10" s="128">
        <v>27.272727272727273</v>
      </c>
      <c r="HZ10" s="128" t="s">
        <v>286</v>
      </c>
      <c r="IA10" s="128">
        <v>68.75</v>
      </c>
      <c r="IB10" s="128">
        <v>42.222222222222214</v>
      </c>
      <c r="IC10" s="128" t="s">
        <v>286</v>
      </c>
      <c r="ID10" s="128">
        <v>37.500000000000007</v>
      </c>
      <c r="IE10" s="128">
        <v>50</v>
      </c>
      <c r="IF10" s="128" t="s">
        <v>286</v>
      </c>
      <c r="IG10" s="128">
        <v>44.444444444444443</v>
      </c>
      <c r="IH10" s="128">
        <v>26.190476190476186</v>
      </c>
      <c r="II10" s="128" t="s">
        <v>286</v>
      </c>
      <c r="IJ10" s="128" t="s">
        <v>286</v>
      </c>
      <c r="IK10" s="128">
        <v>37.5</v>
      </c>
      <c r="IL10" s="128" t="s">
        <v>286</v>
      </c>
      <c r="IM10" s="114">
        <v>100</v>
      </c>
      <c r="IN10" s="114">
        <v>31.818181818181817</v>
      </c>
      <c r="IO10" s="114" t="s">
        <v>286</v>
      </c>
      <c r="IP10" s="114">
        <v>73.333333333333343</v>
      </c>
      <c r="IQ10" s="114">
        <v>63.043478260869563</v>
      </c>
      <c r="IR10" s="114" t="s">
        <v>286</v>
      </c>
      <c r="IS10" s="114">
        <v>56.249999999999993</v>
      </c>
      <c r="IT10" s="114">
        <v>62.5</v>
      </c>
      <c r="IU10" s="114" t="s">
        <v>286</v>
      </c>
      <c r="IV10" s="114">
        <v>66.666666666666671</v>
      </c>
      <c r="IW10" s="114">
        <v>41.860465116279059</v>
      </c>
      <c r="IX10" s="150" t="s">
        <v>1735</v>
      </c>
      <c r="IY10" s="150" t="s">
        <v>1734</v>
      </c>
      <c r="IZ10" s="150" t="s">
        <v>1733</v>
      </c>
      <c r="JA10" s="150" t="s">
        <v>1732</v>
      </c>
      <c r="JB10" s="156" t="s">
        <v>1731</v>
      </c>
      <c r="JC10" s="114" t="s">
        <v>286</v>
      </c>
      <c r="JD10" s="114" t="s">
        <v>286</v>
      </c>
      <c r="JE10" s="114" t="s">
        <v>286</v>
      </c>
      <c r="JF10" s="114" t="str">
        <f t="shared" si="0"/>
        <v>--</v>
      </c>
      <c r="JG10" s="114" t="str">
        <f t="shared" si="0"/>
        <v>--</v>
      </c>
      <c r="JH10" s="114" t="str">
        <f t="shared" si="0"/>
        <v>--</v>
      </c>
      <c r="JI10" s="114" t="str">
        <f t="shared" si="0"/>
        <v>--</v>
      </c>
      <c r="JJ10" s="114" t="str">
        <f t="shared" si="0"/>
        <v>--</v>
      </c>
      <c r="JK10" s="114" t="str">
        <f t="shared" si="0"/>
        <v>--</v>
      </c>
      <c r="JL10" s="114" t="str">
        <f t="shared" si="0"/>
        <v>--</v>
      </c>
      <c r="JM10" s="114" t="str">
        <f t="shared" si="0"/>
        <v>--</v>
      </c>
      <c r="JN10" s="114" t="str">
        <f t="shared" si="0"/>
        <v>--</v>
      </c>
      <c r="JO10" s="114" t="str">
        <f t="shared" si="0"/>
        <v>--</v>
      </c>
      <c r="JP10" s="114" t="str">
        <f t="shared" si="1"/>
        <v>--</v>
      </c>
      <c r="JQ10" s="114" t="str">
        <f t="shared" si="1"/>
        <v>--</v>
      </c>
      <c r="JR10" s="114" t="str">
        <f t="shared" si="1"/>
        <v>--</v>
      </c>
      <c r="JS10" s="114" t="str">
        <f t="shared" si="1"/>
        <v>--</v>
      </c>
      <c r="JT10" s="114" t="str">
        <f t="shared" si="1"/>
        <v>--</v>
      </c>
      <c r="JU10" s="114" t="str">
        <f t="shared" si="1"/>
        <v>--</v>
      </c>
      <c r="JV10" s="114" t="str">
        <f t="shared" si="1"/>
        <v>--</v>
      </c>
      <c r="JW10" s="114" t="str">
        <f t="shared" si="1"/>
        <v>--</v>
      </c>
      <c r="JX10" s="114" t="str">
        <f t="shared" si="1"/>
        <v>--</v>
      </c>
      <c r="JY10" s="114" t="str">
        <f t="shared" si="1"/>
        <v>--</v>
      </c>
      <c r="JZ10" s="114" t="str">
        <f t="shared" si="2"/>
        <v>--</v>
      </c>
      <c r="KA10" s="114" t="str">
        <f t="shared" si="2"/>
        <v>--</v>
      </c>
      <c r="KB10" s="114" t="str">
        <f t="shared" si="2"/>
        <v>--</v>
      </c>
      <c r="KC10" s="114" t="str">
        <f t="shared" si="2"/>
        <v>--</v>
      </c>
      <c r="KD10" s="114" t="str">
        <f t="shared" si="2"/>
        <v>--</v>
      </c>
      <c r="KE10" s="114" t="str">
        <f t="shared" si="2"/>
        <v>--</v>
      </c>
      <c r="KF10" s="114" t="str">
        <f t="shared" si="2"/>
        <v>--</v>
      </c>
      <c r="KG10" s="114" t="str">
        <f t="shared" si="2"/>
        <v>--</v>
      </c>
      <c r="KH10" s="114" t="str">
        <f t="shared" si="2"/>
        <v>--</v>
      </c>
      <c r="KI10" s="114" t="str">
        <f t="shared" si="2"/>
        <v>--</v>
      </c>
      <c r="KJ10" s="114" t="str">
        <f t="shared" si="3"/>
        <v>--</v>
      </c>
      <c r="KK10" s="114" t="str">
        <f t="shared" si="3"/>
        <v>--</v>
      </c>
      <c r="KL10" s="114" t="str">
        <f t="shared" si="3"/>
        <v>--</v>
      </c>
      <c r="KM10" s="114" t="str">
        <f t="shared" si="3"/>
        <v>--</v>
      </c>
      <c r="KN10" s="114" t="str">
        <f t="shared" si="3"/>
        <v>--</v>
      </c>
      <c r="KO10" s="114" t="str">
        <f t="shared" si="3"/>
        <v>--</v>
      </c>
      <c r="KP10" s="150" t="s">
        <v>1735</v>
      </c>
      <c r="KQ10" s="150" t="s">
        <v>1734</v>
      </c>
      <c r="KR10" s="150" t="s">
        <v>1733</v>
      </c>
      <c r="KS10" s="150" t="s">
        <v>1732</v>
      </c>
      <c r="KT10" s="156" t="s">
        <v>1731</v>
      </c>
      <c r="KU10" s="128" t="str">
        <f t="shared" si="18"/>
        <v>--</v>
      </c>
      <c r="KV10" s="114" t="str">
        <f t="shared" si="18"/>
        <v>--</v>
      </c>
      <c r="KW10" s="114" t="str">
        <f t="shared" si="18"/>
        <v>--</v>
      </c>
      <c r="KX10" s="114" t="str">
        <f t="shared" si="18"/>
        <v>--</v>
      </c>
      <c r="KY10" s="114" t="str">
        <f t="shared" si="18"/>
        <v>--</v>
      </c>
      <c r="KZ10" s="114" t="str">
        <f t="shared" si="4"/>
        <v>--</v>
      </c>
      <c r="LA10" s="114" t="str">
        <f t="shared" si="4"/>
        <v>--</v>
      </c>
      <c r="LB10" s="114" t="str">
        <f t="shared" si="4"/>
        <v>--</v>
      </c>
      <c r="LC10" s="114" t="str">
        <f t="shared" si="4"/>
        <v>--</v>
      </c>
      <c r="LD10" s="114" t="str">
        <f t="shared" si="4"/>
        <v>--</v>
      </c>
      <c r="LE10" s="219">
        <v>90.740740740740705</v>
      </c>
      <c r="LF10" s="219">
        <v>84.126984126984098</v>
      </c>
      <c r="LG10" s="219">
        <v>85.714285714285694</v>
      </c>
      <c r="LH10" s="225" t="str">
        <f>"--"</f>
        <v>--</v>
      </c>
      <c r="LI10" s="219">
        <v>85.135135135135101</v>
      </c>
      <c r="LJ10" s="219">
        <v>96</v>
      </c>
      <c r="LK10" s="219">
        <v>70.370370370370395</v>
      </c>
      <c r="LL10" s="219">
        <v>71.428571428571402</v>
      </c>
      <c r="LM10" s="219">
        <v>72.727272727272705</v>
      </c>
      <c r="LN10" s="225" t="str">
        <f>"--"</f>
        <v>--</v>
      </c>
      <c r="LO10" s="219">
        <v>74.324324324324294</v>
      </c>
      <c r="LP10" s="219">
        <v>80</v>
      </c>
      <c r="LQ10" s="219">
        <v>75.925925925925895</v>
      </c>
      <c r="LR10" s="219">
        <v>77.7777777777778</v>
      </c>
      <c r="LS10" s="219">
        <v>74.025974025973994</v>
      </c>
      <c r="LT10" s="225" t="str">
        <f>"--"</f>
        <v>--</v>
      </c>
      <c r="LU10" s="219">
        <v>71.428571428571402</v>
      </c>
      <c r="LV10" s="219">
        <v>96</v>
      </c>
      <c r="LW10" s="219">
        <v>29.629629629629601</v>
      </c>
      <c r="LX10" s="219">
        <v>39.682539682539698</v>
      </c>
      <c r="LY10" s="219">
        <v>38.961038961039002</v>
      </c>
      <c r="LZ10" s="225" t="str">
        <f>"--"</f>
        <v>--</v>
      </c>
      <c r="MA10" s="219">
        <v>42.857142857142897</v>
      </c>
      <c r="MB10" s="219">
        <v>48</v>
      </c>
      <c r="MC10" s="219">
        <v>88.8888888888889</v>
      </c>
      <c r="MD10" s="219">
        <v>84.126984126984098</v>
      </c>
      <c r="ME10" s="219">
        <v>85.714285714285694</v>
      </c>
      <c r="MF10" s="225" t="str">
        <f>"--"</f>
        <v>--</v>
      </c>
      <c r="MG10" s="219">
        <v>78.571428571428598</v>
      </c>
      <c r="MH10" s="219">
        <v>96</v>
      </c>
      <c r="MI10" s="219">
        <v>81.481481481481495</v>
      </c>
      <c r="MJ10" s="219">
        <v>71.428571428571402</v>
      </c>
      <c r="MK10" s="219">
        <v>77.922077922077904</v>
      </c>
      <c r="ML10" s="225" t="str">
        <f>"--"</f>
        <v>--</v>
      </c>
      <c r="MM10" s="219">
        <v>68.571428571428598</v>
      </c>
      <c r="MN10" s="219">
        <v>88</v>
      </c>
      <c r="MO10" s="128" t="str">
        <f t="shared" si="5"/>
        <v>--</v>
      </c>
      <c r="MP10" s="219">
        <v>9.5238095238095202</v>
      </c>
      <c r="MQ10" s="219">
        <v>49.350649350649299</v>
      </c>
      <c r="MR10" s="128" t="str">
        <f t="shared" si="6"/>
        <v>--</v>
      </c>
      <c r="MS10" s="219">
        <v>11.764705882352899</v>
      </c>
      <c r="MT10" s="219">
        <v>32</v>
      </c>
      <c r="MU10" s="128" t="str">
        <f t="shared" si="7"/>
        <v>--</v>
      </c>
      <c r="MV10" s="219">
        <v>50</v>
      </c>
      <c r="MW10" s="219">
        <v>56.756756756756801</v>
      </c>
      <c r="MX10" s="128" t="str">
        <f t="shared" si="8"/>
        <v>--</v>
      </c>
      <c r="MY10" s="219">
        <v>37.5</v>
      </c>
      <c r="MZ10" s="219">
        <v>75</v>
      </c>
      <c r="NA10" s="128" t="str">
        <f t="shared" si="9"/>
        <v>--</v>
      </c>
      <c r="NB10" s="219">
        <v>50</v>
      </c>
      <c r="NC10" s="219">
        <v>70.270270270270302</v>
      </c>
      <c r="ND10" s="128" t="str">
        <f t="shared" si="10"/>
        <v>--</v>
      </c>
      <c r="NE10" s="219">
        <v>50</v>
      </c>
      <c r="NF10" s="219">
        <v>75</v>
      </c>
      <c r="NG10" s="128" t="str">
        <f t="shared" si="11"/>
        <v>--</v>
      </c>
      <c r="NH10" s="219">
        <v>66.6666666666667</v>
      </c>
      <c r="NI10" s="219">
        <v>71.428571428571402</v>
      </c>
      <c r="NJ10" s="128" t="str">
        <f t="shared" si="12"/>
        <v>--</v>
      </c>
      <c r="NK10" s="219">
        <v>75</v>
      </c>
      <c r="NL10" s="219">
        <v>50</v>
      </c>
      <c r="NM10" s="220">
        <v>88.461538461538495</v>
      </c>
      <c r="NN10" s="220">
        <v>95</v>
      </c>
      <c r="NO10" s="220">
        <v>88.461538461538495</v>
      </c>
      <c r="NP10" s="220">
        <v>80</v>
      </c>
      <c r="NQ10" s="220">
        <v>73.076923076923094</v>
      </c>
      <c r="NR10" s="220">
        <v>80</v>
      </c>
      <c r="NS10" s="220">
        <v>73.076923076923094</v>
      </c>
      <c r="NT10" s="220">
        <v>80</v>
      </c>
      <c r="NU10" s="220">
        <v>96.153846153846203</v>
      </c>
      <c r="NV10" s="220">
        <v>90</v>
      </c>
      <c r="NW10" s="220">
        <v>88.461538461538495</v>
      </c>
      <c r="NX10" s="220">
        <v>90</v>
      </c>
      <c r="NY10" s="128" t="str">
        <f t="shared" si="13"/>
        <v>--</v>
      </c>
      <c r="NZ10" s="128" t="str">
        <f t="shared" si="13"/>
        <v>--</v>
      </c>
      <c r="OA10" s="128" t="str">
        <f t="shared" si="13"/>
        <v>--</v>
      </c>
      <c r="OB10" s="128" t="str">
        <f t="shared" si="13"/>
        <v>--</v>
      </c>
      <c r="OC10" s="128" t="str">
        <f t="shared" si="13"/>
        <v>--</v>
      </c>
      <c r="OD10" s="128" t="str">
        <f t="shared" si="13"/>
        <v>--</v>
      </c>
      <c r="OE10" s="128" t="str">
        <f t="shared" si="13"/>
        <v>--</v>
      </c>
      <c r="OF10" s="128" t="str">
        <f t="shared" si="13"/>
        <v>--</v>
      </c>
      <c r="OG10" s="222">
        <v>61.538461538461497</v>
      </c>
      <c r="OH10" s="222">
        <v>37.037037037037003</v>
      </c>
      <c r="OI10" s="222">
        <v>46.031746031746003</v>
      </c>
      <c r="OJ10" s="222">
        <v>33.766233766233803</v>
      </c>
      <c r="OK10" s="222">
        <v>75</v>
      </c>
      <c r="OL10" s="221" t="str">
        <f>"--"</f>
        <v>--</v>
      </c>
      <c r="OM10" s="222">
        <v>48.571428571428598</v>
      </c>
      <c r="ON10" s="222">
        <v>60</v>
      </c>
      <c r="OO10" s="114" t="s">
        <v>1733</v>
      </c>
      <c r="OP10" s="114" t="s">
        <v>1733</v>
      </c>
      <c r="OQ10" s="300">
        <v>73.076923076923066</v>
      </c>
      <c r="OR10" s="300">
        <v>38.888888888888886</v>
      </c>
      <c r="OS10" s="300">
        <v>41.269841269841272</v>
      </c>
      <c r="OT10" s="300">
        <v>42.857142857142847</v>
      </c>
      <c r="OU10" s="300">
        <v>60</v>
      </c>
      <c r="OV10" s="221" t="str">
        <f>"--"</f>
        <v>--</v>
      </c>
      <c r="OW10" s="300">
        <v>51.428571428571431</v>
      </c>
      <c r="OX10" s="300">
        <v>68</v>
      </c>
      <c r="OZ10" s="380" t="str">
        <f>"--"</f>
        <v>--</v>
      </c>
      <c r="PA10" s="381">
        <v>70</v>
      </c>
      <c r="PB10" s="380" t="str">
        <f>"--"</f>
        <v>--</v>
      </c>
      <c r="PC10" s="381">
        <v>64.705882352941174</v>
      </c>
      <c r="PD10" s="380" t="str">
        <f>"--"</f>
        <v>--</v>
      </c>
      <c r="PE10" s="381">
        <v>59.999999999999993</v>
      </c>
      <c r="PF10" s="380" t="str">
        <f>"--"</f>
        <v>--</v>
      </c>
      <c r="PG10" s="381">
        <v>52.941176470588239</v>
      </c>
      <c r="PH10" s="380" t="str">
        <f>"--"</f>
        <v>--</v>
      </c>
      <c r="PI10" s="381">
        <v>65</v>
      </c>
      <c r="PJ10" s="380" t="str">
        <f>"--"</f>
        <v>--</v>
      </c>
      <c r="PK10" s="381">
        <v>41.176470588235304</v>
      </c>
      <c r="PL10" s="380" t="str">
        <f>"--"</f>
        <v>--</v>
      </c>
      <c r="PM10" s="381">
        <v>89.999999999999986</v>
      </c>
      <c r="PN10" s="380" t="str">
        <f>"--"</f>
        <v>--</v>
      </c>
      <c r="PO10" s="381">
        <v>76.470588235294116</v>
      </c>
      <c r="PP10" s="380" t="str">
        <f>"--"</f>
        <v>--</v>
      </c>
      <c r="PQ10" s="381">
        <v>75</v>
      </c>
      <c r="PR10" s="380" t="str">
        <f>"--"</f>
        <v>--</v>
      </c>
      <c r="PS10" s="381">
        <v>70.588235294117638</v>
      </c>
      <c r="PT10" s="378" t="str">
        <f t="shared" si="14"/>
        <v>--</v>
      </c>
      <c r="PU10" s="378" t="str">
        <f t="shared" si="14"/>
        <v>--</v>
      </c>
      <c r="PV10" s="380" t="str">
        <f>"--"</f>
        <v>--</v>
      </c>
      <c r="PW10" s="381">
        <v>47.058823529411768</v>
      </c>
      <c r="PX10" s="378" t="str">
        <f t="shared" si="15"/>
        <v>--</v>
      </c>
      <c r="PY10" s="378" t="str">
        <f t="shared" si="15"/>
        <v>--</v>
      </c>
      <c r="PZ10" s="380" t="str">
        <f>"--"</f>
        <v>--</v>
      </c>
      <c r="QA10" s="381">
        <v>75</v>
      </c>
      <c r="QB10" s="378" t="str">
        <f t="shared" si="16"/>
        <v>--</v>
      </c>
      <c r="QC10" s="378" t="str">
        <f t="shared" si="16"/>
        <v>--</v>
      </c>
      <c r="QD10" s="380" t="str">
        <f>"--"</f>
        <v>--</v>
      </c>
      <c r="QE10" s="381">
        <v>75</v>
      </c>
      <c r="QF10" s="378" t="str">
        <f t="shared" si="17"/>
        <v>--</v>
      </c>
      <c r="QG10" s="378" t="str">
        <f t="shared" si="17"/>
        <v>--</v>
      </c>
      <c r="QH10" s="380" t="str">
        <f>"--"</f>
        <v>--</v>
      </c>
      <c r="QI10" s="381">
        <v>87.5</v>
      </c>
      <c r="QJ10" s="161" t="s">
        <v>1734</v>
      </c>
    </row>
    <row r="11" spans="1:498" ht="21" customHeight="1" x14ac:dyDescent="0.25">
      <c r="A11" s="114">
        <v>7</v>
      </c>
      <c r="B11" s="93" t="s">
        <v>8</v>
      </c>
      <c r="C11" s="126">
        <v>49.048316251830158</v>
      </c>
      <c r="D11" s="126">
        <v>36.644295302013404</v>
      </c>
      <c r="E11" s="126">
        <v>45.842217484008501</v>
      </c>
      <c r="F11" s="126">
        <v>54.761904761904809</v>
      </c>
      <c r="G11" s="126">
        <v>42.48704663212434</v>
      </c>
      <c r="H11" s="126">
        <v>49.440715883668908</v>
      </c>
      <c r="I11" s="126">
        <v>54.833333333333357</v>
      </c>
      <c r="J11" s="126">
        <v>48.848684210526322</v>
      </c>
      <c r="K11" s="126">
        <v>51.528384279475965</v>
      </c>
      <c r="L11" s="126">
        <v>63.408521303258084</v>
      </c>
      <c r="M11" s="128">
        <v>53.061224489795897</v>
      </c>
      <c r="N11" s="128">
        <v>53.081510934393663</v>
      </c>
      <c r="O11" s="128">
        <v>69.387755102040813</v>
      </c>
      <c r="P11" s="128">
        <v>62.660256410256459</v>
      </c>
      <c r="Q11" s="128">
        <v>63.617021276595722</v>
      </c>
      <c r="R11" s="128">
        <v>91.399416909621124</v>
      </c>
      <c r="S11" s="128">
        <v>75.973154362416125</v>
      </c>
      <c r="T11" s="128">
        <v>79.113924050632875</v>
      </c>
      <c r="U11" s="128">
        <v>89.243027888446164</v>
      </c>
      <c r="V11" s="128">
        <v>79.931972789115662</v>
      </c>
      <c r="W11" s="128">
        <v>81.410256410256324</v>
      </c>
      <c r="X11" s="128">
        <v>88.006756756756744</v>
      </c>
      <c r="Y11" s="128">
        <v>81.788617886178841</v>
      </c>
      <c r="Z11" s="128">
        <v>86.051502145922782</v>
      </c>
      <c r="AA11" s="128">
        <v>89.393939393939348</v>
      </c>
      <c r="AB11" s="132">
        <v>78.130217028380684</v>
      </c>
      <c r="AC11" s="132">
        <v>82.718446601941793</v>
      </c>
      <c r="AD11" s="132">
        <v>89.556962025316452</v>
      </c>
      <c r="AE11" s="132">
        <v>80.975609756097569</v>
      </c>
      <c r="AF11" s="128">
        <v>83.474576271186478</v>
      </c>
      <c r="AG11" s="126">
        <v>69.444444444444372</v>
      </c>
      <c r="AH11" s="126">
        <v>59.274193548387075</v>
      </c>
      <c r="AI11" s="133">
        <v>63.002114164904889</v>
      </c>
      <c r="AJ11" s="133">
        <v>71.543086172344758</v>
      </c>
      <c r="AK11" s="128">
        <v>59.592529711375263</v>
      </c>
      <c r="AL11" s="128">
        <v>62.473347547974434</v>
      </c>
      <c r="AM11" s="128">
        <v>69.087837837837895</v>
      </c>
      <c r="AN11" s="128">
        <v>61.897106109324767</v>
      </c>
      <c r="AO11" s="128">
        <v>66.952789699570758</v>
      </c>
      <c r="AP11" s="128">
        <v>71.5</v>
      </c>
      <c r="AQ11" s="128">
        <v>62.108731466227304</v>
      </c>
      <c r="AR11" s="128">
        <v>65.37717601547385</v>
      </c>
      <c r="AS11" s="128">
        <v>73.899371069182365</v>
      </c>
      <c r="AT11" s="128">
        <v>64.505672609400349</v>
      </c>
      <c r="AU11" s="128">
        <v>69.747899159663831</v>
      </c>
      <c r="AV11" s="128">
        <v>9.3195266272189325</v>
      </c>
      <c r="AW11" s="128">
        <v>17.073170731707304</v>
      </c>
      <c r="AX11" s="132">
        <v>16.593886462882093</v>
      </c>
      <c r="AY11" s="132">
        <v>14.315352697095438</v>
      </c>
      <c r="AZ11" s="132">
        <v>16.376306620209053</v>
      </c>
      <c r="BA11" s="132">
        <v>16.523605150214586</v>
      </c>
      <c r="BB11" s="128">
        <v>15.529010238907832</v>
      </c>
      <c r="BC11" s="132">
        <v>18.923327895595424</v>
      </c>
      <c r="BD11" s="132">
        <v>17.316017316017312</v>
      </c>
      <c r="BE11" s="132">
        <v>10.88082901554405</v>
      </c>
      <c r="BF11" s="132">
        <v>16.247906197654956</v>
      </c>
      <c r="BG11" s="128">
        <v>19.483101391650099</v>
      </c>
      <c r="BH11" s="121">
        <v>10.11235955056179</v>
      </c>
      <c r="BI11" s="121">
        <v>15.635179153094469</v>
      </c>
      <c r="BJ11" s="121">
        <v>17.372881355932197</v>
      </c>
      <c r="BK11" s="121">
        <v>8.1360946745562153</v>
      </c>
      <c r="BL11" s="128">
        <v>11.517615176151752</v>
      </c>
      <c r="BM11" s="121">
        <v>7.4235807860261982</v>
      </c>
      <c r="BN11" s="114">
        <v>10.788381742738592</v>
      </c>
      <c r="BO11" s="114">
        <v>11.846689895470387</v>
      </c>
      <c r="BP11" s="114">
        <v>7.2961373390557869</v>
      </c>
      <c r="BQ11" s="128">
        <v>12.586206896551731</v>
      </c>
      <c r="BR11" s="121">
        <v>13.464696223316903</v>
      </c>
      <c r="BS11" s="121">
        <v>9.1903719912472646</v>
      </c>
      <c r="BT11" s="121">
        <v>9.448818897637782</v>
      </c>
      <c r="BU11" s="128">
        <v>11.705685618729099</v>
      </c>
      <c r="BV11" s="121">
        <v>11.43984220907298</v>
      </c>
      <c r="BW11" s="121">
        <v>7.9416531604538116</v>
      </c>
      <c r="BX11" s="121">
        <v>11.601307189542478</v>
      </c>
      <c r="BY11" s="128">
        <v>10.615711252653931</v>
      </c>
      <c r="BZ11" s="121">
        <v>75.441176470588218</v>
      </c>
      <c r="CA11" s="121">
        <v>73.954116059379302</v>
      </c>
      <c r="CB11" s="121">
        <v>78.384279475982552</v>
      </c>
      <c r="CC11" s="128">
        <v>71.457489878542489</v>
      </c>
      <c r="CD11" s="121">
        <v>69.759450171821413</v>
      </c>
      <c r="CE11" s="121">
        <v>71.612903225806448</v>
      </c>
      <c r="CF11" s="121">
        <v>69.387755102040714</v>
      </c>
      <c r="CG11" s="128">
        <v>68.488745980707336</v>
      </c>
      <c r="CH11" s="121">
        <v>75.271149674620432</v>
      </c>
      <c r="CI11" s="121">
        <v>76.767676767676761</v>
      </c>
      <c r="CJ11" s="121">
        <v>72.139303482587039</v>
      </c>
      <c r="CK11" s="121">
        <v>69.82248520710057</v>
      </c>
      <c r="CL11" s="121">
        <v>75.590551181102427</v>
      </c>
      <c r="CM11" s="121">
        <v>75.80645161290326</v>
      </c>
      <c r="CN11" s="121">
        <v>71.428571428571431</v>
      </c>
      <c r="CO11" s="121" t="s">
        <v>286</v>
      </c>
      <c r="CP11" s="128" t="s">
        <v>286</v>
      </c>
      <c r="CQ11" s="121" t="s">
        <v>286</v>
      </c>
      <c r="CR11" s="121">
        <v>62.550607287449424</v>
      </c>
      <c r="CS11" s="114">
        <v>32.013769363166936</v>
      </c>
      <c r="CT11" s="114">
        <v>36.266094420600837</v>
      </c>
      <c r="CU11" s="128">
        <v>66.213921901527996</v>
      </c>
      <c r="CV11" s="121">
        <v>32.741935483870961</v>
      </c>
      <c r="CW11" s="121">
        <v>44.008714596949865</v>
      </c>
      <c r="CX11" s="114">
        <v>64.64646464646475</v>
      </c>
      <c r="CY11" s="114">
        <v>37.645107794361543</v>
      </c>
      <c r="CZ11" s="128">
        <v>40.433925049309664</v>
      </c>
      <c r="DA11" s="121">
        <v>68.454258675078719</v>
      </c>
      <c r="DB11" s="121">
        <v>41.166936790923863</v>
      </c>
      <c r="DC11" s="114">
        <v>45.68421052631578</v>
      </c>
      <c r="DD11" s="114">
        <v>58.923076923076962</v>
      </c>
      <c r="DE11" s="128">
        <v>51.037344398340267</v>
      </c>
      <c r="DF11" s="121">
        <v>41.29464285714289</v>
      </c>
      <c r="DG11" s="121">
        <v>60.208333333333364</v>
      </c>
      <c r="DH11" s="114">
        <v>47.304347826086946</v>
      </c>
      <c r="DI11" s="114">
        <v>41.008771929824562</v>
      </c>
      <c r="DJ11" s="128">
        <v>59.027777777777814</v>
      </c>
      <c r="DK11" s="121">
        <v>46.492659053833592</v>
      </c>
      <c r="DL11" s="121">
        <v>42.696629213483099</v>
      </c>
      <c r="DM11" s="121">
        <v>57.599999999999994</v>
      </c>
      <c r="DN11" s="121">
        <v>50</v>
      </c>
      <c r="DO11" s="128">
        <v>41.6666666666666</v>
      </c>
      <c r="DP11" s="121">
        <v>58.445945945945958</v>
      </c>
      <c r="DQ11" s="121">
        <v>55.629139072847693</v>
      </c>
      <c r="DR11" s="121">
        <v>40.570175438596443</v>
      </c>
      <c r="DS11" s="121" t="s">
        <v>286</v>
      </c>
      <c r="DT11" s="128" t="s">
        <v>286</v>
      </c>
      <c r="DU11" s="131" t="s">
        <v>286</v>
      </c>
      <c r="DV11" s="131">
        <v>49.896049896049895</v>
      </c>
      <c r="DW11" s="114">
        <v>24.00690846286701</v>
      </c>
      <c r="DX11" s="131">
        <v>22.365591397849482</v>
      </c>
      <c r="DY11" s="128">
        <v>52.920962199312747</v>
      </c>
      <c r="DZ11" s="128">
        <v>28.990228013029327</v>
      </c>
      <c r="EA11" s="128">
        <v>25.000000000000011</v>
      </c>
      <c r="EB11" s="128">
        <v>53.488372093023223</v>
      </c>
      <c r="EC11" s="128">
        <v>38.823529411764724</v>
      </c>
      <c r="ED11" s="128">
        <v>33.20079522862823</v>
      </c>
      <c r="EE11" s="128">
        <v>57.443365695792828</v>
      </c>
      <c r="EF11" s="128">
        <v>44.499178981937646</v>
      </c>
      <c r="EG11" s="128">
        <v>37.923728813559315</v>
      </c>
      <c r="EH11" s="128" t="s">
        <v>286</v>
      </c>
      <c r="EI11" s="128" t="s">
        <v>286</v>
      </c>
      <c r="EJ11" s="128" t="s">
        <v>286</v>
      </c>
      <c r="EK11" s="128">
        <v>90.853658536585385</v>
      </c>
      <c r="EL11" s="121">
        <v>79.44732297063905</v>
      </c>
      <c r="EM11" s="121">
        <v>76.508620689655174</v>
      </c>
      <c r="EN11" s="121">
        <v>90.102389078498277</v>
      </c>
      <c r="EO11" s="121">
        <v>80</v>
      </c>
      <c r="EP11" s="128">
        <v>80.837004405286407</v>
      </c>
      <c r="EQ11" s="121">
        <v>91.139240506329116</v>
      </c>
      <c r="ER11" s="121">
        <v>83.02828618968384</v>
      </c>
      <c r="ES11" s="121">
        <v>80.632411067193715</v>
      </c>
      <c r="ET11" s="121">
        <v>93.163751987281373</v>
      </c>
      <c r="EU11" s="128">
        <v>86.106623586429777</v>
      </c>
      <c r="EV11" s="121">
        <v>85.021097046413473</v>
      </c>
      <c r="EW11" s="121">
        <v>89.233038348082644</v>
      </c>
      <c r="EX11" s="121">
        <v>68.82591093117415</v>
      </c>
      <c r="EY11" s="121">
        <v>71.08695652173914</v>
      </c>
      <c r="EZ11" s="128">
        <v>87.169042769857427</v>
      </c>
      <c r="FA11" s="121">
        <v>73.056994818652839</v>
      </c>
      <c r="FB11" s="121">
        <v>74.784482758620655</v>
      </c>
      <c r="FC11" s="121">
        <v>89.455782312925152</v>
      </c>
      <c r="FD11" s="121">
        <v>74.396135265700394</v>
      </c>
      <c r="FE11" s="128">
        <v>74.454148471615738</v>
      </c>
      <c r="FF11" s="121">
        <v>91.603053435114518</v>
      </c>
      <c r="FG11" s="121">
        <v>71.739130434782609</v>
      </c>
      <c r="FH11" s="121">
        <v>75.296442687747003</v>
      </c>
      <c r="FI11" s="121">
        <v>90.850722311396424</v>
      </c>
      <c r="FJ11" s="128">
        <v>75.816993464052317</v>
      </c>
      <c r="FK11" s="121">
        <v>77.185501066098126</v>
      </c>
      <c r="FL11" s="121" t="s">
        <v>286</v>
      </c>
      <c r="FM11" s="121">
        <v>21.491228070175445</v>
      </c>
      <c r="FN11" s="121">
        <v>51.282051282051306</v>
      </c>
      <c r="FO11" s="128" t="s">
        <v>286</v>
      </c>
      <c r="FP11" s="121">
        <v>17.017208413001903</v>
      </c>
      <c r="FQ11" s="121">
        <v>48.251748251748261</v>
      </c>
      <c r="FR11" s="121" t="s">
        <v>286</v>
      </c>
      <c r="FS11" s="121">
        <v>16.784452296819804</v>
      </c>
      <c r="FT11" s="128">
        <v>47.191011235955088</v>
      </c>
      <c r="FU11" s="121" t="s">
        <v>286</v>
      </c>
      <c r="FV11" s="121">
        <v>20.287253141831233</v>
      </c>
      <c r="FW11" s="121">
        <v>51.78947368421052</v>
      </c>
      <c r="FX11" s="121" t="s">
        <v>286</v>
      </c>
      <c r="FY11" s="128">
        <v>19.791666666666671</v>
      </c>
      <c r="FZ11" s="121">
        <v>57.205240174672511</v>
      </c>
      <c r="GA11" s="121" t="s">
        <v>286</v>
      </c>
      <c r="GB11" s="121">
        <v>36.805555555555557</v>
      </c>
      <c r="GC11" s="121">
        <v>63.013698630136986</v>
      </c>
      <c r="GD11" s="128" t="s">
        <v>286</v>
      </c>
      <c r="GE11" s="121">
        <v>53.409090909090928</v>
      </c>
      <c r="GF11" s="121">
        <v>63.106796116504825</v>
      </c>
      <c r="GG11" s="121" t="s">
        <v>286</v>
      </c>
      <c r="GH11" s="121">
        <v>45.263157894736842</v>
      </c>
      <c r="GI11" s="128">
        <v>66.666666666666714</v>
      </c>
      <c r="GJ11" s="121" t="s">
        <v>286</v>
      </c>
      <c r="GK11" s="121">
        <v>42.727272727272727</v>
      </c>
      <c r="GL11" s="121">
        <v>52.049180327868839</v>
      </c>
      <c r="GM11" s="130" t="s">
        <v>286</v>
      </c>
      <c r="GN11" s="128">
        <v>33.628318584070783</v>
      </c>
      <c r="GO11" s="121">
        <v>51.15384615384616</v>
      </c>
      <c r="GP11" s="121" t="s">
        <v>286</v>
      </c>
      <c r="GQ11" s="121">
        <v>32.413793103448263</v>
      </c>
      <c r="GR11" s="121">
        <v>67.579908675799103</v>
      </c>
      <c r="GS11" s="128" t="s">
        <v>286</v>
      </c>
      <c r="GT11" s="121">
        <v>55.681818181818187</v>
      </c>
      <c r="GU11" s="121">
        <v>71.980676328502469</v>
      </c>
      <c r="GV11" s="121" t="s">
        <v>286</v>
      </c>
      <c r="GW11" s="121">
        <v>46.666666666666657</v>
      </c>
      <c r="GX11" s="128">
        <v>71.219512195121936</v>
      </c>
      <c r="GY11" s="128" t="s">
        <v>286</v>
      </c>
      <c r="GZ11" s="128">
        <v>44.954128440366972</v>
      </c>
      <c r="HA11" s="128">
        <v>62.551440329218096</v>
      </c>
      <c r="HB11" s="128" t="s">
        <v>286</v>
      </c>
      <c r="HC11" s="128">
        <v>51.327433628318602</v>
      </c>
      <c r="HD11" s="128">
        <v>66.279069767441854</v>
      </c>
      <c r="HE11" s="128" t="s">
        <v>286</v>
      </c>
      <c r="HF11" s="128">
        <v>40.441176470588246</v>
      </c>
      <c r="HG11" s="128">
        <v>63.768115942029006</v>
      </c>
      <c r="HH11" s="128" t="s">
        <v>286</v>
      </c>
      <c r="HI11" s="128">
        <v>46.987951807228903</v>
      </c>
      <c r="HJ11" s="128">
        <v>66.500000000000028</v>
      </c>
      <c r="HK11" s="128" t="s">
        <v>286</v>
      </c>
      <c r="HL11" s="121">
        <v>44.578313253012055</v>
      </c>
      <c r="HM11" s="121">
        <v>70.351758793969879</v>
      </c>
      <c r="HN11" s="121" t="s">
        <v>286</v>
      </c>
      <c r="HO11" s="121">
        <v>31.683168316831683</v>
      </c>
      <c r="HP11" s="128">
        <v>60.924369747899121</v>
      </c>
      <c r="HQ11" s="121" t="s">
        <v>286</v>
      </c>
      <c r="HR11" s="121">
        <v>23.008849557522115</v>
      </c>
      <c r="HS11" s="121">
        <v>64.980544747081694</v>
      </c>
      <c r="HT11" s="129" t="s">
        <v>286</v>
      </c>
      <c r="HU11" s="128">
        <v>44.117647058823529</v>
      </c>
      <c r="HV11" s="128">
        <v>41.428571428571395</v>
      </c>
      <c r="HW11" s="128" t="s">
        <v>286</v>
      </c>
      <c r="HX11" s="128">
        <v>64.634146341463406</v>
      </c>
      <c r="HY11" s="128">
        <v>41.089108910891106</v>
      </c>
      <c r="HZ11" s="128" t="s">
        <v>286</v>
      </c>
      <c r="IA11" s="128">
        <v>60.919540229885058</v>
      </c>
      <c r="IB11" s="128">
        <v>42.574257425742587</v>
      </c>
      <c r="IC11" s="128" t="s">
        <v>286</v>
      </c>
      <c r="ID11" s="128">
        <v>57.142857142857132</v>
      </c>
      <c r="IE11" s="128">
        <v>50.840336134453779</v>
      </c>
      <c r="IF11" s="128" t="s">
        <v>286</v>
      </c>
      <c r="IG11" s="128">
        <v>47.321428571428562</v>
      </c>
      <c r="IH11" s="128">
        <v>45.312499999999993</v>
      </c>
      <c r="II11" s="128" t="s">
        <v>286</v>
      </c>
      <c r="IJ11" s="128">
        <v>55.797101449275345</v>
      </c>
      <c r="IK11" s="128">
        <v>60.185185185185176</v>
      </c>
      <c r="IL11" s="128" t="s">
        <v>286</v>
      </c>
      <c r="IM11" s="114">
        <v>70.238095238095269</v>
      </c>
      <c r="IN11" s="114">
        <v>55.172413793103473</v>
      </c>
      <c r="IO11" s="114" t="s">
        <v>286</v>
      </c>
      <c r="IP11" s="114">
        <v>71.764705882352914</v>
      </c>
      <c r="IQ11" s="114">
        <v>58.048780487804891</v>
      </c>
      <c r="IR11" s="114" t="s">
        <v>286</v>
      </c>
      <c r="IS11" s="114">
        <v>67.924528301886809</v>
      </c>
      <c r="IT11" s="114">
        <v>64.999999999999972</v>
      </c>
      <c r="IU11" s="114" t="s">
        <v>286</v>
      </c>
      <c r="IV11" s="114">
        <v>65.486725663716797</v>
      </c>
      <c r="IW11" s="114">
        <v>65.250965250965308</v>
      </c>
      <c r="IX11" s="150" t="s">
        <v>1729</v>
      </c>
      <c r="IY11" s="150" t="s">
        <v>1730</v>
      </c>
      <c r="IZ11" s="150" t="s">
        <v>1729</v>
      </c>
      <c r="JA11" s="150" t="s">
        <v>1729</v>
      </c>
      <c r="JB11" s="155" t="s">
        <v>1729</v>
      </c>
      <c r="JC11" s="114" t="s">
        <v>286</v>
      </c>
      <c r="JD11" s="114" t="s">
        <v>286</v>
      </c>
      <c r="JE11" s="114" t="s">
        <v>286</v>
      </c>
      <c r="JF11" s="114" t="str">
        <f t="shared" si="0"/>
        <v>--</v>
      </c>
      <c r="JG11" s="114" t="str">
        <f t="shared" si="0"/>
        <v>--</v>
      </c>
      <c r="JH11" s="114" t="str">
        <f t="shared" si="0"/>
        <v>--</v>
      </c>
      <c r="JI11" s="114" t="str">
        <f t="shared" si="0"/>
        <v>--</v>
      </c>
      <c r="JJ11" s="114" t="str">
        <f t="shared" si="0"/>
        <v>--</v>
      </c>
      <c r="JK11" s="114" t="str">
        <f t="shared" si="0"/>
        <v>--</v>
      </c>
      <c r="JL11" s="114" t="str">
        <f t="shared" si="0"/>
        <v>--</v>
      </c>
      <c r="JM11" s="114" t="str">
        <f t="shared" si="0"/>
        <v>--</v>
      </c>
      <c r="JN11" s="114" t="str">
        <f t="shared" si="0"/>
        <v>--</v>
      </c>
      <c r="JO11" s="114" t="str">
        <f t="shared" si="0"/>
        <v>--</v>
      </c>
      <c r="JP11" s="114" t="str">
        <f t="shared" si="1"/>
        <v>--</v>
      </c>
      <c r="JQ11" s="114" t="str">
        <f t="shared" si="1"/>
        <v>--</v>
      </c>
      <c r="JR11" s="114" t="str">
        <f t="shared" si="1"/>
        <v>--</v>
      </c>
      <c r="JS11" s="114" t="str">
        <f t="shared" si="1"/>
        <v>--</v>
      </c>
      <c r="JT11" s="114" t="str">
        <f t="shared" si="1"/>
        <v>--</v>
      </c>
      <c r="JU11" s="114" t="str">
        <f t="shared" si="1"/>
        <v>--</v>
      </c>
      <c r="JV11" s="114" t="str">
        <f t="shared" si="1"/>
        <v>--</v>
      </c>
      <c r="JW11" s="114" t="str">
        <f t="shared" si="1"/>
        <v>--</v>
      </c>
      <c r="JX11" s="114" t="str">
        <f t="shared" si="1"/>
        <v>--</v>
      </c>
      <c r="JY11" s="114" t="str">
        <f t="shared" si="1"/>
        <v>--</v>
      </c>
      <c r="JZ11" s="114" t="str">
        <f t="shared" si="2"/>
        <v>--</v>
      </c>
      <c r="KA11" s="114" t="str">
        <f t="shared" si="2"/>
        <v>--</v>
      </c>
      <c r="KB11" s="114" t="str">
        <f t="shared" si="2"/>
        <v>--</v>
      </c>
      <c r="KC11" s="114" t="str">
        <f t="shared" si="2"/>
        <v>--</v>
      </c>
      <c r="KD11" s="114" t="str">
        <f t="shared" si="2"/>
        <v>--</v>
      </c>
      <c r="KE11" s="114" t="str">
        <f t="shared" si="2"/>
        <v>--</v>
      </c>
      <c r="KF11" s="114" t="str">
        <f t="shared" si="2"/>
        <v>--</v>
      </c>
      <c r="KG11" s="114" t="str">
        <f t="shared" si="2"/>
        <v>--</v>
      </c>
      <c r="KH11" s="114" t="str">
        <f t="shared" si="2"/>
        <v>--</v>
      </c>
      <c r="KI11" s="114" t="str">
        <f t="shared" si="2"/>
        <v>--</v>
      </c>
      <c r="KJ11" s="114" t="str">
        <f t="shared" si="3"/>
        <v>--</v>
      </c>
      <c r="KK11" s="114" t="str">
        <f t="shared" si="3"/>
        <v>--</v>
      </c>
      <c r="KL11" s="114" t="str">
        <f t="shared" si="3"/>
        <v>--</v>
      </c>
      <c r="KM11" s="114" t="str">
        <f t="shared" si="3"/>
        <v>--</v>
      </c>
      <c r="KN11" s="114" t="str">
        <f t="shared" si="3"/>
        <v>--</v>
      </c>
      <c r="KO11" s="114" t="str">
        <f t="shared" si="3"/>
        <v>--</v>
      </c>
      <c r="KP11" s="150" t="s">
        <v>1729</v>
      </c>
      <c r="KQ11" s="150" t="s">
        <v>1730</v>
      </c>
      <c r="KR11" s="150" t="s">
        <v>1729</v>
      </c>
      <c r="KS11" s="150" t="s">
        <v>1729</v>
      </c>
      <c r="KT11" s="155" t="s">
        <v>1729</v>
      </c>
      <c r="KU11" s="128" t="str">
        <f t="shared" si="18"/>
        <v>--</v>
      </c>
      <c r="KV11" s="114" t="str">
        <f t="shared" si="18"/>
        <v>--</v>
      </c>
      <c r="KW11" s="114" t="str">
        <f t="shared" si="18"/>
        <v>--</v>
      </c>
      <c r="KX11" s="114" t="str">
        <f t="shared" si="18"/>
        <v>--</v>
      </c>
      <c r="KY11" s="114" t="str">
        <f t="shared" si="18"/>
        <v>--</v>
      </c>
      <c r="KZ11" s="114" t="str">
        <f t="shared" si="4"/>
        <v>--</v>
      </c>
      <c r="LA11" s="114" t="str">
        <f t="shared" si="4"/>
        <v>--</v>
      </c>
      <c r="LB11" s="114" t="str">
        <f t="shared" si="4"/>
        <v>--</v>
      </c>
      <c r="LC11" s="114" t="str">
        <f t="shared" si="4"/>
        <v>--</v>
      </c>
      <c r="LD11" s="114" t="str">
        <f t="shared" si="4"/>
        <v>--</v>
      </c>
      <c r="LE11" s="219">
        <v>87.209302325581504</v>
      </c>
      <c r="LF11" s="219">
        <v>83.812405446293496</v>
      </c>
      <c r="LG11" s="219">
        <v>83.661417322834694</v>
      </c>
      <c r="LH11" s="219">
        <v>89.465875370919903</v>
      </c>
      <c r="LI11" s="219">
        <v>84.870317002881905</v>
      </c>
      <c r="LJ11" s="219">
        <v>86.7120954003408</v>
      </c>
      <c r="LK11" s="219">
        <v>73.043478260869506</v>
      </c>
      <c r="LL11" s="219">
        <v>69.591527987897294</v>
      </c>
      <c r="LM11" s="219">
        <v>66.535433070866105</v>
      </c>
      <c r="LN11" s="219">
        <v>74.4394618834081</v>
      </c>
      <c r="LO11" s="219">
        <v>72.910662824207506</v>
      </c>
      <c r="LP11" s="219">
        <v>71.209540034071594</v>
      </c>
      <c r="LQ11" s="219">
        <v>80</v>
      </c>
      <c r="LR11" s="219">
        <v>77.522935779816507</v>
      </c>
      <c r="LS11" s="219">
        <v>73.412698412698504</v>
      </c>
      <c r="LT11" s="219">
        <v>80.615384615384698</v>
      </c>
      <c r="LU11" s="219">
        <v>78.055964653902805</v>
      </c>
      <c r="LV11" s="219">
        <v>75.684931506849296</v>
      </c>
      <c r="LW11" s="219">
        <v>57.205882352941202</v>
      </c>
      <c r="LX11" s="219">
        <v>46.860643185298699</v>
      </c>
      <c r="LY11" s="219">
        <v>44.158415841584201</v>
      </c>
      <c r="LZ11" s="219">
        <v>50.766871165644197</v>
      </c>
      <c r="MA11" s="219">
        <v>46.449704142011903</v>
      </c>
      <c r="MB11" s="219">
        <v>47.602739726027401</v>
      </c>
      <c r="MC11" s="219">
        <v>90.147058823529406</v>
      </c>
      <c r="MD11" s="219">
        <v>81.804281345565798</v>
      </c>
      <c r="ME11" s="219">
        <v>83.762376237623698</v>
      </c>
      <c r="MF11" s="219">
        <v>85.516178736517801</v>
      </c>
      <c r="MG11" s="219">
        <v>84.977908689248906</v>
      </c>
      <c r="MH11" s="219">
        <v>83.732876712328803</v>
      </c>
      <c r="MI11" s="219">
        <v>79.999999999999901</v>
      </c>
      <c r="MJ11" s="219">
        <v>70.687022900763395</v>
      </c>
      <c r="MK11" s="219">
        <v>69.108910891089096</v>
      </c>
      <c r="ML11" s="219">
        <v>76.153846153846104</v>
      </c>
      <c r="MM11" s="219">
        <v>76.141384388807197</v>
      </c>
      <c r="MN11" s="219">
        <v>73.801369863013704</v>
      </c>
      <c r="MO11" s="128" t="str">
        <f t="shared" si="5"/>
        <v>--</v>
      </c>
      <c r="MP11" s="219">
        <v>15.146831530139099</v>
      </c>
      <c r="MQ11" s="219">
        <v>41.082164328657299</v>
      </c>
      <c r="MR11" s="128" t="str">
        <f t="shared" si="6"/>
        <v>--</v>
      </c>
      <c r="MS11" s="219">
        <v>8.1845238095238102</v>
      </c>
      <c r="MT11" s="219">
        <v>31.0763888888889</v>
      </c>
      <c r="MU11" s="128" t="str">
        <f t="shared" si="7"/>
        <v>--</v>
      </c>
      <c r="MV11" s="219">
        <v>56.701030927835099</v>
      </c>
      <c r="MW11" s="219">
        <v>66.995073891625594</v>
      </c>
      <c r="MX11" s="128" t="str">
        <f t="shared" si="8"/>
        <v>--</v>
      </c>
      <c r="MY11" s="219">
        <v>54.545454545454497</v>
      </c>
      <c r="MZ11" s="219">
        <v>65.168539325842701</v>
      </c>
      <c r="NA11" s="128" t="str">
        <f t="shared" si="9"/>
        <v>--</v>
      </c>
      <c r="NB11" s="219">
        <v>62.886597938144298</v>
      </c>
      <c r="NC11" s="219">
        <v>71.921182266009893</v>
      </c>
      <c r="ND11" s="128" t="str">
        <f t="shared" si="10"/>
        <v>--</v>
      </c>
      <c r="NE11" s="219">
        <v>58.181818181818201</v>
      </c>
      <c r="NF11" s="219">
        <v>67.4157303370786</v>
      </c>
      <c r="NG11" s="128" t="str">
        <f t="shared" si="11"/>
        <v>--</v>
      </c>
      <c r="NH11" s="219">
        <v>69.7916666666667</v>
      </c>
      <c r="NI11" s="219">
        <v>64.851485148514897</v>
      </c>
      <c r="NJ11" s="128" t="str">
        <f t="shared" si="12"/>
        <v>--</v>
      </c>
      <c r="NK11" s="219">
        <v>61.818181818181799</v>
      </c>
      <c r="NL11" s="219">
        <v>64.406779661016998</v>
      </c>
      <c r="NM11" s="220">
        <v>92.385057471264403</v>
      </c>
      <c r="NN11" s="220">
        <v>90.240641711229998</v>
      </c>
      <c r="NO11" s="220">
        <v>74.100719424460493</v>
      </c>
      <c r="NP11" s="220">
        <v>76.107382550335402</v>
      </c>
      <c r="NQ11" s="220">
        <v>77.681159420289802</v>
      </c>
      <c r="NR11" s="220">
        <v>79.810298102980994</v>
      </c>
      <c r="NS11" s="220">
        <v>72.886297376093296</v>
      </c>
      <c r="NT11" s="220">
        <v>75.4076086956522</v>
      </c>
      <c r="NU11" s="220">
        <v>91.411935953420596</v>
      </c>
      <c r="NV11" s="220">
        <v>91.216216216216196</v>
      </c>
      <c r="NW11" s="220">
        <v>86.211901306240904</v>
      </c>
      <c r="NX11" s="220">
        <v>89.174560216508794</v>
      </c>
      <c r="NY11" s="128" t="str">
        <f t="shared" si="13"/>
        <v>--</v>
      </c>
      <c r="NZ11" s="128" t="str">
        <f t="shared" si="13"/>
        <v>--</v>
      </c>
      <c r="OA11" s="128" t="str">
        <f t="shared" si="13"/>
        <v>--</v>
      </c>
      <c r="OB11" s="128" t="str">
        <f t="shared" si="13"/>
        <v>--</v>
      </c>
      <c r="OC11" s="128" t="str">
        <f t="shared" si="13"/>
        <v>--</v>
      </c>
      <c r="OD11" s="128" t="str">
        <f t="shared" si="13"/>
        <v>--</v>
      </c>
      <c r="OE11" s="128" t="str">
        <f t="shared" si="13"/>
        <v>--</v>
      </c>
      <c r="OF11" s="128" t="str">
        <f t="shared" si="13"/>
        <v>--</v>
      </c>
      <c r="OG11" s="222">
        <v>55.830903790087497</v>
      </c>
      <c r="OH11" s="222">
        <v>48.600883652430099</v>
      </c>
      <c r="OI11" s="222">
        <v>41.984732824427503</v>
      </c>
      <c r="OJ11" s="222">
        <v>40.396039603960403</v>
      </c>
      <c r="OK11" s="222">
        <v>56.4738292011019</v>
      </c>
      <c r="OL11" s="222">
        <v>49.770290964777899</v>
      </c>
      <c r="OM11" s="222">
        <v>40.177252584933498</v>
      </c>
      <c r="ON11" s="222">
        <v>42.857142857142897</v>
      </c>
      <c r="OO11" s="114" t="s">
        <v>2450</v>
      </c>
      <c r="OP11" s="114" t="s">
        <v>1729</v>
      </c>
      <c r="OQ11" s="300">
        <v>79.335260115606957</v>
      </c>
      <c r="OR11" s="300">
        <v>69.501466275659766</v>
      </c>
      <c r="OS11" s="300">
        <v>65.548780487804905</v>
      </c>
      <c r="OT11" s="300">
        <v>63.833992094861657</v>
      </c>
      <c r="OU11" s="300">
        <v>82.13802435723953</v>
      </c>
      <c r="OV11" s="300">
        <v>69.939577039274894</v>
      </c>
      <c r="OW11" s="300">
        <v>72.164948453608275</v>
      </c>
      <c r="OX11" s="300">
        <v>71.746575342465803</v>
      </c>
      <c r="OZ11" s="380">
        <v>78.838709677419345</v>
      </c>
      <c r="PA11" s="381">
        <v>81.913303437967187</v>
      </c>
      <c r="PB11" s="381">
        <v>73.970588235294173</v>
      </c>
      <c r="PC11" s="381">
        <v>72.375690607734754</v>
      </c>
      <c r="PD11" s="380">
        <v>74.580645161290292</v>
      </c>
      <c r="PE11" s="381">
        <v>51.041666666666636</v>
      </c>
      <c r="PF11" s="381">
        <v>49.483013293943827</v>
      </c>
      <c r="PG11" s="381">
        <v>40.221402214022092</v>
      </c>
      <c r="PH11" s="380">
        <v>53.766233766233761</v>
      </c>
      <c r="PI11" s="381">
        <v>49.182763744427881</v>
      </c>
      <c r="PJ11" s="381">
        <v>44.47717231222385</v>
      </c>
      <c r="PK11" s="381">
        <v>35.174953959484355</v>
      </c>
      <c r="PL11" s="380">
        <v>90.745501285347032</v>
      </c>
      <c r="PM11" s="381">
        <v>87.221396731054995</v>
      </c>
      <c r="PN11" s="381">
        <v>83.529411764705898</v>
      </c>
      <c r="PO11" s="381">
        <v>76.838235294117652</v>
      </c>
      <c r="PP11" s="380">
        <v>83.631713554987272</v>
      </c>
      <c r="PQ11" s="381">
        <v>76.706231454005987</v>
      </c>
      <c r="PR11" s="381">
        <v>71.953010279001489</v>
      </c>
      <c r="PS11" s="381">
        <v>67.830882352941117</v>
      </c>
      <c r="PT11" s="378" t="str">
        <f t="shared" si="14"/>
        <v>--</v>
      </c>
      <c r="PU11" s="378" t="str">
        <f t="shared" si="14"/>
        <v>--</v>
      </c>
      <c r="PV11" s="381">
        <v>9.5096582466567714</v>
      </c>
      <c r="PW11" s="381">
        <v>40.934579439252325</v>
      </c>
      <c r="PX11" s="378" t="str">
        <f t="shared" si="15"/>
        <v>--</v>
      </c>
      <c r="PY11" s="378" t="str">
        <f t="shared" si="15"/>
        <v>--</v>
      </c>
      <c r="PZ11" s="381">
        <v>61.290322580645167</v>
      </c>
      <c r="QA11" s="381">
        <v>63.013698630137014</v>
      </c>
      <c r="QB11" s="378" t="str">
        <f t="shared" si="16"/>
        <v>--</v>
      </c>
      <c r="QC11" s="378" t="str">
        <f t="shared" si="16"/>
        <v>--</v>
      </c>
      <c r="QD11" s="381">
        <v>67.79661016949153</v>
      </c>
      <c r="QE11" s="381">
        <v>75.34246575342469</v>
      </c>
      <c r="QF11" s="378" t="str">
        <f t="shared" si="17"/>
        <v>--</v>
      </c>
      <c r="QG11" s="378" t="str">
        <f t="shared" si="17"/>
        <v>--</v>
      </c>
      <c r="QH11" s="381">
        <v>51.612903225806448</v>
      </c>
      <c r="QI11" s="381">
        <v>57.142857142857153</v>
      </c>
      <c r="QJ11" s="368" t="s">
        <v>1729</v>
      </c>
    </row>
    <row r="12" spans="1:498" x14ac:dyDescent="0.25">
      <c r="A12" s="114">
        <v>8</v>
      </c>
      <c r="B12" s="93" t="s">
        <v>9</v>
      </c>
      <c r="C12" s="126">
        <v>34.335839598997488</v>
      </c>
      <c r="D12" s="126">
        <v>25.609756097560979</v>
      </c>
      <c r="E12" s="126">
        <v>27.177700348432072</v>
      </c>
      <c r="F12" s="126">
        <v>34.628975265017672</v>
      </c>
      <c r="G12" s="126">
        <v>32.841328413284145</v>
      </c>
      <c r="H12" s="126">
        <v>29.545454545454536</v>
      </c>
      <c r="I12" s="126">
        <v>52.360515021459229</v>
      </c>
      <c r="J12" s="126">
        <v>37.037037037037038</v>
      </c>
      <c r="K12" s="126">
        <v>31.999999999999996</v>
      </c>
      <c r="L12" s="126">
        <v>58.333333333333336</v>
      </c>
      <c r="M12" s="128">
        <v>32.258064516129032</v>
      </c>
      <c r="N12" s="128">
        <v>32.954545454545475</v>
      </c>
      <c r="O12" s="128">
        <v>65.296803652968023</v>
      </c>
      <c r="P12" s="128">
        <v>51.871657754010698</v>
      </c>
      <c r="Q12" s="128">
        <v>56.79012345679012</v>
      </c>
      <c r="R12" s="128">
        <v>90.977443609022515</v>
      </c>
      <c r="S12" s="128">
        <v>81.155015197568446</v>
      </c>
      <c r="T12" s="128">
        <v>85.958904109589042</v>
      </c>
      <c r="U12" s="128">
        <v>86.219081272084836</v>
      </c>
      <c r="V12" s="128">
        <v>74.7292418772563</v>
      </c>
      <c r="W12" s="128">
        <v>80.3347280334728</v>
      </c>
      <c r="X12" s="128">
        <v>87.654320987654344</v>
      </c>
      <c r="Y12" s="128">
        <v>79.069767441860463</v>
      </c>
      <c r="Z12" s="128">
        <v>80.932203389830477</v>
      </c>
      <c r="AA12" s="128">
        <v>88.990825688073443</v>
      </c>
      <c r="AB12" s="132">
        <v>84.042553191489347</v>
      </c>
      <c r="AC12" s="132">
        <v>81.111111111111086</v>
      </c>
      <c r="AD12" s="132">
        <v>88.317757009345769</v>
      </c>
      <c r="AE12" s="132">
        <v>84.126984126984169</v>
      </c>
      <c r="AF12" s="128">
        <v>83.636363636363669</v>
      </c>
      <c r="AG12" s="126">
        <v>70.100502512562755</v>
      </c>
      <c r="AH12" s="126">
        <v>60.67073170731706</v>
      </c>
      <c r="AI12" s="133">
        <v>65.172413793103459</v>
      </c>
      <c r="AJ12" s="133">
        <v>65.964912280701768</v>
      </c>
      <c r="AK12" s="128">
        <v>58.122743682310464</v>
      </c>
      <c r="AL12" s="128">
        <v>63.445378151260513</v>
      </c>
      <c r="AM12" s="128">
        <v>75.518672199170112</v>
      </c>
      <c r="AN12" s="128">
        <v>58.278145695364223</v>
      </c>
      <c r="AO12" s="128">
        <v>60.50420168067226</v>
      </c>
      <c r="AP12" s="128">
        <v>70.833333333333286</v>
      </c>
      <c r="AQ12" s="128">
        <v>73.118279569892465</v>
      </c>
      <c r="AR12" s="128">
        <v>64.835164835164861</v>
      </c>
      <c r="AS12" s="128">
        <v>76.168224299065386</v>
      </c>
      <c r="AT12" s="128">
        <v>64.210526315789465</v>
      </c>
      <c r="AU12" s="128">
        <v>67.073170731707322</v>
      </c>
      <c r="AV12" s="128">
        <v>14.177215189873412</v>
      </c>
      <c r="AW12" s="128">
        <v>13.373860182370834</v>
      </c>
      <c r="AX12" s="132">
        <v>14.930555555555561</v>
      </c>
      <c r="AY12" s="132">
        <v>13.879003558718869</v>
      </c>
      <c r="AZ12" s="132">
        <v>20.938628158844764</v>
      </c>
      <c r="BA12" s="132">
        <v>15.811965811965816</v>
      </c>
      <c r="BB12" s="128">
        <v>14.027149321266966</v>
      </c>
      <c r="BC12" s="132">
        <v>15.436241610738255</v>
      </c>
      <c r="BD12" s="132">
        <v>21.929824561403521</v>
      </c>
      <c r="BE12" s="132">
        <v>14.423076923076925</v>
      </c>
      <c r="BF12" s="132">
        <v>12.765957446808505</v>
      </c>
      <c r="BG12" s="128">
        <v>8.8888888888888893</v>
      </c>
      <c r="BH12" s="121">
        <v>8.9622641509433958</v>
      </c>
      <c r="BI12" s="121">
        <v>14.814814814814818</v>
      </c>
      <c r="BJ12" s="121">
        <v>19.393939393939402</v>
      </c>
      <c r="BK12" s="121">
        <v>11.392405063291132</v>
      </c>
      <c r="BL12" s="128">
        <v>7.2948328267477214</v>
      </c>
      <c r="BM12" s="121">
        <v>5.5555555555555589</v>
      </c>
      <c r="BN12" s="114">
        <v>12.811387900355863</v>
      </c>
      <c r="BO12" s="114">
        <v>9.7472924187725614</v>
      </c>
      <c r="BP12" s="114">
        <v>8.5470085470085539</v>
      </c>
      <c r="BQ12" s="128">
        <v>12.03703703703704</v>
      </c>
      <c r="BR12" s="121">
        <v>9.1216216216216228</v>
      </c>
      <c r="BS12" s="121">
        <v>10.087719298245622</v>
      </c>
      <c r="BT12" s="121">
        <v>10.096153846153848</v>
      </c>
      <c r="BU12" s="128">
        <v>3.225806451612903</v>
      </c>
      <c r="BV12" s="121">
        <v>2.1978021978021971</v>
      </c>
      <c r="BW12" s="121">
        <v>9.3137254901960773</v>
      </c>
      <c r="BX12" s="121">
        <v>7.9365079365079403</v>
      </c>
      <c r="BY12" s="128">
        <v>6.6666666666666661</v>
      </c>
      <c r="BZ12" s="121">
        <v>69.52141057934513</v>
      </c>
      <c r="CA12" s="121">
        <v>74.320241691842867</v>
      </c>
      <c r="CB12" s="121">
        <v>80.139372822299649</v>
      </c>
      <c r="CC12" s="128">
        <v>67.375886524822604</v>
      </c>
      <c r="CD12" s="121">
        <v>72.563176895306881</v>
      </c>
      <c r="CE12" s="121">
        <v>77.021276595744681</v>
      </c>
      <c r="CF12" s="121">
        <v>72.246696035242323</v>
      </c>
      <c r="CG12" s="128">
        <v>73.825503355704754</v>
      </c>
      <c r="CH12" s="121">
        <v>70.512820512820539</v>
      </c>
      <c r="CI12" s="121">
        <v>72.222222222222243</v>
      </c>
      <c r="CJ12" s="121">
        <v>69.473684210526329</v>
      </c>
      <c r="CK12" s="121">
        <v>71.428571428571431</v>
      </c>
      <c r="CL12" s="121">
        <v>66.203703703703695</v>
      </c>
      <c r="CM12" s="121">
        <v>71.578947368421069</v>
      </c>
      <c r="CN12" s="121">
        <v>74.545454545454547</v>
      </c>
      <c r="CO12" s="121" t="s">
        <v>286</v>
      </c>
      <c r="CP12" s="128" t="s">
        <v>286</v>
      </c>
      <c r="CQ12" s="121" t="s">
        <v>286</v>
      </c>
      <c r="CR12" s="121">
        <v>49.999999999999986</v>
      </c>
      <c r="CS12" s="114">
        <v>26.181818181818183</v>
      </c>
      <c r="CT12" s="114">
        <v>36.17021276595743</v>
      </c>
      <c r="CU12" s="128">
        <v>65.502183406113616</v>
      </c>
      <c r="CV12" s="121">
        <v>34.563758389261743</v>
      </c>
      <c r="CW12" s="121">
        <v>31.779661016949166</v>
      </c>
      <c r="CX12" s="114">
        <v>68.518518518518519</v>
      </c>
      <c r="CY12" s="114">
        <v>52.127659574468083</v>
      </c>
      <c r="CZ12" s="128">
        <v>42.222222222222236</v>
      </c>
      <c r="DA12" s="121">
        <v>64.976958525345665</v>
      </c>
      <c r="DB12" s="121">
        <v>47.643979057591601</v>
      </c>
      <c r="DC12" s="114">
        <v>42.073170731707307</v>
      </c>
      <c r="DD12" s="114">
        <v>55.498721227621488</v>
      </c>
      <c r="DE12" s="128">
        <v>49.695121951219512</v>
      </c>
      <c r="DF12" s="121">
        <v>39.92932862190812</v>
      </c>
      <c r="DG12" s="121">
        <v>51.449275362318851</v>
      </c>
      <c r="DH12" s="114">
        <v>35.401459854014604</v>
      </c>
      <c r="DI12" s="114">
        <v>42.424242424242408</v>
      </c>
      <c r="DJ12" s="128">
        <v>56.44444444444445</v>
      </c>
      <c r="DK12" s="121">
        <v>45.918367346938794</v>
      </c>
      <c r="DL12" s="121">
        <v>33.050847457627107</v>
      </c>
      <c r="DM12" s="121">
        <v>58.373205741626805</v>
      </c>
      <c r="DN12" s="121">
        <v>58.510638297872347</v>
      </c>
      <c r="DO12" s="128">
        <v>38.202247191011253</v>
      </c>
      <c r="DP12" s="121">
        <v>61.792452830188694</v>
      </c>
      <c r="DQ12" s="121">
        <v>42.780748663101591</v>
      </c>
      <c r="DR12" s="121">
        <v>48.447204968944092</v>
      </c>
      <c r="DS12" s="121" t="s">
        <v>286</v>
      </c>
      <c r="DT12" s="128" t="s">
        <v>286</v>
      </c>
      <c r="DU12" s="131" t="s">
        <v>286</v>
      </c>
      <c r="DV12" s="131">
        <v>43.478260869565233</v>
      </c>
      <c r="DW12" s="114">
        <v>16.483516483516496</v>
      </c>
      <c r="DX12" s="131">
        <v>24.561403508771942</v>
      </c>
      <c r="DY12" s="128">
        <v>49.333333333333336</v>
      </c>
      <c r="DZ12" s="128">
        <v>27.796610169491544</v>
      </c>
      <c r="EA12" s="128">
        <v>22.033898305084723</v>
      </c>
      <c r="EB12" s="128">
        <v>49.760765550239256</v>
      </c>
      <c r="EC12" s="128">
        <v>32.258064516129039</v>
      </c>
      <c r="ED12" s="128">
        <v>32.954545454545453</v>
      </c>
      <c r="EE12" s="128">
        <v>47.004608294930868</v>
      </c>
      <c r="EF12" s="128">
        <v>39.893617021276604</v>
      </c>
      <c r="EG12" s="128">
        <v>34.146341463414664</v>
      </c>
      <c r="EH12" s="128" t="s">
        <v>286</v>
      </c>
      <c r="EI12" s="128" t="s">
        <v>286</v>
      </c>
      <c r="EJ12" s="128" t="s">
        <v>286</v>
      </c>
      <c r="EK12" s="128">
        <v>87.234042553191486</v>
      </c>
      <c r="EL12" s="121">
        <v>75.735294117647086</v>
      </c>
      <c r="EM12" s="121">
        <v>80.172413793103473</v>
      </c>
      <c r="EN12" s="121">
        <v>92.07048458149778</v>
      </c>
      <c r="EO12" s="121">
        <v>82.593856655290125</v>
      </c>
      <c r="EP12" s="128">
        <v>72.033898305084733</v>
      </c>
      <c r="EQ12" s="121">
        <v>93.925233644859873</v>
      </c>
      <c r="ER12" s="121">
        <v>87.912087912087941</v>
      </c>
      <c r="ES12" s="121">
        <v>85.393258426966298</v>
      </c>
      <c r="ET12" s="121">
        <v>89.497716894977131</v>
      </c>
      <c r="EU12" s="128">
        <v>87.368421052631589</v>
      </c>
      <c r="EV12" s="121">
        <v>82.208588957055213</v>
      </c>
      <c r="EW12" s="121">
        <v>79.848866498740591</v>
      </c>
      <c r="EX12" s="121">
        <v>68.277945619335327</v>
      </c>
      <c r="EY12" s="121">
        <v>70.034843205574944</v>
      </c>
      <c r="EZ12" s="128">
        <v>87.588652482269453</v>
      </c>
      <c r="FA12" s="121">
        <v>65.328467153284606</v>
      </c>
      <c r="FB12" s="121">
        <v>73.390557939914189</v>
      </c>
      <c r="FC12" s="121">
        <v>89.867841409691636</v>
      </c>
      <c r="FD12" s="121">
        <v>74.161073825503365</v>
      </c>
      <c r="FE12" s="128">
        <v>63.559322033898262</v>
      </c>
      <c r="FF12" s="121">
        <v>88.732394366197155</v>
      </c>
      <c r="FG12" s="121">
        <v>73.404255319148945</v>
      </c>
      <c r="FH12" s="121">
        <v>75.555555555555557</v>
      </c>
      <c r="FI12" s="121">
        <v>87.500000000000043</v>
      </c>
      <c r="FJ12" s="128">
        <v>75.935828877005378</v>
      </c>
      <c r="FK12" s="121">
        <v>77.575757575757621</v>
      </c>
      <c r="FL12" s="121" t="s">
        <v>286</v>
      </c>
      <c r="FM12" s="121">
        <v>20.512820512820515</v>
      </c>
      <c r="FN12" s="121">
        <v>54.347826086956481</v>
      </c>
      <c r="FO12" s="128" t="s">
        <v>286</v>
      </c>
      <c r="FP12" s="121">
        <v>23.754789272030653</v>
      </c>
      <c r="FQ12" s="121">
        <v>53.811659192825111</v>
      </c>
      <c r="FR12" s="121" t="s">
        <v>286</v>
      </c>
      <c r="FS12" s="121">
        <v>16.428571428571441</v>
      </c>
      <c r="FT12" s="128">
        <v>58.96226415094339</v>
      </c>
      <c r="FU12" s="121" t="s">
        <v>286</v>
      </c>
      <c r="FV12" s="121">
        <v>9.473684210526315</v>
      </c>
      <c r="FW12" s="121">
        <v>56.666666666666657</v>
      </c>
      <c r="FX12" s="121" t="s">
        <v>286</v>
      </c>
      <c r="FY12" s="128">
        <v>20.87912087912089</v>
      </c>
      <c r="FZ12" s="121">
        <v>58.024691358024683</v>
      </c>
      <c r="GA12" s="121" t="s">
        <v>286</v>
      </c>
      <c r="GB12" s="121">
        <v>38.709677419354854</v>
      </c>
      <c r="GC12" s="121">
        <v>66.216216216216196</v>
      </c>
      <c r="GD12" s="128" t="s">
        <v>286</v>
      </c>
      <c r="GE12" s="121">
        <v>22.580645161290327</v>
      </c>
      <c r="GF12" s="121">
        <v>50.847457627118644</v>
      </c>
      <c r="GG12" s="121" t="s">
        <v>286</v>
      </c>
      <c r="GH12" s="121">
        <v>34.090909090909093</v>
      </c>
      <c r="GI12" s="128">
        <v>56.000000000000007</v>
      </c>
      <c r="GJ12" s="121" t="s">
        <v>286</v>
      </c>
      <c r="GK12" s="121">
        <v>66.666666666666671</v>
      </c>
      <c r="GL12" s="121">
        <v>35.294117647058826</v>
      </c>
      <c r="GM12" s="130" t="s">
        <v>286</v>
      </c>
      <c r="GN12" s="128">
        <v>47.368421052631568</v>
      </c>
      <c r="GO12" s="121">
        <v>45.161290322580612</v>
      </c>
      <c r="GP12" s="121" t="s">
        <v>286</v>
      </c>
      <c r="GQ12" s="121">
        <v>55.55555555555555</v>
      </c>
      <c r="GR12" s="121">
        <v>68.70748299319726</v>
      </c>
      <c r="GS12" s="128" t="s">
        <v>286</v>
      </c>
      <c r="GT12" s="121">
        <v>31.147540983606554</v>
      </c>
      <c r="GU12" s="121">
        <v>64.957264957264982</v>
      </c>
      <c r="GV12" s="121" t="s">
        <v>286</v>
      </c>
      <c r="GW12" s="121">
        <v>39.534883720930232</v>
      </c>
      <c r="GX12" s="128">
        <v>67.2</v>
      </c>
      <c r="GY12" s="128" t="s">
        <v>286</v>
      </c>
      <c r="GZ12" s="128">
        <v>62.5</v>
      </c>
      <c r="HA12" s="128">
        <v>54.901960784313729</v>
      </c>
      <c r="HB12" s="128" t="s">
        <v>286</v>
      </c>
      <c r="HC12" s="128">
        <v>47.368421052631568</v>
      </c>
      <c r="HD12" s="128">
        <v>60.869565217391319</v>
      </c>
      <c r="HE12" s="128" t="s">
        <v>286</v>
      </c>
      <c r="HF12" s="128">
        <v>50.847457627118658</v>
      </c>
      <c r="HG12" s="128">
        <v>62.411347517730476</v>
      </c>
      <c r="HH12" s="128" t="s">
        <v>286</v>
      </c>
      <c r="HI12" s="128">
        <v>41.66666666666665</v>
      </c>
      <c r="HJ12" s="128">
        <v>62.499999999999986</v>
      </c>
      <c r="HK12" s="128" t="s">
        <v>286</v>
      </c>
      <c r="HL12" s="121">
        <v>47.619047619047635</v>
      </c>
      <c r="HM12" s="121">
        <v>63.414634146341456</v>
      </c>
      <c r="HN12" s="121" t="s">
        <v>286</v>
      </c>
      <c r="HO12" s="121">
        <v>62.5</v>
      </c>
      <c r="HP12" s="128">
        <v>73.469387755102048</v>
      </c>
      <c r="HQ12" s="121" t="s">
        <v>286</v>
      </c>
      <c r="HR12" s="121">
        <v>43.243243243243235</v>
      </c>
      <c r="HS12" s="121">
        <v>61.1111111111111</v>
      </c>
      <c r="HT12" s="129" t="s">
        <v>286</v>
      </c>
      <c r="HU12" s="128">
        <v>58.333333333333343</v>
      </c>
      <c r="HV12" s="128">
        <v>36.428571428571431</v>
      </c>
      <c r="HW12" s="128" t="s">
        <v>286</v>
      </c>
      <c r="HX12" s="128">
        <v>54.237288135593218</v>
      </c>
      <c r="HY12" s="128">
        <v>42.85714285714284</v>
      </c>
      <c r="HZ12" s="128" t="s">
        <v>286</v>
      </c>
      <c r="IA12" s="128">
        <v>56.81818181818182</v>
      </c>
      <c r="IB12" s="128">
        <v>36.585365853658537</v>
      </c>
      <c r="IC12" s="128" t="s">
        <v>286</v>
      </c>
      <c r="ID12" s="128">
        <v>88.888888888888886</v>
      </c>
      <c r="IE12" s="128">
        <v>42.000000000000007</v>
      </c>
      <c r="IF12" s="128" t="s">
        <v>286</v>
      </c>
      <c r="IG12" s="128">
        <v>60.526315789473692</v>
      </c>
      <c r="IH12" s="128">
        <v>56.043956043956051</v>
      </c>
      <c r="II12" s="128" t="s">
        <v>286</v>
      </c>
      <c r="IJ12" s="128">
        <v>63.793103448275858</v>
      </c>
      <c r="IK12" s="128">
        <v>52.380952380952358</v>
      </c>
      <c r="IL12" s="128" t="s">
        <v>286</v>
      </c>
      <c r="IM12" s="114">
        <v>63.333333333333343</v>
      </c>
      <c r="IN12" s="114">
        <v>55.263157894736828</v>
      </c>
      <c r="IO12" s="114" t="s">
        <v>286</v>
      </c>
      <c r="IP12" s="114">
        <v>74.418604651162795</v>
      </c>
      <c r="IQ12" s="114">
        <v>56.097560975609753</v>
      </c>
      <c r="IR12" s="114" t="s">
        <v>286</v>
      </c>
      <c r="IS12" s="114">
        <v>100</v>
      </c>
      <c r="IT12" s="114">
        <v>58.82352941176471</v>
      </c>
      <c r="IU12" s="114" t="s">
        <v>286</v>
      </c>
      <c r="IV12" s="114">
        <v>76.31578947368422</v>
      </c>
      <c r="IW12" s="114">
        <v>67.391304347826107</v>
      </c>
      <c r="IX12" s="150" t="s">
        <v>1728</v>
      </c>
      <c r="IY12" s="150" t="s">
        <v>1727</v>
      </c>
      <c r="IZ12" s="150" t="s">
        <v>1726</v>
      </c>
      <c r="JA12" s="150" t="s">
        <v>1726</v>
      </c>
      <c r="JB12" s="155" t="s">
        <v>1726</v>
      </c>
      <c r="JC12" s="114" t="s">
        <v>286</v>
      </c>
      <c r="JD12" s="114" t="s">
        <v>286</v>
      </c>
      <c r="JE12" s="114" t="s">
        <v>286</v>
      </c>
      <c r="JF12" s="114" t="str">
        <f t="shared" si="0"/>
        <v>--</v>
      </c>
      <c r="JG12" s="114" t="str">
        <f t="shared" si="0"/>
        <v>--</v>
      </c>
      <c r="JH12" s="114" t="str">
        <f t="shared" si="0"/>
        <v>--</v>
      </c>
      <c r="JI12" s="114" t="str">
        <f t="shared" si="0"/>
        <v>--</v>
      </c>
      <c r="JJ12" s="114" t="str">
        <f t="shared" si="0"/>
        <v>--</v>
      </c>
      <c r="JK12" s="114" t="str">
        <f t="shared" si="0"/>
        <v>--</v>
      </c>
      <c r="JL12" s="114" t="str">
        <f t="shared" si="0"/>
        <v>--</v>
      </c>
      <c r="JM12" s="114" t="str">
        <f t="shared" si="0"/>
        <v>--</v>
      </c>
      <c r="JN12" s="114" t="str">
        <f t="shared" si="0"/>
        <v>--</v>
      </c>
      <c r="JO12" s="114" t="str">
        <f t="shared" si="0"/>
        <v>--</v>
      </c>
      <c r="JP12" s="114" t="str">
        <f t="shared" si="1"/>
        <v>--</v>
      </c>
      <c r="JQ12" s="114" t="str">
        <f t="shared" si="1"/>
        <v>--</v>
      </c>
      <c r="JR12" s="114" t="str">
        <f t="shared" si="1"/>
        <v>--</v>
      </c>
      <c r="JS12" s="114" t="str">
        <f t="shared" si="1"/>
        <v>--</v>
      </c>
      <c r="JT12" s="114" t="str">
        <f t="shared" si="1"/>
        <v>--</v>
      </c>
      <c r="JU12" s="114" t="str">
        <f t="shared" si="1"/>
        <v>--</v>
      </c>
      <c r="JV12" s="114" t="str">
        <f t="shared" si="1"/>
        <v>--</v>
      </c>
      <c r="JW12" s="114" t="str">
        <f t="shared" si="1"/>
        <v>--</v>
      </c>
      <c r="JX12" s="114" t="str">
        <f t="shared" si="1"/>
        <v>--</v>
      </c>
      <c r="JY12" s="114" t="str">
        <f t="shared" si="1"/>
        <v>--</v>
      </c>
      <c r="JZ12" s="114" t="str">
        <f t="shared" si="2"/>
        <v>--</v>
      </c>
      <c r="KA12" s="114" t="str">
        <f t="shared" si="2"/>
        <v>--</v>
      </c>
      <c r="KB12" s="114" t="str">
        <f t="shared" si="2"/>
        <v>--</v>
      </c>
      <c r="KC12" s="114" t="str">
        <f t="shared" si="2"/>
        <v>--</v>
      </c>
      <c r="KD12" s="114" t="str">
        <f t="shared" si="2"/>
        <v>--</v>
      </c>
      <c r="KE12" s="114" t="str">
        <f t="shared" si="2"/>
        <v>--</v>
      </c>
      <c r="KF12" s="114" t="str">
        <f t="shared" si="2"/>
        <v>--</v>
      </c>
      <c r="KG12" s="114" t="str">
        <f t="shared" si="2"/>
        <v>--</v>
      </c>
      <c r="KH12" s="114" t="str">
        <f t="shared" si="2"/>
        <v>--</v>
      </c>
      <c r="KI12" s="114" t="str">
        <f t="shared" si="2"/>
        <v>--</v>
      </c>
      <c r="KJ12" s="114" t="str">
        <f t="shared" si="3"/>
        <v>--</v>
      </c>
      <c r="KK12" s="114" t="str">
        <f t="shared" si="3"/>
        <v>--</v>
      </c>
      <c r="KL12" s="114" t="str">
        <f t="shared" si="3"/>
        <v>--</v>
      </c>
      <c r="KM12" s="114" t="str">
        <f t="shared" si="3"/>
        <v>--</v>
      </c>
      <c r="KN12" s="114" t="str">
        <f t="shared" si="3"/>
        <v>--</v>
      </c>
      <c r="KO12" s="114" t="str">
        <f t="shared" si="3"/>
        <v>--</v>
      </c>
      <c r="KP12" s="150" t="s">
        <v>1728</v>
      </c>
      <c r="KQ12" s="150" t="s">
        <v>1727</v>
      </c>
      <c r="KR12" s="150" t="s">
        <v>1726</v>
      </c>
      <c r="KS12" s="150" t="s">
        <v>1726</v>
      </c>
      <c r="KT12" s="155" t="s">
        <v>1726</v>
      </c>
      <c r="KU12" s="128" t="str">
        <f t="shared" si="18"/>
        <v>--</v>
      </c>
      <c r="KV12" s="114" t="str">
        <f t="shared" si="18"/>
        <v>--</v>
      </c>
      <c r="KW12" s="114" t="str">
        <f t="shared" si="18"/>
        <v>--</v>
      </c>
      <c r="KX12" s="114" t="str">
        <f t="shared" si="18"/>
        <v>--</v>
      </c>
      <c r="KY12" s="114" t="str">
        <f t="shared" si="18"/>
        <v>--</v>
      </c>
      <c r="KZ12" s="114" t="str">
        <f t="shared" si="4"/>
        <v>--</v>
      </c>
      <c r="LA12" s="114" t="str">
        <f t="shared" si="4"/>
        <v>--</v>
      </c>
      <c r="LB12" s="114" t="str">
        <f t="shared" si="4"/>
        <v>--</v>
      </c>
      <c r="LC12" s="114" t="str">
        <f t="shared" si="4"/>
        <v>--</v>
      </c>
      <c r="LD12" s="114" t="str">
        <f t="shared" si="4"/>
        <v>--</v>
      </c>
      <c r="LE12" s="219">
        <v>83.181818181818201</v>
      </c>
      <c r="LF12" s="219">
        <v>82.926829268292707</v>
      </c>
      <c r="LG12" s="219">
        <v>80.597014925373202</v>
      </c>
      <c r="LH12" s="219">
        <v>85.589519650655006</v>
      </c>
      <c r="LI12" s="219">
        <v>84.873949579832001</v>
      </c>
      <c r="LJ12" s="219">
        <v>85.869565217391298</v>
      </c>
      <c r="LK12" s="219">
        <v>69.406392694063996</v>
      </c>
      <c r="LL12" s="219">
        <v>65.853658536585499</v>
      </c>
      <c r="LM12" s="219">
        <v>69.651741293532297</v>
      </c>
      <c r="LN12" s="219">
        <v>75.109170305676898</v>
      </c>
      <c r="LO12" s="219">
        <v>69.198312236286895</v>
      </c>
      <c r="LP12" s="219">
        <v>66.847826086956502</v>
      </c>
      <c r="LQ12" s="219">
        <v>74.208144796380196</v>
      </c>
      <c r="LR12" s="219">
        <v>68</v>
      </c>
      <c r="LS12" s="219">
        <v>69.191919191919197</v>
      </c>
      <c r="LT12" s="219">
        <v>80.269058295964101</v>
      </c>
      <c r="LU12" s="219">
        <v>71.729957805907205</v>
      </c>
      <c r="LV12" s="219">
        <v>78.034682080924895</v>
      </c>
      <c r="LW12" s="219">
        <v>39.285714285714299</v>
      </c>
      <c r="LX12" s="219">
        <v>29.702970297029701</v>
      </c>
      <c r="LY12" s="219">
        <v>29.797979797979799</v>
      </c>
      <c r="LZ12" s="219">
        <v>60.089686098654703</v>
      </c>
      <c r="MA12" s="219">
        <v>44.303797468354396</v>
      </c>
      <c r="MB12" s="219">
        <v>36.994219653179201</v>
      </c>
      <c r="MC12" s="219">
        <v>88</v>
      </c>
      <c r="MD12" s="219">
        <v>81.773399014778306</v>
      </c>
      <c r="ME12" s="219">
        <v>78.282828282828206</v>
      </c>
      <c r="MF12" s="219">
        <v>89.686098654708502</v>
      </c>
      <c r="MG12" s="219">
        <v>82.278481012658204</v>
      </c>
      <c r="MH12" s="219">
        <v>81.502890173410407</v>
      </c>
      <c r="MI12" s="219">
        <v>72.4444444444445</v>
      </c>
      <c r="MJ12" s="219">
        <v>56.157635467980299</v>
      </c>
      <c r="MK12" s="219">
        <v>62.121212121212103</v>
      </c>
      <c r="ML12" s="219">
        <v>79.820627802690595</v>
      </c>
      <c r="MM12" s="219">
        <v>72.573839662447298</v>
      </c>
      <c r="MN12" s="219">
        <v>72.988505747126396</v>
      </c>
      <c r="MO12" s="128" t="str">
        <f t="shared" si="5"/>
        <v>--</v>
      </c>
      <c r="MP12" s="219">
        <v>16.0804020100502</v>
      </c>
      <c r="MQ12" s="219">
        <v>44.385026737967898</v>
      </c>
      <c r="MR12" s="128" t="str">
        <f t="shared" si="6"/>
        <v>--</v>
      </c>
      <c r="MS12" s="219">
        <v>12.1212121212121</v>
      </c>
      <c r="MT12" s="219">
        <v>38.596491228070199</v>
      </c>
      <c r="MU12" s="128" t="str">
        <f t="shared" si="7"/>
        <v>--</v>
      </c>
      <c r="MV12" s="219">
        <v>40</v>
      </c>
      <c r="MW12" s="219">
        <v>55.421686746988001</v>
      </c>
      <c r="MX12" s="128" t="str">
        <f t="shared" si="8"/>
        <v>--</v>
      </c>
      <c r="MY12" s="219">
        <v>40.740740740740698</v>
      </c>
      <c r="MZ12" s="219">
        <v>40.909090909090899</v>
      </c>
      <c r="NA12" s="128" t="str">
        <f t="shared" si="9"/>
        <v>--</v>
      </c>
      <c r="NB12" s="219">
        <v>50</v>
      </c>
      <c r="NC12" s="219">
        <v>63.414634146341498</v>
      </c>
      <c r="ND12" s="128" t="str">
        <f t="shared" si="10"/>
        <v>--</v>
      </c>
      <c r="NE12" s="219">
        <v>40.740740740740698</v>
      </c>
      <c r="NF12" s="219">
        <v>57.575757575757599</v>
      </c>
      <c r="NG12" s="128" t="str">
        <f t="shared" si="11"/>
        <v>--</v>
      </c>
      <c r="NH12" s="219">
        <v>63.3333333333333</v>
      </c>
      <c r="NI12" s="219">
        <v>72.151898734177195</v>
      </c>
      <c r="NJ12" s="128" t="str">
        <f t="shared" si="12"/>
        <v>--</v>
      </c>
      <c r="NK12" s="219">
        <v>46.153846153846096</v>
      </c>
      <c r="NL12" s="219">
        <v>54.545454545454497</v>
      </c>
      <c r="NM12" s="220">
        <v>90.186915887850503</v>
      </c>
      <c r="NN12" s="220">
        <v>88.359788359788297</v>
      </c>
      <c r="NO12" s="220">
        <v>74.883720930232599</v>
      </c>
      <c r="NP12" s="220">
        <v>75.531914893617</v>
      </c>
      <c r="NQ12" s="220">
        <v>75.728155339805895</v>
      </c>
      <c r="NR12" s="220">
        <v>73.369565217391298</v>
      </c>
      <c r="NS12" s="220">
        <v>71.568627450980401</v>
      </c>
      <c r="NT12" s="220">
        <v>70.270270270270302</v>
      </c>
      <c r="NU12" s="220">
        <v>92.233009708737796</v>
      </c>
      <c r="NV12" s="220">
        <v>86.885245901639294</v>
      </c>
      <c r="NW12" s="220">
        <v>85.238095238095198</v>
      </c>
      <c r="NX12" s="220">
        <v>84.153005464480898</v>
      </c>
      <c r="NY12" s="128" t="str">
        <f t="shared" si="13"/>
        <v>--</v>
      </c>
      <c r="NZ12" s="128" t="str">
        <f t="shared" si="13"/>
        <v>--</v>
      </c>
      <c r="OA12" s="128" t="str">
        <f t="shared" si="13"/>
        <v>--</v>
      </c>
      <c r="OB12" s="128" t="str">
        <f t="shared" si="13"/>
        <v>--</v>
      </c>
      <c r="OC12" s="128" t="str">
        <f t="shared" si="13"/>
        <v>--</v>
      </c>
      <c r="OD12" s="128" t="str">
        <f t="shared" si="13"/>
        <v>--</v>
      </c>
      <c r="OE12" s="128" t="str">
        <f t="shared" si="13"/>
        <v>--</v>
      </c>
      <c r="OF12" s="128" t="str">
        <f t="shared" si="13"/>
        <v>--</v>
      </c>
      <c r="OG12" s="222">
        <v>50.731707317073202</v>
      </c>
      <c r="OH12" s="222">
        <v>30.180180180180201</v>
      </c>
      <c r="OI12" s="222">
        <v>32.178217821782198</v>
      </c>
      <c r="OJ12" s="222">
        <v>27.272727272727298</v>
      </c>
      <c r="OK12" s="222">
        <v>53.005464480874302</v>
      </c>
      <c r="OL12" s="222">
        <v>49.775784753363197</v>
      </c>
      <c r="OM12" s="222">
        <v>41.9491525423729</v>
      </c>
      <c r="ON12" s="222">
        <v>32.9479768786127</v>
      </c>
      <c r="OO12" s="114" t="s">
        <v>1726</v>
      </c>
      <c r="OP12" s="114" t="s">
        <v>1726</v>
      </c>
      <c r="OQ12" s="300">
        <v>77.464788732394425</v>
      </c>
      <c r="OR12" s="300">
        <v>55.947136563876633</v>
      </c>
      <c r="OS12" s="300">
        <v>59.113300492610861</v>
      </c>
      <c r="OT12" s="300">
        <v>67.346938775510239</v>
      </c>
      <c r="OU12" s="300">
        <v>80.748663101604265</v>
      </c>
      <c r="OV12" s="300">
        <v>70.089285714285751</v>
      </c>
      <c r="OW12" s="300">
        <v>59.915611814346001</v>
      </c>
      <c r="OX12" s="300">
        <v>62.068965517241381</v>
      </c>
      <c r="OZ12" s="380">
        <v>80.176211453744543</v>
      </c>
      <c r="PA12" s="381">
        <v>73.655913978494624</v>
      </c>
      <c r="PB12" s="381">
        <v>67.9166666666667</v>
      </c>
      <c r="PC12" s="381">
        <v>74.358974358974379</v>
      </c>
      <c r="PD12" s="380">
        <v>68.859649122806999</v>
      </c>
      <c r="PE12" s="381">
        <v>43.850267379679117</v>
      </c>
      <c r="PF12" s="381">
        <v>33.057851239669425</v>
      </c>
      <c r="PG12" s="381">
        <v>47.692307692307701</v>
      </c>
      <c r="PH12" s="380">
        <v>52.422907488986809</v>
      </c>
      <c r="PI12" s="381">
        <v>38.378378378378386</v>
      </c>
      <c r="PJ12" s="381">
        <v>29.75206611570249</v>
      </c>
      <c r="PK12" s="381">
        <v>41.83673469387756</v>
      </c>
      <c r="PL12" s="380">
        <v>87.719298245614084</v>
      </c>
      <c r="PM12" s="381">
        <v>85.48387096774195</v>
      </c>
      <c r="PN12" s="381">
        <v>78.925619834710716</v>
      </c>
      <c r="PO12" s="381">
        <v>76.923076923076962</v>
      </c>
      <c r="PP12" s="380">
        <v>82.894736842105289</v>
      </c>
      <c r="PQ12" s="381">
        <v>73.655913978494638</v>
      </c>
      <c r="PR12" s="381">
        <v>64.462809917355386</v>
      </c>
      <c r="PS12" s="381">
        <v>61.734693877551038</v>
      </c>
      <c r="PT12" s="378" t="str">
        <f t="shared" si="14"/>
        <v>--</v>
      </c>
      <c r="PU12" s="378" t="str">
        <f t="shared" si="14"/>
        <v>--</v>
      </c>
      <c r="PV12" s="381">
        <v>15.948275862068975</v>
      </c>
      <c r="PW12" s="381">
        <v>35.955056179775298</v>
      </c>
      <c r="PX12" s="378" t="str">
        <f t="shared" si="15"/>
        <v>--</v>
      </c>
      <c r="PY12" s="378" t="str">
        <f t="shared" si="15"/>
        <v>--</v>
      </c>
      <c r="PZ12" s="381">
        <v>78.378378378378386</v>
      </c>
      <c r="QA12" s="381">
        <v>60.344827586206918</v>
      </c>
      <c r="QB12" s="378" t="str">
        <f t="shared" si="16"/>
        <v>--</v>
      </c>
      <c r="QC12" s="378" t="str">
        <f t="shared" si="16"/>
        <v>--</v>
      </c>
      <c r="QD12" s="381">
        <v>75.675675675675663</v>
      </c>
      <c r="QE12" s="381">
        <v>67.24137931034484</v>
      </c>
      <c r="QF12" s="378" t="str">
        <f t="shared" si="17"/>
        <v>--</v>
      </c>
      <c r="QG12" s="378" t="str">
        <f t="shared" si="17"/>
        <v>--</v>
      </c>
      <c r="QH12" s="381">
        <v>75.675675675675649</v>
      </c>
      <c r="QI12" s="381">
        <v>62.711864406779647</v>
      </c>
      <c r="QJ12" s="368" t="s">
        <v>1726</v>
      </c>
    </row>
    <row r="13" spans="1:498" x14ac:dyDescent="0.25">
      <c r="A13" s="114">
        <v>9</v>
      </c>
      <c r="B13" s="93" t="s">
        <v>10</v>
      </c>
      <c r="C13" s="126">
        <v>54.306220095693774</v>
      </c>
      <c r="D13" s="126">
        <v>41.239316239316238</v>
      </c>
      <c r="E13" s="126">
        <v>47.335423197492133</v>
      </c>
      <c r="F13" s="126">
        <v>54.263565891472872</v>
      </c>
      <c r="G13" s="126">
        <v>43.88714733542318</v>
      </c>
      <c r="H13" s="126">
        <v>44.017094017094003</v>
      </c>
      <c r="I13" s="126">
        <v>57.943925233644897</v>
      </c>
      <c r="J13" s="126">
        <v>53.117206982543607</v>
      </c>
      <c r="K13" s="126">
        <v>58.4</v>
      </c>
      <c r="L13" s="126">
        <v>70.126582278480981</v>
      </c>
      <c r="M13" s="128">
        <v>61.691542288557251</v>
      </c>
      <c r="N13" s="128">
        <v>63.665594855305478</v>
      </c>
      <c r="O13" s="128">
        <v>72.868217054263624</v>
      </c>
      <c r="P13" s="128">
        <v>66.493506493506459</v>
      </c>
      <c r="Q13" s="128">
        <v>64.536741214057486</v>
      </c>
      <c r="R13" s="128">
        <v>86.097560975609781</v>
      </c>
      <c r="S13" s="128">
        <v>81.761006289308128</v>
      </c>
      <c r="T13" s="128">
        <v>83.384615384615429</v>
      </c>
      <c r="U13" s="128">
        <v>87.937743190661465</v>
      </c>
      <c r="V13" s="128">
        <v>75.460122699386474</v>
      </c>
      <c r="W13" s="128">
        <v>87.815126050420176</v>
      </c>
      <c r="X13" s="128">
        <v>84.858044164037892</v>
      </c>
      <c r="Y13" s="128">
        <v>78.500000000000014</v>
      </c>
      <c r="Z13" s="128">
        <v>79.615384615384556</v>
      </c>
      <c r="AA13" s="128">
        <v>89.340101522842701</v>
      </c>
      <c r="AB13" s="132">
        <v>78.499999999999986</v>
      </c>
      <c r="AC13" s="132">
        <v>80.624999999999986</v>
      </c>
      <c r="AD13" s="132">
        <v>86.737400530503933</v>
      </c>
      <c r="AE13" s="132">
        <v>77.634961439588693</v>
      </c>
      <c r="AF13" s="128">
        <v>82.539682539682545</v>
      </c>
      <c r="AG13" s="126">
        <v>68.780487804878163</v>
      </c>
      <c r="AH13" s="126">
        <v>60.421052631578966</v>
      </c>
      <c r="AI13" s="133">
        <v>62.962962962962941</v>
      </c>
      <c r="AJ13" s="133">
        <v>68.871595330739325</v>
      </c>
      <c r="AK13" s="128">
        <v>60.493827160493865</v>
      </c>
      <c r="AL13" s="128">
        <v>64.016736401673668</v>
      </c>
      <c r="AM13" s="128">
        <v>68.152866242038215</v>
      </c>
      <c r="AN13" s="128">
        <v>59.701492537313449</v>
      </c>
      <c r="AO13" s="128">
        <v>59.770114942528728</v>
      </c>
      <c r="AP13" s="128">
        <v>66.412213740458043</v>
      </c>
      <c r="AQ13" s="128">
        <v>60.349127182044903</v>
      </c>
      <c r="AR13" s="128">
        <v>63.091482649842284</v>
      </c>
      <c r="AS13" s="128">
        <v>68.533333333333388</v>
      </c>
      <c r="AT13" s="128">
        <v>64.599483204134344</v>
      </c>
      <c r="AU13" s="128">
        <v>68.553459119496821</v>
      </c>
      <c r="AV13" s="128">
        <v>17.777777777777782</v>
      </c>
      <c r="AW13" s="128">
        <v>20.507399577166993</v>
      </c>
      <c r="AX13" s="132">
        <v>20.56962025316458</v>
      </c>
      <c r="AY13" s="132">
        <v>20.078740157480318</v>
      </c>
      <c r="AZ13" s="132">
        <v>23.322683706070272</v>
      </c>
      <c r="BA13" s="132">
        <v>20.168067226890752</v>
      </c>
      <c r="BB13" s="128">
        <v>20.569620253164555</v>
      </c>
      <c r="BC13" s="132">
        <v>23.940149625935138</v>
      </c>
      <c r="BD13" s="132">
        <v>22.61904761904762</v>
      </c>
      <c r="BE13" s="132">
        <v>16.710182767624026</v>
      </c>
      <c r="BF13" s="132">
        <v>17.179487179487175</v>
      </c>
      <c r="BG13" s="128">
        <v>24.358974358974361</v>
      </c>
      <c r="BH13" s="121">
        <v>12.16931216931216</v>
      </c>
      <c r="BI13" s="121">
        <v>17.585301837270322</v>
      </c>
      <c r="BJ13" s="121">
        <v>18.269230769230763</v>
      </c>
      <c r="BK13" s="121">
        <v>13.333333333333339</v>
      </c>
      <c r="BL13" s="128">
        <v>10.359408033826627</v>
      </c>
      <c r="BM13" s="121">
        <v>7.5949367088607618</v>
      </c>
      <c r="BN13" s="114">
        <v>12.598425196850387</v>
      </c>
      <c r="BO13" s="114">
        <v>13.418530351437701</v>
      </c>
      <c r="BP13" s="114">
        <v>9.2436974789915958</v>
      </c>
      <c r="BQ13" s="128">
        <v>14.46945337620579</v>
      </c>
      <c r="BR13" s="121">
        <v>13.681592039800986</v>
      </c>
      <c r="BS13" s="121">
        <v>12.648221343873518</v>
      </c>
      <c r="BT13" s="121">
        <v>11.688311688311686</v>
      </c>
      <c r="BU13" s="128">
        <v>12.244897959183666</v>
      </c>
      <c r="BV13" s="121">
        <v>12.460063897763584</v>
      </c>
      <c r="BW13" s="121">
        <v>9.814323607427049</v>
      </c>
      <c r="BX13" s="121">
        <v>13.123359580052494</v>
      </c>
      <c r="BY13" s="128">
        <v>7.0287539936102252</v>
      </c>
      <c r="BZ13" s="121">
        <v>71.990171990171916</v>
      </c>
      <c r="CA13" s="121">
        <v>68.134171907756766</v>
      </c>
      <c r="CB13" s="121">
        <v>77.500000000000028</v>
      </c>
      <c r="CC13" s="128">
        <v>66.666666666666714</v>
      </c>
      <c r="CD13" s="121">
        <v>64.779874213836422</v>
      </c>
      <c r="CE13" s="121">
        <v>72.384937238493748</v>
      </c>
      <c r="CF13" s="121">
        <v>67.398119122257029</v>
      </c>
      <c r="CG13" s="128">
        <v>69.975186104218366</v>
      </c>
      <c r="CH13" s="121">
        <v>69.921875000000071</v>
      </c>
      <c r="CI13" s="121">
        <v>71.969696969696997</v>
      </c>
      <c r="CJ13" s="121">
        <v>75.810473815461307</v>
      </c>
      <c r="CK13" s="121">
        <v>70.382165605095537</v>
      </c>
      <c r="CL13" s="121">
        <v>73.506493506493499</v>
      </c>
      <c r="CM13" s="121">
        <v>79.634464751958291</v>
      </c>
      <c r="CN13" s="121">
        <v>75.796178343948995</v>
      </c>
      <c r="CO13" s="121" t="s">
        <v>286</v>
      </c>
      <c r="CP13" s="128" t="s">
        <v>286</v>
      </c>
      <c r="CQ13" s="121" t="s">
        <v>286</v>
      </c>
      <c r="CR13" s="121">
        <v>53.333333333333321</v>
      </c>
      <c r="CS13" s="114">
        <v>36.908517350157759</v>
      </c>
      <c r="CT13" s="114">
        <v>45.147679324894519</v>
      </c>
      <c r="CU13" s="128">
        <v>54.402515723270419</v>
      </c>
      <c r="CV13" s="121">
        <v>36.318407960198989</v>
      </c>
      <c r="CW13" s="121">
        <v>40.784313725490208</v>
      </c>
      <c r="CX13" s="114">
        <v>58.98734177215195</v>
      </c>
      <c r="CY13" s="114">
        <v>41.396508728179562</v>
      </c>
      <c r="CZ13" s="128">
        <v>47.30158730158734</v>
      </c>
      <c r="DA13" s="121">
        <v>60.994764397905733</v>
      </c>
      <c r="DB13" s="121">
        <v>48.818897637795274</v>
      </c>
      <c r="DC13" s="114">
        <v>51.111111111111128</v>
      </c>
      <c r="DD13" s="114">
        <v>60.256410256410277</v>
      </c>
      <c r="DE13" s="128">
        <v>50.5422993492408</v>
      </c>
      <c r="DF13" s="121">
        <v>47.727272727272734</v>
      </c>
      <c r="DG13" s="121">
        <v>57.999999999999972</v>
      </c>
      <c r="DH13" s="114">
        <v>50</v>
      </c>
      <c r="DI13" s="114">
        <v>46.581196581196565</v>
      </c>
      <c r="DJ13" s="128">
        <v>52.272727272727259</v>
      </c>
      <c r="DK13" s="121">
        <v>51.530612244897938</v>
      </c>
      <c r="DL13" s="121">
        <v>44.047619047619023</v>
      </c>
      <c r="DM13" s="121">
        <v>57.723577235772346</v>
      </c>
      <c r="DN13" s="121">
        <v>49.363867684478336</v>
      </c>
      <c r="DO13" s="128">
        <v>51.935483870967722</v>
      </c>
      <c r="DP13" s="121">
        <v>50.980392156862777</v>
      </c>
      <c r="DQ13" s="121">
        <v>55.464480874316919</v>
      </c>
      <c r="DR13" s="121">
        <v>47.058823529411768</v>
      </c>
      <c r="DS13" s="121" t="s">
        <v>286</v>
      </c>
      <c r="DT13" s="128" t="s">
        <v>286</v>
      </c>
      <c r="DU13" s="131" t="s">
        <v>286</v>
      </c>
      <c r="DV13" s="131">
        <v>44.444444444444407</v>
      </c>
      <c r="DW13" s="114">
        <v>29.487179487179475</v>
      </c>
      <c r="DX13" s="131">
        <v>30.672268907563037</v>
      </c>
      <c r="DY13" s="128">
        <v>50.160771704180078</v>
      </c>
      <c r="DZ13" s="128">
        <v>31.750000000000007</v>
      </c>
      <c r="EA13" s="128">
        <v>25.498007968127506</v>
      </c>
      <c r="EB13" s="128">
        <v>52.577319587628864</v>
      </c>
      <c r="EC13" s="128">
        <v>33.670886075949362</v>
      </c>
      <c r="ED13" s="128">
        <v>38.216560509554157</v>
      </c>
      <c r="EE13" s="128">
        <v>48.677248677248656</v>
      </c>
      <c r="EF13" s="128">
        <v>42.021276595744645</v>
      </c>
      <c r="EG13" s="128">
        <v>38.961038961038966</v>
      </c>
      <c r="EH13" s="128" t="s">
        <v>286</v>
      </c>
      <c r="EI13" s="128" t="s">
        <v>286</v>
      </c>
      <c r="EJ13" s="128" t="s">
        <v>286</v>
      </c>
      <c r="EK13" s="128">
        <v>88.976377952755882</v>
      </c>
      <c r="EL13" s="121">
        <v>76.190476190476147</v>
      </c>
      <c r="EM13" s="121">
        <v>76.987447698744774</v>
      </c>
      <c r="EN13" s="121">
        <v>89.808917197452274</v>
      </c>
      <c r="EO13" s="121">
        <v>82.663316582914504</v>
      </c>
      <c r="EP13" s="128">
        <v>80.392156862745082</v>
      </c>
      <c r="EQ13" s="121">
        <v>92.36641221374046</v>
      </c>
      <c r="ER13" s="121">
        <v>85.175879396984982</v>
      </c>
      <c r="ES13" s="121">
        <v>82.428115015974427</v>
      </c>
      <c r="ET13" s="121">
        <v>93.506493506493456</v>
      </c>
      <c r="EU13" s="128">
        <v>85.340314136125727</v>
      </c>
      <c r="EV13" s="121">
        <v>83.174603174603163</v>
      </c>
      <c r="EW13" s="121">
        <v>87.167070217917654</v>
      </c>
      <c r="EX13" s="121">
        <v>71.008403361344548</v>
      </c>
      <c r="EY13" s="121">
        <v>71.339563862928401</v>
      </c>
      <c r="EZ13" s="128">
        <v>89.723320158102737</v>
      </c>
      <c r="FA13" s="121">
        <v>69.841269841269877</v>
      </c>
      <c r="FB13" s="121">
        <v>75.527426160337498</v>
      </c>
      <c r="FC13" s="121">
        <v>87.025316455696185</v>
      </c>
      <c r="FD13" s="121">
        <v>78</v>
      </c>
      <c r="FE13" s="128">
        <v>72.373540856031141</v>
      </c>
      <c r="FF13" s="121">
        <v>88.86010362694303</v>
      </c>
      <c r="FG13" s="121">
        <v>76.530612244897924</v>
      </c>
      <c r="FH13" s="121">
        <v>73.566878980891715</v>
      </c>
      <c r="FI13" s="121">
        <v>89.893617021276583</v>
      </c>
      <c r="FJ13" s="128">
        <v>79.575596816976116</v>
      </c>
      <c r="FK13" s="121">
        <v>73.397435897435884</v>
      </c>
      <c r="FL13" s="121" t="s">
        <v>286</v>
      </c>
      <c r="FM13" s="121">
        <v>27.459954233409604</v>
      </c>
      <c r="FN13" s="121">
        <v>62.379421221864959</v>
      </c>
      <c r="FO13" s="128" t="s">
        <v>286</v>
      </c>
      <c r="FP13" s="121">
        <v>19.932432432432439</v>
      </c>
      <c r="FQ13" s="121">
        <v>52.073732718894028</v>
      </c>
      <c r="FR13" s="121" t="s">
        <v>286</v>
      </c>
      <c r="FS13" s="121">
        <v>17.506631299734757</v>
      </c>
      <c r="FT13" s="128">
        <v>49.790794979079479</v>
      </c>
      <c r="FU13" s="121" t="s">
        <v>286</v>
      </c>
      <c r="FV13" s="121">
        <v>20.547945205479465</v>
      </c>
      <c r="FW13" s="121">
        <v>52.173913043478265</v>
      </c>
      <c r="FX13" s="121" t="s">
        <v>286</v>
      </c>
      <c r="FY13" s="128">
        <v>19.373219373219374</v>
      </c>
      <c r="FZ13" s="121">
        <v>57.281553398058236</v>
      </c>
      <c r="GA13" s="121" t="s">
        <v>286</v>
      </c>
      <c r="GB13" s="121">
        <v>44.537815126050425</v>
      </c>
      <c r="GC13" s="121">
        <v>58.031088082901569</v>
      </c>
      <c r="GD13" s="128" t="s">
        <v>286</v>
      </c>
      <c r="GE13" s="121">
        <v>50.877192982456144</v>
      </c>
      <c r="GF13" s="121">
        <v>48.672566371681413</v>
      </c>
      <c r="GG13" s="121" t="s">
        <v>286</v>
      </c>
      <c r="GH13" s="121">
        <v>48.484848484848499</v>
      </c>
      <c r="GI13" s="128">
        <v>61.016949152542374</v>
      </c>
      <c r="GJ13" s="121" t="s">
        <v>286</v>
      </c>
      <c r="GK13" s="121">
        <v>54.054054054054056</v>
      </c>
      <c r="GL13" s="121">
        <v>49.032258064516128</v>
      </c>
      <c r="GM13" s="130" t="s">
        <v>286</v>
      </c>
      <c r="GN13" s="128">
        <v>50.769230769230766</v>
      </c>
      <c r="GO13" s="121">
        <v>53.107344632768381</v>
      </c>
      <c r="GP13" s="121" t="s">
        <v>286</v>
      </c>
      <c r="GQ13" s="121">
        <v>43.697478991596647</v>
      </c>
      <c r="GR13" s="121">
        <v>60.103626943005168</v>
      </c>
      <c r="GS13" s="128" t="s">
        <v>286</v>
      </c>
      <c r="GT13" s="121">
        <v>53.448275862068968</v>
      </c>
      <c r="GU13" s="121">
        <v>67.256637168141609</v>
      </c>
      <c r="GV13" s="121" t="s">
        <v>286</v>
      </c>
      <c r="GW13" s="121">
        <v>45.312500000000007</v>
      </c>
      <c r="GX13" s="128">
        <v>66.101694915254271</v>
      </c>
      <c r="GY13" s="128" t="s">
        <v>286</v>
      </c>
      <c r="GZ13" s="128">
        <v>62.162162162162168</v>
      </c>
      <c r="HA13" s="128">
        <v>59.354838709677431</v>
      </c>
      <c r="HB13" s="128" t="s">
        <v>286</v>
      </c>
      <c r="HC13" s="128">
        <v>56.060606060606069</v>
      </c>
      <c r="HD13" s="128">
        <v>69.491525423728746</v>
      </c>
      <c r="HE13" s="128" t="s">
        <v>286</v>
      </c>
      <c r="HF13" s="128">
        <v>49.107142857142868</v>
      </c>
      <c r="HG13" s="128">
        <v>64.550264550264544</v>
      </c>
      <c r="HH13" s="128" t="s">
        <v>286</v>
      </c>
      <c r="HI13" s="128">
        <v>61.538461538461533</v>
      </c>
      <c r="HJ13" s="128">
        <v>50.458715596330279</v>
      </c>
      <c r="HK13" s="128" t="s">
        <v>286</v>
      </c>
      <c r="HL13" s="121">
        <v>33.333333333333336</v>
      </c>
      <c r="HM13" s="121">
        <v>60.344827586206918</v>
      </c>
      <c r="HN13" s="121" t="s">
        <v>286</v>
      </c>
      <c r="HO13" s="121">
        <v>45.588235294117638</v>
      </c>
      <c r="HP13" s="128">
        <v>66.666666666666686</v>
      </c>
      <c r="HQ13" s="121" t="s">
        <v>286</v>
      </c>
      <c r="HR13" s="121">
        <v>37.288135593220346</v>
      </c>
      <c r="HS13" s="121">
        <v>57.558139534883701</v>
      </c>
      <c r="HT13" s="129" t="s">
        <v>286</v>
      </c>
      <c r="HU13" s="128">
        <v>54.867256637168147</v>
      </c>
      <c r="HV13" s="114">
        <v>32.978723404255305</v>
      </c>
      <c r="HW13" s="114" t="s">
        <v>286</v>
      </c>
      <c r="HX13" s="114">
        <v>65.384615384615387</v>
      </c>
      <c r="HY13" s="114">
        <v>35.135135135135144</v>
      </c>
      <c r="HZ13" s="114" t="s">
        <v>286</v>
      </c>
      <c r="IA13" s="114">
        <v>41.269841269841272</v>
      </c>
      <c r="IB13" s="114">
        <v>38.793103448275858</v>
      </c>
      <c r="IC13" s="114" t="s">
        <v>286</v>
      </c>
      <c r="ID13" s="114">
        <v>65.714285714285722</v>
      </c>
      <c r="IE13" s="114">
        <v>45.098039215686278</v>
      </c>
      <c r="IF13" s="114" t="s">
        <v>286</v>
      </c>
      <c r="IG13" s="114">
        <v>59.016393442622949</v>
      </c>
      <c r="IH13" s="114">
        <v>44.508670520231234</v>
      </c>
      <c r="II13" s="114" t="s">
        <v>286</v>
      </c>
      <c r="IJ13" s="114">
        <v>64.035087719298247</v>
      </c>
      <c r="IK13" s="114">
        <v>44.791666666666671</v>
      </c>
      <c r="IL13" s="114" t="s">
        <v>286</v>
      </c>
      <c r="IM13" s="114">
        <v>66.037735849056617</v>
      </c>
      <c r="IN13" s="114">
        <v>53.636363636363654</v>
      </c>
      <c r="IO13" s="114" t="s">
        <v>286</v>
      </c>
      <c r="IP13" s="114">
        <v>58.461538461538453</v>
      </c>
      <c r="IQ13" s="114">
        <v>58.474576271186443</v>
      </c>
      <c r="IR13" s="114" t="s">
        <v>286</v>
      </c>
      <c r="IS13" s="114">
        <v>72.857142857142875</v>
      </c>
      <c r="IT13" s="114">
        <v>59.090909090909108</v>
      </c>
      <c r="IU13" s="114" t="s">
        <v>286</v>
      </c>
      <c r="IV13" s="114">
        <v>69.354838709677409</v>
      </c>
      <c r="IW13" s="114">
        <v>60.571428571428577</v>
      </c>
      <c r="IX13" s="150" t="s">
        <v>1725</v>
      </c>
      <c r="IY13" s="150" t="s">
        <v>1724</v>
      </c>
      <c r="IZ13" s="150" t="s">
        <v>1723</v>
      </c>
      <c r="JA13" s="150" t="s">
        <v>1723</v>
      </c>
      <c r="JB13" s="155" t="s">
        <v>1722</v>
      </c>
      <c r="JC13" s="114" t="s">
        <v>286</v>
      </c>
      <c r="JD13" s="114" t="s">
        <v>286</v>
      </c>
      <c r="JE13" s="114" t="s">
        <v>286</v>
      </c>
      <c r="JF13" s="114" t="str">
        <f t="shared" si="0"/>
        <v>--</v>
      </c>
      <c r="JG13" s="114" t="str">
        <f t="shared" si="0"/>
        <v>--</v>
      </c>
      <c r="JH13" s="114" t="str">
        <f t="shared" si="0"/>
        <v>--</v>
      </c>
      <c r="JI13" s="114" t="str">
        <f t="shared" si="0"/>
        <v>--</v>
      </c>
      <c r="JJ13" s="114" t="str">
        <f t="shared" si="0"/>
        <v>--</v>
      </c>
      <c r="JK13" s="114" t="str">
        <f t="shared" si="0"/>
        <v>--</v>
      </c>
      <c r="JL13" s="114" t="str">
        <f t="shared" si="0"/>
        <v>--</v>
      </c>
      <c r="JM13" s="114" t="str">
        <f t="shared" si="0"/>
        <v>--</v>
      </c>
      <c r="JN13" s="114" t="str">
        <f t="shared" si="0"/>
        <v>--</v>
      </c>
      <c r="JO13" s="114" t="str">
        <f t="shared" si="0"/>
        <v>--</v>
      </c>
      <c r="JP13" s="114" t="str">
        <f t="shared" si="1"/>
        <v>--</v>
      </c>
      <c r="JQ13" s="114" t="str">
        <f t="shared" si="1"/>
        <v>--</v>
      </c>
      <c r="JR13" s="114" t="str">
        <f t="shared" si="1"/>
        <v>--</v>
      </c>
      <c r="JS13" s="114" t="str">
        <f t="shared" si="1"/>
        <v>--</v>
      </c>
      <c r="JT13" s="114" t="str">
        <f t="shared" si="1"/>
        <v>--</v>
      </c>
      <c r="JU13" s="114" t="str">
        <f t="shared" si="1"/>
        <v>--</v>
      </c>
      <c r="JV13" s="114" t="str">
        <f t="shared" si="1"/>
        <v>--</v>
      </c>
      <c r="JW13" s="114" t="str">
        <f t="shared" si="1"/>
        <v>--</v>
      </c>
      <c r="JX13" s="114" t="str">
        <f t="shared" si="1"/>
        <v>--</v>
      </c>
      <c r="JY13" s="114" t="str">
        <f t="shared" si="1"/>
        <v>--</v>
      </c>
      <c r="JZ13" s="114" t="str">
        <f t="shared" si="2"/>
        <v>--</v>
      </c>
      <c r="KA13" s="114" t="str">
        <f t="shared" si="2"/>
        <v>--</v>
      </c>
      <c r="KB13" s="114" t="str">
        <f t="shared" si="2"/>
        <v>--</v>
      </c>
      <c r="KC13" s="114" t="str">
        <f t="shared" si="2"/>
        <v>--</v>
      </c>
      <c r="KD13" s="114" t="str">
        <f t="shared" si="2"/>
        <v>--</v>
      </c>
      <c r="KE13" s="114" t="str">
        <f t="shared" si="2"/>
        <v>--</v>
      </c>
      <c r="KF13" s="114" t="str">
        <f t="shared" si="2"/>
        <v>--</v>
      </c>
      <c r="KG13" s="114" t="str">
        <f t="shared" si="2"/>
        <v>--</v>
      </c>
      <c r="KH13" s="114" t="str">
        <f t="shared" si="2"/>
        <v>--</v>
      </c>
      <c r="KI13" s="114" t="str">
        <f t="shared" si="2"/>
        <v>--</v>
      </c>
      <c r="KJ13" s="114" t="str">
        <f t="shared" si="3"/>
        <v>--</v>
      </c>
      <c r="KK13" s="114" t="str">
        <f t="shared" si="3"/>
        <v>--</v>
      </c>
      <c r="KL13" s="114" t="str">
        <f t="shared" si="3"/>
        <v>--</v>
      </c>
      <c r="KM13" s="114" t="str">
        <f t="shared" si="3"/>
        <v>--</v>
      </c>
      <c r="KN13" s="114" t="str">
        <f t="shared" si="3"/>
        <v>--</v>
      </c>
      <c r="KO13" s="114" t="str">
        <f t="shared" si="3"/>
        <v>--</v>
      </c>
      <c r="KP13" s="150" t="s">
        <v>1725</v>
      </c>
      <c r="KQ13" s="150" t="s">
        <v>1724</v>
      </c>
      <c r="KR13" s="150" t="s">
        <v>1723</v>
      </c>
      <c r="KS13" s="150" t="s">
        <v>1723</v>
      </c>
      <c r="KT13" s="155" t="s">
        <v>1722</v>
      </c>
      <c r="KU13" s="114" t="str">
        <f t="shared" si="18"/>
        <v>--</v>
      </c>
      <c r="KV13" s="114" t="str">
        <f t="shared" si="18"/>
        <v>--</v>
      </c>
      <c r="KW13" s="114" t="str">
        <f t="shared" si="18"/>
        <v>--</v>
      </c>
      <c r="KX13" s="114" t="str">
        <f t="shared" si="18"/>
        <v>--</v>
      </c>
      <c r="KY13" s="114" t="str">
        <f t="shared" si="18"/>
        <v>--</v>
      </c>
      <c r="KZ13" s="114" t="str">
        <f t="shared" si="4"/>
        <v>--</v>
      </c>
      <c r="LA13" s="114" t="str">
        <f t="shared" si="4"/>
        <v>--</v>
      </c>
      <c r="LB13" s="114" t="str">
        <f t="shared" si="4"/>
        <v>--</v>
      </c>
      <c r="LC13" s="114" t="str">
        <f t="shared" si="4"/>
        <v>--</v>
      </c>
      <c r="LD13" s="114" t="str">
        <f t="shared" si="4"/>
        <v>--</v>
      </c>
      <c r="LE13" s="219">
        <v>81.671159029649601</v>
      </c>
      <c r="LF13" s="219">
        <v>77.900552486187806</v>
      </c>
      <c r="LG13" s="219">
        <v>82.098765432098801</v>
      </c>
      <c r="LH13" s="219">
        <v>81.2807881773399</v>
      </c>
      <c r="LI13" s="219">
        <v>84.514435695538097</v>
      </c>
      <c r="LJ13" s="219">
        <v>83.699059561128607</v>
      </c>
      <c r="LK13" s="219">
        <v>69.376693766937706</v>
      </c>
      <c r="LL13" s="219">
        <v>65.096952908587298</v>
      </c>
      <c r="LM13" s="219">
        <v>69.135802469135896</v>
      </c>
      <c r="LN13" s="219">
        <v>69.135802469135797</v>
      </c>
      <c r="LO13" s="219">
        <v>72.5593667546174</v>
      </c>
      <c r="LP13" s="219">
        <v>65.517241379310406</v>
      </c>
      <c r="LQ13" s="219">
        <v>78.846153846153797</v>
      </c>
      <c r="LR13" s="219">
        <v>75.698324022346497</v>
      </c>
      <c r="LS13" s="219">
        <v>79.245283018867994</v>
      </c>
      <c r="LT13" s="219">
        <v>73.096446700507599</v>
      </c>
      <c r="LU13" s="219">
        <v>78.457446808510596</v>
      </c>
      <c r="LV13" s="219">
        <v>74.763406940063106</v>
      </c>
      <c r="LW13" s="219">
        <v>49.591280653950903</v>
      </c>
      <c r="LX13" s="219">
        <v>43.854748603352</v>
      </c>
      <c r="LY13" s="219">
        <v>40.438871473354197</v>
      </c>
      <c r="LZ13" s="219">
        <v>48.477157360406103</v>
      </c>
      <c r="MA13" s="219">
        <v>47.340425531914903</v>
      </c>
      <c r="MB13" s="219">
        <v>49.526813880126198</v>
      </c>
      <c r="MC13" s="219">
        <v>86.376021798365102</v>
      </c>
      <c r="MD13" s="219">
        <v>83.656509695290794</v>
      </c>
      <c r="ME13" s="219">
        <v>84.542586750788601</v>
      </c>
      <c r="MF13" s="219">
        <v>84.010152284263995</v>
      </c>
      <c r="MG13" s="219">
        <v>85.904255319149001</v>
      </c>
      <c r="MH13" s="219">
        <v>82.334384858044203</v>
      </c>
      <c r="MI13" s="219">
        <v>73.369565217391298</v>
      </c>
      <c r="MJ13" s="219">
        <v>69.529085872576104</v>
      </c>
      <c r="MK13" s="219">
        <v>63.949843260188103</v>
      </c>
      <c r="ML13" s="219">
        <v>68.020304568527905</v>
      </c>
      <c r="MM13" s="219">
        <v>73.740053050397904</v>
      </c>
      <c r="MN13" s="219">
        <v>73.186119873817006</v>
      </c>
      <c r="MO13" s="128" t="str">
        <f t="shared" si="5"/>
        <v>--</v>
      </c>
      <c r="MP13" s="219">
        <v>19.428571428571399</v>
      </c>
      <c r="MQ13" s="219">
        <v>50</v>
      </c>
      <c r="MR13" s="128" t="str">
        <f t="shared" si="6"/>
        <v>--</v>
      </c>
      <c r="MS13" s="219">
        <v>13.207547169811299</v>
      </c>
      <c r="MT13" s="219">
        <v>48.553054662379402</v>
      </c>
      <c r="MU13" s="128" t="str">
        <f t="shared" si="7"/>
        <v>--</v>
      </c>
      <c r="MV13" s="219">
        <v>59.701492537313399</v>
      </c>
      <c r="MW13" s="219">
        <v>57.792207792207797</v>
      </c>
      <c r="MX13" s="128" t="str">
        <f t="shared" si="8"/>
        <v>--</v>
      </c>
      <c r="MY13" s="219">
        <v>57.142857142857103</v>
      </c>
      <c r="MZ13" s="219">
        <v>61.589403973509903</v>
      </c>
      <c r="NA13" s="128" t="str">
        <f t="shared" si="9"/>
        <v>--</v>
      </c>
      <c r="NB13" s="219">
        <v>60.606060606060602</v>
      </c>
      <c r="NC13" s="219">
        <v>65.359477124183002</v>
      </c>
      <c r="ND13" s="128" t="str">
        <f t="shared" si="10"/>
        <v>--</v>
      </c>
      <c r="NE13" s="219">
        <v>63.265306122448997</v>
      </c>
      <c r="NF13" s="219">
        <v>72.185430463576196</v>
      </c>
      <c r="NG13" s="128" t="str">
        <f t="shared" si="11"/>
        <v>--</v>
      </c>
      <c r="NH13" s="219">
        <v>60.606060606060602</v>
      </c>
      <c r="NI13" s="219">
        <v>56.493506493506501</v>
      </c>
      <c r="NJ13" s="128" t="str">
        <f t="shared" si="12"/>
        <v>--</v>
      </c>
      <c r="NK13" s="219">
        <v>69.387755102040799</v>
      </c>
      <c r="NL13" s="219">
        <v>60.264900662251698</v>
      </c>
      <c r="NM13" s="220">
        <v>89.973614775725594</v>
      </c>
      <c r="NN13" s="220">
        <v>91.7127071823205</v>
      </c>
      <c r="NO13" s="220">
        <v>73.262032085561501</v>
      </c>
      <c r="NP13" s="220">
        <v>78.6111111111112</v>
      </c>
      <c r="NQ13" s="220">
        <v>75.401069518716596</v>
      </c>
      <c r="NR13" s="220">
        <v>78.474114441416901</v>
      </c>
      <c r="NS13" s="220">
        <v>75.2</v>
      </c>
      <c r="NT13" s="220">
        <v>70.765027322404407</v>
      </c>
      <c r="NU13" s="220">
        <v>92.042440318302297</v>
      </c>
      <c r="NV13" s="220">
        <v>91.008174386920999</v>
      </c>
      <c r="NW13" s="220">
        <v>84.840425531914903</v>
      </c>
      <c r="NX13" s="220">
        <v>86.575342465753394</v>
      </c>
      <c r="NY13" s="128" t="str">
        <f t="shared" si="13"/>
        <v>--</v>
      </c>
      <c r="NZ13" s="128" t="str">
        <f t="shared" si="13"/>
        <v>--</v>
      </c>
      <c r="OA13" s="128" t="str">
        <f t="shared" si="13"/>
        <v>--</v>
      </c>
      <c r="OB13" s="128" t="str">
        <f t="shared" si="13"/>
        <v>--</v>
      </c>
      <c r="OC13" s="128" t="str">
        <f t="shared" si="13"/>
        <v>--</v>
      </c>
      <c r="OD13" s="128" t="str">
        <f t="shared" si="13"/>
        <v>--</v>
      </c>
      <c r="OE13" s="128" t="str">
        <f t="shared" si="13"/>
        <v>--</v>
      </c>
      <c r="OF13" s="128" t="str">
        <f t="shared" si="13"/>
        <v>--</v>
      </c>
      <c r="OG13" s="222">
        <v>53.6</v>
      </c>
      <c r="OH13" s="222">
        <v>38.082191780821901</v>
      </c>
      <c r="OI13" s="222">
        <v>37.396121883656498</v>
      </c>
      <c r="OJ13" s="222">
        <v>30.503144654088</v>
      </c>
      <c r="OK13" s="222">
        <v>50.692520775623301</v>
      </c>
      <c r="OL13" s="222">
        <v>38.3631713554987</v>
      </c>
      <c r="OM13" s="222">
        <v>42.553191489361701</v>
      </c>
      <c r="ON13" s="222">
        <v>38.801261829653001</v>
      </c>
      <c r="OO13" s="114" t="s">
        <v>1722</v>
      </c>
      <c r="OP13" s="114" t="s">
        <v>2451</v>
      </c>
      <c r="OQ13" s="300">
        <v>81.842105263157876</v>
      </c>
      <c r="OR13" s="300">
        <v>66.037735849056617</v>
      </c>
      <c r="OS13" s="300">
        <v>63.434903047091417</v>
      </c>
      <c r="OT13" s="300">
        <v>69.905956112852706</v>
      </c>
      <c r="OU13" s="300">
        <v>83.87978142076507</v>
      </c>
      <c r="OV13" s="300">
        <v>76.708860759493732</v>
      </c>
      <c r="OW13" s="300">
        <v>74.074074074074133</v>
      </c>
      <c r="OX13" s="300">
        <v>79.430379746835399</v>
      </c>
      <c r="OZ13" s="380">
        <v>70.951156812339377</v>
      </c>
      <c r="PA13" s="381">
        <v>69.669669669669702</v>
      </c>
      <c r="PB13" s="381">
        <v>74.747474747474811</v>
      </c>
      <c r="PC13" s="381">
        <v>72.413793103448228</v>
      </c>
      <c r="PD13" s="380">
        <v>64.766839378238416</v>
      </c>
      <c r="PE13" s="381">
        <v>45.180722891566269</v>
      </c>
      <c r="PF13" s="381">
        <v>48.477157360406053</v>
      </c>
      <c r="PG13" s="381">
        <v>47.335423197492197</v>
      </c>
      <c r="PH13" s="380">
        <v>43.947368421052637</v>
      </c>
      <c r="PI13" s="381">
        <v>29.729729729729726</v>
      </c>
      <c r="PJ13" s="381">
        <v>34.517766497461892</v>
      </c>
      <c r="PK13" s="381">
        <v>36.050156739811911</v>
      </c>
      <c r="PL13" s="380">
        <v>87.886597938144391</v>
      </c>
      <c r="PM13" s="381">
        <v>82.282282282282225</v>
      </c>
      <c r="PN13" s="381">
        <v>81.725888324873125</v>
      </c>
      <c r="PO13" s="381">
        <v>78.056426332288382</v>
      </c>
      <c r="PP13" s="380">
        <v>78.663239074550205</v>
      </c>
      <c r="PQ13" s="381">
        <v>70.359281437125745</v>
      </c>
      <c r="PR13" s="381">
        <v>66.497461928934001</v>
      </c>
      <c r="PS13" s="381">
        <v>63.949843260188082</v>
      </c>
      <c r="PT13" s="378" t="str">
        <f t="shared" si="14"/>
        <v>--</v>
      </c>
      <c r="PU13" s="378" t="str">
        <f t="shared" si="14"/>
        <v>--</v>
      </c>
      <c r="PV13" s="381">
        <v>19.680851063829778</v>
      </c>
      <c r="PW13" s="381">
        <v>43.181818181818173</v>
      </c>
      <c r="PX13" s="378" t="str">
        <f t="shared" si="15"/>
        <v>--</v>
      </c>
      <c r="PY13" s="378" t="str">
        <f t="shared" si="15"/>
        <v>--</v>
      </c>
      <c r="PZ13" s="381">
        <v>59.154929577464792</v>
      </c>
      <c r="QA13" s="381">
        <v>63.358778625954201</v>
      </c>
      <c r="QB13" s="378" t="str">
        <f t="shared" si="16"/>
        <v>--</v>
      </c>
      <c r="QC13" s="378" t="str">
        <f t="shared" si="16"/>
        <v>--</v>
      </c>
      <c r="QD13" s="381">
        <v>63.380281690140855</v>
      </c>
      <c r="QE13" s="381">
        <v>71.755725190839712</v>
      </c>
      <c r="QF13" s="378" t="str">
        <f t="shared" si="17"/>
        <v>--</v>
      </c>
      <c r="QG13" s="378" t="str">
        <f t="shared" si="17"/>
        <v>--</v>
      </c>
      <c r="QH13" s="381">
        <v>76.056338028169009</v>
      </c>
      <c r="QI13" s="381">
        <v>63.636363636363633</v>
      </c>
      <c r="QJ13" s="161" t="s">
        <v>1723</v>
      </c>
    </row>
    <row r="14" spans="1:498" x14ac:dyDescent="0.25">
      <c r="A14" s="114">
        <v>10</v>
      </c>
      <c r="B14" s="93" t="s">
        <v>88</v>
      </c>
      <c r="C14" s="126">
        <v>53.906249999999957</v>
      </c>
      <c r="D14" s="126">
        <v>46.236559139784994</v>
      </c>
      <c r="E14" s="126">
        <v>49.202127659574423</v>
      </c>
      <c r="F14" s="126">
        <v>55.999999999999964</v>
      </c>
      <c r="G14" s="126">
        <v>43.523316062176207</v>
      </c>
      <c r="H14" s="126">
        <v>50.737463126843686</v>
      </c>
      <c r="I14" s="126">
        <v>59.692671394799085</v>
      </c>
      <c r="J14" s="126">
        <v>56.201117318435763</v>
      </c>
      <c r="K14" s="126">
        <v>55.281690140845065</v>
      </c>
      <c r="L14" s="126">
        <v>69.797225186766255</v>
      </c>
      <c r="M14" s="128">
        <v>63.588110403396989</v>
      </c>
      <c r="N14" s="128">
        <v>68.262411347517741</v>
      </c>
      <c r="O14" s="128">
        <v>77.263581488933553</v>
      </c>
      <c r="P14" s="128">
        <v>65.667311411992301</v>
      </c>
      <c r="Q14" s="128">
        <v>71.178343949044631</v>
      </c>
      <c r="R14" s="128">
        <v>89.98435054773087</v>
      </c>
      <c r="S14" s="128">
        <v>84.135472370766522</v>
      </c>
      <c r="T14" s="128">
        <v>84.084880636604794</v>
      </c>
      <c r="U14" s="128">
        <v>88.503649635036396</v>
      </c>
      <c r="V14" s="128">
        <v>79.589216944801038</v>
      </c>
      <c r="W14" s="128">
        <v>84.03361344537818</v>
      </c>
      <c r="X14" s="128">
        <v>88.875739644970608</v>
      </c>
      <c r="Y14" s="128">
        <v>83.517699115044351</v>
      </c>
      <c r="Z14" s="128">
        <v>83.53344768439112</v>
      </c>
      <c r="AA14" s="128">
        <v>89.956803455723517</v>
      </c>
      <c r="AB14" s="132">
        <v>82.83582089552236</v>
      </c>
      <c r="AC14" s="132">
        <v>87.75862068965516</v>
      </c>
      <c r="AD14" s="132">
        <v>90.77079107505071</v>
      </c>
      <c r="AE14" s="132">
        <v>80.057803468208121</v>
      </c>
      <c r="AF14" s="128">
        <v>86.089644513137671</v>
      </c>
      <c r="AG14" s="126">
        <v>72.8125</v>
      </c>
      <c r="AH14" s="126">
        <v>67.673179396092351</v>
      </c>
      <c r="AI14" s="133">
        <v>70.822281167108869</v>
      </c>
      <c r="AJ14" s="133">
        <v>71.082089552238784</v>
      </c>
      <c r="AK14" s="128">
        <v>61.232349165596929</v>
      </c>
      <c r="AL14" s="128">
        <v>66.760563380281695</v>
      </c>
      <c r="AM14" s="128">
        <v>74.465558194774403</v>
      </c>
      <c r="AN14" s="128">
        <v>66.371681415929103</v>
      </c>
      <c r="AO14" s="128">
        <v>67.179487179487225</v>
      </c>
      <c r="AP14" s="128">
        <v>77.336197636949407</v>
      </c>
      <c r="AQ14" s="128">
        <v>66.489925768822772</v>
      </c>
      <c r="AR14" s="128">
        <v>72.711571675302224</v>
      </c>
      <c r="AS14" s="128">
        <v>76.339737108190036</v>
      </c>
      <c r="AT14" s="128">
        <v>69.1275167785235</v>
      </c>
      <c r="AU14" s="128">
        <v>73.959938366717964</v>
      </c>
      <c r="AV14" s="128">
        <v>10.389610389610381</v>
      </c>
      <c r="AW14" s="128">
        <v>15.855855855855848</v>
      </c>
      <c r="AX14" s="132">
        <v>14.627659574468089</v>
      </c>
      <c r="AY14" s="132">
        <v>11.196911196911199</v>
      </c>
      <c r="AZ14" s="132">
        <v>17.214191852825241</v>
      </c>
      <c r="BA14" s="132">
        <v>18.980169971671401</v>
      </c>
      <c r="BB14" s="128">
        <v>13.701923076923086</v>
      </c>
      <c r="BC14" s="132">
        <v>18.099547511312192</v>
      </c>
      <c r="BD14" s="132">
        <v>16.66666666666665</v>
      </c>
      <c r="BE14" s="132">
        <v>9.3818984547461302</v>
      </c>
      <c r="BF14" s="132">
        <v>14.20882669537135</v>
      </c>
      <c r="BG14" s="128">
        <v>14.260249554367199</v>
      </c>
      <c r="BH14" s="121">
        <v>6.4049586776859506</v>
      </c>
      <c r="BI14" s="121">
        <v>13.880742913000974</v>
      </c>
      <c r="BJ14" s="121">
        <v>15.873015873015872</v>
      </c>
      <c r="BK14" s="121">
        <v>6.3311688311688252</v>
      </c>
      <c r="BL14" s="128">
        <v>9.7297297297297369</v>
      </c>
      <c r="BM14" s="121">
        <v>9.308510638297868</v>
      </c>
      <c r="BN14" s="114">
        <v>9.2664092664092692</v>
      </c>
      <c r="BO14" s="114">
        <v>11.957950065703011</v>
      </c>
      <c r="BP14" s="114">
        <v>6.5155807365439049</v>
      </c>
      <c r="BQ14" s="128">
        <v>10.386473429951694</v>
      </c>
      <c r="BR14" s="121">
        <v>12.13151927437643</v>
      </c>
      <c r="BS14" s="121">
        <v>12.255772646536416</v>
      </c>
      <c r="BT14" s="121">
        <v>7.0562293274531411</v>
      </c>
      <c r="BU14" s="128">
        <v>8.7003222341568147</v>
      </c>
      <c r="BV14" s="121">
        <v>6.7978533094812237</v>
      </c>
      <c r="BW14" s="121">
        <v>4.1580041580041618</v>
      </c>
      <c r="BX14" s="121">
        <v>9.5191364082433658</v>
      </c>
      <c r="BY14" s="128">
        <v>9.3354430379746898</v>
      </c>
      <c r="BZ14" s="121">
        <v>75</v>
      </c>
      <c r="CA14" s="121">
        <v>80.505415162454824</v>
      </c>
      <c r="CB14" s="121">
        <v>82.758620689655174</v>
      </c>
      <c r="CC14" s="128">
        <v>77.592592592592652</v>
      </c>
      <c r="CD14" s="121">
        <v>73.616473616473641</v>
      </c>
      <c r="CE14" s="121">
        <v>75.98870056497168</v>
      </c>
      <c r="CF14" s="121">
        <v>75.476190476190453</v>
      </c>
      <c r="CG14" s="128">
        <v>76.074972436604185</v>
      </c>
      <c r="CH14" s="121">
        <v>77.504393673110684</v>
      </c>
      <c r="CI14" s="121">
        <v>79.037433155080222</v>
      </c>
      <c r="CJ14" s="121">
        <v>77.613516367476294</v>
      </c>
      <c r="CK14" s="121">
        <v>78.507992895204282</v>
      </c>
      <c r="CL14" s="121">
        <v>81.053698074974761</v>
      </c>
      <c r="CM14" s="121">
        <v>79.300291545189481</v>
      </c>
      <c r="CN14" s="121">
        <v>80.503144654088047</v>
      </c>
      <c r="CO14" s="121" t="s">
        <v>286</v>
      </c>
      <c r="CP14" s="128" t="s">
        <v>286</v>
      </c>
      <c r="CQ14" s="121" t="s">
        <v>286</v>
      </c>
      <c r="CR14" s="121">
        <v>63.821892393320915</v>
      </c>
      <c r="CS14" s="114">
        <v>35.354838709677374</v>
      </c>
      <c r="CT14" s="114">
        <v>35.593220338983059</v>
      </c>
      <c r="CU14" s="128">
        <v>65.107913669064658</v>
      </c>
      <c r="CV14" s="121">
        <v>41.675854465270135</v>
      </c>
      <c r="CW14" s="121">
        <v>40.845070422535237</v>
      </c>
      <c r="CX14" s="114">
        <v>67.491926803014039</v>
      </c>
      <c r="CY14" s="114">
        <v>38.004246284501093</v>
      </c>
      <c r="CZ14" s="128">
        <v>47.246891651865042</v>
      </c>
      <c r="DA14" s="121">
        <v>71.631205673758785</v>
      </c>
      <c r="DB14" s="121">
        <v>43.87159533073924</v>
      </c>
      <c r="DC14" s="114">
        <v>46.141732283464584</v>
      </c>
      <c r="DD14" s="114">
        <v>58.86402753872639</v>
      </c>
      <c r="DE14" s="128">
        <v>57.328385899814464</v>
      </c>
      <c r="DF14" s="121">
        <v>47.708894878706182</v>
      </c>
      <c r="DG14" s="121">
        <v>61.923076923076962</v>
      </c>
      <c r="DH14" s="114">
        <v>53.448275862068989</v>
      </c>
      <c r="DI14" s="114">
        <v>43.352601156069355</v>
      </c>
      <c r="DJ14" s="128">
        <v>65.512978986402956</v>
      </c>
      <c r="DK14" s="121">
        <v>55.709342560553559</v>
      </c>
      <c r="DL14" s="121">
        <v>48.727272727272698</v>
      </c>
      <c r="DM14" s="121">
        <v>65.207631874298585</v>
      </c>
      <c r="DN14" s="121">
        <v>57.01849836779104</v>
      </c>
      <c r="DO14" s="128">
        <v>49.180327868852423</v>
      </c>
      <c r="DP14" s="121">
        <v>64.35331230283893</v>
      </c>
      <c r="DQ14" s="121">
        <v>59.296482412060236</v>
      </c>
      <c r="DR14" s="121">
        <v>47.203947368421048</v>
      </c>
      <c r="DS14" s="121" t="s">
        <v>286</v>
      </c>
      <c r="DT14" s="128" t="s">
        <v>286</v>
      </c>
      <c r="DU14" s="131" t="s">
        <v>286</v>
      </c>
      <c r="DV14" s="131">
        <v>53.24427480916026</v>
      </c>
      <c r="DW14" s="114">
        <v>28.010471204188445</v>
      </c>
      <c r="DX14" s="131">
        <v>25.574712643678176</v>
      </c>
      <c r="DY14" s="128">
        <v>58.122743682310414</v>
      </c>
      <c r="DZ14" s="128">
        <v>32.882882882882868</v>
      </c>
      <c r="EA14" s="128">
        <v>25.627240143369189</v>
      </c>
      <c r="EB14" s="128">
        <v>59.518599562363214</v>
      </c>
      <c r="EC14" s="128">
        <v>37.339055793991434</v>
      </c>
      <c r="ED14" s="128">
        <v>39.750445632798609</v>
      </c>
      <c r="EE14" s="128">
        <v>60.455486542443055</v>
      </c>
      <c r="EF14" s="128">
        <v>45.039682539682552</v>
      </c>
      <c r="EG14" s="128">
        <v>38.362760834670993</v>
      </c>
      <c r="EH14" s="128" t="s">
        <v>286</v>
      </c>
      <c r="EI14" s="128" t="s">
        <v>286</v>
      </c>
      <c r="EJ14" s="128" t="s">
        <v>286</v>
      </c>
      <c r="EK14" s="128">
        <v>93.271028037383076</v>
      </c>
      <c r="EL14" s="121">
        <v>80.85381630012931</v>
      </c>
      <c r="EM14" s="121">
        <v>79.545454545454618</v>
      </c>
      <c r="EN14" s="121">
        <v>92.91716686674674</v>
      </c>
      <c r="EO14" s="121">
        <v>85.234899328859001</v>
      </c>
      <c r="EP14" s="128">
        <v>82.206405693950117</v>
      </c>
      <c r="EQ14" s="121">
        <v>92.564655172413723</v>
      </c>
      <c r="ER14" s="121">
        <v>84.401709401709368</v>
      </c>
      <c r="ES14" s="121">
        <v>88.078291814946709</v>
      </c>
      <c r="ET14" s="121">
        <v>95.537525354969574</v>
      </c>
      <c r="EU14" s="128">
        <v>86.973555337904102</v>
      </c>
      <c r="EV14" s="121">
        <v>82.884310618066522</v>
      </c>
      <c r="EW14" s="121">
        <v>88.160000000000025</v>
      </c>
      <c r="EX14" s="121">
        <v>72.202166064981867</v>
      </c>
      <c r="EY14" s="121">
        <v>76.657824933687024</v>
      </c>
      <c r="EZ14" s="128">
        <v>89.719626168224309</v>
      </c>
      <c r="FA14" s="121">
        <v>73.929961089494199</v>
      </c>
      <c r="FB14" s="121">
        <v>75.71428571428568</v>
      </c>
      <c r="FC14" s="121">
        <v>89.725209080047662</v>
      </c>
      <c r="FD14" s="121">
        <v>77.505567928730557</v>
      </c>
      <c r="FE14" s="128">
        <v>75.709219858156061</v>
      </c>
      <c r="FF14" s="121">
        <v>92.560175054704715</v>
      </c>
      <c r="FG14" s="121">
        <v>80.235042735042697</v>
      </c>
      <c r="FH14" s="121">
        <v>80.714285714285666</v>
      </c>
      <c r="FI14" s="121">
        <v>92.901234567901298</v>
      </c>
      <c r="FJ14" s="128">
        <v>79.187314172447969</v>
      </c>
      <c r="FK14" s="121">
        <v>80.573248407643291</v>
      </c>
      <c r="FL14" s="121" t="s">
        <v>286</v>
      </c>
      <c r="FM14" s="121">
        <v>17.58691206543968</v>
      </c>
      <c r="FN14" s="121">
        <v>44.817927170868337</v>
      </c>
      <c r="FO14" s="128" t="s">
        <v>286</v>
      </c>
      <c r="FP14" s="121">
        <v>15.220700152207</v>
      </c>
      <c r="FQ14" s="121">
        <v>53.012048192771083</v>
      </c>
      <c r="FR14" s="121" t="s">
        <v>286</v>
      </c>
      <c r="FS14" s="121">
        <v>17.375000000000004</v>
      </c>
      <c r="FT14" s="128">
        <v>48.288288288288292</v>
      </c>
      <c r="FU14" s="121" t="s">
        <v>286</v>
      </c>
      <c r="FV14" s="121">
        <v>17.500000000000018</v>
      </c>
      <c r="FW14" s="121">
        <v>50.094517958412055</v>
      </c>
      <c r="FX14" s="121" t="s">
        <v>286</v>
      </c>
      <c r="FY14" s="128">
        <v>16.436903499469754</v>
      </c>
      <c r="FZ14" s="121">
        <v>46.69966996699668</v>
      </c>
      <c r="GA14" s="121" t="s">
        <v>286</v>
      </c>
      <c r="GB14" s="121">
        <v>46.428571428571438</v>
      </c>
      <c r="GC14" s="121">
        <v>56.249999999999993</v>
      </c>
      <c r="GD14" s="128" t="s">
        <v>286</v>
      </c>
      <c r="GE14" s="121">
        <v>48.484848484848484</v>
      </c>
      <c r="GF14" s="121">
        <v>58.285714285714299</v>
      </c>
      <c r="GG14" s="121" t="s">
        <v>286</v>
      </c>
      <c r="GH14" s="121">
        <v>40.87591240875912</v>
      </c>
      <c r="GI14" s="128">
        <v>57.89473684210526</v>
      </c>
      <c r="GJ14" s="121" t="s">
        <v>286</v>
      </c>
      <c r="GK14" s="121">
        <v>40.522875816993448</v>
      </c>
      <c r="GL14" s="121">
        <v>53.612167300380236</v>
      </c>
      <c r="GM14" s="130" t="s">
        <v>286</v>
      </c>
      <c r="GN14" s="128">
        <v>38.157894736842124</v>
      </c>
      <c r="GO14" s="121">
        <v>50.179211469534067</v>
      </c>
      <c r="GP14" s="121" t="s">
        <v>286</v>
      </c>
      <c r="GQ14" s="121">
        <v>49.411764705882355</v>
      </c>
      <c r="GR14" s="121">
        <v>62.264150943396231</v>
      </c>
      <c r="GS14" s="128" t="s">
        <v>286</v>
      </c>
      <c r="GT14" s="121">
        <v>55.102040816326522</v>
      </c>
      <c r="GU14" s="121">
        <v>67.816091954023037</v>
      </c>
      <c r="GV14" s="121" t="s">
        <v>286</v>
      </c>
      <c r="GW14" s="121">
        <v>51.879699248120296</v>
      </c>
      <c r="GX14" s="128">
        <v>66.54135338345867</v>
      </c>
      <c r="GY14" s="128" t="s">
        <v>286</v>
      </c>
      <c r="GZ14" s="128">
        <v>52.317880794701971</v>
      </c>
      <c r="HA14" s="128">
        <v>65.648854961832086</v>
      </c>
      <c r="HB14" s="128" t="s">
        <v>286</v>
      </c>
      <c r="HC14" s="128">
        <v>45.033112582781449</v>
      </c>
      <c r="HD14" s="128">
        <v>61.071428571428541</v>
      </c>
      <c r="HE14" s="128" t="s">
        <v>286</v>
      </c>
      <c r="HF14" s="128">
        <v>42.666666666666686</v>
      </c>
      <c r="HG14" s="128">
        <v>63.46153846153841</v>
      </c>
      <c r="HH14" s="128" t="s">
        <v>286</v>
      </c>
      <c r="HI14" s="128">
        <v>43.333333333333321</v>
      </c>
      <c r="HJ14" s="128">
        <v>71.929824561403478</v>
      </c>
      <c r="HK14" s="128" t="s">
        <v>286</v>
      </c>
      <c r="HL14" s="121">
        <v>47.244094488188985</v>
      </c>
      <c r="HM14" s="121">
        <v>65.612648221343932</v>
      </c>
      <c r="HN14" s="121" t="s">
        <v>286</v>
      </c>
      <c r="HO14" s="121">
        <v>23.611111111111121</v>
      </c>
      <c r="HP14" s="128">
        <v>68.339768339768327</v>
      </c>
      <c r="HQ14" s="121" t="s">
        <v>286</v>
      </c>
      <c r="HR14" s="121">
        <v>33.103448275862078</v>
      </c>
      <c r="HS14" s="121">
        <v>61.992619926199296</v>
      </c>
      <c r="HT14" s="129" t="s">
        <v>286</v>
      </c>
      <c r="HU14" s="128">
        <v>58.227848101265835</v>
      </c>
      <c r="HV14" s="114">
        <v>35.897435897435876</v>
      </c>
      <c r="HW14" s="114" t="s">
        <v>286</v>
      </c>
      <c r="HX14" s="114">
        <v>61.05263157894737</v>
      </c>
      <c r="HY14" s="114">
        <v>42.603550295857978</v>
      </c>
      <c r="HZ14" s="114" t="s">
        <v>286</v>
      </c>
      <c r="IA14" s="114">
        <v>61.417322834645674</v>
      </c>
      <c r="IB14" s="114">
        <v>47.450980392156886</v>
      </c>
      <c r="IC14" s="114" t="s">
        <v>286</v>
      </c>
      <c r="ID14" s="114">
        <v>51.700680272108869</v>
      </c>
      <c r="IE14" s="114">
        <v>45.38461538461538</v>
      </c>
      <c r="IF14" s="114" t="s">
        <v>286</v>
      </c>
      <c r="IG14" s="114">
        <v>56.849315068493134</v>
      </c>
      <c r="IH14" s="114">
        <v>42.54545454545454</v>
      </c>
      <c r="II14" s="114" t="s">
        <v>286</v>
      </c>
      <c r="IJ14" s="114">
        <v>64.999999999999986</v>
      </c>
      <c r="IK14" s="114">
        <v>54.716981132075468</v>
      </c>
      <c r="IL14" s="114" t="s">
        <v>286</v>
      </c>
      <c r="IM14" s="114">
        <v>66.666666666666686</v>
      </c>
      <c r="IN14" s="114">
        <v>52.02312138728324</v>
      </c>
      <c r="IO14" s="114" t="s">
        <v>286</v>
      </c>
      <c r="IP14" s="114">
        <v>76.335877862595439</v>
      </c>
      <c r="IQ14" s="114">
        <v>65.250965250965308</v>
      </c>
      <c r="IR14" s="114" t="s">
        <v>286</v>
      </c>
      <c r="IS14" s="114">
        <v>67.549668874172198</v>
      </c>
      <c r="IT14" s="114">
        <v>63.358778625954152</v>
      </c>
      <c r="IU14" s="114" t="s">
        <v>286</v>
      </c>
      <c r="IV14" s="114">
        <v>64.666666666666657</v>
      </c>
      <c r="IW14" s="114">
        <v>63.503649635036467</v>
      </c>
      <c r="IX14" s="150" t="s">
        <v>1721</v>
      </c>
      <c r="IY14" s="150" t="s">
        <v>1720</v>
      </c>
      <c r="IZ14" s="150" t="s">
        <v>1720</v>
      </c>
      <c r="JA14" s="150" t="s">
        <v>1720</v>
      </c>
      <c r="JB14" s="155" t="s">
        <v>1720</v>
      </c>
      <c r="JC14" s="114" t="s">
        <v>286</v>
      </c>
      <c r="JD14" s="114" t="s">
        <v>286</v>
      </c>
      <c r="JE14" s="114" t="s">
        <v>286</v>
      </c>
      <c r="JF14" s="114" t="str">
        <f t="shared" si="0"/>
        <v>--</v>
      </c>
      <c r="JG14" s="114" t="str">
        <f t="shared" si="0"/>
        <v>--</v>
      </c>
      <c r="JH14" s="114" t="str">
        <f t="shared" si="0"/>
        <v>--</v>
      </c>
      <c r="JI14" s="114" t="str">
        <f t="shared" si="0"/>
        <v>--</v>
      </c>
      <c r="JJ14" s="114" t="str">
        <f t="shared" si="0"/>
        <v>--</v>
      </c>
      <c r="JK14" s="114" t="str">
        <f t="shared" si="0"/>
        <v>--</v>
      </c>
      <c r="JL14" s="114" t="str">
        <f t="shared" si="0"/>
        <v>--</v>
      </c>
      <c r="JM14" s="114" t="str">
        <f t="shared" si="0"/>
        <v>--</v>
      </c>
      <c r="JN14" s="114" t="str">
        <f t="shared" si="0"/>
        <v>--</v>
      </c>
      <c r="JO14" s="114" t="str">
        <f t="shared" si="0"/>
        <v>--</v>
      </c>
      <c r="JP14" s="114" t="str">
        <f t="shared" si="1"/>
        <v>--</v>
      </c>
      <c r="JQ14" s="114" t="str">
        <f t="shared" si="1"/>
        <v>--</v>
      </c>
      <c r="JR14" s="114" t="str">
        <f t="shared" si="1"/>
        <v>--</v>
      </c>
      <c r="JS14" s="114" t="str">
        <f t="shared" si="1"/>
        <v>--</v>
      </c>
      <c r="JT14" s="114" t="str">
        <f t="shared" si="1"/>
        <v>--</v>
      </c>
      <c r="JU14" s="114" t="str">
        <f t="shared" si="1"/>
        <v>--</v>
      </c>
      <c r="JV14" s="114" t="str">
        <f t="shared" si="1"/>
        <v>--</v>
      </c>
      <c r="JW14" s="114" t="str">
        <f t="shared" si="1"/>
        <v>--</v>
      </c>
      <c r="JX14" s="114" t="str">
        <f t="shared" si="1"/>
        <v>--</v>
      </c>
      <c r="JY14" s="114" t="str">
        <f t="shared" si="1"/>
        <v>--</v>
      </c>
      <c r="JZ14" s="114" t="str">
        <f t="shared" si="2"/>
        <v>--</v>
      </c>
      <c r="KA14" s="114" t="str">
        <f t="shared" si="2"/>
        <v>--</v>
      </c>
      <c r="KB14" s="114" t="str">
        <f t="shared" si="2"/>
        <v>--</v>
      </c>
      <c r="KC14" s="114" t="str">
        <f t="shared" si="2"/>
        <v>--</v>
      </c>
      <c r="KD14" s="114" t="str">
        <f t="shared" si="2"/>
        <v>--</v>
      </c>
      <c r="KE14" s="114" t="str">
        <f t="shared" si="2"/>
        <v>--</v>
      </c>
      <c r="KF14" s="114" t="str">
        <f t="shared" si="2"/>
        <v>--</v>
      </c>
      <c r="KG14" s="114" t="str">
        <f t="shared" si="2"/>
        <v>--</v>
      </c>
      <c r="KH14" s="114" t="str">
        <f t="shared" si="2"/>
        <v>--</v>
      </c>
      <c r="KI14" s="114" t="str">
        <f t="shared" si="2"/>
        <v>--</v>
      </c>
      <c r="KJ14" s="114" t="str">
        <f t="shared" si="3"/>
        <v>--</v>
      </c>
      <c r="KK14" s="114" t="str">
        <f t="shared" si="3"/>
        <v>--</v>
      </c>
      <c r="KL14" s="114" t="str">
        <f t="shared" si="3"/>
        <v>--</v>
      </c>
      <c r="KM14" s="114" t="str">
        <f t="shared" si="3"/>
        <v>--</v>
      </c>
      <c r="KN14" s="114" t="str">
        <f t="shared" si="3"/>
        <v>--</v>
      </c>
      <c r="KO14" s="114" t="str">
        <f t="shared" si="3"/>
        <v>--</v>
      </c>
      <c r="KP14" s="150" t="s">
        <v>1721</v>
      </c>
      <c r="KQ14" s="150" t="s">
        <v>1720</v>
      </c>
      <c r="KR14" s="150" t="s">
        <v>1720</v>
      </c>
      <c r="KS14" s="150" t="s">
        <v>1720</v>
      </c>
      <c r="KT14" s="155" t="s">
        <v>1720</v>
      </c>
      <c r="KU14" s="114" t="str">
        <f t="shared" si="18"/>
        <v>--</v>
      </c>
      <c r="KV14" s="114" t="str">
        <f t="shared" si="18"/>
        <v>--</v>
      </c>
      <c r="KW14" s="114" t="str">
        <f t="shared" si="18"/>
        <v>--</v>
      </c>
      <c r="KX14" s="114" t="str">
        <f t="shared" si="18"/>
        <v>--</v>
      </c>
      <c r="KY14" s="114" t="str">
        <f t="shared" si="18"/>
        <v>--</v>
      </c>
      <c r="KZ14" s="114" t="str">
        <f t="shared" si="4"/>
        <v>--</v>
      </c>
      <c r="LA14" s="114" t="str">
        <f t="shared" si="4"/>
        <v>--</v>
      </c>
      <c r="LB14" s="114" t="str">
        <f t="shared" si="4"/>
        <v>--</v>
      </c>
      <c r="LC14" s="114" t="str">
        <f t="shared" si="4"/>
        <v>--</v>
      </c>
      <c r="LD14" s="114" t="str">
        <f t="shared" si="4"/>
        <v>--</v>
      </c>
      <c r="LE14" s="219">
        <v>84.076433121019207</v>
      </c>
      <c r="LF14" s="219">
        <v>86.135693215339103</v>
      </c>
      <c r="LG14" s="219">
        <v>83.737024221453296</v>
      </c>
      <c r="LH14" s="219">
        <v>87.169042769857498</v>
      </c>
      <c r="LI14" s="219">
        <v>87.865168539325893</v>
      </c>
      <c r="LJ14" s="219">
        <v>85.714285714285694</v>
      </c>
      <c r="LK14" s="219">
        <v>73.801916932907304</v>
      </c>
      <c r="LL14" s="219">
        <v>71.301775147929007</v>
      </c>
      <c r="LM14" s="219">
        <v>71.724137931034505</v>
      </c>
      <c r="LN14" s="219">
        <v>76.229508196721397</v>
      </c>
      <c r="LO14" s="219">
        <v>77.977528089887599</v>
      </c>
      <c r="LP14" s="219">
        <v>69.4444444444445</v>
      </c>
      <c r="LQ14" s="219">
        <v>79.153094462540693</v>
      </c>
      <c r="LR14" s="219">
        <v>80.909090909090907</v>
      </c>
      <c r="LS14" s="219">
        <v>77.972027972028002</v>
      </c>
      <c r="LT14" s="219">
        <v>80.122950819672198</v>
      </c>
      <c r="LU14" s="219">
        <v>79.006772009029305</v>
      </c>
      <c r="LV14" s="219">
        <v>79.518072289156606</v>
      </c>
      <c r="LW14" s="219">
        <v>52.580645161290299</v>
      </c>
      <c r="LX14" s="219">
        <v>45.9214501510574</v>
      </c>
      <c r="LY14" s="219">
        <v>38.754325259515603</v>
      </c>
      <c r="LZ14" s="219">
        <v>55.122950819672099</v>
      </c>
      <c r="MA14" s="219">
        <v>51.126126126126103</v>
      </c>
      <c r="MB14" s="219">
        <v>45.783132530120497</v>
      </c>
      <c r="MC14" s="219">
        <v>84.887459807073895</v>
      </c>
      <c r="MD14" s="219">
        <v>85.928143712574894</v>
      </c>
      <c r="ME14" s="219">
        <v>82.9861111111111</v>
      </c>
      <c r="MF14" s="219">
        <v>83.744855967078294</v>
      </c>
      <c r="MG14" s="219">
        <v>87.387387387387307</v>
      </c>
      <c r="MH14" s="219">
        <v>83.132530120482002</v>
      </c>
      <c r="MI14" s="219">
        <v>73.954983922829598</v>
      </c>
      <c r="MJ14" s="219">
        <v>73.353293413173702</v>
      </c>
      <c r="MK14" s="219">
        <v>67.474048442906593</v>
      </c>
      <c r="ML14" s="219">
        <v>74.180327868852402</v>
      </c>
      <c r="MM14" s="219">
        <v>79.054054054054106</v>
      </c>
      <c r="MN14" s="219">
        <v>71.659919028340099</v>
      </c>
      <c r="MO14" s="128" t="str">
        <f t="shared" si="5"/>
        <v>--</v>
      </c>
      <c r="MP14" s="219">
        <v>9.1743119266054904</v>
      </c>
      <c r="MQ14" s="219">
        <v>34.275618374558299</v>
      </c>
      <c r="MR14" s="128" t="str">
        <f t="shared" si="6"/>
        <v>--</v>
      </c>
      <c r="MS14" s="219">
        <v>5.99078341013825</v>
      </c>
      <c r="MT14" s="219">
        <v>30.522088353413601</v>
      </c>
      <c r="MU14" s="128" t="str">
        <f t="shared" si="7"/>
        <v>--</v>
      </c>
      <c r="MV14" s="219">
        <v>62.068965517241402</v>
      </c>
      <c r="MW14" s="219">
        <v>55.319148936170201</v>
      </c>
      <c r="MX14" s="128" t="str">
        <f t="shared" si="8"/>
        <v>--</v>
      </c>
      <c r="MY14" s="219">
        <v>30.769230769230798</v>
      </c>
      <c r="MZ14" s="219">
        <v>57.3333333333333</v>
      </c>
      <c r="NA14" s="128" t="str">
        <f t="shared" si="9"/>
        <v>--</v>
      </c>
      <c r="NB14" s="219">
        <v>68.965517241379303</v>
      </c>
      <c r="NC14" s="219">
        <v>68.085106382978793</v>
      </c>
      <c r="ND14" s="128" t="str">
        <f t="shared" si="10"/>
        <v>--</v>
      </c>
      <c r="NE14" s="219">
        <v>46.153846153846096</v>
      </c>
      <c r="NF14" s="219">
        <v>64</v>
      </c>
      <c r="NG14" s="128" t="str">
        <f t="shared" si="11"/>
        <v>--</v>
      </c>
      <c r="NH14" s="219">
        <v>75.862068965517196</v>
      </c>
      <c r="NI14" s="219">
        <v>63.829787234042598</v>
      </c>
      <c r="NJ14" s="128" t="str">
        <f t="shared" si="12"/>
        <v>--</v>
      </c>
      <c r="NK14" s="219">
        <v>61.538461538461497</v>
      </c>
      <c r="NL14" s="219">
        <v>63.157894736842103</v>
      </c>
      <c r="NM14" s="220">
        <v>90.257879656160497</v>
      </c>
      <c r="NN14" s="220">
        <v>93.865030674846693</v>
      </c>
      <c r="NO14" s="220">
        <v>79.083094555873899</v>
      </c>
      <c r="NP14" s="220">
        <v>78.220858895705405</v>
      </c>
      <c r="NQ14" s="220">
        <v>83.030303030303102</v>
      </c>
      <c r="NR14" s="220">
        <v>87.187499999999901</v>
      </c>
      <c r="NS14" s="220">
        <v>80.243161094225002</v>
      </c>
      <c r="NT14" s="220">
        <v>77.742946708463904</v>
      </c>
      <c r="NU14" s="220">
        <v>92.330383480826001</v>
      </c>
      <c r="NV14" s="220">
        <v>92.8348909657321</v>
      </c>
      <c r="NW14" s="220">
        <v>87.058823529411796</v>
      </c>
      <c r="NX14" s="220">
        <v>86.5625</v>
      </c>
      <c r="NY14" s="128" t="str">
        <f t="shared" si="13"/>
        <v>--</v>
      </c>
      <c r="NZ14" s="128" t="str">
        <f t="shared" si="13"/>
        <v>--</v>
      </c>
      <c r="OA14" s="128" t="str">
        <f t="shared" si="13"/>
        <v>--</v>
      </c>
      <c r="OB14" s="128" t="str">
        <f t="shared" si="13"/>
        <v>--</v>
      </c>
      <c r="OC14" s="128" t="str">
        <f t="shared" si="13"/>
        <v>--</v>
      </c>
      <c r="OD14" s="128" t="str">
        <f t="shared" si="13"/>
        <v>--</v>
      </c>
      <c r="OE14" s="128" t="str">
        <f t="shared" si="13"/>
        <v>--</v>
      </c>
      <c r="OF14" s="128" t="str">
        <f t="shared" si="13"/>
        <v>--</v>
      </c>
      <c r="OG14" s="222">
        <v>60.597014925373102</v>
      </c>
      <c r="OH14" s="222">
        <v>43.506493506493499</v>
      </c>
      <c r="OI14" s="222">
        <v>37.537537537537503</v>
      </c>
      <c r="OJ14" s="222">
        <v>31.487889273356402</v>
      </c>
      <c r="OK14" s="222">
        <v>62.8930817610063</v>
      </c>
      <c r="OL14" s="222">
        <v>44.763860369609901</v>
      </c>
      <c r="OM14" s="222">
        <v>43.918918918918898</v>
      </c>
      <c r="ON14" s="222">
        <v>39.759036144578303</v>
      </c>
      <c r="OO14" s="114" t="s">
        <v>2452</v>
      </c>
      <c r="OP14" s="114" t="s">
        <v>2453</v>
      </c>
      <c r="OQ14" s="300">
        <v>84.813753581661828</v>
      </c>
      <c r="OR14" s="300">
        <v>71.382636655948517</v>
      </c>
      <c r="OS14" s="300">
        <v>68.975903614457849</v>
      </c>
      <c r="OT14" s="300">
        <v>70.68965517241385</v>
      </c>
      <c r="OU14" s="300">
        <v>87.147335423197433</v>
      </c>
      <c r="OV14" s="300">
        <v>79.423868312757264</v>
      </c>
      <c r="OW14" s="300">
        <v>74.545454545454646</v>
      </c>
      <c r="OX14" s="300">
        <v>73.493975903614398</v>
      </c>
      <c r="OZ14" s="380">
        <v>81.3186813186813</v>
      </c>
      <c r="PA14" s="381">
        <v>77.136752136752079</v>
      </c>
      <c r="PB14" s="381">
        <v>72.945205479452071</v>
      </c>
      <c r="PC14" s="381">
        <v>74.912891986062732</v>
      </c>
      <c r="PD14" s="380">
        <v>73.278236914600527</v>
      </c>
      <c r="PE14" s="381">
        <v>49.576271186440643</v>
      </c>
      <c r="PF14" s="381">
        <v>38.095238095238102</v>
      </c>
      <c r="PG14" s="381">
        <v>44.405594405594407</v>
      </c>
      <c r="PH14" s="380">
        <v>51.820728291316513</v>
      </c>
      <c r="PI14" s="381">
        <v>46.268656716417851</v>
      </c>
      <c r="PJ14" s="381">
        <v>35.836177474402703</v>
      </c>
      <c r="PK14" s="381">
        <v>37.762237762237746</v>
      </c>
      <c r="PL14" s="380">
        <v>92.265193370165747</v>
      </c>
      <c r="PM14" s="381">
        <v>86.228813559322106</v>
      </c>
      <c r="PN14" s="381">
        <v>76.351351351351383</v>
      </c>
      <c r="PO14" s="381">
        <v>78.397212543553948</v>
      </c>
      <c r="PP14" s="380">
        <v>85.123966942148797</v>
      </c>
      <c r="PQ14" s="381">
        <v>74.364406779661053</v>
      </c>
      <c r="PR14" s="381">
        <v>67.118644067796595</v>
      </c>
      <c r="PS14" s="381">
        <v>65.625</v>
      </c>
      <c r="PT14" s="378" t="str">
        <f t="shared" si="14"/>
        <v>--</v>
      </c>
      <c r="PU14" s="378" t="str">
        <f t="shared" si="14"/>
        <v>--</v>
      </c>
      <c r="PV14" s="381">
        <v>8.5020242914979764</v>
      </c>
      <c r="PW14" s="381">
        <v>34.17266187050361</v>
      </c>
      <c r="PX14" s="378" t="str">
        <f t="shared" si="15"/>
        <v>--</v>
      </c>
      <c r="PY14" s="378" t="str">
        <f t="shared" si="15"/>
        <v>--</v>
      </c>
      <c r="PZ14" s="381">
        <v>44.44444444444445</v>
      </c>
      <c r="QA14" s="381">
        <v>70.652173913043484</v>
      </c>
      <c r="QB14" s="378" t="str">
        <f t="shared" si="16"/>
        <v>--</v>
      </c>
      <c r="QC14" s="378" t="str">
        <f t="shared" si="16"/>
        <v>--</v>
      </c>
      <c r="QD14" s="381">
        <v>50</v>
      </c>
      <c r="QE14" s="381">
        <v>73.913043478260846</v>
      </c>
      <c r="QF14" s="378" t="str">
        <f t="shared" si="17"/>
        <v>--</v>
      </c>
      <c r="QG14" s="378" t="str">
        <f t="shared" si="17"/>
        <v>--</v>
      </c>
      <c r="QH14" s="381">
        <v>73.684210526315795</v>
      </c>
      <c r="QI14" s="381">
        <v>71.276595744680861</v>
      </c>
      <c r="QJ14" s="368" t="s">
        <v>2453</v>
      </c>
    </row>
    <row r="15" spans="1:498" x14ac:dyDescent="0.25">
      <c r="A15" s="114">
        <v>11</v>
      </c>
      <c r="B15" s="93" t="s">
        <v>11</v>
      </c>
      <c r="C15" s="126">
        <v>37.820512820512818</v>
      </c>
      <c r="D15" s="126">
        <v>32.283464566929112</v>
      </c>
      <c r="E15" s="126">
        <v>31.874999999999982</v>
      </c>
      <c r="F15" s="126">
        <v>37.423312883435578</v>
      </c>
      <c r="G15" s="126">
        <v>22.480620155038761</v>
      </c>
      <c r="H15" s="126">
        <v>28.155339805825253</v>
      </c>
      <c r="I15" s="126">
        <v>51.785714285714256</v>
      </c>
      <c r="J15" s="126">
        <v>31.506849315068514</v>
      </c>
      <c r="K15" s="126">
        <v>46.902654867256629</v>
      </c>
      <c r="L15" s="126">
        <v>54.077253218884103</v>
      </c>
      <c r="M15" s="128">
        <v>48.717948717948744</v>
      </c>
      <c r="N15" s="128">
        <v>51.231527093596043</v>
      </c>
      <c r="O15" s="128">
        <v>61.691542288557216</v>
      </c>
      <c r="P15" s="128">
        <v>46.666666666666679</v>
      </c>
      <c r="Q15" s="128">
        <v>67.213114754098385</v>
      </c>
      <c r="R15" s="128">
        <v>84.565916398713782</v>
      </c>
      <c r="S15" s="128">
        <v>78.682170542635674</v>
      </c>
      <c r="T15" s="128">
        <v>75.308641975308603</v>
      </c>
      <c r="U15" s="128">
        <v>87.349397590361505</v>
      </c>
      <c r="V15" s="128">
        <v>71.969696969696983</v>
      </c>
      <c r="W15" s="128">
        <v>74.766355140186889</v>
      </c>
      <c r="X15" s="128">
        <v>81.447963800904972</v>
      </c>
      <c r="Y15" s="128">
        <v>75.342465753424634</v>
      </c>
      <c r="Z15" s="128">
        <v>77.118644067796623</v>
      </c>
      <c r="AA15" s="128">
        <v>82.532751091703105</v>
      </c>
      <c r="AB15" s="132">
        <v>75.636363636363669</v>
      </c>
      <c r="AC15" s="132">
        <v>79.807692307692392</v>
      </c>
      <c r="AD15" s="132">
        <v>82.500000000000057</v>
      </c>
      <c r="AE15" s="132">
        <v>73.366834170854361</v>
      </c>
      <c r="AF15" s="128">
        <v>77.472527472527517</v>
      </c>
      <c r="AG15" s="126">
        <v>66.23794212218651</v>
      </c>
      <c r="AH15" s="126">
        <v>52.529182879377409</v>
      </c>
      <c r="AI15" s="133">
        <v>62.962962962962955</v>
      </c>
      <c r="AJ15" s="133">
        <v>67.878787878787918</v>
      </c>
      <c r="AK15" s="128">
        <v>59.398496240601503</v>
      </c>
      <c r="AL15" s="128">
        <v>65.094339622641527</v>
      </c>
      <c r="AM15" s="128">
        <v>54.298642533936643</v>
      </c>
      <c r="AN15" s="128">
        <v>53.393665158371043</v>
      </c>
      <c r="AO15" s="128">
        <v>60.683760683760681</v>
      </c>
      <c r="AP15" s="128">
        <v>60.606060606060645</v>
      </c>
      <c r="AQ15" s="128">
        <v>53.956834532374096</v>
      </c>
      <c r="AR15" s="128">
        <v>58.767772511848349</v>
      </c>
      <c r="AS15" s="128">
        <v>67.164179104477611</v>
      </c>
      <c r="AT15" s="128">
        <v>59.000000000000007</v>
      </c>
      <c r="AU15" s="128">
        <v>62.295081967213108</v>
      </c>
      <c r="AV15" s="128">
        <v>18.771331058020461</v>
      </c>
      <c r="AW15" s="128">
        <v>30.799999999999983</v>
      </c>
      <c r="AX15" s="132">
        <v>20.49689440993788</v>
      </c>
      <c r="AY15" s="132">
        <v>22.891566265060252</v>
      </c>
      <c r="AZ15" s="132">
        <v>29.007633587786266</v>
      </c>
      <c r="BA15" s="132">
        <v>24.528301886792452</v>
      </c>
      <c r="BB15" s="128">
        <v>22.522522522522529</v>
      </c>
      <c r="BC15" s="132">
        <v>25.789473684210538</v>
      </c>
      <c r="BD15" s="132">
        <v>22.018348623853218</v>
      </c>
      <c r="BE15" s="132">
        <v>24.229074889867839</v>
      </c>
      <c r="BF15" s="132">
        <v>31.159420289855053</v>
      </c>
      <c r="BG15" s="128">
        <v>24.880382775119632</v>
      </c>
      <c r="BH15" s="121">
        <v>22.051282051282055</v>
      </c>
      <c r="BI15" s="121">
        <v>20.512820512820504</v>
      </c>
      <c r="BJ15" s="121">
        <v>29.34782608695653</v>
      </c>
      <c r="BK15" s="121">
        <v>12.286689419795225</v>
      </c>
      <c r="BL15" s="128">
        <v>16.399999999999995</v>
      </c>
      <c r="BM15" s="121">
        <v>12.422360248447211</v>
      </c>
      <c r="BN15" s="114">
        <v>14.457831325301207</v>
      </c>
      <c r="BO15" s="114">
        <v>19.083969465648849</v>
      </c>
      <c r="BP15" s="114">
        <v>12.264150943396229</v>
      </c>
      <c r="BQ15" s="128">
        <v>20.627802690582964</v>
      </c>
      <c r="BR15" s="121">
        <v>18.085106382978733</v>
      </c>
      <c r="BS15" s="121">
        <v>16.513761467889903</v>
      </c>
      <c r="BT15" s="121">
        <v>19.383259911894267</v>
      </c>
      <c r="BU15" s="128">
        <v>23.10469314079424</v>
      </c>
      <c r="BV15" s="121">
        <v>21.153846153846153</v>
      </c>
      <c r="BW15" s="121">
        <v>14.136125654450263</v>
      </c>
      <c r="BX15" s="121">
        <v>15.544041450777206</v>
      </c>
      <c r="BY15" s="128">
        <v>17.391304347826093</v>
      </c>
      <c r="BZ15" s="121">
        <v>63.787375415282384</v>
      </c>
      <c r="CA15" s="121">
        <v>70.967741935483886</v>
      </c>
      <c r="CB15" s="121">
        <v>81.132075471698101</v>
      </c>
      <c r="CC15" s="128">
        <v>69.753086419753089</v>
      </c>
      <c r="CD15" s="121">
        <v>70.676691729323338</v>
      </c>
      <c r="CE15" s="121">
        <v>82.075471698113191</v>
      </c>
      <c r="CF15" s="121">
        <v>59.459459459459445</v>
      </c>
      <c r="CG15" s="128">
        <v>62.380952380952401</v>
      </c>
      <c r="CH15" s="121">
        <v>68.421052631578945</v>
      </c>
      <c r="CI15" s="121">
        <v>69.230769230769212</v>
      </c>
      <c r="CJ15" s="121">
        <v>70.250896057347688</v>
      </c>
      <c r="CK15" s="121">
        <v>69.377990430622035</v>
      </c>
      <c r="CL15" s="121">
        <v>73.604060913705595</v>
      </c>
      <c r="CM15" s="121">
        <v>73.096446700507727</v>
      </c>
      <c r="CN15" s="121">
        <v>75.274725274725327</v>
      </c>
      <c r="CO15" s="121" t="s">
        <v>286</v>
      </c>
      <c r="CP15" s="128" t="s">
        <v>286</v>
      </c>
      <c r="CQ15" s="121" t="s">
        <v>286</v>
      </c>
      <c r="CR15" s="121">
        <v>59.006211180124211</v>
      </c>
      <c r="CS15" s="114">
        <v>36.363636363636388</v>
      </c>
      <c r="CT15" s="114">
        <v>43.396226415094361</v>
      </c>
      <c r="CU15" s="128">
        <v>55.656108597285083</v>
      </c>
      <c r="CV15" s="121">
        <v>29.951690821256062</v>
      </c>
      <c r="CW15" s="121">
        <v>45.614035087719301</v>
      </c>
      <c r="CX15" s="114">
        <v>57.510729613733893</v>
      </c>
      <c r="CY15" s="114">
        <v>41.366906474820127</v>
      </c>
      <c r="CZ15" s="128">
        <v>42.58373205741627</v>
      </c>
      <c r="DA15" s="121">
        <v>63.131313131313128</v>
      </c>
      <c r="DB15" s="121">
        <v>39.593908629441643</v>
      </c>
      <c r="DC15" s="114">
        <v>48.901098901098912</v>
      </c>
      <c r="DD15" s="114">
        <v>55.244755244755282</v>
      </c>
      <c r="DE15" s="128">
        <v>47.083333333333343</v>
      </c>
      <c r="DF15" s="121">
        <v>43.790849673202644</v>
      </c>
      <c r="DG15" s="121">
        <v>61.146496815286632</v>
      </c>
      <c r="DH15" s="114">
        <v>50.387596899224775</v>
      </c>
      <c r="DI15" s="114">
        <v>40.384615384615401</v>
      </c>
      <c r="DJ15" s="128">
        <v>51.401869158878505</v>
      </c>
      <c r="DK15" s="121">
        <v>42.718446601941736</v>
      </c>
      <c r="DL15" s="121">
        <v>59.633027522935805</v>
      </c>
      <c r="DM15" s="121">
        <v>56.387665198237904</v>
      </c>
      <c r="DN15" s="121">
        <v>49.09747292418772</v>
      </c>
      <c r="DO15" s="128">
        <v>39.32038834951458</v>
      </c>
      <c r="DP15" s="121">
        <v>65.079365079365104</v>
      </c>
      <c r="DQ15" s="121">
        <v>47.179487179487211</v>
      </c>
      <c r="DR15" s="121">
        <v>43.575418994413397</v>
      </c>
      <c r="DS15" s="121" t="s">
        <v>286</v>
      </c>
      <c r="DT15" s="128" t="s">
        <v>286</v>
      </c>
      <c r="DU15" s="131" t="s">
        <v>286</v>
      </c>
      <c r="DV15" s="131">
        <v>48.076923076923087</v>
      </c>
      <c r="DW15" s="114">
        <v>25.190839694656489</v>
      </c>
      <c r="DX15" s="131">
        <v>39.423076923076948</v>
      </c>
      <c r="DY15" s="128">
        <v>49.537037037037024</v>
      </c>
      <c r="DZ15" s="128">
        <v>27.536231884057969</v>
      </c>
      <c r="EA15" s="128">
        <v>27.192982456140353</v>
      </c>
      <c r="EB15" s="128">
        <v>50</v>
      </c>
      <c r="EC15" s="128">
        <v>41.304347826086953</v>
      </c>
      <c r="ED15" s="128">
        <v>34.466019417475728</v>
      </c>
      <c r="EE15" s="128">
        <v>57.216494845360813</v>
      </c>
      <c r="EF15" s="128">
        <v>39.795918367346907</v>
      </c>
      <c r="EG15" s="128">
        <v>38.888888888888935</v>
      </c>
      <c r="EH15" s="128" t="s">
        <v>286</v>
      </c>
      <c r="EI15" s="128" t="s">
        <v>286</v>
      </c>
      <c r="EJ15" s="128" t="s">
        <v>286</v>
      </c>
      <c r="EK15" s="128">
        <v>88.679245283018858</v>
      </c>
      <c r="EL15" s="121">
        <v>81.060606060606048</v>
      </c>
      <c r="EM15" s="121">
        <v>79.047619047619079</v>
      </c>
      <c r="EN15" s="121">
        <v>88.636363636363626</v>
      </c>
      <c r="EO15" s="121">
        <v>80.000000000000043</v>
      </c>
      <c r="EP15" s="128">
        <v>84.070796460176979</v>
      </c>
      <c r="EQ15" s="121">
        <v>94.017094017094053</v>
      </c>
      <c r="ER15" s="121">
        <v>83.032490974729285</v>
      </c>
      <c r="ES15" s="121">
        <v>79.227053140096643</v>
      </c>
      <c r="ET15" s="121">
        <v>91.959798994974889</v>
      </c>
      <c r="EU15" s="128">
        <v>84.771573604060919</v>
      </c>
      <c r="EV15" s="121">
        <v>80.662983425414424</v>
      </c>
      <c r="EW15" s="121">
        <v>82.781456953642461</v>
      </c>
      <c r="EX15" s="121">
        <v>63.453815261044156</v>
      </c>
      <c r="EY15" s="121">
        <v>71.698113207547209</v>
      </c>
      <c r="EZ15" s="128">
        <v>88.957055214723951</v>
      </c>
      <c r="FA15" s="121">
        <v>78.461538461538467</v>
      </c>
      <c r="FB15" s="121">
        <v>76.190476190476176</v>
      </c>
      <c r="FC15" s="121">
        <v>83.561643835616394</v>
      </c>
      <c r="FD15" s="121">
        <v>74.519230769230731</v>
      </c>
      <c r="FE15" s="128">
        <v>75.221238938053133</v>
      </c>
      <c r="FF15" s="121">
        <v>90.789473684210492</v>
      </c>
      <c r="FG15" s="121">
        <v>74.4525547445256</v>
      </c>
      <c r="FH15" s="121">
        <v>73.300970873786426</v>
      </c>
      <c r="FI15" s="121">
        <v>87.179487179487225</v>
      </c>
      <c r="FJ15" s="128">
        <v>72.395833333333314</v>
      </c>
      <c r="FK15" s="121">
        <v>69.832402234636831</v>
      </c>
      <c r="FL15" s="121" t="s">
        <v>286</v>
      </c>
      <c r="FM15" s="121">
        <v>27.73109243697478</v>
      </c>
      <c r="FN15" s="121">
        <v>62.420382165605083</v>
      </c>
      <c r="FO15" s="128" t="s">
        <v>286</v>
      </c>
      <c r="FP15" s="121">
        <v>32.456140350877199</v>
      </c>
      <c r="FQ15" s="121">
        <v>70.297029702970306</v>
      </c>
      <c r="FR15" s="121" t="s">
        <v>286</v>
      </c>
      <c r="FS15" s="121">
        <v>36.875000000000014</v>
      </c>
      <c r="FT15" s="128">
        <v>55.31914893617023</v>
      </c>
      <c r="FU15" s="121" t="s">
        <v>286</v>
      </c>
      <c r="FV15" s="121">
        <v>25.757575757575733</v>
      </c>
      <c r="FW15" s="121">
        <v>62.5</v>
      </c>
      <c r="FX15" s="121" t="s">
        <v>286</v>
      </c>
      <c r="FY15" s="128">
        <v>30.810810810810814</v>
      </c>
      <c r="FZ15" s="121">
        <v>53.932584269662918</v>
      </c>
      <c r="GA15" s="121" t="s">
        <v>286</v>
      </c>
      <c r="GB15" s="121">
        <v>44.444444444444443</v>
      </c>
      <c r="GC15" s="121">
        <v>53.061224489795933</v>
      </c>
      <c r="GD15" s="128" t="s">
        <v>286</v>
      </c>
      <c r="GE15" s="121">
        <v>51.351351351351354</v>
      </c>
      <c r="GF15" s="121">
        <v>52.857142857142854</v>
      </c>
      <c r="GG15" s="121" t="s">
        <v>286</v>
      </c>
      <c r="GH15" s="121">
        <v>44.067796610169488</v>
      </c>
      <c r="GI15" s="128">
        <v>51.923076923076913</v>
      </c>
      <c r="GJ15" s="121" t="s">
        <v>286</v>
      </c>
      <c r="GK15" s="121">
        <v>35.38461538461538</v>
      </c>
      <c r="GL15" s="121">
        <v>43.410852713178301</v>
      </c>
      <c r="GM15" s="130" t="s">
        <v>286</v>
      </c>
      <c r="GN15" s="128">
        <v>35.087719298245624</v>
      </c>
      <c r="GO15" s="121">
        <v>45.161290322580633</v>
      </c>
      <c r="GP15" s="121" t="s">
        <v>286</v>
      </c>
      <c r="GQ15" s="121">
        <v>36.92307692307692</v>
      </c>
      <c r="GR15" s="121">
        <v>57.291666666666679</v>
      </c>
      <c r="GS15" s="128" t="s">
        <v>286</v>
      </c>
      <c r="GT15" s="121">
        <v>48.648648648648638</v>
      </c>
      <c r="GU15" s="121">
        <v>63.768115942028992</v>
      </c>
      <c r="GV15" s="121" t="s">
        <v>286</v>
      </c>
      <c r="GW15" s="121">
        <v>46.428571428571409</v>
      </c>
      <c r="GX15" s="128">
        <v>52.000000000000007</v>
      </c>
      <c r="GY15" s="128" t="s">
        <v>286</v>
      </c>
      <c r="GZ15" s="128">
        <v>36.363636363636367</v>
      </c>
      <c r="HA15" s="128">
        <v>57.364341085271356</v>
      </c>
      <c r="HB15" s="128" t="s">
        <v>286</v>
      </c>
      <c r="HC15" s="128">
        <v>48.214285714285715</v>
      </c>
      <c r="HD15" s="128">
        <v>53.191489361702118</v>
      </c>
      <c r="HE15" s="128" t="s">
        <v>286</v>
      </c>
      <c r="HF15" s="128">
        <v>35.9375</v>
      </c>
      <c r="HG15" s="128">
        <v>54.945054945054963</v>
      </c>
      <c r="HH15" s="128" t="s">
        <v>286</v>
      </c>
      <c r="HI15" s="128">
        <v>37.142857142857139</v>
      </c>
      <c r="HJ15" s="128">
        <v>63.768115942029006</v>
      </c>
      <c r="HK15" s="128" t="s">
        <v>286</v>
      </c>
      <c r="HL15" s="121">
        <v>35.087719298245602</v>
      </c>
      <c r="HM15" s="121">
        <v>65.217391304347814</v>
      </c>
      <c r="HN15" s="121" t="s">
        <v>286</v>
      </c>
      <c r="HO15" s="121">
        <v>28.813559322033893</v>
      </c>
      <c r="HP15" s="128">
        <v>57.8125</v>
      </c>
      <c r="HQ15" s="121" t="s">
        <v>286</v>
      </c>
      <c r="HR15" s="121">
        <v>26.923076923076916</v>
      </c>
      <c r="HS15" s="121">
        <v>47.777777777777771</v>
      </c>
      <c r="HT15" s="129" t="s">
        <v>286</v>
      </c>
      <c r="HU15" s="128">
        <v>51.562500000000007</v>
      </c>
      <c r="HV15" s="114">
        <v>29.032258064516135</v>
      </c>
      <c r="HW15" s="114" t="s">
        <v>286</v>
      </c>
      <c r="HX15" s="114">
        <v>47.222222222222207</v>
      </c>
      <c r="HY15" s="114">
        <v>49.275362318840564</v>
      </c>
      <c r="HZ15" s="114" t="s">
        <v>286</v>
      </c>
      <c r="IA15" s="114">
        <v>44.642857142857146</v>
      </c>
      <c r="IB15" s="114">
        <v>40.425531914893618</v>
      </c>
      <c r="IC15" s="114" t="s">
        <v>286</v>
      </c>
      <c r="ID15" s="114">
        <v>70.312500000000028</v>
      </c>
      <c r="IE15" s="114">
        <v>41.406250000000007</v>
      </c>
      <c r="IF15" s="114" t="s">
        <v>286</v>
      </c>
      <c r="IG15" s="114">
        <v>38.8888888888889</v>
      </c>
      <c r="IH15" s="114">
        <v>38.709677419354847</v>
      </c>
      <c r="II15" s="114" t="s">
        <v>286</v>
      </c>
      <c r="IJ15" s="114">
        <v>71.428571428571416</v>
      </c>
      <c r="IK15" s="114">
        <v>41.666666666666664</v>
      </c>
      <c r="IL15" s="114" t="s">
        <v>286</v>
      </c>
      <c r="IM15" s="114">
        <v>65.714285714285708</v>
      </c>
      <c r="IN15" s="114">
        <v>61.428571428571445</v>
      </c>
      <c r="IO15" s="114" t="s">
        <v>286</v>
      </c>
      <c r="IP15" s="114">
        <v>64.285714285714292</v>
      </c>
      <c r="IQ15" s="114">
        <v>59.574468085106403</v>
      </c>
      <c r="IR15" s="114" t="s">
        <v>286</v>
      </c>
      <c r="IS15" s="114">
        <v>72.580645161290306</v>
      </c>
      <c r="IT15" s="114">
        <v>62.015503875968989</v>
      </c>
      <c r="IU15" s="114" t="s">
        <v>286</v>
      </c>
      <c r="IV15" s="114">
        <v>53.571428571428584</v>
      </c>
      <c r="IW15" s="114">
        <v>60.638297872340438</v>
      </c>
      <c r="IX15" s="150" t="s">
        <v>1719</v>
      </c>
      <c r="IY15" s="150" t="s">
        <v>1718</v>
      </c>
      <c r="IZ15" s="150" t="s">
        <v>1717</v>
      </c>
      <c r="JA15" s="150" t="s">
        <v>1716</v>
      </c>
      <c r="JB15" s="150" t="s">
        <v>1716</v>
      </c>
      <c r="JC15" s="114" t="s">
        <v>286</v>
      </c>
      <c r="JD15" s="114" t="s">
        <v>286</v>
      </c>
      <c r="JE15" s="114" t="s">
        <v>286</v>
      </c>
      <c r="JF15" s="114" t="str">
        <f t="shared" ref="JF15:JO24" si="19">"--"</f>
        <v>--</v>
      </c>
      <c r="JG15" s="114" t="str">
        <f t="shared" si="19"/>
        <v>--</v>
      </c>
      <c r="JH15" s="114" t="str">
        <f t="shared" si="19"/>
        <v>--</v>
      </c>
      <c r="JI15" s="114" t="str">
        <f t="shared" si="19"/>
        <v>--</v>
      </c>
      <c r="JJ15" s="114" t="str">
        <f t="shared" si="19"/>
        <v>--</v>
      </c>
      <c r="JK15" s="114" t="str">
        <f t="shared" si="19"/>
        <v>--</v>
      </c>
      <c r="JL15" s="114" t="str">
        <f t="shared" si="19"/>
        <v>--</v>
      </c>
      <c r="JM15" s="114" t="str">
        <f t="shared" si="19"/>
        <v>--</v>
      </c>
      <c r="JN15" s="114" t="str">
        <f t="shared" si="19"/>
        <v>--</v>
      </c>
      <c r="JO15" s="114" t="str">
        <f t="shared" si="19"/>
        <v>--</v>
      </c>
      <c r="JP15" s="114" t="str">
        <f t="shared" ref="JP15:JY24" si="20">"--"</f>
        <v>--</v>
      </c>
      <c r="JQ15" s="114" t="str">
        <f t="shared" si="20"/>
        <v>--</v>
      </c>
      <c r="JR15" s="114" t="str">
        <f t="shared" si="20"/>
        <v>--</v>
      </c>
      <c r="JS15" s="114" t="str">
        <f t="shared" si="20"/>
        <v>--</v>
      </c>
      <c r="JT15" s="114" t="str">
        <f t="shared" si="20"/>
        <v>--</v>
      </c>
      <c r="JU15" s="114" t="str">
        <f t="shared" si="20"/>
        <v>--</v>
      </c>
      <c r="JV15" s="114" t="str">
        <f t="shared" si="20"/>
        <v>--</v>
      </c>
      <c r="JW15" s="114" t="str">
        <f t="shared" si="20"/>
        <v>--</v>
      </c>
      <c r="JX15" s="114" t="str">
        <f t="shared" si="20"/>
        <v>--</v>
      </c>
      <c r="JY15" s="114" t="str">
        <f t="shared" si="20"/>
        <v>--</v>
      </c>
      <c r="JZ15" s="114" t="str">
        <f t="shared" ref="JZ15:KI24" si="21">"--"</f>
        <v>--</v>
      </c>
      <c r="KA15" s="114" t="str">
        <f t="shared" si="21"/>
        <v>--</v>
      </c>
      <c r="KB15" s="114" t="str">
        <f t="shared" si="21"/>
        <v>--</v>
      </c>
      <c r="KC15" s="114" t="str">
        <f t="shared" si="21"/>
        <v>--</v>
      </c>
      <c r="KD15" s="114" t="str">
        <f t="shared" si="21"/>
        <v>--</v>
      </c>
      <c r="KE15" s="114" t="str">
        <f t="shared" si="21"/>
        <v>--</v>
      </c>
      <c r="KF15" s="114" t="str">
        <f t="shared" si="21"/>
        <v>--</v>
      </c>
      <c r="KG15" s="114" t="str">
        <f t="shared" si="21"/>
        <v>--</v>
      </c>
      <c r="KH15" s="114" t="str">
        <f t="shared" si="21"/>
        <v>--</v>
      </c>
      <c r="KI15" s="114" t="str">
        <f t="shared" si="21"/>
        <v>--</v>
      </c>
      <c r="KJ15" s="114" t="str">
        <f t="shared" ref="KJ15:KO24" si="22">"--"</f>
        <v>--</v>
      </c>
      <c r="KK15" s="114" t="str">
        <f t="shared" si="22"/>
        <v>--</v>
      </c>
      <c r="KL15" s="114" t="str">
        <f t="shared" si="22"/>
        <v>--</v>
      </c>
      <c r="KM15" s="114" t="str">
        <f t="shared" si="22"/>
        <v>--</v>
      </c>
      <c r="KN15" s="114" t="str">
        <f t="shared" si="22"/>
        <v>--</v>
      </c>
      <c r="KO15" s="114" t="str">
        <f t="shared" si="22"/>
        <v>--</v>
      </c>
      <c r="KP15" s="150" t="s">
        <v>1719</v>
      </c>
      <c r="KQ15" s="150" t="s">
        <v>1718</v>
      </c>
      <c r="KR15" s="150" t="s">
        <v>1717</v>
      </c>
      <c r="KS15" s="150" t="s">
        <v>1716</v>
      </c>
      <c r="KT15" s="150" t="s">
        <v>1716</v>
      </c>
      <c r="KU15" s="114" t="str">
        <f t="shared" si="18"/>
        <v>--</v>
      </c>
      <c r="KV15" s="114" t="str">
        <f t="shared" si="18"/>
        <v>--</v>
      </c>
      <c r="KW15" s="114" t="str">
        <f t="shared" si="18"/>
        <v>--</v>
      </c>
      <c r="KX15" s="114" t="str">
        <f t="shared" si="18"/>
        <v>--</v>
      </c>
      <c r="KY15" s="114" t="str">
        <f t="shared" si="18"/>
        <v>--</v>
      </c>
      <c r="KZ15" s="114" t="str">
        <f t="shared" ref="KZ15:LD24" si="23">"--"</f>
        <v>--</v>
      </c>
      <c r="LA15" s="114" t="str">
        <f t="shared" si="23"/>
        <v>--</v>
      </c>
      <c r="LB15" s="114" t="str">
        <f t="shared" si="23"/>
        <v>--</v>
      </c>
      <c r="LC15" s="114" t="str">
        <f t="shared" si="23"/>
        <v>--</v>
      </c>
      <c r="LD15" s="114" t="str">
        <f t="shared" si="23"/>
        <v>--</v>
      </c>
      <c r="LE15" s="219">
        <v>77.486910994764401</v>
      </c>
      <c r="LF15" s="219">
        <v>81.914893617021306</v>
      </c>
      <c r="LG15" s="219">
        <v>79.720279720279706</v>
      </c>
      <c r="LH15" s="219">
        <v>81.481481481481495</v>
      </c>
      <c r="LI15" s="219">
        <v>75.098814229249101</v>
      </c>
      <c r="LJ15" s="219">
        <v>73.809523809523895</v>
      </c>
      <c r="LK15" s="219">
        <v>56.544502617801001</v>
      </c>
      <c r="LL15" s="219">
        <v>58.730158730158699</v>
      </c>
      <c r="LM15" s="219">
        <v>59.440559440559397</v>
      </c>
      <c r="LN15" s="219">
        <v>60.905349794238703</v>
      </c>
      <c r="LO15" s="219">
        <v>60.629921259842497</v>
      </c>
      <c r="LP15" s="219">
        <v>58.083832335329298</v>
      </c>
      <c r="LQ15" s="219">
        <v>72.192513368983995</v>
      </c>
      <c r="LR15" s="219">
        <v>74.193548387096797</v>
      </c>
      <c r="LS15" s="219">
        <v>79.136690647481998</v>
      </c>
      <c r="LT15" s="219">
        <v>70.4166666666667</v>
      </c>
      <c r="LU15" s="219">
        <v>68.650793650793702</v>
      </c>
      <c r="LV15" s="219">
        <v>65.0306748466258</v>
      </c>
      <c r="LW15" s="219">
        <v>38.7434554973822</v>
      </c>
      <c r="LX15" s="219">
        <v>44.919786096256701</v>
      </c>
      <c r="LY15" s="219">
        <v>46.808510638297903</v>
      </c>
      <c r="LZ15" s="219">
        <v>47.5</v>
      </c>
      <c r="MA15" s="219">
        <v>34.126984126984098</v>
      </c>
      <c r="MB15" s="219">
        <v>31.9018404907975</v>
      </c>
      <c r="MC15" s="219">
        <v>85.340314136125698</v>
      </c>
      <c r="MD15" s="219">
        <v>80.213903743315498</v>
      </c>
      <c r="ME15" s="219">
        <v>78.014184397163106</v>
      </c>
      <c r="MF15" s="219">
        <v>80.4166666666667</v>
      </c>
      <c r="MG15" s="219">
        <v>74.603174603174693</v>
      </c>
      <c r="MH15" s="219">
        <v>78.527607361963206</v>
      </c>
      <c r="MI15" s="219">
        <v>67.187500000000099</v>
      </c>
      <c r="MJ15" s="219">
        <v>69.518716577540104</v>
      </c>
      <c r="MK15" s="219">
        <v>63.571428571428598</v>
      </c>
      <c r="ML15" s="219">
        <v>71.7842323651453</v>
      </c>
      <c r="MM15" s="219">
        <v>66.269841269841194</v>
      </c>
      <c r="MN15" s="219">
        <v>61.963190184049097</v>
      </c>
      <c r="MO15" s="128" t="str">
        <f t="shared" si="5"/>
        <v>--</v>
      </c>
      <c r="MP15" s="219">
        <v>31.451612903225801</v>
      </c>
      <c r="MQ15" s="219">
        <v>47.014925373134297</v>
      </c>
      <c r="MR15" s="128" t="str">
        <f t="shared" si="6"/>
        <v>--</v>
      </c>
      <c r="MS15" s="219">
        <v>21.721311475409799</v>
      </c>
      <c r="MT15" s="219">
        <v>58.974358974358999</v>
      </c>
      <c r="MU15" s="128" t="str">
        <f t="shared" si="7"/>
        <v>--</v>
      </c>
      <c r="MV15" s="219">
        <v>36.842105263157897</v>
      </c>
      <c r="MW15" s="219">
        <v>46.774193548387103</v>
      </c>
      <c r="MX15" s="128" t="str">
        <f t="shared" si="8"/>
        <v>--</v>
      </c>
      <c r="MY15" s="219">
        <v>53.846153846153797</v>
      </c>
      <c r="MZ15" s="219">
        <v>62.2222222222222</v>
      </c>
      <c r="NA15" s="128" t="str">
        <f t="shared" si="9"/>
        <v>--</v>
      </c>
      <c r="NB15" s="219">
        <v>43.243243243243199</v>
      </c>
      <c r="NC15" s="219">
        <v>63.492063492063501</v>
      </c>
      <c r="ND15" s="128" t="str">
        <f t="shared" si="10"/>
        <v>--</v>
      </c>
      <c r="NE15" s="219">
        <v>55.769230769230802</v>
      </c>
      <c r="NF15" s="219">
        <v>66.6666666666667</v>
      </c>
      <c r="NG15" s="128" t="str">
        <f t="shared" si="11"/>
        <v>--</v>
      </c>
      <c r="NH15" s="219">
        <v>51.282051282051299</v>
      </c>
      <c r="NI15" s="219">
        <v>62.903225806451601</v>
      </c>
      <c r="NJ15" s="128" t="str">
        <f t="shared" si="12"/>
        <v>--</v>
      </c>
      <c r="NK15" s="219">
        <v>67.307692307692307</v>
      </c>
      <c r="NL15" s="219">
        <v>50.561797752808999</v>
      </c>
      <c r="NM15" s="220">
        <v>83.673469387755105</v>
      </c>
      <c r="NN15" s="220">
        <v>82.371794871794805</v>
      </c>
      <c r="NO15" s="220">
        <v>65.714285714285694</v>
      </c>
      <c r="NP15" s="220">
        <v>65.806451612903302</v>
      </c>
      <c r="NQ15" s="220">
        <v>71.982758620689694</v>
      </c>
      <c r="NR15" s="220">
        <v>75.496688741721798</v>
      </c>
      <c r="NS15" s="220">
        <v>66.228070175438503</v>
      </c>
      <c r="NT15" s="220">
        <v>62.582781456953697</v>
      </c>
      <c r="NU15" s="220">
        <v>91.025641025641093</v>
      </c>
      <c r="NV15" s="220">
        <v>88.778877887788795</v>
      </c>
      <c r="NW15" s="220">
        <v>83.690987124463504</v>
      </c>
      <c r="NX15" s="220">
        <v>82.781456953642405</v>
      </c>
      <c r="NY15" s="128" t="str">
        <f t="shared" ref="NM15:OG24" si="24">"--"</f>
        <v>--</v>
      </c>
      <c r="NZ15" s="128" t="str">
        <f t="shared" si="24"/>
        <v>--</v>
      </c>
      <c r="OA15" s="128" t="str">
        <f t="shared" si="24"/>
        <v>--</v>
      </c>
      <c r="OB15" s="128" t="str">
        <f t="shared" si="24"/>
        <v>--</v>
      </c>
      <c r="OC15" s="128" t="str">
        <f t="shared" si="24"/>
        <v>--</v>
      </c>
      <c r="OD15" s="128" t="str">
        <f t="shared" si="24"/>
        <v>--</v>
      </c>
      <c r="OE15" s="128" t="str">
        <f t="shared" si="24"/>
        <v>--</v>
      </c>
      <c r="OF15" s="128" t="str">
        <f t="shared" si="24"/>
        <v>--</v>
      </c>
      <c r="OG15" s="222">
        <v>54.347826086956502</v>
      </c>
      <c r="OH15" s="222">
        <v>36.649214659685903</v>
      </c>
      <c r="OI15" s="222">
        <v>43.548387096774199</v>
      </c>
      <c r="OJ15" s="222">
        <v>35.714285714285701</v>
      </c>
      <c r="OK15" s="222">
        <v>48.484848484848499</v>
      </c>
      <c r="OL15" s="222">
        <v>38.493723849372401</v>
      </c>
      <c r="OM15" s="222">
        <v>29.761904761904798</v>
      </c>
      <c r="ON15" s="222">
        <v>22.839506172839499</v>
      </c>
      <c r="OO15" s="114" t="s">
        <v>2454</v>
      </c>
      <c r="OP15" s="114" t="s">
        <v>2455</v>
      </c>
      <c r="OQ15" s="300">
        <v>70.258620689655203</v>
      </c>
      <c r="OR15" s="300">
        <v>55.729166666666679</v>
      </c>
      <c r="OS15" s="300">
        <v>50.000000000000028</v>
      </c>
      <c r="OT15" s="300">
        <v>57.142857142857153</v>
      </c>
      <c r="OU15" s="300">
        <v>69.536423841059587</v>
      </c>
      <c r="OV15" s="300">
        <v>60.995850622406657</v>
      </c>
      <c r="OW15" s="300">
        <v>63.745019920318668</v>
      </c>
      <c r="OX15" s="300">
        <v>61.81818181818182</v>
      </c>
      <c r="OZ15" s="380">
        <v>71.673819742489272</v>
      </c>
      <c r="PA15" s="381">
        <v>68.292682926829301</v>
      </c>
      <c r="PB15" s="381">
        <v>67.1111111111111</v>
      </c>
      <c r="PC15" s="381">
        <v>68.115942028985458</v>
      </c>
      <c r="PD15" s="380">
        <v>60.434782608695691</v>
      </c>
      <c r="PE15" s="381">
        <v>37.959183673469383</v>
      </c>
      <c r="PF15" s="381">
        <v>42.035398230088525</v>
      </c>
      <c r="PG15" s="381">
        <v>43.884892086330936</v>
      </c>
      <c r="PH15" s="380">
        <v>44.541484716157193</v>
      </c>
      <c r="PI15" s="381">
        <v>34.146341463414657</v>
      </c>
      <c r="PJ15" s="381">
        <v>30.80357142857142</v>
      </c>
      <c r="PK15" s="381">
        <v>35.971223021582752</v>
      </c>
      <c r="PL15" s="380">
        <v>85.281385281385369</v>
      </c>
      <c r="PM15" s="381">
        <v>76.422764227642304</v>
      </c>
      <c r="PN15" s="381">
        <v>72.888888888888843</v>
      </c>
      <c r="PO15" s="381">
        <v>70.072992700729927</v>
      </c>
      <c r="PP15" s="380">
        <v>81.03448275862074</v>
      </c>
      <c r="PQ15" s="381">
        <v>67.479674796747972</v>
      </c>
      <c r="PR15" s="381">
        <v>61.061946902654896</v>
      </c>
      <c r="PS15" s="381">
        <v>61.594202898550733</v>
      </c>
      <c r="PT15" s="378" t="str">
        <f t="shared" si="14"/>
        <v>--</v>
      </c>
      <c r="PU15" s="378" t="str">
        <f t="shared" si="14"/>
        <v>--</v>
      </c>
      <c r="PV15" s="381">
        <v>19.999999999999996</v>
      </c>
      <c r="PW15" s="381">
        <v>44.444444444444443</v>
      </c>
      <c r="PX15" s="378" t="str">
        <f t="shared" si="15"/>
        <v>--</v>
      </c>
      <c r="PY15" s="378" t="str">
        <f t="shared" si="15"/>
        <v>--</v>
      </c>
      <c r="PZ15" s="381">
        <v>37.209302325581383</v>
      </c>
      <c r="QA15" s="381">
        <v>49.090909090909093</v>
      </c>
      <c r="QB15" s="378" t="str">
        <f t="shared" si="16"/>
        <v>--</v>
      </c>
      <c r="QC15" s="378" t="str">
        <f t="shared" si="16"/>
        <v>--</v>
      </c>
      <c r="QD15" s="381">
        <v>53.488372093023258</v>
      </c>
      <c r="QE15" s="381">
        <v>58.181818181818187</v>
      </c>
      <c r="QF15" s="378" t="str">
        <f t="shared" si="17"/>
        <v>--</v>
      </c>
      <c r="QG15" s="378" t="str">
        <f t="shared" si="17"/>
        <v>--</v>
      </c>
      <c r="QH15" s="381">
        <v>58.139534883720934</v>
      </c>
      <c r="QI15" s="381">
        <v>41.818181818181834</v>
      </c>
      <c r="QJ15" s="161" t="s">
        <v>2622</v>
      </c>
    </row>
    <row r="16" spans="1:498" ht="21" customHeight="1" x14ac:dyDescent="0.25">
      <c r="A16" s="114">
        <v>12</v>
      </c>
      <c r="B16" s="93" t="s">
        <v>12</v>
      </c>
      <c r="C16" s="126">
        <v>34.054054054054035</v>
      </c>
      <c r="D16" s="126">
        <v>44.927536231884048</v>
      </c>
      <c r="E16" s="126">
        <v>30.136986301369866</v>
      </c>
      <c r="F16" s="126">
        <v>42.580645161290327</v>
      </c>
      <c r="G16" s="126">
        <v>24.44444444444445</v>
      </c>
      <c r="H16" s="126">
        <v>29.870129870129862</v>
      </c>
      <c r="I16" s="126">
        <v>52.054794520547958</v>
      </c>
      <c r="J16" s="126">
        <v>43.750000000000007</v>
      </c>
      <c r="K16" s="126">
        <v>37.209302325581397</v>
      </c>
      <c r="L16" s="126">
        <v>58.865248226950364</v>
      </c>
      <c r="M16" s="128">
        <v>56.281407035175882</v>
      </c>
      <c r="N16" s="128">
        <v>50.33557046979864</v>
      </c>
      <c r="O16" s="128">
        <v>64.285714285714278</v>
      </c>
      <c r="P16" s="128">
        <v>69.230769230769241</v>
      </c>
      <c r="Q16" s="128">
        <v>52.542372881355938</v>
      </c>
      <c r="R16" s="128">
        <v>91.160220994475139</v>
      </c>
      <c r="S16" s="128">
        <v>84.507042253521135</v>
      </c>
      <c r="T16" s="128">
        <v>72.368421052631575</v>
      </c>
      <c r="U16" s="128">
        <v>87.662337662337663</v>
      </c>
      <c r="V16" s="128">
        <v>87.681159420289887</v>
      </c>
      <c r="W16" s="128">
        <v>86.503067484662623</v>
      </c>
      <c r="X16" s="128">
        <v>91.666666666666657</v>
      </c>
      <c r="Y16" s="128">
        <v>75</v>
      </c>
      <c r="Z16" s="128">
        <v>83.673469387755077</v>
      </c>
      <c r="AA16" s="128">
        <v>90.714285714285722</v>
      </c>
      <c r="AB16" s="132">
        <v>82.412060301507537</v>
      </c>
      <c r="AC16" s="132">
        <v>85.064935064935071</v>
      </c>
      <c r="AD16" s="132">
        <v>87.500000000000014</v>
      </c>
      <c r="AE16" s="132">
        <v>88.461538461538467</v>
      </c>
      <c r="AF16" s="128">
        <v>92.187500000000014</v>
      </c>
      <c r="AG16" s="126">
        <v>73.913043478260889</v>
      </c>
      <c r="AH16" s="126">
        <v>62.85714285714284</v>
      </c>
      <c r="AI16" s="133">
        <v>57.894736842105267</v>
      </c>
      <c r="AJ16" s="133">
        <v>69.536423841059616</v>
      </c>
      <c r="AK16" s="128">
        <v>76.978417266187051</v>
      </c>
      <c r="AL16" s="128">
        <v>68.71165644171775</v>
      </c>
      <c r="AM16" s="128">
        <v>72.602739726027423</v>
      </c>
      <c r="AN16" s="128">
        <v>59.090909090909086</v>
      </c>
      <c r="AO16" s="128">
        <v>75.510204081632679</v>
      </c>
      <c r="AP16" s="128">
        <v>73.758865248226954</v>
      </c>
      <c r="AQ16" s="128">
        <v>63.681592039801025</v>
      </c>
      <c r="AR16" s="128">
        <v>63.870967741935466</v>
      </c>
      <c r="AS16" s="128">
        <v>57.14285714285716</v>
      </c>
      <c r="AT16" s="128">
        <v>78.846153846153854</v>
      </c>
      <c r="AU16" s="128">
        <v>82.812499999999972</v>
      </c>
      <c r="AV16" s="128">
        <v>13.333333333333332</v>
      </c>
      <c r="AW16" s="128">
        <v>14.492753623188401</v>
      </c>
      <c r="AX16" s="132">
        <v>10.526315789473683</v>
      </c>
      <c r="AY16" s="132">
        <v>17.449664429530202</v>
      </c>
      <c r="AZ16" s="132">
        <v>11.029411764705886</v>
      </c>
      <c r="BA16" s="132">
        <v>17.682926829268297</v>
      </c>
      <c r="BB16" s="128">
        <v>15.492957746478872</v>
      </c>
      <c r="BC16" s="132">
        <v>18.181818181818176</v>
      </c>
      <c r="BD16" s="132">
        <v>12.500000000000004</v>
      </c>
      <c r="BE16" s="132">
        <v>14.999999999999995</v>
      </c>
      <c r="BF16" s="132">
        <v>19.19191919191919</v>
      </c>
      <c r="BG16" s="128">
        <v>18.300653594771248</v>
      </c>
      <c r="BH16" s="121">
        <v>10.714285714285715</v>
      </c>
      <c r="BI16" s="121">
        <v>11.538461538461542</v>
      </c>
      <c r="BJ16" s="121">
        <v>6.2500000000000009</v>
      </c>
      <c r="BK16" s="121">
        <v>8.8888888888888875</v>
      </c>
      <c r="BL16" s="128">
        <v>2.8985507246376812</v>
      </c>
      <c r="BM16" s="121">
        <v>6.578947368421054</v>
      </c>
      <c r="BN16" s="114">
        <v>12.080536912751676</v>
      </c>
      <c r="BO16" s="114">
        <v>8.0882352941176503</v>
      </c>
      <c r="BP16" s="114">
        <v>9.7560975609756184</v>
      </c>
      <c r="BQ16" s="128">
        <v>5.6338028169014072</v>
      </c>
      <c r="BR16" s="121">
        <v>10.769230769230772</v>
      </c>
      <c r="BS16" s="121">
        <v>6.25</v>
      </c>
      <c r="BT16" s="121">
        <v>7.1428571428571432</v>
      </c>
      <c r="BU16" s="128">
        <v>13.636363636363637</v>
      </c>
      <c r="BV16" s="121">
        <v>12.500000000000005</v>
      </c>
      <c r="BW16" s="121">
        <v>7.2727272727272734</v>
      </c>
      <c r="BX16" s="121">
        <v>5.7692307692307701</v>
      </c>
      <c r="BY16" s="128">
        <v>6.25</v>
      </c>
      <c r="BZ16" s="121">
        <v>70.108695652173907</v>
      </c>
      <c r="CA16" s="121">
        <v>74.647887323943664</v>
      </c>
      <c r="CB16" s="121">
        <v>76.315789473684191</v>
      </c>
      <c r="CC16" s="128">
        <v>72.483221476510096</v>
      </c>
      <c r="CD16" s="121">
        <v>73.913043478260846</v>
      </c>
      <c r="CE16" s="121">
        <v>74.390243902439053</v>
      </c>
      <c r="CF16" s="121">
        <v>80.821917808219197</v>
      </c>
      <c r="CG16" s="128">
        <v>65.151515151515142</v>
      </c>
      <c r="CH16" s="121">
        <v>61.702127659574451</v>
      </c>
      <c r="CI16" s="121">
        <v>70.714285714285722</v>
      </c>
      <c r="CJ16" s="121">
        <v>78.999999999999986</v>
      </c>
      <c r="CK16" s="121">
        <v>73.548387096774178</v>
      </c>
      <c r="CL16" s="121">
        <v>69.642857142857153</v>
      </c>
      <c r="CM16" s="121">
        <v>73.07692307692308</v>
      </c>
      <c r="CN16" s="121">
        <v>75</v>
      </c>
      <c r="CO16" s="121" t="s">
        <v>286</v>
      </c>
      <c r="CP16" s="128" t="s">
        <v>286</v>
      </c>
      <c r="CQ16" s="121" t="s">
        <v>286</v>
      </c>
      <c r="CR16" s="121">
        <v>39.864864864864863</v>
      </c>
      <c r="CS16" s="114">
        <v>36.956521739130423</v>
      </c>
      <c r="CT16" s="114">
        <v>41.717791411042938</v>
      </c>
      <c r="CU16" s="128">
        <v>74.999999999999986</v>
      </c>
      <c r="CV16" s="121">
        <v>24.242424242424253</v>
      </c>
      <c r="CW16" s="121">
        <v>36.170212765957459</v>
      </c>
      <c r="CX16" s="114">
        <v>77.142857142857167</v>
      </c>
      <c r="CY16" s="114">
        <v>36.363636363636381</v>
      </c>
      <c r="CZ16" s="128">
        <v>40.645161290322577</v>
      </c>
      <c r="DA16" s="121">
        <v>73.214285714285722</v>
      </c>
      <c r="DB16" s="121">
        <v>53.846153846153847</v>
      </c>
      <c r="DC16" s="114">
        <v>64.062500000000014</v>
      </c>
      <c r="DD16" s="114">
        <v>66.47727272727272</v>
      </c>
      <c r="DE16" s="128">
        <v>72.463768115942031</v>
      </c>
      <c r="DF16" s="121">
        <v>44.736842105263158</v>
      </c>
      <c r="DG16" s="121">
        <v>58.50340136054421</v>
      </c>
      <c r="DH16" s="114">
        <v>65.92592592592591</v>
      </c>
      <c r="DI16" s="114">
        <v>53.987730061349701</v>
      </c>
      <c r="DJ16" s="128">
        <v>83.333333333333329</v>
      </c>
      <c r="DK16" s="121">
        <v>48.437499999999993</v>
      </c>
      <c r="DL16" s="121">
        <v>59.574468085106389</v>
      </c>
      <c r="DM16" s="121">
        <v>68.613138686131364</v>
      </c>
      <c r="DN16" s="121">
        <v>55.999999999999986</v>
      </c>
      <c r="DO16" s="128">
        <v>56.578947368421055</v>
      </c>
      <c r="DP16" s="121">
        <v>75.000000000000014</v>
      </c>
      <c r="DQ16" s="121">
        <v>71.15384615384616</v>
      </c>
      <c r="DR16" s="121">
        <v>62.903225806451594</v>
      </c>
      <c r="DS16" s="121" t="s">
        <v>286</v>
      </c>
      <c r="DT16" s="128" t="s">
        <v>286</v>
      </c>
      <c r="DU16" s="131" t="s">
        <v>286</v>
      </c>
      <c r="DV16" s="131">
        <v>48.630136986301395</v>
      </c>
      <c r="DW16" s="114">
        <v>28.260869565217401</v>
      </c>
      <c r="DX16" s="131">
        <v>30.061349693251522</v>
      </c>
      <c r="DY16" s="128">
        <v>68.493150684931479</v>
      </c>
      <c r="DZ16" s="128">
        <v>23.076923076923077</v>
      </c>
      <c r="EA16" s="128">
        <v>31.914893617021271</v>
      </c>
      <c r="EB16" s="128">
        <v>60.431654676258994</v>
      </c>
      <c r="EC16" s="128">
        <v>34.000000000000021</v>
      </c>
      <c r="ED16" s="128">
        <v>39.610389610389632</v>
      </c>
      <c r="EE16" s="128">
        <v>61.818181818181841</v>
      </c>
      <c r="EF16" s="128">
        <v>51.923076923076913</v>
      </c>
      <c r="EG16" s="128">
        <v>55.555555555555564</v>
      </c>
      <c r="EH16" s="128" t="s">
        <v>286</v>
      </c>
      <c r="EI16" s="128" t="s">
        <v>286</v>
      </c>
      <c r="EJ16" s="128" t="s">
        <v>286</v>
      </c>
      <c r="EK16" s="128">
        <v>80.952380952381006</v>
      </c>
      <c r="EL16" s="121">
        <v>85.507246376811608</v>
      </c>
      <c r="EM16" s="121">
        <v>85.276073619631902</v>
      </c>
      <c r="EN16" s="121">
        <v>93.055555555555557</v>
      </c>
      <c r="EO16" s="121">
        <v>71.874999999999986</v>
      </c>
      <c r="EP16" s="128">
        <v>74.468085106383</v>
      </c>
      <c r="EQ16" s="121">
        <v>94.326241134751839</v>
      </c>
      <c r="ER16" s="121">
        <v>87.437185929648223</v>
      </c>
      <c r="ES16" s="121">
        <v>89.032258064516128</v>
      </c>
      <c r="ET16" s="121">
        <v>94.642857142857167</v>
      </c>
      <c r="EU16" s="128">
        <v>86.538461538461547</v>
      </c>
      <c r="EV16" s="121">
        <v>87.499999999999986</v>
      </c>
      <c r="EW16" s="121">
        <v>85.326086956521792</v>
      </c>
      <c r="EX16" s="121">
        <v>78.873239436619727</v>
      </c>
      <c r="EY16" s="121">
        <v>71.052631578947398</v>
      </c>
      <c r="EZ16" s="128">
        <v>87.755102040816354</v>
      </c>
      <c r="FA16" s="121">
        <v>76.811594202898547</v>
      </c>
      <c r="FB16" s="121">
        <v>76.543209876543202</v>
      </c>
      <c r="FC16" s="121">
        <v>100</v>
      </c>
      <c r="FD16" s="121">
        <v>67.692307692307665</v>
      </c>
      <c r="FE16" s="128">
        <v>65.957446808510639</v>
      </c>
      <c r="FF16" s="121">
        <v>97.122302158273385</v>
      </c>
      <c r="FG16" s="121">
        <v>74.371859296482427</v>
      </c>
      <c r="FH16" s="121">
        <v>79.354838709677395</v>
      </c>
      <c r="FI16" s="121">
        <v>87.500000000000014</v>
      </c>
      <c r="FJ16" s="128">
        <v>80.392156862745082</v>
      </c>
      <c r="FK16" s="121">
        <v>82.812499999999986</v>
      </c>
      <c r="FL16" s="121" t="s">
        <v>286</v>
      </c>
      <c r="FM16" s="121">
        <v>17.647058823529406</v>
      </c>
      <c r="FN16" s="121">
        <v>30.985915492957744</v>
      </c>
      <c r="FO16" s="128" t="s">
        <v>286</v>
      </c>
      <c r="FP16" s="121">
        <v>20.300751879699245</v>
      </c>
      <c r="FQ16" s="121">
        <v>48.076923076923073</v>
      </c>
      <c r="FR16" s="121" t="s">
        <v>286</v>
      </c>
      <c r="FS16" s="121">
        <v>22.580645161290324</v>
      </c>
      <c r="FT16" s="128">
        <v>40.909090909090892</v>
      </c>
      <c r="FU16" s="121" t="s">
        <v>286</v>
      </c>
      <c r="FV16" s="121">
        <v>18.367346938775505</v>
      </c>
      <c r="FW16" s="121">
        <v>57.534246575342486</v>
      </c>
      <c r="FX16" s="121" t="s">
        <v>286</v>
      </c>
      <c r="FY16" s="128">
        <v>18</v>
      </c>
      <c r="FZ16" s="121">
        <v>46.77419354838711</v>
      </c>
      <c r="GA16" s="121" t="s">
        <v>286</v>
      </c>
      <c r="GB16" s="121">
        <v>41.666666666666664</v>
      </c>
      <c r="GC16" s="121">
        <v>50</v>
      </c>
      <c r="GD16" s="128" t="s">
        <v>286</v>
      </c>
      <c r="GE16" s="121">
        <v>51.851851851851855</v>
      </c>
      <c r="GF16" s="121">
        <v>60.000000000000007</v>
      </c>
      <c r="GG16" s="121" t="s">
        <v>286</v>
      </c>
      <c r="GH16" s="121">
        <v>23.076923076923077</v>
      </c>
      <c r="GI16" s="128">
        <v>38.8888888888889</v>
      </c>
      <c r="GJ16" s="121" t="s">
        <v>286</v>
      </c>
      <c r="GK16" s="121">
        <v>41.666666666666643</v>
      </c>
      <c r="GL16" s="121">
        <v>40.243902439024374</v>
      </c>
      <c r="GM16" s="130" t="s">
        <v>286</v>
      </c>
      <c r="GN16" s="128">
        <v>44.444444444444443</v>
      </c>
      <c r="GO16" s="121">
        <v>41.379310344827587</v>
      </c>
      <c r="GP16" s="121" t="s">
        <v>286</v>
      </c>
      <c r="GQ16" s="121">
        <v>50</v>
      </c>
      <c r="GR16" s="121">
        <v>68.181818181818201</v>
      </c>
      <c r="GS16" s="128" t="s">
        <v>286</v>
      </c>
      <c r="GT16" s="121">
        <v>44.44444444444445</v>
      </c>
      <c r="GU16" s="121">
        <v>64.000000000000014</v>
      </c>
      <c r="GV16" s="121" t="s">
        <v>286</v>
      </c>
      <c r="GW16" s="121">
        <v>15.384615384615385</v>
      </c>
      <c r="GX16" s="128">
        <v>55.555555555555564</v>
      </c>
      <c r="GY16" s="128" t="s">
        <v>286</v>
      </c>
      <c r="GZ16" s="128">
        <v>47.2222222222222</v>
      </c>
      <c r="HA16" s="128">
        <v>61.445783132530138</v>
      </c>
      <c r="HB16" s="128" t="s">
        <v>286</v>
      </c>
      <c r="HC16" s="128">
        <v>66.666666666666671</v>
      </c>
      <c r="HD16" s="128">
        <v>62.068965517241374</v>
      </c>
      <c r="HE16" s="128" t="s">
        <v>286</v>
      </c>
      <c r="HF16" s="128">
        <v>33.333333333333336</v>
      </c>
      <c r="HG16" s="128">
        <v>55.000000000000014</v>
      </c>
      <c r="HH16" s="128" t="s">
        <v>286</v>
      </c>
      <c r="HI16" s="128">
        <v>50</v>
      </c>
      <c r="HJ16" s="128">
        <v>71.621621621621628</v>
      </c>
      <c r="HK16" s="128" t="s">
        <v>286</v>
      </c>
      <c r="HL16" s="121">
        <v>0</v>
      </c>
      <c r="HM16" s="121">
        <v>33.333333333333336</v>
      </c>
      <c r="HN16" s="121" t="s">
        <v>286</v>
      </c>
      <c r="HO16" s="121">
        <v>32.258064516129039</v>
      </c>
      <c r="HP16" s="128">
        <v>58.750000000000007</v>
      </c>
      <c r="HQ16" s="121" t="s">
        <v>286</v>
      </c>
      <c r="HR16" s="121">
        <v>33.333333333333336</v>
      </c>
      <c r="HS16" s="121">
        <v>56.000000000000007</v>
      </c>
      <c r="HT16" s="129" t="s">
        <v>286</v>
      </c>
      <c r="HU16" s="128">
        <v>50</v>
      </c>
      <c r="HV16" s="114">
        <v>38.095238095238095</v>
      </c>
      <c r="HW16" s="114" t="s">
        <v>286</v>
      </c>
      <c r="HX16" s="114">
        <v>50</v>
      </c>
      <c r="HY16" s="114">
        <v>38.666666666666664</v>
      </c>
      <c r="HZ16" s="114" t="s">
        <v>286</v>
      </c>
      <c r="IA16" s="114">
        <v>23.076923076923077</v>
      </c>
      <c r="IB16" s="114">
        <v>16.666666666666671</v>
      </c>
      <c r="IC16" s="114" t="s">
        <v>286</v>
      </c>
      <c r="ID16" s="114">
        <v>69.696969696969703</v>
      </c>
      <c r="IE16" s="114">
        <v>53.658536585365873</v>
      </c>
      <c r="IF16" s="114" t="s">
        <v>286</v>
      </c>
      <c r="IG16" s="114">
        <v>55.555555555555557</v>
      </c>
      <c r="IH16" s="114">
        <v>57.692307692307708</v>
      </c>
      <c r="II16" s="114" t="s">
        <v>286</v>
      </c>
      <c r="IJ16" s="114">
        <v>63.636363636363633</v>
      </c>
      <c r="IK16" s="114">
        <v>59.090909090909086</v>
      </c>
      <c r="IL16" s="114" t="s">
        <v>286</v>
      </c>
      <c r="IM16" s="114">
        <v>81.481481481481481</v>
      </c>
      <c r="IN16" s="114">
        <v>53.424657534246585</v>
      </c>
      <c r="IO16" s="114" t="s">
        <v>286</v>
      </c>
      <c r="IP16" s="114">
        <v>35.714285714285722</v>
      </c>
      <c r="IQ16" s="114">
        <v>38.888888888888893</v>
      </c>
      <c r="IR16" s="114" t="s">
        <v>286</v>
      </c>
      <c r="IS16" s="114">
        <v>74.285714285714292</v>
      </c>
      <c r="IT16" s="114">
        <v>70.731707317073159</v>
      </c>
      <c r="IU16" s="114" t="s">
        <v>286</v>
      </c>
      <c r="IV16" s="114">
        <v>77.777777777777771</v>
      </c>
      <c r="IW16" s="114">
        <v>57.142857142857146</v>
      </c>
      <c r="IX16" s="150" t="s">
        <v>1715</v>
      </c>
      <c r="IY16" s="150" t="s">
        <v>1714</v>
      </c>
      <c r="IZ16" s="150" t="s">
        <v>1713</v>
      </c>
      <c r="JA16" s="150" t="s">
        <v>1714</v>
      </c>
      <c r="JB16" s="155" t="s">
        <v>1713</v>
      </c>
      <c r="JC16" s="114" t="s">
        <v>286</v>
      </c>
      <c r="JD16" s="114" t="s">
        <v>286</v>
      </c>
      <c r="JE16" s="114" t="s">
        <v>286</v>
      </c>
      <c r="JF16" s="114" t="str">
        <f t="shared" si="19"/>
        <v>--</v>
      </c>
      <c r="JG16" s="114" t="str">
        <f t="shared" si="19"/>
        <v>--</v>
      </c>
      <c r="JH16" s="114" t="str">
        <f t="shared" si="19"/>
        <v>--</v>
      </c>
      <c r="JI16" s="114" t="str">
        <f t="shared" si="19"/>
        <v>--</v>
      </c>
      <c r="JJ16" s="114" t="str">
        <f t="shared" si="19"/>
        <v>--</v>
      </c>
      <c r="JK16" s="114" t="str">
        <f t="shared" si="19"/>
        <v>--</v>
      </c>
      <c r="JL16" s="114" t="str">
        <f t="shared" si="19"/>
        <v>--</v>
      </c>
      <c r="JM16" s="114" t="str">
        <f t="shared" si="19"/>
        <v>--</v>
      </c>
      <c r="JN16" s="114" t="str">
        <f t="shared" si="19"/>
        <v>--</v>
      </c>
      <c r="JO16" s="114" t="str">
        <f t="shared" si="19"/>
        <v>--</v>
      </c>
      <c r="JP16" s="114" t="str">
        <f t="shared" si="20"/>
        <v>--</v>
      </c>
      <c r="JQ16" s="114" t="str">
        <f t="shared" si="20"/>
        <v>--</v>
      </c>
      <c r="JR16" s="114" t="str">
        <f t="shared" si="20"/>
        <v>--</v>
      </c>
      <c r="JS16" s="114" t="str">
        <f t="shared" si="20"/>
        <v>--</v>
      </c>
      <c r="JT16" s="114" t="str">
        <f t="shared" si="20"/>
        <v>--</v>
      </c>
      <c r="JU16" s="114" t="str">
        <f t="shared" si="20"/>
        <v>--</v>
      </c>
      <c r="JV16" s="114" t="str">
        <f t="shared" si="20"/>
        <v>--</v>
      </c>
      <c r="JW16" s="114" t="str">
        <f t="shared" si="20"/>
        <v>--</v>
      </c>
      <c r="JX16" s="114" t="str">
        <f t="shared" si="20"/>
        <v>--</v>
      </c>
      <c r="JY16" s="114" t="str">
        <f t="shared" si="20"/>
        <v>--</v>
      </c>
      <c r="JZ16" s="114" t="str">
        <f t="shared" si="21"/>
        <v>--</v>
      </c>
      <c r="KA16" s="114" t="str">
        <f t="shared" si="21"/>
        <v>--</v>
      </c>
      <c r="KB16" s="114" t="str">
        <f t="shared" si="21"/>
        <v>--</v>
      </c>
      <c r="KC16" s="114" t="str">
        <f t="shared" si="21"/>
        <v>--</v>
      </c>
      <c r="KD16" s="114" t="str">
        <f t="shared" si="21"/>
        <v>--</v>
      </c>
      <c r="KE16" s="114" t="str">
        <f t="shared" si="21"/>
        <v>--</v>
      </c>
      <c r="KF16" s="114" t="str">
        <f t="shared" si="21"/>
        <v>--</v>
      </c>
      <c r="KG16" s="114" t="str">
        <f t="shared" si="21"/>
        <v>--</v>
      </c>
      <c r="KH16" s="114" t="str">
        <f t="shared" si="21"/>
        <v>--</v>
      </c>
      <c r="KI16" s="114" t="str">
        <f t="shared" si="21"/>
        <v>--</v>
      </c>
      <c r="KJ16" s="114" t="str">
        <f t="shared" si="22"/>
        <v>--</v>
      </c>
      <c r="KK16" s="114" t="str">
        <f t="shared" si="22"/>
        <v>--</v>
      </c>
      <c r="KL16" s="114" t="str">
        <f t="shared" si="22"/>
        <v>--</v>
      </c>
      <c r="KM16" s="114" t="str">
        <f t="shared" si="22"/>
        <v>--</v>
      </c>
      <c r="KN16" s="114" t="str">
        <f t="shared" si="22"/>
        <v>--</v>
      </c>
      <c r="KO16" s="114" t="str">
        <f t="shared" si="22"/>
        <v>--</v>
      </c>
      <c r="KP16" s="150" t="s">
        <v>1715</v>
      </c>
      <c r="KQ16" s="150" t="s">
        <v>1714</v>
      </c>
      <c r="KR16" s="150" t="s">
        <v>1713</v>
      </c>
      <c r="KS16" s="150" t="s">
        <v>1714</v>
      </c>
      <c r="KT16" s="155" t="s">
        <v>1713</v>
      </c>
      <c r="KU16" s="114" t="str">
        <f t="shared" si="18"/>
        <v>--</v>
      </c>
      <c r="KV16" s="114" t="str">
        <f t="shared" si="18"/>
        <v>--</v>
      </c>
      <c r="KW16" s="114" t="str">
        <f t="shared" si="18"/>
        <v>--</v>
      </c>
      <c r="KX16" s="114" t="str">
        <f t="shared" si="18"/>
        <v>--</v>
      </c>
      <c r="KY16" s="114" t="str">
        <f t="shared" si="18"/>
        <v>--</v>
      </c>
      <c r="KZ16" s="114" t="str">
        <f t="shared" si="23"/>
        <v>--</v>
      </c>
      <c r="LA16" s="114" t="str">
        <f t="shared" si="23"/>
        <v>--</v>
      </c>
      <c r="LB16" s="114" t="str">
        <f t="shared" si="23"/>
        <v>--</v>
      </c>
      <c r="LC16" s="114" t="str">
        <f t="shared" si="23"/>
        <v>--</v>
      </c>
      <c r="LD16" s="114" t="str">
        <f t="shared" si="23"/>
        <v>--</v>
      </c>
      <c r="LE16" s="225" t="str">
        <f>"--"</f>
        <v>--</v>
      </c>
      <c r="LF16" s="225" t="str">
        <f>"--"</f>
        <v>--</v>
      </c>
      <c r="LG16" s="225" t="str">
        <f>"--"</f>
        <v>--</v>
      </c>
      <c r="LH16" s="219">
        <v>89.743589743589695</v>
      </c>
      <c r="LI16" s="219">
        <v>87.5</v>
      </c>
      <c r="LJ16" s="219">
        <v>80.952380952381006</v>
      </c>
      <c r="LK16" s="225" t="str">
        <f>"--"</f>
        <v>--</v>
      </c>
      <c r="LL16" s="225" t="str">
        <f>"--"</f>
        <v>--</v>
      </c>
      <c r="LM16" s="225" t="str">
        <f>"--"</f>
        <v>--</v>
      </c>
      <c r="LN16" s="219">
        <v>82.051282051282001</v>
      </c>
      <c r="LO16" s="219">
        <v>72.5</v>
      </c>
      <c r="LP16" s="219">
        <v>78.571428571428598</v>
      </c>
      <c r="LQ16" s="225" t="str">
        <f>"--"</f>
        <v>--</v>
      </c>
      <c r="LR16" s="225" t="str">
        <f>"--"</f>
        <v>--</v>
      </c>
      <c r="LS16" s="225" t="str">
        <f>"--"</f>
        <v>--</v>
      </c>
      <c r="LT16" s="219">
        <v>84.615384615384599</v>
      </c>
      <c r="LU16" s="219">
        <v>77.7777777777778</v>
      </c>
      <c r="LV16" s="219">
        <v>78.048780487804905</v>
      </c>
      <c r="LW16" s="225" t="str">
        <f>"--"</f>
        <v>--</v>
      </c>
      <c r="LX16" s="225" t="str">
        <f>"--"</f>
        <v>--</v>
      </c>
      <c r="LY16" s="225" t="str">
        <f>"--"</f>
        <v>--</v>
      </c>
      <c r="LZ16" s="219">
        <v>56.410256410256402</v>
      </c>
      <c r="MA16" s="219">
        <v>47.2222222222222</v>
      </c>
      <c r="MB16" s="219">
        <v>51.219512195122</v>
      </c>
      <c r="MC16" s="225" t="str">
        <f>"--"</f>
        <v>--</v>
      </c>
      <c r="MD16" s="225" t="str">
        <f>"--"</f>
        <v>--</v>
      </c>
      <c r="ME16" s="225" t="str">
        <f>"--"</f>
        <v>--</v>
      </c>
      <c r="MF16" s="219">
        <v>89.743589743589695</v>
      </c>
      <c r="MG16" s="219">
        <v>83.3333333333333</v>
      </c>
      <c r="MH16" s="219">
        <v>78.048780487804905</v>
      </c>
      <c r="MI16" s="225" t="str">
        <f>"--"</f>
        <v>--</v>
      </c>
      <c r="MJ16" s="225" t="str">
        <f>"--"</f>
        <v>--</v>
      </c>
      <c r="MK16" s="225" t="str">
        <f>"--"</f>
        <v>--</v>
      </c>
      <c r="ML16" s="219">
        <v>82.051282051282001</v>
      </c>
      <c r="MM16" s="219">
        <v>69.4444444444445</v>
      </c>
      <c r="MN16" s="219">
        <v>82.926829268292707</v>
      </c>
      <c r="MO16" s="128" t="str">
        <f t="shared" si="5"/>
        <v>--</v>
      </c>
      <c r="MP16" s="225" t="str">
        <f>"--"</f>
        <v>--</v>
      </c>
      <c r="MQ16" s="225" t="str">
        <f>"--"</f>
        <v>--</v>
      </c>
      <c r="MR16" s="128" t="str">
        <f t="shared" si="6"/>
        <v>--</v>
      </c>
      <c r="MS16" s="219">
        <v>5.71428571428571</v>
      </c>
      <c r="MT16" s="219">
        <v>27.5</v>
      </c>
      <c r="MU16" s="128" t="str">
        <f t="shared" si="7"/>
        <v>--</v>
      </c>
      <c r="MV16" s="225" t="str">
        <f>"--"</f>
        <v>--</v>
      </c>
      <c r="MW16" s="225" t="str">
        <f>"--"</f>
        <v>--</v>
      </c>
      <c r="MX16" s="128" t="str">
        <f t="shared" si="8"/>
        <v>--</v>
      </c>
      <c r="MY16" s="219">
        <v>50</v>
      </c>
      <c r="MZ16" s="219">
        <v>63.636363636363598</v>
      </c>
      <c r="NA16" s="128" t="str">
        <f t="shared" si="9"/>
        <v>--</v>
      </c>
      <c r="NB16" s="225" t="str">
        <f>"--"</f>
        <v>--</v>
      </c>
      <c r="NC16" s="225" t="str">
        <f>"--"</f>
        <v>--</v>
      </c>
      <c r="ND16" s="128" t="str">
        <f t="shared" si="10"/>
        <v>--</v>
      </c>
      <c r="NE16" s="219">
        <v>50</v>
      </c>
      <c r="NF16" s="219">
        <v>81.818181818181799</v>
      </c>
      <c r="NG16" s="128" t="str">
        <f t="shared" si="11"/>
        <v>--</v>
      </c>
      <c r="NH16" s="225" t="str">
        <f>"--"</f>
        <v>--</v>
      </c>
      <c r="NI16" s="225" t="str">
        <f>"--"</f>
        <v>--</v>
      </c>
      <c r="NJ16" s="128" t="str">
        <f t="shared" si="12"/>
        <v>--</v>
      </c>
      <c r="NK16" s="219">
        <v>50</v>
      </c>
      <c r="NL16" s="219">
        <v>81.818181818181799</v>
      </c>
      <c r="NM16" s="220">
        <v>97.297297297297305</v>
      </c>
      <c r="NN16" s="224" t="str">
        <f>"--"</f>
        <v>--</v>
      </c>
      <c r="NO16" s="220">
        <v>86.1111111111111</v>
      </c>
      <c r="NP16" s="224" t="str">
        <f>"--"</f>
        <v>--</v>
      </c>
      <c r="NQ16" s="220">
        <v>86.1111111111111</v>
      </c>
      <c r="NR16" s="224" t="str">
        <f>"--"</f>
        <v>--</v>
      </c>
      <c r="NS16" s="220">
        <v>88.8888888888889</v>
      </c>
      <c r="NT16" s="224" t="str">
        <f>"--"</f>
        <v>--</v>
      </c>
      <c r="NU16" s="220">
        <v>94.4444444444444</v>
      </c>
      <c r="NV16" s="224" t="str">
        <f>"--"</f>
        <v>--</v>
      </c>
      <c r="NW16" s="220">
        <v>91.6666666666667</v>
      </c>
      <c r="NX16" s="224" t="str">
        <f>"--"</f>
        <v>--</v>
      </c>
      <c r="NY16" s="128" t="str">
        <f t="shared" si="24"/>
        <v>--</v>
      </c>
      <c r="NZ16" s="128" t="str">
        <f t="shared" si="24"/>
        <v>--</v>
      </c>
      <c r="OA16" s="128" t="str">
        <f t="shared" si="24"/>
        <v>--</v>
      </c>
      <c r="OB16" s="128" t="str">
        <f t="shared" si="24"/>
        <v>--</v>
      </c>
      <c r="OC16" s="128" t="str">
        <f t="shared" si="24"/>
        <v>--</v>
      </c>
      <c r="OD16" s="128" t="str">
        <f t="shared" si="24"/>
        <v>--</v>
      </c>
      <c r="OE16" s="128" t="str">
        <f t="shared" si="24"/>
        <v>--</v>
      </c>
      <c r="OF16" s="128" t="str">
        <f t="shared" si="24"/>
        <v>--</v>
      </c>
      <c r="OG16" s="222">
        <v>66.6666666666667</v>
      </c>
      <c r="OH16" s="221" t="str">
        <f>"--"</f>
        <v>--</v>
      </c>
      <c r="OI16" s="221" t="str">
        <f>"--"</f>
        <v>--</v>
      </c>
      <c r="OJ16" s="221" t="str">
        <f>"--"</f>
        <v>--</v>
      </c>
      <c r="OK16" s="221" t="str">
        <f>"--"</f>
        <v>--</v>
      </c>
      <c r="OL16" s="222">
        <v>58.974358974358999</v>
      </c>
      <c r="OM16" s="222">
        <v>55.5555555555556</v>
      </c>
      <c r="ON16" s="222">
        <v>48.780487804878</v>
      </c>
      <c r="OO16" s="114" t="s">
        <v>1713</v>
      </c>
      <c r="OP16" s="114" t="s">
        <v>1713</v>
      </c>
      <c r="OQ16" s="300">
        <v>69.444444444444457</v>
      </c>
      <c r="OR16" s="221" t="str">
        <f t="shared" ref="OR16:OU16" si="25">"--"</f>
        <v>--</v>
      </c>
      <c r="OS16" s="221" t="str">
        <f t="shared" si="25"/>
        <v>--</v>
      </c>
      <c r="OT16" s="221" t="str">
        <f t="shared" si="25"/>
        <v>--</v>
      </c>
      <c r="OU16" s="221" t="str">
        <f t="shared" si="25"/>
        <v>--</v>
      </c>
      <c r="OV16" s="300">
        <v>69.230769230769226</v>
      </c>
      <c r="OW16" s="300">
        <v>66.666666666666686</v>
      </c>
      <c r="OX16" s="300">
        <v>78.048780487804891</v>
      </c>
      <c r="OZ16" s="380">
        <v>78.030303030303074</v>
      </c>
      <c r="PA16" s="381">
        <v>71.942446043165418</v>
      </c>
      <c r="PB16" s="381">
        <v>76.000000000000028</v>
      </c>
      <c r="PC16" s="381">
        <v>57.894736842105296</v>
      </c>
      <c r="PD16" s="380">
        <v>70.454545454545496</v>
      </c>
      <c r="PE16" s="381">
        <v>38.571428571428577</v>
      </c>
      <c r="PF16" s="381">
        <v>43.333333333333343</v>
      </c>
      <c r="PG16" s="381">
        <v>33.68421052631578</v>
      </c>
      <c r="PH16" s="380">
        <v>54.545454545454547</v>
      </c>
      <c r="PI16" s="381">
        <v>34.999999999999986</v>
      </c>
      <c r="PJ16" s="381">
        <v>36.666666666666664</v>
      </c>
      <c r="PK16" s="381">
        <v>32.631578947368432</v>
      </c>
      <c r="PL16" s="380">
        <v>88.805970149253739</v>
      </c>
      <c r="PM16" s="381">
        <v>80.714285714285737</v>
      </c>
      <c r="PN16" s="381">
        <v>84.768211920529765</v>
      </c>
      <c r="PO16" s="381">
        <v>74.736842105263165</v>
      </c>
      <c r="PP16" s="380">
        <v>84.210526315789494</v>
      </c>
      <c r="PQ16" s="381">
        <v>73.571428571428584</v>
      </c>
      <c r="PR16" s="381">
        <v>69.53642384105963</v>
      </c>
      <c r="PS16" s="381">
        <v>61.702127659574472</v>
      </c>
      <c r="PT16" s="378" t="str">
        <f t="shared" si="14"/>
        <v>--</v>
      </c>
      <c r="PU16" s="378" t="str">
        <f t="shared" si="14"/>
        <v>--</v>
      </c>
      <c r="PV16" s="381">
        <v>16.000000000000004</v>
      </c>
      <c r="PW16" s="381">
        <v>53.191489361702153</v>
      </c>
      <c r="PX16" s="378" t="str">
        <f t="shared" si="15"/>
        <v>--</v>
      </c>
      <c r="PY16" s="378" t="str">
        <f t="shared" si="15"/>
        <v>--</v>
      </c>
      <c r="PZ16" s="381">
        <v>58.333333333333343</v>
      </c>
      <c r="QA16" s="381">
        <v>54.000000000000007</v>
      </c>
      <c r="QB16" s="378" t="str">
        <f t="shared" si="16"/>
        <v>--</v>
      </c>
      <c r="QC16" s="378" t="str">
        <f t="shared" si="16"/>
        <v>--</v>
      </c>
      <c r="QD16" s="381">
        <v>62.499999999999993</v>
      </c>
      <c r="QE16" s="381">
        <v>67.346938775510239</v>
      </c>
      <c r="QF16" s="378" t="str">
        <f t="shared" si="17"/>
        <v>--</v>
      </c>
      <c r="QG16" s="378" t="str">
        <f t="shared" si="17"/>
        <v>--</v>
      </c>
      <c r="QH16" s="381">
        <v>66.666666666666671</v>
      </c>
      <c r="QI16" s="381">
        <v>56.000000000000007</v>
      </c>
      <c r="QJ16" s="161" t="s">
        <v>2655</v>
      </c>
    </row>
    <row r="17" spans="1:452" x14ac:dyDescent="0.25">
      <c r="A17" s="114">
        <v>13</v>
      </c>
      <c r="B17" s="93" t="s">
        <v>13</v>
      </c>
      <c r="C17" s="126">
        <v>42.153284671532866</v>
      </c>
      <c r="D17" s="126">
        <v>34.65553235908142</v>
      </c>
      <c r="E17" s="126">
        <v>40.191387559808639</v>
      </c>
      <c r="F17" s="126">
        <v>53.504273504273542</v>
      </c>
      <c r="G17" s="126">
        <v>37.61261261261258</v>
      </c>
      <c r="H17" s="126">
        <v>39.498432601880893</v>
      </c>
      <c r="I17" s="126" t="s">
        <v>286</v>
      </c>
      <c r="J17" s="126" t="str">
        <f>"--"</f>
        <v>--</v>
      </c>
      <c r="K17" s="126" t="str">
        <f>"--"</f>
        <v>--</v>
      </c>
      <c r="L17" s="126">
        <v>66.666666666666686</v>
      </c>
      <c r="M17" s="128">
        <v>56.540084388185647</v>
      </c>
      <c r="N17" s="128">
        <v>53.658536585365837</v>
      </c>
      <c r="O17" s="128">
        <v>72.881355932203377</v>
      </c>
      <c r="P17" s="128">
        <v>64.682539682539726</v>
      </c>
      <c r="Q17" s="128">
        <v>62.532981530343051</v>
      </c>
      <c r="R17" s="128">
        <v>88.868613138686086</v>
      </c>
      <c r="S17" s="128">
        <v>79.545454545454476</v>
      </c>
      <c r="T17" s="128">
        <v>84.834123222748843</v>
      </c>
      <c r="U17" s="128">
        <v>89.365351629502598</v>
      </c>
      <c r="V17" s="128">
        <v>82.275711159737469</v>
      </c>
      <c r="W17" s="128">
        <v>83.870967741935502</v>
      </c>
      <c r="X17" s="128" t="s">
        <v>286</v>
      </c>
      <c r="Y17" s="128" t="str">
        <f>"--"</f>
        <v>--</v>
      </c>
      <c r="Z17" s="128" t="str">
        <f>"--"</f>
        <v>--</v>
      </c>
      <c r="AA17" s="128">
        <v>87.52327746741156</v>
      </c>
      <c r="AB17" s="132">
        <v>78.323108384458038</v>
      </c>
      <c r="AC17" s="132">
        <v>82.808022922636098</v>
      </c>
      <c r="AD17" s="132">
        <v>87.451737451737372</v>
      </c>
      <c r="AE17" s="132">
        <v>78.735632183908095</v>
      </c>
      <c r="AF17" s="128">
        <v>82.957393483709438</v>
      </c>
      <c r="AG17" s="126">
        <v>67.759562841530055</v>
      </c>
      <c r="AH17" s="126">
        <v>63.449691991786509</v>
      </c>
      <c r="AI17" s="133">
        <v>61.971830985915496</v>
      </c>
      <c r="AJ17" s="133">
        <v>72.013651877133015</v>
      </c>
      <c r="AK17" s="128">
        <v>62.882096069869021</v>
      </c>
      <c r="AL17" s="128">
        <v>61.876832844574771</v>
      </c>
      <c r="AM17" s="128" t="s">
        <v>286</v>
      </c>
      <c r="AN17" s="128" t="str">
        <f>"--"</f>
        <v>--</v>
      </c>
      <c r="AO17" s="128" t="str">
        <f>"--"</f>
        <v>--</v>
      </c>
      <c r="AP17" s="128">
        <v>73.394495412844023</v>
      </c>
      <c r="AQ17" s="128">
        <v>63.374485596707814</v>
      </c>
      <c r="AR17" s="128">
        <v>70.571428571428598</v>
      </c>
      <c r="AS17" s="128">
        <v>68.714011516314727</v>
      </c>
      <c r="AT17" s="128">
        <v>68.511450381679467</v>
      </c>
      <c r="AU17" s="128">
        <v>67.910447761193993</v>
      </c>
      <c r="AV17" s="128">
        <v>17.625231910946205</v>
      </c>
      <c r="AW17" s="128">
        <v>18.200836820083694</v>
      </c>
      <c r="AX17" s="132">
        <v>19.617224880382778</v>
      </c>
      <c r="AY17" s="132">
        <v>14.96478873239437</v>
      </c>
      <c r="AZ17" s="132">
        <v>18.708240534521178</v>
      </c>
      <c r="BA17" s="132">
        <v>23.423423423423412</v>
      </c>
      <c r="BB17" s="128" t="s">
        <v>286</v>
      </c>
      <c r="BC17" s="132" t="str">
        <f>"--"</f>
        <v>--</v>
      </c>
      <c r="BD17" s="132" t="str">
        <f>"--"</f>
        <v>--</v>
      </c>
      <c r="BE17" s="132">
        <v>12.474849094567414</v>
      </c>
      <c r="BF17" s="132">
        <v>19.354838709677431</v>
      </c>
      <c r="BG17" s="128">
        <v>20.634920634920633</v>
      </c>
      <c r="BH17" s="121">
        <v>15.127701375245584</v>
      </c>
      <c r="BI17" s="121">
        <v>19.512195121951233</v>
      </c>
      <c r="BJ17" s="121">
        <v>17.066666666666674</v>
      </c>
      <c r="BK17" s="121">
        <v>14.656771799628936</v>
      </c>
      <c r="BL17" s="128">
        <v>12.343096234309614</v>
      </c>
      <c r="BM17" s="121">
        <v>7.6555023923445011</v>
      </c>
      <c r="BN17" s="114">
        <v>13.556338028169009</v>
      </c>
      <c r="BO17" s="114">
        <v>13.140311804008906</v>
      </c>
      <c r="BP17" s="114">
        <v>13.513513513513525</v>
      </c>
      <c r="BQ17" s="128" t="s">
        <v>286</v>
      </c>
      <c r="BR17" s="121" t="str">
        <f>"--"</f>
        <v>--</v>
      </c>
      <c r="BS17" s="121" t="str">
        <f>"--"</f>
        <v>--</v>
      </c>
      <c r="BT17" s="121">
        <v>8.8888888888888946</v>
      </c>
      <c r="BU17" s="128">
        <v>13.948497854077248</v>
      </c>
      <c r="BV17" s="121">
        <v>14.012738853503176</v>
      </c>
      <c r="BW17" s="121">
        <v>8.8408644400785867</v>
      </c>
      <c r="BX17" s="121">
        <v>12.92929292929294</v>
      </c>
      <c r="BY17" s="128">
        <v>13.903743315508018</v>
      </c>
      <c r="BZ17" s="121">
        <v>69.541284403669721</v>
      </c>
      <c r="CA17" s="121">
        <v>75.681341719077608</v>
      </c>
      <c r="CB17" s="121">
        <v>77.777777777777786</v>
      </c>
      <c r="CC17" s="128">
        <v>69.775474956822123</v>
      </c>
      <c r="CD17" s="121">
        <v>67.467248908296881</v>
      </c>
      <c r="CE17" s="121">
        <v>73.511904761904773</v>
      </c>
      <c r="CF17" s="121" t="s">
        <v>286</v>
      </c>
      <c r="CG17" s="128" t="str">
        <f>"--"</f>
        <v>--</v>
      </c>
      <c r="CH17" s="121" t="str">
        <f>"--"</f>
        <v>--</v>
      </c>
      <c r="CI17" s="121">
        <v>75.572519083969553</v>
      </c>
      <c r="CJ17" s="121">
        <v>68.210526315789409</v>
      </c>
      <c r="CK17" s="121">
        <v>76.363636363636374</v>
      </c>
      <c r="CL17" s="121">
        <v>74.61538461538467</v>
      </c>
      <c r="CM17" s="121">
        <v>77.137176938369862</v>
      </c>
      <c r="CN17" s="121">
        <v>74.142480211081832</v>
      </c>
      <c r="CO17" s="121" t="s">
        <v>286</v>
      </c>
      <c r="CP17" s="128" t="s">
        <v>286</v>
      </c>
      <c r="CQ17" s="121" t="s">
        <v>286</v>
      </c>
      <c r="CR17" s="121">
        <v>56.920415224913476</v>
      </c>
      <c r="CS17" s="114">
        <v>29.824561403508749</v>
      </c>
      <c r="CT17" s="114">
        <v>34.626865671641781</v>
      </c>
      <c r="CU17" s="128" t="s">
        <v>286</v>
      </c>
      <c r="CV17" s="121" t="str">
        <f>"--"</f>
        <v>--</v>
      </c>
      <c r="CW17" s="121" t="str">
        <f>"--"</f>
        <v>--</v>
      </c>
      <c r="CX17" s="114">
        <v>62.476190476190482</v>
      </c>
      <c r="CY17" s="114">
        <v>33.68421052631578</v>
      </c>
      <c r="CZ17" s="128">
        <v>44.712990936555876</v>
      </c>
      <c r="DA17" s="121">
        <v>60.231660231660221</v>
      </c>
      <c r="DB17" s="121">
        <v>44.333996023856855</v>
      </c>
      <c r="DC17" s="114">
        <v>43.650793650793645</v>
      </c>
      <c r="DD17" s="114">
        <v>55.298651252408426</v>
      </c>
      <c r="DE17" s="128">
        <v>52.505446623093682</v>
      </c>
      <c r="DF17" s="121">
        <v>44.117647058823529</v>
      </c>
      <c r="DG17" s="121">
        <v>57.377049180327866</v>
      </c>
      <c r="DH17" s="114">
        <v>52.666666666666707</v>
      </c>
      <c r="DI17" s="114">
        <v>40.425531914893611</v>
      </c>
      <c r="DJ17" s="128" t="s">
        <v>286</v>
      </c>
      <c r="DK17" s="121" t="str">
        <f>"--"</f>
        <v>--</v>
      </c>
      <c r="DL17" s="121" t="str">
        <f>"--"</f>
        <v>--</v>
      </c>
      <c r="DM17" s="121">
        <v>61.477045908183563</v>
      </c>
      <c r="DN17" s="121">
        <v>49.464668094218418</v>
      </c>
      <c r="DO17" s="128">
        <v>40.184049079754615</v>
      </c>
      <c r="DP17" s="121">
        <v>52.727272727272727</v>
      </c>
      <c r="DQ17" s="121">
        <v>55.327868852458998</v>
      </c>
      <c r="DR17" s="121">
        <v>49.732620320855609</v>
      </c>
      <c r="DS17" s="121" t="s">
        <v>286</v>
      </c>
      <c r="DT17" s="128" t="s">
        <v>286</v>
      </c>
      <c r="DU17" s="131" t="s">
        <v>286</v>
      </c>
      <c r="DV17" s="131">
        <v>47.460595446584939</v>
      </c>
      <c r="DW17" s="114">
        <v>26.503340757238316</v>
      </c>
      <c r="DX17" s="131">
        <v>20.720720720720738</v>
      </c>
      <c r="DY17" s="128" t="s">
        <v>286</v>
      </c>
      <c r="DZ17" s="128" t="str">
        <f>"--"</f>
        <v>--</v>
      </c>
      <c r="EA17" s="128" t="str">
        <f>"--"</f>
        <v>--</v>
      </c>
      <c r="EB17" s="128">
        <v>54.651162790697661</v>
      </c>
      <c r="EC17" s="128">
        <v>37.204301075268816</v>
      </c>
      <c r="ED17" s="128">
        <v>36.085626911315003</v>
      </c>
      <c r="EE17" s="128">
        <v>50.590551181102363</v>
      </c>
      <c r="EF17" s="128">
        <v>42.886178861788636</v>
      </c>
      <c r="EG17" s="128">
        <v>37.903225806451651</v>
      </c>
      <c r="EH17" s="128" t="s">
        <v>286</v>
      </c>
      <c r="EI17" s="128" t="s">
        <v>286</v>
      </c>
      <c r="EJ17" s="128" t="s">
        <v>286</v>
      </c>
      <c r="EK17" s="128">
        <v>92</v>
      </c>
      <c r="EL17" s="121">
        <v>80.266075388026465</v>
      </c>
      <c r="EM17" s="121">
        <v>76.646706586826312</v>
      </c>
      <c r="EN17" s="121" t="s">
        <v>286</v>
      </c>
      <c r="EO17" s="121" t="str">
        <f>"--"</f>
        <v>--</v>
      </c>
      <c r="EP17" s="128" t="str">
        <f>"--"</f>
        <v>--</v>
      </c>
      <c r="EQ17" s="121">
        <v>93.869731800766274</v>
      </c>
      <c r="ER17" s="121">
        <v>81.355932203389827</v>
      </c>
      <c r="ES17" s="121">
        <v>84.709480122324138</v>
      </c>
      <c r="ET17" s="121">
        <v>91.362763915547035</v>
      </c>
      <c r="EU17" s="128">
        <v>83.067729083665256</v>
      </c>
      <c r="EV17" s="121">
        <v>82.887700534759375</v>
      </c>
      <c r="EW17" s="121">
        <v>82.909090909090878</v>
      </c>
      <c r="EX17" s="121">
        <v>68.972746331236905</v>
      </c>
      <c r="EY17" s="121">
        <v>69.565217391304358</v>
      </c>
      <c r="EZ17" s="128">
        <v>89.739130434782652</v>
      </c>
      <c r="FA17" s="121">
        <v>73.903508771929793</v>
      </c>
      <c r="FB17" s="121">
        <v>72.289156626506099</v>
      </c>
      <c r="FC17" s="121" t="s">
        <v>286</v>
      </c>
      <c r="FD17" s="121" t="str">
        <f>"--"</f>
        <v>--</v>
      </c>
      <c r="FE17" s="128" t="str">
        <f>"--"</f>
        <v>--</v>
      </c>
      <c r="FF17" s="121">
        <v>87.992125984251956</v>
      </c>
      <c r="FG17" s="121">
        <v>75.371549893842911</v>
      </c>
      <c r="FH17" s="121">
        <v>77.914110429447831</v>
      </c>
      <c r="FI17" s="121">
        <v>90.138067061143971</v>
      </c>
      <c r="FJ17" s="128">
        <v>74.233128834355796</v>
      </c>
      <c r="FK17" s="121">
        <v>72.994652406417075</v>
      </c>
      <c r="FL17" s="121" t="s">
        <v>286</v>
      </c>
      <c r="FM17" s="121">
        <v>22.045454545454557</v>
      </c>
      <c r="FN17" s="121">
        <v>47.979797979798008</v>
      </c>
      <c r="FO17" s="128" t="s">
        <v>286</v>
      </c>
      <c r="FP17" s="121">
        <v>15.441176470588232</v>
      </c>
      <c r="FQ17" s="121">
        <v>50.157728706624624</v>
      </c>
      <c r="FR17" s="121" t="s">
        <v>286</v>
      </c>
      <c r="FS17" s="121" t="str">
        <f>"--"</f>
        <v>--</v>
      </c>
      <c r="FT17" s="128" t="str">
        <f>"--"</f>
        <v>--</v>
      </c>
      <c r="FU17" s="121" t="s">
        <v>286</v>
      </c>
      <c r="FV17" s="121">
        <v>25.419664268585141</v>
      </c>
      <c r="FW17" s="121">
        <v>56.910569105691053</v>
      </c>
      <c r="FX17" s="121" t="s">
        <v>286</v>
      </c>
      <c r="FY17" s="128">
        <v>20.342612419700227</v>
      </c>
      <c r="FZ17" s="121">
        <v>57.142857142857146</v>
      </c>
      <c r="GA17" s="121" t="s">
        <v>286</v>
      </c>
      <c r="GB17" s="121">
        <v>42.553191489361694</v>
      </c>
      <c r="GC17" s="121">
        <v>55.789473684210535</v>
      </c>
      <c r="GD17" s="128" t="s">
        <v>286</v>
      </c>
      <c r="GE17" s="121">
        <v>32.786885245901644</v>
      </c>
      <c r="GF17" s="121">
        <v>64.331210191082803</v>
      </c>
      <c r="GG17" s="121" t="s">
        <v>286</v>
      </c>
      <c r="GH17" s="121" t="str">
        <f>"--"</f>
        <v>--</v>
      </c>
      <c r="GI17" s="128" t="str">
        <f>"--"</f>
        <v>--</v>
      </c>
      <c r="GJ17" s="121" t="s">
        <v>286</v>
      </c>
      <c r="GK17" s="121">
        <v>47.572815533980567</v>
      </c>
      <c r="GL17" s="121">
        <v>58.39416058394162</v>
      </c>
      <c r="GM17" s="130" t="s">
        <v>286</v>
      </c>
      <c r="GN17" s="128">
        <v>38.709677419354833</v>
      </c>
      <c r="GO17" s="121">
        <v>51.269035532994899</v>
      </c>
      <c r="GP17" s="121" t="s">
        <v>286</v>
      </c>
      <c r="GQ17" s="121">
        <v>48.936170212765951</v>
      </c>
      <c r="GR17" s="121">
        <v>64.210526315789494</v>
      </c>
      <c r="GS17" s="128" t="s">
        <v>286</v>
      </c>
      <c r="GT17" s="121">
        <v>45.762711864406789</v>
      </c>
      <c r="GU17" s="121">
        <v>73.717948717948786</v>
      </c>
      <c r="GV17" s="121" t="s">
        <v>286</v>
      </c>
      <c r="GW17" s="121" t="str">
        <f>"--"</f>
        <v>--</v>
      </c>
      <c r="GX17" s="128" t="str">
        <f>"--"</f>
        <v>--</v>
      </c>
      <c r="GY17" s="128" t="s">
        <v>286</v>
      </c>
      <c r="GZ17" s="128">
        <v>58.252427184466022</v>
      </c>
      <c r="HA17" s="128">
        <v>66.42335766423362</v>
      </c>
      <c r="HB17" s="128" t="s">
        <v>286</v>
      </c>
      <c r="HC17" s="128">
        <v>51.648351648351642</v>
      </c>
      <c r="HD17" s="128">
        <v>66.326530612244966</v>
      </c>
      <c r="HE17" s="128" t="s">
        <v>286</v>
      </c>
      <c r="HF17" s="128">
        <v>39.325842696629202</v>
      </c>
      <c r="HG17" s="128">
        <v>65.217391304347842</v>
      </c>
      <c r="HH17" s="128" t="s">
        <v>286</v>
      </c>
      <c r="HI17" s="128">
        <v>40.384615384615394</v>
      </c>
      <c r="HJ17" s="128">
        <v>68.181818181818187</v>
      </c>
      <c r="HK17" s="128" t="s">
        <v>286</v>
      </c>
      <c r="HL17" s="121" t="str">
        <f>"--"</f>
        <v>--</v>
      </c>
      <c r="HM17" s="121" t="str">
        <f>"--"</f>
        <v>--</v>
      </c>
      <c r="HN17" s="121" t="s">
        <v>286</v>
      </c>
      <c r="HO17" s="121">
        <v>33.707865168539335</v>
      </c>
      <c r="HP17" s="128">
        <v>68.181818181818187</v>
      </c>
      <c r="HQ17" s="121" t="s">
        <v>286</v>
      </c>
      <c r="HR17" s="121">
        <v>44.1860465116279</v>
      </c>
      <c r="HS17" s="121">
        <v>68.06282722513096</v>
      </c>
      <c r="HT17" s="129" t="s">
        <v>286</v>
      </c>
      <c r="HU17" s="128">
        <v>47.777777777777771</v>
      </c>
      <c r="HV17" s="114">
        <v>37.2340425531915</v>
      </c>
      <c r="HW17" s="114" t="s">
        <v>286</v>
      </c>
      <c r="HX17" s="114">
        <v>57.407407407407419</v>
      </c>
      <c r="HY17" s="114">
        <v>37.662337662337663</v>
      </c>
      <c r="HZ17" s="114" t="s">
        <v>286</v>
      </c>
      <c r="IA17" s="114" t="str">
        <f>"--"</f>
        <v>--</v>
      </c>
      <c r="IB17" s="114" t="str">
        <f>"--"</f>
        <v>--</v>
      </c>
      <c r="IC17" s="114" t="s">
        <v>286</v>
      </c>
      <c r="ID17" s="114">
        <v>60.416666666666664</v>
      </c>
      <c r="IE17" s="114">
        <v>35.338345864661648</v>
      </c>
      <c r="IF17" s="114" t="s">
        <v>286</v>
      </c>
      <c r="IG17" s="114">
        <v>61.797752808988797</v>
      </c>
      <c r="IH17" s="114">
        <v>46.875000000000014</v>
      </c>
      <c r="II17" s="114" t="s">
        <v>286</v>
      </c>
      <c r="IJ17" s="114">
        <v>58.695652173913032</v>
      </c>
      <c r="IK17" s="114">
        <v>46.315789473684212</v>
      </c>
      <c r="IL17" s="114" t="s">
        <v>286</v>
      </c>
      <c r="IM17" s="114">
        <v>67.272727272727266</v>
      </c>
      <c r="IN17" s="114">
        <v>50.000000000000007</v>
      </c>
      <c r="IO17" s="114" t="s">
        <v>286</v>
      </c>
      <c r="IP17" s="114" t="str">
        <f>"--"</f>
        <v>--</v>
      </c>
      <c r="IQ17" s="114" t="str">
        <f>"--"</f>
        <v>--</v>
      </c>
      <c r="IR17" s="114" t="s">
        <v>286</v>
      </c>
      <c r="IS17" s="114">
        <v>72.631578947368425</v>
      </c>
      <c r="IT17" s="114">
        <v>51.1111111111111</v>
      </c>
      <c r="IU17" s="114" t="s">
        <v>286</v>
      </c>
      <c r="IV17" s="114">
        <v>76.744186046511601</v>
      </c>
      <c r="IW17" s="114">
        <v>54.639175257731956</v>
      </c>
      <c r="IX17" s="150" t="s">
        <v>1711</v>
      </c>
      <c r="IY17" s="150" t="s">
        <v>1711</v>
      </c>
      <c r="IZ17" s="150" t="s">
        <v>1712</v>
      </c>
      <c r="JA17" s="150" t="s">
        <v>1711</v>
      </c>
      <c r="JB17" s="155" t="s">
        <v>1711</v>
      </c>
      <c r="JC17" s="114" t="s">
        <v>286</v>
      </c>
      <c r="JD17" s="114" t="s">
        <v>286</v>
      </c>
      <c r="JE17" s="114" t="s">
        <v>286</v>
      </c>
      <c r="JF17" s="114" t="str">
        <f t="shared" si="19"/>
        <v>--</v>
      </c>
      <c r="JG17" s="114" t="str">
        <f t="shared" si="19"/>
        <v>--</v>
      </c>
      <c r="JH17" s="114" t="str">
        <f t="shared" si="19"/>
        <v>--</v>
      </c>
      <c r="JI17" s="114" t="str">
        <f t="shared" si="19"/>
        <v>--</v>
      </c>
      <c r="JJ17" s="114" t="str">
        <f t="shared" si="19"/>
        <v>--</v>
      </c>
      <c r="JK17" s="114" t="str">
        <f t="shared" si="19"/>
        <v>--</v>
      </c>
      <c r="JL17" s="114" t="str">
        <f t="shared" si="19"/>
        <v>--</v>
      </c>
      <c r="JM17" s="114" t="str">
        <f t="shared" si="19"/>
        <v>--</v>
      </c>
      <c r="JN17" s="114" t="str">
        <f t="shared" si="19"/>
        <v>--</v>
      </c>
      <c r="JO17" s="114" t="str">
        <f t="shared" si="19"/>
        <v>--</v>
      </c>
      <c r="JP17" s="114" t="str">
        <f t="shared" si="20"/>
        <v>--</v>
      </c>
      <c r="JQ17" s="114" t="str">
        <f t="shared" si="20"/>
        <v>--</v>
      </c>
      <c r="JR17" s="114" t="str">
        <f t="shared" si="20"/>
        <v>--</v>
      </c>
      <c r="JS17" s="114" t="str">
        <f t="shared" si="20"/>
        <v>--</v>
      </c>
      <c r="JT17" s="114" t="str">
        <f t="shared" si="20"/>
        <v>--</v>
      </c>
      <c r="JU17" s="114" t="str">
        <f t="shared" si="20"/>
        <v>--</v>
      </c>
      <c r="JV17" s="114" t="str">
        <f t="shared" si="20"/>
        <v>--</v>
      </c>
      <c r="JW17" s="114" t="str">
        <f t="shared" si="20"/>
        <v>--</v>
      </c>
      <c r="JX17" s="114" t="str">
        <f t="shared" si="20"/>
        <v>--</v>
      </c>
      <c r="JY17" s="114" t="str">
        <f t="shared" si="20"/>
        <v>--</v>
      </c>
      <c r="JZ17" s="114" t="str">
        <f t="shared" si="21"/>
        <v>--</v>
      </c>
      <c r="KA17" s="114" t="str">
        <f t="shared" si="21"/>
        <v>--</v>
      </c>
      <c r="KB17" s="114" t="str">
        <f t="shared" si="21"/>
        <v>--</v>
      </c>
      <c r="KC17" s="114" t="str">
        <f t="shared" si="21"/>
        <v>--</v>
      </c>
      <c r="KD17" s="114" t="str">
        <f t="shared" si="21"/>
        <v>--</v>
      </c>
      <c r="KE17" s="114" t="str">
        <f t="shared" si="21"/>
        <v>--</v>
      </c>
      <c r="KF17" s="114" t="str">
        <f t="shared" si="21"/>
        <v>--</v>
      </c>
      <c r="KG17" s="114" t="str">
        <f t="shared" si="21"/>
        <v>--</v>
      </c>
      <c r="KH17" s="114" t="str">
        <f t="shared" si="21"/>
        <v>--</v>
      </c>
      <c r="KI17" s="114" t="str">
        <f t="shared" si="21"/>
        <v>--</v>
      </c>
      <c r="KJ17" s="114" t="str">
        <f t="shared" si="22"/>
        <v>--</v>
      </c>
      <c r="KK17" s="114" t="str">
        <f t="shared" si="22"/>
        <v>--</v>
      </c>
      <c r="KL17" s="114" t="str">
        <f t="shared" si="22"/>
        <v>--</v>
      </c>
      <c r="KM17" s="114" t="str">
        <f t="shared" si="22"/>
        <v>--</v>
      </c>
      <c r="KN17" s="114" t="str">
        <f t="shared" si="22"/>
        <v>--</v>
      </c>
      <c r="KO17" s="114" t="str">
        <f t="shared" si="22"/>
        <v>--</v>
      </c>
      <c r="KP17" s="150" t="s">
        <v>1711</v>
      </c>
      <c r="KQ17" s="150" t="s">
        <v>1711</v>
      </c>
      <c r="KR17" s="150" t="s">
        <v>1712</v>
      </c>
      <c r="KS17" s="150" t="s">
        <v>1711</v>
      </c>
      <c r="KT17" s="155" t="s">
        <v>1711</v>
      </c>
      <c r="KU17" s="114" t="str">
        <f t="shared" ref="KU17:KY26" si="26">"--"</f>
        <v>--</v>
      </c>
      <c r="KV17" s="114" t="str">
        <f t="shared" si="26"/>
        <v>--</v>
      </c>
      <c r="KW17" s="114" t="str">
        <f t="shared" si="26"/>
        <v>--</v>
      </c>
      <c r="KX17" s="114" t="str">
        <f t="shared" si="26"/>
        <v>--</v>
      </c>
      <c r="KY17" s="114" t="str">
        <f t="shared" si="26"/>
        <v>--</v>
      </c>
      <c r="KZ17" s="114" t="str">
        <f t="shared" si="23"/>
        <v>--</v>
      </c>
      <c r="LA17" s="114" t="str">
        <f t="shared" si="23"/>
        <v>--</v>
      </c>
      <c r="LB17" s="114" t="str">
        <f t="shared" si="23"/>
        <v>--</v>
      </c>
      <c r="LC17" s="114" t="str">
        <f t="shared" si="23"/>
        <v>--</v>
      </c>
      <c r="LD17" s="114" t="str">
        <f t="shared" si="23"/>
        <v>--</v>
      </c>
      <c r="LE17" s="219">
        <v>83.064516129032199</v>
      </c>
      <c r="LF17" s="219">
        <v>79.805825242718299</v>
      </c>
      <c r="LG17" s="219">
        <v>80</v>
      </c>
      <c r="LH17" s="219">
        <v>85.4368932038835</v>
      </c>
      <c r="LI17" s="219">
        <v>85.087719298245602</v>
      </c>
      <c r="LJ17" s="219">
        <v>86.460807600950105</v>
      </c>
      <c r="LK17" s="219">
        <v>70.242914979757103</v>
      </c>
      <c r="LL17" s="219">
        <v>69.744597249508701</v>
      </c>
      <c r="LM17" s="219">
        <v>70.449172576832197</v>
      </c>
      <c r="LN17" s="219">
        <v>71.844660194174693</v>
      </c>
      <c r="LO17" s="219">
        <v>70.000000000000099</v>
      </c>
      <c r="LP17" s="219">
        <v>71.462264150943398</v>
      </c>
      <c r="LQ17" s="219">
        <v>74.576271186440707</v>
      </c>
      <c r="LR17" s="219">
        <v>75.413223140495901</v>
      </c>
      <c r="LS17" s="219">
        <v>76.674937965260497</v>
      </c>
      <c r="LT17" s="219">
        <v>79.702970297029793</v>
      </c>
      <c r="LU17" s="219">
        <v>76.744186046511601</v>
      </c>
      <c r="LV17" s="219">
        <v>74.937965260545894</v>
      </c>
      <c r="LW17" s="219">
        <v>40.501043841336099</v>
      </c>
      <c r="LX17" s="219">
        <v>39.5010395010395</v>
      </c>
      <c r="LY17" s="219">
        <v>39.259259259259302</v>
      </c>
      <c r="LZ17" s="219">
        <v>41.176470588235297</v>
      </c>
      <c r="MA17" s="219">
        <v>49.082568807339399</v>
      </c>
      <c r="MB17" s="219">
        <v>47.407407407407398</v>
      </c>
      <c r="MC17" s="219">
        <v>82.536382536382604</v>
      </c>
      <c r="MD17" s="219">
        <v>80.452674897119294</v>
      </c>
      <c r="ME17" s="219">
        <v>79.706601466992794</v>
      </c>
      <c r="MF17" s="219">
        <v>84.878048780487802</v>
      </c>
      <c r="MG17" s="219">
        <v>82.191780821917803</v>
      </c>
      <c r="MH17" s="219">
        <v>82.716049382715994</v>
      </c>
      <c r="MI17" s="219">
        <v>69.294605809128697</v>
      </c>
      <c r="MJ17" s="219">
        <v>69.262295081967196</v>
      </c>
      <c r="MK17" s="219">
        <v>62.836185819070899</v>
      </c>
      <c r="ML17" s="219">
        <v>66.341463414634205</v>
      </c>
      <c r="MM17" s="219">
        <v>71.100917431192599</v>
      </c>
      <c r="MN17" s="219">
        <v>67.487684729064</v>
      </c>
      <c r="MO17" s="128" t="str">
        <f t="shared" si="5"/>
        <v>--</v>
      </c>
      <c r="MP17" s="219">
        <v>17.194570135746599</v>
      </c>
      <c r="MQ17" s="219">
        <v>42.063492063492099</v>
      </c>
      <c r="MR17" s="128" t="str">
        <f t="shared" si="6"/>
        <v>--</v>
      </c>
      <c r="MS17" s="219">
        <v>13.8364779874214</v>
      </c>
      <c r="MT17" s="219">
        <v>33.597883597883602</v>
      </c>
      <c r="MU17" s="128" t="str">
        <f t="shared" si="7"/>
        <v>--</v>
      </c>
      <c r="MV17" s="219">
        <v>47.945205479452</v>
      </c>
      <c r="MW17" s="219">
        <v>52.631578947368403</v>
      </c>
      <c r="MX17" s="128" t="str">
        <f t="shared" si="8"/>
        <v>--</v>
      </c>
      <c r="MY17" s="219">
        <v>47.619047619047599</v>
      </c>
      <c r="MZ17" s="219">
        <v>67.741935483870904</v>
      </c>
      <c r="NA17" s="128" t="str">
        <f t="shared" si="9"/>
        <v>--</v>
      </c>
      <c r="NB17" s="219">
        <v>53.424657534246599</v>
      </c>
      <c r="NC17" s="219">
        <v>61.589403973510002</v>
      </c>
      <c r="ND17" s="128" t="str">
        <f t="shared" si="10"/>
        <v>--</v>
      </c>
      <c r="NE17" s="219">
        <v>61.904761904761898</v>
      </c>
      <c r="NF17" s="219">
        <v>73.599999999999994</v>
      </c>
      <c r="NG17" s="128" t="str">
        <f t="shared" si="11"/>
        <v>--</v>
      </c>
      <c r="NH17" s="219">
        <v>62.162162162162197</v>
      </c>
      <c r="NI17" s="219">
        <v>62.6666666666667</v>
      </c>
      <c r="NJ17" s="128" t="str">
        <f t="shared" si="12"/>
        <v>--</v>
      </c>
      <c r="NK17" s="219">
        <v>70</v>
      </c>
      <c r="NL17" s="219">
        <v>61.1111111111111</v>
      </c>
      <c r="NM17" s="220">
        <v>89.615384615384599</v>
      </c>
      <c r="NN17" s="220">
        <v>91.061452513966501</v>
      </c>
      <c r="NO17" s="220">
        <v>73.540856031128399</v>
      </c>
      <c r="NP17" s="220">
        <v>79.213483146067503</v>
      </c>
      <c r="NQ17" s="220">
        <v>79.148936170212806</v>
      </c>
      <c r="NR17" s="220">
        <v>88.023952095808397</v>
      </c>
      <c r="NS17" s="220">
        <v>67.796610169491501</v>
      </c>
      <c r="NT17" s="220">
        <v>74.698795180722897</v>
      </c>
      <c r="NU17" s="220">
        <v>91.596638655462201</v>
      </c>
      <c r="NV17" s="220">
        <v>92.814371257485107</v>
      </c>
      <c r="NW17" s="220">
        <v>80.252100840336198</v>
      </c>
      <c r="NX17" s="220">
        <v>83.832335329341305</v>
      </c>
      <c r="NY17" s="128" t="str">
        <f t="shared" si="24"/>
        <v>--</v>
      </c>
      <c r="NZ17" s="128" t="str">
        <f t="shared" si="24"/>
        <v>--</v>
      </c>
      <c r="OA17" s="128" t="str">
        <f t="shared" si="24"/>
        <v>--</v>
      </c>
      <c r="OB17" s="128" t="str">
        <f t="shared" si="24"/>
        <v>--</v>
      </c>
      <c r="OC17" s="128" t="str">
        <f t="shared" si="24"/>
        <v>--</v>
      </c>
      <c r="OD17" s="128" t="str">
        <f t="shared" si="24"/>
        <v>--</v>
      </c>
      <c r="OE17" s="128" t="str">
        <f t="shared" si="24"/>
        <v>--</v>
      </c>
      <c r="OF17" s="128" t="str">
        <f t="shared" si="24"/>
        <v>--</v>
      </c>
      <c r="OG17" s="222">
        <v>51.6806722689075</v>
      </c>
      <c r="OH17" s="222">
        <v>33.123689727463301</v>
      </c>
      <c r="OI17" s="222">
        <v>33.950617283950599</v>
      </c>
      <c r="OJ17" s="222">
        <v>31.358024691358001</v>
      </c>
      <c r="OK17" s="222">
        <v>54.819277108433702</v>
      </c>
      <c r="OL17" s="222">
        <v>31.372549019607799</v>
      </c>
      <c r="OM17" s="222">
        <v>39.449541284403601</v>
      </c>
      <c r="ON17" s="222">
        <v>35.162094763092298</v>
      </c>
      <c r="OO17" s="114" t="s">
        <v>1711</v>
      </c>
      <c r="OP17" s="114" t="s">
        <v>2456</v>
      </c>
      <c r="OQ17" s="300">
        <v>85.2</v>
      </c>
      <c r="OR17" s="300">
        <v>66.32443531827515</v>
      </c>
      <c r="OS17" s="300">
        <v>71.165644171779164</v>
      </c>
      <c r="OT17" s="300">
        <v>67.632850241545924</v>
      </c>
      <c r="OU17" s="300">
        <v>90.419161676646695</v>
      </c>
      <c r="OV17" s="300">
        <v>79.411764705882391</v>
      </c>
      <c r="OW17" s="300">
        <v>77.27272727272728</v>
      </c>
      <c r="OX17" s="300">
        <v>74.13793103448279</v>
      </c>
      <c r="OZ17" s="380">
        <v>87.16577540106951</v>
      </c>
      <c r="PA17" s="381">
        <v>75.388026607538805</v>
      </c>
      <c r="PB17" s="381">
        <v>74.299065420560694</v>
      </c>
      <c r="PC17" s="381">
        <v>73.924731182795725</v>
      </c>
      <c r="PD17" s="380">
        <v>67.914438502673818</v>
      </c>
      <c r="PE17" s="381">
        <v>35.999999999999993</v>
      </c>
      <c r="PF17" s="381">
        <v>41.958041958041981</v>
      </c>
      <c r="PG17" s="381">
        <v>46.900269541778968</v>
      </c>
      <c r="PH17" s="380">
        <v>61.081081081081045</v>
      </c>
      <c r="PI17" s="381">
        <v>33.70288248337026</v>
      </c>
      <c r="PJ17" s="381">
        <v>36.279069767441861</v>
      </c>
      <c r="PK17" s="381">
        <v>38.814016172506747</v>
      </c>
      <c r="PL17" s="380">
        <v>90.957446808510667</v>
      </c>
      <c r="PM17" s="381">
        <v>82.261640798226139</v>
      </c>
      <c r="PN17" s="381">
        <v>77.156177156177222</v>
      </c>
      <c r="PO17" s="381">
        <v>79.032258064516128</v>
      </c>
      <c r="PP17" s="380">
        <v>83.510638297872291</v>
      </c>
      <c r="PQ17" s="381">
        <v>72.466960352422944</v>
      </c>
      <c r="PR17" s="381">
        <v>68.604651162790674</v>
      </c>
      <c r="PS17" s="381">
        <v>65.951742627345837</v>
      </c>
      <c r="PT17" s="378" t="str">
        <f t="shared" si="14"/>
        <v>--</v>
      </c>
      <c r="PU17" s="378" t="str">
        <f t="shared" si="14"/>
        <v>--</v>
      </c>
      <c r="PV17" s="381">
        <v>12.531328320802</v>
      </c>
      <c r="PW17" s="381">
        <v>35.843373493975918</v>
      </c>
      <c r="PX17" s="378" t="str">
        <f t="shared" si="15"/>
        <v>--</v>
      </c>
      <c r="PY17" s="378" t="str">
        <f t="shared" si="15"/>
        <v>--</v>
      </c>
      <c r="PZ17" s="381">
        <v>41.66666666666665</v>
      </c>
      <c r="QA17" s="381">
        <v>77.192982456140314</v>
      </c>
      <c r="QB17" s="378" t="str">
        <f t="shared" si="16"/>
        <v>--</v>
      </c>
      <c r="QC17" s="378" t="str">
        <f t="shared" si="16"/>
        <v>--</v>
      </c>
      <c r="QD17" s="381">
        <v>48.936170212765951</v>
      </c>
      <c r="QE17" s="381">
        <v>84.210526315789451</v>
      </c>
      <c r="QF17" s="378" t="str">
        <f t="shared" si="17"/>
        <v>--</v>
      </c>
      <c r="QG17" s="378" t="str">
        <f t="shared" si="17"/>
        <v>--</v>
      </c>
      <c r="QH17" s="381">
        <v>46.938775510204074</v>
      </c>
      <c r="QI17" s="381">
        <v>75.862068965517253</v>
      </c>
      <c r="QJ17" s="161" t="s">
        <v>2623</v>
      </c>
    </row>
    <row r="18" spans="1:452" x14ac:dyDescent="0.25">
      <c r="A18" s="114">
        <v>14</v>
      </c>
      <c r="B18" s="93" t="s">
        <v>14</v>
      </c>
      <c r="C18" s="126">
        <v>41.1960132890366</v>
      </c>
      <c r="D18" s="126">
        <v>30.84291187739462</v>
      </c>
      <c r="E18" s="126">
        <v>32.731958762886542</v>
      </c>
      <c r="F18" s="126">
        <v>46.620450606585806</v>
      </c>
      <c r="G18" s="126">
        <v>38.502673796791406</v>
      </c>
      <c r="H18" s="126">
        <v>34.269662921348313</v>
      </c>
      <c r="I18" s="126">
        <v>57.319223985890609</v>
      </c>
      <c r="J18" s="126">
        <v>58.633093525179824</v>
      </c>
      <c r="K18" s="126">
        <v>51.172707889125753</v>
      </c>
      <c r="L18" s="126">
        <v>65.4513888888889</v>
      </c>
      <c r="M18" s="128">
        <v>61.205273069679912</v>
      </c>
      <c r="N18" s="128">
        <v>61.845386533665888</v>
      </c>
      <c r="O18" s="128">
        <v>61.434977578475333</v>
      </c>
      <c r="P18" s="128">
        <v>63.6893203883495</v>
      </c>
      <c r="Q18" s="128">
        <v>66.876971608832861</v>
      </c>
      <c r="R18" s="128">
        <v>88.739495798319311</v>
      </c>
      <c r="S18" s="128">
        <v>81.593927893738169</v>
      </c>
      <c r="T18" s="128">
        <v>87.244897959183703</v>
      </c>
      <c r="U18" s="128">
        <v>87.197231833910038</v>
      </c>
      <c r="V18" s="128">
        <v>81.993006993007057</v>
      </c>
      <c r="W18" s="128">
        <v>81.746031746031676</v>
      </c>
      <c r="X18" s="128">
        <v>86.559139784946339</v>
      </c>
      <c r="Y18" s="128">
        <v>79.749103942652368</v>
      </c>
      <c r="Z18" s="128">
        <v>85.835095137420765</v>
      </c>
      <c r="AA18" s="128">
        <v>86.434782608695727</v>
      </c>
      <c r="AB18" s="132">
        <v>80.747663551401914</v>
      </c>
      <c r="AC18" s="132">
        <v>84.766584766584813</v>
      </c>
      <c r="AD18" s="132">
        <v>87.330316742081465</v>
      </c>
      <c r="AE18" s="132">
        <v>83.07392996108949</v>
      </c>
      <c r="AF18" s="128">
        <v>84.829721362229108</v>
      </c>
      <c r="AG18" s="126">
        <v>70.216306156405906</v>
      </c>
      <c r="AH18" s="126">
        <v>65.774378585086041</v>
      </c>
      <c r="AI18" s="133">
        <v>69.974554707379113</v>
      </c>
      <c r="AJ18" s="133">
        <v>64.818024263431539</v>
      </c>
      <c r="AK18" s="128">
        <v>62.827225130890056</v>
      </c>
      <c r="AL18" s="128">
        <v>64.379947229551448</v>
      </c>
      <c r="AM18" s="128">
        <v>68.694096601073326</v>
      </c>
      <c r="AN18" s="128">
        <v>66.068222621184802</v>
      </c>
      <c r="AO18" s="128">
        <v>68.921775898520067</v>
      </c>
      <c r="AP18" s="128">
        <v>68.586387434554993</v>
      </c>
      <c r="AQ18" s="128">
        <v>65.794392523364564</v>
      </c>
      <c r="AR18" s="128">
        <v>70.024570024569996</v>
      </c>
      <c r="AS18" s="128">
        <v>73.333333333333343</v>
      </c>
      <c r="AT18" s="128">
        <v>67.362428842504684</v>
      </c>
      <c r="AU18" s="128">
        <v>71.999999999999915</v>
      </c>
      <c r="AV18" s="128">
        <v>12.310286677908941</v>
      </c>
      <c r="AW18" s="128">
        <v>15.73896353166986</v>
      </c>
      <c r="AX18" s="132">
        <v>16.539440203562322</v>
      </c>
      <c r="AY18" s="132">
        <v>13.157894736842115</v>
      </c>
      <c r="AZ18" s="132">
        <v>17.017543859649116</v>
      </c>
      <c r="BA18" s="132">
        <v>19.946808510638295</v>
      </c>
      <c r="BB18" s="128">
        <v>15.789473684210499</v>
      </c>
      <c r="BC18" s="132">
        <v>15.607985480943732</v>
      </c>
      <c r="BD18" s="132">
        <v>19.305856832971802</v>
      </c>
      <c r="BE18" s="132">
        <v>12.609457092819605</v>
      </c>
      <c r="BF18" s="132">
        <v>13.127413127413115</v>
      </c>
      <c r="BG18" s="128">
        <v>13.267813267813274</v>
      </c>
      <c r="BH18" s="121">
        <v>6.3636363636363669</v>
      </c>
      <c r="BI18" s="121">
        <v>15.116279069767444</v>
      </c>
      <c r="BJ18" s="121">
        <v>17.35015772870662</v>
      </c>
      <c r="BK18" s="121">
        <v>10.455311973018539</v>
      </c>
      <c r="BL18" s="128">
        <v>7.4856046065259196</v>
      </c>
      <c r="BM18" s="121">
        <v>5.8524173027989814</v>
      </c>
      <c r="BN18" s="114">
        <v>10.52631578947368</v>
      </c>
      <c r="BO18" s="114">
        <v>8.7719298245614059</v>
      </c>
      <c r="BP18" s="114">
        <v>9.0425531914893593</v>
      </c>
      <c r="BQ18" s="128">
        <v>11.111111111111118</v>
      </c>
      <c r="BR18" s="121">
        <v>13.405797101449274</v>
      </c>
      <c r="BS18" s="121">
        <v>11.904761904761905</v>
      </c>
      <c r="BT18" s="121">
        <v>8.2746478873239457</v>
      </c>
      <c r="BU18" s="128">
        <v>7.9303675048355897</v>
      </c>
      <c r="BV18" s="121">
        <v>9.0909090909090935</v>
      </c>
      <c r="BW18" s="121">
        <v>3.6199095022624466</v>
      </c>
      <c r="BX18" s="121">
        <v>10.077519379844949</v>
      </c>
      <c r="BY18" s="128">
        <v>10.344827586206895</v>
      </c>
      <c r="BZ18" s="121">
        <v>70.219966159052504</v>
      </c>
      <c r="CA18" s="121">
        <v>75.43186180422282</v>
      </c>
      <c r="CB18" s="121">
        <v>81.933842239185751</v>
      </c>
      <c r="CC18" s="128">
        <v>65.635738831615157</v>
      </c>
      <c r="CD18" s="121">
        <v>70.506108202443286</v>
      </c>
      <c r="CE18" s="121">
        <v>75.067024128686342</v>
      </c>
      <c r="CF18" s="121">
        <v>73.835125448028691</v>
      </c>
      <c r="CG18" s="128">
        <v>74.774774774774798</v>
      </c>
      <c r="CH18" s="121">
        <v>75.431034482758719</v>
      </c>
      <c r="CI18" s="121">
        <v>74.564459930313561</v>
      </c>
      <c r="CJ18" s="121">
        <v>75.99243856332707</v>
      </c>
      <c r="CK18" s="121">
        <v>76.658476658476673</v>
      </c>
      <c r="CL18" s="121">
        <v>72.321428571428626</v>
      </c>
      <c r="CM18" s="121">
        <v>75.431861804222677</v>
      </c>
      <c r="CN18" s="121">
        <v>78.056426332288467</v>
      </c>
      <c r="CO18" s="121" t="s">
        <v>286</v>
      </c>
      <c r="CP18" s="128" t="s">
        <v>286</v>
      </c>
      <c r="CQ18" s="121" t="s">
        <v>286</v>
      </c>
      <c r="CR18" s="121">
        <v>60.689655172413829</v>
      </c>
      <c r="CS18" s="114">
        <v>36.649214659685867</v>
      </c>
      <c r="CT18" s="114">
        <v>37.903225806451601</v>
      </c>
      <c r="CU18" s="128">
        <v>66.967509025270701</v>
      </c>
      <c r="CV18" s="121">
        <v>37.477477477477535</v>
      </c>
      <c r="CW18" s="121">
        <v>42.826552462526791</v>
      </c>
      <c r="CX18" s="114">
        <v>65.499124343257421</v>
      </c>
      <c r="CY18" s="114">
        <v>42.155009451795841</v>
      </c>
      <c r="CZ18" s="128">
        <v>49.135802469135825</v>
      </c>
      <c r="DA18" s="121">
        <v>65.315315315315289</v>
      </c>
      <c r="DB18" s="121">
        <v>48.374760994263866</v>
      </c>
      <c r="DC18" s="114">
        <v>54.858934169278953</v>
      </c>
      <c r="DD18" s="114">
        <v>60.409556313993207</v>
      </c>
      <c r="DE18" s="128">
        <v>54.158607350096617</v>
      </c>
      <c r="DF18" s="121">
        <v>55.555555555555564</v>
      </c>
      <c r="DG18" s="121">
        <v>58.536585365853675</v>
      </c>
      <c r="DH18" s="114">
        <v>57.746478873239461</v>
      </c>
      <c r="DI18" s="114">
        <v>45.652173913043484</v>
      </c>
      <c r="DJ18" s="128">
        <v>66.542056074766336</v>
      </c>
      <c r="DK18" s="121">
        <v>57.614678899082527</v>
      </c>
      <c r="DL18" s="121">
        <v>44.736842105263143</v>
      </c>
      <c r="DM18" s="121">
        <v>62.567811934900561</v>
      </c>
      <c r="DN18" s="121">
        <v>61.036468330134369</v>
      </c>
      <c r="DO18" s="128">
        <v>51.861042183622843</v>
      </c>
      <c r="DP18" s="121">
        <v>57.211538461538453</v>
      </c>
      <c r="DQ18" s="121">
        <v>60.98039215686277</v>
      </c>
      <c r="DR18" s="121">
        <v>58.412698412698411</v>
      </c>
      <c r="DS18" s="121" t="s">
        <v>286</v>
      </c>
      <c r="DT18" s="128" t="s">
        <v>286</v>
      </c>
      <c r="DU18" s="131" t="s">
        <v>286</v>
      </c>
      <c r="DV18" s="131">
        <v>47.192982456140378</v>
      </c>
      <c r="DW18" s="114">
        <v>27.399650959860406</v>
      </c>
      <c r="DX18" s="131">
        <v>24.999999999999996</v>
      </c>
      <c r="DY18" s="128">
        <v>51.381215469613252</v>
      </c>
      <c r="DZ18" s="128">
        <v>28.727272727272734</v>
      </c>
      <c r="EA18" s="128">
        <v>25.806451612903221</v>
      </c>
      <c r="EB18" s="128">
        <v>54.367201426024934</v>
      </c>
      <c r="EC18" s="128">
        <v>36.501901140684375</v>
      </c>
      <c r="ED18" s="128">
        <v>34.81481481481481</v>
      </c>
      <c r="EE18" s="128">
        <v>49.315068493150683</v>
      </c>
      <c r="EF18" s="128">
        <v>42.49512670565305</v>
      </c>
      <c r="EG18" s="128">
        <v>41.455696202531641</v>
      </c>
      <c r="EH18" s="128" t="s">
        <v>286</v>
      </c>
      <c r="EI18" s="128" t="s">
        <v>286</v>
      </c>
      <c r="EJ18" s="128" t="s">
        <v>286</v>
      </c>
      <c r="EK18" s="128">
        <v>90.121317157712326</v>
      </c>
      <c r="EL18" s="121">
        <v>85.63922942206672</v>
      </c>
      <c r="EM18" s="121">
        <v>80.645161290322633</v>
      </c>
      <c r="EN18" s="121">
        <v>92.014519056261292</v>
      </c>
      <c r="EO18" s="121">
        <v>84.963768115942102</v>
      </c>
      <c r="EP18" s="128">
        <v>85.376344086021589</v>
      </c>
      <c r="EQ18" s="121">
        <v>91.797556719022609</v>
      </c>
      <c r="ER18" s="121">
        <v>84.280303030303045</v>
      </c>
      <c r="ES18" s="121">
        <v>85.749385749385809</v>
      </c>
      <c r="ET18" s="121">
        <v>95.111111111111171</v>
      </c>
      <c r="EU18" s="128">
        <v>86.407766990291364</v>
      </c>
      <c r="EV18" s="121">
        <v>85.804416403785439</v>
      </c>
      <c r="EW18" s="121">
        <v>85.18518518518519</v>
      </c>
      <c r="EX18" s="121">
        <v>66.09195402298846</v>
      </c>
      <c r="EY18" s="121">
        <v>77.608142493638738</v>
      </c>
      <c r="EZ18" s="128">
        <v>88.927335640138438</v>
      </c>
      <c r="FA18" s="121">
        <v>75.306479859894921</v>
      </c>
      <c r="FB18" s="121">
        <v>74.663072776280316</v>
      </c>
      <c r="FC18" s="121">
        <v>88.689407540395052</v>
      </c>
      <c r="FD18" s="121">
        <v>76.811594202898576</v>
      </c>
      <c r="FE18" s="128">
        <v>77.682403433476381</v>
      </c>
      <c r="FF18" s="121">
        <v>90.730837789661265</v>
      </c>
      <c r="FG18" s="121">
        <v>79.11877394636015</v>
      </c>
      <c r="FH18" s="121">
        <v>78.024691358024739</v>
      </c>
      <c r="FI18" s="121">
        <v>93.518518518518562</v>
      </c>
      <c r="FJ18" s="128">
        <v>79.803921568627501</v>
      </c>
      <c r="FK18" s="121">
        <v>78.481012658227826</v>
      </c>
      <c r="FL18" s="121" t="s">
        <v>286</v>
      </c>
      <c r="FM18" s="121">
        <v>20.98765432098762</v>
      </c>
      <c r="FN18" s="121">
        <v>50.928381962864727</v>
      </c>
      <c r="FO18" s="128" t="s">
        <v>286</v>
      </c>
      <c r="FP18" s="121">
        <v>22.097378277153549</v>
      </c>
      <c r="FQ18" s="121">
        <v>53.443526170798918</v>
      </c>
      <c r="FR18" s="121" t="s">
        <v>286</v>
      </c>
      <c r="FS18" s="121">
        <v>19.417475728155335</v>
      </c>
      <c r="FT18" s="128">
        <v>50.99778270509978</v>
      </c>
      <c r="FU18" s="121" t="s">
        <v>286</v>
      </c>
      <c r="FV18" s="121">
        <v>20.606060606060616</v>
      </c>
      <c r="FW18" s="121">
        <v>47.5</v>
      </c>
      <c r="FX18" s="121" t="s">
        <v>286</v>
      </c>
      <c r="FY18" s="128">
        <v>17.525773195876283</v>
      </c>
      <c r="FZ18" s="121">
        <v>56.565656565656532</v>
      </c>
      <c r="GA18" s="121" t="s">
        <v>286</v>
      </c>
      <c r="GB18" s="121">
        <v>34.693877551020407</v>
      </c>
      <c r="GC18" s="121">
        <v>58.947368421052623</v>
      </c>
      <c r="GD18" s="128" t="s">
        <v>286</v>
      </c>
      <c r="GE18" s="121">
        <v>45.762711864406789</v>
      </c>
      <c r="GF18" s="121">
        <v>53.886010362694307</v>
      </c>
      <c r="GG18" s="121" t="s">
        <v>286</v>
      </c>
      <c r="GH18" s="121">
        <v>44.897959183673478</v>
      </c>
      <c r="GI18" s="128">
        <v>54.585152838427959</v>
      </c>
      <c r="GJ18" s="121" t="s">
        <v>286</v>
      </c>
      <c r="GK18" s="121">
        <v>46</v>
      </c>
      <c r="GL18" s="121">
        <v>47.619047619047606</v>
      </c>
      <c r="GM18" s="130" t="s">
        <v>286</v>
      </c>
      <c r="GN18" s="128">
        <v>39.999999999999993</v>
      </c>
      <c r="GO18" s="121">
        <v>47.878787878787861</v>
      </c>
      <c r="GP18" s="121" t="s">
        <v>286</v>
      </c>
      <c r="GQ18" s="121">
        <v>38.144329896907209</v>
      </c>
      <c r="GR18" s="121">
        <v>64.02116402116404</v>
      </c>
      <c r="GS18" s="128" t="s">
        <v>286</v>
      </c>
      <c r="GT18" s="121">
        <v>45.762711864406789</v>
      </c>
      <c r="GU18" s="121">
        <v>61.658031088082915</v>
      </c>
      <c r="GV18" s="121" t="s">
        <v>286</v>
      </c>
      <c r="GW18" s="121">
        <v>46.391752577319586</v>
      </c>
      <c r="GX18" s="128">
        <v>66.228070175438603</v>
      </c>
      <c r="GY18" s="128" t="s">
        <v>286</v>
      </c>
      <c r="GZ18" s="128">
        <v>48.999999999999993</v>
      </c>
      <c r="HA18" s="128">
        <v>63.297872340425535</v>
      </c>
      <c r="HB18" s="128" t="s">
        <v>286</v>
      </c>
      <c r="HC18" s="128">
        <v>47.619047619047606</v>
      </c>
      <c r="HD18" s="128">
        <v>62.650602409638601</v>
      </c>
      <c r="HE18" s="128" t="s">
        <v>286</v>
      </c>
      <c r="HF18" s="128">
        <v>41.489361702127653</v>
      </c>
      <c r="HG18" s="128">
        <v>56.149732620320854</v>
      </c>
      <c r="HH18" s="128" t="s">
        <v>286</v>
      </c>
      <c r="HI18" s="128">
        <v>36.448598130841141</v>
      </c>
      <c r="HJ18" s="128">
        <v>67.195767195767147</v>
      </c>
      <c r="HK18" s="128" t="s">
        <v>286</v>
      </c>
      <c r="HL18" s="121">
        <v>46.808510638297861</v>
      </c>
      <c r="HM18" s="121">
        <v>63.1111111111111</v>
      </c>
      <c r="HN18" s="121" t="s">
        <v>286</v>
      </c>
      <c r="HO18" s="121">
        <v>43.478260869565233</v>
      </c>
      <c r="HP18" s="128">
        <v>59.999999999999993</v>
      </c>
      <c r="HQ18" s="121" t="s">
        <v>286</v>
      </c>
      <c r="HR18" s="121">
        <v>30.769230769230774</v>
      </c>
      <c r="HS18" s="121">
        <v>57.407407407407383</v>
      </c>
      <c r="HT18" s="129" t="s">
        <v>286</v>
      </c>
      <c r="HU18" s="128">
        <v>47.826086956521713</v>
      </c>
      <c r="HV18" s="114">
        <v>35.828877005347586</v>
      </c>
      <c r="HW18" s="114" t="s">
        <v>286</v>
      </c>
      <c r="HX18" s="114">
        <v>53.508771929824562</v>
      </c>
      <c r="HY18" s="114">
        <v>38.421052631578945</v>
      </c>
      <c r="HZ18" s="114" t="s">
        <v>286</v>
      </c>
      <c r="IA18" s="114">
        <v>67.708333333333357</v>
      </c>
      <c r="IB18" s="114">
        <v>49.777777777777764</v>
      </c>
      <c r="IC18" s="114" t="s">
        <v>286</v>
      </c>
      <c r="ID18" s="114">
        <v>61.458333333333321</v>
      </c>
      <c r="IE18" s="114">
        <v>44.623655913978517</v>
      </c>
      <c r="IF18" s="114" t="s">
        <v>286</v>
      </c>
      <c r="IG18" s="114">
        <v>40.740740740740733</v>
      </c>
      <c r="IH18" s="114">
        <v>41.104294478527628</v>
      </c>
      <c r="II18" s="114" t="s">
        <v>286</v>
      </c>
      <c r="IJ18" s="114">
        <v>54.347826086956523</v>
      </c>
      <c r="IK18" s="114">
        <v>54.255319148936159</v>
      </c>
      <c r="IL18" s="114" t="s">
        <v>286</v>
      </c>
      <c r="IM18" s="114">
        <v>63.157894736842131</v>
      </c>
      <c r="IN18" s="114">
        <v>51.322751322751301</v>
      </c>
      <c r="IO18" s="114" t="s">
        <v>286</v>
      </c>
      <c r="IP18" s="114">
        <v>74.999999999999957</v>
      </c>
      <c r="IQ18" s="114">
        <v>65.777777777777814</v>
      </c>
      <c r="IR18" s="114" t="s">
        <v>286</v>
      </c>
      <c r="IS18" s="114">
        <v>68.041237113402104</v>
      </c>
      <c r="IT18" s="114">
        <v>65.425531914893639</v>
      </c>
      <c r="IU18" s="114" t="s">
        <v>286</v>
      </c>
      <c r="IV18" s="114">
        <v>58.536585365853639</v>
      </c>
      <c r="IW18" s="114">
        <v>61.58536585365853</v>
      </c>
      <c r="IX18" s="150" t="s">
        <v>1710</v>
      </c>
      <c r="IY18" s="150" t="s">
        <v>1710</v>
      </c>
      <c r="IZ18" s="150" t="s">
        <v>1710</v>
      </c>
      <c r="JA18" s="150" t="s">
        <v>1710</v>
      </c>
      <c r="JB18" s="155" t="s">
        <v>1710</v>
      </c>
      <c r="JC18" s="114" t="s">
        <v>286</v>
      </c>
      <c r="JD18" s="114" t="s">
        <v>286</v>
      </c>
      <c r="JE18" s="114" t="s">
        <v>286</v>
      </c>
      <c r="JF18" s="114" t="str">
        <f t="shared" si="19"/>
        <v>--</v>
      </c>
      <c r="JG18" s="114" t="str">
        <f t="shared" si="19"/>
        <v>--</v>
      </c>
      <c r="JH18" s="114" t="str">
        <f t="shared" si="19"/>
        <v>--</v>
      </c>
      <c r="JI18" s="114" t="str">
        <f t="shared" si="19"/>
        <v>--</v>
      </c>
      <c r="JJ18" s="114" t="str">
        <f t="shared" si="19"/>
        <v>--</v>
      </c>
      <c r="JK18" s="114" t="str">
        <f t="shared" si="19"/>
        <v>--</v>
      </c>
      <c r="JL18" s="114" t="str">
        <f t="shared" si="19"/>
        <v>--</v>
      </c>
      <c r="JM18" s="114" t="str">
        <f t="shared" si="19"/>
        <v>--</v>
      </c>
      <c r="JN18" s="114" t="str">
        <f t="shared" si="19"/>
        <v>--</v>
      </c>
      <c r="JO18" s="114" t="str">
        <f t="shared" si="19"/>
        <v>--</v>
      </c>
      <c r="JP18" s="114" t="str">
        <f t="shared" si="20"/>
        <v>--</v>
      </c>
      <c r="JQ18" s="114" t="str">
        <f t="shared" si="20"/>
        <v>--</v>
      </c>
      <c r="JR18" s="114" t="str">
        <f t="shared" si="20"/>
        <v>--</v>
      </c>
      <c r="JS18" s="114" t="str">
        <f t="shared" si="20"/>
        <v>--</v>
      </c>
      <c r="JT18" s="114" t="str">
        <f t="shared" si="20"/>
        <v>--</v>
      </c>
      <c r="JU18" s="114" t="str">
        <f t="shared" si="20"/>
        <v>--</v>
      </c>
      <c r="JV18" s="114" t="str">
        <f t="shared" si="20"/>
        <v>--</v>
      </c>
      <c r="JW18" s="114" t="str">
        <f t="shared" si="20"/>
        <v>--</v>
      </c>
      <c r="JX18" s="114" t="str">
        <f t="shared" si="20"/>
        <v>--</v>
      </c>
      <c r="JY18" s="114" t="str">
        <f t="shared" si="20"/>
        <v>--</v>
      </c>
      <c r="JZ18" s="114" t="str">
        <f t="shared" si="21"/>
        <v>--</v>
      </c>
      <c r="KA18" s="114" t="str">
        <f t="shared" si="21"/>
        <v>--</v>
      </c>
      <c r="KB18" s="114" t="str">
        <f t="shared" si="21"/>
        <v>--</v>
      </c>
      <c r="KC18" s="114" t="str">
        <f t="shared" si="21"/>
        <v>--</v>
      </c>
      <c r="KD18" s="114" t="str">
        <f t="shared" si="21"/>
        <v>--</v>
      </c>
      <c r="KE18" s="114" t="str">
        <f t="shared" si="21"/>
        <v>--</v>
      </c>
      <c r="KF18" s="114" t="str">
        <f t="shared" si="21"/>
        <v>--</v>
      </c>
      <c r="KG18" s="114" t="str">
        <f t="shared" si="21"/>
        <v>--</v>
      </c>
      <c r="KH18" s="114" t="str">
        <f t="shared" si="21"/>
        <v>--</v>
      </c>
      <c r="KI18" s="114" t="str">
        <f t="shared" si="21"/>
        <v>--</v>
      </c>
      <c r="KJ18" s="114" t="str">
        <f t="shared" si="22"/>
        <v>--</v>
      </c>
      <c r="KK18" s="114" t="str">
        <f t="shared" si="22"/>
        <v>--</v>
      </c>
      <c r="KL18" s="114" t="str">
        <f t="shared" si="22"/>
        <v>--</v>
      </c>
      <c r="KM18" s="114" t="str">
        <f t="shared" si="22"/>
        <v>--</v>
      </c>
      <c r="KN18" s="114" t="str">
        <f t="shared" si="22"/>
        <v>--</v>
      </c>
      <c r="KO18" s="114" t="str">
        <f t="shared" si="22"/>
        <v>--</v>
      </c>
      <c r="KP18" s="150" t="s">
        <v>1710</v>
      </c>
      <c r="KQ18" s="150" t="s">
        <v>1710</v>
      </c>
      <c r="KR18" s="150" t="s">
        <v>1710</v>
      </c>
      <c r="KS18" s="150" t="s">
        <v>1710</v>
      </c>
      <c r="KT18" s="155" t="s">
        <v>1710</v>
      </c>
      <c r="KU18" s="114" t="str">
        <f t="shared" si="26"/>
        <v>--</v>
      </c>
      <c r="KV18" s="114" t="str">
        <f t="shared" si="26"/>
        <v>--</v>
      </c>
      <c r="KW18" s="114" t="str">
        <f t="shared" si="26"/>
        <v>--</v>
      </c>
      <c r="KX18" s="114" t="str">
        <f t="shared" si="26"/>
        <v>--</v>
      </c>
      <c r="KY18" s="114" t="str">
        <f t="shared" si="26"/>
        <v>--</v>
      </c>
      <c r="KZ18" s="114" t="str">
        <f t="shared" si="23"/>
        <v>--</v>
      </c>
      <c r="LA18" s="114" t="str">
        <f t="shared" si="23"/>
        <v>--</v>
      </c>
      <c r="LB18" s="114" t="str">
        <f t="shared" si="23"/>
        <v>--</v>
      </c>
      <c r="LC18" s="114" t="str">
        <f t="shared" si="23"/>
        <v>--</v>
      </c>
      <c r="LD18" s="114" t="str">
        <f t="shared" si="23"/>
        <v>--</v>
      </c>
      <c r="LE18" s="219">
        <v>84.576271186440593</v>
      </c>
      <c r="LF18" s="219">
        <v>82.399999999999906</v>
      </c>
      <c r="LG18" s="219">
        <v>85.097192224622106</v>
      </c>
      <c r="LH18" s="219">
        <v>87.539936102236396</v>
      </c>
      <c r="LI18" s="219">
        <v>86.443381180223298</v>
      </c>
      <c r="LJ18" s="219">
        <v>85.999999999999901</v>
      </c>
      <c r="LK18" s="219">
        <v>71.282051282051199</v>
      </c>
      <c r="LL18" s="219">
        <v>68.336673346693402</v>
      </c>
      <c r="LM18" s="219">
        <v>74.675324675324603</v>
      </c>
      <c r="LN18" s="219">
        <v>73.482428115015907</v>
      </c>
      <c r="LO18" s="219">
        <v>74.044585987261001</v>
      </c>
      <c r="LP18" s="219">
        <v>70.363636363636402</v>
      </c>
      <c r="LQ18" s="219">
        <v>78.091872791519506</v>
      </c>
      <c r="LR18" s="219">
        <v>76.131687242798407</v>
      </c>
      <c r="LS18" s="219">
        <v>80.630630630630606</v>
      </c>
      <c r="LT18" s="219">
        <v>76.083467094702996</v>
      </c>
      <c r="LU18" s="219">
        <v>78.653530377668304</v>
      </c>
      <c r="LV18" s="219">
        <v>76.448598130841205</v>
      </c>
      <c r="LW18" s="219">
        <v>45.921985815602802</v>
      </c>
      <c r="LX18" s="219">
        <v>44.834710743801601</v>
      </c>
      <c r="LY18" s="219">
        <v>43.624161073825498</v>
      </c>
      <c r="LZ18" s="219">
        <v>57.463884430176599</v>
      </c>
      <c r="MA18" s="219">
        <v>48.032786885245898</v>
      </c>
      <c r="MB18" s="219">
        <v>42.803738317757002</v>
      </c>
      <c r="MC18" s="219">
        <v>87.873462214411305</v>
      </c>
      <c r="MD18" s="219">
        <v>84.221311475409806</v>
      </c>
      <c r="ME18" s="219">
        <v>86.830357142857096</v>
      </c>
      <c r="MF18" s="219">
        <v>87.961476725521607</v>
      </c>
      <c r="MG18" s="219">
        <v>84.426229508196798</v>
      </c>
      <c r="MH18" s="219">
        <v>83.8951310861423</v>
      </c>
      <c r="MI18" s="219">
        <v>75.831873905429106</v>
      </c>
      <c r="MJ18" s="219">
        <v>72.857142857142904</v>
      </c>
      <c r="MK18" s="219">
        <v>70.535714285714306</v>
      </c>
      <c r="ML18" s="219">
        <v>79.454253611556993</v>
      </c>
      <c r="MM18" s="219">
        <v>74.958813838550299</v>
      </c>
      <c r="MN18" s="219">
        <v>72.659176029962495</v>
      </c>
      <c r="MO18" s="128" t="str">
        <f t="shared" si="5"/>
        <v>--</v>
      </c>
      <c r="MP18" s="219">
        <v>13.129102844638901</v>
      </c>
      <c r="MQ18" s="219">
        <v>39.810426540284404</v>
      </c>
      <c r="MR18" s="128" t="str">
        <f t="shared" si="6"/>
        <v>--</v>
      </c>
      <c r="MS18" s="219">
        <v>10.3321033210332</v>
      </c>
      <c r="MT18" s="219">
        <v>36.078431372548998</v>
      </c>
      <c r="MU18" s="128" t="str">
        <f t="shared" si="7"/>
        <v>--</v>
      </c>
      <c r="MV18" s="219">
        <v>48.275862068965502</v>
      </c>
      <c r="MW18" s="219">
        <v>56.6265060240964</v>
      </c>
      <c r="MX18" s="128" t="str">
        <f t="shared" si="8"/>
        <v>--</v>
      </c>
      <c r="MY18" s="219">
        <v>50</v>
      </c>
      <c r="MZ18" s="219">
        <v>61.538461538461597</v>
      </c>
      <c r="NA18" s="128" t="str">
        <f t="shared" si="9"/>
        <v>--</v>
      </c>
      <c r="NB18" s="219">
        <v>50</v>
      </c>
      <c r="NC18" s="219">
        <v>64.4578313253012</v>
      </c>
      <c r="ND18" s="128" t="str">
        <f t="shared" si="10"/>
        <v>--</v>
      </c>
      <c r="NE18" s="219">
        <v>53.571428571428598</v>
      </c>
      <c r="NF18" s="219">
        <v>71.823204419889507</v>
      </c>
      <c r="NG18" s="128" t="str">
        <f t="shared" si="11"/>
        <v>--</v>
      </c>
      <c r="NH18" s="219">
        <v>67.241379310344797</v>
      </c>
      <c r="NI18" s="219">
        <v>63.030303030303003</v>
      </c>
      <c r="NJ18" s="128" t="str">
        <f t="shared" si="12"/>
        <v>--</v>
      </c>
      <c r="NK18" s="219">
        <v>60.714285714285701</v>
      </c>
      <c r="NL18" s="219">
        <v>66.120218579235001</v>
      </c>
      <c r="NM18" s="220">
        <v>88.441330998248702</v>
      </c>
      <c r="NN18" s="220">
        <v>91.71875</v>
      </c>
      <c r="NO18" s="220">
        <v>73.001776198934294</v>
      </c>
      <c r="NP18" s="220">
        <v>75.3125</v>
      </c>
      <c r="NQ18" s="220">
        <v>79.310344827586206</v>
      </c>
      <c r="NR18" s="220">
        <v>80.031695721077696</v>
      </c>
      <c r="NS18" s="220">
        <v>71.715328467153398</v>
      </c>
      <c r="NT18" s="220">
        <v>77.583465818759905</v>
      </c>
      <c r="NU18" s="220">
        <v>89.266547406082296</v>
      </c>
      <c r="NV18" s="220">
        <v>90.476190476190396</v>
      </c>
      <c r="NW18" s="220">
        <v>85.867620751341704</v>
      </c>
      <c r="NX18" s="220">
        <v>90.708661417322801</v>
      </c>
      <c r="NY18" s="128" t="str">
        <f t="shared" si="24"/>
        <v>--</v>
      </c>
      <c r="NZ18" s="128" t="str">
        <f t="shared" si="24"/>
        <v>--</v>
      </c>
      <c r="OA18" s="128" t="str">
        <f t="shared" si="24"/>
        <v>--</v>
      </c>
      <c r="OB18" s="128" t="str">
        <f t="shared" si="24"/>
        <v>--</v>
      </c>
      <c r="OC18" s="128" t="str">
        <f t="shared" si="24"/>
        <v>--</v>
      </c>
      <c r="OD18" s="128" t="str">
        <f t="shared" si="24"/>
        <v>--</v>
      </c>
      <c r="OE18" s="128" t="str">
        <f t="shared" si="24"/>
        <v>--</v>
      </c>
      <c r="OF18" s="128" t="str">
        <f t="shared" si="24"/>
        <v>--</v>
      </c>
      <c r="OG18" s="222">
        <v>56.545454545454497</v>
      </c>
      <c r="OH18" s="222">
        <v>39.399293286219098</v>
      </c>
      <c r="OI18" s="222">
        <v>39.381443298969103</v>
      </c>
      <c r="OJ18" s="222">
        <v>34.598214285714199</v>
      </c>
      <c r="OK18" s="222">
        <v>58.29307568438</v>
      </c>
      <c r="OL18" s="222">
        <v>49.678456591639801</v>
      </c>
      <c r="OM18" s="222">
        <v>38.347107438016501</v>
      </c>
      <c r="ON18" s="222">
        <v>35.205992509363298</v>
      </c>
      <c r="OO18" s="114" t="s">
        <v>2457</v>
      </c>
      <c r="OP18" s="114" t="s">
        <v>2457</v>
      </c>
      <c r="OQ18" s="300">
        <v>79.122807017543892</v>
      </c>
      <c r="OR18" s="300">
        <v>67.697594501718271</v>
      </c>
      <c r="OS18" s="300">
        <v>66.734693877550995</v>
      </c>
      <c r="OT18" s="300">
        <v>67.1111111111111</v>
      </c>
      <c r="OU18" s="300">
        <v>81.388012618296571</v>
      </c>
      <c r="OV18" s="300">
        <v>71.955128205128247</v>
      </c>
      <c r="OW18" s="300">
        <v>72.487644151564979</v>
      </c>
      <c r="OX18" s="300">
        <v>71.775700934579433</v>
      </c>
      <c r="OZ18" s="380">
        <v>79.852941176470651</v>
      </c>
      <c r="PA18" s="381">
        <v>77.120315581854001</v>
      </c>
      <c r="PB18" s="381">
        <v>74.917491749174957</v>
      </c>
      <c r="PC18" s="381">
        <v>78.102189781021991</v>
      </c>
      <c r="PD18" s="380">
        <v>71.114369501466228</v>
      </c>
      <c r="PE18" s="381">
        <v>46.442687747035571</v>
      </c>
      <c r="PF18" s="381">
        <v>38.87973640856675</v>
      </c>
      <c r="PG18" s="381">
        <v>50.091074681238673</v>
      </c>
      <c r="PH18" s="380">
        <v>57.459379615952734</v>
      </c>
      <c r="PI18" s="381">
        <v>41.106719367588902</v>
      </c>
      <c r="PJ18" s="381">
        <v>36.513157894736857</v>
      </c>
      <c r="PK18" s="381">
        <v>39.564428312159684</v>
      </c>
      <c r="PL18" s="380">
        <v>88.433382137628172</v>
      </c>
      <c r="PM18" s="381">
        <v>85.573122529644237</v>
      </c>
      <c r="PN18" s="381">
        <v>81.054365733113698</v>
      </c>
      <c r="PO18" s="381">
        <v>81.056466302367895</v>
      </c>
      <c r="PP18" s="380">
        <v>86.06676342525401</v>
      </c>
      <c r="PQ18" s="381">
        <v>78.895463510848117</v>
      </c>
      <c r="PR18" s="381">
        <v>70.559210526315809</v>
      </c>
      <c r="PS18" s="381">
        <v>72.776769509981847</v>
      </c>
      <c r="PT18" s="378" t="str">
        <f t="shared" si="14"/>
        <v>--</v>
      </c>
      <c r="PU18" s="378" t="str">
        <f t="shared" si="14"/>
        <v>--</v>
      </c>
      <c r="PV18" s="381">
        <v>10.085470085470092</v>
      </c>
      <c r="PW18" s="381">
        <v>33.456561922366006</v>
      </c>
      <c r="PX18" s="378" t="str">
        <f t="shared" si="15"/>
        <v>--</v>
      </c>
      <c r="PY18" s="378" t="str">
        <f t="shared" si="15"/>
        <v>--</v>
      </c>
      <c r="PZ18" s="381">
        <v>53.571428571428562</v>
      </c>
      <c r="QA18" s="381">
        <v>71.666666666666714</v>
      </c>
      <c r="QB18" s="378" t="str">
        <f t="shared" si="16"/>
        <v>--</v>
      </c>
      <c r="QC18" s="378" t="str">
        <f t="shared" si="16"/>
        <v>--</v>
      </c>
      <c r="QD18" s="381">
        <v>57.142857142857139</v>
      </c>
      <c r="QE18" s="381">
        <v>74.30167597765363</v>
      </c>
      <c r="QF18" s="378" t="str">
        <f t="shared" si="17"/>
        <v>--</v>
      </c>
      <c r="QG18" s="378" t="str">
        <f t="shared" si="17"/>
        <v>--</v>
      </c>
      <c r="QH18" s="381">
        <v>50.877192982456137</v>
      </c>
      <c r="QI18" s="381">
        <v>74.999999999999986</v>
      </c>
      <c r="QJ18" s="161" t="s">
        <v>1710</v>
      </c>
    </row>
    <row r="19" spans="1:452" x14ac:dyDescent="0.25">
      <c r="A19" s="114">
        <v>15</v>
      </c>
      <c r="B19" s="93" t="s">
        <v>15</v>
      </c>
      <c r="C19" s="126">
        <v>37.984496124031004</v>
      </c>
      <c r="D19" s="126">
        <v>18.965517241379299</v>
      </c>
      <c r="E19" s="126">
        <v>16.494845360824748</v>
      </c>
      <c r="F19" s="126">
        <v>39.63963963963964</v>
      </c>
      <c r="G19" s="126">
        <v>24.137931034482747</v>
      </c>
      <c r="H19" s="126">
        <v>19.999999999999996</v>
      </c>
      <c r="I19" s="126" t="str">
        <f>"--"</f>
        <v>--</v>
      </c>
      <c r="J19" s="126" t="s">
        <v>286</v>
      </c>
      <c r="K19" s="126" t="s">
        <v>286</v>
      </c>
      <c r="L19" s="126">
        <v>48.672566371681441</v>
      </c>
      <c r="M19" s="128">
        <v>35.526315789473685</v>
      </c>
      <c r="N19" s="128">
        <v>39.436619718309863</v>
      </c>
      <c r="O19" s="128">
        <v>58.241758241758241</v>
      </c>
      <c r="P19" s="128">
        <v>43.269230769230766</v>
      </c>
      <c r="Q19" s="128">
        <v>31.147540983606554</v>
      </c>
      <c r="R19" s="128">
        <v>92.800000000000011</v>
      </c>
      <c r="S19" s="128">
        <v>76.724137931034477</v>
      </c>
      <c r="T19" s="128">
        <v>83.157894736842081</v>
      </c>
      <c r="U19" s="128">
        <v>91.743119266055032</v>
      </c>
      <c r="V19" s="128">
        <v>83.739837398374036</v>
      </c>
      <c r="W19" s="128">
        <v>78.260869565217405</v>
      </c>
      <c r="X19" s="128" t="str">
        <f>"--"</f>
        <v>--</v>
      </c>
      <c r="Y19" s="128" t="s">
        <v>286</v>
      </c>
      <c r="Z19" s="128" t="s">
        <v>286</v>
      </c>
      <c r="AA19" s="128">
        <v>84.210526315789494</v>
      </c>
      <c r="AB19" s="132">
        <v>85.897435897435912</v>
      </c>
      <c r="AC19" s="132">
        <v>88.888888888888872</v>
      </c>
      <c r="AD19" s="132">
        <v>78.823529411764682</v>
      </c>
      <c r="AE19" s="132">
        <v>76.92307692307692</v>
      </c>
      <c r="AF19" s="128">
        <v>89.830508474576277</v>
      </c>
      <c r="AG19" s="126">
        <v>76.190476190476176</v>
      </c>
      <c r="AH19" s="126">
        <v>67.521367521367523</v>
      </c>
      <c r="AI19" s="133">
        <v>64.583333333333357</v>
      </c>
      <c r="AJ19" s="133">
        <v>69.724770642201875</v>
      </c>
      <c r="AK19" s="128">
        <v>62.903225806451601</v>
      </c>
      <c r="AL19" s="128">
        <v>65.217391304347842</v>
      </c>
      <c r="AM19" s="128" t="str">
        <f>"--"</f>
        <v>--</v>
      </c>
      <c r="AN19" s="128" t="s">
        <v>286</v>
      </c>
      <c r="AO19" s="128" t="s">
        <v>286</v>
      </c>
      <c r="AP19" s="128">
        <v>68.749999999999972</v>
      </c>
      <c r="AQ19" s="128">
        <v>56.962025316455708</v>
      </c>
      <c r="AR19" s="128">
        <v>79.452054794520549</v>
      </c>
      <c r="AS19" s="128">
        <v>69.411764705882362</v>
      </c>
      <c r="AT19" s="128">
        <v>50.476190476190482</v>
      </c>
      <c r="AU19" s="128">
        <v>70</v>
      </c>
      <c r="AV19" s="128">
        <v>11.200000000000005</v>
      </c>
      <c r="AW19" s="128">
        <v>20.689655172413797</v>
      </c>
      <c r="AX19" s="132">
        <v>21.649484536082475</v>
      </c>
      <c r="AY19" s="132">
        <v>19.626168224299075</v>
      </c>
      <c r="AZ19" s="132">
        <v>20.000000000000007</v>
      </c>
      <c r="BA19" s="132">
        <v>24.285714285714281</v>
      </c>
      <c r="BB19" s="128" t="str">
        <f>"--"</f>
        <v>--</v>
      </c>
      <c r="BC19" s="132" t="s">
        <v>286</v>
      </c>
      <c r="BD19" s="132" t="s">
        <v>286</v>
      </c>
      <c r="BE19" s="132">
        <v>19.444444444444439</v>
      </c>
      <c r="BF19" s="132">
        <v>15.189873417721518</v>
      </c>
      <c r="BG19" s="128">
        <v>13.888888888888886</v>
      </c>
      <c r="BH19" s="121">
        <v>15.116279069767451</v>
      </c>
      <c r="BI19" s="121">
        <v>15.533980582524274</v>
      </c>
      <c r="BJ19" s="121">
        <v>13.333333333333334</v>
      </c>
      <c r="BK19" s="121">
        <v>6.4000000000000021</v>
      </c>
      <c r="BL19" s="128">
        <v>10.344827586206897</v>
      </c>
      <c r="BM19" s="121">
        <v>4.1237113402061842</v>
      </c>
      <c r="BN19" s="114">
        <v>9.3457943925233664</v>
      </c>
      <c r="BO19" s="114">
        <v>11.66666666666667</v>
      </c>
      <c r="BP19" s="114">
        <v>1.4285714285714288</v>
      </c>
      <c r="BQ19" s="128" t="str">
        <f>"--"</f>
        <v>--</v>
      </c>
      <c r="BR19" s="121" t="s">
        <v>286</v>
      </c>
      <c r="BS19" s="121" t="s">
        <v>286</v>
      </c>
      <c r="BT19" s="121">
        <v>11.711711711711716</v>
      </c>
      <c r="BU19" s="128">
        <v>13.924050632911397</v>
      </c>
      <c r="BV19" s="121">
        <v>6.9444444444444429</v>
      </c>
      <c r="BW19" s="121">
        <v>12.941176470588236</v>
      </c>
      <c r="BX19" s="121">
        <v>11.764705882352935</v>
      </c>
      <c r="BY19" s="128">
        <v>8.3333333333333321</v>
      </c>
      <c r="BZ19" s="121">
        <v>80.314960629921259</v>
      </c>
      <c r="CA19" s="121">
        <v>69.491525423728817</v>
      </c>
      <c r="CB19" s="121">
        <v>82.474226804123703</v>
      </c>
      <c r="CC19" s="128">
        <v>59.999999999999964</v>
      </c>
      <c r="CD19" s="121">
        <v>75.206611570247944</v>
      </c>
      <c r="CE19" s="121">
        <v>73.913043478260832</v>
      </c>
      <c r="CF19" s="121" t="str">
        <f>"--"</f>
        <v>--</v>
      </c>
      <c r="CG19" s="128" t="s">
        <v>286</v>
      </c>
      <c r="CH19" s="121" t="s">
        <v>286</v>
      </c>
      <c r="CI19" s="121">
        <v>73.214285714285737</v>
      </c>
      <c r="CJ19" s="121">
        <v>63.29113924050634</v>
      </c>
      <c r="CK19" s="121">
        <v>79.452054794520549</v>
      </c>
      <c r="CL19" s="121">
        <v>65.909090909090935</v>
      </c>
      <c r="CM19" s="121">
        <v>68.932038834951442</v>
      </c>
      <c r="CN19" s="121">
        <v>78.688524590163937</v>
      </c>
      <c r="CO19" s="121" t="s">
        <v>286</v>
      </c>
      <c r="CP19" s="128" t="s">
        <v>286</v>
      </c>
      <c r="CQ19" s="121" t="s">
        <v>286</v>
      </c>
      <c r="CR19" s="121">
        <v>65.740740740740762</v>
      </c>
      <c r="CS19" s="114">
        <v>37.19008264462812</v>
      </c>
      <c r="CT19" s="114">
        <v>36.231884057970994</v>
      </c>
      <c r="CU19" s="128" t="str">
        <f>"--"</f>
        <v>--</v>
      </c>
      <c r="CV19" s="121" t="s">
        <v>286</v>
      </c>
      <c r="CW19" s="121" t="s">
        <v>286</v>
      </c>
      <c r="CX19" s="114">
        <v>70.27027027027026</v>
      </c>
      <c r="CY19" s="114">
        <v>37.179487179487182</v>
      </c>
      <c r="CZ19" s="128">
        <v>56.164383561643845</v>
      </c>
      <c r="DA19" s="121">
        <v>58.139534883720955</v>
      </c>
      <c r="DB19" s="121">
        <v>38.235294117647051</v>
      </c>
      <c r="DC19" s="114">
        <v>47.540983606557383</v>
      </c>
      <c r="DD19" s="114">
        <v>72.357723577235845</v>
      </c>
      <c r="DE19" s="128">
        <v>54.237288135593253</v>
      </c>
      <c r="DF19" s="121">
        <v>55.789473684210535</v>
      </c>
      <c r="DG19" s="121">
        <v>65.384615384615358</v>
      </c>
      <c r="DH19" s="114">
        <v>58.823529411764731</v>
      </c>
      <c r="DI19" s="114">
        <v>47.058823529411761</v>
      </c>
      <c r="DJ19" s="128" t="str">
        <f>"--"</f>
        <v>--</v>
      </c>
      <c r="DK19" s="121" t="s">
        <v>286</v>
      </c>
      <c r="DL19" s="121" t="s">
        <v>286</v>
      </c>
      <c r="DM19" s="121">
        <v>57.843137254901976</v>
      </c>
      <c r="DN19" s="121">
        <v>53.846153846153854</v>
      </c>
      <c r="DO19" s="128">
        <v>65.753424657534239</v>
      </c>
      <c r="DP19" s="121">
        <v>56.578947368421055</v>
      </c>
      <c r="DQ19" s="121">
        <v>53.535353535353551</v>
      </c>
      <c r="DR19" s="121">
        <v>47.457627118644069</v>
      </c>
      <c r="DS19" s="121" t="s">
        <v>286</v>
      </c>
      <c r="DT19" s="128" t="s">
        <v>286</v>
      </c>
      <c r="DU19" s="131" t="s">
        <v>286</v>
      </c>
      <c r="DV19" s="131">
        <v>53.773584905660378</v>
      </c>
      <c r="DW19" s="114">
        <v>32.231404958677693</v>
      </c>
      <c r="DX19" s="131">
        <v>26.470588235294123</v>
      </c>
      <c r="DY19" s="128" t="str">
        <f>"--"</f>
        <v>--</v>
      </c>
      <c r="DZ19" s="128" t="s">
        <v>286</v>
      </c>
      <c r="EA19" s="128" t="s">
        <v>286</v>
      </c>
      <c r="EB19" s="128">
        <v>54.954954954954943</v>
      </c>
      <c r="EC19" s="128">
        <v>47.435897435897424</v>
      </c>
      <c r="ED19" s="128">
        <v>42.465753424657528</v>
      </c>
      <c r="EE19" s="128">
        <v>48.80952380952381</v>
      </c>
      <c r="EF19" s="128">
        <v>40.19607843137257</v>
      </c>
      <c r="EG19" s="128">
        <v>49.180327868852466</v>
      </c>
      <c r="EH19" s="128" t="s">
        <v>286</v>
      </c>
      <c r="EI19" s="128" t="s">
        <v>286</v>
      </c>
      <c r="EJ19" s="128" t="s">
        <v>286</v>
      </c>
      <c r="EK19" s="128">
        <v>87.850467289719631</v>
      </c>
      <c r="EL19" s="121">
        <v>82.644628099173588</v>
      </c>
      <c r="EM19" s="121">
        <v>82.608695652173878</v>
      </c>
      <c r="EN19" s="121" t="str">
        <f>"--"</f>
        <v>--</v>
      </c>
      <c r="EO19" s="121" t="s">
        <v>286</v>
      </c>
      <c r="EP19" s="128" t="s">
        <v>286</v>
      </c>
      <c r="EQ19" s="121">
        <v>89.380530973451329</v>
      </c>
      <c r="ER19" s="121">
        <v>87.179487179487225</v>
      </c>
      <c r="ES19" s="121">
        <v>86.301369863013676</v>
      </c>
      <c r="ET19" s="121">
        <v>91.954022988505784</v>
      </c>
      <c r="EU19" s="128">
        <v>83.333333333333357</v>
      </c>
      <c r="EV19" s="121">
        <v>85.245901639344311</v>
      </c>
      <c r="EW19" s="121">
        <v>96.774193548387117</v>
      </c>
      <c r="EX19" s="121">
        <v>71.186440677966075</v>
      </c>
      <c r="EY19" s="121">
        <v>78.124999999999972</v>
      </c>
      <c r="EZ19" s="128">
        <v>91.588785046728987</v>
      </c>
      <c r="FA19" s="121">
        <v>78.512396694214814</v>
      </c>
      <c r="FB19" s="121">
        <v>71.014492753623188</v>
      </c>
      <c r="FC19" s="121" t="str">
        <f>"--"</f>
        <v>--</v>
      </c>
      <c r="FD19" s="121" t="s">
        <v>286</v>
      </c>
      <c r="FE19" s="128" t="s">
        <v>286</v>
      </c>
      <c r="FF19" s="121">
        <v>93.636363636363612</v>
      </c>
      <c r="FG19" s="121">
        <v>76.623376623376615</v>
      </c>
      <c r="FH19" s="121">
        <v>82.191780821917803</v>
      </c>
      <c r="FI19" s="121">
        <v>85.057471264367862</v>
      </c>
      <c r="FJ19" s="128">
        <v>77.227722772277232</v>
      </c>
      <c r="FK19" s="121">
        <v>76.271186440677965</v>
      </c>
      <c r="FL19" s="121" t="s">
        <v>286</v>
      </c>
      <c r="FM19" s="121">
        <v>29.090909090909104</v>
      </c>
      <c r="FN19" s="121">
        <v>53.68421052631578</v>
      </c>
      <c r="FO19" s="128" t="s">
        <v>286</v>
      </c>
      <c r="FP19" s="121">
        <v>18.181818181818187</v>
      </c>
      <c r="FQ19" s="121">
        <v>70.312500000000014</v>
      </c>
      <c r="FR19" s="121" t="s">
        <v>286</v>
      </c>
      <c r="FS19" s="121" t="s">
        <v>286</v>
      </c>
      <c r="FT19" s="128" t="s">
        <v>286</v>
      </c>
      <c r="FU19" s="121" t="s">
        <v>286</v>
      </c>
      <c r="FV19" s="121">
        <v>19.444444444444436</v>
      </c>
      <c r="FW19" s="121">
        <v>49.29577464788732</v>
      </c>
      <c r="FX19" s="121" t="s">
        <v>286</v>
      </c>
      <c r="FY19" s="128">
        <v>32.967032967032964</v>
      </c>
      <c r="FZ19" s="121">
        <v>60.714285714285708</v>
      </c>
      <c r="GA19" s="121" t="s">
        <v>286</v>
      </c>
      <c r="GB19" s="121">
        <v>34.375000000000007</v>
      </c>
      <c r="GC19" s="121">
        <v>56.000000000000014</v>
      </c>
      <c r="GD19" s="128" t="s">
        <v>286</v>
      </c>
      <c r="GE19" s="121">
        <v>50</v>
      </c>
      <c r="GF19" s="121">
        <v>57.777777777777779</v>
      </c>
      <c r="GG19" s="121" t="s">
        <v>286</v>
      </c>
      <c r="GH19" s="121" t="s">
        <v>286</v>
      </c>
      <c r="GI19" s="128" t="s">
        <v>286</v>
      </c>
      <c r="GJ19" s="121" t="s">
        <v>286</v>
      </c>
      <c r="GK19" s="121">
        <v>35.714285714285715</v>
      </c>
      <c r="GL19" s="121">
        <v>34.285714285714285</v>
      </c>
      <c r="GM19" s="130" t="s">
        <v>286</v>
      </c>
      <c r="GN19" s="128">
        <v>60.000000000000007</v>
      </c>
      <c r="GO19" s="121">
        <v>45.454545454545446</v>
      </c>
      <c r="GP19" s="121" t="s">
        <v>286</v>
      </c>
      <c r="GQ19" s="121">
        <v>31.250000000000004</v>
      </c>
      <c r="GR19" s="121">
        <v>63.999999999999993</v>
      </c>
      <c r="GS19" s="128" t="s">
        <v>286</v>
      </c>
      <c r="GT19" s="121">
        <v>60.000000000000007</v>
      </c>
      <c r="GU19" s="121">
        <v>66.666666666666657</v>
      </c>
      <c r="GV19" s="121" t="s">
        <v>286</v>
      </c>
      <c r="GW19" s="121" t="s">
        <v>286</v>
      </c>
      <c r="GX19" s="128" t="s">
        <v>286</v>
      </c>
      <c r="GY19" s="128" t="s">
        <v>286</v>
      </c>
      <c r="GZ19" s="128">
        <v>42.857142857142854</v>
      </c>
      <c r="HA19" s="128">
        <v>48.571428571428562</v>
      </c>
      <c r="HB19" s="128" t="s">
        <v>286</v>
      </c>
      <c r="HC19" s="128">
        <v>53.333333333333336</v>
      </c>
      <c r="HD19" s="128">
        <v>54.54545454545454</v>
      </c>
      <c r="HE19" s="128" t="s">
        <v>286</v>
      </c>
      <c r="HF19" s="128">
        <v>27.586206896551722</v>
      </c>
      <c r="HG19" s="128">
        <v>52.000000000000007</v>
      </c>
      <c r="HH19" s="128" t="s">
        <v>286</v>
      </c>
      <c r="HI19" s="128">
        <v>35.294117647058833</v>
      </c>
      <c r="HJ19" s="128">
        <v>72.727272727272748</v>
      </c>
      <c r="HK19" s="128" t="s">
        <v>286</v>
      </c>
      <c r="HL19" s="121" t="s">
        <v>286</v>
      </c>
      <c r="HM19" s="121" t="s">
        <v>286</v>
      </c>
      <c r="HN19" s="121" t="s">
        <v>286</v>
      </c>
      <c r="HO19" s="121">
        <v>28.571428571428577</v>
      </c>
      <c r="HP19" s="128">
        <v>57.142857142857146</v>
      </c>
      <c r="HQ19" s="121" t="s">
        <v>286</v>
      </c>
      <c r="HR19" s="121">
        <v>39.285714285714292</v>
      </c>
      <c r="HS19" s="121">
        <v>59.375000000000014</v>
      </c>
      <c r="HT19" s="129" t="s">
        <v>286</v>
      </c>
      <c r="HU19" s="128">
        <v>40</v>
      </c>
      <c r="HV19" s="114">
        <v>28.571428571428569</v>
      </c>
      <c r="HW19" s="114" t="s">
        <v>286</v>
      </c>
      <c r="HX19" s="114">
        <v>72.222222222222229</v>
      </c>
      <c r="HY19" s="114">
        <v>27.906976744186046</v>
      </c>
      <c r="HZ19" s="114" t="s">
        <v>286</v>
      </c>
      <c r="IA19" s="114" t="s">
        <v>286</v>
      </c>
      <c r="IB19" s="114" t="s">
        <v>286</v>
      </c>
      <c r="IC19" s="114" t="s">
        <v>286</v>
      </c>
      <c r="ID19" s="114">
        <v>64.285714285714292</v>
      </c>
      <c r="IE19" s="114">
        <v>31.428571428571438</v>
      </c>
      <c r="IF19" s="114" t="s">
        <v>286</v>
      </c>
      <c r="IG19" s="114">
        <v>58.620689655172413</v>
      </c>
      <c r="IH19" s="114">
        <v>29.032258064516125</v>
      </c>
      <c r="II19" s="114" t="s">
        <v>286</v>
      </c>
      <c r="IJ19" s="114">
        <v>56.666666666666671</v>
      </c>
      <c r="IK19" s="114">
        <v>42.000000000000007</v>
      </c>
      <c r="IL19" s="114" t="s">
        <v>286</v>
      </c>
      <c r="IM19" s="114">
        <v>76.470588235294116</v>
      </c>
      <c r="IN19" s="114">
        <v>44.44444444444445</v>
      </c>
      <c r="IO19" s="114" t="s">
        <v>286</v>
      </c>
      <c r="IP19" s="114" t="s">
        <v>286</v>
      </c>
      <c r="IQ19" s="114" t="s">
        <v>286</v>
      </c>
      <c r="IR19" s="114" t="s">
        <v>286</v>
      </c>
      <c r="IS19" s="114">
        <v>78.571428571428569</v>
      </c>
      <c r="IT19" s="114">
        <v>51.428571428571431</v>
      </c>
      <c r="IU19" s="114" t="s">
        <v>286</v>
      </c>
      <c r="IV19" s="114">
        <v>75.862068965517253</v>
      </c>
      <c r="IW19" s="114">
        <v>40.625000000000007</v>
      </c>
      <c r="IX19" s="150" t="s">
        <v>1708</v>
      </c>
      <c r="IY19" s="150" t="s">
        <v>1708</v>
      </c>
      <c r="IZ19" s="150" t="s">
        <v>1709</v>
      </c>
      <c r="JA19" s="150" t="s">
        <v>1708</v>
      </c>
      <c r="JB19" s="155" t="s">
        <v>1708</v>
      </c>
      <c r="JC19" s="114" t="s">
        <v>286</v>
      </c>
      <c r="JD19" s="114" t="s">
        <v>286</v>
      </c>
      <c r="JE19" s="114" t="s">
        <v>286</v>
      </c>
      <c r="JF19" s="114" t="str">
        <f t="shared" si="19"/>
        <v>--</v>
      </c>
      <c r="JG19" s="114" t="str">
        <f t="shared" si="19"/>
        <v>--</v>
      </c>
      <c r="JH19" s="114" t="str">
        <f t="shared" si="19"/>
        <v>--</v>
      </c>
      <c r="JI19" s="114" t="str">
        <f t="shared" si="19"/>
        <v>--</v>
      </c>
      <c r="JJ19" s="114" t="str">
        <f t="shared" si="19"/>
        <v>--</v>
      </c>
      <c r="JK19" s="114" t="str">
        <f t="shared" si="19"/>
        <v>--</v>
      </c>
      <c r="JL19" s="114" t="str">
        <f t="shared" si="19"/>
        <v>--</v>
      </c>
      <c r="JM19" s="114" t="str">
        <f t="shared" si="19"/>
        <v>--</v>
      </c>
      <c r="JN19" s="114" t="str">
        <f t="shared" si="19"/>
        <v>--</v>
      </c>
      <c r="JO19" s="114" t="str">
        <f t="shared" si="19"/>
        <v>--</v>
      </c>
      <c r="JP19" s="114" t="str">
        <f t="shared" si="20"/>
        <v>--</v>
      </c>
      <c r="JQ19" s="114" t="str">
        <f t="shared" si="20"/>
        <v>--</v>
      </c>
      <c r="JR19" s="114" t="str">
        <f t="shared" si="20"/>
        <v>--</v>
      </c>
      <c r="JS19" s="114" t="str">
        <f t="shared" si="20"/>
        <v>--</v>
      </c>
      <c r="JT19" s="114" t="str">
        <f t="shared" si="20"/>
        <v>--</v>
      </c>
      <c r="JU19" s="114" t="str">
        <f t="shared" si="20"/>
        <v>--</v>
      </c>
      <c r="JV19" s="114" t="str">
        <f t="shared" si="20"/>
        <v>--</v>
      </c>
      <c r="JW19" s="114" t="str">
        <f t="shared" si="20"/>
        <v>--</v>
      </c>
      <c r="JX19" s="114" t="str">
        <f t="shared" si="20"/>
        <v>--</v>
      </c>
      <c r="JY19" s="114" t="str">
        <f t="shared" si="20"/>
        <v>--</v>
      </c>
      <c r="JZ19" s="114" t="str">
        <f t="shared" si="21"/>
        <v>--</v>
      </c>
      <c r="KA19" s="114" t="str">
        <f t="shared" si="21"/>
        <v>--</v>
      </c>
      <c r="KB19" s="114" t="str">
        <f t="shared" si="21"/>
        <v>--</v>
      </c>
      <c r="KC19" s="114" t="str">
        <f t="shared" si="21"/>
        <v>--</v>
      </c>
      <c r="KD19" s="114" t="str">
        <f t="shared" si="21"/>
        <v>--</v>
      </c>
      <c r="KE19" s="114" t="str">
        <f t="shared" si="21"/>
        <v>--</v>
      </c>
      <c r="KF19" s="114" t="str">
        <f t="shared" si="21"/>
        <v>--</v>
      </c>
      <c r="KG19" s="114" t="str">
        <f t="shared" si="21"/>
        <v>--</v>
      </c>
      <c r="KH19" s="114" t="str">
        <f t="shared" si="21"/>
        <v>--</v>
      </c>
      <c r="KI19" s="114" t="str">
        <f t="shared" si="21"/>
        <v>--</v>
      </c>
      <c r="KJ19" s="114" t="str">
        <f t="shared" si="22"/>
        <v>--</v>
      </c>
      <c r="KK19" s="114" t="str">
        <f t="shared" si="22"/>
        <v>--</v>
      </c>
      <c r="KL19" s="114" t="str">
        <f t="shared" si="22"/>
        <v>--</v>
      </c>
      <c r="KM19" s="114" t="str">
        <f t="shared" si="22"/>
        <v>--</v>
      </c>
      <c r="KN19" s="114" t="str">
        <f t="shared" si="22"/>
        <v>--</v>
      </c>
      <c r="KO19" s="114" t="str">
        <f t="shared" si="22"/>
        <v>--</v>
      </c>
      <c r="KP19" s="150" t="s">
        <v>1708</v>
      </c>
      <c r="KQ19" s="150" t="s">
        <v>1708</v>
      </c>
      <c r="KR19" s="150" t="s">
        <v>1709</v>
      </c>
      <c r="KS19" s="150" t="s">
        <v>1708</v>
      </c>
      <c r="KT19" s="155" t="s">
        <v>1708</v>
      </c>
      <c r="KU19" s="114" t="str">
        <f t="shared" si="26"/>
        <v>--</v>
      </c>
      <c r="KV19" s="114" t="str">
        <f t="shared" si="26"/>
        <v>--</v>
      </c>
      <c r="KW19" s="114" t="str">
        <f t="shared" si="26"/>
        <v>--</v>
      </c>
      <c r="KX19" s="114" t="str">
        <f t="shared" si="26"/>
        <v>--</v>
      </c>
      <c r="KY19" s="114" t="str">
        <f t="shared" si="26"/>
        <v>--</v>
      </c>
      <c r="KZ19" s="114" t="str">
        <f t="shared" si="23"/>
        <v>--</v>
      </c>
      <c r="LA19" s="114" t="str">
        <f t="shared" si="23"/>
        <v>--</v>
      </c>
      <c r="LB19" s="114" t="str">
        <f t="shared" si="23"/>
        <v>--</v>
      </c>
      <c r="LC19" s="114" t="str">
        <f t="shared" si="23"/>
        <v>--</v>
      </c>
      <c r="LD19" s="114" t="str">
        <f t="shared" si="23"/>
        <v>--</v>
      </c>
      <c r="LE19" s="219">
        <v>85.057471264367805</v>
      </c>
      <c r="LF19" s="219">
        <v>82.978723404255305</v>
      </c>
      <c r="LG19" s="219">
        <v>81.428571428571402</v>
      </c>
      <c r="LH19" s="219">
        <v>82.142857142857096</v>
      </c>
      <c r="LI19" s="219">
        <v>81.308411214953296</v>
      </c>
      <c r="LJ19" s="219">
        <v>70.422535211267601</v>
      </c>
      <c r="LK19" s="219">
        <v>70.454545454545496</v>
      </c>
      <c r="LL19" s="219">
        <v>78.494623655913998</v>
      </c>
      <c r="LM19" s="219">
        <v>61.428571428571402</v>
      </c>
      <c r="LN19" s="219">
        <v>67.857142857142804</v>
      </c>
      <c r="LO19" s="219">
        <v>61.682242990654203</v>
      </c>
      <c r="LP19" s="219">
        <v>59.154929577464799</v>
      </c>
      <c r="LQ19" s="219">
        <v>72.527472527472497</v>
      </c>
      <c r="LR19" s="219">
        <v>71.739130434782595</v>
      </c>
      <c r="LS19" s="219">
        <v>73.846153846153797</v>
      </c>
      <c r="LT19" s="219">
        <v>74.390243902438996</v>
      </c>
      <c r="LU19" s="219">
        <v>68.224299065420595</v>
      </c>
      <c r="LV19" s="219">
        <v>76.811594202898505</v>
      </c>
      <c r="LW19" s="219">
        <v>51.6483516483516</v>
      </c>
      <c r="LX19" s="219">
        <v>43.010752688171998</v>
      </c>
      <c r="LY19" s="219">
        <v>37.878787878787897</v>
      </c>
      <c r="LZ19" s="219">
        <v>55.5555555555556</v>
      </c>
      <c r="MA19" s="219">
        <v>33.644859813084103</v>
      </c>
      <c r="MB19" s="219">
        <v>49.2753623188406</v>
      </c>
      <c r="MC19" s="219">
        <v>91.208791208791297</v>
      </c>
      <c r="MD19" s="219">
        <v>80.645161290322605</v>
      </c>
      <c r="ME19" s="219">
        <v>83.3333333333334</v>
      </c>
      <c r="MF19" s="219">
        <v>86.585365853658502</v>
      </c>
      <c r="MG19" s="219">
        <v>87.850467289719603</v>
      </c>
      <c r="MH19" s="219">
        <v>81.159420289855106</v>
      </c>
      <c r="MI19" s="219">
        <v>71.428571428571402</v>
      </c>
      <c r="MJ19" s="219">
        <v>72.043010752688204</v>
      </c>
      <c r="MK19" s="219">
        <v>62.121212121212103</v>
      </c>
      <c r="ML19" s="219">
        <v>73.170731707317103</v>
      </c>
      <c r="MM19" s="219">
        <v>66.355140186915904</v>
      </c>
      <c r="MN19" s="219">
        <v>62.318840579710198</v>
      </c>
      <c r="MO19" s="128" t="str">
        <f t="shared" si="5"/>
        <v>--</v>
      </c>
      <c r="MP19" s="219">
        <v>20.652173913043502</v>
      </c>
      <c r="MQ19" s="219">
        <v>40.384615384615401</v>
      </c>
      <c r="MR19" s="128" t="str">
        <f t="shared" si="6"/>
        <v>--</v>
      </c>
      <c r="MS19" s="219">
        <v>11.6504854368932</v>
      </c>
      <c r="MT19" s="219">
        <v>43.939393939393902</v>
      </c>
      <c r="MU19" s="128" t="str">
        <f t="shared" si="7"/>
        <v>--</v>
      </c>
      <c r="MV19" s="219">
        <v>42.105263157894697</v>
      </c>
      <c r="MW19" s="219">
        <v>50</v>
      </c>
      <c r="MX19" s="128" t="str">
        <f t="shared" si="8"/>
        <v>--</v>
      </c>
      <c r="MY19" s="219">
        <v>50</v>
      </c>
      <c r="MZ19" s="219">
        <v>58.620689655172399</v>
      </c>
      <c r="NA19" s="128" t="str">
        <f t="shared" si="9"/>
        <v>--</v>
      </c>
      <c r="NB19" s="219">
        <v>52.631578947368403</v>
      </c>
      <c r="NC19" s="219">
        <v>45</v>
      </c>
      <c r="ND19" s="128" t="str">
        <f t="shared" si="10"/>
        <v>--</v>
      </c>
      <c r="NE19" s="219">
        <v>50</v>
      </c>
      <c r="NF19" s="219">
        <v>72.413793103448299</v>
      </c>
      <c r="NG19" s="128" t="str">
        <f t="shared" si="11"/>
        <v>--</v>
      </c>
      <c r="NH19" s="219">
        <v>73.684210526315795</v>
      </c>
      <c r="NI19" s="219">
        <v>55</v>
      </c>
      <c r="NJ19" s="128" t="str">
        <f t="shared" si="12"/>
        <v>--</v>
      </c>
      <c r="NK19" s="219">
        <v>50</v>
      </c>
      <c r="NL19" s="219">
        <v>62.068965517241402</v>
      </c>
      <c r="NM19" s="220">
        <v>81.481481481481495</v>
      </c>
      <c r="NN19" s="220">
        <v>88.679245283018901</v>
      </c>
      <c r="NO19" s="220">
        <v>77.5</v>
      </c>
      <c r="NP19" s="220">
        <v>69.811320754717002</v>
      </c>
      <c r="NQ19" s="220">
        <v>82.6666666666666</v>
      </c>
      <c r="NR19" s="220">
        <v>64.761904761904702</v>
      </c>
      <c r="NS19" s="220">
        <v>80</v>
      </c>
      <c r="NT19" s="220">
        <v>71.428571428571402</v>
      </c>
      <c r="NU19" s="220">
        <v>89.473684210526301</v>
      </c>
      <c r="NV19" s="220">
        <v>89.523809523809504</v>
      </c>
      <c r="NW19" s="220">
        <v>83.116883116883102</v>
      </c>
      <c r="NX19" s="220">
        <v>80</v>
      </c>
      <c r="NY19" s="128" t="str">
        <f t="shared" si="24"/>
        <v>--</v>
      </c>
      <c r="NZ19" s="128" t="str">
        <f t="shared" si="24"/>
        <v>--</v>
      </c>
      <c r="OA19" s="128" t="str">
        <f t="shared" si="24"/>
        <v>--</v>
      </c>
      <c r="OB19" s="128" t="str">
        <f t="shared" si="24"/>
        <v>--</v>
      </c>
      <c r="OC19" s="128" t="str">
        <f t="shared" si="24"/>
        <v>--</v>
      </c>
      <c r="OD19" s="128" t="str">
        <f t="shared" si="24"/>
        <v>--</v>
      </c>
      <c r="OE19" s="128" t="str">
        <f t="shared" si="24"/>
        <v>--</v>
      </c>
      <c r="OF19" s="128" t="str">
        <f t="shared" si="24"/>
        <v>--</v>
      </c>
      <c r="OG19" s="222">
        <v>55.8441558441559</v>
      </c>
      <c r="OH19" s="222">
        <v>40</v>
      </c>
      <c r="OI19" s="222">
        <v>35.164835164835203</v>
      </c>
      <c r="OJ19" s="222">
        <v>30.769230769230798</v>
      </c>
      <c r="OK19" s="222">
        <v>52.380952380952401</v>
      </c>
      <c r="OL19" s="222">
        <v>49.382716049382701</v>
      </c>
      <c r="OM19" s="222">
        <v>40.186915887850503</v>
      </c>
      <c r="ON19" s="222">
        <v>33.3333333333333</v>
      </c>
      <c r="OO19" s="114" t="s">
        <v>1708</v>
      </c>
      <c r="OP19" s="114" t="s">
        <v>1708</v>
      </c>
      <c r="OQ19" s="300">
        <v>56.41025641025643</v>
      </c>
      <c r="OR19" s="300">
        <v>52.747252747252737</v>
      </c>
      <c r="OS19" s="300">
        <v>54.347826086956516</v>
      </c>
      <c r="OT19" s="300">
        <v>44.776119402985046</v>
      </c>
      <c r="OU19" s="300">
        <v>66.346153846153868</v>
      </c>
      <c r="OV19" s="300">
        <v>53.658536585365859</v>
      </c>
      <c r="OW19" s="300">
        <v>60.747663551401857</v>
      </c>
      <c r="OX19" s="300">
        <v>57.971014492753646</v>
      </c>
      <c r="OZ19" s="382" t="str">
        <f>"--"</f>
        <v>--</v>
      </c>
      <c r="PA19" s="382" t="str">
        <f t="shared" ref="PA19:PR19" si="27">"--"</f>
        <v>--</v>
      </c>
      <c r="PB19" s="382" t="str">
        <f t="shared" si="27"/>
        <v>--</v>
      </c>
      <c r="PC19" s="382" t="str">
        <f t="shared" si="27"/>
        <v>--</v>
      </c>
      <c r="PD19" s="382" t="str">
        <f t="shared" si="27"/>
        <v>--</v>
      </c>
      <c r="PE19" s="382" t="str">
        <f t="shared" si="27"/>
        <v>--</v>
      </c>
      <c r="PF19" s="382" t="str">
        <f t="shared" si="27"/>
        <v>--</v>
      </c>
      <c r="PG19" s="382" t="str">
        <f t="shared" si="27"/>
        <v>--</v>
      </c>
      <c r="PH19" s="382" t="str">
        <f t="shared" si="27"/>
        <v>--</v>
      </c>
      <c r="PI19" s="382" t="str">
        <f t="shared" si="27"/>
        <v>--</v>
      </c>
      <c r="PJ19" s="382" t="str">
        <f t="shared" si="27"/>
        <v>--</v>
      </c>
      <c r="PK19" s="382" t="str">
        <f t="shared" si="27"/>
        <v>--</v>
      </c>
      <c r="PL19" s="382" t="str">
        <f t="shared" si="27"/>
        <v>--</v>
      </c>
      <c r="PM19" s="382" t="str">
        <f t="shared" si="27"/>
        <v>--</v>
      </c>
      <c r="PN19" s="382" t="str">
        <f t="shared" si="27"/>
        <v>--</v>
      </c>
      <c r="PO19" s="382" t="str">
        <f t="shared" si="27"/>
        <v>--</v>
      </c>
      <c r="PP19" s="382" t="str">
        <f t="shared" si="27"/>
        <v>--</v>
      </c>
      <c r="PQ19" s="382" t="str">
        <f t="shared" si="27"/>
        <v>--</v>
      </c>
      <c r="PR19" s="382" t="str">
        <f t="shared" si="27"/>
        <v>--</v>
      </c>
      <c r="PS19" s="382" t="str">
        <f>"--"</f>
        <v>--</v>
      </c>
      <c r="PT19" s="378" t="str">
        <f t="shared" si="14"/>
        <v>--</v>
      </c>
      <c r="PU19" s="378" t="str">
        <f t="shared" si="14"/>
        <v>--</v>
      </c>
      <c r="PV19" s="382" t="str">
        <f t="shared" si="14"/>
        <v>--</v>
      </c>
      <c r="PW19" s="382" t="str">
        <f t="shared" si="14"/>
        <v>--</v>
      </c>
      <c r="PX19" s="378" t="str">
        <f t="shared" si="15"/>
        <v>--</v>
      </c>
      <c r="PY19" s="378" t="str">
        <f t="shared" si="15"/>
        <v>--</v>
      </c>
      <c r="PZ19" s="382" t="str">
        <f t="shared" si="15"/>
        <v>--</v>
      </c>
      <c r="QA19" s="382" t="str">
        <f t="shared" si="15"/>
        <v>--</v>
      </c>
      <c r="QB19" s="378" t="str">
        <f t="shared" si="16"/>
        <v>--</v>
      </c>
      <c r="QC19" s="378" t="str">
        <f t="shared" si="16"/>
        <v>--</v>
      </c>
      <c r="QD19" s="382" t="str">
        <f t="shared" si="16"/>
        <v>--</v>
      </c>
      <c r="QE19" s="382" t="str">
        <f t="shared" si="16"/>
        <v>--</v>
      </c>
      <c r="QF19" s="378" t="str">
        <f t="shared" si="17"/>
        <v>--</v>
      </c>
      <c r="QG19" s="378" t="str">
        <f t="shared" si="17"/>
        <v>--</v>
      </c>
      <c r="QH19" s="382" t="str">
        <f t="shared" si="17"/>
        <v>--</v>
      </c>
      <c r="QI19" s="382" t="str">
        <f t="shared" si="17"/>
        <v>--</v>
      </c>
    </row>
    <row r="20" spans="1:452" x14ac:dyDescent="0.25">
      <c r="A20" s="114">
        <v>16</v>
      </c>
      <c r="B20" s="93" t="s">
        <v>16</v>
      </c>
      <c r="C20" s="126">
        <v>36.363636363636374</v>
      </c>
      <c r="D20" s="126">
        <v>33.333333333333336</v>
      </c>
      <c r="E20" s="126">
        <v>32.142857142857139</v>
      </c>
      <c r="F20" s="126">
        <v>35.555555555555557</v>
      </c>
      <c r="G20" s="126">
        <v>28.571428571428573</v>
      </c>
      <c r="H20" s="126">
        <v>36.36363636363636</v>
      </c>
      <c r="I20" s="126">
        <v>39.583333333333329</v>
      </c>
      <c r="J20" s="126">
        <v>48</v>
      </c>
      <c r="K20" s="126">
        <v>56</v>
      </c>
      <c r="L20" s="126">
        <v>46.666666666666664</v>
      </c>
      <c r="M20" s="128">
        <v>34.615384615384635</v>
      </c>
      <c r="N20" s="128">
        <v>35.294117647058833</v>
      </c>
      <c r="O20" s="128">
        <v>70.370370370370381</v>
      </c>
      <c r="P20" s="128">
        <v>37.254901960784316</v>
      </c>
      <c r="Q20" s="128">
        <v>47.61904761904762</v>
      </c>
      <c r="R20" s="128">
        <v>88.63636363636364</v>
      </c>
      <c r="S20" s="128">
        <v>81.632653061224474</v>
      </c>
      <c r="T20" s="128">
        <v>93.103448275862078</v>
      </c>
      <c r="U20" s="128">
        <v>86.046511627906966</v>
      </c>
      <c r="V20" s="128">
        <v>83.783783783783775</v>
      </c>
      <c r="W20" s="128">
        <v>81.818181818181827</v>
      </c>
      <c r="X20" s="128">
        <v>74.999999999999957</v>
      </c>
      <c r="Y20" s="128">
        <v>55.999999999999993</v>
      </c>
      <c r="Z20" s="128">
        <v>81.481481481481481</v>
      </c>
      <c r="AA20" s="128">
        <v>91.111111111111114</v>
      </c>
      <c r="AB20" s="132">
        <v>69.811320754716959</v>
      </c>
      <c r="AC20" s="132">
        <v>91.17647058823529</v>
      </c>
      <c r="AD20" s="132">
        <v>88.8888888888889</v>
      </c>
      <c r="AE20" s="132">
        <v>83.018867924528294</v>
      </c>
      <c r="AF20" s="128">
        <v>91.304347826086982</v>
      </c>
      <c r="AG20" s="126">
        <v>69.767441860465127</v>
      </c>
      <c r="AH20" s="126">
        <v>73.999999999999986</v>
      </c>
      <c r="AI20" s="133">
        <v>72.413793103448285</v>
      </c>
      <c r="AJ20" s="133">
        <v>70.454545454545482</v>
      </c>
      <c r="AK20" s="128">
        <v>48.648648648648646</v>
      </c>
      <c r="AL20" s="128">
        <v>69.696969696969703</v>
      </c>
      <c r="AM20" s="128">
        <v>71.999999999999986</v>
      </c>
      <c r="AN20" s="128">
        <v>62</v>
      </c>
      <c r="AO20" s="128">
        <v>66.666666666666671</v>
      </c>
      <c r="AP20" s="128">
        <v>73.333333333333329</v>
      </c>
      <c r="AQ20" s="128">
        <v>49.056603773584911</v>
      </c>
      <c r="AR20" s="128">
        <v>85.294117647058812</v>
      </c>
      <c r="AS20" s="128">
        <v>70.370370370370367</v>
      </c>
      <c r="AT20" s="128">
        <v>79.245283018867909</v>
      </c>
      <c r="AU20" s="128">
        <v>76.595744680851055</v>
      </c>
      <c r="AV20" s="128">
        <v>25</v>
      </c>
      <c r="AW20" s="128">
        <v>13.725490196078429</v>
      </c>
      <c r="AX20" s="132">
        <v>7.6923076923076916</v>
      </c>
      <c r="AY20" s="132">
        <v>11.627906976744187</v>
      </c>
      <c r="AZ20" s="132">
        <v>17.647058823529413</v>
      </c>
      <c r="BA20" s="132">
        <v>12.121212121212121</v>
      </c>
      <c r="BB20" s="128">
        <v>19.148936170212771</v>
      </c>
      <c r="BC20" s="132">
        <v>24</v>
      </c>
      <c r="BD20" s="132">
        <v>26.086956521739136</v>
      </c>
      <c r="BE20" s="132">
        <v>11.363636363636365</v>
      </c>
      <c r="BF20" s="132">
        <v>13.46153846153846</v>
      </c>
      <c r="BG20" s="128">
        <v>5.8823529411764701</v>
      </c>
      <c r="BH20" s="121">
        <v>19.23076923076923</v>
      </c>
      <c r="BI20" s="121">
        <v>20</v>
      </c>
      <c r="BJ20" s="121">
        <v>13.953488372093023</v>
      </c>
      <c r="BK20" s="121">
        <v>25</v>
      </c>
      <c r="BL20" s="128">
        <v>9.8039215686274535</v>
      </c>
      <c r="BM20" s="121">
        <v>3.8461538461538458</v>
      </c>
      <c r="BN20" s="114">
        <v>9.3023255813953494</v>
      </c>
      <c r="BO20" s="114">
        <v>20.588235294117645</v>
      </c>
      <c r="BP20" s="114">
        <v>12.121212121212121</v>
      </c>
      <c r="BQ20" s="128">
        <v>13.043478260869565</v>
      </c>
      <c r="BR20" s="121">
        <v>22</v>
      </c>
      <c r="BS20" s="121">
        <v>13.043478260869568</v>
      </c>
      <c r="BT20" s="121">
        <v>4.5454545454545459</v>
      </c>
      <c r="BU20" s="128">
        <v>9.6153846153846168</v>
      </c>
      <c r="BV20" s="121">
        <v>5.8823529411764701</v>
      </c>
      <c r="BW20" s="121">
        <v>11.538461538461538</v>
      </c>
      <c r="BX20" s="121">
        <v>6.1224489795918364</v>
      </c>
      <c r="BY20" s="128">
        <v>9.5238095238095237</v>
      </c>
      <c r="BZ20" s="121">
        <v>71.428571428571431</v>
      </c>
      <c r="CA20" s="121">
        <v>74.509803921568604</v>
      </c>
      <c r="CB20" s="121">
        <v>75.000000000000014</v>
      </c>
      <c r="CC20" s="128">
        <v>61.363636363636374</v>
      </c>
      <c r="CD20" s="121">
        <v>63.888888888888886</v>
      </c>
      <c r="CE20" s="121">
        <v>51.515151515151523</v>
      </c>
      <c r="CF20" s="121">
        <v>63.26530612244899</v>
      </c>
      <c r="CG20" s="128">
        <v>67.346938775510225</v>
      </c>
      <c r="CH20" s="121">
        <v>87.5</v>
      </c>
      <c r="CI20" s="121">
        <v>84.090909090909065</v>
      </c>
      <c r="CJ20" s="121">
        <v>69.230769230769241</v>
      </c>
      <c r="CK20" s="121">
        <v>64.705882352941174</v>
      </c>
      <c r="CL20" s="121">
        <v>73.076923076923066</v>
      </c>
      <c r="CM20" s="121">
        <v>82.352941176470566</v>
      </c>
      <c r="CN20" s="121">
        <v>77.272727272727309</v>
      </c>
      <c r="CO20" s="121" t="s">
        <v>286</v>
      </c>
      <c r="CP20" s="128" t="s">
        <v>286</v>
      </c>
      <c r="CQ20" s="121" t="s">
        <v>286</v>
      </c>
      <c r="CR20" s="121">
        <v>23.255813953488364</v>
      </c>
      <c r="CS20" s="114">
        <v>37.142857142857153</v>
      </c>
      <c r="CT20" s="114">
        <v>36.363636363636367</v>
      </c>
      <c r="CU20" s="128">
        <v>53.061224489795912</v>
      </c>
      <c r="CV20" s="121">
        <v>18.367346938775508</v>
      </c>
      <c r="CW20" s="121">
        <v>66.666666666666671</v>
      </c>
      <c r="CX20" s="114">
        <v>64.444444444444457</v>
      </c>
      <c r="CY20" s="114">
        <v>23.07692307692307</v>
      </c>
      <c r="CZ20" s="128">
        <v>29.411764705882359</v>
      </c>
      <c r="DA20" s="121">
        <v>53.846153846153854</v>
      </c>
      <c r="DB20" s="121">
        <v>52.941176470588232</v>
      </c>
      <c r="DC20" s="114">
        <v>40.909090909090899</v>
      </c>
      <c r="DD20" s="114">
        <v>47.61904761904762</v>
      </c>
      <c r="DE20" s="128">
        <v>53.999999999999993</v>
      </c>
      <c r="DF20" s="121">
        <v>55.555555555555557</v>
      </c>
      <c r="DG20" s="121">
        <v>53.488372093023251</v>
      </c>
      <c r="DH20" s="114">
        <v>47.058823529411747</v>
      </c>
      <c r="DI20" s="114">
        <v>30.303030303030308</v>
      </c>
      <c r="DJ20" s="128">
        <v>58.695652173913054</v>
      </c>
      <c r="DK20" s="121">
        <v>31.25</v>
      </c>
      <c r="DL20" s="121">
        <v>43.478260869565212</v>
      </c>
      <c r="DM20" s="121">
        <v>64.444444444444443</v>
      </c>
      <c r="DN20" s="121">
        <v>25.490196078431371</v>
      </c>
      <c r="DO20" s="128">
        <v>18.181818181818183</v>
      </c>
      <c r="DP20" s="121">
        <v>56</v>
      </c>
      <c r="DQ20" s="121">
        <v>47.826086956521749</v>
      </c>
      <c r="DR20" s="121">
        <v>40.476190476190467</v>
      </c>
      <c r="DS20" s="121" t="s">
        <v>286</v>
      </c>
      <c r="DT20" s="128" t="s">
        <v>286</v>
      </c>
      <c r="DU20" s="131" t="s">
        <v>286</v>
      </c>
      <c r="DV20" s="131">
        <v>40.909090909090892</v>
      </c>
      <c r="DW20" s="114">
        <v>42.857142857142847</v>
      </c>
      <c r="DX20" s="131">
        <v>32.258064516129025</v>
      </c>
      <c r="DY20" s="128">
        <v>54.16666666666665</v>
      </c>
      <c r="DZ20" s="128">
        <v>32.653061224489797</v>
      </c>
      <c r="EA20" s="128">
        <v>45.833333333333329</v>
      </c>
      <c r="EB20" s="128">
        <v>63.636363636363633</v>
      </c>
      <c r="EC20" s="128">
        <v>25</v>
      </c>
      <c r="ED20" s="128">
        <v>46.874999999999986</v>
      </c>
      <c r="EE20" s="128">
        <v>51.851851851851855</v>
      </c>
      <c r="EF20" s="128">
        <v>46.000000000000007</v>
      </c>
      <c r="EG20" s="128">
        <v>21.95121951219512</v>
      </c>
      <c r="EH20" s="128" t="s">
        <v>286</v>
      </c>
      <c r="EI20" s="128" t="s">
        <v>286</v>
      </c>
      <c r="EJ20" s="128" t="s">
        <v>286</v>
      </c>
      <c r="EK20" s="128">
        <v>88.63636363636364</v>
      </c>
      <c r="EL20" s="121">
        <v>85.29411764705884</v>
      </c>
      <c r="EM20" s="121">
        <v>57.575757575757585</v>
      </c>
      <c r="EN20" s="121">
        <v>83.333333333333329</v>
      </c>
      <c r="EO20" s="121">
        <v>75.510204081632651</v>
      </c>
      <c r="EP20" s="128">
        <v>87.5</v>
      </c>
      <c r="EQ20" s="121">
        <v>97.777777777777786</v>
      </c>
      <c r="ER20" s="121">
        <v>73.076923076923066</v>
      </c>
      <c r="ES20" s="121">
        <v>90.909090909090907</v>
      </c>
      <c r="ET20" s="121">
        <v>100</v>
      </c>
      <c r="EU20" s="128">
        <v>92.156862745098053</v>
      </c>
      <c r="EV20" s="121">
        <v>88.372093023255815</v>
      </c>
      <c r="EW20" s="121">
        <v>76.744186046511629</v>
      </c>
      <c r="EX20" s="121">
        <v>62.745098039215684</v>
      </c>
      <c r="EY20" s="121">
        <v>67.857142857142861</v>
      </c>
      <c r="EZ20" s="128">
        <v>77.27272727272728</v>
      </c>
      <c r="FA20" s="121">
        <v>74.285714285714292</v>
      </c>
      <c r="FB20" s="121">
        <v>69.696969696969703</v>
      </c>
      <c r="FC20" s="121">
        <v>89.583333333333343</v>
      </c>
      <c r="FD20" s="121">
        <v>69.387755102040828</v>
      </c>
      <c r="FE20" s="128">
        <v>79.166666666666657</v>
      </c>
      <c r="FF20" s="121">
        <v>97.777777777777786</v>
      </c>
      <c r="FG20" s="121">
        <v>67.307692307692307</v>
      </c>
      <c r="FH20" s="121">
        <v>82.35294117647058</v>
      </c>
      <c r="FI20" s="121">
        <v>85.185185185185176</v>
      </c>
      <c r="FJ20" s="128">
        <v>86</v>
      </c>
      <c r="FK20" s="121">
        <v>72.093023255813975</v>
      </c>
      <c r="FL20" s="121" t="s">
        <v>286</v>
      </c>
      <c r="FM20" s="121">
        <v>21.739130434782609</v>
      </c>
      <c r="FN20" s="121">
        <v>36</v>
      </c>
      <c r="FO20" s="128" t="s">
        <v>286</v>
      </c>
      <c r="FP20" s="121">
        <v>29.411764705882359</v>
      </c>
      <c r="FQ20" s="121">
        <v>46.874999999999993</v>
      </c>
      <c r="FR20" s="121" t="s">
        <v>286</v>
      </c>
      <c r="FS20" s="121">
        <v>18.918918918918916</v>
      </c>
      <c r="FT20" s="128">
        <v>47.058823529411768</v>
      </c>
      <c r="FU20" s="121" t="s">
        <v>286</v>
      </c>
      <c r="FV20" s="121">
        <v>30.612244897959187</v>
      </c>
      <c r="FW20" s="121">
        <v>60</v>
      </c>
      <c r="FX20" s="121" t="s">
        <v>286</v>
      </c>
      <c r="FY20" s="128">
        <v>6.25</v>
      </c>
      <c r="FZ20" s="121">
        <v>62.500000000000014</v>
      </c>
      <c r="GA20" s="121" t="s">
        <v>286</v>
      </c>
      <c r="GB20" s="121">
        <v>30.000000000000004</v>
      </c>
      <c r="GC20" s="121">
        <v>88.888888888888886</v>
      </c>
      <c r="GD20" s="128" t="s">
        <v>286</v>
      </c>
      <c r="GE20" s="121">
        <v>40</v>
      </c>
      <c r="GF20" s="121">
        <v>40.000000000000007</v>
      </c>
      <c r="GG20" s="121" t="s">
        <v>286</v>
      </c>
      <c r="GH20" s="121">
        <v>33.333333333333336</v>
      </c>
      <c r="GI20" s="128">
        <v>37.5</v>
      </c>
      <c r="GJ20" s="121" t="s">
        <v>286</v>
      </c>
      <c r="GK20" s="121">
        <v>40</v>
      </c>
      <c r="GL20" s="121">
        <v>40</v>
      </c>
      <c r="GM20" s="130" t="s">
        <v>286</v>
      </c>
      <c r="GN20" s="128">
        <v>0</v>
      </c>
      <c r="GO20" s="121">
        <v>40</v>
      </c>
      <c r="GP20" s="121" t="s">
        <v>286</v>
      </c>
      <c r="GQ20" s="121">
        <v>50</v>
      </c>
      <c r="GR20" s="121">
        <v>88.888888888888886</v>
      </c>
      <c r="GS20" s="128" t="s">
        <v>286</v>
      </c>
      <c r="GT20" s="121">
        <v>40</v>
      </c>
      <c r="GU20" s="121">
        <v>66.666666666666671</v>
      </c>
      <c r="GV20" s="121" t="s">
        <v>286</v>
      </c>
      <c r="GW20" s="121">
        <v>83.333333333333329</v>
      </c>
      <c r="GX20" s="128">
        <v>37.5</v>
      </c>
      <c r="GY20" s="128" t="s">
        <v>286</v>
      </c>
      <c r="GZ20" s="128">
        <v>46.666666666666657</v>
      </c>
      <c r="HA20" s="128">
        <v>53.333333333333329</v>
      </c>
      <c r="HB20" s="128" t="s">
        <v>286</v>
      </c>
      <c r="HC20" s="128">
        <v>66.666666666666671</v>
      </c>
      <c r="HD20" s="128">
        <v>64</v>
      </c>
      <c r="HE20" s="128" t="s">
        <v>286</v>
      </c>
      <c r="HF20" s="128">
        <v>44.444444444444443</v>
      </c>
      <c r="HG20" s="128">
        <v>55.555555555555557</v>
      </c>
      <c r="HH20" s="128" t="s">
        <v>286</v>
      </c>
      <c r="HI20" s="128">
        <v>40</v>
      </c>
      <c r="HJ20" s="128">
        <v>66.666666666666671</v>
      </c>
      <c r="HK20" s="128" t="s">
        <v>286</v>
      </c>
      <c r="HL20" s="121">
        <v>66.666666666666671</v>
      </c>
      <c r="HM20" s="121">
        <v>75</v>
      </c>
      <c r="HN20" s="121" t="s">
        <v>286</v>
      </c>
      <c r="HO20" s="121">
        <v>50</v>
      </c>
      <c r="HP20" s="128">
        <v>80</v>
      </c>
      <c r="HQ20" s="121" t="s">
        <v>286</v>
      </c>
      <c r="HR20" s="121">
        <v>33.333333333333336</v>
      </c>
      <c r="HS20" s="121">
        <v>45.454545454545453</v>
      </c>
      <c r="HT20" s="129" t="s">
        <v>286</v>
      </c>
      <c r="HU20" s="128">
        <v>66.666666666666671</v>
      </c>
      <c r="HV20" s="114">
        <v>44.444444444444443</v>
      </c>
      <c r="HW20" s="114" t="s">
        <v>286</v>
      </c>
      <c r="HX20" s="114">
        <v>40</v>
      </c>
      <c r="HY20" s="114">
        <v>53.333333333333343</v>
      </c>
      <c r="HZ20" s="114" t="s">
        <v>286</v>
      </c>
      <c r="IA20" s="114">
        <v>50</v>
      </c>
      <c r="IB20" s="114">
        <v>50</v>
      </c>
      <c r="IC20" s="114" t="s">
        <v>286</v>
      </c>
      <c r="ID20" s="114">
        <v>53.333333333333336</v>
      </c>
      <c r="IE20" s="114">
        <v>73.333333333333329</v>
      </c>
      <c r="IF20" s="114" t="s">
        <v>286</v>
      </c>
      <c r="IG20" s="114">
        <v>33.333333333333336</v>
      </c>
      <c r="IH20" s="114">
        <v>27.272727272727273</v>
      </c>
      <c r="II20" s="114" t="s">
        <v>286</v>
      </c>
      <c r="IJ20" s="114">
        <v>77.777777777777771</v>
      </c>
      <c r="IK20" s="114">
        <v>44.444444444444443</v>
      </c>
      <c r="IL20" s="114" t="s">
        <v>286</v>
      </c>
      <c r="IM20" s="114">
        <v>44.444444444444443</v>
      </c>
      <c r="IN20" s="114">
        <v>66.666666666666657</v>
      </c>
      <c r="IO20" s="114" t="s">
        <v>286</v>
      </c>
      <c r="IP20" s="114">
        <v>66.666666666666671</v>
      </c>
      <c r="IQ20" s="114">
        <v>62.5</v>
      </c>
      <c r="IR20" s="114" t="s">
        <v>286</v>
      </c>
      <c r="IS20" s="114">
        <v>60</v>
      </c>
      <c r="IT20" s="114">
        <v>79.999999999999986</v>
      </c>
      <c r="IU20" s="114" t="s">
        <v>286</v>
      </c>
      <c r="IV20" s="114">
        <v>33.333333333333336</v>
      </c>
      <c r="IW20" s="114">
        <v>56.521739130434788</v>
      </c>
      <c r="IX20" s="150" t="s">
        <v>16</v>
      </c>
      <c r="IY20" s="150" t="s">
        <v>16</v>
      </c>
      <c r="IZ20" s="150" t="s">
        <v>16</v>
      </c>
      <c r="JA20" s="150" t="s">
        <v>16</v>
      </c>
      <c r="JB20" s="150" t="s">
        <v>16</v>
      </c>
      <c r="JC20" s="114" t="s">
        <v>286</v>
      </c>
      <c r="JD20" s="114" t="s">
        <v>286</v>
      </c>
      <c r="JE20" s="114" t="s">
        <v>286</v>
      </c>
      <c r="JF20" s="114" t="str">
        <f t="shared" si="19"/>
        <v>--</v>
      </c>
      <c r="JG20" s="114" t="str">
        <f t="shared" si="19"/>
        <v>--</v>
      </c>
      <c r="JH20" s="114" t="str">
        <f t="shared" si="19"/>
        <v>--</v>
      </c>
      <c r="JI20" s="114" t="str">
        <f t="shared" si="19"/>
        <v>--</v>
      </c>
      <c r="JJ20" s="114" t="str">
        <f t="shared" si="19"/>
        <v>--</v>
      </c>
      <c r="JK20" s="114" t="str">
        <f t="shared" si="19"/>
        <v>--</v>
      </c>
      <c r="JL20" s="114" t="str">
        <f t="shared" si="19"/>
        <v>--</v>
      </c>
      <c r="JM20" s="114" t="str">
        <f t="shared" si="19"/>
        <v>--</v>
      </c>
      <c r="JN20" s="114" t="str">
        <f t="shared" si="19"/>
        <v>--</v>
      </c>
      <c r="JO20" s="114" t="str">
        <f t="shared" si="19"/>
        <v>--</v>
      </c>
      <c r="JP20" s="114" t="str">
        <f t="shared" si="20"/>
        <v>--</v>
      </c>
      <c r="JQ20" s="114" t="str">
        <f t="shared" si="20"/>
        <v>--</v>
      </c>
      <c r="JR20" s="114" t="str">
        <f t="shared" si="20"/>
        <v>--</v>
      </c>
      <c r="JS20" s="114" t="str">
        <f t="shared" si="20"/>
        <v>--</v>
      </c>
      <c r="JT20" s="114" t="str">
        <f t="shared" si="20"/>
        <v>--</v>
      </c>
      <c r="JU20" s="114" t="str">
        <f t="shared" si="20"/>
        <v>--</v>
      </c>
      <c r="JV20" s="114" t="str">
        <f t="shared" si="20"/>
        <v>--</v>
      </c>
      <c r="JW20" s="114" t="str">
        <f t="shared" si="20"/>
        <v>--</v>
      </c>
      <c r="JX20" s="114" t="str">
        <f t="shared" si="20"/>
        <v>--</v>
      </c>
      <c r="JY20" s="114" t="str">
        <f t="shared" si="20"/>
        <v>--</v>
      </c>
      <c r="JZ20" s="114" t="str">
        <f t="shared" si="21"/>
        <v>--</v>
      </c>
      <c r="KA20" s="114" t="str">
        <f t="shared" si="21"/>
        <v>--</v>
      </c>
      <c r="KB20" s="114" t="str">
        <f t="shared" si="21"/>
        <v>--</v>
      </c>
      <c r="KC20" s="114" t="str">
        <f t="shared" si="21"/>
        <v>--</v>
      </c>
      <c r="KD20" s="114" t="str">
        <f t="shared" si="21"/>
        <v>--</v>
      </c>
      <c r="KE20" s="114" t="str">
        <f t="shared" si="21"/>
        <v>--</v>
      </c>
      <c r="KF20" s="114" t="str">
        <f t="shared" si="21"/>
        <v>--</v>
      </c>
      <c r="KG20" s="114" t="str">
        <f t="shared" si="21"/>
        <v>--</v>
      </c>
      <c r="KH20" s="114" t="str">
        <f t="shared" si="21"/>
        <v>--</v>
      </c>
      <c r="KI20" s="114" t="str">
        <f t="shared" si="21"/>
        <v>--</v>
      </c>
      <c r="KJ20" s="114" t="str">
        <f t="shared" si="22"/>
        <v>--</v>
      </c>
      <c r="KK20" s="114" t="str">
        <f t="shared" si="22"/>
        <v>--</v>
      </c>
      <c r="KL20" s="114" t="str">
        <f t="shared" si="22"/>
        <v>--</v>
      </c>
      <c r="KM20" s="114" t="str">
        <f t="shared" si="22"/>
        <v>--</v>
      </c>
      <c r="KN20" s="114" t="str">
        <f t="shared" si="22"/>
        <v>--</v>
      </c>
      <c r="KO20" s="114" t="str">
        <f t="shared" si="22"/>
        <v>--</v>
      </c>
      <c r="KP20" s="150" t="s">
        <v>16</v>
      </c>
      <c r="KQ20" s="150" t="s">
        <v>16</v>
      </c>
      <c r="KR20" s="150" t="s">
        <v>16</v>
      </c>
      <c r="KS20" s="150" t="s">
        <v>16</v>
      </c>
      <c r="KT20" s="150" t="s">
        <v>16</v>
      </c>
      <c r="KU20" s="114" t="str">
        <f t="shared" si="26"/>
        <v>--</v>
      </c>
      <c r="KV20" s="114" t="str">
        <f t="shared" si="26"/>
        <v>--</v>
      </c>
      <c r="KW20" s="114" t="str">
        <f t="shared" si="26"/>
        <v>--</v>
      </c>
      <c r="KX20" s="114" t="str">
        <f t="shared" si="26"/>
        <v>--</v>
      </c>
      <c r="KY20" s="114" t="str">
        <f t="shared" si="26"/>
        <v>--</v>
      </c>
      <c r="KZ20" s="114" t="str">
        <f t="shared" si="23"/>
        <v>--</v>
      </c>
      <c r="LA20" s="114" t="str">
        <f t="shared" si="23"/>
        <v>--</v>
      </c>
      <c r="LB20" s="114" t="str">
        <f t="shared" si="23"/>
        <v>--</v>
      </c>
      <c r="LC20" s="114" t="str">
        <f t="shared" si="23"/>
        <v>--</v>
      </c>
      <c r="LD20" s="114" t="str">
        <f t="shared" si="23"/>
        <v>--</v>
      </c>
      <c r="LE20" s="219">
        <v>78.787878787878796</v>
      </c>
      <c r="LF20" s="219">
        <v>82.2222222222222</v>
      </c>
      <c r="LG20" s="219">
        <v>92.307692307692307</v>
      </c>
      <c r="LH20" s="219">
        <v>86.2068965517241</v>
      </c>
      <c r="LI20" s="219">
        <v>84.210526315789494</v>
      </c>
      <c r="LJ20" s="219">
        <v>70.370370370370395</v>
      </c>
      <c r="LK20" s="219">
        <v>57.575757575757599</v>
      </c>
      <c r="LL20" s="219">
        <v>68.8888888888889</v>
      </c>
      <c r="LM20" s="219">
        <v>84.615384615384599</v>
      </c>
      <c r="LN20" s="219">
        <v>72.413793103448299</v>
      </c>
      <c r="LO20" s="219">
        <v>60.526315789473699</v>
      </c>
      <c r="LP20" s="219">
        <v>59.259259259259302</v>
      </c>
      <c r="LQ20" s="219">
        <v>68.75</v>
      </c>
      <c r="LR20" s="219">
        <v>70.454545454545496</v>
      </c>
      <c r="LS20" s="219">
        <v>88</v>
      </c>
      <c r="LT20" s="219">
        <v>79.310344827586206</v>
      </c>
      <c r="LU20" s="219">
        <v>67.567567567567593</v>
      </c>
      <c r="LV20" s="219">
        <v>40</v>
      </c>
      <c r="LW20" s="219">
        <v>37.5</v>
      </c>
      <c r="LX20" s="219">
        <v>31.818181818181799</v>
      </c>
      <c r="LY20" s="219">
        <v>52</v>
      </c>
      <c r="LZ20" s="219">
        <v>72.413793103448299</v>
      </c>
      <c r="MA20" s="219">
        <v>29.729729729729701</v>
      </c>
      <c r="MB20" s="219">
        <v>24</v>
      </c>
      <c r="MC20" s="219">
        <v>87.5</v>
      </c>
      <c r="MD20" s="219">
        <v>81.818181818181799</v>
      </c>
      <c r="ME20" s="219">
        <v>92</v>
      </c>
      <c r="MF20" s="219">
        <v>89.655172413793096</v>
      </c>
      <c r="MG20" s="219">
        <v>83.783783783783804</v>
      </c>
      <c r="MH20" s="219">
        <v>68</v>
      </c>
      <c r="MI20" s="219">
        <v>71.875</v>
      </c>
      <c r="MJ20" s="219">
        <v>70.454545454545396</v>
      </c>
      <c r="MK20" s="219">
        <v>84</v>
      </c>
      <c r="ML20" s="219">
        <v>86.2068965517241</v>
      </c>
      <c r="MM20" s="219">
        <v>70.270270270270302</v>
      </c>
      <c r="MN20" s="219">
        <v>52</v>
      </c>
      <c r="MO20" s="128" t="str">
        <f t="shared" si="5"/>
        <v>--</v>
      </c>
      <c r="MP20" s="219">
        <v>9.7560975609756095</v>
      </c>
      <c r="MQ20" s="219">
        <v>53.846153846153797</v>
      </c>
      <c r="MR20" s="128" t="str">
        <f t="shared" si="6"/>
        <v>--</v>
      </c>
      <c r="MS20" s="219">
        <v>16.6666666666667</v>
      </c>
      <c r="MT20" s="219">
        <v>40</v>
      </c>
      <c r="MU20" s="128" t="str">
        <f t="shared" si="7"/>
        <v>--</v>
      </c>
      <c r="MV20" s="219">
        <v>75</v>
      </c>
      <c r="MW20" s="219">
        <v>42.857142857142897</v>
      </c>
      <c r="MX20" s="128" t="str">
        <f t="shared" si="8"/>
        <v>--</v>
      </c>
      <c r="MY20" s="219">
        <v>66.6666666666667</v>
      </c>
      <c r="MZ20" s="219">
        <v>80</v>
      </c>
      <c r="NA20" s="128" t="str">
        <f t="shared" si="9"/>
        <v>--</v>
      </c>
      <c r="NB20" s="219">
        <v>75</v>
      </c>
      <c r="NC20" s="219">
        <v>71.428571428571402</v>
      </c>
      <c r="ND20" s="128" t="str">
        <f t="shared" si="10"/>
        <v>--</v>
      </c>
      <c r="NE20" s="219">
        <v>50</v>
      </c>
      <c r="NF20" s="219">
        <v>50</v>
      </c>
      <c r="NG20" s="128" t="str">
        <f t="shared" si="11"/>
        <v>--</v>
      </c>
      <c r="NH20" s="219">
        <v>75</v>
      </c>
      <c r="NI20" s="219">
        <v>78.571428571428598</v>
      </c>
      <c r="NJ20" s="128" t="str">
        <f t="shared" si="12"/>
        <v>--</v>
      </c>
      <c r="NK20" s="219">
        <v>66.6666666666667</v>
      </c>
      <c r="NL20" s="219">
        <v>30</v>
      </c>
      <c r="NM20" s="128" t="str">
        <f t="shared" si="24"/>
        <v>--</v>
      </c>
      <c r="NN20" s="220">
        <v>85</v>
      </c>
      <c r="NO20" s="128" t="str">
        <f t="shared" si="24"/>
        <v>--</v>
      </c>
      <c r="NP20" s="220">
        <v>57.142857142857103</v>
      </c>
      <c r="NQ20" s="128" t="str">
        <f t="shared" si="24"/>
        <v>--</v>
      </c>
      <c r="NR20" s="220">
        <v>65</v>
      </c>
      <c r="NS20" s="128" t="str">
        <f t="shared" si="24"/>
        <v>--</v>
      </c>
      <c r="NT20" s="220">
        <v>80</v>
      </c>
      <c r="NU20" s="128" t="str">
        <f t="shared" si="24"/>
        <v>--</v>
      </c>
      <c r="NV20" s="220">
        <v>90</v>
      </c>
      <c r="NW20" s="128" t="str">
        <f t="shared" si="24"/>
        <v>--</v>
      </c>
      <c r="NX20" s="220">
        <v>89.473684210526301</v>
      </c>
      <c r="NY20" s="128" t="str">
        <f t="shared" si="24"/>
        <v>--</v>
      </c>
      <c r="NZ20" s="128" t="str">
        <f t="shared" si="24"/>
        <v>--</v>
      </c>
      <c r="OA20" s="128" t="str">
        <f t="shared" si="24"/>
        <v>--</v>
      </c>
      <c r="OB20" s="128" t="str">
        <f t="shared" si="24"/>
        <v>--</v>
      </c>
      <c r="OC20" s="128" t="str">
        <f t="shared" si="24"/>
        <v>--</v>
      </c>
      <c r="OD20" s="128" t="str">
        <f t="shared" si="24"/>
        <v>--</v>
      </c>
      <c r="OE20" s="128" t="str">
        <f t="shared" si="24"/>
        <v>--</v>
      </c>
      <c r="OF20" s="128" t="str">
        <f t="shared" si="24"/>
        <v>--</v>
      </c>
      <c r="OG20" s="128" t="str">
        <f t="shared" si="24"/>
        <v>--</v>
      </c>
      <c r="OH20" s="222">
        <v>45.161290322580598</v>
      </c>
      <c r="OI20" s="222">
        <v>40.909090909090899</v>
      </c>
      <c r="OJ20" s="222">
        <v>48</v>
      </c>
      <c r="OK20" s="222">
        <v>57.894736842105303</v>
      </c>
      <c r="OL20" s="222">
        <v>58.620689655172399</v>
      </c>
      <c r="OM20" s="222">
        <v>29.729729729729701</v>
      </c>
      <c r="ON20" s="222">
        <v>36</v>
      </c>
      <c r="OO20" s="114" t="s">
        <v>16</v>
      </c>
      <c r="OP20" s="114" t="s">
        <v>16</v>
      </c>
      <c r="OQ20" s="300">
        <v>92.857142857142847</v>
      </c>
      <c r="OR20" s="300">
        <v>37.5</v>
      </c>
      <c r="OS20" s="300">
        <v>48.888888888888893</v>
      </c>
      <c r="OT20" s="300">
        <v>38.46153846153846</v>
      </c>
      <c r="OU20" s="300">
        <v>85</v>
      </c>
      <c r="OV20" s="300">
        <v>65.517241379310335</v>
      </c>
      <c r="OW20" s="300">
        <v>51.351351351351362</v>
      </c>
      <c r="OX20" s="300">
        <v>48</v>
      </c>
      <c r="OZ20" s="380">
        <v>77.777777777777757</v>
      </c>
      <c r="PA20" s="381">
        <v>64.102564102564102</v>
      </c>
      <c r="PB20" s="381">
        <v>72.41379310344827</v>
      </c>
      <c r="PC20" s="381">
        <v>69.696969696969703</v>
      </c>
      <c r="PD20" s="380">
        <v>65.384615384615401</v>
      </c>
      <c r="PE20" s="381">
        <v>46.153846153846153</v>
      </c>
      <c r="PF20" s="381">
        <v>31.034482758620687</v>
      </c>
      <c r="PG20" s="381">
        <v>36.363636363636367</v>
      </c>
      <c r="PH20" s="380">
        <v>56</v>
      </c>
      <c r="PI20" s="381">
        <v>36.842105263157897</v>
      </c>
      <c r="PJ20" s="381">
        <v>17.241379310344829</v>
      </c>
      <c r="PK20" s="381">
        <v>33.333333333333336</v>
      </c>
      <c r="PL20" s="380">
        <v>88.888888888888886</v>
      </c>
      <c r="PM20" s="381">
        <v>87.179487179487182</v>
      </c>
      <c r="PN20" s="381">
        <v>72.413793103448228</v>
      </c>
      <c r="PO20" s="381">
        <v>93.939393939393952</v>
      </c>
      <c r="PP20" s="380">
        <v>74.07407407407409</v>
      </c>
      <c r="PQ20" s="381">
        <v>69.230769230769212</v>
      </c>
      <c r="PR20" s="381">
        <v>58.620689655172413</v>
      </c>
      <c r="PS20" s="381">
        <v>57.575757575757585</v>
      </c>
      <c r="PT20" s="378" t="str">
        <f t="shared" si="14"/>
        <v>--</v>
      </c>
      <c r="PU20" s="378" t="str">
        <f t="shared" si="14"/>
        <v>--</v>
      </c>
      <c r="PV20" s="381">
        <v>17.857142857142858</v>
      </c>
      <c r="PW20" s="381">
        <v>29.999999999999996</v>
      </c>
      <c r="PX20" s="378" t="str">
        <f t="shared" si="15"/>
        <v>--</v>
      </c>
      <c r="PY20" s="378" t="str">
        <f t="shared" si="15"/>
        <v>--</v>
      </c>
      <c r="PZ20" s="381">
        <v>75</v>
      </c>
      <c r="QA20" s="381">
        <v>55.555555555555557</v>
      </c>
      <c r="QB20" s="378" t="str">
        <f t="shared" si="16"/>
        <v>--</v>
      </c>
      <c r="QC20" s="378" t="str">
        <f t="shared" si="16"/>
        <v>--</v>
      </c>
      <c r="QD20" s="381">
        <v>75</v>
      </c>
      <c r="QE20" s="381">
        <v>77.777777777777771</v>
      </c>
      <c r="QF20" s="378" t="str">
        <f t="shared" si="17"/>
        <v>--</v>
      </c>
      <c r="QG20" s="378" t="str">
        <f t="shared" si="17"/>
        <v>--</v>
      </c>
      <c r="QH20" s="381">
        <v>75</v>
      </c>
      <c r="QI20" s="381">
        <v>11.111111111111111</v>
      </c>
      <c r="QJ20" s="161" t="s">
        <v>2624</v>
      </c>
    </row>
    <row r="21" spans="1:452" ht="21" customHeight="1" x14ac:dyDescent="0.25">
      <c r="A21" s="114">
        <v>17</v>
      </c>
      <c r="B21" s="93" t="s">
        <v>17</v>
      </c>
      <c r="C21" s="126">
        <v>34.374999999999986</v>
      </c>
      <c r="D21" s="126">
        <v>21.379310344827587</v>
      </c>
      <c r="E21" s="126">
        <v>19.811320754716984</v>
      </c>
      <c r="F21" s="126">
        <v>27.272727272727273</v>
      </c>
      <c r="G21" s="126">
        <v>26.315789473684212</v>
      </c>
      <c r="H21" s="126">
        <v>29.523809523809515</v>
      </c>
      <c r="I21" s="126">
        <v>35.714285714285687</v>
      </c>
      <c r="J21" s="126">
        <v>37.500000000000028</v>
      </c>
      <c r="K21" s="126">
        <v>37.254901960784323</v>
      </c>
      <c r="L21" s="126">
        <v>44.578313253012055</v>
      </c>
      <c r="M21" s="128">
        <v>34.10404624277453</v>
      </c>
      <c r="N21" s="128">
        <v>40.476190476190482</v>
      </c>
      <c r="O21" s="128">
        <v>56.435643564356418</v>
      </c>
      <c r="P21" s="128">
        <v>54.901960784313736</v>
      </c>
      <c r="Q21" s="128">
        <v>40.404040404040401</v>
      </c>
      <c r="R21" s="128">
        <v>93.749999999999986</v>
      </c>
      <c r="S21" s="128">
        <v>80.405405405405403</v>
      </c>
      <c r="T21" s="128">
        <v>84.259259259259267</v>
      </c>
      <c r="U21" s="128">
        <v>81.632653061224488</v>
      </c>
      <c r="V21" s="128">
        <v>78.205128205128275</v>
      </c>
      <c r="W21" s="128">
        <v>76.576576576576571</v>
      </c>
      <c r="X21" s="128">
        <v>88.709677419354861</v>
      </c>
      <c r="Y21" s="128">
        <v>75.449101796407206</v>
      </c>
      <c r="Z21" s="128">
        <v>82.911392405063353</v>
      </c>
      <c r="AA21" s="128">
        <v>81.547619047619122</v>
      </c>
      <c r="AB21" s="132">
        <v>87.005649717514146</v>
      </c>
      <c r="AC21" s="132">
        <v>80.740740740740733</v>
      </c>
      <c r="AD21" s="132">
        <v>87.254901960784323</v>
      </c>
      <c r="AE21" s="132">
        <v>83.653846153846189</v>
      </c>
      <c r="AF21" s="128">
        <v>84.158415841584159</v>
      </c>
      <c r="AG21" s="126">
        <v>75.590551181102384</v>
      </c>
      <c r="AH21" s="126">
        <v>66.891891891891945</v>
      </c>
      <c r="AI21" s="133">
        <v>71.559633027522977</v>
      </c>
      <c r="AJ21" s="133">
        <v>72.916666666666643</v>
      </c>
      <c r="AK21" s="128">
        <v>56.410256410256423</v>
      </c>
      <c r="AL21" s="128">
        <v>60.909090909090892</v>
      </c>
      <c r="AM21" s="128">
        <v>73.655913978494596</v>
      </c>
      <c r="AN21" s="128">
        <v>59.76331360946746</v>
      </c>
      <c r="AO21" s="128">
        <v>61.635220125786155</v>
      </c>
      <c r="AP21" s="128">
        <v>65.868263473053943</v>
      </c>
      <c r="AQ21" s="128">
        <v>73.295454545454604</v>
      </c>
      <c r="AR21" s="128">
        <v>66.666666666666671</v>
      </c>
      <c r="AS21" s="128">
        <v>63.725490196078475</v>
      </c>
      <c r="AT21" s="128">
        <v>71.153846153846118</v>
      </c>
      <c r="AU21" s="128">
        <v>66.336633663366371</v>
      </c>
      <c r="AV21" s="128">
        <v>9.7560975609756095</v>
      </c>
      <c r="AW21" s="128">
        <v>11.564625850340136</v>
      </c>
      <c r="AX21" s="132">
        <v>12.037037037037038</v>
      </c>
      <c r="AY21" s="132">
        <v>15.625000000000009</v>
      </c>
      <c r="AZ21" s="132">
        <v>13.815789473684209</v>
      </c>
      <c r="BA21" s="132">
        <v>11.926605504587156</v>
      </c>
      <c r="BB21" s="128">
        <v>10.869565217391306</v>
      </c>
      <c r="BC21" s="132">
        <v>16.76646706586827</v>
      </c>
      <c r="BD21" s="132">
        <v>12.499999999999998</v>
      </c>
      <c r="BE21" s="132">
        <v>11.111111111111116</v>
      </c>
      <c r="BF21" s="132">
        <v>8.4269662921348356</v>
      </c>
      <c r="BG21" s="128">
        <v>10.370370370370376</v>
      </c>
      <c r="BH21" s="121">
        <v>13.265306122448978</v>
      </c>
      <c r="BI21" s="121">
        <v>12.500000000000005</v>
      </c>
      <c r="BJ21" s="121">
        <v>12.999999999999998</v>
      </c>
      <c r="BK21" s="121">
        <v>8.9430894308943127</v>
      </c>
      <c r="BL21" s="128">
        <v>6.1224489795918382</v>
      </c>
      <c r="BM21" s="121">
        <v>2.777777777777779</v>
      </c>
      <c r="BN21" s="114">
        <v>8.3333333333333339</v>
      </c>
      <c r="BO21" s="114">
        <v>7.2368421052631593</v>
      </c>
      <c r="BP21" s="114">
        <v>1.8348623853211008</v>
      </c>
      <c r="BQ21" s="128">
        <v>4.9723756906077359</v>
      </c>
      <c r="BR21" s="121">
        <v>10.240963855421686</v>
      </c>
      <c r="BS21" s="121">
        <v>6.962025316455696</v>
      </c>
      <c r="BT21" s="121">
        <v>9.2592592592592595</v>
      </c>
      <c r="BU21" s="128">
        <v>7.4712643678160919</v>
      </c>
      <c r="BV21" s="121">
        <v>3.7037037037037059</v>
      </c>
      <c r="BW21" s="121">
        <v>9.0909090909090953</v>
      </c>
      <c r="BX21" s="121">
        <v>6.7307692307692308</v>
      </c>
      <c r="BY21" s="128">
        <v>5</v>
      </c>
      <c r="BZ21" s="121">
        <v>79.199999999999989</v>
      </c>
      <c r="CA21" s="121">
        <v>65.986394557823104</v>
      </c>
      <c r="CB21" s="121">
        <v>74.074074074074076</v>
      </c>
      <c r="CC21" s="128">
        <v>68.041237113402062</v>
      </c>
      <c r="CD21" s="121">
        <v>68.83116883116881</v>
      </c>
      <c r="CE21" s="121">
        <v>74.311926605504553</v>
      </c>
      <c r="CF21" s="121">
        <v>71.505376344086031</v>
      </c>
      <c r="CG21" s="128">
        <v>68.823529411764696</v>
      </c>
      <c r="CH21" s="121">
        <v>71.698113207547166</v>
      </c>
      <c r="CI21" s="121">
        <v>67.065868263473121</v>
      </c>
      <c r="CJ21" s="121">
        <v>72.88135593220332</v>
      </c>
      <c r="CK21" s="121">
        <v>76.296296296296291</v>
      </c>
      <c r="CL21" s="121">
        <v>62.626262626262665</v>
      </c>
      <c r="CM21" s="121">
        <v>69.523809523809504</v>
      </c>
      <c r="CN21" s="121">
        <v>73.999999999999972</v>
      </c>
      <c r="CO21" s="121" t="s">
        <v>286</v>
      </c>
      <c r="CP21" s="128" t="s">
        <v>286</v>
      </c>
      <c r="CQ21" s="121" t="s">
        <v>286</v>
      </c>
      <c r="CR21" s="121">
        <v>61.855670103092763</v>
      </c>
      <c r="CS21" s="114">
        <v>33.986928104575171</v>
      </c>
      <c r="CT21" s="114">
        <v>32.407407407407398</v>
      </c>
      <c r="CU21" s="128">
        <v>69.398907103825138</v>
      </c>
      <c r="CV21" s="121">
        <v>38.461538461538474</v>
      </c>
      <c r="CW21" s="121">
        <v>44.303797468354432</v>
      </c>
      <c r="CX21" s="114">
        <v>62.195121951219527</v>
      </c>
      <c r="CY21" s="114">
        <v>50.282485875706215</v>
      </c>
      <c r="CZ21" s="128">
        <v>47.014925373134346</v>
      </c>
      <c r="DA21" s="121">
        <v>62.376237623762393</v>
      </c>
      <c r="DB21" s="121">
        <v>44.761904761904781</v>
      </c>
      <c r="DC21" s="114">
        <v>58</v>
      </c>
      <c r="DD21" s="114">
        <v>65.322580645161267</v>
      </c>
      <c r="DE21" s="128">
        <v>56.849315068493141</v>
      </c>
      <c r="DF21" s="121">
        <v>46.728971962616811</v>
      </c>
      <c r="DG21" s="121">
        <v>63.82978723404257</v>
      </c>
      <c r="DH21" s="114">
        <v>61.84210526315789</v>
      </c>
      <c r="DI21" s="114">
        <v>55.555555555555571</v>
      </c>
      <c r="DJ21" s="128">
        <v>71.978021978021971</v>
      </c>
      <c r="DK21" s="121">
        <v>54.545454545454533</v>
      </c>
      <c r="DL21" s="121">
        <v>48.71794871794873</v>
      </c>
      <c r="DM21" s="121">
        <v>51.898734177215168</v>
      </c>
      <c r="DN21" s="121">
        <v>63.583815028901739</v>
      </c>
      <c r="DO21" s="128">
        <v>52.23880597014923</v>
      </c>
      <c r="DP21" s="121">
        <v>58.510638297872347</v>
      </c>
      <c r="DQ21" s="121">
        <v>67.96116504854372</v>
      </c>
      <c r="DR21" s="121">
        <v>56.701030927835063</v>
      </c>
      <c r="DS21" s="121" t="s">
        <v>286</v>
      </c>
      <c r="DT21" s="128" t="s">
        <v>286</v>
      </c>
      <c r="DU21" s="131" t="s">
        <v>286</v>
      </c>
      <c r="DV21" s="131">
        <v>41.48936170212766</v>
      </c>
      <c r="DW21" s="114">
        <v>27.631578947368418</v>
      </c>
      <c r="DX21" s="131">
        <v>24.07407407407408</v>
      </c>
      <c r="DY21" s="128">
        <v>53.038674033149171</v>
      </c>
      <c r="DZ21" s="128">
        <v>30.487804878048781</v>
      </c>
      <c r="EA21" s="128">
        <v>32.051282051282051</v>
      </c>
      <c r="EB21" s="128">
        <v>49.056603773584904</v>
      </c>
      <c r="EC21" s="128">
        <v>45.454545454545475</v>
      </c>
      <c r="ED21" s="128">
        <v>41.791044776119399</v>
      </c>
      <c r="EE21" s="128">
        <v>56.999999999999993</v>
      </c>
      <c r="EF21" s="128">
        <v>41.346153846153854</v>
      </c>
      <c r="EG21" s="128">
        <v>39.393939393939391</v>
      </c>
      <c r="EH21" s="128" t="s">
        <v>286</v>
      </c>
      <c r="EI21" s="128" t="s">
        <v>286</v>
      </c>
      <c r="EJ21" s="128" t="s">
        <v>286</v>
      </c>
      <c r="EK21" s="128">
        <v>90.721649484536101</v>
      </c>
      <c r="EL21" s="121">
        <v>74.675324675324646</v>
      </c>
      <c r="EM21" s="121">
        <v>84.259259259259267</v>
      </c>
      <c r="EN21" s="121">
        <v>91.8032786885246</v>
      </c>
      <c r="EO21" s="121">
        <v>79.166666666666643</v>
      </c>
      <c r="EP21" s="128">
        <v>81.761006289308185</v>
      </c>
      <c r="EQ21" s="121">
        <v>87.804878048780481</v>
      </c>
      <c r="ER21" s="121">
        <v>90.340909090909108</v>
      </c>
      <c r="ES21" s="121">
        <v>82.835820895522417</v>
      </c>
      <c r="ET21" s="121">
        <v>89.999999999999972</v>
      </c>
      <c r="EU21" s="128">
        <v>84.615384615384599</v>
      </c>
      <c r="EV21" s="121">
        <v>87.000000000000014</v>
      </c>
      <c r="EW21" s="121">
        <v>93.650793650793659</v>
      </c>
      <c r="EX21" s="121">
        <v>65.306122448979579</v>
      </c>
      <c r="EY21" s="121">
        <v>70.370370370370352</v>
      </c>
      <c r="EZ21" s="128">
        <v>84.210526315789451</v>
      </c>
      <c r="FA21" s="121">
        <v>71.895424836601364</v>
      </c>
      <c r="FB21" s="121">
        <v>75.000000000000014</v>
      </c>
      <c r="FC21" s="121">
        <v>94.565217391304373</v>
      </c>
      <c r="FD21" s="121">
        <v>75.73964497041419</v>
      </c>
      <c r="FE21" s="128">
        <v>77.848101265822748</v>
      </c>
      <c r="FF21" s="121">
        <v>86.792452830188722</v>
      </c>
      <c r="FG21" s="121">
        <v>83.908045977011511</v>
      </c>
      <c r="FH21" s="121">
        <v>78.78787878787881</v>
      </c>
      <c r="FI21" s="121">
        <v>93.000000000000028</v>
      </c>
      <c r="FJ21" s="128">
        <v>81.553398058252469</v>
      </c>
      <c r="FK21" s="121">
        <v>81</v>
      </c>
      <c r="FL21" s="121" t="s">
        <v>286</v>
      </c>
      <c r="FM21" s="121">
        <v>23.703703703703702</v>
      </c>
      <c r="FN21" s="121">
        <v>41.904761904761891</v>
      </c>
      <c r="FO21" s="128" t="s">
        <v>286</v>
      </c>
      <c r="FP21" s="121">
        <v>15.753424657534248</v>
      </c>
      <c r="FQ21" s="121">
        <v>52.830188679245282</v>
      </c>
      <c r="FR21" s="121" t="s">
        <v>286</v>
      </c>
      <c r="FS21" s="121">
        <v>18.471337579617849</v>
      </c>
      <c r="FT21" s="128">
        <v>42.580645161290327</v>
      </c>
      <c r="FU21" s="121" t="s">
        <v>286</v>
      </c>
      <c r="FV21" s="121">
        <v>17.058823529411768</v>
      </c>
      <c r="FW21" s="121">
        <v>45.038167938931302</v>
      </c>
      <c r="FX21" s="121" t="s">
        <v>286</v>
      </c>
      <c r="FY21" s="128">
        <v>15.217391304347839</v>
      </c>
      <c r="FZ21" s="121">
        <v>43.877551020408163</v>
      </c>
      <c r="GA21" s="121" t="s">
        <v>286</v>
      </c>
      <c r="GB21" s="121">
        <v>48.387096774193544</v>
      </c>
      <c r="GC21" s="121">
        <v>59.090909090909101</v>
      </c>
      <c r="GD21" s="128" t="s">
        <v>286</v>
      </c>
      <c r="GE21" s="121">
        <v>43.478260869565219</v>
      </c>
      <c r="GF21" s="121">
        <v>58.928571428571409</v>
      </c>
      <c r="GG21" s="121" t="s">
        <v>286</v>
      </c>
      <c r="GH21" s="121">
        <v>55.172413793103452</v>
      </c>
      <c r="GI21" s="128">
        <v>54.54545454545454</v>
      </c>
      <c r="GJ21" s="121" t="s">
        <v>286</v>
      </c>
      <c r="GK21" s="121">
        <v>50</v>
      </c>
      <c r="GL21" s="121">
        <v>44.067796610169502</v>
      </c>
      <c r="GM21" s="130" t="s">
        <v>286</v>
      </c>
      <c r="GN21" s="128">
        <v>14.285714285714286</v>
      </c>
      <c r="GO21" s="121">
        <v>43.902439024390226</v>
      </c>
      <c r="GP21" s="121" t="s">
        <v>286</v>
      </c>
      <c r="GQ21" s="121">
        <v>48.387096774193544</v>
      </c>
      <c r="GR21" s="121">
        <v>58.139534883720934</v>
      </c>
      <c r="GS21" s="128" t="s">
        <v>286</v>
      </c>
      <c r="GT21" s="121">
        <v>36.36363636363636</v>
      </c>
      <c r="GU21" s="121">
        <v>73.214285714285708</v>
      </c>
      <c r="GV21" s="121" t="s">
        <v>286</v>
      </c>
      <c r="GW21" s="121">
        <v>59.25925925925926</v>
      </c>
      <c r="GX21" s="128">
        <v>58.46153846153846</v>
      </c>
      <c r="GY21" s="128" t="s">
        <v>286</v>
      </c>
      <c r="GZ21" s="128">
        <v>62.962962962962962</v>
      </c>
      <c r="HA21" s="128">
        <v>57.627118644067799</v>
      </c>
      <c r="HB21" s="128" t="s">
        <v>286</v>
      </c>
      <c r="HC21" s="128">
        <v>42.857142857142861</v>
      </c>
      <c r="HD21" s="128">
        <v>53.658536585365844</v>
      </c>
      <c r="HE21" s="128" t="s">
        <v>286</v>
      </c>
      <c r="HF21" s="128">
        <v>29.629629629629637</v>
      </c>
      <c r="HG21" s="128">
        <v>37.5</v>
      </c>
      <c r="HH21" s="128" t="s">
        <v>286</v>
      </c>
      <c r="HI21" s="128">
        <v>36.363636363636367</v>
      </c>
      <c r="HJ21" s="128">
        <v>57.407407407407405</v>
      </c>
      <c r="HK21" s="128" t="s">
        <v>286</v>
      </c>
      <c r="HL21" s="121">
        <v>37.037037037037038</v>
      </c>
      <c r="HM21" s="121">
        <v>50.847457627118644</v>
      </c>
      <c r="HN21" s="121" t="s">
        <v>286</v>
      </c>
      <c r="HO21" s="121">
        <v>42.307692307692314</v>
      </c>
      <c r="HP21" s="128">
        <v>53.571428571428555</v>
      </c>
      <c r="HQ21" s="121" t="s">
        <v>286</v>
      </c>
      <c r="HR21" s="121">
        <v>7.6923076923076925</v>
      </c>
      <c r="HS21" s="121">
        <v>38.095238095238095</v>
      </c>
      <c r="HT21" s="129" t="s">
        <v>286</v>
      </c>
      <c r="HU21" s="128">
        <v>53.571428571428577</v>
      </c>
      <c r="HV21" s="114">
        <v>20.930232558139533</v>
      </c>
      <c r="HW21" s="114" t="s">
        <v>286</v>
      </c>
      <c r="HX21" s="114">
        <v>63.63636363636364</v>
      </c>
      <c r="HY21" s="114">
        <v>49.999999999999993</v>
      </c>
      <c r="HZ21" s="114" t="s">
        <v>286</v>
      </c>
      <c r="IA21" s="114">
        <v>57.142857142857139</v>
      </c>
      <c r="IB21" s="114">
        <v>43.333333333333336</v>
      </c>
      <c r="IC21" s="114" t="s">
        <v>286</v>
      </c>
      <c r="ID21" s="114">
        <v>65.384615384615401</v>
      </c>
      <c r="IE21" s="114">
        <v>47.368421052631575</v>
      </c>
      <c r="IF21" s="114" t="s">
        <v>286</v>
      </c>
      <c r="IG21" s="114">
        <v>35.714285714285715</v>
      </c>
      <c r="IH21" s="114">
        <v>41.463414634146346</v>
      </c>
      <c r="II21" s="114" t="s">
        <v>286</v>
      </c>
      <c r="IJ21" s="114">
        <v>67.857142857142847</v>
      </c>
      <c r="IK21" s="114">
        <v>34.883720930232563</v>
      </c>
      <c r="IL21" s="114" t="s">
        <v>286</v>
      </c>
      <c r="IM21" s="114">
        <v>63.636363636363626</v>
      </c>
      <c r="IN21" s="114">
        <v>51.785714285714278</v>
      </c>
      <c r="IO21" s="114" t="s">
        <v>286</v>
      </c>
      <c r="IP21" s="114">
        <v>64.285714285714278</v>
      </c>
      <c r="IQ21" s="114">
        <v>65.625000000000014</v>
      </c>
      <c r="IR21" s="114" t="s">
        <v>286</v>
      </c>
      <c r="IS21" s="114">
        <v>73.07692307692308</v>
      </c>
      <c r="IT21" s="114">
        <v>61.403508771929836</v>
      </c>
      <c r="IU21" s="114" t="s">
        <v>286</v>
      </c>
      <c r="IV21" s="114">
        <v>64.285714285714278</v>
      </c>
      <c r="IW21" s="114">
        <v>63.414634146341456</v>
      </c>
      <c r="IX21" s="150" t="s">
        <v>1707</v>
      </c>
      <c r="IY21" s="150" t="s">
        <v>1707</v>
      </c>
      <c r="IZ21" s="150" t="s">
        <v>1706</v>
      </c>
      <c r="JA21" s="150" t="s">
        <v>1706</v>
      </c>
      <c r="JB21" s="150" t="s">
        <v>1705</v>
      </c>
      <c r="JC21" s="114" t="s">
        <v>286</v>
      </c>
      <c r="JD21" s="114" t="s">
        <v>286</v>
      </c>
      <c r="JE21" s="114" t="s">
        <v>286</v>
      </c>
      <c r="JF21" s="114" t="str">
        <f t="shared" si="19"/>
        <v>--</v>
      </c>
      <c r="JG21" s="114" t="str">
        <f t="shared" si="19"/>
        <v>--</v>
      </c>
      <c r="JH21" s="114" t="str">
        <f t="shared" si="19"/>
        <v>--</v>
      </c>
      <c r="JI21" s="114" t="str">
        <f t="shared" si="19"/>
        <v>--</v>
      </c>
      <c r="JJ21" s="114" t="str">
        <f t="shared" si="19"/>
        <v>--</v>
      </c>
      <c r="JK21" s="114" t="str">
        <f t="shared" si="19"/>
        <v>--</v>
      </c>
      <c r="JL21" s="114" t="str">
        <f t="shared" si="19"/>
        <v>--</v>
      </c>
      <c r="JM21" s="114" t="str">
        <f t="shared" si="19"/>
        <v>--</v>
      </c>
      <c r="JN21" s="114" t="str">
        <f t="shared" si="19"/>
        <v>--</v>
      </c>
      <c r="JO21" s="114" t="str">
        <f t="shared" si="19"/>
        <v>--</v>
      </c>
      <c r="JP21" s="114" t="str">
        <f t="shared" si="20"/>
        <v>--</v>
      </c>
      <c r="JQ21" s="114" t="str">
        <f t="shared" si="20"/>
        <v>--</v>
      </c>
      <c r="JR21" s="114" t="str">
        <f t="shared" si="20"/>
        <v>--</v>
      </c>
      <c r="JS21" s="114" t="str">
        <f t="shared" si="20"/>
        <v>--</v>
      </c>
      <c r="JT21" s="114" t="str">
        <f t="shared" si="20"/>
        <v>--</v>
      </c>
      <c r="JU21" s="114" t="str">
        <f t="shared" si="20"/>
        <v>--</v>
      </c>
      <c r="JV21" s="114" t="str">
        <f t="shared" si="20"/>
        <v>--</v>
      </c>
      <c r="JW21" s="114" t="str">
        <f t="shared" si="20"/>
        <v>--</v>
      </c>
      <c r="JX21" s="114" t="str">
        <f t="shared" si="20"/>
        <v>--</v>
      </c>
      <c r="JY21" s="114" t="str">
        <f t="shared" si="20"/>
        <v>--</v>
      </c>
      <c r="JZ21" s="114" t="str">
        <f t="shared" si="21"/>
        <v>--</v>
      </c>
      <c r="KA21" s="114" t="str">
        <f t="shared" si="21"/>
        <v>--</v>
      </c>
      <c r="KB21" s="114" t="str">
        <f t="shared" si="21"/>
        <v>--</v>
      </c>
      <c r="KC21" s="114" t="str">
        <f t="shared" si="21"/>
        <v>--</v>
      </c>
      <c r="KD21" s="114" t="str">
        <f t="shared" si="21"/>
        <v>--</v>
      </c>
      <c r="KE21" s="114" t="str">
        <f t="shared" si="21"/>
        <v>--</v>
      </c>
      <c r="KF21" s="114" t="str">
        <f t="shared" si="21"/>
        <v>--</v>
      </c>
      <c r="KG21" s="114" t="str">
        <f t="shared" si="21"/>
        <v>--</v>
      </c>
      <c r="KH21" s="114" t="str">
        <f t="shared" si="21"/>
        <v>--</v>
      </c>
      <c r="KI21" s="114" t="str">
        <f t="shared" si="21"/>
        <v>--</v>
      </c>
      <c r="KJ21" s="114" t="str">
        <f t="shared" si="22"/>
        <v>--</v>
      </c>
      <c r="KK21" s="114" t="str">
        <f t="shared" si="22"/>
        <v>--</v>
      </c>
      <c r="KL21" s="114" t="str">
        <f t="shared" si="22"/>
        <v>--</v>
      </c>
      <c r="KM21" s="114" t="str">
        <f t="shared" si="22"/>
        <v>--</v>
      </c>
      <c r="KN21" s="114" t="str">
        <f t="shared" si="22"/>
        <v>--</v>
      </c>
      <c r="KO21" s="114" t="str">
        <f t="shared" si="22"/>
        <v>--</v>
      </c>
      <c r="KP21" s="150" t="s">
        <v>1707</v>
      </c>
      <c r="KQ21" s="150" t="s">
        <v>1707</v>
      </c>
      <c r="KR21" s="150" t="s">
        <v>1706</v>
      </c>
      <c r="KS21" s="150" t="s">
        <v>1706</v>
      </c>
      <c r="KT21" s="150" t="s">
        <v>1705</v>
      </c>
      <c r="KU21" s="114" t="str">
        <f t="shared" si="26"/>
        <v>--</v>
      </c>
      <c r="KV21" s="114" t="str">
        <f t="shared" si="26"/>
        <v>--</v>
      </c>
      <c r="KW21" s="114" t="str">
        <f t="shared" si="26"/>
        <v>--</v>
      </c>
      <c r="KX21" s="114" t="str">
        <f t="shared" si="26"/>
        <v>--</v>
      </c>
      <c r="KY21" s="114" t="str">
        <f t="shared" si="26"/>
        <v>--</v>
      </c>
      <c r="KZ21" s="114" t="str">
        <f t="shared" si="23"/>
        <v>--</v>
      </c>
      <c r="LA21" s="114" t="str">
        <f t="shared" si="23"/>
        <v>--</v>
      </c>
      <c r="LB21" s="114" t="str">
        <f t="shared" si="23"/>
        <v>--</v>
      </c>
      <c r="LC21" s="114" t="str">
        <f t="shared" si="23"/>
        <v>--</v>
      </c>
      <c r="LD21" s="114" t="str">
        <f t="shared" si="23"/>
        <v>--</v>
      </c>
      <c r="LE21" s="219">
        <v>84.761904761904802</v>
      </c>
      <c r="LF21" s="219">
        <v>82.978723404255305</v>
      </c>
      <c r="LG21" s="219">
        <v>84.536082474226802</v>
      </c>
      <c r="LH21" s="219">
        <v>77.894736842105303</v>
      </c>
      <c r="LI21" s="219">
        <v>81.632653061224502</v>
      </c>
      <c r="LJ21" s="219">
        <v>73.684210526315795</v>
      </c>
      <c r="LK21" s="219">
        <v>73.3333333333334</v>
      </c>
      <c r="LL21" s="219">
        <v>65.957446808510596</v>
      </c>
      <c r="LM21" s="219">
        <v>72.9166666666667</v>
      </c>
      <c r="LN21" s="219">
        <v>66.6666666666667</v>
      </c>
      <c r="LO21" s="219">
        <v>64.285714285714306</v>
      </c>
      <c r="LP21" s="219">
        <v>67.368421052631604</v>
      </c>
      <c r="LQ21" s="219">
        <v>71.287128712871294</v>
      </c>
      <c r="LR21" s="219">
        <v>74.468085106383</v>
      </c>
      <c r="LS21" s="219">
        <v>71.276595744680904</v>
      </c>
      <c r="LT21" s="219">
        <v>68.085106382978793</v>
      </c>
      <c r="LU21" s="219">
        <v>69.387755102040799</v>
      </c>
      <c r="LV21" s="219">
        <v>74.736842105263193</v>
      </c>
      <c r="LW21" s="219">
        <v>57</v>
      </c>
      <c r="LX21" s="219">
        <v>38.947368421052602</v>
      </c>
      <c r="LY21" s="219">
        <v>46.808510638297903</v>
      </c>
      <c r="LZ21" s="219">
        <v>34.042553191489397</v>
      </c>
      <c r="MA21" s="219">
        <v>39.7959183673469</v>
      </c>
      <c r="MB21" s="219">
        <v>45.2631578947368</v>
      </c>
      <c r="MC21" s="219">
        <v>87.128712871287107</v>
      </c>
      <c r="MD21" s="219">
        <v>76.842105263157904</v>
      </c>
      <c r="ME21" s="219">
        <v>85.106382978723403</v>
      </c>
      <c r="MF21" s="219">
        <v>79.787234042553195</v>
      </c>
      <c r="MG21" s="219">
        <v>81.632653061224502</v>
      </c>
      <c r="MH21" s="219">
        <v>83.157894736842096</v>
      </c>
      <c r="MI21" s="219">
        <v>79.207920792079193</v>
      </c>
      <c r="MJ21" s="219">
        <v>65.263157894736906</v>
      </c>
      <c r="MK21" s="219">
        <v>76.595744680851098</v>
      </c>
      <c r="ML21" s="219">
        <v>67.021276595744695</v>
      </c>
      <c r="MM21" s="219">
        <v>68.367346938775498</v>
      </c>
      <c r="MN21" s="219">
        <v>68.421052631579002</v>
      </c>
      <c r="MO21" s="128" t="str">
        <f t="shared" si="5"/>
        <v>--</v>
      </c>
      <c r="MP21" s="219">
        <v>15.0537634408602</v>
      </c>
      <c r="MQ21" s="219">
        <v>31.914893617021299</v>
      </c>
      <c r="MR21" s="128" t="str">
        <f t="shared" si="6"/>
        <v>--</v>
      </c>
      <c r="MS21" s="219">
        <v>15.789473684210501</v>
      </c>
      <c r="MT21" s="219">
        <v>27.3684210526316</v>
      </c>
      <c r="MU21" s="128" t="str">
        <f t="shared" si="7"/>
        <v>--</v>
      </c>
      <c r="MV21" s="219">
        <v>23.076923076923102</v>
      </c>
      <c r="MW21" s="219">
        <v>53.3333333333333</v>
      </c>
      <c r="MX21" s="128" t="str">
        <f t="shared" si="8"/>
        <v>--</v>
      </c>
      <c r="MY21" s="219">
        <v>35.714285714285701</v>
      </c>
      <c r="MZ21" s="219">
        <v>46.153846153846203</v>
      </c>
      <c r="NA21" s="128" t="str">
        <f t="shared" si="9"/>
        <v>--</v>
      </c>
      <c r="NB21" s="219">
        <v>46.153846153846203</v>
      </c>
      <c r="NC21" s="219">
        <v>50</v>
      </c>
      <c r="ND21" s="128" t="str">
        <f t="shared" si="10"/>
        <v>--</v>
      </c>
      <c r="NE21" s="219">
        <v>69.230769230769198</v>
      </c>
      <c r="NF21" s="219">
        <v>50</v>
      </c>
      <c r="NG21" s="128" t="str">
        <f t="shared" si="11"/>
        <v>--</v>
      </c>
      <c r="NH21" s="219">
        <v>69.230769230769198</v>
      </c>
      <c r="NI21" s="219">
        <v>80</v>
      </c>
      <c r="NJ21" s="128" t="str">
        <f t="shared" si="12"/>
        <v>--</v>
      </c>
      <c r="NK21" s="219">
        <v>46.6666666666667</v>
      </c>
      <c r="NL21" s="219">
        <v>65.384615384615401</v>
      </c>
      <c r="NM21" s="220">
        <v>82.758620689655103</v>
      </c>
      <c r="NN21" s="220">
        <v>90.697674418604706</v>
      </c>
      <c r="NO21" s="220">
        <v>65.517241379310406</v>
      </c>
      <c r="NP21" s="220">
        <v>61.6279069767442</v>
      </c>
      <c r="NQ21" s="220">
        <v>75.280898876404507</v>
      </c>
      <c r="NR21" s="220">
        <v>70.238095238095198</v>
      </c>
      <c r="NS21" s="220">
        <v>62.068965517241402</v>
      </c>
      <c r="NT21" s="220">
        <v>58.3333333333333</v>
      </c>
      <c r="NU21" s="220">
        <v>91.011235955056193</v>
      </c>
      <c r="NV21" s="220">
        <v>91.6666666666667</v>
      </c>
      <c r="NW21" s="220">
        <v>83.1460674157303</v>
      </c>
      <c r="NX21" s="220">
        <v>82.142857142857096</v>
      </c>
      <c r="NY21" s="128" t="str">
        <f t="shared" si="24"/>
        <v>--</v>
      </c>
      <c r="NZ21" s="128" t="str">
        <f t="shared" si="24"/>
        <v>--</v>
      </c>
      <c r="OA21" s="128" t="str">
        <f t="shared" si="24"/>
        <v>--</v>
      </c>
      <c r="OB21" s="128" t="str">
        <f t="shared" si="24"/>
        <v>--</v>
      </c>
      <c r="OC21" s="128" t="str">
        <f t="shared" si="24"/>
        <v>--</v>
      </c>
      <c r="OD21" s="128" t="str">
        <f t="shared" si="24"/>
        <v>--</v>
      </c>
      <c r="OE21" s="128" t="str">
        <f t="shared" si="24"/>
        <v>--</v>
      </c>
      <c r="OF21" s="128" t="str">
        <f t="shared" si="24"/>
        <v>--</v>
      </c>
      <c r="OG21" s="222">
        <v>46.590909090909101</v>
      </c>
      <c r="OH21" s="222">
        <v>48.514851485148498</v>
      </c>
      <c r="OI21" s="222">
        <v>36.170212765957402</v>
      </c>
      <c r="OJ21" s="222">
        <v>39.361702127659598</v>
      </c>
      <c r="OK21" s="222">
        <v>53.571428571428598</v>
      </c>
      <c r="OL21" s="222">
        <v>41.489361702127702</v>
      </c>
      <c r="OM21" s="222">
        <v>39.7959183673469</v>
      </c>
      <c r="ON21" s="222">
        <v>46.315789473684198</v>
      </c>
      <c r="OO21" s="114" t="s">
        <v>1705</v>
      </c>
      <c r="OP21" s="114" t="s">
        <v>1705</v>
      </c>
      <c r="OQ21" s="300">
        <v>59.55056179775282</v>
      </c>
      <c r="OR21" s="300">
        <v>51.96078431372549</v>
      </c>
      <c r="OS21" s="300">
        <v>48.421052631578931</v>
      </c>
      <c r="OT21" s="300">
        <v>53.191489361702132</v>
      </c>
      <c r="OU21" s="300">
        <v>64.285714285714292</v>
      </c>
      <c r="OV21" s="300">
        <v>60.638297872340431</v>
      </c>
      <c r="OW21" s="300">
        <v>58.762886597938149</v>
      </c>
      <c r="OX21" s="300">
        <v>64.210526315789465</v>
      </c>
      <c r="OZ21" s="380">
        <v>76.388888888888857</v>
      </c>
      <c r="PA21" s="381">
        <v>67.924528301886809</v>
      </c>
      <c r="PB21" s="381">
        <v>70.512820512820582</v>
      </c>
      <c r="PC21" s="381">
        <v>65.806451612903246</v>
      </c>
      <c r="PD21" s="380">
        <v>73.469387755102005</v>
      </c>
      <c r="PE21" s="381">
        <v>43.749999999999993</v>
      </c>
      <c r="PF21" s="381">
        <v>32.258064516129046</v>
      </c>
      <c r="PG21" s="381">
        <v>40.000000000000007</v>
      </c>
      <c r="PH21" s="380">
        <v>61.379310344827594</v>
      </c>
      <c r="PI21" s="381">
        <v>35.443037974683577</v>
      </c>
      <c r="PJ21" s="381">
        <v>27.096774193548384</v>
      </c>
      <c r="PK21" s="381">
        <v>30.967741935483879</v>
      </c>
      <c r="PL21" s="380">
        <v>88.435374149659808</v>
      </c>
      <c r="PM21" s="381">
        <v>79.874213836477978</v>
      </c>
      <c r="PN21" s="381">
        <v>79.354838709677438</v>
      </c>
      <c r="PO21" s="381">
        <v>84.41558441558449</v>
      </c>
      <c r="PP21" s="380">
        <v>77.852348993288615</v>
      </c>
      <c r="PQ21" s="381">
        <v>70.000000000000014</v>
      </c>
      <c r="PR21" s="381">
        <v>65.384615384615401</v>
      </c>
      <c r="PS21" s="381">
        <v>68.387096774193537</v>
      </c>
      <c r="PT21" s="378" t="str">
        <f t="shared" si="14"/>
        <v>--</v>
      </c>
      <c r="PU21" s="378" t="str">
        <f t="shared" si="14"/>
        <v>--</v>
      </c>
      <c r="PV21" s="381">
        <v>13.071895424836601</v>
      </c>
      <c r="PW21" s="381">
        <v>40.54054054054054</v>
      </c>
      <c r="PX21" s="378" t="str">
        <f t="shared" si="15"/>
        <v>--</v>
      </c>
      <c r="PY21" s="378" t="str">
        <f t="shared" si="15"/>
        <v>--</v>
      </c>
      <c r="PZ21" s="381">
        <v>42.105263157894747</v>
      </c>
      <c r="QA21" s="381">
        <v>71.929824561403535</v>
      </c>
      <c r="QB21" s="378" t="str">
        <f t="shared" si="16"/>
        <v>--</v>
      </c>
      <c r="QC21" s="378" t="str">
        <f t="shared" si="16"/>
        <v>--</v>
      </c>
      <c r="QD21" s="381">
        <v>52.631578947368418</v>
      </c>
      <c r="QE21" s="381">
        <v>80.701754385964932</v>
      </c>
      <c r="QF21" s="378" t="str">
        <f t="shared" si="17"/>
        <v>--</v>
      </c>
      <c r="QG21" s="378" t="str">
        <f t="shared" si="17"/>
        <v>--</v>
      </c>
      <c r="QH21" s="381">
        <v>73.684210526315795</v>
      </c>
      <c r="QI21" s="381">
        <v>63.793103448275872</v>
      </c>
      <c r="QJ21" s="161" t="s">
        <v>1706</v>
      </c>
    </row>
    <row r="22" spans="1:452" x14ac:dyDescent="0.25">
      <c r="A22" s="114">
        <v>18</v>
      </c>
      <c r="B22" s="93" t="s">
        <v>18</v>
      </c>
      <c r="C22" s="126">
        <v>44.65317919075153</v>
      </c>
      <c r="D22" s="126">
        <v>43.247344461305033</v>
      </c>
      <c r="E22" s="126">
        <v>48.854961832061072</v>
      </c>
      <c r="F22" s="126">
        <v>57.469512195121958</v>
      </c>
      <c r="G22" s="126">
        <v>41.13029827315539</v>
      </c>
      <c r="H22" s="126">
        <v>49.357326478149105</v>
      </c>
      <c r="I22" s="126">
        <v>61.708394698085385</v>
      </c>
      <c r="J22" s="126">
        <v>53.174603174603206</v>
      </c>
      <c r="K22" s="126">
        <v>57.558139534883701</v>
      </c>
      <c r="L22" s="126">
        <v>72.402597402597536</v>
      </c>
      <c r="M22" s="128">
        <v>57.230142566191411</v>
      </c>
      <c r="N22" s="128">
        <v>68.075117370891988</v>
      </c>
      <c r="O22" s="128">
        <v>78.545454545454547</v>
      </c>
      <c r="P22" s="128">
        <v>68.639053254437883</v>
      </c>
      <c r="Q22" s="128">
        <v>79.365079365079325</v>
      </c>
      <c r="R22" s="128">
        <v>89.595375722543281</v>
      </c>
      <c r="S22" s="128">
        <v>75.301204819277118</v>
      </c>
      <c r="T22" s="128">
        <v>85.390428211586936</v>
      </c>
      <c r="U22" s="128">
        <v>88.786482334869333</v>
      </c>
      <c r="V22" s="128">
        <v>78.361669242658451</v>
      </c>
      <c r="W22" s="128">
        <v>80.778588807785937</v>
      </c>
      <c r="X22" s="128">
        <v>85.289747399702961</v>
      </c>
      <c r="Y22" s="128">
        <v>74.960127591706424</v>
      </c>
      <c r="Z22" s="128">
        <v>81.481481481481524</v>
      </c>
      <c r="AA22" s="128">
        <v>86.956521739130409</v>
      </c>
      <c r="AB22" s="132">
        <v>77.346938775510125</v>
      </c>
      <c r="AC22" s="132">
        <v>82.339449541284452</v>
      </c>
      <c r="AD22" s="132">
        <v>85.714285714285694</v>
      </c>
      <c r="AE22" s="132">
        <v>84.705882352941188</v>
      </c>
      <c r="AF22" s="128">
        <v>82.00836820083687</v>
      </c>
      <c r="AG22" s="126">
        <v>68.168604651162809</v>
      </c>
      <c r="AH22" s="126">
        <v>57.07831325301207</v>
      </c>
      <c r="AI22" s="133">
        <v>64.572864321608009</v>
      </c>
      <c r="AJ22" s="133">
        <v>69.444444444444542</v>
      </c>
      <c r="AK22" s="128">
        <v>59.413580246913575</v>
      </c>
      <c r="AL22" s="128">
        <v>56.174334140435782</v>
      </c>
      <c r="AM22" s="128">
        <v>66.320474777448155</v>
      </c>
      <c r="AN22" s="128">
        <v>60.476190476190489</v>
      </c>
      <c r="AO22" s="128">
        <v>62.177650429799506</v>
      </c>
      <c r="AP22" s="128">
        <v>69.662921348314583</v>
      </c>
      <c r="AQ22" s="128">
        <v>61.382113821138219</v>
      </c>
      <c r="AR22" s="128">
        <v>67.499999999999972</v>
      </c>
      <c r="AS22" s="128">
        <v>66.42335766423362</v>
      </c>
      <c r="AT22" s="128">
        <v>68.20809248554913</v>
      </c>
      <c r="AU22" s="128">
        <v>67.975206611570258</v>
      </c>
      <c r="AV22" s="128">
        <v>20.384047267355996</v>
      </c>
      <c r="AW22" s="128">
        <v>20.430107526881709</v>
      </c>
      <c r="AX22" s="132">
        <v>16.020671834625333</v>
      </c>
      <c r="AY22" s="132">
        <v>17.601246105919028</v>
      </c>
      <c r="AZ22" s="132">
        <v>22.34375</v>
      </c>
      <c r="BA22" s="132">
        <v>26.342710997442449</v>
      </c>
      <c r="BB22" s="128">
        <v>17.619783616692413</v>
      </c>
      <c r="BC22" s="132">
        <v>24.512987012987001</v>
      </c>
      <c r="BD22" s="132">
        <v>21.282798833819225</v>
      </c>
      <c r="BE22" s="132">
        <v>13.398692810457517</v>
      </c>
      <c r="BF22" s="132">
        <v>19.175257731958745</v>
      </c>
      <c r="BG22" s="128">
        <v>20.803782505910181</v>
      </c>
      <c r="BH22" s="121">
        <v>14.150943396226422</v>
      </c>
      <c r="BI22" s="121">
        <v>16.265060240963845</v>
      </c>
      <c r="BJ22" s="121">
        <v>15.819209039548028</v>
      </c>
      <c r="BK22" s="121">
        <v>12.99852289512555</v>
      </c>
      <c r="BL22" s="128">
        <v>12.749615975422417</v>
      </c>
      <c r="BM22" s="121">
        <v>6.9767441860465134</v>
      </c>
      <c r="BN22" s="114">
        <v>11.526479750778821</v>
      </c>
      <c r="BO22" s="114">
        <v>15.468750000000005</v>
      </c>
      <c r="BP22" s="114">
        <v>14.578005115089512</v>
      </c>
      <c r="BQ22" s="128">
        <v>14.307931570762058</v>
      </c>
      <c r="BR22" s="121">
        <v>15.334420880913539</v>
      </c>
      <c r="BS22" s="121">
        <v>16.279069767441854</v>
      </c>
      <c r="BT22" s="121">
        <v>10.457516339869281</v>
      </c>
      <c r="BU22" s="128">
        <v>12.75720164609055</v>
      </c>
      <c r="BV22" s="121">
        <v>13.981042654028437</v>
      </c>
      <c r="BW22" s="121">
        <v>9.8859315589353525</v>
      </c>
      <c r="BX22" s="121">
        <v>10.778443113772456</v>
      </c>
      <c r="BY22" s="128">
        <v>10.764872521246467</v>
      </c>
      <c r="BZ22" s="121">
        <v>68.676470588235333</v>
      </c>
      <c r="CA22" s="121">
        <v>77.522935779816478</v>
      </c>
      <c r="CB22" s="121">
        <v>79.187817258883314</v>
      </c>
      <c r="CC22" s="128">
        <v>72.477064220183422</v>
      </c>
      <c r="CD22" s="121">
        <v>73.447204968944064</v>
      </c>
      <c r="CE22" s="121">
        <v>73.299748110831203</v>
      </c>
      <c r="CF22" s="121">
        <v>69.687964338781541</v>
      </c>
      <c r="CG22" s="128">
        <v>72.452229299363026</v>
      </c>
      <c r="CH22" s="121">
        <v>72.753623188405797</v>
      </c>
      <c r="CI22" s="121">
        <v>70.988654781199301</v>
      </c>
      <c r="CJ22" s="121">
        <v>72.653061224489846</v>
      </c>
      <c r="CK22" s="121">
        <v>73.903002309468846</v>
      </c>
      <c r="CL22" s="121">
        <v>75.645756457564602</v>
      </c>
      <c r="CM22" s="121">
        <v>71.005917159763285</v>
      </c>
      <c r="CN22" s="121">
        <v>78.415300546448066</v>
      </c>
      <c r="CO22" s="121" t="s">
        <v>286</v>
      </c>
      <c r="CP22" s="128" t="s">
        <v>286</v>
      </c>
      <c r="CQ22" s="121" t="s">
        <v>286</v>
      </c>
      <c r="CR22" s="121">
        <v>58.895705521472372</v>
      </c>
      <c r="CS22" s="114">
        <v>35.524256651017183</v>
      </c>
      <c r="CT22" s="114">
        <v>39.042821158690195</v>
      </c>
      <c r="CU22" s="128">
        <v>63.189269746646772</v>
      </c>
      <c r="CV22" s="121">
        <v>36.682615629984063</v>
      </c>
      <c r="CW22" s="121">
        <v>36.257309941520447</v>
      </c>
      <c r="CX22" s="114">
        <v>65.584415584415638</v>
      </c>
      <c r="CY22" s="114">
        <v>40.000000000000021</v>
      </c>
      <c r="CZ22" s="128">
        <v>38.747099767981425</v>
      </c>
      <c r="DA22" s="121">
        <v>57.699443413729135</v>
      </c>
      <c r="DB22" s="121">
        <v>31.952662721893507</v>
      </c>
      <c r="DC22" s="114">
        <v>44.5983379501385</v>
      </c>
      <c r="DD22" s="114">
        <v>62.015503875968996</v>
      </c>
      <c r="DE22" s="128">
        <v>56.446540880503171</v>
      </c>
      <c r="DF22" s="121">
        <v>50.133333333333333</v>
      </c>
      <c r="DG22" s="121">
        <v>61.417322834645653</v>
      </c>
      <c r="DH22" s="114">
        <v>54.119547657512079</v>
      </c>
      <c r="DI22" s="114">
        <v>42.118863049095573</v>
      </c>
      <c r="DJ22" s="128">
        <v>59.055118110236251</v>
      </c>
      <c r="DK22" s="121">
        <v>47.927031509121115</v>
      </c>
      <c r="DL22" s="121">
        <v>46.86567164179101</v>
      </c>
      <c r="DM22" s="121">
        <v>58.178752107925838</v>
      </c>
      <c r="DN22" s="121">
        <v>53.20512820512819</v>
      </c>
      <c r="DO22" s="128">
        <v>45.952380952380949</v>
      </c>
      <c r="DP22" s="121">
        <v>54.970760233918149</v>
      </c>
      <c r="DQ22" s="121">
        <v>53.892215568862248</v>
      </c>
      <c r="DR22" s="121">
        <v>47.206703910614479</v>
      </c>
      <c r="DS22" s="121" t="s">
        <v>286</v>
      </c>
      <c r="DT22" s="128" t="s">
        <v>286</v>
      </c>
      <c r="DU22" s="131" t="s">
        <v>286</v>
      </c>
      <c r="DV22" s="131">
        <v>46.034214618973564</v>
      </c>
      <c r="DW22" s="114">
        <v>25.55555555555555</v>
      </c>
      <c r="DX22" s="131">
        <v>21.705426356589161</v>
      </c>
      <c r="DY22" s="128">
        <v>46.036585365853668</v>
      </c>
      <c r="DZ22" s="128">
        <v>27.948303715670434</v>
      </c>
      <c r="EA22" s="128">
        <v>25.513196480938433</v>
      </c>
      <c r="EB22" s="128">
        <v>52.950819672131182</v>
      </c>
      <c r="EC22" s="128">
        <v>32.704402515723253</v>
      </c>
      <c r="ED22" s="128">
        <v>33.177570093457931</v>
      </c>
      <c r="EE22" s="128">
        <v>48.301886792452841</v>
      </c>
      <c r="EF22" s="128">
        <v>40.606060606060609</v>
      </c>
      <c r="EG22" s="128">
        <v>38.983050847457619</v>
      </c>
      <c r="EH22" s="128" t="s">
        <v>286</v>
      </c>
      <c r="EI22" s="128" t="s">
        <v>286</v>
      </c>
      <c r="EJ22" s="128" t="s">
        <v>286</v>
      </c>
      <c r="EK22" s="128">
        <v>92.295839753466794</v>
      </c>
      <c r="EL22" s="121">
        <v>82.622432859399694</v>
      </c>
      <c r="EM22" s="121">
        <v>80.61224489795913</v>
      </c>
      <c r="EN22" s="121">
        <v>90.785498489425891</v>
      </c>
      <c r="EO22" s="121">
        <v>79.967948717948758</v>
      </c>
      <c r="EP22" s="128">
        <v>75.953079178885559</v>
      </c>
      <c r="EQ22" s="121">
        <v>90.569105691056834</v>
      </c>
      <c r="ER22" s="121">
        <v>86.065573770491767</v>
      </c>
      <c r="ES22" s="121">
        <v>82.678983833718249</v>
      </c>
      <c r="ET22" s="121">
        <v>92.007434944237943</v>
      </c>
      <c r="EU22" s="128">
        <v>85.71428571428568</v>
      </c>
      <c r="EV22" s="121">
        <v>83.888888888888857</v>
      </c>
      <c r="EW22" s="121">
        <v>85.630498533724307</v>
      </c>
      <c r="EX22" s="121">
        <v>71.080669710806674</v>
      </c>
      <c r="EY22" s="121">
        <v>73.604060913705553</v>
      </c>
      <c r="EZ22" s="128">
        <v>89.814814814814753</v>
      </c>
      <c r="FA22" s="121">
        <v>75.236593059936794</v>
      </c>
      <c r="FB22" s="121">
        <v>74.045801526717582</v>
      </c>
      <c r="FC22" s="121">
        <v>89.039039039039153</v>
      </c>
      <c r="FD22" s="121">
        <v>73.675762439807272</v>
      </c>
      <c r="FE22" s="128">
        <v>71.345029239766092</v>
      </c>
      <c r="FF22" s="121">
        <v>90.343698854337163</v>
      </c>
      <c r="FG22" s="121">
        <v>78.350515463917574</v>
      </c>
      <c r="FH22" s="121">
        <v>74.418604651162866</v>
      </c>
      <c r="FI22" s="121">
        <v>91.713747645951088</v>
      </c>
      <c r="FJ22" s="128">
        <v>79.518072289156592</v>
      </c>
      <c r="FK22" s="121">
        <v>71.830985915493031</v>
      </c>
      <c r="FL22" s="121" t="s">
        <v>286</v>
      </c>
      <c r="FM22" s="121">
        <v>18.729096989966543</v>
      </c>
      <c r="FN22" s="121">
        <v>41.463414634146332</v>
      </c>
      <c r="FO22" s="128" t="s">
        <v>286</v>
      </c>
      <c r="FP22" s="121">
        <v>23.697478991596647</v>
      </c>
      <c r="FQ22" s="121">
        <v>51.351351351351347</v>
      </c>
      <c r="FR22" s="121" t="s">
        <v>286</v>
      </c>
      <c r="FS22" s="121">
        <v>18.324607329842948</v>
      </c>
      <c r="FT22" s="128">
        <v>43.504531722054395</v>
      </c>
      <c r="FU22" s="121" t="s">
        <v>286</v>
      </c>
      <c r="FV22" s="121">
        <v>20.086393088552924</v>
      </c>
      <c r="FW22" s="121">
        <v>51.100244498777521</v>
      </c>
      <c r="FX22" s="121" t="s">
        <v>286</v>
      </c>
      <c r="FY22" s="128">
        <v>23.870967741935484</v>
      </c>
      <c r="FZ22" s="121">
        <v>51.724137931034463</v>
      </c>
      <c r="GA22" s="121" t="s">
        <v>286</v>
      </c>
      <c r="GB22" s="121">
        <v>38.181818181818173</v>
      </c>
      <c r="GC22" s="121">
        <v>52.631578947368382</v>
      </c>
      <c r="GD22" s="128" t="s">
        <v>286</v>
      </c>
      <c r="GE22" s="121">
        <v>47.101449275362306</v>
      </c>
      <c r="GF22" s="121">
        <v>51.336898395721931</v>
      </c>
      <c r="GG22" s="121" t="s">
        <v>286</v>
      </c>
      <c r="GH22" s="121">
        <v>44.230769230769205</v>
      </c>
      <c r="GI22" s="128">
        <v>58.450704225352119</v>
      </c>
      <c r="GJ22" s="121" t="s">
        <v>286</v>
      </c>
      <c r="GK22" s="121">
        <v>36.559139784946233</v>
      </c>
      <c r="GL22" s="121">
        <v>50.480769230769226</v>
      </c>
      <c r="GM22" s="130" t="s">
        <v>286</v>
      </c>
      <c r="GN22" s="128">
        <v>47.058823529411768</v>
      </c>
      <c r="GO22" s="121">
        <v>51.533742331288344</v>
      </c>
      <c r="GP22" s="121" t="s">
        <v>286</v>
      </c>
      <c r="GQ22" s="121">
        <v>41.818181818181813</v>
      </c>
      <c r="GR22" s="121">
        <v>61.842105263157897</v>
      </c>
      <c r="GS22" s="128" t="s">
        <v>286</v>
      </c>
      <c r="GT22" s="121">
        <v>51.079136690647488</v>
      </c>
      <c r="GU22" s="121">
        <v>57.978723404255312</v>
      </c>
      <c r="GV22" s="121" t="s">
        <v>286</v>
      </c>
      <c r="GW22" s="121">
        <v>47.572815533980581</v>
      </c>
      <c r="GX22" s="128">
        <v>70.422535211267586</v>
      </c>
      <c r="GY22" s="128" t="s">
        <v>286</v>
      </c>
      <c r="GZ22" s="128">
        <v>44.44444444444445</v>
      </c>
      <c r="HA22" s="128">
        <v>61.244019138755974</v>
      </c>
      <c r="HB22" s="128" t="s">
        <v>286</v>
      </c>
      <c r="HC22" s="128">
        <v>73.52941176470587</v>
      </c>
      <c r="HD22" s="128">
        <v>62.345679012345663</v>
      </c>
      <c r="HE22" s="128" t="s">
        <v>286</v>
      </c>
      <c r="HF22" s="128">
        <v>37.142857142857146</v>
      </c>
      <c r="HG22" s="128">
        <v>49.999999999999986</v>
      </c>
      <c r="HH22" s="128" t="s">
        <v>286</v>
      </c>
      <c r="HI22" s="128">
        <v>35.555555555555536</v>
      </c>
      <c r="HJ22" s="128">
        <v>59.776536312849167</v>
      </c>
      <c r="HK22" s="128" t="s">
        <v>286</v>
      </c>
      <c r="HL22" s="121">
        <v>33.663366336633665</v>
      </c>
      <c r="HM22" s="121">
        <v>57.246376811594239</v>
      </c>
      <c r="HN22" s="121" t="s">
        <v>286</v>
      </c>
      <c r="HO22" s="121">
        <v>32.9268292682927</v>
      </c>
      <c r="HP22" s="128">
        <v>56.000000000000021</v>
      </c>
      <c r="HQ22" s="121" t="s">
        <v>286</v>
      </c>
      <c r="HR22" s="121">
        <v>44.117647058823515</v>
      </c>
      <c r="HS22" s="121">
        <v>60.759493670886094</v>
      </c>
      <c r="HT22" s="129" t="s">
        <v>286</v>
      </c>
      <c r="HU22" s="128">
        <v>47.663551401869171</v>
      </c>
      <c r="HV22" s="114">
        <v>31.944444444444443</v>
      </c>
      <c r="HW22" s="114" t="s">
        <v>286</v>
      </c>
      <c r="HX22" s="114">
        <v>57.664233576642339</v>
      </c>
      <c r="HY22" s="114">
        <v>41.081081081081052</v>
      </c>
      <c r="HZ22" s="114" t="s">
        <v>286</v>
      </c>
      <c r="IA22" s="114">
        <v>57.425742574257427</v>
      </c>
      <c r="IB22" s="114">
        <v>34.782608695652186</v>
      </c>
      <c r="IC22" s="114" t="s">
        <v>286</v>
      </c>
      <c r="ID22" s="114">
        <v>58.620689655172406</v>
      </c>
      <c r="IE22" s="114">
        <v>46.078431372549012</v>
      </c>
      <c r="IF22" s="114" t="s">
        <v>286</v>
      </c>
      <c r="IG22" s="114">
        <v>52.777777777777793</v>
      </c>
      <c r="IH22" s="114">
        <v>45.625000000000007</v>
      </c>
      <c r="II22" s="114" t="s">
        <v>286</v>
      </c>
      <c r="IJ22" s="114">
        <v>54.629629629629619</v>
      </c>
      <c r="IK22" s="114">
        <v>43.04635761589406</v>
      </c>
      <c r="IL22" s="114" t="s">
        <v>286</v>
      </c>
      <c r="IM22" s="114">
        <v>69.85294117647058</v>
      </c>
      <c r="IN22" s="114">
        <v>55.434782608695663</v>
      </c>
      <c r="IO22" s="114" t="s">
        <v>286</v>
      </c>
      <c r="IP22" s="114">
        <v>74.257425742574256</v>
      </c>
      <c r="IQ22" s="114">
        <v>54.609929078014183</v>
      </c>
      <c r="IR22" s="114" t="s">
        <v>286</v>
      </c>
      <c r="IS22" s="114">
        <v>74.725274725274716</v>
      </c>
      <c r="IT22" s="114">
        <v>59.203980099502466</v>
      </c>
      <c r="IU22" s="114" t="s">
        <v>286</v>
      </c>
      <c r="IV22" s="114">
        <v>77.142857142857139</v>
      </c>
      <c r="IW22" s="114">
        <v>64.374999999999986</v>
      </c>
      <c r="IX22" s="150" t="s">
        <v>1702</v>
      </c>
      <c r="IY22" s="150" t="s">
        <v>1704</v>
      </c>
      <c r="IZ22" s="150" t="s">
        <v>1703</v>
      </c>
      <c r="JA22" s="150" t="s">
        <v>1703</v>
      </c>
      <c r="JB22" s="150" t="s">
        <v>1702</v>
      </c>
      <c r="JC22" s="114" t="s">
        <v>286</v>
      </c>
      <c r="JD22" s="114" t="s">
        <v>286</v>
      </c>
      <c r="JE22" s="114" t="s">
        <v>286</v>
      </c>
      <c r="JF22" s="114" t="str">
        <f t="shared" si="19"/>
        <v>--</v>
      </c>
      <c r="JG22" s="114" t="str">
        <f t="shared" si="19"/>
        <v>--</v>
      </c>
      <c r="JH22" s="114" t="str">
        <f t="shared" si="19"/>
        <v>--</v>
      </c>
      <c r="JI22" s="114" t="str">
        <f t="shared" si="19"/>
        <v>--</v>
      </c>
      <c r="JJ22" s="114" t="str">
        <f t="shared" si="19"/>
        <v>--</v>
      </c>
      <c r="JK22" s="114" t="str">
        <f t="shared" si="19"/>
        <v>--</v>
      </c>
      <c r="JL22" s="114" t="str">
        <f t="shared" si="19"/>
        <v>--</v>
      </c>
      <c r="JM22" s="114" t="str">
        <f t="shared" si="19"/>
        <v>--</v>
      </c>
      <c r="JN22" s="114" t="str">
        <f t="shared" si="19"/>
        <v>--</v>
      </c>
      <c r="JO22" s="114" t="str">
        <f t="shared" si="19"/>
        <v>--</v>
      </c>
      <c r="JP22" s="114" t="str">
        <f t="shared" si="20"/>
        <v>--</v>
      </c>
      <c r="JQ22" s="114" t="str">
        <f t="shared" si="20"/>
        <v>--</v>
      </c>
      <c r="JR22" s="114" t="str">
        <f t="shared" si="20"/>
        <v>--</v>
      </c>
      <c r="JS22" s="114" t="str">
        <f t="shared" si="20"/>
        <v>--</v>
      </c>
      <c r="JT22" s="114" t="str">
        <f t="shared" si="20"/>
        <v>--</v>
      </c>
      <c r="JU22" s="114" t="str">
        <f t="shared" si="20"/>
        <v>--</v>
      </c>
      <c r="JV22" s="114" t="str">
        <f t="shared" si="20"/>
        <v>--</v>
      </c>
      <c r="JW22" s="114" t="str">
        <f t="shared" si="20"/>
        <v>--</v>
      </c>
      <c r="JX22" s="114" t="str">
        <f t="shared" si="20"/>
        <v>--</v>
      </c>
      <c r="JY22" s="114" t="str">
        <f t="shared" si="20"/>
        <v>--</v>
      </c>
      <c r="JZ22" s="114" t="str">
        <f t="shared" si="21"/>
        <v>--</v>
      </c>
      <c r="KA22" s="114" t="str">
        <f t="shared" si="21"/>
        <v>--</v>
      </c>
      <c r="KB22" s="114" t="str">
        <f t="shared" si="21"/>
        <v>--</v>
      </c>
      <c r="KC22" s="114" t="str">
        <f t="shared" si="21"/>
        <v>--</v>
      </c>
      <c r="KD22" s="114" t="str">
        <f t="shared" si="21"/>
        <v>--</v>
      </c>
      <c r="KE22" s="114" t="str">
        <f t="shared" si="21"/>
        <v>--</v>
      </c>
      <c r="KF22" s="114" t="str">
        <f t="shared" si="21"/>
        <v>--</v>
      </c>
      <c r="KG22" s="114" t="str">
        <f t="shared" si="21"/>
        <v>--</v>
      </c>
      <c r="KH22" s="114" t="str">
        <f t="shared" si="21"/>
        <v>--</v>
      </c>
      <c r="KI22" s="114" t="str">
        <f t="shared" si="21"/>
        <v>--</v>
      </c>
      <c r="KJ22" s="114" t="str">
        <f t="shared" si="22"/>
        <v>--</v>
      </c>
      <c r="KK22" s="114" t="str">
        <f t="shared" si="22"/>
        <v>--</v>
      </c>
      <c r="KL22" s="114" t="str">
        <f t="shared" si="22"/>
        <v>--</v>
      </c>
      <c r="KM22" s="114" t="str">
        <f t="shared" si="22"/>
        <v>--</v>
      </c>
      <c r="KN22" s="114" t="str">
        <f t="shared" si="22"/>
        <v>--</v>
      </c>
      <c r="KO22" s="114" t="str">
        <f t="shared" si="22"/>
        <v>--</v>
      </c>
      <c r="KP22" s="150" t="s">
        <v>1702</v>
      </c>
      <c r="KQ22" s="150" t="s">
        <v>1704</v>
      </c>
      <c r="KR22" s="150" t="s">
        <v>1703</v>
      </c>
      <c r="KS22" s="150" t="s">
        <v>1703</v>
      </c>
      <c r="KT22" s="150" t="s">
        <v>1702</v>
      </c>
      <c r="KU22" s="114" t="str">
        <f t="shared" si="26"/>
        <v>--</v>
      </c>
      <c r="KV22" s="114" t="str">
        <f t="shared" si="26"/>
        <v>--</v>
      </c>
      <c r="KW22" s="114" t="str">
        <f t="shared" si="26"/>
        <v>--</v>
      </c>
      <c r="KX22" s="114" t="str">
        <f t="shared" si="26"/>
        <v>--</v>
      </c>
      <c r="KY22" s="114" t="str">
        <f t="shared" si="26"/>
        <v>--</v>
      </c>
      <c r="KZ22" s="114" t="str">
        <f t="shared" si="23"/>
        <v>--</v>
      </c>
      <c r="LA22" s="114" t="str">
        <f t="shared" si="23"/>
        <v>--</v>
      </c>
      <c r="LB22" s="114" t="str">
        <f t="shared" si="23"/>
        <v>--</v>
      </c>
      <c r="LC22" s="114" t="str">
        <f t="shared" si="23"/>
        <v>--</v>
      </c>
      <c r="LD22" s="114" t="str">
        <f t="shared" si="23"/>
        <v>--</v>
      </c>
      <c r="LE22" s="219">
        <v>86.2068965517241</v>
      </c>
      <c r="LF22" s="219">
        <v>84.756097560975604</v>
      </c>
      <c r="LG22" s="219">
        <v>86.330935251798607</v>
      </c>
      <c r="LH22" s="219">
        <v>91.228070175438603</v>
      </c>
      <c r="LI22" s="219">
        <v>83.779264214046805</v>
      </c>
      <c r="LJ22" s="219">
        <v>86.021505376344095</v>
      </c>
      <c r="LK22" s="219">
        <v>70</v>
      </c>
      <c r="LL22" s="219">
        <v>74.096385542168804</v>
      </c>
      <c r="LM22" s="219">
        <v>71.830985915493002</v>
      </c>
      <c r="LN22" s="219">
        <v>74.853801169590696</v>
      </c>
      <c r="LO22" s="219">
        <v>71.260504201680703</v>
      </c>
      <c r="LP22" s="219">
        <v>77.419354838709694</v>
      </c>
      <c r="LQ22" s="219">
        <v>74.111675126903506</v>
      </c>
      <c r="LR22" s="219">
        <v>78.048780487804905</v>
      </c>
      <c r="LS22" s="219">
        <v>78.985507246376798</v>
      </c>
      <c r="LT22" s="219">
        <v>79.881656804733794</v>
      </c>
      <c r="LU22" s="219">
        <v>78.571428571428598</v>
      </c>
      <c r="LV22" s="219">
        <v>80.681818181818201</v>
      </c>
      <c r="LW22" s="219">
        <v>29.556650246305399</v>
      </c>
      <c r="LX22" s="219">
        <v>45.121951219512198</v>
      </c>
      <c r="LY22" s="219">
        <v>41.1347517730497</v>
      </c>
      <c r="LZ22" s="219">
        <v>49.7041420118343</v>
      </c>
      <c r="MA22" s="219">
        <v>45.084745762711897</v>
      </c>
      <c r="MB22" s="219">
        <v>54.545454545454497</v>
      </c>
      <c r="MC22" s="219">
        <v>83.495145631067999</v>
      </c>
      <c r="MD22" s="219">
        <v>86.227544910179603</v>
      </c>
      <c r="ME22" s="219">
        <v>83.687943262411395</v>
      </c>
      <c r="MF22" s="219">
        <v>89.880952380952394</v>
      </c>
      <c r="MG22" s="219">
        <v>83.559322033898297</v>
      </c>
      <c r="MH22" s="219">
        <v>90.804597701149405</v>
      </c>
      <c r="MI22" s="219">
        <v>69.417475728155296</v>
      </c>
      <c r="MJ22" s="219">
        <v>74.850299401197603</v>
      </c>
      <c r="MK22" s="219">
        <v>75.177304964539005</v>
      </c>
      <c r="ML22" s="219">
        <v>78.235294117647101</v>
      </c>
      <c r="MM22" s="219">
        <v>74.111675126903606</v>
      </c>
      <c r="MN22" s="219">
        <v>82.954545454545496</v>
      </c>
      <c r="MO22" s="128" t="str">
        <f t="shared" si="5"/>
        <v>--</v>
      </c>
      <c r="MP22" s="219">
        <v>15.3374233128834</v>
      </c>
      <c r="MQ22" s="219">
        <v>48.8549618320611</v>
      </c>
      <c r="MR22" s="128" t="str">
        <f t="shared" si="6"/>
        <v>--</v>
      </c>
      <c r="MS22" s="219">
        <v>13.4251290877797</v>
      </c>
      <c r="MT22" s="219">
        <v>38.823529411764703</v>
      </c>
      <c r="MU22" s="128" t="str">
        <f t="shared" si="7"/>
        <v>--</v>
      </c>
      <c r="MV22" s="219">
        <v>39.130434782608702</v>
      </c>
      <c r="MW22" s="219">
        <v>42.1875</v>
      </c>
      <c r="MX22" s="128" t="str">
        <f t="shared" si="8"/>
        <v>--</v>
      </c>
      <c r="MY22" s="219">
        <v>61.538461538461597</v>
      </c>
      <c r="MZ22" s="219">
        <v>56.25</v>
      </c>
      <c r="NA22" s="128" t="str">
        <f t="shared" si="9"/>
        <v>--</v>
      </c>
      <c r="NB22" s="219">
        <v>56.521739130434803</v>
      </c>
      <c r="NC22" s="219">
        <v>53.125</v>
      </c>
      <c r="ND22" s="128" t="str">
        <f t="shared" si="10"/>
        <v>--</v>
      </c>
      <c r="NE22" s="219">
        <v>65.384615384615401</v>
      </c>
      <c r="NF22" s="219">
        <v>68.75</v>
      </c>
      <c r="NG22" s="128" t="str">
        <f t="shared" si="11"/>
        <v>--</v>
      </c>
      <c r="NH22" s="219">
        <v>65.2173913043478</v>
      </c>
      <c r="NI22" s="219">
        <v>58.064516129032299</v>
      </c>
      <c r="NJ22" s="128" t="str">
        <f t="shared" si="12"/>
        <v>--</v>
      </c>
      <c r="NK22" s="219">
        <v>66.233766233766204</v>
      </c>
      <c r="NL22" s="219">
        <v>62.5</v>
      </c>
      <c r="NM22" s="220">
        <v>93.157894736842096</v>
      </c>
      <c r="NN22" s="220">
        <v>91.6666666666667</v>
      </c>
      <c r="NO22" s="220">
        <v>76.315789473684205</v>
      </c>
      <c r="NP22" s="220">
        <v>74.825174825174898</v>
      </c>
      <c r="NQ22" s="220">
        <v>79.775280898876403</v>
      </c>
      <c r="NR22" s="220">
        <v>79.1666666666667</v>
      </c>
      <c r="NS22" s="220">
        <v>70.391061452513995</v>
      </c>
      <c r="NT22" s="220">
        <v>72.9166666666667</v>
      </c>
      <c r="NU22" s="220">
        <v>88.826815642458101</v>
      </c>
      <c r="NV22" s="220">
        <v>94.4444444444444</v>
      </c>
      <c r="NW22" s="220">
        <v>83.3333333333334</v>
      </c>
      <c r="NX22" s="220">
        <v>81.9444444444444</v>
      </c>
      <c r="NY22" s="128" t="str">
        <f t="shared" si="24"/>
        <v>--</v>
      </c>
      <c r="NZ22" s="128" t="str">
        <f t="shared" si="24"/>
        <v>--</v>
      </c>
      <c r="OA22" s="128" t="str">
        <f t="shared" si="24"/>
        <v>--</v>
      </c>
      <c r="OB22" s="128" t="str">
        <f t="shared" si="24"/>
        <v>--</v>
      </c>
      <c r="OC22" s="128" t="str">
        <f t="shared" si="24"/>
        <v>--</v>
      </c>
      <c r="OD22" s="128" t="str">
        <f t="shared" si="24"/>
        <v>--</v>
      </c>
      <c r="OE22" s="128" t="str">
        <f t="shared" si="24"/>
        <v>--</v>
      </c>
      <c r="OF22" s="128" t="str">
        <f t="shared" si="24"/>
        <v>--</v>
      </c>
      <c r="OG22" s="222">
        <v>55.367231638418097</v>
      </c>
      <c r="OH22" s="222">
        <v>28.0788177339901</v>
      </c>
      <c r="OI22" s="222">
        <v>34.939759036144601</v>
      </c>
      <c r="OJ22" s="222">
        <v>32.142857142857103</v>
      </c>
      <c r="OK22" s="222">
        <v>53.4722222222222</v>
      </c>
      <c r="OL22" s="222">
        <v>43.1952662721894</v>
      </c>
      <c r="OM22" s="222">
        <v>43.633276740237697</v>
      </c>
      <c r="ON22" s="222">
        <v>46.590909090909101</v>
      </c>
      <c r="OO22" s="114" t="s">
        <v>2458</v>
      </c>
      <c r="OP22" s="114" t="s">
        <v>1702</v>
      </c>
      <c r="OQ22" s="300">
        <v>77.717391304347871</v>
      </c>
      <c r="OR22" s="300">
        <v>66.990291262135912</v>
      </c>
      <c r="OS22" s="300">
        <v>72.023809523809547</v>
      </c>
      <c r="OT22" s="300">
        <v>67.605633802816911</v>
      </c>
      <c r="OU22" s="300">
        <v>90.209790209790214</v>
      </c>
      <c r="OV22" s="300">
        <v>75.294117647058854</v>
      </c>
      <c r="OW22" s="300">
        <v>75.506756756756644</v>
      </c>
      <c r="OX22" s="300">
        <v>68.539325842696641</v>
      </c>
      <c r="OZ22" s="380">
        <v>77.837837837837839</v>
      </c>
      <c r="PA22" s="381">
        <v>82.307692307692349</v>
      </c>
      <c r="PB22" s="381">
        <v>78.283712784588403</v>
      </c>
      <c r="PC22" s="381">
        <v>74.712643678160887</v>
      </c>
      <c r="PD22" s="380">
        <v>63.978494623655948</v>
      </c>
      <c r="PE22" s="381">
        <v>49.230769230769234</v>
      </c>
      <c r="PF22" s="381">
        <v>44.230769230769255</v>
      </c>
      <c r="PG22" s="381">
        <v>42.660550458715583</v>
      </c>
      <c r="PH22" s="380">
        <v>45.355191256830601</v>
      </c>
      <c r="PI22" s="381">
        <v>47.692307692307672</v>
      </c>
      <c r="PJ22" s="381">
        <v>39.929947460595486</v>
      </c>
      <c r="PK22" s="381">
        <v>39.678899082568783</v>
      </c>
      <c r="PL22" s="380">
        <v>90.322580645161295</v>
      </c>
      <c r="PM22" s="381">
        <v>89.230769230769212</v>
      </c>
      <c r="PN22" s="381">
        <v>84.238178633975565</v>
      </c>
      <c r="PO22" s="381">
        <v>80.87557603686642</v>
      </c>
      <c r="PP22" s="380">
        <v>86.021505376344109</v>
      </c>
      <c r="PQ22" s="381">
        <v>80.769230769230774</v>
      </c>
      <c r="PR22" s="381">
        <v>69.982547993019224</v>
      </c>
      <c r="PS22" s="381">
        <v>70.642201834862348</v>
      </c>
      <c r="PT22" s="378" t="str">
        <f t="shared" ref="PT22:PV37" si="28">"--"</f>
        <v>--</v>
      </c>
      <c r="PU22" s="378" t="str">
        <f t="shared" si="28"/>
        <v>--</v>
      </c>
      <c r="PV22" s="381">
        <v>9.4982078853046445</v>
      </c>
      <c r="PW22" s="381">
        <v>33.100233100233091</v>
      </c>
      <c r="PX22" s="378" t="str">
        <f t="shared" si="15"/>
        <v>--</v>
      </c>
      <c r="PY22" s="378" t="str">
        <f t="shared" si="15"/>
        <v>--</v>
      </c>
      <c r="PZ22" s="381">
        <v>62.745098039215684</v>
      </c>
      <c r="QA22" s="381">
        <v>63.571428571428591</v>
      </c>
      <c r="QB22" s="378" t="str">
        <f t="shared" si="16"/>
        <v>--</v>
      </c>
      <c r="QC22" s="378" t="str">
        <f t="shared" si="16"/>
        <v>--</v>
      </c>
      <c r="QD22" s="381">
        <v>69.999999999999972</v>
      </c>
      <c r="QE22" s="381">
        <v>73.571428571428598</v>
      </c>
      <c r="QF22" s="378" t="str">
        <f t="shared" ref="QF22:QH37" si="29">"--"</f>
        <v>--</v>
      </c>
      <c r="QG22" s="378" t="str">
        <f t="shared" si="29"/>
        <v>--</v>
      </c>
      <c r="QH22" s="381">
        <v>74.509803921568647</v>
      </c>
      <c r="QI22" s="381">
        <v>62.142857142857139</v>
      </c>
      <c r="QJ22" s="368" t="s">
        <v>1702</v>
      </c>
    </row>
    <row r="23" spans="1:452" x14ac:dyDescent="0.25">
      <c r="A23" s="114">
        <v>19</v>
      </c>
      <c r="B23" s="93" t="s">
        <v>19</v>
      </c>
      <c r="C23" s="126">
        <v>56.958934517202962</v>
      </c>
      <c r="D23" s="126">
        <v>41.974656810982061</v>
      </c>
      <c r="E23" s="126">
        <v>52.226910454758475</v>
      </c>
      <c r="F23" s="126">
        <v>57.655709342560442</v>
      </c>
      <c r="G23" s="126">
        <v>48.387096774193552</v>
      </c>
      <c r="H23" s="126">
        <v>53.023800234100634</v>
      </c>
      <c r="I23" s="126">
        <v>62.811226799456755</v>
      </c>
      <c r="J23" s="126">
        <v>52.553430821147323</v>
      </c>
      <c r="K23" s="126">
        <v>60.935706084959854</v>
      </c>
      <c r="L23" s="126">
        <v>72.223429689197744</v>
      </c>
      <c r="M23" s="128">
        <v>63.092740243390644</v>
      </c>
      <c r="N23" s="128">
        <v>65.708478513356653</v>
      </c>
      <c r="O23" s="128">
        <v>75.0107805088399</v>
      </c>
      <c r="P23" s="128">
        <v>70.898041863605485</v>
      </c>
      <c r="Q23" s="128">
        <v>74.555004377006171</v>
      </c>
      <c r="R23" s="128">
        <v>90.028933897173516</v>
      </c>
      <c r="S23" s="128">
        <v>79.512706313859113</v>
      </c>
      <c r="T23" s="128">
        <v>81.26452812645276</v>
      </c>
      <c r="U23" s="128">
        <v>89.768046824192339</v>
      </c>
      <c r="V23" s="128">
        <v>80.618701663932711</v>
      </c>
      <c r="W23" s="128">
        <v>81.430745814307329</v>
      </c>
      <c r="X23" s="128">
        <v>88.772727272727238</v>
      </c>
      <c r="Y23" s="128">
        <v>77.632163482896686</v>
      </c>
      <c r="Z23" s="128">
        <v>81.509754028837804</v>
      </c>
      <c r="AA23" s="128">
        <v>88.871884564932429</v>
      </c>
      <c r="AB23" s="132">
        <v>80.809968847352124</v>
      </c>
      <c r="AC23" s="132">
        <v>82.410329985652908</v>
      </c>
      <c r="AD23" s="132">
        <v>88.980477223427414</v>
      </c>
      <c r="AE23" s="132">
        <v>79.946284691137109</v>
      </c>
      <c r="AF23" s="128">
        <v>83.342857142856943</v>
      </c>
      <c r="AG23" s="126">
        <v>74.129132460617015</v>
      </c>
      <c r="AH23" s="126">
        <v>61.982170949134733</v>
      </c>
      <c r="AI23" s="133">
        <v>64.886205294937426</v>
      </c>
      <c r="AJ23" s="133">
        <v>72.224631396357296</v>
      </c>
      <c r="AK23" s="128">
        <v>63.56190030423592</v>
      </c>
      <c r="AL23" s="128">
        <v>64.130848231266583</v>
      </c>
      <c r="AM23" s="128">
        <v>71.321355469638604</v>
      </c>
      <c r="AN23" s="128">
        <v>62.136998448237492</v>
      </c>
      <c r="AO23" s="128">
        <v>66.130397967823924</v>
      </c>
      <c r="AP23" s="128">
        <v>72.333478450152228</v>
      </c>
      <c r="AQ23" s="128">
        <v>65.867273103162958</v>
      </c>
      <c r="AR23" s="128">
        <v>67.000285959393679</v>
      </c>
      <c r="AS23" s="128">
        <v>71.638882875081009</v>
      </c>
      <c r="AT23" s="128">
        <v>65.123525484086443</v>
      </c>
      <c r="AU23" s="128">
        <v>69.549086757990963</v>
      </c>
      <c r="AV23" s="128">
        <v>12.217194570135719</v>
      </c>
      <c r="AW23" s="128">
        <v>15.884380800848593</v>
      </c>
      <c r="AX23" s="132">
        <v>17.693744164332415</v>
      </c>
      <c r="AY23" s="132">
        <v>13.100243416685105</v>
      </c>
      <c r="AZ23" s="132">
        <v>16.962998558385419</v>
      </c>
      <c r="BA23" s="132">
        <v>17.741935483870954</v>
      </c>
      <c r="BB23" s="128">
        <v>14.677381233750905</v>
      </c>
      <c r="BC23" s="132">
        <v>17.854671280276865</v>
      </c>
      <c r="BD23" s="132">
        <v>17.174913693901065</v>
      </c>
      <c r="BE23" s="132">
        <v>9.3152512227656672</v>
      </c>
      <c r="BF23" s="132">
        <v>14.674606550404043</v>
      </c>
      <c r="BG23" s="128">
        <v>17.732982763657624</v>
      </c>
      <c r="BH23" s="121">
        <v>10.405136152313482</v>
      </c>
      <c r="BI23" s="121">
        <v>14.123006833712978</v>
      </c>
      <c r="BJ23" s="121">
        <v>17.313345091122859</v>
      </c>
      <c r="BK23" s="121">
        <v>8.5067873303167616</v>
      </c>
      <c r="BL23" s="128">
        <v>9.9708300185627046</v>
      </c>
      <c r="BM23" s="121">
        <v>8.870214752567712</v>
      </c>
      <c r="BN23" s="114">
        <v>10.17924319539719</v>
      </c>
      <c r="BO23" s="114">
        <v>10.355598270062506</v>
      </c>
      <c r="BP23" s="114">
        <v>9.7158218125960172</v>
      </c>
      <c r="BQ23" s="128">
        <v>12.045616535994322</v>
      </c>
      <c r="BR23" s="121">
        <v>12.412993039443162</v>
      </c>
      <c r="BS23" s="121">
        <v>11.043829296424446</v>
      </c>
      <c r="BT23" s="121">
        <v>7.0934641980816409</v>
      </c>
      <c r="BU23" s="128">
        <v>9.2809899722637006</v>
      </c>
      <c r="BV23" s="121">
        <v>9.9883177570093142</v>
      </c>
      <c r="BW23" s="121">
        <v>7.5442477876106206</v>
      </c>
      <c r="BX23" s="121">
        <v>10.166400729427844</v>
      </c>
      <c r="BY23" s="128">
        <v>10.470588235294144</v>
      </c>
      <c r="BZ23" s="121">
        <v>79.017354068064066</v>
      </c>
      <c r="CA23" s="121">
        <v>78.569536423841399</v>
      </c>
      <c r="CB23" s="121">
        <v>80.914605692953756</v>
      </c>
      <c r="CC23" s="128">
        <v>75.038118057068118</v>
      </c>
      <c r="CD23" s="121">
        <v>74.559733460256894</v>
      </c>
      <c r="CE23" s="121">
        <v>77.373660030628059</v>
      </c>
      <c r="CF23" s="121">
        <v>75.569358178054003</v>
      </c>
      <c r="CG23" s="128">
        <v>71.393090991194356</v>
      </c>
      <c r="CH23" s="121">
        <v>76.740867579908638</v>
      </c>
      <c r="CI23" s="121">
        <v>79.380318568623053</v>
      </c>
      <c r="CJ23" s="121">
        <v>76.758793969849151</v>
      </c>
      <c r="CK23" s="121">
        <v>77.471730936503278</v>
      </c>
      <c r="CL23" s="121">
        <v>79.20190847972242</v>
      </c>
      <c r="CM23" s="121">
        <v>79.102795311091128</v>
      </c>
      <c r="CN23" s="121">
        <v>78.945827232796489</v>
      </c>
      <c r="CO23" s="121" t="s">
        <v>286</v>
      </c>
      <c r="CP23" s="128" t="s">
        <v>286</v>
      </c>
      <c r="CQ23" s="121" t="s">
        <v>286</v>
      </c>
      <c r="CR23" s="121">
        <v>62.978351191777719</v>
      </c>
      <c r="CS23" s="114">
        <v>36.990221798234998</v>
      </c>
      <c r="CT23" s="114">
        <v>39.163789796701181</v>
      </c>
      <c r="CU23" s="128">
        <v>63.944636678200602</v>
      </c>
      <c r="CV23" s="121">
        <v>37.613430127041852</v>
      </c>
      <c r="CW23" s="121">
        <v>41.211774792797897</v>
      </c>
      <c r="CX23" s="114">
        <v>67.753226865018391</v>
      </c>
      <c r="CY23" s="114">
        <v>41.886792452830115</v>
      </c>
      <c r="CZ23" s="128">
        <v>44.16111272095042</v>
      </c>
      <c r="DA23" s="121">
        <v>68.711923411662212</v>
      </c>
      <c r="DB23" s="121">
        <v>45.983754512635343</v>
      </c>
      <c r="DC23" s="114">
        <v>46.572934973638084</v>
      </c>
      <c r="DD23" s="114">
        <v>62.701040681173055</v>
      </c>
      <c r="DE23" s="128">
        <v>53.270770080044024</v>
      </c>
      <c r="DF23" s="121">
        <v>43.382352941176464</v>
      </c>
      <c r="DG23" s="121">
        <v>61.861520998864876</v>
      </c>
      <c r="DH23" s="114">
        <v>54.974080473957017</v>
      </c>
      <c r="DI23" s="114">
        <v>42.91964996022282</v>
      </c>
      <c r="DJ23" s="128">
        <v>59.759326113116671</v>
      </c>
      <c r="DK23" s="121">
        <v>49.071680376028169</v>
      </c>
      <c r="DL23" s="121">
        <v>45.394932935916458</v>
      </c>
      <c r="DM23" s="121">
        <v>61.204320845782497</v>
      </c>
      <c r="DN23" s="121">
        <v>53.257118205349343</v>
      </c>
      <c r="DO23" s="128">
        <v>42.026378896882491</v>
      </c>
      <c r="DP23" s="121">
        <v>59.967659967659962</v>
      </c>
      <c r="DQ23" s="121">
        <v>55.437853107344779</v>
      </c>
      <c r="DR23" s="121">
        <v>47.252747252747305</v>
      </c>
      <c r="DS23" s="121" t="s">
        <v>286</v>
      </c>
      <c r="DT23" s="128" t="s">
        <v>286</v>
      </c>
      <c r="DU23" s="131" t="s">
        <v>286</v>
      </c>
      <c r="DV23" s="131">
        <v>54.130675526024355</v>
      </c>
      <c r="DW23" s="114">
        <v>28.236148076457798</v>
      </c>
      <c r="DX23" s="131">
        <v>20.162853819309795</v>
      </c>
      <c r="DY23" s="128">
        <v>55.949307674254904</v>
      </c>
      <c r="DZ23" s="128">
        <v>29.930715935334909</v>
      </c>
      <c r="EA23" s="128">
        <v>24.229203025014563</v>
      </c>
      <c r="EB23" s="128">
        <v>59.364511076303572</v>
      </c>
      <c r="EC23" s="128">
        <v>39.978723404255391</v>
      </c>
      <c r="ED23" s="128">
        <v>35.140679953106705</v>
      </c>
      <c r="EE23" s="128">
        <v>56.872775800711707</v>
      </c>
      <c r="EF23" s="128">
        <v>42.916378714581931</v>
      </c>
      <c r="EG23" s="128">
        <v>41.907600596125185</v>
      </c>
      <c r="EH23" s="128" t="s">
        <v>286</v>
      </c>
      <c r="EI23" s="128" t="s">
        <v>286</v>
      </c>
      <c r="EJ23" s="128" t="s">
        <v>286</v>
      </c>
      <c r="EK23" s="128">
        <v>92.007926023778168</v>
      </c>
      <c r="EL23" s="121">
        <v>82.960826724345111</v>
      </c>
      <c r="EM23" s="121">
        <v>81.835711531045092</v>
      </c>
      <c r="EN23" s="121">
        <v>91.197019096413797</v>
      </c>
      <c r="EO23" s="121">
        <v>80.484460694698384</v>
      </c>
      <c r="EP23" s="128">
        <v>80.317002881844303</v>
      </c>
      <c r="EQ23" s="121">
        <v>94.142167617376188</v>
      </c>
      <c r="ER23" s="121">
        <v>86.08713954956859</v>
      </c>
      <c r="ES23" s="121">
        <v>84.179970972423732</v>
      </c>
      <c r="ET23" s="121">
        <v>92.731229597388534</v>
      </c>
      <c r="EU23" s="128">
        <v>87.166138524219221</v>
      </c>
      <c r="EV23" s="121">
        <v>85.525154457193381</v>
      </c>
      <c r="EW23" s="121">
        <v>87.8338945005613</v>
      </c>
      <c r="EX23" s="121">
        <v>71.439894319682892</v>
      </c>
      <c r="EY23" s="121">
        <v>74.405594405594584</v>
      </c>
      <c r="EZ23" s="128">
        <v>91.536943652707919</v>
      </c>
      <c r="FA23" s="121">
        <v>76.456485255334314</v>
      </c>
      <c r="FB23" s="121">
        <v>77.405696689761342</v>
      </c>
      <c r="FC23" s="121">
        <v>89.888940305414295</v>
      </c>
      <c r="FD23" s="121">
        <v>73.846852987957533</v>
      </c>
      <c r="FE23" s="128">
        <v>76.306720275703654</v>
      </c>
      <c r="FF23" s="121">
        <v>92.04621195289937</v>
      </c>
      <c r="FG23" s="121">
        <v>79.386892177589985</v>
      </c>
      <c r="FH23" s="121">
        <v>78.908984830805338</v>
      </c>
      <c r="FI23" s="121">
        <v>90.91513405716816</v>
      </c>
      <c r="FJ23" s="128">
        <v>79.620744802375953</v>
      </c>
      <c r="FK23" s="121">
        <v>79.55621301775156</v>
      </c>
      <c r="FL23" s="121" t="s">
        <v>286</v>
      </c>
      <c r="FM23" s="121">
        <v>22.189609627237996</v>
      </c>
      <c r="FN23" s="121">
        <v>51.878965348950715</v>
      </c>
      <c r="FO23" s="128" t="s">
        <v>286</v>
      </c>
      <c r="FP23" s="121">
        <v>16.528704939919898</v>
      </c>
      <c r="FQ23" s="121">
        <v>48.743518149182243</v>
      </c>
      <c r="FR23" s="121" t="s">
        <v>286</v>
      </c>
      <c r="FS23" s="121">
        <v>19.372549019607874</v>
      </c>
      <c r="FT23" s="128">
        <v>46.85440383463154</v>
      </c>
      <c r="FU23" s="121" t="s">
        <v>286</v>
      </c>
      <c r="FV23" s="121">
        <v>17.458067564375128</v>
      </c>
      <c r="FW23" s="121">
        <v>46.427485557920335</v>
      </c>
      <c r="FX23" s="121" t="s">
        <v>286</v>
      </c>
      <c r="FY23" s="128">
        <v>17.600592446309602</v>
      </c>
      <c r="FZ23" s="121">
        <v>52.163087457205179</v>
      </c>
      <c r="GA23" s="121" t="s">
        <v>286</v>
      </c>
      <c r="GB23" s="121">
        <v>46.955345060893137</v>
      </c>
      <c r="GC23" s="121">
        <v>64.589235127478759</v>
      </c>
      <c r="GD23" s="128" t="s">
        <v>286</v>
      </c>
      <c r="GE23" s="121">
        <v>48.344370860927164</v>
      </c>
      <c r="GF23" s="121">
        <v>63.456790123456841</v>
      </c>
      <c r="GG23" s="121" t="s">
        <v>286</v>
      </c>
      <c r="GH23" s="121">
        <v>47.31034482758615</v>
      </c>
      <c r="GI23" s="128">
        <v>62.395363811976836</v>
      </c>
      <c r="GJ23" s="121" t="s">
        <v>286</v>
      </c>
      <c r="GK23" s="121">
        <v>45.076282940360613</v>
      </c>
      <c r="GL23" s="121">
        <v>50.89344804765048</v>
      </c>
      <c r="GM23" s="130" t="s">
        <v>286</v>
      </c>
      <c r="GN23" s="128">
        <v>44.045911047345712</v>
      </c>
      <c r="GO23" s="121">
        <v>52.194828622970562</v>
      </c>
      <c r="GP23" s="121" t="s">
        <v>286</v>
      </c>
      <c r="GQ23" s="121">
        <v>46.866485013623986</v>
      </c>
      <c r="GR23" s="121">
        <v>70.009460737937388</v>
      </c>
      <c r="GS23" s="128" t="s">
        <v>286</v>
      </c>
      <c r="GT23" s="121">
        <v>52.404643449419567</v>
      </c>
      <c r="GU23" s="121">
        <v>72.757201646090564</v>
      </c>
      <c r="GV23" s="121" t="s">
        <v>286</v>
      </c>
      <c r="GW23" s="121">
        <v>50.348675034867462</v>
      </c>
      <c r="GX23" s="128">
        <v>69.780927835051358</v>
      </c>
      <c r="GY23" s="128" t="s">
        <v>286</v>
      </c>
      <c r="GZ23" s="128">
        <v>50.486787204450643</v>
      </c>
      <c r="HA23" s="128">
        <v>65.693430656934325</v>
      </c>
      <c r="HB23" s="128" t="s">
        <v>286</v>
      </c>
      <c r="HC23" s="128">
        <v>47.557471264367869</v>
      </c>
      <c r="HD23" s="128">
        <v>65.544197233914502</v>
      </c>
      <c r="HE23" s="128" t="s">
        <v>286</v>
      </c>
      <c r="HF23" s="128">
        <v>39.800285306704694</v>
      </c>
      <c r="HG23" s="128">
        <v>61.284046692606978</v>
      </c>
      <c r="HH23" s="128" t="s">
        <v>286</v>
      </c>
      <c r="HI23" s="128">
        <v>42.960288808664231</v>
      </c>
      <c r="HJ23" s="128">
        <v>66.327396098388533</v>
      </c>
      <c r="HK23" s="128" t="s">
        <v>286</v>
      </c>
      <c r="HL23" s="121">
        <v>40.44117647058826</v>
      </c>
      <c r="HM23" s="121">
        <v>66.821808510638249</v>
      </c>
      <c r="HN23" s="121" t="s">
        <v>286</v>
      </c>
      <c r="HO23" s="121">
        <v>37.631184407796056</v>
      </c>
      <c r="HP23" s="128">
        <v>62.319835277968451</v>
      </c>
      <c r="HQ23" s="121" t="s">
        <v>286</v>
      </c>
      <c r="HR23" s="121">
        <v>36.697247706422033</v>
      </c>
      <c r="HS23" s="121">
        <v>61.471861471861523</v>
      </c>
      <c r="HT23" s="129" t="s">
        <v>286</v>
      </c>
      <c r="HU23" s="128">
        <v>52.266288951841332</v>
      </c>
      <c r="HV23" s="114">
        <v>44.649805447470811</v>
      </c>
      <c r="HW23" s="114" t="s">
        <v>286</v>
      </c>
      <c r="HX23" s="114">
        <v>64.361702127659541</v>
      </c>
      <c r="HY23" s="114">
        <v>46.212121212121239</v>
      </c>
      <c r="HZ23" s="114" t="s">
        <v>286</v>
      </c>
      <c r="IA23" s="114">
        <v>57.204610951008611</v>
      </c>
      <c r="IB23" s="114">
        <v>49.341238471673208</v>
      </c>
      <c r="IC23" s="114" t="s">
        <v>286</v>
      </c>
      <c r="ID23" s="114">
        <v>61.461318051575958</v>
      </c>
      <c r="IE23" s="114">
        <v>50.647580095432836</v>
      </c>
      <c r="IF23" s="114" t="s">
        <v>286</v>
      </c>
      <c r="IG23" s="114">
        <v>55.141579731743633</v>
      </c>
      <c r="IH23" s="114">
        <v>49.846531614487432</v>
      </c>
      <c r="II23" s="114" t="s">
        <v>286</v>
      </c>
      <c r="IJ23" s="114">
        <v>64.315937940761629</v>
      </c>
      <c r="IK23" s="114">
        <v>57.279693486590055</v>
      </c>
      <c r="IL23" s="114" t="s">
        <v>286</v>
      </c>
      <c r="IM23" s="114">
        <v>73.965517241379359</v>
      </c>
      <c r="IN23" s="114">
        <v>59.766277128547529</v>
      </c>
      <c r="IO23" s="114" t="s">
        <v>286</v>
      </c>
      <c r="IP23" s="114">
        <v>67.630057803468205</v>
      </c>
      <c r="IQ23" s="114">
        <v>64.211212516297337</v>
      </c>
      <c r="IR23" s="114" t="s">
        <v>286</v>
      </c>
      <c r="IS23" s="114">
        <v>73.956834532374145</v>
      </c>
      <c r="IT23" s="114">
        <v>64.768921634293321</v>
      </c>
      <c r="IU23" s="114" t="s">
        <v>286</v>
      </c>
      <c r="IV23" s="114">
        <v>66.568483063328486</v>
      </c>
      <c r="IW23" s="114">
        <v>65.209471766848708</v>
      </c>
      <c r="IX23" s="150" t="s">
        <v>1701</v>
      </c>
      <c r="IY23" s="150" t="s">
        <v>1700</v>
      </c>
      <c r="IZ23" s="150" t="s">
        <v>1698</v>
      </c>
      <c r="JA23" s="150" t="s">
        <v>1699</v>
      </c>
      <c r="JB23" s="150" t="s">
        <v>1698</v>
      </c>
      <c r="JC23" s="114" t="s">
        <v>286</v>
      </c>
      <c r="JD23" s="114" t="s">
        <v>286</v>
      </c>
      <c r="JE23" s="114" t="s">
        <v>286</v>
      </c>
      <c r="JF23" s="114" t="str">
        <f t="shared" si="19"/>
        <v>--</v>
      </c>
      <c r="JG23" s="114" t="str">
        <f t="shared" si="19"/>
        <v>--</v>
      </c>
      <c r="JH23" s="114" t="str">
        <f t="shared" si="19"/>
        <v>--</v>
      </c>
      <c r="JI23" s="114" t="str">
        <f t="shared" si="19"/>
        <v>--</v>
      </c>
      <c r="JJ23" s="114" t="str">
        <f t="shared" si="19"/>
        <v>--</v>
      </c>
      <c r="JK23" s="114" t="str">
        <f t="shared" si="19"/>
        <v>--</v>
      </c>
      <c r="JL23" s="114" t="str">
        <f t="shared" si="19"/>
        <v>--</v>
      </c>
      <c r="JM23" s="114" t="str">
        <f t="shared" si="19"/>
        <v>--</v>
      </c>
      <c r="JN23" s="114" t="str">
        <f t="shared" si="19"/>
        <v>--</v>
      </c>
      <c r="JO23" s="114" t="str">
        <f t="shared" si="19"/>
        <v>--</v>
      </c>
      <c r="JP23" s="114" t="str">
        <f t="shared" si="20"/>
        <v>--</v>
      </c>
      <c r="JQ23" s="114" t="str">
        <f t="shared" si="20"/>
        <v>--</v>
      </c>
      <c r="JR23" s="114" t="str">
        <f t="shared" si="20"/>
        <v>--</v>
      </c>
      <c r="JS23" s="114" t="str">
        <f t="shared" si="20"/>
        <v>--</v>
      </c>
      <c r="JT23" s="114" t="str">
        <f t="shared" si="20"/>
        <v>--</v>
      </c>
      <c r="JU23" s="114" t="str">
        <f t="shared" si="20"/>
        <v>--</v>
      </c>
      <c r="JV23" s="114" t="str">
        <f t="shared" si="20"/>
        <v>--</v>
      </c>
      <c r="JW23" s="114" t="str">
        <f t="shared" si="20"/>
        <v>--</v>
      </c>
      <c r="JX23" s="114" t="str">
        <f t="shared" si="20"/>
        <v>--</v>
      </c>
      <c r="JY23" s="114" t="str">
        <f t="shared" si="20"/>
        <v>--</v>
      </c>
      <c r="JZ23" s="114" t="str">
        <f t="shared" si="21"/>
        <v>--</v>
      </c>
      <c r="KA23" s="114" t="str">
        <f t="shared" si="21"/>
        <v>--</v>
      </c>
      <c r="KB23" s="114" t="str">
        <f t="shared" si="21"/>
        <v>--</v>
      </c>
      <c r="KC23" s="114" t="str">
        <f t="shared" si="21"/>
        <v>--</v>
      </c>
      <c r="KD23" s="114" t="str">
        <f t="shared" si="21"/>
        <v>--</v>
      </c>
      <c r="KE23" s="114" t="str">
        <f t="shared" si="21"/>
        <v>--</v>
      </c>
      <c r="KF23" s="114" t="str">
        <f t="shared" si="21"/>
        <v>--</v>
      </c>
      <c r="KG23" s="114" t="str">
        <f t="shared" si="21"/>
        <v>--</v>
      </c>
      <c r="KH23" s="114" t="str">
        <f t="shared" si="21"/>
        <v>--</v>
      </c>
      <c r="KI23" s="114" t="str">
        <f t="shared" si="21"/>
        <v>--</v>
      </c>
      <c r="KJ23" s="114" t="str">
        <f t="shared" si="22"/>
        <v>--</v>
      </c>
      <c r="KK23" s="114" t="str">
        <f t="shared" si="22"/>
        <v>--</v>
      </c>
      <c r="KL23" s="114" t="str">
        <f t="shared" si="22"/>
        <v>--</v>
      </c>
      <c r="KM23" s="114" t="str">
        <f t="shared" si="22"/>
        <v>--</v>
      </c>
      <c r="KN23" s="114" t="str">
        <f t="shared" si="22"/>
        <v>--</v>
      </c>
      <c r="KO23" s="114" t="str">
        <f t="shared" si="22"/>
        <v>--</v>
      </c>
      <c r="KP23" s="150" t="s">
        <v>1701</v>
      </c>
      <c r="KQ23" s="150" t="s">
        <v>1700</v>
      </c>
      <c r="KR23" s="150" t="s">
        <v>1698</v>
      </c>
      <c r="KS23" s="150" t="s">
        <v>1699</v>
      </c>
      <c r="KT23" s="150" t="s">
        <v>1698</v>
      </c>
      <c r="KU23" s="114" t="str">
        <f t="shared" si="26"/>
        <v>--</v>
      </c>
      <c r="KV23" s="114" t="str">
        <f t="shared" si="26"/>
        <v>--</v>
      </c>
      <c r="KW23" s="114" t="str">
        <f t="shared" si="26"/>
        <v>--</v>
      </c>
      <c r="KX23" s="114" t="str">
        <f t="shared" si="26"/>
        <v>--</v>
      </c>
      <c r="KY23" s="114" t="str">
        <f t="shared" si="26"/>
        <v>--</v>
      </c>
      <c r="KZ23" s="114" t="str">
        <f t="shared" si="23"/>
        <v>--</v>
      </c>
      <c r="LA23" s="114" t="str">
        <f t="shared" si="23"/>
        <v>--</v>
      </c>
      <c r="LB23" s="114" t="str">
        <f t="shared" si="23"/>
        <v>--</v>
      </c>
      <c r="LC23" s="114" t="str">
        <f t="shared" si="23"/>
        <v>--</v>
      </c>
      <c r="LD23" s="114" t="str">
        <f t="shared" si="23"/>
        <v>--</v>
      </c>
      <c r="LE23" s="219">
        <v>84.554802012688697</v>
      </c>
      <c r="LF23" s="219">
        <v>84.185606060606005</v>
      </c>
      <c r="LG23" s="219">
        <v>84.092485549132803</v>
      </c>
      <c r="LH23" s="219">
        <v>88.202725724020297</v>
      </c>
      <c r="LI23" s="219">
        <v>85.288790501106902</v>
      </c>
      <c r="LJ23" s="219">
        <v>84.323222023961307</v>
      </c>
      <c r="LK23" s="219">
        <v>69.710272168568906</v>
      </c>
      <c r="LL23" s="219">
        <v>69.753086419753004</v>
      </c>
      <c r="LM23" s="219">
        <v>70.565076424270501</v>
      </c>
      <c r="LN23" s="219">
        <v>73.605471254541698</v>
      </c>
      <c r="LO23" s="219">
        <v>70.609608397254704</v>
      </c>
      <c r="LP23" s="219">
        <v>70.925784238714598</v>
      </c>
      <c r="LQ23" s="219">
        <v>78.576255913494094</v>
      </c>
      <c r="LR23" s="219">
        <v>79.021879021879201</v>
      </c>
      <c r="LS23" s="219">
        <v>78.695233509869695</v>
      </c>
      <c r="LT23" s="219">
        <v>79.986976340351504</v>
      </c>
      <c r="LU23" s="219">
        <v>78.175496011454399</v>
      </c>
      <c r="LV23" s="219">
        <v>77.007585665707595</v>
      </c>
      <c r="LW23" s="219">
        <v>45.809930352729801</v>
      </c>
      <c r="LX23" s="219">
        <v>45.219174570622997</v>
      </c>
      <c r="LY23" s="219">
        <v>45.312500000000099</v>
      </c>
      <c r="LZ23" s="219">
        <v>53.258036490008699</v>
      </c>
      <c r="MA23" s="219">
        <v>48.201879852881099</v>
      </c>
      <c r="MB23" s="219">
        <v>44.5663531870428</v>
      </c>
      <c r="MC23" s="219">
        <v>85.465116279069505</v>
      </c>
      <c r="MD23" s="219">
        <v>83.716768916155502</v>
      </c>
      <c r="ME23" s="219">
        <v>81.290477332693698</v>
      </c>
      <c r="MF23" s="219">
        <v>87.101669195751199</v>
      </c>
      <c r="MG23" s="219">
        <v>84.429914180629396</v>
      </c>
      <c r="MH23" s="219">
        <v>81.896551724137495</v>
      </c>
      <c r="MI23" s="219">
        <v>74.938629770140594</v>
      </c>
      <c r="MJ23" s="219">
        <v>71.807290339026096</v>
      </c>
      <c r="MK23" s="219">
        <v>72.274143302180605</v>
      </c>
      <c r="ML23" s="219">
        <v>79.895901106050601</v>
      </c>
      <c r="MM23" s="219">
        <v>75.351968985921502</v>
      </c>
      <c r="MN23" s="219">
        <v>73.049830420036599</v>
      </c>
      <c r="MO23" s="128" t="str">
        <f t="shared" si="5"/>
        <v>--</v>
      </c>
      <c r="MP23" s="219">
        <v>13.1557035803497</v>
      </c>
      <c r="MQ23" s="219">
        <v>34.8426707597852</v>
      </c>
      <c r="MR23" s="128" t="str">
        <f t="shared" si="6"/>
        <v>--</v>
      </c>
      <c r="MS23" s="219">
        <v>10.0021372088053</v>
      </c>
      <c r="MT23" s="219">
        <v>31.168478260869598</v>
      </c>
      <c r="MU23" s="128" t="str">
        <f t="shared" si="7"/>
        <v>--</v>
      </c>
      <c r="MV23" s="219">
        <v>46.813186813186803</v>
      </c>
      <c r="MW23" s="219">
        <v>59.654395191585301</v>
      </c>
      <c r="MX23" s="128" t="str">
        <f t="shared" si="8"/>
        <v>--</v>
      </c>
      <c r="MY23" s="219">
        <v>54.185022026431703</v>
      </c>
      <c r="MZ23" s="219">
        <v>61.497797356828201</v>
      </c>
      <c r="NA23" s="128" t="str">
        <f t="shared" si="9"/>
        <v>--</v>
      </c>
      <c r="NB23" s="219">
        <v>53.215077605321497</v>
      </c>
      <c r="NC23" s="219">
        <v>67.370007535794997</v>
      </c>
      <c r="ND23" s="128" t="str">
        <f t="shared" si="10"/>
        <v>--</v>
      </c>
      <c r="NE23" s="219">
        <v>58.6813186813187</v>
      </c>
      <c r="NF23" s="219">
        <v>67.577092511013106</v>
      </c>
      <c r="NG23" s="128" t="str">
        <f t="shared" si="11"/>
        <v>--</v>
      </c>
      <c r="NH23" s="219">
        <v>62.276785714285701</v>
      </c>
      <c r="NI23" s="219">
        <v>67.693463561231994</v>
      </c>
      <c r="NJ23" s="128" t="str">
        <f t="shared" si="12"/>
        <v>--</v>
      </c>
      <c r="NK23" s="219">
        <v>60.714285714285701</v>
      </c>
      <c r="NL23" s="219">
        <v>60.635481023830501</v>
      </c>
      <c r="NM23" s="220">
        <v>90.781563126252394</v>
      </c>
      <c r="NN23" s="220">
        <v>89.181066867017407</v>
      </c>
      <c r="NO23" s="220">
        <v>74.095708829476706</v>
      </c>
      <c r="NP23" s="220">
        <v>74.179707218576695</v>
      </c>
      <c r="NQ23" s="220">
        <v>79.157894736842195</v>
      </c>
      <c r="NR23" s="220">
        <v>79.5715378729913</v>
      </c>
      <c r="NS23" s="220">
        <v>74.081055607916994</v>
      </c>
      <c r="NT23" s="220">
        <v>74.008697876694896</v>
      </c>
      <c r="NU23" s="220">
        <v>91.976744186046503</v>
      </c>
      <c r="NV23" s="220">
        <v>90.127551020408404</v>
      </c>
      <c r="NW23" s="220">
        <v>86.477115117892097</v>
      </c>
      <c r="NX23" s="220">
        <v>86.5188583078492</v>
      </c>
      <c r="NY23" s="128" t="str">
        <f t="shared" si="24"/>
        <v>--</v>
      </c>
      <c r="NZ23" s="128" t="str">
        <f t="shared" si="24"/>
        <v>--</v>
      </c>
      <c r="OA23" s="128" t="str">
        <f t="shared" si="24"/>
        <v>--</v>
      </c>
      <c r="OB23" s="128" t="str">
        <f t="shared" si="24"/>
        <v>--</v>
      </c>
      <c r="OC23" s="128" t="str">
        <f t="shared" si="24"/>
        <v>--</v>
      </c>
      <c r="OD23" s="128" t="str">
        <f t="shared" si="24"/>
        <v>--</v>
      </c>
      <c r="OE23" s="128" t="str">
        <f t="shared" si="24"/>
        <v>--</v>
      </c>
      <c r="OF23" s="128" t="str">
        <f t="shared" si="24"/>
        <v>--</v>
      </c>
      <c r="OG23" s="222">
        <v>58.201929865850801</v>
      </c>
      <c r="OH23" s="222">
        <v>38.977349181431002</v>
      </c>
      <c r="OI23" s="222">
        <v>39.332477535301699</v>
      </c>
      <c r="OJ23" s="222">
        <v>35.587102983637998</v>
      </c>
      <c r="OK23" s="222">
        <v>58.210879092549597</v>
      </c>
      <c r="OL23" s="222">
        <v>46.874319320409398</v>
      </c>
      <c r="OM23" s="222">
        <v>42.824974411463501</v>
      </c>
      <c r="ON23" s="222">
        <v>35.740450026164197</v>
      </c>
      <c r="OO23" s="114" t="s">
        <v>2459</v>
      </c>
      <c r="OP23" s="114" t="s">
        <v>2460</v>
      </c>
      <c r="OQ23" s="300">
        <v>83.043968432920025</v>
      </c>
      <c r="OR23" s="300">
        <v>70.687361419068964</v>
      </c>
      <c r="OS23" s="300">
        <v>71.243982771725072</v>
      </c>
      <c r="OT23" s="300">
        <v>75.979923518164355</v>
      </c>
      <c r="OU23" s="300">
        <v>85.043389484431003</v>
      </c>
      <c r="OV23" s="300">
        <v>77.347468628299453</v>
      </c>
      <c r="OW23" s="300">
        <v>75.764370158989024</v>
      </c>
      <c r="OX23" s="300">
        <v>80.546163849154937</v>
      </c>
      <c r="OZ23" s="380">
        <v>78.141935483871009</v>
      </c>
      <c r="PA23" s="381">
        <v>76.731601731601884</v>
      </c>
      <c r="PB23" s="381">
        <v>75.347826086956431</v>
      </c>
      <c r="PC23" s="381">
        <v>75.633687653311227</v>
      </c>
      <c r="PD23" s="380">
        <v>72.311271975181043</v>
      </c>
      <c r="PE23" s="381">
        <v>47.034632034632104</v>
      </c>
      <c r="PF23" s="381">
        <v>42.714005663254341</v>
      </c>
      <c r="PG23" s="381">
        <v>43.013100436681334</v>
      </c>
      <c r="PH23" s="380">
        <v>56.681427455066455</v>
      </c>
      <c r="PI23" s="381">
        <v>42.469618055555408</v>
      </c>
      <c r="PJ23" s="381">
        <v>37.268568939229041</v>
      </c>
      <c r="PK23" s="381">
        <v>34.633215162257976</v>
      </c>
      <c r="PL23" s="380">
        <v>88.951841359773312</v>
      </c>
      <c r="PM23" s="381">
        <v>82.825664290343298</v>
      </c>
      <c r="PN23" s="381">
        <v>80.668983492615084</v>
      </c>
      <c r="PO23" s="381">
        <v>78.577269010629493</v>
      </c>
      <c r="PP23" s="380">
        <v>83.115552139379886</v>
      </c>
      <c r="PQ23" s="381">
        <v>73.209663503019584</v>
      </c>
      <c r="PR23" s="381">
        <v>70.97264437689941</v>
      </c>
      <c r="PS23" s="381">
        <v>69.553376906317894</v>
      </c>
      <c r="PT23" s="378" t="str">
        <f t="shared" si="28"/>
        <v>--</v>
      </c>
      <c r="PU23" s="378" t="str">
        <f t="shared" si="28"/>
        <v>--</v>
      </c>
      <c r="PV23" s="381">
        <v>10.093023255813964</v>
      </c>
      <c r="PW23" s="381">
        <v>30.992805755395722</v>
      </c>
      <c r="PX23" s="378" t="str">
        <f t="shared" si="15"/>
        <v>--</v>
      </c>
      <c r="PY23" s="378" t="str">
        <f t="shared" si="15"/>
        <v>--</v>
      </c>
      <c r="PZ23" s="381">
        <v>61.320754716981142</v>
      </c>
      <c r="QA23" s="381">
        <v>64.109848484848413</v>
      </c>
      <c r="QB23" s="378" t="str">
        <f t="shared" si="16"/>
        <v>--</v>
      </c>
      <c r="QC23" s="378" t="str">
        <f t="shared" si="16"/>
        <v>--</v>
      </c>
      <c r="QD23" s="381">
        <v>67.216981132075446</v>
      </c>
      <c r="QE23" s="381">
        <v>72.804532577903686</v>
      </c>
      <c r="QF23" s="378" t="str">
        <f t="shared" si="29"/>
        <v>--</v>
      </c>
      <c r="QG23" s="378" t="str">
        <f t="shared" si="29"/>
        <v>--</v>
      </c>
      <c r="QH23" s="381">
        <v>63.981042654028442</v>
      </c>
      <c r="QI23" s="381">
        <v>62.06244087038786</v>
      </c>
      <c r="QJ23" s="161" t="s">
        <v>2625</v>
      </c>
    </row>
    <row r="24" spans="1:452" x14ac:dyDescent="0.25">
      <c r="A24" s="114">
        <v>20</v>
      </c>
      <c r="B24" s="93" t="s">
        <v>20</v>
      </c>
      <c r="C24" s="126">
        <v>41.825095057034218</v>
      </c>
      <c r="D24" s="126">
        <v>32.413793103448278</v>
      </c>
      <c r="E24" s="126">
        <v>31.60621761658032</v>
      </c>
      <c r="F24" s="126">
        <v>39.361702127659569</v>
      </c>
      <c r="G24" s="126">
        <v>32.510288065843604</v>
      </c>
      <c r="H24" s="126">
        <v>38.071065989847718</v>
      </c>
      <c r="I24" s="126">
        <v>53.669724770642183</v>
      </c>
      <c r="J24" s="126">
        <v>48.818897637795267</v>
      </c>
      <c r="K24" s="126">
        <v>59.146341463414629</v>
      </c>
      <c r="L24" s="126">
        <v>64.84375</v>
      </c>
      <c r="M24" s="128">
        <v>60.919540229885094</v>
      </c>
      <c r="N24" s="128">
        <v>52.682926829268297</v>
      </c>
      <c r="O24" s="128">
        <v>67.045454545454561</v>
      </c>
      <c r="P24" s="128">
        <v>57.936507936507937</v>
      </c>
      <c r="Q24" s="128">
        <v>68.208092485549116</v>
      </c>
      <c r="R24" s="128">
        <v>88.973384030418302</v>
      </c>
      <c r="S24" s="128">
        <v>77.931034482758633</v>
      </c>
      <c r="T24" s="128">
        <v>82.178217821782255</v>
      </c>
      <c r="U24" s="128">
        <v>90.287769784172696</v>
      </c>
      <c r="V24" s="128">
        <v>78.367346938775469</v>
      </c>
      <c r="W24" s="128">
        <v>81.463414634146389</v>
      </c>
      <c r="X24" s="128">
        <v>87.906976744186011</v>
      </c>
      <c r="Y24" s="128">
        <v>78.515625000000071</v>
      </c>
      <c r="Z24" s="128">
        <v>83.625730994152065</v>
      </c>
      <c r="AA24" s="128">
        <v>91.406249999999972</v>
      </c>
      <c r="AB24" s="132">
        <v>75.095785440613</v>
      </c>
      <c r="AC24" s="132">
        <v>81.042654028436075</v>
      </c>
      <c r="AD24" s="132">
        <v>92.337164750957939</v>
      </c>
      <c r="AE24" s="132">
        <v>77.559055118110209</v>
      </c>
      <c r="AF24" s="128">
        <v>77.142857142857167</v>
      </c>
      <c r="AG24" s="126">
        <v>71.102661596958171</v>
      </c>
      <c r="AH24" s="126">
        <v>62.328767123287648</v>
      </c>
      <c r="AI24" s="133">
        <v>61.386138613861384</v>
      </c>
      <c r="AJ24" s="133">
        <v>67.272727272727195</v>
      </c>
      <c r="AK24" s="128">
        <v>60.975609756097569</v>
      </c>
      <c r="AL24" s="128">
        <v>67.317073170731717</v>
      </c>
      <c r="AM24" s="128">
        <v>66.666666666666686</v>
      </c>
      <c r="AN24" s="128">
        <v>62.645914396887186</v>
      </c>
      <c r="AO24" s="128">
        <v>65.11627906976743</v>
      </c>
      <c r="AP24" s="128">
        <v>74.609374999999986</v>
      </c>
      <c r="AQ24" s="128">
        <v>59.160305343511453</v>
      </c>
      <c r="AR24" s="128">
        <v>71.698113207547195</v>
      </c>
      <c r="AS24" s="128">
        <v>76.628352490421435</v>
      </c>
      <c r="AT24" s="128">
        <v>64.453125</v>
      </c>
      <c r="AU24" s="128">
        <v>60.112359550561777</v>
      </c>
      <c r="AV24" s="128">
        <v>13.688212927756648</v>
      </c>
      <c r="AW24" s="128">
        <v>14.432989690721659</v>
      </c>
      <c r="AX24" s="132">
        <v>20.603015075376899</v>
      </c>
      <c r="AY24" s="132">
        <v>18.70503597122303</v>
      </c>
      <c r="AZ24" s="132">
        <v>18.930041152263374</v>
      </c>
      <c r="BA24" s="132">
        <v>14.851485148514854</v>
      </c>
      <c r="BB24" s="128">
        <v>13.551401869158873</v>
      </c>
      <c r="BC24" s="132">
        <v>21.20000000000001</v>
      </c>
      <c r="BD24" s="132">
        <v>16.959064327485372</v>
      </c>
      <c r="BE24" s="132">
        <v>11.24497991967872</v>
      </c>
      <c r="BF24" s="132">
        <v>15.11627906976744</v>
      </c>
      <c r="BG24" s="128">
        <v>15.165876777251182</v>
      </c>
      <c r="BH24" s="121">
        <v>10.188679245283021</v>
      </c>
      <c r="BI24" s="121">
        <v>13.779527559055113</v>
      </c>
      <c r="BJ24" s="121">
        <v>24.858757062146896</v>
      </c>
      <c r="BK24" s="121">
        <v>10.266159695817494</v>
      </c>
      <c r="BL24" s="128">
        <v>6.8728522336769746</v>
      </c>
      <c r="BM24" s="121">
        <v>12.060301507537698</v>
      </c>
      <c r="BN24" s="114">
        <v>14.388489208633109</v>
      </c>
      <c r="BO24" s="114">
        <v>10.699588477366252</v>
      </c>
      <c r="BP24" s="114">
        <v>8.4158415841584144</v>
      </c>
      <c r="BQ24" s="128">
        <v>14.953271028037381</v>
      </c>
      <c r="BR24" s="121">
        <v>16.400000000000006</v>
      </c>
      <c r="BS24" s="121">
        <v>7.0588235294117672</v>
      </c>
      <c r="BT24" s="121">
        <v>8.3665338645418341</v>
      </c>
      <c r="BU24" s="128">
        <v>13.12741312741313</v>
      </c>
      <c r="BV24" s="121">
        <v>4.7393364928909953</v>
      </c>
      <c r="BW24" s="121">
        <v>3.7735849056603765</v>
      </c>
      <c r="BX24" s="121">
        <v>11.067193675889335</v>
      </c>
      <c r="BY24" s="128">
        <v>12.429378531073446</v>
      </c>
      <c r="BZ24" s="121">
        <v>67.424242424242436</v>
      </c>
      <c r="CA24" s="121">
        <v>75.684931506849352</v>
      </c>
      <c r="CB24" s="121">
        <v>68.844221105527609</v>
      </c>
      <c r="CC24" s="128">
        <v>71.326164874551992</v>
      </c>
      <c r="CD24" s="121">
        <v>66.666666666666671</v>
      </c>
      <c r="CE24" s="121">
        <v>72.058823529411782</v>
      </c>
      <c r="CF24" s="121">
        <v>69.767441860465155</v>
      </c>
      <c r="CG24" s="128">
        <v>67.05882352941174</v>
      </c>
      <c r="CH24" s="121">
        <v>72.514619883040965</v>
      </c>
      <c r="CI24" s="121">
        <v>78.431372549019613</v>
      </c>
      <c r="CJ24" s="121">
        <v>69.498069498069512</v>
      </c>
      <c r="CK24" s="121">
        <v>72.727272727272677</v>
      </c>
      <c r="CL24" s="121">
        <v>73.408239700374537</v>
      </c>
      <c r="CM24" s="121">
        <v>69.531250000000043</v>
      </c>
      <c r="CN24" s="121">
        <v>65.5555555555556</v>
      </c>
      <c r="CO24" s="121" t="s">
        <v>286</v>
      </c>
      <c r="CP24" s="128" t="s">
        <v>286</v>
      </c>
      <c r="CQ24" s="121" t="s">
        <v>286</v>
      </c>
      <c r="CR24" s="121">
        <v>61.921708185053411</v>
      </c>
      <c r="CS24" s="114">
        <v>39.91769547325103</v>
      </c>
      <c r="CT24" s="114">
        <v>36.815920398009922</v>
      </c>
      <c r="CU24" s="128">
        <v>61.574074074074062</v>
      </c>
      <c r="CV24" s="121">
        <v>36.22047244094486</v>
      </c>
      <c r="CW24" s="121">
        <v>50.292397660818729</v>
      </c>
      <c r="CX24" s="114">
        <v>70.355731225296481</v>
      </c>
      <c r="CY24" s="114">
        <v>38.223938223938269</v>
      </c>
      <c r="CZ24" s="128">
        <v>41.346153846153854</v>
      </c>
      <c r="DA24" s="121">
        <v>67.293233082706735</v>
      </c>
      <c r="DB24" s="121">
        <v>45.312499999999993</v>
      </c>
      <c r="DC24" s="114">
        <v>42.777777777777793</v>
      </c>
      <c r="DD24" s="114">
        <v>57.647058823529406</v>
      </c>
      <c r="DE24" s="128">
        <v>54.8951048951049</v>
      </c>
      <c r="DF24" s="121">
        <v>41.968911917098438</v>
      </c>
      <c r="DG24" s="121">
        <v>54.379562043795623</v>
      </c>
      <c r="DH24" s="114">
        <v>51.898734177215189</v>
      </c>
      <c r="DI24" s="114">
        <v>38.11881188118813</v>
      </c>
      <c r="DJ24" s="128">
        <v>54.106280193236728</v>
      </c>
      <c r="DK24" s="121">
        <v>41.599999999999994</v>
      </c>
      <c r="DL24" s="121">
        <v>50.295857988165679</v>
      </c>
      <c r="DM24" s="121">
        <v>61.445783132530075</v>
      </c>
      <c r="DN24" s="121">
        <v>48.046875000000021</v>
      </c>
      <c r="DO24" s="128">
        <v>45.049504950495056</v>
      </c>
      <c r="DP24" s="121">
        <v>63.035019455252936</v>
      </c>
      <c r="DQ24" s="121">
        <v>53.124999999999993</v>
      </c>
      <c r="DR24" s="121">
        <v>44.886363636363647</v>
      </c>
      <c r="DS24" s="121" t="s">
        <v>286</v>
      </c>
      <c r="DT24" s="128" t="s">
        <v>286</v>
      </c>
      <c r="DU24" s="131" t="s">
        <v>286</v>
      </c>
      <c r="DV24" s="131">
        <v>49.458483754512635</v>
      </c>
      <c r="DW24" s="114">
        <v>28.571428571428573</v>
      </c>
      <c r="DX24" s="131">
        <v>31.683168316831683</v>
      </c>
      <c r="DY24" s="128">
        <v>50.697674418604635</v>
      </c>
      <c r="DZ24" s="128">
        <v>26.587301587301582</v>
      </c>
      <c r="EA24" s="128">
        <v>34.117647058823543</v>
      </c>
      <c r="EB24" s="128">
        <v>51.574803149606275</v>
      </c>
      <c r="EC24" s="128">
        <v>29.457364341085281</v>
      </c>
      <c r="ED24" s="128">
        <v>34.299516908212567</v>
      </c>
      <c r="EE24" s="128">
        <v>61.278195488721813</v>
      </c>
      <c r="EF24" s="128">
        <v>34.645669291338578</v>
      </c>
      <c r="EG24" s="128">
        <v>31.818181818181809</v>
      </c>
      <c r="EH24" s="128" t="s">
        <v>286</v>
      </c>
      <c r="EI24" s="128" t="s">
        <v>286</v>
      </c>
      <c r="EJ24" s="128" t="s">
        <v>286</v>
      </c>
      <c r="EK24" s="128">
        <v>91.103202846975108</v>
      </c>
      <c r="EL24" s="121">
        <v>79.423868312757222</v>
      </c>
      <c r="EM24" s="121">
        <v>79.000000000000014</v>
      </c>
      <c r="EN24" s="121">
        <v>93.925233644859802</v>
      </c>
      <c r="EO24" s="121">
        <v>79.761904761904788</v>
      </c>
      <c r="EP24" s="128">
        <v>80.58823529411768</v>
      </c>
      <c r="EQ24" s="121">
        <v>94.094488188976413</v>
      </c>
      <c r="ER24" s="121">
        <v>82.558139534883765</v>
      </c>
      <c r="ES24" s="121">
        <v>83.17307692307692</v>
      </c>
      <c r="ET24" s="121">
        <v>95.488721804511258</v>
      </c>
      <c r="EU24" s="128">
        <v>83.399209486166072</v>
      </c>
      <c r="EV24" s="121">
        <v>76.536312849162016</v>
      </c>
      <c r="EW24" s="121">
        <v>84.410646387832742</v>
      </c>
      <c r="EX24" s="121">
        <v>70.408163265306158</v>
      </c>
      <c r="EY24" s="121">
        <v>66.000000000000057</v>
      </c>
      <c r="EZ24" s="128">
        <v>88.612099644128108</v>
      </c>
      <c r="FA24" s="121">
        <v>72.727272727272791</v>
      </c>
      <c r="FB24" s="121">
        <v>72.77227722772281</v>
      </c>
      <c r="FC24" s="121">
        <v>86.511627906976685</v>
      </c>
      <c r="FD24" s="121">
        <v>72.332015810276673</v>
      </c>
      <c r="FE24" s="128">
        <v>73.099415204678422</v>
      </c>
      <c r="FF24" s="121">
        <v>93.145161290322619</v>
      </c>
      <c r="FG24" s="121">
        <v>74.609374999999929</v>
      </c>
      <c r="FH24" s="121">
        <v>74.038461538461647</v>
      </c>
      <c r="FI24" s="121">
        <v>93.486590038314205</v>
      </c>
      <c r="FJ24" s="128">
        <v>74.501992031872533</v>
      </c>
      <c r="FK24" s="121">
        <v>68.750000000000014</v>
      </c>
      <c r="FL24" s="121" t="s">
        <v>286</v>
      </c>
      <c r="FM24" s="121">
        <v>24.548736462093856</v>
      </c>
      <c r="FN24" s="121">
        <v>53.96825396825399</v>
      </c>
      <c r="FO24" s="128" t="s">
        <v>286</v>
      </c>
      <c r="FP24" s="121">
        <v>21.559633027522938</v>
      </c>
      <c r="FQ24" s="121">
        <v>51.758793969849236</v>
      </c>
      <c r="FR24" s="121" t="s">
        <v>286</v>
      </c>
      <c r="FS24" s="121">
        <v>17.021276595744677</v>
      </c>
      <c r="FT24" s="128">
        <v>47.904191616766461</v>
      </c>
      <c r="FU24" s="121" t="s">
        <v>286</v>
      </c>
      <c r="FV24" s="121">
        <v>20.331950207468889</v>
      </c>
      <c r="FW24" s="121">
        <v>54.634146341463413</v>
      </c>
      <c r="FX24" s="121" t="s">
        <v>286</v>
      </c>
      <c r="FY24" s="128">
        <v>29.707112970711286</v>
      </c>
      <c r="FZ24" s="121">
        <v>56.069364161849705</v>
      </c>
      <c r="GA24" s="121" t="s">
        <v>286</v>
      </c>
      <c r="GB24" s="121">
        <v>52.307692307692314</v>
      </c>
      <c r="GC24" s="121">
        <v>48.453608247422679</v>
      </c>
      <c r="GD24" s="128" t="s">
        <v>286</v>
      </c>
      <c r="GE24" s="121">
        <v>40.425531914893604</v>
      </c>
      <c r="GF24" s="121">
        <v>52.427184466019426</v>
      </c>
      <c r="GG24" s="121" t="s">
        <v>286</v>
      </c>
      <c r="GH24" s="121">
        <v>42.499999999999986</v>
      </c>
      <c r="GI24" s="128">
        <v>69.620253164556956</v>
      </c>
      <c r="GJ24" s="121" t="s">
        <v>286</v>
      </c>
      <c r="GK24" s="121">
        <v>38.775510204081634</v>
      </c>
      <c r="GL24" s="121">
        <v>51.785714285714292</v>
      </c>
      <c r="GM24" s="130" t="s">
        <v>286</v>
      </c>
      <c r="GN24" s="128">
        <v>49.999999999999979</v>
      </c>
      <c r="GO24" s="121">
        <v>40.624999999999993</v>
      </c>
      <c r="GP24" s="121" t="s">
        <v>286</v>
      </c>
      <c r="GQ24" s="121">
        <v>48.484848484848484</v>
      </c>
      <c r="GR24" s="121">
        <v>63.265306122448976</v>
      </c>
      <c r="GS24" s="128" t="s">
        <v>286</v>
      </c>
      <c r="GT24" s="121">
        <v>39.130434782608702</v>
      </c>
      <c r="GU24" s="121">
        <v>60.194174757281566</v>
      </c>
      <c r="GV24" s="121" t="s">
        <v>286</v>
      </c>
      <c r="GW24" s="121">
        <v>44.736842105263143</v>
      </c>
      <c r="GX24" s="128">
        <v>75.641025641025649</v>
      </c>
      <c r="GY24" s="128" t="s">
        <v>286</v>
      </c>
      <c r="GZ24" s="128">
        <v>34.693877551020414</v>
      </c>
      <c r="HA24" s="128">
        <v>62.500000000000036</v>
      </c>
      <c r="HB24" s="128" t="s">
        <v>286</v>
      </c>
      <c r="HC24" s="128">
        <v>58.571428571428569</v>
      </c>
      <c r="HD24" s="128">
        <v>57.731958762886613</v>
      </c>
      <c r="HE24" s="128" t="s">
        <v>286</v>
      </c>
      <c r="HF24" s="128">
        <v>40.322580645161281</v>
      </c>
      <c r="HG24" s="128">
        <v>49.999999999999964</v>
      </c>
      <c r="HH24" s="128" t="s">
        <v>286</v>
      </c>
      <c r="HI24" s="128">
        <v>31.111111111111114</v>
      </c>
      <c r="HJ24" s="128">
        <v>66.336633663366371</v>
      </c>
      <c r="HK24" s="128" t="s">
        <v>286</v>
      </c>
      <c r="HL24" s="121">
        <v>35.135135135135123</v>
      </c>
      <c r="HM24" s="121">
        <v>70.000000000000028</v>
      </c>
      <c r="HN24" s="121" t="s">
        <v>286</v>
      </c>
      <c r="HO24" s="121">
        <v>46.808510638297868</v>
      </c>
      <c r="HP24" s="128">
        <v>64.864864864864842</v>
      </c>
      <c r="HQ24" s="121" t="s">
        <v>286</v>
      </c>
      <c r="HR24" s="121">
        <v>49.275362318840578</v>
      </c>
      <c r="HS24" s="121">
        <v>59.139784946236524</v>
      </c>
      <c r="HT24" s="129" t="s">
        <v>286</v>
      </c>
      <c r="HU24" s="128">
        <v>53.968253968253983</v>
      </c>
      <c r="HV24" s="114">
        <v>31.632653061224492</v>
      </c>
      <c r="HW24" s="114" t="s">
        <v>286</v>
      </c>
      <c r="HX24" s="114">
        <v>42.222222222222221</v>
      </c>
      <c r="HY24" s="114">
        <v>27.450980392156861</v>
      </c>
      <c r="HZ24" s="114" t="s">
        <v>286</v>
      </c>
      <c r="IA24" s="114">
        <v>51.351351351351347</v>
      </c>
      <c r="IB24" s="114">
        <v>43.750000000000007</v>
      </c>
      <c r="IC24" s="114" t="s">
        <v>286</v>
      </c>
      <c r="ID24" s="114">
        <v>71.739130434782624</v>
      </c>
      <c r="IE24" s="114">
        <v>38.392857142857132</v>
      </c>
      <c r="IF24" s="114" t="s">
        <v>286</v>
      </c>
      <c r="IG24" s="114">
        <v>65.714285714285722</v>
      </c>
      <c r="IH24" s="114">
        <v>37.634408602150543</v>
      </c>
      <c r="II24" s="114" t="s">
        <v>286</v>
      </c>
      <c r="IJ24" s="114">
        <v>67.741935483870975</v>
      </c>
      <c r="IK24" s="114">
        <v>42.424242424242415</v>
      </c>
      <c r="IL24" s="114" t="s">
        <v>286</v>
      </c>
      <c r="IM24" s="114">
        <v>68.181818181818187</v>
      </c>
      <c r="IN24" s="114">
        <v>46.078431372549034</v>
      </c>
      <c r="IO24" s="114" t="s">
        <v>286</v>
      </c>
      <c r="IP24" s="114">
        <v>62.162162162162176</v>
      </c>
      <c r="IQ24" s="114">
        <v>60.759493670886087</v>
      </c>
      <c r="IR24" s="114" t="s">
        <v>286</v>
      </c>
      <c r="IS24" s="114">
        <v>83.673469387755063</v>
      </c>
      <c r="IT24" s="114">
        <v>54.05405405405407</v>
      </c>
      <c r="IU24" s="114" t="s">
        <v>286</v>
      </c>
      <c r="IV24" s="114">
        <v>73.913043478260875</v>
      </c>
      <c r="IW24" s="114">
        <v>54.255319148936167</v>
      </c>
      <c r="IX24" s="153" t="s">
        <v>1697</v>
      </c>
      <c r="IY24" s="153" t="s">
        <v>1697</v>
      </c>
      <c r="IZ24" s="153" t="s">
        <v>1697</v>
      </c>
      <c r="JA24" s="153" t="s">
        <v>1697</v>
      </c>
      <c r="JB24" s="153" t="s">
        <v>1697</v>
      </c>
      <c r="JC24" s="114" t="s">
        <v>286</v>
      </c>
      <c r="JD24" s="114" t="s">
        <v>286</v>
      </c>
      <c r="JE24" s="114" t="s">
        <v>286</v>
      </c>
      <c r="JF24" s="114" t="str">
        <f t="shared" si="19"/>
        <v>--</v>
      </c>
      <c r="JG24" s="114" t="str">
        <f t="shared" si="19"/>
        <v>--</v>
      </c>
      <c r="JH24" s="114" t="str">
        <f t="shared" si="19"/>
        <v>--</v>
      </c>
      <c r="JI24" s="114" t="str">
        <f t="shared" si="19"/>
        <v>--</v>
      </c>
      <c r="JJ24" s="114" t="str">
        <f t="shared" si="19"/>
        <v>--</v>
      </c>
      <c r="JK24" s="114" t="str">
        <f t="shared" si="19"/>
        <v>--</v>
      </c>
      <c r="JL24" s="114" t="str">
        <f t="shared" si="19"/>
        <v>--</v>
      </c>
      <c r="JM24" s="114" t="str">
        <f t="shared" si="19"/>
        <v>--</v>
      </c>
      <c r="JN24" s="114" t="str">
        <f t="shared" si="19"/>
        <v>--</v>
      </c>
      <c r="JO24" s="114" t="str">
        <f t="shared" si="19"/>
        <v>--</v>
      </c>
      <c r="JP24" s="114" t="str">
        <f t="shared" si="20"/>
        <v>--</v>
      </c>
      <c r="JQ24" s="114" t="str">
        <f t="shared" si="20"/>
        <v>--</v>
      </c>
      <c r="JR24" s="114" t="str">
        <f t="shared" si="20"/>
        <v>--</v>
      </c>
      <c r="JS24" s="114" t="str">
        <f t="shared" si="20"/>
        <v>--</v>
      </c>
      <c r="JT24" s="114" t="str">
        <f t="shared" si="20"/>
        <v>--</v>
      </c>
      <c r="JU24" s="114" t="str">
        <f t="shared" si="20"/>
        <v>--</v>
      </c>
      <c r="JV24" s="114" t="str">
        <f t="shared" si="20"/>
        <v>--</v>
      </c>
      <c r="JW24" s="114" t="str">
        <f t="shared" si="20"/>
        <v>--</v>
      </c>
      <c r="JX24" s="114" t="str">
        <f t="shared" si="20"/>
        <v>--</v>
      </c>
      <c r="JY24" s="114" t="str">
        <f t="shared" si="20"/>
        <v>--</v>
      </c>
      <c r="JZ24" s="114" t="str">
        <f t="shared" si="21"/>
        <v>--</v>
      </c>
      <c r="KA24" s="114" t="str">
        <f t="shared" si="21"/>
        <v>--</v>
      </c>
      <c r="KB24" s="114" t="str">
        <f t="shared" si="21"/>
        <v>--</v>
      </c>
      <c r="KC24" s="114" t="str">
        <f t="shared" si="21"/>
        <v>--</v>
      </c>
      <c r="KD24" s="114" t="str">
        <f t="shared" si="21"/>
        <v>--</v>
      </c>
      <c r="KE24" s="114" t="str">
        <f t="shared" si="21"/>
        <v>--</v>
      </c>
      <c r="KF24" s="114" t="str">
        <f t="shared" si="21"/>
        <v>--</v>
      </c>
      <c r="KG24" s="114" t="str">
        <f t="shared" si="21"/>
        <v>--</v>
      </c>
      <c r="KH24" s="114" t="str">
        <f t="shared" si="21"/>
        <v>--</v>
      </c>
      <c r="KI24" s="114" t="str">
        <f t="shared" si="21"/>
        <v>--</v>
      </c>
      <c r="KJ24" s="114" t="str">
        <f t="shared" si="22"/>
        <v>--</v>
      </c>
      <c r="KK24" s="114" t="str">
        <f t="shared" si="22"/>
        <v>--</v>
      </c>
      <c r="KL24" s="114" t="str">
        <f t="shared" si="22"/>
        <v>--</v>
      </c>
      <c r="KM24" s="114" t="str">
        <f t="shared" si="22"/>
        <v>--</v>
      </c>
      <c r="KN24" s="114" t="str">
        <f t="shared" si="22"/>
        <v>--</v>
      </c>
      <c r="KO24" s="114" t="str">
        <f t="shared" si="22"/>
        <v>--</v>
      </c>
      <c r="KP24" s="153" t="s">
        <v>1697</v>
      </c>
      <c r="KQ24" s="153" t="s">
        <v>1697</v>
      </c>
      <c r="KR24" s="153" t="s">
        <v>1697</v>
      </c>
      <c r="KS24" s="153" t="s">
        <v>1697</v>
      </c>
      <c r="KT24" s="153" t="s">
        <v>1697</v>
      </c>
      <c r="KU24" s="114" t="str">
        <f t="shared" si="26"/>
        <v>--</v>
      </c>
      <c r="KV24" s="114" t="str">
        <f t="shared" si="26"/>
        <v>--</v>
      </c>
      <c r="KW24" s="114" t="str">
        <f t="shared" si="26"/>
        <v>--</v>
      </c>
      <c r="KX24" s="114" t="str">
        <f t="shared" si="26"/>
        <v>--</v>
      </c>
      <c r="KY24" s="114" t="str">
        <f t="shared" si="26"/>
        <v>--</v>
      </c>
      <c r="KZ24" s="114" t="str">
        <f t="shared" si="23"/>
        <v>--</v>
      </c>
      <c r="LA24" s="114" t="str">
        <f t="shared" si="23"/>
        <v>--</v>
      </c>
      <c r="LB24" s="114" t="str">
        <f t="shared" si="23"/>
        <v>--</v>
      </c>
      <c r="LC24" s="114" t="str">
        <f t="shared" si="23"/>
        <v>--</v>
      </c>
      <c r="LD24" s="114" t="str">
        <f t="shared" si="23"/>
        <v>--</v>
      </c>
      <c r="LE24" s="219">
        <v>85.018726591760299</v>
      </c>
      <c r="LF24" s="219">
        <v>86.567164179104594</v>
      </c>
      <c r="LG24" s="219">
        <v>78.109452736318403</v>
      </c>
      <c r="LH24" s="219">
        <v>88.4444444444444</v>
      </c>
      <c r="LI24" s="219">
        <v>83.606557377049199</v>
      </c>
      <c r="LJ24" s="219">
        <v>83.139534883720998</v>
      </c>
      <c r="LK24" s="219">
        <v>75.187969924811995</v>
      </c>
      <c r="LL24" s="219">
        <v>75</v>
      </c>
      <c r="LM24" s="219">
        <v>64.179104477612</v>
      </c>
      <c r="LN24" s="219">
        <v>73.7777777777778</v>
      </c>
      <c r="LO24" s="219">
        <v>73.770491803278702</v>
      </c>
      <c r="LP24" s="219">
        <v>68.604651162790603</v>
      </c>
      <c r="LQ24" s="219">
        <v>75.862068965517196</v>
      </c>
      <c r="LR24" s="219">
        <v>68.913857677902698</v>
      </c>
      <c r="LS24" s="219">
        <v>79.500000000000099</v>
      </c>
      <c r="LT24" s="219">
        <v>79.017857142857196</v>
      </c>
      <c r="LU24" s="219">
        <v>80</v>
      </c>
      <c r="LV24" s="219">
        <v>75.581395348837205</v>
      </c>
      <c r="LW24" s="219">
        <v>49.4208494208494</v>
      </c>
      <c r="LX24" s="219">
        <v>43.820224719101098</v>
      </c>
      <c r="LY24" s="219">
        <v>42.5</v>
      </c>
      <c r="LZ24" s="219">
        <v>57.847533632287004</v>
      </c>
      <c r="MA24" s="219">
        <v>50.8333333333333</v>
      </c>
      <c r="MB24" s="219">
        <v>43.604651162790702</v>
      </c>
      <c r="MC24" s="219">
        <v>81.992337164750893</v>
      </c>
      <c r="MD24" s="219">
        <v>80.451127819548901</v>
      </c>
      <c r="ME24" s="219">
        <v>79.500000000000099</v>
      </c>
      <c r="MF24" s="219">
        <v>88.839285714285694</v>
      </c>
      <c r="MG24" s="219">
        <v>85.4166666666667</v>
      </c>
      <c r="MH24" s="219">
        <v>84.302325581395394</v>
      </c>
      <c r="MI24" s="219">
        <v>70.498084291187794</v>
      </c>
      <c r="MJ24" s="219">
        <v>70.411985018726597</v>
      </c>
      <c r="MK24" s="219">
        <v>65.5</v>
      </c>
      <c r="ML24" s="219">
        <v>82.142857142857096</v>
      </c>
      <c r="MM24" s="219">
        <v>76.6666666666667</v>
      </c>
      <c r="MN24" s="219">
        <v>73.255813953488399</v>
      </c>
      <c r="MO24" s="128" t="str">
        <f t="shared" si="5"/>
        <v>--</v>
      </c>
      <c r="MP24" s="219">
        <v>12.167300380228101</v>
      </c>
      <c r="MQ24" s="219">
        <v>45.876288659793801</v>
      </c>
      <c r="MR24" s="128" t="str">
        <f t="shared" si="6"/>
        <v>--</v>
      </c>
      <c r="MS24" s="219">
        <v>8.8235294117647101</v>
      </c>
      <c r="MT24" s="219">
        <v>45.238095238095298</v>
      </c>
      <c r="MU24" s="128" t="str">
        <f t="shared" si="7"/>
        <v>--</v>
      </c>
      <c r="MV24" s="219">
        <v>56.25</v>
      </c>
      <c r="MW24" s="219">
        <v>52.272727272727302</v>
      </c>
      <c r="MX24" s="128" t="str">
        <f t="shared" si="8"/>
        <v>--</v>
      </c>
      <c r="MY24" s="219">
        <v>61.904761904761898</v>
      </c>
      <c r="MZ24" s="219">
        <v>60.526315789473699</v>
      </c>
      <c r="NA24" s="128" t="str">
        <f t="shared" si="9"/>
        <v>--</v>
      </c>
      <c r="NB24" s="219">
        <v>59.375</v>
      </c>
      <c r="NC24" s="219">
        <v>61.363636363636402</v>
      </c>
      <c r="ND24" s="128" t="str">
        <f t="shared" si="10"/>
        <v>--</v>
      </c>
      <c r="NE24" s="219">
        <v>61.904761904761898</v>
      </c>
      <c r="NF24" s="219">
        <v>67.105263157894797</v>
      </c>
      <c r="NG24" s="128" t="str">
        <f t="shared" si="11"/>
        <v>--</v>
      </c>
      <c r="NH24" s="219">
        <v>53.125</v>
      </c>
      <c r="NI24" s="219">
        <v>63.636363636363598</v>
      </c>
      <c r="NJ24" s="128" t="str">
        <f t="shared" si="12"/>
        <v>--</v>
      </c>
      <c r="NK24" s="219">
        <v>80.952380952380906</v>
      </c>
      <c r="NL24" s="219">
        <v>57.894736842105303</v>
      </c>
      <c r="NM24" s="220">
        <v>90.384615384615401</v>
      </c>
      <c r="NN24" s="220">
        <v>94.5833333333333</v>
      </c>
      <c r="NO24" s="220">
        <v>79.457364341085395</v>
      </c>
      <c r="NP24" s="220">
        <v>80.082987551867305</v>
      </c>
      <c r="NQ24" s="220">
        <v>79.841897233201607</v>
      </c>
      <c r="NR24" s="220">
        <v>81.779661016949206</v>
      </c>
      <c r="NS24" s="220">
        <v>70.472440944881896</v>
      </c>
      <c r="NT24" s="220">
        <v>72.573839662447298</v>
      </c>
      <c r="NU24" s="220">
        <v>92.094861660079005</v>
      </c>
      <c r="NV24" s="220">
        <v>91.561181434599206</v>
      </c>
      <c r="NW24" s="220">
        <v>88.627450980392197</v>
      </c>
      <c r="NX24" s="220">
        <v>86.919831223628705</v>
      </c>
      <c r="NY24" s="128" t="str">
        <f t="shared" si="24"/>
        <v>--</v>
      </c>
      <c r="NZ24" s="128" t="str">
        <f t="shared" si="24"/>
        <v>--</v>
      </c>
      <c r="OA24" s="128" t="str">
        <f t="shared" si="24"/>
        <v>--</v>
      </c>
      <c r="OB24" s="128" t="str">
        <f t="shared" si="24"/>
        <v>--</v>
      </c>
      <c r="OC24" s="128" t="str">
        <f t="shared" si="24"/>
        <v>--</v>
      </c>
      <c r="OD24" s="128" t="str">
        <f t="shared" si="24"/>
        <v>--</v>
      </c>
      <c r="OE24" s="128" t="str">
        <f t="shared" si="24"/>
        <v>--</v>
      </c>
      <c r="OF24" s="128" t="str">
        <f t="shared" si="24"/>
        <v>--</v>
      </c>
      <c r="OG24" s="222">
        <v>55.335968379446598</v>
      </c>
      <c r="OH24" s="222">
        <v>37.307692307692299</v>
      </c>
      <c r="OI24" s="222">
        <v>36.329588014981297</v>
      </c>
      <c r="OJ24" s="222">
        <v>36.5</v>
      </c>
      <c r="OK24" s="222">
        <v>60.8510638297873</v>
      </c>
      <c r="OL24" s="222">
        <v>43.303571428571402</v>
      </c>
      <c r="OM24" s="222">
        <v>43.75</v>
      </c>
      <c r="ON24" s="222">
        <v>36.6279069767442</v>
      </c>
      <c r="OO24" s="114" t="s">
        <v>1697</v>
      </c>
      <c r="OP24" s="114" t="s">
        <v>2461</v>
      </c>
      <c r="OQ24" s="300">
        <v>80.23255813953493</v>
      </c>
      <c r="OR24" s="300">
        <v>62.307692307692278</v>
      </c>
      <c r="OS24" s="300">
        <v>60.526315789473664</v>
      </c>
      <c r="OT24" s="300">
        <v>75.757575757575793</v>
      </c>
      <c r="OU24" s="300">
        <v>83.749999999999986</v>
      </c>
      <c r="OV24" s="300">
        <v>74.107142857142861</v>
      </c>
      <c r="OW24" s="300">
        <v>77.178423236514519</v>
      </c>
      <c r="OX24" s="300">
        <v>80.701754385964961</v>
      </c>
      <c r="OZ24" s="380">
        <v>83.501683501683488</v>
      </c>
      <c r="PA24" s="381">
        <v>78.169014084507054</v>
      </c>
      <c r="PB24" s="381">
        <v>74.384236453201936</v>
      </c>
      <c r="PC24" s="381">
        <v>78.242677824267844</v>
      </c>
      <c r="PD24" s="380">
        <v>71.380471380471363</v>
      </c>
      <c r="PE24" s="381">
        <v>49.295774647887306</v>
      </c>
      <c r="PF24" s="381">
        <v>42.156862745098046</v>
      </c>
      <c r="PG24" s="381">
        <v>56.016597510373472</v>
      </c>
      <c r="PH24" s="380">
        <v>52.702702702702695</v>
      </c>
      <c r="PI24" s="381">
        <v>42.049469964664297</v>
      </c>
      <c r="PJ24" s="381">
        <v>40.975609756097562</v>
      </c>
      <c r="PK24" s="381">
        <v>42.499999999999986</v>
      </c>
      <c r="PL24" s="380">
        <v>89.527027027026989</v>
      </c>
      <c r="PM24" s="381">
        <v>85.512367491166103</v>
      </c>
      <c r="PN24" s="381">
        <v>80.882352941176492</v>
      </c>
      <c r="PO24" s="381">
        <v>79.253112033195023</v>
      </c>
      <c r="PP24" s="380">
        <v>86.531986531986547</v>
      </c>
      <c r="PQ24" s="381">
        <v>75.000000000000014</v>
      </c>
      <c r="PR24" s="381">
        <v>71.219512195121922</v>
      </c>
      <c r="PS24" s="381">
        <v>70.539419087136906</v>
      </c>
      <c r="PT24" s="378" t="str">
        <f t="shared" si="28"/>
        <v>--</v>
      </c>
      <c r="PU24" s="378" t="str">
        <f t="shared" si="28"/>
        <v>--</v>
      </c>
      <c r="PV24" s="381">
        <v>14.925373134328362</v>
      </c>
      <c r="PW24" s="381">
        <v>35.526315789473692</v>
      </c>
      <c r="PX24" s="378" t="str">
        <f t="shared" si="15"/>
        <v>--</v>
      </c>
      <c r="PY24" s="378" t="str">
        <f t="shared" si="15"/>
        <v>--</v>
      </c>
      <c r="PZ24" s="381">
        <v>44.827586206896555</v>
      </c>
      <c r="QA24" s="381">
        <v>69.620253164556956</v>
      </c>
      <c r="QB24" s="378" t="str">
        <f t="shared" si="16"/>
        <v>--</v>
      </c>
      <c r="QC24" s="378" t="str">
        <f t="shared" si="16"/>
        <v>--</v>
      </c>
      <c r="QD24" s="381">
        <v>51.724137931034491</v>
      </c>
      <c r="QE24" s="381">
        <v>72.151898734177195</v>
      </c>
      <c r="QF24" s="378" t="str">
        <f t="shared" si="29"/>
        <v>--</v>
      </c>
      <c r="QG24" s="378" t="str">
        <f t="shared" si="29"/>
        <v>--</v>
      </c>
      <c r="QH24" s="381">
        <v>58.620689655172413</v>
      </c>
      <c r="QI24" s="381">
        <v>60.256410256410255</v>
      </c>
      <c r="QJ24" s="161" t="s">
        <v>1697</v>
      </c>
    </row>
    <row r="25" spans="1:452" x14ac:dyDescent="0.25">
      <c r="A25" s="114">
        <v>21</v>
      </c>
      <c r="B25" s="93" t="s">
        <v>21</v>
      </c>
      <c r="C25" s="126">
        <v>39.413680781758956</v>
      </c>
      <c r="D25" s="126">
        <v>27.710843373493965</v>
      </c>
      <c r="E25" s="126">
        <v>32.64248704663212</v>
      </c>
      <c r="F25" s="126">
        <v>52.272727272727252</v>
      </c>
      <c r="G25" s="126">
        <v>40.687679083094515</v>
      </c>
      <c r="H25" s="126">
        <v>39.506172839506185</v>
      </c>
      <c r="I25" s="126">
        <v>55.631399317406085</v>
      </c>
      <c r="J25" s="126">
        <v>50.842696629213471</v>
      </c>
      <c r="K25" s="126">
        <v>52.50965250965249</v>
      </c>
      <c r="L25" s="126">
        <v>67.676767676767668</v>
      </c>
      <c r="M25" s="128">
        <v>62.913907284768229</v>
      </c>
      <c r="N25" s="128">
        <v>60.6194690265487</v>
      </c>
      <c r="O25" s="128">
        <v>81.292517006802726</v>
      </c>
      <c r="P25" s="128">
        <v>70.739549839228332</v>
      </c>
      <c r="Q25" s="128">
        <v>70.353982300884965</v>
      </c>
      <c r="R25" s="128">
        <v>95.527156549520754</v>
      </c>
      <c r="S25" s="128">
        <v>78.994082840236672</v>
      </c>
      <c r="T25" s="128">
        <v>79.1878172588833</v>
      </c>
      <c r="U25" s="128">
        <v>89.625360230547543</v>
      </c>
      <c r="V25" s="128">
        <v>83.93351800554025</v>
      </c>
      <c r="W25" s="128">
        <v>82.824427480916057</v>
      </c>
      <c r="X25" s="128">
        <v>91.003460207612434</v>
      </c>
      <c r="Y25" s="128">
        <v>85.041551246537423</v>
      </c>
      <c r="Z25" s="128">
        <v>85.338345864661733</v>
      </c>
      <c r="AA25" s="128">
        <v>93.220338983050823</v>
      </c>
      <c r="AB25" s="132">
        <v>84.935897435897473</v>
      </c>
      <c r="AC25" s="132">
        <v>88.744588744588782</v>
      </c>
      <c r="AD25" s="132">
        <v>89.9653979238755</v>
      </c>
      <c r="AE25" s="132">
        <v>83.706070287539916</v>
      </c>
      <c r="AF25" s="128">
        <v>88.695652173913018</v>
      </c>
      <c r="AG25" s="126">
        <v>75.562700964630224</v>
      </c>
      <c r="AH25" s="126">
        <v>61.651917404129783</v>
      </c>
      <c r="AI25" s="133">
        <v>56.852791878172582</v>
      </c>
      <c r="AJ25" s="133">
        <v>73.714285714285779</v>
      </c>
      <c r="AK25" s="128">
        <v>61.388888888888921</v>
      </c>
      <c r="AL25" s="128">
        <v>69.348659003831415</v>
      </c>
      <c r="AM25" s="128">
        <v>75.778546712802822</v>
      </c>
      <c r="AN25" s="128">
        <v>67.688022284122553</v>
      </c>
      <c r="AO25" s="128">
        <v>72.932330827067688</v>
      </c>
      <c r="AP25" s="128">
        <v>74.074074074074105</v>
      </c>
      <c r="AQ25" s="128">
        <v>66.346153846153882</v>
      </c>
      <c r="AR25" s="128">
        <v>70.562770562770609</v>
      </c>
      <c r="AS25" s="128">
        <v>76.65505226480839</v>
      </c>
      <c r="AT25" s="128">
        <v>69.841269841269835</v>
      </c>
      <c r="AU25" s="128">
        <v>74.568965517241367</v>
      </c>
      <c r="AV25" s="128">
        <v>11.935483870967737</v>
      </c>
      <c r="AW25" s="128">
        <v>19.822485207100605</v>
      </c>
      <c r="AX25" s="132">
        <v>17.857142857142858</v>
      </c>
      <c r="AY25" s="132">
        <v>13.005780346820815</v>
      </c>
      <c r="AZ25" s="132">
        <v>14.76323119777159</v>
      </c>
      <c r="BA25" s="132">
        <v>20.238095238095248</v>
      </c>
      <c r="BB25" s="128">
        <v>12.543554006968648</v>
      </c>
      <c r="BC25" s="132">
        <v>18.181818181818208</v>
      </c>
      <c r="BD25" s="132">
        <v>13.740458015267182</v>
      </c>
      <c r="BE25" s="132">
        <v>9.9656357388316099</v>
      </c>
      <c r="BF25" s="132">
        <v>17.940199335548183</v>
      </c>
      <c r="BG25" s="128">
        <v>11.999999999999998</v>
      </c>
      <c r="BH25" s="121">
        <v>6.9930069930069951</v>
      </c>
      <c r="BI25" s="121">
        <v>15.705128205128212</v>
      </c>
      <c r="BJ25" s="121">
        <v>17.333333333333325</v>
      </c>
      <c r="BK25" s="121">
        <v>7.7419354838709706</v>
      </c>
      <c r="BL25" s="128">
        <v>13.609467455621294</v>
      </c>
      <c r="BM25" s="121">
        <v>7.6530612244897984</v>
      </c>
      <c r="BN25" s="114">
        <v>7.2254335260115639</v>
      </c>
      <c r="BO25" s="114">
        <v>9.4707520891364894</v>
      </c>
      <c r="BP25" s="114">
        <v>11.11111111111112</v>
      </c>
      <c r="BQ25" s="128">
        <v>7.6388888888888919</v>
      </c>
      <c r="BR25" s="121">
        <v>16.379310344827594</v>
      </c>
      <c r="BS25" s="121">
        <v>6.4638783269961966</v>
      </c>
      <c r="BT25" s="121">
        <v>10.652920962199318</v>
      </c>
      <c r="BU25" s="128">
        <v>11.920529801324504</v>
      </c>
      <c r="BV25" s="121">
        <v>7.9646017699115061</v>
      </c>
      <c r="BW25" s="121">
        <v>2.7777777777777786</v>
      </c>
      <c r="BX25" s="121">
        <v>10.256410256410252</v>
      </c>
      <c r="BY25" s="128">
        <v>10.61946902654867</v>
      </c>
      <c r="BZ25" s="121">
        <v>75.816993464052331</v>
      </c>
      <c r="CA25" s="121">
        <v>74.336283185840671</v>
      </c>
      <c r="CB25" s="121">
        <v>80.612244897959172</v>
      </c>
      <c r="CC25" s="128">
        <v>72.159090909090878</v>
      </c>
      <c r="CD25" s="121">
        <v>72.191011235955088</v>
      </c>
      <c r="CE25" s="121">
        <v>72.692307692307722</v>
      </c>
      <c r="CF25" s="121">
        <v>76.470588235294102</v>
      </c>
      <c r="CG25" s="128">
        <v>72.268907563025223</v>
      </c>
      <c r="CH25" s="121">
        <v>75.757575757575779</v>
      </c>
      <c r="CI25" s="121">
        <v>73.630136986301395</v>
      </c>
      <c r="CJ25" s="121">
        <v>74.51612903225805</v>
      </c>
      <c r="CK25" s="121">
        <v>78.828828828828847</v>
      </c>
      <c r="CL25" s="121">
        <v>79.251700680272094</v>
      </c>
      <c r="CM25" s="121">
        <v>75.884244372990324</v>
      </c>
      <c r="CN25" s="121">
        <v>75.44642857142864</v>
      </c>
      <c r="CO25" s="121" t="s">
        <v>286</v>
      </c>
      <c r="CP25" s="128" t="s">
        <v>286</v>
      </c>
      <c r="CQ25" s="121" t="s">
        <v>286</v>
      </c>
      <c r="CR25" s="121">
        <v>64.672364672364665</v>
      </c>
      <c r="CS25" s="114">
        <v>35.310734463276845</v>
      </c>
      <c r="CT25" s="114">
        <v>32.432432432432428</v>
      </c>
      <c r="CU25" s="128">
        <v>71.875000000000043</v>
      </c>
      <c r="CV25" s="121">
        <v>40.056022408963607</v>
      </c>
      <c r="CW25" s="121">
        <v>39.543726235741445</v>
      </c>
      <c r="CX25" s="114">
        <v>74.315068493150676</v>
      </c>
      <c r="CY25" s="114">
        <v>39.805825242718491</v>
      </c>
      <c r="CZ25" s="128">
        <v>46.636771300448459</v>
      </c>
      <c r="DA25" s="121">
        <v>71.331058020477784</v>
      </c>
      <c r="DB25" s="121">
        <v>46.774193548387103</v>
      </c>
      <c r="DC25" s="114">
        <v>49.333333333333329</v>
      </c>
      <c r="DD25" s="114">
        <v>73.809523809523881</v>
      </c>
      <c r="DE25" s="128">
        <v>53.731343283582078</v>
      </c>
      <c r="DF25" s="121">
        <v>53.608247422680407</v>
      </c>
      <c r="DG25" s="121">
        <v>64.117647058823536</v>
      </c>
      <c r="DH25" s="114">
        <v>58.959537572254298</v>
      </c>
      <c r="DI25" s="114">
        <v>46.093749999999964</v>
      </c>
      <c r="DJ25" s="128">
        <v>67.605633802816826</v>
      </c>
      <c r="DK25" s="121">
        <v>56.657223796033989</v>
      </c>
      <c r="DL25" s="121">
        <v>55.038759689922472</v>
      </c>
      <c r="DM25" s="121">
        <v>70.833333333333357</v>
      </c>
      <c r="DN25" s="121">
        <v>57.704918032786892</v>
      </c>
      <c r="DO25" s="128">
        <v>52.968036529680383</v>
      </c>
      <c r="DP25" s="121">
        <v>66.187050359712259</v>
      </c>
      <c r="DQ25" s="121">
        <v>64.356435643564353</v>
      </c>
      <c r="DR25" s="121">
        <v>52.702702702702688</v>
      </c>
      <c r="DS25" s="121" t="s">
        <v>286</v>
      </c>
      <c r="DT25" s="128" t="s">
        <v>286</v>
      </c>
      <c r="DU25" s="131" t="s">
        <v>286</v>
      </c>
      <c r="DV25" s="131">
        <v>52.32558139534882</v>
      </c>
      <c r="DW25" s="114">
        <v>32.102272727272762</v>
      </c>
      <c r="DX25" s="131">
        <v>18.359375000000014</v>
      </c>
      <c r="DY25" s="128">
        <v>65.853658536585385</v>
      </c>
      <c r="DZ25" s="128">
        <v>30.985915492957748</v>
      </c>
      <c r="EA25" s="128">
        <v>30.152671755725198</v>
      </c>
      <c r="EB25" s="128">
        <v>60.975609756097619</v>
      </c>
      <c r="EC25" s="128">
        <v>40.259740259740248</v>
      </c>
      <c r="ED25" s="128">
        <v>47.058823529411768</v>
      </c>
      <c r="EE25" s="128">
        <v>59.374999999999979</v>
      </c>
      <c r="EF25" s="128">
        <v>47.368421052631597</v>
      </c>
      <c r="EG25" s="128">
        <v>39.732142857142819</v>
      </c>
      <c r="EH25" s="128" t="s">
        <v>286</v>
      </c>
      <c r="EI25" s="128" t="s">
        <v>286</v>
      </c>
      <c r="EJ25" s="128" t="s">
        <v>286</v>
      </c>
      <c r="EK25" s="128">
        <v>94.555873925501402</v>
      </c>
      <c r="EL25" s="121">
        <v>79.603399433427739</v>
      </c>
      <c r="EM25" s="121">
        <v>74.609375</v>
      </c>
      <c r="EN25" s="121">
        <v>94.444444444444457</v>
      </c>
      <c r="EO25" s="121">
        <v>80.845070422535187</v>
      </c>
      <c r="EP25" s="128">
        <v>81.954887218045101</v>
      </c>
      <c r="EQ25" s="121">
        <v>93.103448275862121</v>
      </c>
      <c r="ER25" s="121">
        <v>84.740259740259788</v>
      </c>
      <c r="ES25" s="121">
        <v>88.789237668161434</v>
      </c>
      <c r="ET25" s="121">
        <v>94.197952218430089</v>
      </c>
      <c r="EU25" s="128">
        <v>88.709677419354833</v>
      </c>
      <c r="EV25" s="121">
        <v>84.375000000000014</v>
      </c>
      <c r="EW25" s="121">
        <v>89.576547231270354</v>
      </c>
      <c r="EX25" s="121">
        <v>67.941176470588218</v>
      </c>
      <c r="EY25" s="121">
        <v>69.743589743589752</v>
      </c>
      <c r="EZ25" s="128">
        <v>92.61363636363636</v>
      </c>
      <c r="FA25" s="121">
        <v>76.836158192090366</v>
      </c>
      <c r="FB25" s="121">
        <v>66.796875000000043</v>
      </c>
      <c r="FC25" s="121">
        <v>94.501718213058467</v>
      </c>
      <c r="FD25" s="121">
        <v>72.394366197183061</v>
      </c>
      <c r="FE25" s="128">
        <v>80.608365019011472</v>
      </c>
      <c r="FF25" s="121">
        <v>90.526315789473657</v>
      </c>
      <c r="FG25" s="121">
        <v>79.08496732026147</v>
      </c>
      <c r="FH25" s="121">
        <v>79.638009049773814</v>
      </c>
      <c r="FI25" s="121">
        <v>94.035087719298275</v>
      </c>
      <c r="FJ25" s="128">
        <v>76.47058823529413</v>
      </c>
      <c r="FK25" s="121">
        <v>81.69642857142864</v>
      </c>
      <c r="FL25" s="121" t="s">
        <v>286</v>
      </c>
      <c r="FM25" s="121">
        <v>25.000000000000004</v>
      </c>
      <c r="FN25" s="121">
        <v>49.743589743589752</v>
      </c>
      <c r="FO25" s="128" t="s">
        <v>286</v>
      </c>
      <c r="FP25" s="121">
        <v>16.92789968652038</v>
      </c>
      <c r="FQ25" s="121">
        <v>48.333333333333321</v>
      </c>
      <c r="FR25" s="121" t="s">
        <v>286</v>
      </c>
      <c r="FS25" s="121">
        <v>16.158536585365844</v>
      </c>
      <c r="FT25" s="128">
        <v>47.081712062256791</v>
      </c>
      <c r="FU25" s="121" t="s">
        <v>286</v>
      </c>
      <c r="FV25" s="121">
        <v>15.438596491228076</v>
      </c>
      <c r="FW25" s="121">
        <v>39.908256880733973</v>
      </c>
      <c r="FX25" s="121" t="s">
        <v>286</v>
      </c>
      <c r="FY25" s="128">
        <v>14.950166112956827</v>
      </c>
      <c r="FZ25" s="121">
        <v>41.588785046728972</v>
      </c>
      <c r="GA25" s="121" t="s">
        <v>286</v>
      </c>
      <c r="GB25" s="121">
        <v>34.722222222222236</v>
      </c>
      <c r="GC25" s="121">
        <v>59.793814432989691</v>
      </c>
      <c r="GD25" s="128" t="s">
        <v>286</v>
      </c>
      <c r="GE25" s="121">
        <v>40.74074074074074</v>
      </c>
      <c r="GF25" s="121">
        <v>58.407079646017678</v>
      </c>
      <c r="GG25" s="121" t="s">
        <v>286</v>
      </c>
      <c r="GH25" s="121">
        <v>52.941176470588239</v>
      </c>
      <c r="GI25" s="128">
        <v>60.833333333333357</v>
      </c>
      <c r="GJ25" s="121" t="s">
        <v>286</v>
      </c>
      <c r="GK25" s="121">
        <v>56.818181818181827</v>
      </c>
      <c r="GL25" s="121">
        <v>54.761904761904766</v>
      </c>
      <c r="GM25" s="130" t="s">
        <v>286</v>
      </c>
      <c r="GN25" s="128">
        <v>40.909090909090907</v>
      </c>
      <c r="GO25" s="121">
        <v>48.31460674157303</v>
      </c>
      <c r="GP25" s="121" t="s">
        <v>286</v>
      </c>
      <c r="GQ25" s="121">
        <v>38.571428571428562</v>
      </c>
      <c r="GR25" s="121">
        <v>70.103092783505133</v>
      </c>
      <c r="GS25" s="128" t="s">
        <v>286</v>
      </c>
      <c r="GT25" s="121">
        <v>45.283018867924532</v>
      </c>
      <c r="GU25" s="121">
        <v>63.47826086956519</v>
      </c>
      <c r="GV25" s="121" t="s">
        <v>286</v>
      </c>
      <c r="GW25" s="121">
        <v>54</v>
      </c>
      <c r="GX25" s="128">
        <v>60.330578512396677</v>
      </c>
      <c r="GY25" s="128" t="s">
        <v>286</v>
      </c>
      <c r="GZ25" s="128">
        <v>54.545454545454554</v>
      </c>
      <c r="HA25" s="128">
        <v>66.6666666666667</v>
      </c>
      <c r="HB25" s="128" t="s">
        <v>286</v>
      </c>
      <c r="HC25" s="128">
        <v>52.272727272727266</v>
      </c>
      <c r="HD25" s="128">
        <v>53.93258426966289</v>
      </c>
      <c r="HE25" s="128" t="s">
        <v>286</v>
      </c>
      <c r="HF25" s="128">
        <v>26.562500000000007</v>
      </c>
      <c r="HG25" s="128">
        <v>63.829787234042556</v>
      </c>
      <c r="HH25" s="128" t="s">
        <v>286</v>
      </c>
      <c r="HI25" s="128">
        <v>39.622641509433961</v>
      </c>
      <c r="HJ25" s="128">
        <v>62.727272727272727</v>
      </c>
      <c r="HK25" s="128" t="s">
        <v>286</v>
      </c>
      <c r="HL25" s="121">
        <v>46.938775510204081</v>
      </c>
      <c r="HM25" s="121">
        <v>68.376068376068375</v>
      </c>
      <c r="HN25" s="121" t="s">
        <v>286</v>
      </c>
      <c r="HO25" s="121">
        <v>41.463414634146346</v>
      </c>
      <c r="HP25" s="128">
        <v>67.901234567901255</v>
      </c>
      <c r="HQ25" s="121" t="s">
        <v>286</v>
      </c>
      <c r="HR25" s="121">
        <v>19.999999999999996</v>
      </c>
      <c r="HS25" s="121">
        <v>57.142857142857153</v>
      </c>
      <c r="HT25" s="129" t="s">
        <v>286</v>
      </c>
      <c r="HU25" s="128">
        <v>39.393939393939405</v>
      </c>
      <c r="HV25" s="114">
        <v>32.978723404255334</v>
      </c>
      <c r="HW25" s="114" t="s">
        <v>286</v>
      </c>
      <c r="HX25" s="114">
        <v>53.846153846153854</v>
      </c>
      <c r="HY25" s="114">
        <v>40.178571428571431</v>
      </c>
      <c r="HZ25" s="114" t="s">
        <v>286</v>
      </c>
      <c r="IA25" s="114">
        <v>56.249999999999986</v>
      </c>
      <c r="IB25" s="114">
        <v>45.378151260504197</v>
      </c>
      <c r="IC25" s="114" t="s">
        <v>286</v>
      </c>
      <c r="ID25" s="114">
        <v>57.14285714285716</v>
      </c>
      <c r="IE25" s="114">
        <v>49.999999999999993</v>
      </c>
      <c r="IF25" s="114" t="s">
        <v>286</v>
      </c>
      <c r="IG25" s="114">
        <v>58.536585365853661</v>
      </c>
      <c r="IH25" s="114">
        <v>50</v>
      </c>
      <c r="II25" s="114" t="s">
        <v>286</v>
      </c>
      <c r="IJ25" s="114">
        <v>52.238805970149244</v>
      </c>
      <c r="IK25" s="114">
        <v>45.833333333333314</v>
      </c>
      <c r="IL25" s="114" t="s">
        <v>286</v>
      </c>
      <c r="IM25" s="114">
        <v>61.53846153846154</v>
      </c>
      <c r="IN25" s="114">
        <v>51.351351351351333</v>
      </c>
      <c r="IO25" s="114" t="s">
        <v>286</v>
      </c>
      <c r="IP25" s="114">
        <v>76.470588235294088</v>
      </c>
      <c r="IQ25" s="114">
        <v>60.504201680672253</v>
      </c>
      <c r="IR25" s="114" t="s">
        <v>286</v>
      </c>
      <c r="IS25" s="114">
        <v>60.465116279069761</v>
      </c>
      <c r="IT25" s="114">
        <v>63.095238095238095</v>
      </c>
      <c r="IU25" s="114" t="s">
        <v>286</v>
      </c>
      <c r="IV25" s="114">
        <v>67.441860465116278</v>
      </c>
      <c r="IW25" s="114">
        <v>60.674157303370784</v>
      </c>
      <c r="IX25" s="153" t="s">
        <v>1695</v>
      </c>
      <c r="IY25" s="153" t="s">
        <v>1696</v>
      </c>
      <c r="IZ25" s="153" t="s">
        <v>1695</v>
      </c>
      <c r="JA25" s="153" t="s">
        <v>1695</v>
      </c>
      <c r="JB25" s="153" t="s">
        <v>1695</v>
      </c>
      <c r="JC25" s="114" t="s">
        <v>286</v>
      </c>
      <c r="JD25" s="114" t="s">
        <v>286</v>
      </c>
      <c r="JE25" s="114" t="s">
        <v>286</v>
      </c>
      <c r="JF25" s="114" t="str">
        <f t="shared" ref="JF25:JO34" si="30">"--"</f>
        <v>--</v>
      </c>
      <c r="JG25" s="114" t="str">
        <f t="shared" si="30"/>
        <v>--</v>
      </c>
      <c r="JH25" s="114" t="str">
        <f t="shared" si="30"/>
        <v>--</v>
      </c>
      <c r="JI25" s="114" t="str">
        <f t="shared" si="30"/>
        <v>--</v>
      </c>
      <c r="JJ25" s="114" t="str">
        <f t="shared" si="30"/>
        <v>--</v>
      </c>
      <c r="JK25" s="114" t="str">
        <f t="shared" si="30"/>
        <v>--</v>
      </c>
      <c r="JL25" s="114" t="str">
        <f t="shared" si="30"/>
        <v>--</v>
      </c>
      <c r="JM25" s="114" t="str">
        <f t="shared" si="30"/>
        <v>--</v>
      </c>
      <c r="JN25" s="114" t="str">
        <f t="shared" si="30"/>
        <v>--</v>
      </c>
      <c r="JO25" s="114" t="str">
        <f t="shared" si="30"/>
        <v>--</v>
      </c>
      <c r="JP25" s="114" t="str">
        <f t="shared" ref="JP25:JY34" si="31">"--"</f>
        <v>--</v>
      </c>
      <c r="JQ25" s="114" t="str">
        <f t="shared" si="31"/>
        <v>--</v>
      </c>
      <c r="JR25" s="114" t="str">
        <f t="shared" si="31"/>
        <v>--</v>
      </c>
      <c r="JS25" s="114" t="str">
        <f t="shared" si="31"/>
        <v>--</v>
      </c>
      <c r="JT25" s="114" t="str">
        <f t="shared" si="31"/>
        <v>--</v>
      </c>
      <c r="JU25" s="114" t="str">
        <f t="shared" si="31"/>
        <v>--</v>
      </c>
      <c r="JV25" s="114" t="str">
        <f t="shared" si="31"/>
        <v>--</v>
      </c>
      <c r="JW25" s="114" t="str">
        <f t="shared" si="31"/>
        <v>--</v>
      </c>
      <c r="JX25" s="114" t="str">
        <f t="shared" si="31"/>
        <v>--</v>
      </c>
      <c r="JY25" s="114" t="str">
        <f t="shared" si="31"/>
        <v>--</v>
      </c>
      <c r="JZ25" s="114" t="str">
        <f t="shared" ref="JZ25:KI34" si="32">"--"</f>
        <v>--</v>
      </c>
      <c r="KA25" s="114" t="str">
        <f t="shared" si="32"/>
        <v>--</v>
      </c>
      <c r="KB25" s="114" t="str">
        <f t="shared" si="32"/>
        <v>--</v>
      </c>
      <c r="KC25" s="114" t="str">
        <f t="shared" si="32"/>
        <v>--</v>
      </c>
      <c r="KD25" s="114" t="str">
        <f t="shared" si="32"/>
        <v>--</v>
      </c>
      <c r="KE25" s="114" t="str">
        <f t="shared" si="32"/>
        <v>--</v>
      </c>
      <c r="KF25" s="114" t="str">
        <f t="shared" si="32"/>
        <v>--</v>
      </c>
      <c r="KG25" s="114" t="str">
        <f t="shared" si="32"/>
        <v>--</v>
      </c>
      <c r="KH25" s="114" t="str">
        <f t="shared" si="32"/>
        <v>--</v>
      </c>
      <c r="KI25" s="114" t="str">
        <f t="shared" si="32"/>
        <v>--</v>
      </c>
      <c r="KJ25" s="114" t="str">
        <f t="shared" ref="KJ25:KO34" si="33">"--"</f>
        <v>--</v>
      </c>
      <c r="KK25" s="114" t="str">
        <f t="shared" si="33"/>
        <v>--</v>
      </c>
      <c r="KL25" s="114" t="str">
        <f t="shared" si="33"/>
        <v>--</v>
      </c>
      <c r="KM25" s="114" t="str">
        <f t="shared" si="33"/>
        <v>--</v>
      </c>
      <c r="KN25" s="114" t="str">
        <f t="shared" si="33"/>
        <v>--</v>
      </c>
      <c r="KO25" s="114" t="str">
        <f t="shared" si="33"/>
        <v>--</v>
      </c>
      <c r="KP25" s="153" t="s">
        <v>1695</v>
      </c>
      <c r="KQ25" s="153" t="s">
        <v>1696</v>
      </c>
      <c r="KR25" s="153" t="s">
        <v>1695</v>
      </c>
      <c r="KS25" s="153" t="s">
        <v>1695</v>
      </c>
      <c r="KT25" s="153" t="s">
        <v>1695</v>
      </c>
      <c r="KU25" s="114" t="str">
        <f t="shared" si="26"/>
        <v>--</v>
      </c>
      <c r="KV25" s="114" t="str">
        <f t="shared" si="26"/>
        <v>--</v>
      </c>
      <c r="KW25" s="114" t="str">
        <f t="shared" si="26"/>
        <v>--</v>
      </c>
      <c r="KX25" s="114" t="str">
        <f t="shared" si="26"/>
        <v>--</v>
      </c>
      <c r="KY25" s="114" t="str">
        <f t="shared" si="26"/>
        <v>--</v>
      </c>
      <c r="KZ25" s="114" t="str">
        <f t="shared" ref="KZ25:LD34" si="34">"--"</f>
        <v>--</v>
      </c>
      <c r="LA25" s="114" t="str">
        <f t="shared" si="34"/>
        <v>--</v>
      </c>
      <c r="LB25" s="114" t="str">
        <f t="shared" si="34"/>
        <v>--</v>
      </c>
      <c r="LC25" s="114" t="str">
        <f t="shared" si="34"/>
        <v>--</v>
      </c>
      <c r="LD25" s="114" t="str">
        <f t="shared" si="34"/>
        <v>--</v>
      </c>
      <c r="LE25" s="219">
        <v>87.462686567164198</v>
      </c>
      <c r="LF25" s="219">
        <v>84.516129032257993</v>
      </c>
      <c r="LG25" s="219">
        <v>87.540983606557404</v>
      </c>
      <c r="LH25" s="219">
        <v>86.604361370716504</v>
      </c>
      <c r="LI25" s="219">
        <v>87.025316455696199</v>
      </c>
      <c r="LJ25" s="219">
        <v>87.713310580204805</v>
      </c>
      <c r="LK25" s="219">
        <v>72.455089820359305</v>
      </c>
      <c r="LL25" s="219">
        <v>70.9677419354839</v>
      </c>
      <c r="LM25" s="219">
        <v>70.819672131147598</v>
      </c>
      <c r="LN25" s="219">
        <v>74.143302180685396</v>
      </c>
      <c r="LO25" s="219">
        <v>73.417721518987307</v>
      </c>
      <c r="LP25" s="219">
        <v>74.061433447098906</v>
      </c>
      <c r="LQ25" s="219">
        <v>79.216867469879503</v>
      </c>
      <c r="LR25" s="219">
        <v>78.073089700996704</v>
      </c>
      <c r="LS25" s="219">
        <v>75.907590759075902</v>
      </c>
      <c r="LT25" s="219">
        <v>80.685358255451703</v>
      </c>
      <c r="LU25" s="219">
        <v>77.813504823151106</v>
      </c>
      <c r="LV25" s="219">
        <v>75.0902527075813</v>
      </c>
      <c r="LW25" s="219">
        <v>44.954128440367001</v>
      </c>
      <c r="LX25" s="219">
        <v>34.627831715210299</v>
      </c>
      <c r="LY25" s="219">
        <v>41.0596026490066</v>
      </c>
      <c r="LZ25" s="219">
        <v>60.747663551401899</v>
      </c>
      <c r="MA25" s="219">
        <v>57.234726688102903</v>
      </c>
      <c r="MB25" s="219">
        <v>52.877697841726601</v>
      </c>
      <c r="MC25" s="219">
        <v>84.684684684684697</v>
      </c>
      <c r="MD25" s="219">
        <v>84.838709677419402</v>
      </c>
      <c r="ME25" s="219">
        <v>79.537953795379494</v>
      </c>
      <c r="MF25" s="219">
        <v>86.9158878504672</v>
      </c>
      <c r="MG25" s="219">
        <v>89.710610932475902</v>
      </c>
      <c r="MH25" s="219">
        <v>80.935251798561197</v>
      </c>
      <c r="MI25" s="219">
        <v>77.313432835820905</v>
      </c>
      <c r="MJ25" s="219">
        <v>73.225806451612996</v>
      </c>
      <c r="MK25" s="219">
        <v>71.710526315789494</v>
      </c>
      <c r="ML25" s="219">
        <v>79.127725856697793</v>
      </c>
      <c r="MM25" s="219">
        <v>80.385852090032202</v>
      </c>
      <c r="MN25" s="219">
        <v>73.285198555956697</v>
      </c>
      <c r="MO25" s="128" t="str">
        <f t="shared" si="5"/>
        <v>--</v>
      </c>
      <c r="MP25" s="219">
        <v>12.416107382550299</v>
      </c>
      <c r="MQ25" s="219">
        <v>39.383561643835598</v>
      </c>
      <c r="MR25" s="128" t="str">
        <f t="shared" si="6"/>
        <v>--</v>
      </c>
      <c r="MS25" s="219">
        <v>9.8360655737704796</v>
      </c>
      <c r="MT25" s="219">
        <v>37.593984962405997</v>
      </c>
      <c r="MU25" s="128" t="str">
        <f t="shared" si="7"/>
        <v>--</v>
      </c>
      <c r="MV25" s="219">
        <v>52.7777777777778</v>
      </c>
      <c r="MW25" s="219">
        <v>50</v>
      </c>
      <c r="MX25" s="128" t="str">
        <f t="shared" si="8"/>
        <v>--</v>
      </c>
      <c r="MY25" s="219">
        <v>51.724137931034498</v>
      </c>
      <c r="MZ25" s="219">
        <v>50.505050505050498</v>
      </c>
      <c r="NA25" s="128" t="str">
        <f t="shared" si="9"/>
        <v>--</v>
      </c>
      <c r="NB25" s="219">
        <v>66.6666666666667</v>
      </c>
      <c r="NC25" s="219">
        <v>64.545454545454504</v>
      </c>
      <c r="ND25" s="128" t="str">
        <f t="shared" si="10"/>
        <v>--</v>
      </c>
      <c r="NE25" s="219">
        <v>58.620689655172399</v>
      </c>
      <c r="NF25" s="219">
        <v>62.626262626262601</v>
      </c>
      <c r="NG25" s="128" t="str">
        <f t="shared" si="11"/>
        <v>--</v>
      </c>
      <c r="NH25" s="219">
        <v>66.6666666666667</v>
      </c>
      <c r="NI25" s="219">
        <v>67.826086956521706</v>
      </c>
      <c r="NJ25" s="128" t="str">
        <f t="shared" si="12"/>
        <v>--</v>
      </c>
      <c r="NK25" s="219">
        <v>75.862068965517196</v>
      </c>
      <c r="NL25" s="219">
        <v>51.515151515151501</v>
      </c>
      <c r="NM25" s="220">
        <v>89.619377162629704</v>
      </c>
      <c r="NN25" s="220">
        <v>90.506329113924096</v>
      </c>
      <c r="NO25" s="220">
        <v>70.242214532871998</v>
      </c>
      <c r="NP25" s="220">
        <v>81.329113924050702</v>
      </c>
      <c r="NQ25" s="220">
        <v>76.491228070175396</v>
      </c>
      <c r="NR25" s="220">
        <v>81.469648562300307</v>
      </c>
      <c r="NS25" s="220">
        <v>68.421052631579002</v>
      </c>
      <c r="NT25" s="220">
        <v>80.769230769230802</v>
      </c>
      <c r="NU25" s="220">
        <v>89.752650176678401</v>
      </c>
      <c r="NV25" s="220">
        <v>92.307692307692307</v>
      </c>
      <c r="NW25" s="220">
        <v>86.6666666666667</v>
      </c>
      <c r="NX25" s="220">
        <v>89.808917197452203</v>
      </c>
      <c r="NY25" s="128" t="str">
        <f t="shared" ref="NY25:OF34" si="35">"--"</f>
        <v>--</v>
      </c>
      <c r="NZ25" s="128" t="str">
        <f t="shared" si="35"/>
        <v>--</v>
      </c>
      <c r="OA25" s="128" t="str">
        <f t="shared" si="35"/>
        <v>--</v>
      </c>
      <c r="OB25" s="128" t="str">
        <f t="shared" si="35"/>
        <v>--</v>
      </c>
      <c r="OC25" s="128" t="str">
        <f t="shared" si="35"/>
        <v>--</v>
      </c>
      <c r="OD25" s="128" t="str">
        <f t="shared" si="35"/>
        <v>--</v>
      </c>
      <c r="OE25" s="128" t="str">
        <f t="shared" si="35"/>
        <v>--</v>
      </c>
      <c r="OF25" s="128" t="str">
        <f t="shared" si="35"/>
        <v>--</v>
      </c>
      <c r="OG25" s="222">
        <v>48.771929824561397</v>
      </c>
      <c r="OH25" s="222">
        <v>43.975903614457799</v>
      </c>
      <c r="OI25" s="222">
        <v>36.6883116883117</v>
      </c>
      <c r="OJ25" s="222">
        <v>33.112582781457</v>
      </c>
      <c r="OK25" s="222">
        <v>59.615384615384599</v>
      </c>
      <c r="OL25" s="222">
        <v>52.8125</v>
      </c>
      <c r="OM25" s="222">
        <v>51.612903225806399</v>
      </c>
      <c r="ON25" s="222">
        <v>44.765342960288798</v>
      </c>
      <c r="OO25" s="114" t="s">
        <v>1695</v>
      </c>
      <c r="OP25" s="114" t="s">
        <v>1695</v>
      </c>
      <c r="OQ25" s="300">
        <v>78.521126760563405</v>
      </c>
      <c r="OR25" s="300">
        <v>67.964071856287433</v>
      </c>
      <c r="OS25" s="300">
        <v>67.419354838709708</v>
      </c>
      <c r="OT25" s="300">
        <v>64.093959731543649</v>
      </c>
      <c r="OU25" s="300">
        <v>87.419354838709666</v>
      </c>
      <c r="OV25" s="300">
        <v>70.807453416148988</v>
      </c>
      <c r="OW25" s="300">
        <v>71.79487179487181</v>
      </c>
      <c r="OX25" s="300">
        <v>67.142857142857238</v>
      </c>
      <c r="OZ25" s="380">
        <v>82.105263157894782</v>
      </c>
      <c r="PA25" s="381">
        <v>83.142857142857139</v>
      </c>
      <c r="PB25" s="381">
        <v>76.595744680851098</v>
      </c>
      <c r="PC25" s="381">
        <v>78.536585365853639</v>
      </c>
      <c r="PD25" s="380">
        <v>77.894736842105303</v>
      </c>
      <c r="PE25" s="381">
        <v>52.28571428571427</v>
      </c>
      <c r="PF25" s="381">
        <v>46.133333333333326</v>
      </c>
      <c r="PG25" s="381">
        <v>49.756097560975611</v>
      </c>
      <c r="PH25" s="380">
        <v>62.796833773087073</v>
      </c>
      <c r="PI25" s="381">
        <v>51.862464183381086</v>
      </c>
      <c r="PJ25" s="381">
        <v>41.978609625668433</v>
      </c>
      <c r="PK25" s="381">
        <v>44.390243902439039</v>
      </c>
      <c r="PL25" s="380">
        <v>93.157894736842053</v>
      </c>
      <c r="PM25" s="381">
        <v>90.571428571428584</v>
      </c>
      <c r="PN25" s="381">
        <v>83.466666666666669</v>
      </c>
      <c r="PO25" s="381">
        <v>81.951219512195124</v>
      </c>
      <c r="PP25" s="380">
        <v>88.250652741514358</v>
      </c>
      <c r="PQ25" s="381">
        <v>80.911680911680904</v>
      </c>
      <c r="PR25" s="381">
        <v>71.733333333333348</v>
      </c>
      <c r="PS25" s="381">
        <v>72.330097087378675</v>
      </c>
      <c r="PT25" s="378" t="str">
        <f t="shared" si="28"/>
        <v>--</v>
      </c>
      <c r="PU25" s="378" t="str">
        <f t="shared" si="28"/>
        <v>--</v>
      </c>
      <c r="PV25" s="381">
        <v>9.7087378640776709</v>
      </c>
      <c r="PW25" s="381">
        <v>40.116279069767444</v>
      </c>
      <c r="PX25" s="378" t="str">
        <f t="shared" si="15"/>
        <v>--</v>
      </c>
      <c r="PY25" s="378" t="str">
        <f t="shared" si="15"/>
        <v>--</v>
      </c>
      <c r="PZ25" s="381">
        <v>49.999999999999993</v>
      </c>
      <c r="QA25" s="381">
        <v>62.686567164179095</v>
      </c>
      <c r="QB25" s="378" t="str">
        <f t="shared" si="16"/>
        <v>--</v>
      </c>
      <c r="QC25" s="378" t="str">
        <f t="shared" si="16"/>
        <v>--</v>
      </c>
      <c r="QD25" s="381">
        <v>57.142857142857146</v>
      </c>
      <c r="QE25" s="381">
        <v>74.626865671641781</v>
      </c>
      <c r="QF25" s="378" t="str">
        <f t="shared" si="29"/>
        <v>--</v>
      </c>
      <c r="QG25" s="378" t="str">
        <f t="shared" si="29"/>
        <v>--</v>
      </c>
      <c r="QH25" s="381">
        <v>74.07407407407409</v>
      </c>
      <c r="QI25" s="381">
        <v>65.671641791044777</v>
      </c>
      <c r="QJ25" s="161" t="s">
        <v>2626</v>
      </c>
    </row>
    <row r="26" spans="1:452" ht="21" customHeight="1" x14ac:dyDescent="0.25">
      <c r="A26" s="114">
        <v>22</v>
      </c>
      <c r="B26" s="93" t="s">
        <v>22</v>
      </c>
      <c r="C26" s="126">
        <v>30.555555555555568</v>
      </c>
      <c r="D26" s="126">
        <v>23.115577889447238</v>
      </c>
      <c r="E26" s="126">
        <v>14.736842105263163</v>
      </c>
      <c r="F26" s="126">
        <v>36.708860759493689</v>
      </c>
      <c r="G26" s="126">
        <v>24.581005586592191</v>
      </c>
      <c r="H26" s="126">
        <v>23.021582733812949</v>
      </c>
      <c r="I26" s="126">
        <v>41.71779141104296</v>
      </c>
      <c r="J26" s="126">
        <v>38.150289017341031</v>
      </c>
      <c r="K26" s="126">
        <v>31.081081081081077</v>
      </c>
      <c r="L26" s="126">
        <v>43.703703703703709</v>
      </c>
      <c r="M26" s="128">
        <v>46.15384615384616</v>
      </c>
      <c r="N26" s="128">
        <v>41.269841269841272</v>
      </c>
      <c r="O26" s="128">
        <v>61.224489795918366</v>
      </c>
      <c r="P26" s="128">
        <v>46.153846153846153</v>
      </c>
      <c r="Q26" s="128">
        <v>54.838709677419352</v>
      </c>
      <c r="R26" s="128">
        <v>91.477272727272691</v>
      </c>
      <c r="S26" s="128">
        <v>81.683168316831726</v>
      </c>
      <c r="T26" s="128">
        <v>74.871794871794904</v>
      </c>
      <c r="U26" s="128">
        <v>89.171974522292942</v>
      </c>
      <c r="V26" s="128">
        <v>81.868131868131911</v>
      </c>
      <c r="W26" s="128">
        <v>82.638888888888857</v>
      </c>
      <c r="X26" s="128">
        <v>87.421383647798706</v>
      </c>
      <c r="Y26" s="128">
        <v>80.571428571428598</v>
      </c>
      <c r="Z26" s="128">
        <v>79.47019867549669</v>
      </c>
      <c r="AA26" s="128">
        <v>91.608391608391671</v>
      </c>
      <c r="AB26" s="132">
        <v>78.709677419354819</v>
      </c>
      <c r="AC26" s="132">
        <v>83.076923076923109</v>
      </c>
      <c r="AD26" s="132">
        <v>83.333333333333329</v>
      </c>
      <c r="AE26" s="132">
        <v>81.132075471698101</v>
      </c>
      <c r="AF26" s="128">
        <v>100</v>
      </c>
      <c r="AG26" s="126">
        <v>70.949720670391045</v>
      </c>
      <c r="AH26" s="126">
        <v>57.711442786069632</v>
      </c>
      <c r="AI26" s="133">
        <v>67.179487179487182</v>
      </c>
      <c r="AJ26" s="133">
        <v>78.709677419354819</v>
      </c>
      <c r="AK26" s="128">
        <v>63.73626373626373</v>
      </c>
      <c r="AL26" s="128">
        <v>58.741258741258733</v>
      </c>
      <c r="AM26" s="128">
        <v>72.500000000000071</v>
      </c>
      <c r="AN26" s="128">
        <v>65.714285714285708</v>
      </c>
      <c r="AO26" s="128">
        <v>68.666666666666686</v>
      </c>
      <c r="AP26" s="128">
        <v>70.000000000000028</v>
      </c>
      <c r="AQ26" s="128">
        <v>65.60509554140134</v>
      </c>
      <c r="AR26" s="128">
        <v>65.891472868217065</v>
      </c>
      <c r="AS26" s="128">
        <v>78</v>
      </c>
      <c r="AT26" s="128">
        <v>63.461538461538474</v>
      </c>
      <c r="AU26" s="128">
        <v>78.124999999999957</v>
      </c>
      <c r="AV26" s="128">
        <v>13.48314606741573</v>
      </c>
      <c r="AW26" s="128">
        <v>22.885572139303481</v>
      </c>
      <c r="AX26" s="132">
        <v>17.616580310880824</v>
      </c>
      <c r="AY26" s="132">
        <v>17.880794701986755</v>
      </c>
      <c r="AZ26" s="132">
        <v>20.441988950276251</v>
      </c>
      <c r="BA26" s="132">
        <v>12.587412587412588</v>
      </c>
      <c r="BB26" s="128">
        <v>17.333333333333336</v>
      </c>
      <c r="BC26" s="132">
        <v>18.965517241379303</v>
      </c>
      <c r="BD26" s="132">
        <v>15.231788079470194</v>
      </c>
      <c r="BE26" s="132">
        <v>13.846153846153847</v>
      </c>
      <c r="BF26" s="132">
        <v>19.354838709677409</v>
      </c>
      <c r="BG26" s="128">
        <v>16.279069767441865</v>
      </c>
      <c r="BH26" s="121">
        <v>12.244897959183675</v>
      </c>
      <c r="BI26" s="121">
        <v>27.450980392156858</v>
      </c>
      <c r="BJ26" s="121">
        <v>12.499999999999998</v>
      </c>
      <c r="BK26" s="121">
        <v>8.9887640449438191</v>
      </c>
      <c r="BL26" s="128">
        <v>14.925373134328364</v>
      </c>
      <c r="BM26" s="121">
        <v>7.7720207253886038</v>
      </c>
      <c r="BN26" s="114">
        <v>13.24503311258278</v>
      </c>
      <c r="BO26" s="114">
        <v>13.259668508287293</v>
      </c>
      <c r="BP26" s="114">
        <v>6.2937062937062951</v>
      </c>
      <c r="BQ26" s="128">
        <v>11.111111111111114</v>
      </c>
      <c r="BR26" s="121">
        <v>11.494252873563221</v>
      </c>
      <c r="BS26" s="121">
        <v>6.5789473684210558</v>
      </c>
      <c r="BT26" s="121">
        <v>7.6335877862595485</v>
      </c>
      <c r="BU26" s="128">
        <v>12.820512820512821</v>
      </c>
      <c r="BV26" s="121">
        <v>9.3750000000000036</v>
      </c>
      <c r="BW26" s="121">
        <v>6.1224489795918373</v>
      </c>
      <c r="BX26" s="121">
        <v>13.46153846153846</v>
      </c>
      <c r="BY26" s="128">
        <v>9.375</v>
      </c>
      <c r="BZ26" s="121">
        <v>73.142857142857139</v>
      </c>
      <c r="CA26" s="121">
        <v>73.631840796019944</v>
      </c>
      <c r="CB26" s="121">
        <v>77.083333333333343</v>
      </c>
      <c r="CC26" s="128">
        <v>68.589743589743591</v>
      </c>
      <c r="CD26" s="121">
        <v>71.823204419889464</v>
      </c>
      <c r="CE26" s="121">
        <v>77.304964539007102</v>
      </c>
      <c r="CF26" s="121">
        <v>76.923076923076948</v>
      </c>
      <c r="CG26" s="128">
        <v>66.85714285714289</v>
      </c>
      <c r="CH26" s="121">
        <v>77.483443708609286</v>
      </c>
      <c r="CI26" s="121">
        <v>72.727272727272734</v>
      </c>
      <c r="CJ26" s="121">
        <v>73.076923076923052</v>
      </c>
      <c r="CK26" s="121">
        <v>73.64341085271316</v>
      </c>
      <c r="CL26" s="121">
        <v>60.416666666666671</v>
      </c>
      <c r="CM26" s="121">
        <v>71.153846153846189</v>
      </c>
      <c r="CN26" s="121">
        <v>84.374999999999986</v>
      </c>
      <c r="CO26" s="121" t="s">
        <v>286</v>
      </c>
      <c r="CP26" s="128" t="s">
        <v>286</v>
      </c>
      <c r="CQ26" s="121" t="s">
        <v>286</v>
      </c>
      <c r="CR26" s="121">
        <v>51.612903225806434</v>
      </c>
      <c r="CS26" s="114">
        <v>36.464088397790064</v>
      </c>
      <c r="CT26" s="114">
        <v>34.042553191489375</v>
      </c>
      <c r="CU26" s="128">
        <v>61.783439490445865</v>
      </c>
      <c r="CV26" s="121">
        <v>36.000000000000021</v>
      </c>
      <c r="CW26" s="121">
        <v>44.736842105263172</v>
      </c>
      <c r="CX26" s="114">
        <v>57.575757575757599</v>
      </c>
      <c r="CY26" s="114">
        <v>32.258064516129025</v>
      </c>
      <c r="CZ26" s="128">
        <v>37.209302325581397</v>
      </c>
      <c r="DA26" s="121">
        <v>47.916666666666664</v>
      </c>
      <c r="DB26" s="121">
        <v>35.294117647058826</v>
      </c>
      <c r="DC26" s="114">
        <v>53.125000000000007</v>
      </c>
      <c r="DD26" s="114">
        <v>70.689655172413708</v>
      </c>
      <c r="DE26" s="128">
        <v>50.248756218905456</v>
      </c>
      <c r="DF26" s="121">
        <v>47.395833333333343</v>
      </c>
      <c r="DG26" s="121">
        <v>60.389610389610397</v>
      </c>
      <c r="DH26" s="114">
        <v>49.723756906077362</v>
      </c>
      <c r="DI26" s="114">
        <v>48.226950354609912</v>
      </c>
      <c r="DJ26" s="128">
        <v>66.225165562913887</v>
      </c>
      <c r="DK26" s="121">
        <v>55.999999999999993</v>
      </c>
      <c r="DL26" s="121">
        <v>49.664429530201332</v>
      </c>
      <c r="DM26" s="121">
        <v>49.599999999999987</v>
      </c>
      <c r="DN26" s="121">
        <v>51.35135135135134</v>
      </c>
      <c r="DO26" s="128">
        <v>49.600000000000016</v>
      </c>
      <c r="DP26" s="121">
        <v>48.888888888888886</v>
      </c>
      <c r="DQ26" s="121">
        <v>51.923076923076927</v>
      </c>
      <c r="DR26" s="121">
        <v>65.625</v>
      </c>
      <c r="DS26" s="121" t="s">
        <v>286</v>
      </c>
      <c r="DT26" s="128" t="s">
        <v>286</v>
      </c>
      <c r="DU26" s="131" t="s">
        <v>286</v>
      </c>
      <c r="DV26" s="131">
        <v>48.051948051948067</v>
      </c>
      <c r="DW26" s="114">
        <v>30.555555555555571</v>
      </c>
      <c r="DX26" s="131">
        <v>17.142857142857146</v>
      </c>
      <c r="DY26" s="128">
        <v>56.578947368421041</v>
      </c>
      <c r="DZ26" s="128">
        <v>28.901734104046252</v>
      </c>
      <c r="EA26" s="128">
        <v>30.263157894736846</v>
      </c>
      <c r="EB26" s="128">
        <v>49.230769230769248</v>
      </c>
      <c r="EC26" s="128">
        <v>33.986928104575178</v>
      </c>
      <c r="ED26" s="128">
        <v>35.937500000000007</v>
      </c>
      <c r="EE26" s="128">
        <v>34.042553191489354</v>
      </c>
      <c r="EF26" s="128">
        <v>36.53846153846154</v>
      </c>
      <c r="EG26" s="128">
        <v>62.5</v>
      </c>
      <c r="EH26" s="128" t="s">
        <v>286</v>
      </c>
      <c r="EI26" s="128" t="s">
        <v>286</v>
      </c>
      <c r="EJ26" s="128" t="s">
        <v>286</v>
      </c>
      <c r="EK26" s="128">
        <v>88.888888888888928</v>
      </c>
      <c r="EL26" s="121">
        <v>78.770949720670387</v>
      </c>
      <c r="EM26" s="121">
        <v>83.571428571428584</v>
      </c>
      <c r="EN26" s="121">
        <v>91.082802547770669</v>
      </c>
      <c r="EO26" s="121">
        <v>81.034482758620712</v>
      </c>
      <c r="EP26" s="128">
        <v>86.184210526315795</v>
      </c>
      <c r="EQ26" s="121">
        <v>89.393939393939391</v>
      </c>
      <c r="ER26" s="121">
        <v>84.076433121019107</v>
      </c>
      <c r="ES26" s="121">
        <v>86.046511627907023</v>
      </c>
      <c r="ET26" s="121">
        <v>85.416666666666671</v>
      </c>
      <c r="EU26" s="128">
        <v>84.615384615384599</v>
      </c>
      <c r="EV26" s="121">
        <v>90.625</v>
      </c>
      <c r="EW26" s="121">
        <v>87.078651685393297</v>
      </c>
      <c r="EX26" s="121">
        <v>66.169154228855788</v>
      </c>
      <c r="EY26" s="121">
        <v>66.145833333333343</v>
      </c>
      <c r="EZ26" s="128">
        <v>87.741935483871018</v>
      </c>
      <c r="FA26" s="121">
        <v>72.928176795580129</v>
      </c>
      <c r="FB26" s="121">
        <v>74.468085106383015</v>
      </c>
      <c r="FC26" s="121">
        <v>89.808917197452246</v>
      </c>
      <c r="FD26" s="121">
        <v>73.14285714285711</v>
      </c>
      <c r="FE26" s="128">
        <v>80.132450331125895</v>
      </c>
      <c r="FF26" s="121">
        <v>91.603053435114504</v>
      </c>
      <c r="FG26" s="121">
        <v>75.324675324675283</v>
      </c>
      <c r="FH26" s="121">
        <v>70.54263565891479</v>
      </c>
      <c r="FI26" s="121">
        <v>89.361702127659584</v>
      </c>
      <c r="FJ26" s="128">
        <v>72.54901960784315</v>
      </c>
      <c r="FK26" s="121">
        <v>81.25</v>
      </c>
      <c r="FL26" s="121" t="s">
        <v>286</v>
      </c>
      <c r="FM26" s="121">
        <v>22.164948453608254</v>
      </c>
      <c r="FN26" s="121">
        <v>44.680851063829806</v>
      </c>
      <c r="FO26" s="128" t="s">
        <v>286</v>
      </c>
      <c r="FP26" s="121">
        <v>19.186046511627911</v>
      </c>
      <c r="FQ26" s="121">
        <v>59.259259259259252</v>
      </c>
      <c r="FR26" s="121" t="s">
        <v>286</v>
      </c>
      <c r="FS26" s="121">
        <v>17.073170731707322</v>
      </c>
      <c r="FT26" s="128">
        <v>52.380952380952365</v>
      </c>
      <c r="FU26" s="121" t="s">
        <v>286</v>
      </c>
      <c r="FV26" s="121">
        <v>21.56862745098039</v>
      </c>
      <c r="FW26" s="121">
        <v>50.793650793650777</v>
      </c>
      <c r="FX26" s="121" t="s">
        <v>286</v>
      </c>
      <c r="FY26" s="128">
        <v>27.450980392156858</v>
      </c>
      <c r="FZ26" s="121">
        <v>59.375</v>
      </c>
      <c r="GA26" s="121" t="s">
        <v>286</v>
      </c>
      <c r="GB26" s="121">
        <v>44.1860465116279</v>
      </c>
      <c r="GC26" s="121">
        <v>44.047619047619051</v>
      </c>
      <c r="GD26" s="128" t="s">
        <v>286</v>
      </c>
      <c r="GE26" s="121">
        <v>42.424242424242422</v>
      </c>
      <c r="GF26" s="121">
        <v>55.696202531645575</v>
      </c>
      <c r="GG26" s="121" t="s">
        <v>286</v>
      </c>
      <c r="GH26" s="121">
        <v>46.428571428571416</v>
      </c>
      <c r="GI26" s="128">
        <v>55.844155844155857</v>
      </c>
      <c r="GJ26" s="121" t="s">
        <v>286</v>
      </c>
      <c r="GK26" s="121">
        <v>40.625</v>
      </c>
      <c r="GL26" s="121">
        <v>43.750000000000014</v>
      </c>
      <c r="GM26" s="130" t="s">
        <v>286</v>
      </c>
      <c r="GN26" s="128">
        <v>35.714285714285722</v>
      </c>
      <c r="GO26" s="121">
        <v>42.10526315789474</v>
      </c>
      <c r="GP26" s="121" t="s">
        <v>286</v>
      </c>
      <c r="GQ26" s="121">
        <v>58.139534883720927</v>
      </c>
      <c r="GR26" s="121">
        <v>58.333333333333343</v>
      </c>
      <c r="GS26" s="128" t="s">
        <v>286</v>
      </c>
      <c r="GT26" s="121">
        <v>36.363636363636374</v>
      </c>
      <c r="GU26" s="121">
        <v>65.822784810126578</v>
      </c>
      <c r="GV26" s="121" t="s">
        <v>286</v>
      </c>
      <c r="GW26" s="121">
        <v>40.740740740740733</v>
      </c>
      <c r="GX26" s="128">
        <v>71.428571428571402</v>
      </c>
      <c r="GY26" s="128" t="s">
        <v>286</v>
      </c>
      <c r="GZ26" s="128">
        <v>43.75</v>
      </c>
      <c r="HA26" s="128">
        <v>65.079365079365076</v>
      </c>
      <c r="HB26" s="128" t="s">
        <v>286</v>
      </c>
      <c r="HC26" s="128">
        <v>42.857142857142861</v>
      </c>
      <c r="HD26" s="128">
        <v>63.157894736842096</v>
      </c>
      <c r="HE26" s="128" t="s">
        <v>286</v>
      </c>
      <c r="HF26" s="128">
        <v>35.714285714285708</v>
      </c>
      <c r="HG26" s="128">
        <v>62.195121951219527</v>
      </c>
      <c r="HH26" s="128" t="s">
        <v>286</v>
      </c>
      <c r="HI26" s="128">
        <v>43.749999999999993</v>
      </c>
      <c r="HJ26" s="128">
        <v>81.818181818181841</v>
      </c>
      <c r="HK26" s="128" t="s">
        <v>286</v>
      </c>
      <c r="HL26" s="121">
        <v>22.222222222222225</v>
      </c>
      <c r="HM26" s="121">
        <v>72.368421052631589</v>
      </c>
      <c r="HN26" s="121" t="s">
        <v>286</v>
      </c>
      <c r="HO26" s="121">
        <v>41.93548387096773</v>
      </c>
      <c r="HP26" s="128">
        <v>51.612903225806448</v>
      </c>
      <c r="HQ26" s="121" t="s">
        <v>286</v>
      </c>
      <c r="HR26" s="121">
        <v>57.142857142857153</v>
      </c>
      <c r="HS26" s="121">
        <v>66.666666666666671</v>
      </c>
      <c r="HT26" s="129" t="s">
        <v>286</v>
      </c>
      <c r="HU26" s="128">
        <v>58.13953488372092</v>
      </c>
      <c r="HV26" s="114">
        <v>46.341463414634156</v>
      </c>
      <c r="HW26" s="114" t="s">
        <v>286</v>
      </c>
      <c r="HX26" s="114">
        <v>63.636363636363626</v>
      </c>
      <c r="HY26" s="114">
        <v>37.179487179487168</v>
      </c>
      <c r="HZ26" s="114" t="s">
        <v>286</v>
      </c>
      <c r="IA26" s="114">
        <v>60.71428571428573</v>
      </c>
      <c r="IB26" s="114">
        <v>43.421052631578938</v>
      </c>
      <c r="IC26" s="114" t="s">
        <v>286</v>
      </c>
      <c r="ID26" s="114">
        <v>74.193548387096769</v>
      </c>
      <c r="IE26" s="114">
        <v>37.096774193548384</v>
      </c>
      <c r="IF26" s="114" t="s">
        <v>286</v>
      </c>
      <c r="IG26" s="114">
        <v>35.714285714285722</v>
      </c>
      <c r="IH26" s="114">
        <v>42.10526315789474</v>
      </c>
      <c r="II26" s="114" t="s">
        <v>286</v>
      </c>
      <c r="IJ26" s="114">
        <v>64.285714285714278</v>
      </c>
      <c r="IK26" s="114">
        <v>51.807228915662655</v>
      </c>
      <c r="IL26" s="114" t="s">
        <v>286</v>
      </c>
      <c r="IM26" s="114">
        <v>75.757575757575765</v>
      </c>
      <c r="IN26" s="114">
        <v>50</v>
      </c>
      <c r="IO26" s="114" t="s">
        <v>286</v>
      </c>
      <c r="IP26" s="114">
        <v>71.428571428571416</v>
      </c>
      <c r="IQ26" s="114">
        <v>50.000000000000021</v>
      </c>
      <c r="IR26" s="114" t="s">
        <v>286</v>
      </c>
      <c r="IS26" s="114">
        <v>85.714285714285722</v>
      </c>
      <c r="IT26" s="114">
        <v>49.999999999999993</v>
      </c>
      <c r="IU26" s="114" t="s">
        <v>286</v>
      </c>
      <c r="IV26" s="114">
        <v>53.846153846153847</v>
      </c>
      <c r="IW26" s="114">
        <v>52.631578947368418</v>
      </c>
      <c r="IX26" s="153" t="s">
        <v>1694</v>
      </c>
      <c r="IY26" s="153" t="s">
        <v>1693</v>
      </c>
      <c r="IZ26" s="153" t="s">
        <v>1693</v>
      </c>
      <c r="JA26" s="153" t="s">
        <v>1693</v>
      </c>
      <c r="JB26" s="153" t="s">
        <v>1693</v>
      </c>
      <c r="JC26" s="114" t="s">
        <v>286</v>
      </c>
      <c r="JD26" s="114" t="s">
        <v>286</v>
      </c>
      <c r="JE26" s="114" t="s">
        <v>286</v>
      </c>
      <c r="JF26" s="114" t="str">
        <f t="shared" si="30"/>
        <v>--</v>
      </c>
      <c r="JG26" s="114" t="str">
        <f t="shared" si="30"/>
        <v>--</v>
      </c>
      <c r="JH26" s="114" t="str">
        <f t="shared" si="30"/>
        <v>--</v>
      </c>
      <c r="JI26" s="114" t="str">
        <f t="shared" si="30"/>
        <v>--</v>
      </c>
      <c r="JJ26" s="114" t="str">
        <f t="shared" si="30"/>
        <v>--</v>
      </c>
      <c r="JK26" s="114" t="str">
        <f t="shared" si="30"/>
        <v>--</v>
      </c>
      <c r="JL26" s="114" t="str">
        <f t="shared" si="30"/>
        <v>--</v>
      </c>
      <c r="JM26" s="114" t="str">
        <f t="shared" si="30"/>
        <v>--</v>
      </c>
      <c r="JN26" s="114" t="str">
        <f t="shared" si="30"/>
        <v>--</v>
      </c>
      <c r="JO26" s="114" t="str">
        <f t="shared" si="30"/>
        <v>--</v>
      </c>
      <c r="JP26" s="114" t="str">
        <f t="shared" si="31"/>
        <v>--</v>
      </c>
      <c r="JQ26" s="114" t="str">
        <f t="shared" si="31"/>
        <v>--</v>
      </c>
      <c r="JR26" s="114" t="str">
        <f t="shared" si="31"/>
        <v>--</v>
      </c>
      <c r="JS26" s="114" t="str">
        <f t="shared" si="31"/>
        <v>--</v>
      </c>
      <c r="JT26" s="114" t="str">
        <f t="shared" si="31"/>
        <v>--</v>
      </c>
      <c r="JU26" s="114" t="str">
        <f t="shared" si="31"/>
        <v>--</v>
      </c>
      <c r="JV26" s="114" t="str">
        <f t="shared" si="31"/>
        <v>--</v>
      </c>
      <c r="JW26" s="114" t="str">
        <f t="shared" si="31"/>
        <v>--</v>
      </c>
      <c r="JX26" s="114" t="str">
        <f t="shared" si="31"/>
        <v>--</v>
      </c>
      <c r="JY26" s="114" t="str">
        <f t="shared" si="31"/>
        <v>--</v>
      </c>
      <c r="JZ26" s="114" t="str">
        <f t="shared" si="32"/>
        <v>--</v>
      </c>
      <c r="KA26" s="114" t="str">
        <f t="shared" si="32"/>
        <v>--</v>
      </c>
      <c r="KB26" s="114" t="str">
        <f t="shared" si="32"/>
        <v>--</v>
      </c>
      <c r="KC26" s="114" t="str">
        <f t="shared" si="32"/>
        <v>--</v>
      </c>
      <c r="KD26" s="114" t="str">
        <f t="shared" si="32"/>
        <v>--</v>
      </c>
      <c r="KE26" s="114" t="str">
        <f t="shared" si="32"/>
        <v>--</v>
      </c>
      <c r="KF26" s="114" t="str">
        <f t="shared" si="32"/>
        <v>--</v>
      </c>
      <c r="KG26" s="114" t="str">
        <f t="shared" si="32"/>
        <v>--</v>
      </c>
      <c r="KH26" s="114" t="str">
        <f t="shared" si="32"/>
        <v>--</v>
      </c>
      <c r="KI26" s="114" t="str">
        <f t="shared" si="32"/>
        <v>--</v>
      </c>
      <c r="KJ26" s="114" t="str">
        <f t="shared" si="33"/>
        <v>--</v>
      </c>
      <c r="KK26" s="114" t="str">
        <f t="shared" si="33"/>
        <v>--</v>
      </c>
      <c r="KL26" s="114" t="str">
        <f t="shared" si="33"/>
        <v>--</v>
      </c>
      <c r="KM26" s="114" t="str">
        <f t="shared" si="33"/>
        <v>--</v>
      </c>
      <c r="KN26" s="114" t="str">
        <f t="shared" si="33"/>
        <v>--</v>
      </c>
      <c r="KO26" s="114" t="str">
        <f t="shared" si="33"/>
        <v>--</v>
      </c>
      <c r="KP26" s="153" t="s">
        <v>1694</v>
      </c>
      <c r="KQ26" s="153" t="s">
        <v>1693</v>
      </c>
      <c r="KR26" s="153" t="s">
        <v>1693</v>
      </c>
      <c r="KS26" s="153" t="s">
        <v>1693</v>
      </c>
      <c r="KT26" s="153" t="s">
        <v>1693</v>
      </c>
      <c r="KU26" s="114" t="str">
        <f t="shared" si="26"/>
        <v>--</v>
      </c>
      <c r="KV26" s="114" t="str">
        <f t="shared" si="26"/>
        <v>--</v>
      </c>
      <c r="KW26" s="114" t="str">
        <f t="shared" si="26"/>
        <v>--</v>
      </c>
      <c r="KX26" s="114" t="str">
        <f t="shared" si="26"/>
        <v>--</v>
      </c>
      <c r="KY26" s="114" t="str">
        <f t="shared" si="26"/>
        <v>--</v>
      </c>
      <c r="KZ26" s="114" t="str">
        <f t="shared" si="34"/>
        <v>--</v>
      </c>
      <c r="LA26" s="114" t="str">
        <f t="shared" si="34"/>
        <v>--</v>
      </c>
      <c r="LB26" s="114" t="str">
        <f t="shared" si="34"/>
        <v>--</v>
      </c>
      <c r="LC26" s="114" t="str">
        <f t="shared" si="34"/>
        <v>--</v>
      </c>
      <c r="LD26" s="114" t="str">
        <f t="shared" si="34"/>
        <v>--</v>
      </c>
      <c r="LE26" s="219">
        <v>88.135593220339004</v>
      </c>
      <c r="LF26" s="219">
        <v>85.211267605633793</v>
      </c>
      <c r="LG26" s="219">
        <v>81.355932203389798</v>
      </c>
      <c r="LH26" s="219">
        <v>85.714285714285694</v>
      </c>
      <c r="LI26" s="219">
        <v>81.308411214953296</v>
      </c>
      <c r="LJ26" s="219">
        <v>83.3333333333333</v>
      </c>
      <c r="LK26" s="219">
        <v>65.254237288135599</v>
      </c>
      <c r="LL26" s="219">
        <v>62.937062937062898</v>
      </c>
      <c r="LM26" s="219">
        <v>67.241379310344897</v>
      </c>
      <c r="LN26" s="219">
        <v>74.285714285714306</v>
      </c>
      <c r="LO26" s="219">
        <v>71.962616822429894</v>
      </c>
      <c r="LP26" s="219">
        <v>68.421052631578902</v>
      </c>
      <c r="LQ26" s="219">
        <v>75</v>
      </c>
      <c r="LR26" s="219">
        <v>71.223021582733907</v>
      </c>
      <c r="LS26" s="219">
        <v>81.034482758620697</v>
      </c>
      <c r="LT26" s="219">
        <v>78.846153846153797</v>
      </c>
      <c r="LU26" s="219">
        <v>76.851851851851805</v>
      </c>
      <c r="LV26" s="219">
        <v>72.321428571428498</v>
      </c>
      <c r="LW26" s="219">
        <v>46.086956521739097</v>
      </c>
      <c r="LX26" s="219">
        <v>38.571428571428598</v>
      </c>
      <c r="LY26" s="219">
        <v>41.0256410256411</v>
      </c>
      <c r="LZ26" s="219">
        <v>42.307692307692299</v>
      </c>
      <c r="MA26" s="219">
        <v>47.2222222222222</v>
      </c>
      <c r="MB26" s="219">
        <v>35.398230088495602</v>
      </c>
      <c r="MC26" s="219">
        <v>83.620689655172399</v>
      </c>
      <c r="MD26" s="219">
        <v>78.417266187050302</v>
      </c>
      <c r="ME26" s="219">
        <v>82.051282051282101</v>
      </c>
      <c r="MF26" s="219">
        <v>85.576923076923094</v>
      </c>
      <c r="MG26" s="219">
        <v>82.407407407407405</v>
      </c>
      <c r="MH26" s="219">
        <v>76.991150442477903</v>
      </c>
      <c r="MI26" s="219">
        <v>68.103448275862107</v>
      </c>
      <c r="MJ26" s="219">
        <v>68.345323741007206</v>
      </c>
      <c r="MK26" s="219">
        <v>66.6666666666667</v>
      </c>
      <c r="ML26" s="219">
        <v>75.961538461538396</v>
      </c>
      <c r="MM26" s="219">
        <v>69.4444444444445</v>
      </c>
      <c r="MN26" s="219">
        <v>67.256637168141594</v>
      </c>
      <c r="MO26" s="128" t="str">
        <f t="shared" si="5"/>
        <v>--</v>
      </c>
      <c r="MP26" s="219">
        <v>17.647058823529399</v>
      </c>
      <c r="MQ26" s="219">
        <v>58.715596330275197</v>
      </c>
      <c r="MR26" s="128" t="str">
        <f t="shared" si="6"/>
        <v>--</v>
      </c>
      <c r="MS26" s="219">
        <v>11.1111111111111</v>
      </c>
      <c r="MT26" s="219">
        <v>36.036036036036002</v>
      </c>
      <c r="MU26" s="128" t="str">
        <f t="shared" si="7"/>
        <v>--</v>
      </c>
      <c r="MV26" s="219">
        <v>40.909090909090899</v>
      </c>
      <c r="MW26" s="219">
        <v>45.3125</v>
      </c>
      <c r="MX26" s="128" t="str">
        <f t="shared" si="8"/>
        <v>--</v>
      </c>
      <c r="MY26" s="219">
        <v>36.363636363636402</v>
      </c>
      <c r="MZ26" s="219">
        <v>65</v>
      </c>
      <c r="NA26" s="128" t="str">
        <f t="shared" si="9"/>
        <v>--</v>
      </c>
      <c r="NB26" s="219">
        <v>71.428571428571402</v>
      </c>
      <c r="NC26" s="219">
        <v>65.625</v>
      </c>
      <c r="ND26" s="128" t="str">
        <f t="shared" si="10"/>
        <v>--</v>
      </c>
      <c r="NE26" s="219">
        <v>36.363636363636402</v>
      </c>
      <c r="NF26" s="219">
        <v>67.5</v>
      </c>
      <c r="NG26" s="128" t="str">
        <f t="shared" si="11"/>
        <v>--</v>
      </c>
      <c r="NH26" s="219">
        <v>68.181818181818201</v>
      </c>
      <c r="NI26" s="219">
        <v>68.75</v>
      </c>
      <c r="NJ26" s="128" t="str">
        <f t="shared" si="12"/>
        <v>--</v>
      </c>
      <c r="NK26" s="219">
        <v>45.454545454545503</v>
      </c>
      <c r="NL26" s="219">
        <v>66.6666666666667</v>
      </c>
      <c r="NM26" s="220">
        <v>95.081967213114794</v>
      </c>
      <c r="NN26" s="220">
        <v>91.6666666666667</v>
      </c>
      <c r="NO26" s="220">
        <v>74.590163934426201</v>
      </c>
      <c r="NP26" s="220">
        <v>74.074074074074105</v>
      </c>
      <c r="NQ26" s="220">
        <v>74.789915966386502</v>
      </c>
      <c r="NR26" s="220">
        <v>73.8317757009346</v>
      </c>
      <c r="NS26" s="220">
        <v>59.663865546218503</v>
      </c>
      <c r="NT26" s="220">
        <v>61.682242990654203</v>
      </c>
      <c r="NU26" s="220">
        <v>90.677966101694906</v>
      </c>
      <c r="NV26" s="220">
        <v>89.719626168224295</v>
      </c>
      <c r="NW26" s="220">
        <v>84.745762711864401</v>
      </c>
      <c r="NX26" s="220">
        <v>82.242990654205599</v>
      </c>
      <c r="NY26" s="128" t="str">
        <f t="shared" si="35"/>
        <v>--</v>
      </c>
      <c r="NZ26" s="128" t="str">
        <f t="shared" si="35"/>
        <v>--</v>
      </c>
      <c r="OA26" s="128" t="str">
        <f t="shared" si="35"/>
        <v>--</v>
      </c>
      <c r="OB26" s="128" t="str">
        <f t="shared" si="35"/>
        <v>--</v>
      </c>
      <c r="OC26" s="128" t="str">
        <f t="shared" si="35"/>
        <v>--</v>
      </c>
      <c r="OD26" s="128" t="str">
        <f t="shared" si="35"/>
        <v>--</v>
      </c>
      <c r="OE26" s="128" t="str">
        <f t="shared" si="35"/>
        <v>--</v>
      </c>
      <c r="OF26" s="128" t="str">
        <f t="shared" si="35"/>
        <v>--</v>
      </c>
      <c r="OG26" s="222">
        <v>50.427350427350397</v>
      </c>
      <c r="OH26" s="222">
        <v>38.260869565217398</v>
      </c>
      <c r="OI26" s="222">
        <v>35.251798561151098</v>
      </c>
      <c r="OJ26" s="222">
        <v>38.461538461538503</v>
      </c>
      <c r="OK26" s="222">
        <v>46.6666666666667</v>
      </c>
      <c r="OL26" s="222">
        <v>40.384615384615401</v>
      </c>
      <c r="OM26" s="222">
        <v>45.370370370370402</v>
      </c>
      <c r="ON26" s="222">
        <v>34.513274336283203</v>
      </c>
      <c r="OO26" s="114" t="s">
        <v>1694</v>
      </c>
      <c r="OP26" s="114" t="s">
        <v>1693</v>
      </c>
      <c r="OQ26" s="300">
        <v>62.809917355371887</v>
      </c>
      <c r="OR26" s="300">
        <v>53.448275862068968</v>
      </c>
      <c r="OS26" s="300">
        <v>55.244755244755254</v>
      </c>
      <c r="OT26" s="300">
        <v>47.413793103448278</v>
      </c>
      <c r="OU26" s="300">
        <v>62.962962962962969</v>
      </c>
      <c r="OV26" s="300">
        <v>63.809523809523832</v>
      </c>
      <c r="OW26" s="300">
        <v>65.740740740740748</v>
      </c>
      <c r="OX26" s="300">
        <v>61.946902654867259</v>
      </c>
      <c r="OZ26" s="380">
        <v>72.115384615384627</v>
      </c>
      <c r="PA26" s="381">
        <v>74.166666666666671</v>
      </c>
      <c r="PB26" s="381">
        <v>76.315789473684205</v>
      </c>
      <c r="PC26" s="381">
        <v>66.019417475728162</v>
      </c>
      <c r="PD26" s="380">
        <v>75.238095238095255</v>
      </c>
      <c r="PE26" s="381">
        <v>46.666666666666664</v>
      </c>
      <c r="PF26" s="381">
        <v>43.859649122807014</v>
      </c>
      <c r="PG26" s="381">
        <v>33.980582524271838</v>
      </c>
      <c r="PH26" s="380">
        <v>54.285714285714299</v>
      </c>
      <c r="PI26" s="381">
        <v>41.666666666666686</v>
      </c>
      <c r="PJ26" s="381">
        <v>30.701754385964911</v>
      </c>
      <c r="PK26" s="381">
        <v>29.126213592233011</v>
      </c>
      <c r="PL26" s="380">
        <v>89.320388349514531</v>
      </c>
      <c r="PM26" s="381">
        <v>80</v>
      </c>
      <c r="PN26" s="381">
        <v>80.70175438596489</v>
      </c>
      <c r="PO26" s="381">
        <v>77.669902912621382</v>
      </c>
      <c r="PP26" s="380">
        <v>81.904761904761926</v>
      </c>
      <c r="PQ26" s="381">
        <v>73.3333333333334</v>
      </c>
      <c r="PR26" s="381">
        <v>71.052631578947398</v>
      </c>
      <c r="PS26" s="381">
        <v>67.961165048543663</v>
      </c>
      <c r="PT26" s="378" t="str">
        <f t="shared" si="28"/>
        <v>--</v>
      </c>
      <c r="PU26" s="378" t="str">
        <f t="shared" si="28"/>
        <v>--</v>
      </c>
      <c r="PV26" s="381">
        <v>17.543859649122805</v>
      </c>
      <c r="PW26" s="381">
        <v>47.422680412371136</v>
      </c>
      <c r="PX26" s="378" t="str">
        <f t="shared" si="15"/>
        <v>--</v>
      </c>
      <c r="PY26" s="378" t="str">
        <f t="shared" si="15"/>
        <v>--</v>
      </c>
      <c r="PZ26" s="381">
        <v>38.888888888888886</v>
      </c>
      <c r="QA26" s="381">
        <v>63.043478260869584</v>
      </c>
      <c r="QB26" s="378" t="str">
        <f t="shared" si="16"/>
        <v>--</v>
      </c>
      <c r="QC26" s="378" t="str">
        <f t="shared" si="16"/>
        <v>--</v>
      </c>
      <c r="QD26" s="381">
        <v>38.888888888888886</v>
      </c>
      <c r="QE26" s="381">
        <v>69.565217391304358</v>
      </c>
      <c r="QF26" s="378" t="str">
        <f t="shared" si="29"/>
        <v>--</v>
      </c>
      <c r="QG26" s="378" t="str">
        <f t="shared" si="29"/>
        <v>--</v>
      </c>
      <c r="QH26" s="381">
        <v>63.157894736842103</v>
      </c>
      <c r="QI26" s="381">
        <v>69.565217391304358</v>
      </c>
      <c r="QJ26" s="161" t="s">
        <v>1694</v>
      </c>
    </row>
    <row r="27" spans="1:452" x14ac:dyDescent="0.25">
      <c r="A27" s="114">
        <v>23</v>
      </c>
      <c r="B27" s="93" t="s">
        <v>23</v>
      </c>
      <c r="C27" s="126">
        <v>44.796380090497742</v>
      </c>
      <c r="D27" s="126">
        <v>24.701195219123502</v>
      </c>
      <c r="E27" s="126">
        <v>30.092592592592599</v>
      </c>
      <c r="F27" s="126">
        <v>42.857142857142868</v>
      </c>
      <c r="G27" s="126">
        <v>45.505617977528082</v>
      </c>
      <c r="H27" s="126">
        <v>36.309523809523796</v>
      </c>
      <c r="I27" s="126">
        <v>44.897959183673471</v>
      </c>
      <c r="J27" s="126">
        <v>36.423841059602651</v>
      </c>
      <c r="K27" s="126">
        <v>53.982300884955748</v>
      </c>
      <c r="L27" s="126">
        <v>60.451977401129938</v>
      </c>
      <c r="M27" s="128">
        <v>42.94478527607361</v>
      </c>
      <c r="N27" s="128">
        <v>31.531531531531538</v>
      </c>
      <c r="O27" s="128">
        <v>57.575757575757571</v>
      </c>
      <c r="P27" s="128">
        <v>61.157024793388409</v>
      </c>
      <c r="Q27" s="128">
        <v>55.038759689922479</v>
      </c>
      <c r="R27" s="128">
        <v>92.825112107623383</v>
      </c>
      <c r="S27" s="128">
        <v>82.812499999999972</v>
      </c>
      <c r="T27" s="128">
        <v>79.166666666666671</v>
      </c>
      <c r="U27" s="128">
        <v>88.94736842105263</v>
      </c>
      <c r="V27" s="128">
        <v>84.065934065934115</v>
      </c>
      <c r="W27" s="128">
        <v>88.439306358381472</v>
      </c>
      <c r="X27" s="128">
        <v>89.115646258503375</v>
      </c>
      <c r="Y27" s="128">
        <v>86.18421052631578</v>
      </c>
      <c r="Z27" s="128">
        <v>86.554621848739473</v>
      </c>
      <c r="AA27" s="128">
        <v>86.931818181818187</v>
      </c>
      <c r="AB27" s="132">
        <v>83.333333333333357</v>
      </c>
      <c r="AC27" s="132">
        <v>82.352941176470566</v>
      </c>
      <c r="AD27" s="132">
        <v>88.749999999999972</v>
      </c>
      <c r="AE27" s="132">
        <v>76.47058823529413</v>
      </c>
      <c r="AF27" s="128">
        <v>82.608695652173921</v>
      </c>
      <c r="AG27" s="126">
        <v>78.181818181818187</v>
      </c>
      <c r="AH27" s="126">
        <v>56.640625000000014</v>
      </c>
      <c r="AI27" s="133">
        <v>59.999999999999979</v>
      </c>
      <c r="AJ27" s="133">
        <v>73.15789473684211</v>
      </c>
      <c r="AK27" s="128">
        <v>63.186813186813154</v>
      </c>
      <c r="AL27" s="128">
        <v>65.317919075144502</v>
      </c>
      <c r="AM27" s="128">
        <v>64.137931034482747</v>
      </c>
      <c r="AN27" s="128">
        <v>61.437908496732014</v>
      </c>
      <c r="AO27" s="128">
        <v>70.338983050847418</v>
      </c>
      <c r="AP27" s="128">
        <v>64.97175141242937</v>
      </c>
      <c r="AQ27" s="128">
        <v>62.048192771084345</v>
      </c>
      <c r="AR27" s="128">
        <v>64.102564102564131</v>
      </c>
      <c r="AS27" s="128">
        <v>76.397515527950276</v>
      </c>
      <c r="AT27" s="128">
        <v>60.65573770491801</v>
      </c>
      <c r="AU27" s="128">
        <v>63.309352517985609</v>
      </c>
      <c r="AV27" s="128">
        <v>15.137614678899087</v>
      </c>
      <c r="AW27" s="128">
        <v>18.181818181818183</v>
      </c>
      <c r="AX27" s="132">
        <v>11.059907834101388</v>
      </c>
      <c r="AY27" s="132">
        <v>14.361702127659566</v>
      </c>
      <c r="AZ27" s="132">
        <v>14.124293785310741</v>
      </c>
      <c r="BA27" s="132">
        <v>12.865497076023386</v>
      </c>
      <c r="BB27" s="128">
        <v>17.808219178082197</v>
      </c>
      <c r="BC27" s="132">
        <v>19.333333333333346</v>
      </c>
      <c r="BD27" s="132">
        <v>17.948717948717945</v>
      </c>
      <c r="BE27" s="132">
        <v>13.793103448275858</v>
      </c>
      <c r="BF27" s="132">
        <v>17.365269461077862</v>
      </c>
      <c r="BG27" s="128">
        <v>15.652173913043478</v>
      </c>
      <c r="BH27" s="121">
        <v>11.320754716981135</v>
      </c>
      <c r="BI27" s="121">
        <v>20.661157024793404</v>
      </c>
      <c r="BJ27" s="121">
        <v>16.176470588235301</v>
      </c>
      <c r="BK27" s="121">
        <v>9.633027522935782</v>
      </c>
      <c r="BL27" s="128">
        <v>11.462450592885373</v>
      </c>
      <c r="BM27" s="121">
        <v>3.6866359447004622</v>
      </c>
      <c r="BN27" s="114">
        <v>8.5106382978723421</v>
      </c>
      <c r="BO27" s="114">
        <v>8.4745762711864447</v>
      </c>
      <c r="BP27" s="114">
        <v>5.84795321637427</v>
      </c>
      <c r="BQ27" s="128">
        <v>11.034482758620692</v>
      </c>
      <c r="BR27" s="121">
        <v>10.596026490066226</v>
      </c>
      <c r="BS27" s="121">
        <v>9.4827586206896548</v>
      </c>
      <c r="BT27" s="121">
        <v>9.8265895953757223</v>
      </c>
      <c r="BU27" s="128">
        <v>9.5808383233533014</v>
      </c>
      <c r="BV27" s="121">
        <v>6.9565217391304373</v>
      </c>
      <c r="BW27" s="121">
        <v>6.3291139240506364</v>
      </c>
      <c r="BX27" s="121">
        <v>10.743801652892566</v>
      </c>
      <c r="BY27" s="128">
        <v>11.029411764705882</v>
      </c>
      <c r="BZ27" s="121">
        <v>77.477477477477422</v>
      </c>
      <c r="CA27" s="121">
        <v>74.117647058823593</v>
      </c>
      <c r="CB27" s="121">
        <v>75.688073394495405</v>
      </c>
      <c r="CC27" s="128">
        <v>69.148936170212735</v>
      </c>
      <c r="CD27" s="121">
        <v>70.329670329670321</v>
      </c>
      <c r="CE27" s="121">
        <v>75.722543352601207</v>
      </c>
      <c r="CF27" s="121">
        <v>59.999999999999993</v>
      </c>
      <c r="CG27" s="128">
        <v>62.091503267973856</v>
      </c>
      <c r="CH27" s="121">
        <v>68.376068376068375</v>
      </c>
      <c r="CI27" s="121">
        <v>68.750000000000014</v>
      </c>
      <c r="CJ27" s="121">
        <v>63.473053892215567</v>
      </c>
      <c r="CK27" s="121">
        <v>76.521739130434796</v>
      </c>
      <c r="CL27" s="121">
        <v>76.506024096385559</v>
      </c>
      <c r="CM27" s="121">
        <v>64.75409836065576</v>
      </c>
      <c r="CN27" s="121">
        <v>58.518518518518512</v>
      </c>
      <c r="CO27" s="121" t="s">
        <v>286</v>
      </c>
      <c r="CP27" s="128" t="s">
        <v>286</v>
      </c>
      <c r="CQ27" s="121" t="s">
        <v>286</v>
      </c>
      <c r="CR27" s="121">
        <v>63.297872340425528</v>
      </c>
      <c r="CS27" s="114">
        <v>39.010989010989015</v>
      </c>
      <c r="CT27" s="114">
        <v>50</v>
      </c>
      <c r="CU27" s="128">
        <v>54.8611111111111</v>
      </c>
      <c r="CV27" s="121">
        <v>40.131578947368446</v>
      </c>
      <c r="CW27" s="121">
        <v>45.299145299145295</v>
      </c>
      <c r="CX27" s="114">
        <v>51.977401129943537</v>
      </c>
      <c r="CY27" s="114">
        <v>43.975903614457835</v>
      </c>
      <c r="CZ27" s="128">
        <v>55.652173913043455</v>
      </c>
      <c r="DA27" s="121">
        <v>68.292682926829229</v>
      </c>
      <c r="DB27" s="121">
        <v>44.262295081967203</v>
      </c>
      <c r="DC27" s="114">
        <v>45.925925925925924</v>
      </c>
      <c r="DD27" s="114">
        <v>65.89861751152074</v>
      </c>
      <c r="DE27" s="128">
        <v>52.549019607843121</v>
      </c>
      <c r="DF27" s="121">
        <v>50.467289719626216</v>
      </c>
      <c r="DG27" s="121">
        <v>60.752688172043023</v>
      </c>
      <c r="DH27" s="114">
        <v>44.505494505494482</v>
      </c>
      <c r="DI27" s="114">
        <v>45.029239766081851</v>
      </c>
      <c r="DJ27" s="128">
        <v>54.225352112676063</v>
      </c>
      <c r="DK27" s="121">
        <v>55.921052631578945</v>
      </c>
      <c r="DL27" s="121">
        <v>39.130434782608702</v>
      </c>
      <c r="DM27" s="121">
        <v>60.240963855421704</v>
      </c>
      <c r="DN27" s="121">
        <v>50.310559006211186</v>
      </c>
      <c r="DO27" s="128">
        <v>52.631578947368418</v>
      </c>
      <c r="DP27" s="121">
        <v>59.493670886075954</v>
      </c>
      <c r="DQ27" s="121">
        <v>53.719008264462815</v>
      </c>
      <c r="DR27" s="121">
        <v>38.345864661654119</v>
      </c>
      <c r="DS27" s="121" t="s">
        <v>286</v>
      </c>
      <c r="DT27" s="128" t="s">
        <v>286</v>
      </c>
      <c r="DU27" s="131" t="s">
        <v>286</v>
      </c>
      <c r="DV27" s="131">
        <v>52.941176470588253</v>
      </c>
      <c r="DW27" s="114">
        <v>35.359116022099435</v>
      </c>
      <c r="DX27" s="131">
        <v>33.139534883720934</v>
      </c>
      <c r="DY27" s="128">
        <v>41.258741258741267</v>
      </c>
      <c r="DZ27" s="128">
        <v>33.557046979865788</v>
      </c>
      <c r="EA27" s="128">
        <v>34.782608695652165</v>
      </c>
      <c r="EB27" s="128">
        <v>48.837209302325569</v>
      </c>
      <c r="EC27" s="128">
        <v>39.877300613496963</v>
      </c>
      <c r="ED27" s="128">
        <v>54.385964912280706</v>
      </c>
      <c r="EE27" s="128">
        <v>56.441717791411037</v>
      </c>
      <c r="EF27" s="128">
        <v>38.016528925619859</v>
      </c>
      <c r="EG27" s="128">
        <v>36.567164179104473</v>
      </c>
      <c r="EH27" s="128" t="s">
        <v>286</v>
      </c>
      <c r="EI27" s="128" t="s">
        <v>286</v>
      </c>
      <c r="EJ27" s="128" t="s">
        <v>286</v>
      </c>
      <c r="EK27" s="128">
        <v>91.397849462365613</v>
      </c>
      <c r="EL27" s="121">
        <v>83.516483516483518</v>
      </c>
      <c r="EM27" s="121">
        <v>86.549707602339154</v>
      </c>
      <c r="EN27" s="121">
        <v>89.510489510489535</v>
      </c>
      <c r="EO27" s="121">
        <v>84.666666666666686</v>
      </c>
      <c r="EP27" s="128">
        <v>79.310344827586206</v>
      </c>
      <c r="EQ27" s="121">
        <v>90.285714285714278</v>
      </c>
      <c r="ER27" s="121">
        <v>85.975609756097555</v>
      </c>
      <c r="ES27" s="121">
        <v>88.695652173913032</v>
      </c>
      <c r="ET27" s="121">
        <v>93.902439024390262</v>
      </c>
      <c r="EU27" s="128">
        <v>80.165289256198335</v>
      </c>
      <c r="EV27" s="121">
        <v>79.411764705882348</v>
      </c>
      <c r="EW27" s="121">
        <v>84.234234234234236</v>
      </c>
      <c r="EX27" s="121">
        <v>69.531250000000014</v>
      </c>
      <c r="EY27" s="121">
        <v>75.229357798165111</v>
      </c>
      <c r="EZ27" s="128">
        <v>86.096256684491976</v>
      </c>
      <c r="FA27" s="121">
        <v>73.480662983425376</v>
      </c>
      <c r="FB27" s="121">
        <v>73.684210526315809</v>
      </c>
      <c r="FC27" s="121">
        <v>87.500000000000014</v>
      </c>
      <c r="FD27" s="121">
        <v>79.333333333333343</v>
      </c>
      <c r="FE27" s="128">
        <v>74.137931034482762</v>
      </c>
      <c r="FF27" s="121">
        <v>87.356321839080493</v>
      </c>
      <c r="FG27" s="121">
        <v>76.36363636363636</v>
      </c>
      <c r="FH27" s="121">
        <v>78.947368421052573</v>
      </c>
      <c r="FI27" s="121">
        <v>90.243902439024424</v>
      </c>
      <c r="FJ27" s="128">
        <v>73.770491803278688</v>
      </c>
      <c r="FK27" s="121">
        <v>70.588235294117624</v>
      </c>
      <c r="FL27" s="121" t="s">
        <v>286</v>
      </c>
      <c r="FM27" s="121">
        <v>27.346938775510203</v>
      </c>
      <c r="FN27" s="121">
        <v>51.724137931034477</v>
      </c>
      <c r="FO27" s="128" t="s">
        <v>286</v>
      </c>
      <c r="FP27" s="121">
        <v>20.689655172413811</v>
      </c>
      <c r="FQ27" s="121">
        <v>56.707317073170742</v>
      </c>
      <c r="FR27" s="121" t="s">
        <v>286</v>
      </c>
      <c r="FS27" s="121">
        <v>20.143884892086337</v>
      </c>
      <c r="FT27" s="128">
        <v>72.807017543859658</v>
      </c>
      <c r="FU27" s="121" t="s">
        <v>286</v>
      </c>
      <c r="FV27" s="121">
        <v>21.65605095541402</v>
      </c>
      <c r="FW27" s="121">
        <v>63.392857142857125</v>
      </c>
      <c r="FX27" s="121" t="s">
        <v>286</v>
      </c>
      <c r="FY27" s="128">
        <v>22.222222222222225</v>
      </c>
      <c r="FZ27" s="121">
        <v>64.84375</v>
      </c>
      <c r="GA27" s="121" t="s">
        <v>286</v>
      </c>
      <c r="GB27" s="121">
        <v>26.865671641791042</v>
      </c>
      <c r="GC27" s="121">
        <v>49.523809523809526</v>
      </c>
      <c r="GD27" s="128" t="s">
        <v>286</v>
      </c>
      <c r="GE27" s="121">
        <v>22.857142857142854</v>
      </c>
      <c r="GF27" s="121">
        <v>52.173913043478265</v>
      </c>
      <c r="GG27" s="121" t="s">
        <v>286</v>
      </c>
      <c r="GH27" s="121">
        <v>40.740740740740733</v>
      </c>
      <c r="GI27" s="128">
        <v>51.219512195121951</v>
      </c>
      <c r="GJ27" s="121" t="s">
        <v>286</v>
      </c>
      <c r="GK27" s="121">
        <v>35.294117647058826</v>
      </c>
      <c r="GL27" s="121">
        <v>38.571428571428577</v>
      </c>
      <c r="GM27" s="130" t="s">
        <v>286</v>
      </c>
      <c r="GN27" s="128">
        <v>50.000000000000007</v>
      </c>
      <c r="GO27" s="121">
        <v>46.98795180722891</v>
      </c>
      <c r="GP27" s="121" t="s">
        <v>286</v>
      </c>
      <c r="GQ27" s="121">
        <v>39.393939393939398</v>
      </c>
      <c r="GR27" s="121">
        <v>64.761904761904745</v>
      </c>
      <c r="GS27" s="128" t="s">
        <v>286</v>
      </c>
      <c r="GT27" s="121">
        <v>25.714285714285722</v>
      </c>
      <c r="GU27" s="121">
        <v>63.043478260869556</v>
      </c>
      <c r="GV27" s="121" t="s">
        <v>286</v>
      </c>
      <c r="GW27" s="121">
        <v>55.555555555555564</v>
      </c>
      <c r="GX27" s="128">
        <v>65.060240963855406</v>
      </c>
      <c r="GY27" s="128" t="s">
        <v>286</v>
      </c>
      <c r="GZ27" s="128">
        <v>43.75</v>
      </c>
      <c r="HA27" s="128">
        <v>54.929577464788728</v>
      </c>
      <c r="HB27" s="128" t="s">
        <v>286</v>
      </c>
      <c r="HC27" s="128">
        <v>76.923076923076906</v>
      </c>
      <c r="HD27" s="128">
        <v>67.46987951807229</v>
      </c>
      <c r="HE27" s="128" t="s">
        <v>286</v>
      </c>
      <c r="HF27" s="128">
        <v>35.483870967741936</v>
      </c>
      <c r="HG27" s="128">
        <v>60</v>
      </c>
      <c r="HH27" s="128" t="s">
        <v>286</v>
      </c>
      <c r="HI27" s="128">
        <v>39.999999999999993</v>
      </c>
      <c r="HJ27" s="128">
        <v>63.333333333333329</v>
      </c>
      <c r="HK27" s="128" t="s">
        <v>286</v>
      </c>
      <c r="HL27" s="121">
        <v>47.826086956521742</v>
      </c>
      <c r="HM27" s="121">
        <v>71.794871794871796</v>
      </c>
      <c r="HN27" s="121" t="s">
        <v>286</v>
      </c>
      <c r="HO27" s="121">
        <v>55.555555555555571</v>
      </c>
      <c r="HP27" s="128">
        <v>60.294117647058819</v>
      </c>
      <c r="HQ27" s="121" t="s">
        <v>286</v>
      </c>
      <c r="HR27" s="121">
        <v>45.833333333333329</v>
      </c>
      <c r="HS27" s="121">
        <v>65.432098765432102</v>
      </c>
      <c r="HT27" s="129" t="s">
        <v>286</v>
      </c>
      <c r="HU27" s="128">
        <v>41.935483870967744</v>
      </c>
      <c r="HV27" s="114">
        <v>38.613861386138595</v>
      </c>
      <c r="HW27" s="114" t="s">
        <v>286</v>
      </c>
      <c r="HX27" s="114">
        <v>54.285714285714299</v>
      </c>
      <c r="HY27" s="114">
        <v>32.967032967032964</v>
      </c>
      <c r="HZ27" s="114" t="s">
        <v>286</v>
      </c>
      <c r="IA27" s="114">
        <v>65.217391304347828</v>
      </c>
      <c r="IB27" s="114">
        <v>35.000000000000007</v>
      </c>
      <c r="IC27" s="114" t="s">
        <v>286</v>
      </c>
      <c r="ID27" s="114">
        <v>58.62068965517242</v>
      </c>
      <c r="IE27" s="114">
        <v>41.176470588235269</v>
      </c>
      <c r="IF27" s="114" t="s">
        <v>286</v>
      </c>
      <c r="IG27" s="114">
        <v>75.000000000000014</v>
      </c>
      <c r="IH27" s="114">
        <v>44.444444444444443</v>
      </c>
      <c r="II27" s="114" t="s">
        <v>286</v>
      </c>
      <c r="IJ27" s="114">
        <v>47.692307692307686</v>
      </c>
      <c r="IK27" s="114">
        <v>48.543689320388353</v>
      </c>
      <c r="IL27" s="114" t="s">
        <v>286</v>
      </c>
      <c r="IM27" s="114">
        <v>58.333333333333336</v>
      </c>
      <c r="IN27" s="114">
        <v>43.010752688172062</v>
      </c>
      <c r="IO27" s="114" t="s">
        <v>286</v>
      </c>
      <c r="IP27" s="114">
        <v>72</v>
      </c>
      <c r="IQ27" s="114">
        <v>50.617283950617285</v>
      </c>
      <c r="IR27" s="114" t="s">
        <v>286</v>
      </c>
      <c r="IS27" s="114">
        <v>70.9677419354839</v>
      </c>
      <c r="IT27" s="114">
        <v>68.571428571428598</v>
      </c>
      <c r="IU27" s="114" t="s">
        <v>286</v>
      </c>
      <c r="IV27" s="114">
        <v>70.833333333333329</v>
      </c>
      <c r="IW27" s="114">
        <v>66.265060240963862</v>
      </c>
      <c r="IX27" s="150" t="s">
        <v>1691</v>
      </c>
      <c r="IY27" s="150" t="s">
        <v>1691</v>
      </c>
      <c r="IZ27" s="150" t="s">
        <v>1692</v>
      </c>
      <c r="JA27" s="150" t="s">
        <v>1691</v>
      </c>
      <c r="JB27" s="150" t="s">
        <v>1691</v>
      </c>
      <c r="JC27" s="114" t="s">
        <v>286</v>
      </c>
      <c r="JD27" s="114" t="s">
        <v>286</v>
      </c>
      <c r="JE27" s="114" t="s">
        <v>286</v>
      </c>
      <c r="JF27" s="114" t="str">
        <f t="shared" si="30"/>
        <v>--</v>
      </c>
      <c r="JG27" s="114" t="str">
        <f t="shared" si="30"/>
        <v>--</v>
      </c>
      <c r="JH27" s="114" t="str">
        <f t="shared" si="30"/>
        <v>--</v>
      </c>
      <c r="JI27" s="114" t="str">
        <f t="shared" si="30"/>
        <v>--</v>
      </c>
      <c r="JJ27" s="114" t="str">
        <f t="shared" si="30"/>
        <v>--</v>
      </c>
      <c r="JK27" s="114" t="str">
        <f t="shared" si="30"/>
        <v>--</v>
      </c>
      <c r="JL27" s="114" t="str">
        <f t="shared" si="30"/>
        <v>--</v>
      </c>
      <c r="JM27" s="114" t="str">
        <f t="shared" si="30"/>
        <v>--</v>
      </c>
      <c r="JN27" s="114" t="str">
        <f t="shared" si="30"/>
        <v>--</v>
      </c>
      <c r="JO27" s="114" t="str">
        <f t="shared" si="30"/>
        <v>--</v>
      </c>
      <c r="JP27" s="114" t="str">
        <f t="shared" si="31"/>
        <v>--</v>
      </c>
      <c r="JQ27" s="114" t="str">
        <f t="shared" si="31"/>
        <v>--</v>
      </c>
      <c r="JR27" s="114" t="str">
        <f t="shared" si="31"/>
        <v>--</v>
      </c>
      <c r="JS27" s="114" t="str">
        <f t="shared" si="31"/>
        <v>--</v>
      </c>
      <c r="JT27" s="114" t="str">
        <f t="shared" si="31"/>
        <v>--</v>
      </c>
      <c r="JU27" s="114" t="str">
        <f t="shared" si="31"/>
        <v>--</v>
      </c>
      <c r="JV27" s="114" t="str">
        <f t="shared" si="31"/>
        <v>--</v>
      </c>
      <c r="JW27" s="114" t="str">
        <f t="shared" si="31"/>
        <v>--</v>
      </c>
      <c r="JX27" s="114" t="str">
        <f t="shared" si="31"/>
        <v>--</v>
      </c>
      <c r="JY27" s="114" t="str">
        <f t="shared" si="31"/>
        <v>--</v>
      </c>
      <c r="JZ27" s="114" t="str">
        <f t="shared" si="32"/>
        <v>--</v>
      </c>
      <c r="KA27" s="114" t="str">
        <f t="shared" si="32"/>
        <v>--</v>
      </c>
      <c r="KB27" s="114" t="str">
        <f t="shared" si="32"/>
        <v>--</v>
      </c>
      <c r="KC27" s="114" t="str">
        <f t="shared" si="32"/>
        <v>--</v>
      </c>
      <c r="KD27" s="114" t="str">
        <f t="shared" si="32"/>
        <v>--</v>
      </c>
      <c r="KE27" s="114" t="str">
        <f t="shared" si="32"/>
        <v>--</v>
      </c>
      <c r="KF27" s="114" t="str">
        <f t="shared" si="32"/>
        <v>--</v>
      </c>
      <c r="KG27" s="114" t="str">
        <f t="shared" si="32"/>
        <v>--</v>
      </c>
      <c r="KH27" s="114" t="str">
        <f t="shared" si="32"/>
        <v>--</v>
      </c>
      <c r="KI27" s="114" t="str">
        <f t="shared" si="32"/>
        <v>--</v>
      </c>
      <c r="KJ27" s="114" t="str">
        <f t="shared" si="33"/>
        <v>--</v>
      </c>
      <c r="KK27" s="114" t="str">
        <f t="shared" si="33"/>
        <v>--</v>
      </c>
      <c r="KL27" s="114" t="str">
        <f t="shared" si="33"/>
        <v>--</v>
      </c>
      <c r="KM27" s="114" t="str">
        <f t="shared" si="33"/>
        <v>--</v>
      </c>
      <c r="KN27" s="114" t="str">
        <f t="shared" si="33"/>
        <v>--</v>
      </c>
      <c r="KO27" s="114" t="str">
        <f t="shared" si="33"/>
        <v>--</v>
      </c>
      <c r="KP27" s="150" t="s">
        <v>1691</v>
      </c>
      <c r="KQ27" s="150" t="s">
        <v>1691</v>
      </c>
      <c r="KR27" s="150" t="s">
        <v>1692</v>
      </c>
      <c r="KS27" s="150" t="s">
        <v>1691</v>
      </c>
      <c r="KT27" s="150" t="s">
        <v>1691</v>
      </c>
      <c r="KU27" s="114" t="str">
        <f t="shared" ref="KU27:KY36" si="36">"--"</f>
        <v>--</v>
      </c>
      <c r="KV27" s="114" t="str">
        <f t="shared" si="36"/>
        <v>--</v>
      </c>
      <c r="KW27" s="114" t="str">
        <f t="shared" si="36"/>
        <v>--</v>
      </c>
      <c r="KX27" s="114" t="str">
        <f t="shared" si="36"/>
        <v>--</v>
      </c>
      <c r="KY27" s="114" t="str">
        <f t="shared" si="36"/>
        <v>--</v>
      </c>
      <c r="KZ27" s="114" t="str">
        <f t="shared" si="34"/>
        <v>--</v>
      </c>
      <c r="LA27" s="114" t="str">
        <f t="shared" si="34"/>
        <v>--</v>
      </c>
      <c r="LB27" s="114" t="str">
        <f t="shared" si="34"/>
        <v>--</v>
      </c>
      <c r="LC27" s="114" t="str">
        <f t="shared" si="34"/>
        <v>--</v>
      </c>
      <c r="LD27" s="114" t="str">
        <f t="shared" si="34"/>
        <v>--</v>
      </c>
      <c r="LE27" s="219">
        <v>86.896551724138007</v>
      </c>
      <c r="LF27" s="219">
        <v>86.842105263157904</v>
      </c>
      <c r="LG27" s="219">
        <v>87.155963302752397</v>
      </c>
      <c r="LH27" s="219">
        <v>86.764705882352999</v>
      </c>
      <c r="LI27" s="219">
        <v>80.536912751677804</v>
      </c>
      <c r="LJ27" s="219">
        <v>84.8</v>
      </c>
      <c r="LK27" s="219">
        <v>73.7931034482759</v>
      </c>
      <c r="LL27" s="219">
        <v>73.684210526315795</v>
      </c>
      <c r="LM27" s="219">
        <v>80.733944954128404</v>
      </c>
      <c r="LN27" s="219">
        <v>69.117647058823493</v>
      </c>
      <c r="LO27" s="219">
        <v>67.114093959731605</v>
      </c>
      <c r="LP27" s="219">
        <v>70.634920634920604</v>
      </c>
      <c r="LQ27" s="219">
        <v>80.689655172413794</v>
      </c>
      <c r="LR27" s="219">
        <v>79.646017699115006</v>
      </c>
      <c r="LS27" s="219">
        <v>71.559633027522906</v>
      </c>
      <c r="LT27" s="219">
        <v>76.119402985074601</v>
      </c>
      <c r="LU27" s="219">
        <v>73.381294964028797</v>
      </c>
      <c r="LV27" s="219">
        <v>79.365079365079296</v>
      </c>
      <c r="LW27" s="219">
        <v>53.7931034482759</v>
      </c>
      <c r="LX27" s="219">
        <v>42.477876106194699</v>
      </c>
      <c r="LY27" s="219">
        <v>45.871559633027502</v>
      </c>
      <c r="LZ27" s="219">
        <v>42.2222222222222</v>
      </c>
      <c r="MA27" s="219">
        <v>38.571428571428598</v>
      </c>
      <c r="MB27" s="219">
        <v>47.619047619047599</v>
      </c>
      <c r="MC27" s="219">
        <v>91.724137931034505</v>
      </c>
      <c r="MD27" s="219">
        <v>85.840707964601805</v>
      </c>
      <c r="ME27" s="219">
        <v>86.238532110091796</v>
      </c>
      <c r="MF27" s="219">
        <v>86.6666666666667</v>
      </c>
      <c r="MG27" s="219">
        <v>82.142857142857196</v>
      </c>
      <c r="MH27" s="219">
        <v>84.920634920634896</v>
      </c>
      <c r="MI27" s="219">
        <v>80</v>
      </c>
      <c r="MJ27" s="219">
        <v>69.026548672566406</v>
      </c>
      <c r="MK27" s="219">
        <v>72.477064220183493</v>
      </c>
      <c r="ML27" s="219">
        <v>73.3333333333334</v>
      </c>
      <c r="MM27" s="219">
        <v>72.142857142857196</v>
      </c>
      <c r="MN27" s="219">
        <v>73.809523809523895</v>
      </c>
      <c r="MO27" s="128" t="str">
        <f t="shared" si="5"/>
        <v>--</v>
      </c>
      <c r="MP27" s="219">
        <v>14.678899082568799</v>
      </c>
      <c r="MQ27" s="219">
        <v>40.366972477064202</v>
      </c>
      <c r="MR27" s="128" t="str">
        <f t="shared" si="6"/>
        <v>--</v>
      </c>
      <c r="MS27" s="219">
        <v>11.8518518518518</v>
      </c>
      <c r="MT27" s="219">
        <v>47.2</v>
      </c>
      <c r="MU27" s="128" t="str">
        <f t="shared" si="7"/>
        <v>--</v>
      </c>
      <c r="MV27" s="219">
        <v>12.5</v>
      </c>
      <c r="MW27" s="219">
        <v>52.272727272727302</v>
      </c>
      <c r="MX27" s="128" t="str">
        <f t="shared" si="8"/>
        <v>--</v>
      </c>
      <c r="MY27" s="219">
        <v>68.75</v>
      </c>
      <c r="MZ27" s="219">
        <v>59.322033898305101</v>
      </c>
      <c r="NA27" s="128" t="str">
        <f t="shared" si="9"/>
        <v>--</v>
      </c>
      <c r="NB27" s="219">
        <v>12.5</v>
      </c>
      <c r="NC27" s="219">
        <v>68.181818181818201</v>
      </c>
      <c r="ND27" s="128" t="str">
        <f t="shared" si="10"/>
        <v>--</v>
      </c>
      <c r="NE27" s="219">
        <v>68.75</v>
      </c>
      <c r="NF27" s="219">
        <v>76.271186440677994</v>
      </c>
      <c r="NG27" s="128" t="str">
        <f t="shared" si="11"/>
        <v>--</v>
      </c>
      <c r="NH27" s="219">
        <v>62.5</v>
      </c>
      <c r="NI27" s="219">
        <v>68.181818181818201</v>
      </c>
      <c r="NJ27" s="128" t="str">
        <f t="shared" si="12"/>
        <v>--</v>
      </c>
      <c r="NK27" s="219">
        <v>68.75</v>
      </c>
      <c r="NL27" s="219">
        <v>61.016949152542402</v>
      </c>
      <c r="NM27" s="220">
        <v>91.869918699186996</v>
      </c>
      <c r="NN27" s="220">
        <v>88.636363636363598</v>
      </c>
      <c r="NO27" s="220">
        <v>76.422764227642304</v>
      </c>
      <c r="NP27" s="220">
        <v>71.212121212121204</v>
      </c>
      <c r="NQ27" s="220">
        <v>69.354838709677395</v>
      </c>
      <c r="NR27" s="220">
        <v>79.389312977099195</v>
      </c>
      <c r="NS27" s="220">
        <v>65.322580645161295</v>
      </c>
      <c r="NT27" s="220">
        <v>75.384615384615401</v>
      </c>
      <c r="NU27" s="220">
        <v>91.935483870967701</v>
      </c>
      <c r="NV27" s="220">
        <v>91.603053435114504</v>
      </c>
      <c r="NW27" s="220">
        <v>80.645161290322505</v>
      </c>
      <c r="NX27" s="220">
        <v>84.732824427480907</v>
      </c>
      <c r="NY27" s="128" t="str">
        <f t="shared" si="35"/>
        <v>--</v>
      </c>
      <c r="NZ27" s="128" t="str">
        <f t="shared" si="35"/>
        <v>--</v>
      </c>
      <c r="OA27" s="128" t="str">
        <f t="shared" si="35"/>
        <v>--</v>
      </c>
      <c r="OB27" s="128" t="str">
        <f t="shared" si="35"/>
        <v>--</v>
      </c>
      <c r="OC27" s="128" t="str">
        <f t="shared" si="35"/>
        <v>--</v>
      </c>
      <c r="OD27" s="128" t="str">
        <f t="shared" si="35"/>
        <v>--</v>
      </c>
      <c r="OE27" s="128" t="str">
        <f t="shared" si="35"/>
        <v>--</v>
      </c>
      <c r="OF27" s="128" t="str">
        <f t="shared" si="35"/>
        <v>--</v>
      </c>
      <c r="OG27" s="222">
        <v>46.341463414634099</v>
      </c>
      <c r="OH27" s="222">
        <v>46.8965517241379</v>
      </c>
      <c r="OI27" s="222">
        <v>41.592920353982301</v>
      </c>
      <c r="OJ27" s="222">
        <v>44.954128440367001</v>
      </c>
      <c r="OK27" s="222">
        <v>52.671755725190799</v>
      </c>
      <c r="OL27" s="222">
        <v>35.5555555555555</v>
      </c>
      <c r="OM27" s="222">
        <v>32.857142857142897</v>
      </c>
      <c r="ON27" s="222">
        <v>46.825396825396801</v>
      </c>
      <c r="OO27" s="114" t="s">
        <v>1692</v>
      </c>
      <c r="OP27" s="114" t="s">
        <v>2462</v>
      </c>
      <c r="OQ27" s="300">
        <v>70.491803278688536</v>
      </c>
      <c r="OR27" s="300">
        <v>64.137931034482818</v>
      </c>
      <c r="OS27" s="300">
        <v>56.637168141592944</v>
      </c>
      <c r="OT27" s="300">
        <v>59.633027522935762</v>
      </c>
      <c r="OU27" s="300">
        <v>84.732824427480935</v>
      </c>
      <c r="OV27" s="300">
        <v>66.666666666666686</v>
      </c>
      <c r="OW27" s="300">
        <v>70</v>
      </c>
      <c r="OX27" s="300">
        <v>63.492063492063487</v>
      </c>
      <c r="OZ27" s="380">
        <v>75.342465753424676</v>
      </c>
      <c r="PA27" s="381">
        <v>72.60273972602738</v>
      </c>
      <c r="PB27" s="382" t="str">
        <f t="shared" ref="PB27" si="37">"--"</f>
        <v>--</v>
      </c>
      <c r="PC27" s="381">
        <v>69.811320754716988</v>
      </c>
      <c r="PD27" s="380">
        <v>67.567567567567593</v>
      </c>
      <c r="PE27" s="381">
        <v>35.616438356164373</v>
      </c>
      <c r="PF27" s="382" t="str">
        <f t="shared" ref="PF27" si="38">"--"</f>
        <v>--</v>
      </c>
      <c r="PG27" s="381">
        <v>38.888888888888886</v>
      </c>
      <c r="PH27" s="380">
        <v>57.33333333333335</v>
      </c>
      <c r="PI27" s="381">
        <v>31.506849315068504</v>
      </c>
      <c r="PJ27" s="382" t="str">
        <f t="shared" ref="PJ27" si="39">"--"</f>
        <v>--</v>
      </c>
      <c r="PK27" s="381">
        <v>20.370370370370367</v>
      </c>
      <c r="PL27" s="380">
        <v>88.000000000000043</v>
      </c>
      <c r="PM27" s="381">
        <v>82.19178082191776</v>
      </c>
      <c r="PN27" s="382" t="str">
        <f t="shared" ref="PN27" si="40">"--"</f>
        <v>--</v>
      </c>
      <c r="PO27" s="381">
        <v>75.925925925925924</v>
      </c>
      <c r="PP27" s="380">
        <v>88.000000000000014</v>
      </c>
      <c r="PQ27" s="381">
        <v>69.863013698630127</v>
      </c>
      <c r="PR27" s="382" t="str">
        <f t="shared" ref="PR27" si="41">"--"</f>
        <v>--</v>
      </c>
      <c r="PS27" s="381">
        <v>66.666666666666671</v>
      </c>
      <c r="PT27" s="378" t="str">
        <f t="shared" si="28"/>
        <v>--</v>
      </c>
      <c r="PU27" s="378" t="str">
        <f t="shared" si="28"/>
        <v>--</v>
      </c>
      <c r="PV27" s="382" t="str">
        <f t="shared" si="28"/>
        <v>--</v>
      </c>
      <c r="PW27" s="381">
        <v>45.098039215686292</v>
      </c>
      <c r="PX27" s="378" t="str">
        <f t="shared" si="15"/>
        <v>--</v>
      </c>
      <c r="PY27" s="378" t="str">
        <f t="shared" si="15"/>
        <v>--</v>
      </c>
      <c r="PZ27" s="382" t="str">
        <f t="shared" si="15"/>
        <v>--</v>
      </c>
      <c r="QA27" s="381">
        <v>60.869565217391298</v>
      </c>
      <c r="QB27" s="378" t="str">
        <f t="shared" si="16"/>
        <v>--</v>
      </c>
      <c r="QC27" s="378" t="str">
        <f t="shared" si="16"/>
        <v>--</v>
      </c>
      <c r="QD27" s="382" t="str">
        <f t="shared" si="16"/>
        <v>--</v>
      </c>
      <c r="QE27" s="381">
        <v>60.869565217391312</v>
      </c>
      <c r="QF27" s="378" t="str">
        <f t="shared" si="29"/>
        <v>--</v>
      </c>
      <c r="QG27" s="378" t="str">
        <f t="shared" si="29"/>
        <v>--</v>
      </c>
      <c r="QH27" s="382" t="str">
        <f t="shared" si="29"/>
        <v>--</v>
      </c>
      <c r="QI27" s="381">
        <v>56.521739130434781</v>
      </c>
      <c r="QJ27" s="161" t="s">
        <v>2627</v>
      </c>
    </row>
    <row r="28" spans="1:452" x14ac:dyDescent="0.25">
      <c r="A28" s="114">
        <v>24</v>
      </c>
      <c r="B28" s="93" t="s">
        <v>24</v>
      </c>
      <c r="C28" s="126">
        <v>36.781609195402318</v>
      </c>
      <c r="D28" s="126">
        <v>26.93333333333333</v>
      </c>
      <c r="E28" s="126">
        <v>35.918367346938766</v>
      </c>
      <c r="F28" s="126">
        <v>42.979942693409747</v>
      </c>
      <c r="G28" s="126">
        <v>35.587188612099666</v>
      </c>
      <c r="H28" s="126">
        <v>32.894736842105274</v>
      </c>
      <c r="I28" s="126">
        <v>45.016077170418008</v>
      </c>
      <c r="J28" s="126">
        <v>38.081395348837155</v>
      </c>
      <c r="K28" s="126">
        <v>45.327102803738327</v>
      </c>
      <c r="L28" s="126">
        <v>58.593749999999993</v>
      </c>
      <c r="M28" s="128">
        <v>53.254437869822453</v>
      </c>
      <c r="N28" s="128">
        <v>43.75</v>
      </c>
      <c r="O28" s="128">
        <v>63.485477178423245</v>
      </c>
      <c r="P28" s="128">
        <v>62.200956937799056</v>
      </c>
      <c r="Q28" s="128">
        <v>58.888888888888907</v>
      </c>
      <c r="R28" s="128">
        <v>91.142857142857125</v>
      </c>
      <c r="S28" s="128">
        <v>81.866666666666703</v>
      </c>
      <c r="T28" s="128">
        <v>79.761904761904702</v>
      </c>
      <c r="U28" s="128">
        <v>91.452991452991427</v>
      </c>
      <c r="V28" s="128">
        <v>81.69491525423733</v>
      </c>
      <c r="W28" s="128">
        <v>86.134453781512605</v>
      </c>
      <c r="X28" s="128">
        <v>89.74358974358978</v>
      </c>
      <c r="Y28" s="128">
        <v>80.802292263610354</v>
      </c>
      <c r="Z28" s="128">
        <v>83.70044052863436</v>
      </c>
      <c r="AA28" s="128">
        <v>89.883268482490323</v>
      </c>
      <c r="AB28" s="132">
        <v>85.207100591716014</v>
      </c>
      <c r="AC28" s="132">
        <v>84.415584415584448</v>
      </c>
      <c r="AD28" s="132">
        <v>87.763713080168813</v>
      </c>
      <c r="AE28" s="132">
        <v>85.446009389671332</v>
      </c>
      <c r="AF28" s="128">
        <v>87.777777777777771</v>
      </c>
      <c r="AG28" s="126">
        <v>70.655270655270655</v>
      </c>
      <c r="AH28" s="126">
        <v>59.73333333333332</v>
      </c>
      <c r="AI28" s="133">
        <v>63.745019920318768</v>
      </c>
      <c r="AJ28" s="133">
        <v>73.011363636363626</v>
      </c>
      <c r="AK28" s="128">
        <v>60.000000000000007</v>
      </c>
      <c r="AL28" s="128">
        <v>62.39669421487605</v>
      </c>
      <c r="AM28" s="128">
        <v>75.161290322580669</v>
      </c>
      <c r="AN28" s="128">
        <v>64.305949008498573</v>
      </c>
      <c r="AO28" s="128">
        <v>66.666666666666714</v>
      </c>
      <c r="AP28" s="128">
        <v>69.921874999999943</v>
      </c>
      <c r="AQ28" s="128">
        <v>70.967741935483858</v>
      </c>
      <c r="AR28" s="128">
        <v>63.404255319149016</v>
      </c>
      <c r="AS28" s="128">
        <v>65.957446808510639</v>
      </c>
      <c r="AT28" s="128">
        <v>64.485981308411226</v>
      </c>
      <c r="AU28" s="128">
        <v>72.928176795580143</v>
      </c>
      <c r="AV28" s="128">
        <v>22.413793103448274</v>
      </c>
      <c r="AW28" s="128">
        <v>21.505376344086017</v>
      </c>
      <c r="AX28" s="132">
        <v>11.788617886178859</v>
      </c>
      <c r="AY28" s="132">
        <v>14.369501466275665</v>
      </c>
      <c r="AZ28" s="132">
        <v>15.97222222222222</v>
      </c>
      <c r="BA28" s="132">
        <v>15.384615384615371</v>
      </c>
      <c r="BB28" s="128">
        <v>17.218543046357635</v>
      </c>
      <c r="BC28" s="132">
        <v>18.208092485549116</v>
      </c>
      <c r="BD28" s="132">
        <v>16.143497757847527</v>
      </c>
      <c r="BE28" s="132">
        <v>10.23622047244095</v>
      </c>
      <c r="BF28" s="132">
        <v>12.903225806451614</v>
      </c>
      <c r="BG28" s="128">
        <v>14.410480349344983</v>
      </c>
      <c r="BH28" s="121">
        <v>17.180616740088109</v>
      </c>
      <c r="BI28" s="121">
        <v>13.397129186602877</v>
      </c>
      <c r="BJ28" s="121">
        <v>14.3646408839779</v>
      </c>
      <c r="BK28" s="121">
        <v>14.367816091954033</v>
      </c>
      <c r="BL28" s="128">
        <v>11.559139784946236</v>
      </c>
      <c r="BM28" s="121">
        <v>8.5365853658536626</v>
      </c>
      <c r="BN28" s="114">
        <v>11.436950146627581</v>
      </c>
      <c r="BO28" s="114">
        <v>9.7222222222222232</v>
      </c>
      <c r="BP28" s="114">
        <v>9.4017094017094038</v>
      </c>
      <c r="BQ28" s="128">
        <v>14.950166112956817</v>
      </c>
      <c r="BR28" s="121">
        <v>12.753623188405802</v>
      </c>
      <c r="BS28" s="121">
        <v>9.0497737556561137</v>
      </c>
      <c r="BT28" s="121">
        <v>6.2992125984251963</v>
      </c>
      <c r="BU28" s="128">
        <v>10.263929618768326</v>
      </c>
      <c r="BV28" s="121">
        <v>5.2173913043478262</v>
      </c>
      <c r="BW28" s="121">
        <v>7.894736842105269</v>
      </c>
      <c r="BX28" s="121">
        <v>11.42857142857142</v>
      </c>
      <c r="BY28" s="128">
        <v>11.049723756906076</v>
      </c>
      <c r="BZ28" s="121">
        <v>74.999999999999972</v>
      </c>
      <c r="CA28" s="121">
        <v>74.193548387096769</v>
      </c>
      <c r="CB28" s="121">
        <v>73.200000000000031</v>
      </c>
      <c r="CC28" s="128">
        <v>68.876080691642684</v>
      </c>
      <c r="CD28" s="121">
        <v>67.808219178082226</v>
      </c>
      <c r="CE28" s="121">
        <v>69.198312236286952</v>
      </c>
      <c r="CF28" s="121">
        <v>63.430420711974101</v>
      </c>
      <c r="CG28" s="128">
        <v>62.068965517241359</v>
      </c>
      <c r="CH28" s="121">
        <v>68.161434977578509</v>
      </c>
      <c r="CI28" s="121">
        <v>67.450980392156893</v>
      </c>
      <c r="CJ28" s="121">
        <v>73.469387755102048</v>
      </c>
      <c r="CK28" s="121">
        <v>71.304347826086911</v>
      </c>
      <c r="CL28" s="121">
        <v>69.098712446351996</v>
      </c>
      <c r="CM28" s="121">
        <v>73.239436619718305</v>
      </c>
      <c r="CN28" s="121">
        <v>75.977653631284895</v>
      </c>
      <c r="CO28" s="121" t="s">
        <v>286</v>
      </c>
      <c r="CP28" s="128" t="s">
        <v>286</v>
      </c>
      <c r="CQ28" s="121" t="s">
        <v>286</v>
      </c>
      <c r="CR28" s="121">
        <v>56.559766763848444</v>
      </c>
      <c r="CS28" s="114">
        <v>33.793103448275829</v>
      </c>
      <c r="CT28" s="114">
        <v>33.050847457627107</v>
      </c>
      <c r="CU28" s="128">
        <v>52.614379084967297</v>
      </c>
      <c r="CV28" s="121">
        <v>29.971181556195944</v>
      </c>
      <c r="CW28" s="121">
        <v>40.625000000000014</v>
      </c>
      <c r="CX28" s="114">
        <v>68.749999999999972</v>
      </c>
      <c r="CY28" s="114">
        <v>40.233236151603499</v>
      </c>
      <c r="CZ28" s="128">
        <v>34.782608695652186</v>
      </c>
      <c r="DA28" s="121">
        <v>67.826086956521749</v>
      </c>
      <c r="DB28" s="121">
        <v>41.50943396226414</v>
      </c>
      <c r="DC28" s="114">
        <v>46.111111111111128</v>
      </c>
      <c r="DD28" s="114">
        <v>62.318840579710148</v>
      </c>
      <c r="DE28" s="128">
        <v>55.405405405405439</v>
      </c>
      <c r="DF28" s="121">
        <v>49.2</v>
      </c>
      <c r="DG28" s="121">
        <v>65.373134328358205</v>
      </c>
      <c r="DH28" s="114">
        <v>57.291666666666679</v>
      </c>
      <c r="DI28" s="114">
        <v>46.186440677966104</v>
      </c>
      <c r="DJ28" s="128">
        <v>59.800664451827245</v>
      </c>
      <c r="DK28" s="121">
        <v>55.84795321637425</v>
      </c>
      <c r="DL28" s="121">
        <v>45.291479820627821</v>
      </c>
      <c r="DM28" s="121">
        <v>57.14285714285716</v>
      </c>
      <c r="DN28" s="121">
        <v>58.456973293768556</v>
      </c>
      <c r="DO28" s="128">
        <v>42.731277533039652</v>
      </c>
      <c r="DP28" s="121">
        <v>60.747663551401857</v>
      </c>
      <c r="DQ28" s="121">
        <v>54.807692307692285</v>
      </c>
      <c r="DR28" s="121">
        <v>47.428571428571445</v>
      </c>
      <c r="DS28" s="121" t="s">
        <v>286</v>
      </c>
      <c r="DT28" s="128" t="s">
        <v>286</v>
      </c>
      <c r="DU28" s="131" t="s">
        <v>286</v>
      </c>
      <c r="DV28" s="131">
        <v>47.337278106508897</v>
      </c>
      <c r="DW28" s="114">
        <v>23.793103448275865</v>
      </c>
      <c r="DX28" s="131">
        <v>24.152542372881356</v>
      </c>
      <c r="DY28" s="128">
        <v>43.143812709030115</v>
      </c>
      <c r="DZ28" s="128">
        <v>27.034883720930225</v>
      </c>
      <c r="EA28" s="128">
        <v>24.778761061946899</v>
      </c>
      <c r="EB28" s="128">
        <v>55.737704918032804</v>
      </c>
      <c r="EC28" s="128">
        <v>31.378299120234605</v>
      </c>
      <c r="ED28" s="128">
        <v>29.074889867841417</v>
      </c>
      <c r="EE28" s="128">
        <v>55.357142857142854</v>
      </c>
      <c r="EF28" s="128">
        <v>44.811320754717002</v>
      </c>
      <c r="EG28" s="128">
        <v>39.325842696629202</v>
      </c>
      <c r="EH28" s="128" t="s">
        <v>286</v>
      </c>
      <c r="EI28" s="128" t="s">
        <v>286</v>
      </c>
      <c r="EJ28" s="128" t="s">
        <v>286</v>
      </c>
      <c r="EK28" s="128">
        <v>91.836734693877503</v>
      </c>
      <c r="EL28" s="121">
        <v>82.352941176470651</v>
      </c>
      <c r="EM28" s="121">
        <v>82.90598290598291</v>
      </c>
      <c r="EN28" s="121">
        <v>90.75907590759077</v>
      </c>
      <c r="EO28" s="121">
        <v>80.813953488372107</v>
      </c>
      <c r="EP28" s="128">
        <v>82.589285714285694</v>
      </c>
      <c r="EQ28" s="121">
        <v>92.549019607843093</v>
      </c>
      <c r="ER28" s="121">
        <v>87.172011661807545</v>
      </c>
      <c r="ES28" s="121">
        <v>79.130434782608788</v>
      </c>
      <c r="ET28" s="121">
        <v>92.640692640692691</v>
      </c>
      <c r="EU28" s="128">
        <v>89.201877934272261</v>
      </c>
      <c r="EV28" s="121">
        <v>83.240223463687158</v>
      </c>
      <c r="EW28" s="121">
        <v>90.5444126074498</v>
      </c>
      <c r="EX28" s="121">
        <v>66.129032258064441</v>
      </c>
      <c r="EY28" s="121">
        <v>69.879518072289116</v>
      </c>
      <c r="EZ28" s="128">
        <v>90.434782608695656</v>
      </c>
      <c r="FA28" s="121">
        <v>78.200692041522473</v>
      </c>
      <c r="FB28" s="121">
        <v>72.457627118644069</v>
      </c>
      <c r="FC28" s="121">
        <v>91.176470588235304</v>
      </c>
      <c r="FD28" s="121">
        <v>74.052478134110785</v>
      </c>
      <c r="FE28" s="128">
        <v>76.785714285714349</v>
      </c>
      <c r="FF28" s="121">
        <v>94.841269841269849</v>
      </c>
      <c r="FG28" s="121">
        <v>80.174927113702623</v>
      </c>
      <c r="FH28" s="121">
        <v>68.444444444444457</v>
      </c>
      <c r="FI28" s="121">
        <v>91.189427312775393</v>
      </c>
      <c r="FJ28" s="128">
        <v>82.038834951456309</v>
      </c>
      <c r="FK28" s="121">
        <v>82.681564245810037</v>
      </c>
      <c r="FL28" s="121" t="s">
        <v>286</v>
      </c>
      <c r="FM28" s="121">
        <v>24.293785310734453</v>
      </c>
      <c r="FN28" s="121">
        <v>48.085106382978715</v>
      </c>
      <c r="FO28" s="128" t="s">
        <v>286</v>
      </c>
      <c r="FP28" s="121">
        <v>17.760617760617773</v>
      </c>
      <c r="FQ28" s="121">
        <v>51.851851851851883</v>
      </c>
      <c r="FR28" s="121" t="s">
        <v>286</v>
      </c>
      <c r="FS28" s="121">
        <v>17.891373801916945</v>
      </c>
      <c r="FT28" s="128">
        <v>43.243243243243214</v>
      </c>
      <c r="FU28" s="121" t="s">
        <v>286</v>
      </c>
      <c r="FV28" s="121">
        <v>21.250000000000011</v>
      </c>
      <c r="FW28" s="121">
        <v>58.295964125560545</v>
      </c>
      <c r="FX28" s="121" t="s">
        <v>286</v>
      </c>
      <c r="FY28" s="128">
        <v>27.551020408163279</v>
      </c>
      <c r="FZ28" s="121">
        <v>50.000000000000014</v>
      </c>
      <c r="GA28" s="121" t="s">
        <v>286</v>
      </c>
      <c r="GB28" s="121">
        <v>46.428571428571438</v>
      </c>
      <c r="GC28" s="121">
        <v>58.03571428571427</v>
      </c>
      <c r="GD28" s="128" t="s">
        <v>286</v>
      </c>
      <c r="GE28" s="121">
        <v>52.173913043478272</v>
      </c>
      <c r="GF28" s="121">
        <v>63.63636363636364</v>
      </c>
      <c r="GG28" s="121" t="s">
        <v>286</v>
      </c>
      <c r="GH28" s="121">
        <v>44.642857142857139</v>
      </c>
      <c r="GI28" s="128">
        <v>54.166666666666671</v>
      </c>
      <c r="GJ28" s="121" t="s">
        <v>286</v>
      </c>
      <c r="GK28" s="121">
        <v>41.791044776119406</v>
      </c>
      <c r="GL28" s="121">
        <v>51.937984496124024</v>
      </c>
      <c r="GM28" s="130" t="s">
        <v>286</v>
      </c>
      <c r="GN28" s="128">
        <v>62.26415094339621</v>
      </c>
      <c r="GO28" s="121">
        <v>54.761904761904773</v>
      </c>
      <c r="GP28" s="121" t="s">
        <v>286</v>
      </c>
      <c r="GQ28" s="121">
        <v>48.235294117647044</v>
      </c>
      <c r="GR28" s="121">
        <v>62.500000000000014</v>
      </c>
      <c r="GS28" s="128" t="s">
        <v>286</v>
      </c>
      <c r="GT28" s="121">
        <v>52.173913043478272</v>
      </c>
      <c r="GU28" s="121">
        <v>66.363636363636374</v>
      </c>
      <c r="GV28" s="121" t="s">
        <v>286</v>
      </c>
      <c r="GW28" s="121">
        <v>50</v>
      </c>
      <c r="GX28" s="128">
        <v>61.052631578947377</v>
      </c>
      <c r="GY28" s="128" t="s">
        <v>286</v>
      </c>
      <c r="GZ28" s="128">
        <v>46.268656716417915</v>
      </c>
      <c r="HA28" s="128">
        <v>61.538461538461533</v>
      </c>
      <c r="HB28" s="128" t="s">
        <v>286</v>
      </c>
      <c r="HC28" s="128">
        <v>57.407407407407405</v>
      </c>
      <c r="HD28" s="128">
        <v>58.823529411764724</v>
      </c>
      <c r="HE28" s="128" t="s">
        <v>286</v>
      </c>
      <c r="HF28" s="128">
        <v>39.506172839506171</v>
      </c>
      <c r="HG28" s="128">
        <v>60.360360360360353</v>
      </c>
      <c r="HH28" s="128" t="s">
        <v>286</v>
      </c>
      <c r="HI28" s="128">
        <v>34.146341463414636</v>
      </c>
      <c r="HJ28" s="128">
        <v>63.302752293577988</v>
      </c>
      <c r="HK28" s="128" t="s">
        <v>286</v>
      </c>
      <c r="HL28" s="121">
        <v>38.461538461538474</v>
      </c>
      <c r="HM28" s="121">
        <v>58.695652173913075</v>
      </c>
      <c r="HN28" s="121" t="s">
        <v>286</v>
      </c>
      <c r="HO28" s="121">
        <v>31.746031746031747</v>
      </c>
      <c r="HP28" s="128">
        <v>57.600000000000009</v>
      </c>
      <c r="HQ28" s="121" t="s">
        <v>286</v>
      </c>
      <c r="HR28" s="121">
        <v>37.735849056603783</v>
      </c>
      <c r="HS28" s="121">
        <v>64.634146341463435</v>
      </c>
      <c r="HT28" s="129" t="s">
        <v>286</v>
      </c>
      <c r="HU28" s="128">
        <v>38.749999999999986</v>
      </c>
      <c r="HV28" s="114">
        <v>31.531531531531535</v>
      </c>
      <c r="HW28" s="114" t="s">
        <v>286</v>
      </c>
      <c r="HX28" s="114">
        <v>56.097560975609753</v>
      </c>
      <c r="HY28" s="114">
        <v>25.688073394495415</v>
      </c>
      <c r="HZ28" s="114" t="s">
        <v>286</v>
      </c>
      <c r="IA28" s="114">
        <v>45.283018867924532</v>
      </c>
      <c r="IB28" s="114">
        <v>41.304347826086953</v>
      </c>
      <c r="IC28" s="114" t="s">
        <v>286</v>
      </c>
      <c r="ID28" s="114">
        <v>59.375000000000007</v>
      </c>
      <c r="IE28" s="114">
        <v>49.218750000000014</v>
      </c>
      <c r="IF28" s="114" t="s">
        <v>286</v>
      </c>
      <c r="IG28" s="114">
        <v>52.830188679245282</v>
      </c>
      <c r="IH28" s="114">
        <v>37.34939759036147</v>
      </c>
      <c r="II28" s="114" t="s">
        <v>286</v>
      </c>
      <c r="IJ28" s="114">
        <v>49.397590361445779</v>
      </c>
      <c r="IK28" s="114">
        <v>48.67256637168142</v>
      </c>
      <c r="IL28" s="114" t="s">
        <v>286</v>
      </c>
      <c r="IM28" s="114">
        <v>69.767441860465127</v>
      </c>
      <c r="IN28" s="114">
        <v>41.284403669724782</v>
      </c>
      <c r="IO28" s="114" t="s">
        <v>286</v>
      </c>
      <c r="IP28" s="114">
        <v>58.18181818181818</v>
      </c>
      <c r="IQ28" s="114">
        <v>51.063829787234056</v>
      </c>
      <c r="IR28" s="114" t="s">
        <v>286</v>
      </c>
      <c r="IS28" s="114">
        <v>71.641791044776141</v>
      </c>
      <c r="IT28" s="114">
        <v>65.624999999999986</v>
      </c>
      <c r="IU28" s="114" t="s">
        <v>286</v>
      </c>
      <c r="IV28" s="114">
        <v>72.549019607843135</v>
      </c>
      <c r="IW28" s="114">
        <v>54.761904761904759</v>
      </c>
      <c r="IX28" s="150" t="s">
        <v>1690</v>
      </c>
      <c r="IY28" s="150" t="s">
        <v>1689</v>
      </c>
      <c r="IZ28" s="150" t="s">
        <v>1689</v>
      </c>
      <c r="JA28" s="150" t="s">
        <v>1689</v>
      </c>
      <c r="JB28" s="150" t="s">
        <v>1688</v>
      </c>
      <c r="JC28" s="114" t="s">
        <v>286</v>
      </c>
      <c r="JD28" s="114" t="s">
        <v>286</v>
      </c>
      <c r="JE28" s="114" t="s">
        <v>286</v>
      </c>
      <c r="JF28" s="114" t="str">
        <f t="shared" si="30"/>
        <v>--</v>
      </c>
      <c r="JG28" s="114" t="str">
        <f t="shared" si="30"/>
        <v>--</v>
      </c>
      <c r="JH28" s="114" t="str">
        <f t="shared" si="30"/>
        <v>--</v>
      </c>
      <c r="JI28" s="114" t="str">
        <f t="shared" si="30"/>
        <v>--</v>
      </c>
      <c r="JJ28" s="114" t="str">
        <f t="shared" si="30"/>
        <v>--</v>
      </c>
      <c r="JK28" s="114" t="str">
        <f t="shared" si="30"/>
        <v>--</v>
      </c>
      <c r="JL28" s="114" t="str">
        <f t="shared" si="30"/>
        <v>--</v>
      </c>
      <c r="JM28" s="114" t="str">
        <f t="shared" si="30"/>
        <v>--</v>
      </c>
      <c r="JN28" s="114" t="str">
        <f t="shared" si="30"/>
        <v>--</v>
      </c>
      <c r="JO28" s="114" t="str">
        <f t="shared" si="30"/>
        <v>--</v>
      </c>
      <c r="JP28" s="114" t="str">
        <f t="shared" si="31"/>
        <v>--</v>
      </c>
      <c r="JQ28" s="114" t="str">
        <f t="shared" si="31"/>
        <v>--</v>
      </c>
      <c r="JR28" s="114" t="str">
        <f t="shared" si="31"/>
        <v>--</v>
      </c>
      <c r="JS28" s="114" t="str">
        <f t="shared" si="31"/>
        <v>--</v>
      </c>
      <c r="JT28" s="114" t="str">
        <f t="shared" si="31"/>
        <v>--</v>
      </c>
      <c r="JU28" s="114" t="str">
        <f t="shared" si="31"/>
        <v>--</v>
      </c>
      <c r="JV28" s="114" t="str">
        <f t="shared" si="31"/>
        <v>--</v>
      </c>
      <c r="JW28" s="114" t="str">
        <f t="shared" si="31"/>
        <v>--</v>
      </c>
      <c r="JX28" s="114" t="str">
        <f t="shared" si="31"/>
        <v>--</v>
      </c>
      <c r="JY28" s="114" t="str">
        <f t="shared" si="31"/>
        <v>--</v>
      </c>
      <c r="JZ28" s="114" t="str">
        <f t="shared" si="32"/>
        <v>--</v>
      </c>
      <c r="KA28" s="114" t="str">
        <f t="shared" si="32"/>
        <v>--</v>
      </c>
      <c r="KB28" s="114" t="str">
        <f t="shared" si="32"/>
        <v>--</v>
      </c>
      <c r="KC28" s="114" t="str">
        <f t="shared" si="32"/>
        <v>--</v>
      </c>
      <c r="KD28" s="114" t="str">
        <f t="shared" si="32"/>
        <v>--</v>
      </c>
      <c r="KE28" s="114" t="str">
        <f t="shared" si="32"/>
        <v>--</v>
      </c>
      <c r="KF28" s="114" t="str">
        <f t="shared" si="32"/>
        <v>--</v>
      </c>
      <c r="KG28" s="114" t="str">
        <f t="shared" si="32"/>
        <v>--</v>
      </c>
      <c r="KH28" s="114" t="str">
        <f t="shared" si="32"/>
        <v>--</v>
      </c>
      <c r="KI28" s="114" t="str">
        <f t="shared" si="32"/>
        <v>--</v>
      </c>
      <c r="KJ28" s="114" t="str">
        <f t="shared" si="33"/>
        <v>--</v>
      </c>
      <c r="KK28" s="114" t="str">
        <f t="shared" si="33"/>
        <v>--</v>
      </c>
      <c r="KL28" s="114" t="str">
        <f t="shared" si="33"/>
        <v>--</v>
      </c>
      <c r="KM28" s="114" t="str">
        <f t="shared" si="33"/>
        <v>--</v>
      </c>
      <c r="KN28" s="114" t="str">
        <f t="shared" si="33"/>
        <v>--</v>
      </c>
      <c r="KO28" s="114" t="str">
        <f t="shared" si="33"/>
        <v>--</v>
      </c>
      <c r="KP28" s="150" t="s">
        <v>1690</v>
      </c>
      <c r="KQ28" s="150" t="s">
        <v>1689</v>
      </c>
      <c r="KR28" s="150" t="s">
        <v>1689</v>
      </c>
      <c r="KS28" s="150" t="s">
        <v>1689</v>
      </c>
      <c r="KT28" s="150" t="s">
        <v>1688</v>
      </c>
      <c r="KU28" s="114" t="str">
        <f t="shared" si="36"/>
        <v>--</v>
      </c>
      <c r="KV28" s="114" t="str">
        <f t="shared" si="36"/>
        <v>--</v>
      </c>
      <c r="KW28" s="114" t="str">
        <f t="shared" si="36"/>
        <v>--</v>
      </c>
      <c r="KX28" s="114" t="str">
        <f t="shared" si="36"/>
        <v>--</v>
      </c>
      <c r="KY28" s="114" t="str">
        <f t="shared" si="36"/>
        <v>--</v>
      </c>
      <c r="KZ28" s="114" t="str">
        <f t="shared" si="34"/>
        <v>--</v>
      </c>
      <c r="LA28" s="114" t="str">
        <f t="shared" si="34"/>
        <v>--</v>
      </c>
      <c r="LB28" s="114" t="str">
        <f t="shared" si="34"/>
        <v>--</v>
      </c>
      <c r="LC28" s="114" t="str">
        <f t="shared" si="34"/>
        <v>--</v>
      </c>
      <c r="LD28" s="114" t="str">
        <f t="shared" si="34"/>
        <v>--</v>
      </c>
      <c r="LE28" s="219">
        <v>84.536082474226802</v>
      </c>
      <c r="LF28" s="219">
        <v>76.8888888888889</v>
      </c>
      <c r="LG28" s="219">
        <v>75.268817204301001</v>
      </c>
      <c r="LH28" s="219">
        <v>82.352941176470594</v>
      </c>
      <c r="LI28" s="219">
        <v>80.821917808219197</v>
      </c>
      <c r="LJ28" s="219">
        <v>81.502890173410407</v>
      </c>
      <c r="LK28" s="219">
        <v>66.326530612244895</v>
      </c>
      <c r="LL28" s="219">
        <v>65.765765765765806</v>
      </c>
      <c r="LM28" s="219">
        <v>67.379679144384994</v>
      </c>
      <c r="LN28" s="219">
        <v>71.186440677966104</v>
      </c>
      <c r="LO28" s="219">
        <v>65.596330275229306</v>
      </c>
      <c r="LP28" s="219">
        <v>65.317919075144502</v>
      </c>
      <c r="LQ28" s="219">
        <v>78.723404255319195</v>
      </c>
      <c r="LR28" s="219">
        <v>71.122994652406405</v>
      </c>
      <c r="LS28" s="219">
        <v>78.431372549019599</v>
      </c>
      <c r="LT28" s="219">
        <v>76.170212765957402</v>
      </c>
      <c r="LU28" s="219">
        <v>72.093023255814003</v>
      </c>
      <c r="LV28" s="219">
        <v>74.556213017751503</v>
      </c>
      <c r="LW28" s="219">
        <v>55.714285714285701</v>
      </c>
      <c r="LX28" s="219">
        <v>44.4444444444444</v>
      </c>
      <c r="LY28" s="219">
        <v>41.830065359477103</v>
      </c>
      <c r="LZ28" s="219">
        <v>48.936170212766001</v>
      </c>
      <c r="MA28" s="219">
        <v>41.860465116279101</v>
      </c>
      <c r="MB28" s="219">
        <v>43.529411764705898</v>
      </c>
      <c r="MC28" s="219">
        <v>87.142857142857196</v>
      </c>
      <c r="MD28" s="219">
        <v>78.421052631578902</v>
      </c>
      <c r="ME28" s="219">
        <v>75</v>
      </c>
      <c r="MF28" s="219">
        <v>81.702127659574501</v>
      </c>
      <c r="MG28" s="219">
        <v>80.930232558139593</v>
      </c>
      <c r="MH28" s="219">
        <v>78.698224852070993</v>
      </c>
      <c r="MI28" s="219">
        <v>78.321678321678306</v>
      </c>
      <c r="MJ28" s="219">
        <v>65.789473684210606</v>
      </c>
      <c r="MK28" s="219">
        <v>60.897435897435898</v>
      </c>
      <c r="ML28" s="219">
        <v>76.595744680851098</v>
      </c>
      <c r="MM28" s="219">
        <v>69.302325581395294</v>
      </c>
      <c r="MN28" s="219">
        <v>68.452380952380906</v>
      </c>
      <c r="MO28" s="128" t="str">
        <f t="shared" si="5"/>
        <v>--</v>
      </c>
      <c r="MP28" s="219">
        <v>14.285714285714301</v>
      </c>
      <c r="MQ28" s="219">
        <v>42.1875</v>
      </c>
      <c r="MR28" s="128" t="str">
        <f t="shared" si="6"/>
        <v>--</v>
      </c>
      <c r="MS28" s="219">
        <v>16.062176165803098</v>
      </c>
      <c r="MT28" s="219">
        <v>33.136094674556198</v>
      </c>
      <c r="MU28" s="128" t="str">
        <f t="shared" si="7"/>
        <v>--</v>
      </c>
      <c r="MV28" s="219">
        <v>38.095238095238102</v>
      </c>
      <c r="MW28" s="219">
        <v>52.941176470588204</v>
      </c>
      <c r="MX28" s="128" t="str">
        <f t="shared" si="8"/>
        <v>--</v>
      </c>
      <c r="MY28" s="219">
        <v>58.064516129032299</v>
      </c>
      <c r="MZ28" s="219">
        <v>48.214285714285701</v>
      </c>
      <c r="NA28" s="128" t="str">
        <f t="shared" si="9"/>
        <v>--</v>
      </c>
      <c r="NB28" s="219">
        <v>52.380952380952401</v>
      </c>
      <c r="NC28" s="219">
        <v>56</v>
      </c>
      <c r="ND28" s="128" t="str">
        <f t="shared" si="10"/>
        <v>--</v>
      </c>
      <c r="NE28" s="219">
        <v>64.516129032257993</v>
      </c>
      <c r="NF28" s="219">
        <v>53.571428571428598</v>
      </c>
      <c r="NG28" s="128" t="str">
        <f t="shared" si="11"/>
        <v>--</v>
      </c>
      <c r="NH28" s="219">
        <v>72.727272727272705</v>
      </c>
      <c r="NI28" s="219">
        <v>60.7843137254902</v>
      </c>
      <c r="NJ28" s="128" t="str">
        <f t="shared" si="12"/>
        <v>--</v>
      </c>
      <c r="NK28" s="219">
        <v>61.290322580645203</v>
      </c>
      <c r="NL28" s="219">
        <v>54.545454545454497</v>
      </c>
      <c r="NM28" s="220">
        <v>88.837209302325604</v>
      </c>
      <c r="NN28" s="220">
        <v>95.020746887966794</v>
      </c>
      <c r="NO28" s="220">
        <v>66.511627906976798</v>
      </c>
      <c r="NP28" s="220">
        <v>73.858921161825705</v>
      </c>
      <c r="NQ28" s="220">
        <v>77.209302325581405</v>
      </c>
      <c r="NR28" s="220">
        <v>79.079497907949801</v>
      </c>
      <c r="NS28" s="220">
        <v>71.830985915493002</v>
      </c>
      <c r="NT28" s="220">
        <v>76.569037656903802</v>
      </c>
      <c r="NU28" s="220">
        <v>89.252336448598101</v>
      </c>
      <c r="NV28" s="220">
        <v>89.539748953974893</v>
      </c>
      <c r="NW28" s="220">
        <v>88.3720930232558</v>
      </c>
      <c r="NX28" s="220">
        <v>87.029288702928895</v>
      </c>
      <c r="NY28" s="128" t="str">
        <f t="shared" si="35"/>
        <v>--</v>
      </c>
      <c r="NZ28" s="128" t="str">
        <f t="shared" si="35"/>
        <v>--</v>
      </c>
      <c r="OA28" s="128" t="str">
        <f t="shared" si="35"/>
        <v>--</v>
      </c>
      <c r="OB28" s="128" t="str">
        <f t="shared" si="35"/>
        <v>--</v>
      </c>
      <c r="OC28" s="128" t="str">
        <f t="shared" si="35"/>
        <v>--</v>
      </c>
      <c r="OD28" s="128" t="str">
        <f t="shared" si="35"/>
        <v>--</v>
      </c>
      <c r="OE28" s="128" t="str">
        <f t="shared" si="35"/>
        <v>--</v>
      </c>
      <c r="OF28" s="128" t="str">
        <f t="shared" si="35"/>
        <v>--</v>
      </c>
      <c r="OG28" s="222">
        <v>59.534883720930203</v>
      </c>
      <c r="OH28" s="222">
        <v>50</v>
      </c>
      <c r="OI28" s="222">
        <v>41.052631578947398</v>
      </c>
      <c r="OJ28" s="222">
        <v>35.483870967742</v>
      </c>
      <c r="OK28" s="222">
        <v>55.0420168067227</v>
      </c>
      <c r="OL28" s="222">
        <v>43.829787234042499</v>
      </c>
      <c r="OM28" s="222">
        <v>36.9158878504673</v>
      </c>
      <c r="ON28" s="222">
        <v>43.529411764705898</v>
      </c>
      <c r="OO28" s="114" t="s">
        <v>2463</v>
      </c>
      <c r="OP28" s="114" t="s">
        <v>2463</v>
      </c>
      <c r="OQ28" s="300">
        <v>81.308411214953281</v>
      </c>
      <c r="OR28" s="300">
        <v>67.11409395973152</v>
      </c>
      <c r="OS28" s="300">
        <v>61.979166666666686</v>
      </c>
      <c r="OT28" s="300">
        <v>65.822784810126592</v>
      </c>
      <c r="OU28" s="300">
        <v>80.252100840336112</v>
      </c>
      <c r="OV28" s="300">
        <v>74.678111587982841</v>
      </c>
      <c r="OW28" s="300">
        <v>64.186046511627922</v>
      </c>
      <c r="OX28" s="300">
        <v>78.823529411764738</v>
      </c>
      <c r="OZ28" s="380">
        <v>75.770925110132183</v>
      </c>
      <c r="PA28" s="381">
        <v>74.889867841409725</v>
      </c>
      <c r="PB28" s="381">
        <v>69.008264462809962</v>
      </c>
      <c r="PC28" s="381">
        <v>76.47058823529413</v>
      </c>
      <c r="PD28" s="380">
        <v>79.735682819383257</v>
      </c>
      <c r="PE28" s="381">
        <v>48.230088495575231</v>
      </c>
      <c r="PF28" s="381">
        <v>37.037037037037045</v>
      </c>
      <c r="PG28" s="381">
        <v>47.647058823529413</v>
      </c>
      <c r="PH28" s="380">
        <v>61.711711711711693</v>
      </c>
      <c r="PI28" s="381">
        <v>40.888888888888893</v>
      </c>
      <c r="PJ28" s="381">
        <v>29.338842975206632</v>
      </c>
      <c r="PK28" s="381">
        <v>45.238095238095234</v>
      </c>
      <c r="PL28" s="380">
        <v>88.495575221238951</v>
      </c>
      <c r="PM28" s="381">
        <v>81.333333333333371</v>
      </c>
      <c r="PN28" s="381">
        <v>80.246913580246954</v>
      </c>
      <c r="PO28" s="381">
        <v>81.065088757396481</v>
      </c>
      <c r="PP28" s="380">
        <v>80.176211453744472</v>
      </c>
      <c r="PQ28" s="381">
        <v>74.889867841409711</v>
      </c>
      <c r="PR28" s="381">
        <v>68.724279835390959</v>
      </c>
      <c r="PS28" s="381">
        <v>78.823529411764724</v>
      </c>
      <c r="PT28" s="378" t="str">
        <f t="shared" si="28"/>
        <v>--</v>
      </c>
      <c r="PU28" s="378" t="str">
        <f t="shared" si="28"/>
        <v>--</v>
      </c>
      <c r="PV28" s="381">
        <v>14.847161572052405</v>
      </c>
      <c r="PW28" s="381">
        <v>42.580645161290342</v>
      </c>
      <c r="PX28" s="378" t="str">
        <f t="shared" si="15"/>
        <v>--</v>
      </c>
      <c r="PY28" s="378" t="str">
        <f t="shared" si="15"/>
        <v>--</v>
      </c>
      <c r="PZ28" s="381">
        <v>66.666666666666671</v>
      </c>
      <c r="QA28" s="381">
        <v>77.27272727272728</v>
      </c>
      <c r="QB28" s="378" t="str">
        <f t="shared" si="16"/>
        <v>--</v>
      </c>
      <c r="QC28" s="378" t="str">
        <f t="shared" si="16"/>
        <v>--</v>
      </c>
      <c r="QD28" s="381">
        <v>72.727272727272734</v>
      </c>
      <c r="QE28" s="381">
        <v>84.615384615384599</v>
      </c>
      <c r="QF28" s="378" t="str">
        <f t="shared" si="29"/>
        <v>--</v>
      </c>
      <c r="QG28" s="378" t="str">
        <f t="shared" si="29"/>
        <v>--</v>
      </c>
      <c r="QH28" s="381">
        <v>54.54545454545454</v>
      </c>
      <c r="QI28" s="381">
        <v>55.384615384615387</v>
      </c>
      <c r="QJ28" s="368" t="s">
        <v>2463</v>
      </c>
    </row>
    <row r="29" spans="1:452" x14ac:dyDescent="0.25">
      <c r="A29" s="114">
        <v>25</v>
      </c>
      <c r="B29" s="93" t="s">
        <v>25</v>
      </c>
      <c r="C29" s="126">
        <v>50.000000000000014</v>
      </c>
      <c r="D29" s="126">
        <v>36.510791366906453</v>
      </c>
      <c r="E29" s="126">
        <v>40.362811791383237</v>
      </c>
      <c r="F29" s="126">
        <v>52.835051546391753</v>
      </c>
      <c r="G29" s="126">
        <v>42.52336448598129</v>
      </c>
      <c r="H29" s="126">
        <v>53.571428571428569</v>
      </c>
      <c r="I29" s="126">
        <v>59.611231101511869</v>
      </c>
      <c r="J29" s="126">
        <v>50.418410041840993</v>
      </c>
      <c r="K29" s="126">
        <v>54.461538461538453</v>
      </c>
      <c r="L29" s="126">
        <v>68.034557235421104</v>
      </c>
      <c r="M29" s="128">
        <v>59.48275862068968</v>
      </c>
      <c r="N29" s="128">
        <v>61.43344709897611</v>
      </c>
      <c r="O29" s="128">
        <v>68.649885583524039</v>
      </c>
      <c r="P29" s="128">
        <v>65.652173913043484</v>
      </c>
      <c r="Q29" s="128">
        <v>69.750889679715314</v>
      </c>
      <c r="R29" s="128">
        <v>88.359788359788411</v>
      </c>
      <c r="S29" s="128">
        <v>78.863232682060314</v>
      </c>
      <c r="T29" s="128">
        <v>81.497797356828201</v>
      </c>
      <c r="U29" s="128">
        <v>87.244897959183675</v>
      </c>
      <c r="V29" s="128">
        <v>74.766355140186946</v>
      </c>
      <c r="W29" s="128">
        <v>82.394366197183146</v>
      </c>
      <c r="X29" s="128">
        <v>85.497835497835567</v>
      </c>
      <c r="Y29" s="128">
        <v>74.793388429752156</v>
      </c>
      <c r="Z29" s="128">
        <v>80.303030303030269</v>
      </c>
      <c r="AA29" s="128">
        <v>89.760348583877985</v>
      </c>
      <c r="AB29" s="132">
        <v>79.956896551724185</v>
      </c>
      <c r="AC29" s="132">
        <v>81.605351170568568</v>
      </c>
      <c r="AD29" s="132">
        <v>86.320754716981114</v>
      </c>
      <c r="AE29" s="132">
        <v>77.43362831858407</v>
      </c>
      <c r="AF29" s="128">
        <v>84.374999999999986</v>
      </c>
      <c r="AG29" s="126">
        <v>73.721340388007079</v>
      </c>
      <c r="AH29" s="126">
        <v>64.705882352941202</v>
      </c>
      <c r="AI29" s="133">
        <v>62.417582417582473</v>
      </c>
      <c r="AJ29" s="133">
        <v>69.387755102040828</v>
      </c>
      <c r="AK29" s="128">
        <v>62.41299303944313</v>
      </c>
      <c r="AL29" s="128">
        <v>59.154929577464763</v>
      </c>
      <c r="AM29" s="128">
        <v>73.69565217391299</v>
      </c>
      <c r="AN29" s="128">
        <v>59.548254620123195</v>
      </c>
      <c r="AO29" s="128">
        <v>63.22188449848025</v>
      </c>
      <c r="AP29" s="128">
        <v>74.074074074074062</v>
      </c>
      <c r="AQ29" s="128">
        <v>67.96536796536796</v>
      </c>
      <c r="AR29" s="128">
        <v>70.903010033444787</v>
      </c>
      <c r="AS29" s="128">
        <v>66.284403669724767</v>
      </c>
      <c r="AT29" s="128">
        <v>68.558951965065546</v>
      </c>
      <c r="AU29" s="128">
        <v>72.758620689655118</v>
      </c>
      <c r="AV29" s="128">
        <v>13.16725978647686</v>
      </c>
      <c r="AW29" s="128">
        <v>16.994633273703037</v>
      </c>
      <c r="AX29" s="132">
        <v>19.333333333333336</v>
      </c>
      <c r="AY29" s="132">
        <v>19.37984496124033</v>
      </c>
      <c r="AZ29" s="132">
        <v>15.764705882352917</v>
      </c>
      <c r="BA29" s="132">
        <v>18.727915194346291</v>
      </c>
      <c r="BB29" s="128">
        <v>15.659955257270708</v>
      </c>
      <c r="BC29" s="132">
        <v>18.840579710144929</v>
      </c>
      <c r="BD29" s="132">
        <v>17.46987951807229</v>
      </c>
      <c r="BE29" s="132">
        <v>10.352422907488993</v>
      </c>
      <c r="BF29" s="132">
        <v>15.217391304347823</v>
      </c>
      <c r="BG29" s="128">
        <v>16.161616161616159</v>
      </c>
      <c r="BH29" s="121">
        <v>11.600928074245946</v>
      </c>
      <c r="BI29" s="121">
        <v>12.888888888888886</v>
      </c>
      <c r="BJ29" s="121">
        <v>13.380281690140851</v>
      </c>
      <c r="BK29" s="121">
        <v>7.6512455516014066</v>
      </c>
      <c r="BL29" s="128">
        <v>9.8389982110912264</v>
      </c>
      <c r="BM29" s="121">
        <v>10.000000000000004</v>
      </c>
      <c r="BN29" s="114">
        <v>12.919896640826872</v>
      </c>
      <c r="BO29" s="114">
        <v>9.6470588235294219</v>
      </c>
      <c r="BP29" s="114">
        <v>8.4805653710247419</v>
      </c>
      <c r="BQ29" s="128">
        <v>9.8654708520179462</v>
      </c>
      <c r="BR29" s="121">
        <v>11.226611226611235</v>
      </c>
      <c r="BS29" s="121">
        <v>7.8313253012048225</v>
      </c>
      <c r="BT29" s="121">
        <v>6.2360801781737205</v>
      </c>
      <c r="BU29" s="128">
        <v>11.496746203904554</v>
      </c>
      <c r="BV29" s="121">
        <v>10.1010101010101</v>
      </c>
      <c r="BW29" s="121">
        <v>6.7441860465116266</v>
      </c>
      <c r="BX29" s="121">
        <v>8.0357142857142883</v>
      </c>
      <c r="BY29" s="128">
        <v>7.0671378091872752</v>
      </c>
      <c r="BZ29" s="121">
        <v>72.791519434628867</v>
      </c>
      <c r="CA29" s="121">
        <v>76.122082585278349</v>
      </c>
      <c r="CB29" s="121">
        <v>80.266075388026607</v>
      </c>
      <c r="CC29" s="128">
        <v>64.175257731958737</v>
      </c>
      <c r="CD29" s="121">
        <v>74.05660377358484</v>
      </c>
      <c r="CE29" s="121">
        <v>73.404255319148945</v>
      </c>
      <c r="CF29" s="121">
        <v>70.175438596491091</v>
      </c>
      <c r="CG29" s="128">
        <v>68.237704918032705</v>
      </c>
      <c r="CH29" s="121">
        <v>74.018126888217523</v>
      </c>
      <c r="CI29" s="121">
        <v>74.669603524229075</v>
      </c>
      <c r="CJ29" s="121">
        <v>77.634408602150543</v>
      </c>
      <c r="CK29" s="121">
        <v>72.147651006711413</v>
      </c>
      <c r="CL29" s="121">
        <v>74.311926605504539</v>
      </c>
      <c r="CM29" s="121">
        <v>70.869565217391283</v>
      </c>
      <c r="CN29" s="121">
        <v>75.704225352112644</v>
      </c>
      <c r="CO29" s="121" t="s">
        <v>286</v>
      </c>
      <c r="CP29" s="128" t="s">
        <v>286</v>
      </c>
      <c r="CQ29" s="121" t="s">
        <v>286</v>
      </c>
      <c r="CR29" s="121">
        <v>52.454780361757116</v>
      </c>
      <c r="CS29" s="114">
        <v>31.132075471698116</v>
      </c>
      <c r="CT29" s="114">
        <v>35.460992907801412</v>
      </c>
      <c r="CU29" s="128">
        <v>55.947136563876661</v>
      </c>
      <c r="CV29" s="121">
        <v>28.395061728395049</v>
      </c>
      <c r="CW29" s="121">
        <v>41.087613293051355</v>
      </c>
      <c r="CX29" s="114">
        <v>68.191721132897598</v>
      </c>
      <c r="CY29" s="114">
        <v>35.836909871244622</v>
      </c>
      <c r="CZ29" s="128">
        <v>38.590604026845682</v>
      </c>
      <c r="DA29" s="121">
        <v>65.977011494252878</v>
      </c>
      <c r="DB29" s="121">
        <v>39.737991266375516</v>
      </c>
      <c r="DC29" s="114">
        <v>45.583038869257969</v>
      </c>
      <c r="DD29" s="114">
        <v>59.205776173285244</v>
      </c>
      <c r="DE29" s="128">
        <v>60.727272727272741</v>
      </c>
      <c r="DF29" s="121">
        <v>51.121076233183857</v>
      </c>
      <c r="DG29" s="121">
        <v>60.67708333333335</v>
      </c>
      <c r="DH29" s="114">
        <v>55.687203791469173</v>
      </c>
      <c r="DI29" s="114">
        <v>44.802867383512535</v>
      </c>
      <c r="DJ29" s="128">
        <v>60.449438202247173</v>
      </c>
      <c r="DK29" s="121">
        <v>48.637316561844862</v>
      </c>
      <c r="DL29" s="121">
        <v>43.333333333333329</v>
      </c>
      <c r="DM29" s="121">
        <v>62.155963302752347</v>
      </c>
      <c r="DN29" s="121">
        <v>53.056768558951966</v>
      </c>
      <c r="DO29" s="128">
        <v>46.258503401360542</v>
      </c>
      <c r="DP29" s="121">
        <v>60.144927536231947</v>
      </c>
      <c r="DQ29" s="121">
        <v>54.910714285714256</v>
      </c>
      <c r="DR29" s="121">
        <v>50.000000000000021</v>
      </c>
      <c r="DS29" s="121" t="s">
        <v>286</v>
      </c>
      <c r="DT29" s="128" t="s">
        <v>286</v>
      </c>
      <c r="DU29" s="131" t="s">
        <v>286</v>
      </c>
      <c r="DV29" s="131">
        <v>42.931937172774845</v>
      </c>
      <c r="DW29" s="114">
        <v>28.266033254156778</v>
      </c>
      <c r="DX29" s="131">
        <v>26.785714285714302</v>
      </c>
      <c r="DY29" s="128">
        <v>53.139013452914817</v>
      </c>
      <c r="DZ29" s="128">
        <v>25.678496868476</v>
      </c>
      <c r="EA29" s="128">
        <v>28.181818181818183</v>
      </c>
      <c r="EB29" s="128">
        <v>57.777777777777821</v>
      </c>
      <c r="EC29" s="128">
        <v>40.301724137931025</v>
      </c>
      <c r="ED29" s="128">
        <v>38.720538720538741</v>
      </c>
      <c r="EE29" s="128">
        <v>50.238095238095227</v>
      </c>
      <c r="EF29" s="128">
        <v>37.946428571428612</v>
      </c>
      <c r="EG29" s="128">
        <v>43.928571428571431</v>
      </c>
      <c r="EH29" s="128" t="s">
        <v>286</v>
      </c>
      <c r="EI29" s="128" t="s">
        <v>286</v>
      </c>
      <c r="EJ29" s="128" t="s">
        <v>286</v>
      </c>
      <c r="EK29" s="128">
        <v>88.541666666666785</v>
      </c>
      <c r="EL29" s="121">
        <v>82.22748815165879</v>
      </c>
      <c r="EM29" s="121">
        <v>79.505300353356901</v>
      </c>
      <c r="EN29" s="121">
        <v>92.477876106194614</v>
      </c>
      <c r="EO29" s="121">
        <v>79.497907949790701</v>
      </c>
      <c r="EP29" s="128">
        <v>81.21212121212119</v>
      </c>
      <c r="EQ29" s="121">
        <v>93.668122270742373</v>
      </c>
      <c r="ER29" s="121">
        <v>86.177105831533552</v>
      </c>
      <c r="ES29" s="121">
        <v>85.234899328859044</v>
      </c>
      <c r="ET29" s="121">
        <v>90.783410138248897</v>
      </c>
      <c r="EU29" s="128">
        <v>88.646288209606979</v>
      </c>
      <c r="EV29" s="121">
        <v>84.507042253521163</v>
      </c>
      <c r="EW29" s="121">
        <v>87.809187279151971</v>
      </c>
      <c r="EX29" s="121">
        <v>71.992818671454231</v>
      </c>
      <c r="EY29" s="121">
        <v>71.937639198218349</v>
      </c>
      <c r="EZ29" s="128">
        <v>90.909090909090963</v>
      </c>
      <c r="FA29" s="121">
        <v>73.758865248226982</v>
      </c>
      <c r="FB29" s="121">
        <v>74.558303886925856</v>
      </c>
      <c r="FC29" s="121">
        <v>88.325991189427285</v>
      </c>
      <c r="FD29" s="121">
        <v>74.423480083857513</v>
      </c>
      <c r="FE29" s="128">
        <v>76.132930513595198</v>
      </c>
      <c r="FF29" s="121">
        <v>92.170022371364638</v>
      </c>
      <c r="FG29" s="121">
        <v>76.906318082788715</v>
      </c>
      <c r="FH29" s="121">
        <v>76.271186440678022</v>
      </c>
      <c r="FI29" s="121">
        <v>92.23529411764703</v>
      </c>
      <c r="FJ29" s="128">
        <v>81.249999999999972</v>
      </c>
      <c r="FK29" s="121">
        <v>75.800711743772183</v>
      </c>
      <c r="FL29" s="121" t="s">
        <v>286</v>
      </c>
      <c r="FM29" s="121">
        <v>21.52641878669273</v>
      </c>
      <c r="FN29" s="121">
        <v>51.990632318501206</v>
      </c>
      <c r="FO29" s="128" t="s">
        <v>286</v>
      </c>
      <c r="FP29" s="121">
        <v>24.626865671641784</v>
      </c>
      <c r="FQ29" s="121">
        <v>54.37956204379563</v>
      </c>
      <c r="FR29" s="121" t="s">
        <v>286</v>
      </c>
      <c r="FS29" s="121">
        <v>22.616407982261634</v>
      </c>
      <c r="FT29" s="128">
        <v>52.599388379204875</v>
      </c>
      <c r="FU29" s="121" t="s">
        <v>286</v>
      </c>
      <c r="FV29" s="121">
        <v>18.749999999999989</v>
      </c>
      <c r="FW29" s="121">
        <v>48.780487804878071</v>
      </c>
      <c r="FX29" s="121" t="s">
        <v>286</v>
      </c>
      <c r="FY29" s="128">
        <v>15.714285714285721</v>
      </c>
      <c r="FZ29" s="121">
        <v>46.715328467153284</v>
      </c>
      <c r="GA29" s="121" t="s">
        <v>286</v>
      </c>
      <c r="GB29" s="121">
        <v>35.779816513761467</v>
      </c>
      <c r="GC29" s="121">
        <v>52.941176470588204</v>
      </c>
      <c r="GD29" s="128" t="s">
        <v>286</v>
      </c>
      <c r="GE29" s="121">
        <v>51.020408163265309</v>
      </c>
      <c r="GF29" s="121">
        <v>60.135135135135108</v>
      </c>
      <c r="GG29" s="121" t="s">
        <v>286</v>
      </c>
      <c r="GH29" s="121">
        <v>51.546391752577321</v>
      </c>
      <c r="GI29" s="128">
        <v>50.2923976608187</v>
      </c>
      <c r="GJ29" s="121" t="s">
        <v>286</v>
      </c>
      <c r="GK29" s="121">
        <v>41.772151898734187</v>
      </c>
      <c r="GL29" s="121">
        <v>52.142857142857117</v>
      </c>
      <c r="GM29" s="130" t="s">
        <v>286</v>
      </c>
      <c r="GN29" s="128">
        <v>45.454545454545439</v>
      </c>
      <c r="GO29" s="121">
        <v>37.600000000000016</v>
      </c>
      <c r="GP29" s="121" t="s">
        <v>286</v>
      </c>
      <c r="GQ29" s="121">
        <v>39.449541284403672</v>
      </c>
      <c r="GR29" s="121">
        <v>64.705882352941231</v>
      </c>
      <c r="GS29" s="128" t="s">
        <v>286</v>
      </c>
      <c r="GT29" s="121">
        <v>52.577319587628878</v>
      </c>
      <c r="GU29" s="121">
        <v>65.540540540540547</v>
      </c>
      <c r="GV29" s="121" t="s">
        <v>286</v>
      </c>
      <c r="GW29" s="121">
        <v>57.999999999999993</v>
      </c>
      <c r="GX29" s="128">
        <v>57.894736842105267</v>
      </c>
      <c r="GY29" s="128" t="s">
        <v>286</v>
      </c>
      <c r="GZ29" s="128">
        <v>51.898734177215196</v>
      </c>
      <c r="HA29" s="128">
        <v>64.285714285714278</v>
      </c>
      <c r="HB29" s="128" t="s">
        <v>286</v>
      </c>
      <c r="HC29" s="128">
        <v>51.515151515151523</v>
      </c>
      <c r="HD29" s="128">
        <v>55.555555555555571</v>
      </c>
      <c r="HE29" s="128" t="s">
        <v>286</v>
      </c>
      <c r="HF29" s="128">
        <v>47.66355140186915</v>
      </c>
      <c r="HG29" s="128">
        <v>64.186046511627922</v>
      </c>
      <c r="HH29" s="128" t="s">
        <v>286</v>
      </c>
      <c r="HI29" s="128">
        <v>46.666666666666679</v>
      </c>
      <c r="HJ29" s="128">
        <v>72.602739726027423</v>
      </c>
      <c r="HK29" s="128" t="s">
        <v>286</v>
      </c>
      <c r="HL29" s="121">
        <v>37.634408602150522</v>
      </c>
      <c r="HM29" s="121">
        <v>71.257485029940099</v>
      </c>
      <c r="HN29" s="121" t="s">
        <v>286</v>
      </c>
      <c r="HO29" s="121">
        <v>42.028985507246382</v>
      </c>
      <c r="HP29" s="128">
        <v>72.142857142857181</v>
      </c>
      <c r="HQ29" s="121" t="s">
        <v>286</v>
      </c>
      <c r="HR29" s="121">
        <v>41.37931034482758</v>
      </c>
      <c r="HS29" s="121">
        <v>63.025210084033596</v>
      </c>
      <c r="HT29" s="129" t="s">
        <v>286</v>
      </c>
      <c r="HU29" s="128">
        <v>44.761904761904788</v>
      </c>
      <c r="HV29" s="114">
        <v>36.915887850467293</v>
      </c>
      <c r="HW29" s="114" t="s">
        <v>286</v>
      </c>
      <c r="HX29" s="114">
        <v>59.782608695652179</v>
      </c>
      <c r="HY29" s="114">
        <v>37.671232876712338</v>
      </c>
      <c r="HZ29" s="114" t="s">
        <v>286</v>
      </c>
      <c r="IA29" s="114">
        <v>58.94736842105263</v>
      </c>
      <c r="IB29" s="114">
        <v>43.19526627218935</v>
      </c>
      <c r="IC29" s="114" t="s">
        <v>286</v>
      </c>
      <c r="ID29" s="114">
        <v>52.112676056338017</v>
      </c>
      <c r="IE29" s="114">
        <v>49.275362318840564</v>
      </c>
      <c r="IF29" s="114" t="s">
        <v>286</v>
      </c>
      <c r="IG29" s="114">
        <v>53.333333333333336</v>
      </c>
      <c r="IH29" s="114">
        <v>36.585365853658537</v>
      </c>
      <c r="II29" s="114" t="s">
        <v>286</v>
      </c>
      <c r="IJ29" s="114">
        <v>66.666666666666657</v>
      </c>
      <c r="IK29" s="114">
        <v>47.247706422018375</v>
      </c>
      <c r="IL29" s="114" t="s">
        <v>286</v>
      </c>
      <c r="IM29" s="114">
        <v>75</v>
      </c>
      <c r="IN29" s="114">
        <v>56.756756756756793</v>
      </c>
      <c r="IO29" s="114" t="s">
        <v>286</v>
      </c>
      <c r="IP29" s="114">
        <v>72.043010752688204</v>
      </c>
      <c r="IQ29" s="114">
        <v>63.372093023255829</v>
      </c>
      <c r="IR29" s="114" t="s">
        <v>286</v>
      </c>
      <c r="IS29" s="114">
        <v>63.513513513513516</v>
      </c>
      <c r="IT29" s="114">
        <v>64.963503649635001</v>
      </c>
      <c r="IU29" s="114" t="s">
        <v>286</v>
      </c>
      <c r="IV29" s="114">
        <v>68.75</v>
      </c>
      <c r="IW29" s="114">
        <v>54.032258064516135</v>
      </c>
      <c r="IX29" s="150" t="s">
        <v>1687</v>
      </c>
      <c r="IY29" s="150" t="s">
        <v>1686</v>
      </c>
      <c r="IZ29" s="150" t="s">
        <v>1685</v>
      </c>
      <c r="JA29" s="150" t="s">
        <v>1684</v>
      </c>
      <c r="JB29" s="150" t="s">
        <v>1684</v>
      </c>
      <c r="JC29" s="114" t="s">
        <v>286</v>
      </c>
      <c r="JD29" s="114" t="s">
        <v>286</v>
      </c>
      <c r="JE29" s="114" t="s">
        <v>286</v>
      </c>
      <c r="JF29" s="114" t="str">
        <f t="shared" si="30"/>
        <v>--</v>
      </c>
      <c r="JG29" s="114" t="str">
        <f t="shared" si="30"/>
        <v>--</v>
      </c>
      <c r="JH29" s="114" t="str">
        <f t="shared" si="30"/>
        <v>--</v>
      </c>
      <c r="JI29" s="114" t="str">
        <f t="shared" si="30"/>
        <v>--</v>
      </c>
      <c r="JJ29" s="114" t="str">
        <f t="shared" si="30"/>
        <v>--</v>
      </c>
      <c r="JK29" s="114" t="str">
        <f t="shared" si="30"/>
        <v>--</v>
      </c>
      <c r="JL29" s="114" t="str">
        <f t="shared" si="30"/>
        <v>--</v>
      </c>
      <c r="JM29" s="114" t="str">
        <f t="shared" si="30"/>
        <v>--</v>
      </c>
      <c r="JN29" s="114" t="str">
        <f t="shared" si="30"/>
        <v>--</v>
      </c>
      <c r="JO29" s="114" t="str">
        <f t="shared" si="30"/>
        <v>--</v>
      </c>
      <c r="JP29" s="114" t="str">
        <f t="shared" si="31"/>
        <v>--</v>
      </c>
      <c r="JQ29" s="114" t="str">
        <f t="shared" si="31"/>
        <v>--</v>
      </c>
      <c r="JR29" s="114" t="str">
        <f t="shared" si="31"/>
        <v>--</v>
      </c>
      <c r="JS29" s="114" t="str">
        <f t="shared" si="31"/>
        <v>--</v>
      </c>
      <c r="JT29" s="114" t="str">
        <f t="shared" si="31"/>
        <v>--</v>
      </c>
      <c r="JU29" s="114" t="str">
        <f t="shared" si="31"/>
        <v>--</v>
      </c>
      <c r="JV29" s="114" t="str">
        <f t="shared" si="31"/>
        <v>--</v>
      </c>
      <c r="JW29" s="114" t="str">
        <f t="shared" si="31"/>
        <v>--</v>
      </c>
      <c r="JX29" s="114" t="str">
        <f t="shared" si="31"/>
        <v>--</v>
      </c>
      <c r="JY29" s="114" t="str">
        <f t="shared" si="31"/>
        <v>--</v>
      </c>
      <c r="JZ29" s="114" t="str">
        <f t="shared" si="32"/>
        <v>--</v>
      </c>
      <c r="KA29" s="114" t="str">
        <f t="shared" si="32"/>
        <v>--</v>
      </c>
      <c r="KB29" s="114" t="str">
        <f t="shared" si="32"/>
        <v>--</v>
      </c>
      <c r="KC29" s="114" t="str">
        <f t="shared" si="32"/>
        <v>--</v>
      </c>
      <c r="KD29" s="114" t="str">
        <f t="shared" si="32"/>
        <v>--</v>
      </c>
      <c r="KE29" s="114" t="str">
        <f t="shared" si="32"/>
        <v>--</v>
      </c>
      <c r="KF29" s="114" t="str">
        <f t="shared" si="32"/>
        <v>--</v>
      </c>
      <c r="KG29" s="114" t="str">
        <f t="shared" si="32"/>
        <v>--</v>
      </c>
      <c r="KH29" s="114" t="str">
        <f t="shared" si="32"/>
        <v>--</v>
      </c>
      <c r="KI29" s="114" t="str">
        <f t="shared" si="32"/>
        <v>--</v>
      </c>
      <c r="KJ29" s="114" t="str">
        <f t="shared" si="33"/>
        <v>--</v>
      </c>
      <c r="KK29" s="114" t="str">
        <f t="shared" si="33"/>
        <v>--</v>
      </c>
      <c r="KL29" s="114" t="str">
        <f t="shared" si="33"/>
        <v>--</v>
      </c>
      <c r="KM29" s="114" t="str">
        <f t="shared" si="33"/>
        <v>--</v>
      </c>
      <c r="KN29" s="114" t="str">
        <f t="shared" si="33"/>
        <v>--</v>
      </c>
      <c r="KO29" s="114" t="str">
        <f t="shared" si="33"/>
        <v>--</v>
      </c>
      <c r="KP29" s="150" t="s">
        <v>1687</v>
      </c>
      <c r="KQ29" s="150" t="s">
        <v>1686</v>
      </c>
      <c r="KR29" s="150" t="s">
        <v>1685</v>
      </c>
      <c r="KS29" s="150" t="s">
        <v>1684</v>
      </c>
      <c r="KT29" s="150" t="s">
        <v>1684</v>
      </c>
      <c r="KU29" s="114" t="str">
        <f t="shared" si="36"/>
        <v>--</v>
      </c>
      <c r="KV29" s="114" t="str">
        <f t="shared" si="36"/>
        <v>--</v>
      </c>
      <c r="KW29" s="114" t="str">
        <f t="shared" si="36"/>
        <v>--</v>
      </c>
      <c r="KX29" s="114" t="str">
        <f t="shared" si="36"/>
        <v>--</v>
      </c>
      <c r="KY29" s="114" t="str">
        <f t="shared" si="36"/>
        <v>--</v>
      </c>
      <c r="KZ29" s="114" t="str">
        <f t="shared" si="34"/>
        <v>--</v>
      </c>
      <c r="LA29" s="114" t="str">
        <f t="shared" si="34"/>
        <v>--</v>
      </c>
      <c r="LB29" s="114" t="str">
        <f t="shared" si="34"/>
        <v>--</v>
      </c>
      <c r="LC29" s="114" t="str">
        <f t="shared" si="34"/>
        <v>--</v>
      </c>
      <c r="LD29" s="114" t="str">
        <f t="shared" si="34"/>
        <v>--</v>
      </c>
      <c r="LE29" s="219">
        <v>86.004514672686199</v>
      </c>
      <c r="LF29" s="219">
        <v>82.264150943396203</v>
      </c>
      <c r="LG29" s="219">
        <v>86.920980926430502</v>
      </c>
      <c r="LH29" s="219">
        <v>82.156133828996303</v>
      </c>
      <c r="LI29" s="219">
        <v>83.464566929133895</v>
      </c>
      <c r="LJ29" s="219">
        <v>83.710407239819006</v>
      </c>
      <c r="LK29" s="219">
        <v>73.932584269662996</v>
      </c>
      <c r="LL29" s="219">
        <v>72.075471698113205</v>
      </c>
      <c r="LM29" s="219">
        <v>73.497267759562902</v>
      </c>
      <c r="LN29" s="219">
        <v>66.6666666666666</v>
      </c>
      <c r="LO29" s="219">
        <v>68.8976377952755</v>
      </c>
      <c r="LP29" s="219">
        <v>69.683257918552002</v>
      </c>
      <c r="LQ29" s="219">
        <v>76.6265060240965</v>
      </c>
      <c r="LR29" s="219">
        <v>76.981132075471706</v>
      </c>
      <c r="LS29" s="219">
        <v>78.323699421965301</v>
      </c>
      <c r="LT29" s="219">
        <v>76.061776061776101</v>
      </c>
      <c r="LU29" s="219">
        <v>73.931623931623903</v>
      </c>
      <c r="LV29" s="219">
        <v>78.846153846153896</v>
      </c>
      <c r="LW29" s="219">
        <v>42.685851318944799</v>
      </c>
      <c r="LX29" s="219">
        <v>43.726235741444903</v>
      </c>
      <c r="LY29" s="219">
        <v>39.769452449567702</v>
      </c>
      <c r="LZ29" s="219">
        <v>40.540540540540498</v>
      </c>
      <c r="MA29" s="219">
        <v>39.743589743589702</v>
      </c>
      <c r="MB29" s="219">
        <v>40.865384615384599</v>
      </c>
      <c r="MC29" s="219">
        <v>83.453237410071793</v>
      </c>
      <c r="MD29" s="219">
        <v>86.037735849056602</v>
      </c>
      <c r="ME29" s="219">
        <v>84.438040345821406</v>
      </c>
      <c r="MF29" s="219">
        <v>82.307692307692307</v>
      </c>
      <c r="MG29" s="219">
        <v>81.196581196581207</v>
      </c>
      <c r="MH29" s="219">
        <v>77.884615384615401</v>
      </c>
      <c r="MI29" s="219">
        <v>75.358851674641102</v>
      </c>
      <c r="MJ29" s="219">
        <v>70.566037735849093</v>
      </c>
      <c r="MK29" s="219">
        <v>71.839080459770102</v>
      </c>
      <c r="ML29" s="219">
        <v>68.725868725868693</v>
      </c>
      <c r="MM29" s="219">
        <v>68.376068376068403</v>
      </c>
      <c r="MN29" s="219">
        <v>71.6346153846155</v>
      </c>
      <c r="MO29" s="128" t="str">
        <f t="shared" si="5"/>
        <v>--</v>
      </c>
      <c r="MP29" s="219">
        <v>18.2539682539682</v>
      </c>
      <c r="MQ29" s="219">
        <v>33.3333333333333</v>
      </c>
      <c r="MR29" s="128" t="str">
        <f t="shared" si="6"/>
        <v>--</v>
      </c>
      <c r="MS29" s="219">
        <v>17.808219178082201</v>
      </c>
      <c r="MT29" s="219">
        <v>42.156862745098003</v>
      </c>
      <c r="MU29" s="128" t="str">
        <f t="shared" si="7"/>
        <v>--</v>
      </c>
      <c r="MV29" s="219">
        <v>37.209302325581397</v>
      </c>
      <c r="MW29" s="219">
        <v>47.572815533980602</v>
      </c>
      <c r="MX29" s="128" t="str">
        <f t="shared" si="8"/>
        <v>--</v>
      </c>
      <c r="MY29" s="219">
        <v>45.945945945945901</v>
      </c>
      <c r="MZ29" s="219">
        <v>60.240963855421697</v>
      </c>
      <c r="NA29" s="128" t="str">
        <f t="shared" si="9"/>
        <v>--</v>
      </c>
      <c r="NB29" s="219">
        <v>44.1860465116279</v>
      </c>
      <c r="NC29" s="219">
        <v>63.106796116504903</v>
      </c>
      <c r="ND29" s="128" t="str">
        <f t="shared" si="10"/>
        <v>--</v>
      </c>
      <c r="NE29" s="219">
        <v>57.894736842105303</v>
      </c>
      <c r="NF29" s="219">
        <v>67.469879518072304</v>
      </c>
      <c r="NG29" s="128" t="str">
        <f t="shared" si="11"/>
        <v>--</v>
      </c>
      <c r="NH29" s="219">
        <v>47.619047619047599</v>
      </c>
      <c r="NI29" s="219">
        <v>74.257425742574199</v>
      </c>
      <c r="NJ29" s="128" t="str">
        <f t="shared" si="12"/>
        <v>--</v>
      </c>
      <c r="NK29" s="219">
        <v>75.675675675675706</v>
      </c>
      <c r="NL29" s="219">
        <v>63.953488372092998</v>
      </c>
      <c r="NM29" s="220">
        <v>85.613207547169907</v>
      </c>
      <c r="NN29" s="220">
        <v>87.3333333333333</v>
      </c>
      <c r="NO29" s="220">
        <v>72.169811320754604</v>
      </c>
      <c r="NP29" s="220">
        <v>66.3333333333333</v>
      </c>
      <c r="NQ29" s="220">
        <v>77.886977886977903</v>
      </c>
      <c r="NR29" s="220">
        <v>75.767918088737204</v>
      </c>
      <c r="NS29" s="220">
        <v>68.578553615960104</v>
      </c>
      <c r="NT29" s="220">
        <v>63.139931740614301</v>
      </c>
      <c r="NU29" s="220">
        <v>91.625615763546804</v>
      </c>
      <c r="NV29" s="220">
        <v>84.067796610169495</v>
      </c>
      <c r="NW29" s="220">
        <v>88.480392156862607</v>
      </c>
      <c r="NX29" s="220">
        <v>83.0508474576271</v>
      </c>
      <c r="NY29" s="128" t="str">
        <f t="shared" si="35"/>
        <v>--</v>
      </c>
      <c r="NZ29" s="128" t="str">
        <f t="shared" si="35"/>
        <v>--</v>
      </c>
      <c r="OA29" s="128" t="str">
        <f t="shared" si="35"/>
        <v>--</v>
      </c>
      <c r="OB29" s="128" t="str">
        <f t="shared" si="35"/>
        <v>--</v>
      </c>
      <c r="OC29" s="128" t="str">
        <f t="shared" si="35"/>
        <v>--</v>
      </c>
      <c r="OD29" s="128" t="str">
        <f t="shared" si="35"/>
        <v>--</v>
      </c>
      <c r="OE29" s="128" t="str">
        <f t="shared" si="35"/>
        <v>--</v>
      </c>
      <c r="OF29" s="128" t="str">
        <f t="shared" si="35"/>
        <v>--</v>
      </c>
      <c r="OG29" s="222">
        <v>57.855361596009999</v>
      </c>
      <c r="OH29" s="222">
        <v>40.811455847255402</v>
      </c>
      <c r="OI29" s="222">
        <v>40.754716981132098</v>
      </c>
      <c r="OJ29" s="222">
        <v>39.769452449567702</v>
      </c>
      <c r="OK29" s="222">
        <v>49.829351535836203</v>
      </c>
      <c r="OL29" s="222">
        <v>41.245136186770402</v>
      </c>
      <c r="OM29" s="222">
        <v>39.148936170212799</v>
      </c>
      <c r="ON29" s="222">
        <v>42.233009708737796</v>
      </c>
      <c r="OO29" s="114" t="s">
        <v>2464</v>
      </c>
      <c r="OP29" s="114" t="s">
        <v>2465</v>
      </c>
      <c r="OQ29" s="300">
        <v>79.462102689486557</v>
      </c>
      <c r="OR29" s="300">
        <v>65.632458233890347</v>
      </c>
      <c r="OS29" s="300">
        <v>65.909090909090935</v>
      </c>
      <c r="OT29" s="300">
        <v>72.934472934472979</v>
      </c>
      <c r="OU29" s="300">
        <v>79.251700680272052</v>
      </c>
      <c r="OV29" s="300">
        <v>72.307692307692321</v>
      </c>
      <c r="OW29" s="300">
        <v>66.382978723404236</v>
      </c>
      <c r="OX29" s="300">
        <v>76.190476190476204</v>
      </c>
      <c r="OZ29" s="380">
        <v>73.076923076923109</v>
      </c>
      <c r="PA29" s="381">
        <v>68.750000000000014</v>
      </c>
      <c r="PB29" s="381">
        <v>74.468085106382972</v>
      </c>
      <c r="PC29" s="381">
        <v>76.119402985074657</v>
      </c>
      <c r="PD29" s="380">
        <v>64.255319148936124</v>
      </c>
      <c r="PE29" s="381">
        <v>34.928229665071768</v>
      </c>
      <c r="PF29" s="381">
        <v>27.659574468085111</v>
      </c>
      <c r="PG29" s="381">
        <v>39.552238805970148</v>
      </c>
      <c r="PH29" s="380">
        <v>55.364806866952762</v>
      </c>
      <c r="PI29" s="381">
        <v>34.449760765550231</v>
      </c>
      <c r="PJ29" s="381">
        <v>27.659574468085104</v>
      </c>
      <c r="PK29" s="381">
        <v>40.601503759398511</v>
      </c>
      <c r="PL29" s="380">
        <v>87.179487179487168</v>
      </c>
      <c r="PM29" s="381">
        <v>80.288461538461519</v>
      </c>
      <c r="PN29" s="381">
        <v>68.085106382978736</v>
      </c>
      <c r="PO29" s="381">
        <v>79.850746268656721</v>
      </c>
      <c r="PP29" s="380">
        <v>86.324786324786388</v>
      </c>
      <c r="PQ29" s="381">
        <v>70.952380952381006</v>
      </c>
      <c r="PR29" s="381">
        <v>48.936170212765958</v>
      </c>
      <c r="PS29" s="381">
        <v>73.72262773722629</v>
      </c>
      <c r="PT29" s="378" t="str">
        <f t="shared" si="28"/>
        <v>--</v>
      </c>
      <c r="PU29" s="378" t="str">
        <f t="shared" si="28"/>
        <v>--</v>
      </c>
      <c r="PV29" s="381">
        <v>31.818181818181827</v>
      </c>
      <c r="PW29" s="381">
        <v>42.477876106194685</v>
      </c>
      <c r="PX29" s="378" t="str">
        <f t="shared" si="15"/>
        <v>--</v>
      </c>
      <c r="PY29" s="378" t="str">
        <f t="shared" si="15"/>
        <v>--</v>
      </c>
      <c r="PZ29" s="381">
        <v>50</v>
      </c>
      <c r="QA29" s="381">
        <v>52.083333333333336</v>
      </c>
      <c r="QB29" s="378" t="str">
        <f t="shared" si="16"/>
        <v>--</v>
      </c>
      <c r="QC29" s="378" t="str">
        <f t="shared" si="16"/>
        <v>--</v>
      </c>
      <c r="QD29" s="381">
        <v>64.285714285714292</v>
      </c>
      <c r="QE29" s="381">
        <v>66.666666666666671</v>
      </c>
      <c r="QF29" s="378" t="str">
        <f t="shared" si="29"/>
        <v>--</v>
      </c>
      <c r="QG29" s="378" t="str">
        <f t="shared" si="29"/>
        <v>--</v>
      </c>
      <c r="QH29" s="381">
        <v>57.142857142857153</v>
      </c>
      <c r="QI29" s="381">
        <v>61.702127659574465</v>
      </c>
      <c r="QJ29" s="161" t="s">
        <v>2628</v>
      </c>
    </row>
    <row r="30" spans="1:452" x14ac:dyDescent="0.25">
      <c r="A30" s="114">
        <v>26</v>
      </c>
      <c r="B30" s="93" t="s">
        <v>26</v>
      </c>
      <c r="C30" s="126">
        <v>35.185185185185183</v>
      </c>
      <c r="D30" s="126">
        <v>22.727272727272727</v>
      </c>
      <c r="E30" s="126">
        <v>27.586206896551733</v>
      </c>
      <c r="F30" s="126">
        <v>40.259740259740248</v>
      </c>
      <c r="G30" s="126">
        <v>37.37373737373737</v>
      </c>
      <c r="H30" s="126">
        <v>29.166666666666675</v>
      </c>
      <c r="I30" s="126">
        <v>52.45901639344261</v>
      </c>
      <c r="J30" s="126">
        <v>39.999999999999993</v>
      </c>
      <c r="K30" s="126">
        <v>48.484848484848477</v>
      </c>
      <c r="L30" s="126">
        <v>53.571428571428584</v>
      </c>
      <c r="M30" s="128">
        <v>56.716417910447753</v>
      </c>
      <c r="N30" s="128">
        <v>40.000000000000007</v>
      </c>
      <c r="O30" s="128">
        <v>62.222222222222214</v>
      </c>
      <c r="P30" s="128">
        <v>41.860465116279052</v>
      </c>
      <c r="Q30" s="128">
        <v>52.830188679245282</v>
      </c>
      <c r="R30" s="128">
        <v>89.320388349514587</v>
      </c>
      <c r="S30" s="128">
        <v>84.090909090909108</v>
      </c>
      <c r="T30" s="128">
        <v>73.333333333333343</v>
      </c>
      <c r="U30" s="128">
        <v>87.179487179487211</v>
      </c>
      <c r="V30" s="128">
        <v>84.158415841584187</v>
      </c>
      <c r="W30" s="128">
        <v>81.818181818181841</v>
      </c>
      <c r="X30" s="128">
        <v>95.081967213114766</v>
      </c>
      <c r="Y30" s="128">
        <v>77.631578947368425</v>
      </c>
      <c r="Z30" s="128">
        <v>71.212121212121232</v>
      </c>
      <c r="AA30" s="128">
        <v>91.071428571428584</v>
      </c>
      <c r="AB30" s="132">
        <v>72.463768115942045</v>
      </c>
      <c r="AC30" s="132">
        <v>88.524590163934462</v>
      </c>
      <c r="AD30" s="132">
        <v>84.444444444444429</v>
      </c>
      <c r="AE30" s="132">
        <v>75.555555555555571</v>
      </c>
      <c r="AF30" s="128">
        <v>81.132075471698116</v>
      </c>
      <c r="AG30" s="126">
        <v>78.095238095238102</v>
      </c>
      <c r="AH30" s="126">
        <v>65.909090909090921</v>
      </c>
      <c r="AI30" s="133">
        <v>59.999999999999993</v>
      </c>
      <c r="AJ30" s="133">
        <v>70.512820512820497</v>
      </c>
      <c r="AK30" s="128">
        <v>66.336633663366314</v>
      </c>
      <c r="AL30" s="128">
        <v>75.999999999999986</v>
      </c>
      <c r="AM30" s="128">
        <v>77.049180327868854</v>
      </c>
      <c r="AN30" s="128">
        <v>59.210526315789473</v>
      </c>
      <c r="AO30" s="128">
        <v>72.727272727272762</v>
      </c>
      <c r="AP30" s="128">
        <v>78.571428571428612</v>
      </c>
      <c r="AQ30" s="128">
        <v>65.217391304347814</v>
      </c>
      <c r="AR30" s="128">
        <v>70.49180327868855</v>
      </c>
      <c r="AS30" s="128">
        <v>68.888888888888872</v>
      </c>
      <c r="AT30" s="128">
        <v>57.777777777777793</v>
      </c>
      <c r="AU30" s="128">
        <v>66.037735849056588</v>
      </c>
      <c r="AV30" s="128">
        <v>11.111111111111111</v>
      </c>
      <c r="AW30" s="128">
        <v>13.333333333333332</v>
      </c>
      <c r="AX30" s="132">
        <v>13.793103448275861</v>
      </c>
      <c r="AY30" s="132">
        <v>15.584415584415583</v>
      </c>
      <c r="AZ30" s="132">
        <v>19.000000000000007</v>
      </c>
      <c r="BA30" s="132">
        <v>26.732673267326728</v>
      </c>
      <c r="BB30" s="128">
        <v>14.754098360655734</v>
      </c>
      <c r="BC30" s="132">
        <v>11.842105263157899</v>
      </c>
      <c r="BD30" s="132">
        <v>21.538461538461537</v>
      </c>
      <c r="BE30" s="132">
        <v>7.1428571428571415</v>
      </c>
      <c r="BF30" s="132">
        <v>14.49275362318841</v>
      </c>
      <c r="BG30" s="128">
        <v>15.000000000000002</v>
      </c>
      <c r="BH30" s="121">
        <v>13.333333333333332</v>
      </c>
      <c r="BI30" s="121">
        <v>11.111111111111116</v>
      </c>
      <c r="BJ30" s="121">
        <v>18.518518518518519</v>
      </c>
      <c r="BK30" s="121">
        <v>11.111111111111114</v>
      </c>
      <c r="BL30" s="128">
        <v>4.4444444444444446</v>
      </c>
      <c r="BM30" s="121">
        <v>0</v>
      </c>
      <c r="BN30" s="114">
        <v>11.688311688311689</v>
      </c>
      <c r="BO30" s="114">
        <v>11</v>
      </c>
      <c r="BP30" s="114">
        <v>9.9009900990099045</v>
      </c>
      <c r="BQ30" s="128">
        <v>9.8360655737704921</v>
      </c>
      <c r="BR30" s="121">
        <v>6.5789473684210522</v>
      </c>
      <c r="BS30" s="121">
        <v>4.6153846153846141</v>
      </c>
      <c r="BT30" s="121">
        <v>8.928571428571427</v>
      </c>
      <c r="BU30" s="128">
        <v>10.294117647058824</v>
      </c>
      <c r="BV30" s="121">
        <v>13.33333333333333</v>
      </c>
      <c r="BW30" s="121">
        <v>4.4444444444444446</v>
      </c>
      <c r="BX30" s="121">
        <v>6.6666666666666661</v>
      </c>
      <c r="BY30" s="128">
        <v>11.111111111111112</v>
      </c>
      <c r="BZ30" s="121">
        <v>75.700934579439235</v>
      </c>
      <c r="CA30" s="121">
        <v>79.999999999999957</v>
      </c>
      <c r="CB30" s="121">
        <v>75.862068965517224</v>
      </c>
      <c r="CC30" s="128">
        <v>74.025974025973994</v>
      </c>
      <c r="CD30" s="121">
        <v>73.999999999999986</v>
      </c>
      <c r="CE30" s="121">
        <v>86.138613861386148</v>
      </c>
      <c r="CF30" s="121">
        <v>70.491803278688522</v>
      </c>
      <c r="CG30" s="128">
        <v>66.666666666666643</v>
      </c>
      <c r="CH30" s="121">
        <v>75.757575757575765</v>
      </c>
      <c r="CI30" s="121">
        <v>75.000000000000014</v>
      </c>
      <c r="CJ30" s="121">
        <v>69.565217391304358</v>
      </c>
      <c r="CK30" s="121">
        <v>72.131147540983591</v>
      </c>
      <c r="CL30" s="121">
        <v>59.090909090909108</v>
      </c>
      <c r="CM30" s="121">
        <v>68.888888888888914</v>
      </c>
      <c r="CN30" s="121">
        <v>68.518518518518533</v>
      </c>
      <c r="CO30" s="121" t="s">
        <v>286</v>
      </c>
      <c r="CP30" s="128" t="s">
        <v>286</v>
      </c>
      <c r="CQ30" s="121" t="s">
        <v>286</v>
      </c>
      <c r="CR30" s="121">
        <v>68.421052631578974</v>
      </c>
      <c r="CS30" s="114">
        <v>40.000000000000014</v>
      </c>
      <c r="CT30" s="114">
        <v>54.000000000000007</v>
      </c>
      <c r="CU30" s="128">
        <v>78.688524590163951</v>
      </c>
      <c r="CV30" s="121">
        <v>36.000000000000007</v>
      </c>
      <c r="CW30" s="121">
        <v>53.030303030303045</v>
      </c>
      <c r="CX30" s="114">
        <v>69.642857142857153</v>
      </c>
      <c r="CY30" s="114">
        <v>46.376811594202898</v>
      </c>
      <c r="CZ30" s="128">
        <v>53.333333333333329</v>
      </c>
      <c r="DA30" s="121">
        <v>56.81818181818182</v>
      </c>
      <c r="DB30" s="121">
        <v>45.454545454545446</v>
      </c>
      <c r="DC30" s="114">
        <v>51.851851851851848</v>
      </c>
      <c r="DD30" s="114">
        <v>70.754716981132106</v>
      </c>
      <c r="DE30" s="128">
        <v>68.181818181818187</v>
      </c>
      <c r="DF30" s="121">
        <v>51.724137931034491</v>
      </c>
      <c r="DG30" s="121">
        <v>57.333333333333314</v>
      </c>
      <c r="DH30" s="114">
        <v>64.646464646464651</v>
      </c>
      <c r="DI30" s="114">
        <v>58.415841584158422</v>
      </c>
      <c r="DJ30" s="128">
        <v>73.333333333333343</v>
      </c>
      <c r="DK30" s="121">
        <v>46.575342465753408</v>
      </c>
      <c r="DL30" s="121">
        <v>57.142857142857132</v>
      </c>
      <c r="DM30" s="121">
        <v>66.071428571428584</v>
      </c>
      <c r="DN30" s="121">
        <v>62.686567164179102</v>
      </c>
      <c r="DO30" s="128">
        <v>44.067796610169481</v>
      </c>
      <c r="DP30" s="121">
        <v>59.090909090909108</v>
      </c>
      <c r="DQ30" s="121">
        <v>46.511627906976749</v>
      </c>
      <c r="DR30" s="121">
        <v>58.490566037735839</v>
      </c>
      <c r="DS30" s="121" t="s">
        <v>286</v>
      </c>
      <c r="DT30" s="128" t="s">
        <v>286</v>
      </c>
      <c r="DU30" s="131" t="s">
        <v>286</v>
      </c>
      <c r="DV30" s="131">
        <v>60.526315789473685</v>
      </c>
      <c r="DW30" s="114">
        <v>35</v>
      </c>
      <c r="DX30" s="131">
        <v>42.000000000000014</v>
      </c>
      <c r="DY30" s="128">
        <v>53.333333333333329</v>
      </c>
      <c r="DZ30" s="128">
        <v>32.000000000000007</v>
      </c>
      <c r="EA30" s="128">
        <v>35.384615384615387</v>
      </c>
      <c r="EB30" s="128">
        <v>67.27272727272728</v>
      </c>
      <c r="EC30" s="128">
        <v>44.117647058823529</v>
      </c>
      <c r="ED30" s="128">
        <v>29.999999999999996</v>
      </c>
      <c r="EE30" s="128">
        <v>39.999999999999993</v>
      </c>
      <c r="EF30" s="128">
        <v>34.090909090909093</v>
      </c>
      <c r="EG30" s="128">
        <v>40.740740740740748</v>
      </c>
      <c r="EH30" s="128" t="s">
        <v>286</v>
      </c>
      <c r="EI30" s="128" t="s">
        <v>286</v>
      </c>
      <c r="EJ30" s="128" t="s">
        <v>286</v>
      </c>
      <c r="EK30" s="128">
        <v>92.207792207792224</v>
      </c>
      <c r="EL30" s="121">
        <v>87.000000000000014</v>
      </c>
      <c r="EM30" s="121">
        <v>89.999999999999957</v>
      </c>
      <c r="EN30" s="121">
        <v>91.8032786885246</v>
      </c>
      <c r="EO30" s="121">
        <v>88.000000000000043</v>
      </c>
      <c r="EP30" s="128">
        <v>76.923076923076934</v>
      </c>
      <c r="EQ30" s="121">
        <v>96.428571428571445</v>
      </c>
      <c r="ER30" s="121">
        <v>89.705882352941174</v>
      </c>
      <c r="ES30" s="121">
        <v>85.000000000000028</v>
      </c>
      <c r="ET30" s="121">
        <v>95.555555555555571</v>
      </c>
      <c r="EU30" s="128">
        <v>88.888888888888872</v>
      </c>
      <c r="EV30" s="121">
        <v>83.333333333333357</v>
      </c>
      <c r="EW30" s="121">
        <v>85.98130841121494</v>
      </c>
      <c r="EX30" s="121">
        <v>84.444444444444429</v>
      </c>
      <c r="EY30" s="121">
        <v>63.333333333333343</v>
      </c>
      <c r="EZ30" s="128">
        <v>96.05263157894737</v>
      </c>
      <c r="FA30" s="121">
        <v>80.000000000000028</v>
      </c>
      <c r="FB30" s="121">
        <v>86.000000000000028</v>
      </c>
      <c r="FC30" s="121">
        <v>95.081967213114766</v>
      </c>
      <c r="FD30" s="121">
        <v>74.324324324324309</v>
      </c>
      <c r="FE30" s="128">
        <v>75.384615384615387</v>
      </c>
      <c r="FF30" s="121">
        <v>92.857142857142875</v>
      </c>
      <c r="FG30" s="121">
        <v>79.710144927536263</v>
      </c>
      <c r="FH30" s="121">
        <v>70.000000000000014</v>
      </c>
      <c r="FI30" s="121">
        <v>84.444444444444443</v>
      </c>
      <c r="FJ30" s="128">
        <v>80.000000000000014</v>
      </c>
      <c r="FK30" s="121">
        <v>77.7777777777778</v>
      </c>
      <c r="FL30" s="121" t="s">
        <v>286</v>
      </c>
      <c r="FM30" s="121">
        <v>11.904761904761905</v>
      </c>
      <c r="FN30" s="121">
        <v>42.857142857142854</v>
      </c>
      <c r="FO30" s="128" t="s">
        <v>286</v>
      </c>
      <c r="FP30" s="121">
        <v>17.89473684210526</v>
      </c>
      <c r="FQ30" s="121">
        <v>46.739130434782616</v>
      </c>
      <c r="FR30" s="121" t="s">
        <v>286</v>
      </c>
      <c r="FS30" s="121">
        <v>6.9444444444444464</v>
      </c>
      <c r="FT30" s="128">
        <v>58.461538461538446</v>
      </c>
      <c r="FU30" s="121" t="s">
        <v>286</v>
      </c>
      <c r="FV30" s="121">
        <v>15.624999999999996</v>
      </c>
      <c r="FW30" s="121">
        <v>50</v>
      </c>
      <c r="FX30" s="121" t="s">
        <v>286</v>
      </c>
      <c r="FY30" s="128">
        <v>20.454545454545453</v>
      </c>
      <c r="FZ30" s="121">
        <v>61.538461538461533</v>
      </c>
      <c r="GA30" s="121" t="s">
        <v>286</v>
      </c>
      <c r="GB30" s="121">
        <v>40</v>
      </c>
      <c r="GC30" s="121">
        <v>41.666666666666664</v>
      </c>
      <c r="GD30" s="128" t="s">
        <v>286</v>
      </c>
      <c r="GE30" s="121">
        <v>35.294117647058826</v>
      </c>
      <c r="GF30" s="121">
        <v>60.975609756097576</v>
      </c>
      <c r="GG30" s="121" t="s">
        <v>286</v>
      </c>
      <c r="GH30" s="121">
        <v>60</v>
      </c>
      <c r="GI30" s="128">
        <v>44.736842105263143</v>
      </c>
      <c r="GJ30" s="121" t="s">
        <v>286</v>
      </c>
      <c r="GK30" s="121">
        <v>50</v>
      </c>
      <c r="GL30" s="121">
        <v>33.333333333333336</v>
      </c>
      <c r="GM30" s="130" t="s">
        <v>286</v>
      </c>
      <c r="GN30" s="128">
        <v>22.222222222222221</v>
      </c>
      <c r="GO30" s="121">
        <v>38.709677419354847</v>
      </c>
      <c r="GP30" s="121" t="s">
        <v>286</v>
      </c>
      <c r="GQ30" s="121">
        <v>60</v>
      </c>
      <c r="GR30" s="121">
        <v>58.333333333333336</v>
      </c>
      <c r="GS30" s="128" t="s">
        <v>286</v>
      </c>
      <c r="GT30" s="121">
        <v>64.705882352941174</v>
      </c>
      <c r="GU30" s="121">
        <v>68.292682926829272</v>
      </c>
      <c r="GV30" s="121" t="s">
        <v>286</v>
      </c>
      <c r="GW30" s="121">
        <v>60</v>
      </c>
      <c r="GX30" s="128">
        <v>57.894736842105267</v>
      </c>
      <c r="GY30" s="128" t="s">
        <v>286</v>
      </c>
      <c r="GZ30" s="128">
        <v>66.666666666666671</v>
      </c>
      <c r="HA30" s="128">
        <v>46.666666666666671</v>
      </c>
      <c r="HB30" s="128" t="s">
        <v>286</v>
      </c>
      <c r="HC30" s="128">
        <v>55.555555555555557</v>
      </c>
      <c r="HD30" s="128">
        <v>58.064516129032256</v>
      </c>
      <c r="HE30" s="128" t="s">
        <v>286</v>
      </c>
      <c r="HF30" s="128">
        <v>40</v>
      </c>
      <c r="HG30" s="128">
        <v>75</v>
      </c>
      <c r="HH30" s="128" t="s">
        <v>286</v>
      </c>
      <c r="HI30" s="128">
        <v>41.176470588235297</v>
      </c>
      <c r="HJ30" s="128">
        <v>56.09756097560976</v>
      </c>
      <c r="HK30" s="128" t="s">
        <v>286</v>
      </c>
      <c r="HL30" s="121">
        <v>50</v>
      </c>
      <c r="HM30" s="121">
        <v>44.736842105263158</v>
      </c>
      <c r="HN30" s="121" t="s">
        <v>286</v>
      </c>
      <c r="HO30" s="121">
        <v>66.666666666666671</v>
      </c>
      <c r="HP30" s="128">
        <v>66.666666666666657</v>
      </c>
      <c r="HQ30" s="121" t="s">
        <v>286</v>
      </c>
      <c r="HR30" s="121">
        <v>22.222222222222221</v>
      </c>
      <c r="HS30" s="121">
        <v>51.724137931034484</v>
      </c>
      <c r="HT30" s="129" t="s">
        <v>286</v>
      </c>
      <c r="HU30" s="128">
        <v>60</v>
      </c>
      <c r="HV30" s="114">
        <v>66.666666666666657</v>
      </c>
      <c r="HW30" s="114" t="s">
        <v>286</v>
      </c>
      <c r="HX30" s="114">
        <v>47.058823529411761</v>
      </c>
      <c r="HY30" s="114">
        <v>43.90243902439024</v>
      </c>
      <c r="HZ30" s="114" t="s">
        <v>286</v>
      </c>
      <c r="IA30" s="114">
        <v>40</v>
      </c>
      <c r="IB30" s="114">
        <v>21.052631578947363</v>
      </c>
      <c r="IC30" s="114" t="s">
        <v>286</v>
      </c>
      <c r="ID30" s="114">
        <v>44.444444444444443</v>
      </c>
      <c r="IE30" s="114">
        <v>51.724137931034491</v>
      </c>
      <c r="IF30" s="114" t="s">
        <v>286</v>
      </c>
      <c r="IG30" s="114">
        <v>22.222222222222221</v>
      </c>
      <c r="IH30" s="114">
        <v>56.666666666666671</v>
      </c>
      <c r="II30" s="114" t="s">
        <v>286</v>
      </c>
      <c r="IJ30" s="114">
        <v>80</v>
      </c>
      <c r="IK30" s="114">
        <v>72.727272727272734</v>
      </c>
      <c r="IL30" s="114" t="s">
        <v>286</v>
      </c>
      <c r="IM30" s="114">
        <v>64.705882352941188</v>
      </c>
      <c r="IN30" s="114">
        <v>51.282051282051292</v>
      </c>
      <c r="IO30" s="114" t="s">
        <v>286</v>
      </c>
      <c r="IP30" s="114">
        <v>75</v>
      </c>
      <c r="IQ30" s="114">
        <v>59.45945945945946</v>
      </c>
      <c r="IR30" s="114" t="s">
        <v>286</v>
      </c>
      <c r="IS30" s="114">
        <v>44.444444444444443</v>
      </c>
      <c r="IT30" s="114">
        <v>66.666666666666671</v>
      </c>
      <c r="IU30" s="114" t="s">
        <v>286</v>
      </c>
      <c r="IV30" s="114">
        <v>55.555555555555557</v>
      </c>
      <c r="IW30" s="114">
        <v>70.967741935483858</v>
      </c>
      <c r="IX30" s="150" t="s">
        <v>1683</v>
      </c>
      <c r="IY30" s="150" t="s">
        <v>1683</v>
      </c>
      <c r="IZ30" s="150" t="s">
        <v>1682</v>
      </c>
      <c r="JA30" s="150" t="s">
        <v>1682</v>
      </c>
      <c r="JB30" s="150" t="s">
        <v>1681</v>
      </c>
      <c r="JC30" s="114" t="s">
        <v>286</v>
      </c>
      <c r="JD30" s="114" t="s">
        <v>286</v>
      </c>
      <c r="JE30" s="114" t="s">
        <v>286</v>
      </c>
      <c r="JF30" s="114" t="str">
        <f t="shared" si="30"/>
        <v>--</v>
      </c>
      <c r="JG30" s="114" t="str">
        <f t="shared" si="30"/>
        <v>--</v>
      </c>
      <c r="JH30" s="114" t="str">
        <f t="shared" si="30"/>
        <v>--</v>
      </c>
      <c r="JI30" s="114" t="str">
        <f t="shared" si="30"/>
        <v>--</v>
      </c>
      <c r="JJ30" s="114" t="str">
        <f t="shared" si="30"/>
        <v>--</v>
      </c>
      <c r="JK30" s="114" t="str">
        <f t="shared" si="30"/>
        <v>--</v>
      </c>
      <c r="JL30" s="114" t="str">
        <f t="shared" si="30"/>
        <v>--</v>
      </c>
      <c r="JM30" s="114" t="str">
        <f t="shared" si="30"/>
        <v>--</v>
      </c>
      <c r="JN30" s="114" t="str">
        <f t="shared" si="30"/>
        <v>--</v>
      </c>
      <c r="JO30" s="114" t="str">
        <f t="shared" si="30"/>
        <v>--</v>
      </c>
      <c r="JP30" s="114" t="str">
        <f t="shared" si="31"/>
        <v>--</v>
      </c>
      <c r="JQ30" s="114" t="str">
        <f t="shared" si="31"/>
        <v>--</v>
      </c>
      <c r="JR30" s="114" t="str">
        <f t="shared" si="31"/>
        <v>--</v>
      </c>
      <c r="JS30" s="114" t="str">
        <f t="shared" si="31"/>
        <v>--</v>
      </c>
      <c r="JT30" s="114" t="str">
        <f t="shared" si="31"/>
        <v>--</v>
      </c>
      <c r="JU30" s="114" t="str">
        <f t="shared" si="31"/>
        <v>--</v>
      </c>
      <c r="JV30" s="114" t="str">
        <f t="shared" si="31"/>
        <v>--</v>
      </c>
      <c r="JW30" s="114" t="str">
        <f t="shared" si="31"/>
        <v>--</v>
      </c>
      <c r="JX30" s="114" t="str">
        <f t="shared" si="31"/>
        <v>--</v>
      </c>
      <c r="JY30" s="114" t="str">
        <f t="shared" si="31"/>
        <v>--</v>
      </c>
      <c r="JZ30" s="114" t="str">
        <f t="shared" si="32"/>
        <v>--</v>
      </c>
      <c r="KA30" s="114" t="str">
        <f t="shared" si="32"/>
        <v>--</v>
      </c>
      <c r="KB30" s="114" t="str">
        <f t="shared" si="32"/>
        <v>--</v>
      </c>
      <c r="KC30" s="114" t="str">
        <f t="shared" si="32"/>
        <v>--</v>
      </c>
      <c r="KD30" s="114" t="str">
        <f t="shared" si="32"/>
        <v>--</v>
      </c>
      <c r="KE30" s="114" t="str">
        <f t="shared" si="32"/>
        <v>--</v>
      </c>
      <c r="KF30" s="114" t="str">
        <f t="shared" si="32"/>
        <v>--</v>
      </c>
      <c r="KG30" s="114" t="str">
        <f t="shared" si="32"/>
        <v>--</v>
      </c>
      <c r="KH30" s="114" t="str">
        <f t="shared" si="32"/>
        <v>--</v>
      </c>
      <c r="KI30" s="114" t="str">
        <f t="shared" si="32"/>
        <v>--</v>
      </c>
      <c r="KJ30" s="114" t="str">
        <f t="shared" si="33"/>
        <v>--</v>
      </c>
      <c r="KK30" s="114" t="str">
        <f t="shared" si="33"/>
        <v>--</v>
      </c>
      <c r="KL30" s="114" t="str">
        <f t="shared" si="33"/>
        <v>--</v>
      </c>
      <c r="KM30" s="114" t="str">
        <f t="shared" si="33"/>
        <v>--</v>
      </c>
      <c r="KN30" s="114" t="str">
        <f t="shared" si="33"/>
        <v>--</v>
      </c>
      <c r="KO30" s="114" t="str">
        <f t="shared" si="33"/>
        <v>--</v>
      </c>
      <c r="KP30" s="150" t="s">
        <v>1683</v>
      </c>
      <c r="KQ30" s="150" t="s">
        <v>1683</v>
      </c>
      <c r="KR30" s="150" t="s">
        <v>1682</v>
      </c>
      <c r="KS30" s="150" t="s">
        <v>1682</v>
      </c>
      <c r="KT30" s="150" t="s">
        <v>1681</v>
      </c>
      <c r="KU30" s="114" t="str">
        <f t="shared" si="36"/>
        <v>--</v>
      </c>
      <c r="KV30" s="114" t="str">
        <f t="shared" si="36"/>
        <v>--</v>
      </c>
      <c r="KW30" s="114" t="str">
        <f t="shared" si="36"/>
        <v>--</v>
      </c>
      <c r="KX30" s="114" t="str">
        <f t="shared" si="36"/>
        <v>--</v>
      </c>
      <c r="KY30" s="114" t="str">
        <f t="shared" si="36"/>
        <v>--</v>
      </c>
      <c r="KZ30" s="114" t="str">
        <f t="shared" si="34"/>
        <v>--</v>
      </c>
      <c r="LA30" s="114" t="str">
        <f t="shared" si="34"/>
        <v>--</v>
      </c>
      <c r="LB30" s="114" t="str">
        <f t="shared" si="34"/>
        <v>--</v>
      </c>
      <c r="LC30" s="114" t="str">
        <f t="shared" si="34"/>
        <v>--</v>
      </c>
      <c r="LD30" s="114" t="str">
        <f t="shared" si="34"/>
        <v>--</v>
      </c>
      <c r="LE30" s="219">
        <v>87.096774193548399</v>
      </c>
      <c r="LF30" s="219">
        <v>81.25</v>
      </c>
      <c r="LG30" s="219">
        <v>84.482758620689694</v>
      </c>
      <c r="LH30" s="219">
        <v>96.153846153846203</v>
      </c>
      <c r="LI30" s="219">
        <v>88.571428571428598</v>
      </c>
      <c r="LJ30" s="219">
        <v>82.456140350877206</v>
      </c>
      <c r="LK30" s="219">
        <v>72.131147540983605</v>
      </c>
      <c r="LL30" s="219">
        <v>60.9375</v>
      </c>
      <c r="LM30" s="219">
        <v>70.689655172413794</v>
      </c>
      <c r="LN30" s="219">
        <v>75.641025641025607</v>
      </c>
      <c r="LO30" s="219">
        <v>75.714285714285694</v>
      </c>
      <c r="LP30" s="219">
        <v>73.684210526315795</v>
      </c>
      <c r="LQ30" s="219">
        <v>62.903225806451601</v>
      </c>
      <c r="LR30" s="219">
        <v>69.841269841269806</v>
      </c>
      <c r="LS30" s="219">
        <v>84.482758620689594</v>
      </c>
      <c r="LT30" s="219">
        <v>82.051282051282101</v>
      </c>
      <c r="LU30" s="219">
        <v>67.164179104477597</v>
      </c>
      <c r="LV30" s="219">
        <v>73.684210526315795</v>
      </c>
      <c r="LW30" s="219">
        <v>47.619047619047599</v>
      </c>
      <c r="LX30" s="219">
        <v>42.1875</v>
      </c>
      <c r="LY30" s="219">
        <v>68.965517241379303</v>
      </c>
      <c r="LZ30" s="219">
        <v>48.717948717948701</v>
      </c>
      <c r="MA30" s="219">
        <v>43.283582089552198</v>
      </c>
      <c r="MB30" s="219">
        <v>35.087719298245602</v>
      </c>
      <c r="MC30" s="219">
        <v>84.126984126984098</v>
      </c>
      <c r="MD30" s="219">
        <v>68.75</v>
      </c>
      <c r="ME30" s="219">
        <v>87.931034482758605</v>
      </c>
      <c r="MF30" s="219">
        <v>87.179487179487197</v>
      </c>
      <c r="MG30" s="219">
        <v>82.089552238805993</v>
      </c>
      <c r="MH30" s="219">
        <v>80.701754385964904</v>
      </c>
      <c r="MI30" s="219">
        <v>77.7777777777777</v>
      </c>
      <c r="MJ30" s="219">
        <v>56.25</v>
      </c>
      <c r="MK30" s="219">
        <v>75.862068965517196</v>
      </c>
      <c r="ML30" s="219">
        <v>76.923076923076906</v>
      </c>
      <c r="MM30" s="219">
        <v>70.149253731343293</v>
      </c>
      <c r="MN30" s="219">
        <v>71.929824561403507</v>
      </c>
      <c r="MO30" s="128" t="str">
        <f t="shared" si="5"/>
        <v>--</v>
      </c>
      <c r="MP30" s="219">
        <v>11.290322580645199</v>
      </c>
      <c r="MQ30" s="219">
        <v>47.272727272727302</v>
      </c>
      <c r="MR30" s="128" t="str">
        <f t="shared" si="6"/>
        <v>--</v>
      </c>
      <c r="MS30" s="219">
        <v>12.1212121212121</v>
      </c>
      <c r="MT30" s="219">
        <v>47.368421052631597</v>
      </c>
      <c r="MU30" s="128" t="str">
        <f t="shared" si="7"/>
        <v>--</v>
      </c>
      <c r="MV30" s="219">
        <v>57.142857142857103</v>
      </c>
      <c r="MW30" s="219">
        <v>44</v>
      </c>
      <c r="MX30" s="128" t="str">
        <f t="shared" si="8"/>
        <v>--</v>
      </c>
      <c r="MY30" s="219">
        <v>71.428571428571402</v>
      </c>
      <c r="MZ30" s="219">
        <v>37.037037037037003</v>
      </c>
      <c r="NA30" s="128" t="str">
        <f t="shared" si="9"/>
        <v>--</v>
      </c>
      <c r="NB30" s="219">
        <v>71.428571428571402</v>
      </c>
      <c r="NC30" s="219">
        <v>68</v>
      </c>
      <c r="ND30" s="128" t="str">
        <f t="shared" si="10"/>
        <v>--</v>
      </c>
      <c r="NE30" s="219">
        <v>85.714285714285694</v>
      </c>
      <c r="NF30" s="219">
        <v>59.259259259259302</v>
      </c>
      <c r="NG30" s="128" t="str">
        <f t="shared" si="11"/>
        <v>--</v>
      </c>
      <c r="NH30" s="219">
        <v>85.714285714285694</v>
      </c>
      <c r="NI30" s="219">
        <v>64</v>
      </c>
      <c r="NJ30" s="128" t="str">
        <f t="shared" si="12"/>
        <v>--</v>
      </c>
      <c r="NK30" s="219">
        <v>71.428571428571402</v>
      </c>
      <c r="NL30" s="219">
        <v>62.962962962962997</v>
      </c>
      <c r="NM30" s="220">
        <v>95.454545454545496</v>
      </c>
      <c r="NN30" s="220">
        <v>89.156626506024097</v>
      </c>
      <c r="NO30" s="220">
        <v>76.923076923076906</v>
      </c>
      <c r="NP30" s="220">
        <v>70.731707317073202</v>
      </c>
      <c r="NQ30" s="220">
        <v>76.5625</v>
      </c>
      <c r="NR30" s="220">
        <v>69.512195121951194</v>
      </c>
      <c r="NS30" s="220">
        <v>71.875</v>
      </c>
      <c r="NT30" s="220">
        <v>74.074074074074105</v>
      </c>
      <c r="NU30" s="220">
        <v>89.0625</v>
      </c>
      <c r="NV30" s="220">
        <v>89.024390243902403</v>
      </c>
      <c r="NW30" s="220">
        <v>82.8125</v>
      </c>
      <c r="NX30" s="220">
        <v>84.146341463414601</v>
      </c>
      <c r="NY30" s="128" t="str">
        <f t="shared" si="35"/>
        <v>--</v>
      </c>
      <c r="NZ30" s="128" t="str">
        <f t="shared" si="35"/>
        <v>--</v>
      </c>
      <c r="OA30" s="128" t="str">
        <f t="shared" si="35"/>
        <v>--</v>
      </c>
      <c r="OB30" s="128" t="str">
        <f t="shared" si="35"/>
        <v>--</v>
      </c>
      <c r="OC30" s="128" t="str">
        <f t="shared" si="35"/>
        <v>--</v>
      </c>
      <c r="OD30" s="128" t="str">
        <f t="shared" si="35"/>
        <v>--</v>
      </c>
      <c r="OE30" s="128" t="str">
        <f t="shared" si="35"/>
        <v>--</v>
      </c>
      <c r="OF30" s="128" t="str">
        <f t="shared" si="35"/>
        <v>--</v>
      </c>
      <c r="OG30" s="222">
        <v>56.25</v>
      </c>
      <c r="OH30" s="222">
        <v>42.857142857142897</v>
      </c>
      <c r="OI30" s="222">
        <v>31.25</v>
      </c>
      <c r="OJ30" s="222">
        <v>56.8965517241379</v>
      </c>
      <c r="OK30" s="222">
        <v>56.097560975609802</v>
      </c>
      <c r="OL30" s="222">
        <v>46.153846153846096</v>
      </c>
      <c r="OM30" s="222">
        <v>38.805970149253703</v>
      </c>
      <c r="ON30" s="222">
        <v>28.0701754385965</v>
      </c>
      <c r="OO30" s="114" t="s">
        <v>2466</v>
      </c>
      <c r="OP30" s="114" t="s">
        <v>2467</v>
      </c>
      <c r="OQ30" s="300">
        <v>72.307692307692335</v>
      </c>
      <c r="OR30" s="300">
        <v>58.73015873015872</v>
      </c>
      <c r="OS30" s="300">
        <v>50</v>
      </c>
      <c r="OT30" s="300">
        <v>72.413793103448285</v>
      </c>
      <c r="OU30" s="300">
        <v>72.839506172839521</v>
      </c>
      <c r="OV30" s="300">
        <v>69.230769230769212</v>
      </c>
      <c r="OW30" s="300">
        <v>70.149253731343293</v>
      </c>
      <c r="OX30" s="300">
        <v>66.666666666666686</v>
      </c>
      <c r="OZ30" s="380">
        <v>73.493975903614441</v>
      </c>
      <c r="PA30" s="381">
        <v>70.3125</v>
      </c>
      <c r="PB30" s="381">
        <v>67.187499999999986</v>
      </c>
      <c r="PC30" s="381">
        <v>65.671641791044749</v>
      </c>
      <c r="PD30" s="380">
        <v>73.170731707317074</v>
      </c>
      <c r="PE30" s="381">
        <v>64.0625</v>
      </c>
      <c r="PF30" s="381">
        <v>49.230769230769234</v>
      </c>
      <c r="PG30" s="381">
        <v>49.253731343283576</v>
      </c>
      <c r="PH30" s="380">
        <v>57.500000000000007</v>
      </c>
      <c r="PI30" s="381">
        <v>57.812500000000021</v>
      </c>
      <c r="PJ30" s="381">
        <v>46.153846153846139</v>
      </c>
      <c r="PK30" s="381">
        <v>43.283582089552247</v>
      </c>
      <c r="PL30" s="380">
        <v>89.156626506024111</v>
      </c>
      <c r="PM30" s="381">
        <v>82.812499999999957</v>
      </c>
      <c r="PN30" s="381">
        <v>81.53846153846149</v>
      </c>
      <c r="PO30" s="381">
        <v>80.303030303030283</v>
      </c>
      <c r="PP30" s="380">
        <v>75.903614457831296</v>
      </c>
      <c r="PQ30" s="381">
        <v>71.875</v>
      </c>
      <c r="PR30" s="381">
        <v>73.846153846153811</v>
      </c>
      <c r="PS30" s="381">
        <v>64.179104477611958</v>
      </c>
      <c r="PT30" s="378" t="str">
        <f t="shared" si="28"/>
        <v>--</v>
      </c>
      <c r="PU30" s="378" t="str">
        <f t="shared" si="28"/>
        <v>--</v>
      </c>
      <c r="PV30" s="381">
        <v>10</v>
      </c>
      <c r="PW30" s="381">
        <v>46.153846153846132</v>
      </c>
      <c r="PX30" s="378" t="str">
        <f t="shared" si="15"/>
        <v>--</v>
      </c>
      <c r="PY30" s="378" t="str">
        <f t="shared" si="15"/>
        <v>--</v>
      </c>
      <c r="PZ30" s="381">
        <v>66.666666666666671</v>
      </c>
      <c r="QA30" s="381">
        <v>63.333333333333343</v>
      </c>
      <c r="QB30" s="378" t="str">
        <f t="shared" si="16"/>
        <v>--</v>
      </c>
      <c r="QC30" s="378" t="str">
        <f t="shared" si="16"/>
        <v>--</v>
      </c>
      <c r="QD30" s="381">
        <v>66.666666666666671</v>
      </c>
      <c r="QE30" s="381">
        <v>66.666666666666657</v>
      </c>
      <c r="QF30" s="378" t="str">
        <f t="shared" si="29"/>
        <v>--</v>
      </c>
      <c r="QG30" s="378" t="str">
        <f t="shared" si="29"/>
        <v>--</v>
      </c>
      <c r="QH30" s="381">
        <v>66.666666666666671</v>
      </c>
      <c r="QI30" s="381">
        <v>59.999999999999993</v>
      </c>
      <c r="QJ30" s="368" t="s">
        <v>2467</v>
      </c>
    </row>
    <row r="31" spans="1:452" ht="21" customHeight="1" x14ac:dyDescent="0.25">
      <c r="A31" s="114">
        <v>27</v>
      </c>
      <c r="B31" s="93" t="s">
        <v>27</v>
      </c>
      <c r="C31" s="126">
        <v>56.393264530146759</v>
      </c>
      <c r="D31" s="126">
        <v>47.020975421438706</v>
      </c>
      <c r="E31" s="126">
        <v>58.302821451647752</v>
      </c>
      <c r="F31" s="126">
        <v>56.823338735818474</v>
      </c>
      <c r="G31" s="126">
        <v>48.828575086416656</v>
      </c>
      <c r="H31" s="126">
        <v>60.224906289046132</v>
      </c>
      <c r="I31" s="126">
        <v>63.224005582694154</v>
      </c>
      <c r="J31" s="126">
        <v>56.206398845321345</v>
      </c>
      <c r="K31" s="126">
        <v>67.968894649139386</v>
      </c>
      <c r="L31" s="126">
        <v>69.012786545328893</v>
      </c>
      <c r="M31" s="128">
        <v>62.554546526713153</v>
      </c>
      <c r="N31" s="128">
        <v>69.165659008464317</v>
      </c>
      <c r="O31" s="128">
        <v>74.868404945526009</v>
      </c>
      <c r="P31" s="128">
        <v>70.770178681454198</v>
      </c>
      <c r="Q31" s="128">
        <v>77.176820208024026</v>
      </c>
      <c r="R31" s="128">
        <v>89.452025124539773</v>
      </c>
      <c r="S31" s="128">
        <v>79.903209373408203</v>
      </c>
      <c r="T31" s="128">
        <v>81.827865360033982</v>
      </c>
      <c r="U31" s="128">
        <v>88.788994800693274</v>
      </c>
      <c r="V31" s="128">
        <v>79.478458049886683</v>
      </c>
      <c r="W31" s="128">
        <v>80.459536396909485</v>
      </c>
      <c r="X31" s="128">
        <v>87.548093739070325</v>
      </c>
      <c r="Y31" s="128">
        <v>78.874070577127398</v>
      </c>
      <c r="Z31" s="128">
        <v>82.253979739507955</v>
      </c>
      <c r="AA31" s="128">
        <v>88.02053622361673</v>
      </c>
      <c r="AB31" s="132">
        <v>79.917088899124707</v>
      </c>
      <c r="AC31" s="132">
        <v>81.975103734439571</v>
      </c>
      <c r="AD31" s="132">
        <v>87.938893679930871</v>
      </c>
      <c r="AE31" s="132">
        <v>80.258547783013412</v>
      </c>
      <c r="AF31" s="128">
        <v>81.656380077508459</v>
      </c>
      <c r="AG31" s="126">
        <v>70.513654096228947</v>
      </c>
      <c r="AH31" s="126">
        <v>62.657502863688443</v>
      </c>
      <c r="AI31" s="133">
        <v>64.031536330705492</v>
      </c>
      <c r="AJ31" s="133">
        <v>69.71930204833609</v>
      </c>
      <c r="AK31" s="128">
        <v>61.58690176322407</v>
      </c>
      <c r="AL31" s="128">
        <v>63.918781725888337</v>
      </c>
      <c r="AM31" s="128">
        <v>70.258922323303082</v>
      </c>
      <c r="AN31" s="128">
        <v>61.92606545797009</v>
      </c>
      <c r="AO31" s="128">
        <v>65.93168263148398</v>
      </c>
      <c r="AP31" s="128">
        <v>69.265793966988923</v>
      </c>
      <c r="AQ31" s="128">
        <v>63.746292493725797</v>
      </c>
      <c r="AR31" s="128">
        <v>66.815181518152002</v>
      </c>
      <c r="AS31" s="128">
        <v>70.828729281767949</v>
      </c>
      <c r="AT31" s="128">
        <v>65.724933878336145</v>
      </c>
      <c r="AU31" s="128">
        <v>67.176117697471554</v>
      </c>
      <c r="AV31" s="128">
        <v>13.56644904282393</v>
      </c>
      <c r="AW31" s="128">
        <v>17.090248962655618</v>
      </c>
      <c r="AX31" s="132">
        <v>18.382831129416854</v>
      </c>
      <c r="AY31" s="132">
        <v>14.079909960607774</v>
      </c>
      <c r="AZ31" s="132">
        <v>16.807817589576523</v>
      </c>
      <c r="BA31" s="132">
        <v>18.363939899833021</v>
      </c>
      <c r="BB31" s="128">
        <v>14.313870411431427</v>
      </c>
      <c r="BC31" s="132">
        <v>17.204564977297842</v>
      </c>
      <c r="BD31" s="132">
        <v>16.754122938530827</v>
      </c>
      <c r="BE31" s="132">
        <v>11.122969287323599</v>
      </c>
      <c r="BF31" s="132">
        <v>13.914189837008658</v>
      </c>
      <c r="BG31" s="128">
        <v>15.859649122806994</v>
      </c>
      <c r="BH31" s="121">
        <v>10.308626359726825</v>
      </c>
      <c r="BI31" s="121">
        <v>14.249589075736486</v>
      </c>
      <c r="BJ31" s="121">
        <v>15.667166416791629</v>
      </c>
      <c r="BK31" s="121">
        <v>10.855372358083457</v>
      </c>
      <c r="BL31" s="128">
        <v>10.956950207468903</v>
      </c>
      <c r="BM31" s="121">
        <v>10.795577715152794</v>
      </c>
      <c r="BN31" s="114">
        <v>11.389983117613911</v>
      </c>
      <c r="BO31" s="114">
        <v>12.078175895765439</v>
      </c>
      <c r="BP31" s="114">
        <v>11.101836393989956</v>
      </c>
      <c r="BQ31" s="128">
        <v>12.295081967213127</v>
      </c>
      <c r="BR31" s="121">
        <v>12.728169708929443</v>
      </c>
      <c r="BS31" s="121">
        <v>10.693478669423047</v>
      </c>
      <c r="BT31" s="121">
        <v>8.6334366801812319</v>
      </c>
      <c r="BU31" s="128">
        <v>9.9278846153846647</v>
      </c>
      <c r="BV31" s="121">
        <v>10.844007720652751</v>
      </c>
      <c r="BW31" s="121">
        <v>7.6707797990077866</v>
      </c>
      <c r="BX31" s="121">
        <v>9.8972211648268171</v>
      </c>
      <c r="BY31" s="128">
        <v>10.184767913474488</v>
      </c>
      <c r="BZ31" s="121">
        <v>74.202802603994385</v>
      </c>
      <c r="CA31" s="121">
        <v>77.28446050593702</v>
      </c>
      <c r="CB31" s="121">
        <v>81.352636127916966</v>
      </c>
      <c r="CC31" s="128">
        <v>71.904656808651808</v>
      </c>
      <c r="CD31" s="121">
        <v>73.384615384615273</v>
      </c>
      <c r="CE31" s="121">
        <v>76.692196232663846</v>
      </c>
      <c r="CF31" s="121">
        <v>74.791716258033787</v>
      </c>
      <c r="CG31" s="128">
        <v>72.334016146523695</v>
      </c>
      <c r="CH31" s="121">
        <v>75.793577130128298</v>
      </c>
      <c r="CI31" s="121">
        <v>76.353309377535368</v>
      </c>
      <c r="CJ31" s="121">
        <v>77.116947356024014</v>
      </c>
      <c r="CK31" s="121">
        <v>76.122484087390234</v>
      </c>
      <c r="CL31" s="121">
        <v>78.605798889574231</v>
      </c>
      <c r="CM31" s="121">
        <v>78.378711346556699</v>
      </c>
      <c r="CN31" s="121">
        <v>78.036482277918168</v>
      </c>
      <c r="CO31" s="121" t="s">
        <v>286</v>
      </c>
      <c r="CP31" s="128" t="s">
        <v>286</v>
      </c>
      <c r="CQ31" s="121" t="s">
        <v>286</v>
      </c>
      <c r="CR31" s="121">
        <v>60.108804263350891</v>
      </c>
      <c r="CS31" s="114">
        <v>36.011828233479022</v>
      </c>
      <c r="CT31" s="114">
        <v>40.037282518641248</v>
      </c>
      <c r="CU31" s="128">
        <v>64.429530201342132</v>
      </c>
      <c r="CV31" s="121">
        <v>37.566521528785628</v>
      </c>
      <c r="CW31" s="121">
        <v>43.130693437441934</v>
      </c>
      <c r="CX31" s="114">
        <v>66.965220425730095</v>
      </c>
      <c r="CY31" s="114">
        <v>42.835240004717583</v>
      </c>
      <c r="CZ31" s="128">
        <v>44.241379310344975</v>
      </c>
      <c r="DA31" s="121">
        <v>69.926862526341466</v>
      </c>
      <c r="DB31" s="121">
        <v>48.750927529062643</v>
      </c>
      <c r="DC31" s="114">
        <v>49.383998812527629</v>
      </c>
      <c r="DD31" s="114">
        <v>60.917366118926459</v>
      </c>
      <c r="DE31" s="128">
        <v>54.638332652227128</v>
      </c>
      <c r="DF31" s="121">
        <v>46.035747021081377</v>
      </c>
      <c r="DG31" s="121">
        <v>60.76155096354767</v>
      </c>
      <c r="DH31" s="114">
        <v>53.360841208571848</v>
      </c>
      <c r="DI31" s="114">
        <v>47.486398258977196</v>
      </c>
      <c r="DJ31" s="128">
        <v>61.261375126390298</v>
      </c>
      <c r="DK31" s="121">
        <v>51.545101964218631</v>
      </c>
      <c r="DL31" s="121">
        <v>45.830892403827271</v>
      </c>
      <c r="DM31" s="121">
        <v>59.851668726823263</v>
      </c>
      <c r="DN31" s="121">
        <v>54.135062392953138</v>
      </c>
      <c r="DO31" s="128">
        <v>45.461056401074288</v>
      </c>
      <c r="DP31" s="121">
        <v>60.498220640569514</v>
      </c>
      <c r="DQ31" s="121">
        <v>56.61321359846071</v>
      </c>
      <c r="DR31" s="121">
        <v>46.857585139318921</v>
      </c>
      <c r="DS31" s="121" t="s">
        <v>286</v>
      </c>
      <c r="DT31" s="128" t="s">
        <v>286</v>
      </c>
      <c r="DU31" s="131" t="s">
        <v>286</v>
      </c>
      <c r="DV31" s="131">
        <v>52.907239819004594</v>
      </c>
      <c r="DW31" s="114">
        <v>28.328981723237629</v>
      </c>
      <c r="DX31" s="131">
        <v>24.096638655462211</v>
      </c>
      <c r="DY31" s="128">
        <v>56.854592148709678</v>
      </c>
      <c r="DZ31" s="128">
        <v>30.499325236167383</v>
      </c>
      <c r="EA31" s="128">
        <v>27.260688611426421</v>
      </c>
      <c r="EB31" s="128">
        <v>58.470140375922036</v>
      </c>
      <c r="EC31" s="128">
        <v>41.79944890379771</v>
      </c>
      <c r="ED31" s="128">
        <v>37.961828051129366</v>
      </c>
      <c r="EE31" s="128">
        <v>60.958296362022914</v>
      </c>
      <c r="EF31" s="128">
        <v>45.274197624462872</v>
      </c>
      <c r="EG31" s="128">
        <v>42.170683644080796</v>
      </c>
      <c r="EH31" s="128" t="s">
        <v>286</v>
      </c>
      <c r="EI31" s="128" t="s">
        <v>286</v>
      </c>
      <c r="EJ31" s="128" t="s">
        <v>286</v>
      </c>
      <c r="EK31" s="128">
        <v>90.540843806104007</v>
      </c>
      <c r="EL31" s="121">
        <v>81.974637681159479</v>
      </c>
      <c r="EM31" s="121">
        <v>81.969949916527625</v>
      </c>
      <c r="EN31" s="121">
        <v>91.391852570319969</v>
      </c>
      <c r="EO31" s="121">
        <v>81.045592705166925</v>
      </c>
      <c r="EP31" s="128">
        <v>80.719505340078712</v>
      </c>
      <c r="EQ31" s="121">
        <v>92.112643140920966</v>
      </c>
      <c r="ER31" s="121">
        <v>85.172864441012649</v>
      </c>
      <c r="ES31" s="121">
        <v>81.502086230876188</v>
      </c>
      <c r="ET31" s="121">
        <v>92.82255060226008</v>
      </c>
      <c r="EU31" s="128">
        <v>85.837284751684436</v>
      </c>
      <c r="EV31" s="121">
        <v>82.241172950329215</v>
      </c>
      <c r="EW31" s="121">
        <v>88.062493123555882</v>
      </c>
      <c r="EX31" s="121">
        <v>72.915594441585128</v>
      </c>
      <c r="EY31" s="121">
        <v>74.412588920025783</v>
      </c>
      <c r="EZ31" s="128">
        <v>89.592861126603466</v>
      </c>
      <c r="FA31" s="121">
        <v>75.909677419355134</v>
      </c>
      <c r="FB31" s="121">
        <v>78.000000000000099</v>
      </c>
      <c r="FC31" s="121">
        <v>89.543428502590501</v>
      </c>
      <c r="FD31" s="121">
        <v>76.109628910987396</v>
      </c>
      <c r="FE31" s="128">
        <v>75.796178343949222</v>
      </c>
      <c r="FF31" s="121">
        <v>91.95647030991222</v>
      </c>
      <c r="FG31" s="121">
        <v>80.045297413279471</v>
      </c>
      <c r="FH31" s="121">
        <v>77.437325905292397</v>
      </c>
      <c r="FI31" s="121">
        <v>91.373194831517523</v>
      </c>
      <c r="FJ31" s="128">
        <v>80.057985629648059</v>
      </c>
      <c r="FK31" s="121">
        <v>78.455528846153939</v>
      </c>
      <c r="FL31" s="121" t="s">
        <v>286</v>
      </c>
      <c r="FM31" s="121">
        <v>20.99684904038951</v>
      </c>
      <c r="FN31" s="121">
        <v>45.020651675080316</v>
      </c>
      <c r="FO31" s="128" t="s">
        <v>286</v>
      </c>
      <c r="FP31" s="121">
        <v>18.444924406047541</v>
      </c>
      <c r="FQ31" s="121">
        <v>42.361264647357991</v>
      </c>
      <c r="FR31" s="121" t="s">
        <v>286</v>
      </c>
      <c r="FS31" s="121">
        <v>19.106023439629336</v>
      </c>
      <c r="FT31" s="128">
        <v>42.860024203307752</v>
      </c>
      <c r="FU31" s="121" t="s">
        <v>286</v>
      </c>
      <c r="FV31" s="121">
        <v>18.099009900990115</v>
      </c>
      <c r="FW31" s="121">
        <v>46.00378787878789</v>
      </c>
      <c r="FX31" s="121" t="s">
        <v>286</v>
      </c>
      <c r="FY31" s="128">
        <v>19.34255079006768</v>
      </c>
      <c r="FZ31" s="121">
        <v>45.906385716583451</v>
      </c>
      <c r="GA31" s="121" t="s">
        <v>286</v>
      </c>
      <c r="GB31" s="121">
        <v>49.615115465360418</v>
      </c>
      <c r="GC31" s="121">
        <v>65.007696254489403</v>
      </c>
      <c r="GD31" s="128" t="s">
        <v>286</v>
      </c>
      <c r="GE31" s="121">
        <v>54.133545310015982</v>
      </c>
      <c r="GF31" s="121">
        <v>66.350210970464147</v>
      </c>
      <c r="GG31" s="121" t="s">
        <v>286</v>
      </c>
      <c r="GH31" s="121">
        <v>53.056768558952001</v>
      </c>
      <c r="GI31" s="128">
        <v>63.01761066158975</v>
      </c>
      <c r="GJ31" s="121" t="s">
        <v>286</v>
      </c>
      <c r="GK31" s="121">
        <v>49.213483146067347</v>
      </c>
      <c r="GL31" s="121">
        <v>55.096073517126044</v>
      </c>
      <c r="GM31" s="130" t="s">
        <v>286</v>
      </c>
      <c r="GN31" s="128">
        <v>47.955390334572513</v>
      </c>
      <c r="GO31" s="121">
        <v>55.394411036434384</v>
      </c>
      <c r="GP31" s="121" t="s">
        <v>286</v>
      </c>
      <c r="GQ31" s="121">
        <v>51.224632610216986</v>
      </c>
      <c r="GR31" s="121">
        <v>70.385604113110404</v>
      </c>
      <c r="GS31" s="128" t="s">
        <v>286</v>
      </c>
      <c r="GT31" s="121">
        <v>55.100401606425699</v>
      </c>
      <c r="GU31" s="121">
        <v>70.703331570597584</v>
      </c>
      <c r="GV31" s="121" t="s">
        <v>286</v>
      </c>
      <c r="GW31" s="121">
        <v>53.733528550512425</v>
      </c>
      <c r="GX31" s="128">
        <v>70.644391408114572</v>
      </c>
      <c r="GY31" s="128" t="s">
        <v>286</v>
      </c>
      <c r="GZ31" s="128">
        <v>54.025583145221944</v>
      </c>
      <c r="HA31" s="128">
        <v>66.736665266694757</v>
      </c>
      <c r="HB31" s="128" t="s">
        <v>286</v>
      </c>
      <c r="HC31" s="128">
        <v>53.174010455563845</v>
      </c>
      <c r="HD31" s="128">
        <v>66.099290780141885</v>
      </c>
      <c r="HE31" s="128" t="s">
        <v>286</v>
      </c>
      <c r="HF31" s="128">
        <v>44.199706314243848</v>
      </c>
      <c r="HG31" s="128">
        <v>60.982048574445599</v>
      </c>
      <c r="HH31" s="128" t="s">
        <v>286</v>
      </c>
      <c r="HI31" s="128">
        <v>43.574468085106346</v>
      </c>
      <c r="HJ31" s="128">
        <v>66.026344676180102</v>
      </c>
      <c r="HK31" s="128" t="s">
        <v>286</v>
      </c>
      <c r="HL31" s="121">
        <v>41.666666666666622</v>
      </c>
      <c r="HM31" s="121">
        <v>67.606330365974173</v>
      </c>
      <c r="HN31" s="121" t="s">
        <v>286</v>
      </c>
      <c r="HO31" s="121">
        <v>36.363636363636367</v>
      </c>
      <c r="HP31" s="128">
        <v>63.301559792027767</v>
      </c>
      <c r="HQ31" s="121" t="s">
        <v>286</v>
      </c>
      <c r="HR31" s="121">
        <v>37.409493161705598</v>
      </c>
      <c r="HS31" s="121">
        <v>62.81112737920941</v>
      </c>
      <c r="HT31" s="129" t="s">
        <v>286</v>
      </c>
      <c r="HU31" s="128">
        <v>57.722987672226232</v>
      </c>
      <c r="HV31" s="114">
        <v>42.174369747899135</v>
      </c>
      <c r="HW31" s="114" t="s">
        <v>286</v>
      </c>
      <c r="HX31" s="114">
        <v>62.005054759898876</v>
      </c>
      <c r="HY31" s="114">
        <v>47.161572052401731</v>
      </c>
      <c r="HZ31" s="114" t="s">
        <v>286</v>
      </c>
      <c r="IA31" s="114">
        <v>63.740458015267144</v>
      </c>
      <c r="IB31" s="114">
        <v>50.02437835202339</v>
      </c>
      <c r="IC31" s="114" t="s">
        <v>286</v>
      </c>
      <c r="ID31" s="114">
        <v>61.477987421383602</v>
      </c>
      <c r="IE31" s="114">
        <v>49.443016281062626</v>
      </c>
      <c r="IF31" s="114" t="s">
        <v>286</v>
      </c>
      <c r="IG31" s="114">
        <v>56.400310318076059</v>
      </c>
      <c r="IH31" s="114">
        <v>44.922298518250841</v>
      </c>
      <c r="II31" s="114" t="s">
        <v>286</v>
      </c>
      <c r="IJ31" s="114">
        <v>66.067577282530664</v>
      </c>
      <c r="IK31" s="114">
        <v>57.083333333333229</v>
      </c>
      <c r="IL31" s="114" t="s">
        <v>286</v>
      </c>
      <c r="IM31" s="114">
        <v>72.249999999999972</v>
      </c>
      <c r="IN31" s="114">
        <v>60.000000000000092</v>
      </c>
      <c r="IO31" s="114" t="s">
        <v>286</v>
      </c>
      <c r="IP31" s="114">
        <v>74.943396226415132</v>
      </c>
      <c r="IQ31" s="114">
        <v>64.905477460009877</v>
      </c>
      <c r="IR31" s="114" t="s">
        <v>286</v>
      </c>
      <c r="IS31" s="114">
        <v>73.463035019455162</v>
      </c>
      <c r="IT31" s="114">
        <v>66.256888512081176</v>
      </c>
      <c r="IU31" s="114" t="s">
        <v>286</v>
      </c>
      <c r="IV31" s="114">
        <v>70.168711656441673</v>
      </c>
      <c r="IW31" s="114">
        <v>59.992810927390408</v>
      </c>
      <c r="IX31" s="150" t="s">
        <v>1680</v>
      </c>
      <c r="IY31" s="150" t="s">
        <v>1679</v>
      </c>
      <c r="IZ31" s="150" t="s">
        <v>1678</v>
      </c>
      <c r="JA31" s="150" t="s">
        <v>1677</v>
      </c>
      <c r="JB31" s="150" t="s">
        <v>1676</v>
      </c>
      <c r="JC31" s="114" t="s">
        <v>286</v>
      </c>
      <c r="JD31" s="114" t="s">
        <v>286</v>
      </c>
      <c r="JE31" s="114" t="s">
        <v>286</v>
      </c>
      <c r="JF31" s="114" t="str">
        <f t="shared" si="30"/>
        <v>--</v>
      </c>
      <c r="JG31" s="114" t="str">
        <f t="shared" si="30"/>
        <v>--</v>
      </c>
      <c r="JH31" s="114" t="str">
        <f t="shared" si="30"/>
        <v>--</v>
      </c>
      <c r="JI31" s="114" t="str">
        <f t="shared" si="30"/>
        <v>--</v>
      </c>
      <c r="JJ31" s="114" t="str">
        <f t="shared" si="30"/>
        <v>--</v>
      </c>
      <c r="JK31" s="114" t="str">
        <f t="shared" si="30"/>
        <v>--</v>
      </c>
      <c r="JL31" s="114" t="str">
        <f t="shared" si="30"/>
        <v>--</v>
      </c>
      <c r="JM31" s="114" t="str">
        <f t="shared" si="30"/>
        <v>--</v>
      </c>
      <c r="JN31" s="114" t="str">
        <f t="shared" si="30"/>
        <v>--</v>
      </c>
      <c r="JO31" s="114" t="str">
        <f t="shared" si="30"/>
        <v>--</v>
      </c>
      <c r="JP31" s="114" t="str">
        <f t="shared" si="31"/>
        <v>--</v>
      </c>
      <c r="JQ31" s="114" t="str">
        <f t="shared" si="31"/>
        <v>--</v>
      </c>
      <c r="JR31" s="114" t="str">
        <f t="shared" si="31"/>
        <v>--</v>
      </c>
      <c r="JS31" s="114" t="str">
        <f t="shared" si="31"/>
        <v>--</v>
      </c>
      <c r="JT31" s="114" t="str">
        <f t="shared" si="31"/>
        <v>--</v>
      </c>
      <c r="JU31" s="114" t="str">
        <f t="shared" si="31"/>
        <v>--</v>
      </c>
      <c r="JV31" s="114" t="str">
        <f t="shared" si="31"/>
        <v>--</v>
      </c>
      <c r="JW31" s="114" t="str">
        <f t="shared" si="31"/>
        <v>--</v>
      </c>
      <c r="JX31" s="114" t="str">
        <f t="shared" si="31"/>
        <v>--</v>
      </c>
      <c r="JY31" s="114" t="str">
        <f t="shared" si="31"/>
        <v>--</v>
      </c>
      <c r="JZ31" s="114" t="str">
        <f t="shared" si="32"/>
        <v>--</v>
      </c>
      <c r="KA31" s="114" t="str">
        <f t="shared" si="32"/>
        <v>--</v>
      </c>
      <c r="KB31" s="114" t="str">
        <f t="shared" si="32"/>
        <v>--</v>
      </c>
      <c r="KC31" s="114" t="str">
        <f t="shared" si="32"/>
        <v>--</v>
      </c>
      <c r="KD31" s="114" t="str">
        <f t="shared" si="32"/>
        <v>--</v>
      </c>
      <c r="KE31" s="114" t="str">
        <f t="shared" si="32"/>
        <v>--</v>
      </c>
      <c r="KF31" s="114" t="str">
        <f t="shared" si="32"/>
        <v>--</v>
      </c>
      <c r="KG31" s="114" t="str">
        <f t="shared" si="32"/>
        <v>--</v>
      </c>
      <c r="KH31" s="114" t="str">
        <f t="shared" si="32"/>
        <v>--</v>
      </c>
      <c r="KI31" s="114" t="str">
        <f t="shared" si="32"/>
        <v>--</v>
      </c>
      <c r="KJ31" s="114" t="str">
        <f t="shared" si="33"/>
        <v>--</v>
      </c>
      <c r="KK31" s="114" t="str">
        <f t="shared" si="33"/>
        <v>--</v>
      </c>
      <c r="KL31" s="114" t="str">
        <f t="shared" si="33"/>
        <v>--</v>
      </c>
      <c r="KM31" s="114" t="str">
        <f t="shared" si="33"/>
        <v>--</v>
      </c>
      <c r="KN31" s="114" t="str">
        <f t="shared" si="33"/>
        <v>--</v>
      </c>
      <c r="KO31" s="114" t="str">
        <f t="shared" si="33"/>
        <v>--</v>
      </c>
      <c r="KP31" s="150" t="s">
        <v>1680</v>
      </c>
      <c r="KQ31" s="150" t="s">
        <v>1679</v>
      </c>
      <c r="KR31" s="150" t="s">
        <v>1678</v>
      </c>
      <c r="KS31" s="150" t="s">
        <v>1677</v>
      </c>
      <c r="KT31" s="150" t="s">
        <v>1676</v>
      </c>
      <c r="KU31" s="114" t="str">
        <f t="shared" si="36"/>
        <v>--</v>
      </c>
      <c r="KV31" s="114" t="str">
        <f t="shared" si="36"/>
        <v>--</v>
      </c>
      <c r="KW31" s="114" t="str">
        <f t="shared" si="36"/>
        <v>--</v>
      </c>
      <c r="KX31" s="114" t="str">
        <f t="shared" si="36"/>
        <v>--</v>
      </c>
      <c r="KY31" s="114" t="str">
        <f t="shared" si="36"/>
        <v>--</v>
      </c>
      <c r="KZ31" s="114" t="str">
        <f t="shared" si="34"/>
        <v>--</v>
      </c>
      <c r="LA31" s="114" t="str">
        <f t="shared" si="34"/>
        <v>--</v>
      </c>
      <c r="LB31" s="114" t="str">
        <f t="shared" si="34"/>
        <v>--</v>
      </c>
      <c r="LC31" s="114" t="str">
        <f t="shared" si="34"/>
        <v>--</v>
      </c>
      <c r="LD31" s="114" t="str">
        <f t="shared" si="34"/>
        <v>--</v>
      </c>
      <c r="LE31" s="219">
        <v>84.696077022560402</v>
      </c>
      <c r="LF31" s="219">
        <v>83.373027686811497</v>
      </c>
      <c r="LG31" s="219">
        <v>82.932129722500903</v>
      </c>
      <c r="LH31" s="219">
        <v>86.665831976962806</v>
      </c>
      <c r="LI31" s="219">
        <v>85.214348206474099</v>
      </c>
      <c r="LJ31" s="219">
        <v>83.672692673644406</v>
      </c>
      <c r="LK31" s="219">
        <v>69.854738961599693</v>
      </c>
      <c r="LL31" s="219">
        <v>68.300312825860104</v>
      </c>
      <c r="LM31" s="219">
        <v>69.027731373204304</v>
      </c>
      <c r="LN31" s="219">
        <v>71.684857608831905</v>
      </c>
      <c r="LO31" s="219">
        <v>71.557891663016605</v>
      </c>
      <c r="LP31" s="219">
        <v>67.529994286802804</v>
      </c>
      <c r="LQ31" s="219">
        <v>79.291184862592104</v>
      </c>
      <c r="LR31" s="219">
        <v>77.744526697117806</v>
      </c>
      <c r="LS31" s="219">
        <v>76.600942243936302</v>
      </c>
      <c r="LT31" s="219">
        <v>78.076718167288405</v>
      </c>
      <c r="LU31" s="219">
        <v>78.518403959170897</v>
      </c>
      <c r="LV31" s="219">
        <v>75.829383886255997</v>
      </c>
      <c r="LW31" s="219">
        <v>49.879951980792299</v>
      </c>
      <c r="LX31" s="219">
        <v>47.259305795508098</v>
      </c>
      <c r="LY31" s="219">
        <v>45.459299285340897</v>
      </c>
      <c r="LZ31" s="219">
        <v>54.157782515991599</v>
      </c>
      <c r="MA31" s="219">
        <v>50.0463965357254</v>
      </c>
      <c r="MB31" s="219">
        <v>46.5212021407986</v>
      </c>
      <c r="MC31" s="219">
        <v>85.682326621924204</v>
      </c>
      <c r="MD31" s="219">
        <v>83.294228061942704</v>
      </c>
      <c r="ME31" s="219">
        <v>81.532859372290403</v>
      </c>
      <c r="MF31" s="219">
        <v>85.527718550106499</v>
      </c>
      <c r="MG31" s="219">
        <v>83.909820877084599</v>
      </c>
      <c r="MH31" s="219">
        <v>80.226570545829006</v>
      </c>
      <c r="MI31" s="219">
        <v>77.0889087124594</v>
      </c>
      <c r="MJ31" s="219">
        <v>73.561066916237607</v>
      </c>
      <c r="MK31" s="219">
        <v>71.690603910711403</v>
      </c>
      <c r="ML31" s="219">
        <v>79.132863412687797</v>
      </c>
      <c r="MM31" s="219">
        <v>77.045384377894806</v>
      </c>
      <c r="MN31" s="219">
        <v>73.4719077999588</v>
      </c>
      <c r="MO31" s="128" t="str">
        <f t="shared" si="5"/>
        <v>--</v>
      </c>
      <c r="MP31" s="219">
        <v>11.6732861336556</v>
      </c>
      <c r="MQ31" s="219">
        <v>31.1073699962589</v>
      </c>
      <c r="MR31" s="128" t="str">
        <f t="shared" si="6"/>
        <v>--</v>
      </c>
      <c r="MS31" s="219">
        <v>7.7210663198959599</v>
      </c>
      <c r="MT31" s="219">
        <v>30.802697411355201</v>
      </c>
      <c r="MU31" s="128" t="str">
        <f t="shared" si="7"/>
        <v>--</v>
      </c>
      <c r="MV31" s="219">
        <v>49.520766773162897</v>
      </c>
      <c r="MW31" s="219">
        <v>57.366771159874702</v>
      </c>
      <c r="MX31" s="128" t="str">
        <f t="shared" si="8"/>
        <v>--</v>
      </c>
      <c r="MY31" s="219">
        <v>53.508771929824498</v>
      </c>
      <c r="MZ31" s="219">
        <v>61.874105865522203</v>
      </c>
      <c r="NA31" s="128" t="str">
        <f t="shared" si="9"/>
        <v>--</v>
      </c>
      <c r="NB31" s="219">
        <v>55.502392344497601</v>
      </c>
      <c r="NC31" s="219">
        <v>66.6666666666667</v>
      </c>
      <c r="ND31" s="128" t="str">
        <f t="shared" si="10"/>
        <v>--</v>
      </c>
      <c r="NE31" s="219">
        <v>55.4585152838428</v>
      </c>
      <c r="NF31" s="219">
        <v>69.512195121950995</v>
      </c>
      <c r="NG31" s="128" t="str">
        <f t="shared" si="11"/>
        <v>--</v>
      </c>
      <c r="NH31" s="219">
        <v>66.295707472177995</v>
      </c>
      <c r="NI31" s="219">
        <v>68.5162094763092</v>
      </c>
      <c r="NJ31" s="128" t="str">
        <f t="shared" si="12"/>
        <v>--</v>
      </c>
      <c r="NK31" s="219">
        <v>62.445414847161601</v>
      </c>
      <c r="NL31" s="219">
        <v>63.1805157593123</v>
      </c>
      <c r="NM31" s="220">
        <v>90.343382234402796</v>
      </c>
      <c r="NN31" s="220">
        <v>91.140459485486303</v>
      </c>
      <c r="NO31" s="220">
        <v>73.804100227790599</v>
      </c>
      <c r="NP31" s="220">
        <v>75.6805555555556</v>
      </c>
      <c r="NQ31" s="220">
        <v>80.4919713016739</v>
      </c>
      <c r="NR31" s="220">
        <v>81.207764198418403</v>
      </c>
      <c r="NS31" s="220">
        <v>76.775531363400404</v>
      </c>
      <c r="NT31" s="220">
        <v>75.972342264477206</v>
      </c>
      <c r="NU31" s="220">
        <v>92.086087103880502</v>
      </c>
      <c r="NV31" s="220">
        <v>90.732758620689694</v>
      </c>
      <c r="NW31" s="220">
        <v>87.231182795699297</v>
      </c>
      <c r="NX31" s="220">
        <v>88.171273091794205</v>
      </c>
      <c r="NY31" s="128" t="str">
        <f t="shared" si="35"/>
        <v>--</v>
      </c>
      <c r="NZ31" s="128" t="str">
        <f t="shared" si="35"/>
        <v>--</v>
      </c>
      <c r="OA31" s="128" t="str">
        <f t="shared" si="35"/>
        <v>--</v>
      </c>
      <c r="OB31" s="128" t="str">
        <f t="shared" si="35"/>
        <v>--</v>
      </c>
      <c r="OC31" s="128" t="str">
        <f t="shared" si="35"/>
        <v>--</v>
      </c>
      <c r="OD31" s="128" t="str">
        <f t="shared" si="35"/>
        <v>--</v>
      </c>
      <c r="OE31" s="128" t="str">
        <f t="shared" si="35"/>
        <v>--</v>
      </c>
      <c r="OF31" s="128" t="str">
        <f t="shared" si="35"/>
        <v>--</v>
      </c>
      <c r="OG31" s="222">
        <v>58.423493044822202</v>
      </c>
      <c r="OH31" s="222">
        <v>43.937575030011999</v>
      </c>
      <c r="OI31" s="222">
        <v>40.722702278083197</v>
      </c>
      <c r="OJ31" s="222">
        <v>37.526132404181197</v>
      </c>
      <c r="OK31" s="222">
        <v>62.909567496723596</v>
      </c>
      <c r="OL31" s="222">
        <v>48.396150761828501</v>
      </c>
      <c r="OM31" s="222">
        <v>45.239201114723699</v>
      </c>
      <c r="ON31" s="222">
        <v>39.059599917508798</v>
      </c>
      <c r="OO31" s="114" t="s">
        <v>2468</v>
      </c>
      <c r="OP31" s="114" t="s">
        <v>2469</v>
      </c>
      <c r="OQ31" s="300">
        <v>81.285784393914639</v>
      </c>
      <c r="OR31" s="300">
        <v>71.573828470380263</v>
      </c>
      <c r="OS31" s="300">
        <v>68.414520632950271</v>
      </c>
      <c r="OT31" s="300">
        <v>73.928755807950608</v>
      </c>
      <c r="OU31" s="300">
        <v>81.822100876562743</v>
      </c>
      <c r="OV31" s="300">
        <v>73.767675432800345</v>
      </c>
      <c r="OW31" s="300">
        <v>74.267750345039317</v>
      </c>
      <c r="OX31" s="300">
        <v>74.656269238661579</v>
      </c>
      <c r="OZ31" s="380">
        <v>82.17430914060111</v>
      </c>
      <c r="PA31" s="381">
        <v>79.625812589186694</v>
      </c>
      <c r="PB31" s="381">
        <v>78.892876863611491</v>
      </c>
      <c r="PC31" s="381">
        <v>76.264210113680605</v>
      </c>
      <c r="PD31" s="380">
        <v>75.285344696393096</v>
      </c>
      <c r="PE31" s="381">
        <v>50.031725888324935</v>
      </c>
      <c r="PF31" s="381">
        <v>48.679662657265304</v>
      </c>
      <c r="PG31" s="381">
        <v>47.492163009404408</v>
      </c>
      <c r="PH31" s="380">
        <v>61.082158185162385</v>
      </c>
      <c r="PI31" s="381">
        <v>46.130621325281943</v>
      </c>
      <c r="PJ31" s="381">
        <v>44.146138942707061</v>
      </c>
      <c r="PK31" s="381">
        <v>39.976461357395209</v>
      </c>
      <c r="PL31" s="380">
        <v>90.731189320388566</v>
      </c>
      <c r="PM31" s="381">
        <v>84.264682602500955</v>
      </c>
      <c r="PN31" s="381">
        <v>81.948661330389228</v>
      </c>
      <c r="PO31" s="381">
        <v>79.15035238841034</v>
      </c>
      <c r="PP31" s="380">
        <v>86.843693421846609</v>
      </c>
      <c r="PQ31" s="381">
        <v>76.668775703891384</v>
      </c>
      <c r="PR31" s="381">
        <v>73.302107728337205</v>
      </c>
      <c r="PS31" s="381">
        <v>70.570981619084478</v>
      </c>
      <c r="PT31" s="378" t="str">
        <f t="shared" si="28"/>
        <v>--</v>
      </c>
      <c r="PU31" s="378" t="str">
        <f t="shared" si="28"/>
        <v>--</v>
      </c>
      <c r="PV31" s="381">
        <v>8.8772038354469647</v>
      </c>
      <c r="PW31" s="381">
        <v>29.253472222222264</v>
      </c>
      <c r="PX31" s="378" t="str">
        <f t="shared" si="15"/>
        <v>--</v>
      </c>
      <c r="PY31" s="378" t="str">
        <f t="shared" si="15"/>
        <v>--</v>
      </c>
      <c r="PZ31" s="381">
        <v>60.759493670886044</v>
      </c>
      <c r="QA31" s="381">
        <v>68.825301204819326</v>
      </c>
      <c r="QB31" s="378" t="str">
        <f t="shared" si="16"/>
        <v>--</v>
      </c>
      <c r="QC31" s="378" t="str">
        <f t="shared" si="16"/>
        <v>--</v>
      </c>
      <c r="QD31" s="381">
        <v>65.447897623400209</v>
      </c>
      <c r="QE31" s="381">
        <v>76.661631419939596</v>
      </c>
      <c r="QF31" s="378" t="str">
        <f t="shared" si="29"/>
        <v>--</v>
      </c>
      <c r="QG31" s="378" t="str">
        <f t="shared" si="29"/>
        <v>--</v>
      </c>
      <c r="QH31" s="381">
        <v>66.423357664233592</v>
      </c>
      <c r="QI31" s="381">
        <v>63.44410876132946</v>
      </c>
      <c r="QJ31" s="161" t="s">
        <v>2629</v>
      </c>
    </row>
    <row r="32" spans="1:452" x14ac:dyDescent="0.25">
      <c r="A32" s="114">
        <v>28</v>
      </c>
      <c r="B32" s="93" t="s">
        <v>28</v>
      </c>
      <c r="C32" s="126">
        <v>46.3917525773196</v>
      </c>
      <c r="D32" s="126">
        <v>26.484018264840184</v>
      </c>
      <c r="E32" s="126">
        <v>24.516129032258075</v>
      </c>
      <c r="F32" s="126">
        <v>46</v>
      </c>
      <c r="G32" s="126">
        <v>33.684210526315816</v>
      </c>
      <c r="H32" s="126">
        <v>32.954545454545467</v>
      </c>
      <c r="I32" s="126">
        <v>49.751243781094516</v>
      </c>
      <c r="J32" s="126">
        <v>35.398230088495588</v>
      </c>
      <c r="K32" s="126">
        <v>39.449541284403693</v>
      </c>
      <c r="L32" s="126">
        <v>58.857142857142875</v>
      </c>
      <c r="M32" s="128">
        <v>48.648648648648638</v>
      </c>
      <c r="N32" s="128">
        <v>50</v>
      </c>
      <c r="O32" s="128">
        <v>61.805555555555564</v>
      </c>
      <c r="P32" s="128">
        <v>62.149532710280369</v>
      </c>
      <c r="Q32" s="128">
        <v>45.789473684210542</v>
      </c>
      <c r="R32" s="128">
        <v>86.597938144329873</v>
      </c>
      <c r="S32" s="128">
        <v>77.027027027027017</v>
      </c>
      <c r="T32" s="128">
        <v>72.049689440993788</v>
      </c>
      <c r="U32" s="128">
        <v>85.714285714285737</v>
      </c>
      <c r="V32" s="128">
        <v>78.546712802768212</v>
      </c>
      <c r="W32" s="128">
        <v>84.736842105263221</v>
      </c>
      <c r="X32" s="128">
        <v>86.999999999999915</v>
      </c>
      <c r="Y32" s="128">
        <v>75.757575757575751</v>
      </c>
      <c r="Z32" s="128">
        <v>85.201793721973132</v>
      </c>
      <c r="AA32" s="128">
        <v>90.05847953216373</v>
      </c>
      <c r="AB32" s="132">
        <v>82.272727272727309</v>
      </c>
      <c r="AC32" s="132">
        <v>78.977272727272748</v>
      </c>
      <c r="AD32" s="132">
        <v>88.732394366197155</v>
      </c>
      <c r="AE32" s="132">
        <v>82.629107981220685</v>
      </c>
      <c r="AF32" s="128">
        <v>79.255319148936181</v>
      </c>
      <c r="AG32" s="126">
        <v>73.469387755102034</v>
      </c>
      <c r="AH32" s="126">
        <v>54.751131221719469</v>
      </c>
      <c r="AI32" s="133">
        <v>61.25</v>
      </c>
      <c r="AJ32" s="133">
        <v>69.035532994923869</v>
      </c>
      <c r="AK32" s="128">
        <v>63.321799307958429</v>
      </c>
      <c r="AL32" s="128">
        <v>63.157894736842124</v>
      </c>
      <c r="AM32" s="128">
        <v>65.67164179104482</v>
      </c>
      <c r="AN32" s="128">
        <v>56.410256410256409</v>
      </c>
      <c r="AO32" s="128">
        <v>66.666666666666615</v>
      </c>
      <c r="AP32" s="128">
        <v>69.005847953216389</v>
      </c>
      <c r="AQ32" s="128">
        <v>63.063063063063069</v>
      </c>
      <c r="AR32" s="128">
        <v>60.335195530726267</v>
      </c>
      <c r="AS32" s="128">
        <v>68.531468531468519</v>
      </c>
      <c r="AT32" s="128">
        <v>64.05529953917052</v>
      </c>
      <c r="AU32" s="128">
        <v>61.702127659574394</v>
      </c>
      <c r="AV32" s="128">
        <v>15.789473684210527</v>
      </c>
      <c r="AW32" s="128">
        <v>22.522522522522536</v>
      </c>
      <c r="AX32" s="132">
        <v>19.254658385093173</v>
      </c>
      <c r="AY32" s="132">
        <v>21.319796954314718</v>
      </c>
      <c r="AZ32" s="132">
        <v>18.275862068965509</v>
      </c>
      <c r="BA32" s="132">
        <v>19.148936170212774</v>
      </c>
      <c r="BB32" s="128">
        <v>20.000000000000014</v>
      </c>
      <c r="BC32" s="132">
        <v>23.873873873873872</v>
      </c>
      <c r="BD32" s="132">
        <v>21.171171171171164</v>
      </c>
      <c r="BE32" s="132">
        <v>15.38461538461538</v>
      </c>
      <c r="BF32" s="132">
        <v>17.04035874439462</v>
      </c>
      <c r="BG32" s="128">
        <v>17.142857142857135</v>
      </c>
      <c r="BH32" s="121">
        <v>8.5106382978723403</v>
      </c>
      <c r="BI32" s="121">
        <v>14.418604651162793</v>
      </c>
      <c r="BJ32" s="121">
        <v>24.338624338624342</v>
      </c>
      <c r="BK32" s="121">
        <v>10.526315789473681</v>
      </c>
      <c r="BL32" s="128">
        <v>10.36036036036036</v>
      </c>
      <c r="BM32" s="121">
        <v>9.9378881987577632</v>
      </c>
      <c r="BN32" s="114">
        <v>11.167512690355332</v>
      </c>
      <c r="BO32" s="114">
        <v>10.344827586206907</v>
      </c>
      <c r="BP32" s="114">
        <v>10.106382978723403</v>
      </c>
      <c r="BQ32" s="128">
        <v>10.362694300518134</v>
      </c>
      <c r="BR32" s="121">
        <v>14.35185185185186</v>
      </c>
      <c r="BS32" s="121">
        <v>9.4594594594594632</v>
      </c>
      <c r="BT32" s="121">
        <v>8.2840236686390583</v>
      </c>
      <c r="BU32" s="128">
        <v>10.810810810810812</v>
      </c>
      <c r="BV32" s="121">
        <v>10.919540229885067</v>
      </c>
      <c r="BW32" s="121">
        <v>9.7902097902097918</v>
      </c>
      <c r="BX32" s="121">
        <v>8.8785046728971935</v>
      </c>
      <c r="BY32" s="128">
        <v>14.210526315789473</v>
      </c>
      <c r="BZ32" s="121">
        <v>80.208333333333272</v>
      </c>
      <c r="CA32" s="121">
        <v>76.126126126126081</v>
      </c>
      <c r="CB32" s="121">
        <v>76.875000000000028</v>
      </c>
      <c r="CC32" s="128">
        <v>67.171717171717191</v>
      </c>
      <c r="CD32" s="121">
        <v>72.222222222222229</v>
      </c>
      <c r="CE32" s="121">
        <v>72.58064516129032</v>
      </c>
      <c r="CF32" s="121">
        <v>66.000000000000043</v>
      </c>
      <c r="CG32" s="128">
        <v>63.876651982378867</v>
      </c>
      <c r="CH32" s="121">
        <v>76.923076923076934</v>
      </c>
      <c r="CI32" s="121">
        <v>71.929824561403549</v>
      </c>
      <c r="CJ32" s="121">
        <v>62.499999999999986</v>
      </c>
      <c r="CK32" s="121">
        <v>73.714285714285793</v>
      </c>
      <c r="CL32" s="121">
        <v>67.832167832167826</v>
      </c>
      <c r="CM32" s="121">
        <v>74.07407407407409</v>
      </c>
      <c r="CN32" s="121">
        <v>72.340425531914931</v>
      </c>
      <c r="CO32" s="121" t="s">
        <v>286</v>
      </c>
      <c r="CP32" s="128" t="s">
        <v>286</v>
      </c>
      <c r="CQ32" s="121" t="s">
        <v>286</v>
      </c>
      <c r="CR32" s="121">
        <v>54.314720812182728</v>
      </c>
      <c r="CS32" s="114">
        <v>35.540069686411137</v>
      </c>
      <c r="CT32" s="114">
        <v>37.297297297297284</v>
      </c>
      <c r="CU32" s="128">
        <v>54.545454545454547</v>
      </c>
      <c r="CV32" s="121">
        <v>36.563876651982397</v>
      </c>
      <c r="CW32" s="121">
        <v>40.909090909090935</v>
      </c>
      <c r="CX32" s="114">
        <v>59.649122807017534</v>
      </c>
      <c r="CY32" s="114">
        <v>34.080717488789254</v>
      </c>
      <c r="CZ32" s="128">
        <v>40.571428571428598</v>
      </c>
      <c r="DA32" s="121">
        <v>64.335664335664319</v>
      </c>
      <c r="DB32" s="121">
        <v>44.44444444444445</v>
      </c>
      <c r="DC32" s="114">
        <v>37.765957446808521</v>
      </c>
      <c r="DD32" s="114">
        <v>52.688172043010773</v>
      </c>
      <c r="DE32" s="128">
        <v>44.239631336405559</v>
      </c>
      <c r="DF32" s="121">
        <v>35.000000000000014</v>
      </c>
      <c r="DG32" s="121">
        <v>52.083333333333321</v>
      </c>
      <c r="DH32" s="114">
        <v>47.735191637630656</v>
      </c>
      <c r="DI32" s="114">
        <v>43.646408839778999</v>
      </c>
      <c r="DJ32" s="128">
        <v>55.958549222797934</v>
      </c>
      <c r="DK32" s="121">
        <v>42.081447963800898</v>
      </c>
      <c r="DL32" s="121">
        <v>42.790697674418631</v>
      </c>
      <c r="DM32" s="121">
        <v>52.83018867924531</v>
      </c>
      <c r="DN32" s="121">
        <v>46.046511627906995</v>
      </c>
      <c r="DO32" s="128">
        <v>42.352941176470587</v>
      </c>
      <c r="DP32" s="121">
        <v>55.797101449275374</v>
      </c>
      <c r="DQ32" s="121">
        <v>48.557692307692299</v>
      </c>
      <c r="DR32" s="121">
        <v>38.461538461538453</v>
      </c>
      <c r="DS32" s="121" t="s">
        <v>286</v>
      </c>
      <c r="DT32" s="128" t="s">
        <v>286</v>
      </c>
      <c r="DU32" s="131" t="s">
        <v>286</v>
      </c>
      <c r="DV32" s="131">
        <v>48.484848484848492</v>
      </c>
      <c r="DW32" s="114">
        <v>27.177700348432047</v>
      </c>
      <c r="DX32" s="131">
        <v>27.173913043478255</v>
      </c>
      <c r="DY32" s="128">
        <v>53.092783505154635</v>
      </c>
      <c r="DZ32" s="128">
        <v>27.354260089686111</v>
      </c>
      <c r="EA32" s="128">
        <v>23.853211009174299</v>
      </c>
      <c r="EB32" s="128">
        <v>44.311377245509</v>
      </c>
      <c r="EC32" s="128">
        <v>30.593607305936068</v>
      </c>
      <c r="ED32" s="128">
        <v>36.000000000000014</v>
      </c>
      <c r="EE32" s="128">
        <v>57.042253521126767</v>
      </c>
      <c r="EF32" s="128">
        <v>40.566037735849029</v>
      </c>
      <c r="EG32" s="128">
        <v>39.784946236559158</v>
      </c>
      <c r="EH32" s="128" t="s">
        <v>286</v>
      </c>
      <c r="EI32" s="128" t="s">
        <v>286</v>
      </c>
      <c r="EJ32" s="128" t="s">
        <v>286</v>
      </c>
      <c r="EK32" s="128">
        <v>83.333333333333357</v>
      </c>
      <c r="EL32" s="121">
        <v>77.003484320557547</v>
      </c>
      <c r="EM32" s="121">
        <v>76.756756756756744</v>
      </c>
      <c r="EN32" s="121">
        <v>85.9375</v>
      </c>
      <c r="EO32" s="121">
        <v>74.553571428571445</v>
      </c>
      <c r="EP32" s="128">
        <v>80.645161290322591</v>
      </c>
      <c r="EQ32" s="121">
        <v>91.764705882352928</v>
      </c>
      <c r="ER32" s="121">
        <v>81.363636363636374</v>
      </c>
      <c r="ES32" s="121">
        <v>80.571428571428541</v>
      </c>
      <c r="ET32" s="121">
        <v>91.034482758620683</v>
      </c>
      <c r="EU32" s="128">
        <v>85.514018691588802</v>
      </c>
      <c r="EV32" s="121">
        <v>80.85106382978725</v>
      </c>
      <c r="EW32" s="121">
        <v>82.105263157894711</v>
      </c>
      <c r="EX32" s="121">
        <v>64.125560538116616</v>
      </c>
      <c r="EY32" s="121">
        <v>63.124999999999964</v>
      </c>
      <c r="EZ32" s="128">
        <v>80.203045685279179</v>
      </c>
      <c r="FA32" s="121">
        <v>67.482517482517466</v>
      </c>
      <c r="FB32" s="121">
        <v>78.494623655913983</v>
      </c>
      <c r="FC32" s="121">
        <v>82.5</v>
      </c>
      <c r="FD32" s="121">
        <v>59.192825112107627</v>
      </c>
      <c r="FE32" s="128">
        <v>75.688073394495405</v>
      </c>
      <c r="FF32" s="121">
        <v>88.622754491018014</v>
      </c>
      <c r="FG32" s="121">
        <v>75.799086757990921</v>
      </c>
      <c r="FH32" s="121">
        <v>73.988439306358401</v>
      </c>
      <c r="FI32" s="121">
        <v>87.500000000000014</v>
      </c>
      <c r="FJ32" s="128">
        <v>79.812206572769938</v>
      </c>
      <c r="FK32" s="121">
        <v>71.6577540106952</v>
      </c>
      <c r="FL32" s="121" t="s">
        <v>286</v>
      </c>
      <c r="FM32" s="121">
        <v>24.271844660194176</v>
      </c>
      <c r="FN32" s="121">
        <v>47.619047619047635</v>
      </c>
      <c r="FO32" s="128" t="s">
        <v>286</v>
      </c>
      <c r="FP32" s="121">
        <v>17.21611721611724</v>
      </c>
      <c r="FQ32" s="121">
        <v>49.726775956284143</v>
      </c>
      <c r="FR32" s="121" t="s">
        <v>286</v>
      </c>
      <c r="FS32" s="121">
        <v>19.902912621359221</v>
      </c>
      <c r="FT32" s="128">
        <v>53.080568720379148</v>
      </c>
      <c r="FU32" s="121" t="s">
        <v>286</v>
      </c>
      <c r="FV32" s="121">
        <v>15.023474178403749</v>
      </c>
      <c r="FW32" s="121">
        <v>52.976190476190489</v>
      </c>
      <c r="FX32" s="121" t="s">
        <v>286</v>
      </c>
      <c r="FY32" s="128">
        <v>13.397129186602879</v>
      </c>
      <c r="FZ32" s="121">
        <v>58.378378378378393</v>
      </c>
      <c r="GA32" s="121" t="s">
        <v>286</v>
      </c>
      <c r="GB32" s="121">
        <v>25.000000000000004</v>
      </c>
      <c r="GC32" s="121">
        <v>58.571428571428562</v>
      </c>
      <c r="GD32" s="128" t="s">
        <v>286</v>
      </c>
      <c r="GE32" s="121">
        <v>49.999999999999993</v>
      </c>
      <c r="GF32" s="121">
        <v>51.111111111111121</v>
      </c>
      <c r="GG32" s="121" t="s">
        <v>286</v>
      </c>
      <c r="GH32" s="121">
        <v>53.846153846153847</v>
      </c>
      <c r="GI32" s="128">
        <v>62.162162162162161</v>
      </c>
      <c r="GJ32" s="121" t="s">
        <v>286</v>
      </c>
      <c r="GK32" s="121">
        <v>31.249999999999993</v>
      </c>
      <c r="GL32" s="121">
        <v>47.1264367816092</v>
      </c>
      <c r="GM32" s="130" t="s">
        <v>286</v>
      </c>
      <c r="GN32" s="128">
        <v>46.428571428571423</v>
      </c>
      <c r="GO32" s="121">
        <v>48.148148148148159</v>
      </c>
      <c r="GP32" s="121" t="s">
        <v>286</v>
      </c>
      <c r="GQ32" s="121">
        <v>34.693877551020407</v>
      </c>
      <c r="GR32" s="121">
        <v>64.285714285714306</v>
      </c>
      <c r="GS32" s="128" t="s">
        <v>286</v>
      </c>
      <c r="GT32" s="121">
        <v>47.727272727272727</v>
      </c>
      <c r="GU32" s="121">
        <v>65.168539325842687</v>
      </c>
      <c r="GV32" s="121" t="s">
        <v>286</v>
      </c>
      <c r="GW32" s="121">
        <v>48.717948717948715</v>
      </c>
      <c r="GX32" s="128">
        <v>73.214285714285737</v>
      </c>
      <c r="GY32" s="128" t="s">
        <v>286</v>
      </c>
      <c r="GZ32" s="128">
        <v>40.625</v>
      </c>
      <c r="HA32" s="128">
        <v>65.909090909090949</v>
      </c>
      <c r="HB32" s="128" t="s">
        <v>286</v>
      </c>
      <c r="HC32" s="128">
        <v>53.571428571428569</v>
      </c>
      <c r="HD32" s="128">
        <v>62.037037037037052</v>
      </c>
      <c r="HE32" s="128" t="s">
        <v>286</v>
      </c>
      <c r="HF32" s="128">
        <v>33.333333333333329</v>
      </c>
      <c r="HG32" s="128">
        <v>57.352941176470601</v>
      </c>
      <c r="HH32" s="128" t="s">
        <v>286</v>
      </c>
      <c r="HI32" s="128">
        <v>53.488372093023237</v>
      </c>
      <c r="HJ32" s="128">
        <v>68.539325842696655</v>
      </c>
      <c r="HK32" s="128" t="s">
        <v>286</v>
      </c>
      <c r="HL32" s="121">
        <v>65.714285714285694</v>
      </c>
      <c r="HM32" s="121">
        <v>76.635514018691595</v>
      </c>
      <c r="HN32" s="121" t="s">
        <v>286</v>
      </c>
      <c r="HO32" s="121">
        <v>49.999999999999993</v>
      </c>
      <c r="HP32" s="128">
        <v>72.289156626506013</v>
      </c>
      <c r="HQ32" s="121" t="s">
        <v>286</v>
      </c>
      <c r="HR32" s="121">
        <v>46.153846153846153</v>
      </c>
      <c r="HS32" s="121">
        <v>77.570093457943941</v>
      </c>
      <c r="HT32" s="129" t="s">
        <v>286</v>
      </c>
      <c r="HU32" s="128">
        <v>40.816326530612244</v>
      </c>
      <c r="HV32" s="114">
        <v>46.376811594202891</v>
      </c>
      <c r="HW32" s="114" t="s">
        <v>286</v>
      </c>
      <c r="HX32" s="114">
        <v>44.186046511627907</v>
      </c>
      <c r="HY32" s="114">
        <v>35.955056179775283</v>
      </c>
      <c r="HZ32" s="114" t="s">
        <v>286</v>
      </c>
      <c r="IA32" s="114">
        <v>66.666666666666671</v>
      </c>
      <c r="IB32" s="114">
        <v>50.925925925925945</v>
      </c>
      <c r="IC32" s="114" t="s">
        <v>286</v>
      </c>
      <c r="ID32" s="114">
        <v>65.517241379310335</v>
      </c>
      <c r="IE32" s="114">
        <v>41.860465116279059</v>
      </c>
      <c r="IF32" s="114" t="s">
        <v>286</v>
      </c>
      <c r="IG32" s="114">
        <v>61.53846153846154</v>
      </c>
      <c r="IH32" s="114">
        <v>44.859813084112133</v>
      </c>
      <c r="II32" s="114" t="s">
        <v>286</v>
      </c>
      <c r="IJ32" s="114">
        <v>67.346938775510225</v>
      </c>
      <c r="IK32" s="114">
        <v>56.521739130434774</v>
      </c>
      <c r="IL32" s="114" t="s">
        <v>286</v>
      </c>
      <c r="IM32" s="114">
        <v>65.853658536585357</v>
      </c>
      <c r="IN32" s="114">
        <v>48.888888888888879</v>
      </c>
      <c r="IO32" s="114" t="s">
        <v>286</v>
      </c>
      <c r="IP32" s="114">
        <v>70.588235294117652</v>
      </c>
      <c r="IQ32" s="114">
        <v>68.181818181818201</v>
      </c>
      <c r="IR32" s="114" t="s">
        <v>286</v>
      </c>
      <c r="IS32" s="114">
        <v>68.965517241379303</v>
      </c>
      <c r="IT32" s="114">
        <v>65.168539325842701</v>
      </c>
      <c r="IU32" s="114" t="s">
        <v>286</v>
      </c>
      <c r="IV32" s="114">
        <v>75</v>
      </c>
      <c r="IW32" s="114">
        <v>63.8888888888889</v>
      </c>
      <c r="IX32" s="150" t="s">
        <v>1675</v>
      </c>
      <c r="IY32" s="150" t="s">
        <v>1674</v>
      </c>
      <c r="IZ32" s="150" t="s">
        <v>1674</v>
      </c>
      <c r="JA32" s="150" t="s">
        <v>1674</v>
      </c>
      <c r="JB32" s="150" t="s">
        <v>1674</v>
      </c>
      <c r="JC32" s="114" t="s">
        <v>286</v>
      </c>
      <c r="JD32" s="114" t="s">
        <v>286</v>
      </c>
      <c r="JE32" s="114" t="s">
        <v>286</v>
      </c>
      <c r="JF32" s="114" t="str">
        <f t="shared" si="30"/>
        <v>--</v>
      </c>
      <c r="JG32" s="114" t="str">
        <f t="shared" si="30"/>
        <v>--</v>
      </c>
      <c r="JH32" s="114" t="str">
        <f t="shared" si="30"/>
        <v>--</v>
      </c>
      <c r="JI32" s="114" t="str">
        <f t="shared" si="30"/>
        <v>--</v>
      </c>
      <c r="JJ32" s="114" t="str">
        <f t="shared" si="30"/>
        <v>--</v>
      </c>
      <c r="JK32" s="114" t="str">
        <f t="shared" si="30"/>
        <v>--</v>
      </c>
      <c r="JL32" s="114" t="str">
        <f t="shared" si="30"/>
        <v>--</v>
      </c>
      <c r="JM32" s="114" t="str">
        <f t="shared" si="30"/>
        <v>--</v>
      </c>
      <c r="JN32" s="114" t="str">
        <f t="shared" si="30"/>
        <v>--</v>
      </c>
      <c r="JO32" s="114" t="str">
        <f t="shared" si="30"/>
        <v>--</v>
      </c>
      <c r="JP32" s="114" t="str">
        <f t="shared" si="31"/>
        <v>--</v>
      </c>
      <c r="JQ32" s="114" t="str">
        <f t="shared" si="31"/>
        <v>--</v>
      </c>
      <c r="JR32" s="114" t="str">
        <f t="shared" si="31"/>
        <v>--</v>
      </c>
      <c r="JS32" s="114" t="str">
        <f t="shared" si="31"/>
        <v>--</v>
      </c>
      <c r="JT32" s="114" t="str">
        <f t="shared" si="31"/>
        <v>--</v>
      </c>
      <c r="JU32" s="114" t="str">
        <f t="shared" si="31"/>
        <v>--</v>
      </c>
      <c r="JV32" s="114" t="str">
        <f t="shared" si="31"/>
        <v>--</v>
      </c>
      <c r="JW32" s="114" t="str">
        <f t="shared" si="31"/>
        <v>--</v>
      </c>
      <c r="JX32" s="114" t="str">
        <f t="shared" si="31"/>
        <v>--</v>
      </c>
      <c r="JY32" s="114" t="str">
        <f t="shared" si="31"/>
        <v>--</v>
      </c>
      <c r="JZ32" s="114" t="str">
        <f t="shared" si="32"/>
        <v>--</v>
      </c>
      <c r="KA32" s="114" t="str">
        <f t="shared" si="32"/>
        <v>--</v>
      </c>
      <c r="KB32" s="114" t="str">
        <f t="shared" si="32"/>
        <v>--</v>
      </c>
      <c r="KC32" s="114" t="str">
        <f t="shared" si="32"/>
        <v>--</v>
      </c>
      <c r="KD32" s="114" t="str">
        <f t="shared" si="32"/>
        <v>--</v>
      </c>
      <c r="KE32" s="114" t="str">
        <f t="shared" si="32"/>
        <v>--</v>
      </c>
      <c r="KF32" s="114" t="str">
        <f t="shared" si="32"/>
        <v>--</v>
      </c>
      <c r="KG32" s="114" t="str">
        <f t="shared" si="32"/>
        <v>--</v>
      </c>
      <c r="KH32" s="114" t="str">
        <f t="shared" si="32"/>
        <v>--</v>
      </c>
      <c r="KI32" s="114" t="str">
        <f t="shared" si="32"/>
        <v>--</v>
      </c>
      <c r="KJ32" s="114" t="str">
        <f t="shared" si="33"/>
        <v>--</v>
      </c>
      <c r="KK32" s="114" t="str">
        <f t="shared" si="33"/>
        <v>--</v>
      </c>
      <c r="KL32" s="114" t="str">
        <f t="shared" si="33"/>
        <v>--</v>
      </c>
      <c r="KM32" s="114" t="str">
        <f t="shared" si="33"/>
        <v>--</v>
      </c>
      <c r="KN32" s="114" t="str">
        <f t="shared" si="33"/>
        <v>--</v>
      </c>
      <c r="KO32" s="114" t="str">
        <f t="shared" si="33"/>
        <v>--</v>
      </c>
      <c r="KP32" s="150" t="s">
        <v>1675</v>
      </c>
      <c r="KQ32" s="150" t="s">
        <v>1674</v>
      </c>
      <c r="KR32" s="150" t="s">
        <v>1674</v>
      </c>
      <c r="KS32" s="150" t="s">
        <v>1674</v>
      </c>
      <c r="KT32" s="150" t="s">
        <v>1674</v>
      </c>
      <c r="KU32" s="114" t="str">
        <f t="shared" si="36"/>
        <v>--</v>
      </c>
      <c r="KV32" s="114" t="str">
        <f t="shared" si="36"/>
        <v>--</v>
      </c>
      <c r="KW32" s="114" t="str">
        <f t="shared" si="36"/>
        <v>--</v>
      </c>
      <c r="KX32" s="114" t="str">
        <f t="shared" si="36"/>
        <v>--</v>
      </c>
      <c r="KY32" s="114" t="str">
        <f t="shared" si="36"/>
        <v>--</v>
      </c>
      <c r="KZ32" s="114" t="str">
        <f t="shared" si="34"/>
        <v>--</v>
      </c>
      <c r="LA32" s="114" t="str">
        <f t="shared" si="34"/>
        <v>--</v>
      </c>
      <c r="LB32" s="114" t="str">
        <f t="shared" si="34"/>
        <v>--</v>
      </c>
      <c r="LC32" s="114" t="str">
        <f t="shared" si="34"/>
        <v>--</v>
      </c>
      <c r="LD32" s="114" t="str">
        <f t="shared" si="34"/>
        <v>--</v>
      </c>
      <c r="LE32" s="219">
        <v>78.823529411764696</v>
      </c>
      <c r="LF32" s="219">
        <v>83.422459893048099</v>
      </c>
      <c r="LG32" s="219">
        <v>89.090909090909093</v>
      </c>
      <c r="LH32" s="219">
        <v>86.585365853658601</v>
      </c>
      <c r="LI32" s="219">
        <v>85.4166666666667</v>
      </c>
      <c r="LJ32" s="219">
        <v>83.216783216783199</v>
      </c>
      <c r="LK32" s="219">
        <v>65.088757396449694</v>
      </c>
      <c r="LL32" s="219">
        <v>63.636363636363598</v>
      </c>
      <c r="LM32" s="219">
        <v>75.909090909090907</v>
      </c>
      <c r="LN32" s="219">
        <v>71.951219512195095</v>
      </c>
      <c r="LO32" s="219">
        <v>68.2291666666667</v>
      </c>
      <c r="LP32" s="219">
        <v>61.538461538461497</v>
      </c>
      <c r="LQ32" s="219">
        <v>68.047337278106497</v>
      </c>
      <c r="LR32" s="219">
        <v>80.000000000000099</v>
      </c>
      <c r="LS32" s="219">
        <v>74.885844748858503</v>
      </c>
      <c r="LT32" s="219">
        <v>72.560975609756099</v>
      </c>
      <c r="LU32" s="219">
        <v>72.486772486772495</v>
      </c>
      <c r="LV32" s="219">
        <v>73.239436619718305</v>
      </c>
      <c r="LW32" s="219">
        <v>33.918128654970701</v>
      </c>
      <c r="LX32" s="219">
        <v>33.689839572192497</v>
      </c>
      <c r="LY32" s="219">
        <v>33.789954337899601</v>
      </c>
      <c r="LZ32" s="219">
        <v>45.731707317073202</v>
      </c>
      <c r="MA32" s="219">
        <v>39.682539682539698</v>
      </c>
      <c r="MB32" s="219">
        <v>28.873239436619698</v>
      </c>
      <c r="MC32" s="219">
        <v>82.352941176470594</v>
      </c>
      <c r="MD32" s="219">
        <v>81.283422459893004</v>
      </c>
      <c r="ME32" s="219">
        <v>82.648401826484104</v>
      </c>
      <c r="MF32" s="219">
        <v>86.585365853658601</v>
      </c>
      <c r="MG32" s="219">
        <v>85.106382978723403</v>
      </c>
      <c r="MH32" s="219">
        <v>79.577464788732399</v>
      </c>
      <c r="MI32" s="219">
        <v>70</v>
      </c>
      <c r="MJ32" s="219">
        <v>67.914438502673804</v>
      </c>
      <c r="MK32" s="219">
        <v>68.949771689497794</v>
      </c>
      <c r="ML32" s="219">
        <v>73.170731707317003</v>
      </c>
      <c r="MM32" s="219">
        <v>69.312169312169303</v>
      </c>
      <c r="MN32" s="219">
        <v>73.943661971831006</v>
      </c>
      <c r="MO32" s="128" t="str">
        <f t="shared" si="5"/>
        <v>--</v>
      </c>
      <c r="MP32" s="219">
        <v>9.4972067039106207</v>
      </c>
      <c r="MQ32" s="219">
        <v>39.351851851851798</v>
      </c>
      <c r="MR32" s="128" t="str">
        <f t="shared" si="6"/>
        <v>--</v>
      </c>
      <c r="MS32" s="219">
        <v>14.210526315789499</v>
      </c>
      <c r="MT32" s="219">
        <v>39.285714285714299</v>
      </c>
      <c r="MU32" s="128" t="str">
        <f t="shared" si="7"/>
        <v>--</v>
      </c>
      <c r="MV32" s="219">
        <v>23.529411764705898</v>
      </c>
      <c r="MW32" s="219">
        <v>58.823529411764703</v>
      </c>
      <c r="MX32" s="128" t="str">
        <f t="shared" si="8"/>
        <v>--</v>
      </c>
      <c r="MY32" s="219">
        <v>29.629629629629601</v>
      </c>
      <c r="MZ32" s="219">
        <v>52.727272727272698</v>
      </c>
      <c r="NA32" s="128" t="str">
        <f t="shared" si="9"/>
        <v>--</v>
      </c>
      <c r="NB32" s="219">
        <v>29.411764705882401</v>
      </c>
      <c r="NC32" s="219">
        <v>71.764705882352899</v>
      </c>
      <c r="ND32" s="128" t="str">
        <f t="shared" si="10"/>
        <v>--</v>
      </c>
      <c r="NE32" s="219">
        <v>33.3333333333333</v>
      </c>
      <c r="NF32" s="219">
        <v>67.272727272727295</v>
      </c>
      <c r="NG32" s="128" t="str">
        <f t="shared" si="11"/>
        <v>--</v>
      </c>
      <c r="NH32" s="219">
        <v>64.705882352941202</v>
      </c>
      <c r="NI32" s="219">
        <v>82.352941176470594</v>
      </c>
      <c r="NJ32" s="128" t="str">
        <f t="shared" si="12"/>
        <v>--</v>
      </c>
      <c r="NK32" s="219">
        <v>40.740740740740698</v>
      </c>
      <c r="NL32" s="219">
        <v>65.454545454545496</v>
      </c>
      <c r="NM32" s="220">
        <v>91.139240506329102</v>
      </c>
      <c r="NN32" s="220">
        <v>92.814371257485007</v>
      </c>
      <c r="NO32" s="220">
        <v>70.9677419354839</v>
      </c>
      <c r="NP32" s="220">
        <v>74.251497005988</v>
      </c>
      <c r="NQ32" s="220">
        <v>73.3766233766234</v>
      </c>
      <c r="NR32" s="220">
        <v>76.047904191616794</v>
      </c>
      <c r="NS32" s="220">
        <v>62.091503267973899</v>
      </c>
      <c r="NT32" s="220">
        <v>69.277108433734995</v>
      </c>
      <c r="NU32" s="220">
        <v>96.103896103896105</v>
      </c>
      <c r="NV32" s="220">
        <v>89.221556886227503</v>
      </c>
      <c r="NW32" s="220">
        <v>87.741935483871003</v>
      </c>
      <c r="NX32" s="220">
        <v>86.826347305389206</v>
      </c>
      <c r="NY32" s="128" t="str">
        <f t="shared" si="35"/>
        <v>--</v>
      </c>
      <c r="NZ32" s="128" t="str">
        <f t="shared" si="35"/>
        <v>--</v>
      </c>
      <c r="OA32" s="128" t="str">
        <f t="shared" si="35"/>
        <v>--</v>
      </c>
      <c r="OB32" s="128" t="str">
        <f t="shared" si="35"/>
        <v>--</v>
      </c>
      <c r="OC32" s="128" t="str">
        <f t="shared" si="35"/>
        <v>--</v>
      </c>
      <c r="OD32" s="128" t="str">
        <f t="shared" si="35"/>
        <v>--</v>
      </c>
      <c r="OE32" s="128" t="str">
        <f t="shared" si="35"/>
        <v>--</v>
      </c>
      <c r="OF32" s="128" t="str">
        <f t="shared" si="35"/>
        <v>--</v>
      </c>
      <c r="OG32" s="222">
        <v>54.545454545454596</v>
      </c>
      <c r="OH32" s="222">
        <v>33.529411764705898</v>
      </c>
      <c r="OI32" s="222">
        <v>31.1827956989247</v>
      </c>
      <c r="OJ32" s="222">
        <v>33.3333333333334</v>
      </c>
      <c r="OK32" s="222">
        <v>46.987951807228903</v>
      </c>
      <c r="OL32" s="222">
        <v>37.804878048780502</v>
      </c>
      <c r="OM32" s="222">
        <v>33.862433862433903</v>
      </c>
      <c r="ON32" s="222">
        <v>26.9503546099291</v>
      </c>
      <c r="OO32" s="114" t="s">
        <v>2470</v>
      </c>
      <c r="OP32" s="114" t="s">
        <v>2471</v>
      </c>
      <c r="OQ32" s="300">
        <v>74.842767295597511</v>
      </c>
      <c r="OR32" s="300">
        <v>50.581395348837198</v>
      </c>
      <c r="OS32" s="300">
        <v>56.684491978609614</v>
      </c>
      <c r="OT32" s="300">
        <v>69.406392694063896</v>
      </c>
      <c r="OU32" s="300">
        <v>78.313253012048193</v>
      </c>
      <c r="OV32" s="300">
        <v>70.731707317073187</v>
      </c>
      <c r="OW32" s="300">
        <v>63.15789473684211</v>
      </c>
      <c r="OX32" s="300">
        <v>68.309859154929597</v>
      </c>
      <c r="OZ32" s="380">
        <v>82.394366197183075</v>
      </c>
      <c r="PA32" s="381">
        <v>75.460122699386488</v>
      </c>
      <c r="PB32" s="381">
        <v>77.669902912621353</v>
      </c>
      <c r="PC32" s="381">
        <v>74.331550802139049</v>
      </c>
      <c r="PD32" s="380">
        <v>76.3888888888889</v>
      </c>
      <c r="PE32" s="381">
        <v>43.827160493827151</v>
      </c>
      <c r="PF32" s="381">
        <v>42.718446601941743</v>
      </c>
      <c r="PG32" s="381">
        <v>42.021276595744695</v>
      </c>
      <c r="PH32" s="380">
        <v>55.555555555555557</v>
      </c>
      <c r="PI32" s="381">
        <v>38.271604938271615</v>
      </c>
      <c r="PJ32" s="381">
        <v>39.215686274509807</v>
      </c>
      <c r="PK32" s="381">
        <v>35.106382978723403</v>
      </c>
      <c r="PL32" s="380">
        <v>90.344827586206932</v>
      </c>
      <c r="PM32" s="381">
        <v>81.595092024539881</v>
      </c>
      <c r="PN32" s="381">
        <v>81.067961165048573</v>
      </c>
      <c r="PO32" s="381">
        <v>82.978723404255334</v>
      </c>
      <c r="PP32" s="380">
        <v>84.137931034482776</v>
      </c>
      <c r="PQ32" s="381">
        <v>71.779141104294538</v>
      </c>
      <c r="PR32" s="381">
        <v>69.565217391304401</v>
      </c>
      <c r="PS32" s="381">
        <v>68.617021276595722</v>
      </c>
      <c r="PT32" s="378" t="str">
        <f t="shared" si="28"/>
        <v>--</v>
      </c>
      <c r="PU32" s="378" t="str">
        <f t="shared" si="28"/>
        <v>--</v>
      </c>
      <c r="PV32" s="381">
        <v>11.675126903553299</v>
      </c>
      <c r="PW32" s="381">
        <v>38.586956521739118</v>
      </c>
      <c r="PX32" s="378" t="str">
        <f t="shared" si="15"/>
        <v>--</v>
      </c>
      <c r="PY32" s="378" t="str">
        <f t="shared" si="15"/>
        <v>--</v>
      </c>
      <c r="PZ32" s="381">
        <v>59.090909090909093</v>
      </c>
      <c r="QA32" s="381">
        <v>68.115942028985486</v>
      </c>
      <c r="QB32" s="378" t="str">
        <f t="shared" si="16"/>
        <v>--</v>
      </c>
      <c r="QC32" s="378" t="str">
        <f t="shared" si="16"/>
        <v>--</v>
      </c>
      <c r="QD32" s="381">
        <v>66.666666666666671</v>
      </c>
      <c r="QE32" s="381">
        <v>75.362318840579661</v>
      </c>
      <c r="QF32" s="378" t="str">
        <f t="shared" si="29"/>
        <v>--</v>
      </c>
      <c r="QG32" s="378" t="str">
        <f t="shared" si="29"/>
        <v>--</v>
      </c>
      <c r="QH32" s="381">
        <v>50</v>
      </c>
      <c r="QI32" s="381">
        <v>59.420289855072483</v>
      </c>
      <c r="QJ32" s="161" t="s">
        <v>2630</v>
      </c>
    </row>
    <row r="33" spans="1:452" x14ac:dyDescent="0.25">
      <c r="A33" s="114">
        <v>29</v>
      </c>
      <c r="B33" s="93" t="s">
        <v>29</v>
      </c>
      <c r="C33" s="126">
        <v>32.679738562091501</v>
      </c>
      <c r="D33" s="126">
        <v>20.670391061452516</v>
      </c>
      <c r="E33" s="126">
        <v>36.585365853658544</v>
      </c>
      <c r="F33" s="126">
        <v>41.242937853107357</v>
      </c>
      <c r="G33" s="126">
        <v>26.57342657342657</v>
      </c>
      <c r="H33" s="126">
        <v>24.752475247524746</v>
      </c>
      <c r="I33" s="126">
        <v>48.125000000000014</v>
      </c>
      <c r="J33" s="126">
        <v>32.994923857868017</v>
      </c>
      <c r="K33" s="126">
        <v>43.410852713178286</v>
      </c>
      <c r="L33" s="126">
        <v>57.471264367816083</v>
      </c>
      <c r="M33" s="128">
        <v>41.558441558441572</v>
      </c>
      <c r="N33" s="128">
        <v>40.458015267175568</v>
      </c>
      <c r="O33" s="128">
        <v>75.757575757575736</v>
      </c>
      <c r="P33" s="128">
        <v>56.410256410256402</v>
      </c>
      <c r="Q33" s="128">
        <v>50.000000000000014</v>
      </c>
      <c r="R33" s="128">
        <v>85.526315789473713</v>
      </c>
      <c r="S33" s="128">
        <v>77.837837837837867</v>
      </c>
      <c r="T33" s="128">
        <v>81.600000000000009</v>
      </c>
      <c r="U33" s="128">
        <v>87.709497206703915</v>
      </c>
      <c r="V33" s="128">
        <v>78.08219178082193</v>
      </c>
      <c r="W33" s="128">
        <v>81.904761904761884</v>
      </c>
      <c r="X33" s="128">
        <v>86.163522012578625</v>
      </c>
      <c r="Y33" s="128">
        <v>77.386934673366852</v>
      </c>
      <c r="Z33" s="128">
        <v>86.363636363636417</v>
      </c>
      <c r="AA33" s="128">
        <v>87.79069767441861</v>
      </c>
      <c r="AB33" s="132">
        <v>80.000000000000028</v>
      </c>
      <c r="AC33" s="132">
        <v>83.582089552238827</v>
      </c>
      <c r="AD33" s="132">
        <v>85.271317829457374</v>
      </c>
      <c r="AE33" s="132">
        <v>79.487179487179461</v>
      </c>
      <c r="AF33" s="128">
        <v>85.046728971962608</v>
      </c>
      <c r="AG33" s="126">
        <v>74.342105263157904</v>
      </c>
      <c r="AH33" s="126">
        <v>62.499999999999957</v>
      </c>
      <c r="AI33" s="133">
        <v>59.199999999999982</v>
      </c>
      <c r="AJ33" s="133">
        <v>63.128491620111717</v>
      </c>
      <c r="AK33" s="128">
        <v>69.863013698630141</v>
      </c>
      <c r="AL33" s="128">
        <v>69.230769230769255</v>
      </c>
      <c r="AM33" s="128">
        <v>65.8385093167702</v>
      </c>
      <c r="AN33" s="128">
        <v>61.500000000000036</v>
      </c>
      <c r="AO33" s="128">
        <v>68.181818181818201</v>
      </c>
      <c r="AP33" s="128">
        <v>72.093023255814018</v>
      </c>
      <c r="AQ33" s="128">
        <v>66.037735849056602</v>
      </c>
      <c r="AR33" s="128">
        <v>67.407407407407476</v>
      </c>
      <c r="AS33" s="128">
        <v>70.992366412213784</v>
      </c>
      <c r="AT33" s="128">
        <v>61.538461538461497</v>
      </c>
      <c r="AU33" s="128">
        <v>66.98113207547172</v>
      </c>
      <c r="AV33" s="128">
        <v>16.447368421052641</v>
      </c>
      <c r="AW33" s="128">
        <v>22.950819672131143</v>
      </c>
      <c r="AX33" s="132">
        <v>23.2</v>
      </c>
      <c r="AY33" s="132">
        <v>26.011560693641623</v>
      </c>
      <c r="AZ33" s="132">
        <v>22.758620689655167</v>
      </c>
      <c r="BA33" s="132">
        <v>22.330097087378658</v>
      </c>
      <c r="BB33" s="128">
        <v>22.435897435897441</v>
      </c>
      <c r="BC33" s="132">
        <v>28.643216080402023</v>
      </c>
      <c r="BD33" s="132">
        <v>20.312499999999989</v>
      </c>
      <c r="BE33" s="132">
        <v>19.642857142857157</v>
      </c>
      <c r="BF33" s="132">
        <v>24.374999999999986</v>
      </c>
      <c r="BG33" s="128">
        <v>25.185185185185169</v>
      </c>
      <c r="BH33" s="121">
        <v>10.156249999999998</v>
      </c>
      <c r="BI33" s="121">
        <v>20.261437908496735</v>
      </c>
      <c r="BJ33" s="121">
        <v>18.691588785046726</v>
      </c>
      <c r="BK33" s="121">
        <v>10.526315789473687</v>
      </c>
      <c r="BL33" s="128">
        <v>15.300546448087431</v>
      </c>
      <c r="BM33" s="121">
        <v>16.000000000000007</v>
      </c>
      <c r="BN33" s="114">
        <v>15.606936416184963</v>
      </c>
      <c r="BO33" s="114">
        <v>19.310344827586206</v>
      </c>
      <c r="BP33" s="114">
        <v>4.8543689320388363</v>
      </c>
      <c r="BQ33" s="128">
        <v>16.774193548387096</v>
      </c>
      <c r="BR33" s="121">
        <v>19.095477386934657</v>
      </c>
      <c r="BS33" s="121">
        <v>16.923076923076913</v>
      </c>
      <c r="BT33" s="121">
        <v>14.4578313253012</v>
      </c>
      <c r="BU33" s="128">
        <v>15.384615384615392</v>
      </c>
      <c r="BV33" s="121">
        <v>17.037037037037035</v>
      </c>
      <c r="BW33" s="121">
        <v>8.5937500000000018</v>
      </c>
      <c r="BX33" s="121">
        <v>11.764705882352942</v>
      </c>
      <c r="BY33" s="128">
        <v>13.084112149532716</v>
      </c>
      <c r="BZ33" s="121">
        <v>71.428571428571473</v>
      </c>
      <c r="CA33" s="121">
        <v>70.108695652173907</v>
      </c>
      <c r="CB33" s="121">
        <v>71.2</v>
      </c>
      <c r="CC33" s="128">
        <v>63.068181818181777</v>
      </c>
      <c r="CD33" s="121">
        <v>69.444444444444457</v>
      </c>
      <c r="CE33" s="121">
        <v>70.873786407766957</v>
      </c>
      <c r="CF33" s="121">
        <v>71.428571428571388</v>
      </c>
      <c r="CG33" s="128">
        <v>60.500000000000014</v>
      </c>
      <c r="CH33" s="121">
        <v>65.891472868217036</v>
      </c>
      <c r="CI33" s="121">
        <v>71.929824561403535</v>
      </c>
      <c r="CJ33" s="121">
        <v>64.596273291925527</v>
      </c>
      <c r="CK33" s="121">
        <v>62.773722627737207</v>
      </c>
      <c r="CL33" s="121">
        <v>70.992366412213741</v>
      </c>
      <c r="CM33" s="121">
        <v>62.820512820512796</v>
      </c>
      <c r="CN33" s="121">
        <v>72.549019607843107</v>
      </c>
      <c r="CO33" s="121" t="s">
        <v>286</v>
      </c>
      <c r="CP33" s="128" t="s">
        <v>286</v>
      </c>
      <c r="CQ33" s="121" t="s">
        <v>286</v>
      </c>
      <c r="CR33" s="121">
        <v>47.428571428571438</v>
      </c>
      <c r="CS33" s="114">
        <v>33.103448275862078</v>
      </c>
      <c r="CT33" s="114">
        <v>36.274509803921582</v>
      </c>
      <c r="CU33" s="128">
        <v>55.625</v>
      </c>
      <c r="CV33" s="121">
        <v>25.510204081632654</v>
      </c>
      <c r="CW33" s="121">
        <v>35.9375</v>
      </c>
      <c r="CX33" s="114">
        <v>57.058823529411761</v>
      </c>
      <c r="CY33" s="114">
        <v>34.161490683229829</v>
      </c>
      <c r="CZ33" s="128">
        <v>37.500000000000007</v>
      </c>
      <c r="DA33" s="121">
        <v>57.575757575757564</v>
      </c>
      <c r="DB33" s="121">
        <v>35.897435897435912</v>
      </c>
      <c r="DC33" s="114">
        <v>47.058823529411761</v>
      </c>
      <c r="DD33" s="114">
        <v>52.317880794701999</v>
      </c>
      <c r="DE33" s="128">
        <v>43.093922651933724</v>
      </c>
      <c r="DF33" s="121">
        <v>42.741935483870996</v>
      </c>
      <c r="DG33" s="121">
        <v>60.693641618497082</v>
      </c>
      <c r="DH33" s="114">
        <v>45.454545454545453</v>
      </c>
      <c r="DI33" s="114">
        <v>42.424242424242443</v>
      </c>
      <c r="DJ33" s="128">
        <v>64.999999999999986</v>
      </c>
      <c r="DK33" s="121">
        <v>45.685279187817258</v>
      </c>
      <c r="DL33" s="121">
        <v>42.519685039370103</v>
      </c>
      <c r="DM33" s="121">
        <v>56.250000000000007</v>
      </c>
      <c r="DN33" s="121">
        <v>44.099378881987583</v>
      </c>
      <c r="DO33" s="128">
        <v>49.62962962962964</v>
      </c>
      <c r="DP33" s="121">
        <v>51.162790697674431</v>
      </c>
      <c r="DQ33" s="121">
        <v>41.333333333333321</v>
      </c>
      <c r="DR33" s="121">
        <v>48.979591836734699</v>
      </c>
      <c r="DS33" s="121" t="s">
        <v>286</v>
      </c>
      <c r="DT33" s="128" t="s">
        <v>286</v>
      </c>
      <c r="DU33" s="131" t="s">
        <v>286</v>
      </c>
      <c r="DV33" s="131">
        <v>46.551724137931046</v>
      </c>
      <c r="DW33" s="114">
        <v>27.272727272727277</v>
      </c>
      <c r="DX33" s="131">
        <v>21.999999999999996</v>
      </c>
      <c r="DY33" s="128">
        <v>47.468354430379776</v>
      </c>
      <c r="DZ33" s="128">
        <v>22.959183673469404</v>
      </c>
      <c r="EA33" s="128">
        <v>24.031007751937995</v>
      </c>
      <c r="EB33" s="128">
        <v>45.67901234567902</v>
      </c>
      <c r="EC33" s="128">
        <v>29.374999999999993</v>
      </c>
      <c r="ED33" s="128">
        <v>33.823529411764731</v>
      </c>
      <c r="EE33" s="128">
        <v>46.969696969696955</v>
      </c>
      <c r="EF33" s="128">
        <v>37.908496732026151</v>
      </c>
      <c r="EG33" s="128">
        <v>42.424242424242436</v>
      </c>
      <c r="EH33" s="128" t="s">
        <v>286</v>
      </c>
      <c r="EI33" s="128" t="s">
        <v>286</v>
      </c>
      <c r="EJ33" s="128" t="s">
        <v>286</v>
      </c>
      <c r="EK33" s="128">
        <v>90.340909090909122</v>
      </c>
      <c r="EL33" s="121">
        <v>81.506849315068507</v>
      </c>
      <c r="EM33" s="121">
        <v>74.509803921568633</v>
      </c>
      <c r="EN33" s="121">
        <v>92.405063291139257</v>
      </c>
      <c r="EO33" s="121">
        <v>78.46153846153841</v>
      </c>
      <c r="EP33" s="128">
        <v>78.294573643410885</v>
      </c>
      <c r="EQ33" s="121">
        <v>94.082840236686351</v>
      </c>
      <c r="ER33" s="121">
        <v>83.75</v>
      </c>
      <c r="ES33" s="121">
        <v>80.88235294117645</v>
      </c>
      <c r="ET33" s="121">
        <v>90.697674418604663</v>
      </c>
      <c r="EU33" s="128">
        <v>83.333333333333343</v>
      </c>
      <c r="EV33" s="121">
        <v>85.294117647058854</v>
      </c>
      <c r="EW33" s="121">
        <v>87.662337662337663</v>
      </c>
      <c r="EX33" s="121">
        <v>61.6216216216216</v>
      </c>
      <c r="EY33" s="121">
        <v>71.200000000000031</v>
      </c>
      <c r="EZ33" s="128">
        <v>88.135593220338947</v>
      </c>
      <c r="FA33" s="121">
        <v>77.931034482758619</v>
      </c>
      <c r="FB33" s="121">
        <v>75.490196078431381</v>
      </c>
      <c r="FC33" s="121">
        <v>93.209876543209873</v>
      </c>
      <c r="FD33" s="121">
        <v>68.181818181818173</v>
      </c>
      <c r="FE33" s="128">
        <v>81.538461538461533</v>
      </c>
      <c r="FF33" s="121">
        <v>91.071428571428569</v>
      </c>
      <c r="FG33" s="121">
        <v>71.698113207547124</v>
      </c>
      <c r="FH33" s="121">
        <v>74.264705882352928</v>
      </c>
      <c r="FI33" s="121">
        <v>88.461538461538467</v>
      </c>
      <c r="FJ33" s="128">
        <v>76.666666666666657</v>
      </c>
      <c r="FK33" s="121">
        <v>77.227722772277247</v>
      </c>
      <c r="FL33" s="121" t="s">
        <v>286</v>
      </c>
      <c r="FM33" s="121">
        <v>31.250000000000021</v>
      </c>
      <c r="FN33" s="121">
        <v>60.169491525423737</v>
      </c>
      <c r="FO33" s="128" t="s">
        <v>286</v>
      </c>
      <c r="FP33" s="121">
        <v>20.863309352517994</v>
      </c>
      <c r="FQ33" s="121">
        <v>59.375</v>
      </c>
      <c r="FR33" s="121" t="s">
        <v>286</v>
      </c>
      <c r="FS33" s="121">
        <v>33.507853403141361</v>
      </c>
      <c r="FT33" s="128">
        <v>50.393700787401585</v>
      </c>
      <c r="FU33" s="121" t="s">
        <v>286</v>
      </c>
      <c r="FV33" s="121">
        <v>25.641025641025642</v>
      </c>
      <c r="FW33" s="121">
        <v>61.240310077519389</v>
      </c>
      <c r="FX33" s="121" t="s">
        <v>286</v>
      </c>
      <c r="FY33" s="128">
        <v>27.702702702702712</v>
      </c>
      <c r="FZ33" s="121">
        <v>72.115384615384642</v>
      </c>
      <c r="GA33" s="121" t="s">
        <v>286</v>
      </c>
      <c r="GB33" s="121">
        <v>40.740740740740733</v>
      </c>
      <c r="GC33" s="121">
        <v>56.338028169014073</v>
      </c>
      <c r="GD33" s="128" t="s">
        <v>286</v>
      </c>
      <c r="GE33" s="121">
        <v>31.03448275862069</v>
      </c>
      <c r="GF33" s="121">
        <v>54.385964912280706</v>
      </c>
      <c r="GG33" s="121" t="s">
        <v>286</v>
      </c>
      <c r="GH33" s="121">
        <v>44.444444444444429</v>
      </c>
      <c r="GI33" s="128">
        <v>52.380952380952365</v>
      </c>
      <c r="GJ33" s="121" t="s">
        <v>286</v>
      </c>
      <c r="GK33" s="121">
        <v>42.499999999999979</v>
      </c>
      <c r="GL33" s="121">
        <v>34.177215189873422</v>
      </c>
      <c r="GM33" s="130" t="s">
        <v>286</v>
      </c>
      <c r="GN33" s="128">
        <v>60</v>
      </c>
      <c r="GO33" s="121">
        <v>39.189189189189179</v>
      </c>
      <c r="GP33" s="121" t="s">
        <v>286</v>
      </c>
      <c r="GQ33" s="121">
        <v>50.943396226415096</v>
      </c>
      <c r="GR33" s="121">
        <v>67.142857142857153</v>
      </c>
      <c r="GS33" s="128" t="s">
        <v>286</v>
      </c>
      <c r="GT33" s="121">
        <v>53.846153846153854</v>
      </c>
      <c r="GU33" s="121">
        <v>61.403508771929815</v>
      </c>
      <c r="GV33" s="121" t="s">
        <v>286</v>
      </c>
      <c r="GW33" s="121">
        <v>45.161290322580641</v>
      </c>
      <c r="GX33" s="128">
        <v>67.741935483870975</v>
      </c>
      <c r="GY33" s="128" t="s">
        <v>286</v>
      </c>
      <c r="GZ33" s="128">
        <v>35.897435897435898</v>
      </c>
      <c r="HA33" s="128">
        <v>54.430379746835456</v>
      </c>
      <c r="HB33" s="128" t="s">
        <v>286</v>
      </c>
      <c r="HC33" s="128">
        <v>54.999999999999993</v>
      </c>
      <c r="HD33" s="128">
        <v>55.405405405405411</v>
      </c>
      <c r="HE33" s="128" t="s">
        <v>286</v>
      </c>
      <c r="HF33" s="128">
        <v>35.294117647058826</v>
      </c>
      <c r="HG33" s="128">
        <v>66.666666666666643</v>
      </c>
      <c r="HH33" s="128" t="s">
        <v>286</v>
      </c>
      <c r="HI33" s="128">
        <v>51.999999999999993</v>
      </c>
      <c r="HJ33" s="128">
        <v>70.370370370370395</v>
      </c>
      <c r="HK33" s="128" t="s">
        <v>286</v>
      </c>
      <c r="HL33" s="121">
        <v>46.551724137931025</v>
      </c>
      <c r="HM33" s="121">
        <v>62.499999999999986</v>
      </c>
      <c r="HN33" s="121" t="s">
        <v>286</v>
      </c>
      <c r="HO33" s="121">
        <v>32.432432432432435</v>
      </c>
      <c r="HP33" s="128">
        <v>58.108108108108105</v>
      </c>
      <c r="HQ33" s="121" t="s">
        <v>286</v>
      </c>
      <c r="HR33" s="121">
        <v>40.54054054054054</v>
      </c>
      <c r="HS33" s="121">
        <v>62.857142857142868</v>
      </c>
      <c r="HT33" s="129" t="s">
        <v>286</v>
      </c>
      <c r="HU33" s="128">
        <v>44.444444444444422</v>
      </c>
      <c r="HV33" s="114">
        <v>39.130434782608695</v>
      </c>
      <c r="HW33" s="114" t="s">
        <v>286</v>
      </c>
      <c r="HX33" s="114">
        <v>56</v>
      </c>
      <c r="HY33" s="114">
        <v>33.333333333333336</v>
      </c>
      <c r="HZ33" s="114" t="s">
        <v>286</v>
      </c>
      <c r="IA33" s="114">
        <v>61.016949152542374</v>
      </c>
      <c r="IB33" s="114">
        <v>53.125000000000007</v>
      </c>
      <c r="IC33" s="114" t="s">
        <v>286</v>
      </c>
      <c r="ID33" s="114">
        <v>42.105263157894733</v>
      </c>
      <c r="IE33" s="114">
        <v>46.753246753246763</v>
      </c>
      <c r="IF33" s="114" t="s">
        <v>286</v>
      </c>
      <c r="IG33" s="114">
        <v>53.846153846153847</v>
      </c>
      <c r="IH33" s="114">
        <v>41.666666666666671</v>
      </c>
      <c r="II33" s="114" t="s">
        <v>286</v>
      </c>
      <c r="IJ33" s="114">
        <v>55.769230769230766</v>
      </c>
      <c r="IK33" s="114">
        <v>54.285714285714285</v>
      </c>
      <c r="IL33" s="114" t="s">
        <v>286</v>
      </c>
      <c r="IM33" s="114">
        <v>58.333333333333336</v>
      </c>
      <c r="IN33" s="114">
        <v>41.071428571428577</v>
      </c>
      <c r="IO33" s="114" t="s">
        <v>286</v>
      </c>
      <c r="IP33" s="114">
        <v>68.333333333333329</v>
      </c>
      <c r="IQ33" s="114">
        <v>61.904761904761884</v>
      </c>
      <c r="IR33" s="114" t="s">
        <v>286</v>
      </c>
      <c r="IS33" s="114">
        <v>64.102564102564116</v>
      </c>
      <c r="IT33" s="114">
        <v>60.256410256410263</v>
      </c>
      <c r="IU33" s="114" t="s">
        <v>286</v>
      </c>
      <c r="IV33" s="114">
        <v>75</v>
      </c>
      <c r="IW33" s="114">
        <v>58.904109589041099</v>
      </c>
      <c r="IX33" s="153" t="s">
        <v>1673</v>
      </c>
      <c r="IY33" s="153" t="s">
        <v>1673</v>
      </c>
      <c r="IZ33" s="153" t="s">
        <v>1673</v>
      </c>
      <c r="JA33" s="153" t="s">
        <v>1673</v>
      </c>
      <c r="JB33" s="153" t="s">
        <v>1673</v>
      </c>
      <c r="JC33" s="114" t="s">
        <v>286</v>
      </c>
      <c r="JD33" s="114" t="s">
        <v>286</v>
      </c>
      <c r="JE33" s="114" t="s">
        <v>286</v>
      </c>
      <c r="JF33" s="114" t="str">
        <f t="shared" si="30"/>
        <v>--</v>
      </c>
      <c r="JG33" s="114" t="str">
        <f t="shared" si="30"/>
        <v>--</v>
      </c>
      <c r="JH33" s="114" t="str">
        <f t="shared" si="30"/>
        <v>--</v>
      </c>
      <c r="JI33" s="114" t="str">
        <f t="shared" si="30"/>
        <v>--</v>
      </c>
      <c r="JJ33" s="114" t="str">
        <f t="shared" si="30"/>
        <v>--</v>
      </c>
      <c r="JK33" s="114" t="str">
        <f t="shared" si="30"/>
        <v>--</v>
      </c>
      <c r="JL33" s="114" t="str">
        <f t="shared" si="30"/>
        <v>--</v>
      </c>
      <c r="JM33" s="114" t="str">
        <f t="shared" si="30"/>
        <v>--</v>
      </c>
      <c r="JN33" s="114" t="str">
        <f t="shared" si="30"/>
        <v>--</v>
      </c>
      <c r="JO33" s="114" t="str">
        <f t="shared" si="30"/>
        <v>--</v>
      </c>
      <c r="JP33" s="114" t="str">
        <f t="shared" si="31"/>
        <v>--</v>
      </c>
      <c r="JQ33" s="114" t="str">
        <f t="shared" si="31"/>
        <v>--</v>
      </c>
      <c r="JR33" s="114" t="str">
        <f t="shared" si="31"/>
        <v>--</v>
      </c>
      <c r="JS33" s="114" t="str">
        <f t="shared" si="31"/>
        <v>--</v>
      </c>
      <c r="JT33" s="114" t="str">
        <f t="shared" si="31"/>
        <v>--</v>
      </c>
      <c r="JU33" s="114" t="str">
        <f t="shared" si="31"/>
        <v>--</v>
      </c>
      <c r="JV33" s="114" t="str">
        <f t="shared" si="31"/>
        <v>--</v>
      </c>
      <c r="JW33" s="114" t="str">
        <f t="shared" si="31"/>
        <v>--</v>
      </c>
      <c r="JX33" s="114" t="str">
        <f t="shared" si="31"/>
        <v>--</v>
      </c>
      <c r="JY33" s="114" t="str">
        <f t="shared" si="31"/>
        <v>--</v>
      </c>
      <c r="JZ33" s="114" t="str">
        <f t="shared" si="32"/>
        <v>--</v>
      </c>
      <c r="KA33" s="114" t="str">
        <f t="shared" si="32"/>
        <v>--</v>
      </c>
      <c r="KB33" s="114" t="str">
        <f t="shared" si="32"/>
        <v>--</v>
      </c>
      <c r="KC33" s="114" t="str">
        <f t="shared" si="32"/>
        <v>--</v>
      </c>
      <c r="KD33" s="114" t="str">
        <f t="shared" si="32"/>
        <v>--</v>
      </c>
      <c r="KE33" s="114" t="str">
        <f t="shared" si="32"/>
        <v>--</v>
      </c>
      <c r="KF33" s="114" t="str">
        <f t="shared" si="32"/>
        <v>--</v>
      </c>
      <c r="KG33" s="114" t="str">
        <f t="shared" si="32"/>
        <v>--</v>
      </c>
      <c r="KH33" s="114" t="str">
        <f t="shared" si="32"/>
        <v>--</v>
      </c>
      <c r="KI33" s="114" t="str">
        <f t="shared" si="32"/>
        <v>--</v>
      </c>
      <c r="KJ33" s="114" t="str">
        <f t="shared" si="33"/>
        <v>--</v>
      </c>
      <c r="KK33" s="114" t="str">
        <f t="shared" si="33"/>
        <v>--</v>
      </c>
      <c r="KL33" s="114" t="str">
        <f t="shared" si="33"/>
        <v>--</v>
      </c>
      <c r="KM33" s="114" t="str">
        <f t="shared" si="33"/>
        <v>--</v>
      </c>
      <c r="KN33" s="114" t="str">
        <f t="shared" si="33"/>
        <v>--</v>
      </c>
      <c r="KO33" s="114" t="str">
        <f t="shared" si="33"/>
        <v>--</v>
      </c>
      <c r="KP33" s="153" t="s">
        <v>1673</v>
      </c>
      <c r="KQ33" s="153" t="s">
        <v>1673</v>
      </c>
      <c r="KR33" s="153" t="s">
        <v>1673</v>
      </c>
      <c r="KS33" s="153" t="s">
        <v>1673</v>
      </c>
      <c r="KT33" s="153" t="s">
        <v>1673</v>
      </c>
      <c r="KU33" s="114" t="str">
        <f t="shared" si="36"/>
        <v>--</v>
      </c>
      <c r="KV33" s="114" t="str">
        <f t="shared" si="36"/>
        <v>--</v>
      </c>
      <c r="KW33" s="114" t="str">
        <f t="shared" si="36"/>
        <v>--</v>
      </c>
      <c r="KX33" s="114" t="str">
        <f t="shared" si="36"/>
        <v>--</v>
      </c>
      <c r="KY33" s="114" t="str">
        <f t="shared" si="36"/>
        <v>--</v>
      </c>
      <c r="KZ33" s="114" t="str">
        <f t="shared" si="34"/>
        <v>--</v>
      </c>
      <c r="LA33" s="114" t="str">
        <f t="shared" si="34"/>
        <v>--</v>
      </c>
      <c r="LB33" s="114" t="str">
        <f t="shared" si="34"/>
        <v>--</v>
      </c>
      <c r="LC33" s="114" t="str">
        <f t="shared" si="34"/>
        <v>--</v>
      </c>
      <c r="LD33" s="114" t="str">
        <f t="shared" si="34"/>
        <v>--</v>
      </c>
      <c r="LE33" s="219">
        <v>86.792452830188694</v>
      </c>
      <c r="LF33" s="219">
        <v>76.428571428571402</v>
      </c>
      <c r="LG33" s="219">
        <v>82.394366197183103</v>
      </c>
      <c r="LH33" s="219">
        <v>86.092715231788105</v>
      </c>
      <c r="LI33" s="219">
        <v>77.710843373494001</v>
      </c>
      <c r="LJ33" s="219">
        <v>88.356164383561605</v>
      </c>
      <c r="LK33" s="219">
        <v>72.670807453416103</v>
      </c>
      <c r="LL33" s="219">
        <v>64.285714285714405</v>
      </c>
      <c r="LM33" s="219">
        <v>71.126760563380302</v>
      </c>
      <c r="LN33" s="219">
        <v>62.6666666666666</v>
      </c>
      <c r="LO33" s="219">
        <v>64.4578313253012</v>
      </c>
      <c r="LP33" s="219">
        <v>76.027397260274</v>
      </c>
      <c r="LQ33" s="219">
        <v>80.3797468354431</v>
      </c>
      <c r="LR33" s="219">
        <v>61.832061068702302</v>
      </c>
      <c r="LS33" s="219">
        <v>70.072992700729898</v>
      </c>
      <c r="LT33" s="219">
        <v>72.297297297297305</v>
      </c>
      <c r="LU33" s="219">
        <v>74.375</v>
      </c>
      <c r="LV33" s="219">
        <v>72.027972027971998</v>
      </c>
      <c r="LW33" s="219">
        <v>50.6410256410256</v>
      </c>
      <c r="LX33" s="219">
        <v>30</v>
      </c>
      <c r="LY33" s="219">
        <v>34.306569343065703</v>
      </c>
      <c r="LZ33" s="219">
        <v>49.324324324324301</v>
      </c>
      <c r="MA33" s="219">
        <v>34.8101265822785</v>
      </c>
      <c r="MB33" s="219">
        <v>39.160839160839203</v>
      </c>
      <c r="MC33" s="219">
        <v>88.050314465408803</v>
      </c>
      <c r="MD33" s="219">
        <v>71.755725190839698</v>
      </c>
      <c r="ME33" s="219">
        <v>77.372262773722596</v>
      </c>
      <c r="MF33" s="219">
        <v>83.783783783783804</v>
      </c>
      <c r="MG33" s="219">
        <v>79.375</v>
      </c>
      <c r="MH33" s="219">
        <v>82.517482517482506</v>
      </c>
      <c r="MI33" s="219">
        <v>74.375000000000099</v>
      </c>
      <c r="MJ33" s="219">
        <v>61.363636363636402</v>
      </c>
      <c r="MK33" s="219">
        <v>69.343065693430603</v>
      </c>
      <c r="ML33" s="219">
        <v>75</v>
      </c>
      <c r="MM33" s="219">
        <v>70</v>
      </c>
      <c r="MN33" s="219">
        <v>73.426573426573398</v>
      </c>
      <c r="MO33" s="128" t="str">
        <f t="shared" si="5"/>
        <v>--</v>
      </c>
      <c r="MP33" s="219">
        <v>22.033898305084701</v>
      </c>
      <c r="MQ33" s="219">
        <v>45.185185185185198</v>
      </c>
      <c r="MR33" s="128" t="str">
        <f t="shared" si="6"/>
        <v>--</v>
      </c>
      <c r="MS33" s="219">
        <v>23.3766233766234</v>
      </c>
      <c r="MT33" s="219">
        <v>47.5177304964539</v>
      </c>
      <c r="MU33" s="128" t="str">
        <f t="shared" si="7"/>
        <v>--</v>
      </c>
      <c r="MV33" s="219">
        <v>44</v>
      </c>
      <c r="MW33" s="219">
        <v>46.6666666666667</v>
      </c>
      <c r="MX33" s="128" t="str">
        <f t="shared" si="8"/>
        <v>--</v>
      </c>
      <c r="MY33" s="219">
        <v>41.6666666666667</v>
      </c>
      <c r="MZ33" s="219">
        <v>50.746268656716403</v>
      </c>
      <c r="NA33" s="128" t="str">
        <f t="shared" si="9"/>
        <v>--</v>
      </c>
      <c r="NB33" s="219">
        <v>54.1666666666667</v>
      </c>
      <c r="NC33" s="219">
        <v>70</v>
      </c>
      <c r="ND33" s="128" t="str">
        <f t="shared" si="10"/>
        <v>--</v>
      </c>
      <c r="NE33" s="219">
        <v>50</v>
      </c>
      <c r="NF33" s="219">
        <v>65.671641791044806</v>
      </c>
      <c r="NG33" s="128" t="str">
        <f t="shared" si="11"/>
        <v>--</v>
      </c>
      <c r="NH33" s="219">
        <v>60.869565217391298</v>
      </c>
      <c r="NI33" s="219">
        <v>59.016393442622899</v>
      </c>
      <c r="NJ33" s="128" t="str">
        <f t="shared" si="12"/>
        <v>--</v>
      </c>
      <c r="NK33" s="219">
        <v>72.2222222222222</v>
      </c>
      <c r="NL33" s="219">
        <v>46.268656716417901</v>
      </c>
      <c r="NM33" s="220">
        <v>89.932885906040298</v>
      </c>
      <c r="NN33" s="220">
        <v>91.228070175438603</v>
      </c>
      <c r="NO33" s="220">
        <v>66.891891891891902</v>
      </c>
      <c r="NP33" s="220">
        <v>76.331360946745505</v>
      </c>
      <c r="NQ33" s="220">
        <v>70.344827586206904</v>
      </c>
      <c r="NR33" s="220">
        <v>79.640718562874298</v>
      </c>
      <c r="NS33" s="220">
        <v>60.273972602739697</v>
      </c>
      <c r="NT33" s="220">
        <v>71.257485029940099</v>
      </c>
      <c r="NU33" s="220">
        <v>87.074829931972801</v>
      </c>
      <c r="NV33" s="220">
        <v>91.616766467065901</v>
      </c>
      <c r="NW33" s="220">
        <v>80.272108843537396</v>
      </c>
      <c r="NX33" s="220">
        <v>83.832335329341305</v>
      </c>
      <c r="NY33" s="128" t="str">
        <f t="shared" si="35"/>
        <v>--</v>
      </c>
      <c r="NZ33" s="128" t="str">
        <f t="shared" si="35"/>
        <v>--</v>
      </c>
      <c r="OA33" s="128" t="str">
        <f t="shared" si="35"/>
        <v>--</v>
      </c>
      <c r="OB33" s="128" t="str">
        <f t="shared" si="35"/>
        <v>--</v>
      </c>
      <c r="OC33" s="128" t="str">
        <f t="shared" si="35"/>
        <v>--</v>
      </c>
      <c r="OD33" s="128" t="str">
        <f t="shared" si="35"/>
        <v>--</v>
      </c>
      <c r="OE33" s="128" t="str">
        <f t="shared" si="35"/>
        <v>--</v>
      </c>
      <c r="OF33" s="128" t="str">
        <f t="shared" si="35"/>
        <v>--</v>
      </c>
      <c r="OG33" s="222">
        <v>46.2585034013605</v>
      </c>
      <c r="OH33" s="222">
        <v>37.341772151898702</v>
      </c>
      <c r="OI33" s="222">
        <v>29.230769230769202</v>
      </c>
      <c r="OJ33" s="222">
        <v>30.656934306569301</v>
      </c>
      <c r="OK33" s="222">
        <v>57.831325301204799</v>
      </c>
      <c r="OL33" s="222">
        <v>39.1891891891892</v>
      </c>
      <c r="OM33" s="222">
        <v>29.559748427672901</v>
      </c>
      <c r="ON33" s="222">
        <v>35.664335664335702</v>
      </c>
      <c r="OO33" s="114" t="s">
        <v>2472</v>
      </c>
      <c r="OP33" s="114" t="s">
        <v>2472</v>
      </c>
      <c r="OQ33" s="300">
        <v>72.297297297297291</v>
      </c>
      <c r="OR33" s="300">
        <v>65</v>
      </c>
      <c r="OS33" s="300">
        <v>51.492537313432834</v>
      </c>
      <c r="OT33" s="300">
        <v>63.04347826086957</v>
      </c>
      <c r="OU33" s="300">
        <v>85.119047619047649</v>
      </c>
      <c r="OV33" s="300">
        <v>69.127516778523486</v>
      </c>
      <c r="OW33" s="300">
        <v>62.50000000000005</v>
      </c>
      <c r="OX33" s="300">
        <v>72.027972027971998</v>
      </c>
      <c r="OZ33" s="380">
        <v>70.114942528735611</v>
      </c>
      <c r="PA33" s="381">
        <v>78.527607361963163</v>
      </c>
      <c r="PB33" s="381">
        <v>69.798657718120865</v>
      </c>
      <c r="PC33" s="381">
        <v>68.807339449541274</v>
      </c>
      <c r="PD33" s="380">
        <v>66.279069767441896</v>
      </c>
      <c r="PE33" s="381">
        <v>42.857142857142833</v>
      </c>
      <c r="PF33" s="381">
        <v>40.939597315436259</v>
      </c>
      <c r="PG33" s="381">
        <v>32.110091743119263</v>
      </c>
      <c r="PH33" s="380">
        <v>52.325581395348813</v>
      </c>
      <c r="PI33" s="381">
        <v>38.509316770186345</v>
      </c>
      <c r="PJ33" s="381">
        <v>30.201342281879207</v>
      </c>
      <c r="PK33" s="381">
        <v>28.440366972477062</v>
      </c>
      <c r="PL33" s="380">
        <v>88.505747126436773</v>
      </c>
      <c r="PM33" s="381">
        <v>89.440993788819881</v>
      </c>
      <c r="PN33" s="381">
        <v>78.666666666666643</v>
      </c>
      <c r="PO33" s="381">
        <v>72.477064220183493</v>
      </c>
      <c r="PP33" s="380">
        <v>78.285714285714278</v>
      </c>
      <c r="PQ33" s="381">
        <v>72.392638036809814</v>
      </c>
      <c r="PR33" s="381">
        <v>66.225165562913972</v>
      </c>
      <c r="PS33" s="381">
        <v>63.302752293577953</v>
      </c>
      <c r="PT33" s="378" t="str">
        <f t="shared" si="28"/>
        <v>--</v>
      </c>
      <c r="PU33" s="378" t="str">
        <f t="shared" si="28"/>
        <v>--</v>
      </c>
      <c r="PV33" s="381">
        <v>14.598540145985409</v>
      </c>
      <c r="PW33" s="381">
        <v>37.383177570093459</v>
      </c>
      <c r="PX33" s="378" t="str">
        <f t="shared" si="15"/>
        <v>--</v>
      </c>
      <c r="PY33" s="378" t="str">
        <f t="shared" si="15"/>
        <v>--</v>
      </c>
      <c r="PZ33" s="381">
        <v>58.823529411764696</v>
      </c>
      <c r="QA33" s="381">
        <v>57.5</v>
      </c>
      <c r="QB33" s="378" t="str">
        <f t="shared" si="16"/>
        <v>--</v>
      </c>
      <c r="QC33" s="378" t="str">
        <f t="shared" si="16"/>
        <v>--</v>
      </c>
      <c r="QD33" s="381">
        <v>47.058823529411768</v>
      </c>
      <c r="QE33" s="381">
        <v>57.499999999999993</v>
      </c>
      <c r="QF33" s="378" t="str">
        <f t="shared" si="29"/>
        <v>--</v>
      </c>
      <c r="QG33" s="378" t="str">
        <f t="shared" si="29"/>
        <v>--</v>
      </c>
      <c r="QH33" s="381">
        <v>64.705882352941188</v>
      </c>
      <c r="QI33" s="381">
        <v>58.974358974358978</v>
      </c>
      <c r="QJ33" s="368" t="s">
        <v>2472</v>
      </c>
    </row>
    <row r="34" spans="1:452" x14ac:dyDescent="0.25">
      <c r="A34" s="114">
        <v>30</v>
      </c>
      <c r="B34" s="93" t="s">
        <v>30</v>
      </c>
      <c r="C34" s="126">
        <v>45.687645687645698</v>
      </c>
      <c r="D34" s="126">
        <v>38.035264483627195</v>
      </c>
      <c r="E34" s="126">
        <v>36.758893280632421</v>
      </c>
      <c r="F34" s="126">
        <v>46.34146341463417</v>
      </c>
      <c r="G34" s="126">
        <v>39.410187667560358</v>
      </c>
      <c r="H34" s="126">
        <v>39.037433155080222</v>
      </c>
      <c r="I34" s="126">
        <v>60.789473684210556</v>
      </c>
      <c r="J34" s="126">
        <v>47.745358090185697</v>
      </c>
      <c r="K34" s="126">
        <v>49.063670411985008</v>
      </c>
      <c r="L34" s="126">
        <v>68.632707774798916</v>
      </c>
      <c r="M34" s="128">
        <v>50.132625994694969</v>
      </c>
      <c r="N34" s="128">
        <v>64.383561643835677</v>
      </c>
      <c r="O34" s="128">
        <v>77.714285714285651</v>
      </c>
      <c r="P34" s="128">
        <v>64.999999999999986</v>
      </c>
      <c r="Q34" s="128">
        <v>81.132075471698144</v>
      </c>
      <c r="R34" s="128">
        <v>86.480186480186475</v>
      </c>
      <c r="S34" s="128">
        <v>80.451127819548901</v>
      </c>
      <c r="T34" s="128">
        <v>81.395348837209255</v>
      </c>
      <c r="U34" s="128">
        <v>86.338797814207609</v>
      </c>
      <c r="V34" s="128">
        <v>77.777777777777715</v>
      </c>
      <c r="W34" s="128">
        <v>81.909547738693476</v>
      </c>
      <c r="X34" s="128">
        <v>84.04255319148939</v>
      </c>
      <c r="Y34" s="128">
        <v>74.935400516795823</v>
      </c>
      <c r="Z34" s="128">
        <v>86.080586080586087</v>
      </c>
      <c r="AA34" s="128">
        <v>84.759358288770116</v>
      </c>
      <c r="AB34" s="132">
        <v>76.902887139107634</v>
      </c>
      <c r="AC34" s="132">
        <v>79.464285714285779</v>
      </c>
      <c r="AD34" s="132">
        <v>84.813753581661956</v>
      </c>
      <c r="AE34" s="132">
        <v>80.063291139240491</v>
      </c>
      <c r="AF34" s="128">
        <v>82.352941176470594</v>
      </c>
      <c r="AG34" s="126">
        <v>64.186046511627936</v>
      </c>
      <c r="AH34" s="126">
        <v>63.727959697732999</v>
      </c>
      <c r="AI34" s="133">
        <v>63.565891472868259</v>
      </c>
      <c r="AJ34" s="133">
        <v>66.757493188010855</v>
      </c>
      <c r="AK34" s="128">
        <v>64.30446194225722</v>
      </c>
      <c r="AL34" s="128">
        <v>65.306122448979593</v>
      </c>
      <c r="AM34" s="128">
        <v>67.292225201072355</v>
      </c>
      <c r="AN34" s="128">
        <v>58.097686375321352</v>
      </c>
      <c r="AO34" s="128">
        <v>70.181818181818201</v>
      </c>
      <c r="AP34" s="128">
        <v>71.31367292225201</v>
      </c>
      <c r="AQ34" s="128">
        <v>60.677083333333314</v>
      </c>
      <c r="AR34" s="128">
        <v>66.666666666666686</v>
      </c>
      <c r="AS34" s="128">
        <v>67.723342939481185</v>
      </c>
      <c r="AT34" s="128">
        <v>60.19108280254779</v>
      </c>
      <c r="AU34" s="128">
        <v>71.345029239766092</v>
      </c>
      <c r="AV34" s="128">
        <v>14.285714285714286</v>
      </c>
      <c r="AW34" s="128">
        <v>17.974683544303794</v>
      </c>
      <c r="AX34" s="132">
        <v>21.093749999999986</v>
      </c>
      <c r="AY34" s="132">
        <v>21.169916434540394</v>
      </c>
      <c r="AZ34" s="132">
        <v>20.375335120643427</v>
      </c>
      <c r="BA34" s="132">
        <v>18.974358974358964</v>
      </c>
      <c r="BB34" s="128">
        <v>20.66115702479339</v>
      </c>
      <c r="BC34" s="132">
        <v>25.265957446808496</v>
      </c>
      <c r="BD34" s="132">
        <v>18.867924528301884</v>
      </c>
      <c r="BE34" s="132">
        <v>15.109890109890106</v>
      </c>
      <c r="BF34" s="132">
        <v>23.237597911227169</v>
      </c>
      <c r="BG34" s="128">
        <v>19.339622641509443</v>
      </c>
      <c r="BH34" s="121">
        <v>17.717717717717726</v>
      </c>
      <c r="BI34" s="121">
        <v>19.365079365079357</v>
      </c>
      <c r="BJ34" s="121">
        <v>16.463414634146343</v>
      </c>
      <c r="BK34" s="121">
        <v>8.4309133489461257</v>
      </c>
      <c r="BL34" s="128">
        <v>9.367088607594928</v>
      </c>
      <c r="BM34" s="121">
        <v>10.937500000000011</v>
      </c>
      <c r="BN34" s="114">
        <v>16.15598885793872</v>
      </c>
      <c r="BO34" s="114">
        <v>14.477211796246657</v>
      </c>
      <c r="BP34" s="114">
        <v>9.2307692307692299</v>
      </c>
      <c r="BQ34" s="128">
        <v>20.44198895027624</v>
      </c>
      <c r="BR34" s="121">
        <v>17.158176943699733</v>
      </c>
      <c r="BS34" s="121">
        <v>10.727969348659011</v>
      </c>
      <c r="BT34" s="121">
        <v>14.600550964187326</v>
      </c>
      <c r="BU34" s="128">
        <v>15.706806282722514</v>
      </c>
      <c r="BV34" s="121">
        <v>10.138248847926269</v>
      </c>
      <c r="BW34" s="121">
        <v>9.3939393939393927</v>
      </c>
      <c r="BX34" s="121">
        <v>13.968253968253967</v>
      </c>
      <c r="BY34" s="128">
        <v>15.243902439024398</v>
      </c>
      <c r="BZ34" s="121">
        <v>69.451073985680281</v>
      </c>
      <c r="CA34" s="121">
        <v>73.803526448362661</v>
      </c>
      <c r="CB34" s="121">
        <v>78.260869565217362</v>
      </c>
      <c r="CC34" s="128">
        <v>66.575342465753394</v>
      </c>
      <c r="CD34" s="121">
        <v>74.736842105263179</v>
      </c>
      <c r="CE34" s="121">
        <v>80.203045685279235</v>
      </c>
      <c r="CF34" s="121">
        <v>65.22911051212931</v>
      </c>
      <c r="CG34" s="128">
        <v>71.6883116883117</v>
      </c>
      <c r="CH34" s="121">
        <v>73.529411764705955</v>
      </c>
      <c r="CI34" s="121">
        <v>70.619946091644266</v>
      </c>
      <c r="CJ34" s="121">
        <v>71.018276762402124</v>
      </c>
      <c r="CK34" s="121">
        <v>73.542600896861003</v>
      </c>
      <c r="CL34" s="121">
        <v>74.269005847953267</v>
      </c>
      <c r="CM34" s="121">
        <v>78.301886792452805</v>
      </c>
      <c r="CN34" s="121">
        <v>83.333333333333329</v>
      </c>
      <c r="CO34" s="121" t="s">
        <v>286</v>
      </c>
      <c r="CP34" s="128" t="s">
        <v>286</v>
      </c>
      <c r="CQ34" s="121" t="s">
        <v>286</v>
      </c>
      <c r="CR34" s="121">
        <v>59.610027855153234</v>
      </c>
      <c r="CS34" s="114">
        <v>39.313984168865481</v>
      </c>
      <c r="CT34" s="114">
        <v>42.639593908629443</v>
      </c>
      <c r="CU34" s="128">
        <v>54.347826086956495</v>
      </c>
      <c r="CV34" s="121">
        <v>38.701298701298661</v>
      </c>
      <c r="CW34" s="121">
        <v>46.296296296296326</v>
      </c>
      <c r="CX34" s="114">
        <v>59.89159891598915</v>
      </c>
      <c r="CY34" s="114">
        <v>36.553524804177556</v>
      </c>
      <c r="CZ34" s="128">
        <v>47.085201793721993</v>
      </c>
      <c r="DA34" s="121">
        <v>59.882005899704978</v>
      </c>
      <c r="DB34" s="121">
        <v>39.747634069400604</v>
      </c>
      <c r="DC34" s="114">
        <v>58.641975308641968</v>
      </c>
      <c r="DD34" s="114">
        <v>62.842892768079807</v>
      </c>
      <c r="DE34" s="128">
        <v>62.631578947368446</v>
      </c>
      <c r="DF34" s="121">
        <v>45.74898785425102</v>
      </c>
      <c r="DG34" s="121">
        <v>63.532763532763575</v>
      </c>
      <c r="DH34" s="114">
        <v>55.585106382978736</v>
      </c>
      <c r="DI34" s="114">
        <v>48.677248677248677</v>
      </c>
      <c r="DJ34" s="128">
        <v>54.084507042253499</v>
      </c>
      <c r="DK34" s="121">
        <v>53.191489361702118</v>
      </c>
      <c r="DL34" s="121">
        <v>52.091254752851697</v>
      </c>
      <c r="DM34" s="121">
        <v>57.386363636363612</v>
      </c>
      <c r="DN34" s="121">
        <v>46.866485013624001</v>
      </c>
      <c r="DO34" s="128">
        <v>50.467289719626194</v>
      </c>
      <c r="DP34" s="121">
        <v>57.009345794392509</v>
      </c>
      <c r="DQ34" s="121">
        <v>54.333333333333307</v>
      </c>
      <c r="DR34" s="121">
        <v>49.681528662420376</v>
      </c>
      <c r="DS34" s="121" t="s">
        <v>286</v>
      </c>
      <c r="DT34" s="128" t="s">
        <v>286</v>
      </c>
      <c r="DU34" s="131" t="s">
        <v>286</v>
      </c>
      <c r="DV34" s="131">
        <v>48.314606741573023</v>
      </c>
      <c r="DW34" s="114">
        <v>27.320954907161795</v>
      </c>
      <c r="DX34" s="131">
        <v>22.56410256410258</v>
      </c>
      <c r="DY34" s="128">
        <v>43.561643835616451</v>
      </c>
      <c r="DZ34" s="128">
        <v>30.997304582210251</v>
      </c>
      <c r="EA34" s="128">
        <v>28.464419475655433</v>
      </c>
      <c r="EB34" s="128">
        <v>47.790055248618764</v>
      </c>
      <c r="EC34" s="128">
        <v>30.997304582210248</v>
      </c>
      <c r="ED34" s="128">
        <v>35.294117647058819</v>
      </c>
      <c r="EE34" s="128">
        <v>48.32826747720366</v>
      </c>
      <c r="EF34" s="128">
        <v>38.70967741935484</v>
      </c>
      <c r="EG34" s="128">
        <v>47.499999999999993</v>
      </c>
      <c r="EH34" s="128" t="s">
        <v>286</v>
      </c>
      <c r="EI34" s="128" t="s">
        <v>286</v>
      </c>
      <c r="EJ34" s="128" t="s">
        <v>286</v>
      </c>
      <c r="EK34" s="128">
        <v>87.988826815642398</v>
      </c>
      <c r="EL34" s="121">
        <v>79.575596816976116</v>
      </c>
      <c r="EM34" s="121">
        <v>81.025641025641065</v>
      </c>
      <c r="EN34" s="121">
        <v>91.598915989159892</v>
      </c>
      <c r="EO34" s="121">
        <v>79.419525065963072</v>
      </c>
      <c r="EP34" s="128">
        <v>76.579925650557612</v>
      </c>
      <c r="EQ34" s="121">
        <v>91.397849462365599</v>
      </c>
      <c r="ER34" s="121">
        <v>78.157894736842053</v>
      </c>
      <c r="ES34" s="121">
        <v>77.927927927927911</v>
      </c>
      <c r="ET34" s="121">
        <v>91.202346041055677</v>
      </c>
      <c r="EU34" s="128">
        <v>84.177215189873408</v>
      </c>
      <c r="EV34" s="121">
        <v>79.874213836477963</v>
      </c>
      <c r="EW34" s="121">
        <v>85.176470588235276</v>
      </c>
      <c r="EX34" s="121">
        <v>70.676691729323323</v>
      </c>
      <c r="EY34" s="121">
        <v>68.871595330739297</v>
      </c>
      <c r="EZ34" s="128">
        <v>89.944134078212301</v>
      </c>
      <c r="FA34" s="121">
        <v>74.338624338624371</v>
      </c>
      <c r="FB34" s="121">
        <v>73.846153846153896</v>
      </c>
      <c r="FC34" s="121">
        <v>86.522911051212972</v>
      </c>
      <c r="FD34" s="121">
        <v>71.391076115485561</v>
      </c>
      <c r="FE34" s="128">
        <v>73.333333333333385</v>
      </c>
      <c r="FF34" s="121">
        <v>87.771739130434781</v>
      </c>
      <c r="FG34" s="121">
        <v>70.212765957446834</v>
      </c>
      <c r="FH34" s="121">
        <v>71.689497716895033</v>
      </c>
      <c r="FI34" s="121">
        <v>85.628742514969971</v>
      </c>
      <c r="FJ34" s="128">
        <v>77.198697068403845</v>
      </c>
      <c r="FK34" s="121">
        <v>75.796178343949009</v>
      </c>
      <c r="FL34" s="121" t="s">
        <v>286</v>
      </c>
      <c r="FM34" s="121">
        <v>15.549597855227869</v>
      </c>
      <c r="FN34" s="121">
        <v>50.81967213114752</v>
      </c>
      <c r="FO34" s="128" t="s">
        <v>286</v>
      </c>
      <c r="FP34" s="121">
        <v>20.579710144927532</v>
      </c>
      <c r="FQ34" s="121">
        <v>51.381215469613274</v>
      </c>
      <c r="FR34" s="121" t="s">
        <v>286</v>
      </c>
      <c r="FS34" s="121">
        <v>22.881355932203377</v>
      </c>
      <c r="FT34" s="128">
        <v>54.330708661417354</v>
      </c>
      <c r="FU34" s="121" t="s">
        <v>286</v>
      </c>
      <c r="FV34" s="121">
        <v>27.123287671232859</v>
      </c>
      <c r="FW34" s="121">
        <v>46.948356807511708</v>
      </c>
      <c r="FX34" s="121" t="s">
        <v>286</v>
      </c>
      <c r="FY34" s="128">
        <v>29.47019867549669</v>
      </c>
      <c r="FZ34" s="121">
        <v>44.966442953020135</v>
      </c>
      <c r="GA34" s="121" t="s">
        <v>286</v>
      </c>
      <c r="GB34" s="121">
        <v>41.071428571428584</v>
      </c>
      <c r="GC34" s="121">
        <v>60.483870967741936</v>
      </c>
      <c r="GD34" s="128" t="s">
        <v>286</v>
      </c>
      <c r="GE34" s="121">
        <v>52.857142857142861</v>
      </c>
      <c r="GF34" s="121">
        <v>63.440860215053775</v>
      </c>
      <c r="GG34" s="121" t="s">
        <v>286</v>
      </c>
      <c r="GH34" s="121">
        <v>44.444444444444414</v>
      </c>
      <c r="GI34" s="128">
        <v>64.492753623188392</v>
      </c>
      <c r="GJ34" s="121" t="s">
        <v>286</v>
      </c>
      <c r="GK34" s="121">
        <v>43.749999999999993</v>
      </c>
      <c r="GL34" s="121">
        <v>50.505050505050498</v>
      </c>
      <c r="GM34" s="130" t="s">
        <v>286</v>
      </c>
      <c r="GN34" s="128">
        <v>44.318181818181806</v>
      </c>
      <c r="GO34" s="121">
        <v>43.939393939393923</v>
      </c>
      <c r="GP34" s="121" t="s">
        <v>286</v>
      </c>
      <c r="GQ34" s="121">
        <v>46.428571428571423</v>
      </c>
      <c r="GR34" s="121">
        <v>71.544715447154459</v>
      </c>
      <c r="GS34" s="128" t="s">
        <v>286</v>
      </c>
      <c r="GT34" s="121">
        <v>47.058823529411768</v>
      </c>
      <c r="GU34" s="121">
        <v>73.913043478260875</v>
      </c>
      <c r="GV34" s="121" t="s">
        <v>286</v>
      </c>
      <c r="GW34" s="121">
        <v>44.444444444444457</v>
      </c>
      <c r="GX34" s="128">
        <v>73.913043478260875</v>
      </c>
      <c r="GY34" s="128" t="s">
        <v>286</v>
      </c>
      <c r="GZ34" s="128">
        <v>47.872340425531917</v>
      </c>
      <c r="HA34" s="128">
        <v>68.367346938775555</v>
      </c>
      <c r="HB34" s="128" t="s">
        <v>286</v>
      </c>
      <c r="HC34" s="128">
        <v>51.136363636363626</v>
      </c>
      <c r="HD34" s="128">
        <v>60.606060606060609</v>
      </c>
      <c r="HE34" s="128" t="s">
        <v>286</v>
      </c>
      <c r="HF34" s="128">
        <v>31.481481481481485</v>
      </c>
      <c r="HG34" s="128">
        <v>68.965517241379288</v>
      </c>
      <c r="HH34" s="128" t="s">
        <v>286</v>
      </c>
      <c r="HI34" s="128">
        <v>47.692307692307686</v>
      </c>
      <c r="HJ34" s="128">
        <v>65.909090909090935</v>
      </c>
      <c r="HK34" s="128" t="s">
        <v>286</v>
      </c>
      <c r="HL34" s="121">
        <v>43.243243243243256</v>
      </c>
      <c r="HM34" s="121">
        <v>72.307692307692307</v>
      </c>
      <c r="HN34" s="121" t="s">
        <v>286</v>
      </c>
      <c r="HO34" s="121">
        <v>40.860215053763433</v>
      </c>
      <c r="HP34" s="128">
        <v>62.500000000000007</v>
      </c>
      <c r="HQ34" s="121" t="s">
        <v>286</v>
      </c>
      <c r="HR34" s="121">
        <v>41.176470588235297</v>
      </c>
      <c r="HS34" s="121">
        <v>52.380952380952387</v>
      </c>
      <c r="HT34" s="129" t="s">
        <v>286</v>
      </c>
      <c r="HU34" s="128">
        <v>41.81818181818182</v>
      </c>
      <c r="HV34" s="114">
        <v>39.316239316239333</v>
      </c>
      <c r="HW34" s="114" t="s">
        <v>286</v>
      </c>
      <c r="HX34" s="114">
        <v>63.636363636363647</v>
      </c>
      <c r="HY34" s="114">
        <v>39.32584269662923</v>
      </c>
      <c r="HZ34" s="114" t="s">
        <v>286</v>
      </c>
      <c r="IA34" s="114">
        <v>51.315789473684198</v>
      </c>
      <c r="IB34" s="114">
        <v>51.12781954887221</v>
      </c>
      <c r="IC34" s="114" t="s">
        <v>286</v>
      </c>
      <c r="ID34" s="114">
        <v>63.829787234042584</v>
      </c>
      <c r="IE34" s="114">
        <v>46.874999999999993</v>
      </c>
      <c r="IF34" s="114" t="s">
        <v>286</v>
      </c>
      <c r="IG34" s="114">
        <v>56.321839080459768</v>
      </c>
      <c r="IH34" s="114">
        <v>50.000000000000014</v>
      </c>
      <c r="II34" s="114" t="s">
        <v>286</v>
      </c>
      <c r="IJ34" s="114">
        <v>54.901960784313708</v>
      </c>
      <c r="IK34" s="114">
        <v>46.218487394957968</v>
      </c>
      <c r="IL34" s="114" t="s">
        <v>286</v>
      </c>
      <c r="IM34" s="114">
        <v>71.212121212121204</v>
      </c>
      <c r="IN34" s="114">
        <v>54.34782608695653</v>
      </c>
      <c r="IO34" s="114" t="s">
        <v>286</v>
      </c>
      <c r="IP34" s="114">
        <v>64.556962025316437</v>
      </c>
      <c r="IQ34" s="114">
        <v>65.185185185185205</v>
      </c>
      <c r="IR34" s="114" t="s">
        <v>286</v>
      </c>
      <c r="IS34" s="114">
        <v>73.118279569892465</v>
      </c>
      <c r="IT34" s="114">
        <v>63.917525773195898</v>
      </c>
      <c r="IU34" s="114" t="s">
        <v>286</v>
      </c>
      <c r="IV34" s="114">
        <v>70.930232558139537</v>
      </c>
      <c r="IW34" s="114">
        <v>56.249999999999993</v>
      </c>
      <c r="IX34" s="153" t="s">
        <v>1672</v>
      </c>
      <c r="IY34" s="153" t="s">
        <v>1672</v>
      </c>
      <c r="IZ34" s="153" t="s">
        <v>1672</v>
      </c>
      <c r="JA34" s="153" t="s">
        <v>1672</v>
      </c>
      <c r="JB34" s="153" t="s">
        <v>1671</v>
      </c>
      <c r="JC34" s="114" t="s">
        <v>286</v>
      </c>
      <c r="JD34" s="114" t="s">
        <v>286</v>
      </c>
      <c r="JE34" s="114" t="s">
        <v>286</v>
      </c>
      <c r="JF34" s="114" t="str">
        <f t="shared" si="30"/>
        <v>--</v>
      </c>
      <c r="JG34" s="114" t="str">
        <f t="shared" si="30"/>
        <v>--</v>
      </c>
      <c r="JH34" s="114" t="str">
        <f t="shared" si="30"/>
        <v>--</v>
      </c>
      <c r="JI34" s="114" t="str">
        <f t="shared" si="30"/>
        <v>--</v>
      </c>
      <c r="JJ34" s="114" t="str">
        <f t="shared" si="30"/>
        <v>--</v>
      </c>
      <c r="JK34" s="114" t="str">
        <f t="shared" si="30"/>
        <v>--</v>
      </c>
      <c r="JL34" s="114" t="str">
        <f t="shared" si="30"/>
        <v>--</v>
      </c>
      <c r="JM34" s="114" t="str">
        <f t="shared" si="30"/>
        <v>--</v>
      </c>
      <c r="JN34" s="114" t="str">
        <f t="shared" si="30"/>
        <v>--</v>
      </c>
      <c r="JO34" s="114" t="str">
        <f t="shared" si="30"/>
        <v>--</v>
      </c>
      <c r="JP34" s="114" t="str">
        <f t="shared" si="31"/>
        <v>--</v>
      </c>
      <c r="JQ34" s="114" t="str">
        <f t="shared" si="31"/>
        <v>--</v>
      </c>
      <c r="JR34" s="114" t="str">
        <f t="shared" si="31"/>
        <v>--</v>
      </c>
      <c r="JS34" s="114" t="str">
        <f t="shared" si="31"/>
        <v>--</v>
      </c>
      <c r="JT34" s="114" t="str">
        <f t="shared" si="31"/>
        <v>--</v>
      </c>
      <c r="JU34" s="114" t="str">
        <f t="shared" si="31"/>
        <v>--</v>
      </c>
      <c r="JV34" s="114" t="str">
        <f t="shared" si="31"/>
        <v>--</v>
      </c>
      <c r="JW34" s="114" t="str">
        <f t="shared" si="31"/>
        <v>--</v>
      </c>
      <c r="JX34" s="114" t="str">
        <f t="shared" si="31"/>
        <v>--</v>
      </c>
      <c r="JY34" s="114" t="str">
        <f t="shared" si="31"/>
        <v>--</v>
      </c>
      <c r="JZ34" s="114" t="str">
        <f t="shared" si="32"/>
        <v>--</v>
      </c>
      <c r="KA34" s="114" t="str">
        <f t="shared" si="32"/>
        <v>--</v>
      </c>
      <c r="KB34" s="114" t="str">
        <f t="shared" si="32"/>
        <v>--</v>
      </c>
      <c r="KC34" s="114" t="str">
        <f t="shared" si="32"/>
        <v>--</v>
      </c>
      <c r="KD34" s="114" t="str">
        <f t="shared" si="32"/>
        <v>--</v>
      </c>
      <c r="KE34" s="114" t="str">
        <f t="shared" si="32"/>
        <v>--</v>
      </c>
      <c r="KF34" s="114" t="str">
        <f t="shared" si="32"/>
        <v>--</v>
      </c>
      <c r="KG34" s="114" t="str">
        <f t="shared" si="32"/>
        <v>--</v>
      </c>
      <c r="KH34" s="114" t="str">
        <f t="shared" si="32"/>
        <v>--</v>
      </c>
      <c r="KI34" s="114" t="str">
        <f t="shared" si="32"/>
        <v>--</v>
      </c>
      <c r="KJ34" s="114" t="str">
        <f t="shared" si="33"/>
        <v>--</v>
      </c>
      <c r="KK34" s="114" t="str">
        <f t="shared" si="33"/>
        <v>--</v>
      </c>
      <c r="KL34" s="114" t="str">
        <f t="shared" si="33"/>
        <v>--</v>
      </c>
      <c r="KM34" s="114" t="str">
        <f t="shared" si="33"/>
        <v>--</v>
      </c>
      <c r="KN34" s="114" t="str">
        <f t="shared" si="33"/>
        <v>--</v>
      </c>
      <c r="KO34" s="114" t="str">
        <f t="shared" si="33"/>
        <v>--</v>
      </c>
      <c r="KP34" s="153" t="s">
        <v>1672</v>
      </c>
      <c r="KQ34" s="153" t="s">
        <v>1672</v>
      </c>
      <c r="KR34" s="153" t="s">
        <v>1672</v>
      </c>
      <c r="KS34" s="153" t="s">
        <v>1672</v>
      </c>
      <c r="KT34" s="153" t="s">
        <v>1671</v>
      </c>
      <c r="KU34" s="114" t="str">
        <f t="shared" si="36"/>
        <v>--</v>
      </c>
      <c r="KV34" s="114" t="str">
        <f t="shared" si="36"/>
        <v>--</v>
      </c>
      <c r="KW34" s="114" t="str">
        <f t="shared" si="36"/>
        <v>--</v>
      </c>
      <c r="KX34" s="114" t="str">
        <f t="shared" si="36"/>
        <v>--</v>
      </c>
      <c r="KY34" s="114" t="str">
        <f t="shared" si="36"/>
        <v>--</v>
      </c>
      <c r="KZ34" s="114" t="str">
        <f t="shared" si="34"/>
        <v>--</v>
      </c>
      <c r="LA34" s="114" t="str">
        <f t="shared" si="34"/>
        <v>--</v>
      </c>
      <c r="LB34" s="114" t="str">
        <f t="shared" si="34"/>
        <v>--</v>
      </c>
      <c r="LC34" s="114" t="str">
        <f t="shared" si="34"/>
        <v>--</v>
      </c>
      <c r="LD34" s="114" t="str">
        <f t="shared" si="34"/>
        <v>--</v>
      </c>
      <c r="LE34" s="219">
        <v>79.396984924622998</v>
      </c>
      <c r="LF34" s="219">
        <v>79.239766081871295</v>
      </c>
      <c r="LG34" s="219">
        <v>79.710144927536206</v>
      </c>
      <c r="LH34" s="219">
        <v>87.123287671232902</v>
      </c>
      <c r="LI34" s="219">
        <v>80.540540540540505</v>
      </c>
      <c r="LJ34" s="219">
        <v>78.9968652037618</v>
      </c>
      <c r="LK34" s="219">
        <v>68.956743002544599</v>
      </c>
      <c r="LL34" s="219">
        <v>64.619883040935704</v>
      </c>
      <c r="LM34" s="219">
        <v>61.8357487922705</v>
      </c>
      <c r="LN34" s="219">
        <v>70.958904109589099</v>
      </c>
      <c r="LO34" s="219">
        <v>64.769647696476895</v>
      </c>
      <c r="LP34" s="219">
        <v>63.406940063091398</v>
      </c>
      <c r="LQ34" s="219">
        <v>76.923076923076906</v>
      </c>
      <c r="LR34" s="219">
        <v>74.923547400611596</v>
      </c>
      <c r="LS34" s="219">
        <v>77.157360406091399</v>
      </c>
      <c r="LT34" s="219">
        <v>74.792243767312996</v>
      </c>
      <c r="LU34" s="219">
        <v>73.972602739726</v>
      </c>
      <c r="LV34" s="219">
        <v>73.015873015873098</v>
      </c>
      <c r="LW34" s="219">
        <v>39.546599496221603</v>
      </c>
      <c r="LX34" s="219">
        <v>33.130699088145903</v>
      </c>
      <c r="LY34" s="219">
        <v>36.040609137055803</v>
      </c>
      <c r="LZ34" s="219">
        <v>46.1111111111111</v>
      </c>
      <c r="MA34" s="219">
        <v>37.087912087912102</v>
      </c>
      <c r="MB34" s="219">
        <v>30.063291139240501</v>
      </c>
      <c r="MC34" s="219">
        <v>79</v>
      </c>
      <c r="MD34" s="219">
        <v>81.515151515151501</v>
      </c>
      <c r="ME34" s="219">
        <v>81.5</v>
      </c>
      <c r="MF34" s="219">
        <v>81.1111111111111</v>
      </c>
      <c r="MG34" s="219">
        <v>80.874316939890704</v>
      </c>
      <c r="MH34" s="219">
        <v>75</v>
      </c>
      <c r="MI34" s="219">
        <v>67.741935483870904</v>
      </c>
      <c r="MJ34" s="219">
        <v>67.975830815709898</v>
      </c>
      <c r="MK34" s="219">
        <v>66.5</v>
      </c>
      <c r="ML34" s="219">
        <v>67.5</v>
      </c>
      <c r="MM34" s="219">
        <v>68.852459016393496</v>
      </c>
      <c r="MN34" s="219">
        <v>61.708860759493597</v>
      </c>
      <c r="MO34" s="128" t="str">
        <f t="shared" si="5"/>
        <v>--</v>
      </c>
      <c r="MP34" s="219">
        <v>14.8026315789474</v>
      </c>
      <c r="MQ34" s="219">
        <v>38.418079096045197</v>
      </c>
      <c r="MR34" s="128" t="str">
        <f t="shared" si="6"/>
        <v>--</v>
      </c>
      <c r="MS34" s="219">
        <v>17.4785100286533</v>
      </c>
      <c r="MT34" s="219">
        <v>45.954692556634299</v>
      </c>
      <c r="MU34" s="128" t="str">
        <f t="shared" si="7"/>
        <v>--</v>
      </c>
      <c r="MV34" s="219">
        <v>40.476190476190503</v>
      </c>
      <c r="MW34" s="219">
        <v>51.515151515151501</v>
      </c>
      <c r="MX34" s="128" t="str">
        <f t="shared" si="8"/>
        <v>--</v>
      </c>
      <c r="MY34" s="219">
        <v>56.140350877193001</v>
      </c>
      <c r="MZ34" s="219">
        <v>53.237410071942399</v>
      </c>
      <c r="NA34" s="128" t="str">
        <f t="shared" si="9"/>
        <v>--</v>
      </c>
      <c r="NB34" s="219">
        <v>42.857142857142897</v>
      </c>
      <c r="NC34" s="219">
        <v>65.151515151515198</v>
      </c>
      <c r="ND34" s="128" t="str">
        <f t="shared" si="10"/>
        <v>--</v>
      </c>
      <c r="NE34" s="219">
        <v>59.649122807017498</v>
      </c>
      <c r="NF34" s="219">
        <v>64.028776978417199</v>
      </c>
      <c r="NG34" s="128" t="str">
        <f t="shared" si="11"/>
        <v>--</v>
      </c>
      <c r="NH34" s="219">
        <v>54.761904761904702</v>
      </c>
      <c r="NI34" s="219">
        <v>60.606060606060602</v>
      </c>
      <c r="NJ34" s="128" t="str">
        <f t="shared" si="12"/>
        <v>--</v>
      </c>
      <c r="NK34" s="219">
        <v>67.796610169491501</v>
      </c>
      <c r="NL34" s="219">
        <v>47.857142857142897</v>
      </c>
      <c r="NM34" s="220">
        <v>87.301587301587304</v>
      </c>
      <c r="NN34" s="220">
        <v>89.119170984456005</v>
      </c>
      <c r="NO34" s="220">
        <v>71.505376344086102</v>
      </c>
      <c r="NP34" s="220">
        <v>72.65625</v>
      </c>
      <c r="NQ34" s="220">
        <v>78.356164383561705</v>
      </c>
      <c r="NR34" s="220">
        <v>80.577427821522207</v>
      </c>
      <c r="NS34" s="220">
        <v>67.696629213483206</v>
      </c>
      <c r="NT34" s="220">
        <v>69.210526315789494</v>
      </c>
      <c r="NU34" s="220">
        <v>91.8032786885246</v>
      </c>
      <c r="NV34" s="220">
        <v>90.526315789473699</v>
      </c>
      <c r="NW34" s="220">
        <v>85.483870967742007</v>
      </c>
      <c r="NX34" s="220">
        <v>86.842105263157904</v>
      </c>
      <c r="NY34" s="128" t="str">
        <f t="shared" si="35"/>
        <v>--</v>
      </c>
      <c r="NZ34" s="128" t="str">
        <f t="shared" si="35"/>
        <v>--</v>
      </c>
      <c r="OA34" s="128" t="str">
        <f t="shared" si="35"/>
        <v>--</v>
      </c>
      <c r="OB34" s="128" t="str">
        <f t="shared" si="35"/>
        <v>--</v>
      </c>
      <c r="OC34" s="128" t="str">
        <f t="shared" si="35"/>
        <v>--</v>
      </c>
      <c r="OD34" s="128" t="str">
        <f t="shared" si="35"/>
        <v>--</v>
      </c>
      <c r="OE34" s="128" t="str">
        <f t="shared" si="35"/>
        <v>--</v>
      </c>
      <c r="OF34" s="128" t="str">
        <f t="shared" si="35"/>
        <v>--</v>
      </c>
      <c r="OG34" s="222">
        <v>52.486187845303903</v>
      </c>
      <c r="OH34" s="222">
        <v>36.907730673316699</v>
      </c>
      <c r="OI34" s="222">
        <v>31.804281345565698</v>
      </c>
      <c r="OJ34" s="222">
        <v>27.411167512690401</v>
      </c>
      <c r="OK34" s="222">
        <v>50.526315789473699</v>
      </c>
      <c r="OL34" s="222">
        <v>38.440111420612801</v>
      </c>
      <c r="OM34" s="222">
        <v>26.923076923076898</v>
      </c>
      <c r="ON34" s="222">
        <v>25</v>
      </c>
      <c r="OO34" s="114" t="s">
        <v>1672</v>
      </c>
      <c r="OP34" s="114" t="s">
        <v>1672</v>
      </c>
      <c r="OQ34" s="300">
        <v>80.15665796344642</v>
      </c>
      <c r="OR34" s="300">
        <v>67.733990147783231</v>
      </c>
      <c r="OS34" s="300">
        <v>70.059880239520936</v>
      </c>
      <c r="OT34" s="300">
        <v>79.89949748743723</v>
      </c>
      <c r="OU34" s="300">
        <v>83.464566929133866</v>
      </c>
      <c r="OV34" s="300">
        <v>75.62326869806104</v>
      </c>
      <c r="OW34" s="300">
        <v>73.841961852861033</v>
      </c>
      <c r="OX34" s="300">
        <v>77.287066246056767</v>
      </c>
      <c r="OZ34" s="380">
        <v>75.069252077562368</v>
      </c>
      <c r="PA34" s="381">
        <v>70.447761194029866</v>
      </c>
      <c r="PB34" s="381">
        <v>63.291139240506318</v>
      </c>
      <c r="PC34" s="381">
        <v>70.542635658914662</v>
      </c>
      <c r="PD34" s="380">
        <v>63.333333333333407</v>
      </c>
      <c r="PE34" s="381">
        <v>34.638554216867476</v>
      </c>
      <c r="PF34" s="381">
        <v>25.552050473186132</v>
      </c>
      <c r="PG34" s="381">
        <v>29.230769230769223</v>
      </c>
      <c r="PH34" s="380">
        <v>49.295774647887292</v>
      </c>
      <c r="PI34" s="381">
        <v>30.513595166163103</v>
      </c>
      <c r="PJ34" s="381">
        <v>19.873817034700309</v>
      </c>
      <c r="PK34" s="381">
        <v>26.923076923076927</v>
      </c>
      <c r="PL34" s="380">
        <v>88.85793871866295</v>
      </c>
      <c r="PM34" s="381">
        <v>77.777777777777729</v>
      </c>
      <c r="PN34" s="381">
        <v>71.293375394321828</v>
      </c>
      <c r="PO34" s="381">
        <v>67.692307692307679</v>
      </c>
      <c r="PP34" s="380">
        <v>82.596685082872881</v>
      </c>
      <c r="PQ34" s="381">
        <v>67.365269461077787</v>
      </c>
      <c r="PR34" s="381">
        <v>58.675078864353303</v>
      </c>
      <c r="PS34" s="381">
        <v>57.692307692307715</v>
      </c>
      <c r="PT34" s="378" t="str">
        <f t="shared" si="28"/>
        <v>--</v>
      </c>
      <c r="PU34" s="378" t="str">
        <f t="shared" si="28"/>
        <v>--</v>
      </c>
      <c r="PV34" s="381">
        <v>16.08391608391608</v>
      </c>
      <c r="PW34" s="381">
        <v>37.446808510638292</v>
      </c>
      <c r="PX34" s="378" t="str">
        <f t="shared" si="15"/>
        <v>--</v>
      </c>
      <c r="PY34" s="378" t="str">
        <f t="shared" si="15"/>
        <v>--</v>
      </c>
      <c r="PZ34" s="381">
        <v>54.34782608695653</v>
      </c>
      <c r="QA34" s="381">
        <v>65.909090909090907</v>
      </c>
      <c r="QB34" s="378" t="str">
        <f t="shared" si="16"/>
        <v>--</v>
      </c>
      <c r="QC34" s="378" t="str">
        <f t="shared" si="16"/>
        <v>--</v>
      </c>
      <c r="QD34" s="381">
        <v>65.2173913043478</v>
      </c>
      <c r="QE34" s="381">
        <v>73.863636363636374</v>
      </c>
      <c r="QF34" s="378" t="str">
        <f t="shared" si="29"/>
        <v>--</v>
      </c>
      <c r="QG34" s="378" t="str">
        <f t="shared" si="29"/>
        <v>--</v>
      </c>
      <c r="QH34" s="381">
        <v>64.444444444444457</v>
      </c>
      <c r="QI34" s="381">
        <v>55.681818181818166</v>
      </c>
      <c r="QJ34" s="368" t="s">
        <v>1672</v>
      </c>
    </row>
    <row r="35" spans="1:452" x14ac:dyDescent="0.25">
      <c r="A35" s="114">
        <v>31</v>
      </c>
      <c r="B35" s="93" t="s">
        <v>31</v>
      </c>
      <c r="C35" s="126">
        <v>46.09218436873747</v>
      </c>
      <c r="D35" s="126">
        <v>36.852207293666012</v>
      </c>
      <c r="E35" s="126">
        <v>37.499999999999986</v>
      </c>
      <c r="F35" s="126">
        <v>50.000000000000014</v>
      </c>
      <c r="G35" s="126">
        <v>41.561712846347618</v>
      </c>
      <c r="H35" s="126">
        <v>39.295392953929557</v>
      </c>
      <c r="I35" s="126">
        <v>57.017543859649123</v>
      </c>
      <c r="J35" s="126">
        <v>49.052132701421819</v>
      </c>
      <c r="K35" s="126">
        <v>44.13407821229049</v>
      </c>
      <c r="L35" s="126">
        <v>67.197452229299358</v>
      </c>
      <c r="M35" s="128">
        <v>52.616279069767479</v>
      </c>
      <c r="N35" s="128">
        <v>59.999999999999993</v>
      </c>
      <c r="O35" s="128">
        <v>73.611111111111086</v>
      </c>
      <c r="P35" s="128">
        <v>64.677804295942749</v>
      </c>
      <c r="Q35" s="128">
        <v>73.817034700315503</v>
      </c>
      <c r="R35" s="128">
        <v>87.221095334685643</v>
      </c>
      <c r="S35" s="128">
        <v>76.09942638623329</v>
      </c>
      <c r="T35" s="128">
        <v>82.608695652173935</v>
      </c>
      <c r="U35" s="128">
        <v>89.432989690721612</v>
      </c>
      <c r="V35" s="128">
        <v>77.915632754342525</v>
      </c>
      <c r="W35" s="128">
        <v>80.661577608142466</v>
      </c>
      <c r="X35" s="128">
        <v>88.200589970501454</v>
      </c>
      <c r="Y35" s="128">
        <v>81.64705882352942</v>
      </c>
      <c r="Z35" s="128">
        <v>79.144385026737936</v>
      </c>
      <c r="AA35" s="128">
        <v>86.970684039087942</v>
      </c>
      <c r="AB35" s="132">
        <v>79.714285714285751</v>
      </c>
      <c r="AC35" s="132">
        <v>81.742738589211655</v>
      </c>
      <c r="AD35" s="132">
        <v>89.485981308411226</v>
      </c>
      <c r="AE35" s="132">
        <v>81.05515587529986</v>
      </c>
      <c r="AF35" s="128">
        <v>79.937304075235176</v>
      </c>
      <c r="AG35" s="126">
        <v>68.686868686868678</v>
      </c>
      <c r="AH35" s="126">
        <v>61.494252873563177</v>
      </c>
      <c r="AI35" s="133">
        <v>61.111111111111114</v>
      </c>
      <c r="AJ35" s="133">
        <v>68.652849740932609</v>
      </c>
      <c r="AK35" s="128">
        <v>59.900990099009938</v>
      </c>
      <c r="AL35" s="128">
        <v>64.720812182741184</v>
      </c>
      <c r="AM35" s="128">
        <v>65.373134328358219</v>
      </c>
      <c r="AN35" s="128">
        <v>62.529274004683899</v>
      </c>
      <c r="AO35" s="128">
        <v>66.666666666666671</v>
      </c>
      <c r="AP35" s="128">
        <v>70.226537216828461</v>
      </c>
      <c r="AQ35" s="128">
        <v>62.285714285714285</v>
      </c>
      <c r="AR35" s="128">
        <v>63.070539419087112</v>
      </c>
      <c r="AS35" s="128">
        <v>70.89201877934272</v>
      </c>
      <c r="AT35" s="128">
        <v>65.08313539192396</v>
      </c>
      <c r="AU35" s="128">
        <v>69.278996865203737</v>
      </c>
      <c r="AV35" s="128">
        <v>19.433198380566829</v>
      </c>
      <c r="AW35" s="128">
        <v>22.648752399232251</v>
      </c>
      <c r="AX35" s="132">
        <v>18.750000000000011</v>
      </c>
      <c r="AY35" s="132">
        <v>19.791666666666671</v>
      </c>
      <c r="AZ35" s="132">
        <v>21.859296482412063</v>
      </c>
      <c r="BA35" s="132">
        <v>23.514211886304899</v>
      </c>
      <c r="BB35" s="128">
        <v>21.913580246913565</v>
      </c>
      <c r="BC35" s="132">
        <v>24.407582938388614</v>
      </c>
      <c r="BD35" s="132">
        <v>28.415300546448073</v>
      </c>
      <c r="BE35" s="132">
        <v>11.475409836065577</v>
      </c>
      <c r="BF35" s="132">
        <v>20.23121387283237</v>
      </c>
      <c r="BG35" s="128">
        <v>23.305084745762716</v>
      </c>
      <c r="BH35" s="121">
        <v>17.703349282296674</v>
      </c>
      <c r="BI35" s="121">
        <v>17.191283292978216</v>
      </c>
      <c r="BJ35" s="121">
        <v>19.242902208201894</v>
      </c>
      <c r="BK35" s="121">
        <v>11.133603238866396</v>
      </c>
      <c r="BL35" s="128">
        <v>11.900191938579663</v>
      </c>
      <c r="BM35" s="121">
        <v>10.000000000000005</v>
      </c>
      <c r="BN35" s="114">
        <v>14.843749999999988</v>
      </c>
      <c r="BO35" s="114">
        <v>10.552763819095482</v>
      </c>
      <c r="BP35" s="114">
        <v>9.8191214470284258</v>
      </c>
      <c r="BQ35" s="128">
        <v>16.037735849056592</v>
      </c>
      <c r="BR35" s="121">
        <v>14.964370546318301</v>
      </c>
      <c r="BS35" s="121">
        <v>15.38461538461538</v>
      </c>
      <c r="BT35" s="121">
        <v>10.561056105610559</v>
      </c>
      <c r="BU35" s="128">
        <v>11.627906976744191</v>
      </c>
      <c r="BV35" s="121">
        <v>13.502109704641349</v>
      </c>
      <c r="BW35" s="121">
        <v>12.289156626506024</v>
      </c>
      <c r="BX35" s="121">
        <v>13.625304136253037</v>
      </c>
      <c r="BY35" s="128">
        <v>12.974683544303801</v>
      </c>
      <c r="BZ35" s="121">
        <v>71.457905544147835</v>
      </c>
      <c r="CA35" s="121">
        <v>75.722543352601164</v>
      </c>
      <c r="CB35" s="121">
        <v>78.260869565217391</v>
      </c>
      <c r="CC35" s="128">
        <v>68.134715025906715</v>
      </c>
      <c r="CD35" s="121">
        <v>71.960297766749321</v>
      </c>
      <c r="CE35" s="121">
        <v>78.974358974358964</v>
      </c>
      <c r="CF35" s="121">
        <v>72.238805970149286</v>
      </c>
      <c r="CG35" s="128">
        <v>76.923076923076962</v>
      </c>
      <c r="CH35" s="121">
        <v>69.189189189189179</v>
      </c>
      <c r="CI35" s="121">
        <v>72.638436482084629</v>
      </c>
      <c r="CJ35" s="121">
        <v>74.78510028653298</v>
      </c>
      <c r="CK35" s="121">
        <v>79.831932773109259</v>
      </c>
      <c r="CL35" s="121">
        <v>75.467289719626109</v>
      </c>
      <c r="CM35" s="121">
        <v>76.133651551312596</v>
      </c>
      <c r="CN35" s="121">
        <v>79.179810725552002</v>
      </c>
      <c r="CO35" s="121" t="s">
        <v>286</v>
      </c>
      <c r="CP35" s="128" t="s">
        <v>286</v>
      </c>
      <c r="CQ35" s="121" t="s">
        <v>286</v>
      </c>
      <c r="CR35" s="121">
        <v>57.402597402597387</v>
      </c>
      <c r="CS35" s="114">
        <v>33.58208955223877</v>
      </c>
      <c r="CT35" s="114">
        <v>34.271099744245532</v>
      </c>
      <c r="CU35" s="128">
        <v>61.492537313432862</v>
      </c>
      <c r="CV35" s="121">
        <v>40.326340326340301</v>
      </c>
      <c r="CW35" s="121">
        <v>30.270270270270274</v>
      </c>
      <c r="CX35" s="114">
        <v>60.13071895424838</v>
      </c>
      <c r="CY35" s="114">
        <v>41.091954022988517</v>
      </c>
      <c r="CZ35" s="128">
        <v>45.60669456066946</v>
      </c>
      <c r="DA35" s="121">
        <v>67.681498829039811</v>
      </c>
      <c r="DB35" s="121">
        <v>43.675417661097825</v>
      </c>
      <c r="DC35" s="114">
        <v>47.318611987381729</v>
      </c>
      <c r="DD35" s="114">
        <v>60.698689956331883</v>
      </c>
      <c r="DE35" s="128">
        <v>46.600000000000037</v>
      </c>
      <c r="DF35" s="121">
        <v>49.689440993788807</v>
      </c>
      <c r="DG35" s="121">
        <v>63.978494623655926</v>
      </c>
      <c r="DH35" s="114">
        <v>52.417302798982178</v>
      </c>
      <c r="DI35" s="114">
        <v>38.684210526315802</v>
      </c>
      <c r="DJ35" s="128">
        <v>62.695924764890265</v>
      </c>
      <c r="DK35" s="121">
        <v>51.699029126213631</v>
      </c>
      <c r="DL35" s="121">
        <v>41.758241758241773</v>
      </c>
      <c r="DM35" s="121">
        <v>56.949152542372907</v>
      </c>
      <c r="DN35" s="121">
        <v>51.038575667655785</v>
      </c>
      <c r="DO35" s="128">
        <v>53.191489361702153</v>
      </c>
      <c r="DP35" s="121">
        <v>61.904761904761905</v>
      </c>
      <c r="DQ35" s="121">
        <v>58.838383838383862</v>
      </c>
      <c r="DR35" s="121">
        <v>51.118210862619804</v>
      </c>
      <c r="DS35" s="121" t="s">
        <v>286</v>
      </c>
      <c r="DT35" s="128" t="s">
        <v>286</v>
      </c>
      <c r="DU35" s="131" t="s">
        <v>286</v>
      </c>
      <c r="DV35" s="131">
        <v>51.443569553805773</v>
      </c>
      <c r="DW35" s="114">
        <v>29.219143576826184</v>
      </c>
      <c r="DX35" s="131">
        <v>23.136246786632395</v>
      </c>
      <c r="DY35" s="128">
        <v>48.606811145510804</v>
      </c>
      <c r="DZ35" s="128">
        <v>32.142857142857117</v>
      </c>
      <c r="EA35" s="128">
        <v>27.222222222222225</v>
      </c>
      <c r="EB35" s="128">
        <v>51.298701298701296</v>
      </c>
      <c r="EC35" s="128">
        <v>41.592920353982294</v>
      </c>
      <c r="ED35" s="128">
        <v>37.552742616033747</v>
      </c>
      <c r="EE35" s="128">
        <v>59.661835748792264</v>
      </c>
      <c r="EF35" s="128">
        <v>44.581280788177352</v>
      </c>
      <c r="EG35" s="128">
        <v>40.694006309148271</v>
      </c>
      <c r="EH35" s="128" t="s">
        <v>286</v>
      </c>
      <c r="EI35" s="128" t="s">
        <v>286</v>
      </c>
      <c r="EJ35" s="128" t="s">
        <v>286</v>
      </c>
      <c r="EK35" s="128">
        <v>91.688311688311757</v>
      </c>
      <c r="EL35" s="121">
        <v>86.567164179104438</v>
      </c>
      <c r="EM35" s="121">
        <v>81.748071979434528</v>
      </c>
      <c r="EN35" s="121">
        <v>92.192192192192195</v>
      </c>
      <c r="EO35" s="121">
        <v>85.106382978723417</v>
      </c>
      <c r="EP35" s="128">
        <v>78.571428571428569</v>
      </c>
      <c r="EQ35" s="121">
        <v>94.462540716612395</v>
      </c>
      <c r="ER35" s="121">
        <v>82.758620689655103</v>
      </c>
      <c r="ES35" s="121">
        <v>89.075630252100865</v>
      </c>
      <c r="ET35" s="121">
        <v>94.379391100702506</v>
      </c>
      <c r="EU35" s="128">
        <v>89.182692307692335</v>
      </c>
      <c r="EV35" s="121">
        <v>87.936507936507979</v>
      </c>
      <c r="EW35" s="121">
        <v>87.295081967213093</v>
      </c>
      <c r="EX35" s="121">
        <v>70.441458733205423</v>
      </c>
      <c r="EY35" s="121">
        <v>65.838509316770185</v>
      </c>
      <c r="EZ35" s="128">
        <v>91.122715404699733</v>
      </c>
      <c r="FA35" s="121">
        <v>79.104477611940382</v>
      </c>
      <c r="FB35" s="121">
        <v>75.641025641025692</v>
      </c>
      <c r="FC35" s="121">
        <v>92.215568862275433</v>
      </c>
      <c r="FD35" s="121">
        <v>80.562060889929782</v>
      </c>
      <c r="FE35" s="128">
        <v>67.582417582417619</v>
      </c>
      <c r="FF35" s="121">
        <v>91.830065359477103</v>
      </c>
      <c r="FG35" s="121">
        <v>81.739130434782609</v>
      </c>
      <c r="FH35" s="121">
        <v>83.122362869198355</v>
      </c>
      <c r="FI35" s="121">
        <v>92.362768496420088</v>
      </c>
      <c r="FJ35" s="128">
        <v>82.885085574572145</v>
      </c>
      <c r="FK35" s="121">
        <v>81.269841269841336</v>
      </c>
      <c r="FL35" s="121" t="s">
        <v>286</v>
      </c>
      <c r="FM35" s="121">
        <v>32.931726907630519</v>
      </c>
      <c r="FN35" s="121">
        <v>72.54901960784315</v>
      </c>
      <c r="FO35" s="128" t="s">
        <v>286</v>
      </c>
      <c r="FP35" s="121">
        <v>22.580645161290327</v>
      </c>
      <c r="FQ35" s="121">
        <v>60.962566844919749</v>
      </c>
      <c r="FR35" s="121" t="s">
        <v>286</v>
      </c>
      <c r="FS35" s="121">
        <v>23.136246786632384</v>
      </c>
      <c r="FT35" s="128">
        <v>58.720930232558132</v>
      </c>
      <c r="FU35" s="121" t="s">
        <v>286</v>
      </c>
      <c r="FV35" s="121">
        <v>26.01880877742947</v>
      </c>
      <c r="FW35" s="121">
        <v>55.217391304347835</v>
      </c>
      <c r="FX35" s="121" t="s">
        <v>286</v>
      </c>
      <c r="FY35" s="128">
        <v>27.513227513227505</v>
      </c>
      <c r="FZ35" s="121">
        <v>55.483870967741915</v>
      </c>
      <c r="GA35" s="121" t="s">
        <v>286</v>
      </c>
      <c r="GB35" s="121">
        <v>48.148148148148159</v>
      </c>
      <c r="GC35" s="121">
        <v>52.293577981651353</v>
      </c>
      <c r="GD35" s="128" t="s">
        <v>286</v>
      </c>
      <c r="GE35" s="121">
        <v>50</v>
      </c>
      <c r="GF35" s="121">
        <v>59.4713656387665</v>
      </c>
      <c r="GG35" s="121" t="s">
        <v>286</v>
      </c>
      <c r="GH35" s="121">
        <v>40.229885057471265</v>
      </c>
      <c r="GI35" s="128">
        <v>52.000000000000028</v>
      </c>
      <c r="GJ35" s="121" t="s">
        <v>286</v>
      </c>
      <c r="GK35" s="121">
        <v>45.679012345678998</v>
      </c>
      <c r="GL35" s="121">
        <v>49.206349206349216</v>
      </c>
      <c r="GM35" s="130" t="s">
        <v>286</v>
      </c>
      <c r="GN35" s="128">
        <v>42.718446601941757</v>
      </c>
      <c r="GO35" s="121">
        <v>58.235294117647065</v>
      </c>
      <c r="GP35" s="121" t="s">
        <v>286</v>
      </c>
      <c r="GQ35" s="121">
        <v>44.720496894409948</v>
      </c>
      <c r="GR35" s="121">
        <v>61.81818181818182</v>
      </c>
      <c r="GS35" s="128" t="s">
        <v>286</v>
      </c>
      <c r="GT35" s="121">
        <v>56.626506024096386</v>
      </c>
      <c r="GU35" s="121">
        <v>69.298245614035068</v>
      </c>
      <c r="GV35" s="121" t="s">
        <v>286</v>
      </c>
      <c r="GW35" s="121">
        <v>40.22988505747125</v>
      </c>
      <c r="GX35" s="128">
        <v>60.000000000000014</v>
      </c>
      <c r="GY35" s="128" t="s">
        <v>286</v>
      </c>
      <c r="GZ35" s="128">
        <v>50.632911392405084</v>
      </c>
      <c r="HA35" s="128">
        <v>64.754098360655732</v>
      </c>
      <c r="HB35" s="128" t="s">
        <v>286</v>
      </c>
      <c r="HC35" s="128">
        <v>53.846153846153861</v>
      </c>
      <c r="HD35" s="128">
        <v>67.647058823529449</v>
      </c>
      <c r="HE35" s="128" t="s">
        <v>286</v>
      </c>
      <c r="HF35" s="128">
        <v>40.251572327044045</v>
      </c>
      <c r="HG35" s="128">
        <v>50</v>
      </c>
      <c r="HH35" s="128" t="s">
        <v>286</v>
      </c>
      <c r="HI35" s="128">
        <v>36.585365853658544</v>
      </c>
      <c r="HJ35" s="128">
        <v>61.395348837209298</v>
      </c>
      <c r="HK35" s="128" t="s">
        <v>286</v>
      </c>
      <c r="HL35" s="121">
        <v>33.734939759036152</v>
      </c>
      <c r="HM35" s="121">
        <v>59.793814432989691</v>
      </c>
      <c r="HN35" s="121" t="s">
        <v>286</v>
      </c>
      <c r="HO35" s="121">
        <v>32.432432432432435</v>
      </c>
      <c r="HP35" s="128">
        <v>59.999999999999986</v>
      </c>
      <c r="HQ35" s="121" t="s">
        <v>286</v>
      </c>
      <c r="HR35" s="121">
        <v>43.877551020408163</v>
      </c>
      <c r="HS35" s="121">
        <v>64.285714285714235</v>
      </c>
      <c r="HT35" s="129" t="s">
        <v>286</v>
      </c>
      <c r="HU35" s="128">
        <v>54.658385093167681</v>
      </c>
      <c r="HV35" s="114">
        <v>23.63636363636364</v>
      </c>
      <c r="HW35" s="114" t="s">
        <v>286</v>
      </c>
      <c r="HX35" s="114">
        <v>56.626506024096386</v>
      </c>
      <c r="HY35" s="114">
        <v>35.321100917431195</v>
      </c>
      <c r="HZ35" s="114" t="s">
        <v>286</v>
      </c>
      <c r="IA35" s="114">
        <v>54.216867469879517</v>
      </c>
      <c r="IB35" s="114">
        <v>42.857142857142847</v>
      </c>
      <c r="IC35" s="114" t="s">
        <v>286</v>
      </c>
      <c r="ID35" s="114">
        <v>47.435897435897424</v>
      </c>
      <c r="IE35" s="114">
        <v>50.000000000000014</v>
      </c>
      <c r="IF35" s="114" t="s">
        <v>286</v>
      </c>
      <c r="IG35" s="114">
        <v>61.224489795918373</v>
      </c>
      <c r="IH35" s="114">
        <v>39.520958083832348</v>
      </c>
      <c r="II35" s="114" t="s">
        <v>286</v>
      </c>
      <c r="IJ35" s="114">
        <v>63.975155279503113</v>
      </c>
      <c r="IK35" s="114">
        <v>36.936936936936938</v>
      </c>
      <c r="IL35" s="114" t="s">
        <v>286</v>
      </c>
      <c r="IM35" s="114">
        <v>67.499999999999986</v>
      </c>
      <c r="IN35" s="114">
        <v>50.446428571428591</v>
      </c>
      <c r="IO35" s="114" t="s">
        <v>286</v>
      </c>
      <c r="IP35" s="114">
        <v>61.445783132530117</v>
      </c>
      <c r="IQ35" s="114">
        <v>57.575757575757592</v>
      </c>
      <c r="IR35" s="114" t="s">
        <v>286</v>
      </c>
      <c r="IS35" s="114">
        <v>60.256410256410248</v>
      </c>
      <c r="IT35" s="114">
        <v>63.114754098360649</v>
      </c>
      <c r="IU35" s="114" t="s">
        <v>286</v>
      </c>
      <c r="IV35" s="114">
        <v>74.747474747474769</v>
      </c>
      <c r="IW35" s="114">
        <v>52.380952380952387</v>
      </c>
      <c r="IX35" s="150" t="s">
        <v>1670</v>
      </c>
      <c r="IY35" s="150" t="s">
        <v>1670</v>
      </c>
      <c r="IZ35" s="150" t="s">
        <v>1669</v>
      </c>
      <c r="JA35" s="150" t="s">
        <v>1668</v>
      </c>
      <c r="JB35" s="150" t="s">
        <v>1667</v>
      </c>
      <c r="JC35" s="114" t="s">
        <v>286</v>
      </c>
      <c r="JD35" s="114" t="s">
        <v>286</v>
      </c>
      <c r="JE35" s="114" t="s">
        <v>286</v>
      </c>
      <c r="JF35" s="114" t="str">
        <f t="shared" ref="JF35:JO44" si="42">"--"</f>
        <v>--</v>
      </c>
      <c r="JG35" s="114" t="str">
        <f t="shared" si="42"/>
        <v>--</v>
      </c>
      <c r="JH35" s="114" t="str">
        <f t="shared" si="42"/>
        <v>--</v>
      </c>
      <c r="JI35" s="114" t="str">
        <f t="shared" si="42"/>
        <v>--</v>
      </c>
      <c r="JJ35" s="114" t="str">
        <f t="shared" si="42"/>
        <v>--</v>
      </c>
      <c r="JK35" s="114" t="str">
        <f t="shared" si="42"/>
        <v>--</v>
      </c>
      <c r="JL35" s="114" t="str">
        <f t="shared" si="42"/>
        <v>--</v>
      </c>
      <c r="JM35" s="114" t="str">
        <f t="shared" si="42"/>
        <v>--</v>
      </c>
      <c r="JN35" s="114" t="str">
        <f t="shared" si="42"/>
        <v>--</v>
      </c>
      <c r="JO35" s="114" t="str">
        <f t="shared" si="42"/>
        <v>--</v>
      </c>
      <c r="JP35" s="114" t="str">
        <f t="shared" ref="JP35:JY44" si="43">"--"</f>
        <v>--</v>
      </c>
      <c r="JQ35" s="114" t="str">
        <f t="shared" si="43"/>
        <v>--</v>
      </c>
      <c r="JR35" s="114" t="str">
        <f t="shared" si="43"/>
        <v>--</v>
      </c>
      <c r="JS35" s="114" t="str">
        <f t="shared" si="43"/>
        <v>--</v>
      </c>
      <c r="JT35" s="114" t="str">
        <f t="shared" si="43"/>
        <v>--</v>
      </c>
      <c r="JU35" s="114" t="str">
        <f t="shared" si="43"/>
        <v>--</v>
      </c>
      <c r="JV35" s="114" t="str">
        <f t="shared" si="43"/>
        <v>--</v>
      </c>
      <c r="JW35" s="114" t="str">
        <f t="shared" si="43"/>
        <v>--</v>
      </c>
      <c r="JX35" s="114" t="str">
        <f t="shared" si="43"/>
        <v>--</v>
      </c>
      <c r="JY35" s="114" t="str">
        <f t="shared" si="43"/>
        <v>--</v>
      </c>
      <c r="JZ35" s="114" t="str">
        <f t="shared" ref="JZ35:KI44" si="44">"--"</f>
        <v>--</v>
      </c>
      <c r="KA35" s="114" t="str">
        <f t="shared" si="44"/>
        <v>--</v>
      </c>
      <c r="KB35" s="114" t="str">
        <f t="shared" si="44"/>
        <v>--</v>
      </c>
      <c r="KC35" s="114" t="str">
        <f t="shared" si="44"/>
        <v>--</v>
      </c>
      <c r="KD35" s="114" t="str">
        <f t="shared" si="44"/>
        <v>--</v>
      </c>
      <c r="KE35" s="114" t="str">
        <f t="shared" si="44"/>
        <v>--</v>
      </c>
      <c r="KF35" s="114" t="str">
        <f t="shared" si="44"/>
        <v>--</v>
      </c>
      <c r="KG35" s="114" t="str">
        <f t="shared" si="44"/>
        <v>--</v>
      </c>
      <c r="KH35" s="114" t="str">
        <f t="shared" si="44"/>
        <v>--</v>
      </c>
      <c r="KI35" s="114" t="str">
        <f t="shared" si="44"/>
        <v>--</v>
      </c>
      <c r="KJ35" s="114" t="str">
        <f t="shared" ref="KJ35:KO44" si="45">"--"</f>
        <v>--</v>
      </c>
      <c r="KK35" s="114" t="str">
        <f t="shared" si="45"/>
        <v>--</v>
      </c>
      <c r="KL35" s="114" t="str">
        <f t="shared" si="45"/>
        <v>--</v>
      </c>
      <c r="KM35" s="114" t="str">
        <f t="shared" si="45"/>
        <v>--</v>
      </c>
      <c r="KN35" s="114" t="str">
        <f t="shared" si="45"/>
        <v>--</v>
      </c>
      <c r="KO35" s="114" t="str">
        <f t="shared" si="45"/>
        <v>--</v>
      </c>
      <c r="KP35" s="150" t="s">
        <v>1670</v>
      </c>
      <c r="KQ35" s="150" t="s">
        <v>1670</v>
      </c>
      <c r="KR35" s="150" t="s">
        <v>1669</v>
      </c>
      <c r="KS35" s="150" t="s">
        <v>1668</v>
      </c>
      <c r="KT35" s="150" t="s">
        <v>1667</v>
      </c>
      <c r="KU35" s="114" t="str">
        <f t="shared" si="36"/>
        <v>--</v>
      </c>
      <c r="KV35" s="114" t="str">
        <f t="shared" si="36"/>
        <v>--</v>
      </c>
      <c r="KW35" s="114" t="str">
        <f t="shared" si="36"/>
        <v>--</v>
      </c>
      <c r="KX35" s="114" t="str">
        <f t="shared" si="36"/>
        <v>--</v>
      </c>
      <c r="KY35" s="114" t="str">
        <f t="shared" si="36"/>
        <v>--</v>
      </c>
      <c r="KZ35" s="114" t="str">
        <f t="shared" ref="KZ35:LD44" si="46">"--"</f>
        <v>--</v>
      </c>
      <c r="LA35" s="114" t="str">
        <f t="shared" si="46"/>
        <v>--</v>
      </c>
      <c r="LB35" s="114" t="str">
        <f t="shared" si="46"/>
        <v>--</v>
      </c>
      <c r="LC35" s="114" t="str">
        <f t="shared" si="46"/>
        <v>--</v>
      </c>
      <c r="LD35" s="114" t="str">
        <f t="shared" si="46"/>
        <v>--</v>
      </c>
      <c r="LE35" s="219">
        <v>82.885085574572102</v>
      </c>
      <c r="LF35" s="219">
        <v>78.301886792452905</v>
      </c>
      <c r="LG35" s="219">
        <v>79.4326241134752</v>
      </c>
      <c r="LH35" s="219">
        <v>85.205479452054902</v>
      </c>
      <c r="LI35" s="219">
        <v>82.367149758454204</v>
      </c>
      <c r="LJ35" s="219">
        <v>80.419580419580498</v>
      </c>
      <c r="LK35" s="219">
        <v>71.568627450980401</v>
      </c>
      <c r="LL35" s="219">
        <v>64.302600472813296</v>
      </c>
      <c r="LM35" s="219">
        <v>67.375886524822704</v>
      </c>
      <c r="LN35" s="219">
        <v>72.802197802197895</v>
      </c>
      <c r="LO35" s="219">
        <v>68.840579710145093</v>
      </c>
      <c r="LP35" s="219">
        <v>66.6666666666666</v>
      </c>
      <c r="LQ35" s="219">
        <v>80.150753768844098</v>
      </c>
      <c r="LR35" s="219">
        <v>74.396135265700394</v>
      </c>
      <c r="LS35" s="219">
        <v>76.6423357664234</v>
      </c>
      <c r="LT35" s="219">
        <v>74.931129476584104</v>
      </c>
      <c r="LU35" s="219">
        <v>75.5555555555556</v>
      </c>
      <c r="LV35" s="219">
        <v>76.811594202898505</v>
      </c>
      <c r="LW35" s="219">
        <v>40.8521303258145</v>
      </c>
      <c r="LX35" s="219">
        <v>36.231884057971001</v>
      </c>
      <c r="LY35" s="219">
        <v>36.630036630036599</v>
      </c>
      <c r="LZ35" s="219">
        <v>41.046831955922897</v>
      </c>
      <c r="MA35" s="219">
        <v>37.8712871287129</v>
      </c>
      <c r="MB35" s="219">
        <v>43.478260869565197</v>
      </c>
      <c r="MC35" s="219">
        <v>86.783042394014998</v>
      </c>
      <c r="MD35" s="219">
        <v>85.5421686746988</v>
      </c>
      <c r="ME35" s="219">
        <v>80.291970802919806</v>
      </c>
      <c r="MF35" s="219">
        <v>81.267217630854006</v>
      </c>
      <c r="MG35" s="219">
        <v>78.571428571428598</v>
      </c>
      <c r="MH35" s="219">
        <v>80.072463768115995</v>
      </c>
      <c r="MI35" s="219">
        <v>73.067331670822995</v>
      </c>
      <c r="MJ35" s="219">
        <v>66.506024096385602</v>
      </c>
      <c r="MK35" s="219">
        <v>65.328467153284606</v>
      </c>
      <c r="ML35" s="219">
        <v>73.756906077348106</v>
      </c>
      <c r="MM35" s="219">
        <v>69.9507389162561</v>
      </c>
      <c r="MN35" s="219">
        <v>66.6666666666667</v>
      </c>
      <c r="MO35" s="128" t="str">
        <f t="shared" si="5"/>
        <v>--</v>
      </c>
      <c r="MP35" s="219">
        <v>25.495049504950501</v>
      </c>
      <c r="MQ35" s="219">
        <v>49.626865671641802</v>
      </c>
      <c r="MR35" s="128" t="str">
        <f t="shared" si="6"/>
        <v>--</v>
      </c>
      <c r="MS35" s="219">
        <v>24.3386243386243</v>
      </c>
      <c r="MT35" s="219">
        <v>52.2556390977443</v>
      </c>
      <c r="MU35" s="128" t="str">
        <f t="shared" si="7"/>
        <v>--</v>
      </c>
      <c r="MV35" s="219">
        <v>36.633663366336599</v>
      </c>
      <c r="MW35" s="219">
        <v>47.368421052631597</v>
      </c>
      <c r="MX35" s="128" t="str">
        <f t="shared" si="8"/>
        <v>--</v>
      </c>
      <c r="MY35" s="219">
        <v>38.8888888888889</v>
      </c>
      <c r="MZ35" s="219">
        <v>51.470588235294102</v>
      </c>
      <c r="NA35" s="128" t="str">
        <f t="shared" si="9"/>
        <v>--</v>
      </c>
      <c r="NB35" s="219">
        <v>49.019607843137202</v>
      </c>
      <c r="NC35" s="219">
        <v>57.142857142857203</v>
      </c>
      <c r="ND35" s="128" t="str">
        <f t="shared" si="10"/>
        <v>--</v>
      </c>
      <c r="NE35" s="219">
        <v>50</v>
      </c>
      <c r="NF35" s="219">
        <v>57.352941176470601</v>
      </c>
      <c r="NG35" s="128" t="str">
        <f t="shared" si="11"/>
        <v>--</v>
      </c>
      <c r="NH35" s="219">
        <v>52</v>
      </c>
      <c r="NI35" s="219">
        <v>50.7575757575758</v>
      </c>
      <c r="NJ35" s="128" t="str">
        <f t="shared" si="12"/>
        <v>--</v>
      </c>
      <c r="NK35" s="219">
        <v>53.932584269662897</v>
      </c>
      <c r="NL35" s="219">
        <v>50</v>
      </c>
      <c r="NM35" s="220">
        <v>92.097264437690001</v>
      </c>
      <c r="NN35" s="220">
        <v>88.571428571428498</v>
      </c>
      <c r="NO35" s="220">
        <v>71.036585365853696</v>
      </c>
      <c r="NP35" s="220">
        <v>68.9156626506024</v>
      </c>
      <c r="NQ35" s="220">
        <v>82.580645161290406</v>
      </c>
      <c r="NR35" s="220">
        <v>74.695863746958594</v>
      </c>
      <c r="NS35" s="220">
        <v>70.096463022508004</v>
      </c>
      <c r="NT35" s="220">
        <v>65.609756097561004</v>
      </c>
      <c r="NU35" s="220">
        <v>91.639871382636699</v>
      </c>
      <c r="NV35" s="220">
        <v>88.564476885644794</v>
      </c>
      <c r="NW35" s="220">
        <v>90.064102564102598</v>
      </c>
      <c r="NX35" s="220">
        <v>81.707317073170699</v>
      </c>
      <c r="NY35" s="128" t="str">
        <f t="shared" ref="NY35:OF44" si="47">"--"</f>
        <v>--</v>
      </c>
      <c r="NZ35" s="128" t="str">
        <f t="shared" si="47"/>
        <v>--</v>
      </c>
      <c r="OA35" s="128" t="str">
        <f t="shared" si="47"/>
        <v>--</v>
      </c>
      <c r="OB35" s="128" t="str">
        <f t="shared" si="47"/>
        <v>--</v>
      </c>
      <c r="OC35" s="128" t="str">
        <f t="shared" si="47"/>
        <v>--</v>
      </c>
      <c r="OD35" s="128" t="str">
        <f t="shared" si="47"/>
        <v>--</v>
      </c>
      <c r="OE35" s="128" t="str">
        <f t="shared" si="47"/>
        <v>--</v>
      </c>
      <c r="OF35" s="128" t="str">
        <f t="shared" si="47"/>
        <v>--</v>
      </c>
      <c r="OG35" s="222">
        <v>50.162866449511398</v>
      </c>
      <c r="OH35" s="222">
        <v>40.954773869346702</v>
      </c>
      <c r="OI35" s="222">
        <v>31.0843373493976</v>
      </c>
      <c r="OJ35" s="222">
        <v>35.036496350364999</v>
      </c>
      <c r="OK35" s="222">
        <v>48.894348894348902</v>
      </c>
      <c r="OL35" s="222">
        <v>38.5041551246537</v>
      </c>
      <c r="OM35" s="222">
        <v>35.483870967742</v>
      </c>
      <c r="ON35" s="222">
        <v>32.846715328467099</v>
      </c>
      <c r="OO35" s="114" t="s">
        <v>1670</v>
      </c>
      <c r="OP35" s="114" t="s">
        <v>1670</v>
      </c>
      <c r="OQ35" s="300">
        <v>79.746835443037952</v>
      </c>
      <c r="OR35" s="300">
        <v>66.831683168316786</v>
      </c>
      <c r="OS35" s="300">
        <v>64.26858513189444</v>
      </c>
      <c r="OT35" s="300">
        <v>68.000000000000014</v>
      </c>
      <c r="OU35" s="300">
        <v>79.468599033816403</v>
      </c>
      <c r="OV35" s="300">
        <v>68.595041322313975</v>
      </c>
      <c r="OW35" s="300">
        <v>66.91176470588232</v>
      </c>
      <c r="OX35" s="300">
        <v>73.381294964028811</v>
      </c>
      <c r="OZ35" s="380">
        <v>75.59055118110237</v>
      </c>
      <c r="PA35" s="381">
        <v>70.731707317073159</v>
      </c>
      <c r="PB35" s="381">
        <v>69.132653061224502</v>
      </c>
      <c r="PC35" s="381">
        <v>70.610687022900834</v>
      </c>
      <c r="PD35" s="380">
        <v>71.693121693121753</v>
      </c>
      <c r="PE35" s="381">
        <v>36.829268292682912</v>
      </c>
      <c r="PF35" s="381">
        <v>33.928571428571423</v>
      </c>
      <c r="PG35" s="381">
        <v>44.061302681992316</v>
      </c>
      <c r="PH35" s="380">
        <v>53.743315508021347</v>
      </c>
      <c r="PI35" s="381">
        <v>37.009803921568647</v>
      </c>
      <c r="PJ35" s="381">
        <v>28.571428571428569</v>
      </c>
      <c r="PK35" s="381">
        <v>29.770992366412209</v>
      </c>
      <c r="PL35" s="380">
        <v>89.999999999999943</v>
      </c>
      <c r="PM35" s="381">
        <v>77.506112469437653</v>
      </c>
      <c r="PN35" s="381">
        <v>76.726342710997486</v>
      </c>
      <c r="PO35" s="381">
        <v>76.33587786259541</v>
      </c>
      <c r="PP35" s="380">
        <v>84.776902887139059</v>
      </c>
      <c r="PQ35" s="381">
        <v>67.804878048780424</v>
      </c>
      <c r="PR35" s="381">
        <v>61.832061068702281</v>
      </c>
      <c r="PS35" s="381">
        <v>58.778625954198482</v>
      </c>
      <c r="PT35" s="378" t="str">
        <f t="shared" si="28"/>
        <v>--</v>
      </c>
      <c r="PU35" s="378" t="str">
        <f t="shared" si="28"/>
        <v>--</v>
      </c>
      <c r="PV35" s="381">
        <v>17.060367454068253</v>
      </c>
      <c r="PW35" s="381">
        <v>49.180327868852451</v>
      </c>
      <c r="PX35" s="378" t="str">
        <f t="shared" si="15"/>
        <v>--</v>
      </c>
      <c r="PY35" s="378" t="str">
        <f t="shared" si="15"/>
        <v>--</v>
      </c>
      <c r="PZ35" s="381">
        <v>51.612903225806448</v>
      </c>
      <c r="QA35" s="381">
        <v>62.184873949579867</v>
      </c>
      <c r="QB35" s="378" t="str">
        <f t="shared" si="16"/>
        <v>--</v>
      </c>
      <c r="QC35" s="378" t="str">
        <f t="shared" si="16"/>
        <v>--</v>
      </c>
      <c r="QD35" s="381">
        <v>61.290322580645167</v>
      </c>
      <c r="QE35" s="381">
        <v>72.268907563025209</v>
      </c>
      <c r="QF35" s="378" t="str">
        <f t="shared" si="29"/>
        <v>--</v>
      </c>
      <c r="QG35" s="378" t="str">
        <f t="shared" si="29"/>
        <v>--</v>
      </c>
      <c r="QH35" s="381">
        <v>66.666666666666643</v>
      </c>
      <c r="QI35" s="381">
        <v>59.999999999999993</v>
      </c>
      <c r="QJ35" s="161" t="s">
        <v>1667</v>
      </c>
    </row>
    <row r="36" spans="1:452" ht="21" customHeight="1" x14ac:dyDescent="0.25">
      <c r="A36" s="114">
        <v>32</v>
      </c>
      <c r="B36" s="93" t="s">
        <v>32</v>
      </c>
      <c r="C36" s="126">
        <v>31.250000000000004</v>
      </c>
      <c r="D36" s="126">
        <v>24.812030075187977</v>
      </c>
      <c r="E36" s="126">
        <v>28.571428571428573</v>
      </c>
      <c r="F36" s="126">
        <v>31.782945736434115</v>
      </c>
      <c r="G36" s="126">
        <v>28.676470588235311</v>
      </c>
      <c r="H36" s="126">
        <v>21.348314606741571</v>
      </c>
      <c r="I36" s="126">
        <v>44.444444444444457</v>
      </c>
      <c r="J36" s="126">
        <v>28.682170542635667</v>
      </c>
      <c r="K36" s="126">
        <v>27.083333333333332</v>
      </c>
      <c r="L36" s="126">
        <v>33.333333333333314</v>
      </c>
      <c r="M36" s="128">
        <v>32.999999999999986</v>
      </c>
      <c r="N36" s="128">
        <v>35.897435897435884</v>
      </c>
      <c r="O36" s="128">
        <v>47.272727272727266</v>
      </c>
      <c r="P36" s="128">
        <v>58.58585858585861</v>
      </c>
      <c r="Q36" s="128">
        <v>49.462365591397848</v>
      </c>
      <c r="R36" s="128">
        <v>90.909090909090907</v>
      </c>
      <c r="S36" s="128">
        <v>82.962962962962962</v>
      </c>
      <c r="T36" s="128">
        <v>79.245283018867923</v>
      </c>
      <c r="U36" s="128">
        <v>90.697674418604663</v>
      </c>
      <c r="V36" s="128">
        <v>84.172661870503603</v>
      </c>
      <c r="W36" s="128">
        <v>83.505154639175259</v>
      </c>
      <c r="X36" s="128">
        <v>85.981308411214982</v>
      </c>
      <c r="Y36" s="128">
        <v>83.969465648854992</v>
      </c>
      <c r="Z36" s="128">
        <v>83.495145631067999</v>
      </c>
      <c r="AA36" s="128">
        <v>92.222222222222257</v>
      </c>
      <c r="AB36" s="132">
        <v>80.000000000000043</v>
      </c>
      <c r="AC36" s="132">
        <v>88.750000000000014</v>
      </c>
      <c r="AD36" s="132">
        <v>88.888888888888914</v>
      </c>
      <c r="AE36" s="132">
        <v>80.412371134020603</v>
      </c>
      <c r="AF36" s="128">
        <v>85.263157894736835</v>
      </c>
      <c r="AG36" s="126">
        <v>78.124999999999986</v>
      </c>
      <c r="AH36" s="126">
        <v>62.222222222222214</v>
      </c>
      <c r="AI36" s="133">
        <v>54.716981132075453</v>
      </c>
      <c r="AJ36" s="133">
        <v>73.846153846153868</v>
      </c>
      <c r="AK36" s="128">
        <v>65.000000000000071</v>
      </c>
      <c r="AL36" s="128">
        <v>61.85567010309277</v>
      </c>
      <c r="AM36" s="128">
        <v>71.028037383177548</v>
      </c>
      <c r="AN36" s="128">
        <v>69.465648854961827</v>
      </c>
      <c r="AO36" s="128">
        <v>69.607843137254946</v>
      </c>
      <c r="AP36" s="128">
        <v>78.651685393258447</v>
      </c>
      <c r="AQ36" s="128">
        <v>62.376237623762385</v>
      </c>
      <c r="AR36" s="128">
        <v>77.499999999999986</v>
      </c>
      <c r="AS36" s="128">
        <v>56.363636363636367</v>
      </c>
      <c r="AT36" s="128">
        <v>73.958333333333343</v>
      </c>
      <c r="AU36" s="128">
        <v>76.041666666666657</v>
      </c>
      <c r="AV36" s="128">
        <v>3.125</v>
      </c>
      <c r="AW36" s="128">
        <v>9.0225563909774475</v>
      </c>
      <c r="AX36" s="132">
        <v>14.15094339622642</v>
      </c>
      <c r="AY36" s="132">
        <v>14.84375</v>
      </c>
      <c r="AZ36" s="132">
        <v>15.107913669064757</v>
      </c>
      <c r="BA36" s="132">
        <v>8.247422680412372</v>
      </c>
      <c r="BB36" s="128">
        <v>13.888888888888886</v>
      </c>
      <c r="BC36" s="132">
        <v>17.599999999999998</v>
      </c>
      <c r="BD36" s="132">
        <v>12.745098039215693</v>
      </c>
      <c r="BE36" s="132">
        <v>12.500000000000004</v>
      </c>
      <c r="BF36" s="132">
        <v>17.999999999999996</v>
      </c>
      <c r="BG36" s="128">
        <v>8.7499999999999964</v>
      </c>
      <c r="BH36" s="121">
        <v>12.244897959183673</v>
      </c>
      <c r="BI36" s="121">
        <v>15.999999999999998</v>
      </c>
      <c r="BJ36" s="121">
        <v>18.94736842105263</v>
      </c>
      <c r="BK36" s="121">
        <v>9.375</v>
      </c>
      <c r="BL36" s="128">
        <v>4.5112781954887238</v>
      </c>
      <c r="BM36" s="121">
        <v>8.4905660377358547</v>
      </c>
      <c r="BN36" s="114">
        <v>10.156250000000004</v>
      </c>
      <c r="BO36" s="114">
        <v>9.3525179856115113</v>
      </c>
      <c r="BP36" s="114">
        <v>5.1546391752577314</v>
      </c>
      <c r="BQ36" s="128">
        <v>11.538461538461538</v>
      </c>
      <c r="BR36" s="121">
        <v>12.800000000000006</v>
      </c>
      <c r="BS36" s="121">
        <v>12.871287128712879</v>
      </c>
      <c r="BT36" s="121">
        <v>9.302325581395344</v>
      </c>
      <c r="BU36" s="128">
        <v>10.999999999999998</v>
      </c>
      <c r="BV36" s="121">
        <v>5.0632911392405049</v>
      </c>
      <c r="BW36" s="121">
        <v>8.3333333333333339</v>
      </c>
      <c r="BX36" s="121">
        <v>8.0808080808080778</v>
      </c>
      <c r="BY36" s="128">
        <v>13.684210526315796</v>
      </c>
      <c r="BZ36" s="121">
        <v>78.124999999999986</v>
      </c>
      <c r="CA36" s="121">
        <v>75.572519083969468</v>
      </c>
      <c r="CB36" s="121">
        <v>70.754716981132049</v>
      </c>
      <c r="CC36" s="128">
        <v>65.891472868217079</v>
      </c>
      <c r="CD36" s="121">
        <v>63.571428571428577</v>
      </c>
      <c r="CE36" s="121">
        <v>73.195876288659804</v>
      </c>
      <c r="CF36" s="121">
        <v>69.158878504672941</v>
      </c>
      <c r="CG36" s="128">
        <v>64.843750000000028</v>
      </c>
      <c r="CH36" s="121">
        <v>73.26732673267324</v>
      </c>
      <c r="CI36" s="121">
        <v>69.999999999999986</v>
      </c>
      <c r="CJ36" s="121">
        <v>68.686868686868721</v>
      </c>
      <c r="CK36" s="121">
        <v>70.000000000000014</v>
      </c>
      <c r="CL36" s="121">
        <v>54.901960784313715</v>
      </c>
      <c r="CM36" s="121">
        <v>77.319587628866032</v>
      </c>
      <c r="CN36" s="121">
        <v>80</v>
      </c>
      <c r="CO36" s="121" t="s">
        <v>286</v>
      </c>
      <c r="CP36" s="128" t="s">
        <v>286</v>
      </c>
      <c r="CQ36" s="121" t="s">
        <v>286</v>
      </c>
      <c r="CR36" s="121">
        <v>55.813953488372078</v>
      </c>
      <c r="CS36" s="114">
        <v>35.714285714285722</v>
      </c>
      <c r="CT36" s="114">
        <v>37.113402061855687</v>
      </c>
      <c r="CU36" s="128">
        <v>58.490566037735853</v>
      </c>
      <c r="CV36" s="121">
        <v>40.944881889763785</v>
      </c>
      <c r="CW36" s="121">
        <v>40.594059405940619</v>
      </c>
      <c r="CX36" s="114">
        <v>69.66292134831464</v>
      </c>
      <c r="CY36" s="114">
        <v>40.404040404040401</v>
      </c>
      <c r="CZ36" s="128">
        <v>40</v>
      </c>
      <c r="DA36" s="121">
        <v>63.461538461538474</v>
      </c>
      <c r="DB36" s="121">
        <v>46.464646464646457</v>
      </c>
      <c r="DC36" s="114">
        <v>45.263157894736835</v>
      </c>
      <c r="DD36" s="114">
        <v>67.741935483870975</v>
      </c>
      <c r="DE36" s="128">
        <v>53.076923076923102</v>
      </c>
      <c r="DF36" s="121">
        <v>49.056603773584911</v>
      </c>
      <c r="DG36" s="121">
        <v>67.96875</v>
      </c>
      <c r="DH36" s="114">
        <v>57.857142857142875</v>
      </c>
      <c r="DI36" s="114">
        <v>44.329896907216494</v>
      </c>
      <c r="DJ36" s="128">
        <v>61.320754716981128</v>
      </c>
      <c r="DK36" s="121">
        <v>62.992125984251999</v>
      </c>
      <c r="DL36" s="121">
        <v>45.544554455445535</v>
      </c>
      <c r="DM36" s="121">
        <v>55.813953488372093</v>
      </c>
      <c r="DN36" s="121">
        <v>53.535353535353529</v>
      </c>
      <c r="DO36" s="128">
        <v>57.499999999999993</v>
      </c>
      <c r="DP36" s="121">
        <v>62.500000000000014</v>
      </c>
      <c r="DQ36" s="121">
        <v>66.326530612244923</v>
      </c>
      <c r="DR36" s="121">
        <v>43.617021276595736</v>
      </c>
      <c r="DS36" s="121" t="s">
        <v>286</v>
      </c>
      <c r="DT36" s="128" t="s">
        <v>286</v>
      </c>
      <c r="DU36" s="131" t="s">
        <v>286</v>
      </c>
      <c r="DV36" s="131">
        <v>52.713178294573652</v>
      </c>
      <c r="DW36" s="114">
        <v>31.428571428571423</v>
      </c>
      <c r="DX36" s="131">
        <v>24.742268041237125</v>
      </c>
      <c r="DY36" s="128">
        <v>44.230769230769234</v>
      </c>
      <c r="DZ36" s="128">
        <v>32</v>
      </c>
      <c r="EA36" s="128">
        <v>31.000000000000007</v>
      </c>
      <c r="EB36" s="128">
        <v>48.314606741573023</v>
      </c>
      <c r="EC36" s="128">
        <v>37.37373737373737</v>
      </c>
      <c r="ED36" s="128">
        <v>41.772151898734172</v>
      </c>
      <c r="EE36" s="128">
        <v>48.979591836734691</v>
      </c>
      <c r="EF36" s="128">
        <v>44.329896907216479</v>
      </c>
      <c r="EG36" s="128">
        <v>38.297872340425542</v>
      </c>
      <c r="EH36" s="128" t="s">
        <v>286</v>
      </c>
      <c r="EI36" s="128" t="s">
        <v>286</v>
      </c>
      <c r="EJ36" s="128" t="s">
        <v>286</v>
      </c>
      <c r="EK36" s="128">
        <v>93.07692307692308</v>
      </c>
      <c r="EL36" s="121">
        <v>82.014388489208642</v>
      </c>
      <c r="EM36" s="121">
        <v>79.38144329896906</v>
      </c>
      <c r="EN36" s="121">
        <v>86.666666666666686</v>
      </c>
      <c r="EO36" s="121">
        <v>87.2</v>
      </c>
      <c r="EP36" s="128">
        <v>82</v>
      </c>
      <c r="EQ36" s="121">
        <v>94.382022471910119</v>
      </c>
      <c r="ER36" s="121">
        <v>87.87878787878789</v>
      </c>
      <c r="ES36" s="121">
        <v>82.499999999999957</v>
      </c>
      <c r="ET36" s="121">
        <v>83.673469387755063</v>
      </c>
      <c r="EU36" s="128">
        <v>93.877551020408163</v>
      </c>
      <c r="EV36" s="121">
        <v>89.361702127659584</v>
      </c>
      <c r="EW36" s="121">
        <v>90.32258064516131</v>
      </c>
      <c r="EX36" s="121">
        <v>80.152671755725194</v>
      </c>
      <c r="EY36" s="121">
        <v>63.20754716981132</v>
      </c>
      <c r="EZ36" s="128">
        <v>91.472868217054298</v>
      </c>
      <c r="FA36" s="121">
        <v>73.381294964028811</v>
      </c>
      <c r="FB36" s="121">
        <v>80.208333333333286</v>
      </c>
      <c r="FC36" s="121">
        <v>84.905660377358487</v>
      </c>
      <c r="FD36" s="121">
        <v>79.365079365079325</v>
      </c>
      <c r="FE36" s="128">
        <v>70.297029702970292</v>
      </c>
      <c r="FF36" s="121">
        <v>95.402298850574724</v>
      </c>
      <c r="FG36" s="121">
        <v>76.530612244897981</v>
      </c>
      <c r="FH36" s="121">
        <v>82.500000000000014</v>
      </c>
      <c r="FI36" s="121">
        <v>83.3333333333333</v>
      </c>
      <c r="FJ36" s="128">
        <v>86.458333333333357</v>
      </c>
      <c r="FK36" s="121">
        <v>82.105263157894726</v>
      </c>
      <c r="FL36" s="121" t="s">
        <v>286</v>
      </c>
      <c r="FM36" s="121">
        <v>14.400000000000004</v>
      </c>
      <c r="FN36" s="121">
        <v>55.882352941176464</v>
      </c>
      <c r="FO36" s="128" t="s">
        <v>286</v>
      </c>
      <c r="FP36" s="121">
        <v>16.911764705882359</v>
      </c>
      <c r="FQ36" s="121">
        <v>32.608695652173907</v>
      </c>
      <c r="FR36" s="121" t="s">
        <v>286</v>
      </c>
      <c r="FS36" s="121">
        <v>10.619469026548675</v>
      </c>
      <c r="FT36" s="128">
        <v>55.670103092783492</v>
      </c>
      <c r="FU36" s="121" t="s">
        <v>286</v>
      </c>
      <c r="FV36" s="121">
        <v>19.387755102040821</v>
      </c>
      <c r="FW36" s="121">
        <v>55.84415584415585</v>
      </c>
      <c r="FX36" s="121" t="s">
        <v>286</v>
      </c>
      <c r="FY36" s="128">
        <v>25.806451612903231</v>
      </c>
      <c r="FZ36" s="121">
        <v>56.25</v>
      </c>
      <c r="GA36" s="121" t="s">
        <v>286</v>
      </c>
      <c r="GB36" s="121">
        <v>33.333333333333336</v>
      </c>
      <c r="GC36" s="121">
        <v>52.631578947368418</v>
      </c>
      <c r="GD36" s="128" t="s">
        <v>286</v>
      </c>
      <c r="GE36" s="121">
        <v>43.478260869565212</v>
      </c>
      <c r="GF36" s="121">
        <v>46.666666666666657</v>
      </c>
      <c r="GG36" s="121" t="s">
        <v>286</v>
      </c>
      <c r="GH36" s="121">
        <v>54.545454545454547</v>
      </c>
      <c r="GI36" s="128">
        <v>55.55555555555555</v>
      </c>
      <c r="GJ36" s="121" t="s">
        <v>286</v>
      </c>
      <c r="GK36" s="121">
        <v>52.631578947368418</v>
      </c>
      <c r="GL36" s="121">
        <v>39.534883720930225</v>
      </c>
      <c r="GM36" s="130" t="s">
        <v>286</v>
      </c>
      <c r="GN36" s="128">
        <v>39.130434782608695</v>
      </c>
      <c r="GO36" s="121">
        <v>37.735849056603776</v>
      </c>
      <c r="GP36" s="121" t="s">
        <v>286</v>
      </c>
      <c r="GQ36" s="121">
        <v>27.777777777777779</v>
      </c>
      <c r="GR36" s="121">
        <v>64.912280701754383</v>
      </c>
      <c r="GS36" s="128" t="s">
        <v>286</v>
      </c>
      <c r="GT36" s="121">
        <v>52.173913043478258</v>
      </c>
      <c r="GU36" s="121">
        <v>66.666666666666657</v>
      </c>
      <c r="GV36" s="121" t="s">
        <v>286</v>
      </c>
      <c r="GW36" s="121">
        <v>60</v>
      </c>
      <c r="GX36" s="128">
        <v>68.518518518518505</v>
      </c>
      <c r="GY36" s="128" t="s">
        <v>286</v>
      </c>
      <c r="GZ36" s="128">
        <v>42.10526315789474</v>
      </c>
      <c r="HA36" s="128">
        <v>67.441860465116264</v>
      </c>
      <c r="HB36" s="128" t="s">
        <v>286</v>
      </c>
      <c r="HC36" s="128">
        <v>39.130434782608695</v>
      </c>
      <c r="HD36" s="128">
        <v>54.716981132075475</v>
      </c>
      <c r="HE36" s="128" t="s">
        <v>286</v>
      </c>
      <c r="HF36" s="128">
        <v>17.647058823529417</v>
      </c>
      <c r="HG36" s="128">
        <v>58.490566037735853</v>
      </c>
      <c r="HH36" s="128" t="s">
        <v>286</v>
      </c>
      <c r="HI36" s="128">
        <v>50</v>
      </c>
      <c r="HJ36" s="128">
        <v>53.333333333333329</v>
      </c>
      <c r="HK36" s="128" t="s">
        <v>286</v>
      </c>
      <c r="HL36" s="121">
        <v>33.333333333333336</v>
      </c>
      <c r="HM36" s="121">
        <v>70.370370370370395</v>
      </c>
      <c r="HN36" s="121" t="s">
        <v>286</v>
      </c>
      <c r="HO36" s="121">
        <v>35.294117647058833</v>
      </c>
      <c r="HP36" s="128">
        <v>63.41463414634147</v>
      </c>
      <c r="HQ36" s="121" t="s">
        <v>286</v>
      </c>
      <c r="HR36" s="121">
        <v>45</v>
      </c>
      <c r="HS36" s="121">
        <v>53.846153846153854</v>
      </c>
      <c r="HT36" s="129" t="s">
        <v>286</v>
      </c>
      <c r="HU36" s="128">
        <v>41.176470588235304</v>
      </c>
      <c r="HV36" s="114">
        <v>48.148148148148167</v>
      </c>
      <c r="HW36" s="114" t="s">
        <v>286</v>
      </c>
      <c r="HX36" s="114">
        <v>63.63636363636364</v>
      </c>
      <c r="HY36" s="114">
        <v>29.999999999999996</v>
      </c>
      <c r="HZ36" s="114" t="s">
        <v>286</v>
      </c>
      <c r="IA36" s="114">
        <v>66.666666666666671</v>
      </c>
      <c r="IB36" s="114">
        <v>27.777777777777775</v>
      </c>
      <c r="IC36" s="114" t="s">
        <v>286</v>
      </c>
      <c r="ID36" s="114">
        <v>29.411764705882351</v>
      </c>
      <c r="IE36" s="114">
        <v>57.142857142857146</v>
      </c>
      <c r="IF36" s="114" t="s">
        <v>286</v>
      </c>
      <c r="IG36" s="114">
        <v>68.181818181818201</v>
      </c>
      <c r="IH36" s="114">
        <v>39.622641509433969</v>
      </c>
      <c r="II36" s="114" t="s">
        <v>286</v>
      </c>
      <c r="IJ36" s="114">
        <v>41.176470588235297</v>
      </c>
      <c r="IK36" s="114">
        <v>63.636363636363647</v>
      </c>
      <c r="IL36" s="114" t="s">
        <v>286</v>
      </c>
      <c r="IM36" s="114">
        <v>73.913043478260875</v>
      </c>
      <c r="IN36" s="114">
        <v>33.333333333333329</v>
      </c>
      <c r="IO36" s="114" t="s">
        <v>286</v>
      </c>
      <c r="IP36" s="114">
        <v>80</v>
      </c>
      <c r="IQ36" s="114">
        <v>44.44444444444445</v>
      </c>
      <c r="IR36" s="114" t="s">
        <v>286</v>
      </c>
      <c r="IS36" s="114">
        <v>47.368421052631582</v>
      </c>
      <c r="IT36" s="114">
        <v>76.190476190476176</v>
      </c>
      <c r="IU36" s="114" t="s">
        <v>286</v>
      </c>
      <c r="IV36" s="114">
        <v>77.272727272727266</v>
      </c>
      <c r="IW36" s="114">
        <v>52.830188679245289</v>
      </c>
      <c r="IX36" s="150" t="s">
        <v>1666</v>
      </c>
      <c r="IY36" s="150" t="s">
        <v>1665</v>
      </c>
      <c r="IZ36" s="150" t="s">
        <v>1665</v>
      </c>
      <c r="JA36" s="150" t="s">
        <v>1665</v>
      </c>
      <c r="JB36" s="150" t="s">
        <v>1665</v>
      </c>
      <c r="JC36" s="114" t="s">
        <v>286</v>
      </c>
      <c r="JD36" s="114" t="s">
        <v>286</v>
      </c>
      <c r="JE36" s="114" t="s">
        <v>286</v>
      </c>
      <c r="JF36" s="114" t="str">
        <f t="shared" si="42"/>
        <v>--</v>
      </c>
      <c r="JG36" s="114" t="str">
        <f t="shared" si="42"/>
        <v>--</v>
      </c>
      <c r="JH36" s="114" t="str">
        <f t="shared" si="42"/>
        <v>--</v>
      </c>
      <c r="JI36" s="114" t="str">
        <f t="shared" si="42"/>
        <v>--</v>
      </c>
      <c r="JJ36" s="114" t="str">
        <f t="shared" si="42"/>
        <v>--</v>
      </c>
      <c r="JK36" s="114" t="str">
        <f t="shared" si="42"/>
        <v>--</v>
      </c>
      <c r="JL36" s="114" t="str">
        <f t="shared" si="42"/>
        <v>--</v>
      </c>
      <c r="JM36" s="114" t="str">
        <f t="shared" si="42"/>
        <v>--</v>
      </c>
      <c r="JN36" s="114" t="str">
        <f t="shared" si="42"/>
        <v>--</v>
      </c>
      <c r="JO36" s="114" t="str">
        <f t="shared" si="42"/>
        <v>--</v>
      </c>
      <c r="JP36" s="114" t="str">
        <f t="shared" si="43"/>
        <v>--</v>
      </c>
      <c r="JQ36" s="114" t="str">
        <f t="shared" si="43"/>
        <v>--</v>
      </c>
      <c r="JR36" s="114" t="str">
        <f t="shared" si="43"/>
        <v>--</v>
      </c>
      <c r="JS36" s="114" t="str">
        <f t="shared" si="43"/>
        <v>--</v>
      </c>
      <c r="JT36" s="114" t="str">
        <f t="shared" si="43"/>
        <v>--</v>
      </c>
      <c r="JU36" s="114" t="str">
        <f t="shared" si="43"/>
        <v>--</v>
      </c>
      <c r="JV36" s="114" t="str">
        <f t="shared" si="43"/>
        <v>--</v>
      </c>
      <c r="JW36" s="114" t="str">
        <f t="shared" si="43"/>
        <v>--</v>
      </c>
      <c r="JX36" s="114" t="str">
        <f t="shared" si="43"/>
        <v>--</v>
      </c>
      <c r="JY36" s="114" t="str">
        <f t="shared" si="43"/>
        <v>--</v>
      </c>
      <c r="JZ36" s="114" t="str">
        <f t="shared" si="44"/>
        <v>--</v>
      </c>
      <c r="KA36" s="114" t="str">
        <f t="shared" si="44"/>
        <v>--</v>
      </c>
      <c r="KB36" s="114" t="str">
        <f t="shared" si="44"/>
        <v>--</v>
      </c>
      <c r="KC36" s="114" t="str">
        <f t="shared" si="44"/>
        <v>--</v>
      </c>
      <c r="KD36" s="114" t="str">
        <f t="shared" si="44"/>
        <v>--</v>
      </c>
      <c r="KE36" s="114" t="str">
        <f t="shared" si="44"/>
        <v>--</v>
      </c>
      <c r="KF36" s="114" t="str">
        <f t="shared" si="44"/>
        <v>--</v>
      </c>
      <c r="KG36" s="114" t="str">
        <f t="shared" si="44"/>
        <v>--</v>
      </c>
      <c r="KH36" s="114" t="str">
        <f t="shared" si="44"/>
        <v>--</v>
      </c>
      <c r="KI36" s="114" t="str">
        <f t="shared" si="44"/>
        <v>--</v>
      </c>
      <c r="KJ36" s="114" t="str">
        <f t="shared" si="45"/>
        <v>--</v>
      </c>
      <c r="KK36" s="114" t="str">
        <f t="shared" si="45"/>
        <v>--</v>
      </c>
      <c r="KL36" s="114" t="str">
        <f t="shared" si="45"/>
        <v>--</v>
      </c>
      <c r="KM36" s="114" t="str">
        <f t="shared" si="45"/>
        <v>--</v>
      </c>
      <c r="KN36" s="114" t="str">
        <f t="shared" si="45"/>
        <v>--</v>
      </c>
      <c r="KO36" s="114" t="str">
        <f t="shared" si="45"/>
        <v>--</v>
      </c>
      <c r="KP36" s="150" t="s">
        <v>1666</v>
      </c>
      <c r="KQ36" s="150" t="s">
        <v>1665</v>
      </c>
      <c r="KR36" s="150" t="s">
        <v>1665</v>
      </c>
      <c r="KS36" s="150" t="s">
        <v>1665</v>
      </c>
      <c r="KT36" s="150" t="s">
        <v>1665</v>
      </c>
      <c r="KU36" s="114" t="str">
        <f t="shared" si="36"/>
        <v>--</v>
      </c>
      <c r="KV36" s="114" t="str">
        <f t="shared" si="36"/>
        <v>--</v>
      </c>
      <c r="KW36" s="114" t="str">
        <f t="shared" si="36"/>
        <v>--</v>
      </c>
      <c r="KX36" s="114" t="str">
        <f t="shared" si="36"/>
        <v>--</v>
      </c>
      <c r="KY36" s="114" t="str">
        <f t="shared" si="36"/>
        <v>--</v>
      </c>
      <c r="KZ36" s="114" t="str">
        <f t="shared" si="46"/>
        <v>--</v>
      </c>
      <c r="LA36" s="114" t="str">
        <f t="shared" si="46"/>
        <v>--</v>
      </c>
      <c r="LB36" s="114" t="str">
        <f t="shared" si="46"/>
        <v>--</v>
      </c>
      <c r="LC36" s="114" t="str">
        <f t="shared" si="46"/>
        <v>--</v>
      </c>
      <c r="LD36" s="114" t="str">
        <f t="shared" si="46"/>
        <v>--</v>
      </c>
      <c r="LE36" s="219">
        <v>92.079207920792101</v>
      </c>
      <c r="LF36" s="219">
        <v>76.923076923076906</v>
      </c>
      <c r="LG36" s="219">
        <v>88.181818181818201</v>
      </c>
      <c r="LH36" s="219">
        <v>72.2222222222222</v>
      </c>
      <c r="LI36" s="219">
        <v>78.651685393258404</v>
      </c>
      <c r="LJ36" s="219">
        <v>82.142857142857096</v>
      </c>
      <c r="LK36" s="219">
        <v>73.267326732673297</v>
      </c>
      <c r="LL36" s="219">
        <v>64.423076923076906</v>
      </c>
      <c r="LM36" s="219">
        <v>72.727272727272705</v>
      </c>
      <c r="LN36" s="219">
        <v>72.2222222222222</v>
      </c>
      <c r="LO36" s="219">
        <v>76.404494382022506</v>
      </c>
      <c r="LP36" s="219">
        <v>65.476190476190496</v>
      </c>
      <c r="LQ36" s="219">
        <v>86.4583333333334</v>
      </c>
      <c r="LR36" s="219">
        <v>69.230769230769297</v>
      </c>
      <c r="LS36" s="219">
        <v>79.629629629629605</v>
      </c>
      <c r="LT36" s="219">
        <v>82.352941176470594</v>
      </c>
      <c r="LU36" s="219">
        <v>71.264367816091905</v>
      </c>
      <c r="LV36" s="219">
        <v>76</v>
      </c>
      <c r="LW36" s="219">
        <v>54.1666666666667</v>
      </c>
      <c r="LX36" s="219">
        <v>41.346153846153797</v>
      </c>
      <c r="LY36" s="219">
        <v>46.296296296296298</v>
      </c>
      <c r="LZ36" s="219">
        <v>41.176470588235297</v>
      </c>
      <c r="MA36" s="219">
        <v>39.080459770114899</v>
      </c>
      <c r="MB36" s="219">
        <v>48</v>
      </c>
      <c r="MC36" s="219">
        <v>89.5833333333333</v>
      </c>
      <c r="MD36" s="219">
        <v>76.923076923076906</v>
      </c>
      <c r="ME36" s="219">
        <v>85.185185185185205</v>
      </c>
      <c r="MF36" s="219">
        <v>81.818181818181799</v>
      </c>
      <c r="MG36" s="219">
        <v>83.908045977011497</v>
      </c>
      <c r="MH36" s="219">
        <v>78.6666666666667</v>
      </c>
      <c r="MI36" s="219">
        <v>81.25</v>
      </c>
      <c r="MJ36" s="219">
        <v>63.461538461538403</v>
      </c>
      <c r="MK36" s="219">
        <v>72.2222222222222</v>
      </c>
      <c r="ML36" s="219">
        <v>82.352941176470594</v>
      </c>
      <c r="MM36" s="219">
        <v>66.6666666666667</v>
      </c>
      <c r="MN36" s="219">
        <v>65.3333333333334</v>
      </c>
      <c r="MO36" s="128" t="str">
        <f t="shared" si="5"/>
        <v>--</v>
      </c>
      <c r="MP36" s="219">
        <v>21.3592233009709</v>
      </c>
      <c r="MQ36" s="219">
        <v>50.925925925925903</v>
      </c>
      <c r="MR36" s="128" t="str">
        <f t="shared" si="6"/>
        <v>--</v>
      </c>
      <c r="MS36" s="219">
        <v>21.428571428571399</v>
      </c>
      <c r="MT36" s="219">
        <v>40.579710144927503</v>
      </c>
      <c r="MU36" s="128" t="str">
        <f t="shared" si="7"/>
        <v>--</v>
      </c>
      <c r="MV36" s="219">
        <v>27.272727272727298</v>
      </c>
      <c r="MW36" s="219">
        <v>43.636363636363598</v>
      </c>
      <c r="MX36" s="128" t="str">
        <f t="shared" si="8"/>
        <v>--</v>
      </c>
      <c r="MY36" s="219">
        <v>50</v>
      </c>
      <c r="MZ36" s="219">
        <v>50</v>
      </c>
      <c r="NA36" s="128" t="str">
        <f t="shared" si="9"/>
        <v>--</v>
      </c>
      <c r="NB36" s="219">
        <v>36.363636363636402</v>
      </c>
      <c r="NC36" s="219">
        <v>56.363636363636402</v>
      </c>
      <c r="ND36" s="128" t="str">
        <f t="shared" si="10"/>
        <v>--</v>
      </c>
      <c r="NE36" s="219">
        <v>55.5555555555556</v>
      </c>
      <c r="NF36" s="219">
        <v>57.142857142857203</v>
      </c>
      <c r="NG36" s="128" t="str">
        <f t="shared" si="11"/>
        <v>--</v>
      </c>
      <c r="NH36" s="219">
        <v>72.727272727272705</v>
      </c>
      <c r="NI36" s="219">
        <v>78.181818181818201</v>
      </c>
      <c r="NJ36" s="128" t="str">
        <f t="shared" si="12"/>
        <v>--</v>
      </c>
      <c r="NK36" s="219">
        <v>72.2222222222222</v>
      </c>
      <c r="NL36" s="219">
        <v>67.857142857142804</v>
      </c>
      <c r="NM36" s="220">
        <v>90.476190476190496</v>
      </c>
      <c r="NN36" s="220">
        <v>89.772727272727295</v>
      </c>
      <c r="NO36" s="220">
        <v>76.190476190476204</v>
      </c>
      <c r="NP36" s="220">
        <v>80.681818181818201</v>
      </c>
      <c r="NQ36" s="220">
        <v>78</v>
      </c>
      <c r="NR36" s="220">
        <v>74.712643678160902</v>
      </c>
      <c r="NS36" s="220">
        <v>65</v>
      </c>
      <c r="NT36" s="220">
        <v>51.724137931034498</v>
      </c>
      <c r="NU36" s="220">
        <v>89</v>
      </c>
      <c r="NV36" s="220">
        <v>85.057471264367905</v>
      </c>
      <c r="NW36" s="220">
        <v>84</v>
      </c>
      <c r="NX36" s="220">
        <v>85.057471264367805</v>
      </c>
      <c r="NY36" s="128" t="str">
        <f t="shared" si="47"/>
        <v>--</v>
      </c>
      <c r="NZ36" s="128" t="str">
        <f t="shared" si="47"/>
        <v>--</v>
      </c>
      <c r="OA36" s="128" t="str">
        <f t="shared" si="47"/>
        <v>--</v>
      </c>
      <c r="OB36" s="128" t="str">
        <f t="shared" si="47"/>
        <v>--</v>
      </c>
      <c r="OC36" s="128" t="str">
        <f t="shared" si="47"/>
        <v>--</v>
      </c>
      <c r="OD36" s="128" t="str">
        <f t="shared" si="47"/>
        <v>--</v>
      </c>
      <c r="OE36" s="128" t="str">
        <f t="shared" si="47"/>
        <v>--</v>
      </c>
      <c r="OF36" s="128" t="str">
        <f t="shared" si="47"/>
        <v>--</v>
      </c>
      <c r="OG36" s="222">
        <v>52</v>
      </c>
      <c r="OH36" s="222">
        <v>42.7083333333333</v>
      </c>
      <c r="OI36" s="222">
        <v>34.615384615384599</v>
      </c>
      <c r="OJ36" s="222">
        <v>42.592592592592602</v>
      </c>
      <c r="OK36" s="222">
        <v>44.827586206896498</v>
      </c>
      <c r="OL36" s="222">
        <v>32.352941176470601</v>
      </c>
      <c r="OM36" s="222">
        <v>39.080459770114899</v>
      </c>
      <c r="ON36" s="222">
        <v>40</v>
      </c>
      <c r="OO36" s="114" t="s">
        <v>2473</v>
      </c>
      <c r="OP36" s="114" t="s">
        <v>2473</v>
      </c>
      <c r="OQ36" s="300">
        <v>72</v>
      </c>
      <c r="OR36" s="300">
        <v>52.083333333333329</v>
      </c>
      <c r="OS36" s="300">
        <v>48.543689320388353</v>
      </c>
      <c r="OT36" s="300">
        <v>39.814814814814817</v>
      </c>
      <c r="OU36" s="300">
        <v>62.068965517241395</v>
      </c>
      <c r="OV36" s="300">
        <v>58.823529411764717</v>
      </c>
      <c r="OW36" s="300">
        <v>59.770114942528743</v>
      </c>
      <c r="OX36" s="300">
        <v>51.315789473684205</v>
      </c>
      <c r="OZ36" s="380">
        <v>84.126984126984084</v>
      </c>
      <c r="PA36" s="381">
        <v>71.232876712328789</v>
      </c>
      <c r="PB36" s="381">
        <v>64.22018348623854</v>
      </c>
      <c r="PC36" s="381">
        <v>70.666666666666671</v>
      </c>
      <c r="PD36" s="380">
        <v>87.301587301587318</v>
      </c>
      <c r="PE36" s="381">
        <v>49.999999999999993</v>
      </c>
      <c r="PF36" s="381">
        <v>36.111111111111107</v>
      </c>
      <c r="PG36" s="381">
        <v>37.333333333333329</v>
      </c>
      <c r="PH36" s="380">
        <v>63.492063492063494</v>
      </c>
      <c r="PI36" s="381">
        <v>49.315068493150683</v>
      </c>
      <c r="PJ36" s="381">
        <v>31.481481481481492</v>
      </c>
      <c r="PK36" s="381">
        <v>34.666666666666671</v>
      </c>
      <c r="PL36" s="380">
        <v>85.714285714285694</v>
      </c>
      <c r="PM36" s="381">
        <v>89.189189189189236</v>
      </c>
      <c r="PN36" s="381">
        <v>79.816513761467903</v>
      </c>
      <c r="PO36" s="381">
        <v>78.666666666666671</v>
      </c>
      <c r="PP36" s="380">
        <v>87.301587301587347</v>
      </c>
      <c r="PQ36" s="381">
        <v>75.342465753424676</v>
      </c>
      <c r="PR36" s="381">
        <v>68.181818181818144</v>
      </c>
      <c r="PS36" s="381">
        <v>66.666666666666671</v>
      </c>
      <c r="PT36" s="378" t="str">
        <f t="shared" si="28"/>
        <v>--</v>
      </c>
      <c r="PU36" s="378" t="str">
        <f t="shared" si="28"/>
        <v>--</v>
      </c>
      <c r="PV36" s="381">
        <v>16.34615384615384</v>
      </c>
      <c r="PW36" s="381">
        <v>45.945945945945951</v>
      </c>
      <c r="PX36" s="378" t="str">
        <f t="shared" si="15"/>
        <v>--</v>
      </c>
      <c r="PY36" s="378" t="str">
        <f t="shared" si="15"/>
        <v>--</v>
      </c>
      <c r="PZ36" s="381">
        <v>41.176470588235304</v>
      </c>
      <c r="QA36" s="381">
        <v>63.636363636363626</v>
      </c>
      <c r="QB36" s="378" t="str">
        <f t="shared" si="16"/>
        <v>--</v>
      </c>
      <c r="QC36" s="378" t="str">
        <f t="shared" si="16"/>
        <v>--</v>
      </c>
      <c r="QD36" s="381">
        <v>41.176470588235304</v>
      </c>
      <c r="QE36" s="381">
        <v>75.757575757575751</v>
      </c>
      <c r="QF36" s="378" t="str">
        <f t="shared" si="29"/>
        <v>--</v>
      </c>
      <c r="QG36" s="378" t="str">
        <f t="shared" si="29"/>
        <v>--</v>
      </c>
      <c r="QH36" s="381">
        <v>37.5</v>
      </c>
      <c r="QI36" s="381">
        <v>54.54545454545454</v>
      </c>
      <c r="QJ36" s="368" t="s">
        <v>2473</v>
      </c>
    </row>
    <row r="37" spans="1:452" x14ac:dyDescent="0.25">
      <c r="A37" s="114">
        <v>33</v>
      </c>
      <c r="B37" s="93" t="s">
        <v>33</v>
      </c>
      <c r="C37" s="126">
        <v>41.752577319587616</v>
      </c>
      <c r="D37" s="126">
        <v>25.62814070351758</v>
      </c>
      <c r="E37" s="126">
        <v>32.846715328467155</v>
      </c>
      <c r="F37" s="126">
        <v>42.352941176470601</v>
      </c>
      <c r="G37" s="126">
        <v>33.888888888888886</v>
      </c>
      <c r="H37" s="126">
        <v>28.260869565217398</v>
      </c>
      <c r="I37" s="126">
        <v>53.787878787878782</v>
      </c>
      <c r="J37" s="126">
        <v>28.346456692913382</v>
      </c>
      <c r="K37" s="126">
        <v>36.363636363636353</v>
      </c>
      <c r="L37" s="126">
        <v>59.876543209876552</v>
      </c>
      <c r="M37" s="128">
        <v>62.790697674418631</v>
      </c>
      <c r="N37" s="128">
        <v>53.246753246753258</v>
      </c>
      <c r="O37" s="128">
        <v>68.275862068965495</v>
      </c>
      <c r="P37" s="128">
        <v>64.779874213836479</v>
      </c>
      <c r="Q37" s="128">
        <v>57.936507936507951</v>
      </c>
      <c r="R37" s="128">
        <v>85.714285714285765</v>
      </c>
      <c r="S37" s="128">
        <v>75.862068965517238</v>
      </c>
      <c r="T37" s="128">
        <v>79.285714285714292</v>
      </c>
      <c r="U37" s="128">
        <v>86.470588235294088</v>
      </c>
      <c r="V37" s="128">
        <v>77.777777777777786</v>
      </c>
      <c r="W37" s="128">
        <v>85.91549295774648</v>
      </c>
      <c r="X37" s="128">
        <v>87.218045112781965</v>
      </c>
      <c r="Y37" s="128">
        <v>77.27272727272728</v>
      </c>
      <c r="Z37" s="128">
        <v>68.269230769230788</v>
      </c>
      <c r="AA37" s="128">
        <v>87.195121951219519</v>
      </c>
      <c r="AB37" s="132">
        <v>85.119047619047635</v>
      </c>
      <c r="AC37" s="132">
        <v>77.27272727272728</v>
      </c>
      <c r="AD37" s="132">
        <v>90.476190476190482</v>
      </c>
      <c r="AE37" s="132">
        <v>73.125000000000014</v>
      </c>
      <c r="AF37" s="128">
        <v>73.07692307692308</v>
      </c>
      <c r="AG37" s="126">
        <v>72.820512820512917</v>
      </c>
      <c r="AH37" s="126">
        <v>58.415841584158414</v>
      </c>
      <c r="AI37" s="133">
        <v>63.571428571428505</v>
      </c>
      <c r="AJ37" s="133">
        <v>63.313609467455635</v>
      </c>
      <c r="AK37" s="128">
        <v>62.962962962962983</v>
      </c>
      <c r="AL37" s="128">
        <v>61.538461538461505</v>
      </c>
      <c r="AM37" s="128">
        <v>72.932330827067702</v>
      </c>
      <c r="AN37" s="128">
        <v>63.636363636363619</v>
      </c>
      <c r="AO37" s="128">
        <v>63.106796116504874</v>
      </c>
      <c r="AP37" s="128">
        <v>63.580246913580268</v>
      </c>
      <c r="AQ37" s="128">
        <v>66.863905325443795</v>
      </c>
      <c r="AR37" s="128">
        <v>55.483870967741929</v>
      </c>
      <c r="AS37" s="128">
        <v>75.342465753424705</v>
      </c>
      <c r="AT37" s="128">
        <v>61.146496815286596</v>
      </c>
      <c r="AU37" s="128">
        <v>61.538461538461533</v>
      </c>
      <c r="AV37" s="128">
        <v>19.072164948453619</v>
      </c>
      <c r="AW37" s="128">
        <v>15.920398009950256</v>
      </c>
      <c r="AX37" s="132">
        <v>19.708029197080293</v>
      </c>
      <c r="AY37" s="132">
        <v>16.167664670658684</v>
      </c>
      <c r="AZ37" s="132">
        <v>19.459459459459463</v>
      </c>
      <c r="BA37" s="132">
        <v>19.58041958041958</v>
      </c>
      <c r="BB37" s="128">
        <v>15.789473684210527</v>
      </c>
      <c r="BC37" s="132">
        <v>20.45454545454546</v>
      </c>
      <c r="BD37" s="132">
        <v>24.509803921568633</v>
      </c>
      <c r="BE37" s="132">
        <v>19.354838709677427</v>
      </c>
      <c r="BF37" s="132">
        <v>16.568047337278113</v>
      </c>
      <c r="BG37" s="128">
        <v>26.451612903225822</v>
      </c>
      <c r="BH37" s="121">
        <v>15.862068965517237</v>
      </c>
      <c r="BI37" s="121">
        <v>19.48051948051949</v>
      </c>
      <c r="BJ37" s="121">
        <v>19.685039370078737</v>
      </c>
      <c r="BK37" s="121">
        <v>10.309278350515456</v>
      </c>
      <c r="BL37" s="128">
        <v>11.442786069651733</v>
      </c>
      <c r="BM37" s="121">
        <v>10.218978102189778</v>
      </c>
      <c r="BN37" s="114">
        <v>10.778443113772461</v>
      </c>
      <c r="BO37" s="114">
        <v>11.891891891891886</v>
      </c>
      <c r="BP37" s="114">
        <v>6.2937062937062942</v>
      </c>
      <c r="BQ37" s="128">
        <v>17.293233082706767</v>
      </c>
      <c r="BR37" s="121">
        <v>15.15151515151515</v>
      </c>
      <c r="BS37" s="121">
        <v>15.841584158415841</v>
      </c>
      <c r="BT37" s="121">
        <v>16.774193548387096</v>
      </c>
      <c r="BU37" s="128">
        <v>11.377245508982034</v>
      </c>
      <c r="BV37" s="121">
        <v>15.483870967741931</v>
      </c>
      <c r="BW37" s="121">
        <v>10.344827586206904</v>
      </c>
      <c r="BX37" s="121">
        <v>16.12903225806452</v>
      </c>
      <c r="BY37" s="128">
        <v>17.829457364341078</v>
      </c>
      <c r="BZ37" s="121">
        <v>71.874999999999957</v>
      </c>
      <c r="CA37" s="121">
        <v>75.37688442211055</v>
      </c>
      <c r="CB37" s="121">
        <v>75.362318840579761</v>
      </c>
      <c r="CC37" s="128">
        <v>66.060606060606034</v>
      </c>
      <c r="CD37" s="121">
        <v>66.666666666666671</v>
      </c>
      <c r="CE37" s="121">
        <v>72.727272727272705</v>
      </c>
      <c r="CF37" s="121">
        <v>76.865671641791039</v>
      </c>
      <c r="CG37" s="128">
        <v>68.181818181818187</v>
      </c>
      <c r="CH37" s="121">
        <v>68.269230769230745</v>
      </c>
      <c r="CI37" s="121">
        <v>73.780487804878078</v>
      </c>
      <c r="CJ37" s="121">
        <v>79.881656804733737</v>
      </c>
      <c r="CK37" s="121">
        <v>72.54901960784315</v>
      </c>
      <c r="CL37" s="121">
        <v>78.767123287671168</v>
      </c>
      <c r="CM37" s="121">
        <v>76.729559748427647</v>
      </c>
      <c r="CN37" s="121">
        <v>75.384615384615387</v>
      </c>
      <c r="CO37" s="121" t="s">
        <v>286</v>
      </c>
      <c r="CP37" s="128" t="s">
        <v>286</v>
      </c>
      <c r="CQ37" s="121" t="s">
        <v>286</v>
      </c>
      <c r="CR37" s="121">
        <v>59.756097560975618</v>
      </c>
      <c r="CS37" s="114">
        <v>41.489361702127638</v>
      </c>
      <c r="CT37" s="114">
        <v>41.258741258741246</v>
      </c>
      <c r="CU37" s="128">
        <v>78.358208955223887</v>
      </c>
      <c r="CV37" s="121">
        <v>36.363636363636381</v>
      </c>
      <c r="CW37" s="121">
        <v>37.5</v>
      </c>
      <c r="CX37" s="114">
        <v>60.248447204968954</v>
      </c>
      <c r="CY37" s="114">
        <v>50.595238095238059</v>
      </c>
      <c r="CZ37" s="128">
        <v>48.366013071895431</v>
      </c>
      <c r="DA37" s="121">
        <v>70.629370629370669</v>
      </c>
      <c r="DB37" s="121">
        <v>54.08805031446542</v>
      </c>
      <c r="DC37" s="114">
        <v>48.062015503875948</v>
      </c>
      <c r="DD37" s="114">
        <v>70.053475935828843</v>
      </c>
      <c r="DE37" s="128">
        <v>49.468085106382979</v>
      </c>
      <c r="DF37" s="121">
        <v>57.894736842105274</v>
      </c>
      <c r="DG37" s="121">
        <v>54.037267080745337</v>
      </c>
      <c r="DH37" s="114">
        <v>51.59574468085107</v>
      </c>
      <c r="DI37" s="114">
        <v>43.661971830985919</v>
      </c>
      <c r="DJ37" s="128">
        <v>75.396825396825406</v>
      </c>
      <c r="DK37" s="121">
        <v>42.635658914728673</v>
      </c>
      <c r="DL37" s="121">
        <v>40.776699029126206</v>
      </c>
      <c r="DM37" s="121">
        <v>45.751633986928105</v>
      </c>
      <c r="DN37" s="121">
        <v>56.790123456790113</v>
      </c>
      <c r="DO37" s="128">
        <v>33.774834437086071</v>
      </c>
      <c r="DP37" s="121">
        <v>59.124087591240894</v>
      </c>
      <c r="DQ37" s="121">
        <v>56.687898089171959</v>
      </c>
      <c r="DR37" s="121">
        <v>42.519685039370081</v>
      </c>
      <c r="DS37" s="121" t="s">
        <v>286</v>
      </c>
      <c r="DT37" s="128" t="s">
        <v>286</v>
      </c>
      <c r="DU37" s="131" t="s">
        <v>286</v>
      </c>
      <c r="DV37" s="131">
        <v>44.374999999999993</v>
      </c>
      <c r="DW37" s="114">
        <v>36.898395721925162</v>
      </c>
      <c r="DX37" s="131">
        <v>27.972027972027984</v>
      </c>
      <c r="DY37" s="128">
        <v>55.303030303030297</v>
      </c>
      <c r="DZ37" s="128">
        <v>28.787878787878807</v>
      </c>
      <c r="EA37" s="128">
        <v>28.846153846153864</v>
      </c>
      <c r="EB37" s="128">
        <v>44.15584415584415</v>
      </c>
      <c r="EC37" s="128">
        <v>39.88095238095238</v>
      </c>
      <c r="ED37" s="128">
        <v>36.601307189542496</v>
      </c>
      <c r="EE37" s="128">
        <v>58.695652173913047</v>
      </c>
      <c r="EF37" s="128">
        <v>40.127388535031834</v>
      </c>
      <c r="EG37" s="128">
        <v>33.593749999999986</v>
      </c>
      <c r="EH37" s="128" t="s">
        <v>286</v>
      </c>
      <c r="EI37" s="128" t="s">
        <v>286</v>
      </c>
      <c r="EJ37" s="128" t="s">
        <v>286</v>
      </c>
      <c r="EK37" s="128">
        <v>90.797546012269976</v>
      </c>
      <c r="EL37" s="121">
        <v>80.423280423280403</v>
      </c>
      <c r="EM37" s="121">
        <v>82.517482517482478</v>
      </c>
      <c r="EN37" s="121">
        <v>95.454545454545482</v>
      </c>
      <c r="EO37" s="121">
        <v>75.757575757575779</v>
      </c>
      <c r="EP37" s="128">
        <v>76.923076923076962</v>
      </c>
      <c r="EQ37" s="121">
        <v>92.500000000000028</v>
      </c>
      <c r="ER37" s="121">
        <v>88.165680473372788</v>
      </c>
      <c r="ES37" s="121">
        <v>78.431372549019599</v>
      </c>
      <c r="ET37" s="121">
        <v>90.909090909090949</v>
      </c>
      <c r="EU37" s="128">
        <v>84.177215189873422</v>
      </c>
      <c r="EV37" s="121">
        <v>82.677165354330683</v>
      </c>
      <c r="EW37" s="121">
        <v>87.0466321243523</v>
      </c>
      <c r="EX37" s="121">
        <v>66.331658291457259</v>
      </c>
      <c r="EY37" s="121">
        <v>71.532846715328475</v>
      </c>
      <c r="EZ37" s="128">
        <v>92.638036809816001</v>
      </c>
      <c r="FA37" s="121">
        <v>71.957671957672005</v>
      </c>
      <c r="FB37" s="121">
        <v>69.230769230769241</v>
      </c>
      <c r="FC37" s="121">
        <v>89.393939393939419</v>
      </c>
      <c r="FD37" s="121">
        <v>67.424242424242436</v>
      </c>
      <c r="FE37" s="128">
        <v>67.961165048543677</v>
      </c>
      <c r="FF37" s="121">
        <v>89.375000000000043</v>
      </c>
      <c r="FG37" s="121">
        <v>81.065088757396495</v>
      </c>
      <c r="FH37" s="121">
        <v>68.211920529801361</v>
      </c>
      <c r="FI37" s="121">
        <v>90.370370370370381</v>
      </c>
      <c r="FJ37" s="128">
        <v>71.337579617834422</v>
      </c>
      <c r="FK37" s="121">
        <v>72.440944881889763</v>
      </c>
      <c r="FL37" s="121" t="s">
        <v>286</v>
      </c>
      <c r="FM37" s="121">
        <v>31.216931216931229</v>
      </c>
      <c r="FN37" s="121">
        <v>45.736434108527128</v>
      </c>
      <c r="FO37" s="128" t="s">
        <v>286</v>
      </c>
      <c r="FP37" s="121">
        <v>18.064516129032253</v>
      </c>
      <c r="FQ37" s="121">
        <v>54.887218045112768</v>
      </c>
      <c r="FR37" s="121" t="s">
        <v>286</v>
      </c>
      <c r="FS37" s="121">
        <v>23.770491803278688</v>
      </c>
      <c r="FT37" s="128">
        <v>62.626262626262637</v>
      </c>
      <c r="FU37" s="121" t="s">
        <v>286</v>
      </c>
      <c r="FV37" s="121">
        <v>18.750000000000004</v>
      </c>
      <c r="FW37" s="121">
        <v>61.333333333333314</v>
      </c>
      <c r="FX37" s="121" t="s">
        <v>286</v>
      </c>
      <c r="FY37" s="128">
        <v>25.757575757575761</v>
      </c>
      <c r="FZ37" s="121">
        <v>68.548387096774235</v>
      </c>
      <c r="GA37" s="121" t="s">
        <v>286</v>
      </c>
      <c r="GB37" s="121">
        <v>50</v>
      </c>
      <c r="GC37" s="121">
        <v>47.457627118644062</v>
      </c>
      <c r="GD37" s="128" t="s">
        <v>286</v>
      </c>
      <c r="GE37" s="121">
        <v>51.999999999999993</v>
      </c>
      <c r="GF37" s="121">
        <v>57.534246575342479</v>
      </c>
      <c r="GG37" s="121" t="s">
        <v>286</v>
      </c>
      <c r="GH37" s="121">
        <v>48.275862068965516</v>
      </c>
      <c r="GI37" s="128">
        <v>56.451612903225808</v>
      </c>
      <c r="GJ37" s="121" t="s">
        <v>286</v>
      </c>
      <c r="GK37" s="121">
        <v>39.285714285714292</v>
      </c>
      <c r="GL37" s="121">
        <v>42.391304347826086</v>
      </c>
      <c r="GM37" s="130" t="s">
        <v>286</v>
      </c>
      <c r="GN37" s="128">
        <v>29.411764705882355</v>
      </c>
      <c r="GO37" s="121">
        <v>36.470588235294109</v>
      </c>
      <c r="GP37" s="121" t="s">
        <v>286</v>
      </c>
      <c r="GQ37" s="121">
        <v>56.140350877192986</v>
      </c>
      <c r="GR37" s="121">
        <v>57.627118644067806</v>
      </c>
      <c r="GS37" s="128" t="s">
        <v>286</v>
      </c>
      <c r="GT37" s="121">
        <v>44</v>
      </c>
      <c r="GU37" s="121">
        <v>66.197183098591566</v>
      </c>
      <c r="GV37" s="121" t="s">
        <v>286</v>
      </c>
      <c r="GW37" s="121">
        <v>48.275862068965516</v>
      </c>
      <c r="GX37" s="128">
        <v>66.129032258064527</v>
      </c>
      <c r="GY37" s="128" t="s">
        <v>286</v>
      </c>
      <c r="GZ37" s="128">
        <v>48.275862068965509</v>
      </c>
      <c r="HA37" s="128">
        <v>58.695652173913047</v>
      </c>
      <c r="HB37" s="128" t="s">
        <v>286</v>
      </c>
      <c r="HC37" s="128">
        <v>58.823529411764703</v>
      </c>
      <c r="HD37" s="128">
        <v>57.64705882352942</v>
      </c>
      <c r="HE37" s="128" t="s">
        <v>286</v>
      </c>
      <c r="HF37" s="128">
        <v>50</v>
      </c>
      <c r="HG37" s="128">
        <v>63.157894736842103</v>
      </c>
      <c r="HH37" s="128" t="s">
        <v>286</v>
      </c>
      <c r="HI37" s="128">
        <v>36</v>
      </c>
      <c r="HJ37" s="128">
        <v>66.17647058823529</v>
      </c>
      <c r="HK37" s="128" t="s">
        <v>286</v>
      </c>
      <c r="HL37" s="121">
        <v>50</v>
      </c>
      <c r="HM37" s="121">
        <v>64.406779661016941</v>
      </c>
      <c r="HN37" s="121" t="s">
        <v>286</v>
      </c>
      <c r="HO37" s="121">
        <v>31.034482758620694</v>
      </c>
      <c r="HP37" s="128">
        <v>65.555555555555557</v>
      </c>
      <c r="HQ37" s="121" t="s">
        <v>286</v>
      </c>
      <c r="HR37" s="121">
        <v>31.25</v>
      </c>
      <c r="HS37" s="121">
        <v>60.975609756097576</v>
      </c>
      <c r="HT37" s="129" t="s">
        <v>286</v>
      </c>
      <c r="HU37" s="128">
        <v>50.000000000000007</v>
      </c>
      <c r="HV37" s="114">
        <v>31.578947368421048</v>
      </c>
      <c r="HW37" s="114" t="s">
        <v>286</v>
      </c>
      <c r="HX37" s="114">
        <v>61.53846153846154</v>
      </c>
      <c r="HY37" s="114">
        <v>40.579710144927539</v>
      </c>
      <c r="HZ37" s="114" t="s">
        <v>286</v>
      </c>
      <c r="IA37" s="114">
        <v>57.142857142857139</v>
      </c>
      <c r="IB37" s="114">
        <v>37.931034482758633</v>
      </c>
      <c r="IC37" s="114" t="s">
        <v>286</v>
      </c>
      <c r="ID37" s="114">
        <v>78.571428571428584</v>
      </c>
      <c r="IE37" s="114">
        <v>37.078651685393268</v>
      </c>
      <c r="IF37" s="114" t="s">
        <v>286</v>
      </c>
      <c r="IG37" s="114">
        <v>52.941176470588246</v>
      </c>
      <c r="IH37" s="114">
        <v>43.373493975903614</v>
      </c>
      <c r="II37" s="114" t="s">
        <v>286</v>
      </c>
      <c r="IJ37" s="114">
        <v>52.727272727272727</v>
      </c>
      <c r="IK37" s="114">
        <v>39.65517241379311</v>
      </c>
      <c r="IL37" s="114" t="s">
        <v>286</v>
      </c>
      <c r="IM37" s="114">
        <v>64</v>
      </c>
      <c r="IN37" s="114">
        <v>51.388888888888886</v>
      </c>
      <c r="IO37" s="114" t="s">
        <v>286</v>
      </c>
      <c r="IP37" s="114">
        <v>65.517241379310335</v>
      </c>
      <c r="IQ37" s="114">
        <v>44.262295081967203</v>
      </c>
      <c r="IR37" s="114" t="s">
        <v>286</v>
      </c>
      <c r="IS37" s="114">
        <v>78.571428571428584</v>
      </c>
      <c r="IT37" s="114">
        <v>54.347826086956545</v>
      </c>
      <c r="IU37" s="114" t="s">
        <v>286</v>
      </c>
      <c r="IV37" s="114">
        <v>64.70588235294116</v>
      </c>
      <c r="IW37" s="114">
        <v>54.761904761904773</v>
      </c>
      <c r="IX37" s="153" t="s">
        <v>1663</v>
      </c>
      <c r="IY37" s="153" t="s">
        <v>1663</v>
      </c>
      <c r="IZ37" s="150" t="s">
        <v>1664</v>
      </c>
      <c r="JA37" s="153" t="s">
        <v>1663</v>
      </c>
      <c r="JB37" s="153" t="s">
        <v>1663</v>
      </c>
      <c r="JC37" s="114" t="s">
        <v>286</v>
      </c>
      <c r="JD37" s="114" t="s">
        <v>286</v>
      </c>
      <c r="JE37" s="114" t="s">
        <v>286</v>
      </c>
      <c r="JF37" s="114" t="str">
        <f t="shared" si="42"/>
        <v>--</v>
      </c>
      <c r="JG37" s="114" t="str">
        <f t="shared" si="42"/>
        <v>--</v>
      </c>
      <c r="JH37" s="114" t="str">
        <f t="shared" si="42"/>
        <v>--</v>
      </c>
      <c r="JI37" s="114" t="str">
        <f t="shared" si="42"/>
        <v>--</v>
      </c>
      <c r="JJ37" s="114" t="str">
        <f t="shared" si="42"/>
        <v>--</v>
      </c>
      <c r="JK37" s="114" t="str">
        <f t="shared" si="42"/>
        <v>--</v>
      </c>
      <c r="JL37" s="114" t="str">
        <f t="shared" si="42"/>
        <v>--</v>
      </c>
      <c r="JM37" s="114" t="str">
        <f t="shared" si="42"/>
        <v>--</v>
      </c>
      <c r="JN37" s="114" t="str">
        <f t="shared" si="42"/>
        <v>--</v>
      </c>
      <c r="JO37" s="114" t="str">
        <f t="shared" si="42"/>
        <v>--</v>
      </c>
      <c r="JP37" s="114" t="str">
        <f t="shared" si="43"/>
        <v>--</v>
      </c>
      <c r="JQ37" s="114" t="str">
        <f t="shared" si="43"/>
        <v>--</v>
      </c>
      <c r="JR37" s="114" t="str">
        <f t="shared" si="43"/>
        <v>--</v>
      </c>
      <c r="JS37" s="114" t="str">
        <f t="shared" si="43"/>
        <v>--</v>
      </c>
      <c r="JT37" s="114" t="str">
        <f t="shared" si="43"/>
        <v>--</v>
      </c>
      <c r="JU37" s="114" t="str">
        <f t="shared" si="43"/>
        <v>--</v>
      </c>
      <c r="JV37" s="114" t="str">
        <f t="shared" si="43"/>
        <v>--</v>
      </c>
      <c r="JW37" s="114" t="str">
        <f t="shared" si="43"/>
        <v>--</v>
      </c>
      <c r="JX37" s="114" t="str">
        <f t="shared" si="43"/>
        <v>--</v>
      </c>
      <c r="JY37" s="114" t="str">
        <f t="shared" si="43"/>
        <v>--</v>
      </c>
      <c r="JZ37" s="114" t="str">
        <f t="shared" si="44"/>
        <v>--</v>
      </c>
      <c r="KA37" s="114" t="str">
        <f t="shared" si="44"/>
        <v>--</v>
      </c>
      <c r="KB37" s="114" t="str">
        <f t="shared" si="44"/>
        <v>--</v>
      </c>
      <c r="KC37" s="114" t="str">
        <f t="shared" si="44"/>
        <v>--</v>
      </c>
      <c r="KD37" s="114" t="str">
        <f t="shared" si="44"/>
        <v>--</v>
      </c>
      <c r="KE37" s="114" t="str">
        <f t="shared" si="44"/>
        <v>--</v>
      </c>
      <c r="KF37" s="114" t="str">
        <f t="shared" si="44"/>
        <v>--</v>
      </c>
      <c r="KG37" s="114" t="str">
        <f t="shared" si="44"/>
        <v>--</v>
      </c>
      <c r="KH37" s="114" t="str">
        <f t="shared" si="44"/>
        <v>--</v>
      </c>
      <c r="KI37" s="114" t="str">
        <f t="shared" si="44"/>
        <v>--</v>
      </c>
      <c r="KJ37" s="114" t="str">
        <f t="shared" si="45"/>
        <v>--</v>
      </c>
      <c r="KK37" s="114" t="str">
        <f t="shared" si="45"/>
        <v>--</v>
      </c>
      <c r="KL37" s="114" t="str">
        <f t="shared" si="45"/>
        <v>--</v>
      </c>
      <c r="KM37" s="114" t="str">
        <f t="shared" si="45"/>
        <v>--</v>
      </c>
      <c r="KN37" s="114" t="str">
        <f t="shared" si="45"/>
        <v>--</v>
      </c>
      <c r="KO37" s="114" t="str">
        <f t="shared" si="45"/>
        <v>--</v>
      </c>
      <c r="KP37" s="153" t="s">
        <v>1663</v>
      </c>
      <c r="KQ37" s="153" t="s">
        <v>1663</v>
      </c>
      <c r="KR37" s="150" t="s">
        <v>1664</v>
      </c>
      <c r="KS37" s="153" t="s">
        <v>1663</v>
      </c>
      <c r="KT37" s="153" t="s">
        <v>1663</v>
      </c>
      <c r="KU37" s="114" t="str">
        <f t="shared" ref="KU37:KY46" si="48">"--"</f>
        <v>--</v>
      </c>
      <c r="KV37" s="114" t="str">
        <f t="shared" si="48"/>
        <v>--</v>
      </c>
      <c r="KW37" s="114" t="str">
        <f t="shared" si="48"/>
        <v>--</v>
      </c>
      <c r="KX37" s="114" t="str">
        <f t="shared" si="48"/>
        <v>--</v>
      </c>
      <c r="KY37" s="114" t="str">
        <f t="shared" si="48"/>
        <v>--</v>
      </c>
      <c r="KZ37" s="114" t="str">
        <f t="shared" si="46"/>
        <v>--</v>
      </c>
      <c r="LA37" s="114" t="str">
        <f t="shared" si="46"/>
        <v>--</v>
      </c>
      <c r="LB37" s="114" t="str">
        <f t="shared" si="46"/>
        <v>--</v>
      </c>
      <c r="LC37" s="114" t="str">
        <f t="shared" si="46"/>
        <v>--</v>
      </c>
      <c r="LD37" s="114" t="str">
        <f t="shared" si="46"/>
        <v>--</v>
      </c>
      <c r="LE37" s="219">
        <v>80.981595092024605</v>
      </c>
      <c r="LF37" s="219">
        <v>80</v>
      </c>
      <c r="LG37" s="219">
        <v>80.701754385964904</v>
      </c>
      <c r="LH37" s="219">
        <v>77.922077922077904</v>
      </c>
      <c r="LI37" s="219">
        <v>76</v>
      </c>
      <c r="LJ37" s="219">
        <v>78.625954198473295</v>
      </c>
      <c r="LK37" s="219">
        <v>66.6666666666667</v>
      </c>
      <c r="LL37" s="219">
        <v>60.769230769230802</v>
      </c>
      <c r="LM37" s="219">
        <v>66.6666666666667</v>
      </c>
      <c r="LN37" s="219">
        <v>63.398692810457497</v>
      </c>
      <c r="LO37" s="219">
        <v>68.6666666666667</v>
      </c>
      <c r="LP37" s="219">
        <v>63.358778625954201</v>
      </c>
      <c r="LQ37" s="219">
        <v>73.456790123456798</v>
      </c>
      <c r="LR37" s="219">
        <v>80.620155038759606</v>
      </c>
      <c r="LS37" s="219">
        <v>75.438596491227997</v>
      </c>
      <c r="LT37" s="219">
        <v>71.612903225806505</v>
      </c>
      <c r="LU37" s="219">
        <v>76</v>
      </c>
      <c r="LV37" s="219">
        <v>68.702290076335899</v>
      </c>
      <c r="LW37" s="219">
        <v>42.236024844720497</v>
      </c>
      <c r="LX37" s="219">
        <v>37.984496124030997</v>
      </c>
      <c r="LY37" s="219">
        <v>41.228070175438603</v>
      </c>
      <c r="LZ37" s="219">
        <v>40.645161290322598</v>
      </c>
      <c r="MA37" s="219">
        <v>38.6666666666667</v>
      </c>
      <c r="MB37" s="219">
        <v>38.931297709923697</v>
      </c>
      <c r="MC37" s="219">
        <v>82.608695652173907</v>
      </c>
      <c r="MD37" s="219">
        <v>79.844961240310099</v>
      </c>
      <c r="ME37" s="219">
        <v>82.456140350877206</v>
      </c>
      <c r="MF37" s="219">
        <v>81.290322580645196</v>
      </c>
      <c r="MG37" s="219">
        <v>84</v>
      </c>
      <c r="MH37" s="219">
        <v>76.335877862595396</v>
      </c>
      <c r="MI37" s="219">
        <v>70.370370370370395</v>
      </c>
      <c r="MJ37" s="219">
        <v>67.441860465116207</v>
      </c>
      <c r="MK37" s="219">
        <v>64.035087719298204</v>
      </c>
      <c r="ML37" s="219">
        <v>65.384615384615401</v>
      </c>
      <c r="MM37" s="219">
        <v>69.3333333333334</v>
      </c>
      <c r="MN37" s="219">
        <v>69.465648854961898</v>
      </c>
      <c r="MO37" s="128" t="str">
        <f t="shared" ref="MO37:MO68" si="49">"--"</f>
        <v>--</v>
      </c>
      <c r="MP37" s="219">
        <v>27.9069767441861</v>
      </c>
      <c r="MQ37" s="219">
        <v>55.2631578947368</v>
      </c>
      <c r="MR37" s="128" t="str">
        <f t="shared" ref="MR37:MR68" si="50">"--"</f>
        <v>--</v>
      </c>
      <c r="MS37" s="219">
        <v>19.205298013244999</v>
      </c>
      <c r="MT37" s="219">
        <v>55.8139534883721</v>
      </c>
      <c r="MU37" s="128" t="str">
        <f t="shared" ref="MU37:MU68" si="51">"--"</f>
        <v>--</v>
      </c>
      <c r="MV37" s="219">
        <v>41.6666666666667</v>
      </c>
      <c r="MW37" s="219">
        <v>45.161290322580598</v>
      </c>
      <c r="MX37" s="128" t="str">
        <f t="shared" ref="MX37:MX68" si="52">"--"</f>
        <v>--</v>
      </c>
      <c r="MY37" s="219">
        <v>67.857142857142804</v>
      </c>
      <c r="MZ37" s="219">
        <v>56.338028169014102</v>
      </c>
      <c r="NA37" s="128" t="str">
        <f t="shared" ref="NA37:NA68" si="53">"--"</f>
        <v>--</v>
      </c>
      <c r="NB37" s="219">
        <v>44.4444444444444</v>
      </c>
      <c r="NC37" s="219">
        <v>57.142857142857103</v>
      </c>
      <c r="ND37" s="128" t="str">
        <f t="shared" ref="ND37:ND68" si="54">"--"</f>
        <v>--</v>
      </c>
      <c r="NE37" s="219">
        <v>71.428571428571402</v>
      </c>
      <c r="NF37" s="219">
        <v>74.647887323943607</v>
      </c>
      <c r="NG37" s="128" t="str">
        <f t="shared" ref="NG37:NG68" si="55">"--"</f>
        <v>--</v>
      </c>
      <c r="NH37" s="219">
        <v>55.5555555555556</v>
      </c>
      <c r="NI37" s="219">
        <v>58.064516129032299</v>
      </c>
      <c r="NJ37" s="128" t="str">
        <f t="shared" ref="NJ37:NJ68" si="56">"--"</f>
        <v>--</v>
      </c>
      <c r="NK37" s="219">
        <v>55.5555555555556</v>
      </c>
      <c r="NL37" s="219">
        <v>55.5555555555556</v>
      </c>
      <c r="NM37" s="220">
        <v>89.473684210526301</v>
      </c>
      <c r="NN37" s="220">
        <v>91.935483870967701</v>
      </c>
      <c r="NO37" s="220">
        <v>73.684210526315795</v>
      </c>
      <c r="NP37" s="220">
        <v>72.357723577235703</v>
      </c>
      <c r="NQ37" s="220">
        <v>77.631578947368496</v>
      </c>
      <c r="NR37" s="220">
        <v>71.774193548387103</v>
      </c>
      <c r="NS37" s="220">
        <v>61.184210526315802</v>
      </c>
      <c r="NT37" s="220">
        <v>66.129032258064498</v>
      </c>
      <c r="NU37" s="220">
        <v>93.421052631578902</v>
      </c>
      <c r="NV37" s="220">
        <v>87.096774193548399</v>
      </c>
      <c r="NW37" s="220">
        <v>85.526315789473699</v>
      </c>
      <c r="NX37" s="220">
        <v>86.290322580645196</v>
      </c>
      <c r="NY37" s="128" t="str">
        <f t="shared" si="47"/>
        <v>--</v>
      </c>
      <c r="NZ37" s="128" t="str">
        <f t="shared" si="47"/>
        <v>--</v>
      </c>
      <c r="OA37" s="128" t="str">
        <f t="shared" si="47"/>
        <v>--</v>
      </c>
      <c r="OB37" s="128" t="str">
        <f t="shared" si="47"/>
        <v>--</v>
      </c>
      <c r="OC37" s="128" t="str">
        <f t="shared" si="47"/>
        <v>--</v>
      </c>
      <c r="OD37" s="128" t="str">
        <f t="shared" si="47"/>
        <v>--</v>
      </c>
      <c r="OE37" s="128" t="str">
        <f t="shared" si="47"/>
        <v>--</v>
      </c>
      <c r="OF37" s="128" t="str">
        <f t="shared" si="47"/>
        <v>--</v>
      </c>
      <c r="OG37" s="222">
        <v>46.052631578947398</v>
      </c>
      <c r="OH37" s="222">
        <v>37.037037037037102</v>
      </c>
      <c r="OI37" s="222">
        <v>31.782945736434101</v>
      </c>
      <c r="OJ37" s="222">
        <v>31.578947368421101</v>
      </c>
      <c r="OK37" s="222">
        <v>45.9016393442623</v>
      </c>
      <c r="OL37" s="222">
        <v>34.415584415584398</v>
      </c>
      <c r="OM37" s="222">
        <v>32.6666666666667</v>
      </c>
      <c r="ON37" s="222">
        <v>33.587786259542</v>
      </c>
      <c r="OO37" s="114" t="s">
        <v>2474</v>
      </c>
      <c r="OP37" s="114" t="s">
        <v>2474</v>
      </c>
      <c r="OQ37" s="300">
        <v>79.084967320261441</v>
      </c>
      <c r="OR37" s="300">
        <v>59.259259259259267</v>
      </c>
      <c r="OS37" s="300">
        <v>53.488372093023273</v>
      </c>
      <c r="OT37" s="300">
        <v>55.263157894736864</v>
      </c>
      <c r="OU37" s="300">
        <v>83.606557377049185</v>
      </c>
      <c r="OV37" s="300">
        <v>64.10256410256406</v>
      </c>
      <c r="OW37" s="300">
        <v>70</v>
      </c>
      <c r="OX37" s="300">
        <v>71.538461538461618</v>
      </c>
      <c r="OZ37" s="380">
        <v>79.831932773109244</v>
      </c>
      <c r="PA37" s="381">
        <v>73.333333333333343</v>
      </c>
      <c r="PB37" s="381">
        <v>72.661870503597157</v>
      </c>
      <c r="PC37" s="381">
        <v>71.15384615384616</v>
      </c>
      <c r="PD37" s="380">
        <v>69.491525423728831</v>
      </c>
      <c r="PE37" s="381">
        <v>49.166666666666686</v>
      </c>
      <c r="PF37" s="381">
        <v>33.81294964028779</v>
      </c>
      <c r="PG37" s="381">
        <v>31.73076923076923</v>
      </c>
      <c r="PH37" s="380">
        <v>50.862068965517224</v>
      </c>
      <c r="PI37" s="381">
        <v>36.666666666666671</v>
      </c>
      <c r="PJ37" s="381">
        <v>23.741007194244602</v>
      </c>
      <c r="PK37" s="381">
        <v>28.846153846153843</v>
      </c>
      <c r="PL37" s="380">
        <v>94.067796610169495</v>
      </c>
      <c r="PM37" s="381">
        <v>81.666666666666671</v>
      </c>
      <c r="PN37" s="381">
        <v>74.100719424460465</v>
      </c>
      <c r="PO37" s="381">
        <v>71.15384615384616</v>
      </c>
      <c r="PP37" s="380">
        <v>86.440677966101703</v>
      </c>
      <c r="PQ37" s="381">
        <v>75.000000000000014</v>
      </c>
      <c r="PR37" s="381">
        <v>60.431654676258972</v>
      </c>
      <c r="PS37" s="381">
        <v>57.692307692307686</v>
      </c>
      <c r="PT37" s="378" t="str">
        <f t="shared" si="28"/>
        <v>--</v>
      </c>
      <c r="PU37" s="378" t="str">
        <f t="shared" si="28"/>
        <v>--</v>
      </c>
      <c r="PV37" s="381">
        <v>18.840579710144933</v>
      </c>
      <c r="PW37" s="381">
        <v>48.000000000000043</v>
      </c>
      <c r="PX37" s="378" t="str">
        <f t="shared" si="15"/>
        <v>--</v>
      </c>
      <c r="PY37" s="378" t="str">
        <f t="shared" si="15"/>
        <v>--</v>
      </c>
      <c r="PZ37" s="381">
        <v>61.538461538461554</v>
      </c>
      <c r="QA37" s="381">
        <v>73.913043478260889</v>
      </c>
      <c r="QB37" s="378" t="str">
        <f t="shared" si="16"/>
        <v>--</v>
      </c>
      <c r="QC37" s="378" t="str">
        <f t="shared" si="16"/>
        <v>--</v>
      </c>
      <c r="QD37" s="381">
        <v>69.230769230769226</v>
      </c>
      <c r="QE37" s="381">
        <v>84.782608695652144</v>
      </c>
      <c r="QF37" s="378" t="str">
        <f t="shared" si="29"/>
        <v>--</v>
      </c>
      <c r="QG37" s="378" t="str">
        <f t="shared" si="29"/>
        <v>--</v>
      </c>
      <c r="QH37" s="381">
        <v>76.92307692307692</v>
      </c>
      <c r="QI37" s="381">
        <v>48.936170212765958</v>
      </c>
      <c r="QJ37" s="368" t="s">
        <v>2474</v>
      </c>
    </row>
    <row r="38" spans="1:452" x14ac:dyDescent="0.25">
      <c r="A38" s="114">
        <v>34</v>
      </c>
      <c r="B38" s="93" t="s">
        <v>34</v>
      </c>
      <c r="C38" s="126">
        <v>50.454545454545453</v>
      </c>
      <c r="D38" s="126">
        <v>39.012345679012356</v>
      </c>
      <c r="E38" s="126">
        <v>48.888888888888886</v>
      </c>
      <c r="F38" s="126">
        <v>49.59128065395096</v>
      </c>
      <c r="G38" s="126">
        <v>39.583333333333343</v>
      </c>
      <c r="H38" s="126">
        <v>44.17475728155339</v>
      </c>
      <c r="I38" s="126">
        <v>57.627118644067792</v>
      </c>
      <c r="J38" s="126">
        <v>54.597701149425312</v>
      </c>
      <c r="K38" s="126">
        <v>50</v>
      </c>
      <c r="L38" s="126">
        <v>60.174418604651166</v>
      </c>
      <c r="M38" s="128">
        <v>58.485639686684088</v>
      </c>
      <c r="N38" s="128">
        <v>52.717391304347849</v>
      </c>
      <c r="O38" s="128">
        <v>66.071428571428626</v>
      </c>
      <c r="P38" s="128">
        <v>68.253968253968296</v>
      </c>
      <c r="Q38" s="128">
        <v>67.821782178217831</v>
      </c>
      <c r="R38" s="128">
        <v>88.888888888888886</v>
      </c>
      <c r="S38" s="128">
        <v>81.310679611650528</v>
      </c>
      <c r="T38" s="128">
        <v>85.714285714285779</v>
      </c>
      <c r="U38" s="128">
        <v>89.285714285714263</v>
      </c>
      <c r="V38" s="128">
        <v>80.858085808580853</v>
      </c>
      <c r="W38" s="128">
        <v>85.135135135135187</v>
      </c>
      <c r="X38" s="128">
        <v>92.401960784313673</v>
      </c>
      <c r="Y38" s="128">
        <v>83.933518005540165</v>
      </c>
      <c r="Z38" s="128">
        <v>82.211538461538495</v>
      </c>
      <c r="AA38" s="128">
        <v>88.596491228070136</v>
      </c>
      <c r="AB38" s="132">
        <v>83.290488431876582</v>
      </c>
      <c r="AC38" s="132">
        <v>84.491978609625718</v>
      </c>
      <c r="AD38" s="132">
        <v>85.671641791044834</v>
      </c>
      <c r="AE38" s="132">
        <v>79.457364341085309</v>
      </c>
      <c r="AF38" s="128">
        <v>87.864077669902969</v>
      </c>
      <c r="AG38" s="126">
        <v>72.665148063781359</v>
      </c>
      <c r="AH38" s="126">
        <v>67.391304347826122</v>
      </c>
      <c r="AI38" s="133">
        <v>72.043010752688176</v>
      </c>
      <c r="AJ38" s="133">
        <v>70.523415977961392</v>
      </c>
      <c r="AK38" s="128">
        <v>65.460526315789423</v>
      </c>
      <c r="AL38" s="128">
        <v>72.645739910313964</v>
      </c>
      <c r="AM38" s="128">
        <v>76.980198019801961</v>
      </c>
      <c r="AN38" s="128">
        <v>66.666666666666686</v>
      </c>
      <c r="AO38" s="128">
        <v>64.734299516908195</v>
      </c>
      <c r="AP38" s="128">
        <v>69.616519174041329</v>
      </c>
      <c r="AQ38" s="128">
        <v>65.384615384615387</v>
      </c>
      <c r="AR38" s="128">
        <v>64.893617021276611</v>
      </c>
      <c r="AS38" s="128">
        <v>65.373134328358205</v>
      </c>
      <c r="AT38" s="128">
        <v>69.847328244274877</v>
      </c>
      <c r="AU38" s="128">
        <v>72.463768115942045</v>
      </c>
      <c r="AV38" s="128">
        <v>14.449541284403672</v>
      </c>
      <c r="AW38" s="128">
        <v>16.284987277353693</v>
      </c>
      <c r="AX38" s="132">
        <v>14.552238805970163</v>
      </c>
      <c r="AY38" s="132">
        <v>14.406779661016939</v>
      </c>
      <c r="AZ38" s="132">
        <v>16.262975778546718</v>
      </c>
      <c r="BA38" s="132">
        <v>16.080402010050253</v>
      </c>
      <c r="BB38" s="128">
        <v>16.791979949874698</v>
      </c>
      <c r="BC38" s="132">
        <v>16.201117318435763</v>
      </c>
      <c r="BD38" s="132">
        <v>15.763546798029562</v>
      </c>
      <c r="BE38" s="132">
        <v>12.609970674486814</v>
      </c>
      <c r="BF38" s="132">
        <v>13.541666666666679</v>
      </c>
      <c r="BG38" s="128">
        <v>16.393442622950822</v>
      </c>
      <c r="BH38" s="121">
        <v>10.638297872340429</v>
      </c>
      <c r="BI38" s="121">
        <v>14.11290322580645</v>
      </c>
      <c r="BJ38" s="121">
        <v>12.376237623762377</v>
      </c>
      <c r="BK38" s="121">
        <v>10.779816513761471</v>
      </c>
      <c r="BL38" s="128">
        <v>11.704834605597972</v>
      </c>
      <c r="BM38" s="121">
        <v>6.7164179104477597</v>
      </c>
      <c r="BN38" s="114">
        <v>11.016949152542376</v>
      </c>
      <c r="BO38" s="114">
        <v>12.110726643598605</v>
      </c>
      <c r="BP38" s="114">
        <v>8.5427135678391988</v>
      </c>
      <c r="BQ38" s="128">
        <v>11.278195488721806</v>
      </c>
      <c r="BR38" s="121">
        <v>10.422535211267594</v>
      </c>
      <c r="BS38" s="121">
        <v>11.881188118811878</v>
      </c>
      <c r="BT38" s="121">
        <v>11.730205278592374</v>
      </c>
      <c r="BU38" s="128">
        <v>11.45833333333333</v>
      </c>
      <c r="BV38" s="121">
        <v>11.475409836065577</v>
      </c>
      <c r="BW38" s="121">
        <v>4.9230769230769225</v>
      </c>
      <c r="BX38" s="121">
        <v>10.887096774193548</v>
      </c>
      <c r="BY38" s="128">
        <v>7.0000000000000036</v>
      </c>
      <c r="BZ38" s="121">
        <v>76.212471131639774</v>
      </c>
      <c r="CA38" s="121">
        <v>79.89949748743723</v>
      </c>
      <c r="CB38" s="121">
        <v>82.330827067669205</v>
      </c>
      <c r="CC38" s="128">
        <v>72.727272727272691</v>
      </c>
      <c r="CD38" s="121">
        <v>70.731707317073173</v>
      </c>
      <c r="CE38" s="121">
        <v>74.626865671641838</v>
      </c>
      <c r="CF38" s="121">
        <v>73.464373464373438</v>
      </c>
      <c r="CG38" s="128">
        <v>68.258426966292234</v>
      </c>
      <c r="CH38" s="121">
        <v>71.568627450980443</v>
      </c>
      <c r="CI38" s="121">
        <v>74.927113702623899</v>
      </c>
      <c r="CJ38" s="121">
        <v>73.246753246753258</v>
      </c>
      <c r="CK38" s="121">
        <v>72.727272727272691</v>
      </c>
      <c r="CL38" s="121">
        <v>73.731343283582078</v>
      </c>
      <c r="CM38" s="121">
        <v>77.042801556420216</v>
      </c>
      <c r="CN38" s="121">
        <v>68.137254901960787</v>
      </c>
      <c r="CO38" s="121" t="s">
        <v>286</v>
      </c>
      <c r="CP38" s="128" t="s">
        <v>286</v>
      </c>
      <c r="CQ38" s="121" t="s">
        <v>286</v>
      </c>
      <c r="CR38" s="121">
        <v>63.711911357340732</v>
      </c>
      <c r="CS38" s="114">
        <v>33.101045296167236</v>
      </c>
      <c r="CT38" s="114">
        <v>42.499999999999993</v>
      </c>
      <c r="CU38" s="128">
        <v>70.324189526184497</v>
      </c>
      <c r="CV38" s="121">
        <v>36.901408450704231</v>
      </c>
      <c r="CW38" s="121">
        <v>37.931034482758641</v>
      </c>
      <c r="CX38" s="114">
        <v>65.486725663716754</v>
      </c>
      <c r="CY38" s="114">
        <v>48.697916666666636</v>
      </c>
      <c r="CZ38" s="128">
        <v>47.058823529411775</v>
      </c>
      <c r="DA38" s="121">
        <v>66.363636363636374</v>
      </c>
      <c r="DB38" s="121">
        <v>53.696498054474674</v>
      </c>
      <c r="DC38" s="114">
        <v>52.216748768472897</v>
      </c>
      <c r="DD38" s="114">
        <v>64.319248826291087</v>
      </c>
      <c r="DE38" s="128">
        <v>67.007672634271131</v>
      </c>
      <c r="DF38" s="121">
        <v>64.772727272727238</v>
      </c>
      <c r="DG38" s="121">
        <v>69.77401129943506</v>
      </c>
      <c r="DH38" s="114">
        <v>62.807017543859651</v>
      </c>
      <c r="DI38" s="114">
        <v>55.276381909547759</v>
      </c>
      <c r="DJ38" s="128">
        <v>72.29219143576826</v>
      </c>
      <c r="DK38" s="121">
        <v>64.305949008498629</v>
      </c>
      <c r="DL38" s="121">
        <v>49.999999999999993</v>
      </c>
      <c r="DM38" s="121">
        <v>62.462462462462476</v>
      </c>
      <c r="DN38" s="121">
        <v>67.015706806282822</v>
      </c>
      <c r="DO38" s="128">
        <v>54.301075268817193</v>
      </c>
      <c r="DP38" s="121">
        <v>64.086687306501474</v>
      </c>
      <c r="DQ38" s="121">
        <v>66.929133858267662</v>
      </c>
      <c r="DR38" s="121">
        <v>54.000000000000021</v>
      </c>
      <c r="DS38" s="121" t="s">
        <v>286</v>
      </c>
      <c r="DT38" s="128" t="s">
        <v>286</v>
      </c>
      <c r="DU38" s="131" t="s">
        <v>286</v>
      </c>
      <c r="DV38" s="131">
        <v>49.999999999999986</v>
      </c>
      <c r="DW38" s="114">
        <v>29.681978798586567</v>
      </c>
      <c r="DX38" s="131">
        <v>28.282828282828287</v>
      </c>
      <c r="DY38" s="128">
        <v>57.499999999999972</v>
      </c>
      <c r="DZ38" s="128">
        <v>27.478753541076486</v>
      </c>
      <c r="EA38" s="128">
        <v>28.000000000000007</v>
      </c>
      <c r="EB38" s="128">
        <v>53.571428571428569</v>
      </c>
      <c r="EC38" s="128">
        <v>40.157480314960686</v>
      </c>
      <c r="ED38" s="128">
        <v>33.870967741935473</v>
      </c>
      <c r="EE38" s="128">
        <v>54.878048780487838</v>
      </c>
      <c r="EF38" s="128">
        <v>45.275590551181089</v>
      </c>
      <c r="EG38" s="128">
        <v>43.781094527363209</v>
      </c>
      <c r="EH38" s="128" t="s">
        <v>286</v>
      </c>
      <c r="EI38" s="128" t="s">
        <v>286</v>
      </c>
      <c r="EJ38" s="128" t="s">
        <v>286</v>
      </c>
      <c r="EK38" s="128">
        <v>92.797783933518019</v>
      </c>
      <c r="EL38" s="121">
        <v>79.787234042553223</v>
      </c>
      <c r="EM38" s="121">
        <v>82.828282828282809</v>
      </c>
      <c r="EN38" s="121">
        <v>92.786069651741258</v>
      </c>
      <c r="EO38" s="121">
        <v>81.766381766381755</v>
      </c>
      <c r="EP38" s="128">
        <v>79.601990049751265</v>
      </c>
      <c r="EQ38" s="121">
        <v>94.444444444444485</v>
      </c>
      <c r="ER38" s="121">
        <v>85.602094240837715</v>
      </c>
      <c r="ES38" s="121">
        <v>81.818181818181884</v>
      </c>
      <c r="ET38" s="121">
        <v>94.910179640718638</v>
      </c>
      <c r="EU38" s="128">
        <v>87.74703557312256</v>
      </c>
      <c r="EV38" s="121">
        <v>82.089552238806021</v>
      </c>
      <c r="EW38" s="121">
        <v>90.432801822323469</v>
      </c>
      <c r="EX38" s="121">
        <v>71.105527638190921</v>
      </c>
      <c r="EY38" s="121">
        <v>79.245283018867951</v>
      </c>
      <c r="EZ38" s="128">
        <v>94.444444444444485</v>
      </c>
      <c r="FA38" s="121">
        <v>77.464788732394325</v>
      </c>
      <c r="FB38" s="121">
        <v>78.391959798994947</v>
      </c>
      <c r="FC38" s="121">
        <v>93.580246913580268</v>
      </c>
      <c r="FD38" s="121">
        <v>80.225988700565011</v>
      </c>
      <c r="FE38" s="128">
        <v>73.631840796019929</v>
      </c>
      <c r="FF38" s="121">
        <v>93.21533923303835</v>
      </c>
      <c r="FG38" s="121">
        <v>78.627968337730877</v>
      </c>
      <c r="FH38" s="121">
        <v>73.655913978494652</v>
      </c>
      <c r="FI38" s="121">
        <v>90.000000000000014</v>
      </c>
      <c r="FJ38" s="128">
        <v>80.708661417322745</v>
      </c>
      <c r="FK38" s="121">
        <v>77.227722772277247</v>
      </c>
      <c r="FL38" s="121" t="s">
        <v>286</v>
      </c>
      <c r="FM38" s="121">
        <v>16.91394658753709</v>
      </c>
      <c r="FN38" s="121">
        <v>39.062500000000021</v>
      </c>
      <c r="FO38" s="128" t="s">
        <v>286</v>
      </c>
      <c r="FP38" s="121">
        <v>14.606741573033705</v>
      </c>
      <c r="FQ38" s="121">
        <v>43.157894736842096</v>
      </c>
      <c r="FR38" s="121" t="s">
        <v>286</v>
      </c>
      <c r="FS38" s="121">
        <v>13.166144200626945</v>
      </c>
      <c r="FT38" s="128">
        <v>46.354166666666664</v>
      </c>
      <c r="FU38" s="121" t="s">
        <v>286</v>
      </c>
      <c r="FV38" s="121">
        <v>17.663043478260889</v>
      </c>
      <c r="FW38" s="121">
        <v>42.134831460674164</v>
      </c>
      <c r="FX38" s="121" t="s">
        <v>286</v>
      </c>
      <c r="FY38" s="128">
        <v>11.715481171548115</v>
      </c>
      <c r="FZ38" s="121">
        <v>44.270833333333357</v>
      </c>
      <c r="GA38" s="121" t="s">
        <v>286</v>
      </c>
      <c r="GB38" s="121">
        <v>34.545454545454561</v>
      </c>
      <c r="GC38" s="121">
        <v>47.999999999999986</v>
      </c>
      <c r="GD38" s="128" t="s">
        <v>286</v>
      </c>
      <c r="GE38" s="121">
        <v>38.461538461538453</v>
      </c>
      <c r="GF38" s="121">
        <v>62.195121951219512</v>
      </c>
      <c r="GG38" s="121" t="s">
        <v>286</v>
      </c>
      <c r="GH38" s="121">
        <v>33.333333333333321</v>
      </c>
      <c r="GI38" s="128">
        <v>50.561797752808999</v>
      </c>
      <c r="GJ38" s="121" t="s">
        <v>286</v>
      </c>
      <c r="GK38" s="121">
        <v>39.682539682539698</v>
      </c>
      <c r="GL38" s="121">
        <v>53.333333333333336</v>
      </c>
      <c r="GM38" s="130" t="s">
        <v>286</v>
      </c>
      <c r="GN38" s="128">
        <v>50</v>
      </c>
      <c r="GO38" s="121">
        <v>42.352941176470573</v>
      </c>
      <c r="GP38" s="121" t="s">
        <v>286</v>
      </c>
      <c r="GQ38" s="121">
        <v>34.545454545454568</v>
      </c>
      <c r="GR38" s="121">
        <v>55.555555555555564</v>
      </c>
      <c r="GS38" s="128" t="s">
        <v>286</v>
      </c>
      <c r="GT38" s="121">
        <v>39.473684210526315</v>
      </c>
      <c r="GU38" s="121">
        <v>65.853658536585385</v>
      </c>
      <c r="GV38" s="121" t="s">
        <v>286</v>
      </c>
      <c r="GW38" s="121">
        <v>49.999999999999993</v>
      </c>
      <c r="GX38" s="128">
        <v>59.550561797752813</v>
      </c>
      <c r="GY38" s="128" t="s">
        <v>286</v>
      </c>
      <c r="GZ38" s="128">
        <v>51.612903225806448</v>
      </c>
      <c r="HA38" s="128">
        <v>62.162162162162176</v>
      </c>
      <c r="HB38" s="128" t="s">
        <v>286</v>
      </c>
      <c r="HC38" s="128">
        <v>57.142857142857146</v>
      </c>
      <c r="HD38" s="128">
        <v>59.523809523809547</v>
      </c>
      <c r="HE38" s="128" t="s">
        <v>286</v>
      </c>
      <c r="HF38" s="128">
        <v>46</v>
      </c>
      <c r="HG38" s="128">
        <v>56.250000000000007</v>
      </c>
      <c r="HH38" s="128" t="s">
        <v>286</v>
      </c>
      <c r="HI38" s="128">
        <v>34.285714285714285</v>
      </c>
      <c r="HJ38" s="128">
        <v>74.074074074074105</v>
      </c>
      <c r="HK38" s="128" t="s">
        <v>286</v>
      </c>
      <c r="HL38" s="121">
        <v>37.500000000000007</v>
      </c>
      <c r="HM38" s="121">
        <v>59.770114942528735</v>
      </c>
      <c r="HN38" s="121" t="s">
        <v>286</v>
      </c>
      <c r="HO38" s="121">
        <v>41.818181818181813</v>
      </c>
      <c r="HP38" s="128">
        <v>60.810810810810821</v>
      </c>
      <c r="HQ38" s="121" t="s">
        <v>286</v>
      </c>
      <c r="HR38" s="121">
        <v>25</v>
      </c>
      <c r="HS38" s="121">
        <v>48.780487804878049</v>
      </c>
      <c r="HT38" s="129" t="s">
        <v>286</v>
      </c>
      <c r="HU38" s="128">
        <v>42.000000000000007</v>
      </c>
      <c r="HV38" s="114">
        <v>33.333333333333329</v>
      </c>
      <c r="HW38" s="114" t="s">
        <v>286</v>
      </c>
      <c r="HX38" s="114">
        <v>45.945945945945944</v>
      </c>
      <c r="HY38" s="114">
        <v>48.750000000000007</v>
      </c>
      <c r="HZ38" s="114" t="s">
        <v>286</v>
      </c>
      <c r="IA38" s="114">
        <v>60</v>
      </c>
      <c r="IB38" s="114">
        <v>34.482758620689651</v>
      </c>
      <c r="IC38" s="114" t="s">
        <v>286</v>
      </c>
      <c r="ID38" s="114">
        <v>54.237288135593225</v>
      </c>
      <c r="IE38" s="114">
        <v>48.648648648648653</v>
      </c>
      <c r="IF38" s="114" t="s">
        <v>286</v>
      </c>
      <c r="IG38" s="114">
        <v>51.999999999999993</v>
      </c>
      <c r="IH38" s="114">
        <v>38.554216867469876</v>
      </c>
      <c r="II38" s="114" t="s">
        <v>286</v>
      </c>
      <c r="IJ38" s="114">
        <v>49.019607843137258</v>
      </c>
      <c r="IK38" s="114">
        <v>45.918367346938773</v>
      </c>
      <c r="IL38" s="114" t="s">
        <v>286</v>
      </c>
      <c r="IM38" s="114">
        <v>53.846153846153847</v>
      </c>
      <c r="IN38" s="114">
        <v>59.756097560975626</v>
      </c>
      <c r="IO38" s="114" t="s">
        <v>286</v>
      </c>
      <c r="IP38" s="114">
        <v>70</v>
      </c>
      <c r="IQ38" s="114">
        <v>51.72413793103447</v>
      </c>
      <c r="IR38" s="114" t="s">
        <v>286</v>
      </c>
      <c r="IS38" s="114">
        <v>62.295081967213108</v>
      </c>
      <c r="IT38" s="114">
        <v>69.333333333333357</v>
      </c>
      <c r="IU38" s="114" t="s">
        <v>286</v>
      </c>
      <c r="IV38" s="114">
        <v>57.692307692307686</v>
      </c>
      <c r="IW38" s="114">
        <v>54.761904761904781</v>
      </c>
      <c r="IX38" s="153" t="s">
        <v>1662</v>
      </c>
      <c r="IY38" s="153" t="s">
        <v>1662</v>
      </c>
      <c r="IZ38" s="153" t="s">
        <v>1662</v>
      </c>
      <c r="JA38" s="153" t="s">
        <v>1662</v>
      </c>
      <c r="JB38" s="153" t="s">
        <v>1662</v>
      </c>
      <c r="JC38" s="114" t="s">
        <v>286</v>
      </c>
      <c r="JD38" s="114" t="s">
        <v>286</v>
      </c>
      <c r="JE38" s="114" t="s">
        <v>286</v>
      </c>
      <c r="JF38" s="114" t="str">
        <f t="shared" si="42"/>
        <v>--</v>
      </c>
      <c r="JG38" s="114" t="str">
        <f t="shared" si="42"/>
        <v>--</v>
      </c>
      <c r="JH38" s="114" t="str">
        <f t="shared" si="42"/>
        <v>--</v>
      </c>
      <c r="JI38" s="114" t="str">
        <f t="shared" si="42"/>
        <v>--</v>
      </c>
      <c r="JJ38" s="114" t="str">
        <f t="shared" si="42"/>
        <v>--</v>
      </c>
      <c r="JK38" s="114" t="str">
        <f t="shared" si="42"/>
        <v>--</v>
      </c>
      <c r="JL38" s="114" t="str">
        <f t="shared" si="42"/>
        <v>--</v>
      </c>
      <c r="JM38" s="114" t="str">
        <f t="shared" si="42"/>
        <v>--</v>
      </c>
      <c r="JN38" s="114" t="str">
        <f t="shared" si="42"/>
        <v>--</v>
      </c>
      <c r="JO38" s="114" t="str">
        <f t="shared" si="42"/>
        <v>--</v>
      </c>
      <c r="JP38" s="114" t="str">
        <f t="shared" si="43"/>
        <v>--</v>
      </c>
      <c r="JQ38" s="114" t="str">
        <f t="shared" si="43"/>
        <v>--</v>
      </c>
      <c r="JR38" s="114" t="str">
        <f t="shared" si="43"/>
        <v>--</v>
      </c>
      <c r="JS38" s="114" t="str">
        <f t="shared" si="43"/>
        <v>--</v>
      </c>
      <c r="JT38" s="114" t="str">
        <f t="shared" si="43"/>
        <v>--</v>
      </c>
      <c r="JU38" s="114" t="str">
        <f t="shared" si="43"/>
        <v>--</v>
      </c>
      <c r="JV38" s="114" t="str">
        <f t="shared" si="43"/>
        <v>--</v>
      </c>
      <c r="JW38" s="114" t="str">
        <f t="shared" si="43"/>
        <v>--</v>
      </c>
      <c r="JX38" s="114" t="str">
        <f t="shared" si="43"/>
        <v>--</v>
      </c>
      <c r="JY38" s="114" t="str">
        <f t="shared" si="43"/>
        <v>--</v>
      </c>
      <c r="JZ38" s="114" t="str">
        <f t="shared" si="44"/>
        <v>--</v>
      </c>
      <c r="KA38" s="114" t="str">
        <f t="shared" si="44"/>
        <v>--</v>
      </c>
      <c r="KB38" s="114" t="str">
        <f t="shared" si="44"/>
        <v>--</v>
      </c>
      <c r="KC38" s="114" t="str">
        <f t="shared" si="44"/>
        <v>--</v>
      </c>
      <c r="KD38" s="114" t="str">
        <f t="shared" si="44"/>
        <v>--</v>
      </c>
      <c r="KE38" s="114" t="str">
        <f t="shared" si="44"/>
        <v>--</v>
      </c>
      <c r="KF38" s="114" t="str">
        <f t="shared" si="44"/>
        <v>--</v>
      </c>
      <c r="KG38" s="114" t="str">
        <f t="shared" si="44"/>
        <v>--</v>
      </c>
      <c r="KH38" s="114" t="str">
        <f t="shared" si="44"/>
        <v>--</v>
      </c>
      <c r="KI38" s="114" t="str">
        <f t="shared" si="44"/>
        <v>--</v>
      </c>
      <c r="KJ38" s="114" t="str">
        <f t="shared" si="45"/>
        <v>--</v>
      </c>
      <c r="KK38" s="114" t="str">
        <f t="shared" si="45"/>
        <v>--</v>
      </c>
      <c r="KL38" s="114" t="str">
        <f t="shared" si="45"/>
        <v>--</v>
      </c>
      <c r="KM38" s="114" t="str">
        <f t="shared" si="45"/>
        <v>--</v>
      </c>
      <c r="KN38" s="114" t="str">
        <f t="shared" si="45"/>
        <v>--</v>
      </c>
      <c r="KO38" s="114" t="str">
        <f t="shared" si="45"/>
        <v>--</v>
      </c>
      <c r="KP38" s="153" t="s">
        <v>1662</v>
      </c>
      <c r="KQ38" s="153" t="s">
        <v>1662</v>
      </c>
      <c r="KR38" s="153" t="s">
        <v>1662</v>
      </c>
      <c r="KS38" s="153" t="s">
        <v>1662</v>
      </c>
      <c r="KT38" s="153" t="s">
        <v>1662</v>
      </c>
      <c r="KU38" s="114" t="str">
        <f t="shared" si="48"/>
        <v>--</v>
      </c>
      <c r="KV38" s="114" t="str">
        <f t="shared" si="48"/>
        <v>--</v>
      </c>
      <c r="KW38" s="114" t="str">
        <f t="shared" si="48"/>
        <v>--</v>
      </c>
      <c r="KX38" s="114" t="str">
        <f t="shared" si="48"/>
        <v>--</v>
      </c>
      <c r="KY38" s="114" t="str">
        <f t="shared" si="48"/>
        <v>--</v>
      </c>
      <c r="KZ38" s="114" t="str">
        <f t="shared" si="46"/>
        <v>--</v>
      </c>
      <c r="LA38" s="114" t="str">
        <f t="shared" si="46"/>
        <v>--</v>
      </c>
      <c r="LB38" s="114" t="str">
        <f t="shared" si="46"/>
        <v>--</v>
      </c>
      <c r="LC38" s="114" t="str">
        <f t="shared" si="46"/>
        <v>--</v>
      </c>
      <c r="LD38" s="114" t="str">
        <f t="shared" si="46"/>
        <v>--</v>
      </c>
      <c r="LE38" s="219">
        <v>84.076433121019207</v>
      </c>
      <c r="LF38" s="219">
        <v>84.730538922155702</v>
      </c>
      <c r="LG38" s="219">
        <v>84.563758389261807</v>
      </c>
      <c r="LH38" s="219">
        <v>84.036144578313298</v>
      </c>
      <c r="LI38" s="219">
        <v>82.905982905982896</v>
      </c>
      <c r="LJ38" s="219">
        <v>88.301886792452805</v>
      </c>
      <c r="LK38" s="219">
        <v>70.063694267515899</v>
      </c>
      <c r="LL38" s="219">
        <v>71.556886227544993</v>
      </c>
      <c r="LM38" s="219">
        <v>68.456375838926206</v>
      </c>
      <c r="LN38" s="219">
        <v>71.385542168674604</v>
      </c>
      <c r="LO38" s="219">
        <v>69.428571428571402</v>
      </c>
      <c r="LP38" s="219">
        <v>76.981132075471606</v>
      </c>
      <c r="LQ38" s="219">
        <v>75.163398692810503</v>
      </c>
      <c r="LR38" s="219">
        <v>80.303030303030297</v>
      </c>
      <c r="LS38" s="219">
        <v>81.016949152542395</v>
      </c>
      <c r="LT38" s="219">
        <v>73.860182370820695</v>
      </c>
      <c r="LU38" s="219">
        <v>78.134110787172105</v>
      </c>
      <c r="LV38" s="219">
        <v>74.809160305343497</v>
      </c>
      <c r="LW38" s="219">
        <v>52.597402597402599</v>
      </c>
      <c r="LX38" s="219">
        <v>49.696969696969703</v>
      </c>
      <c r="LY38" s="219">
        <v>39.7959183673469</v>
      </c>
      <c r="LZ38" s="219">
        <v>51.671732522796397</v>
      </c>
      <c r="MA38" s="219">
        <v>48.979591836734699</v>
      </c>
      <c r="MB38" s="219">
        <v>52.107279693486603</v>
      </c>
      <c r="MC38" s="219">
        <v>85.993485342019596</v>
      </c>
      <c r="MD38" s="219">
        <v>86.6666666666667</v>
      </c>
      <c r="ME38" s="219">
        <v>86.101694915254299</v>
      </c>
      <c r="MF38" s="219">
        <v>87.575757575757606</v>
      </c>
      <c r="MG38" s="219">
        <v>83.381924198250701</v>
      </c>
      <c r="MH38" s="219">
        <v>83.524904214559399</v>
      </c>
      <c r="MI38" s="219">
        <v>75.244299674267097</v>
      </c>
      <c r="MJ38" s="219">
        <v>77.575757575757606</v>
      </c>
      <c r="MK38" s="219">
        <v>74.576271186440806</v>
      </c>
      <c r="ML38" s="219">
        <v>75.454545454545396</v>
      </c>
      <c r="MM38" s="219">
        <v>75.801749271136899</v>
      </c>
      <c r="MN38" s="219">
        <v>76.245210727969393</v>
      </c>
      <c r="MO38" s="128" t="str">
        <f t="shared" si="49"/>
        <v>--</v>
      </c>
      <c r="MP38" s="219">
        <v>13.149847094801199</v>
      </c>
      <c r="MQ38" s="219">
        <v>37.074829931972801</v>
      </c>
      <c r="MR38" s="128" t="str">
        <f t="shared" si="50"/>
        <v>--</v>
      </c>
      <c r="MS38" s="219">
        <v>12.9411764705882</v>
      </c>
      <c r="MT38" s="219">
        <v>34.1085271317829</v>
      </c>
      <c r="MU38" s="128" t="str">
        <f t="shared" si="51"/>
        <v>--</v>
      </c>
      <c r="MV38" s="219">
        <v>28.571428571428601</v>
      </c>
      <c r="MW38" s="219">
        <v>55.045871559632999</v>
      </c>
      <c r="MX38" s="128" t="str">
        <f t="shared" si="52"/>
        <v>--</v>
      </c>
      <c r="MY38" s="219">
        <v>38.636363636363598</v>
      </c>
      <c r="MZ38" s="219">
        <v>43.023255813953497</v>
      </c>
      <c r="NA38" s="128" t="str">
        <f t="shared" si="53"/>
        <v>--</v>
      </c>
      <c r="NB38" s="219">
        <v>37.5</v>
      </c>
      <c r="NC38" s="219">
        <v>66.055045871559599</v>
      </c>
      <c r="ND38" s="128" t="str">
        <f t="shared" si="54"/>
        <v>--</v>
      </c>
      <c r="NE38" s="219">
        <v>54.545454545454497</v>
      </c>
      <c r="NF38" s="219">
        <v>51.764705882352899</v>
      </c>
      <c r="NG38" s="128" t="str">
        <f t="shared" si="55"/>
        <v>--</v>
      </c>
      <c r="NH38" s="219">
        <v>61.904761904761898</v>
      </c>
      <c r="NI38" s="219">
        <v>60.185185185185198</v>
      </c>
      <c r="NJ38" s="128" t="str">
        <f t="shared" si="56"/>
        <v>--</v>
      </c>
      <c r="NK38" s="219">
        <v>43.181818181818201</v>
      </c>
      <c r="NL38" s="219">
        <v>56.818181818181799</v>
      </c>
      <c r="NM38" s="220">
        <v>91.614906832298203</v>
      </c>
      <c r="NN38" s="220">
        <v>91.601049868766495</v>
      </c>
      <c r="NO38" s="220">
        <v>76.780185758513994</v>
      </c>
      <c r="NP38" s="220">
        <v>71.240105540897005</v>
      </c>
      <c r="NQ38" s="220">
        <v>82.018927444795096</v>
      </c>
      <c r="NR38" s="220">
        <v>73.529411764705898</v>
      </c>
      <c r="NS38" s="220">
        <v>72.784810126582201</v>
      </c>
      <c r="NT38" s="220">
        <v>70.430107526881798</v>
      </c>
      <c r="NU38" s="220">
        <v>89.9053627760252</v>
      </c>
      <c r="NV38" s="220">
        <v>88.203753351206402</v>
      </c>
      <c r="NW38" s="220">
        <v>86.750788643533198</v>
      </c>
      <c r="NX38" s="220">
        <v>87.733333333333306</v>
      </c>
      <c r="NY38" s="128" t="str">
        <f t="shared" si="47"/>
        <v>--</v>
      </c>
      <c r="NZ38" s="128" t="str">
        <f t="shared" si="47"/>
        <v>--</v>
      </c>
      <c r="OA38" s="128" t="str">
        <f t="shared" si="47"/>
        <v>--</v>
      </c>
      <c r="OB38" s="128" t="str">
        <f t="shared" si="47"/>
        <v>--</v>
      </c>
      <c r="OC38" s="128" t="str">
        <f t="shared" si="47"/>
        <v>--</v>
      </c>
      <c r="OD38" s="128" t="str">
        <f t="shared" si="47"/>
        <v>--</v>
      </c>
      <c r="OE38" s="128" t="str">
        <f t="shared" si="47"/>
        <v>--</v>
      </c>
      <c r="OF38" s="128" t="str">
        <f t="shared" si="47"/>
        <v>--</v>
      </c>
      <c r="OG38" s="222">
        <v>63.291139240506297</v>
      </c>
      <c r="OH38" s="222">
        <v>42.483660130719002</v>
      </c>
      <c r="OI38" s="222">
        <v>39.817629179331298</v>
      </c>
      <c r="OJ38" s="222">
        <v>32.881355932203398</v>
      </c>
      <c r="OK38" s="222">
        <v>58.807588075880702</v>
      </c>
      <c r="OL38" s="222">
        <v>45.5927051671733</v>
      </c>
      <c r="OM38" s="222">
        <v>47.965116279069797</v>
      </c>
      <c r="ON38" s="222">
        <v>50.384615384615401</v>
      </c>
      <c r="OO38" s="114" t="s">
        <v>1662</v>
      </c>
      <c r="OP38" s="114" t="s">
        <v>1662</v>
      </c>
      <c r="OQ38" s="300">
        <v>71.474358974359006</v>
      </c>
      <c r="OR38" s="300">
        <v>55.519480519480538</v>
      </c>
      <c r="OS38" s="300">
        <v>60.244648318042834</v>
      </c>
      <c r="OT38" s="300">
        <v>62.372881355932179</v>
      </c>
      <c r="OU38" s="300">
        <v>77.567567567567551</v>
      </c>
      <c r="OV38" s="300">
        <v>67.97583081571004</v>
      </c>
      <c r="OW38" s="300">
        <v>58.381502890173422</v>
      </c>
      <c r="OX38" s="300">
        <v>65.900383141762461</v>
      </c>
      <c r="OZ38" s="380">
        <v>74.617737003058053</v>
      </c>
      <c r="PA38" s="381">
        <v>71.220930232558189</v>
      </c>
      <c r="PB38" s="381">
        <v>71.884057971014499</v>
      </c>
      <c r="PC38" s="381">
        <v>74.814814814814824</v>
      </c>
      <c r="PD38" s="380">
        <v>70.000000000000028</v>
      </c>
      <c r="PE38" s="381">
        <v>39.181286549707593</v>
      </c>
      <c r="PF38" s="381">
        <v>41.739130434782631</v>
      </c>
      <c r="PG38" s="381">
        <v>42.222222222222214</v>
      </c>
      <c r="PH38" s="380">
        <v>54.740061162079513</v>
      </c>
      <c r="PI38" s="381">
        <v>37.829912023460423</v>
      </c>
      <c r="PJ38" s="381">
        <v>37.101449275362377</v>
      </c>
      <c r="PK38" s="381">
        <v>41.111111111111136</v>
      </c>
      <c r="PL38" s="380">
        <v>89.123867069486423</v>
      </c>
      <c r="PM38" s="381">
        <v>76.608187134502941</v>
      </c>
      <c r="PN38" s="381">
        <v>77.616279069767458</v>
      </c>
      <c r="PO38" s="381">
        <v>84.014869888475872</v>
      </c>
      <c r="PP38" s="380">
        <v>87.499999999999986</v>
      </c>
      <c r="PQ38" s="381">
        <v>69.653179190751558</v>
      </c>
      <c r="PR38" s="381">
        <v>71.511627906976727</v>
      </c>
      <c r="PS38" s="381">
        <v>75.464684014869903</v>
      </c>
      <c r="PT38" s="378" t="str">
        <f t="shared" ref="PT38:PU53" si="57">"--"</f>
        <v>--</v>
      </c>
      <c r="PU38" s="378" t="str">
        <f t="shared" si="57"/>
        <v>--</v>
      </c>
      <c r="PV38" s="381">
        <v>17.460317460317455</v>
      </c>
      <c r="PW38" s="381">
        <v>41.129032258064505</v>
      </c>
      <c r="PX38" s="378" t="str">
        <f t="shared" si="15"/>
        <v>--</v>
      </c>
      <c r="PY38" s="378" t="str">
        <f t="shared" si="15"/>
        <v>--</v>
      </c>
      <c r="PZ38" s="381">
        <v>44.44444444444445</v>
      </c>
      <c r="QA38" s="381">
        <v>58.4158415841584</v>
      </c>
      <c r="QB38" s="378" t="str">
        <f t="shared" si="16"/>
        <v>--</v>
      </c>
      <c r="QC38" s="378" t="str">
        <f t="shared" si="16"/>
        <v>--</v>
      </c>
      <c r="QD38" s="381">
        <v>54.716981132075468</v>
      </c>
      <c r="QE38" s="381">
        <v>66.666666666666686</v>
      </c>
      <c r="QF38" s="378" t="str">
        <f t="shared" ref="QF38:QG53" si="58">"--"</f>
        <v>--</v>
      </c>
      <c r="QG38" s="378" t="str">
        <f t="shared" si="58"/>
        <v>--</v>
      </c>
      <c r="QH38" s="381">
        <v>67.924528301886781</v>
      </c>
      <c r="QI38" s="381">
        <v>65.686274509803937</v>
      </c>
      <c r="QJ38" s="368" t="s">
        <v>1662</v>
      </c>
    </row>
    <row r="39" spans="1:452" x14ac:dyDescent="0.25">
      <c r="A39" s="114">
        <v>35</v>
      </c>
      <c r="B39" s="93" t="s">
        <v>35</v>
      </c>
      <c r="C39" s="126">
        <v>29.268292682926827</v>
      </c>
      <c r="D39" s="126">
        <v>24.528301886792452</v>
      </c>
      <c r="E39" s="126">
        <v>6.6666666666666687</v>
      </c>
      <c r="F39" s="126">
        <v>28.124999999999993</v>
      </c>
      <c r="G39" s="126">
        <v>13.749999999999995</v>
      </c>
      <c r="H39" s="126">
        <v>7.5949367088607618</v>
      </c>
      <c r="I39" s="126">
        <v>27.450980392156861</v>
      </c>
      <c r="J39" s="126">
        <v>34.54545454545454</v>
      </c>
      <c r="K39" s="126">
        <v>16.363636363636363</v>
      </c>
      <c r="L39" s="126">
        <v>39.622641509433954</v>
      </c>
      <c r="M39" s="128">
        <v>32.653061224489782</v>
      </c>
      <c r="N39" s="128">
        <v>15.094339622641508</v>
      </c>
      <c r="O39" s="128">
        <v>42.372881355932194</v>
      </c>
      <c r="P39" s="128">
        <v>28</v>
      </c>
      <c r="Q39" s="128">
        <v>28.205128205128208</v>
      </c>
      <c r="R39" s="128">
        <v>97.368421052631575</v>
      </c>
      <c r="S39" s="128">
        <v>72.72727272727272</v>
      </c>
      <c r="T39" s="128">
        <v>93.478260869565233</v>
      </c>
      <c r="U39" s="128">
        <v>96.721311475409848</v>
      </c>
      <c r="V39" s="128">
        <v>80.487804878048792</v>
      </c>
      <c r="W39" s="128">
        <v>83.749999999999972</v>
      </c>
      <c r="X39" s="128">
        <v>83.999999999999986</v>
      </c>
      <c r="Y39" s="128">
        <v>80.357142857142875</v>
      </c>
      <c r="Z39" s="128">
        <v>79.661016949152554</v>
      </c>
      <c r="AA39" s="128">
        <v>87.037037037037038</v>
      </c>
      <c r="AB39" s="132">
        <v>81.249999999999986</v>
      </c>
      <c r="AC39" s="132">
        <v>89.655172413793096</v>
      </c>
      <c r="AD39" s="132">
        <v>85.714285714285694</v>
      </c>
      <c r="AE39" s="132">
        <v>76.47058823529413</v>
      </c>
      <c r="AF39" s="128">
        <v>85.365853658536565</v>
      </c>
      <c r="AG39" s="126">
        <v>80</v>
      </c>
      <c r="AH39" s="126">
        <v>61.111111111111107</v>
      </c>
      <c r="AI39" s="133">
        <v>75.555555555555529</v>
      </c>
      <c r="AJ39" s="133">
        <v>77.41935483870968</v>
      </c>
      <c r="AK39" s="128">
        <v>63.41463414634147</v>
      </c>
      <c r="AL39" s="128">
        <v>72.499999999999986</v>
      </c>
      <c r="AM39" s="128">
        <v>68</v>
      </c>
      <c r="AN39" s="128">
        <v>66.071428571428569</v>
      </c>
      <c r="AO39" s="128">
        <v>69.491525423728802</v>
      </c>
      <c r="AP39" s="128">
        <v>74.074074074074076</v>
      </c>
      <c r="AQ39" s="128">
        <v>75.510204081632637</v>
      </c>
      <c r="AR39" s="128">
        <v>74.13793103448279</v>
      </c>
      <c r="AS39" s="128">
        <v>74.999999999999986</v>
      </c>
      <c r="AT39" s="128">
        <v>64</v>
      </c>
      <c r="AU39" s="128">
        <v>75.609756097560975</v>
      </c>
      <c r="AV39" s="128">
        <v>7.3170731707317076</v>
      </c>
      <c r="AW39" s="128">
        <v>22.222222222222221</v>
      </c>
      <c r="AX39" s="132">
        <v>17.391304347826086</v>
      </c>
      <c r="AY39" s="132">
        <v>17.460317460317459</v>
      </c>
      <c r="AZ39" s="132">
        <v>16.049382716049383</v>
      </c>
      <c r="BA39" s="132">
        <v>15.000000000000002</v>
      </c>
      <c r="BB39" s="128">
        <v>12</v>
      </c>
      <c r="BC39" s="132">
        <v>14.54545454545454</v>
      </c>
      <c r="BD39" s="132">
        <v>10.169491525423728</v>
      </c>
      <c r="BE39" s="132">
        <v>13.461538461538463</v>
      </c>
      <c r="BF39" s="132">
        <v>8.5106382978723403</v>
      </c>
      <c r="BG39" s="128">
        <v>15.789473684210524</v>
      </c>
      <c r="BH39" s="121">
        <v>10.909090909090912</v>
      </c>
      <c r="BI39" s="121">
        <v>6.1224489795918364</v>
      </c>
      <c r="BJ39" s="121">
        <v>12.499999999999998</v>
      </c>
      <c r="BK39" s="121">
        <v>7.3170731707317067</v>
      </c>
      <c r="BL39" s="128">
        <v>1.8518518518518516</v>
      </c>
      <c r="BM39" s="121">
        <v>6.5217391304347831</v>
      </c>
      <c r="BN39" s="114">
        <v>4.7619047619047628</v>
      </c>
      <c r="BO39" s="114">
        <v>6.1728395061728412</v>
      </c>
      <c r="BP39" s="114">
        <v>6.25</v>
      </c>
      <c r="BQ39" s="128">
        <v>4.166666666666667</v>
      </c>
      <c r="BR39" s="121">
        <v>1.8518518518518516</v>
      </c>
      <c r="BS39" s="121">
        <v>3.3898305084745757</v>
      </c>
      <c r="BT39" s="121">
        <v>9.615384615384615</v>
      </c>
      <c r="BU39" s="128">
        <v>4.2553191489361701</v>
      </c>
      <c r="BV39" s="121">
        <v>6.8965517241379315</v>
      </c>
      <c r="BW39" s="121">
        <v>1.8518518518518516</v>
      </c>
      <c r="BX39" s="121">
        <v>4.0816326530612246</v>
      </c>
      <c r="BY39" s="128">
        <v>7.5</v>
      </c>
      <c r="BZ39" s="121">
        <v>63.414634146341477</v>
      </c>
      <c r="CA39" s="121">
        <v>65.454545454545482</v>
      </c>
      <c r="CB39" s="121">
        <v>78.260869565217391</v>
      </c>
      <c r="CC39" s="128">
        <v>55.737704918032811</v>
      </c>
      <c r="CD39" s="121">
        <v>70.370370370370381</v>
      </c>
      <c r="CE39" s="121">
        <v>73.750000000000014</v>
      </c>
      <c r="CF39" s="121">
        <v>60.000000000000007</v>
      </c>
      <c r="CG39" s="128">
        <v>62.500000000000007</v>
      </c>
      <c r="CH39" s="121">
        <v>72.881355932203391</v>
      </c>
      <c r="CI39" s="121">
        <v>68.518518518518533</v>
      </c>
      <c r="CJ39" s="121">
        <v>66.666666666666671</v>
      </c>
      <c r="CK39" s="121">
        <v>73.68421052631578</v>
      </c>
      <c r="CL39" s="121">
        <v>76.271186440677965</v>
      </c>
      <c r="CM39" s="121">
        <v>74.509803921568633</v>
      </c>
      <c r="CN39" s="121">
        <v>80</v>
      </c>
      <c r="CO39" s="121" t="s">
        <v>286</v>
      </c>
      <c r="CP39" s="128" t="s">
        <v>286</v>
      </c>
      <c r="CQ39" s="121" t="s">
        <v>286</v>
      </c>
      <c r="CR39" s="121">
        <v>57.377049180327873</v>
      </c>
      <c r="CS39" s="114">
        <v>39.506172839506171</v>
      </c>
      <c r="CT39" s="114">
        <v>46.249999999999986</v>
      </c>
      <c r="CU39" s="128">
        <v>54.901960784313722</v>
      </c>
      <c r="CV39" s="121">
        <v>35.714285714285715</v>
      </c>
      <c r="CW39" s="121">
        <v>49.152542372881356</v>
      </c>
      <c r="CX39" s="114">
        <v>72.222222222222229</v>
      </c>
      <c r="CY39" s="114">
        <v>35.416666666666671</v>
      </c>
      <c r="CZ39" s="128">
        <v>38.596491228070171</v>
      </c>
      <c r="DA39" s="121">
        <v>71.428571428571431</v>
      </c>
      <c r="DB39" s="121">
        <v>57.142857142857146</v>
      </c>
      <c r="DC39" s="114">
        <v>67.5</v>
      </c>
      <c r="DD39" s="114">
        <v>65.000000000000014</v>
      </c>
      <c r="DE39" s="128">
        <v>56.36363636363636</v>
      </c>
      <c r="DF39" s="121">
        <v>51.111111111111107</v>
      </c>
      <c r="DG39" s="121">
        <v>55</v>
      </c>
      <c r="DH39" s="114">
        <v>67.90123456790127</v>
      </c>
      <c r="DI39" s="114">
        <v>58.750000000000007</v>
      </c>
      <c r="DJ39" s="128">
        <v>57.142857142857146</v>
      </c>
      <c r="DK39" s="121">
        <v>52.727272727272727</v>
      </c>
      <c r="DL39" s="121">
        <v>50.847457627118629</v>
      </c>
      <c r="DM39" s="121">
        <v>62.745098039215684</v>
      </c>
      <c r="DN39" s="121">
        <v>58.333333333333336</v>
      </c>
      <c r="DO39" s="128">
        <v>50.877192982456137</v>
      </c>
      <c r="DP39" s="121">
        <v>72</v>
      </c>
      <c r="DQ39" s="121">
        <v>68.750000000000014</v>
      </c>
      <c r="DR39" s="121">
        <v>59.999999999999993</v>
      </c>
      <c r="DS39" s="121" t="s">
        <v>286</v>
      </c>
      <c r="DT39" s="128" t="s">
        <v>286</v>
      </c>
      <c r="DU39" s="131" t="s">
        <v>286</v>
      </c>
      <c r="DV39" s="131">
        <v>52.631578947368425</v>
      </c>
      <c r="DW39" s="114">
        <v>40.740740740740726</v>
      </c>
      <c r="DX39" s="131">
        <v>35.000000000000014</v>
      </c>
      <c r="DY39" s="128">
        <v>45.999999999999993</v>
      </c>
      <c r="DZ39" s="128">
        <v>33.928571428571423</v>
      </c>
      <c r="EA39" s="128">
        <v>33.898305084745772</v>
      </c>
      <c r="EB39" s="128">
        <v>55.769230769230774</v>
      </c>
      <c r="EC39" s="128">
        <v>35.416666666666664</v>
      </c>
      <c r="ED39" s="128">
        <v>45.614035087719301</v>
      </c>
      <c r="EE39" s="128">
        <v>63.636363636363647</v>
      </c>
      <c r="EF39" s="128">
        <v>62</v>
      </c>
      <c r="EG39" s="128">
        <v>50.000000000000014</v>
      </c>
      <c r="EH39" s="128" t="s">
        <v>286</v>
      </c>
      <c r="EI39" s="128" t="s">
        <v>286</v>
      </c>
      <c r="EJ39" s="128" t="s">
        <v>286</v>
      </c>
      <c r="EK39" s="128">
        <v>94.827586206896569</v>
      </c>
      <c r="EL39" s="121">
        <v>86.419753086419746</v>
      </c>
      <c r="EM39" s="121">
        <v>91.250000000000028</v>
      </c>
      <c r="EN39" s="121">
        <v>92.156862745098039</v>
      </c>
      <c r="EO39" s="121">
        <v>89.285714285714278</v>
      </c>
      <c r="EP39" s="128">
        <v>81.355932203389813</v>
      </c>
      <c r="EQ39" s="121">
        <v>80.357142857142904</v>
      </c>
      <c r="ER39" s="121">
        <v>97.916666666666686</v>
      </c>
      <c r="ES39" s="121">
        <v>82.456140350877206</v>
      </c>
      <c r="ET39" s="121">
        <v>94.915254237288153</v>
      </c>
      <c r="EU39" s="128">
        <v>88</v>
      </c>
      <c r="EV39" s="121">
        <v>87.5</v>
      </c>
      <c r="EW39" s="121">
        <v>82.926829268292707</v>
      </c>
      <c r="EX39" s="121">
        <v>65.454545454545453</v>
      </c>
      <c r="EY39" s="121">
        <v>76.086956521739125</v>
      </c>
      <c r="EZ39" s="128">
        <v>91.666666666666671</v>
      </c>
      <c r="FA39" s="121">
        <v>81.481481481481481</v>
      </c>
      <c r="FB39" s="121">
        <v>82.499999999999972</v>
      </c>
      <c r="FC39" s="121">
        <v>96.078431372549034</v>
      </c>
      <c r="FD39" s="121">
        <v>82.142857142857125</v>
      </c>
      <c r="FE39" s="128">
        <v>72.881355932203391</v>
      </c>
      <c r="FF39" s="121">
        <v>88.8888888888889</v>
      </c>
      <c r="FG39" s="121">
        <v>87.499999999999986</v>
      </c>
      <c r="FH39" s="121">
        <v>77.192982456140385</v>
      </c>
      <c r="FI39" s="121">
        <v>96.551724137931046</v>
      </c>
      <c r="FJ39" s="128">
        <v>81.632653061224488</v>
      </c>
      <c r="FK39" s="121">
        <v>87.179487179487154</v>
      </c>
      <c r="FL39" s="121" t="s">
        <v>286</v>
      </c>
      <c r="FM39" s="121">
        <v>18.867924528301895</v>
      </c>
      <c r="FN39" s="121">
        <v>44.444444444444457</v>
      </c>
      <c r="FO39" s="128" t="s">
        <v>286</v>
      </c>
      <c r="FP39" s="121">
        <v>11.688311688311693</v>
      </c>
      <c r="FQ39" s="121">
        <v>48.101265822784818</v>
      </c>
      <c r="FR39" s="121" t="s">
        <v>286</v>
      </c>
      <c r="FS39" s="121">
        <v>11.764705882352944</v>
      </c>
      <c r="FT39" s="128">
        <v>49.122807017543863</v>
      </c>
      <c r="FU39" s="121" t="s">
        <v>286</v>
      </c>
      <c r="FV39" s="121">
        <v>14.285714285714288</v>
      </c>
      <c r="FW39" s="121">
        <v>53.571428571428569</v>
      </c>
      <c r="FX39" s="121" t="s">
        <v>286</v>
      </c>
      <c r="FY39" s="128">
        <v>18.749999999999996</v>
      </c>
      <c r="FZ39" s="121">
        <v>65.78947368421052</v>
      </c>
      <c r="GA39" s="121" t="s">
        <v>286</v>
      </c>
      <c r="GB39" s="121">
        <v>50</v>
      </c>
      <c r="GC39" s="121">
        <v>50</v>
      </c>
      <c r="GD39" s="128" t="s">
        <v>286</v>
      </c>
      <c r="GE39" s="121">
        <v>44.444444444444443</v>
      </c>
      <c r="GF39" s="121">
        <v>50</v>
      </c>
      <c r="GG39" s="121" t="s">
        <v>286</v>
      </c>
      <c r="GH39" s="121">
        <v>33.333333333333336</v>
      </c>
      <c r="GI39" s="128">
        <v>50.000000000000007</v>
      </c>
      <c r="GJ39" s="121" t="s">
        <v>286</v>
      </c>
      <c r="GK39" s="121">
        <v>28.571428571428573</v>
      </c>
      <c r="GL39" s="121">
        <v>39.999999999999993</v>
      </c>
      <c r="GM39" s="130" t="s">
        <v>286</v>
      </c>
      <c r="GN39" s="128">
        <v>33.333333333333336</v>
      </c>
      <c r="GO39" s="121">
        <v>40.000000000000007</v>
      </c>
      <c r="GP39" s="121" t="s">
        <v>286</v>
      </c>
      <c r="GQ39" s="121">
        <v>60</v>
      </c>
      <c r="GR39" s="121">
        <v>65</v>
      </c>
      <c r="GS39" s="128" t="s">
        <v>286</v>
      </c>
      <c r="GT39" s="121">
        <v>44.444444444444443</v>
      </c>
      <c r="GU39" s="121">
        <v>52.631578947368425</v>
      </c>
      <c r="GV39" s="121" t="s">
        <v>286</v>
      </c>
      <c r="GW39" s="121">
        <v>50</v>
      </c>
      <c r="GX39" s="128">
        <v>57.142857142857146</v>
      </c>
      <c r="GY39" s="128" t="s">
        <v>286</v>
      </c>
      <c r="GZ39" s="128">
        <v>42.857142857142854</v>
      </c>
      <c r="HA39" s="128">
        <v>63.333333333333321</v>
      </c>
      <c r="HB39" s="128" t="s">
        <v>286</v>
      </c>
      <c r="HC39" s="128">
        <v>55.555555555555557</v>
      </c>
      <c r="HD39" s="128">
        <v>48</v>
      </c>
      <c r="HE39" s="128" t="s">
        <v>286</v>
      </c>
      <c r="HF39" s="128">
        <v>50</v>
      </c>
      <c r="HG39" s="128">
        <v>80.000000000000014</v>
      </c>
      <c r="HH39" s="128" t="s">
        <v>286</v>
      </c>
      <c r="HI39" s="128">
        <v>44.444444444444443</v>
      </c>
      <c r="HJ39" s="128">
        <v>63.888888888888879</v>
      </c>
      <c r="HK39" s="128" t="s">
        <v>286</v>
      </c>
      <c r="HL39" s="121">
        <v>20</v>
      </c>
      <c r="HM39" s="121">
        <v>59.999999999999993</v>
      </c>
      <c r="HN39" s="121" t="s">
        <v>286</v>
      </c>
      <c r="HO39" s="121">
        <v>57.142857142857146</v>
      </c>
      <c r="HP39" s="128">
        <v>62.068965517241374</v>
      </c>
      <c r="HQ39" s="121" t="s">
        <v>286</v>
      </c>
      <c r="HR39" s="121">
        <v>33.333333333333336</v>
      </c>
      <c r="HS39" s="121">
        <v>45.833333333333329</v>
      </c>
      <c r="HT39" s="129" t="s">
        <v>286</v>
      </c>
      <c r="HU39" s="128">
        <v>60</v>
      </c>
      <c r="HV39" s="114">
        <v>64.999999999999986</v>
      </c>
      <c r="HW39" s="114" t="s">
        <v>286</v>
      </c>
      <c r="HX39" s="114">
        <v>44.444444444444443</v>
      </c>
      <c r="HY39" s="114">
        <v>41.66666666666665</v>
      </c>
      <c r="HZ39" s="114" t="s">
        <v>286</v>
      </c>
      <c r="IA39" s="114">
        <v>66.666666666666671</v>
      </c>
      <c r="IB39" s="114">
        <v>46.153846153846153</v>
      </c>
      <c r="IC39" s="114" t="s">
        <v>286</v>
      </c>
      <c r="ID39" s="114">
        <v>85.714285714285708</v>
      </c>
      <c r="IE39" s="114">
        <v>56.666666666666679</v>
      </c>
      <c r="IF39" s="114" t="s">
        <v>286</v>
      </c>
      <c r="IG39" s="114">
        <v>77.777777777777771</v>
      </c>
      <c r="IH39" s="114">
        <v>36</v>
      </c>
      <c r="II39" s="114" t="s">
        <v>286</v>
      </c>
      <c r="IJ39" s="114">
        <v>80</v>
      </c>
      <c r="IK39" s="114">
        <v>70.000000000000014</v>
      </c>
      <c r="IL39" s="114" t="s">
        <v>286</v>
      </c>
      <c r="IM39" s="114">
        <v>66.666666666666671</v>
      </c>
      <c r="IN39" s="114">
        <v>56.756756756756758</v>
      </c>
      <c r="IO39" s="114" t="s">
        <v>286</v>
      </c>
      <c r="IP39" s="114">
        <v>66.666666666666671</v>
      </c>
      <c r="IQ39" s="114">
        <v>65.384615384615387</v>
      </c>
      <c r="IR39" s="114" t="s">
        <v>286</v>
      </c>
      <c r="IS39" s="114">
        <v>83.333333333333329</v>
      </c>
      <c r="IT39" s="114">
        <v>60</v>
      </c>
      <c r="IU39" s="114" t="s">
        <v>286</v>
      </c>
      <c r="IV39" s="114">
        <v>75</v>
      </c>
      <c r="IW39" s="114">
        <v>60.869565217391305</v>
      </c>
      <c r="IX39" s="150" t="s">
        <v>1661</v>
      </c>
      <c r="IY39" s="150" t="s">
        <v>1660</v>
      </c>
      <c r="IZ39" s="150" t="s">
        <v>1660</v>
      </c>
      <c r="JA39" s="150" t="s">
        <v>1660</v>
      </c>
      <c r="JB39" s="150" t="s">
        <v>1660</v>
      </c>
      <c r="JC39" s="114" t="s">
        <v>286</v>
      </c>
      <c r="JD39" s="114" t="s">
        <v>286</v>
      </c>
      <c r="JE39" s="114" t="s">
        <v>286</v>
      </c>
      <c r="JF39" s="114" t="str">
        <f t="shared" si="42"/>
        <v>--</v>
      </c>
      <c r="JG39" s="114" t="str">
        <f t="shared" si="42"/>
        <v>--</v>
      </c>
      <c r="JH39" s="114" t="str">
        <f t="shared" si="42"/>
        <v>--</v>
      </c>
      <c r="JI39" s="114" t="str">
        <f t="shared" si="42"/>
        <v>--</v>
      </c>
      <c r="JJ39" s="114" t="str">
        <f t="shared" si="42"/>
        <v>--</v>
      </c>
      <c r="JK39" s="114" t="str">
        <f t="shared" si="42"/>
        <v>--</v>
      </c>
      <c r="JL39" s="114" t="str">
        <f t="shared" si="42"/>
        <v>--</v>
      </c>
      <c r="JM39" s="114" t="str">
        <f t="shared" si="42"/>
        <v>--</v>
      </c>
      <c r="JN39" s="114" t="str">
        <f t="shared" si="42"/>
        <v>--</v>
      </c>
      <c r="JO39" s="114" t="str">
        <f t="shared" si="42"/>
        <v>--</v>
      </c>
      <c r="JP39" s="114" t="str">
        <f t="shared" si="43"/>
        <v>--</v>
      </c>
      <c r="JQ39" s="114" t="str">
        <f t="shared" si="43"/>
        <v>--</v>
      </c>
      <c r="JR39" s="114" t="str">
        <f t="shared" si="43"/>
        <v>--</v>
      </c>
      <c r="JS39" s="114" t="str">
        <f t="shared" si="43"/>
        <v>--</v>
      </c>
      <c r="JT39" s="114" t="str">
        <f t="shared" si="43"/>
        <v>--</v>
      </c>
      <c r="JU39" s="114" t="str">
        <f t="shared" si="43"/>
        <v>--</v>
      </c>
      <c r="JV39" s="114" t="str">
        <f t="shared" si="43"/>
        <v>--</v>
      </c>
      <c r="JW39" s="114" t="str">
        <f t="shared" si="43"/>
        <v>--</v>
      </c>
      <c r="JX39" s="114" t="str">
        <f t="shared" si="43"/>
        <v>--</v>
      </c>
      <c r="JY39" s="114" t="str">
        <f t="shared" si="43"/>
        <v>--</v>
      </c>
      <c r="JZ39" s="114" t="str">
        <f t="shared" si="44"/>
        <v>--</v>
      </c>
      <c r="KA39" s="114" t="str">
        <f t="shared" si="44"/>
        <v>--</v>
      </c>
      <c r="KB39" s="114" t="str">
        <f t="shared" si="44"/>
        <v>--</v>
      </c>
      <c r="KC39" s="114" t="str">
        <f t="shared" si="44"/>
        <v>--</v>
      </c>
      <c r="KD39" s="114" t="str">
        <f t="shared" si="44"/>
        <v>--</v>
      </c>
      <c r="KE39" s="114" t="str">
        <f t="shared" si="44"/>
        <v>--</v>
      </c>
      <c r="KF39" s="114" t="str">
        <f t="shared" si="44"/>
        <v>--</v>
      </c>
      <c r="KG39" s="114" t="str">
        <f t="shared" si="44"/>
        <v>--</v>
      </c>
      <c r="KH39" s="114" t="str">
        <f t="shared" si="44"/>
        <v>--</v>
      </c>
      <c r="KI39" s="114" t="str">
        <f t="shared" si="44"/>
        <v>--</v>
      </c>
      <c r="KJ39" s="114" t="str">
        <f t="shared" si="45"/>
        <v>--</v>
      </c>
      <c r="KK39" s="114" t="str">
        <f t="shared" si="45"/>
        <v>--</v>
      </c>
      <c r="KL39" s="114" t="str">
        <f t="shared" si="45"/>
        <v>--</v>
      </c>
      <c r="KM39" s="114" t="str">
        <f t="shared" si="45"/>
        <v>--</v>
      </c>
      <c r="KN39" s="114" t="str">
        <f t="shared" si="45"/>
        <v>--</v>
      </c>
      <c r="KO39" s="114" t="str">
        <f t="shared" si="45"/>
        <v>--</v>
      </c>
      <c r="KP39" s="150" t="s">
        <v>1661</v>
      </c>
      <c r="KQ39" s="150" t="s">
        <v>1660</v>
      </c>
      <c r="KR39" s="150" t="s">
        <v>1660</v>
      </c>
      <c r="KS39" s="150" t="s">
        <v>1660</v>
      </c>
      <c r="KT39" s="150" t="s">
        <v>1660</v>
      </c>
      <c r="KU39" s="114" t="str">
        <f t="shared" si="48"/>
        <v>--</v>
      </c>
      <c r="KV39" s="114" t="str">
        <f t="shared" si="48"/>
        <v>--</v>
      </c>
      <c r="KW39" s="114" t="str">
        <f t="shared" si="48"/>
        <v>--</v>
      </c>
      <c r="KX39" s="114" t="str">
        <f t="shared" si="48"/>
        <v>--</v>
      </c>
      <c r="KY39" s="114" t="str">
        <f t="shared" si="48"/>
        <v>--</v>
      </c>
      <c r="KZ39" s="114" t="str">
        <f t="shared" si="46"/>
        <v>--</v>
      </c>
      <c r="LA39" s="114" t="str">
        <f t="shared" si="46"/>
        <v>--</v>
      </c>
      <c r="LB39" s="114" t="str">
        <f t="shared" si="46"/>
        <v>--</v>
      </c>
      <c r="LC39" s="114" t="str">
        <f t="shared" si="46"/>
        <v>--</v>
      </c>
      <c r="LD39" s="114" t="str">
        <f t="shared" si="46"/>
        <v>--</v>
      </c>
      <c r="LE39" s="219">
        <v>86.6666666666667</v>
      </c>
      <c r="LF39" s="219">
        <v>89.473684210526301</v>
      </c>
      <c r="LG39" s="219">
        <v>85.365853658536594</v>
      </c>
      <c r="LH39" s="219">
        <v>85.714285714285694</v>
      </c>
      <c r="LI39" s="219">
        <v>73.529411764705898</v>
      </c>
      <c r="LJ39" s="219">
        <v>89.361702127659598</v>
      </c>
      <c r="LK39" s="219">
        <v>75.5555555555556</v>
      </c>
      <c r="LL39" s="219">
        <v>73.684210526315795</v>
      </c>
      <c r="LM39" s="219">
        <v>73.170731707317103</v>
      </c>
      <c r="LN39" s="219">
        <v>73.809523809523796</v>
      </c>
      <c r="LO39" s="219">
        <v>70.588235294117695</v>
      </c>
      <c r="LP39" s="219">
        <v>72.340425531914903</v>
      </c>
      <c r="LQ39" s="219">
        <v>65.909090909090907</v>
      </c>
      <c r="LR39" s="219">
        <v>68.965517241379303</v>
      </c>
      <c r="LS39" s="219">
        <v>73.170731707317103</v>
      </c>
      <c r="LT39" s="219">
        <v>75.609756097561004</v>
      </c>
      <c r="LU39" s="219">
        <v>64.705882352941202</v>
      </c>
      <c r="LV39" s="219">
        <v>85.106382978723403</v>
      </c>
      <c r="LW39" s="219">
        <v>72.727272727272705</v>
      </c>
      <c r="LX39" s="219">
        <v>46.551724137930997</v>
      </c>
      <c r="LY39" s="219">
        <v>65</v>
      </c>
      <c r="LZ39" s="219">
        <v>63.414634146341399</v>
      </c>
      <c r="MA39" s="219">
        <v>50</v>
      </c>
      <c r="MB39" s="219">
        <v>59.574468085106403</v>
      </c>
      <c r="MC39" s="219">
        <v>90.909090909090907</v>
      </c>
      <c r="MD39" s="219">
        <v>81.034482758620697</v>
      </c>
      <c r="ME39" s="219">
        <v>80.487804878048806</v>
      </c>
      <c r="MF39" s="219">
        <v>92.857142857142904</v>
      </c>
      <c r="MG39" s="219">
        <v>76.470588235294102</v>
      </c>
      <c r="MH39" s="219">
        <v>85.106382978723403</v>
      </c>
      <c r="MI39" s="219">
        <v>84.090909090909093</v>
      </c>
      <c r="MJ39" s="219">
        <v>58.620689655172399</v>
      </c>
      <c r="MK39" s="219">
        <v>63.414634146341498</v>
      </c>
      <c r="ML39" s="219">
        <v>82.926829268292707</v>
      </c>
      <c r="MM39" s="219">
        <v>64.705882352941202</v>
      </c>
      <c r="MN39" s="219">
        <v>74.468085106383</v>
      </c>
      <c r="MO39" s="128" t="str">
        <f t="shared" si="49"/>
        <v>--</v>
      </c>
      <c r="MP39" s="219">
        <v>20.689655172413801</v>
      </c>
      <c r="MQ39" s="219">
        <v>60.975609756097597</v>
      </c>
      <c r="MR39" s="128" t="str">
        <f t="shared" si="50"/>
        <v>--</v>
      </c>
      <c r="MS39" s="219">
        <v>20.588235294117599</v>
      </c>
      <c r="MT39" s="219">
        <v>28.260869565217401</v>
      </c>
      <c r="MU39" s="128" t="str">
        <f t="shared" si="51"/>
        <v>--</v>
      </c>
      <c r="MV39" s="219">
        <v>50</v>
      </c>
      <c r="MW39" s="219">
        <v>60</v>
      </c>
      <c r="MX39" s="128" t="str">
        <f t="shared" si="52"/>
        <v>--</v>
      </c>
      <c r="MY39" s="219">
        <v>42.857142857142897</v>
      </c>
      <c r="MZ39" s="219">
        <v>61.538461538461497</v>
      </c>
      <c r="NA39" s="128" t="str">
        <f t="shared" si="53"/>
        <v>--</v>
      </c>
      <c r="NB39" s="219">
        <v>66.6666666666667</v>
      </c>
      <c r="NC39" s="219">
        <v>76</v>
      </c>
      <c r="ND39" s="128" t="str">
        <f t="shared" si="54"/>
        <v>--</v>
      </c>
      <c r="NE39" s="219">
        <v>57.142857142857103</v>
      </c>
      <c r="NF39" s="219">
        <v>84.615384615384599</v>
      </c>
      <c r="NG39" s="128" t="str">
        <f t="shared" si="55"/>
        <v>--</v>
      </c>
      <c r="NH39" s="219">
        <v>75</v>
      </c>
      <c r="NI39" s="219">
        <v>80</v>
      </c>
      <c r="NJ39" s="128" t="str">
        <f t="shared" si="56"/>
        <v>--</v>
      </c>
      <c r="NK39" s="219">
        <v>57.142857142857103</v>
      </c>
      <c r="NL39" s="219">
        <v>76.923076923076906</v>
      </c>
      <c r="NM39" s="220">
        <v>91.489361702127695</v>
      </c>
      <c r="NN39" s="220">
        <v>94.736842105263193</v>
      </c>
      <c r="NO39" s="220">
        <v>71.739130434782595</v>
      </c>
      <c r="NP39" s="220">
        <v>86.486486486486498</v>
      </c>
      <c r="NQ39" s="220">
        <v>73.3333333333334</v>
      </c>
      <c r="NR39" s="220">
        <v>65.789473684210506</v>
      </c>
      <c r="NS39" s="220">
        <v>68.8888888888889</v>
      </c>
      <c r="NT39" s="220">
        <v>50</v>
      </c>
      <c r="NU39" s="220">
        <v>93.3333333333333</v>
      </c>
      <c r="NV39" s="220">
        <v>81.578947368420998</v>
      </c>
      <c r="NW39" s="220">
        <v>82.2222222222222</v>
      </c>
      <c r="NX39" s="220">
        <v>76.315789473684205</v>
      </c>
      <c r="NY39" s="128" t="str">
        <f t="shared" si="47"/>
        <v>--</v>
      </c>
      <c r="NZ39" s="128" t="str">
        <f t="shared" si="47"/>
        <v>--</v>
      </c>
      <c r="OA39" s="128" t="str">
        <f t="shared" si="47"/>
        <v>--</v>
      </c>
      <c r="OB39" s="128" t="str">
        <f t="shared" si="47"/>
        <v>--</v>
      </c>
      <c r="OC39" s="128" t="str">
        <f t="shared" si="47"/>
        <v>--</v>
      </c>
      <c r="OD39" s="128" t="str">
        <f t="shared" si="47"/>
        <v>--</v>
      </c>
      <c r="OE39" s="128" t="str">
        <f t="shared" si="47"/>
        <v>--</v>
      </c>
      <c r="OF39" s="128" t="str">
        <f t="shared" si="47"/>
        <v>--</v>
      </c>
      <c r="OG39" s="222">
        <v>51.1111111111111</v>
      </c>
      <c r="OH39" s="222">
        <v>63.636363636363697</v>
      </c>
      <c r="OI39" s="222">
        <v>43.1034482758621</v>
      </c>
      <c r="OJ39" s="222">
        <v>46.341463414634198</v>
      </c>
      <c r="OK39" s="222">
        <v>32.4324324324324</v>
      </c>
      <c r="OL39" s="222">
        <v>46.341463414634198</v>
      </c>
      <c r="OM39" s="222">
        <v>50</v>
      </c>
      <c r="ON39" s="222">
        <v>57.446808510638299</v>
      </c>
      <c r="OO39" s="114" t="s">
        <v>1660</v>
      </c>
      <c r="OP39" s="114" t="s">
        <v>1660</v>
      </c>
      <c r="OQ39" s="300">
        <v>46.808510638297882</v>
      </c>
      <c r="OR39" s="300">
        <v>31.111111111111114</v>
      </c>
      <c r="OS39" s="300">
        <v>41.379310344827573</v>
      </c>
      <c r="OT39" s="300">
        <v>26.829268292682929</v>
      </c>
      <c r="OU39" s="300">
        <v>54.05405405405407</v>
      </c>
      <c r="OV39" s="300">
        <v>47.619047619047613</v>
      </c>
      <c r="OW39" s="300">
        <v>35.294117647058833</v>
      </c>
      <c r="OX39" s="300">
        <v>36.170212765957444</v>
      </c>
      <c r="OZ39" s="380" t="str">
        <f>"--"</f>
        <v>--</v>
      </c>
      <c r="PA39" s="381">
        <v>74.193548387096783</v>
      </c>
      <c r="PB39" s="381">
        <v>74.999999999999972</v>
      </c>
      <c r="PC39" s="381">
        <v>62.962962962962969</v>
      </c>
      <c r="PD39" s="380" t="str">
        <f>"--"</f>
        <v>--</v>
      </c>
      <c r="PE39" s="381">
        <v>49.999999999999993</v>
      </c>
      <c r="PF39" s="381">
        <v>54.166666666666664</v>
      </c>
      <c r="PG39" s="381">
        <v>62.962962962962962</v>
      </c>
      <c r="PH39" s="380" t="str">
        <f>"--"</f>
        <v>--</v>
      </c>
      <c r="PI39" s="381">
        <v>41.935483870967737</v>
      </c>
      <c r="PJ39" s="381">
        <v>41.666666666666671</v>
      </c>
      <c r="PK39" s="381">
        <v>44.44444444444445</v>
      </c>
      <c r="PL39" s="380" t="str">
        <f>"--"</f>
        <v>--</v>
      </c>
      <c r="PM39" s="381">
        <v>87.096774193548413</v>
      </c>
      <c r="PN39" s="381">
        <v>79.166666666666657</v>
      </c>
      <c r="PO39" s="381">
        <v>77.777777777777771</v>
      </c>
      <c r="PP39" s="380" t="str">
        <f>"--"</f>
        <v>--</v>
      </c>
      <c r="PQ39" s="381">
        <v>74.19354838709674</v>
      </c>
      <c r="PR39" s="381">
        <v>70.833333333333343</v>
      </c>
      <c r="PS39" s="381">
        <v>62.962962962962962</v>
      </c>
      <c r="PT39" s="378" t="str">
        <f t="shared" si="57"/>
        <v>--</v>
      </c>
      <c r="PU39" s="378" t="str">
        <f t="shared" si="57"/>
        <v>--</v>
      </c>
      <c r="PV39" s="381">
        <v>20.833333333333336</v>
      </c>
      <c r="PW39" s="381">
        <v>33.333333333333329</v>
      </c>
      <c r="PX39" s="378" t="str">
        <f t="shared" si="15"/>
        <v>--</v>
      </c>
      <c r="PY39" s="378" t="str">
        <f t="shared" si="15"/>
        <v>--</v>
      </c>
      <c r="PZ39" s="381">
        <v>40</v>
      </c>
      <c r="QA39" s="381">
        <v>66.666666666666671</v>
      </c>
      <c r="QB39" s="378" t="str">
        <f t="shared" si="16"/>
        <v>--</v>
      </c>
      <c r="QC39" s="378" t="str">
        <f t="shared" si="16"/>
        <v>--</v>
      </c>
      <c r="QD39" s="381">
        <v>40</v>
      </c>
      <c r="QE39" s="381">
        <v>66.666666666666671</v>
      </c>
      <c r="QF39" s="378" t="str">
        <f t="shared" si="58"/>
        <v>--</v>
      </c>
      <c r="QG39" s="378" t="str">
        <f t="shared" si="58"/>
        <v>--</v>
      </c>
      <c r="QH39" s="381">
        <v>80</v>
      </c>
      <c r="QI39" s="381">
        <v>66.666666666666671</v>
      </c>
      <c r="QJ39" s="161" t="s">
        <v>2631</v>
      </c>
    </row>
    <row r="40" spans="1:452" x14ac:dyDescent="0.25">
      <c r="A40" s="114">
        <v>36</v>
      </c>
      <c r="B40" s="93" t="s">
        <v>36</v>
      </c>
      <c r="C40" s="126">
        <v>35.928143712574858</v>
      </c>
      <c r="D40" s="126">
        <v>21.468926553672311</v>
      </c>
      <c r="E40" s="126">
        <v>10.619469026548677</v>
      </c>
      <c r="F40" s="126">
        <v>34.751773049645401</v>
      </c>
      <c r="G40" s="126">
        <v>21.768707482993193</v>
      </c>
      <c r="H40" s="126">
        <v>22.80701754385964</v>
      </c>
      <c r="I40" s="126">
        <v>44.628099173553743</v>
      </c>
      <c r="J40" s="126">
        <v>26.612903225806448</v>
      </c>
      <c r="K40" s="126">
        <v>21.590909090909104</v>
      </c>
      <c r="L40" s="126">
        <v>64.999999999999972</v>
      </c>
      <c r="M40" s="128">
        <v>37.037037037037031</v>
      </c>
      <c r="N40" s="128">
        <v>32.727272727272734</v>
      </c>
      <c r="O40" s="128">
        <v>64.835164835164846</v>
      </c>
      <c r="P40" s="128">
        <v>50</v>
      </c>
      <c r="Q40" s="128">
        <v>40.983606557377058</v>
      </c>
      <c r="R40" s="128">
        <v>89.759036144578332</v>
      </c>
      <c r="S40" s="128">
        <v>81.460674157303401</v>
      </c>
      <c r="T40" s="128">
        <v>79.646017699114992</v>
      </c>
      <c r="U40" s="128">
        <v>88.571428571428598</v>
      </c>
      <c r="V40" s="128">
        <v>74</v>
      </c>
      <c r="W40" s="128">
        <v>84.873949579831958</v>
      </c>
      <c r="X40" s="128">
        <v>84.61538461538467</v>
      </c>
      <c r="Y40" s="128">
        <v>79.200000000000031</v>
      </c>
      <c r="Z40" s="128">
        <v>84.946236559139777</v>
      </c>
      <c r="AA40" s="128">
        <v>91.56626506024098</v>
      </c>
      <c r="AB40" s="132">
        <v>80.952380952380949</v>
      </c>
      <c r="AC40" s="132">
        <v>73.214285714285722</v>
      </c>
      <c r="AD40" s="132">
        <v>84.269662921348271</v>
      </c>
      <c r="AE40" s="132">
        <v>83.333333333333329</v>
      </c>
      <c r="AF40" s="128">
        <v>80.952380952380977</v>
      </c>
      <c r="AG40" s="126">
        <v>61.676646706586823</v>
      </c>
      <c r="AH40" s="126">
        <v>59.55056179775282</v>
      </c>
      <c r="AI40" s="133">
        <v>59.292035398230063</v>
      </c>
      <c r="AJ40" s="133">
        <v>67.153284671532845</v>
      </c>
      <c r="AK40" s="128">
        <v>61.073825503355692</v>
      </c>
      <c r="AL40" s="128">
        <v>62.184873949579853</v>
      </c>
      <c r="AM40" s="128">
        <v>61.864406779661003</v>
      </c>
      <c r="AN40" s="128">
        <v>61.111111111111107</v>
      </c>
      <c r="AO40" s="128">
        <v>57.6086956521739</v>
      </c>
      <c r="AP40" s="128">
        <v>66.666666666666643</v>
      </c>
      <c r="AQ40" s="128">
        <v>64.705882352941188</v>
      </c>
      <c r="AR40" s="128">
        <v>64.285714285714263</v>
      </c>
      <c r="AS40" s="128">
        <v>67.777777777777814</v>
      </c>
      <c r="AT40" s="128">
        <v>56.250000000000007</v>
      </c>
      <c r="AU40" s="128">
        <v>67.741935483870989</v>
      </c>
      <c r="AV40" s="128">
        <v>17.159763313609471</v>
      </c>
      <c r="AW40" s="128">
        <v>14.857142857142863</v>
      </c>
      <c r="AX40" s="132">
        <v>26.548672566371689</v>
      </c>
      <c r="AY40" s="132">
        <v>20.895522388059707</v>
      </c>
      <c r="AZ40" s="132">
        <v>19.72789115646259</v>
      </c>
      <c r="BA40" s="132">
        <v>13.445378151260513</v>
      </c>
      <c r="BB40" s="128">
        <v>18.918918918918923</v>
      </c>
      <c r="BC40" s="132">
        <v>17.073170731707311</v>
      </c>
      <c r="BD40" s="132">
        <v>20.430107526881716</v>
      </c>
      <c r="BE40" s="132">
        <v>13.253012048192776</v>
      </c>
      <c r="BF40" s="132">
        <v>13.414634146341459</v>
      </c>
      <c r="BG40" s="128">
        <v>10.526315789473687</v>
      </c>
      <c r="BH40" s="121">
        <v>15.555555555555557</v>
      </c>
      <c r="BI40" s="121">
        <v>17.708333333333329</v>
      </c>
      <c r="BJ40" s="121">
        <v>28.571428571428566</v>
      </c>
      <c r="BK40" s="121">
        <v>9.4674556213017791</v>
      </c>
      <c r="BL40" s="128">
        <v>5.7142857142857162</v>
      </c>
      <c r="BM40" s="121">
        <v>7.964601769911507</v>
      </c>
      <c r="BN40" s="114">
        <v>14.179104477611947</v>
      </c>
      <c r="BO40" s="114">
        <v>12.925170068027212</v>
      </c>
      <c r="BP40" s="114">
        <v>5.8823529411764701</v>
      </c>
      <c r="BQ40" s="128">
        <v>11.711711711711711</v>
      </c>
      <c r="BR40" s="121">
        <v>14.049586776859506</v>
      </c>
      <c r="BS40" s="121">
        <v>17.204301075268823</v>
      </c>
      <c r="BT40" s="121">
        <v>8.6419753086419764</v>
      </c>
      <c r="BU40" s="128">
        <v>7.228915662650607</v>
      </c>
      <c r="BV40" s="121">
        <v>12.280701754385964</v>
      </c>
      <c r="BW40" s="121">
        <v>8.9887640449438191</v>
      </c>
      <c r="BX40" s="121">
        <v>9.3750000000000018</v>
      </c>
      <c r="BY40" s="128">
        <v>11.290322580645164</v>
      </c>
      <c r="BZ40" s="121">
        <v>65.868263473053872</v>
      </c>
      <c r="CA40" s="121">
        <v>70.454545454545411</v>
      </c>
      <c r="CB40" s="121">
        <v>78.947368421052602</v>
      </c>
      <c r="CC40" s="128">
        <v>65.000000000000028</v>
      </c>
      <c r="CD40" s="121">
        <v>71.140939597315437</v>
      </c>
      <c r="CE40" s="121">
        <v>76.068376068376054</v>
      </c>
      <c r="CF40" s="121">
        <v>68.067226890756288</v>
      </c>
      <c r="CG40" s="128">
        <v>76.190476190476161</v>
      </c>
      <c r="CH40" s="121">
        <v>75.268817204301087</v>
      </c>
      <c r="CI40" s="121">
        <v>74.698795180722897</v>
      </c>
      <c r="CJ40" s="121">
        <v>71.951219512195138</v>
      </c>
      <c r="CK40" s="121">
        <v>73.214285714285722</v>
      </c>
      <c r="CL40" s="121">
        <v>61.538461538461547</v>
      </c>
      <c r="CM40" s="121">
        <v>73.118279569892465</v>
      </c>
      <c r="CN40" s="121">
        <v>79.365079365079382</v>
      </c>
      <c r="CO40" s="121" t="s">
        <v>286</v>
      </c>
      <c r="CP40" s="128" t="s">
        <v>286</v>
      </c>
      <c r="CQ40" s="121" t="s">
        <v>286</v>
      </c>
      <c r="CR40" s="121">
        <v>64.233576642335748</v>
      </c>
      <c r="CS40" s="114">
        <v>31.543624161073826</v>
      </c>
      <c r="CT40" s="114">
        <v>37.28813559322036</v>
      </c>
      <c r="CU40" s="128">
        <v>51.282051282051263</v>
      </c>
      <c r="CV40" s="121">
        <v>43.650793650793652</v>
      </c>
      <c r="CW40" s="121">
        <v>45.161290322580655</v>
      </c>
      <c r="CX40" s="114">
        <v>61.445783132530146</v>
      </c>
      <c r="CY40" s="114">
        <v>28.395061728395063</v>
      </c>
      <c r="CZ40" s="128">
        <v>26.785714285714285</v>
      </c>
      <c r="DA40" s="121">
        <v>59.782608695652179</v>
      </c>
      <c r="DB40" s="121">
        <v>34.408602150537632</v>
      </c>
      <c r="DC40" s="114">
        <v>36.507936507936499</v>
      </c>
      <c r="DD40" s="114">
        <v>61.146496815286618</v>
      </c>
      <c r="DE40" s="128">
        <v>45.402298850574724</v>
      </c>
      <c r="DF40" s="121">
        <v>50.000000000000014</v>
      </c>
      <c r="DG40" s="121">
        <v>61.240310077519396</v>
      </c>
      <c r="DH40" s="114">
        <v>48.550724637681149</v>
      </c>
      <c r="DI40" s="114">
        <v>40.517241379310349</v>
      </c>
      <c r="DJ40" s="128">
        <v>54.385964912280713</v>
      </c>
      <c r="DK40" s="121">
        <v>52.845528455284551</v>
      </c>
      <c r="DL40" s="121">
        <v>42.04545454545454</v>
      </c>
      <c r="DM40" s="121">
        <v>62.666666666666657</v>
      </c>
      <c r="DN40" s="121">
        <v>57.142857142857153</v>
      </c>
      <c r="DO40" s="128">
        <v>40.74074074074074</v>
      </c>
      <c r="DP40" s="121">
        <v>71.428571428571473</v>
      </c>
      <c r="DQ40" s="121">
        <v>49.450549450549453</v>
      </c>
      <c r="DR40" s="121">
        <v>28.571428571428569</v>
      </c>
      <c r="DS40" s="121" t="s">
        <v>286</v>
      </c>
      <c r="DT40" s="128" t="s">
        <v>286</v>
      </c>
      <c r="DU40" s="131" t="s">
        <v>286</v>
      </c>
      <c r="DV40" s="131">
        <v>58.208955223880608</v>
      </c>
      <c r="DW40" s="114">
        <v>28.187919463087237</v>
      </c>
      <c r="DX40" s="131">
        <v>25.423728813559325</v>
      </c>
      <c r="DY40" s="128">
        <v>46.017699115044259</v>
      </c>
      <c r="DZ40" s="128">
        <v>34.677419354838733</v>
      </c>
      <c r="EA40" s="128">
        <v>39.13043478260871</v>
      </c>
      <c r="EB40" s="128">
        <v>53.012048192771104</v>
      </c>
      <c r="EC40" s="128">
        <v>43.037974683544299</v>
      </c>
      <c r="ED40" s="128">
        <v>33.928571428571431</v>
      </c>
      <c r="EE40" s="128">
        <v>52.222222222222221</v>
      </c>
      <c r="EF40" s="128">
        <v>36.263736263736263</v>
      </c>
      <c r="EG40" s="128">
        <v>42.622950819672127</v>
      </c>
      <c r="EH40" s="128" t="s">
        <v>286</v>
      </c>
      <c r="EI40" s="128" t="s">
        <v>286</v>
      </c>
      <c r="EJ40" s="128" t="s">
        <v>286</v>
      </c>
      <c r="EK40" s="128">
        <v>89.781021897810191</v>
      </c>
      <c r="EL40" s="121">
        <v>85.135135135135172</v>
      </c>
      <c r="EM40" s="121">
        <v>88.135593220339018</v>
      </c>
      <c r="EN40" s="121">
        <v>86.324786324786288</v>
      </c>
      <c r="EO40" s="121">
        <v>86.400000000000063</v>
      </c>
      <c r="EP40" s="128">
        <v>83.870967741935488</v>
      </c>
      <c r="EQ40" s="121">
        <v>89.156626506024054</v>
      </c>
      <c r="ER40" s="121">
        <v>82.92682926829265</v>
      </c>
      <c r="ES40" s="121">
        <v>78.571428571428555</v>
      </c>
      <c r="ET40" s="121">
        <v>90.217391304347842</v>
      </c>
      <c r="EU40" s="128">
        <v>88.172043010752731</v>
      </c>
      <c r="EV40" s="121">
        <v>90.322580645161295</v>
      </c>
      <c r="EW40" s="121">
        <v>86.227544910179645</v>
      </c>
      <c r="EX40" s="121">
        <v>72.159090909090921</v>
      </c>
      <c r="EY40" s="121">
        <v>78.947368421052616</v>
      </c>
      <c r="EZ40" s="128">
        <v>89.705882352941174</v>
      </c>
      <c r="FA40" s="121">
        <v>79.729729729729698</v>
      </c>
      <c r="FB40" s="121">
        <v>80.508474576271169</v>
      </c>
      <c r="FC40" s="121">
        <v>89.655172413793096</v>
      </c>
      <c r="FD40" s="121">
        <v>80.158730158730151</v>
      </c>
      <c r="FE40" s="128">
        <v>76.34408602150539</v>
      </c>
      <c r="FF40" s="121">
        <v>87.804878048780495</v>
      </c>
      <c r="FG40" s="121">
        <v>79.268292682926813</v>
      </c>
      <c r="FH40" s="121">
        <v>60.714285714285722</v>
      </c>
      <c r="FI40" s="121">
        <v>82.022471910112358</v>
      </c>
      <c r="FJ40" s="128">
        <v>80.851063829787236</v>
      </c>
      <c r="FK40" s="121">
        <v>87.301587301587347</v>
      </c>
      <c r="FL40" s="121" t="s">
        <v>286</v>
      </c>
      <c r="FM40" s="121">
        <v>21.212121212121222</v>
      </c>
      <c r="FN40" s="121">
        <v>60.000000000000014</v>
      </c>
      <c r="FO40" s="128" t="s">
        <v>286</v>
      </c>
      <c r="FP40" s="121">
        <v>30.882352941176475</v>
      </c>
      <c r="FQ40" s="121">
        <v>55.263157894736821</v>
      </c>
      <c r="FR40" s="121" t="s">
        <v>286</v>
      </c>
      <c r="FS40" s="121">
        <v>24.324324324324337</v>
      </c>
      <c r="FT40" s="128">
        <v>58.426966292134836</v>
      </c>
      <c r="FU40" s="121" t="s">
        <v>286</v>
      </c>
      <c r="FV40" s="121">
        <v>24.390243902439021</v>
      </c>
      <c r="FW40" s="121">
        <v>73.584905660377345</v>
      </c>
      <c r="FX40" s="121" t="s">
        <v>286</v>
      </c>
      <c r="FY40" s="128">
        <v>27.956989247311842</v>
      </c>
      <c r="FZ40" s="121">
        <v>76.19047619047619</v>
      </c>
      <c r="GA40" s="121" t="s">
        <v>286</v>
      </c>
      <c r="GB40" s="121">
        <v>58.82352941176471</v>
      </c>
      <c r="GC40" s="121">
        <v>53.030303030303038</v>
      </c>
      <c r="GD40" s="128" t="s">
        <v>286</v>
      </c>
      <c r="GE40" s="121">
        <v>53.658536585365866</v>
      </c>
      <c r="GF40" s="121">
        <v>58.730158730158742</v>
      </c>
      <c r="GG40" s="121" t="s">
        <v>286</v>
      </c>
      <c r="GH40" s="121">
        <v>48.148148148148145</v>
      </c>
      <c r="GI40" s="128">
        <v>62</v>
      </c>
      <c r="GJ40" s="121" t="s">
        <v>286</v>
      </c>
      <c r="GK40" s="121">
        <v>35</v>
      </c>
      <c r="GL40" s="121">
        <v>35.897435897435891</v>
      </c>
      <c r="GM40" s="130" t="s">
        <v>286</v>
      </c>
      <c r="GN40" s="128">
        <v>38.461538461538467</v>
      </c>
      <c r="GO40" s="121">
        <v>31.25</v>
      </c>
      <c r="GP40" s="121" t="s">
        <v>286</v>
      </c>
      <c r="GQ40" s="121">
        <v>55.882352941176478</v>
      </c>
      <c r="GR40" s="121">
        <v>59.090909090909093</v>
      </c>
      <c r="GS40" s="128" t="s">
        <v>286</v>
      </c>
      <c r="GT40" s="121">
        <v>65.853658536585371</v>
      </c>
      <c r="GU40" s="121">
        <v>71.428571428571445</v>
      </c>
      <c r="GV40" s="121" t="s">
        <v>286</v>
      </c>
      <c r="GW40" s="121">
        <v>55.555555555555557</v>
      </c>
      <c r="GX40" s="128">
        <v>67.346938775510239</v>
      </c>
      <c r="GY40" s="128" t="s">
        <v>286</v>
      </c>
      <c r="GZ40" s="128">
        <v>40</v>
      </c>
      <c r="HA40" s="128">
        <v>41.025641025641022</v>
      </c>
      <c r="HB40" s="128" t="s">
        <v>286</v>
      </c>
      <c r="HC40" s="128">
        <v>53.846153846153854</v>
      </c>
      <c r="HD40" s="128">
        <v>54.166666666666679</v>
      </c>
      <c r="HE40" s="128" t="s">
        <v>286</v>
      </c>
      <c r="HF40" s="128">
        <v>43.749999999999986</v>
      </c>
      <c r="HG40" s="128">
        <v>71.875000000000028</v>
      </c>
      <c r="HH40" s="128" t="s">
        <v>286</v>
      </c>
      <c r="HI40" s="128">
        <v>62.5</v>
      </c>
      <c r="HJ40" s="128">
        <v>70.967741935483858</v>
      </c>
      <c r="HK40" s="128" t="s">
        <v>286</v>
      </c>
      <c r="HL40" s="121">
        <v>54.166666666666671</v>
      </c>
      <c r="HM40" s="121">
        <v>70</v>
      </c>
      <c r="HN40" s="121" t="s">
        <v>286</v>
      </c>
      <c r="HO40" s="121">
        <v>30</v>
      </c>
      <c r="HP40" s="128">
        <v>53.846153846153847</v>
      </c>
      <c r="HQ40" s="121" t="s">
        <v>286</v>
      </c>
      <c r="HR40" s="121">
        <v>28.000000000000007</v>
      </c>
      <c r="HS40" s="121">
        <v>62.222222222222229</v>
      </c>
      <c r="HT40" s="129" t="s">
        <v>286</v>
      </c>
      <c r="HU40" s="128">
        <v>49.999999999999986</v>
      </c>
      <c r="HV40" s="114">
        <v>32.8125</v>
      </c>
      <c r="HW40" s="114" t="s">
        <v>286</v>
      </c>
      <c r="HX40" s="114">
        <v>64.102564102564116</v>
      </c>
      <c r="HY40" s="114">
        <v>41.935483870967751</v>
      </c>
      <c r="HZ40" s="114" t="s">
        <v>286</v>
      </c>
      <c r="IA40" s="114">
        <v>70.833333333333343</v>
      </c>
      <c r="IB40" s="114">
        <v>43.999999999999993</v>
      </c>
      <c r="IC40" s="114" t="s">
        <v>286</v>
      </c>
      <c r="ID40" s="114">
        <v>40.000000000000007</v>
      </c>
      <c r="IE40" s="114">
        <v>53.84615384615384</v>
      </c>
      <c r="IF40" s="114" t="s">
        <v>286</v>
      </c>
      <c r="IG40" s="114">
        <v>60</v>
      </c>
      <c r="IH40" s="114">
        <v>34.042553191489347</v>
      </c>
      <c r="II40" s="114" t="s">
        <v>286</v>
      </c>
      <c r="IJ40" s="114">
        <v>68.75</v>
      </c>
      <c r="IK40" s="114">
        <v>45.454545454545467</v>
      </c>
      <c r="IL40" s="114" t="s">
        <v>286</v>
      </c>
      <c r="IM40" s="114">
        <v>68.421052631578959</v>
      </c>
      <c r="IN40" s="114">
        <v>55.555555555555543</v>
      </c>
      <c r="IO40" s="114" t="s">
        <v>286</v>
      </c>
      <c r="IP40" s="114">
        <v>73.913043478260875</v>
      </c>
      <c r="IQ40" s="114">
        <v>54.000000000000014</v>
      </c>
      <c r="IR40" s="114" t="s">
        <v>286</v>
      </c>
      <c r="IS40" s="114">
        <v>60</v>
      </c>
      <c r="IT40" s="114">
        <v>58.974358974358992</v>
      </c>
      <c r="IU40" s="114" t="s">
        <v>286</v>
      </c>
      <c r="IV40" s="114">
        <v>76</v>
      </c>
      <c r="IW40" s="114">
        <v>50.000000000000007</v>
      </c>
      <c r="IX40" s="150" t="s">
        <v>1659</v>
      </c>
      <c r="IY40" s="150" t="s">
        <v>1659</v>
      </c>
      <c r="IZ40" s="150" t="s">
        <v>1658</v>
      </c>
      <c r="JA40" s="150" t="s">
        <v>1657</v>
      </c>
      <c r="JB40" s="151" t="s">
        <v>1656</v>
      </c>
      <c r="JC40" s="114" t="s">
        <v>286</v>
      </c>
      <c r="JD40" s="114" t="s">
        <v>286</v>
      </c>
      <c r="JE40" s="114" t="s">
        <v>286</v>
      </c>
      <c r="JF40" s="114" t="str">
        <f t="shared" si="42"/>
        <v>--</v>
      </c>
      <c r="JG40" s="114" t="str">
        <f t="shared" si="42"/>
        <v>--</v>
      </c>
      <c r="JH40" s="114" t="str">
        <f t="shared" si="42"/>
        <v>--</v>
      </c>
      <c r="JI40" s="114" t="str">
        <f t="shared" si="42"/>
        <v>--</v>
      </c>
      <c r="JJ40" s="114" t="str">
        <f t="shared" si="42"/>
        <v>--</v>
      </c>
      <c r="JK40" s="114" t="str">
        <f t="shared" si="42"/>
        <v>--</v>
      </c>
      <c r="JL40" s="114" t="str">
        <f t="shared" si="42"/>
        <v>--</v>
      </c>
      <c r="JM40" s="114" t="str">
        <f t="shared" si="42"/>
        <v>--</v>
      </c>
      <c r="JN40" s="114" t="str">
        <f t="shared" si="42"/>
        <v>--</v>
      </c>
      <c r="JO40" s="114" t="str">
        <f t="shared" si="42"/>
        <v>--</v>
      </c>
      <c r="JP40" s="114" t="str">
        <f t="shared" si="43"/>
        <v>--</v>
      </c>
      <c r="JQ40" s="114" t="str">
        <f t="shared" si="43"/>
        <v>--</v>
      </c>
      <c r="JR40" s="114" t="str">
        <f t="shared" si="43"/>
        <v>--</v>
      </c>
      <c r="JS40" s="114" t="str">
        <f t="shared" si="43"/>
        <v>--</v>
      </c>
      <c r="JT40" s="114" t="str">
        <f t="shared" si="43"/>
        <v>--</v>
      </c>
      <c r="JU40" s="114" t="str">
        <f t="shared" si="43"/>
        <v>--</v>
      </c>
      <c r="JV40" s="114" t="str">
        <f t="shared" si="43"/>
        <v>--</v>
      </c>
      <c r="JW40" s="114" t="str">
        <f t="shared" si="43"/>
        <v>--</v>
      </c>
      <c r="JX40" s="114" t="str">
        <f t="shared" si="43"/>
        <v>--</v>
      </c>
      <c r="JY40" s="114" t="str">
        <f t="shared" si="43"/>
        <v>--</v>
      </c>
      <c r="JZ40" s="114" t="str">
        <f t="shared" si="44"/>
        <v>--</v>
      </c>
      <c r="KA40" s="114" t="str">
        <f t="shared" si="44"/>
        <v>--</v>
      </c>
      <c r="KB40" s="114" t="str">
        <f t="shared" si="44"/>
        <v>--</v>
      </c>
      <c r="KC40" s="114" t="str">
        <f t="shared" si="44"/>
        <v>--</v>
      </c>
      <c r="KD40" s="114" t="str">
        <f t="shared" si="44"/>
        <v>--</v>
      </c>
      <c r="KE40" s="114" t="str">
        <f t="shared" si="44"/>
        <v>--</v>
      </c>
      <c r="KF40" s="114" t="str">
        <f t="shared" si="44"/>
        <v>--</v>
      </c>
      <c r="KG40" s="114" t="str">
        <f t="shared" si="44"/>
        <v>--</v>
      </c>
      <c r="KH40" s="114" t="str">
        <f t="shared" si="44"/>
        <v>--</v>
      </c>
      <c r="KI40" s="114" t="str">
        <f t="shared" si="44"/>
        <v>--</v>
      </c>
      <c r="KJ40" s="114" t="str">
        <f t="shared" si="45"/>
        <v>--</v>
      </c>
      <c r="KK40" s="114" t="str">
        <f t="shared" si="45"/>
        <v>--</v>
      </c>
      <c r="KL40" s="114" t="str">
        <f t="shared" si="45"/>
        <v>--</v>
      </c>
      <c r="KM40" s="114" t="str">
        <f t="shared" si="45"/>
        <v>--</v>
      </c>
      <c r="KN40" s="114" t="str">
        <f t="shared" si="45"/>
        <v>--</v>
      </c>
      <c r="KO40" s="114" t="str">
        <f t="shared" si="45"/>
        <v>--</v>
      </c>
      <c r="KP40" s="150" t="s">
        <v>1659</v>
      </c>
      <c r="KQ40" s="150" t="s">
        <v>1659</v>
      </c>
      <c r="KR40" s="150" t="s">
        <v>1658</v>
      </c>
      <c r="KS40" s="150" t="s">
        <v>1657</v>
      </c>
      <c r="KT40" s="151" t="s">
        <v>1656</v>
      </c>
      <c r="KU40" s="114" t="str">
        <f t="shared" si="48"/>
        <v>--</v>
      </c>
      <c r="KV40" s="114" t="str">
        <f t="shared" si="48"/>
        <v>--</v>
      </c>
      <c r="KW40" s="114" t="str">
        <f t="shared" si="48"/>
        <v>--</v>
      </c>
      <c r="KX40" s="114" t="str">
        <f t="shared" si="48"/>
        <v>--</v>
      </c>
      <c r="KY40" s="114" t="str">
        <f t="shared" si="48"/>
        <v>--</v>
      </c>
      <c r="KZ40" s="114" t="str">
        <f t="shared" si="46"/>
        <v>--</v>
      </c>
      <c r="LA40" s="114" t="str">
        <f t="shared" si="46"/>
        <v>--</v>
      </c>
      <c r="LB40" s="114" t="str">
        <f t="shared" si="46"/>
        <v>--</v>
      </c>
      <c r="LC40" s="114" t="str">
        <f t="shared" si="46"/>
        <v>--</v>
      </c>
      <c r="LD40" s="114" t="str">
        <f t="shared" si="46"/>
        <v>--</v>
      </c>
      <c r="LE40" s="219">
        <v>77.5</v>
      </c>
      <c r="LF40" s="219">
        <v>75.362318840579704</v>
      </c>
      <c r="LG40" s="219">
        <v>80.769230769230802</v>
      </c>
      <c r="LH40" s="219">
        <v>76.829268292682997</v>
      </c>
      <c r="LI40" s="219">
        <v>83.529411764705898</v>
      </c>
      <c r="LJ40" s="219">
        <v>75.714285714285694</v>
      </c>
      <c r="LK40" s="219">
        <v>59.493670886076004</v>
      </c>
      <c r="LL40" s="219">
        <v>54.285714285714299</v>
      </c>
      <c r="LM40" s="219">
        <v>59.615384615384599</v>
      </c>
      <c r="LN40" s="219">
        <v>71.951219512195095</v>
      </c>
      <c r="LO40" s="219">
        <v>77.647058823529406</v>
      </c>
      <c r="LP40" s="219">
        <v>64.285714285714306</v>
      </c>
      <c r="LQ40" s="219">
        <v>65.822784810126606</v>
      </c>
      <c r="LR40" s="219">
        <v>75.384615384615401</v>
      </c>
      <c r="LS40" s="219">
        <v>68.75</v>
      </c>
      <c r="LT40" s="219">
        <v>75.609756097561004</v>
      </c>
      <c r="LU40" s="219">
        <v>71.764705882352899</v>
      </c>
      <c r="LV40" s="219">
        <v>63.235294117647101</v>
      </c>
      <c r="LW40" s="219">
        <v>30.379746835443001</v>
      </c>
      <c r="LX40" s="219">
        <v>33.846153846153904</v>
      </c>
      <c r="LY40" s="219">
        <v>23.529411764705898</v>
      </c>
      <c r="LZ40" s="219">
        <v>45.121951219512198</v>
      </c>
      <c r="MA40" s="219">
        <v>45.882352941176499</v>
      </c>
      <c r="MB40" s="219">
        <v>41.176470588235297</v>
      </c>
      <c r="MC40" s="219">
        <v>74.683544303797404</v>
      </c>
      <c r="MD40" s="219">
        <v>78.787878787878796</v>
      </c>
      <c r="ME40" s="219">
        <v>84.313725490196006</v>
      </c>
      <c r="MF40" s="219">
        <v>86.585365853658502</v>
      </c>
      <c r="MG40" s="219">
        <v>87.058823529411796</v>
      </c>
      <c r="MH40" s="219">
        <v>89.705882352941202</v>
      </c>
      <c r="MI40" s="219">
        <v>67.948717948717999</v>
      </c>
      <c r="MJ40" s="219">
        <v>59.090909090909101</v>
      </c>
      <c r="MK40" s="219">
        <v>70.588235294117695</v>
      </c>
      <c r="ML40" s="219">
        <v>72.839506172839506</v>
      </c>
      <c r="MM40" s="219">
        <v>80</v>
      </c>
      <c r="MN40" s="219">
        <v>70.588235294117595</v>
      </c>
      <c r="MO40" s="128" t="str">
        <f t="shared" si="49"/>
        <v>--</v>
      </c>
      <c r="MP40" s="219">
        <v>27.272727272727298</v>
      </c>
      <c r="MQ40" s="219">
        <v>67.307692307692307</v>
      </c>
      <c r="MR40" s="128" t="str">
        <f t="shared" si="50"/>
        <v>--</v>
      </c>
      <c r="MS40" s="219">
        <v>13.0952380952381</v>
      </c>
      <c r="MT40" s="219">
        <v>60.294117647058798</v>
      </c>
      <c r="MU40" s="128" t="str">
        <f t="shared" si="51"/>
        <v>--</v>
      </c>
      <c r="MV40" s="219">
        <v>38.8888888888889</v>
      </c>
      <c r="MW40" s="219">
        <v>57.142857142857203</v>
      </c>
      <c r="MX40" s="128" t="str">
        <f t="shared" si="52"/>
        <v>--</v>
      </c>
      <c r="MY40" s="219">
        <v>36.363636363636402</v>
      </c>
      <c r="MZ40" s="219">
        <v>65.853658536585399</v>
      </c>
      <c r="NA40" s="128" t="str">
        <f t="shared" si="53"/>
        <v>--</v>
      </c>
      <c r="NB40" s="219">
        <v>38.8888888888889</v>
      </c>
      <c r="NC40" s="219">
        <v>65.714285714285694</v>
      </c>
      <c r="ND40" s="128" t="str">
        <f t="shared" si="54"/>
        <v>--</v>
      </c>
      <c r="NE40" s="219">
        <v>45.454545454545503</v>
      </c>
      <c r="NF40" s="219">
        <v>68.292682926829301</v>
      </c>
      <c r="NG40" s="128" t="str">
        <f t="shared" si="55"/>
        <v>--</v>
      </c>
      <c r="NH40" s="219">
        <v>44.4444444444444</v>
      </c>
      <c r="NI40" s="219">
        <v>80</v>
      </c>
      <c r="NJ40" s="128" t="str">
        <f t="shared" si="56"/>
        <v>--</v>
      </c>
      <c r="NK40" s="219">
        <v>27.272727272727298</v>
      </c>
      <c r="NL40" s="219">
        <v>67.5</v>
      </c>
      <c r="NM40" s="220">
        <v>88.8888888888889</v>
      </c>
      <c r="NN40" s="220">
        <v>92.753623188405797</v>
      </c>
      <c r="NO40" s="220">
        <v>67.123287671232902</v>
      </c>
      <c r="NP40" s="220">
        <v>82.608695652173907</v>
      </c>
      <c r="NQ40" s="220">
        <v>82.352941176470594</v>
      </c>
      <c r="NR40" s="220">
        <v>82.089552238805894</v>
      </c>
      <c r="NS40" s="220">
        <v>78.571428571428598</v>
      </c>
      <c r="NT40" s="220">
        <v>74.626865671641795</v>
      </c>
      <c r="NU40" s="220">
        <v>95.8333333333333</v>
      </c>
      <c r="NV40" s="220">
        <v>95.522388059701498</v>
      </c>
      <c r="NW40" s="220">
        <v>87.5</v>
      </c>
      <c r="NX40" s="220">
        <v>95.522388059701498</v>
      </c>
      <c r="NY40" s="128" t="str">
        <f t="shared" si="47"/>
        <v>--</v>
      </c>
      <c r="NZ40" s="128" t="str">
        <f t="shared" si="47"/>
        <v>--</v>
      </c>
      <c r="OA40" s="128" t="str">
        <f t="shared" si="47"/>
        <v>--</v>
      </c>
      <c r="OB40" s="128" t="str">
        <f t="shared" si="47"/>
        <v>--</v>
      </c>
      <c r="OC40" s="128" t="str">
        <f t="shared" si="47"/>
        <v>--</v>
      </c>
      <c r="OD40" s="128" t="str">
        <f t="shared" si="47"/>
        <v>--</v>
      </c>
      <c r="OE40" s="128" t="str">
        <f t="shared" si="47"/>
        <v>--</v>
      </c>
      <c r="OF40" s="128" t="str">
        <f t="shared" si="47"/>
        <v>--</v>
      </c>
      <c r="OG40" s="222">
        <v>63.380281690140798</v>
      </c>
      <c r="OH40" s="222">
        <v>25.3164556962025</v>
      </c>
      <c r="OI40" s="222">
        <v>27.272727272727298</v>
      </c>
      <c r="OJ40" s="222">
        <v>25.490196078431399</v>
      </c>
      <c r="OK40" s="222">
        <v>59.701492537313399</v>
      </c>
      <c r="OL40" s="222">
        <v>42.682926829268297</v>
      </c>
      <c r="OM40" s="222">
        <v>36.470588235294102</v>
      </c>
      <c r="ON40" s="222">
        <v>38.235294117647101</v>
      </c>
      <c r="OO40" s="114" t="s">
        <v>1657</v>
      </c>
      <c r="OP40" s="114" t="s">
        <v>1657</v>
      </c>
      <c r="OQ40" s="300">
        <v>73.972602739726028</v>
      </c>
      <c r="OR40" s="300">
        <v>55.000000000000021</v>
      </c>
      <c r="OS40" s="300">
        <v>47.761194029850742</v>
      </c>
      <c r="OT40" s="300">
        <v>41.176470588235297</v>
      </c>
      <c r="OU40" s="300">
        <v>84.848484848484844</v>
      </c>
      <c r="OV40" s="300">
        <v>67.073170731707336</v>
      </c>
      <c r="OW40" s="300">
        <v>60</v>
      </c>
      <c r="OX40" s="300">
        <v>70.149253731343293</v>
      </c>
      <c r="OZ40" s="380">
        <v>86.153846153846189</v>
      </c>
      <c r="PA40" s="381">
        <v>71.739130434782609</v>
      </c>
      <c r="PB40" s="381">
        <v>50.877192982456137</v>
      </c>
      <c r="PC40" s="381">
        <v>61.538461538461554</v>
      </c>
      <c r="PD40" s="380">
        <v>66.153846153846146</v>
      </c>
      <c r="PE40" s="381">
        <v>45.65217391304347</v>
      </c>
      <c r="PF40" s="381">
        <v>33.33333333333335</v>
      </c>
      <c r="PG40" s="381">
        <v>26.923076923076927</v>
      </c>
      <c r="PH40" s="380">
        <v>57.142857142857146</v>
      </c>
      <c r="PI40" s="381">
        <v>41.304347826086946</v>
      </c>
      <c r="PJ40" s="381">
        <v>29.824561403508774</v>
      </c>
      <c r="PK40" s="381">
        <v>19.23076923076923</v>
      </c>
      <c r="PL40" s="380">
        <v>96.92307692307692</v>
      </c>
      <c r="PM40" s="381">
        <v>89.361702127659569</v>
      </c>
      <c r="PN40" s="381">
        <v>77.192982456140342</v>
      </c>
      <c r="PO40" s="381">
        <v>73.07692307692308</v>
      </c>
      <c r="PP40" s="380">
        <v>90.769230769230745</v>
      </c>
      <c r="PQ40" s="381">
        <v>81.250000000000014</v>
      </c>
      <c r="PR40" s="381">
        <v>70.175438596491233</v>
      </c>
      <c r="PS40" s="381">
        <v>57.692307692307701</v>
      </c>
      <c r="PT40" s="378" t="str">
        <f t="shared" si="57"/>
        <v>--</v>
      </c>
      <c r="PU40" s="378" t="str">
        <f t="shared" si="57"/>
        <v>--</v>
      </c>
      <c r="PV40" s="381">
        <v>23.404255319148938</v>
      </c>
      <c r="PW40" s="381">
        <v>45.833333333333336</v>
      </c>
      <c r="PX40" s="378" t="str">
        <f t="shared" si="15"/>
        <v>--</v>
      </c>
      <c r="PY40" s="378" t="str">
        <f t="shared" si="15"/>
        <v>--</v>
      </c>
      <c r="PZ40" s="381">
        <v>63.63636363636364</v>
      </c>
      <c r="QA40" s="381">
        <v>45.454545454545453</v>
      </c>
      <c r="QB40" s="378" t="str">
        <f t="shared" si="16"/>
        <v>--</v>
      </c>
      <c r="QC40" s="378" t="str">
        <f t="shared" si="16"/>
        <v>--</v>
      </c>
      <c r="QD40" s="381">
        <v>72.727272727272734</v>
      </c>
      <c r="QE40" s="381">
        <v>72.727272727272734</v>
      </c>
      <c r="QF40" s="378" t="str">
        <f t="shared" si="58"/>
        <v>--</v>
      </c>
      <c r="QG40" s="378" t="str">
        <f t="shared" si="58"/>
        <v>--</v>
      </c>
      <c r="QH40" s="381">
        <v>63.63636363636364</v>
      </c>
      <c r="QI40" s="381">
        <v>27.272727272727273</v>
      </c>
      <c r="QJ40" s="368" t="s">
        <v>1657</v>
      </c>
    </row>
    <row r="41" spans="1:452" ht="21" customHeight="1" x14ac:dyDescent="0.25">
      <c r="A41" s="114">
        <v>37</v>
      </c>
      <c r="B41" s="93" t="s">
        <v>37</v>
      </c>
      <c r="C41" s="126">
        <v>30.434782608695659</v>
      </c>
      <c r="D41" s="126">
        <v>25.165562913907294</v>
      </c>
      <c r="E41" s="126">
        <v>21.875000000000011</v>
      </c>
      <c r="F41" s="126">
        <v>39.024390243902438</v>
      </c>
      <c r="G41" s="126">
        <v>30.370370370370367</v>
      </c>
      <c r="H41" s="126">
        <v>30.476190476190471</v>
      </c>
      <c r="I41" s="126">
        <v>42.105263157894754</v>
      </c>
      <c r="J41" s="126">
        <v>42.753623188405776</v>
      </c>
      <c r="K41" s="126">
        <v>38.095238095238102</v>
      </c>
      <c r="L41" s="126">
        <v>54.629629629629619</v>
      </c>
      <c r="M41" s="128">
        <v>51.886792452830178</v>
      </c>
      <c r="N41" s="128">
        <v>39.473684210526301</v>
      </c>
      <c r="O41" s="128">
        <v>47.619047619047599</v>
      </c>
      <c r="P41" s="128">
        <v>55.045871559633021</v>
      </c>
      <c r="Q41" s="128">
        <v>59.756097560975633</v>
      </c>
      <c r="R41" s="128">
        <v>90.683229813664667</v>
      </c>
      <c r="S41" s="128">
        <v>71.895424836601322</v>
      </c>
      <c r="T41" s="128">
        <v>92.708333333333343</v>
      </c>
      <c r="U41" s="128">
        <v>90.163934426229488</v>
      </c>
      <c r="V41" s="128">
        <v>80.597014925373173</v>
      </c>
      <c r="W41" s="128">
        <v>87.272727272727295</v>
      </c>
      <c r="X41" s="128">
        <v>86.956521739130423</v>
      </c>
      <c r="Y41" s="128">
        <v>82.142857142857196</v>
      </c>
      <c r="Z41" s="128">
        <v>82.442748091603065</v>
      </c>
      <c r="AA41" s="128">
        <v>87.962962962962962</v>
      </c>
      <c r="AB41" s="132">
        <v>89.62264150943399</v>
      </c>
      <c r="AC41" s="132">
        <v>84.615384615384684</v>
      </c>
      <c r="AD41" s="132">
        <v>88.095238095238088</v>
      </c>
      <c r="AE41" s="132">
        <v>85.321100917431224</v>
      </c>
      <c r="AF41" s="128">
        <v>84.337349397590359</v>
      </c>
      <c r="AG41" s="126">
        <v>74.050632911392441</v>
      </c>
      <c r="AH41" s="126">
        <v>59.477124183006524</v>
      </c>
      <c r="AI41" s="133">
        <v>69.072164948453619</v>
      </c>
      <c r="AJ41" s="133">
        <v>78.861788617886162</v>
      </c>
      <c r="AK41" s="128">
        <v>66.666666666666742</v>
      </c>
      <c r="AL41" s="128">
        <v>70.270270270270288</v>
      </c>
      <c r="AM41" s="128">
        <v>70.796460176991161</v>
      </c>
      <c r="AN41" s="128">
        <v>66.187050359712273</v>
      </c>
      <c r="AO41" s="128">
        <v>68.702290076335871</v>
      </c>
      <c r="AP41" s="128">
        <v>70.370370370370367</v>
      </c>
      <c r="AQ41" s="128">
        <v>66.355140186915875</v>
      </c>
      <c r="AR41" s="128">
        <v>65.811965811965848</v>
      </c>
      <c r="AS41" s="128">
        <v>64.285714285714292</v>
      </c>
      <c r="AT41" s="128">
        <v>68.181818181818173</v>
      </c>
      <c r="AU41" s="128">
        <v>69.879518072289173</v>
      </c>
      <c r="AV41" s="128">
        <v>9.8765432098765444</v>
      </c>
      <c r="AW41" s="128">
        <v>16.883116883116884</v>
      </c>
      <c r="AX41" s="132">
        <v>19.587628865979383</v>
      </c>
      <c r="AY41" s="132">
        <v>12.195121951219511</v>
      </c>
      <c r="AZ41" s="132">
        <v>17.164179104477611</v>
      </c>
      <c r="BA41" s="132">
        <v>17.592592592592592</v>
      </c>
      <c r="BB41" s="128">
        <v>11.607142857142863</v>
      </c>
      <c r="BC41" s="132">
        <v>21.641791044776117</v>
      </c>
      <c r="BD41" s="132">
        <v>19.047619047619033</v>
      </c>
      <c r="BE41" s="132">
        <v>14.150943396226419</v>
      </c>
      <c r="BF41" s="132">
        <v>9.3457943925233629</v>
      </c>
      <c r="BG41" s="128">
        <v>13.793103448275858</v>
      </c>
      <c r="BH41" s="121">
        <v>14.285714285714292</v>
      </c>
      <c r="BI41" s="121">
        <v>12.03703703703704</v>
      </c>
      <c r="BJ41" s="121">
        <v>13.414634146341465</v>
      </c>
      <c r="BK41" s="121">
        <v>4.9382716049382722</v>
      </c>
      <c r="BL41" s="128">
        <v>10.389610389610393</v>
      </c>
      <c r="BM41" s="121">
        <v>3.0927835051546388</v>
      </c>
      <c r="BN41" s="114">
        <v>5.6910569105691051</v>
      </c>
      <c r="BO41" s="114">
        <v>8.9552238805970141</v>
      </c>
      <c r="BP41" s="114">
        <v>3.7037037037037042</v>
      </c>
      <c r="BQ41" s="128">
        <v>8.2568807339449553</v>
      </c>
      <c r="BR41" s="121">
        <v>14.285714285714288</v>
      </c>
      <c r="BS41" s="121">
        <v>9.3750000000000018</v>
      </c>
      <c r="BT41" s="121">
        <v>7.4766355140186906</v>
      </c>
      <c r="BU41" s="128">
        <v>4.6728971962616832</v>
      </c>
      <c r="BV41" s="121">
        <v>6.0344827586206922</v>
      </c>
      <c r="BW41" s="121">
        <v>3.5714285714285716</v>
      </c>
      <c r="BX41" s="121">
        <v>5.5555555555555571</v>
      </c>
      <c r="BY41" s="128">
        <v>3.6585365853658529</v>
      </c>
      <c r="BZ41" s="121">
        <v>74.074074074074062</v>
      </c>
      <c r="CA41" s="121">
        <v>68.627450980392126</v>
      </c>
      <c r="CB41" s="121">
        <v>74.226804123711332</v>
      </c>
      <c r="CC41" s="128">
        <v>71.544715447154502</v>
      </c>
      <c r="CD41" s="121">
        <v>65.413533834586474</v>
      </c>
      <c r="CE41" s="121">
        <v>82.075471698113219</v>
      </c>
      <c r="CF41" s="121">
        <v>69.642857142857153</v>
      </c>
      <c r="CG41" s="128">
        <v>63.909774436090252</v>
      </c>
      <c r="CH41" s="121">
        <v>72.307692307692307</v>
      </c>
      <c r="CI41" s="121">
        <v>72.222222222222214</v>
      </c>
      <c r="CJ41" s="121">
        <v>70.09345794392523</v>
      </c>
      <c r="CK41" s="121">
        <v>70.940170940170958</v>
      </c>
      <c r="CL41" s="121">
        <v>63.095238095238102</v>
      </c>
      <c r="CM41" s="121">
        <v>68.518518518518533</v>
      </c>
      <c r="CN41" s="121">
        <v>75.609756097560947</v>
      </c>
      <c r="CO41" s="121" t="s">
        <v>286</v>
      </c>
      <c r="CP41" s="128" t="s">
        <v>286</v>
      </c>
      <c r="CQ41" s="121" t="s">
        <v>286</v>
      </c>
      <c r="CR41" s="121">
        <v>56.557377049180339</v>
      </c>
      <c r="CS41" s="114">
        <v>31.297709923664133</v>
      </c>
      <c r="CT41" s="114">
        <v>43.396226415094333</v>
      </c>
      <c r="CU41" s="128">
        <v>69.911504424778713</v>
      </c>
      <c r="CV41" s="121">
        <v>36.090225563909797</v>
      </c>
      <c r="CW41" s="121">
        <v>40.769230769230774</v>
      </c>
      <c r="CX41" s="114">
        <v>74.766355140186931</v>
      </c>
      <c r="CY41" s="114">
        <v>41.121495327102821</v>
      </c>
      <c r="CZ41" s="128">
        <v>33.333333333333314</v>
      </c>
      <c r="DA41" s="121">
        <v>71.428571428571445</v>
      </c>
      <c r="DB41" s="121">
        <v>35.185185185185169</v>
      </c>
      <c r="DC41" s="114">
        <v>41.463414634146346</v>
      </c>
      <c r="DD41" s="114">
        <v>70.440251572327043</v>
      </c>
      <c r="DE41" s="128">
        <v>51.999999999999972</v>
      </c>
      <c r="DF41" s="121">
        <v>42.553191489361708</v>
      </c>
      <c r="DG41" s="121">
        <v>58.196721311475422</v>
      </c>
      <c r="DH41" s="114">
        <v>48.854961832061058</v>
      </c>
      <c r="DI41" s="114">
        <v>50.476190476190467</v>
      </c>
      <c r="DJ41" s="128">
        <v>58.333333333333321</v>
      </c>
      <c r="DK41" s="121">
        <v>56.488549618320619</v>
      </c>
      <c r="DL41" s="121">
        <v>52.755905511811036</v>
      </c>
      <c r="DM41" s="121">
        <v>56.86274509803922</v>
      </c>
      <c r="DN41" s="121">
        <v>51.428571428571431</v>
      </c>
      <c r="DO41" s="128">
        <v>50.434782608695663</v>
      </c>
      <c r="DP41" s="121">
        <v>50.000000000000014</v>
      </c>
      <c r="DQ41" s="121">
        <v>56.481481481481495</v>
      </c>
      <c r="DR41" s="121">
        <v>46.91358024691359</v>
      </c>
      <c r="DS41" s="121" t="s">
        <v>286</v>
      </c>
      <c r="DT41" s="128" t="s">
        <v>286</v>
      </c>
      <c r="DU41" s="131" t="s">
        <v>286</v>
      </c>
      <c r="DV41" s="131">
        <v>51.219512195121943</v>
      </c>
      <c r="DW41" s="114">
        <v>25.384615384615394</v>
      </c>
      <c r="DX41" s="131">
        <v>38.09523809523813</v>
      </c>
      <c r="DY41" s="128">
        <v>51.754385964912295</v>
      </c>
      <c r="DZ41" s="128">
        <v>35.606060606060623</v>
      </c>
      <c r="EA41" s="128">
        <v>35.937500000000014</v>
      </c>
      <c r="EB41" s="128">
        <v>57.547169811320749</v>
      </c>
      <c r="EC41" s="128">
        <v>38.888888888888872</v>
      </c>
      <c r="ED41" s="128">
        <v>31.896551724137943</v>
      </c>
      <c r="EE41" s="128">
        <v>49.397590361445793</v>
      </c>
      <c r="EF41" s="128">
        <v>31.775700934579437</v>
      </c>
      <c r="EG41" s="128">
        <v>43.90243902439024</v>
      </c>
      <c r="EH41" s="128" t="s">
        <v>286</v>
      </c>
      <c r="EI41" s="128" t="s">
        <v>286</v>
      </c>
      <c r="EJ41" s="128" t="s">
        <v>286</v>
      </c>
      <c r="EK41" s="128">
        <v>86.178861788617922</v>
      </c>
      <c r="EL41" s="121">
        <v>80.152671755725223</v>
      </c>
      <c r="EM41" s="121">
        <v>85.849056603773604</v>
      </c>
      <c r="EN41" s="121">
        <v>89.380530973451343</v>
      </c>
      <c r="EO41" s="121">
        <v>77.94117647058826</v>
      </c>
      <c r="EP41" s="128">
        <v>82.307692307692292</v>
      </c>
      <c r="EQ41" s="121">
        <v>96.296296296296305</v>
      </c>
      <c r="ER41" s="121">
        <v>84.112149532710262</v>
      </c>
      <c r="ES41" s="121">
        <v>84.347826086956573</v>
      </c>
      <c r="ET41" s="121">
        <v>91.566265060240966</v>
      </c>
      <c r="EU41" s="128">
        <v>85.185185185185219</v>
      </c>
      <c r="EV41" s="121">
        <v>90.243902439024382</v>
      </c>
      <c r="EW41" s="121">
        <v>84.472049689441036</v>
      </c>
      <c r="EX41" s="121">
        <v>66.233766233766218</v>
      </c>
      <c r="EY41" s="121">
        <v>76.28865979381446</v>
      </c>
      <c r="EZ41" s="128">
        <v>87.804878048780495</v>
      </c>
      <c r="FA41" s="121">
        <v>69.465648854961842</v>
      </c>
      <c r="FB41" s="121">
        <v>74.528301886792448</v>
      </c>
      <c r="FC41" s="121">
        <v>87.610619469026545</v>
      </c>
      <c r="FD41" s="121">
        <v>74.626865671641781</v>
      </c>
      <c r="FE41" s="128">
        <v>76.744186046511615</v>
      </c>
      <c r="FF41" s="121">
        <v>95.370370370370381</v>
      </c>
      <c r="FG41" s="121">
        <v>78.703703703703695</v>
      </c>
      <c r="FH41" s="121">
        <v>69.827586206896541</v>
      </c>
      <c r="FI41" s="121">
        <v>92.771084337349421</v>
      </c>
      <c r="FJ41" s="128">
        <v>82.568807339449563</v>
      </c>
      <c r="FK41" s="121">
        <v>82.716049382716051</v>
      </c>
      <c r="FL41" s="121" t="s">
        <v>286</v>
      </c>
      <c r="FM41" s="121">
        <v>24.087591240875916</v>
      </c>
      <c r="FN41" s="121">
        <v>55.434782608695656</v>
      </c>
      <c r="FO41" s="128" t="s">
        <v>286</v>
      </c>
      <c r="FP41" s="121">
        <v>16.129032258064512</v>
      </c>
      <c r="FQ41" s="121">
        <v>50.467289719626166</v>
      </c>
      <c r="FR41" s="121" t="s">
        <v>286</v>
      </c>
      <c r="FS41" s="121">
        <v>17.094017094017097</v>
      </c>
      <c r="FT41" s="128">
        <v>46.031746031746003</v>
      </c>
      <c r="FU41" s="121" t="s">
        <v>286</v>
      </c>
      <c r="FV41" s="121">
        <v>20.588235294117652</v>
      </c>
      <c r="FW41" s="121">
        <v>49.107142857142847</v>
      </c>
      <c r="FX41" s="121" t="s">
        <v>286</v>
      </c>
      <c r="FY41" s="128">
        <v>16.666666666666664</v>
      </c>
      <c r="FZ41" s="121">
        <v>57.692307692307679</v>
      </c>
      <c r="GA41" s="121" t="s">
        <v>286</v>
      </c>
      <c r="GB41" s="121">
        <v>35.483870967741943</v>
      </c>
      <c r="GC41" s="121">
        <v>48.000000000000007</v>
      </c>
      <c r="GD41" s="128" t="s">
        <v>286</v>
      </c>
      <c r="GE41" s="121">
        <v>47.368421052631582</v>
      </c>
      <c r="GF41" s="121">
        <v>57.407407407407419</v>
      </c>
      <c r="GG41" s="121" t="s">
        <v>286</v>
      </c>
      <c r="GH41" s="121">
        <v>45</v>
      </c>
      <c r="GI41" s="128">
        <v>39.65517241379311</v>
      </c>
      <c r="GJ41" s="121" t="s">
        <v>286</v>
      </c>
      <c r="GK41" s="121">
        <v>47.368421052631582</v>
      </c>
      <c r="GL41" s="121">
        <v>47.169811320754697</v>
      </c>
      <c r="GM41" s="130" t="s">
        <v>286</v>
      </c>
      <c r="GN41" s="128">
        <v>37.5</v>
      </c>
      <c r="GO41" s="121">
        <v>42.222222222222207</v>
      </c>
      <c r="GP41" s="121" t="s">
        <v>286</v>
      </c>
      <c r="GQ41" s="121">
        <v>32.258064516129032</v>
      </c>
      <c r="GR41" s="121">
        <v>72.000000000000014</v>
      </c>
      <c r="GS41" s="128" t="s">
        <v>286</v>
      </c>
      <c r="GT41" s="121">
        <v>57.89473684210526</v>
      </c>
      <c r="GU41" s="121">
        <v>64.814814814814824</v>
      </c>
      <c r="GV41" s="121" t="s">
        <v>286</v>
      </c>
      <c r="GW41" s="121">
        <v>35.000000000000007</v>
      </c>
      <c r="GX41" s="128">
        <v>56.140350877192986</v>
      </c>
      <c r="GY41" s="128" t="s">
        <v>286</v>
      </c>
      <c r="GZ41" s="128">
        <v>31.578947368421055</v>
      </c>
      <c r="HA41" s="128">
        <v>57.407407407407391</v>
      </c>
      <c r="HB41" s="128" t="s">
        <v>286</v>
      </c>
      <c r="HC41" s="128">
        <v>47.058823529411768</v>
      </c>
      <c r="HD41" s="128">
        <v>60.000000000000007</v>
      </c>
      <c r="HE41" s="128" t="s">
        <v>286</v>
      </c>
      <c r="HF41" s="128">
        <v>48.275862068965509</v>
      </c>
      <c r="HG41" s="128">
        <v>76.000000000000014</v>
      </c>
      <c r="HH41" s="128" t="s">
        <v>286</v>
      </c>
      <c r="HI41" s="128">
        <v>37.500000000000007</v>
      </c>
      <c r="HJ41" s="128">
        <v>68.518518518518476</v>
      </c>
      <c r="HK41" s="128" t="s">
        <v>286</v>
      </c>
      <c r="HL41" s="121">
        <v>23.529411764705884</v>
      </c>
      <c r="HM41" s="121">
        <v>64.15094339622641</v>
      </c>
      <c r="HN41" s="121" t="s">
        <v>286</v>
      </c>
      <c r="HO41" s="121">
        <v>31.578947368421051</v>
      </c>
      <c r="HP41" s="128">
        <v>60.000000000000021</v>
      </c>
      <c r="HQ41" s="121" t="s">
        <v>286</v>
      </c>
      <c r="HR41" s="121">
        <v>33.333333333333329</v>
      </c>
      <c r="HS41" s="121">
        <v>55.813953488372093</v>
      </c>
      <c r="HT41" s="129" t="s">
        <v>286</v>
      </c>
      <c r="HU41" s="128">
        <v>61.29032258064516</v>
      </c>
      <c r="HV41" s="114">
        <v>45.098039215686278</v>
      </c>
      <c r="HW41" s="114" t="s">
        <v>286</v>
      </c>
      <c r="HX41" s="114">
        <v>50</v>
      </c>
      <c r="HY41" s="114">
        <v>48.148148148148145</v>
      </c>
      <c r="HZ41" s="114" t="s">
        <v>286</v>
      </c>
      <c r="IA41" s="114">
        <v>38.888888888888893</v>
      </c>
      <c r="IB41" s="114">
        <v>53.703703703703709</v>
      </c>
      <c r="IC41" s="114" t="s">
        <v>286</v>
      </c>
      <c r="ID41" s="114">
        <v>70</v>
      </c>
      <c r="IE41" s="114">
        <v>40.740740740740733</v>
      </c>
      <c r="IF41" s="114" t="s">
        <v>286</v>
      </c>
      <c r="IG41" s="114">
        <v>80</v>
      </c>
      <c r="IH41" s="114">
        <v>40.909090909090907</v>
      </c>
      <c r="II41" s="114" t="s">
        <v>286</v>
      </c>
      <c r="IJ41" s="114">
        <v>60.714285714285708</v>
      </c>
      <c r="IK41" s="114">
        <v>64.70588235294116</v>
      </c>
      <c r="IL41" s="114" t="s">
        <v>286</v>
      </c>
      <c r="IM41" s="114">
        <v>82.352941176470594</v>
      </c>
      <c r="IN41" s="114">
        <v>59.259259259259252</v>
      </c>
      <c r="IO41" s="114" t="s">
        <v>286</v>
      </c>
      <c r="IP41" s="114">
        <v>52.631578947368418</v>
      </c>
      <c r="IQ41" s="114">
        <v>75.925925925925952</v>
      </c>
      <c r="IR41" s="114" t="s">
        <v>286</v>
      </c>
      <c r="IS41" s="114">
        <v>95</v>
      </c>
      <c r="IT41" s="114">
        <v>65.384615384615401</v>
      </c>
      <c r="IU41" s="114" t="s">
        <v>286</v>
      </c>
      <c r="IV41" s="114">
        <v>82.35294117647058</v>
      </c>
      <c r="IW41" s="114">
        <v>66.666666666666657</v>
      </c>
      <c r="IX41" s="150" t="s">
        <v>1655</v>
      </c>
      <c r="IY41" s="150" t="s">
        <v>1654</v>
      </c>
      <c r="IZ41" s="150" t="s">
        <v>1654</v>
      </c>
      <c r="JA41" s="150" t="s">
        <v>1654</v>
      </c>
      <c r="JB41" s="150" t="s">
        <v>1654</v>
      </c>
      <c r="JC41" s="114" t="s">
        <v>286</v>
      </c>
      <c r="JD41" s="114" t="s">
        <v>286</v>
      </c>
      <c r="JE41" s="114" t="s">
        <v>286</v>
      </c>
      <c r="JF41" s="114" t="str">
        <f t="shared" si="42"/>
        <v>--</v>
      </c>
      <c r="JG41" s="114" t="str">
        <f t="shared" si="42"/>
        <v>--</v>
      </c>
      <c r="JH41" s="114" t="str">
        <f t="shared" si="42"/>
        <v>--</v>
      </c>
      <c r="JI41" s="114" t="str">
        <f t="shared" si="42"/>
        <v>--</v>
      </c>
      <c r="JJ41" s="114" t="str">
        <f t="shared" si="42"/>
        <v>--</v>
      </c>
      <c r="JK41" s="114" t="str">
        <f t="shared" si="42"/>
        <v>--</v>
      </c>
      <c r="JL41" s="114" t="str">
        <f t="shared" si="42"/>
        <v>--</v>
      </c>
      <c r="JM41" s="114" t="str">
        <f t="shared" si="42"/>
        <v>--</v>
      </c>
      <c r="JN41" s="114" t="str">
        <f t="shared" si="42"/>
        <v>--</v>
      </c>
      <c r="JO41" s="114" t="str">
        <f t="shared" si="42"/>
        <v>--</v>
      </c>
      <c r="JP41" s="114" t="str">
        <f t="shared" si="43"/>
        <v>--</v>
      </c>
      <c r="JQ41" s="114" t="str">
        <f t="shared" si="43"/>
        <v>--</v>
      </c>
      <c r="JR41" s="114" t="str">
        <f t="shared" si="43"/>
        <v>--</v>
      </c>
      <c r="JS41" s="114" t="str">
        <f t="shared" si="43"/>
        <v>--</v>
      </c>
      <c r="JT41" s="114" t="str">
        <f t="shared" si="43"/>
        <v>--</v>
      </c>
      <c r="JU41" s="114" t="str">
        <f t="shared" si="43"/>
        <v>--</v>
      </c>
      <c r="JV41" s="114" t="str">
        <f t="shared" si="43"/>
        <v>--</v>
      </c>
      <c r="JW41" s="114" t="str">
        <f t="shared" si="43"/>
        <v>--</v>
      </c>
      <c r="JX41" s="114" t="str">
        <f t="shared" si="43"/>
        <v>--</v>
      </c>
      <c r="JY41" s="114" t="str">
        <f t="shared" si="43"/>
        <v>--</v>
      </c>
      <c r="JZ41" s="114" t="str">
        <f t="shared" si="44"/>
        <v>--</v>
      </c>
      <c r="KA41" s="114" t="str">
        <f t="shared" si="44"/>
        <v>--</v>
      </c>
      <c r="KB41" s="114" t="str">
        <f t="shared" si="44"/>
        <v>--</v>
      </c>
      <c r="KC41" s="114" t="str">
        <f t="shared" si="44"/>
        <v>--</v>
      </c>
      <c r="KD41" s="114" t="str">
        <f t="shared" si="44"/>
        <v>--</v>
      </c>
      <c r="KE41" s="114" t="str">
        <f t="shared" si="44"/>
        <v>--</v>
      </c>
      <c r="KF41" s="114" t="str">
        <f t="shared" si="44"/>
        <v>--</v>
      </c>
      <c r="KG41" s="114" t="str">
        <f t="shared" si="44"/>
        <v>--</v>
      </c>
      <c r="KH41" s="114" t="str">
        <f t="shared" si="44"/>
        <v>--</v>
      </c>
      <c r="KI41" s="114" t="str">
        <f t="shared" si="44"/>
        <v>--</v>
      </c>
      <c r="KJ41" s="114" t="str">
        <f t="shared" si="45"/>
        <v>--</v>
      </c>
      <c r="KK41" s="114" t="str">
        <f t="shared" si="45"/>
        <v>--</v>
      </c>
      <c r="KL41" s="114" t="str">
        <f t="shared" si="45"/>
        <v>--</v>
      </c>
      <c r="KM41" s="114" t="str">
        <f t="shared" si="45"/>
        <v>--</v>
      </c>
      <c r="KN41" s="114" t="str">
        <f t="shared" si="45"/>
        <v>--</v>
      </c>
      <c r="KO41" s="114" t="str">
        <f t="shared" si="45"/>
        <v>--</v>
      </c>
      <c r="KP41" s="150" t="s">
        <v>1655</v>
      </c>
      <c r="KQ41" s="150" t="s">
        <v>1654</v>
      </c>
      <c r="KR41" s="150" t="s">
        <v>1654</v>
      </c>
      <c r="KS41" s="150" t="s">
        <v>1654</v>
      </c>
      <c r="KT41" s="150" t="s">
        <v>1654</v>
      </c>
      <c r="KU41" s="114" t="str">
        <f t="shared" si="48"/>
        <v>--</v>
      </c>
      <c r="KV41" s="114" t="str">
        <f t="shared" si="48"/>
        <v>--</v>
      </c>
      <c r="KW41" s="114" t="str">
        <f t="shared" si="48"/>
        <v>--</v>
      </c>
      <c r="KX41" s="114" t="str">
        <f t="shared" si="48"/>
        <v>--</v>
      </c>
      <c r="KY41" s="114" t="str">
        <f t="shared" si="48"/>
        <v>--</v>
      </c>
      <c r="KZ41" s="114" t="str">
        <f t="shared" si="46"/>
        <v>--</v>
      </c>
      <c r="LA41" s="114" t="str">
        <f t="shared" si="46"/>
        <v>--</v>
      </c>
      <c r="LB41" s="114" t="str">
        <f t="shared" si="46"/>
        <v>--</v>
      </c>
      <c r="LC41" s="114" t="str">
        <f t="shared" si="46"/>
        <v>--</v>
      </c>
      <c r="LD41" s="114" t="str">
        <f t="shared" si="46"/>
        <v>--</v>
      </c>
      <c r="LE41" s="219">
        <v>84</v>
      </c>
      <c r="LF41" s="219">
        <v>80</v>
      </c>
      <c r="LG41" s="219">
        <v>85.714285714285694</v>
      </c>
      <c r="LH41" s="219">
        <v>84.112149532710305</v>
      </c>
      <c r="LI41" s="219">
        <v>87.671232876712295</v>
      </c>
      <c r="LJ41" s="219">
        <v>83.098591549295804</v>
      </c>
      <c r="LK41" s="219">
        <v>68.421052631578902</v>
      </c>
      <c r="LL41" s="219">
        <v>64.705882352941202</v>
      </c>
      <c r="LM41" s="219">
        <v>77.7777777777778</v>
      </c>
      <c r="LN41" s="219">
        <v>73.584905660377402</v>
      </c>
      <c r="LO41" s="219">
        <v>70.8333333333334</v>
      </c>
      <c r="LP41" s="219">
        <v>70.422535211267601</v>
      </c>
      <c r="LQ41" s="219">
        <v>67.567567567567593</v>
      </c>
      <c r="LR41" s="219">
        <v>53.012048192771097</v>
      </c>
      <c r="LS41" s="219">
        <v>74.193548387096797</v>
      </c>
      <c r="LT41" s="219">
        <v>69.158878504672899</v>
      </c>
      <c r="LU41" s="219">
        <v>65.753424657534296</v>
      </c>
      <c r="LV41" s="219">
        <v>69.565217391304301</v>
      </c>
      <c r="LW41" s="219">
        <v>29.729729729729701</v>
      </c>
      <c r="LX41" s="219">
        <v>25</v>
      </c>
      <c r="LY41" s="219">
        <v>45.161290322580598</v>
      </c>
      <c r="LZ41" s="219">
        <v>45.7943925233645</v>
      </c>
      <c r="MA41" s="219">
        <v>47.945205479452</v>
      </c>
      <c r="MB41" s="219">
        <v>37.681159420289902</v>
      </c>
      <c r="MC41" s="219">
        <v>89.189189189189193</v>
      </c>
      <c r="MD41" s="219">
        <v>79.518072289156606</v>
      </c>
      <c r="ME41" s="219">
        <v>80.645161290322605</v>
      </c>
      <c r="MF41" s="219">
        <v>81.308411214953296</v>
      </c>
      <c r="MG41" s="219">
        <v>84.931506849314999</v>
      </c>
      <c r="MH41" s="219">
        <v>75.362318840579704</v>
      </c>
      <c r="MI41" s="219">
        <v>71.6216216216216</v>
      </c>
      <c r="MJ41" s="219">
        <v>64.285714285714306</v>
      </c>
      <c r="MK41" s="219">
        <v>74.193548387096797</v>
      </c>
      <c r="ML41" s="219">
        <v>79.439252336448604</v>
      </c>
      <c r="MM41" s="219">
        <v>73.972602739726</v>
      </c>
      <c r="MN41" s="219">
        <v>73.913043478260803</v>
      </c>
      <c r="MO41" s="128" t="str">
        <f t="shared" si="49"/>
        <v>--</v>
      </c>
      <c r="MP41" s="219">
        <v>20.7792207792208</v>
      </c>
      <c r="MQ41" s="219">
        <v>35.4838709677419</v>
      </c>
      <c r="MR41" s="128" t="str">
        <f t="shared" si="50"/>
        <v>--</v>
      </c>
      <c r="MS41" s="219">
        <v>8.3333333333333304</v>
      </c>
      <c r="MT41" s="219">
        <v>40.298507462686601</v>
      </c>
      <c r="MU41" s="128" t="str">
        <f t="shared" si="51"/>
        <v>--</v>
      </c>
      <c r="MV41" s="219">
        <v>60</v>
      </c>
      <c r="MW41" s="219">
        <v>77.272727272727295</v>
      </c>
      <c r="MX41" s="128" t="str">
        <f t="shared" si="52"/>
        <v>--</v>
      </c>
      <c r="MY41" s="219">
        <v>66.6666666666667</v>
      </c>
      <c r="MZ41" s="219">
        <v>62.962962962962898</v>
      </c>
      <c r="NA41" s="128" t="str">
        <f t="shared" si="53"/>
        <v>--</v>
      </c>
      <c r="NB41" s="219">
        <v>60</v>
      </c>
      <c r="NC41" s="219">
        <v>72.727272727272705</v>
      </c>
      <c r="ND41" s="128" t="str">
        <f t="shared" si="54"/>
        <v>--</v>
      </c>
      <c r="NE41" s="219">
        <v>66.6666666666667</v>
      </c>
      <c r="NF41" s="219">
        <v>66.6666666666667</v>
      </c>
      <c r="NG41" s="128" t="str">
        <f t="shared" si="55"/>
        <v>--</v>
      </c>
      <c r="NH41" s="219">
        <v>80</v>
      </c>
      <c r="NI41" s="219">
        <v>72.727272727272705</v>
      </c>
      <c r="NJ41" s="128" t="str">
        <f t="shared" si="56"/>
        <v>--</v>
      </c>
      <c r="NK41" s="219">
        <v>83.3333333333333</v>
      </c>
      <c r="NL41" s="219">
        <v>59.259259259259302</v>
      </c>
      <c r="NM41" s="220">
        <v>91.919191919191903</v>
      </c>
      <c r="NN41" s="220">
        <v>94.252873563218401</v>
      </c>
      <c r="NO41" s="220">
        <v>77.551020408163296</v>
      </c>
      <c r="NP41" s="220">
        <v>79.310344827586206</v>
      </c>
      <c r="NQ41" s="220">
        <v>78.723404255319096</v>
      </c>
      <c r="NR41" s="220">
        <v>75.280898876404507</v>
      </c>
      <c r="NS41" s="220">
        <v>77.659574468085097</v>
      </c>
      <c r="NT41" s="220">
        <v>57.303370786516901</v>
      </c>
      <c r="NU41" s="220">
        <v>90.625</v>
      </c>
      <c r="NV41" s="220">
        <v>93.258426966292106</v>
      </c>
      <c r="NW41" s="220">
        <v>80.612244897959201</v>
      </c>
      <c r="NX41" s="220">
        <v>92.134831460674206</v>
      </c>
      <c r="NY41" s="128" t="str">
        <f t="shared" si="47"/>
        <v>--</v>
      </c>
      <c r="NZ41" s="128" t="str">
        <f t="shared" si="47"/>
        <v>--</v>
      </c>
      <c r="OA41" s="128" t="str">
        <f t="shared" si="47"/>
        <v>--</v>
      </c>
      <c r="OB41" s="128" t="str">
        <f t="shared" si="47"/>
        <v>--</v>
      </c>
      <c r="OC41" s="128" t="str">
        <f t="shared" si="47"/>
        <v>--</v>
      </c>
      <c r="OD41" s="128" t="str">
        <f t="shared" si="47"/>
        <v>--</v>
      </c>
      <c r="OE41" s="128" t="str">
        <f t="shared" si="47"/>
        <v>--</v>
      </c>
      <c r="OF41" s="128" t="str">
        <f t="shared" si="47"/>
        <v>--</v>
      </c>
      <c r="OG41" s="222">
        <v>51.578947368421098</v>
      </c>
      <c r="OH41" s="222">
        <v>37.837837837837803</v>
      </c>
      <c r="OI41" s="222">
        <v>27.380952380952401</v>
      </c>
      <c r="OJ41" s="222">
        <v>45.161290322580598</v>
      </c>
      <c r="OK41" s="222">
        <v>51.685393258426998</v>
      </c>
      <c r="OL41" s="222">
        <v>45.7943925233645</v>
      </c>
      <c r="OM41" s="222">
        <v>58.904109589041099</v>
      </c>
      <c r="ON41" s="222">
        <v>36.231884057971001</v>
      </c>
      <c r="OO41" s="114" t="s">
        <v>2475</v>
      </c>
      <c r="OP41" s="114" t="s">
        <v>2475</v>
      </c>
      <c r="OQ41" s="300">
        <v>69.000000000000028</v>
      </c>
      <c r="OR41" s="300">
        <v>50.666666666666664</v>
      </c>
      <c r="OS41" s="300">
        <v>43.529411764705884</v>
      </c>
      <c r="OT41" s="300">
        <v>64.516129032258064</v>
      </c>
      <c r="OU41" s="300">
        <v>70.786516853932611</v>
      </c>
      <c r="OV41" s="300">
        <v>58.878504672897186</v>
      </c>
      <c r="OW41" s="300">
        <v>61.643835616438373</v>
      </c>
      <c r="OX41" s="300">
        <v>62.318840579710155</v>
      </c>
      <c r="OZ41" s="380">
        <v>78.571428571428598</v>
      </c>
      <c r="PA41" s="381">
        <v>82.022471910112358</v>
      </c>
      <c r="PB41" s="381">
        <v>63.888888888888907</v>
      </c>
      <c r="PC41" s="381">
        <v>68</v>
      </c>
      <c r="PD41" s="380">
        <v>62.352941176470587</v>
      </c>
      <c r="PE41" s="381">
        <v>52.222222222222221</v>
      </c>
      <c r="PF41" s="381">
        <v>37.500000000000007</v>
      </c>
      <c r="PG41" s="381">
        <v>33.333333333333343</v>
      </c>
      <c r="PH41" s="380">
        <v>61.904761904761905</v>
      </c>
      <c r="PI41" s="381">
        <v>44.444444444444436</v>
      </c>
      <c r="PJ41" s="381">
        <v>43.055555555555564</v>
      </c>
      <c r="PK41" s="381">
        <v>33.333333333333321</v>
      </c>
      <c r="PL41" s="380">
        <v>88.095238095238102</v>
      </c>
      <c r="PM41" s="381">
        <v>87.777777777777786</v>
      </c>
      <c r="PN41" s="381">
        <v>84.722222222222214</v>
      </c>
      <c r="PO41" s="381">
        <v>77.333333333333357</v>
      </c>
      <c r="PP41" s="380">
        <v>75.581395348837205</v>
      </c>
      <c r="PQ41" s="381">
        <v>77.173913043478279</v>
      </c>
      <c r="PR41" s="381">
        <v>72.222222222222229</v>
      </c>
      <c r="PS41" s="381">
        <v>70.666666666666671</v>
      </c>
      <c r="PT41" s="378" t="str">
        <f t="shared" si="57"/>
        <v>--</v>
      </c>
      <c r="PU41" s="378" t="str">
        <f t="shared" si="57"/>
        <v>--</v>
      </c>
      <c r="PV41" s="381">
        <v>15.277777777777777</v>
      </c>
      <c r="PW41" s="381">
        <v>41.095890410958901</v>
      </c>
      <c r="PX41" s="378" t="str">
        <f t="shared" si="15"/>
        <v>--</v>
      </c>
      <c r="PY41" s="378" t="str">
        <f t="shared" si="15"/>
        <v>--</v>
      </c>
      <c r="PZ41" s="381">
        <v>60</v>
      </c>
      <c r="QA41" s="381">
        <v>63.333333333333336</v>
      </c>
      <c r="QB41" s="378" t="str">
        <f t="shared" si="16"/>
        <v>--</v>
      </c>
      <c r="QC41" s="378" t="str">
        <f t="shared" si="16"/>
        <v>--</v>
      </c>
      <c r="QD41" s="381">
        <v>70</v>
      </c>
      <c r="QE41" s="381">
        <v>73.333333333333343</v>
      </c>
      <c r="QF41" s="378" t="str">
        <f t="shared" si="58"/>
        <v>--</v>
      </c>
      <c r="QG41" s="378" t="str">
        <f t="shared" si="58"/>
        <v>--</v>
      </c>
      <c r="QH41" s="381">
        <v>80</v>
      </c>
      <c r="QI41" s="381">
        <v>66.666666666666671</v>
      </c>
      <c r="QJ41" s="368" t="s">
        <v>2475</v>
      </c>
    </row>
    <row r="42" spans="1:452" x14ac:dyDescent="0.25">
      <c r="A42" s="114">
        <v>38</v>
      </c>
      <c r="B42" s="93" t="s">
        <v>38</v>
      </c>
      <c r="C42" s="126">
        <v>53.846153846153854</v>
      </c>
      <c r="D42" s="126">
        <v>35.507246376811601</v>
      </c>
      <c r="E42" s="126">
        <v>33.884297520661171</v>
      </c>
      <c r="F42" s="126">
        <v>49.275362318840564</v>
      </c>
      <c r="G42" s="126">
        <v>35.537190082644628</v>
      </c>
      <c r="H42" s="126">
        <v>36.170212765957444</v>
      </c>
      <c r="I42" s="126">
        <v>52.7777777777778</v>
      </c>
      <c r="J42" s="126">
        <v>38.400000000000006</v>
      </c>
      <c r="K42" s="126">
        <v>40.776699029126206</v>
      </c>
      <c r="L42" s="126">
        <v>62.500000000000014</v>
      </c>
      <c r="M42" s="128">
        <v>50</v>
      </c>
      <c r="N42" s="128">
        <v>50</v>
      </c>
      <c r="O42" s="128">
        <v>68</v>
      </c>
      <c r="P42" s="128">
        <v>64.197530864197546</v>
      </c>
      <c r="Q42" s="128">
        <v>74.999999999999986</v>
      </c>
      <c r="R42" s="128">
        <v>85.333333333333329</v>
      </c>
      <c r="S42" s="128">
        <v>77.536231884057997</v>
      </c>
      <c r="T42" s="128">
        <v>77.41935483870968</v>
      </c>
      <c r="U42" s="128">
        <v>88.405797101449295</v>
      </c>
      <c r="V42" s="128">
        <v>74.193548387096783</v>
      </c>
      <c r="W42" s="128">
        <v>80</v>
      </c>
      <c r="X42" s="128">
        <v>85.849056603773619</v>
      </c>
      <c r="Y42" s="128">
        <v>80.000000000000014</v>
      </c>
      <c r="Z42" s="128">
        <v>78.301886792452819</v>
      </c>
      <c r="AA42" s="128">
        <v>89.285714285714292</v>
      </c>
      <c r="AB42" s="132">
        <v>80.898876404494388</v>
      </c>
      <c r="AC42" s="132">
        <v>80</v>
      </c>
      <c r="AD42" s="132">
        <v>83.098591549295776</v>
      </c>
      <c r="AE42" s="132">
        <v>85.365853658536608</v>
      </c>
      <c r="AF42" s="128">
        <v>91.304347826086953</v>
      </c>
      <c r="AG42" s="126">
        <v>67.105263157894782</v>
      </c>
      <c r="AH42" s="126">
        <v>55.79710144927536</v>
      </c>
      <c r="AI42" s="133">
        <v>65.322580645161281</v>
      </c>
      <c r="AJ42" s="133">
        <v>72.463768115942031</v>
      </c>
      <c r="AK42" s="128">
        <v>66.935483870967772</v>
      </c>
      <c r="AL42" s="128">
        <v>72.999999999999986</v>
      </c>
      <c r="AM42" s="128">
        <v>62.616822429906527</v>
      </c>
      <c r="AN42" s="128">
        <v>64.000000000000014</v>
      </c>
      <c r="AO42" s="128">
        <v>63.20754716981132</v>
      </c>
      <c r="AP42" s="128">
        <v>73.214285714285751</v>
      </c>
      <c r="AQ42" s="128">
        <v>59.999999999999993</v>
      </c>
      <c r="AR42" s="128">
        <v>74.390243902438996</v>
      </c>
      <c r="AS42" s="128">
        <v>61.643835616438366</v>
      </c>
      <c r="AT42" s="128">
        <v>76.249999999999986</v>
      </c>
      <c r="AU42" s="128">
        <v>78.260869565217376</v>
      </c>
      <c r="AV42" s="128">
        <v>15.789473684210529</v>
      </c>
      <c r="AW42" s="128">
        <v>21.014492753623202</v>
      </c>
      <c r="AX42" s="132">
        <v>24.800000000000011</v>
      </c>
      <c r="AY42" s="132">
        <v>18.382352941176475</v>
      </c>
      <c r="AZ42" s="132">
        <v>23.333333333333332</v>
      </c>
      <c r="BA42" s="132">
        <v>19.148936170212767</v>
      </c>
      <c r="BB42" s="128">
        <v>16.666666666666661</v>
      </c>
      <c r="BC42" s="132">
        <v>19.327731092436967</v>
      </c>
      <c r="BD42" s="132">
        <v>23.529411764705888</v>
      </c>
      <c r="BE42" s="132">
        <v>10.909090909090908</v>
      </c>
      <c r="BF42" s="132">
        <v>21.348314606741571</v>
      </c>
      <c r="BG42" s="128">
        <v>23.456790123456795</v>
      </c>
      <c r="BH42" s="121">
        <v>18.666666666666661</v>
      </c>
      <c r="BI42" s="121">
        <v>15.853658536585362</v>
      </c>
      <c r="BJ42" s="121">
        <v>8.3333333333333321</v>
      </c>
      <c r="BK42" s="121">
        <v>11.842105263157896</v>
      </c>
      <c r="BL42" s="128">
        <v>12.318840579710148</v>
      </c>
      <c r="BM42" s="121">
        <v>12.800000000000006</v>
      </c>
      <c r="BN42" s="114">
        <v>10.294117647058826</v>
      </c>
      <c r="BO42" s="114">
        <v>10.000000000000005</v>
      </c>
      <c r="BP42" s="114">
        <v>7.4468085106382977</v>
      </c>
      <c r="BQ42" s="128">
        <v>12.264150943396231</v>
      </c>
      <c r="BR42" s="121">
        <v>13.793103448275859</v>
      </c>
      <c r="BS42" s="121">
        <v>15.533980582524281</v>
      </c>
      <c r="BT42" s="121">
        <v>10.909090909090908</v>
      </c>
      <c r="BU42" s="128">
        <v>14.606741573033711</v>
      </c>
      <c r="BV42" s="121">
        <v>19.753086419753078</v>
      </c>
      <c r="BW42" s="121">
        <v>10.666666666666666</v>
      </c>
      <c r="BX42" s="121">
        <v>9.7560975609756078</v>
      </c>
      <c r="BY42" s="128">
        <v>4.3478260869565215</v>
      </c>
      <c r="BZ42" s="121">
        <v>71.052631578947356</v>
      </c>
      <c r="CA42" s="121">
        <v>70.503597122302182</v>
      </c>
      <c r="CB42" s="121">
        <v>71.544715447154502</v>
      </c>
      <c r="CC42" s="128">
        <v>67.391304347826136</v>
      </c>
      <c r="CD42" s="121">
        <v>72.727272727272734</v>
      </c>
      <c r="CE42" s="121">
        <v>78.350515463917517</v>
      </c>
      <c r="CF42" s="121">
        <v>71.559633027522963</v>
      </c>
      <c r="CG42" s="128">
        <v>74.590163934426229</v>
      </c>
      <c r="CH42" s="121">
        <v>66.981132075471749</v>
      </c>
      <c r="CI42" s="121">
        <v>72.727272727272705</v>
      </c>
      <c r="CJ42" s="121">
        <v>68.181818181818215</v>
      </c>
      <c r="CK42" s="121">
        <v>80.246913580246925</v>
      </c>
      <c r="CL42" s="121">
        <v>75.342465753424648</v>
      </c>
      <c r="CM42" s="121">
        <v>79.012345679012356</v>
      </c>
      <c r="CN42" s="121">
        <v>78.260869565217391</v>
      </c>
      <c r="CO42" s="121" t="s">
        <v>286</v>
      </c>
      <c r="CP42" s="128" t="s">
        <v>286</v>
      </c>
      <c r="CQ42" s="121" t="s">
        <v>286</v>
      </c>
      <c r="CR42" s="121">
        <v>66.666666666666686</v>
      </c>
      <c r="CS42" s="114">
        <v>37.704918032786878</v>
      </c>
      <c r="CT42" s="114">
        <v>41.237113402061844</v>
      </c>
      <c r="CU42" s="128">
        <v>66.972477064220186</v>
      </c>
      <c r="CV42" s="121">
        <v>34.426229508196734</v>
      </c>
      <c r="CW42" s="121">
        <v>42.452830188679279</v>
      </c>
      <c r="CX42" s="114">
        <v>69.090909090909108</v>
      </c>
      <c r="CY42" s="114">
        <v>30.681818181818187</v>
      </c>
      <c r="CZ42" s="128">
        <v>43.209876543209852</v>
      </c>
      <c r="DA42" s="121">
        <v>60.273972602739732</v>
      </c>
      <c r="DB42" s="121">
        <v>35.365853658536587</v>
      </c>
      <c r="DC42" s="114">
        <v>52.173913043478258</v>
      </c>
      <c r="DD42" s="114">
        <v>72.60273972602738</v>
      </c>
      <c r="DE42" s="128">
        <v>52.554744525547463</v>
      </c>
      <c r="DF42" s="121">
        <v>47.457627118644076</v>
      </c>
      <c r="DG42" s="121">
        <v>63.157894736842124</v>
      </c>
      <c r="DH42" s="114">
        <v>54.098360655737693</v>
      </c>
      <c r="DI42" s="114">
        <v>41.052631578947363</v>
      </c>
      <c r="DJ42" s="128">
        <v>56.730769230769212</v>
      </c>
      <c r="DK42" s="121">
        <v>52.991452991452995</v>
      </c>
      <c r="DL42" s="121">
        <v>44.230769230769234</v>
      </c>
      <c r="DM42" s="121">
        <v>65.454545454545482</v>
      </c>
      <c r="DN42" s="121">
        <v>40</v>
      </c>
      <c r="DO42" s="128">
        <v>48.750000000000021</v>
      </c>
      <c r="DP42" s="121">
        <v>56.25</v>
      </c>
      <c r="DQ42" s="121">
        <v>59.740259740259731</v>
      </c>
      <c r="DR42" s="121">
        <v>33.333333333333336</v>
      </c>
      <c r="DS42" s="121" t="s">
        <v>286</v>
      </c>
      <c r="DT42" s="128" t="s">
        <v>286</v>
      </c>
      <c r="DU42" s="131" t="s">
        <v>286</v>
      </c>
      <c r="DV42" s="131">
        <v>53.676470588235283</v>
      </c>
      <c r="DW42" s="114">
        <v>30.327868852459016</v>
      </c>
      <c r="DX42" s="131">
        <v>29.896907216494853</v>
      </c>
      <c r="DY42" s="128">
        <v>56.310679611650485</v>
      </c>
      <c r="DZ42" s="128">
        <v>30.76923076923077</v>
      </c>
      <c r="EA42" s="128">
        <v>28.571428571428573</v>
      </c>
      <c r="EB42" s="128">
        <v>49.090909090909101</v>
      </c>
      <c r="EC42" s="128">
        <v>40.697674418604663</v>
      </c>
      <c r="ED42" s="128">
        <v>43.209876543209873</v>
      </c>
      <c r="EE42" s="128">
        <v>51.388888888888886</v>
      </c>
      <c r="EF42" s="128">
        <v>46.15384615384616</v>
      </c>
      <c r="EG42" s="128">
        <v>52.173913043478265</v>
      </c>
      <c r="EH42" s="128" t="s">
        <v>286</v>
      </c>
      <c r="EI42" s="128" t="s">
        <v>286</v>
      </c>
      <c r="EJ42" s="128" t="s">
        <v>286</v>
      </c>
      <c r="EK42" s="128">
        <v>92.028985507246389</v>
      </c>
      <c r="EL42" s="121">
        <v>85.950413223140515</v>
      </c>
      <c r="EM42" s="121">
        <v>77.894736842105246</v>
      </c>
      <c r="EN42" s="121">
        <v>94.444444444444471</v>
      </c>
      <c r="EO42" s="121">
        <v>84.426229508196741</v>
      </c>
      <c r="EP42" s="128">
        <v>82.524271844660205</v>
      </c>
      <c r="EQ42" s="121">
        <v>92.857142857142904</v>
      </c>
      <c r="ER42" s="121">
        <v>84.090909090909093</v>
      </c>
      <c r="ES42" s="121">
        <v>83.950617283950578</v>
      </c>
      <c r="ET42" s="121">
        <v>88.888888888888914</v>
      </c>
      <c r="EU42" s="128">
        <v>88.750000000000043</v>
      </c>
      <c r="EV42" s="121">
        <v>100</v>
      </c>
      <c r="EW42" s="121">
        <v>82.894736842105246</v>
      </c>
      <c r="EX42" s="121">
        <v>74.820143884892076</v>
      </c>
      <c r="EY42" s="121">
        <v>60.16260162601624</v>
      </c>
      <c r="EZ42" s="128">
        <v>89.781021897810191</v>
      </c>
      <c r="FA42" s="121">
        <v>80.165289256198335</v>
      </c>
      <c r="FB42" s="121">
        <v>74.226804123711318</v>
      </c>
      <c r="FC42" s="121">
        <v>84.403669724770694</v>
      </c>
      <c r="FD42" s="121">
        <v>78.048780487804891</v>
      </c>
      <c r="FE42" s="128">
        <v>74.285714285714263</v>
      </c>
      <c r="FF42" s="121">
        <v>87.272727272727266</v>
      </c>
      <c r="FG42" s="121">
        <v>70.454545454545439</v>
      </c>
      <c r="FH42" s="121">
        <v>86.250000000000043</v>
      </c>
      <c r="FI42" s="121">
        <v>85.915492957746437</v>
      </c>
      <c r="FJ42" s="128">
        <v>85.365853658536579</v>
      </c>
      <c r="FK42" s="121">
        <v>95.454545454545453</v>
      </c>
      <c r="FL42" s="121" t="s">
        <v>286</v>
      </c>
      <c r="FM42" s="121">
        <v>30.578512396694212</v>
      </c>
      <c r="FN42" s="121">
        <v>62.499999999999993</v>
      </c>
      <c r="FO42" s="128" t="s">
        <v>286</v>
      </c>
      <c r="FP42" s="121">
        <v>21.276595744680858</v>
      </c>
      <c r="FQ42" s="121">
        <v>54.216867469879524</v>
      </c>
      <c r="FR42" s="121" t="s">
        <v>286</v>
      </c>
      <c r="FS42" s="121">
        <v>26.666666666666664</v>
      </c>
      <c r="FT42" s="128">
        <v>60.194174757281594</v>
      </c>
      <c r="FU42" s="121" t="s">
        <v>286</v>
      </c>
      <c r="FV42" s="121">
        <v>32.098765432098773</v>
      </c>
      <c r="FW42" s="121">
        <v>46.835443037974684</v>
      </c>
      <c r="FX42" s="121" t="s">
        <v>286</v>
      </c>
      <c r="FY42" s="128">
        <v>24.050632911392398</v>
      </c>
      <c r="FZ42" s="121">
        <v>58.333333333333336</v>
      </c>
      <c r="GA42" s="121" t="s">
        <v>286</v>
      </c>
      <c r="GB42" s="121">
        <v>52.777777777777786</v>
      </c>
      <c r="GC42" s="121">
        <v>46.66666666666665</v>
      </c>
      <c r="GD42" s="128" t="s">
        <v>286</v>
      </c>
      <c r="GE42" s="121">
        <v>55</v>
      </c>
      <c r="GF42" s="121">
        <v>57.777777777777779</v>
      </c>
      <c r="GG42" s="121" t="s">
        <v>286</v>
      </c>
      <c r="GH42" s="121">
        <v>48.148148148148145</v>
      </c>
      <c r="GI42" s="128">
        <v>61.29032258064516</v>
      </c>
      <c r="GJ42" s="121" t="s">
        <v>286</v>
      </c>
      <c r="GK42" s="121">
        <v>53.846153846153847</v>
      </c>
      <c r="GL42" s="121">
        <v>43.243243243243242</v>
      </c>
      <c r="GM42" s="130" t="s">
        <v>286</v>
      </c>
      <c r="GN42" s="128">
        <v>31.578947368421051</v>
      </c>
      <c r="GO42" s="121">
        <v>71.428571428571431</v>
      </c>
      <c r="GP42" s="121" t="s">
        <v>286</v>
      </c>
      <c r="GQ42" s="121">
        <v>48.648648648648653</v>
      </c>
      <c r="GR42" s="121">
        <v>62.162162162162161</v>
      </c>
      <c r="GS42" s="128" t="s">
        <v>286</v>
      </c>
      <c r="GT42" s="121">
        <v>45</v>
      </c>
      <c r="GU42" s="121">
        <v>60</v>
      </c>
      <c r="GV42" s="121" t="s">
        <v>286</v>
      </c>
      <c r="GW42" s="121">
        <v>53.571428571428569</v>
      </c>
      <c r="GX42" s="128">
        <v>72.580645161290334</v>
      </c>
      <c r="GY42" s="128" t="s">
        <v>286</v>
      </c>
      <c r="GZ42" s="128">
        <v>56.000000000000007</v>
      </c>
      <c r="HA42" s="128">
        <v>59.45945945945946</v>
      </c>
      <c r="HB42" s="128" t="s">
        <v>286</v>
      </c>
      <c r="HC42" s="128">
        <v>31.578947368421055</v>
      </c>
      <c r="HD42" s="128">
        <v>78.571428571428569</v>
      </c>
      <c r="HE42" s="128" t="s">
        <v>286</v>
      </c>
      <c r="HF42" s="128">
        <v>45.454545454545453</v>
      </c>
      <c r="HG42" s="128">
        <v>55.882352941176478</v>
      </c>
      <c r="HH42" s="128" t="s">
        <v>286</v>
      </c>
      <c r="HI42" s="128">
        <v>47.368421052631582</v>
      </c>
      <c r="HJ42" s="128">
        <v>58.139534883720927</v>
      </c>
      <c r="HK42" s="128" t="s">
        <v>286</v>
      </c>
      <c r="HL42" s="121">
        <v>64</v>
      </c>
      <c r="HM42" s="121">
        <v>68.333333333333329</v>
      </c>
      <c r="HN42" s="121" t="s">
        <v>286</v>
      </c>
      <c r="HO42" s="121">
        <v>41.666666666666671</v>
      </c>
      <c r="HP42" s="128">
        <v>52.777777777777793</v>
      </c>
      <c r="HQ42" s="121" t="s">
        <v>286</v>
      </c>
      <c r="HR42" s="121">
        <v>52.941176470588232</v>
      </c>
      <c r="HS42" s="121">
        <v>84.615384615384613</v>
      </c>
      <c r="HT42" s="129" t="s">
        <v>286</v>
      </c>
      <c r="HU42" s="128">
        <v>55.882352941176478</v>
      </c>
      <c r="HV42" s="114">
        <v>42.253521126760553</v>
      </c>
      <c r="HW42" s="114" t="s">
        <v>286</v>
      </c>
      <c r="HX42" s="114">
        <v>47.368421052631582</v>
      </c>
      <c r="HY42" s="114">
        <v>34.883720930232556</v>
      </c>
      <c r="HZ42" s="114" t="s">
        <v>286</v>
      </c>
      <c r="IA42" s="114">
        <v>74.074074074074105</v>
      </c>
      <c r="IB42" s="114">
        <v>49.180327868852459</v>
      </c>
      <c r="IC42" s="114" t="s">
        <v>286</v>
      </c>
      <c r="ID42" s="114">
        <v>46.153846153846153</v>
      </c>
      <c r="IE42" s="114">
        <v>41.666666666666657</v>
      </c>
      <c r="IF42" s="114" t="s">
        <v>286</v>
      </c>
      <c r="IG42" s="114">
        <v>52.631578947368418</v>
      </c>
      <c r="IH42" s="114">
        <v>53.846153846153847</v>
      </c>
      <c r="II42" s="114" t="s">
        <v>286</v>
      </c>
      <c r="IJ42" s="114">
        <v>65.714285714285737</v>
      </c>
      <c r="IK42" s="114">
        <v>52.112676056338039</v>
      </c>
      <c r="IL42" s="114" t="s">
        <v>286</v>
      </c>
      <c r="IM42" s="114">
        <v>66.666666666666671</v>
      </c>
      <c r="IN42" s="114">
        <v>54.761904761904759</v>
      </c>
      <c r="IO42" s="114" t="s">
        <v>286</v>
      </c>
      <c r="IP42" s="114">
        <v>92.307692307692307</v>
      </c>
      <c r="IQ42" s="114">
        <v>53.333333333333329</v>
      </c>
      <c r="IR42" s="114" t="s">
        <v>286</v>
      </c>
      <c r="IS42" s="114">
        <v>57.692307692307701</v>
      </c>
      <c r="IT42" s="114">
        <v>61.111111111111114</v>
      </c>
      <c r="IU42" s="114" t="s">
        <v>286</v>
      </c>
      <c r="IV42" s="114">
        <v>68.421052631578945</v>
      </c>
      <c r="IW42" s="114">
        <v>61.538461538461533</v>
      </c>
      <c r="IX42" s="150" t="s">
        <v>1653</v>
      </c>
      <c r="IY42" s="150" t="s">
        <v>1653</v>
      </c>
      <c r="IZ42" s="150" t="s">
        <v>1653</v>
      </c>
      <c r="JA42" s="150" t="s">
        <v>1653</v>
      </c>
      <c r="JB42" s="150" t="s">
        <v>1653</v>
      </c>
      <c r="JC42" s="114" t="s">
        <v>286</v>
      </c>
      <c r="JD42" s="114" t="s">
        <v>286</v>
      </c>
      <c r="JE42" s="114" t="s">
        <v>286</v>
      </c>
      <c r="JF42" s="114" t="str">
        <f t="shared" si="42"/>
        <v>--</v>
      </c>
      <c r="JG42" s="114" t="str">
        <f t="shared" si="42"/>
        <v>--</v>
      </c>
      <c r="JH42" s="114" t="str">
        <f t="shared" si="42"/>
        <v>--</v>
      </c>
      <c r="JI42" s="114" t="str">
        <f t="shared" si="42"/>
        <v>--</v>
      </c>
      <c r="JJ42" s="114" t="str">
        <f t="shared" si="42"/>
        <v>--</v>
      </c>
      <c r="JK42" s="114" t="str">
        <f t="shared" si="42"/>
        <v>--</v>
      </c>
      <c r="JL42" s="114" t="str">
        <f t="shared" si="42"/>
        <v>--</v>
      </c>
      <c r="JM42" s="114" t="str">
        <f t="shared" si="42"/>
        <v>--</v>
      </c>
      <c r="JN42" s="114" t="str">
        <f t="shared" si="42"/>
        <v>--</v>
      </c>
      <c r="JO42" s="114" t="str">
        <f t="shared" si="42"/>
        <v>--</v>
      </c>
      <c r="JP42" s="114" t="str">
        <f t="shared" si="43"/>
        <v>--</v>
      </c>
      <c r="JQ42" s="114" t="str">
        <f t="shared" si="43"/>
        <v>--</v>
      </c>
      <c r="JR42" s="114" t="str">
        <f t="shared" si="43"/>
        <v>--</v>
      </c>
      <c r="JS42" s="114" t="str">
        <f t="shared" si="43"/>
        <v>--</v>
      </c>
      <c r="JT42" s="114" t="str">
        <f t="shared" si="43"/>
        <v>--</v>
      </c>
      <c r="JU42" s="114" t="str">
        <f t="shared" si="43"/>
        <v>--</v>
      </c>
      <c r="JV42" s="114" t="str">
        <f t="shared" si="43"/>
        <v>--</v>
      </c>
      <c r="JW42" s="114" t="str">
        <f t="shared" si="43"/>
        <v>--</v>
      </c>
      <c r="JX42" s="114" t="str">
        <f t="shared" si="43"/>
        <v>--</v>
      </c>
      <c r="JY42" s="114" t="str">
        <f t="shared" si="43"/>
        <v>--</v>
      </c>
      <c r="JZ42" s="114" t="str">
        <f t="shared" si="44"/>
        <v>--</v>
      </c>
      <c r="KA42" s="114" t="str">
        <f t="shared" si="44"/>
        <v>--</v>
      </c>
      <c r="KB42" s="114" t="str">
        <f t="shared" si="44"/>
        <v>--</v>
      </c>
      <c r="KC42" s="114" t="str">
        <f t="shared" si="44"/>
        <v>--</v>
      </c>
      <c r="KD42" s="114" t="str">
        <f t="shared" si="44"/>
        <v>--</v>
      </c>
      <c r="KE42" s="114" t="str">
        <f t="shared" si="44"/>
        <v>--</v>
      </c>
      <c r="KF42" s="114" t="str">
        <f t="shared" si="44"/>
        <v>--</v>
      </c>
      <c r="KG42" s="114" t="str">
        <f t="shared" si="44"/>
        <v>--</v>
      </c>
      <c r="KH42" s="114" t="str">
        <f t="shared" si="44"/>
        <v>--</v>
      </c>
      <c r="KI42" s="114" t="str">
        <f t="shared" si="44"/>
        <v>--</v>
      </c>
      <c r="KJ42" s="114" t="str">
        <f t="shared" si="45"/>
        <v>--</v>
      </c>
      <c r="KK42" s="114" t="str">
        <f t="shared" si="45"/>
        <v>--</v>
      </c>
      <c r="KL42" s="114" t="str">
        <f t="shared" si="45"/>
        <v>--</v>
      </c>
      <c r="KM42" s="114" t="str">
        <f t="shared" si="45"/>
        <v>--</v>
      </c>
      <c r="KN42" s="114" t="str">
        <f t="shared" si="45"/>
        <v>--</v>
      </c>
      <c r="KO42" s="114" t="str">
        <f t="shared" si="45"/>
        <v>--</v>
      </c>
      <c r="KP42" s="150" t="s">
        <v>1653</v>
      </c>
      <c r="KQ42" s="150" t="s">
        <v>1653</v>
      </c>
      <c r="KR42" s="150" t="s">
        <v>1653</v>
      </c>
      <c r="KS42" s="150" t="s">
        <v>1653</v>
      </c>
      <c r="KT42" s="150" t="s">
        <v>1653</v>
      </c>
      <c r="KU42" s="114" t="str">
        <f t="shared" si="48"/>
        <v>--</v>
      </c>
      <c r="KV42" s="114" t="str">
        <f t="shared" si="48"/>
        <v>--</v>
      </c>
      <c r="KW42" s="114" t="str">
        <f t="shared" si="48"/>
        <v>--</v>
      </c>
      <c r="KX42" s="114" t="str">
        <f t="shared" si="48"/>
        <v>--</v>
      </c>
      <c r="KY42" s="114" t="str">
        <f t="shared" si="48"/>
        <v>--</v>
      </c>
      <c r="KZ42" s="114" t="str">
        <f t="shared" si="46"/>
        <v>--</v>
      </c>
      <c r="LA42" s="114" t="str">
        <f t="shared" si="46"/>
        <v>--</v>
      </c>
      <c r="LB42" s="114" t="str">
        <f t="shared" si="46"/>
        <v>--</v>
      </c>
      <c r="LC42" s="114" t="str">
        <f t="shared" si="46"/>
        <v>--</v>
      </c>
      <c r="LD42" s="114" t="str">
        <f t="shared" si="46"/>
        <v>--</v>
      </c>
      <c r="LE42" s="219">
        <v>89.772727272727295</v>
      </c>
      <c r="LF42" s="219">
        <v>77</v>
      </c>
      <c r="LG42" s="219">
        <v>80</v>
      </c>
      <c r="LH42" s="225" t="str">
        <f>"--"</f>
        <v>--</v>
      </c>
      <c r="LI42" s="225" t="str">
        <f>"--"</f>
        <v>--</v>
      </c>
      <c r="LJ42" s="225" t="str">
        <f>"--"</f>
        <v>--</v>
      </c>
      <c r="LK42" s="219">
        <v>67.415730337078699</v>
      </c>
      <c r="LL42" s="219">
        <v>65</v>
      </c>
      <c r="LM42" s="219">
        <v>76.6666666666667</v>
      </c>
      <c r="LN42" s="225" t="str">
        <f>"--"</f>
        <v>--</v>
      </c>
      <c r="LO42" s="225" t="str">
        <f>"--"</f>
        <v>--</v>
      </c>
      <c r="LP42" s="225" t="str">
        <f>"--"</f>
        <v>--</v>
      </c>
      <c r="LQ42" s="219">
        <v>80.722891566265005</v>
      </c>
      <c r="LR42" s="219">
        <v>76.595744680850999</v>
      </c>
      <c r="LS42" s="219">
        <v>76.6666666666667</v>
      </c>
      <c r="LT42" s="225" t="str">
        <f>"--"</f>
        <v>--</v>
      </c>
      <c r="LU42" s="225" t="str">
        <f>"--"</f>
        <v>--</v>
      </c>
      <c r="LV42" s="225" t="str">
        <f>"--"</f>
        <v>--</v>
      </c>
      <c r="LW42" s="219">
        <v>38.823529411764703</v>
      </c>
      <c r="LX42" s="219">
        <v>27.0833333333333</v>
      </c>
      <c r="LY42" s="219">
        <v>33.3333333333333</v>
      </c>
      <c r="LZ42" s="225" t="str">
        <f>"--"</f>
        <v>--</v>
      </c>
      <c r="MA42" s="225" t="str">
        <f>"--"</f>
        <v>--</v>
      </c>
      <c r="MB42" s="225" t="str">
        <f>"--"</f>
        <v>--</v>
      </c>
      <c r="MC42" s="219">
        <v>89.411764705882405</v>
      </c>
      <c r="MD42" s="219">
        <v>75.757575757575793</v>
      </c>
      <c r="ME42" s="219">
        <v>78.3333333333333</v>
      </c>
      <c r="MF42" s="225" t="str">
        <f>"--"</f>
        <v>--</v>
      </c>
      <c r="MG42" s="225" t="str">
        <f>"--"</f>
        <v>--</v>
      </c>
      <c r="MH42" s="225" t="str">
        <f>"--"</f>
        <v>--</v>
      </c>
      <c r="MI42" s="219">
        <v>76.470588235294102</v>
      </c>
      <c r="MJ42" s="219">
        <v>62.626262626262601</v>
      </c>
      <c r="MK42" s="219">
        <v>69.491525423728802</v>
      </c>
      <c r="ML42" s="225" t="str">
        <f>"--"</f>
        <v>--</v>
      </c>
      <c r="MM42" s="225" t="str">
        <f>"--"</f>
        <v>--</v>
      </c>
      <c r="MN42" s="225" t="str">
        <f>"--"</f>
        <v>--</v>
      </c>
      <c r="MO42" s="128" t="str">
        <f t="shared" si="49"/>
        <v>--</v>
      </c>
      <c r="MP42" s="219">
        <v>27.173913043478301</v>
      </c>
      <c r="MQ42" s="219">
        <v>60.344827586206897</v>
      </c>
      <c r="MR42" s="128" t="str">
        <f t="shared" si="50"/>
        <v>--</v>
      </c>
      <c r="MS42" s="225" t="str">
        <f>"--"</f>
        <v>--</v>
      </c>
      <c r="MT42" s="225" t="str">
        <f>"--"</f>
        <v>--</v>
      </c>
      <c r="MU42" s="128" t="str">
        <f t="shared" si="51"/>
        <v>--</v>
      </c>
      <c r="MV42" s="219">
        <v>50</v>
      </c>
      <c r="MW42" s="219">
        <v>64.705882352941202</v>
      </c>
      <c r="MX42" s="128" t="str">
        <f t="shared" si="52"/>
        <v>--</v>
      </c>
      <c r="MY42" s="225" t="str">
        <f>"--"</f>
        <v>--</v>
      </c>
      <c r="MZ42" s="225" t="str">
        <f>"--"</f>
        <v>--</v>
      </c>
      <c r="NA42" s="128" t="str">
        <f t="shared" si="53"/>
        <v>--</v>
      </c>
      <c r="NB42" s="219">
        <v>62.5</v>
      </c>
      <c r="NC42" s="219">
        <v>76.470588235294102</v>
      </c>
      <c r="ND42" s="128" t="str">
        <f t="shared" si="54"/>
        <v>--</v>
      </c>
      <c r="NE42" s="225" t="str">
        <f>"--"</f>
        <v>--</v>
      </c>
      <c r="NF42" s="225" t="str">
        <f>"--"</f>
        <v>--</v>
      </c>
      <c r="NG42" s="128" t="str">
        <f t="shared" si="55"/>
        <v>--</v>
      </c>
      <c r="NH42" s="219">
        <v>75</v>
      </c>
      <c r="NI42" s="219">
        <v>52.941176470588204</v>
      </c>
      <c r="NJ42" s="128" t="str">
        <f t="shared" si="56"/>
        <v>--</v>
      </c>
      <c r="NK42" s="225" t="str">
        <f>"--"</f>
        <v>--</v>
      </c>
      <c r="NL42" s="225" t="str">
        <f>"--"</f>
        <v>--</v>
      </c>
      <c r="NM42" s="220">
        <v>94.366197183098606</v>
      </c>
      <c r="NN42" s="224" t="str">
        <f>"--"</f>
        <v>--</v>
      </c>
      <c r="NO42" s="220">
        <v>69.014084507042199</v>
      </c>
      <c r="NP42" s="224" t="str">
        <f>"--"</f>
        <v>--</v>
      </c>
      <c r="NQ42" s="220">
        <v>78.873239436619698</v>
      </c>
      <c r="NR42" s="224" t="str">
        <f>"--"</f>
        <v>--</v>
      </c>
      <c r="NS42" s="220">
        <v>75.714285714285694</v>
      </c>
      <c r="NT42" s="224" t="str">
        <f>"--"</f>
        <v>--</v>
      </c>
      <c r="NU42" s="220">
        <v>89.855072463768096</v>
      </c>
      <c r="NV42" s="224" t="str">
        <f>"--"</f>
        <v>--</v>
      </c>
      <c r="NW42" s="220">
        <v>84.285714285714207</v>
      </c>
      <c r="NX42" s="224" t="str">
        <f>"--"</f>
        <v>--</v>
      </c>
      <c r="NY42" s="128" t="str">
        <f t="shared" si="47"/>
        <v>--</v>
      </c>
      <c r="NZ42" s="128" t="str">
        <f t="shared" si="47"/>
        <v>--</v>
      </c>
      <c r="OA42" s="128" t="str">
        <f t="shared" si="47"/>
        <v>--</v>
      </c>
      <c r="OB42" s="128" t="str">
        <f t="shared" si="47"/>
        <v>--</v>
      </c>
      <c r="OC42" s="128" t="str">
        <f t="shared" si="47"/>
        <v>--</v>
      </c>
      <c r="OD42" s="128" t="str">
        <f t="shared" si="47"/>
        <v>--</v>
      </c>
      <c r="OE42" s="128" t="str">
        <f t="shared" si="47"/>
        <v>--</v>
      </c>
      <c r="OF42" s="128" t="str">
        <f t="shared" si="47"/>
        <v>--</v>
      </c>
      <c r="OG42" s="222">
        <v>60</v>
      </c>
      <c r="OH42" s="222">
        <v>38.823529411764703</v>
      </c>
      <c r="OI42" s="222">
        <v>30.612244897959201</v>
      </c>
      <c r="OJ42" s="222">
        <v>33.3333333333333</v>
      </c>
      <c r="OK42" s="221" t="str">
        <f>"--"</f>
        <v>--</v>
      </c>
      <c r="OL42" s="221" t="str">
        <f>"--"</f>
        <v>--</v>
      </c>
      <c r="OM42" s="221" t="str">
        <f>"--"</f>
        <v>--</v>
      </c>
      <c r="ON42" s="221" t="str">
        <f>"--"</f>
        <v>--</v>
      </c>
      <c r="OO42" s="114" t="s">
        <v>1653</v>
      </c>
      <c r="OQ42" s="300">
        <v>83.098591549295762</v>
      </c>
      <c r="OR42" s="300">
        <v>66.666666666666686</v>
      </c>
      <c r="OS42" s="300">
        <v>59.183673469387763</v>
      </c>
      <c r="OT42" s="300">
        <v>59.322033898305094</v>
      </c>
      <c r="OU42" s="221" t="str">
        <f t="shared" ref="OU42:OX42" si="59">"--"</f>
        <v>--</v>
      </c>
      <c r="OV42" s="221" t="str">
        <f t="shared" si="59"/>
        <v>--</v>
      </c>
      <c r="OW42" s="221" t="str">
        <f t="shared" si="59"/>
        <v>--</v>
      </c>
      <c r="OX42" s="221" t="str">
        <f t="shared" si="59"/>
        <v>--</v>
      </c>
      <c r="OZ42" s="380">
        <v>76.712328767123296</v>
      </c>
      <c r="PA42" s="381">
        <v>74.489795918367335</v>
      </c>
      <c r="PB42" s="381">
        <v>75.000000000000014</v>
      </c>
      <c r="PC42" s="381">
        <v>72.058823529411768</v>
      </c>
      <c r="PD42" s="380">
        <v>66.216216216216182</v>
      </c>
      <c r="PE42" s="381">
        <v>46.391752577319572</v>
      </c>
      <c r="PF42" s="381">
        <v>30.681818181818194</v>
      </c>
      <c r="PG42" s="381">
        <v>38.235294117647037</v>
      </c>
      <c r="PH42" s="380">
        <v>45.205479452054782</v>
      </c>
      <c r="PI42" s="381">
        <v>37.755102040816347</v>
      </c>
      <c r="PJ42" s="381">
        <v>36.36363636363636</v>
      </c>
      <c r="PK42" s="381">
        <v>33.823529411764717</v>
      </c>
      <c r="PL42" s="380">
        <v>95.890410958904113</v>
      </c>
      <c r="PM42" s="381">
        <v>86.868686868686893</v>
      </c>
      <c r="PN42" s="381">
        <v>82.954545454545396</v>
      </c>
      <c r="PO42" s="381">
        <v>82.352941176470594</v>
      </c>
      <c r="PP42" s="380">
        <v>83.333333333333329</v>
      </c>
      <c r="PQ42" s="381">
        <v>82.000000000000028</v>
      </c>
      <c r="PR42" s="381">
        <v>59.090909090909079</v>
      </c>
      <c r="PS42" s="381">
        <v>77.94117647058826</v>
      </c>
      <c r="PT42" s="378" t="str">
        <f t="shared" si="57"/>
        <v>--</v>
      </c>
      <c r="PU42" s="378" t="str">
        <f t="shared" si="57"/>
        <v>--</v>
      </c>
      <c r="PV42" s="381">
        <v>16.666666666666671</v>
      </c>
      <c r="PW42" s="381">
        <v>43.548387096774185</v>
      </c>
      <c r="PX42" s="378" t="str">
        <f t="shared" si="15"/>
        <v>--</v>
      </c>
      <c r="PY42" s="378" t="str">
        <f t="shared" si="15"/>
        <v>--</v>
      </c>
      <c r="PZ42" s="381">
        <v>71.428571428571445</v>
      </c>
      <c r="QA42" s="381">
        <v>62.962962962962955</v>
      </c>
      <c r="QB42" s="378" t="str">
        <f t="shared" si="16"/>
        <v>--</v>
      </c>
      <c r="QC42" s="378" t="str">
        <f t="shared" si="16"/>
        <v>--</v>
      </c>
      <c r="QD42" s="381">
        <v>78.571428571428569</v>
      </c>
      <c r="QE42" s="381">
        <v>66.666666666666657</v>
      </c>
      <c r="QF42" s="378" t="str">
        <f t="shared" si="58"/>
        <v>--</v>
      </c>
      <c r="QG42" s="378" t="str">
        <f t="shared" si="58"/>
        <v>--</v>
      </c>
      <c r="QH42" s="381">
        <v>85.714285714285708</v>
      </c>
      <c r="QI42" s="381">
        <v>57.692307692307693</v>
      </c>
      <c r="QJ42" s="161" t="s">
        <v>1653</v>
      </c>
    </row>
    <row r="43" spans="1:452" x14ac:dyDescent="0.25">
      <c r="A43" s="114">
        <v>39</v>
      </c>
      <c r="B43" s="93" t="s">
        <v>39</v>
      </c>
      <c r="C43" s="126">
        <v>31.25</v>
      </c>
      <c r="D43" s="126">
        <v>20.408163265306126</v>
      </c>
      <c r="E43" s="126">
        <v>16.666666666666668</v>
      </c>
      <c r="F43" s="126">
        <v>38.333333333333321</v>
      </c>
      <c r="G43" s="126">
        <v>18.032786885245901</v>
      </c>
      <c r="H43" s="126">
        <v>19.512195121951216</v>
      </c>
      <c r="I43" s="126">
        <v>40.384615384615373</v>
      </c>
      <c r="J43" s="126">
        <v>30.508474576271183</v>
      </c>
      <c r="K43" s="126">
        <v>22.641509433962259</v>
      </c>
      <c r="L43" s="126">
        <v>57.777777777777786</v>
      </c>
      <c r="M43" s="128">
        <v>34.090909090909079</v>
      </c>
      <c r="N43" s="128">
        <v>27.272727272727277</v>
      </c>
      <c r="O43" s="128">
        <v>62.500000000000007</v>
      </c>
      <c r="P43" s="128">
        <v>48.717948717948701</v>
      </c>
      <c r="Q43" s="128">
        <v>34.999999999999986</v>
      </c>
      <c r="R43" s="128">
        <v>90.476190476190467</v>
      </c>
      <c r="S43" s="128">
        <v>76.470588235294116</v>
      </c>
      <c r="T43" s="128">
        <v>83.333333333333329</v>
      </c>
      <c r="U43" s="128">
        <v>83.333333333333343</v>
      </c>
      <c r="V43" s="128">
        <v>76.923076923076934</v>
      </c>
      <c r="W43" s="128">
        <v>81.818181818181813</v>
      </c>
      <c r="X43" s="128">
        <v>78.846153846153854</v>
      </c>
      <c r="Y43" s="128">
        <v>69.491525423728817</v>
      </c>
      <c r="Z43" s="128">
        <v>79.245283018867937</v>
      </c>
      <c r="AA43" s="128">
        <v>84.444444444444429</v>
      </c>
      <c r="AB43" s="132">
        <v>78.260869565217405</v>
      </c>
      <c r="AC43" s="132">
        <v>77.777777777777757</v>
      </c>
      <c r="AD43" s="132">
        <v>83.333333333333357</v>
      </c>
      <c r="AE43" s="132">
        <v>70.731707317073187</v>
      </c>
      <c r="AF43" s="128">
        <v>82.500000000000014</v>
      </c>
      <c r="AG43" s="126">
        <v>80.952380952380949</v>
      </c>
      <c r="AH43" s="126">
        <v>54.901960784313736</v>
      </c>
      <c r="AI43" s="133">
        <v>63.636363636363662</v>
      </c>
      <c r="AJ43" s="133">
        <v>66.666666666666686</v>
      </c>
      <c r="AK43" s="128">
        <v>59.375000000000007</v>
      </c>
      <c r="AL43" s="128">
        <v>72.727272727272748</v>
      </c>
      <c r="AM43" s="128">
        <v>61.538461538461526</v>
      </c>
      <c r="AN43" s="128">
        <v>64.406779661016941</v>
      </c>
      <c r="AO43" s="128">
        <v>79.245283018867937</v>
      </c>
      <c r="AP43" s="128">
        <v>73.333333333333357</v>
      </c>
      <c r="AQ43" s="128">
        <v>69.565217391304358</v>
      </c>
      <c r="AR43" s="128">
        <v>66.666666666666686</v>
      </c>
      <c r="AS43" s="128">
        <v>58.333333333333336</v>
      </c>
      <c r="AT43" s="128">
        <v>58.536585365853682</v>
      </c>
      <c r="AU43" s="128">
        <v>68.292682926829286</v>
      </c>
      <c r="AV43" s="128">
        <v>11.111111111111114</v>
      </c>
      <c r="AW43" s="128">
        <v>23.529411764705884</v>
      </c>
      <c r="AX43" s="132">
        <v>24.074074074074076</v>
      </c>
      <c r="AY43" s="132">
        <v>23.728813559322035</v>
      </c>
      <c r="AZ43" s="132">
        <v>16.92307692307693</v>
      </c>
      <c r="BA43" s="132">
        <v>18.181818181818183</v>
      </c>
      <c r="BB43" s="128">
        <v>17.307692307692307</v>
      </c>
      <c r="BC43" s="132">
        <v>18.965517241379313</v>
      </c>
      <c r="BD43" s="132">
        <v>29.629629629629623</v>
      </c>
      <c r="BE43" s="132">
        <v>15.555555555555557</v>
      </c>
      <c r="BF43" s="132">
        <v>18.181818181818183</v>
      </c>
      <c r="BG43" s="128">
        <v>11.111111111111109</v>
      </c>
      <c r="BH43" s="121">
        <v>11.53846153846154</v>
      </c>
      <c r="BI43" s="121">
        <v>13.513513513513514</v>
      </c>
      <c r="BJ43" s="121">
        <v>19.512195121951219</v>
      </c>
      <c r="BK43" s="121">
        <v>7.9365079365079367</v>
      </c>
      <c r="BL43" s="128">
        <v>7.8431372549019605</v>
      </c>
      <c r="BM43" s="121">
        <v>12.96296296296296</v>
      </c>
      <c r="BN43" s="114">
        <v>8.4745762711864394</v>
      </c>
      <c r="BO43" s="114">
        <v>13.846153846153845</v>
      </c>
      <c r="BP43" s="114">
        <v>6.8181818181818175</v>
      </c>
      <c r="BQ43" s="128">
        <v>13.725490196078431</v>
      </c>
      <c r="BR43" s="121">
        <v>10.344827586206899</v>
      </c>
      <c r="BS43" s="121">
        <v>7.5471698113207539</v>
      </c>
      <c r="BT43" s="121">
        <v>2.2222222222222219</v>
      </c>
      <c r="BU43" s="128">
        <v>17.777777777777775</v>
      </c>
      <c r="BV43" s="121">
        <v>4.4444444444444438</v>
      </c>
      <c r="BW43" s="121">
        <v>7.6923076923076916</v>
      </c>
      <c r="BX43" s="121">
        <v>11.111111111111109</v>
      </c>
      <c r="BY43" s="128">
        <v>17.073170731707318</v>
      </c>
      <c r="BZ43" s="121">
        <v>65.079365079365104</v>
      </c>
      <c r="CA43" s="121">
        <v>64.000000000000028</v>
      </c>
      <c r="CB43" s="121">
        <v>77.777777777777743</v>
      </c>
      <c r="CC43" s="128">
        <v>66.666666666666686</v>
      </c>
      <c r="CD43" s="121">
        <v>61.538461538461526</v>
      </c>
      <c r="CE43" s="121">
        <v>63.636363636363626</v>
      </c>
      <c r="CF43" s="121">
        <v>61.538461538461547</v>
      </c>
      <c r="CG43" s="128">
        <v>70.175438596491219</v>
      </c>
      <c r="CH43" s="121">
        <v>67.924528301886795</v>
      </c>
      <c r="CI43" s="121">
        <v>63.636363636363647</v>
      </c>
      <c r="CJ43" s="121">
        <v>77.777777777777771</v>
      </c>
      <c r="CK43" s="121">
        <v>75.555555555555557</v>
      </c>
      <c r="CL43" s="121">
        <v>69.230769230769226</v>
      </c>
      <c r="CM43" s="121">
        <v>55.26315789473685</v>
      </c>
      <c r="CN43" s="121">
        <v>80.487804878048763</v>
      </c>
      <c r="CO43" s="121" t="s">
        <v>286</v>
      </c>
      <c r="CP43" s="128" t="s">
        <v>286</v>
      </c>
      <c r="CQ43" s="121" t="s">
        <v>286</v>
      </c>
      <c r="CR43" s="121">
        <v>51.666666666666657</v>
      </c>
      <c r="CS43" s="114">
        <v>18.461538461538463</v>
      </c>
      <c r="CT43" s="114">
        <v>34.090909090909086</v>
      </c>
      <c r="CU43" s="128">
        <v>49.019607843137251</v>
      </c>
      <c r="CV43" s="121">
        <v>38.596491228070178</v>
      </c>
      <c r="CW43" s="121">
        <v>28.30188679245283</v>
      </c>
      <c r="CX43" s="114">
        <v>50.000000000000007</v>
      </c>
      <c r="CY43" s="114">
        <v>44.444444444444443</v>
      </c>
      <c r="CZ43" s="128">
        <v>46.666666666666679</v>
      </c>
      <c r="DA43" s="121">
        <v>69.230769230769226</v>
      </c>
      <c r="DB43" s="121">
        <v>26.315789473684202</v>
      </c>
      <c r="DC43" s="114">
        <v>60</v>
      </c>
      <c r="DD43" s="114">
        <v>59.375000000000007</v>
      </c>
      <c r="DE43" s="128">
        <v>59.18367346938777</v>
      </c>
      <c r="DF43" s="121">
        <v>41.176470588235297</v>
      </c>
      <c r="DG43" s="121">
        <v>76.785714285714306</v>
      </c>
      <c r="DH43" s="114">
        <v>46.874999999999993</v>
      </c>
      <c r="DI43" s="114">
        <v>38.095238095238102</v>
      </c>
      <c r="DJ43" s="128">
        <v>54.901960784313715</v>
      </c>
      <c r="DK43" s="121">
        <v>71.929824561403535</v>
      </c>
      <c r="DL43" s="121">
        <v>39.622641509433954</v>
      </c>
      <c r="DM43" s="121">
        <v>64.285714285714278</v>
      </c>
      <c r="DN43" s="121">
        <v>52.272727272727273</v>
      </c>
      <c r="DO43" s="128">
        <v>60</v>
      </c>
      <c r="DP43" s="121">
        <v>46.153846153846153</v>
      </c>
      <c r="DQ43" s="121">
        <v>44.444444444444436</v>
      </c>
      <c r="DR43" s="121">
        <v>55.000000000000007</v>
      </c>
      <c r="DS43" s="121" t="s">
        <v>286</v>
      </c>
      <c r="DT43" s="128" t="s">
        <v>286</v>
      </c>
      <c r="DU43" s="131" t="s">
        <v>286</v>
      </c>
      <c r="DV43" s="131">
        <v>47.457627118644062</v>
      </c>
      <c r="DW43" s="114">
        <v>18.461538461538456</v>
      </c>
      <c r="DX43" s="131">
        <v>15.90909090909091</v>
      </c>
      <c r="DY43" s="128">
        <v>42.307692307692299</v>
      </c>
      <c r="DZ43" s="128">
        <v>41.071428571428569</v>
      </c>
      <c r="EA43" s="128">
        <v>20.754716981132074</v>
      </c>
      <c r="EB43" s="128">
        <v>44.1860465116279</v>
      </c>
      <c r="EC43" s="128">
        <v>40.000000000000007</v>
      </c>
      <c r="ED43" s="128">
        <v>40.000000000000007</v>
      </c>
      <c r="EE43" s="128">
        <v>50.000000000000007</v>
      </c>
      <c r="EF43" s="128">
        <v>32.432432432432435</v>
      </c>
      <c r="EG43" s="128">
        <v>47.5</v>
      </c>
      <c r="EH43" s="128" t="s">
        <v>286</v>
      </c>
      <c r="EI43" s="128" t="s">
        <v>286</v>
      </c>
      <c r="EJ43" s="128" t="s">
        <v>286</v>
      </c>
      <c r="EK43" s="128">
        <v>88.135593220339018</v>
      </c>
      <c r="EL43" s="121">
        <v>84.615384615384642</v>
      </c>
      <c r="EM43" s="121">
        <v>77.27272727272728</v>
      </c>
      <c r="EN43" s="121">
        <v>86.274509803921575</v>
      </c>
      <c r="EO43" s="121">
        <v>83.928571428571445</v>
      </c>
      <c r="EP43" s="128">
        <v>77.358490566037688</v>
      </c>
      <c r="EQ43" s="121">
        <v>88.63636363636364</v>
      </c>
      <c r="ER43" s="121">
        <v>82.608695652173893</v>
      </c>
      <c r="ES43" s="121">
        <v>84.444444444444429</v>
      </c>
      <c r="ET43" s="121">
        <v>88.461538461538467</v>
      </c>
      <c r="EU43" s="128">
        <v>75.675675675675677</v>
      </c>
      <c r="EV43" s="121">
        <v>92.5</v>
      </c>
      <c r="EW43" s="121">
        <v>90.625</v>
      </c>
      <c r="EX43" s="121">
        <v>72.549019607843135</v>
      </c>
      <c r="EY43" s="121">
        <v>83.333333333333314</v>
      </c>
      <c r="EZ43" s="128">
        <v>94.915254237288153</v>
      </c>
      <c r="FA43" s="121">
        <v>70.769230769230774</v>
      </c>
      <c r="FB43" s="121">
        <v>74.418604651162795</v>
      </c>
      <c r="FC43" s="121">
        <v>86.538461538461547</v>
      </c>
      <c r="FD43" s="121">
        <v>85.964912280701725</v>
      </c>
      <c r="FE43" s="128">
        <v>71.698113207547181</v>
      </c>
      <c r="FF43" s="121">
        <v>90.909090909090935</v>
      </c>
      <c r="FG43" s="121">
        <v>76.08695652173914</v>
      </c>
      <c r="FH43" s="121">
        <v>84.444444444444414</v>
      </c>
      <c r="FI43" s="121">
        <v>84.615384615384627</v>
      </c>
      <c r="FJ43" s="128">
        <v>68.421052631578931</v>
      </c>
      <c r="FK43" s="121">
        <v>74.999999999999972</v>
      </c>
      <c r="FL43" s="121" t="s">
        <v>286</v>
      </c>
      <c r="FM43" s="121">
        <v>42.857142857142861</v>
      </c>
      <c r="FN43" s="121">
        <v>60.377358490566039</v>
      </c>
      <c r="FO43" s="128" t="s">
        <v>286</v>
      </c>
      <c r="FP43" s="121">
        <v>26.229508196721309</v>
      </c>
      <c r="FQ43" s="121">
        <v>56.818181818181827</v>
      </c>
      <c r="FR43" s="121" t="s">
        <v>286</v>
      </c>
      <c r="FS43" s="121">
        <v>29.090909090909086</v>
      </c>
      <c r="FT43" s="128">
        <v>57.999999999999986</v>
      </c>
      <c r="FU43" s="121" t="s">
        <v>286</v>
      </c>
      <c r="FV43" s="121">
        <v>38.636363636363647</v>
      </c>
      <c r="FW43" s="121">
        <v>50</v>
      </c>
      <c r="FX43" s="121" t="s">
        <v>286</v>
      </c>
      <c r="FY43" s="128">
        <v>28.571428571428573</v>
      </c>
      <c r="FZ43" s="121">
        <v>68.292682926829272</v>
      </c>
      <c r="GA43" s="121" t="s">
        <v>286</v>
      </c>
      <c r="GB43" s="121">
        <v>57.142857142857153</v>
      </c>
      <c r="GC43" s="121">
        <v>64.51612903225805</v>
      </c>
      <c r="GD43" s="128" t="s">
        <v>286</v>
      </c>
      <c r="GE43" s="121">
        <v>26.666666666666668</v>
      </c>
      <c r="GF43" s="121">
        <v>44.000000000000007</v>
      </c>
      <c r="GG43" s="121" t="s">
        <v>286</v>
      </c>
      <c r="GH43" s="121">
        <v>68.75</v>
      </c>
      <c r="GI43" s="128">
        <v>44.827586206896555</v>
      </c>
      <c r="GJ43" s="121" t="s">
        <v>286</v>
      </c>
      <c r="GK43" s="121">
        <v>52.941176470588232</v>
      </c>
      <c r="GL43" s="121">
        <v>40.909090909090907</v>
      </c>
      <c r="GM43" s="130" t="s">
        <v>286</v>
      </c>
      <c r="GN43" s="128">
        <v>11.111111111111111</v>
      </c>
      <c r="GO43" s="121">
        <v>39.285714285714278</v>
      </c>
      <c r="GP43" s="121" t="s">
        <v>286</v>
      </c>
      <c r="GQ43" s="121">
        <v>47.61904761904762</v>
      </c>
      <c r="GR43" s="121">
        <v>65.625</v>
      </c>
      <c r="GS43" s="128" t="s">
        <v>286</v>
      </c>
      <c r="GT43" s="121">
        <v>40</v>
      </c>
      <c r="GU43" s="121">
        <v>56.000000000000007</v>
      </c>
      <c r="GV43" s="121" t="s">
        <v>286</v>
      </c>
      <c r="GW43" s="121">
        <v>68.75</v>
      </c>
      <c r="GX43" s="128">
        <v>58.62068965517242</v>
      </c>
      <c r="GY43" s="128" t="s">
        <v>286</v>
      </c>
      <c r="GZ43" s="128">
        <v>70.588235294117652</v>
      </c>
      <c r="HA43" s="128">
        <v>54.545454545454547</v>
      </c>
      <c r="HB43" s="128" t="s">
        <v>286</v>
      </c>
      <c r="HC43" s="128">
        <v>0</v>
      </c>
      <c r="HD43" s="128">
        <v>42.857142857142854</v>
      </c>
      <c r="HE43" s="128" t="s">
        <v>286</v>
      </c>
      <c r="HF43" s="128">
        <v>28.571428571428573</v>
      </c>
      <c r="HG43" s="128">
        <v>71.875000000000014</v>
      </c>
      <c r="HH43" s="128" t="s">
        <v>286</v>
      </c>
      <c r="HI43" s="128">
        <v>50</v>
      </c>
      <c r="HJ43" s="128">
        <v>83.333333333333329</v>
      </c>
      <c r="HK43" s="128" t="s">
        <v>286</v>
      </c>
      <c r="HL43" s="121">
        <v>57.142857142857139</v>
      </c>
      <c r="HM43" s="121">
        <v>62.068965517241381</v>
      </c>
      <c r="HN43" s="121" t="s">
        <v>286</v>
      </c>
      <c r="HO43" s="121">
        <v>47.058823529411768</v>
      </c>
      <c r="HP43" s="128">
        <v>70</v>
      </c>
      <c r="HQ43" s="121" t="s">
        <v>286</v>
      </c>
      <c r="HR43" s="121">
        <v>62.5</v>
      </c>
      <c r="HS43" s="121">
        <v>67.857142857142861</v>
      </c>
      <c r="HT43" s="129" t="s">
        <v>286</v>
      </c>
      <c r="HU43" s="128">
        <v>50</v>
      </c>
      <c r="HV43" s="114">
        <v>43.75</v>
      </c>
      <c r="HW43" s="114" t="s">
        <v>286</v>
      </c>
      <c r="HX43" s="114">
        <v>49.999999999999993</v>
      </c>
      <c r="HY43" s="114">
        <v>37.5</v>
      </c>
      <c r="HZ43" s="114" t="s">
        <v>286</v>
      </c>
      <c r="IA43" s="114">
        <v>59.999999999999993</v>
      </c>
      <c r="IB43" s="114">
        <v>34.482758620689658</v>
      </c>
      <c r="IC43" s="114" t="s">
        <v>286</v>
      </c>
      <c r="ID43" s="114">
        <v>58.823529411764696</v>
      </c>
      <c r="IE43" s="114">
        <v>55.000000000000014</v>
      </c>
      <c r="IF43" s="114" t="s">
        <v>286</v>
      </c>
      <c r="IG43" s="114">
        <v>44.444444444444443</v>
      </c>
      <c r="IH43" s="114">
        <v>25</v>
      </c>
      <c r="II43" s="114" t="s">
        <v>286</v>
      </c>
      <c r="IJ43" s="114">
        <v>70.000000000000014</v>
      </c>
      <c r="IK43" s="114">
        <v>59.374999999999993</v>
      </c>
      <c r="IL43" s="114" t="s">
        <v>286</v>
      </c>
      <c r="IM43" s="114">
        <v>50.000000000000007</v>
      </c>
      <c r="IN43" s="114">
        <v>48.000000000000007</v>
      </c>
      <c r="IO43" s="114" t="s">
        <v>286</v>
      </c>
      <c r="IP43" s="114">
        <v>73.333333333333329</v>
      </c>
      <c r="IQ43" s="114">
        <v>58.62068965517242</v>
      </c>
      <c r="IR43" s="114" t="s">
        <v>286</v>
      </c>
      <c r="IS43" s="114">
        <v>64.70588235294116</v>
      </c>
      <c r="IT43" s="114">
        <v>66.666666666666643</v>
      </c>
      <c r="IU43" s="114" t="s">
        <v>286</v>
      </c>
      <c r="IV43" s="114">
        <v>66.666666666666671</v>
      </c>
      <c r="IW43" s="114">
        <v>46.428571428571431</v>
      </c>
      <c r="IX43" s="150" t="s">
        <v>1652</v>
      </c>
      <c r="IY43" s="150" t="s">
        <v>1652</v>
      </c>
      <c r="IZ43" s="150" t="s">
        <v>1652</v>
      </c>
      <c r="JA43" s="150" t="s">
        <v>1652</v>
      </c>
      <c r="JB43" s="150" t="s">
        <v>1652</v>
      </c>
      <c r="JC43" s="114" t="s">
        <v>286</v>
      </c>
      <c r="JD43" s="114" t="s">
        <v>286</v>
      </c>
      <c r="JE43" s="114" t="s">
        <v>286</v>
      </c>
      <c r="JF43" s="114" t="str">
        <f t="shared" si="42"/>
        <v>--</v>
      </c>
      <c r="JG43" s="114" t="str">
        <f t="shared" si="42"/>
        <v>--</v>
      </c>
      <c r="JH43" s="114" t="str">
        <f t="shared" si="42"/>
        <v>--</v>
      </c>
      <c r="JI43" s="114" t="str">
        <f t="shared" si="42"/>
        <v>--</v>
      </c>
      <c r="JJ43" s="114" t="str">
        <f t="shared" si="42"/>
        <v>--</v>
      </c>
      <c r="JK43" s="114" t="str">
        <f t="shared" si="42"/>
        <v>--</v>
      </c>
      <c r="JL43" s="114" t="str">
        <f t="shared" si="42"/>
        <v>--</v>
      </c>
      <c r="JM43" s="114" t="str">
        <f t="shared" si="42"/>
        <v>--</v>
      </c>
      <c r="JN43" s="114" t="str">
        <f t="shared" si="42"/>
        <v>--</v>
      </c>
      <c r="JO43" s="114" t="str">
        <f t="shared" si="42"/>
        <v>--</v>
      </c>
      <c r="JP43" s="114" t="str">
        <f t="shared" si="43"/>
        <v>--</v>
      </c>
      <c r="JQ43" s="114" t="str">
        <f t="shared" si="43"/>
        <v>--</v>
      </c>
      <c r="JR43" s="114" t="str">
        <f t="shared" si="43"/>
        <v>--</v>
      </c>
      <c r="JS43" s="114" t="str">
        <f t="shared" si="43"/>
        <v>--</v>
      </c>
      <c r="JT43" s="114" t="str">
        <f t="shared" si="43"/>
        <v>--</v>
      </c>
      <c r="JU43" s="114" t="str">
        <f t="shared" si="43"/>
        <v>--</v>
      </c>
      <c r="JV43" s="114" t="str">
        <f t="shared" si="43"/>
        <v>--</v>
      </c>
      <c r="JW43" s="114" t="str">
        <f t="shared" si="43"/>
        <v>--</v>
      </c>
      <c r="JX43" s="114" t="str">
        <f t="shared" si="43"/>
        <v>--</v>
      </c>
      <c r="JY43" s="114" t="str">
        <f t="shared" si="43"/>
        <v>--</v>
      </c>
      <c r="JZ43" s="114" t="str">
        <f t="shared" si="44"/>
        <v>--</v>
      </c>
      <c r="KA43" s="114" t="str">
        <f t="shared" si="44"/>
        <v>--</v>
      </c>
      <c r="KB43" s="114" t="str">
        <f t="shared" si="44"/>
        <v>--</v>
      </c>
      <c r="KC43" s="114" t="str">
        <f t="shared" si="44"/>
        <v>--</v>
      </c>
      <c r="KD43" s="114" t="str">
        <f t="shared" si="44"/>
        <v>--</v>
      </c>
      <c r="KE43" s="114" t="str">
        <f t="shared" si="44"/>
        <v>--</v>
      </c>
      <c r="KF43" s="114" t="str">
        <f t="shared" si="44"/>
        <v>--</v>
      </c>
      <c r="KG43" s="114" t="str">
        <f t="shared" si="44"/>
        <v>--</v>
      </c>
      <c r="KH43" s="114" t="str">
        <f t="shared" si="44"/>
        <v>--</v>
      </c>
      <c r="KI43" s="114" t="str">
        <f t="shared" si="44"/>
        <v>--</v>
      </c>
      <c r="KJ43" s="114" t="str">
        <f t="shared" si="45"/>
        <v>--</v>
      </c>
      <c r="KK43" s="114" t="str">
        <f t="shared" si="45"/>
        <v>--</v>
      </c>
      <c r="KL43" s="114" t="str">
        <f t="shared" si="45"/>
        <v>--</v>
      </c>
      <c r="KM43" s="114" t="str">
        <f t="shared" si="45"/>
        <v>--</v>
      </c>
      <c r="KN43" s="114" t="str">
        <f t="shared" si="45"/>
        <v>--</v>
      </c>
      <c r="KO43" s="114" t="str">
        <f t="shared" si="45"/>
        <v>--</v>
      </c>
      <c r="KP43" s="150" t="s">
        <v>1652</v>
      </c>
      <c r="KQ43" s="150" t="s">
        <v>1652</v>
      </c>
      <c r="KR43" s="150" t="s">
        <v>1652</v>
      </c>
      <c r="KS43" s="150" t="s">
        <v>1652</v>
      </c>
      <c r="KT43" s="150" t="s">
        <v>1652</v>
      </c>
      <c r="KU43" s="114" t="str">
        <f t="shared" si="48"/>
        <v>--</v>
      </c>
      <c r="KV43" s="114" t="str">
        <f t="shared" si="48"/>
        <v>--</v>
      </c>
      <c r="KW43" s="114" t="str">
        <f t="shared" si="48"/>
        <v>--</v>
      </c>
      <c r="KX43" s="114" t="str">
        <f t="shared" si="48"/>
        <v>--</v>
      </c>
      <c r="KY43" s="114" t="str">
        <f t="shared" si="48"/>
        <v>--</v>
      </c>
      <c r="KZ43" s="114" t="str">
        <f t="shared" si="46"/>
        <v>--</v>
      </c>
      <c r="LA43" s="114" t="str">
        <f t="shared" si="46"/>
        <v>--</v>
      </c>
      <c r="LB43" s="114" t="str">
        <f t="shared" si="46"/>
        <v>--</v>
      </c>
      <c r="LC43" s="114" t="str">
        <f t="shared" si="46"/>
        <v>--</v>
      </c>
      <c r="LD43" s="114" t="str">
        <f t="shared" si="46"/>
        <v>--</v>
      </c>
      <c r="LE43" s="219">
        <v>83.870967741935502</v>
      </c>
      <c r="LF43" s="219">
        <v>79.1666666666667</v>
      </c>
      <c r="LG43" s="219">
        <v>83.3333333333333</v>
      </c>
      <c r="LH43" s="219">
        <v>83.870967741935502</v>
      </c>
      <c r="LI43" s="219">
        <v>90.476190476190496</v>
      </c>
      <c r="LJ43" s="219">
        <v>76.923076923076906</v>
      </c>
      <c r="LK43" s="219">
        <v>62.068965517241402</v>
      </c>
      <c r="LL43" s="219">
        <v>62.5</v>
      </c>
      <c r="LM43" s="219">
        <v>62.068965517241402</v>
      </c>
      <c r="LN43" s="219">
        <v>77.419354838709694</v>
      </c>
      <c r="LO43" s="219">
        <v>52.380952380952401</v>
      </c>
      <c r="LP43" s="219">
        <v>69.230769230769198</v>
      </c>
      <c r="LQ43" s="219">
        <v>73.3333333333333</v>
      </c>
      <c r="LR43" s="219">
        <v>73.913043478260903</v>
      </c>
      <c r="LS43" s="219">
        <v>60</v>
      </c>
      <c r="LT43" s="219">
        <v>73.3333333333333</v>
      </c>
      <c r="LU43" s="219">
        <v>61.904761904761898</v>
      </c>
      <c r="LV43" s="219">
        <v>53.846153846153797</v>
      </c>
      <c r="LW43" s="219">
        <v>40</v>
      </c>
      <c r="LX43" s="219">
        <v>43.478260869565197</v>
      </c>
      <c r="LY43" s="219">
        <v>40</v>
      </c>
      <c r="LZ43" s="219">
        <v>38.709677419354797</v>
      </c>
      <c r="MA43" s="219">
        <v>19.047619047619001</v>
      </c>
      <c r="MB43" s="219">
        <v>30.769230769230798</v>
      </c>
      <c r="MC43" s="219">
        <v>80</v>
      </c>
      <c r="MD43" s="219">
        <v>78.260869565217405</v>
      </c>
      <c r="ME43" s="219">
        <v>73.3333333333333</v>
      </c>
      <c r="MF43" s="219">
        <v>80.645161290322605</v>
      </c>
      <c r="MG43" s="219">
        <v>90.476190476190496</v>
      </c>
      <c r="MH43" s="219">
        <v>57.692307692307701</v>
      </c>
      <c r="MI43" s="219">
        <v>66.6666666666667</v>
      </c>
      <c r="MJ43" s="219">
        <v>56.521739130434803</v>
      </c>
      <c r="MK43" s="219">
        <v>60</v>
      </c>
      <c r="ML43" s="219">
        <v>70.9677419354839</v>
      </c>
      <c r="MM43" s="219">
        <v>76.190476190476204</v>
      </c>
      <c r="MN43" s="219">
        <v>57.692307692307701</v>
      </c>
      <c r="MO43" s="128" t="str">
        <f t="shared" si="49"/>
        <v>--</v>
      </c>
      <c r="MP43" s="219">
        <v>34.7826086956522</v>
      </c>
      <c r="MQ43" s="219">
        <v>56.6666666666667</v>
      </c>
      <c r="MR43" s="128" t="str">
        <f t="shared" si="50"/>
        <v>--</v>
      </c>
      <c r="MS43" s="219">
        <v>38.095238095238102</v>
      </c>
      <c r="MT43" s="219">
        <v>61.538461538461497</v>
      </c>
      <c r="MU43" s="128" t="str">
        <f t="shared" si="51"/>
        <v>--</v>
      </c>
      <c r="MV43" s="219">
        <v>71.428571428571402</v>
      </c>
      <c r="MW43" s="219">
        <v>58.823529411764703</v>
      </c>
      <c r="MX43" s="128" t="str">
        <f t="shared" si="52"/>
        <v>--</v>
      </c>
      <c r="MY43" s="219">
        <v>37.5</v>
      </c>
      <c r="MZ43" s="219">
        <v>37.5</v>
      </c>
      <c r="NA43" s="128" t="str">
        <f t="shared" si="53"/>
        <v>--</v>
      </c>
      <c r="NB43" s="219">
        <v>62.5</v>
      </c>
      <c r="NC43" s="219">
        <v>64.705882352941202</v>
      </c>
      <c r="ND43" s="128" t="str">
        <f t="shared" si="54"/>
        <v>--</v>
      </c>
      <c r="NE43" s="219">
        <v>50</v>
      </c>
      <c r="NF43" s="219">
        <v>37.5</v>
      </c>
      <c r="NG43" s="128" t="str">
        <f t="shared" si="55"/>
        <v>--</v>
      </c>
      <c r="NH43" s="219">
        <v>62.5</v>
      </c>
      <c r="NI43" s="219">
        <v>64.705882352941202</v>
      </c>
      <c r="NJ43" s="128" t="str">
        <f t="shared" si="56"/>
        <v>--</v>
      </c>
      <c r="NK43" s="219">
        <v>50</v>
      </c>
      <c r="NL43" s="219">
        <v>50</v>
      </c>
      <c r="NM43" s="220">
        <v>88.571428571428598</v>
      </c>
      <c r="NN43" s="220">
        <v>93.548387096774206</v>
      </c>
      <c r="NO43" s="220">
        <v>82.352941176470594</v>
      </c>
      <c r="NP43" s="220">
        <v>81.25</v>
      </c>
      <c r="NQ43" s="220">
        <v>66.6666666666667</v>
      </c>
      <c r="NR43" s="220">
        <v>81.25</v>
      </c>
      <c r="NS43" s="220">
        <v>71.428571428571402</v>
      </c>
      <c r="NT43" s="220">
        <v>78.125</v>
      </c>
      <c r="NU43" s="220">
        <v>88.571428571428598</v>
      </c>
      <c r="NV43" s="220">
        <v>90.625</v>
      </c>
      <c r="NW43" s="220">
        <v>80</v>
      </c>
      <c r="NX43" s="220">
        <v>87.5</v>
      </c>
      <c r="NY43" s="128" t="str">
        <f t="shared" si="47"/>
        <v>--</v>
      </c>
      <c r="NZ43" s="128" t="str">
        <f t="shared" si="47"/>
        <v>--</v>
      </c>
      <c r="OA43" s="128" t="str">
        <f t="shared" si="47"/>
        <v>--</v>
      </c>
      <c r="OB43" s="128" t="str">
        <f t="shared" si="47"/>
        <v>--</v>
      </c>
      <c r="OC43" s="128" t="str">
        <f t="shared" si="47"/>
        <v>--</v>
      </c>
      <c r="OD43" s="128" t="str">
        <f t="shared" si="47"/>
        <v>--</v>
      </c>
      <c r="OE43" s="128" t="str">
        <f t="shared" si="47"/>
        <v>--</v>
      </c>
      <c r="OF43" s="128" t="str">
        <f t="shared" si="47"/>
        <v>--</v>
      </c>
      <c r="OG43" s="222">
        <v>70.588235294117695</v>
      </c>
      <c r="OH43" s="222">
        <v>17.241379310344801</v>
      </c>
      <c r="OI43" s="222">
        <v>21.739130434782599</v>
      </c>
      <c r="OJ43" s="222">
        <v>20</v>
      </c>
      <c r="OK43" s="222">
        <v>65.625</v>
      </c>
      <c r="OL43" s="222">
        <v>30</v>
      </c>
      <c r="OM43" s="222">
        <v>19.047619047619001</v>
      </c>
      <c r="ON43" s="222">
        <v>19.230769230769202</v>
      </c>
      <c r="OO43" s="114" t="s">
        <v>2476</v>
      </c>
      <c r="OP43" s="114" t="s">
        <v>2476</v>
      </c>
      <c r="OQ43" s="300">
        <v>69.444444444444457</v>
      </c>
      <c r="OR43" s="300">
        <v>56.666666666666679</v>
      </c>
      <c r="OS43" s="300">
        <v>58.333333333333336</v>
      </c>
      <c r="OT43" s="300">
        <v>70</v>
      </c>
      <c r="OU43" s="300">
        <v>71.875</v>
      </c>
      <c r="OV43" s="300">
        <v>61.290322580645167</v>
      </c>
      <c r="OW43" s="300">
        <v>47.61904761904762</v>
      </c>
      <c r="OX43" s="300">
        <v>46.153846153846153</v>
      </c>
      <c r="OZ43" s="380">
        <v>65.517241379310349</v>
      </c>
      <c r="PA43" s="381">
        <v>84.84848484848483</v>
      </c>
      <c r="PB43" s="381">
        <v>78.94736842105263</v>
      </c>
      <c r="PC43" s="381">
        <v>70.967741935483886</v>
      </c>
      <c r="PD43" s="380">
        <v>68.965517241379317</v>
      </c>
      <c r="PE43" s="381">
        <v>39.393939393939377</v>
      </c>
      <c r="PF43" s="381">
        <v>26.315789473684212</v>
      </c>
      <c r="PG43" s="381">
        <v>25.806451612903224</v>
      </c>
      <c r="PH43" s="380">
        <v>55.172413793103445</v>
      </c>
      <c r="PI43" s="381">
        <v>33.333333333333329</v>
      </c>
      <c r="PJ43" s="381">
        <v>28.947368421052637</v>
      </c>
      <c r="PK43" s="381">
        <v>25.806451612903224</v>
      </c>
      <c r="PL43" s="380">
        <v>93.103448275862092</v>
      </c>
      <c r="PM43" s="381">
        <v>75.757575757575751</v>
      </c>
      <c r="PN43" s="381">
        <v>84.210526315789465</v>
      </c>
      <c r="PO43" s="381">
        <v>64.516129032258036</v>
      </c>
      <c r="PP43" s="380">
        <v>86.206896551724128</v>
      </c>
      <c r="PQ43" s="381">
        <v>75.757575757575751</v>
      </c>
      <c r="PR43" s="381">
        <v>63.157894736842117</v>
      </c>
      <c r="PS43" s="381">
        <v>67.741935483870975</v>
      </c>
      <c r="PT43" s="378" t="str">
        <f t="shared" si="57"/>
        <v>--</v>
      </c>
      <c r="PU43" s="378" t="str">
        <f t="shared" si="57"/>
        <v>--</v>
      </c>
      <c r="PV43" s="381">
        <v>13.513513513513512</v>
      </c>
      <c r="PW43" s="381">
        <v>29.032258064516135</v>
      </c>
      <c r="PX43" s="378" t="str">
        <f t="shared" si="15"/>
        <v>--</v>
      </c>
      <c r="PY43" s="378" t="str">
        <f t="shared" si="15"/>
        <v>--</v>
      </c>
      <c r="PZ43" s="381">
        <v>0</v>
      </c>
      <c r="QA43" s="381">
        <v>50</v>
      </c>
      <c r="QB43" s="378" t="str">
        <f t="shared" si="16"/>
        <v>--</v>
      </c>
      <c r="QC43" s="378" t="str">
        <f t="shared" si="16"/>
        <v>--</v>
      </c>
      <c r="QD43" s="381">
        <v>0</v>
      </c>
      <c r="QE43" s="381">
        <v>57.142857142857146</v>
      </c>
      <c r="QF43" s="378" t="str">
        <f t="shared" si="58"/>
        <v>--</v>
      </c>
      <c r="QG43" s="378" t="str">
        <f t="shared" si="58"/>
        <v>--</v>
      </c>
      <c r="QH43" s="381">
        <v>40</v>
      </c>
      <c r="QI43" s="381">
        <v>44.444444444444443</v>
      </c>
      <c r="QJ43" s="368" t="s">
        <v>2476</v>
      </c>
    </row>
    <row r="44" spans="1:452" x14ac:dyDescent="0.25">
      <c r="A44" s="114">
        <v>40</v>
      </c>
      <c r="B44" s="93" t="s">
        <v>40</v>
      </c>
      <c r="C44" s="126">
        <v>42.696629213483178</v>
      </c>
      <c r="D44" s="126">
        <v>25.230769230769234</v>
      </c>
      <c r="E44" s="126">
        <v>25.70281124497992</v>
      </c>
      <c r="F44" s="126">
        <v>42.24137931034484</v>
      </c>
      <c r="G44" s="126">
        <v>36.725663716814161</v>
      </c>
      <c r="H44" s="126">
        <v>31.97674418604651</v>
      </c>
      <c r="I44" s="126">
        <v>53.003533568904636</v>
      </c>
      <c r="J44" s="126">
        <v>39.716312056737586</v>
      </c>
      <c r="K44" s="126">
        <v>42.922374429223758</v>
      </c>
      <c r="L44" s="126">
        <v>57.194244604316538</v>
      </c>
      <c r="M44" s="128">
        <v>50.902527075812266</v>
      </c>
      <c r="N44" s="128">
        <v>52.061855670103093</v>
      </c>
      <c r="O44" s="128">
        <v>66.428571428571473</v>
      </c>
      <c r="P44" s="128">
        <v>52.727272727272741</v>
      </c>
      <c r="Q44" s="128">
        <v>50.624999999999993</v>
      </c>
      <c r="R44" s="128">
        <v>90.782122905027876</v>
      </c>
      <c r="S44" s="128">
        <v>78.484848484848541</v>
      </c>
      <c r="T44" s="128">
        <v>82.142857142857125</v>
      </c>
      <c r="U44" s="128">
        <v>87.499999999999943</v>
      </c>
      <c r="V44" s="128">
        <v>79.565217391304316</v>
      </c>
      <c r="W44" s="128">
        <v>88.135593220338947</v>
      </c>
      <c r="X44" s="128">
        <v>85.563380281690144</v>
      </c>
      <c r="Y44" s="128">
        <v>77.816901408450718</v>
      </c>
      <c r="Z44" s="128">
        <v>83.549783549783569</v>
      </c>
      <c r="AA44" s="128">
        <v>88.44765342960288</v>
      </c>
      <c r="AB44" s="132">
        <v>84.782608695652229</v>
      </c>
      <c r="AC44" s="132">
        <v>83.168316831683157</v>
      </c>
      <c r="AD44" s="132">
        <v>84.782608695652186</v>
      </c>
      <c r="AE44" s="132">
        <v>80.717488789237692</v>
      </c>
      <c r="AF44" s="128">
        <v>81.212121212121204</v>
      </c>
      <c r="AG44" s="126">
        <v>66.106442577030819</v>
      </c>
      <c r="AH44" s="126">
        <v>58.103975535168189</v>
      </c>
      <c r="AI44" s="133">
        <v>63.241106719367608</v>
      </c>
      <c r="AJ44" s="133">
        <v>68.398268398268399</v>
      </c>
      <c r="AK44" s="128">
        <v>60.869565217391298</v>
      </c>
      <c r="AL44" s="128">
        <v>66.101694915254214</v>
      </c>
      <c r="AM44" s="128">
        <v>69.503546099290801</v>
      </c>
      <c r="AN44" s="128">
        <v>61.403508771929829</v>
      </c>
      <c r="AO44" s="128">
        <v>67.532467532467578</v>
      </c>
      <c r="AP44" s="128">
        <v>70.652173913043583</v>
      </c>
      <c r="AQ44" s="128">
        <v>67.383512544802855</v>
      </c>
      <c r="AR44" s="128">
        <v>65.196078431372527</v>
      </c>
      <c r="AS44" s="128">
        <v>64.028776978417199</v>
      </c>
      <c r="AT44" s="128">
        <v>61.990950226244365</v>
      </c>
      <c r="AU44" s="128">
        <v>66.060606060606091</v>
      </c>
      <c r="AV44" s="128">
        <v>20.845070422535219</v>
      </c>
      <c r="AW44" s="128">
        <v>16.819571865443429</v>
      </c>
      <c r="AX44" s="132">
        <v>20.8</v>
      </c>
      <c r="AY44" s="132">
        <v>12.608695652173918</v>
      </c>
      <c r="AZ44" s="132">
        <v>21.052631578947373</v>
      </c>
      <c r="BA44" s="132">
        <v>20.000000000000007</v>
      </c>
      <c r="BB44" s="128">
        <v>14.022140221402214</v>
      </c>
      <c r="BC44" s="132">
        <v>16.245487364620939</v>
      </c>
      <c r="BD44" s="132">
        <v>20.346320346320347</v>
      </c>
      <c r="BE44" s="132">
        <v>14.869888475836438</v>
      </c>
      <c r="BF44" s="132">
        <v>12.996389891696754</v>
      </c>
      <c r="BG44" s="128">
        <v>14.070351758793974</v>
      </c>
      <c r="BH44" s="121">
        <v>16.666666666666661</v>
      </c>
      <c r="BI44" s="121">
        <v>12.037037037037043</v>
      </c>
      <c r="BJ44" s="121">
        <v>19.375000000000007</v>
      </c>
      <c r="BK44" s="121">
        <v>11.549295774647881</v>
      </c>
      <c r="BL44" s="128">
        <v>7.3394495412844014</v>
      </c>
      <c r="BM44" s="121">
        <v>8.7999999999999954</v>
      </c>
      <c r="BN44" s="114">
        <v>9.1304347826087007</v>
      </c>
      <c r="BO44" s="114">
        <v>7.8947368421052637</v>
      </c>
      <c r="BP44" s="114">
        <v>9.1428571428571441</v>
      </c>
      <c r="BQ44" s="128">
        <v>11.397058823529415</v>
      </c>
      <c r="BR44" s="121">
        <v>14.909090909090899</v>
      </c>
      <c r="BS44" s="121">
        <v>8.2969432314410501</v>
      </c>
      <c r="BT44" s="121">
        <v>11.567164179104475</v>
      </c>
      <c r="BU44" s="128">
        <v>10.83032490974729</v>
      </c>
      <c r="BV44" s="121">
        <v>8.2051282051282097</v>
      </c>
      <c r="BW44" s="121">
        <v>7.4906367041198507</v>
      </c>
      <c r="BX44" s="121">
        <v>9.6774193548387064</v>
      </c>
      <c r="BY44" s="128">
        <v>6.875</v>
      </c>
      <c r="BZ44" s="121">
        <v>72.881355932203505</v>
      </c>
      <c r="CA44" s="121">
        <v>78.899082568807401</v>
      </c>
      <c r="CB44" s="121">
        <v>71.999999999999986</v>
      </c>
      <c r="CC44" s="128">
        <v>67.094017094017175</v>
      </c>
      <c r="CD44" s="121">
        <v>66.233766233766289</v>
      </c>
      <c r="CE44" s="121">
        <v>78.160919540229841</v>
      </c>
      <c r="CF44" s="121">
        <v>69.175627240143399</v>
      </c>
      <c r="CG44" s="128">
        <v>71.684587813620126</v>
      </c>
      <c r="CH44" s="121">
        <v>74.122807017543892</v>
      </c>
      <c r="CI44" s="121">
        <v>76.895306859205689</v>
      </c>
      <c r="CJ44" s="121">
        <v>69.28571428571432</v>
      </c>
      <c r="CK44" s="121">
        <v>69.651741293532382</v>
      </c>
      <c r="CL44" s="121">
        <v>70.758122743682392</v>
      </c>
      <c r="CM44" s="121">
        <v>75.813953488372107</v>
      </c>
      <c r="CN44" s="121">
        <v>77.499999999999986</v>
      </c>
      <c r="CO44" s="121" t="s">
        <v>286</v>
      </c>
      <c r="CP44" s="128" t="s">
        <v>286</v>
      </c>
      <c r="CQ44" s="121" t="s">
        <v>286</v>
      </c>
      <c r="CR44" s="121">
        <v>56.277056277056303</v>
      </c>
      <c r="CS44" s="114">
        <v>35.65217391304347</v>
      </c>
      <c r="CT44" s="114">
        <v>47.428571428571431</v>
      </c>
      <c r="CU44" s="128">
        <v>55.434782608695663</v>
      </c>
      <c r="CV44" s="121">
        <v>31.899641577060954</v>
      </c>
      <c r="CW44" s="121">
        <v>39.035087719298232</v>
      </c>
      <c r="CX44" s="114">
        <v>65.454545454545453</v>
      </c>
      <c r="CY44" s="114">
        <v>34.163701067615662</v>
      </c>
      <c r="CZ44" s="128">
        <v>37.128712871287128</v>
      </c>
      <c r="DA44" s="121">
        <v>54.545454545454547</v>
      </c>
      <c r="DB44" s="121">
        <v>37.037037037037067</v>
      </c>
      <c r="DC44" s="114">
        <v>43.75</v>
      </c>
      <c r="DD44" s="114">
        <v>59.885386819484225</v>
      </c>
      <c r="DE44" s="128">
        <v>51.840490797546025</v>
      </c>
      <c r="DF44" s="121">
        <v>36.144578313253056</v>
      </c>
      <c r="DG44" s="121">
        <v>59.4713656387665</v>
      </c>
      <c r="DH44" s="114">
        <v>45.851528384279483</v>
      </c>
      <c r="DI44" s="114">
        <v>44.186046511627914</v>
      </c>
      <c r="DJ44" s="128">
        <v>57.575757575757592</v>
      </c>
      <c r="DK44" s="121">
        <v>49.454545454545446</v>
      </c>
      <c r="DL44" s="121">
        <v>35.398230088495595</v>
      </c>
      <c r="DM44" s="121">
        <v>57.088122605363978</v>
      </c>
      <c r="DN44" s="121">
        <v>55.072463768115931</v>
      </c>
      <c r="DO44" s="128">
        <v>45.959595959595973</v>
      </c>
      <c r="DP44" s="121">
        <v>52.091254752851704</v>
      </c>
      <c r="DQ44" s="121">
        <v>49.056603773584875</v>
      </c>
      <c r="DR44" s="121">
        <v>49.342105263157883</v>
      </c>
      <c r="DS44" s="121" t="s">
        <v>286</v>
      </c>
      <c r="DT44" s="128" t="s">
        <v>286</v>
      </c>
      <c r="DU44" s="131" t="s">
        <v>286</v>
      </c>
      <c r="DV44" s="131">
        <v>49.115044247787608</v>
      </c>
      <c r="DW44" s="114">
        <v>28.634361233480185</v>
      </c>
      <c r="DX44" s="131">
        <v>34.104046242774579</v>
      </c>
      <c r="DY44" s="128">
        <v>54.104477611940297</v>
      </c>
      <c r="DZ44" s="128">
        <v>30.215827338129479</v>
      </c>
      <c r="EA44" s="128">
        <v>27.433628318584066</v>
      </c>
      <c r="EB44" s="128">
        <v>50.370370370370381</v>
      </c>
      <c r="EC44" s="128">
        <v>36.462093862815898</v>
      </c>
      <c r="ED44" s="128">
        <v>40.500000000000007</v>
      </c>
      <c r="EE44" s="128">
        <v>57.777777777777764</v>
      </c>
      <c r="EF44" s="128">
        <v>40.952380952380949</v>
      </c>
      <c r="EG44" s="128">
        <v>32.903225806451623</v>
      </c>
      <c r="EH44" s="128" t="s">
        <v>286</v>
      </c>
      <c r="EI44" s="128" t="s">
        <v>286</v>
      </c>
      <c r="EJ44" s="128" t="s">
        <v>286</v>
      </c>
      <c r="EK44" s="128">
        <v>89.519650655021849</v>
      </c>
      <c r="EL44" s="121">
        <v>79.130434782608731</v>
      </c>
      <c r="EM44" s="121">
        <v>82.080924855491332</v>
      </c>
      <c r="EN44" s="121">
        <v>90.145985401459825</v>
      </c>
      <c r="EO44" s="121">
        <v>78.700361010830321</v>
      </c>
      <c r="EP44" s="128">
        <v>81.578947368421098</v>
      </c>
      <c r="EQ44" s="121">
        <v>92.391304347826122</v>
      </c>
      <c r="ER44" s="121">
        <v>86.330935251798664</v>
      </c>
      <c r="ES44" s="121">
        <v>80.5</v>
      </c>
      <c r="ET44" s="121">
        <v>92.363636363636346</v>
      </c>
      <c r="EU44" s="128">
        <v>85.116279069767415</v>
      </c>
      <c r="EV44" s="121">
        <v>83.750000000000014</v>
      </c>
      <c r="EW44" s="121">
        <v>85.112359550561777</v>
      </c>
      <c r="EX44" s="121">
        <v>70.030581039755347</v>
      </c>
      <c r="EY44" s="121">
        <v>68.525896414342611</v>
      </c>
      <c r="EZ44" s="128">
        <v>86.086956521739168</v>
      </c>
      <c r="FA44" s="121">
        <v>68.695652173913047</v>
      </c>
      <c r="FB44" s="121">
        <v>75.144508670520196</v>
      </c>
      <c r="FC44" s="121">
        <v>90.181818181818201</v>
      </c>
      <c r="FD44" s="121">
        <v>71.84115523465708</v>
      </c>
      <c r="FE44" s="128">
        <v>74.889867841409739</v>
      </c>
      <c r="FF44" s="121">
        <v>91.881918819188229</v>
      </c>
      <c r="FG44" s="121">
        <v>74.910394265233009</v>
      </c>
      <c r="FH44" s="121">
        <v>74.874371859296517</v>
      </c>
      <c r="FI44" s="121">
        <v>88.970588235294159</v>
      </c>
      <c r="FJ44" s="128">
        <v>78.971962616822481</v>
      </c>
      <c r="FK44" s="121">
        <v>74.999999999999972</v>
      </c>
      <c r="FL44" s="121" t="s">
        <v>286</v>
      </c>
      <c r="FM44" s="121">
        <v>25.083612040133794</v>
      </c>
      <c r="FN44" s="121">
        <v>63.673469387755055</v>
      </c>
      <c r="FO44" s="128" t="s">
        <v>286</v>
      </c>
      <c r="FP44" s="121">
        <v>15.048543689320383</v>
      </c>
      <c r="FQ44" s="121">
        <v>60.606060606060609</v>
      </c>
      <c r="FR44" s="121" t="s">
        <v>286</v>
      </c>
      <c r="FS44" s="121">
        <v>19.924812030075195</v>
      </c>
      <c r="FT44" s="128">
        <v>55.947136563876654</v>
      </c>
      <c r="FU44" s="121" t="s">
        <v>286</v>
      </c>
      <c r="FV44" s="121">
        <v>23.076923076923073</v>
      </c>
      <c r="FW44" s="121">
        <v>50.261780104712066</v>
      </c>
      <c r="FX44" s="121" t="s">
        <v>286</v>
      </c>
      <c r="FY44" s="128">
        <v>19.796954314720807</v>
      </c>
      <c r="FZ44" s="121">
        <v>58.441558441558421</v>
      </c>
      <c r="GA44" s="121" t="s">
        <v>286</v>
      </c>
      <c r="GB44" s="121">
        <v>48.648648648648631</v>
      </c>
      <c r="GC44" s="121">
        <v>52.258064516129068</v>
      </c>
      <c r="GD44" s="128" t="s">
        <v>286</v>
      </c>
      <c r="GE44" s="121">
        <v>48.387096774193559</v>
      </c>
      <c r="GF44" s="121">
        <v>64.646464646464608</v>
      </c>
      <c r="GG44" s="121" t="s">
        <v>286</v>
      </c>
      <c r="GH44" s="121">
        <v>43.137254901960794</v>
      </c>
      <c r="GI44" s="128">
        <v>56.692913385826785</v>
      </c>
      <c r="GJ44" s="121" t="s">
        <v>286</v>
      </c>
      <c r="GK44" s="121">
        <v>51.666666666666657</v>
      </c>
      <c r="GL44" s="121">
        <v>48.936170212765958</v>
      </c>
      <c r="GM44" s="130" t="s">
        <v>286</v>
      </c>
      <c r="GN44" s="128">
        <v>40.540540540540526</v>
      </c>
      <c r="GO44" s="121">
        <v>43.820224719101141</v>
      </c>
      <c r="GP44" s="121" t="s">
        <v>286</v>
      </c>
      <c r="GQ44" s="121">
        <v>53.424657534246577</v>
      </c>
      <c r="GR44" s="121">
        <v>61.935483870967737</v>
      </c>
      <c r="GS44" s="128" t="s">
        <v>286</v>
      </c>
      <c r="GT44" s="121">
        <v>50.000000000000007</v>
      </c>
      <c r="GU44" s="121">
        <v>64.646464646464636</v>
      </c>
      <c r="GV44" s="121" t="s">
        <v>286</v>
      </c>
      <c r="GW44" s="121">
        <v>48.07692307692308</v>
      </c>
      <c r="GX44" s="128">
        <v>63.779527559055126</v>
      </c>
      <c r="GY44" s="128" t="s">
        <v>286</v>
      </c>
      <c r="GZ44" s="128">
        <v>58.333333333333336</v>
      </c>
      <c r="HA44" s="128">
        <v>54.736842105263165</v>
      </c>
      <c r="HB44" s="128" t="s">
        <v>286</v>
      </c>
      <c r="HC44" s="128">
        <v>44.44444444444445</v>
      </c>
      <c r="HD44" s="128">
        <v>61.797752808988754</v>
      </c>
      <c r="HE44" s="128" t="s">
        <v>286</v>
      </c>
      <c r="HF44" s="128">
        <v>42.028985507246375</v>
      </c>
      <c r="HG44" s="128">
        <v>63.815789473684177</v>
      </c>
      <c r="HH44" s="128" t="s">
        <v>286</v>
      </c>
      <c r="HI44" s="128">
        <v>31.034482758620687</v>
      </c>
      <c r="HJ44" s="128">
        <v>77.319587628866003</v>
      </c>
      <c r="HK44" s="128" t="s">
        <v>286</v>
      </c>
      <c r="HL44" s="121">
        <v>44.680851063829792</v>
      </c>
      <c r="HM44" s="121">
        <v>68.292682926829286</v>
      </c>
      <c r="HN44" s="121" t="s">
        <v>286</v>
      </c>
      <c r="HO44" s="121">
        <v>28.813559322033893</v>
      </c>
      <c r="HP44" s="128">
        <v>64.835164835164846</v>
      </c>
      <c r="HQ44" s="121" t="s">
        <v>286</v>
      </c>
      <c r="HR44" s="121">
        <v>37.142857142857146</v>
      </c>
      <c r="HS44" s="121">
        <v>65.909090909090892</v>
      </c>
      <c r="HT44" s="129" t="s">
        <v>286</v>
      </c>
      <c r="HU44" s="128">
        <v>59.420289855072475</v>
      </c>
      <c r="HV44" s="114">
        <v>44.078947368421055</v>
      </c>
      <c r="HW44" s="114" t="s">
        <v>286</v>
      </c>
      <c r="HX44" s="114">
        <v>51.724137931034484</v>
      </c>
      <c r="HY44" s="114">
        <v>50.505050505050498</v>
      </c>
      <c r="HZ44" s="114" t="s">
        <v>286</v>
      </c>
      <c r="IA44" s="114">
        <v>64.000000000000014</v>
      </c>
      <c r="IB44" s="114">
        <v>50.399999999999984</v>
      </c>
      <c r="IC44" s="114" t="s">
        <v>286</v>
      </c>
      <c r="ID44" s="114">
        <v>60.344827586206897</v>
      </c>
      <c r="IE44" s="114">
        <v>54.347826086956516</v>
      </c>
      <c r="IF44" s="114" t="s">
        <v>286</v>
      </c>
      <c r="IG44" s="114">
        <v>57.575757575757585</v>
      </c>
      <c r="IH44" s="114">
        <v>54.545454545454568</v>
      </c>
      <c r="II44" s="114" t="s">
        <v>286</v>
      </c>
      <c r="IJ44" s="114">
        <v>68.571428571428541</v>
      </c>
      <c r="IK44" s="114">
        <v>58.709677419354819</v>
      </c>
      <c r="IL44" s="114" t="s">
        <v>286</v>
      </c>
      <c r="IM44" s="114">
        <v>79.999999999999986</v>
      </c>
      <c r="IN44" s="114">
        <v>61.616161616161648</v>
      </c>
      <c r="IO44" s="114" t="s">
        <v>286</v>
      </c>
      <c r="IP44" s="114">
        <v>72.549019607843135</v>
      </c>
      <c r="IQ44" s="114">
        <v>69.600000000000051</v>
      </c>
      <c r="IR44" s="114" t="s">
        <v>286</v>
      </c>
      <c r="IS44" s="114">
        <v>75.438596491228083</v>
      </c>
      <c r="IT44" s="114">
        <v>68.085106382978736</v>
      </c>
      <c r="IU44" s="114" t="s">
        <v>286</v>
      </c>
      <c r="IV44" s="114">
        <v>74.285714285714278</v>
      </c>
      <c r="IW44" s="114">
        <v>73.563218390804593</v>
      </c>
      <c r="IX44" s="150" t="s">
        <v>1651</v>
      </c>
      <c r="IY44" s="150" t="s">
        <v>1650</v>
      </c>
      <c r="IZ44" s="150" t="s">
        <v>1649</v>
      </c>
      <c r="JA44" s="150" t="s">
        <v>1649</v>
      </c>
      <c r="JB44" s="150" t="s">
        <v>1649</v>
      </c>
      <c r="JC44" s="114" t="s">
        <v>286</v>
      </c>
      <c r="JD44" s="114" t="s">
        <v>286</v>
      </c>
      <c r="JE44" s="114" t="s">
        <v>286</v>
      </c>
      <c r="JF44" s="114" t="str">
        <f t="shared" si="42"/>
        <v>--</v>
      </c>
      <c r="JG44" s="114" t="str">
        <f t="shared" si="42"/>
        <v>--</v>
      </c>
      <c r="JH44" s="114" t="str">
        <f t="shared" si="42"/>
        <v>--</v>
      </c>
      <c r="JI44" s="114" t="str">
        <f t="shared" si="42"/>
        <v>--</v>
      </c>
      <c r="JJ44" s="114" t="str">
        <f t="shared" si="42"/>
        <v>--</v>
      </c>
      <c r="JK44" s="114" t="str">
        <f t="shared" si="42"/>
        <v>--</v>
      </c>
      <c r="JL44" s="114" t="str">
        <f t="shared" si="42"/>
        <v>--</v>
      </c>
      <c r="JM44" s="114" t="str">
        <f t="shared" si="42"/>
        <v>--</v>
      </c>
      <c r="JN44" s="114" t="str">
        <f t="shared" si="42"/>
        <v>--</v>
      </c>
      <c r="JO44" s="114" t="str">
        <f t="shared" si="42"/>
        <v>--</v>
      </c>
      <c r="JP44" s="114" t="str">
        <f t="shared" si="43"/>
        <v>--</v>
      </c>
      <c r="JQ44" s="114" t="str">
        <f t="shared" si="43"/>
        <v>--</v>
      </c>
      <c r="JR44" s="114" t="str">
        <f t="shared" si="43"/>
        <v>--</v>
      </c>
      <c r="JS44" s="114" t="str">
        <f t="shared" si="43"/>
        <v>--</v>
      </c>
      <c r="JT44" s="114" t="str">
        <f t="shared" si="43"/>
        <v>--</v>
      </c>
      <c r="JU44" s="114" t="str">
        <f t="shared" si="43"/>
        <v>--</v>
      </c>
      <c r="JV44" s="114" t="str">
        <f t="shared" si="43"/>
        <v>--</v>
      </c>
      <c r="JW44" s="114" t="str">
        <f t="shared" si="43"/>
        <v>--</v>
      </c>
      <c r="JX44" s="114" t="str">
        <f t="shared" si="43"/>
        <v>--</v>
      </c>
      <c r="JY44" s="114" t="str">
        <f t="shared" si="43"/>
        <v>--</v>
      </c>
      <c r="JZ44" s="114" t="str">
        <f t="shared" si="44"/>
        <v>--</v>
      </c>
      <c r="KA44" s="114" t="str">
        <f t="shared" si="44"/>
        <v>--</v>
      </c>
      <c r="KB44" s="114" t="str">
        <f t="shared" si="44"/>
        <v>--</v>
      </c>
      <c r="KC44" s="114" t="str">
        <f t="shared" si="44"/>
        <v>--</v>
      </c>
      <c r="KD44" s="114" t="str">
        <f t="shared" si="44"/>
        <v>--</v>
      </c>
      <c r="KE44" s="114" t="str">
        <f t="shared" si="44"/>
        <v>--</v>
      </c>
      <c r="KF44" s="114" t="str">
        <f t="shared" si="44"/>
        <v>--</v>
      </c>
      <c r="KG44" s="114" t="str">
        <f t="shared" si="44"/>
        <v>--</v>
      </c>
      <c r="KH44" s="114" t="str">
        <f t="shared" si="44"/>
        <v>--</v>
      </c>
      <c r="KI44" s="114" t="str">
        <f t="shared" si="44"/>
        <v>--</v>
      </c>
      <c r="KJ44" s="114" t="str">
        <f t="shared" si="45"/>
        <v>--</v>
      </c>
      <c r="KK44" s="114" t="str">
        <f t="shared" si="45"/>
        <v>--</v>
      </c>
      <c r="KL44" s="114" t="str">
        <f t="shared" si="45"/>
        <v>--</v>
      </c>
      <c r="KM44" s="114" t="str">
        <f t="shared" si="45"/>
        <v>--</v>
      </c>
      <c r="KN44" s="114" t="str">
        <f t="shared" si="45"/>
        <v>--</v>
      </c>
      <c r="KO44" s="114" t="str">
        <f t="shared" si="45"/>
        <v>--</v>
      </c>
      <c r="KP44" s="150" t="s">
        <v>1651</v>
      </c>
      <c r="KQ44" s="150" t="s">
        <v>1650</v>
      </c>
      <c r="KR44" s="150" t="s">
        <v>1649</v>
      </c>
      <c r="KS44" s="150" t="s">
        <v>1649</v>
      </c>
      <c r="KT44" s="150" t="s">
        <v>1649</v>
      </c>
      <c r="KU44" s="114" t="str">
        <f t="shared" si="48"/>
        <v>--</v>
      </c>
      <c r="KV44" s="114" t="str">
        <f t="shared" si="48"/>
        <v>--</v>
      </c>
      <c r="KW44" s="114" t="str">
        <f t="shared" si="48"/>
        <v>--</v>
      </c>
      <c r="KX44" s="114" t="str">
        <f t="shared" si="48"/>
        <v>--</v>
      </c>
      <c r="KY44" s="114" t="str">
        <f t="shared" si="48"/>
        <v>--</v>
      </c>
      <c r="KZ44" s="114" t="str">
        <f t="shared" si="46"/>
        <v>--</v>
      </c>
      <c r="LA44" s="114" t="str">
        <f t="shared" si="46"/>
        <v>--</v>
      </c>
      <c r="LB44" s="114" t="str">
        <f t="shared" si="46"/>
        <v>--</v>
      </c>
      <c r="LC44" s="114" t="str">
        <f t="shared" si="46"/>
        <v>--</v>
      </c>
      <c r="LD44" s="114" t="str">
        <f t="shared" si="46"/>
        <v>--</v>
      </c>
      <c r="LE44" s="219">
        <v>86.729857819905206</v>
      </c>
      <c r="LF44" s="219">
        <v>83.730158730158706</v>
      </c>
      <c r="LG44" s="219">
        <v>79.047619047618994</v>
      </c>
      <c r="LH44" s="219">
        <v>88.931297709923697</v>
      </c>
      <c r="LI44" s="219">
        <v>78.461538461538495</v>
      </c>
      <c r="LJ44" s="219">
        <v>83.561643835616493</v>
      </c>
      <c r="LK44" s="219">
        <v>71.698113207547195</v>
      </c>
      <c r="LL44" s="219">
        <v>63.492063492063501</v>
      </c>
      <c r="LM44" s="219">
        <v>69.047619047618994</v>
      </c>
      <c r="LN44" s="219">
        <v>72.307692307692193</v>
      </c>
      <c r="LO44" s="219">
        <v>68.604651162790603</v>
      </c>
      <c r="LP44" s="219">
        <v>65.740740740740804</v>
      </c>
      <c r="LQ44" s="219">
        <v>78.172588832487307</v>
      </c>
      <c r="LR44" s="219">
        <v>78.225806451612897</v>
      </c>
      <c r="LS44" s="219">
        <v>75.362318840579704</v>
      </c>
      <c r="LT44" s="219">
        <v>74.329501915708803</v>
      </c>
      <c r="LU44" s="219">
        <v>71.984435797665498</v>
      </c>
      <c r="LV44" s="219">
        <v>75.799086757990906</v>
      </c>
      <c r="LW44" s="219">
        <v>44.949494949494898</v>
      </c>
      <c r="LX44" s="219">
        <v>34.136546184738997</v>
      </c>
      <c r="LY44" s="219">
        <v>32.211538461538503</v>
      </c>
      <c r="LZ44" s="219">
        <v>47.1264367816092</v>
      </c>
      <c r="MA44" s="219">
        <v>45.945945945946001</v>
      </c>
      <c r="MB44" s="219">
        <v>37.442922374429202</v>
      </c>
      <c r="MC44" s="219">
        <v>82.828282828282894</v>
      </c>
      <c r="MD44" s="219">
        <v>82.258064516128997</v>
      </c>
      <c r="ME44" s="219">
        <v>79.710144927536206</v>
      </c>
      <c r="MF44" s="219">
        <v>85.877862595419799</v>
      </c>
      <c r="MG44" s="219">
        <v>83.076923076923094</v>
      </c>
      <c r="MH44" s="219">
        <v>79.452054794520507</v>
      </c>
      <c r="MI44" s="219">
        <v>75.757575757575793</v>
      </c>
      <c r="MJ44" s="219">
        <v>75.502008032128501</v>
      </c>
      <c r="MK44" s="219">
        <v>73.076923076923094</v>
      </c>
      <c r="ML44" s="219">
        <v>76.717557251908303</v>
      </c>
      <c r="MM44" s="219">
        <v>70.270270270270302</v>
      </c>
      <c r="MN44" s="219">
        <v>63.181818181818201</v>
      </c>
      <c r="MO44" s="128" t="str">
        <f t="shared" si="49"/>
        <v>--</v>
      </c>
      <c r="MP44" s="219">
        <v>14.8305084745763</v>
      </c>
      <c r="MQ44" s="219">
        <v>44.878048780487802</v>
      </c>
      <c r="MR44" s="128" t="str">
        <f t="shared" si="50"/>
        <v>--</v>
      </c>
      <c r="MS44" s="219">
        <v>14.462809917355401</v>
      </c>
      <c r="MT44" s="219">
        <v>39.712918660287102</v>
      </c>
      <c r="MU44" s="128" t="str">
        <f t="shared" si="51"/>
        <v>--</v>
      </c>
      <c r="MV44" s="219">
        <v>38.235294117647101</v>
      </c>
      <c r="MW44" s="219">
        <v>54.347826086956601</v>
      </c>
      <c r="MX44" s="128" t="str">
        <f t="shared" si="52"/>
        <v>--</v>
      </c>
      <c r="MY44" s="219">
        <v>51.428571428571402</v>
      </c>
      <c r="MZ44" s="219">
        <v>66.6666666666667</v>
      </c>
      <c r="NA44" s="128" t="str">
        <f t="shared" si="53"/>
        <v>--</v>
      </c>
      <c r="NB44" s="219">
        <v>50</v>
      </c>
      <c r="NC44" s="219">
        <v>65.2173913043478</v>
      </c>
      <c r="ND44" s="128" t="str">
        <f t="shared" si="54"/>
        <v>--</v>
      </c>
      <c r="NE44" s="219">
        <v>60</v>
      </c>
      <c r="NF44" s="219">
        <v>67.901234567901298</v>
      </c>
      <c r="NG44" s="128" t="str">
        <f t="shared" si="55"/>
        <v>--</v>
      </c>
      <c r="NH44" s="219">
        <v>62.5</v>
      </c>
      <c r="NI44" s="219">
        <v>64.835164835164804</v>
      </c>
      <c r="NJ44" s="128" t="str">
        <f t="shared" si="56"/>
        <v>--</v>
      </c>
      <c r="NK44" s="219">
        <v>64.705882352941202</v>
      </c>
      <c r="NL44" s="219">
        <v>62.962962962962997</v>
      </c>
      <c r="NM44" s="220">
        <v>92.035398230088504</v>
      </c>
      <c r="NN44" s="220">
        <v>90.196078431372499</v>
      </c>
      <c r="NO44" s="220">
        <v>71.681415929203595</v>
      </c>
      <c r="NP44" s="220">
        <v>78.087649402390397</v>
      </c>
      <c r="NQ44" s="220">
        <v>74.038461538461505</v>
      </c>
      <c r="NR44" s="220">
        <v>76.679841897233203</v>
      </c>
      <c r="NS44" s="220">
        <v>73.913043478260903</v>
      </c>
      <c r="NT44" s="220">
        <v>72.2222222222222</v>
      </c>
      <c r="NU44" s="220">
        <v>91.826923076923094</v>
      </c>
      <c r="NV44" s="220">
        <v>91.633466135458093</v>
      </c>
      <c r="NW44" s="220">
        <v>81.904761904761898</v>
      </c>
      <c r="NX44" s="220">
        <v>89.285714285714306</v>
      </c>
      <c r="NY44" s="128" t="str">
        <f t="shared" si="47"/>
        <v>--</v>
      </c>
      <c r="NZ44" s="128" t="str">
        <f t="shared" si="47"/>
        <v>--</v>
      </c>
      <c r="OA44" s="128" t="str">
        <f t="shared" si="47"/>
        <v>--</v>
      </c>
      <c r="OB44" s="128" t="str">
        <f t="shared" si="47"/>
        <v>--</v>
      </c>
      <c r="OC44" s="128" t="str">
        <f t="shared" si="47"/>
        <v>--</v>
      </c>
      <c r="OD44" s="128" t="str">
        <f t="shared" si="47"/>
        <v>--</v>
      </c>
      <c r="OE44" s="128" t="str">
        <f t="shared" si="47"/>
        <v>--</v>
      </c>
      <c r="OF44" s="128" t="str">
        <f t="shared" si="47"/>
        <v>--</v>
      </c>
      <c r="OG44" s="222">
        <v>53.5885167464115</v>
      </c>
      <c r="OH44" s="222">
        <v>41.6243654822335</v>
      </c>
      <c r="OI44" s="222">
        <v>31.1740890688259</v>
      </c>
      <c r="OJ44" s="222">
        <v>31.730769230769202</v>
      </c>
      <c r="OK44" s="222">
        <v>59.4377510040161</v>
      </c>
      <c r="OL44" s="222">
        <v>41.762452107279699</v>
      </c>
      <c r="OM44" s="222">
        <v>41.312741312741302</v>
      </c>
      <c r="ON44" s="222">
        <v>32.568807339449499</v>
      </c>
      <c r="OO44" s="114" t="s">
        <v>2477</v>
      </c>
      <c r="OP44" s="114" t="s">
        <v>2477</v>
      </c>
      <c r="OQ44" s="300">
        <v>79.43925233644859</v>
      </c>
      <c r="OR44" s="300">
        <v>57.788944723618066</v>
      </c>
      <c r="OS44" s="300">
        <v>55.645161290322584</v>
      </c>
      <c r="OT44" s="300">
        <v>57.211538461538481</v>
      </c>
      <c r="OU44" s="300">
        <v>77.07509881422925</v>
      </c>
      <c r="OV44" s="300">
        <v>70.342205323193966</v>
      </c>
      <c r="OW44" s="300">
        <v>72.413793103448242</v>
      </c>
      <c r="OX44" s="300">
        <v>67.72727272727272</v>
      </c>
      <c r="OZ44" s="380">
        <v>79.999999999999972</v>
      </c>
      <c r="PA44" s="381">
        <v>70.370370370370395</v>
      </c>
      <c r="PB44" s="381">
        <v>78.571428571428555</v>
      </c>
      <c r="PC44" s="381">
        <v>68.750000000000057</v>
      </c>
      <c r="PD44" s="380">
        <v>71.666666666666657</v>
      </c>
      <c r="PE44" s="381">
        <v>59.259259259259267</v>
      </c>
      <c r="PF44" s="381">
        <v>47.802197802197817</v>
      </c>
      <c r="PG44" s="381">
        <v>38.124999999999986</v>
      </c>
      <c r="PH44" s="380">
        <v>54.237288135593218</v>
      </c>
      <c r="PI44" s="381">
        <v>45.061728395061763</v>
      </c>
      <c r="PJ44" s="381">
        <v>43.95604395604397</v>
      </c>
      <c r="PK44" s="381">
        <v>35.000000000000014</v>
      </c>
      <c r="PL44" s="380">
        <v>87.777777777777786</v>
      </c>
      <c r="PM44" s="381">
        <v>85.802469135802482</v>
      </c>
      <c r="PN44" s="381">
        <v>81.868131868131925</v>
      </c>
      <c r="PO44" s="381">
        <v>78.750000000000057</v>
      </c>
      <c r="PP44" s="380">
        <v>85.555555555555571</v>
      </c>
      <c r="PQ44" s="381">
        <v>79.012345679012341</v>
      </c>
      <c r="PR44" s="381">
        <v>71.428571428571445</v>
      </c>
      <c r="PS44" s="381">
        <v>68.125</v>
      </c>
      <c r="PT44" s="378" t="str">
        <f t="shared" si="57"/>
        <v>--</v>
      </c>
      <c r="PU44" s="378" t="str">
        <f t="shared" si="57"/>
        <v>--</v>
      </c>
      <c r="PV44" s="381">
        <v>10.989010989011</v>
      </c>
      <c r="PW44" s="381">
        <v>39.240506329113913</v>
      </c>
      <c r="PX44" s="378" t="str">
        <f t="shared" si="15"/>
        <v>--</v>
      </c>
      <c r="PY44" s="378" t="str">
        <f t="shared" si="15"/>
        <v>--</v>
      </c>
      <c r="PZ44" s="381">
        <v>70</v>
      </c>
      <c r="QA44" s="381">
        <v>79.032258064516142</v>
      </c>
      <c r="QB44" s="378" t="str">
        <f t="shared" si="16"/>
        <v>--</v>
      </c>
      <c r="QC44" s="378" t="str">
        <f t="shared" si="16"/>
        <v>--</v>
      </c>
      <c r="QD44" s="381">
        <v>66.666666666666657</v>
      </c>
      <c r="QE44" s="381">
        <v>83.870967741935459</v>
      </c>
      <c r="QF44" s="378" t="str">
        <f t="shared" si="58"/>
        <v>--</v>
      </c>
      <c r="QG44" s="378" t="str">
        <f t="shared" si="58"/>
        <v>--</v>
      </c>
      <c r="QH44" s="381">
        <v>57.89473684210526</v>
      </c>
      <c r="QI44" s="381">
        <v>76.666666666666671</v>
      </c>
      <c r="QJ44" s="161" t="s">
        <v>2632</v>
      </c>
    </row>
    <row r="45" spans="1:452" x14ac:dyDescent="0.25">
      <c r="A45" s="114">
        <v>41</v>
      </c>
      <c r="B45" s="93" t="s">
        <v>41</v>
      </c>
      <c r="C45" s="126">
        <v>40.983606557377058</v>
      </c>
      <c r="D45" s="126">
        <v>20.869565217391305</v>
      </c>
      <c r="E45" s="126">
        <v>30.999999999999996</v>
      </c>
      <c r="F45" s="126">
        <v>25.531914893617014</v>
      </c>
      <c r="G45" s="126">
        <v>22.413793103448278</v>
      </c>
      <c r="H45" s="126">
        <v>31.481481481481477</v>
      </c>
      <c r="I45" s="126">
        <v>33.333333333333343</v>
      </c>
      <c r="J45" s="126">
        <v>32.941176470588232</v>
      </c>
      <c r="K45" s="126">
        <v>27.142857142857139</v>
      </c>
      <c r="L45" s="126">
        <v>59.701492537313428</v>
      </c>
      <c r="M45" s="128">
        <v>30.487804878048781</v>
      </c>
      <c r="N45" s="128">
        <v>38.356164383561648</v>
      </c>
      <c r="O45" s="128">
        <v>60.526315789473685</v>
      </c>
      <c r="P45" s="128">
        <v>59.649122807017541</v>
      </c>
      <c r="Q45" s="128">
        <v>32.258064516129032</v>
      </c>
      <c r="R45" s="128">
        <v>95.081967213114766</v>
      </c>
      <c r="S45" s="128">
        <v>84.955752212389413</v>
      </c>
      <c r="T45" s="128">
        <v>87.61904761904762</v>
      </c>
      <c r="U45" s="128">
        <v>89.361702127659569</v>
      </c>
      <c r="V45" s="128">
        <v>81.355932203389813</v>
      </c>
      <c r="W45" s="128">
        <v>78.571428571428569</v>
      </c>
      <c r="X45" s="128">
        <v>90.476190476190496</v>
      </c>
      <c r="Y45" s="128">
        <v>82.558139534883665</v>
      </c>
      <c r="Z45" s="128">
        <v>85.507246376811608</v>
      </c>
      <c r="AA45" s="128">
        <v>89.0625</v>
      </c>
      <c r="AB45" s="132">
        <v>88.888888888888914</v>
      </c>
      <c r="AC45" s="132">
        <v>90.666666666666671</v>
      </c>
      <c r="AD45" s="132">
        <v>89.473684210526315</v>
      </c>
      <c r="AE45" s="132">
        <v>71.929824561403535</v>
      </c>
      <c r="AF45" s="128">
        <v>90.322580645161295</v>
      </c>
      <c r="AG45" s="126">
        <v>81.96721311475406</v>
      </c>
      <c r="AH45" s="126">
        <v>72.566371681415902</v>
      </c>
      <c r="AI45" s="133">
        <v>69.523809523809533</v>
      </c>
      <c r="AJ45" s="133">
        <v>66.666666666666643</v>
      </c>
      <c r="AK45" s="128">
        <v>61.01694915254236</v>
      </c>
      <c r="AL45" s="128">
        <v>71.428571428571445</v>
      </c>
      <c r="AM45" s="128">
        <v>76.190476190476176</v>
      </c>
      <c r="AN45" s="128">
        <v>65.116279069767472</v>
      </c>
      <c r="AO45" s="128">
        <v>75.36231884057969</v>
      </c>
      <c r="AP45" s="128">
        <v>67.692307692307722</v>
      </c>
      <c r="AQ45" s="128">
        <v>72.839506172839478</v>
      </c>
      <c r="AR45" s="128">
        <v>65.333333333333371</v>
      </c>
      <c r="AS45" s="128">
        <v>73.684210526315795</v>
      </c>
      <c r="AT45" s="128">
        <v>63.793103448275829</v>
      </c>
      <c r="AU45" s="128">
        <v>75.806451612903217</v>
      </c>
      <c r="AV45" s="128">
        <v>9.8360655737704921</v>
      </c>
      <c r="AW45" s="128">
        <v>10.526315789473685</v>
      </c>
      <c r="AX45" s="132">
        <v>11.538461538461537</v>
      </c>
      <c r="AY45" s="132">
        <v>14.893617021276592</v>
      </c>
      <c r="AZ45" s="132">
        <v>36.206896551724149</v>
      </c>
      <c r="BA45" s="132">
        <v>12.727272727272728</v>
      </c>
      <c r="BB45" s="128">
        <v>2.4390243902439024</v>
      </c>
      <c r="BC45" s="132">
        <v>15.116279069767442</v>
      </c>
      <c r="BD45" s="132">
        <v>12.857142857142852</v>
      </c>
      <c r="BE45" s="132">
        <v>4.5454545454545459</v>
      </c>
      <c r="BF45" s="132">
        <v>11.250000000000004</v>
      </c>
      <c r="BG45" s="128">
        <v>17.80821917808219</v>
      </c>
      <c r="BH45" s="121">
        <v>16.216216216216221</v>
      </c>
      <c r="BI45" s="121">
        <v>11.111111111111111</v>
      </c>
      <c r="BJ45" s="121">
        <v>11.111111111111116</v>
      </c>
      <c r="BK45" s="121">
        <v>6.5573770491803263</v>
      </c>
      <c r="BL45" s="128">
        <v>5.2631578947368425</v>
      </c>
      <c r="BM45" s="121">
        <v>4.8076923076923084</v>
      </c>
      <c r="BN45" s="114">
        <v>2.1276595744680851</v>
      </c>
      <c r="BO45" s="114">
        <v>13.793103448275856</v>
      </c>
      <c r="BP45" s="114">
        <v>5.4545454545454568</v>
      </c>
      <c r="BQ45" s="128">
        <v>2.4390243902439024</v>
      </c>
      <c r="BR45" s="121">
        <v>6.9767441860465151</v>
      </c>
      <c r="BS45" s="121">
        <v>8.5714285714285712</v>
      </c>
      <c r="BT45" s="121">
        <v>0</v>
      </c>
      <c r="BU45" s="128">
        <v>7.5</v>
      </c>
      <c r="BV45" s="121">
        <v>9.589041095890412</v>
      </c>
      <c r="BW45" s="121">
        <v>8.1081081081081088</v>
      </c>
      <c r="BX45" s="121">
        <v>1.8181818181818179</v>
      </c>
      <c r="BY45" s="128">
        <v>1.587301587301587</v>
      </c>
      <c r="BZ45" s="121">
        <v>58.333333333333321</v>
      </c>
      <c r="CA45" s="121">
        <v>80.530973451327441</v>
      </c>
      <c r="CB45" s="121">
        <v>77.669902912621396</v>
      </c>
      <c r="CC45" s="128">
        <v>71.739130434782624</v>
      </c>
      <c r="CD45" s="121">
        <v>57.627118644067785</v>
      </c>
      <c r="CE45" s="121">
        <v>73.214285714285722</v>
      </c>
      <c r="CF45" s="121">
        <v>71.428571428571416</v>
      </c>
      <c r="CG45" s="128">
        <v>61.445783132530146</v>
      </c>
      <c r="CH45" s="121">
        <v>75.714285714285722</v>
      </c>
      <c r="CI45" s="121">
        <v>76.923076923076934</v>
      </c>
      <c r="CJ45" s="121">
        <v>65.853658536585385</v>
      </c>
      <c r="CK45" s="121">
        <v>77.333333333333357</v>
      </c>
      <c r="CL45" s="121">
        <v>75.675675675675691</v>
      </c>
      <c r="CM45" s="121">
        <v>74.999999999999972</v>
      </c>
      <c r="CN45" s="121">
        <v>58.730158730158742</v>
      </c>
      <c r="CO45" s="121" t="s">
        <v>286</v>
      </c>
      <c r="CP45" s="128" t="s">
        <v>286</v>
      </c>
      <c r="CQ45" s="121" t="s">
        <v>286</v>
      </c>
      <c r="CR45" s="121">
        <v>60.869565217391312</v>
      </c>
      <c r="CS45" s="114">
        <v>31.034482758620683</v>
      </c>
      <c r="CT45" s="114">
        <v>39.285714285714292</v>
      </c>
      <c r="CU45" s="128">
        <v>73.809523809523824</v>
      </c>
      <c r="CV45" s="121">
        <v>32.9268292682927</v>
      </c>
      <c r="CW45" s="121">
        <v>35.714285714285715</v>
      </c>
      <c r="CX45" s="114">
        <v>63.636363636363647</v>
      </c>
      <c r="CY45" s="114">
        <v>32.9268292682927</v>
      </c>
      <c r="CZ45" s="128">
        <v>36</v>
      </c>
      <c r="DA45" s="121">
        <v>54.054054054054056</v>
      </c>
      <c r="DB45" s="121">
        <v>39.28571428571427</v>
      </c>
      <c r="DC45" s="114">
        <v>34.920634920634932</v>
      </c>
      <c r="DD45" s="114">
        <v>60.655737704918046</v>
      </c>
      <c r="DE45" s="128">
        <v>64.601769911504448</v>
      </c>
      <c r="DF45" s="121">
        <v>51.92307692307692</v>
      </c>
      <c r="DG45" s="121">
        <v>64.444444444444443</v>
      </c>
      <c r="DH45" s="114">
        <v>56.896551724137943</v>
      </c>
      <c r="DI45" s="114">
        <v>45.45454545454546</v>
      </c>
      <c r="DJ45" s="128">
        <v>63.414634146341456</v>
      </c>
      <c r="DK45" s="121">
        <v>57.831325301204821</v>
      </c>
      <c r="DL45" s="121">
        <v>52.857142857142861</v>
      </c>
      <c r="DM45" s="121">
        <v>69.841269841269849</v>
      </c>
      <c r="DN45" s="121">
        <v>62.195121951219512</v>
      </c>
      <c r="DO45" s="128">
        <v>50.666666666666679</v>
      </c>
      <c r="DP45" s="121">
        <v>64.86486486486487</v>
      </c>
      <c r="DQ45" s="121">
        <v>58.928571428571423</v>
      </c>
      <c r="DR45" s="121">
        <v>43.548387096774199</v>
      </c>
      <c r="DS45" s="121" t="s">
        <v>286</v>
      </c>
      <c r="DT45" s="128" t="s">
        <v>286</v>
      </c>
      <c r="DU45" s="131" t="s">
        <v>286</v>
      </c>
      <c r="DV45" s="131">
        <v>51.063829787234042</v>
      </c>
      <c r="DW45" s="114">
        <v>31.034482758620697</v>
      </c>
      <c r="DX45" s="131">
        <v>30.909090909090899</v>
      </c>
      <c r="DY45" s="128">
        <v>54.761904761904759</v>
      </c>
      <c r="DZ45" s="128">
        <v>32.142857142857139</v>
      </c>
      <c r="EA45" s="128">
        <v>20.000000000000004</v>
      </c>
      <c r="EB45" s="128">
        <v>58.064516129032256</v>
      </c>
      <c r="EC45" s="128">
        <v>31.707317073170724</v>
      </c>
      <c r="ED45" s="128">
        <v>33.783783783783797</v>
      </c>
      <c r="EE45" s="128">
        <v>38.888888888888872</v>
      </c>
      <c r="EF45" s="128">
        <v>44.642857142857146</v>
      </c>
      <c r="EG45" s="128">
        <v>33.87096774193548</v>
      </c>
      <c r="EH45" s="128" t="s">
        <v>286</v>
      </c>
      <c r="EI45" s="128" t="s">
        <v>286</v>
      </c>
      <c r="EJ45" s="128" t="s">
        <v>286</v>
      </c>
      <c r="EK45" s="128">
        <v>84.444444444444429</v>
      </c>
      <c r="EL45" s="121">
        <v>77.58620689655173</v>
      </c>
      <c r="EM45" s="121">
        <v>90.909090909090935</v>
      </c>
      <c r="EN45" s="121">
        <v>90.476190476190496</v>
      </c>
      <c r="EO45" s="121">
        <v>80.952380952380935</v>
      </c>
      <c r="EP45" s="128">
        <v>87.142857142857167</v>
      </c>
      <c r="EQ45" s="121">
        <v>96.825396825396837</v>
      </c>
      <c r="ER45" s="121">
        <v>91.463414634146361</v>
      </c>
      <c r="ES45" s="121">
        <v>85.333333333333357</v>
      </c>
      <c r="ET45" s="121">
        <v>91.666666666666671</v>
      </c>
      <c r="EU45" s="128">
        <v>85.714285714285708</v>
      </c>
      <c r="EV45" s="121">
        <v>87.096774193548427</v>
      </c>
      <c r="EW45" s="121">
        <v>90.163934426229517</v>
      </c>
      <c r="EX45" s="121">
        <v>73.451327433628322</v>
      </c>
      <c r="EY45" s="121">
        <v>75</v>
      </c>
      <c r="EZ45" s="128">
        <v>82.978723404255319</v>
      </c>
      <c r="FA45" s="121">
        <v>79.310344827586206</v>
      </c>
      <c r="FB45" s="121">
        <v>78.181818181818201</v>
      </c>
      <c r="FC45" s="121">
        <v>85.714285714285722</v>
      </c>
      <c r="FD45" s="121">
        <v>77.108433734939737</v>
      </c>
      <c r="FE45" s="128">
        <v>75.71428571428568</v>
      </c>
      <c r="FF45" s="121">
        <v>93.846153846153854</v>
      </c>
      <c r="FG45" s="121">
        <v>82.716049382716065</v>
      </c>
      <c r="FH45" s="121">
        <v>75.342465753424648</v>
      </c>
      <c r="FI45" s="121">
        <v>83.783783783783775</v>
      </c>
      <c r="FJ45" s="128">
        <v>78.571428571428555</v>
      </c>
      <c r="FK45" s="121">
        <v>84.126984126984084</v>
      </c>
      <c r="FL45" s="121" t="s">
        <v>286</v>
      </c>
      <c r="FM45" s="121">
        <v>21.23893805309735</v>
      </c>
      <c r="FN45" s="121">
        <v>52.941176470588253</v>
      </c>
      <c r="FO45" s="128" t="s">
        <v>286</v>
      </c>
      <c r="FP45" s="121">
        <v>16.363636363636363</v>
      </c>
      <c r="FQ45" s="121">
        <v>57.142857142857146</v>
      </c>
      <c r="FR45" s="121" t="s">
        <v>286</v>
      </c>
      <c r="FS45" s="121">
        <v>13.58024691358025</v>
      </c>
      <c r="FT45" s="128">
        <v>50.746268656716431</v>
      </c>
      <c r="FU45" s="121" t="s">
        <v>286</v>
      </c>
      <c r="FV45" s="121">
        <v>24.050632911392409</v>
      </c>
      <c r="FW45" s="121">
        <v>63.888888888888907</v>
      </c>
      <c r="FX45" s="121" t="s">
        <v>286</v>
      </c>
      <c r="FY45" s="128">
        <v>13.461538461538462</v>
      </c>
      <c r="FZ45" s="121">
        <v>69.354838709677438</v>
      </c>
      <c r="GA45" s="121" t="s">
        <v>286</v>
      </c>
      <c r="GB45" s="121">
        <v>49.999999999999993</v>
      </c>
      <c r="GC45" s="121">
        <v>52.830188679245289</v>
      </c>
      <c r="GD45" s="128" t="s">
        <v>286</v>
      </c>
      <c r="GE45" s="121">
        <v>55.555555555555557</v>
      </c>
      <c r="GF45" s="121">
        <v>58.064516129032256</v>
      </c>
      <c r="GG45" s="121" t="s">
        <v>286</v>
      </c>
      <c r="GH45" s="121">
        <v>27.272727272727273</v>
      </c>
      <c r="GI45" s="128">
        <v>55.882352941176471</v>
      </c>
      <c r="GJ45" s="121" t="s">
        <v>286</v>
      </c>
      <c r="GK45" s="121">
        <v>42.10526315789474</v>
      </c>
      <c r="GL45" s="121">
        <v>50.000000000000014</v>
      </c>
      <c r="GM45" s="130" t="s">
        <v>286</v>
      </c>
      <c r="GN45" s="128">
        <v>42.857142857142854</v>
      </c>
      <c r="GO45" s="121">
        <v>34.883720930232549</v>
      </c>
      <c r="GP45" s="121" t="s">
        <v>286</v>
      </c>
      <c r="GQ45" s="121">
        <v>62.5</v>
      </c>
      <c r="GR45" s="121">
        <v>67.307692307692292</v>
      </c>
      <c r="GS45" s="128" t="s">
        <v>286</v>
      </c>
      <c r="GT45" s="121">
        <v>62.5</v>
      </c>
      <c r="GU45" s="121">
        <v>67.741935483870961</v>
      </c>
      <c r="GV45" s="121" t="s">
        <v>286</v>
      </c>
      <c r="GW45" s="121">
        <v>18.181818181818183</v>
      </c>
      <c r="GX45" s="128">
        <v>61.764705882352935</v>
      </c>
      <c r="GY45" s="128" t="s">
        <v>286</v>
      </c>
      <c r="GZ45" s="128">
        <v>57.894736842105267</v>
      </c>
      <c r="HA45" s="128">
        <v>58.695652173913061</v>
      </c>
      <c r="HB45" s="128" t="s">
        <v>286</v>
      </c>
      <c r="HC45" s="128">
        <v>28.571428571428573</v>
      </c>
      <c r="HD45" s="128">
        <v>53.488372093023266</v>
      </c>
      <c r="HE45" s="128" t="s">
        <v>286</v>
      </c>
      <c r="HF45" s="128">
        <v>34.782608695652179</v>
      </c>
      <c r="HG45" s="128">
        <v>69.811320754717016</v>
      </c>
      <c r="HH45" s="128" t="s">
        <v>286</v>
      </c>
      <c r="HI45" s="128">
        <v>25</v>
      </c>
      <c r="HJ45" s="128">
        <v>54.838709677419352</v>
      </c>
      <c r="HK45" s="128" t="s">
        <v>286</v>
      </c>
      <c r="HL45" s="121">
        <v>30.000000000000004</v>
      </c>
      <c r="HM45" s="121">
        <v>70.588235294117666</v>
      </c>
      <c r="HN45" s="121" t="s">
        <v>286</v>
      </c>
      <c r="HO45" s="121">
        <v>26.315789473684212</v>
      </c>
      <c r="HP45" s="128">
        <v>66.666666666666657</v>
      </c>
      <c r="HQ45" s="121" t="s">
        <v>286</v>
      </c>
      <c r="HR45" s="121">
        <v>0</v>
      </c>
      <c r="HS45" s="121">
        <v>58.13953488372092</v>
      </c>
      <c r="HT45" s="129" t="s">
        <v>286</v>
      </c>
      <c r="HU45" s="128">
        <v>45.833333333333329</v>
      </c>
      <c r="HV45" s="114">
        <v>56.603773584905674</v>
      </c>
      <c r="HW45" s="114" t="s">
        <v>286</v>
      </c>
      <c r="HX45" s="114">
        <v>62.5</v>
      </c>
      <c r="HY45" s="114">
        <v>29.032258064516132</v>
      </c>
      <c r="HZ45" s="114" t="s">
        <v>286</v>
      </c>
      <c r="IA45" s="114">
        <v>50</v>
      </c>
      <c r="IB45" s="114">
        <v>47.058823529411761</v>
      </c>
      <c r="IC45" s="114" t="s">
        <v>286</v>
      </c>
      <c r="ID45" s="114">
        <v>77.777777777777771</v>
      </c>
      <c r="IE45" s="114">
        <v>42.222222222222214</v>
      </c>
      <c r="IF45" s="114" t="s">
        <v>286</v>
      </c>
      <c r="IG45" s="114">
        <v>66.666666666666671</v>
      </c>
      <c r="IH45" s="114">
        <v>48.837209302325597</v>
      </c>
      <c r="II45" s="114" t="s">
        <v>286</v>
      </c>
      <c r="IJ45" s="114">
        <v>56.521739130434781</v>
      </c>
      <c r="IK45" s="114">
        <v>64.15094339622641</v>
      </c>
      <c r="IL45" s="114" t="s">
        <v>286</v>
      </c>
      <c r="IM45" s="114">
        <v>62.5</v>
      </c>
      <c r="IN45" s="114">
        <v>50.000000000000007</v>
      </c>
      <c r="IO45" s="114" t="s">
        <v>286</v>
      </c>
      <c r="IP45" s="114">
        <v>55.555555555555557</v>
      </c>
      <c r="IQ45" s="114">
        <v>73.529411764705884</v>
      </c>
      <c r="IR45" s="114" t="s">
        <v>286</v>
      </c>
      <c r="IS45" s="114">
        <v>68.421052631578945</v>
      </c>
      <c r="IT45" s="114">
        <v>66.666666666666671</v>
      </c>
      <c r="IU45" s="114" t="s">
        <v>286</v>
      </c>
      <c r="IV45" s="114">
        <v>71.428571428571431</v>
      </c>
      <c r="IW45" s="114">
        <v>57.142857142857153</v>
      </c>
      <c r="IX45" s="150" t="s">
        <v>1647</v>
      </c>
      <c r="IY45" s="150" t="s">
        <v>1648</v>
      </c>
      <c r="IZ45" s="150" t="s">
        <v>1647</v>
      </c>
      <c r="JA45" s="150" t="s">
        <v>1646</v>
      </c>
      <c r="JB45" s="150" t="s">
        <v>1645</v>
      </c>
      <c r="JC45" s="114" t="s">
        <v>286</v>
      </c>
      <c r="JD45" s="114" t="s">
        <v>286</v>
      </c>
      <c r="JE45" s="114" t="s">
        <v>286</v>
      </c>
      <c r="JF45" s="114" t="str">
        <f t="shared" ref="JF45:JO54" si="60">"--"</f>
        <v>--</v>
      </c>
      <c r="JG45" s="114" t="str">
        <f t="shared" si="60"/>
        <v>--</v>
      </c>
      <c r="JH45" s="114" t="str">
        <f t="shared" si="60"/>
        <v>--</v>
      </c>
      <c r="JI45" s="114" t="str">
        <f t="shared" si="60"/>
        <v>--</v>
      </c>
      <c r="JJ45" s="114" t="str">
        <f t="shared" si="60"/>
        <v>--</v>
      </c>
      <c r="JK45" s="114" t="str">
        <f t="shared" si="60"/>
        <v>--</v>
      </c>
      <c r="JL45" s="114" t="str">
        <f t="shared" si="60"/>
        <v>--</v>
      </c>
      <c r="JM45" s="114" t="str">
        <f t="shared" si="60"/>
        <v>--</v>
      </c>
      <c r="JN45" s="114" t="str">
        <f t="shared" si="60"/>
        <v>--</v>
      </c>
      <c r="JO45" s="114" t="str">
        <f t="shared" si="60"/>
        <v>--</v>
      </c>
      <c r="JP45" s="114" t="str">
        <f t="shared" ref="JP45:JY54" si="61">"--"</f>
        <v>--</v>
      </c>
      <c r="JQ45" s="114" t="str">
        <f t="shared" si="61"/>
        <v>--</v>
      </c>
      <c r="JR45" s="114" t="str">
        <f t="shared" si="61"/>
        <v>--</v>
      </c>
      <c r="JS45" s="114" t="str">
        <f t="shared" si="61"/>
        <v>--</v>
      </c>
      <c r="JT45" s="114" t="str">
        <f t="shared" si="61"/>
        <v>--</v>
      </c>
      <c r="JU45" s="114" t="str">
        <f t="shared" si="61"/>
        <v>--</v>
      </c>
      <c r="JV45" s="114" t="str">
        <f t="shared" si="61"/>
        <v>--</v>
      </c>
      <c r="JW45" s="114" t="str">
        <f t="shared" si="61"/>
        <v>--</v>
      </c>
      <c r="JX45" s="114" t="str">
        <f t="shared" si="61"/>
        <v>--</v>
      </c>
      <c r="JY45" s="114" t="str">
        <f t="shared" si="61"/>
        <v>--</v>
      </c>
      <c r="JZ45" s="114" t="str">
        <f t="shared" ref="JZ45:KI54" si="62">"--"</f>
        <v>--</v>
      </c>
      <c r="KA45" s="114" t="str">
        <f t="shared" si="62"/>
        <v>--</v>
      </c>
      <c r="KB45" s="114" t="str">
        <f t="shared" si="62"/>
        <v>--</v>
      </c>
      <c r="KC45" s="114" t="str">
        <f t="shared" si="62"/>
        <v>--</v>
      </c>
      <c r="KD45" s="114" t="str">
        <f t="shared" si="62"/>
        <v>--</v>
      </c>
      <c r="KE45" s="114" t="str">
        <f t="shared" si="62"/>
        <v>--</v>
      </c>
      <c r="KF45" s="114" t="str">
        <f t="shared" si="62"/>
        <v>--</v>
      </c>
      <c r="KG45" s="114" t="str">
        <f t="shared" si="62"/>
        <v>--</v>
      </c>
      <c r="KH45" s="114" t="str">
        <f t="shared" si="62"/>
        <v>--</v>
      </c>
      <c r="KI45" s="114" t="str">
        <f t="shared" si="62"/>
        <v>--</v>
      </c>
      <c r="KJ45" s="114" t="str">
        <f t="shared" ref="KJ45:KO54" si="63">"--"</f>
        <v>--</v>
      </c>
      <c r="KK45" s="114" t="str">
        <f t="shared" si="63"/>
        <v>--</v>
      </c>
      <c r="KL45" s="114" t="str">
        <f t="shared" si="63"/>
        <v>--</v>
      </c>
      <c r="KM45" s="114" t="str">
        <f t="shared" si="63"/>
        <v>--</v>
      </c>
      <c r="KN45" s="114" t="str">
        <f t="shared" si="63"/>
        <v>--</v>
      </c>
      <c r="KO45" s="114" t="str">
        <f t="shared" si="63"/>
        <v>--</v>
      </c>
      <c r="KP45" s="150" t="s">
        <v>1647</v>
      </c>
      <c r="KQ45" s="150" t="s">
        <v>1648</v>
      </c>
      <c r="KR45" s="150" t="s">
        <v>1647</v>
      </c>
      <c r="KS45" s="150" t="s">
        <v>1646</v>
      </c>
      <c r="KT45" s="150" t="s">
        <v>1645</v>
      </c>
      <c r="KU45" s="114" t="str">
        <f t="shared" si="48"/>
        <v>--</v>
      </c>
      <c r="KV45" s="114" t="str">
        <f t="shared" si="48"/>
        <v>--</v>
      </c>
      <c r="KW45" s="114" t="str">
        <f t="shared" si="48"/>
        <v>--</v>
      </c>
      <c r="KX45" s="114" t="str">
        <f t="shared" si="48"/>
        <v>--</v>
      </c>
      <c r="KY45" s="114" t="str">
        <f t="shared" si="48"/>
        <v>--</v>
      </c>
      <c r="KZ45" s="114" t="str">
        <f t="shared" ref="KZ45:LD54" si="64">"--"</f>
        <v>--</v>
      </c>
      <c r="LA45" s="114" t="str">
        <f t="shared" si="64"/>
        <v>--</v>
      </c>
      <c r="LB45" s="114" t="str">
        <f t="shared" si="64"/>
        <v>--</v>
      </c>
      <c r="LC45" s="114" t="str">
        <f t="shared" si="64"/>
        <v>--</v>
      </c>
      <c r="LD45" s="114" t="str">
        <f t="shared" si="64"/>
        <v>--</v>
      </c>
      <c r="LE45" s="219">
        <v>77.7777777777778</v>
      </c>
      <c r="LF45" s="219">
        <v>94.871794871794904</v>
      </c>
      <c r="LG45" s="219">
        <v>83.3333333333333</v>
      </c>
      <c r="LH45" s="219">
        <v>85.365853658536594</v>
      </c>
      <c r="LI45" s="219">
        <v>84.210526315789494</v>
      </c>
      <c r="LJ45" s="219">
        <v>84.375</v>
      </c>
      <c r="LK45" s="219">
        <v>61.1111111111111</v>
      </c>
      <c r="LL45" s="219">
        <v>76.923076923077005</v>
      </c>
      <c r="LM45" s="219">
        <v>69.767441860465098</v>
      </c>
      <c r="LN45" s="219">
        <v>82.926829268292707</v>
      </c>
      <c r="LO45" s="219">
        <v>68.421052631578902</v>
      </c>
      <c r="LP45" s="219">
        <v>71.875</v>
      </c>
      <c r="LQ45" s="219">
        <v>61.1111111111111</v>
      </c>
      <c r="LR45" s="219">
        <v>89.473684210526301</v>
      </c>
      <c r="LS45" s="219">
        <v>76.744186046511601</v>
      </c>
      <c r="LT45" s="219">
        <v>65.853658536585399</v>
      </c>
      <c r="LU45" s="219">
        <v>76.315789473684205</v>
      </c>
      <c r="LV45" s="219">
        <v>81.25</v>
      </c>
      <c r="LW45" s="219">
        <v>20.588235294117599</v>
      </c>
      <c r="LX45" s="219">
        <v>50</v>
      </c>
      <c r="LY45" s="219">
        <v>55.8139534883721</v>
      </c>
      <c r="LZ45" s="219">
        <v>41.463414634146297</v>
      </c>
      <c r="MA45" s="219">
        <v>57.894736842105303</v>
      </c>
      <c r="MB45" s="219">
        <v>46.875</v>
      </c>
      <c r="MC45" s="219">
        <v>55.5555555555556</v>
      </c>
      <c r="MD45" s="219">
        <v>87.179487179487197</v>
      </c>
      <c r="ME45" s="219">
        <v>90.697674418604706</v>
      </c>
      <c r="MF45" s="219">
        <v>87.804878048780495</v>
      </c>
      <c r="MG45" s="219">
        <v>86.842105263157904</v>
      </c>
      <c r="MH45" s="219">
        <v>84.375</v>
      </c>
      <c r="MI45" s="219">
        <v>58.3333333333333</v>
      </c>
      <c r="MJ45" s="219">
        <v>82.051282051282101</v>
      </c>
      <c r="MK45" s="219">
        <v>67.441860465116307</v>
      </c>
      <c r="ML45" s="219">
        <v>80.487804878048806</v>
      </c>
      <c r="MM45" s="219">
        <v>78.947368421052602</v>
      </c>
      <c r="MN45" s="219">
        <v>62.5</v>
      </c>
      <c r="MO45" s="128" t="str">
        <f t="shared" si="49"/>
        <v>--</v>
      </c>
      <c r="MP45" s="219">
        <v>10.526315789473699</v>
      </c>
      <c r="MQ45" s="219">
        <v>50</v>
      </c>
      <c r="MR45" s="128" t="str">
        <f t="shared" si="50"/>
        <v>--</v>
      </c>
      <c r="MS45" s="219">
        <v>15.789473684210501</v>
      </c>
      <c r="MT45" s="219">
        <v>42.857142857142897</v>
      </c>
      <c r="MU45" s="128" t="str">
        <f t="shared" si="51"/>
        <v>--</v>
      </c>
      <c r="MV45" s="219">
        <v>25</v>
      </c>
      <c r="MW45" s="219">
        <v>66.6666666666667</v>
      </c>
      <c r="MX45" s="128" t="str">
        <f t="shared" si="52"/>
        <v>--</v>
      </c>
      <c r="MY45" s="219">
        <v>16.6666666666667</v>
      </c>
      <c r="MZ45" s="219">
        <v>58.3333333333333</v>
      </c>
      <c r="NA45" s="128" t="str">
        <f t="shared" si="53"/>
        <v>--</v>
      </c>
      <c r="NB45" s="219">
        <v>75</v>
      </c>
      <c r="NC45" s="219">
        <v>80.952380952380906</v>
      </c>
      <c r="ND45" s="128" t="str">
        <f t="shared" si="54"/>
        <v>--</v>
      </c>
      <c r="NE45" s="219">
        <v>50</v>
      </c>
      <c r="NF45" s="219">
        <v>58.3333333333333</v>
      </c>
      <c r="NG45" s="128" t="str">
        <f t="shared" si="55"/>
        <v>--</v>
      </c>
      <c r="NH45" s="219">
        <v>25</v>
      </c>
      <c r="NI45" s="219">
        <v>57.142857142857203</v>
      </c>
      <c r="NJ45" s="128" t="str">
        <f t="shared" si="56"/>
        <v>--</v>
      </c>
      <c r="NK45" s="219">
        <v>66.6666666666667</v>
      </c>
      <c r="NL45" s="219">
        <v>83.3333333333333</v>
      </c>
      <c r="NM45" s="220">
        <v>90.909090909090907</v>
      </c>
      <c r="NN45" s="220">
        <v>90</v>
      </c>
      <c r="NO45" s="220">
        <v>66.6666666666667</v>
      </c>
      <c r="NP45" s="220">
        <v>76</v>
      </c>
      <c r="NQ45" s="220">
        <v>66.6666666666667</v>
      </c>
      <c r="NR45" s="220">
        <v>76</v>
      </c>
      <c r="NS45" s="220">
        <v>54.545454545454497</v>
      </c>
      <c r="NT45" s="220">
        <v>70</v>
      </c>
      <c r="NU45" s="220">
        <v>87.878787878787904</v>
      </c>
      <c r="NV45" s="220">
        <v>84</v>
      </c>
      <c r="NW45" s="220">
        <v>72.727272727272705</v>
      </c>
      <c r="NX45" s="220">
        <v>80</v>
      </c>
      <c r="NY45" s="128" t="str">
        <f t="shared" ref="NY45:OF54" si="65">"--"</f>
        <v>--</v>
      </c>
      <c r="NZ45" s="128" t="str">
        <f t="shared" si="65"/>
        <v>--</v>
      </c>
      <c r="OA45" s="128" t="str">
        <f t="shared" si="65"/>
        <v>--</v>
      </c>
      <c r="OB45" s="128" t="str">
        <f t="shared" si="65"/>
        <v>--</v>
      </c>
      <c r="OC45" s="128" t="str">
        <f t="shared" si="65"/>
        <v>--</v>
      </c>
      <c r="OD45" s="128" t="str">
        <f t="shared" si="65"/>
        <v>--</v>
      </c>
      <c r="OE45" s="128" t="str">
        <f t="shared" si="65"/>
        <v>--</v>
      </c>
      <c r="OF45" s="128" t="str">
        <f t="shared" si="65"/>
        <v>--</v>
      </c>
      <c r="OG45" s="222">
        <v>39.393939393939398</v>
      </c>
      <c r="OH45" s="222">
        <v>22.2222222222222</v>
      </c>
      <c r="OI45" s="222">
        <v>35.897435897435898</v>
      </c>
      <c r="OJ45" s="222">
        <v>23.255813953488399</v>
      </c>
      <c r="OK45" s="222">
        <v>50</v>
      </c>
      <c r="OL45" s="222">
        <v>51.219512195122</v>
      </c>
      <c r="OM45" s="222">
        <v>42.105263157894697</v>
      </c>
      <c r="ON45" s="222">
        <v>43.75</v>
      </c>
      <c r="OO45" s="114" t="s">
        <v>2478</v>
      </c>
      <c r="OP45" s="114" t="s">
        <v>2479</v>
      </c>
      <c r="OQ45" s="300">
        <v>63.636363636363633</v>
      </c>
      <c r="OR45" s="300">
        <v>54.05405405405407</v>
      </c>
      <c r="OS45" s="300">
        <v>52.631578947368425</v>
      </c>
      <c r="OT45" s="300">
        <v>53.488372093023251</v>
      </c>
      <c r="OU45" s="300">
        <v>78.000000000000014</v>
      </c>
      <c r="OV45" s="300">
        <v>60.975609756097604</v>
      </c>
      <c r="OW45" s="300">
        <v>76.31578947368422</v>
      </c>
      <c r="OX45" s="300">
        <v>71.875</v>
      </c>
      <c r="OZ45" s="380">
        <v>81.25</v>
      </c>
      <c r="PA45" s="381">
        <v>77.499999999999986</v>
      </c>
      <c r="PB45" s="381">
        <v>67.5</v>
      </c>
      <c r="PC45" s="381">
        <v>81.081081081081052</v>
      </c>
      <c r="PD45" s="380">
        <v>60.416666666666657</v>
      </c>
      <c r="PE45" s="381">
        <v>60.000000000000014</v>
      </c>
      <c r="PF45" s="381">
        <v>37.499999999999986</v>
      </c>
      <c r="PG45" s="381">
        <v>51.351351351351362</v>
      </c>
      <c r="PH45" s="380">
        <v>52.083333333333343</v>
      </c>
      <c r="PI45" s="381">
        <v>34.999999999999986</v>
      </c>
      <c r="PJ45" s="381">
        <v>37.500000000000007</v>
      </c>
      <c r="PK45" s="381">
        <v>40.540540540540555</v>
      </c>
      <c r="PL45" s="380">
        <v>87.234042553191472</v>
      </c>
      <c r="PM45" s="381">
        <v>80.000000000000014</v>
      </c>
      <c r="PN45" s="381">
        <v>80</v>
      </c>
      <c r="PO45" s="381">
        <v>80.555555555555543</v>
      </c>
      <c r="PP45" s="380">
        <v>77.083333333333314</v>
      </c>
      <c r="PQ45" s="381">
        <v>79.999999999999972</v>
      </c>
      <c r="PR45" s="381">
        <v>72.5</v>
      </c>
      <c r="PS45" s="381">
        <v>64.864864864864842</v>
      </c>
      <c r="PT45" s="378" t="str">
        <f t="shared" si="57"/>
        <v>--</v>
      </c>
      <c r="PU45" s="378" t="str">
        <f t="shared" si="57"/>
        <v>--</v>
      </c>
      <c r="PV45" s="381">
        <v>17.948717948717942</v>
      </c>
      <c r="PW45" s="381">
        <v>32.432432432432428</v>
      </c>
      <c r="PX45" s="378" t="str">
        <f t="shared" si="15"/>
        <v>--</v>
      </c>
      <c r="PY45" s="378" t="str">
        <f t="shared" si="15"/>
        <v>--</v>
      </c>
      <c r="PZ45" s="381">
        <v>42.857142857142861</v>
      </c>
      <c r="QA45" s="381">
        <v>72.727272727272734</v>
      </c>
      <c r="QB45" s="378" t="str">
        <f t="shared" si="16"/>
        <v>--</v>
      </c>
      <c r="QC45" s="378" t="str">
        <f t="shared" si="16"/>
        <v>--</v>
      </c>
      <c r="QD45" s="381">
        <v>42.857142857142861</v>
      </c>
      <c r="QE45" s="381">
        <v>81.818181818181813</v>
      </c>
      <c r="QF45" s="378" t="str">
        <f t="shared" si="58"/>
        <v>--</v>
      </c>
      <c r="QG45" s="378" t="str">
        <f t="shared" si="58"/>
        <v>--</v>
      </c>
      <c r="QH45" s="381">
        <v>71.428571428571431</v>
      </c>
      <c r="QI45" s="381">
        <v>58.333333333333336</v>
      </c>
      <c r="QJ45" s="161" t="s">
        <v>2633</v>
      </c>
    </row>
    <row r="46" spans="1:452" ht="21" customHeight="1" x14ac:dyDescent="0.25">
      <c r="A46" s="114">
        <v>42</v>
      </c>
      <c r="B46" s="93" t="s">
        <v>42</v>
      </c>
      <c r="C46" s="126">
        <v>44.082840236686387</v>
      </c>
      <c r="D46" s="126">
        <v>30.110497237569064</v>
      </c>
      <c r="E46" s="126">
        <v>36.000000000000014</v>
      </c>
      <c r="F46" s="126">
        <v>44.025157232704451</v>
      </c>
      <c r="G46" s="126">
        <v>37.000000000000028</v>
      </c>
      <c r="H46" s="126">
        <v>28.235294117647051</v>
      </c>
      <c r="I46" s="126">
        <v>41.825095057034225</v>
      </c>
      <c r="J46" s="126">
        <v>41.242937853107343</v>
      </c>
      <c r="K46" s="126">
        <v>45.419847328244238</v>
      </c>
      <c r="L46" s="126">
        <v>52.479338842975181</v>
      </c>
      <c r="M46" s="128">
        <v>47.115384615384613</v>
      </c>
      <c r="N46" s="128">
        <v>39.350180505415139</v>
      </c>
      <c r="O46" s="128">
        <v>62.85714285714284</v>
      </c>
      <c r="P46" s="128">
        <v>56.716417910447788</v>
      </c>
      <c r="Q46" s="128">
        <v>65.137614678899126</v>
      </c>
      <c r="R46" s="128">
        <v>89.614243323442153</v>
      </c>
      <c r="S46" s="128">
        <v>79.674796747967534</v>
      </c>
      <c r="T46" s="128">
        <v>84.818481848184817</v>
      </c>
      <c r="U46" s="128">
        <v>87.974683544303858</v>
      </c>
      <c r="V46" s="128">
        <v>74.522292993630558</v>
      </c>
      <c r="W46" s="128">
        <v>83.650190114068465</v>
      </c>
      <c r="X46" s="128">
        <v>89.393939393939377</v>
      </c>
      <c r="Y46" s="128">
        <v>78.21229050279328</v>
      </c>
      <c r="Z46" s="128">
        <v>84.210526315789465</v>
      </c>
      <c r="AA46" s="128">
        <v>85.355648535564896</v>
      </c>
      <c r="AB46" s="132">
        <v>79.43037974683547</v>
      </c>
      <c r="AC46" s="132">
        <v>79.094076655052291</v>
      </c>
      <c r="AD46" s="132">
        <v>87.551867219916915</v>
      </c>
      <c r="AE46" s="132">
        <v>83.823529411764738</v>
      </c>
      <c r="AF46" s="128">
        <v>81.651376146788991</v>
      </c>
      <c r="AG46" s="126">
        <v>71.301775147928964</v>
      </c>
      <c r="AH46" s="126">
        <v>63.956639566395665</v>
      </c>
      <c r="AI46" s="133">
        <v>67.326732673267344</v>
      </c>
      <c r="AJ46" s="133">
        <v>72.611464968152902</v>
      </c>
      <c r="AK46" s="128">
        <v>56.190476190476218</v>
      </c>
      <c r="AL46" s="128">
        <v>69.056603773584953</v>
      </c>
      <c r="AM46" s="128">
        <v>72.2433460076046</v>
      </c>
      <c r="AN46" s="128">
        <v>63.055555555555578</v>
      </c>
      <c r="AO46" s="128">
        <v>68.539325842696641</v>
      </c>
      <c r="AP46" s="128">
        <v>72.500000000000057</v>
      </c>
      <c r="AQ46" s="128">
        <v>63.20754716981132</v>
      </c>
      <c r="AR46" s="128">
        <v>69.930069930069891</v>
      </c>
      <c r="AS46" s="128">
        <v>75.819672131147513</v>
      </c>
      <c r="AT46" s="128">
        <v>69.927536231884076</v>
      </c>
      <c r="AU46" s="128">
        <v>70.454545454545482</v>
      </c>
      <c r="AV46" s="128">
        <v>13.173652694610784</v>
      </c>
      <c r="AW46" s="128">
        <v>16.57608695652171</v>
      </c>
      <c r="AX46" s="132">
        <v>11.627906976744189</v>
      </c>
      <c r="AY46" s="132">
        <v>14.649681528662427</v>
      </c>
      <c r="AZ46" s="132">
        <v>16.233766233766232</v>
      </c>
      <c r="BA46" s="132">
        <v>17.735849056603787</v>
      </c>
      <c r="BB46" s="128">
        <v>14.72868217054263</v>
      </c>
      <c r="BC46" s="132">
        <v>11.403508771929829</v>
      </c>
      <c r="BD46" s="132">
        <v>12.213740458015264</v>
      </c>
      <c r="BE46" s="132">
        <v>10.548523206751065</v>
      </c>
      <c r="BF46" s="132">
        <v>12.621359223300969</v>
      </c>
      <c r="BG46" s="128">
        <v>12.142857142857153</v>
      </c>
      <c r="BH46" s="121">
        <v>7.4380165289256226</v>
      </c>
      <c r="BI46" s="121">
        <v>9.0909090909090917</v>
      </c>
      <c r="BJ46" s="121">
        <v>11.320754716981135</v>
      </c>
      <c r="BK46" s="121">
        <v>8.982035928143711</v>
      </c>
      <c r="BL46" s="128">
        <v>10.054347826086957</v>
      </c>
      <c r="BM46" s="121">
        <v>5.3156146179401986</v>
      </c>
      <c r="BN46" s="114">
        <v>10.191082802547765</v>
      </c>
      <c r="BO46" s="114">
        <v>10.389610389610386</v>
      </c>
      <c r="BP46" s="114">
        <v>9.056603773584909</v>
      </c>
      <c r="BQ46" s="128">
        <v>14.960629921259837</v>
      </c>
      <c r="BR46" s="121">
        <v>9.9706744868035173</v>
      </c>
      <c r="BS46" s="121">
        <v>7.633587786259544</v>
      </c>
      <c r="BT46" s="121">
        <v>7.234042553191486</v>
      </c>
      <c r="BU46" s="128">
        <v>8.4142394822006441</v>
      </c>
      <c r="BV46" s="121">
        <v>7.1174377224199308</v>
      </c>
      <c r="BW46" s="121">
        <v>6.6390041493775946</v>
      </c>
      <c r="BX46" s="121">
        <v>5.2830188679245289</v>
      </c>
      <c r="BY46" s="128">
        <v>7.9812206572769933</v>
      </c>
      <c r="BZ46" s="121">
        <v>72.861356932153427</v>
      </c>
      <c r="CA46" s="121">
        <v>72.282608695652144</v>
      </c>
      <c r="CB46" s="121">
        <v>78.737541528239234</v>
      </c>
      <c r="CC46" s="128">
        <v>71.337579617834351</v>
      </c>
      <c r="CD46" s="121">
        <v>66.6666666666667</v>
      </c>
      <c r="CE46" s="121">
        <v>71.42857142857153</v>
      </c>
      <c r="CF46" s="121">
        <v>70.498084291187723</v>
      </c>
      <c r="CG46" s="128">
        <v>72.206303724928347</v>
      </c>
      <c r="CH46" s="121">
        <v>77.777777777777786</v>
      </c>
      <c r="CI46" s="121">
        <v>72.199170124481441</v>
      </c>
      <c r="CJ46" s="121">
        <v>74.358974358974393</v>
      </c>
      <c r="CK46" s="121">
        <v>73.519163763066217</v>
      </c>
      <c r="CL46" s="121">
        <v>78.455284552845555</v>
      </c>
      <c r="CM46" s="121">
        <v>75.373134328358219</v>
      </c>
      <c r="CN46" s="121">
        <v>72.018348623853242</v>
      </c>
      <c r="CO46" s="121" t="s">
        <v>286</v>
      </c>
      <c r="CP46" s="128" t="s">
        <v>286</v>
      </c>
      <c r="CQ46" s="121" t="s">
        <v>286</v>
      </c>
      <c r="CR46" s="121">
        <v>59.87261146496818</v>
      </c>
      <c r="CS46" s="114">
        <v>34.294871794871781</v>
      </c>
      <c r="CT46" s="114">
        <v>36.742424242424256</v>
      </c>
      <c r="CU46" s="128">
        <v>68.199233716475064</v>
      </c>
      <c r="CV46" s="121">
        <v>38.218390804597682</v>
      </c>
      <c r="CW46" s="121">
        <v>47.509578544061277</v>
      </c>
      <c r="CX46" s="114">
        <v>66.386554621848717</v>
      </c>
      <c r="CY46" s="114">
        <v>37.096774193548448</v>
      </c>
      <c r="CZ46" s="128">
        <v>40.069686411149782</v>
      </c>
      <c r="DA46" s="121">
        <v>66.260162601626035</v>
      </c>
      <c r="DB46" s="121">
        <v>48.496240601503764</v>
      </c>
      <c r="DC46" s="114">
        <v>44.495412844036679</v>
      </c>
      <c r="DD46" s="114">
        <v>62.462462462462447</v>
      </c>
      <c r="DE46" s="128">
        <v>56.232686980609444</v>
      </c>
      <c r="DF46" s="121">
        <v>52.525252525252526</v>
      </c>
      <c r="DG46" s="121">
        <v>62.25806451612906</v>
      </c>
      <c r="DH46" s="114">
        <v>45.483870967741936</v>
      </c>
      <c r="DI46" s="114">
        <v>45.627376425855516</v>
      </c>
      <c r="DJ46" s="128">
        <v>59.230769230769234</v>
      </c>
      <c r="DK46" s="121">
        <v>47.076023391812882</v>
      </c>
      <c r="DL46" s="121">
        <v>45.384615384615373</v>
      </c>
      <c r="DM46" s="121">
        <v>63.362068965517246</v>
      </c>
      <c r="DN46" s="121">
        <v>58.631921824104225</v>
      </c>
      <c r="DO46" s="128">
        <v>50.5226480836237</v>
      </c>
      <c r="DP46" s="121">
        <v>66.527196652719709</v>
      </c>
      <c r="DQ46" s="121">
        <v>62.030075187969906</v>
      </c>
      <c r="DR46" s="121">
        <v>55.140186915887845</v>
      </c>
      <c r="DS46" s="121" t="s">
        <v>286</v>
      </c>
      <c r="DT46" s="128" t="s">
        <v>286</v>
      </c>
      <c r="DU46" s="131" t="s">
        <v>286</v>
      </c>
      <c r="DV46" s="131">
        <v>46.623794212218641</v>
      </c>
      <c r="DW46" s="114">
        <v>28.387096774193541</v>
      </c>
      <c r="DX46" s="131">
        <v>26.79245283018868</v>
      </c>
      <c r="DY46" s="128">
        <v>53.875968992248055</v>
      </c>
      <c r="DZ46" s="128">
        <v>30.144927536231886</v>
      </c>
      <c r="EA46" s="128">
        <v>29.11877394636015</v>
      </c>
      <c r="EB46" s="128">
        <v>50.638297872340466</v>
      </c>
      <c r="EC46" s="128">
        <v>39.805825242718441</v>
      </c>
      <c r="ED46" s="128">
        <v>34.146341463414636</v>
      </c>
      <c r="EE46" s="128">
        <v>59.670781893004111</v>
      </c>
      <c r="EF46" s="128">
        <v>48.679245283018886</v>
      </c>
      <c r="EG46" s="128">
        <v>43.720930232558132</v>
      </c>
      <c r="EH46" s="128" t="s">
        <v>286</v>
      </c>
      <c r="EI46" s="128" t="s">
        <v>286</v>
      </c>
      <c r="EJ46" s="128" t="s">
        <v>286</v>
      </c>
      <c r="EK46" s="128">
        <v>90.445859872611464</v>
      </c>
      <c r="EL46" s="121">
        <v>75.404530744336526</v>
      </c>
      <c r="EM46" s="121">
        <v>76.717557251908431</v>
      </c>
      <c r="EN46" s="121">
        <v>92.748091603053439</v>
      </c>
      <c r="EO46" s="121">
        <v>81.034482758620669</v>
      </c>
      <c r="EP46" s="128">
        <v>83.657587548638105</v>
      </c>
      <c r="EQ46" s="121">
        <v>93.644067796610216</v>
      </c>
      <c r="ER46" s="121">
        <v>82.692307692307693</v>
      </c>
      <c r="ES46" s="121">
        <v>78.397212543554048</v>
      </c>
      <c r="ET46" s="121">
        <v>93.852459016393468</v>
      </c>
      <c r="EU46" s="128">
        <v>86.466165413533886</v>
      </c>
      <c r="EV46" s="121">
        <v>83.027522935779828</v>
      </c>
      <c r="EW46" s="121">
        <v>87.05882352941174</v>
      </c>
      <c r="EX46" s="121">
        <v>71.117166212534002</v>
      </c>
      <c r="EY46" s="121">
        <v>76.411960132890329</v>
      </c>
      <c r="EZ46" s="128">
        <v>88.817891373801871</v>
      </c>
      <c r="FA46" s="121">
        <v>63.987138263665564</v>
      </c>
      <c r="FB46" s="121">
        <v>71.590909090909122</v>
      </c>
      <c r="FC46" s="121">
        <v>91.984732824427539</v>
      </c>
      <c r="FD46" s="121">
        <v>75.574712643678239</v>
      </c>
      <c r="FE46" s="128">
        <v>77.519379844961236</v>
      </c>
      <c r="FF46" s="121">
        <v>89.316239316239376</v>
      </c>
      <c r="FG46" s="121">
        <v>77.096774193548285</v>
      </c>
      <c r="FH46" s="121">
        <v>76.573426573426644</v>
      </c>
      <c r="FI46" s="121">
        <v>91.286307053941897</v>
      </c>
      <c r="FJ46" s="128">
        <v>79.007633587786273</v>
      </c>
      <c r="FK46" s="121">
        <v>76.146788990825669</v>
      </c>
      <c r="FL46" s="121" t="s">
        <v>286</v>
      </c>
      <c r="FM46" s="121">
        <v>21.022727272727266</v>
      </c>
      <c r="FN46" s="121">
        <v>47.651006711409416</v>
      </c>
      <c r="FO46" s="128" t="s">
        <v>286</v>
      </c>
      <c r="FP46" s="121">
        <v>22.333333333333332</v>
      </c>
      <c r="FQ46" s="121">
        <v>56.078431372549041</v>
      </c>
      <c r="FR46" s="121" t="s">
        <v>286</v>
      </c>
      <c r="FS46" s="121">
        <v>17.532467532467514</v>
      </c>
      <c r="FT46" s="128">
        <v>47.410358565737056</v>
      </c>
      <c r="FU46" s="121" t="s">
        <v>286</v>
      </c>
      <c r="FV46" s="121">
        <v>13.999999999999998</v>
      </c>
      <c r="FW46" s="121">
        <v>49.814126394052046</v>
      </c>
      <c r="FX46" s="121" t="s">
        <v>286</v>
      </c>
      <c r="FY46" s="128">
        <v>13.080168776371311</v>
      </c>
      <c r="FZ46" s="121">
        <v>39.108910891089103</v>
      </c>
      <c r="GA46" s="121" t="s">
        <v>286</v>
      </c>
      <c r="GB46" s="121">
        <v>40.277777777777786</v>
      </c>
      <c r="GC46" s="121">
        <v>49.645390070921984</v>
      </c>
      <c r="GD46" s="128" t="s">
        <v>286</v>
      </c>
      <c r="GE46" s="121">
        <v>38.461538461538453</v>
      </c>
      <c r="GF46" s="121">
        <v>48.936170212765951</v>
      </c>
      <c r="GG46" s="121" t="s">
        <v>286</v>
      </c>
      <c r="GH46" s="121">
        <v>37.037037037037038</v>
      </c>
      <c r="GI46" s="128">
        <v>57.142857142857153</v>
      </c>
      <c r="GJ46" s="121" t="s">
        <v>286</v>
      </c>
      <c r="GK46" s="121">
        <v>40.476190476190474</v>
      </c>
      <c r="GL46" s="121">
        <v>45.522388059701484</v>
      </c>
      <c r="GM46" s="130" t="s">
        <v>286</v>
      </c>
      <c r="GN46" s="128">
        <v>31.034482758620694</v>
      </c>
      <c r="GO46" s="121">
        <v>51.898734177215182</v>
      </c>
      <c r="GP46" s="121" t="s">
        <v>286</v>
      </c>
      <c r="GQ46" s="121">
        <v>44.285714285714285</v>
      </c>
      <c r="GR46" s="121">
        <v>68.571428571428612</v>
      </c>
      <c r="GS46" s="128" t="s">
        <v>286</v>
      </c>
      <c r="GT46" s="121">
        <v>31.343283582089544</v>
      </c>
      <c r="GU46" s="121">
        <v>57.342657342657347</v>
      </c>
      <c r="GV46" s="121" t="s">
        <v>286</v>
      </c>
      <c r="GW46" s="121">
        <v>44.44444444444445</v>
      </c>
      <c r="GX46" s="128">
        <v>67.22689075630251</v>
      </c>
      <c r="GY46" s="128" t="s">
        <v>286</v>
      </c>
      <c r="GZ46" s="128">
        <v>47.61904761904762</v>
      </c>
      <c r="HA46" s="128">
        <v>62.878787878787911</v>
      </c>
      <c r="HB46" s="128" t="s">
        <v>286</v>
      </c>
      <c r="HC46" s="128">
        <v>37.931034482758619</v>
      </c>
      <c r="HD46" s="128">
        <v>68.354430379746859</v>
      </c>
      <c r="HE46" s="128" t="s">
        <v>286</v>
      </c>
      <c r="HF46" s="128">
        <v>41.428571428571416</v>
      </c>
      <c r="HG46" s="128">
        <v>61.428571428571423</v>
      </c>
      <c r="HH46" s="128" t="s">
        <v>286</v>
      </c>
      <c r="HI46" s="128">
        <v>30.158730158730148</v>
      </c>
      <c r="HJ46" s="128">
        <v>49.999999999999993</v>
      </c>
      <c r="HK46" s="128" t="s">
        <v>286</v>
      </c>
      <c r="HL46" s="121">
        <v>37.254901960784309</v>
      </c>
      <c r="HM46" s="121">
        <v>61.946902654867252</v>
      </c>
      <c r="HN46" s="121" t="s">
        <v>286</v>
      </c>
      <c r="HO46" s="121">
        <v>39.024390243902438</v>
      </c>
      <c r="HP46" s="128">
        <v>47.286821705426348</v>
      </c>
      <c r="HQ46" s="121" t="s">
        <v>286</v>
      </c>
      <c r="HR46" s="121">
        <v>25.925925925925927</v>
      </c>
      <c r="HS46" s="121">
        <v>55.263157894736857</v>
      </c>
      <c r="HT46" s="129" t="s">
        <v>286</v>
      </c>
      <c r="HU46" s="128">
        <v>49.275362318840592</v>
      </c>
      <c r="HV46" s="114">
        <v>41.134751773049658</v>
      </c>
      <c r="HW46" s="114" t="s">
        <v>286</v>
      </c>
      <c r="HX46" s="114">
        <v>49.206349206349216</v>
      </c>
      <c r="HY46" s="114">
        <v>45.71428571428573</v>
      </c>
      <c r="HZ46" s="114" t="s">
        <v>286</v>
      </c>
      <c r="IA46" s="114">
        <v>57.692307692307693</v>
      </c>
      <c r="IB46" s="114">
        <v>52.212389380530965</v>
      </c>
      <c r="IC46" s="114" t="s">
        <v>286</v>
      </c>
      <c r="ID46" s="114">
        <v>70.731707317073173</v>
      </c>
      <c r="IE46" s="114">
        <v>39.06249999999995</v>
      </c>
      <c r="IF46" s="114" t="s">
        <v>286</v>
      </c>
      <c r="IG46" s="114">
        <v>62.068965517241374</v>
      </c>
      <c r="IH46" s="114">
        <v>47.435897435897445</v>
      </c>
      <c r="II46" s="114" t="s">
        <v>286</v>
      </c>
      <c r="IJ46" s="114">
        <v>58.208955223880601</v>
      </c>
      <c r="IK46" s="114">
        <v>56.428571428571416</v>
      </c>
      <c r="IL46" s="114" t="s">
        <v>286</v>
      </c>
      <c r="IM46" s="114">
        <v>62.295081967213122</v>
      </c>
      <c r="IN46" s="114">
        <v>57.746478873239447</v>
      </c>
      <c r="IO46" s="114" t="s">
        <v>286</v>
      </c>
      <c r="IP46" s="114">
        <v>62.745098039215698</v>
      </c>
      <c r="IQ46" s="114">
        <v>59.829059829059844</v>
      </c>
      <c r="IR46" s="114" t="s">
        <v>286</v>
      </c>
      <c r="IS46" s="114">
        <v>78.048780487804876</v>
      </c>
      <c r="IT46" s="114">
        <v>58.015267175572546</v>
      </c>
      <c r="IU46" s="114" t="s">
        <v>286</v>
      </c>
      <c r="IV46" s="114">
        <v>82.75862068965516</v>
      </c>
      <c r="IW46" s="114">
        <v>64.102564102564088</v>
      </c>
      <c r="IX46" s="150" t="s">
        <v>1644</v>
      </c>
      <c r="IY46" s="150" t="s">
        <v>1643</v>
      </c>
      <c r="IZ46" s="150" t="s">
        <v>1642</v>
      </c>
      <c r="JA46" s="150" t="s">
        <v>1641</v>
      </c>
      <c r="JB46" s="150" t="s">
        <v>1640</v>
      </c>
      <c r="JC46" s="114" t="s">
        <v>286</v>
      </c>
      <c r="JD46" s="114" t="s">
        <v>286</v>
      </c>
      <c r="JE46" s="114" t="s">
        <v>286</v>
      </c>
      <c r="JF46" s="114" t="str">
        <f t="shared" si="60"/>
        <v>--</v>
      </c>
      <c r="JG46" s="114" t="str">
        <f t="shared" si="60"/>
        <v>--</v>
      </c>
      <c r="JH46" s="114" t="str">
        <f t="shared" si="60"/>
        <v>--</v>
      </c>
      <c r="JI46" s="114" t="str">
        <f t="shared" si="60"/>
        <v>--</v>
      </c>
      <c r="JJ46" s="114" t="str">
        <f t="shared" si="60"/>
        <v>--</v>
      </c>
      <c r="JK46" s="114" t="str">
        <f t="shared" si="60"/>
        <v>--</v>
      </c>
      <c r="JL46" s="114" t="str">
        <f t="shared" si="60"/>
        <v>--</v>
      </c>
      <c r="JM46" s="114" t="str">
        <f t="shared" si="60"/>
        <v>--</v>
      </c>
      <c r="JN46" s="114" t="str">
        <f t="shared" si="60"/>
        <v>--</v>
      </c>
      <c r="JO46" s="114" t="str">
        <f t="shared" si="60"/>
        <v>--</v>
      </c>
      <c r="JP46" s="114" t="str">
        <f t="shared" si="61"/>
        <v>--</v>
      </c>
      <c r="JQ46" s="114" t="str">
        <f t="shared" si="61"/>
        <v>--</v>
      </c>
      <c r="JR46" s="114" t="str">
        <f t="shared" si="61"/>
        <v>--</v>
      </c>
      <c r="JS46" s="114" t="str">
        <f t="shared" si="61"/>
        <v>--</v>
      </c>
      <c r="JT46" s="114" t="str">
        <f t="shared" si="61"/>
        <v>--</v>
      </c>
      <c r="JU46" s="114" t="str">
        <f t="shared" si="61"/>
        <v>--</v>
      </c>
      <c r="JV46" s="114" t="str">
        <f t="shared" si="61"/>
        <v>--</v>
      </c>
      <c r="JW46" s="114" t="str">
        <f t="shared" si="61"/>
        <v>--</v>
      </c>
      <c r="JX46" s="114" t="str">
        <f t="shared" si="61"/>
        <v>--</v>
      </c>
      <c r="JY46" s="114" t="str">
        <f t="shared" si="61"/>
        <v>--</v>
      </c>
      <c r="JZ46" s="114" t="str">
        <f t="shared" si="62"/>
        <v>--</v>
      </c>
      <c r="KA46" s="114" t="str">
        <f t="shared" si="62"/>
        <v>--</v>
      </c>
      <c r="KB46" s="114" t="str">
        <f t="shared" si="62"/>
        <v>--</v>
      </c>
      <c r="KC46" s="114" t="str">
        <f t="shared" si="62"/>
        <v>--</v>
      </c>
      <c r="KD46" s="114" t="str">
        <f t="shared" si="62"/>
        <v>--</v>
      </c>
      <c r="KE46" s="114" t="str">
        <f t="shared" si="62"/>
        <v>--</v>
      </c>
      <c r="KF46" s="114" t="str">
        <f t="shared" si="62"/>
        <v>--</v>
      </c>
      <c r="KG46" s="114" t="str">
        <f t="shared" si="62"/>
        <v>--</v>
      </c>
      <c r="KH46" s="114" t="str">
        <f t="shared" si="62"/>
        <v>--</v>
      </c>
      <c r="KI46" s="114" t="str">
        <f t="shared" si="62"/>
        <v>--</v>
      </c>
      <c r="KJ46" s="114" t="str">
        <f t="shared" si="63"/>
        <v>--</v>
      </c>
      <c r="KK46" s="114" t="str">
        <f t="shared" si="63"/>
        <v>--</v>
      </c>
      <c r="KL46" s="114" t="str">
        <f t="shared" si="63"/>
        <v>--</v>
      </c>
      <c r="KM46" s="114" t="str">
        <f t="shared" si="63"/>
        <v>--</v>
      </c>
      <c r="KN46" s="114" t="str">
        <f t="shared" si="63"/>
        <v>--</v>
      </c>
      <c r="KO46" s="114" t="str">
        <f t="shared" si="63"/>
        <v>--</v>
      </c>
      <c r="KP46" s="150" t="s">
        <v>1644</v>
      </c>
      <c r="KQ46" s="150" t="s">
        <v>1643</v>
      </c>
      <c r="KR46" s="150" t="s">
        <v>1642</v>
      </c>
      <c r="KS46" s="150" t="s">
        <v>1641</v>
      </c>
      <c r="KT46" s="150" t="s">
        <v>1640</v>
      </c>
      <c r="KU46" s="114" t="str">
        <f t="shared" si="48"/>
        <v>--</v>
      </c>
      <c r="KV46" s="114" t="str">
        <f t="shared" si="48"/>
        <v>--</v>
      </c>
      <c r="KW46" s="114" t="str">
        <f t="shared" si="48"/>
        <v>--</v>
      </c>
      <c r="KX46" s="114" t="str">
        <f t="shared" si="48"/>
        <v>--</v>
      </c>
      <c r="KY46" s="114" t="str">
        <f t="shared" si="48"/>
        <v>--</v>
      </c>
      <c r="KZ46" s="114" t="str">
        <f t="shared" si="64"/>
        <v>--</v>
      </c>
      <c r="LA46" s="114" t="str">
        <f t="shared" si="64"/>
        <v>--</v>
      </c>
      <c r="LB46" s="114" t="str">
        <f t="shared" si="64"/>
        <v>--</v>
      </c>
      <c r="LC46" s="114" t="str">
        <f t="shared" si="64"/>
        <v>--</v>
      </c>
      <c r="LD46" s="114" t="str">
        <f t="shared" si="64"/>
        <v>--</v>
      </c>
      <c r="LE46" s="219">
        <v>76.687116564417295</v>
      </c>
      <c r="LF46" s="219">
        <v>80.497925311203304</v>
      </c>
      <c r="LG46" s="219">
        <v>84.422110552763897</v>
      </c>
      <c r="LH46" s="219">
        <v>87.050359712230204</v>
      </c>
      <c r="LI46" s="219">
        <v>84.175084175084095</v>
      </c>
      <c r="LJ46" s="219">
        <v>82.017543859649095</v>
      </c>
      <c r="LK46" s="219">
        <v>66.257668711656507</v>
      </c>
      <c r="LL46" s="219">
        <v>69.294605809128598</v>
      </c>
      <c r="LM46" s="219">
        <v>73.869346733668394</v>
      </c>
      <c r="LN46" s="219">
        <v>68.817204301075293</v>
      </c>
      <c r="LO46" s="219">
        <v>72.727272727272705</v>
      </c>
      <c r="LP46" s="219">
        <v>71.491228070175396</v>
      </c>
      <c r="LQ46" s="219">
        <v>71.604938271604894</v>
      </c>
      <c r="LR46" s="219">
        <v>75.4166666666666</v>
      </c>
      <c r="LS46" s="219">
        <v>76.165803108808305</v>
      </c>
      <c r="LT46" s="219">
        <v>77.898550724637701</v>
      </c>
      <c r="LU46" s="219">
        <v>75.517241379310406</v>
      </c>
      <c r="LV46" s="219">
        <v>75.621890547263604</v>
      </c>
      <c r="LW46" s="219">
        <v>49.0683229813664</v>
      </c>
      <c r="LX46" s="219">
        <v>49.1666666666667</v>
      </c>
      <c r="LY46" s="219">
        <v>46.632124352331601</v>
      </c>
      <c r="LZ46" s="219">
        <v>54.347826086956502</v>
      </c>
      <c r="MA46" s="219">
        <v>53.448275862069003</v>
      </c>
      <c r="MB46" s="219">
        <v>48.258706467661703</v>
      </c>
      <c r="MC46" s="219">
        <v>82.716049382715994</v>
      </c>
      <c r="MD46" s="219">
        <v>84.1666666666667</v>
      </c>
      <c r="ME46" s="219">
        <v>82.2916666666667</v>
      </c>
      <c r="MF46" s="219">
        <v>84.057971014492693</v>
      </c>
      <c r="MG46" s="219">
        <v>82.9861111111111</v>
      </c>
      <c r="MH46" s="219">
        <v>80.597014925373202</v>
      </c>
      <c r="MI46" s="219">
        <v>74.074074074074005</v>
      </c>
      <c r="MJ46" s="219">
        <v>73.3333333333333</v>
      </c>
      <c r="MK46" s="219">
        <v>70.466321243523296</v>
      </c>
      <c r="ML46" s="219">
        <v>77.536231884057997</v>
      </c>
      <c r="MM46" s="219">
        <v>71.724137931034505</v>
      </c>
      <c r="MN46" s="219">
        <v>74.129353233830898</v>
      </c>
      <c r="MO46" s="128" t="str">
        <f t="shared" si="49"/>
        <v>--</v>
      </c>
      <c r="MP46" s="219">
        <v>16.9491525423729</v>
      </c>
      <c r="MQ46" s="219">
        <v>21.925133689839601</v>
      </c>
      <c r="MR46" s="128" t="str">
        <f t="shared" si="50"/>
        <v>--</v>
      </c>
      <c r="MS46" s="219">
        <v>8.1784386617100395</v>
      </c>
      <c r="MT46" s="219">
        <v>27.5675675675676</v>
      </c>
      <c r="MU46" s="128" t="str">
        <f t="shared" si="51"/>
        <v>--</v>
      </c>
      <c r="MV46" s="219">
        <v>42.5</v>
      </c>
      <c r="MW46" s="219">
        <v>60</v>
      </c>
      <c r="MX46" s="128" t="str">
        <f t="shared" si="52"/>
        <v>--</v>
      </c>
      <c r="MY46" s="219">
        <v>23.8095238095238</v>
      </c>
      <c r="MZ46" s="219">
        <v>44</v>
      </c>
      <c r="NA46" s="128" t="str">
        <f t="shared" si="53"/>
        <v>--</v>
      </c>
      <c r="NB46" s="219">
        <v>52.5</v>
      </c>
      <c r="NC46" s="219">
        <v>65</v>
      </c>
      <c r="ND46" s="128" t="str">
        <f t="shared" si="54"/>
        <v>--</v>
      </c>
      <c r="NE46" s="219">
        <v>47.619047619047599</v>
      </c>
      <c r="NF46" s="219">
        <v>52</v>
      </c>
      <c r="NG46" s="128" t="str">
        <f t="shared" si="55"/>
        <v>--</v>
      </c>
      <c r="NH46" s="219">
        <v>64.102564102564102</v>
      </c>
      <c r="NI46" s="219">
        <v>65</v>
      </c>
      <c r="NJ46" s="128" t="str">
        <f t="shared" si="56"/>
        <v>--</v>
      </c>
      <c r="NK46" s="219">
        <v>61.904761904761898</v>
      </c>
      <c r="NL46" s="219">
        <v>58</v>
      </c>
      <c r="NM46" s="220">
        <v>91.724137931034505</v>
      </c>
      <c r="NN46" s="220">
        <v>91.986062717770096</v>
      </c>
      <c r="NO46" s="220">
        <v>70.8333333333333</v>
      </c>
      <c r="NP46" s="220">
        <v>74.385964912280699</v>
      </c>
      <c r="NQ46" s="220">
        <v>79.020979020978999</v>
      </c>
      <c r="NR46" s="220">
        <v>78.423236514522898</v>
      </c>
      <c r="NS46" s="220">
        <v>70.422535211267601</v>
      </c>
      <c r="NT46" s="220">
        <v>76.470588235294102</v>
      </c>
      <c r="NU46" s="220">
        <v>90.209790209790199</v>
      </c>
      <c r="NV46" s="220">
        <v>89.075630252100794</v>
      </c>
      <c r="NW46" s="220">
        <v>89.436619718309899</v>
      </c>
      <c r="NX46" s="220">
        <v>85</v>
      </c>
      <c r="NY46" s="128" t="str">
        <f t="shared" si="65"/>
        <v>--</v>
      </c>
      <c r="NZ46" s="128" t="str">
        <f t="shared" si="65"/>
        <v>--</v>
      </c>
      <c r="OA46" s="128" t="str">
        <f t="shared" si="65"/>
        <v>--</v>
      </c>
      <c r="OB46" s="128" t="str">
        <f t="shared" si="65"/>
        <v>--</v>
      </c>
      <c r="OC46" s="128" t="str">
        <f t="shared" si="65"/>
        <v>--</v>
      </c>
      <c r="OD46" s="128" t="str">
        <f t="shared" si="65"/>
        <v>--</v>
      </c>
      <c r="OE46" s="128" t="str">
        <f t="shared" si="65"/>
        <v>--</v>
      </c>
      <c r="OF46" s="128" t="str">
        <f t="shared" si="65"/>
        <v>--</v>
      </c>
      <c r="OG46" s="222">
        <v>53.521126760563398</v>
      </c>
      <c r="OH46" s="222">
        <v>44.4444444444444</v>
      </c>
      <c r="OI46" s="222">
        <v>42.5</v>
      </c>
      <c r="OJ46" s="222">
        <v>41.450777202072601</v>
      </c>
      <c r="OK46" s="222">
        <v>59.243697478991599</v>
      </c>
      <c r="OL46" s="222">
        <v>47.445255474452601</v>
      </c>
      <c r="OM46" s="222">
        <v>53.7931034482759</v>
      </c>
      <c r="ON46" s="222">
        <v>46</v>
      </c>
      <c r="OO46" s="114" t="s">
        <v>2480</v>
      </c>
      <c r="OP46" s="114" t="s">
        <v>1640</v>
      </c>
      <c r="OQ46" s="300">
        <v>78.873239436619698</v>
      </c>
      <c r="OR46" s="300">
        <v>58.024691358024718</v>
      </c>
      <c r="OS46" s="300">
        <v>59.745762711864415</v>
      </c>
      <c r="OT46" s="300">
        <v>72.307692307692278</v>
      </c>
      <c r="OU46" s="300">
        <v>74.089068825910928</v>
      </c>
      <c r="OV46" s="300">
        <v>60.869565217391269</v>
      </c>
      <c r="OW46" s="300">
        <v>59.931506849315099</v>
      </c>
      <c r="OX46" s="300">
        <v>71.428571428571431</v>
      </c>
      <c r="OZ46" s="380">
        <v>76.171874999999986</v>
      </c>
      <c r="PA46" s="381">
        <v>76.555023923444992</v>
      </c>
      <c r="PB46" s="381">
        <v>78.723404255319167</v>
      </c>
      <c r="PC46" s="381">
        <v>73.991031390134481</v>
      </c>
      <c r="PD46" s="380">
        <v>74.509803921568604</v>
      </c>
      <c r="PE46" s="381">
        <v>58.252427184466022</v>
      </c>
      <c r="PF46" s="381">
        <v>54.468085106383008</v>
      </c>
      <c r="PG46" s="381">
        <v>55.605381165919276</v>
      </c>
      <c r="PH46" s="380">
        <v>56.224899598393613</v>
      </c>
      <c r="PI46" s="381">
        <v>50.724637681159415</v>
      </c>
      <c r="PJ46" s="381">
        <v>52.136752136752136</v>
      </c>
      <c r="PK46" s="381">
        <v>47.085201793721978</v>
      </c>
      <c r="PL46" s="380">
        <v>86.614173228346516</v>
      </c>
      <c r="PM46" s="381">
        <v>83.732057416267935</v>
      </c>
      <c r="PN46" s="381">
        <v>81.702127659574529</v>
      </c>
      <c r="PO46" s="381">
        <v>79.372197309417089</v>
      </c>
      <c r="PP46" s="380">
        <v>81.322957198443646</v>
      </c>
      <c r="PQ46" s="381">
        <v>76.666666666666657</v>
      </c>
      <c r="PR46" s="381">
        <v>71.489361702127653</v>
      </c>
      <c r="PS46" s="381">
        <v>70.403587443946179</v>
      </c>
      <c r="PT46" s="378" t="str">
        <f t="shared" si="57"/>
        <v>--</v>
      </c>
      <c r="PU46" s="378" t="str">
        <f t="shared" si="57"/>
        <v>--</v>
      </c>
      <c r="PV46" s="381">
        <v>7.4257425742574306</v>
      </c>
      <c r="PW46" s="381">
        <v>30.37383177570095</v>
      </c>
      <c r="PX46" s="378" t="str">
        <f t="shared" si="15"/>
        <v>--</v>
      </c>
      <c r="PY46" s="378" t="str">
        <f t="shared" si="15"/>
        <v>--</v>
      </c>
      <c r="PZ46" s="381">
        <v>83.333333333333329</v>
      </c>
      <c r="QA46" s="381">
        <v>71.875000000000014</v>
      </c>
      <c r="QB46" s="378" t="str">
        <f t="shared" si="16"/>
        <v>--</v>
      </c>
      <c r="QC46" s="378" t="str">
        <f t="shared" si="16"/>
        <v>--</v>
      </c>
      <c r="QD46" s="381">
        <v>84.615384615384613</v>
      </c>
      <c r="QE46" s="381">
        <v>76.19047619047619</v>
      </c>
      <c r="QF46" s="378" t="str">
        <f t="shared" si="58"/>
        <v>--</v>
      </c>
      <c r="QG46" s="378" t="str">
        <f t="shared" si="58"/>
        <v>--</v>
      </c>
      <c r="QH46" s="381">
        <v>75</v>
      </c>
      <c r="QI46" s="381">
        <v>65.07936507936509</v>
      </c>
      <c r="QJ46" s="161" t="s">
        <v>2634</v>
      </c>
    </row>
    <row r="47" spans="1:452" x14ac:dyDescent="0.25">
      <c r="A47" s="114">
        <v>43</v>
      </c>
      <c r="B47" s="93" t="s">
        <v>43</v>
      </c>
      <c r="C47" s="126">
        <v>39.479392624728867</v>
      </c>
      <c r="D47" s="126">
        <v>28.381374722838171</v>
      </c>
      <c r="E47" s="126">
        <v>29.073482428115021</v>
      </c>
      <c r="F47" s="126">
        <v>42.651296829971137</v>
      </c>
      <c r="G47" s="126">
        <v>34.782608695652193</v>
      </c>
      <c r="H47" s="126">
        <v>36.111111111111143</v>
      </c>
      <c r="I47" s="126">
        <v>58.873239436619677</v>
      </c>
      <c r="J47" s="126">
        <v>46.844660194174729</v>
      </c>
      <c r="K47" s="126">
        <v>49.31506849315069</v>
      </c>
      <c r="L47" s="126">
        <v>64.545454545454547</v>
      </c>
      <c r="M47" s="128">
        <v>58.920187793427253</v>
      </c>
      <c r="N47" s="128">
        <v>62.934362934362952</v>
      </c>
      <c r="O47" s="128">
        <v>68.421052631578945</v>
      </c>
      <c r="P47" s="128">
        <v>54.771784232365171</v>
      </c>
      <c r="Q47" s="128">
        <v>64.321608040201028</v>
      </c>
      <c r="R47" s="128">
        <v>87.885462555066098</v>
      </c>
      <c r="S47" s="128">
        <v>82.039911308204083</v>
      </c>
      <c r="T47" s="128">
        <v>79.245283018867951</v>
      </c>
      <c r="U47" s="128">
        <v>86.627906976744285</v>
      </c>
      <c r="V47" s="128">
        <v>79.64824120603015</v>
      </c>
      <c r="W47" s="128">
        <v>82.824427480916043</v>
      </c>
      <c r="X47" s="128">
        <v>91.142857142857167</v>
      </c>
      <c r="Y47" s="128">
        <v>80.722891566265133</v>
      </c>
      <c r="Z47" s="128">
        <v>87.155963302752284</v>
      </c>
      <c r="AA47" s="128">
        <v>86.280487804878035</v>
      </c>
      <c r="AB47" s="132">
        <v>79.020979020979041</v>
      </c>
      <c r="AC47" s="132">
        <v>77.173913043478265</v>
      </c>
      <c r="AD47" s="132">
        <v>85.853658536585357</v>
      </c>
      <c r="AE47" s="132">
        <v>76.37130801687762</v>
      </c>
      <c r="AF47" s="128">
        <v>83.084577114427873</v>
      </c>
      <c r="AG47" s="126">
        <v>66.890380313199017</v>
      </c>
      <c r="AH47" s="126">
        <v>64.52328159645225</v>
      </c>
      <c r="AI47" s="133">
        <v>61.949685534591211</v>
      </c>
      <c r="AJ47" s="133">
        <v>64.035087719298232</v>
      </c>
      <c r="AK47" s="128">
        <v>58.395989974937329</v>
      </c>
      <c r="AL47" s="128">
        <v>67.049808429118741</v>
      </c>
      <c r="AM47" s="128">
        <v>70.893371757924939</v>
      </c>
      <c r="AN47" s="128">
        <v>64.819277108433738</v>
      </c>
      <c r="AO47" s="128">
        <v>67.584097859327144</v>
      </c>
      <c r="AP47" s="128">
        <v>69.090909090909093</v>
      </c>
      <c r="AQ47" s="128">
        <v>65.588914549653524</v>
      </c>
      <c r="AR47" s="128">
        <v>63.701067615658367</v>
      </c>
      <c r="AS47" s="128">
        <v>67.31707317073176</v>
      </c>
      <c r="AT47" s="128">
        <v>64.315352697095406</v>
      </c>
      <c r="AU47" s="128">
        <v>70.792079207920779</v>
      </c>
      <c r="AV47" s="128">
        <v>14.285714285714285</v>
      </c>
      <c r="AW47" s="128">
        <v>13.716814159292033</v>
      </c>
      <c r="AX47" s="132">
        <v>15.654952076677308</v>
      </c>
      <c r="AY47" s="132">
        <v>14.836795252225519</v>
      </c>
      <c r="AZ47" s="132">
        <v>15.104166666666679</v>
      </c>
      <c r="BA47" s="132">
        <v>16.279069767441868</v>
      </c>
      <c r="BB47" s="128">
        <v>13.294797687861283</v>
      </c>
      <c r="BC47" s="132">
        <v>20.833333333333336</v>
      </c>
      <c r="BD47" s="132">
        <v>16.2162162162162</v>
      </c>
      <c r="BE47" s="132">
        <v>15.076923076923059</v>
      </c>
      <c r="BF47" s="132">
        <v>17.948717948717967</v>
      </c>
      <c r="BG47" s="128">
        <v>15.849056603773587</v>
      </c>
      <c r="BH47" s="121">
        <v>11.055276381909559</v>
      </c>
      <c r="BI47" s="121">
        <v>17.573221757322184</v>
      </c>
      <c r="BJ47" s="121">
        <v>17.587939698492459</v>
      </c>
      <c r="BK47" s="121">
        <v>13.392857142857139</v>
      </c>
      <c r="BL47" s="128">
        <v>7.9646017699115044</v>
      </c>
      <c r="BM47" s="121">
        <v>6.38977635782748</v>
      </c>
      <c r="BN47" s="114">
        <v>9.7922848664688402</v>
      </c>
      <c r="BO47" s="114">
        <v>7.8125000000000009</v>
      </c>
      <c r="BP47" s="114">
        <v>11.240310077519371</v>
      </c>
      <c r="BQ47" s="128">
        <v>10.755813953488371</v>
      </c>
      <c r="BR47" s="121">
        <v>11.029411764705884</v>
      </c>
      <c r="BS47" s="121">
        <v>10.101010101010102</v>
      </c>
      <c r="BT47" s="121">
        <v>10.461538461538458</v>
      </c>
      <c r="BU47" s="128">
        <v>12.354312354312361</v>
      </c>
      <c r="BV47" s="121">
        <v>8.7786259541984695</v>
      </c>
      <c r="BW47" s="121">
        <v>8.5427135678391988</v>
      </c>
      <c r="BX47" s="121">
        <v>8.7866108786610901</v>
      </c>
      <c r="BY47" s="128">
        <v>11.557788944723626</v>
      </c>
      <c r="BZ47" s="121">
        <v>67.472527472527489</v>
      </c>
      <c r="CA47" s="121">
        <v>71.588366890380357</v>
      </c>
      <c r="CB47" s="121">
        <v>75.320512820512803</v>
      </c>
      <c r="CC47" s="128">
        <v>64.553314121037474</v>
      </c>
      <c r="CD47" s="121">
        <v>70.304568527918775</v>
      </c>
      <c r="CE47" s="121">
        <v>70.930232558139522</v>
      </c>
      <c r="CF47" s="121">
        <v>72.571428571428498</v>
      </c>
      <c r="CG47" s="128">
        <v>74.572127139364369</v>
      </c>
      <c r="CH47" s="121">
        <v>68.013468013468071</v>
      </c>
      <c r="CI47" s="121">
        <v>71.472392638036808</v>
      </c>
      <c r="CJ47" s="121">
        <v>74.07407407407419</v>
      </c>
      <c r="CK47" s="121">
        <v>68.796992481203006</v>
      </c>
      <c r="CL47" s="121">
        <v>78.365384615384627</v>
      </c>
      <c r="CM47" s="121">
        <v>73.443983402489707</v>
      </c>
      <c r="CN47" s="121">
        <v>79.500000000000099</v>
      </c>
      <c r="CO47" s="121" t="s">
        <v>286</v>
      </c>
      <c r="CP47" s="128" t="s">
        <v>286</v>
      </c>
      <c r="CQ47" s="121" t="s">
        <v>286</v>
      </c>
      <c r="CR47" s="121">
        <v>53.043478260869584</v>
      </c>
      <c r="CS47" s="114">
        <v>32.741116751269011</v>
      </c>
      <c r="CT47" s="114">
        <v>27.237354085603108</v>
      </c>
      <c r="CU47" s="128">
        <v>67.052023121387322</v>
      </c>
      <c r="CV47" s="121">
        <v>35.626535626535656</v>
      </c>
      <c r="CW47" s="121">
        <v>34.121621621621642</v>
      </c>
      <c r="CX47" s="114">
        <v>63.580246913580254</v>
      </c>
      <c r="CY47" s="114">
        <v>43.387470997679785</v>
      </c>
      <c r="CZ47" s="128">
        <v>42.264150943396245</v>
      </c>
      <c r="DA47" s="121">
        <v>70.588235294117652</v>
      </c>
      <c r="DB47" s="121">
        <v>51.037344398340259</v>
      </c>
      <c r="DC47" s="114">
        <v>53.499999999999986</v>
      </c>
      <c r="DD47" s="114">
        <v>61.5730337078652</v>
      </c>
      <c r="DE47" s="128">
        <v>51.351351351351326</v>
      </c>
      <c r="DF47" s="121">
        <v>42.580645161290334</v>
      </c>
      <c r="DG47" s="121">
        <v>59.523809523809511</v>
      </c>
      <c r="DH47" s="114">
        <v>52.040816326530646</v>
      </c>
      <c r="DI47" s="114">
        <v>42.35294117647058</v>
      </c>
      <c r="DJ47" s="128">
        <v>64.285714285714249</v>
      </c>
      <c r="DK47" s="121">
        <v>55.472636815920382</v>
      </c>
      <c r="DL47" s="121">
        <v>47.098976109215002</v>
      </c>
      <c r="DM47" s="121">
        <v>64.012738853503166</v>
      </c>
      <c r="DN47" s="121">
        <v>60.421545667447283</v>
      </c>
      <c r="DO47" s="128">
        <v>49.624060150375939</v>
      </c>
      <c r="DP47" s="121">
        <v>62.371134020618527</v>
      </c>
      <c r="DQ47" s="121">
        <v>61.764705882352956</v>
      </c>
      <c r="DR47" s="121">
        <v>57.78894472361808</v>
      </c>
      <c r="DS47" s="121" t="s">
        <v>286</v>
      </c>
      <c r="DT47" s="128" t="s">
        <v>286</v>
      </c>
      <c r="DU47" s="131" t="s">
        <v>286</v>
      </c>
      <c r="DV47" s="131">
        <v>42.352941176470594</v>
      </c>
      <c r="DW47" s="114">
        <v>26.972010178117046</v>
      </c>
      <c r="DX47" s="131">
        <v>24.218750000000007</v>
      </c>
      <c r="DY47" s="128">
        <v>53.197674418604606</v>
      </c>
      <c r="DZ47" s="128">
        <v>29.702970297029676</v>
      </c>
      <c r="EA47" s="128">
        <v>27.054794520547947</v>
      </c>
      <c r="EB47" s="128">
        <v>53.797468354430364</v>
      </c>
      <c r="EC47" s="128">
        <v>39.344262295081982</v>
      </c>
      <c r="ED47" s="128">
        <v>42.045454545454533</v>
      </c>
      <c r="EE47" s="128">
        <v>56.122448979591823</v>
      </c>
      <c r="EF47" s="128">
        <v>43.220338983050851</v>
      </c>
      <c r="EG47" s="128">
        <v>35.175879396984925</v>
      </c>
      <c r="EH47" s="128" t="s">
        <v>286</v>
      </c>
      <c r="EI47" s="128" t="s">
        <v>286</v>
      </c>
      <c r="EJ47" s="128" t="s">
        <v>286</v>
      </c>
      <c r="EK47" s="128">
        <v>87.719298245614041</v>
      </c>
      <c r="EL47" s="121">
        <v>78.061224489795876</v>
      </c>
      <c r="EM47" s="121">
        <v>76.653696498054458</v>
      </c>
      <c r="EN47" s="121">
        <v>91.545189504373141</v>
      </c>
      <c r="EO47" s="121">
        <v>80.987654320987716</v>
      </c>
      <c r="EP47" s="128">
        <v>81.756756756756801</v>
      </c>
      <c r="EQ47" s="121">
        <v>90.092879256965958</v>
      </c>
      <c r="ER47" s="121">
        <v>87.066974595842908</v>
      </c>
      <c r="ES47" s="121">
        <v>78.571428571428541</v>
      </c>
      <c r="ET47" s="121">
        <v>92.753623188405768</v>
      </c>
      <c r="EU47" s="128">
        <v>85.833333333333343</v>
      </c>
      <c r="EV47" s="121">
        <v>88.442211055276402</v>
      </c>
      <c r="EW47" s="121">
        <v>83.58862144420128</v>
      </c>
      <c r="EX47" s="121">
        <v>72.888888888888886</v>
      </c>
      <c r="EY47" s="121">
        <v>67.731629392971257</v>
      </c>
      <c r="EZ47" s="128">
        <v>88.629737609329425</v>
      </c>
      <c r="FA47" s="121">
        <v>67.602040816326536</v>
      </c>
      <c r="FB47" s="121">
        <v>72.762645914396941</v>
      </c>
      <c r="FC47" s="121">
        <v>91.618497109826663</v>
      </c>
      <c r="FD47" s="121">
        <v>75.675675675675663</v>
      </c>
      <c r="FE47" s="128">
        <v>72.972972972972983</v>
      </c>
      <c r="FF47" s="121">
        <v>83.64779874213832</v>
      </c>
      <c r="FG47" s="121">
        <v>79.020979020979041</v>
      </c>
      <c r="FH47" s="121">
        <v>64.750957854406124</v>
      </c>
      <c r="FI47" s="121">
        <v>94.4444444444445</v>
      </c>
      <c r="FJ47" s="128">
        <v>76.793248945147681</v>
      </c>
      <c r="FK47" s="121">
        <v>80</v>
      </c>
      <c r="FL47" s="121" t="s">
        <v>286</v>
      </c>
      <c r="FM47" s="121">
        <v>23.933649289099538</v>
      </c>
      <c r="FN47" s="121">
        <v>52.442996742670999</v>
      </c>
      <c r="FO47" s="128" t="s">
        <v>286</v>
      </c>
      <c r="FP47" s="121">
        <v>19.999999999999993</v>
      </c>
      <c r="FQ47" s="121">
        <v>52.631578947368453</v>
      </c>
      <c r="FR47" s="121" t="s">
        <v>286</v>
      </c>
      <c r="FS47" s="121">
        <v>20.519480519480506</v>
      </c>
      <c r="FT47" s="128">
        <v>52.739726027397275</v>
      </c>
      <c r="FU47" s="121" t="s">
        <v>286</v>
      </c>
      <c r="FV47" s="121">
        <v>18.627450980392151</v>
      </c>
      <c r="FW47" s="121">
        <v>51.724137931034456</v>
      </c>
      <c r="FX47" s="121" t="s">
        <v>286</v>
      </c>
      <c r="FY47" s="128">
        <v>18.834080717488789</v>
      </c>
      <c r="FZ47" s="121">
        <v>52.577319587628864</v>
      </c>
      <c r="GA47" s="121" t="s">
        <v>286</v>
      </c>
      <c r="GB47" s="121">
        <v>43.43434343434344</v>
      </c>
      <c r="GC47" s="121">
        <v>54.658385093167695</v>
      </c>
      <c r="GD47" s="128" t="s">
        <v>286</v>
      </c>
      <c r="GE47" s="121">
        <v>36.619718309859167</v>
      </c>
      <c r="GF47" s="121">
        <v>55.833333333333336</v>
      </c>
      <c r="GG47" s="121" t="s">
        <v>286</v>
      </c>
      <c r="GH47" s="121">
        <v>47.435897435897431</v>
      </c>
      <c r="GI47" s="128">
        <v>54.248366013071895</v>
      </c>
      <c r="GJ47" s="121" t="s">
        <v>286</v>
      </c>
      <c r="GK47" s="121">
        <v>49.315068493150683</v>
      </c>
      <c r="GL47" s="121">
        <v>48.854961832061093</v>
      </c>
      <c r="GM47" s="130" t="s">
        <v>286</v>
      </c>
      <c r="GN47" s="128">
        <v>31.707317073170739</v>
      </c>
      <c r="GO47" s="121">
        <v>41.176470588235304</v>
      </c>
      <c r="GP47" s="121" t="s">
        <v>286</v>
      </c>
      <c r="GQ47" s="121">
        <v>37.11340206185568</v>
      </c>
      <c r="GR47" s="121">
        <v>65.217391304347842</v>
      </c>
      <c r="GS47" s="128" t="s">
        <v>286</v>
      </c>
      <c r="GT47" s="121">
        <v>39.436619718309849</v>
      </c>
      <c r="GU47" s="121">
        <v>71.666666666666714</v>
      </c>
      <c r="GV47" s="121" t="s">
        <v>286</v>
      </c>
      <c r="GW47" s="121">
        <v>53.84615384615384</v>
      </c>
      <c r="GX47" s="128">
        <v>64.935064935064943</v>
      </c>
      <c r="GY47" s="128" t="s">
        <v>286</v>
      </c>
      <c r="GZ47" s="128">
        <v>52.054794520547937</v>
      </c>
      <c r="HA47" s="128">
        <v>52.631578947368432</v>
      </c>
      <c r="HB47" s="128" t="s">
        <v>286</v>
      </c>
      <c r="HC47" s="128">
        <v>47.619047619047613</v>
      </c>
      <c r="HD47" s="128">
        <v>59.803921568627452</v>
      </c>
      <c r="HE47" s="128" t="s">
        <v>286</v>
      </c>
      <c r="HF47" s="128">
        <v>35.869565217391312</v>
      </c>
      <c r="HG47" s="128">
        <v>63.749999999999979</v>
      </c>
      <c r="HH47" s="128" t="s">
        <v>286</v>
      </c>
      <c r="HI47" s="128">
        <v>29.687499999999986</v>
      </c>
      <c r="HJ47" s="128">
        <v>56.363636363636367</v>
      </c>
      <c r="HK47" s="128" t="s">
        <v>286</v>
      </c>
      <c r="HL47" s="121">
        <v>38.157894736842103</v>
      </c>
      <c r="HM47" s="121">
        <v>59.210526315789451</v>
      </c>
      <c r="HN47" s="121" t="s">
        <v>286</v>
      </c>
      <c r="HO47" s="121">
        <v>54.929577464788721</v>
      </c>
      <c r="HP47" s="128">
        <v>56.488549618320612</v>
      </c>
      <c r="HQ47" s="121" t="s">
        <v>286</v>
      </c>
      <c r="HR47" s="121">
        <v>47.5</v>
      </c>
      <c r="HS47" s="121">
        <v>66.326530612244909</v>
      </c>
      <c r="HT47" s="129" t="s">
        <v>286</v>
      </c>
      <c r="HU47" s="128">
        <v>49.462365591397848</v>
      </c>
      <c r="HV47" s="114">
        <v>36.250000000000028</v>
      </c>
      <c r="HW47" s="114" t="s">
        <v>286</v>
      </c>
      <c r="HX47" s="114">
        <v>53.84615384615384</v>
      </c>
      <c r="HY47" s="114">
        <v>42.477876106194685</v>
      </c>
      <c r="HZ47" s="114" t="s">
        <v>286</v>
      </c>
      <c r="IA47" s="114">
        <v>51.315789473684212</v>
      </c>
      <c r="IB47" s="114">
        <v>34.415584415584412</v>
      </c>
      <c r="IC47" s="114" t="s">
        <v>286</v>
      </c>
      <c r="ID47" s="114">
        <v>60.273972602739732</v>
      </c>
      <c r="IE47" s="114">
        <v>55.725190839694626</v>
      </c>
      <c r="IF47" s="114" t="s">
        <v>286</v>
      </c>
      <c r="IG47" s="114">
        <v>57.142857142857132</v>
      </c>
      <c r="IH47" s="114">
        <v>43.999999999999993</v>
      </c>
      <c r="II47" s="114" t="s">
        <v>286</v>
      </c>
      <c r="IJ47" s="114">
        <v>54.838709677419352</v>
      </c>
      <c r="IK47" s="114">
        <v>47.204968944099363</v>
      </c>
      <c r="IL47" s="114" t="s">
        <v>286</v>
      </c>
      <c r="IM47" s="114">
        <v>66.153846153846175</v>
      </c>
      <c r="IN47" s="114">
        <v>54.700854700854713</v>
      </c>
      <c r="IO47" s="114" t="s">
        <v>286</v>
      </c>
      <c r="IP47" s="114">
        <v>64.935064935064943</v>
      </c>
      <c r="IQ47" s="114">
        <v>56.209150326797378</v>
      </c>
      <c r="IR47" s="114" t="s">
        <v>286</v>
      </c>
      <c r="IS47" s="114">
        <v>68.493150684931535</v>
      </c>
      <c r="IT47" s="114">
        <v>71.755725190839684</v>
      </c>
      <c r="IU47" s="114" t="s">
        <v>286</v>
      </c>
      <c r="IV47" s="114">
        <v>70.731707317073187</v>
      </c>
      <c r="IW47" s="114">
        <v>58.000000000000014</v>
      </c>
      <c r="IX47" s="150" t="s">
        <v>1639</v>
      </c>
      <c r="IY47" s="150" t="s">
        <v>1638</v>
      </c>
      <c r="IZ47" s="150" t="s">
        <v>1637</v>
      </c>
      <c r="JA47" s="150" t="s">
        <v>1636</v>
      </c>
      <c r="JB47" s="150" t="s">
        <v>1635</v>
      </c>
      <c r="JC47" s="114" t="s">
        <v>286</v>
      </c>
      <c r="JD47" s="114" t="s">
        <v>286</v>
      </c>
      <c r="JE47" s="114" t="s">
        <v>286</v>
      </c>
      <c r="JF47" s="114" t="str">
        <f t="shared" si="60"/>
        <v>--</v>
      </c>
      <c r="JG47" s="114" t="str">
        <f t="shared" si="60"/>
        <v>--</v>
      </c>
      <c r="JH47" s="114" t="str">
        <f t="shared" si="60"/>
        <v>--</v>
      </c>
      <c r="JI47" s="114" t="str">
        <f t="shared" si="60"/>
        <v>--</v>
      </c>
      <c r="JJ47" s="114" t="str">
        <f t="shared" si="60"/>
        <v>--</v>
      </c>
      <c r="JK47" s="114" t="str">
        <f t="shared" si="60"/>
        <v>--</v>
      </c>
      <c r="JL47" s="114" t="str">
        <f t="shared" si="60"/>
        <v>--</v>
      </c>
      <c r="JM47" s="114" t="str">
        <f t="shared" si="60"/>
        <v>--</v>
      </c>
      <c r="JN47" s="114" t="str">
        <f t="shared" si="60"/>
        <v>--</v>
      </c>
      <c r="JO47" s="114" t="str">
        <f t="shared" si="60"/>
        <v>--</v>
      </c>
      <c r="JP47" s="114" t="str">
        <f t="shared" si="61"/>
        <v>--</v>
      </c>
      <c r="JQ47" s="114" t="str">
        <f t="shared" si="61"/>
        <v>--</v>
      </c>
      <c r="JR47" s="114" t="str">
        <f t="shared" si="61"/>
        <v>--</v>
      </c>
      <c r="JS47" s="114" t="str">
        <f t="shared" si="61"/>
        <v>--</v>
      </c>
      <c r="JT47" s="114" t="str">
        <f t="shared" si="61"/>
        <v>--</v>
      </c>
      <c r="JU47" s="114" t="str">
        <f t="shared" si="61"/>
        <v>--</v>
      </c>
      <c r="JV47" s="114" t="str">
        <f t="shared" si="61"/>
        <v>--</v>
      </c>
      <c r="JW47" s="114" t="str">
        <f t="shared" si="61"/>
        <v>--</v>
      </c>
      <c r="JX47" s="114" t="str">
        <f t="shared" si="61"/>
        <v>--</v>
      </c>
      <c r="JY47" s="114" t="str">
        <f t="shared" si="61"/>
        <v>--</v>
      </c>
      <c r="JZ47" s="114" t="str">
        <f t="shared" si="62"/>
        <v>--</v>
      </c>
      <c r="KA47" s="114" t="str">
        <f t="shared" si="62"/>
        <v>--</v>
      </c>
      <c r="KB47" s="114" t="str">
        <f t="shared" si="62"/>
        <v>--</v>
      </c>
      <c r="KC47" s="114" t="str">
        <f t="shared" si="62"/>
        <v>--</v>
      </c>
      <c r="KD47" s="114" t="str">
        <f t="shared" si="62"/>
        <v>--</v>
      </c>
      <c r="KE47" s="114" t="str">
        <f t="shared" si="62"/>
        <v>--</v>
      </c>
      <c r="KF47" s="114" t="str">
        <f t="shared" si="62"/>
        <v>--</v>
      </c>
      <c r="KG47" s="114" t="str">
        <f t="shared" si="62"/>
        <v>--</v>
      </c>
      <c r="KH47" s="114" t="str">
        <f t="shared" si="62"/>
        <v>--</v>
      </c>
      <c r="KI47" s="114" t="str">
        <f t="shared" si="62"/>
        <v>--</v>
      </c>
      <c r="KJ47" s="114" t="str">
        <f t="shared" si="63"/>
        <v>--</v>
      </c>
      <c r="KK47" s="114" t="str">
        <f t="shared" si="63"/>
        <v>--</v>
      </c>
      <c r="KL47" s="114" t="str">
        <f t="shared" si="63"/>
        <v>--</v>
      </c>
      <c r="KM47" s="114" t="str">
        <f t="shared" si="63"/>
        <v>--</v>
      </c>
      <c r="KN47" s="114" t="str">
        <f t="shared" si="63"/>
        <v>--</v>
      </c>
      <c r="KO47" s="114" t="str">
        <f t="shared" si="63"/>
        <v>--</v>
      </c>
      <c r="KP47" s="150" t="s">
        <v>1639</v>
      </c>
      <c r="KQ47" s="150" t="s">
        <v>1638</v>
      </c>
      <c r="KR47" s="150" t="s">
        <v>1637</v>
      </c>
      <c r="KS47" s="150" t="s">
        <v>1636</v>
      </c>
      <c r="KT47" s="150" t="s">
        <v>1635</v>
      </c>
      <c r="KU47" s="114" t="str">
        <f t="shared" ref="KU47:KY56" si="66">"--"</f>
        <v>--</v>
      </c>
      <c r="KV47" s="114" t="str">
        <f t="shared" si="66"/>
        <v>--</v>
      </c>
      <c r="KW47" s="114" t="str">
        <f t="shared" si="66"/>
        <v>--</v>
      </c>
      <c r="KX47" s="114" t="str">
        <f t="shared" si="66"/>
        <v>--</v>
      </c>
      <c r="KY47" s="114" t="str">
        <f t="shared" si="66"/>
        <v>--</v>
      </c>
      <c r="KZ47" s="114" t="str">
        <f t="shared" si="64"/>
        <v>--</v>
      </c>
      <c r="LA47" s="114" t="str">
        <f t="shared" si="64"/>
        <v>--</v>
      </c>
      <c r="LB47" s="114" t="str">
        <f t="shared" si="64"/>
        <v>--</v>
      </c>
      <c r="LC47" s="114" t="str">
        <f t="shared" si="64"/>
        <v>--</v>
      </c>
      <c r="LD47" s="114" t="str">
        <f t="shared" si="64"/>
        <v>--</v>
      </c>
      <c r="LE47" s="219">
        <v>83.3333333333333</v>
      </c>
      <c r="LF47" s="219">
        <v>84.615384615384599</v>
      </c>
      <c r="LG47" s="219">
        <v>73.076923076923094</v>
      </c>
      <c r="LH47" s="219">
        <v>90.909090909090907</v>
      </c>
      <c r="LI47" s="219">
        <v>80</v>
      </c>
      <c r="LJ47" s="219">
        <v>89.655172413793096</v>
      </c>
      <c r="LK47" s="219">
        <v>66.6666666666667</v>
      </c>
      <c r="LL47" s="219">
        <v>65.384615384615401</v>
      </c>
      <c r="LM47" s="219">
        <v>69.230769230769198</v>
      </c>
      <c r="LN47" s="219">
        <v>86.363636363636402</v>
      </c>
      <c r="LO47" s="219">
        <v>60</v>
      </c>
      <c r="LP47" s="219">
        <v>68.965517241379303</v>
      </c>
      <c r="LQ47" s="219">
        <v>83.3333333333333</v>
      </c>
      <c r="LR47" s="219">
        <v>68</v>
      </c>
      <c r="LS47" s="219">
        <v>61.538461538461497</v>
      </c>
      <c r="LT47" s="219">
        <v>68.181818181818201</v>
      </c>
      <c r="LU47" s="219">
        <v>83.3333333333333</v>
      </c>
      <c r="LV47" s="219">
        <v>75.862068965517196</v>
      </c>
      <c r="LW47" s="219">
        <v>40</v>
      </c>
      <c r="LX47" s="219">
        <v>36</v>
      </c>
      <c r="LY47" s="219">
        <v>15.384615384615399</v>
      </c>
      <c r="LZ47" s="219">
        <v>61.904761904761898</v>
      </c>
      <c r="MA47" s="219">
        <v>41.6666666666667</v>
      </c>
      <c r="MB47" s="219">
        <v>41.379310344827601</v>
      </c>
      <c r="MC47" s="219">
        <v>90</v>
      </c>
      <c r="MD47" s="219">
        <v>80</v>
      </c>
      <c r="ME47" s="219">
        <v>69.230769230769198</v>
      </c>
      <c r="MF47" s="219">
        <v>95.454545454545496</v>
      </c>
      <c r="MG47" s="219">
        <v>91.6666666666667</v>
      </c>
      <c r="MH47" s="219">
        <v>82.758620689655203</v>
      </c>
      <c r="MI47" s="219">
        <v>83.3333333333333</v>
      </c>
      <c r="MJ47" s="219">
        <v>68</v>
      </c>
      <c r="MK47" s="219">
        <v>73.076923076923094</v>
      </c>
      <c r="ML47" s="219">
        <v>77.272727272727295</v>
      </c>
      <c r="MM47" s="219">
        <v>91.6666666666667</v>
      </c>
      <c r="MN47" s="219">
        <v>79.310344827586206</v>
      </c>
      <c r="MO47" s="128" t="str">
        <f t="shared" si="49"/>
        <v>--</v>
      </c>
      <c r="MP47" s="219">
        <v>31.578947368421101</v>
      </c>
      <c r="MQ47" s="219">
        <v>53.846153846153797</v>
      </c>
      <c r="MR47" s="128" t="str">
        <f t="shared" si="50"/>
        <v>--</v>
      </c>
      <c r="MS47" s="219">
        <v>8.3333333333333304</v>
      </c>
      <c r="MT47" s="219">
        <v>20.689655172413801</v>
      </c>
      <c r="MU47" s="128" t="str">
        <f t="shared" si="51"/>
        <v>--</v>
      </c>
      <c r="MV47" s="219">
        <v>20</v>
      </c>
      <c r="MW47" s="219">
        <v>35.714285714285701</v>
      </c>
      <c r="MX47" s="128" t="str">
        <f t="shared" si="52"/>
        <v>--</v>
      </c>
      <c r="MY47" s="219">
        <v>0</v>
      </c>
      <c r="MZ47" s="219">
        <v>50</v>
      </c>
      <c r="NA47" s="128" t="str">
        <f t="shared" si="53"/>
        <v>--</v>
      </c>
      <c r="NB47" s="219">
        <v>60</v>
      </c>
      <c r="NC47" s="219">
        <v>53.846153846153904</v>
      </c>
      <c r="ND47" s="128" t="str">
        <f t="shared" si="54"/>
        <v>--</v>
      </c>
      <c r="NE47" s="219">
        <v>0</v>
      </c>
      <c r="NF47" s="219">
        <v>50</v>
      </c>
      <c r="NG47" s="128" t="str">
        <f t="shared" si="55"/>
        <v>--</v>
      </c>
      <c r="NH47" s="219">
        <v>100</v>
      </c>
      <c r="NI47" s="219">
        <v>42.857142857142897</v>
      </c>
      <c r="NJ47" s="128" t="str">
        <f t="shared" si="56"/>
        <v>--</v>
      </c>
      <c r="NK47" s="219">
        <v>50</v>
      </c>
      <c r="NL47" s="219">
        <v>66.6666666666667</v>
      </c>
      <c r="NM47" s="220">
        <v>95.238095238095198</v>
      </c>
      <c r="NN47" s="220">
        <v>92</v>
      </c>
      <c r="NO47" s="220">
        <v>85.714285714285694</v>
      </c>
      <c r="NP47" s="220">
        <v>80</v>
      </c>
      <c r="NQ47" s="220">
        <v>89.473684210526301</v>
      </c>
      <c r="NR47" s="220">
        <v>60</v>
      </c>
      <c r="NS47" s="220">
        <v>89.473684210526301</v>
      </c>
      <c r="NT47" s="220">
        <v>56</v>
      </c>
      <c r="NU47" s="220">
        <v>100</v>
      </c>
      <c r="NV47" s="220">
        <v>96</v>
      </c>
      <c r="NW47" s="220">
        <v>94.736842105263193</v>
      </c>
      <c r="NX47" s="220">
        <v>72</v>
      </c>
      <c r="NY47" s="128" t="str">
        <f t="shared" si="65"/>
        <v>--</v>
      </c>
      <c r="NZ47" s="128" t="str">
        <f t="shared" si="65"/>
        <v>--</v>
      </c>
      <c r="OA47" s="128" t="str">
        <f t="shared" si="65"/>
        <v>--</v>
      </c>
      <c r="OB47" s="128" t="str">
        <f t="shared" si="65"/>
        <v>--</v>
      </c>
      <c r="OC47" s="128" t="str">
        <f t="shared" si="65"/>
        <v>--</v>
      </c>
      <c r="OD47" s="128" t="str">
        <f t="shared" si="65"/>
        <v>--</v>
      </c>
      <c r="OE47" s="128" t="str">
        <f t="shared" si="65"/>
        <v>--</v>
      </c>
      <c r="OF47" s="128" t="str">
        <f t="shared" si="65"/>
        <v>--</v>
      </c>
      <c r="OG47" s="222">
        <v>63.157894736842103</v>
      </c>
      <c r="OH47" s="222">
        <v>40</v>
      </c>
      <c r="OI47" s="222">
        <v>40</v>
      </c>
      <c r="OJ47" s="222">
        <v>23.076923076923102</v>
      </c>
      <c r="OK47" s="222">
        <v>40</v>
      </c>
      <c r="OL47" s="222">
        <v>47.619047619047599</v>
      </c>
      <c r="OM47" s="222">
        <v>45.8333333333333</v>
      </c>
      <c r="ON47" s="222">
        <v>37.931034482758598</v>
      </c>
      <c r="OO47" s="158" t="s">
        <v>2481</v>
      </c>
      <c r="OP47" s="114" t="s">
        <v>2481</v>
      </c>
      <c r="OQ47" s="300">
        <v>100</v>
      </c>
      <c r="OR47" s="300">
        <v>46.666666666666664</v>
      </c>
      <c r="OS47" s="300">
        <v>54.166666666666664</v>
      </c>
      <c r="OT47" s="300">
        <v>50</v>
      </c>
      <c r="OU47" s="300">
        <v>68</v>
      </c>
      <c r="OV47" s="300">
        <v>81.818181818181813</v>
      </c>
      <c r="OW47" s="300">
        <v>62.5</v>
      </c>
      <c r="OX47" s="300">
        <v>72.41379310344827</v>
      </c>
      <c r="OZ47" s="380">
        <v>70.588235294117652</v>
      </c>
      <c r="PA47" s="381">
        <v>72.727272727272734</v>
      </c>
      <c r="PB47" s="381">
        <v>50</v>
      </c>
      <c r="PC47" s="381">
        <v>66.666666666666671</v>
      </c>
      <c r="PD47" s="380">
        <v>67.64705882352942</v>
      </c>
      <c r="PE47" s="381">
        <v>42.424242424242422</v>
      </c>
      <c r="PF47" s="381">
        <v>38.888888888888893</v>
      </c>
      <c r="PG47" s="381">
        <v>58.333333333333329</v>
      </c>
      <c r="PH47" s="380">
        <v>55.882352941176471</v>
      </c>
      <c r="PI47" s="381">
        <v>51.515151515151516</v>
      </c>
      <c r="PJ47" s="381">
        <v>16.666666666666668</v>
      </c>
      <c r="PK47" s="381">
        <v>41.666666666666671</v>
      </c>
      <c r="PL47" s="380">
        <v>88.235294117647058</v>
      </c>
      <c r="PM47" s="381">
        <v>81.818181818181813</v>
      </c>
      <c r="PN47" s="381">
        <v>77.777777777777771</v>
      </c>
      <c r="PO47" s="381">
        <v>74.999999999999986</v>
      </c>
      <c r="PP47" s="380">
        <v>85.294117647058812</v>
      </c>
      <c r="PQ47" s="381">
        <v>69.696969696969703</v>
      </c>
      <c r="PR47" s="381">
        <v>61.111111111111114</v>
      </c>
      <c r="PS47" s="381">
        <v>70.833333333333343</v>
      </c>
      <c r="PT47" s="378" t="str">
        <f t="shared" si="57"/>
        <v>--</v>
      </c>
      <c r="PU47" s="378" t="str">
        <f t="shared" si="57"/>
        <v>--</v>
      </c>
      <c r="PV47" s="381">
        <v>5.5555555555555562</v>
      </c>
      <c r="PW47" s="381">
        <v>48</v>
      </c>
      <c r="PX47" s="378" t="str">
        <f t="shared" si="15"/>
        <v>--</v>
      </c>
      <c r="PY47" s="378" t="str">
        <f t="shared" si="15"/>
        <v>--</v>
      </c>
      <c r="PZ47" s="381">
        <v>0</v>
      </c>
      <c r="QA47" s="381">
        <v>72.727272727272734</v>
      </c>
      <c r="QB47" s="378" t="str">
        <f t="shared" si="16"/>
        <v>--</v>
      </c>
      <c r="QC47" s="378" t="str">
        <f t="shared" si="16"/>
        <v>--</v>
      </c>
      <c r="QD47" s="381">
        <v>100</v>
      </c>
      <c r="QE47" s="381">
        <v>72.727272727272734</v>
      </c>
      <c r="QF47" s="378" t="str">
        <f t="shared" si="58"/>
        <v>--</v>
      </c>
      <c r="QG47" s="378" t="str">
        <f t="shared" si="58"/>
        <v>--</v>
      </c>
      <c r="QH47" s="381">
        <v>0</v>
      </c>
      <c r="QI47" s="381">
        <v>83.333333333333329</v>
      </c>
      <c r="QJ47" s="368" t="s">
        <v>2481</v>
      </c>
    </row>
    <row r="48" spans="1:452" x14ac:dyDescent="0.25">
      <c r="A48" s="114">
        <v>44</v>
      </c>
      <c r="B48" s="93" t="s">
        <v>44</v>
      </c>
      <c r="C48" s="126" t="s">
        <v>286</v>
      </c>
      <c r="D48" s="126" t="s">
        <v>286</v>
      </c>
      <c r="E48" s="126" t="s">
        <v>286</v>
      </c>
      <c r="F48" s="126">
        <v>13.92405063291139</v>
      </c>
      <c r="G48" s="126">
        <v>20.588235294117652</v>
      </c>
      <c r="H48" s="126">
        <v>8</v>
      </c>
      <c r="I48" s="126">
        <v>43.421052631578945</v>
      </c>
      <c r="J48" s="126">
        <v>25.806451612903221</v>
      </c>
      <c r="K48" s="126">
        <v>28.571428571428573</v>
      </c>
      <c r="L48" s="126">
        <v>42</v>
      </c>
      <c r="M48" s="128">
        <v>46</v>
      </c>
      <c r="N48" s="128">
        <v>21</v>
      </c>
      <c r="O48" s="128">
        <v>59.259259259259274</v>
      </c>
      <c r="P48" s="128">
        <v>52.830188679245275</v>
      </c>
      <c r="Q48" s="128">
        <v>45.000000000000007</v>
      </c>
      <c r="R48" s="128" t="s">
        <v>286</v>
      </c>
      <c r="S48" s="128" t="s">
        <v>286</v>
      </c>
      <c r="T48" s="128" t="s">
        <v>286</v>
      </c>
      <c r="U48" s="128">
        <v>89.610389610389618</v>
      </c>
      <c r="V48" s="128">
        <v>84.057971014492779</v>
      </c>
      <c r="W48" s="128">
        <v>84.615384615384642</v>
      </c>
      <c r="X48" s="128">
        <v>83.561643835616394</v>
      </c>
      <c r="Y48" s="128">
        <v>65.625</v>
      </c>
      <c r="Z48" s="128">
        <v>86.36363636363636</v>
      </c>
      <c r="AA48" s="128">
        <v>89</v>
      </c>
      <c r="AB48" s="132">
        <v>82</v>
      </c>
      <c r="AC48" s="132">
        <v>79</v>
      </c>
      <c r="AD48" s="132">
        <v>90.123456790123484</v>
      </c>
      <c r="AE48" s="132">
        <v>75.925925925925938</v>
      </c>
      <c r="AF48" s="128">
        <v>80.952380952380935</v>
      </c>
      <c r="AG48" s="126" t="s">
        <v>286</v>
      </c>
      <c r="AH48" s="126" t="s">
        <v>286</v>
      </c>
      <c r="AI48" s="133" t="s">
        <v>286</v>
      </c>
      <c r="AJ48" s="133">
        <v>60.256410256410255</v>
      </c>
      <c r="AK48" s="128">
        <v>62.318840579710148</v>
      </c>
      <c r="AL48" s="128">
        <v>67.307692307692292</v>
      </c>
      <c r="AM48" s="128">
        <v>60.810810810810821</v>
      </c>
      <c r="AN48" s="128">
        <v>46.874999999999993</v>
      </c>
      <c r="AO48" s="128">
        <v>71.428571428571416</v>
      </c>
      <c r="AP48" s="128">
        <v>57</v>
      </c>
      <c r="AQ48" s="128">
        <v>63</v>
      </c>
      <c r="AR48" s="128">
        <v>64</v>
      </c>
      <c r="AS48" s="128">
        <v>61.728395061728413</v>
      </c>
      <c r="AT48" s="128">
        <v>61.53846153846154</v>
      </c>
      <c r="AU48" s="128">
        <v>69.047619047619051</v>
      </c>
      <c r="AV48" s="128" t="s">
        <v>286</v>
      </c>
      <c r="AW48" s="128" t="s">
        <v>286</v>
      </c>
      <c r="AX48" s="132" t="s">
        <v>286</v>
      </c>
      <c r="AY48" s="132">
        <v>33.766233766233761</v>
      </c>
      <c r="AZ48" s="132">
        <v>29.411764705882359</v>
      </c>
      <c r="BA48" s="132">
        <v>13.725490196078431</v>
      </c>
      <c r="BB48" s="128">
        <v>24.657534246575342</v>
      </c>
      <c r="BC48" s="132">
        <v>30.000000000000004</v>
      </c>
      <c r="BD48" s="132">
        <v>38.095238095238102</v>
      </c>
      <c r="BE48" s="132">
        <v>22</v>
      </c>
      <c r="BF48" s="132">
        <v>21.249999999999996</v>
      </c>
      <c r="BG48" s="128">
        <v>21</v>
      </c>
      <c r="BH48" s="121">
        <v>13.513513513513516</v>
      </c>
      <c r="BI48" s="121">
        <v>21.153846153846153</v>
      </c>
      <c r="BJ48" s="121">
        <v>19.512195121951216</v>
      </c>
      <c r="BK48" s="121" t="s">
        <v>286</v>
      </c>
      <c r="BL48" s="128" t="s">
        <v>286</v>
      </c>
      <c r="BM48" s="121" t="s">
        <v>286</v>
      </c>
      <c r="BN48" s="114">
        <v>28.571428571428577</v>
      </c>
      <c r="BO48" s="114">
        <v>17.647058823529413</v>
      </c>
      <c r="BP48" s="114">
        <v>9.8039215686274517</v>
      </c>
      <c r="BQ48" s="128">
        <v>15.277777777777773</v>
      </c>
      <c r="BR48" s="121">
        <v>27.586206896551726</v>
      </c>
      <c r="BS48" s="121">
        <v>21.05263157894737</v>
      </c>
      <c r="BT48" s="121">
        <v>25</v>
      </c>
      <c r="BU48" s="128">
        <v>13.58024691358025</v>
      </c>
      <c r="BV48" s="121">
        <v>10.204081632653063</v>
      </c>
      <c r="BW48" s="121">
        <v>12</v>
      </c>
      <c r="BX48" s="121">
        <v>17.30769230769231</v>
      </c>
      <c r="BY48" s="128">
        <v>19.512195121951219</v>
      </c>
      <c r="BZ48" s="121" t="s">
        <v>286</v>
      </c>
      <c r="CA48" s="121" t="s">
        <v>286</v>
      </c>
      <c r="CB48" s="121" t="s">
        <v>286</v>
      </c>
      <c r="CC48" s="128">
        <v>55.263157894736857</v>
      </c>
      <c r="CD48" s="121">
        <v>66.666666666666629</v>
      </c>
      <c r="CE48" s="121">
        <v>62.264150943396224</v>
      </c>
      <c r="CF48" s="121">
        <v>61.971830985915503</v>
      </c>
      <c r="CG48" s="128">
        <v>65.624999999999986</v>
      </c>
      <c r="CH48" s="121">
        <v>74.999999999999986</v>
      </c>
      <c r="CI48" s="121">
        <v>54</v>
      </c>
      <c r="CJ48" s="121">
        <v>64</v>
      </c>
      <c r="CK48" s="121">
        <v>68</v>
      </c>
      <c r="CL48" s="121">
        <v>70.512820512820497</v>
      </c>
      <c r="CM48" s="121">
        <v>66.666666666666657</v>
      </c>
      <c r="CN48" s="121">
        <v>70.731707317073187</v>
      </c>
      <c r="CO48" s="121" t="s">
        <v>286</v>
      </c>
      <c r="CP48" s="128" t="s">
        <v>286</v>
      </c>
      <c r="CQ48" s="121" t="s">
        <v>286</v>
      </c>
      <c r="CR48" s="121">
        <v>57.333333333333329</v>
      </c>
      <c r="CS48" s="114">
        <v>30.434782608695645</v>
      </c>
      <c r="CT48" s="114">
        <v>36.53846153846154</v>
      </c>
      <c r="CU48" s="128">
        <v>54.929577464788728</v>
      </c>
      <c r="CV48" s="121">
        <v>43.749999999999979</v>
      </c>
      <c r="CW48" s="121">
        <v>30</v>
      </c>
      <c r="CX48" s="114">
        <v>66</v>
      </c>
      <c r="CY48" s="114">
        <v>30</v>
      </c>
      <c r="CZ48" s="128">
        <v>49</v>
      </c>
      <c r="DA48" s="121">
        <v>67.088607594936732</v>
      </c>
      <c r="DB48" s="121">
        <v>31.481481481481463</v>
      </c>
      <c r="DC48" s="114">
        <v>48.780487804878064</v>
      </c>
      <c r="DD48" s="114" t="s">
        <v>286</v>
      </c>
      <c r="DE48" s="128" t="s">
        <v>286</v>
      </c>
      <c r="DF48" s="121" t="s">
        <v>286</v>
      </c>
      <c r="DG48" s="121">
        <v>56.756756756756765</v>
      </c>
      <c r="DH48" s="114">
        <v>51.470588235294116</v>
      </c>
      <c r="DI48" s="114">
        <v>39.215686274509785</v>
      </c>
      <c r="DJ48" s="128">
        <v>54.285714285714306</v>
      </c>
      <c r="DK48" s="121">
        <v>50.000000000000007</v>
      </c>
      <c r="DL48" s="121">
        <v>50</v>
      </c>
      <c r="DM48" s="121">
        <v>54</v>
      </c>
      <c r="DN48" s="121">
        <v>57</v>
      </c>
      <c r="DO48" s="128">
        <v>48</v>
      </c>
      <c r="DP48" s="121">
        <v>53.333333333333329</v>
      </c>
      <c r="DQ48" s="121">
        <v>43.137254901960787</v>
      </c>
      <c r="DR48" s="121">
        <v>60</v>
      </c>
      <c r="DS48" s="121" t="s">
        <v>286</v>
      </c>
      <c r="DT48" s="128" t="s">
        <v>286</v>
      </c>
      <c r="DU48" s="131" t="s">
        <v>286</v>
      </c>
      <c r="DV48" s="131">
        <v>50.000000000000007</v>
      </c>
      <c r="DW48" s="114">
        <v>33.333333333333336</v>
      </c>
      <c r="DX48" s="131">
        <v>21.153846153846153</v>
      </c>
      <c r="DY48" s="128">
        <v>47.826086956521742</v>
      </c>
      <c r="DZ48" s="128">
        <v>41.93548387096773</v>
      </c>
      <c r="EA48" s="128">
        <v>15.000000000000002</v>
      </c>
      <c r="EB48" s="128">
        <v>53</v>
      </c>
      <c r="EC48" s="128">
        <v>30</v>
      </c>
      <c r="ED48" s="128">
        <v>37</v>
      </c>
      <c r="EE48" s="128">
        <v>50.000000000000007</v>
      </c>
      <c r="EF48" s="128">
        <v>33.962264150943398</v>
      </c>
      <c r="EG48" s="128">
        <v>48.780487804878057</v>
      </c>
      <c r="EH48" s="128" t="s">
        <v>286</v>
      </c>
      <c r="EI48" s="128" t="s">
        <v>286</v>
      </c>
      <c r="EJ48" s="128" t="s">
        <v>286</v>
      </c>
      <c r="EK48" s="128">
        <v>92.105263157894726</v>
      </c>
      <c r="EL48" s="121">
        <v>82.608695652173893</v>
      </c>
      <c r="EM48" s="121">
        <v>86.538461538461533</v>
      </c>
      <c r="EN48" s="121">
        <v>84.057971014492779</v>
      </c>
      <c r="EO48" s="121">
        <v>78.124999999999986</v>
      </c>
      <c r="EP48" s="128">
        <v>74.999999999999986</v>
      </c>
      <c r="EQ48" s="121">
        <v>89</v>
      </c>
      <c r="ER48" s="121">
        <v>85</v>
      </c>
      <c r="ES48" s="121">
        <v>83.999999999999957</v>
      </c>
      <c r="ET48" s="121">
        <v>89.743589743589752</v>
      </c>
      <c r="EU48" s="128">
        <v>84.905660377358501</v>
      </c>
      <c r="EV48" s="121">
        <v>80.487804878048777</v>
      </c>
      <c r="EW48" s="121" t="s">
        <v>286</v>
      </c>
      <c r="EX48" s="121" t="s">
        <v>286</v>
      </c>
      <c r="EY48" s="121" t="s">
        <v>286</v>
      </c>
      <c r="EZ48" s="128">
        <v>90.277777777777786</v>
      </c>
      <c r="FA48" s="121">
        <v>78.260869565217405</v>
      </c>
      <c r="FB48" s="121">
        <v>74.999999999999986</v>
      </c>
      <c r="FC48" s="121">
        <v>85.915492957746466</v>
      </c>
      <c r="FD48" s="121">
        <v>70.967741935483886</v>
      </c>
      <c r="FE48" s="128">
        <v>70.000000000000014</v>
      </c>
      <c r="FF48" s="121">
        <v>91</v>
      </c>
      <c r="FG48" s="121">
        <v>75</v>
      </c>
      <c r="FH48" s="121">
        <v>79</v>
      </c>
      <c r="FI48" s="121">
        <v>87.341772151898795</v>
      </c>
      <c r="FJ48" s="128">
        <v>80.769230769230788</v>
      </c>
      <c r="FK48" s="121">
        <v>63.414634146341449</v>
      </c>
      <c r="FL48" s="121" t="s">
        <v>286</v>
      </c>
      <c r="FM48" s="121" t="s">
        <v>286</v>
      </c>
      <c r="FN48" s="121" t="s">
        <v>286</v>
      </c>
      <c r="FO48" s="128" t="s">
        <v>286</v>
      </c>
      <c r="FP48" s="121">
        <v>25.757575757575761</v>
      </c>
      <c r="FQ48" s="121">
        <v>63.829787234042556</v>
      </c>
      <c r="FR48" s="121" t="s">
        <v>286</v>
      </c>
      <c r="FS48" s="121">
        <v>45.833333333333336</v>
      </c>
      <c r="FT48" s="128">
        <v>75</v>
      </c>
      <c r="FU48" s="121" t="s">
        <v>286</v>
      </c>
      <c r="FV48" s="121">
        <v>36</v>
      </c>
      <c r="FW48" s="121">
        <v>55</v>
      </c>
      <c r="FX48" s="121" t="s">
        <v>286</v>
      </c>
      <c r="FY48" s="128">
        <v>16.326530612244902</v>
      </c>
      <c r="FZ48" s="121">
        <v>63.636363636363633</v>
      </c>
      <c r="GA48" s="121" t="s">
        <v>286</v>
      </c>
      <c r="GB48" s="121" t="s">
        <v>286</v>
      </c>
      <c r="GC48" s="121" t="s">
        <v>286</v>
      </c>
      <c r="GD48" s="128" t="s">
        <v>286</v>
      </c>
      <c r="GE48" s="121">
        <v>41.176470588235304</v>
      </c>
      <c r="GF48" s="121">
        <v>33.333333333333336</v>
      </c>
      <c r="GG48" s="121" t="s">
        <v>286</v>
      </c>
      <c r="GH48" s="121">
        <v>27.272727272727277</v>
      </c>
      <c r="GI48" s="128">
        <v>63.636363636363633</v>
      </c>
      <c r="GJ48" s="121" t="s">
        <v>286</v>
      </c>
      <c r="GK48" s="121">
        <v>48</v>
      </c>
      <c r="GL48" s="121">
        <v>38</v>
      </c>
      <c r="GM48" s="130" t="s">
        <v>286</v>
      </c>
      <c r="GN48" s="128">
        <v>37.5</v>
      </c>
      <c r="GO48" s="121">
        <v>47.61904761904762</v>
      </c>
      <c r="GP48" s="121" t="s">
        <v>286</v>
      </c>
      <c r="GQ48" s="121" t="s">
        <v>286</v>
      </c>
      <c r="GR48" s="121" t="s">
        <v>286</v>
      </c>
      <c r="GS48" s="128" t="s">
        <v>286</v>
      </c>
      <c r="GT48" s="121">
        <v>47.058823529411768</v>
      </c>
      <c r="GU48" s="121">
        <v>53</v>
      </c>
      <c r="GV48" s="121" t="s">
        <v>286</v>
      </c>
      <c r="GW48" s="121">
        <v>45.454545454545453</v>
      </c>
      <c r="GX48" s="128">
        <v>45.454545454545453</v>
      </c>
      <c r="GY48" s="128" t="s">
        <v>286</v>
      </c>
      <c r="GZ48" s="128">
        <v>52</v>
      </c>
      <c r="HA48" s="128">
        <v>60</v>
      </c>
      <c r="HB48" s="128" t="s">
        <v>286</v>
      </c>
      <c r="HC48" s="128">
        <v>50</v>
      </c>
      <c r="HD48" s="128">
        <v>42.857142857142854</v>
      </c>
      <c r="HE48" s="128" t="s">
        <v>286</v>
      </c>
      <c r="HF48" s="128" t="s">
        <v>286</v>
      </c>
      <c r="HG48" s="128" t="s">
        <v>286</v>
      </c>
      <c r="HH48" s="128" t="s">
        <v>286</v>
      </c>
      <c r="HI48" s="128">
        <v>50</v>
      </c>
      <c r="HJ48" s="128">
        <v>78.571428571428555</v>
      </c>
      <c r="HK48" s="128" t="s">
        <v>286</v>
      </c>
      <c r="HL48" s="121">
        <v>27.272727272727277</v>
      </c>
      <c r="HM48" s="121">
        <v>66.666666666666671</v>
      </c>
      <c r="HN48" s="121" t="s">
        <v>286</v>
      </c>
      <c r="HO48" s="121">
        <v>33</v>
      </c>
      <c r="HP48" s="128">
        <v>65</v>
      </c>
      <c r="HQ48" s="121" t="s">
        <v>286</v>
      </c>
      <c r="HR48" s="121">
        <v>62.5</v>
      </c>
      <c r="HS48" s="121">
        <v>60.000000000000007</v>
      </c>
      <c r="HT48" s="129" t="s">
        <v>286</v>
      </c>
      <c r="HU48" s="128" t="s">
        <v>286</v>
      </c>
      <c r="HV48" s="114" t="s">
        <v>286</v>
      </c>
      <c r="HW48" s="114" t="s">
        <v>286</v>
      </c>
      <c r="HX48" s="114">
        <v>82.352941176470594</v>
      </c>
      <c r="HY48" s="114">
        <v>41.379310344827594</v>
      </c>
      <c r="HZ48" s="114" t="s">
        <v>286</v>
      </c>
      <c r="IA48" s="114">
        <v>63.636363636363633</v>
      </c>
      <c r="IB48" s="114">
        <v>41.666666666666664</v>
      </c>
      <c r="IC48" s="114" t="s">
        <v>286</v>
      </c>
      <c r="ID48" s="114">
        <v>70</v>
      </c>
      <c r="IE48" s="114">
        <v>50</v>
      </c>
      <c r="IF48" s="114" t="s">
        <v>286</v>
      </c>
      <c r="IG48" s="114">
        <v>62.5</v>
      </c>
      <c r="IH48" s="114">
        <v>38.095238095238095</v>
      </c>
      <c r="II48" s="114" t="s">
        <v>286</v>
      </c>
      <c r="IJ48" s="114" t="s">
        <v>286</v>
      </c>
      <c r="IK48" s="114" t="s">
        <v>286</v>
      </c>
      <c r="IL48" s="114" t="s">
        <v>286</v>
      </c>
      <c r="IM48" s="114">
        <v>76.470588235294116</v>
      </c>
      <c r="IN48" s="114">
        <v>60.714285714285715</v>
      </c>
      <c r="IO48" s="114" t="s">
        <v>286</v>
      </c>
      <c r="IP48" s="114">
        <v>80</v>
      </c>
      <c r="IQ48" s="114">
        <v>41.666666666666664</v>
      </c>
      <c r="IR48" s="114" t="s">
        <v>286</v>
      </c>
      <c r="IS48" s="114">
        <v>75</v>
      </c>
      <c r="IT48" s="114">
        <v>62</v>
      </c>
      <c r="IU48" s="114" t="s">
        <v>286</v>
      </c>
      <c r="IV48" s="114">
        <v>75</v>
      </c>
      <c r="IW48" s="114">
        <v>57.142857142857139</v>
      </c>
      <c r="IX48" s="150" t="s">
        <v>1634</v>
      </c>
      <c r="IY48" s="150" t="s">
        <v>1631</v>
      </c>
      <c r="IZ48" s="150" t="s">
        <v>1633</v>
      </c>
      <c r="JA48" s="151" t="s">
        <v>1632</v>
      </c>
      <c r="JB48" s="150" t="s">
        <v>1631</v>
      </c>
      <c r="JC48" s="114" t="s">
        <v>286</v>
      </c>
      <c r="JD48" s="114" t="s">
        <v>286</v>
      </c>
      <c r="JE48" s="114" t="s">
        <v>286</v>
      </c>
      <c r="JF48" s="114" t="str">
        <f t="shared" si="60"/>
        <v>--</v>
      </c>
      <c r="JG48" s="114" t="str">
        <f t="shared" si="60"/>
        <v>--</v>
      </c>
      <c r="JH48" s="114" t="str">
        <f t="shared" si="60"/>
        <v>--</v>
      </c>
      <c r="JI48" s="114" t="str">
        <f t="shared" si="60"/>
        <v>--</v>
      </c>
      <c r="JJ48" s="114" t="str">
        <f t="shared" si="60"/>
        <v>--</v>
      </c>
      <c r="JK48" s="114" t="str">
        <f t="shared" si="60"/>
        <v>--</v>
      </c>
      <c r="JL48" s="114" t="str">
        <f t="shared" si="60"/>
        <v>--</v>
      </c>
      <c r="JM48" s="114" t="str">
        <f t="shared" si="60"/>
        <v>--</v>
      </c>
      <c r="JN48" s="114" t="str">
        <f t="shared" si="60"/>
        <v>--</v>
      </c>
      <c r="JO48" s="114" t="str">
        <f t="shared" si="60"/>
        <v>--</v>
      </c>
      <c r="JP48" s="114" t="str">
        <f t="shared" si="61"/>
        <v>--</v>
      </c>
      <c r="JQ48" s="114" t="str">
        <f t="shared" si="61"/>
        <v>--</v>
      </c>
      <c r="JR48" s="114" t="str">
        <f t="shared" si="61"/>
        <v>--</v>
      </c>
      <c r="JS48" s="114" t="str">
        <f t="shared" si="61"/>
        <v>--</v>
      </c>
      <c r="JT48" s="114" t="str">
        <f t="shared" si="61"/>
        <v>--</v>
      </c>
      <c r="JU48" s="114" t="str">
        <f t="shared" si="61"/>
        <v>--</v>
      </c>
      <c r="JV48" s="114" t="str">
        <f t="shared" si="61"/>
        <v>--</v>
      </c>
      <c r="JW48" s="114" t="str">
        <f t="shared" si="61"/>
        <v>--</v>
      </c>
      <c r="JX48" s="114" t="str">
        <f t="shared" si="61"/>
        <v>--</v>
      </c>
      <c r="JY48" s="114" t="str">
        <f t="shared" si="61"/>
        <v>--</v>
      </c>
      <c r="JZ48" s="114" t="str">
        <f t="shared" si="62"/>
        <v>--</v>
      </c>
      <c r="KA48" s="114" t="str">
        <f t="shared" si="62"/>
        <v>--</v>
      </c>
      <c r="KB48" s="114" t="str">
        <f t="shared" si="62"/>
        <v>--</v>
      </c>
      <c r="KC48" s="114" t="str">
        <f t="shared" si="62"/>
        <v>--</v>
      </c>
      <c r="KD48" s="114" t="str">
        <f t="shared" si="62"/>
        <v>--</v>
      </c>
      <c r="KE48" s="114" t="str">
        <f t="shared" si="62"/>
        <v>--</v>
      </c>
      <c r="KF48" s="114" t="str">
        <f t="shared" si="62"/>
        <v>--</v>
      </c>
      <c r="KG48" s="114" t="str">
        <f t="shared" si="62"/>
        <v>--</v>
      </c>
      <c r="KH48" s="114" t="str">
        <f t="shared" si="62"/>
        <v>--</v>
      </c>
      <c r="KI48" s="114" t="str">
        <f t="shared" si="62"/>
        <v>--</v>
      </c>
      <c r="KJ48" s="114" t="str">
        <f t="shared" si="63"/>
        <v>--</v>
      </c>
      <c r="KK48" s="114" t="str">
        <f t="shared" si="63"/>
        <v>--</v>
      </c>
      <c r="KL48" s="114" t="str">
        <f t="shared" si="63"/>
        <v>--</v>
      </c>
      <c r="KM48" s="114" t="str">
        <f t="shared" si="63"/>
        <v>--</v>
      </c>
      <c r="KN48" s="114" t="str">
        <f t="shared" si="63"/>
        <v>--</v>
      </c>
      <c r="KO48" s="114" t="str">
        <f t="shared" si="63"/>
        <v>--</v>
      </c>
      <c r="KP48" s="150" t="s">
        <v>1634</v>
      </c>
      <c r="KQ48" s="150" t="s">
        <v>1631</v>
      </c>
      <c r="KR48" s="150" t="s">
        <v>1633</v>
      </c>
      <c r="KS48" s="151" t="s">
        <v>1632</v>
      </c>
      <c r="KT48" s="150" t="s">
        <v>1631</v>
      </c>
      <c r="KU48" s="114" t="str">
        <f t="shared" si="66"/>
        <v>--</v>
      </c>
      <c r="KV48" s="114" t="str">
        <f t="shared" si="66"/>
        <v>--</v>
      </c>
      <c r="KW48" s="114" t="str">
        <f t="shared" si="66"/>
        <v>--</v>
      </c>
      <c r="KX48" s="114" t="str">
        <f t="shared" si="66"/>
        <v>--</v>
      </c>
      <c r="KY48" s="114" t="str">
        <f t="shared" si="66"/>
        <v>--</v>
      </c>
      <c r="KZ48" s="114" t="str">
        <f t="shared" si="64"/>
        <v>--</v>
      </c>
      <c r="LA48" s="114" t="str">
        <f t="shared" si="64"/>
        <v>--</v>
      </c>
      <c r="LB48" s="114" t="str">
        <f t="shared" si="64"/>
        <v>--</v>
      </c>
      <c r="LC48" s="114" t="str">
        <f t="shared" si="64"/>
        <v>--</v>
      </c>
      <c r="LD48" s="114" t="str">
        <f t="shared" si="64"/>
        <v>--</v>
      </c>
      <c r="LE48" s="219">
        <v>70.149253731343293</v>
      </c>
      <c r="LF48" s="219">
        <v>77.7777777777778</v>
      </c>
      <c r="LG48" s="219">
        <v>87.2340425531915</v>
      </c>
      <c r="LH48" s="219">
        <v>69.117647058823493</v>
      </c>
      <c r="LI48" s="219">
        <v>79.411764705882405</v>
      </c>
      <c r="LJ48" s="219">
        <v>77.551020408163296</v>
      </c>
      <c r="LK48" s="219">
        <v>63.636363636363598</v>
      </c>
      <c r="LL48" s="219">
        <v>64.383561643835606</v>
      </c>
      <c r="LM48" s="219">
        <v>63.829787234042499</v>
      </c>
      <c r="LN48" s="219">
        <v>52.941176470588204</v>
      </c>
      <c r="LO48" s="219">
        <v>58.823529411764703</v>
      </c>
      <c r="LP48" s="219">
        <v>61.224489795918402</v>
      </c>
      <c r="LQ48" s="219">
        <v>66.129032258064498</v>
      </c>
      <c r="LR48" s="219">
        <v>76.3888888888889</v>
      </c>
      <c r="LS48" s="219">
        <v>66.6666666666667</v>
      </c>
      <c r="LT48" s="219">
        <v>59.375</v>
      </c>
      <c r="LU48" s="219">
        <v>62.121212121212103</v>
      </c>
      <c r="LV48" s="219">
        <v>65.306122448979593</v>
      </c>
      <c r="LW48" s="219">
        <v>27.419354838709701</v>
      </c>
      <c r="LX48" s="219">
        <v>43.835616438356098</v>
      </c>
      <c r="LY48" s="219">
        <v>26.086956521739101</v>
      </c>
      <c r="LZ48" s="219">
        <v>26.5625</v>
      </c>
      <c r="MA48" s="219">
        <v>24.2424242424242</v>
      </c>
      <c r="MB48" s="219">
        <v>34.6938775510204</v>
      </c>
      <c r="MC48" s="219">
        <v>76.190476190476204</v>
      </c>
      <c r="MD48" s="219">
        <v>86.301369863013704</v>
      </c>
      <c r="ME48" s="219">
        <v>80.434782608695699</v>
      </c>
      <c r="MF48" s="219">
        <v>75.384615384615401</v>
      </c>
      <c r="MG48" s="219">
        <v>78.787878787878796</v>
      </c>
      <c r="MH48" s="219">
        <v>71.428571428571402</v>
      </c>
      <c r="MI48" s="219">
        <v>63.492063492063501</v>
      </c>
      <c r="MJ48" s="219">
        <v>76.3888888888888</v>
      </c>
      <c r="MK48" s="219">
        <v>67.391304347826093</v>
      </c>
      <c r="ML48" s="219">
        <v>53.846153846153797</v>
      </c>
      <c r="MM48" s="219">
        <v>65.151515151515099</v>
      </c>
      <c r="MN48" s="219">
        <v>75.510204081632594</v>
      </c>
      <c r="MO48" s="128" t="str">
        <f t="shared" si="49"/>
        <v>--</v>
      </c>
      <c r="MP48" s="219">
        <v>23.188405797101499</v>
      </c>
      <c r="MQ48" s="219">
        <v>69.565217391304401</v>
      </c>
      <c r="MR48" s="128" t="str">
        <f t="shared" si="50"/>
        <v>--</v>
      </c>
      <c r="MS48" s="219">
        <v>23.076923076923102</v>
      </c>
      <c r="MT48" s="219">
        <v>56.25</v>
      </c>
      <c r="MU48" s="128" t="str">
        <f t="shared" si="51"/>
        <v>--</v>
      </c>
      <c r="MV48" s="219">
        <v>50</v>
      </c>
      <c r="MW48" s="219">
        <v>38.709677419354797</v>
      </c>
      <c r="MX48" s="128" t="str">
        <f t="shared" si="52"/>
        <v>--</v>
      </c>
      <c r="MY48" s="219">
        <v>66.6666666666667</v>
      </c>
      <c r="MZ48" s="219">
        <v>62.962962962962997</v>
      </c>
      <c r="NA48" s="128" t="str">
        <f t="shared" si="53"/>
        <v>--</v>
      </c>
      <c r="NB48" s="219">
        <v>62.5</v>
      </c>
      <c r="NC48" s="219">
        <v>61.290322580645203</v>
      </c>
      <c r="ND48" s="128" t="str">
        <f t="shared" si="54"/>
        <v>--</v>
      </c>
      <c r="NE48" s="219">
        <v>60</v>
      </c>
      <c r="NF48" s="219">
        <v>66.6666666666667</v>
      </c>
      <c r="NG48" s="128" t="str">
        <f t="shared" si="55"/>
        <v>--</v>
      </c>
      <c r="NH48" s="219">
        <v>93.3333333333333</v>
      </c>
      <c r="NI48" s="219">
        <v>58.064516129032299</v>
      </c>
      <c r="NJ48" s="128" t="str">
        <f t="shared" si="56"/>
        <v>--</v>
      </c>
      <c r="NK48" s="219">
        <v>46.6666666666667</v>
      </c>
      <c r="NL48" s="219">
        <v>55.5555555555556</v>
      </c>
      <c r="NM48" s="220">
        <v>76.712328767123296</v>
      </c>
      <c r="NN48" s="220">
        <v>79.729729729729698</v>
      </c>
      <c r="NO48" s="220">
        <v>64.864864864864899</v>
      </c>
      <c r="NP48" s="220">
        <v>52.702702702702702</v>
      </c>
      <c r="NQ48" s="220">
        <v>62.857142857142897</v>
      </c>
      <c r="NR48" s="220">
        <v>66.6666666666667</v>
      </c>
      <c r="NS48" s="220">
        <v>54.9295774647887</v>
      </c>
      <c r="NT48" s="220">
        <v>51.3888888888889</v>
      </c>
      <c r="NU48" s="220">
        <v>86.1111111111111</v>
      </c>
      <c r="NV48" s="220">
        <v>88.732394366197198</v>
      </c>
      <c r="NW48" s="220">
        <v>77.7777777777778</v>
      </c>
      <c r="NX48" s="220">
        <v>83.3333333333333</v>
      </c>
      <c r="NY48" s="128" t="str">
        <f t="shared" si="65"/>
        <v>--</v>
      </c>
      <c r="NZ48" s="128" t="str">
        <f t="shared" si="65"/>
        <v>--</v>
      </c>
      <c r="OA48" s="128" t="str">
        <f t="shared" si="65"/>
        <v>--</v>
      </c>
      <c r="OB48" s="128" t="str">
        <f t="shared" si="65"/>
        <v>--</v>
      </c>
      <c r="OC48" s="128" t="str">
        <f t="shared" si="65"/>
        <v>--</v>
      </c>
      <c r="OD48" s="128" t="str">
        <f t="shared" si="65"/>
        <v>--</v>
      </c>
      <c r="OE48" s="128" t="str">
        <f t="shared" si="65"/>
        <v>--</v>
      </c>
      <c r="OF48" s="128" t="str">
        <f t="shared" si="65"/>
        <v>--</v>
      </c>
      <c r="OG48" s="222">
        <v>43.835616438356197</v>
      </c>
      <c r="OH48" s="222">
        <v>26.229508196721302</v>
      </c>
      <c r="OI48" s="222">
        <v>43.0555555555556</v>
      </c>
      <c r="OJ48" s="222">
        <v>21.739130434782599</v>
      </c>
      <c r="OK48" s="222">
        <v>47.2222222222222</v>
      </c>
      <c r="OL48" s="222">
        <v>21.875</v>
      </c>
      <c r="OM48" s="222">
        <v>24.2424242424242</v>
      </c>
      <c r="ON48" s="222">
        <v>29.1666666666667</v>
      </c>
      <c r="OO48" s="114" t="s">
        <v>2482</v>
      </c>
      <c r="OP48" s="114" t="s">
        <v>2482</v>
      </c>
      <c r="OQ48" s="300">
        <v>45.333333333333336</v>
      </c>
      <c r="OR48" s="300">
        <v>39.0625</v>
      </c>
      <c r="OS48" s="300">
        <v>57.534246575342451</v>
      </c>
      <c r="OT48" s="300">
        <v>48.936170212765958</v>
      </c>
      <c r="OU48" s="300">
        <v>65.714285714285694</v>
      </c>
      <c r="OV48" s="300">
        <v>42.647058823529406</v>
      </c>
      <c r="OW48" s="300">
        <v>54.54545454545454</v>
      </c>
      <c r="OX48" s="300">
        <v>61.224489795918373</v>
      </c>
      <c r="OZ48" s="380">
        <v>71.232876712328775</v>
      </c>
      <c r="PA48" s="381">
        <v>68.965517241379303</v>
      </c>
      <c r="PB48" s="381">
        <v>56.790123456790134</v>
      </c>
      <c r="PC48" s="381">
        <v>65.789473684210535</v>
      </c>
      <c r="PD48" s="380">
        <v>63.380281690140855</v>
      </c>
      <c r="PE48" s="381">
        <v>34.545454545454547</v>
      </c>
      <c r="PF48" s="381">
        <v>27.499999999999996</v>
      </c>
      <c r="PG48" s="381">
        <v>31.578947368421055</v>
      </c>
      <c r="PH48" s="380">
        <v>54.929577464788728</v>
      </c>
      <c r="PI48" s="381">
        <v>28.070175438596486</v>
      </c>
      <c r="PJ48" s="381">
        <v>23.456790123456795</v>
      </c>
      <c r="PK48" s="381">
        <v>18.421052631578945</v>
      </c>
      <c r="PL48" s="380">
        <v>84.507042253521092</v>
      </c>
      <c r="PM48" s="381">
        <v>73.684210526315795</v>
      </c>
      <c r="PN48" s="381">
        <v>74.074074074074076</v>
      </c>
      <c r="PO48" s="381">
        <v>71.052631578947356</v>
      </c>
      <c r="PP48" s="380">
        <v>81.944444444444443</v>
      </c>
      <c r="PQ48" s="381">
        <v>58.928571428571423</v>
      </c>
      <c r="PR48" s="381">
        <v>58.02469135802469</v>
      </c>
      <c r="PS48" s="381">
        <v>55.263157894736857</v>
      </c>
      <c r="PT48" s="378" t="str">
        <f t="shared" si="57"/>
        <v>--</v>
      </c>
      <c r="PU48" s="378" t="str">
        <f t="shared" si="57"/>
        <v>--</v>
      </c>
      <c r="PV48" s="381">
        <v>17.142857142857146</v>
      </c>
      <c r="PW48" s="381">
        <v>58.333333333333329</v>
      </c>
      <c r="PX48" s="378" t="str">
        <f t="shared" si="15"/>
        <v>--</v>
      </c>
      <c r="PY48" s="378" t="str">
        <f t="shared" si="15"/>
        <v>--</v>
      </c>
      <c r="PZ48" s="381">
        <v>81.818181818181813</v>
      </c>
      <c r="QA48" s="381">
        <v>45</v>
      </c>
      <c r="QB48" s="378" t="str">
        <f t="shared" si="16"/>
        <v>--</v>
      </c>
      <c r="QC48" s="378" t="str">
        <f t="shared" si="16"/>
        <v>--</v>
      </c>
      <c r="QD48" s="381">
        <v>91.666666666666657</v>
      </c>
      <c r="QE48" s="381">
        <v>59.999999999999993</v>
      </c>
      <c r="QF48" s="378" t="str">
        <f t="shared" si="58"/>
        <v>--</v>
      </c>
      <c r="QG48" s="378" t="str">
        <f t="shared" si="58"/>
        <v>--</v>
      </c>
      <c r="QH48" s="381">
        <v>58.333333333333336</v>
      </c>
      <c r="QI48" s="381">
        <v>55</v>
      </c>
      <c r="QJ48" s="368" t="s">
        <v>2482</v>
      </c>
    </row>
    <row r="49" spans="1:452" x14ac:dyDescent="0.25">
      <c r="A49" s="114">
        <v>45</v>
      </c>
      <c r="B49" s="93" t="s">
        <v>45</v>
      </c>
      <c r="C49" s="126">
        <v>25.185185185185198</v>
      </c>
      <c r="D49" s="126">
        <v>16.8</v>
      </c>
      <c r="E49" s="126">
        <v>9.0090090090090111</v>
      </c>
      <c r="F49" s="126">
        <v>25.806451612903221</v>
      </c>
      <c r="G49" s="126">
        <v>13.432835820895527</v>
      </c>
      <c r="H49" s="126">
        <v>21.311475409836067</v>
      </c>
      <c r="I49" s="126">
        <v>30.337078651685395</v>
      </c>
      <c r="J49" s="126">
        <v>17.204301075268816</v>
      </c>
      <c r="K49" s="126">
        <v>16.483516483516482</v>
      </c>
      <c r="L49" s="126">
        <v>35.999999999999993</v>
      </c>
      <c r="M49" s="128">
        <v>34.883720930232556</v>
      </c>
      <c r="N49" s="128">
        <v>24.358974358974354</v>
      </c>
      <c r="O49" s="128">
        <v>43.820224719101134</v>
      </c>
      <c r="P49" s="128">
        <v>35.185185185185155</v>
      </c>
      <c r="Q49" s="128">
        <v>35</v>
      </c>
      <c r="R49" s="128">
        <v>88.721804511278208</v>
      </c>
      <c r="S49" s="128">
        <v>77.777777777777786</v>
      </c>
      <c r="T49" s="128">
        <v>83.3333333333333</v>
      </c>
      <c r="U49" s="128">
        <v>90.163934426229503</v>
      </c>
      <c r="V49" s="128">
        <v>69.999999999999957</v>
      </c>
      <c r="W49" s="128">
        <v>85.71428571428568</v>
      </c>
      <c r="X49" s="128">
        <v>94.382022471910133</v>
      </c>
      <c r="Y49" s="128">
        <v>86.170212765957459</v>
      </c>
      <c r="Z49" s="128">
        <v>75.789473684210492</v>
      </c>
      <c r="AA49" s="128">
        <v>84</v>
      </c>
      <c r="AB49" s="132">
        <v>87.058823529411754</v>
      </c>
      <c r="AC49" s="132">
        <v>87.951807228915669</v>
      </c>
      <c r="AD49" s="132">
        <v>90.909090909090949</v>
      </c>
      <c r="AE49" s="132">
        <v>77.9816513761468</v>
      </c>
      <c r="AF49" s="128">
        <v>91.35802469135804</v>
      </c>
      <c r="AG49" s="126">
        <v>78.030303030303045</v>
      </c>
      <c r="AH49" s="126">
        <v>57.936507936507944</v>
      </c>
      <c r="AI49" s="133">
        <v>64.035087719298275</v>
      </c>
      <c r="AJ49" s="133">
        <v>61.290322580645167</v>
      </c>
      <c r="AK49" s="128">
        <v>67.142857142857167</v>
      </c>
      <c r="AL49" s="128">
        <v>68.253968253968267</v>
      </c>
      <c r="AM49" s="128">
        <v>73.033707865168552</v>
      </c>
      <c r="AN49" s="128">
        <v>66.315789473684205</v>
      </c>
      <c r="AO49" s="128">
        <v>70.526315789473699</v>
      </c>
      <c r="AP49" s="128">
        <v>66.6666666666667</v>
      </c>
      <c r="AQ49" s="128">
        <v>63.953488372093005</v>
      </c>
      <c r="AR49" s="128">
        <v>69.879518072289159</v>
      </c>
      <c r="AS49" s="128">
        <v>71.590909090909079</v>
      </c>
      <c r="AT49" s="128">
        <v>64.545454545454575</v>
      </c>
      <c r="AU49" s="128">
        <v>68.750000000000014</v>
      </c>
      <c r="AV49" s="128">
        <v>6.7669172932330843</v>
      </c>
      <c r="AW49" s="128">
        <v>16.535433070866144</v>
      </c>
      <c r="AX49" s="132">
        <v>14.035087719298247</v>
      </c>
      <c r="AY49" s="132">
        <v>12.903225806451617</v>
      </c>
      <c r="AZ49" s="132">
        <v>17.391304347826086</v>
      </c>
      <c r="BA49" s="132">
        <v>17.460317460317466</v>
      </c>
      <c r="BB49" s="128">
        <v>17.977528089887642</v>
      </c>
      <c r="BC49" s="132">
        <v>12.903225806451609</v>
      </c>
      <c r="BD49" s="132">
        <v>6.4516129032258069</v>
      </c>
      <c r="BE49" s="132">
        <v>17.3469387755102</v>
      </c>
      <c r="BF49" s="132">
        <v>12.790697674418606</v>
      </c>
      <c r="BG49" s="128">
        <v>10.843373493975898</v>
      </c>
      <c r="BH49" s="121">
        <v>9.3023255813953476</v>
      </c>
      <c r="BI49" s="121">
        <v>15.238095238095239</v>
      </c>
      <c r="BJ49" s="121">
        <v>18.749999999999993</v>
      </c>
      <c r="BK49" s="121">
        <v>5.2631578947368434</v>
      </c>
      <c r="BL49" s="128">
        <v>8.6614173228346463</v>
      </c>
      <c r="BM49" s="121">
        <v>6.1403508771929829</v>
      </c>
      <c r="BN49" s="114">
        <v>6.4516129032258069</v>
      </c>
      <c r="BO49" s="114">
        <v>13.043478260869565</v>
      </c>
      <c r="BP49" s="114">
        <v>11.111111111111112</v>
      </c>
      <c r="BQ49" s="128">
        <v>10.112359550561797</v>
      </c>
      <c r="BR49" s="121">
        <v>6.521739130434784</v>
      </c>
      <c r="BS49" s="121">
        <v>9.6774193548387082</v>
      </c>
      <c r="BT49" s="121">
        <v>11.111111111111112</v>
      </c>
      <c r="BU49" s="128">
        <v>11.627906976744191</v>
      </c>
      <c r="BV49" s="121">
        <v>10.843373493975907</v>
      </c>
      <c r="BW49" s="121">
        <v>5.81395348837209</v>
      </c>
      <c r="BX49" s="121">
        <v>5.6074766355140202</v>
      </c>
      <c r="BY49" s="128">
        <v>8.6419753086419746</v>
      </c>
      <c r="BZ49" s="121">
        <v>68.8888888888889</v>
      </c>
      <c r="CA49" s="121">
        <v>64.566929133858252</v>
      </c>
      <c r="CB49" s="121">
        <v>82.300884955752196</v>
      </c>
      <c r="CC49" s="128">
        <v>66.129032258064527</v>
      </c>
      <c r="CD49" s="121">
        <v>65.671641791044777</v>
      </c>
      <c r="CE49" s="121">
        <v>56.249999999999993</v>
      </c>
      <c r="CF49" s="121">
        <v>66.292134831460714</v>
      </c>
      <c r="CG49" s="128">
        <v>68.085106382978736</v>
      </c>
      <c r="CH49" s="121">
        <v>75.78947368421052</v>
      </c>
      <c r="CI49" s="121">
        <v>57.575757575757564</v>
      </c>
      <c r="CJ49" s="121">
        <v>69.767441860465098</v>
      </c>
      <c r="CK49" s="121">
        <v>61.445783132530117</v>
      </c>
      <c r="CL49" s="121">
        <v>61.797752808988747</v>
      </c>
      <c r="CM49" s="121">
        <v>60.909090909090892</v>
      </c>
      <c r="CN49" s="121">
        <v>74.074074074074105</v>
      </c>
      <c r="CO49" s="121" t="s">
        <v>286</v>
      </c>
      <c r="CP49" s="128" t="s">
        <v>286</v>
      </c>
      <c r="CQ49" s="121" t="s">
        <v>286</v>
      </c>
      <c r="CR49" s="121">
        <v>59.677419354838712</v>
      </c>
      <c r="CS49" s="114">
        <v>34.848484848484858</v>
      </c>
      <c r="CT49" s="114">
        <v>39.682539682539684</v>
      </c>
      <c r="CU49" s="128">
        <v>62.5</v>
      </c>
      <c r="CV49" s="121">
        <v>54.838709677419374</v>
      </c>
      <c r="CW49" s="121">
        <v>45.263157894736835</v>
      </c>
      <c r="CX49" s="114">
        <v>52.525252525252547</v>
      </c>
      <c r="CY49" s="114">
        <v>55.813953488372093</v>
      </c>
      <c r="CZ49" s="128">
        <v>51.219512195122</v>
      </c>
      <c r="DA49" s="121">
        <v>65.168539325842701</v>
      </c>
      <c r="DB49" s="121">
        <v>49.090909090909101</v>
      </c>
      <c r="DC49" s="114">
        <v>50.617283950617306</v>
      </c>
      <c r="DD49" s="114">
        <v>67.669172932330795</v>
      </c>
      <c r="DE49" s="128">
        <v>57.936507936507937</v>
      </c>
      <c r="DF49" s="121">
        <v>65.486725663716825</v>
      </c>
      <c r="DG49" s="121">
        <v>65.573770491803288</v>
      </c>
      <c r="DH49" s="114">
        <v>53.731343283582092</v>
      </c>
      <c r="DI49" s="114">
        <v>50.000000000000007</v>
      </c>
      <c r="DJ49" s="128">
        <v>67.816091954023008</v>
      </c>
      <c r="DK49" s="121">
        <v>56.382978723404264</v>
      </c>
      <c r="DL49" s="121">
        <v>49.473684210526308</v>
      </c>
      <c r="DM49" s="121">
        <v>62.105263157894711</v>
      </c>
      <c r="DN49" s="121">
        <v>70.930232558139537</v>
      </c>
      <c r="DO49" s="128">
        <v>45.121951219512191</v>
      </c>
      <c r="DP49" s="121">
        <v>56.626506024096386</v>
      </c>
      <c r="DQ49" s="121">
        <v>55.963302752293565</v>
      </c>
      <c r="DR49" s="121">
        <v>62.962962962962976</v>
      </c>
      <c r="DS49" s="121" t="s">
        <v>286</v>
      </c>
      <c r="DT49" s="128" t="s">
        <v>286</v>
      </c>
      <c r="DU49" s="131" t="s">
        <v>286</v>
      </c>
      <c r="DV49" s="131">
        <v>50.000000000000007</v>
      </c>
      <c r="DW49" s="114">
        <v>34.328358208955237</v>
      </c>
      <c r="DX49" s="131">
        <v>32.8125</v>
      </c>
      <c r="DY49" s="128">
        <v>54.117647058823529</v>
      </c>
      <c r="DZ49" s="128">
        <v>46.236559139784944</v>
      </c>
      <c r="EA49" s="128">
        <v>33.333333333333343</v>
      </c>
      <c r="EB49" s="128">
        <v>46.464646464646442</v>
      </c>
      <c r="EC49" s="128">
        <v>44.705882352941181</v>
      </c>
      <c r="ED49" s="128">
        <v>48.192771084337366</v>
      </c>
      <c r="EE49" s="128">
        <v>55.294117647058826</v>
      </c>
      <c r="EF49" s="128">
        <v>47.169811320754711</v>
      </c>
      <c r="EG49" s="128">
        <v>56.790123456790127</v>
      </c>
      <c r="EH49" s="128" t="s">
        <v>286</v>
      </c>
      <c r="EI49" s="128" t="s">
        <v>286</v>
      </c>
      <c r="EJ49" s="128" t="s">
        <v>286</v>
      </c>
      <c r="EK49" s="128">
        <v>93.548387096774206</v>
      </c>
      <c r="EL49" s="121">
        <v>81.818181818181813</v>
      </c>
      <c r="EM49" s="121">
        <v>79.365079365079382</v>
      </c>
      <c r="EN49" s="121">
        <v>90.909090909090921</v>
      </c>
      <c r="EO49" s="121">
        <v>92.553191489361723</v>
      </c>
      <c r="EP49" s="128">
        <v>85.263157894736864</v>
      </c>
      <c r="EQ49" s="121">
        <v>91.089108910891113</v>
      </c>
      <c r="ER49" s="121">
        <v>86.046511627906995</v>
      </c>
      <c r="ES49" s="121">
        <v>83.132530120481903</v>
      </c>
      <c r="ET49" s="121">
        <v>94.318181818181827</v>
      </c>
      <c r="EU49" s="128">
        <v>83.486238532110079</v>
      </c>
      <c r="EV49" s="121">
        <v>88.8888888888889</v>
      </c>
      <c r="EW49" s="121">
        <v>87.121212121212167</v>
      </c>
      <c r="EX49" s="121">
        <v>66.929133858267761</v>
      </c>
      <c r="EY49" s="121">
        <v>79.646017699115049</v>
      </c>
      <c r="EZ49" s="128">
        <v>85.48387096774195</v>
      </c>
      <c r="FA49" s="121">
        <v>68.656716417910417</v>
      </c>
      <c r="FB49" s="121">
        <v>59.375000000000014</v>
      </c>
      <c r="FC49" s="121">
        <v>88.636363636363626</v>
      </c>
      <c r="FD49" s="121">
        <v>82.978723404255319</v>
      </c>
      <c r="FE49" s="128">
        <v>74.736842105263136</v>
      </c>
      <c r="FF49" s="121">
        <v>90.099009900990055</v>
      </c>
      <c r="FG49" s="121">
        <v>84.52380952380949</v>
      </c>
      <c r="FH49" s="121">
        <v>71.084337349397586</v>
      </c>
      <c r="FI49" s="121">
        <v>89.534883720930267</v>
      </c>
      <c r="FJ49" s="128">
        <v>76.146788990825669</v>
      </c>
      <c r="FK49" s="121">
        <v>78.749999999999972</v>
      </c>
      <c r="FL49" s="121" t="s">
        <v>286</v>
      </c>
      <c r="FM49" s="121">
        <v>18.103448275862071</v>
      </c>
      <c r="FN49" s="121">
        <v>57.94392523364489</v>
      </c>
      <c r="FO49" s="128" t="s">
        <v>286</v>
      </c>
      <c r="FP49" s="121">
        <v>34.848484848484851</v>
      </c>
      <c r="FQ49" s="121">
        <v>53.225806451612911</v>
      </c>
      <c r="FR49" s="121" t="s">
        <v>286</v>
      </c>
      <c r="FS49" s="121">
        <v>20.689655172413794</v>
      </c>
      <c r="FT49" s="128">
        <v>48.913043478260853</v>
      </c>
      <c r="FU49" s="121" t="s">
        <v>286</v>
      </c>
      <c r="FV49" s="121">
        <v>12.048192771084342</v>
      </c>
      <c r="FW49" s="121">
        <v>59.756097560975626</v>
      </c>
      <c r="FX49" s="121" t="s">
        <v>286</v>
      </c>
      <c r="FY49" s="128">
        <v>20</v>
      </c>
      <c r="FZ49" s="121">
        <v>46.15384615384616</v>
      </c>
      <c r="GA49" s="121" t="s">
        <v>286</v>
      </c>
      <c r="GB49" s="121">
        <v>33.333333333333336</v>
      </c>
      <c r="GC49" s="121">
        <v>62.903225806451616</v>
      </c>
      <c r="GD49" s="128" t="s">
        <v>286</v>
      </c>
      <c r="GE49" s="121">
        <v>18.181818181818183</v>
      </c>
      <c r="GF49" s="121">
        <v>63.636363636363633</v>
      </c>
      <c r="GG49" s="121" t="s">
        <v>286</v>
      </c>
      <c r="GH49" s="121">
        <v>22.222222222222221</v>
      </c>
      <c r="GI49" s="128">
        <v>62.222222222222221</v>
      </c>
      <c r="GJ49" s="121" t="s">
        <v>286</v>
      </c>
      <c r="GK49" s="121">
        <v>60.000000000000007</v>
      </c>
      <c r="GL49" s="121">
        <v>44.897959183673457</v>
      </c>
      <c r="GM49" s="130" t="s">
        <v>286</v>
      </c>
      <c r="GN49" s="128">
        <v>31.578947368421055</v>
      </c>
      <c r="GO49" s="121">
        <v>52.777777777777771</v>
      </c>
      <c r="GP49" s="121" t="s">
        <v>286</v>
      </c>
      <c r="GQ49" s="121">
        <v>23.80952380952381</v>
      </c>
      <c r="GR49" s="121">
        <v>59.677419354838705</v>
      </c>
      <c r="GS49" s="128" t="s">
        <v>286</v>
      </c>
      <c r="GT49" s="121">
        <v>31.81818181818182</v>
      </c>
      <c r="GU49" s="121">
        <v>66.666666666666657</v>
      </c>
      <c r="GV49" s="121" t="s">
        <v>286</v>
      </c>
      <c r="GW49" s="121">
        <v>38.888888888888893</v>
      </c>
      <c r="GX49" s="128">
        <v>71.1111111111111</v>
      </c>
      <c r="GY49" s="128" t="s">
        <v>286</v>
      </c>
      <c r="GZ49" s="128">
        <v>70</v>
      </c>
      <c r="HA49" s="128">
        <v>57.142857142857139</v>
      </c>
      <c r="HB49" s="128" t="s">
        <v>286</v>
      </c>
      <c r="HC49" s="128">
        <v>42.10526315789474</v>
      </c>
      <c r="HD49" s="128">
        <v>61.111111111111128</v>
      </c>
      <c r="HE49" s="128" t="s">
        <v>286</v>
      </c>
      <c r="HF49" s="128">
        <v>47.368421052631582</v>
      </c>
      <c r="HG49" s="128">
        <v>62.295081967213108</v>
      </c>
      <c r="HH49" s="128" t="s">
        <v>286</v>
      </c>
      <c r="HI49" s="128">
        <v>42.857142857142854</v>
      </c>
      <c r="HJ49" s="128">
        <v>54.838709677419352</v>
      </c>
      <c r="HK49" s="128" t="s">
        <v>286</v>
      </c>
      <c r="HL49" s="121">
        <v>41.176470588235297</v>
      </c>
      <c r="HM49" s="121">
        <v>71.111111111111128</v>
      </c>
      <c r="HN49" s="121" t="s">
        <v>286</v>
      </c>
      <c r="HO49" s="121">
        <v>44.444444444444443</v>
      </c>
      <c r="HP49" s="128">
        <v>63.043478260869584</v>
      </c>
      <c r="HQ49" s="121" t="s">
        <v>286</v>
      </c>
      <c r="HR49" s="121">
        <v>24.999999999999996</v>
      </c>
      <c r="HS49" s="121">
        <v>57.142857142857153</v>
      </c>
      <c r="HT49" s="129" t="s">
        <v>286</v>
      </c>
      <c r="HU49" s="128">
        <v>52.38095238095238</v>
      </c>
      <c r="HV49" s="114">
        <v>47.540983606557369</v>
      </c>
      <c r="HW49" s="114" t="s">
        <v>286</v>
      </c>
      <c r="HX49" s="114">
        <v>50</v>
      </c>
      <c r="HY49" s="114">
        <v>51.612903225806448</v>
      </c>
      <c r="HZ49" s="114" t="s">
        <v>286</v>
      </c>
      <c r="IA49" s="114">
        <v>75.000000000000014</v>
      </c>
      <c r="IB49" s="114">
        <v>48.888888888888893</v>
      </c>
      <c r="IC49" s="114" t="s">
        <v>286</v>
      </c>
      <c r="ID49" s="114">
        <v>80</v>
      </c>
      <c r="IE49" s="114">
        <v>53.191489361702125</v>
      </c>
      <c r="IF49" s="114" t="s">
        <v>286</v>
      </c>
      <c r="IG49" s="114">
        <v>42.105263157894747</v>
      </c>
      <c r="IH49" s="114">
        <v>49.999999999999986</v>
      </c>
      <c r="II49" s="114" t="s">
        <v>286</v>
      </c>
      <c r="IJ49" s="114">
        <v>61.904761904761905</v>
      </c>
      <c r="IK49" s="114">
        <v>66.666666666666671</v>
      </c>
      <c r="IL49" s="114" t="s">
        <v>286</v>
      </c>
      <c r="IM49" s="114">
        <v>55</v>
      </c>
      <c r="IN49" s="114">
        <v>62.5</v>
      </c>
      <c r="IO49" s="114" t="s">
        <v>286</v>
      </c>
      <c r="IP49" s="114">
        <v>81.25</v>
      </c>
      <c r="IQ49" s="114">
        <v>53.333333333333343</v>
      </c>
      <c r="IR49" s="114" t="s">
        <v>286</v>
      </c>
      <c r="IS49" s="114">
        <v>80</v>
      </c>
      <c r="IT49" s="114">
        <v>72.916666666666671</v>
      </c>
      <c r="IU49" s="114" t="s">
        <v>286</v>
      </c>
      <c r="IV49" s="114">
        <v>57.89473684210526</v>
      </c>
      <c r="IW49" s="114">
        <v>60.000000000000014</v>
      </c>
      <c r="IX49" s="150" t="s">
        <v>1629</v>
      </c>
      <c r="IY49" s="150" t="s">
        <v>1630</v>
      </c>
      <c r="IZ49" s="150" t="s">
        <v>1629</v>
      </c>
      <c r="JA49" s="150" t="s">
        <v>1629</v>
      </c>
      <c r="JB49" s="150" t="s">
        <v>1629</v>
      </c>
      <c r="JC49" s="114" t="s">
        <v>286</v>
      </c>
      <c r="JD49" s="114" t="s">
        <v>286</v>
      </c>
      <c r="JE49" s="114" t="s">
        <v>286</v>
      </c>
      <c r="JF49" s="114" t="str">
        <f t="shared" si="60"/>
        <v>--</v>
      </c>
      <c r="JG49" s="114" t="str">
        <f t="shared" si="60"/>
        <v>--</v>
      </c>
      <c r="JH49" s="114" t="str">
        <f t="shared" si="60"/>
        <v>--</v>
      </c>
      <c r="JI49" s="114" t="str">
        <f t="shared" si="60"/>
        <v>--</v>
      </c>
      <c r="JJ49" s="114" t="str">
        <f t="shared" si="60"/>
        <v>--</v>
      </c>
      <c r="JK49" s="114" t="str">
        <f t="shared" si="60"/>
        <v>--</v>
      </c>
      <c r="JL49" s="114" t="str">
        <f t="shared" si="60"/>
        <v>--</v>
      </c>
      <c r="JM49" s="114" t="str">
        <f t="shared" si="60"/>
        <v>--</v>
      </c>
      <c r="JN49" s="114" t="str">
        <f t="shared" si="60"/>
        <v>--</v>
      </c>
      <c r="JO49" s="114" t="str">
        <f t="shared" si="60"/>
        <v>--</v>
      </c>
      <c r="JP49" s="114" t="str">
        <f t="shared" si="61"/>
        <v>--</v>
      </c>
      <c r="JQ49" s="114" t="str">
        <f t="shared" si="61"/>
        <v>--</v>
      </c>
      <c r="JR49" s="114" t="str">
        <f t="shared" si="61"/>
        <v>--</v>
      </c>
      <c r="JS49" s="114" t="str">
        <f t="shared" si="61"/>
        <v>--</v>
      </c>
      <c r="JT49" s="114" t="str">
        <f t="shared" si="61"/>
        <v>--</v>
      </c>
      <c r="JU49" s="114" t="str">
        <f t="shared" si="61"/>
        <v>--</v>
      </c>
      <c r="JV49" s="114" t="str">
        <f t="shared" si="61"/>
        <v>--</v>
      </c>
      <c r="JW49" s="114" t="str">
        <f t="shared" si="61"/>
        <v>--</v>
      </c>
      <c r="JX49" s="114" t="str">
        <f t="shared" si="61"/>
        <v>--</v>
      </c>
      <c r="JY49" s="114" t="str">
        <f t="shared" si="61"/>
        <v>--</v>
      </c>
      <c r="JZ49" s="114" t="str">
        <f t="shared" si="62"/>
        <v>--</v>
      </c>
      <c r="KA49" s="114" t="str">
        <f t="shared" si="62"/>
        <v>--</v>
      </c>
      <c r="KB49" s="114" t="str">
        <f t="shared" si="62"/>
        <v>--</v>
      </c>
      <c r="KC49" s="114" t="str">
        <f t="shared" si="62"/>
        <v>--</v>
      </c>
      <c r="KD49" s="114" t="str">
        <f t="shared" si="62"/>
        <v>--</v>
      </c>
      <c r="KE49" s="114" t="str">
        <f t="shared" si="62"/>
        <v>--</v>
      </c>
      <c r="KF49" s="114" t="str">
        <f t="shared" si="62"/>
        <v>--</v>
      </c>
      <c r="KG49" s="114" t="str">
        <f t="shared" si="62"/>
        <v>--</v>
      </c>
      <c r="KH49" s="114" t="str">
        <f t="shared" si="62"/>
        <v>--</v>
      </c>
      <c r="KI49" s="114" t="str">
        <f t="shared" si="62"/>
        <v>--</v>
      </c>
      <c r="KJ49" s="114" t="str">
        <f t="shared" si="63"/>
        <v>--</v>
      </c>
      <c r="KK49" s="114" t="str">
        <f t="shared" si="63"/>
        <v>--</v>
      </c>
      <c r="KL49" s="114" t="str">
        <f t="shared" si="63"/>
        <v>--</v>
      </c>
      <c r="KM49" s="114" t="str">
        <f t="shared" si="63"/>
        <v>--</v>
      </c>
      <c r="KN49" s="114" t="str">
        <f t="shared" si="63"/>
        <v>--</v>
      </c>
      <c r="KO49" s="114" t="str">
        <f t="shared" si="63"/>
        <v>--</v>
      </c>
      <c r="KP49" s="150" t="s">
        <v>1629</v>
      </c>
      <c r="KQ49" s="150" t="s">
        <v>1630</v>
      </c>
      <c r="KR49" s="150" t="s">
        <v>1629</v>
      </c>
      <c r="KS49" s="150" t="s">
        <v>1629</v>
      </c>
      <c r="KT49" s="150" t="s">
        <v>1629</v>
      </c>
      <c r="KU49" s="114" t="str">
        <f t="shared" si="66"/>
        <v>--</v>
      </c>
      <c r="KV49" s="114" t="str">
        <f t="shared" si="66"/>
        <v>--</v>
      </c>
      <c r="KW49" s="114" t="str">
        <f t="shared" si="66"/>
        <v>--</v>
      </c>
      <c r="KX49" s="114" t="str">
        <f t="shared" si="66"/>
        <v>--</v>
      </c>
      <c r="KY49" s="114" t="str">
        <f t="shared" si="66"/>
        <v>--</v>
      </c>
      <c r="KZ49" s="114" t="str">
        <f t="shared" si="64"/>
        <v>--</v>
      </c>
      <c r="LA49" s="114" t="str">
        <f t="shared" si="64"/>
        <v>--</v>
      </c>
      <c r="LB49" s="114" t="str">
        <f t="shared" si="64"/>
        <v>--</v>
      </c>
      <c r="LC49" s="114" t="str">
        <f t="shared" si="64"/>
        <v>--</v>
      </c>
      <c r="LD49" s="114" t="str">
        <f t="shared" si="64"/>
        <v>--</v>
      </c>
      <c r="LE49" s="219">
        <v>85.3333333333333</v>
      </c>
      <c r="LF49" s="219">
        <v>79.381443298969103</v>
      </c>
      <c r="LG49" s="219">
        <v>80</v>
      </c>
      <c r="LH49" s="219">
        <v>89.473684210526301</v>
      </c>
      <c r="LI49" s="219">
        <v>79.729729729729698</v>
      </c>
      <c r="LJ49" s="219">
        <v>92.424242424242394</v>
      </c>
      <c r="LK49" s="219">
        <v>65.3333333333333</v>
      </c>
      <c r="LL49" s="219">
        <v>73.195876288659804</v>
      </c>
      <c r="LM49" s="219">
        <v>69.473684210526301</v>
      </c>
      <c r="LN49" s="219">
        <v>82.894736842105303</v>
      </c>
      <c r="LO49" s="219">
        <v>67.567567567567494</v>
      </c>
      <c r="LP49" s="219">
        <v>68.181818181818201</v>
      </c>
      <c r="LQ49" s="219">
        <v>65.753424657534296</v>
      </c>
      <c r="LR49" s="219">
        <v>71.875</v>
      </c>
      <c r="LS49" s="219">
        <v>79.787234042553195</v>
      </c>
      <c r="LT49" s="219">
        <v>75</v>
      </c>
      <c r="LU49" s="219">
        <v>63.013698630137</v>
      </c>
      <c r="LV49" s="219">
        <v>75.757575757575793</v>
      </c>
      <c r="LW49" s="219">
        <v>32.4324324324324</v>
      </c>
      <c r="LX49" s="219">
        <v>42.268041237113401</v>
      </c>
      <c r="LY49" s="219">
        <v>53.191489361702097</v>
      </c>
      <c r="LZ49" s="219">
        <v>60.526315789473699</v>
      </c>
      <c r="MA49" s="219">
        <v>43.835616438356197</v>
      </c>
      <c r="MB49" s="219">
        <v>48.484848484848499</v>
      </c>
      <c r="MC49" s="219">
        <v>84.931506849314999</v>
      </c>
      <c r="MD49" s="219">
        <v>83.505154639175302</v>
      </c>
      <c r="ME49" s="219">
        <v>81.914893617021306</v>
      </c>
      <c r="MF49" s="219">
        <v>86.842105263157904</v>
      </c>
      <c r="MG49" s="219">
        <v>75.342465753424605</v>
      </c>
      <c r="MH49" s="219">
        <v>90.909090909090907</v>
      </c>
      <c r="MI49" s="219">
        <v>65.3333333333333</v>
      </c>
      <c r="MJ49" s="219">
        <v>73.195876288659704</v>
      </c>
      <c r="MK49" s="219">
        <v>73.404255319149001</v>
      </c>
      <c r="ML49" s="219">
        <v>81.578947368420998</v>
      </c>
      <c r="MM49" s="219">
        <v>72.602739726027394</v>
      </c>
      <c r="MN49" s="219">
        <v>75.757575757575694</v>
      </c>
      <c r="MO49" s="128" t="str">
        <f t="shared" si="49"/>
        <v>--</v>
      </c>
      <c r="MP49" s="219">
        <v>15.789473684210501</v>
      </c>
      <c r="MQ49" s="219">
        <v>37.894736842105303</v>
      </c>
      <c r="MR49" s="128" t="str">
        <f t="shared" si="50"/>
        <v>--</v>
      </c>
      <c r="MS49" s="219">
        <v>10.958904109589</v>
      </c>
      <c r="MT49" s="219">
        <v>45.3125</v>
      </c>
      <c r="MU49" s="128" t="str">
        <f t="shared" si="51"/>
        <v>--</v>
      </c>
      <c r="MV49" s="219">
        <v>46.6666666666667</v>
      </c>
      <c r="MW49" s="219">
        <v>47.2222222222222</v>
      </c>
      <c r="MX49" s="128" t="str">
        <f t="shared" si="52"/>
        <v>--</v>
      </c>
      <c r="MY49" s="219">
        <v>42.857142857142897</v>
      </c>
      <c r="MZ49" s="219">
        <v>62.068965517241402</v>
      </c>
      <c r="NA49" s="128" t="str">
        <f t="shared" si="53"/>
        <v>--</v>
      </c>
      <c r="NB49" s="219">
        <v>60</v>
      </c>
      <c r="NC49" s="219">
        <v>54.285714285714299</v>
      </c>
      <c r="ND49" s="128" t="str">
        <f t="shared" si="54"/>
        <v>--</v>
      </c>
      <c r="NE49" s="219">
        <v>42.857142857142897</v>
      </c>
      <c r="NF49" s="219">
        <v>72.413793103448299</v>
      </c>
      <c r="NG49" s="128" t="str">
        <f t="shared" si="55"/>
        <v>--</v>
      </c>
      <c r="NH49" s="219">
        <v>60</v>
      </c>
      <c r="NI49" s="219">
        <v>61.1111111111111</v>
      </c>
      <c r="NJ49" s="128" t="str">
        <f t="shared" si="56"/>
        <v>--</v>
      </c>
      <c r="NK49" s="219">
        <v>83.3333333333333</v>
      </c>
      <c r="NL49" s="219">
        <v>65.517241379310306</v>
      </c>
      <c r="NM49" s="220">
        <v>90.789473684210506</v>
      </c>
      <c r="NN49" s="220">
        <v>92.857142857142904</v>
      </c>
      <c r="NO49" s="220">
        <v>81.578947368420998</v>
      </c>
      <c r="NP49" s="220">
        <v>72.857142857142804</v>
      </c>
      <c r="NQ49" s="220">
        <v>79.729729729729698</v>
      </c>
      <c r="NR49" s="220">
        <v>80</v>
      </c>
      <c r="NS49" s="220">
        <v>73.972602739726</v>
      </c>
      <c r="NT49" s="220">
        <v>67.692307692307693</v>
      </c>
      <c r="NU49" s="220">
        <v>90.6666666666667</v>
      </c>
      <c r="NV49" s="220">
        <v>81.538461538461505</v>
      </c>
      <c r="NW49" s="220">
        <v>86.842105263157904</v>
      </c>
      <c r="NX49" s="220">
        <v>89.230769230769198</v>
      </c>
      <c r="NY49" s="128" t="str">
        <f t="shared" si="65"/>
        <v>--</v>
      </c>
      <c r="NZ49" s="128" t="str">
        <f t="shared" si="65"/>
        <v>--</v>
      </c>
      <c r="OA49" s="128" t="str">
        <f t="shared" si="65"/>
        <v>--</v>
      </c>
      <c r="OB49" s="128" t="str">
        <f t="shared" si="65"/>
        <v>--</v>
      </c>
      <c r="OC49" s="128" t="str">
        <f t="shared" si="65"/>
        <v>--</v>
      </c>
      <c r="OD49" s="128" t="str">
        <f t="shared" si="65"/>
        <v>--</v>
      </c>
      <c r="OE49" s="128" t="str">
        <f t="shared" si="65"/>
        <v>--</v>
      </c>
      <c r="OF49" s="128" t="str">
        <f t="shared" si="65"/>
        <v>--</v>
      </c>
      <c r="OG49" s="222">
        <v>63.513513513513502</v>
      </c>
      <c r="OH49" s="222">
        <v>26.027397260274</v>
      </c>
      <c r="OI49" s="222">
        <v>42.268041237113401</v>
      </c>
      <c r="OJ49" s="222">
        <v>44.680851063829799</v>
      </c>
      <c r="OK49" s="222">
        <v>44.615384615384599</v>
      </c>
      <c r="OL49" s="222">
        <v>51.315789473684198</v>
      </c>
      <c r="OM49" s="222">
        <v>46.575342465753401</v>
      </c>
      <c r="ON49" s="222">
        <v>34.848484848484901</v>
      </c>
      <c r="OO49" s="114" t="s">
        <v>1629</v>
      </c>
      <c r="OP49" s="114" t="s">
        <v>2483</v>
      </c>
      <c r="OQ49" s="300">
        <v>51.315789473684205</v>
      </c>
      <c r="OR49" s="300">
        <v>37.333333333333343</v>
      </c>
      <c r="OS49" s="300">
        <v>40.625</v>
      </c>
      <c r="OT49" s="300">
        <v>38.297872340425528</v>
      </c>
      <c r="OU49" s="300">
        <v>55.384615384615401</v>
      </c>
      <c r="OV49" s="300">
        <v>39.473684210526301</v>
      </c>
      <c r="OW49" s="300">
        <v>50.68493150684931</v>
      </c>
      <c r="OX49" s="300">
        <v>48.484848484848484</v>
      </c>
      <c r="OZ49" s="380">
        <v>71.052631578947398</v>
      </c>
      <c r="PA49" s="383" t="str">
        <f>"--"</f>
        <v>--</v>
      </c>
      <c r="PB49" s="381">
        <v>67.741935483870947</v>
      </c>
      <c r="PC49" s="381">
        <v>88.888888888888872</v>
      </c>
      <c r="PD49" s="380">
        <v>88.571428571428569</v>
      </c>
      <c r="PE49" s="383" t="str">
        <f>"--"</f>
        <v>--</v>
      </c>
      <c r="PF49" s="381">
        <v>32.258064516129032</v>
      </c>
      <c r="PG49" s="381">
        <v>61.111111111111114</v>
      </c>
      <c r="PH49" s="380">
        <v>60.526315789473692</v>
      </c>
      <c r="PI49" s="383" t="str">
        <f>"--"</f>
        <v>--</v>
      </c>
      <c r="PJ49" s="381">
        <v>32.258064516129039</v>
      </c>
      <c r="PK49" s="381">
        <v>55.55555555555555</v>
      </c>
      <c r="PL49" s="380">
        <v>91.891891891891902</v>
      </c>
      <c r="PM49" s="383" t="str">
        <f>"--"</f>
        <v>--</v>
      </c>
      <c r="PN49" s="381">
        <v>70.967741935483843</v>
      </c>
      <c r="PO49" s="381">
        <v>88.888888888888872</v>
      </c>
      <c r="PP49" s="380">
        <v>81.578947368421041</v>
      </c>
      <c r="PQ49" s="383" t="str">
        <f>"--"</f>
        <v>--</v>
      </c>
      <c r="PR49" s="381">
        <v>61.290322580645153</v>
      </c>
      <c r="PS49" s="381">
        <v>77.777777777777771</v>
      </c>
      <c r="PT49" s="378" t="str">
        <f t="shared" si="57"/>
        <v>--</v>
      </c>
      <c r="PU49" s="378" t="str">
        <f t="shared" si="57"/>
        <v>--</v>
      </c>
      <c r="PV49" s="381">
        <v>17.241379310344829</v>
      </c>
      <c r="PW49" s="381">
        <v>50</v>
      </c>
      <c r="PX49" s="378" t="str">
        <f t="shared" si="15"/>
        <v>--</v>
      </c>
      <c r="PY49" s="378" t="str">
        <f t="shared" si="15"/>
        <v>--</v>
      </c>
      <c r="PZ49" s="381">
        <v>60</v>
      </c>
      <c r="QA49" s="381">
        <v>57.142857142857146</v>
      </c>
      <c r="QB49" s="378" t="str">
        <f t="shared" si="16"/>
        <v>--</v>
      </c>
      <c r="QC49" s="378" t="str">
        <f t="shared" si="16"/>
        <v>--</v>
      </c>
      <c r="QD49" s="381">
        <v>60</v>
      </c>
      <c r="QE49" s="381">
        <v>57.142857142857146</v>
      </c>
      <c r="QF49" s="378" t="str">
        <f t="shared" si="58"/>
        <v>--</v>
      </c>
      <c r="QG49" s="378" t="str">
        <f t="shared" si="58"/>
        <v>--</v>
      </c>
      <c r="QH49" s="381">
        <v>0</v>
      </c>
      <c r="QI49" s="381">
        <v>42.857142857142861</v>
      </c>
      <c r="QJ49" s="161" t="s">
        <v>2635</v>
      </c>
    </row>
    <row r="50" spans="1:452" x14ac:dyDescent="0.25">
      <c r="A50" s="114">
        <v>46</v>
      </c>
      <c r="B50" s="93" t="s">
        <v>46</v>
      </c>
      <c r="C50" s="126">
        <v>41.877256317689522</v>
      </c>
      <c r="D50" s="126">
        <v>22.388059701492534</v>
      </c>
      <c r="E50" s="126">
        <v>21.455938697318</v>
      </c>
      <c r="F50" s="126">
        <v>45.374449339207068</v>
      </c>
      <c r="G50" s="126">
        <v>35.458167330677298</v>
      </c>
      <c r="H50" s="126">
        <v>27.848101265822788</v>
      </c>
      <c r="I50" s="126">
        <v>52.409638554216876</v>
      </c>
      <c r="J50" s="126">
        <v>39.77900552486188</v>
      </c>
      <c r="K50" s="126">
        <v>46.376811594202877</v>
      </c>
      <c r="L50" s="126">
        <v>54.358974358974358</v>
      </c>
      <c r="M50" s="128">
        <v>45</v>
      </c>
      <c r="N50" s="128">
        <v>46.107784431137759</v>
      </c>
      <c r="O50" s="128">
        <v>68.639053254437812</v>
      </c>
      <c r="P50" s="128">
        <v>55.999999999999979</v>
      </c>
      <c r="Q50" s="128">
        <v>60.927152317880783</v>
      </c>
      <c r="R50" s="128">
        <v>89.568345323740985</v>
      </c>
      <c r="S50" s="128">
        <v>79.70149253731347</v>
      </c>
      <c r="T50" s="128">
        <v>82.954545454545467</v>
      </c>
      <c r="U50" s="128">
        <v>88.392857142857139</v>
      </c>
      <c r="V50" s="128">
        <v>78.764478764478767</v>
      </c>
      <c r="W50" s="128">
        <v>79.446640316205574</v>
      </c>
      <c r="X50" s="128">
        <v>86.06060606060602</v>
      </c>
      <c r="Y50" s="128">
        <v>80.540540540540505</v>
      </c>
      <c r="Z50" s="128">
        <v>81.159420289855049</v>
      </c>
      <c r="AA50" s="128">
        <v>88.082901554404145</v>
      </c>
      <c r="AB50" s="132">
        <v>78.333333333333357</v>
      </c>
      <c r="AC50" s="132">
        <v>84.090909090909093</v>
      </c>
      <c r="AD50" s="132">
        <v>84.756097560975562</v>
      </c>
      <c r="AE50" s="132">
        <v>77.456647398843998</v>
      </c>
      <c r="AF50" s="128">
        <v>78.431372549019599</v>
      </c>
      <c r="AG50" s="126">
        <v>73.550724637681171</v>
      </c>
      <c r="AH50" s="126">
        <v>63.47305389221561</v>
      </c>
      <c r="AI50" s="133">
        <v>65.267175572519051</v>
      </c>
      <c r="AJ50" s="133">
        <v>66.521739130434852</v>
      </c>
      <c r="AK50" s="128">
        <v>65.637065637065618</v>
      </c>
      <c r="AL50" s="128">
        <v>64.143426294820699</v>
      </c>
      <c r="AM50" s="128">
        <v>65.243902439024396</v>
      </c>
      <c r="AN50" s="128">
        <v>57.671957671957649</v>
      </c>
      <c r="AO50" s="128">
        <v>63.309352517985637</v>
      </c>
      <c r="AP50" s="128">
        <v>65.625</v>
      </c>
      <c r="AQ50" s="128">
        <v>60.082304526748956</v>
      </c>
      <c r="AR50" s="128">
        <v>66.101694915254271</v>
      </c>
      <c r="AS50" s="128">
        <v>68.48484848484847</v>
      </c>
      <c r="AT50" s="128">
        <v>61.142857142857153</v>
      </c>
      <c r="AU50" s="128">
        <v>72.549019607843121</v>
      </c>
      <c r="AV50" s="128">
        <v>15.750915750915754</v>
      </c>
      <c r="AW50" s="128">
        <v>17.065868263473053</v>
      </c>
      <c r="AX50" s="132">
        <v>14.503816793893137</v>
      </c>
      <c r="AY50" s="132">
        <v>14.79820627802691</v>
      </c>
      <c r="AZ50" s="132">
        <v>14.901960784313733</v>
      </c>
      <c r="BA50" s="132">
        <v>17.131474103585674</v>
      </c>
      <c r="BB50" s="128">
        <v>13.580246913580247</v>
      </c>
      <c r="BC50" s="132">
        <v>16.129032258064512</v>
      </c>
      <c r="BD50" s="132">
        <v>23.188405797101453</v>
      </c>
      <c r="BE50" s="132">
        <v>11.052631578947368</v>
      </c>
      <c r="BF50" s="132">
        <v>17.721518987341774</v>
      </c>
      <c r="BG50" s="128">
        <v>17.613636363636363</v>
      </c>
      <c r="BH50" s="121">
        <v>7.2727272727272743</v>
      </c>
      <c r="BI50" s="121">
        <v>18.023255813953483</v>
      </c>
      <c r="BJ50" s="121">
        <v>18.12080536912752</v>
      </c>
      <c r="BK50" s="121">
        <v>9.1575091575091534</v>
      </c>
      <c r="BL50" s="128">
        <v>12.275449101796408</v>
      </c>
      <c r="BM50" s="121">
        <v>9.1603053435114443</v>
      </c>
      <c r="BN50" s="114">
        <v>12.556053811659195</v>
      </c>
      <c r="BO50" s="114">
        <v>9.411764705882355</v>
      </c>
      <c r="BP50" s="114">
        <v>9.1633466135458139</v>
      </c>
      <c r="BQ50" s="128">
        <v>10.975609756097571</v>
      </c>
      <c r="BR50" s="121">
        <v>14.054054054054058</v>
      </c>
      <c r="BS50" s="121">
        <v>12.23021582733813</v>
      </c>
      <c r="BT50" s="121">
        <v>6.3157894736842142</v>
      </c>
      <c r="BU50" s="128">
        <v>8.4745762711864447</v>
      </c>
      <c r="BV50" s="121">
        <v>8.5227272727272751</v>
      </c>
      <c r="BW50" s="121">
        <v>6.5868263473053901</v>
      </c>
      <c r="BX50" s="121">
        <v>11.695906432748545</v>
      </c>
      <c r="BY50" s="128">
        <v>8.783783783783786</v>
      </c>
      <c r="BZ50" s="121">
        <v>70.909090909090921</v>
      </c>
      <c r="CA50" s="121">
        <v>70.710059171597621</v>
      </c>
      <c r="CB50" s="121">
        <v>76.045627376425884</v>
      </c>
      <c r="CC50" s="128">
        <v>73.333333333333385</v>
      </c>
      <c r="CD50" s="121">
        <v>73.333333333333314</v>
      </c>
      <c r="CE50" s="121">
        <v>78.174603174603206</v>
      </c>
      <c r="CF50" s="121">
        <v>62.111801242236034</v>
      </c>
      <c r="CG50" s="128">
        <v>70.744680851063862</v>
      </c>
      <c r="CH50" s="121">
        <v>75.362318840579732</v>
      </c>
      <c r="CI50" s="121">
        <v>69.948186528497445</v>
      </c>
      <c r="CJ50" s="121">
        <v>71.129707112970749</v>
      </c>
      <c r="CK50" s="121">
        <v>76.271186440677951</v>
      </c>
      <c r="CL50" s="121">
        <v>72.352941176470566</v>
      </c>
      <c r="CM50" s="121">
        <v>70.454545454545439</v>
      </c>
      <c r="CN50" s="121">
        <v>73.509933774834437</v>
      </c>
      <c r="CO50" s="121" t="s">
        <v>286</v>
      </c>
      <c r="CP50" s="128" t="s">
        <v>286</v>
      </c>
      <c r="CQ50" s="121" t="s">
        <v>286</v>
      </c>
      <c r="CR50" s="121">
        <v>62.666666666666686</v>
      </c>
      <c r="CS50" s="114">
        <v>32.941176470588253</v>
      </c>
      <c r="CT50" s="114">
        <v>37.698412698412696</v>
      </c>
      <c r="CU50" s="128">
        <v>58.385093167701854</v>
      </c>
      <c r="CV50" s="121">
        <v>37.765957446808535</v>
      </c>
      <c r="CW50" s="121">
        <v>36.23188405797103</v>
      </c>
      <c r="CX50" s="114">
        <v>60.526315789473692</v>
      </c>
      <c r="CY50" s="114">
        <v>33.195020746887991</v>
      </c>
      <c r="CZ50" s="128">
        <v>37.288135593220339</v>
      </c>
      <c r="DA50" s="121">
        <v>64.071856287425121</v>
      </c>
      <c r="DB50" s="121">
        <v>40.909090909090914</v>
      </c>
      <c r="DC50" s="114">
        <v>43.046357615894053</v>
      </c>
      <c r="DD50" s="114">
        <v>58.646616541353382</v>
      </c>
      <c r="DE50" s="128">
        <v>59.580838323353269</v>
      </c>
      <c r="DF50" s="121">
        <v>49.416342412451399</v>
      </c>
      <c r="DG50" s="121">
        <v>62.727272727272741</v>
      </c>
      <c r="DH50" s="114">
        <v>52.156862745098017</v>
      </c>
      <c r="DI50" s="114">
        <v>49.596774193548356</v>
      </c>
      <c r="DJ50" s="128">
        <v>58.5987261146497</v>
      </c>
      <c r="DK50" s="121">
        <v>53.763440860215049</v>
      </c>
      <c r="DL50" s="121">
        <v>42.335766423357676</v>
      </c>
      <c r="DM50" s="121">
        <v>51.336898395721938</v>
      </c>
      <c r="DN50" s="121">
        <v>48.275862068965488</v>
      </c>
      <c r="DO50" s="128">
        <v>40.69767441860467</v>
      </c>
      <c r="DP50" s="121">
        <v>60.493827160493829</v>
      </c>
      <c r="DQ50" s="121">
        <v>57.225433526011557</v>
      </c>
      <c r="DR50" s="121">
        <v>56.756756756756765</v>
      </c>
      <c r="DS50" s="121" t="s">
        <v>286</v>
      </c>
      <c r="DT50" s="128" t="s">
        <v>286</v>
      </c>
      <c r="DU50" s="131" t="s">
        <v>286</v>
      </c>
      <c r="DV50" s="131">
        <v>49.999999999999993</v>
      </c>
      <c r="DW50" s="114">
        <v>24.803149606299197</v>
      </c>
      <c r="DX50" s="131">
        <v>23.809523809523807</v>
      </c>
      <c r="DY50" s="128">
        <v>48.407643312101932</v>
      </c>
      <c r="DZ50" s="128">
        <v>29.569892473118291</v>
      </c>
      <c r="EA50" s="128">
        <v>21.323529411764707</v>
      </c>
      <c r="EB50" s="128">
        <v>46.236559139784958</v>
      </c>
      <c r="EC50" s="128">
        <v>37.65690376569038</v>
      </c>
      <c r="ED50" s="128">
        <v>34.090909090909093</v>
      </c>
      <c r="EE50" s="128">
        <v>53.614457831325296</v>
      </c>
      <c r="EF50" s="128">
        <v>40.804597701149405</v>
      </c>
      <c r="EG50" s="128">
        <v>48.299319727891181</v>
      </c>
      <c r="EH50" s="128" t="s">
        <v>286</v>
      </c>
      <c r="EI50" s="128" t="s">
        <v>286</v>
      </c>
      <c r="EJ50" s="128" t="s">
        <v>286</v>
      </c>
      <c r="EK50" s="128">
        <v>87.155963302752298</v>
      </c>
      <c r="EL50" s="121">
        <v>77.165354330708666</v>
      </c>
      <c r="EM50" s="121">
        <v>81.274900398406373</v>
      </c>
      <c r="EN50" s="121">
        <v>89.308176100628884</v>
      </c>
      <c r="EO50" s="121">
        <v>77.419354838709694</v>
      </c>
      <c r="EP50" s="128">
        <v>74.074074074074105</v>
      </c>
      <c r="EQ50" s="121">
        <v>91.052631578947413</v>
      </c>
      <c r="ER50" s="121">
        <v>88.235294117647101</v>
      </c>
      <c r="ES50" s="121">
        <v>75.706214689265536</v>
      </c>
      <c r="ET50" s="121">
        <v>94.08284023668638</v>
      </c>
      <c r="EU50" s="128">
        <v>83.999999999999986</v>
      </c>
      <c r="EV50" s="121">
        <v>84.000000000000014</v>
      </c>
      <c r="EW50" s="121">
        <v>85.920577617328519</v>
      </c>
      <c r="EX50" s="121">
        <v>69.230769230769184</v>
      </c>
      <c r="EY50" s="121">
        <v>72.030651340996144</v>
      </c>
      <c r="EZ50" s="128">
        <v>90.13452914798205</v>
      </c>
      <c r="FA50" s="121">
        <v>73.228346456692947</v>
      </c>
      <c r="FB50" s="121">
        <v>71.031746031746025</v>
      </c>
      <c r="FC50" s="121">
        <v>88.125000000000014</v>
      </c>
      <c r="FD50" s="121">
        <v>68.44919786096257</v>
      </c>
      <c r="FE50" s="128">
        <v>73.333333333333329</v>
      </c>
      <c r="FF50" s="121">
        <v>87.567567567567522</v>
      </c>
      <c r="FG50" s="121">
        <v>75.949367088607588</v>
      </c>
      <c r="FH50" s="121">
        <v>70.285714285714263</v>
      </c>
      <c r="FI50" s="121">
        <v>90.476190476190467</v>
      </c>
      <c r="FJ50" s="128">
        <v>77.456647398843998</v>
      </c>
      <c r="FK50" s="121">
        <v>75.167785234899313</v>
      </c>
      <c r="FL50" s="121" t="s">
        <v>286</v>
      </c>
      <c r="FM50" s="121">
        <v>24.761904761904752</v>
      </c>
      <c r="FN50" s="121">
        <v>55.952380952380956</v>
      </c>
      <c r="FO50" s="128" t="s">
        <v>286</v>
      </c>
      <c r="FP50" s="121">
        <v>21.008403361344531</v>
      </c>
      <c r="FQ50" s="121">
        <v>56.016597510373479</v>
      </c>
      <c r="FR50" s="121" t="s">
        <v>286</v>
      </c>
      <c r="FS50" s="121">
        <v>24.725274725274726</v>
      </c>
      <c r="FT50" s="128">
        <v>50.364963503649641</v>
      </c>
      <c r="FU50" s="121" t="s">
        <v>286</v>
      </c>
      <c r="FV50" s="121">
        <v>16.883116883116884</v>
      </c>
      <c r="FW50" s="121">
        <v>60.23391812865497</v>
      </c>
      <c r="FX50" s="121" t="s">
        <v>286</v>
      </c>
      <c r="FY50" s="128">
        <v>26.19047619047619</v>
      </c>
      <c r="FZ50" s="121">
        <v>62.589928057553898</v>
      </c>
      <c r="GA50" s="121" t="s">
        <v>286</v>
      </c>
      <c r="GB50" s="121">
        <v>44.736842105263165</v>
      </c>
      <c r="GC50" s="121">
        <v>53.956834532374081</v>
      </c>
      <c r="GD50" s="128" t="s">
        <v>286</v>
      </c>
      <c r="GE50" s="121">
        <v>50.000000000000014</v>
      </c>
      <c r="GF50" s="121">
        <v>53.333333333333329</v>
      </c>
      <c r="GG50" s="121" t="s">
        <v>286</v>
      </c>
      <c r="GH50" s="121">
        <v>53.333333333333329</v>
      </c>
      <c r="GI50" s="128">
        <v>56.521739130434788</v>
      </c>
      <c r="GJ50" s="121" t="s">
        <v>286</v>
      </c>
      <c r="GK50" s="121">
        <v>44.736842105263143</v>
      </c>
      <c r="GL50" s="121">
        <v>41.17647058823529</v>
      </c>
      <c r="GM50" s="130" t="s">
        <v>286</v>
      </c>
      <c r="GN50" s="128">
        <v>40.909090909090907</v>
      </c>
      <c r="GO50" s="121">
        <v>45.34883720930231</v>
      </c>
      <c r="GP50" s="121" t="s">
        <v>286</v>
      </c>
      <c r="GQ50" s="121">
        <v>51.315789473684227</v>
      </c>
      <c r="GR50" s="121">
        <v>65.71428571428568</v>
      </c>
      <c r="GS50" s="128" t="s">
        <v>286</v>
      </c>
      <c r="GT50" s="121">
        <v>51.063829787234049</v>
      </c>
      <c r="GU50" s="121">
        <v>66.417910447761201</v>
      </c>
      <c r="GV50" s="121" t="s">
        <v>286</v>
      </c>
      <c r="GW50" s="121">
        <v>50</v>
      </c>
      <c r="GX50" s="128">
        <v>73.913043478260846</v>
      </c>
      <c r="GY50" s="128" t="s">
        <v>286</v>
      </c>
      <c r="GZ50" s="128">
        <v>49.999999999999993</v>
      </c>
      <c r="HA50" s="128">
        <v>62.745098039215712</v>
      </c>
      <c r="HB50" s="128" t="s">
        <v>286</v>
      </c>
      <c r="HC50" s="128">
        <v>45.454545454545446</v>
      </c>
      <c r="HD50" s="128">
        <v>68.965517241379345</v>
      </c>
      <c r="HE50" s="128" t="s">
        <v>286</v>
      </c>
      <c r="HF50" s="128">
        <v>23.188405797101446</v>
      </c>
      <c r="HG50" s="128">
        <v>63.970588235294102</v>
      </c>
      <c r="HH50" s="128" t="s">
        <v>286</v>
      </c>
      <c r="HI50" s="128">
        <v>42.553191489361694</v>
      </c>
      <c r="HJ50" s="128">
        <v>59.375000000000014</v>
      </c>
      <c r="HK50" s="128" t="s">
        <v>286</v>
      </c>
      <c r="HL50" s="121">
        <v>51.16279069767441</v>
      </c>
      <c r="HM50" s="121">
        <v>67.647058823529406</v>
      </c>
      <c r="HN50" s="121" t="s">
        <v>286</v>
      </c>
      <c r="HO50" s="121">
        <v>33.333333333333336</v>
      </c>
      <c r="HP50" s="128">
        <v>58.999999999999979</v>
      </c>
      <c r="HQ50" s="121" t="s">
        <v>286</v>
      </c>
      <c r="HR50" s="121">
        <v>26.829268292682936</v>
      </c>
      <c r="HS50" s="121">
        <v>60.000000000000007</v>
      </c>
      <c r="HT50" s="129" t="s">
        <v>286</v>
      </c>
      <c r="HU50" s="128">
        <v>49.275362318840578</v>
      </c>
      <c r="HV50" s="114">
        <v>34.782608695652151</v>
      </c>
      <c r="HW50" s="114" t="s">
        <v>286</v>
      </c>
      <c r="HX50" s="114">
        <v>53.191489361702132</v>
      </c>
      <c r="HY50" s="114">
        <v>41.538461538461561</v>
      </c>
      <c r="HZ50" s="114" t="s">
        <v>286</v>
      </c>
      <c r="IA50" s="114">
        <v>65.11627906976743</v>
      </c>
      <c r="IB50" s="114">
        <v>47.761194029850756</v>
      </c>
      <c r="IC50" s="114" t="s">
        <v>286</v>
      </c>
      <c r="ID50" s="114">
        <v>41.66666666666665</v>
      </c>
      <c r="IE50" s="114">
        <v>35.643564356435647</v>
      </c>
      <c r="IF50" s="114" t="s">
        <v>286</v>
      </c>
      <c r="IG50" s="114">
        <v>55.813953488372086</v>
      </c>
      <c r="IH50" s="114">
        <v>37.20930232558139</v>
      </c>
      <c r="II50" s="114" t="s">
        <v>286</v>
      </c>
      <c r="IJ50" s="114">
        <v>67.164179104477611</v>
      </c>
      <c r="IK50" s="114">
        <v>49.285714285714285</v>
      </c>
      <c r="IL50" s="114" t="s">
        <v>286</v>
      </c>
      <c r="IM50" s="114">
        <v>65.957446808510639</v>
      </c>
      <c r="IN50" s="114">
        <v>57.142857142857125</v>
      </c>
      <c r="IO50" s="114" t="s">
        <v>286</v>
      </c>
      <c r="IP50" s="114">
        <v>69.767441860465127</v>
      </c>
      <c r="IQ50" s="114">
        <v>53.623188405797102</v>
      </c>
      <c r="IR50" s="114" t="s">
        <v>286</v>
      </c>
      <c r="IS50" s="114">
        <v>54.05405405405407</v>
      </c>
      <c r="IT50" s="114">
        <v>58.823529411764717</v>
      </c>
      <c r="IU50" s="114" t="s">
        <v>286</v>
      </c>
      <c r="IV50" s="114">
        <v>71.428571428571431</v>
      </c>
      <c r="IW50" s="114">
        <v>55.294117647058812</v>
      </c>
      <c r="IX50" s="150" t="s">
        <v>1628</v>
      </c>
      <c r="IY50" s="150" t="s">
        <v>1628</v>
      </c>
      <c r="IZ50" s="150" t="s">
        <v>1627</v>
      </c>
      <c r="JA50" s="150" t="s">
        <v>1627</v>
      </c>
      <c r="JB50" s="150" t="s">
        <v>1626</v>
      </c>
      <c r="JC50" s="114" t="s">
        <v>286</v>
      </c>
      <c r="JD50" s="114" t="s">
        <v>286</v>
      </c>
      <c r="JE50" s="114" t="s">
        <v>286</v>
      </c>
      <c r="JF50" s="114" t="str">
        <f t="shared" si="60"/>
        <v>--</v>
      </c>
      <c r="JG50" s="114" t="str">
        <f t="shared" si="60"/>
        <v>--</v>
      </c>
      <c r="JH50" s="114" t="str">
        <f t="shared" si="60"/>
        <v>--</v>
      </c>
      <c r="JI50" s="114" t="str">
        <f t="shared" si="60"/>
        <v>--</v>
      </c>
      <c r="JJ50" s="114" t="str">
        <f t="shared" si="60"/>
        <v>--</v>
      </c>
      <c r="JK50" s="114" t="str">
        <f t="shared" si="60"/>
        <v>--</v>
      </c>
      <c r="JL50" s="114" t="str">
        <f t="shared" si="60"/>
        <v>--</v>
      </c>
      <c r="JM50" s="114" t="str">
        <f t="shared" si="60"/>
        <v>--</v>
      </c>
      <c r="JN50" s="114" t="str">
        <f t="shared" si="60"/>
        <v>--</v>
      </c>
      <c r="JO50" s="114" t="str">
        <f t="shared" si="60"/>
        <v>--</v>
      </c>
      <c r="JP50" s="114" t="str">
        <f t="shared" si="61"/>
        <v>--</v>
      </c>
      <c r="JQ50" s="114" t="str">
        <f t="shared" si="61"/>
        <v>--</v>
      </c>
      <c r="JR50" s="114" t="str">
        <f t="shared" si="61"/>
        <v>--</v>
      </c>
      <c r="JS50" s="114" t="str">
        <f t="shared" si="61"/>
        <v>--</v>
      </c>
      <c r="JT50" s="114" t="str">
        <f t="shared" si="61"/>
        <v>--</v>
      </c>
      <c r="JU50" s="114" t="str">
        <f t="shared" si="61"/>
        <v>--</v>
      </c>
      <c r="JV50" s="114" t="str">
        <f t="shared" si="61"/>
        <v>--</v>
      </c>
      <c r="JW50" s="114" t="str">
        <f t="shared" si="61"/>
        <v>--</v>
      </c>
      <c r="JX50" s="114" t="str">
        <f t="shared" si="61"/>
        <v>--</v>
      </c>
      <c r="JY50" s="114" t="str">
        <f t="shared" si="61"/>
        <v>--</v>
      </c>
      <c r="JZ50" s="114" t="str">
        <f t="shared" si="62"/>
        <v>--</v>
      </c>
      <c r="KA50" s="114" t="str">
        <f t="shared" si="62"/>
        <v>--</v>
      </c>
      <c r="KB50" s="114" t="str">
        <f t="shared" si="62"/>
        <v>--</v>
      </c>
      <c r="KC50" s="114" t="str">
        <f t="shared" si="62"/>
        <v>--</v>
      </c>
      <c r="KD50" s="114" t="str">
        <f t="shared" si="62"/>
        <v>--</v>
      </c>
      <c r="KE50" s="114" t="str">
        <f t="shared" si="62"/>
        <v>--</v>
      </c>
      <c r="KF50" s="114" t="str">
        <f t="shared" si="62"/>
        <v>--</v>
      </c>
      <c r="KG50" s="114" t="str">
        <f t="shared" si="62"/>
        <v>--</v>
      </c>
      <c r="KH50" s="114" t="str">
        <f t="shared" si="62"/>
        <v>--</v>
      </c>
      <c r="KI50" s="114" t="str">
        <f t="shared" si="62"/>
        <v>--</v>
      </c>
      <c r="KJ50" s="114" t="str">
        <f t="shared" si="63"/>
        <v>--</v>
      </c>
      <c r="KK50" s="114" t="str">
        <f t="shared" si="63"/>
        <v>--</v>
      </c>
      <c r="KL50" s="114" t="str">
        <f t="shared" si="63"/>
        <v>--</v>
      </c>
      <c r="KM50" s="114" t="str">
        <f t="shared" si="63"/>
        <v>--</v>
      </c>
      <c r="KN50" s="114" t="str">
        <f t="shared" si="63"/>
        <v>--</v>
      </c>
      <c r="KO50" s="114" t="str">
        <f t="shared" si="63"/>
        <v>--</v>
      </c>
      <c r="KP50" s="150" t="s">
        <v>1628</v>
      </c>
      <c r="KQ50" s="150" t="s">
        <v>1628</v>
      </c>
      <c r="KR50" s="150" t="s">
        <v>1627</v>
      </c>
      <c r="KS50" s="150" t="s">
        <v>1627</v>
      </c>
      <c r="KT50" s="150" t="s">
        <v>1626</v>
      </c>
      <c r="KU50" s="114" t="str">
        <f t="shared" si="66"/>
        <v>--</v>
      </c>
      <c r="KV50" s="114" t="str">
        <f t="shared" si="66"/>
        <v>--</v>
      </c>
      <c r="KW50" s="114" t="str">
        <f t="shared" si="66"/>
        <v>--</v>
      </c>
      <c r="KX50" s="114" t="str">
        <f t="shared" si="66"/>
        <v>--</v>
      </c>
      <c r="KY50" s="114" t="str">
        <f t="shared" si="66"/>
        <v>--</v>
      </c>
      <c r="KZ50" s="114" t="str">
        <f t="shared" si="64"/>
        <v>--</v>
      </c>
      <c r="LA50" s="114" t="str">
        <f t="shared" si="64"/>
        <v>--</v>
      </c>
      <c r="LB50" s="114" t="str">
        <f t="shared" si="64"/>
        <v>--</v>
      </c>
      <c r="LC50" s="114" t="str">
        <f t="shared" si="64"/>
        <v>--</v>
      </c>
      <c r="LD50" s="114" t="str">
        <f t="shared" si="64"/>
        <v>--</v>
      </c>
      <c r="LE50" s="219">
        <v>88.095238095238102</v>
      </c>
      <c r="LF50" s="219">
        <v>78.260869565217405</v>
      </c>
      <c r="LG50" s="219">
        <v>81.935483870967801</v>
      </c>
      <c r="LH50" s="219">
        <v>82.352941176470594</v>
      </c>
      <c r="LI50" s="219">
        <v>82.608695652173907</v>
      </c>
      <c r="LJ50" s="219">
        <v>87.058823529411796</v>
      </c>
      <c r="LK50" s="219">
        <v>65.680473372780995</v>
      </c>
      <c r="LL50" s="219">
        <v>64.935064935064901</v>
      </c>
      <c r="LM50" s="219">
        <v>69.871794871794904</v>
      </c>
      <c r="LN50" s="219">
        <v>68.235294117647101</v>
      </c>
      <c r="LO50" s="219">
        <v>72.413793103448299</v>
      </c>
      <c r="LP50" s="219">
        <v>80</v>
      </c>
      <c r="LQ50" s="219">
        <v>75</v>
      </c>
      <c r="LR50" s="219">
        <v>68.303571428571402</v>
      </c>
      <c r="LS50" s="219">
        <v>74.675324675324703</v>
      </c>
      <c r="LT50" s="219">
        <v>78.571428571428598</v>
      </c>
      <c r="LU50" s="219">
        <v>74.336283185840699</v>
      </c>
      <c r="LV50" s="219">
        <v>77.5</v>
      </c>
      <c r="LW50" s="219">
        <v>41.509433962264197</v>
      </c>
      <c r="LX50" s="219">
        <v>40.6113537117904</v>
      </c>
      <c r="LY50" s="219">
        <v>42.307692307692299</v>
      </c>
      <c r="LZ50" s="219">
        <v>50.595238095238102</v>
      </c>
      <c r="MA50" s="219">
        <v>49.122807017543899</v>
      </c>
      <c r="MB50" s="219">
        <v>46.25</v>
      </c>
      <c r="MC50" s="219">
        <v>78.881987577639805</v>
      </c>
      <c r="MD50" s="219">
        <v>78.854625550660799</v>
      </c>
      <c r="ME50" s="219">
        <v>80.519480519480496</v>
      </c>
      <c r="MF50" s="219">
        <v>79.1666666666666</v>
      </c>
      <c r="MG50" s="219">
        <v>78.947368421052602</v>
      </c>
      <c r="MH50" s="219">
        <v>76.25</v>
      </c>
      <c r="MI50" s="219">
        <v>67.088607594936704</v>
      </c>
      <c r="MJ50" s="219">
        <v>62.995594713656402</v>
      </c>
      <c r="MK50" s="219">
        <v>62.580645161290299</v>
      </c>
      <c r="ML50" s="219">
        <v>73.214285714285694</v>
      </c>
      <c r="MM50" s="219">
        <v>68.421052631578902</v>
      </c>
      <c r="MN50" s="219">
        <v>70</v>
      </c>
      <c r="MO50" s="128" t="str">
        <f t="shared" si="49"/>
        <v>--</v>
      </c>
      <c r="MP50" s="219">
        <v>13.3971291866029</v>
      </c>
      <c r="MQ50" s="219">
        <v>40.789473684210499</v>
      </c>
      <c r="MR50" s="128" t="str">
        <f t="shared" si="50"/>
        <v>--</v>
      </c>
      <c r="MS50" s="219">
        <v>15.1785714285714</v>
      </c>
      <c r="MT50" s="219">
        <v>30.487804878048799</v>
      </c>
      <c r="MU50" s="128" t="str">
        <f t="shared" si="51"/>
        <v>--</v>
      </c>
      <c r="MV50" s="219">
        <v>48.148148148148103</v>
      </c>
      <c r="MW50" s="219">
        <v>46.774193548387103</v>
      </c>
      <c r="MX50" s="128" t="str">
        <f t="shared" si="52"/>
        <v>--</v>
      </c>
      <c r="MY50" s="219">
        <v>31.25</v>
      </c>
      <c r="MZ50" s="219">
        <v>52</v>
      </c>
      <c r="NA50" s="128" t="str">
        <f t="shared" si="53"/>
        <v>--</v>
      </c>
      <c r="NB50" s="219">
        <v>48.148148148148103</v>
      </c>
      <c r="NC50" s="219">
        <v>56.451612903225801</v>
      </c>
      <c r="ND50" s="128" t="str">
        <f t="shared" si="54"/>
        <v>--</v>
      </c>
      <c r="NE50" s="219">
        <v>31.25</v>
      </c>
      <c r="NF50" s="219">
        <v>52</v>
      </c>
      <c r="NG50" s="128" t="str">
        <f t="shared" si="55"/>
        <v>--</v>
      </c>
      <c r="NH50" s="219">
        <v>48.148148148148202</v>
      </c>
      <c r="NI50" s="219">
        <v>61.290322580645203</v>
      </c>
      <c r="NJ50" s="128" t="str">
        <f t="shared" si="56"/>
        <v>--</v>
      </c>
      <c r="NK50" s="219">
        <v>58.823529411764703</v>
      </c>
      <c r="NL50" s="219">
        <v>52</v>
      </c>
      <c r="NM50" s="220">
        <v>88.235294117647101</v>
      </c>
      <c r="NN50" s="220">
        <v>91.566265060240994</v>
      </c>
      <c r="NO50" s="220">
        <v>64.5</v>
      </c>
      <c r="NP50" s="220">
        <v>72.121212121212196</v>
      </c>
      <c r="NQ50" s="220">
        <v>77.720207253886002</v>
      </c>
      <c r="NR50" s="220">
        <v>76.785714285714306</v>
      </c>
      <c r="NS50" s="220">
        <v>67.553191489361694</v>
      </c>
      <c r="NT50" s="220">
        <v>69.642857142857096</v>
      </c>
      <c r="NU50" s="220">
        <v>90.306122448979593</v>
      </c>
      <c r="NV50" s="220">
        <v>92.261904761904802</v>
      </c>
      <c r="NW50" s="220">
        <v>87.309644670050801</v>
      </c>
      <c r="NX50" s="220">
        <v>87.5</v>
      </c>
      <c r="NY50" s="128" t="str">
        <f t="shared" si="65"/>
        <v>--</v>
      </c>
      <c r="NZ50" s="128" t="str">
        <f t="shared" si="65"/>
        <v>--</v>
      </c>
      <c r="OA50" s="128" t="str">
        <f t="shared" si="65"/>
        <v>--</v>
      </c>
      <c r="OB50" s="128" t="str">
        <f t="shared" si="65"/>
        <v>--</v>
      </c>
      <c r="OC50" s="128" t="str">
        <f t="shared" si="65"/>
        <v>--</v>
      </c>
      <c r="OD50" s="128" t="str">
        <f t="shared" si="65"/>
        <v>--</v>
      </c>
      <c r="OE50" s="128" t="str">
        <f t="shared" si="65"/>
        <v>--</v>
      </c>
      <c r="OF50" s="128" t="str">
        <f t="shared" si="65"/>
        <v>--</v>
      </c>
      <c r="OG50" s="222">
        <v>55.154639175257699</v>
      </c>
      <c r="OH50" s="222">
        <v>36.645962732919301</v>
      </c>
      <c r="OI50" s="222">
        <v>38.427947598253297</v>
      </c>
      <c r="OJ50" s="222">
        <v>34.193548387096797</v>
      </c>
      <c r="OK50" s="222">
        <v>59.523809523809497</v>
      </c>
      <c r="OL50" s="222">
        <v>41.6666666666667</v>
      </c>
      <c r="OM50" s="222">
        <v>35.398230088495602</v>
      </c>
      <c r="ON50" s="222">
        <v>36.25</v>
      </c>
      <c r="OO50" s="114" t="s">
        <v>1628</v>
      </c>
      <c r="OP50" s="114" t="s">
        <v>2484</v>
      </c>
      <c r="OQ50" s="300">
        <v>80.693069306930695</v>
      </c>
      <c r="OR50" s="300">
        <v>54.938271604938294</v>
      </c>
      <c r="OS50" s="300">
        <v>61.233480176211401</v>
      </c>
      <c r="OT50" s="300">
        <v>56.050955414012755</v>
      </c>
      <c r="OU50" s="300">
        <v>82.035928143712553</v>
      </c>
      <c r="OV50" s="300">
        <v>70.414201183431913</v>
      </c>
      <c r="OW50" s="300">
        <v>50</v>
      </c>
      <c r="OX50" s="300">
        <v>61.728395061728399</v>
      </c>
      <c r="OZ50" s="380">
        <v>77.852348993288615</v>
      </c>
      <c r="PA50" s="381">
        <v>75.373134328358233</v>
      </c>
      <c r="PB50" s="381">
        <v>73.793103448275943</v>
      </c>
      <c r="PC50" s="381">
        <v>70.078740157480368</v>
      </c>
      <c r="PD50" s="380">
        <v>65.986394557823147</v>
      </c>
      <c r="PE50" s="381">
        <v>58.955223880597025</v>
      </c>
      <c r="PF50" s="381">
        <v>39.310344827586206</v>
      </c>
      <c r="PG50" s="381">
        <v>44.961240310077542</v>
      </c>
      <c r="PH50" s="380">
        <v>47.916666666666671</v>
      </c>
      <c r="PI50" s="381">
        <v>47.407407407407405</v>
      </c>
      <c r="PJ50" s="381">
        <v>35.862068965517238</v>
      </c>
      <c r="PK50" s="381">
        <v>38.28125</v>
      </c>
      <c r="PL50" s="380">
        <v>88.590604026845611</v>
      </c>
      <c r="PM50" s="381">
        <v>82.962962962962962</v>
      </c>
      <c r="PN50" s="381">
        <v>73.103448275862107</v>
      </c>
      <c r="PO50" s="381">
        <v>72.093023255813961</v>
      </c>
      <c r="PP50" s="380">
        <v>81.208053691275168</v>
      </c>
      <c r="PQ50" s="381">
        <v>70.676691729323323</v>
      </c>
      <c r="PR50" s="381">
        <v>61.643835616438373</v>
      </c>
      <c r="PS50" s="381">
        <v>68.992248062015534</v>
      </c>
      <c r="PT50" s="378" t="str">
        <f t="shared" si="57"/>
        <v>--</v>
      </c>
      <c r="PU50" s="378" t="str">
        <f t="shared" si="57"/>
        <v>--</v>
      </c>
      <c r="PV50" s="381">
        <v>13.970588235294121</v>
      </c>
      <c r="PW50" s="381">
        <v>43.548387096774185</v>
      </c>
      <c r="PX50" s="378" t="str">
        <f t="shared" si="15"/>
        <v>--</v>
      </c>
      <c r="PY50" s="378" t="str">
        <f t="shared" si="15"/>
        <v>--</v>
      </c>
      <c r="PZ50" s="381">
        <v>73.68421052631578</v>
      </c>
      <c r="QA50" s="381">
        <v>51.851851851851848</v>
      </c>
      <c r="QB50" s="378" t="str">
        <f t="shared" si="16"/>
        <v>--</v>
      </c>
      <c r="QC50" s="378" t="str">
        <f t="shared" si="16"/>
        <v>--</v>
      </c>
      <c r="QD50" s="381">
        <v>68.421052631578945</v>
      </c>
      <c r="QE50" s="381">
        <v>64.81481481481481</v>
      </c>
      <c r="QF50" s="378" t="str">
        <f t="shared" si="58"/>
        <v>--</v>
      </c>
      <c r="QG50" s="378" t="str">
        <f t="shared" si="58"/>
        <v>--</v>
      </c>
      <c r="QH50" s="381">
        <v>38.888888888888893</v>
      </c>
      <c r="QI50" s="381">
        <v>62.962962962962962</v>
      </c>
      <c r="QJ50" s="161" t="s">
        <v>2636</v>
      </c>
    </row>
    <row r="51" spans="1:452" ht="21" customHeight="1" x14ac:dyDescent="0.25">
      <c r="A51" s="114">
        <v>47</v>
      </c>
      <c r="B51" s="93" t="s">
        <v>47</v>
      </c>
      <c r="C51" s="126">
        <v>43.340857787810364</v>
      </c>
      <c r="D51" s="126">
        <v>33.333333333333364</v>
      </c>
      <c r="E51" s="126">
        <v>40.069686411149839</v>
      </c>
      <c r="F51" s="126">
        <v>46.808510638297882</v>
      </c>
      <c r="G51" s="126">
        <v>43.822843822843829</v>
      </c>
      <c r="H51" s="126">
        <v>46.938775510204053</v>
      </c>
      <c r="I51" s="126">
        <v>51.157407407407391</v>
      </c>
      <c r="J51" s="126">
        <v>49.476439790575931</v>
      </c>
      <c r="K51" s="126">
        <v>50.147492625368727</v>
      </c>
      <c r="L51" s="126">
        <v>60.10498687664046</v>
      </c>
      <c r="M51" s="128">
        <v>55.55555555555555</v>
      </c>
      <c r="N51" s="128">
        <v>56.470588235294123</v>
      </c>
      <c r="O51" s="128">
        <v>64.738292011019269</v>
      </c>
      <c r="P51" s="128">
        <v>64.907651715039577</v>
      </c>
      <c r="Q51" s="128">
        <v>59.247648902821311</v>
      </c>
      <c r="R51" s="128">
        <v>89.819004524886935</v>
      </c>
      <c r="S51" s="128">
        <v>81.898454746136721</v>
      </c>
      <c r="T51" s="128">
        <v>84.879725085910579</v>
      </c>
      <c r="U51" s="128">
        <v>84.097035040431308</v>
      </c>
      <c r="V51" s="128">
        <v>80.324074074074119</v>
      </c>
      <c r="W51" s="128">
        <v>86.798679867986849</v>
      </c>
      <c r="X51" s="128">
        <v>89.743589743589737</v>
      </c>
      <c r="Y51" s="128">
        <v>75.959079283887448</v>
      </c>
      <c r="Z51" s="128">
        <v>81.449275362318772</v>
      </c>
      <c r="AA51" s="128">
        <v>89.974293059125927</v>
      </c>
      <c r="AB51" s="132">
        <v>82.451923076923165</v>
      </c>
      <c r="AC51" s="132">
        <v>80.91603053435125</v>
      </c>
      <c r="AD51" s="132">
        <v>90.934065934065927</v>
      </c>
      <c r="AE51" s="132">
        <v>79.521276595744709</v>
      </c>
      <c r="AF51" s="128">
        <v>87.381703470031596</v>
      </c>
      <c r="AG51" s="126">
        <v>75.791855203620003</v>
      </c>
      <c r="AH51" s="126">
        <v>65.56291390728488</v>
      </c>
      <c r="AI51" s="133">
        <v>66.780821917808211</v>
      </c>
      <c r="AJ51" s="133">
        <v>69.729729729729726</v>
      </c>
      <c r="AK51" s="128">
        <v>63.805104408352712</v>
      </c>
      <c r="AL51" s="128">
        <v>68.421052631578974</v>
      </c>
      <c r="AM51" s="128">
        <v>75.529411764705827</v>
      </c>
      <c r="AN51" s="128">
        <v>62.371134020618598</v>
      </c>
      <c r="AO51" s="128">
        <v>68.786127167629999</v>
      </c>
      <c r="AP51" s="128">
        <v>70.918367346938808</v>
      </c>
      <c r="AQ51" s="128">
        <v>66.10576923076934</v>
      </c>
      <c r="AR51" s="128">
        <v>64.885496183206172</v>
      </c>
      <c r="AS51" s="128">
        <v>72.876712328767198</v>
      </c>
      <c r="AT51" s="128">
        <v>69.473684210526301</v>
      </c>
      <c r="AU51" s="128">
        <v>73.667711598746095</v>
      </c>
      <c r="AV51" s="128">
        <v>10.068649885583524</v>
      </c>
      <c r="AW51" s="128">
        <v>13.769751693002259</v>
      </c>
      <c r="AX51" s="132">
        <v>16.319444444444432</v>
      </c>
      <c r="AY51" s="132">
        <v>15.02732240437159</v>
      </c>
      <c r="AZ51" s="132">
        <v>14.553990610328647</v>
      </c>
      <c r="BA51" s="132">
        <v>16.838487972508585</v>
      </c>
      <c r="BB51" s="128">
        <v>15.865384615384619</v>
      </c>
      <c r="BC51" s="132">
        <v>13.953488372093009</v>
      </c>
      <c r="BD51" s="132">
        <v>10.850439882697943</v>
      </c>
      <c r="BE51" s="132">
        <v>8.2857142857142883</v>
      </c>
      <c r="BF51" s="132">
        <v>12.289156626506022</v>
      </c>
      <c r="BG51" s="128">
        <v>9.125475285171099</v>
      </c>
      <c r="BH51" s="121">
        <v>9.1428571428571423</v>
      </c>
      <c r="BI51" s="121">
        <v>12.105263157894731</v>
      </c>
      <c r="BJ51" s="121">
        <v>13.437500000000002</v>
      </c>
      <c r="BK51" s="121">
        <v>7.0938215102974862</v>
      </c>
      <c r="BL51" s="128">
        <v>11.286681715575629</v>
      </c>
      <c r="BM51" s="121">
        <v>8.6805555555555536</v>
      </c>
      <c r="BN51" s="114">
        <v>11.47540983606557</v>
      </c>
      <c r="BO51" s="114">
        <v>9.1549295774647828</v>
      </c>
      <c r="BP51" s="114">
        <v>10.652920962199316</v>
      </c>
      <c r="BQ51" s="128">
        <v>14.492753623188415</v>
      </c>
      <c r="BR51" s="121">
        <v>11.19791666666667</v>
      </c>
      <c r="BS51" s="121">
        <v>8.1871345029239766</v>
      </c>
      <c r="BT51" s="121">
        <v>8.7818696883852585</v>
      </c>
      <c r="BU51" s="128">
        <v>7.0217917675544772</v>
      </c>
      <c r="BV51" s="121">
        <v>10.646387832699627</v>
      </c>
      <c r="BW51" s="121">
        <v>5.7636887608069154</v>
      </c>
      <c r="BX51" s="121">
        <v>8.4210526315789469</v>
      </c>
      <c r="BY51" s="128">
        <v>9.717868338557988</v>
      </c>
      <c r="BZ51" s="121">
        <v>75.688073394495405</v>
      </c>
      <c r="CA51" s="121">
        <v>75.391498881431716</v>
      </c>
      <c r="CB51" s="121">
        <v>79.238754325259535</v>
      </c>
      <c r="CC51" s="128">
        <v>65.300546448087431</v>
      </c>
      <c r="CD51" s="121">
        <v>73.193473193473238</v>
      </c>
      <c r="CE51" s="121">
        <v>72.909698996655507</v>
      </c>
      <c r="CF51" s="121">
        <v>71.428571428571416</v>
      </c>
      <c r="CG51" s="128">
        <v>62.628865979381445</v>
      </c>
      <c r="CH51" s="121">
        <v>68.985507246376841</v>
      </c>
      <c r="CI51" s="121">
        <v>70.161290322580712</v>
      </c>
      <c r="CJ51" s="121">
        <v>74.038461538461561</v>
      </c>
      <c r="CK51" s="121">
        <v>70.566037735849051</v>
      </c>
      <c r="CL51" s="121">
        <v>74.23822714681441</v>
      </c>
      <c r="CM51" s="121">
        <v>75.979112271540416</v>
      </c>
      <c r="CN51" s="121">
        <v>79.127725856697836</v>
      </c>
      <c r="CO51" s="121" t="s">
        <v>286</v>
      </c>
      <c r="CP51" s="128" t="s">
        <v>286</v>
      </c>
      <c r="CQ51" s="121" t="s">
        <v>286</v>
      </c>
      <c r="CR51" s="121">
        <v>53.950953678474093</v>
      </c>
      <c r="CS51" s="114">
        <v>36.915887850467328</v>
      </c>
      <c r="CT51" s="114">
        <v>37.710437710437681</v>
      </c>
      <c r="CU51" s="128">
        <v>67.294117647058798</v>
      </c>
      <c r="CV51" s="121">
        <v>28.865979381443299</v>
      </c>
      <c r="CW51" s="121">
        <v>45.217391304347828</v>
      </c>
      <c r="CX51" s="114">
        <v>62.021857923497272</v>
      </c>
      <c r="CY51" s="114">
        <v>40.144230769230781</v>
      </c>
      <c r="CZ51" s="128">
        <v>35.606060606060581</v>
      </c>
      <c r="DA51" s="121">
        <v>66.1111111111111</v>
      </c>
      <c r="DB51" s="121">
        <v>54.308093994778012</v>
      </c>
      <c r="DC51" s="114">
        <v>52.959501557632429</v>
      </c>
      <c r="DD51" s="114">
        <v>61.358313817330213</v>
      </c>
      <c r="DE51" s="128">
        <v>52.927927927927932</v>
      </c>
      <c r="DF51" s="121">
        <v>50.359712230215855</v>
      </c>
      <c r="DG51" s="121">
        <v>61.281337047353766</v>
      </c>
      <c r="DH51" s="114">
        <v>53.937947494033423</v>
      </c>
      <c r="DI51" s="114">
        <v>47.098976109215016</v>
      </c>
      <c r="DJ51" s="128">
        <v>59.330143540669837</v>
      </c>
      <c r="DK51" s="121">
        <v>43.116883116883123</v>
      </c>
      <c r="DL51" s="121">
        <v>48.53801169590642</v>
      </c>
      <c r="DM51" s="121">
        <v>63.013698630137014</v>
      </c>
      <c r="DN51" s="121">
        <v>57.804878048780509</v>
      </c>
      <c r="DO51" s="128">
        <v>42.307692307692292</v>
      </c>
      <c r="DP51" s="121">
        <v>66.475644699140403</v>
      </c>
      <c r="DQ51" s="121">
        <v>63.199999999999989</v>
      </c>
      <c r="DR51" s="121">
        <v>53.797468354430393</v>
      </c>
      <c r="DS51" s="121" t="s">
        <v>286</v>
      </c>
      <c r="DT51" s="128" t="s">
        <v>286</v>
      </c>
      <c r="DU51" s="131" t="s">
        <v>286</v>
      </c>
      <c r="DV51" s="131">
        <v>47.922437673130226</v>
      </c>
      <c r="DW51" s="114">
        <v>33.729216152018964</v>
      </c>
      <c r="DX51" s="131">
        <v>22.558922558922543</v>
      </c>
      <c r="DY51" s="128">
        <v>55.13126491646775</v>
      </c>
      <c r="DZ51" s="128">
        <v>21.447028423772622</v>
      </c>
      <c r="EA51" s="128">
        <v>32.456140350877192</v>
      </c>
      <c r="EB51" s="128">
        <v>52.054794520547929</v>
      </c>
      <c r="EC51" s="128">
        <v>37.349397590361434</v>
      </c>
      <c r="ED51" s="128">
        <v>29.770992366412219</v>
      </c>
      <c r="EE51" s="128">
        <v>56.373937677053803</v>
      </c>
      <c r="EF51" s="128">
        <v>46.666666666666657</v>
      </c>
      <c r="EG51" s="128">
        <v>41.433021806853567</v>
      </c>
      <c r="EH51" s="128" t="s">
        <v>286</v>
      </c>
      <c r="EI51" s="128" t="s">
        <v>286</v>
      </c>
      <c r="EJ51" s="128" t="s">
        <v>286</v>
      </c>
      <c r="EK51" s="128">
        <v>89.106145251396583</v>
      </c>
      <c r="EL51" s="121">
        <v>80.660377358490607</v>
      </c>
      <c r="EM51" s="121">
        <v>82.432432432432407</v>
      </c>
      <c r="EN51" s="121">
        <v>91.232227488151665</v>
      </c>
      <c r="EO51" s="121">
        <v>75.388601036269492</v>
      </c>
      <c r="EP51" s="128">
        <v>79.130434782608745</v>
      </c>
      <c r="EQ51" s="121">
        <v>92.162162162162105</v>
      </c>
      <c r="ER51" s="121">
        <v>84.892086330935285</v>
      </c>
      <c r="ES51" s="121">
        <v>79.467680608365001</v>
      </c>
      <c r="ET51" s="121">
        <v>93.35180055401662</v>
      </c>
      <c r="EU51" s="128">
        <v>87.368421052631589</v>
      </c>
      <c r="EV51" s="121">
        <v>86.292834890965736</v>
      </c>
      <c r="EW51" s="121">
        <v>86.27002288329524</v>
      </c>
      <c r="EX51" s="121">
        <v>68.97321428571432</v>
      </c>
      <c r="EY51" s="121">
        <v>68.055555555555543</v>
      </c>
      <c r="EZ51" s="128">
        <v>86.612021857923494</v>
      </c>
      <c r="FA51" s="121">
        <v>76.705882352941231</v>
      </c>
      <c r="FB51" s="121">
        <v>72.818791946308821</v>
      </c>
      <c r="FC51" s="121">
        <v>87.41092636579576</v>
      </c>
      <c r="FD51" s="121">
        <v>67.616580310880849</v>
      </c>
      <c r="FE51" s="128">
        <v>76.744186046511629</v>
      </c>
      <c r="FF51" s="121">
        <v>91.506849315068536</v>
      </c>
      <c r="FG51" s="121">
        <v>75.544794188861971</v>
      </c>
      <c r="FH51" s="121">
        <v>72.13740458015269</v>
      </c>
      <c r="FI51" s="121">
        <v>92.655367231638365</v>
      </c>
      <c r="FJ51" s="128">
        <v>78.795811518324669</v>
      </c>
      <c r="FK51" s="121">
        <v>80.000000000000028</v>
      </c>
      <c r="FL51" s="121" t="s">
        <v>286</v>
      </c>
      <c r="FM51" s="121">
        <v>16.452442159383043</v>
      </c>
      <c r="FN51" s="121">
        <v>53.308823529411725</v>
      </c>
      <c r="FO51" s="128" t="s">
        <v>286</v>
      </c>
      <c r="FP51" s="121">
        <v>16.793893129770996</v>
      </c>
      <c r="FQ51" s="121">
        <v>50</v>
      </c>
      <c r="FR51" s="121" t="s">
        <v>286</v>
      </c>
      <c r="FS51" s="121">
        <v>17.867435158501447</v>
      </c>
      <c r="FT51" s="128">
        <v>44.108761329305167</v>
      </c>
      <c r="FU51" s="121" t="s">
        <v>286</v>
      </c>
      <c r="FV51" s="121">
        <v>16.417910447761194</v>
      </c>
      <c r="FW51" s="121">
        <v>44.061302681992345</v>
      </c>
      <c r="FX51" s="121" t="s">
        <v>286</v>
      </c>
      <c r="FY51" s="128">
        <v>14.958448753462601</v>
      </c>
      <c r="FZ51" s="121">
        <v>47.959183673469404</v>
      </c>
      <c r="GA51" s="121" t="s">
        <v>286</v>
      </c>
      <c r="GB51" s="121">
        <v>35.937500000000014</v>
      </c>
      <c r="GC51" s="121">
        <v>46.206896551724142</v>
      </c>
      <c r="GD51" s="128" t="s">
        <v>286</v>
      </c>
      <c r="GE51" s="121">
        <v>38.461538461538467</v>
      </c>
      <c r="GF51" s="121">
        <v>59.398496240601489</v>
      </c>
      <c r="GG51" s="121" t="s">
        <v>286</v>
      </c>
      <c r="GH51" s="121">
        <v>46.77419354838711</v>
      </c>
      <c r="GI51" s="128">
        <v>49.30555555555555</v>
      </c>
      <c r="GJ51" s="121" t="s">
        <v>286</v>
      </c>
      <c r="GK51" s="121">
        <v>38.461538461538446</v>
      </c>
      <c r="GL51" s="121">
        <v>48.695652173913032</v>
      </c>
      <c r="GM51" s="130" t="s">
        <v>286</v>
      </c>
      <c r="GN51" s="128">
        <v>38.888888888888872</v>
      </c>
      <c r="GO51" s="121">
        <v>46.428571428571445</v>
      </c>
      <c r="GP51" s="121" t="s">
        <v>286</v>
      </c>
      <c r="GQ51" s="121">
        <v>36.507936507936506</v>
      </c>
      <c r="GR51" s="121">
        <v>61.379310344827601</v>
      </c>
      <c r="GS51" s="128" t="s">
        <v>286</v>
      </c>
      <c r="GT51" s="121">
        <v>39.0625</v>
      </c>
      <c r="GU51" s="121">
        <v>63.432835820895505</v>
      </c>
      <c r="GV51" s="121" t="s">
        <v>286</v>
      </c>
      <c r="GW51" s="121">
        <v>54.838709677419374</v>
      </c>
      <c r="GX51" s="128">
        <v>60.958904109589028</v>
      </c>
      <c r="GY51" s="128" t="s">
        <v>286</v>
      </c>
      <c r="GZ51" s="128">
        <v>46.875000000000007</v>
      </c>
      <c r="HA51" s="128">
        <v>54.385964912280691</v>
      </c>
      <c r="HB51" s="128" t="s">
        <v>286</v>
      </c>
      <c r="HC51" s="128">
        <v>48.148148148148152</v>
      </c>
      <c r="HD51" s="128">
        <v>60.2836879432624</v>
      </c>
      <c r="HE51" s="128" t="s">
        <v>286</v>
      </c>
      <c r="HF51" s="128">
        <v>34.42622950819672</v>
      </c>
      <c r="HG51" s="128">
        <v>54.285714285714285</v>
      </c>
      <c r="HH51" s="128" t="s">
        <v>286</v>
      </c>
      <c r="HI51" s="128">
        <v>38.095238095238102</v>
      </c>
      <c r="HJ51" s="128">
        <v>53.383458646616546</v>
      </c>
      <c r="HK51" s="128" t="s">
        <v>286</v>
      </c>
      <c r="HL51" s="121">
        <v>41.666666666666664</v>
      </c>
      <c r="HM51" s="121">
        <v>53.571428571428562</v>
      </c>
      <c r="HN51" s="121" t="s">
        <v>286</v>
      </c>
      <c r="HO51" s="121">
        <v>46.031746031746046</v>
      </c>
      <c r="HP51" s="128">
        <v>64.864864864864842</v>
      </c>
      <c r="HQ51" s="121" t="s">
        <v>286</v>
      </c>
      <c r="HR51" s="121">
        <v>40.81632653061223</v>
      </c>
      <c r="HS51" s="121">
        <v>71.532846715328475</v>
      </c>
      <c r="HT51" s="129" t="s">
        <v>286</v>
      </c>
      <c r="HU51" s="128">
        <v>40.322580645161302</v>
      </c>
      <c r="HV51" s="114">
        <v>37.323943661971853</v>
      </c>
      <c r="HW51" s="114" t="s">
        <v>286</v>
      </c>
      <c r="HX51" s="114">
        <v>58.730158730158735</v>
      </c>
      <c r="HY51" s="114">
        <v>39.393939393939405</v>
      </c>
      <c r="HZ51" s="114" t="s">
        <v>286</v>
      </c>
      <c r="IA51" s="114">
        <v>54.098360655737714</v>
      </c>
      <c r="IB51" s="114">
        <v>41.428571428571431</v>
      </c>
      <c r="IC51" s="114" t="s">
        <v>286</v>
      </c>
      <c r="ID51" s="114">
        <v>60.317460317460323</v>
      </c>
      <c r="IE51" s="114">
        <v>47.321428571428569</v>
      </c>
      <c r="IF51" s="114" t="s">
        <v>286</v>
      </c>
      <c r="IG51" s="114">
        <v>45.283018867924532</v>
      </c>
      <c r="IH51" s="114">
        <v>46.715328467153284</v>
      </c>
      <c r="II51" s="114" t="s">
        <v>286</v>
      </c>
      <c r="IJ51" s="114">
        <v>54.0983606557377</v>
      </c>
      <c r="IK51" s="114">
        <v>52.777777777777807</v>
      </c>
      <c r="IL51" s="114" t="s">
        <v>286</v>
      </c>
      <c r="IM51" s="114">
        <v>60.317460317460331</v>
      </c>
      <c r="IN51" s="114">
        <v>56.296296296296312</v>
      </c>
      <c r="IO51" s="114" t="s">
        <v>286</v>
      </c>
      <c r="IP51" s="114">
        <v>63.93442622950819</v>
      </c>
      <c r="IQ51" s="114">
        <v>58.041958041958068</v>
      </c>
      <c r="IR51" s="114" t="s">
        <v>286</v>
      </c>
      <c r="IS51" s="114">
        <v>71.428571428571431</v>
      </c>
      <c r="IT51" s="114">
        <v>66.071428571428584</v>
      </c>
      <c r="IU51" s="114" t="s">
        <v>286</v>
      </c>
      <c r="IV51" s="114">
        <v>68.518518518518533</v>
      </c>
      <c r="IW51" s="114">
        <v>60.714285714285708</v>
      </c>
      <c r="IX51" s="150" t="s">
        <v>1625</v>
      </c>
      <c r="IY51" s="150" t="s">
        <v>1625</v>
      </c>
      <c r="IZ51" s="150" t="s">
        <v>1625</v>
      </c>
      <c r="JA51" s="150" t="s">
        <v>1625</v>
      </c>
      <c r="JB51" s="150" t="s">
        <v>1625</v>
      </c>
      <c r="JC51" s="114" t="s">
        <v>286</v>
      </c>
      <c r="JD51" s="114" t="s">
        <v>286</v>
      </c>
      <c r="JE51" s="114" t="s">
        <v>286</v>
      </c>
      <c r="JF51" s="114" t="str">
        <f t="shared" si="60"/>
        <v>--</v>
      </c>
      <c r="JG51" s="114" t="str">
        <f t="shared" si="60"/>
        <v>--</v>
      </c>
      <c r="JH51" s="114" t="str">
        <f t="shared" si="60"/>
        <v>--</v>
      </c>
      <c r="JI51" s="114" t="str">
        <f t="shared" si="60"/>
        <v>--</v>
      </c>
      <c r="JJ51" s="114" t="str">
        <f t="shared" si="60"/>
        <v>--</v>
      </c>
      <c r="JK51" s="114" t="str">
        <f t="shared" si="60"/>
        <v>--</v>
      </c>
      <c r="JL51" s="114" t="str">
        <f t="shared" si="60"/>
        <v>--</v>
      </c>
      <c r="JM51" s="114" t="str">
        <f t="shared" si="60"/>
        <v>--</v>
      </c>
      <c r="JN51" s="114" t="str">
        <f t="shared" si="60"/>
        <v>--</v>
      </c>
      <c r="JO51" s="114" t="str">
        <f t="shared" si="60"/>
        <v>--</v>
      </c>
      <c r="JP51" s="114" t="str">
        <f t="shared" si="61"/>
        <v>--</v>
      </c>
      <c r="JQ51" s="114" t="str">
        <f t="shared" si="61"/>
        <v>--</v>
      </c>
      <c r="JR51" s="114" t="str">
        <f t="shared" si="61"/>
        <v>--</v>
      </c>
      <c r="JS51" s="114" t="str">
        <f t="shared" si="61"/>
        <v>--</v>
      </c>
      <c r="JT51" s="114" t="str">
        <f t="shared" si="61"/>
        <v>--</v>
      </c>
      <c r="JU51" s="114" t="str">
        <f t="shared" si="61"/>
        <v>--</v>
      </c>
      <c r="JV51" s="114" t="str">
        <f t="shared" si="61"/>
        <v>--</v>
      </c>
      <c r="JW51" s="114" t="str">
        <f t="shared" si="61"/>
        <v>--</v>
      </c>
      <c r="JX51" s="114" t="str">
        <f t="shared" si="61"/>
        <v>--</v>
      </c>
      <c r="JY51" s="114" t="str">
        <f t="shared" si="61"/>
        <v>--</v>
      </c>
      <c r="JZ51" s="114" t="str">
        <f t="shared" si="62"/>
        <v>--</v>
      </c>
      <c r="KA51" s="114" t="str">
        <f t="shared" si="62"/>
        <v>--</v>
      </c>
      <c r="KB51" s="114" t="str">
        <f t="shared" si="62"/>
        <v>--</v>
      </c>
      <c r="KC51" s="114" t="str">
        <f t="shared" si="62"/>
        <v>--</v>
      </c>
      <c r="KD51" s="114" t="str">
        <f t="shared" si="62"/>
        <v>--</v>
      </c>
      <c r="KE51" s="114" t="str">
        <f t="shared" si="62"/>
        <v>--</v>
      </c>
      <c r="KF51" s="114" t="str">
        <f t="shared" si="62"/>
        <v>--</v>
      </c>
      <c r="KG51" s="114" t="str">
        <f t="shared" si="62"/>
        <v>--</v>
      </c>
      <c r="KH51" s="114" t="str">
        <f t="shared" si="62"/>
        <v>--</v>
      </c>
      <c r="KI51" s="114" t="str">
        <f t="shared" si="62"/>
        <v>--</v>
      </c>
      <c r="KJ51" s="114" t="str">
        <f t="shared" si="63"/>
        <v>--</v>
      </c>
      <c r="KK51" s="114" t="str">
        <f t="shared" si="63"/>
        <v>--</v>
      </c>
      <c r="KL51" s="114" t="str">
        <f t="shared" si="63"/>
        <v>--</v>
      </c>
      <c r="KM51" s="114" t="str">
        <f t="shared" si="63"/>
        <v>--</v>
      </c>
      <c r="KN51" s="114" t="str">
        <f t="shared" si="63"/>
        <v>--</v>
      </c>
      <c r="KO51" s="114" t="str">
        <f t="shared" si="63"/>
        <v>--</v>
      </c>
      <c r="KP51" s="150" t="s">
        <v>1625</v>
      </c>
      <c r="KQ51" s="150" t="s">
        <v>1625</v>
      </c>
      <c r="KR51" s="150" t="s">
        <v>1625</v>
      </c>
      <c r="KS51" s="150" t="s">
        <v>1625</v>
      </c>
      <c r="KT51" s="150" t="s">
        <v>1625</v>
      </c>
      <c r="KU51" s="114" t="str">
        <f t="shared" si="66"/>
        <v>--</v>
      </c>
      <c r="KV51" s="114" t="str">
        <f t="shared" si="66"/>
        <v>--</v>
      </c>
      <c r="KW51" s="114" t="str">
        <f t="shared" si="66"/>
        <v>--</v>
      </c>
      <c r="KX51" s="114" t="str">
        <f t="shared" si="66"/>
        <v>--</v>
      </c>
      <c r="KY51" s="114" t="str">
        <f t="shared" si="66"/>
        <v>--</v>
      </c>
      <c r="KZ51" s="114" t="str">
        <f t="shared" si="64"/>
        <v>--</v>
      </c>
      <c r="LA51" s="114" t="str">
        <f t="shared" si="64"/>
        <v>--</v>
      </c>
      <c r="LB51" s="114" t="str">
        <f t="shared" si="64"/>
        <v>--</v>
      </c>
      <c r="LC51" s="114" t="str">
        <f t="shared" si="64"/>
        <v>--</v>
      </c>
      <c r="LD51" s="114" t="str">
        <f t="shared" si="64"/>
        <v>--</v>
      </c>
      <c r="LE51" s="219">
        <v>88.047808764940299</v>
      </c>
      <c r="LF51" s="219">
        <v>82.568807339449606</v>
      </c>
      <c r="LG51" s="219">
        <v>74.615384615384599</v>
      </c>
      <c r="LH51" s="219">
        <v>88.559322033898297</v>
      </c>
      <c r="LI51" s="219">
        <v>80.717488789237606</v>
      </c>
      <c r="LJ51" s="219">
        <v>83.870967741935502</v>
      </c>
      <c r="LK51" s="219">
        <v>73.7051792828685</v>
      </c>
      <c r="LL51" s="219">
        <v>72.935779816513801</v>
      </c>
      <c r="LM51" s="219">
        <v>65.151515151515198</v>
      </c>
      <c r="LN51" s="219">
        <v>73.728813559322006</v>
      </c>
      <c r="LO51" s="219">
        <v>70.403587443946293</v>
      </c>
      <c r="LP51" s="219">
        <v>73.548387096774206</v>
      </c>
      <c r="LQ51" s="219">
        <v>76.8</v>
      </c>
      <c r="LR51" s="219">
        <v>74.074074074074005</v>
      </c>
      <c r="LS51" s="219">
        <v>77.692307692307693</v>
      </c>
      <c r="LT51" s="219">
        <v>76.694915254237301</v>
      </c>
      <c r="LU51" s="219">
        <v>75.675675675675706</v>
      </c>
      <c r="LV51" s="219">
        <v>78.431372549019599</v>
      </c>
      <c r="LW51" s="219">
        <v>50.996015936254999</v>
      </c>
      <c r="LX51" s="219">
        <v>44.700460829493103</v>
      </c>
      <c r="LY51" s="219">
        <v>48.461538461538503</v>
      </c>
      <c r="LZ51" s="219">
        <v>50.847457627118601</v>
      </c>
      <c r="MA51" s="219">
        <v>51.583710407239799</v>
      </c>
      <c r="MB51" s="219">
        <v>49.6732026143791</v>
      </c>
      <c r="MC51" s="219">
        <v>83.266932270916399</v>
      </c>
      <c r="MD51" s="219">
        <v>81.105990783410206</v>
      </c>
      <c r="ME51" s="219">
        <v>72.307692307692307</v>
      </c>
      <c r="MF51" s="219">
        <v>86.440677966101703</v>
      </c>
      <c r="MG51" s="219">
        <v>80.180180180180201</v>
      </c>
      <c r="MH51" s="219">
        <v>81.699346405228795</v>
      </c>
      <c r="MI51" s="219">
        <v>78</v>
      </c>
      <c r="MJ51" s="219">
        <v>68.663594470046107</v>
      </c>
      <c r="MK51" s="219">
        <v>62.307692307692299</v>
      </c>
      <c r="ML51" s="219">
        <v>77.542372881356002</v>
      </c>
      <c r="MM51" s="219">
        <v>73.423423423423301</v>
      </c>
      <c r="MN51" s="219">
        <v>67.973856209150298</v>
      </c>
      <c r="MO51" s="128" t="str">
        <f t="shared" si="49"/>
        <v>--</v>
      </c>
      <c r="MP51" s="219">
        <v>13.488372093023299</v>
      </c>
      <c r="MQ51" s="219">
        <v>50.387596899224803</v>
      </c>
      <c r="MR51" s="128" t="str">
        <f t="shared" si="50"/>
        <v>--</v>
      </c>
      <c r="MS51" s="219">
        <v>14.746543778801801</v>
      </c>
      <c r="MT51" s="219">
        <v>38.255033557047</v>
      </c>
      <c r="MU51" s="128" t="str">
        <f t="shared" si="51"/>
        <v>--</v>
      </c>
      <c r="MV51" s="219">
        <v>41.379310344827601</v>
      </c>
      <c r="MW51" s="219">
        <v>58.461538461538503</v>
      </c>
      <c r="MX51" s="128" t="str">
        <f t="shared" si="52"/>
        <v>--</v>
      </c>
      <c r="MY51" s="219">
        <v>43.75</v>
      </c>
      <c r="MZ51" s="219">
        <v>63.636363636363598</v>
      </c>
      <c r="NA51" s="128" t="str">
        <f t="shared" si="53"/>
        <v>--</v>
      </c>
      <c r="NB51" s="219">
        <v>44.827586206896498</v>
      </c>
      <c r="NC51" s="219">
        <v>63.076923076923102</v>
      </c>
      <c r="ND51" s="128" t="str">
        <f t="shared" si="54"/>
        <v>--</v>
      </c>
      <c r="NE51" s="219">
        <v>53.125</v>
      </c>
      <c r="NF51" s="219">
        <v>70.909090909090907</v>
      </c>
      <c r="NG51" s="128" t="str">
        <f t="shared" si="55"/>
        <v>--</v>
      </c>
      <c r="NH51" s="219">
        <v>58.620689655172399</v>
      </c>
      <c r="NI51" s="219">
        <v>64.615384615384599</v>
      </c>
      <c r="NJ51" s="128" t="str">
        <f t="shared" si="56"/>
        <v>--</v>
      </c>
      <c r="NK51" s="219">
        <v>53.125</v>
      </c>
      <c r="NL51" s="219">
        <v>61.818181818181799</v>
      </c>
      <c r="NM51" s="220">
        <v>92.827004219409304</v>
      </c>
      <c r="NN51" s="220">
        <v>90.350877192982495</v>
      </c>
      <c r="NO51" s="220">
        <v>77.637130801687803</v>
      </c>
      <c r="NP51" s="220">
        <v>77.292576419214001</v>
      </c>
      <c r="NQ51" s="220">
        <v>76.363636363636303</v>
      </c>
      <c r="NR51" s="220">
        <v>78.7610619469027</v>
      </c>
      <c r="NS51" s="220">
        <v>65.000000000000099</v>
      </c>
      <c r="NT51" s="220">
        <v>74.008810572687196</v>
      </c>
      <c r="NU51" s="220">
        <v>90.950226244343895</v>
      </c>
      <c r="NV51" s="220">
        <v>90.748898678414207</v>
      </c>
      <c r="NW51" s="220">
        <v>84.615384615384599</v>
      </c>
      <c r="NX51" s="220">
        <v>87.665198237885406</v>
      </c>
      <c r="NY51" s="128" t="str">
        <f t="shared" si="65"/>
        <v>--</v>
      </c>
      <c r="NZ51" s="128" t="str">
        <f t="shared" si="65"/>
        <v>--</v>
      </c>
      <c r="OA51" s="128" t="str">
        <f t="shared" si="65"/>
        <v>--</v>
      </c>
      <c r="OB51" s="128" t="str">
        <f t="shared" si="65"/>
        <v>--</v>
      </c>
      <c r="OC51" s="128" t="str">
        <f t="shared" si="65"/>
        <v>--</v>
      </c>
      <c r="OD51" s="128" t="str">
        <f t="shared" si="65"/>
        <v>--</v>
      </c>
      <c r="OE51" s="128" t="str">
        <f t="shared" si="65"/>
        <v>--</v>
      </c>
      <c r="OF51" s="128" t="str">
        <f t="shared" si="65"/>
        <v>--</v>
      </c>
      <c r="OG51" s="222">
        <v>54.794520547945197</v>
      </c>
      <c r="OH51" s="222">
        <v>44.8</v>
      </c>
      <c r="OI51" s="222">
        <v>39.63133640553</v>
      </c>
      <c r="OJ51" s="222">
        <v>41.538461538461497</v>
      </c>
      <c r="OK51" s="222">
        <v>62.995594713656402</v>
      </c>
      <c r="OL51" s="222">
        <v>46.186440677966097</v>
      </c>
      <c r="OM51" s="222">
        <v>42.986425339366498</v>
      </c>
      <c r="ON51" s="222">
        <v>45.751633986928098</v>
      </c>
      <c r="OO51" s="114" t="s">
        <v>2485</v>
      </c>
      <c r="OP51" s="114" t="s">
        <v>2486</v>
      </c>
      <c r="OQ51" s="300">
        <v>74.774774774774812</v>
      </c>
      <c r="OR51" s="300">
        <v>61.84738955823294</v>
      </c>
      <c r="OS51" s="300">
        <v>56.682027649769559</v>
      </c>
      <c r="OT51" s="300">
        <v>47.286821705426341</v>
      </c>
      <c r="OU51" s="300">
        <v>80.176211453744543</v>
      </c>
      <c r="OV51" s="300">
        <v>69.491525423728817</v>
      </c>
      <c r="OW51" s="300">
        <v>66.666666666666643</v>
      </c>
      <c r="OX51" s="300">
        <v>71.710526315789451</v>
      </c>
      <c r="OZ51" s="380">
        <v>79.629629629629619</v>
      </c>
      <c r="PA51" s="381">
        <v>70.3125</v>
      </c>
      <c r="PB51" s="381">
        <v>68.965517241379288</v>
      </c>
      <c r="PC51" s="381">
        <v>68.181818181818187</v>
      </c>
      <c r="PD51" s="380">
        <v>66.666666666666686</v>
      </c>
      <c r="PE51" s="381">
        <v>34.920634920634932</v>
      </c>
      <c r="PF51" s="381">
        <v>38.596491228070164</v>
      </c>
      <c r="PG51" s="381">
        <v>38.636363636363612</v>
      </c>
      <c r="PH51" s="380">
        <v>46.296296296296298</v>
      </c>
      <c r="PI51" s="381">
        <v>42.187500000000007</v>
      </c>
      <c r="PJ51" s="381">
        <v>47.368421052631582</v>
      </c>
      <c r="PK51" s="381">
        <v>29.545454545454554</v>
      </c>
      <c r="PL51" s="380">
        <v>90.740740740740733</v>
      </c>
      <c r="PM51" s="381">
        <v>84.375000000000014</v>
      </c>
      <c r="PN51" s="381">
        <v>77.192982456140342</v>
      </c>
      <c r="PO51" s="381">
        <v>81.818181818181813</v>
      </c>
      <c r="PP51" s="380">
        <v>92.592592592592609</v>
      </c>
      <c r="PQ51" s="381">
        <v>67.187500000000014</v>
      </c>
      <c r="PR51" s="381">
        <v>66.666666666666671</v>
      </c>
      <c r="PS51" s="381">
        <v>63.636363636363669</v>
      </c>
      <c r="PT51" s="378" t="str">
        <f t="shared" si="57"/>
        <v>--</v>
      </c>
      <c r="PU51" s="378" t="str">
        <f t="shared" si="57"/>
        <v>--</v>
      </c>
      <c r="PV51" s="381">
        <v>16.363636363636367</v>
      </c>
      <c r="PW51" s="381">
        <v>30.952380952380953</v>
      </c>
      <c r="PX51" s="378" t="str">
        <f t="shared" si="15"/>
        <v>--</v>
      </c>
      <c r="PY51" s="378" t="str">
        <f t="shared" si="15"/>
        <v>--</v>
      </c>
      <c r="PZ51" s="381">
        <v>44.444444444444443</v>
      </c>
      <c r="QA51" s="381">
        <v>53.846153846153847</v>
      </c>
      <c r="QB51" s="378" t="str">
        <f t="shared" si="16"/>
        <v>--</v>
      </c>
      <c r="QC51" s="378" t="str">
        <f t="shared" si="16"/>
        <v>--</v>
      </c>
      <c r="QD51" s="381">
        <v>55.555555555555557</v>
      </c>
      <c r="QE51" s="381">
        <v>69.230769230769241</v>
      </c>
      <c r="QF51" s="378" t="str">
        <f t="shared" si="58"/>
        <v>--</v>
      </c>
      <c r="QG51" s="378" t="str">
        <f t="shared" si="58"/>
        <v>--</v>
      </c>
      <c r="QH51" s="381">
        <v>55.555555555555557</v>
      </c>
      <c r="QI51" s="381">
        <v>46.153846153846153</v>
      </c>
      <c r="QJ51" s="161" t="s">
        <v>2637</v>
      </c>
    </row>
    <row r="52" spans="1:452" x14ac:dyDescent="0.25">
      <c r="A52" s="114">
        <v>48</v>
      </c>
      <c r="B52" s="93" t="s">
        <v>48</v>
      </c>
      <c r="C52" s="126">
        <v>42.009132420091326</v>
      </c>
      <c r="D52" s="126">
        <v>28.915662650602425</v>
      </c>
      <c r="E52" s="126">
        <v>38.372093023255829</v>
      </c>
      <c r="F52" s="126">
        <v>43.037974683544299</v>
      </c>
      <c r="G52" s="126">
        <v>42.898550724637659</v>
      </c>
      <c r="H52" s="126">
        <v>41.304347826086946</v>
      </c>
      <c r="I52" s="126">
        <v>52.561247216035589</v>
      </c>
      <c r="J52" s="126">
        <v>44.52380952380954</v>
      </c>
      <c r="K52" s="126">
        <v>60.726072607260747</v>
      </c>
      <c r="L52" s="126">
        <v>61.097256857855321</v>
      </c>
      <c r="M52" s="128">
        <v>56.70588235294116</v>
      </c>
      <c r="N52" s="128">
        <v>57.034220532319395</v>
      </c>
      <c r="O52" s="128">
        <v>67.840375586854464</v>
      </c>
      <c r="P52" s="128">
        <v>64.507042253521121</v>
      </c>
      <c r="Q52" s="128">
        <v>68.750000000000043</v>
      </c>
      <c r="R52" s="128">
        <v>88.532110091743093</v>
      </c>
      <c r="S52" s="128">
        <v>78.723404255319153</v>
      </c>
      <c r="T52" s="128">
        <v>82.239382239382266</v>
      </c>
      <c r="U52" s="128">
        <v>88.91687657430731</v>
      </c>
      <c r="V52" s="128">
        <v>80.000000000000085</v>
      </c>
      <c r="W52" s="128">
        <v>85.654008438818565</v>
      </c>
      <c r="X52" s="128">
        <v>83.258928571428527</v>
      </c>
      <c r="Y52" s="128">
        <v>75.462962962962862</v>
      </c>
      <c r="Z52" s="128">
        <v>86.163522012578596</v>
      </c>
      <c r="AA52" s="128">
        <v>85.14851485148516</v>
      </c>
      <c r="AB52" s="132">
        <v>71.363636363636374</v>
      </c>
      <c r="AC52" s="132">
        <v>80.988593155893568</v>
      </c>
      <c r="AD52" s="132">
        <v>85.68075117370887</v>
      </c>
      <c r="AE52" s="132">
        <v>79.132791327913296</v>
      </c>
      <c r="AF52" s="128">
        <v>81.494661921708186</v>
      </c>
      <c r="AG52" s="126">
        <v>67.129629629629548</v>
      </c>
      <c r="AH52" s="126">
        <v>60.520094562647756</v>
      </c>
      <c r="AI52" s="133">
        <v>68.076923076923066</v>
      </c>
      <c r="AJ52" s="133">
        <v>63.659147869674186</v>
      </c>
      <c r="AK52" s="128">
        <v>63.768115942028963</v>
      </c>
      <c r="AL52" s="128">
        <v>63.29113924050629</v>
      </c>
      <c r="AM52" s="128">
        <v>61.297539149888173</v>
      </c>
      <c r="AN52" s="128">
        <v>59.302325581395323</v>
      </c>
      <c r="AO52" s="128">
        <v>68.454258675078847</v>
      </c>
      <c r="AP52" s="128">
        <v>65.43209876543213</v>
      </c>
      <c r="AQ52" s="128">
        <v>57.013574660633516</v>
      </c>
      <c r="AR52" s="128">
        <v>64.044943820224731</v>
      </c>
      <c r="AS52" s="128">
        <v>68.894009216589879</v>
      </c>
      <c r="AT52" s="128">
        <v>62.198391420911548</v>
      </c>
      <c r="AU52" s="128">
        <v>68.070175438596507</v>
      </c>
      <c r="AV52" s="128">
        <v>21.513002364066178</v>
      </c>
      <c r="AW52" s="128">
        <v>20.76372315035799</v>
      </c>
      <c r="AX52" s="132">
        <v>17.578124999999989</v>
      </c>
      <c r="AY52" s="132">
        <v>19.587628865979376</v>
      </c>
      <c r="AZ52" s="132">
        <v>22.543352601156062</v>
      </c>
      <c r="BA52" s="132">
        <v>19.067796610169477</v>
      </c>
      <c r="BB52" s="128">
        <v>23.325635103926086</v>
      </c>
      <c r="BC52" s="132">
        <v>30.823529411764721</v>
      </c>
      <c r="BD52" s="132">
        <v>22.756410256410266</v>
      </c>
      <c r="BE52" s="132">
        <v>21.963824289405682</v>
      </c>
      <c r="BF52" s="132">
        <v>24.523809523809529</v>
      </c>
      <c r="BG52" s="128">
        <v>26.053639846743287</v>
      </c>
      <c r="BH52" s="121">
        <v>20.246913580246908</v>
      </c>
      <c r="BI52" s="121">
        <v>20.821114369501466</v>
      </c>
      <c r="BJ52" s="121">
        <v>22.344322344322357</v>
      </c>
      <c r="BK52" s="121">
        <v>14.89361702127659</v>
      </c>
      <c r="BL52" s="128">
        <v>13.36515513126492</v>
      </c>
      <c r="BM52" s="121">
        <v>8.203125</v>
      </c>
      <c r="BN52" s="114">
        <v>11.597938144329897</v>
      </c>
      <c r="BO52" s="114">
        <v>13.583815028901734</v>
      </c>
      <c r="BP52" s="114">
        <v>10.169491525423739</v>
      </c>
      <c r="BQ52" s="128">
        <v>18.837209302325569</v>
      </c>
      <c r="BR52" s="121">
        <v>19.339622641509447</v>
      </c>
      <c r="BS52" s="121">
        <v>14.935064935064952</v>
      </c>
      <c r="BT52" s="121">
        <v>14.507772020725394</v>
      </c>
      <c r="BU52" s="128">
        <v>18.899521531100461</v>
      </c>
      <c r="BV52" s="121">
        <v>17.241379310344836</v>
      </c>
      <c r="BW52" s="121">
        <v>11.500000000000009</v>
      </c>
      <c r="BX52" s="121">
        <v>14.117647058823524</v>
      </c>
      <c r="BY52" s="128">
        <v>16.54411764705883</v>
      </c>
      <c r="BZ52" s="121">
        <v>73.88235294117645</v>
      </c>
      <c r="CA52" s="121">
        <v>76.682692307692349</v>
      </c>
      <c r="CB52" s="121">
        <v>81.46718146718149</v>
      </c>
      <c r="CC52" s="128">
        <v>64.646464646464636</v>
      </c>
      <c r="CD52" s="121">
        <v>70.231213872832384</v>
      </c>
      <c r="CE52" s="121">
        <v>80.590717299578074</v>
      </c>
      <c r="CF52" s="121">
        <v>68.90380313199104</v>
      </c>
      <c r="CG52" s="128">
        <v>62.060889929742409</v>
      </c>
      <c r="CH52" s="121">
        <v>68.051118210862654</v>
      </c>
      <c r="CI52" s="121">
        <v>72.681704260651728</v>
      </c>
      <c r="CJ52" s="121">
        <v>70.438799076212504</v>
      </c>
      <c r="CK52" s="121">
        <v>76.24521072796928</v>
      </c>
      <c r="CL52" s="121">
        <v>76.303317535545077</v>
      </c>
      <c r="CM52" s="121">
        <v>70.05649717514116</v>
      </c>
      <c r="CN52" s="121">
        <v>69.597069597069634</v>
      </c>
      <c r="CO52" s="121" t="s">
        <v>286</v>
      </c>
      <c r="CP52" s="128" t="s">
        <v>286</v>
      </c>
      <c r="CQ52" s="121" t="s">
        <v>286</v>
      </c>
      <c r="CR52" s="121">
        <v>46.192893401015176</v>
      </c>
      <c r="CS52" s="114">
        <v>33.141210374639741</v>
      </c>
      <c r="CT52" s="114">
        <v>38.297872340425549</v>
      </c>
      <c r="CU52" s="128">
        <v>50.338600451467293</v>
      </c>
      <c r="CV52" s="121">
        <v>25.174825174825187</v>
      </c>
      <c r="CW52" s="121">
        <v>36.305732484076451</v>
      </c>
      <c r="CX52" s="114">
        <v>61.809045226130685</v>
      </c>
      <c r="CY52" s="114">
        <v>34.411085450346398</v>
      </c>
      <c r="CZ52" s="128">
        <v>40.540540540540547</v>
      </c>
      <c r="DA52" s="121">
        <v>59.952606635071092</v>
      </c>
      <c r="DB52" s="121">
        <v>42.406876790830921</v>
      </c>
      <c r="DC52" s="114">
        <v>41.025641025641015</v>
      </c>
      <c r="DD52" s="114">
        <v>64.114832535885171</v>
      </c>
      <c r="DE52" s="128">
        <v>52.671755725190827</v>
      </c>
      <c r="DF52" s="121">
        <v>50.996015936254956</v>
      </c>
      <c r="DG52" s="121">
        <v>51.05263157894742</v>
      </c>
      <c r="DH52" s="114">
        <v>56.325301204819269</v>
      </c>
      <c r="DI52" s="114">
        <v>48.898678414096914</v>
      </c>
      <c r="DJ52" s="128">
        <v>51.981351981352006</v>
      </c>
      <c r="DK52" s="121">
        <v>33.095238095238088</v>
      </c>
      <c r="DL52" s="121">
        <v>45.833333333333336</v>
      </c>
      <c r="DM52" s="121">
        <v>53.968253968253961</v>
      </c>
      <c r="DN52" s="121">
        <v>45.34606205250595</v>
      </c>
      <c r="DO52" s="128">
        <v>37.199999999999967</v>
      </c>
      <c r="DP52" s="121">
        <v>55.329949238578685</v>
      </c>
      <c r="DQ52" s="121">
        <v>49.705882352941167</v>
      </c>
      <c r="DR52" s="121">
        <v>34.50980392156864</v>
      </c>
      <c r="DS52" s="121" t="s">
        <v>286</v>
      </c>
      <c r="DT52" s="128" t="s">
        <v>286</v>
      </c>
      <c r="DU52" s="131" t="s">
        <v>286</v>
      </c>
      <c r="DV52" s="131">
        <v>38.144329896907173</v>
      </c>
      <c r="DW52" s="114">
        <v>27.988338192419835</v>
      </c>
      <c r="DX52" s="131">
        <v>25.751072961373385</v>
      </c>
      <c r="DY52" s="128">
        <v>46.330275229357795</v>
      </c>
      <c r="DZ52" s="128">
        <v>21.64705882352942</v>
      </c>
      <c r="EA52" s="128">
        <v>24.12698412698413</v>
      </c>
      <c r="EB52" s="128">
        <v>49.870801033591754</v>
      </c>
      <c r="EC52" s="128">
        <v>31.678486997635936</v>
      </c>
      <c r="ED52" s="128">
        <v>29.249011857707536</v>
      </c>
      <c r="EE52" s="128">
        <v>51.970443349753708</v>
      </c>
      <c r="EF52" s="128">
        <v>36.363636363636367</v>
      </c>
      <c r="EG52" s="128">
        <v>33.828996282527882</v>
      </c>
      <c r="EH52" s="128" t="s">
        <v>286</v>
      </c>
      <c r="EI52" s="128" t="s">
        <v>286</v>
      </c>
      <c r="EJ52" s="128" t="s">
        <v>286</v>
      </c>
      <c r="EK52" s="128">
        <v>87.755102040816269</v>
      </c>
      <c r="EL52" s="121">
        <v>82.420749279538924</v>
      </c>
      <c r="EM52" s="121">
        <v>81.623931623931668</v>
      </c>
      <c r="EN52" s="121">
        <v>88.302752293578052</v>
      </c>
      <c r="EO52" s="121">
        <v>73.770491803278759</v>
      </c>
      <c r="EP52" s="128">
        <v>75.079872204472863</v>
      </c>
      <c r="EQ52" s="121">
        <v>89.340101522842602</v>
      </c>
      <c r="ER52" s="121">
        <v>81.01851851851859</v>
      </c>
      <c r="ES52" s="121">
        <v>79.766536964980531</v>
      </c>
      <c r="ET52" s="121">
        <v>91.169451073985698</v>
      </c>
      <c r="EU52" s="128">
        <v>80.69164265129686</v>
      </c>
      <c r="EV52" s="121">
        <v>82.222222222222214</v>
      </c>
      <c r="EW52" s="121">
        <v>82.366589327146187</v>
      </c>
      <c r="EX52" s="121">
        <v>67.067307692307708</v>
      </c>
      <c r="EY52" s="121">
        <v>73.359073359073378</v>
      </c>
      <c r="EZ52" s="128">
        <v>86.259541984732891</v>
      </c>
      <c r="FA52" s="121">
        <v>72.254335260115596</v>
      </c>
      <c r="FB52" s="121">
        <v>78.111587982832617</v>
      </c>
      <c r="FC52" s="121">
        <v>85.000000000000043</v>
      </c>
      <c r="FD52" s="121">
        <v>65.807962529274064</v>
      </c>
      <c r="FE52" s="128">
        <v>74.840764331210153</v>
      </c>
      <c r="FF52" s="121">
        <v>88.372093023255772</v>
      </c>
      <c r="FG52" s="121">
        <v>71.462264150943454</v>
      </c>
      <c r="FH52" s="121">
        <v>71.372549019607874</v>
      </c>
      <c r="FI52" s="121">
        <v>89.805825242718484</v>
      </c>
      <c r="FJ52" s="128">
        <v>73.623188405797194</v>
      </c>
      <c r="FK52" s="121">
        <v>71.00371747211895</v>
      </c>
      <c r="FL52" s="121" t="s">
        <v>286</v>
      </c>
      <c r="FM52" s="121">
        <v>25.543478260869559</v>
      </c>
      <c r="FN52" s="121">
        <v>47.773279352226751</v>
      </c>
      <c r="FO52" s="128" t="s">
        <v>286</v>
      </c>
      <c r="FP52" s="121">
        <v>19.93569131832799</v>
      </c>
      <c r="FQ52" s="121">
        <v>47.598253275109144</v>
      </c>
      <c r="FR52" s="121" t="s">
        <v>286</v>
      </c>
      <c r="FS52" s="121">
        <v>28.753180661577609</v>
      </c>
      <c r="FT52" s="128">
        <v>44.805194805194795</v>
      </c>
      <c r="FU52" s="121" t="s">
        <v>286</v>
      </c>
      <c r="FV52" s="121">
        <v>21.649484536082486</v>
      </c>
      <c r="FW52" s="121">
        <v>58.799999999999983</v>
      </c>
      <c r="FX52" s="121" t="s">
        <v>286</v>
      </c>
      <c r="FY52" s="128">
        <v>22.372881355932215</v>
      </c>
      <c r="FZ52" s="121">
        <v>51.417004048582996</v>
      </c>
      <c r="GA52" s="121" t="s">
        <v>286</v>
      </c>
      <c r="GB52" s="121">
        <v>47.191011235955031</v>
      </c>
      <c r="GC52" s="121">
        <v>60.683760683760696</v>
      </c>
      <c r="GD52" s="128" t="s">
        <v>286</v>
      </c>
      <c r="GE52" s="121">
        <v>51.666666666666664</v>
      </c>
      <c r="GF52" s="121">
        <v>65.137614678899098</v>
      </c>
      <c r="GG52" s="121" t="s">
        <v>286</v>
      </c>
      <c r="GH52" s="121">
        <v>43.243243243243228</v>
      </c>
      <c r="GI52" s="128">
        <v>54.01459854014599</v>
      </c>
      <c r="GJ52" s="121" t="s">
        <v>286</v>
      </c>
      <c r="GK52" s="121">
        <v>41.666666666666657</v>
      </c>
      <c r="GL52" s="121">
        <v>55.172413793103445</v>
      </c>
      <c r="GM52" s="130" t="s">
        <v>286</v>
      </c>
      <c r="GN52" s="128">
        <v>53.846153846153847</v>
      </c>
      <c r="GO52" s="121">
        <v>54.399999999999991</v>
      </c>
      <c r="GP52" s="121" t="s">
        <v>286</v>
      </c>
      <c r="GQ52" s="121">
        <v>50</v>
      </c>
      <c r="GR52" s="121">
        <v>63.247863247863229</v>
      </c>
      <c r="GS52" s="128" t="s">
        <v>286</v>
      </c>
      <c r="GT52" s="121">
        <v>59.677419354838719</v>
      </c>
      <c r="GU52" s="121">
        <v>72.222222222222229</v>
      </c>
      <c r="GV52" s="121" t="s">
        <v>286</v>
      </c>
      <c r="GW52" s="121">
        <v>50.892857142857153</v>
      </c>
      <c r="GX52" s="128">
        <v>70.072992700729927</v>
      </c>
      <c r="GY52" s="128" t="s">
        <v>286</v>
      </c>
      <c r="GZ52" s="128">
        <v>38.554216867469869</v>
      </c>
      <c r="HA52" s="128">
        <v>62.585034013605444</v>
      </c>
      <c r="HB52" s="128" t="s">
        <v>286</v>
      </c>
      <c r="HC52" s="128">
        <v>63.076923076923094</v>
      </c>
      <c r="HD52" s="128">
        <v>61.600000000000016</v>
      </c>
      <c r="HE52" s="128" t="s">
        <v>286</v>
      </c>
      <c r="HF52" s="128">
        <v>39.534883720930225</v>
      </c>
      <c r="HG52" s="128">
        <v>58.260869565217391</v>
      </c>
      <c r="HH52" s="128" t="s">
        <v>286</v>
      </c>
      <c r="HI52" s="128">
        <v>29.508196721311485</v>
      </c>
      <c r="HJ52" s="128">
        <v>69.230769230769226</v>
      </c>
      <c r="HK52" s="128" t="s">
        <v>286</v>
      </c>
      <c r="HL52" s="121">
        <v>38.181818181818173</v>
      </c>
      <c r="HM52" s="121">
        <v>60.902255639097746</v>
      </c>
      <c r="HN52" s="121" t="s">
        <v>286</v>
      </c>
      <c r="HO52" s="121">
        <v>34.21052631578948</v>
      </c>
      <c r="HP52" s="128">
        <v>56.643356643356661</v>
      </c>
      <c r="HQ52" s="121" t="s">
        <v>286</v>
      </c>
      <c r="HR52" s="121">
        <v>41.666666666666657</v>
      </c>
      <c r="HS52" s="121">
        <v>60.000000000000014</v>
      </c>
      <c r="HT52" s="129" t="s">
        <v>286</v>
      </c>
      <c r="HU52" s="128">
        <v>42.045454545454533</v>
      </c>
      <c r="HV52" s="114">
        <v>40.000000000000028</v>
      </c>
      <c r="HW52" s="114" t="s">
        <v>286</v>
      </c>
      <c r="HX52" s="114">
        <v>55.73770491803279</v>
      </c>
      <c r="HY52" s="114">
        <v>38.461538461538453</v>
      </c>
      <c r="HZ52" s="114" t="s">
        <v>286</v>
      </c>
      <c r="IA52" s="114">
        <v>51.81818181818182</v>
      </c>
      <c r="IB52" s="114">
        <v>28.358208955223891</v>
      </c>
      <c r="IC52" s="114" t="s">
        <v>286</v>
      </c>
      <c r="ID52" s="114">
        <v>55.555555555555557</v>
      </c>
      <c r="IE52" s="114">
        <v>38.888888888888879</v>
      </c>
      <c r="IF52" s="114" t="s">
        <v>286</v>
      </c>
      <c r="IG52" s="114">
        <v>58.730158730158728</v>
      </c>
      <c r="IH52" s="114">
        <v>30.64516129032258</v>
      </c>
      <c r="II52" s="114" t="s">
        <v>286</v>
      </c>
      <c r="IJ52" s="114">
        <v>56.17977528089888</v>
      </c>
      <c r="IK52" s="114">
        <v>52.173913043478251</v>
      </c>
      <c r="IL52" s="114" t="s">
        <v>286</v>
      </c>
      <c r="IM52" s="114">
        <v>72.131147540983591</v>
      </c>
      <c r="IN52" s="114">
        <v>53.773584905660385</v>
      </c>
      <c r="IO52" s="114" t="s">
        <v>286</v>
      </c>
      <c r="IP52" s="114">
        <v>64.150943396226396</v>
      </c>
      <c r="IQ52" s="114">
        <v>48.550724637681164</v>
      </c>
      <c r="IR52" s="114" t="s">
        <v>286</v>
      </c>
      <c r="IS52" s="114">
        <v>65.822784810126606</v>
      </c>
      <c r="IT52" s="114">
        <v>54.421768707483004</v>
      </c>
      <c r="IU52" s="114" t="s">
        <v>286</v>
      </c>
      <c r="IV52" s="114">
        <v>75.806451612903231</v>
      </c>
      <c r="IW52" s="114">
        <v>47.999999999999993</v>
      </c>
      <c r="IX52" s="150" t="s">
        <v>1622</v>
      </c>
      <c r="IY52" s="150" t="s">
        <v>1624</v>
      </c>
      <c r="IZ52" s="150" t="s">
        <v>1622</v>
      </c>
      <c r="JA52" s="150" t="s">
        <v>1623</v>
      </c>
      <c r="JB52" s="150" t="s">
        <v>1622</v>
      </c>
      <c r="JC52" s="114" t="s">
        <v>286</v>
      </c>
      <c r="JD52" s="114" t="s">
        <v>286</v>
      </c>
      <c r="JE52" s="114" t="s">
        <v>286</v>
      </c>
      <c r="JF52" s="114" t="str">
        <f t="shared" si="60"/>
        <v>--</v>
      </c>
      <c r="JG52" s="114" t="str">
        <f t="shared" si="60"/>
        <v>--</v>
      </c>
      <c r="JH52" s="114" t="str">
        <f t="shared" si="60"/>
        <v>--</v>
      </c>
      <c r="JI52" s="114" t="str">
        <f t="shared" si="60"/>
        <v>--</v>
      </c>
      <c r="JJ52" s="114" t="str">
        <f t="shared" si="60"/>
        <v>--</v>
      </c>
      <c r="JK52" s="114" t="str">
        <f t="shared" si="60"/>
        <v>--</v>
      </c>
      <c r="JL52" s="114" t="str">
        <f t="shared" si="60"/>
        <v>--</v>
      </c>
      <c r="JM52" s="114" t="str">
        <f t="shared" si="60"/>
        <v>--</v>
      </c>
      <c r="JN52" s="114" t="str">
        <f t="shared" si="60"/>
        <v>--</v>
      </c>
      <c r="JO52" s="114" t="str">
        <f t="shared" si="60"/>
        <v>--</v>
      </c>
      <c r="JP52" s="114" t="str">
        <f t="shared" si="61"/>
        <v>--</v>
      </c>
      <c r="JQ52" s="114" t="str">
        <f t="shared" si="61"/>
        <v>--</v>
      </c>
      <c r="JR52" s="114" t="str">
        <f t="shared" si="61"/>
        <v>--</v>
      </c>
      <c r="JS52" s="114" t="str">
        <f t="shared" si="61"/>
        <v>--</v>
      </c>
      <c r="JT52" s="114" t="str">
        <f t="shared" si="61"/>
        <v>--</v>
      </c>
      <c r="JU52" s="114" t="str">
        <f t="shared" si="61"/>
        <v>--</v>
      </c>
      <c r="JV52" s="114" t="str">
        <f t="shared" si="61"/>
        <v>--</v>
      </c>
      <c r="JW52" s="114" t="str">
        <f t="shared" si="61"/>
        <v>--</v>
      </c>
      <c r="JX52" s="114" t="str">
        <f t="shared" si="61"/>
        <v>--</v>
      </c>
      <c r="JY52" s="114" t="str">
        <f t="shared" si="61"/>
        <v>--</v>
      </c>
      <c r="JZ52" s="114" t="str">
        <f t="shared" si="62"/>
        <v>--</v>
      </c>
      <c r="KA52" s="114" t="str">
        <f t="shared" si="62"/>
        <v>--</v>
      </c>
      <c r="KB52" s="114" t="str">
        <f t="shared" si="62"/>
        <v>--</v>
      </c>
      <c r="KC52" s="114" t="str">
        <f t="shared" si="62"/>
        <v>--</v>
      </c>
      <c r="KD52" s="114" t="str">
        <f t="shared" si="62"/>
        <v>--</v>
      </c>
      <c r="KE52" s="114" t="str">
        <f t="shared" si="62"/>
        <v>--</v>
      </c>
      <c r="KF52" s="114" t="str">
        <f t="shared" si="62"/>
        <v>--</v>
      </c>
      <c r="KG52" s="114" t="str">
        <f t="shared" si="62"/>
        <v>--</v>
      </c>
      <c r="KH52" s="114" t="str">
        <f t="shared" si="62"/>
        <v>--</v>
      </c>
      <c r="KI52" s="114" t="str">
        <f t="shared" si="62"/>
        <v>--</v>
      </c>
      <c r="KJ52" s="114" t="str">
        <f t="shared" si="63"/>
        <v>--</v>
      </c>
      <c r="KK52" s="114" t="str">
        <f t="shared" si="63"/>
        <v>--</v>
      </c>
      <c r="KL52" s="114" t="str">
        <f t="shared" si="63"/>
        <v>--</v>
      </c>
      <c r="KM52" s="114" t="str">
        <f t="shared" si="63"/>
        <v>--</v>
      </c>
      <c r="KN52" s="114" t="str">
        <f t="shared" si="63"/>
        <v>--</v>
      </c>
      <c r="KO52" s="114" t="str">
        <f t="shared" si="63"/>
        <v>--</v>
      </c>
      <c r="KP52" s="150" t="s">
        <v>1622</v>
      </c>
      <c r="KQ52" s="150" t="s">
        <v>1624</v>
      </c>
      <c r="KR52" s="150" t="s">
        <v>1622</v>
      </c>
      <c r="KS52" s="150" t="s">
        <v>1623</v>
      </c>
      <c r="KT52" s="150" t="s">
        <v>1622</v>
      </c>
      <c r="KU52" s="114" t="str">
        <f t="shared" si="66"/>
        <v>--</v>
      </c>
      <c r="KV52" s="114" t="str">
        <f t="shared" si="66"/>
        <v>--</v>
      </c>
      <c r="KW52" s="114" t="str">
        <f t="shared" si="66"/>
        <v>--</v>
      </c>
      <c r="KX52" s="114" t="str">
        <f t="shared" si="66"/>
        <v>--</v>
      </c>
      <c r="KY52" s="114" t="str">
        <f t="shared" si="66"/>
        <v>--</v>
      </c>
      <c r="KZ52" s="114" t="str">
        <f t="shared" si="64"/>
        <v>--</v>
      </c>
      <c r="LA52" s="114" t="str">
        <f t="shared" si="64"/>
        <v>--</v>
      </c>
      <c r="LB52" s="114" t="str">
        <f t="shared" si="64"/>
        <v>--</v>
      </c>
      <c r="LC52" s="114" t="str">
        <f t="shared" si="64"/>
        <v>--</v>
      </c>
      <c r="LD52" s="114" t="str">
        <f t="shared" si="64"/>
        <v>--</v>
      </c>
      <c r="LE52" s="219">
        <v>82.678983833718206</v>
      </c>
      <c r="LF52" s="219">
        <v>81.516587677725099</v>
      </c>
      <c r="LG52" s="219">
        <v>81.303116147308799</v>
      </c>
      <c r="LH52" s="219">
        <v>86.854460093896705</v>
      </c>
      <c r="LI52" s="219">
        <v>80.769230769230703</v>
      </c>
      <c r="LJ52" s="219">
        <v>81.788079470198696</v>
      </c>
      <c r="LK52" s="219">
        <v>65.9722222222222</v>
      </c>
      <c r="LL52" s="219">
        <v>66.985645933014396</v>
      </c>
      <c r="LM52" s="219">
        <v>67.048710601719193</v>
      </c>
      <c r="LN52" s="219">
        <v>76.814988290398205</v>
      </c>
      <c r="LO52" s="219">
        <v>65.6593406593406</v>
      </c>
      <c r="LP52" s="219">
        <v>72.847682119205302</v>
      </c>
      <c r="LQ52" s="219">
        <v>76.794258373205807</v>
      </c>
      <c r="LR52" s="219">
        <v>74.876847290640498</v>
      </c>
      <c r="LS52" s="219">
        <v>78.779069767441896</v>
      </c>
      <c r="LT52" s="219">
        <v>77.7777777777778</v>
      </c>
      <c r="LU52" s="219">
        <v>74.498567335243493</v>
      </c>
      <c r="LV52" s="219">
        <v>73.037542662116095</v>
      </c>
      <c r="LW52" s="219">
        <v>44.951923076923102</v>
      </c>
      <c r="LX52" s="219">
        <v>38.083538083538102</v>
      </c>
      <c r="LY52" s="219">
        <v>42.441860465116299</v>
      </c>
      <c r="LZ52" s="219">
        <v>53.664302600472901</v>
      </c>
      <c r="MA52" s="219">
        <v>37.321937321937298</v>
      </c>
      <c r="MB52" s="219">
        <v>41.836734693877503</v>
      </c>
      <c r="MC52" s="219">
        <v>83.971291866028807</v>
      </c>
      <c r="MD52" s="219">
        <v>82.758620689655302</v>
      </c>
      <c r="ME52" s="219">
        <v>81.159420289855106</v>
      </c>
      <c r="MF52" s="219">
        <v>84.633569739952705</v>
      </c>
      <c r="MG52" s="219">
        <v>82.051282051282101</v>
      </c>
      <c r="MH52" s="219">
        <v>78.983050847457605</v>
      </c>
      <c r="MI52" s="219">
        <v>72.076372315035897</v>
      </c>
      <c r="MJ52" s="219">
        <v>68.382352941176407</v>
      </c>
      <c r="MK52" s="219">
        <v>70.348837209302403</v>
      </c>
      <c r="ML52" s="219">
        <v>76.540284360189602</v>
      </c>
      <c r="MM52" s="219">
        <v>67.329545454545496</v>
      </c>
      <c r="MN52" s="219">
        <v>71.525423728813607</v>
      </c>
      <c r="MO52" s="128" t="str">
        <f t="shared" si="49"/>
        <v>--</v>
      </c>
      <c r="MP52" s="219">
        <v>16.710182767624001</v>
      </c>
      <c r="MQ52" s="219">
        <v>44.072948328267501</v>
      </c>
      <c r="MR52" s="128" t="str">
        <f t="shared" si="50"/>
        <v>--</v>
      </c>
      <c r="MS52" s="219">
        <v>17.0588235294118</v>
      </c>
      <c r="MT52" s="219">
        <v>42.320819112628001</v>
      </c>
      <c r="MU52" s="128" t="str">
        <f t="shared" si="51"/>
        <v>--</v>
      </c>
      <c r="MV52" s="219">
        <v>46.6666666666667</v>
      </c>
      <c r="MW52" s="219">
        <v>59.154929577464799</v>
      </c>
      <c r="MX52" s="128" t="str">
        <f t="shared" si="52"/>
        <v>--</v>
      </c>
      <c r="MY52" s="219">
        <v>37.931034482758598</v>
      </c>
      <c r="MZ52" s="219">
        <v>57.377049180327901</v>
      </c>
      <c r="NA52" s="128" t="str">
        <f t="shared" si="53"/>
        <v>--</v>
      </c>
      <c r="NB52" s="219">
        <v>55.737704918032797</v>
      </c>
      <c r="NC52" s="219">
        <v>70.422535211267601</v>
      </c>
      <c r="ND52" s="128" t="str">
        <f t="shared" si="54"/>
        <v>--</v>
      </c>
      <c r="NE52" s="219">
        <v>48.275862068965502</v>
      </c>
      <c r="NF52" s="219">
        <v>64.227642276422699</v>
      </c>
      <c r="NG52" s="128" t="str">
        <f t="shared" si="55"/>
        <v>--</v>
      </c>
      <c r="NH52" s="219">
        <v>64.516129032257993</v>
      </c>
      <c r="NI52" s="219">
        <v>61.971830985915503</v>
      </c>
      <c r="NJ52" s="128" t="str">
        <f t="shared" si="56"/>
        <v>--</v>
      </c>
      <c r="NK52" s="219">
        <v>55.357142857142897</v>
      </c>
      <c r="NL52" s="219">
        <v>60.975609756097597</v>
      </c>
      <c r="NM52" s="220">
        <v>86.934673366834204</v>
      </c>
      <c r="NN52" s="220">
        <v>88.305489260143204</v>
      </c>
      <c r="NO52" s="220">
        <v>69.543147208121795</v>
      </c>
      <c r="NP52" s="220">
        <v>79.952267303102602</v>
      </c>
      <c r="NQ52" s="220">
        <v>77.720207253886002</v>
      </c>
      <c r="NR52" s="220">
        <v>78.177458033573203</v>
      </c>
      <c r="NS52" s="220">
        <v>68.041237113402104</v>
      </c>
      <c r="NT52" s="220">
        <v>68.345323741007206</v>
      </c>
      <c r="NU52" s="220">
        <v>88.205128205128204</v>
      </c>
      <c r="NV52" s="220">
        <v>90.191387559808604</v>
      </c>
      <c r="NW52" s="220">
        <v>82.653061224489804</v>
      </c>
      <c r="NX52" s="220">
        <v>85.680190930787504</v>
      </c>
      <c r="NY52" s="128" t="str">
        <f t="shared" si="65"/>
        <v>--</v>
      </c>
      <c r="NZ52" s="128" t="str">
        <f t="shared" si="65"/>
        <v>--</v>
      </c>
      <c r="OA52" s="128" t="str">
        <f t="shared" si="65"/>
        <v>--</v>
      </c>
      <c r="OB52" s="128" t="str">
        <f t="shared" si="65"/>
        <v>--</v>
      </c>
      <c r="OC52" s="128" t="str">
        <f t="shared" si="65"/>
        <v>--</v>
      </c>
      <c r="OD52" s="128" t="str">
        <f t="shared" si="65"/>
        <v>--</v>
      </c>
      <c r="OE52" s="128" t="str">
        <f t="shared" si="65"/>
        <v>--</v>
      </c>
      <c r="OF52" s="128" t="str">
        <f t="shared" si="65"/>
        <v>--</v>
      </c>
      <c r="OG52" s="222">
        <v>55.958549222797998</v>
      </c>
      <c r="OH52" s="222">
        <v>36.690647482014398</v>
      </c>
      <c r="OI52" s="222">
        <v>30.7125307125307</v>
      </c>
      <c r="OJ52" s="222">
        <v>29.532163742690098</v>
      </c>
      <c r="OK52" s="222">
        <v>51.699029126213603</v>
      </c>
      <c r="OL52" s="222">
        <v>47.380952380952401</v>
      </c>
      <c r="OM52" s="222">
        <v>35.897435897435898</v>
      </c>
      <c r="ON52" s="222">
        <v>35.254237288135599</v>
      </c>
      <c r="OO52" s="114" t="s">
        <v>1623</v>
      </c>
      <c r="OP52" s="114" t="s">
        <v>1622</v>
      </c>
      <c r="OQ52" s="300">
        <v>77.720207253886073</v>
      </c>
      <c r="OR52" s="300">
        <v>69.285714285714278</v>
      </c>
      <c r="OS52" s="300">
        <v>66.584766584766598</v>
      </c>
      <c r="OT52" s="300">
        <v>74.7826086956522</v>
      </c>
      <c r="OU52" s="300">
        <v>85.167464114832569</v>
      </c>
      <c r="OV52" s="300">
        <v>76.886792452830235</v>
      </c>
      <c r="OW52" s="300">
        <v>69.943820224719161</v>
      </c>
      <c r="OX52" s="300">
        <v>78.378378378378372</v>
      </c>
      <c r="OZ52" s="380">
        <v>80.939947780678793</v>
      </c>
      <c r="PA52" s="381">
        <v>76.829268292682912</v>
      </c>
      <c r="PB52" s="381">
        <v>72.5694444444445</v>
      </c>
      <c r="PC52" s="381">
        <v>69.023569023568982</v>
      </c>
      <c r="PD52" s="380">
        <v>72.868217054263582</v>
      </c>
      <c r="PE52" s="381">
        <v>48.175182481751825</v>
      </c>
      <c r="PF52" s="381">
        <v>36.111111111111136</v>
      </c>
      <c r="PG52" s="381">
        <v>46.127946127946124</v>
      </c>
      <c r="PH52" s="380">
        <v>57.552083333333265</v>
      </c>
      <c r="PI52" s="381">
        <v>36.496350364963483</v>
      </c>
      <c r="PJ52" s="381">
        <v>30.208333333333304</v>
      </c>
      <c r="PK52" s="381">
        <v>31.649831649831633</v>
      </c>
      <c r="PL52" s="380">
        <v>91.168831168831147</v>
      </c>
      <c r="PM52" s="381">
        <v>83.902439024390219</v>
      </c>
      <c r="PN52" s="381">
        <v>73.356401384083085</v>
      </c>
      <c r="PO52" s="381">
        <v>77.852348993288615</v>
      </c>
      <c r="PP52" s="380">
        <v>80.620155038759663</v>
      </c>
      <c r="PQ52" s="381">
        <v>69.829683698296918</v>
      </c>
      <c r="PR52" s="381">
        <v>60.899653979238721</v>
      </c>
      <c r="PS52" s="381">
        <v>62.080536912751676</v>
      </c>
      <c r="PT52" s="378" t="str">
        <f t="shared" si="57"/>
        <v>--</v>
      </c>
      <c r="PU52" s="378" t="str">
        <f t="shared" si="57"/>
        <v>--</v>
      </c>
      <c r="PV52" s="381">
        <v>13.043478260869565</v>
      </c>
      <c r="PW52" s="381">
        <v>38.487972508591028</v>
      </c>
      <c r="PX52" s="378" t="str">
        <f t="shared" si="15"/>
        <v>--</v>
      </c>
      <c r="PY52" s="378" t="str">
        <f t="shared" si="15"/>
        <v>--</v>
      </c>
      <c r="PZ52" s="381">
        <v>59.999999999999986</v>
      </c>
      <c r="QA52" s="381">
        <v>66.666666666666657</v>
      </c>
      <c r="QB52" s="378" t="str">
        <f t="shared" si="16"/>
        <v>--</v>
      </c>
      <c r="QC52" s="378" t="str">
        <f t="shared" si="16"/>
        <v>--</v>
      </c>
      <c r="QD52" s="381">
        <v>75.862068965517238</v>
      </c>
      <c r="QE52" s="381">
        <v>77.777777777777757</v>
      </c>
      <c r="QF52" s="378" t="str">
        <f t="shared" si="58"/>
        <v>--</v>
      </c>
      <c r="QG52" s="378" t="str">
        <f t="shared" si="58"/>
        <v>--</v>
      </c>
      <c r="QH52" s="381">
        <v>56.666666666666664</v>
      </c>
      <c r="QI52" s="381">
        <v>60.550458715596328</v>
      </c>
      <c r="QJ52" s="368" t="s">
        <v>1622</v>
      </c>
    </row>
    <row r="53" spans="1:452" x14ac:dyDescent="0.25">
      <c r="A53" s="114">
        <v>49</v>
      </c>
      <c r="B53" s="93" t="s">
        <v>49</v>
      </c>
      <c r="C53" s="126">
        <v>43.571428571428534</v>
      </c>
      <c r="D53" s="126">
        <v>24.305555555555564</v>
      </c>
      <c r="E53" s="126">
        <v>35.335689045936398</v>
      </c>
      <c r="F53" s="126">
        <v>39.948453608247434</v>
      </c>
      <c r="G53" s="126">
        <v>38.288288288288285</v>
      </c>
      <c r="H53" s="126">
        <v>26.996197718631194</v>
      </c>
      <c r="I53" s="126">
        <v>49.019607843137258</v>
      </c>
      <c r="J53" s="126">
        <v>47.311827956989248</v>
      </c>
      <c r="K53" s="126">
        <v>33.566433566433567</v>
      </c>
      <c r="L53" s="126">
        <v>57.049180327868847</v>
      </c>
      <c r="M53" s="128">
        <v>59.689922480620126</v>
      </c>
      <c r="N53" s="128">
        <v>54.487179487179475</v>
      </c>
      <c r="O53" s="128">
        <v>64.890282131661451</v>
      </c>
      <c r="P53" s="128">
        <v>71.111111111111114</v>
      </c>
      <c r="Q53" s="128">
        <v>68.154761904761941</v>
      </c>
      <c r="R53" s="128">
        <v>89.52380952380949</v>
      </c>
      <c r="S53" s="128">
        <v>78.054298642533965</v>
      </c>
      <c r="T53" s="128">
        <v>84.965034965035002</v>
      </c>
      <c r="U53" s="128">
        <v>86.153846153846146</v>
      </c>
      <c r="V53" s="128">
        <v>79.302832244008684</v>
      </c>
      <c r="W53" s="128">
        <v>84.249084249084305</v>
      </c>
      <c r="X53" s="128">
        <v>90.131578947368425</v>
      </c>
      <c r="Y53" s="128">
        <v>81.621621621621628</v>
      </c>
      <c r="Z53" s="128">
        <v>81.168831168831176</v>
      </c>
      <c r="AA53" s="128">
        <v>87.622149837133549</v>
      </c>
      <c r="AB53" s="132">
        <v>79.792746113989679</v>
      </c>
      <c r="AC53" s="132">
        <v>83.706070287540001</v>
      </c>
      <c r="AD53" s="132">
        <v>83.386581469648576</v>
      </c>
      <c r="AE53" s="132">
        <v>81.615598885793858</v>
      </c>
      <c r="AF53" s="128">
        <v>86.257309941520447</v>
      </c>
      <c r="AG53" s="126">
        <v>70.000000000000043</v>
      </c>
      <c r="AH53" s="126">
        <v>59.637188208616784</v>
      </c>
      <c r="AI53" s="133">
        <v>65.505226480836114</v>
      </c>
      <c r="AJ53" s="133">
        <v>63.589743589743563</v>
      </c>
      <c r="AK53" s="128">
        <v>62.309368191721148</v>
      </c>
      <c r="AL53" s="128">
        <v>63.736263736263723</v>
      </c>
      <c r="AM53" s="128">
        <v>73.509933774834437</v>
      </c>
      <c r="AN53" s="128">
        <v>58.510638297872333</v>
      </c>
      <c r="AO53" s="128">
        <v>62.745098039215705</v>
      </c>
      <c r="AP53" s="128">
        <v>73.202614379084963</v>
      </c>
      <c r="AQ53" s="128">
        <v>60.411311053984576</v>
      </c>
      <c r="AR53" s="128">
        <v>69.00958466453676</v>
      </c>
      <c r="AS53" s="128">
        <v>68.471337579617781</v>
      </c>
      <c r="AT53" s="128">
        <v>70.410958904109634</v>
      </c>
      <c r="AU53" s="128">
        <v>67.251461988304087</v>
      </c>
      <c r="AV53" s="128">
        <v>15.121951219512194</v>
      </c>
      <c r="AW53" s="128">
        <v>17.12328767123288</v>
      </c>
      <c r="AX53" s="132">
        <v>18.402777777777786</v>
      </c>
      <c r="AY53" s="132">
        <v>16.492146596858646</v>
      </c>
      <c r="AZ53" s="132">
        <v>20.350109409190374</v>
      </c>
      <c r="BA53" s="132">
        <v>16.236162361623617</v>
      </c>
      <c r="BB53" s="128">
        <v>9.7402597402597415</v>
      </c>
      <c r="BC53" s="132">
        <v>14.516129032258062</v>
      </c>
      <c r="BD53" s="132">
        <v>14.285714285714292</v>
      </c>
      <c r="BE53" s="132">
        <v>13.157894736842101</v>
      </c>
      <c r="BF53" s="132">
        <v>16.710182767624023</v>
      </c>
      <c r="BG53" s="128">
        <v>16.139240506329095</v>
      </c>
      <c r="BH53" s="121">
        <v>13.69426751592357</v>
      </c>
      <c r="BI53" s="121">
        <v>15.406162464985988</v>
      </c>
      <c r="BJ53" s="121">
        <v>18.879056047197643</v>
      </c>
      <c r="BK53" s="121">
        <v>11.46341463414635</v>
      </c>
      <c r="BL53" s="128">
        <v>8.9041095890410933</v>
      </c>
      <c r="BM53" s="121">
        <v>6.5972222222222205</v>
      </c>
      <c r="BN53" s="114">
        <v>10.994764397905763</v>
      </c>
      <c r="BO53" s="114">
        <v>10.284463894967168</v>
      </c>
      <c r="BP53" s="114">
        <v>5.5350553505535043</v>
      </c>
      <c r="BQ53" s="128">
        <v>10.457516339869283</v>
      </c>
      <c r="BR53" s="121">
        <v>7.027027027027029</v>
      </c>
      <c r="BS53" s="121">
        <v>9.8039215686274552</v>
      </c>
      <c r="BT53" s="121">
        <v>8.609271523178796</v>
      </c>
      <c r="BU53" s="128">
        <v>8.093994778067886</v>
      </c>
      <c r="BV53" s="121">
        <v>8.2278481012658276</v>
      </c>
      <c r="BW53" s="121">
        <v>9.2948717948717867</v>
      </c>
      <c r="BX53" s="121">
        <v>8.9887640449438173</v>
      </c>
      <c r="BY53" s="128">
        <v>9.1715976331360896</v>
      </c>
      <c r="BZ53" s="121">
        <v>69.784172661870485</v>
      </c>
      <c r="CA53" s="121">
        <v>66.21004566210047</v>
      </c>
      <c r="CB53" s="121">
        <v>83.216783216783199</v>
      </c>
      <c r="CC53" s="128">
        <v>69.743589743589766</v>
      </c>
      <c r="CD53" s="121">
        <v>65.864332603938735</v>
      </c>
      <c r="CE53" s="121">
        <v>72.794117647058812</v>
      </c>
      <c r="CF53" s="121">
        <v>68.456375838926164</v>
      </c>
      <c r="CG53" s="128">
        <v>58.28877005347595</v>
      </c>
      <c r="CH53" s="121">
        <v>58.666666666666657</v>
      </c>
      <c r="CI53" s="121">
        <v>70.29702970297032</v>
      </c>
      <c r="CJ53" s="121">
        <v>68.217054263565885</v>
      </c>
      <c r="CK53" s="121">
        <v>74.603174603174608</v>
      </c>
      <c r="CL53" s="121">
        <v>71.159874608150488</v>
      </c>
      <c r="CM53" s="121">
        <v>73.407202216066523</v>
      </c>
      <c r="CN53" s="121">
        <v>70.967741935483872</v>
      </c>
      <c r="CO53" s="121" t="s">
        <v>286</v>
      </c>
      <c r="CP53" s="128" t="s">
        <v>286</v>
      </c>
      <c r="CQ53" s="121" t="s">
        <v>286</v>
      </c>
      <c r="CR53" s="121">
        <v>59.94832041343674</v>
      </c>
      <c r="CS53" s="114">
        <v>37.004405286343669</v>
      </c>
      <c r="CT53" s="114">
        <v>37.728937728937765</v>
      </c>
      <c r="CU53" s="128">
        <v>66.88741721854305</v>
      </c>
      <c r="CV53" s="121">
        <v>38.04347826086957</v>
      </c>
      <c r="CW53" s="121">
        <v>29.139072847682112</v>
      </c>
      <c r="CX53" s="114">
        <v>60.264900662251641</v>
      </c>
      <c r="CY53" s="114">
        <v>41.450777202072487</v>
      </c>
      <c r="CZ53" s="128">
        <v>41.401273885350349</v>
      </c>
      <c r="DA53" s="121">
        <v>63.291139240506347</v>
      </c>
      <c r="DB53" s="121">
        <v>44.166666666666671</v>
      </c>
      <c r="DC53" s="114">
        <v>42.772861356932168</v>
      </c>
      <c r="DD53" s="114">
        <v>55.665024630541843</v>
      </c>
      <c r="DE53" s="128">
        <v>46.224256292906169</v>
      </c>
      <c r="DF53" s="121">
        <v>39.575971731448746</v>
      </c>
      <c r="DG53" s="121">
        <v>58.115183246073322</v>
      </c>
      <c r="DH53" s="114">
        <v>47.228381374722829</v>
      </c>
      <c r="DI53" s="114">
        <v>40.74074074074074</v>
      </c>
      <c r="DJ53" s="128">
        <v>57.638888888888893</v>
      </c>
      <c r="DK53" s="121">
        <v>40.760869565217405</v>
      </c>
      <c r="DL53" s="121">
        <v>30.872483221476514</v>
      </c>
      <c r="DM53" s="121">
        <v>49.152542372881349</v>
      </c>
      <c r="DN53" s="121">
        <v>45.974025974025949</v>
      </c>
      <c r="DO53" s="128">
        <v>37.09677419354837</v>
      </c>
      <c r="DP53" s="121">
        <v>57.525083612040149</v>
      </c>
      <c r="DQ53" s="121">
        <v>46.760563380281688</v>
      </c>
      <c r="DR53" s="121">
        <v>38.02395209580839</v>
      </c>
      <c r="DS53" s="121" t="s">
        <v>286</v>
      </c>
      <c r="DT53" s="128" t="s">
        <v>286</v>
      </c>
      <c r="DU53" s="131" t="s">
        <v>286</v>
      </c>
      <c r="DV53" s="131">
        <v>46.233766233766225</v>
      </c>
      <c r="DW53" s="114">
        <v>27.008928571428594</v>
      </c>
      <c r="DX53" s="131">
        <v>23.247232472324715</v>
      </c>
      <c r="DY53" s="128">
        <v>59.183673469387706</v>
      </c>
      <c r="DZ53" s="128">
        <v>28.415300546448094</v>
      </c>
      <c r="EA53" s="128">
        <v>22.147651006711413</v>
      </c>
      <c r="EB53" s="128">
        <v>44.067796610169474</v>
      </c>
      <c r="EC53" s="128">
        <v>36.883116883116827</v>
      </c>
      <c r="ED53" s="128">
        <v>32.587859424920126</v>
      </c>
      <c r="EE53" s="128">
        <v>51.290322580645153</v>
      </c>
      <c r="EF53" s="128">
        <v>40.668523676880262</v>
      </c>
      <c r="EG53" s="128">
        <v>34.82142857142852</v>
      </c>
      <c r="EH53" s="128" t="s">
        <v>286</v>
      </c>
      <c r="EI53" s="128" t="s">
        <v>286</v>
      </c>
      <c r="EJ53" s="128" t="s">
        <v>286</v>
      </c>
      <c r="EK53" s="128">
        <v>87.728459530026157</v>
      </c>
      <c r="EL53" s="121">
        <v>81.069042316258432</v>
      </c>
      <c r="EM53" s="121">
        <v>77.20588235294116</v>
      </c>
      <c r="EN53" s="121">
        <v>87.999999999999986</v>
      </c>
      <c r="EO53" s="121">
        <v>78.021978021978072</v>
      </c>
      <c r="EP53" s="128">
        <v>72.666666666666728</v>
      </c>
      <c r="EQ53" s="121">
        <v>90.46052631578948</v>
      </c>
      <c r="ER53" s="121">
        <v>85.271317829457303</v>
      </c>
      <c r="ES53" s="121">
        <v>81.789137380191676</v>
      </c>
      <c r="ET53" s="121">
        <v>93.987341772151964</v>
      </c>
      <c r="EU53" s="128">
        <v>86.703601108033197</v>
      </c>
      <c r="EV53" s="121">
        <v>81.41592920353979</v>
      </c>
      <c r="EW53" s="121">
        <v>85.611510791366925</v>
      </c>
      <c r="EX53" s="121">
        <v>65.446224256292879</v>
      </c>
      <c r="EY53" s="121">
        <v>74.564459930313632</v>
      </c>
      <c r="EZ53" s="128">
        <v>89.843750000000028</v>
      </c>
      <c r="FA53" s="121">
        <v>75.111111111111128</v>
      </c>
      <c r="FB53" s="121">
        <v>68.131868131868174</v>
      </c>
      <c r="FC53" s="121">
        <v>91.447368421052687</v>
      </c>
      <c r="FD53" s="121">
        <v>76.502732240437112</v>
      </c>
      <c r="FE53" s="128">
        <v>67.78523489932887</v>
      </c>
      <c r="FF53" s="121">
        <v>90.033222591362119</v>
      </c>
      <c r="FG53" s="121">
        <v>77.284595300261032</v>
      </c>
      <c r="FH53" s="121">
        <v>78.387096774193594</v>
      </c>
      <c r="FI53" s="121">
        <v>88.925081433224761</v>
      </c>
      <c r="FJ53" s="128">
        <v>78.186968838526866</v>
      </c>
      <c r="FK53" s="121">
        <v>71.386430678466112</v>
      </c>
      <c r="FL53" s="121" t="s">
        <v>286</v>
      </c>
      <c r="FM53" s="121">
        <v>25.699745547073803</v>
      </c>
      <c r="FN53" s="121">
        <v>47.16312056737592</v>
      </c>
      <c r="FO53" s="128" t="s">
        <v>286</v>
      </c>
      <c r="FP53" s="121">
        <v>20.093457943925227</v>
      </c>
      <c r="FQ53" s="121">
        <v>44.150943396226396</v>
      </c>
      <c r="FR53" s="121" t="s">
        <v>286</v>
      </c>
      <c r="FS53" s="121">
        <v>15.882352941176467</v>
      </c>
      <c r="FT53" s="128">
        <v>57.241379310344833</v>
      </c>
      <c r="FU53" s="121" t="s">
        <v>286</v>
      </c>
      <c r="FV53" s="121">
        <v>20.055710306406702</v>
      </c>
      <c r="FW53" s="121">
        <v>42.666666666666622</v>
      </c>
      <c r="FX53" s="121" t="s">
        <v>286</v>
      </c>
      <c r="FY53" s="128">
        <v>20.597014925373131</v>
      </c>
      <c r="FZ53" s="121">
        <v>56.748466257668753</v>
      </c>
      <c r="GA53" s="121" t="s">
        <v>286</v>
      </c>
      <c r="GB53" s="121">
        <v>22.222222222222225</v>
      </c>
      <c r="GC53" s="121">
        <v>54.135338345864668</v>
      </c>
      <c r="GD53" s="128" t="s">
        <v>286</v>
      </c>
      <c r="GE53" s="121">
        <v>34.883720930232556</v>
      </c>
      <c r="GF53" s="121">
        <v>64.957264957264954</v>
      </c>
      <c r="GG53" s="121" t="s">
        <v>286</v>
      </c>
      <c r="GH53" s="121">
        <v>59.25925925925926</v>
      </c>
      <c r="GI53" s="128">
        <v>64.197530864197518</v>
      </c>
      <c r="GJ53" s="121" t="s">
        <v>286</v>
      </c>
      <c r="GK53" s="121">
        <v>43.478260869565212</v>
      </c>
      <c r="GL53" s="121">
        <v>51.587301587301603</v>
      </c>
      <c r="GM53" s="130" t="s">
        <v>286</v>
      </c>
      <c r="GN53" s="128">
        <v>34.782608695652179</v>
      </c>
      <c r="GO53" s="121">
        <v>54.1436464088398</v>
      </c>
      <c r="GP53" s="121" t="s">
        <v>286</v>
      </c>
      <c r="GQ53" s="121">
        <v>31.000000000000007</v>
      </c>
      <c r="GR53" s="121">
        <v>63.909774436090281</v>
      </c>
      <c r="GS53" s="128" t="s">
        <v>286</v>
      </c>
      <c r="GT53" s="121">
        <v>47.058823529411754</v>
      </c>
      <c r="GU53" s="121">
        <v>68.376068376068432</v>
      </c>
      <c r="GV53" s="121" t="s">
        <v>286</v>
      </c>
      <c r="GW53" s="121">
        <v>62.962962962962962</v>
      </c>
      <c r="GX53" s="128">
        <v>78.048780487804905</v>
      </c>
      <c r="GY53" s="128" t="s">
        <v>286</v>
      </c>
      <c r="GZ53" s="128">
        <v>44.927536231884062</v>
      </c>
      <c r="HA53" s="128">
        <v>61.417322834645695</v>
      </c>
      <c r="HB53" s="128" t="s">
        <v>286</v>
      </c>
      <c r="HC53" s="128">
        <v>56.521739130434767</v>
      </c>
      <c r="HD53" s="128">
        <v>68.681318681318672</v>
      </c>
      <c r="HE53" s="128" t="s">
        <v>286</v>
      </c>
      <c r="HF53" s="128">
        <v>27.368421052631582</v>
      </c>
      <c r="HG53" s="128">
        <v>57.031250000000007</v>
      </c>
      <c r="HH53" s="128" t="s">
        <v>286</v>
      </c>
      <c r="HI53" s="128">
        <v>35.897435897435905</v>
      </c>
      <c r="HJ53" s="128">
        <v>70.909090909090921</v>
      </c>
      <c r="HK53" s="128" t="s">
        <v>286</v>
      </c>
      <c r="HL53" s="121">
        <v>50</v>
      </c>
      <c r="HM53" s="121">
        <v>69.620253164556999</v>
      </c>
      <c r="HN53" s="121" t="s">
        <v>286</v>
      </c>
      <c r="HO53" s="121">
        <v>39.0625</v>
      </c>
      <c r="HP53" s="128">
        <v>68.292682926829258</v>
      </c>
      <c r="HQ53" s="121" t="s">
        <v>286</v>
      </c>
      <c r="HR53" s="121">
        <v>40.298507462686565</v>
      </c>
      <c r="HS53" s="121">
        <v>70.491803278688508</v>
      </c>
      <c r="HT53" s="129" t="s">
        <v>286</v>
      </c>
      <c r="HU53" s="128">
        <v>36.082474226804138</v>
      </c>
      <c r="HV53" s="114">
        <v>34.883720930232563</v>
      </c>
      <c r="HW53" s="114" t="s">
        <v>286</v>
      </c>
      <c r="HX53" s="114">
        <v>53.749999999999993</v>
      </c>
      <c r="HY53" s="114">
        <v>47.747747747747731</v>
      </c>
      <c r="HZ53" s="114" t="s">
        <v>286</v>
      </c>
      <c r="IA53" s="114">
        <v>73.076923076923094</v>
      </c>
      <c r="IB53" s="114">
        <v>39.024390243902445</v>
      </c>
      <c r="IC53" s="114" t="s">
        <v>286</v>
      </c>
      <c r="ID53" s="114">
        <v>64.615384615384613</v>
      </c>
      <c r="IE53" s="114">
        <v>54.545454545454561</v>
      </c>
      <c r="IF53" s="114" t="s">
        <v>286</v>
      </c>
      <c r="IG53" s="114">
        <v>60.86956521739129</v>
      </c>
      <c r="IH53" s="114">
        <v>46.739130434782581</v>
      </c>
      <c r="II53" s="114" t="s">
        <v>286</v>
      </c>
      <c r="IJ53" s="114">
        <v>52.631578947368418</v>
      </c>
      <c r="IK53" s="114">
        <v>47.692307692307686</v>
      </c>
      <c r="IL53" s="114" t="s">
        <v>286</v>
      </c>
      <c r="IM53" s="114">
        <v>64.197530864197532</v>
      </c>
      <c r="IN53" s="114">
        <v>56.03448275862069</v>
      </c>
      <c r="IO53" s="114" t="s">
        <v>286</v>
      </c>
      <c r="IP53" s="114">
        <v>80</v>
      </c>
      <c r="IQ53" s="114">
        <v>61.445783132530117</v>
      </c>
      <c r="IR53" s="114" t="s">
        <v>286</v>
      </c>
      <c r="IS53" s="114">
        <v>75.757575757575751</v>
      </c>
      <c r="IT53" s="114">
        <v>65.040650406504071</v>
      </c>
      <c r="IU53" s="114" t="s">
        <v>286</v>
      </c>
      <c r="IV53" s="114">
        <v>73.134328358208947</v>
      </c>
      <c r="IW53" s="114">
        <v>61.956521739130409</v>
      </c>
      <c r="IX53" s="150" t="s">
        <v>1620</v>
      </c>
      <c r="IY53" s="150" t="s">
        <v>1620</v>
      </c>
      <c r="IZ53" s="150" t="s">
        <v>1621</v>
      </c>
      <c r="JA53" s="150" t="s">
        <v>1620</v>
      </c>
      <c r="JB53" s="150" t="s">
        <v>1620</v>
      </c>
      <c r="JC53" s="114" t="s">
        <v>286</v>
      </c>
      <c r="JD53" s="114" t="s">
        <v>286</v>
      </c>
      <c r="JE53" s="114" t="s">
        <v>286</v>
      </c>
      <c r="JF53" s="114" t="str">
        <f t="shared" si="60"/>
        <v>--</v>
      </c>
      <c r="JG53" s="114" t="str">
        <f t="shared" si="60"/>
        <v>--</v>
      </c>
      <c r="JH53" s="114" t="str">
        <f t="shared" si="60"/>
        <v>--</v>
      </c>
      <c r="JI53" s="114" t="str">
        <f t="shared" si="60"/>
        <v>--</v>
      </c>
      <c r="JJ53" s="114" t="str">
        <f t="shared" si="60"/>
        <v>--</v>
      </c>
      <c r="JK53" s="114" t="str">
        <f t="shared" si="60"/>
        <v>--</v>
      </c>
      <c r="JL53" s="114" t="str">
        <f t="shared" si="60"/>
        <v>--</v>
      </c>
      <c r="JM53" s="114" t="str">
        <f t="shared" si="60"/>
        <v>--</v>
      </c>
      <c r="JN53" s="114" t="str">
        <f t="shared" si="60"/>
        <v>--</v>
      </c>
      <c r="JO53" s="114" t="str">
        <f t="shared" si="60"/>
        <v>--</v>
      </c>
      <c r="JP53" s="114" t="str">
        <f t="shared" si="61"/>
        <v>--</v>
      </c>
      <c r="JQ53" s="114" t="str">
        <f t="shared" si="61"/>
        <v>--</v>
      </c>
      <c r="JR53" s="114" t="str">
        <f t="shared" si="61"/>
        <v>--</v>
      </c>
      <c r="JS53" s="114" t="str">
        <f t="shared" si="61"/>
        <v>--</v>
      </c>
      <c r="JT53" s="114" t="str">
        <f t="shared" si="61"/>
        <v>--</v>
      </c>
      <c r="JU53" s="114" t="str">
        <f t="shared" si="61"/>
        <v>--</v>
      </c>
      <c r="JV53" s="114" t="str">
        <f t="shared" si="61"/>
        <v>--</v>
      </c>
      <c r="JW53" s="114" t="str">
        <f t="shared" si="61"/>
        <v>--</v>
      </c>
      <c r="JX53" s="114" t="str">
        <f t="shared" si="61"/>
        <v>--</v>
      </c>
      <c r="JY53" s="114" t="str">
        <f t="shared" si="61"/>
        <v>--</v>
      </c>
      <c r="JZ53" s="114" t="str">
        <f t="shared" si="62"/>
        <v>--</v>
      </c>
      <c r="KA53" s="114" t="str">
        <f t="shared" si="62"/>
        <v>--</v>
      </c>
      <c r="KB53" s="114" t="str">
        <f t="shared" si="62"/>
        <v>--</v>
      </c>
      <c r="KC53" s="114" t="str">
        <f t="shared" si="62"/>
        <v>--</v>
      </c>
      <c r="KD53" s="114" t="str">
        <f t="shared" si="62"/>
        <v>--</v>
      </c>
      <c r="KE53" s="114" t="str">
        <f t="shared" si="62"/>
        <v>--</v>
      </c>
      <c r="KF53" s="114" t="str">
        <f t="shared" si="62"/>
        <v>--</v>
      </c>
      <c r="KG53" s="114" t="str">
        <f t="shared" si="62"/>
        <v>--</v>
      </c>
      <c r="KH53" s="114" t="str">
        <f t="shared" si="62"/>
        <v>--</v>
      </c>
      <c r="KI53" s="114" t="str">
        <f t="shared" si="62"/>
        <v>--</v>
      </c>
      <c r="KJ53" s="114" t="str">
        <f t="shared" si="63"/>
        <v>--</v>
      </c>
      <c r="KK53" s="114" t="str">
        <f t="shared" si="63"/>
        <v>--</v>
      </c>
      <c r="KL53" s="114" t="str">
        <f t="shared" si="63"/>
        <v>--</v>
      </c>
      <c r="KM53" s="114" t="str">
        <f t="shared" si="63"/>
        <v>--</v>
      </c>
      <c r="KN53" s="114" t="str">
        <f t="shared" si="63"/>
        <v>--</v>
      </c>
      <c r="KO53" s="114" t="str">
        <f t="shared" si="63"/>
        <v>--</v>
      </c>
      <c r="KP53" s="150" t="s">
        <v>1620</v>
      </c>
      <c r="KQ53" s="150" t="s">
        <v>1620</v>
      </c>
      <c r="KR53" s="150" t="s">
        <v>1621</v>
      </c>
      <c r="KS53" s="150" t="s">
        <v>1620</v>
      </c>
      <c r="KT53" s="150" t="s">
        <v>1620</v>
      </c>
      <c r="KU53" s="114" t="str">
        <f t="shared" si="66"/>
        <v>--</v>
      </c>
      <c r="KV53" s="114" t="str">
        <f t="shared" si="66"/>
        <v>--</v>
      </c>
      <c r="KW53" s="114" t="str">
        <f t="shared" si="66"/>
        <v>--</v>
      </c>
      <c r="KX53" s="114" t="str">
        <f t="shared" si="66"/>
        <v>--</v>
      </c>
      <c r="KY53" s="114" t="str">
        <f t="shared" si="66"/>
        <v>--</v>
      </c>
      <c r="KZ53" s="114" t="str">
        <f t="shared" si="64"/>
        <v>--</v>
      </c>
      <c r="LA53" s="114" t="str">
        <f t="shared" si="64"/>
        <v>--</v>
      </c>
      <c r="LB53" s="114" t="str">
        <f t="shared" si="64"/>
        <v>--</v>
      </c>
      <c r="LC53" s="114" t="str">
        <f t="shared" si="64"/>
        <v>--</v>
      </c>
      <c r="LD53" s="114" t="str">
        <f t="shared" si="64"/>
        <v>--</v>
      </c>
      <c r="LE53" s="219">
        <v>85.955056179775298</v>
      </c>
      <c r="LF53" s="219">
        <v>81.767955801104904</v>
      </c>
      <c r="LG53" s="219">
        <v>85.454545454545496</v>
      </c>
      <c r="LH53" s="219">
        <v>83.667621776504404</v>
      </c>
      <c r="LI53" s="219">
        <v>83.790523690773099</v>
      </c>
      <c r="LJ53" s="219">
        <v>83.890577507598806</v>
      </c>
      <c r="LK53" s="219">
        <v>68.820224719101205</v>
      </c>
      <c r="LL53" s="219">
        <v>73.756906077348106</v>
      </c>
      <c r="LM53" s="219">
        <v>69.090909090909093</v>
      </c>
      <c r="LN53" s="219">
        <v>70.605187319884706</v>
      </c>
      <c r="LO53" s="219">
        <v>70.471464019851098</v>
      </c>
      <c r="LP53" s="219">
        <v>70.948012232415905</v>
      </c>
      <c r="LQ53" s="219">
        <v>77.118644067796595</v>
      </c>
      <c r="LR53" s="219">
        <v>74.643874643874696</v>
      </c>
      <c r="LS53" s="219">
        <v>75.757575757575793</v>
      </c>
      <c r="LT53" s="219">
        <v>77.910447761194007</v>
      </c>
      <c r="LU53" s="219">
        <v>76.130653266331706</v>
      </c>
      <c r="LV53" s="219">
        <v>75.077881619937699</v>
      </c>
      <c r="LW53" s="219">
        <v>49.157303370786501</v>
      </c>
      <c r="LX53" s="219">
        <v>46.875</v>
      </c>
      <c r="LY53" s="219">
        <v>47.7443609022557</v>
      </c>
      <c r="LZ53" s="219">
        <v>57.014925373134297</v>
      </c>
      <c r="MA53" s="219">
        <v>47.2222222222222</v>
      </c>
      <c r="MB53" s="219">
        <v>42.056074766355202</v>
      </c>
      <c r="MC53" s="219">
        <v>82.816901408450605</v>
      </c>
      <c r="MD53" s="219">
        <v>80.453257790368298</v>
      </c>
      <c r="ME53" s="219">
        <v>81.954887218045101</v>
      </c>
      <c r="MF53" s="219">
        <v>85.970149253731293</v>
      </c>
      <c r="MG53" s="219">
        <v>83.123425692695207</v>
      </c>
      <c r="MH53" s="219">
        <v>80.9968847352024</v>
      </c>
      <c r="MI53" s="219">
        <v>72.549019607843206</v>
      </c>
      <c r="MJ53" s="219">
        <v>64.772727272727295</v>
      </c>
      <c r="MK53" s="219">
        <v>68.796992481203006</v>
      </c>
      <c r="ML53" s="219">
        <v>75.223880597014897</v>
      </c>
      <c r="MM53" s="219">
        <v>73.618090452261299</v>
      </c>
      <c r="MN53" s="219">
        <v>67.391304347825994</v>
      </c>
      <c r="MO53" s="128" t="str">
        <f t="shared" si="49"/>
        <v>--</v>
      </c>
      <c r="MP53" s="219">
        <v>14.1618497109827</v>
      </c>
      <c r="MQ53" s="219">
        <v>38.823529411764703</v>
      </c>
      <c r="MR53" s="128" t="str">
        <f t="shared" si="50"/>
        <v>--</v>
      </c>
      <c r="MS53" s="219">
        <v>10.3359173126615</v>
      </c>
      <c r="MT53" s="219">
        <v>42.671009771987002</v>
      </c>
      <c r="MU53" s="128" t="str">
        <f t="shared" si="51"/>
        <v>--</v>
      </c>
      <c r="MV53" s="219">
        <v>39.5833333333333</v>
      </c>
      <c r="MW53" s="219">
        <v>53.125</v>
      </c>
      <c r="MX53" s="128" t="str">
        <f t="shared" si="52"/>
        <v>--</v>
      </c>
      <c r="MY53" s="219">
        <v>48.717948717948701</v>
      </c>
      <c r="MZ53" s="219">
        <v>63.846153846153904</v>
      </c>
      <c r="NA53" s="128" t="str">
        <f t="shared" si="53"/>
        <v>--</v>
      </c>
      <c r="NB53" s="219">
        <v>43.75</v>
      </c>
      <c r="NC53" s="219">
        <v>65.625</v>
      </c>
      <c r="ND53" s="128" t="str">
        <f t="shared" si="54"/>
        <v>--</v>
      </c>
      <c r="NE53" s="219">
        <v>53.846153846153904</v>
      </c>
      <c r="NF53" s="219">
        <v>73.076923076923094</v>
      </c>
      <c r="NG53" s="128" t="str">
        <f t="shared" si="55"/>
        <v>--</v>
      </c>
      <c r="NH53" s="219">
        <v>62.5</v>
      </c>
      <c r="NI53" s="219">
        <v>71.578947368421098</v>
      </c>
      <c r="NJ53" s="128" t="str">
        <f t="shared" si="56"/>
        <v>--</v>
      </c>
      <c r="NK53" s="219">
        <v>60.526315789473699</v>
      </c>
      <c r="NL53" s="219">
        <v>64.341085271317795</v>
      </c>
      <c r="NM53" s="220">
        <v>90.220820189274406</v>
      </c>
      <c r="NN53" s="220">
        <v>93.030303030303102</v>
      </c>
      <c r="NO53" s="220">
        <v>70.569620253164501</v>
      </c>
      <c r="NP53" s="220">
        <v>78.787878787878796</v>
      </c>
      <c r="NQ53" s="220">
        <v>80.263157894736906</v>
      </c>
      <c r="NR53" s="220">
        <v>84.761904761904702</v>
      </c>
      <c r="NS53" s="220">
        <v>76.079734219269199</v>
      </c>
      <c r="NT53" s="220">
        <v>80.317460317460302</v>
      </c>
      <c r="NU53" s="220">
        <v>92.0792079207922</v>
      </c>
      <c r="NV53" s="220">
        <v>91.719745222929902</v>
      </c>
      <c r="NW53" s="220">
        <v>85.573770491803302</v>
      </c>
      <c r="NX53" s="220">
        <v>86.708860759493703</v>
      </c>
      <c r="NY53" s="128" t="str">
        <f t="shared" si="65"/>
        <v>--</v>
      </c>
      <c r="NZ53" s="128" t="str">
        <f t="shared" si="65"/>
        <v>--</v>
      </c>
      <c r="OA53" s="128" t="str">
        <f t="shared" si="65"/>
        <v>--</v>
      </c>
      <c r="OB53" s="128" t="str">
        <f t="shared" si="65"/>
        <v>--</v>
      </c>
      <c r="OC53" s="128" t="str">
        <f t="shared" si="65"/>
        <v>--</v>
      </c>
      <c r="OD53" s="128" t="str">
        <f t="shared" si="65"/>
        <v>--</v>
      </c>
      <c r="OE53" s="128" t="str">
        <f t="shared" si="65"/>
        <v>--</v>
      </c>
      <c r="OF53" s="128" t="str">
        <f t="shared" si="65"/>
        <v>--</v>
      </c>
      <c r="OG53" s="222">
        <v>55.8139534883721</v>
      </c>
      <c r="OH53" s="222">
        <v>38.028169014084497</v>
      </c>
      <c r="OI53" s="222">
        <v>37.784090909090899</v>
      </c>
      <c r="OJ53" s="222">
        <v>36.842105263157897</v>
      </c>
      <c r="OK53" s="222">
        <v>61.464968152866199</v>
      </c>
      <c r="OL53" s="222">
        <v>47.604790419161702</v>
      </c>
      <c r="OM53" s="222">
        <v>40</v>
      </c>
      <c r="ON53" s="222">
        <v>33.9563862928349</v>
      </c>
      <c r="OO53" s="114" t="s">
        <v>1620</v>
      </c>
      <c r="OP53" s="114" t="s">
        <v>1620</v>
      </c>
      <c r="OQ53" s="300">
        <v>75.728155339805767</v>
      </c>
      <c r="OR53" s="300">
        <v>68.627450980392183</v>
      </c>
      <c r="OS53" s="300">
        <v>66.572237960339962</v>
      </c>
      <c r="OT53" s="300">
        <v>68.821292775665384</v>
      </c>
      <c r="OU53" s="300">
        <v>77.531645569620196</v>
      </c>
      <c r="OV53" s="300">
        <v>69.760479041916199</v>
      </c>
      <c r="OW53" s="300">
        <v>75.376884422110479</v>
      </c>
      <c r="OX53" s="300">
        <v>74.153846153846189</v>
      </c>
      <c r="OZ53" s="380">
        <v>78.859060402684591</v>
      </c>
      <c r="PA53" s="381">
        <v>72.727272727272748</v>
      </c>
      <c r="PB53" s="381">
        <v>71.739130434782595</v>
      </c>
      <c r="PC53" s="381">
        <v>80.341880341880341</v>
      </c>
      <c r="PD53" s="380">
        <v>68.89632107023418</v>
      </c>
      <c r="PE53" s="381">
        <v>46.350364963503623</v>
      </c>
      <c r="PF53" s="381">
        <v>40.247678018575854</v>
      </c>
      <c r="PG53" s="381">
        <v>40.343347639484996</v>
      </c>
      <c r="PH53" s="380">
        <v>51.677852348993277</v>
      </c>
      <c r="PI53" s="381">
        <v>39.705882352941174</v>
      </c>
      <c r="PJ53" s="381">
        <v>39.009287925696619</v>
      </c>
      <c r="PK53" s="381">
        <v>33.620689655172427</v>
      </c>
      <c r="PL53" s="380">
        <v>87.95986622073579</v>
      </c>
      <c r="PM53" s="381">
        <v>82.909090909090935</v>
      </c>
      <c r="PN53" s="381">
        <v>78.947368421052573</v>
      </c>
      <c r="PO53" s="381">
        <v>79.914529914529851</v>
      </c>
      <c r="PP53" s="380">
        <v>84.615384615384642</v>
      </c>
      <c r="PQ53" s="381">
        <v>70.437956204379631</v>
      </c>
      <c r="PR53" s="381">
        <v>63.664596273291934</v>
      </c>
      <c r="PS53" s="381">
        <v>70.38626609442052</v>
      </c>
      <c r="PT53" s="378" t="str">
        <f t="shared" si="57"/>
        <v>--</v>
      </c>
      <c r="PU53" s="378" t="str">
        <f t="shared" si="57"/>
        <v>--</v>
      </c>
      <c r="PV53" s="381">
        <v>13.953488372093023</v>
      </c>
      <c r="PW53" s="381">
        <v>33.628318584070819</v>
      </c>
      <c r="PX53" s="378" t="str">
        <f t="shared" si="15"/>
        <v>--</v>
      </c>
      <c r="PY53" s="378" t="str">
        <f t="shared" si="15"/>
        <v>--</v>
      </c>
      <c r="PZ53" s="381">
        <v>48.780487804878057</v>
      </c>
      <c r="QA53" s="381">
        <v>62.16216216216219</v>
      </c>
      <c r="QB53" s="378" t="str">
        <f t="shared" si="16"/>
        <v>--</v>
      </c>
      <c r="QC53" s="378" t="str">
        <f t="shared" si="16"/>
        <v>--</v>
      </c>
      <c r="QD53" s="381">
        <v>58.536585365853668</v>
      </c>
      <c r="QE53" s="381">
        <v>71.621621621621586</v>
      </c>
      <c r="QF53" s="378" t="str">
        <f t="shared" si="58"/>
        <v>--</v>
      </c>
      <c r="QG53" s="378" t="str">
        <f t="shared" si="58"/>
        <v>--</v>
      </c>
      <c r="QH53" s="381">
        <v>60.975609756097569</v>
      </c>
      <c r="QI53" s="381">
        <v>68.493150684931521</v>
      </c>
      <c r="QJ53" s="161" t="s">
        <v>2638</v>
      </c>
    </row>
    <row r="54" spans="1:452" x14ac:dyDescent="0.25">
      <c r="A54" s="114">
        <v>50</v>
      </c>
      <c r="B54" s="93" t="s">
        <v>50</v>
      </c>
      <c r="C54" s="126">
        <v>32.77310924369749</v>
      </c>
      <c r="D54" s="126">
        <v>24.804177545691928</v>
      </c>
      <c r="E54" s="126">
        <v>22.784810126582272</v>
      </c>
      <c r="F54" s="126">
        <v>38.192419825072868</v>
      </c>
      <c r="G54" s="126">
        <v>24.584717607973428</v>
      </c>
      <c r="H54" s="126">
        <v>30.851063829787247</v>
      </c>
      <c r="I54" s="126">
        <v>48.936170212765951</v>
      </c>
      <c r="J54" s="126">
        <v>34.346504559270521</v>
      </c>
      <c r="K54" s="126">
        <v>35.497835497835503</v>
      </c>
      <c r="L54" s="126">
        <v>61.271676300578029</v>
      </c>
      <c r="M54" s="128">
        <v>50.913838120104451</v>
      </c>
      <c r="N54" s="128">
        <v>43.25396825396826</v>
      </c>
      <c r="O54" s="128">
        <v>66.573816155988837</v>
      </c>
      <c r="P54" s="128">
        <v>55.932203389830477</v>
      </c>
      <c r="Q54" s="128">
        <v>64.81481481481481</v>
      </c>
      <c r="R54" s="128">
        <v>91.869918699186968</v>
      </c>
      <c r="S54" s="128">
        <v>81.424936386768366</v>
      </c>
      <c r="T54" s="128">
        <v>84.710743801652924</v>
      </c>
      <c r="U54" s="128">
        <v>86.297376093294446</v>
      </c>
      <c r="V54" s="128">
        <v>75.728155339805824</v>
      </c>
      <c r="W54" s="128">
        <v>88.717948717948715</v>
      </c>
      <c r="X54" s="128">
        <v>84.523809523809589</v>
      </c>
      <c r="Y54" s="128">
        <v>77.218934911242656</v>
      </c>
      <c r="Z54" s="128">
        <v>79.365079365079382</v>
      </c>
      <c r="AA54" s="128">
        <v>86.607142857142847</v>
      </c>
      <c r="AB54" s="132">
        <v>80.818414322250618</v>
      </c>
      <c r="AC54" s="132">
        <v>81.992337164750893</v>
      </c>
      <c r="AD54" s="132">
        <v>87.92134831460676</v>
      </c>
      <c r="AE54" s="132">
        <v>82.203389830508499</v>
      </c>
      <c r="AF54" s="128">
        <v>80.923076923076849</v>
      </c>
      <c r="AG54" s="126">
        <v>72.131147540983676</v>
      </c>
      <c r="AH54" s="126">
        <v>62.944162436548233</v>
      </c>
      <c r="AI54" s="133">
        <v>70.661157024793411</v>
      </c>
      <c r="AJ54" s="133">
        <v>63.556851311953395</v>
      </c>
      <c r="AK54" s="128">
        <v>59.67741935483869</v>
      </c>
      <c r="AL54" s="128">
        <v>65.641025641025678</v>
      </c>
      <c r="AM54" s="128">
        <v>63.397129186602818</v>
      </c>
      <c r="AN54" s="128">
        <v>60.294117647058862</v>
      </c>
      <c r="AO54" s="128">
        <v>67.063492063492106</v>
      </c>
      <c r="AP54" s="128">
        <v>64.306784660766951</v>
      </c>
      <c r="AQ54" s="128">
        <v>65.728900255754482</v>
      </c>
      <c r="AR54" s="128">
        <v>61.685823754789304</v>
      </c>
      <c r="AS54" s="128">
        <v>66.19718309859158</v>
      </c>
      <c r="AT54" s="128">
        <v>70.05649717514116</v>
      </c>
      <c r="AU54" s="128">
        <v>69.908814589665624</v>
      </c>
      <c r="AV54" s="128">
        <v>22.033898305084747</v>
      </c>
      <c r="AW54" s="128">
        <v>22.222222222222207</v>
      </c>
      <c r="AX54" s="132">
        <v>13.389121338912132</v>
      </c>
      <c r="AY54" s="132">
        <v>20.059880239520943</v>
      </c>
      <c r="AZ54" s="132">
        <v>18.064516129032253</v>
      </c>
      <c r="BA54" s="132">
        <v>18.84816753926701</v>
      </c>
      <c r="BB54" s="128">
        <v>20.343137254901944</v>
      </c>
      <c r="BC54" s="132">
        <v>22.186495176848872</v>
      </c>
      <c r="BD54" s="132">
        <v>18.623481781376526</v>
      </c>
      <c r="BE54" s="132">
        <v>13.905325443786991</v>
      </c>
      <c r="BF54" s="132">
        <v>14.736842105263166</v>
      </c>
      <c r="BG54" s="128">
        <v>14.503816793893124</v>
      </c>
      <c r="BH54" s="121">
        <v>17.045454545454543</v>
      </c>
      <c r="BI54" s="121">
        <v>15.909090909090908</v>
      </c>
      <c r="BJ54" s="121">
        <v>13.664596273291925</v>
      </c>
      <c r="BK54" s="121">
        <v>16.101694915254235</v>
      </c>
      <c r="BL54" s="128">
        <v>11.886304909560723</v>
      </c>
      <c r="BM54" s="121">
        <v>6.2761506276150634</v>
      </c>
      <c r="BN54" s="114">
        <v>16.76646706586827</v>
      </c>
      <c r="BO54" s="114">
        <v>11.612903225806448</v>
      </c>
      <c r="BP54" s="114">
        <v>12.041884816753926</v>
      </c>
      <c r="BQ54" s="128">
        <v>15.384615384615392</v>
      </c>
      <c r="BR54" s="121">
        <v>15.635179153094455</v>
      </c>
      <c r="BS54" s="121">
        <v>10.245901639344263</v>
      </c>
      <c r="BT54" s="121">
        <v>8.9552238805970141</v>
      </c>
      <c r="BU54" s="128">
        <v>10.761154855643046</v>
      </c>
      <c r="BV54" s="121">
        <v>13.793103448275856</v>
      </c>
      <c r="BW54" s="121">
        <v>9.0651558073654357</v>
      </c>
      <c r="BX54" s="121">
        <v>10.511363636363633</v>
      </c>
      <c r="BY54" s="128">
        <v>9.0342679127725898</v>
      </c>
      <c r="BZ54" s="121">
        <v>70.491803278688565</v>
      </c>
      <c r="CA54" s="121">
        <v>71.979434447300847</v>
      </c>
      <c r="CB54" s="121">
        <v>74.683544303797476</v>
      </c>
      <c r="CC54" s="128">
        <v>67.455621301775082</v>
      </c>
      <c r="CD54" s="121">
        <v>62.662337662337649</v>
      </c>
      <c r="CE54" s="121">
        <v>73.575129533678776</v>
      </c>
      <c r="CF54" s="121">
        <v>62.35011990407672</v>
      </c>
      <c r="CG54" s="128">
        <v>66.6666666666667</v>
      </c>
      <c r="CH54" s="121">
        <v>64.919354838709666</v>
      </c>
      <c r="CI54" s="121">
        <v>63.848396501457756</v>
      </c>
      <c r="CJ54" s="121">
        <v>71.722365038560355</v>
      </c>
      <c r="CK54" s="121">
        <v>68.582375478927204</v>
      </c>
      <c r="CL54" s="121">
        <v>75.208913649025078</v>
      </c>
      <c r="CM54" s="121">
        <v>70.05649717514126</v>
      </c>
      <c r="CN54" s="121">
        <v>74.613003095975188</v>
      </c>
      <c r="CO54" s="121" t="s">
        <v>286</v>
      </c>
      <c r="CP54" s="128" t="s">
        <v>286</v>
      </c>
      <c r="CQ54" s="121" t="s">
        <v>286</v>
      </c>
      <c r="CR54" s="121">
        <v>61.538461538461583</v>
      </c>
      <c r="CS54" s="114">
        <v>21.639344262295079</v>
      </c>
      <c r="CT54" s="114">
        <v>24.87046632124353</v>
      </c>
      <c r="CU54" s="128">
        <v>56.594724220623498</v>
      </c>
      <c r="CV54" s="121">
        <v>30.15384615384616</v>
      </c>
      <c r="CW54" s="121">
        <v>30.241935483870972</v>
      </c>
      <c r="CX54" s="114">
        <v>66.275659824046798</v>
      </c>
      <c r="CY54" s="114">
        <v>46.391752577319572</v>
      </c>
      <c r="CZ54" s="128">
        <v>40.613026819923377</v>
      </c>
      <c r="DA54" s="121">
        <v>66.016713091922085</v>
      </c>
      <c r="DB54" s="121">
        <v>49.575070821529742</v>
      </c>
      <c r="DC54" s="114">
        <v>44.891640866873068</v>
      </c>
      <c r="DD54" s="114">
        <v>48.760330578512402</v>
      </c>
      <c r="DE54" s="128">
        <v>45.430809399477823</v>
      </c>
      <c r="DF54" s="121">
        <v>43.965517241379288</v>
      </c>
      <c r="DG54" s="121">
        <v>60.060975609756113</v>
      </c>
      <c r="DH54" s="114">
        <v>50.000000000000007</v>
      </c>
      <c r="DI54" s="114">
        <v>39.267015706806269</v>
      </c>
      <c r="DJ54" s="128">
        <v>61.403508771929836</v>
      </c>
      <c r="DK54" s="121">
        <v>49.689440993788807</v>
      </c>
      <c r="DL54" s="121">
        <v>34.297520661157037</v>
      </c>
      <c r="DM54" s="121">
        <v>56.534954407294812</v>
      </c>
      <c r="DN54" s="121">
        <v>55.759162303664901</v>
      </c>
      <c r="DO54" s="128">
        <v>44.401544401544378</v>
      </c>
      <c r="DP54" s="121">
        <v>57.142857142857153</v>
      </c>
      <c r="DQ54" s="121">
        <v>56.034482758620697</v>
      </c>
      <c r="DR54" s="121">
        <v>47.187499999999993</v>
      </c>
      <c r="DS54" s="121" t="s">
        <v>286</v>
      </c>
      <c r="DT54" s="128" t="s">
        <v>286</v>
      </c>
      <c r="DU54" s="131" t="s">
        <v>286</v>
      </c>
      <c r="DV54" s="131">
        <v>48.64048338368579</v>
      </c>
      <c r="DW54" s="114">
        <v>19.016393442622956</v>
      </c>
      <c r="DX54" s="131">
        <v>18.229166666666675</v>
      </c>
      <c r="DY54" s="128">
        <v>48.184019370460064</v>
      </c>
      <c r="DZ54" s="128">
        <v>25.786163522012586</v>
      </c>
      <c r="EA54" s="128">
        <v>17.142857142857139</v>
      </c>
      <c r="EB54" s="128">
        <v>48.955223880597025</v>
      </c>
      <c r="EC54" s="128">
        <v>36.71875</v>
      </c>
      <c r="ED54" s="128">
        <v>30.268199233716487</v>
      </c>
      <c r="EE54" s="128">
        <v>54.366197183098578</v>
      </c>
      <c r="EF54" s="128">
        <v>45.868945868945886</v>
      </c>
      <c r="EG54" s="128">
        <v>42.857142857142875</v>
      </c>
      <c r="EH54" s="128" t="s">
        <v>286</v>
      </c>
      <c r="EI54" s="128" t="s">
        <v>286</v>
      </c>
      <c r="EJ54" s="128" t="s">
        <v>286</v>
      </c>
      <c r="EK54" s="128">
        <v>88.358208955223915</v>
      </c>
      <c r="EL54" s="121">
        <v>73.941368078175941</v>
      </c>
      <c r="EM54" s="121">
        <v>85.492227979274617</v>
      </c>
      <c r="EN54" s="121">
        <v>87.775061124694318</v>
      </c>
      <c r="EO54" s="121">
        <v>76.708074534161511</v>
      </c>
      <c r="EP54" s="128">
        <v>79.032258064516128</v>
      </c>
      <c r="EQ54" s="121">
        <v>90.119760479041943</v>
      </c>
      <c r="ER54" s="121">
        <v>86.082474226804138</v>
      </c>
      <c r="ES54" s="121">
        <v>79.999999999999957</v>
      </c>
      <c r="ET54" s="121">
        <v>93.557422969187655</v>
      </c>
      <c r="EU54" s="128">
        <v>84.240687679083123</v>
      </c>
      <c r="EV54" s="121">
        <v>85.046728971962708</v>
      </c>
      <c r="EW54" s="121">
        <v>77.235772357723619</v>
      </c>
      <c r="EX54" s="121">
        <v>72.307692307692349</v>
      </c>
      <c r="EY54" s="121">
        <v>76.371308016877663</v>
      </c>
      <c r="EZ54" s="128">
        <v>90.662650602409684</v>
      </c>
      <c r="FA54" s="121">
        <v>69.055374592833815</v>
      </c>
      <c r="FB54" s="121">
        <v>76.165803108808234</v>
      </c>
      <c r="FC54" s="121">
        <v>85.542168674698743</v>
      </c>
      <c r="FD54" s="121">
        <v>74.303405572755423</v>
      </c>
      <c r="FE54" s="128">
        <v>71.370967741935459</v>
      </c>
      <c r="FF54" s="121">
        <v>90.909090909090992</v>
      </c>
      <c r="FG54" s="121">
        <v>80.103359173126549</v>
      </c>
      <c r="FH54" s="121">
        <v>76.923076923076877</v>
      </c>
      <c r="FI54" s="121">
        <v>89.36781609195404</v>
      </c>
      <c r="FJ54" s="128">
        <v>77.586206896551687</v>
      </c>
      <c r="FK54" s="121">
        <v>77.812500000000014</v>
      </c>
      <c r="FL54" s="121" t="s">
        <v>286</v>
      </c>
      <c r="FM54" s="121">
        <v>18.328840970350402</v>
      </c>
      <c r="FN54" s="121">
        <v>49.568965517241345</v>
      </c>
      <c r="FO54" s="128" t="s">
        <v>286</v>
      </c>
      <c r="FP54" s="121">
        <v>21.12676056338028</v>
      </c>
      <c r="FQ54" s="121">
        <v>49.197860962566821</v>
      </c>
      <c r="FR54" s="121" t="s">
        <v>286</v>
      </c>
      <c r="FS54" s="121">
        <v>26.041666666666657</v>
      </c>
      <c r="FT54" s="128">
        <v>52.678571428571431</v>
      </c>
      <c r="FU54" s="121" t="s">
        <v>286</v>
      </c>
      <c r="FV54" s="121">
        <v>15.902964959568735</v>
      </c>
      <c r="FW54" s="121">
        <v>52.325581395348834</v>
      </c>
      <c r="FX54" s="121" t="s">
        <v>286</v>
      </c>
      <c r="FY54" s="128">
        <v>21.282798833819243</v>
      </c>
      <c r="FZ54" s="121">
        <v>56.36942675159235</v>
      </c>
      <c r="GA54" s="121" t="s">
        <v>286</v>
      </c>
      <c r="GB54" s="121">
        <v>48.529411764705877</v>
      </c>
      <c r="GC54" s="121">
        <v>59.130434782608681</v>
      </c>
      <c r="GD54" s="128" t="s">
        <v>286</v>
      </c>
      <c r="GE54" s="121">
        <v>42.372881355932201</v>
      </c>
      <c r="GF54" s="121">
        <v>51.086956521739125</v>
      </c>
      <c r="GG54" s="121" t="s">
        <v>286</v>
      </c>
      <c r="GH54" s="121">
        <v>43.243243243243242</v>
      </c>
      <c r="GI54" s="128">
        <v>50.442477876106196</v>
      </c>
      <c r="GJ54" s="121" t="s">
        <v>286</v>
      </c>
      <c r="GK54" s="121">
        <v>46.551724137931039</v>
      </c>
      <c r="GL54" s="121">
        <v>44.029850746268657</v>
      </c>
      <c r="GM54" s="130" t="s">
        <v>286</v>
      </c>
      <c r="GN54" s="128">
        <v>41.666666666666679</v>
      </c>
      <c r="GO54" s="121">
        <v>46.892655367231654</v>
      </c>
      <c r="GP54" s="121" t="s">
        <v>286</v>
      </c>
      <c r="GQ54" s="121">
        <v>55.882352941176471</v>
      </c>
      <c r="GR54" s="121">
        <v>73.91304347826086</v>
      </c>
      <c r="GS54" s="128" t="s">
        <v>286</v>
      </c>
      <c r="GT54" s="121">
        <v>34.999999999999993</v>
      </c>
      <c r="GU54" s="121">
        <v>68.478260869565233</v>
      </c>
      <c r="GV54" s="121" t="s">
        <v>286</v>
      </c>
      <c r="GW54" s="121">
        <v>52.054794520547937</v>
      </c>
      <c r="GX54" s="128">
        <v>64.035087719298275</v>
      </c>
      <c r="GY54" s="128" t="s">
        <v>286</v>
      </c>
      <c r="GZ54" s="128">
        <v>46.551724137931039</v>
      </c>
      <c r="HA54" s="128">
        <v>57.462686567164184</v>
      </c>
      <c r="HB54" s="128" t="s">
        <v>286</v>
      </c>
      <c r="HC54" s="128">
        <v>43.661971830985919</v>
      </c>
      <c r="HD54" s="128">
        <v>61.581920903954774</v>
      </c>
      <c r="HE54" s="128" t="s">
        <v>286</v>
      </c>
      <c r="HF54" s="128">
        <v>49.230769230769226</v>
      </c>
      <c r="HG54" s="128">
        <v>60.909090909090899</v>
      </c>
      <c r="HH54" s="128" t="s">
        <v>286</v>
      </c>
      <c r="HI54" s="128">
        <v>29.824561403508774</v>
      </c>
      <c r="HJ54" s="128">
        <v>68.13186813186816</v>
      </c>
      <c r="HK54" s="128" t="s">
        <v>286</v>
      </c>
      <c r="HL54" s="121">
        <v>29.166666666666661</v>
      </c>
      <c r="HM54" s="121">
        <v>66.355140186915889</v>
      </c>
      <c r="HN54" s="121" t="s">
        <v>286</v>
      </c>
      <c r="HO54" s="121">
        <v>29.09090909090909</v>
      </c>
      <c r="HP54" s="128">
        <v>59.689922480620162</v>
      </c>
      <c r="HQ54" s="121" t="s">
        <v>286</v>
      </c>
      <c r="HR54" s="121">
        <v>37.096774193548384</v>
      </c>
      <c r="HS54" s="121">
        <v>68.390804597701134</v>
      </c>
      <c r="HT54" s="129" t="s">
        <v>286</v>
      </c>
      <c r="HU54" s="128">
        <v>55.384615384615387</v>
      </c>
      <c r="HV54" s="114">
        <v>31.578947368421034</v>
      </c>
      <c r="HW54" s="114" t="s">
        <v>286</v>
      </c>
      <c r="HX54" s="114">
        <v>52.542372881355931</v>
      </c>
      <c r="HY54" s="114">
        <v>44.565217391304358</v>
      </c>
      <c r="HZ54" s="114" t="s">
        <v>286</v>
      </c>
      <c r="IA54" s="114">
        <v>53.424657534246563</v>
      </c>
      <c r="IB54" s="114">
        <v>47.222222222222221</v>
      </c>
      <c r="IC54" s="114" t="s">
        <v>286</v>
      </c>
      <c r="ID54" s="114">
        <v>53.703703703703702</v>
      </c>
      <c r="IE54" s="114">
        <v>38.461538461538467</v>
      </c>
      <c r="IF54" s="114" t="s">
        <v>286</v>
      </c>
      <c r="IG54" s="114">
        <v>55.384615384615401</v>
      </c>
      <c r="IH54" s="114">
        <v>54.022988505747115</v>
      </c>
      <c r="II54" s="114" t="s">
        <v>286</v>
      </c>
      <c r="IJ54" s="114">
        <v>53.731343283582085</v>
      </c>
      <c r="IK54" s="114">
        <v>45.217391304347814</v>
      </c>
      <c r="IL54" s="114" t="s">
        <v>286</v>
      </c>
      <c r="IM54" s="114">
        <v>66.666666666666643</v>
      </c>
      <c r="IN54" s="114">
        <v>49.999999999999986</v>
      </c>
      <c r="IO54" s="114" t="s">
        <v>286</v>
      </c>
      <c r="IP54" s="114">
        <v>68.918918918918948</v>
      </c>
      <c r="IQ54" s="114">
        <v>65.740740740740748</v>
      </c>
      <c r="IR54" s="114" t="s">
        <v>286</v>
      </c>
      <c r="IS54" s="114">
        <v>67.857142857142861</v>
      </c>
      <c r="IT54" s="114">
        <v>58.77862595419851</v>
      </c>
      <c r="IU54" s="114" t="s">
        <v>286</v>
      </c>
      <c r="IV54" s="114">
        <v>73.134328358208933</v>
      </c>
      <c r="IW54" s="114">
        <v>64.971751412429441</v>
      </c>
      <c r="IX54" s="150" t="s">
        <v>1619</v>
      </c>
      <c r="IY54" s="150" t="s">
        <v>1619</v>
      </c>
      <c r="IZ54" s="150" t="s">
        <v>1619</v>
      </c>
      <c r="JA54" s="150" t="s">
        <v>1618</v>
      </c>
      <c r="JB54" s="150" t="s">
        <v>1617</v>
      </c>
      <c r="JC54" s="114" t="s">
        <v>286</v>
      </c>
      <c r="JD54" s="114" t="s">
        <v>286</v>
      </c>
      <c r="JE54" s="114" t="s">
        <v>286</v>
      </c>
      <c r="JF54" s="114" t="str">
        <f t="shared" si="60"/>
        <v>--</v>
      </c>
      <c r="JG54" s="114" t="str">
        <f t="shared" si="60"/>
        <v>--</v>
      </c>
      <c r="JH54" s="114" t="str">
        <f t="shared" si="60"/>
        <v>--</v>
      </c>
      <c r="JI54" s="114" t="str">
        <f t="shared" si="60"/>
        <v>--</v>
      </c>
      <c r="JJ54" s="114" t="str">
        <f t="shared" si="60"/>
        <v>--</v>
      </c>
      <c r="JK54" s="114" t="str">
        <f t="shared" si="60"/>
        <v>--</v>
      </c>
      <c r="JL54" s="114" t="str">
        <f t="shared" si="60"/>
        <v>--</v>
      </c>
      <c r="JM54" s="114" t="str">
        <f t="shared" si="60"/>
        <v>--</v>
      </c>
      <c r="JN54" s="114" t="str">
        <f t="shared" si="60"/>
        <v>--</v>
      </c>
      <c r="JO54" s="114" t="str">
        <f t="shared" si="60"/>
        <v>--</v>
      </c>
      <c r="JP54" s="114" t="str">
        <f t="shared" si="61"/>
        <v>--</v>
      </c>
      <c r="JQ54" s="114" t="str">
        <f t="shared" si="61"/>
        <v>--</v>
      </c>
      <c r="JR54" s="114" t="str">
        <f t="shared" si="61"/>
        <v>--</v>
      </c>
      <c r="JS54" s="114" t="str">
        <f t="shared" si="61"/>
        <v>--</v>
      </c>
      <c r="JT54" s="114" t="str">
        <f t="shared" si="61"/>
        <v>--</v>
      </c>
      <c r="JU54" s="114" t="str">
        <f t="shared" si="61"/>
        <v>--</v>
      </c>
      <c r="JV54" s="114" t="str">
        <f t="shared" si="61"/>
        <v>--</v>
      </c>
      <c r="JW54" s="114" t="str">
        <f t="shared" si="61"/>
        <v>--</v>
      </c>
      <c r="JX54" s="114" t="str">
        <f t="shared" si="61"/>
        <v>--</v>
      </c>
      <c r="JY54" s="114" t="str">
        <f t="shared" si="61"/>
        <v>--</v>
      </c>
      <c r="JZ54" s="114" t="str">
        <f t="shared" si="62"/>
        <v>--</v>
      </c>
      <c r="KA54" s="114" t="str">
        <f t="shared" si="62"/>
        <v>--</v>
      </c>
      <c r="KB54" s="114" t="str">
        <f t="shared" si="62"/>
        <v>--</v>
      </c>
      <c r="KC54" s="114" t="str">
        <f t="shared" si="62"/>
        <v>--</v>
      </c>
      <c r="KD54" s="114" t="str">
        <f t="shared" si="62"/>
        <v>--</v>
      </c>
      <c r="KE54" s="114" t="str">
        <f t="shared" si="62"/>
        <v>--</v>
      </c>
      <c r="KF54" s="114" t="str">
        <f t="shared" si="62"/>
        <v>--</v>
      </c>
      <c r="KG54" s="114" t="str">
        <f t="shared" si="62"/>
        <v>--</v>
      </c>
      <c r="KH54" s="114" t="str">
        <f t="shared" si="62"/>
        <v>--</v>
      </c>
      <c r="KI54" s="114" t="str">
        <f t="shared" si="62"/>
        <v>--</v>
      </c>
      <c r="KJ54" s="114" t="str">
        <f t="shared" si="63"/>
        <v>--</v>
      </c>
      <c r="KK54" s="114" t="str">
        <f t="shared" si="63"/>
        <v>--</v>
      </c>
      <c r="KL54" s="114" t="str">
        <f t="shared" si="63"/>
        <v>--</v>
      </c>
      <c r="KM54" s="114" t="str">
        <f t="shared" si="63"/>
        <v>--</v>
      </c>
      <c r="KN54" s="114" t="str">
        <f t="shared" si="63"/>
        <v>--</v>
      </c>
      <c r="KO54" s="114" t="str">
        <f t="shared" si="63"/>
        <v>--</v>
      </c>
      <c r="KP54" s="150" t="s">
        <v>1619</v>
      </c>
      <c r="KQ54" s="150" t="s">
        <v>1619</v>
      </c>
      <c r="KR54" s="150" t="s">
        <v>1619</v>
      </c>
      <c r="KS54" s="150" t="s">
        <v>1618</v>
      </c>
      <c r="KT54" s="150" t="s">
        <v>1617</v>
      </c>
      <c r="KU54" s="114" t="str">
        <f t="shared" si="66"/>
        <v>--</v>
      </c>
      <c r="KV54" s="114" t="str">
        <f t="shared" si="66"/>
        <v>--</v>
      </c>
      <c r="KW54" s="114" t="str">
        <f t="shared" si="66"/>
        <v>--</v>
      </c>
      <c r="KX54" s="114" t="str">
        <f t="shared" si="66"/>
        <v>--</v>
      </c>
      <c r="KY54" s="114" t="str">
        <f t="shared" si="66"/>
        <v>--</v>
      </c>
      <c r="KZ54" s="114" t="str">
        <f t="shared" si="64"/>
        <v>--</v>
      </c>
      <c r="LA54" s="114" t="str">
        <f t="shared" si="64"/>
        <v>--</v>
      </c>
      <c r="LB54" s="114" t="str">
        <f t="shared" si="64"/>
        <v>--</v>
      </c>
      <c r="LC54" s="114" t="str">
        <f t="shared" si="64"/>
        <v>--</v>
      </c>
      <c r="LD54" s="114" t="str">
        <f t="shared" si="64"/>
        <v>--</v>
      </c>
      <c r="LE54" s="219">
        <v>80.3333333333333</v>
      </c>
      <c r="LF54" s="219">
        <v>77.3234200743494</v>
      </c>
      <c r="LG54" s="219">
        <v>77.674418604651194</v>
      </c>
      <c r="LH54" s="219">
        <v>84.776119402985103</v>
      </c>
      <c r="LI54" s="219">
        <v>84.498480243161097</v>
      </c>
      <c r="LJ54" s="219">
        <v>84.462151394422307</v>
      </c>
      <c r="LK54" s="219">
        <v>60.3333333333333</v>
      </c>
      <c r="LL54" s="219">
        <v>59.328358208955201</v>
      </c>
      <c r="LM54" s="219">
        <v>65.887850467289695</v>
      </c>
      <c r="LN54" s="219">
        <v>72.155688622754496</v>
      </c>
      <c r="LO54" s="219">
        <v>62.4242424242425</v>
      </c>
      <c r="LP54" s="219">
        <v>71.600000000000094</v>
      </c>
      <c r="LQ54" s="219">
        <v>77.7777777777778</v>
      </c>
      <c r="LR54" s="219">
        <v>70.612244897959201</v>
      </c>
      <c r="LS54" s="219">
        <v>73.459715639810497</v>
      </c>
      <c r="LT54" s="219">
        <v>72.507552870090606</v>
      </c>
      <c r="LU54" s="219">
        <v>74.846625766871099</v>
      </c>
      <c r="LV54" s="219">
        <v>73.061224489796004</v>
      </c>
      <c r="LW54" s="219">
        <v>43.434343434343397</v>
      </c>
      <c r="LX54" s="219">
        <v>41.8032786885246</v>
      </c>
      <c r="LY54" s="219">
        <v>43.867924528301899</v>
      </c>
      <c r="LZ54" s="219">
        <v>45.481927710843301</v>
      </c>
      <c r="MA54" s="219">
        <v>39.009287925696597</v>
      </c>
      <c r="MB54" s="219">
        <v>44.081632653061199</v>
      </c>
      <c r="MC54" s="219">
        <v>82.491582491582506</v>
      </c>
      <c r="MD54" s="219">
        <v>82.926829268292707</v>
      </c>
      <c r="ME54" s="219">
        <v>76.190476190476204</v>
      </c>
      <c r="MF54" s="219">
        <v>84.5921450151058</v>
      </c>
      <c r="MG54" s="219">
        <v>82.822085889570602</v>
      </c>
      <c r="MH54" s="219">
        <v>82.857142857142904</v>
      </c>
      <c r="MI54" s="219">
        <v>72.727272727272805</v>
      </c>
      <c r="MJ54" s="219">
        <v>63.967611336032398</v>
      </c>
      <c r="MK54" s="219">
        <v>68.720379146919399</v>
      </c>
      <c r="ML54" s="219">
        <v>74.096385542168704</v>
      </c>
      <c r="MM54" s="219">
        <v>72.699386503067501</v>
      </c>
      <c r="MN54" s="219">
        <v>73.877551020408106</v>
      </c>
      <c r="MO54" s="128" t="str">
        <f t="shared" si="49"/>
        <v>--</v>
      </c>
      <c r="MP54" s="219">
        <v>22.5108225108225</v>
      </c>
      <c r="MQ54" s="219">
        <v>47.058823529411796</v>
      </c>
      <c r="MR54" s="128" t="str">
        <f t="shared" si="50"/>
        <v>--</v>
      </c>
      <c r="MS54" s="219">
        <v>10.932475884244401</v>
      </c>
      <c r="MT54" s="219">
        <v>34.703196347031898</v>
      </c>
      <c r="MU54" s="128" t="str">
        <f t="shared" si="51"/>
        <v>--</v>
      </c>
      <c r="MV54" s="219">
        <v>41.176470588235297</v>
      </c>
      <c r="MW54" s="219">
        <v>51.612903225806498</v>
      </c>
      <c r="MX54" s="128" t="str">
        <f t="shared" si="52"/>
        <v>--</v>
      </c>
      <c r="MY54" s="219">
        <v>50</v>
      </c>
      <c r="MZ54" s="219">
        <v>56.756756756756801</v>
      </c>
      <c r="NA54" s="128" t="str">
        <f t="shared" si="53"/>
        <v>--</v>
      </c>
      <c r="NB54" s="219">
        <v>53.061224489795897</v>
      </c>
      <c r="NC54" s="219">
        <v>61.956521739130402</v>
      </c>
      <c r="ND54" s="128" t="str">
        <f t="shared" si="54"/>
        <v>--</v>
      </c>
      <c r="NE54" s="219">
        <v>61.764705882352999</v>
      </c>
      <c r="NF54" s="219">
        <v>70.270270270270302</v>
      </c>
      <c r="NG54" s="128" t="str">
        <f t="shared" si="55"/>
        <v>--</v>
      </c>
      <c r="NH54" s="219">
        <v>74.509803921568604</v>
      </c>
      <c r="NI54" s="219">
        <v>67.391304347826093</v>
      </c>
      <c r="NJ54" s="128" t="str">
        <f t="shared" si="56"/>
        <v>--</v>
      </c>
      <c r="NK54" s="219">
        <v>51.515151515151501</v>
      </c>
      <c r="NL54" s="219">
        <v>52.7777777777778</v>
      </c>
      <c r="NM54" s="220">
        <v>86.216216216216296</v>
      </c>
      <c r="NN54" s="220">
        <v>86.781609195402197</v>
      </c>
      <c r="NO54" s="220">
        <v>67.208672086720895</v>
      </c>
      <c r="NP54" s="220">
        <v>69.252873563218401</v>
      </c>
      <c r="NQ54" s="220">
        <v>75.568181818181799</v>
      </c>
      <c r="NR54" s="220">
        <v>74.193548387096797</v>
      </c>
      <c r="NS54" s="220">
        <v>70.738636363636402</v>
      </c>
      <c r="NT54" s="220">
        <v>71.810089020771599</v>
      </c>
      <c r="NU54" s="220">
        <v>86.158192090395403</v>
      </c>
      <c r="NV54" s="220">
        <v>88.427299703264097</v>
      </c>
      <c r="NW54" s="220">
        <v>83.8983050847458</v>
      </c>
      <c r="NX54" s="220">
        <v>82.890855457227104</v>
      </c>
      <c r="NY54" s="128" t="str">
        <f t="shared" si="65"/>
        <v>--</v>
      </c>
      <c r="NZ54" s="128" t="str">
        <f t="shared" si="65"/>
        <v>--</v>
      </c>
      <c r="OA54" s="128" t="str">
        <f t="shared" si="65"/>
        <v>--</v>
      </c>
      <c r="OB54" s="128" t="str">
        <f t="shared" si="65"/>
        <v>--</v>
      </c>
      <c r="OC54" s="128" t="str">
        <f t="shared" si="65"/>
        <v>--</v>
      </c>
      <c r="OD54" s="128" t="str">
        <f t="shared" si="65"/>
        <v>--</v>
      </c>
      <c r="OE54" s="128" t="str">
        <f t="shared" si="65"/>
        <v>--</v>
      </c>
      <c r="OF54" s="128" t="str">
        <f t="shared" si="65"/>
        <v>--</v>
      </c>
      <c r="OG54" s="222">
        <v>55.932203389830498</v>
      </c>
      <c r="OH54" s="222">
        <v>32.323232323232297</v>
      </c>
      <c r="OI54" s="222">
        <v>39.0041493775934</v>
      </c>
      <c r="OJ54" s="222">
        <v>32.547169811320799</v>
      </c>
      <c r="OK54" s="222">
        <v>56.886227544910199</v>
      </c>
      <c r="OL54" s="222">
        <v>39.090909090909001</v>
      </c>
      <c r="OM54" s="222">
        <v>31.888544891640901</v>
      </c>
      <c r="ON54" s="222">
        <v>33.877551020408198</v>
      </c>
      <c r="OO54" s="114" t="s">
        <v>2487</v>
      </c>
      <c r="OP54" s="114" t="s">
        <v>2488</v>
      </c>
      <c r="OQ54" s="300">
        <v>71.587743732590582</v>
      </c>
      <c r="OR54" s="300">
        <v>59.731543624161056</v>
      </c>
      <c r="OS54" s="300">
        <v>53.75494071146246</v>
      </c>
      <c r="OT54" s="300">
        <v>70.42253521126753</v>
      </c>
      <c r="OU54" s="300">
        <v>78.488372093023258</v>
      </c>
      <c r="OV54" s="300">
        <v>64.457831325301186</v>
      </c>
      <c r="OW54" s="300">
        <v>63.496932515337434</v>
      </c>
      <c r="OX54" s="300">
        <v>75.203252032520339</v>
      </c>
      <c r="OZ54" s="380">
        <v>74.931880108991919</v>
      </c>
      <c r="PA54" s="381">
        <v>71.568627450980415</v>
      </c>
      <c r="PB54" s="381">
        <v>67.965367965368003</v>
      </c>
      <c r="PC54" s="381">
        <v>70.625000000000014</v>
      </c>
      <c r="PD54" s="380">
        <v>73.972602739726014</v>
      </c>
      <c r="PE54" s="381">
        <v>43.137254901960759</v>
      </c>
      <c r="PF54" s="381">
        <v>35.064935064935042</v>
      </c>
      <c r="PG54" s="381">
        <v>32.075471698113198</v>
      </c>
      <c r="PH54" s="380">
        <v>54.269972451790601</v>
      </c>
      <c r="PI54" s="381">
        <v>32.026143790849666</v>
      </c>
      <c r="PJ54" s="381">
        <v>25.652173913043484</v>
      </c>
      <c r="PK54" s="381">
        <v>24.223602484472053</v>
      </c>
      <c r="PL54" s="380">
        <v>86.612021857923509</v>
      </c>
      <c r="PM54" s="381">
        <v>74.183006535947683</v>
      </c>
      <c r="PN54" s="381">
        <v>73.160173160173159</v>
      </c>
      <c r="PO54" s="381">
        <v>72.049689440993788</v>
      </c>
      <c r="PP54" s="380">
        <v>81.621621621621586</v>
      </c>
      <c r="PQ54" s="381">
        <v>67.426710097719862</v>
      </c>
      <c r="PR54" s="381">
        <v>64.50216450216449</v>
      </c>
      <c r="PS54" s="381">
        <v>68.944099378881987</v>
      </c>
      <c r="PT54" s="378" t="str">
        <f t="shared" ref="PT54:PU69" si="67">"--"</f>
        <v>--</v>
      </c>
      <c r="PU54" s="378" t="str">
        <f t="shared" si="67"/>
        <v>--</v>
      </c>
      <c r="PV54" s="381">
        <v>24.880382775119628</v>
      </c>
      <c r="PW54" s="381">
        <v>46.575342465753415</v>
      </c>
      <c r="PX54" s="378" t="str">
        <f t="shared" si="15"/>
        <v>--</v>
      </c>
      <c r="PY54" s="378" t="str">
        <f t="shared" si="15"/>
        <v>--</v>
      </c>
      <c r="PZ54" s="381">
        <v>64.583333333333329</v>
      </c>
      <c r="QA54" s="381">
        <v>59.090909090909072</v>
      </c>
      <c r="QB54" s="378" t="str">
        <f t="shared" si="16"/>
        <v>--</v>
      </c>
      <c r="QC54" s="378" t="str">
        <f t="shared" si="16"/>
        <v>--</v>
      </c>
      <c r="QD54" s="381">
        <v>72.340425531914917</v>
      </c>
      <c r="QE54" s="381">
        <v>66.666666666666629</v>
      </c>
      <c r="QF54" s="378" t="str">
        <f t="shared" ref="QF54:QG69" si="68">"--"</f>
        <v>--</v>
      </c>
      <c r="QG54" s="378" t="str">
        <f t="shared" si="68"/>
        <v>--</v>
      </c>
      <c r="QH54" s="381">
        <v>66.666666666666686</v>
      </c>
      <c r="QI54" s="381">
        <v>68.181818181818159</v>
      </c>
      <c r="QJ54" s="161" t="s">
        <v>2639</v>
      </c>
    </row>
    <row r="55" spans="1:452" x14ac:dyDescent="0.25">
      <c r="A55" s="114">
        <v>51</v>
      </c>
      <c r="B55" s="93" t="s">
        <v>51</v>
      </c>
      <c r="C55" s="126">
        <v>34.586466165413519</v>
      </c>
      <c r="D55" s="126">
        <v>11.818181818181817</v>
      </c>
      <c r="E55" s="126">
        <v>12.500000000000004</v>
      </c>
      <c r="F55" s="126">
        <v>17.582417582417587</v>
      </c>
      <c r="G55" s="126">
        <v>20.4724409448819</v>
      </c>
      <c r="H55" s="126">
        <v>14.94252873563218</v>
      </c>
      <c r="I55" s="126">
        <v>51.45631067961164</v>
      </c>
      <c r="J55" s="126">
        <v>21.875000000000007</v>
      </c>
      <c r="K55" s="126">
        <v>21.978021978021982</v>
      </c>
      <c r="L55" s="126">
        <v>58</v>
      </c>
      <c r="M55" s="128">
        <v>42.105263157894726</v>
      </c>
      <c r="N55" s="128">
        <v>26.92307692307692</v>
      </c>
      <c r="O55" s="128">
        <v>64.285714285714306</v>
      </c>
      <c r="P55" s="128">
        <v>59.523809523809526</v>
      </c>
      <c r="Q55" s="128">
        <v>35.13513513513513</v>
      </c>
      <c r="R55" s="128">
        <v>85.714285714285765</v>
      </c>
      <c r="S55" s="128">
        <v>78.899082568807302</v>
      </c>
      <c r="T55" s="128">
        <v>81.730769230769212</v>
      </c>
      <c r="U55" s="128">
        <v>91.304347826086968</v>
      </c>
      <c r="V55" s="128">
        <v>82.307692307692321</v>
      </c>
      <c r="W55" s="128">
        <v>80.000000000000028</v>
      </c>
      <c r="X55" s="128">
        <v>97.087378640776706</v>
      </c>
      <c r="Y55" s="128">
        <v>75.257731958762875</v>
      </c>
      <c r="Z55" s="128">
        <v>74.72527472527473</v>
      </c>
      <c r="AA55" s="128">
        <v>98.039215686274531</v>
      </c>
      <c r="AB55" s="132">
        <v>84.210526315789465</v>
      </c>
      <c r="AC55" s="132">
        <v>80.769230769230774</v>
      </c>
      <c r="AD55" s="132">
        <v>100</v>
      </c>
      <c r="AE55" s="132">
        <v>83.720930232558132</v>
      </c>
      <c r="AF55" s="128">
        <v>89.473684210526315</v>
      </c>
      <c r="AG55" s="126">
        <v>78.030303030303045</v>
      </c>
      <c r="AH55" s="126">
        <v>63.963963963963977</v>
      </c>
      <c r="AI55" s="133">
        <v>67.307692307692321</v>
      </c>
      <c r="AJ55" s="133">
        <v>75.268817204301058</v>
      </c>
      <c r="AK55" s="128">
        <v>61.538461538461526</v>
      </c>
      <c r="AL55" s="128">
        <v>67.368421052631547</v>
      </c>
      <c r="AM55" s="128">
        <v>76.470588235294144</v>
      </c>
      <c r="AN55" s="128">
        <v>64.948453608247419</v>
      </c>
      <c r="AO55" s="128">
        <v>61.956521739130437</v>
      </c>
      <c r="AP55" s="128">
        <v>72</v>
      </c>
      <c r="AQ55" s="128">
        <v>64.912280701754398</v>
      </c>
      <c r="AR55" s="128">
        <v>65.384615384615387</v>
      </c>
      <c r="AS55" s="128">
        <v>83.333333333333329</v>
      </c>
      <c r="AT55" s="128">
        <v>74.418604651162809</v>
      </c>
      <c r="AU55" s="128">
        <v>70.270270270270288</v>
      </c>
      <c r="AV55" s="128">
        <v>11.363636363636365</v>
      </c>
      <c r="AW55" s="128">
        <v>16.216216216216221</v>
      </c>
      <c r="AX55" s="132">
        <v>16.346153846153847</v>
      </c>
      <c r="AY55" s="132">
        <v>10.112359550561797</v>
      </c>
      <c r="AZ55" s="132">
        <v>13.953488372093023</v>
      </c>
      <c r="BA55" s="132">
        <v>13.829787234042554</v>
      </c>
      <c r="BB55" s="128">
        <v>10.999999999999996</v>
      </c>
      <c r="BC55" s="132">
        <v>13.402061855670114</v>
      </c>
      <c r="BD55" s="132">
        <v>19.780219780219777</v>
      </c>
      <c r="BE55" s="132">
        <v>17.647058823529413</v>
      </c>
      <c r="BF55" s="132">
        <v>19.230769230769234</v>
      </c>
      <c r="BG55" s="128">
        <v>9.6153846153846185</v>
      </c>
      <c r="BH55" s="121">
        <v>0</v>
      </c>
      <c r="BI55" s="121">
        <v>13.953488372093025</v>
      </c>
      <c r="BJ55" s="121">
        <v>15.789473684210527</v>
      </c>
      <c r="BK55" s="121">
        <v>6.8181818181818201</v>
      </c>
      <c r="BL55" s="128">
        <v>7.2072072072072055</v>
      </c>
      <c r="BM55" s="121">
        <v>3.8461538461538458</v>
      </c>
      <c r="BN55" s="114">
        <v>7.865168539325845</v>
      </c>
      <c r="BO55" s="114">
        <v>8.5271317829457338</v>
      </c>
      <c r="BP55" s="114">
        <v>6.3829787234042561</v>
      </c>
      <c r="BQ55" s="128">
        <v>11.999999999999996</v>
      </c>
      <c r="BR55" s="121">
        <v>11.340206185567011</v>
      </c>
      <c r="BS55" s="121">
        <v>6.5934065934065949</v>
      </c>
      <c r="BT55" s="121">
        <v>5.8823529411764719</v>
      </c>
      <c r="BU55" s="128">
        <v>1.9230769230769229</v>
      </c>
      <c r="BV55" s="121">
        <v>1.9230769230769229</v>
      </c>
      <c r="BW55" s="121">
        <v>0</v>
      </c>
      <c r="BX55" s="121">
        <v>6.9767441860465116</v>
      </c>
      <c r="BY55" s="128">
        <v>5.2631578947368407</v>
      </c>
      <c r="BZ55" s="121">
        <v>78.358208955223901</v>
      </c>
      <c r="CA55" s="121">
        <v>70.270270270270231</v>
      </c>
      <c r="CB55" s="121">
        <v>80.769230769230802</v>
      </c>
      <c r="CC55" s="128">
        <v>73.626373626373606</v>
      </c>
      <c r="CD55" s="121">
        <v>70.000000000000028</v>
      </c>
      <c r="CE55" s="121">
        <v>77.894736842105274</v>
      </c>
      <c r="CF55" s="121">
        <v>66.6666666666667</v>
      </c>
      <c r="CG55" s="128">
        <v>68.041237113402076</v>
      </c>
      <c r="CH55" s="121">
        <v>68.539325842696641</v>
      </c>
      <c r="CI55" s="121">
        <v>82.352941176470594</v>
      </c>
      <c r="CJ55" s="121">
        <v>77.192982456140328</v>
      </c>
      <c r="CK55" s="121">
        <v>76.92307692307692</v>
      </c>
      <c r="CL55" s="121">
        <v>76.190476190476176</v>
      </c>
      <c r="CM55" s="121">
        <v>69.767441860465127</v>
      </c>
      <c r="CN55" s="121">
        <v>81.081081081081081</v>
      </c>
      <c r="CO55" s="121" t="s">
        <v>286</v>
      </c>
      <c r="CP55" s="128" t="s">
        <v>286</v>
      </c>
      <c r="CQ55" s="121" t="s">
        <v>286</v>
      </c>
      <c r="CR55" s="121">
        <v>64.835164835164818</v>
      </c>
      <c r="CS55" s="114">
        <v>23.846153846153836</v>
      </c>
      <c r="CT55" s="114">
        <v>31.578947368421055</v>
      </c>
      <c r="CU55" s="128">
        <v>56.86274509803922</v>
      </c>
      <c r="CV55" s="121">
        <v>34.020618556701024</v>
      </c>
      <c r="CW55" s="121">
        <v>14.606741573033716</v>
      </c>
      <c r="CX55" s="114">
        <v>72.54901960784315</v>
      </c>
      <c r="CY55" s="114">
        <v>47.368421052631589</v>
      </c>
      <c r="CZ55" s="128">
        <v>42.307692307692307</v>
      </c>
      <c r="DA55" s="121">
        <v>75.609756097560989</v>
      </c>
      <c r="DB55" s="121">
        <v>60.465116279069775</v>
      </c>
      <c r="DC55" s="114">
        <v>40.54054054054054</v>
      </c>
      <c r="DD55" s="114">
        <v>54.54545454545454</v>
      </c>
      <c r="DE55" s="128">
        <v>46.363636363636353</v>
      </c>
      <c r="DF55" s="121">
        <v>47.572815533980574</v>
      </c>
      <c r="DG55" s="121">
        <v>69.230769230769241</v>
      </c>
      <c r="DH55" s="114">
        <v>60.769230769230774</v>
      </c>
      <c r="DI55" s="114">
        <v>54.255319148936181</v>
      </c>
      <c r="DJ55" s="128">
        <v>61.999999999999993</v>
      </c>
      <c r="DK55" s="121">
        <v>61.458333333333343</v>
      </c>
      <c r="DL55" s="121">
        <v>38.202247191011253</v>
      </c>
      <c r="DM55" s="121">
        <v>74</v>
      </c>
      <c r="DN55" s="121">
        <v>61.403508771929836</v>
      </c>
      <c r="DO55" s="128">
        <v>49.999999999999993</v>
      </c>
      <c r="DP55" s="121">
        <v>70.731707317073173</v>
      </c>
      <c r="DQ55" s="121">
        <v>57.142857142857146</v>
      </c>
      <c r="DR55" s="121">
        <v>54.054054054054056</v>
      </c>
      <c r="DS55" s="121" t="s">
        <v>286</v>
      </c>
      <c r="DT55" s="128" t="s">
        <v>286</v>
      </c>
      <c r="DU55" s="131" t="s">
        <v>286</v>
      </c>
      <c r="DV55" s="131">
        <v>54.44444444444445</v>
      </c>
      <c r="DW55" s="114">
        <v>25.781249999999996</v>
      </c>
      <c r="DX55" s="131">
        <v>21.276595744680854</v>
      </c>
      <c r="DY55" s="128">
        <v>49.504950495049499</v>
      </c>
      <c r="DZ55" s="128">
        <v>32.631578947368432</v>
      </c>
      <c r="EA55" s="128">
        <v>25</v>
      </c>
      <c r="EB55" s="128">
        <v>56.862745098039198</v>
      </c>
      <c r="EC55" s="128">
        <v>49.122807017543863</v>
      </c>
      <c r="ED55" s="128">
        <v>42.307692307692299</v>
      </c>
      <c r="EE55" s="128">
        <v>63.414634146341449</v>
      </c>
      <c r="EF55" s="128">
        <v>40.47619047619046</v>
      </c>
      <c r="EG55" s="128">
        <v>37.837837837837846</v>
      </c>
      <c r="EH55" s="128" t="s">
        <v>286</v>
      </c>
      <c r="EI55" s="128" t="s">
        <v>286</v>
      </c>
      <c r="EJ55" s="128" t="s">
        <v>286</v>
      </c>
      <c r="EK55" s="128">
        <v>91.011235955056193</v>
      </c>
      <c r="EL55" s="121">
        <v>78.125000000000043</v>
      </c>
      <c r="EM55" s="121">
        <v>79.999999999999943</v>
      </c>
      <c r="EN55" s="121">
        <v>94.05940594059409</v>
      </c>
      <c r="EO55" s="121">
        <v>78.72340425531911</v>
      </c>
      <c r="EP55" s="128">
        <v>80.898876404494388</v>
      </c>
      <c r="EQ55" s="121">
        <v>94.11764705882355</v>
      </c>
      <c r="ER55" s="121">
        <v>89.473684210526343</v>
      </c>
      <c r="ES55" s="121">
        <v>84.615384615384613</v>
      </c>
      <c r="ET55" s="121">
        <v>100</v>
      </c>
      <c r="EU55" s="128">
        <v>86.046511627906938</v>
      </c>
      <c r="EV55" s="121">
        <v>83.78378378378379</v>
      </c>
      <c r="EW55" s="121">
        <v>85.074626865671647</v>
      </c>
      <c r="EX55" s="121">
        <v>67.567567567567565</v>
      </c>
      <c r="EY55" s="121">
        <v>73.07692307692308</v>
      </c>
      <c r="EZ55" s="128">
        <v>87.777777777777814</v>
      </c>
      <c r="FA55" s="121">
        <v>71.093750000000028</v>
      </c>
      <c r="FB55" s="121">
        <v>68.421052631578959</v>
      </c>
      <c r="FC55" s="121">
        <v>93.069306930693102</v>
      </c>
      <c r="FD55" s="121">
        <v>74.226804123711332</v>
      </c>
      <c r="FE55" s="128">
        <v>74.157303370786508</v>
      </c>
      <c r="FF55" s="121">
        <v>89.999999999999986</v>
      </c>
      <c r="FG55" s="121">
        <v>75.438596491228083</v>
      </c>
      <c r="FH55" s="121">
        <v>73.07692307692308</v>
      </c>
      <c r="FI55" s="121">
        <v>97.560975609756099</v>
      </c>
      <c r="FJ55" s="128">
        <v>76.744186046511629</v>
      </c>
      <c r="FK55" s="121">
        <v>75.675675675675691</v>
      </c>
      <c r="FL55" s="121" t="s">
        <v>286</v>
      </c>
      <c r="FM55" s="121">
        <v>31.428571428571434</v>
      </c>
      <c r="FN55" s="121">
        <v>59.405940594059395</v>
      </c>
      <c r="FO55" s="128" t="s">
        <v>286</v>
      </c>
      <c r="FP55" s="121">
        <v>19.327731092436974</v>
      </c>
      <c r="FQ55" s="121">
        <v>56.521739130434774</v>
      </c>
      <c r="FR55" s="121" t="s">
        <v>286</v>
      </c>
      <c r="FS55" s="121">
        <v>15.294117647058828</v>
      </c>
      <c r="FT55" s="128">
        <v>61.53846153846154</v>
      </c>
      <c r="FU55" s="121" t="s">
        <v>286</v>
      </c>
      <c r="FV55" s="121">
        <v>31.481481481481485</v>
      </c>
      <c r="FW55" s="121">
        <v>53.061224489795926</v>
      </c>
      <c r="FX55" s="121" t="s">
        <v>286</v>
      </c>
      <c r="FY55" s="128">
        <v>17.073170731707311</v>
      </c>
      <c r="FZ55" s="121">
        <v>64.864864864864884</v>
      </c>
      <c r="GA55" s="121" t="s">
        <v>286</v>
      </c>
      <c r="GB55" s="121">
        <v>24.242424242424246</v>
      </c>
      <c r="GC55" s="121">
        <v>61.016949152542374</v>
      </c>
      <c r="GD55" s="128" t="s">
        <v>286</v>
      </c>
      <c r="GE55" s="121">
        <v>52.173913043478265</v>
      </c>
      <c r="GF55" s="121">
        <v>51.92307692307692</v>
      </c>
      <c r="GG55" s="121" t="s">
        <v>286</v>
      </c>
      <c r="GH55" s="121">
        <v>46.153846153846153</v>
      </c>
      <c r="GI55" s="128">
        <v>55.357142857142854</v>
      </c>
      <c r="GJ55" s="121" t="s">
        <v>286</v>
      </c>
      <c r="GK55" s="121">
        <v>47.058823529411768</v>
      </c>
      <c r="GL55" s="121">
        <v>42.307692307692307</v>
      </c>
      <c r="GM55" s="130" t="s">
        <v>286</v>
      </c>
      <c r="GN55" s="128">
        <v>28.571428571428573</v>
      </c>
      <c r="GO55" s="121">
        <v>54.166666666666664</v>
      </c>
      <c r="GP55" s="121" t="s">
        <v>286</v>
      </c>
      <c r="GQ55" s="121">
        <v>33.333333333333336</v>
      </c>
      <c r="GR55" s="121">
        <v>77.966101694915267</v>
      </c>
      <c r="GS55" s="128" t="s">
        <v>286</v>
      </c>
      <c r="GT55" s="121">
        <v>65.217391304347828</v>
      </c>
      <c r="GU55" s="121">
        <v>56.862745098039206</v>
      </c>
      <c r="GV55" s="121" t="s">
        <v>286</v>
      </c>
      <c r="GW55" s="121">
        <v>53.84615384615384</v>
      </c>
      <c r="GX55" s="128">
        <v>59.259259259259267</v>
      </c>
      <c r="GY55" s="128" t="s">
        <v>286</v>
      </c>
      <c r="GZ55" s="128">
        <v>58.823529411764696</v>
      </c>
      <c r="HA55" s="128">
        <v>53.846153846153854</v>
      </c>
      <c r="HB55" s="128" t="s">
        <v>286</v>
      </c>
      <c r="HC55" s="128">
        <v>14.285714285714286</v>
      </c>
      <c r="HD55" s="128">
        <v>62.5</v>
      </c>
      <c r="HE55" s="128" t="s">
        <v>286</v>
      </c>
      <c r="HF55" s="128">
        <v>25.806451612903228</v>
      </c>
      <c r="HG55" s="128">
        <v>61.016949152542374</v>
      </c>
      <c r="HH55" s="128" t="s">
        <v>286</v>
      </c>
      <c r="HI55" s="128">
        <v>54.545454545454547</v>
      </c>
      <c r="HJ55" s="128">
        <v>62.745098039215684</v>
      </c>
      <c r="HK55" s="128" t="s">
        <v>286</v>
      </c>
      <c r="HL55" s="121">
        <v>66.666666666666671</v>
      </c>
      <c r="HM55" s="121">
        <v>53.571428571428584</v>
      </c>
      <c r="HN55" s="121" t="s">
        <v>286</v>
      </c>
      <c r="HO55" s="121">
        <v>43.750000000000007</v>
      </c>
      <c r="HP55" s="128">
        <v>84</v>
      </c>
      <c r="HQ55" s="121" t="s">
        <v>286</v>
      </c>
      <c r="HR55" s="121">
        <v>28.571428571428573</v>
      </c>
      <c r="HS55" s="121">
        <v>54.166666666666671</v>
      </c>
      <c r="HT55" s="129" t="s">
        <v>286</v>
      </c>
      <c r="HU55" s="128">
        <v>41.935483870967737</v>
      </c>
      <c r="HV55" s="114">
        <v>30.50847457627118</v>
      </c>
      <c r="HW55" s="114" t="s">
        <v>286</v>
      </c>
      <c r="HX55" s="114">
        <v>65.217391304347828</v>
      </c>
      <c r="HY55" s="114">
        <v>43.137254901960787</v>
      </c>
      <c r="HZ55" s="114" t="s">
        <v>286</v>
      </c>
      <c r="IA55" s="114">
        <v>66.666666666666671</v>
      </c>
      <c r="IB55" s="114">
        <v>27.272727272727266</v>
      </c>
      <c r="IC55" s="114" t="s">
        <v>286</v>
      </c>
      <c r="ID55" s="114">
        <v>56.25</v>
      </c>
      <c r="IE55" s="114">
        <v>36</v>
      </c>
      <c r="IF55" s="114" t="s">
        <v>286</v>
      </c>
      <c r="IG55" s="114">
        <v>57.142857142857146</v>
      </c>
      <c r="IH55" s="114">
        <v>29.166666666666664</v>
      </c>
      <c r="II55" s="114" t="s">
        <v>286</v>
      </c>
      <c r="IJ55" s="114">
        <v>56.249999999999993</v>
      </c>
      <c r="IK55" s="114">
        <v>42.372881355932186</v>
      </c>
      <c r="IL55" s="114" t="s">
        <v>286</v>
      </c>
      <c r="IM55" s="114">
        <v>69.565217391304358</v>
      </c>
      <c r="IN55" s="114">
        <v>54.901960784313722</v>
      </c>
      <c r="IO55" s="114" t="s">
        <v>286</v>
      </c>
      <c r="IP55" s="114">
        <v>75</v>
      </c>
      <c r="IQ55" s="114">
        <v>57.407407407407412</v>
      </c>
      <c r="IR55" s="114" t="s">
        <v>286</v>
      </c>
      <c r="IS55" s="114">
        <v>82.35294117647058</v>
      </c>
      <c r="IT55" s="114">
        <v>48</v>
      </c>
      <c r="IU55" s="114" t="s">
        <v>286</v>
      </c>
      <c r="IV55" s="114">
        <v>57.142857142857146</v>
      </c>
      <c r="IW55" s="114">
        <v>50.000000000000007</v>
      </c>
      <c r="IX55" s="150" t="s">
        <v>1616</v>
      </c>
      <c r="IY55" s="150" t="s">
        <v>1616</v>
      </c>
      <c r="IZ55" s="150" t="s">
        <v>1616</v>
      </c>
      <c r="JA55" s="150" t="s">
        <v>1615</v>
      </c>
      <c r="JB55" s="150" t="s">
        <v>1615</v>
      </c>
      <c r="JC55" s="114" t="s">
        <v>286</v>
      </c>
      <c r="JD55" s="114" t="s">
        <v>286</v>
      </c>
      <c r="JE55" s="114" t="s">
        <v>286</v>
      </c>
      <c r="JF55" s="114" t="str">
        <f t="shared" ref="JF55:JO64" si="69">"--"</f>
        <v>--</v>
      </c>
      <c r="JG55" s="114" t="str">
        <f t="shared" si="69"/>
        <v>--</v>
      </c>
      <c r="JH55" s="114" t="str">
        <f t="shared" si="69"/>
        <v>--</v>
      </c>
      <c r="JI55" s="114" t="str">
        <f t="shared" si="69"/>
        <v>--</v>
      </c>
      <c r="JJ55" s="114" t="str">
        <f t="shared" si="69"/>
        <v>--</v>
      </c>
      <c r="JK55" s="114" t="str">
        <f t="shared" si="69"/>
        <v>--</v>
      </c>
      <c r="JL55" s="114" t="str">
        <f t="shared" si="69"/>
        <v>--</v>
      </c>
      <c r="JM55" s="114" t="str">
        <f t="shared" si="69"/>
        <v>--</v>
      </c>
      <c r="JN55" s="114" t="str">
        <f t="shared" si="69"/>
        <v>--</v>
      </c>
      <c r="JO55" s="114" t="str">
        <f t="shared" si="69"/>
        <v>--</v>
      </c>
      <c r="JP55" s="114" t="str">
        <f t="shared" ref="JP55:JY64" si="70">"--"</f>
        <v>--</v>
      </c>
      <c r="JQ55" s="114" t="str">
        <f t="shared" si="70"/>
        <v>--</v>
      </c>
      <c r="JR55" s="114" t="str">
        <f t="shared" si="70"/>
        <v>--</v>
      </c>
      <c r="JS55" s="114" t="str">
        <f t="shared" si="70"/>
        <v>--</v>
      </c>
      <c r="JT55" s="114" t="str">
        <f t="shared" si="70"/>
        <v>--</v>
      </c>
      <c r="JU55" s="114" t="str">
        <f t="shared" si="70"/>
        <v>--</v>
      </c>
      <c r="JV55" s="114" t="str">
        <f t="shared" si="70"/>
        <v>--</v>
      </c>
      <c r="JW55" s="114" t="str">
        <f t="shared" si="70"/>
        <v>--</v>
      </c>
      <c r="JX55" s="114" t="str">
        <f t="shared" si="70"/>
        <v>--</v>
      </c>
      <c r="JY55" s="114" t="str">
        <f t="shared" si="70"/>
        <v>--</v>
      </c>
      <c r="JZ55" s="114" t="str">
        <f t="shared" ref="JZ55:KI64" si="71">"--"</f>
        <v>--</v>
      </c>
      <c r="KA55" s="114" t="str">
        <f t="shared" si="71"/>
        <v>--</v>
      </c>
      <c r="KB55" s="114" t="str">
        <f t="shared" si="71"/>
        <v>--</v>
      </c>
      <c r="KC55" s="114" t="str">
        <f t="shared" si="71"/>
        <v>--</v>
      </c>
      <c r="KD55" s="114" t="str">
        <f t="shared" si="71"/>
        <v>--</v>
      </c>
      <c r="KE55" s="114" t="str">
        <f t="shared" si="71"/>
        <v>--</v>
      </c>
      <c r="KF55" s="114" t="str">
        <f t="shared" si="71"/>
        <v>--</v>
      </c>
      <c r="KG55" s="114" t="str">
        <f t="shared" si="71"/>
        <v>--</v>
      </c>
      <c r="KH55" s="114" t="str">
        <f t="shared" si="71"/>
        <v>--</v>
      </c>
      <c r="KI55" s="114" t="str">
        <f t="shared" si="71"/>
        <v>--</v>
      </c>
      <c r="KJ55" s="114" t="str">
        <f t="shared" ref="KJ55:KO64" si="72">"--"</f>
        <v>--</v>
      </c>
      <c r="KK55" s="114" t="str">
        <f t="shared" si="72"/>
        <v>--</v>
      </c>
      <c r="KL55" s="114" t="str">
        <f t="shared" si="72"/>
        <v>--</v>
      </c>
      <c r="KM55" s="114" t="str">
        <f t="shared" si="72"/>
        <v>--</v>
      </c>
      <c r="KN55" s="114" t="str">
        <f t="shared" si="72"/>
        <v>--</v>
      </c>
      <c r="KO55" s="114" t="str">
        <f t="shared" si="72"/>
        <v>--</v>
      </c>
      <c r="KP55" s="150" t="s">
        <v>1616</v>
      </c>
      <c r="KQ55" s="150" t="s">
        <v>1616</v>
      </c>
      <c r="KR55" s="150" t="s">
        <v>1616</v>
      </c>
      <c r="KS55" s="150" t="s">
        <v>1615</v>
      </c>
      <c r="KT55" s="150" t="s">
        <v>1615</v>
      </c>
      <c r="KU55" s="114" t="str">
        <f t="shared" si="66"/>
        <v>--</v>
      </c>
      <c r="KV55" s="114" t="str">
        <f t="shared" si="66"/>
        <v>--</v>
      </c>
      <c r="KW55" s="114" t="str">
        <f t="shared" si="66"/>
        <v>--</v>
      </c>
      <c r="KX55" s="114" t="str">
        <f t="shared" si="66"/>
        <v>--</v>
      </c>
      <c r="KY55" s="114" t="str">
        <f t="shared" si="66"/>
        <v>--</v>
      </c>
      <c r="KZ55" s="114" t="str">
        <f t="shared" ref="KZ55:LD64" si="73">"--"</f>
        <v>--</v>
      </c>
      <c r="LA55" s="114" t="str">
        <f t="shared" si="73"/>
        <v>--</v>
      </c>
      <c r="LB55" s="114" t="str">
        <f t="shared" si="73"/>
        <v>--</v>
      </c>
      <c r="LC55" s="114" t="str">
        <f t="shared" si="73"/>
        <v>--</v>
      </c>
      <c r="LD55" s="114" t="str">
        <f t="shared" si="73"/>
        <v>--</v>
      </c>
      <c r="LE55" s="219">
        <v>87.5</v>
      </c>
      <c r="LF55" s="219">
        <v>94.285714285714306</v>
      </c>
      <c r="LG55" s="219">
        <v>80.597014925373202</v>
      </c>
      <c r="LH55" s="219">
        <v>89.041095890411</v>
      </c>
      <c r="LI55" s="219">
        <v>88.607594936708907</v>
      </c>
      <c r="LJ55" s="219">
        <v>89.3333333333333</v>
      </c>
      <c r="LK55" s="219">
        <v>83.3333333333333</v>
      </c>
      <c r="LL55" s="219">
        <v>78.571428571428598</v>
      </c>
      <c r="LM55" s="219">
        <v>71.641791044776099</v>
      </c>
      <c r="LN55" s="219">
        <v>73.972602739726</v>
      </c>
      <c r="LO55" s="219">
        <v>73.417721518987307</v>
      </c>
      <c r="LP55" s="219">
        <v>86.6666666666666</v>
      </c>
      <c r="LQ55" s="219">
        <v>78.873239436619798</v>
      </c>
      <c r="LR55" s="219">
        <v>72.857142857142804</v>
      </c>
      <c r="LS55" s="219">
        <v>68.656716417910403</v>
      </c>
      <c r="LT55" s="219">
        <v>76.712328767123296</v>
      </c>
      <c r="LU55" s="219">
        <v>75.949367088607602</v>
      </c>
      <c r="LV55" s="219">
        <v>69.3333333333333</v>
      </c>
      <c r="LW55" s="219">
        <v>54.9295774647887</v>
      </c>
      <c r="LX55" s="219">
        <v>45.714285714285701</v>
      </c>
      <c r="LY55" s="219">
        <v>35.820895522388099</v>
      </c>
      <c r="LZ55" s="219">
        <v>41.095890410958901</v>
      </c>
      <c r="MA55" s="219">
        <v>36.708860759493703</v>
      </c>
      <c r="MB55" s="219">
        <v>52</v>
      </c>
      <c r="MC55" s="219">
        <v>94.366197183098606</v>
      </c>
      <c r="MD55" s="219">
        <v>92.857142857142904</v>
      </c>
      <c r="ME55" s="219">
        <v>91.044776119402997</v>
      </c>
      <c r="MF55" s="219">
        <v>79.452054794520507</v>
      </c>
      <c r="MG55" s="219">
        <v>83.544303797468402</v>
      </c>
      <c r="MH55" s="219">
        <v>92</v>
      </c>
      <c r="MI55" s="219">
        <v>87.323943661971896</v>
      </c>
      <c r="MJ55" s="219">
        <v>80</v>
      </c>
      <c r="MK55" s="219">
        <v>73.134328358208904</v>
      </c>
      <c r="ML55" s="219">
        <v>78.082191780821901</v>
      </c>
      <c r="MM55" s="219">
        <v>73.417721518987307</v>
      </c>
      <c r="MN55" s="219">
        <v>78.6666666666667</v>
      </c>
      <c r="MO55" s="128" t="str">
        <f t="shared" si="49"/>
        <v>--</v>
      </c>
      <c r="MP55" s="219">
        <v>17.1428571428571</v>
      </c>
      <c r="MQ55" s="219">
        <v>53.731343283582099</v>
      </c>
      <c r="MR55" s="128" t="str">
        <f t="shared" si="50"/>
        <v>--</v>
      </c>
      <c r="MS55" s="219">
        <v>11.3924050632911</v>
      </c>
      <c r="MT55" s="219">
        <v>28.3783783783784</v>
      </c>
      <c r="MU55" s="128" t="str">
        <f t="shared" si="51"/>
        <v>--</v>
      </c>
      <c r="MV55" s="219">
        <v>54.545454545454596</v>
      </c>
      <c r="MW55" s="219">
        <v>63.8888888888889</v>
      </c>
      <c r="MX55" s="128" t="str">
        <f t="shared" si="52"/>
        <v>--</v>
      </c>
      <c r="MY55" s="219">
        <v>55.5555555555556</v>
      </c>
      <c r="MZ55" s="219">
        <v>61.904761904761898</v>
      </c>
      <c r="NA55" s="128" t="str">
        <f t="shared" si="53"/>
        <v>--</v>
      </c>
      <c r="NB55" s="219">
        <v>63.636363636363598</v>
      </c>
      <c r="NC55" s="219">
        <v>69.4444444444445</v>
      </c>
      <c r="ND55" s="128" t="str">
        <f t="shared" si="54"/>
        <v>--</v>
      </c>
      <c r="NE55" s="219">
        <v>55.5555555555556</v>
      </c>
      <c r="NF55" s="219">
        <v>71.428571428571402</v>
      </c>
      <c r="NG55" s="128" t="str">
        <f t="shared" si="55"/>
        <v>--</v>
      </c>
      <c r="NH55" s="219">
        <v>81.818181818181799</v>
      </c>
      <c r="NI55" s="219">
        <v>58.3333333333333</v>
      </c>
      <c r="NJ55" s="128" t="str">
        <f t="shared" si="56"/>
        <v>--</v>
      </c>
      <c r="NK55" s="219">
        <v>88.8888888888889</v>
      </c>
      <c r="NL55" s="219">
        <v>52.380952380952401</v>
      </c>
      <c r="NM55" s="220">
        <v>90.163934426229503</v>
      </c>
      <c r="NN55" s="220">
        <v>92.753623188405797</v>
      </c>
      <c r="NO55" s="220">
        <v>73.770491803278702</v>
      </c>
      <c r="NP55" s="220">
        <v>88.235294117647001</v>
      </c>
      <c r="NQ55" s="220">
        <v>66.6666666666667</v>
      </c>
      <c r="NR55" s="220">
        <v>82.608695652173907</v>
      </c>
      <c r="NS55" s="220">
        <v>65</v>
      </c>
      <c r="NT55" s="220">
        <v>75.362318840579704</v>
      </c>
      <c r="NU55" s="220">
        <v>81.967213114754102</v>
      </c>
      <c r="NV55" s="220">
        <v>89.705882352941202</v>
      </c>
      <c r="NW55" s="220">
        <v>80.327868852459105</v>
      </c>
      <c r="NX55" s="220">
        <v>82.608695652173907</v>
      </c>
      <c r="NY55" s="128" t="str">
        <f t="shared" ref="NY55:OG64" si="74">"--"</f>
        <v>--</v>
      </c>
      <c r="NZ55" s="128" t="str">
        <f t="shared" si="74"/>
        <v>--</v>
      </c>
      <c r="OA55" s="128" t="str">
        <f t="shared" si="74"/>
        <v>--</v>
      </c>
      <c r="OB55" s="128" t="str">
        <f t="shared" si="74"/>
        <v>--</v>
      </c>
      <c r="OC55" s="128" t="str">
        <f t="shared" si="74"/>
        <v>--</v>
      </c>
      <c r="OD55" s="128" t="str">
        <f t="shared" si="74"/>
        <v>--</v>
      </c>
      <c r="OE55" s="128" t="str">
        <f t="shared" si="74"/>
        <v>--</v>
      </c>
      <c r="OF55" s="128" t="str">
        <f t="shared" si="74"/>
        <v>--</v>
      </c>
      <c r="OG55" s="222">
        <v>59.322033898305101</v>
      </c>
      <c r="OH55" s="222">
        <v>52.112676056338003</v>
      </c>
      <c r="OI55" s="222">
        <v>40.579710144927503</v>
      </c>
      <c r="OJ55" s="222">
        <v>34.328358208955201</v>
      </c>
      <c r="OK55" s="222">
        <v>62.686567164179102</v>
      </c>
      <c r="OL55" s="222">
        <v>47.945205479452099</v>
      </c>
      <c r="OM55" s="222">
        <v>38.461538461538503</v>
      </c>
      <c r="ON55" s="222">
        <v>50.6666666666667</v>
      </c>
      <c r="OO55" s="114" t="s">
        <v>1616</v>
      </c>
      <c r="OP55" s="114" t="s">
        <v>1616</v>
      </c>
      <c r="OQ55" s="300">
        <v>68.852459016393453</v>
      </c>
      <c r="OR55" s="300">
        <v>49.29577464788732</v>
      </c>
      <c r="OS55" s="300">
        <v>51.428571428571438</v>
      </c>
      <c r="OT55" s="300">
        <v>40.298507462686572</v>
      </c>
      <c r="OU55" s="300">
        <v>71.428571428571402</v>
      </c>
      <c r="OV55" s="300">
        <v>60.273972602739732</v>
      </c>
      <c r="OW55" s="300">
        <v>50.632911392405056</v>
      </c>
      <c r="OX55" s="300">
        <v>53.333333333333329</v>
      </c>
      <c r="OZ55" s="380">
        <v>88.405797101449267</v>
      </c>
      <c r="PA55" s="381">
        <v>83.098591549295762</v>
      </c>
      <c r="PB55" s="381">
        <v>67.164179104477611</v>
      </c>
      <c r="PC55" s="381">
        <v>84.848484848484873</v>
      </c>
      <c r="PD55" s="380">
        <v>69.565217391304373</v>
      </c>
      <c r="PE55" s="381">
        <v>55.714285714285701</v>
      </c>
      <c r="PF55" s="381">
        <v>46.268656716417908</v>
      </c>
      <c r="PG55" s="381">
        <v>56.060606060606062</v>
      </c>
      <c r="PH55" s="380">
        <v>55.882352941176485</v>
      </c>
      <c r="PI55" s="381">
        <v>54.92957746478875</v>
      </c>
      <c r="PJ55" s="381">
        <v>42.424242424242422</v>
      </c>
      <c r="PK55" s="381">
        <v>43.939393939393938</v>
      </c>
      <c r="PL55" s="380">
        <v>86.567164179104509</v>
      </c>
      <c r="PM55" s="381">
        <v>81.690140845070374</v>
      </c>
      <c r="PN55" s="381">
        <v>88.059701492537329</v>
      </c>
      <c r="PO55" s="381">
        <v>84.84848484848483</v>
      </c>
      <c r="PP55" s="380">
        <v>88.405797101449267</v>
      </c>
      <c r="PQ55" s="381">
        <v>71.830985915492974</v>
      </c>
      <c r="PR55" s="381">
        <v>80.597014925373145</v>
      </c>
      <c r="PS55" s="381">
        <v>75.757575757575779</v>
      </c>
      <c r="PT55" s="378" t="str">
        <f t="shared" si="67"/>
        <v>--</v>
      </c>
      <c r="PU55" s="378" t="str">
        <f t="shared" si="67"/>
        <v>--</v>
      </c>
      <c r="PV55" s="381">
        <v>12.121212121212121</v>
      </c>
      <c r="PW55" s="381">
        <v>25.757575757575758</v>
      </c>
      <c r="PX55" s="378" t="str">
        <f t="shared" si="15"/>
        <v>--</v>
      </c>
      <c r="PY55" s="378" t="str">
        <f t="shared" si="15"/>
        <v>--</v>
      </c>
      <c r="PZ55" s="381">
        <v>37.5</v>
      </c>
      <c r="QA55" s="381">
        <v>58.82352941176471</v>
      </c>
      <c r="QB55" s="378" t="str">
        <f t="shared" si="16"/>
        <v>--</v>
      </c>
      <c r="QC55" s="378" t="str">
        <f t="shared" si="16"/>
        <v>--</v>
      </c>
      <c r="QD55" s="381">
        <v>62.5</v>
      </c>
      <c r="QE55" s="381">
        <v>70.588235294117652</v>
      </c>
      <c r="QF55" s="378" t="str">
        <f t="shared" si="68"/>
        <v>--</v>
      </c>
      <c r="QG55" s="378" t="str">
        <f t="shared" si="68"/>
        <v>--</v>
      </c>
      <c r="QH55" s="381">
        <v>62.499999999999986</v>
      </c>
      <c r="QI55" s="381">
        <v>64.705882352941174</v>
      </c>
      <c r="QJ55" s="368" t="s">
        <v>1616</v>
      </c>
    </row>
    <row r="56" spans="1:452" ht="21" customHeight="1" x14ac:dyDescent="0.25">
      <c r="A56" s="114">
        <v>52</v>
      </c>
      <c r="B56" s="93" t="s">
        <v>52</v>
      </c>
      <c r="C56" s="126">
        <v>53.672316384180789</v>
      </c>
      <c r="D56" s="126">
        <v>39.285714285714285</v>
      </c>
      <c r="E56" s="126">
        <v>39.583333333333329</v>
      </c>
      <c r="F56" s="126">
        <v>52.27272727272728</v>
      </c>
      <c r="G56" s="126">
        <v>47.651006711409408</v>
      </c>
      <c r="H56" s="126">
        <v>53.599999999999994</v>
      </c>
      <c r="I56" s="126">
        <v>56.164383561643824</v>
      </c>
      <c r="J56" s="126">
        <v>53.333333333333343</v>
      </c>
      <c r="K56" s="126">
        <v>53.043478260869577</v>
      </c>
      <c r="L56" s="126">
        <v>64.473684210526358</v>
      </c>
      <c r="M56" s="128">
        <v>48.70129870129869</v>
      </c>
      <c r="N56" s="128">
        <v>66.355140186915932</v>
      </c>
      <c r="O56" s="128">
        <v>73.684210526315795</v>
      </c>
      <c r="P56" s="128">
        <v>66.6666666666667</v>
      </c>
      <c r="Q56" s="128">
        <v>69.600000000000023</v>
      </c>
      <c r="R56" s="128">
        <v>90.80459770114939</v>
      </c>
      <c r="S56" s="128">
        <v>84.507042253521163</v>
      </c>
      <c r="T56" s="128">
        <v>81.632653061224502</v>
      </c>
      <c r="U56" s="128">
        <v>85.384615384615387</v>
      </c>
      <c r="V56" s="128">
        <v>77.922077922077932</v>
      </c>
      <c r="W56" s="128">
        <v>83.999999999999972</v>
      </c>
      <c r="X56" s="128">
        <v>85.517241379310363</v>
      </c>
      <c r="Y56" s="128">
        <v>83.125</v>
      </c>
      <c r="Z56" s="128">
        <v>82.644628099173531</v>
      </c>
      <c r="AA56" s="128">
        <v>84.415584415584433</v>
      </c>
      <c r="AB56" s="132">
        <v>78.70967741935479</v>
      </c>
      <c r="AC56" s="132">
        <v>85.000000000000014</v>
      </c>
      <c r="AD56" s="132">
        <v>88.235294117647044</v>
      </c>
      <c r="AE56" s="132">
        <v>89.285714285714292</v>
      </c>
      <c r="AF56" s="128">
        <v>79.365079365079396</v>
      </c>
      <c r="AG56" s="126">
        <v>67.052023121387336</v>
      </c>
      <c r="AH56" s="126">
        <v>66.19718309859158</v>
      </c>
      <c r="AI56" s="133">
        <v>68.027210884353721</v>
      </c>
      <c r="AJ56" s="133">
        <v>65.909090909090921</v>
      </c>
      <c r="AK56" s="128">
        <v>61.038961038961034</v>
      </c>
      <c r="AL56" s="128">
        <v>63.779527559055111</v>
      </c>
      <c r="AM56" s="128">
        <v>68.531468531468548</v>
      </c>
      <c r="AN56" s="128">
        <v>67.682926829268297</v>
      </c>
      <c r="AO56" s="128">
        <v>68.032786885245883</v>
      </c>
      <c r="AP56" s="128">
        <v>70.588235294117638</v>
      </c>
      <c r="AQ56" s="128">
        <v>60.897435897435891</v>
      </c>
      <c r="AR56" s="128">
        <v>69.672131147540966</v>
      </c>
      <c r="AS56" s="128">
        <v>61.111111111111107</v>
      </c>
      <c r="AT56" s="128">
        <v>72.535211267605675</v>
      </c>
      <c r="AU56" s="128">
        <v>70.866141732283509</v>
      </c>
      <c r="AV56" s="128">
        <v>8.5227272727272787</v>
      </c>
      <c r="AW56" s="128">
        <v>18.18181818181818</v>
      </c>
      <c r="AX56" s="132">
        <v>19.178082191780828</v>
      </c>
      <c r="AY56" s="132">
        <v>16.15384615384615</v>
      </c>
      <c r="AZ56" s="132">
        <v>14.000000000000007</v>
      </c>
      <c r="BA56" s="132">
        <v>16.666666666666664</v>
      </c>
      <c r="BB56" s="128">
        <v>14.685314685314683</v>
      </c>
      <c r="BC56" s="132">
        <v>16.981132075471692</v>
      </c>
      <c r="BD56" s="132">
        <v>14.655172413793109</v>
      </c>
      <c r="BE56" s="132">
        <v>14.09395973154362</v>
      </c>
      <c r="BF56" s="132">
        <v>15.032679738562102</v>
      </c>
      <c r="BG56" s="128">
        <v>12.844036697247713</v>
      </c>
      <c r="BH56" s="121">
        <v>10.526315789473685</v>
      </c>
      <c r="BI56" s="121">
        <v>11.267605633802814</v>
      </c>
      <c r="BJ56" s="121">
        <v>16.800000000000011</v>
      </c>
      <c r="BK56" s="121">
        <v>3.9772727272727271</v>
      </c>
      <c r="BL56" s="128">
        <v>13.986013986013994</v>
      </c>
      <c r="BM56" s="121">
        <v>6.1643835616438345</v>
      </c>
      <c r="BN56" s="114">
        <v>10.769230769230772</v>
      </c>
      <c r="BO56" s="114">
        <v>9.3333333333333375</v>
      </c>
      <c r="BP56" s="114">
        <v>7.5000000000000018</v>
      </c>
      <c r="BQ56" s="128">
        <v>11.34751773049646</v>
      </c>
      <c r="BR56" s="121">
        <v>14.74358974358975</v>
      </c>
      <c r="BS56" s="121">
        <v>8.695652173913043</v>
      </c>
      <c r="BT56" s="121">
        <v>16.107382550335579</v>
      </c>
      <c r="BU56" s="128">
        <v>11.920529801324509</v>
      </c>
      <c r="BV56" s="121">
        <v>6.5420560747663572</v>
      </c>
      <c r="BW56" s="121">
        <v>5.2631578947368425</v>
      </c>
      <c r="BX56" s="121">
        <v>7.0422535211267645</v>
      </c>
      <c r="BY56" s="128">
        <v>8.661417322834648</v>
      </c>
      <c r="BZ56" s="121">
        <v>79.310344827586206</v>
      </c>
      <c r="CA56" s="121">
        <v>73.426573426573469</v>
      </c>
      <c r="CB56" s="121">
        <v>70.547945205479493</v>
      </c>
      <c r="CC56" s="128">
        <v>65.384615384615401</v>
      </c>
      <c r="CD56" s="121">
        <v>69.333333333333314</v>
      </c>
      <c r="CE56" s="121">
        <v>71.653543307086608</v>
      </c>
      <c r="CF56" s="121">
        <v>66.206896551724128</v>
      </c>
      <c r="CG56" s="128">
        <v>66.257668711656422</v>
      </c>
      <c r="CH56" s="121">
        <v>66.949152542372872</v>
      </c>
      <c r="CI56" s="121">
        <v>68.421052631578974</v>
      </c>
      <c r="CJ56" s="121">
        <v>66.013071895424858</v>
      </c>
      <c r="CK56" s="121">
        <v>70.642201834862433</v>
      </c>
      <c r="CL56" s="121">
        <v>78.947368421052644</v>
      </c>
      <c r="CM56" s="121">
        <v>76.428571428571459</v>
      </c>
      <c r="CN56" s="121">
        <v>75.000000000000014</v>
      </c>
      <c r="CO56" s="121" t="s">
        <v>286</v>
      </c>
      <c r="CP56" s="128" t="s">
        <v>286</v>
      </c>
      <c r="CQ56" s="121" t="s">
        <v>286</v>
      </c>
      <c r="CR56" s="121">
        <v>63.281250000000043</v>
      </c>
      <c r="CS56" s="114">
        <v>36.241610738255034</v>
      </c>
      <c r="CT56" s="114">
        <v>39.370078740157489</v>
      </c>
      <c r="CU56" s="128">
        <v>60.416666666666636</v>
      </c>
      <c r="CV56" s="121">
        <v>33.742331288343543</v>
      </c>
      <c r="CW56" s="121">
        <v>42.241379310344847</v>
      </c>
      <c r="CX56" s="114">
        <v>66.666666666666728</v>
      </c>
      <c r="CY56" s="114">
        <v>34.210526315789465</v>
      </c>
      <c r="CZ56" s="128">
        <v>58.715596330275233</v>
      </c>
      <c r="DA56" s="121">
        <v>68.421052631578931</v>
      </c>
      <c r="DB56" s="121">
        <v>46.376811594202898</v>
      </c>
      <c r="DC56" s="114">
        <v>43.749999999999986</v>
      </c>
      <c r="DD56" s="114">
        <v>61.046511627906973</v>
      </c>
      <c r="DE56" s="128">
        <v>44.604316546762597</v>
      </c>
      <c r="DF56" s="121">
        <v>32.6388888888889</v>
      </c>
      <c r="DG56" s="121">
        <v>52.459016393442624</v>
      </c>
      <c r="DH56" s="114">
        <v>48.648648648648631</v>
      </c>
      <c r="DI56" s="114">
        <v>40.983606557377044</v>
      </c>
      <c r="DJ56" s="128">
        <v>53.623188405797102</v>
      </c>
      <c r="DK56" s="121">
        <v>39.506172839506199</v>
      </c>
      <c r="DL56" s="121">
        <v>37.837837837837853</v>
      </c>
      <c r="DM56" s="121">
        <v>54.744525547445235</v>
      </c>
      <c r="DN56" s="121">
        <v>42.567567567567558</v>
      </c>
      <c r="DO56" s="128">
        <v>47.2222222222222</v>
      </c>
      <c r="DP56" s="121">
        <v>64.705882352941174</v>
      </c>
      <c r="DQ56" s="121">
        <v>57.462686567164162</v>
      </c>
      <c r="DR56" s="121">
        <v>30.894308943089431</v>
      </c>
      <c r="DS56" s="121" t="s">
        <v>286</v>
      </c>
      <c r="DT56" s="128" t="s">
        <v>286</v>
      </c>
      <c r="DU56" s="131" t="s">
        <v>286</v>
      </c>
      <c r="DV56" s="131">
        <v>54.838709677419352</v>
      </c>
      <c r="DW56" s="114">
        <v>32.653061224489797</v>
      </c>
      <c r="DX56" s="131">
        <v>14.173228346456693</v>
      </c>
      <c r="DY56" s="128">
        <v>47.517730496453893</v>
      </c>
      <c r="DZ56" s="128">
        <v>27.329192546583851</v>
      </c>
      <c r="EA56" s="128">
        <v>31.896551724137936</v>
      </c>
      <c r="EB56" s="128">
        <v>52.702702702702702</v>
      </c>
      <c r="EC56" s="128">
        <v>30.000000000000004</v>
      </c>
      <c r="ED56" s="128">
        <v>42.990654205607477</v>
      </c>
      <c r="EE56" s="128">
        <v>42.10526315789474</v>
      </c>
      <c r="EF56" s="128">
        <v>44.444444444444443</v>
      </c>
      <c r="EG56" s="128">
        <v>37.007874015748037</v>
      </c>
      <c r="EH56" s="128" t="s">
        <v>286</v>
      </c>
      <c r="EI56" s="128" t="s">
        <v>286</v>
      </c>
      <c r="EJ56" s="128" t="s">
        <v>286</v>
      </c>
      <c r="EK56" s="128">
        <v>92.187499999999972</v>
      </c>
      <c r="EL56" s="121">
        <v>84.000000000000014</v>
      </c>
      <c r="EM56" s="121">
        <v>75.396825396825392</v>
      </c>
      <c r="EN56" s="121">
        <v>93.006993006993014</v>
      </c>
      <c r="EO56" s="121">
        <v>72.5</v>
      </c>
      <c r="EP56" s="128">
        <v>79.130434782608688</v>
      </c>
      <c r="EQ56" s="121">
        <v>90.849673202614369</v>
      </c>
      <c r="ER56" s="121">
        <v>76.158940397351003</v>
      </c>
      <c r="ES56" s="121">
        <v>75.22935779816514</v>
      </c>
      <c r="ET56" s="121">
        <v>94.736842105263165</v>
      </c>
      <c r="EU56" s="128">
        <v>90.57971014492756</v>
      </c>
      <c r="EV56" s="121">
        <v>76.190476190476176</v>
      </c>
      <c r="EW56" s="121">
        <v>92.045454545454589</v>
      </c>
      <c r="EX56" s="121">
        <v>71.631205673758885</v>
      </c>
      <c r="EY56" s="121">
        <v>78.767123287671225</v>
      </c>
      <c r="EZ56" s="128">
        <v>90.551181102362207</v>
      </c>
      <c r="FA56" s="121">
        <v>74.172185430463557</v>
      </c>
      <c r="FB56" s="121">
        <v>73.015873015873026</v>
      </c>
      <c r="FC56" s="121">
        <v>86.896551724137936</v>
      </c>
      <c r="FD56" s="121">
        <v>70.807453416149059</v>
      </c>
      <c r="FE56" s="128">
        <v>64.655172413793139</v>
      </c>
      <c r="FF56" s="121">
        <v>93.377483443708613</v>
      </c>
      <c r="FG56" s="121">
        <v>72.185430463576168</v>
      </c>
      <c r="FH56" s="121">
        <v>75.925925925925938</v>
      </c>
      <c r="FI56" s="121">
        <v>88.888888888888872</v>
      </c>
      <c r="FJ56" s="128">
        <v>84.962406015037573</v>
      </c>
      <c r="FK56" s="121">
        <v>71.317829457364354</v>
      </c>
      <c r="FL56" s="121" t="s">
        <v>286</v>
      </c>
      <c r="FM56" s="121">
        <v>22.556390977443602</v>
      </c>
      <c r="FN56" s="121">
        <v>49.655172413793132</v>
      </c>
      <c r="FO56" s="128" t="s">
        <v>286</v>
      </c>
      <c r="FP56" s="121">
        <v>22.377622377622387</v>
      </c>
      <c r="FQ56" s="121">
        <v>45.535714285714285</v>
      </c>
      <c r="FR56" s="121" t="s">
        <v>286</v>
      </c>
      <c r="FS56" s="121">
        <v>13.333333333333339</v>
      </c>
      <c r="FT56" s="128">
        <v>33.333333333333329</v>
      </c>
      <c r="FU56" s="121" t="s">
        <v>286</v>
      </c>
      <c r="FV56" s="121">
        <v>23.622047244094489</v>
      </c>
      <c r="FW56" s="121">
        <v>45.192307692307672</v>
      </c>
      <c r="FX56" s="121" t="s">
        <v>286</v>
      </c>
      <c r="FY56" s="128">
        <v>15.789473684210529</v>
      </c>
      <c r="FZ56" s="121">
        <v>55.000000000000007</v>
      </c>
      <c r="GA56" s="121" t="s">
        <v>286</v>
      </c>
      <c r="GB56" s="121">
        <v>23.333333333333336</v>
      </c>
      <c r="GC56" s="121">
        <v>65.2777777777778</v>
      </c>
      <c r="GD56" s="128" t="s">
        <v>286</v>
      </c>
      <c r="GE56" s="121">
        <v>46.874999999999993</v>
      </c>
      <c r="GF56" s="121">
        <v>50.000000000000007</v>
      </c>
      <c r="GG56" s="121" t="s">
        <v>286</v>
      </c>
      <c r="GH56" s="121">
        <v>72.222222222222229</v>
      </c>
      <c r="GI56" s="128">
        <v>54.054054054054056</v>
      </c>
      <c r="GJ56" s="121" t="s">
        <v>286</v>
      </c>
      <c r="GK56" s="121">
        <v>36.666666666666664</v>
      </c>
      <c r="GL56" s="121">
        <v>48.936170212765973</v>
      </c>
      <c r="GM56" s="130" t="s">
        <v>286</v>
      </c>
      <c r="GN56" s="128">
        <v>38.095238095238095</v>
      </c>
      <c r="GO56" s="121">
        <v>45.454545454545453</v>
      </c>
      <c r="GP56" s="121" t="s">
        <v>286</v>
      </c>
      <c r="GQ56" s="121">
        <v>19.999999999999996</v>
      </c>
      <c r="GR56" s="121">
        <v>66.666666666666671</v>
      </c>
      <c r="GS56" s="128" t="s">
        <v>286</v>
      </c>
      <c r="GT56" s="121">
        <v>41.935483870967737</v>
      </c>
      <c r="GU56" s="121">
        <v>60.000000000000007</v>
      </c>
      <c r="GV56" s="121" t="s">
        <v>286</v>
      </c>
      <c r="GW56" s="121">
        <v>83.333333333333343</v>
      </c>
      <c r="GX56" s="128">
        <v>62.162162162162176</v>
      </c>
      <c r="GY56" s="128" t="s">
        <v>286</v>
      </c>
      <c r="GZ56" s="128">
        <v>29.999999999999996</v>
      </c>
      <c r="HA56" s="128">
        <v>57.446808510638284</v>
      </c>
      <c r="HB56" s="128" t="s">
        <v>286</v>
      </c>
      <c r="HC56" s="128">
        <v>42.857142857142854</v>
      </c>
      <c r="HD56" s="128">
        <v>53.125000000000014</v>
      </c>
      <c r="HE56" s="128" t="s">
        <v>286</v>
      </c>
      <c r="HF56" s="128">
        <v>10.714285714285712</v>
      </c>
      <c r="HG56" s="128">
        <v>67.605633802816925</v>
      </c>
      <c r="HH56" s="128" t="s">
        <v>286</v>
      </c>
      <c r="HI56" s="128">
        <v>58.064516129032263</v>
      </c>
      <c r="HJ56" s="128">
        <v>57.446808510638299</v>
      </c>
      <c r="HK56" s="128" t="s">
        <v>286</v>
      </c>
      <c r="HL56" s="121">
        <v>64.705882352941174</v>
      </c>
      <c r="HM56" s="121">
        <v>51.515151515151508</v>
      </c>
      <c r="HN56" s="121" t="s">
        <v>286</v>
      </c>
      <c r="HO56" s="121">
        <v>46.428571428571423</v>
      </c>
      <c r="HP56" s="128">
        <v>68.8888888888889</v>
      </c>
      <c r="HQ56" s="121" t="s">
        <v>286</v>
      </c>
      <c r="HR56" s="121">
        <v>55</v>
      </c>
      <c r="HS56" s="121">
        <v>64.062499999999986</v>
      </c>
      <c r="HT56" s="129" t="s">
        <v>286</v>
      </c>
      <c r="HU56" s="128">
        <v>35.714285714285715</v>
      </c>
      <c r="HV56" s="114">
        <v>51.388888888888886</v>
      </c>
      <c r="HW56" s="114" t="s">
        <v>286</v>
      </c>
      <c r="HX56" s="114">
        <v>54.838709677419359</v>
      </c>
      <c r="HY56" s="114">
        <v>52.083333333333336</v>
      </c>
      <c r="HZ56" s="114" t="s">
        <v>286</v>
      </c>
      <c r="IA56" s="114">
        <v>58.823529411764696</v>
      </c>
      <c r="IB56" s="114">
        <v>38.235294117647065</v>
      </c>
      <c r="IC56" s="114" t="s">
        <v>286</v>
      </c>
      <c r="ID56" s="114">
        <v>60.000000000000007</v>
      </c>
      <c r="IE56" s="114">
        <v>53.333333333333343</v>
      </c>
      <c r="IF56" s="114" t="s">
        <v>286</v>
      </c>
      <c r="IG56" s="114">
        <v>84.210526315789465</v>
      </c>
      <c r="IH56" s="114">
        <v>43.076923076923087</v>
      </c>
      <c r="II56" s="114" t="s">
        <v>286</v>
      </c>
      <c r="IJ56" s="114">
        <v>50.000000000000007</v>
      </c>
      <c r="IK56" s="114">
        <v>63.888888888888907</v>
      </c>
      <c r="IL56" s="114" t="s">
        <v>286</v>
      </c>
      <c r="IM56" s="114">
        <v>67.741935483870961</v>
      </c>
      <c r="IN56" s="114">
        <v>65.306122448979607</v>
      </c>
      <c r="IO56" s="114" t="s">
        <v>286</v>
      </c>
      <c r="IP56" s="114">
        <v>70.588235294117638</v>
      </c>
      <c r="IQ56" s="114">
        <v>54.05405405405407</v>
      </c>
      <c r="IR56" s="114" t="s">
        <v>286</v>
      </c>
      <c r="IS56" s="114">
        <v>68.965517241379288</v>
      </c>
      <c r="IT56" s="114">
        <v>69.565217391304358</v>
      </c>
      <c r="IU56" s="114" t="s">
        <v>286</v>
      </c>
      <c r="IV56" s="114">
        <v>89.473684210526329</v>
      </c>
      <c r="IW56" s="114">
        <v>55.384615384615373</v>
      </c>
      <c r="IX56" s="150" t="s">
        <v>1614</v>
      </c>
      <c r="IY56" s="150" t="s">
        <v>1613</v>
      </c>
      <c r="IZ56" s="150" t="s">
        <v>1613</v>
      </c>
      <c r="JA56" s="150" t="s">
        <v>1613</v>
      </c>
      <c r="JB56" s="150" t="s">
        <v>1612</v>
      </c>
      <c r="JC56" s="114" t="s">
        <v>286</v>
      </c>
      <c r="JD56" s="114" t="s">
        <v>286</v>
      </c>
      <c r="JE56" s="114" t="s">
        <v>286</v>
      </c>
      <c r="JF56" s="114" t="str">
        <f t="shared" si="69"/>
        <v>--</v>
      </c>
      <c r="JG56" s="114" t="str">
        <f t="shared" si="69"/>
        <v>--</v>
      </c>
      <c r="JH56" s="114" t="str">
        <f t="shared" si="69"/>
        <v>--</v>
      </c>
      <c r="JI56" s="114" t="str">
        <f t="shared" si="69"/>
        <v>--</v>
      </c>
      <c r="JJ56" s="114" t="str">
        <f t="shared" si="69"/>
        <v>--</v>
      </c>
      <c r="JK56" s="114" t="str">
        <f t="shared" si="69"/>
        <v>--</v>
      </c>
      <c r="JL56" s="114" t="str">
        <f t="shared" si="69"/>
        <v>--</v>
      </c>
      <c r="JM56" s="114" t="str">
        <f t="shared" si="69"/>
        <v>--</v>
      </c>
      <c r="JN56" s="114" t="str">
        <f t="shared" si="69"/>
        <v>--</v>
      </c>
      <c r="JO56" s="114" t="str">
        <f t="shared" si="69"/>
        <v>--</v>
      </c>
      <c r="JP56" s="114" t="str">
        <f t="shared" si="70"/>
        <v>--</v>
      </c>
      <c r="JQ56" s="114" t="str">
        <f t="shared" si="70"/>
        <v>--</v>
      </c>
      <c r="JR56" s="114" t="str">
        <f t="shared" si="70"/>
        <v>--</v>
      </c>
      <c r="JS56" s="114" t="str">
        <f t="shared" si="70"/>
        <v>--</v>
      </c>
      <c r="JT56" s="114" t="str">
        <f t="shared" si="70"/>
        <v>--</v>
      </c>
      <c r="JU56" s="114" t="str">
        <f t="shared" si="70"/>
        <v>--</v>
      </c>
      <c r="JV56" s="114" t="str">
        <f t="shared" si="70"/>
        <v>--</v>
      </c>
      <c r="JW56" s="114" t="str">
        <f t="shared" si="70"/>
        <v>--</v>
      </c>
      <c r="JX56" s="114" t="str">
        <f t="shared" si="70"/>
        <v>--</v>
      </c>
      <c r="JY56" s="114" t="str">
        <f t="shared" si="70"/>
        <v>--</v>
      </c>
      <c r="JZ56" s="114" t="str">
        <f t="shared" si="71"/>
        <v>--</v>
      </c>
      <c r="KA56" s="114" t="str">
        <f t="shared" si="71"/>
        <v>--</v>
      </c>
      <c r="KB56" s="114" t="str">
        <f t="shared" si="71"/>
        <v>--</v>
      </c>
      <c r="KC56" s="114" t="str">
        <f t="shared" si="71"/>
        <v>--</v>
      </c>
      <c r="KD56" s="114" t="str">
        <f t="shared" si="71"/>
        <v>--</v>
      </c>
      <c r="KE56" s="114" t="str">
        <f t="shared" si="71"/>
        <v>--</v>
      </c>
      <c r="KF56" s="114" t="str">
        <f t="shared" si="71"/>
        <v>--</v>
      </c>
      <c r="KG56" s="114" t="str">
        <f t="shared" si="71"/>
        <v>--</v>
      </c>
      <c r="KH56" s="114" t="str">
        <f t="shared" si="71"/>
        <v>--</v>
      </c>
      <c r="KI56" s="114" t="str">
        <f t="shared" si="71"/>
        <v>--</v>
      </c>
      <c r="KJ56" s="114" t="str">
        <f t="shared" si="72"/>
        <v>--</v>
      </c>
      <c r="KK56" s="114" t="str">
        <f t="shared" si="72"/>
        <v>--</v>
      </c>
      <c r="KL56" s="114" t="str">
        <f t="shared" si="72"/>
        <v>--</v>
      </c>
      <c r="KM56" s="114" t="str">
        <f t="shared" si="72"/>
        <v>--</v>
      </c>
      <c r="KN56" s="114" t="str">
        <f t="shared" si="72"/>
        <v>--</v>
      </c>
      <c r="KO56" s="114" t="str">
        <f t="shared" si="72"/>
        <v>--</v>
      </c>
      <c r="KP56" s="150" t="s">
        <v>1614</v>
      </c>
      <c r="KQ56" s="150" t="s">
        <v>1613</v>
      </c>
      <c r="KR56" s="150" t="s">
        <v>1613</v>
      </c>
      <c r="KS56" s="150" t="s">
        <v>1613</v>
      </c>
      <c r="KT56" s="150" t="s">
        <v>1612</v>
      </c>
      <c r="KU56" s="114" t="str">
        <f t="shared" si="66"/>
        <v>--</v>
      </c>
      <c r="KV56" s="114" t="str">
        <f t="shared" si="66"/>
        <v>--</v>
      </c>
      <c r="KW56" s="114" t="str">
        <f t="shared" si="66"/>
        <v>--</v>
      </c>
      <c r="KX56" s="114" t="str">
        <f t="shared" si="66"/>
        <v>--</v>
      </c>
      <c r="KY56" s="114" t="str">
        <f t="shared" si="66"/>
        <v>--</v>
      </c>
      <c r="KZ56" s="114" t="str">
        <f t="shared" si="73"/>
        <v>--</v>
      </c>
      <c r="LA56" s="114" t="str">
        <f t="shared" si="73"/>
        <v>--</v>
      </c>
      <c r="LB56" s="114" t="str">
        <f t="shared" si="73"/>
        <v>--</v>
      </c>
      <c r="LC56" s="114" t="str">
        <f t="shared" si="73"/>
        <v>--</v>
      </c>
      <c r="LD56" s="114" t="str">
        <f t="shared" si="73"/>
        <v>--</v>
      </c>
      <c r="LE56" s="219">
        <v>86.1111111111111</v>
      </c>
      <c r="LF56" s="219">
        <v>83.3333333333333</v>
      </c>
      <c r="LG56" s="219">
        <v>83.809523809523796</v>
      </c>
      <c r="LH56" s="219">
        <v>85.161290322580598</v>
      </c>
      <c r="LI56" s="219">
        <v>83.3333333333334</v>
      </c>
      <c r="LJ56" s="219">
        <v>83.1460674157303</v>
      </c>
      <c r="LK56" s="219">
        <v>75.925925925925895</v>
      </c>
      <c r="LL56" s="219">
        <v>70</v>
      </c>
      <c r="LM56" s="219">
        <v>72.380952380952394</v>
      </c>
      <c r="LN56" s="219">
        <v>75.483870967741893</v>
      </c>
      <c r="LO56" s="219">
        <v>70.078740157480297</v>
      </c>
      <c r="LP56" s="219">
        <v>67.4157303370786</v>
      </c>
      <c r="LQ56" s="219">
        <v>75.925925925925895</v>
      </c>
      <c r="LR56" s="219">
        <v>79.1666666666667</v>
      </c>
      <c r="LS56" s="219">
        <v>83.653846153846104</v>
      </c>
      <c r="LT56" s="219">
        <v>82.352941176470594</v>
      </c>
      <c r="LU56" s="219">
        <v>81.6666666666666</v>
      </c>
      <c r="LV56" s="219">
        <v>66.6666666666667</v>
      </c>
      <c r="LW56" s="219">
        <v>48.148148148148103</v>
      </c>
      <c r="LX56" s="219">
        <v>55.8333333333333</v>
      </c>
      <c r="LY56" s="219">
        <v>53.846153846153797</v>
      </c>
      <c r="LZ56" s="219">
        <v>55.5555555555556</v>
      </c>
      <c r="MA56" s="219">
        <v>46.6666666666666</v>
      </c>
      <c r="MB56" s="219">
        <v>30.952380952380999</v>
      </c>
      <c r="MC56" s="219">
        <v>81.481481481481396</v>
      </c>
      <c r="MD56" s="219">
        <v>83.3333333333333</v>
      </c>
      <c r="ME56" s="219">
        <v>88.461538461538495</v>
      </c>
      <c r="MF56" s="219">
        <v>87.581699346405301</v>
      </c>
      <c r="MG56" s="219">
        <v>85.000000000000099</v>
      </c>
      <c r="MH56" s="219">
        <v>80.952380952380906</v>
      </c>
      <c r="MI56" s="219">
        <v>73.148148148148096</v>
      </c>
      <c r="MJ56" s="219">
        <v>75.8333333333334</v>
      </c>
      <c r="MK56" s="219">
        <v>74.038461538461505</v>
      </c>
      <c r="ML56" s="219">
        <v>77.124183006535901</v>
      </c>
      <c r="MM56" s="219">
        <v>70.588235294117695</v>
      </c>
      <c r="MN56" s="219">
        <v>67.857142857142904</v>
      </c>
      <c r="MO56" s="128" t="str">
        <f t="shared" si="49"/>
        <v>--</v>
      </c>
      <c r="MP56" s="219">
        <v>6.83760683760684</v>
      </c>
      <c r="MQ56" s="219">
        <v>40.384615384615401</v>
      </c>
      <c r="MR56" s="128" t="str">
        <f t="shared" si="50"/>
        <v>--</v>
      </c>
      <c r="MS56" s="219">
        <v>10.2564102564103</v>
      </c>
      <c r="MT56" s="219">
        <v>34.939759036144601</v>
      </c>
      <c r="MU56" s="128" t="str">
        <f t="shared" si="51"/>
        <v>--</v>
      </c>
      <c r="MV56" s="219">
        <v>50</v>
      </c>
      <c r="MW56" s="219">
        <v>52.380952380952401</v>
      </c>
      <c r="MX56" s="128" t="str">
        <f t="shared" si="52"/>
        <v>--</v>
      </c>
      <c r="MY56" s="219">
        <v>58.3333333333333</v>
      </c>
      <c r="MZ56" s="219">
        <v>42.857142857142897</v>
      </c>
      <c r="NA56" s="128" t="str">
        <f t="shared" si="53"/>
        <v>--</v>
      </c>
      <c r="NB56" s="219">
        <v>62.5</v>
      </c>
      <c r="NC56" s="219">
        <v>69.047619047619094</v>
      </c>
      <c r="ND56" s="128" t="str">
        <f t="shared" si="54"/>
        <v>--</v>
      </c>
      <c r="NE56" s="219">
        <v>58.3333333333333</v>
      </c>
      <c r="NF56" s="219">
        <v>46.428571428571402</v>
      </c>
      <c r="NG56" s="128" t="str">
        <f t="shared" si="55"/>
        <v>--</v>
      </c>
      <c r="NH56" s="219">
        <v>62.5</v>
      </c>
      <c r="NI56" s="219">
        <v>52.380952380952401</v>
      </c>
      <c r="NJ56" s="128" t="str">
        <f t="shared" si="56"/>
        <v>--</v>
      </c>
      <c r="NK56" s="219">
        <v>54.545454545454497</v>
      </c>
      <c r="NL56" s="219">
        <v>48.275862068965502</v>
      </c>
      <c r="NM56" s="220">
        <v>86.330935251798607</v>
      </c>
      <c r="NN56" s="220">
        <v>91.603053435114504</v>
      </c>
      <c r="NO56" s="220">
        <v>74.285714285714306</v>
      </c>
      <c r="NP56" s="220">
        <v>73.846153846153797</v>
      </c>
      <c r="NQ56" s="220">
        <v>82.269503546099301</v>
      </c>
      <c r="NR56" s="220">
        <v>73.553719008264494</v>
      </c>
      <c r="NS56" s="220">
        <v>65.957446808510596</v>
      </c>
      <c r="NT56" s="220">
        <v>70.8333333333334</v>
      </c>
      <c r="NU56" s="220">
        <v>89.361702127659598</v>
      </c>
      <c r="NV56" s="220">
        <v>92.436974789915993</v>
      </c>
      <c r="NW56" s="220">
        <v>89.361702127659598</v>
      </c>
      <c r="NX56" s="220">
        <v>87.603305785123993</v>
      </c>
      <c r="NY56" s="128" t="str">
        <f t="shared" si="74"/>
        <v>--</v>
      </c>
      <c r="NZ56" s="128" t="str">
        <f t="shared" si="74"/>
        <v>--</v>
      </c>
      <c r="OA56" s="128" t="str">
        <f t="shared" si="74"/>
        <v>--</v>
      </c>
      <c r="OB56" s="128" t="str">
        <f t="shared" si="74"/>
        <v>--</v>
      </c>
      <c r="OC56" s="128" t="str">
        <f t="shared" si="74"/>
        <v>--</v>
      </c>
      <c r="OD56" s="128" t="str">
        <f t="shared" si="74"/>
        <v>--</v>
      </c>
      <c r="OE56" s="128" t="str">
        <f t="shared" si="74"/>
        <v>--</v>
      </c>
      <c r="OF56" s="128" t="str">
        <f t="shared" si="74"/>
        <v>--</v>
      </c>
      <c r="OG56" s="222">
        <v>49.645390070921998</v>
      </c>
      <c r="OH56" s="222">
        <v>39.814814814814802</v>
      </c>
      <c r="OI56" s="222">
        <v>47.5</v>
      </c>
      <c r="OJ56" s="222">
        <v>58.653846153846096</v>
      </c>
      <c r="OK56" s="222">
        <v>47.058823529411796</v>
      </c>
      <c r="OL56" s="222">
        <v>49.6732026143791</v>
      </c>
      <c r="OM56" s="222">
        <v>31.6666666666667</v>
      </c>
      <c r="ON56" s="222">
        <v>26.829268292682901</v>
      </c>
      <c r="OO56" s="114" t="s">
        <v>2489</v>
      </c>
      <c r="OP56" s="114" t="s">
        <v>2489</v>
      </c>
      <c r="OQ56" s="300">
        <v>78.014184397163078</v>
      </c>
      <c r="OR56" s="300">
        <v>65.740740740740719</v>
      </c>
      <c r="OS56" s="300">
        <v>72.5</v>
      </c>
      <c r="OT56" s="300">
        <v>70.192307692307693</v>
      </c>
      <c r="OU56" s="300">
        <v>89.430894308943095</v>
      </c>
      <c r="OV56" s="300">
        <v>81.168831168831204</v>
      </c>
      <c r="OW56" s="300">
        <v>77.5</v>
      </c>
      <c r="OX56" s="300">
        <v>74.117647058823508</v>
      </c>
      <c r="OZ56" s="380" t="str">
        <f>"--"</f>
        <v>--</v>
      </c>
      <c r="PA56" s="380" t="str">
        <f>"--"</f>
        <v>--</v>
      </c>
      <c r="PB56" s="381">
        <v>72.727272727272748</v>
      </c>
      <c r="PC56" s="381">
        <v>75.939849624060145</v>
      </c>
      <c r="PD56" s="380" t="str">
        <f t="shared" ref="PD56:PE56" si="75">"--"</f>
        <v>--</v>
      </c>
      <c r="PE56" s="380" t="str">
        <f t="shared" si="75"/>
        <v>--</v>
      </c>
      <c r="PF56" s="381">
        <v>38.636363636363633</v>
      </c>
      <c r="PG56" s="381">
        <v>44.029850746268679</v>
      </c>
      <c r="PH56" s="380" t="str">
        <f t="shared" ref="PH56:PI56" si="76">"--"</f>
        <v>--</v>
      </c>
      <c r="PI56" s="380" t="str">
        <f t="shared" si="76"/>
        <v>--</v>
      </c>
      <c r="PJ56" s="381">
        <v>31.538461538461544</v>
      </c>
      <c r="PK56" s="381">
        <v>43.28358208955224</v>
      </c>
      <c r="PL56" s="380" t="str">
        <f t="shared" ref="PL56:PM56" si="77">"--"</f>
        <v>--</v>
      </c>
      <c r="PM56" s="380" t="str">
        <f t="shared" si="77"/>
        <v>--</v>
      </c>
      <c r="PN56" s="381">
        <v>74.242424242424264</v>
      </c>
      <c r="PO56" s="381">
        <v>78.195488721804523</v>
      </c>
      <c r="PP56" s="380" t="str">
        <f t="shared" ref="PP56:PQ56" si="78">"--"</f>
        <v>--</v>
      </c>
      <c r="PQ56" s="380" t="str">
        <f t="shared" si="78"/>
        <v>--</v>
      </c>
      <c r="PR56" s="381">
        <v>54.545454545454547</v>
      </c>
      <c r="PS56" s="381">
        <v>72.388059701492566</v>
      </c>
      <c r="PT56" s="378" t="str">
        <f t="shared" si="67"/>
        <v>--</v>
      </c>
      <c r="PU56" s="378" t="str">
        <f t="shared" si="67"/>
        <v>--</v>
      </c>
      <c r="PV56" s="381">
        <v>9.4488188976377927</v>
      </c>
      <c r="PW56" s="381">
        <v>34.108527131782935</v>
      </c>
      <c r="PX56" s="378" t="str">
        <f t="shared" si="15"/>
        <v>--</v>
      </c>
      <c r="PY56" s="378" t="str">
        <f t="shared" si="15"/>
        <v>--</v>
      </c>
      <c r="PZ56" s="381">
        <v>50</v>
      </c>
      <c r="QA56" s="381">
        <v>67.441860465116292</v>
      </c>
      <c r="QB56" s="378" t="str">
        <f t="shared" si="16"/>
        <v>--</v>
      </c>
      <c r="QC56" s="378" t="str">
        <f t="shared" si="16"/>
        <v>--</v>
      </c>
      <c r="QD56" s="381">
        <v>66.666666666666671</v>
      </c>
      <c r="QE56" s="381">
        <v>76.744186046511615</v>
      </c>
      <c r="QF56" s="378" t="str">
        <f t="shared" si="68"/>
        <v>--</v>
      </c>
      <c r="QG56" s="378" t="str">
        <f t="shared" si="68"/>
        <v>--</v>
      </c>
      <c r="QH56" s="381">
        <v>83.333333333333329</v>
      </c>
      <c r="QI56" s="381">
        <v>69.047619047619065</v>
      </c>
      <c r="QJ56" s="161" t="s">
        <v>2640</v>
      </c>
    </row>
    <row r="57" spans="1:452" x14ac:dyDescent="0.25">
      <c r="A57" s="114">
        <v>53</v>
      </c>
      <c r="B57" s="93" t="s">
        <v>53</v>
      </c>
      <c r="C57" s="126">
        <v>28.292682926829272</v>
      </c>
      <c r="D57" s="126">
        <v>25.108225108225092</v>
      </c>
      <c r="E57" s="126">
        <v>13.725490196078427</v>
      </c>
      <c r="F57" s="126">
        <v>37.28070175438598</v>
      </c>
      <c r="G57" s="126">
        <v>22.510822510822504</v>
      </c>
      <c r="H57" s="126">
        <v>23.255813953488371</v>
      </c>
      <c r="I57" s="126">
        <v>35.294117647058826</v>
      </c>
      <c r="J57" s="126">
        <v>35.930735930735942</v>
      </c>
      <c r="K57" s="126">
        <v>37.055837563451739</v>
      </c>
      <c r="L57" s="126">
        <v>36.206896551724142</v>
      </c>
      <c r="M57" s="128">
        <v>37.991266375545848</v>
      </c>
      <c r="N57" s="128">
        <v>35.220125786163536</v>
      </c>
      <c r="O57" s="128">
        <v>52.910052910052919</v>
      </c>
      <c r="P57" s="128">
        <v>43.913043478260839</v>
      </c>
      <c r="Q57" s="128">
        <v>47.398843930635842</v>
      </c>
      <c r="R57" s="128">
        <v>88.834951456310677</v>
      </c>
      <c r="S57" s="128">
        <v>75.630252100840352</v>
      </c>
      <c r="T57" s="128">
        <v>83.980582524271881</v>
      </c>
      <c r="U57" s="128">
        <v>87.555555555555515</v>
      </c>
      <c r="V57" s="128">
        <v>77.327935222672068</v>
      </c>
      <c r="W57" s="128">
        <v>79.891304347826122</v>
      </c>
      <c r="X57" s="128">
        <v>85.294117647058854</v>
      </c>
      <c r="Y57" s="128">
        <v>79.487179487179503</v>
      </c>
      <c r="Z57" s="128">
        <v>83.09178743961354</v>
      </c>
      <c r="AA57" s="128">
        <v>84.415584415584448</v>
      </c>
      <c r="AB57" s="132">
        <v>80.081300813008056</v>
      </c>
      <c r="AC57" s="132">
        <v>78.915662650602357</v>
      </c>
      <c r="AD57" s="132">
        <v>84.042553191489418</v>
      </c>
      <c r="AE57" s="132">
        <v>78.111587982832617</v>
      </c>
      <c r="AF57" s="128">
        <v>85.142857142857167</v>
      </c>
      <c r="AG57" s="126">
        <v>71.568627450980401</v>
      </c>
      <c r="AH57" s="126">
        <v>61.666666666666664</v>
      </c>
      <c r="AI57" s="133">
        <v>70.531400966183554</v>
      </c>
      <c r="AJ57" s="133">
        <v>69.469026548672559</v>
      </c>
      <c r="AK57" s="128">
        <v>58.299595141700415</v>
      </c>
      <c r="AL57" s="128">
        <v>69.729729729729712</v>
      </c>
      <c r="AM57" s="128">
        <v>70.940170940170901</v>
      </c>
      <c r="AN57" s="128">
        <v>66.239316239316267</v>
      </c>
      <c r="AO57" s="128">
        <v>66.666666666666657</v>
      </c>
      <c r="AP57" s="128">
        <v>68.859649122807056</v>
      </c>
      <c r="AQ57" s="128">
        <v>62.857142857142868</v>
      </c>
      <c r="AR57" s="128">
        <v>66.060606060606034</v>
      </c>
      <c r="AS57" s="128">
        <v>66.666666666666657</v>
      </c>
      <c r="AT57" s="128">
        <v>68.965517241379303</v>
      </c>
      <c r="AU57" s="128">
        <v>69.540229885057443</v>
      </c>
      <c r="AV57" s="128">
        <v>13.402061855670109</v>
      </c>
      <c r="AW57" s="128">
        <v>12.121212121212119</v>
      </c>
      <c r="AX57" s="132">
        <v>12.682926829268292</v>
      </c>
      <c r="AY57" s="132">
        <v>12.272727272727279</v>
      </c>
      <c r="AZ57" s="132">
        <v>10.526315789473683</v>
      </c>
      <c r="BA57" s="132">
        <v>11.413043478260878</v>
      </c>
      <c r="BB57" s="128">
        <v>12.875536480686696</v>
      </c>
      <c r="BC57" s="132">
        <v>15.350877192982454</v>
      </c>
      <c r="BD57" s="132">
        <v>12.918660287081343</v>
      </c>
      <c r="BE57" s="132">
        <v>14.473684210526317</v>
      </c>
      <c r="BF57" s="132">
        <v>15.08620689655173</v>
      </c>
      <c r="BG57" s="128">
        <v>10.365853658536581</v>
      </c>
      <c r="BH57" s="121">
        <v>5.9459459459459509</v>
      </c>
      <c r="BI57" s="121">
        <v>12.334801762114539</v>
      </c>
      <c r="BJ57" s="121">
        <v>17.441860465116285</v>
      </c>
      <c r="BK57" s="121">
        <v>10.824742268041236</v>
      </c>
      <c r="BL57" s="128">
        <v>6.926406926406929</v>
      </c>
      <c r="BM57" s="121">
        <v>5.3658536585365857</v>
      </c>
      <c r="BN57" s="114">
        <v>8.636363636363642</v>
      </c>
      <c r="BO57" s="114">
        <v>8.9068825910931189</v>
      </c>
      <c r="BP57" s="114">
        <v>5.4347826086956523</v>
      </c>
      <c r="BQ57" s="128">
        <v>10.300429184549355</v>
      </c>
      <c r="BR57" s="121">
        <v>6.9868995633187794</v>
      </c>
      <c r="BS57" s="121">
        <v>8.1730769230769234</v>
      </c>
      <c r="BT57" s="121">
        <v>10.572687224669604</v>
      </c>
      <c r="BU57" s="128">
        <v>13.362068965517247</v>
      </c>
      <c r="BV57" s="121">
        <v>3.0487804878048781</v>
      </c>
      <c r="BW57" s="121">
        <v>3.2608695652173925</v>
      </c>
      <c r="BX57" s="121">
        <v>6.5789473684210522</v>
      </c>
      <c r="BY57" s="128">
        <v>12.138728323699418</v>
      </c>
      <c r="BZ57" s="121">
        <v>79.601990049751294</v>
      </c>
      <c r="CA57" s="121">
        <v>75.527426160337555</v>
      </c>
      <c r="CB57" s="121">
        <v>76.354679802955616</v>
      </c>
      <c r="CC57" s="128">
        <v>67.857142857142847</v>
      </c>
      <c r="CD57" s="121">
        <v>70.9677419354839</v>
      </c>
      <c r="CE57" s="121">
        <v>77.049180327868839</v>
      </c>
      <c r="CF57" s="121">
        <v>76.371308016877634</v>
      </c>
      <c r="CG57" s="128">
        <v>66.666666666666657</v>
      </c>
      <c r="CH57" s="121">
        <v>76.213592233009678</v>
      </c>
      <c r="CI57" s="121">
        <v>73.593073593073598</v>
      </c>
      <c r="CJ57" s="121">
        <v>71.428571428571487</v>
      </c>
      <c r="CK57" s="121">
        <v>63.19018404907974</v>
      </c>
      <c r="CL57" s="121">
        <v>74.074074074074119</v>
      </c>
      <c r="CM57" s="121">
        <v>75.10729613733902</v>
      </c>
      <c r="CN57" s="121">
        <v>68.390804597701205</v>
      </c>
      <c r="CO57" s="121" t="s">
        <v>286</v>
      </c>
      <c r="CP57" s="128" t="s">
        <v>286</v>
      </c>
      <c r="CQ57" s="121" t="s">
        <v>286</v>
      </c>
      <c r="CR57" s="121">
        <v>60.36036036036036</v>
      </c>
      <c r="CS57" s="114">
        <v>31.854838709677423</v>
      </c>
      <c r="CT57" s="114">
        <v>45.35519125683058</v>
      </c>
      <c r="CU57" s="128">
        <v>69.098712446351911</v>
      </c>
      <c r="CV57" s="121">
        <v>40.35087719298248</v>
      </c>
      <c r="CW57" s="121">
        <v>46.116504854368898</v>
      </c>
      <c r="CX57" s="114">
        <v>63.043478260869612</v>
      </c>
      <c r="CY57" s="114">
        <v>39.49579831932774</v>
      </c>
      <c r="CZ57" s="128">
        <v>35.18518518518519</v>
      </c>
      <c r="DA57" s="121">
        <v>67.021276595744666</v>
      </c>
      <c r="DB57" s="121">
        <v>43.776824034334759</v>
      </c>
      <c r="DC57" s="114">
        <v>46.285714285714292</v>
      </c>
      <c r="DD57" s="114">
        <v>70.707070707070727</v>
      </c>
      <c r="DE57" s="128">
        <v>59.227467811158782</v>
      </c>
      <c r="DF57" s="121">
        <v>52.736318407960198</v>
      </c>
      <c r="DG57" s="121">
        <v>63.181818181818208</v>
      </c>
      <c r="DH57" s="114">
        <v>59.51417004048583</v>
      </c>
      <c r="DI57" s="114">
        <v>57.692307692307708</v>
      </c>
      <c r="DJ57" s="128">
        <v>65.811965811965834</v>
      </c>
      <c r="DK57" s="121">
        <v>52.863436123348031</v>
      </c>
      <c r="DL57" s="121">
        <v>57.920792079207942</v>
      </c>
      <c r="DM57" s="121">
        <v>58.295964125560552</v>
      </c>
      <c r="DN57" s="121">
        <v>60.000000000000007</v>
      </c>
      <c r="DO57" s="128">
        <v>49.374999999999993</v>
      </c>
      <c r="DP57" s="121">
        <v>66.847826086956545</v>
      </c>
      <c r="DQ57" s="121">
        <v>53.879310344827573</v>
      </c>
      <c r="DR57" s="121">
        <v>53.179190751445084</v>
      </c>
      <c r="DS57" s="121" t="s">
        <v>286</v>
      </c>
      <c r="DT57" s="128" t="s">
        <v>286</v>
      </c>
      <c r="DU57" s="131" t="s">
        <v>286</v>
      </c>
      <c r="DV57" s="131">
        <v>50.69124423963131</v>
      </c>
      <c r="DW57" s="114">
        <v>30.894308943089435</v>
      </c>
      <c r="DX57" s="131">
        <v>29.834254143646408</v>
      </c>
      <c r="DY57" s="128">
        <v>57.692307692307665</v>
      </c>
      <c r="DZ57" s="128">
        <v>28.193832599118927</v>
      </c>
      <c r="EA57" s="128">
        <v>34.146341463414629</v>
      </c>
      <c r="EB57" s="128">
        <v>55.458515283842807</v>
      </c>
      <c r="EC57" s="128">
        <v>36.170212765957423</v>
      </c>
      <c r="ED57" s="128">
        <v>34.374999999999993</v>
      </c>
      <c r="EE57" s="128">
        <v>55.494505494505496</v>
      </c>
      <c r="EF57" s="128">
        <v>39.393939393939419</v>
      </c>
      <c r="EG57" s="128">
        <v>49.132947976878626</v>
      </c>
      <c r="EH57" s="128" t="s">
        <v>286</v>
      </c>
      <c r="EI57" s="128" t="s">
        <v>286</v>
      </c>
      <c r="EJ57" s="128" t="s">
        <v>286</v>
      </c>
      <c r="EK57" s="128">
        <v>88.181818181818215</v>
      </c>
      <c r="EL57" s="121">
        <v>74.59677419354837</v>
      </c>
      <c r="EM57" s="121">
        <v>78.021978021978057</v>
      </c>
      <c r="EN57" s="121">
        <v>91.101694915254299</v>
      </c>
      <c r="EO57" s="121">
        <v>80.616740088105729</v>
      </c>
      <c r="EP57" s="128">
        <v>80.582524271844747</v>
      </c>
      <c r="EQ57" s="121">
        <v>92.64069264069262</v>
      </c>
      <c r="ER57" s="121">
        <v>82.478632478632534</v>
      </c>
      <c r="ES57" s="121">
        <v>80</v>
      </c>
      <c r="ET57" s="121">
        <v>92.592592592592595</v>
      </c>
      <c r="EU57" s="128">
        <v>83.043478260869634</v>
      </c>
      <c r="EV57" s="121">
        <v>84.393063583815021</v>
      </c>
      <c r="EW57" s="121">
        <v>89.655172413793125</v>
      </c>
      <c r="EX57" s="121">
        <v>67.78242677824268</v>
      </c>
      <c r="EY57" s="121">
        <v>73.631840796019944</v>
      </c>
      <c r="EZ57" s="128">
        <v>88.235294117647101</v>
      </c>
      <c r="FA57" s="121">
        <v>71.77419354838716</v>
      </c>
      <c r="FB57" s="121">
        <v>69.780219780219781</v>
      </c>
      <c r="FC57" s="121">
        <v>90.987124463519379</v>
      </c>
      <c r="FD57" s="121">
        <v>72.807017543859715</v>
      </c>
      <c r="FE57" s="128">
        <v>80.676328502415444</v>
      </c>
      <c r="FF57" s="121">
        <v>91.111111111111157</v>
      </c>
      <c r="FG57" s="121">
        <v>74.042553191489461</v>
      </c>
      <c r="FH57" s="121">
        <v>69.753086419753132</v>
      </c>
      <c r="FI57" s="121">
        <v>91.758241758241738</v>
      </c>
      <c r="FJ57" s="128">
        <v>77.678571428571502</v>
      </c>
      <c r="FK57" s="121">
        <v>80.473372781065137</v>
      </c>
      <c r="FL57" s="121" t="s">
        <v>286</v>
      </c>
      <c r="FM57" s="121">
        <v>19.158878504672899</v>
      </c>
      <c r="FN57" s="121">
        <v>44.949494949494934</v>
      </c>
      <c r="FO57" s="128" t="s">
        <v>286</v>
      </c>
      <c r="FP57" s="121">
        <v>23.529411764705888</v>
      </c>
      <c r="FQ57" s="121">
        <v>33.898305084745765</v>
      </c>
      <c r="FR57" s="121" t="s">
        <v>286</v>
      </c>
      <c r="FS57" s="121">
        <v>20.465116279069772</v>
      </c>
      <c r="FT57" s="128">
        <v>40.487804878048784</v>
      </c>
      <c r="FU57" s="121" t="s">
        <v>286</v>
      </c>
      <c r="FV57" s="121">
        <v>14.285714285714283</v>
      </c>
      <c r="FW57" s="121">
        <v>41.139240506329116</v>
      </c>
      <c r="FX57" s="121" t="s">
        <v>286</v>
      </c>
      <c r="FY57" s="128">
        <v>17.307692307692307</v>
      </c>
      <c r="FZ57" s="121">
        <v>49.999999999999993</v>
      </c>
      <c r="GA57" s="121" t="s">
        <v>286</v>
      </c>
      <c r="GB57" s="121">
        <v>31.578947368421051</v>
      </c>
      <c r="GC57" s="121">
        <v>56.321839080459768</v>
      </c>
      <c r="GD57" s="128" t="s">
        <v>286</v>
      </c>
      <c r="GE57" s="121">
        <v>42.857142857142861</v>
      </c>
      <c r="GF57" s="121">
        <v>60.000000000000014</v>
      </c>
      <c r="GG57" s="121" t="s">
        <v>286</v>
      </c>
      <c r="GH57" s="121">
        <v>40.476190476190467</v>
      </c>
      <c r="GI57" s="128">
        <v>54.216867469879539</v>
      </c>
      <c r="GJ57" s="121" t="s">
        <v>286</v>
      </c>
      <c r="GK57" s="121">
        <v>33.333333333333329</v>
      </c>
      <c r="GL57" s="121">
        <v>58.461538461538453</v>
      </c>
      <c r="GM57" s="130" t="s">
        <v>286</v>
      </c>
      <c r="GN57" s="128">
        <v>38.235294117647065</v>
      </c>
      <c r="GO57" s="121">
        <v>46.987951807228917</v>
      </c>
      <c r="GP57" s="121" t="s">
        <v>286</v>
      </c>
      <c r="GQ57" s="121">
        <v>35.897435897435905</v>
      </c>
      <c r="GR57" s="121">
        <v>68.539325842696655</v>
      </c>
      <c r="GS57" s="128" t="s">
        <v>286</v>
      </c>
      <c r="GT57" s="121">
        <v>49.090909090909093</v>
      </c>
      <c r="GU57" s="121">
        <v>52.542372881355924</v>
      </c>
      <c r="GV57" s="121" t="s">
        <v>286</v>
      </c>
      <c r="GW57" s="121">
        <v>42.857142857142847</v>
      </c>
      <c r="GX57" s="128">
        <v>59.756097560975633</v>
      </c>
      <c r="GY57" s="128" t="s">
        <v>286</v>
      </c>
      <c r="GZ57" s="128">
        <v>36.666666666666664</v>
      </c>
      <c r="HA57" s="128">
        <v>66.15384615384616</v>
      </c>
      <c r="HB57" s="128" t="s">
        <v>286</v>
      </c>
      <c r="HC57" s="128">
        <v>44.117647058823515</v>
      </c>
      <c r="HD57" s="128">
        <v>57.831325301204828</v>
      </c>
      <c r="HE57" s="128" t="s">
        <v>286</v>
      </c>
      <c r="HF57" s="128">
        <v>40.540540540540547</v>
      </c>
      <c r="HG57" s="128">
        <v>47.619047619047635</v>
      </c>
      <c r="HH57" s="128" t="s">
        <v>286</v>
      </c>
      <c r="HI57" s="128">
        <v>26.415094339622637</v>
      </c>
      <c r="HJ57" s="128">
        <v>57.894736842105274</v>
      </c>
      <c r="HK57" s="128" t="s">
        <v>286</v>
      </c>
      <c r="HL57" s="121">
        <v>34.883720930232556</v>
      </c>
      <c r="HM57" s="121">
        <v>58.024691358024704</v>
      </c>
      <c r="HN57" s="121" t="s">
        <v>286</v>
      </c>
      <c r="HO57" s="121">
        <v>37.037037037037038</v>
      </c>
      <c r="HP57" s="128">
        <v>64.062500000000014</v>
      </c>
      <c r="HQ57" s="121" t="s">
        <v>286</v>
      </c>
      <c r="HR57" s="121">
        <v>31.25</v>
      </c>
      <c r="HS57" s="121">
        <v>49.350649350649341</v>
      </c>
      <c r="HT57" s="129" t="s">
        <v>286</v>
      </c>
      <c r="HU57" s="128">
        <v>42.105263157894733</v>
      </c>
      <c r="HV57" s="114">
        <v>33.333333333333336</v>
      </c>
      <c r="HW57" s="114" t="s">
        <v>286</v>
      </c>
      <c r="HX57" s="114">
        <v>49.090909090909079</v>
      </c>
      <c r="HY57" s="114">
        <v>33.333333333333321</v>
      </c>
      <c r="HZ57" s="114" t="s">
        <v>286</v>
      </c>
      <c r="IA57" s="114">
        <v>58.139534883720934</v>
      </c>
      <c r="IB57" s="114">
        <v>46.987951807228917</v>
      </c>
      <c r="IC57" s="114" t="s">
        <v>286</v>
      </c>
      <c r="ID57" s="114">
        <v>66.666666666666671</v>
      </c>
      <c r="IE57" s="114">
        <v>57.142857142857146</v>
      </c>
      <c r="IF57" s="114" t="s">
        <v>286</v>
      </c>
      <c r="IG57" s="114">
        <v>57.575757575757592</v>
      </c>
      <c r="IH57" s="114">
        <v>41.250000000000007</v>
      </c>
      <c r="II57" s="114" t="s">
        <v>286</v>
      </c>
      <c r="IJ57" s="114">
        <v>60.526315789473692</v>
      </c>
      <c r="IK57" s="114">
        <v>47.674418604651173</v>
      </c>
      <c r="IL57" s="114" t="s">
        <v>286</v>
      </c>
      <c r="IM57" s="114">
        <v>61.111111111111107</v>
      </c>
      <c r="IN57" s="114">
        <v>39.655172413793096</v>
      </c>
      <c r="IO57" s="114" t="s">
        <v>286</v>
      </c>
      <c r="IP57" s="114">
        <v>60.465116279069782</v>
      </c>
      <c r="IQ57" s="114">
        <v>60.975609756097562</v>
      </c>
      <c r="IR57" s="114" t="s">
        <v>286</v>
      </c>
      <c r="IS57" s="114">
        <v>68.965517241379331</v>
      </c>
      <c r="IT57" s="114">
        <v>64.062500000000014</v>
      </c>
      <c r="IU57" s="114" t="s">
        <v>286</v>
      </c>
      <c r="IV57" s="114">
        <v>70.588235294117652</v>
      </c>
      <c r="IW57" s="114">
        <v>56.097560975609767</v>
      </c>
      <c r="IX57" s="150" t="s">
        <v>1611</v>
      </c>
      <c r="IY57" s="150" t="s">
        <v>1610</v>
      </c>
      <c r="IZ57" s="150" t="s">
        <v>1610</v>
      </c>
      <c r="JA57" s="154">
        <v>2007</v>
      </c>
      <c r="JB57" s="150" t="s">
        <v>1610</v>
      </c>
      <c r="JC57" s="114" t="s">
        <v>286</v>
      </c>
      <c r="JD57" s="114" t="s">
        <v>286</v>
      </c>
      <c r="JE57" s="114" t="s">
        <v>286</v>
      </c>
      <c r="JF57" s="114" t="str">
        <f t="shared" si="69"/>
        <v>--</v>
      </c>
      <c r="JG57" s="114" t="str">
        <f t="shared" si="69"/>
        <v>--</v>
      </c>
      <c r="JH57" s="114" t="str">
        <f t="shared" si="69"/>
        <v>--</v>
      </c>
      <c r="JI57" s="114" t="str">
        <f t="shared" si="69"/>
        <v>--</v>
      </c>
      <c r="JJ57" s="114" t="str">
        <f t="shared" si="69"/>
        <v>--</v>
      </c>
      <c r="JK57" s="114" t="str">
        <f t="shared" si="69"/>
        <v>--</v>
      </c>
      <c r="JL57" s="114" t="str">
        <f t="shared" si="69"/>
        <v>--</v>
      </c>
      <c r="JM57" s="114" t="str">
        <f t="shared" si="69"/>
        <v>--</v>
      </c>
      <c r="JN57" s="114" t="str">
        <f t="shared" si="69"/>
        <v>--</v>
      </c>
      <c r="JO57" s="114" t="str">
        <f t="shared" si="69"/>
        <v>--</v>
      </c>
      <c r="JP57" s="114" t="str">
        <f t="shared" si="70"/>
        <v>--</v>
      </c>
      <c r="JQ57" s="114" t="str">
        <f t="shared" si="70"/>
        <v>--</v>
      </c>
      <c r="JR57" s="114" t="str">
        <f t="shared" si="70"/>
        <v>--</v>
      </c>
      <c r="JS57" s="114" t="str">
        <f t="shared" si="70"/>
        <v>--</v>
      </c>
      <c r="JT57" s="114" t="str">
        <f t="shared" si="70"/>
        <v>--</v>
      </c>
      <c r="JU57" s="114" t="str">
        <f t="shared" si="70"/>
        <v>--</v>
      </c>
      <c r="JV57" s="114" t="str">
        <f t="shared" si="70"/>
        <v>--</v>
      </c>
      <c r="JW57" s="114" t="str">
        <f t="shared" si="70"/>
        <v>--</v>
      </c>
      <c r="JX57" s="114" t="str">
        <f t="shared" si="70"/>
        <v>--</v>
      </c>
      <c r="JY57" s="114" t="str">
        <f t="shared" si="70"/>
        <v>--</v>
      </c>
      <c r="JZ57" s="114" t="str">
        <f t="shared" si="71"/>
        <v>--</v>
      </c>
      <c r="KA57" s="114" t="str">
        <f t="shared" si="71"/>
        <v>--</v>
      </c>
      <c r="KB57" s="114" t="str">
        <f t="shared" si="71"/>
        <v>--</v>
      </c>
      <c r="KC57" s="114" t="str">
        <f t="shared" si="71"/>
        <v>--</v>
      </c>
      <c r="KD57" s="114" t="str">
        <f t="shared" si="71"/>
        <v>--</v>
      </c>
      <c r="KE57" s="114" t="str">
        <f t="shared" si="71"/>
        <v>--</v>
      </c>
      <c r="KF57" s="114" t="str">
        <f t="shared" si="71"/>
        <v>--</v>
      </c>
      <c r="KG57" s="114" t="str">
        <f t="shared" si="71"/>
        <v>--</v>
      </c>
      <c r="KH57" s="114" t="str">
        <f t="shared" si="71"/>
        <v>--</v>
      </c>
      <c r="KI57" s="114" t="str">
        <f t="shared" si="71"/>
        <v>--</v>
      </c>
      <c r="KJ57" s="114" t="str">
        <f t="shared" si="72"/>
        <v>--</v>
      </c>
      <c r="KK57" s="114" t="str">
        <f t="shared" si="72"/>
        <v>--</v>
      </c>
      <c r="KL57" s="114" t="str">
        <f t="shared" si="72"/>
        <v>--</v>
      </c>
      <c r="KM57" s="114" t="str">
        <f t="shared" si="72"/>
        <v>--</v>
      </c>
      <c r="KN57" s="114" t="str">
        <f t="shared" si="72"/>
        <v>--</v>
      </c>
      <c r="KO57" s="114" t="str">
        <f t="shared" si="72"/>
        <v>--</v>
      </c>
      <c r="KP57" s="150" t="s">
        <v>1611</v>
      </c>
      <c r="KQ57" s="150" t="s">
        <v>1610</v>
      </c>
      <c r="KR57" s="150" t="s">
        <v>1610</v>
      </c>
      <c r="KS57" s="154">
        <v>2007</v>
      </c>
      <c r="KT57" s="150" t="s">
        <v>1610</v>
      </c>
      <c r="KU57" s="114" t="str">
        <f t="shared" ref="KU57:KY66" si="79">"--"</f>
        <v>--</v>
      </c>
      <c r="KV57" s="114" t="str">
        <f t="shared" si="79"/>
        <v>--</v>
      </c>
      <c r="KW57" s="114" t="str">
        <f t="shared" si="79"/>
        <v>--</v>
      </c>
      <c r="KX57" s="114" t="str">
        <f t="shared" si="79"/>
        <v>--</v>
      </c>
      <c r="KY57" s="114" t="str">
        <f t="shared" si="79"/>
        <v>--</v>
      </c>
      <c r="KZ57" s="114" t="str">
        <f t="shared" si="73"/>
        <v>--</v>
      </c>
      <c r="LA57" s="114" t="str">
        <f t="shared" si="73"/>
        <v>--</v>
      </c>
      <c r="LB57" s="114" t="str">
        <f t="shared" si="73"/>
        <v>--</v>
      </c>
      <c r="LC57" s="114" t="str">
        <f t="shared" si="73"/>
        <v>--</v>
      </c>
      <c r="LD57" s="114" t="str">
        <f t="shared" si="73"/>
        <v>--</v>
      </c>
      <c r="LE57" s="219">
        <v>80.888888888888999</v>
      </c>
      <c r="LF57" s="219">
        <v>78.111587982832702</v>
      </c>
      <c r="LG57" s="219">
        <v>79.310344827586306</v>
      </c>
      <c r="LH57" s="219">
        <v>85.238095238095198</v>
      </c>
      <c r="LI57" s="219">
        <v>78.817733990147801</v>
      </c>
      <c r="LJ57" s="219">
        <v>81.395348837209397</v>
      </c>
      <c r="LK57" s="219">
        <v>61.7777777777778</v>
      </c>
      <c r="LL57" s="219">
        <v>65.811965811965806</v>
      </c>
      <c r="LM57" s="219">
        <v>70.114942528735597</v>
      </c>
      <c r="LN57" s="219">
        <v>69.856459330143494</v>
      </c>
      <c r="LO57" s="219">
        <v>61.881188118811899</v>
      </c>
      <c r="LP57" s="219">
        <v>65.497076023391799</v>
      </c>
      <c r="LQ57" s="219">
        <v>71.621621621621699</v>
      </c>
      <c r="LR57" s="219">
        <v>67.391304347826093</v>
      </c>
      <c r="LS57" s="219">
        <v>75.144508670520196</v>
      </c>
      <c r="LT57" s="219">
        <v>73.684210526315795</v>
      </c>
      <c r="LU57" s="219">
        <v>69.945355191256894</v>
      </c>
      <c r="LV57" s="219">
        <v>78.443113772455106</v>
      </c>
      <c r="LW57" s="219">
        <v>39.461883408071699</v>
      </c>
      <c r="LX57" s="219">
        <v>39.565217391304301</v>
      </c>
      <c r="LY57" s="219">
        <v>43.930635838150302</v>
      </c>
      <c r="LZ57" s="219">
        <v>46.190476190476197</v>
      </c>
      <c r="MA57" s="219">
        <v>44.324324324324301</v>
      </c>
      <c r="MB57" s="219">
        <v>47.305389221556901</v>
      </c>
      <c r="MC57" s="219">
        <v>74.553571428571402</v>
      </c>
      <c r="MD57" s="219">
        <v>77.391304347826093</v>
      </c>
      <c r="ME57" s="219">
        <v>78.160919540229898</v>
      </c>
      <c r="MF57" s="219">
        <v>81.818181818181799</v>
      </c>
      <c r="MG57" s="219">
        <v>81.081081081081095</v>
      </c>
      <c r="MH57" s="219">
        <v>78.9156626506024</v>
      </c>
      <c r="MI57" s="219">
        <v>66.517857142857096</v>
      </c>
      <c r="MJ57" s="219">
        <v>72.608695652174006</v>
      </c>
      <c r="MK57" s="219">
        <v>74.137931034482804</v>
      </c>
      <c r="ML57" s="219">
        <v>78.571428571428498</v>
      </c>
      <c r="MM57" s="219">
        <v>69.189189189189193</v>
      </c>
      <c r="MN57" s="219">
        <v>82.738095238095198</v>
      </c>
      <c r="MO57" s="128" t="str">
        <f t="shared" si="49"/>
        <v>--</v>
      </c>
      <c r="MP57" s="219">
        <v>15.6521739130435</v>
      </c>
      <c r="MQ57" s="219">
        <v>32.727272727272698</v>
      </c>
      <c r="MR57" s="128" t="str">
        <f t="shared" si="50"/>
        <v>--</v>
      </c>
      <c r="MS57" s="219">
        <v>15.5555555555556</v>
      </c>
      <c r="MT57" s="219">
        <v>37.974683544303801</v>
      </c>
      <c r="MU57" s="128" t="str">
        <f t="shared" si="51"/>
        <v>--</v>
      </c>
      <c r="MV57" s="219">
        <v>25.714285714285701</v>
      </c>
      <c r="MW57" s="219">
        <v>43.396226415094297</v>
      </c>
      <c r="MX57" s="128" t="str">
        <f t="shared" si="52"/>
        <v>--</v>
      </c>
      <c r="MY57" s="219">
        <v>40.740740740740698</v>
      </c>
      <c r="MZ57" s="219">
        <v>51.6666666666667</v>
      </c>
      <c r="NA57" s="128" t="str">
        <f t="shared" si="53"/>
        <v>--</v>
      </c>
      <c r="NB57" s="219">
        <v>34.285714285714299</v>
      </c>
      <c r="NC57" s="219">
        <v>56.603773584905703</v>
      </c>
      <c r="ND57" s="128" t="str">
        <f t="shared" si="54"/>
        <v>--</v>
      </c>
      <c r="NE57" s="219">
        <v>51.851851851851897</v>
      </c>
      <c r="NF57" s="219">
        <v>65</v>
      </c>
      <c r="NG57" s="128" t="str">
        <f t="shared" si="55"/>
        <v>--</v>
      </c>
      <c r="NH57" s="219">
        <v>48.571428571428598</v>
      </c>
      <c r="NI57" s="219">
        <v>55.5555555555556</v>
      </c>
      <c r="NJ57" s="128" t="str">
        <f t="shared" si="56"/>
        <v>--</v>
      </c>
      <c r="NK57" s="219">
        <v>40.740740740740698</v>
      </c>
      <c r="NL57" s="219">
        <v>41.6666666666667</v>
      </c>
      <c r="NM57" s="220">
        <v>89.552238805970106</v>
      </c>
      <c r="NN57" s="220">
        <v>84.651162790697697</v>
      </c>
      <c r="NO57" s="220">
        <v>67.8391959798995</v>
      </c>
      <c r="NP57" s="220">
        <v>61.860465116279101</v>
      </c>
      <c r="NQ57" s="220">
        <v>68.367346938775498</v>
      </c>
      <c r="NR57" s="220">
        <v>70.283018867924497</v>
      </c>
      <c r="NS57" s="220">
        <v>69.897959183673393</v>
      </c>
      <c r="NT57" s="220">
        <v>74.881516587677694</v>
      </c>
      <c r="NU57" s="220">
        <v>83.248730964467001</v>
      </c>
      <c r="NV57" s="220">
        <v>90.047393364928894</v>
      </c>
      <c r="NW57" s="220">
        <v>84.771573604060904</v>
      </c>
      <c r="NX57" s="220">
        <v>89.150943396226396</v>
      </c>
      <c r="NY57" s="128" t="str">
        <f t="shared" si="74"/>
        <v>--</v>
      </c>
      <c r="NZ57" s="128" t="str">
        <f t="shared" si="74"/>
        <v>--</v>
      </c>
      <c r="OA57" s="128" t="str">
        <f t="shared" si="74"/>
        <v>--</v>
      </c>
      <c r="OB57" s="128" t="str">
        <f t="shared" si="74"/>
        <v>--</v>
      </c>
      <c r="OC57" s="128" t="str">
        <f t="shared" si="74"/>
        <v>--</v>
      </c>
      <c r="OD57" s="128" t="str">
        <f t="shared" si="74"/>
        <v>--</v>
      </c>
      <c r="OE57" s="128" t="str">
        <f t="shared" si="74"/>
        <v>--</v>
      </c>
      <c r="OF57" s="128" t="str">
        <f t="shared" si="74"/>
        <v>--</v>
      </c>
      <c r="OG57" s="222">
        <v>49.230769230769198</v>
      </c>
      <c r="OH57" s="222">
        <v>34.529147982062803</v>
      </c>
      <c r="OI57" s="222">
        <v>36.956521739130501</v>
      </c>
      <c r="OJ57" s="222">
        <v>36.416184971098303</v>
      </c>
      <c r="OK57" s="222">
        <v>63.3333333333334</v>
      </c>
      <c r="OL57" s="222">
        <v>40.384615384615401</v>
      </c>
      <c r="OM57" s="222">
        <v>38.586956521739097</v>
      </c>
      <c r="ON57" s="222">
        <v>38.787878787878803</v>
      </c>
      <c r="OO57" s="114" t="s">
        <v>2490</v>
      </c>
      <c r="OP57" s="114" t="s">
        <v>2491</v>
      </c>
      <c r="OQ57" s="300">
        <v>59.585492227979273</v>
      </c>
      <c r="OR57" s="300">
        <v>40.624999999999993</v>
      </c>
      <c r="OS57" s="300">
        <v>38.427947598253283</v>
      </c>
      <c r="OT57" s="300">
        <v>42.441860465116292</v>
      </c>
      <c r="OU57" s="300">
        <v>64.15094339622641</v>
      </c>
      <c r="OV57" s="300">
        <v>49.76303317535546</v>
      </c>
      <c r="OW57" s="300">
        <v>46.774193548387117</v>
      </c>
      <c r="OX57" s="300">
        <v>52.976190476190503</v>
      </c>
      <c r="OZ57" s="380">
        <v>71.739130434782652</v>
      </c>
      <c r="PA57" s="381">
        <v>67.579908675799061</v>
      </c>
      <c r="PB57" s="381">
        <v>67.105263157894768</v>
      </c>
      <c r="PC57" s="381">
        <v>66.818181818181827</v>
      </c>
      <c r="PD57" s="380">
        <v>71.891891891891916</v>
      </c>
      <c r="PE57" s="381">
        <v>40.909090909090928</v>
      </c>
      <c r="PF57" s="381">
        <v>32.75109170305678</v>
      </c>
      <c r="PG57" s="381">
        <v>41.81818181818187</v>
      </c>
      <c r="PH57" s="380">
        <v>50.270270270270245</v>
      </c>
      <c r="PI57" s="381">
        <v>32.27272727272728</v>
      </c>
      <c r="PJ57" s="381">
        <v>32.456140350877199</v>
      </c>
      <c r="PK57" s="381">
        <v>30.909090909090903</v>
      </c>
      <c r="PL57" s="380">
        <v>79.459459459459453</v>
      </c>
      <c r="PM57" s="381">
        <v>76.470588235294102</v>
      </c>
      <c r="PN57" s="381">
        <v>72.05240174672484</v>
      </c>
      <c r="PO57" s="381">
        <v>69.999999999999986</v>
      </c>
      <c r="PP57" s="380">
        <v>77.837837837837867</v>
      </c>
      <c r="PQ57" s="381">
        <v>72.850678733031756</v>
      </c>
      <c r="PR57" s="381">
        <v>62.44541484716158</v>
      </c>
      <c r="PS57" s="381">
        <v>67.873303167420815</v>
      </c>
      <c r="PT57" s="378" t="str">
        <f t="shared" si="67"/>
        <v>--</v>
      </c>
      <c r="PU57" s="378" t="str">
        <f t="shared" si="67"/>
        <v>--</v>
      </c>
      <c r="PV57" s="381">
        <v>15.555555555555543</v>
      </c>
      <c r="PW57" s="381">
        <v>34.101382488479274</v>
      </c>
      <c r="PX57" s="378" t="str">
        <f t="shared" si="15"/>
        <v>--</v>
      </c>
      <c r="PY57" s="378" t="str">
        <f t="shared" si="15"/>
        <v>--</v>
      </c>
      <c r="PZ57" s="381">
        <v>68.571428571428555</v>
      </c>
      <c r="QA57" s="381">
        <v>67.567567567567565</v>
      </c>
      <c r="QB57" s="378" t="str">
        <f t="shared" si="16"/>
        <v>--</v>
      </c>
      <c r="QC57" s="378" t="str">
        <f t="shared" si="16"/>
        <v>--</v>
      </c>
      <c r="QD57" s="381">
        <v>71.428571428571431</v>
      </c>
      <c r="QE57" s="381">
        <v>81.081081081081066</v>
      </c>
      <c r="QF57" s="378" t="str">
        <f t="shared" si="68"/>
        <v>--</v>
      </c>
      <c r="QG57" s="378" t="str">
        <f t="shared" si="68"/>
        <v>--</v>
      </c>
      <c r="QH57" s="381">
        <v>61.764705882352935</v>
      </c>
      <c r="QI57" s="381">
        <v>54.054054054054035</v>
      </c>
      <c r="QJ57" s="368" t="s">
        <v>2491</v>
      </c>
    </row>
    <row r="58" spans="1:452" x14ac:dyDescent="0.25">
      <c r="A58" s="114">
        <v>54</v>
      </c>
      <c r="B58" s="93" t="s">
        <v>54</v>
      </c>
      <c r="C58" s="126">
        <v>23.07692307692307</v>
      </c>
      <c r="D58" s="126">
        <v>19.607843137254903</v>
      </c>
      <c r="E58" s="126">
        <v>12.631578947368423</v>
      </c>
      <c r="F58" s="126">
        <v>25.316455696202528</v>
      </c>
      <c r="G58" s="126">
        <v>16.666666666666675</v>
      </c>
      <c r="H58" s="126">
        <v>20.253164556962023</v>
      </c>
      <c r="I58" s="126">
        <v>43.820224719101112</v>
      </c>
      <c r="J58" s="126">
        <v>30.68181818181818</v>
      </c>
      <c r="K58" s="126">
        <v>27.941176470588225</v>
      </c>
      <c r="L58" s="126">
        <v>43.037974683544306</v>
      </c>
      <c r="M58" s="128">
        <v>39.473684210526315</v>
      </c>
      <c r="N58" s="128">
        <v>27.142857142857142</v>
      </c>
      <c r="O58" s="128">
        <v>42.028985507246382</v>
      </c>
      <c r="P58" s="128">
        <v>36.842105263157897</v>
      </c>
      <c r="Q58" s="128">
        <v>33.333333333333336</v>
      </c>
      <c r="R58" s="128">
        <v>93.846153846153868</v>
      </c>
      <c r="S58" s="128">
        <v>89.215686274509835</v>
      </c>
      <c r="T58" s="128">
        <v>80.208333333333314</v>
      </c>
      <c r="U58" s="128">
        <v>89.743589743589766</v>
      </c>
      <c r="V58" s="128">
        <v>82.795698924731184</v>
      </c>
      <c r="W58" s="128">
        <v>81.17647058823529</v>
      </c>
      <c r="X58" s="128">
        <v>85.393258426966312</v>
      </c>
      <c r="Y58" s="128">
        <v>78.494623655913998</v>
      </c>
      <c r="Z58" s="128">
        <v>78.260869565217405</v>
      </c>
      <c r="AA58" s="128">
        <v>85.185185185185134</v>
      </c>
      <c r="AB58" s="132">
        <v>76.623376623376615</v>
      </c>
      <c r="AC58" s="132">
        <v>83.333333333333329</v>
      </c>
      <c r="AD58" s="132">
        <v>88.235294117647072</v>
      </c>
      <c r="AE58" s="132">
        <v>81.333333333333357</v>
      </c>
      <c r="AF58" s="128">
        <v>76</v>
      </c>
      <c r="AG58" s="126">
        <v>73.4375</v>
      </c>
      <c r="AH58" s="126">
        <v>64.077669902912632</v>
      </c>
      <c r="AI58" s="133">
        <v>58.333333333333343</v>
      </c>
      <c r="AJ58" s="133">
        <v>72.151898734177209</v>
      </c>
      <c r="AK58" s="128">
        <v>61.290322580645174</v>
      </c>
      <c r="AL58" s="128">
        <v>64.705882352941188</v>
      </c>
      <c r="AM58" s="128">
        <v>68.965517241379317</v>
      </c>
      <c r="AN58" s="128">
        <v>70.967741935483843</v>
      </c>
      <c r="AO58" s="128">
        <v>66.666666666666657</v>
      </c>
      <c r="AP58" s="128">
        <v>62.195121951219519</v>
      </c>
      <c r="AQ58" s="128">
        <v>60.526315789473678</v>
      </c>
      <c r="AR58" s="128">
        <v>66.666666666666657</v>
      </c>
      <c r="AS58" s="128">
        <v>68.181818181818173</v>
      </c>
      <c r="AT58" s="128">
        <v>62.666666666666679</v>
      </c>
      <c r="AU58" s="128">
        <v>65.333333333333357</v>
      </c>
      <c r="AV58" s="128">
        <v>12.500000000000002</v>
      </c>
      <c r="AW58" s="128">
        <v>18.44660194174757</v>
      </c>
      <c r="AX58" s="132">
        <v>10.416666666666666</v>
      </c>
      <c r="AY58" s="132">
        <v>11.392405063291141</v>
      </c>
      <c r="AZ58" s="132">
        <v>23.076923076923084</v>
      </c>
      <c r="BA58" s="132">
        <v>16.666666666666664</v>
      </c>
      <c r="BB58" s="128">
        <v>12.790697674418603</v>
      </c>
      <c r="BC58" s="132">
        <v>15.053763440860221</v>
      </c>
      <c r="BD58" s="132">
        <v>13.043478260869568</v>
      </c>
      <c r="BE58" s="132">
        <v>15.18987341772152</v>
      </c>
      <c r="BF58" s="132">
        <v>13.333333333333329</v>
      </c>
      <c r="BG58" s="128">
        <v>7.1428571428571423</v>
      </c>
      <c r="BH58" s="121">
        <v>11.940298507462689</v>
      </c>
      <c r="BI58" s="121">
        <v>17.333333333333332</v>
      </c>
      <c r="BJ58" s="121">
        <v>20.547945205479447</v>
      </c>
      <c r="BK58" s="121">
        <v>7.8125</v>
      </c>
      <c r="BL58" s="128">
        <v>5.825242718446602</v>
      </c>
      <c r="BM58" s="121">
        <v>3.125</v>
      </c>
      <c r="BN58" s="114">
        <v>11.392405063291136</v>
      </c>
      <c r="BO58" s="114">
        <v>10.989010989010994</v>
      </c>
      <c r="BP58" s="114">
        <v>7.1428571428571441</v>
      </c>
      <c r="BQ58" s="128">
        <v>10.465116279069768</v>
      </c>
      <c r="BR58" s="121">
        <v>10.752688172043012</v>
      </c>
      <c r="BS58" s="121">
        <v>8.695652173913043</v>
      </c>
      <c r="BT58" s="121">
        <v>10.126582278481013</v>
      </c>
      <c r="BU58" s="128">
        <v>12</v>
      </c>
      <c r="BV58" s="121">
        <v>7.1428571428571432</v>
      </c>
      <c r="BW58" s="121">
        <v>7.4626865671641802</v>
      </c>
      <c r="BX58" s="121">
        <v>14.666666666666666</v>
      </c>
      <c r="BY58" s="128">
        <v>5.4794520547945202</v>
      </c>
      <c r="BZ58" s="121">
        <v>58.73015873015872</v>
      </c>
      <c r="CA58" s="121">
        <v>75.728155339805824</v>
      </c>
      <c r="CB58" s="121">
        <v>72.916666666666686</v>
      </c>
      <c r="CC58" s="128">
        <v>64.55696202531648</v>
      </c>
      <c r="CD58" s="121">
        <v>70.65217391304347</v>
      </c>
      <c r="CE58" s="121">
        <v>67.469879518072318</v>
      </c>
      <c r="CF58" s="121">
        <v>70.786516853932611</v>
      </c>
      <c r="CG58" s="128">
        <v>70.967741935483886</v>
      </c>
      <c r="CH58" s="121">
        <v>73.529411764705898</v>
      </c>
      <c r="CI58" s="121">
        <v>63.749999999999993</v>
      </c>
      <c r="CJ58" s="121">
        <v>60</v>
      </c>
      <c r="CK58" s="121">
        <v>85.915492957746437</v>
      </c>
      <c r="CL58" s="121">
        <v>73.91304347826086</v>
      </c>
      <c r="CM58" s="121">
        <v>67.105263157894782</v>
      </c>
      <c r="CN58" s="121">
        <v>72.602739726027409</v>
      </c>
      <c r="CO58" s="121" t="s">
        <v>286</v>
      </c>
      <c r="CP58" s="128" t="s">
        <v>286</v>
      </c>
      <c r="CQ58" s="121" t="s">
        <v>286</v>
      </c>
      <c r="CR58" s="121">
        <v>69.230769230769241</v>
      </c>
      <c r="CS58" s="114">
        <v>35.869565217391298</v>
      </c>
      <c r="CT58" s="114">
        <v>43.373493975903614</v>
      </c>
      <c r="CU58" s="128">
        <v>66.292134831460672</v>
      </c>
      <c r="CV58" s="121">
        <v>38.709677419354833</v>
      </c>
      <c r="CW58" s="121">
        <v>44.117647058823529</v>
      </c>
      <c r="CX58" s="114">
        <v>60.25641025641027</v>
      </c>
      <c r="CY58" s="114">
        <v>44.594594594594597</v>
      </c>
      <c r="CZ58" s="128">
        <v>50.704225352112665</v>
      </c>
      <c r="DA58" s="121">
        <v>68.115942028985501</v>
      </c>
      <c r="DB58" s="121">
        <v>42.666666666666657</v>
      </c>
      <c r="DC58" s="114">
        <v>43.835616438356148</v>
      </c>
      <c r="DD58" s="114">
        <v>66.666666666666686</v>
      </c>
      <c r="DE58" s="128">
        <v>62.376237623762428</v>
      </c>
      <c r="DF58" s="121">
        <v>56.250000000000036</v>
      </c>
      <c r="DG58" s="121">
        <v>68.421052631578974</v>
      </c>
      <c r="DH58" s="114">
        <v>60.439560439560445</v>
      </c>
      <c r="DI58" s="114">
        <v>54.320987654321009</v>
      </c>
      <c r="DJ58" s="128">
        <v>60.674157303370777</v>
      </c>
      <c r="DK58" s="121">
        <v>52.173913043478294</v>
      </c>
      <c r="DL58" s="121">
        <v>47.058823529411754</v>
      </c>
      <c r="DM58" s="121">
        <v>55.263157894736842</v>
      </c>
      <c r="DN58" s="121">
        <v>61.643835616438373</v>
      </c>
      <c r="DO58" s="128">
        <v>43.661971830985905</v>
      </c>
      <c r="DP58" s="121">
        <v>53.968253968253954</v>
      </c>
      <c r="DQ58" s="121">
        <v>57.333333333333307</v>
      </c>
      <c r="DR58" s="121">
        <v>48.6111111111111</v>
      </c>
      <c r="DS58" s="121" t="s">
        <v>286</v>
      </c>
      <c r="DT58" s="128" t="s">
        <v>286</v>
      </c>
      <c r="DU58" s="131" t="s">
        <v>286</v>
      </c>
      <c r="DV58" s="131">
        <v>53.846153846153832</v>
      </c>
      <c r="DW58" s="114">
        <v>30.434782608695656</v>
      </c>
      <c r="DX58" s="131">
        <v>28.395061728395056</v>
      </c>
      <c r="DY58" s="128">
        <v>59.550561797752827</v>
      </c>
      <c r="DZ58" s="128">
        <v>30.107526881720435</v>
      </c>
      <c r="EA58" s="128">
        <v>33.823529411764717</v>
      </c>
      <c r="EB58" s="128">
        <v>49.350649350649348</v>
      </c>
      <c r="EC58" s="128">
        <v>45.945945945945944</v>
      </c>
      <c r="ED58" s="128">
        <v>32.394366197183103</v>
      </c>
      <c r="EE58" s="128">
        <v>39.062499999999993</v>
      </c>
      <c r="EF58" s="128">
        <v>37.837837837837817</v>
      </c>
      <c r="EG58" s="128">
        <v>40.277777777777771</v>
      </c>
      <c r="EH58" s="128" t="s">
        <v>286</v>
      </c>
      <c r="EI58" s="128" t="s">
        <v>286</v>
      </c>
      <c r="EJ58" s="128" t="s">
        <v>286</v>
      </c>
      <c r="EK58" s="128">
        <v>89.473684210526343</v>
      </c>
      <c r="EL58" s="121">
        <v>81.521739130434767</v>
      </c>
      <c r="EM58" s="121">
        <v>79.268292682926813</v>
      </c>
      <c r="EN58" s="121">
        <v>89.887640449438194</v>
      </c>
      <c r="EO58" s="121">
        <v>78.260869565217362</v>
      </c>
      <c r="EP58" s="128">
        <v>77.941176470588289</v>
      </c>
      <c r="EQ58" s="121">
        <v>94.805194805194816</v>
      </c>
      <c r="ER58" s="121">
        <v>87.999999999999986</v>
      </c>
      <c r="ES58" s="121">
        <v>85.91549295774648</v>
      </c>
      <c r="ET58" s="121">
        <v>95.65217391304347</v>
      </c>
      <c r="EU58" s="128">
        <v>81.333333333333314</v>
      </c>
      <c r="EV58" s="121">
        <v>79.452054794520521</v>
      </c>
      <c r="EW58" s="121">
        <v>85.937500000000014</v>
      </c>
      <c r="EX58" s="121">
        <v>69.902912621359221</v>
      </c>
      <c r="EY58" s="121">
        <v>63.541666666666671</v>
      </c>
      <c r="EZ58" s="128">
        <v>92.307692307692307</v>
      </c>
      <c r="FA58" s="121">
        <v>84.782608695652144</v>
      </c>
      <c r="FB58" s="121">
        <v>70.731707317073145</v>
      </c>
      <c r="FC58" s="121">
        <v>88.636363636363626</v>
      </c>
      <c r="FD58" s="121">
        <v>73.91304347826086</v>
      </c>
      <c r="FE58" s="128">
        <v>67.647058823529434</v>
      </c>
      <c r="FF58" s="121">
        <v>89.189189189189221</v>
      </c>
      <c r="FG58" s="121">
        <v>72.000000000000014</v>
      </c>
      <c r="FH58" s="121">
        <v>81.428571428571416</v>
      </c>
      <c r="FI58" s="121">
        <v>92.537313432835816</v>
      </c>
      <c r="FJ58" s="128">
        <v>71.999999999999972</v>
      </c>
      <c r="FK58" s="121">
        <v>68.493150684931493</v>
      </c>
      <c r="FL58" s="121" t="s">
        <v>286</v>
      </c>
      <c r="FM58" s="121">
        <v>25.742574257425744</v>
      </c>
      <c r="FN58" s="121">
        <v>48.936170212765937</v>
      </c>
      <c r="FO58" s="128" t="s">
        <v>286</v>
      </c>
      <c r="FP58" s="121">
        <v>21.951219512195124</v>
      </c>
      <c r="FQ58" s="121">
        <v>65.476190476190482</v>
      </c>
      <c r="FR58" s="121" t="s">
        <v>286</v>
      </c>
      <c r="FS58" s="121">
        <v>16.279069767441868</v>
      </c>
      <c r="FT58" s="128">
        <v>54.411764705882355</v>
      </c>
      <c r="FU58" s="121" t="s">
        <v>286</v>
      </c>
      <c r="FV58" s="121">
        <v>18.055555555555554</v>
      </c>
      <c r="FW58" s="121">
        <v>48.484848484848499</v>
      </c>
      <c r="FX58" s="121" t="s">
        <v>286</v>
      </c>
      <c r="FY58" s="128">
        <v>30.666666666666675</v>
      </c>
      <c r="FZ58" s="121">
        <v>56.338028169014102</v>
      </c>
      <c r="GA58" s="121" t="s">
        <v>286</v>
      </c>
      <c r="GB58" s="121">
        <v>36</v>
      </c>
      <c r="GC58" s="121">
        <v>58.695652173913025</v>
      </c>
      <c r="GD58" s="128" t="s">
        <v>286</v>
      </c>
      <c r="GE58" s="121">
        <v>55.55555555555555</v>
      </c>
      <c r="GF58" s="121">
        <v>45.454545454545453</v>
      </c>
      <c r="GG58" s="121" t="s">
        <v>286</v>
      </c>
      <c r="GH58" s="121">
        <v>42.857142857142854</v>
      </c>
      <c r="GI58" s="128">
        <v>48.648648648648646</v>
      </c>
      <c r="GJ58" s="121" t="s">
        <v>286</v>
      </c>
      <c r="GK58" s="121">
        <v>50</v>
      </c>
      <c r="GL58" s="121">
        <v>50</v>
      </c>
      <c r="GM58" s="130" t="s">
        <v>286</v>
      </c>
      <c r="GN58" s="128">
        <v>52.173913043478265</v>
      </c>
      <c r="GO58" s="121">
        <v>50</v>
      </c>
      <c r="GP58" s="121" t="s">
        <v>286</v>
      </c>
      <c r="GQ58" s="121">
        <v>40</v>
      </c>
      <c r="GR58" s="121">
        <v>69.565217391304373</v>
      </c>
      <c r="GS58" s="128" t="s">
        <v>286</v>
      </c>
      <c r="GT58" s="121">
        <v>55.555555555555557</v>
      </c>
      <c r="GU58" s="121">
        <v>60</v>
      </c>
      <c r="GV58" s="121" t="s">
        <v>286</v>
      </c>
      <c r="GW58" s="121">
        <v>35.714285714285715</v>
      </c>
      <c r="GX58" s="128">
        <v>62.162162162162176</v>
      </c>
      <c r="GY58" s="128" t="s">
        <v>286</v>
      </c>
      <c r="GZ58" s="128">
        <v>83.333333333333329</v>
      </c>
      <c r="HA58" s="128">
        <v>55.172413793103452</v>
      </c>
      <c r="HB58" s="128" t="s">
        <v>286</v>
      </c>
      <c r="HC58" s="128">
        <v>63.63636363636364</v>
      </c>
      <c r="HD58" s="128">
        <v>57.500000000000007</v>
      </c>
      <c r="HE58" s="128" t="s">
        <v>286</v>
      </c>
      <c r="HF58" s="128">
        <v>41.666666666666671</v>
      </c>
      <c r="HG58" s="128">
        <v>54.347826086956516</v>
      </c>
      <c r="HH58" s="128" t="s">
        <v>286</v>
      </c>
      <c r="HI58" s="128">
        <v>47.058823529411768</v>
      </c>
      <c r="HJ58" s="128">
        <v>52.941176470588225</v>
      </c>
      <c r="HK58" s="128" t="s">
        <v>286</v>
      </c>
      <c r="HL58" s="121">
        <v>28.571428571428569</v>
      </c>
      <c r="HM58" s="121">
        <v>77.777777777777771</v>
      </c>
      <c r="HN58" s="121" t="s">
        <v>286</v>
      </c>
      <c r="HO58" s="121">
        <v>75</v>
      </c>
      <c r="HP58" s="128">
        <v>73.333333333333329</v>
      </c>
      <c r="HQ58" s="121" t="s">
        <v>286</v>
      </c>
      <c r="HR58" s="121">
        <v>56.521739130434788</v>
      </c>
      <c r="HS58" s="121">
        <v>57.500000000000007</v>
      </c>
      <c r="HT58" s="129" t="s">
        <v>286</v>
      </c>
      <c r="HU58" s="128">
        <v>66.666666666666671</v>
      </c>
      <c r="HV58" s="114">
        <v>34.782608695652172</v>
      </c>
      <c r="HW58" s="114" t="s">
        <v>286</v>
      </c>
      <c r="HX58" s="114">
        <v>88.888888888888886</v>
      </c>
      <c r="HY58" s="114">
        <v>42.307692307692314</v>
      </c>
      <c r="HZ58" s="114" t="s">
        <v>286</v>
      </c>
      <c r="IA58" s="114">
        <v>50</v>
      </c>
      <c r="IB58" s="114">
        <v>33.333333333333336</v>
      </c>
      <c r="IC58" s="114" t="s">
        <v>286</v>
      </c>
      <c r="ID58" s="114">
        <v>66.666666666666657</v>
      </c>
      <c r="IE58" s="114">
        <v>54.838709677419367</v>
      </c>
      <c r="IF58" s="114" t="s">
        <v>286</v>
      </c>
      <c r="IG58" s="114">
        <v>52.173913043478265</v>
      </c>
      <c r="IH58" s="114">
        <v>32.5</v>
      </c>
      <c r="II58" s="114" t="s">
        <v>286</v>
      </c>
      <c r="IJ58" s="114">
        <v>84.000000000000014</v>
      </c>
      <c r="IK58" s="114">
        <v>58.695652173913039</v>
      </c>
      <c r="IL58" s="114" t="s">
        <v>286</v>
      </c>
      <c r="IM58" s="114">
        <v>76.470588235294116</v>
      </c>
      <c r="IN58" s="114">
        <v>63.461538461538431</v>
      </c>
      <c r="IO58" s="114" t="s">
        <v>286</v>
      </c>
      <c r="IP58" s="114">
        <v>64.285714285714278</v>
      </c>
      <c r="IQ58" s="114">
        <v>43.243243243243249</v>
      </c>
      <c r="IR58" s="114" t="s">
        <v>286</v>
      </c>
      <c r="IS58" s="114">
        <v>72.727272727272734</v>
      </c>
      <c r="IT58" s="114">
        <v>66.666666666666671</v>
      </c>
      <c r="IU58" s="114" t="s">
        <v>286</v>
      </c>
      <c r="IV58" s="114">
        <v>82.608695652173907</v>
      </c>
      <c r="IW58" s="114">
        <v>56.410256410256409</v>
      </c>
      <c r="IX58" s="150" t="s">
        <v>1609</v>
      </c>
      <c r="IY58" s="150" t="s">
        <v>1609</v>
      </c>
      <c r="IZ58" s="150" t="s">
        <v>1609</v>
      </c>
      <c r="JA58" s="150" t="s">
        <v>1609</v>
      </c>
      <c r="JB58" s="150" t="s">
        <v>1609</v>
      </c>
      <c r="JC58" s="114" t="s">
        <v>286</v>
      </c>
      <c r="JD58" s="114" t="s">
        <v>286</v>
      </c>
      <c r="JE58" s="114" t="s">
        <v>286</v>
      </c>
      <c r="JF58" s="114" t="str">
        <f t="shared" si="69"/>
        <v>--</v>
      </c>
      <c r="JG58" s="114" t="str">
        <f t="shared" si="69"/>
        <v>--</v>
      </c>
      <c r="JH58" s="114" t="str">
        <f t="shared" si="69"/>
        <v>--</v>
      </c>
      <c r="JI58" s="114" t="str">
        <f t="shared" si="69"/>
        <v>--</v>
      </c>
      <c r="JJ58" s="114" t="str">
        <f t="shared" si="69"/>
        <v>--</v>
      </c>
      <c r="JK58" s="114" t="str">
        <f t="shared" si="69"/>
        <v>--</v>
      </c>
      <c r="JL58" s="114" t="str">
        <f t="shared" si="69"/>
        <v>--</v>
      </c>
      <c r="JM58" s="114" t="str">
        <f t="shared" si="69"/>
        <v>--</v>
      </c>
      <c r="JN58" s="114" t="str">
        <f t="shared" si="69"/>
        <v>--</v>
      </c>
      <c r="JO58" s="114" t="str">
        <f t="shared" si="69"/>
        <v>--</v>
      </c>
      <c r="JP58" s="114" t="str">
        <f t="shared" si="70"/>
        <v>--</v>
      </c>
      <c r="JQ58" s="114" t="str">
        <f t="shared" si="70"/>
        <v>--</v>
      </c>
      <c r="JR58" s="114" t="str">
        <f t="shared" si="70"/>
        <v>--</v>
      </c>
      <c r="JS58" s="114" t="str">
        <f t="shared" si="70"/>
        <v>--</v>
      </c>
      <c r="JT58" s="114" t="str">
        <f t="shared" si="70"/>
        <v>--</v>
      </c>
      <c r="JU58" s="114" t="str">
        <f t="shared" si="70"/>
        <v>--</v>
      </c>
      <c r="JV58" s="114" t="str">
        <f t="shared" si="70"/>
        <v>--</v>
      </c>
      <c r="JW58" s="114" t="str">
        <f t="shared" si="70"/>
        <v>--</v>
      </c>
      <c r="JX58" s="114" t="str">
        <f t="shared" si="70"/>
        <v>--</v>
      </c>
      <c r="JY58" s="114" t="str">
        <f t="shared" si="70"/>
        <v>--</v>
      </c>
      <c r="JZ58" s="114" t="str">
        <f t="shared" si="71"/>
        <v>--</v>
      </c>
      <c r="KA58" s="114" t="str">
        <f t="shared" si="71"/>
        <v>--</v>
      </c>
      <c r="KB58" s="114" t="str">
        <f t="shared" si="71"/>
        <v>--</v>
      </c>
      <c r="KC58" s="114" t="str">
        <f t="shared" si="71"/>
        <v>--</v>
      </c>
      <c r="KD58" s="114" t="str">
        <f t="shared" si="71"/>
        <v>--</v>
      </c>
      <c r="KE58" s="114" t="str">
        <f t="shared" si="71"/>
        <v>--</v>
      </c>
      <c r="KF58" s="114" t="str">
        <f t="shared" si="71"/>
        <v>--</v>
      </c>
      <c r="KG58" s="114" t="str">
        <f t="shared" si="71"/>
        <v>--</v>
      </c>
      <c r="KH58" s="114" t="str">
        <f t="shared" si="71"/>
        <v>--</v>
      </c>
      <c r="KI58" s="114" t="str">
        <f t="shared" si="71"/>
        <v>--</v>
      </c>
      <c r="KJ58" s="114" t="str">
        <f t="shared" si="72"/>
        <v>--</v>
      </c>
      <c r="KK58" s="114" t="str">
        <f t="shared" si="72"/>
        <v>--</v>
      </c>
      <c r="KL58" s="114" t="str">
        <f t="shared" si="72"/>
        <v>--</v>
      </c>
      <c r="KM58" s="114" t="str">
        <f t="shared" si="72"/>
        <v>--</v>
      </c>
      <c r="KN58" s="114" t="str">
        <f t="shared" si="72"/>
        <v>--</v>
      </c>
      <c r="KO58" s="114" t="str">
        <f t="shared" si="72"/>
        <v>--</v>
      </c>
      <c r="KP58" s="150" t="s">
        <v>1609</v>
      </c>
      <c r="KQ58" s="150" t="s">
        <v>1609</v>
      </c>
      <c r="KR58" s="150" t="s">
        <v>1609</v>
      </c>
      <c r="KS58" s="150" t="s">
        <v>1609</v>
      </c>
      <c r="KT58" s="150" t="s">
        <v>1609</v>
      </c>
      <c r="KU58" s="114" t="str">
        <f t="shared" si="79"/>
        <v>--</v>
      </c>
      <c r="KV58" s="114" t="str">
        <f t="shared" si="79"/>
        <v>--</v>
      </c>
      <c r="KW58" s="114" t="str">
        <f t="shared" si="79"/>
        <v>--</v>
      </c>
      <c r="KX58" s="114" t="str">
        <f t="shared" si="79"/>
        <v>--</v>
      </c>
      <c r="KY58" s="114" t="str">
        <f t="shared" si="79"/>
        <v>--</v>
      </c>
      <c r="KZ58" s="114" t="str">
        <f t="shared" si="73"/>
        <v>--</v>
      </c>
      <c r="LA58" s="114" t="str">
        <f t="shared" si="73"/>
        <v>--</v>
      </c>
      <c r="LB58" s="114" t="str">
        <f t="shared" si="73"/>
        <v>--</v>
      </c>
      <c r="LC58" s="114" t="str">
        <f t="shared" si="73"/>
        <v>--</v>
      </c>
      <c r="LD58" s="114" t="str">
        <f t="shared" si="73"/>
        <v>--</v>
      </c>
      <c r="LE58" s="219">
        <v>82.352941176470594</v>
      </c>
      <c r="LF58" s="219">
        <v>86.842105263157904</v>
      </c>
      <c r="LG58" s="219">
        <v>86.885245901639294</v>
      </c>
      <c r="LH58" s="219">
        <v>87.128712871287107</v>
      </c>
      <c r="LI58" s="219">
        <v>76.190476190476204</v>
      </c>
      <c r="LJ58" s="219">
        <v>88.461538461538495</v>
      </c>
      <c r="LK58" s="219">
        <v>73.529411764705898</v>
      </c>
      <c r="LL58" s="219">
        <v>73.684210526315695</v>
      </c>
      <c r="LM58" s="219">
        <v>67.213114754098399</v>
      </c>
      <c r="LN58" s="219">
        <v>65</v>
      </c>
      <c r="LO58" s="219">
        <v>63.492063492063501</v>
      </c>
      <c r="LP58" s="219">
        <v>69.230769230769198</v>
      </c>
      <c r="LQ58" s="219">
        <v>80.882352941176507</v>
      </c>
      <c r="LR58" s="219">
        <v>74.6666666666667</v>
      </c>
      <c r="LS58" s="219">
        <v>78.688524590163894</v>
      </c>
      <c r="LT58" s="219">
        <v>69.607843137254903</v>
      </c>
      <c r="LU58" s="219">
        <v>61.904761904761898</v>
      </c>
      <c r="LV58" s="219">
        <v>69.230769230769297</v>
      </c>
      <c r="LW58" s="219">
        <v>57.352941176470601</v>
      </c>
      <c r="LX58" s="219">
        <v>48</v>
      </c>
      <c r="LY58" s="219">
        <v>48.3333333333333</v>
      </c>
      <c r="LZ58" s="219">
        <v>42.156862745098003</v>
      </c>
      <c r="MA58" s="219">
        <v>49.206349206349202</v>
      </c>
      <c r="MB58" s="219">
        <v>48.076923076923102</v>
      </c>
      <c r="MC58" s="219">
        <v>85.294117647058897</v>
      </c>
      <c r="MD58" s="219">
        <v>82.6666666666667</v>
      </c>
      <c r="ME58" s="219">
        <v>78.688524590163993</v>
      </c>
      <c r="MF58" s="219">
        <v>82.352941176470594</v>
      </c>
      <c r="MG58" s="219">
        <v>79.365079365079396</v>
      </c>
      <c r="MH58" s="219">
        <v>78.846153846153797</v>
      </c>
      <c r="MI58" s="219">
        <v>75</v>
      </c>
      <c r="MJ58" s="219">
        <v>74.6666666666666</v>
      </c>
      <c r="MK58" s="219">
        <v>72.131147540983605</v>
      </c>
      <c r="ML58" s="219">
        <v>76.470588235294102</v>
      </c>
      <c r="MM58" s="219">
        <v>68.253968253968296</v>
      </c>
      <c r="MN58" s="219">
        <v>73.076923076923094</v>
      </c>
      <c r="MO58" s="128" t="str">
        <f t="shared" si="49"/>
        <v>--</v>
      </c>
      <c r="MP58" s="219">
        <v>18.6666666666667</v>
      </c>
      <c r="MQ58" s="219">
        <v>40</v>
      </c>
      <c r="MR58" s="128" t="str">
        <f t="shared" si="50"/>
        <v>--</v>
      </c>
      <c r="MS58" s="219">
        <v>14.285714285714301</v>
      </c>
      <c r="MT58" s="219">
        <v>42.307692307692299</v>
      </c>
      <c r="MU58" s="128" t="str">
        <f t="shared" si="51"/>
        <v>--</v>
      </c>
      <c r="MV58" s="219">
        <v>42.857142857142897</v>
      </c>
      <c r="MW58" s="219">
        <v>45.8333333333333</v>
      </c>
      <c r="MX58" s="128" t="str">
        <f t="shared" si="52"/>
        <v>--</v>
      </c>
      <c r="MY58" s="219">
        <v>37.5</v>
      </c>
      <c r="MZ58" s="219">
        <v>59.090909090909101</v>
      </c>
      <c r="NA58" s="128" t="str">
        <f t="shared" si="53"/>
        <v>--</v>
      </c>
      <c r="NB58" s="219">
        <v>50</v>
      </c>
      <c r="NC58" s="219">
        <v>62.5</v>
      </c>
      <c r="ND58" s="128" t="str">
        <f t="shared" si="54"/>
        <v>--</v>
      </c>
      <c r="NE58" s="219">
        <v>37.5</v>
      </c>
      <c r="NF58" s="219">
        <v>72.727272727272705</v>
      </c>
      <c r="NG58" s="128" t="str">
        <f t="shared" si="55"/>
        <v>--</v>
      </c>
      <c r="NH58" s="219">
        <v>64.285714285714306</v>
      </c>
      <c r="NI58" s="219">
        <v>41.6666666666667</v>
      </c>
      <c r="NJ58" s="128" t="str">
        <f t="shared" si="56"/>
        <v>--</v>
      </c>
      <c r="NK58" s="219">
        <v>50</v>
      </c>
      <c r="NL58" s="219">
        <v>68.181818181818201</v>
      </c>
      <c r="NM58" s="220">
        <v>88.571428571428598</v>
      </c>
      <c r="NN58" s="220">
        <v>75.438596491228097</v>
      </c>
      <c r="NO58" s="220">
        <v>75</v>
      </c>
      <c r="NP58" s="220">
        <v>66.071428571428598</v>
      </c>
      <c r="NQ58" s="220">
        <v>70.873786407767</v>
      </c>
      <c r="NR58" s="220">
        <v>66.6666666666667</v>
      </c>
      <c r="NS58" s="220">
        <v>62.135922330097102</v>
      </c>
      <c r="NT58" s="220">
        <v>63.157894736842103</v>
      </c>
      <c r="NU58" s="220">
        <v>87.3786407766991</v>
      </c>
      <c r="NV58" s="220">
        <v>83.928571428571402</v>
      </c>
      <c r="NW58" s="220">
        <v>92.233009708737896</v>
      </c>
      <c r="NX58" s="220">
        <v>68.421052631579002</v>
      </c>
      <c r="NY58" s="128" t="str">
        <f t="shared" si="74"/>
        <v>--</v>
      </c>
      <c r="NZ58" s="128" t="str">
        <f t="shared" si="74"/>
        <v>--</v>
      </c>
      <c r="OA58" s="128" t="str">
        <f t="shared" si="74"/>
        <v>--</v>
      </c>
      <c r="OB58" s="128" t="str">
        <f t="shared" si="74"/>
        <v>--</v>
      </c>
      <c r="OC58" s="128" t="str">
        <f t="shared" si="74"/>
        <v>--</v>
      </c>
      <c r="OD58" s="128" t="str">
        <f t="shared" si="74"/>
        <v>--</v>
      </c>
      <c r="OE58" s="128" t="str">
        <f t="shared" si="74"/>
        <v>--</v>
      </c>
      <c r="OF58" s="128" t="str">
        <f t="shared" si="74"/>
        <v>--</v>
      </c>
      <c r="OG58" s="222">
        <v>46.601941747572802</v>
      </c>
      <c r="OH58" s="222">
        <v>48.529411764705898</v>
      </c>
      <c r="OI58" s="222">
        <v>38.6666666666667</v>
      </c>
      <c r="OJ58" s="222">
        <v>51.6666666666667</v>
      </c>
      <c r="OK58" s="222">
        <v>42.105263157894697</v>
      </c>
      <c r="OL58" s="222">
        <v>42.156862745098003</v>
      </c>
      <c r="OM58" s="222">
        <v>46.031746031746003</v>
      </c>
      <c r="ON58" s="222">
        <v>46.153846153846203</v>
      </c>
      <c r="OO58" s="114" t="s">
        <v>1609</v>
      </c>
      <c r="OP58" s="114" t="s">
        <v>1609</v>
      </c>
      <c r="OQ58" s="300">
        <v>72.815533980582515</v>
      </c>
      <c r="OR58" s="300">
        <v>45.588235294117638</v>
      </c>
      <c r="OS58" s="300">
        <v>60.810810810810828</v>
      </c>
      <c r="OT58" s="300">
        <v>48.333333333333336</v>
      </c>
      <c r="OU58" s="300">
        <v>52.631578947368418</v>
      </c>
      <c r="OV58" s="300">
        <v>62.745098039215648</v>
      </c>
      <c r="OW58" s="300">
        <v>68.253968253968239</v>
      </c>
      <c r="OX58" s="300">
        <v>53.846153846153854</v>
      </c>
      <c r="OZ58" s="380">
        <v>79.310344827586206</v>
      </c>
      <c r="PA58" s="381">
        <v>58.823529411764717</v>
      </c>
      <c r="PB58" s="381" t="str">
        <f>"--"</f>
        <v>--</v>
      </c>
      <c r="PC58" s="381">
        <v>66.666666666666657</v>
      </c>
      <c r="PD58" s="380">
        <v>58.620689655172413</v>
      </c>
      <c r="PE58" s="381">
        <v>42.647058823529427</v>
      </c>
      <c r="PF58" s="381" t="str">
        <f>"--"</f>
        <v>--</v>
      </c>
      <c r="PG58" s="381">
        <v>44.44444444444445</v>
      </c>
      <c r="PH58" s="380">
        <v>62.068965517241381</v>
      </c>
      <c r="PI58" s="381">
        <v>30.882352941176471</v>
      </c>
      <c r="PJ58" s="381" t="str">
        <f>"--"</f>
        <v>--</v>
      </c>
      <c r="PK58" s="381">
        <v>46.15384615384616</v>
      </c>
      <c r="PL58" s="380">
        <v>96.551724137931032</v>
      </c>
      <c r="PM58" s="381">
        <v>79.411764705882376</v>
      </c>
      <c r="PN58" s="381" t="str">
        <f>"--"</f>
        <v>--</v>
      </c>
      <c r="PO58" s="381">
        <v>77.777777777777743</v>
      </c>
      <c r="PP58" s="380">
        <v>75.862068965517267</v>
      </c>
      <c r="PQ58" s="381">
        <v>61.764705882352956</v>
      </c>
      <c r="PR58" s="381" t="str">
        <f>"--"</f>
        <v>--</v>
      </c>
      <c r="PS58" s="381">
        <v>74.074074074074048</v>
      </c>
      <c r="PT58" s="378" t="str">
        <f t="shared" si="67"/>
        <v>--</v>
      </c>
      <c r="PU58" s="378" t="str">
        <f t="shared" si="67"/>
        <v>--</v>
      </c>
      <c r="PV58" s="381" t="str">
        <f>"--"</f>
        <v>--</v>
      </c>
      <c r="PW58" s="381">
        <v>50</v>
      </c>
      <c r="PX58" s="378" t="str">
        <f t="shared" si="15"/>
        <v>--</v>
      </c>
      <c r="PY58" s="378" t="str">
        <f t="shared" si="15"/>
        <v>--</v>
      </c>
      <c r="PZ58" s="381" t="str">
        <f>"--"</f>
        <v>--</v>
      </c>
      <c r="QA58" s="381">
        <v>84.615384615384613</v>
      </c>
      <c r="QB58" s="378" t="str">
        <f t="shared" si="16"/>
        <v>--</v>
      </c>
      <c r="QC58" s="378" t="str">
        <f t="shared" si="16"/>
        <v>--</v>
      </c>
      <c r="QD58" s="381" t="str">
        <f>"--"</f>
        <v>--</v>
      </c>
      <c r="QE58" s="381">
        <v>84.615384615384613</v>
      </c>
      <c r="QF58" s="378" t="str">
        <f t="shared" si="68"/>
        <v>--</v>
      </c>
      <c r="QG58" s="378" t="str">
        <f t="shared" si="68"/>
        <v>--</v>
      </c>
      <c r="QH58" s="381" t="str">
        <f>"--"</f>
        <v>--</v>
      </c>
      <c r="QI58" s="381">
        <v>69.230769230769241</v>
      </c>
      <c r="QJ58" s="368" t="s">
        <v>1609</v>
      </c>
    </row>
    <row r="59" spans="1:452" x14ac:dyDescent="0.25">
      <c r="A59" s="114">
        <v>55</v>
      </c>
      <c r="B59" s="93" t="s">
        <v>55</v>
      </c>
      <c r="C59" s="126">
        <v>52.732434350603327</v>
      </c>
      <c r="D59" s="126">
        <v>43.243243243243221</v>
      </c>
      <c r="E59" s="126">
        <v>52.974504249291762</v>
      </c>
      <c r="F59" s="126">
        <v>57.184115523465778</v>
      </c>
      <c r="G59" s="126">
        <v>47.945205479452085</v>
      </c>
      <c r="H59" s="126">
        <v>50.557103064066887</v>
      </c>
      <c r="I59" s="126">
        <v>67.279090113735762</v>
      </c>
      <c r="J59" s="126">
        <v>61.723818350324358</v>
      </c>
      <c r="K59" s="126">
        <v>69.666666666666714</v>
      </c>
      <c r="L59" s="126">
        <v>70.4088704088703</v>
      </c>
      <c r="M59" s="128">
        <v>64.747081712062169</v>
      </c>
      <c r="N59" s="128">
        <v>69.574468085106375</v>
      </c>
      <c r="O59" s="128">
        <v>75.328947368421083</v>
      </c>
      <c r="P59" s="128">
        <v>70.327723649247105</v>
      </c>
      <c r="Q59" s="128">
        <v>75.070028011204499</v>
      </c>
      <c r="R59" s="128">
        <v>90.142857142857224</v>
      </c>
      <c r="S59" s="128">
        <v>80.586080586080641</v>
      </c>
      <c r="T59" s="128">
        <v>83.670715249662791</v>
      </c>
      <c r="U59" s="128">
        <v>89.010189228529796</v>
      </c>
      <c r="V59" s="128">
        <v>82.261340555179572</v>
      </c>
      <c r="W59" s="128">
        <v>84.000000000000156</v>
      </c>
      <c r="X59" s="128">
        <v>89.83347940403165</v>
      </c>
      <c r="Y59" s="128">
        <v>79.555555555555557</v>
      </c>
      <c r="Z59" s="128">
        <v>84.41558441558449</v>
      </c>
      <c r="AA59" s="128">
        <v>91.016713091922227</v>
      </c>
      <c r="AB59" s="132">
        <v>81.831720029784123</v>
      </c>
      <c r="AC59" s="132">
        <v>84.077079107505156</v>
      </c>
      <c r="AD59" s="132">
        <v>89.066241021548365</v>
      </c>
      <c r="AE59" s="132">
        <v>80.587275693311398</v>
      </c>
      <c r="AF59" s="128">
        <v>84.052287581699389</v>
      </c>
      <c r="AG59" s="126">
        <v>73.404255319148874</v>
      </c>
      <c r="AH59" s="126">
        <v>65.233302836230536</v>
      </c>
      <c r="AI59" s="133">
        <v>66.260162601626121</v>
      </c>
      <c r="AJ59" s="133">
        <v>74.890829694323244</v>
      </c>
      <c r="AK59" s="128">
        <v>66.351989211058736</v>
      </c>
      <c r="AL59" s="128">
        <v>70.026525198938984</v>
      </c>
      <c r="AM59" s="128">
        <v>74.823943661971882</v>
      </c>
      <c r="AN59" s="128">
        <v>65.721877767936249</v>
      </c>
      <c r="AO59" s="128">
        <v>67.317073170731845</v>
      </c>
      <c r="AP59" s="128">
        <v>75.919500346981295</v>
      </c>
      <c r="AQ59" s="128">
        <v>67.997043606799792</v>
      </c>
      <c r="AR59" s="128">
        <v>70.866935483871174</v>
      </c>
      <c r="AS59" s="128">
        <v>73.104549082202709</v>
      </c>
      <c r="AT59" s="128">
        <v>67.726161369193235</v>
      </c>
      <c r="AU59" s="128">
        <v>74.967574578469595</v>
      </c>
      <c r="AV59" s="128">
        <v>9.5203488372092941</v>
      </c>
      <c r="AW59" s="128">
        <v>13.786407766990289</v>
      </c>
      <c r="AX59" s="132">
        <v>17.51085383502172</v>
      </c>
      <c r="AY59" s="132">
        <v>10.808767951625111</v>
      </c>
      <c r="AZ59" s="132">
        <v>12.317327766179515</v>
      </c>
      <c r="BA59" s="132">
        <v>15.159944367176644</v>
      </c>
      <c r="BB59" s="128">
        <v>13.345690454124197</v>
      </c>
      <c r="BC59" s="132">
        <v>15.130940834141587</v>
      </c>
      <c r="BD59" s="132">
        <v>12.711864406779666</v>
      </c>
      <c r="BE59" s="132">
        <v>7.6978417266187078</v>
      </c>
      <c r="BF59" s="132">
        <v>13.166397415185786</v>
      </c>
      <c r="BG59" s="128">
        <v>14.331896551724128</v>
      </c>
      <c r="BH59" s="121">
        <v>10.16949152542373</v>
      </c>
      <c r="BI59" s="121">
        <v>12.90944123314066</v>
      </c>
      <c r="BJ59" s="121">
        <v>10.885341074020316</v>
      </c>
      <c r="BK59" s="121">
        <v>9.0116279069767522</v>
      </c>
      <c r="BL59" s="128">
        <v>6.7961165048543659</v>
      </c>
      <c r="BM59" s="121">
        <v>9.9855282199710658</v>
      </c>
      <c r="BN59" s="114">
        <v>8.9947089947090006</v>
      </c>
      <c r="BO59" s="114">
        <v>8.7682672233820469</v>
      </c>
      <c r="BP59" s="114">
        <v>6.6759388038943008</v>
      </c>
      <c r="BQ59" s="128">
        <v>12.067352666043034</v>
      </c>
      <c r="BR59" s="121">
        <v>11.001964636542215</v>
      </c>
      <c r="BS59" s="121">
        <v>7.3005093378607802</v>
      </c>
      <c r="BT59" s="121">
        <v>6.9414316702819931</v>
      </c>
      <c r="BU59" s="128">
        <v>9.910641754670996</v>
      </c>
      <c r="BV59" s="121">
        <v>9.7744360902255583</v>
      </c>
      <c r="BW59" s="121">
        <v>6.4625850340136077</v>
      </c>
      <c r="BX59" s="121">
        <v>8.1967213114754038</v>
      </c>
      <c r="BY59" s="128">
        <v>6.9767441860465107</v>
      </c>
      <c r="BZ59" s="121">
        <v>74.695340501792074</v>
      </c>
      <c r="CA59" s="121">
        <v>75.261655566127544</v>
      </c>
      <c r="CB59" s="121">
        <v>75.896700143472032</v>
      </c>
      <c r="CC59" s="128">
        <v>73.494860499265627</v>
      </c>
      <c r="CD59" s="121">
        <v>75.068119891008081</v>
      </c>
      <c r="CE59" s="121">
        <v>76.229508196721397</v>
      </c>
      <c r="CF59" s="121">
        <v>74.798206278026925</v>
      </c>
      <c r="CG59" s="128">
        <v>71.88679245283015</v>
      </c>
      <c r="CH59" s="121">
        <v>77.702702702702695</v>
      </c>
      <c r="CI59" s="121">
        <v>77.390090718771887</v>
      </c>
      <c r="CJ59" s="121">
        <v>75.48790007806403</v>
      </c>
      <c r="CK59" s="121">
        <v>77.151965993623961</v>
      </c>
      <c r="CL59" s="121">
        <v>79.735318444995841</v>
      </c>
      <c r="CM59" s="121">
        <v>77.292965271593857</v>
      </c>
      <c r="CN59" s="121">
        <v>80.372492836676273</v>
      </c>
      <c r="CO59" s="121" t="s">
        <v>286</v>
      </c>
      <c r="CP59" s="128" t="s">
        <v>286</v>
      </c>
      <c r="CQ59" s="121" t="s">
        <v>286</v>
      </c>
      <c r="CR59" s="121">
        <v>67.182890855457231</v>
      </c>
      <c r="CS59" s="114">
        <v>36.232876712328817</v>
      </c>
      <c r="CT59" s="114">
        <v>40.766073871408992</v>
      </c>
      <c r="CU59" s="128">
        <v>71.043165467625897</v>
      </c>
      <c r="CV59" s="121">
        <v>41.493383742911199</v>
      </c>
      <c r="CW59" s="121">
        <v>43.939393939393952</v>
      </c>
      <c r="CX59" s="114">
        <v>70.230607966457129</v>
      </c>
      <c r="CY59" s="114">
        <v>41.81675802662496</v>
      </c>
      <c r="CZ59" s="128">
        <v>46.645367412140644</v>
      </c>
      <c r="DA59" s="121">
        <v>71.605960264900531</v>
      </c>
      <c r="DB59" s="121">
        <v>44.175627240143406</v>
      </c>
      <c r="DC59" s="114">
        <v>49.000000000000014</v>
      </c>
      <c r="DD59" s="114">
        <v>62.499999999999986</v>
      </c>
      <c r="DE59" s="128">
        <v>54.215686274509778</v>
      </c>
      <c r="DF59" s="121">
        <v>45.014662756598248</v>
      </c>
      <c r="DG59" s="121">
        <v>64.098613251155626</v>
      </c>
      <c r="DH59" s="114">
        <v>54.532677442023882</v>
      </c>
      <c r="DI59" s="114">
        <v>44.943820224719119</v>
      </c>
      <c r="DJ59" s="128">
        <v>62.679425837320579</v>
      </c>
      <c r="DK59" s="121">
        <v>49.124513618677064</v>
      </c>
      <c r="DL59" s="121">
        <v>49.122807017543856</v>
      </c>
      <c r="DM59" s="121">
        <v>63.973313565604087</v>
      </c>
      <c r="DN59" s="121">
        <v>53.057982525814111</v>
      </c>
      <c r="DO59" s="128">
        <v>46.695557963163616</v>
      </c>
      <c r="DP59" s="121">
        <v>61.086765994741427</v>
      </c>
      <c r="DQ59" s="121">
        <v>55.200729927007281</v>
      </c>
      <c r="DR59" s="121">
        <v>47.205882352941117</v>
      </c>
      <c r="DS59" s="121" t="s">
        <v>286</v>
      </c>
      <c r="DT59" s="128" t="s">
        <v>286</v>
      </c>
      <c r="DU59" s="131" t="s">
        <v>286</v>
      </c>
      <c r="DV59" s="131">
        <v>56.296851574212887</v>
      </c>
      <c r="DW59" s="114">
        <v>28.700486448922849</v>
      </c>
      <c r="DX59" s="131">
        <v>24.061196105702358</v>
      </c>
      <c r="DY59" s="128">
        <v>57.089898053753437</v>
      </c>
      <c r="DZ59" s="128">
        <v>28.307392996108941</v>
      </c>
      <c r="EA59" s="128">
        <v>26.415094339622623</v>
      </c>
      <c r="EB59" s="128">
        <v>59.556191839656364</v>
      </c>
      <c r="EC59" s="128">
        <v>40.36334913112163</v>
      </c>
      <c r="ED59" s="128">
        <v>38.751345532830975</v>
      </c>
      <c r="EE59" s="128">
        <v>59.117896522476613</v>
      </c>
      <c r="EF59" s="128">
        <v>44.91292392300636</v>
      </c>
      <c r="EG59" s="128">
        <v>43.795620437956245</v>
      </c>
      <c r="EH59" s="128" t="s">
        <v>286</v>
      </c>
      <c r="EI59" s="128" t="s">
        <v>286</v>
      </c>
      <c r="EJ59" s="128" t="s">
        <v>286</v>
      </c>
      <c r="EK59" s="128">
        <v>92.222222222222314</v>
      </c>
      <c r="EL59" s="121">
        <v>83.44827586206921</v>
      </c>
      <c r="EM59" s="121">
        <v>79.476584022038594</v>
      </c>
      <c r="EN59" s="121">
        <v>91.216834400731912</v>
      </c>
      <c r="EO59" s="121">
        <v>78.816793893129841</v>
      </c>
      <c r="EP59" s="128">
        <v>81.833616298811563</v>
      </c>
      <c r="EQ59" s="121">
        <v>92.89232934553138</v>
      </c>
      <c r="ER59" s="121">
        <v>83.136327817178696</v>
      </c>
      <c r="ES59" s="121">
        <v>80.064308681672074</v>
      </c>
      <c r="ET59" s="121">
        <v>92.352452202826242</v>
      </c>
      <c r="EU59" s="128">
        <v>84.977375565610885</v>
      </c>
      <c r="EV59" s="121">
        <v>84.370477568740966</v>
      </c>
      <c r="EW59" s="121">
        <v>86.051502145922782</v>
      </c>
      <c r="EX59" s="121">
        <v>69.668246445497573</v>
      </c>
      <c r="EY59" s="121">
        <v>70.343839541547339</v>
      </c>
      <c r="EZ59" s="128">
        <v>89.578713968957842</v>
      </c>
      <c r="FA59" s="121">
        <v>75.483425414364632</v>
      </c>
      <c r="FB59" s="121">
        <v>72.865013774104682</v>
      </c>
      <c r="FC59" s="121">
        <v>88.737511353315071</v>
      </c>
      <c r="FD59" s="121">
        <v>70.532319391634871</v>
      </c>
      <c r="FE59" s="128">
        <v>74.319727891156461</v>
      </c>
      <c r="FF59" s="121">
        <v>90.547263681592057</v>
      </c>
      <c r="FG59" s="121">
        <v>73.950910530483085</v>
      </c>
      <c r="FH59" s="121">
        <v>72.688172043010738</v>
      </c>
      <c r="FI59" s="121">
        <v>90.118243243243285</v>
      </c>
      <c r="FJ59" s="128">
        <v>76.000000000000085</v>
      </c>
      <c r="FK59" s="121">
        <v>76.419213973799131</v>
      </c>
      <c r="FL59" s="121" t="s">
        <v>286</v>
      </c>
      <c r="FM59" s="121">
        <v>19.578947368421048</v>
      </c>
      <c r="FN59" s="121">
        <v>46.870229007633597</v>
      </c>
      <c r="FO59" s="128" t="s">
        <v>286</v>
      </c>
      <c r="FP59" s="121">
        <v>13.664596273291936</v>
      </c>
      <c r="FQ59" s="121">
        <v>47.031963470319596</v>
      </c>
      <c r="FR59" s="121" t="s">
        <v>286</v>
      </c>
      <c r="FS59" s="121">
        <v>16.022099447513817</v>
      </c>
      <c r="FT59" s="128">
        <v>33.992805755395736</v>
      </c>
      <c r="FU59" s="121" t="s">
        <v>286</v>
      </c>
      <c r="FV59" s="121">
        <v>16.379310344827573</v>
      </c>
      <c r="FW59" s="121">
        <v>46.806039488966306</v>
      </c>
      <c r="FX59" s="121" t="s">
        <v>286</v>
      </c>
      <c r="FY59" s="128">
        <v>16.26120358514725</v>
      </c>
      <c r="FZ59" s="121">
        <v>44.326241134751783</v>
      </c>
      <c r="GA59" s="121" t="s">
        <v>286</v>
      </c>
      <c r="GB59" s="121">
        <v>41.436464088397798</v>
      </c>
      <c r="GC59" s="121">
        <v>54.125412541254121</v>
      </c>
      <c r="GD59" s="128" t="s">
        <v>286</v>
      </c>
      <c r="GE59" s="121">
        <v>52.352941176470601</v>
      </c>
      <c r="GF59" s="121">
        <v>66.339869281045779</v>
      </c>
      <c r="GG59" s="121" t="s">
        <v>286</v>
      </c>
      <c r="GH59" s="121">
        <v>55.072463768115945</v>
      </c>
      <c r="GI59" s="128">
        <v>69.354838709677409</v>
      </c>
      <c r="GJ59" s="121" t="s">
        <v>286</v>
      </c>
      <c r="GK59" s="121">
        <v>39.520958083832355</v>
      </c>
      <c r="GL59" s="121">
        <v>48.370927318295735</v>
      </c>
      <c r="GM59" s="130" t="s">
        <v>286</v>
      </c>
      <c r="GN59" s="128">
        <v>38.211382113821138</v>
      </c>
      <c r="GO59" s="121">
        <v>48.979591836734706</v>
      </c>
      <c r="GP59" s="121" t="s">
        <v>286</v>
      </c>
      <c r="GQ59" s="121">
        <v>48.901098901098877</v>
      </c>
      <c r="GR59" s="121">
        <v>63.907284768211944</v>
      </c>
      <c r="GS59" s="128" t="s">
        <v>286</v>
      </c>
      <c r="GT59" s="121">
        <v>53.254437869822461</v>
      </c>
      <c r="GU59" s="121">
        <v>67.213114754098342</v>
      </c>
      <c r="GV59" s="121" t="s">
        <v>286</v>
      </c>
      <c r="GW59" s="121">
        <v>54.744525547445249</v>
      </c>
      <c r="GX59" s="128">
        <v>72.580645161290292</v>
      </c>
      <c r="GY59" s="128" t="s">
        <v>286</v>
      </c>
      <c r="GZ59" s="128">
        <v>43.712574850299411</v>
      </c>
      <c r="HA59" s="128">
        <v>60.999999999999986</v>
      </c>
      <c r="HB59" s="128" t="s">
        <v>286</v>
      </c>
      <c r="HC59" s="128">
        <v>43.442622950819668</v>
      </c>
      <c r="HD59" s="128">
        <v>65.714285714285722</v>
      </c>
      <c r="HE59" s="128" t="s">
        <v>286</v>
      </c>
      <c r="HF59" s="128">
        <v>40.116279069767451</v>
      </c>
      <c r="HG59" s="128">
        <v>64.846416382252542</v>
      </c>
      <c r="HH59" s="128" t="s">
        <v>286</v>
      </c>
      <c r="HI59" s="128">
        <v>45.283018867924532</v>
      </c>
      <c r="HJ59" s="128">
        <v>65.100671140939596</v>
      </c>
      <c r="HK59" s="128" t="s">
        <v>286</v>
      </c>
      <c r="HL59" s="121">
        <v>38.211382113821145</v>
      </c>
      <c r="HM59" s="121">
        <v>72.432432432432435</v>
      </c>
      <c r="HN59" s="121" t="s">
        <v>286</v>
      </c>
      <c r="HO59" s="121">
        <v>36.842105263157897</v>
      </c>
      <c r="HP59" s="128">
        <v>65.116279069767401</v>
      </c>
      <c r="HQ59" s="121" t="s">
        <v>286</v>
      </c>
      <c r="HR59" s="121">
        <v>36.363636363636353</v>
      </c>
      <c r="HS59" s="121">
        <v>64.705882352941188</v>
      </c>
      <c r="HT59" s="129" t="s">
        <v>286</v>
      </c>
      <c r="HU59" s="128">
        <v>53.977272727272698</v>
      </c>
      <c r="HV59" s="114">
        <v>33.788395904436861</v>
      </c>
      <c r="HW59" s="114" t="s">
        <v>286</v>
      </c>
      <c r="HX59" s="114">
        <v>60.975609756097569</v>
      </c>
      <c r="HY59" s="114">
        <v>41.666666666666643</v>
      </c>
      <c r="HZ59" s="114" t="s">
        <v>286</v>
      </c>
      <c r="IA59" s="114">
        <v>49.230769230769219</v>
      </c>
      <c r="IB59" s="114">
        <v>51.35135135135134</v>
      </c>
      <c r="IC59" s="114" t="s">
        <v>286</v>
      </c>
      <c r="ID59" s="114">
        <v>58.169934640522854</v>
      </c>
      <c r="IE59" s="114">
        <v>49.226804123711325</v>
      </c>
      <c r="IF59" s="114" t="s">
        <v>286</v>
      </c>
      <c r="IG59" s="114">
        <v>54.782608695652179</v>
      </c>
      <c r="IH59" s="114">
        <v>46.861924686192488</v>
      </c>
      <c r="II59" s="114" t="s">
        <v>286</v>
      </c>
      <c r="IJ59" s="114">
        <v>61.494252873563227</v>
      </c>
      <c r="IK59" s="114">
        <v>46.644295302013433</v>
      </c>
      <c r="IL59" s="114" t="s">
        <v>286</v>
      </c>
      <c r="IM59" s="114">
        <v>71.341463414634134</v>
      </c>
      <c r="IN59" s="114">
        <v>52.631578947368411</v>
      </c>
      <c r="IO59" s="114" t="s">
        <v>286</v>
      </c>
      <c r="IP59" s="114">
        <v>64.444444444444457</v>
      </c>
      <c r="IQ59" s="114">
        <v>64.130434782608702</v>
      </c>
      <c r="IR59" s="114" t="s">
        <v>286</v>
      </c>
      <c r="IS59" s="114">
        <v>70.886075949367097</v>
      </c>
      <c r="IT59" s="114">
        <v>64.631043256997543</v>
      </c>
      <c r="IU59" s="114" t="s">
        <v>286</v>
      </c>
      <c r="IV59" s="114">
        <v>72.173913043478294</v>
      </c>
      <c r="IW59" s="114">
        <v>64.315352697095477</v>
      </c>
      <c r="IX59" s="150" t="s">
        <v>1606</v>
      </c>
      <c r="IY59" s="150" t="s">
        <v>1608</v>
      </c>
      <c r="IZ59" s="150" t="s">
        <v>1607</v>
      </c>
      <c r="JA59" s="150" t="s">
        <v>1606</v>
      </c>
      <c r="JB59" s="150" t="s">
        <v>1605</v>
      </c>
      <c r="JC59" s="114" t="s">
        <v>286</v>
      </c>
      <c r="JD59" s="114" t="s">
        <v>286</v>
      </c>
      <c r="JE59" s="114" t="s">
        <v>286</v>
      </c>
      <c r="JF59" s="114" t="str">
        <f t="shared" si="69"/>
        <v>--</v>
      </c>
      <c r="JG59" s="114" t="str">
        <f t="shared" si="69"/>
        <v>--</v>
      </c>
      <c r="JH59" s="114" t="str">
        <f t="shared" si="69"/>
        <v>--</v>
      </c>
      <c r="JI59" s="114" t="str">
        <f t="shared" si="69"/>
        <v>--</v>
      </c>
      <c r="JJ59" s="114" t="str">
        <f t="shared" si="69"/>
        <v>--</v>
      </c>
      <c r="JK59" s="114" t="str">
        <f t="shared" si="69"/>
        <v>--</v>
      </c>
      <c r="JL59" s="114" t="str">
        <f t="shared" si="69"/>
        <v>--</v>
      </c>
      <c r="JM59" s="114" t="str">
        <f t="shared" si="69"/>
        <v>--</v>
      </c>
      <c r="JN59" s="114" t="str">
        <f t="shared" si="69"/>
        <v>--</v>
      </c>
      <c r="JO59" s="114" t="str">
        <f t="shared" si="69"/>
        <v>--</v>
      </c>
      <c r="JP59" s="114" t="str">
        <f t="shared" si="70"/>
        <v>--</v>
      </c>
      <c r="JQ59" s="114" t="str">
        <f t="shared" si="70"/>
        <v>--</v>
      </c>
      <c r="JR59" s="114" t="str">
        <f t="shared" si="70"/>
        <v>--</v>
      </c>
      <c r="JS59" s="114" t="str">
        <f t="shared" si="70"/>
        <v>--</v>
      </c>
      <c r="JT59" s="114" t="str">
        <f t="shared" si="70"/>
        <v>--</v>
      </c>
      <c r="JU59" s="114" t="str">
        <f t="shared" si="70"/>
        <v>--</v>
      </c>
      <c r="JV59" s="114" t="str">
        <f t="shared" si="70"/>
        <v>--</v>
      </c>
      <c r="JW59" s="114" t="str">
        <f t="shared" si="70"/>
        <v>--</v>
      </c>
      <c r="JX59" s="114" t="str">
        <f t="shared" si="70"/>
        <v>--</v>
      </c>
      <c r="JY59" s="114" t="str">
        <f t="shared" si="70"/>
        <v>--</v>
      </c>
      <c r="JZ59" s="114" t="str">
        <f t="shared" si="71"/>
        <v>--</v>
      </c>
      <c r="KA59" s="114" t="str">
        <f t="shared" si="71"/>
        <v>--</v>
      </c>
      <c r="KB59" s="114" t="str">
        <f t="shared" si="71"/>
        <v>--</v>
      </c>
      <c r="KC59" s="114" t="str">
        <f t="shared" si="71"/>
        <v>--</v>
      </c>
      <c r="KD59" s="114" t="str">
        <f t="shared" si="71"/>
        <v>--</v>
      </c>
      <c r="KE59" s="114" t="str">
        <f t="shared" si="71"/>
        <v>--</v>
      </c>
      <c r="KF59" s="114" t="str">
        <f t="shared" si="71"/>
        <v>--</v>
      </c>
      <c r="KG59" s="114" t="str">
        <f t="shared" si="71"/>
        <v>--</v>
      </c>
      <c r="KH59" s="114" t="str">
        <f t="shared" si="71"/>
        <v>--</v>
      </c>
      <c r="KI59" s="114" t="str">
        <f t="shared" si="71"/>
        <v>--</v>
      </c>
      <c r="KJ59" s="114" t="str">
        <f t="shared" si="72"/>
        <v>--</v>
      </c>
      <c r="KK59" s="114" t="str">
        <f t="shared" si="72"/>
        <v>--</v>
      </c>
      <c r="KL59" s="114" t="str">
        <f t="shared" si="72"/>
        <v>--</v>
      </c>
      <c r="KM59" s="114" t="str">
        <f t="shared" si="72"/>
        <v>--</v>
      </c>
      <c r="KN59" s="114" t="str">
        <f t="shared" si="72"/>
        <v>--</v>
      </c>
      <c r="KO59" s="114" t="str">
        <f t="shared" si="72"/>
        <v>--</v>
      </c>
      <c r="KP59" s="150" t="s">
        <v>1606</v>
      </c>
      <c r="KQ59" s="150" t="s">
        <v>1608</v>
      </c>
      <c r="KR59" s="150" t="s">
        <v>1607</v>
      </c>
      <c r="KS59" s="150" t="s">
        <v>1606</v>
      </c>
      <c r="KT59" s="150" t="s">
        <v>1605</v>
      </c>
      <c r="KU59" s="114" t="str">
        <f t="shared" si="79"/>
        <v>--</v>
      </c>
      <c r="KV59" s="114" t="str">
        <f t="shared" si="79"/>
        <v>--</v>
      </c>
      <c r="KW59" s="114" t="str">
        <f t="shared" si="79"/>
        <v>--</v>
      </c>
      <c r="KX59" s="114" t="str">
        <f t="shared" si="79"/>
        <v>--</v>
      </c>
      <c r="KY59" s="114" t="str">
        <f t="shared" si="79"/>
        <v>--</v>
      </c>
      <c r="KZ59" s="114" t="str">
        <f t="shared" si="73"/>
        <v>--</v>
      </c>
      <c r="LA59" s="114" t="str">
        <f t="shared" si="73"/>
        <v>--</v>
      </c>
      <c r="LB59" s="114" t="str">
        <f t="shared" si="73"/>
        <v>--</v>
      </c>
      <c r="LC59" s="114" t="str">
        <f t="shared" si="73"/>
        <v>--</v>
      </c>
      <c r="LD59" s="114" t="str">
        <f t="shared" si="73"/>
        <v>--</v>
      </c>
      <c r="LE59" s="219">
        <v>86.965376782077399</v>
      </c>
      <c r="LF59" s="219">
        <v>80.130293159609096</v>
      </c>
      <c r="LG59" s="219">
        <v>81.092436974789905</v>
      </c>
      <c r="LH59" s="219">
        <v>86.419753086419803</v>
      </c>
      <c r="LI59" s="219">
        <v>84.690873405299399</v>
      </c>
      <c r="LJ59" s="219">
        <v>86.136071887034703</v>
      </c>
      <c r="LK59" s="219">
        <v>74.897959183673393</v>
      </c>
      <c r="LL59" s="219">
        <v>67.320261437908599</v>
      </c>
      <c r="LM59" s="219">
        <v>72.995780590717303</v>
      </c>
      <c r="LN59" s="219">
        <v>71.731448763250796</v>
      </c>
      <c r="LO59" s="219">
        <v>68.110236220472402</v>
      </c>
      <c r="LP59" s="219">
        <v>69.833119383825306</v>
      </c>
      <c r="LQ59" s="219">
        <v>77.319587628866003</v>
      </c>
      <c r="LR59" s="219">
        <v>72.277227722772196</v>
      </c>
      <c r="LS59" s="219">
        <v>74.468085106383</v>
      </c>
      <c r="LT59" s="219">
        <v>78.687050359712202</v>
      </c>
      <c r="LU59" s="219">
        <v>74.899598393574095</v>
      </c>
      <c r="LV59" s="219">
        <v>77.423638778220493</v>
      </c>
      <c r="LW59" s="219">
        <v>46.652719665271903</v>
      </c>
      <c r="LX59" s="219">
        <v>44.224422442244197</v>
      </c>
      <c r="LY59" s="219">
        <v>40.425531914893597</v>
      </c>
      <c r="LZ59" s="219">
        <v>44.374437443744299</v>
      </c>
      <c r="MA59" s="219">
        <v>46.539618856569703</v>
      </c>
      <c r="MB59" s="219">
        <v>43.541944074567297</v>
      </c>
      <c r="MC59" s="219">
        <v>86.391752577319494</v>
      </c>
      <c r="MD59" s="219">
        <v>83.881578947368396</v>
      </c>
      <c r="ME59" s="219">
        <v>81.276595744680904</v>
      </c>
      <c r="MF59" s="219">
        <v>84.774774774774798</v>
      </c>
      <c r="MG59" s="219">
        <v>83.350050150451494</v>
      </c>
      <c r="MH59" s="219">
        <v>81.142098273572401</v>
      </c>
      <c r="MI59" s="219">
        <v>73.565573770491696</v>
      </c>
      <c r="MJ59" s="219">
        <v>67.540983606557404</v>
      </c>
      <c r="MK59" s="219">
        <v>67.948717948717899</v>
      </c>
      <c r="ML59" s="219">
        <v>74.842767295597397</v>
      </c>
      <c r="MM59" s="219">
        <v>74.824473420260702</v>
      </c>
      <c r="MN59" s="219">
        <v>70.478723404255305</v>
      </c>
      <c r="MO59" s="128" t="str">
        <f t="shared" si="49"/>
        <v>--</v>
      </c>
      <c r="MP59" s="219">
        <v>17</v>
      </c>
      <c r="MQ59" s="219">
        <v>44.588744588744603</v>
      </c>
      <c r="MR59" s="128" t="str">
        <f t="shared" si="50"/>
        <v>--</v>
      </c>
      <c r="MS59" s="219">
        <v>12.5137211855104</v>
      </c>
      <c r="MT59" s="219">
        <v>31.643835616438398</v>
      </c>
      <c r="MU59" s="128" t="str">
        <f t="shared" si="51"/>
        <v>--</v>
      </c>
      <c r="MV59" s="219">
        <v>51.020408163265301</v>
      </c>
      <c r="MW59" s="219">
        <v>47.524752475247503</v>
      </c>
      <c r="MX59" s="128" t="str">
        <f t="shared" si="52"/>
        <v>--</v>
      </c>
      <c r="MY59" s="219">
        <v>60.909090909090899</v>
      </c>
      <c r="MZ59" s="219">
        <v>64.035087719298204</v>
      </c>
      <c r="NA59" s="128" t="str">
        <f t="shared" si="53"/>
        <v>--</v>
      </c>
      <c r="NB59" s="219">
        <v>55.1020408163265</v>
      </c>
      <c r="NC59" s="219">
        <v>54.4554455445545</v>
      </c>
      <c r="ND59" s="128" t="str">
        <f t="shared" si="54"/>
        <v>--</v>
      </c>
      <c r="NE59" s="219">
        <v>64.285714285714306</v>
      </c>
      <c r="NF59" s="219">
        <v>70.175438596491205</v>
      </c>
      <c r="NG59" s="128" t="str">
        <f t="shared" si="55"/>
        <v>--</v>
      </c>
      <c r="NH59" s="219">
        <v>66.6666666666667</v>
      </c>
      <c r="NI59" s="219">
        <v>64.356435643564396</v>
      </c>
      <c r="NJ59" s="128" t="str">
        <f t="shared" si="56"/>
        <v>--</v>
      </c>
      <c r="NK59" s="219">
        <v>71.171171171171196</v>
      </c>
      <c r="NL59" s="219">
        <v>60.792951541850201</v>
      </c>
      <c r="NM59" s="220">
        <v>91.6666666666667</v>
      </c>
      <c r="NN59" s="220">
        <v>90.0881057268722</v>
      </c>
      <c r="NO59" s="220">
        <v>74.860335195530695</v>
      </c>
      <c r="NP59" s="220">
        <v>74.519940915804995</v>
      </c>
      <c r="NQ59" s="220">
        <v>79.661016949152597</v>
      </c>
      <c r="NR59" s="220">
        <v>80.272108843537495</v>
      </c>
      <c r="NS59" s="220">
        <v>73.142857142857196</v>
      </c>
      <c r="NT59" s="220">
        <v>72.327520849128007</v>
      </c>
      <c r="NU59" s="220">
        <v>92</v>
      </c>
      <c r="NV59" s="220">
        <v>89.788199697428198</v>
      </c>
      <c r="NW59" s="220">
        <v>80.898876404494402</v>
      </c>
      <c r="NX59" s="220">
        <v>86.415094339622499</v>
      </c>
      <c r="NY59" s="128" t="str">
        <f t="shared" si="74"/>
        <v>--</v>
      </c>
      <c r="NZ59" s="128" t="str">
        <f t="shared" si="74"/>
        <v>--</v>
      </c>
      <c r="OA59" s="128" t="str">
        <f t="shared" si="74"/>
        <v>--</v>
      </c>
      <c r="OB59" s="128" t="str">
        <f t="shared" si="74"/>
        <v>--</v>
      </c>
      <c r="OC59" s="128" t="str">
        <f t="shared" si="74"/>
        <v>--</v>
      </c>
      <c r="OD59" s="128" t="str">
        <f t="shared" si="74"/>
        <v>--</v>
      </c>
      <c r="OE59" s="128" t="str">
        <f t="shared" si="74"/>
        <v>--</v>
      </c>
      <c r="OF59" s="128" t="str">
        <f t="shared" si="74"/>
        <v>--</v>
      </c>
      <c r="OG59" s="222">
        <v>64.606741573033702</v>
      </c>
      <c r="OH59" s="222">
        <v>43.243243243243299</v>
      </c>
      <c r="OI59" s="222">
        <v>42.434210526315802</v>
      </c>
      <c r="OJ59" s="222">
        <v>31.330472103004301</v>
      </c>
      <c r="OK59" s="222">
        <v>56.4122137404581</v>
      </c>
      <c r="OL59" s="222">
        <v>43.772563176895197</v>
      </c>
      <c r="OM59" s="222">
        <v>41.223671013039102</v>
      </c>
      <c r="ON59" s="222">
        <v>38.881491344873503</v>
      </c>
      <c r="OO59" s="114" t="s">
        <v>2492</v>
      </c>
      <c r="OP59" s="114" t="s">
        <v>2493</v>
      </c>
      <c r="OQ59" s="300">
        <v>86.592178770949729</v>
      </c>
      <c r="OR59" s="300">
        <v>70</v>
      </c>
      <c r="OS59" s="300">
        <v>65.686274509803951</v>
      </c>
      <c r="OT59" s="300">
        <v>71.489361702127667</v>
      </c>
      <c r="OU59" s="300">
        <v>84.533737680060554</v>
      </c>
      <c r="OV59" s="300">
        <v>73.967684021543889</v>
      </c>
      <c r="OW59" s="300">
        <v>74.601593625498026</v>
      </c>
      <c r="OX59" s="300">
        <v>76.75962815405056</v>
      </c>
      <c r="OZ59" s="380">
        <v>79.855643044619583</v>
      </c>
      <c r="PA59" s="381">
        <v>78.430079155672786</v>
      </c>
      <c r="PB59" s="381">
        <v>79.323671497584584</v>
      </c>
      <c r="PC59" s="381">
        <v>74.494382022471825</v>
      </c>
      <c r="PD59" s="380">
        <v>68.836291913214964</v>
      </c>
      <c r="PE59" s="381">
        <v>43.26287978863931</v>
      </c>
      <c r="PF59" s="381">
        <v>46.332046332046382</v>
      </c>
      <c r="PG59" s="381">
        <v>45.219347581552263</v>
      </c>
      <c r="PH59" s="380">
        <v>53.37748344370857</v>
      </c>
      <c r="PI59" s="381">
        <v>39.365918097754324</v>
      </c>
      <c r="PJ59" s="381">
        <v>41.707080504364775</v>
      </c>
      <c r="PK59" s="381">
        <v>35.819209039548021</v>
      </c>
      <c r="PL59" s="380">
        <v>87.952600394996736</v>
      </c>
      <c r="PM59" s="381">
        <v>82.159315339038756</v>
      </c>
      <c r="PN59" s="381">
        <v>82.738669238187029</v>
      </c>
      <c r="PO59" s="381">
        <v>76.827896512935851</v>
      </c>
      <c r="PP59" s="380">
        <v>83.27911515940157</v>
      </c>
      <c r="PQ59" s="381">
        <v>70.836076366030369</v>
      </c>
      <c r="PR59" s="381">
        <v>70.616570327552864</v>
      </c>
      <c r="PS59" s="381">
        <v>69.316909294512968</v>
      </c>
      <c r="PT59" s="378" t="str">
        <f t="shared" si="67"/>
        <v>--</v>
      </c>
      <c r="PU59" s="378" t="str">
        <f t="shared" si="67"/>
        <v>--</v>
      </c>
      <c r="PV59" s="381">
        <v>13.016528925619827</v>
      </c>
      <c r="PW59" s="381">
        <v>37.885985748218502</v>
      </c>
      <c r="PX59" s="378" t="str">
        <f t="shared" si="15"/>
        <v>--</v>
      </c>
      <c r="PY59" s="378" t="str">
        <f t="shared" si="15"/>
        <v>--</v>
      </c>
      <c r="PZ59" s="381">
        <v>62.184873949579817</v>
      </c>
      <c r="QA59" s="381">
        <v>71.835443037974699</v>
      </c>
      <c r="QB59" s="378" t="str">
        <f t="shared" si="16"/>
        <v>--</v>
      </c>
      <c r="QC59" s="378" t="str">
        <f t="shared" si="16"/>
        <v>--</v>
      </c>
      <c r="QD59" s="381">
        <v>67.5</v>
      </c>
      <c r="QE59" s="381">
        <v>79.113924050632932</v>
      </c>
      <c r="QF59" s="378" t="str">
        <f t="shared" si="68"/>
        <v>--</v>
      </c>
      <c r="QG59" s="378" t="str">
        <f t="shared" si="68"/>
        <v>--</v>
      </c>
      <c r="QH59" s="381">
        <v>60.330578512396684</v>
      </c>
      <c r="QI59" s="381">
        <v>60.828025477707008</v>
      </c>
      <c r="QJ59" s="161" t="s">
        <v>2641</v>
      </c>
    </row>
    <row r="60" spans="1:452" x14ac:dyDescent="0.25">
      <c r="A60" s="114">
        <v>56</v>
      </c>
      <c r="B60" s="93" t="s">
        <v>56</v>
      </c>
      <c r="C60" s="126">
        <v>39.999999999999979</v>
      </c>
      <c r="D60" s="126">
        <v>21.670428893905186</v>
      </c>
      <c r="E60" s="126">
        <v>24.324324324324326</v>
      </c>
      <c r="F60" s="126">
        <v>37.922077922077939</v>
      </c>
      <c r="G60" s="126">
        <v>31.828978622327828</v>
      </c>
      <c r="H60" s="126">
        <v>24.81751824817518</v>
      </c>
      <c r="I60" s="126">
        <v>54.826958105646646</v>
      </c>
      <c r="J60" s="126">
        <v>40.170940170940121</v>
      </c>
      <c r="K60" s="126">
        <v>41.642228739002945</v>
      </c>
      <c r="L60" s="126">
        <v>58.130081300812989</v>
      </c>
      <c r="M60" s="128">
        <v>51.993067590987806</v>
      </c>
      <c r="N60" s="128">
        <v>43.523316062176171</v>
      </c>
      <c r="O60" s="128">
        <v>60.106382978723445</v>
      </c>
      <c r="P60" s="128">
        <v>57.264957264957296</v>
      </c>
      <c r="Q60" s="128">
        <v>52.090032154340832</v>
      </c>
      <c r="R60" s="128">
        <v>91.304347826086982</v>
      </c>
      <c r="S60" s="128">
        <v>77.212389380531036</v>
      </c>
      <c r="T60" s="128">
        <v>82.890855457227133</v>
      </c>
      <c r="U60" s="128">
        <v>84.895833333333442</v>
      </c>
      <c r="V60" s="128">
        <v>79.862700228832878</v>
      </c>
      <c r="W60" s="128">
        <v>80.565371024734958</v>
      </c>
      <c r="X60" s="128">
        <v>87.360594795539043</v>
      </c>
      <c r="Y60" s="128">
        <v>77.89256198347104</v>
      </c>
      <c r="Z60" s="128">
        <v>82.352941176470651</v>
      </c>
      <c r="AA60" s="128">
        <v>89.858012170385365</v>
      </c>
      <c r="AB60" s="132">
        <v>83.561643835616451</v>
      </c>
      <c r="AC60" s="132">
        <v>80.352644836272106</v>
      </c>
      <c r="AD60" s="132">
        <v>82.596685082872952</v>
      </c>
      <c r="AE60" s="132">
        <v>83.381924198250772</v>
      </c>
      <c r="AF60" s="128">
        <v>84.025559105431384</v>
      </c>
      <c r="AG60" s="126">
        <v>74.146341463414615</v>
      </c>
      <c r="AH60" s="126">
        <v>62.913907284768229</v>
      </c>
      <c r="AI60" s="133">
        <v>63.609467455621328</v>
      </c>
      <c r="AJ60" s="133">
        <v>66.75392670157062</v>
      </c>
      <c r="AK60" s="128">
        <v>60.508083140877559</v>
      </c>
      <c r="AL60" s="128">
        <v>60.77738515901062</v>
      </c>
      <c r="AM60" s="128">
        <v>73.382624768946428</v>
      </c>
      <c r="AN60" s="128">
        <v>63.168724279835381</v>
      </c>
      <c r="AO60" s="128">
        <v>69.273743016759752</v>
      </c>
      <c r="AP60" s="128">
        <v>75.763747454175075</v>
      </c>
      <c r="AQ60" s="128">
        <v>71.575342465753451</v>
      </c>
      <c r="AR60" s="128">
        <v>69.346733668341727</v>
      </c>
      <c r="AS60" s="128">
        <v>71.389645776566695</v>
      </c>
      <c r="AT60" s="128">
        <v>70.254957507082139</v>
      </c>
      <c r="AU60" s="128">
        <v>67.507886435331201</v>
      </c>
      <c r="AV60" s="128">
        <v>13.691931540342306</v>
      </c>
      <c r="AW60" s="128">
        <v>19.290465631929074</v>
      </c>
      <c r="AX60" s="132">
        <v>18.289085545722713</v>
      </c>
      <c r="AY60" s="132">
        <v>14.745308310991962</v>
      </c>
      <c r="AZ60" s="132">
        <v>18.055555555555543</v>
      </c>
      <c r="BA60" s="132">
        <v>16.785714285714278</v>
      </c>
      <c r="BB60" s="128">
        <v>17.00934579439253</v>
      </c>
      <c r="BC60" s="132">
        <v>18.35443037974683</v>
      </c>
      <c r="BD60" s="132">
        <v>15.428571428571422</v>
      </c>
      <c r="BE60" s="132">
        <v>8.4362139917695433</v>
      </c>
      <c r="BF60" s="132">
        <v>13.157894736842106</v>
      </c>
      <c r="BG60" s="128">
        <v>18.090452261306524</v>
      </c>
      <c r="BH60" s="121">
        <v>12.466124661246612</v>
      </c>
      <c r="BI60" s="121">
        <v>15.40697674418605</v>
      </c>
      <c r="BJ60" s="121">
        <v>16.825396825396815</v>
      </c>
      <c r="BK60" s="121">
        <v>11.491442542787288</v>
      </c>
      <c r="BL60" s="128">
        <v>8.2039911308203965</v>
      </c>
      <c r="BM60" s="121">
        <v>5.8997050147492658</v>
      </c>
      <c r="BN60" s="114">
        <v>10.187667560321721</v>
      </c>
      <c r="BO60" s="114">
        <v>8.7962962962962994</v>
      </c>
      <c r="BP60" s="114">
        <v>5.3571428571428559</v>
      </c>
      <c r="BQ60" s="128">
        <v>13.432835820895534</v>
      </c>
      <c r="BR60" s="121">
        <v>16.210526315789448</v>
      </c>
      <c r="BS60" s="121">
        <v>8.3333333333333357</v>
      </c>
      <c r="BT60" s="121">
        <v>7.1868583162217634</v>
      </c>
      <c r="BU60" s="128">
        <v>8.900523560209427</v>
      </c>
      <c r="BV60" s="121">
        <v>10.858585858585865</v>
      </c>
      <c r="BW60" s="121">
        <v>6.8119891008174394</v>
      </c>
      <c r="BX60" s="121">
        <v>7.6023391812865526</v>
      </c>
      <c r="BY60" s="128">
        <v>10.476190476190485</v>
      </c>
      <c r="BZ60" s="121">
        <v>71.393643031784862</v>
      </c>
      <c r="CA60" s="121">
        <v>67.7777777777778</v>
      </c>
      <c r="CB60" s="121">
        <v>76.557863501483638</v>
      </c>
      <c r="CC60" s="128">
        <v>63.129973474801098</v>
      </c>
      <c r="CD60" s="121">
        <v>66.898148148148238</v>
      </c>
      <c r="CE60" s="121">
        <v>69.750889679715257</v>
      </c>
      <c r="CF60" s="121">
        <v>74.264705882352942</v>
      </c>
      <c r="CG60" s="128">
        <v>66.112266112266113</v>
      </c>
      <c r="CH60" s="121">
        <v>74.43181818181823</v>
      </c>
      <c r="CI60" s="121">
        <v>74.541751527494981</v>
      </c>
      <c r="CJ60" s="121">
        <v>70.989761092150175</v>
      </c>
      <c r="CK60" s="121">
        <v>73.98989898989899</v>
      </c>
      <c r="CL60" s="121">
        <v>66.666666666666643</v>
      </c>
      <c r="CM60" s="121">
        <v>73.563218390804622</v>
      </c>
      <c r="CN60" s="121">
        <v>73.566878980891744</v>
      </c>
      <c r="CO60" s="121" t="s">
        <v>286</v>
      </c>
      <c r="CP60" s="128" t="s">
        <v>286</v>
      </c>
      <c r="CQ60" s="121" t="s">
        <v>286</v>
      </c>
      <c r="CR60" s="121">
        <v>52.941176470588204</v>
      </c>
      <c r="CS60" s="114">
        <v>35.18518518518519</v>
      </c>
      <c r="CT60" s="114">
        <v>41.726618705035996</v>
      </c>
      <c r="CU60" s="128">
        <v>63.265306122448983</v>
      </c>
      <c r="CV60" s="121">
        <v>35.774058577405853</v>
      </c>
      <c r="CW60" s="121">
        <v>45.299145299145302</v>
      </c>
      <c r="CX60" s="114">
        <v>66.802443991853352</v>
      </c>
      <c r="CY60" s="114">
        <v>43.545611015490557</v>
      </c>
      <c r="CZ60" s="128">
        <v>45.088161209068048</v>
      </c>
      <c r="DA60" s="121">
        <v>55.107526881720425</v>
      </c>
      <c r="DB60" s="121">
        <v>44.092219020172941</v>
      </c>
      <c r="DC60" s="114">
        <v>49.206349206349195</v>
      </c>
      <c r="DD60" s="114">
        <v>63.74999999999995</v>
      </c>
      <c r="DE60" s="128">
        <v>50.343249427917577</v>
      </c>
      <c r="DF60" s="121">
        <v>47.305389221556901</v>
      </c>
      <c r="DG60" s="121">
        <v>58.583106267029962</v>
      </c>
      <c r="DH60" s="114">
        <v>52</v>
      </c>
      <c r="DI60" s="114">
        <v>49.103942652329756</v>
      </c>
      <c r="DJ60" s="128">
        <v>69.980879541109033</v>
      </c>
      <c r="DK60" s="121">
        <v>51.356993736951978</v>
      </c>
      <c r="DL60" s="121">
        <v>50.144092219020166</v>
      </c>
      <c r="DM60" s="121">
        <v>65.684210526315766</v>
      </c>
      <c r="DN60" s="121">
        <v>63.047285464098081</v>
      </c>
      <c r="DO60" s="128">
        <v>48.979591836734706</v>
      </c>
      <c r="DP60" s="121">
        <v>50.958904109589028</v>
      </c>
      <c r="DQ60" s="121">
        <v>59.356725146198826</v>
      </c>
      <c r="DR60" s="121">
        <v>54.045307443365687</v>
      </c>
      <c r="DS60" s="121" t="s">
        <v>286</v>
      </c>
      <c r="DT60" s="128" t="s">
        <v>286</v>
      </c>
      <c r="DU60" s="131" t="s">
        <v>286</v>
      </c>
      <c r="DV60" s="131">
        <v>49.999999999999993</v>
      </c>
      <c r="DW60" s="114">
        <v>32.400932400932376</v>
      </c>
      <c r="DX60" s="131">
        <v>26.881720430107514</v>
      </c>
      <c r="DY60" s="128">
        <v>57.943925233644883</v>
      </c>
      <c r="DZ60" s="128">
        <v>26.304801670146141</v>
      </c>
      <c r="EA60" s="128">
        <v>31.014492753623202</v>
      </c>
      <c r="EB60" s="128">
        <v>55.578947368421076</v>
      </c>
      <c r="EC60" s="128">
        <v>37.586206896551694</v>
      </c>
      <c r="ED60" s="128">
        <v>36.923076923076948</v>
      </c>
      <c r="EE60" s="128">
        <v>44.021739130434817</v>
      </c>
      <c r="EF60" s="128">
        <v>44.347826086956523</v>
      </c>
      <c r="EG60" s="128">
        <v>38.977635782747633</v>
      </c>
      <c r="EH60" s="128" t="s">
        <v>286</v>
      </c>
      <c r="EI60" s="128" t="s">
        <v>286</v>
      </c>
      <c r="EJ60" s="128" t="s">
        <v>286</v>
      </c>
      <c r="EK60" s="128">
        <v>89.373297002724797</v>
      </c>
      <c r="EL60" s="121">
        <v>80.140186915887824</v>
      </c>
      <c r="EM60" s="121">
        <v>84.946236559139763</v>
      </c>
      <c r="EN60" s="121">
        <v>90.130353817504684</v>
      </c>
      <c r="EO60" s="121">
        <v>79.245283018867937</v>
      </c>
      <c r="EP60" s="128">
        <v>83.526011560693647</v>
      </c>
      <c r="EQ60" s="121">
        <v>94.512195121951194</v>
      </c>
      <c r="ER60" s="121">
        <v>87.500000000000014</v>
      </c>
      <c r="ES60" s="121">
        <v>80.808080808080859</v>
      </c>
      <c r="ET60" s="121">
        <v>88.471849865951697</v>
      </c>
      <c r="EU60" s="128">
        <v>87.608069164265132</v>
      </c>
      <c r="EV60" s="121">
        <v>83.43949044585986</v>
      </c>
      <c r="EW60" s="121">
        <v>87.469287469287366</v>
      </c>
      <c r="EX60" s="121">
        <v>65.044247787610644</v>
      </c>
      <c r="EY60" s="121">
        <v>73.076923076923038</v>
      </c>
      <c r="EZ60" s="128">
        <v>85.483870967741922</v>
      </c>
      <c r="FA60" s="121">
        <v>76.744186046511643</v>
      </c>
      <c r="FB60" s="121">
        <v>80.782918149466269</v>
      </c>
      <c r="FC60" s="121">
        <v>87.661141804788272</v>
      </c>
      <c r="FD60" s="121">
        <v>72.233820459290186</v>
      </c>
      <c r="FE60" s="128">
        <v>74.85714285714289</v>
      </c>
      <c r="FF60" s="121">
        <v>92.827868852459076</v>
      </c>
      <c r="FG60" s="121">
        <v>80.378657487091175</v>
      </c>
      <c r="FH60" s="121">
        <v>78.172588832487378</v>
      </c>
      <c r="FI60" s="121">
        <v>89.344262295081947</v>
      </c>
      <c r="FJ60" s="128">
        <v>79.13043478260866</v>
      </c>
      <c r="FK60" s="121">
        <v>79.099678456591647</v>
      </c>
      <c r="FL60" s="121" t="s">
        <v>286</v>
      </c>
      <c r="FM60" s="121">
        <v>29.245283018867934</v>
      </c>
      <c r="FN60" s="121">
        <v>53.636363636363633</v>
      </c>
      <c r="FO60" s="128" t="s">
        <v>286</v>
      </c>
      <c r="FP60" s="121">
        <v>14.97461928934011</v>
      </c>
      <c r="FQ60" s="121">
        <v>49.259259259259252</v>
      </c>
      <c r="FR60" s="121" t="s">
        <v>286</v>
      </c>
      <c r="FS60" s="121">
        <v>16.515837104072386</v>
      </c>
      <c r="FT60" s="128">
        <v>42.857142857142826</v>
      </c>
      <c r="FU60" s="121" t="s">
        <v>286</v>
      </c>
      <c r="FV60" s="121">
        <v>15.302491103202854</v>
      </c>
      <c r="FW60" s="121">
        <v>47.969543147208135</v>
      </c>
      <c r="FX60" s="121" t="s">
        <v>286</v>
      </c>
      <c r="FY60" s="128">
        <v>21.686746987951803</v>
      </c>
      <c r="FZ60" s="121">
        <v>56.129032258064527</v>
      </c>
      <c r="GA60" s="121" t="s">
        <v>286</v>
      </c>
      <c r="GB60" s="121">
        <v>38.016528925619852</v>
      </c>
      <c r="GC60" s="121">
        <v>57.225433526011557</v>
      </c>
      <c r="GD60" s="128" t="s">
        <v>286</v>
      </c>
      <c r="GE60" s="121">
        <v>50</v>
      </c>
      <c r="GF60" s="121">
        <v>45.038167938931295</v>
      </c>
      <c r="GG60" s="121" t="s">
        <v>286</v>
      </c>
      <c r="GH60" s="121">
        <v>41.666666666666686</v>
      </c>
      <c r="GI60" s="128">
        <v>48.611111111111107</v>
      </c>
      <c r="GJ60" s="121" t="s">
        <v>286</v>
      </c>
      <c r="GK60" s="121">
        <v>44.186046511627914</v>
      </c>
      <c r="GL60" s="121">
        <v>45.454545454545467</v>
      </c>
      <c r="GM60" s="130" t="s">
        <v>286</v>
      </c>
      <c r="GN60" s="128">
        <v>42.857142857142847</v>
      </c>
      <c r="GO60" s="121">
        <v>43.60465116279066</v>
      </c>
      <c r="GP60" s="121" t="s">
        <v>286</v>
      </c>
      <c r="GQ60" s="121">
        <v>42.148760330578504</v>
      </c>
      <c r="GR60" s="121">
        <v>58.045977011494259</v>
      </c>
      <c r="GS60" s="128" t="s">
        <v>286</v>
      </c>
      <c r="GT60" s="121">
        <v>50.877192982456137</v>
      </c>
      <c r="GU60" s="121">
        <v>65.413533834586474</v>
      </c>
      <c r="GV60" s="121" t="s">
        <v>286</v>
      </c>
      <c r="GW60" s="121">
        <v>52.054794520547929</v>
      </c>
      <c r="GX60" s="128">
        <v>64.137931034482733</v>
      </c>
      <c r="GY60" s="128" t="s">
        <v>286</v>
      </c>
      <c r="GZ60" s="128">
        <v>45.238095238095212</v>
      </c>
      <c r="HA60" s="128">
        <v>59.35828877005347</v>
      </c>
      <c r="HB60" s="128" t="s">
        <v>286</v>
      </c>
      <c r="HC60" s="128">
        <v>48.571428571428569</v>
      </c>
      <c r="HD60" s="128">
        <v>59.883720930232563</v>
      </c>
      <c r="HE60" s="128" t="s">
        <v>286</v>
      </c>
      <c r="HF60" s="128">
        <v>30.172413793103438</v>
      </c>
      <c r="HG60" s="128">
        <v>59.06432748538014</v>
      </c>
      <c r="HH60" s="128" t="s">
        <v>286</v>
      </c>
      <c r="HI60" s="128">
        <v>50.943396226415096</v>
      </c>
      <c r="HJ60" s="128">
        <v>68.461538461538453</v>
      </c>
      <c r="HK60" s="128" t="s">
        <v>286</v>
      </c>
      <c r="HL60" s="121">
        <v>42.424242424242422</v>
      </c>
      <c r="HM60" s="121">
        <v>54.999999999999993</v>
      </c>
      <c r="HN60" s="121" t="s">
        <v>286</v>
      </c>
      <c r="HO60" s="121">
        <v>39.024390243902424</v>
      </c>
      <c r="HP60" s="128">
        <v>65.217391304347842</v>
      </c>
      <c r="HQ60" s="121" t="s">
        <v>286</v>
      </c>
      <c r="HR60" s="121">
        <v>37.313432835820869</v>
      </c>
      <c r="HS60" s="121">
        <v>63.095238095238074</v>
      </c>
      <c r="HT60" s="129" t="s">
        <v>286</v>
      </c>
      <c r="HU60" s="128">
        <v>36.752136752136778</v>
      </c>
      <c r="HV60" s="114">
        <v>34.883720930232563</v>
      </c>
      <c r="HW60" s="114" t="s">
        <v>286</v>
      </c>
      <c r="HX60" s="114">
        <v>52.727272727272727</v>
      </c>
      <c r="HY60" s="114">
        <v>43.511450381679403</v>
      </c>
      <c r="HZ60" s="114" t="s">
        <v>286</v>
      </c>
      <c r="IA60" s="114">
        <v>54.411764705882341</v>
      </c>
      <c r="IB60" s="114">
        <v>49.999999999999993</v>
      </c>
      <c r="IC60" s="114" t="s">
        <v>286</v>
      </c>
      <c r="ID60" s="114">
        <v>64.634146341463421</v>
      </c>
      <c r="IE60" s="114">
        <v>48.924731182795711</v>
      </c>
      <c r="IF60" s="114" t="s">
        <v>286</v>
      </c>
      <c r="IG60" s="114">
        <v>49.999999999999993</v>
      </c>
      <c r="IH60" s="114">
        <v>45.562130177514767</v>
      </c>
      <c r="II60" s="114" t="s">
        <v>286</v>
      </c>
      <c r="IJ60" s="114">
        <v>52.06611570247933</v>
      </c>
      <c r="IK60" s="114">
        <v>49.425287356321832</v>
      </c>
      <c r="IL60" s="114" t="s">
        <v>286</v>
      </c>
      <c r="IM60" s="114">
        <v>66.071428571428569</v>
      </c>
      <c r="IN60" s="114">
        <v>60.769230769230774</v>
      </c>
      <c r="IO60" s="114" t="s">
        <v>286</v>
      </c>
      <c r="IP60" s="114">
        <v>61.428571428571431</v>
      </c>
      <c r="IQ60" s="114">
        <v>65.03496503496504</v>
      </c>
      <c r="IR60" s="114" t="s">
        <v>286</v>
      </c>
      <c r="IS60" s="114">
        <v>73.493975903614469</v>
      </c>
      <c r="IT60" s="114">
        <v>60.215053763440871</v>
      </c>
      <c r="IU60" s="114" t="s">
        <v>286</v>
      </c>
      <c r="IV60" s="114">
        <v>68.656716417910459</v>
      </c>
      <c r="IW60" s="114">
        <v>62.94117647058826</v>
      </c>
      <c r="IX60" s="150" t="s">
        <v>1603</v>
      </c>
      <c r="IY60" s="150" t="s">
        <v>1603</v>
      </c>
      <c r="IZ60" s="150" t="s">
        <v>1604</v>
      </c>
      <c r="JA60" s="150" t="s">
        <v>1604</v>
      </c>
      <c r="JB60" s="150" t="s">
        <v>1603</v>
      </c>
      <c r="JC60" s="114" t="s">
        <v>286</v>
      </c>
      <c r="JD60" s="114" t="s">
        <v>286</v>
      </c>
      <c r="JE60" s="114" t="s">
        <v>286</v>
      </c>
      <c r="JF60" s="114" t="str">
        <f t="shared" si="69"/>
        <v>--</v>
      </c>
      <c r="JG60" s="114" t="str">
        <f t="shared" si="69"/>
        <v>--</v>
      </c>
      <c r="JH60" s="114" t="str">
        <f t="shared" si="69"/>
        <v>--</v>
      </c>
      <c r="JI60" s="114" t="str">
        <f t="shared" si="69"/>
        <v>--</v>
      </c>
      <c r="JJ60" s="114" t="str">
        <f t="shared" si="69"/>
        <v>--</v>
      </c>
      <c r="JK60" s="114" t="str">
        <f t="shared" si="69"/>
        <v>--</v>
      </c>
      <c r="JL60" s="114" t="str">
        <f t="shared" si="69"/>
        <v>--</v>
      </c>
      <c r="JM60" s="114" t="str">
        <f t="shared" si="69"/>
        <v>--</v>
      </c>
      <c r="JN60" s="114" t="str">
        <f t="shared" si="69"/>
        <v>--</v>
      </c>
      <c r="JO60" s="114" t="str">
        <f t="shared" si="69"/>
        <v>--</v>
      </c>
      <c r="JP60" s="114" t="str">
        <f t="shared" si="70"/>
        <v>--</v>
      </c>
      <c r="JQ60" s="114" t="str">
        <f t="shared" si="70"/>
        <v>--</v>
      </c>
      <c r="JR60" s="114" t="str">
        <f t="shared" si="70"/>
        <v>--</v>
      </c>
      <c r="JS60" s="114" t="str">
        <f t="shared" si="70"/>
        <v>--</v>
      </c>
      <c r="JT60" s="114" t="str">
        <f t="shared" si="70"/>
        <v>--</v>
      </c>
      <c r="JU60" s="114" t="str">
        <f t="shared" si="70"/>
        <v>--</v>
      </c>
      <c r="JV60" s="114" t="str">
        <f t="shared" si="70"/>
        <v>--</v>
      </c>
      <c r="JW60" s="114" t="str">
        <f t="shared" si="70"/>
        <v>--</v>
      </c>
      <c r="JX60" s="114" t="str">
        <f t="shared" si="70"/>
        <v>--</v>
      </c>
      <c r="JY60" s="114" t="str">
        <f t="shared" si="70"/>
        <v>--</v>
      </c>
      <c r="JZ60" s="114" t="str">
        <f t="shared" si="71"/>
        <v>--</v>
      </c>
      <c r="KA60" s="114" t="str">
        <f t="shared" si="71"/>
        <v>--</v>
      </c>
      <c r="KB60" s="114" t="str">
        <f t="shared" si="71"/>
        <v>--</v>
      </c>
      <c r="KC60" s="114" t="str">
        <f t="shared" si="71"/>
        <v>--</v>
      </c>
      <c r="KD60" s="114" t="str">
        <f t="shared" si="71"/>
        <v>--</v>
      </c>
      <c r="KE60" s="114" t="str">
        <f t="shared" si="71"/>
        <v>--</v>
      </c>
      <c r="KF60" s="114" t="str">
        <f t="shared" si="71"/>
        <v>--</v>
      </c>
      <c r="KG60" s="114" t="str">
        <f t="shared" si="71"/>
        <v>--</v>
      </c>
      <c r="KH60" s="114" t="str">
        <f t="shared" si="71"/>
        <v>--</v>
      </c>
      <c r="KI60" s="114" t="str">
        <f t="shared" si="71"/>
        <v>--</v>
      </c>
      <c r="KJ60" s="114" t="str">
        <f t="shared" si="72"/>
        <v>--</v>
      </c>
      <c r="KK60" s="114" t="str">
        <f t="shared" si="72"/>
        <v>--</v>
      </c>
      <c r="KL60" s="114" t="str">
        <f t="shared" si="72"/>
        <v>--</v>
      </c>
      <c r="KM60" s="114" t="str">
        <f t="shared" si="72"/>
        <v>--</v>
      </c>
      <c r="KN60" s="114" t="str">
        <f t="shared" si="72"/>
        <v>--</v>
      </c>
      <c r="KO60" s="114" t="str">
        <f t="shared" si="72"/>
        <v>--</v>
      </c>
      <c r="KP60" s="150" t="s">
        <v>1603</v>
      </c>
      <c r="KQ60" s="150" t="s">
        <v>1603</v>
      </c>
      <c r="KR60" s="150" t="s">
        <v>1604</v>
      </c>
      <c r="KS60" s="150" t="s">
        <v>1604</v>
      </c>
      <c r="KT60" s="150" t="s">
        <v>1603</v>
      </c>
      <c r="KU60" s="114" t="str">
        <f t="shared" si="79"/>
        <v>--</v>
      </c>
      <c r="KV60" s="114" t="str">
        <f t="shared" si="79"/>
        <v>--</v>
      </c>
      <c r="KW60" s="114" t="str">
        <f t="shared" si="79"/>
        <v>--</v>
      </c>
      <c r="KX60" s="114" t="str">
        <f t="shared" si="79"/>
        <v>--</v>
      </c>
      <c r="KY60" s="114" t="str">
        <f t="shared" si="79"/>
        <v>--</v>
      </c>
      <c r="KZ60" s="114" t="str">
        <f t="shared" si="73"/>
        <v>--</v>
      </c>
      <c r="LA60" s="114" t="str">
        <f t="shared" si="73"/>
        <v>--</v>
      </c>
      <c r="LB60" s="114" t="str">
        <f t="shared" si="73"/>
        <v>--</v>
      </c>
      <c r="LC60" s="114" t="str">
        <f t="shared" si="73"/>
        <v>--</v>
      </c>
      <c r="LD60" s="114" t="str">
        <f t="shared" si="73"/>
        <v>--</v>
      </c>
      <c r="LE60" s="219">
        <v>85.582255083179405</v>
      </c>
      <c r="LF60" s="219">
        <v>81.4453125</v>
      </c>
      <c r="LG60" s="219">
        <v>86.552567237163899</v>
      </c>
      <c r="LH60" s="219">
        <v>82.744282744282799</v>
      </c>
      <c r="LI60" s="219">
        <v>81.330472103004396</v>
      </c>
      <c r="LJ60" s="219">
        <v>83.486238532110093</v>
      </c>
      <c r="LK60" s="219">
        <v>70.871985157699498</v>
      </c>
      <c r="LL60" s="219">
        <v>66.994106090373194</v>
      </c>
      <c r="LM60" s="219">
        <v>74.327628361858103</v>
      </c>
      <c r="LN60" s="219">
        <v>74.375000000000099</v>
      </c>
      <c r="LO60" s="219">
        <v>69.462365591397798</v>
      </c>
      <c r="LP60" s="219">
        <v>72.286374133949195</v>
      </c>
      <c r="LQ60" s="219">
        <v>77.715355805243505</v>
      </c>
      <c r="LR60" s="219">
        <v>73.599999999999994</v>
      </c>
      <c r="LS60" s="219">
        <v>78.787878787878796</v>
      </c>
      <c r="LT60" s="219">
        <v>75.7383966244725</v>
      </c>
      <c r="LU60" s="219">
        <v>75.163398692810503</v>
      </c>
      <c r="LV60" s="219">
        <v>74.238875878220199</v>
      </c>
      <c r="LW60" s="219">
        <v>53.4579439252336</v>
      </c>
      <c r="LX60" s="219">
        <v>41.235059760956197</v>
      </c>
      <c r="LY60" s="219">
        <v>49.747474747474698</v>
      </c>
      <c r="LZ60" s="219">
        <v>54.641350210970501</v>
      </c>
      <c r="MA60" s="219">
        <v>45.315904139433599</v>
      </c>
      <c r="MB60" s="219">
        <v>45.305164319248803</v>
      </c>
      <c r="MC60" s="219">
        <v>87.5</v>
      </c>
      <c r="MD60" s="219">
        <v>83.300198807157102</v>
      </c>
      <c r="ME60" s="219">
        <v>85.858585858585798</v>
      </c>
      <c r="MF60" s="219">
        <v>87.789473684210606</v>
      </c>
      <c r="MG60" s="219">
        <v>83.224400871459693</v>
      </c>
      <c r="MH60" s="219">
        <v>83.098591549295705</v>
      </c>
      <c r="MI60" s="219">
        <v>73.507462686567195</v>
      </c>
      <c r="MJ60" s="219">
        <v>70.099009900990097</v>
      </c>
      <c r="MK60" s="219">
        <v>76.322418136020204</v>
      </c>
      <c r="ML60" s="219">
        <v>78.691983122362799</v>
      </c>
      <c r="MM60" s="219">
        <v>70.152505446623096</v>
      </c>
      <c r="MN60" s="219">
        <v>71.194379391100696</v>
      </c>
      <c r="MO60" s="128" t="str">
        <f t="shared" si="49"/>
        <v>--</v>
      </c>
      <c r="MP60" s="219">
        <v>15.2083333333333</v>
      </c>
      <c r="MQ60" s="219">
        <v>34.278350515463899</v>
      </c>
      <c r="MR60" s="128" t="str">
        <f t="shared" si="50"/>
        <v>--</v>
      </c>
      <c r="MS60" s="219">
        <v>8.1858407079645996</v>
      </c>
      <c r="MT60" s="219">
        <v>43.809523809523803</v>
      </c>
      <c r="MU60" s="128" t="str">
        <f t="shared" si="51"/>
        <v>--</v>
      </c>
      <c r="MV60" s="219">
        <v>44.117647058823501</v>
      </c>
      <c r="MW60" s="219">
        <v>53.435114503816799</v>
      </c>
      <c r="MX60" s="128" t="str">
        <f t="shared" si="52"/>
        <v>--</v>
      </c>
      <c r="MY60" s="219">
        <v>44.4444444444444</v>
      </c>
      <c r="MZ60" s="219">
        <v>52.459016393442603</v>
      </c>
      <c r="NA60" s="128" t="str">
        <f t="shared" si="53"/>
        <v>--</v>
      </c>
      <c r="NB60" s="219">
        <v>57.352941176470601</v>
      </c>
      <c r="NC60" s="219">
        <v>63.358778625954201</v>
      </c>
      <c r="ND60" s="128" t="str">
        <f t="shared" si="54"/>
        <v>--</v>
      </c>
      <c r="NE60" s="219">
        <v>63.8888888888889</v>
      </c>
      <c r="NF60" s="219">
        <v>59.3406593406593</v>
      </c>
      <c r="NG60" s="128" t="str">
        <f t="shared" si="55"/>
        <v>--</v>
      </c>
      <c r="NH60" s="219">
        <v>60.563380281690101</v>
      </c>
      <c r="NI60" s="219">
        <v>62.595419847328202</v>
      </c>
      <c r="NJ60" s="128" t="str">
        <f t="shared" si="56"/>
        <v>--</v>
      </c>
      <c r="NK60" s="219">
        <v>69.4444444444445</v>
      </c>
      <c r="NL60" s="219">
        <v>58.011049723756898</v>
      </c>
      <c r="NM60" s="220">
        <v>85.091743119266098</v>
      </c>
      <c r="NN60" s="220">
        <v>90.816326530612201</v>
      </c>
      <c r="NO60" s="220">
        <v>74.3055555555555</v>
      </c>
      <c r="NP60" s="220">
        <v>74.691358024691496</v>
      </c>
      <c r="NQ60" s="220">
        <v>72.195121951219505</v>
      </c>
      <c r="NR60" s="220">
        <v>81.512605042016801</v>
      </c>
      <c r="NS60" s="220">
        <v>70.316301703163106</v>
      </c>
      <c r="NT60" s="220">
        <v>70.5263157894736</v>
      </c>
      <c r="NU60" s="220">
        <v>89.638554216867504</v>
      </c>
      <c r="NV60" s="220">
        <v>90.756302521008394</v>
      </c>
      <c r="NW60" s="220">
        <v>84.449760765550295</v>
      </c>
      <c r="NX60" s="220">
        <v>84.696016771488402</v>
      </c>
      <c r="NY60" s="128" t="str">
        <f t="shared" si="74"/>
        <v>--</v>
      </c>
      <c r="NZ60" s="128" t="str">
        <f t="shared" si="74"/>
        <v>--</v>
      </c>
      <c r="OA60" s="128" t="str">
        <f t="shared" si="74"/>
        <v>--</v>
      </c>
      <c r="OB60" s="128" t="str">
        <f t="shared" si="74"/>
        <v>--</v>
      </c>
      <c r="OC60" s="128" t="str">
        <f t="shared" si="74"/>
        <v>--</v>
      </c>
      <c r="OD60" s="128" t="str">
        <f t="shared" si="74"/>
        <v>--</v>
      </c>
      <c r="OE60" s="128" t="str">
        <f t="shared" si="74"/>
        <v>--</v>
      </c>
      <c r="OF60" s="128" t="str">
        <f t="shared" si="74"/>
        <v>--</v>
      </c>
      <c r="OG60" s="222">
        <v>53.975903614457799</v>
      </c>
      <c r="OH60" s="222">
        <v>42.616822429906598</v>
      </c>
      <c r="OI60" s="222">
        <v>35.528942115768501</v>
      </c>
      <c r="OJ60" s="222">
        <v>42.6395939086295</v>
      </c>
      <c r="OK60" s="222">
        <v>55.650319829424298</v>
      </c>
      <c r="OL60" s="222">
        <v>47.890295358649801</v>
      </c>
      <c r="OM60" s="222">
        <v>39.2156862745098</v>
      </c>
      <c r="ON60" s="222">
        <v>39.344262295081897</v>
      </c>
      <c r="OO60" s="114" t="s">
        <v>2494</v>
      </c>
      <c r="OP60" s="114" t="s">
        <v>2494</v>
      </c>
      <c r="OQ60" s="300">
        <v>72.94117647058826</v>
      </c>
      <c r="OR60" s="300">
        <v>60.40892193308553</v>
      </c>
      <c r="OS60" s="300">
        <v>63.366336633663416</v>
      </c>
      <c r="OT60" s="300">
        <v>65.756823821339935</v>
      </c>
      <c r="OU60" s="300">
        <v>77.358490566037759</v>
      </c>
      <c r="OV60" s="300">
        <v>68.553459119496893</v>
      </c>
      <c r="OW60" s="300">
        <v>68.260869565217348</v>
      </c>
      <c r="OX60" s="300">
        <v>65.50116550116546</v>
      </c>
      <c r="OZ60" s="380">
        <v>77.032520325203251</v>
      </c>
      <c r="PA60" s="381">
        <v>77.626459143968859</v>
      </c>
      <c r="PB60" s="381">
        <v>70.947368421052545</v>
      </c>
      <c r="PC60" s="381">
        <v>75.063613231552139</v>
      </c>
      <c r="PD60" s="380">
        <v>71.632653061224531</v>
      </c>
      <c r="PE60" s="381">
        <v>50.290135396518352</v>
      </c>
      <c r="PF60" s="381">
        <v>38.818565400843845</v>
      </c>
      <c r="PG60" s="381">
        <v>48.600508905852422</v>
      </c>
      <c r="PH60" s="380">
        <v>57.142857142857153</v>
      </c>
      <c r="PI60" s="381">
        <v>40.618955512572505</v>
      </c>
      <c r="PJ60" s="381">
        <v>37.656903765690402</v>
      </c>
      <c r="PK60" s="381">
        <v>42.602040816326578</v>
      </c>
      <c r="PL60" s="380">
        <v>90.388548057259712</v>
      </c>
      <c r="PM60" s="381">
        <v>85.328185328185427</v>
      </c>
      <c r="PN60" s="381">
        <v>78.82599580712791</v>
      </c>
      <c r="PO60" s="381">
        <v>80.867346938775555</v>
      </c>
      <c r="PP60" s="380">
        <v>82.186234817813727</v>
      </c>
      <c r="PQ60" s="381">
        <v>77.027027027027103</v>
      </c>
      <c r="PR60" s="381">
        <v>67.364016736401666</v>
      </c>
      <c r="PS60" s="381">
        <v>72.264631043257026</v>
      </c>
      <c r="PT60" s="378" t="str">
        <f t="shared" si="67"/>
        <v>--</v>
      </c>
      <c r="PU60" s="378" t="str">
        <f t="shared" si="67"/>
        <v>--</v>
      </c>
      <c r="PV60" s="381">
        <v>14.718614718614711</v>
      </c>
      <c r="PW60" s="381">
        <v>35.597826086956523</v>
      </c>
      <c r="PX60" s="378" t="str">
        <f t="shared" si="15"/>
        <v>--</v>
      </c>
      <c r="PY60" s="378" t="str">
        <f t="shared" si="15"/>
        <v>--</v>
      </c>
      <c r="PZ60" s="381">
        <v>63.636363636363647</v>
      </c>
      <c r="QA60" s="381">
        <v>61.832061068702274</v>
      </c>
      <c r="QB60" s="378" t="str">
        <f t="shared" si="16"/>
        <v>--</v>
      </c>
      <c r="QC60" s="378" t="str">
        <f t="shared" si="16"/>
        <v>--</v>
      </c>
      <c r="QD60" s="381">
        <v>80.303030303030283</v>
      </c>
      <c r="QE60" s="381">
        <v>73.282442748091569</v>
      </c>
      <c r="QF60" s="378" t="str">
        <f t="shared" si="68"/>
        <v>--</v>
      </c>
      <c r="QG60" s="378" t="str">
        <f t="shared" si="68"/>
        <v>--</v>
      </c>
      <c r="QH60" s="381">
        <v>62.121212121212132</v>
      </c>
      <c r="QI60" s="381">
        <v>60.000000000000036</v>
      </c>
      <c r="QJ60" s="368" t="s">
        <v>2494</v>
      </c>
    </row>
    <row r="61" spans="1:452" ht="21" customHeight="1" x14ac:dyDescent="0.25">
      <c r="A61" s="114">
        <v>57</v>
      </c>
      <c r="B61" s="93" t="s">
        <v>57</v>
      </c>
      <c r="C61" s="126">
        <v>24.404761904761912</v>
      </c>
      <c r="D61" s="126">
        <v>20.279720279720291</v>
      </c>
      <c r="E61" s="126">
        <v>17.647058823529417</v>
      </c>
      <c r="F61" s="126">
        <v>27.27272727272727</v>
      </c>
      <c r="G61" s="126">
        <v>17.333333333333325</v>
      </c>
      <c r="H61" s="126">
        <v>16.438356164383556</v>
      </c>
      <c r="I61" s="126">
        <v>41.772151898734172</v>
      </c>
      <c r="J61" s="126">
        <v>25.196850393700778</v>
      </c>
      <c r="K61" s="126">
        <v>30.612244897959194</v>
      </c>
      <c r="L61" s="126">
        <v>52.739726027397253</v>
      </c>
      <c r="M61" s="128">
        <v>39.743589743589745</v>
      </c>
      <c r="N61" s="128">
        <v>33.064516129032263</v>
      </c>
      <c r="O61" s="128">
        <v>62.096774193548399</v>
      </c>
      <c r="P61" s="128">
        <v>50.387596899224768</v>
      </c>
      <c r="Q61" s="128">
        <v>42.477876106194707</v>
      </c>
      <c r="R61" s="128">
        <v>89.759036144578289</v>
      </c>
      <c r="S61" s="128">
        <v>80.555555555555515</v>
      </c>
      <c r="T61" s="128">
        <v>88.505747126436773</v>
      </c>
      <c r="U61" s="128">
        <v>81.196581196581221</v>
      </c>
      <c r="V61" s="128">
        <v>77.564102564102555</v>
      </c>
      <c r="W61" s="128">
        <v>85</v>
      </c>
      <c r="X61" s="128">
        <v>87.096774193548399</v>
      </c>
      <c r="Y61" s="128">
        <v>80.620155038759734</v>
      </c>
      <c r="Z61" s="128">
        <v>85.897435897435898</v>
      </c>
      <c r="AA61" s="128">
        <v>87.500000000000014</v>
      </c>
      <c r="AB61" s="132">
        <v>82.5</v>
      </c>
      <c r="AC61" s="132">
        <v>83.593750000000043</v>
      </c>
      <c r="AD61" s="132">
        <v>82.113821138211378</v>
      </c>
      <c r="AE61" s="132">
        <v>79.069767441860435</v>
      </c>
      <c r="AF61" s="128">
        <v>83.620689655172413</v>
      </c>
      <c r="AG61" s="126">
        <v>72.289156626506056</v>
      </c>
      <c r="AH61" s="126">
        <v>66.666666666666686</v>
      </c>
      <c r="AI61" s="133">
        <v>71.264367816091976</v>
      </c>
      <c r="AJ61" s="133">
        <v>63.247863247863258</v>
      </c>
      <c r="AK61" s="128">
        <v>57.594936708860757</v>
      </c>
      <c r="AL61" s="128">
        <v>58.227848101265828</v>
      </c>
      <c r="AM61" s="128">
        <v>66.878980891719749</v>
      </c>
      <c r="AN61" s="128">
        <v>57.936507936507944</v>
      </c>
      <c r="AO61" s="128">
        <v>62.98701298701296</v>
      </c>
      <c r="AP61" s="128">
        <v>69.444444444444514</v>
      </c>
      <c r="AQ61" s="128">
        <v>65.217391304347856</v>
      </c>
      <c r="AR61" s="128">
        <v>66.666666666666686</v>
      </c>
      <c r="AS61" s="128">
        <v>67.741935483870989</v>
      </c>
      <c r="AT61" s="128">
        <v>53.48837209302328</v>
      </c>
      <c r="AU61" s="128">
        <v>72.173913043478279</v>
      </c>
      <c r="AV61" s="128">
        <v>16.766467065868259</v>
      </c>
      <c r="AW61" s="128">
        <v>21.379310344827594</v>
      </c>
      <c r="AX61" s="132">
        <v>17.857142857142851</v>
      </c>
      <c r="AY61" s="132">
        <v>17.391304347826082</v>
      </c>
      <c r="AZ61" s="132">
        <v>22.727272727272748</v>
      </c>
      <c r="BA61" s="132">
        <v>15.789473684210526</v>
      </c>
      <c r="BB61" s="128">
        <v>13.907284768211923</v>
      </c>
      <c r="BC61" s="132">
        <v>24.21875</v>
      </c>
      <c r="BD61" s="132">
        <v>17.532467532467535</v>
      </c>
      <c r="BE61" s="132">
        <v>21.126760563380277</v>
      </c>
      <c r="BF61" s="132">
        <v>18.124999999999989</v>
      </c>
      <c r="BG61" s="128">
        <v>15.625000000000004</v>
      </c>
      <c r="BH61" s="121">
        <v>17.741935483870968</v>
      </c>
      <c r="BI61" s="121">
        <v>20.312500000000007</v>
      </c>
      <c r="BJ61" s="121">
        <v>18.103448275862078</v>
      </c>
      <c r="BK61" s="121">
        <v>12.574850299401202</v>
      </c>
      <c r="BL61" s="128">
        <v>7.5862068965517215</v>
      </c>
      <c r="BM61" s="121">
        <v>5.9523809523809543</v>
      </c>
      <c r="BN61" s="114">
        <v>3.4782608695652169</v>
      </c>
      <c r="BO61" s="114">
        <v>10.389610389610393</v>
      </c>
      <c r="BP61" s="114">
        <v>9.2105263157894743</v>
      </c>
      <c r="BQ61" s="128">
        <v>5.9602649006622537</v>
      </c>
      <c r="BR61" s="121">
        <v>11.718749999999998</v>
      </c>
      <c r="BS61" s="121">
        <v>11.764705882352946</v>
      </c>
      <c r="BT61" s="121">
        <v>10.563380281690144</v>
      </c>
      <c r="BU61" s="128">
        <v>9.3750000000000018</v>
      </c>
      <c r="BV61" s="121">
        <v>3.8759689922480627</v>
      </c>
      <c r="BW61" s="121">
        <v>15.200000000000005</v>
      </c>
      <c r="BX61" s="121">
        <v>11.627906976744185</v>
      </c>
      <c r="BY61" s="128">
        <v>10.344827586206895</v>
      </c>
      <c r="BZ61" s="121">
        <v>69.047619047619037</v>
      </c>
      <c r="CA61" s="121">
        <v>75.524475524475505</v>
      </c>
      <c r="CB61" s="121">
        <v>86.046511627907009</v>
      </c>
      <c r="CC61" s="128">
        <v>70.175438596491205</v>
      </c>
      <c r="CD61" s="121">
        <v>66.02564102564105</v>
      </c>
      <c r="CE61" s="121">
        <v>80.519480519480524</v>
      </c>
      <c r="CF61" s="121">
        <v>77.07006369426756</v>
      </c>
      <c r="CG61" s="128">
        <v>69.767441860465112</v>
      </c>
      <c r="CH61" s="121">
        <v>76.623376623376629</v>
      </c>
      <c r="CI61" s="121">
        <v>71.034482758620697</v>
      </c>
      <c r="CJ61" s="121">
        <v>80.000000000000028</v>
      </c>
      <c r="CK61" s="121">
        <v>82.031249999999986</v>
      </c>
      <c r="CL61" s="121">
        <v>75.2</v>
      </c>
      <c r="CM61" s="121">
        <v>73.076923076923052</v>
      </c>
      <c r="CN61" s="121">
        <v>80.172413793103459</v>
      </c>
      <c r="CO61" s="121" t="s">
        <v>286</v>
      </c>
      <c r="CP61" s="128" t="s">
        <v>286</v>
      </c>
      <c r="CQ61" s="121" t="s">
        <v>286</v>
      </c>
      <c r="CR61" s="121">
        <v>53.982300884955762</v>
      </c>
      <c r="CS61" s="114">
        <v>32.692307692307672</v>
      </c>
      <c r="CT61" s="114">
        <v>45.454545454545439</v>
      </c>
      <c r="CU61" s="128">
        <v>56.687898089171966</v>
      </c>
      <c r="CV61" s="121">
        <v>39.534883720930225</v>
      </c>
      <c r="CW61" s="121">
        <v>51.315789473684212</v>
      </c>
      <c r="CX61" s="114">
        <v>56.944444444444443</v>
      </c>
      <c r="CY61" s="114">
        <v>49.685534591194973</v>
      </c>
      <c r="CZ61" s="128">
        <v>48.837209302325604</v>
      </c>
      <c r="DA61" s="121">
        <v>46.774193548387096</v>
      </c>
      <c r="DB61" s="121">
        <v>43.07692307692308</v>
      </c>
      <c r="DC61" s="114">
        <v>50</v>
      </c>
      <c r="DD61" s="114">
        <v>56.969696969696983</v>
      </c>
      <c r="DE61" s="128">
        <v>60.416666666666679</v>
      </c>
      <c r="DF61" s="121">
        <v>57.647058823529392</v>
      </c>
      <c r="DG61" s="121">
        <v>58.558558558558545</v>
      </c>
      <c r="DH61" s="114">
        <v>49.019607843137258</v>
      </c>
      <c r="DI61" s="114">
        <v>45.454545454545467</v>
      </c>
      <c r="DJ61" s="128">
        <v>61.935483870967701</v>
      </c>
      <c r="DK61" s="121">
        <v>52.34375</v>
      </c>
      <c r="DL61" s="121">
        <v>46.05263157894737</v>
      </c>
      <c r="DM61" s="121">
        <v>60.14492753623189</v>
      </c>
      <c r="DN61" s="121">
        <v>57.594936708860764</v>
      </c>
      <c r="DO61" s="128">
        <v>47.656249999999986</v>
      </c>
      <c r="DP61" s="121">
        <v>61.15702479338843</v>
      </c>
      <c r="DQ61" s="121">
        <v>48.800000000000004</v>
      </c>
      <c r="DR61" s="121">
        <v>55.172413793103452</v>
      </c>
      <c r="DS61" s="121" t="s">
        <v>286</v>
      </c>
      <c r="DT61" s="128" t="s">
        <v>286</v>
      </c>
      <c r="DU61" s="131" t="s">
        <v>286</v>
      </c>
      <c r="DV61" s="131">
        <v>48.648648648648646</v>
      </c>
      <c r="DW61" s="114">
        <v>24.675324675324681</v>
      </c>
      <c r="DX61" s="131">
        <v>24.675324675324674</v>
      </c>
      <c r="DY61" s="128">
        <v>51.94805194805194</v>
      </c>
      <c r="DZ61" s="128">
        <v>31.782945736434122</v>
      </c>
      <c r="EA61" s="128">
        <v>29.530201342281892</v>
      </c>
      <c r="EB61" s="128">
        <v>48.226950354609933</v>
      </c>
      <c r="EC61" s="128">
        <v>40.127388535031827</v>
      </c>
      <c r="ED61" s="128">
        <v>38.281249999999993</v>
      </c>
      <c r="EE61" s="128">
        <v>49.593495934959336</v>
      </c>
      <c r="EF61" s="128">
        <v>35.65891472868217</v>
      </c>
      <c r="EG61" s="128">
        <v>48.695652173913061</v>
      </c>
      <c r="EH61" s="128" t="s">
        <v>286</v>
      </c>
      <c r="EI61" s="128" t="s">
        <v>286</v>
      </c>
      <c r="EJ61" s="128" t="s">
        <v>286</v>
      </c>
      <c r="EK61" s="128">
        <v>90.090090090090101</v>
      </c>
      <c r="EL61" s="121">
        <v>77.419354838709708</v>
      </c>
      <c r="EM61" s="121">
        <v>79.220779220779207</v>
      </c>
      <c r="EN61" s="121">
        <v>92.90322580645163</v>
      </c>
      <c r="EO61" s="121">
        <v>84.496124031007795</v>
      </c>
      <c r="EP61" s="128">
        <v>81.578947368421083</v>
      </c>
      <c r="EQ61" s="121">
        <v>95.104895104895121</v>
      </c>
      <c r="ER61" s="121">
        <v>85.534591194968513</v>
      </c>
      <c r="ES61" s="121">
        <v>85.156250000000043</v>
      </c>
      <c r="ET61" s="121">
        <v>94.30894308943094</v>
      </c>
      <c r="EU61" s="128">
        <v>79.844961240310155</v>
      </c>
      <c r="EV61" s="121">
        <v>84.347826086956488</v>
      </c>
      <c r="EW61" s="121">
        <v>85.207100591715985</v>
      </c>
      <c r="EX61" s="121">
        <v>70.138888888888914</v>
      </c>
      <c r="EY61" s="121">
        <v>70.930232558139551</v>
      </c>
      <c r="EZ61" s="128">
        <v>89.285714285714306</v>
      </c>
      <c r="FA61" s="121">
        <v>63.398692810457511</v>
      </c>
      <c r="FB61" s="121">
        <v>77.922077922077918</v>
      </c>
      <c r="FC61" s="121">
        <v>94.193548387096797</v>
      </c>
      <c r="FD61" s="121">
        <v>78.740157480314977</v>
      </c>
      <c r="FE61" s="128">
        <v>71.052631578947398</v>
      </c>
      <c r="FF61" s="121">
        <v>90.972222222222243</v>
      </c>
      <c r="FG61" s="121">
        <v>79.487179487179532</v>
      </c>
      <c r="FH61" s="121">
        <v>77.343749999999986</v>
      </c>
      <c r="FI61" s="121">
        <v>88.429752066115739</v>
      </c>
      <c r="FJ61" s="128">
        <v>69.230769230769255</v>
      </c>
      <c r="FK61" s="121">
        <v>80.701754385964961</v>
      </c>
      <c r="FL61" s="121" t="s">
        <v>286</v>
      </c>
      <c r="FM61" s="121">
        <v>17.777777777777771</v>
      </c>
      <c r="FN61" s="121">
        <v>62.820512820512796</v>
      </c>
      <c r="FO61" s="128" t="s">
        <v>286</v>
      </c>
      <c r="FP61" s="121">
        <v>20.979020979020977</v>
      </c>
      <c r="FQ61" s="121">
        <v>58.666666666666657</v>
      </c>
      <c r="FR61" s="121" t="s">
        <v>286</v>
      </c>
      <c r="FS61" s="121">
        <v>21.311475409836071</v>
      </c>
      <c r="FT61" s="128">
        <v>53.061224489795904</v>
      </c>
      <c r="FU61" s="121" t="s">
        <v>286</v>
      </c>
      <c r="FV61" s="121">
        <v>17.721518987341774</v>
      </c>
      <c r="FW61" s="121">
        <v>58.73015873015872</v>
      </c>
      <c r="FX61" s="121" t="s">
        <v>286</v>
      </c>
      <c r="FY61" s="128">
        <v>22.764227642276428</v>
      </c>
      <c r="FZ61" s="121">
        <v>52.212389380530972</v>
      </c>
      <c r="GA61" s="121" t="s">
        <v>286</v>
      </c>
      <c r="GB61" s="121">
        <v>45.833333333333329</v>
      </c>
      <c r="GC61" s="121">
        <v>62.500000000000014</v>
      </c>
      <c r="GD61" s="128" t="s">
        <v>286</v>
      </c>
      <c r="GE61" s="121">
        <v>60.000000000000014</v>
      </c>
      <c r="GF61" s="121">
        <v>60.465116279069768</v>
      </c>
      <c r="GG61" s="121" t="s">
        <v>286</v>
      </c>
      <c r="GH61" s="121">
        <v>57.692307692307701</v>
      </c>
      <c r="GI61" s="128">
        <v>52.631578947368411</v>
      </c>
      <c r="GJ61" s="121" t="s">
        <v>286</v>
      </c>
      <c r="GK61" s="121">
        <v>39.285714285714285</v>
      </c>
      <c r="GL61" s="121">
        <v>44.594594594594597</v>
      </c>
      <c r="GM61" s="130" t="s">
        <v>286</v>
      </c>
      <c r="GN61" s="128">
        <v>33.333333333333336</v>
      </c>
      <c r="GO61" s="121">
        <v>38.983050847457605</v>
      </c>
      <c r="GP61" s="121" t="s">
        <v>286</v>
      </c>
      <c r="GQ61" s="121">
        <v>47.826086956521742</v>
      </c>
      <c r="GR61" s="121">
        <v>62.500000000000007</v>
      </c>
      <c r="GS61" s="128" t="s">
        <v>286</v>
      </c>
      <c r="GT61" s="121">
        <v>56.666666666666657</v>
      </c>
      <c r="GU61" s="121">
        <v>79.069767441860435</v>
      </c>
      <c r="GV61" s="121" t="s">
        <v>286</v>
      </c>
      <c r="GW61" s="121">
        <v>69.230769230769226</v>
      </c>
      <c r="GX61" s="128">
        <v>57.142857142857117</v>
      </c>
      <c r="GY61" s="128" t="s">
        <v>286</v>
      </c>
      <c r="GZ61" s="128">
        <v>46.428571428571431</v>
      </c>
      <c r="HA61" s="128">
        <v>62.162162162162126</v>
      </c>
      <c r="HB61" s="128" t="s">
        <v>286</v>
      </c>
      <c r="HC61" s="128">
        <v>40.740740740740748</v>
      </c>
      <c r="HD61" s="128">
        <v>64.406779661016955</v>
      </c>
      <c r="HE61" s="128" t="s">
        <v>286</v>
      </c>
      <c r="HF61" s="128">
        <v>54.545454545454554</v>
      </c>
      <c r="HG61" s="128">
        <v>57.446808510638306</v>
      </c>
      <c r="HH61" s="128" t="s">
        <v>286</v>
      </c>
      <c r="HI61" s="128">
        <v>39.285714285714292</v>
      </c>
      <c r="HJ61" s="128">
        <v>64.102564102564116</v>
      </c>
      <c r="HK61" s="128" t="s">
        <v>286</v>
      </c>
      <c r="HL61" s="121">
        <v>66.666666666666671</v>
      </c>
      <c r="HM61" s="121">
        <v>66.666666666666686</v>
      </c>
      <c r="HN61" s="121" t="s">
        <v>286</v>
      </c>
      <c r="HO61" s="121">
        <v>36.000000000000007</v>
      </c>
      <c r="HP61" s="128">
        <v>61.64383561643838</v>
      </c>
      <c r="HQ61" s="121" t="s">
        <v>286</v>
      </c>
      <c r="HR61" s="121">
        <v>38.46153846153846</v>
      </c>
      <c r="HS61" s="121">
        <v>58.620689655172406</v>
      </c>
      <c r="HT61" s="129" t="s">
        <v>286</v>
      </c>
      <c r="HU61" s="128">
        <v>68.181818181818187</v>
      </c>
      <c r="HV61" s="114">
        <v>36.95652173913043</v>
      </c>
      <c r="HW61" s="114" t="s">
        <v>286</v>
      </c>
      <c r="HX61" s="114">
        <v>46.666666666666664</v>
      </c>
      <c r="HY61" s="114">
        <v>47.61904761904762</v>
      </c>
      <c r="HZ61" s="114" t="s">
        <v>286</v>
      </c>
      <c r="IA61" s="114">
        <v>65.384615384615387</v>
      </c>
      <c r="IB61" s="114">
        <v>40.789473684210535</v>
      </c>
      <c r="IC61" s="114" t="s">
        <v>286</v>
      </c>
      <c r="ID61" s="114">
        <v>57.142857142857153</v>
      </c>
      <c r="IE61" s="114">
        <v>45.833333333333329</v>
      </c>
      <c r="IF61" s="114" t="s">
        <v>286</v>
      </c>
      <c r="IG61" s="114">
        <v>40.740740740740748</v>
      </c>
      <c r="IH61" s="114">
        <v>36.842105263157904</v>
      </c>
      <c r="II61" s="114" t="s">
        <v>286</v>
      </c>
      <c r="IJ61" s="114">
        <v>81.818181818181813</v>
      </c>
      <c r="IK61" s="114">
        <v>57.446808510638306</v>
      </c>
      <c r="IL61" s="114" t="s">
        <v>286</v>
      </c>
      <c r="IM61" s="114">
        <v>51.724137931034484</v>
      </c>
      <c r="IN61" s="114">
        <v>62.790697674418624</v>
      </c>
      <c r="IO61" s="114" t="s">
        <v>286</v>
      </c>
      <c r="IP61" s="114">
        <v>73.076923076923066</v>
      </c>
      <c r="IQ61" s="114">
        <v>57.894736842105296</v>
      </c>
      <c r="IR61" s="114" t="s">
        <v>286</v>
      </c>
      <c r="IS61" s="114">
        <v>64.285714285714278</v>
      </c>
      <c r="IT61" s="114">
        <v>52.702702702702716</v>
      </c>
      <c r="IU61" s="114" t="s">
        <v>286</v>
      </c>
      <c r="IV61" s="114">
        <v>55.55555555555555</v>
      </c>
      <c r="IW61" s="114">
        <v>60.34482758620689</v>
      </c>
      <c r="IX61" s="150" t="s">
        <v>1600</v>
      </c>
      <c r="IY61" s="150" t="s">
        <v>1600</v>
      </c>
      <c r="IZ61" s="150" t="s">
        <v>1602</v>
      </c>
      <c r="JA61" s="150" t="s">
        <v>1601</v>
      </c>
      <c r="JB61" s="150" t="s">
        <v>1600</v>
      </c>
      <c r="JC61" s="114" t="s">
        <v>286</v>
      </c>
      <c r="JD61" s="114" t="s">
        <v>286</v>
      </c>
      <c r="JE61" s="114" t="s">
        <v>286</v>
      </c>
      <c r="JF61" s="114" t="str">
        <f t="shared" si="69"/>
        <v>--</v>
      </c>
      <c r="JG61" s="114" t="str">
        <f t="shared" si="69"/>
        <v>--</v>
      </c>
      <c r="JH61" s="114" t="str">
        <f t="shared" si="69"/>
        <v>--</v>
      </c>
      <c r="JI61" s="114" t="str">
        <f t="shared" si="69"/>
        <v>--</v>
      </c>
      <c r="JJ61" s="114" t="str">
        <f t="shared" si="69"/>
        <v>--</v>
      </c>
      <c r="JK61" s="114" t="str">
        <f t="shared" si="69"/>
        <v>--</v>
      </c>
      <c r="JL61" s="114" t="str">
        <f t="shared" si="69"/>
        <v>--</v>
      </c>
      <c r="JM61" s="114" t="str">
        <f t="shared" si="69"/>
        <v>--</v>
      </c>
      <c r="JN61" s="114" t="str">
        <f t="shared" si="69"/>
        <v>--</v>
      </c>
      <c r="JO61" s="114" t="str">
        <f t="shared" si="69"/>
        <v>--</v>
      </c>
      <c r="JP61" s="114" t="str">
        <f t="shared" si="70"/>
        <v>--</v>
      </c>
      <c r="JQ61" s="114" t="str">
        <f t="shared" si="70"/>
        <v>--</v>
      </c>
      <c r="JR61" s="114" t="str">
        <f t="shared" si="70"/>
        <v>--</v>
      </c>
      <c r="JS61" s="114" t="str">
        <f t="shared" si="70"/>
        <v>--</v>
      </c>
      <c r="JT61" s="114" t="str">
        <f t="shared" si="70"/>
        <v>--</v>
      </c>
      <c r="JU61" s="114" t="str">
        <f t="shared" si="70"/>
        <v>--</v>
      </c>
      <c r="JV61" s="114" t="str">
        <f t="shared" si="70"/>
        <v>--</v>
      </c>
      <c r="JW61" s="114" t="str">
        <f t="shared" si="70"/>
        <v>--</v>
      </c>
      <c r="JX61" s="114" t="str">
        <f t="shared" si="70"/>
        <v>--</v>
      </c>
      <c r="JY61" s="114" t="str">
        <f t="shared" si="70"/>
        <v>--</v>
      </c>
      <c r="JZ61" s="114" t="str">
        <f t="shared" si="71"/>
        <v>--</v>
      </c>
      <c r="KA61" s="114" t="str">
        <f t="shared" si="71"/>
        <v>--</v>
      </c>
      <c r="KB61" s="114" t="str">
        <f t="shared" si="71"/>
        <v>--</v>
      </c>
      <c r="KC61" s="114" t="str">
        <f t="shared" si="71"/>
        <v>--</v>
      </c>
      <c r="KD61" s="114" t="str">
        <f t="shared" si="71"/>
        <v>--</v>
      </c>
      <c r="KE61" s="114" t="str">
        <f t="shared" si="71"/>
        <v>--</v>
      </c>
      <c r="KF61" s="114" t="str">
        <f t="shared" si="71"/>
        <v>--</v>
      </c>
      <c r="KG61" s="114" t="str">
        <f t="shared" si="71"/>
        <v>--</v>
      </c>
      <c r="KH61" s="114" t="str">
        <f t="shared" si="71"/>
        <v>--</v>
      </c>
      <c r="KI61" s="114" t="str">
        <f t="shared" si="71"/>
        <v>--</v>
      </c>
      <c r="KJ61" s="114" t="str">
        <f t="shared" si="72"/>
        <v>--</v>
      </c>
      <c r="KK61" s="114" t="str">
        <f t="shared" si="72"/>
        <v>--</v>
      </c>
      <c r="KL61" s="114" t="str">
        <f t="shared" si="72"/>
        <v>--</v>
      </c>
      <c r="KM61" s="114" t="str">
        <f t="shared" si="72"/>
        <v>--</v>
      </c>
      <c r="KN61" s="114" t="str">
        <f t="shared" si="72"/>
        <v>--</v>
      </c>
      <c r="KO61" s="114" t="str">
        <f t="shared" si="72"/>
        <v>--</v>
      </c>
      <c r="KP61" s="150" t="s">
        <v>1600</v>
      </c>
      <c r="KQ61" s="150" t="s">
        <v>1600</v>
      </c>
      <c r="KR61" s="150" t="s">
        <v>1602</v>
      </c>
      <c r="KS61" s="150" t="s">
        <v>1601</v>
      </c>
      <c r="KT61" s="150" t="s">
        <v>1600</v>
      </c>
      <c r="KU61" s="114" t="str">
        <f t="shared" si="79"/>
        <v>--</v>
      </c>
      <c r="KV61" s="114" t="str">
        <f t="shared" si="79"/>
        <v>--</v>
      </c>
      <c r="KW61" s="114" t="str">
        <f t="shared" si="79"/>
        <v>--</v>
      </c>
      <c r="KX61" s="114" t="str">
        <f t="shared" si="79"/>
        <v>--</v>
      </c>
      <c r="KY61" s="114" t="str">
        <f t="shared" si="79"/>
        <v>--</v>
      </c>
      <c r="KZ61" s="114" t="str">
        <f t="shared" si="73"/>
        <v>--</v>
      </c>
      <c r="LA61" s="114" t="str">
        <f t="shared" si="73"/>
        <v>--</v>
      </c>
      <c r="LB61" s="114" t="str">
        <f t="shared" si="73"/>
        <v>--</v>
      </c>
      <c r="LC61" s="114" t="str">
        <f t="shared" si="73"/>
        <v>--</v>
      </c>
      <c r="LD61" s="114" t="str">
        <f t="shared" si="73"/>
        <v>--</v>
      </c>
      <c r="LE61" s="219">
        <v>84.7826086956522</v>
      </c>
      <c r="LF61" s="219">
        <v>79.865771812080595</v>
      </c>
      <c r="LG61" s="219">
        <v>81.372549019607902</v>
      </c>
      <c r="LH61" s="219">
        <v>87.962962962962905</v>
      </c>
      <c r="LI61" s="225" t="str">
        <f>"--"</f>
        <v>--</v>
      </c>
      <c r="LJ61" s="225" t="str">
        <f>"--"</f>
        <v>--</v>
      </c>
      <c r="LK61" s="219">
        <v>65.760869565217405</v>
      </c>
      <c r="LL61" s="219">
        <v>64.189189189189193</v>
      </c>
      <c r="LM61" s="219">
        <v>63.725490196078397</v>
      </c>
      <c r="LN61" s="219">
        <v>74.074074074074105</v>
      </c>
      <c r="LO61" s="225" t="str">
        <f>"--"</f>
        <v>--</v>
      </c>
      <c r="LP61" s="225" t="str">
        <f>"--"</f>
        <v>--</v>
      </c>
      <c r="LQ61" s="219">
        <v>75</v>
      </c>
      <c r="LR61" s="219">
        <v>74.657534246575395</v>
      </c>
      <c r="LS61" s="219">
        <v>71.134020618556704</v>
      </c>
      <c r="LT61" s="219">
        <v>76.851851851851805</v>
      </c>
      <c r="LU61" s="225" t="str">
        <f>"--"</f>
        <v>--</v>
      </c>
      <c r="LV61" s="225" t="str">
        <f>"--"</f>
        <v>--</v>
      </c>
      <c r="LW61" s="219">
        <v>37.288135593220296</v>
      </c>
      <c r="LX61" s="219">
        <v>45.945945945945901</v>
      </c>
      <c r="LY61" s="219">
        <v>41.836734693877602</v>
      </c>
      <c r="LZ61" s="219">
        <v>45.370370370370402</v>
      </c>
      <c r="MA61" s="225" t="str">
        <f>"--"</f>
        <v>--</v>
      </c>
      <c r="MB61" s="225" t="str">
        <f>"--"</f>
        <v>--</v>
      </c>
      <c r="MC61" s="219">
        <v>84.659090909090907</v>
      </c>
      <c r="MD61" s="219">
        <v>85.810810810810807</v>
      </c>
      <c r="ME61" s="219">
        <v>78.571428571428598</v>
      </c>
      <c r="MF61" s="219">
        <v>86.1111111111111</v>
      </c>
      <c r="MG61" s="225" t="str">
        <f>"--"</f>
        <v>--</v>
      </c>
      <c r="MH61" s="225" t="str">
        <f>"--"</f>
        <v>--</v>
      </c>
      <c r="MI61" s="219">
        <v>73.714285714285694</v>
      </c>
      <c r="MJ61" s="219">
        <v>70.945945945945994</v>
      </c>
      <c r="MK61" s="219">
        <v>67.346938775510196</v>
      </c>
      <c r="ML61" s="219">
        <v>70.093457943925202</v>
      </c>
      <c r="MM61" s="225" t="str">
        <f>"--"</f>
        <v>--</v>
      </c>
      <c r="MN61" s="225" t="str">
        <f>"--"</f>
        <v>--</v>
      </c>
      <c r="MO61" s="128" t="str">
        <f t="shared" si="49"/>
        <v>--</v>
      </c>
      <c r="MP61" s="219">
        <v>23.6111111111111</v>
      </c>
      <c r="MQ61" s="219">
        <v>43.298969072165001</v>
      </c>
      <c r="MR61" s="128" t="str">
        <f t="shared" si="50"/>
        <v>--</v>
      </c>
      <c r="MS61" s="225" t="str">
        <f>"--"</f>
        <v>--</v>
      </c>
      <c r="MT61" s="225" t="str">
        <f>"--"</f>
        <v>--</v>
      </c>
      <c r="MU61" s="128" t="str">
        <f t="shared" si="51"/>
        <v>--</v>
      </c>
      <c r="MV61" s="219">
        <v>42.424242424242401</v>
      </c>
      <c r="MW61" s="219">
        <v>43.589743589743598</v>
      </c>
      <c r="MX61" s="128" t="str">
        <f t="shared" si="52"/>
        <v>--</v>
      </c>
      <c r="MY61" s="225" t="str">
        <f>"--"</f>
        <v>--</v>
      </c>
      <c r="MZ61" s="225" t="str">
        <f>"--"</f>
        <v>--</v>
      </c>
      <c r="NA61" s="128" t="str">
        <f t="shared" si="53"/>
        <v>--</v>
      </c>
      <c r="NB61" s="219">
        <v>53.125</v>
      </c>
      <c r="NC61" s="219">
        <v>58.974358974358999</v>
      </c>
      <c r="ND61" s="128" t="str">
        <f t="shared" si="54"/>
        <v>--</v>
      </c>
      <c r="NE61" s="225" t="str">
        <f>"--"</f>
        <v>--</v>
      </c>
      <c r="NF61" s="225" t="str">
        <f>"--"</f>
        <v>--</v>
      </c>
      <c r="NG61" s="128" t="str">
        <f t="shared" si="55"/>
        <v>--</v>
      </c>
      <c r="NH61" s="219">
        <v>58.823529411764703</v>
      </c>
      <c r="NI61" s="219">
        <v>60</v>
      </c>
      <c r="NJ61" s="128" t="str">
        <f t="shared" si="56"/>
        <v>--</v>
      </c>
      <c r="NK61" s="225" t="str">
        <f>"--"</f>
        <v>--</v>
      </c>
      <c r="NL61" s="225" t="str">
        <f>"--"</f>
        <v>--</v>
      </c>
      <c r="NM61" s="225" t="str">
        <f t="shared" ref="NM61:NX61" si="80">"--"</f>
        <v>--</v>
      </c>
      <c r="NN61" s="225" t="str">
        <f t="shared" si="80"/>
        <v>--</v>
      </c>
      <c r="NO61" s="225" t="str">
        <f t="shared" si="80"/>
        <v>--</v>
      </c>
      <c r="NP61" s="225" t="str">
        <f t="shared" si="80"/>
        <v>--</v>
      </c>
      <c r="NQ61" s="225" t="str">
        <f t="shared" si="80"/>
        <v>--</v>
      </c>
      <c r="NR61" s="225" t="str">
        <f t="shared" si="80"/>
        <v>--</v>
      </c>
      <c r="NS61" s="225" t="str">
        <f t="shared" si="80"/>
        <v>--</v>
      </c>
      <c r="NT61" s="225" t="str">
        <f t="shared" si="80"/>
        <v>--</v>
      </c>
      <c r="NU61" s="225" t="str">
        <f t="shared" si="80"/>
        <v>--</v>
      </c>
      <c r="NV61" s="225" t="str">
        <f t="shared" si="80"/>
        <v>--</v>
      </c>
      <c r="NW61" s="225" t="str">
        <f t="shared" si="80"/>
        <v>--</v>
      </c>
      <c r="NX61" s="225" t="str">
        <f t="shared" si="80"/>
        <v>--</v>
      </c>
      <c r="NY61" s="128" t="str">
        <f t="shared" si="74"/>
        <v>--</v>
      </c>
      <c r="NZ61" s="128" t="str">
        <f t="shared" si="74"/>
        <v>--</v>
      </c>
      <c r="OA61" s="128" t="str">
        <f t="shared" si="74"/>
        <v>--</v>
      </c>
      <c r="OB61" s="128" t="str">
        <f t="shared" si="74"/>
        <v>--</v>
      </c>
      <c r="OC61" s="128" t="str">
        <f t="shared" si="74"/>
        <v>--</v>
      </c>
      <c r="OD61" s="128" t="str">
        <f t="shared" si="74"/>
        <v>--</v>
      </c>
      <c r="OE61" s="128" t="str">
        <f t="shared" si="74"/>
        <v>--</v>
      </c>
      <c r="OF61" s="128" t="str">
        <f t="shared" si="74"/>
        <v>--</v>
      </c>
      <c r="OG61" s="128" t="str">
        <f t="shared" si="74"/>
        <v>--</v>
      </c>
      <c r="OH61" s="222">
        <v>28.571428571428601</v>
      </c>
      <c r="OI61" s="222">
        <v>34.013605442176903</v>
      </c>
      <c r="OJ61" s="222">
        <v>31.632653061224499</v>
      </c>
      <c r="OK61" s="221" t="str">
        <f>"--"</f>
        <v>--</v>
      </c>
      <c r="OL61" s="222">
        <v>41.6666666666667</v>
      </c>
      <c r="OM61" s="221" t="str">
        <f>"--"</f>
        <v>--</v>
      </c>
      <c r="ON61" s="221" t="str">
        <f>"--"</f>
        <v>--</v>
      </c>
      <c r="OO61" s="114" t="s">
        <v>1601</v>
      </c>
      <c r="OP61" s="114" t="s">
        <v>1600</v>
      </c>
      <c r="OQ61" s="300">
        <v>38.46153846153846</v>
      </c>
      <c r="OR61" s="300">
        <v>47.191011235955038</v>
      </c>
      <c r="OS61" s="300">
        <v>47.260273972602747</v>
      </c>
      <c r="OT61" s="300">
        <v>41.83673469387756</v>
      </c>
      <c r="OU61" s="221" t="str">
        <f>"--"</f>
        <v>--</v>
      </c>
      <c r="OV61" s="300">
        <v>66.6666666666667</v>
      </c>
      <c r="OW61" s="221" t="str">
        <f t="shared" ref="OW61:OX61" si="81">"--"</f>
        <v>--</v>
      </c>
      <c r="OX61" s="221" t="str">
        <f t="shared" si="81"/>
        <v>--</v>
      </c>
      <c r="OZ61" s="380">
        <v>66.917293233082688</v>
      </c>
      <c r="PA61" s="381">
        <v>72.602739726027394</v>
      </c>
      <c r="PB61" s="381">
        <v>64.885496183206101</v>
      </c>
      <c r="PC61" s="381">
        <v>74.285714285714278</v>
      </c>
      <c r="PD61" s="380">
        <v>68.421052631578945</v>
      </c>
      <c r="PE61" s="381">
        <v>41.780821917808225</v>
      </c>
      <c r="PF61" s="381">
        <v>32.824427480916029</v>
      </c>
      <c r="PG61" s="381">
        <v>50.000000000000014</v>
      </c>
      <c r="PH61" s="380">
        <v>45.801526717557259</v>
      </c>
      <c r="PI61" s="381">
        <v>37.671232876712317</v>
      </c>
      <c r="PJ61" s="381">
        <v>24.427480916030529</v>
      </c>
      <c r="PK61" s="381">
        <v>33.980582524271853</v>
      </c>
      <c r="PL61" s="380">
        <v>87.218045112781965</v>
      </c>
      <c r="PM61" s="381">
        <v>82.876712328767113</v>
      </c>
      <c r="PN61" s="381">
        <v>74.809160305343511</v>
      </c>
      <c r="PO61" s="381">
        <v>79.047619047619065</v>
      </c>
      <c r="PP61" s="380">
        <v>80.451127819548873</v>
      </c>
      <c r="PQ61" s="381">
        <v>69.863013698630155</v>
      </c>
      <c r="PR61" s="381">
        <v>55.725190839694676</v>
      </c>
      <c r="PS61" s="381">
        <v>65.714285714285751</v>
      </c>
      <c r="PT61" s="378" t="str">
        <f t="shared" si="67"/>
        <v>--</v>
      </c>
      <c r="PU61" s="378" t="str">
        <f t="shared" si="67"/>
        <v>--</v>
      </c>
      <c r="PV61" s="381">
        <v>17.968750000000004</v>
      </c>
      <c r="PW61" s="381">
        <v>51.485148514851474</v>
      </c>
      <c r="PX61" s="378" t="str">
        <f t="shared" si="15"/>
        <v>--</v>
      </c>
      <c r="PY61" s="378" t="str">
        <f t="shared" si="15"/>
        <v>--</v>
      </c>
      <c r="PZ61" s="381">
        <v>47.61904761904762</v>
      </c>
      <c r="QA61" s="381">
        <v>56.862745098039206</v>
      </c>
      <c r="QB61" s="378" t="str">
        <f t="shared" si="16"/>
        <v>--</v>
      </c>
      <c r="QC61" s="378" t="str">
        <f t="shared" si="16"/>
        <v>--</v>
      </c>
      <c r="QD61" s="381">
        <v>59.090909090909093</v>
      </c>
      <c r="QE61" s="381">
        <v>68.627450980392169</v>
      </c>
      <c r="QF61" s="378" t="str">
        <f t="shared" si="68"/>
        <v>--</v>
      </c>
      <c r="QG61" s="378" t="str">
        <f t="shared" si="68"/>
        <v>--</v>
      </c>
      <c r="QH61" s="381">
        <v>45.454545454545453</v>
      </c>
      <c r="QI61" s="381">
        <v>48.076923076923087</v>
      </c>
      <c r="QJ61" s="368" t="s">
        <v>1600</v>
      </c>
    </row>
    <row r="62" spans="1:452" x14ac:dyDescent="0.25">
      <c r="A62" s="114">
        <v>58</v>
      </c>
      <c r="B62" s="93" t="s">
        <v>58</v>
      </c>
      <c r="C62" s="126">
        <v>35.582822085889546</v>
      </c>
      <c r="D62" s="126">
        <v>34.836065573770526</v>
      </c>
      <c r="E62" s="126">
        <v>40.692640692640694</v>
      </c>
      <c r="F62" s="126">
        <v>38.2059800664452</v>
      </c>
      <c r="G62" s="126">
        <v>31.756756756756754</v>
      </c>
      <c r="H62" s="126">
        <v>26.229508196721316</v>
      </c>
      <c r="I62" s="126">
        <v>50.390625000000014</v>
      </c>
      <c r="J62" s="126">
        <v>37.704918032786864</v>
      </c>
      <c r="K62" s="126">
        <v>39.999999999999993</v>
      </c>
      <c r="L62" s="126">
        <v>56.540084388185669</v>
      </c>
      <c r="M62" s="128">
        <v>46.408839779005547</v>
      </c>
      <c r="N62" s="128">
        <v>46.456692913385822</v>
      </c>
      <c r="O62" s="128">
        <v>59.533073929961091</v>
      </c>
      <c r="P62" s="128">
        <v>54.545454545454568</v>
      </c>
      <c r="Q62" s="128">
        <v>54.497354497354515</v>
      </c>
      <c r="R62" s="128">
        <v>83.536585365853711</v>
      </c>
      <c r="S62" s="128">
        <v>75.203252032520339</v>
      </c>
      <c r="T62" s="128">
        <v>80.603448275862092</v>
      </c>
      <c r="U62" s="128">
        <v>87.375415282392069</v>
      </c>
      <c r="V62" s="128">
        <v>74.83443708609272</v>
      </c>
      <c r="W62" s="128">
        <v>81.218274111675115</v>
      </c>
      <c r="X62" s="128">
        <v>82.421875</v>
      </c>
      <c r="Y62" s="128">
        <v>76.190476190476204</v>
      </c>
      <c r="Z62" s="128">
        <v>79.999999999999986</v>
      </c>
      <c r="AA62" s="128">
        <v>86.192468619246824</v>
      </c>
      <c r="AB62" s="132">
        <v>74.603174603174622</v>
      </c>
      <c r="AC62" s="132">
        <v>80.882352941176492</v>
      </c>
      <c r="AD62" s="132">
        <v>86.718750000000043</v>
      </c>
      <c r="AE62" s="132">
        <v>73.913043478260931</v>
      </c>
      <c r="AF62" s="128">
        <v>82.901554404145116</v>
      </c>
      <c r="AG62" s="126">
        <v>64.831804281345555</v>
      </c>
      <c r="AH62" s="126">
        <v>53.225806451612875</v>
      </c>
      <c r="AI62" s="133">
        <v>64.224137931034463</v>
      </c>
      <c r="AJ62" s="133">
        <v>65.666666666666686</v>
      </c>
      <c r="AK62" s="128">
        <v>56.291390728476813</v>
      </c>
      <c r="AL62" s="128">
        <v>64.615384615384627</v>
      </c>
      <c r="AM62" s="128">
        <v>61.568627450980365</v>
      </c>
      <c r="AN62" s="128">
        <v>57.874015748031482</v>
      </c>
      <c r="AO62" s="128">
        <v>60.262008733624434</v>
      </c>
      <c r="AP62" s="128">
        <v>68.48739495798327</v>
      </c>
      <c r="AQ62" s="128">
        <v>55.55555555555555</v>
      </c>
      <c r="AR62" s="128">
        <v>54.411764705882355</v>
      </c>
      <c r="AS62" s="128">
        <v>61.00386100386099</v>
      </c>
      <c r="AT62" s="128">
        <v>60.236220472440962</v>
      </c>
      <c r="AU62" s="128">
        <v>63.157894736842117</v>
      </c>
      <c r="AV62" s="128">
        <v>18.849840255591054</v>
      </c>
      <c r="AW62" s="128">
        <v>24.68619246861924</v>
      </c>
      <c r="AX62" s="132">
        <v>17.241379310344829</v>
      </c>
      <c r="AY62" s="132">
        <v>19.860627177700355</v>
      </c>
      <c r="AZ62" s="132">
        <v>22.758620689655157</v>
      </c>
      <c r="BA62" s="132">
        <v>23.437499999999996</v>
      </c>
      <c r="BB62" s="128">
        <v>20.967741935483872</v>
      </c>
      <c r="BC62" s="132">
        <v>24.701195219123498</v>
      </c>
      <c r="BD62" s="132">
        <v>24.888888888888889</v>
      </c>
      <c r="BE62" s="132">
        <v>21.145374449339208</v>
      </c>
      <c r="BF62" s="132">
        <v>23.463687150837988</v>
      </c>
      <c r="BG62" s="128">
        <v>17.692307692307701</v>
      </c>
      <c r="BH62" s="121">
        <v>19.047619047619044</v>
      </c>
      <c r="BI62" s="121">
        <v>23.320158102766808</v>
      </c>
      <c r="BJ62" s="121">
        <v>21.276595744680854</v>
      </c>
      <c r="BK62" s="121">
        <v>10.54313099041533</v>
      </c>
      <c r="BL62" s="128">
        <v>11.715481171548111</v>
      </c>
      <c r="BM62" s="121">
        <v>3.4482758620689653</v>
      </c>
      <c r="BN62" s="114">
        <v>10.104529616724729</v>
      </c>
      <c r="BO62" s="114">
        <v>14.482758620689657</v>
      </c>
      <c r="BP62" s="114">
        <v>8.3333333333333357</v>
      </c>
      <c r="BQ62" s="128">
        <v>20.416666666666671</v>
      </c>
      <c r="BR62" s="121">
        <v>18.14516129032258</v>
      </c>
      <c r="BS62" s="121">
        <v>15.48672566371682</v>
      </c>
      <c r="BT62" s="121">
        <v>12.888888888888891</v>
      </c>
      <c r="BU62" s="128">
        <v>15.168539325842705</v>
      </c>
      <c r="BV62" s="121">
        <v>16.15384615384616</v>
      </c>
      <c r="BW62" s="121">
        <v>15.537848605577691</v>
      </c>
      <c r="BX62" s="121">
        <v>16.666666666666664</v>
      </c>
      <c r="BY62" s="128">
        <v>12.834224598930483</v>
      </c>
      <c r="BZ62" s="121">
        <v>73.270440251572282</v>
      </c>
      <c r="CA62" s="121">
        <v>68.181818181818187</v>
      </c>
      <c r="CB62" s="121">
        <v>73.706896551724171</v>
      </c>
      <c r="CC62" s="128">
        <v>70.446735395189052</v>
      </c>
      <c r="CD62" s="121">
        <v>70.508474576271226</v>
      </c>
      <c r="CE62" s="121">
        <v>76.963350785340296</v>
      </c>
      <c r="CF62" s="121">
        <v>66</v>
      </c>
      <c r="CG62" s="128">
        <v>66.8</v>
      </c>
      <c r="CH62" s="121">
        <v>69.026548672566364</v>
      </c>
      <c r="CI62" s="121">
        <v>69.098712446351897</v>
      </c>
      <c r="CJ62" s="121">
        <v>69.060773480662988</v>
      </c>
      <c r="CK62" s="121">
        <v>67.938931297709914</v>
      </c>
      <c r="CL62" s="121">
        <v>59.689922480620204</v>
      </c>
      <c r="CM62" s="121">
        <v>66.666666666666657</v>
      </c>
      <c r="CN62" s="121">
        <v>71.428571428571402</v>
      </c>
      <c r="CO62" s="121" t="s">
        <v>286</v>
      </c>
      <c r="CP62" s="128" t="s">
        <v>286</v>
      </c>
      <c r="CQ62" s="121" t="s">
        <v>286</v>
      </c>
      <c r="CR62" s="121">
        <v>51.712328767123296</v>
      </c>
      <c r="CS62" s="114">
        <v>34.693877551020428</v>
      </c>
      <c r="CT62" s="114">
        <v>38.7434554973822</v>
      </c>
      <c r="CU62" s="128">
        <v>51.40562248995986</v>
      </c>
      <c r="CV62" s="121">
        <v>29.761904761904763</v>
      </c>
      <c r="CW62" s="121">
        <v>31.838565022421523</v>
      </c>
      <c r="CX62" s="114">
        <v>54.741379310344833</v>
      </c>
      <c r="CY62" s="114">
        <v>39.77900552486188</v>
      </c>
      <c r="CZ62" s="128">
        <v>32.558139534883729</v>
      </c>
      <c r="DA62" s="121">
        <v>47.656249999999979</v>
      </c>
      <c r="DB62" s="121">
        <v>37.254901960784281</v>
      </c>
      <c r="DC62" s="114">
        <v>47.61904761904762</v>
      </c>
      <c r="DD62" s="114">
        <v>55.921052631578952</v>
      </c>
      <c r="DE62" s="128">
        <v>40.772532188841176</v>
      </c>
      <c r="DF62" s="121">
        <v>45.662100456621026</v>
      </c>
      <c r="DG62" s="121">
        <v>56.785714285714256</v>
      </c>
      <c r="DH62" s="114">
        <v>41.901408450704238</v>
      </c>
      <c r="DI62" s="114">
        <v>41.397849462365578</v>
      </c>
      <c r="DJ62" s="128">
        <v>54.852320675105481</v>
      </c>
      <c r="DK62" s="121">
        <v>48.559670781893004</v>
      </c>
      <c r="DL62" s="121">
        <v>40.807174887892401</v>
      </c>
      <c r="DM62" s="121">
        <v>54.587155963302784</v>
      </c>
      <c r="DN62" s="121">
        <v>47.159090909090907</v>
      </c>
      <c r="DO62" s="128">
        <v>35.199999999999996</v>
      </c>
      <c r="DP62" s="121">
        <v>42.553191489361708</v>
      </c>
      <c r="DQ62" s="121">
        <v>46.55870445344128</v>
      </c>
      <c r="DR62" s="121">
        <v>50.819672131147534</v>
      </c>
      <c r="DS62" s="121" t="s">
        <v>286</v>
      </c>
      <c r="DT62" s="128" t="s">
        <v>286</v>
      </c>
      <c r="DU62" s="131" t="s">
        <v>286</v>
      </c>
      <c r="DV62" s="131">
        <v>51.027397260273972</v>
      </c>
      <c r="DW62" s="114">
        <v>30.795847750865061</v>
      </c>
      <c r="DX62" s="131">
        <v>24.736842105263158</v>
      </c>
      <c r="DY62" s="128">
        <v>44.672131147540952</v>
      </c>
      <c r="DZ62" s="128">
        <v>29.999999999999996</v>
      </c>
      <c r="EA62" s="128">
        <v>27.354260089686097</v>
      </c>
      <c r="EB62" s="128">
        <v>48.214285714285715</v>
      </c>
      <c r="EC62" s="128">
        <v>37.222222222222207</v>
      </c>
      <c r="ED62" s="128">
        <v>29.921259842519682</v>
      </c>
      <c r="EE62" s="128">
        <v>48.571428571428562</v>
      </c>
      <c r="EF62" s="128">
        <v>33.730158730158728</v>
      </c>
      <c r="EG62" s="128">
        <v>36.898395721925134</v>
      </c>
      <c r="EH62" s="128" t="s">
        <v>286</v>
      </c>
      <c r="EI62" s="128" t="s">
        <v>286</v>
      </c>
      <c r="EJ62" s="128" t="s">
        <v>286</v>
      </c>
      <c r="EK62" s="128">
        <v>90.000000000000014</v>
      </c>
      <c r="EL62" s="121">
        <v>80.204778156996667</v>
      </c>
      <c r="EM62" s="121">
        <v>78.723404255319167</v>
      </c>
      <c r="EN62" s="121">
        <v>88.333333333333314</v>
      </c>
      <c r="EO62" s="121">
        <v>76.892430278884433</v>
      </c>
      <c r="EP62" s="128">
        <v>79.090909090909207</v>
      </c>
      <c r="EQ62" s="121">
        <v>88.793103448275886</v>
      </c>
      <c r="ER62" s="121">
        <v>83.977900552486219</v>
      </c>
      <c r="ES62" s="121">
        <v>75.384615384615373</v>
      </c>
      <c r="ET62" s="121">
        <v>90.31007751937986</v>
      </c>
      <c r="EU62" s="128">
        <v>82.868525896414354</v>
      </c>
      <c r="EV62" s="121">
        <v>86.170212765957444</v>
      </c>
      <c r="EW62" s="121">
        <v>86.2068965517241</v>
      </c>
      <c r="EX62" s="121">
        <v>65.126050420168013</v>
      </c>
      <c r="EY62" s="121">
        <v>66.233766233766232</v>
      </c>
      <c r="EZ62" s="128">
        <v>88.62068965517247</v>
      </c>
      <c r="FA62" s="121">
        <v>72.945205479452113</v>
      </c>
      <c r="FB62" s="121">
        <v>69.841269841269892</v>
      </c>
      <c r="FC62" s="121">
        <v>83.3333333333333</v>
      </c>
      <c r="FD62" s="121">
        <v>73.41269841269839</v>
      </c>
      <c r="FE62" s="128">
        <v>71.111111111111157</v>
      </c>
      <c r="FF62" s="121">
        <v>91.266375545851503</v>
      </c>
      <c r="FG62" s="121">
        <v>69.832402234636859</v>
      </c>
      <c r="FH62" s="121">
        <v>72.868217054263624</v>
      </c>
      <c r="FI62" s="121">
        <v>86.561264822134362</v>
      </c>
      <c r="FJ62" s="128">
        <v>70.119521912350592</v>
      </c>
      <c r="FK62" s="121">
        <v>75.26881720430103</v>
      </c>
      <c r="FL62" s="121" t="s">
        <v>286</v>
      </c>
      <c r="FM62" s="121">
        <v>18.749999999999996</v>
      </c>
      <c r="FN62" s="121">
        <v>53.571428571428555</v>
      </c>
      <c r="FO62" s="128" t="s">
        <v>286</v>
      </c>
      <c r="FP62" s="121">
        <v>32.258064516129025</v>
      </c>
      <c r="FQ62" s="121">
        <v>60.220994475138127</v>
      </c>
      <c r="FR62" s="121" t="s">
        <v>286</v>
      </c>
      <c r="FS62" s="121">
        <v>31.404958677685951</v>
      </c>
      <c r="FT62" s="128">
        <v>64.25339366515837</v>
      </c>
      <c r="FU62" s="121" t="s">
        <v>286</v>
      </c>
      <c r="FV62" s="121">
        <v>24.260355029585799</v>
      </c>
      <c r="FW62" s="121">
        <v>62.903225806451601</v>
      </c>
      <c r="FX62" s="121" t="s">
        <v>286</v>
      </c>
      <c r="FY62" s="128">
        <v>28.755364806866954</v>
      </c>
      <c r="FZ62" s="121">
        <v>55.61497326203208</v>
      </c>
      <c r="GA62" s="121" t="s">
        <v>286</v>
      </c>
      <c r="GB62" s="121">
        <v>34.210526315789473</v>
      </c>
      <c r="GC62" s="121">
        <v>53.389830508474596</v>
      </c>
      <c r="GD62" s="128" t="s">
        <v>286</v>
      </c>
      <c r="GE62" s="121">
        <v>44.943820224719076</v>
      </c>
      <c r="GF62" s="121">
        <v>59.633027522935791</v>
      </c>
      <c r="GG62" s="121" t="s">
        <v>286</v>
      </c>
      <c r="GH62" s="121">
        <v>41.095890410958901</v>
      </c>
      <c r="GI62" s="128">
        <v>55.714285714285708</v>
      </c>
      <c r="GJ62" s="121" t="s">
        <v>286</v>
      </c>
      <c r="GK62" s="121">
        <v>46.153846153846146</v>
      </c>
      <c r="GL62" s="121">
        <v>45.945945945945951</v>
      </c>
      <c r="GM62" s="130" t="s">
        <v>286</v>
      </c>
      <c r="GN62" s="128">
        <v>41.538461538461533</v>
      </c>
      <c r="GO62" s="121">
        <v>40.196078431372534</v>
      </c>
      <c r="GP62" s="121" t="s">
        <v>286</v>
      </c>
      <c r="GQ62" s="121">
        <v>41.666666666666664</v>
      </c>
      <c r="GR62" s="121">
        <v>64.957264957264968</v>
      </c>
      <c r="GS62" s="128" t="s">
        <v>286</v>
      </c>
      <c r="GT62" s="121">
        <v>42.52873563218391</v>
      </c>
      <c r="GU62" s="121">
        <v>66.972477064220158</v>
      </c>
      <c r="GV62" s="121" t="s">
        <v>286</v>
      </c>
      <c r="GW62" s="121">
        <v>47.887323943661983</v>
      </c>
      <c r="GX62" s="128">
        <v>64.748201438848909</v>
      </c>
      <c r="GY62" s="128" t="s">
        <v>286</v>
      </c>
      <c r="GZ62" s="128">
        <v>54.054054054054042</v>
      </c>
      <c r="HA62" s="128">
        <v>52.702702702702709</v>
      </c>
      <c r="HB62" s="128" t="s">
        <v>286</v>
      </c>
      <c r="HC62" s="128">
        <v>44.615384615384606</v>
      </c>
      <c r="HD62" s="128">
        <v>58.415841584158422</v>
      </c>
      <c r="HE62" s="128" t="s">
        <v>286</v>
      </c>
      <c r="HF62" s="128">
        <v>33.333333333333336</v>
      </c>
      <c r="HG62" s="128">
        <v>66.956521739130466</v>
      </c>
      <c r="HH62" s="128" t="s">
        <v>286</v>
      </c>
      <c r="HI62" s="128">
        <v>43.529411764705884</v>
      </c>
      <c r="HJ62" s="128">
        <v>72.2222222222222</v>
      </c>
      <c r="HK62" s="128" t="s">
        <v>286</v>
      </c>
      <c r="HL62" s="121">
        <v>35.294117647058826</v>
      </c>
      <c r="HM62" s="121">
        <v>69.629629629629591</v>
      </c>
      <c r="HN62" s="121" t="s">
        <v>286</v>
      </c>
      <c r="HO62" s="121">
        <v>35.897435897435898</v>
      </c>
      <c r="HP62" s="128">
        <v>48.000000000000021</v>
      </c>
      <c r="HQ62" s="121" t="s">
        <v>286</v>
      </c>
      <c r="HR62" s="121">
        <v>32.307692307692321</v>
      </c>
      <c r="HS62" s="121">
        <v>62.626262626262616</v>
      </c>
      <c r="HT62" s="129" t="s">
        <v>286</v>
      </c>
      <c r="HU62" s="128">
        <v>41.66666666666665</v>
      </c>
      <c r="HV62" s="114">
        <v>35.964912280701746</v>
      </c>
      <c r="HW62" s="114" t="s">
        <v>286</v>
      </c>
      <c r="HX62" s="114">
        <v>67.441860465116292</v>
      </c>
      <c r="HY62" s="114">
        <v>44.444444444444443</v>
      </c>
      <c r="HZ62" s="114" t="s">
        <v>286</v>
      </c>
      <c r="IA62" s="114">
        <v>67.142857142857153</v>
      </c>
      <c r="IB62" s="114">
        <v>49.275362318840592</v>
      </c>
      <c r="IC62" s="114" t="s">
        <v>286</v>
      </c>
      <c r="ID62" s="114">
        <v>61.538461538461547</v>
      </c>
      <c r="IE62" s="114">
        <v>39.473684210526308</v>
      </c>
      <c r="IF62" s="114" t="s">
        <v>286</v>
      </c>
      <c r="IG62" s="114">
        <v>63.63636363636364</v>
      </c>
      <c r="IH62" s="114">
        <v>38.834951456310691</v>
      </c>
      <c r="II62" s="114" t="s">
        <v>286</v>
      </c>
      <c r="IJ62" s="114">
        <v>52.631578947368425</v>
      </c>
      <c r="IK62" s="114">
        <v>50.847457627118651</v>
      </c>
      <c r="IL62" s="114" t="s">
        <v>286</v>
      </c>
      <c r="IM62" s="114">
        <v>67.816091954022966</v>
      </c>
      <c r="IN62" s="114">
        <v>56.481481481481495</v>
      </c>
      <c r="IO62" s="114" t="s">
        <v>286</v>
      </c>
      <c r="IP62" s="114">
        <v>74.324324324324294</v>
      </c>
      <c r="IQ62" s="114">
        <v>60.000000000000007</v>
      </c>
      <c r="IR62" s="114" t="s">
        <v>286</v>
      </c>
      <c r="IS62" s="114">
        <v>74.358974358974379</v>
      </c>
      <c r="IT62" s="114">
        <v>53.33333333333335</v>
      </c>
      <c r="IU62" s="114" t="s">
        <v>286</v>
      </c>
      <c r="IV62" s="114">
        <v>75.384615384615401</v>
      </c>
      <c r="IW62" s="114">
        <v>55.769230769230759</v>
      </c>
      <c r="IX62" s="150" t="s">
        <v>1598</v>
      </c>
      <c r="IY62" s="150" t="s">
        <v>1598</v>
      </c>
      <c r="IZ62" s="150" t="s">
        <v>1599</v>
      </c>
      <c r="JA62" s="150" t="s">
        <v>1598</v>
      </c>
      <c r="JB62" s="150" t="s">
        <v>1598</v>
      </c>
      <c r="JC62" s="114" t="s">
        <v>286</v>
      </c>
      <c r="JD62" s="114" t="s">
        <v>286</v>
      </c>
      <c r="JE62" s="114" t="s">
        <v>286</v>
      </c>
      <c r="JF62" s="114" t="str">
        <f t="shared" si="69"/>
        <v>--</v>
      </c>
      <c r="JG62" s="114" t="str">
        <f t="shared" si="69"/>
        <v>--</v>
      </c>
      <c r="JH62" s="114" t="str">
        <f t="shared" si="69"/>
        <v>--</v>
      </c>
      <c r="JI62" s="114" t="str">
        <f t="shared" si="69"/>
        <v>--</v>
      </c>
      <c r="JJ62" s="114" t="str">
        <f t="shared" si="69"/>
        <v>--</v>
      </c>
      <c r="JK62" s="114" t="str">
        <f t="shared" si="69"/>
        <v>--</v>
      </c>
      <c r="JL62" s="114" t="str">
        <f t="shared" si="69"/>
        <v>--</v>
      </c>
      <c r="JM62" s="114" t="str">
        <f t="shared" si="69"/>
        <v>--</v>
      </c>
      <c r="JN62" s="114" t="str">
        <f t="shared" si="69"/>
        <v>--</v>
      </c>
      <c r="JO62" s="114" t="str">
        <f t="shared" si="69"/>
        <v>--</v>
      </c>
      <c r="JP62" s="114" t="str">
        <f t="shared" si="70"/>
        <v>--</v>
      </c>
      <c r="JQ62" s="114" t="str">
        <f t="shared" si="70"/>
        <v>--</v>
      </c>
      <c r="JR62" s="114" t="str">
        <f t="shared" si="70"/>
        <v>--</v>
      </c>
      <c r="JS62" s="114" t="str">
        <f t="shared" si="70"/>
        <v>--</v>
      </c>
      <c r="JT62" s="114" t="str">
        <f t="shared" si="70"/>
        <v>--</v>
      </c>
      <c r="JU62" s="114" t="str">
        <f t="shared" si="70"/>
        <v>--</v>
      </c>
      <c r="JV62" s="114" t="str">
        <f t="shared" si="70"/>
        <v>--</v>
      </c>
      <c r="JW62" s="114" t="str">
        <f t="shared" si="70"/>
        <v>--</v>
      </c>
      <c r="JX62" s="114" t="str">
        <f t="shared" si="70"/>
        <v>--</v>
      </c>
      <c r="JY62" s="114" t="str">
        <f t="shared" si="70"/>
        <v>--</v>
      </c>
      <c r="JZ62" s="114" t="str">
        <f t="shared" si="71"/>
        <v>--</v>
      </c>
      <c r="KA62" s="114" t="str">
        <f t="shared" si="71"/>
        <v>--</v>
      </c>
      <c r="KB62" s="114" t="str">
        <f t="shared" si="71"/>
        <v>--</v>
      </c>
      <c r="KC62" s="114" t="str">
        <f t="shared" si="71"/>
        <v>--</v>
      </c>
      <c r="KD62" s="114" t="str">
        <f t="shared" si="71"/>
        <v>--</v>
      </c>
      <c r="KE62" s="114" t="str">
        <f t="shared" si="71"/>
        <v>--</v>
      </c>
      <c r="KF62" s="114" t="str">
        <f t="shared" si="71"/>
        <v>--</v>
      </c>
      <c r="KG62" s="114" t="str">
        <f t="shared" si="71"/>
        <v>--</v>
      </c>
      <c r="KH62" s="114" t="str">
        <f t="shared" si="71"/>
        <v>--</v>
      </c>
      <c r="KI62" s="114" t="str">
        <f t="shared" si="71"/>
        <v>--</v>
      </c>
      <c r="KJ62" s="114" t="str">
        <f t="shared" si="72"/>
        <v>--</v>
      </c>
      <c r="KK62" s="114" t="str">
        <f t="shared" si="72"/>
        <v>--</v>
      </c>
      <c r="KL62" s="114" t="str">
        <f t="shared" si="72"/>
        <v>--</v>
      </c>
      <c r="KM62" s="114" t="str">
        <f t="shared" si="72"/>
        <v>--</v>
      </c>
      <c r="KN62" s="114" t="str">
        <f t="shared" si="72"/>
        <v>--</v>
      </c>
      <c r="KO62" s="114" t="str">
        <f t="shared" si="72"/>
        <v>--</v>
      </c>
      <c r="KP62" s="150" t="s">
        <v>1598</v>
      </c>
      <c r="KQ62" s="150" t="s">
        <v>1598</v>
      </c>
      <c r="KR62" s="150" t="s">
        <v>1599</v>
      </c>
      <c r="KS62" s="150" t="s">
        <v>1598</v>
      </c>
      <c r="KT62" s="150" t="s">
        <v>1598</v>
      </c>
      <c r="KU62" s="114" t="str">
        <f t="shared" si="79"/>
        <v>--</v>
      </c>
      <c r="KV62" s="114" t="str">
        <f t="shared" si="79"/>
        <v>--</v>
      </c>
      <c r="KW62" s="114" t="str">
        <f t="shared" si="79"/>
        <v>--</v>
      </c>
      <c r="KX62" s="114" t="str">
        <f t="shared" si="79"/>
        <v>--</v>
      </c>
      <c r="KY62" s="114" t="str">
        <f t="shared" si="79"/>
        <v>--</v>
      </c>
      <c r="KZ62" s="114" t="str">
        <f t="shared" si="73"/>
        <v>--</v>
      </c>
      <c r="LA62" s="114" t="str">
        <f t="shared" si="73"/>
        <v>--</v>
      </c>
      <c r="LB62" s="114" t="str">
        <f t="shared" si="73"/>
        <v>--</v>
      </c>
      <c r="LC62" s="114" t="str">
        <f t="shared" si="73"/>
        <v>--</v>
      </c>
      <c r="LD62" s="114" t="str">
        <f t="shared" si="73"/>
        <v>--</v>
      </c>
      <c r="LE62" s="219">
        <v>78.297872340425599</v>
      </c>
      <c r="LF62" s="219">
        <v>80.314960629921202</v>
      </c>
      <c r="LG62" s="219">
        <v>75.454545454545496</v>
      </c>
      <c r="LH62" s="219">
        <v>81.600000000000094</v>
      </c>
      <c r="LI62" s="219">
        <v>77.131782945736404</v>
      </c>
      <c r="LJ62" s="219">
        <v>79.558011049723802</v>
      </c>
      <c r="LK62" s="219">
        <v>64.806866952789704</v>
      </c>
      <c r="LL62" s="219">
        <v>60.7843137254902</v>
      </c>
      <c r="LM62" s="219">
        <v>60.454545454545503</v>
      </c>
      <c r="LN62" s="219">
        <v>71.314741035856599</v>
      </c>
      <c r="LO62" s="219">
        <v>68.093385214007796</v>
      </c>
      <c r="LP62" s="219">
        <v>64.4444444444445</v>
      </c>
      <c r="LQ62" s="219">
        <v>63.7931034482759</v>
      </c>
      <c r="LR62" s="219">
        <v>67.857142857142804</v>
      </c>
      <c r="LS62" s="219">
        <v>68.3720930232559</v>
      </c>
      <c r="LT62" s="219">
        <v>70.400000000000006</v>
      </c>
      <c r="LU62" s="219">
        <v>71.146245059288603</v>
      </c>
      <c r="LV62" s="219">
        <v>69.4444444444445</v>
      </c>
      <c r="LW62" s="219">
        <v>26.839826839826799</v>
      </c>
      <c r="LX62" s="219">
        <v>26.482213438735201</v>
      </c>
      <c r="LY62" s="219">
        <v>30.232558139534898</v>
      </c>
      <c r="LZ62" s="219">
        <v>39.200000000000003</v>
      </c>
      <c r="MA62" s="219">
        <v>37.549407114624501</v>
      </c>
      <c r="MB62" s="219">
        <v>33.3333333333333</v>
      </c>
      <c r="MC62" s="219">
        <v>81.739130434782695</v>
      </c>
      <c r="MD62" s="219">
        <v>79.761904761904802</v>
      </c>
      <c r="ME62" s="219">
        <v>72.2222222222222</v>
      </c>
      <c r="MF62" s="219">
        <v>76</v>
      </c>
      <c r="MG62" s="219">
        <v>77.470355731225297</v>
      </c>
      <c r="MH62" s="219">
        <v>71.6666666666666</v>
      </c>
      <c r="MI62" s="219">
        <v>65.948275862068996</v>
      </c>
      <c r="MJ62" s="219">
        <v>64.426877470355706</v>
      </c>
      <c r="MK62" s="219">
        <v>65.437788018433196</v>
      </c>
      <c r="ML62" s="219">
        <v>69.2</v>
      </c>
      <c r="MM62" s="219">
        <v>65.612648221343903</v>
      </c>
      <c r="MN62" s="219">
        <v>57.2222222222222</v>
      </c>
      <c r="MO62" s="128" t="str">
        <f t="shared" si="49"/>
        <v>--</v>
      </c>
      <c r="MP62" s="219">
        <v>21.4876033057851</v>
      </c>
      <c r="MQ62" s="219">
        <v>49.532710280373799</v>
      </c>
      <c r="MR62" s="128" t="str">
        <f t="shared" si="50"/>
        <v>--</v>
      </c>
      <c r="MS62" s="219">
        <v>14.285714285714301</v>
      </c>
      <c r="MT62" s="219">
        <v>44.943820224719097</v>
      </c>
      <c r="MU62" s="128" t="str">
        <f t="shared" si="51"/>
        <v>--</v>
      </c>
      <c r="MV62" s="219">
        <v>46</v>
      </c>
      <c r="MW62" s="219">
        <v>40.952380952380899</v>
      </c>
      <c r="MX62" s="128" t="str">
        <f t="shared" si="52"/>
        <v>--</v>
      </c>
      <c r="MY62" s="219">
        <v>44.117647058823501</v>
      </c>
      <c r="MZ62" s="219">
        <v>55.696202531645604</v>
      </c>
      <c r="NA62" s="128" t="str">
        <f t="shared" si="53"/>
        <v>--</v>
      </c>
      <c r="NB62" s="219">
        <v>48</v>
      </c>
      <c r="NC62" s="219">
        <v>56.190476190476197</v>
      </c>
      <c r="ND62" s="128" t="str">
        <f t="shared" si="54"/>
        <v>--</v>
      </c>
      <c r="NE62" s="219">
        <v>50</v>
      </c>
      <c r="NF62" s="219">
        <v>64.556962025316494</v>
      </c>
      <c r="NG62" s="128" t="str">
        <f t="shared" si="55"/>
        <v>--</v>
      </c>
      <c r="NH62" s="219">
        <v>58</v>
      </c>
      <c r="NI62" s="219">
        <v>61.904761904761898</v>
      </c>
      <c r="NJ62" s="128" t="str">
        <f t="shared" si="56"/>
        <v>--</v>
      </c>
      <c r="NK62" s="219">
        <v>42.424242424242401</v>
      </c>
      <c r="NL62" s="219">
        <v>66.6666666666667</v>
      </c>
      <c r="NM62" s="220">
        <v>90.225563909774394</v>
      </c>
      <c r="NN62" s="220">
        <v>87.681159420289902</v>
      </c>
      <c r="NO62" s="220">
        <v>69.924812030075103</v>
      </c>
      <c r="NP62" s="220">
        <v>69.565217391304301</v>
      </c>
      <c r="NQ62" s="220">
        <v>72.868217054263596</v>
      </c>
      <c r="NR62" s="220">
        <v>69.402985074626798</v>
      </c>
      <c r="NS62" s="220">
        <v>51.162790697674403</v>
      </c>
      <c r="NT62" s="220">
        <v>62.5</v>
      </c>
      <c r="NU62" s="220">
        <v>87.596899224806194</v>
      </c>
      <c r="NV62" s="220">
        <v>89.705882352941202</v>
      </c>
      <c r="NW62" s="220">
        <v>78.294573643410899</v>
      </c>
      <c r="NX62" s="220">
        <v>81.021897810219002</v>
      </c>
      <c r="NY62" s="128" t="str">
        <f t="shared" si="74"/>
        <v>--</v>
      </c>
      <c r="NZ62" s="128" t="str">
        <f t="shared" si="74"/>
        <v>--</v>
      </c>
      <c r="OA62" s="128" t="str">
        <f t="shared" si="74"/>
        <v>--</v>
      </c>
      <c r="OB62" s="128" t="str">
        <f t="shared" si="74"/>
        <v>--</v>
      </c>
      <c r="OC62" s="128" t="str">
        <f t="shared" si="74"/>
        <v>--</v>
      </c>
      <c r="OD62" s="128" t="str">
        <f t="shared" si="74"/>
        <v>--</v>
      </c>
      <c r="OE62" s="128" t="str">
        <f t="shared" si="74"/>
        <v>--</v>
      </c>
      <c r="OF62" s="128" t="str">
        <f t="shared" si="74"/>
        <v>--</v>
      </c>
      <c r="OG62" s="222">
        <v>41.085271317829502</v>
      </c>
      <c r="OH62" s="222">
        <v>29.004329004329001</v>
      </c>
      <c r="OI62" s="222">
        <v>28.8537549407115</v>
      </c>
      <c r="OJ62" s="222">
        <v>29.1666666666667</v>
      </c>
      <c r="OK62" s="222">
        <v>46.969696969696997</v>
      </c>
      <c r="OL62" s="222">
        <v>31.726907630522099</v>
      </c>
      <c r="OM62" s="222">
        <v>35.968379446640299</v>
      </c>
      <c r="ON62" s="222">
        <v>24.4444444444444</v>
      </c>
      <c r="OO62" s="114" t="s">
        <v>1598</v>
      </c>
      <c r="OP62" s="114" t="s">
        <v>1598</v>
      </c>
      <c r="OQ62" s="300">
        <v>71.538461538461604</v>
      </c>
      <c r="OR62" s="300">
        <v>62.660944206008651</v>
      </c>
      <c r="OS62" s="300">
        <v>61.660079051383399</v>
      </c>
      <c r="OT62" s="300">
        <v>59.447004608294954</v>
      </c>
      <c r="OU62" s="300">
        <v>77.205882352941188</v>
      </c>
      <c r="OV62" s="300">
        <v>73.705179282868642</v>
      </c>
      <c r="OW62" s="300">
        <v>66.929133858267761</v>
      </c>
      <c r="OX62" s="300">
        <v>64.804469273742995</v>
      </c>
      <c r="OZ62" s="380">
        <v>74.117647058823579</v>
      </c>
      <c r="PA62" s="381">
        <v>70.384615384615415</v>
      </c>
      <c r="PB62" s="381">
        <v>71.848739495798355</v>
      </c>
      <c r="PC62" s="381">
        <v>73.988439306358373</v>
      </c>
      <c r="PD62" s="380">
        <v>67.968750000000057</v>
      </c>
      <c r="PE62" s="381">
        <v>38.076923076923052</v>
      </c>
      <c r="PF62" s="381">
        <v>37.288135593220318</v>
      </c>
      <c r="PG62" s="381">
        <v>43.352601156069355</v>
      </c>
      <c r="PH62" s="380">
        <v>49.407114624505923</v>
      </c>
      <c r="PI62" s="381">
        <v>36.0153256704981</v>
      </c>
      <c r="PJ62" s="381">
        <v>29.957805907172997</v>
      </c>
      <c r="PK62" s="381">
        <v>36.416184971098268</v>
      </c>
      <c r="PL62" s="380">
        <v>86.770428015564221</v>
      </c>
      <c r="PM62" s="381">
        <v>80.076628352490388</v>
      </c>
      <c r="PN62" s="381">
        <v>73.417721518987335</v>
      </c>
      <c r="PO62" s="381">
        <v>75.72254335260115</v>
      </c>
      <c r="PP62" s="380">
        <v>81.538461538461618</v>
      </c>
      <c r="PQ62" s="381">
        <v>64.367816091954083</v>
      </c>
      <c r="PR62" s="381">
        <v>59.66386554621846</v>
      </c>
      <c r="PS62" s="381">
        <v>67.052023121387293</v>
      </c>
      <c r="PT62" s="378" t="str">
        <f t="shared" si="67"/>
        <v>--</v>
      </c>
      <c r="PU62" s="378" t="str">
        <f t="shared" si="67"/>
        <v>--</v>
      </c>
      <c r="PV62" s="381">
        <v>22.368421052631572</v>
      </c>
      <c r="PW62" s="381">
        <v>36.309523809523803</v>
      </c>
      <c r="PX62" s="378" t="str">
        <f t="shared" si="15"/>
        <v>--</v>
      </c>
      <c r="PY62" s="378" t="str">
        <f t="shared" si="15"/>
        <v>--</v>
      </c>
      <c r="PZ62" s="381">
        <v>65.957446808510653</v>
      </c>
      <c r="QA62" s="381">
        <v>61.016949152542381</v>
      </c>
      <c r="QB62" s="378" t="str">
        <f t="shared" si="16"/>
        <v>--</v>
      </c>
      <c r="QC62" s="378" t="str">
        <f t="shared" si="16"/>
        <v>--</v>
      </c>
      <c r="QD62" s="381">
        <v>65.957446808510639</v>
      </c>
      <c r="QE62" s="381">
        <v>74.576271186440678</v>
      </c>
      <c r="QF62" s="378" t="str">
        <f t="shared" si="68"/>
        <v>--</v>
      </c>
      <c r="QG62" s="378" t="str">
        <f t="shared" si="68"/>
        <v>--</v>
      </c>
      <c r="QH62" s="381">
        <v>74.468085106382958</v>
      </c>
      <c r="QI62" s="381">
        <v>56.666666666666664</v>
      </c>
      <c r="QJ62" s="368" t="s">
        <v>1598</v>
      </c>
    </row>
    <row r="63" spans="1:452" x14ac:dyDescent="0.25">
      <c r="A63" s="114">
        <v>59</v>
      </c>
      <c r="B63" s="93" t="s">
        <v>59</v>
      </c>
      <c r="C63" s="126">
        <v>22.480620155038761</v>
      </c>
      <c r="D63" s="126">
        <v>22.499999999999986</v>
      </c>
      <c r="E63" s="126">
        <v>17.592592592592592</v>
      </c>
      <c r="F63" s="126">
        <v>27.200000000000003</v>
      </c>
      <c r="G63" s="126">
        <v>10.619469026548673</v>
      </c>
      <c r="H63" s="126">
        <v>15</v>
      </c>
      <c r="I63" s="126">
        <v>35.294117647058826</v>
      </c>
      <c r="J63" s="126">
        <v>17.999999999999996</v>
      </c>
      <c r="K63" s="126">
        <v>15.909090909090915</v>
      </c>
      <c r="L63" s="126">
        <v>38.947368421052651</v>
      </c>
      <c r="M63" s="128">
        <v>37.931034482758633</v>
      </c>
      <c r="N63" s="128">
        <v>17.75700934579439</v>
      </c>
      <c r="O63" s="128">
        <v>44.871794871794847</v>
      </c>
      <c r="P63" s="128">
        <v>45.588235294117652</v>
      </c>
      <c r="Q63" s="128">
        <v>44.15584415584415</v>
      </c>
      <c r="R63" s="128">
        <v>84.732824427480949</v>
      </c>
      <c r="S63" s="128">
        <v>72.727272727272748</v>
      </c>
      <c r="T63" s="128">
        <v>87.850467289719646</v>
      </c>
      <c r="U63" s="128">
        <v>90.322580645161281</v>
      </c>
      <c r="V63" s="128">
        <v>71.794871794871838</v>
      </c>
      <c r="W63" s="128">
        <v>87.640449438202268</v>
      </c>
      <c r="X63" s="128">
        <v>83.0508474576271</v>
      </c>
      <c r="Y63" s="128">
        <v>81.372549019607803</v>
      </c>
      <c r="Z63" s="128">
        <v>76.34408602150539</v>
      </c>
      <c r="AA63" s="128">
        <v>90.2173913043478</v>
      </c>
      <c r="AB63" s="132">
        <v>80.000000000000014</v>
      </c>
      <c r="AC63" s="132">
        <v>85.981308411214954</v>
      </c>
      <c r="AD63" s="132">
        <v>90.789473684210563</v>
      </c>
      <c r="AE63" s="132">
        <v>73.529411764705856</v>
      </c>
      <c r="AF63" s="128">
        <v>81.578947368421026</v>
      </c>
      <c r="AG63" s="126">
        <v>69.696969696969688</v>
      </c>
      <c r="AH63" s="126">
        <v>60.655737704918032</v>
      </c>
      <c r="AI63" s="133">
        <v>72.477064220183522</v>
      </c>
      <c r="AJ63" s="133">
        <v>74.590163934426258</v>
      </c>
      <c r="AK63" s="128">
        <v>51.694915254237308</v>
      </c>
      <c r="AL63" s="128">
        <v>60.227272727272748</v>
      </c>
      <c r="AM63" s="128">
        <v>67.226890756302538</v>
      </c>
      <c r="AN63" s="128">
        <v>65.686274509803951</v>
      </c>
      <c r="AO63" s="128">
        <v>64.516129032258092</v>
      </c>
      <c r="AP63" s="128">
        <v>72.826086956521735</v>
      </c>
      <c r="AQ63" s="128">
        <v>59.999999999999993</v>
      </c>
      <c r="AR63" s="128">
        <v>62.962962962962969</v>
      </c>
      <c r="AS63" s="128">
        <v>72.368421052631575</v>
      </c>
      <c r="AT63" s="128">
        <v>67.647058823529392</v>
      </c>
      <c r="AU63" s="128">
        <v>71.052631578947356</v>
      </c>
      <c r="AV63" s="128">
        <v>16.153846153846157</v>
      </c>
      <c r="AW63" s="128">
        <v>17.355371900826459</v>
      </c>
      <c r="AX63" s="132">
        <v>14.814814814814811</v>
      </c>
      <c r="AY63" s="132">
        <v>12.195121951219518</v>
      </c>
      <c r="AZ63" s="132">
        <v>24.576271186440678</v>
      </c>
      <c r="BA63" s="132">
        <v>19.101123595505623</v>
      </c>
      <c r="BB63" s="128">
        <v>15.254237288135593</v>
      </c>
      <c r="BC63" s="132">
        <v>14</v>
      </c>
      <c r="BD63" s="132">
        <v>17.20430107526882</v>
      </c>
      <c r="BE63" s="132">
        <v>7.4468085106382995</v>
      </c>
      <c r="BF63" s="132">
        <v>13.04347826086957</v>
      </c>
      <c r="BG63" s="128">
        <v>13.084112149532711</v>
      </c>
      <c r="BH63" s="121">
        <v>17.105263157894743</v>
      </c>
      <c r="BI63" s="121">
        <v>16.417910447761191</v>
      </c>
      <c r="BJ63" s="121">
        <v>15.584415584415588</v>
      </c>
      <c r="BK63" s="121">
        <v>6.9230769230769234</v>
      </c>
      <c r="BL63" s="128">
        <v>11.5702479338843</v>
      </c>
      <c r="BM63" s="121">
        <v>7.4074074074074074</v>
      </c>
      <c r="BN63" s="114">
        <v>10.569105691056915</v>
      </c>
      <c r="BO63" s="114">
        <v>11.016949152542374</v>
      </c>
      <c r="BP63" s="114">
        <v>6.7415730337078674</v>
      </c>
      <c r="BQ63" s="128">
        <v>9.3220338983050848</v>
      </c>
      <c r="BR63" s="121">
        <v>7.0707070707070665</v>
      </c>
      <c r="BS63" s="121">
        <v>6.5217391304347831</v>
      </c>
      <c r="BT63" s="121">
        <v>2.150537634408602</v>
      </c>
      <c r="BU63" s="128">
        <v>7.8947368421052673</v>
      </c>
      <c r="BV63" s="121">
        <v>8.4112149532710241</v>
      </c>
      <c r="BW63" s="121">
        <v>6.5789473684210558</v>
      </c>
      <c r="BX63" s="121">
        <v>6.0606060606060614</v>
      </c>
      <c r="BY63" s="128">
        <v>7.7922077922077957</v>
      </c>
      <c r="BZ63" s="121">
        <v>68.749999999999957</v>
      </c>
      <c r="CA63" s="121">
        <v>72.727272727272734</v>
      </c>
      <c r="CB63" s="121">
        <v>76.851851851851848</v>
      </c>
      <c r="CC63" s="128">
        <v>64.51612903225805</v>
      </c>
      <c r="CD63" s="121">
        <v>59.829059829059815</v>
      </c>
      <c r="CE63" s="121">
        <v>73.863636363636388</v>
      </c>
      <c r="CF63" s="121">
        <v>69.747899159663831</v>
      </c>
      <c r="CG63" s="128">
        <v>72.000000000000014</v>
      </c>
      <c r="CH63" s="121">
        <v>78.494623655913969</v>
      </c>
      <c r="CI63" s="121">
        <v>64.21052631578948</v>
      </c>
      <c r="CJ63" s="121">
        <v>72.033898305084733</v>
      </c>
      <c r="CK63" s="121">
        <v>74.074074074074048</v>
      </c>
      <c r="CL63" s="121">
        <v>76.623376623376615</v>
      </c>
      <c r="CM63" s="121">
        <v>82.35294117647058</v>
      </c>
      <c r="CN63" s="121">
        <v>77.922077922077932</v>
      </c>
      <c r="CO63" s="121" t="s">
        <v>286</v>
      </c>
      <c r="CP63" s="128" t="s">
        <v>286</v>
      </c>
      <c r="CQ63" s="121" t="s">
        <v>286</v>
      </c>
      <c r="CR63" s="121">
        <v>55.645161290322562</v>
      </c>
      <c r="CS63" s="114">
        <v>26.724137931034491</v>
      </c>
      <c r="CT63" s="114">
        <v>38.202247191011253</v>
      </c>
      <c r="CU63" s="128">
        <v>49.579831932773125</v>
      </c>
      <c r="CV63" s="121">
        <v>40.000000000000007</v>
      </c>
      <c r="CW63" s="121">
        <v>33.333333333333336</v>
      </c>
      <c r="CX63" s="114">
        <v>67.368421052631575</v>
      </c>
      <c r="CY63" s="114">
        <v>44.915254237288131</v>
      </c>
      <c r="CZ63" s="128">
        <v>42.592592592592588</v>
      </c>
      <c r="DA63" s="121">
        <v>57.142857142857139</v>
      </c>
      <c r="DB63" s="121">
        <v>41.176470588235297</v>
      </c>
      <c r="DC63" s="114">
        <v>41.558441558441551</v>
      </c>
      <c r="DD63" s="114">
        <v>51.181102362204712</v>
      </c>
      <c r="DE63" s="128">
        <v>53.333333333333321</v>
      </c>
      <c r="DF63" s="121">
        <v>45.871559633027509</v>
      </c>
      <c r="DG63" s="121">
        <v>59.349593495934954</v>
      </c>
      <c r="DH63" s="114">
        <v>52.136752136752136</v>
      </c>
      <c r="DI63" s="114">
        <v>44.31818181818182</v>
      </c>
      <c r="DJ63" s="128">
        <v>48.305084745762713</v>
      </c>
      <c r="DK63" s="121">
        <v>60.204081632653065</v>
      </c>
      <c r="DL63" s="121">
        <v>57.142857142857139</v>
      </c>
      <c r="DM63" s="121">
        <v>63.04347826086957</v>
      </c>
      <c r="DN63" s="121">
        <v>60.869565217391298</v>
      </c>
      <c r="DO63" s="128">
        <v>50.925925925925931</v>
      </c>
      <c r="DP63" s="121">
        <v>67.532467532467564</v>
      </c>
      <c r="DQ63" s="121">
        <v>58.82352941176471</v>
      </c>
      <c r="DR63" s="121">
        <v>44.736842105263143</v>
      </c>
      <c r="DS63" s="121" t="s">
        <v>286</v>
      </c>
      <c r="DT63" s="128" t="s">
        <v>286</v>
      </c>
      <c r="DU63" s="131" t="s">
        <v>286</v>
      </c>
      <c r="DV63" s="131">
        <v>48.360655737704924</v>
      </c>
      <c r="DW63" s="114">
        <v>24.786324786324784</v>
      </c>
      <c r="DX63" s="131">
        <v>26.966292134831473</v>
      </c>
      <c r="DY63" s="128">
        <v>38.98305084745764</v>
      </c>
      <c r="DZ63" s="128">
        <v>30.612244897959172</v>
      </c>
      <c r="EA63" s="128">
        <v>32.608695652173921</v>
      </c>
      <c r="EB63" s="128">
        <v>52.127659574468083</v>
      </c>
      <c r="EC63" s="128">
        <v>34.745762711864394</v>
      </c>
      <c r="ED63" s="128">
        <v>37.383177570093473</v>
      </c>
      <c r="EE63" s="128">
        <v>53.947368421052637</v>
      </c>
      <c r="EF63" s="128">
        <v>36.363636363636367</v>
      </c>
      <c r="EG63" s="128">
        <v>35.526315789473685</v>
      </c>
      <c r="EH63" s="128" t="s">
        <v>286</v>
      </c>
      <c r="EI63" s="128" t="s">
        <v>286</v>
      </c>
      <c r="EJ63" s="128" t="s">
        <v>286</v>
      </c>
      <c r="EK63" s="128">
        <v>88.617886178861824</v>
      </c>
      <c r="EL63" s="121">
        <v>69.827586206896541</v>
      </c>
      <c r="EM63" s="121">
        <v>79.545454545454547</v>
      </c>
      <c r="EN63" s="121">
        <v>89.075630252100865</v>
      </c>
      <c r="EO63" s="121">
        <v>79.000000000000028</v>
      </c>
      <c r="EP63" s="128">
        <v>80.645161290322577</v>
      </c>
      <c r="EQ63" s="121">
        <v>94.68085106382982</v>
      </c>
      <c r="ER63" s="121">
        <v>86.324786324786331</v>
      </c>
      <c r="ES63" s="121">
        <v>88.8888888888889</v>
      </c>
      <c r="ET63" s="121">
        <v>90.909090909090878</v>
      </c>
      <c r="EU63" s="128">
        <v>88.235294117647086</v>
      </c>
      <c r="EV63" s="121">
        <v>89.610389610389618</v>
      </c>
      <c r="EW63" s="121">
        <v>84.496124031007781</v>
      </c>
      <c r="EX63" s="121">
        <v>66.115702479338864</v>
      </c>
      <c r="EY63" s="121">
        <v>67.889908256880744</v>
      </c>
      <c r="EZ63" s="128">
        <v>85.245901639344254</v>
      </c>
      <c r="FA63" s="121">
        <v>68.376068376068361</v>
      </c>
      <c r="FB63" s="121">
        <v>76.136363636363626</v>
      </c>
      <c r="FC63" s="121">
        <v>86.554621848739515</v>
      </c>
      <c r="FD63" s="121">
        <v>78.999999999999986</v>
      </c>
      <c r="FE63" s="128">
        <v>70.329670329670321</v>
      </c>
      <c r="FF63" s="121">
        <v>91.489361702127638</v>
      </c>
      <c r="FG63" s="121">
        <v>78.632478632478637</v>
      </c>
      <c r="FH63" s="121">
        <v>74.07407407407409</v>
      </c>
      <c r="FI63" s="121">
        <v>94.594594594594582</v>
      </c>
      <c r="FJ63" s="128">
        <v>86.567164179104509</v>
      </c>
      <c r="FK63" s="121">
        <v>68.831168831168839</v>
      </c>
      <c r="FL63" s="121" t="s">
        <v>286</v>
      </c>
      <c r="FM63" s="121">
        <v>20.338983050847446</v>
      </c>
      <c r="FN63" s="121">
        <v>54.205607476635521</v>
      </c>
      <c r="FO63" s="128" t="s">
        <v>286</v>
      </c>
      <c r="FP63" s="121">
        <v>32.432432432432414</v>
      </c>
      <c r="FQ63" s="121">
        <v>63.529411764705884</v>
      </c>
      <c r="FR63" s="121" t="s">
        <v>286</v>
      </c>
      <c r="FS63" s="121">
        <v>21.111111111111107</v>
      </c>
      <c r="FT63" s="128">
        <v>57.142857142857153</v>
      </c>
      <c r="FU63" s="121" t="s">
        <v>286</v>
      </c>
      <c r="FV63" s="121">
        <v>18.018018018018019</v>
      </c>
      <c r="FW63" s="121">
        <v>49.038461538461547</v>
      </c>
      <c r="FX63" s="121" t="s">
        <v>286</v>
      </c>
      <c r="FY63" s="128">
        <v>17.741935483870975</v>
      </c>
      <c r="FZ63" s="121">
        <v>51.35135135135134</v>
      </c>
      <c r="GA63" s="121" t="s">
        <v>286</v>
      </c>
      <c r="GB63" s="121">
        <v>33.333333333333329</v>
      </c>
      <c r="GC63" s="121">
        <v>46.551724137931032</v>
      </c>
      <c r="GD63" s="128" t="s">
        <v>286</v>
      </c>
      <c r="GE63" s="121">
        <v>41.666666666666671</v>
      </c>
      <c r="GF63" s="121">
        <v>61.111111111111114</v>
      </c>
      <c r="GG63" s="121" t="s">
        <v>286</v>
      </c>
      <c r="GH63" s="121">
        <v>36.842105263157897</v>
      </c>
      <c r="GI63" s="128">
        <v>57.692307692307686</v>
      </c>
      <c r="GJ63" s="121" t="s">
        <v>286</v>
      </c>
      <c r="GK63" s="121">
        <v>45</v>
      </c>
      <c r="GL63" s="121">
        <v>45.098039215686271</v>
      </c>
      <c r="GM63" s="130" t="s">
        <v>286</v>
      </c>
      <c r="GN63" s="128">
        <v>54.545454545454554</v>
      </c>
      <c r="GO63" s="121">
        <v>44.736842105263143</v>
      </c>
      <c r="GP63" s="121" t="s">
        <v>286</v>
      </c>
      <c r="GQ63" s="121">
        <v>50</v>
      </c>
      <c r="GR63" s="121">
        <v>58.620689655172413</v>
      </c>
      <c r="GS63" s="128" t="s">
        <v>286</v>
      </c>
      <c r="GT63" s="121">
        <v>41.666666666666671</v>
      </c>
      <c r="GU63" s="121">
        <v>70.370370370370352</v>
      </c>
      <c r="GV63" s="121" t="s">
        <v>286</v>
      </c>
      <c r="GW63" s="121">
        <v>42.10526315789474</v>
      </c>
      <c r="GX63" s="128">
        <v>63.461538461538467</v>
      </c>
      <c r="GY63" s="128" t="s">
        <v>286</v>
      </c>
      <c r="GZ63" s="128">
        <v>55.000000000000014</v>
      </c>
      <c r="HA63" s="128">
        <v>54.901960784313715</v>
      </c>
      <c r="HB63" s="128" t="s">
        <v>286</v>
      </c>
      <c r="HC63" s="128">
        <v>45.454545454545453</v>
      </c>
      <c r="HD63" s="128">
        <v>64.864864864864856</v>
      </c>
      <c r="HE63" s="128" t="s">
        <v>286</v>
      </c>
      <c r="HF63" s="128">
        <v>37.5</v>
      </c>
      <c r="HG63" s="128">
        <v>54.545454545454554</v>
      </c>
      <c r="HH63" s="128" t="s">
        <v>286</v>
      </c>
      <c r="HI63" s="128">
        <v>41.17647058823529</v>
      </c>
      <c r="HJ63" s="128">
        <v>62.264150943396238</v>
      </c>
      <c r="HK63" s="128" t="s">
        <v>286</v>
      </c>
      <c r="HL63" s="121">
        <v>33.333333333333343</v>
      </c>
      <c r="HM63" s="121">
        <v>48</v>
      </c>
      <c r="HN63" s="121" t="s">
        <v>286</v>
      </c>
      <c r="HO63" s="121">
        <v>22.222222222222225</v>
      </c>
      <c r="HP63" s="128">
        <v>47.999999999999979</v>
      </c>
      <c r="HQ63" s="121" t="s">
        <v>286</v>
      </c>
      <c r="HR63" s="121">
        <v>20</v>
      </c>
      <c r="HS63" s="121">
        <v>52.941176470588246</v>
      </c>
      <c r="HT63" s="129" t="s">
        <v>286</v>
      </c>
      <c r="HU63" s="128">
        <v>41.666666666666664</v>
      </c>
      <c r="HV63" s="114">
        <v>35.714285714285722</v>
      </c>
      <c r="HW63" s="114" t="s">
        <v>286</v>
      </c>
      <c r="HX63" s="114">
        <v>65.714285714285722</v>
      </c>
      <c r="HY63" s="114">
        <v>38.888888888888893</v>
      </c>
      <c r="HZ63" s="114" t="s">
        <v>286</v>
      </c>
      <c r="IA63" s="114">
        <v>47.368421052631582</v>
      </c>
      <c r="IB63" s="114">
        <v>41.999999999999993</v>
      </c>
      <c r="IC63" s="114" t="s">
        <v>286</v>
      </c>
      <c r="ID63" s="114">
        <v>36.842105263157904</v>
      </c>
      <c r="IE63" s="114">
        <v>49.999999999999993</v>
      </c>
      <c r="IF63" s="114" t="s">
        <v>286</v>
      </c>
      <c r="IG63" s="114">
        <v>50</v>
      </c>
      <c r="IH63" s="114">
        <v>60.000000000000007</v>
      </c>
      <c r="II63" s="114" t="s">
        <v>286</v>
      </c>
      <c r="IJ63" s="114">
        <v>47.826086956521735</v>
      </c>
      <c r="IK63" s="114">
        <v>52.631578947368418</v>
      </c>
      <c r="IL63" s="114" t="s">
        <v>286</v>
      </c>
      <c r="IM63" s="114">
        <v>75</v>
      </c>
      <c r="IN63" s="114">
        <v>55.55555555555555</v>
      </c>
      <c r="IO63" s="114" t="s">
        <v>286</v>
      </c>
      <c r="IP63" s="114">
        <v>63.15789473684211</v>
      </c>
      <c r="IQ63" s="114">
        <v>71.153846153846146</v>
      </c>
      <c r="IR63" s="114" t="s">
        <v>286</v>
      </c>
      <c r="IS63" s="114">
        <v>75</v>
      </c>
      <c r="IT63" s="114">
        <v>68</v>
      </c>
      <c r="IU63" s="114" t="s">
        <v>286</v>
      </c>
      <c r="IV63" s="114">
        <v>60.000000000000007</v>
      </c>
      <c r="IW63" s="114">
        <v>62.85714285714284</v>
      </c>
      <c r="IX63" s="153" t="s">
        <v>1597</v>
      </c>
      <c r="IY63" s="153" t="s">
        <v>1597</v>
      </c>
      <c r="IZ63" s="153" t="s">
        <v>1597</v>
      </c>
      <c r="JA63" s="153" t="s">
        <v>1597</v>
      </c>
      <c r="JB63" s="153" t="s">
        <v>1596</v>
      </c>
      <c r="JC63" s="114" t="s">
        <v>286</v>
      </c>
      <c r="JD63" s="114" t="s">
        <v>286</v>
      </c>
      <c r="JE63" s="114" t="s">
        <v>286</v>
      </c>
      <c r="JF63" s="114" t="str">
        <f t="shared" si="69"/>
        <v>--</v>
      </c>
      <c r="JG63" s="114" t="str">
        <f t="shared" si="69"/>
        <v>--</v>
      </c>
      <c r="JH63" s="114" t="str">
        <f t="shared" si="69"/>
        <v>--</v>
      </c>
      <c r="JI63" s="114" t="str">
        <f t="shared" si="69"/>
        <v>--</v>
      </c>
      <c r="JJ63" s="114" t="str">
        <f t="shared" si="69"/>
        <v>--</v>
      </c>
      <c r="JK63" s="114" t="str">
        <f t="shared" si="69"/>
        <v>--</v>
      </c>
      <c r="JL63" s="114" t="str">
        <f t="shared" si="69"/>
        <v>--</v>
      </c>
      <c r="JM63" s="114" t="str">
        <f t="shared" si="69"/>
        <v>--</v>
      </c>
      <c r="JN63" s="114" t="str">
        <f t="shared" si="69"/>
        <v>--</v>
      </c>
      <c r="JO63" s="114" t="str">
        <f t="shared" si="69"/>
        <v>--</v>
      </c>
      <c r="JP63" s="114" t="str">
        <f t="shared" si="70"/>
        <v>--</v>
      </c>
      <c r="JQ63" s="114" t="str">
        <f t="shared" si="70"/>
        <v>--</v>
      </c>
      <c r="JR63" s="114" t="str">
        <f t="shared" si="70"/>
        <v>--</v>
      </c>
      <c r="JS63" s="114" t="str">
        <f t="shared" si="70"/>
        <v>--</v>
      </c>
      <c r="JT63" s="114" t="str">
        <f t="shared" si="70"/>
        <v>--</v>
      </c>
      <c r="JU63" s="114" t="str">
        <f t="shared" si="70"/>
        <v>--</v>
      </c>
      <c r="JV63" s="114" t="str">
        <f t="shared" si="70"/>
        <v>--</v>
      </c>
      <c r="JW63" s="114" t="str">
        <f t="shared" si="70"/>
        <v>--</v>
      </c>
      <c r="JX63" s="114" t="str">
        <f t="shared" si="70"/>
        <v>--</v>
      </c>
      <c r="JY63" s="114" t="str">
        <f t="shared" si="70"/>
        <v>--</v>
      </c>
      <c r="JZ63" s="114" t="str">
        <f t="shared" si="71"/>
        <v>--</v>
      </c>
      <c r="KA63" s="114" t="str">
        <f t="shared" si="71"/>
        <v>--</v>
      </c>
      <c r="KB63" s="114" t="str">
        <f t="shared" si="71"/>
        <v>--</v>
      </c>
      <c r="KC63" s="114" t="str">
        <f t="shared" si="71"/>
        <v>--</v>
      </c>
      <c r="KD63" s="114" t="str">
        <f t="shared" si="71"/>
        <v>--</v>
      </c>
      <c r="KE63" s="114" t="str">
        <f t="shared" si="71"/>
        <v>--</v>
      </c>
      <c r="KF63" s="114" t="str">
        <f t="shared" si="71"/>
        <v>--</v>
      </c>
      <c r="KG63" s="114" t="str">
        <f t="shared" si="71"/>
        <v>--</v>
      </c>
      <c r="KH63" s="114" t="str">
        <f t="shared" si="71"/>
        <v>--</v>
      </c>
      <c r="KI63" s="114" t="str">
        <f t="shared" si="71"/>
        <v>--</v>
      </c>
      <c r="KJ63" s="114" t="str">
        <f t="shared" si="72"/>
        <v>--</v>
      </c>
      <c r="KK63" s="114" t="str">
        <f t="shared" si="72"/>
        <v>--</v>
      </c>
      <c r="KL63" s="114" t="str">
        <f t="shared" si="72"/>
        <v>--</v>
      </c>
      <c r="KM63" s="114" t="str">
        <f t="shared" si="72"/>
        <v>--</v>
      </c>
      <c r="KN63" s="114" t="str">
        <f t="shared" si="72"/>
        <v>--</v>
      </c>
      <c r="KO63" s="114" t="str">
        <f t="shared" si="72"/>
        <v>--</v>
      </c>
      <c r="KP63" s="153" t="s">
        <v>1597</v>
      </c>
      <c r="KQ63" s="153" t="s">
        <v>1597</v>
      </c>
      <c r="KR63" s="153" t="s">
        <v>1597</v>
      </c>
      <c r="KS63" s="153" t="s">
        <v>1597</v>
      </c>
      <c r="KT63" s="153" t="s">
        <v>1596</v>
      </c>
      <c r="KU63" s="114" t="str">
        <f t="shared" si="79"/>
        <v>--</v>
      </c>
      <c r="KV63" s="114" t="str">
        <f t="shared" si="79"/>
        <v>--</v>
      </c>
      <c r="KW63" s="114" t="str">
        <f t="shared" si="79"/>
        <v>--</v>
      </c>
      <c r="KX63" s="114" t="str">
        <f t="shared" si="79"/>
        <v>--</v>
      </c>
      <c r="KY63" s="114" t="str">
        <f t="shared" si="79"/>
        <v>--</v>
      </c>
      <c r="KZ63" s="114" t="str">
        <f t="shared" si="73"/>
        <v>--</v>
      </c>
      <c r="LA63" s="114" t="str">
        <f t="shared" si="73"/>
        <v>--</v>
      </c>
      <c r="LB63" s="114" t="str">
        <f t="shared" si="73"/>
        <v>--</v>
      </c>
      <c r="LC63" s="114" t="str">
        <f t="shared" si="73"/>
        <v>--</v>
      </c>
      <c r="LD63" s="114" t="str">
        <f t="shared" si="73"/>
        <v>--</v>
      </c>
      <c r="LE63" s="219">
        <v>81.6666666666667</v>
      </c>
      <c r="LF63" s="219">
        <v>79.104477611940396</v>
      </c>
      <c r="LG63" s="219">
        <v>76.923076923076906</v>
      </c>
      <c r="LH63" s="219">
        <v>91.525423728813493</v>
      </c>
      <c r="LI63" s="219">
        <v>90.123456790123498</v>
      </c>
      <c r="LJ63" s="219">
        <v>75</v>
      </c>
      <c r="LK63" s="219">
        <v>68.852459016393396</v>
      </c>
      <c r="LL63" s="219">
        <v>65.671641791044806</v>
      </c>
      <c r="LM63" s="219">
        <v>75.384615384615401</v>
      </c>
      <c r="LN63" s="219">
        <v>79.310344827586206</v>
      </c>
      <c r="LO63" s="219">
        <v>72.839506172839506</v>
      </c>
      <c r="LP63" s="219">
        <v>67.857142857142904</v>
      </c>
      <c r="LQ63" s="219">
        <v>79.661016949152497</v>
      </c>
      <c r="LR63" s="219">
        <v>78.260869565217405</v>
      </c>
      <c r="LS63" s="219">
        <v>71.428571428571402</v>
      </c>
      <c r="LT63" s="219">
        <v>77.1929824561403</v>
      </c>
      <c r="LU63" s="219">
        <v>72.839506172839506</v>
      </c>
      <c r="LV63" s="219">
        <v>65.454545454545496</v>
      </c>
      <c r="LW63" s="219">
        <v>53.3333333333333</v>
      </c>
      <c r="LX63" s="219">
        <v>44.117647058823501</v>
      </c>
      <c r="LY63" s="219">
        <v>29.6875</v>
      </c>
      <c r="LZ63" s="219">
        <v>50</v>
      </c>
      <c r="MA63" s="219">
        <v>27.160493827160501</v>
      </c>
      <c r="MB63" s="219">
        <v>29.629629629629601</v>
      </c>
      <c r="MC63" s="219">
        <v>96.6666666666667</v>
      </c>
      <c r="MD63" s="219">
        <v>84.057971014492793</v>
      </c>
      <c r="ME63" s="219">
        <v>82.8125</v>
      </c>
      <c r="MF63" s="219">
        <v>89.473684210526301</v>
      </c>
      <c r="MG63" s="219">
        <v>76.25</v>
      </c>
      <c r="MH63" s="219">
        <v>80</v>
      </c>
      <c r="MI63" s="219">
        <v>81.6666666666667</v>
      </c>
      <c r="MJ63" s="219">
        <v>72.463768115942003</v>
      </c>
      <c r="MK63" s="219">
        <v>69.230769230769297</v>
      </c>
      <c r="ML63" s="219">
        <v>82.456140350877206</v>
      </c>
      <c r="MM63" s="219">
        <v>70.370370370370395</v>
      </c>
      <c r="MN63" s="219">
        <v>67.272727272727295</v>
      </c>
      <c r="MO63" s="128" t="str">
        <f t="shared" si="49"/>
        <v>--</v>
      </c>
      <c r="MP63" s="219">
        <v>27.868852459016399</v>
      </c>
      <c r="MQ63" s="219">
        <v>56.6666666666667</v>
      </c>
      <c r="MR63" s="128" t="str">
        <f t="shared" si="50"/>
        <v>--</v>
      </c>
      <c r="MS63" s="219">
        <v>27.5</v>
      </c>
      <c r="MT63" s="219">
        <v>32.075471698113198</v>
      </c>
      <c r="MU63" s="128" t="str">
        <f t="shared" si="51"/>
        <v>--</v>
      </c>
      <c r="MV63" s="219">
        <v>52.941176470588204</v>
      </c>
      <c r="MW63" s="219">
        <v>46.875</v>
      </c>
      <c r="MX63" s="128" t="str">
        <f t="shared" si="52"/>
        <v>--</v>
      </c>
      <c r="MY63" s="219">
        <v>33.3333333333333</v>
      </c>
      <c r="MZ63" s="219">
        <v>35.294117647058798</v>
      </c>
      <c r="NA63" s="128" t="str">
        <f t="shared" si="53"/>
        <v>--</v>
      </c>
      <c r="NB63" s="219">
        <v>62.5</v>
      </c>
      <c r="NC63" s="219">
        <v>56.25</v>
      </c>
      <c r="ND63" s="128" t="str">
        <f t="shared" si="54"/>
        <v>--</v>
      </c>
      <c r="NE63" s="219">
        <v>42.857142857142897</v>
      </c>
      <c r="NF63" s="219">
        <v>52.941176470588204</v>
      </c>
      <c r="NG63" s="128" t="str">
        <f t="shared" si="55"/>
        <v>--</v>
      </c>
      <c r="NH63" s="219">
        <v>87.5</v>
      </c>
      <c r="NI63" s="219">
        <v>63.636363636363598</v>
      </c>
      <c r="NJ63" s="128" t="str">
        <f t="shared" si="56"/>
        <v>--</v>
      </c>
      <c r="NK63" s="219">
        <v>71.428571428571402</v>
      </c>
      <c r="NL63" s="219">
        <v>47.058823529411796</v>
      </c>
      <c r="NM63" s="220">
        <v>92.1875</v>
      </c>
      <c r="NN63" s="220">
        <v>93.421052631579002</v>
      </c>
      <c r="NO63" s="220">
        <v>73.4375</v>
      </c>
      <c r="NP63" s="220">
        <v>77.631578947368396</v>
      </c>
      <c r="NQ63" s="220">
        <v>66.6666666666667</v>
      </c>
      <c r="NR63" s="220">
        <v>84.210526315789494</v>
      </c>
      <c r="NS63" s="220">
        <v>66.6666666666667</v>
      </c>
      <c r="NT63" s="220">
        <v>67.105263157894697</v>
      </c>
      <c r="NU63" s="220">
        <v>91.6666666666667</v>
      </c>
      <c r="NV63" s="220">
        <v>89.473684210526301</v>
      </c>
      <c r="NW63" s="220">
        <v>85.245901639344297</v>
      </c>
      <c r="NX63" s="220">
        <v>90.789473684210606</v>
      </c>
      <c r="NY63" s="128" t="str">
        <f t="shared" si="74"/>
        <v>--</v>
      </c>
      <c r="NZ63" s="128" t="str">
        <f t="shared" si="74"/>
        <v>--</v>
      </c>
      <c r="OA63" s="128" t="str">
        <f t="shared" si="74"/>
        <v>--</v>
      </c>
      <c r="OB63" s="128" t="str">
        <f t="shared" si="74"/>
        <v>--</v>
      </c>
      <c r="OC63" s="128" t="str">
        <f t="shared" si="74"/>
        <v>--</v>
      </c>
      <c r="OD63" s="128" t="str">
        <f t="shared" si="74"/>
        <v>--</v>
      </c>
      <c r="OE63" s="128" t="str">
        <f t="shared" si="74"/>
        <v>--</v>
      </c>
      <c r="OF63" s="128" t="str">
        <f t="shared" si="74"/>
        <v>--</v>
      </c>
      <c r="OG63" s="222">
        <v>59.016393442622999</v>
      </c>
      <c r="OH63" s="222">
        <v>50</v>
      </c>
      <c r="OI63" s="222">
        <v>46.376811594202898</v>
      </c>
      <c r="OJ63" s="222">
        <v>32.8125</v>
      </c>
      <c r="OK63" s="222">
        <v>57.894736842105303</v>
      </c>
      <c r="OL63" s="222">
        <v>62.5</v>
      </c>
      <c r="OM63" s="222">
        <v>33.3333333333333</v>
      </c>
      <c r="ON63" s="222">
        <v>32.727272727272698</v>
      </c>
      <c r="OO63" s="114" t="s">
        <v>1596</v>
      </c>
      <c r="OP63" s="114" t="s">
        <v>1596</v>
      </c>
      <c r="OQ63" s="300">
        <v>44.444444444444436</v>
      </c>
      <c r="OR63" s="300">
        <v>36.666666666666679</v>
      </c>
      <c r="OS63" s="300">
        <v>38.571428571428548</v>
      </c>
      <c r="OT63" s="300">
        <v>29.230769230769234</v>
      </c>
      <c r="OU63" s="300">
        <v>76</v>
      </c>
      <c r="OV63" s="300">
        <v>49.122807017543863</v>
      </c>
      <c r="OW63" s="300">
        <v>46.913580246913575</v>
      </c>
      <c r="OX63" s="300">
        <v>37.735849056603776</v>
      </c>
      <c r="OZ63" s="380">
        <v>85.074626865671661</v>
      </c>
      <c r="PA63" s="381">
        <v>82.352941176470594</v>
      </c>
      <c r="PB63" s="381">
        <v>74.074074074074076</v>
      </c>
      <c r="PC63" s="381">
        <v>74.468085106382972</v>
      </c>
      <c r="PD63" s="380">
        <v>71.212121212121218</v>
      </c>
      <c r="PE63" s="381">
        <v>52.941176470588246</v>
      </c>
      <c r="PF63" s="381">
        <v>51.851851851851855</v>
      </c>
      <c r="PG63" s="381">
        <v>44.680851063829785</v>
      </c>
      <c r="PH63" s="380">
        <v>55.223880597014912</v>
      </c>
      <c r="PI63" s="381">
        <v>49.999999999999993</v>
      </c>
      <c r="PJ63" s="381">
        <v>44.444444444444443</v>
      </c>
      <c r="PK63" s="381">
        <v>38.297872340425535</v>
      </c>
      <c r="PL63" s="380">
        <v>88.059701492537357</v>
      </c>
      <c r="PM63" s="381">
        <v>85.294117647058783</v>
      </c>
      <c r="PN63" s="381">
        <v>79.629629629629633</v>
      </c>
      <c r="PO63" s="381">
        <v>80.851063829787222</v>
      </c>
      <c r="PP63" s="380">
        <v>87.878787878787875</v>
      </c>
      <c r="PQ63" s="381">
        <v>72.058823529411768</v>
      </c>
      <c r="PR63" s="381">
        <v>61.1111111111111</v>
      </c>
      <c r="PS63" s="381">
        <v>78.723404255319167</v>
      </c>
      <c r="PT63" s="378" t="str">
        <f t="shared" si="67"/>
        <v>--</v>
      </c>
      <c r="PU63" s="378" t="str">
        <f t="shared" si="67"/>
        <v>--</v>
      </c>
      <c r="PV63" s="381">
        <v>11.320754716981135</v>
      </c>
      <c r="PW63" s="381">
        <v>26.666666666666661</v>
      </c>
      <c r="PX63" s="378" t="str">
        <f t="shared" si="15"/>
        <v>--</v>
      </c>
      <c r="PY63" s="378" t="str">
        <f t="shared" si="15"/>
        <v>--</v>
      </c>
      <c r="PZ63" s="381">
        <v>40</v>
      </c>
      <c r="QA63" s="381">
        <v>66.666666666666671</v>
      </c>
      <c r="QB63" s="378" t="str">
        <f t="shared" si="16"/>
        <v>--</v>
      </c>
      <c r="QC63" s="378" t="str">
        <f t="shared" si="16"/>
        <v>--</v>
      </c>
      <c r="QD63" s="381">
        <v>20</v>
      </c>
      <c r="QE63" s="381">
        <v>75</v>
      </c>
      <c r="QF63" s="378" t="str">
        <f t="shared" si="68"/>
        <v>--</v>
      </c>
      <c r="QG63" s="378" t="str">
        <f t="shared" si="68"/>
        <v>--</v>
      </c>
      <c r="QH63" s="381">
        <v>20</v>
      </c>
      <c r="QI63" s="381">
        <v>75</v>
      </c>
      <c r="QJ63" s="368" t="s">
        <v>1596</v>
      </c>
    </row>
    <row r="64" spans="1:452" x14ac:dyDescent="0.25">
      <c r="A64" s="114">
        <v>60</v>
      </c>
      <c r="B64" s="93" t="s">
        <v>60</v>
      </c>
      <c r="C64" s="126">
        <v>39.548022598870048</v>
      </c>
      <c r="D64" s="126">
        <v>22.897196261682243</v>
      </c>
      <c r="E64" s="126">
        <v>23.986486486486484</v>
      </c>
      <c r="F64" s="126">
        <v>33.333333333333336</v>
      </c>
      <c r="G64" s="126">
        <v>26.598465473145758</v>
      </c>
      <c r="H64" s="126">
        <v>25.155279503105593</v>
      </c>
      <c r="I64" s="126">
        <v>45.522388059701505</v>
      </c>
      <c r="J64" s="126">
        <v>29.69924812030078</v>
      </c>
      <c r="K64" s="126">
        <v>28.712871287128738</v>
      </c>
      <c r="L64" s="126">
        <v>50.541516245487365</v>
      </c>
      <c r="M64" s="128">
        <v>45.000000000000007</v>
      </c>
      <c r="N64" s="128">
        <v>33.905579399141629</v>
      </c>
      <c r="O64" s="128">
        <v>58.922558922558906</v>
      </c>
      <c r="P64" s="128">
        <v>45.994065281899111</v>
      </c>
      <c r="Q64" s="128">
        <v>43.571428571428562</v>
      </c>
      <c r="R64" s="128">
        <v>89.444444444444443</v>
      </c>
      <c r="S64" s="128">
        <v>81.963470319634752</v>
      </c>
      <c r="T64" s="128">
        <v>80.528052805280538</v>
      </c>
      <c r="U64" s="128">
        <v>87.345679012345713</v>
      </c>
      <c r="V64" s="128">
        <v>80.04987531172074</v>
      </c>
      <c r="W64" s="128">
        <v>82.697947214076251</v>
      </c>
      <c r="X64" s="128">
        <v>83.955223880597032</v>
      </c>
      <c r="Y64" s="128">
        <v>76.702508960573439</v>
      </c>
      <c r="Z64" s="128">
        <v>87.096774193548413</v>
      </c>
      <c r="AA64" s="128">
        <v>85.714285714285751</v>
      </c>
      <c r="AB64" s="132">
        <v>74.6527777777778</v>
      </c>
      <c r="AC64" s="132">
        <v>83.193277310924429</v>
      </c>
      <c r="AD64" s="132">
        <v>89.864864864864884</v>
      </c>
      <c r="AE64" s="132">
        <v>77.68115942028993</v>
      </c>
      <c r="AF64" s="128">
        <v>82.006920415224869</v>
      </c>
      <c r="AG64" s="126">
        <v>74.860335195530709</v>
      </c>
      <c r="AH64" s="126">
        <v>65.446224256292922</v>
      </c>
      <c r="AI64" s="133">
        <v>63.696369636963681</v>
      </c>
      <c r="AJ64" s="133">
        <v>71.207430340557295</v>
      </c>
      <c r="AK64" s="128">
        <v>63.567839195979978</v>
      </c>
      <c r="AL64" s="128">
        <v>67.346938775510182</v>
      </c>
      <c r="AM64" s="128">
        <v>69.029850746268664</v>
      </c>
      <c r="AN64" s="128">
        <v>60.573476702508948</v>
      </c>
      <c r="AO64" s="128">
        <v>68.981481481481509</v>
      </c>
      <c r="AP64" s="128">
        <v>66.308243727598523</v>
      </c>
      <c r="AQ64" s="128">
        <v>61.805555555555507</v>
      </c>
      <c r="AR64" s="128">
        <v>64.016736401673626</v>
      </c>
      <c r="AS64" s="128">
        <v>67.892976588628812</v>
      </c>
      <c r="AT64" s="128">
        <v>68.299711815561921</v>
      </c>
      <c r="AU64" s="128">
        <v>67.241379310344769</v>
      </c>
      <c r="AV64" s="128">
        <v>13.314447592067992</v>
      </c>
      <c r="AW64" s="128">
        <v>17.05069124423963</v>
      </c>
      <c r="AX64" s="132">
        <v>14.285714285714288</v>
      </c>
      <c r="AY64" s="132">
        <v>16.875000000000007</v>
      </c>
      <c r="AZ64" s="132">
        <v>20.959595959595941</v>
      </c>
      <c r="BA64" s="132">
        <v>16.422287390029322</v>
      </c>
      <c r="BB64" s="128">
        <v>18.18181818181818</v>
      </c>
      <c r="BC64" s="132">
        <v>17.985611510791365</v>
      </c>
      <c r="BD64" s="132">
        <v>15.740740740740732</v>
      </c>
      <c r="BE64" s="132">
        <v>15.129151291512917</v>
      </c>
      <c r="BF64" s="132">
        <v>16.666666666666657</v>
      </c>
      <c r="BG64" s="128">
        <v>19.327731092436988</v>
      </c>
      <c r="BH64" s="121">
        <v>12.802768166089972</v>
      </c>
      <c r="BI64" s="121">
        <v>17.994100294985255</v>
      </c>
      <c r="BJ64" s="121">
        <v>19.791666666666654</v>
      </c>
      <c r="BK64" s="121">
        <v>9.348441926345604</v>
      </c>
      <c r="BL64" s="128">
        <v>7.603686635944694</v>
      </c>
      <c r="BM64" s="121">
        <v>3.6544850498338879</v>
      </c>
      <c r="BN64" s="114">
        <v>9.0625000000000036</v>
      </c>
      <c r="BO64" s="114">
        <v>10.858585858585865</v>
      </c>
      <c r="BP64" s="114">
        <v>7.0381231671554279</v>
      </c>
      <c r="BQ64" s="128">
        <v>14.503816793893128</v>
      </c>
      <c r="BR64" s="121">
        <v>10.431654676258981</v>
      </c>
      <c r="BS64" s="121">
        <v>10.232558139534882</v>
      </c>
      <c r="BT64" s="121">
        <v>10.820895522388065</v>
      </c>
      <c r="BU64" s="128">
        <v>9.9644128113878949</v>
      </c>
      <c r="BV64" s="121">
        <v>10.041841004184104</v>
      </c>
      <c r="BW64" s="121">
        <v>8.2191780821917835</v>
      </c>
      <c r="BX64" s="121">
        <v>9.1445427728613531</v>
      </c>
      <c r="BY64" s="128">
        <v>11.072664359861594</v>
      </c>
      <c r="BZ64" s="121">
        <v>68.907563025210152</v>
      </c>
      <c r="CA64" s="121">
        <v>71.788990825688032</v>
      </c>
      <c r="CB64" s="121">
        <v>78.929765886287655</v>
      </c>
      <c r="CC64" s="128">
        <v>61.635220125786141</v>
      </c>
      <c r="CD64" s="121">
        <v>67.758186397984943</v>
      </c>
      <c r="CE64" s="121">
        <v>73.469387755102062</v>
      </c>
      <c r="CF64" s="121">
        <v>72.727272727272677</v>
      </c>
      <c r="CG64" s="128">
        <v>64.874551971326142</v>
      </c>
      <c r="CH64" s="121">
        <v>72.811059907834107</v>
      </c>
      <c r="CI64" s="121">
        <v>72.302158273381337</v>
      </c>
      <c r="CJ64" s="121">
        <v>69.230769230769255</v>
      </c>
      <c r="CK64" s="121">
        <v>75.313807531380718</v>
      </c>
      <c r="CL64" s="121">
        <v>72.972972972972954</v>
      </c>
      <c r="CM64" s="121">
        <v>72.352941176470594</v>
      </c>
      <c r="CN64" s="121">
        <v>73.591549295774641</v>
      </c>
      <c r="CO64" s="121" t="s">
        <v>286</v>
      </c>
      <c r="CP64" s="128" t="s">
        <v>286</v>
      </c>
      <c r="CQ64" s="121" t="s">
        <v>286</v>
      </c>
      <c r="CR64" s="121">
        <v>57.142857142857125</v>
      </c>
      <c r="CS64" s="114">
        <v>35.443037974683556</v>
      </c>
      <c r="CT64" s="114">
        <v>41.520467836257275</v>
      </c>
      <c r="CU64" s="128">
        <v>67.669172932330781</v>
      </c>
      <c r="CV64" s="121">
        <v>32.733812949640303</v>
      </c>
      <c r="CW64" s="121">
        <v>44.700460829493068</v>
      </c>
      <c r="CX64" s="114">
        <v>65.467625899280549</v>
      </c>
      <c r="CY64" s="114">
        <v>39.160839160839139</v>
      </c>
      <c r="CZ64" s="128">
        <v>41.004184100418421</v>
      </c>
      <c r="DA64" s="121">
        <v>67.697594501718228</v>
      </c>
      <c r="DB64" s="121">
        <v>43.859649122806964</v>
      </c>
      <c r="DC64" s="114">
        <v>47.703180212014139</v>
      </c>
      <c r="DD64" s="114">
        <v>61.408450704225324</v>
      </c>
      <c r="DE64" s="128">
        <v>54.756380510440849</v>
      </c>
      <c r="DF64" s="121">
        <v>47.781569965870297</v>
      </c>
      <c r="DG64" s="121">
        <v>64.779874213836464</v>
      </c>
      <c r="DH64" s="114">
        <v>48.969072164948464</v>
      </c>
      <c r="DI64" s="114">
        <v>48.529411764705912</v>
      </c>
      <c r="DJ64" s="128">
        <v>66.141732283464492</v>
      </c>
      <c r="DK64" s="121">
        <v>48.028673835125495</v>
      </c>
      <c r="DL64" s="121">
        <v>51.162790697674431</v>
      </c>
      <c r="DM64" s="121">
        <v>60.966542750929364</v>
      </c>
      <c r="DN64" s="121">
        <v>55.035971223021598</v>
      </c>
      <c r="DO64" s="128">
        <v>45.7983193277311</v>
      </c>
      <c r="DP64" s="121">
        <v>59.507042253521128</v>
      </c>
      <c r="DQ64" s="121">
        <v>59.880239520958121</v>
      </c>
      <c r="DR64" s="121">
        <v>46.619217081850529</v>
      </c>
      <c r="DS64" s="121" t="s">
        <v>286</v>
      </c>
      <c r="DT64" s="128" t="s">
        <v>286</v>
      </c>
      <c r="DU64" s="131" t="s">
        <v>286</v>
      </c>
      <c r="DV64" s="131">
        <v>50.318471337579673</v>
      </c>
      <c r="DW64" s="114">
        <v>30.412371134020624</v>
      </c>
      <c r="DX64" s="131">
        <v>27.272727272727277</v>
      </c>
      <c r="DY64" s="128">
        <v>56.70498084291188</v>
      </c>
      <c r="DZ64" s="128">
        <v>24.731182795698921</v>
      </c>
      <c r="EA64" s="128">
        <v>30.841121495327105</v>
      </c>
      <c r="EB64" s="128">
        <v>53.505535055350521</v>
      </c>
      <c r="EC64" s="128">
        <v>36.619718309859145</v>
      </c>
      <c r="ED64" s="128">
        <v>37.815126050420183</v>
      </c>
      <c r="EE64" s="128">
        <v>59.930313588850204</v>
      </c>
      <c r="EF64" s="128">
        <v>36.764705882352942</v>
      </c>
      <c r="EG64" s="128">
        <v>39.285714285714285</v>
      </c>
      <c r="EH64" s="128" t="s">
        <v>286</v>
      </c>
      <c r="EI64" s="128" t="s">
        <v>286</v>
      </c>
      <c r="EJ64" s="128" t="s">
        <v>286</v>
      </c>
      <c r="EK64" s="128">
        <v>91.84952978056431</v>
      </c>
      <c r="EL64" s="121">
        <v>82.531645569620252</v>
      </c>
      <c r="EM64" s="121">
        <v>84.795321637426923</v>
      </c>
      <c r="EN64" s="121">
        <v>91.954022988505727</v>
      </c>
      <c r="EO64" s="121">
        <v>80.2158273381296</v>
      </c>
      <c r="EP64" s="128">
        <v>84.722222222222285</v>
      </c>
      <c r="EQ64" s="121">
        <v>91.666666666666671</v>
      </c>
      <c r="ER64" s="121">
        <v>81.468531468531509</v>
      </c>
      <c r="ES64" s="121">
        <v>83.966244725738434</v>
      </c>
      <c r="ET64" s="121">
        <v>93.706293706293778</v>
      </c>
      <c r="EU64" s="128">
        <v>84.457478005865127</v>
      </c>
      <c r="EV64" s="121">
        <v>80.565371024735015</v>
      </c>
      <c r="EW64" s="121">
        <v>88.022284122562624</v>
      </c>
      <c r="EX64" s="121">
        <v>74.541284403669749</v>
      </c>
      <c r="EY64" s="121">
        <v>74.496644295301991</v>
      </c>
      <c r="EZ64" s="128">
        <v>87.538940809968864</v>
      </c>
      <c r="FA64" s="121">
        <v>76.590330788804152</v>
      </c>
      <c r="FB64" s="121">
        <v>79.591836734693871</v>
      </c>
      <c r="FC64" s="121">
        <v>91.254752851711018</v>
      </c>
      <c r="FD64" s="121">
        <v>72.043010752688247</v>
      </c>
      <c r="FE64" s="128">
        <v>81.860465116279073</v>
      </c>
      <c r="FF64" s="121">
        <v>89.454545454545467</v>
      </c>
      <c r="FG64" s="121">
        <v>75.789473684210492</v>
      </c>
      <c r="FH64" s="121">
        <v>75.949367088607659</v>
      </c>
      <c r="FI64" s="121">
        <v>89.473684210526315</v>
      </c>
      <c r="FJ64" s="128">
        <v>75.667655786350124</v>
      </c>
      <c r="FK64" s="121">
        <v>74.642857142857139</v>
      </c>
      <c r="FL64" s="121" t="s">
        <v>286</v>
      </c>
      <c r="FM64" s="121">
        <v>23.209876543209884</v>
      </c>
      <c r="FN64" s="121">
        <v>50.342465753424669</v>
      </c>
      <c r="FO64" s="128" t="s">
        <v>286</v>
      </c>
      <c r="FP64" s="121">
        <v>18.630136986301377</v>
      </c>
      <c r="FQ64" s="121">
        <v>50.150150150150139</v>
      </c>
      <c r="FR64" s="121" t="s">
        <v>286</v>
      </c>
      <c r="FS64" s="121">
        <v>25.28301886792454</v>
      </c>
      <c r="FT64" s="128">
        <v>47.342995169082144</v>
      </c>
      <c r="FU64" s="121" t="s">
        <v>286</v>
      </c>
      <c r="FV64" s="121">
        <v>21.641791044776124</v>
      </c>
      <c r="FW64" s="121">
        <v>59.148936170212757</v>
      </c>
      <c r="FX64" s="121" t="s">
        <v>286</v>
      </c>
      <c r="FY64" s="128">
        <v>22.570532915360509</v>
      </c>
      <c r="FZ64" s="121">
        <v>59.498207885304694</v>
      </c>
      <c r="GA64" s="121" t="s">
        <v>286</v>
      </c>
      <c r="GB64" s="121">
        <v>45.161290322580626</v>
      </c>
      <c r="GC64" s="121">
        <v>61.643835616438338</v>
      </c>
      <c r="GD64" s="128" t="s">
        <v>286</v>
      </c>
      <c r="GE64" s="121">
        <v>52.238805970149251</v>
      </c>
      <c r="GF64" s="121">
        <v>60.975609756097576</v>
      </c>
      <c r="GG64" s="121" t="s">
        <v>286</v>
      </c>
      <c r="GH64" s="121">
        <v>49.253731343283583</v>
      </c>
      <c r="GI64" s="128">
        <v>52.577319587628871</v>
      </c>
      <c r="GJ64" s="121" t="s">
        <v>286</v>
      </c>
      <c r="GK64" s="121">
        <v>45.614035087719301</v>
      </c>
      <c r="GL64" s="121">
        <v>54.676258992805764</v>
      </c>
      <c r="GM64" s="130" t="s">
        <v>286</v>
      </c>
      <c r="GN64" s="128">
        <v>32.394366197183118</v>
      </c>
      <c r="GO64" s="121">
        <v>48.19277108433733</v>
      </c>
      <c r="GP64" s="121" t="s">
        <v>286</v>
      </c>
      <c r="GQ64" s="121">
        <v>44.680851063829778</v>
      </c>
      <c r="GR64" s="121">
        <v>63.698630136986324</v>
      </c>
      <c r="GS64" s="128" t="s">
        <v>286</v>
      </c>
      <c r="GT64" s="121">
        <v>50.769230769230774</v>
      </c>
      <c r="GU64" s="121">
        <v>68.072289156626525</v>
      </c>
      <c r="GV64" s="121" t="s">
        <v>286</v>
      </c>
      <c r="GW64" s="121">
        <v>49.253731343283597</v>
      </c>
      <c r="GX64" s="128">
        <v>61.855670103092784</v>
      </c>
      <c r="GY64" s="128" t="s">
        <v>286</v>
      </c>
      <c r="GZ64" s="128">
        <v>46.551724137931039</v>
      </c>
      <c r="HA64" s="128">
        <v>60.431654676259008</v>
      </c>
      <c r="HB64" s="128" t="s">
        <v>286</v>
      </c>
      <c r="HC64" s="128">
        <v>42.253521126760582</v>
      </c>
      <c r="HD64" s="128">
        <v>60.606060606060588</v>
      </c>
      <c r="HE64" s="128" t="s">
        <v>286</v>
      </c>
      <c r="HF64" s="128">
        <v>32.222222222222214</v>
      </c>
      <c r="HG64" s="128">
        <v>70.92198581560281</v>
      </c>
      <c r="HH64" s="128" t="s">
        <v>286</v>
      </c>
      <c r="HI64" s="128">
        <v>23.333333333333336</v>
      </c>
      <c r="HJ64" s="128">
        <v>66.666666666666714</v>
      </c>
      <c r="HK64" s="128" t="s">
        <v>286</v>
      </c>
      <c r="HL64" s="121">
        <v>42.857142857142854</v>
      </c>
      <c r="HM64" s="121">
        <v>65.957446808510667</v>
      </c>
      <c r="HN64" s="121" t="s">
        <v>286</v>
      </c>
      <c r="HO64" s="121">
        <v>37.037037037037038</v>
      </c>
      <c r="HP64" s="128">
        <v>61.068702290076331</v>
      </c>
      <c r="HQ64" s="121" t="s">
        <v>286</v>
      </c>
      <c r="HR64" s="121">
        <v>38.235294117647065</v>
      </c>
      <c r="HS64" s="121">
        <v>65.625000000000014</v>
      </c>
      <c r="HT64" s="129" t="s">
        <v>286</v>
      </c>
      <c r="HU64" s="128">
        <v>45.054945054945037</v>
      </c>
      <c r="HV64" s="114">
        <v>47.91666666666665</v>
      </c>
      <c r="HW64" s="114" t="s">
        <v>286</v>
      </c>
      <c r="HX64" s="114">
        <v>54.838709677419352</v>
      </c>
      <c r="HY64" s="114">
        <v>42.857142857142875</v>
      </c>
      <c r="HZ64" s="114" t="s">
        <v>286</v>
      </c>
      <c r="IA64" s="114">
        <v>40.322580645161288</v>
      </c>
      <c r="IB64" s="114">
        <v>42.708333333333314</v>
      </c>
      <c r="IC64" s="114" t="s">
        <v>286</v>
      </c>
      <c r="ID64" s="114">
        <v>66.6666666666667</v>
      </c>
      <c r="IE64" s="114">
        <v>45.112781954887232</v>
      </c>
      <c r="IF64" s="114" t="s">
        <v>286</v>
      </c>
      <c r="IG64" s="114">
        <v>59.420289855072461</v>
      </c>
      <c r="IH64" s="114">
        <v>38.650306748466242</v>
      </c>
      <c r="II64" s="114" t="s">
        <v>286</v>
      </c>
      <c r="IJ64" s="114">
        <v>60.439560439560431</v>
      </c>
      <c r="IK64" s="114">
        <v>62.758620689655174</v>
      </c>
      <c r="IL64" s="114" t="s">
        <v>286</v>
      </c>
      <c r="IM64" s="114">
        <v>68.253968253968281</v>
      </c>
      <c r="IN64" s="114">
        <v>60</v>
      </c>
      <c r="IO64" s="114" t="s">
        <v>286</v>
      </c>
      <c r="IP64" s="114">
        <v>55.555555555555571</v>
      </c>
      <c r="IQ64" s="114">
        <v>55.670103092783521</v>
      </c>
      <c r="IR64" s="114" t="s">
        <v>286</v>
      </c>
      <c r="IS64" s="114">
        <v>74.137931034482747</v>
      </c>
      <c r="IT64" s="114">
        <v>65.693430656934368</v>
      </c>
      <c r="IU64" s="114" t="s">
        <v>286</v>
      </c>
      <c r="IV64" s="114">
        <v>66.666666666666629</v>
      </c>
      <c r="IW64" s="114">
        <v>57.05521472392639</v>
      </c>
      <c r="IX64" s="150" t="s">
        <v>1595</v>
      </c>
      <c r="IY64" s="150" t="s">
        <v>1592</v>
      </c>
      <c r="IZ64" s="150" t="s">
        <v>1594</v>
      </c>
      <c r="JA64" s="150" t="s">
        <v>1593</v>
      </c>
      <c r="JB64" s="150" t="s">
        <v>1592</v>
      </c>
      <c r="JC64" s="114" t="s">
        <v>286</v>
      </c>
      <c r="JD64" s="114" t="s">
        <v>286</v>
      </c>
      <c r="JE64" s="114" t="s">
        <v>286</v>
      </c>
      <c r="JF64" s="114" t="str">
        <f t="shared" si="69"/>
        <v>--</v>
      </c>
      <c r="JG64" s="114" t="str">
        <f t="shared" si="69"/>
        <v>--</v>
      </c>
      <c r="JH64" s="114" t="str">
        <f t="shared" si="69"/>
        <v>--</v>
      </c>
      <c r="JI64" s="114" t="str">
        <f t="shared" si="69"/>
        <v>--</v>
      </c>
      <c r="JJ64" s="114" t="str">
        <f t="shared" si="69"/>
        <v>--</v>
      </c>
      <c r="JK64" s="114" t="str">
        <f t="shared" si="69"/>
        <v>--</v>
      </c>
      <c r="JL64" s="114" t="str">
        <f t="shared" si="69"/>
        <v>--</v>
      </c>
      <c r="JM64" s="114" t="str">
        <f t="shared" si="69"/>
        <v>--</v>
      </c>
      <c r="JN64" s="114" t="str">
        <f t="shared" si="69"/>
        <v>--</v>
      </c>
      <c r="JO64" s="114" t="str">
        <f t="shared" si="69"/>
        <v>--</v>
      </c>
      <c r="JP64" s="114" t="str">
        <f t="shared" si="70"/>
        <v>--</v>
      </c>
      <c r="JQ64" s="114" t="str">
        <f t="shared" si="70"/>
        <v>--</v>
      </c>
      <c r="JR64" s="114" t="str">
        <f t="shared" si="70"/>
        <v>--</v>
      </c>
      <c r="JS64" s="114" t="str">
        <f t="shared" si="70"/>
        <v>--</v>
      </c>
      <c r="JT64" s="114" t="str">
        <f t="shared" si="70"/>
        <v>--</v>
      </c>
      <c r="JU64" s="114" t="str">
        <f t="shared" si="70"/>
        <v>--</v>
      </c>
      <c r="JV64" s="114" t="str">
        <f t="shared" si="70"/>
        <v>--</v>
      </c>
      <c r="JW64" s="114" t="str">
        <f t="shared" si="70"/>
        <v>--</v>
      </c>
      <c r="JX64" s="114" t="str">
        <f t="shared" si="70"/>
        <v>--</v>
      </c>
      <c r="JY64" s="114" t="str">
        <f t="shared" si="70"/>
        <v>--</v>
      </c>
      <c r="JZ64" s="114" t="str">
        <f t="shared" si="71"/>
        <v>--</v>
      </c>
      <c r="KA64" s="114" t="str">
        <f t="shared" si="71"/>
        <v>--</v>
      </c>
      <c r="KB64" s="114" t="str">
        <f t="shared" si="71"/>
        <v>--</v>
      </c>
      <c r="KC64" s="114" t="str">
        <f t="shared" si="71"/>
        <v>--</v>
      </c>
      <c r="KD64" s="114" t="str">
        <f t="shared" si="71"/>
        <v>--</v>
      </c>
      <c r="KE64" s="114" t="str">
        <f t="shared" si="71"/>
        <v>--</v>
      </c>
      <c r="KF64" s="114" t="str">
        <f t="shared" si="71"/>
        <v>--</v>
      </c>
      <c r="KG64" s="114" t="str">
        <f t="shared" si="71"/>
        <v>--</v>
      </c>
      <c r="KH64" s="114" t="str">
        <f t="shared" si="71"/>
        <v>--</v>
      </c>
      <c r="KI64" s="114" t="str">
        <f t="shared" si="71"/>
        <v>--</v>
      </c>
      <c r="KJ64" s="114" t="str">
        <f t="shared" si="72"/>
        <v>--</v>
      </c>
      <c r="KK64" s="114" t="str">
        <f t="shared" si="72"/>
        <v>--</v>
      </c>
      <c r="KL64" s="114" t="str">
        <f t="shared" si="72"/>
        <v>--</v>
      </c>
      <c r="KM64" s="114" t="str">
        <f t="shared" si="72"/>
        <v>--</v>
      </c>
      <c r="KN64" s="114" t="str">
        <f t="shared" si="72"/>
        <v>--</v>
      </c>
      <c r="KO64" s="114" t="str">
        <f t="shared" si="72"/>
        <v>--</v>
      </c>
      <c r="KP64" s="150" t="s">
        <v>1595</v>
      </c>
      <c r="KQ64" s="150" t="s">
        <v>1592</v>
      </c>
      <c r="KR64" s="150" t="s">
        <v>1594</v>
      </c>
      <c r="KS64" s="150" t="s">
        <v>1593</v>
      </c>
      <c r="KT64" s="150" t="s">
        <v>1592</v>
      </c>
      <c r="KU64" s="114" t="str">
        <f t="shared" si="79"/>
        <v>--</v>
      </c>
      <c r="KV64" s="114" t="str">
        <f t="shared" si="79"/>
        <v>--</v>
      </c>
      <c r="KW64" s="114" t="str">
        <f t="shared" si="79"/>
        <v>--</v>
      </c>
      <c r="KX64" s="114" t="str">
        <f t="shared" si="79"/>
        <v>--</v>
      </c>
      <c r="KY64" s="114" t="str">
        <f t="shared" si="79"/>
        <v>--</v>
      </c>
      <c r="KZ64" s="114" t="str">
        <f t="shared" si="73"/>
        <v>--</v>
      </c>
      <c r="LA64" s="114" t="str">
        <f t="shared" si="73"/>
        <v>--</v>
      </c>
      <c r="LB64" s="114" t="str">
        <f t="shared" si="73"/>
        <v>--</v>
      </c>
      <c r="LC64" s="114" t="str">
        <f t="shared" si="73"/>
        <v>--</v>
      </c>
      <c r="LD64" s="114" t="str">
        <f t="shared" si="73"/>
        <v>--</v>
      </c>
      <c r="LE64" s="219">
        <v>86.692015209125501</v>
      </c>
      <c r="LF64" s="219">
        <v>85.263157894736906</v>
      </c>
      <c r="LG64" s="219">
        <v>84.800000000000097</v>
      </c>
      <c r="LH64" s="219">
        <v>83.685800604229598</v>
      </c>
      <c r="LI64" s="219">
        <v>82.440476190476204</v>
      </c>
      <c r="LJ64" s="219">
        <v>86.328125</v>
      </c>
      <c r="LK64" s="219">
        <v>74.045801526717597</v>
      </c>
      <c r="LL64" s="219">
        <v>70.774647887323994</v>
      </c>
      <c r="LM64" s="219">
        <v>78.087649402390397</v>
      </c>
      <c r="LN64" s="219">
        <v>71.212121212121204</v>
      </c>
      <c r="LO64" s="219">
        <v>69.850746268656707</v>
      </c>
      <c r="LP64" s="219">
        <v>71.093750000000099</v>
      </c>
      <c r="LQ64" s="219">
        <v>76.171874999999901</v>
      </c>
      <c r="LR64" s="219">
        <v>73.188405797101495</v>
      </c>
      <c r="LS64" s="219">
        <v>79.835390946502002</v>
      </c>
      <c r="LT64" s="219">
        <v>76.595744680851098</v>
      </c>
      <c r="LU64" s="219">
        <v>70.180722891566205</v>
      </c>
      <c r="LV64" s="219">
        <v>68.774703557312293</v>
      </c>
      <c r="LW64" s="219">
        <v>39.453125</v>
      </c>
      <c r="LX64" s="219">
        <v>38.489208633093497</v>
      </c>
      <c r="LY64" s="219">
        <v>45.3061224489796</v>
      </c>
      <c r="LZ64" s="219">
        <v>51.524390243902403</v>
      </c>
      <c r="MA64" s="219">
        <v>46.385542168674696</v>
      </c>
      <c r="MB64" s="219">
        <v>41.732283464566898</v>
      </c>
      <c r="MC64" s="219">
        <v>87.5</v>
      </c>
      <c r="MD64" s="219">
        <v>81.294964028777002</v>
      </c>
      <c r="ME64" s="219">
        <v>83.265306122449005</v>
      </c>
      <c r="MF64" s="219">
        <v>86.363636363636303</v>
      </c>
      <c r="MG64" s="219">
        <v>79.579579579579601</v>
      </c>
      <c r="MH64" s="219">
        <v>81.496062992125999</v>
      </c>
      <c r="MI64" s="219">
        <v>76.264591439688701</v>
      </c>
      <c r="MJ64" s="219">
        <v>69.892473118279597</v>
      </c>
      <c r="MK64" s="219">
        <v>73.469387755102105</v>
      </c>
      <c r="ML64" s="219">
        <v>78.181818181818201</v>
      </c>
      <c r="MM64" s="219">
        <v>72.972972972972997</v>
      </c>
      <c r="MN64" s="219">
        <v>73.622047244094503</v>
      </c>
      <c r="MO64" s="128" t="str">
        <f t="shared" si="49"/>
        <v>--</v>
      </c>
      <c r="MP64" s="219">
        <v>20.437956204379599</v>
      </c>
      <c r="MQ64" s="219">
        <v>48.260869565217398</v>
      </c>
      <c r="MR64" s="128" t="str">
        <f t="shared" si="50"/>
        <v>--</v>
      </c>
      <c r="MS64" s="219">
        <v>13.8888888888889</v>
      </c>
      <c r="MT64" s="219">
        <v>42.231075697211203</v>
      </c>
      <c r="MU64" s="128" t="str">
        <f t="shared" si="51"/>
        <v>--</v>
      </c>
      <c r="MV64" s="219">
        <v>39.285714285714299</v>
      </c>
      <c r="MW64" s="219">
        <v>65.4205607476636</v>
      </c>
      <c r="MX64" s="128" t="str">
        <f t="shared" si="52"/>
        <v>--</v>
      </c>
      <c r="MY64" s="219">
        <v>63.636363636363598</v>
      </c>
      <c r="MZ64" s="219">
        <v>60.952380952380899</v>
      </c>
      <c r="NA64" s="128" t="str">
        <f t="shared" si="53"/>
        <v>--</v>
      </c>
      <c r="NB64" s="219">
        <v>55.357142857142897</v>
      </c>
      <c r="NC64" s="219">
        <v>76.635514018691595</v>
      </c>
      <c r="ND64" s="128" t="str">
        <f t="shared" si="54"/>
        <v>--</v>
      </c>
      <c r="NE64" s="219">
        <v>70.454545454545496</v>
      </c>
      <c r="NF64" s="219">
        <v>65.094339622641598</v>
      </c>
      <c r="NG64" s="128" t="str">
        <f t="shared" si="55"/>
        <v>--</v>
      </c>
      <c r="NH64" s="219">
        <v>67.857142857142904</v>
      </c>
      <c r="NI64" s="219">
        <v>74.311926605504595</v>
      </c>
      <c r="NJ64" s="128" t="str">
        <f t="shared" si="56"/>
        <v>--</v>
      </c>
      <c r="NK64" s="219">
        <v>61.363636363636402</v>
      </c>
      <c r="NL64" s="219">
        <v>58.490566037735803</v>
      </c>
      <c r="NM64" s="220">
        <v>86.988847583643107</v>
      </c>
      <c r="NN64" s="220">
        <v>85.498489425981802</v>
      </c>
      <c r="NO64" s="220">
        <v>72.556390977443698</v>
      </c>
      <c r="NP64" s="220">
        <v>67.073170731707293</v>
      </c>
      <c r="NQ64" s="220">
        <v>76.953125</v>
      </c>
      <c r="NR64" s="220">
        <v>77.538461538461505</v>
      </c>
      <c r="NS64" s="220">
        <v>70.866141732283495</v>
      </c>
      <c r="NT64" s="220">
        <v>72.923076923076906</v>
      </c>
      <c r="NU64" s="220">
        <v>92.913385826771702</v>
      </c>
      <c r="NV64" s="220">
        <v>89.877300613496899</v>
      </c>
      <c r="NW64" s="220">
        <v>86.538461538461505</v>
      </c>
      <c r="NX64" s="220">
        <v>84.9693251533742</v>
      </c>
      <c r="NY64" s="128" t="str">
        <f t="shared" si="74"/>
        <v>--</v>
      </c>
      <c r="NZ64" s="128" t="str">
        <f t="shared" si="74"/>
        <v>--</v>
      </c>
      <c r="OA64" s="128" t="str">
        <f t="shared" si="74"/>
        <v>--</v>
      </c>
      <c r="OB64" s="128" t="str">
        <f t="shared" si="74"/>
        <v>--</v>
      </c>
      <c r="OC64" s="128" t="str">
        <f t="shared" si="74"/>
        <v>--</v>
      </c>
      <c r="OD64" s="128" t="str">
        <f t="shared" si="74"/>
        <v>--</v>
      </c>
      <c r="OE64" s="128" t="str">
        <f t="shared" si="74"/>
        <v>--</v>
      </c>
      <c r="OF64" s="128" t="str">
        <f t="shared" si="74"/>
        <v>--</v>
      </c>
      <c r="OG64" s="222">
        <v>58.754863813229598</v>
      </c>
      <c r="OH64" s="222">
        <v>33.3333333333333</v>
      </c>
      <c r="OI64" s="222">
        <v>35.483870967742</v>
      </c>
      <c r="OJ64" s="222">
        <v>39.591836734693899</v>
      </c>
      <c r="OK64" s="222">
        <v>55.417956656346803</v>
      </c>
      <c r="OL64" s="222">
        <v>49.848024316109402</v>
      </c>
      <c r="OM64" s="222">
        <v>35.347432024169201</v>
      </c>
      <c r="ON64" s="222">
        <v>36.614173228346402</v>
      </c>
      <c r="OO64" s="114" t="s">
        <v>2495</v>
      </c>
      <c r="OP64" s="114" t="s">
        <v>2496</v>
      </c>
      <c r="OQ64" s="300">
        <v>74.621212121212125</v>
      </c>
      <c r="OR64" s="300">
        <v>55.038759689922486</v>
      </c>
      <c r="OS64" s="300">
        <v>51.428571428571409</v>
      </c>
      <c r="OT64" s="300">
        <v>49.79591836734695</v>
      </c>
      <c r="OU64" s="300">
        <v>76.30769230769225</v>
      </c>
      <c r="OV64" s="300">
        <v>69.908814589665653</v>
      </c>
      <c r="OW64" s="300">
        <v>60.179640718562851</v>
      </c>
      <c r="OX64" s="300">
        <v>62.204724409448808</v>
      </c>
      <c r="OZ64" s="380">
        <v>77.570093457943941</v>
      </c>
      <c r="PA64" s="381">
        <v>70.063694267515899</v>
      </c>
      <c r="PB64" s="381">
        <v>75.087719298245645</v>
      </c>
      <c r="PC64" s="381">
        <v>70.437956204379603</v>
      </c>
      <c r="PD64" s="380">
        <v>68.750000000000014</v>
      </c>
      <c r="PE64" s="381">
        <v>42.222222222222214</v>
      </c>
      <c r="PF64" s="381">
        <v>42.857142857142854</v>
      </c>
      <c r="PG64" s="381">
        <v>39.852398523985251</v>
      </c>
      <c r="PH64" s="380">
        <v>52.681388012618314</v>
      </c>
      <c r="PI64" s="381">
        <v>38.853503184713396</v>
      </c>
      <c r="PJ64" s="381">
        <v>40.909090909090899</v>
      </c>
      <c r="PK64" s="381">
        <v>38.321167883211679</v>
      </c>
      <c r="PL64" s="380">
        <v>90.062111801242267</v>
      </c>
      <c r="PM64" s="381">
        <v>85.714285714285737</v>
      </c>
      <c r="PN64" s="381">
        <v>85.714285714285722</v>
      </c>
      <c r="PO64" s="381">
        <v>84.000000000000014</v>
      </c>
      <c r="PP64" s="380">
        <v>85.312500000000014</v>
      </c>
      <c r="PQ64" s="381">
        <v>75.555555555555571</v>
      </c>
      <c r="PR64" s="381">
        <v>75.261324041811847</v>
      </c>
      <c r="PS64" s="381">
        <v>68.363636363636417</v>
      </c>
      <c r="PT64" s="378" t="str">
        <f t="shared" si="67"/>
        <v>--</v>
      </c>
      <c r="PU64" s="378" t="str">
        <f t="shared" si="67"/>
        <v>--</v>
      </c>
      <c r="PV64" s="381">
        <v>11.111111111111111</v>
      </c>
      <c r="PW64" s="381">
        <v>42.696629213483106</v>
      </c>
      <c r="PX64" s="378" t="str">
        <f t="shared" si="15"/>
        <v>--</v>
      </c>
      <c r="PY64" s="378" t="str">
        <f t="shared" si="15"/>
        <v>--</v>
      </c>
      <c r="PZ64" s="381">
        <v>45.161290322580648</v>
      </c>
      <c r="QA64" s="381">
        <v>76.576576576576599</v>
      </c>
      <c r="QB64" s="378" t="str">
        <f t="shared" si="16"/>
        <v>--</v>
      </c>
      <c r="QC64" s="378" t="str">
        <f t="shared" si="16"/>
        <v>--</v>
      </c>
      <c r="QD64" s="381">
        <v>48.387096774193559</v>
      </c>
      <c r="QE64" s="381">
        <v>77.477477477477493</v>
      </c>
      <c r="QF64" s="378" t="str">
        <f t="shared" si="68"/>
        <v>--</v>
      </c>
      <c r="QG64" s="378" t="str">
        <f t="shared" si="68"/>
        <v>--</v>
      </c>
      <c r="QH64" s="381">
        <v>63.333333333333321</v>
      </c>
      <c r="QI64" s="381">
        <v>69.026548672566349</v>
      </c>
      <c r="QJ64" s="161" t="s">
        <v>2642</v>
      </c>
    </row>
    <row r="65" spans="1:452" x14ac:dyDescent="0.25">
      <c r="A65" s="114">
        <v>61</v>
      </c>
      <c r="B65" s="93" t="s">
        <v>61</v>
      </c>
      <c r="C65" s="126">
        <v>36.912751677852363</v>
      </c>
      <c r="D65" s="126">
        <v>43.925233644859823</v>
      </c>
      <c r="E65" s="126">
        <v>46.728971962616811</v>
      </c>
      <c r="F65" s="126">
        <v>40.625000000000007</v>
      </c>
      <c r="G65" s="126">
        <v>45.384615384615422</v>
      </c>
      <c r="H65" s="126">
        <v>49.193548387096762</v>
      </c>
      <c r="I65" s="126">
        <v>50.892857142857146</v>
      </c>
      <c r="J65" s="126">
        <v>48.648648648648667</v>
      </c>
      <c r="K65" s="126">
        <v>64.761904761904773</v>
      </c>
      <c r="L65" s="126">
        <v>67.647058823529406</v>
      </c>
      <c r="M65" s="128">
        <v>58.064516129032249</v>
      </c>
      <c r="N65" s="128">
        <v>61.250000000000014</v>
      </c>
      <c r="O65" s="128">
        <v>72.857142857142875</v>
      </c>
      <c r="P65" s="128">
        <v>75.324675324675297</v>
      </c>
      <c r="Q65" s="128">
        <v>68.493150684931507</v>
      </c>
      <c r="R65" s="128">
        <v>87.074829931972843</v>
      </c>
      <c r="S65" s="128">
        <v>82.142857142857167</v>
      </c>
      <c r="T65" s="128">
        <v>90.000000000000014</v>
      </c>
      <c r="U65" s="128">
        <v>91.338582677165348</v>
      </c>
      <c r="V65" s="128">
        <v>75.572519083969453</v>
      </c>
      <c r="W65" s="128">
        <v>89.999999999999972</v>
      </c>
      <c r="X65" s="128">
        <v>87.500000000000028</v>
      </c>
      <c r="Y65" s="128">
        <v>80.172413793103459</v>
      </c>
      <c r="Z65" s="128">
        <v>85.046728971962594</v>
      </c>
      <c r="AA65" s="128">
        <v>92.537313432835816</v>
      </c>
      <c r="AB65" s="132">
        <v>84.04255319148939</v>
      </c>
      <c r="AC65" s="132">
        <v>81.927710843373461</v>
      </c>
      <c r="AD65" s="132">
        <v>84.507042253521149</v>
      </c>
      <c r="AE65" s="132">
        <v>79.487179487179475</v>
      </c>
      <c r="AF65" s="128">
        <v>85.135135135135116</v>
      </c>
      <c r="AG65" s="126">
        <v>56.756756756756758</v>
      </c>
      <c r="AH65" s="126">
        <v>71.428571428571445</v>
      </c>
      <c r="AI65" s="133">
        <v>78.899082568807344</v>
      </c>
      <c r="AJ65" s="133">
        <v>80.314960629921259</v>
      </c>
      <c r="AK65" s="128">
        <v>61.363636363636353</v>
      </c>
      <c r="AL65" s="128">
        <v>69.999999999999986</v>
      </c>
      <c r="AM65" s="128">
        <v>76.785714285714263</v>
      </c>
      <c r="AN65" s="128">
        <v>68.103448275862092</v>
      </c>
      <c r="AO65" s="128">
        <v>72.641509433962227</v>
      </c>
      <c r="AP65" s="128">
        <v>75.000000000000014</v>
      </c>
      <c r="AQ65" s="128">
        <v>63.829787234042556</v>
      </c>
      <c r="AR65" s="128">
        <v>73.809523809523853</v>
      </c>
      <c r="AS65" s="128">
        <v>81.690140845070445</v>
      </c>
      <c r="AT65" s="128">
        <v>58.974358974358971</v>
      </c>
      <c r="AU65" s="128">
        <v>68.918918918918919</v>
      </c>
      <c r="AV65" s="128">
        <v>13.422818791946312</v>
      </c>
      <c r="AW65" s="128">
        <v>7.4074074074074066</v>
      </c>
      <c r="AX65" s="132">
        <v>11.21495327102804</v>
      </c>
      <c r="AY65" s="132">
        <v>12.698412698412694</v>
      </c>
      <c r="AZ65" s="132">
        <v>21.212121212121225</v>
      </c>
      <c r="BA65" s="132">
        <v>10.687022900763361</v>
      </c>
      <c r="BB65" s="128">
        <v>12.280701754385969</v>
      </c>
      <c r="BC65" s="132">
        <v>12.499999999999996</v>
      </c>
      <c r="BD65" s="132">
        <v>15.09433962264151</v>
      </c>
      <c r="BE65" s="132">
        <v>7.5757575757575779</v>
      </c>
      <c r="BF65" s="132">
        <v>15.217391304347824</v>
      </c>
      <c r="BG65" s="128">
        <v>13.414634146341466</v>
      </c>
      <c r="BH65" s="121">
        <v>7.142857142857145</v>
      </c>
      <c r="BI65" s="121">
        <v>17.105263157894733</v>
      </c>
      <c r="BJ65" s="121">
        <v>25</v>
      </c>
      <c r="BK65" s="121">
        <v>8.7248322147651027</v>
      </c>
      <c r="BL65" s="128">
        <v>4.6296296296296298</v>
      </c>
      <c r="BM65" s="121">
        <v>5.6074766355140202</v>
      </c>
      <c r="BN65" s="114">
        <v>11.111111111111105</v>
      </c>
      <c r="BO65" s="114">
        <v>10.606060606060611</v>
      </c>
      <c r="BP65" s="114">
        <v>3.0534351145038165</v>
      </c>
      <c r="BQ65" s="134">
        <v>10.619469026548673</v>
      </c>
      <c r="BR65" s="135">
        <v>12.173913043478265</v>
      </c>
      <c r="BS65" s="121">
        <v>5.6603773584905666</v>
      </c>
      <c r="BT65" s="121">
        <v>0</v>
      </c>
      <c r="BU65" s="128">
        <v>6.5217391304347823</v>
      </c>
      <c r="BV65" s="121">
        <v>14.634146341463422</v>
      </c>
      <c r="BW65" s="121">
        <v>5.7142857142857162</v>
      </c>
      <c r="BX65" s="121">
        <v>5.2631578947368416</v>
      </c>
      <c r="BY65" s="128">
        <v>9.7222222222222232</v>
      </c>
      <c r="BZ65" s="121">
        <v>77.02702702702706</v>
      </c>
      <c r="CA65" s="121">
        <v>77.064220183486185</v>
      </c>
      <c r="CB65" s="121">
        <v>86.792452830188651</v>
      </c>
      <c r="CC65" s="128">
        <v>75.396825396825349</v>
      </c>
      <c r="CD65" s="121">
        <v>82.442748091603079</v>
      </c>
      <c r="CE65" s="121">
        <v>72.307692307692321</v>
      </c>
      <c r="CF65" s="121">
        <v>68.421052631578959</v>
      </c>
      <c r="CG65" s="128">
        <v>72.566371681415916</v>
      </c>
      <c r="CH65" s="121">
        <v>77.142857142857125</v>
      </c>
      <c r="CI65" s="121">
        <v>79.411764705882362</v>
      </c>
      <c r="CJ65" s="121">
        <v>78.260869565217376</v>
      </c>
      <c r="CK65" s="121">
        <v>76.829268292682912</v>
      </c>
      <c r="CL65" s="121">
        <v>79.71014492753622</v>
      </c>
      <c r="CM65" s="121">
        <v>78.205128205128162</v>
      </c>
      <c r="CN65" s="121">
        <v>76.056338028169023</v>
      </c>
      <c r="CO65" s="121" t="s">
        <v>286</v>
      </c>
      <c r="CP65" s="128" t="s">
        <v>286</v>
      </c>
      <c r="CQ65" s="121" t="s">
        <v>286</v>
      </c>
      <c r="CR65" s="121">
        <v>62.698412698412717</v>
      </c>
      <c r="CS65" s="114">
        <v>38.167938931297712</v>
      </c>
      <c r="CT65" s="114">
        <v>43.076923076923073</v>
      </c>
      <c r="CU65" s="128">
        <v>62.831858407079615</v>
      </c>
      <c r="CV65" s="121">
        <v>34.513274336283182</v>
      </c>
      <c r="CW65" s="121">
        <v>47.619047619047635</v>
      </c>
      <c r="CX65" s="114">
        <v>70.149253731343308</v>
      </c>
      <c r="CY65" s="114">
        <v>48.913043478260867</v>
      </c>
      <c r="CZ65" s="128">
        <v>47.560975609756092</v>
      </c>
      <c r="DA65" s="121">
        <v>78.571428571428555</v>
      </c>
      <c r="DB65" s="121">
        <v>39.743589743589759</v>
      </c>
      <c r="DC65" s="114">
        <v>56.164383561643831</v>
      </c>
      <c r="DD65" s="114">
        <v>60.283687943262422</v>
      </c>
      <c r="DE65" s="128">
        <v>56.88073394495413</v>
      </c>
      <c r="DF65" s="121">
        <v>57.547169811320764</v>
      </c>
      <c r="DG65" s="121">
        <v>51.219512195121958</v>
      </c>
      <c r="DH65" s="114">
        <v>52.671755725190835</v>
      </c>
      <c r="DI65" s="114">
        <v>49.230769230769241</v>
      </c>
      <c r="DJ65" s="128">
        <v>61.06194690265486</v>
      </c>
      <c r="DK65" s="121">
        <v>53.097345132743385</v>
      </c>
      <c r="DL65" s="121">
        <v>57.692307692307686</v>
      </c>
      <c r="DM65" s="121">
        <v>65.151515151515127</v>
      </c>
      <c r="DN65" s="121">
        <v>65.934065934065927</v>
      </c>
      <c r="DO65" s="128">
        <v>48.750000000000007</v>
      </c>
      <c r="DP65" s="121">
        <v>62.686567164179124</v>
      </c>
      <c r="DQ65" s="121">
        <v>65.753424657534254</v>
      </c>
      <c r="DR65" s="121">
        <v>52.777777777777779</v>
      </c>
      <c r="DS65" s="121" t="s">
        <v>286</v>
      </c>
      <c r="DT65" s="128" t="s">
        <v>286</v>
      </c>
      <c r="DU65" s="131" t="s">
        <v>286</v>
      </c>
      <c r="DV65" s="131">
        <v>50.000000000000007</v>
      </c>
      <c r="DW65" s="114">
        <v>34.351145038167942</v>
      </c>
      <c r="DX65" s="131">
        <v>36.434108527131791</v>
      </c>
      <c r="DY65" s="128">
        <v>55.357142857142847</v>
      </c>
      <c r="DZ65" s="128">
        <v>21.9298245614035</v>
      </c>
      <c r="EA65" s="128">
        <v>33.653846153846139</v>
      </c>
      <c r="EB65" s="128">
        <v>59.090909090909093</v>
      </c>
      <c r="EC65" s="128">
        <v>43.956043956043956</v>
      </c>
      <c r="ED65" s="128">
        <v>34.567901234567906</v>
      </c>
      <c r="EE65" s="128">
        <v>47.826086956521742</v>
      </c>
      <c r="EF65" s="128">
        <v>46.15384615384616</v>
      </c>
      <c r="EG65" s="128">
        <v>45.070422535211257</v>
      </c>
      <c r="EH65" s="128" t="s">
        <v>286</v>
      </c>
      <c r="EI65" s="128" t="s">
        <v>286</v>
      </c>
      <c r="EJ65" s="128" t="s">
        <v>286</v>
      </c>
      <c r="EK65" s="128">
        <v>95.238095238095255</v>
      </c>
      <c r="EL65" s="121">
        <v>78.461538461538467</v>
      </c>
      <c r="EM65" s="121">
        <v>82.307692307692321</v>
      </c>
      <c r="EN65" s="121">
        <v>93.859649122807056</v>
      </c>
      <c r="EO65" s="121">
        <v>86.607142857142833</v>
      </c>
      <c r="EP65" s="128">
        <v>82.85714285714289</v>
      </c>
      <c r="EQ65" s="121">
        <v>97.058823529411782</v>
      </c>
      <c r="ER65" s="121">
        <v>84.782608695652186</v>
      </c>
      <c r="ES65" s="121">
        <v>81.707317073170699</v>
      </c>
      <c r="ET65" s="121">
        <v>91.428571428571431</v>
      </c>
      <c r="EU65" s="128">
        <v>88.157894736842138</v>
      </c>
      <c r="EV65" s="121">
        <v>86.30136986301369</v>
      </c>
      <c r="EW65" s="121">
        <v>85.714285714285722</v>
      </c>
      <c r="EX65" s="121">
        <v>73.394495412844037</v>
      </c>
      <c r="EY65" s="121">
        <v>82.075471698113176</v>
      </c>
      <c r="EZ65" s="128">
        <v>91.269841269841265</v>
      </c>
      <c r="FA65" s="121">
        <v>77.099236641221367</v>
      </c>
      <c r="FB65" s="121">
        <v>80.769230769230759</v>
      </c>
      <c r="FC65" s="121">
        <v>85.964912280701782</v>
      </c>
      <c r="FD65" s="121">
        <v>77.678571428571416</v>
      </c>
      <c r="FE65" s="128">
        <v>80.952380952380963</v>
      </c>
      <c r="FF65" s="121">
        <v>92.537313432835845</v>
      </c>
      <c r="FG65" s="121">
        <v>82.222222222222186</v>
      </c>
      <c r="FH65" s="121">
        <v>77.777777777777786</v>
      </c>
      <c r="FI65" s="121">
        <v>92.537313432835816</v>
      </c>
      <c r="FJ65" s="128">
        <v>69.73684210526315</v>
      </c>
      <c r="FK65" s="121">
        <v>80.555555555555543</v>
      </c>
      <c r="FL65" s="121" t="s">
        <v>286</v>
      </c>
      <c r="FM65" s="121">
        <v>20.792079207920796</v>
      </c>
      <c r="FN65" s="121">
        <v>41.176470588235283</v>
      </c>
      <c r="FO65" s="128" t="s">
        <v>286</v>
      </c>
      <c r="FP65" s="121">
        <v>18.110236220472441</v>
      </c>
      <c r="FQ65" s="121">
        <v>52.307692307692285</v>
      </c>
      <c r="FR65" s="121" t="s">
        <v>286</v>
      </c>
      <c r="FS65" s="121">
        <v>5.4545454545454568</v>
      </c>
      <c r="FT65" s="128">
        <v>40.594059405940591</v>
      </c>
      <c r="FU65" s="121" t="s">
        <v>286</v>
      </c>
      <c r="FV65" s="121">
        <v>24.719101123595518</v>
      </c>
      <c r="FW65" s="121">
        <v>43.75</v>
      </c>
      <c r="FX65" s="121" t="s">
        <v>286</v>
      </c>
      <c r="FY65" s="128">
        <v>29.166666666666654</v>
      </c>
      <c r="FZ65" s="121">
        <v>52.777777777777779</v>
      </c>
      <c r="GA65" s="121" t="s">
        <v>286</v>
      </c>
      <c r="GB65" s="121">
        <v>42.857142857142854</v>
      </c>
      <c r="GC65" s="121">
        <v>47.61904761904762</v>
      </c>
      <c r="GD65" s="128" t="s">
        <v>286</v>
      </c>
      <c r="GE65" s="121">
        <v>47.826086956521735</v>
      </c>
      <c r="GF65" s="121">
        <v>43.283582089552233</v>
      </c>
      <c r="GG65" s="121" t="s">
        <v>286</v>
      </c>
      <c r="GH65" s="121">
        <v>33.333333333333336</v>
      </c>
      <c r="GI65" s="128">
        <v>46.341463414634141</v>
      </c>
      <c r="GJ65" s="121" t="s">
        <v>286</v>
      </c>
      <c r="GK65" s="121">
        <v>50</v>
      </c>
      <c r="GL65" s="121">
        <v>40</v>
      </c>
      <c r="GM65" s="130" t="s">
        <v>286</v>
      </c>
      <c r="GN65" s="128">
        <v>45</v>
      </c>
      <c r="GO65" s="121">
        <v>32.432432432432428</v>
      </c>
      <c r="GP65" s="121" t="s">
        <v>286</v>
      </c>
      <c r="GQ65" s="121">
        <v>47.61904761904762</v>
      </c>
      <c r="GR65" s="121">
        <v>62.500000000000014</v>
      </c>
      <c r="GS65" s="128" t="s">
        <v>286</v>
      </c>
      <c r="GT65" s="121">
        <v>47.826086956521735</v>
      </c>
      <c r="GU65" s="121">
        <v>55.223880597014926</v>
      </c>
      <c r="GV65" s="121" t="s">
        <v>286</v>
      </c>
      <c r="GW65" s="121">
        <v>16.666666666666668</v>
      </c>
      <c r="GX65" s="128">
        <v>65.853658536585357</v>
      </c>
      <c r="GY65" s="128" t="s">
        <v>286</v>
      </c>
      <c r="GZ65" s="128">
        <v>61.904761904761891</v>
      </c>
      <c r="HA65" s="128">
        <v>65.714285714285708</v>
      </c>
      <c r="HB65" s="128" t="s">
        <v>286</v>
      </c>
      <c r="HC65" s="128">
        <v>45</v>
      </c>
      <c r="HD65" s="128">
        <v>48.648648648648646</v>
      </c>
      <c r="HE65" s="128" t="s">
        <v>286</v>
      </c>
      <c r="HF65" s="128">
        <v>20</v>
      </c>
      <c r="HG65" s="128">
        <v>52.500000000000007</v>
      </c>
      <c r="HH65" s="128" t="s">
        <v>286</v>
      </c>
      <c r="HI65" s="128">
        <v>26.086956521739133</v>
      </c>
      <c r="HJ65" s="128">
        <v>55.384615384615394</v>
      </c>
      <c r="HK65" s="128" t="s">
        <v>286</v>
      </c>
      <c r="HL65" s="121">
        <v>33.333333333333336</v>
      </c>
      <c r="HM65" s="121">
        <v>82.051282051282072</v>
      </c>
      <c r="HN65" s="121" t="s">
        <v>286</v>
      </c>
      <c r="HO65" s="121">
        <v>50</v>
      </c>
      <c r="HP65" s="128">
        <v>66.666666666666657</v>
      </c>
      <c r="HQ65" s="121" t="s">
        <v>286</v>
      </c>
      <c r="HR65" s="121">
        <v>31.578947368421055</v>
      </c>
      <c r="HS65" s="121">
        <v>51.351351351351354</v>
      </c>
      <c r="HT65" s="129" t="s">
        <v>286</v>
      </c>
      <c r="HU65" s="128">
        <v>31.578947368421055</v>
      </c>
      <c r="HV65" s="114">
        <v>36.585365853658537</v>
      </c>
      <c r="HW65" s="114" t="s">
        <v>286</v>
      </c>
      <c r="HX65" s="114">
        <v>43.478260869565226</v>
      </c>
      <c r="HY65" s="114">
        <v>34.848484848484844</v>
      </c>
      <c r="HZ65" s="114" t="s">
        <v>286</v>
      </c>
      <c r="IA65" s="114">
        <v>33.333333333333336</v>
      </c>
      <c r="IB65" s="114">
        <v>60.526315789473685</v>
      </c>
      <c r="IC65" s="114" t="s">
        <v>286</v>
      </c>
      <c r="ID65" s="114">
        <v>80</v>
      </c>
      <c r="IE65" s="114">
        <v>37.499999999999993</v>
      </c>
      <c r="IF65" s="114" t="s">
        <v>286</v>
      </c>
      <c r="IG65" s="114">
        <v>42.10526315789474</v>
      </c>
      <c r="IH65" s="114">
        <v>43.243243243243235</v>
      </c>
      <c r="II65" s="114" t="s">
        <v>286</v>
      </c>
      <c r="IJ65" s="114">
        <v>45</v>
      </c>
      <c r="IK65" s="114">
        <v>41.463414634146339</v>
      </c>
      <c r="IL65" s="114" t="s">
        <v>286</v>
      </c>
      <c r="IM65" s="114">
        <v>69.565217391304344</v>
      </c>
      <c r="IN65" s="114">
        <v>46.268656716417901</v>
      </c>
      <c r="IO65" s="114" t="s">
        <v>286</v>
      </c>
      <c r="IP65" s="114">
        <v>66.666666666666671</v>
      </c>
      <c r="IQ65" s="114">
        <v>62.500000000000014</v>
      </c>
      <c r="IR65" s="114" t="s">
        <v>286</v>
      </c>
      <c r="IS65" s="114">
        <v>89.999999999999986</v>
      </c>
      <c r="IT65" s="114">
        <v>55.882352941176471</v>
      </c>
      <c r="IU65" s="114" t="s">
        <v>286</v>
      </c>
      <c r="IV65" s="114">
        <v>47.368421052631589</v>
      </c>
      <c r="IW65" s="114">
        <v>64.86486486486487</v>
      </c>
      <c r="IX65" s="150" t="s">
        <v>1591</v>
      </c>
      <c r="IY65" s="150" t="s">
        <v>1591</v>
      </c>
      <c r="IZ65" s="150" t="s">
        <v>1591</v>
      </c>
      <c r="JA65" s="152" t="s">
        <v>1590</v>
      </c>
      <c r="JB65" s="152" t="s">
        <v>1590</v>
      </c>
      <c r="JC65" s="114" t="s">
        <v>286</v>
      </c>
      <c r="JD65" s="114" t="s">
        <v>286</v>
      </c>
      <c r="JE65" s="114" t="s">
        <v>286</v>
      </c>
      <c r="JF65" s="114" t="str">
        <f t="shared" ref="JF65:JO74" si="82">"--"</f>
        <v>--</v>
      </c>
      <c r="JG65" s="114" t="str">
        <f t="shared" si="82"/>
        <v>--</v>
      </c>
      <c r="JH65" s="114" t="str">
        <f t="shared" si="82"/>
        <v>--</v>
      </c>
      <c r="JI65" s="114" t="str">
        <f t="shared" si="82"/>
        <v>--</v>
      </c>
      <c r="JJ65" s="114" t="str">
        <f t="shared" si="82"/>
        <v>--</v>
      </c>
      <c r="JK65" s="114" t="str">
        <f t="shared" si="82"/>
        <v>--</v>
      </c>
      <c r="JL65" s="114" t="str">
        <f t="shared" si="82"/>
        <v>--</v>
      </c>
      <c r="JM65" s="114" t="str">
        <f t="shared" si="82"/>
        <v>--</v>
      </c>
      <c r="JN65" s="114" t="str">
        <f t="shared" si="82"/>
        <v>--</v>
      </c>
      <c r="JO65" s="114" t="str">
        <f t="shared" si="82"/>
        <v>--</v>
      </c>
      <c r="JP65" s="114" t="str">
        <f t="shared" ref="JP65:JY74" si="83">"--"</f>
        <v>--</v>
      </c>
      <c r="JQ65" s="114" t="str">
        <f t="shared" si="83"/>
        <v>--</v>
      </c>
      <c r="JR65" s="114" t="str">
        <f t="shared" si="83"/>
        <v>--</v>
      </c>
      <c r="JS65" s="114" t="str">
        <f t="shared" si="83"/>
        <v>--</v>
      </c>
      <c r="JT65" s="114" t="str">
        <f t="shared" si="83"/>
        <v>--</v>
      </c>
      <c r="JU65" s="114" t="str">
        <f t="shared" si="83"/>
        <v>--</v>
      </c>
      <c r="JV65" s="114" t="str">
        <f t="shared" si="83"/>
        <v>--</v>
      </c>
      <c r="JW65" s="114" t="str">
        <f t="shared" si="83"/>
        <v>--</v>
      </c>
      <c r="JX65" s="114" t="str">
        <f t="shared" si="83"/>
        <v>--</v>
      </c>
      <c r="JY65" s="114" t="str">
        <f t="shared" si="83"/>
        <v>--</v>
      </c>
      <c r="JZ65" s="114" t="str">
        <f t="shared" ref="JZ65:KI74" si="84">"--"</f>
        <v>--</v>
      </c>
      <c r="KA65" s="114" t="str">
        <f t="shared" si="84"/>
        <v>--</v>
      </c>
      <c r="KB65" s="114" t="str">
        <f t="shared" si="84"/>
        <v>--</v>
      </c>
      <c r="KC65" s="114" t="str">
        <f t="shared" si="84"/>
        <v>--</v>
      </c>
      <c r="KD65" s="114" t="str">
        <f t="shared" si="84"/>
        <v>--</v>
      </c>
      <c r="KE65" s="114" t="str">
        <f t="shared" si="84"/>
        <v>--</v>
      </c>
      <c r="KF65" s="114" t="str">
        <f t="shared" si="84"/>
        <v>--</v>
      </c>
      <c r="KG65" s="114" t="str">
        <f t="shared" si="84"/>
        <v>--</v>
      </c>
      <c r="KH65" s="114" t="str">
        <f t="shared" si="84"/>
        <v>--</v>
      </c>
      <c r="KI65" s="114" t="str">
        <f t="shared" si="84"/>
        <v>--</v>
      </c>
      <c r="KJ65" s="114" t="str">
        <f t="shared" ref="KJ65:KO74" si="85">"--"</f>
        <v>--</v>
      </c>
      <c r="KK65" s="114" t="str">
        <f t="shared" si="85"/>
        <v>--</v>
      </c>
      <c r="KL65" s="114" t="str">
        <f t="shared" si="85"/>
        <v>--</v>
      </c>
      <c r="KM65" s="114" t="str">
        <f t="shared" si="85"/>
        <v>--</v>
      </c>
      <c r="KN65" s="114" t="str">
        <f t="shared" si="85"/>
        <v>--</v>
      </c>
      <c r="KO65" s="114" t="str">
        <f t="shared" si="85"/>
        <v>--</v>
      </c>
      <c r="KP65" s="150" t="s">
        <v>1591</v>
      </c>
      <c r="KQ65" s="150" t="s">
        <v>1591</v>
      </c>
      <c r="KR65" s="150" t="s">
        <v>1591</v>
      </c>
      <c r="KS65" s="152" t="s">
        <v>1590</v>
      </c>
      <c r="KT65" s="152" t="s">
        <v>1590</v>
      </c>
      <c r="KU65" s="114" t="str">
        <f t="shared" si="79"/>
        <v>--</v>
      </c>
      <c r="KV65" s="114" t="str">
        <f t="shared" si="79"/>
        <v>--</v>
      </c>
      <c r="KW65" s="114" t="str">
        <f t="shared" si="79"/>
        <v>--</v>
      </c>
      <c r="KX65" s="114" t="str">
        <f t="shared" si="79"/>
        <v>--</v>
      </c>
      <c r="KY65" s="114" t="str">
        <f t="shared" si="79"/>
        <v>--</v>
      </c>
      <c r="KZ65" s="114" t="str">
        <f t="shared" ref="KZ65:LD74" si="86">"--"</f>
        <v>--</v>
      </c>
      <c r="LA65" s="114" t="str">
        <f t="shared" si="86"/>
        <v>--</v>
      </c>
      <c r="LB65" s="114" t="str">
        <f t="shared" si="86"/>
        <v>--</v>
      </c>
      <c r="LC65" s="114" t="str">
        <f t="shared" si="86"/>
        <v>--</v>
      </c>
      <c r="LD65" s="114" t="str">
        <f t="shared" si="86"/>
        <v>--</v>
      </c>
      <c r="LE65" s="219">
        <v>84.931506849315099</v>
      </c>
      <c r="LF65" s="219">
        <v>84.615384615384599</v>
      </c>
      <c r="LG65" s="219">
        <v>84.057971014492793</v>
      </c>
      <c r="LH65" s="219">
        <v>78.947368421052602</v>
      </c>
      <c r="LI65" s="219">
        <v>83.636363636363598</v>
      </c>
      <c r="LJ65" s="219">
        <v>87.096774193548399</v>
      </c>
      <c r="LK65" s="219">
        <v>67.123287671232902</v>
      </c>
      <c r="LL65" s="219">
        <v>76.923076923076906</v>
      </c>
      <c r="LM65" s="219">
        <v>69.565217391304401</v>
      </c>
      <c r="LN65" s="219">
        <v>80</v>
      </c>
      <c r="LO65" s="219">
        <v>78.181818181818201</v>
      </c>
      <c r="LP65" s="219">
        <v>72.580645161290306</v>
      </c>
      <c r="LQ65" s="219">
        <v>72.602739726027394</v>
      </c>
      <c r="LR65" s="219">
        <v>85.714285714285694</v>
      </c>
      <c r="LS65" s="219">
        <v>76.470588235294102</v>
      </c>
      <c r="LT65" s="219">
        <v>81.3333333333333</v>
      </c>
      <c r="LU65" s="219">
        <v>74.545454545454604</v>
      </c>
      <c r="LV65" s="219">
        <v>67.741935483871003</v>
      </c>
      <c r="LW65" s="219">
        <v>46.575342465753401</v>
      </c>
      <c r="LX65" s="219">
        <v>61.038961038960998</v>
      </c>
      <c r="LY65" s="219">
        <v>41.176470588235297</v>
      </c>
      <c r="LZ65" s="219">
        <v>46.6666666666667</v>
      </c>
      <c r="MA65" s="219">
        <v>38.181818181818201</v>
      </c>
      <c r="MB65" s="219">
        <v>51.612903225806498</v>
      </c>
      <c r="MC65" s="219">
        <v>89.041095890411</v>
      </c>
      <c r="MD65" s="219">
        <v>84.415584415584405</v>
      </c>
      <c r="ME65" s="219">
        <v>88.235294117647101</v>
      </c>
      <c r="MF65" s="219">
        <v>85.526315789473699</v>
      </c>
      <c r="MG65" s="219">
        <v>89.090909090909093</v>
      </c>
      <c r="MH65" s="219">
        <v>83.870967741935502</v>
      </c>
      <c r="MI65" s="219">
        <v>80.821917808219197</v>
      </c>
      <c r="MJ65" s="219">
        <v>66.233766233766204</v>
      </c>
      <c r="MK65" s="219">
        <v>76.470588235294102</v>
      </c>
      <c r="ML65" s="219">
        <v>74.6666666666667</v>
      </c>
      <c r="MM65" s="219">
        <v>74.545454545454604</v>
      </c>
      <c r="MN65" s="219">
        <v>69.354838709677395</v>
      </c>
      <c r="MO65" s="128" t="str">
        <f t="shared" si="49"/>
        <v>--</v>
      </c>
      <c r="MP65" s="219">
        <v>15.5844155844156</v>
      </c>
      <c r="MQ65" s="219">
        <v>47.761194029850699</v>
      </c>
      <c r="MR65" s="128" t="str">
        <f t="shared" si="50"/>
        <v>--</v>
      </c>
      <c r="MS65" s="219">
        <v>10.909090909090899</v>
      </c>
      <c r="MT65" s="219">
        <v>36.6666666666667</v>
      </c>
      <c r="MU65" s="128" t="str">
        <f t="shared" si="51"/>
        <v>--</v>
      </c>
      <c r="MV65" s="219">
        <v>50</v>
      </c>
      <c r="MW65" s="219">
        <v>45.161290322580598</v>
      </c>
      <c r="MX65" s="128" t="str">
        <f t="shared" si="52"/>
        <v>--</v>
      </c>
      <c r="MY65" s="219">
        <v>33.3333333333333</v>
      </c>
      <c r="MZ65" s="219">
        <v>72.727272727272705</v>
      </c>
      <c r="NA65" s="128" t="str">
        <f t="shared" si="53"/>
        <v>--</v>
      </c>
      <c r="NB65" s="219">
        <v>75</v>
      </c>
      <c r="NC65" s="219">
        <v>54.838709677419402</v>
      </c>
      <c r="ND65" s="128" t="str">
        <f t="shared" si="54"/>
        <v>--</v>
      </c>
      <c r="NE65" s="219">
        <v>33.3333333333333</v>
      </c>
      <c r="NF65" s="219">
        <v>81.818181818181799</v>
      </c>
      <c r="NG65" s="128" t="str">
        <f t="shared" si="55"/>
        <v>--</v>
      </c>
      <c r="NH65" s="219">
        <v>54.545454545454497</v>
      </c>
      <c r="NI65" s="219">
        <v>43.75</v>
      </c>
      <c r="NJ65" s="128" t="str">
        <f t="shared" si="56"/>
        <v>--</v>
      </c>
      <c r="NK65" s="219">
        <v>66.6666666666667</v>
      </c>
      <c r="NL65" s="219">
        <v>90.909090909090907</v>
      </c>
      <c r="NM65" s="220">
        <v>91.780821917808197</v>
      </c>
      <c r="NN65" s="220">
        <v>89.3333333333334</v>
      </c>
      <c r="NO65" s="220">
        <v>69.863013698630098</v>
      </c>
      <c r="NP65" s="220">
        <v>75.675675675675606</v>
      </c>
      <c r="NQ65" s="220">
        <v>82.191780821917803</v>
      </c>
      <c r="NR65" s="220">
        <v>73.3333333333333</v>
      </c>
      <c r="NS65" s="220">
        <v>65.753424657534296</v>
      </c>
      <c r="NT65" s="220">
        <v>68</v>
      </c>
      <c r="NU65" s="220">
        <v>91.780821917808197</v>
      </c>
      <c r="NV65" s="220">
        <v>90.410958904109606</v>
      </c>
      <c r="NW65" s="220">
        <v>82.191780821917803</v>
      </c>
      <c r="NX65" s="220">
        <v>80.263157894736807</v>
      </c>
      <c r="NY65" s="128" t="str">
        <f t="shared" ref="NY65:OF74" si="87">"--"</f>
        <v>--</v>
      </c>
      <c r="NZ65" s="128" t="str">
        <f t="shared" si="87"/>
        <v>--</v>
      </c>
      <c r="OA65" s="128" t="str">
        <f t="shared" si="87"/>
        <v>--</v>
      </c>
      <c r="OB65" s="128" t="str">
        <f t="shared" si="87"/>
        <v>--</v>
      </c>
      <c r="OC65" s="128" t="str">
        <f t="shared" si="87"/>
        <v>--</v>
      </c>
      <c r="OD65" s="128" t="str">
        <f t="shared" si="87"/>
        <v>--</v>
      </c>
      <c r="OE65" s="128" t="str">
        <f t="shared" si="87"/>
        <v>--</v>
      </c>
      <c r="OF65" s="128" t="str">
        <f t="shared" si="87"/>
        <v>--</v>
      </c>
      <c r="OG65" s="222">
        <v>60.273972602739697</v>
      </c>
      <c r="OH65" s="222">
        <v>46.575342465753401</v>
      </c>
      <c r="OI65" s="222">
        <v>57.142857142857103</v>
      </c>
      <c r="OJ65" s="222">
        <v>39.705882352941202</v>
      </c>
      <c r="OK65" s="222">
        <v>62.6666666666667</v>
      </c>
      <c r="OL65" s="222">
        <v>42.4657534246575</v>
      </c>
      <c r="OM65" s="222">
        <v>40</v>
      </c>
      <c r="ON65" s="222">
        <v>39.344262295081997</v>
      </c>
      <c r="OO65" s="114" t="s">
        <v>2497</v>
      </c>
      <c r="OP65" s="114" t="s">
        <v>2497</v>
      </c>
      <c r="OQ65" s="300">
        <v>70.666666666666686</v>
      </c>
      <c r="OR65" s="300">
        <v>60.273972602739732</v>
      </c>
      <c r="OS65" s="300">
        <v>71.428571428571473</v>
      </c>
      <c r="OT65" s="300">
        <v>63.235294117647079</v>
      </c>
      <c r="OU65" s="300">
        <v>86.666666666666686</v>
      </c>
      <c r="OV65" s="300">
        <v>69.736842105263193</v>
      </c>
      <c r="OW65" s="300">
        <v>72.727272727272691</v>
      </c>
      <c r="OX65" s="300">
        <v>59.677419354838705</v>
      </c>
      <c r="OZ65" s="382" t="str">
        <f>"--"</f>
        <v>--</v>
      </c>
      <c r="PA65" s="381">
        <v>72.727272727272705</v>
      </c>
      <c r="PB65" s="381">
        <v>73.972602739726</v>
      </c>
      <c r="PC65" s="381">
        <v>76.923076923076934</v>
      </c>
      <c r="PD65" s="382" t="str">
        <f>"--"</f>
        <v>--</v>
      </c>
      <c r="PE65" s="381">
        <v>62.121212121212125</v>
      </c>
      <c r="PF65" s="381">
        <v>46.575342465753423</v>
      </c>
      <c r="PG65" s="381">
        <v>57.8125</v>
      </c>
      <c r="PH65" s="382" t="str">
        <f>"--"</f>
        <v>--</v>
      </c>
      <c r="PI65" s="381">
        <v>54.545454545454568</v>
      </c>
      <c r="PJ65" s="381">
        <v>46.575342465753423</v>
      </c>
      <c r="PK65" s="381">
        <v>47.692307692307701</v>
      </c>
      <c r="PL65" s="382" t="str">
        <f>"--"</f>
        <v>--</v>
      </c>
      <c r="PM65" s="381">
        <v>84.848484848484887</v>
      </c>
      <c r="PN65" s="381">
        <v>82.191780821917774</v>
      </c>
      <c r="PO65" s="381">
        <v>83.076923076923094</v>
      </c>
      <c r="PP65" s="382" t="str">
        <f>"--"</f>
        <v>--</v>
      </c>
      <c r="PQ65" s="381">
        <v>75.757575757575779</v>
      </c>
      <c r="PR65" s="381">
        <v>75.342465753424662</v>
      </c>
      <c r="PS65" s="381">
        <v>76.923076923076934</v>
      </c>
      <c r="PT65" s="378" t="str">
        <f t="shared" si="67"/>
        <v>--</v>
      </c>
      <c r="PU65" s="378" t="str">
        <f t="shared" si="67"/>
        <v>--</v>
      </c>
      <c r="PV65" s="381">
        <v>11.864406779661019</v>
      </c>
      <c r="PW65" s="381">
        <v>32.258064516129032</v>
      </c>
      <c r="PX65" s="378" t="str">
        <f t="shared" si="15"/>
        <v>--</v>
      </c>
      <c r="PY65" s="378" t="str">
        <f t="shared" si="15"/>
        <v>--</v>
      </c>
      <c r="PZ65" s="381">
        <v>85.714285714285708</v>
      </c>
      <c r="QA65" s="381">
        <v>68.421052631578945</v>
      </c>
      <c r="QB65" s="378" t="str">
        <f t="shared" si="16"/>
        <v>--</v>
      </c>
      <c r="QC65" s="378" t="str">
        <f t="shared" si="16"/>
        <v>--</v>
      </c>
      <c r="QD65" s="381">
        <v>71.428571428571416</v>
      </c>
      <c r="QE65" s="381">
        <v>73.684210526315795</v>
      </c>
      <c r="QF65" s="378" t="str">
        <f t="shared" si="68"/>
        <v>--</v>
      </c>
      <c r="QG65" s="378" t="str">
        <f t="shared" si="68"/>
        <v>--</v>
      </c>
      <c r="QH65" s="381">
        <v>57.142857142857139</v>
      </c>
      <c r="QI65" s="381">
        <v>57.89473684210526</v>
      </c>
      <c r="QJ65" s="161" t="s">
        <v>1590</v>
      </c>
    </row>
    <row r="66" spans="1:452" ht="21" customHeight="1" x14ac:dyDescent="0.25">
      <c r="A66" s="114">
        <v>62</v>
      </c>
      <c r="B66" s="93" t="s">
        <v>62</v>
      </c>
      <c r="C66" s="126">
        <v>50.695825049701739</v>
      </c>
      <c r="D66" s="126">
        <v>37.148779364348236</v>
      </c>
      <c r="E66" s="126">
        <v>46.287033474413207</v>
      </c>
      <c r="F66" s="126">
        <v>52.906362291270156</v>
      </c>
      <c r="G66" s="126">
        <v>42.129835482436626</v>
      </c>
      <c r="H66" s="126">
        <v>48.137432188065119</v>
      </c>
      <c r="I66" s="126">
        <v>57.654858089910789</v>
      </c>
      <c r="J66" s="126">
        <v>50.764525993883709</v>
      </c>
      <c r="K66" s="126">
        <v>59.230484646688808</v>
      </c>
      <c r="L66" s="126">
        <v>63.84671005061476</v>
      </c>
      <c r="M66" s="128">
        <v>56.825171516441834</v>
      </c>
      <c r="N66" s="128">
        <v>62.872154115586689</v>
      </c>
      <c r="O66" s="128">
        <v>70.973733085699038</v>
      </c>
      <c r="P66" s="128">
        <v>65.648484848484841</v>
      </c>
      <c r="Q66" s="128">
        <v>75.008167265599539</v>
      </c>
      <c r="R66" s="128">
        <v>87.185082324935635</v>
      </c>
      <c r="S66" s="128">
        <v>78.814713896457789</v>
      </c>
      <c r="T66" s="128">
        <v>80.709111704155418</v>
      </c>
      <c r="U66" s="128">
        <v>85.577740016992109</v>
      </c>
      <c r="V66" s="128">
        <v>76.966659402919859</v>
      </c>
      <c r="W66" s="128">
        <v>78.204680405169398</v>
      </c>
      <c r="X66" s="128">
        <v>83.066027910852256</v>
      </c>
      <c r="Y66" s="128">
        <v>75.175644028103193</v>
      </c>
      <c r="Z66" s="128">
        <v>78.4560143626572</v>
      </c>
      <c r="AA66" s="128">
        <v>84.718242597898623</v>
      </c>
      <c r="AB66" s="132">
        <v>76.384439359267546</v>
      </c>
      <c r="AC66" s="132">
        <v>79.4552790854069</v>
      </c>
      <c r="AD66" s="132">
        <v>84.045659676134747</v>
      </c>
      <c r="AE66" s="132">
        <v>75.669383003492413</v>
      </c>
      <c r="AF66" s="128">
        <v>80.037488284910765</v>
      </c>
      <c r="AG66" s="126">
        <v>68.156535558203998</v>
      </c>
      <c r="AH66" s="126">
        <v>56.750000000000007</v>
      </c>
      <c r="AI66" s="133">
        <v>62.241775057383371</v>
      </c>
      <c r="AJ66" s="133">
        <v>66.695095948827444</v>
      </c>
      <c r="AK66" s="128">
        <v>57.955536181342474</v>
      </c>
      <c r="AL66" s="128">
        <v>59.484859032370402</v>
      </c>
      <c r="AM66" s="128">
        <v>63.38706301025757</v>
      </c>
      <c r="AN66" s="128">
        <v>56.760204081632715</v>
      </c>
      <c r="AO66" s="128">
        <v>61.974865350089757</v>
      </c>
      <c r="AP66" s="128">
        <v>64.623091603053567</v>
      </c>
      <c r="AQ66" s="128">
        <v>58.224960073009228</v>
      </c>
      <c r="AR66" s="128">
        <v>62.06199460916455</v>
      </c>
      <c r="AS66" s="128">
        <v>64.821192052979924</v>
      </c>
      <c r="AT66" s="128">
        <v>58.329487771112213</v>
      </c>
      <c r="AU66" s="128">
        <v>64.156813939016757</v>
      </c>
      <c r="AV66" s="128">
        <v>14.215182061304256</v>
      </c>
      <c r="AW66" s="128">
        <v>18.792259267894586</v>
      </c>
      <c r="AX66" s="132">
        <v>16.070038910505868</v>
      </c>
      <c r="AY66" s="132">
        <v>14.928379588182638</v>
      </c>
      <c r="AZ66" s="132">
        <v>16.488271464358924</v>
      </c>
      <c r="BA66" s="132">
        <v>17.636363636363651</v>
      </c>
      <c r="BB66" s="128">
        <v>16.981546572935059</v>
      </c>
      <c r="BC66" s="132">
        <v>17.594966208343141</v>
      </c>
      <c r="BD66" s="132">
        <v>16.679331306990857</v>
      </c>
      <c r="BE66" s="132">
        <v>12.791274169558745</v>
      </c>
      <c r="BF66" s="132">
        <v>14.514563106796162</v>
      </c>
      <c r="BG66" s="128">
        <v>16.957605985037429</v>
      </c>
      <c r="BH66" s="121">
        <v>11.894273127753275</v>
      </c>
      <c r="BI66" s="121">
        <v>14.921269682579341</v>
      </c>
      <c r="BJ66" s="121">
        <v>15.616710875331588</v>
      </c>
      <c r="BK66" s="121">
        <v>12.178564081464742</v>
      </c>
      <c r="BL66" s="128">
        <v>13.732804849615286</v>
      </c>
      <c r="BM66" s="121">
        <v>9.7276264591439592</v>
      </c>
      <c r="BN66" s="114">
        <v>13.093106535362567</v>
      </c>
      <c r="BO66" s="114">
        <v>13.049419266681843</v>
      </c>
      <c r="BP66" s="114">
        <v>11.2</v>
      </c>
      <c r="BQ66" s="128">
        <v>14.447403462050596</v>
      </c>
      <c r="BR66" s="121">
        <v>13.580827067669157</v>
      </c>
      <c r="BS66" s="121">
        <v>10.89939024390242</v>
      </c>
      <c r="BT66" s="121">
        <v>9.3718843469591064</v>
      </c>
      <c r="BU66" s="128">
        <v>12.070226773957565</v>
      </c>
      <c r="BV66" s="121">
        <v>12.139551441794229</v>
      </c>
      <c r="BW66" s="121">
        <v>8.8267847260652967</v>
      </c>
      <c r="BX66" s="121">
        <v>11.127857322280818</v>
      </c>
      <c r="BY66" s="128">
        <v>12.038576654472898</v>
      </c>
      <c r="BZ66" s="121">
        <v>72.179226069246525</v>
      </c>
      <c r="CA66" s="121">
        <v>74.06119610570245</v>
      </c>
      <c r="CB66" s="121">
        <v>78.502134264648717</v>
      </c>
      <c r="CC66" s="128">
        <v>70.166342622596446</v>
      </c>
      <c r="CD66" s="121">
        <v>68.843659136658303</v>
      </c>
      <c r="CE66" s="121">
        <v>69.25008970218876</v>
      </c>
      <c r="CF66" s="121">
        <v>67.627729489082242</v>
      </c>
      <c r="CG66" s="128">
        <v>68.13063063063062</v>
      </c>
      <c r="CH66" s="121">
        <v>70.944940476190709</v>
      </c>
      <c r="CI66" s="121">
        <v>71.628806186563466</v>
      </c>
      <c r="CJ66" s="121">
        <v>71.145218417945713</v>
      </c>
      <c r="CK66" s="121">
        <v>73.396094839609319</v>
      </c>
      <c r="CL66" s="121">
        <v>73.684210526315795</v>
      </c>
      <c r="CM66" s="121">
        <v>74.340991535671066</v>
      </c>
      <c r="CN66" s="121">
        <v>73.430894308943209</v>
      </c>
      <c r="CO66" s="121" t="s">
        <v>286</v>
      </c>
      <c r="CP66" s="128" t="s">
        <v>286</v>
      </c>
      <c r="CQ66" s="121" t="s">
        <v>286</v>
      </c>
      <c r="CR66" s="121">
        <v>58.497937920555835</v>
      </c>
      <c r="CS66" s="114">
        <v>30.260206370569794</v>
      </c>
      <c r="CT66" s="114">
        <v>31.195965417867406</v>
      </c>
      <c r="CU66" s="128">
        <v>59.449658703071769</v>
      </c>
      <c r="CV66" s="121">
        <v>32.594936708860672</v>
      </c>
      <c r="CW66" s="121">
        <v>36.0104594695554</v>
      </c>
      <c r="CX66" s="114">
        <v>62.825188426939071</v>
      </c>
      <c r="CY66" s="114">
        <v>37.39933680720042</v>
      </c>
      <c r="CZ66" s="128">
        <v>39.797344514325658</v>
      </c>
      <c r="DA66" s="121">
        <v>67.186659494351773</v>
      </c>
      <c r="DB66" s="121">
        <v>41.838467135580863</v>
      </c>
      <c r="DC66" s="114">
        <v>46.286644951140062</v>
      </c>
      <c r="DD66" s="114">
        <v>56.168549087749859</v>
      </c>
      <c r="DE66" s="128">
        <v>49.415489527520663</v>
      </c>
      <c r="DF66" s="121">
        <v>41.188524590163951</v>
      </c>
      <c r="DG66" s="121">
        <v>55.866819747416741</v>
      </c>
      <c r="DH66" s="114">
        <v>43.955534969893492</v>
      </c>
      <c r="DI66" s="114">
        <v>37.983320697498101</v>
      </c>
      <c r="DJ66" s="128">
        <v>52.71105010295129</v>
      </c>
      <c r="DK66" s="121">
        <v>42.258140079644122</v>
      </c>
      <c r="DL66" s="121">
        <v>36.132812499999964</v>
      </c>
      <c r="DM66" s="121">
        <v>54.696851418162886</v>
      </c>
      <c r="DN66" s="121">
        <v>44.232182218956545</v>
      </c>
      <c r="DO66" s="128">
        <v>37.41447605329499</v>
      </c>
      <c r="DP66" s="121">
        <v>55.429732868757299</v>
      </c>
      <c r="DQ66" s="121">
        <v>48.007063572149377</v>
      </c>
      <c r="DR66" s="121">
        <v>40.108954715696292</v>
      </c>
      <c r="DS66" s="121" t="s">
        <v>286</v>
      </c>
      <c r="DT66" s="128" t="s">
        <v>286</v>
      </c>
      <c r="DU66" s="131" t="s">
        <v>286</v>
      </c>
      <c r="DV66" s="131">
        <v>51.374301675977641</v>
      </c>
      <c r="DW66" s="114">
        <v>25.525114155251124</v>
      </c>
      <c r="DX66" s="131">
        <v>19.705340699815821</v>
      </c>
      <c r="DY66" s="128">
        <v>50.725593667546249</v>
      </c>
      <c r="DZ66" s="128">
        <v>28.340268146093347</v>
      </c>
      <c r="EA66" s="128">
        <v>23.135464231354629</v>
      </c>
      <c r="EB66" s="128">
        <v>53.062248995983879</v>
      </c>
      <c r="EC66" s="128">
        <v>35.603864734299542</v>
      </c>
      <c r="ED66" s="128">
        <v>33.973674848808237</v>
      </c>
      <c r="EE66" s="128">
        <v>55.382907880133168</v>
      </c>
      <c r="EF66" s="128">
        <v>38.971684053651309</v>
      </c>
      <c r="EG66" s="128">
        <v>37.006306007301632</v>
      </c>
      <c r="EH66" s="128" t="s">
        <v>286</v>
      </c>
      <c r="EI66" s="128" t="s">
        <v>286</v>
      </c>
      <c r="EJ66" s="128" t="s">
        <v>286</v>
      </c>
      <c r="EK66" s="128">
        <v>89.160070360598141</v>
      </c>
      <c r="EL66" s="121">
        <v>75.49085985104935</v>
      </c>
      <c r="EM66" s="121">
        <v>75.609756097560833</v>
      </c>
      <c r="EN66" s="121">
        <v>87.57025507998263</v>
      </c>
      <c r="EO66" s="121">
        <v>75.857338820301933</v>
      </c>
      <c r="EP66" s="128">
        <v>73.990184975462412</v>
      </c>
      <c r="EQ66" s="121">
        <v>88.997555012224851</v>
      </c>
      <c r="ER66" s="121">
        <v>81.090735889497438</v>
      </c>
      <c r="ES66" s="121">
        <v>78.792134831460658</v>
      </c>
      <c r="ET66" s="121">
        <v>90.77421095225246</v>
      </c>
      <c r="EU66" s="128">
        <v>81.211675251409972</v>
      </c>
      <c r="EV66" s="121">
        <v>78.919803600654546</v>
      </c>
      <c r="EW66" s="121">
        <v>86.6114701130859</v>
      </c>
      <c r="EX66" s="121">
        <v>70.81118557892313</v>
      </c>
      <c r="EY66" s="121">
        <v>73.464658169177426</v>
      </c>
      <c r="EZ66" s="128">
        <v>89.516129032258263</v>
      </c>
      <c r="FA66" s="121">
        <v>71.57062146892666</v>
      </c>
      <c r="FB66" s="121">
        <v>72.026191342306191</v>
      </c>
      <c r="FC66" s="121">
        <v>86.79123711340192</v>
      </c>
      <c r="FD66" s="121">
        <v>72.01186131386855</v>
      </c>
      <c r="FE66" s="128">
        <v>70.740880030086174</v>
      </c>
      <c r="FF66" s="121">
        <v>89.596234827842409</v>
      </c>
      <c r="FG66" s="121">
        <v>75.706079463858416</v>
      </c>
      <c r="FH66" s="121">
        <v>72.439281942977914</v>
      </c>
      <c r="FI66" s="121">
        <v>89.505830094392152</v>
      </c>
      <c r="FJ66" s="128">
        <v>75.822816134620112</v>
      </c>
      <c r="FK66" s="121">
        <v>75.601714474117983</v>
      </c>
      <c r="FL66" s="121" t="s">
        <v>286</v>
      </c>
      <c r="FM66" s="121">
        <v>26.066718386346047</v>
      </c>
      <c r="FN66" s="121">
        <v>49.212924606462359</v>
      </c>
      <c r="FO66" s="128" t="s">
        <v>286</v>
      </c>
      <c r="FP66" s="121">
        <v>20.005196154845429</v>
      </c>
      <c r="FQ66" s="121">
        <v>45.091779728651254</v>
      </c>
      <c r="FR66" s="121" t="s">
        <v>286</v>
      </c>
      <c r="FS66" s="121">
        <v>22.38805970149248</v>
      </c>
      <c r="FT66" s="128">
        <v>44.124897288414061</v>
      </c>
      <c r="FU66" s="121" t="s">
        <v>286</v>
      </c>
      <c r="FV66" s="121">
        <v>20.161740100390336</v>
      </c>
      <c r="FW66" s="121">
        <v>47.074569789674861</v>
      </c>
      <c r="FX66" s="121" t="s">
        <v>286</v>
      </c>
      <c r="FY66" s="128">
        <v>21.859010801591854</v>
      </c>
      <c r="FZ66" s="121">
        <v>47.275985663082366</v>
      </c>
      <c r="GA66" s="121" t="s">
        <v>286</v>
      </c>
      <c r="GB66" s="121">
        <v>46.215943491422806</v>
      </c>
      <c r="GC66" s="121">
        <v>63.760683760683705</v>
      </c>
      <c r="GD66" s="128" t="s">
        <v>286</v>
      </c>
      <c r="GE66" s="121">
        <v>50.398936170212757</v>
      </c>
      <c r="GF66" s="121">
        <v>62.164579606440057</v>
      </c>
      <c r="GG66" s="121" t="s">
        <v>286</v>
      </c>
      <c r="GH66" s="121">
        <v>47.869674185463715</v>
      </c>
      <c r="GI66" s="128">
        <v>62.935089369708365</v>
      </c>
      <c r="GJ66" s="121" t="s">
        <v>286</v>
      </c>
      <c r="GK66" s="121">
        <v>47.517730496453865</v>
      </c>
      <c r="GL66" s="121">
        <v>54.81481481481481</v>
      </c>
      <c r="GM66" s="130" t="s">
        <v>286</v>
      </c>
      <c r="GN66" s="128">
        <v>43.876177658142673</v>
      </c>
      <c r="GO66" s="121">
        <v>53.615384615384656</v>
      </c>
      <c r="GP66" s="121" t="s">
        <v>286</v>
      </c>
      <c r="GQ66" s="121">
        <v>51.83673469387751</v>
      </c>
      <c r="GR66" s="121">
        <v>67.629566694987417</v>
      </c>
      <c r="GS66" s="128" t="s">
        <v>286</v>
      </c>
      <c r="GT66" s="121">
        <v>51.340482573726554</v>
      </c>
      <c r="GU66" s="121">
        <v>68.189964157706072</v>
      </c>
      <c r="GV66" s="121" t="s">
        <v>286</v>
      </c>
      <c r="GW66" s="121">
        <v>50.817610062893046</v>
      </c>
      <c r="GX66" s="128">
        <v>68.109125117591645</v>
      </c>
      <c r="GY66" s="128" t="s">
        <v>286</v>
      </c>
      <c r="GZ66" s="128">
        <v>50.213371266002838</v>
      </c>
      <c r="HA66" s="128">
        <v>64.603960396039625</v>
      </c>
      <c r="HB66" s="128" t="s">
        <v>286</v>
      </c>
      <c r="HC66" s="128">
        <v>50.067658998646813</v>
      </c>
      <c r="HD66" s="128">
        <v>63.105303612605645</v>
      </c>
      <c r="HE66" s="128" t="s">
        <v>286</v>
      </c>
      <c r="HF66" s="128">
        <v>39.125683060109345</v>
      </c>
      <c r="HG66" s="128">
        <v>56.832027850304655</v>
      </c>
      <c r="HH66" s="128" t="s">
        <v>286</v>
      </c>
      <c r="HI66" s="128">
        <v>37.784090909090871</v>
      </c>
      <c r="HJ66" s="128">
        <v>61.7158671586715</v>
      </c>
      <c r="HK66" s="128" t="s">
        <v>286</v>
      </c>
      <c r="HL66" s="121">
        <v>40.750670241286819</v>
      </c>
      <c r="HM66" s="121">
        <v>63.546798029556683</v>
      </c>
      <c r="HN66" s="121" t="s">
        <v>286</v>
      </c>
      <c r="HO66" s="121">
        <v>42.725880551301671</v>
      </c>
      <c r="HP66" s="128">
        <v>61.073825503355671</v>
      </c>
      <c r="HQ66" s="121" t="s">
        <v>286</v>
      </c>
      <c r="HR66" s="121">
        <v>35.268505079825886</v>
      </c>
      <c r="HS66" s="121">
        <v>57.747603833865824</v>
      </c>
      <c r="HT66" s="129" t="s">
        <v>286</v>
      </c>
      <c r="HU66" s="128">
        <v>52.304394426580984</v>
      </c>
      <c r="HV66" s="114">
        <v>41.196877710320912</v>
      </c>
      <c r="HW66" s="114" t="s">
        <v>286</v>
      </c>
      <c r="HX66" s="114">
        <v>58.194444444444436</v>
      </c>
      <c r="HY66" s="114">
        <v>44.220183486238533</v>
      </c>
      <c r="HZ66" s="114" t="s">
        <v>286</v>
      </c>
      <c r="IA66" s="114">
        <v>55.555555555555607</v>
      </c>
      <c r="IB66" s="114">
        <v>45.2775073028238</v>
      </c>
      <c r="IC66" s="114" t="s">
        <v>286</v>
      </c>
      <c r="ID66" s="114">
        <v>58.160237388724056</v>
      </c>
      <c r="IE66" s="114">
        <v>45.608108108108155</v>
      </c>
      <c r="IF66" s="114" t="s">
        <v>286</v>
      </c>
      <c r="IG66" s="114">
        <v>51.066856330014303</v>
      </c>
      <c r="IH66" s="114">
        <v>44.069128043990659</v>
      </c>
      <c r="II66" s="114" t="s">
        <v>286</v>
      </c>
      <c r="IJ66" s="114">
        <v>65.955176093916705</v>
      </c>
      <c r="IK66" s="114">
        <v>54.965753424657528</v>
      </c>
      <c r="IL66" s="114" t="s">
        <v>286</v>
      </c>
      <c r="IM66" s="114">
        <v>70.028011204481786</v>
      </c>
      <c r="IN66" s="114">
        <v>59.161349134001796</v>
      </c>
      <c r="IO66" s="114" t="s">
        <v>286</v>
      </c>
      <c r="IP66" s="114">
        <v>67.282321899736161</v>
      </c>
      <c r="IQ66" s="114">
        <v>61.127029608405017</v>
      </c>
      <c r="IR66" s="114" t="s">
        <v>286</v>
      </c>
      <c r="IS66" s="114">
        <v>73.134328358209061</v>
      </c>
      <c r="IT66" s="114">
        <v>62.489557226399278</v>
      </c>
      <c r="IU66" s="114" t="s">
        <v>286</v>
      </c>
      <c r="IV66" s="114">
        <v>64.929577464788693</v>
      </c>
      <c r="IW66" s="114">
        <v>58.618012422360259</v>
      </c>
      <c r="IX66" s="150" t="s">
        <v>1589</v>
      </c>
      <c r="IY66" s="150" t="s">
        <v>1588</v>
      </c>
      <c r="IZ66" s="150" t="s">
        <v>1587</v>
      </c>
      <c r="JA66" s="150" t="s">
        <v>1586</v>
      </c>
      <c r="JB66" s="150" t="s">
        <v>1585</v>
      </c>
      <c r="JC66" s="114" t="s">
        <v>286</v>
      </c>
      <c r="JD66" s="114" t="s">
        <v>286</v>
      </c>
      <c r="JE66" s="114" t="s">
        <v>286</v>
      </c>
      <c r="JF66" s="114" t="str">
        <f t="shared" si="82"/>
        <v>--</v>
      </c>
      <c r="JG66" s="114" t="str">
        <f t="shared" si="82"/>
        <v>--</v>
      </c>
      <c r="JH66" s="114" t="str">
        <f t="shared" si="82"/>
        <v>--</v>
      </c>
      <c r="JI66" s="114" t="str">
        <f t="shared" si="82"/>
        <v>--</v>
      </c>
      <c r="JJ66" s="114" t="str">
        <f t="shared" si="82"/>
        <v>--</v>
      </c>
      <c r="JK66" s="114" t="str">
        <f t="shared" si="82"/>
        <v>--</v>
      </c>
      <c r="JL66" s="114" t="str">
        <f t="shared" si="82"/>
        <v>--</v>
      </c>
      <c r="JM66" s="114" t="str">
        <f t="shared" si="82"/>
        <v>--</v>
      </c>
      <c r="JN66" s="114" t="str">
        <f t="shared" si="82"/>
        <v>--</v>
      </c>
      <c r="JO66" s="114" t="str">
        <f t="shared" si="82"/>
        <v>--</v>
      </c>
      <c r="JP66" s="114" t="str">
        <f t="shared" si="83"/>
        <v>--</v>
      </c>
      <c r="JQ66" s="114" t="str">
        <f t="shared" si="83"/>
        <v>--</v>
      </c>
      <c r="JR66" s="114" t="str">
        <f t="shared" si="83"/>
        <v>--</v>
      </c>
      <c r="JS66" s="114" t="str">
        <f t="shared" si="83"/>
        <v>--</v>
      </c>
      <c r="JT66" s="114" t="str">
        <f t="shared" si="83"/>
        <v>--</v>
      </c>
      <c r="JU66" s="114" t="str">
        <f t="shared" si="83"/>
        <v>--</v>
      </c>
      <c r="JV66" s="114" t="str">
        <f t="shared" si="83"/>
        <v>--</v>
      </c>
      <c r="JW66" s="114" t="str">
        <f t="shared" si="83"/>
        <v>--</v>
      </c>
      <c r="JX66" s="114" t="str">
        <f t="shared" si="83"/>
        <v>--</v>
      </c>
      <c r="JY66" s="114" t="str">
        <f t="shared" si="83"/>
        <v>--</v>
      </c>
      <c r="JZ66" s="114" t="str">
        <f t="shared" si="84"/>
        <v>--</v>
      </c>
      <c r="KA66" s="114" t="str">
        <f t="shared" si="84"/>
        <v>--</v>
      </c>
      <c r="KB66" s="114" t="str">
        <f t="shared" si="84"/>
        <v>--</v>
      </c>
      <c r="KC66" s="114" t="str">
        <f t="shared" si="84"/>
        <v>--</v>
      </c>
      <c r="KD66" s="114" t="str">
        <f t="shared" si="84"/>
        <v>--</v>
      </c>
      <c r="KE66" s="114" t="str">
        <f t="shared" si="84"/>
        <v>--</v>
      </c>
      <c r="KF66" s="114" t="str">
        <f t="shared" si="84"/>
        <v>--</v>
      </c>
      <c r="KG66" s="114" t="str">
        <f t="shared" si="84"/>
        <v>--</v>
      </c>
      <c r="KH66" s="114" t="str">
        <f t="shared" si="84"/>
        <v>--</v>
      </c>
      <c r="KI66" s="114" t="str">
        <f t="shared" si="84"/>
        <v>--</v>
      </c>
      <c r="KJ66" s="114" t="str">
        <f t="shared" si="85"/>
        <v>--</v>
      </c>
      <c r="KK66" s="114" t="str">
        <f t="shared" si="85"/>
        <v>--</v>
      </c>
      <c r="KL66" s="114" t="str">
        <f t="shared" si="85"/>
        <v>--</v>
      </c>
      <c r="KM66" s="114" t="str">
        <f t="shared" si="85"/>
        <v>--</v>
      </c>
      <c r="KN66" s="114" t="str">
        <f t="shared" si="85"/>
        <v>--</v>
      </c>
      <c r="KO66" s="114" t="str">
        <f t="shared" si="85"/>
        <v>--</v>
      </c>
      <c r="KP66" s="150" t="s">
        <v>1589</v>
      </c>
      <c r="KQ66" s="150" t="s">
        <v>1588</v>
      </c>
      <c r="KR66" s="150" t="s">
        <v>1587</v>
      </c>
      <c r="KS66" s="150" t="s">
        <v>1586</v>
      </c>
      <c r="KT66" s="150" t="s">
        <v>1585</v>
      </c>
      <c r="KU66" s="114" t="str">
        <f t="shared" si="79"/>
        <v>--</v>
      </c>
      <c r="KV66" s="114" t="str">
        <f t="shared" si="79"/>
        <v>--</v>
      </c>
      <c r="KW66" s="114" t="str">
        <f t="shared" si="79"/>
        <v>--</v>
      </c>
      <c r="KX66" s="114" t="str">
        <f t="shared" si="79"/>
        <v>--</v>
      </c>
      <c r="KY66" s="114" t="str">
        <f t="shared" si="79"/>
        <v>--</v>
      </c>
      <c r="KZ66" s="114" t="str">
        <f t="shared" si="86"/>
        <v>--</v>
      </c>
      <c r="LA66" s="114" t="str">
        <f t="shared" si="86"/>
        <v>--</v>
      </c>
      <c r="LB66" s="114" t="str">
        <f t="shared" si="86"/>
        <v>--</v>
      </c>
      <c r="LC66" s="114" t="str">
        <f t="shared" si="86"/>
        <v>--</v>
      </c>
      <c r="LD66" s="114" t="str">
        <f t="shared" si="86"/>
        <v>--</v>
      </c>
      <c r="LE66" s="219">
        <v>80.145560407569207</v>
      </c>
      <c r="LF66" s="219">
        <v>78.177863702271694</v>
      </c>
      <c r="LG66" s="219">
        <v>80.531944063614105</v>
      </c>
      <c r="LH66" s="219">
        <v>83.6060948081264</v>
      </c>
      <c r="LI66" s="219">
        <v>82.333502796136301</v>
      </c>
      <c r="LJ66" s="219">
        <v>79.175137961080395</v>
      </c>
      <c r="LK66" s="219">
        <v>62.466960352422802</v>
      </c>
      <c r="LL66" s="219">
        <v>60.203834020868797</v>
      </c>
      <c r="LM66" s="219">
        <v>61.860209135938298</v>
      </c>
      <c r="LN66" s="219">
        <v>65.911022952677897</v>
      </c>
      <c r="LO66" s="219">
        <v>64.647744551444404</v>
      </c>
      <c r="LP66" s="219">
        <v>61.269656377402399</v>
      </c>
      <c r="LQ66" s="219">
        <v>75.080385852090103</v>
      </c>
      <c r="LR66" s="219">
        <v>72.178060413354601</v>
      </c>
      <c r="LS66" s="219">
        <v>71.970588235294002</v>
      </c>
      <c r="LT66" s="219">
        <v>73.910411622276001</v>
      </c>
      <c r="LU66" s="219">
        <v>74.462877345662207</v>
      </c>
      <c r="LV66" s="219">
        <v>71.864510222764807</v>
      </c>
      <c r="LW66" s="219">
        <v>45.139557266602402</v>
      </c>
      <c r="LX66" s="219">
        <v>39.433262711864501</v>
      </c>
      <c r="LY66" s="219">
        <v>42.1623205391151</v>
      </c>
      <c r="LZ66" s="219">
        <v>50.0758265089475</v>
      </c>
      <c r="MA66" s="219">
        <v>45.281479466956696</v>
      </c>
      <c r="MB66" s="219">
        <v>42.682554231591801</v>
      </c>
      <c r="MC66" s="219">
        <v>80.006367398917504</v>
      </c>
      <c r="MD66" s="219">
        <v>76.921052631579002</v>
      </c>
      <c r="ME66" s="219">
        <v>75.109553023663594</v>
      </c>
      <c r="MF66" s="219">
        <v>81.911987860394206</v>
      </c>
      <c r="MG66" s="219">
        <v>80.125067971723894</v>
      </c>
      <c r="MH66" s="219">
        <v>76.097560975609696</v>
      </c>
      <c r="MI66" s="219">
        <v>70.271979759645802</v>
      </c>
      <c r="MJ66" s="219">
        <v>66.325727773406697</v>
      </c>
      <c r="MK66" s="219">
        <v>69.262056943637205</v>
      </c>
      <c r="ML66" s="219">
        <v>74.886398061193503</v>
      </c>
      <c r="MM66" s="219">
        <v>73.191952147906505</v>
      </c>
      <c r="MN66" s="219">
        <v>68.350578210590299</v>
      </c>
      <c r="MO66" s="128" t="str">
        <f t="shared" si="49"/>
        <v>--</v>
      </c>
      <c r="MP66" s="219">
        <v>17.028772753963601</v>
      </c>
      <c r="MQ66" s="219">
        <v>35.832274459974599</v>
      </c>
      <c r="MR66" s="128" t="str">
        <f t="shared" si="50"/>
        <v>--</v>
      </c>
      <c r="MS66" s="219">
        <v>10.936079975764899</v>
      </c>
      <c r="MT66" s="219">
        <v>31.981536432574998</v>
      </c>
      <c r="MU66" s="128" t="str">
        <f t="shared" si="51"/>
        <v>--</v>
      </c>
      <c r="MV66" s="219">
        <v>51.376146788990802</v>
      </c>
      <c r="MW66" s="219">
        <v>59.471766848816003</v>
      </c>
      <c r="MX66" s="128" t="str">
        <f t="shared" si="52"/>
        <v>--</v>
      </c>
      <c r="MY66" s="219">
        <v>52.023121387283297</v>
      </c>
      <c r="MZ66" s="219">
        <v>61.303890641430101</v>
      </c>
      <c r="NA66" s="128" t="str">
        <f t="shared" si="53"/>
        <v>--</v>
      </c>
      <c r="NB66" s="219">
        <v>58.022388059701498</v>
      </c>
      <c r="NC66" s="219">
        <v>66.422689844464898</v>
      </c>
      <c r="ND66" s="128" t="str">
        <f t="shared" si="54"/>
        <v>--</v>
      </c>
      <c r="NE66" s="219">
        <v>56.140350877192901</v>
      </c>
      <c r="NF66" s="219">
        <v>67.755532139093802</v>
      </c>
      <c r="NG66" s="128" t="str">
        <f t="shared" si="55"/>
        <v>--</v>
      </c>
      <c r="NH66" s="219">
        <v>66.484517304189495</v>
      </c>
      <c r="NI66" s="219">
        <v>60.403299725022997</v>
      </c>
      <c r="NJ66" s="128" t="str">
        <f t="shared" si="56"/>
        <v>--</v>
      </c>
      <c r="NK66" s="219">
        <v>61.061946902654903</v>
      </c>
      <c r="NL66" s="219">
        <v>61.368421052631597</v>
      </c>
      <c r="NM66" s="220">
        <v>86.967113276491901</v>
      </c>
      <c r="NN66" s="220">
        <v>88.405143243852805</v>
      </c>
      <c r="NO66" s="220">
        <v>67.3233193794632</v>
      </c>
      <c r="NP66" s="220">
        <v>71.109082610680204</v>
      </c>
      <c r="NQ66" s="220">
        <v>75.862068965517395</v>
      </c>
      <c r="NR66" s="220">
        <v>77.090653548840606</v>
      </c>
      <c r="NS66" s="220">
        <v>71.881606765327604</v>
      </c>
      <c r="NT66" s="220">
        <v>74.542468324730194</v>
      </c>
      <c r="NU66" s="220">
        <v>87.774618764538801</v>
      </c>
      <c r="NV66" s="220">
        <v>88.203564727955197</v>
      </c>
      <c r="NW66" s="220">
        <v>85.190878811170805</v>
      </c>
      <c r="NX66" s="220">
        <v>86.177156177156107</v>
      </c>
      <c r="NY66" s="128" t="str">
        <f t="shared" si="87"/>
        <v>--</v>
      </c>
      <c r="NZ66" s="128" t="str">
        <f t="shared" si="87"/>
        <v>--</v>
      </c>
      <c r="OA66" s="128" t="str">
        <f t="shared" si="87"/>
        <v>--</v>
      </c>
      <c r="OB66" s="128" t="str">
        <f t="shared" si="87"/>
        <v>--</v>
      </c>
      <c r="OC66" s="128" t="str">
        <f t="shared" si="87"/>
        <v>--</v>
      </c>
      <c r="OD66" s="128" t="str">
        <f t="shared" si="87"/>
        <v>--</v>
      </c>
      <c r="OE66" s="128" t="str">
        <f t="shared" si="87"/>
        <v>--</v>
      </c>
      <c r="OF66" s="128" t="str">
        <f t="shared" si="87"/>
        <v>--</v>
      </c>
      <c r="OG66" s="222">
        <v>55.238095238095198</v>
      </c>
      <c r="OH66" s="222">
        <v>35.673076923076898</v>
      </c>
      <c r="OI66" s="222">
        <v>32.3887711864407</v>
      </c>
      <c r="OJ66" s="222">
        <v>30.446271285965999</v>
      </c>
      <c r="OK66" s="222">
        <v>59.464581852641501</v>
      </c>
      <c r="OL66" s="222">
        <v>40.839926962872703</v>
      </c>
      <c r="OM66" s="222">
        <v>38.169398907103798</v>
      </c>
      <c r="ON66" s="222">
        <v>32.415059687787</v>
      </c>
      <c r="OO66" s="114" t="s">
        <v>2498</v>
      </c>
      <c r="OP66" s="114" t="s">
        <v>2499</v>
      </c>
      <c r="OQ66" s="300">
        <v>75.255165546427548</v>
      </c>
      <c r="OR66" s="300">
        <v>66.957605985037475</v>
      </c>
      <c r="OS66" s="300">
        <v>61.411764705882192</v>
      </c>
      <c r="OT66" s="300">
        <v>68.556551923633307</v>
      </c>
      <c r="OU66" s="300">
        <v>79.026569480366902</v>
      </c>
      <c r="OV66" s="300">
        <v>69.71788715486197</v>
      </c>
      <c r="OW66" s="300">
        <v>69.239042753428166</v>
      </c>
      <c r="OX66" s="300">
        <v>70.804459174450045</v>
      </c>
      <c r="OZ66" s="380">
        <v>76.493443419135318</v>
      </c>
      <c r="PA66" s="381">
        <v>73.405909797822744</v>
      </c>
      <c r="PB66" s="381">
        <v>73.433671683583995</v>
      </c>
      <c r="PC66" s="381">
        <v>72.475500639113974</v>
      </c>
      <c r="PD66" s="380">
        <v>71.278928136419125</v>
      </c>
      <c r="PE66" s="381">
        <v>45.032700093428815</v>
      </c>
      <c r="PF66" s="381">
        <v>39.62131837307161</v>
      </c>
      <c r="PG66" s="381">
        <v>42.729211087419969</v>
      </c>
      <c r="PH66" s="380">
        <v>57.480314960629826</v>
      </c>
      <c r="PI66" s="381">
        <v>39.755639097744449</v>
      </c>
      <c r="PJ66" s="381">
        <v>36.095505617977501</v>
      </c>
      <c r="PK66" s="381">
        <v>33.390337751175672</v>
      </c>
      <c r="PL66" s="380">
        <v>84.9328449328451</v>
      </c>
      <c r="PM66" s="381">
        <v>78.92278953922775</v>
      </c>
      <c r="PN66" s="381">
        <v>77.100840336134439</v>
      </c>
      <c r="PO66" s="381">
        <v>74.925373134328382</v>
      </c>
      <c r="PP66" s="380">
        <v>81.393106772716337</v>
      </c>
      <c r="PQ66" s="381">
        <v>71.016738995660191</v>
      </c>
      <c r="PR66" s="381">
        <v>68.175487465180936</v>
      </c>
      <c r="PS66" s="381">
        <v>67.873881550915897</v>
      </c>
      <c r="PT66" s="378" t="str">
        <f t="shared" si="67"/>
        <v>--</v>
      </c>
      <c r="PU66" s="378" t="str">
        <f t="shared" si="67"/>
        <v>--</v>
      </c>
      <c r="PV66" s="381">
        <v>10.757754220651726</v>
      </c>
      <c r="PW66" s="381">
        <v>29.045454545454511</v>
      </c>
      <c r="PX66" s="378" t="str">
        <f t="shared" si="15"/>
        <v>--</v>
      </c>
      <c r="PY66" s="378" t="str">
        <f t="shared" si="15"/>
        <v>--</v>
      </c>
      <c r="PZ66" s="381">
        <v>61.068702290076331</v>
      </c>
      <c r="QA66" s="381">
        <v>68.860353130015994</v>
      </c>
      <c r="QB66" s="378" t="str">
        <f t="shared" si="16"/>
        <v>--</v>
      </c>
      <c r="QC66" s="378" t="str">
        <f t="shared" si="16"/>
        <v>--</v>
      </c>
      <c r="QD66" s="381">
        <v>62.068965517241359</v>
      </c>
      <c r="QE66" s="381">
        <v>74.235104669887221</v>
      </c>
      <c r="QF66" s="378" t="str">
        <f t="shared" si="68"/>
        <v>--</v>
      </c>
      <c r="QG66" s="378" t="str">
        <f t="shared" si="68"/>
        <v>--</v>
      </c>
      <c r="QH66" s="381">
        <v>55.938697318007648</v>
      </c>
      <c r="QI66" s="381">
        <v>61.155698234349927</v>
      </c>
      <c r="QJ66" s="161" t="s">
        <v>2645</v>
      </c>
    </row>
    <row r="67" spans="1:452" x14ac:dyDescent="0.25">
      <c r="A67" s="114">
        <v>63</v>
      </c>
      <c r="B67" s="93" t="s">
        <v>63</v>
      </c>
      <c r="C67" s="126">
        <v>37.288135593220332</v>
      </c>
      <c r="D67" s="126">
        <v>17.647058823529409</v>
      </c>
      <c r="E67" s="126">
        <v>10.294117647058828</v>
      </c>
      <c r="F67" s="126">
        <v>40.47619047619046</v>
      </c>
      <c r="G67" s="126">
        <v>16.129032258064516</v>
      </c>
      <c r="H67" s="126">
        <v>8.4745762711864394</v>
      </c>
      <c r="I67" s="126">
        <v>36.734693877551024</v>
      </c>
      <c r="J67" s="126">
        <v>25.490196078431374</v>
      </c>
      <c r="K67" s="126">
        <v>20.000000000000011</v>
      </c>
      <c r="L67" s="126">
        <v>63.26530612244899</v>
      </c>
      <c r="M67" s="128">
        <v>39.622641509433961</v>
      </c>
      <c r="N67" s="128">
        <v>30</v>
      </c>
      <c r="O67" s="128">
        <v>48.936170212765951</v>
      </c>
      <c r="P67" s="128">
        <v>37.777777777777771</v>
      </c>
      <c r="Q67" s="128">
        <v>36.666666666666679</v>
      </c>
      <c r="R67" s="128">
        <v>88.333333333333371</v>
      </c>
      <c r="S67" s="128">
        <v>86.363636363636346</v>
      </c>
      <c r="T67" s="128">
        <v>82.857142857142833</v>
      </c>
      <c r="U67" s="128">
        <v>87.179487179487182</v>
      </c>
      <c r="V67" s="128">
        <v>81.250000000000057</v>
      </c>
      <c r="W67" s="128">
        <v>84.615384615384642</v>
      </c>
      <c r="X67" s="128">
        <v>83.333333333333314</v>
      </c>
      <c r="Y67" s="128">
        <v>83.999999999999972</v>
      </c>
      <c r="Z67" s="128">
        <v>84.313725490196077</v>
      </c>
      <c r="AA67" s="128">
        <v>89.795918367346928</v>
      </c>
      <c r="AB67" s="132">
        <v>90.384615384615387</v>
      </c>
      <c r="AC67" s="132">
        <v>90.476190476190482</v>
      </c>
      <c r="AD67" s="132">
        <v>91.836734693877574</v>
      </c>
      <c r="AE67" s="132">
        <v>76.086956521739125</v>
      </c>
      <c r="AF67" s="128">
        <v>80</v>
      </c>
      <c r="AG67" s="126">
        <v>65.517241379310363</v>
      </c>
      <c r="AH67" s="126">
        <v>64.705882352941188</v>
      </c>
      <c r="AI67" s="133">
        <v>57.142857142857146</v>
      </c>
      <c r="AJ67" s="133">
        <v>53.846153846153847</v>
      </c>
      <c r="AK67" s="128">
        <v>67.1875</v>
      </c>
      <c r="AL67" s="128">
        <v>72.307692307692307</v>
      </c>
      <c r="AM67" s="128">
        <v>73.469387755102034</v>
      </c>
      <c r="AN67" s="128">
        <v>67.307692307692307</v>
      </c>
      <c r="AO67" s="128">
        <v>74.509803921568661</v>
      </c>
      <c r="AP67" s="128">
        <v>71.428571428571431</v>
      </c>
      <c r="AQ67" s="128">
        <v>71.698113207547138</v>
      </c>
      <c r="AR67" s="128">
        <v>73.80952380952381</v>
      </c>
      <c r="AS67" s="128">
        <v>75.999999999999972</v>
      </c>
      <c r="AT67" s="128">
        <v>68.085106382978751</v>
      </c>
      <c r="AU67" s="128">
        <v>68.571428571428569</v>
      </c>
      <c r="AV67" s="128">
        <v>17.857142857142858</v>
      </c>
      <c r="AW67" s="128">
        <v>11.494252873563214</v>
      </c>
      <c r="AX67" s="132">
        <v>21.126760563380287</v>
      </c>
      <c r="AY67" s="132">
        <v>21.951219512195124</v>
      </c>
      <c r="AZ67" s="132">
        <v>15.625000000000004</v>
      </c>
      <c r="BA67" s="132">
        <v>16.92307692307693</v>
      </c>
      <c r="BB67" s="128">
        <v>14.583333333333336</v>
      </c>
      <c r="BC67" s="132">
        <v>15.999999999999996</v>
      </c>
      <c r="BD67" s="132">
        <v>11.538461538461542</v>
      </c>
      <c r="BE67" s="132">
        <v>10.638297872340427</v>
      </c>
      <c r="BF67" s="132">
        <v>7.8431372549019605</v>
      </c>
      <c r="BG67" s="128">
        <v>9.5238095238095219</v>
      </c>
      <c r="BH67" s="121">
        <v>12.244897959183673</v>
      </c>
      <c r="BI67" s="121">
        <v>11.111111111111111</v>
      </c>
      <c r="BJ67" s="121">
        <v>8.8235294117647047</v>
      </c>
      <c r="BK67" s="121">
        <v>7.1428571428571415</v>
      </c>
      <c r="BL67" s="128">
        <v>5.7471264367816079</v>
      </c>
      <c r="BM67" s="121">
        <v>9.8591549295774641</v>
      </c>
      <c r="BN67" s="114">
        <v>17.073170731707318</v>
      </c>
      <c r="BO67" s="114">
        <v>4.6875000000000009</v>
      </c>
      <c r="BP67" s="114">
        <v>3.0769230769230771</v>
      </c>
      <c r="BQ67" s="128">
        <v>14.583333333333334</v>
      </c>
      <c r="BR67" s="121">
        <v>6</v>
      </c>
      <c r="BS67" s="121">
        <v>3.8461538461538458</v>
      </c>
      <c r="BT67" s="121">
        <v>6.3829787234042552</v>
      </c>
      <c r="BU67" s="128">
        <v>9.8039215686274517</v>
      </c>
      <c r="BV67" s="121">
        <v>2.3809523809523809</v>
      </c>
      <c r="BW67" s="121">
        <v>8.1632653061224492</v>
      </c>
      <c r="BX67" s="121">
        <v>4.4444444444444446</v>
      </c>
      <c r="BY67" s="128">
        <v>2.9411764705882355</v>
      </c>
      <c r="BZ67" s="121">
        <v>66.666666666666671</v>
      </c>
      <c r="CA67" s="121">
        <v>71.264367816091948</v>
      </c>
      <c r="CB67" s="121">
        <v>70.422535211267572</v>
      </c>
      <c r="CC67" s="128">
        <v>50</v>
      </c>
      <c r="CD67" s="121">
        <v>68.75</v>
      </c>
      <c r="CE67" s="121">
        <v>66.153846153846146</v>
      </c>
      <c r="CF67" s="121">
        <v>71.428571428571431</v>
      </c>
      <c r="CG67" s="128">
        <v>64.15094339622641</v>
      </c>
      <c r="CH67" s="121">
        <v>71.153846153846203</v>
      </c>
      <c r="CI67" s="121">
        <v>51.063829787234056</v>
      </c>
      <c r="CJ67" s="121">
        <v>82.692307692307665</v>
      </c>
      <c r="CK67" s="121">
        <v>80.952380952380963</v>
      </c>
      <c r="CL67" s="121">
        <v>64.583333333333343</v>
      </c>
      <c r="CM67" s="121">
        <v>69.767441860465127</v>
      </c>
      <c r="CN67" s="121">
        <v>82.857142857142819</v>
      </c>
      <c r="CO67" s="121" t="s">
        <v>286</v>
      </c>
      <c r="CP67" s="128" t="s">
        <v>286</v>
      </c>
      <c r="CQ67" s="121" t="s">
        <v>286</v>
      </c>
      <c r="CR67" s="121">
        <v>59.52380952380954</v>
      </c>
      <c r="CS67" s="114">
        <v>43.548387096774199</v>
      </c>
      <c r="CT67" s="114">
        <v>43.076923076923087</v>
      </c>
      <c r="CU67" s="128">
        <v>62.499999999999986</v>
      </c>
      <c r="CV67" s="121">
        <v>47.169811320754718</v>
      </c>
      <c r="CW67" s="121">
        <v>53.846153846153832</v>
      </c>
      <c r="CX67" s="114">
        <v>70.833333333333329</v>
      </c>
      <c r="CY67" s="114">
        <v>63.46153846153846</v>
      </c>
      <c r="CZ67" s="128">
        <v>57.142857142857153</v>
      </c>
      <c r="DA67" s="121">
        <v>63.265306122448976</v>
      </c>
      <c r="DB67" s="121">
        <v>46.511627906976749</v>
      </c>
      <c r="DC67" s="114">
        <v>54.285714285714299</v>
      </c>
      <c r="DD67" s="114">
        <v>62.068965517241367</v>
      </c>
      <c r="DE67" s="128">
        <v>51.724137931034498</v>
      </c>
      <c r="DF67" s="121">
        <v>49.29577464788732</v>
      </c>
      <c r="DG67" s="121">
        <v>65.853658536585371</v>
      </c>
      <c r="DH67" s="114">
        <v>59.677419354838712</v>
      </c>
      <c r="DI67" s="114">
        <v>48.437499999999979</v>
      </c>
      <c r="DJ67" s="128">
        <v>42.222222222222229</v>
      </c>
      <c r="DK67" s="121">
        <v>67.307692307692321</v>
      </c>
      <c r="DL67" s="121">
        <v>45.098039215686278</v>
      </c>
      <c r="DM67" s="121">
        <v>67.391304347826093</v>
      </c>
      <c r="DN67" s="121">
        <v>55.769230769230766</v>
      </c>
      <c r="DO67" s="128">
        <v>53.658536585365844</v>
      </c>
      <c r="DP67" s="121">
        <v>66.666666666666657</v>
      </c>
      <c r="DQ67" s="121">
        <v>47.619047619047613</v>
      </c>
      <c r="DR67" s="121">
        <v>41.176470588235283</v>
      </c>
      <c r="DS67" s="121" t="s">
        <v>286</v>
      </c>
      <c r="DT67" s="128" t="s">
        <v>286</v>
      </c>
      <c r="DU67" s="131" t="s">
        <v>286</v>
      </c>
      <c r="DV67" s="131">
        <v>46.341463414634141</v>
      </c>
      <c r="DW67" s="114">
        <v>40.322580645161295</v>
      </c>
      <c r="DX67" s="131">
        <v>26.153846153846153</v>
      </c>
      <c r="DY67" s="128">
        <v>55.319148936170208</v>
      </c>
      <c r="DZ67" s="128">
        <v>44.230769230769234</v>
      </c>
      <c r="EA67" s="128">
        <v>35.294117647058819</v>
      </c>
      <c r="EB67" s="128">
        <v>56.250000000000007</v>
      </c>
      <c r="EC67" s="128">
        <v>63.46153846153846</v>
      </c>
      <c r="ED67" s="128">
        <v>48.780487804878064</v>
      </c>
      <c r="EE67" s="128">
        <v>58.333333333333336</v>
      </c>
      <c r="EF67" s="128">
        <v>35.714285714285722</v>
      </c>
      <c r="EG67" s="128">
        <v>44.117647058823529</v>
      </c>
      <c r="EH67" s="128" t="s">
        <v>286</v>
      </c>
      <c r="EI67" s="128" t="s">
        <v>286</v>
      </c>
      <c r="EJ67" s="128" t="s">
        <v>286</v>
      </c>
      <c r="EK67" s="128">
        <v>88.095238095238102</v>
      </c>
      <c r="EL67" s="121">
        <v>90.32258064516131</v>
      </c>
      <c r="EM67" s="121">
        <v>84.615384615384642</v>
      </c>
      <c r="EN67" s="121">
        <v>85.106382978723389</v>
      </c>
      <c r="EO67" s="121">
        <v>88.679245283018886</v>
      </c>
      <c r="EP67" s="128">
        <v>92.156862745098053</v>
      </c>
      <c r="EQ67" s="121">
        <v>93.877551020408191</v>
      </c>
      <c r="ER67" s="121">
        <v>92.307692307692321</v>
      </c>
      <c r="ES67" s="121">
        <v>80.952380952380935</v>
      </c>
      <c r="ET67" s="121">
        <v>95.91836734693878</v>
      </c>
      <c r="EU67" s="128">
        <v>85.714285714285708</v>
      </c>
      <c r="EV67" s="121">
        <v>82.35294117647058</v>
      </c>
      <c r="EW67" s="121">
        <v>95.081967213114766</v>
      </c>
      <c r="EX67" s="121">
        <v>71.590909090909065</v>
      </c>
      <c r="EY67" s="121">
        <v>76.056338028169023</v>
      </c>
      <c r="EZ67" s="128">
        <v>85.714285714285708</v>
      </c>
      <c r="FA67" s="121">
        <v>87.301587301587332</v>
      </c>
      <c r="FB67" s="121">
        <v>79.999999999999972</v>
      </c>
      <c r="FC67" s="121">
        <v>85.106382978723374</v>
      </c>
      <c r="FD67" s="121">
        <v>81.132075471698073</v>
      </c>
      <c r="FE67" s="128">
        <v>88.235294117647044</v>
      </c>
      <c r="FF67" s="121">
        <v>95.652173913043498</v>
      </c>
      <c r="FG67" s="121">
        <v>86.538461538461547</v>
      </c>
      <c r="FH67" s="121">
        <v>78.571428571428569</v>
      </c>
      <c r="FI67" s="121">
        <v>95.744680851063848</v>
      </c>
      <c r="FJ67" s="128">
        <v>73.170731707317074</v>
      </c>
      <c r="FK67" s="121">
        <v>78.787878787878768</v>
      </c>
      <c r="FL67" s="121" t="s">
        <v>286</v>
      </c>
      <c r="FM67" s="121">
        <v>24.096385542168669</v>
      </c>
      <c r="FN67" s="121">
        <v>61.194029850746261</v>
      </c>
      <c r="FO67" s="128" t="s">
        <v>286</v>
      </c>
      <c r="FP67" s="121">
        <v>9.3749999999999982</v>
      </c>
      <c r="FQ67" s="121">
        <v>56.250000000000007</v>
      </c>
      <c r="FR67" s="121" t="s">
        <v>286</v>
      </c>
      <c r="FS67" s="121">
        <v>12.244897959183675</v>
      </c>
      <c r="FT67" s="128">
        <v>47.999999999999993</v>
      </c>
      <c r="FU67" s="121" t="s">
        <v>286</v>
      </c>
      <c r="FV67" s="121">
        <v>10.204081632653061</v>
      </c>
      <c r="FW67" s="121">
        <v>41.463414634146339</v>
      </c>
      <c r="FX67" s="121" t="s">
        <v>286</v>
      </c>
      <c r="FY67" s="128">
        <v>18.181818181818183</v>
      </c>
      <c r="FZ67" s="121">
        <v>49.999999999999993</v>
      </c>
      <c r="GA67" s="121" t="s">
        <v>286</v>
      </c>
      <c r="GB67" s="121">
        <v>26.315789473684205</v>
      </c>
      <c r="GC67" s="121">
        <v>29.268292682926827</v>
      </c>
      <c r="GD67" s="128" t="s">
        <v>286</v>
      </c>
      <c r="GE67" s="121">
        <v>33.333333333333336</v>
      </c>
      <c r="GF67" s="121">
        <v>47.222222222222214</v>
      </c>
      <c r="GG67" s="121" t="s">
        <v>286</v>
      </c>
      <c r="GH67" s="121">
        <v>50</v>
      </c>
      <c r="GI67" s="128">
        <v>39.130434782608695</v>
      </c>
      <c r="GJ67" s="121" t="s">
        <v>286</v>
      </c>
      <c r="GK67" s="121">
        <v>60</v>
      </c>
      <c r="GL67" s="121">
        <v>52.941176470588232</v>
      </c>
      <c r="GM67" s="130" t="s">
        <v>286</v>
      </c>
      <c r="GN67" s="128">
        <v>50</v>
      </c>
      <c r="GO67" s="121">
        <v>43.75</v>
      </c>
      <c r="GP67" s="121" t="s">
        <v>286</v>
      </c>
      <c r="GQ67" s="121">
        <v>47.368421052631582</v>
      </c>
      <c r="GR67" s="121">
        <v>58.536585365853675</v>
      </c>
      <c r="GS67" s="128" t="s">
        <v>286</v>
      </c>
      <c r="GT67" s="121">
        <v>50</v>
      </c>
      <c r="GU67" s="121">
        <v>55.555555555555571</v>
      </c>
      <c r="GV67" s="121" t="s">
        <v>286</v>
      </c>
      <c r="GW67" s="121">
        <v>33.333333333333336</v>
      </c>
      <c r="GX67" s="128">
        <v>43.478260869565212</v>
      </c>
      <c r="GY67" s="128" t="s">
        <v>286</v>
      </c>
      <c r="GZ67" s="128">
        <v>40</v>
      </c>
      <c r="HA67" s="128">
        <v>58.823529411764703</v>
      </c>
      <c r="HB67" s="128" t="s">
        <v>286</v>
      </c>
      <c r="HC67" s="128">
        <v>62.5</v>
      </c>
      <c r="HD67" s="128">
        <v>50</v>
      </c>
      <c r="HE67" s="128" t="s">
        <v>286</v>
      </c>
      <c r="HF67" s="128">
        <v>52.941176470588232</v>
      </c>
      <c r="HG67" s="128">
        <v>55.000000000000007</v>
      </c>
      <c r="HH67" s="128" t="s">
        <v>286</v>
      </c>
      <c r="HI67" s="128">
        <v>83.333333333333329</v>
      </c>
      <c r="HJ67" s="128">
        <v>70.588235294117666</v>
      </c>
      <c r="HK67" s="128" t="s">
        <v>286</v>
      </c>
      <c r="HL67" s="121">
        <v>80</v>
      </c>
      <c r="HM67" s="121">
        <v>63.636363636363633</v>
      </c>
      <c r="HN67" s="121" t="s">
        <v>286</v>
      </c>
      <c r="HO67" s="121">
        <v>40</v>
      </c>
      <c r="HP67" s="128">
        <v>52.941176470588239</v>
      </c>
      <c r="HQ67" s="121" t="s">
        <v>286</v>
      </c>
      <c r="HR67" s="121">
        <v>50</v>
      </c>
      <c r="HS67" s="121">
        <v>68.749999999999986</v>
      </c>
      <c r="HT67" s="129" t="s">
        <v>286</v>
      </c>
      <c r="HU67" s="128">
        <v>76.470588235294116</v>
      </c>
      <c r="HV67" s="114">
        <v>30</v>
      </c>
      <c r="HW67" s="114" t="s">
        <v>286</v>
      </c>
      <c r="HX67" s="114">
        <v>83.333333333333329</v>
      </c>
      <c r="HY67" s="114">
        <v>41.17647058823529</v>
      </c>
      <c r="HZ67" s="114" t="s">
        <v>286</v>
      </c>
      <c r="IA67" s="114">
        <v>66.666666666666671</v>
      </c>
      <c r="IB67" s="114">
        <v>47.826086956521742</v>
      </c>
      <c r="IC67" s="114" t="s">
        <v>286</v>
      </c>
      <c r="ID67" s="114">
        <v>60</v>
      </c>
      <c r="IE67" s="114">
        <v>64.705882352941188</v>
      </c>
      <c r="IF67" s="114" t="s">
        <v>286</v>
      </c>
      <c r="IG67" s="114">
        <v>62.5</v>
      </c>
      <c r="IH67" s="114">
        <v>50</v>
      </c>
      <c r="II67" s="114" t="s">
        <v>286</v>
      </c>
      <c r="IJ67" s="114">
        <v>73.68421052631578</v>
      </c>
      <c r="IK67" s="114">
        <v>36.585365853658544</v>
      </c>
      <c r="IL67" s="114" t="s">
        <v>286</v>
      </c>
      <c r="IM67" s="114">
        <v>83.333333333333329</v>
      </c>
      <c r="IN67" s="114">
        <v>60.000000000000014</v>
      </c>
      <c r="IO67" s="114" t="s">
        <v>286</v>
      </c>
      <c r="IP67" s="114">
        <v>83.333333333333329</v>
      </c>
      <c r="IQ67" s="114">
        <v>73.913043478260875</v>
      </c>
      <c r="IR67" s="114" t="s">
        <v>286</v>
      </c>
      <c r="IS67" s="114">
        <v>60</v>
      </c>
      <c r="IT67" s="114">
        <v>76.470588235294116</v>
      </c>
      <c r="IU67" s="114" t="s">
        <v>286</v>
      </c>
      <c r="IV67" s="114">
        <v>75</v>
      </c>
      <c r="IW67" s="114">
        <v>68.75</v>
      </c>
      <c r="IX67" s="153" t="s">
        <v>1584</v>
      </c>
      <c r="IY67" s="153" t="s">
        <v>1584</v>
      </c>
      <c r="IZ67" s="153" t="s">
        <v>1584</v>
      </c>
      <c r="JA67" s="153" t="s">
        <v>1584</v>
      </c>
      <c r="JB67" s="153" t="s">
        <v>1584</v>
      </c>
      <c r="JC67" s="114" t="s">
        <v>286</v>
      </c>
      <c r="JD67" s="114" t="s">
        <v>286</v>
      </c>
      <c r="JE67" s="114" t="s">
        <v>286</v>
      </c>
      <c r="JF67" s="114" t="str">
        <f t="shared" si="82"/>
        <v>--</v>
      </c>
      <c r="JG67" s="114" t="str">
        <f t="shared" si="82"/>
        <v>--</v>
      </c>
      <c r="JH67" s="114" t="str">
        <f t="shared" si="82"/>
        <v>--</v>
      </c>
      <c r="JI67" s="114" t="str">
        <f t="shared" si="82"/>
        <v>--</v>
      </c>
      <c r="JJ67" s="114" t="str">
        <f t="shared" si="82"/>
        <v>--</v>
      </c>
      <c r="JK67" s="114" t="str">
        <f t="shared" si="82"/>
        <v>--</v>
      </c>
      <c r="JL67" s="114" t="str">
        <f t="shared" si="82"/>
        <v>--</v>
      </c>
      <c r="JM67" s="114" t="str">
        <f t="shared" si="82"/>
        <v>--</v>
      </c>
      <c r="JN67" s="114" t="str">
        <f t="shared" si="82"/>
        <v>--</v>
      </c>
      <c r="JO67" s="114" t="str">
        <f t="shared" si="82"/>
        <v>--</v>
      </c>
      <c r="JP67" s="114" t="str">
        <f t="shared" si="83"/>
        <v>--</v>
      </c>
      <c r="JQ67" s="114" t="str">
        <f t="shared" si="83"/>
        <v>--</v>
      </c>
      <c r="JR67" s="114" t="str">
        <f t="shared" si="83"/>
        <v>--</v>
      </c>
      <c r="JS67" s="114" t="str">
        <f t="shared" si="83"/>
        <v>--</v>
      </c>
      <c r="JT67" s="114" t="str">
        <f t="shared" si="83"/>
        <v>--</v>
      </c>
      <c r="JU67" s="114" t="str">
        <f t="shared" si="83"/>
        <v>--</v>
      </c>
      <c r="JV67" s="114" t="str">
        <f t="shared" si="83"/>
        <v>--</v>
      </c>
      <c r="JW67" s="114" t="str">
        <f t="shared" si="83"/>
        <v>--</v>
      </c>
      <c r="JX67" s="114" t="str">
        <f t="shared" si="83"/>
        <v>--</v>
      </c>
      <c r="JY67" s="114" t="str">
        <f t="shared" si="83"/>
        <v>--</v>
      </c>
      <c r="JZ67" s="114" t="str">
        <f t="shared" si="84"/>
        <v>--</v>
      </c>
      <c r="KA67" s="114" t="str">
        <f t="shared" si="84"/>
        <v>--</v>
      </c>
      <c r="KB67" s="114" t="str">
        <f t="shared" si="84"/>
        <v>--</v>
      </c>
      <c r="KC67" s="114" t="str">
        <f t="shared" si="84"/>
        <v>--</v>
      </c>
      <c r="KD67" s="114" t="str">
        <f t="shared" si="84"/>
        <v>--</v>
      </c>
      <c r="KE67" s="114" t="str">
        <f t="shared" si="84"/>
        <v>--</v>
      </c>
      <c r="KF67" s="114" t="str">
        <f t="shared" si="84"/>
        <v>--</v>
      </c>
      <c r="KG67" s="114" t="str">
        <f t="shared" si="84"/>
        <v>--</v>
      </c>
      <c r="KH67" s="114" t="str">
        <f t="shared" si="84"/>
        <v>--</v>
      </c>
      <c r="KI67" s="114" t="str">
        <f t="shared" si="84"/>
        <v>--</v>
      </c>
      <c r="KJ67" s="114" t="str">
        <f t="shared" si="85"/>
        <v>--</v>
      </c>
      <c r="KK67" s="114" t="str">
        <f t="shared" si="85"/>
        <v>--</v>
      </c>
      <c r="KL67" s="114" t="str">
        <f t="shared" si="85"/>
        <v>--</v>
      </c>
      <c r="KM67" s="114" t="str">
        <f t="shared" si="85"/>
        <v>--</v>
      </c>
      <c r="KN67" s="114" t="str">
        <f t="shared" si="85"/>
        <v>--</v>
      </c>
      <c r="KO67" s="114" t="str">
        <f t="shared" si="85"/>
        <v>--</v>
      </c>
      <c r="KP67" s="153" t="s">
        <v>1584</v>
      </c>
      <c r="KQ67" s="153" t="s">
        <v>1584</v>
      </c>
      <c r="KR67" s="153" t="s">
        <v>1584</v>
      </c>
      <c r="KS67" s="153" t="s">
        <v>1584</v>
      </c>
      <c r="KT67" s="153" t="s">
        <v>1584</v>
      </c>
      <c r="KU67" s="114" t="str">
        <f t="shared" ref="KU67:KY76" si="88">"--"</f>
        <v>--</v>
      </c>
      <c r="KV67" s="114" t="str">
        <f t="shared" si="88"/>
        <v>--</v>
      </c>
      <c r="KW67" s="114" t="str">
        <f t="shared" si="88"/>
        <v>--</v>
      </c>
      <c r="KX67" s="114" t="str">
        <f t="shared" si="88"/>
        <v>--</v>
      </c>
      <c r="KY67" s="114" t="str">
        <f t="shared" si="88"/>
        <v>--</v>
      </c>
      <c r="KZ67" s="114" t="str">
        <f t="shared" si="86"/>
        <v>--</v>
      </c>
      <c r="LA67" s="114" t="str">
        <f t="shared" si="86"/>
        <v>--</v>
      </c>
      <c r="LB67" s="114" t="str">
        <f t="shared" si="86"/>
        <v>--</v>
      </c>
      <c r="LC67" s="114" t="str">
        <f t="shared" si="86"/>
        <v>--</v>
      </c>
      <c r="LD67" s="114" t="str">
        <f t="shared" si="86"/>
        <v>--</v>
      </c>
      <c r="LE67" s="219">
        <v>79.545454545454504</v>
      </c>
      <c r="LF67" s="219">
        <v>83.3333333333333</v>
      </c>
      <c r="LG67" s="219">
        <v>83.3333333333333</v>
      </c>
      <c r="LH67" s="219">
        <v>77.7777777777778</v>
      </c>
      <c r="LI67" s="219">
        <v>90.909090909090907</v>
      </c>
      <c r="LJ67" s="219">
        <v>80.952380952380906</v>
      </c>
      <c r="LK67" s="219">
        <v>56.818181818181799</v>
      </c>
      <c r="LL67" s="219">
        <v>70</v>
      </c>
      <c r="LM67" s="219">
        <v>60.4166666666667</v>
      </c>
      <c r="LN67" s="219">
        <v>75.5555555555556</v>
      </c>
      <c r="LO67" s="219">
        <v>77.272727272727295</v>
      </c>
      <c r="LP67" s="219">
        <v>83.3333333333333</v>
      </c>
      <c r="LQ67" s="219">
        <v>68.181818181818201</v>
      </c>
      <c r="LR67" s="219">
        <v>76.271186440677994</v>
      </c>
      <c r="LS67" s="219">
        <v>71.739130434782595</v>
      </c>
      <c r="LT67" s="219">
        <v>69.565217391304301</v>
      </c>
      <c r="LU67" s="219">
        <v>75</v>
      </c>
      <c r="LV67" s="219">
        <v>73.809523809523796</v>
      </c>
      <c r="LW67" s="219">
        <v>25</v>
      </c>
      <c r="LX67" s="219">
        <v>32.203389830508499</v>
      </c>
      <c r="LY67" s="219">
        <v>44.680851063829799</v>
      </c>
      <c r="LZ67" s="219">
        <v>47.826086956521699</v>
      </c>
      <c r="MA67" s="219">
        <v>59.090909090909101</v>
      </c>
      <c r="MB67" s="219">
        <v>45.238095238095198</v>
      </c>
      <c r="MC67" s="219">
        <v>88.636363636363598</v>
      </c>
      <c r="MD67" s="219">
        <v>81.355932203389798</v>
      </c>
      <c r="ME67" s="219">
        <v>91.489361702127695</v>
      </c>
      <c r="MF67" s="219">
        <v>84.7826086956522</v>
      </c>
      <c r="MG67" s="219">
        <v>88.636363636363598</v>
      </c>
      <c r="MH67" s="219">
        <v>80.952380952380906</v>
      </c>
      <c r="MI67" s="219">
        <v>77.272727272727295</v>
      </c>
      <c r="MJ67" s="219">
        <v>77.966101694915295</v>
      </c>
      <c r="MK67" s="219">
        <v>76.595744680851098</v>
      </c>
      <c r="ML67" s="219">
        <v>71.739130434782595</v>
      </c>
      <c r="MM67" s="219">
        <v>84.090909090909093</v>
      </c>
      <c r="MN67" s="219">
        <v>83.3333333333333</v>
      </c>
      <c r="MO67" s="128" t="str">
        <f t="shared" si="49"/>
        <v>--</v>
      </c>
      <c r="MP67" s="219">
        <v>23.728813559321999</v>
      </c>
      <c r="MQ67" s="219">
        <v>54.1666666666667</v>
      </c>
      <c r="MR67" s="128" t="str">
        <f t="shared" si="50"/>
        <v>--</v>
      </c>
      <c r="MS67" s="219">
        <v>9.0909090909090899</v>
      </c>
      <c r="MT67" s="219">
        <v>59.523809523809497</v>
      </c>
      <c r="MU67" s="128" t="str">
        <f t="shared" si="51"/>
        <v>--</v>
      </c>
      <c r="MV67" s="219">
        <v>50</v>
      </c>
      <c r="MW67" s="219">
        <v>50</v>
      </c>
      <c r="MX67" s="128" t="str">
        <f t="shared" si="52"/>
        <v>--</v>
      </c>
      <c r="MY67" s="219">
        <v>0</v>
      </c>
      <c r="MZ67" s="219">
        <v>60</v>
      </c>
      <c r="NA67" s="128" t="str">
        <f t="shared" si="53"/>
        <v>--</v>
      </c>
      <c r="NB67" s="219">
        <v>50</v>
      </c>
      <c r="NC67" s="219">
        <v>57.692307692307701</v>
      </c>
      <c r="ND67" s="128" t="str">
        <f t="shared" si="54"/>
        <v>--</v>
      </c>
      <c r="NE67" s="219">
        <v>25</v>
      </c>
      <c r="NF67" s="219">
        <v>64</v>
      </c>
      <c r="NG67" s="128" t="str">
        <f t="shared" si="55"/>
        <v>--</v>
      </c>
      <c r="NH67" s="219">
        <v>50</v>
      </c>
      <c r="NI67" s="219">
        <v>65.384615384615401</v>
      </c>
      <c r="NJ67" s="128" t="str">
        <f t="shared" si="56"/>
        <v>--</v>
      </c>
      <c r="NK67" s="219">
        <v>75</v>
      </c>
      <c r="NL67" s="219">
        <v>76</v>
      </c>
      <c r="NM67" s="220">
        <v>94.230769230769297</v>
      </c>
      <c r="NN67" s="220">
        <v>83.018867924528294</v>
      </c>
      <c r="NO67" s="220">
        <v>73.076923076923094</v>
      </c>
      <c r="NP67" s="220">
        <v>57.692307692307701</v>
      </c>
      <c r="NQ67" s="220">
        <v>78.846153846153896</v>
      </c>
      <c r="NR67" s="220">
        <v>54.716981132075503</v>
      </c>
      <c r="NS67" s="220">
        <v>65.384615384615401</v>
      </c>
      <c r="NT67" s="220">
        <v>54.716981132075503</v>
      </c>
      <c r="NU67" s="220">
        <v>92.307692307692307</v>
      </c>
      <c r="NV67" s="220">
        <v>88.679245283018901</v>
      </c>
      <c r="NW67" s="220">
        <v>92.307692307692307</v>
      </c>
      <c r="NX67" s="220">
        <v>81.132075471698101</v>
      </c>
      <c r="NY67" s="128" t="str">
        <f t="shared" si="87"/>
        <v>--</v>
      </c>
      <c r="NZ67" s="128" t="str">
        <f t="shared" si="87"/>
        <v>--</v>
      </c>
      <c r="OA67" s="128" t="str">
        <f t="shared" si="87"/>
        <v>--</v>
      </c>
      <c r="OB67" s="128" t="str">
        <f t="shared" si="87"/>
        <v>--</v>
      </c>
      <c r="OC67" s="128" t="str">
        <f t="shared" si="87"/>
        <v>--</v>
      </c>
      <c r="OD67" s="128" t="str">
        <f t="shared" si="87"/>
        <v>--</v>
      </c>
      <c r="OE67" s="128" t="str">
        <f t="shared" si="87"/>
        <v>--</v>
      </c>
      <c r="OF67" s="128" t="str">
        <f t="shared" si="87"/>
        <v>--</v>
      </c>
      <c r="OG67" s="222">
        <v>57.692307692307701</v>
      </c>
      <c r="OH67" s="222">
        <v>31.818181818181799</v>
      </c>
      <c r="OI67" s="222">
        <v>25.4237288135593</v>
      </c>
      <c r="OJ67" s="222">
        <v>36.170212765957402</v>
      </c>
      <c r="OK67" s="222">
        <v>45.283018867924497</v>
      </c>
      <c r="OL67" s="222">
        <v>41.304347826087003</v>
      </c>
      <c r="OM67" s="222">
        <v>52.272727272727302</v>
      </c>
      <c r="ON67" s="222">
        <v>38.095238095238102</v>
      </c>
      <c r="OO67" s="114" t="s">
        <v>1584</v>
      </c>
      <c r="OP67" s="114" t="s">
        <v>2500</v>
      </c>
      <c r="OQ67" s="300">
        <v>65.384615384615387</v>
      </c>
      <c r="OR67" s="300">
        <v>43.18181818181818</v>
      </c>
      <c r="OS67" s="300">
        <v>47.457627118644076</v>
      </c>
      <c r="OT67" s="300">
        <v>29.166666666666664</v>
      </c>
      <c r="OU67" s="300">
        <v>75.471698113207566</v>
      </c>
      <c r="OV67" s="300">
        <v>54.347826086956523</v>
      </c>
      <c r="OW67" s="300">
        <v>63.63636363636364</v>
      </c>
      <c r="OX67" s="300">
        <v>41.463414634146332</v>
      </c>
      <c r="OZ67" s="380">
        <v>86.274509803921589</v>
      </c>
      <c r="PA67" s="381">
        <v>76.92307692307692</v>
      </c>
      <c r="PB67" s="381">
        <v>78.181818181818201</v>
      </c>
      <c r="PC67" s="381">
        <v>76.744186046511615</v>
      </c>
      <c r="PD67" s="380">
        <v>82.35294117647058</v>
      </c>
      <c r="PE67" s="381">
        <v>56.603773584905653</v>
      </c>
      <c r="PF67" s="381">
        <v>43.636363636363633</v>
      </c>
      <c r="PG67" s="381">
        <v>48.837209302325576</v>
      </c>
      <c r="PH67" s="380">
        <v>68.62745098039214</v>
      </c>
      <c r="PI67" s="381">
        <v>45.283018867924532</v>
      </c>
      <c r="PJ67" s="381">
        <v>39.999999999999993</v>
      </c>
      <c r="PK67" s="381">
        <v>46.511627906976749</v>
      </c>
      <c r="PL67" s="380">
        <v>90</v>
      </c>
      <c r="PM67" s="381">
        <v>75.471698113207552</v>
      </c>
      <c r="PN67" s="381">
        <v>83.636363636363626</v>
      </c>
      <c r="PO67" s="381">
        <v>90.697674418604663</v>
      </c>
      <c r="PP67" s="380">
        <v>84.615384615384627</v>
      </c>
      <c r="PQ67" s="381">
        <v>83.01886792452828</v>
      </c>
      <c r="PR67" s="381">
        <v>74.545454545454561</v>
      </c>
      <c r="PS67" s="381">
        <v>79.069767441860449</v>
      </c>
      <c r="PT67" s="378" t="str">
        <f t="shared" si="67"/>
        <v>--</v>
      </c>
      <c r="PU67" s="378" t="str">
        <f t="shared" si="67"/>
        <v>--</v>
      </c>
      <c r="PV67" s="381">
        <v>10.90909090909091</v>
      </c>
      <c r="PW67" s="381">
        <v>37.209302325581397</v>
      </c>
      <c r="PX67" s="378" t="str">
        <f t="shared" si="15"/>
        <v>--</v>
      </c>
      <c r="PY67" s="378" t="str">
        <f t="shared" si="15"/>
        <v>--</v>
      </c>
      <c r="PZ67" s="381">
        <v>33.333333333333329</v>
      </c>
      <c r="QA67" s="381">
        <v>68.749999999999986</v>
      </c>
      <c r="QB67" s="378" t="str">
        <f t="shared" si="16"/>
        <v>--</v>
      </c>
      <c r="QC67" s="378" t="str">
        <f t="shared" si="16"/>
        <v>--</v>
      </c>
      <c r="QD67" s="381">
        <v>33.333333333333329</v>
      </c>
      <c r="QE67" s="381">
        <v>68.749999999999986</v>
      </c>
      <c r="QF67" s="378" t="str">
        <f t="shared" si="68"/>
        <v>--</v>
      </c>
      <c r="QG67" s="378" t="str">
        <f t="shared" si="68"/>
        <v>--</v>
      </c>
      <c r="QH67" s="381">
        <v>83.333333333333329</v>
      </c>
      <c r="QI67" s="381">
        <v>81.25</v>
      </c>
      <c r="QJ67" s="368" t="s">
        <v>2500</v>
      </c>
    </row>
    <row r="68" spans="1:452" x14ac:dyDescent="0.25">
      <c r="A68" s="114">
        <v>64</v>
      </c>
      <c r="B68" s="93" t="s">
        <v>64</v>
      </c>
      <c r="C68" s="126">
        <v>37.948717948717949</v>
      </c>
      <c r="D68" s="126">
        <v>28.488372093023266</v>
      </c>
      <c r="E68" s="126">
        <v>21.739130434782609</v>
      </c>
      <c r="F68" s="126">
        <v>45.410628019323667</v>
      </c>
      <c r="G68" s="126">
        <v>32.63598326359832</v>
      </c>
      <c r="H68" s="126">
        <v>36.040609137055839</v>
      </c>
      <c r="I68" s="126">
        <v>42.424242424242408</v>
      </c>
      <c r="J68" s="126">
        <v>29.333333333333332</v>
      </c>
      <c r="K68" s="126">
        <v>36.090225563909776</v>
      </c>
      <c r="L68" s="126">
        <v>45.255474452554751</v>
      </c>
      <c r="M68" s="128">
        <v>40.131578947368446</v>
      </c>
      <c r="N68" s="128">
        <v>25.000000000000011</v>
      </c>
      <c r="O68" s="128">
        <v>56.71641791044776</v>
      </c>
      <c r="P68" s="128">
        <v>48.993288590604045</v>
      </c>
      <c r="Q68" s="128">
        <v>47.826086956521728</v>
      </c>
      <c r="R68" s="128">
        <v>93.298969072164937</v>
      </c>
      <c r="S68" s="128">
        <v>81.976744186046531</v>
      </c>
      <c r="T68" s="128">
        <v>84.615384615384642</v>
      </c>
      <c r="U68" s="128">
        <v>89.42307692307692</v>
      </c>
      <c r="V68" s="128">
        <v>84.362139917695416</v>
      </c>
      <c r="W68" s="128">
        <v>83.823529411764738</v>
      </c>
      <c r="X68" s="128">
        <v>83.458646616541401</v>
      </c>
      <c r="Y68" s="128">
        <v>77.92207792207796</v>
      </c>
      <c r="Z68" s="128">
        <v>83.91608391608392</v>
      </c>
      <c r="AA68" s="128">
        <v>87.591240875912433</v>
      </c>
      <c r="AB68" s="132">
        <v>84.516129032258064</v>
      </c>
      <c r="AC68" s="132">
        <v>86.324786324786302</v>
      </c>
      <c r="AD68" s="132">
        <v>86.76470588235297</v>
      </c>
      <c r="AE68" s="132">
        <v>86.754966887417226</v>
      </c>
      <c r="AF68" s="128">
        <v>85.714285714285751</v>
      </c>
      <c r="AG68" s="126">
        <v>73.711340206185596</v>
      </c>
      <c r="AH68" s="126">
        <v>62.068965517241367</v>
      </c>
      <c r="AI68" s="133">
        <v>60.839160839160847</v>
      </c>
      <c r="AJ68" s="133">
        <v>72.463768115942059</v>
      </c>
      <c r="AK68" s="128">
        <v>70.49180327868855</v>
      </c>
      <c r="AL68" s="128">
        <v>64.356435643564311</v>
      </c>
      <c r="AM68" s="128">
        <v>70.992366412213769</v>
      </c>
      <c r="AN68" s="128">
        <v>60.389610389610361</v>
      </c>
      <c r="AO68" s="128">
        <v>70.422535211267601</v>
      </c>
      <c r="AP68" s="128">
        <v>63.043478260869549</v>
      </c>
      <c r="AQ68" s="128">
        <v>64.516129032258078</v>
      </c>
      <c r="AR68" s="128">
        <v>70.68965517241385</v>
      </c>
      <c r="AS68" s="128">
        <v>74.26470588235297</v>
      </c>
      <c r="AT68" s="128">
        <v>67.549668874172198</v>
      </c>
      <c r="AU68" s="128">
        <v>73.469387755102062</v>
      </c>
      <c r="AV68" s="128">
        <v>10.810810810810812</v>
      </c>
      <c r="AW68" s="128">
        <v>16.76300578034682</v>
      </c>
      <c r="AX68" s="132">
        <v>14.285714285714285</v>
      </c>
      <c r="AY68" s="132">
        <v>11.881188118811881</v>
      </c>
      <c r="AZ68" s="132">
        <v>13.692946058091287</v>
      </c>
      <c r="BA68" s="132">
        <v>13.793103448275861</v>
      </c>
      <c r="BB68" s="128">
        <v>16.417910447761191</v>
      </c>
      <c r="BC68" s="132">
        <v>12.162162162162156</v>
      </c>
      <c r="BD68" s="132">
        <v>12.857142857142858</v>
      </c>
      <c r="BE68" s="132">
        <v>10.294117647058828</v>
      </c>
      <c r="BF68" s="132">
        <v>16.447368421052623</v>
      </c>
      <c r="BG68" s="128">
        <v>11.304347826086955</v>
      </c>
      <c r="BH68" s="121">
        <v>14.81481481481482</v>
      </c>
      <c r="BI68" s="121">
        <v>10.958904109589039</v>
      </c>
      <c r="BJ68" s="121">
        <v>17.39130434782609</v>
      </c>
      <c r="BK68" s="121">
        <v>7.5675675675675693</v>
      </c>
      <c r="BL68" s="128">
        <v>7.5144508670520258</v>
      </c>
      <c r="BM68" s="121">
        <v>5.0000000000000018</v>
      </c>
      <c r="BN68" s="114">
        <v>6.4356435643564351</v>
      </c>
      <c r="BO68" s="114">
        <v>9.128630705394194</v>
      </c>
      <c r="BP68" s="114">
        <v>4.4334975369458114</v>
      </c>
      <c r="BQ68" s="128">
        <v>7.5757575757575744</v>
      </c>
      <c r="BR68" s="121">
        <v>7.3825503355704729</v>
      </c>
      <c r="BS68" s="121">
        <v>7.2463768115942067</v>
      </c>
      <c r="BT68" s="121">
        <v>8.7591240875912426</v>
      </c>
      <c r="BU68" s="128">
        <v>7.8947368421052682</v>
      </c>
      <c r="BV68" s="121">
        <v>9.5652173913043477</v>
      </c>
      <c r="BW68" s="121">
        <v>11.940298507462687</v>
      </c>
      <c r="BX68" s="121">
        <v>8.9041095890410951</v>
      </c>
      <c r="BY68" s="128">
        <v>7.4468085106383004</v>
      </c>
      <c r="BZ68" s="121">
        <v>69.791666666666671</v>
      </c>
      <c r="CA68" s="121">
        <v>76.162790697674481</v>
      </c>
      <c r="CB68" s="121">
        <v>78.169014084507097</v>
      </c>
      <c r="CC68" s="128">
        <v>66.507177033492837</v>
      </c>
      <c r="CD68" s="121">
        <v>65.975103734439813</v>
      </c>
      <c r="CE68" s="121">
        <v>76.847290640394064</v>
      </c>
      <c r="CF68" s="121">
        <v>67.91044776119405</v>
      </c>
      <c r="CG68" s="128">
        <v>72.847682119205317</v>
      </c>
      <c r="CH68" s="121">
        <v>68.794326241134826</v>
      </c>
      <c r="CI68" s="121">
        <v>67.391304347826136</v>
      </c>
      <c r="CJ68" s="121">
        <v>78.431372549019613</v>
      </c>
      <c r="CK68" s="121">
        <v>72.413793103448299</v>
      </c>
      <c r="CL68" s="121">
        <v>66.666666666666671</v>
      </c>
      <c r="CM68" s="121">
        <v>73.154362416107404</v>
      </c>
      <c r="CN68" s="121">
        <v>72.34042553191486</v>
      </c>
      <c r="CO68" s="121" t="s">
        <v>286</v>
      </c>
      <c r="CP68" s="128" t="s">
        <v>286</v>
      </c>
      <c r="CQ68" s="121" t="s">
        <v>286</v>
      </c>
      <c r="CR68" s="121">
        <v>62.499999999999993</v>
      </c>
      <c r="CS68" s="114">
        <v>38.589211618257259</v>
      </c>
      <c r="CT68" s="114">
        <v>41.871921182266014</v>
      </c>
      <c r="CU68" s="128">
        <v>53.731343283582106</v>
      </c>
      <c r="CV68" s="121">
        <v>40.131578947368425</v>
      </c>
      <c r="CW68" s="121">
        <v>43.661971830985905</v>
      </c>
      <c r="CX68" s="114">
        <v>68.61313868613135</v>
      </c>
      <c r="CY68" s="114">
        <v>40.522875816993469</v>
      </c>
      <c r="CZ68" s="128">
        <v>47.41379310344827</v>
      </c>
      <c r="DA68" s="121">
        <v>67.164179104477611</v>
      </c>
      <c r="DB68" s="121">
        <v>46.621621621621628</v>
      </c>
      <c r="DC68" s="114">
        <v>48.936170212765965</v>
      </c>
      <c r="DD68" s="114">
        <v>71.578947368421069</v>
      </c>
      <c r="DE68" s="128">
        <v>56.213017751479292</v>
      </c>
      <c r="DF68" s="121">
        <v>48.591549295774662</v>
      </c>
      <c r="DG68" s="121">
        <v>63.461538461538495</v>
      </c>
      <c r="DH68" s="114">
        <v>56.666666666666643</v>
      </c>
      <c r="DI68" s="114">
        <v>51.470588235294109</v>
      </c>
      <c r="DJ68" s="128">
        <v>58.646616541353389</v>
      </c>
      <c r="DK68" s="121">
        <v>57.615894039735089</v>
      </c>
      <c r="DL68" s="121">
        <v>47.142857142857153</v>
      </c>
      <c r="DM68" s="121">
        <v>57.031250000000007</v>
      </c>
      <c r="DN68" s="121">
        <v>60.784313725490193</v>
      </c>
      <c r="DO68" s="128">
        <v>50.434782608695649</v>
      </c>
      <c r="DP68" s="121">
        <v>63.636363636363626</v>
      </c>
      <c r="DQ68" s="121">
        <v>57.823129251700664</v>
      </c>
      <c r="DR68" s="121">
        <v>48.913043478260867</v>
      </c>
      <c r="DS68" s="121" t="s">
        <v>286</v>
      </c>
      <c r="DT68" s="128" t="s">
        <v>286</v>
      </c>
      <c r="DU68" s="131" t="s">
        <v>286</v>
      </c>
      <c r="DV68" s="131">
        <v>58.536585365853632</v>
      </c>
      <c r="DW68" s="114">
        <v>30.290456431535262</v>
      </c>
      <c r="DX68" s="131">
        <v>32.512315270935979</v>
      </c>
      <c r="DY68" s="128">
        <v>48.854961832061058</v>
      </c>
      <c r="DZ68" s="128">
        <v>32.894736842105267</v>
      </c>
      <c r="EA68" s="128">
        <v>31.205673758865252</v>
      </c>
      <c r="EB68" s="128">
        <v>61.654135338345888</v>
      </c>
      <c r="EC68" s="128">
        <v>42.384105960264904</v>
      </c>
      <c r="ED68" s="128">
        <v>46.086956521739111</v>
      </c>
      <c r="EE68" s="128">
        <v>58.955223880597025</v>
      </c>
      <c r="EF68" s="128">
        <v>42.857142857142868</v>
      </c>
      <c r="EG68" s="128">
        <v>39.361702127659555</v>
      </c>
      <c r="EH68" s="128" t="s">
        <v>286</v>
      </c>
      <c r="EI68" s="128" t="s">
        <v>286</v>
      </c>
      <c r="EJ68" s="128" t="s">
        <v>286</v>
      </c>
      <c r="EK68" s="128">
        <v>92.233009708737868</v>
      </c>
      <c r="EL68" s="121">
        <v>86.363636363636431</v>
      </c>
      <c r="EM68" s="121">
        <v>80.392156862745111</v>
      </c>
      <c r="EN68" s="121">
        <v>90.839694656488547</v>
      </c>
      <c r="EO68" s="121">
        <v>76.973684210526301</v>
      </c>
      <c r="EP68" s="128">
        <v>82.857142857142875</v>
      </c>
      <c r="EQ68" s="121">
        <v>89.705882352941174</v>
      </c>
      <c r="ER68" s="121">
        <v>84.967320261437919</v>
      </c>
      <c r="ES68" s="121">
        <v>81.415929203539818</v>
      </c>
      <c r="ET68" s="121">
        <v>93.333333333333343</v>
      </c>
      <c r="EU68" s="128">
        <v>85.034013605442226</v>
      </c>
      <c r="EV68" s="121">
        <v>82.79569892473117</v>
      </c>
      <c r="EW68" s="121">
        <v>89.0625</v>
      </c>
      <c r="EX68" s="121">
        <v>73.837209302325576</v>
      </c>
      <c r="EY68" s="121">
        <v>72.535211267605675</v>
      </c>
      <c r="EZ68" s="128">
        <v>90.909090909090992</v>
      </c>
      <c r="FA68" s="121">
        <v>79.338842975206632</v>
      </c>
      <c r="FB68" s="121">
        <v>69.607843137254932</v>
      </c>
      <c r="FC68" s="121">
        <v>87.218045112781965</v>
      </c>
      <c r="FD68" s="121">
        <v>77.4834437086093</v>
      </c>
      <c r="FE68" s="128">
        <v>78.571428571428555</v>
      </c>
      <c r="FF68" s="121">
        <v>86.6666666666667</v>
      </c>
      <c r="FG68" s="121">
        <v>79.220779220779235</v>
      </c>
      <c r="FH68" s="121">
        <v>72.173913043478308</v>
      </c>
      <c r="FI68" s="121">
        <v>91.044776119402982</v>
      </c>
      <c r="FJ68" s="128">
        <v>70.344827586206904</v>
      </c>
      <c r="FK68" s="121">
        <v>64.893617021276611</v>
      </c>
      <c r="FL68" s="121" t="s">
        <v>286</v>
      </c>
      <c r="FM68" s="121">
        <v>17.575757575757578</v>
      </c>
      <c r="FN68" s="121">
        <v>55.725190839694648</v>
      </c>
      <c r="FO68" s="128" t="s">
        <v>286</v>
      </c>
      <c r="FP68" s="121">
        <v>12.719298245614036</v>
      </c>
      <c r="FQ68" s="121">
        <v>45.177664974619276</v>
      </c>
      <c r="FR68" s="121" t="s">
        <v>286</v>
      </c>
      <c r="FS68" s="121">
        <v>10.071942446043169</v>
      </c>
      <c r="FT68" s="128">
        <v>41.605839416058394</v>
      </c>
      <c r="FU68" s="121" t="s">
        <v>286</v>
      </c>
      <c r="FV68" s="121">
        <v>15.789473684210529</v>
      </c>
      <c r="FW68" s="121">
        <v>51.754385964912288</v>
      </c>
      <c r="FX68" s="121" t="s">
        <v>286</v>
      </c>
      <c r="FY68" s="128">
        <v>23.913043478260882</v>
      </c>
      <c r="FZ68" s="121">
        <v>45.054945054945037</v>
      </c>
      <c r="GA68" s="121" t="s">
        <v>286</v>
      </c>
      <c r="GB68" s="121">
        <v>35.714285714285715</v>
      </c>
      <c r="GC68" s="121">
        <v>51.388888888888893</v>
      </c>
      <c r="GD68" s="128" t="s">
        <v>286</v>
      </c>
      <c r="GE68" s="121">
        <v>46.428571428571431</v>
      </c>
      <c r="GF68" s="121">
        <v>69.318181818181785</v>
      </c>
      <c r="GG68" s="121" t="s">
        <v>286</v>
      </c>
      <c r="GH68" s="121">
        <v>46.153846153846153</v>
      </c>
      <c r="GI68" s="128">
        <v>56.140350877192972</v>
      </c>
      <c r="GJ68" s="121" t="s">
        <v>286</v>
      </c>
      <c r="GK68" s="121">
        <v>56.521739130434781</v>
      </c>
      <c r="GL68" s="121">
        <v>50.847457627118644</v>
      </c>
      <c r="GM68" s="130" t="s">
        <v>286</v>
      </c>
      <c r="GN68" s="128">
        <v>45.454545454545453</v>
      </c>
      <c r="GO68" s="121">
        <v>32.5</v>
      </c>
      <c r="GP68" s="121" t="s">
        <v>286</v>
      </c>
      <c r="GQ68" s="121">
        <v>39.285714285714292</v>
      </c>
      <c r="GR68" s="121">
        <v>75.342465753424648</v>
      </c>
      <c r="GS68" s="128" t="s">
        <v>286</v>
      </c>
      <c r="GT68" s="121">
        <v>39.285714285714285</v>
      </c>
      <c r="GU68" s="121">
        <v>80.681818181818173</v>
      </c>
      <c r="GV68" s="121" t="s">
        <v>286</v>
      </c>
      <c r="GW68" s="121">
        <v>33.333333333333336</v>
      </c>
      <c r="GX68" s="128">
        <v>54.385964912280699</v>
      </c>
      <c r="GY68" s="128" t="s">
        <v>286</v>
      </c>
      <c r="GZ68" s="128">
        <v>43.478260869565219</v>
      </c>
      <c r="HA68" s="128">
        <v>61.016949152542388</v>
      </c>
      <c r="HB68" s="128" t="s">
        <v>286</v>
      </c>
      <c r="HC68" s="128">
        <v>54.545454545454547</v>
      </c>
      <c r="HD68" s="128">
        <v>57.500000000000007</v>
      </c>
      <c r="HE68" s="128" t="s">
        <v>286</v>
      </c>
      <c r="HF68" s="128">
        <v>46.428571428571423</v>
      </c>
      <c r="HG68" s="128">
        <v>54.285714285714292</v>
      </c>
      <c r="HH68" s="128" t="s">
        <v>286</v>
      </c>
      <c r="HI68" s="128">
        <v>42.307692307692314</v>
      </c>
      <c r="HJ68" s="128">
        <v>59.770114942528743</v>
      </c>
      <c r="HK68" s="128" t="s">
        <v>286</v>
      </c>
      <c r="HL68" s="121">
        <v>25</v>
      </c>
      <c r="HM68" s="121">
        <v>66.666666666666671</v>
      </c>
      <c r="HN68" s="121" t="s">
        <v>286</v>
      </c>
      <c r="HO68" s="121">
        <v>61.904761904761905</v>
      </c>
      <c r="HP68" s="128">
        <v>61.818181818181806</v>
      </c>
      <c r="HQ68" s="121" t="s">
        <v>286</v>
      </c>
      <c r="HR68" s="121">
        <v>30.303030303030308</v>
      </c>
      <c r="HS68" s="121">
        <v>47.368421052631561</v>
      </c>
      <c r="HT68" s="129" t="s">
        <v>286</v>
      </c>
      <c r="HU68" s="128">
        <v>51.851851851851855</v>
      </c>
      <c r="HV68" s="114">
        <v>33.80281690140847</v>
      </c>
      <c r="HW68" s="114" t="s">
        <v>286</v>
      </c>
      <c r="HX68" s="114">
        <v>60.71428571428573</v>
      </c>
      <c r="HY68" s="114">
        <v>57.471264367816104</v>
      </c>
      <c r="HZ68" s="114" t="s">
        <v>286</v>
      </c>
      <c r="IA68" s="114">
        <v>53.846153846153847</v>
      </c>
      <c r="IB68" s="114">
        <v>41.509433962264133</v>
      </c>
      <c r="IC68" s="114" t="s">
        <v>286</v>
      </c>
      <c r="ID68" s="114">
        <v>64.999999999999986</v>
      </c>
      <c r="IE68" s="114">
        <v>50.000000000000007</v>
      </c>
      <c r="IF68" s="114" t="s">
        <v>286</v>
      </c>
      <c r="IG68" s="114">
        <v>43.75</v>
      </c>
      <c r="IH68" s="114">
        <v>23.076923076923077</v>
      </c>
      <c r="II68" s="114" t="s">
        <v>286</v>
      </c>
      <c r="IJ68" s="114">
        <v>67.857142857142847</v>
      </c>
      <c r="IK68" s="114">
        <v>49.315068493150676</v>
      </c>
      <c r="IL68" s="114" t="s">
        <v>286</v>
      </c>
      <c r="IM68" s="114">
        <v>66.666666666666671</v>
      </c>
      <c r="IN68" s="114">
        <v>65.168539325842701</v>
      </c>
      <c r="IO68" s="114" t="s">
        <v>286</v>
      </c>
      <c r="IP68" s="114">
        <v>76.92307692307692</v>
      </c>
      <c r="IQ68" s="114">
        <v>53.703703703703709</v>
      </c>
      <c r="IR68" s="114" t="s">
        <v>286</v>
      </c>
      <c r="IS68" s="114">
        <v>80.000000000000014</v>
      </c>
      <c r="IT68" s="114">
        <v>66.101694915254242</v>
      </c>
      <c r="IU68" s="114" t="s">
        <v>286</v>
      </c>
      <c r="IV68" s="114">
        <v>56.25</v>
      </c>
      <c r="IW68" s="114">
        <v>48.71794871794873</v>
      </c>
      <c r="IX68" s="150" t="s">
        <v>1583</v>
      </c>
      <c r="IY68" s="150" t="s">
        <v>1582</v>
      </c>
      <c r="IZ68" s="150" t="s">
        <v>1581</v>
      </c>
      <c r="JA68" s="150" t="s">
        <v>1581</v>
      </c>
      <c r="JB68" s="150" t="s">
        <v>1581</v>
      </c>
      <c r="JC68" s="114" t="s">
        <v>286</v>
      </c>
      <c r="JD68" s="114" t="s">
        <v>286</v>
      </c>
      <c r="JE68" s="114" t="s">
        <v>286</v>
      </c>
      <c r="JF68" s="114" t="str">
        <f t="shared" si="82"/>
        <v>--</v>
      </c>
      <c r="JG68" s="114" t="str">
        <f t="shared" si="82"/>
        <v>--</v>
      </c>
      <c r="JH68" s="114" t="str">
        <f t="shared" si="82"/>
        <v>--</v>
      </c>
      <c r="JI68" s="114" t="str">
        <f t="shared" si="82"/>
        <v>--</v>
      </c>
      <c r="JJ68" s="114" t="str">
        <f t="shared" si="82"/>
        <v>--</v>
      </c>
      <c r="JK68" s="114" t="str">
        <f t="shared" si="82"/>
        <v>--</v>
      </c>
      <c r="JL68" s="114" t="str">
        <f t="shared" si="82"/>
        <v>--</v>
      </c>
      <c r="JM68" s="114" t="str">
        <f t="shared" si="82"/>
        <v>--</v>
      </c>
      <c r="JN68" s="114" t="str">
        <f t="shared" si="82"/>
        <v>--</v>
      </c>
      <c r="JO68" s="114" t="str">
        <f t="shared" si="82"/>
        <v>--</v>
      </c>
      <c r="JP68" s="114" t="str">
        <f t="shared" si="83"/>
        <v>--</v>
      </c>
      <c r="JQ68" s="114" t="str">
        <f t="shared" si="83"/>
        <v>--</v>
      </c>
      <c r="JR68" s="114" t="str">
        <f t="shared" si="83"/>
        <v>--</v>
      </c>
      <c r="JS68" s="114" t="str">
        <f t="shared" si="83"/>
        <v>--</v>
      </c>
      <c r="JT68" s="114" t="str">
        <f t="shared" si="83"/>
        <v>--</v>
      </c>
      <c r="JU68" s="114" t="str">
        <f t="shared" si="83"/>
        <v>--</v>
      </c>
      <c r="JV68" s="114" t="str">
        <f t="shared" si="83"/>
        <v>--</v>
      </c>
      <c r="JW68" s="114" t="str">
        <f t="shared" si="83"/>
        <v>--</v>
      </c>
      <c r="JX68" s="114" t="str">
        <f t="shared" si="83"/>
        <v>--</v>
      </c>
      <c r="JY68" s="114" t="str">
        <f t="shared" si="83"/>
        <v>--</v>
      </c>
      <c r="JZ68" s="114" t="str">
        <f t="shared" si="84"/>
        <v>--</v>
      </c>
      <c r="KA68" s="114" t="str">
        <f t="shared" si="84"/>
        <v>--</v>
      </c>
      <c r="KB68" s="114" t="str">
        <f t="shared" si="84"/>
        <v>--</v>
      </c>
      <c r="KC68" s="114" t="str">
        <f t="shared" si="84"/>
        <v>--</v>
      </c>
      <c r="KD68" s="114" t="str">
        <f t="shared" si="84"/>
        <v>--</v>
      </c>
      <c r="KE68" s="114" t="str">
        <f t="shared" si="84"/>
        <v>--</v>
      </c>
      <c r="KF68" s="114" t="str">
        <f t="shared" si="84"/>
        <v>--</v>
      </c>
      <c r="KG68" s="114" t="str">
        <f t="shared" si="84"/>
        <v>--</v>
      </c>
      <c r="KH68" s="114" t="str">
        <f t="shared" si="84"/>
        <v>--</v>
      </c>
      <c r="KI68" s="114" t="str">
        <f t="shared" si="84"/>
        <v>--</v>
      </c>
      <c r="KJ68" s="114" t="str">
        <f t="shared" si="85"/>
        <v>--</v>
      </c>
      <c r="KK68" s="114" t="str">
        <f t="shared" si="85"/>
        <v>--</v>
      </c>
      <c r="KL68" s="114" t="str">
        <f t="shared" si="85"/>
        <v>--</v>
      </c>
      <c r="KM68" s="114" t="str">
        <f t="shared" si="85"/>
        <v>--</v>
      </c>
      <c r="KN68" s="114" t="str">
        <f t="shared" si="85"/>
        <v>--</v>
      </c>
      <c r="KO68" s="114" t="str">
        <f t="shared" si="85"/>
        <v>--</v>
      </c>
      <c r="KP68" s="150" t="s">
        <v>1583</v>
      </c>
      <c r="KQ68" s="150" t="s">
        <v>1582</v>
      </c>
      <c r="KR68" s="150" t="s">
        <v>1581</v>
      </c>
      <c r="KS68" s="150" t="s">
        <v>1581</v>
      </c>
      <c r="KT68" s="150" t="s">
        <v>1581</v>
      </c>
      <c r="KU68" s="114" t="str">
        <f t="shared" si="88"/>
        <v>--</v>
      </c>
      <c r="KV68" s="114" t="str">
        <f t="shared" si="88"/>
        <v>--</v>
      </c>
      <c r="KW68" s="114" t="str">
        <f t="shared" si="88"/>
        <v>--</v>
      </c>
      <c r="KX68" s="114" t="str">
        <f t="shared" si="88"/>
        <v>--</v>
      </c>
      <c r="KY68" s="114" t="str">
        <f t="shared" si="88"/>
        <v>--</v>
      </c>
      <c r="KZ68" s="114" t="str">
        <f t="shared" si="86"/>
        <v>--</v>
      </c>
      <c r="LA68" s="114" t="str">
        <f t="shared" si="86"/>
        <v>--</v>
      </c>
      <c r="LB68" s="114" t="str">
        <f t="shared" si="86"/>
        <v>--</v>
      </c>
      <c r="LC68" s="114" t="str">
        <f t="shared" si="86"/>
        <v>--</v>
      </c>
      <c r="LD68" s="114" t="str">
        <f t="shared" si="86"/>
        <v>--</v>
      </c>
      <c r="LE68" s="219">
        <v>83.3333333333334</v>
      </c>
      <c r="LF68" s="219">
        <v>73.809523809523796</v>
      </c>
      <c r="LG68" s="219">
        <v>86.086956521739197</v>
      </c>
      <c r="LH68" s="219">
        <v>85.106382978723403</v>
      </c>
      <c r="LI68" s="219">
        <v>84.7826086956522</v>
      </c>
      <c r="LJ68" s="219">
        <v>79.338842975206504</v>
      </c>
      <c r="LK68" s="219">
        <v>73.684210526315795</v>
      </c>
      <c r="LL68" s="219">
        <v>66.400000000000006</v>
      </c>
      <c r="LM68" s="219">
        <v>74.336283185840699</v>
      </c>
      <c r="LN68" s="219">
        <v>81.428571428571402</v>
      </c>
      <c r="LO68" s="219">
        <v>73.188405797101495</v>
      </c>
      <c r="LP68" s="219">
        <v>64.462809917355401</v>
      </c>
      <c r="LQ68" s="219">
        <v>76.106194690265497</v>
      </c>
      <c r="LR68" s="219">
        <v>73.387096774193594</v>
      </c>
      <c r="LS68" s="219">
        <v>70.535714285714207</v>
      </c>
      <c r="LT68" s="219">
        <v>75</v>
      </c>
      <c r="LU68" s="219">
        <v>76.470588235294102</v>
      </c>
      <c r="LV68" s="219">
        <v>69.230769230769297</v>
      </c>
      <c r="LW68" s="219">
        <v>40.178571428571402</v>
      </c>
      <c r="LX68" s="219">
        <v>35.4838709677419</v>
      </c>
      <c r="LY68" s="219">
        <v>40.178571428571402</v>
      </c>
      <c r="LZ68" s="219">
        <v>51.428571428571402</v>
      </c>
      <c r="MA68" s="219">
        <v>50</v>
      </c>
      <c r="MB68" s="219">
        <v>47.863247863247899</v>
      </c>
      <c r="MC68" s="219">
        <v>86.725663716814196</v>
      </c>
      <c r="MD68" s="219">
        <v>83.739837398373993</v>
      </c>
      <c r="ME68" s="219">
        <v>82.142857142857096</v>
      </c>
      <c r="MF68" s="219">
        <v>84.285714285714207</v>
      </c>
      <c r="MG68" s="219">
        <v>80</v>
      </c>
      <c r="MH68" s="219">
        <v>76.068376068376097</v>
      </c>
      <c r="MI68" s="219">
        <v>69.911504424778798</v>
      </c>
      <c r="MJ68" s="219">
        <v>61.290322580645203</v>
      </c>
      <c r="MK68" s="219">
        <v>63.392857142857203</v>
      </c>
      <c r="ML68" s="219">
        <v>71.428571428571402</v>
      </c>
      <c r="MM68" s="219">
        <v>69.852941176470594</v>
      </c>
      <c r="MN68" s="219">
        <v>65.811965811965806</v>
      </c>
      <c r="MO68" s="128" t="str">
        <f t="shared" si="49"/>
        <v>--</v>
      </c>
      <c r="MP68" s="219">
        <v>23.008849557522101</v>
      </c>
      <c r="MQ68" s="219">
        <v>45.7943925233645</v>
      </c>
      <c r="MR68" s="128" t="str">
        <f t="shared" si="50"/>
        <v>--</v>
      </c>
      <c r="MS68" s="219">
        <v>15.8730158730159</v>
      </c>
      <c r="MT68" s="219">
        <v>38.181818181818201</v>
      </c>
      <c r="MU68" s="128" t="str">
        <f t="shared" si="51"/>
        <v>--</v>
      </c>
      <c r="MV68" s="219">
        <v>46.153846153846096</v>
      </c>
      <c r="MW68" s="219">
        <v>55.1020408163265</v>
      </c>
      <c r="MX68" s="128" t="str">
        <f t="shared" si="52"/>
        <v>--</v>
      </c>
      <c r="MY68" s="219">
        <v>52.631578947368403</v>
      </c>
      <c r="MZ68" s="219">
        <v>56.097560975609802</v>
      </c>
      <c r="NA68" s="128" t="str">
        <f t="shared" si="53"/>
        <v>--</v>
      </c>
      <c r="NB68" s="219">
        <v>53.846153846153797</v>
      </c>
      <c r="NC68" s="219">
        <v>59.183673469387699</v>
      </c>
      <c r="ND68" s="128" t="str">
        <f t="shared" si="54"/>
        <v>--</v>
      </c>
      <c r="NE68" s="219">
        <v>57.894736842105303</v>
      </c>
      <c r="NF68" s="219">
        <v>63.414634146341498</v>
      </c>
      <c r="NG68" s="128" t="str">
        <f t="shared" si="55"/>
        <v>--</v>
      </c>
      <c r="NH68" s="219">
        <v>80</v>
      </c>
      <c r="NI68" s="219">
        <v>72.9166666666666</v>
      </c>
      <c r="NJ68" s="128" t="str">
        <f t="shared" si="56"/>
        <v>--</v>
      </c>
      <c r="NK68" s="219">
        <v>50</v>
      </c>
      <c r="NL68" s="219">
        <v>53.658536585365901</v>
      </c>
      <c r="NM68" s="220">
        <v>91.735537190082695</v>
      </c>
      <c r="NN68" s="220">
        <v>87.5</v>
      </c>
      <c r="NO68" s="220">
        <v>74.1666666666667</v>
      </c>
      <c r="NP68" s="220">
        <v>85.714285714285694</v>
      </c>
      <c r="NQ68" s="220">
        <v>80.869565217391298</v>
      </c>
      <c r="NR68" s="220">
        <v>76.785714285714306</v>
      </c>
      <c r="NS68" s="220">
        <v>66.6666666666667</v>
      </c>
      <c r="NT68" s="220">
        <v>80.357142857142904</v>
      </c>
      <c r="NU68" s="220">
        <v>91.228070175438503</v>
      </c>
      <c r="NV68" s="220">
        <v>94.642857142857196</v>
      </c>
      <c r="NW68" s="220">
        <v>85.593220338983102</v>
      </c>
      <c r="NX68" s="220">
        <v>92.857142857142904</v>
      </c>
      <c r="NY68" s="128" t="str">
        <f t="shared" si="87"/>
        <v>--</v>
      </c>
      <c r="NZ68" s="128" t="str">
        <f t="shared" si="87"/>
        <v>--</v>
      </c>
      <c r="OA68" s="128" t="str">
        <f t="shared" si="87"/>
        <v>--</v>
      </c>
      <c r="OB68" s="128" t="str">
        <f t="shared" si="87"/>
        <v>--</v>
      </c>
      <c r="OC68" s="128" t="str">
        <f t="shared" si="87"/>
        <v>--</v>
      </c>
      <c r="OD68" s="128" t="str">
        <f t="shared" si="87"/>
        <v>--</v>
      </c>
      <c r="OE68" s="128" t="str">
        <f t="shared" si="87"/>
        <v>--</v>
      </c>
      <c r="OF68" s="128" t="str">
        <f t="shared" si="87"/>
        <v>--</v>
      </c>
      <c r="OG68" s="222">
        <v>56.521739130434803</v>
      </c>
      <c r="OH68" s="222">
        <v>37.5</v>
      </c>
      <c r="OI68" s="222">
        <v>34.677419354838698</v>
      </c>
      <c r="OJ68" s="222">
        <v>33.035714285714299</v>
      </c>
      <c r="OK68" s="222">
        <v>66.071428571428598</v>
      </c>
      <c r="OL68" s="222">
        <v>50</v>
      </c>
      <c r="OM68" s="222">
        <v>46.323529411764703</v>
      </c>
      <c r="ON68" s="222">
        <v>38.461538461538503</v>
      </c>
      <c r="OO68" s="114" t="s">
        <v>2501</v>
      </c>
      <c r="OP68" s="114" t="s">
        <v>2502</v>
      </c>
      <c r="OQ68" s="300">
        <v>71.186440677966132</v>
      </c>
      <c r="OR68" s="300">
        <v>54.867256637168126</v>
      </c>
      <c r="OS68" s="300">
        <v>37.096774193548391</v>
      </c>
      <c r="OT68" s="300">
        <v>46.428571428571423</v>
      </c>
      <c r="OU68" s="300">
        <v>58.928571428571438</v>
      </c>
      <c r="OV68" s="300">
        <v>61.428571428571431</v>
      </c>
      <c r="OW68" s="300">
        <v>60.294117647058812</v>
      </c>
      <c r="OX68" s="300">
        <v>64.957264957264996</v>
      </c>
      <c r="OZ68" s="380">
        <v>76.470588235294116</v>
      </c>
      <c r="PA68" s="381">
        <v>75.000000000000028</v>
      </c>
      <c r="PB68" s="381">
        <v>66.90140845070421</v>
      </c>
      <c r="PC68" s="381">
        <v>76.635514018691595</v>
      </c>
      <c r="PD68" s="380">
        <v>75.555555555555571</v>
      </c>
      <c r="PE68" s="381">
        <v>48.611111111111093</v>
      </c>
      <c r="PF68" s="381">
        <v>30.281690140845065</v>
      </c>
      <c r="PG68" s="381">
        <v>47.663551401869171</v>
      </c>
      <c r="PH68" s="380">
        <v>54.81481481481481</v>
      </c>
      <c r="PI68" s="381">
        <v>39.86013986013986</v>
      </c>
      <c r="PJ68" s="381">
        <v>30.281690140845065</v>
      </c>
      <c r="PK68" s="381">
        <v>37.383177570093466</v>
      </c>
      <c r="PL68" s="380">
        <v>92.592592592592581</v>
      </c>
      <c r="PM68" s="381">
        <v>79.166666666666657</v>
      </c>
      <c r="PN68" s="381">
        <v>72.535211267605646</v>
      </c>
      <c r="PO68" s="381">
        <v>75.700934579439277</v>
      </c>
      <c r="PP68" s="380">
        <v>87.407407407407447</v>
      </c>
      <c r="PQ68" s="381">
        <v>69.444444444444457</v>
      </c>
      <c r="PR68" s="381">
        <v>59.859154929577471</v>
      </c>
      <c r="PS68" s="381">
        <v>64.485981308411183</v>
      </c>
      <c r="PT68" s="378" t="str">
        <f t="shared" si="67"/>
        <v>--</v>
      </c>
      <c r="PU68" s="378" t="str">
        <f t="shared" si="67"/>
        <v>--</v>
      </c>
      <c r="PV68" s="381">
        <v>13.475177304964545</v>
      </c>
      <c r="PW68" s="381">
        <v>36.53846153846154</v>
      </c>
      <c r="PX68" s="378" t="str">
        <f t="shared" si="15"/>
        <v>--</v>
      </c>
      <c r="PY68" s="378" t="str">
        <f t="shared" si="15"/>
        <v>--</v>
      </c>
      <c r="PZ68" s="381">
        <v>55.55555555555555</v>
      </c>
      <c r="QA68" s="381">
        <v>62.162162162162176</v>
      </c>
      <c r="QB68" s="378" t="str">
        <f t="shared" si="16"/>
        <v>--</v>
      </c>
      <c r="QC68" s="378" t="str">
        <f t="shared" si="16"/>
        <v>--</v>
      </c>
      <c r="QD68" s="381">
        <v>50</v>
      </c>
      <c r="QE68" s="381">
        <v>70.270270270270288</v>
      </c>
      <c r="QF68" s="378" t="str">
        <f t="shared" si="68"/>
        <v>--</v>
      </c>
      <c r="QG68" s="378" t="str">
        <f t="shared" si="68"/>
        <v>--</v>
      </c>
      <c r="QH68" s="381">
        <v>50</v>
      </c>
      <c r="QI68" s="381">
        <v>50.000000000000014</v>
      </c>
      <c r="QJ68" s="161" t="s">
        <v>2501</v>
      </c>
    </row>
    <row r="69" spans="1:452" x14ac:dyDescent="0.25">
      <c r="A69" s="114">
        <v>65</v>
      </c>
      <c r="B69" s="93" t="s">
        <v>65</v>
      </c>
      <c r="C69" s="126">
        <v>40.963855421686752</v>
      </c>
      <c r="D69" s="126">
        <v>28.078817733990157</v>
      </c>
      <c r="E69" s="126">
        <v>44.162436548223347</v>
      </c>
      <c r="F69" s="126">
        <v>37.888198757763959</v>
      </c>
      <c r="G69" s="126">
        <v>30.459770114942533</v>
      </c>
      <c r="H69" s="126">
        <v>28.859060402684566</v>
      </c>
      <c r="I69" s="126">
        <v>50.96153846153846</v>
      </c>
      <c r="J69" s="126">
        <v>36.752136752136757</v>
      </c>
      <c r="K69" s="126">
        <v>35.483870967741943</v>
      </c>
      <c r="L69" s="126">
        <v>57.142857142857146</v>
      </c>
      <c r="M69" s="128">
        <v>37.931034482758612</v>
      </c>
      <c r="N69" s="128">
        <v>38.636363636363633</v>
      </c>
      <c r="O69" s="128">
        <v>68.548387096774221</v>
      </c>
      <c r="P69" s="128">
        <v>58.870967741935488</v>
      </c>
      <c r="Q69" s="128">
        <v>50.515463917525778</v>
      </c>
      <c r="R69" s="128">
        <v>85.714285714285708</v>
      </c>
      <c r="S69" s="128">
        <v>81.862745098039213</v>
      </c>
      <c r="T69" s="128">
        <v>82.828282828282838</v>
      </c>
      <c r="U69" s="128">
        <v>85.714285714285737</v>
      </c>
      <c r="V69" s="128">
        <v>77.653631284916173</v>
      </c>
      <c r="W69" s="128">
        <v>76.433121019108285</v>
      </c>
      <c r="X69" s="128">
        <v>89.215686274509821</v>
      </c>
      <c r="Y69" s="128">
        <v>77.777777777777771</v>
      </c>
      <c r="Z69" s="128">
        <v>77.952755905511836</v>
      </c>
      <c r="AA69" s="128">
        <v>83.116883116883102</v>
      </c>
      <c r="AB69" s="132">
        <v>84.090909090909108</v>
      </c>
      <c r="AC69" s="132">
        <v>77.205882352941174</v>
      </c>
      <c r="AD69" s="132">
        <v>82.926829268292707</v>
      </c>
      <c r="AE69" s="132">
        <v>70.161290322580655</v>
      </c>
      <c r="AF69" s="128">
        <v>84.693877551020393</v>
      </c>
      <c r="AG69" s="126">
        <v>68.292682926829301</v>
      </c>
      <c r="AH69" s="126">
        <v>70.731707317073131</v>
      </c>
      <c r="AI69" s="133">
        <v>64.321608040201014</v>
      </c>
      <c r="AJ69" s="133">
        <v>60.126582278481003</v>
      </c>
      <c r="AK69" s="128">
        <v>56.983240223463675</v>
      </c>
      <c r="AL69" s="128">
        <v>66.878980891719806</v>
      </c>
      <c r="AM69" s="128">
        <v>72.277227722772295</v>
      </c>
      <c r="AN69" s="128">
        <v>58.974358974358964</v>
      </c>
      <c r="AO69" s="128">
        <v>62.992125984251985</v>
      </c>
      <c r="AP69" s="128">
        <v>58.974358974358971</v>
      </c>
      <c r="AQ69" s="128">
        <v>62.921348314606746</v>
      </c>
      <c r="AR69" s="128">
        <v>62.962962962962955</v>
      </c>
      <c r="AS69" s="128">
        <v>68.548387096774178</v>
      </c>
      <c r="AT69" s="128">
        <v>59.677419354838698</v>
      </c>
      <c r="AU69" s="128">
        <v>69.072164948453661</v>
      </c>
      <c r="AV69" s="128">
        <v>21.472392638036812</v>
      </c>
      <c r="AW69" s="128">
        <v>14.146341463414631</v>
      </c>
      <c r="AX69" s="132">
        <v>13.131313131313123</v>
      </c>
      <c r="AY69" s="132">
        <v>16.352201257861633</v>
      </c>
      <c r="AZ69" s="132">
        <v>20.903954802259896</v>
      </c>
      <c r="BA69" s="132">
        <v>15.18987341772152</v>
      </c>
      <c r="BB69" s="128">
        <v>12.745098039215687</v>
      </c>
      <c r="BC69" s="132">
        <v>18.803418803418808</v>
      </c>
      <c r="BD69" s="132">
        <v>20.472440944881896</v>
      </c>
      <c r="BE69" s="132">
        <v>12.820512820512821</v>
      </c>
      <c r="BF69" s="132">
        <v>7.9545454545454568</v>
      </c>
      <c r="BG69" s="128">
        <v>17.164179104477608</v>
      </c>
      <c r="BH69" s="121">
        <v>12.295081967213116</v>
      </c>
      <c r="BI69" s="121">
        <v>10.483870967741938</v>
      </c>
      <c r="BJ69" s="121">
        <v>12.244897959183676</v>
      </c>
      <c r="BK69" s="121">
        <v>14.723926380368102</v>
      </c>
      <c r="BL69" s="128">
        <v>8.7804878048780513</v>
      </c>
      <c r="BM69" s="121">
        <v>7.5757575757575788</v>
      </c>
      <c r="BN69" s="114">
        <v>6.9182389937106921</v>
      </c>
      <c r="BO69" s="114">
        <v>12.429378531073446</v>
      </c>
      <c r="BP69" s="114">
        <v>6.9620253164556978</v>
      </c>
      <c r="BQ69" s="128">
        <v>14.705882352941176</v>
      </c>
      <c r="BR69" s="121">
        <v>8.6206896551724146</v>
      </c>
      <c r="BS69" s="121">
        <v>10.236220472440946</v>
      </c>
      <c r="BT69" s="121">
        <v>10.256410256410259</v>
      </c>
      <c r="BU69" s="128">
        <v>5.7471264367816079</v>
      </c>
      <c r="BV69" s="121">
        <v>6.7164179104477615</v>
      </c>
      <c r="BW69" s="121">
        <v>5.7851239669421517</v>
      </c>
      <c r="BX69" s="121">
        <v>9.7560975609756095</v>
      </c>
      <c r="BY69" s="128">
        <v>9.183673469387756</v>
      </c>
      <c r="BZ69" s="121">
        <v>77.914110429447874</v>
      </c>
      <c r="CA69" s="121">
        <v>74.019607843137223</v>
      </c>
      <c r="CB69" s="121">
        <v>78.680203045685317</v>
      </c>
      <c r="CC69" s="128">
        <v>69.811320754716945</v>
      </c>
      <c r="CD69" s="121">
        <v>71.348314606741582</v>
      </c>
      <c r="CE69" s="121">
        <v>70.88607594936714</v>
      </c>
      <c r="CF69" s="121">
        <v>70.873786407766985</v>
      </c>
      <c r="CG69" s="128">
        <v>67.796610169491558</v>
      </c>
      <c r="CH69" s="121">
        <v>69.047619047619051</v>
      </c>
      <c r="CI69" s="121">
        <v>57.692307692307672</v>
      </c>
      <c r="CJ69" s="121">
        <v>68.539325842696627</v>
      </c>
      <c r="CK69" s="121">
        <v>67.647058823529449</v>
      </c>
      <c r="CL69" s="121">
        <v>64.51612903225805</v>
      </c>
      <c r="CM69" s="121">
        <v>64</v>
      </c>
      <c r="CN69" s="121">
        <v>80.612244897959172</v>
      </c>
      <c r="CO69" s="121" t="s">
        <v>286</v>
      </c>
      <c r="CP69" s="128" t="s">
        <v>286</v>
      </c>
      <c r="CQ69" s="121" t="s">
        <v>286</v>
      </c>
      <c r="CR69" s="121">
        <v>58.75</v>
      </c>
      <c r="CS69" s="114">
        <v>35.955056179775291</v>
      </c>
      <c r="CT69" s="114">
        <v>44.303797468354411</v>
      </c>
      <c r="CU69" s="128">
        <v>50.980392156862756</v>
      </c>
      <c r="CV69" s="121">
        <v>34.745762711864394</v>
      </c>
      <c r="CW69" s="121">
        <v>35.714285714285701</v>
      </c>
      <c r="CX69" s="114">
        <v>71.794871794871767</v>
      </c>
      <c r="CY69" s="114">
        <v>40.449438202247194</v>
      </c>
      <c r="CZ69" s="128">
        <v>34.558823529411782</v>
      </c>
      <c r="DA69" s="121">
        <v>58.196721311475436</v>
      </c>
      <c r="DB69" s="121">
        <v>38.399999999999991</v>
      </c>
      <c r="DC69" s="114">
        <v>45.91836734693878</v>
      </c>
      <c r="DD69" s="114">
        <v>67.484662576687171</v>
      </c>
      <c r="DE69" s="128">
        <v>62.8712871287129</v>
      </c>
      <c r="DF69" s="121">
        <v>52.28426395939087</v>
      </c>
      <c r="DG69" s="121">
        <v>57.499999999999986</v>
      </c>
      <c r="DH69" s="114">
        <v>59.887005649717487</v>
      </c>
      <c r="DI69" s="114">
        <v>51.898734177215189</v>
      </c>
      <c r="DJ69" s="128">
        <v>61.38613861386137</v>
      </c>
      <c r="DK69" s="121">
        <v>48.717948717948708</v>
      </c>
      <c r="DL69" s="121">
        <v>33.6</v>
      </c>
      <c r="DM69" s="121">
        <v>57.333333333333329</v>
      </c>
      <c r="DN69" s="121">
        <v>46.590909090909086</v>
      </c>
      <c r="DO69" s="128">
        <v>38.235294117647037</v>
      </c>
      <c r="DP69" s="121">
        <v>55.932203389830526</v>
      </c>
      <c r="DQ69" s="121">
        <v>46.721311475409834</v>
      </c>
      <c r="DR69" s="121">
        <v>52.577319587628864</v>
      </c>
      <c r="DS69" s="121" t="s">
        <v>286</v>
      </c>
      <c r="DT69" s="128" t="s">
        <v>286</v>
      </c>
      <c r="DU69" s="131" t="s">
        <v>286</v>
      </c>
      <c r="DV69" s="131">
        <v>52.866242038216555</v>
      </c>
      <c r="DW69" s="114">
        <v>24.719101123595514</v>
      </c>
      <c r="DX69" s="131">
        <v>22.929936305732486</v>
      </c>
      <c r="DY69" s="128">
        <v>45.91836734693878</v>
      </c>
      <c r="DZ69" s="128">
        <v>29.05982905982906</v>
      </c>
      <c r="EA69" s="128">
        <v>24.590163934426236</v>
      </c>
      <c r="EB69" s="128">
        <v>55.844155844155843</v>
      </c>
      <c r="EC69" s="128">
        <v>39.325842696629223</v>
      </c>
      <c r="ED69" s="128">
        <v>33.088235294117645</v>
      </c>
      <c r="EE69" s="128">
        <v>51.666666666666671</v>
      </c>
      <c r="EF69" s="128">
        <v>40.983606557377051</v>
      </c>
      <c r="EG69" s="128">
        <v>37.75510204081634</v>
      </c>
      <c r="EH69" s="128" t="s">
        <v>286</v>
      </c>
      <c r="EI69" s="128" t="s">
        <v>286</v>
      </c>
      <c r="EJ69" s="128" t="s">
        <v>286</v>
      </c>
      <c r="EK69" s="128">
        <v>90.625000000000028</v>
      </c>
      <c r="EL69" s="121">
        <v>84.745762711864373</v>
      </c>
      <c r="EM69" s="121">
        <v>78.980891719745216</v>
      </c>
      <c r="EN69" s="121">
        <v>91.000000000000028</v>
      </c>
      <c r="EO69" s="121">
        <v>77.7777777777778</v>
      </c>
      <c r="EP69" s="128">
        <v>73.015873015873012</v>
      </c>
      <c r="EQ69" s="121">
        <v>97.435897435897459</v>
      </c>
      <c r="ER69" s="121">
        <v>86.36363636363636</v>
      </c>
      <c r="ES69" s="121">
        <v>78.67647058823529</v>
      </c>
      <c r="ET69" s="121">
        <v>95.934959349593498</v>
      </c>
      <c r="EU69" s="128">
        <v>84.000000000000028</v>
      </c>
      <c r="EV69" s="121">
        <v>89.795918367346971</v>
      </c>
      <c r="EW69" s="121">
        <v>87.195121951219534</v>
      </c>
      <c r="EX69" s="121">
        <v>75.490196078431325</v>
      </c>
      <c r="EY69" s="121">
        <v>76.142131979695392</v>
      </c>
      <c r="EZ69" s="128">
        <v>86.163522012578596</v>
      </c>
      <c r="FA69" s="121">
        <v>76.404494382022492</v>
      </c>
      <c r="FB69" s="121">
        <v>66.24203821656053</v>
      </c>
      <c r="FC69" s="121">
        <v>89.108910891089096</v>
      </c>
      <c r="FD69" s="121">
        <v>69.230769230769212</v>
      </c>
      <c r="FE69" s="128">
        <v>69.047619047619079</v>
      </c>
      <c r="FF69" s="121">
        <v>92.307692307692307</v>
      </c>
      <c r="FG69" s="121">
        <v>80.898876404494388</v>
      </c>
      <c r="FH69" s="121">
        <v>69.629629629629562</v>
      </c>
      <c r="FI69" s="121">
        <v>91.6666666666667</v>
      </c>
      <c r="FJ69" s="128">
        <v>77.235772357723604</v>
      </c>
      <c r="FK69" s="121">
        <v>80.208333333333329</v>
      </c>
      <c r="FL69" s="121" t="s">
        <v>286</v>
      </c>
      <c r="FM69" s="121">
        <v>17.708333333333339</v>
      </c>
      <c r="FN69" s="121">
        <v>42.346938775510232</v>
      </c>
      <c r="FO69" s="128" t="s">
        <v>286</v>
      </c>
      <c r="FP69" s="121">
        <v>12.352941176470583</v>
      </c>
      <c r="FQ69" s="121">
        <v>42.948717948717935</v>
      </c>
      <c r="FR69" s="121" t="s">
        <v>286</v>
      </c>
      <c r="FS69" s="121">
        <v>28.703703703703717</v>
      </c>
      <c r="FT69" s="128">
        <v>41.803278688524614</v>
      </c>
      <c r="FU69" s="121" t="s">
        <v>286</v>
      </c>
      <c r="FV69" s="121">
        <v>25.882352941176471</v>
      </c>
      <c r="FW69" s="121">
        <v>60.150375939849624</v>
      </c>
      <c r="FX69" s="121" t="s">
        <v>286</v>
      </c>
      <c r="FY69" s="128">
        <v>21.238938053097346</v>
      </c>
      <c r="FZ69" s="121">
        <v>65.263157894736864</v>
      </c>
      <c r="GA69" s="121" t="s">
        <v>286</v>
      </c>
      <c r="GB69" s="121">
        <v>47.058823529411754</v>
      </c>
      <c r="GC69" s="121">
        <v>61.445783132530124</v>
      </c>
      <c r="GD69" s="128" t="s">
        <v>286</v>
      </c>
      <c r="GE69" s="121">
        <v>38.095238095238095</v>
      </c>
      <c r="GF69" s="121">
        <v>56.060606060606055</v>
      </c>
      <c r="GG69" s="121" t="s">
        <v>286</v>
      </c>
      <c r="GH69" s="121">
        <v>32.258064516129032</v>
      </c>
      <c r="GI69" s="128">
        <v>52.941176470588239</v>
      </c>
      <c r="GJ69" s="121" t="s">
        <v>286</v>
      </c>
      <c r="GK69" s="121">
        <v>31.818181818181824</v>
      </c>
      <c r="GL69" s="121">
        <v>45.000000000000007</v>
      </c>
      <c r="GM69" s="130" t="s">
        <v>286</v>
      </c>
      <c r="GN69" s="128">
        <v>52.173913043478272</v>
      </c>
      <c r="GO69" s="121">
        <v>43.548387096774185</v>
      </c>
      <c r="GP69" s="121" t="s">
        <v>286</v>
      </c>
      <c r="GQ69" s="121">
        <v>38.235294117647065</v>
      </c>
      <c r="GR69" s="121">
        <v>71.604938271604922</v>
      </c>
      <c r="GS69" s="128" t="s">
        <v>286</v>
      </c>
      <c r="GT69" s="121">
        <v>45.000000000000007</v>
      </c>
      <c r="GU69" s="121">
        <v>65.151515151515142</v>
      </c>
      <c r="GV69" s="121" t="s">
        <v>286</v>
      </c>
      <c r="GW69" s="121">
        <v>35.483870967741936</v>
      </c>
      <c r="GX69" s="128">
        <v>70</v>
      </c>
      <c r="GY69" s="128" t="s">
        <v>286</v>
      </c>
      <c r="GZ69" s="128">
        <v>50</v>
      </c>
      <c r="HA69" s="128">
        <v>51.250000000000007</v>
      </c>
      <c r="HB69" s="128" t="s">
        <v>286</v>
      </c>
      <c r="HC69" s="128">
        <v>47.826086956521742</v>
      </c>
      <c r="HD69" s="128">
        <v>56.451612903225815</v>
      </c>
      <c r="HE69" s="128" t="s">
        <v>286</v>
      </c>
      <c r="HF69" s="128">
        <v>41.935483870967751</v>
      </c>
      <c r="HG69" s="128">
        <v>61.250000000000014</v>
      </c>
      <c r="HH69" s="128" t="s">
        <v>286</v>
      </c>
      <c r="HI69" s="128">
        <v>23.809523809523814</v>
      </c>
      <c r="HJ69" s="128">
        <v>47.619047619047628</v>
      </c>
      <c r="HK69" s="128" t="s">
        <v>286</v>
      </c>
      <c r="HL69" s="121">
        <v>39.999999999999986</v>
      </c>
      <c r="HM69" s="121">
        <v>62.745098039215684</v>
      </c>
      <c r="HN69" s="121" t="s">
        <v>286</v>
      </c>
      <c r="HO69" s="121">
        <v>34.999999999999993</v>
      </c>
      <c r="HP69" s="128">
        <v>56.410256410256437</v>
      </c>
      <c r="HQ69" s="121" t="s">
        <v>286</v>
      </c>
      <c r="HR69" s="121">
        <v>43.478260869565226</v>
      </c>
      <c r="HS69" s="121">
        <v>63.934426229508183</v>
      </c>
      <c r="HT69" s="129" t="s">
        <v>286</v>
      </c>
      <c r="HU69" s="128">
        <v>51.515151515151508</v>
      </c>
      <c r="HV69" s="114">
        <v>42.499999999999993</v>
      </c>
      <c r="HW69" s="114" t="s">
        <v>286</v>
      </c>
      <c r="HX69" s="114">
        <v>38.095238095238088</v>
      </c>
      <c r="HY69" s="114">
        <v>43.939393939393931</v>
      </c>
      <c r="HZ69" s="114" t="s">
        <v>286</v>
      </c>
      <c r="IA69" s="114">
        <v>45.161290322580641</v>
      </c>
      <c r="IB69" s="114">
        <v>52.941176470588232</v>
      </c>
      <c r="IC69" s="114" t="s">
        <v>286</v>
      </c>
      <c r="ID69" s="114">
        <v>57.142857142857146</v>
      </c>
      <c r="IE69" s="114">
        <v>55.128205128205131</v>
      </c>
      <c r="IF69" s="114" t="s">
        <v>286</v>
      </c>
      <c r="IG69" s="114">
        <v>60.869565217391298</v>
      </c>
      <c r="IH69" s="114">
        <v>45.9016393442623</v>
      </c>
      <c r="II69" s="114" t="s">
        <v>286</v>
      </c>
      <c r="IJ69" s="114">
        <v>70.9677419354839</v>
      </c>
      <c r="IK69" s="114">
        <v>59.259259259259281</v>
      </c>
      <c r="IL69" s="114" t="s">
        <v>286</v>
      </c>
      <c r="IM69" s="114">
        <v>52.38095238095238</v>
      </c>
      <c r="IN69" s="114">
        <v>50.000000000000014</v>
      </c>
      <c r="IO69" s="114" t="s">
        <v>286</v>
      </c>
      <c r="IP69" s="114">
        <v>51.612903225806463</v>
      </c>
      <c r="IQ69" s="114">
        <v>62</v>
      </c>
      <c r="IR69" s="114" t="s">
        <v>286</v>
      </c>
      <c r="IS69" s="114">
        <v>71.428571428571431</v>
      </c>
      <c r="IT69" s="114">
        <v>70.129870129870113</v>
      </c>
      <c r="IU69" s="114" t="s">
        <v>286</v>
      </c>
      <c r="IV69" s="114">
        <v>70.833333333333343</v>
      </c>
      <c r="IW69" s="114">
        <v>65.573770491803302</v>
      </c>
      <c r="IX69" s="150" t="s">
        <v>1580</v>
      </c>
      <c r="IY69" s="150" t="s">
        <v>1578</v>
      </c>
      <c r="IZ69" s="150" t="s">
        <v>1579</v>
      </c>
      <c r="JA69" s="150" t="s">
        <v>1578</v>
      </c>
      <c r="JB69" s="150" t="s">
        <v>1578</v>
      </c>
      <c r="JC69" s="114" t="s">
        <v>286</v>
      </c>
      <c r="JD69" s="114" t="s">
        <v>286</v>
      </c>
      <c r="JE69" s="114" t="s">
        <v>286</v>
      </c>
      <c r="JF69" s="114" t="str">
        <f t="shared" si="82"/>
        <v>--</v>
      </c>
      <c r="JG69" s="114" t="str">
        <f t="shared" si="82"/>
        <v>--</v>
      </c>
      <c r="JH69" s="114" t="str">
        <f t="shared" si="82"/>
        <v>--</v>
      </c>
      <c r="JI69" s="114" t="str">
        <f t="shared" si="82"/>
        <v>--</v>
      </c>
      <c r="JJ69" s="114" t="str">
        <f t="shared" si="82"/>
        <v>--</v>
      </c>
      <c r="JK69" s="114" t="str">
        <f t="shared" si="82"/>
        <v>--</v>
      </c>
      <c r="JL69" s="114" t="str">
        <f t="shared" si="82"/>
        <v>--</v>
      </c>
      <c r="JM69" s="114" t="str">
        <f t="shared" si="82"/>
        <v>--</v>
      </c>
      <c r="JN69" s="114" t="str">
        <f t="shared" si="82"/>
        <v>--</v>
      </c>
      <c r="JO69" s="114" t="str">
        <f t="shared" si="82"/>
        <v>--</v>
      </c>
      <c r="JP69" s="114" t="str">
        <f t="shared" si="83"/>
        <v>--</v>
      </c>
      <c r="JQ69" s="114" t="str">
        <f t="shared" si="83"/>
        <v>--</v>
      </c>
      <c r="JR69" s="114" t="str">
        <f t="shared" si="83"/>
        <v>--</v>
      </c>
      <c r="JS69" s="114" t="str">
        <f t="shared" si="83"/>
        <v>--</v>
      </c>
      <c r="JT69" s="114" t="str">
        <f t="shared" si="83"/>
        <v>--</v>
      </c>
      <c r="JU69" s="114" t="str">
        <f t="shared" si="83"/>
        <v>--</v>
      </c>
      <c r="JV69" s="114" t="str">
        <f t="shared" si="83"/>
        <v>--</v>
      </c>
      <c r="JW69" s="114" t="str">
        <f t="shared" si="83"/>
        <v>--</v>
      </c>
      <c r="JX69" s="114" t="str">
        <f t="shared" si="83"/>
        <v>--</v>
      </c>
      <c r="JY69" s="114" t="str">
        <f t="shared" si="83"/>
        <v>--</v>
      </c>
      <c r="JZ69" s="114" t="str">
        <f t="shared" si="84"/>
        <v>--</v>
      </c>
      <c r="KA69" s="114" t="str">
        <f t="shared" si="84"/>
        <v>--</v>
      </c>
      <c r="KB69" s="114" t="str">
        <f t="shared" si="84"/>
        <v>--</v>
      </c>
      <c r="KC69" s="114" t="str">
        <f t="shared" si="84"/>
        <v>--</v>
      </c>
      <c r="KD69" s="114" t="str">
        <f t="shared" si="84"/>
        <v>--</v>
      </c>
      <c r="KE69" s="114" t="str">
        <f t="shared" si="84"/>
        <v>--</v>
      </c>
      <c r="KF69" s="114" t="str">
        <f t="shared" si="84"/>
        <v>--</v>
      </c>
      <c r="KG69" s="114" t="str">
        <f t="shared" si="84"/>
        <v>--</v>
      </c>
      <c r="KH69" s="114" t="str">
        <f t="shared" si="84"/>
        <v>--</v>
      </c>
      <c r="KI69" s="114" t="str">
        <f t="shared" si="84"/>
        <v>--</v>
      </c>
      <c r="KJ69" s="114" t="str">
        <f t="shared" si="85"/>
        <v>--</v>
      </c>
      <c r="KK69" s="114" t="str">
        <f t="shared" si="85"/>
        <v>--</v>
      </c>
      <c r="KL69" s="114" t="str">
        <f t="shared" si="85"/>
        <v>--</v>
      </c>
      <c r="KM69" s="114" t="str">
        <f t="shared" si="85"/>
        <v>--</v>
      </c>
      <c r="KN69" s="114" t="str">
        <f t="shared" si="85"/>
        <v>--</v>
      </c>
      <c r="KO69" s="114" t="str">
        <f t="shared" si="85"/>
        <v>--</v>
      </c>
      <c r="KP69" s="150" t="s">
        <v>1580</v>
      </c>
      <c r="KQ69" s="150" t="s">
        <v>1578</v>
      </c>
      <c r="KR69" s="150" t="s">
        <v>1579</v>
      </c>
      <c r="KS69" s="150" t="s">
        <v>1578</v>
      </c>
      <c r="KT69" s="150" t="s">
        <v>1578</v>
      </c>
      <c r="KU69" s="114" t="str">
        <f t="shared" si="88"/>
        <v>--</v>
      </c>
      <c r="KV69" s="114" t="str">
        <f t="shared" si="88"/>
        <v>--</v>
      </c>
      <c r="KW69" s="114" t="str">
        <f t="shared" si="88"/>
        <v>--</v>
      </c>
      <c r="KX69" s="114" t="str">
        <f t="shared" si="88"/>
        <v>--</v>
      </c>
      <c r="KY69" s="114" t="str">
        <f t="shared" si="88"/>
        <v>--</v>
      </c>
      <c r="KZ69" s="114" t="str">
        <f t="shared" si="86"/>
        <v>--</v>
      </c>
      <c r="LA69" s="114" t="str">
        <f t="shared" si="86"/>
        <v>--</v>
      </c>
      <c r="LB69" s="114" t="str">
        <f t="shared" si="86"/>
        <v>--</v>
      </c>
      <c r="LC69" s="114" t="str">
        <f t="shared" si="86"/>
        <v>--</v>
      </c>
      <c r="LD69" s="114" t="str">
        <f t="shared" si="86"/>
        <v>--</v>
      </c>
      <c r="LE69" s="219">
        <v>86.764705882352899</v>
      </c>
      <c r="LF69" s="219">
        <v>90.2777777777778</v>
      </c>
      <c r="LG69" s="219">
        <v>85.714285714285694</v>
      </c>
      <c r="LH69" s="219">
        <v>78.90625</v>
      </c>
      <c r="LI69" s="219">
        <v>78.301886792452905</v>
      </c>
      <c r="LJ69" s="219">
        <v>79.999999999999901</v>
      </c>
      <c r="LK69" s="219">
        <v>66.176470588235304</v>
      </c>
      <c r="LL69" s="219">
        <v>77.7777777777778</v>
      </c>
      <c r="LM69" s="219">
        <v>64.285714285714306</v>
      </c>
      <c r="LN69" s="219">
        <v>69.53125</v>
      </c>
      <c r="LO69" s="219">
        <v>73.584905660377402</v>
      </c>
      <c r="LP69" s="219">
        <v>70</v>
      </c>
      <c r="LQ69" s="219">
        <v>72.058823529411796</v>
      </c>
      <c r="LR69" s="219">
        <v>80</v>
      </c>
      <c r="LS69" s="219">
        <v>72.727272727272705</v>
      </c>
      <c r="LT69" s="219">
        <v>76.5625</v>
      </c>
      <c r="LU69" s="219">
        <v>73</v>
      </c>
      <c r="LV69" s="219">
        <v>72.897196261682197</v>
      </c>
      <c r="LW69" s="219">
        <v>44.117647058823501</v>
      </c>
      <c r="LX69" s="219">
        <v>51.428571428571402</v>
      </c>
      <c r="LY69" s="219">
        <v>43.636363636363598</v>
      </c>
      <c r="LZ69" s="219">
        <v>50.78125</v>
      </c>
      <c r="MA69" s="219">
        <v>36.633663366336599</v>
      </c>
      <c r="MB69" s="219">
        <v>45.7943925233645</v>
      </c>
      <c r="MC69" s="219">
        <v>75</v>
      </c>
      <c r="MD69" s="219">
        <v>90</v>
      </c>
      <c r="ME69" s="219">
        <v>76.363636363636402</v>
      </c>
      <c r="MF69" s="219">
        <v>87.5</v>
      </c>
      <c r="MG69" s="219">
        <v>83.1683168316832</v>
      </c>
      <c r="MH69" s="219">
        <v>74.766355140186903</v>
      </c>
      <c r="MI69" s="219">
        <v>73.529411764705799</v>
      </c>
      <c r="MJ69" s="219">
        <v>72.857142857142904</v>
      </c>
      <c r="MK69" s="219">
        <v>72.727272727272705</v>
      </c>
      <c r="ML69" s="219">
        <v>76.5625</v>
      </c>
      <c r="MM69" s="219">
        <v>70.297029702970306</v>
      </c>
      <c r="MN69" s="219">
        <v>69.158878504672899</v>
      </c>
      <c r="MO69" s="128" t="str">
        <f t="shared" ref="MO69:MO109" si="89">"--"</f>
        <v>--</v>
      </c>
      <c r="MP69" s="219">
        <v>8.6956521739130395</v>
      </c>
      <c r="MQ69" s="219">
        <v>36.363636363636402</v>
      </c>
      <c r="MR69" s="128" t="str">
        <f t="shared" ref="MR69:MR109" si="90">"--"</f>
        <v>--</v>
      </c>
      <c r="MS69" s="219">
        <v>8.6021505376344098</v>
      </c>
      <c r="MT69" s="219">
        <v>22.7722772277228</v>
      </c>
      <c r="MU69" s="128" t="str">
        <f t="shared" ref="MU69:MU109" si="91">"--"</f>
        <v>--</v>
      </c>
      <c r="MV69" s="219">
        <v>66.6666666666667</v>
      </c>
      <c r="MW69" s="219">
        <v>45</v>
      </c>
      <c r="MX69" s="128" t="str">
        <f t="shared" ref="MX69:MX109" si="92">"--"</f>
        <v>--</v>
      </c>
      <c r="MY69" s="219">
        <v>42.857142857142897</v>
      </c>
      <c r="MZ69" s="219">
        <v>54.545454545454497</v>
      </c>
      <c r="NA69" s="128" t="str">
        <f t="shared" ref="NA69:NA109" si="93">"--"</f>
        <v>--</v>
      </c>
      <c r="NB69" s="219">
        <v>50</v>
      </c>
      <c r="NC69" s="219">
        <v>70</v>
      </c>
      <c r="ND69" s="128" t="str">
        <f t="shared" ref="ND69:ND109" si="94">"--"</f>
        <v>--</v>
      </c>
      <c r="NE69" s="219">
        <v>42.857142857142897</v>
      </c>
      <c r="NF69" s="219">
        <v>59.090909090909101</v>
      </c>
      <c r="NG69" s="128" t="str">
        <f t="shared" ref="NG69:NG109" si="95">"--"</f>
        <v>--</v>
      </c>
      <c r="NH69" s="219">
        <v>50</v>
      </c>
      <c r="NI69" s="219">
        <v>65</v>
      </c>
      <c r="NJ69" s="128" t="str">
        <f t="shared" ref="NJ69:NJ109" si="96">"--"</f>
        <v>--</v>
      </c>
      <c r="NK69" s="219">
        <v>62.5</v>
      </c>
      <c r="NL69" s="219">
        <v>68.181818181818201</v>
      </c>
      <c r="NM69" s="220">
        <v>86.842105263157904</v>
      </c>
      <c r="NN69" s="220">
        <v>87.096774193548399</v>
      </c>
      <c r="NO69" s="220">
        <v>64.473684210526301</v>
      </c>
      <c r="NP69" s="220">
        <v>82.539682539682502</v>
      </c>
      <c r="NQ69" s="220">
        <v>73.684210526315795</v>
      </c>
      <c r="NR69" s="220">
        <v>81.967213114754102</v>
      </c>
      <c r="NS69" s="220">
        <v>71.052631578947398</v>
      </c>
      <c r="NT69" s="220">
        <v>78.688524590163894</v>
      </c>
      <c r="NU69" s="220">
        <v>90.789473684210506</v>
      </c>
      <c r="NV69" s="220">
        <v>96.721311475409806</v>
      </c>
      <c r="NW69" s="220">
        <v>82.894736842105303</v>
      </c>
      <c r="NX69" s="220">
        <v>90.163934426229503</v>
      </c>
      <c r="NY69" s="128" t="str">
        <f t="shared" si="87"/>
        <v>--</v>
      </c>
      <c r="NZ69" s="128" t="str">
        <f t="shared" si="87"/>
        <v>--</v>
      </c>
      <c r="OA69" s="128" t="str">
        <f t="shared" si="87"/>
        <v>--</v>
      </c>
      <c r="OB69" s="128" t="str">
        <f t="shared" si="87"/>
        <v>--</v>
      </c>
      <c r="OC69" s="128" t="str">
        <f t="shared" si="87"/>
        <v>--</v>
      </c>
      <c r="OD69" s="128" t="str">
        <f t="shared" si="87"/>
        <v>--</v>
      </c>
      <c r="OE69" s="128" t="str">
        <f t="shared" si="87"/>
        <v>--</v>
      </c>
      <c r="OF69" s="128" t="str">
        <f t="shared" si="87"/>
        <v>--</v>
      </c>
      <c r="OG69" s="222">
        <v>51.315789473684198</v>
      </c>
      <c r="OH69" s="222">
        <v>36.764705882352899</v>
      </c>
      <c r="OI69" s="222">
        <v>48.571428571428598</v>
      </c>
      <c r="OJ69" s="222">
        <v>32.727272727272698</v>
      </c>
      <c r="OK69" s="222">
        <v>68.852459016393496</v>
      </c>
      <c r="OL69" s="222">
        <v>49.21875</v>
      </c>
      <c r="OM69" s="222">
        <v>36.633663366336599</v>
      </c>
      <c r="ON69" s="222">
        <v>37.383177570093501</v>
      </c>
      <c r="OO69" s="114" t="s">
        <v>2503</v>
      </c>
      <c r="OP69" s="114" t="s">
        <v>2504</v>
      </c>
      <c r="OQ69" s="300">
        <v>68.421052631578974</v>
      </c>
      <c r="OR69" s="300">
        <v>61.764705882352949</v>
      </c>
      <c r="OS69" s="300">
        <v>65.714285714285708</v>
      </c>
      <c r="OT69" s="300">
        <v>50.909090909090914</v>
      </c>
      <c r="OU69" s="300">
        <v>66.129032258064527</v>
      </c>
      <c r="OV69" s="300">
        <v>63.281249999999993</v>
      </c>
      <c r="OW69" s="300">
        <v>62.745098039215691</v>
      </c>
      <c r="OX69" s="300">
        <v>66.355140186915932</v>
      </c>
      <c r="OZ69" s="380">
        <v>78.75</v>
      </c>
      <c r="PA69" s="381">
        <v>80.597014925373131</v>
      </c>
      <c r="PB69" s="381">
        <v>77.499999999999972</v>
      </c>
      <c r="PC69" s="381">
        <v>72.000000000000014</v>
      </c>
      <c r="PD69" s="380">
        <v>63.749999999999993</v>
      </c>
      <c r="PE69" s="381">
        <v>52.941176470588253</v>
      </c>
      <c r="PF69" s="381">
        <v>56.962025316455716</v>
      </c>
      <c r="PG69" s="381">
        <v>51.999999999999993</v>
      </c>
      <c r="PH69" s="380">
        <v>51.898734177215168</v>
      </c>
      <c r="PI69" s="381">
        <v>45.588235294117652</v>
      </c>
      <c r="PJ69" s="381">
        <v>49.367088607594923</v>
      </c>
      <c r="PK69" s="381">
        <v>38</v>
      </c>
      <c r="PL69" s="380">
        <v>89.999999999999972</v>
      </c>
      <c r="PM69" s="381">
        <v>89.705882352941131</v>
      </c>
      <c r="PN69" s="381">
        <v>86.075949367088626</v>
      </c>
      <c r="PO69" s="381">
        <v>77.999999999999986</v>
      </c>
      <c r="PP69" s="380">
        <v>86.250000000000028</v>
      </c>
      <c r="PQ69" s="381">
        <v>85.294117647058812</v>
      </c>
      <c r="PR69" s="381">
        <v>82.278481012658233</v>
      </c>
      <c r="PS69" s="381">
        <v>76.000000000000014</v>
      </c>
      <c r="PT69" s="378" t="str">
        <f t="shared" si="67"/>
        <v>--</v>
      </c>
      <c r="PU69" s="378" t="str">
        <f t="shared" si="67"/>
        <v>--</v>
      </c>
      <c r="PV69" s="381">
        <v>5.1282051282051277</v>
      </c>
      <c r="PW69" s="381">
        <v>22.222222222222221</v>
      </c>
      <c r="PX69" s="378" t="str">
        <f t="shared" si="15"/>
        <v>--</v>
      </c>
      <c r="PY69" s="378" t="str">
        <f t="shared" si="15"/>
        <v>--</v>
      </c>
      <c r="PZ69" s="381">
        <v>24.999999999999996</v>
      </c>
      <c r="QA69" s="381">
        <v>70</v>
      </c>
      <c r="QB69" s="378" t="str">
        <f t="shared" si="16"/>
        <v>--</v>
      </c>
      <c r="QC69" s="378" t="str">
        <f t="shared" si="16"/>
        <v>--</v>
      </c>
      <c r="QD69" s="381">
        <v>24.999999999999996</v>
      </c>
      <c r="QE69" s="381">
        <v>70</v>
      </c>
      <c r="QF69" s="378" t="str">
        <f t="shared" si="68"/>
        <v>--</v>
      </c>
      <c r="QG69" s="378" t="str">
        <f t="shared" si="68"/>
        <v>--</v>
      </c>
      <c r="QH69" s="381">
        <v>49.999999999999993</v>
      </c>
      <c r="QI69" s="381">
        <v>80</v>
      </c>
      <c r="QJ69" s="161" t="s">
        <v>1579</v>
      </c>
    </row>
    <row r="70" spans="1:452" x14ac:dyDescent="0.25">
      <c r="A70" s="114">
        <v>66</v>
      </c>
      <c r="B70" s="93" t="s">
        <v>66</v>
      </c>
      <c r="C70" s="126">
        <v>46.124763705104016</v>
      </c>
      <c r="D70" s="126">
        <v>31.78571428571427</v>
      </c>
      <c r="E70" s="126">
        <v>39.729729729729691</v>
      </c>
      <c r="F70" s="126">
        <v>54.396728016359944</v>
      </c>
      <c r="G70" s="126">
        <v>41.713221601489721</v>
      </c>
      <c r="H70" s="126">
        <v>49.837133550488595</v>
      </c>
      <c r="I70" s="126">
        <v>61.837455830388691</v>
      </c>
      <c r="J70" s="126">
        <v>55.06958250497015</v>
      </c>
      <c r="K70" s="126">
        <v>51.685393258426984</v>
      </c>
      <c r="L70" s="126">
        <v>66.917293233082688</v>
      </c>
      <c r="M70" s="128">
        <v>63.793103448275829</v>
      </c>
      <c r="N70" s="128">
        <v>60.298507462686572</v>
      </c>
      <c r="O70" s="128">
        <v>69.502074688796739</v>
      </c>
      <c r="P70" s="128">
        <v>65.120967741935488</v>
      </c>
      <c r="Q70" s="128">
        <v>74.418604651162795</v>
      </c>
      <c r="R70" s="128">
        <v>83.712121212121204</v>
      </c>
      <c r="S70" s="128">
        <v>78.900709219858115</v>
      </c>
      <c r="T70" s="128">
        <v>83.513513513513473</v>
      </c>
      <c r="U70" s="128">
        <v>88.865979381443282</v>
      </c>
      <c r="V70" s="128">
        <v>80.110497237569007</v>
      </c>
      <c r="W70" s="128">
        <v>78.412698412698433</v>
      </c>
      <c r="X70" s="128">
        <v>85.663082437276017</v>
      </c>
      <c r="Y70" s="128">
        <v>80.620155038759648</v>
      </c>
      <c r="Z70" s="128">
        <v>80.810810810810807</v>
      </c>
      <c r="AA70" s="128">
        <v>88.576779026217196</v>
      </c>
      <c r="AB70" s="132">
        <v>82.196969696969688</v>
      </c>
      <c r="AC70" s="132">
        <v>81.764705882352985</v>
      </c>
      <c r="AD70" s="132">
        <v>84.680851063829792</v>
      </c>
      <c r="AE70" s="132">
        <v>76.953907815631254</v>
      </c>
      <c r="AF70" s="128">
        <v>83.024691358024839</v>
      </c>
      <c r="AG70" s="126">
        <v>67.624521072796867</v>
      </c>
      <c r="AH70" s="126">
        <v>63.943161634102978</v>
      </c>
      <c r="AI70" s="133">
        <v>67.654986522911074</v>
      </c>
      <c r="AJ70" s="133">
        <v>70.331950207468935</v>
      </c>
      <c r="AK70" s="128">
        <v>66.911764705882362</v>
      </c>
      <c r="AL70" s="128">
        <v>63.492063492063473</v>
      </c>
      <c r="AM70" s="128">
        <v>73.571428571428612</v>
      </c>
      <c r="AN70" s="128">
        <v>67.24806201550382</v>
      </c>
      <c r="AO70" s="128">
        <v>71.27371273712734</v>
      </c>
      <c r="AP70" s="128">
        <v>72.504708097928415</v>
      </c>
      <c r="AQ70" s="128">
        <v>67.293233082706791</v>
      </c>
      <c r="AR70" s="128">
        <v>68.221574344023338</v>
      </c>
      <c r="AS70" s="128">
        <v>69.831223628692001</v>
      </c>
      <c r="AT70" s="128">
        <v>62.749003984063741</v>
      </c>
      <c r="AU70" s="128">
        <v>69.817073170731732</v>
      </c>
      <c r="AV70" s="128">
        <v>15.204678362573098</v>
      </c>
      <c r="AW70" s="128">
        <v>15.901060070671361</v>
      </c>
      <c r="AX70" s="132">
        <v>16.253443526170798</v>
      </c>
      <c r="AY70" s="132">
        <v>15.384615384615365</v>
      </c>
      <c r="AZ70" s="132">
        <v>16.007532956685502</v>
      </c>
      <c r="BA70" s="132">
        <v>16.293929712460063</v>
      </c>
      <c r="BB70" s="128">
        <v>14.444444444444452</v>
      </c>
      <c r="BC70" s="132">
        <v>14.629258517034071</v>
      </c>
      <c r="BD70" s="132">
        <v>17.534246575342479</v>
      </c>
      <c r="BE70" s="132">
        <v>8.382066276803112</v>
      </c>
      <c r="BF70" s="132">
        <v>14.476190476190466</v>
      </c>
      <c r="BG70" s="128">
        <v>13.94658753709199</v>
      </c>
      <c r="BH70" s="121">
        <v>12.875536480686689</v>
      </c>
      <c r="BI70" s="121">
        <v>13.562753036437266</v>
      </c>
      <c r="BJ70" s="121">
        <v>14.473684210526313</v>
      </c>
      <c r="BK70" s="121">
        <v>13.060428849902543</v>
      </c>
      <c r="BL70" s="128">
        <v>10.247349823321549</v>
      </c>
      <c r="BM70" s="121">
        <v>6.8870523415977987</v>
      </c>
      <c r="BN70" s="114">
        <v>13.675213675213676</v>
      </c>
      <c r="BO70" s="114">
        <v>10.734463276836172</v>
      </c>
      <c r="BP70" s="114">
        <v>9.5846645367412187</v>
      </c>
      <c r="BQ70" s="128">
        <v>12.639405204460962</v>
      </c>
      <c r="BR70" s="121">
        <v>12.248995983935734</v>
      </c>
      <c r="BS70" s="121">
        <v>9.8630136986301373</v>
      </c>
      <c r="BT70" s="121">
        <v>4.5098039215686319</v>
      </c>
      <c r="BU70" s="128">
        <v>11.450381679389318</v>
      </c>
      <c r="BV70" s="121">
        <v>7.6923076923076952</v>
      </c>
      <c r="BW70" s="121">
        <v>9.4623655913978535</v>
      </c>
      <c r="BX70" s="121">
        <v>12.121212121212119</v>
      </c>
      <c r="BY70" s="128">
        <v>9.9337748344370809</v>
      </c>
      <c r="BZ70" s="121">
        <v>75.096525096525212</v>
      </c>
      <c r="CA70" s="121">
        <v>76.868327402135264</v>
      </c>
      <c r="CB70" s="121">
        <v>78.048780487804891</v>
      </c>
      <c r="CC70" s="128">
        <v>70.315789473684262</v>
      </c>
      <c r="CD70" s="121">
        <v>70.39106145251391</v>
      </c>
      <c r="CE70" s="121">
        <v>76.282051282051313</v>
      </c>
      <c r="CF70" s="121">
        <v>72.992700729927009</v>
      </c>
      <c r="CG70" s="128">
        <v>76.125244618395257</v>
      </c>
      <c r="CH70" s="121">
        <v>74.043715846994601</v>
      </c>
      <c r="CI70" s="121">
        <v>78.977272727272691</v>
      </c>
      <c r="CJ70" s="121">
        <v>80.907372400756117</v>
      </c>
      <c r="CK70" s="121">
        <v>78.362573099415116</v>
      </c>
      <c r="CL70" s="121">
        <v>73.584905660377245</v>
      </c>
      <c r="CM70" s="121">
        <v>76.659959758551352</v>
      </c>
      <c r="CN70" s="121">
        <v>74.342105263157904</v>
      </c>
      <c r="CO70" s="121" t="s">
        <v>286</v>
      </c>
      <c r="CP70" s="128" t="s">
        <v>286</v>
      </c>
      <c r="CQ70" s="121" t="s">
        <v>286</v>
      </c>
      <c r="CR70" s="121">
        <v>58.860759493670919</v>
      </c>
      <c r="CS70" s="114">
        <v>30.167597765363134</v>
      </c>
      <c r="CT70" s="114">
        <v>34.294871794871774</v>
      </c>
      <c r="CU70" s="128">
        <v>54.909090909090907</v>
      </c>
      <c r="CV70" s="121">
        <v>37.695312500000028</v>
      </c>
      <c r="CW70" s="121">
        <v>42.622950819672155</v>
      </c>
      <c r="CX70" s="114">
        <v>67.870722433460116</v>
      </c>
      <c r="CY70" s="114">
        <v>44.128787878787854</v>
      </c>
      <c r="CZ70" s="128">
        <v>43.274853801169606</v>
      </c>
      <c r="DA70" s="121">
        <v>60.924369747899149</v>
      </c>
      <c r="DB70" s="121">
        <v>46.184738955823356</v>
      </c>
      <c r="DC70" s="114">
        <v>51.644736842105253</v>
      </c>
      <c r="DD70" s="114">
        <v>55.577689243027905</v>
      </c>
      <c r="DE70" s="128">
        <v>52.583025830258308</v>
      </c>
      <c r="DF70" s="121">
        <v>41.944444444444457</v>
      </c>
      <c r="DG70" s="121">
        <v>62.938596491228083</v>
      </c>
      <c r="DH70" s="114">
        <v>47.609942638623366</v>
      </c>
      <c r="DI70" s="114">
        <v>44.336569579288025</v>
      </c>
      <c r="DJ70" s="128">
        <v>55.430711610486881</v>
      </c>
      <c r="DK70" s="121">
        <v>55.691056910569074</v>
      </c>
      <c r="DL70" s="121">
        <v>44.817927170868344</v>
      </c>
      <c r="DM70" s="121">
        <v>60.834990059642152</v>
      </c>
      <c r="DN70" s="121">
        <v>58.574181117533698</v>
      </c>
      <c r="DO70" s="128">
        <v>44.345238095238123</v>
      </c>
      <c r="DP70" s="121">
        <v>57.58928571428573</v>
      </c>
      <c r="DQ70" s="121">
        <v>53.781512605042018</v>
      </c>
      <c r="DR70" s="121">
        <v>51.342281879194623</v>
      </c>
      <c r="DS70" s="121" t="s">
        <v>286</v>
      </c>
      <c r="DT70" s="128" t="s">
        <v>286</v>
      </c>
      <c r="DU70" s="131" t="s">
        <v>286</v>
      </c>
      <c r="DV70" s="131">
        <v>50.215517241379288</v>
      </c>
      <c r="DW70" s="114">
        <v>23.251417769376189</v>
      </c>
      <c r="DX70" s="131">
        <v>22.077922077922089</v>
      </c>
      <c r="DY70" s="128">
        <v>44.866920152091232</v>
      </c>
      <c r="DZ70" s="128">
        <v>26.946107784431106</v>
      </c>
      <c r="EA70" s="128">
        <v>28.333333333333332</v>
      </c>
      <c r="EB70" s="128">
        <v>56.395348837209276</v>
      </c>
      <c r="EC70" s="128">
        <v>36.761904761904724</v>
      </c>
      <c r="ED70" s="128">
        <v>34.411764705882391</v>
      </c>
      <c r="EE70" s="128">
        <v>50.108459869848161</v>
      </c>
      <c r="EF70" s="128">
        <v>40.365111561866115</v>
      </c>
      <c r="EG70" s="128">
        <v>44.666666666666671</v>
      </c>
      <c r="EH70" s="128" t="s">
        <v>286</v>
      </c>
      <c r="EI70" s="128" t="s">
        <v>286</v>
      </c>
      <c r="EJ70" s="128" t="s">
        <v>286</v>
      </c>
      <c r="EK70" s="128">
        <v>90.851063829787165</v>
      </c>
      <c r="EL70" s="121">
        <v>80.037664783427488</v>
      </c>
      <c r="EM70" s="121">
        <v>81.229773462783186</v>
      </c>
      <c r="EN70" s="121">
        <v>91.176470588235333</v>
      </c>
      <c r="EO70" s="121">
        <v>83.39920948616593</v>
      </c>
      <c r="EP70" s="128">
        <v>81.111111111111143</v>
      </c>
      <c r="EQ70" s="121">
        <v>90.857142857142847</v>
      </c>
      <c r="ER70" s="121">
        <v>87.310606060606148</v>
      </c>
      <c r="ES70" s="121">
        <v>86.257309941520447</v>
      </c>
      <c r="ET70" s="121">
        <v>89.852008456659661</v>
      </c>
      <c r="EU70" s="128">
        <v>85.132382892057066</v>
      </c>
      <c r="EV70" s="121">
        <v>80.858085808580938</v>
      </c>
      <c r="EW70" s="121">
        <v>84.440227703984931</v>
      </c>
      <c r="EX70" s="121">
        <v>71.099290780141843</v>
      </c>
      <c r="EY70" s="121">
        <v>72.010869565217405</v>
      </c>
      <c r="EZ70" s="128">
        <v>92.703862660944253</v>
      </c>
      <c r="FA70" s="121">
        <v>71.828358208955251</v>
      </c>
      <c r="FB70" s="121">
        <v>77.813504823151121</v>
      </c>
      <c r="FC70" s="121">
        <v>87.956204379562038</v>
      </c>
      <c r="FD70" s="121">
        <v>79.644268774703505</v>
      </c>
      <c r="FE70" s="128">
        <v>72.928176795580114</v>
      </c>
      <c r="FF70" s="121">
        <v>91.389432485322914</v>
      </c>
      <c r="FG70" s="121">
        <v>79.047619047619023</v>
      </c>
      <c r="FH70" s="121">
        <v>77.058823529411811</v>
      </c>
      <c r="FI70" s="121">
        <v>87.280701754385888</v>
      </c>
      <c r="FJ70" s="128">
        <v>77.096114519427374</v>
      </c>
      <c r="FK70" s="121">
        <v>74.247491638796006</v>
      </c>
      <c r="FL70" s="121" t="s">
        <v>286</v>
      </c>
      <c r="FM70" s="121">
        <v>22.180451127819548</v>
      </c>
      <c r="FN70" s="121">
        <v>42.182890855457217</v>
      </c>
      <c r="FO70" s="128" t="s">
        <v>286</v>
      </c>
      <c r="FP70" s="121">
        <v>16.265060240963848</v>
      </c>
      <c r="FQ70" s="121">
        <v>46.666666666666671</v>
      </c>
      <c r="FR70" s="121" t="s">
        <v>286</v>
      </c>
      <c r="FS70" s="121">
        <v>17.099567099567111</v>
      </c>
      <c r="FT70" s="128">
        <v>46.306818181818173</v>
      </c>
      <c r="FU70" s="121" t="s">
        <v>286</v>
      </c>
      <c r="FV70" s="121">
        <v>16.122448979591834</v>
      </c>
      <c r="FW70" s="121">
        <v>45.454545454545453</v>
      </c>
      <c r="FX70" s="121" t="s">
        <v>286</v>
      </c>
      <c r="FY70" s="128">
        <v>19.787234042553216</v>
      </c>
      <c r="FZ70" s="121">
        <v>44.680851063829763</v>
      </c>
      <c r="GA70" s="121" t="s">
        <v>286</v>
      </c>
      <c r="GB70" s="121">
        <v>49.999999999999979</v>
      </c>
      <c r="GC70" s="121">
        <v>66.197183098591566</v>
      </c>
      <c r="GD70" s="128" t="s">
        <v>286</v>
      </c>
      <c r="GE70" s="121">
        <v>66.250000000000028</v>
      </c>
      <c r="GF70" s="121">
        <v>61.870503597122315</v>
      </c>
      <c r="GG70" s="121" t="s">
        <v>286</v>
      </c>
      <c r="GH70" s="121">
        <v>48.684210526315788</v>
      </c>
      <c r="GI70" s="128">
        <v>59.374999999999993</v>
      </c>
      <c r="GJ70" s="121" t="s">
        <v>286</v>
      </c>
      <c r="GK70" s="121">
        <v>41.558441558441551</v>
      </c>
      <c r="GL70" s="121">
        <v>58</v>
      </c>
      <c r="GM70" s="130" t="s">
        <v>286</v>
      </c>
      <c r="GN70" s="128">
        <v>42.857142857142847</v>
      </c>
      <c r="GO70" s="121">
        <v>54.838709677419338</v>
      </c>
      <c r="GP70" s="121" t="s">
        <v>286</v>
      </c>
      <c r="GQ70" s="121">
        <v>43.965517241379317</v>
      </c>
      <c r="GR70" s="121">
        <v>68.309859154929612</v>
      </c>
      <c r="GS70" s="128" t="s">
        <v>286</v>
      </c>
      <c r="GT70" s="121">
        <v>68.354430379746873</v>
      </c>
      <c r="GU70" s="121">
        <v>65.217391304347814</v>
      </c>
      <c r="GV70" s="121" t="s">
        <v>286</v>
      </c>
      <c r="GW70" s="121">
        <v>46.66666666666665</v>
      </c>
      <c r="GX70" s="128">
        <v>66.459627329192571</v>
      </c>
      <c r="GY70" s="128" t="s">
        <v>286</v>
      </c>
      <c r="GZ70" s="128">
        <v>50.649350649350652</v>
      </c>
      <c r="HA70" s="128">
        <v>65.100671140939582</v>
      </c>
      <c r="HB70" s="128" t="s">
        <v>286</v>
      </c>
      <c r="HC70" s="128">
        <v>53.84615384615384</v>
      </c>
      <c r="HD70" s="128">
        <v>67.213114754098385</v>
      </c>
      <c r="HE70" s="128" t="s">
        <v>286</v>
      </c>
      <c r="HF70" s="128">
        <v>40.707964601769909</v>
      </c>
      <c r="HG70" s="128">
        <v>62.773722627737229</v>
      </c>
      <c r="HH70" s="128" t="s">
        <v>286</v>
      </c>
      <c r="HI70" s="128">
        <v>46.666666666666657</v>
      </c>
      <c r="HJ70" s="128">
        <v>70.676691729323352</v>
      </c>
      <c r="HK70" s="128" t="s">
        <v>286</v>
      </c>
      <c r="HL70" s="121">
        <v>54.929577464788728</v>
      </c>
      <c r="HM70" s="121">
        <v>70.198675496688722</v>
      </c>
      <c r="HN70" s="121" t="s">
        <v>286</v>
      </c>
      <c r="HO70" s="121">
        <v>32.87671232876712</v>
      </c>
      <c r="HP70" s="128">
        <v>68.275862068965509</v>
      </c>
      <c r="HQ70" s="121" t="s">
        <v>286</v>
      </c>
      <c r="HR70" s="121">
        <v>35.365853658536594</v>
      </c>
      <c r="HS70" s="121">
        <v>64.705882352941202</v>
      </c>
      <c r="HT70" s="129" t="s">
        <v>286</v>
      </c>
      <c r="HU70" s="128">
        <v>53.913043478260889</v>
      </c>
      <c r="HV70" s="114">
        <v>42.142857142857139</v>
      </c>
      <c r="HW70" s="114" t="s">
        <v>286</v>
      </c>
      <c r="HX70" s="114">
        <v>68.000000000000014</v>
      </c>
      <c r="HY70" s="114">
        <v>43.703703703703709</v>
      </c>
      <c r="HZ70" s="114" t="s">
        <v>286</v>
      </c>
      <c r="IA70" s="114">
        <v>64.788732394366193</v>
      </c>
      <c r="IB70" s="114">
        <v>54.248366013071895</v>
      </c>
      <c r="IC70" s="114" t="s">
        <v>286</v>
      </c>
      <c r="ID70" s="114">
        <v>58.904109589041113</v>
      </c>
      <c r="IE70" s="114">
        <v>48.951048951048946</v>
      </c>
      <c r="IF70" s="114" t="s">
        <v>286</v>
      </c>
      <c r="IG70" s="114">
        <v>63.095238095238088</v>
      </c>
      <c r="IH70" s="114">
        <v>47.499999999999979</v>
      </c>
      <c r="II70" s="114" t="s">
        <v>286</v>
      </c>
      <c r="IJ70" s="114">
        <v>68.695652173913075</v>
      </c>
      <c r="IK70" s="114">
        <v>57.746478873239433</v>
      </c>
      <c r="IL70" s="114" t="s">
        <v>286</v>
      </c>
      <c r="IM70" s="114">
        <v>83.999999999999957</v>
      </c>
      <c r="IN70" s="114">
        <v>61.313868613138709</v>
      </c>
      <c r="IO70" s="114" t="s">
        <v>286</v>
      </c>
      <c r="IP70" s="114">
        <v>68.493150684931493</v>
      </c>
      <c r="IQ70" s="114">
        <v>67.29559748427674</v>
      </c>
      <c r="IR70" s="114" t="s">
        <v>286</v>
      </c>
      <c r="IS70" s="114">
        <v>71.052631578947356</v>
      </c>
      <c r="IT70" s="114">
        <v>63.08724832214768</v>
      </c>
      <c r="IU70" s="114" t="s">
        <v>286</v>
      </c>
      <c r="IV70" s="114">
        <v>71.590909090909108</v>
      </c>
      <c r="IW70" s="114">
        <v>63.865546218487431</v>
      </c>
      <c r="IX70" s="150" t="s">
        <v>1575</v>
      </c>
      <c r="IY70" s="150" t="s">
        <v>1577</v>
      </c>
      <c r="IZ70" s="150" t="s">
        <v>1576</v>
      </c>
      <c r="JA70" s="150" t="s">
        <v>1575</v>
      </c>
      <c r="JB70" s="150" t="s">
        <v>1574</v>
      </c>
      <c r="JC70" s="114" t="s">
        <v>286</v>
      </c>
      <c r="JD70" s="114" t="s">
        <v>286</v>
      </c>
      <c r="JE70" s="114" t="s">
        <v>286</v>
      </c>
      <c r="JF70" s="114" t="str">
        <f t="shared" si="82"/>
        <v>--</v>
      </c>
      <c r="JG70" s="114" t="str">
        <f t="shared" si="82"/>
        <v>--</v>
      </c>
      <c r="JH70" s="114" t="str">
        <f t="shared" si="82"/>
        <v>--</v>
      </c>
      <c r="JI70" s="114" t="str">
        <f t="shared" si="82"/>
        <v>--</v>
      </c>
      <c r="JJ70" s="114" t="str">
        <f t="shared" si="82"/>
        <v>--</v>
      </c>
      <c r="JK70" s="114" t="str">
        <f t="shared" si="82"/>
        <v>--</v>
      </c>
      <c r="JL70" s="114" t="str">
        <f t="shared" si="82"/>
        <v>--</v>
      </c>
      <c r="JM70" s="114" t="str">
        <f t="shared" si="82"/>
        <v>--</v>
      </c>
      <c r="JN70" s="114" t="str">
        <f t="shared" si="82"/>
        <v>--</v>
      </c>
      <c r="JO70" s="114" t="str">
        <f t="shared" si="82"/>
        <v>--</v>
      </c>
      <c r="JP70" s="114" t="str">
        <f t="shared" si="83"/>
        <v>--</v>
      </c>
      <c r="JQ70" s="114" t="str">
        <f t="shared" si="83"/>
        <v>--</v>
      </c>
      <c r="JR70" s="114" t="str">
        <f t="shared" si="83"/>
        <v>--</v>
      </c>
      <c r="JS70" s="114" t="str">
        <f t="shared" si="83"/>
        <v>--</v>
      </c>
      <c r="JT70" s="114" t="str">
        <f t="shared" si="83"/>
        <v>--</v>
      </c>
      <c r="JU70" s="114" t="str">
        <f t="shared" si="83"/>
        <v>--</v>
      </c>
      <c r="JV70" s="114" t="str">
        <f t="shared" si="83"/>
        <v>--</v>
      </c>
      <c r="JW70" s="114" t="str">
        <f t="shared" si="83"/>
        <v>--</v>
      </c>
      <c r="JX70" s="114" t="str">
        <f t="shared" si="83"/>
        <v>--</v>
      </c>
      <c r="JY70" s="114" t="str">
        <f t="shared" si="83"/>
        <v>--</v>
      </c>
      <c r="JZ70" s="114" t="str">
        <f t="shared" si="84"/>
        <v>--</v>
      </c>
      <c r="KA70" s="114" t="str">
        <f t="shared" si="84"/>
        <v>--</v>
      </c>
      <c r="KB70" s="114" t="str">
        <f t="shared" si="84"/>
        <v>--</v>
      </c>
      <c r="KC70" s="114" t="str">
        <f t="shared" si="84"/>
        <v>--</v>
      </c>
      <c r="KD70" s="114" t="str">
        <f t="shared" si="84"/>
        <v>--</v>
      </c>
      <c r="KE70" s="114" t="str">
        <f t="shared" si="84"/>
        <v>--</v>
      </c>
      <c r="KF70" s="114" t="str">
        <f t="shared" si="84"/>
        <v>--</v>
      </c>
      <c r="KG70" s="114" t="str">
        <f t="shared" si="84"/>
        <v>--</v>
      </c>
      <c r="KH70" s="114" t="str">
        <f t="shared" si="84"/>
        <v>--</v>
      </c>
      <c r="KI70" s="114" t="str">
        <f t="shared" si="84"/>
        <v>--</v>
      </c>
      <c r="KJ70" s="114" t="str">
        <f t="shared" si="85"/>
        <v>--</v>
      </c>
      <c r="KK70" s="114" t="str">
        <f t="shared" si="85"/>
        <v>--</v>
      </c>
      <c r="KL70" s="114" t="str">
        <f t="shared" si="85"/>
        <v>--</v>
      </c>
      <c r="KM70" s="114" t="str">
        <f t="shared" si="85"/>
        <v>--</v>
      </c>
      <c r="KN70" s="114" t="str">
        <f t="shared" si="85"/>
        <v>--</v>
      </c>
      <c r="KO70" s="114" t="str">
        <f t="shared" si="85"/>
        <v>--</v>
      </c>
      <c r="KP70" s="150" t="s">
        <v>1575</v>
      </c>
      <c r="KQ70" s="150" t="s">
        <v>1577</v>
      </c>
      <c r="KR70" s="150" t="s">
        <v>1576</v>
      </c>
      <c r="KS70" s="150" t="s">
        <v>1575</v>
      </c>
      <c r="KT70" s="150" t="s">
        <v>1574</v>
      </c>
      <c r="KU70" s="114" t="str">
        <f t="shared" si="88"/>
        <v>--</v>
      </c>
      <c r="KV70" s="114" t="str">
        <f t="shared" si="88"/>
        <v>--</v>
      </c>
      <c r="KW70" s="114" t="str">
        <f t="shared" si="88"/>
        <v>--</v>
      </c>
      <c r="KX70" s="114" t="str">
        <f t="shared" si="88"/>
        <v>--</v>
      </c>
      <c r="KY70" s="114" t="str">
        <f t="shared" si="88"/>
        <v>--</v>
      </c>
      <c r="KZ70" s="114" t="str">
        <f t="shared" si="86"/>
        <v>--</v>
      </c>
      <c r="LA70" s="114" t="str">
        <f t="shared" si="86"/>
        <v>--</v>
      </c>
      <c r="LB70" s="114" t="str">
        <f t="shared" si="86"/>
        <v>--</v>
      </c>
      <c r="LC70" s="114" t="str">
        <f t="shared" si="86"/>
        <v>--</v>
      </c>
      <c r="LD70" s="114" t="str">
        <f t="shared" si="86"/>
        <v>--</v>
      </c>
      <c r="LE70" s="219">
        <v>84.955752212389498</v>
      </c>
      <c r="LF70" s="219">
        <v>80.077369439071504</v>
      </c>
      <c r="LG70" s="219">
        <v>84.328358208955194</v>
      </c>
      <c r="LH70" s="219">
        <v>86.354775828460106</v>
      </c>
      <c r="LI70" s="219">
        <v>84.615384615384698</v>
      </c>
      <c r="LJ70" s="219">
        <v>84.840425531914903</v>
      </c>
      <c r="LK70" s="219">
        <v>70.1598579040852</v>
      </c>
      <c r="LL70" s="219">
        <v>67.184466019417499</v>
      </c>
      <c r="LM70" s="219">
        <v>72.069825436409005</v>
      </c>
      <c r="LN70" s="219">
        <v>73.879142300194999</v>
      </c>
      <c r="LO70" s="219">
        <v>73.755656108597293</v>
      </c>
      <c r="LP70" s="219">
        <v>75.2659574468085</v>
      </c>
      <c r="LQ70" s="219">
        <v>79.707495429616102</v>
      </c>
      <c r="LR70" s="219">
        <v>75.251509054325993</v>
      </c>
      <c r="LS70" s="219">
        <v>79.197994987468704</v>
      </c>
      <c r="LT70" s="219">
        <v>79.358717434869703</v>
      </c>
      <c r="LU70" s="219">
        <v>76.153846153846104</v>
      </c>
      <c r="LV70" s="219">
        <v>81.651376146789005</v>
      </c>
      <c r="LW70" s="219">
        <v>45.137614678898998</v>
      </c>
      <c r="LX70" s="219">
        <v>43.775100401606402</v>
      </c>
      <c r="LY70" s="219">
        <v>47.487437185929601</v>
      </c>
      <c r="LZ70" s="219">
        <v>49.400000000000098</v>
      </c>
      <c r="MA70" s="219">
        <v>45.6410256410256</v>
      </c>
      <c r="MB70" s="219">
        <v>54.128440366972399</v>
      </c>
      <c r="MC70" s="219">
        <v>83.211678832116803</v>
      </c>
      <c r="MD70" s="219">
        <v>81.362725450901806</v>
      </c>
      <c r="ME70" s="219">
        <v>79.75</v>
      </c>
      <c r="MF70" s="219">
        <v>85.170340681362802</v>
      </c>
      <c r="MG70" s="219">
        <v>86.118251928020598</v>
      </c>
      <c r="MH70" s="219">
        <v>86.544342507645197</v>
      </c>
      <c r="MI70" s="219">
        <v>75.362318840579803</v>
      </c>
      <c r="MJ70" s="219">
        <v>69.879518072289102</v>
      </c>
      <c r="MK70" s="219">
        <v>69.5</v>
      </c>
      <c r="ML70" s="219">
        <v>80.561122244488999</v>
      </c>
      <c r="MM70" s="219">
        <v>75.641025641025607</v>
      </c>
      <c r="MN70" s="219">
        <v>78.899082568807401</v>
      </c>
      <c r="MO70" s="128" t="str">
        <f t="shared" si="89"/>
        <v>--</v>
      </c>
      <c r="MP70" s="219">
        <v>13.9484978540772</v>
      </c>
      <c r="MQ70" s="219">
        <v>35.989717223650402</v>
      </c>
      <c r="MR70" s="128" t="str">
        <f t="shared" si="90"/>
        <v>--</v>
      </c>
      <c r="MS70" s="219">
        <v>8.5227272727272698</v>
      </c>
      <c r="MT70" s="219">
        <v>37.5</v>
      </c>
      <c r="MU70" s="128" t="str">
        <f t="shared" si="91"/>
        <v>--</v>
      </c>
      <c r="MV70" s="219">
        <v>38.095238095238102</v>
      </c>
      <c r="MW70" s="219">
        <v>68.345323741007206</v>
      </c>
      <c r="MX70" s="128" t="str">
        <f t="shared" si="92"/>
        <v>--</v>
      </c>
      <c r="MY70" s="219">
        <v>63.3333333333333</v>
      </c>
      <c r="MZ70" s="219">
        <v>63.157894736842103</v>
      </c>
      <c r="NA70" s="128" t="str">
        <f t="shared" si="93"/>
        <v>--</v>
      </c>
      <c r="NB70" s="219">
        <v>42.857142857142897</v>
      </c>
      <c r="NC70" s="219">
        <v>76.258992805755398</v>
      </c>
      <c r="ND70" s="128" t="str">
        <f t="shared" si="94"/>
        <v>--</v>
      </c>
      <c r="NE70" s="219">
        <v>63.3333333333333</v>
      </c>
      <c r="NF70" s="219">
        <v>72.807017543859601</v>
      </c>
      <c r="NG70" s="128" t="str">
        <f t="shared" si="95"/>
        <v>--</v>
      </c>
      <c r="NH70" s="219">
        <v>57.8125</v>
      </c>
      <c r="NI70" s="219">
        <v>57.857142857142897</v>
      </c>
      <c r="NJ70" s="128" t="str">
        <f t="shared" si="96"/>
        <v>--</v>
      </c>
      <c r="NK70" s="219">
        <v>70</v>
      </c>
      <c r="NL70" s="219">
        <v>57.017543859649102</v>
      </c>
      <c r="NM70" s="220">
        <v>87.784679089026895</v>
      </c>
      <c r="NN70" s="220">
        <v>91.411042944785194</v>
      </c>
      <c r="NO70" s="220">
        <v>70.947368421052701</v>
      </c>
      <c r="NP70" s="220">
        <v>73.251028806584301</v>
      </c>
      <c r="NQ70" s="220">
        <v>80.638297872340402</v>
      </c>
      <c r="NR70" s="220">
        <v>81.171548117154799</v>
      </c>
      <c r="NS70" s="220">
        <v>80.810234541577799</v>
      </c>
      <c r="NT70" s="220">
        <v>75.681341719077494</v>
      </c>
      <c r="NU70" s="220">
        <v>92.616033755274202</v>
      </c>
      <c r="NV70" s="220">
        <v>88.517745302714104</v>
      </c>
      <c r="NW70" s="220">
        <v>86.221294363256703</v>
      </c>
      <c r="NX70" s="220">
        <v>83.9583333333334</v>
      </c>
      <c r="NY70" s="128" t="str">
        <f t="shared" si="87"/>
        <v>--</v>
      </c>
      <c r="NZ70" s="128" t="str">
        <f t="shared" si="87"/>
        <v>--</v>
      </c>
      <c r="OA70" s="128" t="str">
        <f t="shared" si="87"/>
        <v>--</v>
      </c>
      <c r="OB70" s="128" t="str">
        <f t="shared" si="87"/>
        <v>--</v>
      </c>
      <c r="OC70" s="128" t="str">
        <f t="shared" si="87"/>
        <v>--</v>
      </c>
      <c r="OD70" s="128" t="str">
        <f t="shared" si="87"/>
        <v>--</v>
      </c>
      <c r="OE70" s="128" t="str">
        <f t="shared" si="87"/>
        <v>--</v>
      </c>
      <c r="OF70" s="128" t="str">
        <f t="shared" si="87"/>
        <v>--</v>
      </c>
      <c r="OG70" s="222">
        <v>58.029978586723701</v>
      </c>
      <c r="OH70" s="222">
        <v>36.545454545454497</v>
      </c>
      <c r="OI70" s="222">
        <v>32.329317269076299</v>
      </c>
      <c r="OJ70" s="222">
        <v>36.75</v>
      </c>
      <c r="OK70" s="222">
        <v>54.989384288747303</v>
      </c>
      <c r="OL70" s="222">
        <v>42.685370741482998</v>
      </c>
      <c r="OM70" s="222">
        <v>40.256410256410298</v>
      </c>
      <c r="ON70" s="222">
        <v>50.4587155963303</v>
      </c>
      <c r="OO70" s="114" t="s">
        <v>2505</v>
      </c>
      <c r="OP70" s="114" t="s">
        <v>2505</v>
      </c>
      <c r="OQ70" s="300">
        <v>79.175257731958766</v>
      </c>
      <c r="OR70" s="300">
        <v>69.009009009009077</v>
      </c>
      <c r="OS70" s="300">
        <v>68.118811881188151</v>
      </c>
      <c r="OT70" s="300">
        <v>76.750000000000014</v>
      </c>
      <c r="OU70" s="300">
        <v>83.19502074688792</v>
      </c>
      <c r="OV70" s="300">
        <v>77.335984095427463</v>
      </c>
      <c r="OW70" s="300">
        <v>80.15267175572518</v>
      </c>
      <c r="OX70" s="300">
        <v>83.685800604229627</v>
      </c>
      <c r="OZ70" s="380">
        <v>80.513918629550375</v>
      </c>
      <c r="PA70" s="381">
        <v>75.114155251141568</v>
      </c>
      <c r="PB70" s="381">
        <v>77.673545966228886</v>
      </c>
      <c r="PC70" s="381">
        <v>78.826530612244909</v>
      </c>
      <c r="PD70" s="380">
        <v>73.019271948608178</v>
      </c>
      <c r="PE70" s="381">
        <v>49.202733485193626</v>
      </c>
      <c r="PF70" s="381">
        <v>44.548872180451092</v>
      </c>
      <c r="PG70" s="381">
        <v>42.091836734693871</v>
      </c>
      <c r="PH70" s="380">
        <v>59.871244635193143</v>
      </c>
      <c r="PI70" s="381">
        <v>44.520547945205507</v>
      </c>
      <c r="PJ70" s="381">
        <v>38.794726930320159</v>
      </c>
      <c r="PK70" s="381">
        <v>34.948979591836739</v>
      </c>
      <c r="PL70" s="380">
        <v>90.170940170940142</v>
      </c>
      <c r="PM70" s="381">
        <v>80.549199084668331</v>
      </c>
      <c r="PN70" s="381">
        <v>80.863039399624739</v>
      </c>
      <c r="PO70" s="381">
        <v>78.316326530612301</v>
      </c>
      <c r="PP70" s="380">
        <v>83.368869936034102</v>
      </c>
      <c r="PQ70" s="381">
        <v>67.653758542141318</v>
      </c>
      <c r="PR70" s="381">
        <v>68.667917448405319</v>
      </c>
      <c r="PS70" s="381">
        <v>69.132653061224445</v>
      </c>
      <c r="PT70" s="378" t="str">
        <f t="shared" ref="PT70:PW85" si="97">"--"</f>
        <v>--</v>
      </c>
      <c r="PU70" s="378" t="str">
        <f t="shared" si="97"/>
        <v>--</v>
      </c>
      <c r="PV70" s="381">
        <v>10.116731517509734</v>
      </c>
      <c r="PW70" s="381">
        <v>34.666666666666686</v>
      </c>
      <c r="PX70" s="378" t="str">
        <f t="shared" ref="PX70:QA110" si="98">"--"</f>
        <v>--</v>
      </c>
      <c r="PY70" s="378" t="str">
        <f t="shared" si="98"/>
        <v>--</v>
      </c>
      <c r="PZ70" s="381">
        <v>68.627450980392169</v>
      </c>
      <c r="QA70" s="381">
        <v>65.116279069767486</v>
      </c>
      <c r="QB70" s="378" t="str">
        <f t="shared" ref="QB70:QE110" si="99">"--"</f>
        <v>--</v>
      </c>
      <c r="QC70" s="378" t="str">
        <f t="shared" si="99"/>
        <v>--</v>
      </c>
      <c r="QD70" s="381">
        <v>64.705882352941188</v>
      </c>
      <c r="QE70" s="381">
        <v>80.46875</v>
      </c>
      <c r="QF70" s="378" t="str">
        <f t="shared" ref="QF70:QI85" si="100">"--"</f>
        <v>--</v>
      </c>
      <c r="QG70" s="378" t="str">
        <f t="shared" si="100"/>
        <v>--</v>
      </c>
      <c r="QH70" s="381">
        <v>75.510204081632622</v>
      </c>
      <c r="QI70" s="381">
        <v>59.689922480620147</v>
      </c>
      <c r="QJ70" s="161" t="s">
        <v>2643</v>
      </c>
    </row>
    <row r="71" spans="1:452" ht="21" customHeight="1" x14ac:dyDescent="0.25">
      <c r="A71" s="114">
        <v>67</v>
      </c>
      <c r="B71" s="93" t="s">
        <v>67</v>
      </c>
      <c r="C71" s="126">
        <v>31.147540983606554</v>
      </c>
      <c r="D71" s="126">
        <v>18.260869565217398</v>
      </c>
      <c r="E71" s="126">
        <v>29.268292682926838</v>
      </c>
      <c r="F71" s="126">
        <v>32.78688524590163</v>
      </c>
      <c r="G71" s="126">
        <v>20.661157024793383</v>
      </c>
      <c r="H71" s="126" t="str">
        <f>"--"</f>
        <v>--</v>
      </c>
      <c r="I71" s="126">
        <v>44.318181818181806</v>
      </c>
      <c r="J71" s="126">
        <v>25.925925925925931</v>
      </c>
      <c r="K71" s="126">
        <v>21.917808219178081</v>
      </c>
      <c r="L71" s="126">
        <v>37.33333333333335</v>
      </c>
      <c r="M71" s="128">
        <v>41.176470588235304</v>
      </c>
      <c r="N71" s="128">
        <v>41.538461538461547</v>
      </c>
      <c r="O71" s="128">
        <v>49.397590361445786</v>
      </c>
      <c r="P71" s="128">
        <v>52.112676056338024</v>
      </c>
      <c r="Q71" s="128">
        <v>61.764705882352942</v>
      </c>
      <c r="R71" s="128">
        <v>88.524590163934448</v>
      </c>
      <c r="S71" s="128">
        <v>75.862068965517238</v>
      </c>
      <c r="T71" s="128">
        <v>87.804878048780481</v>
      </c>
      <c r="U71" s="128">
        <v>89.166666666666686</v>
      </c>
      <c r="V71" s="128">
        <v>81.967213114754117</v>
      </c>
      <c r="W71" s="128" t="str">
        <f>"--"</f>
        <v>--</v>
      </c>
      <c r="X71" s="128">
        <v>93.181818181818187</v>
      </c>
      <c r="Y71" s="128">
        <v>80.000000000000014</v>
      </c>
      <c r="Z71" s="128">
        <v>83.116883116883088</v>
      </c>
      <c r="AA71" s="128">
        <v>90.789473684210549</v>
      </c>
      <c r="AB71" s="132">
        <v>79.411764705882362</v>
      </c>
      <c r="AC71" s="132">
        <v>85.294117647058812</v>
      </c>
      <c r="AD71" s="132">
        <v>91.860465116279073</v>
      </c>
      <c r="AE71" s="132">
        <v>78.082191780821944</v>
      </c>
      <c r="AF71" s="128">
        <v>88.732394366197141</v>
      </c>
      <c r="AG71" s="126">
        <v>70.161290322580669</v>
      </c>
      <c r="AH71" s="126">
        <v>63.793103448275858</v>
      </c>
      <c r="AI71" s="133">
        <v>73.170731707317088</v>
      </c>
      <c r="AJ71" s="133">
        <v>74.166666666666657</v>
      </c>
      <c r="AK71" s="128">
        <v>63.934426229508183</v>
      </c>
      <c r="AL71" s="128" t="str">
        <f>"--"</f>
        <v>--</v>
      </c>
      <c r="AM71" s="128">
        <v>70.114942528735611</v>
      </c>
      <c r="AN71" s="128">
        <v>71.764705882352928</v>
      </c>
      <c r="AO71" s="128">
        <v>67.532467532467564</v>
      </c>
      <c r="AP71" s="128">
        <v>70.129870129870113</v>
      </c>
      <c r="AQ71" s="128">
        <v>63.235294117647051</v>
      </c>
      <c r="AR71" s="128">
        <v>70.149253731343279</v>
      </c>
      <c r="AS71" s="128">
        <v>74.418604651162781</v>
      </c>
      <c r="AT71" s="128">
        <v>67.123287671232873</v>
      </c>
      <c r="AU71" s="128">
        <v>73.972602739726028</v>
      </c>
      <c r="AV71" s="128">
        <v>13.11475409836066</v>
      </c>
      <c r="AW71" s="128">
        <v>19.130434782608692</v>
      </c>
      <c r="AX71" s="132">
        <v>7.4999999999999991</v>
      </c>
      <c r="AY71" s="132">
        <v>16.101694915254239</v>
      </c>
      <c r="AZ71" s="132">
        <v>17.741935483870975</v>
      </c>
      <c r="BA71" s="132" t="str">
        <f>"--"</f>
        <v>--</v>
      </c>
      <c r="BB71" s="128">
        <v>12.643678160919544</v>
      </c>
      <c r="BC71" s="132">
        <v>15.294117647058835</v>
      </c>
      <c r="BD71" s="132">
        <v>12.98701298701299</v>
      </c>
      <c r="BE71" s="132">
        <v>15.068493150684937</v>
      </c>
      <c r="BF71" s="132">
        <v>16.176470588235293</v>
      </c>
      <c r="BG71" s="128">
        <v>20.588235294117656</v>
      </c>
      <c r="BH71" s="121">
        <v>7.3170731707317076</v>
      </c>
      <c r="BI71" s="121">
        <v>11.267605633802821</v>
      </c>
      <c r="BJ71" s="121">
        <v>16.43835616438356</v>
      </c>
      <c r="BK71" s="121">
        <v>7.3770491803278695</v>
      </c>
      <c r="BL71" s="128">
        <v>8.6956521739130395</v>
      </c>
      <c r="BM71" s="121">
        <v>2.5</v>
      </c>
      <c r="BN71" s="114">
        <v>13.559322033898308</v>
      </c>
      <c r="BO71" s="114">
        <v>8.8709677419354858</v>
      </c>
      <c r="BP71" s="114" t="str">
        <f>"--"</f>
        <v>--</v>
      </c>
      <c r="BQ71" s="128">
        <v>10.465116279069765</v>
      </c>
      <c r="BR71" s="121">
        <v>4.7058823529411749</v>
      </c>
      <c r="BS71" s="121">
        <v>5.1948051948051965</v>
      </c>
      <c r="BT71" s="121">
        <v>9.7222222222222214</v>
      </c>
      <c r="BU71" s="128">
        <v>7.4626865671641793</v>
      </c>
      <c r="BV71" s="121">
        <v>7.4626865671641802</v>
      </c>
      <c r="BW71" s="121">
        <v>4.9382716049382704</v>
      </c>
      <c r="BX71" s="121">
        <v>7.2463768115942031</v>
      </c>
      <c r="BY71" s="128">
        <v>6.9444444444444464</v>
      </c>
      <c r="BZ71" s="121">
        <v>71.544715447154474</v>
      </c>
      <c r="CA71" s="121">
        <v>68.10344827586205</v>
      </c>
      <c r="CB71" s="121">
        <v>87.804878048780495</v>
      </c>
      <c r="CC71" s="128">
        <v>72.131147540983648</v>
      </c>
      <c r="CD71" s="121">
        <v>66.666666666666671</v>
      </c>
      <c r="CE71" s="121" t="str">
        <f>"--"</f>
        <v>--</v>
      </c>
      <c r="CF71" s="121">
        <v>74.418604651162809</v>
      </c>
      <c r="CG71" s="128">
        <v>70.588235294117652</v>
      </c>
      <c r="CH71" s="121">
        <v>70.129870129870113</v>
      </c>
      <c r="CI71" s="121">
        <v>67.567567567567565</v>
      </c>
      <c r="CJ71" s="121">
        <v>81.159420289855078</v>
      </c>
      <c r="CK71" s="121">
        <v>72.058823529411754</v>
      </c>
      <c r="CL71" s="121">
        <v>78.571428571428584</v>
      </c>
      <c r="CM71" s="121">
        <v>73.972602739726014</v>
      </c>
      <c r="CN71" s="121">
        <v>82.191780821917831</v>
      </c>
      <c r="CO71" s="121" t="s">
        <v>286</v>
      </c>
      <c r="CP71" s="128" t="s">
        <v>286</v>
      </c>
      <c r="CQ71" s="121" t="s">
        <v>286</v>
      </c>
      <c r="CR71" s="121">
        <v>60.330578512396677</v>
      </c>
      <c r="CS71" s="114">
        <v>32.520325203252021</v>
      </c>
      <c r="CT71" s="114" t="str">
        <f>"--"</f>
        <v>--</v>
      </c>
      <c r="CU71" s="128">
        <v>72.093023255813932</v>
      </c>
      <c r="CV71" s="121">
        <v>35.294117647058833</v>
      </c>
      <c r="CW71" s="121">
        <v>40.259740259740269</v>
      </c>
      <c r="CX71" s="114">
        <v>54.054054054054049</v>
      </c>
      <c r="CY71" s="114">
        <v>44.927536231884048</v>
      </c>
      <c r="CZ71" s="128">
        <v>38.235294117647065</v>
      </c>
      <c r="DA71" s="121">
        <v>52.941176470588246</v>
      </c>
      <c r="DB71" s="121">
        <v>30.136986301369866</v>
      </c>
      <c r="DC71" s="114">
        <v>45.833333333333343</v>
      </c>
      <c r="DD71" s="114">
        <v>64.462809917355372</v>
      </c>
      <c r="DE71" s="128">
        <v>56.140350877192986</v>
      </c>
      <c r="DF71" s="121">
        <v>80.487804878048749</v>
      </c>
      <c r="DG71" s="121">
        <v>62.184873949579803</v>
      </c>
      <c r="DH71" s="114">
        <v>52.032520325203244</v>
      </c>
      <c r="DI71" s="114" t="str">
        <f>"--"</f>
        <v>--</v>
      </c>
      <c r="DJ71" s="128">
        <v>74.390243902439011</v>
      </c>
      <c r="DK71" s="121">
        <v>64.705882352941174</v>
      </c>
      <c r="DL71" s="121">
        <v>56.578947368421055</v>
      </c>
      <c r="DM71" s="121">
        <v>64.864864864864899</v>
      </c>
      <c r="DN71" s="121">
        <v>63.235294117647065</v>
      </c>
      <c r="DO71" s="128">
        <v>58.208955223880594</v>
      </c>
      <c r="DP71" s="121">
        <v>66.265060240963848</v>
      </c>
      <c r="DQ71" s="121">
        <v>69.863013698630155</v>
      </c>
      <c r="DR71" s="121">
        <v>63.8888888888889</v>
      </c>
      <c r="DS71" s="121" t="s">
        <v>286</v>
      </c>
      <c r="DT71" s="128" t="s">
        <v>286</v>
      </c>
      <c r="DU71" s="131" t="s">
        <v>286</v>
      </c>
      <c r="DV71" s="131">
        <v>45.454545454545439</v>
      </c>
      <c r="DW71" s="114">
        <v>23.577235772357724</v>
      </c>
      <c r="DX71" s="131" t="str">
        <f>"--"</f>
        <v>--</v>
      </c>
      <c r="DY71" s="128">
        <v>55</v>
      </c>
      <c r="DZ71" s="128">
        <v>37.34939759036147</v>
      </c>
      <c r="EA71" s="128">
        <v>24.675324675324674</v>
      </c>
      <c r="EB71" s="128">
        <v>45.205479452054789</v>
      </c>
      <c r="EC71" s="128">
        <v>33.82352941176471</v>
      </c>
      <c r="ED71" s="128">
        <v>37.31343283582089</v>
      </c>
      <c r="EE71" s="128">
        <v>56.097560975609753</v>
      </c>
      <c r="EF71" s="128">
        <v>48.611111111111121</v>
      </c>
      <c r="EG71" s="128">
        <v>43.055555555555557</v>
      </c>
      <c r="EH71" s="128" t="s">
        <v>286</v>
      </c>
      <c r="EI71" s="128" t="s">
        <v>286</v>
      </c>
      <c r="EJ71" s="128" t="s">
        <v>286</v>
      </c>
      <c r="EK71" s="128">
        <v>92.436974789915993</v>
      </c>
      <c r="EL71" s="121">
        <v>78.688524590163937</v>
      </c>
      <c r="EM71" s="121" t="str">
        <f>"--"</f>
        <v>--</v>
      </c>
      <c r="EN71" s="121">
        <v>96.385542168674718</v>
      </c>
      <c r="EO71" s="121">
        <v>72.619047619047649</v>
      </c>
      <c r="EP71" s="128">
        <v>76.623376623376629</v>
      </c>
      <c r="EQ71" s="121">
        <v>93.243243243243271</v>
      </c>
      <c r="ER71" s="121">
        <v>82.608695652173893</v>
      </c>
      <c r="ES71" s="121">
        <v>70.149253731343293</v>
      </c>
      <c r="ET71" s="121">
        <v>94.047619047619051</v>
      </c>
      <c r="EU71" s="128">
        <v>91.780821917808225</v>
      </c>
      <c r="EV71" s="121">
        <v>86.301369863013733</v>
      </c>
      <c r="EW71" s="121">
        <v>88.617886178861781</v>
      </c>
      <c r="EX71" s="121">
        <v>62.068965517241381</v>
      </c>
      <c r="EY71" s="121">
        <v>73.17073170731706</v>
      </c>
      <c r="EZ71" s="128">
        <v>90.756302521008408</v>
      </c>
      <c r="FA71" s="121">
        <v>75.609756097560961</v>
      </c>
      <c r="FB71" s="121" t="str">
        <f>"--"</f>
        <v>--</v>
      </c>
      <c r="FC71" s="121">
        <v>92.941176470588246</v>
      </c>
      <c r="FD71" s="121">
        <v>76.19047619047619</v>
      </c>
      <c r="FE71" s="128">
        <v>71.428571428571431</v>
      </c>
      <c r="FF71" s="121">
        <v>89.041095890410958</v>
      </c>
      <c r="FG71" s="121">
        <v>75.000000000000014</v>
      </c>
      <c r="FH71" s="121">
        <v>72.058823529411782</v>
      </c>
      <c r="FI71" s="121">
        <v>87.804878048780438</v>
      </c>
      <c r="FJ71" s="128">
        <v>78.873239436619713</v>
      </c>
      <c r="FK71" s="121">
        <v>89.041095890410972</v>
      </c>
      <c r="FL71" s="121" t="s">
        <v>286</v>
      </c>
      <c r="FM71" s="121">
        <v>25.663716814159297</v>
      </c>
      <c r="FN71" s="121">
        <v>29.999999999999996</v>
      </c>
      <c r="FO71" s="128" t="s">
        <v>286</v>
      </c>
      <c r="FP71" s="121">
        <v>16.521739130434788</v>
      </c>
      <c r="FQ71" s="121" t="str">
        <f>"--"</f>
        <v>--</v>
      </c>
      <c r="FR71" s="121" t="s">
        <v>286</v>
      </c>
      <c r="FS71" s="121">
        <v>24.390243902439028</v>
      </c>
      <c r="FT71" s="128">
        <v>34.666666666666664</v>
      </c>
      <c r="FU71" s="121" t="s">
        <v>286</v>
      </c>
      <c r="FV71" s="121">
        <v>13.846153846153841</v>
      </c>
      <c r="FW71" s="121">
        <v>41.791044776119406</v>
      </c>
      <c r="FX71" s="121" t="s">
        <v>286</v>
      </c>
      <c r="FY71" s="128">
        <v>19.696969696969695</v>
      </c>
      <c r="FZ71" s="121">
        <v>45.205479452054803</v>
      </c>
      <c r="GA71" s="121" t="s">
        <v>286</v>
      </c>
      <c r="GB71" s="121">
        <v>24.137931034482765</v>
      </c>
      <c r="GC71" s="121">
        <v>33.333333333333336</v>
      </c>
      <c r="GD71" s="128" t="s">
        <v>286</v>
      </c>
      <c r="GE71" s="121">
        <v>52.631578947368411</v>
      </c>
      <c r="GF71" s="121" t="str">
        <f>"--"</f>
        <v>--</v>
      </c>
      <c r="GG71" s="121" t="s">
        <v>286</v>
      </c>
      <c r="GH71" s="121">
        <v>50</v>
      </c>
      <c r="GI71" s="128">
        <v>69.230769230769226</v>
      </c>
      <c r="GJ71" s="121" t="s">
        <v>286</v>
      </c>
      <c r="GK71" s="121">
        <v>33.333333333333336</v>
      </c>
      <c r="GL71" s="121">
        <v>39.285714285714292</v>
      </c>
      <c r="GM71" s="130" t="s">
        <v>286</v>
      </c>
      <c r="GN71" s="128">
        <v>53.846153846153854</v>
      </c>
      <c r="GO71" s="121">
        <v>33.333333333333343</v>
      </c>
      <c r="GP71" s="121" t="s">
        <v>286</v>
      </c>
      <c r="GQ71" s="121">
        <v>34.482758620689658</v>
      </c>
      <c r="GR71" s="121">
        <v>41.666666666666664</v>
      </c>
      <c r="GS71" s="128" t="s">
        <v>286</v>
      </c>
      <c r="GT71" s="121">
        <v>52.631578947368411</v>
      </c>
      <c r="GU71" s="121" t="str">
        <f>"--"</f>
        <v>--</v>
      </c>
      <c r="GV71" s="121" t="s">
        <v>286</v>
      </c>
      <c r="GW71" s="121">
        <v>55</v>
      </c>
      <c r="GX71" s="128">
        <v>69.230769230769241</v>
      </c>
      <c r="GY71" s="128" t="s">
        <v>286</v>
      </c>
      <c r="GZ71" s="128">
        <v>44.444444444444443</v>
      </c>
      <c r="HA71" s="128">
        <v>78.571428571428569</v>
      </c>
      <c r="HB71" s="128" t="s">
        <v>286</v>
      </c>
      <c r="HC71" s="128">
        <v>53.846153846153847</v>
      </c>
      <c r="HD71" s="128">
        <v>57.575757575757578</v>
      </c>
      <c r="HE71" s="128" t="s">
        <v>286</v>
      </c>
      <c r="HF71" s="128">
        <v>20.689655172413797</v>
      </c>
      <c r="HG71" s="128">
        <v>75</v>
      </c>
      <c r="HH71" s="128" t="s">
        <v>286</v>
      </c>
      <c r="HI71" s="128">
        <v>52.631578947368418</v>
      </c>
      <c r="HJ71" s="128" t="str">
        <f>"--"</f>
        <v>--</v>
      </c>
      <c r="HK71" s="128" t="s">
        <v>286</v>
      </c>
      <c r="HL71" s="121">
        <v>47.368421052631582</v>
      </c>
      <c r="HM71" s="121">
        <v>69.230769230769226</v>
      </c>
      <c r="HN71" s="121" t="s">
        <v>286</v>
      </c>
      <c r="HO71" s="121">
        <v>66.666666666666671</v>
      </c>
      <c r="HP71" s="128">
        <v>67.857142857142833</v>
      </c>
      <c r="HQ71" s="121" t="s">
        <v>286</v>
      </c>
      <c r="HR71" s="121">
        <v>50</v>
      </c>
      <c r="HS71" s="121">
        <v>73.333333333333343</v>
      </c>
      <c r="HT71" s="129" t="s">
        <v>286</v>
      </c>
      <c r="HU71" s="128">
        <v>40.740740740740748</v>
      </c>
      <c r="HV71" s="114">
        <v>50</v>
      </c>
      <c r="HW71" s="114" t="s">
        <v>286</v>
      </c>
      <c r="HX71" s="114">
        <v>47.368421052631582</v>
      </c>
      <c r="HY71" s="114" t="str">
        <f>"--"</f>
        <v>--</v>
      </c>
      <c r="HZ71" s="114" t="s">
        <v>286</v>
      </c>
      <c r="IA71" s="114">
        <v>36.842105263157897</v>
      </c>
      <c r="IB71" s="114">
        <v>38.46153846153846</v>
      </c>
      <c r="IC71" s="114" t="s">
        <v>286</v>
      </c>
      <c r="ID71" s="114">
        <v>66.666666666666671</v>
      </c>
      <c r="IE71" s="114">
        <v>53.571428571428584</v>
      </c>
      <c r="IF71" s="114" t="s">
        <v>286</v>
      </c>
      <c r="IG71" s="114">
        <v>84.615384615384613</v>
      </c>
      <c r="IH71" s="114">
        <v>64.516129032258064</v>
      </c>
      <c r="II71" s="114" t="s">
        <v>286</v>
      </c>
      <c r="IJ71" s="114">
        <v>57.142857142857146</v>
      </c>
      <c r="IK71" s="114">
        <v>58.333333333333336</v>
      </c>
      <c r="IL71" s="114" t="s">
        <v>286</v>
      </c>
      <c r="IM71" s="114">
        <v>57.894736842105253</v>
      </c>
      <c r="IN71" s="114" t="str">
        <f>"--"</f>
        <v>--</v>
      </c>
      <c r="IO71" s="114" t="s">
        <v>286</v>
      </c>
      <c r="IP71" s="114">
        <v>63.15789473684211</v>
      </c>
      <c r="IQ71" s="114">
        <v>57.692307692307686</v>
      </c>
      <c r="IR71" s="114" t="s">
        <v>286</v>
      </c>
      <c r="IS71" s="114">
        <v>88.888888888888886</v>
      </c>
      <c r="IT71" s="114">
        <v>64.285714285714278</v>
      </c>
      <c r="IU71" s="114" t="s">
        <v>286</v>
      </c>
      <c r="IV71" s="114">
        <v>84.615384615384613</v>
      </c>
      <c r="IW71" s="114">
        <v>75.000000000000014</v>
      </c>
      <c r="IX71" s="150" t="s">
        <v>1573</v>
      </c>
      <c r="IY71" s="150" t="s">
        <v>1572</v>
      </c>
      <c r="IZ71" s="150" t="s">
        <v>1571</v>
      </c>
      <c r="JA71" s="150" t="s">
        <v>1571</v>
      </c>
      <c r="JB71" s="150" t="s">
        <v>1571</v>
      </c>
      <c r="JC71" s="114" t="s">
        <v>286</v>
      </c>
      <c r="JD71" s="114" t="s">
        <v>286</v>
      </c>
      <c r="JE71" s="114" t="s">
        <v>286</v>
      </c>
      <c r="JF71" s="114" t="str">
        <f t="shared" si="82"/>
        <v>--</v>
      </c>
      <c r="JG71" s="114" t="str">
        <f t="shared" si="82"/>
        <v>--</v>
      </c>
      <c r="JH71" s="114" t="str">
        <f t="shared" si="82"/>
        <v>--</v>
      </c>
      <c r="JI71" s="114" t="str">
        <f t="shared" si="82"/>
        <v>--</v>
      </c>
      <c r="JJ71" s="114" t="str">
        <f t="shared" si="82"/>
        <v>--</v>
      </c>
      <c r="JK71" s="114" t="str">
        <f t="shared" si="82"/>
        <v>--</v>
      </c>
      <c r="JL71" s="114" t="str">
        <f t="shared" si="82"/>
        <v>--</v>
      </c>
      <c r="JM71" s="114" t="str">
        <f t="shared" si="82"/>
        <v>--</v>
      </c>
      <c r="JN71" s="114" t="str">
        <f t="shared" si="82"/>
        <v>--</v>
      </c>
      <c r="JO71" s="114" t="str">
        <f t="shared" si="82"/>
        <v>--</v>
      </c>
      <c r="JP71" s="114" t="str">
        <f t="shared" si="83"/>
        <v>--</v>
      </c>
      <c r="JQ71" s="114" t="str">
        <f t="shared" si="83"/>
        <v>--</v>
      </c>
      <c r="JR71" s="114" t="str">
        <f t="shared" si="83"/>
        <v>--</v>
      </c>
      <c r="JS71" s="114" t="str">
        <f t="shared" si="83"/>
        <v>--</v>
      </c>
      <c r="JT71" s="114" t="str">
        <f t="shared" si="83"/>
        <v>--</v>
      </c>
      <c r="JU71" s="114" t="str">
        <f t="shared" si="83"/>
        <v>--</v>
      </c>
      <c r="JV71" s="114" t="str">
        <f t="shared" si="83"/>
        <v>--</v>
      </c>
      <c r="JW71" s="114" t="str">
        <f t="shared" si="83"/>
        <v>--</v>
      </c>
      <c r="JX71" s="114" t="str">
        <f t="shared" si="83"/>
        <v>--</v>
      </c>
      <c r="JY71" s="114" t="str">
        <f t="shared" si="83"/>
        <v>--</v>
      </c>
      <c r="JZ71" s="114" t="str">
        <f t="shared" si="84"/>
        <v>--</v>
      </c>
      <c r="KA71" s="114" t="str">
        <f t="shared" si="84"/>
        <v>--</v>
      </c>
      <c r="KB71" s="114" t="str">
        <f t="shared" si="84"/>
        <v>--</v>
      </c>
      <c r="KC71" s="114" t="str">
        <f t="shared" si="84"/>
        <v>--</v>
      </c>
      <c r="KD71" s="114" t="str">
        <f t="shared" si="84"/>
        <v>--</v>
      </c>
      <c r="KE71" s="114" t="str">
        <f t="shared" si="84"/>
        <v>--</v>
      </c>
      <c r="KF71" s="114" t="str">
        <f t="shared" si="84"/>
        <v>--</v>
      </c>
      <c r="KG71" s="114" t="str">
        <f t="shared" si="84"/>
        <v>--</v>
      </c>
      <c r="KH71" s="114" t="str">
        <f t="shared" si="84"/>
        <v>--</v>
      </c>
      <c r="KI71" s="114" t="str">
        <f t="shared" si="84"/>
        <v>--</v>
      </c>
      <c r="KJ71" s="114" t="str">
        <f t="shared" si="85"/>
        <v>--</v>
      </c>
      <c r="KK71" s="114" t="str">
        <f t="shared" si="85"/>
        <v>--</v>
      </c>
      <c r="KL71" s="114" t="str">
        <f t="shared" si="85"/>
        <v>--</v>
      </c>
      <c r="KM71" s="114" t="str">
        <f t="shared" si="85"/>
        <v>--</v>
      </c>
      <c r="KN71" s="114" t="str">
        <f t="shared" si="85"/>
        <v>--</v>
      </c>
      <c r="KO71" s="114" t="str">
        <f t="shared" si="85"/>
        <v>--</v>
      </c>
      <c r="KP71" s="150" t="s">
        <v>1573</v>
      </c>
      <c r="KQ71" s="150" t="s">
        <v>1572</v>
      </c>
      <c r="KR71" s="150" t="s">
        <v>1571</v>
      </c>
      <c r="KS71" s="150" t="s">
        <v>1571</v>
      </c>
      <c r="KT71" s="150" t="s">
        <v>1571</v>
      </c>
      <c r="KU71" s="114" t="str">
        <f t="shared" si="88"/>
        <v>--</v>
      </c>
      <c r="KV71" s="114" t="str">
        <f t="shared" si="88"/>
        <v>--</v>
      </c>
      <c r="KW71" s="114" t="str">
        <f t="shared" si="88"/>
        <v>--</v>
      </c>
      <c r="KX71" s="114" t="str">
        <f t="shared" si="88"/>
        <v>--</v>
      </c>
      <c r="KY71" s="114" t="str">
        <f t="shared" si="88"/>
        <v>--</v>
      </c>
      <c r="KZ71" s="114" t="str">
        <f t="shared" si="86"/>
        <v>--</v>
      </c>
      <c r="LA71" s="114" t="str">
        <f t="shared" si="86"/>
        <v>--</v>
      </c>
      <c r="LB71" s="114" t="str">
        <f t="shared" si="86"/>
        <v>--</v>
      </c>
      <c r="LC71" s="114" t="str">
        <f t="shared" si="86"/>
        <v>--</v>
      </c>
      <c r="LD71" s="114" t="str">
        <f t="shared" si="86"/>
        <v>--</v>
      </c>
      <c r="LE71" s="219">
        <v>90.2173913043478</v>
      </c>
      <c r="LF71" s="219">
        <v>84.415584415584405</v>
      </c>
      <c r="LG71" s="219">
        <v>84.931506849315099</v>
      </c>
      <c r="LH71" s="219">
        <v>89.772727272727295</v>
      </c>
      <c r="LI71" s="219">
        <v>84.090909090909093</v>
      </c>
      <c r="LJ71" s="219">
        <v>82.191780821917803</v>
      </c>
      <c r="LK71" s="219">
        <v>81.521739130434796</v>
      </c>
      <c r="LL71" s="219">
        <v>70.129870129870099</v>
      </c>
      <c r="LM71" s="219">
        <v>78.082191780821901</v>
      </c>
      <c r="LN71" s="219">
        <v>78.409090909090907</v>
      </c>
      <c r="LO71" s="219">
        <v>67.045454545454504</v>
      </c>
      <c r="LP71" s="219">
        <v>71.232876712328803</v>
      </c>
      <c r="LQ71" s="219">
        <v>78.8888888888889</v>
      </c>
      <c r="LR71" s="219">
        <v>69.3333333333333</v>
      </c>
      <c r="LS71" s="219">
        <v>79.452054794520507</v>
      </c>
      <c r="LT71" s="219">
        <v>78.571428571428598</v>
      </c>
      <c r="LU71" s="219">
        <v>72.093023255813904</v>
      </c>
      <c r="LV71" s="219">
        <v>77.464788732394396</v>
      </c>
      <c r="LW71" s="219">
        <v>46.6666666666667</v>
      </c>
      <c r="LX71" s="219">
        <v>48.648648648648702</v>
      </c>
      <c r="LY71" s="219">
        <v>38.356164383561598</v>
      </c>
      <c r="LZ71" s="219">
        <v>53.571428571428598</v>
      </c>
      <c r="MA71" s="219">
        <v>40.697674418604599</v>
      </c>
      <c r="MB71" s="219">
        <v>38.028169014084497</v>
      </c>
      <c r="MC71" s="219">
        <v>89.010989010988993</v>
      </c>
      <c r="MD71" s="219">
        <v>82.894736842105303</v>
      </c>
      <c r="ME71" s="219">
        <v>78.082191780821901</v>
      </c>
      <c r="MF71" s="219">
        <v>89.285714285714207</v>
      </c>
      <c r="MG71" s="219">
        <v>77.906976744185997</v>
      </c>
      <c r="MH71" s="219">
        <v>74.647887323943607</v>
      </c>
      <c r="MI71" s="219">
        <v>74.725274725274701</v>
      </c>
      <c r="MJ71" s="219">
        <v>68.421052631579002</v>
      </c>
      <c r="MK71" s="219">
        <v>72.602739726027394</v>
      </c>
      <c r="ML71" s="219">
        <v>75</v>
      </c>
      <c r="MM71" s="219">
        <v>72.093023255813904</v>
      </c>
      <c r="MN71" s="219">
        <v>64.788732394366207</v>
      </c>
      <c r="MO71" s="128" t="str">
        <f t="shared" si="89"/>
        <v>--</v>
      </c>
      <c r="MP71" s="219">
        <v>12.1621621621622</v>
      </c>
      <c r="MQ71" s="219">
        <v>33.3333333333333</v>
      </c>
      <c r="MR71" s="128" t="str">
        <f t="shared" si="90"/>
        <v>--</v>
      </c>
      <c r="MS71" s="219">
        <v>8.0459770114942497</v>
      </c>
      <c r="MT71" s="219">
        <v>26.3888888888889</v>
      </c>
      <c r="MU71" s="128" t="str">
        <f t="shared" si="91"/>
        <v>--</v>
      </c>
      <c r="MV71" s="219">
        <v>62.5</v>
      </c>
      <c r="MW71" s="219">
        <v>54.1666666666667</v>
      </c>
      <c r="MX71" s="128" t="str">
        <f t="shared" si="92"/>
        <v>--</v>
      </c>
      <c r="MY71" s="219">
        <v>83.3333333333333</v>
      </c>
      <c r="MZ71" s="219">
        <v>57.894736842105303</v>
      </c>
      <c r="NA71" s="128" t="str">
        <f t="shared" si="93"/>
        <v>--</v>
      </c>
      <c r="NB71" s="219">
        <v>75</v>
      </c>
      <c r="NC71" s="219">
        <v>66.6666666666667</v>
      </c>
      <c r="ND71" s="128" t="str">
        <f t="shared" si="94"/>
        <v>--</v>
      </c>
      <c r="NE71" s="219">
        <v>83.3333333333333</v>
      </c>
      <c r="NF71" s="219">
        <v>63.157894736842103</v>
      </c>
      <c r="NG71" s="128" t="str">
        <f t="shared" si="95"/>
        <v>--</v>
      </c>
      <c r="NH71" s="219">
        <v>66.6666666666667</v>
      </c>
      <c r="NI71" s="219">
        <v>58.3333333333333</v>
      </c>
      <c r="NJ71" s="128" t="str">
        <f t="shared" si="96"/>
        <v>--</v>
      </c>
      <c r="NK71" s="219">
        <v>66.6666666666667</v>
      </c>
      <c r="NL71" s="219">
        <v>52.631578947368403</v>
      </c>
      <c r="NM71" s="220">
        <v>91.6666666666667</v>
      </c>
      <c r="NN71" s="220">
        <v>92.307692307692307</v>
      </c>
      <c r="NO71" s="220">
        <v>76.056338028168994</v>
      </c>
      <c r="NP71" s="220">
        <v>85.897435897435898</v>
      </c>
      <c r="NQ71" s="220">
        <v>81.690140845070403</v>
      </c>
      <c r="NR71" s="220">
        <v>84.615384615384599</v>
      </c>
      <c r="NS71" s="220">
        <v>73.239436619718305</v>
      </c>
      <c r="NT71" s="220">
        <v>73.076923076923094</v>
      </c>
      <c r="NU71" s="220">
        <v>83.3333333333333</v>
      </c>
      <c r="NV71" s="220">
        <v>89.743589743589794</v>
      </c>
      <c r="NW71" s="220">
        <v>77.7777777777777</v>
      </c>
      <c r="NX71" s="220">
        <v>88.461538461538495</v>
      </c>
      <c r="NY71" s="128" t="str">
        <f t="shared" si="87"/>
        <v>--</v>
      </c>
      <c r="NZ71" s="128" t="str">
        <f t="shared" si="87"/>
        <v>--</v>
      </c>
      <c r="OA71" s="128" t="str">
        <f t="shared" si="87"/>
        <v>--</v>
      </c>
      <c r="OB71" s="128" t="str">
        <f t="shared" si="87"/>
        <v>--</v>
      </c>
      <c r="OC71" s="128" t="str">
        <f t="shared" si="87"/>
        <v>--</v>
      </c>
      <c r="OD71" s="128" t="str">
        <f t="shared" si="87"/>
        <v>--</v>
      </c>
      <c r="OE71" s="128" t="str">
        <f t="shared" si="87"/>
        <v>--</v>
      </c>
      <c r="OF71" s="128" t="str">
        <f t="shared" si="87"/>
        <v>--</v>
      </c>
      <c r="OG71" s="222">
        <v>54.1666666666667</v>
      </c>
      <c r="OH71" s="222">
        <v>40.6593406593406</v>
      </c>
      <c r="OI71" s="222">
        <v>36.842105263157897</v>
      </c>
      <c r="OJ71" s="222">
        <v>42.4657534246575</v>
      </c>
      <c r="OK71" s="222">
        <v>51.282051282051299</v>
      </c>
      <c r="OL71" s="222">
        <v>50</v>
      </c>
      <c r="OM71" s="222">
        <v>33.720930232558104</v>
      </c>
      <c r="ON71" s="222">
        <v>38.028169014084497</v>
      </c>
      <c r="OO71" s="114" t="s">
        <v>1571</v>
      </c>
      <c r="OP71" s="114" t="s">
        <v>1571</v>
      </c>
      <c r="OQ71" s="300">
        <v>54.166666666666657</v>
      </c>
      <c r="OR71" s="300">
        <v>55.434782608695656</v>
      </c>
      <c r="OS71" s="300">
        <v>50</v>
      </c>
      <c r="OT71" s="300">
        <v>58.904109589041113</v>
      </c>
      <c r="OU71" s="300">
        <v>68.421052631578988</v>
      </c>
      <c r="OV71" s="300">
        <v>59.302325581395358</v>
      </c>
      <c r="OW71" s="300">
        <v>61.627906976744185</v>
      </c>
      <c r="OX71" s="300">
        <v>57.534246575342479</v>
      </c>
      <c r="OZ71" s="380">
        <v>79.012345679012341</v>
      </c>
      <c r="PA71" s="381">
        <v>76.470588235294116</v>
      </c>
      <c r="PB71" s="381">
        <v>70.238095238095241</v>
      </c>
      <c r="PC71" s="381">
        <v>76.562500000000014</v>
      </c>
      <c r="PD71" s="380">
        <v>80.487804878048763</v>
      </c>
      <c r="PE71" s="381">
        <v>50.588235294117631</v>
      </c>
      <c r="PF71" s="381">
        <v>40.47619047619046</v>
      </c>
      <c r="PG71" s="381">
        <v>42.1875</v>
      </c>
      <c r="PH71" s="380">
        <v>62.195121951219519</v>
      </c>
      <c r="PI71" s="381">
        <v>49.411764705882362</v>
      </c>
      <c r="PJ71" s="381">
        <v>40.476190476190474</v>
      </c>
      <c r="PK71" s="381">
        <v>39.0625</v>
      </c>
      <c r="PL71" s="380">
        <v>87.804878048780495</v>
      </c>
      <c r="PM71" s="381">
        <v>90.58823529411768</v>
      </c>
      <c r="PN71" s="381">
        <v>75.294117647058798</v>
      </c>
      <c r="PO71" s="381">
        <v>81.250000000000028</v>
      </c>
      <c r="PP71" s="380">
        <v>86.58536585365853</v>
      </c>
      <c r="PQ71" s="381">
        <v>82.352941176470594</v>
      </c>
      <c r="PR71" s="381">
        <v>65.116279069767458</v>
      </c>
      <c r="PS71" s="381">
        <v>67.187500000000028</v>
      </c>
      <c r="PT71" s="378" t="str">
        <f t="shared" si="97"/>
        <v>--</v>
      </c>
      <c r="PU71" s="378" t="str">
        <f t="shared" si="97"/>
        <v>--</v>
      </c>
      <c r="PV71" s="381">
        <v>18.75</v>
      </c>
      <c r="PW71" s="381">
        <v>43.548387096774192</v>
      </c>
      <c r="PX71" s="378" t="str">
        <f t="shared" si="98"/>
        <v>--</v>
      </c>
      <c r="PY71" s="378" t="str">
        <f t="shared" si="98"/>
        <v>--</v>
      </c>
      <c r="PZ71" s="381">
        <v>46.666666666666664</v>
      </c>
      <c r="QA71" s="381">
        <v>59.25925925925926</v>
      </c>
      <c r="QB71" s="378" t="str">
        <f t="shared" si="99"/>
        <v>--</v>
      </c>
      <c r="QC71" s="378" t="str">
        <f t="shared" si="99"/>
        <v>--</v>
      </c>
      <c r="QD71" s="381">
        <v>80</v>
      </c>
      <c r="QE71" s="381">
        <v>66.666666666666657</v>
      </c>
      <c r="QF71" s="378" t="str">
        <f t="shared" si="100"/>
        <v>--</v>
      </c>
      <c r="QG71" s="378" t="str">
        <f t="shared" si="100"/>
        <v>--</v>
      </c>
      <c r="QH71" s="381">
        <v>85.714285714285708</v>
      </c>
      <c r="QI71" s="381">
        <v>62.5</v>
      </c>
      <c r="QJ71" s="368" t="s">
        <v>1571</v>
      </c>
    </row>
    <row r="72" spans="1:452" x14ac:dyDescent="0.25">
      <c r="A72" s="114">
        <v>68</v>
      </c>
      <c r="B72" s="93" t="s">
        <v>68</v>
      </c>
      <c r="C72" s="126">
        <v>27.659574468085111</v>
      </c>
      <c r="D72" s="126">
        <v>10.62992125984252</v>
      </c>
      <c r="E72" s="126">
        <v>11.214953271028042</v>
      </c>
      <c r="F72" s="126">
        <v>34.18181818181818</v>
      </c>
      <c r="G72" s="126">
        <v>20.000000000000004</v>
      </c>
      <c r="H72" s="126">
        <v>10.04784688995216</v>
      </c>
      <c r="I72" s="126">
        <v>35.999999999999979</v>
      </c>
      <c r="J72" s="126">
        <v>36.475409836065587</v>
      </c>
      <c r="K72" s="126">
        <v>34.246575342465732</v>
      </c>
      <c r="L72" s="126">
        <v>50.672645739910337</v>
      </c>
      <c r="M72" s="128">
        <v>31.455399061032864</v>
      </c>
      <c r="N72" s="128">
        <v>33.953488372093048</v>
      </c>
      <c r="O72" s="128">
        <v>62.500000000000036</v>
      </c>
      <c r="P72" s="128">
        <v>51.886792452830221</v>
      </c>
      <c r="Q72" s="128">
        <v>44.329896907216465</v>
      </c>
      <c r="R72" s="128">
        <v>87.279151943462907</v>
      </c>
      <c r="S72" s="128">
        <v>85.03937007874012</v>
      </c>
      <c r="T72" s="128">
        <v>85.253456221198178</v>
      </c>
      <c r="U72" s="128">
        <v>87.63636363636364</v>
      </c>
      <c r="V72" s="128">
        <v>78.947368421052573</v>
      </c>
      <c r="W72" s="128">
        <v>81.222707423580843</v>
      </c>
      <c r="X72" s="128">
        <v>86.936936936936888</v>
      </c>
      <c r="Y72" s="128">
        <v>77.510040160642532</v>
      </c>
      <c r="Z72" s="128">
        <v>84.210526315789508</v>
      </c>
      <c r="AA72" s="128">
        <v>87.053571428571402</v>
      </c>
      <c r="AB72" s="132">
        <v>79.545454545454604</v>
      </c>
      <c r="AC72" s="132">
        <v>79.130434782608759</v>
      </c>
      <c r="AD72" s="132">
        <v>92.718446601941736</v>
      </c>
      <c r="AE72" s="132">
        <v>75.233644859813168</v>
      </c>
      <c r="AF72" s="128">
        <v>81.313131313131294</v>
      </c>
      <c r="AG72" s="126">
        <v>71.731448763250881</v>
      </c>
      <c r="AH72" s="126">
        <v>61.568627450980401</v>
      </c>
      <c r="AI72" s="133">
        <v>64.055299539170491</v>
      </c>
      <c r="AJ72" s="133">
        <v>64.492753623188392</v>
      </c>
      <c r="AK72" s="128">
        <v>60.728744939271238</v>
      </c>
      <c r="AL72" s="128">
        <v>68.558951965065575</v>
      </c>
      <c r="AM72" s="128">
        <v>65.765765765765806</v>
      </c>
      <c r="AN72" s="128">
        <v>57.028112449799167</v>
      </c>
      <c r="AO72" s="128">
        <v>64.035087719298289</v>
      </c>
      <c r="AP72" s="128">
        <v>73.094170403587356</v>
      </c>
      <c r="AQ72" s="128">
        <v>62.727272727272727</v>
      </c>
      <c r="AR72" s="128">
        <v>65.2173913043478</v>
      </c>
      <c r="AS72" s="128">
        <v>74.396135265700508</v>
      </c>
      <c r="AT72" s="128">
        <v>63.926940639269397</v>
      </c>
      <c r="AU72" s="128">
        <v>67.336683417085425</v>
      </c>
      <c r="AV72" s="128">
        <v>15.827338129496393</v>
      </c>
      <c r="AW72" s="128">
        <v>13.599999999999998</v>
      </c>
      <c r="AX72" s="132">
        <v>20.560747663551414</v>
      </c>
      <c r="AY72" s="132">
        <v>12.820512820512828</v>
      </c>
      <c r="AZ72" s="132">
        <v>18.257261410788391</v>
      </c>
      <c r="BA72" s="132">
        <v>21.834061135371169</v>
      </c>
      <c r="BB72" s="128">
        <v>17.972350230414751</v>
      </c>
      <c r="BC72" s="132">
        <v>22.222222222222229</v>
      </c>
      <c r="BD72" s="132">
        <v>15.999999999999995</v>
      </c>
      <c r="BE72" s="132">
        <v>14.611872146118724</v>
      </c>
      <c r="BF72" s="132">
        <v>16.666666666666675</v>
      </c>
      <c r="BG72" s="128">
        <v>19.196428571428584</v>
      </c>
      <c r="BH72" s="121">
        <v>13.106796116504858</v>
      </c>
      <c r="BI72" s="121">
        <v>16.972477064220183</v>
      </c>
      <c r="BJ72" s="121">
        <v>13.13131313131314</v>
      </c>
      <c r="BK72" s="121">
        <v>9.3525179856115166</v>
      </c>
      <c r="BL72" s="128">
        <v>6.8000000000000025</v>
      </c>
      <c r="BM72" s="121">
        <v>5.607476635514022</v>
      </c>
      <c r="BN72" s="114">
        <v>11.355311355311356</v>
      </c>
      <c r="BO72" s="114">
        <v>7.4688796680497962</v>
      </c>
      <c r="BP72" s="114">
        <v>6.5502183406113543</v>
      </c>
      <c r="BQ72" s="128">
        <v>11.981566820276504</v>
      </c>
      <c r="BR72" s="121">
        <v>13.168724279835395</v>
      </c>
      <c r="BS72" s="121">
        <v>9.777777777777775</v>
      </c>
      <c r="BT72" s="121">
        <v>9.0909090909090953</v>
      </c>
      <c r="BU72" s="128">
        <v>5.0925925925925934</v>
      </c>
      <c r="BV72" s="121">
        <v>11.261261261261263</v>
      </c>
      <c r="BW72" s="121">
        <v>4.8780487804878074</v>
      </c>
      <c r="BX72" s="121">
        <v>7.3732718894009217</v>
      </c>
      <c r="BY72" s="128">
        <v>5.5555555555555589</v>
      </c>
      <c r="BZ72" s="121">
        <v>66.666666666666643</v>
      </c>
      <c r="CA72" s="121">
        <v>76.892430278884447</v>
      </c>
      <c r="CB72" s="121">
        <v>85.714285714285722</v>
      </c>
      <c r="CC72" s="128">
        <v>70.545454545454533</v>
      </c>
      <c r="CD72" s="121">
        <v>69.512195121951279</v>
      </c>
      <c r="CE72" s="121">
        <v>75.109170305676841</v>
      </c>
      <c r="CF72" s="121">
        <v>62.499999999999957</v>
      </c>
      <c r="CG72" s="128">
        <v>69.795918367346957</v>
      </c>
      <c r="CH72" s="121">
        <v>76.651982378854598</v>
      </c>
      <c r="CI72" s="121">
        <v>70.135746606334848</v>
      </c>
      <c r="CJ72" s="121">
        <v>64.678899082568776</v>
      </c>
      <c r="CK72" s="121">
        <v>76.888888888888857</v>
      </c>
      <c r="CL72" s="121">
        <v>75.238095238095198</v>
      </c>
      <c r="CM72" s="121">
        <v>74.07407407407409</v>
      </c>
      <c r="CN72" s="121">
        <v>72.081218274111734</v>
      </c>
      <c r="CO72" s="121" t="s">
        <v>286</v>
      </c>
      <c r="CP72" s="128" t="s">
        <v>286</v>
      </c>
      <c r="CQ72" s="121" t="s">
        <v>286</v>
      </c>
      <c r="CR72" s="121">
        <v>52.014652014652022</v>
      </c>
      <c r="CS72" s="114">
        <v>31.83673469387756</v>
      </c>
      <c r="CT72" s="114">
        <v>41.921397379912626</v>
      </c>
      <c r="CU72" s="128">
        <v>52.232142857142861</v>
      </c>
      <c r="CV72" s="121">
        <v>37.704918032786907</v>
      </c>
      <c r="CW72" s="121">
        <v>44.933920704845825</v>
      </c>
      <c r="CX72" s="114">
        <v>61.467889908256907</v>
      </c>
      <c r="CY72" s="114">
        <v>39.908256880733951</v>
      </c>
      <c r="CZ72" s="128">
        <v>47.321428571428569</v>
      </c>
      <c r="DA72" s="121">
        <v>61.057692307692321</v>
      </c>
      <c r="DB72" s="121">
        <v>46.759259259259252</v>
      </c>
      <c r="DC72" s="114">
        <v>43.654822335025401</v>
      </c>
      <c r="DD72" s="114">
        <v>57.992565055762078</v>
      </c>
      <c r="DE72" s="128">
        <v>57.489878542510134</v>
      </c>
      <c r="DF72" s="121">
        <v>62.441314553990608</v>
      </c>
      <c r="DG72" s="121">
        <v>62.271062271062277</v>
      </c>
      <c r="DH72" s="114">
        <v>55.41666666666665</v>
      </c>
      <c r="DI72" s="114">
        <v>55.701754385964932</v>
      </c>
      <c r="DJ72" s="128">
        <v>65.876777251184834</v>
      </c>
      <c r="DK72" s="121">
        <v>61.57024793388431</v>
      </c>
      <c r="DL72" s="121">
        <v>51.327433628318573</v>
      </c>
      <c r="DM72" s="121">
        <v>58.173076923076927</v>
      </c>
      <c r="DN72" s="121">
        <v>48.598130841121531</v>
      </c>
      <c r="DO72" s="128">
        <v>56.053811659192853</v>
      </c>
      <c r="DP72" s="121">
        <v>61.499999999999986</v>
      </c>
      <c r="DQ72" s="121">
        <v>63.033175355450226</v>
      </c>
      <c r="DR72" s="121">
        <v>43.654822335025372</v>
      </c>
      <c r="DS72" s="121" t="s">
        <v>286</v>
      </c>
      <c r="DT72" s="128" t="s">
        <v>286</v>
      </c>
      <c r="DU72" s="131" t="s">
        <v>286</v>
      </c>
      <c r="DV72" s="131">
        <v>45.255474452554743</v>
      </c>
      <c r="DW72" s="114">
        <v>35.416666666666707</v>
      </c>
      <c r="DX72" s="131">
        <v>37.554585152838435</v>
      </c>
      <c r="DY72" s="128">
        <v>49.553571428571431</v>
      </c>
      <c r="DZ72" s="128">
        <v>37.448559670781904</v>
      </c>
      <c r="EA72" s="128">
        <v>35.242290748898697</v>
      </c>
      <c r="EB72" s="128">
        <v>57.534246575342493</v>
      </c>
      <c r="EC72" s="128">
        <v>37.209302325581369</v>
      </c>
      <c r="ED72" s="128">
        <v>41.51785714285716</v>
      </c>
      <c r="EE72" s="128">
        <v>52.65700483091787</v>
      </c>
      <c r="EF72" s="128">
        <v>44.131455399061068</v>
      </c>
      <c r="EG72" s="128">
        <v>40</v>
      </c>
      <c r="EH72" s="128" t="s">
        <v>286</v>
      </c>
      <c r="EI72" s="128" t="s">
        <v>286</v>
      </c>
      <c r="EJ72" s="128" t="s">
        <v>286</v>
      </c>
      <c r="EK72" s="128">
        <v>90.44117647058826</v>
      </c>
      <c r="EL72" s="121">
        <v>80.408163265306158</v>
      </c>
      <c r="EM72" s="121">
        <v>86.462882096069876</v>
      </c>
      <c r="EN72" s="121">
        <v>91.964285714285737</v>
      </c>
      <c r="EO72" s="121">
        <v>83.539094650205769</v>
      </c>
      <c r="EP72" s="128">
        <v>81.057268722466972</v>
      </c>
      <c r="EQ72" s="121">
        <v>89.908256880733916</v>
      </c>
      <c r="ER72" s="121">
        <v>86.175115207373253</v>
      </c>
      <c r="ES72" s="121">
        <v>82.062780269058322</v>
      </c>
      <c r="ET72" s="121">
        <v>94.736842105263165</v>
      </c>
      <c r="EU72" s="128">
        <v>83.177570093457902</v>
      </c>
      <c r="EV72" s="121">
        <v>86.294416243654837</v>
      </c>
      <c r="EW72" s="121">
        <v>83.571428571428498</v>
      </c>
      <c r="EX72" s="121">
        <v>75.199999999999974</v>
      </c>
      <c r="EY72" s="121">
        <v>81.105990783410121</v>
      </c>
      <c r="EZ72" s="128">
        <v>86.861313868613152</v>
      </c>
      <c r="FA72" s="121">
        <v>71.83673469387756</v>
      </c>
      <c r="FB72" s="121">
        <v>76.855895196506509</v>
      </c>
      <c r="FC72" s="121">
        <v>86.666666666666657</v>
      </c>
      <c r="FD72" s="121">
        <v>72.199170124481356</v>
      </c>
      <c r="FE72" s="128">
        <v>73.893805309734446</v>
      </c>
      <c r="FF72" s="121">
        <v>87.037037037037024</v>
      </c>
      <c r="FG72" s="121">
        <v>78.139534883720941</v>
      </c>
      <c r="FH72" s="121">
        <v>75.446428571428584</v>
      </c>
      <c r="FI72" s="121">
        <v>95.566502463054178</v>
      </c>
      <c r="FJ72" s="128">
        <v>72.641509433962327</v>
      </c>
      <c r="FK72" s="121">
        <v>76.923076923076948</v>
      </c>
      <c r="FL72" s="121" t="s">
        <v>286</v>
      </c>
      <c r="FM72" s="121">
        <v>29.918032786885242</v>
      </c>
      <c r="FN72" s="121">
        <v>58.962264150943376</v>
      </c>
      <c r="FO72" s="128" t="s">
        <v>286</v>
      </c>
      <c r="FP72" s="121">
        <v>24.663677130044846</v>
      </c>
      <c r="FQ72" s="121">
        <v>53.097345132743364</v>
      </c>
      <c r="FR72" s="121" t="s">
        <v>286</v>
      </c>
      <c r="FS72" s="121">
        <v>29.596412556053782</v>
      </c>
      <c r="FT72" s="128">
        <v>62.389380530973462</v>
      </c>
      <c r="FU72" s="121" t="s">
        <v>286</v>
      </c>
      <c r="FV72" s="121">
        <v>30.331753554502363</v>
      </c>
      <c r="FW72" s="121">
        <v>63.981042654028428</v>
      </c>
      <c r="FX72" s="121" t="s">
        <v>286</v>
      </c>
      <c r="FY72" s="128">
        <v>23.469387755102048</v>
      </c>
      <c r="FZ72" s="121">
        <v>59.375000000000007</v>
      </c>
      <c r="GA72" s="121" t="s">
        <v>286</v>
      </c>
      <c r="GB72" s="121">
        <v>41.428571428571431</v>
      </c>
      <c r="GC72" s="121">
        <v>56.79999999999999</v>
      </c>
      <c r="GD72" s="128" t="s">
        <v>286</v>
      </c>
      <c r="GE72" s="121">
        <v>49.056603773584918</v>
      </c>
      <c r="GF72" s="121">
        <v>45</v>
      </c>
      <c r="GG72" s="121" t="s">
        <v>286</v>
      </c>
      <c r="GH72" s="121">
        <v>34.848484848484851</v>
      </c>
      <c r="GI72" s="128">
        <v>51.449275362318843</v>
      </c>
      <c r="GJ72" s="121" t="s">
        <v>286</v>
      </c>
      <c r="GK72" s="121">
        <v>32.258064516129039</v>
      </c>
      <c r="GL72" s="121">
        <v>45.112781954887232</v>
      </c>
      <c r="GM72" s="130" t="s">
        <v>286</v>
      </c>
      <c r="GN72" s="128">
        <v>30.434782608695656</v>
      </c>
      <c r="GO72" s="121">
        <v>39.473684210526329</v>
      </c>
      <c r="GP72" s="121" t="s">
        <v>286</v>
      </c>
      <c r="GQ72" s="121">
        <v>45.714285714285701</v>
      </c>
      <c r="GR72" s="121">
        <v>61.59999999999998</v>
      </c>
      <c r="GS72" s="128" t="s">
        <v>286</v>
      </c>
      <c r="GT72" s="121">
        <v>51.923076923076927</v>
      </c>
      <c r="GU72" s="121">
        <v>53.333333333333336</v>
      </c>
      <c r="GV72" s="121" t="s">
        <v>286</v>
      </c>
      <c r="GW72" s="121">
        <v>48.437499999999993</v>
      </c>
      <c r="GX72" s="128">
        <v>57.857142857142826</v>
      </c>
      <c r="GY72" s="128" t="s">
        <v>286</v>
      </c>
      <c r="GZ72" s="128">
        <v>39.682539682539684</v>
      </c>
      <c r="HA72" s="128">
        <v>56.488549618320626</v>
      </c>
      <c r="HB72" s="128" t="s">
        <v>286</v>
      </c>
      <c r="HC72" s="128">
        <v>36.95652173913043</v>
      </c>
      <c r="HD72" s="128">
        <v>59.649122807017541</v>
      </c>
      <c r="HE72" s="128" t="s">
        <v>286</v>
      </c>
      <c r="HF72" s="128">
        <v>32.307692307692307</v>
      </c>
      <c r="HG72" s="128">
        <v>57.723577235772353</v>
      </c>
      <c r="HH72" s="128" t="s">
        <v>286</v>
      </c>
      <c r="HI72" s="128">
        <v>50</v>
      </c>
      <c r="HJ72" s="128">
        <v>56.30252100840336</v>
      </c>
      <c r="HK72" s="128" t="s">
        <v>286</v>
      </c>
      <c r="HL72" s="121">
        <v>29.82456140350876</v>
      </c>
      <c r="HM72" s="121">
        <v>60.740740740740733</v>
      </c>
      <c r="HN72" s="121" t="s">
        <v>286</v>
      </c>
      <c r="HO72" s="121">
        <v>30.508474576271183</v>
      </c>
      <c r="HP72" s="128">
        <v>54.545454545454547</v>
      </c>
      <c r="HQ72" s="121" t="s">
        <v>286</v>
      </c>
      <c r="HR72" s="121">
        <v>34.883720930232563</v>
      </c>
      <c r="HS72" s="121">
        <v>54.128440366972491</v>
      </c>
      <c r="HT72" s="129" t="s">
        <v>286</v>
      </c>
      <c r="HU72" s="128">
        <v>45.588235294117638</v>
      </c>
      <c r="HV72" s="114">
        <v>33.333333333333329</v>
      </c>
      <c r="HW72" s="114" t="s">
        <v>286</v>
      </c>
      <c r="HX72" s="114">
        <v>58.000000000000014</v>
      </c>
      <c r="HY72" s="114">
        <v>30.252100840336155</v>
      </c>
      <c r="HZ72" s="114" t="s">
        <v>286</v>
      </c>
      <c r="IA72" s="114">
        <v>46.666666666666664</v>
      </c>
      <c r="IB72" s="114">
        <v>42.647058823529392</v>
      </c>
      <c r="IC72" s="114" t="s">
        <v>286</v>
      </c>
      <c r="ID72" s="114">
        <v>60</v>
      </c>
      <c r="IE72" s="114">
        <v>44.696969696969674</v>
      </c>
      <c r="IF72" s="114" t="s">
        <v>286</v>
      </c>
      <c r="IG72" s="114">
        <v>70.454545454545453</v>
      </c>
      <c r="IH72" s="114">
        <v>52.727272727272741</v>
      </c>
      <c r="II72" s="114" t="s">
        <v>286</v>
      </c>
      <c r="IJ72" s="114">
        <v>53.623188405797109</v>
      </c>
      <c r="IK72" s="114">
        <v>47.58064516129032</v>
      </c>
      <c r="IL72" s="114" t="s">
        <v>286</v>
      </c>
      <c r="IM72" s="114">
        <v>65.999999999999986</v>
      </c>
      <c r="IN72" s="114">
        <v>46.666666666666679</v>
      </c>
      <c r="IO72" s="114" t="s">
        <v>286</v>
      </c>
      <c r="IP72" s="114">
        <v>70.000000000000014</v>
      </c>
      <c r="IQ72" s="114">
        <v>61.764705882352914</v>
      </c>
      <c r="IR72" s="114" t="s">
        <v>286</v>
      </c>
      <c r="IS72" s="114">
        <v>66.666666666666657</v>
      </c>
      <c r="IT72" s="114">
        <v>59.848484848484851</v>
      </c>
      <c r="IU72" s="114" t="s">
        <v>286</v>
      </c>
      <c r="IV72" s="114">
        <v>71.739130434782638</v>
      </c>
      <c r="IW72" s="114">
        <v>64.285714285714292</v>
      </c>
      <c r="IX72" s="150" t="s">
        <v>1570</v>
      </c>
      <c r="IY72" s="150" t="s">
        <v>1570</v>
      </c>
      <c r="IZ72" s="150" t="s">
        <v>1570</v>
      </c>
      <c r="JA72" s="150" t="s">
        <v>1570</v>
      </c>
      <c r="JB72" s="150" t="s">
        <v>1570</v>
      </c>
      <c r="JC72" s="114" t="s">
        <v>286</v>
      </c>
      <c r="JD72" s="114" t="s">
        <v>286</v>
      </c>
      <c r="JE72" s="114" t="s">
        <v>286</v>
      </c>
      <c r="JF72" s="114" t="str">
        <f t="shared" si="82"/>
        <v>--</v>
      </c>
      <c r="JG72" s="114" t="str">
        <f t="shared" si="82"/>
        <v>--</v>
      </c>
      <c r="JH72" s="114" t="str">
        <f t="shared" si="82"/>
        <v>--</v>
      </c>
      <c r="JI72" s="114" t="str">
        <f t="shared" si="82"/>
        <v>--</v>
      </c>
      <c r="JJ72" s="114" t="str">
        <f t="shared" si="82"/>
        <v>--</v>
      </c>
      <c r="JK72" s="114" t="str">
        <f t="shared" si="82"/>
        <v>--</v>
      </c>
      <c r="JL72" s="114" t="str">
        <f t="shared" si="82"/>
        <v>--</v>
      </c>
      <c r="JM72" s="114" t="str">
        <f t="shared" si="82"/>
        <v>--</v>
      </c>
      <c r="JN72" s="114" t="str">
        <f t="shared" si="82"/>
        <v>--</v>
      </c>
      <c r="JO72" s="114" t="str">
        <f t="shared" si="82"/>
        <v>--</v>
      </c>
      <c r="JP72" s="114" t="str">
        <f t="shared" si="83"/>
        <v>--</v>
      </c>
      <c r="JQ72" s="114" t="str">
        <f t="shared" si="83"/>
        <v>--</v>
      </c>
      <c r="JR72" s="114" t="str">
        <f t="shared" si="83"/>
        <v>--</v>
      </c>
      <c r="JS72" s="114" t="str">
        <f t="shared" si="83"/>
        <v>--</v>
      </c>
      <c r="JT72" s="114" t="str">
        <f t="shared" si="83"/>
        <v>--</v>
      </c>
      <c r="JU72" s="114" t="str">
        <f t="shared" si="83"/>
        <v>--</v>
      </c>
      <c r="JV72" s="114" t="str">
        <f t="shared" si="83"/>
        <v>--</v>
      </c>
      <c r="JW72" s="114" t="str">
        <f t="shared" si="83"/>
        <v>--</v>
      </c>
      <c r="JX72" s="114" t="str">
        <f t="shared" si="83"/>
        <v>--</v>
      </c>
      <c r="JY72" s="114" t="str">
        <f t="shared" si="83"/>
        <v>--</v>
      </c>
      <c r="JZ72" s="114" t="str">
        <f t="shared" si="84"/>
        <v>--</v>
      </c>
      <c r="KA72" s="114" t="str">
        <f t="shared" si="84"/>
        <v>--</v>
      </c>
      <c r="KB72" s="114" t="str">
        <f t="shared" si="84"/>
        <v>--</v>
      </c>
      <c r="KC72" s="114" t="str">
        <f t="shared" si="84"/>
        <v>--</v>
      </c>
      <c r="KD72" s="114" t="str">
        <f t="shared" si="84"/>
        <v>--</v>
      </c>
      <c r="KE72" s="114" t="str">
        <f t="shared" si="84"/>
        <v>--</v>
      </c>
      <c r="KF72" s="114" t="str">
        <f t="shared" si="84"/>
        <v>--</v>
      </c>
      <c r="KG72" s="114" t="str">
        <f t="shared" si="84"/>
        <v>--</v>
      </c>
      <c r="KH72" s="114" t="str">
        <f t="shared" si="84"/>
        <v>--</v>
      </c>
      <c r="KI72" s="114" t="str">
        <f t="shared" si="84"/>
        <v>--</v>
      </c>
      <c r="KJ72" s="114" t="str">
        <f t="shared" si="85"/>
        <v>--</v>
      </c>
      <c r="KK72" s="114" t="str">
        <f t="shared" si="85"/>
        <v>--</v>
      </c>
      <c r="KL72" s="114" t="str">
        <f t="shared" si="85"/>
        <v>--</v>
      </c>
      <c r="KM72" s="114" t="str">
        <f t="shared" si="85"/>
        <v>--</v>
      </c>
      <c r="KN72" s="114" t="str">
        <f t="shared" si="85"/>
        <v>--</v>
      </c>
      <c r="KO72" s="114" t="str">
        <f t="shared" si="85"/>
        <v>--</v>
      </c>
      <c r="KP72" s="150" t="s">
        <v>1570</v>
      </c>
      <c r="KQ72" s="150" t="s">
        <v>1570</v>
      </c>
      <c r="KR72" s="150" t="s">
        <v>1570</v>
      </c>
      <c r="KS72" s="150" t="s">
        <v>1570</v>
      </c>
      <c r="KT72" s="150" t="s">
        <v>1570</v>
      </c>
      <c r="KU72" s="114" t="str">
        <f t="shared" si="88"/>
        <v>--</v>
      </c>
      <c r="KV72" s="114" t="str">
        <f t="shared" si="88"/>
        <v>--</v>
      </c>
      <c r="KW72" s="114" t="str">
        <f t="shared" si="88"/>
        <v>--</v>
      </c>
      <c r="KX72" s="114" t="str">
        <f t="shared" si="88"/>
        <v>--</v>
      </c>
      <c r="KY72" s="114" t="str">
        <f t="shared" si="88"/>
        <v>--</v>
      </c>
      <c r="KZ72" s="114" t="str">
        <f t="shared" si="86"/>
        <v>--</v>
      </c>
      <c r="LA72" s="114" t="str">
        <f t="shared" si="86"/>
        <v>--</v>
      </c>
      <c r="LB72" s="114" t="str">
        <f t="shared" si="86"/>
        <v>--</v>
      </c>
      <c r="LC72" s="114" t="str">
        <f t="shared" si="86"/>
        <v>--</v>
      </c>
      <c r="LD72" s="114" t="str">
        <f t="shared" si="86"/>
        <v>--</v>
      </c>
      <c r="LE72" s="219">
        <v>86.614173228346402</v>
      </c>
      <c r="LF72" s="219">
        <v>84.615384615384698</v>
      </c>
      <c r="LG72" s="219">
        <v>83.660130718954207</v>
      </c>
      <c r="LH72" s="219">
        <v>87.2611464968153</v>
      </c>
      <c r="LI72" s="219">
        <v>82.513661202185801</v>
      </c>
      <c r="LJ72" s="219">
        <v>78.991596638655494</v>
      </c>
      <c r="LK72" s="219">
        <v>71.09375</v>
      </c>
      <c r="LL72" s="219">
        <v>73.964497041420103</v>
      </c>
      <c r="LM72" s="219">
        <v>69.281045751633997</v>
      </c>
      <c r="LN72" s="219">
        <v>74.050632911392398</v>
      </c>
      <c r="LO72" s="219">
        <v>69.230769230769297</v>
      </c>
      <c r="LP72" s="219">
        <v>67.226890756302595</v>
      </c>
      <c r="LQ72" s="219">
        <v>80.468749999999901</v>
      </c>
      <c r="LR72" s="219">
        <v>74.117647058823493</v>
      </c>
      <c r="LS72" s="219">
        <v>72.077922077922096</v>
      </c>
      <c r="LT72" s="219">
        <v>69.426751592356695</v>
      </c>
      <c r="LU72" s="219">
        <v>72.677595628415304</v>
      </c>
      <c r="LV72" s="219">
        <v>75.630252100840394</v>
      </c>
      <c r="LW72" s="219">
        <v>42.96875</v>
      </c>
      <c r="LX72" s="219">
        <v>50</v>
      </c>
      <c r="LY72" s="219">
        <v>36.601307189542503</v>
      </c>
      <c r="LZ72" s="219">
        <v>43.312101910827998</v>
      </c>
      <c r="MA72" s="219">
        <v>41.208791208791197</v>
      </c>
      <c r="MB72" s="219">
        <v>38.655462184873997</v>
      </c>
      <c r="MC72" s="219">
        <v>90.625</v>
      </c>
      <c r="MD72" s="219">
        <v>87.647058823529406</v>
      </c>
      <c r="ME72" s="219">
        <v>74.675324675324703</v>
      </c>
      <c r="MF72" s="219">
        <v>82.692307692307693</v>
      </c>
      <c r="MG72" s="219">
        <v>80.874316939890704</v>
      </c>
      <c r="MH72" s="219">
        <v>83.0508474576271</v>
      </c>
      <c r="MI72" s="219">
        <v>75.78125</v>
      </c>
      <c r="MJ72" s="219">
        <v>75.294117647058897</v>
      </c>
      <c r="MK72" s="219">
        <v>65.584415584415595</v>
      </c>
      <c r="ML72" s="219">
        <v>73.885350318471296</v>
      </c>
      <c r="MM72" s="219">
        <v>71.584699453551906</v>
      </c>
      <c r="MN72" s="219">
        <v>73.109243697479002</v>
      </c>
      <c r="MO72" s="128" t="str">
        <f t="shared" si="89"/>
        <v>--</v>
      </c>
      <c r="MP72" s="219">
        <v>9.2592592592592595</v>
      </c>
      <c r="MQ72" s="219">
        <v>52</v>
      </c>
      <c r="MR72" s="128" t="str">
        <f t="shared" si="90"/>
        <v>--</v>
      </c>
      <c r="MS72" s="219">
        <v>19.780219780219799</v>
      </c>
      <c r="MT72" s="219">
        <v>41.5254237288136</v>
      </c>
      <c r="MU72" s="128" t="str">
        <f t="shared" si="91"/>
        <v>--</v>
      </c>
      <c r="MV72" s="219">
        <v>14.285714285714301</v>
      </c>
      <c r="MW72" s="219">
        <v>47.435897435897402</v>
      </c>
      <c r="MX72" s="128" t="str">
        <f t="shared" si="92"/>
        <v>--</v>
      </c>
      <c r="MY72" s="219">
        <v>50</v>
      </c>
      <c r="MZ72" s="219">
        <v>65.306122448979593</v>
      </c>
      <c r="NA72" s="128" t="str">
        <f t="shared" si="93"/>
        <v>--</v>
      </c>
      <c r="NB72" s="219">
        <v>28.571428571428601</v>
      </c>
      <c r="NC72" s="219">
        <v>62.820512820512803</v>
      </c>
      <c r="ND72" s="128" t="str">
        <f t="shared" si="94"/>
        <v>--</v>
      </c>
      <c r="NE72" s="219">
        <v>52.7777777777778</v>
      </c>
      <c r="NF72" s="219">
        <v>65.306122448979593</v>
      </c>
      <c r="NG72" s="128" t="str">
        <f t="shared" si="95"/>
        <v>--</v>
      </c>
      <c r="NH72" s="219">
        <v>60</v>
      </c>
      <c r="NI72" s="219">
        <v>61.538461538461497</v>
      </c>
      <c r="NJ72" s="128" t="str">
        <f t="shared" si="96"/>
        <v>--</v>
      </c>
      <c r="NK72" s="219">
        <v>77.7777777777778</v>
      </c>
      <c r="NL72" s="219">
        <v>63.265306122448997</v>
      </c>
      <c r="NM72" s="220">
        <v>91.025641025640994</v>
      </c>
      <c r="NN72" s="220">
        <v>86.394557823129304</v>
      </c>
      <c r="NO72" s="220">
        <v>75.641025641025607</v>
      </c>
      <c r="NP72" s="220">
        <v>78.767123287671197</v>
      </c>
      <c r="NQ72" s="220">
        <v>75.974025974025906</v>
      </c>
      <c r="NR72" s="220">
        <v>79.194630872483202</v>
      </c>
      <c r="NS72" s="220">
        <v>72.727272727272705</v>
      </c>
      <c r="NT72" s="220">
        <v>65.771812080536904</v>
      </c>
      <c r="NU72" s="220">
        <v>88.961038961038994</v>
      </c>
      <c r="NV72" s="220">
        <v>93.288590604026894</v>
      </c>
      <c r="NW72" s="220">
        <v>84.415584415584405</v>
      </c>
      <c r="NX72" s="220">
        <v>88.590604026845696</v>
      </c>
      <c r="NY72" s="128" t="str">
        <f t="shared" si="87"/>
        <v>--</v>
      </c>
      <c r="NZ72" s="128" t="str">
        <f t="shared" si="87"/>
        <v>--</v>
      </c>
      <c r="OA72" s="128" t="str">
        <f t="shared" si="87"/>
        <v>--</v>
      </c>
      <c r="OB72" s="128" t="str">
        <f t="shared" si="87"/>
        <v>--</v>
      </c>
      <c r="OC72" s="128" t="str">
        <f t="shared" si="87"/>
        <v>--</v>
      </c>
      <c r="OD72" s="128" t="str">
        <f t="shared" si="87"/>
        <v>--</v>
      </c>
      <c r="OE72" s="128" t="str">
        <f t="shared" si="87"/>
        <v>--</v>
      </c>
      <c r="OF72" s="128" t="str">
        <f t="shared" si="87"/>
        <v>--</v>
      </c>
      <c r="OG72" s="222">
        <v>51.298701298701303</v>
      </c>
      <c r="OH72" s="222">
        <v>41.40625</v>
      </c>
      <c r="OI72" s="222">
        <v>46.470588235294102</v>
      </c>
      <c r="OJ72" s="222">
        <v>34.415584415584398</v>
      </c>
      <c r="OK72" s="222">
        <v>52.348993288590599</v>
      </c>
      <c r="OL72" s="222">
        <v>42.038216560509603</v>
      </c>
      <c r="OM72" s="222">
        <v>40.6593406593407</v>
      </c>
      <c r="ON72" s="222">
        <v>37.288135593220403</v>
      </c>
      <c r="OO72" s="114" t="s">
        <v>2506</v>
      </c>
      <c r="OP72" s="114" t="s">
        <v>2506</v>
      </c>
      <c r="OQ72" s="300">
        <v>64.70588235294116</v>
      </c>
      <c r="OR72" s="300">
        <v>48.062015503875976</v>
      </c>
      <c r="OS72" s="300">
        <v>51.176470588235318</v>
      </c>
      <c r="OT72" s="300">
        <v>37.012987012987018</v>
      </c>
      <c r="OU72" s="300">
        <v>72.789115646258537</v>
      </c>
      <c r="OV72" s="300">
        <v>63.291139240506403</v>
      </c>
      <c r="OW72" s="300">
        <v>56.284153005464489</v>
      </c>
      <c r="OX72" s="300">
        <v>52.100840336134461</v>
      </c>
      <c r="OZ72" s="380">
        <v>81.176470588235262</v>
      </c>
      <c r="PA72" s="381">
        <v>67.857142857142819</v>
      </c>
      <c r="PB72" s="381">
        <v>72.789115646258523</v>
      </c>
      <c r="PC72" s="381">
        <v>69.026548672566321</v>
      </c>
      <c r="PD72" s="380">
        <v>76.470588235294102</v>
      </c>
      <c r="PE72" s="381">
        <v>41.72661870503596</v>
      </c>
      <c r="PF72" s="381">
        <v>45.517241379310384</v>
      </c>
      <c r="PG72" s="381">
        <v>32.743362831858384</v>
      </c>
      <c r="PH72" s="380">
        <v>50.588235294117645</v>
      </c>
      <c r="PI72" s="381">
        <v>38.129496402877713</v>
      </c>
      <c r="PJ72" s="381">
        <v>40.816326530612244</v>
      </c>
      <c r="PK72" s="381">
        <v>31.858407079646028</v>
      </c>
      <c r="PL72" s="380">
        <v>92.941176470588246</v>
      </c>
      <c r="PM72" s="381">
        <v>82.142857142857167</v>
      </c>
      <c r="PN72" s="381">
        <v>80.272108843537438</v>
      </c>
      <c r="PO72" s="381">
        <v>79.464285714285722</v>
      </c>
      <c r="PP72" s="380">
        <v>78.82352941176471</v>
      </c>
      <c r="PQ72" s="381">
        <v>71.942446043165518</v>
      </c>
      <c r="PR72" s="381">
        <v>69.387755102040785</v>
      </c>
      <c r="PS72" s="381">
        <v>69.911504424778769</v>
      </c>
      <c r="PT72" s="378" t="str">
        <f t="shared" si="97"/>
        <v>--</v>
      </c>
      <c r="PU72" s="378" t="str">
        <f t="shared" si="97"/>
        <v>--</v>
      </c>
      <c r="PV72" s="381">
        <v>10.41666666666667</v>
      </c>
      <c r="PW72" s="381">
        <v>48.623853211009155</v>
      </c>
      <c r="PX72" s="378" t="str">
        <f t="shared" si="98"/>
        <v>--</v>
      </c>
      <c r="PY72" s="378" t="str">
        <f t="shared" si="98"/>
        <v>--</v>
      </c>
      <c r="PZ72" s="381">
        <v>46.666666666666664</v>
      </c>
      <c r="QA72" s="381">
        <v>60.377358490566039</v>
      </c>
      <c r="QB72" s="378" t="str">
        <f t="shared" si="99"/>
        <v>--</v>
      </c>
      <c r="QC72" s="378" t="str">
        <f t="shared" si="99"/>
        <v>--</v>
      </c>
      <c r="QD72" s="381">
        <v>59.999999999999993</v>
      </c>
      <c r="QE72" s="381">
        <v>67.924528301886781</v>
      </c>
      <c r="QF72" s="378" t="str">
        <f t="shared" si="100"/>
        <v>--</v>
      </c>
      <c r="QG72" s="378" t="str">
        <f t="shared" si="100"/>
        <v>--</v>
      </c>
      <c r="QH72" s="381">
        <v>64.285714285714292</v>
      </c>
      <c r="QI72" s="381">
        <v>64.150943396226438</v>
      </c>
      <c r="QJ72" s="161" t="s">
        <v>2644</v>
      </c>
    </row>
    <row r="73" spans="1:452" x14ac:dyDescent="0.25">
      <c r="A73" s="114">
        <v>69</v>
      </c>
      <c r="B73" s="93" t="s">
        <v>69</v>
      </c>
      <c r="C73" s="126">
        <v>50.409165302782391</v>
      </c>
      <c r="D73" s="126">
        <v>37.047353760445702</v>
      </c>
      <c r="E73" s="126">
        <v>44.483671668137674</v>
      </c>
      <c r="F73" s="126">
        <v>54.792899408284086</v>
      </c>
      <c r="G73" s="126">
        <v>39.732888146911549</v>
      </c>
      <c r="H73" s="126">
        <v>43.709043250327674</v>
      </c>
      <c r="I73" s="126">
        <v>59.294871794871788</v>
      </c>
      <c r="J73" s="126">
        <v>52.09910529938054</v>
      </c>
      <c r="K73" s="126">
        <v>55.61450044208658</v>
      </c>
      <c r="L73" s="126">
        <v>68.188202247190972</v>
      </c>
      <c r="M73" s="128">
        <v>58.896913985554896</v>
      </c>
      <c r="N73" s="128">
        <v>54.747116237799453</v>
      </c>
      <c r="O73" s="128">
        <v>75.980729525120353</v>
      </c>
      <c r="P73" s="128">
        <v>62.171507607192261</v>
      </c>
      <c r="Q73" s="128">
        <v>63.87096774193548</v>
      </c>
      <c r="R73" s="128">
        <v>87.165483342435877</v>
      </c>
      <c r="S73" s="128">
        <v>79.215035931453983</v>
      </c>
      <c r="T73" s="128">
        <v>81.778929188255546</v>
      </c>
      <c r="U73" s="128">
        <v>87.239117471675527</v>
      </c>
      <c r="V73" s="128">
        <v>77.509599561162844</v>
      </c>
      <c r="W73" s="128">
        <v>82.600502512562826</v>
      </c>
      <c r="X73" s="128">
        <v>86.544741998693695</v>
      </c>
      <c r="Y73" s="128">
        <v>79.35528120713316</v>
      </c>
      <c r="Z73" s="128">
        <v>80.911435941530556</v>
      </c>
      <c r="AA73" s="128">
        <v>89.830508474576177</v>
      </c>
      <c r="AB73" s="132">
        <v>79.675324675324717</v>
      </c>
      <c r="AC73" s="132">
        <v>82.243816254417041</v>
      </c>
      <c r="AD73" s="132">
        <v>87.83031988873438</v>
      </c>
      <c r="AE73" s="132">
        <v>82.51366120218583</v>
      </c>
      <c r="AF73" s="128">
        <v>81.934306569343022</v>
      </c>
      <c r="AG73" s="126">
        <v>67.598684210526343</v>
      </c>
      <c r="AH73" s="126">
        <v>60.088446655610824</v>
      </c>
      <c r="AI73" s="133">
        <v>61.332179930795803</v>
      </c>
      <c r="AJ73" s="133">
        <v>67.146282973621226</v>
      </c>
      <c r="AK73" s="128">
        <v>57.761930883159621</v>
      </c>
      <c r="AL73" s="128">
        <v>65.599497802887669</v>
      </c>
      <c r="AM73" s="128">
        <v>67.297650130548291</v>
      </c>
      <c r="AN73" s="128">
        <v>60.439560439560346</v>
      </c>
      <c r="AO73" s="128">
        <v>65.523156089193733</v>
      </c>
      <c r="AP73" s="128">
        <v>71.318373071528882</v>
      </c>
      <c r="AQ73" s="128">
        <v>60.606060606060574</v>
      </c>
      <c r="AR73" s="128">
        <v>66.666666666666657</v>
      </c>
      <c r="AS73" s="128">
        <v>70.331950207468907</v>
      </c>
      <c r="AT73" s="128">
        <v>62.746430999320204</v>
      </c>
      <c r="AU73" s="128">
        <v>66.968325791855165</v>
      </c>
      <c r="AV73" s="128">
        <v>16.935036091060528</v>
      </c>
      <c r="AW73" s="128">
        <v>20.645520311630502</v>
      </c>
      <c r="AX73" s="132">
        <v>20.913884007029871</v>
      </c>
      <c r="AY73" s="132">
        <v>17.657878602084615</v>
      </c>
      <c r="AZ73" s="132">
        <v>19.955898566703443</v>
      </c>
      <c r="BA73" s="132">
        <v>21.926489226869421</v>
      </c>
      <c r="BB73" s="128">
        <v>18.560105680317047</v>
      </c>
      <c r="BC73" s="132">
        <v>22.47738343771746</v>
      </c>
      <c r="BD73" s="132">
        <v>22.173913043478301</v>
      </c>
      <c r="BE73" s="132">
        <v>12.849964106245514</v>
      </c>
      <c r="BF73" s="132">
        <v>18.890356671069991</v>
      </c>
      <c r="BG73" s="128">
        <v>20.355555555555561</v>
      </c>
      <c r="BH73" s="121">
        <v>11.111111111111098</v>
      </c>
      <c r="BI73" s="121">
        <v>19.09407665505228</v>
      </c>
      <c r="BJ73" s="121">
        <v>19.816513761467874</v>
      </c>
      <c r="BK73" s="121">
        <v>10.938367573570231</v>
      </c>
      <c r="BL73" s="128">
        <v>10.016694490818013</v>
      </c>
      <c r="BM73" s="121">
        <v>9.7539543057996596</v>
      </c>
      <c r="BN73" s="114">
        <v>12.507664009809929</v>
      </c>
      <c r="BO73" s="114">
        <v>11.576626240352807</v>
      </c>
      <c r="BP73" s="114">
        <v>9.8225602027883454</v>
      </c>
      <c r="BQ73" s="128">
        <v>15.302727877578151</v>
      </c>
      <c r="BR73" s="121">
        <v>13.165266106442585</v>
      </c>
      <c r="BS73" s="121">
        <v>11.528384279475988</v>
      </c>
      <c r="BT73" s="121">
        <v>8.6330935251798646</v>
      </c>
      <c r="BU73" s="128">
        <v>13.031914893617037</v>
      </c>
      <c r="BV73" s="121">
        <v>12.37756010685664</v>
      </c>
      <c r="BW73" s="121">
        <v>8.4865629420085131</v>
      </c>
      <c r="BX73" s="121">
        <v>10.824022346368713</v>
      </c>
      <c r="BY73" s="128">
        <v>12.740604949587537</v>
      </c>
      <c r="BZ73" s="121">
        <v>72.332233223322291</v>
      </c>
      <c r="CA73" s="121">
        <v>73.262923846581515</v>
      </c>
      <c r="CB73" s="121">
        <v>81.850220264317116</v>
      </c>
      <c r="CC73" s="128">
        <v>68.033775633293061</v>
      </c>
      <c r="CD73" s="121">
        <v>69.593852908891336</v>
      </c>
      <c r="CE73" s="121">
        <v>73.089071383449024</v>
      </c>
      <c r="CF73" s="121">
        <v>70.557717250324188</v>
      </c>
      <c r="CG73" s="128">
        <v>71.784232365145314</v>
      </c>
      <c r="CH73" s="121">
        <v>73.784722222222157</v>
      </c>
      <c r="CI73" s="121">
        <v>74.771609276177131</v>
      </c>
      <c r="CJ73" s="121">
        <v>73.342087984241644</v>
      </c>
      <c r="CK73" s="121">
        <v>73.591549295774641</v>
      </c>
      <c r="CL73" s="121">
        <v>74.826147426981962</v>
      </c>
      <c r="CM73" s="121">
        <v>77.119228118539112</v>
      </c>
      <c r="CN73" s="121">
        <v>77.767612076852814</v>
      </c>
      <c r="CO73" s="121" t="s">
        <v>286</v>
      </c>
      <c r="CP73" s="128" t="s">
        <v>286</v>
      </c>
      <c r="CQ73" s="121" t="s">
        <v>286</v>
      </c>
      <c r="CR73" s="121">
        <v>56.261343012704238</v>
      </c>
      <c r="CS73" s="114">
        <v>34.524463991204072</v>
      </c>
      <c r="CT73" s="114">
        <v>41.2025316455696</v>
      </c>
      <c r="CU73" s="128">
        <v>60.900783289817277</v>
      </c>
      <c r="CV73" s="121">
        <v>36.565096952908569</v>
      </c>
      <c r="CW73" s="121">
        <v>40.486533449174637</v>
      </c>
      <c r="CX73" s="114">
        <v>64.989369241672534</v>
      </c>
      <c r="CY73" s="114">
        <v>39.395929087327623</v>
      </c>
      <c r="CZ73" s="128">
        <v>39.769707705934444</v>
      </c>
      <c r="DA73" s="121">
        <v>65.156794425087057</v>
      </c>
      <c r="DB73" s="121">
        <v>43.953006219765079</v>
      </c>
      <c r="DC73" s="114">
        <v>47.435897435897459</v>
      </c>
      <c r="DD73" s="114">
        <v>59.55320399764841</v>
      </c>
      <c r="DE73" s="128">
        <v>52.734599884858888</v>
      </c>
      <c r="DF73" s="121">
        <v>44.120328167730207</v>
      </c>
      <c r="DG73" s="121">
        <v>56.290115532734227</v>
      </c>
      <c r="DH73" s="114">
        <v>49.247910863509773</v>
      </c>
      <c r="DI73" s="114">
        <v>45.585349901896635</v>
      </c>
      <c r="DJ73" s="128">
        <v>56.159669649002026</v>
      </c>
      <c r="DK73" s="121">
        <v>50.611071171818828</v>
      </c>
      <c r="DL73" s="121">
        <v>44.324324324324337</v>
      </c>
      <c r="DM73" s="121">
        <v>57.749627421758568</v>
      </c>
      <c r="DN73" s="121">
        <v>48.073022312373226</v>
      </c>
      <c r="DO73" s="128">
        <v>44.228993536472736</v>
      </c>
      <c r="DP73" s="121">
        <v>53.749072011878162</v>
      </c>
      <c r="DQ73" s="121">
        <v>51.391862955032089</v>
      </c>
      <c r="DR73" s="121">
        <v>44.590780809030967</v>
      </c>
      <c r="DS73" s="121" t="s">
        <v>286</v>
      </c>
      <c r="DT73" s="128" t="s">
        <v>286</v>
      </c>
      <c r="DU73" s="131" t="s">
        <v>286</v>
      </c>
      <c r="DV73" s="131">
        <v>48.389095415117666</v>
      </c>
      <c r="DW73" s="114">
        <v>27.106430155210635</v>
      </c>
      <c r="DX73" s="131">
        <v>26.440460947503183</v>
      </c>
      <c r="DY73" s="128">
        <v>51.86170212765952</v>
      </c>
      <c r="DZ73" s="128">
        <v>30.58491895701199</v>
      </c>
      <c r="EA73" s="128">
        <v>27.53496503496504</v>
      </c>
      <c r="EB73" s="128">
        <v>56.218547807332897</v>
      </c>
      <c r="EC73" s="128">
        <v>41.294196130753875</v>
      </c>
      <c r="ED73" s="128">
        <v>34.139784946236482</v>
      </c>
      <c r="EE73" s="128">
        <v>54.9786628733996</v>
      </c>
      <c r="EF73" s="128">
        <v>40.552016985138025</v>
      </c>
      <c r="EG73" s="128">
        <v>41.998149861239611</v>
      </c>
      <c r="EH73" s="128" t="s">
        <v>286</v>
      </c>
      <c r="EI73" s="128" t="s">
        <v>286</v>
      </c>
      <c r="EJ73" s="128" t="s">
        <v>286</v>
      </c>
      <c r="EK73" s="128">
        <v>90.647921760391256</v>
      </c>
      <c r="EL73" s="121">
        <v>81.305309734513429</v>
      </c>
      <c r="EM73" s="121">
        <v>80.91312618896643</v>
      </c>
      <c r="EN73" s="121">
        <v>91.287128712871294</v>
      </c>
      <c r="EO73" s="121">
        <v>82.311977715877632</v>
      </c>
      <c r="EP73" s="128">
        <v>80.939947780678864</v>
      </c>
      <c r="EQ73" s="121">
        <v>92.455516014234917</v>
      </c>
      <c r="ER73" s="121">
        <v>84.630606860158167</v>
      </c>
      <c r="ES73" s="121">
        <v>83.776595744680776</v>
      </c>
      <c r="ET73" s="121">
        <v>92.016806722688997</v>
      </c>
      <c r="EU73" s="128">
        <v>87.300485773768273</v>
      </c>
      <c r="EV73" s="121">
        <v>84.523809523809561</v>
      </c>
      <c r="EW73" s="121">
        <v>86.318681318681314</v>
      </c>
      <c r="EX73" s="121">
        <v>71.46017699115049</v>
      </c>
      <c r="EY73" s="121">
        <v>74.999999999999957</v>
      </c>
      <c r="EZ73" s="128">
        <v>88.328267477203681</v>
      </c>
      <c r="FA73" s="121">
        <v>72.877618522602049</v>
      </c>
      <c r="FB73" s="121">
        <v>76.000000000000057</v>
      </c>
      <c r="FC73" s="121">
        <v>88.547120418848024</v>
      </c>
      <c r="FD73" s="121">
        <v>74.756606397774746</v>
      </c>
      <c r="FE73" s="128">
        <v>75.26132404181196</v>
      </c>
      <c r="FF73" s="121">
        <v>90.616045845272083</v>
      </c>
      <c r="FG73" s="121">
        <v>75.66312997347481</v>
      </c>
      <c r="FH73" s="121">
        <v>75.424486148346773</v>
      </c>
      <c r="FI73" s="121">
        <v>89.191123836793068</v>
      </c>
      <c r="FJ73" s="128">
        <v>78.461538461538538</v>
      </c>
      <c r="FK73" s="121">
        <v>77.562326869806284</v>
      </c>
      <c r="FL73" s="121" t="s">
        <v>286</v>
      </c>
      <c r="FM73" s="121">
        <v>27.902735562310056</v>
      </c>
      <c r="FN73" s="121">
        <v>53.846153846153832</v>
      </c>
      <c r="FO73" s="128" t="s">
        <v>286</v>
      </c>
      <c r="FP73" s="121">
        <v>20.167564332734862</v>
      </c>
      <c r="FQ73" s="121">
        <v>53.691275167785271</v>
      </c>
      <c r="FR73" s="121" t="s">
        <v>286</v>
      </c>
      <c r="FS73" s="121">
        <v>18.284424379232487</v>
      </c>
      <c r="FT73" s="128">
        <v>51.945701357466085</v>
      </c>
      <c r="FU73" s="121" t="s">
        <v>286</v>
      </c>
      <c r="FV73" s="121">
        <v>24.220963172804552</v>
      </c>
      <c r="FW73" s="121">
        <v>56.130790190735731</v>
      </c>
      <c r="FX73" s="121" t="s">
        <v>286</v>
      </c>
      <c r="FY73" s="128">
        <v>21.919879062736168</v>
      </c>
      <c r="FZ73" s="121">
        <v>59.374999999999957</v>
      </c>
      <c r="GA73" s="121" t="s">
        <v>286</v>
      </c>
      <c r="GB73" s="121">
        <v>44.222222222222229</v>
      </c>
      <c r="GC73" s="121">
        <v>62.457912457912464</v>
      </c>
      <c r="GD73" s="128" t="s">
        <v>286</v>
      </c>
      <c r="GE73" s="121">
        <v>48.338368580060433</v>
      </c>
      <c r="GF73" s="121">
        <v>56.926952141057953</v>
      </c>
      <c r="GG73" s="121" t="s">
        <v>286</v>
      </c>
      <c r="GH73" s="121">
        <v>52.066115702479344</v>
      </c>
      <c r="GI73" s="128">
        <v>60.070671378091859</v>
      </c>
      <c r="GJ73" s="121" t="s">
        <v>286</v>
      </c>
      <c r="GK73" s="121">
        <v>45.994065281899118</v>
      </c>
      <c r="GL73" s="121">
        <v>49.013157894736878</v>
      </c>
      <c r="GM73" s="130" t="s">
        <v>286</v>
      </c>
      <c r="GN73" s="128">
        <v>42.04946996466429</v>
      </c>
      <c r="GO73" s="121">
        <v>49.08789386401326</v>
      </c>
      <c r="GP73" s="121" t="s">
        <v>286</v>
      </c>
      <c r="GQ73" s="121">
        <v>43.303571428571431</v>
      </c>
      <c r="GR73" s="121">
        <v>67.284991568296718</v>
      </c>
      <c r="GS73" s="128" t="s">
        <v>286</v>
      </c>
      <c r="GT73" s="121">
        <v>50.759878419452917</v>
      </c>
      <c r="GU73" s="121">
        <v>63.257575757575744</v>
      </c>
      <c r="GV73" s="121" t="s">
        <v>286</v>
      </c>
      <c r="GW73" s="121">
        <v>57.916666666666622</v>
      </c>
      <c r="GX73" s="128">
        <v>67.021276595744823</v>
      </c>
      <c r="GY73" s="128" t="s">
        <v>286</v>
      </c>
      <c r="GZ73" s="128">
        <v>49.549549549549546</v>
      </c>
      <c r="HA73" s="128">
        <v>62.068965517241338</v>
      </c>
      <c r="HB73" s="128" t="s">
        <v>286</v>
      </c>
      <c r="HC73" s="128">
        <v>50.533807829181498</v>
      </c>
      <c r="HD73" s="128">
        <v>64.403973509933735</v>
      </c>
      <c r="HE73" s="128" t="s">
        <v>286</v>
      </c>
      <c r="HF73" s="128">
        <v>38.532110091743064</v>
      </c>
      <c r="HG73" s="128">
        <v>62.152777777777814</v>
      </c>
      <c r="HH73" s="128" t="s">
        <v>286</v>
      </c>
      <c r="HI73" s="128">
        <v>40.067340067340062</v>
      </c>
      <c r="HJ73" s="128">
        <v>60.728218465539634</v>
      </c>
      <c r="HK73" s="128" t="s">
        <v>286</v>
      </c>
      <c r="HL73" s="121">
        <v>50</v>
      </c>
      <c r="HM73" s="121">
        <v>65.698729582577187</v>
      </c>
      <c r="HN73" s="121" t="s">
        <v>286</v>
      </c>
      <c r="HO73" s="121">
        <v>41.455696202531676</v>
      </c>
      <c r="HP73" s="128">
        <v>64.510779436152589</v>
      </c>
      <c r="HQ73" s="121" t="s">
        <v>286</v>
      </c>
      <c r="HR73" s="121">
        <v>39.846743295019195</v>
      </c>
      <c r="HS73" s="121">
        <v>60.406091370558421</v>
      </c>
      <c r="HT73" s="129" t="s">
        <v>286</v>
      </c>
      <c r="HU73" s="128">
        <v>53.899082568807344</v>
      </c>
      <c r="HV73" s="114">
        <v>42.141623488773746</v>
      </c>
      <c r="HW73" s="114" t="s">
        <v>286</v>
      </c>
      <c r="HX73" s="114">
        <v>56.451612903225815</v>
      </c>
      <c r="HY73" s="114">
        <v>36.093143596377786</v>
      </c>
      <c r="HZ73" s="114" t="s">
        <v>286</v>
      </c>
      <c r="IA73" s="114">
        <v>59.227467811158796</v>
      </c>
      <c r="IB73" s="114">
        <v>44.964028776978438</v>
      </c>
      <c r="IC73" s="114" t="s">
        <v>286</v>
      </c>
      <c r="ID73" s="114">
        <v>60.869565217391276</v>
      </c>
      <c r="IE73" s="114">
        <v>48.184818481848183</v>
      </c>
      <c r="IF73" s="114" t="s">
        <v>286</v>
      </c>
      <c r="IG73" s="114">
        <v>53.81679389312977</v>
      </c>
      <c r="IH73" s="114">
        <v>42.73648648648647</v>
      </c>
      <c r="II73" s="114" t="s">
        <v>286</v>
      </c>
      <c r="IJ73" s="114">
        <v>63.448275862068904</v>
      </c>
      <c r="IK73" s="114">
        <v>52.551020408163261</v>
      </c>
      <c r="IL73" s="114" t="s">
        <v>286</v>
      </c>
      <c r="IM73" s="114">
        <v>66.349206349206312</v>
      </c>
      <c r="IN73" s="114">
        <v>53.767560664112331</v>
      </c>
      <c r="IO73" s="114" t="s">
        <v>286</v>
      </c>
      <c r="IP73" s="114">
        <v>67.811158798283287</v>
      </c>
      <c r="IQ73" s="114">
        <v>59.646017699115035</v>
      </c>
      <c r="IR73" s="114" t="s">
        <v>286</v>
      </c>
      <c r="IS73" s="114">
        <v>72.307692307692292</v>
      </c>
      <c r="IT73" s="114">
        <v>62.541254125412557</v>
      </c>
      <c r="IU73" s="114" t="s">
        <v>286</v>
      </c>
      <c r="IV73" s="114">
        <v>67.803030303030326</v>
      </c>
      <c r="IW73" s="114">
        <v>57.983193277310946</v>
      </c>
      <c r="IX73" s="150" t="s">
        <v>1569</v>
      </c>
      <c r="IY73" s="150" t="s">
        <v>1568</v>
      </c>
      <c r="IZ73" s="150" t="s">
        <v>1567</v>
      </c>
      <c r="JA73" s="150" t="s">
        <v>1566</v>
      </c>
      <c r="JB73" s="150" t="s">
        <v>1565</v>
      </c>
      <c r="JC73" s="114" t="s">
        <v>286</v>
      </c>
      <c r="JD73" s="114" t="s">
        <v>286</v>
      </c>
      <c r="JE73" s="114" t="s">
        <v>286</v>
      </c>
      <c r="JF73" s="114" t="str">
        <f t="shared" si="82"/>
        <v>--</v>
      </c>
      <c r="JG73" s="114" t="str">
        <f t="shared" si="82"/>
        <v>--</v>
      </c>
      <c r="JH73" s="114" t="str">
        <f t="shared" si="82"/>
        <v>--</v>
      </c>
      <c r="JI73" s="114" t="str">
        <f t="shared" si="82"/>
        <v>--</v>
      </c>
      <c r="JJ73" s="114" t="str">
        <f t="shared" si="82"/>
        <v>--</v>
      </c>
      <c r="JK73" s="114" t="str">
        <f t="shared" si="82"/>
        <v>--</v>
      </c>
      <c r="JL73" s="114" t="str">
        <f t="shared" si="82"/>
        <v>--</v>
      </c>
      <c r="JM73" s="114" t="str">
        <f t="shared" si="82"/>
        <v>--</v>
      </c>
      <c r="JN73" s="114" t="str">
        <f t="shared" si="82"/>
        <v>--</v>
      </c>
      <c r="JO73" s="114" t="str">
        <f t="shared" si="82"/>
        <v>--</v>
      </c>
      <c r="JP73" s="114" t="str">
        <f t="shared" si="83"/>
        <v>--</v>
      </c>
      <c r="JQ73" s="114" t="str">
        <f t="shared" si="83"/>
        <v>--</v>
      </c>
      <c r="JR73" s="114" t="str">
        <f t="shared" si="83"/>
        <v>--</v>
      </c>
      <c r="JS73" s="114" t="str">
        <f t="shared" si="83"/>
        <v>--</v>
      </c>
      <c r="JT73" s="114" t="str">
        <f t="shared" si="83"/>
        <v>--</v>
      </c>
      <c r="JU73" s="114" t="str">
        <f t="shared" si="83"/>
        <v>--</v>
      </c>
      <c r="JV73" s="114" t="str">
        <f t="shared" si="83"/>
        <v>--</v>
      </c>
      <c r="JW73" s="114" t="str">
        <f t="shared" si="83"/>
        <v>--</v>
      </c>
      <c r="JX73" s="114" t="str">
        <f t="shared" si="83"/>
        <v>--</v>
      </c>
      <c r="JY73" s="114" t="str">
        <f t="shared" si="83"/>
        <v>--</v>
      </c>
      <c r="JZ73" s="114" t="str">
        <f t="shared" si="84"/>
        <v>--</v>
      </c>
      <c r="KA73" s="114" t="str">
        <f t="shared" si="84"/>
        <v>--</v>
      </c>
      <c r="KB73" s="114" t="str">
        <f t="shared" si="84"/>
        <v>--</v>
      </c>
      <c r="KC73" s="114" t="str">
        <f t="shared" si="84"/>
        <v>--</v>
      </c>
      <c r="KD73" s="114" t="str">
        <f t="shared" si="84"/>
        <v>--</v>
      </c>
      <c r="KE73" s="114" t="str">
        <f t="shared" si="84"/>
        <v>--</v>
      </c>
      <c r="KF73" s="114" t="str">
        <f t="shared" si="84"/>
        <v>--</v>
      </c>
      <c r="KG73" s="114" t="str">
        <f t="shared" si="84"/>
        <v>--</v>
      </c>
      <c r="KH73" s="114" t="str">
        <f t="shared" si="84"/>
        <v>--</v>
      </c>
      <c r="KI73" s="114" t="str">
        <f t="shared" si="84"/>
        <v>--</v>
      </c>
      <c r="KJ73" s="114" t="str">
        <f t="shared" si="85"/>
        <v>--</v>
      </c>
      <c r="KK73" s="114" t="str">
        <f t="shared" si="85"/>
        <v>--</v>
      </c>
      <c r="KL73" s="114" t="str">
        <f t="shared" si="85"/>
        <v>--</v>
      </c>
      <c r="KM73" s="114" t="str">
        <f t="shared" si="85"/>
        <v>--</v>
      </c>
      <c r="KN73" s="114" t="str">
        <f t="shared" si="85"/>
        <v>--</v>
      </c>
      <c r="KO73" s="114" t="str">
        <f t="shared" si="85"/>
        <v>--</v>
      </c>
      <c r="KP73" s="150" t="s">
        <v>1569</v>
      </c>
      <c r="KQ73" s="150" t="s">
        <v>1568</v>
      </c>
      <c r="KR73" s="150" t="s">
        <v>1567</v>
      </c>
      <c r="KS73" s="150" t="s">
        <v>1566</v>
      </c>
      <c r="KT73" s="150" t="s">
        <v>1565</v>
      </c>
      <c r="KU73" s="114" t="str">
        <f t="shared" si="88"/>
        <v>--</v>
      </c>
      <c r="KV73" s="114" t="str">
        <f t="shared" si="88"/>
        <v>--</v>
      </c>
      <c r="KW73" s="114" t="str">
        <f t="shared" si="88"/>
        <v>--</v>
      </c>
      <c r="KX73" s="114" t="str">
        <f t="shared" si="88"/>
        <v>--</v>
      </c>
      <c r="KY73" s="114" t="str">
        <f t="shared" si="88"/>
        <v>--</v>
      </c>
      <c r="KZ73" s="114" t="str">
        <f t="shared" si="86"/>
        <v>--</v>
      </c>
      <c r="LA73" s="114" t="str">
        <f t="shared" si="86"/>
        <v>--</v>
      </c>
      <c r="LB73" s="114" t="str">
        <f t="shared" si="86"/>
        <v>--</v>
      </c>
      <c r="LC73" s="114" t="str">
        <f t="shared" si="86"/>
        <v>--</v>
      </c>
      <c r="LD73" s="114" t="str">
        <f t="shared" si="86"/>
        <v>--</v>
      </c>
      <c r="LE73" s="219">
        <v>82.485875706214799</v>
      </c>
      <c r="LF73" s="219">
        <v>85.393258426966398</v>
      </c>
      <c r="LG73" s="219">
        <v>84.183673469387799</v>
      </c>
      <c r="LH73" s="219">
        <v>82.439926062846695</v>
      </c>
      <c r="LI73" s="219">
        <v>84.651527016444803</v>
      </c>
      <c r="LJ73" s="219">
        <v>84.143763213530704</v>
      </c>
      <c r="LK73" s="219">
        <v>69.999999999999901</v>
      </c>
      <c r="LL73" s="219">
        <v>71.669341894061105</v>
      </c>
      <c r="LM73" s="219">
        <v>72.233606557376902</v>
      </c>
      <c r="LN73" s="219">
        <v>68.669131238447093</v>
      </c>
      <c r="LO73" s="219">
        <v>69.725490196078496</v>
      </c>
      <c r="LP73" s="219">
        <v>70.127118644067906</v>
      </c>
      <c r="LQ73" s="219">
        <v>78.489483747609995</v>
      </c>
      <c r="LR73" s="219">
        <v>75.307629204265794</v>
      </c>
      <c r="LS73" s="219">
        <v>76.648648648648603</v>
      </c>
      <c r="LT73" s="219">
        <v>76.068376068375997</v>
      </c>
      <c r="LU73" s="219">
        <v>75.8565737051794</v>
      </c>
      <c r="LV73" s="219">
        <v>74.836601307189596</v>
      </c>
      <c r="LW73" s="219">
        <v>40.0381315538609</v>
      </c>
      <c r="LX73" s="219">
        <v>38.775510204081598</v>
      </c>
      <c r="LY73" s="219">
        <v>40.390879478827301</v>
      </c>
      <c r="LZ73" s="219">
        <v>44.928909952606602</v>
      </c>
      <c r="MA73" s="219">
        <v>41.878980891719799</v>
      </c>
      <c r="MB73" s="219">
        <v>36.452665941240497</v>
      </c>
      <c r="MC73" s="219">
        <v>84.7103513770181</v>
      </c>
      <c r="MD73" s="219">
        <v>84.515077424612898</v>
      </c>
      <c r="ME73" s="219">
        <v>85.6681034482759</v>
      </c>
      <c r="MF73" s="219">
        <v>83.712121212121303</v>
      </c>
      <c r="MG73" s="219">
        <v>84.596967278531594</v>
      </c>
      <c r="MH73" s="219">
        <v>81.828073993471307</v>
      </c>
      <c r="MI73" s="219">
        <v>74.573055028462903</v>
      </c>
      <c r="MJ73" s="219">
        <v>72.904800650935599</v>
      </c>
      <c r="MK73" s="219">
        <v>73.678532901833805</v>
      </c>
      <c r="ML73" s="219">
        <v>74.1721854304635</v>
      </c>
      <c r="MM73" s="219">
        <v>74.006359300477001</v>
      </c>
      <c r="MN73" s="219">
        <v>71.847826086956502</v>
      </c>
      <c r="MO73" s="128" t="str">
        <f t="shared" si="89"/>
        <v>--</v>
      </c>
      <c r="MP73" s="219">
        <v>18.9818809318378</v>
      </c>
      <c r="MQ73" s="219">
        <v>49.486887115165302</v>
      </c>
      <c r="MR73" s="128" t="str">
        <f t="shared" si="90"/>
        <v>--</v>
      </c>
      <c r="MS73" s="219">
        <v>14.8571428571429</v>
      </c>
      <c r="MT73" s="219">
        <v>43.428571428571502</v>
      </c>
      <c r="MU73" s="128" t="str">
        <f t="shared" si="91"/>
        <v>--</v>
      </c>
      <c r="MV73" s="219">
        <v>50.697674418604599</v>
      </c>
      <c r="MW73" s="219">
        <v>56.572769953051598</v>
      </c>
      <c r="MX73" s="128" t="str">
        <f t="shared" si="92"/>
        <v>--</v>
      </c>
      <c r="MY73" s="219">
        <v>51.123595505617999</v>
      </c>
      <c r="MZ73" s="219">
        <v>58.510638297872397</v>
      </c>
      <c r="NA73" s="128" t="str">
        <f t="shared" si="93"/>
        <v>--</v>
      </c>
      <c r="NB73" s="219">
        <v>56.682027649769601</v>
      </c>
      <c r="NC73" s="219">
        <v>66.117647058823493</v>
      </c>
      <c r="ND73" s="128" t="str">
        <f t="shared" si="94"/>
        <v>--</v>
      </c>
      <c r="NE73" s="219">
        <v>57.627118644067799</v>
      </c>
      <c r="NF73" s="219">
        <v>66.400000000000006</v>
      </c>
      <c r="NG73" s="128" t="str">
        <f t="shared" si="95"/>
        <v>--</v>
      </c>
      <c r="NH73" s="219">
        <v>67.431192660550494</v>
      </c>
      <c r="NI73" s="219">
        <v>66.193853427895903</v>
      </c>
      <c r="NJ73" s="128" t="str">
        <f t="shared" si="96"/>
        <v>--</v>
      </c>
      <c r="NK73" s="219">
        <v>63.3333333333333</v>
      </c>
      <c r="NL73" s="219">
        <v>59.574468085106403</v>
      </c>
      <c r="NM73" s="220">
        <v>88.395904436860206</v>
      </c>
      <c r="NN73" s="220">
        <v>91.243862520458293</v>
      </c>
      <c r="NO73" s="220">
        <v>71.623931623931696</v>
      </c>
      <c r="NP73" s="220">
        <v>72.286184210526201</v>
      </c>
      <c r="NQ73" s="220">
        <v>77.857142857142804</v>
      </c>
      <c r="NR73" s="220">
        <v>82.218458933107598</v>
      </c>
      <c r="NS73" s="220">
        <v>68.571428571428498</v>
      </c>
      <c r="NT73" s="220">
        <v>78.0798640611726</v>
      </c>
      <c r="NU73" s="220">
        <v>90.408525754884494</v>
      </c>
      <c r="NV73" s="220">
        <v>92.548687552921194</v>
      </c>
      <c r="NW73" s="220">
        <v>86.081560283687907</v>
      </c>
      <c r="NX73" s="220">
        <v>86.864406779660897</v>
      </c>
      <c r="NY73" s="128" t="str">
        <f t="shared" si="87"/>
        <v>--</v>
      </c>
      <c r="NZ73" s="128" t="str">
        <f t="shared" si="87"/>
        <v>--</v>
      </c>
      <c r="OA73" s="128" t="str">
        <f t="shared" si="87"/>
        <v>--</v>
      </c>
      <c r="OB73" s="128" t="str">
        <f t="shared" si="87"/>
        <v>--</v>
      </c>
      <c r="OC73" s="128" t="str">
        <f t="shared" si="87"/>
        <v>--</v>
      </c>
      <c r="OD73" s="128" t="str">
        <f t="shared" si="87"/>
        <v>--</v>
      </c>
      <c r="OE73" s="128" t="str">
        <f t="shared" si="87"/>
        <v>--</v>
      </c>
      <c r="OF73" s="128" t="str">
        <f t="shared" si="87"/>
        <v>--</v>
      </c>
      <c r="OG73" s="222">
        <v>53.030303030303003</v>
      </c>
      <c r="OH73" s="222">
        <v>34.443387250237897</v>
      </c>
      <c r="OI73" s="222">
        <v>37.5</v>
      </c>
      <c r="OJ73" s="222">
        <v>34.956709956709901</v>
      </c>
      <c r="OK73" s="222">
        <v>58.588435374149697</v>
      </c>
      <c r="OL73" s="222">
        <v>39.221272554605797</v>
      </c>
      <c r="OM73" s="222">
        <v>37.580128205128197</v>
      </c>
      <c r="ON73" s="222">
        <v>31.733914940021801</v>
      </c>
      <c r="OO73" s="114" t="s">
        <v>2507</v>
      </c>
      <c r="OP73" s="114" t="s">
        <v>2508</v>
      </c>
      <c r="OQ73" s="300">
        <v>81.87444739168879</v>
      </c>
      <c r="OR73" s="300">
        <v>67.202268431002011</v>
      </c>
      <c r="OS73" s="300">
        <v>66.367346938775412</v>
      </c>
      <c r="OT73" s="300">
        <v>68.898488120950319</v>
      </c>
      <c r="OU73" s="300">
        <v>85.593220338983002</v>
      </c>
      <c r="OV73" s="300">
        <v>74.007561436672944</v>
      </c>
      <c r="OW73" s="300">
        <v>73.354480570975497</v>
      </c>
      <c r="OX73" s="300">
        <v>73.586956521739125</v>
      </c>
      <c r="OZ73" s="380">
        <v>80.588703261734224</v>
      </c>
      <c r="PA73" s="381">
        <v>76.609247506799647</v>
      </c>
      <c r="PB73" s="381">
        <v>73.758278145695328</v>
      </c>
      <c r="PC73" s="381">
        <v>75.3407682775712</v>
      </c>
      <c r="PD73" s="380">
        <v>70.270270270270331</v>
      </c>
      <c r="PE73" s="381">
        <v>43.155031731640989</v>
      </c>
      <c r="PF73" s="381">
        <v>39.469320066334944</v>
      </c>
      <c r="PG73" s="381">
        <v>41.263940520446091</v>
      </c>
      <c r="PH73" s="380">
        <v>51.685393258426984</v>
      </c>
      <c r="PI73" s="381">
        <v>38.229927007299253</v>
      </c>
      <c r="PJ73" s="381">
        <v>35.897435897435862</v>
      </c>
      <c r="PK73" s="381">
        <v>34.696406443618294</v>
      </c>
      <c r="PL73" s="380">
        <v>89.04761904761898</v>
      </c>
      <c r="PM73" s="381">
        <v>81.414324569356239</v>
      </c>
      <c r="PN73" s="381">
        <v>80.711920529801404</v>
      </c>
      <c r="PO73" s="381">
        <v>79.950495049504937</v>
      </c>
      <c r="PP73" s="380">
        <v>80.862745098039227</v>
      </c>
      <c r="PQ73" s="381">
        <v>69.021739130434739</v>
      </c>
      <c r="PR73" s="381">
        <v>67.353668590271951</v>
      </c>
      <c r="PS73" s="381">
        <v>67.861557478368411</v>
      </c>
      <c r="PT73" s="378" t="str">
        <f t="shared" si="97"/>
        <v>--</v>
      </c>
      <c r="PU73" s="378" t="str">
        <f t="shared" si="97"/>
        <v>--</v>
      </c>
      <c r="PV73" s="381">
        <v>16.260869565217391</v>
      </c>
      <c r="PW73" s="381">
        <v>45.525291828793776</v>
      </c>
      <c r="PX73" s="378" t="str">
        <f t="shared" si="98"/>
        <v>--</v>
      </c>
      <c r="PY73" s="378" t="str">
        <f t="shared" si="98"/>
        <v>--</v>
      </c>
      <c r="PZ73" s="381">
        <v>58.469945355191271</v>
      </c>
      <c r="QA73" s="381">
        <v>69.476744186046531</v>
      </c>
      <c r="QB73" s="378" t="str">
        <f t="shared" si="99"/>
        <v>--</v>
      </c>
      <c r="QC73" s="378" t="str">
        <f t="shared" si="99"/>
        <v>--</v>
      </c>
      <c r="QD73" s="381">
        <v>67.213114754098427</v>
      </c>
      <c r="QE73" s="381">
        <v>77.906976744185982</v>
      </c>
      <c r="QF73" s="378" t="str">
        <f t="shared" si="100"/>
        <v>--</v>
      </c>
      <c r="QG73" s="378" t="str">
        <f t="shared" si="100"/>
        <v>--</v>
      </c>
      <c r="QH73" s="381">
        <v>61.081081081081095</v>
      </c>
      <c r="QI73" s="381">
        <v>61.739130434782616</v>
      </c>
      <c r="QJ73" s="161" t="s">
        <v>2656</v>
      </c>
    </row>
    <row r="74" spans="1:452" x14ac:dyDescent="0.25">
      <c r="A74" s="114">
        <v>70</v>
      </c>
      <c r="B74" s="93" t="s">
        <v>70</v>
      </c>
      <c r="C74" s="126">
        <v>44.198174706649226</v>
      </c>
      <c r="D74" s="126">
        <v>39.583333333333293</v>
      </c>
      <c r="E74" s="126">
        <v>39.043824701195213</v>
      </c>
      <c r="F74" s="126">
        <v>52.080536912751704</v>
      </c>
      <c r="G74" s="126">
        <v>41.122715404699669</v>
      </c>
      <c r="H74" s="126">
        <v>46.074380165289355</v>
      </c>
      <c r="I74" s="126">
        <v>59.100204498977483</v>
      </c>
      <c r="J74" s="126">
        <v>46.153846153846125</v>
      </c>
      <c r="K74" s="126">
        <v>53.353658536585399</v>
      </c>
      <c r="L74" s="126">
        <v>65.998089780324705</v>
      </c>
      <c r="M74" s="128">
        <v>57.710960232783648</v>
      </c>
      <c r="N74" s="128">
        <v>62.427745664739902</v>
      </c>
      <c r="O74" s="128">
        <v>74.519572953736585</v>
      </c>
      <c r="P74" s="128">
        <v>67.002156721782953</v>
      </c>
      <c r="Q74" s="128">
        <v>69.942857142856994</v>
      </c>
      <c r="R74" s="128">
        <v>89.370078740157481</v>
      </c>
      <c r="S74" s="128">
        <v>77.637795275590577</v>
      </c>
      <c r="T74" s="128">
        <v>80.664062500000043</v>
      </c>
      <c r="U74" s="128">
        <v>90.847913862718656</v>
      </c>
      <c r="V74" s="128">
        <v>76.883780332056205</v>
      </c>
      <c r="W74" s="128">
        <v>78.458498023715421</v>
      </c>
      <c r="X74" s="128">
        <v>86.666666666666714</v>
      </c>
      <c r="Y74" s="128">
        <v>79.737903225806562</v>
      </c>
      <c r="Z74" s="128">
        <v>85.125184094256326</v>
      </c>
      <c r="AA74" s="128">
        <v>89.082125603864725</v>
      </c>
      <c r="AB74" s="132">
        <v>79.326923076922995</v>
      </c>
      <c r="AC74" s="132">
        <v>84.166666666666671</v>
      </c>
      <c r="AD74" s="132">
        <v>87.157287157287058</v>
      </c>
      <c r="AE74" s="132">
        <v>79.413867047891344</v>
      </c>
      <c r="AF74" s="128">
        <v>82.424916573971103</v>
      </c>
      <c r="AG74" s="126">
        <v>69.525065963060726</v>
      </c>
      <c r="AH74" s="126">
        <v>59.527559055118139</v>
      </c>
      <c r="AI74" s="133">
        <v>60.03937007874017</v>
      </c>
      <c r="AJ74" s="133">
        <v>71.677852348993156</v>
      </c>
      <c r="AK74" s="128">
        <v>60.79182630906768</v>
      </c>
      <c r="AL74" s="128">
        <v>62.772277227722761</v>
      </c>
      <c r="AM74" s="128">
        <v>70.871794871794918</v>
      </c>
      <c r="AN74" s="128">
        <v>63.417085427135596</v>
      </c>
      <c r="AO74" s="128">
        <v>65.191740412979286</v>
      </c>
      <c r="AP74" s="128">
        <v>73.154362416107418</v>
      </c>
      <c r="AQ74" s="128">
        <v>66.698473282442762</v>
      </c>
      <c r="AR74" s="128">
        <v>71.428571428571402</v>
      </c>
      <c r="AS74" s="128">
        <v>71.63531114327067</v>
      </c>
      <c r="AT74" s="128">
        <v>64.128113879003692</v>
      </c>
      <c r="AU74" s="128">
        <v>69.290465631929067</v>
      </c>
      <c r="AV74" s="128">
        <v>13.009198423127469</v>
      </c>
      <c r="AW74" s="128">
        <v>19.236883942766301</v>
      </c>
      <c r="AX74" s="132">
        <v>21.218074656188595</v>
      </c>
      <c r="AY74" s="132">
        <v>14.092140921409227</v>
      </c>
      <c r="AZ74" s="132">
        <v>18.68421052631577</v>
      </c>
      <c r="BA74" s="132">
        <v>18.326693227091642</v>
      </c>
      <c r="BB74" s="128">
        <v>13.941299790356387</v>
      </c>
      <c r="BC74" s="132">
        <v>18.55249745158002</v>
      </c>
      <c r="BD74" s="132">
        <v>17.272727272727245</v>
      </c>
      <c r="BE74" s="132">
        <v>10.536585365853652</v>
      </c>
      <c r="BF74" s="132">
        <v>17.850098619329419</v>
      </c>
      <c r="BG74" s="128">
        <v>15.759312320916925</v>
      </c>
      <c r="BH74" s="121">
        <v>9.781021897810227</v>
      </c>
      <c r="BI74" s="121">
        <v>14.553314121037467</v>
      </c>
      <c r="BJ74" s="121">
        <v>21.052631578947377</v>
      </c>
      <c r="BK74" s="121">
        <v>11.038107752956643</v>
      </c>
      <c r="BL74" s="128">
        <v>12.241653418124002</v>
      </c>
      <c r="BM74" s="121">
        <v>11.591355599214152</v>
      </c>
      <c r="BN74" s="114">
        <v>11.924119241192406</v>
      </c>
      <c r="BO74" s="114">
        <v>13.289473684210522</v>
      </c>
      <c r="BP74" s="114">
        <v>9.1633466135458175</v>
      </c>
      <c r="BQ74" s="128">
        <v>11.228813559322026</v>
      </c>
      <c r="BR74" s="121">
        <v>13.48314606741573</v>
      </c>
      <c r="BS74" s="121">
        <v>11.263318112633181</v>
      </c>
      <c r="BT74" s="121">
        <v>9.5145631067961247</v>
      </c>
      <c r="BU74" s="128">
        <v>12.055335968379442</v>
      </c>
      <c r="BV74" s="121">
        <v>7.8796561604584463</v>
      </c>
      <c r="BW74" s="121">
        <v>7.1900220102714565</v>
      </c>
      <c r="BX74" s="121">
        <v>9.8053352559480853</v>
      </c>
      <c r="BY74" s="128">
        <v>10.250569476082006</v>
      </c>
      <c r="BZ74" s="121">
        <v>74.406332453825883</v>
      </c>
      <c r="CA74" s="121">
        <v>76.703645007924123</v>
      </c>
      <c r="CB74" s="121">
        <v>81.139489194499006</v>
      </c>
      <c r="CC74" s="128">
        <v>71.313672922251996</v>
      </c>
      <c r="CD74" s="121">
        <v>72.186287192755415</v>
      </c>
      <c r="CE74" s="121">
        <v>74.653465346534631</v>
      </c>
      <c r="CF74" s="121">
        <v>70.679012345679126</v>
      </c>
      <c r="CG74" s="128">
        <v>73.615307150050469</v>
      </c>
      <c r="CH74" s="121">
        <v>74.812593703148366</v>
      </c>
      <c r="CI74" s="121">
        <v>78.564593301435437</v>
      </c>
      <c r="CJ74" s="121">
        <v>75.365141187926056</v>
      </c>
      <c r="CK74" s="121">
        <v>77.524893314367063</v>
      </c>
      <c r="CL74" s="121">
        <v>80.02863278453836</v>
      </c>
      <c r="CM74" s="121">
        <v>77.888730385164095</v>
      </c>
      <c r="CN74" s="121">
        <v>76.410835214446834</v>
      </c>
      <c r="CO74" s="121" t="s">
        <v>286</v>
      </c>
      <c r="CP74" s="128" t="s">
        <v>286</v>
      </c>
      <c r="CQ74" s="121" t="s">
        <v>286</v>
      </c>
      <c r="CR74" s="121">
        <v>65.591397849462339</v>
      </c>
      <c r="CS74" s="114">
        <v>28.626943005181335</v>
      </c>
      <c r="CT74" s="114">
        <v>37.924151696606785</v>
      </c>
      <c r="CU74" s="128">
        <v>62.603305785123915</v>
      </c>
      <c r="CV74" s="121">
        <v>41.396761133603306</v>
      </c>
      <c r="CW74" s="121">
        <v>36.74698795180722</v>
      </c>
      <c r="CX74" s="114">
        <v>66.475095785440686</v>
      </c>
      <c r="CY74" s="114">
        <v>41.756097560975633</v>
      </c>
      <c r="CZ74" s="128">
        <v>43.223965763195416</v>
      </c>
      <c r="DA74" s="121">
        <v>72.661870503597072</v>
      </c>
      <c r="DB74" s="121">
        <v>43.459614010007108</v>
      </c>
      <c r="DC74" s="114">
        <v>43.728813559322042</v>
      </c>
      <c r="DD74" s="114">
        <v>54.507628294036088</v>
      </c>
      <c r="DE74" s="128">
        <v>52.873563218390764</v>
      </c>
      <c r="DF74" s="121">
        <v>40.286298568507178</v>
      </c>
      <c r="DG74" s="121">
        <v>61.570827489481104</v>
      </c>
      <c r="DH74" s="114">
        <v>48.400000000000013</v>
      </c>
      <c r="DI74" s="114">
        <v>37.731958762886592</v>
      </c>
      <c r="DJ74" s="128">
        <v>62.26826608505997</v>
      </c>
      <c r="DK74" s="121">
        <v>48.322851153039778</v>
      </c>
      <c r="DL74" s="121">
        <v>40.369799691833606</v>
      </c>
      <c r="DM74" s="121">
        <v>63.402061855670027</v>
      </c>
      <c r="DN74" s="121">
        <v>52.515090543259539</v>
      </c>
      <c r="DO74" s="128">
        <v>42.815249266862217</v>
      </c>
      <c r="DP74" s="121">
        <v>63.504208110176108</v>
      </c>
      <c r="DQ74" s="121">
        <v>55.342667649226208</v>
      </c>
      <c r="DR74" s="121">
        <v>44.819557625145521</v>
      </c>
      <c r="DS74" s="121" t="s">
        <v>286</v>
      </c>
      <c r="DT74" s="128" t="s">
        <v>286</v>
      </c>
      <c r="DU74" s="131" t="s">
        <v>286</v>
      </c>
      <c r="DV74" s="131">
        <v>54.719562243502068</v>
      </c>
      <c r="DW74" s="114">
        <v>23.915900131406069</v>
      </c>
      <c r="DX74" s="131">
        <v>22.535211267605643</v>
      </c>
      <c r="DY74" s="128">
        <v>54.228329809725153</v>
      </c>
      <c r="DZ74" s="128">
        <v>31.79959100204491</v>
      </c>
      <c r="EA74" s="128">
        <v>23.672230652503796</v>
      </c>
      <c r="EB74" s="128">
        <v>55.928853754940697</v>
      </c>
      <c r="EC74" s="128">
        <v>37.886340977068741</v>
      </c>
      <c r="ED74" s="128">
        <v>35.642135642135656</v>
      </c>
      <c r="EE74" s="128">
        <v>57.700810611643334</v>
      </c>
      <c r="EF74" s="128">
        <v>40.55232558139533</v>
      </c>
      <c r="EG74" s="128">
        <v>39.355581127733082</v>
      </c>
      <c r="EH74" s="128" t="s">
        <v>286</v>
      </c>
      <c r="EI74" s="128" t="s">
        <v>286</v>
      </c>
      <c r="EJ74" s="128" t="s">
        <v>286</v>
      </c>
      <c r="EK74" s="128">
        <v>93.224932249322634</v>
      </c>
      <c r="EL74" s="121">
        <v>76.493506493506501</v>
      </c>
      <c r="EM74" s="121">
        <v>83.433133732534898</v>
      </c>
      <c r="EN74" s="121">
        <v>92.419522326064381</v>
      </c>
      <c r="EO74" s="121">
        <v>82.70980788675439</v>
      </c>
      <c r="EP74" s="128">
        <v>78.851963746223589</v>
      </c>
      <c r="EQ74" s="121">
        <v>92.78846153846159</v>
      </c>
      <c r="ER74" s="121">
        <v>84.261974584555318</v>
      </c>
      <c r="ES74" s="121">
        <v>85.243553008596038</v>
      </c>
      <c r="ET74" s="121">
        <v>93.812949640287684</v>
      </c>
      <c r="EU74" s="128">
        <v>86.959654178674398</v>
      </c>
      <c r="EV74" s="121">
        <v>83.954802259886918</v>
      </c>
      <c r="EW74" s="121">
        <v>85.602094240837729</v>
      </c>
      <c r="EX74" s="121">
        <v>66.454689984101748</v>
      </c>
      <c r="EY74" s="121">
        <v>67.450980392156822</v>
      </c>
      <c r="EZ74" s="128">
        <v>92.944369063772115</v>
      </c>
      <c r="FA74" s="121">
        <v>70.196078431372456</v>
      </c>
      <c r="FB74" s="121">
        <v>76.95390781563124</v>
      </c>
      <c r="FC74" s="121">
        <v>90.114464099895926</v>
      </c>
      <c r="FD74" s="121">
        <v>75.882946518668035</v>
      </c>
      <c r="FE74" s="128">
        <v>73.11178247734135</v>
      </c>
      <c r="FF74" s="121">
        <v>90.731707317073216</v>
      </c>
      <c r="FG74" s="121">
        <v>76.372549019607746</v>
      </c>
      <c r="FH74" s="121">
        <v>78.939828080229219</v>
      </c>
      <c r="FI74" s="121">
        <v>92.578986039676764</v>
      </c>
      <c r="FJ74" s="128">
        <v>78.669558929862589</v>
      </c>
      <c r="FK74" s="121">
        <v>78.018223234624116</v>
      </c>
      <c r="FL74" s="121" t="s">
        <v>286</v>
      </c>
      <c r="FM74" s="121">
        <v>22.410865874363321</v>
      </c>
      <c r="FN74" s="121">
        <v>52.049180327868847</v>
      </c>
      <c r="FO74" s="128" t="s">
        <v>286</v>
      </c>
      <c r="FP74" s="121">
        <v>22.68041237113405</v>
      </c>
      <c r="FQ74" s="121">
        <v>57.407407407407383</v>
      </c>
      <c r="FR74" s="121" t="s">
        <v>286</v>
      </c>
      <c r="FS74" s="121">
        <v>21.283783783783775</v>
      </c>
      <c r="FT74" s="128">
        <v>55.111821086262012</v>
      </c>
      <c r="FU74" s="121" t="s">
        <v>286</v>
      </c>
      <c r="FV74" s="121">
        <v>18.406889128094726</v>
      </c>
      <c r="FW74" s="121">
        <v>51.963746223564954</v>
      </c>
      <c r="FX74" s="121" t="s">
        <v>286</v>
      </c>
      <c r="FY74" s="128">
        <v>18.041634541249042</v>
      </c>
      <c r="FZ74" s="121">
        <v>49.878934624697337</v>
      </c>
      <c r="GA74" s="121" t="s">
        <v>286</v>
      </c>
      <c r="GB74" s="121">
        <v>44.531249999999986</v>
      </c>
      <c r="GC74" s="121">
        <v>56.12648221343872</v>
      </c>
      <c r="GD74" s="128" t="s">
        <v>286</v>
      </c>
      <c r="GE74" s="121">
        <v>40.131578947368418</v>
      </c>
      <c r="GF74" s="121">
        <v>61.454545454545453</v>
      </c>
      <c r="GG74" s="121" t="s">
        <v>286</v>
      </c>
      <c r="GH74" s="121">
        <v>48.924731182795725</v>
      </c>
      <c r="GI74" s="128">
        <v>55.294117647058826</v>
      </c>
      <c r="GJ74" s="121" t="s">
        <v>286</v>
      </c>
      <c r="GK74" s="121">
        <v>41.916167664670667</v>
      </c>
      <c r="GL74" s="121">
        <v>50.439882697947233</v>
      </c>
      <c r="GM74" s="130" t="s">
        <v>286</v>
      </c>
      <c r="GN74" s="128">
        <v>41.558441558441594</v>
      </c>
      <c r="GO74" s="121">
        <v>45.792079207920814</v>
      </c>
      <c r="GP74" s="121" t="s">
        <v>286</v>
      </c>
      <c r="GQ74" s="121">
        <v>45.66929133858266</v>
      </c>
      <c r="GR74" s="121">
        <v>67.33067729083669</v>
      </c>
      <c r="GS74" s="128" t="s">
        <v>286</v>
      </c>
      <c r="GT74" s="121">
        <v>44.078947368421062</v>
      </c>
      <c r="GU74" s="121">
        <v>67.999999999999957</v>
      </c>
      <c r="GV74" s="121" t="s">
        <v>286</v>
      </c>
      <c r="GW74" s="121">
        <v>51.351351351351354</v>
      </c>
      <c r="GX74" s="128">
        <v>63.501483679525208</v>
      </c>
      <c r="GY74" s="128" t="s">
        <v>286</v>
      </c>
      <c r="GZ74" s="128">
        <v>53.012048192771097</v>
      </c>
      <c r="HA74" s="128">
        <v>65.191740412979414</v>
      </c>
      <c r="HB74" s="128" t="s">
        <v>286</v>
      </c>
      <c r="HC74" s="128">
        <v>56.140350877192979</v>
      </c>
      <c r="HD74" s="128">
        <v>58.476658476658507</v>
      </c>
      <c r="HE74" s="128" t="s">
        <v>286</v>
      </c>
      <c r="HF74" s="128">
        <v>39.830508474576263</v>
      </c>
      <c r="HG74" s="128">
        <v>65.163934426229545</v>
      </c>
      <c r="HH74" s="128" t="s">
        <v>286</v>
      </c>
      <c r="HI74" s="128">
        <v>40.140845070422507</v>
      </c>
      <c r="HJ74" s="128">
        <v>67.924528301886724</v>
      </c>
      <c r="HK74" s="128" t="s">
        <v>286</v>
      </c>
      <c r="HL74" s="121">
        <v>44.571428571428577</v>
      </c>
      <c r="HM74" s="121">
        <v>67.371601208459197</v>
      </c>
      <c r="HN74" s="121" t="s">
        <v>286</v>
      </c>
      <c r="HO74" s="121">
        <v>44.805194805194802</v>
      </c>
      <c r="HP74" s="128">
        <v>66.257668711656422</v>
      </c>
      <c r="HQ74" s="121" t="s">
        <v>286</v>
      </c>
      <c r="HR74" s="121">
        <v>39.719626168224323</v>
      </c>
      <c r="HS74" s="121">
        <v>62.531645569620309</v>
      </c>
      <c r="HT74" s="129" t="s">
        <v>286</v>
      </c>
      <c r="HU74" s="128">
        <v>54.098360655737686</v>
      </c>
      <c r="HV74" s="114">
        <v>42.510121457489831</v>
      </c>
      <c r="HW74" s="114" t="s">
        <v>286</v>
      </c>
      <c r="HX74" s="114">
        <v>62.411347517730491</v>
      </c>
      <c r="HY74" s="114">
        <v>46.840148698884711</v>
      </c>
      <c r="HZ74" s="114" t="s">
        <v>286</v>
      </c>
      <c r="IA74" s="114">
        <v>59.659090909090914</v>
      </c>
      <c r="IB74" s="114">
        <v>46.428571428571459</v>
      </c>
      <c r="IC74" s="114" t="s">
        <v>286</v>
      </c>
      <c r="ID74" s="114">
        <v>54.140127388535028</v>
      </c>
      <c r="IE74" s="114">
        <v>52.395209580838326</v>
      </c>
      <c r="IF74" s="114" t="s">
        <v>286</v>
      </c>
      <c r="IG74" s="114">
        <v>55.909090909090892</v>
      </c>
      <c r="IH74" s="114">
        <v>46.212121212121204</v>
      </c>
      <c r="II74" s="114" t="s">
        <v>286</v>
      </c>
      <c r="IJ74" s="114">
        <v>65.32258064516131</v>
      </c>
      <c r="IK74" s="114">
        <v>55.645161290322598</v>
      </c>
      <c r="IL74" s="114" t="s">
        <v>286</v>
      </c>
      <c r="IM74" s="114">
        <v>72.916666666666686</v>
      </c>
      <c r="IN74" s="114">
        <v>59.778597785977858</v>
      </c>
      <c r="IO74" s="114" t="s">
        <v>286</v>
      </c>
      <c r="IP74" s="114">
        <v>72.159090909090921</v>
      </c>
      <c r="IQ74" s="114">
        <v>63.126843657817147</v>
      </c>
      <c r="IR74" s="114" t="s">
        <v>286</v>
      </c>
      <c r="IS74" s="114">
        <v>69.565217391304358</v>
      </c>
      <c r="IT74" s="114">
        <v>63.063063063063034</v>
      </c>
      <c r="IU74" s="114" t="s">
        <v>286</v>
      </c>
      <c r="IV74" s="114">
        <v>71.17117117117121</v>
      </c>
      <c r="IW74" s="114">
        <v>61.290322580645167</v>
      </c>
      <c r="IX74" s="150" t="s">
        <v>1563</v>
      </c>
      <c r="IY74" s="150" t="s">
        <v>1564</v>
      </c>
      <c r="IZ74" s="150" t="s">
        <v>1563</v>
      </c>
      <c r="JA74" s="150" t="s">
        <v>1564</v>
      </c>
      <c r="JB74" s="150" t="s">
        <v>1563</v>
      </c>
      <c r="JC74" s="114" t="s">
        <v>286</v>
      </c>
      <c r="JD74" s="114" t="s">
        <v>286</v>
      </c>
      <c r="JE74" s="114" t="s">
        <v>286</v>
      </c>
      <c r="JF74" s="114" t="str">
        <f t="shared" si="82"/>
        <v>--</v>
      </c>
      <c r="JG74" s="114" t="str">
        <f t="shared" si="82"/>
        <v>--</v>
      </c>
      <c r="JH74" s="114" t="str">
        <f t="shared" si="82"/>
        <v>--</v>
      </c>
      <c r="JI74" s="114" t="str">
        <f t="shared" si="82"/>
        <v>--</v>
      </c>
      <c r="JJ74" s="114" t="str">
        <f t="shared" si="82"/>
        <v>--</v>
      </c>
      <c r="JK74" s="114" t="str">
        <f t="shared" si="82"/>
        <v>--</v>
      </c>
      <c r="JL74" s="114" t="str">
        <f t="shared" si="82"/>
        <v>--</v>
      </c>
      <c r="JM74" s="114" t="str">
        <f t="shared" si="82"/>
        <v>--</v>
      </c>
      <c r="JN74" s="114" t="str">
        <f t="shared" si="82"/>
        <v>--</v>
      </c>
      <c r="JO74" s="114" t="str">
        <f t="shared" si="82"/>
        <v>--</v>
      </c>
      <c r="JP74" s="114" t="str">
        <f t="shared" si="83"/>
        <v>--</v>
      </c>
      <c r="JQ74" s="114" t="str">
        <f t="shared" si="83"/>
        <v>--</v>
      </c>
      <c r="JR74" s="114" t="str">
        <f t="shared" si="83"/>
        <v>--</v>
      </c>
      <c r="JS74" s="114" t="str">
        <f t="shared" si="83"/>
        <v>--</v>
      </c>
      <c r="JT74" s="114" t="str">
        <f t="shared" si="83"/>
        <v>--</v>
      </c>
      <c r="JU74" s="114" t="str">
        <f t="shared" si="83"/>
        <v>--</v>
      </c>
      <c r="JV74" s="114" t="str">
        <f t="shared" si="83"/>
        <v>--</v>
      </c>
      <c r="JW74" s="114" t="str">
        <f t="shared" si="83"/>
        <v>--</v>
      </c>
      <c r="JX74" s="114" t="str">
        <f t="shared" si="83"/>
        <v>--</v>
      </c>
      <c r="JY74" s="114" t="str">
        <f t="shared" si="83"/>
        <v>--</v>
      </c>
      <c r="JZ74" s="114" t="str">
        <f t="shared" si="84"/>
        <v>--</v>
      </c>
      <c r="KA74" s="114" t="str">
        <f t="shared" si="84"/>
        <v>--</v>
      </c>
      <c r="KB74" s="114" t="str">
        <f t="shared" si="84"/>
        <v>--</v>
      </c>
      <c r="KC74" s="114" t="str">
        <f t="shared" si="84"/>
        <v>--</v>
      </c>
      <c r="KD74" s="114" t="str">
        <f t="shared" si="84"/>
        <v>--</v>
      </c>
      <c r="KE74" s="114" t="str">
        <f t="shared" si="84"/>
        <v>--</v>
      </c>
      <c r="KF74" s="114" t="str">
        <f t="shared" si="84"/>
        <v>--</v>
      </c>
      <c r="KG74" s="114" t="str">
        <f t="shared" si="84"/>
        <v>--</v>
      </c>
      <c r="KH74" s="114" t="str">
        <f t="shared" si="84"/>
        <v>--</v>
      </c>
      <c r="KI74" s="114" t="str">
        <f t="shared" si="84"/>
        <v>--</v>
      </c>
      <c r="KJ74" s="114" t="str">
        <f t="shared" si="85"/>
        <v>--</v>
      </c>
      <c r="KK74" s="114" t="str">
        <f t="shared" si="85"/>
        <v>--</v>
      </c>
      <c r="KL74" s="114" t="str">
        <f t="shared" si="85"/>
        <v>--</v>
      </c>
      <c r="KM74" s="114" t="str">
        <f t="shared" si="85"/>
        <v>--</v>
      </c>
      <c r="KN74" s="114" t="str">
        <f t="shared" si="85"/>
        <v>--</v>
      </c>
      <c r="KO74" s="114" t="str">
        <f t="shared" si="85"/>
        <v>--</v>
      </c>
      <c r="KP74" s="150" t="s">
        <v>1563</v>
      </c>
      <c r="KQ74" s="150" t="s">
        <v>1564</v>
      </c>
      <c r="KR74" s="150" t="s">
        <v>1563</v>
      </c>
      <c r="KS74" s="150" t="s">
        <v>1564</v>
      </c>
      <c r="KT74" s="150" t="s">
        <v>1563</v>
      </c>
      <c r="KU74" s="114" t="str">
        <f t="shared" si="88"/>
        <v>--</v>
      </c>
      <c r="KV74" s="114" t="str">
        <f t="shared" si="88"/>
        <v>--</v>
      </c>
      <c r="KW74" s="114" t="str">
        <f t="shared" si="88"/>
        <v>--</v>
      </c>
      <c r="KX74" s="114" t="str">
        <f t="shared" si="88"/>
        <v>--</v>
      </c>
      <c r="KY74" s="114" t="str">
        <f t="shared" si="88"/>
        <v>--</v>
      </c>
      <c r="KZ74" s="114" t="str">
        <f t="shared" si="86"/>
        <v>--</v>
      </c>
      <c r="LA74" s="114" t="str">
        <f t="shared" si="86"/>
        <v>--</v>
      </c>
      <c r="LB74" s="114" t="str">
        <f t="shared" si="86"/>
        <v>--</v>
      </c>
      <c r="LC74" s="114" t="str">
        <f t="shared" si="86"/>
        <v>--</v>
      </c>
      <c r="LD74" s="114" t="str">
        <f t="shared" si="86"/>
        <v>--</v>
      </c>
      <c r="LE74" s="219">
        <v>83.2921810699589</v>
      </c>
      <c r="LF74" s="219">
        <v>82.273112807464003</v>
      </c>
      <c r="LG74" s="219">
        <v>83.809523809523697</v>
      </c>
      <c r="LH74" s="219">
        <v>87.692307692307807</v>
      </c>
      <c r="LI74" s="219">
        <v>84.503631961259202</v>
      </c>
      <c r="LJ74" s="219">
        <v>86.076923076922995</v>
      </c>
      <c r="LK74" s="219">
        <v>70.297029702970207</v>
      </c>
      <c r="LL74" s="219">
        <v>68.712702472293401</v>
      </c>
      <c r="LM74" s="219">
        <v>71.047619047618994</v>
      </c>
      <c r="LN74" s="219">
        <v>72.482360487492002</v>
      </c>
      <c r="LO74" s="219">
        <v>71.6707021791767</v>
      </c>
      <c r="LP74" s="219">
        <v>71.340523882896804</v>
      </c>
      <c r="LQ74" s="219">
        <v>79.156118143459906</v>
      </c>
      <c r="LR74" s="219">
        <v>76.115485564304393</v>
      </c>
      <c r="LS74" s="219">
        <v>74.710424710424803</v>
      </c>
      <c r="LT74" s="219">
        <v>78.106508875739706</v>
      </c>
      <c r="LU74" s="219">
        <v>76.282853566958707</v>
      </c>
      <c r="LV74" s="219">
        <v>76.311605723370604</v>
      </c>
      <c r="LW74" s="219">
        <v>47.009267059814697</v>
      </c>
      <c r="LX74" s="219">
        <v>39.913043478260803</v>
      </c>
      <c r="LY74" s="219">
        <v>37.355212355212302</v>
      </c>
      <c r="LZ74" s="219">
        <v>50.395256916996097</v>
      </c>
      <c r="MA74" s="219">
        <v>42.1151439299123</v>
      </c>
      <c r="MB74" s="219">
        <v>46.141607000795503</v>
      </c>
      <c r="MC74" s="219">
        <v>83.627204030226693</v>
      </c>
      <c r="MD74" s="219">
        <v>83.751080380293899</v>
      </c>
      <c r="ME74" s="219">
        <v>79.942140790742599</v>
      </c>
      <c r="MF74" s="219">
        <v>84.023668639053398</v>
      </c>
      <c r="MG74" s="219">
        <v>81.077694235588893</v>
      </c>
      <c r="MH74" s="219">
        <v>83.783783783783704</v>
      </c>
      <c r="MI74" s="219">
        <v>71.764705882352899</v>
      </c>
      <c r="MJ74" s="219">
        <v>69.224137931034505</v>
      </c>
      <c r="MK74" s="219">
        <v>70.259865255052901</v>
      </c>
      <c r="ML74" s="219">
        <v>76.315789473684205</v>
      </c>
      <c r="MM74" s="219">
        <v>73.358348968105105</v>
      </c>
      <c r="MN74" s="219">
        <v>74.403815580286107</v>
      </c>
      <c r="MO74" s="128" t="str">
        <f t="shared" si="89"/>
        <v>--</v>
      </c>
      <c r="MP74" s="219">
        <v>14.883720930232499</v>
      </c>
      <c r="MQ74" s="219">
        <v>35.987903225806399</v>
      </c>
      <c r="MR74" s="128" t="str">
        <f t="shared" si="90"/>
        <v>--</v>
      </c>
      <c r="MS74" s="219">
        <v>9.6881220968812105</v>
      </c>
      <c r="MT74" s="219">
        <v>33.222036727879797</v>
      </c>
      <c r="MU74" s="128" t="str">
        <f t="shared" si="91"/>
        <v>--</v>
      </c>
      <c r="MV74" s="219">
        <v>50.980392156862699</v>
      </c>
      <c r="MW74" s="219">
        <v>60.285714285714299</v>
      </c>
      <c r="MX74" s="128" t="str">
        <f t="shared" si="92"/>
        <v>--</v>
      </c>
      <c r="MY74" s="219">
        <v>51.034482758620697</v>
      </c>
      <c r="MZ74" s="219">
        <v>63.291139240506297</v>
      </c>
      <c r="NA74" s="128" t="str">
        <f t="shared" si="93"/>
        <v>--</v>
      </c>
      <c r="NB74" s="219">
        <v>56.578947368421098</v>
      </c>
      <c r="NC74" s="219">
        <v>72.649572649572704</v>
      </c>
      <c r="ND74" s="128" t="str">
        <f t="shared" si="94"/>
        <v>--</v>
      </c>
      <c r="NE74" s="219">
        <v>57.931034482758598</v>
      </c>
      <c r="NF74" s="219">
        <v>73.670886075949397</v>
      </c>
      <c r="NG74" s="128" t="str">
        <f t="shared" si="95"/>
        <v>--</v>
      </c>
      <c r="NH74" s="219">
        <v>62.337662337662302</v>
      </c>
      <c r="NI74" s="219">
        <v>70.605187319884806</v>
      </c>
      <c r="NJ74" s="128" t="str">
        <f t="shared" si="96"/>
        <v>--</v>
      </c>
      <c r="NK74" s="219">
        <v>57.6388888888889</v>
      </c>
      <c r="NL74" s="219">
        <v>68.860759493670798</v>
      </c>
      <c r="NM74" s="220">
        <v>91.659111514052597</v>
      </c>
      <c r="NN74" s="220">
        <v>93.143915997529305</v>
      </c>
      <c r="NO74" s="220">
        <v>77.919708029197096</v>
      </c>
      <c r="NP74" s="220">
        <v>78.695652173913103</v>
      </c>
      <c r="NQ74" s="220">
        <v>80.718336483932006</v>
      </c>
      <c r="NR74" s="220">
        <v>81.959082455052695</v>
      </c>
      <c r="NS74" s="220">
        <v>77.935606060606105</v>
      </c>
      <c r="NT74" s="220">
        <v>78.993163455562296</v>
      </c>
      <c r="NU74" s="220">
        <v>93.139097744360797</v>
      </c>
      <c r="NV74" s="220">
        <v>93.065015479876095</v>
      </c>
      <c r="NW74" s="220">
        <v>87.918215613382898</v>
      </c>
      <c r="NX74" s="220">
        <v>87.9950495049506</v>
      </c>
      <c r="NY74" s="128" t="str">
        <f t="shared" si="87"/>
        <v>--</v>
      </c>
      <c r="NZ74" s="128" t="str">
        <f t="shared" si="87"/>
        <v>--</v>
      </c>
      <c r="OA74" s="128" t="str">
        <f t="shared" si="87"/>
        <v>--</v>
      </c>
      <c r="OB74" s="128" t="str">
        <f t="shared" si="87"/>
        <v>--</v>
      </c>
      <c r="OC74" s="128" t="str">
        <f t="shared" si="87"/>
        <v>--</v>
      </c>
      <c r="OD74" s="128" t="str">
        <f t="shared" si="87"/>
        <v>--</v>
      </c>
      <c r="OE74" s="128" t="str">
        <f t="shared" si="87"/>
        <v>--</v>
      </c>
      <c r="OF74" s="128" t="str">
        <f t="shared" si="87"/>
        <v>--</v>
      </c>
      <c r="OG74" s="222">
        <v>59.318826868495698</v>
      </c>
      <c r="OH74" s="222">
        <v>38.163437236731198</v>
      </c>
      <c r="OI74" s="222">
        <v>35.222319093286899</v>
      </c>
      <c r="OJ74" s="222">
        <v>29.787234042553202</v>
      </c>
      <c r="OK74" s="222">
        <v>62.844611528822</v>
      </c>
      <c r="OL74" s="222">
        <v>45.112285336856097</v>
      </c>
      <c r="OM74" s="222">
        <v>37.531328320801997</v>
      </c>
      <c r="ON74" s="222">
        <v>37.420382165604998</v>
      </c>
      <c r="OO74" s="114" t="s">
        <v>2509</v>
      </c>
      <c r="OP74" s="114" t="s">
        <v>2510</v>
      </c>
      <c r="OQ74" s="300">
        <v>83.771532184950232</v>
      </c>
      <c r="OR74" s="300">
        <v>71.702838063439003</v>
      </c>
      <c r="OS74" s="300">
        <v>65.859982713915244</v>
      </c>
      <c r="OT74" s="300">
        <v>72.142170989433311</v>
      </c>
      <c r="OU74" s="300">
        <v>88.626476072094391</v>
      </c>
      <c r="OV74" s="300">
        <v>74.233529028049517</v>
      </c>
      <c r="OW74" s="300">
        <v>74.315920398010022</v>
      </c>
      <c r="OX74" s="300">
        <v>81.235154394299357</v>
      </c>
      <c r="OZ74" s="380">
        <v>80.423620025673998</v>
      </c>
      <c r="PA74" s="381">
        <v>78.125000000000014</v>
      </c>
      <c r="PB74" s="381">
        <v>78.266104756170961</v>
      </c>
      <c r="PC74" s="381">
        <v>77.911646586345313</v>
      </c>
      <c r="PD74" s="380">
        <v>74.919614147909897</v>
      </c>
      <c r="PE74" s="381">
        <v>48.170011806375499</v>
      </c>
      <c r="PF74" s="381">
        <v>40.4690318701143</v>
      </c>
      <c r="PG74" s="381">
        <v>43.775100401606494</v>
      </c>
      <c r="PH74" s="380">
        <v>58.94941634241237</v>
      </c>
      <c r="PI74" s="381">
        <v>41.469194312796262</v>
      </c>
      <c r="PJ74" s="381">
        <v>37.725631768953022</v>
      </c>
      <c r="PK74" s="381">
        <v>39.903459372485955</v>
      </c>
      <c r="PL74" s="380">
        <v>89.109545163356927</v>
      </c>
      <c r="PM74" s="381">
        <v>82.713864306784728</v>
      </c>
      <c r="PN74" s="381">
        <v>81.163767246550719</v>
      </c>
      <c r="PO74" s="381">
        <v>82.598235765838098</v>
      </c>
      <c r="PP74" s="380">
        <v>85.314685314685391</v>
      </c>
      <c r="PQ74" s="381">
        <v>71.436984687867849</v>
      </c>
      <c r="PR74" s="381">
        <v>69.221556886227731</v>
      </c>
      <c r="PS74" s="381">
        <v>74.739374498797076</v>
      </c>
      <c r="PT74" s="378" t="str">
        <f t="shared" si="97"/>
        <v>--</v>
      </c>
      <c r="PU74" s="378" t="str">
        <f t="shared" si="97"/>
        <v>--</v>
      </c>
      <c r="PV74" s="381">
        <v>9.9317194289261437</v>
      </c>
      <c r="PW74" s="381">
        <v>34.154351395730664</v>
      </c>
      <c r="PX74" s="378" t="str">
        <f t="shared" si="98"/>
        <v>--</v>
      </c>
      <c r="PY74" s="378" t="str">
        <f t="shared" si="98"/>
        <v>--</v>
      </c>
      <c r="PZ74" s="381">
        <v>60.7843137254902</v>
      </c>
      <c r="QA74" s="381">
        <v>65.609756097560975</v>
      </c>
      <c r="QB74" s="378" t="str">
        <f t="shared" si="99"/>
        <v>--</v>
      </c>
      <c r="QC74" s="378" t="str">
        <f t="shared" si="99"/>
        <v>--</v>
      </c>
      <c r="QD74" s="381">
        <v>69.281045751633997</v>
      </c>
      <c r="QE74" s="381">
        <v>75.609756097560918</v>
      </c>
      <c r="QF74" s="378" t="str">
        <f t="shared" si="100"/>
        <v>--</v>
      </c>
      <c r="QG74" s="378" t="str">
        <f t="shared" si="100"/>
        <v>--</v>
      </c>
      <c r="QH74" s="381">
        <v>63.636363636363662</v>
      </c>
      <c r="QI74" s="381">
        <v>60.635696821515957</v>
      </c>
      <c r="QJ74" s="161" t="s">
        <v>2646</v>
      </c>
    </row>
    <row r="75" spans="1:452" x14ac:dyDescent="0.25">
      <c r="A75" s="114">
        <v>71</v>
      </c>
      <c r="B75" s="93" t="s">
        <v>71</v>
      </c>
      <c r="C75" s="126">
        <v>51.340482573726533</v>
      </c>
      <c r="D75" s="126">
        <v>39.842209072978278</v>
      </c>
      <c r="E75" s="126">
        <v>48.259860788863072</v>
      </c>
      <c r="F75" s="126">
        <v>57.789473684210513</v>
      </c>
      <c r="G75" s="126">
        <v>40.936374549819888</v>
      </c>
      <c r="H75" s="126">
        <v>51.627906976744171</v>
      </c>
      <c r="I75" s="126">
        <v>62.77511961722486</v>
      </c>
      <c r="J75" s="126">
        <v>54.069767441860371</v>
      </c>
      <c r="K75" s="126">
        <v>55.156950672645713</v>
      </c>
      <c r="L75" s="126">
        <v>73.063380281690172</v>
      </c>
      <c r="M75" s="128">
        <v>56.617647058823493</v>
      </c>
      <c r="N75" s="128">
        <v>64.265129682997198</v>
      </c>
      <c r="O75" s="128">
        <v>76.392156862745111</v>
      </c>
      <c r="P75" s="128">
        <v>69.341216216216196</v>
      </c>
      <c r="Q75" s="128">
        <v>71.428571428571416</v>
      </c>
      <c r="R75" s="128">
        <v>88.259109311740843</v>
      </c>
      <c r="S75" s="128">
        <v>81.692913385826799</v>
      </c>
      <c r="T75" s="128">
        <v>82.500000000000057</v>
      </c>
      <c r="U75" s="128">
        <v>90.813093980992548</v>
      </c>
      <c r="V75" s="128">
        <v>74.881516587677751</v>
      </c>
      <c r="W75" s="128">
        <v>86.167800453514673</v>
      </c>
      <c r="X75" s="128">
        <v>87.896253602305492</v>
      </c>
      <c r="Y75" s="128">
        <v>81.38862102217918</v>
      </c>
      <c r="Z75" s="128">
        <v>80.659340659340714</v>
      </c>
      <c r="AA75" s="128">
        <v>90.592334494773468</v>
      </c>
      <c r="AB75" s="132">
        <v>82.616651418115239</v>
      </c>
      <c r="AC75" s="132">
        <v>83.070301291248313</v>
      </c>
      <c r="AD75" s="132">
        <v>89.753772835583732</v>
      </c>
      <c r="AE75" s="132">
        <v>81.623931623931568</v>
      </c>
      <c r="AF75" s="128">
        <v>82.920469361147369</v>
      </c>
      <c r="AG75" s="126">
        <v>72.35772357723576</v>
      </c>
      <c r="AH75" s="126">
        <v>68.110236220472459</v>
      </c>
      <c r="AI75" s="133">
        <v>64.302059496567566</v>
      </c>
      <c r="AJ75" s="133">
        <v>73.839662447257368</v>
      </c>
      <c r="AK75" s="128">
        <v>61.183431952662687</v>
      </c>
      <c r="AL75" s="128">
        <v>68.409090909090949</v>
      </c>
      <c r="AM75" s="128">
        <v>71.980676328502398</v>
      </c>
      <c r="AN75" s="128">
        <v>61.840843720038357</v>
      </c>
      <c r="AO75" s="128">
        <v>65.929203539822993</v>
      </c>
      <c r="AP75" s="128">
        <v>74.542284219703504</v>
      </c>
      <c r="AQ75" s="128">
        <v>67.333939945404794</v>
      </c>
      <c r="AR75" s="128">
        <v>70.328102710413674</v>
      </c>
      <c r="AS75" s="128">
        <v>74.980142970611666</v>
      </c>
      <c r="AT75" s="128">
        <v>65.287162162162048</v>
      </c>
      <c r="AU75" s="128">
        <v>72.265625</v>
      </c>
      <c r="AV75" s="128">
        <v>14.850136239782014</v>
      </c>
      <c r="AW75" s="128">
        <v>18.217821782178202</v>
      </c>
      <c r="AX75" s="132">
        <v>16.091954022988507</v>
      </c>
      <c r="AY75" s="132">
        <v>16.379310344827598</v>
      </c>
      <c r="AZ75" s="132">
        <v>19.73525872442838</v>
      </c>
      <c r="BA75" s="132">
        <v>20.547945205479472</v>
      </c>
      <c r="BB75" s="128">
        <v>16.035856573705168</v>
      </c>
      <c r="BC75" s="132">
        <v>20.703125000000018</v>
      </c>
      <c r="BD75" s="132">
        <v>25.339366515837099</v>
      </c>
      <c r="BE75" s="132">
        <v>11.285846438482904</v>
      </c>
      <c r="BF75" s="132">
        <v>17.808219178082222</v>
      </c>
      <c r="BG75" s="128">
        <v>16.666666666666675</v>
      </c>
      <c r="BH75" s="121">
        <v>10.576923076923087</v>
      </c>
      <c r="BI75" s="121">
        <v>15.305245055889923</v>
      </c>
      <c r="BJ75" s="121">
        <v>21.128608923884485</v>
      </c>
      <c r="BK75" s="121">
        <v>10.626702997275201</v>
      </c>
      <c r="BL75" s="128">
        <v>11.28712871287129</v>
      </c>
      <c r="BM75" s="121">
        <v>8.275862068965516</v>
      </c>
      <c r="BN75" s="114">
        <v>12.499999999999996</v>
      </c>
      <c r="BO75" s="114">
        <v>11.793020457280381</v>
      </c>
      <c r="BP75" s="114">
        <v>13.013698630136991</v>
      </c>
      <c r="BQ75" s="128">
        <v>13.813813813813812</v>
      </c>
      <c r="BR75" s="121">
        <v>15.670910871694419</v>
      </c>
      <c r="BS75" s="121">
        <v>14.672686230248313</v>
      </c>
      <c r="BT75" s="121">
        <v>9.4619666048237399</v>
      </c>
      <c r="BU75" s="128">
        <v>11.161939615736507</v>
      </c>
      <c r="BV75" s="121">
        <v>10.693641618497121</v>
      </c>
      <c r="BW75" s="121">
        <v>6.6720257234726681</v>
      </c>
      <c r="BX75" s="121">
        <v>10.481099656357403</v>
      </c>
      <c r="BY75" s="128">
        <v>12.483574244415237</v>
      </c>
      <c r="BZ75" s="121">
        <v>71.045576407506601</v>
      </c>
      <c r="CA75" s="121">
        <v>80.200000000000017</v>
      </c>
      <c r="CB75" s="121">
        <v>80.27210884353741</v>
      </c>
      <c r="CC75" s="128">
        <v>76.719576719576878</v>
      </c>
      <c r="CD75" s="121">
        <v>67.664670658682525</v>
      </c>
      <c r="CE75" s="121">
        <v>71.298405466970351</v>
      </c>
      <c r="CF75" s="121">
        <v>72.281039461020171</v>
      </c>
      <c r="CG75" s="128">
        <v>73.572120038722105</v>
      </c>
      <c r="CH75" s="121">
        <v>76.562500000000057</v>
      </c>
      <c r="CI75" s="121">
        <v>76.737967914438613</v>
      </c>
      <c r="CJ75" s="121">
        <v>73.28453796889292</v>
      </c>
      <c r="CK75" s="121">
        <v>76.470588235294201</v>
      </c>
      <c r="CL75" s="121">
        <v>76.99604743083016</v>
      </c>
      <c r="CM75" s="121">
        <v>75.976230899830142</v>
      </c>
      <c r="CN75" s="121">
        <v>76.80209698558329</v>
      </c>
      <c r="CO75" s="121" t="s">
        <v>286</v>
      </c>
      <c r="CP75" s="128" t="s">
        <v>286</v>
      </c>
      <c r="CQ75" s="121" t="s">
        <v>286</v>
      </c>
      <c r="CR75" s="121">
        <v>63.241525423728767</v>
      </c>
      <c r="CS75" s="114">
        <v>30.889423076923109</v>
      </c>
      <c r="CT75" s="114">
        <v>36.07305936073061</v>
      </c>
      <c r="CU75" s="128">
        <v>58.09893307468478</v>
      </c>
      <c r="CV75" s="121">
        <v>39.105058365758715</v>
      </c>
      <c r="CW75" s="121">
        <v>40.35874439461881</v>
      </c>
      <c r="CX75" s="114">
        <v>63.22869955156942</v>
      </c>
      <c r="CY75" s="114">
        <v>38.756855575868379</v>
      </c>
      <c r="CZ75" s="128">
        <v>45.323741007194243</v>
      </c>
      <c r="DA75" s="121">
        <v>63.216560509554213</v>
      </c>
      <c r="DB75" s="121">
        <v>43.622448979591894</v>
      </c>
      <c r="DC75" s="114">
        <v>42.181340341655769</v>
      </c>
      <c r="DD75" s="114">
        <v>58.781869688385264</v>
      </c>
      <c r="DE75" s="128">
        <v>54.414784394250432</v>
      </c>
      <c r="DF75" s="121">
        <v>43.026004728132357</v>
      </c>
      <c r="DG75" s="121">
        <v>64.692982456140371</v>
      </c>
      <c r="DH75" s="114">
        <v>43.703703703703674</v>
      </c>
      <c r="DI75" s="114">
        <v>39.252336448598115</v>
      </c>
      <c r="DJ75" s="128">
        <v>59.423274974253282</v>
      </c>
      <c r="DK75" s="121">
        <v>48.007968127489967</v>
      </c>
      <c r="DL75" s="121">
        <v>40.55944055944056</v>
      </c>
      <c r="DM75" s="121">
        <v>60.264900662251648</v>
      </c>
      <c r="DN75" s="121">
        <v>54.768649669499474</v>
      </c>
      <c r="DO75" s="128">
        <v>42.433234421365029</v>
      </c>
      <c r="DP75" s="121">
        <v>63.743676222596889</v>
      </c>
      <c r="DQ75" s="121">
        <v>55.330396475770861</v>
      </c>
      <c r="DR75" s="121">
        <v>47.994652406417089</v>
      </c>
      <c r="DS75" s="121" t="s">
        <v>286</v>
      </c>
      <c r="DT75" s="128" t="s">
        <v>286</v>
      </c>
      <c r="DU75" s="131" t="s">
        <v>286</v>
      </c>
      <c r="DV75" s="131">
        <v>52.960172228202381</v>
      </c>
      <c r="DW75" s="114">
        <v>27.04019488428747</v>
      </c>
      <c r="DX75" s="131">
        <v>22.685185185185198</v>
      </c>
      <c r="DY75" s="128">
        <v>50.590551181102285</v>
      </c>
      <c r="DZ75" s="128">
        <v>30.64039408866994</v>
      </c>
      <c r="EA75" s="128">
        <v>27.210884353741498</v>
      </c>
      <c r="EB75" s="128">
        <v>54.296160877513714</v>
      </c>
      <c r="EC75" s="128">
        <v>39.130434782608624</v>
      </c>
      <c r="ED75" s="128">
        <v>34.502923976608209</v>
      </c>
      <c r="EE75" s="128">
        <v>55.882352941176478</v>
      </c>
      <c r="EF75" s="128">
        <v>40.747176368375314</v>
      </c>
      <c r="EG75" s="128">
        <v>35.62913907284765</v>
      </c>
      <c r="EH75" s="128" t="s">
        <v>286</v>
      </c>
      <c r="EI75" s="128" t="s">
        <v>286</v>
      </c>
      <c r="EJ75" s="128" t="s">
        <v>286</v>
      </c>
      <c r="EK75" s="128">
        <v>93.496801705756965</v>
      </c>
      <c r="EL75" s="121">
        <v>78.287092882991544</v>
      </c>
      <c r="EM75" s="121">
        <v>79.223744292237456</v>
      </c>
      <c r="EN75" s="121">
        <v>90.8912830558276</v>
      </c>
      <c r="EO75" s="121">
        <v>84.824902723735462</v>
      </c>
      <c r="EP75" s="128">
        <v>81.264108352144518</v>
      </c>
      <c r="EQ75" s="121">
        <v>93.727598566308217</v>
      </c>
      <c r="ER75" s="121">
        <v>85.504587155963307</v>
      </c>
      <c r="ES75" s="121">
        <v>84.94934876989872</v>
      </c>
      <c r="ET75" s="121">
        <v>92.74322169059009</v>
      </c>
      <c r="EU75" s="128">
        <v>87.585616438356169</v>
      </c>
      <c r="EV75" s="121">
        <v>85.243741765480877</v>
      </c>
      <c r="EW75" s="121">
        <v>82.573726541554947</v>
      </c>
      <c r="EX75" s="121">
        <v>70.634920634920618</v>
      </c>
      <c r="EY75" s="121">
        <v>72.500000000000028</v>
      </c>
      <c r="EZ75" s="128">
        <v>92.478813559321978</v>
      </c>
      <c r="FA75" s="121">
        <v>71.307506053268753</v>
      </c>
      <c r="FB75" s="121">
        <v>70.842824601366786</v>
      </c>
      <c r="FC75" s="121">
        <v>88.964843749999872</v>
      </c>
      <c r="FD75" s="121">
        <v>77.56097560975617</v>
      </c>
      <c r="FE75" s="128">
        <v>74.94407158836691</v>
      </c>
      <c r="FF75" s="121">
        <v>93.254329990884244</v>
      </c>
      <c r="FG75" s="121">
        <v>77.255985267035101</v>
      </c>
      <c r="FH75" s="121">
        <v>79.680696661828804</v>
      </c>
      <c r="FI75" s="121">
        <v>91.176470588235304</v>
      </c>
      <c r="FJ75" s="128">
        <v>79.307359307359221</v>
      </c>
      <c r="FK75" s="121">
        <v>74.967061923583572</v>
      </c>
      <c r="FL75" s="121" t="s">
        <v>286</v>
      </c>
      <c r="FM75" s="121">
        <v>20.594479830148639</v>
      </c>
      <c r="FN75" s="121">
        <v>57.244655581947775</v>
      </c>
      <c r="FO75" s="128" t="s">
        <v>286</v>
      </c>
      <c r="FP75" s="121">
        <v>16.124837451235354</v>
      </c>
      <c r="FQ75" s="121">
        <v>51.666666666666707</v>
      </c>
      <c r="FR75" s="121" t="s">
        <v>286</v>
      </c>
      <c r="FS75" s="121">
        <v>16.298633017875929</v>
      </c>
      <c r="FT75" s="128">
        <v>46.394230769230774</v>
      </c>
      <c r="FU75" s="121" t="s">
        <v>286</v>
      </c>
      <c r="FV75" s="121">
        <v>16.601941747572823</v>
      </c>
      <c r="FW75" s="121">
        <v>46.476761619190398</v>
      </c>
      <c r="FX75" s="121" t="s">
        <v>286</v>
      </c>
      <c r="FY75" s="128">
        <v>16.590701914311744</v>
      </c>
      <c r="FZ75" s="121">
        <v>50.889192886456918</v>
      </c>
      <c r="GA75" s="121" t="s">
        <v>286</v>
      </c>
      <c r="GB75" s="121">
        <v>49.999999999999993</v>
      </c>
      <c r="GC75" s="121">
        <v>56.016597510373437</v>
      </c>
      <c r="GD75" s="128" t="s">
        <v>286</v>
      </c>
      <c r="GE75" s="121">
        <v>49.593495934959357</v>
      </c>
      <c r="GF75" s="121">
        <v>61.860465116279066</v>
      </c>
      <c r="GG75" s="121" t="s">
        <v>286</v>
      </c>
      <c r="GH75" s="121">
        <v>55.55555555555555</v>
      </c>
      <c r="GI75" s="128">
        <v>61.78010471204189</v>
      </c>
      <c r="GJ75" s="121" t="s">
        <v>286</v>
      </c>
      <c r="GK75" s="121">
        <v>44.705882352941188</v>
      </c>
      <c r="GL75" s="121">
        <v>51.298701298701296</v>
      </c>
      <c r="GM75" s="130" t="s">
        <v>286</v>
      </c>
      <c r="GN75" s="128">
        <v>41.988950276243102</v>
      </c>
      <c r="GO75" s="121">
        <v>45.257452574525757</v>
      </c>
      <c r="GP75" s="121" t="s">
        <v>286</v>
      </c>
      <c r="GQ75" s="121">
        <v>53.191489361702132</v>
      </c>
      <c r="GR75" s="121">
        <v>65.271966527196582</v>
      </c>
      <c r="GS75" s="128" t="s">
        <v>286</v>
      </c>
      <c r="GT75" s="121">
        <v>49.593495934959357</v>
      </c>
      <c r="GU75" s="121">
        <v>68.981481481481438</v>
      </c>
      <c r="GV75" s="121" t="s">
        <v>286</v>
      </c>
      <c r="GW75" s="121">
        <v>53.246753246753229</v>
      </c>
      <c r="GX75" s="128">
        <v>70.680628272251369</v>
      </c>
      <c r="GY75" s="128" t="s">
        <v>286</v>
      </c>
      <c r="GZ75" s="128">
        <v>55.294117647058833</v>
      </c>
      <c r="HA75" s="128">
        <v>63.636363636363619</v>
      </c>
      <c r="HB75" s="128" t="s">
        <v>286</v>
      </c>
      <c r="HC75" s="128">
        <v>52.808988764044969</v>
      </c>
      <c r="HD75" s="128">
        <v>59.299191374663067</v>
      </c>
      <c r="HE75" s="128" t="s">
        <v>286</v>
      </c>
      <c r="HF75" s="128">
        <v>41.111111111111107</v>
      </c>
      <c r="HG75" s="128">
        <v>66.094420600858385</v>
      </c>
      <c r="HH75" s="128" t="s">
        <v>286</v>
      </c>
      <c r="HI75" s="128">
        <v>40.000000000000014</v>
      </c>
      <c r="HJ75" s="128">
        <v>65.887850467289738</v>
      </c>
      <c r="HK75" s="128" t="s">
        <v>286</v>
      </c>
      <c r="HL75" s="121">
        <v>36.91275167785237</v>
      </c>
      <c r="HM75" s="121">
        <v>66.486486486486484</v>
      </c>
      <c r="HN75" s="121" t="s">
        <v>286</v>
      </c>
      <c r="HO75" s="121">
        <v>40.123456790123441</v>
      </c>
      <c r="HP75" s="128">
        <v>54.237288135593197</v>
      </c>
      <c r="HQ75" s="121" t="s">
        <v>286</v>
      </c>
      <c r="HR75" s="121">
        <v>36.526946107784433</v>
      </c>
      <c r="HS75" s="121">
        <v>62.078651685393282</v>
      </c>
      <c r="HT75" s="129" t="s">
        <v>286</v>
      </c>
      <c r="HU75" s="128">
        <v>55.172413793103445</v>
      </c>
      <c r="HV75" s="114">
        <v>47.639484978540764</v>
      </c>
      <c r="HW75" s="114" t="s">
        <v>286</v>
      </c>
      <c r="HX75" s="114">
        <v>56.557377049180339</v>
      </c>
      <c r="HY75" s="114">
        <v>43.661971830985891</v>
      </c>
      <c r="HZ75" s="114" t="s">
        <v>286</v>
      </c>
      <c r="IA75" s="114">
        <v>60.130718954248351</v>
      </c>
      <c r="IB75" s="114">
        <v>47.340425531914946</v>
      </c>
      <c r="IC75" s="114" t="s">
        <v>286</v>
      </c>
      <c r="ID75" s="114">
        <v>55.828220858895712</v>
      </c>
      <c r="IE75" s="114">
        <v>48.829431438127109</v>
      </c>
      <c r="IF75" s="114" t="s">
        <v>286</v>
      </c>
      <c r="IG75" s="114">
        <v>59.281437125748504</v>
      </c>
      <c r="IH75" s="114">
        <v>47.338935574229666</v>
      </c>
      <c r="II75" s="114" t="s">
        <v>286</v>
      </c>
      <c r="IJ75" s="114">
        <v>70.114942528735639</v>
      </c>
      <c r="IK75" s="114">
        <v>60.851063829787229</v>
      </c>
      <c r="IL75" s="114" t="s">
        <v>286</v>
      </c>
      <c r="IM75" s="114">
        <v>65.573770491803288</v>
      </c>
      <c r="IN75" s="114">
        <v>57.075471698113233</v>
      </c>
      <c r="IO75" s="114" t="s">
        <v>286</v>
      </c>
      <c r="IP75" s="114">
        <v>67.114093959731534</v>
      </c>
      <c r="IQ75" s="114">
        <v>64.705882352941188</v>
      </c>
      <c r="IR75" s="114" t="s">
        <v>286</v>
      </c>
      <c r="IS75" s="114">
        <v>69.512195121951194</v>
      </c>
      <c r="IT75" s="114">
        <v>60.797342192691048</v>
      </c>
      <c r="IU75" s="114" t="s">
        <v>286</v>
      </c>
      <c r="IV75" s="114">
        <v>70.175438596491247</v>
      </c>
      <c r="IW75" s="114">
        <v>59.888579387186624</v>
      </c>
      <c r="IX75" s="153" t="s">
        <v>1562</v>
      </c>
      <c r="IY75" s="153" t="s">
        <v>1562</v>
      </c>
      <c r="IZ75" s="153" t="s">
        <v>1562</v>
      </c>
      <c r="JA75" s="153" t="s">
        <v>1562</v>
      </c>
      <c r="JB75" s="153" t="s">
        <v>1562</v>
      </c>
      <c r="JC75" s="114" t="s">
        <v>286</v>
      </c>
      <c r="JD75" s="114" t="s">
        <v>286</v>
      </c>
      <c r="JE75" s="114" t="s">
        <v>286</v>
      </c>
      <c r="JF75" s="114" t="str">
        <f t="shared" ref="JF75:JO84" si="101">"--"</f>
        <v>--</v>
      </c>
      <c r="JG75" s="114" t="str">
        <f t="shared" si="101"/>
        <v>--</v>
      </c>
      <c r="JH75" s="114" t="str">
        <f t="shared" si="101"/>
        <v>--</v>
      </c>
      <c r="JI75" s="114" t="str">
        <f t="shared" si="101"/>
        <v>--</v>
      </c>
      <c r="JJ75" s="114" t="str">
        <f t="shared" si="101"/>
        <v>--</v>
      </c>
      <c r="JK75" s="114" t="str">
        <f t="shared" si="101"/>
        <v>--</v>
      </c>
      <c r="JL75" s="114" t="str">
        <f t="shared" si="101"/>
        <v>--</v>
      </c>
      <c r="JM75" s="114" t="str">
        <f t="shared" si="101"/>
        <v>--</v>
      </c>
      <c r="JN75" s="114" t="str">
        <f t="shared" si="101"/>
        <v>--</v>
      </c>
      <c r="JO75" s="114" t="str">
        <f t="shared" si="101"/>
        <v>--</v>
      </c>
      <c r="JP75" s="114" t="str">
        <f t="shared" ref="JP75:JY84" si="102">"--"</f>
        <v>--</v>
      </c>
      <c r="JQ75" s="114" t="str">
        <f t="shared" si="102"/>
        <v>--</v>
      </c>
      <c r="JR75" s="114" t="str">
        <f t="shared" si="102"/>
        <v>--</v>
      </c>
      <c r="JS75" s="114" t="str">
        <f t="shared" si="102"/>
        <v>--</v>
      </c>
      <c r="JT75" s="114" t="str">
        <f t="shared" si="102"/>
        <v>--</v>
      </c>
      <c r="JU75" s="114" t="str">
        <f t="shared" si="102"/>
        <v>--</v>
      </c>
      <c r="JV75" s="114" t="str">
        <f t="shared" si="102"/>
        <v>--</v>
      </c>
      <c r="JW75" s="114" t="str">
        <f t="shared" si="102"/>
        <v>--</v>
      </c>
      <c r="JX75" s="114" t="str">
        <f t="shared" si="102"/>
        <v>--</v>
      </c>
      <c r="JY75" s="114" t="str">
        <f t="shared" si="102"/>
        <v>--</v>
      </c>
      <c r="JZ75" s="114" t="str">
        <f t="shared" ref="JZ75:KI84" si="103">"--"</f>
        <v>--</v>
      </c>
      <c r="KA75" s="114" t="str">
        <f t="shared" si="103"/>
        <v>--</v>
      </c>
      <c r="KB75" s="114" t="str">
        <f t="shared" si="103"/>
        <v>--</v>
      </c>
      <c r="KC75" s="114" t="str">
        <f t="shared" si="103"/>
        <v>--</v>
      </c>
      <c r="KD75" s="114" t="str">
        <f t="shared" si="103"/>
        <v>--</v>
      </c>
      <c r="KE75" s="114" t="str">
        <f t="shared" si="103"/>
        <v>--</v>
      </c>
      <c r="KF75" s="114" t="str">
        <f t="shared" si="103"/>
        <v>--</v>
      </c>
      <c r="KG75" s="114" t="str">
        <f t="shared" si="103"/>
        <v>--</v>
      </c>
      <c r="KH75" s="114" t="str">
        <f t="shared" si="103"/>
        <v>--</v>
      </c>
      <c r="KI75" s="114" t="str">
        <f t="shared" si="103"/>
        <v>--</v>
      </c>
      <c r="KJ75" s="114" t="str">
        <f t="shared" ref="KJ75:KO84" si="104">"--"</f>
        <v>--</v>
      </c>
      <c r="KK75" s="114" t="str">
        <f t="shared" si="104"/>
        <v>--</v>
      </c>
      <c r="KL75" s="114" t="str">
        <f t="shared" si="104"/>
        <v>--</v>
      </c>
      <c r="KM75" s="114" t="str">
        <f t="shared" si="104"/>
        <v>--</v>
      </c>
      <c r="KN75" s="114" t="str">
        <f t="shared" si="104"/>
        <v>--</v>
      </c>
      <c r="KO75" s="114" t="str">
        <f t="shared" si="104"/>
        <v>--</v>
      </c>
      <c r="KP75" s="153" t="s">
        <v>1562</v>
      </c>
      <c r="KQ75" s="153" t="s">
        <v>1562</v>
      </c>
      <c r="KR75" s="153" t="s">
        <v>1562</v>
      </c>
      <c r="KS75" s="153" t="s">
        <v>1562</v>
      </c>
      <c r="KT75" s="153" t="s">
        <v>1562</v>
      </c>
      <c r="KU75" s="114" t="str">
        <f t="shared" si="88"/>
        <v>--</v>
      </c>
      <c r="KV75" s="114" t="str">
        <f t="shared" si="88"/>
        <v>--</v>
      </c>
      <c r="KW75" s="114" t="str">
        <f t="shared" si="88"/>
        <v>--</v>
      </c>
      <c r="KX75" s="114" t="str">
        <f t="shared" si="88"/>
        <v>--</v>
      </c>
      <c r="KY75" s="114" t="str">
        <f t="shared" si="88"/>
        <v>--</v>
      </c>
      <c r="KZ75" s="114" t="str">
        <f t="shared" ref="KZ75:LD84" si="105">"--"</f>
        <v>--</v>
      </c>
      <c r="LA75" s="114" t="str">
        <f t="shared" si="105"/>
        <v>--</v>
      </c>
      <c r="LB75" s="114" t="str">
        <f t="shared" si="105"/>
        <v>--</v>
      </c>
      <c r="LC75" s="114" t="str">
        <f t="shared" si="105"/>
        <v>--</v>
      </c>
      <c r="LD75" s="114" t="str">
        <f t="shared" si="105"/>
        <v>--</v>
      </c>
      <c r="LE75" s="219">
        <v>84.951091045899105</v>
      </c>
      <c r="LF75" s="219">
        <v>82.626427406198999</v>
      </c>
      <c r="LG75" s="219">
        <v>83.718778908418102</v>
      </c>
      <c r="LH75" s="219">
        <v>87.792012057272103</v>
      </c>
      <c r="LI75" s="219">
        <v>83.465259454705404</v>
      </c>
      <c r="LJ75" s="219">
        <v>83.317261330761795</v>
      </c>
      <c r="LK75" s="219">
        <v>72.665662650602499</v>
      </c>
      <c r="LL75" s="219">
        <v>70.717781402936595</v>
      </c>
      <c r="LM75" s="219">
        <v>71.785383903792706</v>
      </c>
      <c r="LN75" s="219">
        <v>77.248677248677296</v>
      </c>
      <c r="LO75" s="219">
        <v>72.552447552447703</v>
      </c>
      <c r="LP75" s="219">
        <v>74.326923076922995</v>
      </c>
      <c r="LQ75" s="219">
        <v>77.769230769230802</v>
      </c>
      <c r="LR75" s="219">
        <v>74.625623960066505</v>
      </c>
      <c r="LS75" s="219">
        <v>75.823142050799703</v>
      </c>
      <c r="LT75" s="219">
        <v>78.2839787395597</v>
      </c>
      <c r="LU75" s="219">
        <v>74.370922646784607</v>
      </c>
      <c r="LV75" s="219">
        <v>72.653061224489903</v>
      </c>
      <c r="LW75" s="219">
        <v>42.428900845503399</v>
      </c>
      <c r="LX75" s="219">
        <v>43.358395989974902</v>
      </c>
      <c r="LY75" s="219">
        <v>38.894095595126601</v>
      </c>
      <c r="LZ75" s="219">
        <v>47.456340167046299</v>
      </c>
      <c r="MA75" s="219">
        <v>39.0538033395176</v>
      </c>
      <c r="MB75" s="219">
        <v>41.319796954314697</v>
      </c>
      <c r="MC75" s="219">
        <v>84.739263803680998</v>
      </c>
      <c r="MD75" s="219">
        <v>84.219269102989998</v>
      </c>
      <c r="ME75" s="219">
        <v>80.206378986866795</v>
      </c>
      <c r="MF75" s="219">
        <v>85.898407884760999</v>
      </c>
      <c r="MG75" s="219">
        <v>79.944289693593305</v>
      </c>
      <c r="MH75" s="219">
        <v>79.9796747967481</v>
      </c>
      <c r="MI75" s="219">
        <v>73.094512195122107</v>
      </c>
      <c r="MJ75" s="219">
        <v>69.122516556291401</v>
      </c>
      <c r="MK75" s="219">
        <v>68.416119962511701</v>
      </c>
      <c r="ML75" s="219">
        <v>76.082004555808595</v>
      </c>
      <c r="MM75" s="219">
        <v>68.917668825161897</v>
      </c>
      <c r="MN75" s="219">
        <v>68.362156663275599</v>
      </c>
      <c r="MO75" s="128" t="str">
        <f t="shared" si="89"/>
        <v>--</v>
      </c>
      <c r="MP75" s="219">
        <v>15.3912295786758</v>
      </c>
      <c r="MQ75" s="219">
        <v>35.368217054263603</v>
      </c>
      <c r="MR75" s="128" t="str">
        <f t="shared" si="90"/>
        <v>--</v>
      </c>
      <c r="MS75" s="219">
        <v>13.009922822491699</v>
      </c>
      <c r="MT75" s="219">
        <v>39.5763656633222</v>
      </c>
      <c r="MU75" s="128" t="str">
        <f t="shared" si="91"/>
        <v>--</v>
      </c>
      <c r="MV75" s="219">
        <v>49.418604651162802</v>
      </c>
      <c r="MW75" s="219">
        <v>55.710306406685199</v>
      </c>
      <c r="MX75" s="128" t="str">
        <f t="shared" si="92"/>
        <v>--</v>
      </c>
      <c r="MY75" s="219">
        <v>46.902654867256601</v>
      </c>
      <c r="MZ75" s="219">
        <v>59.885386819484197</v>
      </c>
      <c r="NA75" s="128" t="str">
        <f t="shared" si="93"/>
        <v>--</v>
      </c>
      <c r="NB75" s="219">
        <v>56.140350877193001</v>
      </c>
      <c r="NC75" s="219">
        <v>68.245125348189504</v>
      </c>
      <c r="ND75" s="128" t="str">
        <f t="shared" si="94"/>
        <v>--</v>
      </c>
      <c r="NE75" s="219">
        <v>55.752212389380503</v>
      </c>
      <c r="NF75" s="219">
        <v>70.317002881844303</v>
      </c>
      <c r="NG75" s="128" t="str">
        <f t="shared" si="95"/>
        <v>--</v>
      </c>
      <c r="NH75" s="219">
        <v>68.208092485549102</v>
      </c>
      <c r="NI75" s="219">
        <v>69.696969696969703</v>
      </c>
      <c r="NJ75" s="128" t="str">
        <f t="shared" si="96"/>
        <v>--</v>
      </c>
      <c r="NK75" s="219">
        <v>57.657657657657701</v>
      </c>
      <c r="NL75" s="219">
        <v>62.571428571428598</v>
      </c>
      <c r="NM75" s="220">
        <v>91.437549096622206</v>
      </c>
      <c r="NN75" s="220">
        <v>90.970464135021103</v>
      </c>
      <c r="NO75" s="220">
        <v>74.921135646687603</v>
      </c>
      <c r="NP75" s="220">
        <v>78.710771840542904</v>
      </c>
      <c r="NQ75" s="220">
        <v>78.460278460278602</v>
      </c>
      <c r="NR75" s="220">
        <v>79.760888129803604</v>
      </c>
      <c r="NS75" s="220">
        <v>71.102040816326706</v>
      </c>
      <c r="NT75" s="220">
        <v>67.860187553282202</v>
      </c>
      <c r="NU75" s="220">
        <v>92.530120481927696</v>
      </c>
      <c r="NV75" s="220">
        <v>90.127659574468197</v>
      </c>
      <c r="NW75" s="220">
        <v>85.668534827862302</v>
      </c>
      <c r="NX75" s="220">
        <v>84.621920135939007</v>
      </c>
      <c r="NY75" s="128" t="str">
        <f t="shared" ref="NY75:OF84" si="106">"--"</f>
        <v>--</v>
      </c>
      <c r="NZ75" s="128" t="str">
        <f t="shared" si="106"/>
        <v>--</v>
      </c>
      <c r="OA75" s="128" t="str">
        <f t="shared" si="106"/>
        <v>--</v>
      </c>
      <c r="OB75" s="128" t="str">
        <f t="shared" si="106"/>
        <v>--</v>
      </c>
      <c r="OC75" s="128" t="str">
        <f t="shared" si="106"/>
        <v>--</v>
      </c>
      <c r="OD75" s="128" t="str">
        <f t="shared" si="106"/>
        <v>--</v>
      </c>
      <c r="OE75" s="128" t="str">
        <f t="shared" si="106"/>
        <v>--</v>
      </c>
      <c r="OF75" s="128" t="str">
        <f t="shared" si="106"/>
        <v>--</v>
      </c>
      <c r="OG75" s="222">
        <v>55.329536208299501</v>
      </c>
      <c r="OH75" s="222">
        <v>37.037037037037003</v>
      </c>
      <c r="OI75" s="222">
        <v>35.923141186299098</v>
      </c>
      <c r="OJ75" s="222">
        <v>29.560336763330199</v>
      </c>
      <c r="OK75" s="222">
        <v>56.0619088564059</v>
      </c>
      <c r="OL75" s="222">
        <v>40.9436834094369</v>
      </c>
      <c r="OM75" s="222">
        <v>34.911792014856097</v>
      </c>
      <c r="ON75" s="222">
        <v>33.265513733469</v>
      </c>
      <c r="OO75" s="114" t="s">
        <v>1562</v>
      </c>
      <c r="OP75" s="114" t="s">
        <v>1562</v>
      </c>
      <c r="OQ75" s="300">
        <v>84.198113207547138</v>
      </c>
      <c r="OR75" s="300">
        <v>74.054462934947068</v>
      </c>
      <c r="OS75" s="300">
        <v>72.38805970149258</v>
      </c>
      <c r="OT75" s="300">
        <v>75.634995296331212</v>
      </c>
      <c r="OU75" s="300">
        <v>87.928082191780959</v>
      </c>
      <c r="OV75" s="300">
        <v>76.876421531463293</v>
      </c>
      <c r="OW75" s="300">
        <v>76.212259835315834</v>
      </c>
      <c r="OX75" s="300">
        <v>80.182002022244802</v>
      </c>
      <c r="OZ75" s="380">
        <v>79.956427015250625</v>
      </c>
      <c r="PA75" s="381">
        <v>74.620060790273556</v>
      </c>
      <c r="PB75" s="381">
        <v>75.160771704180121</v>
      </c>
      <c r="PC75" s="381">
        <v>73.618352450469374</v>
      </c>
      <c r="PD75" s="380">
        <v>71.251819505094602</v>
      </c>
      <c r="PE75" s="381">
        <v>42.41274658573591</v>
      </c>
      <c r="PF75" s="381">
        <v>35.990338164251199</v>
      </c>
      <c r="PG75" s="381">
        <v>42.411642411642454</v>
      </c>
      <c r="PH75" s="380">
        <v>52.269399707174273</v>
      </c>
      <c r="PI75" s="381">
        <v>37.166793602437153</v>
      </c>
      <c r="PJ75" s="381">
        <v>33.360258481421603</v>
      </c>
      <c r="PK75" s="381">
        <v>35.098650051921013</v>
      </c>
      <c r="PL75" s="380">
        <v>88.695652173913061</v>
      </c>
      <c r="PM75" s="381">
        <v>81.515151515151658</v>
      </c>
      <c r="PN75" s="381">
        <v>79.227053140096615</v>
      </c>
      <c r="PO75" s="381">
        <v>80.124869927159196</v>
      </c>
      <c r="PP75" s="380">
        <v>82.661870503597015</v>
      </c>
      <c r="PQ75" s="381">
        <v>68.712121212121374</v>
      </c>
      <c r="PR75" s="381">
        <v>66.639871382636827</v>
      </c>
      <c r="PS75" s="381">
        <v>67.808930425752834</v>
      </c>
      <c r="PT75" s="378" t="str">
        <f t="shared" si="97"/>
        <v>--</v>
      </c>
      <c r="PU75" s="378" t="str">
        <f t="shared" si="97"/>
        <v>--</v>
      </c>
      <c r="PV75" s="381">
        <v>12.446351931330469</v>
      </c>
      <c r="PW75" s="381">
        <v>32.508073196986018</v>
      </c>
      <c r="PX75" s="378" t="str">
        <f t="shared" si="98"/>
        <v>--</v>
      </c>
      <c r="PY75" s="378" t="str">
        <f t="shared" si="98"/>
        <v>--</v>
      </c>
      <c r="PZ75" s="381">
        <v>55.14705882352942</v>
      </c>
      <c r="QA75" s="381">
        <v>65.319865319865301</v>
      </c>
      <c r="QB75" s="378" t="str">
        <f t="shared" si="99"/>
        <v>--</v>
      </c>
      <c r="QC75" s="378" t="str">
        <f t="shared" si="99"/>
        <v>--</v>
      </c>
      <c r="QD75" s="381">
        <v>63.503649635036503</v>
      </c>
      <c r="QE75" s="381">
        <v>77.627118644067778</v>
      </c>
      <c r="QF75" s="378" t="str">
        <f t="shared" si="100"/>
        <v>--</v>
      </c>
      <c r="QG75" s="378" t="str">
        <f t="shared" si="100"/>
        <v>--</v>
      </c>
      <c r="QH75" s="381">
        <v>69.343065693430702</v>
      </c>
      <c r="QI75" s="381">
        <v>63.636363636363654</v>
      </c>
      <c r="QJ75" s="368" t="s">
        <v>1562</v>
      </c>
    </row>
    <row r="76" spans="1:452" ht="21" customHeight="1" x14ac:dyDescent="0.25">
      <c r="A76" s="114">
        <v>72</v>
      </c>
      <c r="B76" s="93" t="s">
        <v>72</v>
      </c>
      <c r="C76" s="126">
        <v>32.515337423312886</v>
      </c>
      <c r="D76" s="126">
        <v>30.890052356020941</v>
      </c>
      <c r="E76" s="126">
        <v>28.947368421052641</v>
      </c>
      <c r="F76" s="126">
        <v>40.677966101694921</v>
      </c>
      <c r="G76" s="126">
        <v>25.423728813559322</v>
      </c>
      <c r="H76" s="126">
        <v>32.116788321167888</v>
      </c>
      <c r="I76" s="126">
        <v>47.019867549668874</v>
      </c>
      <c r="J76" s="126">
        <v>31.182795698924732</v>
      </c>
      <c r="K76" s="126">
        <v>41.428571428571438</v>
      </c>
      <c r="L76" s="126">
        <v>42.990654205607456</v>
      </c>
      <c r="M76" s="128">
        <v>41.401273885350285</v>
      </c>
      <c r="N76" s="128">
        <v>46.616541353383489</v>
      </c>
      <c r="O76" s="128">
        <v>54.621848739495803</v>
      </c>
      <c r="P76" s="128">
        <v>60.317460317460309</v>
      </c>
      <c r="Q76" s="128">
        <v>60</v>
      </c>
      <c r="R76" s="128">
        <v>90.062111801242239</v>
      </c>
      <c r="S76" s="128">
        <v>73.366834170854261</v>
      </c>
      <c r="T76" s="128">
        <v>85.714285714285737</v>
      </c>
      <c r="U76" s="128">
        <v>86.440677966101745</v>
      </c>
      <c r="V76" s="128">
        <v>80.769230769230788</v>
      </c>
      <c r="W76" s="128">
        <v>75.714285714285737</v>
      </c>
      <c r="X76" s="128">
        <v>85.906040268456408</v>
      </c>
      <c r="Y76" s="128">
        <v>79.891304347826093</v>
      </c>
      <c r="Z76" s="128">
        <v>87.2340425531915</v>
      </c>
      <c r="AA76" s="128">
        <v>81.308411214953267</v>
      </c>
      <c r="AB76" s="132">
        <v>79.746835443037966</v>
      </c>
      <c r="AC76" s="132">
        <v>81.118881118881148</v>
      </c>
      <c r="AD76" s="132">
        <v>83.193277310924344</v>
      </c>
      <c r="AE76" s="132">
        <v>73.239436619718333</v>
      </c>
      <c r="AF76" s="128">
        <v>80.341880341880341</v>
      </c>
      <c r="AG76" s="126">
        <v>74.534161490683189</v>
      </c>
      <c r="AH76" s="126">
        <v>57.286432160803983</v>
      </c>
      <c r="AI76" s="133">
        <v>64.900662251655589</v>
      </c>
      <c r="AJ76" s="133">
        <v>71.348314606741582</v>
      </c>
      <c r="AK76" s="128">
        <v>57.692307692307679</v>
      </c>
      <c r="AL76" s="128">
        <v>64.285714285714278</v>
      </c>
      <c r="AM76" s="128">
        <v>66.666666666666671</v>
      </c>
      <c r="AN76" s="128">
        <v>60.962566844919756</v>
      </c>
      <c r="AO76" s="128">
        <v>63.636363636363647</v>
      </c>
      <c r="AP76" s="128">
        <v>67.619047619047606</v>
      </c>
      <c r="AQ76" s="128">
        <v>61.392405063291129</v>
      </c>
      <c r="AR76" s="128">
        <v>68.275862068965537</v>
      </c>
      <c r="AS76" s="128">
        <v>67.226890756302538</v>
      </c>
      <c r="AT76" s="128">
        <v>60.563380281690158</v>
      </c>
      <c r="AU76" s="128">
        <v>72.64957264957269</v>
      </c>
      <c r="AV76" s="128">
        <v>13.664596273291925</v>
      </c>
      <c r="AW76" s="128">
        <v>16.753926701570688</v>
      </c>
      <c r="AX76" s="132">
        <v>14.473684210526324</v>
      </c>
      <c r="AY76" s="132">
        <v>14.117647058823531</v>
      </c>
      <c r="AZ76" s="132">
        <v>18.435754189944149</v>
      </c>
      <c r="BA76" s="132">
        <v>10.714285714285717</v>
      </c>
      <c r="BB76" s="128">
        <v>22.448979591836732</v>
      </c>
      <c r="BC76" s="132">
        <v>17.021276595744677</v>
      </c>
      <c r="BD76" s="132">
        <v>17.730496453900706</v>
      </c>
      <c r="BE76" s="132">
        <v>8.7378640776699097</v>
      </c>
      <c r="BF76" s="132">
        <v>15.584415584415591</v>
      </c>
      <c r="BG76" s="128">
        <v>15.789473684210527</v>
      </c>
      <c r="BH76" s="121">
        <v>7.5630252100840352</v>
      </c>
      <c r="BI76" s="121">
        <v>14.173228346456693</v>
      </c>
      <c r="BJ76" s="121">
        <v>17.241379310344836</v>
      </c>
      <c r="BK76" s="121">
        <v>9.316770186335404</v>
      </c>
      <c r="BL76" s="128">
        <v>7.8534031413612553</v>
      </c>
      <c r="BM76" s="121">
        <v>6.5789473684210549</v>
      </c>
      <c r="BN76" s="114">
        <v>11.764705882352953</v>
      </c>
      <c r="BO76" s="114">
        <v>9.4972067039106243</v>
      </c>
      <c r="BP76" s="114">
        <v>7.1428571428571432</v>
      </c>
      <c r="BQ76" s="128">
        <v>18.620689655172423</v>
      </c>
      <c r="BR76" s="121">
        <v>11.640211640211644</v>
      </c>
      <c r="BS76" s="121">
        <v>10.563380281690142</v>
      </c>
      <c r="BT76" s="121">
        <v>10.679611650485437</v>
      </c>
      <c r="BU76" s="128">
        <v>9.0322580645161334</v>
      </c>
      <c r="BV76" s="121">
        <v>6.818181818181821</v>
      </c>
      <c r="BW76" s="121">
        <v>5.0420168067226889</v>
      </c>
      <c r="BX76" s="121">
        <v>7.0866141732283463</v>
      </c>
      <c r="BY76" s="128">
        <v>6.9565217391304355</v>
      </c>
      <c r="BZ76" s="121">
        <v>74.233128834355853</v>
      </c>
      <c r="CA76" s="121">
        <v>71.27659574468079</v>
      </c>
      <c r="CB76" s="121">
        <v>80.51948051948051</v>
      </c>
      <c r="CC76" s="128">
        <v>63.005780346820799</v>
      </c>
      <c r="CD76" s="121">
        <v>69.780219780219753</v>
      </c>
      <c r="CE76" s="121">
        <v>68.085106382978736</v>
      </c>
      <c r="CF76" s="121">
        <v>65.771812080536947</v>
      </c>
      <c r="CG76" s="128">
        <v>61.702127659574472</v>
      </c>
      <c r="CH76" s="121">
        <v>67.605633802816925</v>
      </c>
      <c r="CI76" s="121">
        <v>63.302752293578003</v>
      </c>
      <c r="CJ76" s="121">
        <v>63.92405063291141</v>
      </c>
      <c r="CK76" s="121">
        <v>71.212121212121218</v>
      </c>
      <c r="CL76" s="121">
        <v>68.067226890756274</v>
      </c>
      <c r="CM76" s="121">
        <v>73.4375</v>
      </c>
      <c r="CN76" s="121">
        <v>70.689655172413779</v>
      </c>
      <c r="CO76" s="121" t="s">
        <v>286</v>
      </c>
      <c r="CP76" s="128" t="s">
        <v>286</v>
      </c>
      <c r="CQ76" s="121" t="s">
        <v>286</v>
      </c>
      <c r="CR76" s="121">
        <v>55.294117647058854</v>
      </c>
      <c r="CS76" s="114">
        <v>39.226519337016576</v>
      </c>
      <c r="CT76" s="114">
        <v>31.205673758865242</v>
      </c>
      <c r="CU76" s="128">
        <v>60.135135135135108</v>
      </c>
      <c r="CV76" s="121">
        <v>31.382978723404253</v>
      </c>
      <c r="CW76" s="121">
        <v>39.436619718309835</v>
      </c>
      <c r="CX76" s="114">
        <v>67.592592592592581</v>
      </c>
      <c r="CY76" s="114">
        <v>40.50632911392406</v>
      </c>
      <c r="CZ76" s="128">
        <v>31.818181818181813</v>
      </c>
      <c r="DA76" s="121">
        <v>70.000000000000043</v>
      </c>
      <c r="DB76" s="121">
        <v>50.781249999999986</v>
      </c>
      <c r="DC76" s="114">
        <v>48.27586206896553</v>
      </c>
      <c r="DD76" s="114">
        <v>66.874999999999986</v>
      </c>
      <c r="DE76" s="128">
        <v>57.219251336898395</v>
      </c>
      <c r="DF76" s="121">
        <v>43.50649350649352</v>
      </c>
      <c r="DG76" s="121">
        <v>56.804733727810635</v>
      </c>
      <c r="DH76" s="114">
        <v>46.927374301675961</v>
      </c>
      <c r="DI76" s="114">
        <v>47.142857142857146</v>
      </c>
      <c r="DJ76" s="128">
        <v>59.440559440559433</v>
      </c>
      <c r="DK76" s="121">
        <v>43.78378378378379</v>
      </c>
      <c r="DL76" s="121">
        <v>44.680851063829792</v>
      </c>
      <c r="DM76" s="121">
        <v>53.465346534653484</v>
      </c>
      <c r="DN76" s="121">
        <v>51.612903225806441</v>
      </c>
      <c r="DO76" s="128">
        <v>41.085271317829474</v>
      </c>
      <c r="DP76" s="121">
        <v>55.652173913043491</v>
      </c>
      <c r="DQ76" s="121">
        <v>66.40625</v>
      </c>
      <c r="DR76" s="121">
        <v>50.442477876106182</v>
      </c>
      <c r="DS76" s="121" t="s">
        <v>286</v>
      </c>
      <c r="DT76" s="128" t="s">
        <v>286</v>
      </c>
      <c r="DU76" s="131" t="s">
        <v>286</v>
      </c>
      <c r="DV76" s="131">
        <v>41.764705882352928</v>
      </c>
      <c r="DW76" s="114">
        <v>27.374301675977662</v>
      </c>
      <c r="DX76" s="131">
        <v>24.460431654676267</v>
      </c>
      <c r="DY76" s="128">
        <v>51.388888888888893</v>
      </c>
      <c r="DZ76" s="128">
        <v>25.396825396825388</v>
      </c>
      <c r="EA76" s="128">
        <v>24.822695035460995</v>
      </c>
      <c r="EB76" s="128">
        <v>48.148148148148138</v>
      </c>
      <c r="EC76" s="128">
        <v>40.259740259740255</v>
      </c>
      <c r="ED76" s="128">
        <v>38.636363636363633</v>
      </c>
      <c r="EE76" s="128">
        <v>50.434782608695656</v>
      </c>
      <c r="EF76" s="128">
        <v>44.53125</v>
      </c>
      <c r="EG76" s="128">
        <v>43.859649122807028</v>
      </c>
      <c r="EH76" s="128" t="s">
        <v>286</v>
      </c>
      <c r="EI76" s="128" t="s">
        <v>286</v>
      </c>
      <c r="EJ76" s="128" t="s">
        <v>286</v>
      </c>
      <c r="EK76" s="128">
        <v>88.888888888888914</v>
      </c>
      <c r="EL76" s="121">
        <v>79.444444444444443</v>
      </c>
      <c r="EM76" s="121">
        <v>74.100719424460451</v>
      </c>
      <c r="EN76" s="121">
        <v>88.000000000000028</v>
      </c>
      <c r="EO76" s="121">
        <v>72.727272727272691</v>
      </c>
      <c r="EP76" s="128">
        <v>75.35211267605635</v>
      </c>
      <c r="EQ76" s="121">
        <v>87.850467289719646</v>
      </c>
      <c r="ER76" s="121">
        <v>86.07594936708864</v>
      </c>
      <c r="ES76" s="121">
        <v>79.545454545454575</v>
      </c>
      <c r="ET76" s="121">
        <v>91.596638655462215</v>
      </c>
      <c r="EU76" s="128">
        <v>81.249999999999986</v>
      </c>
      <c r="EV76" s="121">
        <v>80.869565217391269</v>
      </c>
      <c r="EW76" s="121">
        <v>85.802469135802482</v>
      </c>
      <c r="EX76" s="121">
        <v>68.253968253968253</v>
      </c>
      <c r="EY76" s="121">
        <v>73.376623376623343</v>
      </c>
      <c r="EZ76" s="128">
        <v>88.69047619047619</v>
      </c>
      <c r="FA76" s="121">
        <v>75.555555555555557</v>
      </c>
      <c r="FB76" s="121">
        <v>64.028776978417298</v>
      </c>
      <c r="FC76" s="121">
        <v>85.90604026845638</v>
      </c>
      <c r="FD76" s="121">
        <v>67.195767195767175</v>
      </c>
      <c r="FE76" s="128">
        <v>66.666666666666657</v>
      </c>
      <c r="FF76" s="121">
        <v>83.177570093457931</v>
      </c>
      <c r="FG76" s="121">
        <v>69.871794871794833</v>
      </c>
      <c r="FH76" s="121">
        <v>75.384615384615373</v>
      </c>
      <c r="FI76" s="121">
        <v>92.241379310344854</v>
      </c>
      <c r="FJ76" s="128">
        <v>77.777777777777786</v>
      </c>
      <c r="FK76" s="121">
        <v>66.956521739130437</v>
      </c>
      <c r="FL76" s="121" t="s">
        <v>286</v>
      </c>
      <c r="FM76" s="121">
        <v>12.707182320441989</v>
      </c>
      <c r="FN76" s="121">
        <v>46.308724832214793</v>
      </c>
      <c r="FO76" s="128" t="s">
        <v>286</v>
      </c>
      <c r="FP76" s="121">
        <v>13.609467455621301</v>
      </c>
      <c r="FQ76" s="121">
        <v>45.588235294117659</v>
      </c>
      <c r="FR76" s="121" t="s">
        <v>286</v>
      </c>
      <c r="FS76" s="121">
        <v>16.949152542372889</v>
      </c>
      <c r="FT76" s="128">
        <v>50.364963503649619</v>
      </c>
      <c r="FU76" s="121" t="s">
        <v>286</v>
      </c>
      <c r="FV76" s="121">
        <v>15.38461538461539</v>
      </c>
      <c r="FW76" s="121">
        <v>52.799999999999983</v>
      </c>
      <c r="FX76" s="121" t="s">
        <v>286</v>
      </c>
      <c r="FY76" s="128">
        <v>25.619834710743795</v>
      </c>
      <c r="FZ76" s="121">
        <v>54.368932038834963</v>
      </c>
      <c r="GA76" s="121" t="s">
        <v>286</v>
      </c>
      <c r="GB76" s="121">
        <v>56.521739130434788</v>
      </c>
      <c r="GC76" s="121">
        <v>66.666666666666643</v>
      </c>
      <c r="GD76" s="128" t="s">
        <v>286</v>
      </c>
      <c r="GE76" s="121">
        <v>43.478260869565219</v>
      </c>
      <c r="GF76" s="121">
        <v>58.064516129032256</v>
      </c>
      <c r="GG76" s="121" t="s">
        <v>286</v>
      </c>
      <c r="GH76" s="121">
        <v>46.428571428571423</v>
      </c>
      <c r="GI76" s="128">
        <v>55.072463768115938</v>
      </c>
      <c r="GJ76" s="121" t="s">
        <v>286</v>
      </c>
      <c r="GK76" s="121">
        <v>42.857142857142854</v>
      </c>
      <c r="GL76" s="121">
        <v>36.363636363636374</v>
      </c>
      <c r="GM76" s="130" t="s">
        <v>286</v>
      </c>
      <c r="GN76" s="128">
        <v>48.387096774193559</v>
      </c>
      <c r="GO76" s="121">
        <v>46.428571428571423</v>
      </c>
      <c r="GP76" s="121" t="s">
        <v>286</v>
      </c>
      <c r="GQ76" s="121">
        <v>52.173913043478272</v>
      </c>
      <c r="GR76" s="121">
        <v>72.463768115942031</v>
      </c>
      <c r="GS76" s="128" t="s">
        <v>286</v>
      </c>
      <c r="GT76" s="121">
        <v>52.173913043478265</v>
      </c>
      <c r="GU76" s="121">
        <v>64.51612903225805</v>
      </c>
      <c r="GV76" s="121" t="s">
        <v>286</v>
      </c>
      <c r="GW76" s="121">
        <v>51.724137931034484</v>
      </c>
      <c r="GX76" s="128">
        <v>61.764705882352928</v>
      </c>
      <c r="GY76" s="128" t="s">
        <v>286</v>
      </c>
      <c r="GZ76" s="128">
        <v>61.904761904761891</v>
      </c>
      <c r="HA76" s="128">
        <v>59.090909090909079</v>
      </c>
      <c r="HB76" s="128" t="s">
        <v>286</v>
      </c>
      <c r="HC76" s="128">
        <v>38.709677419354833</v>
      </c>
      <c r="HD76" s="128">
        <v>54.545454545454561</v>
      </c>
      <c r="HE76" s="128" t="s">
        <v>286</v>
      </c>
      <c r="HF76" s="128">
        <v>40.909090909090907</v>
      </c>
      <c r="HG76" s="128">
        <v>62.121212121212118</v>
      </c>
      <c r="HH76" s="128" t="s">
        <v>286</v>
      </c>
      <c r="HI76" s="128">
        <v>40.909090909090907</v>
      </c>
      <c r="HJ76" s="128">
        <v>66.129032258064498</v>
      </c>
      <c r="HK76" s="128" t="s">
        <v>286</v>
      </c>
      <c r="HL76" s="121">
        <v>34.482758620689658</v>
      </c>
      <c r="HM76" s="121">
        <v>70.149253731343279</v>
      </c>
      <c r="HN76" s="121" t="s">
        <v>286</v>
      </c>
      <c r="HO76" s="121">
        <v>35</v>
      </c>
      <c r="HP76" s="128">
        <v>68.965517241379303</v>
      </c>
      <c r="HQ76" s="121" t="s">
        <v>286</v>
      </c>
      <c r="HR76" s="121">
        <v>33.333333333333336</v>
      </c>
      <c r="HS76" s="121">
        <v>60.000000000000007</v>
      </c>
      <c r="HT76" s="129" t="s">
        <v>286</v>
      </c>
      <c r="HU76" s="128">
        <v>40.909090909090907</v>
      </c>
      <c r="HV76" s="114">
        <v>32.835820895522382</v>
      </c>
      <c r="HW76" s="114" t="s">
        <v>286</v>
      </c>
      <c r="HX76" s="114">
        <v>45.454545454545453</v>
      </c>
      <c r="HY76" s="114">
        <v>32.258064516129032</v>
      </c>
      <c r="HZ76" s="114" t="s">
        <v>286</v>
      </c>
      <c r="IA76" s="114">
        <v>37.931034482758612</v>
      </c>
      <c r="IB76" s="114">
        <v>47.761194029850756</v>
      </c>
      <c r="IC76" s="114" t="s">
        <v>286</v>
      </c>
      <c r="ID76" s="114">
        <v>60</v>
      </c>
      <c r="IE76" s="114">
        <v>36.666666666666664</v>
      </c>
      <c r="IF76" s="114" t="s">
        <v>286</v>
      </c>
      <c r="IG76" s="114">
        <v>49.999999999999993</v>
      </c>
      <c r="IH76" s="114">
        <v>54.545454545454547</v>
      </c>
      <c r="II76" s="114" t="s">
        <v>286</v>
      </c>
      <c r="IJ76" s="114">
        <v>59.090909090909093</v>
      </c>
      <c r="IK76" s="114">
        <v>48.529411764705898</v>
      </c>
      <c r="IL76" s="114" t="s">
        <v>286</v>
      </c>
      <c r="IM76" s="114">
        <v>54.545454545454547</v>
      </c>
      <c r="IN76" s="114">
        <v>50</v>
      </c>
      <c r="IO76" s="114" t="s">
        <v>286</v>
      </c>
      <c r="IP76" s="114">
        <v>64.285714285714278</v>
      </c>
      <c r="IQ76" s="114">
        <v>57.575757575757592</v>
      </c>
      <c r="IR76" s="114" t="s">
        <v>286</v>
      </c>
      <c r="IS76" s="114">
        <v>80.000000000000014</v>
      </c>
      <c r="IT76" s="114">
        <v>51.515151515151523</v>
      </c>
      <c r="IU76" s="114" t="s">
        <v>286</v>
      </c>
      <c r="IV76" s="114">
        <v>66.666666666666671</v>
      </c>
      <c r="IW76" s="114">
        <v>72.222222222222229</v>
      </c>
      <c r="IX76" s="153" t="s">
        <v>1560</v>
      </c>
      <c r="IY76" s="153" t="s">
        <v>1561</v>
      </c>
      <c r="IZ76" s="153" t="s">
        <v>1561</v>
      </c>
      <c r="JA76" s="153" t="s">
        <v>1560</v>
      </c>
      <c r="JB76" s="153" t="s">
        <v>1560</v>
      </c>
      <c r="JC76" s="114" t="s">
        <v>286</v>
      </c>
      <c r="JD76" s="114" t="s">
        <v>286</v>
      </c>
      <c r="JE76" s="114" t="s">
        <v>286</v>
      </c>
      <c r="JF76" s="114" t="str">
        <f t="shared" si="101"/>
        <v>--</v>
      </c>
      <c r="JG76" s="114" t="str">
        <f t="shared" si="101"/>
        <v>--</v>
      </c>
      <c r="JH76" s="114" t="str">
        <f t="shared" si="101"/>
        <v>--</v>
      </c>
      <c r="JI76" s="114" t="str">
        <f t="shared" si="101"/>
        <v>--</v>
      </c>
      <c r="JJ76" s="114" t="str">
        <f t="shared" si="101"/>
        <v>--</v>
      </c>
      <c r="JK76" s="114" t="str">
        <f t="shared" si="101"/>
        <v>--</v>
      </c>
      <c r="JL76" s="114" t="str">
        <f t="shared" si="101"/>
        <v>--</v>
      </c>
      <c r="JM76" s="114" t="str">
        <f t="shared" si="101"/>
        <v>--</v>
      </c>
      <c r="JN76" s="114" t="str">
        <f t="shared" si="101"/>
        <v>--</v>
      </c>
      <c r="JO76" s="114" t="str">
        <f t="shared" si="101"/>
        <v>--</v>
      </c>
      <c r="JP76" s="114" t="str">
        <f t="shared" si="102"/>
        <v>--</v>
      </c>
      <c r="JQ76" s="114" t="str">
        <f t="shared" si="102"/>
        <v>--</v>
      </c>
      <c r="JR76" s="114" t="str">
        <f t="shared" si="102"/>
        <v>--</v>
      </c>
      <c r="JS76" s="114" t="str">
        <f t="shared" si="102"/>
        <v>--</v>
      </c>
      <c r="JT76" s="114" t="str">
        <f t="shared" si="102"/>
        <v>--</v>
      </c>
      <c r="JU76" s="114" t="str">
        <f t="shared" si="102"/>
        <v>--</v>
      </c>
      <c r="JV76" s="114" t="str">
        <f t="shared" si="102"/>
        <v>--</v>
      </c>
      <c r="JW76" s="114" t="str">
        <f t="shared" si="102"/>
        <v>--</v>
      </c>
      <c r="JX76" s="114" t="str">
        <f t="shared" si="102"/>
        <v>--</v>
      </c>
      <c r="JY76" s="114" t="str">
        <f t="shared" si="102"/>
        <v>--</v>
      </c>
      <c r="JZ76" s="114" t="str">
        <f t="shared" si="103"/>
        <v>--</v>
      </c>
      <c r="KA76" s="114" t="str">
        <f t="shared" si="103"/>
        <v>--</v>
      </c>
      <c r="KB76" s="114" t="str">
        <f t="shared" si="103"/>
        <v>--</v>
      </c>
      <c r="KC76" s="114" t="str">
        <f t="shared" si="103"/>
        <v>--</v>
      </c>
      <c r="KD76" s="114" t="str">
        <f t="shared" si="103"/>
        <v>--</v>
      </c>
      <c r="KE76" s="114" t="str">
        <f t="shared" si="103"/>
        <v>--</v>
      </c>
      <c r="KF76" s="114" t="str">
        <f t="shared" si="103"/>
        <v>--</v>
      </c>
      <c r="KG76" s="114" t="str">
        <f t="shared" si="103"/>
        <v>--</v>
      </c>
      <c r="KH76" s="114" t="str">
        <f t="shared" si="103"/>
        <v>--</v>
      </c>
      <c r="KI76" s="114" t="str">
        <f t="shared" si="103"/>
        <v>--</v>
      </c>
      <c r="KJ76" s="114" t="str">
        <f t="shared" si="104"/>
        <v>--</v>
      </c>
      <c r="KK76" s="114" t="str">
        <f t="shared" si="104"/>
        <v>--</v>
      </c>
      <c r="KL76" s="114" t="str">
        <f t="shared" si="104"/>
        <v>--</v>
      </c>
      <c r="KM76" s="114" t="str">
        <f t="shared" si="104"/>
        <v>--</v>
      </c>
      <c r="KN76" s="114" t="str">
        <f t="shared" si="104"/>
        <v>--</v>
      </c>
      <c r="KO76" s="114" t="str">
        <f t="shared" si="104"/>
        <v>--</v>
      </c>
      <c r="KP76" s="153" t="s">
        <v>1560</v>
      </c>
      <c r="KQ76" s="153" t="s">
        <v>1561</v>
      </c>
      <c r="KR76" s="153" t="s">
        <v>1561</v>
      </c>
      <c r="KS76" s="153" t="s">
        <v>1560</v>
      </c>
      <c r="KT76" s="153" t="s">
        <v>1560</v>
      </c>
      <c r="KU76" s="114" t="str">
        <f t="shared" si="88"/>
        <v>--</v>
      </c>
      <c r="KV76" s="114" t="str">
        <f t="shared" si="88"/>
        <v>--</v>
      </c>
      <c r="KW76" s="114" t="str">
        <f t="shared" si="88"/>
        <v>--</v>
      </c>
      <c r="KX76" s="114" t="str">
        <f t="shared" si="88"/>
        <v>--</v>
      </c>
      <c r="KY76" s="114" t="str">
        <f t="shared" si="88"/>
        <v>--</v>
      </c>
      <c r="KZ76" s="114" t="str">
        <f t="shared" si="105"/>
        <v>--</v>
      </c>
      <c r="LA76" s="114" t="str">
        <f t="shared" si="105"/>
        <v>--</v>
      </c>
      <c r="LB76" s="114" t="str">
        <f t="shared" si="105"/>
        <v>--</v>
      </c>
      <c r="LC76" s="114" t="str">
        <f t="shared" si="105"/>
        <v>--</v>
      </c>
      <c r="LD76" s="114" t="str">
        <f t="shared" si="105"/>
        <v>--</v>
      </c>
      <c r="LE76" s="219">
        <v>79.487179487179503</v>
      </c>
      <c r="LF76" s="219">
        <v>75.510204081632693</v>
      </c>
      <c r="LG76" s="219">
        <v>76.363636363636402</v>
      </c>
      <c r="LH76" s="219">
        <v>76.691729323308294</v>
      </c>
      <c r="LI76" s="219">
        <v>82.905982905982896</v>
      </c>
      <c r="LJ76" s="219">
        <v>78.095238095238102</v>
      </c>
      <c r="LK76" s="219">
        <v>68.103448275862107</v>
      </c>
      <c r="LL76" s="219">
        <v>67.123287671232902</v>
      </c>
      <c r="LM76" s="219">
        <v>60</v>
      </c>
      <c r="LN76" s="219">
        <v>60.150375939849603</v>
      </c>
      <c r="LO76" s="219">
        <v>62.931034482758598</v>
      </c>
      <c r="LP76" s="219">
        <v>70.476190476190496</v>
      </c>
      <c r="LQ76" s="219">
        <v>77.586206896551701</v>
      </c>
      <c r="LR76" s="219">
        <v>80.141843971631204</v>
      </c>
      <c r="LS76" s="219">
        <v>72.897196261682197</v>
      </c>
      <c r="LT76" s="219">
        <v>66.412213740458</v>
      </c>
      <c r="LU76" s="219">
        <v>69.298245614035096</v>
      </c>
      <c r="LV76" s="219">
        <v>70.873786407767</v>
      </c>
      <c r="LW76" s="219">
        <v>44.827586206896598</v>
      </c>
      <c r="LX76" s="219">
        <v>50.349650349650403</v>
      </c>
      <c r="LY76" s="219">
        <v>39.622641509433997</v>
      </c>
      <c r="LZ76" s="219">
        <v>41.221374045801497</v>
      </c>
      <c r="MA76" s="219">
        <v>38.596491228070199</v>
      </c>
      <c r="MB76" s="219">
        <v>36.274509803921603</v>
      </c>
      <c r="MC76" s="219">
        <v>82.051282051282001</v>
      </c>
      <c r="MD76" s="219">
        <v>80.419580419580399</v>
      </c>
      <c r="ME76" s="219">
        <v>69.158878504672899</v>
      </c>
      <c r="MF76" s="219">
        <v>74.809160305343497</v>
      </c>
      <c r="MG76" s="219">
        <v>78.070175438596493</v>
      </c>
      <c r="MH76" s="219">
        <v>72.815533980582501</v>
      </c>
      <c r="MI76" s="219">
        <v>74.358974358974393</v>
      </c>
      <c r="MJ76" s="219">
        <v>69.230769230769198</v>
      </c>
      <c r="MK76" s="219">
        <v>56.481481481481502</v>
      </c>
      <c r="ML76" s="219">
        <v>64.122137404580101</v>
      </c>
      <c r="MM76" s="219">
        <v>71.052631578947398</v>
      </c>
      <c r="MN76" s="219">
        <v>63.106796116504803</v>
      </c>
      <c r="MO76" s="128" t="str">
        <f t="shared" si="89"/>
        <v>--</v>
      </c>
      <c r="MP76" s="219">
        <v>24.786324786324801</v>
      </c>
      <c r="MQ76" s="219">
        <v>41.346153846153797</v>
      </c>
      <c r="MR76" s="128" t="str">
        <f t="shared" si="90"/>
        <v>--</v>
      </c>
      <c r="MS76" s="219">
        <v>19.047619047619101</v>
      </c>
      <c r="MT76" s="219">
        <v>49.019607843137301</v>
      </c>
      <c r="MU76" s="128" t="str">
        <f t="shared" si="91"/>
        <v>--</v>
      </c>
      <c r="MV76" s="219">
        <v>48.275862068965502</v>
      </c>
      <c r="MW76" s="219">
        <v>41.860465116279002</v>
      </c>
      <c r="MX76" s="128" t="str">
        <f t="shared" si="92"/>
        <v>--</v>
      </c>
      <c r="MY76" s="219">
        <v>44.4444444444444</v>
      </c>
      <c r="MZ76" s="219">
        <v>54</v>
      </c>
      <c r="NA76" s="128" t="str">
        <f t="shared" si="93"/>
        <v>--</v>
      </c>
      <c r="NB76" s="219">
        <v>48.275862068965502</v>
      </c>
      <c r="NC76" s="219">
        <v>65.116279069767401</v>
      </c>
      <c r="ND76" s="128" t="str">
        <f t="shared" si="94"/>
        <v>--</v>
      </c>
      <c r="NE76" s="219">
        <v>50</v>
      </c>
      <c r="NF76" s="219">
        <v>64</v>
      </c>
      <c r="NG76" s="128" t="str">
        <f t="shared" si="95"/>
        <v>--</v>
      </c>
      <c r="NH76" s="219">
        <v>55.172413793103502</v>
      </c>
      <c r="NI76" s="219">
        <v>59.523809523809497</v>
      </c>
      <c r="NJ76" s="128" t="str">
        <f t="shared" si="96"/>
        <v>--</v>
      </c>
      <c r="NK76" s="219">
        <v>63.157894736842103</v>
      </c>
      <c r="NL76" s="219">
        <v>58</v>
      </c>
      <c r="NM76" s="220">
        <v>86.153846153846104</v>
      </c>
      <c r="NN76" s="220">
        <v>90.909090909090907</v>
      </c>
      <c r="NO76" s="220">
        <v>67.441860465116307</v>
      </c>
      <c r="NP76" s="220">
        <v>70.8333333333333</v>
      </c>
      <c r="NQ76" s="220">
        <v>71.2</v>
      </c>
      <c r="NR76" s="220">
        <v>77.5</v>
      </c>
      <c r="NS76" s="220">
        <v>75.396825396825406</v>
      </c>
      <c r="NT76" s="220">
        <v>71.6666666666667</v>
      </c>
      <c r="NU76" s="220">
        <v>89.682539682539698</v>
      </c>
      <c r="NV76" s="220">
        <v>84.1666666666667</v>
      </c>
      <c r="NW76" s="220">
        <v>82.539682539682602</v>
      </c>
      <c r="NX76" s="220">
        <v>81.6666666666667</v>
      </c>
      <c r="NY76" s="128" t="str">
        <f t="shared" si="106"/>
        <v>--</v>
      </c>
      <c r="NZ76" s="128" t="str">
        <f t="shared" si="106"/>
        <v>--</v>
      </c>
      <c r="OA76" s="128" t="str">
        <f t="shared" si="106"/>
        <v>--</v>
      </c>
      <c r="OB76" s="128" t="str">
        <f t="shared" si="106"/>
        <v>--</v>
      </c>
      <c r="OC76" s="128" t="str">
        <f t="shared" si="106"/>
        <v>--</v>
      </c>
      <c r="OD76" s="128" t="str">
        <f t="shared" si="106"/>
        <v>--</v>
      </c>
      <c r="OE76" s="128" t="str">
        <f t="shared" si="106"/>
        <v>--</v>
      </c>
      <c r="OF76" s="128" t="str">
        <f t="shared" si="106"/>
        <v>--</v>
      </c>
      <c r="OG76" s="222">
        <v>51.219512195122</v>
      </c>
      <c r="OH76" s="222">
        <v>29.914529914529901</v>
      </c>
      <c r="OI76" s="222">
        <v>32.167832167832202</v>
      </c>
      <c r="OJ76" s="222">
        <v>29.245283018867902</v>
      </c>
      <c r="OK76" s="222">
        <v>52.5</v>
      </c>
      <c r="OL76" s="222">
        <v>37.404580152671798</v>
      </c>
      <c r="OM76" s="222">
        <v>30.7017543859649</v>
      </c>
      <c r="ON76" s="222">
        <v>38.235294117647101</v>
      </c>
      <c r="OO76" s="114" t="s">
        <v>2511</v>
      </c>
      <c r="OP76" s="114" t="s">
        <v>2511</v>
      </c>
      <c r="OQ76" s="300">
        <v>68.181818181818215</v>
      </c>
      <c r="OR76" s="300">
        <v>51.694915254237301</v>
      </c>
      <c r="OS76" s="300">
        <v>50.349650349650339</v>
      </c>
      <c r="OT76" s="300">
        <v>58.878504672897158</v>
      </c>
      <c r="OU76" s="300">
        <v>77.500000000000014</v>
      </c>
      <c r="OV76" s="300">
        <v>60.769230769230795</v>
      </c>
      <c r="OW76" s="300">
        <v>62.831858407079636</v>
      </c>
      <c r="OX76" s="300">
        <v>63.725490196078425</v>
      </c>
      <c r="OZ76" s="380">
        <v>70.312500000000028</v>
      </c>
      <c r="PA76" s="381">
        <v>69.672131147540981</v>
      </c>
      <c r="PB76" s="381">
        <v>67.938931297709928</v>
      </c>
      <c r="PC76" s="381">
        <v>69.911504424778798</v>
      </c>
      <c r="PD76" s="380">
        <v>75.968992248061994</v>
      </c>
      <c r="PE76" s="381">
        <v>42.975206611570229</v>
      </c>
      <c r="PF76" s="381">
        <v>47.368421052631575</v>
      </c>
      <c r="PG76" s="381">
        <v>33.333333333333343</v>
      </c>
      <c r="PH76" s="380">
        <v>53.543307086614163</v>
      </c>
      <c r="PI76" s="381">
        <v>26.229508196721323</v>
      </c>
      <c r="PJ76" s="381">
        <v>35.820895522388057</v>
      </c>
      <c r="PK76" s="381">
        <v>28.94736842105263</v>
      </c>
      <c r="PL76" s="380">
        <v>87.596899224806236</v>
      </c>
      <c r="PM76" s="381">
        <v>72.950819672131175</v>
      </c>
      <c r="PN76" s="381">
        <v>74.436090225563888</v>
      </c>
      <c r="PO76" s="381">
        <v>78.94736842105263</v>
      </c>
      <c r="PP76" s="380">
        <v>80.46875</v>
      </c>
      <c r="PQ76" s="381">
        <v>58.196721311475414</v>
      </c>
      <c r="PR76" s="381">
        <v>63.909774436090252</v>
      </c>
      <c r="PS76" s="381">
        <v>62.280701754385952</v>
      </c>
      <c r="PT76" s="378" t="str">
        <f t="shared" si="97"/>
        <v>--</v>
      </c>
      <c r="PU76" s="378" t="str">
        <f t="shared" si="97"/>
        <v>--</v>
      </c>
      <c r="PV76" s="381">
        <v>23.134328358208954</v>
      </c>
      <c r="PW76" s="381">
        <v>45.535714285714278</v>
      </c>
      <c r="PX76" s="378" t="str">
        <f t="shared" si="98"/>
        <v>--</v>
      </c>
      <c r="PY76" s="378" t="str">
        <f t="shared" si="98"/>
        <v>--</v>
      </c>
      <c r="PZ76" s="381">
        <v>51.851851851851848</v>
      </c>
      <c r="QA76" s="381">
        <v>59.183673469387763</v>
      </c>
      <c r="QB76" s="378" t="str">
        <f t="shared" si="99"/>
        <v>--</v>
      </c>
      <c r="QC76" s="378" t="str">
        <f t="shared" si="99"/>
        <v>--</v>
      </c>
      <c r="QD76" s="381">
        <v>70.370370370370395</v>
      </c>
      <c r="QE76" s="381">
        <v>59.183673469387763</v>
      </c>
      <c r="QF76" s="378" t="str">
        <f t="shared" si="100"/>
        <v>--</v>
      </c>
      <c r="QG76" s="378" t="str">
        <f t="shared" si="100"/>
        <v>--</v>
      </c>
      <c r="QH76" s="381">
        <v>55.172413793103459</v>
      </c>
      <c r="QI76" s="381">
        <v>71.428571428571416</v>
      </c>
      <c r="QJ76" s="368" t="s">
        <v>2511</v>
      </c>
    </row>
    <row r="77" spans="1:452" x14ac:dyDescent="0.25">
      <c r="A77" s="114">
        <v>73</v>
      </c>
      <c r="B77" s="93" t="s">
        <v>73</v>
      </c>
      <c r="C77" s="126">
        <v>46.748681898066785</v>
      </c>
      <c r="D77" s="126">
        <v>40.290758047767383</v>
      </c>
      <c r="E77" s="126">
        <v>44.252873563218387</v>
      </c>
      <c r="F77" s="126">
        <v>53.918285331547239</v>
      </c>
      <c r="G77" s="126">
        <v>39.751552795031067</v>
      </c>
      <c r="H77" s="126">
        <v>44.371941272430725</v>
      </c>
      <c r="I77" s="126">
        <v>55.596738324684907</v>
      </c>
      <c r="J77" s="126">
        <v>51.865136298421845</v>
      </c>
      <c r="K77" s="126">
        <v>51.207243460764587</v>
      </c>
      <c r="L77" s="126">
        <v>68.65558912386706</v>
      </c>
      <c r="M77" s="128">
        <v>57.102272727272648</v>
      </c>
      <c r="N77" s="128">
        <v>61.319073083778946</v>
      </c>
      <c r="O77" s="128">
        <v>72.30769230769225</v>
      </c>
      <c r="P77" s="128">
        <v>64.660194174757351</v>
      </c>
      <c r="Q77" s="128">
        <v>67.746288798920418</v>
      </c>
      <c r="R77" s="128">
        <v>89.860139860139896</v>
      </c>
      <c r="S77" s="128">
        <v>79.906784049715043</v>
      </c>
      <c r="T77" s="128">
        <v>83.808844507845848</v>
      </c>
      <c r="U77" s="128">
        <v>88.948787061994551</v>
      </c>
      <c r="V77" s="128">
        <v>80.670731707317046</v>
      </c>
      <c r="W77" s="128">
        <v>81.049334377447252</v>
      </c>
      <c r="X77" s="128">
        <v>88.244047619047649</v>
      </c>
      <c r="Y77" s="128">
        <v>77.401129943502895</v>
      </c>
      <c r="Z77" s="128">
        <v>82.490272373540819</v>
      </c>
      <c r="AA77" s="128">
        <v>89.115646258503418</v>
      </c>
      <c r="AB77" s="132">
        <v>81.21085594989556</v>
      </c>
      <c r="AC77" s="132">
        <v>83.802816901408505</v>
      </c>
      <c r="AD77" s="132">
        <v>87.975334018499382</v>
      </c>
      <c r="AE77" s="132">
        <v>81.940441882805018</v>
      </c>
      <c r="AF77" s="128">
        <v>84.334203655352539</v>
      </c>
      <c r="AG77" s="126">
        <v>73.209085614443921</v>
      </c>
      <c r="AH77" s="126">
        <v>64.274651522973684</v>
      </c>
      <c r="AI77" s="133">
        <v>64.571428571428626</v>
      </c>
      <c r="AJ77" s="133">
        <v>69.656102494942616</v>
      </c>
      <c r="AK77" s="128">
        <v>65.468940316687011</v>
      </c>
      <c r="AL77" s="128">
        <v>68.445839874411448</v>
      </c>
      <c r="AM77" s="128">
        <v>69.73977695167298</v>
      </c>
      <c r="AN77" s="128">
        <v>61.881188118811863</v>
      </c>
      <c r="AO77" s="128">
        <v>69.387755102040771</v>
      </c>
      <c r="AP77" s="128">
        <v>72.222222222222143</v>
      </c>
      <c r="AQ77" s="128">
        <v>66.459627329192514</v>
      </c>
      <c r="AR77" s="128">
        <v>68.384279475982495</v>
      </c>
      <c r="AS77" s="128">
        <v>71.047227926078065</v>
      </c>
      <c r="AT77" s="128">
        <v>68.225190839694648</v>
      </c>
      <c r="AU77" s="128">
        <v>69.140625</v>
      </c>
      <c r="AV77" s="128">
        <v>12.234042553191488</v>
      </c>
      <c r="AW77" s="128">
        <v>16.398546964193066</v>
      </c>
      <c r="AX77" s="132">
        <v>17.132616487455195</v>
      </c>
      <c r="AY77" s="132">
        <v>14.315352697095436</v>
      </c>
      <c r="AZ77" s="132">
        <v>15.009380863039386</v>
      </c>
      <c r="BA77" s="132">
        <v>15.578284815106224</v>
      </c>
      <c r="BB77" s="128">
        <v>15.865751334858858</v>
      </c>
      <c r="BC77" s="132">
        <v>17.45112237509047</v>
      </c>
      <c r="BD77" s="132">
        <v>16.715830875122879</v>
      </c>
      <c r="BE77" s="132">
        <v>9.7784568372803591</v>
      </c>
      <c r="BF77" s="132">
        <v>14.40738112136264</v>
      </c>
      <c r="BG77" s="128">
        <v>17.398945518453434</v>
      </c>
      <c r="BH77" s="121">
        <v>10.69574247144341</v>
      </c>
      <c r="BI77" s="121">
        <v>13.939980638915783</v>
      </c>
      <c r="BJ77" s="121">
        <v>16.11185086551264</v>
      </c>
      <c r="BK77" s="121">
        <v>9.0425531914893611</v>
      </c>
      <c r="BL77" s="128">
        <v>8.6663207057602385</v>
      </c>
      <c r="BM77" s="121">
        <v>7.8136200716845821</v>
      </c>
      <c r="BN77" s="114">
        <v>10.373443983402494</v>
      </c>
      <c r="BO77" s="114">
        <v>8.3176985616010199</v>
      </c>
      <c r="BP77" s="114">
        <v>7.7891424075531051</v>
      </c>
      <c r="BQ77" s="128">
        <v>12.739831158864154</v>
      </c>
      <c r="BR77" s="121">
        <v>12.436363636363629</v>
      </c>
      <c r="BS77" s="121">
        <v>7.7909270216962527</v>
      </c>
      <c r="BT77" s="121">
        <v>7.0552147239263832</v>
      </c>
      <c r="BU77" s="128">
        <v>7.8069552874378916</v>
      </c>
      <c r="BV77" s="121">
        <v>9.1468777484608719</v>
      </c>
      <c r="BW77" s="121">
        <v>7.4999999999999929</v>
      </c>
      <c r="BX77" s="121">
        <v>8.712487899322376</v>
      </c>
      <c r="BY77" s="128">
        <v>7.3431241655540695</v>
      </c>
      <c r="BZ77" s="121">
        <v>72.587329780935221</v>
      </c>
      <c r="CA77" s="121">
        <v>76.951092611862705</v>
      </c>
      <c r="CB77" s="121">
        <v>78.709677419354847</v>
      </c>
      <c r="CC77" s="128">
        <v>70.878378378378358</v>
      </c>
      <c r="CD77" s="121">
        <v>72.962962962962962</v>
      </c>
      <c r="CE77" s="121">
        <v>73.559589581689139</v>
      </c>
      <c r="CF77" s="121">
        <v>72.156573116691419</v>
      </c>
      <c r="CG77" s="128">
        <v>71.428571428571473</v>
      </c>
      <c r="CH77" s="121">
        <v>76.803118908382118</v>
      </c>
      <c r="CI77" s="121">
        <v>74.867924528301899</v>
      </c>
      <c r="CJ77" s="121">
        <v>76.487053883834733</v>
      </c>
      <c r="CK77" s="121">
        <v>73.350923482849566</v>
      </c>
      <c r="CL77" s="121">
        <v>71.881390593047016</v>
      </c>
      <c r="CM77" s="121">
        <v>74.373795761078981</v>
      </c>
      <c r="CN77" s="121">
        <v>73.753280839894998</v>
      </c>
      <c r="CO77" s="121" t="s">
        <v>286</v>
      </c>
      <c r="CP77" s="128" t="s">
        <v>286</v>
      </c>
      <c r="CQ77" s="121" t="s">
        <v>286</v>
      </c>
      <c r="CR77" s="121">
        <v>60.760353021045539</v>
      </c>
      <c r="CS77" s="114">
        <v>30.488559059987633</v>
      </c>
      <c r="CT77" s="114">
        <v>33.675078864353331</v>
      </c>
      <c r="CU77" s="128">
        <v>64.784546805349294</v>
      </c>
      <c r="CV77" s="121">
        <v>34.971098265895954</v>
      </c>
      <c r="CW77" s="121">
        <v>37.37769080234834</v>
      </c>
      <c r="CX77" s="114">
        <v>65.454545454545553</v>
      </c>
      <c r="CY77" s="114">
        <v>41.18881118881125</v>
      </c>
      <c r="CZ77" s="128">
        <v>38.359788359788375</v>
      </c>
      <c r="DA77" s="121">
        <v>65.740740740740748</v>
      </c>
      <c r="DB77" s="121">
        <v>41.770933589990321</v>
      </c>
      <c r="DC77" s="114">
        <v>43.253968253968246</v>
      </c>
      <c r="DD77" s="114">
        <v>58.517156862745139</v>
      </c>
      <c r="DE77" s="128">
        <v>45.804749340369298</v>
      </c>
      <c r="DF77" s="121">
        <v>35.651537335285546</v>
      </c>
      <c r="DG77" s="121">
        <v>57.412587412587371</v>
      </c>
      <c r="DH77" s="114">
        <v>44.005021971123689</v>
      </c>
      <c r="DI77" s="114">
        <v>38.486312399355938</v>
      </c>
      <c r="DJ77" s="128">
        <v>56.080557707203702</v>
      </c>
      <c r="DK77" s="121">
        <v>42.562592047128106</v>
      </c>
      <c r="DL77" s="121">
        <v>38.910891089108951</v>
      </c>
      <c r="DM77" s="121">
        <v>59.047619047619065</v>
      </c>
      <c r="DN77" s="121">
        <v>49.290780141844053</v>
      </c>
      <c r="DO77" s="128">
        <v>38.33034111310598</v>
      </c>
      <c r="DP77" s="121">
        <v>54.935622317596625</v>
      </c>
      <c r="DQ77" s="121">
        <v>48.677766895200811</v>
      </c>
      <c r="DR77" s="121">
        <v>42.056074766355124</v>
      </c>
      <c r="DS77" s="121" t="s">
        <v>286</v>
      </c>
      <c r="DT77" s="128" t="s">
        <v>286</v>
      </c>
      <c r="DU77" s="131" t="s">
        <v>286</v>
      </c>
      <c r="DV77" s="131">
        <v>49.209621993127172</v>
      </c>
      <c r="DW77" s="114">
        <v>27.028714107365825</v>
      </c>
      <c r="DX77" s="131">
        <v>22.169437846397464</v>
      </c>
      <c r="DY77" s="128">
        <v>53.398791540785432</v>
      </c>
      <c r="DZ77" s="128">
        <v>29.074889867841424</v>
      </c>
      <c r="EA77" s="128">
        <v>23.587710604558978</v>
      </c>
      <c r="EB77" s="128">
        <v>57.252494244052208</v>
      </c>
      <c r="EC77" s="128">
        <v>38.936170212765965</v>
      </c>
      <c r="ED77" s="128">
        <v>35.204991087344084</v>
      </c>
      <c r="EE77" s="128">
        <v>54.267650158061159</v>
      </c>
      <c r="EF77" s="128">
        <v>40.487804878048863</v>
      </c>
      <c r="EG77" s="128">
        <v>38.172043010752752</v>
      </c>
      <c r="EH77" s="128" t="s">
        <v>286</v>
      </c>
      <c r="EI77" s="128" t="s">
        <v>286</v>
      </c>
      <c r="EJ77" s="128" t="s">
        <v>286</v>
      </c>
      <c r="EK77" s="128">
        <v>89.459274469541413</v>
      </c>
      <c r="EL77" s="121">
        <v>79.664179104477597</v>
      </c>
      <c r="EM77" s="121">
        <v>78.147268408551142</v>
      </c>
      <c r="EN77" s="121">
        <v>90.575916230366317</v>
      </c>
      <c r="EO77" s="121">
        <v>78.42712842712838</v>
      </c>
      <c r="EP77" s="128">
        <v>80.651530108588361</v>
      </c>
      <c r="EQ77" s="121">
        <v>92.30769230769215</v>
      </c>
      <c r="ER77" s="121">
        <v>84.82080112438517</v>
      </c>
      <c r="ES77" s="121">
        <v>80.636604774535897</v>
      </c>
      <c r="ET77" s="121">
        <v>91.632231404958745</v>
      </c>
      <c r="EU77" s="128">
        <v>84.73429951690818</v>
      </c>
      <c r="EV77" s="121">
        <v>80.977542932628793</v>
      </c>
      <c r="EW77" s="121">
        <v>87.964601769911582</v>
      </c>
      <c r="EX77" s="121">
        <v>68.552153606642619</v>
      </c>
      <c r="EY77" s="121">
        <v>67.857142857142861</v>
      </c>
      <c r="EZ77" s="128">
        <v>88.957055214723923</v>
      </c>
      <c r="FA77" s="121">
        <v>73.184357541899473</v>
      </c>
      <c r="FB77" s="121">
        <v>72.25296442687744</v>
      </c>
      <c r="FC77" s="121">
        <v>89.162929745889286</v>
      </c>
      <c r="FD77" s="121">
        <v>70.014450867051991</v>
      </c>
      <c r="FE77" s="128">
        <v>74.092247301275705</v>
      </c>
      <c r="FF77" s="121">
        <v>90.406753645433582</v>
      </c>
      <c r="FG77" s="121">
        <v>78.858350951374206</v>
      </c>
      <c r="FH77" s="121">
        <v>75.752212389380446</v>
      </c>
      <c r="FI77" s="121">
        <v>90.356394129978924</v>
      </c>
      <c r="FJ77" s="128">
        <v>77.120315581854143</v>
      </c>
      <c r="FK77" s="121">
        <v>75.265957446808599</v>
      </c>
      <c r="FL77" s="121" t="s">
        <v>286</v>
      </c>
      <c r="FM77" s="121">
        <v>17.46293245469521</v>
      </c>
      <c r="FN77" s="121">
        <v>47.201210287443217</v>
      </c>
      <c r="FO77" s="128" t="s">
        <v>286</v>
      </c>
      <c r="FP77" s="121">
        <v>15.273972602739732</v>
      </c>
      <c r="FQ77" s="121">
        <v>45.775225594749791</v>
      </c>
      <c r="FR77" s="121" t="s">
        <v>286</v>
      </c>
      <c r="FS77" s="121">
        <v>15.977742448330698</v>
      </c>
      <c r="FT77" s="128">
        <v>43.827160493827144</v>
      </c>
      <c r="FU77" s="121" t="s">
        <v>286</v>
      </c>
      <c r="FV77" s="121">
        <v>16.054013503375863</v>
      </c>
      <c r="FW77" s="121">
        <v>42.081447963800905</v>
      </c>
      <c r="FX77" s="121" t="s">
        <v>286</v>
      </c>
      <c r="FY77" s="128">
        <v>16.701461377870555</v>
      </c>
      <c r="FZ77" s="121">
        <v>47.308781869688339</v>
      </c>
      <c r="GA77" s="121" t="s">
        <v>286</v>
      </c>
      <c r="GB77" s="121">
        <v>37.974683544303801</v>
      </c>
      <c r="GC77" s="121">
        <v>60.355987055016179</v>
      </c>
      <c r="GD77" s="128" t="s">
        <v>286</v>
      </c>
      <c r="GE77" s="121">
        <v>44.131455399061039</v>
      </c>
      <c r="GF77" s="121">
        <v>56.85920577617329</v>
      </c>
      <c r="GG77" s="121" t="s">
        <v>286</v>
      </c>
      <c r="GH77" s="121">
        <v>48.717948717948737</v>
      </c>
      <c r="GI77" s="128">
        <v>58.156028368794331</v>
      </c>
      <c r="GJ77" s="121" t="s">
        <v>286</v>
      </c>
      <c r="GK77" s="121">
        <v>40.384615384615408</v>
      </c>
      <c r="GL77" s="121">
        <v>49.126637554585123</v>
      </c>
      <c r="GM77" s="130" t="s">
        <v>286</v>
      </c>
      <c r="GN77" s="128">
        <v>42.500000000000021</v>
      </c>
      <c r="GO77" s="121">
        <v>45.454545454545482</v>
      </c>
      <c r="GP77" s="121" t="s">
        <v>286</v>
      </c>
      <c r="GQ77" s="121">
        <v>40.50632911392406</v>
      </c>
      <c r="GR77" s="121">
        <v>67.741935483870961</v>
      </c>
      <c r="GS77" s="128" t="s">
        <v>286</v>
      </c>
      <c r="GT77" s="121">
        <v>47.196261682242977</v>
      </c>
      <c r="GU77" s="121">
        <v>68.2882882882883</v>
      </c>
      <c r="GV77" s="121" t="s">
        <v>286</v>
      </c>
      <c r="GW77" s="121">
        <v>55.897435897435905</v>
      </c>
      <c r="GX77" s="128">
        <v>65.476190476190524</v>
      </c>
      <c r="GY77" s="128" t="s">
        <v>286</v>
      </c>
      <c r="GZ77" s="128">
        <v>49.038461538461561</v>
      </c>
      <c r="HA77" s="128">
        <v>65.652173913043455</v>
      </c>
      <c r="HB77" s="128" t="s">
        <v>286</v>
      </c>
      <c r="HC77" s="128">
        <v>55.624999999999993</v>
      </c>
      <c r="HD77" s="128">
        <v>62.727272727272798</v>
      </c>
      <c r="HE77" s="128" t="s">
        <v>286</v>
      </c>
      <c r="HF77" s="128">
        <v>40.066225165562905</v>
      </c>
      <c r="HG77" s="128">
        <v>59.666666666666764</v>
      </c>
      <c r="HH77" s="128" t="s">
        <v>286</v>
      </c>
      <c r="HI77" s="128">
        <v>40.499999999999993</v>
      </c>
      <c r="HJ77" s="128">
        <v>66.168224299065415</v>
      </c>
      <c r="HK77" s="128" t="s">
        <v>286</v>
      </c>
      <c r="HL77" s="121">
        <v>40.112994350282456</v>
      </c>
      <c r="HM77" s="121">
        <v>60.000000000000007</v>
      </c>
      <c r="HN77" s="121" t="s">
        <v>286</v>
      </c>
      <c r="HO77" s="121">
        <v>34.391534391534385</v>
      </c>
      <c r="HP77" s="128">
        <v>60.585585585585612</v>
      </c>
      <c r="HQ77" s="121" t="s">
        <v>286</v>
      </c>
      <c r="HR77" s="121">
        <v>34.210526315789473</v>
      </c>
      <c r="HS77" s="121">
        <v>59.442724458204331</v>
      </c>
      <c r="HT77" s="129" t="s">
        <v>286</v>
      </c>
      <c r="HU77" s="128">
        <v>52.427184466019391</v>
      </c>
      <c r="HV77" s="114">
        <v>40.066225165562891</v>
      </c>
      <c r="HW77" s="114" t="s">
        <v>286</v>
      </c>
      <c r="HX77" s="114">
        <v>56.78391959798995</v>
      </c>
      <c r="HY77" s="114">
        <v>41.851851851851798</v>
      </c>
      <c r="HZ77" s="114" t="s">
        <v>286</v>
      </c>
      <c r="IA77" s="114">
        <v>55.191256830601084</v>
      </c>
      <c r="IB77" s="114">
        <v>47.101449275362341</v>
      </c>
      <c r="IC77" s="114" t="s">
        <v>286</v>
      </c>
      <c r="ID77" s="114">
        <v>52.261306532663326</v>
      </c>
      <c r="IE77" s="114">
        <v>51.901565995525715</v>
      </c>
      <c r="IF77" s="114" t="s">
        <v>286</v>
      </c>
      <c r="IG77" s="114">
        <v>48.717948717948744</v>
      </c>
      <c r="IH77" s="114">
        <v>45.061728395061699</v>
      </c>
      <c r="II77" s="114" t="s">
        <v>286</v>
      </c>
      <c r="IJ77" s="114">
        <v>66.883116883116955</v>
      </c>
      <c r="IK77" s="114">
        <v>58.552631578947391</v>
      </c>
      <c r="IL77" s="114" t="s">
        <v>286</v>
      </c>
      <c r="IM77" s="114">
        <v>65.841584158415827</v>
      </c>
      <c r="IN77" s="114">
        <v>55.535390199637014</v>
      </c>
      <c r="IO77" s="114" t="s">
        <v>286</v>
      </c>
      <c r="IP77" s="114">
        <v>65.591397849462368</v>
      </c>
      <c r="IQ77" s="114">
        <v>63.65795724465557</v>
      </c>
      <c r="IR77" s="114" t="s">
        <v>286</v>
      </c>
      <c r="IS77" s="114">
        <v>67.000000000000028</v>
      </c>
      <c r="IT77" s="114">
        <v>65.25612472160357</v>
      </c>
      <c r="IU77" s="114" t="s">
        <v>286</v>
      </c>
      <c r="IV77" s="114">
        <v>65.806451612903231</v>
      </c>
      <c r="IW77" s="114">
        <v>57.846153846153861</v>
      </c>
      <c r="IX77" s="150" t="s">
        <v>1558</v>
      </c>
      <c r="IY77" s="150" t="s">
        <v>1558</v>
      </c>
      <c r="IZ77" s="150" t="s">
        <v>1559</v>
      </c>
      <c r="JA77" s="150" t="s">
        <v>1558</v>
      </c>
      <c r="JB77" s="150" t="s">
        <v>1557</v>
      </c>
      <c r="JC77" s="114" t="s">
        <v>286</v>
      </c>
      <c r="JD77" s="114" t="s">
        <v>286</v>
      </c>
      <c r="JE77" s="114" t="s">
        <v>286</v>
      </c>
      <c r="JF77" s="114" t="str">
        <f t="shared" si="101"/>
        <v>--</v>
      </c>
      <c r="JG77" s="114" t="str">
        <f t="shared" si="101"/>
        <v>--</v>
      </c>
      <c r="JH77" s="114" t="str">
        <f t="shared" si="101"/>
        <v>--</v>
      </c>
      <c r="JI77" s="114" t="str">
        <f t="shared" si="101"/>
        <v>--</v>
      </c>
      <c r="JJ77" s="114" t="str">
        <f t="shared" si="101"/>
        <v>--</v>
      </c>
      <c r="JK77" s="114" t="str">
        <f t="shared" si="101"/>
        <v>--</v>
      </c>
      <c r="JL77" s="114" t="str">
        <f t="shared" si="101"/>
        <v>--</v>
      </c>
      <c r="JM77" s="114" t="str">
        <f t="shared" si="101"/>
        <v>--</v>
      </c>
      <c r="JN77" s="114" t="str">
        <f t="shared" si="101"/>
        <v>--</v>
      </c>
      <c r="JO77" s="114" t="str">
        <f t="shared" si="101"/>
        <v>--</v>
      </c>
      <c r="JP77" s="114" t="str">
        <f t="shared" si="102"/>
        <v>--</v>
      </c>
      <c r="JQ77" s="114" t="str">
        <f t="shared" si="102"/>
        <v>--</v>
      </c>
      <c r="JR77" s="114" t="str">
        <f t="shared" si="102"/>
        <v>--</v>
      </c>
      <c r="JS77" s="114" t="str">
        <f t="shared" si="102"/>
        <v>--</v>
      </c>
      <c r="JT77" s="114" t="str">
        <f t="shared" si="102"/>
        <v>--</v>
      </c>
      <c r="JU77" s="114" t="str">
        <f t="shared" si="102"/>
        <v>--</v>
      </c>
      <c r="JV77" s="114" t="str">
        <f t="shared" si="102"/>
        <v>--</v>
      </c>
      <c r="JW77" s="114" t="str">
        <f t="shared" si="102"/>
        <v>--</v>
      </c>
      <c r="JX77" s="114" t="str">
        <f t="shared" si="102"/>
        <v>--</v>
      </c>
      <c r="JY77" s="114" t="str">
        <f t="shared" si="102"/>
        <v>--</v>
      </c>
      <c r="JZ77" s="114" t="str">
        <f t="shared" si="103"/>
        <v>--</v>
      </c>
      <c r="KA77" s="114" t="str">
        <f t="shared" si="103"/>
        <v>--</v>
      </c>
      <c r="KB77" s="114" t="str">
        <f t="shared" si="103"/>
        <v>--</v>
      </c>
      <c r="KC77" s="114" t="str">
        <f t="shared" si="103"/>
        <v>--</v>
      </c>
      <c r="KD77" s="114" t="str">
        <f t="shared" si="103"/>
        <v>--</v>
      </c>
      <c r="KE77" s="114" t="str">
        <f t="shared" si="103"/>
        <v>--</v>
      </c>
      <c r="KF77" s="114" t="str">
        <f t="shared" si="103"/>
        <v>--</v>
      </c>
      <c r="KG77" s="114" t="str">
        <f t="shared" si="103"/>
        <v>--</v>
      </c>
      <c r="KH77" s="114" t="str">
        <f t="shared" si="103"/>
        <v>--</v>
      </c>
      <c r="KI77" s="114" t="str">
        <f t="shared" si="103"/>
        <v>--</v>
      </c>
      <c r="KJ77" s="114" t="str">
        <f t="shared" si="104"/>
        <v>--</v>
      </c>
      <c r="KK77" s="114" t="str">
        <f t="shared" si="104"/>
        <v>--</v>
      </c>
      <c r="KL77" s="114" t="str">
        <f t="shared" si="104"/>
        <v>--</v>
      </c>
      <c r="KM77" s="114" t="str">
        <f t="shared" si="104"/>
        <v>--</v>
      </c>
      <c r="KN77" s="114" t="str">
        <f t="shared" si="104"/>
        <v>--</v>
      </c>
      <c r="KO77" s="114" t="str">
        <f t="shared" si="104"/>
        <v>--</v>
      </c>
      <c r="KP77" s="150" t="s">
        <v>1558</v>
      </c>
      <c r="KQ77" s="150" t="s">
        <v>1558</v>
      </c>
      <c r="KR77" s="150" t="s">
        <v>1559</v>
      </c>
      <c r="KS77" s="150" t="s">
        <v>1558</v>
      </c>
      <c r="KT77" s="150" t="s">
        <v>1557</v>
      </c>
      <c r="KU77" s="114" t="str">
        <f t="shared" ref="KU77:KY86" si="107">"--"</f>
        <v>--</v>
      </c>
      <c r="KV77" s="114" t="str">
        <f t="shared" si="107"/>
        <v>--</v>
      </c>
      <c r="KW77" s="114" t="str">
        <f t="shared" si="107"/>
        <v>--</v>
      </c>
      <c r="KX77" s="114" t="str">
        <f t="shared" si="107"/>
        <v>--</v>
      </c>
      <c r="KY77" s="114" t="str">
        <f t="shared" si="107"/>
        <v>--</v>
      </c>
      <c r="KZ77" s="114" t="str">
        <f t="shared" si="105"/>
        <v>--</v>
      </c>
      <c r="LA77" s="114" t="str">
        <f t="shared" si="105"/>
        <v>--</v>
      </c>
      <c r="LB77" s="114" t="str">
        <f t="shared" si="105"/>
        <v>--</v>
      </c>
      <c r="LC77" s="114" t="str">
        <f t="shared" si="105"/>
        <v>--</v>
      </c>
      <c r="LD77" s="114" t="str">
        <f t="shared" si="105"/>
        <v>--</v>
      </c>
      <c r="LE77" s="219">
        <v>86.372180451127804</v>
      </c>
      <c r="LF77" s="219">
        <v>84.970612930310807</v>
      </c>
      <c r="LG77" s="219">
        <v>83.272058823529306</v>
      </c>
      <c r="LH77" s="219">
        <v>88.192612137203199</v>
      </c>
      <c r="LI77" s="219">
        <v>87.283621837550001</v>
      </c>
      <c r="LJ77" s="219">
        <v>87.132043734230606</v>
      </c>
      <c r="LK77" s="219">
        <v>71.657250470809799</v>
      </c>
      <c r="LL77" s="219">
        <v>71.200671704450002</v>
      </c>
      <c r="LM77" s="219">
        <v>72.252747252747298</v>
      </c>
      <c r="LN77" s="219">
        <v>74.076517150395802</v>
      </c>
      <c r="LO77" s="219">
        <v>74.069148936170293</v>
      </c>
      <c r="LP77" s="219">
        <v>73.807531380753105</v>
      </c>
      <c r="LQ77" s="219">
        <v>74.853228962817994</v>
      </c>
      <c r="LR77" s="219">
        <v>76.345004269854797</v>
      </c>
      <c r="LS77" s="219">
        <v>75.760368663594605</v>
      </c>
      <c r="LT77" s="219">
        <v>77.830832196453002</v>
      </c>
      <c r="LU77" s="219">
        <v>77.638015373864405</v>
      </c>
      <c r="LV77" s="219">
        <v>76.246600181323601</v>
      </c>
      <c r="LW77" s="219">
        <v>43.431372549019599</v>
      </c>
      <c r="LX77" s="219">
        <v>40.152801358234299</v>
      </c>
      <c r="LY77" s="219">
        <v>37.937384898710903</v>
      </c>
      <c r="LZ77" s="219">
        <v>50</v>
      </c>
      <c r="MA77" s="219">
        <v>50.034989503148999</v>
      </c>
      <c r="MB77" s="219">
        <v>48.369565217391298</v>
      </c>
      <c r="MC77" s="219">
        <v>84.86328125</v>
      </c>
      <c r="MD77" s="219">
        <v>82.258064516128997</v>
      </c>
      <c r="ME77" s="219">
        <v>79.723502304147502</v>
      </c>
      <c r="MF77" s="219">
        <v>84.347231715652896</v>
      </c>
      <c r="MG77" s="219">
        <v>85.104895104895206</v>
      </c>
      <c r="MH77" s="219">
        <v>82.624434389140305</v>
      </c>
      <c r="MI77" s="219">
        <v>74.441205053449906</v>
      </c>
      <c r="MJ77" s="219">
        <v>72.434266327396202</v>
      </c>
      <c r="MK77" s="219">
        <v>70.404411764705898</v>
      </c>
      <c r="ML77" s="219">
        <v>79.672578444747799</v>
      </c>
      <c r="MM77" s="219">
        <v>75.434933890048598</v>
      </c>
      <c r="MN77" s="219">
        <v>75.045207956600294</v>
      </c>
      <c r="MO77" s="128" t="str">
        <f t="shared" si="89"/>
        <v>--</v>
      </c>
      <c r="MP77" s="219">
        <v>12.860892388451401</v>
      </c>
      <c r="MQ77" s="219">
        <v>34.460093896713602</v>
      </c>
      <c r="MR77" s="128" t="str">
        <f t="shared" si="90"/>
        <v>--</v>
      </c>
      <c r="MS77" s="219">
        <v>7.0306656694091201</v>
      </c>
      <c r="MT77" s="219">
        <v>28.4921369102683</v>
      </c>
      <c r="MU77" s="128" t="str">
        <f t="shared" si="91"/>
        <v>--</v>
      </c>
      <c r="MV77" s="219">
        <v>49.295774647887299</v>
      </c>
      <c r="MW77" s="219">
        <v>54.570637119113499</v>
      </c>
      <c r="MX77" s="128" t="str">
        <f t="shared" si="92"/>
        <v>--</v>
      </c>
      <c r="MY77" s="219">
        <v>50.561797752808999</v>
      </c>
      <c r="MZ77" s="219">
        <v>54.575163398692801</v>
      </c>
      <c r="NA77" s="128" t="str">
        <f t="shared" si="93"/>
        <v>--</v>
      </c>
      <c r="NB77" s="219">
        <v>53.146853146853203</v>
      </c>
      <c r="NC77" s="219">
        <v>62.880886426592802</v>
      </c>
      <c r="ND77" s="128" t="str">
        <f t="shared" si="94"/>
        <v>--</v>
      </c>
      <c r="NE77" s="219">
        <v>53.846153846153797</v>
      </c>
      <c r="NF77" s="219">
        <v>65.032679738562095</v>
      </c>
      <c r="NG77" s="128" t="str">
        <f t="shared" si="95"/>
        <v>--</v>
      </c>
      <c r="NH77" s="219">
        <v>58.450704225352098</v>
      </c>
      <c r="NI77" s="219">
        <v>66.483516483516496</v>
      </c>
      <c r="NJ77" s="128" t="str">
        <f t="shared" si="96"/>
        <v>--</v>
      </c>
      <c r="NK77" s="219">
        <v>69.318181818181799</v>
      </c>
      <c r="NL77" s="219">
        <v>66.229508196721397</v>
      </c>
      <c r="NM77" s="220">
        <v>90.725806451612897</v>
      </c>
      <c r="NN77" s="220">
        <v>90.318388564002703</v>
      </c>
      <c r="NO77" s="220">
        <v>71.991911021233506</v>
      </c>
      <c r="NP77" s="220">
        <v>73.476005188067603</v>
      </c>
      <c r="NQ77" s="220">
        <v>77.1195097037794</v>
      </c>
      <c r="NR77" s="220">
        <v>79.657669519420693</v>
      </c>
      <c r="NS77" s="220">
        <v>68.647540983606604</v>
      </c>
      <c r="NT77" s="220">
        <v>73.236651285431904</v>
      </c>
      <c r="NU77" s="220">
        <v>89.137055837563494</v>
      </c>
      <c r="NV77" s="220">
        <v>89.657444005269994</v>
      </c>
      <c r="NW77" s="220">
        <v>86.437246963562799</v>
      </c>
      <c r="NX77" s="220">
        <v>87.065003282994098</v>
      </c>
      <c r="NY77" s="128" t="str">
        <f t="shared" si="106"/>
        <v>--</v>
      </c>
      <c r="NZ77" s="128" t="str">
        <f t="shared" si="106"/>
        <v>--</v>
      </c>
      <c r="OA77" s="128" t="str">
        <f t="shared" si="106"/>
        <v>--</v>
      </c>
      <c r="OB77" s="128" t="str">
        <f t="shared" si="106"/>
        <v>--</v>
      </c>
      <c r="OC77" s="128" t="str">
        <f t="shared" si="106"/>
        <v>--</v>
      </c>
      <c r="OD77" s="128" t="str">
        <f t="shared" si="106"/>
        <v>--</v>
      </c>
      <c r="OE77" s="128" t="str">
        <f t="shared" si="106"/>
        <v>--</v>
      </c>
      <c r="OF77" s="128" t="str">
        <f t="shared" si="106"/>
        <v>--</v>
      </c>
      <c r="OG77" s="222">
        <v>54.713114754098299</v>
      </c>
      <c r="OH77" s="222">
        <v>38.725490196078397</v>
      </c>
      <c r="OI77" s="222">
        <v>38.147833474936299</v>
      </c>
      <c r="OJ77" s="222">
        <v>37.074517019319202</v>
      </c>
      <c r="OK77" s="222">
        <v>60.941644562334297</v>
      </c>
      <c r="OL77" s="222">
        <v>44.771018455228997</v>
      </c>
      <c r="OM77" s="222">
        <v>42.596491228070299</v>
      </c>
      <c r="ON77" s="222">
        <v>42.481884057971101</v>
      </c>
      <c r="OO77" s="114" t="s">
        <v>2512</v>
      </c>
      <c r="OP77" s="114" t="s">
        <v>2513</v>
      </c>
      <c r="OQ77" s="300">
        <v>78.260869565217448</v>
      </c>
      <c r="OR77" s="300">
        <v>68.133971291866104</v>
      </c>
      <c r="OS77" s="300">
        <v>68.607594936708878</v>
      </c>
      <c r="OT77" s="300">
        <v>71.863468634686384</v>
      </c>
      <c r="OU77" s="300">
        <v>82.197220383851743</v>
      </c>
      <c r="OV77" s="300">
        <v>72.850372376438742</v>
      </c>
      <c r="OW77" s="300">
        <v>74.012474012473916</v>
      </c>
      <c r="OX77" s="300">
        <v>74.321880650994714</v>
      </c>
      <c r="OZ77" s="380">
        <v>80.630961115187034</v>
      </c>
      <c r="PA77" s="381">
        <v>80.267794221282756</v>
      </c>
      <c r="PB77" s="381">
        <v>74.542429284525781</v>
      </c>
      <c r="PC77" s="381">
        <v>77.306273062730668</v>
      </c>
      <c r="PD77" s="380">
        <v>73.201174743025007</v>
      </c>
      <c r="PE77" s="381">
        <v>54.423213021939269</v>
      </c>
      <c r="PF77" s="381">
        <v>44.564315352697093</v>
      </c>
      <c r="PG77" s="381">
        <v>45.032497678737244</v>
      </c>
      <c r="PH77" s="380">
        <v>57.894736842105274</v>
      </c>
      <c r="PI77" s="381">
        <v>45.724381625441666</v>
      </c>
      <c r="PJ77" s="381">
        <v>39.235245220282621</v>
      </c>
      <c r="PK77" s="381">
        <v>38.888888888888935</v>
      </c>
      <c r="PL77" s="380">
        <v>88.061901252763434</v>
      </c>
      <c r="PM77" s="381">
        <v>85.098870056497148</v>
      </c>
      <c r="PN77" s="381">
        <v>81.110190555095116</v>
      </c>
      <c r="PO77" s="381">
        <v>80.64516129032252</v>
      </c>
      <c r="PP77" s="380">
        <v>85.547445255474344</v>
      </c>
      <c r="PQ77" s="381">
        <v>76.053370786516879</v>
      </c>
      <c r="PR77" s="381">
        <v>70.874587458745893</v>
      </c>
      <c r="PS77" s="381">
        <v>72.878228782287891</v>
      </c>
      <c r="PT77" s="378" t="str">
        <f t="shared" si="97"/>
        <v>--</v>
      </c>
      <c r="PU77" s="378" t="str">
        <f t="shared" si="97"/>
        <v>--</v>
      </c>
      <c r="PV77" s="381">
        <v>9.5409540954095515</v>
      </c>
      <c r="PW77" s="381">
        <v>30.883813306852044</v>
      </c>
      <c r="PX77" s="378" t="str">
        <f t="shared" si="98"/>
        <v>--</v>
      </c>
      <c r="PY77" s="378" t="str">
        <f t="shared" si="98"/>
        <v>--</v>
      </c>
      <c r="PZ77" s="381">
        <v>55.339805825242721</v>
      </c>
      <c r="QA77" s="381">
        <v>64.918032786885263</v>
      </c>
      <c r="QB77" s="378" t="str">
        <f t="shared" si="99"/>
        <v>--</v>
      </c>
      <c r="QC77" s="378" t="str">
        <f t="shared" si="99"/>
        <v>--</v>
      </c>
      <c r="QD77" s="381">
        <v>58.252427184466008</v>
      </c>
      <c r="QE77" s="381">
        <v>70.723684210526329</v>
      </c>
      <c r="QF77" s="378" t="str">
        <f t="shared" si="100"/>
        <v>--</v>
      </c>
      <c r="QG77" s="378" t="str">
        <f t="shared" si="100"/>
        <v>--</v>
      </c>
      <c r="QH77" s="381">
        <v>62.745098039215712</v>
      </c>
      <c r="QI77" s="381">
        <v>71.986970684039136</v>
      </c>
      <c r="QJ77" s="161" t="s">
        <v>2647</v>
      </c>
    </row>
    <row r="78" spans="1:452" x14ac:dyDescent="0.25">
      <c r="A78" s="114">
        <v>74</v>
      </c>
      <c r="B78" s="93" t="s">
        <v>74</v>
      </c>
      <c r="C78" s="126">
        <v>45.185185185185141</v>
      </c>
      <c r="D78" s="126">
        <v>32.330827067669205</v>
      </c>
      <c r="E78" s="126">
        <v>28.444444444444443</v>
      </c>
      <c r="F78" s="126">
        <v>41.504854368932058</v>
      </c>
      <c r="G78" s="126">
        <v>38.115631691648844</v>
      </c>
      <c r="H78" s="126">
        <v>34.219269102990062</v>
      </c>
      <c r="I78" s="126">
        <v>56.085918854415304</v>
      </c>
      <c r="J78" s="126">
        <v>37.558685446009413</v>
      </c>
      <c r="K78" s="126">
        <v>44.179104477611943</v>
      </c>
      <c r="L78" s="126">
        <v>67.294117647058826</v>
      </c>
      <c r="M78" s="128">
        <v>48.99777282850782</v>
      </c>
      <c r="N78" s="128">
        <v>49.529780564263305</v>
      </c>
      <c r="O78" s="128">
        <v>67.391304347826107</v>
      </c>
      <c r="P78" s="128">
        <v>66.089108910891085</v>
      </c>
      <c r="Q78" s="128">
        <v>65.853658536585314</v>
      </c>
      <c r="R78" s="128">
        <v>86.600496277915582</v>
      </c>
      <c r="S78" s="128">
        <v>81</v>
      </c>
      <c r="T78" s="128">
        <v>81.702127659574487</v>
      </c>
      <c r="U78" s="128">
        <v>88.019559902200498</v>
      </c>
      <c r="V78" s="128">
        <v>80.457380457380481</v>
      </c>
      <c r="W78" s="128">
        <v>83.706070287539958</v>
      </c>
      <c r="X78" s="128">
        <v>88.433734939759063</v>
      </c>
      <c r="Y78" s="128">
        <v>80.135440180586912</v>
      </c>
      <c r="Z78" s="128">
        <v>83.285302593659992</v>
      </c>
      <c r="AA78" s="128">
        <v>90.04739336492888</v>
      </c>
      <c r="AB78" s="132">
        <v>77.489177489177564</v>
      </c>
      <c r="AC78" s="132">
        <v>79.331306990881473</v>
      </c>
      <c r="AD78" s="132">
        <v>86.945812807881694</v>
      </c>
      <c r="AE78" s="132">
        <v>82.142857142857096</v>
      </c>
      <c r="AF78" s="128">
        <v>84.121621621621671</v>
      </c>
      <c r="AG78" s="126">
        <v>71.712158808932955</v>
      </c>
      <c r="AH78" s="126">
        <v>66.915422885572156</v>
      </c>
      <c r="AI78" s="133">
        <v>69.658119658119631</v>
      </c>
      <c r="AJ78" s="133">
        <v>66.25916870415648</v>
      </c>
      <c r="AK78" s="128">
        <v>69.709543568464682</v>
      </c>
      <c r="AL78" s="128">
        <v>68.910256410256366</v>
      </c>
      <c r="AM78" s="128">
        <v>71.634615384615415</v>
      </c>
      <c r="AN78" s="128">
        <v>60.585585585585626</v>
      </c>
      <c r="AO78" s="128">
        <v>68.390804597701162</v>
      </c>
      <c r="AP78" s="128">
        <v>69.103773584905639</v>
      </c>
      <c r="AQ78" s="128">
        <v>65.665236051502134</v>
      </c>
      <c r="AR78" s="128">
        <v>63.829787234042563</v>
      </c>
      <c r="AS78" s="128">
        <v>67.237163814180974</v>
      </c>
      <c r="AT78" s="128">
        <v>65.484633569739998</v>
      </c>
      <c r="AU78" s="128">
        <v>63.422818791946305</v>
      </c>
      <c r="AV78" s="128">
        <v>14.392059553349892</v>
      </c>
      <c r="AW78" s="128">
        <v>15.113350125944576</v>
      </c>
      <c r="AX78" s="132">
        <v>13.537117903930131</v>
      </c>
      <c r="AY78" s="132">
        <v>15.841584158415849</v>
      </c>
      <c r="AZ78" s="132">
        <v>18.629550321199122</v>
      </c>
      <c r="BA78" s="132">
        <v>13.225806451612904</v>
      </c>
      <c r="BB78" s="128">
        <v>18.858560794044678</v>
      </c>
      <c r="BC78" s="132">
        <v>14.425427872860638</v>
      </c>
      <c r="BD78" s="132">
        <v>15.853658536585366</v>
      </c>
      <c r="BE78" s="132">
        <v>11.325301204819267</v>
      </c>
      <c r="BF78" s="132">
        <v>14.155251141552508</v>
      </c>
      <c r="BG78" s="128">
        <v>17.350157728706641</v>
      </c>
      <c r="BH78" s="121">
        <v>9.6534653465346487</v>
      </c>
      <c r="BI78" s="121">
        <v>14.477211796246628</v>
      </c>
      <c r="BJ78" s="121">
        <v>19.565217391304337</v>
      </c>
      <c r="BK78" s="121">
        <v>10.421836228287837</v>
      </c>
      <c r="BL78" s="128">
        <v>6.2972292191435768</v>
      </c>
      <c r="BM78" s="121">
        <v>6.9868995633187776</v>
      </c>
      <c r="BN78" s="114">
        <v>10.396039603960391</v>
      </c>
      <c r="BO78" s="114">
        <v>8.7794432548179753</v>
      </c>
      <c r="BP78" s="114">
        <v>7.0967741935483879</v>
      </c>
      <c r="BQ78" s="128">
        <v>13.486005089058533</v>
      </c>
      <c r="BR78" s="121">
        <v>11.083743842364541</v>
      </c>
      <c r="BS78" s="121">
        <v>8.5365853658536572</v>
      </c>
      <c r="BT78" s="121">
        <v>8.4337349397590327</v>
      </c>
      <c r="BU78" s="128">
        <v>9.4252873563218316</v>
      </c>
      <c r="BV78" s="121">
        <v>9.1194968553459059</v>
      </c>
      <c r="BW78" s="121">
        <v>8.6633663366336648</v>
      </c>
      <c r="BX78" s="121">
        <v>9.0666666666666629</v>
      </c>
      <c r="BY78" s="128">
        <v>9.5588235294117627</v>
      </c>
      <c r="BZ78" s="121">
        <v>73.880597014925442</v>
      </c>
      <c r="CA78" s="121">
        <v>78.589420654911862</v>
      </c>
      <c r="CB78" s="121">
        <v>76.724137931034477</v>
      </c>
      <c r="CC78" s="128">
        <v>66.584766584766655</v>
      </c>
      <c r="CD78" s="121">
        <v>72.515856236786504</v>
      </c>
      <c r="CE78" s="121">
        <v>73.954983922829584</v>
      </c>
      <c r="CF78" s="121">
        <v>76.029055690072624</v>
      </c>
      <c r="CG78" s="128">
        <v>65.02347417840376</v>
      </c>
      <c r="CH78" s="121">
        <v>69.578313253012055</v>
      </c>
      <c r="CI78" s="121">
        <v>72.315035799522704</v>
      </c>
      <c r="CJ78" s="121">
        <v>74.832962138084682</v>
      </c>
      <c r="CK78" s="121">
        <v>74.528301886792448</v>
      </c>
      <c r="CL78" s="121">
        <v>71.990171990172001</v>
      </c>
      <c r="CM78" s="121">
        <v>75.314861460957161</v>
      </c>
      <c r="CN78" s="121">
        <v>78.214285714285751</v>
      </c>
      <c r="CO78" s="121" t="s">
        <v>286</v>
      </c>
      <c r="CP78" s="128" t="s">
        <v>286</v>
      </c>
      <c r="CQ78" s="121" t="s">
        <v>286</v>
      </c>
      <c r="CR78" s="121">
        <v>61.481481481481538</v>
      </c>
      <c r="CS78" s="114">
        <v>32.127659574468098</v>
      </c>
      <c r="CT78" s="114">
        <v>34.294871794871788</v>
      </c>
      <c r="CU78" s="128">
        <v>63.658536585365866</v>
      </c>
      <c r="CV78" s="121">
        <v>33.254716981132077</v>
      </c>
      <c r="CW78" s="121">
        <v>45.015105740181255</v>
      </c>
      <c r="CX78" s="114">
        <v>65.227817745803449</v>
      </c>
      <c r="CY78" s="114">
        <v>35.570469798657726</v>
      </c>
      <c r="CZ78" s="128">
        <v>41.509433962264154</v>
      </c>
      <c r="DA78" s="121">
        <v>68.137254901960745</v>
      </c>
      <c r="DB78" s="121">
        <v>41.878172588832484</v>
      </c>
      <c r="DC78" s="114">
        <v>41.218637992831532</v>
      </c>
      <c r="DD78" s="114">
        <v>58.097686375321359</v>
      </c>
      <c r="DE78" s="128">
        <v>56.091370558375637</v>
      </c>
      <c r="DF78" s="121">
        <v>51.339285714285722</v>
      </c>
      <c r="DG78" s="121">
        <v>53.117206982543642</v>
      </c>
      <c r="DH78" s="114">
        <v>58.064516129032242</v>
      </c>
      <c r="DI78" s="114">
        <v>50.485436893203875</v>
      </c>
      <c r="DJ78" s="128">
        <v>60.453400503778298</v>
      </c>
      <c r="DK78" s="121">
        <v>53.846153846153825</v>
      </c>
      <c r="DL78" s="121">
        <v>51.82926829268289</v>
      </c>
      <c r="DM78" s="121">
        <v>59.27835051546392</v>
      </c>
      <c r="DN78" s="121">
        <v>54.214123006833717</v>
      </c>
      <c r="DO78" s="128">
        <v>52.941176470588211</v>
      </c>
      <c r="DP78" s="121">
        <v>56.234096692111933</v>
      </c>
      <c r="DQ78" s="121">
        <v>56.249999999999993</v>
      </c>
      <c r="DR78" s="121">
        <v>51.438848920863315</v>
      </c>
      <c r="DS78" s="121" t="s">
        <v>286</v>
      </c>
      <c r="DT78" s="128" t="s">
        <v>286</v>
      </c>
      <c r="DU78" s="131" t="s">
        <v>286</v>
      </c>
      <c r="DV78" s="131">
        <v>47.394540942928039</v>
      </c>
      <c r="DW78" s="114">
        <v>26.923076923076916</v>
      </c>
      <c r="DX78" s="131">
        <v>24.350649350649334</v>
      </c>
      <c r="DY78" s="128">
        <v>54.411764705882376</v>
      </c>
      <c r="DZ78" s="128">
        <v>28.776978417266179</v>
      </c>
      <c r="EA78" s="128">
        <v>27.355623100303962</v>
      </c>
      <c r="EB78" s="128">
        <v>56.218905472636791</v>
      </c>
      <c r="EC78" s="128">
        <v>36.90205011389525</v>
      </c>
      <c r="ED78" s="128">
        <v>37.699680511182059</v>
      </c>
      <c r="EE78" s="128">
        <v>55.555555555555586</v>
      </c>
      <c r="EF78" s="128">
        <v>34.015345268542198</v>
      </c>
      <c r="EG78" s="128">
        <v>35.971223021582745</v>
      </c>
      <c r="EH78" s="128" t="s">
        <v>286</v>
      </c>
      <c r="EI78" s="128" t="s">
        <v>286</v>
      </c>
      <c r="EJ78" s="128" t="s">
        <v>286</v>
      </c>
      <c r="EK78" s="128">
        <v>90.099009900990097</v>
      </c>
      <c r="EL78" s="121">
        <v>81.702127659574415</v>
      </c>
      <c r="EM78" s="121">
        <v>75.806451612903203</v>
      </c>
      <c r="EN78" s="121">
        <v>90.464547677261649</v>
      </c>
      <c r="EO78" s="121">
        <v>77.38095238095238</v>
      </c>
      <c r="EP78" s="128">
        <v>80.362537764350577</v>
      </c>
      <c r="EQ78" s="121">
        <v>92.176039119804443</v>
      </c>
      <c r="ER78" s="121">
        <v>85.617977528089867</v>
      </c>
      <c r="ES78" s="121">
        <v>80.757097791798031</v>
      </c>
      <c r="ET78" s="121">
        <v>92.665036674816648</v>
      </c>
      <c r="EU78" s="128">
        <v>84.91048593350385</v>
      </c>
      <c r="EV78" s="121">
        <v>85.663082437275946</v>
      </c>
      <c r="EW78" s="121">
        <v>85.35980148883381</v>
      </c>
      <c r="EX78" s="121">
        <v>68.421052631578902</v>
      </c>
      <c r="EY78" s="121">
        <v>70.258620689655189</v>
      </c>
      <c r="EZ78" s="128">
        <v>86.352357320099273</v>
      </c>
      <c r="FA78" s="121">
        <v>75.374732334047067</v>
      </c>
      <c r="FB78" s="121">
        <v>70.73954983922836</v>
      </c>
      <c r="FC78" s="121">
        <v>87.99019607843131</v>
      </c>
      <c r="FD78" s="121">
        <v>71.599045346062155</v>
      </c>
      <c r="FE78" s="128">
        <v>71.601208459214604</v>
      </c>
      <c r="FF78" s="121">
        <v>86.352357320099273</v>
      </c>
      <c r="FG78" s="121">
        <v>75.283446712018076</v>
      </c>
      <c r="FH78" s="121">
        <v>73.417721518987335</v>
      </c>
      <c r="FI78" s="121">
        <v>87.469287469287536</v>
      </c>
      <c r="FJ78" s="128">
        <v>78.149100257069406</v>
      </c>
      <c r="FK78" s="121">
        <v>73.188405797101424</v>
      </c>
      <c r="FL78" s="121" t="s">
        <v>286</v>
      </c>
      <c r="FM78" s="121">
        <v>19.117647058823536</v>
      </c>
      <c r="FN78" s="121">
        <v>47.887323943661954</v>
      </c>
      <c r="FO78" s="128" t="s">
        <v>286</v>
      </c>
      <c r="FP78" s="121">
        <v>12.933025404157055</v>
      </c>
      <c r="FQ78" s="121">
        <v>39.322033898305087</v>
      </c>
      <c r="FR78" s="121" t="s">
        <v>286</v>
      </c>
      <c r="FS78" s="121">
        <v>15.498154981549817</v>
      </c>
      <c r="FT78" s="128">
        <v>43.103448275862057</v>
      </c>
      <c r="FU78" s="121" t="s">
        <v>286</v>
      </c>
      <c r="FV78" s="121">
        <v>20.408163265306115</v>
      </c>
      <c r="FW78" s="121">
        <v>55.160142348754491</v>
      </c>
      <c r="FX78" s="121" t="s">
        <v>286</v>
      </c>
      <c r="FY78" s="128">
        <v>13.333333333333339</v>
      </c>
      <c r="FZ78" s="121">
        <v>49.206349206349188</v>
      </c>
      <c r="GA78" s="121" t="s">
        <v>286</v>
      </c>
      <c r="GB78" s="121">
        <v>49.230769230769241</v>
      </c>
      <c r="GC78" s="121">
        <v>58.415841584158429</v>
      </c>
      <c r="GD78" s="128" t="s">
        <v>286</v>
      </c>
      <c r="GE78" s="121">
        <v>50.909090909090907</v>
      </c>
      <c r="GF78" s="121">
        <v>60.344827586206911</v>
      </c>
      <c r="GG78" s="121" t="s">
        <v>286</v>
      </c>
      <c r="GH78" s="121">
        <v>52.38095238095238</v>
      </c>
      <c r="GI78" s="128">
        <v>68.292682926829272</v>
      </c>
      <c r="GJ78" s="121" t="s">
        <v>286</v>
      </c>
      <c r="GK78" s="121">
        <v>43.589743589743563</v>
      </c>
      <c r="GL78" s="121">
        <v>52.287581699346447</v>
      </c>
      <c r="GM78" s="130" t="s">
        <v>286</v>
      </c>
      <c r="GN78" s="128">
        <v>51.282051282051299</v>
      </c>
      <c r="GO78" s="121">
        <v>50</v>
      </c>
      <c r="GP78" s="121" t="s">
        <v>286</v>
      </c>
      <c r="GQ78" s="121">
        <v>47.692307692307701</v>
      </c>
      <c r="GR78" s="121">
        <v>68.000000000000028</v>
      </c>
      <c r="GS78" s="128" t="s">
        <v>286</v>
      </c>
      <c r="GT78" s="121">
        <v>54.545454545454554</v>
      </c>
      <c r="GU78" s="121">
        <v>76.521739130434781</v>
      </c>
      <c r="GV78" s="121" t="s">
        <v>286</v>
      </c>
      <c r="GW78" s="121">
        <v>63.414634146341477</v>
      </c>
      <c r="GX78" s="128">
        <v>73.170731707317046</v>
      </c>
      <c r="GY78" s="128" t="s">
        <v>286</v>
      </c>
      <c r="GZ78" s="128">
        <v>54.545454545454547</v>
      </c>
      <c r="HA78" s="128">
        <v>61.03896103896102</v>
      </c>
      <c r="HB78" s="128" t="s">
        <v>286</v>
      </c>
      <c r="HC78" s="128">
        <v>42.10526315789474</v>
      </c>
      <c r="HD78" s="128">
        <v>58.536585365853647</v>
      </c>
      <c r="HE78" s="128" t="s">
        <v>286</v>
      </c>
      <c r="HF78" s="128">
        <v>29.508196721311474</v>
      </c>
      <c r="HG78" s="128">
        <v>58.51063829787234</v>
      </c>
      <c r="HH78" s="128" t="s">
        <v>286</v>
      </c>
      <c r="HI78" s="128">
        <v>41.176470588235297</v>
      </c>
      <c r="HJ78" s="128">
        <v>71.171171171171125</v>
      </c>
      <c r="HK78" s="128" t="s">
        <v>286</v>
      </c>
      <c r="HL78" s="121">
        <v>50</v>
      </c>
      <c r="HM78" s="121">
        <v>65.517241379310349</v>
      </c>
      <c r="HN78" s="121" t="s">
        <v>286</v>
      </c>
      <c r="HO78" s="121">
        <v>43.835616438356155</v>
      </c>
      <c r="HP78" s="128">
        <v>62.251655629139037</v>
      </c>
      <c r="HQ78" s="121" t="s">
        <v>286</v>
      </c>
      <c r="HR78" s="121">
        <v>36.111111111111121</v>
      </c>
      <c r="HS78" s="121">
        <v>54.918032786885249</v>
      </c>
      <c r="HT78" s="129" t="s">
        <v>286</v>
      </c>
      <c r="HU78" s="128">
        <v>47.540983606557383</v>
      </c>
      <c r="HV78" s="114">
        <v>34.042553191489354</v>
      </c>
      <c r="HW78" s="114" t="s">
        <v>286</v>
      </c>
      <c r="HX78" s="114">
        <v>60.377358490566046</v>
      </c>
      <c r="HY78" s="114">
        <v>41.964285714285701</v>
      </c>
      <c r="HZ78" s="114" t="s">
        <v>286</v>
      </c>
      <c r="IA78" s="114">
        <v>60.526315789473685</v>
      </c>
      <c r="IB78" s="114">
        <v>47.008547008547012</v>
      </c>
      <c r="IC78" s="114" t="s">
        <v>286</v>
      </c>
      <c r="ID78" s="114">
        <v>68.055555555555586</v>
      </c>
      <c r="IE78" s="114">
        <v>42.105263157894704</v>
      </c>
      <c r="IF78" s="114" t="s">
        <v>286</v>
      </c>
      <c r="IG78" s="114">
        <v>73.684210526315809</v>
      </c>
      <c r="IH78" s="114">
        <v>46.721311475409813</v>
      </c>
      <c r="II78" s="114" t="s">
        <v>286</v>
      </c>
      <c r="IJ78" s="114">
        <v>58.461538461538467</v>
      </c>
      <c r="IK78" s="114">
        <v>50.537634408602145</v>
      </c>
      <c r="IL78" s="114" t="s">
        <v>286</v>
      </c>
      <c r="IM78" s="114">
        <v>66.666666666666671</v>
      </c>
      <c r="IN78" s="114">
        <v>49.107142857142854</v>
      </c>
      <c r="IO78" s="114" t="s">
        <v>286</v>
      </c>
      <c r="IP78" s="114">
        <v>79.487179487179475</v>
      </c>
      <c r="IQ78" s="114">
        <v>61.016949152542367</v>
      </c>
      <c r="IR78" s="114" t="s">
        <v>286</v>
      </c>
      <c r="IS78" s="114">
        <v>72.727272727272748</v>
      </c>
      <c r="IT78" s="114">
        <v>60.526315789473671</v>
      </c>
      <c r="IU78" s="114" t="s">
        <v>286</v>
      </c>
      <c r="IV78" s="114">
        <v>78.378378378378372</v>
      </c>
      <c r="IW78" s="114">
        <v>60.162601626016261</v>
      </c>
      <c r="IX78" s="153" t="s">
        <v>1556</v>
      </c>
      <c r="IY78" s="153" t="s">
        <v>1555</v>
      </c>
      <c r="IZ78" s="153" t="s">
        <v>1555</v>
      </c>
      <c r="JA78" s="153" t="s">
        <v>1555</v>
      </c>
      <c r="JB78" s="153" t="s">
        <v>1555</v>
      </c>
      <c r="JC78" s="114" t="s">
        <v>286</v>
      </c>
      <c r="JD78" s="114" t="s">
        <v>286</v>
      </c>
      <c r="JE78" s="114" t="s">
        <v>286</v>
      </c>
      <c r="JF78" s="114" t="str">
        <f t="shared" si="101"/>
        <v>--</v>
      </c>
      <c r="JG78" s="114" t="str">
        <f t="shared" si="101"/>
        <v>--</v>
      </c>
      <c r="JH78" s="114" t="str">
        <f t="shared" si="101"/>
        <v>--</v>
      </c>
      <c r="JI78" s="114" t="str">
        <f t="shared" si="101"/>
        <v>--</v>
      </c>
      <c r="JJ78" s="114" t="str">
        <f t="shared" si="101"/>
        <v>--</v>
      </c>
      <c r="JK78" s="114" t="str">
        <f t="shared" si="101"/>
        <v>--</v>
      </c>
      <c r="JL78" s="114" t="str">
        <f t="shared" si="101"/>
        <v>--</v>
      </c>
      <c r="JM78" s="114" t="str">
        <f t="shared" si="101"/>
        <v>--</v>
      </c>
      <c r="JN78" s="114" t="str">
        <f t="shared" si="101"/>
        <v>--</v>
      </c>
      <c r="JO78" s="114" t="str">
        <f t="shared" si="101"/>
        <v>--</v>
      </c>
      <c r="JP78" s="114" t="str">
        <f t="shared" si="102"/>
        <v>--</v>
      </c>
      <c r="JQ78" s="114" t="str">
        <f t="shared" si="102"/>
        <v>--</v>
      </c>
      <c r="JR78" s="114" t="str">
        <f t="shared" si="102"/>
        <v>--</v>
      </c>
      <c r="JS78" s="114" t="str">
        <f t="shared" si="102"/>
        <v>--</v>
      </c>
      <c r="JT78" s="114" t="str">
        <f t="shared" si="102"/>
        <v>--</v>
      </c>
      <c r="JU78" s="114" t="str">
        <f t="shared" si="102"/>
        <v>--</v>
      </c>
      <c r="JV78" s="114" t="str">
        <f t="shared" si="102"/>
        <v>--</v>
      </c>
      <c r="JW78" s="114" t="str">
        <f t="shared" si="102"/>
        <v>--</v>
      </c>
      <c r="JX78" s="114" t="str">
        <f t="shared" si="102"/>
        <v>--</v>
      </c>
      <c r="JY78" s="114" t="str">
        <f t="shared" si="102"/>
        <v>--</v>
      </c>
      <c r="JZ78" s="114" t="str">
        <f t="shared" si="103"/>
        <v>--</v>
      </c>
      <c r="KA78" s="114" t="str">
        <f t="shared" si="103"/>
        <v>--</v>
      </c>
      <c r="KB78" s="114" t="str">
        <f t="shared" si="103"/>
        <v>--</v>
      </c>
      <c r="KC78" s="114" t="str">
        <f t="shared" si="103"/>
        <v>--</v>
      </c>
      <c r="KD78" s="114" t="str">
        <f t="shared" si="103"/>
        <v>--</v>
      </c>
      <c r="KE78" s="114" t="str">
        <f t="shared" si="103"/>
        <v>--</v>
      </c>
      <c r="KF78" s="114" t="str">
        <f t="shared" si="103"/>
        <v>--</v>
      </c>
      <c r="KG78" s="114" t="str">
        <f t="shared" si="103"/>
        <v>--</v>
      </c>
      <c r="KH78" s="114" t="str">
        <f t="shared" si="103"/>
        <v>--</v>
      </c>
      <c r="KI78" s="114" t="str">
        <f t="shared" si="103"/>
        <v>--</v>
      </c>
      <c r="KJ78" s="114" t="str">
        <f t="shared" si="104"/>
        <v>--</v>
      </c>
      <c r="KK78" s="114" t="str">
        <f t="shared" si="104"/>
        <v>--</v>
      </c>
      <c r="KL78" s="114" t="str">
        <f t="shared" si="104"/>
        <v>--</v>
      </c>
      <c r="KM78" s="114" t="str">
        <f t="shared" si="104"/>
        <v>--</v>
      </c>
      <c r="KN78" s="114" t="str">
        <f t="shared" si="104"/>
        <v>--</v>
      </c>
      <c r="KO78" s="114" t="str">
        <f t="shared" si="104"/>
        <v>--</v>
      </c>
      <c r="KP78" s="153" t="s">
        <v>1556</v>
      </c>
      <c r="KQ78" s="153" t="s">
        <v>1555</v>
      </c>
      <c r="KR78" s="153" t="s">
        <v>1555</v>
      </c>
      <c r="KS78" s="153" t="s">
        <v>1555</v>
      </c>
      <c r="KT78" s="153" t="s">
        <v>1555</v>
      </c>
      <c r="KU78" s="114" t="str">
        <f t="shared" si="107"/>
        <v>--</v>
      </c>
      <c r="KV78" s="114" t="str">
        <f t="shared" si="107"/>
        <v>--</v>
      </c>
      <c r="KW78" s="114" t="str">
        <f t="shared" si="107"/>
        <v>--</v>
      </c>
      <c r="KX78" s="114" t="str">
        <f t="shared" si="107"/>
        <v>--</v>
      </c>
      <c r="KY78" s="114" t="str">
        <f t="shared" si="107"/>
        <v>--</v>
      </c>
      <c r="KZ78" s="114" t="str">
        <f t="shared" si="105"/>
        <v>--</v>
      </c>
      <c r="LA78" s="114" t="str">
        <f t="shared" si="105"/>
        <v>--</v>
      </c>
      <c r="LB78" s="114" t="str">
        <f t="shared" si="105"/>
        <v>--</v>
      </c>
      <c r="LC78" s="114" t="str">
        <f t="shared" si="105"/>
        <v>--</v>
      </c>
      <c r="LD78" s="114" t="str">
        <f t="shared" si="105"/>
        <v>--</v>
      </c>
      <c r="LE78" s="219">
        <v>82.494004796163097</v>
      </c>
      <c r="LF78" s="219">
        <v>81.206496519721696</v>
      </c>
      <c r="LG78" s="219">
        <v>83.703703703703795</v>
      </c>
      <c r="LH78" s="219">
        <v>85.444743935309901</v>
      </c>
      <c r="LI78" s="219">
        <v>86.440677966101603</v>
      </c>
      <c r="LJ78" s="219">
        <v>85.128205128205096</v>
      </c>
      <c r="LK78" s="219">
        <v>68.257756563245806</v>
      </c>
      <c r="LL78" s="219">
        <v>68.691588785046804</v>
      </c>
      <c r="LM78" s="219">
        <v>65.763546798029594</v>
      </c>
      <c r="LN78" s="219">
        <v>69.002695417789894</v>
      </c>
      <c r="LO78" s="219">
        <v>67.312348668280805</v>
      </c>
      <c r="LP78" s="219">
        <v>71.683673469387799</v>
      </c>
      <c r="LQ78" s="219">
        <v>74.695863746958693</v>
      </c>
      <c r="LR78" s="219">
        <v>75</v>
      </c>
      <c r="LS78" s="219">
        <v>75.647668393782396</v>
      </c>
      <c r="LT78" s="219">
        <v>74.456521739130395</v>
      </c>
      <c r="LU78" s="219">
        <v>76.130653266331606</v>
      </c>
      <c r="LV78" s="219">
        <v>79.373368146214204</v>
      </c>
      <c r="LW78" s="219">
        <v>42.615012106537598</v>
      </c>
      <c r="LX78" s="219">
        <v>41.504854368932001</v>
      </c>
      <c r="LY78" s="219">
        <v>42.051282051282001</v>
      </c>
      <c r="LZ78" s="219">
        <v>50.271739130434803</v>
      </c>
      <c r="MA78" s="219">
        <v>44.110275689223002</v>
      </c>
      <c r="MB78" s="219">
        <v>41.6666666666667</v>
      </c>
      <c r="MC78" s="219">
        <v>83.614457831325396</v>
      </c>
      <c r="MD78" s="219">
        <v>81.751824817518298</v>
      </c>
      <c r="ME78" s="219">
        <v>82.864450127877205</v>
      </c>
      <c r="MF78" s="219">
        <v>82.655826558265503</v>
      </c>
      <c r="MG78" s="219">
        <v>83.830845771144297</v>
      </c>
      <c r="MH78" s="219">
        <v>79.9479166666666</v>
      </c>
      <c r="MI78" s="219">
        <v>72.076372315035798</v>
      </c>
      <c r="MJ78" s="219">
        <v>68.948655256723796</v>
      </c>
      <c r="MK78" s="219">
        <v>71.173469387755006</v>
      </c>
      <c r="ML78" s="219">
        <v>73.983739837398403</v>
      </c>
      <c r="MM78" s="219">
        <v>73.4491315136477</v>
      </c>
      <c r="MN78" s="219">
        <v>71.801566579634496</v>
      </c>
      <c r="MO78" s="128" t="str">
        <f t="shared" si="89"/>
        <v>--</v>
      </c>
      <c r="MP78" s="219">
        <v>16.091954022988499</v>
      </c>
      <c r="MQ78" s="219">
        <v>36.873156342182902</v>
      </c>
      <c r="MR78" s="128" t="str">
        <f t="shared" si="90"/>
        <v>--</v>
      </c>
      <c r="MS78" s="219">
        <v>13.903743315508001</v>
      </c>
      <c r="MT78" s="219">
        <v>37.921348314606703</v>
      </c>
      <c r="MU78" s="128" t="str">
        <f t="shared" si="91"/>
        <v>--</v>
      </c>
      <c r="MV78" s="219">
        <v>42</v>
      </c>
      <c r="MW78" s="219">
        <v>61.016949152542402</v>
      </c>
      <c r="MX78" s="128" t="str">
        <f t="shared" si="92"/>
        <v>--</v>
      </c>
      <c r="MY78" s="219">
        <v>74</v>
      </c>
      <c r="MZ78" s="219">
        <v>57.7777777777778</v>
      </c>
      <c r="NA78" s="128" t="str">
        <f t="shared" si="93"/>
        <v>--</v>
      </c>
      <c r="NB78" s="219">
        <v>56</v>
      </c>
      <c r="NC78" s="219">
        <v>66.1016949152542</v>
      </c>
      <c r="ND78" s="128" t="str">
        <f t="shared" si="94"/>
        <v>--</v>
      </c>
      <c r="NE78" s="219">
        <v>72.549019607843107</v>
      </c>
      <c r="NF78" s="219">
        <v>65.185185185185105</v>
      </c>
      <c r="NG78" s="128" t="str">
        <f t="shared" si="95"/>
        <v>--</v>
      </c>
      <c r="NH78" s="219">
        <v>62.745098039215698</v>
      </c>
      <c r="NI78" s="219">
        <v>61.864406779661103</v>
      </c>
      <c r="NJ78" s="128" t="str">
        <f t="shared" si="96"/>
        <v>--</v>
      </c>
      <c r="NK78" s="219">
        <v>64.705882352941202</v>
      </c>
      <c r="NL78" s="219">
        <v>67.669172932330895</v>
      </c>
      <c r="NM78" s="220">
        <v>90.476190476190496</v>
      </c>
      <c r="NN78" s="220">
        <v>88.470588235294201</v>
      </c>
      <c r="NO78" s="220">
        <v>76.923076923076906</v>
      </c>
      <c r="NP78" s="220">
        <v>72.641509433962298</v>
      </c>
      <c r="NQ78" s="220">
        <v>65.048543689320397</v>
      </c>
      <c r="NR78" s="220">
        <v>79.418886198547199</v>
      </c>
      <c r="NS78" s="220">
        <v>66</v>
      </c>
      <c r="NT78" s="220">
        <v>77.294685990338195</v>
      </c>
      <c r="NU78" s="220">
        <v>91.262135922330103</v>
      </c>
      <c r="NV78" s="220">
        <v>89.855072463768096</v>
      </c>
      <c r="NW78" s="220">
        <v>81.730769230769198</v>
      </c>
      <c r="NX78" s="220">
        <v>84.541062801932398</v>
      </c>
      <c r="NY78" s="128" t="str">
        <f t="shared" si="106"/>
        <v>--</v>
      </c>
      <c r="NZ78" s="128" t="str">
        <f t="shared" si="106"/>
        <v>--</v>
      </c>
      <c r="OA78" s="128" t="str">
        <f t="shared" si="106"/>
        <v>--</v>
      </c>
      <c r="OB78" s="128" t="str">
        <f t="shared" si="106"/>
        <v>--</v>
      </c>
      <c r="OC78" s="128" t="str">
        <f t="shared" si="106"/>
        <v>--</v>
      </c>
      <c r="OD78" s="128" t="str">
        <f t="shared" si="106"/>
        <v>--</v>
      </c>
      <c r="OE78" s="128" t="str">
        <f t="shared" si="106"/>
        <v>--</v>
      </c>
      <c r="OF78" s="128" t="str">
        <f t="shared" si="106"/>
        <v>--</v>
      </c>
      <c r="OG78" s="222">
        <v>52.884615384615401</v>
      </c>
      <c r="OH78" s="222">
        <v>35.0119904076738</v>
      </c>
      <c r="OI78" s="222">
        <v>30.975609756097601</v>
      </c>
      <c r="OJ78" s="222">
        <v>36.224489795918402</v>
      </c>
      <c r="OK78" s="222">
        <v>56.7237163814181</v>
      </c>
      <c r="OL78" s="222">
        <v>42.739726027397303</v>
      </c>
      <c r="OM78" s="222">
        <v>38.596491228070199</v>
      </c>
      <c r="ON78" s="222">
        <v>29.6875</v>
      </c>
      <c r="OO78" s="114" t="s">
        <v>1555</v>
      </c>
      <c r="OP78" s="114" t="s">
        <v>1555</v>
      </c>
      <c r="OQ78" s="300">
        <v>73.333333333333329</v>
      </c>
      <c r="OR78" s="300">
        <v>67.612293144207882</v>
      </c>
      <c r="OS78" s="300">
        <v>65.542168674698701</v>
      </c>
      <c r="OT78" s="300">
        <v>72.081218274111791</v>
      </c>
      <c r="OU78" s="300">
        <v>84.019370460048464</v>
      </c>
      <c r="OV78" s="300">
        <v>75.683060109289698</v>
      </c>
      <c r="OW78" s="300">
        <v>72.992700729927122</v>
      </c>
      <c r="OX78" s="300">
        <v>71.874999999999943</v>
      </c>
      <c r="OZ78" s="380">
        <v>76.237623762376259</v>
      </c>
      <c r="PA78" s="381">
        <v>70.895522388059703</v>
      </c>
      <c r="PB78" s="381">
        <v>74.557522123893762</v>
      </c>
      <c r="PC78" s="381">
        <v>73.07692307692308</v>
      </c>
      <c r="PD78" s="380">
        <v>75.247524752475272</v>
      </c>
      <c r="PE78" s="381">
        <v>49.127182044887789</v>
      </c>
      <c r="PF78" s="381">
        <v>44.469026548672595</v>
      </c>
      <c r="PG78" s="381">
        <v>43.769968051118198</v>
      </c>
      <c r="PH78" s="380">
        <v>64.285714285714306</v>
      </c>
      <c r="PI78" s="381">
        <v>38.154613466334148</v>
      </c>
      <c r="PJ78" s="381">
        <v>39.159292035398252</v>
      </c>
      <c r="PK78" s="381">
        <v>38.906752411575603</v>
      </c>
      <c r="PL78" s="380">
        <v>90.19607843137257</v>
      </c>
      <c r="PM78" s="381">
        <v>78.304239401496318</v>
      </c>
      <c r="PN78" s="381">
        <v>77.973568281938327</v>
      </c>
      <c r="PO78" s="381">
        <v>78.456591639871363</v>
      </c>
      <c r="PP78" s="380">
        <v>83.333333333333357</v>
      </c>
      <c r="PQ78" s="381">
        <v>67.164179104477583</v>
      </c>
      <c r="PR78" s="381">
        <v>68.131868131868146</v>
      </c>
      <c r="PS78" s="381">
        <v>66.666666666666615</v>
      </c>
      <c r="PT78" s="378" t="str">
        <f t="shared" si="97"/>
        <v>--</v>
      </c>
      <c r="PU78" s="378" t="str">
        <f t="shared" si="97"/>
        <v>--</v>
      </c>
      <c r="PV78" s="381">
        <v>12.528473804100233</v>
      </c>
      <c r="PW78" s="381">
        <v>39.688715953307373</v>
      </c>
      <c r="PX78" s="378" t="str">
        <f t="shared" si="98"/>
        <v>--</v>
      </c>
      <c r="PY78" s="378" t="str">
        <f t="shared" si="98"/>
        <v>--</v>
      </c>
      <c r="PZ78" s="381">
        <v>51.92307692307692</v>
      </c>
      <c r="QA78" s="381">
        <v>61.999999999999986</v>
      </c>
      <c r="QB78" s="378" t="str">
        <f t="shared" si="99"/>
        <v>--</v>
      </c>
      <c r="QC78" s="378" t="str">
        <f t="shared" si="99"/>
        <v>--</v>
      </c>
      <c r="QD78" s="381">
        <v>56.603773584905653</v>
      </c>
      <c r="QE78" s="381">
        <v>73.000000000000014</v>
      </c>
      <c r="QF78" s="378" t="str">
        <f t="shared" si="100"/>
        <v>--</v>
      </c>
      <c r="QG78" s="378" t="str">
        <f t="shared" si="100"/>
        <v>--</v>
      </c>
      <c r="QH78" s="381">
        <v>60.7843137254902</v>
      </c>
      <c r="QI78" s="381">
        <v>69.999999999999986</v>
      </c>
      <c r="QJ78" s="161" t="s">
        <v>1555</v>
      </c>
    </row>
    <row r="79" spans="1:452" x14ac:dyDescent="0.25">
      <c r="A79" s="114">
        <v>75</v>
      </c>
      <c r="B79" s="93" t="s">
        <v>75</v>
      </c>
      <c r="C79" s="126" t="str">
        <f>"--"</f>
        <v>--</v>
      </c>
      <c r="D79" s="126" t="s">
        <v>286</v>
      </c>
      <c r="E79" s="126" t="s">
        <v>286</v>
      </c>
      <c r="F79" s="126">
        <v>34.090909090909079</v>
      </c>
      <c r="G79" s="126">
        <v>19.230769230769241</v>
      </c>
      <c r="H79" s="126">
        <v>26.436781609195403</v>
      </c>
      <c r="I79" s="126">
        <v>46.77419354838711</v>
      </c>
      <c r="J79" s="126">
        <v>39.534883720930239</v>
      </c>
      <c r="K79" s="126">
        <v>35.955056179775283</v>
      </c>
      <c r="L79" s="126">
        <v>41.333333333333329</v>
      </c>
      <c r="M79" s="128">
        <v>51.315789473684198</v>
      </c>
      <c r="N79" s="128">
        <v>49.180327868852473</v>
      </c>
      <c r="O79" s="128">
        <v>72.499999999999986</v>
      </c>
      <c r="P79" s="128">
        <v>51.562500000000014</v>
      </c>
      <c r="Q79" s="128">
        <v>46.938775510204081</v>
      </c>
      <c r="R79" s="128" t="str">
        <f>"--"</f>
        <v>--</v>
      </c>
      <c r="S79" s="128" t="s">
        <v>286</v>
      </c>
      <c r="T79" s="128" t="s">
        <v>286</v>
      </c>
      <c r="U79" s="128">
        <v>95.555555555555571</v>
      </c>
      <c r="V79" s="128">
        <v>82.692307692307708</v>
      </c>
      <c r="W79" s="128">
        <v>72.222222222222243</v>
      </c>
      <c r="X79" s="128">
        <v>88.888888888888914</v>
      </c>
      <c r="Y79" s="128">
        <v>75.581395348837191</v>
      </c>
      <c r="Z79" s="128">
        <v>84.444444444444457</v>
      </c>
      <c r="AA79" s="128">
        <v>90.666666666666671</v>
      </c>
      <c r="AB79" s="132">
        <v>85.897435897435884</v>
      </c>
      <c r="AC79" s="132">
        <v>88.333333333333357</v>
      </c>
      <c r="AD79" s="132">
        <v>91.025641025641008</v>
      </c>
      <c r="AE79" s="132">
        <v>87.692307692307722</v>
      </c>
      <c r="AF79" s="128">
        <v>81.999999999999986</v>
      </c>
      <c r="AG79" s="126" t="str">
        <f>"--"</f>
        <v>--</v>
      </c>
      <c r="AH79" s="126" t="s">
        <v>286</v>
      </c>
      <c r="AI79" s="133" t="s">
        <v>286</v>
      </c>
      <c r="AJ79" s="133">
        <v>84.444444444444429</v>
      </c>
      <c r="AK79" s="128">
        <v>74.999999999999986</v>
      </c>
      <c r="AL79" s="128">
        <v>71.428571428571445</v>
      </c>
      <c r="AM79" s="128">
        <v>84.126984126984155</v>
      </c>
      <c r="AN79" s="128">
        <v>65.116279069767472</v>
      </c>
      <c r="AO79" s="128">
        <v>68.888888888888928</v>
      </c>
      <c r="AP79" s="128">
        <v>77.631578947368425</v>
      </c>
      <c r="AQ79" s="128">
        <v>70.512820512820483</v>
      </c>
      <c r="AR79" s="128">
        <v>75</v>
      </c>
      <c r="AS79" s="128">
        <v>74.999999999999986</v>
      </c>
      <c r="AT79" s="128">
        <v>83.076923076923052</v>
      </c>
      <c r="AU79" s="128">
        <v>68.000000000000014</v>
      </c>
      <c r="AV79" s="128" t="str">
        <f>"--"</f>
        <v>--</v>
      </c>
      <c r="AW79" s="128" t="s">
        <v>286</v>
      </c>
      <c r="AX79" s="132" t="s">
        <v>286</v>
      </c>
      <c r="AY79" s="132">
        <v>4.761904761904761</v>
      </c>
      <c r="AZ79" s="132">
        <v>12.500000000000002</v>
      </c>
      <c r="BA79" s="132">
        <v>5.4945054945054963</v>
      </c>
      <c r="BB79" s="128">
        <v>18.032786885245901</v>
      </c>
      <c r="BC79" s="132">
        <v>10.465116279069772</v>
      </c>
      <c r="BD79" s="132">
        <v>14.444444444444445</v>
      </c>
      <c r="BE79" s="132">
        <v>9.2105263157894761</v>
      </c>
      <c r="BF79" s="132">
        <v>15.584415584415581</v>
      </c>
      <c r="BG79" s="128">
        <v>4.838709677419355</v>
      </c>
      <c r="BH79" s="121">
        <v>6.3291139240506329</v>
      </c>
      <c r="BI79" s="121">
        <v>9.375</v>
      </c>
      <c r="BJ79" s="121">
        <v>12.500000000000002</v>
      </c>
      <c r="BK79" s="121" t="str">
        <f>"--"</f>
        <v>--</v>
      </c>
      <c r="BL79" s="128" t="s">
        <v>286</v>
      </c>
      <c r="BM79" s="121" t="s">
        <v>286</v>
      </c>
      <c r="BN79" s="114">
        <v>2.3809523809523805</v>
      </c>
      <c r="BO79" s="114">
        <v>5.7692307692307718</v>
      </c>
      <c r="BP79" s="114">
        <v>2.1978021978021971</v>
      </c>
      <c r="BQ79" s="128">
        <v>21.311475409836067</v>
      </c>
      <c r="BR79" s="121">
        <v>3.4883720930232553</v>
      </c>
      <c r="BS79" s="121">
        <v>4.545454545454545</v>
      </c>
      <c r="BT79" s="121">
        <v>3.947368421052631</v>
      </c>
      <c r="BU79" s="128">
        <v>11.688311688311691</v>
      </c>
      <c r="BV79" s="121">
        <v>3.2258064516129026</v>
      </c>
      <c r="BW79" s="121">
        <v>2.5316455696202524</v>
      </c>
      <c r="BX79" s="121">
        <v>1.5624999999999998</v>
      </c>
      <c r="BY79" s="128">
        <v>4.166666666666667</v>
      </c>
      <c r="BZ79" s="121" t="str">
        <f>"--"</f>
        <v>--</v>
      </c>
      <c r="CA79" s="121" t="s">
        <v>286</v>
      </c>
      <c r="CB79" s="121" t="s">
        <v>286</v>
      </c>
      <c r="CC79" s="128">
        <v>79.545454545454561</v>
      </c>
      <c r="CD79" s="121">
        <v>68.93203883495147</v>
      </c>
      <c r="CE79" s="121">
        <v>77.777777777777786</v>
      </c>
      <c r="CF79" s="121">
        <v>75.806451612903217</v>
      </c>
      <c r="CG79" s="128">
        <v>58.13953488372092</v>
      </c>
      <c r="CH79" s="121">
        <v>78.651685393258362</v>
      </c>
      <c r="CI79" s="121">
        <v>81.578947368421083</v>
      </c>
      <c r="CJ79" s="121">
        <v>70.512820512820511</v>
      </c>
      <c r="CK79" s="121">
        <v>74.193548387096783</v>
      </c>
      <c r="CL79" s="121">
        <v>74.074074074074076</v>
      </c>
      <c r="CM79" s="121">
        <v>84.375</v>
      </c>
      <c r="CN79" s="121">
        <v>87.755102040816325</v>
      </c>
      <c r="CO79" s="121" t="s">
        <v>286</v>
      </c>
      <c r="CP79" s="128" t="s">
        <v>286</v>
      </c>
      <c r="CQ79" s="121" t="s">
        <v>286</v>
      </c>
      <c r="CR79" s="121">
        <v>67.441860465116278</v>
      </c>
      <c r="CS79" s="114">
        <v>37.864077669902919</v>
      </c>
      <c r="CT79" s="114">
        <v>48.888888888888886</v>
      </c>
      <c r="CU79" s="128">
        <v>77.41935483870968</v>
      </c>
      <c r="CV79" s="121">
        <v>32.941176470588239</v>
      </c>
      <c r="CW79" s="121">
        <v>44.943820224719111</v>
      </c>
      <c r="CX79" s="114">
        <v>73.333333333333329</v>
      </c>
      <c r="CY79" s="114">
        <v>42.307692307692307</v>
      </c>
      <c r="CZ79" s="128">
        <v>49.999999999999986</v>
      </c>
      <c r="DA79" s="121">
        <v>70.370370370370409</v>
      </c>
      <c r="DB79" s="121">
        <v>57.812499999999986</v>
      </c>
      <c r="DC79" s="114">
        <v>53.061224489795926</v>
      </c>
      <c r="DD79" s="114" t="str">
        <f>"--"</f>
        <v>--</v>
      </c>
      <c r="DE79" s="128" t="s">
        <v>286</v>
      </c>
      <c r="DF79" s="121" t="s">
        <v>286</v>
      </c>
      <c r="DG79" s="121">
        <v>69.767441860465127</v>
      </c>
      <c r="DH79" s="114">
        <v>50.999999999999993</v>
      </c>
      <c r="DI79" s="114">
        <v>47.191011235955067</v>
      </c>
      <c r="DJ79" s="128">
        <v>71.186440677966104</v>
      </c>
      <c r="DK79" s="121">
        <v>54.117647058823557</v>
      </c>
      <c r="DL79" s="121">
        <v>53.932584269662932</v>
      </c>
      <c r="DM79" s="121">
        <v>60</v>
      </c>
      <c r="DN79" s="121">
        <v>56.410256410256416</v>
      </c>
      <c r="DO79" s="128">
        <v>50.819672131147541</v>
      </c>
      <c r="DP79" s="121">
        <v>58.974358974358964</v>
      </c>
      <c r="DQ79" s="121">
        <v>65.079365079365076</v>
      </c>
      <c r="DR79" s="121">
        <v>57.142857142857153</v>
      </c>
      <c r="DS79" s="121" t="s">
        <v>286</v>
      </c>
      <c r="DT79" s="128" t="s">
        <v>286</v>
      </c>
      <c r="DU79" s="131" t="s">
        <v>286</v>
      </c>
      <c r="DV79" s="131">
        <v>48.837209302325569</v>
      </c>
      <c r="DW79" s="114">
        <v>23.300970873786405</v>
      </c>
      <c r="DX79" s="131">
        <v>29.213483146067411</v>
      </c>
      <c r="DY79" s="128">
        <v>57.627118644067792</v>
      </c>
      <c r="DZ79" s="128">
        <v>25.882352941176471</v>
      </c>
      <c r="EA79" s="128">
        <v>34.482758620689658</v>
      </c>
      <c r="EB79" s="128">
        <v>57.333333333333329</v>
      </c>
      <c r="EC79" s="128">
        <v>38.46153846153846</v>
      </c>
      <c r="ED79" s="128">
        <v>40.983606557377037</v>
      </c>
      <c r="EE79" s="128">
        <v>50.617283950617271</v>
      </c>
      <c r="EF79" s="128">
        <v>46.875</v>
      </c>
      <c r="EG79" s="128">
        <v>30.612244897959176</v>
      </c>
      <c r="EH79" s="128" t="s">
        <v>286</v>
      </c>
      <c r="EI79" s="128" t="s">
        <v>286</v>
      </c>
      <c r="EJ79" s="128" t="s">
        <v>286</v>
      </c>
      <c r="EK79" s="128">
        <v>95.348837209302346</v>
      </c>
      <c r="EL79" s="121">
        <v>81.553398058252441</v>
      </c>
      <c r="EM79" s="121">
        <v>73.863636363636374</v>
      </c>
      <c r="EN79" s="121">
        <v>93.548387096774206</v>
      </c>
      <c r="EO79" s="121">
        <v>88.235294117647072</v>
      </c>
      <c r="EP79" s="128">
        <v>84.269662921348328</v>
      </c>
      <c r="EQ79" s="121">
        <v>93.333333333333329</v>
      </c>
      <c r="ER79" s="121">
        <v>87.012987012987054</v>
      </c>
      <c r="ES79" s="121">
        <v>90.322580645161295</v>
      </c>
      <c r="ET79" s="121">
        <v>96.296296296296305</v>
      </c>
      <c r="EU79" s="128">
        <v>98.4375</v>
      </c>
      <c r="EV79" s="121">
        <v>89.795918367346943</v>
      </c>
      <c r="EW79" s="121" t="str">
        <f>"--"</f>
        <v>--</v>
      </c>
      <c r="EX79" s="121" t="s">
        <v>286</v>
      </c>
      <c r="EY79" s="121" t="s">
        <v>286</v>
      </c>
      <c r="EZ79" s="128">
        <v>100</v>
      </c>
      <c r="FA79" s="121">
        <v>71.568627450980387</v>
      </c>
      <c r="FB79" s="121">
        <v>69.662921348314626</v>
      </c>
      <c r="FC79" s="121">
        <v>90.322580645161295</v>
      </c>
      <c r="FD79" s="121">
        <v>81.17647058823529</v>
      </c>
      <c r="FE79" s="128">
        <v>83.146067415730329</v>
      </c>
      <c r="FF79" s="121">
        <v>93.150684931506859</v>
      </c>
      <c r="FG79" s="121">
        <v>80.51948051948051</v>
      </c>
      <c r="FH79" s="121">
        <v>83.870967741935459</v>
      </c>
      <c r="FI79" s="121">
        <v>88.750000000000028</v>
      </c>
      <c r="FJ79" s="128">
        <v>92.063492063492077</v>
      </c>
      <c r="FK79" s="121">
        <v>95.833333333333357</v>
      </c>
      <c r="FL79" s="121" t="s">
        <v>286</v>
      </c>
      <c r="FM79" s="121" t="s">
        <v>286</v>
      </c>
      <c r="FN79" s="121" t="s">
        <v>286</v>
      </c>
      <c r="FO79" s="128" t="s">
        <v>286</v>
      </c>
      <c r="FP79" s="121">
        <v>14.893617021276606</v>
      </c>
      <c r="FQ79" s="121">
        <v>48.275862068965516</v>
      </c>
      <c r="FR79" s="121" t="s">
        <v>286</v>
      </c>
      <c r="FS79" s="121">
        <v>14.457831325301211</v>
      </c>
      <c r="FT79" s="128">
        <v>41.379310344827573</v>
      </c>
      <c r="FU79" s="121" t="s">
        <v>286</v>
      </c>
      <c r="FV79" s="121">
        <v>12.000000000000004</v>
      </c>
      <c r="FW79" s="121">
        <v>45.161290322580626</v>
      </c>
      <c r="FX79" s="121" t="s">
        <v>286</v>
      </c>
      <c r="FY79" s="128">
        <v>18.032786885245898</v>
      </c>
      <c r="FZ79" s="121">
        <v>46.511627906976734</v>
      </c>
      <c r="GA79" s="121" t="s">
        <v>286</v>
      </c>
      <c r="GB79" s="121" t="s">
        <v>286</v>
      </c>
      <c r="GC79" s="121" t="s">
        <v>286</v>
      </c>
      <c r="GD79" s="128" t="s">
        <v>286</v>
      </c>
      <c r="GE79" s="121">
        <v>35.714285714285715</v>
      </c>
      <c r="GF79" s="121">
        <v>39.024390243902424</v>
      </c>
      <c r="GG79" s="121" t="s">
        <v>286</v>
      </c>
      <c r="GH79" s="121">
        <v>41.666666666666671</v>
      </c>
      <c r="GI79" s="128">
        <v>45.714285714285708</v>
      </c>
      <c r="GJ79" s="121" t="s">
        <v>286</v>
      </c>
      <c r="GK79" s="121">
        <v>37.5</v>
      </c>
      <c r="GL79" s="121">
        <v>35.714285714285715</v>
      </c>
      <c r="GM79" s="130" t="s">
        <v>286</v>
      </c>
      <c r="GN79" s="128">
        <v>50</v>
      </c>
      <c r="GO79" s="121">
        <v>65.000000000000014</v>
      </c>
      <c r="GP79" s="121" t="s">
        <v>286</v>
      </c>
      <c r="GQ79" s="121" t="s">
        <v>286</v>
      </c>
      <c r="GR79" s="121" t="s">
        <v>286</v>
      </c>
      <c r="GS79" s="128" t="s">
        <v>286</v>
      </c>
      <c r="GT79" s="121">
        <v>28.571428571428569</v>
      </c>
      <c r="GU79" s="121">
        <v>45.238095238095227</v>
      </c>
      <c r="GV79" s="121" t="s">
        <v>286</v>
      </c>
      <c r="GW79" s="121">
        <v>41.666666666666671</v>
      </c>
      <c r="GX79" s="128">
        <v>60</v>
      </c>
      <c r="GY79" s="128" t="s">
        <v>286</v>
      </c>
      <c r="GZ79" s="128">
        <v>62.5</v>
      </c>
      <c r="HA79" s="128">
        <v>53.571428571428577</v>
      </c>
      <c r="HB79" s="128" t="s">
        <v>286</v>
      </c>
      <c r="HC79" s="128">
        <v>50</v>
      </c>
      <c r="HD79" s="128">
        <v>70</v>
      </c>
      <c r="HE79" s="128" t="s">
        <v>286</v>
      </c>
      <c r="HF79" s="128" t="s">
        <v>286</v>
      </c>
      <c r="HG79" s="128" t="s">
        <v>286</v>
      </c>
      <c r="HH79" s="128" t="s">
        <v>286</v>
      </c>
      <c r="HI79" s="128">
        <v>35.714285714285715</v>
      </c>
      <c r="HJ79" s="128">
        <v>56.097560975609753</v>
      </c>
      <c r="HK79" s="128" t="s">
        <v>286</v>
      </c>
      <c r="HL79" s="121">
        <v>25</v>
      </c>
      <c r="HM79" s="121">
        <v>61.111111111111114</v>
      </c>
      <c r="HN79" s="121" t="s">
        <v>286</v>
      </c>
      <c r="HO79" s="121">
        <v>33.333333333333336</v>
      </c>
      <c r="HP79" s="128">
        <v>77.777777777777786</v>
      </c>
      <c r="HQ79" s="121" t="s">
        <v>286</v>
      </c>
      <c r="HR79" s="121">
        <v>37.5</v>
      </c>
      <c r="HS79" s="121">
        <v>59.999999999999993</v>
      </c>
      <c r="HT79" s="129" t="s">
        <v>286</v>
      </c>
      <c r="HU79" s="128" t="s">
        <v>286</v>
      </c>
      <c r="HV79" s="114" t="s">
        <v>286</v>
      </c>
      <c r="HW79" s="114" t="s">
        <v>286</v>
      </c>
      <c r="HX79" s="114">
        <v>35.714285714285722</v>
      </c>
      <c r="HY79" s="114">
        <v>42.857142857142854</v>
      </c>
      <c r="HZ79" s="114" t="s">
        <v>286</v>
      </c>
      <c r="IA79" s="114">
        <v>83.333333333333329</v>
      </c>
      <c r="IB79" s="114">
        <v>52.777777777777786</v>
      </c>
      <c r="IC79" s="114" t="s">
        <v>286</v>
      </c>
      <c r="ID79" s="114">
        <v>50</v>
      </c>
      <c r="IE79" s="114">
        <v>37.037037037037045</v>
      </c>
      <c r="IF79" s="114" t="s">
        <v>286</v>
      </c>
      <c r="IG79" s="114">
        <v>50</v>
      </c>
      <c r="IH79" s="114">
        <v>50</v>
      </c>
      <c r="II79" s="114" t="s">
        <v>286</v>
      </c>
      <c r="IJ79" s="114" t="s">
        <v>286</v>
      </c>
      <c r="IK79" s="114" t="s">
        <v>286</v>
      </c>
      <c r="IL79" s="114" t="s">
        <v>286</v>
      </c>
      <c r="IM79" s="114">
        <v>35.714285714285722</v>
      </c>
      <c r="IN79" s="114">
        <v>56.097560975609753</v>
      </c>
      <c r="IO79" s="114" t="s">
        <v>286</v>
      </c>
      <c r="IP79" s="114">
        <v>90.909090909090907</v>
      </c>
      <c r="IQ79" s="114">
        <v>71.428571428571416</v>
      </c>
      <c r="IR79" s="114" t="s">
        <v>286</v>
      </c>
      <c r="IS79" s="114">
        <v>71.428571428571431</v>
      </c>
      <c r="IT79" s="114">
        <v>44.444444444444443</v>
      </c>
      <c r="IU79" s="114" t="s">
        <v>286</v>
      </c>
      <c r="IV79" s="114">
        <v>66.666666666666671</v>
      </c>
      <c r="IW79" s="114">
        <v>65</v>
      </c>
      <c r="IX79" s="150" t="s">
        <v>1554</v>
      </c>
      <c r="IY79" s="150" t="s">
        <v>1553</v>
      </c>
      <c r="IZ79" s="150" t="s">
        <v>1552</v>
      </c>
      <c r="JA79" s="152" t="s">
        <v>1551</v>
      </c>
      <c r="JB79" s="151" t="s">
        <v>1550</v>
      </c>
      <c r="JC79" s="114" t="s">
        <v>286</v>
      </c>
      <c r="JD79" s="114" t="s">
        <v>286</v>
      </c>
      <c r="JE79" s="114" t="s">
        <v>286</v>
      </c>
      <c r="JF79" s="114" t="str">
        <f t="shared" si="101"/>
        <v>--</v>
      </c>
      <c r="JG79" s="114" t="str">
        <f t="shared" si="101"/>
        <v>--</v>
      </c>
      <c r="JH79" s="114" t="str">
        <f t="shared" si="101"/>
        <v>--</v>
      </c>
      <c r="JI79" s="114" t="str">
        <f t="shared" si="101"/>
        <v>--</v>
      </c>
      <c r="JJ79" s="114" t="str">
        <f t="shared" si="101"/>
        <v>--</v>
      </c>
      <c r="JK79" s="114" t="str">
        <f t="shared" si="101"/>
        <v>--</v>
      </c>
      <c r="JL79" s="114" t="str">
        <f t="shared" si="101"/>
        <v>--</v>
      </c>
      <c r="JM79" s="114" t="str">
        <f t="shared" si="101"/>
        <v>--</v>
      </c>
      <c r="JN79" s="114" t="str">
        <f t="shared" si="101"/>
        <v>--</v>
      </c>
      <c r="JO79" s="114" t="str">
        <f t="shared" si="101"/>
        <v>--</v>
      </c>
      <c r="JP79" s="114" t="str">
        <f t="shared" si="102"/>
        <v>--</v>
      </c>
      <c r="JQ79" s="114" t="str">
        <f t="shared" si="102"/>
        <v>--</v>
      </c>
      <c r="JR79" s="114" t="str">
        <f t="shared" si="102"/>
        <v>--</v>
      </c>
      <c r="JS79" s="114" t="str">
        <f t="shared" si="102"/>
        <v>--</v>
      </c>
      <c r="JT79" s="114" t="str">
        <f t="shared" si="102"/>
        <v>--</v>
      </c>
      <c r="JU79" s="114" t="str">
        <f t="shared" si="102"/>
        <v>--</v>
      </c>
      <c r="JV79" s="114" t="str">
        <f t="shared" si="102"/>
        <v>--</v>
      </c>
      <c r="JW79" s="114" t="str">
        <f t="shared" si="102"/>
        <v>--</v>
      </c>
      <c r="JX79" s="114" t="str">
        <f t="shared" si="102"/>
        <v>--</v>
      </c>
      <c r="JY79" s="114" t="str">
        <f t="shared" si="102"/>
        <v>--</v>
      </c>
      <c r="JZ79" s="114" t="str">
        <f t="shared" si="103"/>
        <v>--</v>
      </c>
      <c r="KA79" s="114" t="str">
        <f t="shared" si="103"/>
        <v>--</v>
      </c>
      <c r="KB79" s="114" t="str">
        <f t="shared" si="103"/>
        <v>--</v>
      </c>
      <c r="KC79" s="114" t="str">
        <f t="shared" si="103"/>
        <v>--</v>
      </c>
      <c r="KD79" s="114" t="str">
        <f t="shared" si="103"/>
        <v>--</v>
      </c>
      <c r="KE79" s="114" t="str">
        <f t="shared" si="103"/>
        <v>--</v>
      </c>
      <c r="KF79" s="114" t="str">
        <f t="shared" si="103"/>
        <v>--</v>
      </c>
      <c r="KG79" s="114" t="str">
        <f t="shared" si="103"/>
        <v>--</v>
      </c>
      <c r="KH79" s="114" t="str">
        <f t="shared" si="103"/>
        <v>--</v>
      </c>
      <c r="KI79" s="114" t="str">
        <f t="shared" si="103"/>
        <v>--</v>
      </c>
      <c r="KJ79" s="114" t="str">
        <f t="shared" si="104"/>
        <v>--</v>
      </c>
      <c r="KK79" s="114" t="str">
        <f t="shared" si="104"/>
        <v>--</v>
      </c>
      <c r="KL79" s="114" t="str">
        <f t="shared" si="104"/>
        <v>--</v>
      </c>
      <c r="KM79" s="114" t="str">
        <f t="shared" si="104"/>
        <v>--</v>
      </c>
      <c r="KN79" s="114" t="str">
        <f t="shared" si="104"/>
        <v>--</v>
      </c>
      <c r="KO79" s="114" t="str">
        <f t="shared" si="104"/>
        <v>--</v>
      </c>
      <c r="KP79" s="150" t="s">
        <v>1554</v>
      </c>
      <c r="KQ79" s="150" t="s">
        <v>1553</v>
      </c>
      <c r="KR79" s="150" t="s">
        <v>1552</v>
      </c>
      <c r="KS79" s="152" t="s">
        <v>1551</v>
      </c>
      <c r="KT79" s="151" t="s">
        <v>1550</v>
      </c>
      <c r="KU79" s="114" t="str">
        <f t="shared" si="107"/>
        <v>--</v>
      </c>
      <c r="KV79" s="114" t="str">
        <f t="shared" si="107"/>
        <v>--</v>
      </c>
      <c r="KW79" s="114" t="str">
        <f t="shared" si="107"/>
        <v>--</v>
      </c>
      <c r="KX79" s="114" t="str">
        <f t="shared" si="107"/>
        <v>--</v>
      </c>
      <c r="KY79" s="114" t="str">
        <f t="shared" si="107"/>
        <v>--</v>
      </c>
      <c r="KZ79" s="114" t="str">
        <f t="shared" si="105"/>
        <v>--</v>
      </c>
      <c r="LA79" s="114" t="str">
        <f t="shared" si="105"/>
        <v>--</v>
      </c>
      <c r="LB79" s="114" t="str">
        <f t="shared" si="105"/>
        <v>--</v>
      </c>
      <c r="LC79" s="114" t="str">
        <f t="shared" si="105"/>
        <v>--</v>
      </c>
      <c r="LD79" s="114" t="str">
        <f t="shared" si="105"/>
        <v>--</v>
      </c>
      <c r="LE79" s="219">
        <v>92.631578947368396</v>
      </c>
      <c r="LF79" s="219">
        <v>78.823529411764696</v>
      </c>
      <c r="LG79" s="219">
        <v>82.926829268292707</v>
      </c>
      <c r="LH79" s="219">
        <v>88.3116883116883</v>
      </c>
      <c r="LI79" s="219">
        <v>84.210526315789494</v>
      </c>
      <c r="LJ79" s="219">
        <v>92.857142857142904</v>
      </c>
      <c r="LK79" s="219">
        <v>78.723404255319195</v>
      </c>
      <c r="LL79" s="219">
        <v>73.809523809523796</v>
      </c>
      <c r="LM79" s="219">
        <v>63.414634146341498</v>
      </c>
      <c r="LN79" s="219">
        <v>80.263157894736906</v>
      </c>
      <c r="LO79" s="219">
        <v>76.315789473684205</v>
      </c>
      <c r="LP79" s="219">
        <v>77.380952380952394</v>
      </c>
      <c r="LQ79" s="219">
        <v>85.263157894736807</v>
      </c>
      <c r="LR79" s="219">
        <v>78.823529411764696</v>
      </c>
      <c r="LS79" s="219">
        <v>77.5</v>
      </c>
      <c r="LT79" s="219">
        <v>77.922077922077904</v>
      </c>
      <c r="LU79" s="219">
        <v>76</v>
      </c>
      <c r="LV79" s="219">
        <v>77.2151898734177</v>
      </c>
      <c r="LW79" s="219">
        <v>60</v>
      </c>
      <c r="LX79" s="219">
        <v>58.823529411764703</v>
      </c>
      <c r="LY79" s="219">
        <v>50</v>
      </c>
      <c r="LZ79" s="219">
        <v>50.649350649350701</v>
      </c>
      <c r="MA79" s="219">
        <v>47.368421052631597</v>
      </c>
      <c r="MB79" s="219">
        <v>59.493670886075897</v>
      </c>
      <c r="MC79" s="219">
        <v>88.421052631578902</v>
      </c>
      <c r="MD79" s="219">
        <v>85.882352941176507</v>
      </c>
      <c r="ME79" s="219">
        <v>80</v>
      </c>
      <c r="MF79" s="219">
        <v>89.610389610389603</v>
      </c>
      <c r="MG79" s="219">
        <v>88.157894736842096</v>
      </c>
      <c r="MH79" s="219">
        <v>88.607594936708793</v>
      </c>
      <c r="MI79" s="219">
        <v>83.157894736842096</v>
      </c>
      <c r="MJ79" s="219">
        <v>69.411764705882405</v>
      </c>
      <c r="MK79" s="219">
        <v>75</v>
      </c>
      <c r="ML79" s="219">
        <v>79.220779220779207</v>
      </c>
      <c r="MM79" s="219">
        <v>75</v>
      </c>
      <c r="MN79" s="219">
        <v>81.012658227848107</v>
      </c>
      <c r="MO79" s="128" t="str">
        <f t="shared" si="89"/>
        <v>--</v>
      </c>
      <c r="MP79" s="219">
        <v>19.230769230769202</v>
      </c>
      <c r="MQ79" s="219">
        <v>20.5128205128205</v>
      </c>
      <c r="MR79" s="128" t="str">
        <f t="shared" si="90"/>
        <v>--</v>
      </c>
      <c r="MS79" s="219">
        <v>15.789473684210501</v>
      </c>
      <c r="MT79" s="219">
        <v>37.3333333333333</v>
      </c>
      <c r="MU79" s="128" t="str">
        <f t="shared" si="91"/>
        <v>--</v>
      </c>
      <c r="MV79" s="219">
        <v>26.6666666666667</v>
      </c>
      <c r="MW79" s="219">
        <v>50</v>
      </c>
      <c r="MX79" s="128" t="str">
        <f t="shared" si="92"/>
        <v>--</v>
      </c>
      <c r="MY79" s="219">
        <v>58.3333333333333</v>
      </c>
      <c r="MZ79" s="219">
        <v>60.714285714285701</v>
      </c>
      <c r="NA79" s="128" t="str">
        <f t="shared" si="93"/>
        <v>--</v>
      </c>
      <c r="NB79" s="219">
        <v>46.6666666666667</v>
      </c>
      <c r="NC79" s="219">
        <v>50</v>
      </c>
      <c r="ND79" s="128" t="str">
        <f t="shared" si="94"/>
        <v>--</v>
      </c>
      <c r="NE79" s="219">
        <v>66.6666666666667</v>
      </c>
      <c r="NF79" s="219">
        <v>75</v>
      </c>
      <c r="NG79" s="128" t="str">
        <f t="shared" si="95"/>
        <v>--</v>
      </c>
      <c r="NH79" s="219">
        <v>66.6666666666667</v>
      </c>
      <c r="NI79" s="219">
        <v>100</v>
      </c>
      <c r="NJ79" s="128" t="str">
        <f t="shared" si="96"/>
        <v>--</v>
      </c>
      <c r="NK79" s="219">
        <v>50</v>
      </c>
      <c r="NL79" s="219">
        <v>75</v>
      </c>
      <c r="NM79" s="220">
        <v>91.780821917808296</v>
      </c>
      <c r="NN79" s="220">
        <v>94.202898550724697</v>
      </c>
      <c r="NO79" s="220">
        <v>78.082191780821901</v>
      </c>
      <c r="NP79" s="220">
        <v>86.764705882352899</v>
      </c>
      <c r="NQ79" s="220">
        <v>81.690140845070403</v>
      </c>
      <c r="NR79" s="220">
        <v>82.352941176470594</v>
      </c>
      <c r="NS79" s="220">
        <v>71.830985915492903</v>
      </c>
      <c r="NT79" s="220">
        <v>71.641791044776099</v>
      </c>
      <c r="NU79" s="220">
        <v>94.366197183098606</v>
      </c>
      <c r="NV79" s="220">
        <v>88.405797101449195</v>
      </c>
      <c r="NW79" s="220">
        <v>87.323943661971796</v>
      </c>
      <c r="NX79" s="220">
        <v>91.304347826086996</v>
      </c>
      <c r="NY79" s="128" t="str">
        <f t="shared" si="106"/>
        <v>--</v>
      </c>
      <c r="NZ79" s="128" t="str">
        <f t="shared" si="106"/>
        <v>--</v>
      </c>
      <c r="OA79" s="128" t="str">
        <f t="shared" si="106"/>
        <v>--</v>
      </c>
      <c r="OB79" s="128" t="str">
        <f t="shared" si="106"/>
        <v>--</v>
      </c>
      <c r="OC79" s="128" t="str">
        <f t="shared" si="106"/>
        <v>--</v>
      </c>
      <c r="OD79" s="128" t="str">
        <f t="shared" si="106"/>
        <v>--</v>
      </c>
      <c r="OE79" s="128" t="str">
        <f t="shared" si="106"/>
        <v>--</v>
      </c>
      <c r="OF79" s="128" t="str">
        <f t="shared" si="106"/>
        <v>--</v>
      </c>
      <c r="OG79" s="222">
        <v>55.714285714285701</v>
      </c>
      <c r="OH79" s="222">
        <v>53.684210526315802</v>
      </c>
      <c r="OI79" s="222">
        <v>48.235294117647101</v>
      </c>
      <c r="OJ79" s="222">
        <v>32.5</v>
      </c>
      <c r="OK79" s="222">
        <v>41.176470588235297</v>
      </c>
      <c r="OL79" s="222">
        <v>53.246753246753201</v>
      </c>
      <c r="OM79" s="222">
        <v>44.7368421052632</v>
      </c>
      <c r="ON79" s="222">
        <v>48.101265822784796</v>
      </c>
      <c r="OO79" s="114" t="s">
        <v>1551</v>
      </c>
      <c r="OP79" s="114" t="s">
        <v>2514</v>
      </c>
      <c r="OQ79" s="300">
        <v>69.863013698630155</v>
      </c>
      <c r="OR79" s="300">
        <v>61.052631578947377</v>
      </c>
      <c r="OS79" s="300">
        <v>57.142857142857146</v>
      </c>
      <c r="OT79" s="300">
        <v>62.5</v>
      </c>
      <c r="OU79" s="300">
        <v>73.913043478260846</v>
      </c>
      <c r="OV79" s="300">
        <v>66.233766233766261</v>
      </c>
      <c r="OW79" s="300">
        <v>59.210526315789458</v>
      </c>
      <c r="OX79" s="300">
        <v>63.750000000000021</v>
      </c>
      <c r="OZ79" s="382" t="str">
        <f t="shared" ref="OZ79:PS80" si="108">"--"</f>
        <v>--</v>
      </c>
      <c r="PA79" s="382" t="str">
        <f t="shared" si="108"/>
        <v>--</v>
      </c>
      <c r="PB79" s="381">
        <v>89.285714285714278</v>
      </c>
      <c r="PC79" s="382" t="str">
        <f t="shared" si="108"/>
        <v>--</v>
      </c>
      <c r="PD79" s="382" t="str">
        <f t="shared" si="108"/>
        <v>--</v>
      </c>
      <c r="PE79" s="382" t="str">
        <f t="shared" si="108"/>
        <v>--</v>
      </c>
      <c r="PF79" s="381">
        <v>57.142857142857146</v>
      </c>
      <c r="PG79" s="382" t="str">
        <f t="shared" si="108"/>
        <v>--</v>
      </c>
      <c r="PH79" s="382" t="str">
        <f t="shared" si="108"/>
        <v>--</v>
      </c>
      <c r="PI79" s="382" t="str">
        <f t="shared" si="108"/>
        <v>--</v>
      </c>
      <c r="PJ79" s="381">
        <v>60.714285714285715</v>
      </c>
      <c r="PK79" s="382" t="str">
        <f t="shared" si="108"/>
        <v>--</v>
      </c>
      <c r="PL79" s="382" t="str">
        <f t="shared" si="108"/>
        <v>--</v>
      </c>
      <c r="PM79" s="382" t="str">
        <f t="shared" si="108"/>
        <v>--</v>
      </c>
      <c r="PN79" s="381">
        <v>89.285714285714278</v>
      </c>
      <c r="PO79" s="382" t="str">
        <f t="shared" si="108"/>
        <v>--</v>
      </c>
      <c r="PP79" s="382" t="str">
        <f t="shared" si="108"/>
        <v>--</v>
      </c>
      <c r="PQ79" s="382" t="str">
        <f t="shared" si="108"/>
        <v>--</v>
      </c>
      <c r="PR79" s="381">
        <v>78.571428571428584</v>
      </c>
      <c r="PS79" s="382" t="str">
        <f t="shared" si="108"/>
        <v>--</v>
      </c>
      <c r="PT79" s="378" t="str">
        <f t="shared" si="97"/>
        <v>--</v>
      </c>
      <c r="PU79" s="378" t="str">
        <f t="shared" si="97"/>
        <v>--</v>
      </c>
      <c r="PV79" s="381">
        <v>14.285714285714286</v>
      </c>
      <c r="PW79" s="382" t="str">
        <f t="shared" ref="PW79" si="109">"--"</f>
        <v>--</v>
      </c>
      <c r="PX79" s="378" t="str">
        <f t="shared" si="98"/>
        <v>--</v>
      </c>
      <c r="PY79" s="378" t="str">
        <f t="shared" si="98"/>
        <v>--</v>
      </c>
      <c r="PZ79" s="381">
        <v>50</v>
      </c>
      <c r="QA79" s="382" t="str">
        <f t="shared" ref="QA79" si="110">"--"</f>
        <v>--</v>
      </c>
      <c r="QB79" s="378" t="str">
        <f t="shared" si="99"/>
        <v>--</v>
      </c>
      <c r="QC79" s="378" t="str">
        <f t="shared" si="99"/>
        <v>--</v>
      </c>
      <c r="QD79" s="381">
        <v>50</v>
      </c>
      <c r="QE79" s="382" t="str">
        <f t="shared" ref="QE79" si="111">"--"</f>
        <v>--</v>
      </c>
      <c r="QF79" s="378" t="str">
        <f t="shared" si="100"/>
        <v>--</v>
      </c>
      <c r="QG79" s="378" t="str">
        <f t="shared" si="100"/>
        <v>--</v>
      </c>
      <c r="QH79" s="381">
        <v>75</v>
      </c>
      <c r="QI79" s="382" t="str">
        <f t="shared" ref="QI79" si="112">"--"</f>
        <v>--</v>
      </c>
      <c r="QJ79" s="161" t="s">
        <v>2648</v>
      </c>
    </row>
    <row r="80" spans="1:452" x14ac:dyDescent="0.25">
      <c r="A80" s="114">
        <v>76</v>
      </c>
      <c r="B80" s="93" t="s">
        <v>76</v>
      </c>
      <c r="C80" s="126">
        <v>39.999999999999993</v>
      </c>
      <c r="D80" s="126">
        <v>34.513274336283175</v>
      </c>
      <c r="E80" s="126">
        <v>34.259259259259274</v>
      </c>
      <c r="F80" s="126">
        <v>32.20338983050847</v>
      </c>
      <c r="G80" s="126">
        <v>26.126126126126131</v>
      </c>
      <c r="H80" s="126">
        <v>31.081081081081074</v>
      </c>
      <c r="I80" s="126">
        <v>50</v>
      </c>
      <c r="J80" s="126">
        <v>24.074074074074076</v>
      </c>
      <c r="K80" s="126">
        <v>32.5</v>
      </c>
      <c r="L80" s="126">
        <v>56.626506024096386</v>
      </c>
      <c r="M80" s="128">
        <v>35.398230088495545</v>
      </c>
      <c r="N80" s="128">
        <v>30.909090909090885</v>
      </c>
      <c r="O80" s="128">
        <v>65.346534653465355</v>
      </c>
      <c r="P80" s="128">
        <v>62.068965517241395</v>
      </c>
      <c r="Q80" s="128">
        <v>43.749999999999993</v>
      </c>
      <c r="R80" s="128">
        <v>87.096774193548399</v>
      </c>
      <c r="S80" s="128">
        <v>84.210526315789508</v>
      </c>
      <c r="T80" s="128">
        <v>83.636363636363683</v>
      </c>
      <c r="U80" s="128">
        <v>87.394957983193279</v>
      </c>
      <c r="V80" s="128">
        <v>76.106194690265468</v>
      </c>
      <c r="W80" s="128">
        <v>86.250000000000043</v>
      </c>
      <c r="X80" s="128">
        <v>81.632653061224488</v>
      </c>
      <c r="Y80" s="128">
        <v>78.181818181818201</v>
      </c>
      <c r="Z80" s="128">
        <v>82.5</v>
      </c>
      <c r="AA80" s="128">
        <v>87.804878048780481</v>
      </c>
      <c r="AB80" s="132">
        <v>76.315789473684205</v>
      </c>
      <c r="AC80" s="132">
        <v>86.486486486486527</v>
      </c>
      <c r="AD80" s="132">
        <v>91.000000000000028</v>
      </c>
      <c r="AE80" s="132">
        <v>87.356321839080479</v>
      </c>
      <c r="AF80" s="128">
        <v>78.571428571428584</v>
      </c>
      <c r="AG80" s="126">
        <v>70.400000000000006</v>
      </c>
      <c r="AH80" s="126">
        <v>65.789473684210506</v>
      </c>
      <c r="AI80" s="133">
        <v>66.055045871559599</v>
      </c>
      <c r="AJ80" s="133">
        <v>68.907563025210067</v>
      </c>
      <c r="AK80" s="128">
        <v>69.911504424778727</v>
      </c>
      <c r="AL80" s="128">
        <v>75.000000000000014</v>
      </c>
      <c r="AM80" s="128">
        <v>64.583333333333314</v>
      </c>
      <c r="AN80" s="128">
        <v>65.454545454545453</v>
      </c>
      <c r="AO80" s="128">
        <v>67.499999999999972</v>
      </c>
      <c r="AP80" s="128">
        <v>75.609756097560975</v>
      </c>
      <c r="AQ80" s="128">
        <v>61.946902654867266</v>
      </c>
      <c r="AR80" s="128">
        <v>75.892857142857139</v>
      </c>
      <c r="AS80" s="128">
        <v>68.999999999999986</v>
      </c>
      <c r="AT80" s="128">
        <v>77.01149425287359</v>
      </c>
      <c r="AU80" s="128">
        <v>66.326530612244909</v>
      </c>
      <c r="AV80" s="128">
        <v>11.904761904761902</v>
      </c>
      <c r="AW80" s="128">
        <v>16.21621621621621</v>
      </c>
      <c r="AX80" s="132">
        <v>9.0909090909090935</v>
      </c>
      <c r="AY80" s="132">
        <v>13.445378151260508</v>
      </c>
      <c r="AZ80" s="132">
        <v>13.392857142857141</v>
      </c>
      <c r="BA80" s="132">
        <v>11.392405063291141</v>
      </c>
      <c r="BB80" s="128">
        <v>21.56862745098039</v>
      </c>
      <c r="BC80" s="132">
        <v>18.181818181818183</v>
      </c>
      <c r="BD80" s="132">
        <v>17.073170731707311</v>
      </c>
      <c r="BE80" s="132">
        <v>10.975609756097558</v>
      </c>
      <c r="BF80" s="132">
        <v>14.159292035398231</v>
      </c>
      <c r="BG80" s="128">
        <v>12.280701754385962</v>
      </c>
      <c r="BH80" s="121">
        <v>8.0808080808080813</v>
      </c>
      <c r="BI80" s="121">
        <v>12.941176470588234</v>
      </c>
      <c r="BJ80" s="121">
        <v>16.161616161616166</v>
      </c>
      <c r="BK80" s="121">
        <v>4.7619047619047619</v>
      </c>
      <c r="BL80" s="128">
        <v>7.2072072072072082</v>
      </c>
      <c r="BM80" s="121">
        <v>4.545454545454545</v>
      </c>
      <c r="BN80" s="114">
        <v>10.084033613445381</v>
      </c>
      <c r="BO80" s="114">
        <v>3.5714285714285721</v>
      </c>
      <c r="BP80" s="114">
        <v>7.5949367088607591</v>
      </c>
      <c r="BQ80" s="128">
        <v>9.8039215686274517</v>
      </c>
      <c r="BR80" s="121">
        <v>7.2727272727272743</v>
      </c>
      <c r="BS80" s="121">
        <v>14.634146341463415</v>
      </c>
      <c r="BT80" s="121">
        <v>4.8780487804878048</v>
      </c>
      <c r="BU80" s="128">
        <v>4.4247787610619476</v>
      </c>
      <c r="BV80" s="121">
        <v>6.1946902654867282</v>
      </c>
      <c r="BW80" s="121">
        <v>6.1224489795918426</v>
      </c>
      <c r="BX80" s="121">
        <v>8.2352941176470562</v>
      </c>
      <c r="BY80" s="128">
        <v>6.0606060606060623</v>
      </c>
      <c r="BZ80" s="121">
        <v>63.999999999999972</v>
      </c>
      <c r="CA80" s="121">
        <v>81.081081081081095</v>
      </c>
      <c r="CB80" s="121">
        <v>85.585585585585562</v>
      </c>
      <c r="CC80" s="128">
        <v>70.000000000000014</v>
      </c>
      <c r="CD80" s="121">
        <v>68.750000000000028</v>
      </c>
      <c r="CE80" s="121">
        <v>74.683544303797461</v>
      </c>
      <c r="CF80" s="121">
        <v>68</v>
      </c>
      <c r="CG80" s="128">
        <v>64.814814814814824</v>
      </c>
      <c r="CH80" s="121">
        <v>63.414634146341477</v>
      </c>
      <c r="CI80" s="121">
        <v>72.289156626506028</v>
      </c>
      <c r="CJ80" s="121">
        <v>68.141592920354</v>
      </c>
      <c r="CK80" s="121">
        <v>67.543859649122808</v>
      </c>
      <c r="CL80" s="121">
        <v>70.588235294117638</v>
      </c>
      <c r="CM80" s="121">
        <v>70.114942528735654</v>
      </c>
      <c r="CN80" s="121">
        <v>72.727272727272748</v>
      </c>
      <c r="CO80" s="121" t="s">
        <v>286</v>
      </c>
      <c r="CP80" s="128" t="s">
        <v>286</v>
      </c>
      <c r="CQ80" s="121" t="s">
        <v>286</v>
      </c>
      <c r="CR80" s="121">
        <v>57.142857142857117</v>
      </c>
      <c r="CS80" s="114">
        <v>33.928571428571416</v>
      </c>
      <c r="CT80" s="114">
        <v>44.303797468354411</v>
      </c>
      <c r="CU80" s="128">
        <v>34.693877551020414</v>
      </c>
      <c r="CV80" s="121">
        <v>32.727272727272727</v>
      </c>
      <c r="CW80" s="121">
        <v>41.463414634146339</v>
      </c>
      <c r="CX80" s="114">
        <v>67.469879518072318</v>
      </c>
      <c r="CY80" s="114">
        <v>39.473684210526301</v>
      </c>
      <c r="CZ80" s="128">
        <v>41.228070175438624</v>
      </c>
      <c r="DA80" s="121">
        <v>71.287128712871294</v>
      </c>
      <c r="DB80" s="121">
        <v>42.528735632183903</v>
      </c>
      <c r="DC80" s="114">
        <v>39.393939393939391</v>
      </c>
      <c r="DD80" s="114">
        <v>60.483870967741943</v>
      </c>
      <c r="DE80" s="128">
        <v>60.909090909090907</v>
      </c>
      <c r="DF80" s="121">
        <v>44.954128440366972</v>
      </c>
      <c r="DG80" s="121">
        <v>66.666666666666643</v>
      </c>
      <c r="DH80" s="114">
        <v>50</v>
      </c>
      <c r="DI80" s="114">
        <v>58.974358974358971</v>
      </c>
      <c r="DJ80" s="128">
        <v>57.142857142857153</v>
      </c>
      <c r="DK80" s="121">
        <v>50.943396226415103</v>
      </c>
      <c r="DL80" s="121">
        <v>51.219512195121943</v>
      </c>
      <c r="DM80" s="121">
        <v>57.500000000000007</v>
      </c>
      <c r="DN80" s="121">
        <v>47.368421052631582</v>
      </c>
      <c r="DO80" s="128">
        <v>49.999999999999993</v>
      </c>
      <c r="DP80" s="121">
        <v>62.500000000000007</v>
      </c>
      <c r="DQ80" s="121">
        <v>54.651162790697668</v>
      </c>
      <c r="DR80" s="121">
        <v>45.454545454545418</v>
      </c>
      <c r="DS80" s="121" t="s">
        <v>286</v>
      </c>
      <c r="DT80" s="128" t="s">
        <v>286</v>
      </c>
      <c r="DU80" s="131" t="s">
        <v>286</v>
      </c>
      <c r="DV80" s="131">
        <v>52.136752136752143</v>
      </c>
      <c r="DW80" s="114">
        <v>29.464285714285715</v>
      </c>
      <c r="DX80" s="131">
        <v>41.558441558441551</v>
      </c>
      <c r="DY80" s="128">
        <v>51.999999999999986</v>
      </c>
      <c r="DZ80" s="128">
        <v>28.301886792452823</v>
      </c>
      <c r="EA80" s="128">
        <v>30.000000000000004</v>
      </c>
      <c r="EB80" s="128">
        <v>54.878048780487795</v>
      </c>
      <c r="EC80" s="128">
        <v>38.596491228070214</v>
      </c>
      <c r="ED80" s="128">
        <v>45.132743362831846</v>
      </c>
      <c r="EE80" s="128">
        <v>53.608247422680428</v>
      </c>
      <c r="EF80" s="128">
        <v>38.372093023255808</v>
      </c>
      <c r="EG80" s="128">
        <v>42.857142857142847</v>
      </c>
      <c r="EH80" s="128" t="s">
        <v>286</v>
      </c>
      <c r="EI80" s="128" t="s">
        <v>286</v>
      </c>
      <c r="EJ80" s="128" t="s">
        <v>286</v>
      </c>
      <c r="EK80" s="128">
        <v>93.220338983050866</v>
      </c>
      <c r="EL80" s="121">
        <v>79.646017699115035</v>
      </c>
      <c r="EM80" s="121">
        <v>83.333333333333286</v>
      </c>
      <c r="EN80" s="121">
        <v>87.999999999999986</v>
      </c>
      <c r="EO80" s="121">
        <v>87.037037037037024</v>
      </c>
      <c r="EP80" s="128">
        <v>92.682926829268311</v>
      </c>
      <c r="EQ80" s="121">
        <v>91.566265060240951</v>
      </c>
      <c r="ER80" s="121">
        <v>90.265486725663777</v>
      </c>
      <c r="ES80" s="121">
        <v>87.610619469026531</v>
      </c>
      <c r="ET80" s="121">
        <v>93.069306930693102</v>
      </c>
      <c r="EU80" s="128">
        <v>96.511627906976713</v>
      </c>
      <c r="EV80" s="121">
        <v>88.8888888888889</v>
      </c>
      <c r="EW80" s="121">
        <v>78.400000000000006</v>
      </c>
      <c r="EX80" s="121">
        <v>71.171171171171181</v>
      </c>
      <c r="EY80" s="121">
        <v>70.270270270270288</v>
      </c>
      <c r="EZ80" s="128">
        <v>94.117647058823565</v>
      </c>
      <c r="FA80" s="121">
        <v>69.026548672566364</v>
      </c>
      <c r="FB80" s="121">
        <v>84.615384615384656</v>
      </c>
      <c r="FC80" s="121">
        <v>80.392156862745082</v>
      </c>
      <c r="FD80" s="121">
        <v>81.132075471698101</v>
      </c>
      <c r="FE80" s="128">
        <v>78.048780487804876</v>
      </c>
      <c r="FF80" s="121">
        <v>91.463414634146332</v>
      </c>
      <c r="FG80" s="121">
        <v>82.300884955752181</v>
      </c>
      <c r="FH80" s="121">
        <v>82.142857142857153</v>
      </c>
      <c r="FI80" s="121">
        <v>87.254901960784309</v>
      </c>
      <c r="FJ80" s="128">
        <v>85.542168674698829</v>
      </c>
      <c r="FK80" s="121">
        <v>82.65306122448979</v>
      </c>
      <c r="FL80" s="121" t="s">
        <v>286</v>
      </c>
      <c r="FM80" s="121">
        <v>20.5607476635514</v>
      </c>
      <c r="FN80" s="121">
        <v>48.623853211009177</v>
      </c>
      <c r="FO80" s="128" t="s">
        <v>286</v>
      </c>
      <c r="FP80" s="121">
        <v>22.330097087378654</v>
      </c>
      <c r="FQ80" s="121">
        <v>53.16455696202533</v>
      </c>
      <c r="FR80" s="121" t="s">
        <v>286</v>
      </c>
      <c r="FS80" s="121">
        <v>11.764705882352942</v>
      </c>
      <c r="FT80" s="128">
        <v>51.219512195121951</v>
      </c>
      <c r="FU80" s="121" t="s">
        <v>286</v>
      </c>
      <c r="FV80" s="121">
        <v>19.999999999999993</v>
      </c>
      <c r="FW80" s="121">
        <v>54.464285714285715</v>
      </c>
      <c r="FX80" s="121" t="s">
        <v>286</v>
      </c>
      <c r="FY80" s="128">
        <v>15.853658536585366</v>
      </c>
      <c r="FZ80" s="121">
        <v>39.784946236559151</v>
      </c>
      <c r="GA80" s="121" t="s">
        <v>286</v>
      </c>
      <c r="GB80" s="121">
        <v>38.095238095238102</v>
      </c>
      <c r="GC80" s="121">
        <v>50</v>
      </c>
      <c r="GD80" s="128" t="s">
        <v>286</v>
      </c>
      <c r="GE80" s="121">
        <v>34.782608695652179</v>
      </c>
      <c r="GF80" s="121">
        <v>52.380952380952387</v>
      </c>
      <c r="GG80" s="121" t="s">
        <v>286</v>
      </c>
      <c r="GH80" s="121">
        <v>50</v>
      </c>
      <c r="GI80" s="128">
        <v>57.142857142857146</v>
      </c>
      <c r="GJ80" s="121" t="s">
        <v>286</v>
      </c>
      <c r="GK80" s="121">
        <v>30.000000000000004</v>
      </c>
      <c r="GL80" s="121">
        <v>51.666666666666664</v>
      </c>
      <c r="GM80" s="130" t="s">
        <v>286</v>
      </c>
      <c r="GN80" s="128">
        <v>46.15384615384616</v>
      </c>
      <c r="GO80" s="121">
        <v>32.432432432432435</v>
      </c>
      <c r="GP80" s="121" t="s">
        <v>286</v>
      </c>
      <c r="GQ80" s="121">
        <v>40.909090909090907</v>
      </c>
      <c r="GR80" s="121">
        <v>70.588235294117652</v>
      </c>
      <c r="GS80" s="128" t="s">
        <v>286</v>
      </c>
      <c r="GT80" s="121">
        <v>56.521739130434788</v>
      </c>
      <c r="GU80" s="121">
        <v>57.142857142857139</v>
      </c>
      <c r="GV80" s="121" t="s">
        <v>286</v>
      </c>
      <c r="GW80" s="121">
        <v>33.333333333333336</v>
      </c>
      <c r="GX80" s="128">
        <v>61.904761904761905</v>
      </c>
      <c r="GY80" s="128" t="s">
        <v>286</v>
      </c>
      <c r="GZ80" s="128">
        <v>50</v>
      </c>
      <c r="HA80" s="128">
        <v>60.000000000000021</v>
      </c>
      <c r="HB80" s="128" t="s">
        <v>286</v>
      </c>
      <c r="HC80" s="128">
        <v>46.153846153846153</v>
      </c>
      <c r="HD80" s="128">
        <v>59.45945945945946</v>
      </c>
      <c r="HE80" s="128" t="s">
        <v>286</v>
      </c>
      <c r="HF80" s="128">
        <v>35</v>
      </c>
      <c r="HG80" s="128">
        <v>64.70588235294116</v>
      </c>
      <c r="HH80" s="128" t="s">
        <v>286</v>
      </c>
      <c r="HI80" s="128">
        <v>40.000000000000007</v>
      </c>
      <c r="HJ80" s="128">
        <v>73.17073170731706</v>
      </c>
      <c r="HK80" s="128" t="s">
        <v>286</v>
      </c>
      <c r="HL80" s="121">
        <v>16.666666666666668</v>
      </c>
      <c r="HM80" s="121">
        <v>38.095238095238102</v>
      </c>
      <c r="HN80" s="121" t="s">
        <v>286</v>
      </c>
      <c r="HO80" s="121">
        <v>29.411764705882348</v>
      </c>
      <c r="HP80" s="128">
        <v>66.101694915254271</v>
      </c>
      <c r="HQ80" s="121" t="s">
        <v>286</v>
      </c>
      <c r="HR80" s="121">
        <v>50</v>
      </c>
      <c r="HS80" s="121">
        <v>63.888888888888886</v>
      </c>
      <c r="HT80" s="129" t="s">
        <v>286</v>
      </c>
      <c r="HU80" s="128">
        <v>47.61904761904762</v>
      </c>
      <c r="HV80" s="114">
        <v>44.000000000000007</v>
      </c>
      <c r="HW80" s="114" t="s">
        <v>286</v>
      </c>
      <c r="HX80" s="114">
        <v>45.454545454545453</v>
      </c>
      <c r="HY80" s="114">
        <v>42.857142857142854</v>
      </c>
      <c r="HZ80" s="114" t="s">
        <v>286</v>
      </c>
      <c r="IA80" s="114">
        <v>33.333333333333336</v>
      </c>
      <c r="IB80" s="114">
        <v>52.38095238095238</v>
      </c>
      <c r="IC80" s="114" t="s">
        <v>286</v>
      </c>
      <c r="ID80" s="114">
        <v>70.588235294117652</v>
      </c>
      <c r="IE80" s="114">
        <v>58.333333333333314</v>
      </c>
      <c r="IF80" s="114" t="s">
        <v>286</v>
      </c>
      <c r="IG80" s="114">
        <v>69.230769230769241</v>
      </c>
      <c r="IH80" s="114">
        <v>50</v>
      </c>
      <c r="II80" s="114" t="s">
        <v>286</v>
      </c>
      <c r="IJ80" s="114">
        <v>57.142857142857139</v>
      </c>
      <c r="IK80" s="114">
        <v>50.000000000000007</v>
      </c>
      <c r="IL80" s="114" t="s">
        <v>286</v>
      </c>
      <c r="IM80" s="114">
        <v>69.565217391304358</v>
      </c>
      <c r="IN80" s="114">
        <v>57.142857142857146</v>
      </c>
      <c r="IO80" s="114" t="s">
        <v>286</v>
      </c>
      <c r="IP80" s="114">
        <v>20</v>
      </c>
      <c r="IQ80" s="114">
        <v>61.904761904761912</v>
      </c>
      <c r="IR80" s="114" t="s">
        <v>286</v>
      </c>
      <c r="IS80" s="114">
        <v>78.94736842105263</v>
      </c>
      <c r="IT80" s="114">
        <v>63.793103448275865</v>
      </c>
      <c r="IU80" s="114" t="s">
        <v>286</v>
      </c>
      <c r="IV80" s="114">
        <v>61.53846153846154</v>
      </c>
      <c r="IW80" s="114">
        <v>55.555555555555557</v>
      </c>
      <c r="IX80" s="150" t="s">
        <v>1548</v>
      </c>
      <c r="IY80" s="150" t="s">
        <v>1548</v>
      </c>
      <c r="IZ80" s="150" t="s">
        <v>1549</v>
      </c>
      <c r="JA80" s="150" t="s">
        <v>1548</v>
      </c>
      <c r="JB80" s="150" t="s">
        <v>1548</v>
      </c>
      <c r="JC80" s="114" t="s">
        <v>286</v>
      </c>
      <c r="JD80" s="114" t="s">
        <v>286</v>
      </c>
      <c r="JE80" s="114" t="s">
        <v>286</v>
      </c>
      <c r="JF80" s="114" t="str">
        <f t="shared" si="101"/>
        <v>--</v>
      </c>
      <c r="JG80" s="114" t="str">
        <f t="shared" si="101"/>
        <v>--</v>
      </c>
      <c r="JH80" s="114" t="str">
        <f t="shared" si="101"/>
        <v>--</v>
      </c>
      <c r="JI80" s="114" t="str">
        <f t="shared" si="101"/>
        <v>--</v>
      </c>
      <c r="JJ80" s="114" t="str">
        <f t="shared" si="101"/>
        <v>--</v>
      </c>
      <c r="JK80" s="114" t="str">
        <f t="shared" si="101"/>
        <v>--</v>
      </c>
      <c r="JL80" s="114" t="str">
        <f t="shared" si="101"/>
        <v>--</v>
      </c>
      <c r="JM80" s="114" t="str">
        <f t="shared" si="101"/>
        <v>--</v>
      </c>
      <c r="JN80" s="114" t="str">
        <f t="shared" si="101"/>
        <v>--</v>
      </c>
      <c r="JO80" s="114" t="str">
        <f t="shared" si="101"/>
        <v>--</v>
      </c>
      <c r="JP80" s="114" t="str">
        <f t="shared" si="102"/>
        <v>--</v>
      </c>
      <c r="JQ80" s="114" t="str">
        <f t="shared" si="102"/>
        <v>--</v>
      </c>
      <c r="JR80" s="114" t="str">
        <f t="shared" si="102"/>
        <v>--</v>
      </c>
      <c r="JS80" s="114" t="str">
        <f t="shared" si="102"/>
        <v>--</v>
      </c>
      <c r="JT80" s="114" t="str">
        <f t="shared" si="102"/>
        <v>--</v>
      </c>
      <c r="JU80" s="114" t="str">
        <f t="shared" si="102"/>
        <v>--</v>
      </c>
      <c r="JV80" s="114" t="str">
        <f t="shared" si="102"/>
        <v>--</v>
      </c>
      <c r="JW80" s="114" t="str">
        <f t="shared" si="102"/>
        <v>--</v>
      </c>
      <c r="JX80" s="114" t="str">
        <f t="shared" si="102"/>
        <v>--</v>
      </c>
      <c r="JY80" s="114" t="str">
        <f t="shared" si="102"/>
        <v>--</v>
      </c>
      <c r="JZ80" s="114" t="str">
        <f t="shared" si="103"/>
        <v>--</v>
      </c>
      <c r="KA80" s="114" t="str">
        <f t="shared" si="103"/>
        <v>--</v>
      </c>
      <c r="KB80" s="114" t="str">
        <f t="shared" si="103"/>
        <v>--</v>
      </c>
      <c r="KC80" s="114" t="str">
        <f t="shared" si="103"/>
        <v>--</v>
      </c>
      <c r="KD80" s="114" t="str">
        <f t="shared" si="103"/>
        <v>--</v>
      </c>
      <c r="KE80" s="114" t="str">
        <f t="shared" si="103"/>
        <v>--</v>
      </c>
      <c r="KF80" s="114" t="str">
        <f t="shared" si="103"/>
        <v>--</v>
      </c>
      <c r="KG80" s="114" t="str">
        <f t="shared" si="103"/>
        <v>--</v>
      </c>
      <c r="KH80" s="114" t="str">
        <f t="shared" si="103"/>
        <v>--</v>
      </c>
      <c r="KI80" s="114" t="str">
        <f t="shared" si="103"/>
        <v>--</v>
      </c>
      <c r="KJ80" s="114" t="str">
        <f t="shared" si="104"/>
        <v>--</v>
      </c>
      <c r="KK80" s="114" t="str">
        <f t="shared" si="104"/>
        <v>--</v>
      </c>
      <c r="KL80" s="114" t="str">
        <f t="shared" si="104"/>
        <v>--</v>
      </c>
      <c r="KM80" s="114" t="str">
        <f t="shared" si="104"/>
        <v>--</v>
      </c>
      <c r="KN80" s="114" t="str">
        <f t="shared" si="104"/>
        <v>--</v>
      </c>
      <c r="KO80" s="114" t="str">
        <f t="shared" si="104"/>
        <v>--</v>
      </c>
      <c r="KP80" s="150" t="s">
        <v>1548</v>
      </c>
      <c r="KQ80" s="150" t="s">
        <v>1548</v>
      </c>
      <c r="KR80" s="150" t="s">
        <v>1549</v>
      </c>
      <c r="KS80" s="150" t="s">
        <v>1548</v>
      </c>
      <c r="KT80" s="150" t="s">
        <v>1548</v>
      </c>
      <c r="KU80" s="114" t="str">
        <f t="shared" si="107"/>
        <v>--</v>
      </c>
      <c r="KV80" s="114" t="str">
        <f t="shared" si="107"/>
        <v>--</v>
      </c>
      <c r="KW80" s="114" t="str">
        <f t="shared" si="107"/>
        <v>--</v>
      </c>
      <c r="KX80" s="114" t="str">
        <f t="shared" si="107"/>
        <v>--</v>
      </c>
      <c r="KY80" s="114" t="str">
        <f t="shared" si="107"/>
        <v>--</v>
      </c>
      <c r="KZ80" s="114" t="str">
        <f t="shared" si="105"/>
        <v>--</v>
      </c>
      <c r="LA80" s="114" t="str">
        <f t="shared" si="105"/>
        <v>--</v>
      </c>
      <c r="LB80" s="114" t="str">
        <f t="shared" si="105"/>
        <v>--</v>
      </c>
      <c r="LC80" s="114" t="str">
        <f t="shared" si="105"/>
        <v>--</v>
      </c>
      <c r="LD80" s="114" t="str">
        <f t="shared" si="105"/>
        <v>--</v>
      </c>
      <c r="LE80" s="219">
        <v>85.915492957746494</v>
      </c>
      <c r="LF80" s="219">
        <v>83.3333333333333</v>
      </c>
      <c r="LG80" s="219">
        <v>85.714285714285694</v>
      </c>
      <c r="LH80" s="219">
        <v>82.692307692307693</v>
      </c>
      <c r="LI80" s="219">
        <v>95.454545454545496</v>
      </c>
      <c r="LJ80" s="219">
        <v>88.3333333333334</v>
      </c>
      <c r="LK80" s="219">
        <v>77.464788732394396</v>
      </c>
      <c r="LL80" s="219">
        <v>68.518518518518505</v>
      </c>
      <c r="LM80" s="219">
        <v>74.603174603174594</v>
      </c>
      <c r="LN80" s="219">
        <v>80.769230769230802</v>
      </c>
      <c r="LO80" s="219">
        <v>95.454545454545496</v>
      </c>
      <c r="LP80" s="219">
        <v>91.6666666666667</v>
      </c>
      <c r="LQ80" s="219">
        <v>88.732394366197198</v>
      </c>
      <c r="LR80" s="219">
        <v>70.370370370370395</v>
      </c>
      <c r="LS80" s="219">
        <v>73.015873015872998</v>
      </c>
      <c r="LT80" s="219">
        <v>78.846153846153896</v>
      </c>
      <c r="LU80" s="219">
        <v>81.818181818181799</v>
      </c>
      <c r="LV80" s="219">
        <v>90</v>
      </c>
      <c r="LW80" s="219">
        <v>53.521126760563398</v>
      </c>
      <c r="LX80" s="219">
        <v>29.629629629629601</v>
      </c>
      <c r="LY80" s="219">
        <v>46.031746031746003</v>
      </c>
      <c r="LZ80" s="219">
        <v>49.019607843137301</v>
      </c>
      <c r="MA80" s="219">
        <v>43.181818181818201</v>
      </c>
      <c r="MB80" s="219">
        <v>61.6666666666667</v>
      </c>
      <c r="MC80" s="219">
        <v>91.549295774647902</v>
      </c>
      <c r="MD80" s="219">
        <v>79.629629629629605</v>
      </c>
      <c r="ME80" s="219">
        <v>79.365079365079396</v>
      </c>
      <c r="MF80" s="219">
        <v>92.307692307692307</v>
      </c>
      <c r="MG80" s="219">
        <v>90.909090909090907</v>
      </c>
      <c r="MH80" s="219">
        <v>93.3333333333333</v>
      </c>
      <c r="MI80" s="219">
        <v>77.464788732394396</v>
      </c>
      <c r="MJ80" s="219">
        <v>74.074074074074105</v>
      </c>
      <c r="MK80" s="219">
        <v>69.841269841269806</v>
      </c>
      <c r="ML80" s="219">
        <v>88.461538461538495</v>
      </c>
      <c r="MM80" s="219">
        <v>88.636363636363598</v>
      </c>
      <c r="MN80" s="219">
        <v>80</v>
      </c>
      <c r="MO80" s="128" t="str">
        <f t="shared" si="89"/>
        <v>--</v>
      </c>
      <c r="MP80" s="219">
        <v>20.370370370370399</v>
      </c>
      <c r="MQ80" s="219">
        <v>36.507936507936499</v>
      </c>
      <c r="MR80" s="128" t="str">
        <f t="shared" si="90"/>
        <v>--</v>
      </c>
      <c r="MS80" s="219">
        <v>11.6279069767442</v>
      </c>
      <c r="MT80" s="219">
        <v>28.3333333333333</v>
      </c>
      <c r="MU80" s="128" t="str">
        <f t="shared" si="91"/>
        <v>--</v>
      </c>
      <c r="MV80" s="219">
        <v>27.272727272727298</v>
      </c>
      <c r="MW80" s="219">
        <v>43.478260869565197</v>
      </c>
      <c r="MX80" s="128" t="str">
        <f t="shared" si="92"/>
        <v>--</v>
      </c>
      <c r="MY80" s="219">
        <v>40</v>
      </c>
      <c r="MZ80" s="219">
        <v>41.176470588235297</v>
      </c>
      <c r="NA80" s="128" t="str">
        <f t="shared" si="93"/>
        <v>--</v>
      </c>
      <c r="NB80" s="219">
        <v>36.363636363636402</v>
      </c>
      <c r="NC80" s="219">
        <v>56.521739130434803</v>
      </c>
      <c r="ND80" s="128" t="str">
        <f t="shared" si="94"/>
        <v>--</v>
      </c>
      <c r="NE80" s="219">
        <v>40</v>
      </c>
      <c r="NF80" s="219">
        <v>35.294117647058798</v>
      </c>
      <c r="NG80" s="128" t="str">
        <f t="shared" si="95"/>
        <v>--</v>
      </c>
      <c r="NH80" s="219">
        <v>72.727272727272705</v>
      </c>
      <c r="NI80" s="219">
        <v>56.521739130434803</v>
      </c>
      <c r="NJ80" s="128" t="str">
        <f t="shared" si="96"/>
        <v>--</v>
      </c>
      <c r="NK80" s="219">
        <v>20</v>
      </c>
      <c r="NL80" s="219">
        <v>52.941176470588204</v>
      </c>
      <c r="NM80" s="220">
        <v>95.3125</v>
      </c>
      <c r="NN80" s="220">
        <v>89.285714285714306</v>
      </c>
      <c r="NO80" s="220">
        <v>81.25</v>
      </c>
      <c r="NP80" s="220">
        <v>78.181818181818201</v>
      </c>
      <c r="NQ80" s="220">
        <v>81.25</v>
      </c>
      <c r="NR80" s="220">
        <v>83.636363636363598</v>
      </c>
      <c r="NS80" s="220">
        <v>71.875</v>
      </c>
      <c r="NT80" s="220">
        <v>66.071428571428598</v>
      </c>
      <c r="NU80" s="220">
        <v>92.1875</v>
      </c>
      <c r="NV80" s="220">
        <v>98.181818181818201</v>
      </c>
      <c r="NW80" s="220">
        <v>92.1875</v>
      </c>
      <c r="NX80" s="220">
        <v>87.931034482758605</v>
      </c>
      <c r="NY80" s="128" t="str">
        <f t="shared" si="106"/>
        <v>--</v>
      </c>
      <c r="NZ80" s="128" t="str">
        <f t="shared" si="106"/>
        <v>--</v>
      </c>
      <c r="OA80" s="128" t="str">
        <f t="shared" si="106"/>
        <v>--</v>
      </c>
      <c r="OB80" s="128" t="str">
        <f t="shared" si="106"/>
        <v>--</v>
      </c>
      <c r="OC80" s="128" t="str">
        <f t="shared" si="106"/>
        <v>--</v>
      </c>
      <c r="OD80" s="128" t="str">
        <f t="shared" si="106"/>
        <v>--</v>
      </c>
      <c r="OE80" s="128" t="str">
        <f t="shared" si="106"/>
        <v>--</v>
      </c>
      <c r="OF80" s="128" t="str">
        <f t="shared" si="106"/>
        <v>--</v>
      </c>
      <c r="OG80" s="222">
        <v>57.8125</v>
      </c>
      <c r="OH80" s="222">
        <v>47.887323943661997</v>
      </c>
      <c r="OI80" s="222">
        <v>46.296296296296298</v>
      </c>
      <c r="OJ80" s="222">
        <v>33.3333333333333</v>
      </c>
      <c r="OK80" s="222">
        <v>65.454545454545496</v>
      </c>
      <c r="OL80" s="222">
        <v>46.153846153846203</v>
      </c>
      <c r="OM80" s="222">
        <v>52.272727272727302</v>
      </c>
      <c r="ON80" s="222">
        <v>48.3333333333333</v>
      </c>
      <c r="OO80" s="114" t="s">
        <v>2515</v>
      </c>
      <c r="OP80" s="114" t="s">
        <v>2515</v>
      </c>
      <c r="OQ80" s="300">
        <v>84.375</v>
      </c>
      <c r="OR80" s="300">
        <v>66.197183098591552</v>
      </c>
      <c r="OS80" s="300">
        <v>42.592592592592602</v>
      </c>
      <c r="OT80" s="300">
        <v>68.253968253968281</v>
      </c>
      <c r="OU80" s="300">
        <v>84.482758620689637</v>
      </c>
      <c r="OV80" s="300">
        <v>67.307692307692321</v>
      </c>
      <c r="OW80" s="300">
        <v>70.454545454545467</v>
      </c>
      <c r="OX80" s="300">
        <v>65.000000000000014</v>
      </c>
      <c r="OZ80" s="382" t="str">
        <f t="shared" si="108"/>
        <v>--</v>
      </c>
      <c r="PA80" s="382" t="str">
        <f t="shared" si="108"/>
        <v>--</v>
      </c>
      <c r="PB80" s="382" t="str">
        <f t="shared" si="108"/>
        <v>--</v>
      </c>
      <c r="PC80" s="382" t="str">
        <f t="shared" si="108"/>
        <v>--</v>
      </c>
      <c r="PD80" s="382" t="str">
        <f t="shared" si="108"/>
        <v>--</v>
      </c>
      <c r="PE80" s="382" t="str">
        <f t="shared" si="108"/>
        <v>--</v>
      </c>
      <c r="PF80" s="382" t="str">
        <f t="shared" si="108"/>
        <v>--</v>
      </c>
      <c r="PG80" s="382" t="str">
        <f t="shared" si="108"/>
        <v>--</v>
      </c>
      <c r="PH80" s="382" t="str">
        <f t="shared" si="108"/>
        <v>--</v>
      </c>
      <c r="PI80" s="382" t="str">
        <f t="shared" si="108"/>
        <v>--</v>
      </c>
      <c r="PJ80" s="382" t="str">
        <f t="shared" si="108"/>
        <v>--</v>
      </c>
      <c r="PK80" s="382" t="str">
        <f t="shared" si="108"/>
        <v>--</v>
      </c>
      <c r="PL80" s="382" t="str">
        <f t="shared" si="108"/>
        <v>--</v>
      </c>
      <c r="PM80" s="382" t="str">
        <f t="shared" si="108"/>
        <v>--</v>
      </c>
      <c r="PN80" s="382" t="str">
        <f t="shared" si="108"/>
        <v>--</v>
      </c>
      <c r="PO80" s="382" t="str">
        <f t="shared" si="108"/>
        <v>--</v>
      </c>
      <c r="PP80" s="382" t="str">
        <f t="shared" si="108"/>
        <v>--</v>
      </c>
      <c r="PQ80" s="382" t="str">
        <f t="shared" si="108"/>
        <v>--</v>
      </c>
      <c r="PR80" s="382" t="str">
        <f t="shared" si="108"/>
        <v>--</v>
      </c>
      <c r="PS80" s="382" t="str">
        <f t="shared" si="108"/>
        <v>--</v>
      </c>
      <c r="PT80" s="382" t="str">
        <f t="shared" si="97"/>
        <v>--</v>
      </c>
      <c r="PU80" s="378" t="str">
        <f t="shared" si="97"/>
        <v>--</v>
      </c>
      <c r="PV80" s="382" t="str">
        <f t="shared" si="97"/>
        <v>--</v>
      </c>
      <c r="PW80" s="382" t="str">
        <f t="shared" si="97"/>
        <v>--</v>
      </c>
      <c r="PX80" s="382" t="str">
        <f t="shared" si="98"/>
        <v>--</v>
      </c>
      <c r="PY80" s="382" t="str">
        <f t="shared" si="98"/>
        <v>--</v>
      </c>
      <c r="PZ80" s="382" t="str">
        <f t="shared" si="98"/>
        <v>--</v>
      </c>
      <c r="QA80" s="382" t="str">
        <f t="shared" si="98"/>
        <v>--</v>
      </c>
      <c r="QB80" s="382" t="str">
        <f t="shared" si="99"/>
        <v>--</v>
      </c>
      <c r="QC80" s="382" t="str">
        <f t="shared" si="99"/>
        <v>--</v>
      </c>
      <c r="QD80" s="382" t="str">
        <f t="shared" si="99"/>
        <v>--</v>
      </c>
      <c r="QE80" s="382" t="str">
        <f t="shared" si="99"/>
        <v>--</v>
      </c>
      <c r="QF80" s="382" t="str">
        <f t="shared" si="100"/>
        <v>--</v>
      </c>
      <c r="QG80" s="382" t="str">
        <f t="shared" si="100"/>
        <v>--</v>
      </c>
      <c r="QH80" s="382" t="str">
        <f t="shared" si="100"/>
        <v>--</v>
      </c>
      <c r="QI80" s="382" t="str">
        <f t="shared" si="100"/>
        <v>--</v>
      </c>
    </row>
    <row r="81" spans="1:452" ht="21" customHeight="1" x14ac:dyDescent="0.25">
      <c r="A81" s="114">
        <v>77</v>
      </c>
      <c r="B81" s="93" t="s">
        <v>77</v>
      </c>
      <c r="C81" s="126">
        <v>37.546468401486976</v>
      </c>
      <c r="D81" s="126">
        <v>21.114369501466278</v>
      </c>
      <c r="E81" s="126">
        <v>26.80412371134021</v>
      </c>
      <c r="F81" s="126">
        <v>34.343434343434325</v>
      </c>
      <c r="G81" s="126">
        <v>30.000000000000018</v>
      </c>
      <c r="H81" s="126">
        <v>24.52107279693486</v>
      </c>
      <c r="I81" s="126">
        <v>48.163265306122454</v>
      </c>
      <c r="J81" s="126">
        <v>33.557046979865731</v>
      </c>
      <c r="K81" s="126">
        <v>41.29554655870448</v>
      </c>
      <c r="L81" s="126">
        <v>50.446428571428569</v>
      </c>
      <c r="M81" s="128">
        <v>44.224422442244212</v>
      </c>
      <c r="N81" s="128">
        <v>47.41379310344827</v>
      </c>
      <c r="O81" s="128">
        <v>54.460093896713609</v>
      </c>
      <c r="P81" s="128">
        <v>52.132701421800959</v>
      </c>
      <c r="Q81" s="128">
        <v>53.54330708661417</v>
      </c>
      <c r="R81" s="128">
        <v>92.164179104477611</v>
      </c>
      <c r="S81" s="128">
        <v>80.409356725146225</v>
      </c>
      <c r="T81" s="128">
        <v>82.233502538071036</v>
      </c>
      <c r="U81" s="128">
        <v>88.963210702341087</v>
      </c>
      <c r="V81" s="128">
        <v>79.754601226993927</v>
      </c>
      <c r="W81" s="128">
        <v>83.208955223880565</v>
      </c>
      <c r="X81" s="128">
        <v>86.585365853658473</v>
      </c>
      <c r="Y81" s="128">
        <v>77.960526315789423</v>
      </c>
      <c r="Z81" s="128">
        <v>80.237154150197625</v>
      </c>
      <c r="AA81" s="128">
        <v>91.855203619909574</v>
      </c>
      <c r="AB81" s="132">
        <v>75.328947368421055</v>
      </c>
      <c r="AC81" s="132">
        <v>82.352941176470608</v>
      </c>
      <c r="AD81" s="132">
        <v>87.619047619047649</v>
      </c>
      <c r="AE81" s="132">
        <v>80.952380952380963</v>
      </c>
      <c r="AF81" s="128">
        <v>81.886792452830178</v>
      </c>
      <c r="AG81" s="126">
        <v>66.791044776119463</v>
      </c>
      <c r="AH81" s="126">
        <v>60.465116279069782</v>
      </c>
      <c r="AI81" s="133">
        <v>70.408163265306158</v>
      </c>
      <c r="AJ81" s="133">
        <v>71.333333333333371</v>
      </c>
      <c r="AK81" s="128">
        <v>61.349693251533729</v>
      </c>
      <c r="AL81" s="128">
        <v>66.544117647058812</v>
      </c>
      <c r="AM81" s="128">
        <v>71.544715447154545</v>
      </c>
      <c r="AN81" s="128">
        <v>65.032679738562038</v>
      </c>
      <c r="AO81" s="128">
        <v>63.921568627451009</v>
      </c>
      <c r="AP81" s="128">
        <v>71.559633027522906</v>
      </c>
      <c r="AQ81" s="128">
        <v>58.169934640522868</v>
      </c>
      <c r="AR81" s="128">
        <v>68.35443037974683</v>
      </c>
      <c r="AS81" s="128">
        <v>69.014084507042256</v>
      </c>
      <c r="AT81" s="128">
        <v>68.075117370891988</v>
      </c>
      <c r="AU81" s="128">
        <v>63.218390804597675</v>
      </c>
      <c r="AV81" s="128">
        <v>17.53731343283582</v>
      </c>
      <c r="AW81" s="128">
        <v>19.354838709677409</v>
      </c>
      <c r="AX81" s="132">
        <v>20.304568527918789</v>
      </c>
      <c r="AY81" s="132">
        <v>13.559322033898299</v>
      </c>
      <c r="AZ81" s="132">
        <v>19.135802469135793</v>
      </c>
      <c r="BA81" s="132">
        <v>15.498154981549808</v>
      </c>
      <c r="BB81" s="128">
        <v>18.181818181818183</v>
      </c>
      <c r="BC81" s="132">
        <v>14.569536423841059</v>
      </c>
      <c r="BD81" s="132">
        <v>14.229249011857704</v>
      </c>
      <c r="BE81" s="132">
        <v>11.764705882352937</v>
      </c>
      <c r="BF81" s="132">
        <v>14.754098360655739</v>
      </c>
      <c r="BG81" s="128">
        <v>13.247863247863249</v>
      </c>
      <c r="BH81" s="121">
        <v>13.270142180094782</v>
      </c>
      <c r="BI81" s="121">
        <v>7.5471698113207566</v>
      </c>
      <c r="BJ81" s="121">
        <v>16.858237547892724</v>
      </c>
      <c r="BK81" s="121">
        <v>9.7014925373134346</v>
      </c>
      <c r="BL81" s="128">
        <v>9.3841642228738991</v>
      </c>
      <c r="BM81" s="121">
        <v>3.5532994923857877</v>
      </c>
      <c r="BN81" s="114">
        <v>8.813559322033889</v>
      </c>
      <c r="BO81" s="114">
        <v>8.6419753086419675</v>
      </c>
      <c r="BP81" s="114">
        <v>3.3210332103321041</v>
      </c>
      <c r="BQ81" s="128">
        <v>17.84232365145229</v>
      </c>
      <c r="BR81" s="121">
        <v>9.3333333333333357</v>
      </c>
      <c r="BS81" s="121">
        <v>7.1428571428571423</v>
      </c>
      <c r="BT81" s="121">
        <v>8.6757990867579871</v>
      </c>
      <c r="BU81" s="128">
        <v>9.5709570957095718</v>
      </c>
      <c r="BV81" s="121">
        <v>6.8669527896995737</v>
      </c>
      <c r="BW81" s="121">
        <v>8.9622641509433993</v>
      </c>
      <c r="BX81" s="121">
        <v>6.6037735849056629</v>
      </c>
      <c r="BY81" s="128">
        <v>10.727969348659</v>
      </c>
      <c r="BZ81" s="121">
        <v>68.939393939393952</v>
      </c>
      <c r="CA81" s="121">
        <v>75.739644970414204</v>
      </c>
      <c r="CB81" s="121">
        <v>78.461538461538524</v>
      </c>
      <c r="CC81" s="128">
        <v>68.791946308724803</v>
      </c>
      <c r="CD81" s="121">
        <v>73.619631901840592</v>
      </c>
      <c r="CE81" s="121">
        <v>79.41176470588232</v>
      </c>
      <c r="CF81" s="121">
        <v>69.547325102880592</v>
      </c>
      <c r="CG81" s="128">
        <v>70.261437908496703</v>
      </c>
      <c r="CH81" s="121">
        <v>75.599999999999937</v>
      </c>
      <c r="CI81" s="121">
        <v>69.955156950672659</v>
      </c>
      <c r="CJ81" s="121">
        <v>69.607843137254847</v>
      </c>
      <c r="CK81" s="121">
        <v>73.109243697478945</v>
      </c>
      <c r="CL81" s="121">
        <v>69.626168224299064</v>
      </c>
      <c r="CM81" s="121">
        <v>70.476190476190382</v>
      </c>
      <c r="CN81" s="121">
        <v>75.86206896551721</v>
      </c>
      <c r="CO81" s="121" t="s">
        <v>286</v>
      </c>
      <c r="CP81" s="128" t="s">
        <v>286</v>
      </c>
      <c r="CQ81" s="121" t="s">
        <v>286</v>
      </c>
      <c r="CR81" s="121">
        <v>58.445945945945944</v>
      </c>
      <c r="CS81" s="114">
        <v>38.343558282208576</v>
      </c>
      <c r="CT81" s="114">
        <v>42.066420664206646</v>
      </c>
      <c r="CU81" s="128">
        <v>66.530612244898009</v>
      </c>
      <c r="CV81" s="121">
        <v>34.754098360655767</v>
      </c>
      <c r="CW81" s="121">
        <v>44.841269841269828</v>
      </c>
      <c r="CX81" s="114">
        <v>63.51351351351353</v>
      </c>
      <c r="CY81" s="114">
        <v>42.483660130718917</v>
      </c>
      <c r="CZ81" s="128">
        <v>44.915254237288131</v>
      </c>
      <c r="DA81" s="121">
        <v>58.767772511848335</v>
      </c>
      <c r="DB81" s="121">
        <v>42.85714285714284</v>
      </c>
      <c r="DC81" s="114">
        <v>40.229885057471272</v>
      </c>
      <c r="DD81" s="114">
        <v>63.498098859315569</v>
      </c>
      <c r="DE81" s="128">
        <v>56.325301204819326</v>
      </c>
      <c r="DF81" s="121">
        <v>53.645833333333364</v>
      </c>
      <c r="DG81" s="121">
        <v>66.554054054054049</v>
      </c>
      <c r="DH81" s="114">
        <v>53.538461538461547</v>
      </c>
      <c r="DI81" s="114">
        <v>49.809885931558966</v>
      </c>
      <c r="DJ81" s="128">
        <v>54.16666666666665</v>
      </c>
      <c r="DK81" s="121">
        <v>51.170568561872912</v>
      </c>
      <c r="DL81" s="121">
        <v>45.816733067729118</v>
      </c>
      <c r="DM81" s="121">
        <v>62.616822429906563</v>
      </c>
      <c r="DN81" s="121">
        <v>55.183946488294275</v>
      </c>
      <c r="DO81" s="128">
        <v>49.78723404255318</v>
      </c>
      <c r="DP81" s="121">
        <v>53.431372549019592</v>
      </c>
      <c r="DQ81" s="121">
        <v>58.454106280193265</v>
      </c>
      <c r="DR81" s="121">
        <v>47.656250000000014</v>
      </c>
      <c r="DS81" s="121" t="s">
        <v>286</v>
      </c>
      <c r="DT81" s="128" t="s">
        <v>286</v>
      </c>
      <c r="DU81" s="131" t="s">
        <v>286</v>
      </c>
      <c r="DV81" s="131">
        <v>46.283783783783818</v>
      </c>
      <c r="DW81" s="114">
        <v>29.411764705882369</v>
      </c>
      <c r="DX81" s="131">
        <v>29.323308270676698</v>
      </c>
      <c r="DY81" s="128">
        <v>53.974895397489568</v>
      </c>
      <c r="DZ81" s="128">
        <v>27.722772277227701</v>
      </c>
      <c r="EA81" s="128">
        <v>28</v>
      </c>
      <c r="EB81" s="128">
        <v>53.881278538812765</v>
      </c>
      <c r="EC81" s="128">
        <v>35.526315789473692</v>
      </c>
      <c r="ED81" s="128">
        <v>41.880341880341867</v>
      </c>
      <c r="EE81" s="128">
        <v>49.519230769230752</v>
      </c>
      <c r="EF81" s="128">
        <v>44.019138755980862</v>
      </c>
      <c r="EG81" s="128">
        <v>38.823529411764724</v>
      </c>
      <c r="EH81" s="128" t="s">
        <v>286</v>
      </c>
      <c r="EI81" s="128" t="s">
        <v>286</v>
      </c>
      <c r="EJ81" s="128" t="s">
        <v>286</v>
      </c>
      <c r="EK81" s="128">
        <v>90.816326530612287</v>
      </c>
      <c r="EL81" s="121">
        <v>83.950617283950649</v>
      </c>
      <c r="EM81" s="121">
        <v>84.962406015037558</v>
      </c>
      <c r="EN81" s="121">
        <v>89.451476793248929</v>
      </c>
      <c r="EO81" s="121">
        <v>83.934426229508247</v>
      </c>
      <c r="EP81" s="128">
        <v>81.124497991967885</v>
      </c>
      <c r="EQ81" s="121">
        <v>89.639639639639668</v>
      </c>
      <c r="ER81" s="121">
        <v>85.855263157894768</v>
      </c>
      <c r="ES81" s="121">
        <v>81.623931623931725</v>
      </c>
      <c r="ET81" s="121">
        <v>87.203791469194258</v>
      </c>
      <c r="EU81" s="128">
        <v>87.019230769230788</v>
      </c>
      <c r="EV81" s="121">
        <v>82.17054263565899</v>
      </c>
      <c r="EW81" s="121">
        <v>86.245353159851391</v>
      </c>
      <c r="EX81" s="121">
        <v>68.621700879765385</v>
      </c>
      <c r="EY81" s="121">
        <v>66.153846153846203</v>
      </c>
      <c r="EZ81" s="128">
        <v>89.562289562289507</v>
      </c>
      <c r="FA81" s="121">
        <v>78.834355828220893</v>
      </c>
      <c r="FB81" s="121">
        <v>78.438661710037181</v>
      </c>
      <c r="FC81" s="121">
        <v>92.148760330578511</v>
      </c>
      <c r="FD81" s="121">
        <v>72.459016393442724</v>
      </c>
      <c r="FE81" s="128">
        <v>79.681274900398435</v>
      </c>
      <c r="FF81" s="121">
        <v>90.990990990991037</v>
      </c>
      <c r="FG81" s="121">
        <v>78.807947019867598</v>
      </c>
      <c r="FH81" s="121">
        <v>76.495726495726487</v>
      </c>
      <c r="FI81" s="121">
        <v>86.95652173913048</v>
      </c>
      <c r="FJ81" s="128">
        <v>80.487804878048863</v>
      </c>
      <c r="FK81" s="121">
        <v>76.653696498054444</v>
      </c>
      <c r="FL81" s="121" t="s">
        <v>286</v>
      </c>
      <c r="FM81" s="121">
        <v>25.483870967741957</v>
      </c>
      <c r="FN81" s="121">
        <v>43.455497382198935</v>
      </c>
      <c r="FO81" s="128" t="s">
        <v>286</v>
      </c>
      <c r="FP81" s="121">
        <v>19.46308724832215</v>
      </c>
      <c r="FQ81" s="121">
        <v>45.627376425855495</v>
      </c>
      <c r="FR81" s="121" t="s">
        <v>286</v>
      </c>
      <c r="FS81" s="121">
        <v>19.503546099290777</v>
      </c>
      <c r="FT81" s="128">
        <v>47.5</v>
      </c>
      <c r="FU81" s="121" t="s">
        <v>286</v>
      </c>
      <c r="FV81" s="121">
        <v>20.819112627986357</v>
      </c>
      <c r="FW81" s="121">
        <v>40.35087719298248</v>
      </c>
      <c r="FX81" s="121" t="s">
        <v>286</v>
      </c>
      <c r="FY81" s="128">
        <v>22.705314009661826</v>
      </c>
      <c r="FZ81" s="121">
        <v>50.583657587548629</v>
      </c>
      <c r="GA81" s="121" t="s">
        <v>286</v>
      </c>
      <c r="GB81" s="121">
        <v>45.569620253164565</v>
      </c>
      <c r="GC81" s="121">
        <v>55.421686746987966</v>
      </c>
      <c r="GD81" s="128" t="s">
        <v>286</v>
      </c>
      <c r="GE81" s="121">
        <v>29.310344827586203</v>
      </c>
      <c r="GF81" s="121">
        <v>47.863247863247878</v>
      </c>
      <c r="GG81" s="121" t="s">
        <v>286</v>
      </c>
      <c r="GH81" s="121">
        <v>43.636363636363633</v>
      </c>
      <c r="GI81" s="128">
        <v>51.754385964912274</v>
      </c>
      <c r="GJ81" s="121" t="s">
        <v>286</v>
      </c>
      <c r="GK81" s="121">
        <v>40.983606557377044</v>
      </c>
      <c r="GL81" s="121">
        <v>45.054945054945065</v>
      </c>
      <c r="GM81" s="130" t="s">
        <v>286</v>
      </c>
      <c r="GN81" s="128">
        <v>38.297872340425528</v>
      </c>
      <c r="GO81" s="121">
        <v>43.410852713178315</v>
      </c>
      <c r="GP81" s="121" t="s">
        <v>286</v>
      </c>
      <c r="GQ81" s="121">
        <v>55.128205128205138</v>
      </c>
      <c r="GR81" s="121">
        <v>65.060240963855435</v>
      </c>
      <c r="GS81" s="128" t="s">
        <v>286</v>
      </c>
      <c r="GT81" s="121">
        <v>41.379310344827601</v>
      </c>
      <c r="GU81" s="121">
        <v>58.474576271186436</v>
      </c>
      <c r="GV81" s="121" t="s">
        <v>286</v>
      </c>
      <c r="GW81" s="121">
        <v>44.44444444444445</v>
      </c>
      <c r="GX81" s="128">
        <v>62.280701754385952</v>
      </c>
      <c r="GY81" s="128" t="s">
        <v>286</v>
      </c>
      <c r="GZ81" s="128">
        <v>57.377049180327859</v>
      </c>
      <c r="HA81" s="128">
        <v>52.747252747252752</v>
      </c>
      <c r="HB81" s="128" t="s">
        <v>286</v>
      </c>
      <c r="HC81" s="128">
        <v>44.680851063829792</v>
      </c>
      <c r="HD81" s="128">
        <v>53.488372093023258</v>
      </c>
      <c r="HE81" s="128" t="s">
        <v>286</v>
      </c>
      <c r="HF81" s="128">
        <v>38.666666666666664</v>
      </c>
      <c r="HG81" s="128">
        <v>53.658536585365859</v>
      </c>
      <c r="HH81" s="128" t="s">
        <v>286</v>
      </c>
      <c r="HI81" s="128">
        <v>46.15384615384616</v>
      </c>
      <c r="HJ81" s="128">
        <v>64.601769911504448</v>
      </c>
      <c r="HK81" s="128" t="s">
        <v>286</v>
      </c>
      <c r="HL81" s="121">
        <v>33.333333333333329</v>
      </c>
      <c r="HM81" s="121">
        <v>51.351351351351369</v>
      </c>
      <c r="HN81" s="121" t="s">
        <v>286</v>
      </c>
      <c r="HO81" s="121">
        <v>34.545454545454561</v>
      </c>
      <c r="HP81" s="128">
        <v>58.620689655172434</v>
      </c>
      <c r="HQ81" s="121" t="s">
        <v>286</v>
      </c>
      <c r="HR81" s="121">
        <v>48.888888888888886</v>
      </c>
      <c r="HS81" s="121">
        <v>50.806451612903246</v>
      </c>
      <c r="HT81" s="129" t="s">
        <v>286</v>
      </c>
      <c r="HU81" s="128">
        <v>49.333333333333336</v>
      </c>
      <c r="HV81" s="114">
        <v>34.146341463414636</v>
      </c>
      <c r="HW81" s="114" t="s">
        <v>286</v>
      </c>
      <c r="HX81" s="114">
        <v>60.784313725490186</v>
      </c>
      <c r="HY81" s="114">
        <v>42.608695652173914</v>
      </c>
      <c r="HZ81" s="114" t="s">
        <v>286</v>
      </c>
      <c r="IA81" s="114">
        <v>51.923076923076927</v>
      </c>
      <c r="IB81" s="114">
        <v>32.142857142857139</v>
      </c>
      <c r="IC81" s="114" t="s">
        <v>286</v>
      </c>
      <c r="ID81" s="114">
        <v>50.877192982456151</v>
      </c>
      <c r="IE81" s="114">
        <v>51.724137931034491</v>
      </c>
      <c r="IF81" s="114" t="s">
        <v>286</v>
      </c>
      <c r="IG81" s="114">
        <v>55.55555555555555</v>
      </c>
      <c r="IH81" s="114">
        <v>41.732283464566919</v>
      </c>
      <c r="II81" s="114" t="s">
        <v>286</v>
      </c>
      <c r="IJ81" s="114">
        <v>61.971830985915503</v>
      </c>
      <c r="IK81" s="114">
        <v>51.219512195121965</v>
      </c>
      <c r="IL81" s="114" t="s">
        <v>286</v>
      </c>
      <c r="IM81" s="114">
        <v>68.518518518518533</v>
      </c>
      <c r="IN81" s="114">
        <v>50.427350427350419</v>
      </c>
      <c r="IO81" s="114" t="s">
        <v>286</v>
      </c>
      <c r="IP81" s="114">
        <v>66.037735849056602</v>
      </c>
      <c r="IQ81" s="114">
        <v>51.754385964912295</v>
      </c>
      <c r="IR81" s="114" t="s">
        <v>286</v>
      </c>
      <c r="IS81" s="114">
        <v>70</v>
      </c>
      <c r="IT81" s="114">
        <v>64.835164835164846</v>
      </c>
      <c r="IU81" s="114" t="s">
        <v>286</v>
      </c>
      <c r="IV81" s="114">
        <v>70.21276595744682</v>
      </c>
      <c r="IW81" s="114">
        <v>60.937499999999979</v>
      </c>
      <c r="IX81" s="150" t="s">
        <v>1547</v>
      </c>
      <c r="IY81" s="150" t="s">
        <v>1546</v>
      </c>
      <c r="IZ81" s="150" t="s">
        <v>1546</v>
      </c>
      <c r="JA81" s="150" t="s">
        <v>1546</v>
      </c>
      <c r="JB81" s="150" t="s">
        <v>1546</v>
      </c>
      <c r="JC81" s="114" t="s">
        <v>286</v>
      </c>
      <c r="JD81" s="114" t="s">
        <v>286</v>
      </c>
      <c r="JE81" s="114" t="s">
        <v>286</v>
      </c>
      <c r="JF81" s="114" t="str">
        <f t="shared" si="101"/>
        <v>--</v>
      </c>
      <c r="JG81" s="114" t="str">
        <f t="shared" si="101"/>
        <v>--</v>
      </c>
      <c r="JH81" s="114" t="str">
        <f t="shared" si="101"/>
        <v>--</v>
      </c>
      <c r="JI81" s="114" t="str">
        <f t="shared" si="101"/>
        <v>--</v>
      </c>
      <c r="JJ81" s="114" t="str">
        <f t="shared" si="101"/>
        <v>--</v>
      </c>
      <c r="JK81" s="114" t="str">
        <f t="shared" si="101"/>
        <v>--</v>
      </c>
      <c r="JL81" s="114" t="str">
        <f t="shared" si="101"/>
        <v>--</v>
      </c>
      <c r="JM81" s="114" t="str">
        <f t="shared" si="101"/>
        <v>--</v>
      </c>
      <c r="JN81" s="114" t="str">
        <f t="shared" si="101"/>
        <v>--</v>
      </c>
      <c r="JO81" s="114" t="str">
        <f t="shared" si="101"/>
        <v>--</v>
      </c>
      <c r="JP81" s="114" t="str">
        <f t="shared" si="102"/>
        <v>--</v>
      </c>
      <c r="JQ81" s="114" t="str">
        <f t="shared" si="102"/>
        <v>--</v>
      </c>
      <c r="JR81" s="114" t="str">
        <f t="shared" si="102"/>
        <v>--</v>
      </c>
      <c r="JS81" s="114" t="str">
        <f t="shared" si="102"/>
        <v>--</v>
      </c>
      <c r="JT81" s="114" t="str">
        <f t="shared" si="102"/>
        <v>--</v>
      </c>
      <c r="JU81" s="114" t="str">
        <f t="shared" si="102"/>
        <v>--</v>
      </c>
      <c r="JV81" s="114" t="str">
        <f t="shared" si="102"/>
        <v>--</v>
      </c>
      <c r="JW81" s="114" t="str">
        <f t="shared" si="102"/>
        <v>--</v>
      </c>
      <c r="JX81" s="114" t="str">
        <f t="shared" si="102"/>
        <v>--</v>
      </c>
      <c r="JY81" s="114" t="str">
        <f t="shared" si="102"/>
        <v>--</v>
      </c>
      <c r="JZ81" s="114" t="str">
        <f t="shared" si="103"/>
        <v>--</v>
      </c>
      <c r="KA81" s="114" t="str">
        <f t="shared" si="103"/>
        <v>--</v>
      </c>
      <c r="KB81" s="114" t="str">
        <f t="shared" si="103"/>
        <v>--</v>
      </c>
      <c r="KC81" s="114" t="str">
        <f t="shared" si="103"/>
        <v>--</v>
      </c>
      <c r="KD81" s="114" t="str">
        <f t="shared" si="103"/>
        <v>--</v>
      </c>
      <c r="KE81" s="114" t="str">
        <f t="shared" si="103"/>
        <v>--</v>
      </c>
      <c r="KF81" s="114" t="str">
        <f t="shared" si="103"/>
        <v>--</v>
      </c>
      <c r="KG81" s="114" t="str">
        <f t="shared" si="103"/>
        <v>--</v>
      </c>
      <c r="KH81" s="114" t="str">
        <f t="shared" si="103"/>
        <v>--</v>
      </c>
      <c r="KI81" s="114" t="str">
        <f t="shared" si="103"/>
        <v>--</v>
      </c>
      <c r="KJ81" s="114" t="str">
        <f t="shared" si="104"/>
        <v>--</v>
      </c>
      <c r="KK81" s="114" t="str">
        <f t="shared" si="104"/>
        <v>--</v>
      </c>
      <c r="KL81" s="114" t="str">
        <f t="shared" si="104"/>
        <v>--</v>
      </c>
      <c r="KM81" s="114" t="str">
        <f t="shared" si="104"/>
        <v>--</v>
      </c>
      <c r="KN81" s="114" t="str">
        <f t="shared" si="104"/>
        <v>--</v>
      </c>
      <c r="KO81" s="114" t="str">
        <f t="shared" si="104"/>
        <v>--</v>
      </c>
      <c r="KP81" s="150" t="s">
        <v>1547</v>
      </c>
      <c r="KQ81" s="150" t="s">
        <v>1546</v>
      </c>
      <c r="KR81" s="150" t="s">
        <v>1546</v>
      </c>
      <c r="KS81" s="150" t="s">
        <v>1546</v>
      </c>
      <c r="KT81" s="150" t="s">
        <v>1546</v>
      </c>
      <c r="KU81" s="114" t="str">
        <f t="shared" si="107"/>
        <v>--</v>
      </c>
      <c r="KV81" s="114" t="str">
        <f t="shared" si="107"/>
        <v>--</v>
      </c>
      <c r="KW81" s="114" t="str">
        <f t="shared" si="107"/>
        <v>--</v>
      </c>
      <c r="KX81" s="114" t="str">
        <f t="shared" si="107"/>
        <v>--</v>
      </c>
      <c r="KY81" s="114" t="str">
        <f t="shared" si="107"/>
        <v>--</v>
      </c>
      <c r="KZ81" s="114" t="str">
        <f t="shared" si="105"/>
        <v>--</v>
      </c>
      <c r="LA81" s="114" t="str">
        <f t="shared" si="105"/>
        <v>--</v>
      </c>
      <c r="LB81" s="114" t="str">
        <f t="shared" si="105"/>
        <v>--</v>
      </c>
      <c r="LC81" s="114" t="str">
        <f t="shared" si="105"/>
        <v>--</v>
      </c>
      <c r="LD81" s="114" t="str">
        <f t="shared" si="105"/>
        <v>--</v>
      </c>
      <c r="LE81" s="219">
        <v>82.178217821782198</v>
      </c>
      <c r="LF81" s="219">
        <v>83.253588516746404</v>
      </c>
      <c r="LG81" s="219">
        <v>87.046632124352399</v>
      </c>
      <c r="LH81" s="219">
        <v>78.365384615384599</v>
      </c>
      <c r="LI81" s="219">
        <v>83.597883597883595</v>
      </c>
      <c r="LJ81" s="219">
        <v>82.2916666666666</v>
      </c>
      <c r="LK81" s="219">
        <v>66.169154228855803</v>
      </c>
      <c r="LL81" s="219">
        <v>72.727272727272805</v>
      </c>
      <c r="LM81" s="219">
        <v>70.984455958549205</v>
      </c>
      <c r="LN81" s="219">
        <v>61.8357487922705</v>
      </c>
      <c r="LO81" s="219">
        <v>68.253968253968196</v>
      </c>
      <c r="LP81" s="219">
        <v>68.2291666666667</v>
      </c>
      <c r="LQ81" s="219">
        <v>76.500000000000099</v>
      </c>
      <c r="LR81" s="219">
        <v>75.480769230769198</v>
      </c>
      <c r="LS81" s="219">
        <v>74.4791666666667</v>
      </c>
      <c r="LT81" s="219">
        <v>68.627450980392197</v>
      </c>
      <c r="LU81" s="219">
        <v>66.129032258064498</v>
      </c>
      <c r="LV81" s="219">
        <v>73.298429319371806</v>
      </c>
      <c r="LW81" s="219">
        <v>42.5</v>
      </c>
      <c r="LX81" s="219">
        <v>33.3333333333333</v>
      </c>
      <c r="LY81" s="219">
        <v>38.947368421052602</v>
      </c>
      <c r="LZ81" s="219">
        <v>39.2156862745098</v>
      </c>
      <c r="MA81" s="219">
        <v>38.709677419354797</v>
      </c>
      <c r="MB81" s="219">
        <v>41.361256544502602</v>
      </c>
      <c r="MC81" s="219">
        <v>84.577114427860707</v>
      </c>
      <c r="MD81" s="219">
        <v>81.730769230769297</v>
      </c>
      <c r="ME81" s="219">
        <v>79.1666666666667</v>
      </c>
      <c r="MF81" s="219">
        <v>81.862745098039198</v>
      </c>
      <c r="MG81" s="219">
        <v>76.881720430107606</v>
      </c>
      <c r="MH81" s="219">
        <v>77.486910994764401</v>
      </c>
      <c r="MI81" s="219">
        <v>71.782178217821794</v>
      </c>
      <c r="MJ81" s="219">
        <v>70.673076923076906</v>
      </c>
      <c r="MK81" s="219">
        <v>70.8333333333333</v>
      </c>
      <c r="ML81" s="219">
        <v>73.529411764705898</v>
      </c>
      <c r="MM81" s="219">
        <v>67.204301075268802</v>
      </c>
      <c r="MN81" s="219">
        <v>73.298429319371706</v>
      </c>
      <c r="MO81" s="128" t="str">
        <f t="shared" si="89"/>
        <v>--</v>
      </c>
      <c r="MP81" s="219">
        <v>17.821782178217799</v>
      </c>
      <c r="MQ81" s="219">
        <v>39.473684210526301</v>
      </c>
      <c r="MR81" s="128" t="str">
        <f t="shared" si="90"/>
        <v>--</v>
      </c>
      <c r="MS81" s="219">
        <v>20.855614973262</v>
      </c>
      <c r="MT81" s="219">
        <v>37.368421052631597</v>
      </c>
      <c r="MU81" s="128" t="str">
        <f t="shared" si="91"/>
        <v>--</v>
      </c>
      <c r="MV81" s="219">
        <v>48.571428571428598</v>
      </c>
      <c r="MW81" s="219">
        <v>51.351351351351298</v>
      </c>
      <c r="MX81" s="128" t="str">
        <f t="shared" si="92"/>
        <v>--</v>
      </c>
      <c r="MY81" s="219">
        <v>43.589743589743598</v>
      </c>
      <c r="MZ81" s="219">
        <v>61.971830985915503</v>
      </c>
      <c r="NA81" s="128" t="str">
        <f t="shared" si="93"/>
        <v>--</v>
      </c>
      <c r="NB81" s="219">
        <v>54.285714285714299</v>
      </c>
      <c r="NC81" s="219">
        <v>59.459459459459502</v>
      </c>
      <c r="ND81" s="128" t="str">
        <f t="shared" si="94"/>
        <v>--</v>
      </c>
      <c r="NE81" s="219">
        <v>61.538461538461497</v>
      </c>
      <c r="NF81" s="219">
        <v>64.788732394366207</v>
      </c>
      <c r="NG81" s="128" t="str">
        <f t="shared" si="95"/>
        <v>--</v>
      </c>
      <c r="NH81" s="219">
        <v>65.714285714285694</v>
      </c>
      <c r="NI81" s="219">
        <v>64</v>
      </c>
      <c r="NJ81" s="128" t="str">
        <f t="shared" si="96"/>
        <v>--</v>
      </c>
      <c r="NK81" s="219">
        <v>74.358974358974393</v>
      </c>
      <c r="NL81" s="219">
        <v>71.830985915492903</v>
      </c>
      <c r="NM81" s="220">
        <v>83.0508474576271</v>
      </c>
      <c r="NN81" s="220">
        <v>87.254901960784295</v>
      </c>
      <c r="NO81" s="220">
        <v>69.491525423728802</v>
      </c>
      <c r="NP81" s="220">
        <v>70.646766169154304</v>
      </c>
      <c r="NQ81" s="220">
        <v>72.093023255813904</v>
      </c>
      <c r="NR81" s="220">
        <v>76.732673267326803</v>
      </c>
      <c r="NS81" s="220">
        <v>67.836257309941502</v>
      </c>
      <c r="NT81" s="220">
        <v>68.159203980099505</v>
      </c>
      <c r="NU81" s="220">
        <v>88.439306358381501</v>
      </c>
      <c r="NV81" s="220">
        <v>91.089108910891099</v>
      </c>
      <c r="NW81" s="220">
        <v>81.976744186046503</v>
      </c>
      <c r="NX81" s="220">
        <v>87.623762376237593</v>
      </c>
      <c r="NY81" s="128" t="str">
        <f t="shared" si="106"/>
        <v>--</v>
      </c>
      <c r="NZ81" s="128" t="str">
        <f t="shared" si="106"/>
        <v>--</v>
      </c>
      <c r="OA81" s="128" t="str">
        <f t="shared" si="106"/>
        <v>--</v>
      </c>
      <c r="OB81" s="128" t="str">
        <f t="shared" si="106"/>
        <v>--</v>
      </c>
      <c r="OC81" s="128" t="str">
        <f t="shared" si="106"/>
        <v>--</v>
      </c>
      <c r="OD81" s="128" t="str">
        <f t="shared" si="106"/>
        <v>--</v>
      </c>
      <c r="OE81" s="128" t="str">
        <f t="shared" si="106"/>
        <v>--</v>
      </c>
      <c r="OF81" s="128" t="str">
        <f t="shared" si="106"/>
        <v>--</v>
      </c>
      <c r="OG81" s="222">
        <v>51.744186046511601</v>
      </c>
      <c r="OH81" s="222">
        <v>37.313432835820898</v>
      </c>
      <c r="OI81" s="222">
        <v>31.25</v>
      </c>
      <c r="OJ81" s="222">
        <v>32.8125</v>
      </c>
      <c r="OK81" s="222">
        <v>55.1020408163265</v>
      </c>
      <c r="OL81" s="222">
        <v>35.148514851485203</v>
      </c>
      <c r="OM81" s="222">
        <v>36.021505376344102</v>
      </c>
      <c r="ON81" s="222">
        <v>39.473684210526301</v>
      </c>
      <c r="OO81" s="114" t="s">
        <v>2516</v>
      </c>
      <c r="OP81" s="114" t="s">
        <v>2516</v>
      </c>
      <c r="OQ81" s="300">
        <v>69.714285714285694</v>
      </c>
      <c r="OR81" s="300">
        <v>56.716417910447781</v>
      </c>
      <c r="OS81" s="300">
        <v>53.623188405797094</v>
      </c>
      <c r="OT81" s="300">
        <v>56.544502617801044</v>
      </c>
      <c r="OU81" s="300">
        <v>79.104477611940311</v>
      </c>
      <c r="OV81" s="300">
        <v>62.135922330097095</v>
      </c>
      <c r="OW81" s="300">
        <v>56.149732620320869</v>
      </c>
      <c r="OX81" s="300">
        <v>70.680628272251298</v>
      </c>
      <c r="OZ81" s="380">
        <v>70.175438596491261</v>
      </c>
      <c r="PA81" s="381">
        <v>68.55670103092784</v>
      </c>
      <c r="PB81" s="381">
        <v>74.774774774774741</v>
      </c>
      <c r="PC81" s="381">
        <v>66.071428571428584</v>
      </c>
      <c r="PD81" s="380">
        <v>72.832369942196564</v>
      </c>
      <c r="PE81" s="381">
        <v>39.896373056994847</v>
      </c>
      <c r="PF81" s="381">
        <v>30.000000000000007</v>
      </c>
      <c r="PG81" s="381">
        <v>33.035714285714278</v>
      </c>
      <c r="PH81" s="380">
        <v>54.970760233918142</v>
      </c>
      <c r="PI81" s="381">
        <v>37.628865979381438</v>
      </c>
      <c r="PJ81" s="381">
        <v>28.181818181818183</v>
      </c>
      <c r="PK81" s="381">
        <v>25.892857142857153</v>
      </c>
      <c r="PL81" s="380">
        <v>86.6279069767442</v>
      </c>
      <c r="PM81" s="381">
        <v>77.31958762886596</v>
      </c>
      <c r="PN81" s="381">
        <v>74.311926605504567</v>
      </c>
      <c r="PO81" s="381">
        <v>68.750000000000043</v>
      </c>
      <c r="PP81" s="380">
        <v>82.658959537572258</v>
      </c>
      <c r="PQ81" s="381">
        <v>69.587628865979312</v>
      </c>
      <c r="PR81" s="381">
        <v>63.963963963963977</v>
      </c>
      <c r="PS81" s="381">
        <v>66.964285714285751</v>
      </c>
      <c r="PT81" s="378" t="str">
        <f t="shared" si="97"/>
        <v>--</v>
      </c>
      <c r="PU81" s="378" t="str">
        <f t="shared" si="97"/>
        <v>--</v>
      </c>
      <c r="PV81" s="381">
        <v>26.363636363636374</v>
      </c>
      <c r="PW81" s="381">
        <v>41.071428571428569</v>
      </c>
      <c r="PX81" s="378" t="str">
        <f t="shared" si="98"/>
        <v>--</v>
      </c>
      <c r="PY81" s="378" t="str">
        <f t="shared" si="98"/>
        <v>--</v>
      </c>
      <c r="PZ81" s="381">
        <v>41.37931034482758</v>
      </c>
      <c r="QA81" s="381">
        <v>56.521739130434781</v>
      </c>
      <c r="QB81" s="378" t="str">
        <f t="shared" si="99"/>
        <v>--</v>
      </c>
      <c r="QC81" s="378" t="str">
        <f t="shared" si="99"/>
        <v>--</v>
      </c>
      <c r="QD81" s="381">
        <v>48.275862068965516</v>
      </c>
      <c r="QE81" s="381">
        <v>60.869565217391312</v>
      </c>
      <c r="QF81" s="378" t="str">
        <f t="shared" si="100"/>
        <v>--</v>
      </c>
      <c r="QG81" s="378" t="str">
        <f t="shared" si="100"/>
        <v>--</v>
      </c>
      <c r="QH81" s="381">
        <v>55.172413793103452</v>
      </c>
      <c r="QI81" s="381">
        <v>56.521739130434796</v>
      </c>
      <c r="QJ81" s="161" t="s">
        <v>2516</v>
      </c>
    </row>
    <row r="82" spans="1:452" x14ac:dyDescent="0.25">
      <c r="A82" s="114">
        <v>78</v>
      </c>
      <c r="B82" s="93" t="s">
        <v>78</v>
      </c>
      <c r="C82" s="126">
        <v>21.875000000000004</v>
      </c>
      <c r="D82" s="126">
        <v>8.1081081081081088</v>
      </c>
      <c r="E82" s="126">
        <v>5.8823529411764701</v>
      </c>
      <c r="F82" s="126">
        <v>16.071428571428569</v>
      </c>
      <c r="G82" s="126">
        <v>5</v>
      </c>
      <c r="H82" s="126">
        <v>10</v>
      </c>
      <c r="I82" s="126">
        <v>27.906976744186043</v>
      </c>
      <c r="J82" s="126">
        <v>5.1282051282051277</v>
      </c>
      <c r="K82" s="126">
        <v>5.2631578947368407</v>
      </c>
      <c r="L82" s="126">
        <v>28.000000000000004</v>
      </c>
      <c r="M82" s="128">
        <v>31.034482758620694</v>
      </c>
      <c r="N82" s="128">
        <v>15.789473684210529</v>
      </c>
      <c r="O82" s="128">
        <v>42.424242424242415</v>
      </c>
      <c r="P82" s="128">
        <v>31.707317073170731</v>
      </c>
      <c r="Q82" s="128">
        <v>13.333333333333334</v>
      </c>
      <c r="R82" s="128">
        <v>93.650793650793645</v>
      </c>
      <c r="S82" s="128">
        <v>79.487179487179475</v>
      </c>
      <c r="T82" s="128">
        <v>82.857142857142861</v>
      </c>
      <c r="U82" s="128">
        <v>81.481481481481467</v>
      </c>
      <c r="V82" s="128">
        <v>79.545454545454561</v>
      </c>
      <c r="W82" s="128">
        <v>95.238095238095227</v>
      </c>
      <c r="X82" s="128">
        <v>83.720930232558132</v>
      </c>
      <c r="Y82" s="128">
        <v>82.5</v>
      </c>
      <c r="Z82" s="128">
        <v>90</v>
      </c>
      <c r="AA82" s="128">
        <v>89.795918367346943</v>
      </c>
      <c r="AB82" s="132">
        <v>89.285714285714292</v>
      </c>
      <c r="AC82" s="132">
        <v>89.743589743589737</v>
      </c>
      <c r="AD82" s="132">
        <v>87.878787878787875</v>
      </c>
      <c r="AE82" s="132">
        <v>62.162162162162161</v>
      </c>
      <c r="AF82" s="128">
        <v>79.999999999999986</v>
      </c>
      <c r="AG82" s="126">
        <v>70.312500000000014</v>
      </c>
      <c r="AH82" s="126">
        <v>51.282051282051285</v>
      </c>
      <c r="AI82" s="133">
        <v>57.142857142857153</v>
      </c>
      <c r="AJ82" s="133">
        <v>57.692307692307693</v>
      </c>
      <c r="AK82" s="128">
        <v>54.545454545454547</v>
      </c>
      <c r="AL82" s="128">
        <v>71.428571428571445</v>
      </c>
      <c r="AM82" s="128">
        <v>74.999999999999972</v>
      </c>
      <c r="AN82" s="128">
        <v>60</v>
      </c>
      <c r="AO82" s="128">
        <v>67.5</v>
      </c>
      <c r="AP82" s="128">
        <v>76.000000000000028</v>
      </c>
      <c r="AQ82" s="128">
        <v>72.413793103448285</v>
      </c>
      <c r="AR82" s="128">
        <v>58.974358974358985</v>
      </c>
      <c r="AS82" s="128">
        <v>82.352941176470566</v>
      </c>
      <c r="AT82" s="128">
        <v>52.500000000000007</v>
      </c>
      <c r="AU82" s="128">
        <v>63.333333333333336</v>
      </c>
      <c r="AV82" s="128">
        <v>15.87301587301587</v>
      </c>
      <c r="AW82" s="128">
        <v>12.820512820512821</v>
      </c>
      <c r="AX82" s="132">
        <v>31.428571428571427</v>
      </c>
      <c r="AY82" s="132">
        <v>12.962962962962964</v>
      </c>
      <c r="AZ82" s="132">
        <v>20.454545454545453</v>
      </c>
      <c r="BA82" s="132">
        <v>11.904761904761903</v>
      </c>
      <c r="BB82" s="128">
        <v>13.953488372093023</v>
      </c>
      <c r="BC82" s="132">
        <v>7.6923076923076907</v>
      </c>
      <c r="BD82" s="132">
        <v>24.999999999999993</v>
      </c>
      <c r="BE82" s="132">
        <v>6.0000000000000009</v>
      </c>
      <c r="BF82" s="132">
        <v>3.4482758620689653</v>
      </c>
      <c r="BG82" s="128">
        <v>17.948717948717942</v>
      </c>
      <c r="BH82" s="121">
        <v>8.8235294117647065</v>
      </c>
      <c r="BI82" s="121">
        <v>20</v>
      </c>
      <c r="BJ82" s="121">
        <v>13.333333333333332</v>
      </c>
      <c r="BK82" s="121">
        <v>6.3492063492063497</v>
      </c>
      <c r="BL82" s="128">
        <v>12.820512820512825</v>
      </c>
      <c r="BM82" s="121">
        <v>14.285714285714286</v>
      </c>
      <c r="BN82" s="114">
        <v>11.111111111111111</v>
      </c>
      <c r="BO82" s="114">
        <v>11.363636363636362</v>
      </c>
      <c r="BP82" s="114">
        <v>9.5238095238095237</v>
      </c>
      <c r="BQ82" s="128">
        <v>2.3255813953488369</v>
      </c>
      <c r="BR82" s="121">
        <v>7.6923076923076925</v>
      </c>
      <c r="BS82" s="121">
        <v>2.4999999999999996</v>
      </c>
      <c r="BT82" s="121">
        <v>8</v>
      </c>
      <c r="BU82" s="128">
        <v>0</v>
      </c>
      <c r="BV82" s="121">
        <v>10.256410256410254</v>
      </c>
      <c r="BW82" s="121">
        <v>5.8823529411764701</v>
      </c>
      <c r="BX82" s="121">
        <v>5</v>
      </c>
      <c r="BY82" s="128">
        <v>3.3333333333333335</v>
      </c>
      <c r="BZ82" s="121">
        <v>65.625</v>
      </c>
      <c r="CA82" s="121">
        <v>76.315789473684191</v>
      </c>
      <c r="CB82" s="121">
        <v>71.428571428571416</v>
      </c>
      <c r="CC82" s="128">
        <v>69.811320754717002</v>
      </c>
      <c r="CD82" s="121">
        <v>59.090909090909093</v>
      </c>
      <c r="CE82" s="121">
        <v>69.047619047619065</v>
      </c>
      <c r="CF82" s="121">
        <v>62.790697674418624</v>
      </c>
      <c r="CG82" s="128">
        <v>62.499999999999986</v>
      </c>
      <c r="CH82" s="121">
        <v>77.5</v>
      </c>
      <c r="CI82" s="121">
        <v>70.000000000000014</v>
      </c>
      <c r="CJ82" s="121">
        <v>65.517241379310349</v>
      </c>
      <c r="CK82" s="121">
        <v>74.358974358974365</v>
      </c>
      <c r="CL82" s="121">
        <v>76.47058823529413</v>
      </c>
      <c r="CM82" s="121">
        <v>65.853658536585371</v>
      </c>
      <c r="CN82" s="121">
        <v>75.862068965517238</v>
      </c>
      <c r="CO82" s="121" t="s">
        <v>286</v>
      </c>
      <c r="CP82" s="128" t="s">
        <v>286</v>
      </c>
      <c r="CQ82" s="121" t="s">
        <v>286</v>
      </c>
      <c r="CR82" s="121">
        <v>59.615384615384599</v>
      </c>
      <c r="CS82" s="114">
        <v>27.27272727272727</v>
      </c>
      <c r="CT82" s="114">
        <v>50.000000000000007</v>
      </c>
      <c r="CU82" s="128">
        <v>59.523809523809533</v>
      </c>
      <c r="CV82" s="121">
        <v>44.999999999999993</v>
      </c>
      <c r="CW82" s="121">
        <v>57.499999999999986</v>
      </c>
      <c r="CX82" s="114">
        <v>77.999999999999986</v>
      </c>
      <c r="CY82" s="114">
        <v>62.068965517241381</v>
      </c>
      <c r="CZ82" s="128">
        <v>56.410256410256416</v>
      </c>
      <c r="DA82" s="121">
        <v>76.47058823529413</v>
      </c>
      <c r="DB82" s="121">
        <v>34.146341463414629</v>
      </c>
      <c r="DC82" s="114">
        <v>55.172413793103445</v>
      </c>
      <c r="DD82" s="114">
        <v>48.4375</v>
      </c>
      <c r="DE82" s="128">
        <v>44.736842105263143</v>
      </c>
      <c r="DF82" s="121">
        <v>31.428571428571434</v>
      </c>
      <c r="DG82" s="121">
        <v>50</v>
      </c>
      <c r="DH82" s="114">
        <v>31.81818181818182</v>
      </c>
      <c r="DI82" s="114">
        <v>56.09756097560976</v>
      </c>
      <c r="DJ82" s="128">
        <v>58.536585365853668</v>
      </c>
      <c r="DK82" s="121">
        <v>50.000000000000007</v>
      </c>
      <c r="DL82" s="121">
        <v>35.897435897435891</v>
      </c>
      <c r="DM82" s="121">
        <v>61.702127659574479</v>
      </c>
      <c r="DN82" s="121">
        <v>39.285714285714285</v>
      </c>
      <c r="DO82" s="128">
        <v>44.73684210526315</v>
      </c>
      <c r="DP82" s="121">
        <v>57.575757575757571</v>
      </c>
      <c r="DQ82" s="121">
        <v>43.589743589743598</v>
      </c>
      <c r="DR82" s="121">
        <v>39.285714285714285</v>
      </c>
      <c r="DS82" s="121" t="s">
        <v>286</v>
      </c>
      <c r="DT82" s="128" t="s">
        <v>286</v>
      </c>
      <c r="DU82" s="131" t="s">
        <v>286</v>
      </c>
      <c r="DV82" s="131">
        <v>39.622641509433969</v>
      </c>
      <c r="DW82" s="114">
        <v>31.818181818181824</v>
      </c>
      <c r="DX82" s="131">
        <v>21.95121951219512</v>
      </c>
      <c r="DY82" s="128">
        <v>51.162790697674417</v>
      </c>
      <c r="DZ82" s="128">
        <v>38.461538461538446</v>
      </c>
      <c r="EA82" s="128">
        <v>30</v>
      </c>
      <c r="EB82" s="128">
        <v>69.387755102040799</v>
      </c>
      <c r="EC82" s="128">
        <v>48.275862068965523</v>
      </c>
      <c r="ED82" s="128">
        <v>43.589743589743584</v>
      </c>
      <c r="EE82" s="128">
        <v>57.575757575757578</v>
      </c>
      <c r="EF82" s="128">
        <v>43.589743589743598</v>
      </c>
      <c r="EG82" s="128">
        <v>46.428571428571431</v>
      </c>
      <c r="EH82" s="128" t="s">
        <v>286</v>
      </c>
      <c r="EI82" s="128" t="s">
        <v>286</v>
      </c>
      <c r="EJ82" s="128" t="s">
        <v>286</v>
      </c>
      <c r="EK82" s="128">
        <v>90.384615384615401</v>
      </c>
      <c r="EL82" s="121">
        <v>79.545454545454547</v>
      </c>
      <c r="EM82" s="121">
        <v>80.952380952380949</v>
      </c>
      <c r="EN82" s="121">
        <v>90.697674418604663</v>
      </c>
      <c r="EO82" s="121">
        <v>75</v>
      </c>
      <c r="EP82" s="128">
        <v>87.5</v>
      </c>
      <c r="EQ82" s="121">
        <v>94</v>
      </c>
      <c r="ER82" s="121">
        <v>89.65517241379311</v>
      </c>
      <c r="ES82" s="121">
        <v>79.487179487179503</v>
      </c>
      <c r="ET82" s="121">
        <v>91.176470588235276</v>
      </c>
      <c r="EU82" s="128">
        <v>90</v>
      </c>
      <c r="EV82" s="121">
        <v>82.75862068965516</v>
      </c>
      <c r="EW82" s="121">
        <v>84.375000000000014</v>
      </c>
      <c r="EX82" s="121">
        <v>53.846153846153854</v>
      </c>
      <c r="EY82" s="121">
        <v>71.428571428571445</v>
      </c>
      <c r="EZ82" s="128">
        <v>90.566037735849079</v>
      </c>
      <c r="FA82" s="121">
        <v>75.000000000000028</v>
      </c>
      <c r="FB82" s="121">
        <v>71.428571428571431</v>
      </c>
      <c r="FC82" s="121">
        <v>90.697674418604649</v>
      </c>
      <c r="FD82" s="121">
        <v>92.307692307692307</v>
      </c>
      <c r="FE82" s="128">
        <v>90</v>
      </c>
      <c r="FF82" s="121">
        <v>93.877551020408177</v>
      </c>
      <c r="FG82" s="121">
        <v>75.862068965517224</v>
      </c>
      <c r="FH82" s="121">
        <v>76.315789473684191</v>
      </c>
      <c r="FI82" s="121">
        <v>88.235294117647072</v>
      </c>
      <c r="FJ82" s="128">
        <v>69.230769230769226</v>
      </c>
      <c r="FK82" s="121">
        <v>75.862068965517253</v>
      </c>
      <c r="FL82" s="121" t="s">
        <v>286</v>
      </c>
      <c r="FM82" s="121">
        <v>15.151515151515152</v>
      </c>
      <c r="FN82" s="121">
        <v>68.571428571428569</v>
      </c>
      <c r="FO82" s="128" t="s">
        <v>286</v>
      </c>
      <c r="FP82" s="121">
        <v>25</v>
      </c>
      <c r="FQ82" s="121">
        <v>50.000000000000014</v>
      </c>
      <c r="FR82" s="121" t="s">
        <v>286</v>
      </c>
      <c r="FS82" s="121">
        <v>2.5641025641025639</v>
      </c>
      <c r="FT82" s="128">
        <v>80</v>
      </c>
      <c r="FU82" s="121" t="s">
        <v>286</v>
      </c>
      <c r="FV82" s="121">
        <v>17.241379310344829</v>
      </c>
      <c r="FW82" s="121">
        <v>55.263157894736828</v>
      </c>
      <c r="FX82" s="121" t="s">
        <v>286</v>
      </c>
      <c r="FY82" s="128">
        <v>22.222222222222218</v>
      </c>
      <c r="FZ82" s="121">
        <v>74.999999999999986</v>
      </c>
      <c r="GA82" s="121" t="s">
        <v>286</v>
      </c>
      <c r="GB82" s="121">
        <v>20</v>
      </c>
      <c r="GC82" s="121">
        <v>49.999999999999993</v>
      </c>
      <c r="GD82" s="128" t="s">
        <v>286</v>
      </c>
      <c r="GE82" s="121">
        <v>54.545454545454554</v>
      </c>
      <c r="GF82" s="121">
        <v>47.61904761904762</v>
      </c>
      <c r="GG82" s="121" t="s">
        <v>286</v>
      </c>
      <c r="GH82" s="121">
        <v>0</v>
      </c>
      <c r="GI82" s="128">
        <v>58.064516129032263</v>
      </c>
      <c r="GJ82" s="121" t="s">
        <v>286</v>
      </c>
      <c r="GK82" s="121">
        <v>80</v>
      </c>
      <c r="GL82" s="121">
        <v>28.571428571428569</v>
      </c>
      <c r="GM82" s="130" t="s">
        <v>286</v>
      </c>
      <c r="GN82" s="128">
        <v>12.5</v>
      </c>
      <c r="GO82" s="121">
        <v>28.571428571428577</v>
      </c>
      <c r="GP82" s="121" t="s">
        <v>286</v>
      </c>
      <c r="GQ82" s="121">
        <v>20</v>
      </c>
      <c r="GR82" s="121">
        <v>58.333333333333336</v>
      </c>
      <c r="GS82" s="128" t="s">
        <v>286</v>
      </c>
      <c r="GT82" s="121">
        <v>45.454545454545453</v>
      </c>
      <c r="GU82" s="121">
        <v>71.428571428571445</v>
      </c>
      <c r="GV82" s="121" t="s">
        <v>286</v>
      </c>
      <c r="GW82" s="121">
        <v>100</v>
      </c>
      <c r="GX82" s="128">
        <v>65.625</v>
      </c>
      <c r="GY82" s="128" t="s">
        <v>286</v>
      </c>
      <c r="GZ82" s="128">
        <v>80</v>
      </c>
      <c r="HA82" s="128">
        <v>57.142857142857146</v>
      </c>
      <c r="HB82" s="128" t="s">
        <v>286</v>
      </c>
      <c r="HC82" s="128">
        <v>57.142857142857146</v>
      </c>
      <c r="HD82" s="128">
        <v>52.38095238095238</v>
      </c>
      <c r="HE82" s="128" t="s">
        <v>286</v>
      </c>
      <c r="HF82" s="128">
        <v>60</v>
      </c>
      <c r="HG82" s="128">
        <v>60.86956521739129</v>
      </c>
      <c r="HH82" s="128" t="s">
        <v>286</v>
      </c>
      <c r="HI82" s="128">
        <v>40</v>
      </c>
      <c r="HJ82" s="128">
        <v>57.142857142857146</v>
      </c>
      <c r="HK82" s="128" t="s">
        <v>286</v>
      </c>
      <c r="HL82" s="121">
        <v>0</v>
      </c>
      <c r="HM82" s="121">
        <v>81.249999999999972</v>
      </c>
      <c r="HN82" s="121" t="s">
        <v>286</v>
      </c>
      <c r="HO82" s="121">
        <v>50</v>
      </c>
      <c r="HP82" s="128">
        <v>66.666666666666657</v>
      </c>
      <c r="HQ82" s="121" t="s">
        <v>286</v>
      </c>
      <c r="HR82" s="121">
        <v>66.666666666666671</v>
      </c>
      <c r="HS82" s="121">
        <v>77.777777777777771</v>
      </c>
      <c r="HT82" s="129" t="s">
        <v>286</v>
      </c>
      <c r="HU82" s="128">
        <v>40</v>
      </c>
      <c r="HV82" s="114">
        <v>43.478260869565219</v>
      </c>
      <c r="HW82" s="114" t="s">
        <v>286</v>
      </c>
      <c r="HX82" s="114">
        <v>80</v>
      </c>
      <c r="HY82" s="114">
        <v>23.80952380952381</v>
      </c>
      <c r="HZ82" s="114" t="s">
        <v>286</v>
      </c>
      <c r="IA82" s="114">
        <v>0</v>
      </c>
      <c r="IB82" s="114">
        <v>34.374999999999993</v>
      </c>
      <c r="IC82" s="114" t="s">
        <v>286</v>
      </c>
      <c r="ID82" s="114">
        <v>80</v>
      </c>
      <c r="IE82" s="114">
        <v>47.61904761904762</v>
      </c>
      <c r="IF82" s="114" t="s">
        <v>286</v>
      </c>
      <c r="IG82" s="114">
        <v>57.142857142857146</v>
      </c>
      <c r="IH82" s="114">
        <v>29.999999999999996</v>
      </c>
      <c r="II82" s="114" t="s">
        <v>286</v>
      </c>
      <c r="IJ82" s="114">
        <v>80</v>
      </c>
      <c r="IK82" s="114">
        <v>65.217391304347828</v>
      </c>
      <c r="IL82" s="114" t="s">
        <v>286</v>
      </c>
      <c r="IM82" s="114">
        <v>81.818181818181813</v>
      </c>
      <c r="IN82" s="114">
        <v>45</v>
      </c>
      <c r="IO82" s="114" t="s">
        <v>286</v>
      </c>
      <c r="IP82" s="114">
        <v>0</v>
      </c>
      <c r="IQ82" s="114">
        <v>59.374999999999993</v>
      </c>
      <c r="IR82" s="114" t="s">
        <v>286</v>
      </c>
      <c r="IS82" s="114">
        <v>80</v>
      </c>
      <c r="IT82" s="114">
        <v>71.428571428571445</v>
      </c>
      <c r="IU82" s="114" t="s">
        <v>286</v>
      </c>
      <c r="IV82" s="114">
        <v>57.142857142857146</v>
      </c>
      <c r="IW82" s="114">
        <v>40</v>
      </c>
      <c r="IX82" s="150" t="s">
        <v>1545</v>
      </c>
      <c r="IY82" s="150" t="s">
        <v>1545</v>
      </c>
      <c r="IZ82" s="150" t="s">
        <v>1545</v>
      </c>
      <c r="JA82" s="150" t="s">
        <v>1545</v>
      </c>
      <c r="JB82" s="150" t="s">
        <v>1545</v>
      </c>
      <c r="JC82" s="114" t="s">
        <v>286</v>
      </c>
      <c r="JD82" s="114" t="s">
        <v>286</v>
      </c>
      <c r="JE82" s="114" t="s">
        <v>286</v>
      </c>
      <c r="JF82" s="114" t="str">
        <f t="shared" si="101"/>
        <v>--</v>
      </c>
      <c r="JG82" s="114" t="str">
        <f t="shared" si="101"/>
        <v>--</v>
      </c>
      <c r="JH82" s="114" t="str">
        <f t="shared" si="101"/>
        <v>--</v>
      </c>
      <c r="JI82" s="114" t="str">
        <f t="shared" si="101"/>
        <v>--</v>
      </c>
      <c r="JJ82" s="114" t="str">
        <f t="shared" si="101"/>
        <v>--</v>
      </c>
      <c r="JK82" s="114" t="str">
        <f t="shared" si="101"/>
        <v>--</v>
      </c>
      <c r="JL82" s="114" t="str">
        <f t="shared" si="101"/>
        <v>--</v>
      </c>
      <c r="JM82" s="114" t="str">
        <f t="shared" si="101"/>
        <v>--</v>
      </c>
      <c r="JN82" s="114" t="str">
        <f t="shared" si="101"/>
        <v>--</v>
      </c>
      <c r="JO82" s="114" t="str">
        <f t="shared" si="101"/>
        <v>--</v>
      </c>
      <c r="JP82" s="114" t="str">
        <f t="shared" si="102"/>
        <v>--</v>
      </c>
      <c r="JQ82" s="114" t="str">
        <f t="shared" si="102"/>
        <v>--</v>
      </c>
      <c r="JR82" s="114" t="str">
        <f t="shared" si="102"/>
        <v>--</v>
      </c>
      <c r="JS82" s="114" t="str">
        <f t="shared" si="102"/>
        <v>--</v>
      </c>
      <c r="JT82" s="114" t="str">
        <f t="shared" si="102"/>
        <v>--</v>
      </c>
      <c r="JU82" s="114" t="str">
        <f t="shared" si="102"/>
        <v>--</v>
      </c>
      <c r="JV82" s="114" t="str">
        <f t="shared" si="102"/>
        <v>--</v>
      </c>
      <c r="JW82" s="114" t="str">
        <f t="shared" si="102"/>
        <v>--</v>
      </c>
      <c r="JX82" s="114" t="str">
        <f t="shared" si="102"/>
        <v>--</v>
      </c>
      <c r="JY82" s="114" t="str">
        <f t="shared" si="102"/>
        <v>--</v>
      </c>
      <c r="JZ82" s="114" t="str">
        <f t="shared" si="103"/>
        <v>--</v>
      </c>
      <c r="KA82" s="114" t="str">
        <f t="shared" si="103"/>
        <v>--</v>
      </c>
      <c r="KB82" s="114" t="str">
        <f t="shared" si="103"/>
        <v>--</v>
      </c>
      <c r="KC82" s="114" t="str">
        <f t="shared" si="103"/>
        <v>--</v>
      </c>
      <c r="KD82" s="114" t="str">
        <f t="shared" si="103"/>
        <v>--</v>
      </c>
      <c r="KE82" s="114" t="str">
        <f t="shared" si="103"/>
        <v>--</v>
      </c>
      <c r="KF82" s="114" t="str">
        <f t="shared" si="103"/>
        <v>--</v>
      </c>
      <c r="KG82" s="114" t="str">
        <f t="shared" si="103"/>
        <v>--</v>
      </c>
      <c r="KH82" s="114" t="str">
        <f t="shared" si="103"/>
        <v>--</v>
      </c>
      <c r="KI82" s="114" t="str">
        <f t="shared" si="103"/>
        <v>--</v>
      </c>
      <c r="KJ82" s="114" t="str">
        <f t="shared" si="104"/>
        <v>--</v>
      </c>
      <c r="KK82" s="114" t="str">
        <f t="shared" si="104"/>
        <v>--</v>
      </c>
      <c r="KL82" s="114" t="str">
        <f t="shared" si="104"/>
        <v>--</v>
      </c>
      <c r="KM82" s="114" t="str">
        <f t="shared" si="104"/>
        <v>--</v>
      </c>
      <c r="KN82" s="114" t="str">
        <f t="shared" si="104"/>
        <v>--</v>
      </c>
      <c r="KO82" s="114" t="str">
        <f t="shared" si="104"/>
        <v>--</v>
      </c>
      <c r="KP82" s="150" t="s">
        <v>1545</v>
      </c>
      <c r="KQ82" s="150" t="s">
        <v>1545</v>
      </c>
      <c r="KR82" s="150" t="s">
        <v>1545</v>
      </c>
      <c r="KS82" s="150" t="s">
        <v>1545</v>
      </c>
      <c r="KT82" s="150" t="s">
        <v>1545</v>
      </c>
      <c r="KU82" s="114" t="str">
        <f t="shared" si="107"/>
        <v>--</v>
      </c>
      <c r="KV82" s="114" t="str">
        <f t="shared" si="107"/>
        <v>--</v>
      </c>
      <c r="KW82" s="114" t="str">
        <f t="shared" si="107"/>
        <v>--</v>
      </c>
      <c r="KX82" s="114" t="str">
        <f t="shared" si="107"/>
        <v>--</v>
      </c>
      <c r="KY82" s="114" t="str">
        <f t="shared" si="107"/>
        <v>--</v>
      </c>
      <c r="KZ82" s="114" t="str">
        <f t="shared" si="105"/>
        <v>--</v>
      </c>
      <c r="LA82" s="114" t="str">
        <f t="shared" si="105"/>
        <v>--</v>
      </c>
      <c r="LB82" s="114" t="str">
        <f t="shared" si="105"/>
        <v>--</v>
      </c>
      <c r="LC82" s="114" t="str">
        <f t="shared" si="105"/>
        <v>--</v>
      </c>
      <c r="LD82" s="114" t="str">
        <f t="shared" si="105"/>
        <v>--</v>
      </c>
      <c r="LE82" s="219">
        <v>87.5</v>
      </c>
      <c r="LF82" s="219">
        <v>69.565217391304401</v>
      </c>
      <c r="LG82" s="219">
        <v>92.307692307692307</v>
      </c>
      <c r="LH82" s="219">
        <v>82.758620689655203</v>
      </c>
      <c r="LI82" s="219">
        <v>72.413793103448299</v>
      </c>
      <c r="LJ82" s="219">
        <v>89.655172413793096</v>
      </c>
      <c r="LK82" s="219">
        <v>70</v>
      </c>
      <c r="LL82" s="219">
        <v>78.260869565217405</v>
      </c>
      <c r="LM82" s="219">
        <v>84.615384615384599</v>
      </c>
      <c r="LN82" s="219">
        <v>65.517241379310306</v>
      </c>
      <c r="LO82" s="219">
        <v>68.965517241379303</v>
      </c>
      <c r="LP82" s="219">
        <v>72.413793103448299</v>
      </c>
      <c r="LQ82" s="219">
        <v>76.923076923076906</v>
      </c>
      <c r="LR82" s="219">
        <v>95.652173913043498</v>
      </c>
      <c r="LS82" s="219">
        <v>80.769230769230802</v>
      </c>
      <c r="LT82" s="219">
        <v>65.517241379310306</v>
      </c>
      <c r="LU82" s="219">
        <v>67.857142857142904</v>
      </c>
      <c r="LV82" s="219">
        <v>58.620689655172399</v>
      </c>
      <c r="LW82" s="219">
        <v>46.153846153846203</v>
      </c>
      <c r="LX82" s="219">
        <v>65.2173913043478</v>
      </c>
      <c r="LY82" s="219">
        <v>69.230769230769198</v>
      </c>
      <c r="LZ82" s="219">
        <v>55.172413793103402</v>
      </c>
      <c r="MA82" s="219">
        <v>39.285714285714299</v>
      </c>
      <c r="MB82" s="219">
        <v>55.172413793103502</v>
      </c>
      <c r="MC82" s="219">
        <v>82.051282051282101</v>
      </c>
      <c r="MD82" s="219">
        <v>86.956521739130494</v>
      </c>
      <c r="ME82" s="219">
        <v>88.461538461538495</v>
      </c>
      <c r="MF82" s="219">
        <v>75.862068965517295</v>
      </c>
      <c r="MG82" s="219">
        <v>75</v>
      </c>
      <c r="MH82" s="219">
        <v>68.965517241379303</v>
      </c>
      <c r="MI82" s="219">
        <v>76.923076923076906</v>
      </c>
      <c r="MJ82" s="219">
        <v>69.565217391304301</v>
      </c>
      <c r="MK82" s="219">
        <v>65.384615384615401</v>
      </c>
      <c r="ML82" s="219">
        <v>68.965517241379303</v>
      </c>
      <c r="MM82" s="219">
        <v>68.965517241379303</v>
      </c>
      <c r="MN82" s="219">
        <v>75.862068965517196</v>
      </c>
      <c r="MO82" s="128" t="str">
        <f t="shared" si="89"/>
        <v>--</v>
      </c>
      <c r="MP82" s="219">
        <v>14.285714285714301</v>
      </c>
      <c r="MQ82" s="219">
        <v>53.846153846153904</v>
      </c>
      <c r="MR82" s="128" t="str">
        <f t="shared" si="90"/>
        <v>--</v>
      </c>
      <c r="MS82" s="219">
        <v>28.571428571428601</v>
      </c>
      <c r="MT82" s="219">
        <v>32.142857142857103</v>
      </c>
      <c r="MU82" s="128" t="str">
        <f t="shared" si="91"/>
        <v>--</v>
      </c>
      <c r="MV82" s="219">
        <v>33.3333333333333</v>
      </c>
      <c r="MW82" s="219">
        <v>50</v>
      </c>
      <c r="MX82" s="128" t="str">
        <f t="shared" si="92"/>
        <v>--</v>
      </c>
      <c r="MY82" s="219">
        <v>28.571428571428601</v>
      </c>
      <c r="MZ82" s="219">
        <v>66.6666666666667</v>
      </c>
      <c r="NA82" s="128" t="str">
        <f t="shared" si="93"/>
        <v>--</v>
      </c>
      <c r="NB82" s="219">
        <v>33.3333333333333</v>
      </c>
      <c r="NC82" s="219">
        <v>64.285714285714306</v>
      </c>
      <c r="ND82" s="128" t="str">
        <f t="shared" si="94"/>
        <v>--</v>
      </c>
      <c r="NE82" s="219">
        <v>28.571428571428601</v>
      </c>
      <c r="NF82" s="219">
        <v>77.7777777777778</v>
      </c>
      <c r="NG82" s="128" t="str">
        <f t="shared" si="95"/>
        <v>--</v>
      </c>
      <c r="NH82" s="219">
        <v>66.6666666666667</v>
      </c>
      <c r="NI82" s="219">
        <v>64.285714285714306</v>
      </c>
      <c r="NJ82" s="128" t="str">
        <f t="shared" si="96"/>
        <v>--</v>
      </c>
      <c r="NK82" s="219">
        <v>57.142857142857103</v>
      </c>
      <c r="NL82" s="219">
        <v>66.6666666666667</v>
      </c>
      <c r="NM82" s="220">
        <v>96.296296296296305</v>
      </c>
      <c r="NN82" s="220">
        <v>89.743589743589695</v>
      </c>
      <c r="NO82" s="220">
        <v>62.962962962962997</v>
      </c>
      <c r="NP82" s="220">
        <v>69.230769230769198</v>
      </c>
      <c r="NQ82" s="220">
        <v>82.142857142857096</v>
      </c>
      <c r="NR82" s="220">
        <v>79.487179487179503</v>
      </c>
      <c r="NS82" s="220">
        <v>71.428571428571402</v>
      </c>
      <c r="NT82" s="220">
        <v>66.6666666666667</v>
      </c>
      <c r="NU82" s="220">
        <v>96.428571428571402</v>
      </c>
      <c r="NV82" s="220">
        <v>84.615384615384599</v>
      </c>
      <c r="NW82" s="220">
        <v>92.857142857142904</v>
      </c>
      <c r="NX82" s="220">
        <v>84.615384615384599</v>
      </c>
      <c r="NY82" s="128" t="str">
        <f t="shared" si="106"/>
        <v>--</v>
      </c>
      <c r="NZ82" s="128" t="str">
        <f t="shared" si="106"/>
        <v>--</v>
      </c>
      <c r="OA82" s="128" t="str">
        <f t="shared" si="106"/>
        <v>--</v>
      </c>
      <c r="OB82" s="128" t="str">
        <f t="shared" si="106"/>
        <v>--</v>
      </c>
      <c r="OC82" s="128" t="str">
        <f t="shared" si="106"/>
        <v>--</v>
      </c>
      <c r="OD82" s="128" t="str">
        <f t="shared" si="106"/>
        <v>--</v>
      </c>
      <c r="OE82" s="128" t="str">
        <f t="shared" si="106"/>
        <v>--</v>
      </c>
      <c r="OF82" s="128" t="str">
        <f t="shared" si="106"/>
        <v>--</v>
      </c>
      <c r="OG82" s="222">
        <v>50</v>
      </c>
      <c r="OH82" s="222">
        <v>38.461538461538503</v>
      </c>
      <c r="OI82" s="222">
        <v>65.2173913043478</v>
      </c>
      <c r="OJ82" s="222">
        <v>69.230769230769198</v>
      </c>
      <c r="OK82" s="222">
        <v>69.230769230769198</v>
      </c>
      <c r="OL82" s="222">
        <v>37.931034482758598</v>
      </c>
      <c r="OM82" s="222">
        <v>50</v>
      </c>
      <c r="ON82" s="222">
        <v>37.931034482758598</v>
      </c>
      <c r="OO82" s="114" t="s">
        <v>2517</v>
      </c>
      <c r="OP82" s="114" t="s">
        <v>2517</v>
      </c>
      <c r="OQ82" s="300">
        <v>46.428571428571431</v>
      </c>
      <c r="OR82" s="300">
        <v>44.736842105263158</v>
      </c>
      <c r="OS82" s="300">
        <v>60.869565217391312</v>
      </c>
      <c r="OT82" s="300">
        <v>42.307692307692299</v>
      </c>
      <c r="OU82" s="300">
        <v>35.135135135135137</v>
      </c>
      <c r="OV82" s="300">
        <v>20.68965517241379</v>
      </c>
      <c r="OW82" s="300">
        <v>37.931034482758619</v>
      </c>
      <c r="OX82" s="300">
        <v>55.172413793103438</v>
      </c>
      <c r="OZ82" s="380">
        <v>64.102564102564102</v>
      </c>
      <c r="PA82" s="381">
        <v>73.529411764705884</v>
      </c>
      <c r="PB82" s="381">
        <v>71.428571428571416</v>
      </c>
      <c r="PC82" s="381" t="str">
        <f>"--"</f>
        <v>--</v>
      </c>
      <c r="PD82" s="380">
        <v>51.351351351351354</v>
      </c>
      <c r="PE82" s="381">
        <v>38.235294117647051</v>
      </c>
      <c r="PF82" s="381">
        <v>32.142857142857146</v>
      </c>
      <c r="PG82" s="381" t="str">
        <f>"--"</f>
        <v>--</v>
      </c>
      <c r="PH82" s="380">
        <v>44.444444444444436</v>
      </c>
      <c r="PI82" s="381">
        <v>47.058823529411761</v>
      </c>
      <c r="PJ82" s="381">
        <v>28.571428571428577</v>
      </c>
      <c r="PK82" s="381" t="str">
        <f>"--"</f>
        <v>--</v>
      </c>
      <c r="PL82" s="380">
        <v>81.578947368421041</v>
      </c>
      <c r="PM82" s="381">
        <v>82.352941176470551</v>
      </c>
      <c r="PN82" s="381">
        <v>57.142857142857153</v>
      </c>
      <c r="PO82" s="381" t="str">
        <f>"--"</f>
        <v>--</v>
      </c>
      <c r="PP82" s="380">
        <v>68.421052631578959</v>
      </c>
      <c r="PQ82" s="381">
        <v>67.647058823529406</v>
      </c>
      <c r="PR82" s="381">
        <v>46.428571428571431</v>
      </c>
      <c r="PS82" s="381" t="str">
        <f>"--"</f>
        <v>--</v>
      </c>
      <c r="PT82" s="378" t="str">
        <f t="shared" si="97"/>
        <v>--</v>
      </c>
      <c r="PU82" s="378" t="str">
        <f t="shared" si="97"/>
        <v>--</v>
      </c>
      <c r="PV82" s="381">
        <v>29.629629629629626</v>
      </c>
      <c r="PW82" s="381" t="str">
        <f>"--"</f>
        <v>--</v>
      </c>
      <c r="PX82" s="378" t="str">
        <f t="shared" si="98"/>
        <v>--</v>
      </c>
      <c r="PY82" s="378" t="str">
        <f t="shared" si="98"/>
        <v>--</v>
      </c>
      <c r="PZ82" s="381">
        <v>62.5</v>
      </c>
      <c r="QA82" s="381" t="str">
        <f>"--"</f>
        <v>--</v>
      </c>
      <c r="QB82" s="378" t="str">
        <f t="shared" si="99"/>
        <v>--</v>
      </c>
      <c r="QC82" s="378" t="str">
        <f t="shared" si="99"/>
        <v>--</v>
      </c>
      <c r="QD82" s="381">
        <v>74.999999999999986</v>
      </c>
      <c r="QE82" s="381" t="str">
        <f>"--"</f>
        <v>--</v>
      </c>
      <c r="QF82" s="378" t="str">
        <f t="shared" si="100"/>
        <v>--</v>
      </c>
      <c r="QG82" s="378" t="str">
        <f t="shared" si="100"/>
        <v>--</v>
      </c>
      <c r="QH82" s="381">
        <v>50</v>
      </c>
      <c r="QI82" s="381" t="str">
        <f>"--"</f>
        <v>--</v>
      </c>
      <c r="QJ82" s="368" t="s">
        <v>2517</v>
      </c>
    </row>
    <row r="83" spans="1:452" x14ac:dyDescent="0.25">
      <c r="A83" s="114">
        <v>79</v>
      </c>
      <c r="B83" s="93" t="s">
        <v>79</v>
      </c>
      <c r="C83" s="126">
        <v>36.236933797909415</v>
      </c>
      <c r="D83" s="126">
        <v>25.913621262458474</v>
      </c>
      <c r="E83" s="126">
        <v>28.630705394190873</v>
      </c>
      <c r="F83" s="126">
        <v>37.588652482269474</v>
      </c>
      <c r="G83" s="126">
        <v>31.578947368421069</v>
      </c>
      <c r="H83" s="126">
        <v>34.87179487179489</v>
      </c>
      <c r="I83" s="126">
        <v>52.511415525114181</v>
      </c>
      <c r="J83" s="126">
        <v>45.027624309392252</v>
      </c>
      <c r="K83" s="126">
        <v>44.015444015444004</v>
      </c>
      <c r="L83" s="126">
        <v>62.629757785467113</v>
      </c>
      <c r="M83" s="128">
        <v>48.734177215189888</v>
      </c>
      <c r="N83" s="128">
        <v>54.887218045112803</v>
      </c>
      <c r="O83" s="128">
        <v>69.360269360269328</v>
      </c>
      <c r="P83" s="128">
        <v>62.745098039215677</v>
      </c>
      <c r="Q83" s="128">
        <v>59.272727272727288</v>
      </c>
      <c r="R83" s="128">
        <v>90.877192982456137</v>
      </c>
      <c r="S83" s="128">
        <v>79.478827361563617</v>
      </c>
      <c r="T83" s="128">
        <v>83.606557377049242</v>
      </c>
      <c r="U83" s="128">
        <v>92.907801418439803</v>
      </c>
      <c r="V83" s="128">
        <v>75.852272727272734</v>
      </c>
      <c r="W83" s="128">
        <v>87.500000000000028</v>
      </c>
      <c r="X83" s="128">
        <v>90.740740740740776</v>
      </c>
      <c r="Y83" s="128">
        <v>79.338842975206731</v>
      </c>
      <c r="Z83" s="128">
        <v>81.412639405204516</v>
      </c>
      <c r="AA83" s="128">
        <v>90.721649484536087</v>
      </c>
      <c r="AB83" s="132">
        <v>80.733944954128404</v>
      </c>
      <c r="AC83" s="132">
        <v>78.985507246376827</v>
      </c>
      <c r="AD83" s="132">
        <v>89.932885906040283</v>
      </c>
      <c r="AE83" s="132">
        <v>83.333333333333286</v>
      </c>
      <c r="AF83" s="128">
        <v>82.078853046594958</v>
      </c>
      <c r="AG83" s="126">
        <v>70.279720279720266</v>
      </c>
      <c r="AH83" s="126">
        <v>63.96103896103893</v>
      </c>
      <c r="AI83" s="133">
        <v>65.983606557377044</v>
      </c>
      <c r="AJ83" s="133">
        <v>74.021352313167327</v>
      </c>
      <c r="AK83" s="128">
        <v>58.640226628895192</v>
      </c>
      <c r="AL83" s="128">
        <v>68.59903381642512</v>
      </c>
      <c r="AM83" s="128">
        <v>67.129629629629633</v>
      </c>
      <c r="AN83" s="128">
        <v>63.93442622950824</v>
      </c>
      <c r="AO83" s="128">
        <v>61.940298507462664</v>
      </c>
      <c r="AP83" s="128">
        <v>72.413793103448327</v>
      </c>
      <c r="AQ83" s="128">
        <v>63.302752293577974</v>
      </c>
      <c r="AR83" s="128">
        <v>65.232974910394233</v>
      </c>
      <c r="AS83" s="128">
        <v>71.380471380471391</v>
      </c>
      <c r="AT83" s="128">
        <v>66.993464052287564</v>
      </c>
      <c r="AU83" s="128">
        <v>65.124555160142407</v>
      </c>
      <c r="AV83" s="128">
        <v>13.333333333333329</v>
      </c>
      <c r="AW83" s="128">
        <v>15.181518151815187</v>
      </c>
      <c r="AX83" s="132">
        <v>15.000000000000004</v>
      </c>
      <c r="AY83" s="132">
        <v>13.309352517985607</v>
      </c>
      <c r="AZ83" s="132">
        <v>17.579250720461086</v>
      </c>
      <c r="BA83" s="132">
        <v>14.563106796116497</v>
      </c>
      <c r="BB83" s="128">
        <v>9.0047393364928947</v>
      </c>
      <c r="BC83" s="132">
        <v>19.889502762430936</v>
      </c>
      <c r="BD83" s="132">
        <v>18.560606060606073</v>
      </c>
      <c r="BE83" s="132">
        <v>10.139860139860147</v>
      </c>
      <c r="BF83" s="132">
        <v>15.312499999999993</v>
      </c>
      <c r="BG83" s="128">
        <v>16.129032258064512</v>
      </c>
      <c r="BH83" s="121">
        <v>10.884353741496611</v>
      </c>
      <c r="BI83" s="121">
        <v>15.181518151815176</v>
      </c>
      <c r="BJ83" s="121">
        <v>16.428571428571441</v>
      </c>
      <c r="BK83" s="121">
        <v>11.929824561403521</v>
      </c>
      <c r="BL83" s="128">
        <v>9.2409240924092391</v>
      </c>
      <c r="BM83" s="121">
        <v>6.25</v>
      </c>
      <c r="BN83" s="114">
        <v>10.431654676258999</v>
      </c>
      <c r="BO83" s="114">
        <v>9.5100864553314004</v>
      </c>
      <c r="BP83" s="114">
        <v>8.7378640776699097</v>
      </c>
      <c r="BQ83" s="128">
        <v>9.4786729857819942</v>
      </c>
      <c r="BR83" s="121">
        <v>11.452513966480453</v>
      </c>
      <c r="BS83" s="121">
        <v>9.9236641221374082</v>
      </c>
      <c r="BT83" s="121">
        <v>9.5406360424028342</v>
      </c>
      <c r="BU83" s="128">
        <v>10.094637223974761</v>
      </c>
      <c r="BV83" s="121">
        <v>11.510791366906476</v>
      </c>
      <c r="BW83" s="121">
        <v>8.2191780821917799</v>
      </c>
      <c r="BX83" s="121">
        <v>8.6092715231788031</v>
      </c>
      <c r="BY83" s="128">
        <v>9.3862815884476518</v>
      </c>
      <c r="BZ83" s="121">
        <v>69.503546099290787</v>
      </c>
      <c r="CA83" s="121">
        <v>71.381578947368496</v>
      </c>
      <c r="CB83" s="121">
        <v>79.423868312757222</v>
      </c>
      <c r="CC83" s="128">
        <v>72.401433691756282</v>
      </c>
      <c r="CD83" s="121">
        <v>67.714285714285722</v>
      </c>
      <c r="CE83" s="121">
        <v>69.902912621359263</v>
      </c>
      <c r="CF83" s="121">
        <v>72.89719626168224</v>
      </c>
      <c r="CG83" s="128">
        <v>72.80219780219781</v>
      </c>
      <c r="CH83" s="121">
        <v>72.180451127819595</v>
      </c>
      <c r="CI83" s="121">
        <v>77.586206896551701</v>
      </c>
      <c r="CJ83" s="121">
        <v>70.496894409937909</v>
      </c>
      <c r="CK83" s="121">
        <v>67.50902527075813</v>
      </c>
      <c r="CL83" s="121">
        <v>75.000000000000071</v>
      </c>
      <c r="CM83" s="121">
        <v>78.547854785478506</v>
      </c>
      <c r="CN83" s="121">
        <v>80.782918149466241</v>
      </c>
      <c r="CO83" s="121" t="s">
        <v>286</v>
      </c>
      <c r="CP83" s="128" t="s">
        <v>286</v>
      </c>
      <c r="CQ83" s="121" t="s">
        <v>286</v>
      </c>
      <c r="CR83" s="121">
        <v>66.428571428571402</v>
      </c>
      <c r="CS83" s="114">
        <v>33.908045977011476</v>
      </c>
      <c r="CT83" s="114">
        <v>40.686274509803908</v>
      </c>
      <c r="CU83" s="128">
        <v>66.981132075471677</v>
      </c>
      <c r="CV83" s="121">
        <v>37.741046831955948</v>
      </c>
      <c r="CW83" s="121">
        <v>41.353383458646604</v>
      </c>
      <c r="CX83" s="114">
        <v>68.531468531468562</v>
      </c>
      <c r="CY83" s="114">
        <v>39.197530864197525</v>
      </c>
      <c r="CZ83" s="128">
        <v>39.208633093525172</v>
      </c>
      <c r="DA83" s="121">
        <v>64.18918918918915</v>
      </c>
      <c r="DB83" s="121">
        <v>50.000000000000007</v>
      </c>
      <c r="DC83" s="114">
        <v>43.214285714285687</v>
      </c>
      <c r="DD83" s="114">
        <v>57.194244604316538</v>
      </c>
      <c r="DE83" s="128">
        <v>53.177257525083625</v>
      </c>
      <c r="DF83" s="121">
        <v>50.420168067226889</v>
      </c>
      <c r="DG83" s="121">
        <v>55.514705882352928</v>
      </c>
      <c r="DH83" s="114">
        <v>46.491228070175424</v>
      </c>
      <c r="DI83" s="114">
        <v>51.010101010100989</v>
      </c>
      <c r="DJ83" s="128">
        <v>60.294117647058826</v>
      </c>
      <c r="DK83" s="121">
        <v>48.324022346368707</v>
      </c>
      <c r="DL83" s="121">
        <v>42.145593869731805</v>
      </c>
      <c r="DM83" s="121">
        <v>65.055762081784366</v>
      </c>
      <c r="DN83" s="121">
        <v>48.580441640378517</v>
      </c>
      <c r="DO83" s="128">
        <v>37.184115523465749</v>
      </c>
      <c r="DP83" s="121">
        <v>53.521126760563362</v>
      </c>
      <c r="DQ83" s="121">
        <v>52.684563758389253</v>
      </c>
      <c r="DR83" s="121">
        <v>42.446043165467643</v>
      </c>
      <c r="DS83" s="121" t="s">
        <v>286</v>
      </c>
      <c r="DT83" s="128" t="s">
        <v>286</v>
      </c>
      <c r="DU83" s="131" t="s">
        <v>286</v>
      </c>
      <c r="DV83" s="131">
        <v>51.0948905109489</v>
      </c>
      <c r="DW83" s="114">
        <v>31.176470588235297</v>
      </c>
      <c r="DX83" s="131">
        <v>31.03448275862069</v>
      </c>
      <c r="DY83" s="128">
        <v>49.763033175355446</v>
      </c>
      <c r="DZ83" s="128">
        <v>32.394366197183111</v>
      </c>
      <c r="EA83" s="128">
        <v>21.673003802281368</v>
      </c>
      <c r="EB83" s="128">
        <v>56.989247311827988</v>
      </c>
      <c r="EC83" s="128">
        <v>36.163522012578618</v>
      </c>
      <c r="ED83" s="128">
        <v>30.656934306569354</v>
      </c>
      <c r="EE83" s="128">
        <v>58.904109589041092</v>
      </c>
      <c r="EF83" s="128">
        <v>41</v>
      </c>
      <c r="EG83" s="128">
        <v>41.877256317689536</v>
      </c>
      <c r="EH83" s="128" t="s">
        <v>286</v>
      </c>
      <c r="EI83" s="128" t="s">
        <v>286</v>
      </c>
      <c r="EJ83" s="128" t="s">
        <v>286</v>
      </c>
      <c r="EK83" s="128">
        <v>91.30434782608701</v>
      </c>
      <c r="EL83" s="121">
        <v>82.84883720930236</v>
      </c>
      <c r="EM83" s="121">
        <v>78.921568627451023</v>
      </c>
      <c r="EN83" s="121">
        <v>94.39252336448601</v>
      </c>
      <c r="EO83" s="121">
        <v>82.022471910112301</v>
      </c>
      <c r="EP83" s="128">
        <v>79.007633587786287</v>
      </c>
      <c r="EQ83" s="121">
        <v>93.333333333333385</v>
      </c>
      <c r="ER83" s="121">
        <v>82.608695652173907</v>
      </c>
      <c r="ES83" s="121">
        <v>79.496402877697861</v>
      </c>
      <c r="ET83" s="121">
        <v>94.612794612794602</v>
      </c>
      <c r="EU83" s="128">
        <v>85.478547854785432</v>
      </c>
      <c r="EV83" s="121">
        <v>85.765124555160213</v>
      </c>
      <c r="EW83" s="121">
        <v>81.978798586572481</v>
      </c>
      <c r="EX83" s="121">
        <v>66.225165562913929</v>
      </c>
      <c r="EY83" s="121">
        <v>75.720164609053526</v>
      </c>
      <c r="EZ83" s="128">
        <v>91.756272401433705</v>
      </c>
      <c r="FA83" s="121">
        <v>75.581395348837148</v>
      </c>
      <c r="FB83" s="121">
        <v>77.450980392156865</v>
      </c>
      <c r="FC83" s="121">
        <v>91.121495327102821</v>
      </c>
      <c r="FD83" s="121">
        <v>75.139664804469319</v>
      </c>
      <c r="FE83" s="128">
        <v>76.136363636363598</v>
      </c>
      <c r="FF83" s="121">
        <v>89.323843416370124</v>
      </c>
      <c r="FG83" s="121">
        <v>78.056426332288396</v>
      </c>
      <c r="FH83" s="121">
        <v>74.007220216606527</v>
      </c>
      <c r="FI83" s="121">
        <v>92.150170648464226</v>
      </c>
      <c r="FJ83" s="128">
        <v>77.000000000000043</v>
      </c>
      <c r="FK83" s="121">
        <v>75.899280575539649</v>
      </c>
      <c r="FL83" s="121" t="s">
        <v>286</v>
      </c>
      <c r="FM83" s="121">
        <v>26.621160409556325</v>
      </c>
      <c r="FN83" s="121">
        <v>52.7659574468085</v>
      </c>
      <c r="FO83" s="128" t="s">
        <v>286</v>
      </c>
      <c r="FP83" s="121">
        <v>22.658610271903324</v>
      </c>
      <c r="FQ83" s="121">
        <v>53.030303030303045</v>
      </c>
      <c r="FR83" s="121" t="s">
        <v>286</v>
      </c>
      <c r="FS83" s="121">
        <v>18.541033434650462</v>
      </c>
      <c r="FT83" s="128">
        <v>58.914728682170526</v>
      </c>
      <c r="FU83" s="121" t="s">
        <v>286</v>
      </c>
      <c r="FV83" s="121">
        <v>18.387096774193555</v>
      </c>
      <c r="FW83" s="121">
        <v>59.340659340659364</v>
      </c>
      <c r="FX83" s="121" t="s">
        <v>286</v>
      </c>
      <c r="FY83" s="128">
        <v>19.014084507042256</v>
      </c>
      <c r="FZ83" s="121">
        <v>66.666666666666671</v>
      </c>
      <c r="GA83" s="121" t="s">
        <v>286</v>
      </c>
      <c r="GB83" s="121">
        <v>50.000000000000007</v>
      </c>
      <c r="GC83" s="121">
        <v>54.54545454545454</v>
      </c>
      <c r="GD83" s="128" t="s">
        <v>286</v>
      </c>
      <c r="GE83" s="121">
        <v>39.189189189189186</v>
      </c>
      <c r="GF83" s="121">
        <v>52.884615384615387</v>
      </c>
      <c r="GG83" s="121" t="s">
        <v>286</v>
      </c>
      <c r="GH83" s="121">
        <v>40.677966101694906</v>
      </c>
      <c r="GI83" s="128">
        <v>57.615894039735089</v>
      </c>
      <c r="GJ83" s="121" t="s">
        <v>286</v>
      </c>
      <c r="GK83" s="121">
        <v>48.214285714285715</v>
      </c>
      <c r="GL83" s="121">
        <v>34.567901234567891</v>
      </c>
      <c r="GM83" s="130" t="s">
        <v>286</v>
      </c>
      <c r="GN83" s="128">
        <v>50</v>
      </c>
      <c r="GO83" s="121">
        <v>46.327683615819225</v>
      </c>
      <c r="GP83" s="121" t="s">
        <v>286</v>
      </c>
      <c r="GQ83" s="121">
        <v>46.153846153846153</v>
      </c>
      <c r="GR83" s="121">
        <v>61.788617886178862</v>
      </c>
      <c r="GS83" s="128" t="s">
        <v>286</v>
      </c>
      <c r="GT83" s="121">
        <v>43.243243243243256</v>
      </c>
      <c r="GU83" s="121">
        <v>59.615384615384613</v>
      </c>
      <c r="GV83" s="121" t="s">
        <v>286</v>
      </c>
      <c r="GW83" s="121">
        <v>50.000000000000007</v>
      </c>
      <c r="GX83" s="128">
        <v>69.333333333333286</v>
      </c>
      <c r="GY83" s="128" t="s">
        <v>286</v>
      </c>
      <c r="GZ83" s="128">
        <v>47.368421052631589</v>
      </c>
      <c r="HA83" s="128">
        <v>54.037267080745337</v>
      </c>
      <c r="HB83" s="128" t="s">
        <v>286</v>
      </c>
      <c r="HC83" s="128">
        <v>52.830188679245296</v>
      </c>
      <c r="HD83" s="128">
        <v>65.909090909090921</v>
      </c>
      <c r="HE83" s="128" t="s">
        <v>286</v>
      </c>
      <c r="HF83" s="128">
        <v>49.999999999999986</v>
      </c>
      <c r="HG83" s="128">
        <v>62.184873949579874</v>
      </c>
      <c r="HH83" s="128" t="s">
        <v>286</v>
      </c>
      <c r="HI83" s="128">
        <v>42.465753424657528</v>
      </c>
      <c r="HJ83" s="128">
        <v>67.307692307692321</v>
      </c>
      <c r="HK83" s="128" t="s">
        <v>286</v>
      </c>
      <c r="HL83" s="121">
        <v>53.571428571428577</v>
      </c>
      <c r="HM83" s="121">
        <v>65.10067114093961</v>
      </c>
      <c r="HN83" s="121" t="s">
        <v>286</v>
      </c>
      <c r="HO83" s="121">
        <v>43.396226415094354</v>
      </c>
      <c r="HP83" s="128">
        <v>66.878980891719749</v>
      </c>
      <c r="HQ83" s="121" t="s">
        <v>286</v>
      </c>
      <c r="HR83" s="121">
        <v>50</v>
      </c>
      <c r="HS83" s="121">
        <v>76.16279069767441</v>
      </c>
      <c r="HT83" s="129" t="s">
        <v>286</v>
      </c>
      <c r="HU83" s="128">
        <v>54.666666666666664</v>
      </c>
      <c r="HV83" s="114">
        <v>40.833333333333314</v>
      </c>
      <c r="HW83" s="114" t="s">
        <v>286</v>
      </c>
      <c r="HX83" s="114">
        <v>51.351351351351319</v>
      </c>
      <c r="HY83" s="114">
        <v>31.067961165048548</v>
      </c>
      <c r="HZ83" s="114" t="s">
        <v>286</v>
      </c>
      <c r="IA83" s="114">
        <v>63.157894736842081</v>
      </c>
      <c r="IB83" s="114">
        <v>38.926174496644279</v>
      </c>
      <c r="IC83" s="114" t="s">
        <v>286</v>
      </c>
      <c r="ID83" s="114">
        <v>51.851851851851848</v>
      </c>
      <c r="IE83" s="114">
        <v>38.853503184713404</v>
      </c>
      <c r="IF83" s="114" t="s">
        <v>286</v>
      </c>
      <c r="IG83" s="114">
        <v>56.603773584905667</v>
      </c>
      <c r="IH83" s="114">
        <v>46.285714285714299</v>
      </c>
      <c r="II83" s="114" t="s">
        <v>286</v>
      </c>
      <c r="IJ83" s="114">
        <v>60.810810810810821</v>
      </c>
      <c r="IK83" s="114">
        <v>54.471544715447166</v>
      </c>
      <c r="IL83" s="114" t="s">
        <v>286</v>
      </c>
      <c r="IM83" s="114">
        <v>60.273972602739711</v>
      </c>
      <c r="IN83" s="114">
        <v>48.54368932038836</v>
      </c>
      <c r="IO83" s="114" t="s">
        <v>286</v>
      </c>
      <c r="IP83" s="114">
        <v>72.727272727272734</v>
      </c>
      <c r="IQ83" s="114">
        <v>58.278145695364252</v>
      </c>
      <c r="IR83" s="114" t="s">
        <v>286</v>
      </c>
      <c r="IS83" s="114">
        <v>64.705882352941174</v>
      </c>
      <c r="IT83" s="114">
        <v>56.60377358490566</v>
      </c>
      <c r="IU83" s="114" t="s">
        <v>286</v>
      </c>
      <c r="IV83" s="114">
        <v>62.962962962962969</v>
      </c>
      <c r="IW83" s="114">
        <v>64.000000000000014</v>
      </c>
      <c r="IX83" s="150" t="s">
        <v>1544</v>
      </c>
      <c r="IY83" s="150" t="s">
        <v>1543</v>
      </c>
      <c r="IZ83" s="150" t="s">
        <v>1543</v>
      </c>
      <c r="JA83" s="150" t="s">
        <v>1542</v>
      </c>
      <c r="JB83" s="150" t="s">
        <v>1542</v>
      </c>
      <c r="JC83" s="114" t="s">
        <v>286</v>
      </c>
      <c r="JD83" s="114" t="s">
        <v>286</v>
      </c>
      <c r="JE83" s="114" t="s">
        <v>286</v>
      </c>
      <c r="JF83" s="114" t="str">
        <f t="shared" si="101"/>
        <v>--</v>
      </c>
      <c r="JG83" s="114" t="str">
        <f t="shared" si="101"/>
        <v>--</v>
      </c>
      <c r="JH83" s="114" t="str">
        <f t="shared" si="101"/>
        <v>--</v>
      </c>
      <c r="JI83" s="114" t="str">
        <f t="shared" si="101"/>
        <v>--</v>
      </c>
      <c r="JJ83" s="114" t="str">
        <f t="shared" si="101"/>
        <v>--</v>
      </c>
      <c r="JK83" s="114" t="str">
        <f t="shared" si="101"/>
        <v>--</v>
      </c>
      <c r="JL83" s="114" t="str">
        <f t="shared" si="101"/>
        <v>--</v>
      </c>
      <c r="JM83" s="114" t="str">
        <f t="shared" si="101"/>
        <v>--</v>
      </c>
      <c r="JN83" s="114" t="str">
        <f t="shared" si="101"/>
        <v>--</v>
      </c>
      <c r="JO83" s="114" t="str">
        <f t="shared" si="101"/>
        <v>--</v>
      </c>
      <c r="JP83" s="114" t="str">
        <f t="shared" si="102"/>
        <v>--</v>
      </c>
      <c r="JQ83" s="114" t="str">
        <f t="shared" si="102"/>
        <v>--</v>
      </c>
      <c r="JR83" s="114" t="str">
        <f t="shared" si="102"/>
        <v>--</v>
      </c>
      <c r="JS83" s="114" t="str">
        <f t="shared" si="102"/>
        <v>--</v>
      </c>
      <c r="JT83" s="114" t="str">
        <f t="shared" si="102"/>
        <v>--</v>
      </c>
      <c r="JU83" s="114" t="str">
        <f t="shared" si="102"/>
        <v>--</v>
      </c>
      <c r="JV83" s="114" t="str">
        <f t="shared" si="102"/>
        <v>--</v>
      </c>
      <c r="JW83" s="114" t="str">
        <f t="shared" si="102"/>
        <v>--</v>
      </c>
      <c r="JX83" s="114" t="str">
        <f t="shared" si="102"/>
        <v>--</v>
      </c>
      <c r="JY83" s="114" t="str">
        <f t="shared" si="102"/>
        <v>--</v>
      </c>
      <c r="JZ83" s="114" t="str">
        <f t="shared" si="103"/>
        <v>--</v>
      </c>
      <c r="KA83" s="114" t="str">
        <f t="shared" si="103"/>
        <v>--</v>
      </c>
      <c r="KB83" s="114" t="str">
        <f t="shared" si="103"/>
        <v>--</v>
      </c>
      <c r="KC83" s="114" t="str">
        <f t="shared" si="103"/>
        <v>--</v>
      </c>
      <c r="KD83" s="114" t="str">
        <f t="shared" si="103"/>
        <v>--</v>
      </c>
      <c r="KE83" s="114" t="str">
        <f t="shared" si="103"/>
        <v>--</v>
      </c>
      <c r="KF83" s="114" t="str">
        <f t="shared" si="103"/>
        <v>--</v>
      </c>
      <c r="KG83" s="114" t="str">
        <f t="shared" si="103"/>
        <v>--</v>
      </c>
      <c r="KH83" s="114" t="str">
        <f t="shared" si="103"/>
        <v>--</v>
      </c>
      <c r="KI83" s="114" t="str">
        <f t="shared" si="103"/>
        <v>--</v>
      </c>
      <c r="KJ83" s="114" t="str">
        <f t="shared" si="104"/>
        <v>--</v>
      </c>
      <c r="KK83" s="114" t="str">
        <f t="shared" si="104"/>
        <v>--</v>
      </c>
      <c r="KL83" s="114" t="str">
        <f t="shared" si="104"/>
        <v>--</v>
      </c>
      <c r="KM83" s="114" t="str">
        <f t="shared" si="104"/>
        <v>--</v>
      </c>
      <c r="KN83" s="114" t="str">
        <f t="shared" si="104"/>
        <v>--</v>
      </c>
      <c r="KO83" s="114" t="str">
        <f t="shared" si="104"/>
        <v>--</v>
      </c>
      <c r="KP83" s="150" t="s">
        <v>1544</v>
      </c>
      <c r="KQ83" s="150" t="s">
        <v>1543</v>
      </c>
      <c r="KR83" s="150" t="s">
        <v>1543</v>
      </c>
      <c r="KS83" s="150" t="s">
        <v>1542</v>
      </c>
      <c r="KT83" s="150" t="s">
        <v>1542</v>
      </c>
      <c r="KU83" s="114" t="str">
        <f t="shared" si="107"/>
        <v>--</v>
      </c>
      <c r="KV83" s="114" t="str">
        <f t="shared" si="107"/>
        <v>--</v>
      </c>
      <c r="KW83" s="114" t="str">
        <f t="shared" si="107"/>
        <v>--</v>
      </c>
      <c r="KX83" s="114" t="str">
        <f t="shared" si="107"/>
        <v>--</v>
      </c>
      <c r="KY83" s="114" t="str">
        <f t="shared" si="107"/>
        <v>--</v>
      </c>
      <c r="KZ83" s="114" t="str">
        <f t="shared" si="105"/>
        <v>--</v>
      </c>
      <c r="LA83" s="114" t="str">
        <f t="shared" si="105"/>
        <v>--</v>
      </c>
      <c r="LB83" s="114" t="str">
        <f t="shared" si="105"/>
        <v>--</v>
      </c>
      <c r="LC83" s="114" t="str">
        <f t="shared" si="105"/>
        <v>--</v>
      </c>
      <c r="LD83" s="114" t="str">
        <f t="shared" si="105"/>
        <v>--</v>
      </c>
      <c r="LE83" s="219">
        <v>84.771573604060904</v>
      </c>
      <c r="LF83" s="219">
        <v>80.382775119617193</v>
      </c>
      <c r="LG83" s="219">
        <v>84.246575342465704</v>
      </c>
      <c r="LH83" s="219">
        <v>88.628762541805997</v>
      </c>
      <c r="LI83" s="219">
        <v>86.585365853658502</v>
      </c>
      <c r="LJ83" s="219">
        <v>87.500000000000099</v>
      </c>
      <c r="LK83" s="219">
        <v>66.836734693877602</v>
      </c>
      <c r="LL83" s="219">
        <v>65.550239234449805</v>
      </c>
      <c r="LM83" s="219">
        <v>68.384879725085895</v>
      </c>
      <c r="LN83" s="219">
        <v>74.832214765100701</v>
      </c>
      <c r="LO83" s="219">
        <v>68.693009118541099</v>
      </c>
      <c r="LP83" s="219">
        <v>69.318181818181898</v>
      </c>
      <c r="LQ83" s="219">
        <v>75.634517766497495</v>
      </c>
      <c r="LR83" s="219">
        <v>77.669902912621396</v>
      </c>
      <c r="LS83" s="219">
        <v>82.332155477031804</v>
      </c>
      <c r="LT83" s="219">
        <v>77.926421404682301</v>
      </c>
      <c r="LU83" s="219">
        <v>77.639751552795005</v>
      </c>
      <c r="LV83" s="219">
        <v>73.4375</v>
      </c>
      <c r="LW83" s="219">
        <v>42.929292929292899</v>
      </c>
      <c r="LX83" s="219">
        <v>45.365853658536601</v>
      </c>
      <c r="LY83" s="219">
        <v>43.554006968641097</v>
      </c>
      <c r="LZ83" s="219">
        <v>51.839464882943098</v>
      </c>
      <c r="MA83" s="219">
        <v>47.515527950310599</v>
      </c>
      <c r="MB83" s="219">
        <v>43.75</v>
      </c>
      <c r="MC83" s="219">
        <v>87.373737373737399</v>
      </c>
      <c r="MD83" s="219">
        <v>80.676328502415501</v>
      </c>
      <c r="ME83" s="219">
        <v>82.867132867132796</v>
      </c>
      <c r="MF83" s="219">
        <v>84.615384615384599</v>
      </c>
      <c r="MG83" s="219">
        <v>84.472049689440993</v>
      </c>
      <c r="MH83" s="219">
        <v>83.268482490272405</v>
      </c>
      <c r="MI83" s="219">
        <v>71.859296482412105</v>
      </c>
      <c r="MJ83" s="219">
        <v>67.149758454106205</v>
      </c>
      <c r="MK83" s="219">
        <v>73.776223776223802</v>
      </c>
      <c r="ML83" s="219">
        <v>75.919732441471496</v>
      </c>
      <c r="MM83" s="219">
        <v>71.428571428571402</v>
      </c>
      <c r="MN83" s="219">
        <v>72.762645914396899</v>
      </c>
      <c r="MO83" s="128" t="str">
        <f t="shared" si="89"/>
        <v>--</v>
      </c>
      <c r="MP83" s="219">
        <v>18.279569892473098</v>
      </c>
      <c r="MQ83" s="219">
        <v>43.416370106761498</v>
      </c>
      <c r="MR83" s="128" t="str">
        <f t="shared" si="90"/>
        <v>--</v>
      </c>
      <c r="MS83" s="219">
        <v>15.5844155844156</v>
      </c>
      <c r="MT83" s="219">
        <v>44.8979591836735</v>
      </c>
      <c r="MU83" s="128" t="str">
        <f t="shared" si="91"/>
        <v>--</v>
      </c>
      <c r="MV83" s="219">
        <v>48.484848484848499</v>
      </c>
      <c r="MW83" s="219">
        <v>59.663865546218503</v>
      </c>
      <c r="MX83" s="128" t="str">
        <f t="shared" si="92"/>
        <v>--</v>
      </c>
      <c r="MY83" s="219">
        <v>54.1666666666667</v>
      </c>
      <c r="MZ83" s="219">
        <v>55.9633027522936</v>
      </c>
      <c r="NA83" s="128" t="str">
        <f t="shared" si="93"/>
        <v>--</v>
      </c>
      <c r="NB83" s="219">
        <v>63.636363636363598</v>
      </c>
      <c r="NC83" s="219">
        <v>64.705882352941202</v>
      </c>
      <c r="ND83" s="128" t="str">
        <f t="shared" si="94"/>
        <v>--</v>
      </c>
      <c r="NE83" s="219">
        <v>56.25</v>
      </c>
      <c r="NF83" s="219">
        <v>61.4678899082569</v>
      </c>
      <c r="NG83" s="128" t="str">
        <f t="shared" si="95"/>
        <v>--</v>
      </c>
      <c r="NH83" s="219">
        <v>84.848484848484802</v>
      </c>
      <c r="NI83" s="219">
        <v>59.1666666666667</v>
      </c>
      <c r="NJ83" s="128" t="str">
        <f t="shared" si="96"/>
        <v>--</v>
      </c>
      <c r="NK83" s="219">
        <v>58.3333333333333</v>
      </c>
      <c r="NL83" s="219">
        <v>66.9724770642202</v>
      </c>
      <c r="NM83" s="220">
        <v>90.147783251231502</v>
      </c>
      <c r="NN83" s="220">
        <v>94.230769230769297</v>
      </c>
      <c r="NO83" s="220">
        <v>71.428571428571502</v>
      </c>
      <c r="NP83" s="220">
        <v>74.516129032258107</v>
      </c>
      <c r="NQ83" s="220">
        <v>76.119402985074601</v>
      </c>
      <c r="NR83" s="220">
        <v>81.9935691318328</v>
      </c>
      <c r="NS83" s="220">
        <v>67.164179104477697</v>
      </c>
      <c r="NT83" s="220">
        <v>81.9935691318328</v>
      </c>
      <c r="NU83" s="220">
        <v>89.552238805970205</v>
      </c>
      <c r="NV83" s="220">
        <v>90.291262135922395</v>
      </c>
      <c r="NW83" s="220">
        <v>86.138613861386105</v>
      </c>
      <c r="NX83" s="220">
        <v>85.389610389610397</v>
      </c>
      <c r="NY83" s="128" t="str">
        <f t="shared" si="106"/>
        <v>--</v>
      </c>
      <c r="NZ83" s="128" t="str">
        <f t="shared" si="106"/>
        <v>--</v>
      </c>
      <c r="OA83" s="128" t="str">
        <f t="shared" si="106"/>
        <v>--</v>
      </c>
      <c r="OB83" s="128" t="str">
        <f t="shared" si="106"/>
        <v>--</v>
      </c>
      <c r="OC83" s="128" t="str">
        <f t="shared" si="106"/>
        <v>--</v>
      </c>
      <c r="OD83" s="128" t="str">
        <f t="shared" si="106"/>
        <v>--</v>
      </c>
      <c r="OE83" s="128" t="str">
        <f t="shared" si="106"/>
        <v>--</v>
      </c>
      <c r="OF83" s="128" t="str">
        <f t="shared" si="106"/>
        <v>--</v>
      </c>
      <c r="OG83" s="222">
        <v>49.246231155778901</v>
      </c>
      <c r="OH83" s="222">
        <v>38.5786802030457</v>
      </c>
      <c r="OI83" s="222">
        <v>36.893203883495097</v>
      </c>
      <c r="OJ83" s="222">
        <v>40.209790209790199</v>
      </c>
      <c r="OK83" s="222">
        <v>63.548387096774199</v>
      </c>
      <c r="OL83" s="222">
        <v>46.822742474916403</v>
      </c>
      <c r="OM83" s="222">
        <v>43.302180685358202</v>
      </c>
      <c r="ON83" s="222">
        <v>35.9375</v>
      </c>
      <c r="OO83" s="114" t="s">
        <v>1542</v>
      </c>
      <c r="OP83" s="114" t="s">
        <v>1542</v>
      </c>
      <c r="OQ83" s="300">
        <v>75.36945812807879</v>
      </c>
      <c r="OR83" s="300">
        <v>64.824120603015089</v>
      </c>
      <c r="OS83" s="300">
        <v>73.557692307692335</v>
      </c>
      <c r="OT83" s="300">
        <v>76.632302405498294</v>
      </c>
      <c r="OU83" s="300">
        <v>83.116883116883102</v>
      </c>
      <c r="OV83" s="300">
        <v>71.906354515050211</v>
      </c>
      <c r="OW83" s="300">
        <v>71.913580246913597</v>
      </c>
      <c r="OX83" s="300">
        <v>78.682170542635774</v>
      </c>
      <c r="OZ83" s="380">
        <v>77.97619047619051</v>
      </c>
      <c r="PA83" s="381">
        <v>78.911564625850289</v>
      </c>
      <c r="PB83" s="381">
        <v>71.58671586715873</v>
      </c>
      <c r="PC83" s="381">
        <v>77.981651376146715</v>
      </c>
      <c r="PD83" s="380">
        <v>72.835820895522446</v>
      </c>
      <c r="PE83" s="381">
        <v>53.716216216216196</v>
      </c>
      <c r="PF83" s="381">
        <v>38.970588235294123</v>
      </c>
      <c r="PG83" s="381">
        <v>42.201834862385297</v>
      </c>
      <c r="PH83" s="380">
        <v>57.357357357357323</v>
      </c>
      <c r="PI83" s="381">
        <v>44.781144781144782</v>
      </c>
      <c r="PJ83" s="381">
        <v>34.926470588235269</v>
      </c>
      <c r="PK83" s="381">
        <v>40.366972477064238</v>
      </c>
      <c r="PL83" s="380">
        <v>91.017964071856326</v>
      </c>
      <c r="PM83" s="381">
        <v>84.406779661016898</v>
      </c>
      <c r="PN83" s="381">
        <v>78.308823529411711</v>
      </c>
      <c r="PO83" s="381">
        <v>79.357798165137609</v>
      </c>
      <c r="PP83" s="380">
        <v>85.119047619047691</v>
      </c>
      <c r="PQ83" s="381">
        <v>74.915254237288181</v>
      </c>
      <c r="PR83" s="381">
        <v>70.588235294117695</v>
      </c>
      <c r="PS83" s="381">
        <v>59.174311926605469</v>
      </c>
      <c r="PT83" s="378" t="str">
        <f t="shared" si="97"/>
        <v>--</v>
      </c>
      <c r="PU83" s="378" t="str">
        <f t="shared" si="97"/>
        <v>--</v>
      </c>
      <c r="PV83" s="381">
        <v>12.5</v>
      </c>
      <c r="PW83" s="381">
        <v>42.713567839195946</v>
      </c>
      <c r="PX83" s="378" t="str">
        <f t="shared" si="98"/>
        <v>--</v>
      </c>
      <c r="PY83" s="378" t="str">
        <f t="shared" si="98"/>
        <v>--</v>
      </c>
      <c r="PZ83" s="381">
        <v>50</v>
      </c>
      <c r="QA83" s="381">
        <v>71.428571428571431</v>
      </c>
      <c r="QB83" s="378" t="str">
        <f t="shared" si="99"/>
        <v>--</v>
      </c>
      <c r="QC83" s="378" t="str">
        <f t="shared" si="99"/>
        <v>--</v>
      </c>
      <c r="QD83" s="381">
        <v>60.000000000000007</v>
      </c>
      <c r="QE83" s="381">
        <v>79.761904761904773</v>
      </c>
      <c r="QF83" s="378" t="str">
        <f t="shared" si="100"/>
        <v>--</v>
      </c>
      <c r="QG83" s="378" t="str">
        <f t="shared" si="100"/>
        <v>--</v>
      </c>
      <c r="QH83" s="381">
        <v>62.068965517241381</v>
      </c>
      <c r="QI83" s="381">
        <v>65.882352941176478</v>
      </c>
      <c r="QJ83" s="368" t="s">
        <v>1542</v>
      </c>
    </row>
    <row r="84" spans="1:452" x14ac:dyDescent="0.25">
      <c r="A84" s="114">
        <v>80</v>
      </c>
      <c r="B84" s="93" t="s">
        <v>80</v>
      </c>
      <c r="C84" s="126">
        <v>35.384615384615394</v>
      </c>
      <c r="D84" s="126">
        <v>28.235294117647069</v>
      </c>
      <c r="E84" s="126">
        <v>28.48101265822784</v>
      </c>
      <c r="F84" s="126">
        <v>33.179723502304142</v>
      </c>
      <c r="G84" s="126">
        <v>28.095238095238091</v>
      </c>
      <c r="H84" s="126">
        <v>32.666666666666671</v>
      </c>
      <c r="I84" s="126">
        <v>49.282296650717733</v>
      </c>
      <c r="J84" s="126">
        <v>37.560975609756078</v>
      </c>
      <c r="K84" s="126">
        <v>35.365853658536608</v>
      </c>
      <c r="L84" s="126">
        <v>55.056179775280903</v>
      </c>
      <c r="M84" s="128">
        <v>37.499999999999972</v>
      </c>
      <c r="N84" s="128">
        <v>36.87943262411347</v>
      </c>
      <c r="O84" s="128">
        <v>62.34567901234567</v>
      </c>
      <c r="P84" s="128">
        <v>57.664233576642332</v>
      </c>
      <c r="Q84" s="128">
        <v>59.124087591240858</v>
      </c>
      <c r="R84" s="128">
        <v>90.769230769230717</v>
      </c>
      <c r="S84" s="128">
        <v>78.160919540229912</v>
      </c>
      <c r="T84" s="128">
        <v>81.875000000000014</v>
      </c>
      <c r="U84" s="128">
        <v>88.425925925925924</v>
      </c>
      <c r="V84" s="128">
        <v>74.407582938388671</v>
      </c>
      <c r="W84" s="128">
        <v>79.113924050632875</v>
      </c>
      <c r="X84" s="128">
        <v>85.074626865671704</v>
      </c>
      <c r="Y84" s="128">
        <v>78.139534883720927</v>
      </c>
      <c r="Z84" s="128">
        <v>74.576271186440692</v>
      </c>
      <c r="AA84" s="128">
        <v>89.142857142857181</v>
      </c>
      <c r="AB84" s="132">
        <v>78.817733990147815</v>
      </c>
      <c r="AC84" s="132">
        <v>76.821192052980123</v>
      </c>
      <c r="AD84" s="132">
        <v>88.679245283018872</v>
      </c>
      <c r="AE84" s="132">
        <v>82.14285714285721</v>
      </c>
      <c r="AF84" s="128">
        <v>78.873239436619727</v>
      </c>
      <c r="AG84" s="126">
        <v>69.897959183673478</v>
      </c>
      <c r="AH84" s="126">
        <v>61.046511627906987</v>
      </c>
      <c r="AI84" s="133">
        <v>64.150943396226367</v>
      </c>
      <c r="AJ84" s="133">
        <v>74.056603773584897</v>
      </c>
      <c r="AK84" s="128">
        <v>54.929577464788757</v>
      </c>
      <c r="AL84" s="128">
        <v>61.0062893081761</v>
      </c>
      <c r="AM84" s="128">
        <v>68.292682926829244</v>
      </c>
      <c r="AN84" s="128">
        <v>64.788732394366178</v>
      </c>
      <c r="AO84" s="128">
        <v>62.71186440677964</v>
      </c>
      <c r="AP84" s="128">
        <v>75.28735632183907</v>
      </c>
      <c r="AQ84" s="128">
        <v>63.184079601990064</v>
      </c>
      <c r="AR84" s="128">
        <v>63.576158940397342</v>
      </c>
      <c r="AS84" s="128">
        <v>71.06918238993714</v>
      </c>
      <c r="AT84" s="128">
        <v>64.539007092198574</v>
      </c>
      <c r="AU84" s="128">
        <v>65.734265734265747</v>
      </c>
      <c r="AV84" s="128">
        <v>10.769230769230766</v>
      </c>
      <c r="AW84" s="128">
        <v>19.653179190751448</v>
      </c>
      <c r="AX84" s="132">
        <v>15.189873417721522</v>
      </c>
      <c r="AY84" s="132">
        <v>15.596330275229352</v>
      </c>
      <c r="AZ84" s="132">
        <v>19.24882629107983</v>
      </c>
      <c r="BA84" s="132">
        <v>21.518987341772146</v>
      </c>
      <c r="BB84" s="128">
        <v>13.567839195979898</v>
      </c>
      <c r="BC84" s="132">
        <v>16.346153846153829</v>
      </c>
      <c r="BD84" s="132">
        <v>23.863636363636378</v>
      </c>
      <c r="BE84" s="132">
        <v>11.428571428571431</v>
      </c>
      <c r="BF84" s="132">
        <v>15.075376884422116</v>
      </c>
      <c r="BG84" s="128">
        <v>12.080536912751676</v>
      </c>
      <c r="BH84" s="121">
        <v>12.962962962962962</v>
      </c>
      <c r="BI84" s="121">
        <v>15.037593984962408</v>
      </c>
      <c r="BJ84" s="121">
        <v>18.439716312056738</v>
      </c>
      <c r="BK84" s="121">
        <v>7.6923076923076916</v>
      </c>
      <c r="BL84" s="128">
        <v>10.404624277456657</v>
      </c>
      <c r="BM84" s="121">
        <v>3.7974683544303804</v>
      </c>
      <c r="BN84" s="114">
        <v>10.09174311926605</v>
      </c>
      <c r="BO84" s="114">
        <v>10.798122065727704</v>
      </c>
      <c r="BP84" s="114">
        <v>6.9620253164557022</v>
      </c>
      <c r="BQ84" s="128">
        <v>10.256410256410257</v>
      </c>
      <c r="BR84" s="121">
        <v>9.7560975609756131</v>
      </c>
      <c r="BS84" s="121">
        <v>15.909090909090912</v>
      </c>
      <c r="BT84" s="121">
        <v>9.0909090909090899</v>
      </c>
      <c r="BU84" s="128">
        <v>9.0452261306532638</v>
      </c>
      <c r="BV84" s="121">
        <v>7.3825503355704694</v>
      </c>
      <c r="BW84" s="121">
        <v>8.6956521739130483</v>
      </c>
      <c r="BX84" s="121">
        <v>8.1481481481481559</v>
      </c>
      <c r="BY84" s="128">
        <v>11.347517730496458</v>
      </c>
      <c r="BZ84" s="121">
        <v>70.558375634517802</v>
      </c>
      <c r="CA84" s="121">
        <v>74.999999999999972</v>
      </c>
      <c r="CB84" s="121">
        <v>81.012658227848092</v>
      </c>
      <c r="CC84" s="128">
        <v>74.311926605504624</v>
      </c>
      <c r="CD84" s="121">
        <v>68.075117370892002</v>
      </c>
      <c r="CE84" s="121">
        <v>73.584905660377373</v>
      </c>
      <c r="CF84" s="121">
        <v>64.390243902439067</v>
      </c>
      <c r="CG84" s="128">
        <v>64.761904761904816</v>
      </c>
      <c r="CH84" s="121">
        <v>67.231638418079186</v>
      </c>
      <c r="CI84" s="121">
        <v>73.714285714285751</v>
      </c>
      <c r="CJ84" s="121">
        <v>72.500000000000071</v>
      </c>
      <c r="CK84" s="121">
        <v>70.000000000000043</v>
      </c>
      <c r="CL84" s="121">
        <v>71.518987341772117</v>
      </c>
      <c r="CM84" s="121">
        <v>69.01408450704227</v>
      </c>
      <c r="CN84" s="121">
        <v>72.535211267605703</v>
      </c>
      <c r="CO84" s="121" t="s">
        <v>286</v>
      </c>
      <c r="CP84" s="128" t="s">
        <v>286</v>
      </c>
      <c r="CQ84" s="121" t="s">
        <v>286</v>
      </c>
      <c r="CR84" s="121">
        <v>64.516129032258092</v>
      </c>
      <c r="CS84" s="114">
        <v>33.802816901408463</v>
      </c>
      <c r="CT84" s="114">
        <v>42.767295597484292</v>
      </c>
      <c r="CU84" s="128">
        <v>62.926829268292693</v>
      </c>
      <c r="CV84" s="121">
        <v>34.615384615384635</v>
      </c>
      <c r="CW84" s="121">
        <v>32.584269662921344</v>
      </c>
      <c r="CX84" s="114">
        <v>73.563218390804636</v>
      </c>
      <c r="CY84" s="114">
        <v>45.226130653266324</v>
      </c>
      <c r="CZ84" s="128">
        <v>39.333333333333357</v>
      </c>
      <c r="DA84" s="121">
        <v>61.146496815286618</v>
      </c>
      <c r="DB84" s="121">
        <v>40.425531914893654</v>
      </c>
      <c r="DC84" s="114">
        <v>45.774647887323944</v>
      </c>
      <c r="DD84" s="114">
        <v>60.309278350515477</v>
      </c>
      <c r="DE84" s="128">
        <v>60.35502958579881</v>
      </c>
      <c r="DF84" s="121">
        <v>55.769230769230759</v>
      </c>
      <c r="DG84" s="121">
        <v>60.663507109004755</v>
      </c>
      <c r="DH84" s="114">
        <v>52.830188679245303</v>
      </c>
      <c r="DI84" s="114">
        <v>51.298701298701296</v>
      </c>
      <c r="DJ84" s="128">
        <v>61.809045226130664</v>
      </c>
      <c r="DK84" s="121">
        <v>45.454545454545482</v>
      </c>
      <c r="DL84" s="121">
        <v>45.762711864406803</v>
      </c>
      <c r="DM84" s="121">
        <v>62.352941176470601</v>
      </c>
      <c r="DN84" s="121">
        <v>52.307692307692321</v>
      </c>
      <c r="DO84" s="128">
        <v>38.888888888888893</v>
      </c>
      <c r="DP84" s="121">
        <v>55.782312925170068</v>
      </c>
      <c r="DQ84" s="121">
        <v>60.294117647058819</v>
      </c>
      <c r="DR84" s="121">
        <v>43.165467625899254</v>
      </c>
      <c r="DS84" s="121" t="s">
        <v>286</v>
      </c>
      <c r="DT84" s="128" t="s">
        <v>286</v>
      </c>
      <c r="DU84" s="131" t="s">
        <v>286</v>
      </c>
      <c r="DV84" s="131">
        <v>49.295774647887342</v>
      </c>
      <c r="DW84" s="114">
        <v>26.291079812206569</v>
      </c>
      <c r="DX84" s="131">
        <v>27.215189873417721</v>
      </c>
      <c r="DY84" s="128">
        <v>45.544554455445535</v>
      </c>
      <c r="DZ84" s="128">
        <v>28.50241545893719</v>
      </c>
      <c r="EA84" s="128">
        <v>27.118644067796605</v>
      </c>
      <c r="EB84" s="128">
        <v>54.913294797687875</v>
      </c>
      <c r="EC84" s="128">
        <v>40.703517587939686</v>
      </c>
      <c r="ED84" s="128">
        <v>29.054054054054053</v>
      </c>
      <c r="EE84" s="128">
        <v>47.741935483870975</v>
      </c>
      <c r="EF84" s="128">
        <v>38.129496402877699</v>
      </c>
      <c r="EG84" s="128">
        <v>32.394366197183089</v>
      </c>
      <c r="EH84" s="128" t="s">
        <v>286</v>
      </c>
      <c r="EI84" s="128" t="s">
        <v>286</v>
      </c>
      <c r="EJ84" s="128" t="s">
        <v>286</v>
      </c>
      <c r="EK84" s="128">
        <v>90.2777777777778</v>
      </c>
      <c r="EL84" s="121">
        <v>77.464788732394396</v>
      </c>
      <c r="EM84" s="121">
        <v>79.746835443037966</v>
      </c>
      <c r="EN84" s="121">
        <v>88.613861386138581</v>
      </c>
      <c r="EO84" s="121">
        <v>79.024390243902459</v>
      </c>
      <c r="EP84" s="128">
        <v>77.272727272727252</v>
      </c>
      <c r="EQ84" s="121">
        <v>94.943820224719161</v>
      </c>
      <c r="ER84" s="121">
        <v>82.08955223880595</v>
      </c>
      <c r="ES84" s="121">
        <v>85.135135135135116</v>
      </c>
      <c r="ET84" s="121">
        <v>88.535031847133752</v>
      </c>
      <c r="EU84" s="128">
        <v>81.690140845070445</v>
      </c>
      <c r="EV84" s="121">
        <v>82.269503546099315</v>
      </c>
      <c r="EW84" s="121">
        <v>83.417085427135632</v>
      </c>
      <c r="EX84" s="121">
        <v>67.052023121387293</v>
      </c>
      <c r="EY84" s="121">
        <v>74.050632911392441</v>
      </c>
      <c r="EZ84" s="128">
        <v>91.743119266055089</v>
      </c>
      <c r="FA84" s="121">
        <v>68.544600938967179</v>
      </c>
      <c r="FB84" s="121">
        <v>74.213836477987414</v>
      </c>
      <c r="FC84" s="121">
        <v>87.254901960784323</v>
      </c>
      <c r="FD84" s="121">
        <v>71.904761904761912</v>
      </c>
      <c r="FE84" s="128">
        <v>67.415730337078642</v>
      </c>
      <c r="FF84" s="121">
        <v>92.528735632183938</v>
      </c>
      <c r="FG84" s="121">
        <v>76.26262626262627</v>
      </c>
      <c r="FH84" s="121">
        <v>71.621621621621614</v>
      </c>
      <c r="FI84" s="121">
        <v>87.096774193548399</v>
      </c>
      <c r="FJ84" s="128">
        <v>73.239436619718305</v>
      </c>
      <c r="FK84" s="121">
        <v>77.857142857142833</v>
      </c>
      <c r="FL84" s="121" t="s">
        <v>286</v>
      </c>
      <c r="FM84" s="121">
        <v>16.000000000000011</v>
      </c>
      <c r="FN84" s="121">
        <v>36.842105263157897</v>
      </c>
      <c r="FO84" s="128" t="s">
        <v>286</v>
      </c>
      <c r="FP84" s="121">
        <v>20.618556701030933</v>
      </c>
      <c r="FQ84" s="121">
        <v>41.830065359477125</v>
      </c>
      <c r="FR84" s="121" t="s">
        <v>286</v>
      </c>
      <c r="FS84" s="121">
        <v>19.047619047619058</v>
      </c>
      <c r="FT84" s="128">
        <v>49.999999999999993</v>
      </c>
      <c r="FU84" s="121" t="s">
        <v>286</v>
      </c>
      <c r="FV84" s="121">
        <v>16.847826086956534</v>
      </c>
      <c r="FW84" s="121">
        <v>46.099290780141828</v>
      </c>
      <c r="FX84" s="121" t="s">
        <v>286</v>
      </c>
      <c r="FY84" s="128">
        <v>16.535433070866134</v>
      </c>
      <c r="FZ84" s="121">
        <v>56.834532374100725</v>
      </c>
      <c r="GA84" s="121" t="s">
        <v>286</v>
      </c>
      <c r="GB84" s="121">
        <v>33.333333333333336</v>
      </c>
      <c r="GC84" s="121">
        <v>51.785714285714285</v>
      </c>
      <c r="GD84" s="128" t="s">
        <v>286</v>
      </c>
      <c r="GE84" s="121">
        <v>37.5</v>
      </c>
      <c r="GF84" s="121">
        <v>60.9375</v>
      </c>
      <c r="GG84" s="121" t="s">
        <v>286</v>
      </c>
      <c r="GH84" s="121">
        <v>45.714285714285715</v>
      </c>
      <c r="GI84" s="128">
        <v>46.428571428571431</v>
      </c>
      <c r="GJ84" s="121" t="s">
        <v>286</v>
      </c>
      <c r="GK84" s="121">
        <v>45.161290322580648</v>
      </c>
      <c r="GL84" s="121">
        <v>42.857142857142861</v>
      </c>
      <c r="GM84" s="130" t="s">
        <v>286</v>
      </c>
      <c r="GN84" s="128">
        <v>33.333333333333336</v>
      </c>
      <c r="GO84" s="121">
        <v>38.461538461538467</v>
      </c>
      <c r="GP84" s="121" t="s">
        <v>286</v>
      </c>
      <c r="GQ84" s="121">
        <v>33.333333333333336</v>
      </c>
      <c r="GR84" s="121">
        <v>62.5</v>
      </c>
      <c r="GS84" s="128" t="s">
        <v>286</v>
      </c>
      <c r="GT84" s="121">
        <v>52.499999999999993</v>
      </c>
      <c r="GU84" s="121">
        <v>65.624999999999986</v>
      </c>
      <c r="GV84" s="121" t="s">
        <v>286</v>
      </c>
      <c r="GW84" s="121">
        <v>41.17647058823529</v>
      </c>
      <c r="GX84" s="128">
        <v>65.476190476190496</v>
      </c>
      <c r="GY84" s="128" t="s">
        <v>286</v>
      </c>
      <c r="GZ84" s="128">
        <v>51.612903225806463</v>
      </c>
      <c r="HA84" s="128">
        <v>70.312500000000014</v>
      </c>
      <c r="HB84" s="128" t="s">
        <v>286</v>
      </c>
      <c r="HC84" s="128">
        <v>42.857142857142854</v>
      </c>
      <c r="HD84" s="128">
        <v>59.740259740259724</v>
      </c>
      <c r="HE84" s="128" t="s">
        <v>286</v>
      </c>
      <c r="HF84" s="128">
        <v>22.727272727272723</v>
      </c>
      <c r="HG84" s="128">
        <v>66.037735849056617</v>
      </c>
      <c r="HH84" s="128" t="s">
        <v>286</v>
      </c>
      <c r="HI84" s="128">
        <v>42.5</v>
      </c>
      <c r="HJ84" s="128">
        <v>59.016393442622956</v>
      </c>
      <c r="HK84" s="128" t="s">
        <v>286</v>
      </c>
      <c r="HL84" s="121">
        <v>37.931034482758619</v>
      </c>
      <c r="HM84" s="121">
        <v>62.195121951219527</v>
      </c>
      <c r="HN84" s="121" t="s">
        <v>286</v>
      </c>
      <c r="HO84" s="121">
        <v>35.483870967741936</v>
      </c>
      <c r="HP84" s="128">
        <v>64.999999999999986</v>
      </c>
      <c r="HQ84" s="121" t="s">
        <v>286</v>
      </c>
      <c r="HR84" s="121">
        <v>45</v>
      </c>
      <c r="HS84" s="121">
        <v>59.459459459459467</v>
      </c>
      <c r="HT84" s="129" t="s">
        <v>286</v>
      </c>
      <c r="HU84" s="128">
        <v>31.81818181818182</v>
      </c>
      <c r="HV84" s="114">
        <v>40.000000000000007</v>
      </c>
      <c r="HW84" s="114" t="s">
        <v>286</v>
      </c>
      <c r="HX84" s="114">
        <v>65</v>
      </c>
      <c r="HY84" s="114">
        <v>37.096774193548391</v>
      </c>
      <c r="HZ84" s="114" t="s">
        <v>286</v>
      </c>
      <c r="IA84" s="114">
        <v>43.749999999999986</v>
      </c>
      <c r="IB84" s="114">
        <v>43.90243902439024</v>
      </c>
      <c r="IC84" s="114" t="s">
        <v>286</v>
      </c>
      <c r="ID84" s="114">
        <v>48.387096774193552</v>
      </c>
      <c r="IE84" s="114">
        <v>43.75</v>
      </c>
      <c r="IF84" s="114" t="s">
        <v>286</v>
      </c>
      <c r="IG84" s="114">
        <v>57.894736842105253</v>
      </c>
      <c r="IH84" s="114">
        <v>49.333333333333329</v>
      </c>
      <c r="II84" s="114" t="s">
        <v>286</v>
      </c>
      <c r="IJ84" s="114">
        <v>33.333333333333336</v>
      </c>
      <c r="IK84" s="114">
        <v>51.785714285714285</v>
      </c>
      <c r="IL84" s="114" t="s">
        <v>286</v>
      </c>
      <c r="IM84" s="114">
        <v>75.000000000000014</v>
      </c>
      <c r="IN84" s="114">
        <v>47.61904761904762</v>
      </c>
      <c r="IO84" s="114" t="s">
        <v>286</v>
      </c>
      <c r="IP84" s="114">
        <v>58.823529411764724</v>
      </c>
      <c r="IQ84" s="114">
        <v>49.397590361445793</v>
      </c>
      <c r="IR84" s="114" t="s">
        <v>286</v>
      </c>
      <c r="IS84" s="114">
        <v>51.612903225806456</v>
      </c>
      <c r="IT84" s="114">
        <v>66.129032258064512</v>
      </c>
      <c r="IU84" s="114" t="s">
        <v>286</v>
      </c>
      <c r="IV84" s="114">
        <v>63.157894736842096</v>
      </c>
      <c r="IW84" s="114">
        <v>66.233766233766261</v>
      </c>
      <c r="IX84" s="150" t="s">
        <v>1541</v>
      </c>
      <c r="IY84" s="150" t="s">
        <v>1540</v>
      </c>
      <c r="IZ84" s="150" t="s">
        <v>1540</v>
      </c>
      <c r="JA84" s="150" t="s">
        <v>1540</v>
      </c>
      <c r="JB84" s="150" t="s">
        <v>1540</v>
      </c>
      <c r="JC84" s="114" t="s">
        <v>286</v>
      </c>
      <c r="JD84" s="114" t="s">
        <v>286</v>
      </c>
      <c r="JE84" s="114" t="s">
        <v>286</v>
      </c>
      <c r="JF84" s="114" t="str">
        <f t="shared" si="101"/>
        <v>--</v>
      </c>
      <c r="JG84" s="114" t="str">
        <f t="shared" si="101"/>
        <v>--</v>
      </c>
      <c r="JH84" s="114" t="str">
        <f t="shared" si="101"/>
        <v>--</v>
      </c>
      <c r="JI84" s="114" t="str">
        <f t="shared" si="101"/>
        <v>--</v>
      </c>
      <c r="JJ84" s="114" t="str">
        <f t="shared" si="101"/>
        <v>--</v>
      </c>
      <c r="JK84" s="114" t="str">
        <f t="shared" si="101"/>
        <v>--</v>
      </c>
      <c r="JL84" s="114" t="str">
        <f t="shared" si="101"/>
        <v>--</v>
      </c>
      <c r="JM84" s="114" t="str">
        <f t="shared" si="101"/>
        <v>--</v>
      </c>
      <c r="JN84" s="114" t="str">
        <f t="shared" si="101"/>
        <v>--</v>
      </c>
      <c r="JO84" s="114" t="str">
        <f t="shared" si="101"/>
        <v>--</v>
      </c>
      <c r="JP84" s="114" t="str">
        <f t="shared" si="102"/>
        <v>--</v>
      </c>
      <c r="JQ84" s="114" t="str">
        <f t="shared" si="102"/>
        <v>--</v>
      </c>
      <c r="JR84" s="114" t="str">
        <f t="shared" si="102"/>
        <v>--</v>
      </c>
      <c r="JS84" s="114" t="str">
        <f t="shared" si="102"/>
        <v>--</v>
      </c>
      <c r="JT84" s="114" t="str">
        <f t="shared" si="102"/>
        <v>--</v>
      </c>
      <c r="JU84" s="114" t="str">
        <f t="shared" si="102"/>
        <v>--</v>
      </c>
      <c r="JV84" s="114" t="str">
        <f t="shared" si="102"/>
        <v>--</v>
      </c>
      <c r="JW84" s="114" t="str">
        <f t="shared" si="102"/>
        <v>--</v>
      </c>
      <c r="JX84" s="114" t="str">
        <f t="shared" si="102"/>
        <v>--</v>
      </c>
      <c r="JY84" s="114" t="str">
        <f t="shared" si="102"/>
        <v>--</v>
      </c>
      <c r="JZ84" s="114" t="str">
        <f t="shared" si="103"/>
        <v>--</v>
      </c>
      <c r="KA84" s="114" t="str">
        <f t="shared" si="103"/>
        <v>--</v>
      </c>
      <c r="KB84" s="114" t="str">
        <f t="shared" si="103"/>
        <v>--</v>
      </c>
      <c r="KC84" s="114" t="str">
        <f t="shared" si="103"/>
        <v>--</v>
      </c>
      <c r="KD84" s="114" t="str">
        <f t="shared" si="103"/>
        <v>--</v>
      </c>
      <c r="KE84" s="114" t="str">
        <f t="shared" si="103"/>
        <v>--</v>
      </c>
      <c r="KF84" s="114" t="str">
        <f t="shared" si="103"/>
        <v>--</v>
      </c>
      <c r="KG84" s="114" t="str">
        <f t="shared" si="103"/>
        <v>--</v>
      </c>
      <c r="KH84" s="114" t="str">
        <f t="shared" si="103"/>
        <v>--</v>
      </c>
      <c r="KI84" s="114" t="str">
        <f t="shared" si="103"/>
        <v>--</v>
      </c>
      <c r="KJ84" s="114" t="str">
        <f t="shared" si="104"/>
        <v>--</v>
      </c>
      <c r="KK84" s="114" t="str">
        <f t="shared" si="104"/>
        <v>--</v>
      </c>
      <c r="KL84" s="114" t="str">
        <f t="shared" si="104"/>
        <v>--</v>
      </c>
      <c r="KM84" s="114" t="str">
        <f t="shared" si="104"/>
        <v>--</v>
      </c>
      <c r="KN84" s="114" t="str">
        <f t="shared" si="104"/>
        <v>--</v>
      </c>
      <c r="KO84" s="114" t="str">
        <f t="shared" si="104"/>
        <v>--</v>
      </c>
      <c r="KP84" s="150" t="s">
        <v>1541</v>
      </c>
      <c r="KQ84" s="150" t="s">
        <v>1540</v>
      </c>
      <c r="KR84" s="150" t="s">
        <v>1540</v>
      </c>
      <c r="KS84" s="150" t="s">
        <v>1540</v>
      </c>
      <c r="KT84" s="150" t="s">
        <v>1540</v>
      </c>
      <c r="KU84" s="114" t="str">
        <f t="shared" si="107"/>
        <v>--</v>
      </c>
      <c r="KV84" s="114" t="str">
        <f t="shared" si="107"/>
        <v>--</v>
      </c>
      <c r="KW84" s="114" t="str">
        <f t="shared" si="107"/>
        <v>--</v>
      </c>
      <c r="KX84" s="114" t="str">
        <f t="shared" si="107"/>
        <v>--</v>
      </c>
      <c r="KY84" s="114" t="str">
        <f t="shared" si="107"/>
        <v>--</v>
      </c>
      <c r="KZ84" s="114" t="str">
        <f t="shared" si="105"/>
        <v>--</v>
      </c>
      <c r="LA84" s="114" t="str">
        <f t="shared" si="105"/>
        <v>--</v>
      </c>
      <c r="LB84" s="114" t="str">
        <f t="shared" si="105"/>
        <v>--</v>
      </c>
      <c r="LC84" s="114" t="str">
        <f t="shared" si="105"/>
        <v>--</v>
      </c>
      <c r="LD84" s="114" t="str">
        <f t="shared" si="105"/>
        <v>--</v>
      </c>
      <c r="LE84" s="219">
        <v>89.071038251366105</v>
      </c>
      <c r="LF84" s="219">
        <v>81.286549707602305</v>
      </c>
      <c r="LG84" s="219">
        <v>77.7777777777778</v>
      </c>
      <c r="LH84" s="219">
        <v>86.413043478260903</v>
      </c>
      <c r="LI84" s="219">
        <v>83.116883116883102</v>
      </c>
      <c r="LJ84" s="219">
        <v>89.3333333333333</v>
      </c>
      <c r="LK84" s="219">
        <v>75.409836065573799</v>
      </c>
      <c r="LL84" s="219">
        <v>73.684210526315795</v>
      </c>
      <c r="LM84" s="219">
        <v>60</v>
      </c>
      <c r="LN84" s="219">
        <v>67.027027027027003</v>
      </c>
      <c r="LO84" s="219">
        <v>75.163398692810404</v>
      </c>
      <c r="LP84" s="219">
        <v>69.536423841059602</v>
      </c>
      <c r="LQ84" s="219">
        <v>75.274725274725299</v>
      </c>
      <c r="LR84" s="219">
        <v>80</v>
      </c>
      <c r="LS84" s="219">
        <v>73.880597014925399</v>
      </c>
      <c r="LT84" s="219">
        <v>69.273743016759795</v>
      </c>
      <c r="LU84" s="219">
        <v>78.523489932885894</v>
      </c>
      <c r="LV84" s="219">
        <v>78.082191780821901</v>
      </c>
      <c r="LW84" s="219">
        <v>52.486187845303903</v>
      </c>
      <c r="LX84" s="219">
        <v>47.272727272727302</v>
      </c>
      <c r="LY84" s="219">
        <v>29.8507462686567</v>
      </c>
      <c r="LZ84" s="219">
        <v>48.8888888888889</v>
      </c>
      <c r="MA84" s="219">
        <v>49.324324324324301</v>
      </c>
      <c r="MB84" s="219">
        <v>47.260273972602697</v>
      </c>
      <c r="MC84" s="219">
        <v>88.950276243093896</v>
      </c>
      <c r="MD84" s="219">
        <v>83.030303030303003</v>
      </c>
      <c r="ME84" s="219">
        <v>79.104477611940297</v>
      </c>
      <c r="MF84" s="219">
        <v>79.888268156424601</v>
      </c>
      <c r="MG84" s="219">
        <v>87.074829931972801</v>
      </c>
      <c r="MH84" s="219">
        <v>84.246575342465803</v>
      </c>
      <c r="MI84" s="219">
        <v>78.021978021978001</v>
      </c>
      <c r="MJ84" s="219">
        <v>71.515151515151501</v>
      </c>
      <c r="MK84" s="219">
        <v>63.432835820895498</v>
      </c>
      <c r="ML84" s="219">
        <v>68.8888888888889</v>
      </c>
      <c r="MM84" s="219">
        <v>78.523489932885894</v>
      </c>
      <c r="MN84" s="219">
        <v>75.342465753424705</v>
      </c>
      <c r="MO84" s="128" t="str">
        <f t="shared" si="89"/>
        <v>--</v>
      </c>
      <c r="MP84" s="219">
        <v>15.8940397350993</v>
      </c>
      <c r="MQ84" s="219">
        <v>31.538461538461501</v>
      </c>
      <c r="MR84" s="128" t="str">
        <f t="shared" si="90"/>
        <v>--</v>
      </c>
      <c r="MS84" s="219">
        <v>11.2676056338028</v>
      </c>
      <c r="MT84" s="219">
        <v>43.5374149659864</v>
      </c>
      <c r="MU84" s="128" t="str">
        <f t="shared" si="91"/>
        <v>--</v>
      </c>
      <c r="MV84" s="219">
        <v>29.1666666666667</v>
      </c>
      <c r="MW84" s="219">
        <v>43.902439024390198</v>
      </c>
      <c r="MX84" s="128" t="str">
        <f t="shared" si="92"/>
        <v>--</v>
      </c>
      <c r="MY84" s="219">
        <v>68.75</v>
      </c>
      <c r="MZ84" s="219">
        <v>54.838709677419402</v>
      </c>
      <c r="NA84" s="128" t="str">
        <f t="shared" si="93"/>
        <v>--</v>
      </c>
      <c r="NB84" s="219">
        <v>41.6666666666667</v>
      </c>
      <c r="NC84" s="219">
        <v>53.658536585365901</v>
      </c>
      <c r="ND84" s="128" t="str">
        <f t="shared" si="94"/>
        <v>--</v>
      </c>
      <c r="NE84" s="219">
        <v>56.25</v>
      </c>
      <c r="NF84" s="219">
        <v>66.129032258064498</v>
      </c>
      <c r="NG84" s="128" t="str">
        <f t="shared" si="95"/>
        <v>--</v>
      </c>
      <c r="NH84" s="219">
        <v>66.6666666666667</v>
      </c>
      <c r="NI84" s="219">
        <v>58.536585365853703</v>
      </c>
      <c r="NJ84" s="128" t="str">
        <f t="shared" si="96"/>
        <v>--</v>
      </c>
      <c r="NK84" s="219">
        <v>62.5</v>
      </c>
      <c r="NL84" s="219">
        <v>60.317460317460302</v>
      </c>
      <c r="NM84" s="220">
        <v>87.793427230047001</v>
      </c>
      <c r="NN84" s="220">
        <v>87.317073170731703</v>
      </c>
      <c r="NO84" s="220">
        <v>70.422535211267601</v>
      </c>
      <c r="NP84" s="220">
        <v>79.104477611940297</v>
      </c>
      <c r="NQ84" s="220">
        <v>72.327044025157306</v>
      </c>
      <c r="NR84" s="220">
        <v>75.132275132275197</v>
      </c>
      <c r="NS84" s="220">
        <v>68.789808917197405</v>
      </c>
      <c r="NT84" s="220">
        <v>68.983957219251394</v>
      </c>
      <c r="NU84" s="220">
        <v>89.308176100628899</v>
      </c>
      <c r="NV84" s="220">
        <v>88.8888888888889</v>
      </c>
      <c r="NW84" s="220">
        <v>83.647798742138406</v>
      </c>
      <c r="NX84" s="220">
        <v>86.243386243386297</v>
      </c>
      <c r="NY84" s="128" t="str">
        <f t="shared" si="106"/>
        <v>--</v>
      </c>
      <c r="NZ84" s="128" t="str">
        <f t="shared" si="106"/>
        <v>--</v>
      </c>
      <c r="OA84" s="128" t="str">
        <f t="shared" si="106"/>
        <v>--</v>
      </c>
      <c r="OB84" s="128" t="str">
        <f t="shared" si="106"/>
        <v>--</v>
      </c>
      <c r="OC84" s="128" t="str">
        <f t="shared" si="106"/>
        <v>--</v>
      </c>
      <c r="OD84" s="128" t="str">
        <f t="shared" si="106"/>
        <v>--</v>
      </c>
      <c r="OE84" s="128" t="str">
        <f t="shared" si="106"/>
        <v>--</v>
      </c>
      <c r="OF84" s="128" t="str">
        <f t="shared" si="106"/>
        <v>--</v>
      </c>
      <c r="OG84" s="222">
        <v>45.911949685534601</v>
      </c>
      <c r="OH84" s="222">
        <v>45.8563535911602</v>
      </c>
      <c r="OI84" s="222">
        <v>36.969696969696997</v>
      </c>
      <c r="OJ84" s="222">
        <v>24.626865671641799</v>
      </c>
      <c r="OK84" s="222">
        <v>40.760869565217398</v>
      </c>
      <c r="OL84" s="222">
        <v>37.640449438202197</v>
      </c>
      <c r="OM84" s="222">
        <v>44.594594594594597</v>
      </c>
      <c r="ON84" s="222">
        <v>43.448275862069003</v>
      </c>
      <c r="OO84" s="114" t="s">
        <v>1540</v>
      </c>
      <c r="OP84" s="114" t="s">
        <v>1540</v>
      </c>
      <c r="OQ84" s="300">
        <v>71.337579617834422</v>
      </c>
      <c r="OR84" s="300">
        <v>56.593406593406613</v>
      </c>
      <c r="OS84" s="300">
        <v>52.121212121212103</v>
      </c>
      <c r="OT84" s="300">
        <v>63.909774436090224</v>
      </c>
      <c r="OU84" s="300">
        <v>75.392670157068039</v>
      </c>
      <c r="OV84" s="300">
        <v>60.989010989010971</v>
      </c>
      <c r="OW84" s="300">
        <v>62.500000000000028</v>
      </c>
      <c r="OX84" s="300">
        <v>68.027210884353778</v>
      </c>
      <c r="OZ84" s="380">
        <v>74.712643678160887</v>
      </c>
      <c r="PA84" s="381">
        <v>73.626373626373621</v>
      </c>
      <c r="PB84" s="381">
        <v>82.905982905982867</v>
      </c>
      <c r="PC84" s="381">
        <v>73.333333333333357</v>
      </c>
      <c r="PD84" s="380">
        <v>75.428571428571416</v>
      </c>
      <c r="PE84" s="381">
        <v>45.604395604395627</v>
      </c>
      <c r="PF84" s="381">
        <v>35.042735042735053</v>
      </c>
      <c r="PG84" s="381">
        <v>36.029411764705891</v>
      </c>
      <c r="PH84" s="380">
        <v>49.710982658959516</v>
      </c>
      <c r="PI84" s="381">
        <v>39.77900552486188</v>
      </c>
      <c r="PJ84" s="381">
        <v>30.508474576271187</v>
      </c>
      <c r="PK84" s="381">
        <v>31.617647058823525</v>
      </c>
      <c r="PL84" s="380">
        <v>85.714285714285737</v>
      </c>
      <c r="PM84" s="381">
        <v>82.872928176795597</v>
      </c>
      <c r="PN84" s="381">
        <v>86.440677966101703</v>
      </c>
      <c r="PO84" s="381">
        <v>77.941176470588204</v>
      </c>
      <c r="PP84" s="380">
        <v>80</v>
      </c>
      <c r="PQ84" s="381">
        <v>71.038251366120235</v>
      </c>
      <c r="PR84" s="381">
        <v>69.491525423728831</v>
      </c>
      <c r="PS84" s="381">
        <v>62.5</v>
      </c>
      <c r="PT84" s="378" t="str">
        <f t="shared" si="97"/>
        <v>--</v>
      </c>
      <c r="PU84" s="378" t="str">
        <f t="shared" si="97"/>
        <v>--</v>
      </c>
      <c r="PV84" s="381">
        <v>15.65217391304348</v>
      </c>
      <c r="PW84" s="381">
        <v>36.434108527131784</v>
      </c>
      <c r="PX84" s="378" t="str">
        <f t="shared" si="98"/>
        <v>--</v>
      </c>
      <c r="PY84" s="378" t="str">
        <f t="shared" si="98"/>
        <v>--</v>
      </c>
      <c r="PZ84" s="381">
        <v>61.111111111111114</v>
      </c>
      <c r="QA84" s="381">
        <v>60.869565217391312</v>
      </c>
      <c r="QB84" s="378" t="str">
        <f t="shared" si="99"/>
        <v>--</v>
      </c>
      <c r="QC84" s="378" t="str">
        <f t="shared" si="99"/>
        <v>--</v>
      </c>
      <c r="QD84" s="381">
        <v>66.666666666666657</v>
      </c>
      <c r="QE84" s="381">
        <v>63.043478260869577</v>
      </c>
      <c r="QF84" s="378" t="str">
        <f t="shared" si="100"/>
        <v>--</v>
      </c>
      <c r="QG84" s="378" t="str">
        <f t="shared" si="100"/>
        <v>--</v>
      </c>
      <c r="QH84" s="381">
        <v>61.111111111111107</v>
      </c>
      <c r="QI84" s="381">
        <v>56.521739130434788</v>
      </c>
      <c r="QJ84" s="161" t="s">
        <v>2649</v>
      </c>
    </row>
    <row r="85" spans="1:452" x14ac:dyDescent="0.25">
      <c r="A85" s="114">
        <v>81</v>
      </c>
      <c r="B85" s="93" t="s">
        <v>81</v>
      </c>
      <c r="C85" s="126">
        <v>42.809364548494969</v>
      </c>
      <c r="D85" s="126">
        <v>29.577464788732389</v>
      </c>
      <c r="E85" s="126">
        <v>32.089552238805993</v>
      </c>
      <c r="F85" s="126">
        <v>49.795918367346907</v>
      </c>
      <c r="G85" s="126">
        <v>32.86713286713286</v>
      </c>
      <c r="H85" s="126">
        <v>38.596491228070171</v>
      </c>
      <c r="I85" s="126">
        <v>44.660194174757258</v>
      </c>
      <c r="J85" s="126">
        <v>44.444444444444436</v>
      </c>
      <c r="K85" s="126">
        <v>40.465116279069775</v>
      </c>
      <c r="L85" s="126">
        <v>50</v>
      </c>
      <c r="M85" s="128">
        <v>43.939393939393959</v>
      </c>
      <c r="N85" s="128">
        <v>48.618784530386748</v>
      </c>
      <c r="O85" s="128">
        <v>72.727272727272705</v>
      </c>
      <c r="P85" s="128">
        <v>51.744186046511615</v>
      </c>
      <c r="Q85" s="128">
        <v>52.238805970149258</v>
      </c>
      <c r="R85" s="128">
        <v>87.375415282391955</v>
      </c>
      <c r="S85" s="128">
        <v>78.048780487804862</v>
      </c>
      <c r="T85" s="128">
        <v>81.454545454545453</v>
      </c>
      <c r="U85" s="128">
        <v>92.946058091286289</v>
      </c>
      <c r="V85" s="128">
        <v>75.778546712802822</v>
      </c>
      <c r="W85" s="128">
        <v>80.590717299578102</v>
      </c>
      <c r="X85" s="128">
        <v>87.5</v>
      </c>
      <c r="Y85" s="128">
        <v>85.306122448979593</v>
      </c>
      <c r="Z85" s="128">
        <v>74.537037037037024</v>
      </c>
      <c r="AA85" s="128">
        <v>90.547263681592014</v>
      </c>
      <c r="AB85" s="132">
        <v>78.500000000000071</v>
      </c>
      <c r="AC85" s="132">
        <v>86.021505376344095</v>
      </c>
      <c r="AD85" s="132">
        <v>87.704918032786907</v>
      </c>
      <c r="AE85" s="132">
        <v>84.971098265895947</v>
      </c>
      <c r="AF85" s="128">
        <v>79.259259259259295</v>
      </c>
      <c r="AG85" s="126">
        <v>72.425249169435176</v>
      </c>
      <c r="AH85" s="126">
        <v>59.0277777777778</v>
      </c>
      <c r="AI85" s="133">
        <v>68.478260869565261</v>
      </c>
      <c r="AJ85" s="133">
        <v>72.131147540983605</v>
      </c>
      <c r="AK85" s="128">
        <v>65.051903114186857</v>
      </c>
      <c r="AL85" s="128">
        <v>58.723404255319174</v>
      </c>
      <c r="AM85" s="128">
        <v>69.902912621359235</v>
      </c>
      <c r="AN85" s="128">
        <v>68.032786885245912</v>
      </c>
      <c r="AO85" s="128">
        <v>60.829493087557594</v>
      </c>
      <c r="AP85" s="128">
        <v>62.686567164179017</v>
      </c>
      <c r="AQ85" s="128">
        <v>64.532019704433509</v>
      </c>
      <c r="AR85" s="128">
        <v>72.580645161290292</v>
      </c>
      <c r="AS85" s="128">
        <v>71.900826446280988</v>
      </c>
      <c r="AT85" s="128">
        <v>63.583815028901761</v>
      </c>
      <c r="AU85" s="128">
        <v>70.588235294117666</v>
      </c>
      <c r="AV85" s="128">
        <v>13.402061855670116</v>
      </c>
      <c r="AW85" s="128">
        <v>15.087719298245606</v>
      </c>
      <c r="AX85" s="132">
        <v>15.384615384615376</v>
      </c>
      <c r="AY85" s="132">
        <v>15.979381443298958</v>
      </c>
      <c r="AZ85" s="132">
        <v>16.549295774647891</v>
      </c>
      <c r="BA85" s="132">
        <v>13.733905579399144</v>
      </c>
      <c r="BB85" s="128">
        <v>12.500000000000002</v>
      </c>
      <c r="BC85" s="132">
        <v>15.702479338842981</v>
      </c>
      <c r="BD85" s="132">
        <v>17.209302325581401</v>
      </c>
      <c r="BE85" s="132">
        <v>14.646464646464649</v>
      </c>
      <c r="BF85" s="132">
        <v>14.583333333333332</v>
      </c>
      <c r="BG85" s="128">
        <v>17.486338797814202</v>
      </c>
      <c r="BH85" s="121">
        <v>14.166666666666671</v>
      </c>
      <c r="BI85" s="121">
        <v>11.834319526627221</v>
      </c>
      <c r="BJ85" s="121">
        <v>17.266187050359722</v>
      </c>
      <c r="BK85" s="121">
        <v>9.2783505154639183</v>
      </c>
      <c r="BL85" s="128">
        <v>10.877192982456142</v>
      </c>
      <c r="BM85" s="121">
        <v>5.1282051282051277</v>
      </c>
      <c r="BN85" s="114">
        <v>11.340206185567014</v>
      </c>
      <c r="BO85" s="114">
        <v>8.4507042253521103</v>
      </c>
      <c r="BP85" s="114">
        <v>7.2961373390557993</v>
      </c>
      <c r="BQ85" s="128">
        <v>13.592233009708737</v>
      </c>
      <c r="BR85" s="121">
        <v>11.203319502074685</v>
      </c>
      <c r="BS85" s="121">
        <v>10.232558139534888</v>
      </c>
      <c r="BT85" s="121">
        <v>11.500000000000004</v>
      </c>
      <c r="BU85" s="128">
        <v>8.947368421052639</v>
      </c>
      <c r="BV85" s="121">
        <v>9.8360655737704938</v>
      </c>
      <c r="BW85" s="121">
        <v>5.9829059829059821</v>
      </c>
      <c r="BX85" s="121">
        <v>7.0588235294117663</v>
      </c>
      <c r="BY85" s="128">
        <v>7.9710144927536302</v>
      </c>
      <c r="BZ85" s="121">
        <v>76.58862876254183</v>
      </c>
      <c r="CA85" s="121">
        <v>77.816901408450633</v>
      </c>
      <c r="CB85" s="121">
        <v>80.147058823529406</v>
      </c>
      <c r="CC85" s="128">
        <v>69.587628865979369</v>
      </c>
      <c r="CD85" s="121">
        <v>66.089965397923862</v>
      </c>
      <c r="CE85" s="121">
        <v>77.15517241379311</v>
      </c>
      <c r="CF85" s="121">
        <v>71.568627450980358</v>
      </c>
      <c r="CG85" s="128">
        <v>72.764227642276438</v>
      </c>
      <c r="CH85" s="121">
        <v>72.429906542056088</v>
      </c>
      <c r="CI85" s="121">
        <v>77.61194029850752</v>
      </c>
      <c r="CJ85" s="121">
        <v>68.205128205128204</v>
      </c>
      <c r="CK85" s="121">
        <v>79.347826086956516</v>
      </c>
      <c r="CL85" s="121">
        <v>74.193548387096754</v>
      </c>
      <c r="CM85" s="121">
        <v>85.549132947976886</v>
      </c>
      <c r="CN85" s="121">
        <v>72.463768115942074</v>
      </c>
      <c r="CO85" s="121" t="s">
        <v>286</v>
      </c>
      <c r="CP85" s="128" t="s">
        <v>286</v>
      </c>
      <c r="CQ85" s="121" t="s">
        <v>286</v>
      </c>
      <c r="CR85" s="121">
        <v>53.333333333333307</v>
      </c>
      <c r="CS85" s="114">
        <v>35.294117647058854</v>
      </c>
      <c r="CT85" s="114">
        <v>40.948275862068968</v>
      </c>
      <c r="CU85" s="128">
        <v>50.495049504950487</v>
      </c>
      <c r="CV85" s="121">
        <v>34.979423868312772</v>
      </c>
      <c r="CW85" s="121">
        <v>41.121495327102807</v>
      </c>
      <c r="CX85" s="114">
        <v>64.179104477612015</v>
      </c>
      <c r="CY85" s="114">
        <v>44.329896907216479</v>
      </c>
      <c r="CZ85" s="128">
        <v>48.087431693989089</v>
      </c>
      <c r="DA85" s="121">
        <v>60.483870967741936</v>
      </c>
      <c r="DB85" s="121">
        <v>49.710982658959509</v>
      </c>
      <c r="DC85" s="114">
        <v>55.797101449275353</v>
      </c>
      <c r="DD85" s="114">
        <v>66.107382550335544</v>
      </c>
      <c r="DE85" s="128">
        <v>56.183745583038871</v>
      </c>
      <c r="DF85" s="121">
        <v>53.874538745387461</v>
      </c>
      <c r="DG85" s="121">
        <v>61.780104712041883</v>
      </c>
      <c r="DH85" s="114">
        <v>51.567944250871079</v>
      </c>
      <c r="DI85" s="114">
        <v>49.565217391304358</v>
      </c>
      <c r="DJ85" s="128">
        <v>50.999999999999986</v>
      </c>
      <c r="DK85" s="121">
        <v>54.732510288065825</v>
      </c>
      <c r="DL85" s="121">
        <v>49.056603773584897</v>
      </c>
      <c r="DM85" s="121">
        <v>58.549222797927456</v>
      </c>
      <c r="DN85" s="121">
        <v>61.139896373056992</v>
      </c>
      <c r="DO85" s="128">
        <v>53.005464480874302</v>
      </c>
      <c r="DP85" s="121">
        <v>57.894736842105253</v>
      </c>
      <c r="DQ85" s="121">
        <v>64.880952380952365</v>
      </c>
      <c r="DR85" s="121">
        <v>55.474452554744524</v>
      </c>
      <c r="DS85" s="121" t="s">
        <v>286</v>
      </c>
      <c r="DT85" s="128" t="s">
        <v>286</v>
      </c>
      <c r="DU85" s="131" t="s">
        <v>286</v>
      </c>
      <c r="DV85" s="131">
        <v>41.23711340206183</v>
      </c>
      <c r="DW85" s="114">
        <v>25.174825174825191</v>
      </c>
      <c r="DX85" s="131">
        <v>27.350427350427363</v>
      </c>
      <c r="DY85" s="128">
        <v>46.999999999999993</v>
      </c>
      <c r="DZ85" s="128">
        <v>30.32786885245903</v>
      </c>
      <c r="EA85" s="128">
        <v>28.971962616822434</v>
      </c>
      <c r="EB85" s="128">
        <v>53.846153846153832</v>
      </c>
      <c r="EC85" s="128">
        <v>40.740740740740755</v>
      </c>
      <c r="ED85" s="128">
        <v>40.437158469945331</v>
      </c>
      <c r="EE85" s="128">
        <v>52.459016393442617</v>
      </c>
      <c r="EF85" s="128">
        <v>40.000000000000028</v>
      </c>
      <c r="EG85" s="128">
        <v>42.335766423357668</v>
      </c>
      <c r="EH85" s="128" t="s">
        <v>286</v>
      </c>
      <c r="EI85" s="128" t="s">
        <v>286</v>
      </c>
      <c r="EJ85" s="128" t="s">
        <v>286</v>
      </c>
      <c r="EK85" s="128">
        <v>88.144329896907223</v>
      </c>
      <c r="EL85" s="121">
        <v>81.118881118881163</v>
      </c>
      <c r="EM85" s="121">
        <v>79.82832618025752</v>
      </c>
      <c r="EN85" s="121">
        <v>90.196078431372555</v>
      </c>
      <c r="EO85" s="121">
        <v>79.918032786885234</v>
      </c>
      <c r="EP85" s="128">
        <v>83.568075117370924</v>
      </c>
      <c r="EQ85" s="121">
        <v>92.499999999999986</v>
      </c>
      <c r="ER85" s="121">
        <v>82.291666666666728</v>
      </c>
      <c r="ES85" s="121">
        <v>81.420765027322432</v>
      </c>
      <c r="ET85" s="121">
        <v>94.354838709677495</v>
      </c>
      <c r="EU85" s="128">
        <v>89.534883720930253</v>
      </c>
      <c r="EV85" s="121">
        <v>81.884057971014471</v>
      </c>
      <c r="EW85" s="121">
        <v>83.333333333333343</v>
      </c>
      <c r="EX85" s="121">
        <v>69.122807017543906</v>
      </c>
      <c r="EY85" s="121">
        <v>74.907749077490777</v>
      </c>
      <c r="EZ85" s="128">
        <v>87.244897959183703</v>
      </c>
      <c r="FA85" s="121">
        <v>71.328671328671319</v>
      </c>
      <c r="FB85" s="121">
        <v>73.931623931623989</v>
      </c>
      <c r="FC85" s="121">
        <v>91.089108910891113</v>
      </c>
      <c r="FD85" s="121">
        <v>77.459016393442695</v>
      </c>
      <c r="FE85" s="128">
        <v>81.220657276995354</v>
      </c>
      <c r="FF85" s="121">
        <v>86.294416243654823</v>
      </c>
      <c r="FG85" s="121">
        <v>74.869109947643992</v>
      </c>
      <c r="FH85" s="121">
        <v>77.049180327868896</v>
      </c>
      <c r="FI85" s="121">
        <v>91.803278688524586</v>
      </c>
      <c r="FJ85" s="128">
        <v>80.000000000000014</v>
      </c>
      <c r="FK85" s="121">
        <v>79.710144927536248</v>
      </c>
      <c r="FL85" s="121" t="s">
        <v>286</v>
      </c>
      <c r="FM85" s="121">
        <v>21.532846715328471</v>
      </c>
      <c r="FN85" s="121">
        <v>56.343283582089569</v>
      </c>
      <c r="FO85" s="128" t="s">
        <v>286</v>
      </c>
      <c r="FP85" s="121">
        <v>21.804511278195502</v>
      </c>
      <c r="FQ85" s="121">
        <v>55.458515283842821</v>
      </c>
      <c r="FR85" s="121" t="s">
        <v>286</v>
      </c>
      <c r="FS85" s="121">
        <v>16.000000000000004</v>
      </c>
      <c r="FT85" s="128">
        <v>59.62441314553989</v>
      </c>
      <c r="FU85" s="121" t="s">
        <v>286</v>
      </c>
      <c r="FV85" s="121">
        <v>18.378378378378372</v>
      </c>
      <c r="FW85" s="121">
        <v>50.555555555555557</v>
      </c>
      <c r="FX85" s="121" t="s">
        <v>286</v>
      </c>
      <c r="FY85" s="128">
        <v>28.571428571428577</v>
      </c>
      <c r="FZ85" s="121">
        <v>58.778625954198461</v>
      </c>
      <c r="GA85" s="121" t="s">
        <v>286</v>
      </c>
      <c r="GB85" s="121">
        <v>41.379310344827594</v>
      </c>
      <c r="GC85" s="121">
        <v>54.000000000000007</v>
      </c>
      <c r="GD85" s="128" t="s">
        <v>286</v>
      </c>
      <c r="GE85" s="121">
        <v>56.140350877192979</v>
      </c>
      <c r="GF85" s="121">
        <v>57.142857142857125</v>
      </c>
      <c r="GG85" s="121" t="s">
        <v>286</v>
      </c>
      <c r="GH85" s="121">
        <v>38.888888888888879</v>
      </c>
      <c r="GI85" s="128">
        <v>59.84251968503937</v>
      </c>
      <c r="GJ85" s="121" t="s">
        <v>286</v>
      </c>
      <c r="GK85" s="121">
        <v>24.242424242424242</v>
      </c>
      <c r="GL85" s="121">
        <v>54.44444444444445</v>
      </c>
      <c r="GM85" s="130" t="s">
        <v>286</v>
      </c>
      <c r="GN85" s="128">
        <v>48.83720930232559</v>
      </c>
      <c r="GO85" s="121">
        <v>38.666666666666664</v>
      </c>
      <c r="GP85" s="121" t="s">
        <v>286</v>
      </c>
      <c r="GQ85" s="121">
        <v>37.931034482758612</v>
      </c>
      <c r="GR85" s="121">
        <v>60.264900662251662</v>
      </c>
      <c r="GS85" s="128" t="s">
        <v>286</v>
      </c>
      <c r="GT85" s="121">
        <v>56.140350877192986</v>
      </c>
      <c r="GU85" s="121">
        <v>74.015748031496088</v>
      </c>
      <c r="GV85" s="121" t="s">
        <v>286</v>
      </c>
      <c r="GW85" s="121">
        <v>36.111111111111114</v>
      </c>
      <c r="GX85" s="128">
        <v>64.566929133858281</v>
      </c>
      <c r="GY85" s="128" t="s">
        <v>286</v>
      </c>
      <c r="GZ85" s="128">
        <v>37.5</v>
      </c>
      <c r="HA85" s="128">
        <v>64.444444444444443</v>
      </c>
      <c r="HB85" s="128" t="s">
        <v>286</v>
      </c>
      <c r="HC85" s="128">
        <v>47.727272727272741</v>
      </c>
      <c r="HD85" s="128">
        <v>55.405405405405418</v>
      </c>
      <c r="HE85" s="128" t="s">
        <v>286</v>
      </c>
      <c r="HF85" s="128">
        <v>45.28301886792454</v>
      </c>
      <c r="HG85" s="128">
        <v>61.744966442952993</v>
      </c>
      <c r="HH85" s="128" t="s">
        <v>286</v>
      </c>
      <c r="HI85" s="128">
        <v>45.454545454545453</v>
      </c>
      <c r="HJ85" s="128">
        <v>66.935483870967758</v>
      </c>
      <c r="HK85" s="128" t="s">
        <v>286</v>
      </c>
      <c r="HL85" s="121">
        <v>30.303030303030308</v>
      </c>
      <c r="HM85" s="121">
        <v>65.573770491803316</v>
      </c>
      <c r="HN85" s="121" t="s">
        <v>286</v>
      </c>
      <c r="HO85" s="121">
        <v>33.333333333333336</v>
      </c>
      <c r="HP85" s="128">
        <v>58.888888888888893</v>
      </c>
      <c r="HQ85" s="121" t="s">
        <v>286</v>
      </c>
      <c r="HR85" s="121">
        <v>38.461538461538453</v>
      </c>
      <c r="HS85" s="121">
        <v>63.013698630136993</v>
      </c>
      <c r="HT85" s="129" t="s">
        <v>286</v>
      </c>
      <c r="HU85" s="128">
        <v>46.296296296296291</v>
      </c>
      <c r="HV85" s="114">
        <v>41.333333333333357</v>
      </c>
      <c r="HW85" s="114" t="s">
        <v>286</v>
      </c>
      <c r="HX85" s="114">
        <v>56.363636363636338</v>
      </c>
      <c r="HY85" s="114">
        <v>38.399999999999984</v>
      </c>
      <c r="HZ85" s="114" t="s">
        <v>286</v>
      </c>
      <c r="IA85" s="114">
        <v>45.714285714285708</v>
      </c>
      <c r="IB85" s="114">
        <v>37.398373983739845</v>
      </c>
      <c r="IC85" s="114" t="s">
        <v>286</v>
      </c>
      <c r="ID85" s="114">
        <v>59.375000000000007</v>
      </c>
      <c r="IE85" s="114">
        <v>46.067415730337075</v>
      </c>
      <c r="IF85" s="114" t="s">
        <v>286</v>
      </c>
      <c r="IG85" s="114">
        <v>42.5</v>
      </c>
      <c r="IH85" s="114">
        <v>50.666666666666679</v>
      </c>
      <c r="II85" s="114" t="s">
        <v>286</v>
      </c>
      <c r="IJ85" s="114">
        <v>67.27272727272728</v>
      </c>
      <c r="IK85" s="114">
        <v>54.304635761589402</v>
      </c>
      <c r="IL85" s="114" t="s">
        <v>286</v>
      </c>
      <c r="IM85" s="114">
        <v>62.5</v>
      </c>
      <c r="IN85" s="114">
        <v>56</v>
      </c>
      <c r="IO85" s="114" t="s">
        <v>286</v>
      </c>
      <c r="IP85" s="114">
        <v>58.333333333333357</v>
      </c>
      <c r="IQ85" s="114">
        <v>53.968253968253961</v>
      </c>
      <c r="IR85" s="114" t="s">
        <v>286</v>
      </c>
      <c r="IS85" s="114">
        <v>81.818181818181827</v>
      </c>
      <c r="IT85" s="114">
        <v>60.000000000000021</v>
      </c>
      <c r="IU85" s="114" t="s">
        <v>286</v>
      </c>
      <c r="IV85" s="114">
        <v>61.904761904761905</v>
      </c>
      <c r="IW85" s="114">
        <v>61.842105263157912</v>
      </c>
      <c r="IX85" s="150" t="s">
        <v>1539</v>
      </c>
      <c r="IY85" s="150" t="s">
        <v>1539</v>
      </c>
      <c r="IZ85" s="150" t="s">
        <v>1539</v>
      </c>
      <c r="JA85" s="150" t="s">
        <v>1538</v>
      </c>
      <c r="JB85" s="150" t="s">
        <v>1537</v>
      </c>
      <c r="JC85" s="114" t="s">
        <v>286</v>
      </c>
      <c r="JD85" s="114" t="s">
        <v>286</v>
      </c>
      <c r="JE85" s="114" t="s">
        <v>286</v>
      </c>
      <c r="JF85" s="114" t="str">
        <f t="shared" ref="JF85:JO92" si="113">"--"</f>
        <v>--</v>
      </c>
      <c r="JG85" s="114" t="str">
        <f t="shared" si="113"/>
        <v>--</v>
      </c>
      <c r="JH85" s="114" t="str">
        <f t="shared" si="113"/>
        <v>--</v>
      </c>
      <c r="JI85" s="114" t="str">
        <f t="shared" si="113"/>
        <v>--</v>
      </c>
      <c r="JJ85" s="114" t="str">
        <f t="shared" si="113"/>
        <v>--</v>
      </c>
      <c r="JK85" s="114" t="str">
        <f t="shared" si="113"/>
        <v>--</v>
      </c>
      <c r="JL85" s="114" t="str">
        <f t="shared" si="113"/>
        <v>--</v>
      </c>
      <c r="JM85" s="114" t="str">
        <f t="shared" si="113"/>
        <v>--</v>
      </c>
      <c r="JN85" s="114" t="str">
        <f t="shared" si="113"/>
        <v>--</v>
      </c>
      <c r="JO85" s="114" t="str">
        <f t="shared" si="113"/>
        <v>--</v>
      </c>
      <c r="JP85" s="114" t="str">
        <f t="shared" ref="JP85:JY92" si="114">"--"</f>
        <v>--</v>
      </c>
      <c r="JQ85" s="114" t="str">
        <f t="shared" si="114"/>
        <v>--</v>
      </c>
      <c r="JR85" s="114" t="str">
        <f t="shared" si="114"/>
        <v>--</v>
      </c>
      <c r="JS85" s="114" t="str">
        <f t="shared" si="114"/>
        <v>--</v>
      </c>
      <c r="JT85" s="114" t="str">
        <f t="shared" si="114"/>
        <v>--</v>
      </c>
      <c r="JU85" s="114" t="str">
        <f t="shared" si="114"/>
        <v>--</v>
      </c>
      <c r="JV85" s="114" t="str">
        <f t="shared" si="114"/>
        <v>--</v>
      </c>
      <c r="JW85" s="114" t="str">
        <f t="shared" si="114"/>
        <v>--</v>
      </c>
      <c r="JX85" s="114" t="str">
        <f t="shared" si="114"/>
        <v>--</v>
      </c>
      <c r="JY85" s="114" t="str">
        <f t="shared" si="114"/>
        <v>--</v>
      </c>
      <c r="JZ85" s="114" t="str">
        <f t="shared" ref="JZ85:KI92" si="115">"--"</f>
        <v>--</v>
      </c>
      <c r="KA85" s="114" t="str">
        <f t="shared" si="115"/>
        <v>--</v>
      </c>
      <c r="KB85" s="114" t="str">
        <f t="shared" si="115"/>
        <v>--</v>
      </c>
      <c r="KC85" s="114" t="str">
        <f t="shared" si="115"/>
        <v>--</v>
      </c>
      <c r="KD85" s="114" t="str">
        <f t="shared" si="115"/>
        <v>--</v>
      </c>
      <c r="KE85" s="114" t="str">
        <f t="shared" si="115"/>
        <v>--</v>
      </c>
      <c r="KF85" s="114" t="str">
        <f t="shared" si="115"/>
        <v>--</v>
      </c>
      <c r="KG85" s="114" t="str">
        <f t="shared" si="115"/>
        <v>--</v>
      </c>
      <c r="KH85" s="114" t="str">
        <f t="shared" si="115"/>
        <v>--</v>
      </c>
      <c r="KI85" s="114" t="str">
        <f t="shared" si="115"/>
        <v>--</v>
      </c>
      <c r="KJ85" s="114" t="str">
        <f t="shared" ref="KJ85:KO92" si="116">"--"</f>
        <v>--</v>
      </c>
      <c r="KK85" s="114" t="str">
        <f t="shared" si="116"/>
        <v>--</v>
      </c>
      <c r="KL85" s="114" t="str">
        <f t="shared" si="116"/>
        <v>--</v>
      </c>
      <c r="KM85" s="114" t="str">
        <f t="shared" si="116"/>
        <v>--</v>
      </c>
      <c r="KN85" s="114" t="str">
        <f t="shared" si="116"/>
        <v>--</v>
      </c>
      <c r="KO85" s="114" t="str">
        <f t="shared" si="116"/>
        <v>--</v>
      </c>
      <c r="KP85" s="150" t="s">
        <v>1539</v>
      </c>
      <c r="KQ85" s="150" t="s">
        <v>1539</v>
      </c>
      <c r="KR85" s="150" t="s">
        <v>1539</v>
      </c>
      <c r="KS85" s="150" t="s">
        <v>1538</v>
      </c>
      <c r="KT85" s="150" t="s">
        <v>1537</v>
      </c>
      <c r="KU85" s="114" t="str">
        <f t="shared" si="107"/>
        <v>--</v>
      </c>
      <c r="KV85" s="114" t="str">
        <f t="shared" si="107"/>
        <v>--</v>
      </c>
      <c r="KW85" s="114" t="str">
        <f t="shared" si="107"/>
        <v>--</v>
      </c>
      <c r="KX85" s="114" t="str">
        <f t="shared" si="107"/>
        <v>--</v>
      </c>
      <c r="KY85" s="114" t="str">
        <f t="shared" si="107"/>
        <v>--</v>
      </c>
      <c r="KZ85" s="114" t="str">
        <f t="shared" ref="KZ85:LD94" si="117">"--"</f>
        <v>--</v>
      </c>
      <c r="LA85" s="114" t="str">
        <f t="shared" si="117"/>
        <v>--</v>
      </c>
      <c r="LB85" s="114" t="str">
        <f t="shared" si="117"/>
        <v>--</v>
      </c>
      <c r="LC85" s="114" t="str">
        <f t="shared" si="117"/>
        <v>--</v>
      </c>
      <c r="LD85" s="114" t="str">
        <f t="shared" si="117"/>
        <v>--</v>
      </c>
      <c r="LE85" s="219">
        <v>83.510638297872404</v>
      </c>
      <c r="LF85" s="219">
        <v>83.425414364640901</v>
      </c>
      <c r="LG85" s="219">
        <v>82.530120481927696</v>
      </c>
      <c r="LH85" s="219">
        <v>88.105726872246706</v>
      </c>
      <c r="LI85" s="219">
        <v>85.645933014354</v>
      </c>
      <c r="LJ85" s="219">
        <v>81.097560975609795</v>
      </c>
      <c r="LK85" s="219">
        <v>68.279569892473106</v>
      </c>
      <c r="LL85" s="219">
        <v>69.832402234636902</v>
      </c>
      <c r="LM85" s="219">
        <v>64.071856287425206</v>
      </c>
      <c r="LN85" s="219">
        <v>62.555066079295202</v>
      </c>
      <c r="LO85" s="219">
        <v>73.684210526315894</v>
      </c>
      <c r="LP85" s="219">
        <v>71.951219512195195</v>
      </c>
      <c r="LQ85" s="219">
        <v>81.052631578947398</v>
      </c>
      <c r="LR85" s="219">
        <v>75.842696629213506</v>
      </c>
      <c r="LS85" s="219">
        <v>71.341463414634106</v>
      </c>
      <c r="LT85" s="219">
        <v>73.762376237623698</v>
      </c>
      <c r="LU85" s="219">
        <v>68.899521531100405</v>
      </c>
      <c r="LV85" s="219">
        <v>84.146341463414601</v>
      </c>
      <c r="LW85" s="219">
        <v>53.6458333333333</v>
      </c>
      <c r="LX85" s="219">
        <v>48.3333333333333</v>
      </c>
      <c r="LY85" s="219">
        <v>33.928571428571402</v>
      </c>
      <c r="LZ85" s="219">
        <v>52.475247524752497</v>
      </c>
      <c r="MA85" s="219">
        <v>46.4114832535885</v>
      </c>
      <c r="MB85" s="219">
        <v>48.170731707317103</v>
      </c>
      <c r="MC85" s="219">
        <v>89.528795811518407</v>
      </c>
      <c r="MD85" s="219">
        <v>83.240223463687101</v>
      </c>
      <c r="ME85" s="219">
        <v>82.035928143712596</v>
      </c>
      <c r="MF85" s="219">
        <v>83.1683168316831</v>
      </c>
      <c r="MG85" s="219">
        <v>78.4688995215311</v>
      </c>
      <c r="MH85" s="219">
        <v>82.822085889570502</v>
      </c>
      <c r="MI85" s="219">
        <v>80.526315789473699</v>
      </c>
      <c r="MJ85" s="219">
        <v>67.7777777777778</v>
      </c>
      <c r="MK85" s="219">
        <v>61.676646706586801</v>
      </c>
      <c r="ML85" s="219">
        <v>75.247524752475201</v>
      </c>
      <c r="MM85" s="219">
        <v>71.770334928229701</v>
      </c>
      <c r="MN85" s="219">
        <v>72.560975609756099</v>
      </c>
      <c r="MO85" s="128" t="str">
        <f t="shared" si="89"/>
        <v>--</v>
      </c>
      <c r="MP85" s="219">
        <v>15.606936416185</v>
      </c>
      <c r="MQ85" s="219">
        <v>45.283018867924604</v>
      </c>
      <c r="MR85" s="128" t="str">
        <f t="shared" si="90"/>
        <v>--</v>
      </c>
      <c r="MS85" s="219">
        <v>9.8039215686274606</v>
      </c>
      <c r="MT85" s="219">
        <v>40.853658536585399</v>
      </c>
      <c r="MU85" s="128" t="str">
        <f t="shared" si="91"/>
        <v>--</v>
      </c>
      <c r="MV85" s="219">
        <v>48.148148148148103</v>
      </c>
      <c r="MW85" s="219">
        <v>59.420289855072497</v>
      </c>
      <c r="MX85" s="128" t="str">
        <f t="shared" si="92"/>
        <v>--</v>
      </c>
      <c r="MY85" s="219">
        <v>60</v>
      </c>
      <c r="MZ85" s="219">
        <v>59.701492537313399</v>
      </c>
      <c r="NA85" s="128" t="str">
        <f t="shared" si="93"/>
        <v>--</v>
      </c>
      <c r="NB85" s="219">
        <v>53.846153846153797</v>
      </c>
      <c r="NC85" s="219">
        <v>78.260869565217405</v>
      </c>
      <c r="ND85" s="128" t="str">
        <f t="shared" si="94"/>
        <v>--</v>
      </c>
      <c r="NE85" s="219">
        <v>60</v>
      </c>
      <c r="NF85" s="219">
        <v>67.164179104477597</v>
      </c>
      <c r="NG85" s="128" t="str">
        <f t="shared" si="95"/>
        <v>--</v>
      </c>
      <c r="NH85" s="219">
        <v>53.846153846153904</v>
      </c>
      <c r="NI85" s="219">
        <v>61.971830985915503</v>
      </c>
      <c r="NJ85" s="128" t="str">
        <f t="shared" si="96"/>
        <v>--</v>
      </c>
      <c r="NK85" s="219">
        <v>52.631578947368403</v>
      </c>
      <c r="NL85" s="219">
        <v>62.686567164179102</v>
      </c>
      <c r="NM85" s="220">
        <v>92.187500000000099</v>
      </c>
      <c r="NN85" s="220">
        <v>90.721649484536002</v>
      </c>
      <c r="NO85" s="220">
        <v>70.157068062827193</v>
      </c>
      <c r="NP85" s="220">
        <v>73.437500000000099</v>
      </c>
      <c r="NQ85" s="220">
        <v>72.826086956521706</v>
      </c>
      <c r="NR85" s="220">
        <v>77.6041666666667</v>
      </c>
      <c r="NS85" s="220">
        <v>75.418994413407901</v>
      </c>
      <c r="NT85" s="220">
        <v>67.894736842105203</v>
      </c>
      <c r="NU85" s="220">
        <v>90.810810810810906</v>
      </c>
      <c r="NV85" s="220">
        <v>90.1041666666667</v>
      </c>
      <c r="NW85" s="220">
        <v>82.795698924731198</v>
      </c>
      <c r="NX85" s="220">
        <v>85.9375</v>
      </c>
      <c r="NY85" s="128" t="str">
        <f t="shared" ref="NY85:OF100" si="118">"--"</f>
        <v>--</v>
      </c>
      <c r="NZ85" s="128" t="str">
        <f t="shared" si="118"/>
        <v>--</v>
      </c>
      <c r="OA85" s="128" t="str">
        <f t="shared" si="118"/>
        <v>--</v>
      </c>
      <c r="OB85" s="128" t="str">
        <f t="shared" si="118"/>
        <v>--</v>
      </c>
      <c r="OC85" s="128" t="str">
        <f t="shared" si="118"/>
        <v>--</v>
      </c>
      <c r="OD85" s="128" t="str">
        <f t="shared" si="118"/>
        <v>--</v>
      </c>
      <c r="OE85" s="128" t="str">
        <f t="shared" si="118"/>
        <v>--</v>
      </c>
      <c r="OF85" s="128" t="str">
        <f t="shared" si="118"/>
        <v>--</v>
      </c>
      <c r="OG85" s="222">
        <v>53.551912568306001</v>
      </c>
      <c r="OH85" s="222">
        <v>46.315789473684198</v>
      </c>
      <c r="OI85" s="222">
        <v>41.5730337078652</v>
      </c>
      <c r="OJ85" s="222">
        <v>27.380952380952401</v>
      </c>
      <c r="OK85" s="222">
        <v>56.6137566137566</v>
      </c>
      <c r="OL85" s="222">
        <v>48.514851485148498</v>
      </c>
      <c r="OM85" s="222">
        <v>37.320574162679399</v>
      </c>
      <c r="ON85" s="222">
        <v>43.292682926829301</v>
      </c>
      <c r="OO85" s="114" t="s">
        <v>1538</v>
      </c>
      <c r="OP85" s="114" t="s">
        <v>1538</v>
      </c>
      <c r="OQ85" s="300">
        <v>70.000000000000014</v>
      </c>
      <c r="OR85" s="300">
        <v>63.730569948186542</v>
      </c>
      <c r="OS85" s="300">
        <v>65.5555555555555</v>
      </c>
      <c r="OT85" s="300">
        <v>66.666666666666615</v>
      </c>
      <c r="OU85" s="300">
        <v>77.948717948717999</v>
      </c>
      <c r="OV85" s="300">
        <v>65.714285714285722</v>
      </c>
      <c r="OW85" s="300">
        <v>65.714285714285708</v>
      </c>
      <c r="OX85" s="300">
        <v>67.07317073170735</v>
      </c>
      <c r="OZ85" s="380">
        <v>78.205128205128219</v>
      </c>
      <c r="PA85" s="381">
        <v>73.488372093023273</v>
      </c>
      <c r="PB85" s="381">
        <v>71.957671957672005</v>
      </c>
      <c r="PC85" s="381">
        <v>71.034482758620683</v>
      </c>
      <c r="PD85" s="380">
        <v>64.102564102564131</v>
      </c>
      <c r="PE85" s="381">
        <v>42.99065420560747</v>
      </c>
      <c r="PF85" s="381">
        <v>30.851063829787218</v>
      </c>
      <c r="PG85" s="381">
        <v>40</v>
      </c>
      <c r="PH85" s="380">
        <v>53.164556962025316</v>
      </c>
      <c r="PI85" s="381">
        <v>39.53488372093026</v>
      </c>
      <c r="PJ85" s="381">
        <v>29.787234042553191</v>
      </c>
      <c r="PK85" s="381">
        <v>34.482758620689665</v>
      </c>
      <c r="PL85" s="380">
        <v>81.012658227848078</v>
      </c>
      <c r="PM85" s="381">
        <v>78.604651162790717</v>
      </c>
      <c r="PN85" s="381">
        <v>78.947368421052659</v>
      </c>
      <c r="PO85" s="381">
        <v>75.172413793103487</v>
      </c>
      <c r="PP85" s="380">
        <v>77.500000000000014</v>
      </c>
      <c r="PQ85" s="381">
        <v>69.767441860465084</v>
      </c>
      <c r="PR85" s="381">
        <v>63.684210526315809</v>
      </c>
      <c r="PS85" s="381">
        <v>65.51724137931032</v>
      </c>
      <c r="PT85" s="378" t="str">
        <f t="shared" si="97"/>
        <v>--</v>
      </c>
      <c r="PU85" s="378" t="str">
        <f t="shared" si="97"/>
        <v>--</v>
      </c>
      <c r="PV85" s="381">
        <v>15.254237288135593</v>
      </c>
      <c r="PW85" s="381">
        <v>39.007092198581574</v>
      </c>
      <c r="PX85" s="378" t="str">
        <f t="shared" si="98"/>
        <v>--</v>
      </c>
      <c r="PY85" s="378" t="str">
        <f t="shared" si="98"/>
        <v>--</v>
      </c>
      <c r="PZ85" s="381">
        <v>51.851851851851855</v>
      </c>
      <c r="QA85" s="381">
        <v>59.999999999999993</v>
      </c>
      <c r="QB85" s="378" t="str">
        <f t="shared" si="99"/>
        <v>--</v>
      </c>
      <c r="QC85" s="378" t="str">
        <f t="shared" si="99"/>
        <v>--</v>
      </c>
      <c r="QD85" s="381">
        <v>55.555555555555557</v>
      </c>
      <c r="QE85" s="381">
        <v>66.666666666666686</v>
      </c>
      <c r="QF85" s="378" t="str">
        <f t="shared" si="100"/>
        <v>--</v>
      </c>
      <c r="QG85" s="378" t="str">
        <f t="shared" si="100"/>
        <v>--</v>
      </c>
      <c r="QH85" s="381">
        <v>81.481481481481495</v>
      </c>
      <c r="QI85" s="381">
        <v>59.999999999999986</v>
      </c>
      <c r="QJ85" s="368" t="s">
        <v>1538</v>
      </c>
    </row>
    <row r="86" spans="1:452" ht="21" customHeight="1" x14ac:dyDescent="0.25">
      <c r="A86" s="114">
        <v>82</v>
      </c>
      <c r="B86" s="93" t="s">
        <v>82</v>
      </c>
      <c r="C86" s="126">
        <v>58.771521637971169</v>
      </c>
      <c r="D86" s="126">
        <v>44.469223907225754</v>
      </c>
      <c r="E86" s="126">
        <v>53.690807799442908</v>
      </c>
      <c r="F86" s="126">
        <v>61.641127039050986</v>
      </c>
      <c r="G86" s="126">
        <v>52.081406105457866</v>
      </c>
      <c r="H86" s="126">
        <v>54.894283476898977</v>
      </c>
      <c r="I86" s="126">
        <v>64.524765729584843</v>
      </c>
      <c r="J86" s="126">
        <v>56.077481840193748</v>
      </c>
      <c r="K86" s="126">
        <v>64.966195451751588</v>
      </c>
      <c r="L86" s="126">
        <v>72.60155574762328</v>
      </c>
      <c r="M86" s="128">
        <v>63.256784968684755</v>
      </c>
      <c r="N86" s="128">
        <v>68.866886688668828</v>
      </c>
      <c r="O86" s="128">
        <v>76.051502145922711</v>
      </c>
      <c r="P86" s="128">
        <v>70.821175489787223</v>
      </c>
      <c r="Q86" s="128">
        <v>78.017241379310235</v>
      </c>
      <c r="R86" s="128">
        <v>90.807799442896808</v>
      </c>
      <c r="S86" s="128">
        <v>81.355181576616502</v>
      </c>
      <c r="T86" s="128">
        <v>82.103825136612059</v>
      </c>
      <c r="U86" s="128">
        <v>89.636273044344748</v>
      </c>
      <c r="V86" s="128">
        <v>81.233000906618301</v>
      </c>
      <c r="W86" s="128">
        <v>83.017437452615539</v>
      </c>
      <c r="X86" s="128">
        <v>91.002227171492223</v>
      </c>
      <c r="Y86" s="128">
        <v>79.130434782608646</v>
      </c>
      <c r="Z86" s="128">
        <v>81.029323758228344</v>
      </c>
      <c r="AA86" s="128">
        <v>89.878892733563944</v>
      </c>
      <c r="AB86" s="132">
        <v>82.133995037220828</v>
      </c>
      <c r="AC86" s="132">
        <v>82.349785407725321</v>
      </c>
      <c r="AD86" s="132">
        <v>87.537862397230754</v>
      </c>
      <c r="AE86" s="132">
        <v>81.926229508196855</v>
      </c>
      <c r="AF86" s="128">
        <v>84.837758112094519</v>
      </c>
      <c r="AG86" s="126">
        <v>76.19934792734054</v>
      </c>
      <c r="AH86" s="126">
        <v>65.444100751215188</v>
      </c>
      <c r="AI86" s="133">
        <v>64.641638225255974</v>
      </c>
      <c r="AJ86" s="133">
        <v>74.114713216957625</v>
      </c>
      <c r="AK86" s="128">
        <v>65.207581227436805</v>
      </c>
      <c r="AL86" s="128">
        <v>68.185269552012116</v>
      </c>
      <c r="AM86" s="128">
        <v>73.083778966131931</v>
      </c>
      <c r="AN86" s="128">
        <v>62.711046792088766</v>
      </c>
      <c r="AO86" s="128">
        <v>66.626650660264218</v>
      </c>
      <c r="AP86" s="128">
        <v>73.310225303292853</v>
      </c>
      <c r="AQ86" s="128">
        <v>66.529774127310162</v>
      </c>
      <c r="AR86" s="128">
        <v>68.47710330138429</v>
      </c>
      <c r="AS86" s="128">
        <v>71.998266146510574</v>
      </c>
      <c r="AT86" s="128">
        <v>69.061224489795705</v>
      </c>
      <c r="AU86" s="128">
        <v>71.957671957672048</v>
      </c>
      <c r="AV86" s="128">
        <v>12.013295346628677</v>
      </c>
      <c r="AW86" s="128">
        <v>17.135207496653287</v>
      </c>
      <c r="AX86" s="132">
        <v>17.248603351955328</v>
      </c>
      <c r="AY86" s="132">
        <v>12.259371833839925</v>
      </c>
      <c r="AZ86" s="132">
        <v>17.53063147973614</v>
      </c>
      <c r="BA86" s="132">
        <v>18.359375</v>
      </c>
      <c r="BB86" s="128">
        <v>13.698630136986282</v>
      </c>
      <c r="BC86" s="132">
        <v>17.372262773722642</v>
      </c>
      <c r="BD86" s="132">
        <v>18.063314711359407</v>
      </c>
      <c r="BE86" s="132">
        <v>9.1592920353982237</v>
      </c>
      <c r="BF86" s="132">
        <v>14.646464646464647</v>
      </c>
      <c r="BG86" s="128">
        <v>16.648291069459752</v>
      </c>
      <c r="BH86" s="121">
        <v>9.1596265006669437</v>
      </c>
      <c r="BI86" s="121">
        <v>12.617220801364034</v>
      </c>
      <c r="BJ86" s="121">
        <v>15.733165512901184</v>
      </c>
      <c r="BK86" s="121">
        <v>8.309591642924973</v>
      </c>
      <c r="BL86" s="128">
        <v>9.9509147701918952</v>
      </c>
      <c r="BM86" s="121">
        <v>9.7765363128491583</v>
      </c>
      <c r="BN86" s="114">
        <v>10.233029381965542</v>
      </c>
      <c r="BO86" s="114">
        <v>11.734213006597567</v>
      </c>
      <c r="BP86" s="114">
        <v>10.234374999999982</v>
      </c>
      <c r="BQ86" s="128">
        <v>11.653615845232615</v>
      </c>
      <c r="BR86" s="121">
        <v>13.242453748782857</v>
      </c>
      <c r="BS86" s="121">
        <v>11.111111111111111</v>
      </c>
      <c r="BT86" s="121">
        <v>6.6637050199911165</v>
      </c>
      <c r="BU86" s="128">
        <v>11.481637821865766</v>
      </c>
      <c r="BV86" s="121">
        <v>12.472406181015469</v>
      </c>
      <c r="BW86" s="121">
        <v>8.1478183437221734</v>
      </c>
      <c r="BX86" s="121">
        <v>8.7959009393680816</v>
      </c>
      <c r="BY86" s="128">
        <v>10.662460567823352</v>
      </c>
      <c r="BZ86" s="121">
        <v>77.746212121212167</v>
      </c>
      <c r="CA86" s="121">
        <v>82.023968042609837</v>
      </c>
      <c r="CB86" s="121">
        <v>81.406685236768766</v>
      </c>
      <c r="CC86" s="128">
        <v>76.441351888668024</v>
      </c>
      <c r="CD86" s="121">
        <v>75.139146567717816</v>
      </c>
      <c r="CE86" s="121">
        <v>78.881987577639904</v>
      </c>
      <c r="CF86" s="121">
        <v>76.211849192100502</v>
      </c>
      <c r="CG86" s="128">
        <v>74.190430159497424</v>
      </c>
      <c r="CH86" s="121">
        <v>76.738461538461465</v>
      </c>
      <c r="CI86" s="121">
        <v>77.019982623805376</v>
      </c>
      <c r="CJ86" s="121">
        <v>78.749999999999901</v>
      </c>
      <c r="CK86" s="121">
        <v>78.638110928061366</v>
      </c>
      <c r="CL86" s="121">
        <v>79.982706441850638</v>
      </c>
      <c r="CM86" s="121">
        <v>80.611390284757206</v>
      </c>
      <c r="CN86" s="121">
        <v>79.938080495355933</v>
      </c>
      <c r="CO86" s="121" t="s">
        <v>286</v>
      </c>
      <c r="CP86" s="128" t="s">
        <v>286</v>
      </c>
      <c r="CQ86" s="121" t="s">
        <v>286</v>
      </c>
      <c r="CR86" s="121">
        <v>64.723467862481314</v>
      </c>
      <c r="CS86" s="114">
        <v>36.418604651162752</v>
      </c>
      <c r="CT86" s="114">
        <v>35.747663551401878</v>
      </c>
      <c r="CU86" s="128">
        <v>67.314647377938371</v>
      </c>
      <c r="CV86" s="121">
        <v>37.663596703829292</v>
      </c>
      <c r="CW86" s="121">
        <v>39.074074074074034</v>
      </c>
      <c r="CX86" s="114">
        <v>68.372703412073278</v>
      </c>
      <c r="CY86" s="114">
        <v>41.635377555277366</v>
      </c>
      <c r="CZ86" s="128">
        <v>43.353557639271862</v>
      </c>
      <c r="DA86" s="121">
        <v>66.348241424229116</v>
      </c>
      <c r="DB86" s="121">
        <v>45.279060008392769</v>
      </c>
      <c r="DC86" s="114">
        <v>48.571428571428648</v>
      </c>
      <c r="DD86" s="114">
        <v>60.860860860860861</v>
      </c>
      <c r="DE86" s="128">
        <v>52.266419981498608</v>
      </c>
      <c r="DF86" s="121">
        <v>43.22954380883418</v>
      </c>
      <c r="DG86" s="121">
        <v>59.24195223260643</v>
      </c>
      <c r="DH86" s="114">
        <v>51.308900523560212</v>
      </c>
      <c r="DI86" s="114">
        <v>41.813804173354725</v>
      </c>
      <c r="DJ86" s="128">
        <v>57.839886309805792</v>
      </c>
      <c r="DK86" s="121">
        <v>48.577134298552117</v>
      </c>
      <c r="DL86" s="121">
        <v>42.115384615384599</v>
      </c>
      <c r="DM86" s="121">
        <v>56.279069767441918</v>
      </c>
      <c r="DN86" s="121">
        <v>53.293155402496723</v>
      </c>
      <c r="DO86" s="128">
        <v>43.480758184951192</v>
      </c>
      <c r="DP86" s="121">
        <v>57.627118644067849</v>
      </c>
      <c r="DQ86" s="121">
        <v>54.501957372770732</v>
      </c>
      <c r="DR86" s="121">
        <v>46.42627173213139</v>
      </c>
      <c r="DS86" s="121" t="s">
        <v>286</v>
      </c>
      <c r="DT86" s="128" t="s">
        <v>286</v>
      </c>
      <c r="DU86" s="131" t="s">
        <v>286</v>
      </c>
      <c r="DV86" s="131">
        <v>53.993933265925264</v>
      </c>
      <c r="DW86" s="114">
        <v>31.235321747299182</v>
      </c>
      <c r="DX86" s="131">
        <v>21.473354231974884</v>
      </c>
      <c r="DY86" s="128">
        <v>56.206737425011539</v>
      </c>
      <c r="DZ86" s="128">
        <v>30.370370370370384</v>
      </c>
      <c r="EA86" s="128">
        <v>25.687500000000021</v>
      </c>
      <c r="EB86" s="128">
        <v>54.476614699331854</v>
      </c>
      <c r="EC86" s="128">
        <v>40.313028764805416</v>
      </c>
      <c r="ED86" s="128">
        <v>38.366197183098549</v>
      </c>
      <c r="EE86" s="128">
        <v>57.130203720106316</v>
      </c>
      <c r="EF86" s="128">
        <v>43.333333333333407</v>
      </c>
      <c r="EG86" s="128">
        <v>43.871778755499754</v>
      </c>
      <c r="EH86" s="128" t="s">
        <v>286</v>
      </c>
      <c r="EI86" s="128" t="s">
        <v>286</v>
      </c>
      <c r="EJ86" s="128" t="s">
        <v>286</v>
      </c>
      <c r="EK86" s="128">
        <v>92.635270541081979</v>
      </c>
      <c r="EL86" s="121">
        <v>81.460674157303359</v>
      </c>
      <c r="EM86" s="121">
        <v>82.513661202185858</v>
      </c>
      <c r="EN86" s="121">
        <v>92.129208371246705</v>
      </c>
      <c r="EO86" s="121">
        <v>82.593856655290111</v>
      </c>
      <c r="EP86" s="128">
        <v>80.536494073612062</v>
      </c>
      <c r="EQ86" s="121">
        <v>94.035087719298389</v>
      </c>
      <c r="ER86" s="121">
        <v>86.527196652719709</v>
      </c>
      <c r="ES86" s="121">
        <v>83.360972913211597</v>
      </c>
      <c r="ET86" s="121">
        <v>92.779469334493257</v>
      </c>
      <c r="EU86" s="128">
        <v>87.389287220581863</v>
      </c>
      <c r="EV86" s="121">
        <v>85.660847880299244</v>
      </c>
      <c r="EW86" s="121">
        <v>88.826025459688879</v>
      </c>
      <c r="EX86" s="121">
        <v>73.516386182462668</v>
      </c>
      <c r="EY86" s="121">
        <v>73.250173250173361</v>
      </c>
      <c r="EZ86" s="128">
        <v>91.177944862155385</v>
      </c>
      <c r="FA86" s="121">
        <v>75.618869687061931</v>
      </c>
      <c r="FB86" s="121">
        <v>76.995305164319305</v>
      </c>
      <c r="FC86" s="121">
        <v>90.851449275362313</v>
      </c>
      <c r="FD86" s="121">
        <v>74.987834549878357</v>
      </c>
      <c r="FE86" s="128">
        <v>76.550868486352371</v>
      </c>
      <c r="FF86" s="121">
        <v>92.736935341009797</v>
      </c>
      <c r="FG86" s="121">
        <v>81.228956228956193</v>
      </c>
      <c r="FH86" s="121">
        <v>78.342541436464188</v>
      </c>
      <c r="FI86" s="121">
        <v>90.784226849800774</v>
      </c>
      <c r="FJ86" s="128">
        <v>79.457856840321739</v>
      </c>
      <c r="FK86" s="121">
        <v>81.281407035175803</v>
      </c>
      <c r="FL86" s="121" t="s">
        <v>286</v>
      </c>
      <c r="FM86" s="121">
        <v>20.901639344262293</v>
      </c>
      <c r="FN86" s="121">
        <v>48.861911987860388</v>
      </c>
      <c r="FO86" s="128" t="s">
        <v>286</v>
      </c>
      <c r="FP86" s="121">
        <v>19.36671575846837</v>
      </c>
      <c r="FQ86" s="121">
        <v>44.274193548387068</v>
      </c>
      <c r="FR86" s="121" t="s">
        <v>286</v>
      </c>
      <c r="FS86" s="121">
        <v>18.167372881355988</v>
      </c>
      <c r="FT86" s="128">
        <v>47.139141742522703</v>
      </c>
      <c r="FU86" s="121" t="s">
        <v>286</v>
      </c>
      <c r="FV86" s="121">
        <v>18.218991367560186</v>
      </c>
      <c r="FW86" s="121">
        <v>46.41422834193925</v>
      </c>
      <c r="FX86" s="121" t="s">
        <v>286</v>
      </c>
      <c r="FY86" s="128">
        <v>18.23665893271464</v>
      </c>
      <c r="FZ86" s="121">
        <v>41.882183908046009</v>
      </c>
      <c r="GA86" s="121" t="s">
        <v>286</v>
      </c>
      <c r="GB86" s="121">
        <v>44.333333333333321</v>
      </c>
      <c r="GC86" s="121">
        <v>62.677165354330725</v>
      </c>
      <c r="GD86" s="128" t="s">
        <v>286</v>
      </c>
      <c r="GE86" s="121">
        <v>46.718146718146706</v>
      </c>
      <c r="GF86" s="121">
        <v>63.119266055045848</v>
      </c>
      <c r="GG86" s="121" t="s">
        <v>286</v>
      </c>
      <c r="GH86" s="121">
        <v>43.283582089552205</v>
      </c>
      <c r="GI86" s="128">
        <v>58.356545961002851</v>
      </c>
      <c r="GJ86" s="121" t="s">
        <v>286</v>
      </c>
      <c r="GK86" s="121">
        <v>41.176470588235276</v>
      </c>
      <c r="GL86" s="121">
        <v>49.316770186335376</v>
      </c>
      <c r="GM86" s="130" t="s">
        <v>286</v>
      </c>
      <c r="GN86" s="128">
        <v>43.832020997375324</v>
      </c>
      <c r="GO86" s="121">
        <v>52.613240418118494</v>
      </c>
      <c r="GP86" s="121" t="s">
        <v>286</v>
      </c>
      <c r="GQ86" s="121">
        <v>47.959183673469404</v>
      </c>
      <c r="GR86" s="121">
        <v>69.811320754716988</v>
      </c>
      <c r="GS86" s="128" t="s">
        <v>286</v>
      </c>
      <c r="GT86" s="121">
        <v>47.307692307692342</v>
      </c>
      <c r="GU86" s="121">
        <v>71.009174311926571</v>
      </c>
      <c r="GV86" s="121" t="s">
        <v>286</v>
      </c>
      <c r="GW86" s="121">
        <v>49.249249249249239</v>
      </c>
      <c r="GX86" s="128">
        <v>68.105849582172738</v>
      </c>
      <c r="GY86" s="128" t="s">
        <v>286</v>
      </c>
      <c r="GZ86" s="128">
        <v>47.286821705426362</v>
      </c>
      <c r="HA86" s="128">
        <v>60.372670807453396</v>
      </c>
      <c r="HB86" s="128" t="s">
        <v>286</v>
      </c>
      <c r="HC86" s="128">
        <v>52.631578947368411</v>
      </c>
      <c r="HD86" s="128">
        <v>66.492146596858618</v>
      </c>
      <c r="HE86" s="128" t="s">
        <v>286</v>
      </c>
      <c r="HF86" s="128">
        <v>35.35714285714289</v>
      </c>
      <c r="HG86" s="128">
        <v>62.908496732026151</v>
      </c>
      <c r="HH86" s="128" t="s">
        <v>286</v>
      </c>
      <c r="HI86" s="128">
        <v>43.373493975903628</v>
      </c>
      <c r="HJ86" s="128">
        <v>67.729831144465209</v>
      </c>
      <c r="HK86" s="128" t="s">
        <v>286</v>
      </c>
      <c r="HL86" s="121">
        <v>38.853503184713389</v>
      </c>
      <c r="HM86" s="121">
        <v>67.391304347826107</v>
      </c>
      <c r="HN86" s="121" t="s">
        <v>286</v>
      </c>
      <c r="HO86" s="121">
        <v>34.782608695652151</v>
      </c>
      <c r="HP86" s="128">
        <v>65.083440308087248</v>
      </c>
      <c r="HQ86" s="121" t="s">
        <v>286</v>
      </c>
      <c r="HR86" s="121">
        <v>39.265536723163834</v>
      </c>
      <c r="HS86" s="121">
        <v>70.216606498194977</v>
      </c>
      <c r="HT86" s="129" t="s">
        <v>286</v>
      </c>
      <c r="HU86" s="128">
        <v>54.092526690391459</v>
      </c>
      <c r="HV86" s="114">
        <v>42.556634304207108</v>
      </c>
      <c r="HW86" s="114" t="s">
        <v>286</v>
      </c>
      <c r="HX86" s="114">
        <v>60.159362549800811</v>
      </c>
      <c r="HY86" s="114">
        <v>47.689463955637706</v>
      </c>
      <c r="HZ86" s="114" t="s">
        <v>286</v>
      </c>
      <c r="IA86" s="114">
        <v>57.943925233644883</v>
      </c>
      <c r="IB86" s="114">
        <v>46.915351506456219</v>
      </c>
      <c r="IC86" s="114" t="s">
        <v>286</v>
      </c>
      <c r="ID86" s="114">
        <v>49.865951742627338</v>
      </c>
      <c r="IE86" s="114">
        <v>50.25380710659897</v>
      </c>
      <c r="IF86" s="114" t="s">
        <v>286</v>
      </c>
      <c r="IG86" s="114">
        <v>62.983425414364667</v>
      </c>
      <c r="IH86" s="114">
        <v>47.849462365591378</v>
      </c>
      <c r="II86" s="114" t="s">
        <v>286</v>
      </c>
      <c r="IJ86" s="114">
        <v>63.34519572953738</v>
      </c>
      <c r="IK86" s="114">
        <v>55.942947702060181</v>
      </c>
      <c r="IL86" s="114" t="s">
        <v>286</v>
      </c>
      <c r="IM86" s="114">
        <v>69.721115537848647</v>
      </c>
      <c r="IN86" s="114">
        <v>61.666666666666657</v>
      </c>
      <c r="IO86" s="114" t="s">
        <v>286</v>
      </c>
      <c r="IP86" s="114">
        <v>69.158878504672984</v>
      </c>
      <c r="IQ86" s="114">
        <v>62.62341325811002</v>
      </c>
      <c r="IR86" s="114" t="s">
        <v>286</v>
      </c>
      <c r="IS86" s="114">
        <v>61.43617021276598</v>
      </c>
      <c r="IT86" s="114">
        <v>63.454317897371702</v>
      </c>
      <c r="IU86" s="114" t="s">
        <v>286</v>
      </c>
      <c r="IV86" s="114">
        <v>73.972602739726071</v>
      </c>
      <c r="IW86" s="114">
        <v>63.620071684587835</v>
      </c>
      <c r="IX86" s="150" t="s">
        <v>1535</v>
      </c>
      <c r="IY86" s="150" t="s">
        <v>1536</v>
      </c>
      <c r="IZ86" s="150" t="s">
        <v>1535</v>
      </c>
      <c r="JA86" s="150" t="s">
        <v>1535</v>
      </c>
      <c r="JB86" s="150" t="s">
        <v>1535</v>
      </c>
      <c r="JC86" s="114" t="s">
        <v>286</v>
      </c>
      <c r="JD86" s="114" t="s">
        <v>286</v>
      </c>
      <c r="JE86" s="114" t="s">
        <v>286</v>
      </c>
      <c r="JF86" s="114" t="str">
        <f t="shared" si="113"/>
        <v>--</v>
      </c>
      <c r="JG86" s="114" t="str">
        <f t="shared" si="113"/>
        <v>--</v>
      </c>
      <c r="JH86" s="114" t="str">
        <f t="shared" si="113"/>
        <v>--</v>
      </c>
      <c r="JI86" s="114" t="str">
        <f t="shared" si="113"/>
        <v>--</v>
      </c>
      <c r="JJ86" s="114" t="str">
        <f t="shared" si="113"/>
        <v>--</v>
      </c>
      <c r="JK86" s="114" t="str">
        <f t="shared" si="113"/>
        <v>--</v>
      </c>
      <c r="JL86" s="114" t="str">
        <f t="shared" si="113"/>
        <v>--</v>
      </c>
      <c r="JM86" s="114" t="str">
        <f t="shared" si="113"/>
        <v>--</v>
      </c>
      <c r="JN86" s="114" t="str">
        <f t="shared" si="113"/>
        <v>--</v>
      </c>
      <c r="JO86" s="114" t="str">
        <f t="shared" si="113"/>
        <v>--</v>
      </c>
      <c r="JP86" s="114" t="str">
        <f t="shared" si="114"/>
        <v>--</v>
      </c>
      <c r="JQ86" s="114" t="str">
        <f t="shared" si="114"/>
        <v>--</v>
      </c>
      <c r="JR86" s="114" t="str">
        <f t="shared" si="114"/>
        <v>--</v>
      </c>
      <c r="JS86" s="114" t="str">
        <f t="shared" si="114"/>
        <v>--</v>
      </c>
      <c r="JT86" s="114" t="str">
        <f t="shared" si="114"/>
        <v>--</v>
      </c>
      <c r="JU86" s="114" t="str">
        <f t="shared" si="114"/>
        <v>--</v>
      </c>
      <c r="JV86" s="114" t="str">
        <f t="shared" si="114"/>
        <v>--</v>
      </c>
      <c r="JW86" s="114" t="str">
        <f t="shared" si="114"/>
        <v>--</v>
      </c>
      <c r="JX86" s="114" t="str">
        <f t="shared" si="114"/>
        <v>--</v>
      </c>
      <c r="JY86" s="114" t="str">
        <f t="shared" si="114"/>
        <v>--</v>
      </c>
      <c r="JZ86" s="114" t="str">
        <f t="shared" si="115"/>
        <v>--</v>
      </c>
      <c r="KA86" s="114" t="str">
        <f t="shared" si="115"/>
        <v>--</v>
      </c>
      <c r="KB86" s="114" t="str">
        <f t="shared" si="115"/>
        <v>--</v>
      </c>
      <c r="KC86" s="114" t="str">
        <f t="shared" si="115"/>
        <v>--</v>
      </c>
      <c r="KD86" s="114" t="str">
        <f t="shared" si="115"/>
        <v>--</v>
      </c>
      <c r="KE86" s="114" t="str">
        <f t="shared" si="115"/>
        <v>--</v>
      </c>
      <c r="KF86" s="114" t="str">
        <f t="shared" si="115"/>
        <v>--</v>
      </c>
      <c r="KG86" s="114" t="str">
        <f t="shared" si="115"/>
        <v>--</v>
      </c>
      <c r="KH86" s="114" t="str">
        <f t="shared" si="115"/>
        <v>--</v>
      </c>
      <c r="KI86" s="114" t="str">
        <f t="shared" si="115"/>
        <v>--</v>
      </c>
      <c r="KJ86" s="114" t="str">
        <f t="shared" si="116"/>
        <v>--</v>
      </c>
      <c r="KK86" s="114" t="str">
        <f t="shared" si="116"/>
        <v>--</v>
      </c>
      <c r="KL86" s="114" t="str">
        <f t="shared" si="116"/>
        <v>--</v>
      </c>
      <c r="KM86" s="114" t="str">
        <f t="shared" si="116"/>
        <v>--</v>
      </c>
      <c r="KN86" s="114" t="str">
        <f t="shared" si="116"/>
        <v>--</v>
      </c>
      <c r="KO86" s="114" t="str">
        <f t="shared" si="116"/>
        <v>--</v>
      </c>
      <c r="KP86" s="150" t="s">
        <v>1535</v>
      </c>
      <c r="KQ86" s="150" t="s">
        <v>1536</v>
      </c>
      <c r="KR86" s="150" t="s">
        <v>1535</v>
      </c>
      <c r="KS86" s="150" t="s">
        <v>1535</v>
      </c>
      <c r="KT86" s="150" t="s">
        <v>1535</v>
      </c>
      <c r="KU86" s="114" t="str">
        <f t="shared" si="107"/>
        <v>--</v>
      </c>
      <c r="KV86" s="114" t="str">
        <f t="shared" si="107"/>
        <v>--</v>
      </c>
      <c r="KW86" s="114" t="str">
        <f t="shared" si="107"/>
        <v>--</v>
      </c>
      <c r="KX86" s="114" t="str">
        <f t="shared" si="107"/>
        <v>--</v>
      </c>
      <c r="KY86" s="114" t="str">
        <f t="shared" si="107"/>
        <v>--</v>
      </c>
      <c r="KZ86" s="114" t="str">
        <f t="shared" si="117"/>
        <v>--</v>
      </c>
      <c r="LA86" s="114" t="str">
        <f t="shared" si="117"/>
        <v>--</v>
      </c>
      <c r="LB86" s="114" t="str">
        <f t="shared" si="117"/>
        <v>--</v>
      </c>
      <c r="LC86" s="114" t="str">
        <f t="shared" si="117"/>
        <v>--</v>
      </c>
      <c r="LD86" s="114" t="str">
        <f t="shared" si="117"/>
        <v>--</v>
      </c>
      <c r="LE86" s="219">
        <v>83.717171717171595</v>
      </c>
      <c r="LF86" s="219">
        <v>83.876730683340796</v>
      </c>
      <c r="LG86" s="219">
        <v>83.390557939914004</v>
      </c>
      <c r="LH86" s="219">
        <v>88.507647788342496</v>
      </c>
      <c r="LI86" s="219">
        <v>84.876296887470403</v>
      </c>
      <c r="LJ86" s="219">
        <v>84.463276836158201</v>
      </c>
      <c r="LK86" s="219">
        <v>71.891454029971598</v>
      </c>
      <c r="LL86" s="219">
        <v>69.874664279319504</v>
      </c>
      <c r="LM86" s="219">
        <v>71.060541004723007</v>
      </c>
      <c r="LN86" s="219">
        <v>77.066115702479394</v>
      </c>
      <c r="LO86" s="219">
        <v>72.2</v>
      </c>
      <c r="LP86" s="219">
        <v>71.582902771253799</v>
      </c>
      <c r="LQ86" s="219">
        <v>77.524834437086199</v>
      </c>
      <c r="LR86" s="219">
        <v>77.964561562925795</v>
      </c>
      <c r="LS86" s="219">
        <v>79.014020805065698</v>
      </c>
      <c r="LT86" s="219">
        <v>80.898404701931199</v>
      </c>
      <c r="LU86" s="219">
        <v>79.438110749185796</v>
      </c>
      <c r="LV86" s="219">
        <v>78.564547206165699</v>
      </c>
      <c r="LW86" s="219">
        <v>44.265676567656797</v>
      </c>
      <c r="LX86" s="219">
        <v>41.734417344173501</v>
      </c>
      <c r="LY86" s="219">
        <v>41.497519170049699</v>
      </c>
      <c r="LZ86" s="219">
        <v>54.511120436424797</v>
      </c>
      <c r="MA86" s="219">
        <v>46.663954434499502</v>
      </c>
      <c r="MB86" s="219">
        <v>45.4064454064453</v>
      </c>
      <c r="MC86" s="219">
        <v>86.185567010309299</v>
      </c>
      <c r="MD86" s="219">
        <v>83.753375337533896</v>
      </c>
      <c r="ME86" s="219">
        <v>81.474820143884699</v>
      </c>
      <c r="MF86" s="219">
        <v>87.069689336691894</v>
      </c>
      <c r="MG86" s="219">
        <v>83.645240032546596</v>
      </c>
      <c r="MH86" s="219">
        <v>80.817307692307594</v>
      </c>
      <c r="MI86" s="219">
        <v>74.774034511092694</v>
      </c>
      <c r="MJ86" s="219">
        <v>70.435172723194299</v>
      </c>
      <c r="MK86" s="219">
        <v>70.569762225213296</v>
      </c>
      <c r="ML86" s="219">
        <v>78.865546218487594</v>
      </c>
      <c r="MM86" s="219">
        <v>73.24401136825</v>
      </c>
      <c r="MN86" s="219">
        <v>72.596153846153797</v>
      </c>
      <c r="MO86" s="128" t="str">
        <f t="shared" si="89"/>
        <v>--</v>
      </c>
      <c r="MP86" s="219">
        <v>13.526119402985101</v>
      </c>
      <c r="MQ86" s="219">
        <v>33.012512030798902</v>
      </c>
      <c r="MR86" s="128" t="str">
        <f t="shared" si="90"/>
        <v>--</v>
      </c>
      <c r="MS86" s="219">
        <v>11.9078661451543</v>
      </c>
      <c r="MT86" s="219">
        <v>33.472149921915602</v>
      </c>
      <c r="MU86" s="128" t="str">
        <f t="shared" si="91"/>
        <v>--</v>
      </c>
      <c r="MV86" s="219">
        <v>46.619217081850501</v>
      </c>
      <c r="MW86" s="219">
        <v>55.438066465256803</v>
      </c>
      <c r="MX86" s="128" t="str">
        <f t="shared" si="92"/>
        <v>--</v>
      </c>
      <c r="MY86" s="219">
        <v>52.830188679245303</v>
      </c>
      <c r="MZ86" s="219">
        <v>62.204724409448801</v>
      </c>
      <c r="NA86" s="128" t="str">
        <f t="shared" si="93"/>
        <v>--</v>
      </c>
      <c r="NB86" s="219">
        <v>55.8718861209965</v>
      </c>
      <c r="NC86" s="219">
        <v>66.616314199395703</v>
      </c>
      <c r="ND86" s="128" t="str">
        <f t="shared" si="94"/>
        <v>--</v>
      </c>
      <c r="NE86" s="219">
        <v>55.133079847908697</v>
      </c>
      <c r="NF86" s="219">
        <v>71.315372424722696</v>
      </c>
      <c r="NG86" s="128" t="str">
        <f t="shared" si="95"/>
        <v>--</v>
      </c>
      <c r="NH86" s="219">
        <v>65.836298932384395</v>
      </c>
      <c r="NI86" s="219">
        <v>66.220238095238201</v>
      </c>
      <c r="NJ86" s="128" t="str">
        <f t="shared" si="96"/>
        <v>--</v>
      </c>
      <c r="NK86" s="219">
        <v>62.172284644194796</v>
      </c>
      <c r="NL86" s="219">
        <v>59.4339622641509</v>
      </c>
      <c r="NM86" s="220">
        <v>91.553748870821906</v>
      </c>
      <c r="NN86" s="220">
        <v>92.342715231788006</v>
      </c>
      <c r="NO86" s="220">
        <v>77.303676804357707</v>
      </c>
      <c r="NP86" s="220">
        <v>79.476526796842506</v>
      </c>
      <c r="NQ86" s="220">
        <v>81.972628598395303</v>
      </c>
      <c r="NR86" s="220">
        <v>84.309623430962205</v>
      </c>
      <c r="NS86" s="220">
        <v>75.664136622390799</v>
      </c>
      <c r="NT86" s="220">
        <v>77.642617449664201</v>
      </c>
      <c r="NU86" s="220">
        <v>91.827148896195297</v>
      </c>
      <c r="NV86" s="220">
        <v>92.677824267782498</v>
      </c>
      <c r="NW86" s="220">
        <v>86.710341600374306</v>
      </c>
      <c r="NX86" s="220">
        <v>88.559498956158507</v>
      </c>
      <c r="NY86" s="128" t="str">
        <f t="shared" si="118"/>
        <v>--</v>
      </c>
      <c r="NZ86" s="128" t="str">
        <f t="shared" si="118"/>
        <v>--</v>
      </c>
      <c r="OA86" s="128" t="str">
        <f t="shared" si="118"/>
        <v>--</v>
      </c>
      <c r="OB86" s="128" t="str">
        <f t="shared" si="118"/>
        <v>--</v>
      </c>
      <c r="OC86" s="128" t="str">
        <f t="shared" si="118"/>
        <v>--</v>
      </c>
      <c r="OD86" s="128" t="str">
        <f t="shared" si="118"/>
        <v>--</v>
      </c>
      <c r="OE86" s="128" t="str">
        <f t="shared" si="118"/>
        <v>--</v>
      </c>
      <c r="OF86" s="128" t="str">
        <f t="shared" si="118"/>
        <v>--</v>
      </c>
      <c r="OG86" s="222">
        <v>59.320434167059901</v>
      </c>
      <c r="OH86" s="222">
        <v>39.139429044269697</v>
      </c>
      <c r="OI86" s="222">
        <v>36.256781193490099</v>
      </c>
      <c r="OJ86" s="222">
        <v>33.3032897701667</v>
      </c>
      <c r="OK86" s="222">
        <v>61.726315789473702</v>
      </c>
      <c r="OL86" s="222">
        <v>49.116161616161598</v>
      </c>
      <c r="OM86" s="222">
        <v>42.1588594704684</v>
      </c>
      <c r="ON86" s="222">
        <v>38.0791505791506</v>
      </c>
      <c r="OO86" s="114" t="s">
        <v>2518</v>
      </c>
      <c r="OP86" s="114" t="s">
        <v>1535</v>
      </c>
      <c r="OQ86" s="300">
        <v>82.325796031379966</v>
      </c>
      <c r="OR86" s="300">
        <v>74.305555555555458</v>
      </c>
      <c r="OS86" s="300">
        <v>67.990970654627603</v>
      </c>
      <c r="OT86" s="300">
        <v>77.797513321492019</v>
      </c>
      <c r="OU86" s="300">
        <v>87.636669470142877</v>
      </c>
      <c r="OV86" s="300">
        <v>79.522613065326624</v>
      </c>
      <c r="OW86" s="300">
        <v>75.545675020210169</v>
      </c>
      <c r="OX86" s="300">
        <v>80.16330451488966</v>
      </c>
      <c r="OZ86" s="380">
        <v>80.917351795759473</v>
      </c>
      <c r="PA86" s="381">
        <v>80.611839491458056</v>
      </c>
      <c r="PB86" s="381">
        <v>79.937444146559471</v>
      </c>
      <c r="PC86" s="381">
        <v>77.334024896265475</v>
      </c>
      <c r="PD86" s="380">
        <v>73.385348938014687</v>
      </c>
      <c r="PE86" s="381">
        <v>47.00753071739998</v>
      </c>
      <c r="PF86" s="381">
        <v>43.278249218401122</v>
      </c>
      <c r="PG86" s="381">
        <v>41.015018125323678</v>
      </c>
      <c r="PH86" s="380">
        <v>60.052333187963406</v>
      </c>
      <c r="PI86" s="381">
        <v>45.371473976956665</v>
      </c>
      <c r="PJ86" s="381">
        <v>40.481497993758374</v>
      </c>
      <c r="PK86" s="381">
        <v>36.910316226023809</v>
      </c>
      <c r="PL86" s="380">
        <v>91.215923842492273</v>
      </c>
      <c r="PM86" s="381">
        <v>83.808392715756113</v>
      </c>
      <c r="PN86" s="381">
        <v>82.122157824342409</v>
      </c>
      <c r="PO86" s="381">
        <v>79.844559585492078</v>
      </c>
      <c r="PP86" s="380">
        <v>85.554600171969255</v>
      </c>
      <c r="PQ86" s="381">
        <v>73.833992094861657</v>
      </c>
      <c r="PR86" s="381">
        <v>71.091314031180531</v>
      </c>
      <c r="PS86" s="381">
        <v>71.776281719316486</v>
      </c>
      <c r="PT86" s="378" t="str">
        <f t="shared" ref="PT86:PU101" si="119">"--"</f>
        <v>--</v>
      </c>
      <c r="PU86" s="378" t="str">
        <f t="shared" si="119"/>
        <v>--</v>
      </c>
      <c r="PV86" s="381">
        <v>11.51113216485078</v>
      </c>
      <c r="PW86" s="381">
        <v>32.876712328767141</v>
      </c>
      <c r="PX86" s="378" t="str">
        <f t="shared" si="98"/>
        <v>--</v>
      </c>
      <c r="PY86" s="378" t="str">
        <f t="shared" si="98"/>
        <v>--</v>
      </c>
      <c r="PZ86" s="381">
        <v>57.383966244725784</v>
      </c>
      <c r="QA86" s="381">
        <v>67.116357504215799</v>
      </c>
      <c r="QB86" s="378" t="str">
        <f t="shared" si="99"/>
        <v>--</v>
      </c>
      <c r="QC86" s="378" t="str">
        <f t="shared" si="99"/>
        <v>--</v>
      </c>
      <c r="QD86" s="381">
        <v>61.924686192468577</v>
      </c>
      <c r="QE86" s="381">
        <v>74.280879864636177</v>
      </c>
      <c r="QF86" s="378" t="str">
        <f t="shared" ref="QF86:QG101" si="120">"--"</f>
        <v>--</v>
      </c>
      <c r="QG86" s="378" t="str">
        <f t="shared" si="120"/>
        <v>--</v>
      </c>
      <c r="QH86" s="381">
        <v>68.776371308016891</v>
      </c>
      <c r="QI86" s="381">
        <v>69.03553299492394</v>
      </c>
      <c r="QJ86" s="161" t="s">
        <v>2650</v>
      </c>
    </row>
    <row r="87" spans="1:452" x14ac:dyDescent="0.25">
      <c r="A87" s="114">
        <v>83</v>
      </c>
      <c r="B87" s="93" t="s">
        <v>83</v>
      </c>
      <c r="C87" s="126">
        <v>30.303030303030297</v>
      </c>
      <c r="D87" s="126">
        <v>21.250000000000004</v>
      </c>
      <c r="E87" s="126">
        <v>16.666666666666661</v>
      </c>
      <c r="F87" s="126">
        <v>29.687500000000004</v>
      </c>
      <c r="G87" s="126">
        <v>21.830985915492963</v>
      </c>
      <c r="H87" s="126">
        <v>18.627450980392158</v>
      </c>
      <c r="I87" s="126">
        <v>46.37681159420287</v>
      </c>
      <c r="J87" s="126">
        <v>27.210884353741502</v>
      </c>
      <c r="K87" s="126">
        <v>25.409836065573771</v>
      </c>
      <c r="L87" s="126">
        <v>45.522388059701484</v>
      </c>
      <c r="M87" s="128">
        <v>40.298507462686558</v>
      </c>
      <c r="N87" s="128">
        <v>32.989690721649481</v>
      </c>
      <c r="O87" s="128">
        <v>51.239669421487598</v>
      </c>
      <c r="P87" s="128">
        <v>52.380952380952372</v>
      </c>
      <c r="Q87" s="128">
        <v>52.525252525252533</v>
      </c>
      <c r="R87" s="128">
        <v>93.333333333333371</v>
      </c>
      <c r="S87" s="128">
        <v>83.750000000000043</v>
      </c>
      <c r="T87" s="128">
        <v>88.194444444444457</v>
      </c>
      <c r="U87" s="128">
        <v>82.812500000000028</v>
      </c>
      <c r="V87" s="128">
        <v>76.666666666666728</v>
      </c>
      <c r="W87" s="128">
        <v>84.545454545454604</v>
      </c>
      <c r="X87" s="128">
        <v>80.882352941176478</v>
      </c>
      <c r="Y87" s="128">
        <v>74.025974025974051</v>
      </c>
      <c r="Z87" s="128">
        <v>79.069767441860463</v>
      </c>
      <c r="AA87" s="128">
        <v>80.152671755725223</v>
      </c>
      <c r="AB87" s="132">
        <v>66.666666666666643</v>
      </c>
      <c r="AC87" s="132">
        <v>78.21782178217822</v>
      </c>
      <c r="AD87" s="132">
        <v>85.714285714285765</v>
      </c>
      <c r="AE87" s="132">
        <v>71.212121212121261</v>
      </c>
      <c r="AF87" s="128">
        <v>78.095238095238102</v>
      </c>
      <c r="AG87" s="126">
        <v>66.467065868263461</v>
      </c>
      <c r="AH87" s="126">
        <v>64.779874213836464</v>
      </c>
      <c r="AI87" s="133">
        <v>66.206896551724114</v>
      </c>
      <c r="AJ87" s="133">
        <v>62.790697674418603</v>
      </c>
      <c r="AK87" s="128">
        <v>50</v>
      </c>
      <c r="AL87" s="128">
        <v>63.636363636363612</v>
      </c>
      <c r="AM87" s="128">
        <v>57.7777777777778</v>
      </c>
      <c r="AN87" s="128">
        <v>56.209150326797349</v>
      </c>
      <c r="AO87" s="128">
        <v>51.562499999999979</v>
      </c>
      <c r="AP87" s="128">
        <v>57.692307692307715</v>
      </c>
      <c r="AQ87" s="128">
        <v>53.956834532374117</v>
      </c>
      <c r="AR87" s="128">
        <v>68.000000000000028</v>
      </c>
      <c r="AS87" s="128">
        <v>65.811965811965806</v>
      </c>
      <c r="AT87" s="128">
        <v>57.142857142857132</v>
      </c>
      <c r="AU87" s="128">
        <v>51.923076923076941</v>
      </c>
      <c r="AV87" s="128">
        <v>14.110429447852757</v>
      </c>
      <c r="AW87" s="128">
        <v>17.499999999999996</v>
      </c>
      <c r="AX87" s="132">
        <v>15.172413793103447</v>
      </c>
      <c r="AY87" s="132">
        <v>17.322834645669293</v>
      </c>
      <c r="AZ87" s="132">
        <v>21.333333333333339</v>
      </c>
      <c r="BA87" s="132">
        <v>23.853211009174331</v>
      </c>
      <c r="BB87" s="128">
        <v>21.052631578947359</v>
      </c>
      <c r="BC87" s="132">
        <v>21.05263157894737</v>
      </c>
      <c r="BD87" s="132">
        <v>24.806201550387598</v>
      </c>
      <c r="BE87" s="132">
        <v>20.300751879699245</v>
      </c>
      <c r="BF87" s="132">
        <v>14.074074074074082</v>
      </c>
      <c r="BG87" s="128">
        <v>13.402061855670105</v>
      </c>
      <c r="BH87" s="121">
        <v>15.702479338842974</v>
      </c>
      <c r="BI87" s="121">
        <v>18.939393939393945</v>
      </c>
      <c r="BJ87" s="121">
        <v>8.8235294117647083</v>
      </c>
      <c r="BK87" s="121">
        <v>11.042944785276083</v>
      </c>
      <c r="BL87" s="128">
        <v>6.8749999999999991</v>
      </c>
      <c r="BM87" s="121">
        <v>6.8965517241379306</v>
      </c>
      <c r="BN87" s="114">
        <v>9.4488188976377963</v>
      </c>
      <c r="BO87" s="114">
        <v>13.333333333333327</v>
      </c>
      <c r="BP87" s="114">
        <v>9.1743119266055064</v>
      </c>
      <c r="BQ87" s="128">
        <v>13.953488372093023</v>
      </c>
      <c r="BR87" s="121">
        <v>12.666666666666673</v>
      </c>
      <c r="BS87" s="121">
        <v>15.503875968992251</v>
      </c>
      <c r="BT87" s="121">
        <v>15.78947368421052</v>
      </c>
      <c r="BU87" s="128">
        <v>12.878787878787879</v>
      </c>
      <c r="BV87" s="121">
        <v>9.1836734693877595</v>
      </c>
      <c r="BW87" s="121">
        <v>9.0909090909090935</v>
      </c>
      <c r="BX87" s="121">
        <v>14.503816793893128</v>
      </c>
      <c r="BY87" s="128">
        <v>4.9019607843137258</v>
      </c>
      <c r="BZ87" s="121">
        <v>60.122699386503058</v>
      </c>
      <c r="CA87" s="121">
        <v>74.999999999999957</v>
      </c>
      <c r="CB87" s="121">
        <v>79.452054794520578</v>
      </c>
      <c r="CC87" s="128">
        <v>57.031249999999957</v>
      </c>
      <c r="CD87" s="121">
        <v>69.127516778523514</v>
      </c>
      <c r="CE87" s="121">
        <v>72.477064220183522</v>
      </c>
      <c r="CF87" s="121">
        <v>70.992366412213798</v>
      </c>
      <c r="CG87" s="128">
        <v>55.629139072847686</v>
      </c>
      <c r="CH87" s="121">
        <v>71.317829457364354</v>
      </c>
      <c r="CI87" s="121">
        <v>61.363636363636374</v>
      </c>
      <c r="CJ87" s="121">
        <v>59.701492537313413</v>
      </c>
      <c r="CK87" s="121">
        <v>60.396039603960411</v>
      </c>
      <c r="CL87" s="121">
        <v>71.311475409836078</v>
      </c>
      <c r="CM87" s="121">
        <v>61.363636363636374</v>
      </c>
      <c r="CN87" s="121">
        <v>71.844660194174793</v>
      </c>
      <c r="CO87" s="121" t="s">
        <v>286</v>
      </c>
      <c r="CP87" s="128" t="s">
        <v>286</v>
      </c>
      <c r="CQ87" s="121" t="s">
        <v>286</v>
      </c>
      <c r="CR87" s="121">
        <v>44.531250000000014</v>
      </c>
      <c r="CS87" s="114">
        <v>44.966442953020156</v>
      </c>
      <c r="CT87" s="114">
        <v>43.119266055045891</v>
      </c>
      <c r="CU87" s="128">
        <v>64.885496183206101</v>
      </c>
      <c r="CV87" s="121">
        <v>34.666666666666671</v>
      </c>
      <c r="CW87" s="121">
        <v>41.085271317829466</v>
      </c>
      <c r="CX87" s="114">
        <v>65.909090909090907</v>
      </c>
      <c r="CY87" s="114">
        <v>40.145985401459853</v>
      </c>
      <c r="CZ87" s="128">
        <v>32.999999999999986</v>
      </c>
      <c r="DA87" s="121">
        <v>61.157024793388423</v>
      </c>
      <c r="DB87" s="121">
        <v>48.484848484848477</v>
      </c>
      <c r="DC87" s="114">
        <v>49.514563106796132</v>
      </c>
      <c r="DD87" s="114">
        <v>53.65853658536583</v>
      </c>
      <c r="DE87" s="128">
        <v>50.632911392405056</v>
      </c>
      <c r="DF87" s="121">
        <v>58.041958041958033</v>
      </c>
      <c r="DG87" s="121">
        <v>58.730158730158706</v>
      </c>
      <c r="DH87" s="114">
        <v>52.027027027027032</v>
      </c>
      <c r="DI87" s="114">
        <v>44.859813084112162</v>
      </c>
      <c r="DJ87" s="128">
        <v>59.842519685039385</v>
      </c>
      <c r="DK87" s="121">
        <v>46.308724832214757</v>
      </c>
      <c r="DL87" s="121">
        <v>38.281250000000021</v>
      </c>
      <c r="DM87" s="121">
        <v>49.999999999999972</v>
      </c>
      <c r="DN87" s="121">
        <v>40.441176470588232</v>
      </c>
      <c r="DO87" s="128">
        <v>38.000000000000007</v>
      </c>
      <c r="DP87" s="121">
        <v>52.173913043478265</v>
      </c>
      <c r="DQ87" s="121">
        <v>56.25</v>
      </c>
      <c r="DR87" s="121">
        <v>40.196078431372541</v>
      </c>
      <c r="DS87" s="121" t="s">
        <v>286</v>
      </c>
      <c r="DT87" s="128" t="s">
        <v>286</v>
      </c>
      <c r="DU87" s="131" t="s">
        <v>286</v>
      </c>
      <c r="DV87" s="131">
        <v>41.26984126984128</v>
      </c>
      <c r="DW87" s="114">
        <v>29.054054054054049</v>
      </c>
      <c r="DX87" s="131">
        <v>16.666666666666657</v>
      </c>
      <c r="DY87" s="128">
        <v>47.619047619047628</v>
      </c>
      <c r="DZ87" s="128">
        <v>27.516778523489929</v>
      </c>
      <c r="EA87" s="128">
        <v>20.155038759689912</v>
      </c>
      <c r="EB87" s="128">
        <v>57.575757575757585</v>
      </c>
      <c r="EC87" s="128">
        <v>38.235294117647065</v>
      </c>
      <c r="ED87" s="128">
        <v>40.594059405940591</v>
      </c>
      <c r="EE87" s="128">
        <v>49.572649572649553</v>
      </c>
      <c r="EF87" s="128">
        <v>44.094488188976356</v>
      </c>
      <c r="EG87" s="128">
        <v>33.009708737864074</v>
      </c>
      <c r="EH87" s="128" t="s">
        <v>286</v>
      </c>
      <c r="EI87" s="128" t="s">
        <v>286</v>
      </c>
      <c r="EJ87" s="128" t="s">
        <v>286</v>
      </c>
      <c r="EK87" s="128">
        <v>90.551181102362179</v>
      </c>
      <c r="EL87" s="121">
        <v>76.510067114093971</v>
      </c>
      <c r="EM87" s="121">
        <v>76.851851851851833</v>
      </c>
      <c r="EN87" s="121">
        <v>86.153846153846146</v>
      </c>
      <c r="EO87" s="121">
        <v>78.666666666666686</v>
      </c>
      <c r="EP87" s="128">
        <v>79.844961240310113</v>
      </c>
      <c r="EQ87" s="121">
        <v>89.473684210526287</v>
      </c>
      <c r="ER87" s="121">
        <v>73.529411764705884</v>
      </c>
      <c r="ES87" s="121">
        <v>81.188118811881225</v>
      </c>
      <c r="ET87" s="121">
        <v>92.5</v>
      </c>
      <c r="EU87" s="128">
        <v>80.303030303030312</v>
      </c>
      <c r="EV87" s="121">
        <v>75.490196078431367</v>
      </c>
      <c r="EW87" s="121">
        <v>91.463414634146346</v>
      </c>
      <c r="EX87" s="121">
        <v>72.5</v>
      </c>
      <c r="EY87" s="121">
        <v>73.287671232876733</v>
      </c>
      <c r="EZ87" s="128">
        <v>92.187499999999986</v>
      </c>
      <c r="FA87" s="121">
        <v>72.48322147651011</v>
      </c>
      <c r="FB87" s="121">
        <v>69.724770642201833</v>
      </c>
      <c r="FC87" s="121">
        <v>85.384615384615358</v>
      </c>
      <c r="FD87" s="121">
        <v>73.509933774834479</v>
      </c>
      <c r="FE87" s="128">
        <v>75.781249999999986</v>
      </c>
      <c r="FF87" s="121">
        <v>82.812500000000014</v>
      </c>
      <c r="FG87" s="121">
        <v>66.666666666666657</v>
      </c>
      <c r="FH87" s="121">
        <v>71.000000000000028</v>
      </c>
      <c r="FI87" s="121">
        <v>92.241379310344811</v>
      </c>
      <c r="FJ87" s="128">
        <v>76.377952755905497</v>
      </c>
      <c r="FK87" s="121">
        <v>69.607843137254918</v>
      </c>
      <c r="FL87" s="121" t="s">
        <v>286</v>
      </c>
      <c r="FM87" s="121">
        <v>24.832214765100677</v>
      </c>
      <c r="FN87" s="121">
        <v>46.478873239436624</v>
      </c>
      <c r="FO87" s="128" t="s">
        <v>286</v>
      </c>
      <c r="FP87" s="121">
        <v>19.8581560283688</v>
      </c>
      <c r="FQ87" s="121">
        <v>62.38532110091743</v>
      </c>
      <c r="FR87" s="121" t="s">
        <v>286</v>
      </c>
      <c r="FS87" s="121">
        <v>22.302158273381302</v>
      </c>
      <c r="FT87" s="128">
        <v>50.781249999999986</v>
      </c>
      <c r="FU87" s="121" t="s">
        <v>286</v>
      </c>
      <c r="FV87" s="121">
        <v>21.259842519685044</v>
      </c>
      <c r="FW87" s="121">
        <v>62.000000000000028</v>
      </c>
      <c r="FX87" s="121" t="s">
        <v>286</v>
      </c>
      <c r="FY87" s="128">
        <v>25.581395348837212</v>
      </c>
      <c r="FZ87" s="121">
        <v>63.26530612244899</v>
      </c>
      <c r="GA87" s="121" t="s">
        <v>286</v>
      </c>
      <c r="GB87" s="121">
        <v>60.000000000000014</v>
      </c>
      <c r="GC87" s="121">
        <v>60.606060606060602</v>
      </c>
      <c r="GD87" s="128" t="s">
        <v>286</v>
      </c>
      <c r="GE87" s="121">
        <v>53.571428571428569</v>
      </c>
      <c r="GF87" s="121">
        <v>59.701492537313413</v>
      </c>
      <c r="GG87" s="121" t="s">
        <v>286</v>
      </c>
      <c r="GH87" s="121">
        <v>56.666666666666671</v>
      </c>
      <c r="GI87" s="128">
        <v>58.461538461538453</v>
      </c>
      <c r="GJ87" s="121" t="s">
        <v>286</v>
      </c>
      <c r="GK87" s="121">
        <v>55.555555555555557</v>
      </c>
      <c r="GL87" s="121">
        <v>42.62295081967212</v>
      </c>
      <c r="GM87" s="130" t="s">
        <v>286</v>
      </c>
      <c r="GN87" s="128">
        <v>42.424242424242415</v>
      </c>
      <c r="GO87" s="121">
        <v>45.161290322580655</v>
      </c>
      <c r="GP87" s="121" t="s">
        <v>286</v>
      </c>
      <c r="GQ87" s="121">
        <v>51.428571428571423</v>
      </c>
      <c r="GR87" s="121">
        <v>63.07692307692308</v>
      </c>
      <c r="GS87" s="128" t="s">
        <v>286</v>
      </c>
      <c r="GT87" s="121">
        <v>46.153846153846146</v>
      </c>
      <c r="GU87" s="121">
        <v>67.16417910447764</v>
      </c>
      <c r="GV87" s="121" t="s">
        <v>286</v>
      </c>
      <c r="GW87" s="121">
        <v>56.666666666666664</v>
      </c>
      <c r="GX87" s="128">
        <v>67.692307692307693</v>
      </c>
      <c r="GY87" s="128" t="s">
        <v>286</v>
      </c>
      <c r="GZ87" s="128">
        <v>69.230769230769226</v>
      </c>
      <c r="HA87" s="128">
        <v>65.573770491803273</v>
      </c>
      <c r="HB87" s="128" t="s">
        <v>286</v>
      </c>
      <c r="HC87" s="128">
        <v>56.250000000000007</v>
      </c>
      <c r="HD87" s="128">
        <v>54.838709677419374</v>
      </c>
      <c r="HE87" s="128" t="s">
        <v>286</v>
      </c>
      <c r="HF87" s="128">
        <v>46.875</v>
      </c>
      <c r="HG87" s="128">
        <v>48.484848484848484</v>
      </c>
      <c r="HH87" s="128" t="s">
        <v>286</v>
      </c>
      <c r="HI87" s="128">
        <v>32</v>
      </c>
      <c r="HJ87" s="128">
        <v>60.317460317460331</v>
      </c>
      <c r="HK87" s="128" t="s">
        <v>286</v>
      </c>
      <c r="HL87" s="121">
        <v>27.586206896551726</v>
      </c>
      <c r="HM87" s="121">
        <v>65.624999999999986</v>
      </c>
      <c r="HN87" s="121" t="s">
        <v>286</v>
      </c>
      <c r="HO87" s="121">
        <v>32</v>
      </c>
      <c r="HP87" s="128">
        <v>47.457627118644069</v>
      </c>
      <c r="HQ87" s="121" t="s">
        <v>286</v>
      </c>
      <c r="HR87" s="121">
        <v>32.258064516129025</v>
      </c>
      <c r="HS87" s="121">
        <v>55.932203389830512</v>
      </c>
      <c r="HT87" s="129" t="s">
        <v>286</v>
      </c>
      <c r="HU87" s="128">
        <v>48.48484848484847</v>
      </c>
      <c r="HV87" s="114">
        <v>34.848484848484851</v>
      </c>
      <c r="HW87" s="114" t="s">
        <v>286</v>
      </c>
      <c r="HX87" s="114">
        <v>48</v>
      </c>
      <c r="HY87" s="114">
        <v>52.380952380952387</v>
      </c>
      <c r="HZ87" s="114" t="s">
        <v>286</v>
      </c>
      <c r="IA87" s="114">
        <v>38.70967741935484</v>
      </c>
      <c r="IB87" s="114">
        <v>39.0625</v>
      </c>
      <c r="IC87" s="114" t="s">
        <v>286</v>
      </c>
      <c r="ID87" s="114">
        <v>46.153846153846153</v>
      </c>
      <c r="IE87" s="114">
        <v>48.333333333333336</v>
      </c>
      <c r="IF87" s="114" t="s">
        <v>286</v>
      </c>
      <c r="IG87" s="114">
        <v>46.874999999999993</v>
      </c>
      <c r="IH87" s="114">
        <v>51.666666666666671</v>
      </c>
      <c r="II87" s="114" t="s">
        <v>286</v>
      </c>
      <c r="IJ87" s="114">
        <v>52.777777777777779</v>
      </c>
      <c r="IK87" s="114">
        <v>50.000000000000007</v>
      </c>
      <c r="IL87" s="114" t="s">
        <v>286</v>
      </c>
      <c r="IM87" s="114">
        <v>62.962962962962955</v>
      </c>
      <c r="IN87" s="114">
        <v>64.062500000000014</v>
      </c>
      <c r="IO87" s="114" t="s">
        <v>286</v>
      </c>
      <c r="IP87" s="114">
        <v>51.724137931034491</v>
      </c>
      <c r="IQ87" s="114">
        <v>58.461538461538467</v>
      </c>
      <c r="IR87" s="114" t="s">
        <v>286</v>
      </c>
      <c r="IS87" s="114">
        <v>69.230769230769226</v>
      </c>
      <c r="IT87" s="114">
        <v>59.016393442622963</v>
      </c>
      <c r="IU87" s="114" t="s">
        <v>286</v>
      </c>
      <c r="IV87" s="114">
        <v>72.727272727272734</v>
      </c>
      <c r="IW87" s="114">
        <v>64.51612903225805</v>
      </c>
      <c r="IX87" s="150" t="s">
        <v>1533</v>
      </c>
      <c r="IY87" s="150" t="s">
        <v>1534</v>
      </c>
      <c r="IZ87" s="150" t="s">
        <v>1533</v>
      </c>
      <c r="JA87" s="150" t="s">
        <v>1533</v>
      </c>
      <c r="JB87" s="150" t="s">
        <v>1533</v>
      </c>
      <c r="JC87" s="114" t="s">
        <v>286</v>
      </c>
      <c r="JD87" s="114" t="s">
        <v>286</v>
      </c>
      <c r="JE87" s="114" t="s">
        <v>286</v>
      </c>
      <c r="JF87" s="114" t="str">
        <f t="shared" si="113"/>
        <v>--</v>
      </c>
      <c r="JG87" s="114" t="str">
        <f t="shared" si="113"/>
        <v>--</v>
      </c>
      <c r="JH87" s="114" t="str">
        <f t="shared" si="113"/>
        <v>--</v>
      </c>
      <c r="JI87" s="114" t="str">
        <f t="shared" si="113"/>
        <v>--</v>
      </c>
      <c r="JJ87" s="114" t="str">
        <f t="shared" si="113"/>
        <v>--</v>
      </c>
      <c r="JK87" s="114" t="str">
        <f t="shared" si="113"/>
        <v>--</v>
      </c>
      <c r="JL87" s="114" t="str">
        <f t="shared" si="113"/>
        <v>--</v>
      </c>
      <c r="JM87" s="114" t="str">
        <f t="shared" si="113"/>
        <v>--</v>
      </c>
      <c r="JN87" s="114" t="str">
        <f t="shared" si="113"/>
        <v>--</v>
      </c>
      <c r="JO87" s="114" t="str">
        <f t="shared" si="113"/>
        <v>--</v>
      </c>
      <c r="JP87" s="114" t="str">
        <f t="shared" si="114"/>
        <v>--</v>
      </c>
      <c r="JQ87" s="114" t="str">
        <f t="shared" si="114"/>
        <v>--</v>
      </c>
      <c r="JR87" s="114" t="str">
        <f t="shared" si="114"/>
        <v>--</v>
      </c>
      <c r="JS87" s="114" t="str">
        <f t="shared" si="114"/>
        <v>--</v>
      </c>
      <c r="JT87" s="114" t="str">
        <f t="shared" si="114"/>
        <v>--</v>
      </c>
      <c r="JU87" s="114" t="str">
        <f t="shared" si="114"/>
        <v>--</v>
      </c>
      <c r="JV87" s="114" t="str">
        <f t="shared" si="114"/>
        <v>--</v>
      </c>
      <c r="JW87" s="114" t="str">
        <f t="shared" si="114"/>
        <v>--</v>
      </c>
      <c r="JX87" s="114" t="str">
        <f t="shared" si="114"/>
        <v>--</v>
      </c>
      <c r="JY87" s="114" t="str">
        <f t="shared" si="114"/>
        <v>--</v>
      </c>
      <c r="JZ87" s="114" t="str">
        <f t="shared" si="115"/>
        <v>--</v>
      </c>
      <c r="KA87" s="114" t="str">
        <f t="shared" si="115"/>
        <v>--</v>
      </c>
      <c r="KB87" s="114" t="str">
        <f t="shared" si="115"/>
        <v>--</v>
      </c>
      <c r="KC87" s="114" t="str">
        <f t="shared" si="115"/>
        <v>--</v>
      </c>
      <c r="KD87" s="114" t="str">
        <f t="shared" si="115"/>
        <v>--</v>
      </c>
      <c r="KE87" s="114" t="str">
        <f t="shared" si="115"/>
        <v>--</v>
      </c>
      <c r="KF87" s="114" t="str">
        <f t="shared" si="115"/>
        <v>--</v>
      </c>
      <c r="KG87" s="114" t="str">
        <f t="shared" si="115"/>
        <v>--</v>
      </c>
      <c r="KH87" s="114" t="str">
        <f t="shared" si="115"/>
        <v>--</v>
      </c>
      <c r="KI87" s="114" t="str">
        <f t="shared" si="115"/>
        <v>--</v>
      </c>
      <c r="KJ87" s="114" t="str">
        <f t="shared" si="116"/>
        <v>--</v>
      </c>
      <c r="KK87" s="114" t="str">
        <f t="shared" si="116"/>
        <v>--</v>
      </c>
      <c r="KL87" s="114" t="str">
        <f t="shared" si="116"/>
        <v>--</v>
      </c>
      <c r="KM87" s="114" t="str">
        <f t="shared" si="116"/>
        <v>--</v>
      </c>
      <c r="KN87" s="114" t="str">
        <f t="shared" si="116"/>
        <v>--</v>
      </c>
      <c r="KO87" s="114" t="str">
        <f t="shared" si="116"/>
        <v>--</v>
      </c>
      <c r="KP87" s="150" t="s">
        <v>1533</v>
      </c>
      <c r="KQ87" s="150" t="s">
        <v>1534</v>
      </c>
      <c r="KR87" s="150" t="s">
        <v>1533</v>
      </c>
      <c r="KS87" s="150" t="s">
        <v>1533</v>
      </c>
      <c r="KT87" s="150" t="s">
        <v>1533</v>
      </c>
      <c r="KU87" s="114" t="str">
        <f t="shared" ref="KU87:KY92" si="121">"--"</f>
        <v>--</v>
      </c>
      <c r="KV87" s="114" t="str">
        <f t="shared" si="121"/>
        <v>--</v>
      </c>
      <c r="KW87" s="114" t="str">
        <f t="shared" si="121"/>
        <v>--</v>
      </c>
      <c r="KX87" s="114" t="str">
        <f t="shared" si="121"/>
        <v>--</v>
      </c>
      <c r="KY87" s="114" t="str">
        <f t="shared" si="121"/>
        <v>--</v>
      </c>
      <c r="KZ87" s="114" t="str">
        <f t="shared" si="117"/>
        <v>--</v>
      </c>
      <c r="LA87" s="114" t="str">
        <f t="shared" si="117"/>
        <v>--</v>
      </c>
      <c r="LB87" s="114" t="str">
        <f t="shared" si="117"/>
        <v>--</v>
      </c>
      <c r="LC87" s="114" t="str">
        <f t="shared" si="117"/>
        <v>--</v>
      </c>
      <c r="LD87" s="114" t="str">
        <f t="shared" si="117"/>
        <v>--</v>
      </c>
      <c r="LE87" s="219">
        <v>83.529411764705898</v>
      </c>
      <c r="LF87" s="219">
        <v>78.313253012048193</v>
      </c>
      <c r="LG87" s="219">
        <v>75.609756097561004</v>
      </c>
      <c r="LH87" s="219">
        <v>84.677419354838705</v>
      </c>
      <c r="LI87" s="219">
        <v>79.4326241134752</v>
      </c>
      <c r="LJ87" s="219">
        <v>85.576923076923094</v>
      </c>
      <c r="LK87" s="219">
        <v>57.647058823529399</v>
      </c>
      <c r="LL87" s="219">
        <v>68.674698795180802</v>
      </c>
      <c r="LM87" s="219">
        <v>62.195121951219498</v>
      </c>
      <c r="LN87" s="219">
        <v>67.2</v>
      </c>
      <c r="LO87" s="219">
        <v>61.267605633802802</v>
      </c>
      <c r="LP87" s="219">
        <v>58.653846153846096</v>
      </c>
      <c r="LQ87" s="219">
        <v>60</v>
      </c>
      <c r="LR87" s="219">
        <v>64.197530864197503</v>
      </c>
      <c r="LS87" s="219">
        <v>57.5</v>
      </c>
      <c r="LT87" s="219">
        <v>61.475409836065602</v>
      </c>
      <c r="LU87" s="219">
        <v>57.446808510638299</v>
      </c>
      <c r="LV87" s="219">
        <v>48.076923076923102</v>
      </c>
      <c r="LW87" s="219">
        <v>28.235294117647101</v>
      </c>
      <c r="LX87" s="219">
        <v>42.5</v>
      </c>
      <c r="LY87" s="219">
        <v>33.75</v>
      </c>
      <c r="LZ87" s="219">
        <v>34.426229508196698</v>
      </c>
      <c r="MA87" s="219">
        <v>23.404255319149001</v>
      </c>
      <c r="MB87" s="219">
        <v>24.038461538461501</v>
      </c>
      <c r="MC87" s="219">
        <v>77.647058823529406</v>
      </c>
      <c r="MD87" s="219">
        <v>78.313253012048193</v>
      </c>
      <c r="ME87" s="219">
        <v>75</v>
      </c>
      <c r="MF87" s="219">
        <v>72.131147540983605</v>
      </c>
      <c r="MG87" s="219">
        <v>80.141843971631204</v>
      </c>
      <c r="MH87" s="219">
        <v>70.192307692307693</v>
      </c>
      <c r="MI87" s="219">
        <v>60</v>
      </c>
      <c r="MJ87" s="219">
        <v>63.855421686747</v>
      </c>
      <c r="MK87" s="219">
        <v>64.197530864197603</v>
      </c>
      <c r="ML87" s="219">
        <v>69.918699186991901</v>
      </c>
      <c r="MM87" s="219">
        <v>63.120567375886502</v>
      </c>
      <c r="MN87" s="219">
        <v>56.730769230769198</v>
      </c>
      <c r="MO87" s="128" t="str">
        <f t="shared" si="89"/>
        <v>--</v>
      </c>
      <c r="MP87" s="219">
        <v>22.5</v>
      </c>
      <c r="MQ87" s="219">
        <v>48.684210526315802</v>
      </c>
      <c r="MR87" s="128" t="str">
        <f t="shared" si="90"/>
        <v>--</v>
      </c>
      <c r="MS87" s="219">
        <v>18.115942028985501</v>
      </c>
      <c r="MT87" s="219">
        <v>41.747572815533999</v>
      </c>
      <c r="MU87" s="128" t="str">
        <f t="shared" si="91"/>
        <v>--</v>
      </c>
      <c r="MV87" s="219">
        <v>37.5</v>
      </c>
      <c r="MW87" s="219">
        <v>50</v>
      </c>
      <c r="MX87" s="128" t="str">
        <f t="shared" si="92"/>
        <v>--</v>
      </c>
      <c r="MY87" s="219">
        <v>29.1666666666667</v>
      </c>
      <c r="MZ87" s="219">
        <v>55.8139534883721</v>
      </c>
      <c r="NA87" s="128" t="str">
        <f t="shared" si="93"/>
        <v>--</v>
      </c>
      <c r="NB87" s="219">
        <v>50</v>
      </c>
      <c r="NC87" s="219">
        <v>69.4444444444444</v>
      </c>
      <c r="ND87" s="128" t="str">
        <f t="shared" si="94"/>
        <v>--</v>
      </c>
      <c r="NE87" s="219">
        <v>25</v>
      </c>
      <c r="NF87" s="219">
        <v>65.116279069767501</v>
      </c>
      <c r="NG87" s="128" t="str">
        <f t="shared" si="95"/>
        <v>--</v>
      </c>
      <c r="NH87" s="219">
        <v>68.75</v>
      </c>
      <c r="NI87" s="219">
        <v>67.647058823529406</v>
      </c>
      <c r="NJ87" s="128" t="str">
        <f t="shared" si="96"/>
        <v>--</v>
      </c>
      <c r="NK87" s="219">
        <v>50</v>
      </c>
      <c r="NL87" s="219">
        <v>58.139534883720899</v>
      </c>
      <c r="NM87" s="220">
        <v>94.4444444444445</v>
      </c>
      <c r="NN87" s="220">
        <v>88.505747126436802</v>
      </c>
      <c r="NO87" s="220">
        <v>77.7777777777778</v>
      </c>
      <c r="NP87" s="220">
        <v>61.445783132530103</v>
      </c>
      <c r="NQ87" s="220">
        <v>58.823529411764703</v>
      </c>
      <c r="NR87" s="220">
        <v>62.068965517241402</v>
      </c>
      <c r="NS87" s="220">
        <v>29.411764705882401</v>
      </c>
      <c r="NT87" s="220">
        <v>65.882352941176507</v>
      </c>
      <c r="NU87" s="220">
        <v>76.470588235294102</v>
      </c>
      <c r="NV87" s="220">
        <v>83.908045977011497</v>
      </c>
      <c r="NW87" s="220">
        <v>58.823529411764703</v>
      </c>
      <c r="NX87" s="220">
        <v>79.310344827586206</v>
      </c>
      <c r="NY87" s="128" t="str">
        <f t="shared" si="118"/>
        <v>--</v>
      </c>
      <c r="NZ87" s="128" t="str">
        <f t="shared" si="118"/>
        <v>--</v>
      </c>
      <c r="OA87" s="128" t="str">
        <f t="shared" si="118"/>
        <v>--</v>
      </c>
      <c r="OB87" s="128" t="str">
        <f t="shared" si="118"/>
        <v>--</v>
      </c>
      <c r="OC87" s="128" t="str">
        <f t="shared" si="118"/>
        <v>--</v>
      </c>
      <c r="OD87" s="128" t="str">
        <f t="shared" si="118"/>
        <v>--</v>
      </c>
      <c r="OE87" s="128" t="str">
        <f t="shared" si="118"/>
        <v>--</v>
      </c>
      <c r="OF87" s="128" t="str">
        <f t="shared" si="118"/>
        <v>--</v>
      </c>
      <c r="OG87" s="222">
        <v>56.25</v>
      </c>
      <c r="OH87" s="222">
        <v>25.882352941176499</v>
      </c>
      <c r="OI87" s="222">
        <v>35.365853658536601</v>
      </c>
      <c r="OJ87" s="222">
        <v>27.5</v>
      </c>
      <c r="OK87" s="222">
        <v>36.904761904761898</v>
      </c>
      <c r="OL87" s="222">
        <v>33.606557377049199</v>
      </c>
      <c r="OM87" s="222">
        <v>24.285714285714299</v>
      </c>
      <c r="ON87" s="222">
        <v>17.475728155339802</v>
      </c>
      <c r="OO87" s="114" t="s">
        <v>1534</v>
      </c>
      <c r="OP87" s="114" t="s">
        <v>1533</v>
      </c>
      <c r="OQ87" s="300">
        <v>70.588235294117652</v>
      </c>
      <c r="OR87" s="300">
        <v>52.941176470588239</v>
      </c>
      <c r="OS87" s="300">
        <v>49.397590361445793</v>
      </c>
      <c r="OT87" s="300">
        <v>49.367088607594937</v>
      </c>
      <c r="OU87" s="300">
        <v>66.279069767441854</v>
      </c>
      <c r="OV87" s="300">
        <v>54.098360655737707</v>
      </c>
      <c r="OW87" s="300">
        <v>58.865248226950349</v>
      </c>
      <c r="OX87" s="300">
        <v>65.384615384615429</v>
      </c>
      <c r="OZ87" s="380">
        <v>80.508474576271183</v>
      </c>
      <c r="PA87" s="381">
        <v>65.217391304347842</v>
      </c>
      <c r="PB87" s="381">
        <v>61.904761904761905</v>
      </c>
      <c r="PC87" s="381">
        <v>57.647058823529413</v>
      </c>
      <c r="PD87" s="380">
        <v>76.6666666666667</v>
      </c>
      <c r="PE87" s="381">
        <v>35.869565217391326</v>
      </c>
      <c r="PF87" s="381">
        <v>35.238095238095234</v>
      </c>
      <c r="PG87" s="381">
        <v>29.411764705882344</v>
      </c>
      <c r="PH87" s="380">
        <v>58.119658119658112</v>
      </c>
      <c r="PI87" s="381">
        <v>29.032258064516135</v>
      </c>
      <c r="PJ87" s="381">
        <v>38.095238095238095</v>
      </c>
      <c r="PK87" s="381">
        <v>26.190476190476183</v>
      </c>
      <c r="PL87" s="380">
        <v>85.833333333333343</v>
      </c>
      <c r="PM87" s="381">
        <v>72.04301075268819</v>
      </c>
      <c r="PN87" s="381">
        <v>76.19047619047619</v>
      </c>
      <c r="PO87" s="381">
        <v>69.411764705882376</v>
      </c>
      <c r="PP87" s="380">
        <v>84.297520661157037</v>
      </c>
      <c r="PQ87" s="381">
        <v>70.212765957446805</v>
      </c>
      <c r="PR87" s="381">
        <v>67.619047619047635</v>
      </c>
      <c r="PS87" s="381">
        <v>69.767441860465098</v>
      </c>
      <c r="PT87" s="378" t="str">
        <f t="shared" si="119"/>
        <v>--</v>
      </c>
      <c r="PU87" s="378" t="str">
        <f t="shared" si="119"/>
        <v>--</v>
      </c>
      <c r="PV87" s="381">
        <v>19.417475728155345</v>
      </c>
      <c r="PW87" s="381">
        <v>32.94117647058826</v>
      </c>
      <c r="PX87" s="378" t="str">
        <f t="shared" si="98"/>
        <v>--</v>
      </c>
      <c r="PY87" s="378" t="str">
        <f t="shared" si="98"/>
        <v>--</v>
      </c>
      <c r="PZ87" s="381">
        <v>54.999999999999993</v>
      </c>
      <c r="QA87" s="381">
        <v>71.428571428571431</v>
      </c>
      <c r="QB87" s="378" t="str">
        <f t="shared" si="99"/>
        <v>--</v>
      </c>
      <c r="QC87" s="378" t="str">
        <f t="shared" si="99"/>
        <v>--</v>
      </c>
      <c r="QD87" s="381">
        <v>75.000000000000014</v>
      </c>
      <c r="QE87" s="381">
        <v>67.857142857142861</v>
      </c>
      <c r="QF87" s="378" t="str">
        <f t="shared" si="120"/>
        <v>--</v>
      </c>
      <c r="QG87" s="378" t="str">
        <f t="shared" si="120"/>
        <v>--</v>
      </c>
      <c r="QH87" s="381">
        <v>73.68421052631578</v>
      </c>
      <c r="QI87" s="381">
        <v>46.428571428571423</v>
      </c>
      <c r="QJ87" s="368" t="s">
        <v>1533</v>
      </c>
    </row>
    <row r="88" spans="1:452" x14ac:dyDescent="0.25">
      <c r="A88" s="114">
        <v>84</v>
      </c>
      <c r="B88" s="93" t="s">
        <v>84</v>
      </c>
      <c r="C88" s="126">
        <v>38.04347826086957</v>
      </c>
      <c r="D88" s="126">
        <v>10.476190476190474</v>
      </c>
      <c r="E88" s="126">
        <v>9.4736842105263168</v>
      </c>
      <c r="F88" s="126">
        <v>30.172413793103456</v>
      </c>
      <c r="G88" s="126">
        <v>27.83505154639176</v>
      </c>
      <c r="H88" s="126">
        <v>11.594202898550728</v>
      </c>
      <c r="I88" s="126">
        <v>47.674418604651166</v>
      </c>
      <c r="J88" s="126">
        <v>36.507936507936527</v>
      </c>
      <c r="K88" s="126">
        <v>26.249999999999996</v>
      </c>
      <c r="L88" s="126">
        <v>52.941176470588225</v>
      </c>
      <c r="M88" s="128">
        <v>43.678160919540218</v>
      </c>
      <c r="N88" s="128">
        <v>41.584158415841593</v>
      </c>
      <c r="O88" s="128">
        <v>48.192771084337352</v>
      </c>
      <c r="P88" s="128">
        <v>39.999999999999993</v>
      </c>
      <c r="Q88" s="128">
        <v>44.999999999999993</v>
      </c>
      <c r="R88" s="128">
        <v>89.010989010989022</v>
      </c>
      <c r="S88" s="128">
        <v>74.766355140186903</v>
      </c>
      <c r="T88" s="128">
        <v>89.583333333333371</v>
      </c>
      <c r="U88" s="128">
        <v>88.695652173913018</v>
      </c>
      <c r="V88" s="128">
        <v>80.999999999999957</v>
      </c>
      <c r="W88" s="128">
        <v>83.561643835616408</v>
      </c>
      <c r="X88" s="128">
        <v>88.3720930232558</v>
      </c>
      <c r="Y88" s="128">
        <v>70.866141732283467</v>
      </c>
      <c r="Z88" s="128">
        <v>73.170731707317046</v>
      </c>
      <c r="AA88" s="128">
        <v>92.537313432835816</v>
      </c>
      <c r="AB88" s="132">
        <v>87.20930232558139</v>
      </c>
      <c r="AC88" s="132">
        <v>84.158415841584173</v>
      </c>
      <c r="AD88" s="132">
        <v>85.5421686746988</v>
      </c>
      <c r="AE88" s="132">
        <v>72.05882352941174</v>
      </c>
      <c r="AF88" s="128">
        <v>88.524590163934434</v>
      </c>
      <c r="AG88" s="126">
        <v>70.32967032967035</v>
      </c>
      <c r="AH88" s="126">
        <v>59.813084112149518</v>
      </c>
      <c r="AI88" s="133">
        <v>72.916666666666643</v>
      </c>
      <c r="AJ88" s="133">
        <v>77.876106194690266</v>
      </c>
      <c r="AK88" s="128">
        <v>65.000000000000014</v>
      </c>
      <c r="AL88" s="128">
        <v>63.013698630137</v>
      </c>
      <c r="AM88" s="128">
        <v>67.857142857142904</v>
      </c>
      <c r="AN88" s="128">
        <v>58.267716535433074</v>
      </c>
      <c r="AO88" s="128">
        <v>48.780487804878057</v>
      </c>
      <c r="AP88" s="128">
        <v>77.611940298507506</v>
      </c>
      <c r="AQ88" s="128">
        <v>62.921348314606732</v>
      </c>
      <c r="AR88" s="128">
        <v>70.873786407767</v>
      </c>
      <c r="AS88" s="128">
        <v>72.289156626506028</v>
      </c>
      <c r="AT88" s="128">
        <v>57.352941176470573</v>
      </c>
      <c r="AU88" s="128">
        <v>73.770491803278716</v>
      </c>
      <c r="AV88" s="128">
        <v>8.6956521739130448</v>
      </c>
      <c r="AW88" s="128">
        <v>18.691588785046722</v>
      </c>
      <c r="AX88" s="132">
        <v>11.458333333333334</v>
      </c>
      <c r="AY88" s="132">
        <v>12.389380530973453</v>
      </c>
      <c r="AZ88" s="132">
        <v>16.16161616161617</v>
      </c>
      <c r="BA88" s="132">
        <v>17.808219178082197</v>
      </c>
      <c r="BB88" s="128">
        <v>17.857142857142854</v>
      </c>
      <c r="BC88" s="132">
        <v>14.173228346456691</v>
      </c>
      <c r="BD88" s="132">
        <v>14.814814814814815</v>
      </c>
      <c r="BE88" s="132">
        <v>11.594202898550728</v>
      </c>
      <c r="BF88" s="132">
        <v>12.790697674418604</v>
      </c>
      <c r="BG88" s="128">
        <v>15.841584158415845</v>
      </c>
      <c r="BH88" s="121">
        <v>12.048192771084338</v>
      </c>
      <c r="BI88" s="121">
        <v>12.857142857142852</v>
      </c>
      <c r="BJ88" s="121">
        <v>14.754098360655734</v>
      </c>
      <c r="BK88" s="121">
        <v>5.4347826086956541</v>
      </c>
      <c r="BL88" s="128">
        <v>9.3457943925233717</v>
      </c>
      <c r="BM88" s="121">
        <v>5.2083333333333348</v>
      </c>
      <c r="BN88" s="114">
        <v>1.7699115044247784</v>
      </c>
      <c r="BO88" s="114">
        <v>5.0505050505050502</v>
      </c>
      <c r="BP88" s="114">
        <v>10.958904109589039</v>
      </c>
      <c r="BQ88" s="128">
        <v>14.457831325301207</v>
      </c>
      <c r="BR88" s="121">
        <v>7.8740157480314963</v>
      </c>
      <c r="BS88" s="121">
        <v>8.5365853658536555</v>
      </c>
      <c r="BT88" s="121">
        <v>4.3478260869565224</v>
      </c>
      <c r="BU88" s="128">
        <v>7.9545454545454568</v>
      </c>
      <c r="BV88" s="121">
        <v>5.9405940594059414</v>
      </c>
      <c r="BW88" s="121">
        <v>9.6385542168674654</v>
      </c>
      <c r="BX88" s="121">
        <v>8.5714285714285712</v>
      </c>
      <c r="BY88" s="128">
        <v>8.1967213114754127</v>
      </c>
      <c r="BZ88" s="121">
        <v>66.304347826086953</v>
      </c>
      <c r="CA88" s="121">
        <v>69.15887850467287</v>
      </c>
      <c r="CB88" s="121">
        <v>81.250000000000014</v>
      </c>
      <c r="CC88" s="128">
        <v>71.428571428571445</v>
      </c>
      <c r="CD88" s="121">
        <v>71.875000000000014</v>
      </c>
      <c r="CE88" s="121">
        <v>84.931506849315085</v>
      </c>
      <c r="CF88" s="121">
        <v>63.95348837209302</v>
      </c>
      <c r="CG88" s="128">
        <v>70.731707317073187</v>
      </c>
      <c r="CH88" s="121">
        <v>67.901234567901255</v>
      </c>
      <c r="CI88" s="121">
        <v>84.05797101449275</v>
      </c>
      <c r="CJ88" s="121">
        <v>76.404494382022492</v>
      </c>
      <c r="CK88" s="121">
        <v>77.227722772277218</v>
      </c>
      <c r="CL88" s="121">
        <v>71.428571428571402</v>
      </c>
      <c r="CM88" s="121">
        <v>78.260869565217419</v>
      </c>
      <c r="CN88" s="121">
        <v>73.333333333333343</v>
      </c>
      <c r="CO88" s="121" t="s">
        <v>286</v>
      </c>
      <c r="CP88" s="128" t="s">
        <v>286</v>
      </c>
      <c r="CQ88" s="121" t="s">
        <v>286</v>
      </c>
      <c r="CR88" s="121">
        <v>61.607142857142819</v>
      </c>
      <c r="CS88" s="114">
        <v>44.680851063829778</v>
      </c>
      <c r="CT88" s="114">
        <v>45.833333333333336</v>
      </c>
      <c r="CU88" s="128">
        <v>62.79069767441861</v>
      </c>
      <c r="CV88" s="121">
        <v>47.967479674796742</v>
      </c>
      <c r="CW88" s="121">
        <v>39.506172839506149</v>
      </c>
      <c r="CX88" s="114">
        <v>76.470588235294102</v>
      </c>
      <c r="CY88" s="114">
        <v>47.777777777777779</v>
      </c>
      <c r="CZ88" s="128">
        <v>45.544554455445535</v>
      </c>
      <c r="DA88" s="121">
        <v>63.855421686746993</v>
      </c>
      <c r="DB88" s="121">
        <v>46.376811594202913</v>
      </c>
      <c r="DC88" s="114">
        <v>51.666666666666657</v>
      </c>
      <c r="DD88" s="114">
        <v>56.666666666666657</v>
      </c>
      <c r="DE88" s="128">
        <v>57.142857142857153</v>
      </c>
      <c r="DF88" s="121">
        <v>56.521739130434788</v>
      </c>
      <c r="DG88" s="121">
        <v>57.272727272727266</v>
      </c>
      <c r="DH88" s="114">
        <v>56.382978723404229</v>
      </c>
      <c r="DI88" s="114">
        <v>38.02816901408449</v>
      </c>
      <c r="DJ88" s="128">
        <v>58.02469135802469</v>
      </c>
      <c r="DK88" s="121">
        <v>66.115702479338893</v>
      </c>
      <c r="DL88" s="121">
        <v>44.444444444444443</v>
      </c>
      <c r="DM88" s="121">
        <v>66.15384615384616</v>
      </c>
      <c r="DN88" s="121">
        <v>62.068965517241374</v>
      </c>
      <c r="DO88" s="128">
        <v>45.999999999999986</v>
      </c>
      <c r="DP88" s="121">
        <v>53.086419753086425</v>
      </c>
      <c r="DQ88" s="121">
        <v>50.000000000000021</v>
      </c>
      <c r="DR88" s="121">
        <v>56.666666666666671</v>
      </c>
      <c r="DS88" s="121" t="s">
        <v>286</v>
      </c>
      <c r="DT88" s="128" t="s">
        <v>286</v>
      </c>
      <c r="DU88" s="131" t="s">
        <v>286</v>
      </c>
      <c r="DV88" s="131">
        <v>48.672566371681405</v>
      </c>
      <c r="DW88" s="114">
        <v>35.106382978723403</v>
      </c>
      <c r="DX88" s="131">
        <v>23.611111111111104</v>
      </c>
      <c r="DY88" s="128">
        <v>68.235294117647086</v>
      </c>
      <c r="DZ88" s="128">
        <v>40.000000000000007</v>
      </c>
      <c r="EA88" s="128">
        <v>28.395061728395063</v>
      </c>
      <c r="EB88" s="128">
        <v>45.45454545454546</v>
      </c>
      <c r="EC88" s="128">
        <v>41.573033707865171</v>
      </c>
      <c r="ED88" s="128">
        <v>35.999999999999986</v>
      </c>
      <c r="EE88" s="128">
        <v>44.578313253012027</v>
      </c>
      <c r="EF88" s="128">
        <v>34.328358208955223</v>
      </c>
      <c r="EG88" s="128">
        <v>51.724137931034484</v>
      </c>
      <c r="EH88" s="128" t="s">
        <v>286</v>
      </c>
      <c r="EI88" s="128" t="s">
        <v>286</v>
      </c>
      <c r="EJ88" s="128" t="s">
        <v>286</v>
      </c>
      <c r="EK88" s="128">
        <v>92.920353982300909</v>
      </c>
      <c r="EL88" s="121">
        <v>88.421052631578959</v>
      </c>
      <c r="EM88" s="121">
        <v>88.732394366197227</v>
      </c>
      <c r="EN88" s="121">
        <v>94.117647058823536</v>
      </c>
      <c r="EO88" s="121">
        <v>87.704918032786878</v>
      </c>
      <c r="EP88" s="128">
        <v>77.215189873417742</v>
      </c>
      <c r="EQ88" s="121">
        <v>91.044776119403011</v>
      </c>
      <c r="ER88" s="121">
        <v>93.25842696629212</v>
      </c>
      <c r="ES88" s="121">
        <v>90.099009900990112</v>
      </c>
      <c r="ET88" s="121">
        <v>90.47619047619051</v>
      </c>
      <c r="EU88" s="128">
        <v>79.710144927536234</v>
      </c>
      <c r="EV88" s="121">
        <v>76.271186440677965</v>
      </c>
      <c r="EW88" s="121">
        <v>89.130434782608717</v>
      </c>
      <c r="EX88" s="121">
        <v>63.551401869158887</v>
      </c>
      <c r="EY88" s="121">
        <v>80.208333333333286</v>
      </c>
      <c r="EZ88" s="128">
        <v>91.150442477876112</v>
      </c>
      <c r="FA88" s="121">
        <v>84.210526315789451</v>
      </c>
      <c r="FB88" s="121">
        <v>83.333333333333343</v>
      </c>
      <c r="FC88" s="121">
        <v>88.235294117647072</v>
      </c>
      <c r="FD88" s="121">
        <v>82.786885245901658</v>
      </c>
      <c r="FE88" s="128">
        <v>77.500000000000014</v>
      </c>
      <c r="FF88" s="121">
        <v>94.029850746268664</v>
      </c>
      <c r="FG88" s="121">
        <v>86.516853932584269</v>
      </c>
      <c r="FH88" s="121">
        <v>82.178217821782184</v>
      </c>
      <c r="FI88" s="121">
        <v>92.771084337349421</v>
      </c>
      <c r="FJ88" s="128">
        <v>70.58823529411768</v>
      </c>
      <c r="FK88" s="121">
        <v>83.0508474576271</v>
      </c>
      <c r="FL88" s="121" t="s">
        <v>286</v>
      </c>
      <c r="FM88" s="121">
        <v>39.79591836734695</v>
      </c>
      <c r="FN88" s="121">
        <v>60.869565217391298</v>
      </c>
      <c r="FO88" s="128" t="s">
        <v>286</v>
      </c>
      <c r="FP88" s="121">
        <v>20.000000000000004</v>
      </c>
      <c r="FQ88" s="121">
        <v>73.611111111111114</v>
      </c>
      <c r="FR88" s="121" t="s">
        <v>286</v>
      </c>
      <c r="FS88" s="121">
        <v>19</v>
      </c>
      <c r="FT88" s="128">
        <v>58.66666666666665</v>
      </c>
      <c r="FU88" s="121" t="s">
        <v>286</v>
      </c>
      <c r="FV88" s="121">
        <v>18.072289156626503</v>
      </c>
      <c r="FW88" s="121">
        <v>45.454545454545439</v>
      </c>
      <c r="FX88" s="121" t="s">
        <v>286</v>
      </c>
      <c r="FY88" s="128">
        <v>19.999999999999993</v>
      </c>
      <c r="FZ88" s="121">
        <v>50.847457627118636</v>
      </c>
      <c r="GA88" s="121" t="s">
        <v>286</v>
      </c>
      <c r="GB88" s="121">
        <v>25.641025641025635</v>
      </c>
      <c r="GC88" s="121">
        <v>56.363636363636367</v>
      </c>
      <c r="GD88" s="128" t="s">
        <v>286</v>
      </c>
      <c r="GE88" s="121">
        <v>61.111111111111121</v>
      </c>
      <c r="GF88" s="121">
        <v>51.923076923076934</v>
      </c>
      <c r="GG88" s="121" t="s">
        <v>286</v>
      </c>
      <c r="GH88" s="121">
        <v>50</v>
      </c>
      <c r="GI88" s="128">
        <v>69.767441860465112</v>
      </c>
      <c r="GJ88" s="121" t="s">
        <v>286</v>
      </c>
      <c r="GK88" s="121">
        <v>33.333333333333336</v>
      </c>
      <c r="GL88" s="121">
        <v>33.333333333333336</v>
      </c>
      <c r="GM88" s="130" t="s">
        <v>286</v>
      </c>
      <c r="GN88" s="128">
        <v>46.153846153846153</v>
      </c>
      <c r="GO88" s="121">
        <v>53.333333333333336</v>
      </c>
      <c r="GP88" s="121" t="s">
        <v>286</v>
      </c>
      <c r="GQ88" s="121">
        <v>33.333333333333336</v>
      </c>
      <c r="GR88" s="121">
        <v>74.545454545454547</v>
      </c>
      <c r="GS88" s="128" t="s">
        <v>286</v>
      </c>
      <c r="GT88" s="121">
        <v>50</v>
      </c>
      <c r="GU88" s="121">
        <v>67.307692307692321</v>
      </c>
      <c r="GV88" s="121" t="s">
        <v>286</v>
      </c>
      <c r="GW88" s="121">
        <v>57.894736842105253</v>
      </c>
      <c r="GX88" s="128">
        <v>65.116279069767444</v>
      </c>
      <c r="GY88" s="128" t="s">
        <v>286</v>
      </c>
      <c r="GZ88" s="128">
        <v>46.666666666666664</v>
      </c>
      <c r="HA88" s="128">
        <v>55.555555555555564</v>
      </c>
      <c r="HB88" s="128" t="s">
        <v>286</v>
      </c>
      <c r="HC88" s="128">
        <v>30.76923076923077</v>
      </c>
      <c r="HD88" s="128">
        <v>63.333333333333321</v>
      </c>
      <c r="HE88" s="128" t="s">
        <v>286</v>
      </c>
      <c r="HF88" s="128">
        <v>22.222222222222218</v>
      </c>
      <c r="HG88" s="128">
        <v>61.538461538461533</v>
      </c>
      <c r="HH88" s="128" t="s">
        <v>286</v>
      </c>
      <c r="HI88" s="128">
        <v>38.888888888888893</v>
      </c>
      <c r="HJ88" s="128">
        <v>80.769230769230731</v>
      </c>
      <c r="HK88" s="128" t="s">
        <v>286</v>
      </c>
      <c r="HL88" s="121">
        <v>36.842105263157897</v>
      </c>
      <c r="HM88" s="121">
        <v>53.488372093023244</v>
      </c>
      <c r="HN88" s="121" t="s">
        <v>286</v>
      </c>
      <c r="HO88" s="121">
        <v>46.666666666666664</v>
      </c>
      <c r="HP88" s="128">
        <v>68.181818181818187</v>
      </c>
      <c r="HQ88" s="121" t="s">
        <v>286</v>
      </c>
      <c r="HR88" s="121">
        <v>23.07692307692308</v>
      </c>
      <c r="HS88" s="121">
        <v>66.666666666666686</v>
      </c>
      <c r="HT88" s="129" t="s">
        <v>286</v>
      </c>
      <c r="HU88" s="128">
        <v>43.243243243243235</v>
      </c>
      <c r="HV88" s="114">
        <v>41.509433962264154</v>
      </c>
      <c r="HW88" s="114" t="s">
        <v>286</v>
      </c>
      <c r="HX88" s="114">
        <v>44.44444444444445</v>
      </c>
      <c r="HY88" s="114">
        <v>34.61538461538462</v>
      </c>
      <c r="HZ88" s="114" t="s">
        <v>286</v>
      </c>
      <c r="IA88" s="114">
        <v>38.888888888888893</v>
      </c>
      <c r="IB88" s="114">
        <v>40.909090909090914</v>
      </c>
      <c r="IC88" s="114" t="s">
        <v>286</v>
      </c>
      <c r="ID88" s="114">
        <v>53.333333333333329</v>
      </c>
      <c r="IE88" s="114">
        <v>41.860465116279073</v>
      </c>
      <c r="IF88" s="114" t="s">
        <v>286</v>
      </c>
      <c r="IG88" s="114">
        <v>53.846153846153847</v>
      </c>
      <c r="IH88" s="114">
        <v>63.333333333333321</v>
      </c>
      <c r="II88" s="114" t="s">
        <v>286</v>
      </c>
      <c r="IJ88" s="114">
        <v>61.111111111111121</v>
      </c>
      <c r="IK88" s="114">
        <v>54.71698113207546</v>
      </c>
      <c r="IL88" s="114" t="s">
        <v>286</v>
      </c>
      <c r="IM88" s="114">
        <v>61.111111111111107</v>
      </c>
      <c r="IN88" s="114">
        <v>52.941176470588253</v>
      </c>
      <c r="IO88" s="114" t="s">
        <v>286</v>
      </c>
      <c r="IP88" s="114">
        <v>44.44444444444445</v>
      </c>
      <c r="IQ88" s="114">
        <v>56.818181818181834</v>
      </c>
      <c r="IR88" s="114" t="s">
        <v>286</v>
      </c>
      <c r="IS88" s="114">
        <v>66.666666666666671</v>
      </c>
      <c r="IT88" s="114">
        <v>60.000000000000007</v>
      </c>
      <c r="IU88" s="114" t="s">
        <v>286</v>
      </c>
      <c r="IV88" s="114">
        <v>61.538461538461533</v>
      </c>
      <c r="IW88" s="114">
        <v>76.666666666666657</v>
      </c>
      <c r="IX88" s="150" t="s">
        <v>1532</v>
      </c>
      <c r="IY88" s="150" t="s">
        <v>1532</v>
      </c>
      <c r="IZ88" s="150" t="s">
        <v>1532</v>
      </c>
      <c r="JA88" s="150" t="s">
        <v>1532</v>
      </c>
      <c r="JB88" s="150" t="s">
        <v>1531</v>
      </c>
      <c r="JC88" s="114" t="s">
        <v>286</v>
      </c>
      <c r="JD88" s="114" t="s">
        <v>286</v>
      </c>
      <c r="JE88" s="114" t="s">
        <v>286</v>
      </c>
      <c r="JF88" s="114" t="str">
        <f t="shared" si="113"/>
        <v>--</v>
      </c>
      <c r="JG88" s="114" t="str">
        <f t="shared" si="113"/>
        <v>--</v>
      </c>
      <c r="JH88" s="114" t="str">
        <f t="shared" si="113"/>
        <v>--</v>
      </c>
      <c r="JI88" s="114" t="str">
        <f t="shared" si="113"/>
        <v>--</v>
      </c>
      <c r="JJ88" s="114" t="str">
        <f t="shared" si="113"/>
        <v>--</v>
      </c>
      <c r="JK88" s="114" t="str">
        <f t="shared" si="113"/>
        <v>--</v>
      </c>
      <c r="JL88" s="114" t="str">
        <f t="shared" si="113"/>
        <v>--</v>
      </c>
      <c r="JM88" s="114" t="str">
        <f t="shared" si="113"/>
        <v>--</v>
      </c>
      <c r="JN88" s="114" t="str">
        <f t="shared" si="113"/>
        <v>--</v>
      </c>
      <c r="JO88" s="114" t="str">
        <f t="shared" si="113"/>
        <v>--</v>
      </c>
      <c r="JP88" s="114" t="str">
        <f t="shared" si="114"/>
        <v>--</v>
      </c>
      <c r="JQ88" s="114" t="str">
        <f t="shared" si="114"/>
        <v>--</v>
      </c>
      <c r="JR88" s="114" t="str">
        <f t="shared" si="114"/>
        <v>--</v>
      </c>
      <c r="JS88" s="114" t="str">
        <f t="shared" si="114"/>
        <v>--</v>
      </c>
      <c r="JT88" s="114" t="str">
        <f t="shared" si="114"/>
        <v>--</v>
      </c>
      <c r="JU88" s="114" t="str">
        <f t="shared" si="114"/>
        <v>--</v>
      </c>
      <c r="JV88" s="114" t="str">
        <f t="shared" si="114"/>
        <v>--</v>
      </c>
      <c r="JW88" s="114" t="str">
        <f t="shared" si="114"/>
        <v>--</v>
      </c>
      <c r="JX88" s="114" t="str">
        <f t="shared" si="114"/>
        <v>--</v>
      </c>
      <c r="JY88" s="114" t="str">
        <f t="shared" si="114"/>
        <v>--</v>
      </c>
      <c r="JZ88" s="114" t="str">
        <f t="shared" si="115"/>
        <v>--</v>
      </c>
      <c r="KA88" s="114" t="str">
        <f t="shared" si="115"/>
        <v>--</v>
      </c>
      <c r="KB88" s="114" t="str">
        <f t="shared" si="115"/>
        <v>--</v>
      </c>
      <c r="KC88" s="114" t="str">
        <f t="shared" si="115"/>
        <v>--</v>
      </c>
      <c r="KD88" s="114" t="str">
        <f t="shared" si="115"/>
        <v>--</v>
      </c>
      <c r="KE88" s="114" t="str">
        <f t="shared" si="115"/>
        <v>--</v>
      </c>
      <c r="KF88" s="114" t="str">
        <f t="shared" si="115"/>
        <v>--</v>
      </c>
      <c r="KG88" s="114" t="str">
        <f t="shared" si="115"/>
        <v>--</v>
      </c>
      <c r="KH88" s="114" t="str">
        <f t="shared" si="115"/>
        <v>--</v>
      </c>
      <c r="KI88" s="114" t="str">
        <f t="shared" si="115"/>
        <v>--</v>
      </c>
      <c r="KJ88" s="114" t="str">
        <f t="shared" si="116"/>
        <v>--</v>
      </c>
      <c r="KK88" s="114" t="str">
        <f t="shared" si="116"/>
        <v>--</v>
      </c>
      <c r="KL88" s="114" t="str">
        <f t="shared" si="116"/>
        <v>--</v>
      </c>
      <c r="KM88" s="114" t="str">
        <f t="shared" si="116"/>
        <v>--</v>
      </c>
      <c r="KN88" s="114" t="str">
        <f t="shared" si="116"/>
        <v>--</v>
      </c>
      <c r="KO88" s="114" t="str">
        <f t="shared" si="116"/>
        <v>--</v>
      </c>
      <c r="KP88" s="150" t="s">
        <v>1532</v>
      </c>
      <c r="KQ88" s="150" t="s">
        <v>1532</v>
      </c>
      <c r="KR88" s="150" t="s">
        <v>1532</v>
      </c>
      <c r="KS88" s="150" t="s">
        <v>1532</v>
      </c>
      <c r="KT88" s="150" t="s">
        <v>1531</v>
      </c>
      <c r="KU88" s="114" t="str">
        <f t="shared" si="121"/>
        <v>--</v>
      </c>
      <c r="KV88" s="114" t="str">
        <f t="shared" si="121"/>
        <v>--</v>
      </c>
      <c r="KW88" s="114" t="str">
        <f t="shared" si="121"/>
        <v>--</v>
      </c>
      <c r="KX88" s="114" t="str">
        <f t="shared" si="121"/>
        <v>--</v>
      </c>
      <c r="KY88" s="114" t="str">
        <f t="shared" si="121"/>
        <v>--</v>
      </c>
      <c r="KZ88" s="114" t="str">
        <f t="shared" si="117"/>
        <v>--</v>
      </c>
      <c r="LA88" s="114" t="str">
        <f t="shared" si="117"/>
        <v>--</v>
      </c>
      <c r="LB88" s="114" t="str">
        <f t="shared" si="117"/>
        <v>--</v>
      </c>
      <c r="LC88" s="114" t="str">
        <f t="shared" si="117"/>
        <v>--</v>
      </c>
      <c r="LD88" s="114" t="str">
        <f t="shared" si="117"/>
        <v>--</v>
      </c>
      <c r="LE88" s="219">
        <v>75.714285714285694</v>
      </c>
      <c r="LF88" s="219">
        <v>86.206896551724199</v>
      </c>
      <c r="LG88" s="219">
        <v>82.5</v>
      </c>
      <c r="LH88" s="219">
        <v>87.5</v>
      </c>
      <c r="LI88" s="219">
        <v>89.655172413793096</v>
      </c>
      <c r="LJ88" s="219">
        <v>87.878787878787904</v>
      </c>
      <c r="LK88" s="219">
        <v>63.768115942028999</v>
      </c>
      <c r="LL88" s="219">
        <v>68.965517241379303</v>
      </c>
      <c r="LM88" s="219">
        <v>67.088607594936704</v>
      </c>
      <c r="LN88" s="219">
        <v>75</v>
      </c>
      <c r="LO88" s="219">
        <v>70.114942528735696</v>
      </c>
      <c r="LP88" s="219">
        <v>74.242424242424306</v>
      </c>
      <c r="LQ88" s="219">
        <v>66.176470588235304</v>
      </c>
      <c r="LR88" s="219">
        <v>79.518072289156606</v>
      </c>
      <c r="LS88" s="219">
        <v>78.205128205128204</v>
      </c>
      <c r="LT88" s="219">
        <v>73.6111111111111</v>
      </c>
      <c r="LU88" s="219">
        <v>74.712643678160902</v>
      </c>
      <c r="LV88" s="219">
        <v>83.3333333333333</v>
      </c>
      <c r="LW88" s="219">
        <v>32.857142857142897</v>
      </c>
      <c r="LX88" s="219">
        <v>38.095238095238102</v>
      </c>
      <c r="LY88" s="219">
        <v>45.569620253164601</v>
      </c>
      <c r="LZ88" s="219">
        <v>52.7777777777778</v>
      </c>
      <c r="MA88" s="219">
        <v>59.7701149425287</v>
      </c>
      <c r="MB88" s="219">
        <v>58.461538461538503</v>
      </c>
      <c r="MC88" s="219">
        <v>69.565217391304301</v>
      </c>
      <c r="MD88" s="219">
        <v>81.176470588235304</v>
      </c>
      <c r="ME88" s="219">
        <v>85</v>
      </c>
      <c r="MF88" s="219">
        <v>83.3333333333333</v>
      </c>
      <c r="MG88" s="219">
        <v>86.206896551724199</v>
      </c>
      <c r="MH88" s="219">
        <v>96.923076923076906</v>
      </c>
      <c r="MI88" s="219">
        <v>62.857142857142897</v>
      </c>
      <c r="MJ88" s="219">
        <v>80</v>
      </c>
      <c r="MK88" s="219">
        <v>66.25</v>
      </c>
      <c r="ML88" s="219">
        <v>77.7777777777778</v>
      </c>
      <c r="MM88" s="219">
        <v>77.011494252873504</v>
      </c>
      <c r="MN88" s="219">
        <v>86.153846153846203</v>
      </c>
      <c r="MO88" s="128" t="str">
        <f t="shared" si="89"/>
        <v>--</v>
      </c>
      <c r="MP88" s="219">
        <v>17.8571428571429</v>
      </c>
      <c r="MQ88" s="219">
        <v>39.743589743589702</v>
      </c>
      <c r="MR88" s="128" t="str">
        <f t="shared" si="90"/>
        <v>--</v>
      </c>
      <c r="MS88" s="219">
        <v>11.764705882352899</v>
      </c>
      <c r="MT88" s="219">
        <v>40.625</v>
      </c>
      <c r="MU88" s="128" t="str">
        <f t="shared" si="91"/>
        <v>--</v>
      </c>
      <c r="MV88" s="219">
        <v>40</v>
      </c>
      <c r="MW88" s="219">
        <v>64.516129032258107</v>
      </c>
      <c r="MX88" s="128" t="str">
        <f t="shared" si="92"/>
        <v>--</v>
      </c>
      <c r="MY88" s="219">
        <v>40</v>
      </c>
      <c r="MZ88" s="219">
        <v>65.384615384615401</v>
      </c>
      <c r="NA88" s="128" t="str">
        <f t="shared" si="93"/>
        <v>--</v>
      </c>
      <c r="NB88" s="219">
        <v>53.3333333333333</v>
      </c>
      <c r="NC88" s="219">
        <v>77.419354838709694</v>
      </c>
      <c r="ND88" s="128" t="str">
        <f t="shared" si="94"/>
        <v>--</v>
      </c>
      <c r="NE88" s="219">
        <v>40</v>
      </c>
      <c r="NF88" s="219">
        <v>76</v>
      </c>
      <c r="NG88" s="128" t="str">
        <f t="shared" si="95"/>
        <v>--</v>
      </c>
      <c r="NH88" s="219">
        <v>60</v>
      </c>
      <c r="NI88" s="219">
        <v>74.193548387096797</v>
      </c>
      <c r="NJ88" s="128" t="str">
        <f t="shared" si="96"/>
        <v>--</v>
      </c>
      <c r="NK88" s="219">
        <v>70</v>
      </c>
      <c r="NL88" s="219">
        <v>61.538461538461497</v>
      </c>
      <c r="NM88" s="220">
        <v>88.461538461538495</v>
      </c>
      <c r="NN88" s="220">
        <v>88.3333333333333</v>
      </c>
      <c r="NO88" s="220">
        <v>75.925925925925895</v>
      </c>
      <c r="NP88" s="220">
        <v>74.576271186440707</v>
      </c>
      <c r="NQ88" s="220">
        <v>67.924528301886795</v>
      </c>
      <c r="NR88" s="220">
        <v>76.6666666666666</v>
      </c>
      <c r="NS88" s="220">
        <v>69.811320754717002</v>
      </c>
      <c r="NT88" s="220">
        <v>75</v>
      </c>
      <c r="NU88" s="220">
        <v>90.566037735849093</v>
      </c>
      <c r="NV88" s="220">
        <v>93.3333333333334</v>
      </c>
      <c r="NW88" s="220">
        <v>79.245283018867994</v>
      </c>
      <c r="NX88" s="220">
        <v>91.525423728813607</v>
      </c>
      <c r="NY88" s="128" t="str">
        <f t="shared" si="118"/>
        <v>--</v>
      </c>
      <c r="NZ88" s="128" t="str">
        <f t="shared" si="118"/>
        <v>--</v>
      </c>
      <c r="OA88" s="128" t="str">
        <f t="shared" si="118"/>
        <v>--</v>
      </c>
      <c r="OB88" s="128" t="str">
        <f t="shared" si="118"/>
        <v>--</v>
      </c>
      <c r="OC88" s="128" t="str">
        <f t="shared" si="118"/>
        <v>--</v>
      </c>
      <c r="OD88" s="128" t="str">
        <f t="shared" si="118"/>
        <v>--</v>
      </c>
      <c r="OE88" s="128" t="str">
        <f t="shared" si="118"/>
        <v>--</v>
      </c>
      <c r="OF88" s="128" t="str">
        <f t="shared" si="118"/>
        <v>--</v>
      </c>
      <c r="OG88" s="222">
        <v>45.283018867924497</v>
      </c>
      <c r="OH88" s="222">
        <v>35.714285714285701</v>
      </c>
      <c r="OI88" s="222">
        <v>35.714285714285701</v>
      </c>
      <c r="OJ88" s="222">
        <v>39.240506329113899</v>
      </c>
      <c r="OK88" s="222">
        <v>66.6666666666667</v>
      </c>
      <c r="OL88" s="222">
        <v>47.2222222222222</v>
      </c>
      <c r="OM88" s="222">
        <v>52.8735632183908</v>
      </c>
      <c r="ON88" s="222">
        <v>52.307692307692299</v>
      </c>
      <c r="OO88" s="114" t="s">
        <v>1532</v>
      </c>
      <c r="OP88" s="114" t="s">
        <v>1532</v>
      </c>
      <c r="OQ88" s="300">
        <v>75.925925925925895</v>
      </c>
      <c r="OR88" s="300">
        <v>61.971830985915481</v>
      </c>
      <c r="OS88" s="300">
        <v>53.488372093023258</v>
      </c>
      <c r="OT88" s="300">
        <v>58.227848101265842</v>
      </c>
      <c r="OU88" s="300">
        <v>83.333333333333357</v>
      </c>
      <c r="OV88" s="300">
        <v>66.666666666666629</v>
      </c>
      <c r="OW88" s="300">
        <v>73.255813953488328</v>
      </c>
      <c r="OX88" s="300">
        <v>71.212121212121232</v>
      </c>
      <c r="OZ88" s="380">
        <v>73.91304347826086</v>
      </c>
      <c r="PA88" s="381">
        <v>69.230769230769255</v>
      </c>
      <c r="PB88" s="381">
        <v>66.666666666666671</v>
      </c>
      <c r="PC88" s="381">
        <v>79.999999999999986</v>
      </c>
      <c r="PD88" s="380">
        <v>68.181818181818187</v>
      </c>
      <c r="PE88" s="381">
        <v>44.230769230769219</v>
      </c>
      <c r="PF88" s="381">
        <v>59.259259259259274</v>
      </c>
      <c r="PG88" s="381">
        <v>48.888888888888879</v>
      </c>
      <c r="PH88" s="380">
        <v>56.521739130434774</v>
      </c>
      <c r="PI88" s="381">
        <v>41.17647058823529</v>
      </c>
      <c r="PJ88" s="381">
        <v>50</v>
      </c>
      <c r="PK88" s="381">
        <v>44.444444444444436</v>
      </c>
      <c r="PL88" s="380">
        <v>80.434782608695642</v>
      </c>
      <c r="PM88" s="381">
        <v>76.92307692307692</v>
      </c>
      <c r="PN88" s="381">
        <v>83.333333333333314</v>
      </c>
      <c r="PO88" s="381">
        <v>91.111111111111143</v>
      </c>
      <c r="PP88" s="380">
        <v>76.08695652173914</v>
      </c>
      <c r="PQ88" s="381">
        <v>69.230769230769255</v>
      </c>
      <c r="PR88" s="381">
        <v>74.07407407407409</v>
      </c>
      <c r="PS88" s="381">
        <v>73.333333333333343</v>
      </c>
      <c r="PT88" s="378" t="str">
        <f t="shared" si="119"/>
        <v>--</v>
      </c>
      <c r="PU88" s="378" t="str">
        <f t="shared" si="119"/>
        <v>--</v>
      </c>
      <c r="PV88" s="381">
        <v>10.416666666666666</v>
      </c>
      <c r="PW88" s="381">
        <v>31.111111111111118</v>
      </c>
      <c r="PX88" s="378" t="str">
        <f t="shared" si="98"/>
        <v>--</v>
      </c>
      <c r="PY88" s="378" t="str">
        <f t="shared" si="98"/>
        <v>--</v>
      </c>
      <c r="PZ88" s="381">
        <v>40</v>
      </c>
      <c r="QA88" s="381">
        <v>50</v>
      </c>
      <c r="QB88" s="378" t="str">
        <f t="shared" si="99"/>
        <v>--</v>
      </c>
      <c r="QC88" s="378" t="str">
        <f t="shared" si="99"/>
        <v>--</v>
      </c>
      <c r="QD88" s="381">
        <v>40</v>
      </c>
      <c r="QE88" s="381">
        <v>61.53846153846154</v>
      </c>
      <c r="QF88" s="378" t="str">
        <f t="shared" si="120"/>
        <v>--</v>
      </c>
      <c r="QG88" s="378" t="str">
        <f t="shared" si="120"/>
        <v>--</v>
      </c>
      <c r="QH88" s="381">
        <v>60</v>
      </c>
      <c r="QI88" s="381">
        <v>57.142857142857146</v>
      </c>
      <c r="QJ88" s="161" t="s">
        <v>2651</v>
      </c>
    </row>
    <row r="89" spans="1:452" x14ac:dyDescent="0.25">
      <c r="A89" s="114">
        <v>85</v>
      </c>
      <c r="B89" s="93" t="s">
        <v>85</v>
      </c>
      <c r="C89" s="126">
        <v>42.19114219114222</v>
      </c>
      <c r="D89" s="126">
        <v>37.95620437956206</v>
      </c>
      <c r="E89" s="126">
        <v>39.090909090909079</v>
      </c>
      <c r="F89" s="126">
        <v>50.877192982456108</v>
      </c>
      <c r="G89" s="126">
        <v>31.120331950207472</v>
      </c>
      <c r="H89" s="126">
        <v>39.705882352941146</v>
      </c>
      <c r="I89" s="126">
        <v>65.641025641025649</v>
      </c>
      <c r="J89" s="126">
        <v>48.128342245989316</v>
      </c>
      <c r="K89" s="126">
        <v>54.729729729729726</v>
      </c>
      <c r="L89" s="126">
        <v>63.684210526315816</v>
      </c>
      <c r="M89" s="128">
        <v>54.475703324808173</v>
      </c>
      <c r="N89" s="128">
        <v>60.237388724035632</v>
      </c>
      <c r="O89" s="128">
        <v>71.428571428571431</v>
      </c>
      <c r="P89" s="128">
        <v>59.279778393351883</v>
      </c>
      <c r="Q89" s="128">
        <v>69.892473118279526</v>
      </c>
      <c r="R89" s="128">
        <v>87.943262411347575</v>
      </c>
      <c r="S89" s="128">
        <v>80.481927710843479</v>
      </c>
      <c r="T89" s="128">
        <v>76.347305389221617</v>
      </c>
      <c r="U89" s="128">
        <v>89.37823834196891</v>
      </c>
      <c r="V89" s="128">
        <v>74.493927125506019</v>
      </c>
      <c r="W89" s="128">
        <v>81.75438596491226</v>
      </c>
      <c r="X89" s="128">
        <v>91.191709844559554</v>
      </c>
      <c r="Y89" s="128">
        <v>78.494623655913955</v>
      </c>
      <c r="Z89" s="128">
        <v>83.660130718954264</v>
      </c>
      <c r="AA89" s="128">
        <v>87.46666666666664</v>
      </c>
      <c r="AB89" s="132">
        <v>80.203045685279235</v>
      </c>
      <c r="AC89" s="132">
        <v>77.611940298507463</v>
      </c>
      <c r="AD89" s="132">
        <v>87.536231884057997</v>
      </c>
      <c r="AE89" s="132">
        <v>76.923076923076977</v>
      </c>
      <c r="AF89" s="128">
        <v>77.543859649122766</v>
      </c>
      <c r="AG89" s="126">
        <v>70.8530805687205</v>
      </c>
      <c r="AH89" s="126">
        <v>67.228915662650579</v>
      </c>
      <c r="AI89" s="133">
        <v>60.060060060060053</v>
      </c>
      <c r="AJ89" s="133">
        <v>72.564102564102626</v>
      </c>
      <c r="AK89" s="128">
        <v>62.040816326530653</v>
      </c>
      <c r="AL89" s="128">
        <v>66.433566433566384</v>
      </c>
      <c r="AM89" s="128">
        <v>72.538860103626973</v>
      </c>
      <c r="AN89" s="128">
        <v>65.591397849462368</v>
      </c>
      <c r="AO89" s="128">
        <v>63.157894736842096</v>
      </c>
      <c r="AP89" s="128">
        <v>69.656992084432787</v>
      </c>
      <c r="AQ89" s="128">
        <v>63.26530612244904</v>
      </c>
      <c r="AR89" s="128">
        <v>62.941176470588239</v>
      </c>
      <c r="AS89" s="128">
        <v>66.081871345029242</v>
      </c>
      <c r="AT89" s="128">
        <v>65.853658536585399</v>
      </c>
      <c r="AU89" s="128">
        <v>62.237762237762205</v>
      </c>
      <c r="AV89" s="128">
        <v>17.772511848341235</v>
      </c>
      <c r="AW89" s="128">
        <v>15.82733812949639</v>
      </c>
      <c r="AX89" s="132">
        <v>16.314199395770391</v>
      </c>
      <c r="AY89" s="132">
        <v>16.795865633074929</v>
      </c>
      <c r="AZ89" s="132">
        <v>16.041666666666657</v>
      </c>
      <c r="BA89" s="132">
        <v>13.829787234042552</v>
      </c>
      <c r="BB89" s="128">
        <v>15.183246073298433</v>
      </c>
      <c r="BC89" s="132">
        <v>15.675675675675679</v>
      </c>
      <c r="BD89" s="132">
        <v>17.10526315789474</v>
      </c>
      <c r="BE89" s="132">
        <v>11.466666666666661</v>
      </c>
      <c r="BF89" s="132">
        <v>15.345268542199511</v>
      </c>
      <c r="BG89" s="128">
        <v>16.119402985074615</v>
      </c>
      <c r="BH89" s="121">
        <v>12.609970674486799</v>
      </c>
      <c r="BI89" s="121">
        <v>15.235457063711905</v>
      </c>
      <c r="BJ89" s="121">
        <v>16.129032258064505</v>
      </c>
      <c r="BK89" s="121">
        <v>12.559241706161121</v>
      </c>
      <c r="BL89" s="128">
        <v>8.393285371702639</v>
      </c>
      <c r="BM89" s="121">
        <v>6.3444108761329332</v>
      </c>
      <c r="BN89" s="114">
        <v>10.852713178294572</v>
      </c>
      <c r="BO89" s="114">
        <v>11.666666666666663</v>
      </c>
      <c r="BP89" s="114">
        <v>6.7375886524822768</v>
      </c>
      <c r="BQ89" s="128">
        <v>11.702127659574465</v>
      </c>
      <c r="BR89" s="121">
        <v>9.1891891891891895</v>
      </c>
      <c r="BS89" s="121">
        <v>8</v>
      </c>
      <c r="BT89" s="121">
        <v>9.4086021505376323</v>
      </c>
      <c r="BU89" s="128">
        <v>10.204081632653054</v>
      </c>
      <c r="BV89" s="121">
        <v>11.111111111111112</v>
      </c>
      <c r="BW89" s="121">
        <v>8.8757396449704107</v>
      </c>
      <c r="BX89" s="121">
        <v>9.3663911845729988</v>
      </c>
      <c r="BY89" s="128">
        <v>10.394265232974909</v>
      </c>
      <c r="BZ89" s="121">
        <v>67.139479905437369</v>
      </c>
      <c r="CA89" s="121">
        <v>74.396135265700536</v>
      </c>
      <c r="CB89" s="121">
        <v>77.87878787878789</v>
      </c>
      <c r="CC89" s="128">
        <v>68.637532133676089</v>
      </c>
      <c r="CD89" s="121">
        <v>65.843621399176868</v>
      </c>
      <c r="CE89" s="121">
        <v>70.671378091872853</v>
      </c>
      <c r="CF89" s="121">
        <v>74.611398963730579</v>
      </c>
      <c r="CG89" s="128">
        <v>70.967741935483886</v>
      </c>
      <c r="CH89" s="121">
        <v>67.763157894736807</v>
      </c>
      <c r="CI89" s="121">
        <v>74.535809018567576</v>
      </c>
      <c r="CJ89" s="121">
        <v>70.632911392405134</v>
      </c>
      <c r="CK89" s="121">
        <v>71.091445427728701</v>
      </c>
      <c r="CL89" s="121">
        <v>69.186046511627964</v>
      </c>
      <c r="CM89" s="121">
        <v>69.945355191256837</v>
      </c>
      <c r="CN89" s="121">
        <v>72.18309859154931</v>
      </c>
      <c r="CO89" s="121" t="s">
        <v>286</v>
      </c>
      <c r="CP89" s="128" t="s">
        <v>286</v>
      </c>
      <c r="CQ89" s="121" t="s">
        <v>286</v>
      </c>
      <c r="CR89" s="121">
        <v>60.512820512820518</v>
      </c>
      <c r="CS89" s="114">
        <v>34.432989690721676</v>
      </c>
      <c r="CT89" s="114">
        <v>41.3427561837456</v>
      </c>
      <c r="CU89" s="128">
        <v>64.210526315789494</v>
      </c>
      <c r="CV89" s="121">
        <v>44.864864864864863</v>
      </c>
      <c r="CW89" s="121">
        <v>45.394736842105246</v>
      </c>
      <c r="CX89" s="114">
        <v>57.86666666666666</v>
      </c>
      <c r="CY89" s="114">
        <v>39.340101522842659</v>
      </c>
      <c r="CZ89" s="128">
        <v>44.510385756676577</v>
      </c>
      <c r="DA89" s="121">
        <v>63.976945244956781</v>
      </c>
      <c r="DB89" s="121">
        <v>37.534246575342493</v>
      </c>
      <c r="DC89" s="114">
        <v>42.957746478873233</v>
      </c>
      <c r="DD89" s="114">
        <v>48.557692307692328</v>
      </c>
      <c r="DE89" s="128">
        <v>53.846153846153854</v>
      </c>
      <c r="DF89" s="121">
        <v>38.41269841269844</v>
      </c>
      <c r="DG89" s="121">
        <v>55.672823218997301</v>
      </c>
      <c r="DH89" s="114">
        <v>48.837209302325611</v>
      </c>
      <c r="DI89" s="114">
        <v>42.18181818181818</v>
      </c>
      <c r="DJ89" s="128">
        <v>58.888888888888886</v>
      </c>
      <c r="DK89" s="121">
        <v>48.913043478260875</v>
      </c>
      <c r="DL89" s="121">
        <v>46.258503401360556</v>
      </c>
      <c r="DM89" s="121">
        <v>49.299719887955163</v>
      </c>
      <c r="DN89" s="121">
        <v>45.811518324607334</v>
      </c>
      <c r="DO89" s="128">
        <v>35.562310030395139</v>
      </c>
      <c r="DP89" s="121">
        <v>52.678571428571445</v>
      </c>
      <c r="DQ89" s="121">
        <v>46.239554317548709</v>
      </c>
      <c r="DR89" s="121">
        <v>41.877256317689493</v>
      </c>
      <c r="DS89" s="121" t="s">
        <v>286</v>
      </c>
      <c r="DT89" s="128" t="s">
        <v>286</v>
      </c>
      <c r="DU89" s="131" t="s">
        <v>286</v>
      </c>
      <c r="DV89" s="131">
        <v>51.308900523560226</v>
      </c>
      <c r="DW89" s="114">
        <v>26.708074534161483</v>
      </c>
      <c r="DX89" s="131">
        <v>23.321554770318038</v>
      </c>
      <c r="DY89" s="128">
        <v>53.157894736842131</v>
      </c>
      <c r="DZ89" s="128">
        <v>31.147540983606543</v>
      </c>
      <c r="EA89" s="128">
        <v>29.60526315789474</v>
      </c>
      <c r="EB89" s="128">
        <v>49.318801089918253</v>
      </c>
      <c r="EC89" s="128">
        <v>34.536082474226824</v>
      </c>
      <c r="ED89" s="128">
        <v>33.233532934131688</v>
      </c>
      <c r="EE89" s="128">
        <v>52.046783625730995</v>
      </c>
      <c r="EF89" s="128">
        <v>40.055248618784489</v>
      </c>
      <c r="EG89" s="128">
        <v>38.297872340425563</v>
      </c>
      <c r="EH89" s="128" t="s">
        <v>286</v>
      </c>
      <c r="EI89" s="128" t="s">
        <v>286</v>
      </c>
      <c r="EJ89" s="128" t="s">
        <v>286</v>
      </c>
      <c r="EK89" s="128">
        <v>90.909090909090921</v>
      </c>
      <c r="EL89" s="121">
        <v>79.545454545454447</v>
      </c>
      <c r="EM89" s="121">
        <v>77.659574468085097</v>
      </c>
      <c r="EN89" s="121">
        <v>92.708333333333371</v>
      </c>
      <c r="EO89" s="121">
        <v>85.792349726775953</v>
      </c>
      <c r="EP89" s="128">
        <v>75.000000000000028</v>
      </c>
      <c r="EQ89" s="121">
        <v>89.095744680851112</v>
      </c>
      <c r="ER89" s="121">
        <v>81.424936386768422</v>
      </c>
      <c r="ES89" s="121">
        <v>81.249999999999972</v>
      </c>
      <c r="ET89" s="121">
        <v>89.565217391304415</v>
      </c>
      <c r="EU89" s="128">
        <v>84.022038567493183</v>
      </c>
      <c r="EV89" s="121">
        <v>80.918727915194339</v>
      </c>
      <c r="EW89" s="121">
        <v>83.09859154929579</v>
      </c>
      <c r="EX89" s="121">
        <v>75</v>
      </c>
      <c r="EY89" s="121">
        <v>69.486404833836886</v>
      </c>
      <c r="EZ89" s="128">
        <v>87.499999999999915</v>
      </c>
      <c r="FA89" s="121">
        <v>75.257731958762932</v>
      </c>
      <c r="FB89" s="121">
        <v>74.911660777385251</v>
      </c>
      <c r="FC89" s="121">
        <v>91.282051282051313</v>
      </c>
      <c r="FD89" s="121">
        <v>78.804347826086897</v>
      </c>
      <c r="FE89" s="128">
        <v>74.509803921568647</v>
      </c>
      <c r="FF89" s="121">
        <v>89.487870619946122</v>
      </c>
      <c r="FG89" s="121">
        <v>78.117048346055995</v>
      </c>
      <c r="FH89" s="121">
        <v>76.557863501483752</v>
      </c>
      <c r="FI89" s="121">
        <v>92.121212121212054</v>
      </c>
      <c r="FJ89" s="128">
        <v>76.033057851239775</v>
      </c>
      <c r="FK89" s="121">
        <v>73.758865248226982</v>
      </c>
      <c r="FL89" s="121" t="s">
        <v>286</v>
      </c>
      <c r="FM89" s="121">
        <v>19.537275064267359</v>
      </c>
      <c r="FN89" s="121">
        <v>49.216300940438884</v>
      </c>
      <c r="FO89" s="128" t="s">
        <v>286</v>
      </c>
      <c r="FP89" s="121">
        <v>18.820861678004523</v>
      </c>
      <c r="FQ89" s="121">
        <v>46.067415730337075</v>
      </c>
      <c r="FR89" s="121" t="s">
        <v>286</v>
      </c>
      <c r="FS89" s="121">
        <v>20.2247191011236</v>
      </c>
      <c r="FT89" s="128">
        <v>51.655629139072843</v>
      </c>
      <c r="FU89" s="121" t="s">
        <v>286</v>
      </c>
      <c r="FV89" s="121">
        <v>16.402116402116398</v>
      </c>
      <c r="FW89" s="121">
        <v>55.757575757575786</v>
      </c>
      <c r="FX89" s="121" t="s">
        <v>286</v>
      </c>
      <c r="FY89" s="128">
        <v>24.19825072886298</v>
      </c>
      <c r="FZ89" s="121">
        <v>54.347826086956523</v>
      </c>
      <c r="GA89" s="121" t="s">
        <v>286</v>
      </c>
      <c r="GB89" s="121">
        <v>55.405405405405418</v>
      </c>
      <c r="GC89" s="121">
        <v>58.598726114649693</v>
      </c>
      <c r="GD89" s="128" t="s">
        <v>286</v>
      </c>
      <c r="GE89" s="121">
        <v>50.632911392405042</v>
      </c>
      <c r="GF89" s="121">
        <v>63.414634146341477</v>
      </c>
      <c r="GG89" s="121" t="s">
        <v>286</v>
      </c>
      <c r="GH89" s="121">
        <v>41.666666666666657</v>
      </c>
      <c r="GI89" s="128">
        <v>63.63636363636364</v>
      </c>
      <c r="GJ89" s="121" t="s">
        <v>286</v>
      </c>
      <c r="GK89" s="121">
        <v>46.666666666666671</v>
      </c>
      <c r="GL89" s="121">
        <v>50.000000000000021</v>
      </c>
      <c r="GM89" s="130" t="s">
        <v>286</v>
      </c>
      <c r="GN89" s="128">
        <v>46.987951807228924</v>
      </c>
      <c r="GO89" s="121">
        <v>50.675675675675684</v>
      </c>
      <c r="GP89" s="121" t="s">
        <v>286</v>
      </c>
      <c r="GQ89" s="121">
        <v>51.999999999999993</v>
      </c>
      <c r="GR89" s="121">
        <v>66.878980891719735</v>
      </c>
      <c r="GS89" s="128" t="s">
        <v>286</v>
      </c>
      <c r="GT89" s="121">
        <v>51.282051282051285</v>
      </c>
      <c r="GU89" s="121">
        <v>69.672131147540981</v>
      </c>
      <c r="GV89" s="121" t="s">
        <v>286</v>
      </c>
      <c r="GW89" s="121">
        <v>61.111111111111121</v>
      </c>
      <c r="GX89" s="128">
        <v>72.368421052631547</v>
      </c>
      <c r="GY89" s="128" t="s">
        <v>286</v>
      </c>
      <c r="GZ89" s="128">
        <v>57.377049180327873</v>
      </c>
      <c r="HA89" s="128">
        <v>65.760869565217391</v>
      </c>
      <c r="HB89" s="128" t="s">
        <v>286</v>
      </c>
      <c r="HC89" s="128">
        <v>46.987951807228917</v>
      </c>
      <c r="HD89" s="128">
        <v>69.79865771812085</v>
      </c>
      <c r="HE89" s="128" t="s">
        <v>286</v>
      </c>
      <c r="HF89" s="128">
        <v>48.611111111111107</v>
      </c>
      <c r="HG89" s="128">
        <v>64.935064935064943</v>
      </c>
      <c r="HH89" s="128" t="s">
        <v>286</v>
      </c>
      <c r="HI89" s="128">
        <v>44.000000000000014</v>
      </c>
      <c r="HJ89" s="128">
        <v>74.576271186440636</v>
      </c>
      <c r="HK89" s="128" t="s">
        <v>286</v>
      </c>
      <c r="HL89" s="121">
        <v>31.428571428571423</v>
      </c>
      <c r="HM89" s="121">
        <v>73.333333333333343</v>
      </c>
      <c r="HN89" s="121" t="s">
        <v>286</v>
      </c>
      <c r="HO89" s="121">
        <v>46.428571428571431</v>
      </c>
      <c r="HP89" s="128">
        <v>65.92178770949721</v>
      </c>
      <c r="HQ89" s="121" t="s">
        <v>286</v>
      </c>
      <c r="HR89" s="121">
        <v>45.205479452054789</v>
      </c>
      <c r="HS89" s="121">
        <v>70.945945945945965</v>
      </c>
      <c r="HT89" s="129" t="s">
        <v>286</v>
      </c>
      <c r="HU89" s="128">
        <v>54.794520547945183</v>
      </c>
      <c r="HV89" s="114">
        <v>29.220779220779217</v>
      </c>
      <c r="HW89" s="114" t="s">
        <v>286</v>
      </c>
      <c r="HX89" s="114">
        <v>63.15789473684211</v>
      </c>
      <c r="HY89" s="114">
        <v>47.457627118644069</v>
      </c>
      <c r="HZ89" s="114" t="s">
        <v>286</v>
      </c>
      <c r="IA89" s="114">
        <v>55.555555555555571</v>
      </c>
      <c r="IB89" s="114">
        <v>42.666666666666657</v>
      </c>
      <c r="IC89" s="114" t="s">
        <v>286</v>
      </c>
      <c r="ID89" s="114">
        <v>45.762711864406782</v>
      </c>
      <c r="IE89" s="114">
        <v>37.016574585635389</v>
      </c>
      <c r="IF89" s="114" t="s">
        <v>286</v>
      </c>
      <c r="IG89" s="114">
        <v>49.350649350649348</v>
      </c>
      <c r="IH89" s="114">
        <v>47.945205479452063</v>
      </c>
      <c r="II89" s="114" t="s">
        <v>286</v>
      </c>
      <c r="IJ89" s="114">
        <v>68.493150684931507</v>
      </c>
      <c r="IK89" s="114">
        <v>43.790849673202601</v>
      </c>
      <c r="IL89" s="114" t="s">
        <v>286</v>
      </c>
      <c r="IM89" s="114">
        <v>74.999999999999986</v>
      </c>
      <c r="IN89" s="114">
        <v>54.471544715447145</v>
      </c>
      <c r="IO89" s="114" t="s">
        <v>286</v>
      </c>
      <c r="IP89" s="114">
        <v>72.222222222222243</v>
      </c>
      <c r="IQ89" s="114">
        <v>57.894736842105253</v>
      </c>
      <c r="IR89" s="114" t="s">
        <v>286</v>
      </c>
      <c r="IS89" s="114">
        <v>63.793103448275886</v>
      </c>
      <c r="IT89" s="114">
        <v>53.551912568305994</v>
      </c>
      <c r="IU89" s="114" t="s">
        <v>286</v>
      </c>
      <c r="IV89" s="114">
        <v>62.962962962962969</v>
      </c>
      <c r="IW89" s="114">
        <v>69.178082191780817</v>
      </c>
      <c r="IX89" s="150" t="s">
        <v>1530</v>
      </c>
      <c r="IY89" s="150" t="s">
        <v>1530</v>
      </c>
      <c r="IZ89" s="150" t="s">
        <v>1530</v>
      </c>
      <c r="JA89" s="150" t="s">
        <v>1530</v>
      </c>
      <c r="JB89" s="150" t="s">
        <v>1530</v>
      </c>
      <c r="JC89" s="114" t="s">
        <v>286</v>
      </c>
      <c r="JD89" s="114" t="s">
        <v>286</v>
      </c>
      <c r="JE89" s="114" t="s">
        <v>286</v>
      </c>
      <c r="JF89" s="114" t="str">
        <f t="shared" si="113"/>
        <v>--</v>
      </c>
      <c r="JG89" s="114" t="str">
        <f t="shared" si="113"/>
        <v>--</v>
      </c>
      <c r="JH89" s="114" t="str">
        <f t="shared" si="113"/>
        <v>--</v>
      </c>
      <c r="JI89" s="114" t="str">
        <f t="shared" si="113"/>
        <v>--</v>
      </c>
      <c r="JJ89" s="114" t="str">
        <f t="shared" si="113"/>
        <v>--</v>
      </c>
      <c r="JK89" s="114" t="str">
        <f t="shared" si="113"/>
        <v>--</v>
      </c>
      <c r="JL89" s="114" t="str">
        <f t="shared" si="113"/>
        <v>--</v>
      </c>
      <c r="JM89" s="114" t="str">
        <f t="shared" si="113"/>
        <v>--</v>
      </c>
      <c r="JN89" s="114" t="str">
        <f t="shared" si="113"/>
        <v>--</v>
      </c>
      <c r="JO89" s="114" t="str">
        <f t="shared" si="113"/>
        <v>--</v>
      </c>
      <c r="JP89" s="114" t="str">
        <f t="shared" si="114"/>
        <v>--</v>
      </c>
      <c r="JQ89" s="114" t="str">
        <f t="shared" si="114"/>
        <v>--</v>
      </c>
      <c r="JR89" s="114" t="str">
        <f t="shared" si="114"/>
        <v>--</v>
      </c>
      <c r="JS89" s="114" t="str">
        <f t="shared" si="114"/>
        <v>--</v>
      </c>
      <c r="JT89" s="114" t="str">
        <f t="shared" si="114"/>
        <v>--</v>
      </c>
      <c r="JU89" s="114" t="str">
        <f t="shared" si="114"/>
        <v>--</v>
      </c>
      <c r="JV89" s="114" t="str">
        <f t="shared" si="114"/>
        <v>--</v>
      </c>
      <c r="JW89" s="114" t="str">
        <f t="shared" si="114"/>
        <v>--</v>
      </c>
      <c r="JX89" s="114" t="str">
        <f t="shared" si="114"/>
        <v>--</v>
      </c>
      <c r="JY89" s="114" t="str">
        <f t="shared" si="114"/>
        <v>--</v>
      </c>
      <c r="JZ89" s="114" t="str">
        <f t="shared" si="115"/>
        <v>--</v>
      </c>
      <c r="KA89" s="114" t="str">
        <f t="shared" si="115"/>
        <v>--</v>
      </c>
      <c r="KB89" s="114" t="str">
        <f t="shared" si="115"/>
        <v>--</v>
      </c>
      <c r="KC89" s="114" t="str">
        <f t="shared" si="115"/>
        <v>--</v>
      </c>
      <c r="KD89" s="114" t="str">
        <f t="shared" si="115"/>
        <v>--</v>
      </c>
      <c r="KE89" s="114" t="str">
        <f t="shared" si="115"/>
        <v>--</v>
      </c>
      <c r="KF89" s="114" t="str">
        <f t="shared" si="115"/>
        <v>--</v>
      </c>
      <c r="KG89" s="114" t="str">
        <f t="shared" si="115"/>
        <v>--</v>
      </c>
      <c r="KH89" s="114" t="str">
        <f t="shared" si="115"/>
        <v>--</v>
      </c>
      <c r="KI89" s="114" t="str">
        <f t="shared" si="115"/>
        <v>--</v>
      </c>
      <c r="KJ89" s="114" t="str">
        <f t="shared" si="116"/>
        <v>--</v>
      </c>
      <c r="KK89" s="114" t="str">
        <f t="shared" si="116"/>
        <v>--</v>
      </c>
      <c r="KL89" s="114" t="str">
        <f t="shared" si="116"/>
        <v>--</v>
      </c>
      <c r="KM89" s="114" t="str">
        <f t="shared" si="116"/>
        <v>--</v>
      </c>
      <c r="KN89" s="114" t="str">
        <f t="shared" si="116"/>
        <v>--</v>
      </c>
      <c r="KO89" s="114" t="str">
        <f t="shared" si="116"/>
        <v>--</v>
      </c>
      <c r="KP89" s="150" t="s">
        <v>1530</v>
      </c>
      <c r="KQ89" s="150" t="s">
        <v>1530</v>
      </c>
      <c r="KR89" s="150" t="s">
        <v>1530</v>
      </c>
      <c r="KS89" s="150" t="s">
        <v>1530</v>
      </c>
      <c r="KT89" s="150" t="s">
        <v>1530</v>
      </c>
      <c r="KU89" s="114" t="str">
        <f t="shared" si="121"/>
        <v>--</v>
      </c>
      <c r="KV89" s="114" t="str">
        <f t="shared" si="121"/>
        <v>--</v>
      </c>
      <c r="KW89" s="114" t="str">
        <f t="shared" si="121"/>
        <v>--</v>
      </c>
      <c r="KX89" s="114" t="str">
        <f t="shared" si="121"/>
        <v>--</v>
      </c>
      <c r="KY89" s="114" t="str">
        <f t="shared" si="121"/>
        <v>--</v>
      </c>
      <c r="KZ89" s="114" t="str">
        <f t="shared" si="117"/>
        <v>--</v>
      </c>
      <c r="LA89" s="114" t="str">
        <f t="shared" si="117"/>
        <v>--</v>
      </c>
      <c r="LB89" s="114" t="str">
        <f t="shared" si="117"/>
        <v>--</v>
      </c>
      <c r="LC89" s="114" t="str">
        <f t="shared" si="117"/>
        <v>--</v>
      </c>
      <c r="LD89" s="114" t="str">
        <f t="shared" si="117"/>
        <v>--</v>
      </c>
      <c r="LE89" s="219">
        <v>84.302325581395394</v>
      </c>
      <c r="LF89" s="219">
        <v>80.748663101604294</v>
      </c>
      <c r="LG89" s="219">
        <v>82.867132867132796</v>
      </c>
      <c r="LH89" s="219">
        <v>87.538940809968906</v>
      </c>
      <c r="LI89" s="219">
        <v>82.275132275132293</v>
      </c>
      <c r="LJ89" s="219">
        <v>81.957186544342505</v>
      </c>
      <c r="LK89" s="219">
        <v>70.262390670553998</v>
      </c>
      <c r="LL89" s="219">
        <v>70.588235294117496</v>
      </c>
      <c r="LM89" s="219">
        <v>68.0555555555555</v>
      </c>
      <c r="LN89" s="219">
        <v>72.981366459627296</v>
      </c>
      <c r="LO89" s="219">
        <v>71.010638297872305</v>
      </c>
      <c r="LP89" s="219">
        <v>71.692307692307693</v>
      </c>
      <c r="LQ89" s="219">
        <v>74.561403508771903</v>
      </c>
      <c r="LR89" s="219">
        <v>73.351648351648294</v>
      </c>
      <c r="LS89" s="219">
        <v>70.503597122302196</v>
      </c>
      <c r="LT89" s="219">
        <v>76.086956521739097</v>
      </c>
      <c r="LU89" s="219">
        <v>70.6989247311828</v>
      </c>
      <c r="LV89" s="219">
        <v>72.699386503067501</v>
      </c>
      <c r="LW89" s="219">
        <v>43.108504398827002</v>
      </c>
      <c r="LX89" s="219">
        <v>40.437158469945302</v>
      </c>
      <c r="LY89" s="219">
        <v>39.857651245551601</v>
      </c>
      <c r="LZ89" s="219">
        <v>49.535603715170303</v>
      </c>
      <c r="MA89" s="219">
        <v>41.935483870967701</v>
      </c>
      <c r="MB89" s="219">
        <v>30.769230769230798</v>
      </c>
      <c r="MC89" s="219">
        <v>82.352941176470594</v>
      </c>
      <c r="MD89" s="219">
        <v>78.904109589041099</v>
      </c>
      <c r="ME89" s="219">
        <v>77.857142857142904</v>
      </c>
      <c r="MF89" s="219">
        <v>83.900928792569701</v>
      </c>
      <c r="MG89" s="219">
        <v>79.356568364611306</v>
      </c>
      <c r="MH89" s="219">
        <v>76.687116564417195</v>
      </c>
      <c r="MI89" s="219">
        <v>71.637426900584799</v>
      </c>
      <c r="MJ89" s="219">
        <v>66.212534059945497</v>
      </c>
      <c r="MK89" s="219">
        <v>63.120567375886502</v>
      </c>
      <c r="ML89" s="219">
        <v>75.541795665634695</v>
      </c>
      <c r="MM89" s="219">
        <v>67.828418230563003</v>
      </c>
      <c r="MN89" s="219">
        <v>64.110429447852795</v>
      </c>
      <c r="MO89" s="128" t="str">
        <f t="shared" si="89"/>
        <v>--</v>
      </c>
      <c r="MP89" s="219">
        <v>14</v>
      </c>
      <c r="MQ89" s="219">
        <v>45.985401459854003</v>
      </c>
      <c r="MR89" s="128" t="str">
        <f t="shared" si="90"/>
        <v>--</v>
      </c>
      <c r="MS89" s="219">
        <v>16.1111111111111</v>
      </c>
      <c r="MT89" s="219">
        <v>41.455696202531598</v>
      </c>
      <c r="MU89" s="128" t="str">
        <f t="shared" si="91"/>
        <v>--</v>
      </c>
      <c r="MV89" s="219">
        <v>37.5</v>
      </c>
      <c r="MW89" s="219">
        <v>64.754098360655703</v>
      </c>
      <c r="MX89" s="128" t="str">
        <f t="shared" si="92"/>
        <v>--</v>
      </c>
      <c r="MY89" s="219">
        <v>53.571428571428598</v>
      </c>
      <c r="MZ89" s="219">
        <v>59.689922480620098</v>
      </c>
      <c r="NA89" s="128" t="str">
        <f t="shared" si="93"/>
        <v>--</v>
      </c>
      <c r="NB89" s="219">
        <v>43.75</v>
      </c>
      <c r="NC89" s="219">
        <v>70.9677419354839</v>
      </c>
      <c r="ND89" s="128" t="str">
        <f t="shared" si="94"/>
        <v>--</v>
      </c>
      <c r="NE89" s="219">
        <v>54.545454545454497</v>
      </c>
      <c r="NF89" s="219">
        <v>72.093023255814003</v>
      </c>
      <c r="NG89" s="128" t="str">
        <f t="shared" si="95"/>
        <v>--</v>
      </c>
      <c r="NH89" s="219">
        <v>55.319148936170201</v>
      </c>
      <c r="NI89" s="219">
        <v>66.129032258064598</v>
      </c>
      <c r="NJ89" s="128" t="str">
        <f t="shared" si="96"/>
        <v>--</v>
      </c>
      <c r="NK89" s="219">
        <v>55.357142857142897</v>
      </c>
      <c r="NL89" s="219">
        <v>56.589147286821699</v>
      </c>
      <c r="NM89" s="220">
        <v>90.425531914893597</v>
      </c>
      <c r="NN89" s="220">
        <v>91.000000000000099</v>
      </c>
      <c r="NO89" s="220">
        <v>75.618374558303898</v>
      </c>
      <c r="NP89" s="220">
        <v>78.260869565217504</v>
      </c>
      <c r="NQ89" s="220">
        <v>80.377358490566095</v>
      </c>
      <c r="NR89" s="220">
        <v>74.074074074074105</v>
      </c>
      <c r="NS89" s="220">
        <v>74.339622641509393</v>
      </c>
      <c r="NT89" s="220">
        <v>72.053872053871999</v>
      </c>
      <c r="NU89" s="220">
        <v>94.676806083650206</v>
      </c>
      <c r="NV89" s="220">
        <v>90.604026845637605</v>
      </c>
      <c r="NW89" s="220">
        <v>82.954545454545496</v>
      </c>
      <c r="NX89" s="220">
        <v>82.550335570469798</v>
      </c>
      <c r="NY89" s="128" t="str">
        <f t="shared" si="118"/>
        <v>--</v>
      </c>
      <c r="NZ89" s="128" t="str">
        <f t="shared" si="118"/>
        <v>--</v>
      </c>
      <c r="OA89" s="128" t="str">
        <f t="shared" si="118"/>
        <v>--</v>
      </c>
      <c r="OB89" s="128" t="str">
        <f t="shared" si="118"/>
        <v>--</v>
      </c>
      <c r="OC89" s="128" t="str">
        <f t="shared" si="118"/>
        <v>--</v>
      </c>
      <c r="OD89" s="128" t="str">
        <f t="shared" si="118"/>
        <v>--</v>
      </c>
      <c r="OE89" s="128" t="str">
        <f t="shared" si="118"/>
        <v>--</v>
      </c>
      <c r="OF89" s="128" t="str">
        <f t="shared" si="118"/>
        <v>--</v>
      </c>
      <c r="OG89" s="222">
        <v>56.870229007633597</v>
      </c>
      <c r="OH89" s="222">
        <v>35.588235294117602</v>
      </c>
      <c r="OI89" s="222">
        <v>31.043956043956001</v>
      </c>
      <c r="OJ89" s="222">
        <v>32.269503546099301</v>
      </c>
      <c r="OK89" s="222">
        <v>55.033557046979901</v>
      </c>
      <c r="OL89" s="222">
        <v>42.414860681114497</v>
      </c>
      <c r="OM89" s="222">
        <v>33.780160857908797</v>
      </c>
      <c r="ON89" s="222">
        <v>25.617283950617299</v>
      </c>
      <c r="OO89" s="114" t="s">
        <v>2519</v>
      </c>
      <c r="OP89" s="114" t="s">
        <v>2519</v>
      </c>
      <c r="OQ89" s="300">
        <v>78.810408921933075</v>
      </c>
      <c r="OR89" s="300">
        <v>62.28070175438598</v>
      </c>
      <c r="OS89" s="300">
        <v>64.498644986449875</v>
      </c>
      <c r="OT89" s="300">
        <v>73.835125448028663</v>
      </c>
      <c r="OU89" s="300">
        <v>80.272108843537424</v>
      </c>
      <c r="OV89" s="300">
        <v>71.875000000000057</v>
      </c>
      <c r="OW89" s="300">
        <v>67.819148936170222</v>
      </c>
      <c r="OX89" s="300">
        <v>69.207317073170728</v>
      </c>
      <c r="OZ89" s="380">
        <v>74.204946996466518</v>
      </c>
      <c r="PA89" s="381">
        <v>76.027397260274</v>
      </c>
      <c r="PB89" s="381">
        <v>67.407407407407405</v>
      </c>
      <c r="PC89" s="381">
        <v>63.716814159292035</v>
      </c>
      <c r="PD89" s="380">
        <v>67.832167832167897</v>
      </c>
      <c r="PE89" s="381">
        <v>51.369863013698598</v>
      </c>
      <c r="PF89" s="381">
        <v>45.522388059701491</v>
      </c>
      <c r="PG89" s="381">
        <v>41.22807017543861</v>
      </c>
      <c r="PH89" s="380">
        <v>50.349650349650361</v>
      </c>
      <c r="PI89" s="381">
        <v>36.769759450171804</v>
      </c>
      <c r="PJ89" s="381">
        <v>41.791044776119406</v>
      </c>
      <c r="PK89" s="381">
        <v>29.824561403508774</v>
      </c>
      <c r="PL89" s="380">
        <v>88.811188811188828</v>
      </c>
      <c r="PM89" s="381">
        <v>77.815699658703053</v>
      </c>
      <c r="PN89" s="381">
        <v>82.962962962963019</v>
      </c>
      <c r="PO89" s="381">
        <v>72.807017543859672</v>
      </c>
      <c r="PP89" s="380">
        <v>82.867132867132923</v>
      </c>
      <c r="PQ89" s="381">
        <v>70.648464163822553</v>
      </c>
      <c r="PR89" s="381">
        <v>74.626865671641795</v>
      </c>
      <c r="PS89" s="381">
        <v>67.543859649122851</v>
      </c>
      <c r="PT89" s="378" t="str">
        <f t="shared" si="119"/>
        <v>--</v>
      </c>
      <c r="PU89" s="378" t="str">
        <f t="shared" si="119"/>
        <v>--</v>
      </c>
      <c r="PV89" s="381">
        <v>15.267175572519086</v>
      </c>
      <c r="PW89" s="381">
        <v>41.441441441441441</v>
      </c>
      <c r="PX89" s="378" t="str">
        <f t="shared" si="98"/>
        <v>--</v>
      </c>
      <c r="PY89" s="378" t="str">
        <f t="shared" si="98"/>
        <v>--</v>
      </c>
      <c r="PZ89" s="381">
        <v>47.368421052631582</v>
      </c>
      <c r="QA89" s="381">
        <v>58.695652173913054</v>
      </c>
      <c r="QB89" s="378" t="str">
        <f t="shared" si="99"/>
        <v>--</v>
      </c>
      <c r="QC89" s="378" t="str">
        <f t="shared" si="99"/>
        <v>--</v>
      </c>
      <c r="QD89" s="381">
        <v>44.44444444444445</v>
      </c>
      <c r="QE89" s="381">
        <v>65.217391304347828</v>
      </c>
      <c r="QF89" s="378" t="str">
        <f t="shared" si="120"/>
        <v>--</v>
      </c>
      <c r="QG89" s="378" t="str">
        <f t="shared" si="120"/>
        <v>--</v>
      </c>
      <c r="QH89" s="381">
        <v>70</v>
      </c>
      <c r="QI89" s="381">
        <v>62.222222222222243</v>
      </c>
      <c r="QJ89" s="368" t="s">
        <v>2519</v>
      </c>
    </row>
    <row r="90" spans="1:452" x14ac:dyDescent="0.25">
      <c r="A90" s="114">
        <v>86</v>
      </c>
      <c r="B90" s="93" t="s">
        <v>86</v>
      </c>
      <c r="C90" s="126">
        <v>50.63593004769475</v>
      </c>
      <c r="D90" s="126">
        <v>43.75</v>
      </c>
      <c r="E90" s="126">
        <v>50.78947368421057</v>
      </c>
      <c r="F90" s="126">
        <v>53.333333333333393</v>
      </c>
      <c r="G90" s="126">
        <v>43.393782383419655</v>
      </c>
      <c r="H90" s="126">
        <v>53.700189753320679</v>
      </c>
      <c r="I90" s="126">
        <v>62.277227722772302</v>
      </c>
      <c r="J90" s="126">
        <v>52.905198776758411</v>
      </c>
      <c r="K90" s="126">
        <v>61.064891846921803</v>
      </c>
      <c r="L90" s="126">
        <v>69.644779332615727</v>
      </c>
      <c r="M90" s="128">
        <v>65.691788526434138</v>
      </c>
      <c r="N90" s="128">
        <v>60.522273425499215</v>
      </c>
      <c r="O90" s="128">
        <v>77.354900095147372</v>
      </c>
      <c r="P90" s="128">
        <v>68.713450292397681</v>
      </c>
      <c r="Q90" s="128">
        <v>69.504447268106745</v>
      </c>
      <c r="R90" s="128">
        <v>90.09584664536743</v>
      </c>
      <c r="S90" s="128">
        <v>80.856423173803591</v>
      </c>
      <c r="T90" s="128">
        <v>82.942708333333329</v>
      </c>
      <c r="U90" s="128">
        <v>90.220048899755454</v>
      </c>
      <c r="V90" s="128">
        <v>79.565772669220962</v>
      </c>
      <c r="W90" s="128">
        <v>82.990654205607484</v>
      </c>
      <c r="X90" s="128">
        <v>89.600000000000023</v>
      </c>
      <c r="Y90" s="128">
        <v>78.772635814889327</v>
      </c>
      <c r="Z90" s="128">
        <v>82.41042345276874</v>
      </c>
      <c r="AA90" s="128">
        <v>88.6710239651417</v>
      </c>
      <c r="AB90" s="132">
        <v>83.481152993348033</v>
      </c>
      <c r="AC90" s="132">
        <v>83.689024390244001</v>
      </c>
      <c r="AD90" s="132">
        <v>89.28571428571432</v>
      </c>
      <c r="AE90" s="132">
        <v>82.57059396299907</v>
      </c>
      <c r="AF90" s="128">
        <v>83.773584905660456</v>
      </c>
      <c r="AG90" s="126">
        <v>76.038338658146998</v>
      </c>
      <c r="AH90" s="126">
        <v>64.592094196804098</v>
      </c>
      <c r="AI90" s="133">
        <v>67.532467532467379</v>
      </c>
      <c r="AJ90" s="133">
        <v>70.695970695970686</v>
      </c>
      <c r="AK90" s="128">
        <v>60.89743589743594</v>
      </c>
      <c r="AL90" s="128">
        <v>68.888888888888886</v>
      </c>
      <c r="AM90" s="128">
        <v>73.809523809523867</v>
      </c>
      <c r="AN90" s="128">
        <v>61.685055165496479</v>
      </c>
      <c r="AO90" s="128">
        <v>66.504065040650403</v>
      </c>
      <c r="AP90" s="128">
        <v>72.875816993464156</v>
      </c>
      <c r="AQ90" s="128">
        <v>68.646864686468589</v>
      </c>
      <c r="AR90" s="128">
        <v>69.033232628398778</v>
      </c>
      <c r="AS90" s="128">
        <v>74.830590513068728</v>
      </c>
      <c r="AT90" s="128">
        <v>68.96217264791477</v>
      </c>
      <c r="AU90" s="128">
        <v>70.17543859649119</v>
      </c>
      <c r="AV90" s="128">
        <v>14.677419354838719</v>
      </c>
      <c r="AW90" s="128">
        <v>18.29787234042556</v>
      </c>
      <c r="AX90" s="132">
        <v>19.448094612352168</v>
      </c>
      <c r="AY90" s="132">
        <v>16.089108910891092</v>
      </c>
      <c r="AZ90" s="132">
        <v>18.417639429312587</v>
      </c>
      <c r="BA90" s="132">
        <v>14.869888475836417</v>
      </c>
      <c r="BB90" s="128">
        <v>15.80547112462007</v>
      </c>
      <c r="BC90" s="132">
        <v>18.200620475698003</v>
      </c>
      <c r="BD90" s="132">
        <v>19.063545150501675</v>
      </c>
      <c r="BE90" s="132">
        <v>10.532030401737243</v>
      </c>
      <c r="BF90" s="132">
        <v>15.878378378378391</v>
      </c>
      <c r="BG90" s="128">
        <v>16.261398176291792</v>
      </c>
      <c r="BH90" s="121">
        <v>7.9150579150578988</v>
      </c>
      <c r="BI90" s="121">
        <v>13.188976377952773</v>
      </c>
      <c r="BJ90" s="121">
        <v>19.371069182389924</v>
      </c>
      <c r="BK90" s="121">
        <v>10.403225806451616</v>
      </c>
      <c r="BL90" s="128">
        <v>11.404255319148941</v>
      </c>
      <c r="BM90" s="121">
        <v>9.7240473061760877</v>
      </c>
      <c r="BN90" s="114">
        <v>12.376237623762368</v>
      </c>
      <c r="BO90" s="114">
        <v>11.41374837872894</v>
      </c>
      <c r="BP90" s="114">
        <v>9.2936802973977599</v>
      </c>
      <c r="BQ90" s="128">
        <v>13.083164300202844</v>
      </c>
      <c r="BR90" s="121">
        <v>12.913223140495873</v>
      </c>
      <c r="BS90" s="121">
        <v>10.03401360544218</v>
      </c>
      <c r="BT90" s="121">
        <v>7.8688524590163906</v>
      </c>
      <c r="BU90" s="128">
        <v>9.7505668934240255</v>
      </c>
      <c r="BV90" s="121">
        <v>11.229135053110781</v>
      </c>
      <c r="BW90" s="121">
        <v>5.62560620756547</v>
      </c>
      <c r="BX90" s="121">
        <v>8.3661417322834506</v>
      </c>
      <c r="BY90" s="128">
        <v>10.050251256281419</v>
      </c>
      <c r="BZ90" s="121">
        <v>75.725806451612684</v>
      </c>
      <c r="CA90" s="121">
        <v>75.996607294317272</v>
      </c>
      <c r="CB90" s="121">
        <v>79.33774834437088</v>
      </c>
      <c r="CC90" s="128">
        <v>74.635922330097131</v>
      </c>
      <c r="CD90" s="121">
        <v>73.90180878552971</v>
      </c>
      <c r="CE90" s="121">
        <v>77.528089887640462</v>
      </c>
      <c r="CF90" s="121">
        <v>76.517412935323208</v>
      </c>
      <c r="CG90" s="128">
        <v>68.55983772819468</v>
      </c>
      <c r="CH90" s="121">
        <v>76.441515650741323</v>
      </c>
      <c r="CI90" s="121">
        <v>75.326086956521777</v>
      </c>
      <c r="CJ90" s="121">
        <v>75.612472160356475</v>
      </c>
      <c r="CK90" s="121">
        <v>75.642965204236063</v>
      </c>
      <c r="CL90" s="121">
        <v>77.904761904761827</v>
      </c>
      <c r="CM90" s="121">
        <v>81.165048543689352</v>
      </c>
      <c r="CN90" s="121">
        <v>79.874999999999986</v>
      </c>
      <c r="CO90" s="121" t="s">
        <v>286</v>
      </c>
      <c r="CP90" s="128" t="s">
        <v>286</v>
      </c>
      <c r="CQ90" s="121" t="s">
        <v>286</v>
      </c>
      <c r="CR90" s="121">
        <v>59.11872705018363</v>
      </c>
      <c r="CS90" s="114">
        <v>34.19354838709679</v>
      </c>
      <c r="CT90" s="114">
        <v>39.06542056074764</v>
      </c>
      <c r="CU90" s="128">
        <v>60.678642714570891</v>
      </c>
      <c r="CV90" s="121">
        <v>35.071574642126741</v>
      </c>
      <c r="CW90" s="121">
        <v>42.269736842105253</v>
      </c>
      <c r="CX90" s="114">
        <v>61.086956521739097</v>
      </c>
      <c r="CY90" s="114">
        <v>46.703910614525121</v>
      </c>
      <c r="CZ90" s="128">
        <v>40.242057488653565</v>
      </c>
      <c r="DA90" s="121">
        <v>67.557251908396978</v>
      </c>
      <c r="DB90" s="121">
        <v>47.521865889212819</v>
      </c>
      <c r="DC90" s="114">
        <v>52.005012531328369</v>
      </c>
      <c r="DD90" s="114">
        <v>59.815436241610648</v>
      </c>
      <c r="DE90" s="128">
        <v>51.089799476896246</v>
      </c>
      <c r="DF90" s="121">
        <v>46.549391069012223</v>
      </c>
      <c r="DG90" s="121">
        <v>62.767295597484257</v>
      </c>
      <c r="DH90" s="114">
        <v>47.612732095490742</v>
      </c>
      <c r="DI90" s="114">
        <v>40.96153846153846</v>
      </c>
      <c r="DJ90" s="128">
        <v>60.436137071651011</v>
      </c>
      <c r="DK90" s="121">
        <v>53.416149068322987</v>
      </c>
      <c r="DL90" s="121">
        <v>42.301184433164131</v>
      </c>
      <c r="DM90" s="121">
        <v>59.471871412169939</v>
      </c>
      <c r="DN90" s="121">
        <v>56.781609195402233</v>
      </c>
      <c r="DO90" s="128">
        <v>42.325581395348827</v>
      </c>
      <c r="DP90" s="121">
        <v>63.701431492842573</v>
      </c>
      <c r="DQ90" s="121">
        <v>60.300000000000018</v>
      </c>
      <c r="DR90" s="121">
        <v>45.736434108527085</v>
      </c>
      <c r="DS90" s="121" t="s">
        <v>286</v>
      </c>
      <c r="DT90" s="128" t="s">
        <v>286</v>
      </c>
      <c r="DU90" s="131" t="s">
        <v>286</v>
      </c>
      <c r="DV90" s="131">
        <v>54.943679599499326</v>
      </c>
      <c r="DW90" s="114">
        <v>24.05228758169935</v>
      </c>
      <c r="DX90" s="131">
        <v>24.952380952380924</v>
      </c>
      <c r="DY90" s="128">
        <v>51.120162932790201</v>
      </c>
      <c r="DZ90" s="128">
        <v>27.338877338877353</v>
      </c>
      <c r="EA90" s="128">
        <v>26.210350584307182</v>
      </c>
      <c r="EB90" s="128">
        <v>50.221729490022163</v>
      </c>
      <c r="EC90" s="128">
        <v>39.002267573696187</v>
      </c>
      <c r="ED90" s="128">
        <v>31.05022831050227</v>
      </c>
      <c r="EE90" s="128">
        <v>58.997050147492608</v>
      </c>
      <c r="EF90" s="128">
        <v>43.26732673267329</v>
      </c>
      <c r="EG90" s="128">
        <v>40.05069708491763</v>
      </c>
      <c r="EH90" s="128" t="s">
        <v>286</v>
      </c>
      <c r="EI90" s="128" t="s">
        <v>286</v>
      </c>
      <c r="EJ90" s="128" t="s">
        <v>286</v>
      </c>
      <c r="EK90" s="128">
        <v>93.259803921568576</v>
      </c>
      <c r="EL90" s="121">
        <v>81.640625000000171</v>
      </c>
      <c r="EM90" s="121">
        <v>80.112570356472716</v>
      </c>
      <c r="EN90" s="121">
        <v>92.269076305220864</v>
      </c>
      <c r="EO90" s="121">
        <v>80.497925311203304</v>
      </c>
      <c r="EP90" s="128">
        <v>80.629139072847622</v>
      </c>
      <c r="EQ90" s="121">
        <v>93.268186753528809</v>
      </c>
      <c r="ER90" s="121">
        <v>86.261261261261339</v>
      </c>
      <c r="ES90" s="121">
        <v>84.49848024316114</v>
      </c>
      <c r="ET90" s="121">
        <v>95.138226882745499</v>
      </c>
      <c r="EU90" s="128">
        <v>87.671232876712438</v>
      </c>
      <c r="EV90" s="121">
        <v>86.809045226130749</v>
      </c>
      <c r="EW90" s="121">
        <v>86.629303442754249</v>
      </c>
      <c r="EX90" s="121">
        <v>69.230769230769198</v>
      </c>
      <c r="EY90" s="121">
        <v>70.976253298152912</v>
      </c>
      <c r="EZ90" s="128">
        <v>91.575091575091719</v>
      </c>
      <c r="FA90" s="121">
        <v>74.382314694408464</v>
      </c>
      <c r="FB90" s="121">
        <v>74.719101123595593</v>
      </c>
      <c r="FC90" s="121">
        <v>91.716566866267485</v>
      </c>
      <c r="FD90" s="121">
        <v>70.751802265705578</v>
      </c>
      <c r="FE90" s="128">
        <v>75.617792421746287</v>
      </c>
      <c r="FF90" s="121">
        <v>91.352549889135318</v>
      </c>
      <c r="FG90" s="121">
        <v>78.004535147392374</v>
      </c>
      <c r="FH90" s="121">
        <v>77.963525835866335</v>
      </c>
      <c r="FI90" s="121">
        <v>93.184031158714831</v>
      </c>
      <c r="FJ90" s="128">
        <v>79.92087042532134</v>
      </c>
      <c r="FK90" s="121">
        <v>79.796696315120855</v>
      </c>
      <c r="FL90" s="121" t="s">
        <v>286</v>
      </c>
      <c r="FM90" s="121">
        <v>22.844036697247745</v>
      </c>
      <c r="FN90" s="121">
        <v>48.071625344352618</v>
      </c>
      <c r="FO90" s="128" t="s">
        <v>286</v>
      </c>
      <c r="FP90" s="121">
        <v>18.326118326118323</v>
      </c>
      <c r="FQ90" s="121">
        <v>46.887159533073927</v>
      </c>
      <c r="FR90" s="121" t="s">
        <v>286</v>
      </c>
      <c r="FS90" s="121">
        <v>16.589327146171676</v>
      </c>
      <c r="FT90" s="128">
        <v>47.163120567375934</v>
      </c>
      <c r="FU90" s="121" t="s">
        <v>286</v>
      </c>
      <c r="FV90" s="121">
        <v>15.739644970414197</v>
      </c>
      <c r="FW90" s="121">
        <v>46.938775510204081</v>
      </c>
      <c r="FX90" s="121" t="s">
        <v>286</v>
      </c>
      <c r="FY90" s="128">
        <v>14.255983350676368</v>
      </c>
      <c r="FZ90" s="121">
        <v>52.672750977835776</v>
      </c>
      <c r="GA90" s="121" t="s">
        <v>286</v>
      </c>
      <c r="GB90" s="121">
        <v>35.5102040816327</v>
      </c>
      <c r="GC90" s="121">
        <v>58.908045977011497</v>
      </c>
      <c r="GD90" s="128" t="s">
        <v>286</v>
      </c>
      <c r="GE90" s="121">
        <v>49.599999999999994</v>
      </c>
      <c r="GF90" s="121">
        <v>63.485477178423238</v>
      </c>
      <c r="GG90" s="121" t="s">
        <v>286</v>
      </c>
      <c r="GH90" s="121">
        <v>48.88888888888885</v>
      </c>
      <c r="GI90" s="128">
        <v>54.924242424242429</v>
      </c>
      <c r="GJ90" s="121" t="s">
        <v>286</v>
      </c>
      <c r="GK90" s="121">
        <v>51.127819548872189</v>
      </c>
      <c r="GL90" s="121">
        <v>46.283783783783761</v>
      </c>
      <c r="GM90" s="130" t="s">
        <v>286</v>
      </c>
      <c r="GN90" s="128">
        <v>33.576642335766422</v>
      </c>
      <c r="GO90" s="121">
        <v>46.268656716417929</v>
      </c>
      <c r="GP90" s="121" t="s">
        <v>286</v>
      </c>
      <c r="GQ90" s="121">
        <v>44.308943089430898</v>
      </c>
      <c r="GR90" s="121">
        <v>69.565217391304344</v>
      </c>
      <c r="GS90" s="128" t="s">
        <v>286</v>
      </c>
      <c r="GT90" s="121">
        <v>44.8</v>
      </c>
      <c r="GU90" s="121">
        <v>71.548117154811663</v>
      </c>
      <c r="GV90" s="121" t="s">
        <v>286</v>
      </c>
      <c r="GW90" s="121">
        <v>47.826086956521721</v>
      </c>
      <c r="GX90" s="128">
        <v>63.636363636363612</v>
      </c>
      <c r="GY90" s="128" t="s">
        <v>286</v>
      </c>
      <c r="GZ90" s="128">
        <v>54.135338345864668</v>
      </c>
      <c r="HA90" s="128">
        <v>64.86486486486487</v>
      </c>
      <c r="HB90" s="128" t="s">
        <v>286</v>
      </c>
      <c r="HC90" s="128">
        <v>49.264705882352949</v>
      </c>
      <c r="HD90" s="128">
        <v>62.437810945273654</v>
      </c>
      <c r="HE90" s="128" t="s">
        <v>286</v>
      </c>
      <c r="HF90" s="128">
        <v>40.611353711790386</v>
      </c>
      <c r="HG90" s="128">
        <v>61.721068249258153</v>
      </c>
      <c r="HH90" s="128" t="s">
        <v>286</v>
      </c>
      <c r="HI90" s="128">
        <v>44.642857142857153</v>
      </c>
      <c r="HJ90" s="128">
        <v>64.035087719298247</v>
      </c>
      <c r="HK90" s="128" t="s">
        <v>286</v>
      </c>
      <c r="HL90" s="121">
        <v>39.552238805970148</v>
      </c>
      <c r="HM90" s="121">
        <v>62.055335968379453</v>
      </c>
      <c r="HN90" s="121" t="s">
        <v>286</v>
      </c>
      <c r="HO90" s="121">
        <v>39.370078740157496</v>
      </c>
      <c r="HP90" s="128">
        <v>60.000000000000014</v>
      </c>
      <c r="HQ90" s="121" t="s">
        <v>286</v>
      </c>
      <c r="HR90" s="121">
        <v>35.384615384615365</v>
      </c>
      <c r="HS90" s="121">
        <v>57.721518987341824</v>
      </c>
      <c r="HT90" s="129" t="s">
        <v>286</v>
      </c>
      <c r="HU90" s="128">
        <v>52.136752136752122</v>
      </c>
      <c r="HV90" s="114">
        <v>36.656891495601187</v>
      </c>
      <c r="HW90" s="114" t="s">
        <v>286</v>
      </c>
      <c r="HX90" s="114">
        <v>54.867256637168111</v>
      </c>
      <c r="HY90" s="114">
        <v>45.72649572649572</v>
      </c>
      <c r="HZ90" s="114" t="s">
        <v>286</v>
      </c>
      <c r="IA90" s="114">
        <v>59.68992248062014</v>
      </c>
      <c r="IB90" s="114">
        <v>48.627450980392148</v>
      </c>
      <c r="IC90" s="114" t="s">
        <v>286</v>
      </c>
      <c r="ID90" s="114">
        <v>56.692913385826778</v>
      </c>
      <c r="IE90" s="114">
        <v>39.518900343642606</v>
      </c>
      <c r="IF90" s="114" t="s">
        <v>286</v>
      </c>
      <c r="IG90" s="114">
        <v>58.208955223880608</v>
      </c>
      <c r="IH90" s="114">
        <v>45.728643216080393</v>
      </c>
      <c r="II90" s="114" t="s">
        <v>286</v>
      </c>
      <c r="IJ90" s="114">
        <v>60.944206008583699</v>
      </c>
      <c r="IK90" s="114">
        <v>52.906976744186032</v>
      </c>
      <c r="IL90" s="114" t="s">
        <v>286</v>
      </c>
      <c r="IM90" s="114">
        <v>70.689655172413765</v>
      </c>
      <c r="IN90" s="114">
        <v>58.723404255319153</v>
      </c>
      <c r="IO90" s="114" t="s">
        <v>286</v>
      </c>
      <c r="IP90" s="114">
        <v>74.242424242424264</v>
      </c>
      <c r="IQ90" s="114">
        <v>62.745098039215684</v>
      </c>
      <c r="IR90" s="114" t="s">
        <v>286</v>
      </c>
      <c r="IS90" s="114">
        <v>69.600000000000037</v>
      </c>
      <c r="IT90" s="114">
        <v>56.610169491525468</v>
      </c>
      <c r="IU90" s="114" t="s">
        <v>286</v>
      </c>
      <c r="IV90" s="114">
        <v>68.421052631578959</v>
      </c>
      <c r="IW90" s="114">
        <v>58.438287153652389</v>
      </c>
      <c r="IX90" s="150" t="s">
        <v>1529</v>
      </c>
      <c r="IY90" s="150" t="s">
        <v>1528</v>
      </c>
      <c r="IZ90" s="150" t="s">
        <v>1527</v>
      </c>
      <c r="JA90" s="150" t="s">
        <v>1528</v>
      </c>
      <c r="JB90" s="150" t="s">
        <v>1527</v>
      </c>
      <c r="JC90" s="114" t="s">
        <v>286</v>
      </c>
      <c r="JD90" s="114" t="s">
        <v>286</v>
      </c>
      <c r="JE90" s="114" t="s">
        <v>286</v>
      </c>
      <c r="JF90" s="114" t="str">
        <f t="shared" si="113"/>
        <v>--</v>
      </c>
      <c r="JG90" s="114" t="str">
        <f t="shared" si="113"/>
        <v>--</v>
      </c>
      <c r="JH90" s="114" t="str">
        <f t="shared" si="113"/>
        <v>--</v>
      </c>
      <c r="JI90" s="114" t="str">
        <f t="shared" si="113"/>
        <v>--</v>
      </c>
      <c r="JJ90" s="114" t="str">
        <f t="shared" si="113"/>
        <v>--</v>
      </c>
      <c r="JK90" s="114" t="str">
        <f t="shared" si="113"/>
        <v>--</v>
      </c>
      <c r="JL90" s="114" t="str">
        <f t="shared" si="113"/>
        <v>--</v>
      </c>
      <c r="JM90" s="114" t="str">
        <f t="shared" si="113"/>
        <v>--</v>
      </c>
      <c r="JN90" s="114" t="str">
        <f t="shared" si="113"/>
        <v>--</v>
      </c>
      <c r="JO90" s="114" t="str">
        <f t="shared" si="113"/>
        <v>--</v>
      </c>
      <c r="JP90" s="114" t="str">
        <f t="shared" si="114"/>
        <v>--</v>
      </c>
      <c r="JQ90" s="114" t="str">
        <f t="shared" si="114"/>
        <v>--</v>
      </c>
      <c r="JR90" s="114" t="str">
        <f t="shared" si="114"/>
        <v>--</v>
      </c>
      <c r="JS90" s="114" t="str">
        <f t="shared" si="114"/>
        <v>--</v>
      </c>
      <c r="JT90" s="114" t="str">
        <f t="shared" si="114"/>
        <v>--</v>
      </c>
      <c r="JU90" s="114" t="str">
        <f t="shared" si="114"/>
        <v>--</v>
      </c>
      <c r="JV90" s="114" t="str">
        <f t="shared" si="114"/>
        <v>--</v>
      </c>
      <c r="JW90" s="114" t="str">
        <f t="shared" si="114"/>
        <v>--</v>
      </c>
      <c r="JX90" s="114" t="str">
        <f t="shared" si="114"/>
        <v>--</v>
      </c>
      <c r="JY90" s="114" t="str">
        <f t="shared" si="114"/>
        <v>--</v>
      </c>
      <c r="JZ90" s="114" t="str">
        <f t="shared" si="115"/>
        <v>--</v>
      </c>
      <c r="KA90" s="114" t="str">
        <f t="shared" si="115"/>
        <v>--</v>
      </c>
      <c r="KB90" s="114" t="str">
        <f t="shared" si="115"/>
        <v>--</v>
      </c>
      <c r="KC90" s="114" t="str">
        <f t="shared" si="115"/>
        <v>--</v>
      </c>
      <c r="KD90" s="114" t="str">
        <f t="shared" si="115"/>
        <v>--</v>
      </c>
      <c r="KE90" s="114" t="str">
        <f t="shared" si="115"/>
        <v>--</v>
      </c>
      <c r="KF90" s="114" t="str">
        <f t="shared" si="115"/>
        <v>--</v>
      </c>
      <c r="KG90" s="114" t="str">
        <f t="shared" si="115"/>
        <v>--</v>
      </c>
      <c r="KH90" s="114" t="str">
        <f t="shared" si="115"/>
        <v>--</v>
      </c>
      <c r="KI90" s="114" t="str">
        <f t="shared" si="115"/>
        <v>--</v>
      </c>
      <c r="KJ90" s="114" t="str">
        <f t="shared" si="116"/>
        <v>--</v>
      </c>
      <c r="KK90" s="114" t="str">
        <f t="shared" si="116"/>
        <v>--</v>
      </c>
      <c r="KL90" s="114" t="str">
        <f t="shared" si="116"/>
        <v>--</v>
      </c>
      <c r="KM90" s="114" t="str">
        <f t="shared" si="116"/>
        <v>--</v>
      </c>
      <c r="KN90" s="114" t="str">
        <f t="shared" si="116"/>
        <v>--</v>
      </c>
      <c r="KO90" s="114" t="str">
        <f t="shared" si="116"/>
        <v>--</v>
      </c>
      <c r="KP90" s="150" t="s">
        <v>1529</v>
      </c>
      <c r="KQ90" s="150" t="s">
        <v>1528</v>
      </c>
      <c r="KR90" s="150" t="s">
        <v>1527</v>
      </c>
      <c r="KS90" s="150" t="s">
        <v>1528</v>
      </c>
      <c r="KT90" s="150" t="s">
        <v>1527</v>
      </c>
      <c r="KU90" s="114" t="str">
        <f t="shared" si="121"/>
        <v>--</v>
      </c>
      <c r="KV90" s="114" t="str">
        <f t="shared" si="121"/>
        <v>--</v>
      </c>
      <c r="KW90" s="114" t="str">
        <f t="shared" si="121"/>
        <v>--</v>
      </c>
      <c r="KX90" s="114" t="str">
        <f t="shared" si="121"/>
        <v>--</v>
      </c>
      <c r="KY90" s="114" t="str">
        <f t="shared" si="121"/>
        <v>--</v>
      </c>
      <c r="KZ90" s="114" t="str">
        <f t="shared" si="117"/>
        <v>--</v>
      </c>
      <c r="LA90" s="114" t="str">
        <f t="shared" si="117"/>
        <v>--</v>
      </c>
      <c r="LB90" s="114" t="str">
        <f t="shared" si="117"/>
        <v>--</v>
      </c>
      <c r="LC90" s="114" t="str">
        <f t="shared" si="117"/>
        <v>--</v>
      </c>
      <c r="LD90" s="114" t="str">
        <f t="shared" si="117"/>
        <v>--</v>
      </c>
      <c r="LE90" s="219">
        <v>86.166298749080099</v>
      </c>
      <c r="LF90" s="219">
        <v>84.651162790697796</v>
      </c>
      <c r="LG90" s="219">
        <v>83.741258741258903</v>
      </c>
      <c r="LH90" s="219">
        <v>89.2966360856271</v>
      </c>
      <c r="LI90" s="219">
        <v>88.140703517587994</v>
      </c>
      <c r="LJ90" s="219">
        <v>84.988452655889404</v>
      </c>
      <c r="LK90" s="219">
        <v>73.8778513612951</v>
      </c>
      <c r="LL90" s="219">
        <v>73.219814241486006</v>
      </c>
      <c r="LM90" s="219">
        <v>72.304995617879001</v>
      </c>
      <c r="LN90" s="219">
        <v>79.550102249488702</v>
      </c>
      <c r="LO90" s="219">
        <v>76.281407035175803</v>
      </c>
      <c r="LP90" s="219">
        <v>71.164936562860504</v>
      </c>
      <c r="LQ90" s="219">
        <v>81.226626776364995</v>
      </c>
      <c r="LR90" s="219">
        <v>79.669030732860506</v>
      </c>
      <c r="LS90" s="219">
        <v>76.565295169946296</v>
      </c>
      <c r="LT90" s="219">
        <v>80.327868852459105</v>
      </c>
      <c r="LU90" s="219">
        <v>79.229989868287603</v>
      </c>
      <c r="LV90" s="219">
        <v>75.382803297997796</v>
      </c>
      <c r="LW90" s="219">
        <v>52.313432835820898</v>
      </c>
      <c r="LX90" s="219">
        <v>46.105428796223499</v>
      </c>
      <c r="LY90" s="219">
        <v>42.602495543672099</v>
      </c>
      <c r="LZ90" s="219">
        <v>57.991803278688501</v>
      </c>
      <c r="MA90" s="219">
        <v>52.173913043478201</v>
      </c>
      <c r="MB90" s="219">
        <v>44.522968197879898</v>
      </c>
      <c r="MC90" s="219">
        <v>86.636971046770498</v>
      </c>
      <c r="MD90" s="219">
        <v>86.182669789227205</v>
      </c>
      <c r="ME90" s="219">
        <v>81.882770870337396</v>
      </c>
      <c r="MF90" s="219">
        <v>88.957055214723894</v>
      </c>
      <c r="MG90" s="219">
        <v>84.863773965691195</v>
      </c>
      <c r="MH90" s="219">
        <v>80.376028202115293</v>
      </c>
      <c r="MI90" s="219">
        <v>75.221893491124206</v>
      </c>
      <c r="MJ90" s="219">
        <v>72.741433021806799</v>
      </c>
      <c r="MK90" s="219">
        <v>70.870337477797605</v>
      </c>
      <c r="ML90" s="219">
        <v>78.834355828220893</v>
      </c>
      <c r="MM90" s="219">
        <v>76.233635448136994</v>
      </c>
      <c r="MN90" s="219">
        <v>67.681498829039796</v>
      </c>
      <c r="MO90" s="128" t="str">
        <f t="shared" si="89"/>
        <v>--</v>
      </c>
      <c r="MP90" s="219">
        <v>11.887550200803201</v>
      </c>
      <c r="MQ90" s="219">
        <v>35.428051001821501</v>
      </c>
      <c r="MR90" s="128" t="str">
        <f t="shared" si="90"/>
        <v>--</v>
      </c>
      <c r="MS90" s="219">
        <v>10.319148936170199</v>
      </c>
      <c r="MT90" s="219">
        <v>37.876960193003598</v>
      </c>
      <c r="MU90" s="128" t="str">
        <f t="shared" si="91"/>
        <v>--</v>
      </c>
      <c r="MV90" s="219">
        <v>52.0833333333333</v>
      </c>
      <c r="MW90" s="219">
        <v>49.476439790575903</v>
      </c>
      <c r="MX90" s="128" t="str">
        <f t="shared" si="92"/>
        <v>--</v>
      </c>
      <c r="MY90" s="219">
        <v>57.894736842105303</v>
      </c>
      <c r="MZ90" s="219">
        <v>57.188498402555901</v>
      </c>
      <c r="NA90" s="128" t="str">
        <f t="shared" si="93"/>
        <v>--</v>
      </c>
      <c r="NB90" s="219">
        <v>54.545454545454497</v>
      </c>
      <c r="NC90" s="219">
        <v>63.874345549738202</v>
      </c>
      <c r="ND90" s="128" t="str">
        <f t="shared" si="94"/>
        <v>--</v>
      </c>
      <c r="NE90" s="219">
        <v>65.625</v>
      </c>
      <c r="NF90" s="219">
        <v>68.471337579617796</v>
      </c>
      <c r="NG90" s="128" t="str">
        <f t="shared" si="95"/>
        <v>--</v>
      </c>
      <c r="NH90" s="219">
        <v>69.014084507042199</v>
      </c>
      <c r="NI90" s="219">
        <v>65.5440414507772</v>
      </c>
      <c r="NJ90" s="128" t="str">
        <f t="shared" si="96"/>
        <v>--</v>
      </c>
      <c r="NK90" s="219">
        <v>59.375</v>
      </c>
      <c r="NL90" s="219">
        <v>60.128617363344098</v>
      </c>
      <c r="NM90" s="220">
        <v>91.318074191002395</v>
      </c>
      <c r="NN90" s="220">
        <v>91.547861507128303</v>
      </c>
      <c r="NO90" s="220">
        <v>76.224328593996901</v>
      </c>
      <c r="NP90" s="220">
        <v>80.981595092024605</v>
      </c>
      <c r="NQ90" s="220">
        <v>79.462102689486599</v>
      </c>
      <c r="NR90" s="220">
        <v>82.909460834181104</v>
      </c>
      <c r="NS90" s="220">
        <v>72.331691297208593</v>
      </c>
      <c r="NT90" s="220">
        <v>75.686673448626607</v>
      </c>
      <c r="NU90" s="220">
        <v>91.734197730956197</v>
      </c>
      <c r="NV90" s="220">
        <v>92.886178861788494</v>
      </c>
      <c r="NW90" s="220">
        <v>85.587044534412996</v>
      </c>
      <c r="NX90" s="220">
        <v>88.133874239351002</v>
      </c>
      <c r="NY90" s="128" t="str">
        <f t="shared" si="118"/>
        <v>--</v>
      </c>
      <c r="NZ90" s="128" t="str">
        <f t="shared" si="118"/>
        <v>--</v>
      </c>
      <c r="OA90" s="128" t="str">
        <f t="shared" si="118"/>
        <v>--</v>
      </c>
      <c r="OB90" s="128" t="str">
        <f t="shared" si="118"/>
        <v>--</v>
      </c>
      <c r="OC90" s="128" t="str">
        <f t="shared" si="118"/>
        <v>--</v>
      </c>
      <c r="OD90" s="128" t="str">
        <f t="shared" si="118"/>
        <v>--</v>
      </c>
      <c r="OE90" s="128" t="str">
        <f t="shared" si="118"/>
        <v>--</v>
      </c>
      <c r="OF90" s="128" t="str">
        <f t="shared" si="118"/>
        <v>--</v>
      </c>
      <c r="OG90" s="222">
        <v>53.142857142857103</v>
      </c>
      <c r="OH90" s="222">
        <v>43.559195830230799</v>
      </c>
      <c r="OI90" s="222">
        <v>36.200156372165701</v>
      </c>
      <c r="OJ90" s="222">
        <v>32.737030411449098</v>
      </c>
      <c r="OK90" s="222">
        <v>61.0483042137719</v>
      </c>
      <c r="OL90" s="222">
        <v>50.153846153846203</v>
      </c>
      <c r="OM90" s="222">
        <v>40.808080808080803</v>
      </c>
      <c r="ON90" s="222">
        <v>33.254994124559303</v>
      </c>
      <c r="OO90" s="114" t="s">
        <v>1527</v>
      </c>
      <c r="OP90" s="114" t="s">
        <v>2520</v>
      </c>
      <c r="OQ90" s="300">
        <v>83.280507131537462</v>
      </c>
      <c r="OR90" s="300">
        <v>71.071953010278918</v>
      </c>
      <c r="OS90" s="300">
        <v>70.234375000000071</v>
      </c>
      <c r="OT90" s="300">
        <v>76.527900797165742</v>
      </c>
      <c r="OU90" s="300">
        <v>87.282051282051242</v>
      </c>
      <c r="OV90" s="300">
        <v>78.673469387755063</v>
      </c>
      <c r="OW90" s="300">
        <v>73.641851106639976</v>
      </c>
      <c r="OX90" s="300">
        <v>78.596491228070292</v>
      </c>
      <c r="OZ90" s="380">
        <v>82.35831809872036</v>
      </c>
      <c r="PA90" s="381">
        <v>79.832713754646903</v>
      </c>
      <c r="PB90" s="381">
        <v>77.85588752196837</v>
      </c>
      <c r="PC90" s="381">
        <v>75.029308323563825</v>
      </c>
      <c r="PD90" s="380">
        <v>73.873045078196796</v>
      </c>
      <c r="PE90" s="381">
        <v>53.817504655493408</v>
      </c>
      <c r="PF90" s="381">
        <v>43.00791556728236</v>
      </c>
      <c r="PG90" s="381">
        <v>43.376318874560354</v>
      </c>
      <c r="PH90" s="380">
        <v>57.352941176470587</v>
      </c>
      <c r="PI90" s="381">
        <v>45.674418604651187</v>
      </c>
      <c r="PJ90" s="381">
        <v>37.31343283582089</v>
      </c>
      <c r="PK90" s="381">
        <v>35.798122065727725</v>
      </c>
      <c r="PL90" s="380">
        <v>91.712204007285933</v>
      </c>
      <c r="PM90" s="381">
        <v>84.615384615384698</v>
      </c>
      <c r="PN90" s="381">
        <v>82.937554969217246</v>
      </c>
      <c r="PO90" s="381">
        <v>78.47953216374259</v>
      </c>
      <c r="PP90" s="380">
        <v>87.443130118289289</v>
      </c>
      <c r="PQ90" s="381">
        <v>73.215940685820215</v>
      </c>
      <c r="PR90" s="381">
        <v>72.45614035087695</v>
      </c>
      <c r="PS90" s="381">
        <v>68.654970760233994</v>
      </c>
      <c r="PT90" s="378" t="str">
        <f t="shared" si="119"/>
        <v>--</v>
      </c>
      <c r="PU90" s="378" t="str">
        <f t="shared" si="119"/>
        <v>--</v>
      </c>
      <c r="PV90" s="381">
        <v>9.7042513863216175</v>
      </c>
      <c r="PW90" s="381">
        <v>32.706766917293265</v>
      </c>
      <c r="PX90" s="378" t="str">
        <f t="shared" si="98"/>
        <v>--</v>
      </c>
      <c r="PY90" s="378" t="str">
        <f t="shared" si="98"/>
        <v>--</v>
      </c>
      <c r="PZ90" s="381">
        <v>52.04081632653061</v>
      </c>
      <c r="QA90" s="381">
        <v>62.745098039215712</v>
      </c>
      <c r="QB90" s="378" t="str">
        <f t="shared" si="99"/>
        <v>--</v>
      </c>
      <c r="QC90" s="378" t="str">
        <f t="shared" si="99"/>
        <v>--</v>
      </c>
      <c r="QD90" s="381">
        <v>54.639175257731971</v>
      </c>
      <c r="QE90" s="381">
        <v>74.117647058823536</v>
      </c>
      <c r="QF90" s="378" t="str">
        <f t="shared" si="120"/>
        <v>--</v>
      </c>
      <c r="QG90" s="378" t="str">
        <f t="shared" si="120"/>
        <v>--</v>
      </c>
      <c r="QH90" s="381">
        <v>67.010309278350533</v>
      </c>
      <c r="QI90" s="381">
        <v>63.281249999999957</v>
      </c>
      <c r="QJ90" s="161" t="s">
        <v>2652</v>
      </c>
    </row>
    <row r="91" spans="1:452" ht="21" customHeight="1" thickBot="1" x14ac:dyDescent="0.3">
      <c r="A91" s="114">
        <v>87</v>
      </c>
      <c r="B91" s="93" t="s">
        <v>87</v>
      </c>
      <c r="C91" s="126">
        <v>30.476190476190471</v>
      </c>
      <c r="D91" s="126">
        <v>23.711340206185564</v>
      </c>
      <c r="E91" s="126">
        <v>20.930232558139537</v>
      </c>
      <c r="F91" s="126">
        <v>29.323308270676694</v>
      </c>
      <c r="G91" s="126">
        <v>25.503355704697995</v>
      </c>
      <c r="H91" s="126">
        <v>12.76595744680851</v>
      </c>
      <c r="I91" s="126">
        <v>34.677419354838698</v>
      </c>
      <c r="J91" s="126">
        <v>26.923076923076916</v>
      </c>
      <c r="K91" s="126">
        <v>25.581395348837209</v>
      </c>
      <c r="L91" s="126">
        <v>46.666666666666636</v>
      </c>
      <c r="M91" s="128">
        <v>32.307692307692314</v>
      </c>
      <c r="N91" s="128">
        <v>33.870967741935502</v>
      </c>
      <c r="O91" s="128">
        <v>51.219512195121951</v>
      </c>
      <c r="P91" s="128">
        <v>50</v>
      </c>
      <c r="Q91" s="128">
        <v>40.517241379310335</v>
      </c>
      <c r="R91" s="128">
        <v>92.452830188679258</v>
      </c>
      <c r="S91" s="128">
        <v>88.235294117647086</v>
      </c>
      <c r="T91" s="128">
        <v>88.372093023255857</v>
      </c>
      <c r="U91" s="128">
        <v>90.076335877862576</v>
      </c>
      <c r="V91" s="128">
        <v>76.973684210526329</v>
      </c>
      <c r="W91" s="128">
        <v>86.092715231788091</v>
      </c>
      <c r="X91" s="128">
        <v>90.243902439024396</v>
      </c>
      <c r="Y91" s="128">
        <v>76.296296296296276</v>
      </c>
      <c r="Z91" s="128">
        <v>76.119402985074615</v>
      </c>
      <c r="AA91" s="128">
        <v>86.915887850467271</v>
      </c>
      <c r="AB91" s="132">
        <v>77.862595419847324</v>
      </c>
      <c r="AC91" s="132">
        <v>83.064516129032299</v>
      </c>
      <c r="AD91" s="132">
        <v>84.337349397590344</v>
      </c>
      <c r="AE91" s="132">
        <v>86.725663716814211</v>
      </c>
      <c r="AF91" s="128">
        <v>82.758620689655146</v>
      </c>
      <c r="AG91" s="126">
        <v>78.301886792452834</v>
      </c>
      <c r="AH91" s="126">
        <v>63.725490196078454</v>
      </c>
      <c r="AI91" s="133">
        <v>69.767441860465141</v>
      </c>
      <c r="AJ91" s="133">
        <v>68.702290076335828</v>
      </c>
      <c r="AK91" s="128">
        <v>68.627450980392183</v>
      </c>
      <c r="AL91" s="128">
        <v>66.225165562913915</v>
      </c>
      <c r="AM91" s="128">
        <v>63.709677419354833</v>
      </c>
      <c r="AN91" s="128">
        <v>60</v>
      </c>
      <c r="AO91" s="128">
        <v>62.406015037594003</v>
      </c>
      <c r="AP91" s="128">
        <v>63.207547169811349</v>
      </c>
      <c r="AQ91" s="128">
        <v>62.878787878787875</v>
      </c>
      <c r="AR91" s="128">
        <v>69.354838709677423</v>
      </c>
      <c r="AS91" s="128">
        <v>62.650602409638566</v>
      </c>
      <c r="AT91" s="128">
        <v>72.807017543859644</v>
      </c>
      <c r="AU91" s="128">
        <v>72.413793103448299</v>
      </c>
      <c r="AV91" s="128">
        <v>7.5471698113207539</v>
      </c>
      <c r="AW91" s="128">
        <v>15.841584158415845</v>
      </c>
      <c r="AX91" s="132">
        <v>14.942528735632187</v>
      </c>
      <c r="AY91" s="132">
        <v>15.267175572519081</v>
      </c>
      <c r="AZ91" s="132">
        <v>18.300653594771237</v>
      </c>
      <c r="BA91" s="132">
        <v>15.894039735099344</v>
      </c>
      <c r="BB91" s="128">
        <v>19.32773109243697</v>
      </c>
      <c r="BC91" s="132">
        <v>16.296296296296305</v>
      </c>
      <c r="BD91" s="132">
        <v>14.503816793893131</v>
      </c>
      <c r="BE91" s="132">
        <v>12.499999999999996</v>
      </c>
      <c r="BF91" s="132">
        <v>13.74045801526718</v>
      </c>
      <c r="BG91" s="128">
        <v>21.311475409836063</v>
      </c>
      <c r="BH91" s="121">
        <v>16.250000000000007</v>
      </c>
      <c r="BI91" s="121">
        <v>14.159292035398236</v>
      </c>
      <c r="BJ91" s="121">
        <v>13.04347826086957</v>
      </c>
      <c r="BK91" s="121">
        <v>3.773584905660377</v>
      </c>
      <c r="BL91" s="128">
        <v>8.9108910891089099</v>
      </c>
      <c r="BM91" s="121">
        <v>4.5977011494252862</v>
      </c>
      <c r="BN91" s="114">
        <v>6.870229007633589</v>
      </c>
      <c r="BO91" s="114">
        <v>6.5359477124183014</v>
      </c>
      <c r="BP91" s="114">
        <v>9.2715231788079553</v>
      </c>
      <c r="BQ91" s="128">
        <v>15.966386554621854</v>
      </c>
      <c r="BR91" s="121">
        <v>15.555555555555562</v>
      </c>
      <c r="BS91" s="121">
        <v>6.1068702290076358</v>
      </c>
      <c r="BT91" s="121">
        <v>3.8095238095238093</v>
      </c>
      <c r="BU91" s="128">
        <v>7.6335877862595423</v>
      </c>
      <c r="BV91" s="121">
        <v>8.1300813008130106</v>
      </c>
      <c r="BW91" s="121">
        <v>7.3170731707317085</v>
      </c>
      <c r="BX91" s="121">
        <v>6.1946902654867246</v>
      </c>
      <c r="BY91" s="128">
        <v>6.9565217391304355</v>
      </c>
      <c r="BZ91" s="121">
        <v>74.528301886792448</v>
      </c>
      <c r="CA91" s="121">
        <v>72.277227722772281</v>
      </c>
      <c r="CB91" s="121">
        <v>79.310344827586164</v>
      </c>
      <c r="CC91" s="128">
        <v>69.92481203007523</v>
      </c>
      <c r="CD91" s="121">
        <v>71.812080536912788</v>
      </c>
      <c r="CE91" s="121">
        <v>81.456953642384107</v>
      </c>
      <c r="CF91" s="121">
        <v>69.105691056910601</v>
      </c>
      <c r="CG91" s="128">
        <v>69.117647058823522</v>
      </c>
      <c r="CH91" s="121">
        <v>77.272727272727295</v>
      </c>
      <c r="CI91" s="121">
        <v>70.476190476190496</v>
      </c>
      <c r="CJ91" s="121">
        <v>68.939393939393952</v>
      </c>
      <c r="CK91" s="121">
        <v>72.357723577235802</v>
      </c>
      <c r="CL91" s="121">
        <v>63.414634146341491</v>
      </c>
      <c r="CM91" s="121">
        <v>68.421052631578945</v>
      </c>
      <c r="CN91" s="121">
        <v>81.89655172413795</v>
      </c>
      <c r="CO91" s="121" t="s">
        <v>286</v>
      </c>
      <c r="CP91" s="128" t="s">
        <v>286</v>
      </c>
      <c r="CQ91" s="121" t="s">
        <v>286</v>
      </c>
      <c r="CR91" s="121">
        <v>69.172932330827038</v>
      </c>
      <c r="CS91" s="114">
        <v>44.000000000000007</v>
      </c>
      <c r="CT91" s="114">
        <v>41.721854304635762</v>
      </c>
      <c r="CU91" s="128">
        <v>57.723577235772368</v>
      </c>
      <c r="CV91" s="121">
        <v>41.176470588235297</v>
      </c>
      <c r="CW91" s="121">
        <v>45.45454545454546</v>
      </c>
      <c r="CX91" s="114">
        <v>56.730769230769226</v>
      </c>
      <c r="CY91" s="114">
        <v>43.181818181818159</v>
      </c>
      <c r="CZ91" s="128">
        <v>43.089430894308947</v>
      </c>
      <c r="DA91" s="121">
        <v>66.265060240963891</v>
      </c>
      <c r="DB91" s="121">
        <v>45.614035087719337</v>
      </c>
      <c r="DC91" s="114">
        <v>56.034482758620697</v>
      </c>
      <c r="DD91" s="114">
        <v>74.528301886792462</v>
      </c>
      <c r="DE91" s="128">
        <v>60.396039603960389</v>
      </c>
      <c r="DF91" s="121">
        <v>52.325581395348841</v>
      </c>
      <c r="DG91" s="121">
        <v>64.885496183206172</v>
      </c>
      <c r="DH91" s="114">
        <v>58.219178082191789</v>
      </c>
      <c r="DI91" s="114">
        <v>56.291390728476834</v>
      </c>
      <c r="DJ91" s="128">
        <v>57.851239669421474</v>
      </c>
      <c r="DK91" s="121">
        <v>49.264705882352949</v>
      </c>
      <c r="DL91" s="121">
        <v>44.696969696969681</v>
      </c>
      <c r="DM91" s="121">
        <v>50.515463917525778</v>
      </c>
      <c r="DN91" s="121">
        <v>57.251908396946561</v>
      </c>
      <c r="DO91" s="128">
        <v>45.528455284552841</v>
      </c>
      <c r="DP91" s="121">
        <v>56.097560975609753</v>
      </c>
      <c r="DQ91" s="121">
        <v>55.855855855855843</v>
      </c>
      <c r="DR91" s="121">
        <v>60.344827586206897</v>
      </c>
      <c r="DS91" s="121" t="s">
        <v>286</v>
      </c>
      <c r="DT91" s="128" t="s">
        <v>286</v>
      </c>
      <c r="DU91" s="131" t="s">
        <v>286</v>
      </c>
      <c r="DV91" s="131">
        <v>48.120300751879704</v>
      </c>
      <c r="DW91" s="114">
        <v>37.583892617449649</v>
      </c>
      <c r="DX91" s="131">
        <v>30.463576158940405</v>
      </c>
      <c r="DY91" s="128">
        <v>46.34146341463417</v>
      </c>
      <c r="DZ91" s="128">
        <v>25.18518518518519</v>
      </c>
      <c r="EA91" s="128">
        <v>37.878787878787875</v>
      </c>
      <c r="EB91" s="128">
        <v>45.544554455445557</v>
      </c>
      <c r="EC91" s="128">
        <v>30.769230769230766</v>
      </c>
      <c r="ED91" s="128">
        <v>34.426229508196741</v>
      </c>
      <c r="EE91" s="128">
        <v>49.382716049382722</v>
      </c>
      <c r="EF91" s="128">
        <v>39.639639639639661</v>
      </c>
      <c r="EG91" s="128">
        <v>46.956521739130423</v>
      </c>
      <c r="EH91" s="128" t="s">
        <v>286</v>
      </c>
      <c r="EI91" s="128" t="s">
        <v>286</v>
      </c>
      <c r="EJ91" s="128" t="s">
        <v>286</v>
      </c>
      <c r="EK91" s="128">
        <v>97.744360902255664</v>
      </c>
      <c r="EL91" s="121">
        <v>82.666666666666714</v>
      </c>
      <c r="EM91" s="121">
        <v>84.768211920529794</v>
      </c>
      <c r="EN91" s="121">
        <v>88.617886178861781</v>
      </c>
      <c r="EO91" s="121">
        <v>79.411764705882348</v>
      </c>
      <c r="EP91" s="128">
        <v>80.303030303030283</v>
      </c>
      <c r="EQ91" s="121">
        <v>91.428571428571431</v>
      </c>
      <c r="ER91" s="121">
        <v>84.09090909090915</v>
      </c>
      <c r="ES91" s="121">
        <v>85.365853658536622</v>
      </c>
      <c r="ET91" s="121">
        <v>89.156626506024125</v>
      </c>
      <c r="EU91" s="128">
        <v>87.610619469026517</v>
      </c>
      <c r="EV91" s="121">
        <v>83.620689655172427</v>
      </c>
      <c r="EW91" s="121">
        <v>90.566037735849036</v>
      </c>
      <c r="EX91" s="121">
        <v>71.568627450980401</v>
      </c>
      <c r="EY91" s="121">
        <v>67.816091954023022</v>
      </c>
      <c r="EZ91" s="128">
        <v>96.992481203007515</v>
      </c>
      <c r="FA91" s="121">
        <v>75.3333333333333</v>
      </c>
      <c r="FB91" s="121">
        <v>76.821192052980109</v>
      </c>
      <c r="FC91" s="121">
        <v>90.243902439024367</v>
      </c>
      <c r="FD91" s="121">
        <v>69.924812030075216</v>
      </c>
      <c r="FE91" s="128">
        <v>68.181818181818201</v>
      </c>
      <c r="FF91" s="121">
        <v>92.233009708737896</v>
      </c>
      <c r="FG91" s="121">
        <v>76.335877862595424</v>
      </c>
      <c r="FH91" s="121">
        <v>79.674796747967491</v>
      </c>
      <c r="FI91" s="121">
        <v>87.804878048780481</v>
      </c>
      <c r="FJ91" s="128">
        <v>79.824561403508753</v>
      </c>
      <c r="FK91" s="121">
        <v>73.043478260869591</v>
      </c>
      <c r="FL91" s="121" t="s">
        <v>286</v>
      </c>
      <c r="FM91" s="121">
        <v>30.927835051546396</v>
      </c>
      <c r="FN91" s="121">
        <v>61.904761904761898</v>
      </c>
      <c r="FO91" s="128" t="s">
        <v>286</v>
      </c>
      <c r="FP91" s="121">
        <v>22.142857142857146</v>
      </c>
      <c r="FQ91" s="121">
        <v>65.986394557823147</v>
      </c>
      <c r="FR91" s="121" t="s">
        <v>286</v>
      </c>
      <c r="FS91" s="121">
        <v>27.480916030534349</v>
      </c>
      <c r="FT91" s="128">
        <v>61.788617886178848</v>
      </c>
      <c r="FU91" s="121" t="s">
        <v>286</v>
      </c>
      <c r="FV91" s="121">
        <v>22.580645161290331</v>
      </c>
      <c r="FW91" s="121">
        <v>61.29032258064516</v>
      </c>
      <c r="FX91" s="121" t="s">
        <v>286</v>
      </c>
      <c r="FY91" s="128">
        <v>14.423076923076927</v>
      </c>
      <c r="FZ91" s="121">
        <v>54.545454545454547</v>
      </c>
      <c r="GA91" s="121" t="s">
        <v>286</v>
      </c>
      <c r="GB91" s="121">
        <v>46.666666666666671</v>
      </c>
      <c r="GC91" s="121">
        <v>49.999999999999993</v>
      </c>
      <c r="GD91" s="128" t="s">
        <v>286</v>
      </c>
      <c r="GE91" s="121">
        <v>22.58064516129032</v>
      </c>
      <c r="GF91" s="121">
        <v>51.04166666666665</v>
      </c>
      <c r="GG91" s="121" t="s">
        <v>286</v>
      </c>
      <c r="GH91" s="121">
        <v>38.888888888888893</v>
      </c>
      <c r="GI91" s="128">
        <v>49.999999999999986</v>
      </c>
      <c r="GJ91" s="121" t="s">
        <v>286</v>
      </c>
      <c r="GK91" s="121">
        <v>42.307692307692307</v>
      </c>
      <c r="GL91" s="121">
        <v>48.68421052631578</v>
      </c>
      <c r="GM91" s="130" t="s">
        <v>286</v>
      </c>
      <c r="GN91" s="128">
        <v>40</v>
      </c>
      <c r="GO91" s="121">
        <v>26.666666666666661</v>
      </c>
      <c r="GP91" s="121" t="s">
        <v>286</v>
      </c>
      <c r="GQ91" s="121">
        <v>35.714285714285715</v>
      </c>
      <c r="GR91" s="121">
        <v>61.538461538461547</v>
      </c>
      <c r="GS91" s="128" t="s">
        <v>286</v>
      </c>
      <c r="GT91" s="121">
        <v>38.70967741935484</v>
      </c>
      <c r="GU91" s="121">
        <v>65.26315789473685</v>
      </c>
      <c r="GV91" s="121" t="s">
        <v>286</v>
      </c>
      <c r="GW91" s="121">
        <v>41.666666666666657</v>
      </c>
      <c r="GX91" s="128">
        <v>57.333333333333307</v>
      </c>
      <c r="GY91" s="128" t="s">
        <v>286</v>
      </c>
      <c r="GZ91" s="128">
        <v>50</v>
      </c>
      <c r="HA91" s="128">
        <v>63.15789473684211</v>
      </c>
      <c r="HB91" s="128" t="s">
        <v>286</v>
      </c>
      <c r="HC91" s="128">
        <v>40</v>
      </c>
      <c r="HD91" s="128">
        <v>45</v>
      </c>
      <c r="HE91" s="128" t="s">
        <v>286</v>
      </c>
      <c r="HF91" s="128">
        <v>59.25925925925926</v>
      </c>
      <c r="HG91" s="128">
        <v>80.392156862745082</v>
      </c>
      <c r="HH91" s="128" t="s">
        <v>286</v>
      </c>
      <c r="HI91" s="128">
        <v>46.666666666666671</v>
      </c>
      <c r="HJ91" s="128">
        <v>63.157894736842103</v>
      </c>
      <c r="HK91" s="128" t="s">
        <v>286</v>
      </c>
      <c r="HL91" s="121">
        <v>55.555555555555564</v>
      </c>
      <c r="HM91" s="121">
        <v>64.473684210526329</v>
      </c>
      <c r="HN91" s="121" t="s">
        <v>286</v>
      </c>
      <c r="HO91" s="121">
        <v>32</v>
      </c>
      <c r="HP91" s="128">
        <v>72.368421052631533</v>
      </c>
      <c r="HQ91" s="121" t="s">
        <v>286</v>
      </c>
      <c r="HR91" s="121">
        <v>7.6923076923076925</v>
      </c>
      <c r="HS91" s="121">
        <v>59.322033898305094</v>
      </c>
      <c r="HT91" s="129" t="s">
        <v>286</v>
      </c>
      <c r="HU91" s="128">
        <v>62.962962962962962</v>
      </c>
      <c r="HV91" s="114">
        <v>42.307692307692292</v>
      </c>
      <c r="HW91" s="114" t="s">
        <v>286</v>
      </c>
      <c r="HX91" s="114">
        <v>63.333333333333321</v>
      </c>
      <c r="HY91" s="114">
        <v>42.10526315789474</v>
      </c>
      <c r="HZ91" s="114" t="s">
        <v>286</v>
      </c>
      <c r="IA91" s="114">
        <v>66.666666666666643</v>
      </c>
      <c r="IB91" s="114">
        <v>39.473684210526315</v>
      </c>
      <c r="IC91" s="114" t="s">
        <v>286</v>
      </c>
      <c r="ID91" s="114">
        <v>72</v>
      </c>
      <c r="IE91" s="114">
        <v>30.263157894736846</v>
      </c>
      <c r="IF91" s="114" t="s">
        <v>286</v>
      </c>
      <c r="IG91" s="114">
        <v>42.857142857142854</v>
      </c>
      <c r="IH91" s="114">
        <v>41.37931034482758</v>
      </c>
      <c r="II91" s="114" t="s">
        <v>286</v>
      </c>
      <c r="IJ91" s="114">
        <v>64.285714285714292</v>
      </c>
      <c r="IK91" s="114">
        <v>55.769230769230766</v>
      </c>
      <c r="IL91" s="114" t="s">
        <v>286</v>
      </c>
      <c r="IM91" s="114">
        <v>73.333333333333329</v>
      </c>
      <c r="IN91" s="114">
        <v>56.842105263157883</v>
      </c>
      <c r="IO91" s="114" t="s">
        <v>286</v>
      </c>
      <c r="IP91" s="114">
        <v>73.52941176470587</v>
      </c>
      <c r="IQ91" s="114">
        <v>51.315789473684212</v>
      </c>
      <c r="IR91" s="114" t="s">
        <v>286</v>
      </c>
      <c r="IS91" s="114">
        <v>79.166666666666686</v>
      </c>
      <c r="IT91" s="114">
        <v>60.526315789473692</v>
      </c>
      <c r="IU91" s="114" t="s">
        <v>286</v>
      </c>
      <c r="IV91" s="114">
        <v>64.285714285714292</v>
      </c>
      <c r="IW91" s="114">
        <v>60.000000000000014</v>
      </c>
      <c r="IX91" s="150" t="s">
        <v>1526</v>
      </c>
      <c r="IY91" s="150" t="s">
        <v>1525</v>
      </c>
      <c r="IZ91" s="150" t="s">
        <v>1525</v>
      </c>
      <c r="JA91" s="150" t="s">
        <v>1525</v>
      </c>
      <c r="JB91" s="150" t="s">
        <v>1525</v>
      </c>
      <c r="JC91" s="114" t="s">
        <v>286</v>
      </c>
      <c r="JD91" s="114" t="s">
        <v>286</v>
      </c>
      <c r="JE91" s="114" t="s">
        <v>286</v>
      </c>
      <c r="JF91" s="114" t="str">
        <f t="shared" si="113"/>
        <v>--</v>
      </c>
      <c r="JG91" s="114" t="str">
        <f t="shared" si="113"/>
        <v>--</v>
      </c>
      <c r="JH91" s="114" t="str">
        <f t="shared" si="113"/>
        <v>--</v>
      </c>
      <c r="JI91" s="114" t="str">
        <f t="shared" si="113"/>
        <v>--</v>
      </c>
      <c r="JJ91" s="114" t="str">
        <f t="shared" si="113"/>
        <v>--</v>
      </c>
      <c r="JK91" s="114" t="str">
        <f t="shared" si="113"/>
        <v>--</v>
      </c>
      <c r="JL91" s="114" t="str">
        <f t="shared" si="113"/>
        <v>--</v>
      </c>
      <c r="JM91" s="114" t="str">
        <f t="shared" si="113"/>
        <v>--</v>
      </c>
      <c r="JN91" s="114" t="str">
        <f t="shared" si="113"/>
        <v>--</v>
      </c>
      <c r="JO91" s="114" t="str">
        <f t="shared" si="113"/>
        <v>--</v>
      </c>
      <c r="JP91" s="114" t="str">
        <f t="shared" si="114"/>
        <v>--</v>
      </c>
      <c r="JQ91" s="114" t="str">
        <f t="shared" si="114"/>
        <v>--</v>
      </c>
      <c r="JR91" s="114" t="str">
        <f t="shared" si="114"/>
        <v>--</v>
      </c>
      <c r="JS91" s="114" t="str">
        <f t="shared" si="114"/>
        <v>--</v>
      </c>
      <c r="JT91" s="114" t="str">
        <f t="shared" si="114"/>
        <v>--</v>
      </c>
      <c r="JU91" s="114" t="str">
        <f t="shared" si="114"/>
        <v>--</v>
      </c>
      <c r="JV91" s="114" t="str">
        <f t="shared" si="114"/>
        <v>--</v>
      </c>
      <c r="JW91" s="114" t="str">
        <f t="shared" si="114"/>
        <v>--</v>
      </c>
      <c r="JX91" s="114" t="str">
        <f t="shared" si="114"/>
        <v>--</v>
      </c>
      <c r="JY91" s="114" t="str">
        <f t="shared" si="114"/>
        <v>--</v>
      </c>
      <c r="JZ91" s="114" t="str">
        <f t="shared" si="115"/>
        <v>--</v>
      </c>
      <c r="KA91" s="114" t="str">
        <f t="shared" si="115"/>
        <v>--</v>
      </c>
      <c r="KB91" s="114" t="str">
        <f t="shared" si="115"/>
        <v>--</v>
      </c>
      <c r="KC91" s="114" t="str">
        <f t="shared" si="115"/>
        <v>--</v>
      </c>
      <c r="KD91" s="114" t="str">
        <f t="shared" si="115"/>
        <v>--</v>
      </c>
      <c r="KE91" s="114" t="str">
        <f t="shared" si="115"/>
        <v>--</v>
      </c>
      <c r="KF91" s="114" t="str">
        <f t="shared" si="115"/>
        <v>--</v>
      </c>
      <c r="KG91" s="114" t="str">
        <f t="shared" si="115"/>
        <v>--</v>
      </c>
      <c r="KH91" s="114" t="str">
        <f t="shared" si="115"/>
        <v>--</v>
      </c>
      <c r="KI91" s="114" t="str">
        <f t="shared" si="115"/>
        <v>--</v>
      </c>
      <c r="KJ91" s="114" t="str">
        <f t="shared" si="116"/>
        <v>--</v>
      </c>
      <c r="KK91" s="114" t="str">
        <f t="shared" si="116"/>
        <v>--</v>
      </c>
      <c r="KL91" s="114" t="str">
        <f t="shared" si="116"/>
        <v>--</v>
      </c>
      <c r="KM91" s="114" t="str">
        <f t="shared" si="116"/>
        <v>--</v>
      </c>
      <c r="KN91" s="114" t="str">
        <f t="shared" si="116"/>
        <v>--</v>
      </c>
      <c r="KO91" s="114" t="str">
        <f t="shared" si="116"/>
        <v>--</v>
      </c>
      <c r="KP91" s="150" t="s">
        <v>1526</v>
      </c>
      <c r="KQ91" s="150" t="s">
        <v>1525</v>
      </c>
      <c r="KR91" s="150" t="s">
        <v>1525</v>
      </c>
      <c r="KS91" s="150" t="s">
        <v>1525</v>
      </c>
      <c r="KT91" s="150" t="s">
        <v>1525</v>
      </c>
      <c r="KU91" s="114" t="str">
        <f t="shared" si="121"/>
        <v>--</v>
      </c>
      <c r="KV91" s="114" t="str">
        <f t="shared" si="121"/>
        <v>--</v>
      </c>
      <c r="KW91" s="114" t="str">
        <f t="shared" si="121"/>
        <v>--</v>
      </c>
      <c r="KX91" s="114" t="str">
        <f t="shared" si="121"/>
        <v>--</v>
      </c>
      <c r="KY91" s="114" t="str">
        <f t="shared" si="121"/>
        <v>--</v>
      </c>
      <c r="KZ91" s="114" t="str">
        <f t="shared" si="117"/>
        <v>--</v>
      </c>
      <c r="LA91" s="114" t="str">
        <f t="shared" si="117"/>
        <v>--</v>
      </c>
      <c r="LB91" s="114" t="str">
        <f t="shared" si="117"/>
        <v>--</v>
      </c>
      <c r="LC91" s="114" t="str">
        <f t="shared" si="117"/>
        <v>--</v>
      </c>
      <c r="LD91" s="114" t="str">
        <f t="shared" si="117"/>
        <v>--</v>
      </c>
      <c r="LE91" s="219">
        <v>86.792452830188694</v>
      </c>
      <c r="LF91" s="219">
        <v>76.543209876543202</v>
      </c>
      <c r="LG91" s="219">
        <v>81.521739130434796</v>
      </c>
      <c r="LH91" s="219">
        <v>86.486486486486498</v>
      </c>
      <c r="LI91" s="219">
        <v>81.176470588235304</v>
      </c>
      <c r="LJ91" s="219">
        <v>83.823529411764696</v>
      </c>
      <c r="LK91" s="219">
        <v>71.698113207547195</v>
      </c>
      <c r="LL91" s="219">
        <v>65.432098765432102</v>
      </c>
      <c r="LM91" s="219">
        <v>66.304347826086996</v>
      </c>
      <c r="LN91" s="219">
        <v>82.432432432432407</v>
      </c>
      <c r="LO91" s="219">
        <v>76.470588235294102</v>
      </c>
      <c r="LP91" s="219">
        <v>76.470588235294102</v>
      </c>
      <c r="LQ91" s="219">
        <v>66.037735849056602</v>
      </c>
      <c r="LR91" s="219">
        <v>62.962962962962997</v>
      </c>
      <c r="LS91" s="219">
        <v>81.3186813186813</v>
      </c>
      <c r="LT91" s="219">
        <v>87.837837837837895</v>
      </c>
      <c r="LU91" s="219">
        <v>77.380952380952394</v>
      </c>
      <c r="LV91" s="219">
        <v>77.272727272727295</v>
      </c>
      <c r="LW91" s="219">
        <v>32.075471698113198</v>
      </c>
      <c r="LX91" s="219">
        <v>40.740740740740698</v>
      </c>
      <c r="LY91" s="219">
        <v>56.043956043956001</v>
      </c>
      <c r="LZ91" s="219">
        <v>66.216216216216196</v>
      </c>
      <c r="MA91" s="219">
        <v>55.952380952380999</v>
      </c>
      <c r="MB91" s="219">
        <v>51.515151515151501</v>
      </c>
      <c r="MC91" s="219">
        <v>69.811320754717002</v>
      </c>
      <c r="MD91" s="219">
        <v>81.481481481481495</v>
      </c>
      <c r="ME91" s="219">
        <v>85.714285714285694</v>
      </c>
      <c r="MF91" s="219">
        <v>87.671232876712295</v>
      </c>
      <c r="MG91" s="219">
        <v>88.095238095238102</v>
      </c>
      <c r="MH91" s="219">
        <v>87.878787878787904</v>
      </c>
      <c r="MI91" s="219">
        <v>66.037735849056602</v>
      </c>
      <c r="MJ91" s="219">
        <v>65.432098765432102</v>
      </c>
      <c r="MK91" s="219">
        <v>72.527472527472497</v>
      </c>
      <c r="ML91" s="219">
        <v>86.486486486486498</v>
      </c>
      <c r="MM91" s="219">
        <v>71.428571428571502</v>
      </c>
      <c r="MN91" s="219">
        <v>72.727272727272705</v>
      </c>
      <c r="MO91" s="128" t="str">
        <f t="shared" si="89"/>
        <v>--</v>
      </c>
      <c r="MP91" s="219">
        <v>19.7530864197531</v>
      </c>
      <c r="MQ91" s="219">
        <v>34.090909090909101</v>
      </c>
      <c r="MR91" s="128" t="str">
        <f t="shared" si="90"/>
        <v>--</v>
      </c>
      <c r="MS91" s="219">
        <v>10.975609756097599</v>
      </c>
      <c r="MT91" s="219">
        <v>41.538461538461497</v>
      </c>
      <c r="MU91" s="128" t="str">
        <f t="shared" si="91"/>
        <v>--</v>
      </c>
      <c r="MV91" s="219">
        <v>37.5</v>
      </c>
      <c r="MW91" s="219">
        <v>46.6666666666667</v>
      </c>
      <c r="MX91" s="128" t="str">
        <f t="shared" si="92"/>
        <v>--</v>
      </c>
      <c r="MY91" s="219">
        <v>66.6666666666667</v>
      </c>
      <c r="MZ91" s="219">
        <v>48.148148148148202</v>
      </c>
      <c r="NA91" s="128" t="str">
        <f t="shared" si="93"/>
        <v>--</v>
      </c>
      <c r="NB91" s="219">
        <v>43.75</v>
      </c>
      <c r="NC91" s="219">
        <v>53.3333333333333</v>
      </c>
      <c r="ND91" s="128" t="str">
        <f t="shared" si="94"/>
        <v>--</v>
      </c>
      <c r="NE91" s="219">
        <v>66.6666666666667</v>
      </c>
      <c r="NF91" s="219">
        <v>62.962962962962997</v>
      </c>
      <c r="NG91" s="128" t="str">
        <f t="shared" si="95"/>
        <v>--</v>
      </c>
      <c r="NH91" s="219">
        <v>50</v>
      </c>
      <c r="NI91" s="219">
        <v>63.3333333333333</v>
      </c>
      <c r="NJ91" s="128" t="str">
        <f t="shared" si="96"/>
        <v>--</v>
      </c>
      <c r="NK91" s="219">
        <v>66.6666666666667</v>
      </c>
      <c r="NL91" s="219">
        <v>59.259259259259302</v>
      </c>
      <c r="NM91" s="220">
        <v>93.3333333333333</v>
      </c>
      <c r="NN91" s="220">
        <v>88.297872340425499</v>
      </c>
      <c r="NO91" s="220">
        <v>86.6666666666667</v>
      </c>
      <c r="NP91" s="220">
        <v>64.893617021276597</v>
      </c>
      <c r="NQ91" s="220">
        <v>63.3333333333333</v>
      </c>
      <c r="NR91" s="220">
        <v>67.741935483871003</v>
      </c>
      <c r="NS91" s="220">
        <v>65.517241379310306</v>
      </c>
      <c r="NT91" s="220">
        <v>62.365591397849499</v>
      </c>
      <c r="NU91" s="220">
        <v>86.6666666666667</v>
      </c>
      <c r="NV91" s="220">
        <v>85.106382978723403</v>
      </c>
      <c r="NW91" s="220">
        <v>93.3333333333333</v>
      </c>
      <c r="NX91" s="220">
        <v>81.914893617021306</v>
      </c>
      <c r="NY91" s="128" t="str">
        <f t="shared" si="118"/>
        <v>--</v>
      </c>
      <c r="NZ91" s="128" t="str">
        <f t="shared" si="118"/>
        <v>--</v>
      </c>
      <c r="OA91" s="128" t="str">
        <f t="shared" si="118"/>
        <v>--</v>
      </c>
      <c r="OB91" s="128" t="str">
        <f t="shared" si="118"/>
        <v>--</v>
      </c>
      <c r="OC91" s="128" t="str">
        <f t="shared" si="118"/>
        <v>--</v>
      </c>
      <c r="OD91" s="128" t="str">
        <f t="shared" si="118"/>
        <v>--</v>
      </c>
      <c r="OE91" s="128" t="str">
        <f t="shared" si="118"/>
        <v>--</v>
      </c>
      <c r="OF91" s="128" t="str">
        <f t="shared" si="118"/>
        <v>--</v>
      </c>
      <c r="OG91" s="222">
        <v>44.827586206896498</v>
      </c>
      <c r="OH91" s="222">
        <v>37.735849056603797</v>
      </c>
      <c r="OI91" s="222">
        <v>32.098765432098801</v>
      </c>
      <c r="OJ91" s="222">
        <v>47.252747252747298</v>
      </c>
      <c r="OK91" s="222">
        <v>51.612903225806498</v>
      </c>
      <c r="OL91" s="222">
        <v>58.108108108108098</v>
      </c>
      <c r="OM91" s="222">
        <v>53.571428571428598</v>
      </c>
      <c r="ON91" s="222">
        <v>43.939393939394002</v>
      </c>
      <c r="OO91" s="114" t="s">
        <v>1525</v>
      </c>
      <c r="OP91" s="114" t="s">
        <v>1525</v>
      </c>
      <c r="OQ91" s="300">
        <v>73.333333333333314</v>
      </c>
      <c r="OR91" s="300">
        <v>47.169811320754739</v>
      </c>
      <c r="OS91" s="300">
        <v>48.148148148148152</v>
      </c>
      <c r="OT91" s="300">
        <v>49.450549450549453</v>
      </c>
      <c r="OU91" s="300">
        <v>73.118279569892465</v>
      </c>
      <c r="OV91" s="300">
        <v>58.108108108108084</v>
      </c>
      <c r="OW91" s="300">
        <v>71.764705882352899</v>
      </c>
      <c r="OX91" s="300">
        <v>41.53846153846154</v>
      </c>
      <c r="OZ91" s="380">
        <v>63.963963963963977</v>
      </c>
      <c r="PA91" s="381">
        <v>67.415730337078614</v>
      </c>
      <c r="PB91" s="381">
        <v>73.404255319148916</v>
      </c>
      <c r="PC91" s="381">
        <v>85.714285714285708</v>
      </c>
      <c r="PD91" s="380">
        <v>59.292035398230112</v>
      </c>
      <c r="PE91" s="381">
        <v>43.956043956043942</v>
      </c>
      <c r="PF91" s="381">
        <v>43.61702127659575</v>
      </c>
      <c r="PG91" s="381">
        <v>65.079365079365076</v>
      </c>
      <c r="PH91" s="380">
        <v>35.13513513513513</v>
      </c>
      <c r="PI91" s="381">
        <v>46.153846153846132</v>
      </c>
      <c r="PJ91" s="381">
        <v>41.489361702127646</v>
      </c>
      <c r="PK91" s="381">
        <v>65.079365079365076</v>
      </c>
      <c r="PL91" s="380">
        <v>88.495575221238923</v>
      </c>
      <c r="PM91" s="381">
        <v>81.3186813186813</v>
      </c>
      <c r="PN91" s="381">
        <v>82.978723404255319</v>
      </c>
      <c r="PO91" s="381">
        <v>92.063492063492092</v>
      </c>
      <c r="PP91" s="380">
        <v>82.456140350877192</v>
      </c>
      <c r="PQ91" s="381">
        <v>69.230769230769212</v>
      </c>
      <c r="PR91" s="381">
        <v>70.212765957446805</v>
      </c>
      <c r="PS91" s="381">
        <v>84.126984126984127</v>
      </c>
      <c r="PT91" s="378" t="str">
        <f t="shared" si="119"/>
        <v>--</v>
      </c>
      <c r="PU91" s="378" t="str">
        <f t="shared" si="119"/>
        <v>--</v>
      </c>
      <c r="PV91" s="381">
        <v>12.359550561797755</v>
      </c>
      <c r="PW91" s="381">
        <v>32.786885245901644</v>
      </c>
      <c r="PX91" s="378" t="str">
        <f t="shared" si="98"/>
        <v>--</v>
      </c>
      <c r="PY91" s="378" t="str">
        <f t="shared" si="98"/>
        <v>--</v>
      </c>
      <c r="PZ91" s="381">
        <v>81.818181818181813</v>
      </c>
      <c r="QA91" s="381">
        <v>73.68421052631578</v>
      </c>
      <c r="QB91" s="378" t="str">
        <f t="shared" si="99"/>
        <v>--</v>
      </c>
      <c r="QC91" s="378" t="str">
        <f t="shared" si="99"/>
        <v>--</v>
      </c>
      <c r="QD91" s="381">
        <v>81.818181818181813</v>
      </c>
      <c r="QE91" s="381">
        <v>68.421052631578959</v>
      </c>
      <c r="QF91" s="378" t="str">
        <f t="shared" si="120"/>
        <v>--</v>
      </c>
      <c r="QG91" s="378" t="str">
        <f t="shared" si="120"/>
        <v>--</v>
      </c>
      <c r="QH91" s="381">
        <v>72.727272727272734</v>
      </c>
      <c r="QI91" s="381">
        <v>55</v>
      </c>
      <c r="QJ91" s="161" t="s">
        <v>2653</v>
      </c>
    </row>
    <row r="92" spans="1:452" ht="13.8" thickTop="1" x14ac:dyDescent="0.25">
      <c r="A92" s="114" t="str">
        <f t="shared" ref="A92:A117" si="122">"--"</f>
        <v>--</v>
      </c>
      <c r="B92" s="96" t="s">
        <v>167</v>
      </c>
      <c r="C92" s="96">
        <v>44.010767160161514</v>
      </c>
      <c r="D92" s="126">
        <v>32.55208333333335</v>
      </c>
      <c r="E92" s="126">
        <v>27.551020408163275</v>
      </c>
      <c r="F92" s="126">
        <v>44.80000000000004</v>
      </c>
      <c r="G92" s="126">
        <v>37.175792507204605</v>
      </c>
      <c r="H92" s="126">
        <v>36.454849498327746</v>
      </c>
      <c r="I92" s="126">
        <v>53.871499176276807</v>
      </c>
      <c r="J92" s="126">
        <v>42.64264264264267</v>
      </c>
      <c r="K92" s="126">
        <v>39.178082191780845</v>
      </c>
      <c r="L92" s="126">
        <v>65.601503759398497</v>
      </c>
      <c r="M92" s="114">
        <v>49.729729729729733</v>
      </c>
      <c r="N92" s="114">
        <v>54.177215189873415</v>
      </c>
      <c r="O92" s="114">
        <v>70.94801223241592</v>
      </c>
      <c r="P92" s="114">
        <v>62.052877138413805</v>
      </c>
      <c r="Q92" s="114">
        <v>68.763102725366878</v>
      </c>
      <c r="R92" s="114">
        <v>87.297297297297277</v>
      </c>
      <c r="S92" s="114">
        <v>77.619663648124273</v>
      </c>
      <c r="T92" s="114">
        <v>80.405405405405361</v>
      </c>
      <c r="U92" s="114">
        <v>89.644012944983785</v>
      </c>
      <c r="V92" s="114">
        <v>77.130681818181884</v>
      </c>
      <c r="W92" s="114">
        <v>80.665610142630896</v>
      </c>
      <c r="X92" s="114">
        <v>87.080536912751654</v>
      </c>
      <c r="Y92" s="114">
        <v>81.194029850746375</v>
      </c>
      <c r="Z92" s="114">
        <v>81.748071979434442</v>
      </c>
      <c r="AA92" s="114">
        <v>88.700564971751461</v>
      </c>
      <c r="AB92" s="114">
        <v>81.415929203539804</v>
      </c>
      <c r="AC92" s="114">
        <v>81.658291457286495</v>
      </c>
      <c r="AD92" s="114">
        <v>88.734567901234556</v>
      </c>
      <c r="AE92" s="114">
        <v>81.377151799687113</v>
      </c>
      <c r="AF92" s="114">
        <v>81.6666666666666</v>
      </c>
      <c r="AG92" s="114">
        <v>66.037735849056617</v>
      </c>
      <c r="AH92" s="114">
        <v>60.103626943005118</v>
      </c>
      <c r="AI92" s="114">
        <v>60.606060606060588</v>
      </c>
      <c r="AJ92" s="114">
        <v>67.642276422764326</v>
      </c>
      <c r="AK92" s="114">
        <v>59.999999999999936</v>
      </c>
      <c r="AL92" s="114">
        <v>64.025356576862137</v>
      </c>
      <c r="AM92" s="114">
        <v>64.814814814814767</v>
      </c>
      <c r="AN92" s="114">
        <v>62.648809523809469</v>
      </c>
      <c r="AO92" s="114">
        <v>63.565891472868273</v>
      </c>
      <c r="AP92" s="114">
        <v>70.643939393939533</v>
      </c>
      <c r="AQ92" s="114">
        <v>63.380281690140798</v>
      </c>
      <c r="AR92" s="114">
        <v>63.408521303258148</v>
      </c>
      <c r="AS92" s="114">
        <v>70.897832817337417</v>
      </c>
      <c r="AT92" s="114">
        <v>64.296754250386414</v>
      </c>
      <c r="AU92" s="114">
        <v>69.230769230769312</v>
      </c>
      <c r="AV92" s="114">
        <v>18.563685636856377</v>
      </c>
      <c r="AW92" s="114">
        <v>20.915032679738541</v>
      </c>
      <c r="AX92" s="114">
        <v>21.428571428571423</v>
      </c>
      <c r="AY92" s="114">
        <v>20.197044334975388</v>
      </c>
      <c r="AZ92" s="114">
        <v>21.676300578034667</v>
      </c>
      <c r="BA92" s="114">
        <v>20.866773675762424</v>
      </c>
      <c r="BB92" s="114">
        <v>21.565217391304351</v>
      </c>
      <c r="BC92" s="114">
        <v>23.52941176470588</v>
      </c>
      <c r="BD92" s="114">
        <v>23.450134770889481</v>
      </c>
      <c r="BE92" s="114">
        <v>14.893617021276592</v>
      </c>
      <c r="BF92" s="114">
        <v>19.285714285714278</v>
      </c>
      <c r="BG92" s="114">
        <v>22.335025380710658</v>
      </c>
      <c r="BH92" s="114">
        <v>16.483516483516489</v>
      </c>
      <c r="BI92" s="114">
        <v>18.710691823899364</v>
      </c>
      <c r="BJ92" s="114">
        <v>21.621621621621607</v>
      </c>
      <c r="BK92" s="114">
        <v>11.111111111111116</v>
      </c>
      <c r="BL92" s="114">
        <v>10.718954248366018</v>
      </c>
      <c r="BM92" s="114">
        <v>9.1836734693877613</v>
      </c>
      <c r="BN92" s="114">
        <v>14.449917898193757</v>
      </c>
      <c r="BO92" s="114">
        <v>12.861271676300577</v>
      </c>
      <c r="BP92" s="114">
        <v>9.4703049759229483</v>
      </c>
      <c r="BQ92" s="114">
        <v>16.431095406360434</v>
      </c>
      <c r="BR92" s="114">
        <v>15.629742033383918</v>
      </c>
      <c r="BS92" s="114">
        <v>15.053763440860218</v>
      </c>
      <c r="BT92" s="114">
        <v>10.505836575875493</v>
      </c>
      <c r="BU92" s="114">
        <v>11.82795698924731</v>
      </c>
      <c r="BV92" s="114">
        <v>13.924050632911397</v>
      </c>
      <c r="BW92" s="114">
        <v>11.867088607594942</v>
      </c>
      <c r="BX92" s="114">
        <v>13.449367088607595</v>
      </c>
      <c r="BY92" s="114">
        <v>13.987473903966599</v>
      </c>
      <c r="BZ92" s="114">
        <v>69.945355191256795</v>
      </c>
      <c r="CA92" s="114">
        <v>73.594771241830045</v>
      </c>
      <c r="CB92" s="114">
        <v>78.716216216216253</v>
      </c>
      <c r="CC92" s="114">
        <v>66.666666666666686</v>
      </c>
      <c r="CD92" s="114">
        <v>68.285714285714278</v>
      </c>
      <c r="CE92" s="114">
        <v>75.641025641025578</v>
      </c>
      <c r="CF92" s="114">
        <v>71.021775544388532</v>
      </c>
      <c r="CG92" s="114">
        <v>76.479289940828309</v>
      </c>
      <c r="CH92" s="114">
        <v>67.724867724867792</v>
      </c>
      <c r="CI92" s="114">
        <v>71.238095238095241</v>
      </c>
      <c r="CJ92" s="114">
        <v>73.936170212766015</v>
      </c>
      <c r="CK92" s="114">
        <v>78.030303030302974</v>
      </c>
      <c r="CL92" s="114">
        <v>73.035439137134119</v>
      </c>
      <c r="CM92" s="114">
        <v>75.039001560062431</v>
      </c>
      <c r="CN92" s="114">
        <v>79.209979209979181</v>
      </c>
      <c r="CO92" s="114" t="s">
        <v>286</v>
      </c>
      <c r="CP92" s="114" t="s">
        <v>286</v>
      </c>
      <c r="CQ92" s="114" t="s">
        <v>286</v>
      </c>
      <c r="CR92" s="114">
        <v>57.213114754098399</v>
      </c>
      <c r="CS92" s="114">
        <v>32.188841201716734</v>
      </c>
      <c r="CT92" s="114">
        <v>34.928229665071804</v>
      </c>
      <c r="CU92" s="114">
        <v>59.090909090909115</v>
      </c>
      <c r="CV92" s="114">
        <v>41.3589364844904</v>
      </c>
      <c r="CW92" s="114">
        <v>34.656084656084644</v>
      </c>
      <c r="CX92" s="114">
        <v>60.571428571428562</v>
      </c>
      <c r="CY92" s="114">
        <v>40.213523131672588</v>
      </c>
      <c r="CZ92" s="114">
        <v>43.828715365239326</v>
      </c>
      <c r="DA92" s="114">
        <v>63.482280431432962</v>
      </c>
      <c r="DB92" s="114">
        <v>41.18564742589701</v>
      </c>
      <c r="DC92" s="114">
        <v>46.985446985446963</v>
      </c>
      <c r="DD92" s="114">
        <v>60.610465116279059</v>
      </c>
      <c r="DE92" s="114">
        <v>45.491251682368784</v>
      </c>
      <c r="DF92" s="114">
        <v>50.519031141868481</v>
      </c>
      <c r="DG92" s="114">
        <v>62.308998302207115</v>
      </c>
      <c r="DH92" s="114">
        <v>49.333333333333343</v>
      </c>
      <c r="DI92" s="114">
        <v>39.34426229508199</v>
      </c>
      <c r="DJ92" s="114">
        <v>58.669001751313459</v>
      </c>
      <c r="DK92" s="114">
        <v>51.145038167938949</v>
      </c>
      <c r="DL92" s="114">
        <v>40.760869565217384</v>
      </c>
      <c r="DM92" s="114">
        <v>58.181818181818208</v>
      </c>
      <c r="DN92" s="114">
        <v>50.092081031307522</v>
      </c>
      <c r="DO92" s="114">
        <v>49.487179487179482</v>
      </c>
      <c r="DP92" s="114">
        <v>60.229132569558111</v>
      </c>
      <c r="DQ92" s="114">
        <v>54.991816693944401</v>
      </c>
      <c r="DR92" s="114">
        <v>46.35193133047207</v>
      </c>
      <c r="DS92" s="114" t="s">
        <v>286</v>
      </c>
      <c r="DT92" s="114" t="s">
        <v>286</v>
      </c>
      <c r="DU92" s="114" t="s">
        <v>286</v>
      </c>
      <c r="DV92" s="114">
        <v>50.664451827242559</v>
      </c>
      <c r="DW92" s="114">
        <v>27.826086956521713</v>
      </c>
      <c r="DX92" s="114">
        <v>23.557692307692299</v>
      </c>
      <c r="DY92" s="114">
        <v>48.611111111111136</v>
      </c>
      <c r="DZ92" s="114">
        <v>32.428355957767721</v>
      </c>
      <c r="EA92" s="114">
        <v>30.727762803234512</v>
      </c>
      <c r="EB92" s="114">
        <v>51.051625239005695</v>
      </c>
      <c r="EC92" s="114">
        <v>42.595978062157222</v>
      </c>
      <c r="ED92" s="114">
        <v>37.721518987341803</v>
      </c>
      <c r="EE92" s="114">
        <v>57.81990521327014</v>
      </c>
      <c r="EF92" s="114">
        <v>41.439999999999969</v>
      </c>
      <c r="EG92" s="114">
        <v>41.386554621848688</v>
      </c>
      <c r="EH92" s="114" t="s">
        <v>286</v>
      </c>
      <c r="EI92" s="114" t="s">
        <v>286</v>
      </c>
      <c r="EJ92" s="114" t="s">
        <v>286</v>
      </c>
      <c r="EK92" s="114">
        <v>91.147540983606504</v>
      </c>
      <c r="EL92" s="114">
        <v>83.620689655172455</v>
      </c>
      <c r="EM92" s="114">
        <v>81.760000000000105</v>
      </c>
      <c r="EN92" s="114">
        <v>91.03214890016919</v>
      </c>
      <c r="EO92" s="114">
        <v>85.47904191616766</v>
      </c>
      <c r="EP92" s="114">
        <v>77.80748663101609</v>
      </c>
      <c r="EQ92" s="114">
        <v>93.168880455408001</v>
      </c>
      <c r="ER92" s="114">
        <v>83.985765124555115</v>
      </c>
      <c r="ES92" s="114">
        <v>84.848484848484915</v>
      </c>
      <c r="ET92" s="114">
        <v>93.066255778120194</v>
      </c>
      <c r="EU92" s="114">
        <v>88.557993730407546</v>
      </c>
      <c r="EV92" s="114">
        <v>87.866108786610909</v>
      </c>
      <c r="EW92" s="114">
        <v>86.766712141882778</v>
      </c>
      <c r="EX92" s="114">
        <v>70.404172099087347</v>
      </c>
      <c r="EY92" s="114">
        <v>71.864406779661053</v>
      </c>
      <c r="EZ92" s="114">
        <v>90.625000000000043</v>
      </c>
      <c r="FA92" s="114">
        <v>76.901004304160736</v>
      </c>
      <c r="FB92" s="114">
        <v>76.038338658147012</v>
      </c>
      <c r="FC92" s="114">
        <v>90.893760539629042</v>
      </c>
      <c r="FD92" s="114">
        <v>79.970326409495584</v>
      </c>
      <c r="FE92" s="114">
        <v>68.533333333333445</v>
      </c>
      <c r="FF92" s="114">
        <v>91.136801541425797</v>
      </c>
      <c r="FG92" s="114">
        <v>80.714285714285722</v>
      </c>
      <c r="FH92" s="114">
        <v>78.481012658227911</v>
      </c>
      <c r="FI92" s="114">
        <v>90.551181102362179</v>
      </c>
      <c r="FJ92" s="114">
        <v>81.687898089172037</v>
      </c>
      <c r="FK92" s="114">
        <v>83.472803347280305</v>
      </c>
      <c r="FL92" s="114" t="s">
        <v>286</v>
      </c>
      <c r="FM92" s="114">
        <v>31.456043956043889</v>
      </c>
      <c r="FN92" s="114">
        <v>65.84507042253513</v>
      </c>
      <c r="FO92" s="114" t="s">
        <v>286</v>
      </c>
      <c r="FP92" s="114">
        <v>24.727838258164844</v>
      </c>
      <c r="FQ92" s="114">
        <v>60.299003322259153</v>
      </c>
      <c r="FR92" s="114" t="s">
        <v>286</v>
      </c>
      <c r="FS92" s="114">
        <v>23.68421052631578</v>
      </c>
      <c r="FT92" s="114">
        <v>55.300859598853847</v>
      </c>
      <c r="FU92" s="114" t="s">
        <v>286</v>
      </c>
      <c r="FV92" s="114">
        <v>23.674242424242451</v>
      </c>
      <c r="FW92" s="114">
        <v>59.424083769633519</v>
      </c>
      <c r="FX92" s="114" t="s">
        <v>286</v>
      </c>
      <c r="FY92" s="114">
        <v>26.6441821247892</v>
      </c>
      <c r="FZ92" s="114">
        <v>59.914712153518145</v>
      </c>
      <c r="GA92" s="114" t="s">
        <v>286</v>
      </c>
      <c r="GB92" s="114">
        <v>49.333333333333329</v>
      </c>
      <c r="GC92" s="114">
        <v>52.4324324324324</v>
      </c>
      <c r="GD92" s="114" t="s">
        <v>286</v>
      </c>
      <c r="GE92" s="114">
        <v>51.923076923076927</v>
      </c>
      <c r="GF92" s="114">
        <v>57.182320441988942</v>
      </c>
      <c r="GG92" s="114" t="s">
        <v>286</v>
      </c>
      <c r="GH92" s="114">
        <v>41.843971631205669</v>
      </c>
      <c r="GI92" s="114">
        <v>55.789473684210542</v>
      </c>
      <c r="GJ92" s="114" t="s">
        <v>286</v>
      </c>
      <c r="GK92" s="114">
        <v>42.27642276422764</v>
      </c>
      <c r="GL92" s="114">
        <v>45.777777777777764</v>
      </c>
      <c r="GM92" s="114" t="s">
        <v>286</v>
      </c>
      <c r="GN92" s="114">
        <v>43.312101910828048</v>
      </c>
      <c r="GO92" s="114">
        <v>52.517985611510774</v>
      </c>
      <c r="GP92" s="114" t="s">
        <v>286</v>
      </c>
      <c r="GQ92" s="114">
        <v>46.428571428571416</v>
      </c>
      <c r="GR92" s="114">
        <v>61.290322580645167</v>
      </c>
      <c r="GS92" s="114" t="s">
        <v>286</v>
      </c>
      <c r="GT92" s="114">
        <v>57.419354838709666</v>
      </c>
      <c r="GU92" s="114">
        <v>65.840220385675053</v>
      </c>
      <c r="GV92" s="114" t="s">
        <v>286</v>
      </c>
      <c r="GW92" s="114">
        <v>46.808510638297875</v>
      </c>
      <c r="GX92" s="114">
        <v>63.492063492063508</v>
      </c>
      <c r="GY92" s="114" t="s">
        <v>286</v>
      </c>
      <c r="GZ92" s="114">
        <v>49.58677685950412</v>
      </c>
      <c r="HA92" s="114">
        <v>59.009009009009027</v>
      </c>
      <c r="HB92" s="114" t="s">
        <v>286</v>
      </c>
      <c r="HC92" s="114">
        <v>57.324840764331213</v>
      </c>
      <c r="HD92" s="114">
        <v>64.02877697841727</v>
      </c>
      <c r="HE92" s="114" t="s">
        <v>286</v>
      </c>
      <c r="HF92" s="114">
        <v>41.743119266055068</v>
      </c>
      <c r="HG92" s="114">
        <v>57.692307692307679</v>
      </c>
      <c r="HH92" s="114" t="s">
        <v>286</v>
      </c>
      <c r="HI92" s="121">
        <v>48.68421052631578</v>
      </c>
      <c r="HJ92" s="121">
        <v>63.848396501457771</v>
      </c>
      <c r="HK92" s="121" t="s">
        <v>286</v>
      </c>
      <c r="HL92" s="121">
        <v>40.310077519379838</v>
      </c>
      <c r="HM92" s="114">
        <v>60.869565217391305</v>
      </c>
      <c r="HN92" s="114" t="s">
        <v>286</v>
      </c>
      <c r="HO92" s="114">
        <v>32.456140350877192</v>
      </c>
      <c r="HP92" s="114">
        <v>58.715596330275218</v>
      </c>
      <c r="HQ92" s="114" t="s">
        <v>286</v>
      </c>
      <c r="HR92" s="114">
        <v>39.597315436241594</v>
      </c>
      <c r="HS92" s="114">
        <v>61.397058823529385</v>
      </c>
      <c r="HT92" s="114" t="s">
        <v>286</v>
      </c>
      <c r="HU92" s="114">
        <v>52.968036529680376</v>
      </c>
      <c r="HV92" s="114">
        <v>27.717391304347835</v>
      </c>
      <c r="HW92" s="114" t="s">
        <v>286</v>
      </c>
      <c r="HX92" s="114">
        <v>60.130718954248387</v>
      </c>
      <c r="HY92" s="114">
        <v>37.175792507204584</v>
      </c>
      <c r="HZ92" s="114" t="s">
        <v>286</v>
      </c>
      <c r="IA92" s="114">
        <v>55.8139534883721</v>
      </c>
      <c r="IB92" s="114">
        <v>41.081081081081095</v>
      </c>
      <c r="IC92" s="114" t="s">
        <v>286</v>
      </c>
      <c r="ID92" s="114">
        <v>47.457627118644069</v>
      </c>
      <c r="IE92" s="114">
        <v>50.684931506849324</v>
      </c>
      <c r="IF92" s="114" t="s">
        <v>286</v>
      </c>
      <c r="IG92" s="114">
        <v>61.486486486486477</v>
      </c>
      <c r="IH92" s="114">
        <v>38.686131386861291</v>
      </c>
      <c r="II92" s="114" t="s">
        <v>286</v>
      </c>
      <c r="IJ92" s="114">
        <v>64.253393665158356</v>
      </c>
      <c r="IK92" s="114">
        <v>40.641711229946516</v>
      </c>
      <c r="IL92" s="114" t="s">
        <v>286</v>
      </c>
      <c r="IM92" s="114">
        <v>70.469798657718158</v>
      </c>
      <c r="IN92" s="114">
        <v>52.528089887640427</v>
      </c>
      <c r="IO92" s="114" t="s">
        <v>286</v>
      </c>
      <c r="IP92" s="114">
        <v>64.843750000000014</v>
      </c>
      <c r="IQ92" s="114">
        <v>56.914893617021271</v>
      </c>
      <c r="IR92" s="114" t="s">
        <v>286</v>
      </c>
      <c r="IS92" s="114">
        <v>63.025210084033603</v>
      </c>
      <c r="IT92" s="114">
        <v>61.08597285067875</v>
      </c>
      <c r="IU92" s="114" t="s">
        <v>286</v>
      </c>
      <c r="IV92" s="114">
        <v>75.675675675675635</v>
      </c>
      <c r="IW92" s="114">
        <v>54.151624548736457</v>
      </c>
      <c r="IX92" s="114" t="s">
        <v>286</v>
      </c>
      <c r="IY92" s="114" t="s">
        <v>286</v>
      </c>
      <c r="IZ92" s="114" t="s">
        <v>286</v>
      </c>
      <c r="JA92" s="114" t="s">
        <v>286</v>
      </c>
      <c r="JB92" s="114" t="s">
        <v>286</v>
      </c>
      <c r="JC92" s="114" t="s">
        <v>286</v>
      </c>
      <c r="JD92" s="114" t="s">
        <v>286</v>
      </c>
      <c r="JE92" s="114" t="s">
        <v>286</v>
      </c>
      <c r="JF92" s="114" t="str">
        <f t="shared" si="113"/>
        <v>--</v>
      </c>
      <c r="JG92" s="114" t="str">
        <f t="shared" si="113"/>
        <v>--</v>
      </c>
      <c r="JH92" s="114" t="str">
        <f t="shared" si="113"/>
        <v>--</v>
      </c>
      <c r="JI92" s="114" t="str">
        <f t="shared" si="113"/>
        <v>--</v>
      </c>
      <c r="JJ92" s="114" t="str">
        <f t="shared" si="113"/>
        <v>--</v>
      </c>
      <c r="JK92" s="114" t="str">
        <f t="shared" si="113"/>
        <v>--</v>
      </c>
      <c r="JL92" s="114" t="str">
        <f t="shared" si="113"/>
        <v>--</v>
      </c>
      <c r="JM92" s="114" t="str">
        <f t="shared" si="113"/>
        <v>--</v>
      </c>
      <c r="JN92" s="114" t="str">
        <f t="shared" si="113"/>
        <v>--</v>
      </c>
      <c r="JO92" s="114" t="str">
        <f t="shared" si="113"/>
        <v>--</v>
      </c>
      <c r="JP92" s="114" t="str">
        <f t="shared" si="114"/>
        <v>--</v>
      </c>
      <c r="JQ92" s="114" t="str">
        <f t="shared" si="114"/>
        <v>--</v>
      </c>
      <c r="JR92" s="114" t="str">
        <f t="shared" si="114"/>
        <v>--</v>
      </c>
      <c r="JS92" s="114" t="str">
        <f t="shared" si="114"/>
        <v>--</v>
      </c>
      <c r="JT92" s="114" t="str">
        <f t="shared" si="114"/>
        <v>--</v>
      </c>
      <c r="JU92" s="114" t="str">
        <f t="shared" si="114"/>
        <v>--</v>
      </c>
      <c r="JV92" s="114" t="str">
        <f t="shared" si="114"/>
        <v>--</v>
      </c>
      <c r="JW92" s="114" t="str">
        <f t="shared" si="114"/>
        <v>--</v>
      </c>
      <c r="JX92" s="114" t="str">
        <f t="shared" si="114"/>
        <v>--</v>
      </c>
      <c r="JY92" s="114" t="str">
        <f t="shared" si="114"/>
        <v>--</v>
      </c>
      <c r="JZ92" s="114" t="str">
        <f t="shared" si="115"/>
        <v>--</v>
      </c>
      <c r="KA92" s="114" t="str">
        <f t="shared" si="115"/>
        <v>--</v>
      </c>
      <c r="KB92" s="114" t="str">
        <f t="shared" si="115"/>
        <v>--</v>
      </c>
      <c r="KC92" s="114" t="str">
        <f t="shared" si="115"/>
        <v>--</v>
      </c>
      <c r="KD92" s="114" t="str">
        <f t="shared" si="115"/>
        <v>--</v>
      </c>
      <c r="KE92" s="114" t="str">
        <f t="shared" si="115"/>
        <v>--</v>
      </c>
      <c r="KF92" s="114" t="str">
        <f t="shared" si="115"/>
        <v>--</v>
      </c>
      <c r="KG92" s="114" t="str">
        <f t="shared" si="115"/>
        <v>--</v>
      </c>
      <c r="KH92" s="114" t="str">
        <f t="shared" si="115"/>
        <v>--</v>
      </c>
      <c r="KI92" s="114" t="str">
        <f t="shared" si="115"/>
        <v>--</v>
      </c>
      <c r="KJ92" s="114" t="str">
        <f t="shared" si="116"/>
        <v>--</v>
      </c>
      <c r="KK92" s="114" t="str">
        <f t="shared" si="116"/>
        <v>--</v>
      </c>
      <c r="KL92" s="114" t="str">
        <f t="shared" si="116"/>
        <v>--</v>
      </c>
      <c r="KM92" s="114" t="str">
        <f t="shared" si="116"/>
        <v>--</v>
      </c>
      <c r="KN92" s="114" t="str">
        <f t="shared" si="116"/>
        <v>--</v>
      </c>
      <c r="KO92" s="114" t="str">
        <f t="shared" si="116"/>
        <v>--</v>
      </c>
      <c r="KP92" s="114" t="str">
        <f>"--"</f>
        <v>--</v>
      </c>
      <c r="KQ92" s="114" t="str">
        <f>"--"</f>
        <v>--</v>
      </c>
      <c r="KR92" s="114" t="str">
        <f>"--"</f>
        <v>--</v>
      </c>
      <c r="KS92" s="114" t="str">
        <f>"--"</f>
        <v>--</v>
      </c>
      <c r="KT92" s="114" t="str">
        <f>"--"</f>
        <v>--</v>
      </c>
      <c r="KU92" s="114" t="str">
        <f t="shared" si="121"/>
        <v>--</v>
      </c>
      <c r="KV92" s="114" t="str">
        <f t="shared" si="121"/>
        <v>--</v>
      </c>
      <c r="KW92" s="114" t="str">
        <f t="shared" si="121"/>
        <v>--</v>
      </c>
      <c r="KX92" s="114" t="str">
        <f t="shared" si="121"/>
        <v>--</v>
      </c>
      <c r="KY92" s="114" t="str">
        <f t="shared" si="121"/>
        <v>--</v>
      </c>
      <c r="KZ92" s="114" t="str">
        <f t="shared" si="117"/>
        <v>--</v>
      </c>
      <c r="LA92" s="114" t="str">
        <f t="shared" si="117"/>
        <v>--</v>
      </c>
      <c r="LB92" s="114" t="str">
        <f t="shared" si="117"/>
        <v>--</v>
      </c>
      <c r="LC92" s="114" t="str">
        <f t="shared" si="117"/>
        <v>--</v>
      </c>
      <c r="LD92" s="114" t="str">
        <f t="shared" si="117"/>
        <v>--</v>
      </c>
      <c r="LE92" s="226">
        <v>82.934609250398694</v>
      </c>
      <c r="LF92" s="226">
        <v>78.719999999999899</v>
      </c>
      <c r="LG92" s="226">
        <v>79.458239277652396</v>
      </c>
      <c r="LH92" s="226">
        <v>83.975659229209001</v>
      </c>
      <c r="LI92" s="226">
        <v>82.843137254901904</v>
      </c>
      <c r="LJ92" s="226">
        <v>80.735930735930694</v>
      </c>
      <c r="LK92" s="226">
        <v>70.239999999999995</v>
      </c>
      <c r="LL92" s="226">
        <v>63.723916532905299</v>
      </c>
      <c r="LM92" s="226">
        <v>65.688487584650105</v>
      </c>
      <c r="LN92" s="226">
        <v>72.560975609755999</v>
      </c>
      <c r="LO92" s="226">
        <v>68.137254901960802</v>
      </c>
      <c r="LP92" s="226">
        <v>67.678958785249506</v>
      </c>
      <c r="LQ92" s="226">
        <v>76.998368678629802</v>
      </c>
      <c r="LR92" s="226">
        <v>75.164473684210606</v>
      </c>
      <c r="LS92" s="226">
        <v>75.757575757575694</v>
      </c>
      <c r="LT92" s="226">
        <v>74.390243902438996</v>
      </c>
      <c r="LU92" s="226">
        <v>74.539363484087104</v>
      </c>
      <c r="LV92" s="226">
        <v>74.944071588366796</v>
      </c>
      <c r="LW92" s="226">
        <v>39.576547231270403</v>
      </c>
      <c r="LX92" s="226">
        <v>36.677631578947299</v>
      </c>
      <c r="LY92" s="226">
        <v>34.802784222737898</v>
      </c>
      <c r="LZ92" s="226">
        <v>42.682926829268297</v>
      </c>
      <c r="MA92" s="226">
        <v>40.771812080536897</v>
      </c>
      <c r="MB92" s="226">
        <v>45.413870246084997</v>
      </c>
      <c r="MC92" s="226">
        <v>85.551948051948102</v>
      </c>
      <c r="MD92" s="226">
        <v>83.934426229508304</v>
      </c>
      <c r="ME92" s="226">
        <v>81.9444444444444</v>
      </c>
      <c r="MF92" s="226">
        <v>82.113821138211406</v>
      </c>
      <c r="MG92" s="226">
        <v>79.933110367893093</v>
      </c>
      <c r="MH92" s="226">
        <v>82.7740492170023</v>
      </c>
      <c r="MI92" s="226">
        <v>72.520325203252</v>
      </c>
      <c r="MJ92" s="226">
        <v>67.049180327868797</v>
      </c>
      <c r="MK92" s="226">
        <v>64.814814814814795</v>
      </c>
      <c r="ML92" s="226">
        <v>72.653061224489804</v>
      </c>
      <c r="MM92" s="226">
        <v>71.571906354514994</v>
      </c>
      <c r="MN92" s="226">
        <v>68.903803131990998</v>
      </c>
      <c r="MO92" s="128" t="str">
        <f t="shared" si="89"/>
        <v>--</v>
      </c>
      <c r="MP92" s="226">
        <v>25.084175084175101</v>
      </c>
      <c r="MQ92" s="226">
        <v>48.341232227488199</v>
      </c>
      <c r="MR92" s="128" t="str">
        <f t="shared" si="90"/>
        <v>--</v>
      </c>
      <c r="MS92" s="226">
        <v>20.422535211267601</v>
      </c>
      <c r="MT92" s="226">
        <v>51.369863013698598</v>
      </c>
      <c r="MU92" s="128" t="str">
        <f t="shared" si="91"/>
        <v>--</v>
      </c>
      <c r="MV92" s="226">
        <v>42.857142857142897</v>
      </c>
      <c r="MW92" s="226">
        <v>49.019607843137301</v>
      </c>
      <c r="MX92" s="128" t="str">
        <f t="shared" si="92"/>
        <v>--</v>
      </c>
      <c r="MY92" s="226">
        <v>36.842105263157897</v>
      </c>
      <c r="MZ92" s="226">
        <v>56.818181818181799</v>
      </c>
      <c r="NA92" s="128" t="str">
        <f t="shared" si="93"/>
        <v>--</v>
      </c>
      <c r="NB92" s="226">
        <v>52.702702702702702</v>
      </c>
      <c r="NC92" s="226">
        <v>57.843137254901897</v>
      </c>
      <c r="ND92" s="128" t="str">
        <f t="shared" si="94"/>
        <v>--</v>
      </c>
      <c r="NE92" s="226">
        <v>47.368421052631597</v>
      </c>
      <c r="NF92" s="226">
        <v>62.727272727272698</v>
      </c>
      <c r="NG92" s="128" t="str">
        <f t="shared" si="95"/>
        <v>--</v>
      </c>
      <c r="NH92" s="226">
        <v>54.109589041095902</v>
      </c>
      <c r="NI92" s="226">
        <v>57.635467980295601</v>
      </c>
      <c r="NJ92" s="128" t="str">
        <f t="shared" si="96"/>
        <v>--</v>
      </c>
      <c r="NK92" s="226">
        <v>53.982300884955798</v>
      </c>
      <c r="NL92" s="226">
        <v>59.2760180995475</v>
      </c>
      <c r="NM92" s="227">
        <v>91.050583657587495</v>
      </c>
      <c r="NN92" s="227">
        <v>89.573459715639899</v>
      </c>
      <c r="NO92" s="227">
        <v>71.011673151750898</v>
      </c>
      <c r="NP92" s="227">
        <v>70.972886762360503</v>
      </c>
      <c r="NQ92" s="227">
        <v>79.713114754098399</v>
      </c>
      <c r="NR92" s="227">
        <v>75.162337662337507</v>
      </c>
      <c r="NS92" s="227">
        <v>71.283095723014199</v>
      </c>
      <c r="NT92" s="227">
        <v>67.642276422764297</v>
      </c>
      <c r="NU92" s="227">
        <v>91.277890466531403</v>
      </c>
      <c r="NV92" s="227">
        <v>89.789303079416499</v>
      </c>
      <c r="NW92" s="227">
        <v>88.056680161943305</v>
      </c>
      <c r="NX92" s="227">
        <v>84.090909090909093</v>
      </c>
      <c r="NY92" s="128" t="str">
        <f t="shared" si="118"/>
        <v>--</v>
      </c>
      <c r="NZ92" s="128" t="str">
        <f t="shared" si="118"/>
        <v>--</v>
      </c>
      <c r="OA92" s="128" t="str">
        <f t="shared" si="118"/>
        <v>--</v>
      </c>
      <c r="OB92" s="128" t="str">
        <f t="shared" si="118"/>
        <v>--</v>
      </c>
      <c r="OC92" s="128" t="str">
        <f t="shared" si="118"/>
        <v>--</v>
      </c>
      <c r="OD92" s="128" t="str">
        <f t="shared" si="118"/>
        <v>--</v>
      </c>
      <c r="OE92" s="128" t="str">
        <f t="shared" si="118"/>
        <v>--</v>
      </c>
      <c r="OF92" s="128" t="str">
        <f t="shared" si="118"/>
        <v>--</v>
      </c>
      <c r="OG92" s="227">
        <v>54.713114754098299</v>
      </c>
      <c r="OH92" s="226">
        <v>37.5203915171289</v>
      </c>
      <c r="OI92" s="226">
        <v>30.983606557377001</v>
      </c>
      <c r="OJ92" s="226">
        <v>33.564814814814802</v>
      </c>
      <c r="OK92" s="227">
        <v>50.816993464052302</v>
      </c>
      <c r="OL92" s="226">
        <v>40</v>
      </c>
      <c r="OM92" s="226">
        <v>36.6386554621849</v>
      </c>
      <c r="ON92" s="226">
        <v>36.179775280898902</v>
      </c>
      <c r="OO92" s="114" t="str">
        <f t="shared" ref="OO92:OX117" si="123">"--"</f>
        <v>--</v>
      </c>
      <c r="OP92" s="114" t="str">
        <f t="shared" si="123"/>
        <v>--</v>
      </c>
      <c r="OQ92" s="300">
        <v>78.557114228456911</v>
      </c>
      <c r="OR92" s="300">
        <v>66.290322580645253</v>
      </c>
      <c r="OS92" s="300">
        <v>61.337683523654157</v>
      </c>
      <c r="OT92" s="300">
        <v>63.972286374133958</v>
      </c>
      <c r="OU92" s="300">
        <v>81.391585760517884</v>
      </c>
      <c r="OV92" s="300">
        <v>69.105691056910558</v>
      </c>
      <c r="OW92" s="300">
        <v>68.386023294509158</v>
      </c>
      <c r="OX92" s="300">
        <v>73.496659242761694</v>
      </c>
      <c r="OZ92" s="388">
        <v>77.351916376306605</v>
      </c>
      <c r="PA92" s="389">
        <v>72.810218978102213</v>
      </c>
      <c r="PB92" s="389">
        <v>68.511450381679424</v>
      </c>
      <c r="PC92" s="389">
        <v>69.298245614035082</v>
      </c>
      <c r="PD92" s="388">
        <v>74.345549738219859</v>
      </c>
      <c r="PE92" s="389">
        <v>41.34790528233151</v>
      </c>
      <c r="PF92" s="389">
        <v>34.732824427480914</v>
      </c>
      <c r="PG92" s="389">
        <v>42.10526315789469</v>
      </c>
      <c r="PH92" s="388">
        <v>57.597173144876308</v>
      </c>
      <c r="PI92" s="389">
        <v>40.036563071297962</v>
      </c>
      <c r="PJ92" s="389">
        <v>30.916030534351147</v>
      </c>
      <c r="PK92" s="389">
        <v>29.532163742690059</v>
      </c>
      <c r="PL92" s="388">
        <v>91.478260869565261</v>
      </c>
      <c r="PM92" s="389">
        <v>80.327868852459034</v>
      </c>
      <c r="PN92" s="389">
        <v>77.62906309751429</v>
      </c>
      <c r="PO92" s="389">
        <v>76.384839650145707</v>
      </c>
      <c r="PP92" s="388">
        <v>85.590277777777786</v>
      </c>
      <c r="PQ92" s="389">
        <v>71.324863883847556</v>
      </c>
      <c r="PR92" s="389">
        <v>64.828897338402996</v>
      </c>
      <c r="PS92" s="389">
        <v>58.017492711370245</v>
      </c>
      <c r="PT92" s="378" t="str">
        <f t="shared" si="119"/>
        <v>--</v>
      </c>
      <c r="PU92" s="378" t="str">
        <f t="shared" si="119"/>
        <v>--</v>
      </c>
      <c r="PV92" s="389">
        <v>18.674698795180728</v>
      </c>
      <c r="PW92" s="389">
        <v>48.101265822784796</v>
      </c>
      <c r="PX92" s="378" t="str">
        <f t="shared" si="98"/>
        <v>--</v>
      </c>
      <c r="PY92" s="378" t="str">
        <f t="shared" si="98"/>
        <v>--</v>
      </c>
      <c r="PZ92" s="389">
        <v>54.651162790697697</v>
      </c>
      <c r="QA92" s="389">
        <v>61.589403973509924</v>
      </c>
      <c r="QB92" s="378" t="str">
        <f t="shared" si="99"/>
        <v>--</v>
      </c>
      <c r="QC92" s="378" t="str">
        <f t="shared" si="99"/>
        <v>--</v>
      </c>
      <c r="QD92" s="389">
        <v>62.790697674418588</v>
      </c>
      <c r="QE92" s="389">
        <v>72.847682119205317</v>
      </c>
      <c r="QF92" s="378" t="str">
        <f t="shared" si="120"/>
        <v>--</v>
      </c>
      <c r="QG92" s="378" t="str">
        <f t="shared" si="120"/>
        <v>--</v>
      </c>
      <c r="QH92" s="389">
        <v>62.068965517241388</v>
      </c>
      <c r="QI92" s="389">
        <v>54.60526315789474</v>
      </c>
      <c r="QJ92" s="368" t="str">
        <f t="shared" ref="QJ92:QJ117" si="124">"--"</f>
        <v>--</v>
      </c>
    </row>
    <row r="93" spans="1:452" s="93" customFormat="1" x14ac:dyDescent="0.25">
      <c r="A93" s="93" t="str">
        <f>"--"</f>
        <v>--</v>
      </c>
      <c r="B93" s="96" t="s">
        <v>2521</v>
      </c>
      <c r="C93" s="93" t="str">
        <f t="shared" ref="C93:BN93" si="125">"--"</f>
        <v>--</v>
      </c>
      <c r="D93" s="93" t="str">
        <f t="shared" si="125"/>
        <v>--</v>
      </c>
      <c r="E93" s="93" t="str">
        <f t="shared" si="125"/>
        <v>--</v>
      </c>
      <c r="F93" s="93" t="str">
        <f t="shared" si="125"/>
        <v>--</v>
      </c>
      <c r="G93" s="93" t="str">
        <f t="shared" si="125"/>
        <v>--</v>
      </c>
      <c r="H93" s="93" t="str">
        <f t="shared" si="125"/>
        <v>--</v>
      </c>
      <c r="I93" s="93" t="str">
        <f t="shared" si="125"/>
        <v>--</v>
      </c>
      <c r="J93" s="93" t="str">
        <f t="shared" si="125"/>
        <v>--</v>
      </c>
      <c r="K93" s="93" t="str">
        <f t="shared" si="125"/>
        <v>--</v>
      </c>
      <c r="L93" s="93" t="str">
        <f t="shared" si="125"/>
        <v>--</v>
      </c>
      <c r="M93" s="93" t="str">
        <f t="shared" si="125"/>
        <v>--</v>
      </c>
      <c r="N93" s="93" t="str">
        <f t="shared" si="125"/>
        <v>--</v>
      </c>
      <c r="O93" s="93" t="str">
        <f t="shared" si="125"/>
        <v>--</v>
      </c>
      <c r="P93" s="93" t="str">
        <f t="shared" si="125"/>
        <v>--</v>
      </c>
      <c r="Q93" s="93" t="str">
        <f t="shared" si="125"/>
        <v>--</v>
      </c>
      <c r="R93" s="93" t="str">
        <f t="shared" si="125"/>
        <v>--</v>
      </c>
      <c r="S93" s="93" t="str">
        <f t="shared" si="125"/>
        <v>--</v>
      </c>
      <c r="T93" s="93" t="str">
        <f t="shared" si="125"/>
        <v>--</v>
      </c>
      <c r="U93" s="93" t="str">
        <f t="shared" si="125"/>
        <v>--</v>
      </c>
      <c r="V93" s="93" t="str">
        <f t="shared" si="125"/>
        <v>--</v>
      </c>
      <c r="W93" s="93" t="str">
        <f t="shared" si="125"/>
        <v>--</v>
      </c>
      <c r="X93" s="93" t="str">
        <f t="shared" si="125"/>
        <v>--</v>
      </c>
      <c r="Y93" s="93" t="str">
        <f t="shared" si="125"/>
        <v>--</v>
      </c>
      <c r="Z93" s="93" t="str">
        <f t="shared" si="125"/>
        <v>--</v>
      </c>
      <c r="AA93" s="93" t="str">
        <f t="shared" si="125"/>
        <v>--</v>
      </c>
      <c r="AB93" s="93" t="str">
        <f t="shared" si="125"/>
        <v>--</v>
      </c>
      <c r="AC93" s="93" t="str">
        <f t="shared" si="125"/>
        <v>--</v>
      </c>
      <c r="AD93" s="93" t="str">
        <f t="shared" si="125"/>
        <v>--</v>
      </c>
      <c r="AE93" s="93" t="str">
        <f t="shared" si="125"/>
        <v>--</v>
      </c>
      <c r="AF93" s="93" t="str">
        <f t="shared" si="125"/>
        <v>--</v>
      </c>
      <c r="AG93" s="93" t="str">
        <f t="shared" si="125"/>
        <v>--</v>
      </c>
      <c r="AH93" s="93" t="str">
        <f t="shared" si="125"/>
        <v>--</v>
      </c>
      <c r="AI93" s="93" t="str">
        <f t="shared" si="125"/>
        <v>--</v>
      </c>
      <c r="AJ93" s="93" t="str">
        <f t="shared" si="125"/>
        <v>--</v>
      </c>
      <c r="AK93" s="93" t="str">
        <f t="shared" si="125"/>
        <v>--</v>
      </c>
      <c r="AL93" s="93" t="str">
        <f t="shared" si="125"/>
        <v>--</v>
      </c>
      <c r="AM93" s="93" t="str">
        <f t="shared" si="125"/>
        <v>--</v>
      </c>
      <c r="AN93" s="93" t="str">
        <f t="shared" si="125"/>
        <v>--</v>
      </c>
      <c r="AO93" s="93" t="str">
        <f t="shared" si="125"/>
        <v>--</v>
      </c>
      <c r="AP93" s="93" t="str">
        <f t="shared" si="125"/>
        <v>--</v>
      </c>
      <c r="AQ93" s="93" t="str">
        <f t="shared" si="125"/>
        <v>--</v>
      </c>
      <c r="AR93" s="93" t="str">
        <f t="shared" si="125"/>
        <v>--</v>
      </c>
      <c r="AS93" s="93" t="str">
        <f t="shared" si="125"/>
        <v>--</v>
      </c>
      <c r="AT93" s="93" t="str">
        <f t="shared" si="125"/>
        <v>--</v>
      </c>
      <c r="AU93" s="93" t="str">
        <f t="shared" si="125"/>
        <v>--</v>
      </c>
      <c r="AV93" s="93" t="str">
        <f t="shared" si="125"/>
        <v>--</v>
      </c>
      <c r="AW93" s="93" t="str">
        <f t="shared" si="125"/>
        <v>--</v>
      </c>
      <c r="AX93" s="93" t="str">
        <f t="shared" si="125"/>
        <v>--</v>
      </c>
      <c r="AY93" s="93" t="str">
        <f t="shared" si="125"/>
        <v>--</v>
      </c>
      <c r="AZ93" s="93" t="str">
        <f t="shared" si="125"/>
        <v>--</v>
      </c>
      <c r="BA93" s="93" t="str">
        <f t="shared" si="125"/>
        <v>--</v>
      </c>
      <c r="BB93" s="93" t="str">
        <f t="shared" si="125"/>
        <v>--</v>
      </c>
      <c r="BC93" s="93" t="str">
        <f t="shared" si="125"/>
        <v>--</v>
      </c>
      <c r="BD93" s="93" t="str">
        <f t="shared" si="125"/>
        <v>--</v>
      </c>
      <c r="BE93" s="93" t="str">
        <f t="shared" si="125"/>
        <v>--</v>
      </c>
      <c r="BF93" s="93" t="str">
        <f t="shared" si="125"/>
        <v>--</v>
      </c>
      <c r="BG93" s="93" t="str">
        <f t="shared" si="125"/>
        <v>--</v>
      </c>
      <c r="BH93" s="93" t="str">
        <f t="shared" si="125"/>
        <v>--</v>
      </c>
      <c r="BI93" s="93" t="str">
        <f t="shared" si="125"/>
        <v>--</v>
      </c>
      <c r="BJ93" s="93" t="str">
        <f t="shared" si="125"/>
        <v>--</v>
      </c>
      <c r="BK93" s="93" t="str">
        <f t="shared" si="125"/>
        <v>--</v>
      </c>
      <c r="BL93" s="93" t="str">
        <f t="shared" si="125"/>
        <v>--</v>
      </c>
      <c r="BM93" s="93" t="str">
        <f t="shared" si="125"/>
        <v>--</v>
      </c>
      <c r="BN93" s="93" t="str">
        <f t="shared" si="125"/>
        <v>--</v>
      </c>
      <c r="BO93" s="93" t="str">
        <f t="shared" ref="BO93:DZ93" si="126">"--"</f>
        <v>--</v>
      </c>
      <c r="BP93" s="93" t="str">
        <f t="shared" si="126"/>
        <v>--</v>
      </c>
      <c r="BQ93" s="93" t="str">
        <f t="shared" si="126"/>
        <v>--</v>
      </c>
      <c r="BR93" s="93" t="str">
        <f t="shared" si="126"/>
        <v>--</v>
      </c>
      <c r="BS93" s="93" t="str">
        <f t="shared" si="126"/>
        <v>--</v>
      </c>
      <c r="BT93" s="93" t="str">
        <f t="shared" si="126"/>
        <v>--</v>
      </c>
      <c r="BU93" s="93" t="str">
        <f t="shared" si="126"/>
        <v>--</v>
      </c>
      <c r="BV93" s="93" t="str">
        <f t="shared" si="126"/>
        <v>--</v>
      </c>
      <c r="BW93" s="93" t="str">
        <f t="shared" si="126"/>
        <v>--</v>
      </c>
      <c r="BX93" s="93" t="str">
        <f t="shared" si="126"/>
        <v>--</v>
      </c>
      <c r="BY93" s="93" t="str">
        <f t="shared" si="126"/>
        <v>--</v>
      </c>
      <c r="BZ93" s="93" t="str">
        <f t="shared" si="126"/>
        <v>--</v>
      </c>
      <c r="CA93" s="93" t="str">
        <f t="shared" si="126"/>
        <v>--</v>
      </c>
      <c r="CB93" s="93" t="str">
        <f t="shared" si="126"/>
        <v>--</v>
      </c>
      <c r="CC93" s="93" t="str">
        <f t="shared" si="126"/>
        <v>--</v>
      </c>
      <c r="CD93" s="93" t="str">
        <f t="shared" si="126"/>
        <v>--</v>
      </c>
      <c r="CE93" s="93" t="str">
        <f t="shared" si="126"/>
        <v>--</v>
      </c>
      <c r="CF93" s="93" t="str">
        <f t="shared" si="126"/>
        <v>--</v>
      </c>
      <c r="CG93" s="93" t="str">
        <f t="shared" si="126"/>
        <v>--</v>
      </c>
      <c r="CH93" s="93" t="str">
        <f t="shared" si="126"/>
        <v>--</v>
      </c>
      <c r="CI93" s="93" t="str">
        <f t="shared" si="126"/>
        <v>--</v>
      </c>
      <c r="CJ93" s="93" t="str">
        <f t="shared" si="126"/>
        <v>--</v>
      </c>
      <c r="CK93" s="93" t="str">
        <f t="shared" si="126"/>
        <v>--</v>
      </c>
      <c r="CL93" s="93" t="str">
        <f t="shared" si="126"/>
        <v>--</v>
      </c>
      <c r="CM93" s="93" t="str">
        <f t="shared" si="126"/>
        <v>--</v>
      </c>
      <c r="CN93" s="93" t="str">
        <f t="shared" si="126"/>
        <v>--</v>
      </c>
      <c r="CO93" s="93" t="str">
        <f t="shared" si="126"/>
        <v>--</v>
      </c>
      <c r="CP93" s="93" t="str">
        <f t="shared" si="126"/>
        <v>--</v>
      </c>
      <c r="CQ93" s="93" t="str">
        <f t="shared" si="126"/>
        <v>--</v>
      </c>
      <c r="CR93" s="93" t="str">
        <f t="shared" si="126"/>
        <v>--</v>
      </c>
      <c r="CS93" s="93" t="str">
        <f t="shared" si="126"/>
        <v>--</v>
      </c>
      <c r="CT93" s="93" t="str">
        <f t="shared" si="126"/>
        <v>--</v>
      </c>
      <c r="CU93" s="93" t="str">
        <f t="shared" si="126"/>
        <v>--</v>
      </c>
      <c r="CV93" s="93" t="str">
        <f t="shared" si="126"/>
        <v>--</v>
      </c>
      <c r="CW93" s="93" t="str">
        <f t="shared" si="126"/>
        <v>--</v>
      </c>
      <c r="CX93" s="93" t="str">
        <f t="shared" si="126"/>
        <v>--</v>
      </c>
      <c r="CY93" s="93" t="str">
        <f t="shared" si="126"/>
        <v>--</v>
      </c>
      <c r="CZ93" s="93" t="str">
        <f t="shared" si="126"/>
        <v>--</v>
      </c>
      <c r="DA93" s="93" t="str">
        <f t="shared" si="126"/>
        <v>--</v>
      </c>
      <c r="DB93" s="93" t="str">
        <f t="shared" si="126"/>
        <v>--</v>
      </c>
      <c r="DC93" s="93" t="str">
        <f t="shared" si="126"/>
        <v>--</v>
      </c>
      <c r="DD93" s="93" t="str">
        <f t="shared" si="126"/>
        <v>--</v>
      </c>
      <c r="DE93" s="93" t="str">
        <f t="shared" si="126"/>
        <v>--</v>
      </c>
      <c r="DF93" s="93" t="str">
        <f t="shared" si="126"/>
        <v>--</v>
      </c>
      <c r="DG93" s="93" t="str">
        <f t="shared" si="126"/>
        <v>--</v>
      </c>
      <c r="DH93" s="93" t="str">
        <f t="shared" si="126"/>
        <v>--</v>
      </c>
      <c r="DI93" s="93" t="str">
        <f t="shared" si="126"/>
        <v>--</v>
      </c>
      <c r="DJ93" s="93" t="str">
        <f t="shared" si="126"/>
        <v>--</v>
      </c>
      <c r="DK93" s="93" t="str">
        <f t="shared" si="126"/>
        <v>--</v>
      </c>
      <c r="DL93" s="93" t="str">
        <f t="shared" si="126"/>
        <v>--</v>
      </c>
      <c r="DM93" s="93" t="str">
        <f t="shared" si="126"/>
        <v>--</v>
      </c>
      <c r="DN93" s="93" t="str">
        <f t="shared" si="126"/>
        <v>--</v>
      </c>
      <c r="DO93" s="93" t="str">
        <f t="shared" si="126"/>
        <v>--</v>
      </c>
      <c r="DP93" s="93" t="str">
        <f t="shared" si="126"/>
        <v>--</v>
      </c>
      <c r="DQ93" s="93" t="str">
        <f t="shared" si="126"/>
        <v>--</v>
      </c>
      <c r="DR93" s="93" t="str">
        <f t="shared" si="126"/>
        <v>--</v>
      </c>
      <c r="DS93" s="93" t="str">
        <f t="shared" si="126"/>
        <v>--</v>
      </c>
      <c r="DT93" s="93" t="str">
        <f t="shared" si="126"/>
        <v>--</v>
      </c>
      <c r="DU93" s="93" t="str">
        <f t="shared" si="126"/>
        <v>--</v>
      </c>
      <c r="DV93" s="93" t="str">
        <f t="shared" si="126"/>
        <v>--</v>
      </c>
      <c r="DW93" s="93" t="str">
        <f t="shared" si="126"/>
        <v>--</v>
      </c>
      <c r="DX93" s="93" t="str">
        <f t="shared" si="126"/>
        <v>--</v>
      </c>
      <c r="DY93" s="93" t="str">
        <f t="shared" si="126"/>
        <v>--</v>
      </c>
      <c r="DZ93" s="93" t="str">
        <f t="shared" si="126"/>
        <v>--</v>
      </c>
      <c r="EA93" s="93" t="str">
        <f t="shared" ref="EA93:GL93" si="127">"--"</f>
        <v>--</v>
      </c>
      <c r="EB93" s="93" t="str">
        <f t="shared" si="127"/>
        <v>--</v>
      </c>
      <c r="EC93" s="93" t="str">
        <f t="shared" si="127"/>
        <v>--</v>
      </c>
      <c r="ED93" s="93" t="str">
        <f t="shared" si="127"/>
        <v>--</v>
      </c>
      <c r="EE93" s="93" t="str">
        <f t="shared" si="127"/>
        <v>--</v>
      </c>
      <c r="EF93" s="93" t="str">
        <f t="shared" si="127"/>
        <v>--</v>
      </c>
      <c r="EG93" s="93" t="str">
        <f t="shared" si="127"/>
        <v>--</v>
      </c>
      <c r="EH93" s="93" t="str">
        <f t="shared" si="127"/>
        <v>--</v>
      </c>
      <c r="EI93" s="93" t="str">
        <f t="shared" si="127"/>
        <v>--</v>
      </c>
      <c r="EJ93" s="93" t="str">
        <f t="shared" si="127"/>
        <v>--</v>
      </c>
      <c r="EK93" s="93" t="str">
        <f t="shared" si="127"/>
        <v>--</v>
      </c>
      <c r="EL93" s="93" t="str">
        <f t="shared" si="127"/>
        <v>--</v>
      </c>
      <c r="EM93" s="93" t="str">
        <f t="shared" si="127"/>
        <v>--</v>
      </c>
      <c r="EN93" s="93" t="str">
        <f t="shared" si="127"/>
        <v>--</v>
      </c>
      <c r="EO93" s="93" t="str">
        <f t="shared" si="127"/>
        <v>--</v>
      </c>
      <c r="EP93" s="93" t="str">
        <f t="shared" si="127"/>
        <v>--</v>
      </c>
      <c r="EQ93" s="93" t="str">
        <f t="shared" si="127"/>
        <v>--</v>
      </c>
      <c r="ER93" s="93" t="str">
        <f t="shared" si="127"/>
        <v>--</v>
      </c>
      <c r="ES93" s="93" t="str">
        <f t="shared" si="127"/>
        <v>--</v>
      </c>
      <c r="ET93" s="93" t="str">
        <f t="shared" si="127"/>
        <v>--</v>
      </c>
      <c r="EU93" s="93" t="str">
        <f t="shared" si="127"/>
        <v>--</v>
      </c>
      <c r="EV93" s="93" t="str">
        <f t="shared" si="127"/>
        <v>--</v>
      </c>
      <c r="EW93" s="93" t="str">
        <f t="shared" si="127"/>
        <v>--</v>
      </c>
      <c r="EX93" s="93" t="str">
        <f t="shared" si="127"/>
        <v>--</v>
      </c>
      <c r="EY93" s="93" t="str">
        <f t="shared" si="127"/>
        <v>--</v>
      </c>
      <c r="EZ93" s="93" t="str">
        <f t="shared" si="127"/>
        <v>--</v>
      </c>
      <c r="FA93" s="93" t="str">
        <f t="shared" si="127"/>
        <v>--</v>
      </c>
      <c r="FB93" s="93" t="str">
        <f t="shared" si="127"/>
        <v>--</v>
      </c>
      <c r="FC93" s="93" t="str">
        <f t="shared" si="127"/>
        <v>--</v>
      </c>
      <c r="FD93" s="93" t="str">
        <f t="shared" si="127"/>
        <v>--</v>
      </c>
      <c r="FE93" s="93" t="str">
        <f t="shared" si="127"/>
        <v>--</v>
      </c>
      <c r="FF93" s="93" t="str">
        <f t="shared" si="127"/>
        <v>--</v>
      </c>
      <c r="FG93" s="93" t="str">
        <f t="shared" si="127"/>
        <v>--</v>
      </c>
      <c r="FH93" s="93" t="str">
        <f t="shared" si="127"/>
        <v>--</v>
      </c>
      <c r="FI93" s="93" t="str">
        <f t="shared" si="127"/>
        <v>--</v>
      </c>
      <c r="FJ93" s="93" t="str">
        <f t="shared" si="127"/>
        <v>--</v>
      </c>
      <c r="FK93" s="93" t="str">
        <f t="shared" si="127"/>
        <v>--</v>
      </c>
      <c r="FL93" s="93" t="str">
        <f t="shared" si="127"/>
        <v>--</v>
      </c>
      <c r="FM93" s="93" t="str">
        <f t="shared" si="127"/>
        <v>--</v>
      </c>
      <c r="FN93" s="93" t="str">
        <f t="shared" si="127"/>
        <v>--</v>
      </c>
      <c r="FO93" s="93" t="str">
        <f t="shared" si="127"/>
        <v>--</v>
      </c>
      <c r="FP93" s="93" t="str">
        <f t="shared" si="127"/>
        <v>--</v>
      </c>
      <c r="FQ93" s="93" t="str">
        <f t="shared" si="127"/>
        <v>--</v>
      </c>
      <c r="FR93" s="93" t="str">
        <f t="shared" si="127"/>
        <v>--</v>
      </c>
      <c r="FS93" s="93" t="str">
        <f t="shared" si="127"/>
        <v>--</v>
      </c>
      <c r="FT93" s="93" t="str">
        <f t="shared" si="127"/>
        <v>--</v>
      </c>
      <c r="FU93" s="93" t="str">
        <f t="shared" si="127"/>
        <v>--</v>
      </c>
      <c r="FV93" s="93" t="str">
        <f t="shared" si="127"/>
        <v>--</v>
      </c>
      <c r="FW93" s="93" t="str">
        <f t="shared" si="127"/>
        <v>--</v>
      </c>
      <c r="FX93" s="93" t="str">
        <f t="shared" si="127"/>
        <v>--</v>
      </c>
      <c r="FY93" s="93" t="str">
        <f t="shared" si="127"/>
        <v>--</v>
      </c>
      <c r="FZ93" s="93" t="str">
        <f t="shared" si="127"/>
        <v>--</v>
      </c>
      <c r="GA93" s="93" t="str">
        <f t="shared" si="127"/>
        <v>--</v>
      </c>
      <c r="GB93" s="93" t="str">
        <f t="shared" si="127"/>
        <v>--</v>
      </c>
      <c r="GC93" s="93" t="str">
        <f t="shared" si="127"/>
        <v>--</v>
      </c>
      <c r="GD93" s="93" t="str">
        <f t="shared" si="127"/>
        <v>--</v>
      </c>
      <c r="GE93" s="93" t="str">
        <f t="shared" si="127"/>
        <v>--</v>
      </c>
      <c r="GF93" s="93" t="str">
        <f t="shared" si="127"/>
        <v>--</v>
      </c>
      <c r="GG93" s="93" t="str">
        <f t="shared" si="127"/>
        <v>--</v>
      </c>
      <c r="GH93" s="93" t="str">
        <f t="shared" si="127"/>
        <v>--</v>
      </c>
      <c r="GI93" s="93" t="str">
        <f t="shared" si="127"/>
        <v>--</v>
      </c>
      <c r="GJ93" s="93" t="str">
        <f t="shared" si="127"/>
        <v>--</v>
      </c>
      <c r="GK93" s="93" t="str">
        <f t="shared" si="127"/>
        <v>--</v>
      </c>
      <c r="GL93" s="93" t="str">
        <f t="shared" si="127"/>
        <v>--</v>
      </c>
      <c r="GM93" s="93" t="str">
        <f t="shared" ref="GM93:IX93" si="128">"--"</f>
        <v>--</v>
      </c>
      <c r="GN93" s="93" t="str">
        <f t="shared" si="128"/>
        <v>--</v>
      </c>
      <c r="GO93" s="93" t="str">
        <f t="shared" si="128"/>
        <v>--</v>
      </c>
      <c r="GP93" s="93" t="str">
        <f t="shared" si="128"/>
        <v>--</v>
      </c>
      <c r="GQ93" s="93" t="str">
        <f t="shared" si="128"/>
        <v>--</v>
      </c>
      <c r="GR93" s="93" t="str">
        <f t="shared" si="128"/>
        <v>--</v>
      </c>
      <c r="GS93" s="93" t="str">
        <f t="shared" si="128"/>
        <v>--</v>
      </c>
      <c r="GT93" s="93" t="str">
        <f t="shared" si="128"/>
        <v>--</v>
      </c>
      <c r="GU93" s="93" t="str">
        <f t="shared" si="128"/>
        <v>--</v>
      </c>
      <c r="GV93" s="93" t="str">
        <f t="shared" si="128"/>
        <v>--</v>
      </c>
      <c r="GW93" s="93" t="str">
        <f t="shared" si="128"/>
        <v>--</v>
      </c>
      <c r="GX93" s="93" t="str">
        <f t="shared" si="128"/>
        <v>--</v>
      </c>
      <c r="GY93" s="93" t="str">
        <f t="shared" si="128"/>
        <v>--</v>
      </c>
      <c r="GZ93" s="93" t="str">
        <f t="shared" si="128"/>
        <v>--</v>
      </c>
      <c r="HA93" s="93" t="str">
        <f t="shared" si="128"/>
        <v>--</v>
      </c>
      <c r="HB93" s="93" t="str">
        <f t="shared" si="128"/>
        <v>--</v>
      </c>
      <c r="HC93" s="93" t="str">
        <f t="shared" si="128"/>
        <v>--</v>
      </c>
      <c r="HD93" s="93" t="str">
        <f t="shared" si="128"/>
        <v>--</v>
      </c>
      <c r="HE93" s="93" t="str">
        <f t="shared" si="128"/>
        <v>--</v>
      </c>
      <c r="HF93" s="93" t="str">
        <f t="shared" si="128"/>
        <v>--</v>
      </c>
      <c r="HG93" s="93" t="str">
        <f t="shared" si="128"/>
        <v>--</v>
      </c>
      <c r="HH93" s="93" t="str">
        <f t="shared" si="128"/>
        <v>--</v>
      </c>
      <c r="HI93" s="93" t="str">
        <f t="shared" si="128"/>
        <v>--</v>
      </c>
      <c r="HJ93" s="93" t="str">
        <f t="shared" si="128"/>
        <v>--</v>
      </c>
      <c r="HK93" s="93" t="str">
        <f t="shared" si="128"/>
        <v>--</v>
      </c>
      <c r="HL93" s="93" t="str">
        <f t="shared" si="128"/>
        <v>--</v>
      </c>
      <c r="HM93" s="93" t="str">
        <f t="shared" si="128"/>
        <v>--</v>
      </c>
      <c r="HN93" s="93" t="str">
        <f t="shared" si="128"/>
        <v>--</v>
      </c>
      <c r="HO93" s="93" t="str">
        <f t="shared" si="128"/>
        <v>--</v>
      </c>
      <c r="HP93" s="93" t="str">
        <f t="shared" si="128"/>
        <v>--</v>
      </c>
      <c r="HQ93" s="93" t="str">
        <f t="shared" si="128"/>
        <v>--</v>
      </c>
      <c r="HR93" s="93" t="str">
        <f t="shared" si="128"/>
        <v>--</v>
      </c>
      <c r="HS93" s="93" t="str">
        <f t="shared" si="128"/>
        <v>--</v>
      </c>
      <c r="HT93" s="93" t="str">
        <f t="shared" si="128"/>
        <v>--</v>
      </c>
      <c r="HU93" s="93" t="str">
        <f t="shared" si="128"/>
        <v>--</v>
      </c>
      <c r="HV93" s="93" t="str">
        <f t="shared" si="128"/>
        <v>--</v>
      </c>
      <c r="HW93" s="93" t="str">
        <f t="shared" si="128"/>
        <v>--</v>
      </c>
      <c r="HX93" s="93" t="str">
        <f t="shared" si="128"/>
        <v>--</v>
      </c>
      <c r="HY93" s="93" t="str">
        <f t="shared" si="128"/>
        <v>--</v>
      </c>
      <c r="HZ93" s="93" t="str">
        <f t="shared" si="128"/>
        <v>--</v>
      </c>
      <c r="IA93" s="93" t="str">
        <f t="shared" si="128"/>
        <v>--</v>
      </c>
      <c r="IB93" s="93" t="str">
        <f t="shared" si="128"/>
        <v>--</v>
      </c>
      <c r="IC93" s="93" t="str">
        <f t="shared" si="128"/>
        <v>--</v>
      </c>
      <c r="ID93" s="93" t="str">
        <f t="shared" si="128"/>
        <v>--</v>
      </c>
      <c r="IE93" s="93" t="str">
        <f t="shared" si="128"/>
        <v>--</v>
      </c>
      <c r="IF93" s="93" t="str">
        <f t="shared" si="128"/>
        <v>--</v>
      </c>
      <c r="IG93" s="93" t="str">
        <f t="shared" si="128"/>
        <v>--</v>
      </c>
      <c r="IH93" s="93" t="str">
        <f t="shared" si="128"/>
        <v>--</v>
      </c>
      <c r="II93" s="93" t="str">
        <f t="shared" si="128"/>
        <v>--</v>
      </c>
      <c r="IJ93" s="93" t="str">
        <f t="shared" si="128"/>
        <v>--</v>
      </c>
      <c r="IK93" s="93" t="str">
        <f t="shared" si="128"/>
        <v>--</v>
      </c>
      <c r="IL93" s="93" t="str">
        <f t="shared" si="128"/>
        <v>--</v>
      </c>
      <c r="IM93" s="93" t="str">
        <f t="shared" si="128"/>
        <v>--</v>
      </c>
      <c r="IN93" s="93" t="str">
        <f t="shared" si="128"/>
        <v>--</v>
      </c>
      <c r="IO93" s="93" t="str">
        <f t="shared" si="128"/>
        <v>--</v>
      </c>
      <c r="IP93" s="93" t="str">
        <f t="shared" si="128"/>
        <v>--</v>
      </c>
      <c r="IQ93" s="93" t="str">
        <f t="shared" si="128"/>
        <v>--</v>
      </c>
      <c r="IR93" s="93" t="str">
        <f t="shared" si="128"/>
        <v>--</v>
      </c>
      <c r="IS93" s="93" t="str">
        <f t="shared" si="128"/>
        <v>--</v>
      </c>
      <c r="IT93" s="93" t="str">
        <f t="shared" si="128"/>
        <v>--</v>
      </c>
      <c r="IU93" s="93" t="str">
        <f t="shared" si="128"/>
        <v>--</v>
      </c>
      <c r="IV93" s="93" t="str">
        <f t="shared" si="128"/>
        <v>--</v>
      </c>
      <c r="IW93" s="184" t="str">
        <f t="shared" si="128"/>
        <v>--</v>
      </c>
      <c r="IX93" s="185" t="str">
        <f t="shared" si="128"/>
        <v>--</v>
      </c>
      <c r="IY93" s="184" t="str">
        <f t="shared" ref="IY93:KY93" si="129">"--"</f>
        <v>--</v>
      </c>
      <c r="IZ93" s="184" t="str">
        <f t="shared" si="129"/>
        <v>--</v>
      </c>
      <c r="JA93" s="184" t="str">
        <f t="shared" si="129"/>
        <v>--</v>
      </c>
      <c r="JB93" s="184" t="str">
        <f t="shared" si="129"/>
        <v>--</v>
      </c>
      <c r="JC93" s="184" t="str">
        <f t="shared" si="129"/>
        <v>--</v>
      </c>
      <c r="JD93" s="184" t="str">
        <f t="shared" si="129"/>
        <v>--</v>
      </c>
      <c r="JE93" s="184" t="str">
        <f t="shared" si="129"/>
        <v>--</v>
      </c>
      <c r="JF93" s="184" t="str">
        <f t="shared" si="129"/>
        <v>--</v>
      </c>
      <c r="JG93" s="184" t="str">
        <f t="shared" si="129"/>
        <v>--</v>
      </c>
      <c r="JH93" s="184" t="str">
        <f t="shared" si="129"/>
        <v>--</v>
      </c>
      <c r="JI93" s="184" t="str">
        <f t="shared" si="129"/>
        <v>--</v>
      </c>
      <c r="JJ93" s="184" t="str">
        <f t="shared" si="129"/>
        <v>--</v>
      </c>
      <c r="JK93" s="184" t="str">
        <f t="shared" si="129"/>
        <v>--</v>
      </c>
      <c r="JL93" s="184" t="str">
        <f t="shared" si="129"/>
        <v>--</v>
      </c>
      <c r="JM93" s="184" t="str">
        <f t="shared" si="129"/>
        <v>--</v>
      </c>
      <c r="JN93" s="184" t="str">
        <f t="shared" si="129"/>
        <v>--</v>
      </c>
      <c r="JO93" s="184" t="str">
        <f t="shared" si="129"/>
        <v>--</v>
      </c>
      <c r="JP93" s="184" t="str">
        <f t="shared" si="129"/>
        <v>--</v>
      </c>
      <c r="JQ93" s="184" t="str">
        <f t="shared" si="129"/>
        <v>--</v>
      </c>
      <c r="JR93" s="184" t="str">
        <f t="shared" si="129"/>
        <v>--</v>
      </c>
      <c r="JS93" s="184" t="str">
        <f t="shared" si="129"/>
        <v>--</v>
      </c>
      <c r="JT93" s="184" t="str">
        <f t="shared" si="129"/>
        <v>--</v>
      </c>
      <c r="JU93" s="184" t="str">
        <f t="shared" si="129"/>
        <v>--</v>
      </c>
      <c r="JV93" s="184" t="str">
        <f t="shared" si="129"/>
        <v>--</v>
      </c>
      <c r="JW93" s="184" t="str">
        <f t="shared" si="129"/>
        <v>--</v>
      </c>
      <c r="JX93" s="184" t="str">
        <f t="shared" si="129"/>
        <v>--</v>
      </c>
      <c r="JY93" s="184" t="str">
        <f t="shared" si="129"/>
        <v>--</v>
      </c>
      <c r="JZ93" s="184" t="str">
        <f t="shared" si="129"/>
        <v>--</v>
      </c>
      <c r="KA93" s="184" t="str">
        <f t="shared" si="129"/>
        <v>--</v>
      </c>
      <c r="KB93" s="184" t="str">
        <f t="shared" si="129"/>
        <v>--</v>
      </c>
      <c r="KC93" s="184" t="str">
        <f t="shared" si="129"/>
        <v>--</v>
      </c>
      <c r="KD93" s="184" t="str">
        <f t="shared" si="129"/>
        <v>--</v>
      </c>
      <c r="KE93" s="184" t="str">
        <f t="shared" si="129"/>
        <v>--</v>
      </c>
      <c r="KF93" s="184" t="str">
        <f t="shared" si="129"/>
        <v>--</v>
      </c>
      <c r="KG93" s="184" t="str">
        <f t="shared" si="129"/>
        <v>--</v>
      </c>
      <c r="KH93" s="184" t="str">
        <f t="shared" si="129"/>
        <v>--</v>
      </c>
      <c r="KI93" s="184" t="str">
        <f t="shared" si="129"/>
        <v>--</v>
      </c>
      <c r="KJ93" s="184" t="str">
        <f t="shared" si="129"/>
        <v>--</v>
      </c>
      <c r="KK93" s="93" t="str">
        <f t="shared" si="129"/>
        <v>--</v>
      </c>
      <c r="KL93" s="93" t="str">
        <f t="shared" si="129"/>
        <v>--</v>
      </c>
      <c r="KM93" s="186" t="str">
        <f t="shared" si="129"/>
        <v>--</v>
      </c>
      <c r="KN93" s="186" t="str">
        <f t="shared" si="129"/>
        <v>--</v>
      </c>
      <c r="KO93" s="186" t="str">
        <f t="shared" si="129"/>
        <v>--</v>
      </c>
      <c r="KP93" s="186" t="str">
        <f t="shared" si="129"/>
        <v>--</v>
      </c>
      <c r="KQ93" s="186" t="str">
        <f t="shared" si="129"/>
        <v>--</v>
      </c>
      <c r="KR93" s="186" t="str">
        <f t="shared" si="129"/>
        <v>--</v>
      </c>
      <c r="KS93" s="186" t="str">
        <f t="shared" si="129"/>
        <v>--</v>
      </c>
      <c r="KT93" s="186" t="str">
        <f t="shared" si="129"/>
        <v>--</v>
      </c>
      <c r="KU93" s="93" t="str">
        <f t="shared" si="129"/>
        <v>--</v>
      </c>
      <c r="KV93" s="93" t="str">
        <f t="shared" si="129"/>
        <v>--</v>
      </c>
      <c r="KW93" s="93" t="str">
        <f t="shared" si="129"/>
        <v>--</v>
      </c>
      <c r="KX93" s="93" t="str">
        <f t="shared" si="129"/>
        <v>--</v>
      </c>
      <c r="KY93" s="93" t="str">
        <f t="shared" si="129"/>
        <v>--</v>
      </c>
      <c r="KZ93" s="93" t="str">
        <f t="shared" si="117"/>
        <v>--</v>
      </c>
      <c r="LA93" s="93" t="str">
        <f t="shared" si="117"/>
        <v>--</v>
      </c>
      <c r="LB93" s="93" t="str">
        <f t="shared" si="117"/>
        <v>--</v>
      </c>
      <c r="LC93" s="93" t="str">
        <f t="shared" si="117"/>
        <v>--</v>
      </c>
      <c r="LD93" s="93" t="str">
        <f t="shared" si="117"/>
        <v>--</v>
      </c>
      <c r="LE93" s="228">
        <v>84.901685393258305</v>
      </c>
      <c r="LF93" s="228">
        <v>81.746031746031804</v>
      </c>
      <c r="LG93" s="228">
        <v>84.654300168633995</v>
      </c>
      <c r="LH93" s="228">
        <v>85.279889426399393</v>
      </c>
      <c r="LI93" s="228">
        <v>84.390243902438996</v>
      </c>
      <c r="LJ93" s="228">
        <v>85.098039215686299</v>
      </c>
      <c r="LK93" s="228">
        <v>70.933521923620901</v>
      </c>
      <c r="LL93" s="228">
        <v>67.8958785249459</v>
      </c>
      <c r="LM93" s="228">
        <v>72.758037225042301</v>
      </c>
      <c r="LN93" s="228">
        <v>73.287197231833801</v>
      </c>
      <c r="LO93" s="228">
        <v>72.125435540069702</v>
      </c>
      <c r="LP93" s="228">
        <v>72.327044025157406</v>
      </c>
      <c r="LQ93" s="228">
        <v>76.984126984126902</v>
      </c>
      <c r="LR93" s="228">
        <v>75.665680473372703</v>
      </c>
      <c r="LS93" s="228">
        <v>78.565179352580898</v>
      </c>
      <c r="LT93" s="228">
        <v>76.036542515811604</v>
      </c>
      <c r="LU93" s="228">
        <v>76.224272533711797</v>
      </c>
      <c r="LV93" s="228">
        <v>75.939248601119104</v>
      </c>
      <c r="LW93" s="228">
        <v>48.629148629148602</v>
      </c>
      <c r="LX93" s="228">
        <v>43.047337278106603</v>
      </c>
      <c r="LY93" s="228">
        <v>47.038327526132399</v>
      </c>
      <c r="LZ93" s="228">
        <v>54.283707865168601</v>
      </c>
      <c r="MA93" s="228">
        <v>47.125621007806998</v>
      </c>
      <c r="MB93" s="228">
        <v>44.115292233787002</v>
      </c>
      <c r="MC93" s="228">
        <v>86.532951289398298</v>
      </c>
      <c r="MD93" s="228">
        <v>83.455882352941103</v>
      </c>
      <c r="ME93" s="228">
        <v>85.577758470894906</v>
      </c>
      <c r="MF93" s="228">
        <v>86.947368421052701</v>
      </c>
      <c r="MG93" s="228">
        <v>84.042553191489404</v>
      </c>
      <c r="MH93" s="228">
        <v>84.455128205128304</v>
      </c>
      <c r="MI93" s="228">
        <v>74.195854181558204</v>
      </c>
      <c r="MJ93" s="228">
        <v>72.140762463343094</v>
      </c>
      <c r="MK93" s="228">
        <v>72.3090277777778</v>
      </c>
      <c r="ML93" s="228">
        <v>77.894736842105203</v>
      </c>
      <c r="MM93" s="228">
        <v>73.987206823027705</v>
      </c>
      <c r="MN93" s="228">
        <v>73.178542834267404</v>
      </c>
      <c r="MO93" s="128" t="str">
        <f t="shared" si="89"/>
        <v>--</v>
      </c>
      <c r="MP93" s="228">
        <v>15.0271107668474</v>
      </c>
      <c r="MQ93" s="228">
        <v>38.954012623985598</v>
      </c>
      <c r="MR93" s="128" t="str">
        <f t="shared" si="90"/>
        <v>--</v>
      </c>
      <c r="MS93" s="228">
        <v>10</v>
      </c>
      <c r="MT93" s="228">
        <v>39.670781893004197</v>
      </c>
      <c r="MU93" s="128" t="str">
        <f t="shared" si="91"/>
        <v>--</v>
      </c>
      <c r="MV93" s="228">
        <v>45.054945054945001</v>
      </c>
      <c r="MW93" s="228">
        <v>56.572769953051598</v>
      </c>
      <c r="MX93" s="128" t="str">
        <f t="shared" si="92"/>
        <v>--</v>
      </c>
      <c r="MY93" s="228">
        <v>41.984732824427503</v>
      </c>
      <c r="MZ93" s="228">
        <v>58.663883089770401</v>
      </c>
      <c r="NA93" s="128" t="str">
        <f t="shared" si="93"/>
        <v>--</v>
      </c>
      <c r="NB93" s="228">
        <v>55.494505494505503</v>
      </c>
      <c r="NC93" s="228">
        <v>66.6666666666667</v>
      </c>
      <c r="ND93" s="128" t="str">
        <f t="shared" si="94"/>
        <v>--</v>
      </c>
      <c r="NE93" s="228">
        <v>51.1450381679389</v>
      </c>
      <c r="NF93" s="228">
        <v>67.226890756302595</v>
      </c>
      <c r="NG93" s="128" t="str">
        <f t="shared" si="95"/>
        <v>--</v>
      </c>
      <c r="NH93" s="228">
        <v>63.829787234042499</v>
      </c>
      <c r="NI93" s="228">
        <v>64.150943396226396</v>
      </c>
      <c r="NJ93" s="128" t="str">
        <f t="shared" si="96"/>
        <v>--</v>
      </c>
      <c r="NK93" s="228">
        <v>62.878787878787797</v>
      </c>
      <c r="NL93" s="228">
        <v>62.343096234309598</v>
      </c>
      <c r="NM93" s="230">
        <v>87.772925764192095</v>
      </c>
      <c r="NN93" s="230">
        <v>90.977961432507001</v>
      </c>
      <c r="NO93" s="230">
        <v>73.920704845814996</v>
      </c>
      <c r="NP93" s="230">
        <v>74.099722991689802</v>
      </c>
      <c r="NQ93" s="230">
        <v>75.909090909090907</v>
      </c>
      <c r="NR93" s="230">
        <v>80.224403927068593</v>
      </c>
      <c r="NS93" s="230">
        <v>71.259124087591104</v>
      </c>
      <c r="NT93" s="230">
        <v>73.366127898805303</v>
      </c>
      <c r="NU93" s="230">
        <v>89.847259658580498</v>
      </c>
      <c r="NV93" s="230">
        <v>90.456140350877106</v>
      </c>
      <c r="NW93" s="230">
        <v>85.304659498207997</v>
      </c>
      <c r="NX93" s="230">
        <v>87.421383647798905</v>
      </c>
      <c r="NY93" s="128" t="str">
        <f t="shared" si="118"/>
        <v>--</v>
      </c>
      <c r="NZ93" s="128" t="str">
        <f t="shared" si="118"/>
        <v>--</v>
      </c>
      <c r="OA93" s="128" t="str">
        <f t="shared" si="118"/>
        <v>--</v>
      </c>
      <c r="OB93" s="128" t="str">
        <f t="shared" si="118"/>
        <v>--</v>
      </c>
      <c r="OC93" s="128" t="str">
        <f t="shared" si="118"/>
        <v>--</v>
      </c>
      <c r="OD93" s="128" t="str">
        <f t="shared" si="118"/>
        <v>--</v>
      </c>
      <c r="OE93" s="128" t="str">
        <f t="shared" si="118"/>
        <v>--</v>
      </c>
      <c r="OF93" s="128" t="str">
        <f t="shared" si="118"/>
        <v>--</v>
      </c>
      <c r="OG93" s="230">
        <v>55.253623188405697</v>
      </c>
      <c r="OH93" s="228">
        <v>40.604751619870399</v>
      </c>
      <c r="OI93" s="228">
        <v>36.417468541820803</v>
      </c>
      <c r="OJ93" s="228">
        <v>38.675958188153402</v>
      </c>
      <c r="OK93" s="230">
        <v>56.534090909090999</v>
      </c>
      <c r="OL93" s="228">
        <v>46.5214335910049</v>
      </c>
      <c r="OM93" s="228">
        <v>39.415538132573097</v>
      </c>
      <c r="ON93" s="228">
        <v>38.030424339471502</v>
      </c>
      <c r="OO93" s="93" t="str">
        <f t="shared" si="123"/>
        <v>--</v>
      </c>
      <c r="OP93" s="93" t="str">
        <f t="shared" si="123"/>
        <v>--</v>
      </c>
      <c r="OQ93" s="301">
        <v>76.740088105726898</v>
      </c>
      <c r="OR93" s="301">
        <v>63.437057991513569</v>
      </c>
      <c r="OS93" s="301">
        <v>63.111760409057702</v>
      </c>
      <c r="OT93" s="301">
        <v>65.97582037996564</v>
      </c>
      <c r="OU93" s="301">
        <v>80.419580419580214</v>
      </c>
      <c r="OV93" s="301">
        <v>69.979006298110619</v>
      </c>
      <c r="OW93" s="301">
        <v>70.433546552949664</v>
      </c>
      <c r="OX93" s="301">
        <v>69.800796812748985</v>
      </c>
      <c r="OZ93" s="391">
        <v>78.973277074543034</v>
      </c>
      <c r="PA93" s="392">
        <v>76.905995558845177</v>
      </c>
      <c r="PB93" s="392">
        <v>72.237762237762425</v>
      </c>
      <c r="PC93" s="392">
        <v>76.422093981863028</v>
      </c>
      <c r="PD93" s="391">
        <v>72.042253521126852</v>
      </c>
      <c r="PE93" s="392">
        <v>48.670605612998521</v>
      </c>
      <c r="PF93" s="392">
        <v>42.027972027972019</v>
      </c>
      <c r="PG93" s="392">
        <v>49.25864909390441</v>
      </c>
      <c r="PH93" s="391">
        <v>56.577086280056534</v>
      </c>
      <c r="PI93" s="392">
        <v>40.872135994087273</v>
      </c>
      <c r="PJ93" s="392">
        <v>38.188153310104539</v>
      </c>
      <c r="PK93" s="392">
        <v>41.152263374485557</v>
      </c>
      <c r="PL93" s="391">
        <v>88.888888888888857</v>
      </c>
      <c r="PM93" s="392">
        <v>85.029498525073663</v>
      </c>
      <c r="PN93" s="392">
        <v>81.158408932309783</v>
      </c>
      <c r="PO93" s="392">
        <v>81.533388293487292</v>
      </c>
      <c r="PP93" s="391">
        <v>84.089323098395028</v>
      </c>
      <c r="PQ93" s="392">
        <v>77.302873986735349</v>
      </c>
      <c r="PR93" s="392">
        <v>69.547038327526167</v>
      </c>
      <c r="PS93" s="392">
        <v>71.898110106820099</v>
      </c>
      <c r="PT93" s="378" t="str">
        <f t="shared" si="119"/>
        <v>--</v>
      </c>
      <c r="PU93" s="378" t="str">
        <f t="shared" si="119"/>
        <v>--</v>
      </c>
      <c r="PV93" s="392">
        <v>13.715529753265603</v>
      </c>
      <c r="PW93" s="392">
        <v>35.877862595419863</v>
      </c>
      <c r="PX93" s="378" t="str">
        <f t="shared" si="98"/>
        <v>--</v>
      </c>
      <c r="PY93" s="378" t="str">
        <f t="shared" si="98"/>
        <v>--</v>
      </c>
      <c r="PZ93" s="392">
        <v>59.016393442622928</v>
      </c>
      <c r="QA93" s="392">
        <v>65.795724465558195</v>
      </c>
      <c r="QB93" s="378" t="str">
        <f t="shared" si="99"/>
        <v>--</v>
      </c>
      <c r="QC93" s="378" t="str">
        <f t="shared" si="99"/>
        <v>--</v>
      </c>
      <c r="QD93" s="392">
        <v>67.582417582417563</v>
      </c>
      <c r="QE93" s="392">
        <v>73.269689737470244</v>
      </c>
      <c r="QF93" s="378" t="str">
        <f t="shared" si="120"/>
        <v>--</v>
      </c>
      <c r="QG93" s="378" t="str">
        <f t="shared" si="120"/>
        <v>--</v>
      </c>
      <c r="QH93" s="392">
        <v>58.918918918918919</v>
      </c>
      <c r="QI93" s="392">
        <v>64.13301662707849</v>
      </c>
      <c r="QJ93" s="277" t="str">
        <f t="shared" si="124"/>
        <v>--</v>
      </c>
    </row>
    <row r="94" spans="1:452" x14ac:dyDescent="0.25">
      <c r="A94" s="114" t="str">
        <f t="shared" si="122"/>
        <v>--</v>
      </c>
      <c r="B94" s="96" t="s">
        <v>169</v>
      </c>
      <c r="C94" s="96">
        <v>33.680555555555536</v>
      </c>
      <c r="D94" s="125">
        <v>28.747433264887075</v>
      </c>
      <c r="E94" s="123">
        <v>27.04714640198511</v>
      </c>
      <c r="F94" s="123">
        <v>34.963768115942017</v>
      </c>
      <c r="G94" s="123">
        <v>26.608695652173918</v>
      </c>
      <c r="H94" s="123">
        <v>25.047801147227556</v>
      </c>
      <c r="I94" s="125">
        <v>40.193704600484274</v>
      </c>
      <c r="J94" s="125">
        <v>32.017543859649109</v>
      </c>
      <c r="K94" s="125">
        <v>30.000000000000018</v>
      </c>
      <c r="L94" s="123">
        <v>53.305785123966935</v>
      </c>
      <c r="M94" s="123">
        <v>43.360000000000007</v>
      </c>
      <c r="N94" s="123">
        <v>38.533834586466156</v>
      </c>
      <c r="O94" s="123">
        <v>57.372654155496029</v>
      </c>
      <c r="P94" s="125">
        <v>54.332552693208441</v>
      </c>
      <c r="Q94" s="125">
        <v>43.932038834951463</v>
      </c>
      <c r="R94" s="125">
        <v>90.384615384615373</v>
      </c>
      <c r="S94" s="123">
        <v>81.48893360160973</v>
      </c>
      <c r="T94" s="123">
        <v>85.294117647058883</v>
      </c>
      <c r="U94" s="123">
        <v>89.051094890510981</v>
      </c>
      <c r="V94" s="123">
        <v>80.412371134020589</v>
      </c>
      <c r="W94" s="125">
        <v>86.101083032491061</v>
      </c>
      <c r="X94" s="125">
        <v>88.048780487804891</v>
      </c>
      <c r="Y94" s="125">
        <v>77.30192719486088</v>
      </c>
      <c r="Z94" s="123">
        <v>80.369515011547335</v>
      </c>
      <c r="AA94" s="123">
        <v>89.049586776859513</v>
      </c>
      <c r="AB94" s="123">
        <v>80.922098569157413</v>
      </c>
      <c r="AC94" s="123">
        <v>84.162062615101306</v>
      </c>
      <c r="AD94" s="125">
        <v>89.247311827956921</v>
      </c>
      <c r="AE94" s="125">
        <v>85.815602836879521</v>
      </c>
      <c r="AF94" s="125">
        <v>82.22748815165879</v>
      </c>
      <c r="AG94" s="123">
        <v>73.996509598603751</v>
      </c>
      <c r="AH94" s="123">
        <v>63.43434343434344</v>
      </c>
      <c r="AI94" s="123">
        <v>66.911764705882362</v>
      </c>
      <c r="AJ94" s="123">
        <v>71.611721611721649</v>
      </c>
      <c r="AK94" s="125">
        <v>70.648464163822453</v>
      </c>
      <c r="AL94" s="125">
        <v>69.729729729729755</v>
      </c>
      <c r="AM94" s="125">
        <v>68.704156479217602</v>
      </c>
      <c r="AN94" s="123">
        <v>62.820512820512789</v>
      </c>
      <c r="AO94" s="123">
        <v>67.361111111111114</v>
      </c>
      <c r="AP94" s="123">
        <v>70.867768595041298</v>
      </c>
      <c r="AQ94" s="123">
        <v>63.98104265402845</v>
      </c>
      <c r="AR94" s="125">
        <v>67.889908256880659</v>
      </c>
      <c r="AS94" s="125">
        <v>65.683646112600599</v>
      </c>
      <c r="AT94" s="125">
        <v>71.028037383177576</v>
      </c>
      <c r="AU94" s="123">
        <v>71.258907363420406</v>
      </c>
      <c r="AV94" s="123">
        <v>10.975609756097557</v>
      </c>
      <c r="AW94" s="123">
        <v>16.056910569105689</v>
      </c>
      <c r="AX94" s="123">
        <v>13.902439024390256</v>
      </c>
      <c r="AY94" s="125">
        <v>14.678899082568808</v>
      </c>
      <c r="AZ94" s="125">
        <v>15.172413793103443</v>
      </c>
      <c r="BA94" s="125">
        <v>15.760869565217394</v>
      </c>
      <c r="BB94" s="123">
        <v>16.089108910891085</v>
      </c>
      <c r="BC94" s="123">
        <v>17.532467532467546</v>
      </c>
      <c r="BD94" s="123">
        <v>16.941176470588221</v>
      </c>
      <c r="BE94" s="123">
        <v>13.179916317991635</v>
      </c>
      <c r="BF94" s="125">
        <v>14.354066985645936</v>
      </c>
      <c r="BG94" s="125">
        <v>16.605166051660508</v>
      </c>
      <c r="BH94" s="125">
        <v>13.079019073569484</v>
      </c>
      <c r="BI94" s="123">
        <v>12.796208530805686</v>
      </c>
      <c r="BJ94" s="123">
        <v>12.826603325415682</v>
      </c>
      <c r="BK94" s="123">
        <v>5.9233449477351954</v>
      </c>
      <c r="BL94" s="123">
        <v>7.5203252032520389</v>
      </c>
      <c r="BM94" s="125">
        <v>4.6341463414634161</v>
      </c>
      <c r="BN94" s="125">
        <v>8.9908256880733841</v>
      </c>
      <c r="BO94" s="125">
        <v>7.068965517241379</v>
      </c>
      <c r="BP94" s="123">
        <v>7.4275362318840505</v>
      </c>
      <c r="BQ94" s="123">
        <v>9.7256857855361503</v>
      </c>
      <c r="BR94" s="123">
        <v>13.913043478260867</v>
      </c>
      <c r="BS94" s="123">
        <v>8.6651053864168635</v>
      </c>
      <c r="BT94" s="125">
        <v>6.2500000000000009</v>
      </c>
      <c r="BU94" s="125">
        <v>8.0128205128205146</v>
      </c>
      <c r="BV94" s="125">
        <v>8.6876155268022028</v>
      </c>
      <c r="BW94" s="123">
        <v>6.53950953678474</v>
      </c>
      <c r="BX94" s="123">
        <v>5.924170616113746</v>
      </c>
      <c r="BY94" s="123">
        <v>6.4133016627078341</v>
      </c>
      <c r="BZ94" s="123">
        <v>70.710571923743515</v>
      </c>
      <c r="CA94" s="125">
        <v>75.406504065040608</v>
      </c>
      <c r="CB94" s="125">
        <v>80.291970802919735</v>
      </c>
      <c r="CC94" s="125">
        <v>70.985401459854103</v>
      </c>
      <c r="CD94" s="123">
        <v>69.670710571923792</v>
      </c>
      <c r="CE94" s="123">
        <v>78.181818181818159</v>
      </c>
      <c r="CF94" s="123">
        <v>69.36274509803917</v>
      </c>
      <c r="CG94" s="123">
        <v>66.450216450216459</v>
      </c>
      <c r="CH94" s="125">
        <v>70.862470862470886</v>
      </c>
      <c r="CI94" s="125">
        <v>70.807453416149102</v>
      </c>
      <c r="CJ94" s="125">
        <v>72.063492063492092</v>
      </c>
      <c r="CK94" s="123">
        <v>71.611721611721634</v>
      </c>
      <c r="CL94" s="123">
        <v>67.647058823529392</v>
      </c>
      <c r="CM94" s="123">
        <v>69.248826291079865</v>
      </c>
      <c r="CN94" s="123">
        <v>74.346793349168706</v>
      </c>
      <c r="CO94" s="125" t="s">
        <v>286</v>
      </c>
      <c r="CP94" s="125" t="s">
        <v>286</v>
      </c>
      <c r="CQ94" s="125" t="s">
        <v>286</v>
      </c>
      <c r="CR94" s="123">
        <v>55.41284403669723</v>
      </c>
      <c r="CS94" s="123">
        <v>35.416666666666686</v>
      </c>
      <c r="CT94" s="123">
        <v>43.897996357012715</v>
      </c>
      <c r="CU94" s="123">
        <v>61.42506142506145</v>
      </c>
      <c r="CV94" s="125">
        <v>33.909287257019429</v>
      </c>
      <c r="CW94" s="125">
        <v>40.093240093240063</v>
      </c>
      <c r="CX94" s="125">
        <v>67.98336798336797</v>
      </c>
      <c r="CY94" s="123">
        <v>39.904610492845727</v>
      </c>
      <c r="CZ94" s="123">
        <v>39.377289377289323</v>
      </c>
      <c r="DA94" s="123">
        <v>70.320855614973212</v>
      </c>
      <c r="DB94" s="123">
        <v>44.103773584905689</v>
      </c>
      <c r="DC94" s="125">
        <v>48.218527315914471</v>
      </c>
      <c r="DD94" s="125">
        <v>67.78761061946912</v>
      </c>
      <c r="DE94" s="125">
        <v>59.175257731958759</v>
      </c>
      <c r="DF94" s="123">
        <v>47.772277227722739</v>
      </c>
      <c r="DG94" s="123">
        <v>62.222222222222172</v>
      </c>
      <c r="DH94" s="123">
        <v>55.360281195079097</v>
      </c>
      <c r="DI94" s="123">
        <v>55.860805860805833</v>
      </c>
      <c r="DJ94" s="125">
        <v>60.651629072681608</v>
      </c>
      <c r="DK94" s="125">
        <v>50.328227571115995</v>
      </c>
      <c r="DL94" s="125">
        <v>48.122065727699514</v>
      </c>
      <c r="DM94" s="123">
        <v>59.523809523809568</v>
      </c>
      <c r="DN94" s="123">
        <v>53.184713375796171</v>
      </c>
      <c r="DO94" s="123">
        <v>50.092764378478634</v>
      </c>
      <c r="DP94" s="123">
        <v>61.049723756906062</v>
      </c>
      <c r="DQ94" s="125">
        <v>59.330143540669901</v>
      </c>
      <c r="DR94" s="125">
        <v>53.110047846889948</v>
      </c>
      <c r="DS94" s="125" t="s">
        <v>286</v>
      </c>
      <c r="DT94" s="123" t="s">
        <v>286</v>
      </c>
      <c r="DU94" s="123" t="s">
        <v>286</v>
      </c>
      <c r="DV94" s="123">
        <v>49.630996309963109</v>
      </c>
      <c r="DW94" s="123">
        <v>29.965156794425095</v>
      </c>
      <c r="DX94" s="125">
        <v>36.813186813186825</v>
      </c>
      <c r="DY94" s="125">
        <v>51.589242053789746</v>
      </c>
      <c r="DZ94" s="125">
        <v>27.729257641921393</v>
      </c>
      <c r="EA94" s="123">
        <v>33.568075117370903</v>
      </c>
      <c r="EB94" s="123">
        <v>54.947368421052659</v>
      </c>
      <c r="EC94" s="123">
        <v>34.920634920634889</v>
      </c>
      <c r="ED94" s="123">
        <v>37.822878228782329</v>
      </c>
      <c r="EE94" s="125">
        <v>53.571428571428577</v>
      </c>
      <c r="EF94" s="125">
        <v>40.669856459330141</v>
      </c>
      <c r="EG94" s="125">
        <v>44.736842105263122</v>
      </c>
      <c r="EH94" s="123" t="s">
        <v>286</v>
      </c>
      <c r="EI94" s="123" t="s">
        <v>286</v>
      </c>
      <c r="EJ94" s="123" t="s">
        <v>286</v>
      </c>
      <c r="EK94" s="123">
        <v>89.154411764705756</v>
      </c>
      <c r="EL94" s="125">
        <v>81.660899653979271</v>
      </c>
      <c r="EM94" s="125">
        <v>85.714285714285722</v>
      </c>
      <c r="EN94" s="125">
        <v>89.189189189189122</v>
      </c>
      <c r="EO94" s="123">
        <v>77.105831533477385</v>
      </c>
      <c r="EP94" s="123">
        <v>80.885780885780818</v>
      </c>
      <c r="EQ94" s="123">
        <v>93.595041322314046</v>
      </c>
      <c r="ER94" s="123">
        <v>85.850556438791742</v>
      </c>
      <c r="ES94" s="125">
        <v>86.556169429097565</v>
      </c>
      <c r="ET94" s="125">
        <v>92.225201072386014</v>
      </c>
      <c r="EU94" s="125">
        <v>88.652482269503508</v>
      </c>
      <c r="EV94" s="123">
        <v>86.698337292161625</v>
      </c>
      <c r="EW94" s="123">
        <v>84.548611111111057</v>
      </c>
      <c r="EX94" s="123">
        <v>70.850202429149803</v>
      </c>
      <c r="EY94" s="123">
        <v>72.019464720194662</v>
      </c>
      <c r="EZ94" s="125">
        <v>91.376146788990894</v>
      </c>
      <c r="FA94" s="125">
        <v>72.83737024221459</v>
      </c>
      <c r="FB94" s="125">
        <v>77.513711151736658</v>
      </c>
      <c r="FC94" s="123">
        <v>89.512195121951194</v>
      </c>
      <c r="FD94" s="123">
        <v>70.17543859649129</v>
      </c>
      <c r="FE94" s="123">
        <v>71.728971962616782</v>
      </c>
      <c r="FF94" s="123">
        <v>93.514644351464483</v>
      </c>
      <c r="FG94" s="125">
        <v>76.15262321144678</v>
      </c>
      <c r="FH94" s="125">
        <v>77.348066298342502</v>
      </c>
      <c r="FI94" s="125">
        <v>90.322580645161366</v>
      </c>
      <c r="FJ94" s="123">
        <v>80.760095011876473</v>
      </c>
      <c r="FK94" s="123">
        <v>79.186602870813431</v>
      </c>
      <c r="FL94" s="123" t="s">
        <v>286</v>
      </c>
      <c r="FM94" s="123">
        <v>23.716381418092901</v>
      </c>
      <c r="FN94" s="125">
        <v>51.139240506329081</v>
      </c>
      <c r="FO94" s="125" t="s">
        <v>286</v>
      </c>
      <c r="FP94" s="125">
        <v>20.25782688766116</v>
      </c>
      <c r="FQ94" s="123">
        <v>53.903345724907076</v>
      </c>
      <c r="FR94" s="123" t="s">
        <v>286</v>
      </c>
      <c r="FS94" s="123">
        <v>21.647058823529427</v>
      </c>
      <c r="FT94" s="123">
        <v>53.28467153284673</v>
      </c>
      <c r="FU94" s="125" t="s">
        <v>286</v>
      </c>
      <c r="FV94" s="125">
        <v>20.435510887772221</v>
      </c>
      <c r="FW94" s="125">
        <v>55.094339622641492</v>
      </c>
      <c r="FX94" s="123" t="s">
        <v>286</v>
      </c>
      <c r="FY94" s="123">
        <v>15.829145728643216</v>
      </c>
      <c r="FZ94" s="123">
        <v>53.233830845771145</v>
      </c>
      <c r="GA94" s="123" t="s">
        <v>286</v>
      </c>
      <c r="GB94" s="125">
        <v>40.425531914893639</v>
      </c>
      <c r="GC94" s="125">
        <v>51.5</v>
      </c>
      <c r="GD94" s="125" t="s">
        <v>286</v>
      </c>
      <c r="GE94" s="123">
        <v>38.532110091743121</v>
      </c>
      <c r="GF94" s="123">
        <v>54.671280276816603</v>
      </c>
      <c r="GG94" s="123" t="s">
        <v>286</v>
      </c>
      <c r="GH94" s="123">
        <v>40.659340659340664</v>
      </c>
      <c r="GI94" s="125">
        <v>47.488584474885855</v>
      </c>
      <c r="GJ94" s="125" t="s">
        <v>286</v>
      </c>
      <c r="GK94" s="125">
        <v>38.983050847457655</v>
      </c>
      <c r="GL94" s="123">
        <v>45.296167247386776</v>
      </c>
      <c r="GM94" s="123" t="s">
        <v>286</v>
      </c>
      <c r="GN94" s="123">
        <v>41.935483870967737</v>
      </c>
      <c r="GO94" s="123">
        <v>33.644859813084111</v>
      </c>
      <c r="GP94" s="125" t="s">
        <v>286</v>
      </c>
      <c r="GQ94" s="125">
        <v>37.634408602150543</v>
      </c>
      <c r="GR94" s="125">
        <v>69.346733668341713</v>
      </c>
      <c r="GS94" s="123" t="s">
        <v>286</v>
      </c>
      <c r="GT94" s="123">
        <v>47.706422018348626</v>
      </c>
      <c r="GU94" s="123">
        <v>62.152777777777743</v>
      </c>
      <c r="GV94" s="123" t="s">
        <v>286</v>
      </c>
      <c r="GW94" s="125">
        <v>38.461538461538467</v>
      </c>
      <c r="GX94" s="125">
        <v>54.377880184331772</v>
      </c>
      <c r="GY94" s="125" t="s">
        <v>286</v>
      </c>
      <c r="GZ94" s="123">
        <v>43.589743589743613</v>
      </c>
      <c r="HA94" s="123">
        <v>59.515570934256054</v>
      </c>
      <c r="HB94" s="123" t="s">
        <v>286</v>
      </c>
      <c r="HC94" s="123">
        <v>50.793650793650798</v>
      </c>
      <c r="HD94" s="125">
        <v>52.803738317757002</v>
      </c>
      <c r="HE94" s="125" t="s">
        <v>286</v>
      </c>
      <c r="HF94" s="125">
        <v>46.590909090909093</v>
      </c>
      <c r="HG94" s="123">
        <v>72.82051282051286</v>
      </c>
      <c r="HH94" s="123" t="s">
        <v>286</v>
      </c>
      <c r="HI94" s="123">
        <v>46.000000000000007</v>
      </c>
      <c r="HJ94" s="125">
        <v>67.368421052631575</v>
      </c>
      <c r="HK94" s="125" t="s">
        <v>286</v>
      </c>
      <c r="HL94" s="125">
        <v>34.482758620689673</v>
      </c>
      <c r="HM94" s="123">
        <v>61.97183098591551</v>
      </c>
      <c r="HN94" s="123" t="s">
        <v>286</v>
      </c>
      <c r="HO94" s="123">
        <v>30.555555555555554</v>
      </c>
      <c r="HP94" s="123">
        <v>65.714285714285722</v>
      </c>
      <c r="HQ94" s="123" t="s">
        <v>286</v>
      </c>
      <c r="HR94" s="123">
        <v>31.034482758620683</v>
      </c>
      <c r="HS94" s="123">
        <v>59.313725490196092</v>
      </c>
      <c r="HT94" s="123" t="s">
        <v>286</v>
      </c>
      <c r="HU94" s="123">
        <v>57.142857142857146</v>
      </c>
      <c r="HV94" s="123">
        <v>41.6243654822335</v>
      </c>
      <c r="HW94" s="123" t="s">
        <v>286</v>
      </c>
      <c r="HX94" s="123">
        <v>55.238095238095241</v>
      </c>
      <c r="HY94" s="123">
        <v>41.319444444444429</v>
      </c>
      <c r="HZ94" s="123" t="s">
        <v>286</v>
      </c>
      <c r="IA94" s="123">
        <v>52.808988764044948</v>
      </c>
      <c r="IB94" s="123">
        <v>42.99065420560747</v>
      </c>
      <c r="IC94" s="123" t="s">
        <v>286</v>
      </c>
      <c r="ID94" s="123">
        <v>65.765765765765778</v>
      </c>
      <c r="IE94" s="123">
        <v>45.833333333333364</v>
      </c>
      <c r="IF94" s="123" t="s">
        <v>286</v>
      </c>
      <c r="IG94" s="123">
        <v>59.999999999999986</v>
      </c>
      <c r="IH94" s="123">
        <v>41.747572815533971</v>
      </c>
      <c r="II94" s="123" t="s">
        <v>286</v>
      </c>
      <c r="IJ94" s="123">
        <v>61.363636363636374</v>
      </c>
      <c r="IK94" s="123">
        <v>54.726368159203993</v>
      </c>
      <c r="IL94" s="123" t="s">
        <v>286</v>
      </c>
      <c r="IM94" s="114">
        <v>78.301886792452848</v>
      </c>
      <c r="IN94" s="114">
        <v>54.54545454545454</v>
      </c>
      <c r="IO94" s="114" t="s">
        <v>286</v>
      </c>
      <c r="IP94" s="114">
        <v>59.770114942528721</v>
      </c>
      <c r="IQ94" s="114">
        <v>59.999999999999986</v>
      </c>
      <c r="IR94" s="114" t="s">
        <v>286</v>
      </c>
      <c r="IS94" s="114">
        <v>77.192982456140356</v>
      </c>
      <c r="IT94" s="114">
        <v>65.140845070422557</v>
      </c>
      <c r="IU94" s="114" t="s">
        <v>286</v>
      </c>
      <c r="IV94" s="114">
        <v>70.967741935483843</v>
      </c>
      <c r="IW94" s="114">
        <v>56.60377358490566</v>
      </c>
      <c r="IX94" s="114" t="s">
        <v>286</v>
      </c>
      <c r="IY94" s="114" t="s">
        <v>286</v>
      </c>
      <c r="IZ94" s="114" t="s">
        <v>286</v>
      </c>
      <c r="JA94" s="114" t="s">
        <v>286</v>
      </c>
      <c r="JB94" s="114" t="s">
        <v>286</v>
      </c>
      <c r="JC94" s="114" t="s">
        <v>286</v>
      </c>
      <c r="JD94" s="114" t="s">
        <v>286</v>
      </c>
      <c r="JE94" s="114" t="s">
        <v>286</v>
      </c>
      <c r="JF94" s="114" t="str">
        <f t="shared" ref="JF94:KO94" si="130">"--"</f>
        <v>--</v>
      </c>
      <c r="JG94" s="114" t="str">
        <f t="shared" si="130"/>
        <v>--</v>
      </c>
      <c r="JH94" s="114" t="str">
        <f t="shared" si="130"/>
        <v>--</v>
      </c>
      <c r="JI94" s="114" t="str">
        <f t="shared" si="130"/>
        <v>--</v>
      </c>
      <c r="JJ94" s="114" t="str">
        <f t="shared" si="130"/>
        <v>--</v>
      </c>
      <c r="JK94" s="114" t="str">
        <f t="shared" si="130"/>
        <v>--</v>
      </c>
      <c r="JL94" s="114" t="str">
        <f t="shared" si="130"/>
        <v>--</v>
      </c>
      <c r="JM94" s="114" t="str">
        <f t="shared" si="130"/>
        <v>--</v>
      </c>
      <c r="JN94" s="114" t="str">
        <f t="shared" si="130"/>
        <v>--</v>
      </c>
      <c r="JO94" s="114" t="str">
        <f t="shared" si="130"/>
        <v>--</v>
      </c>
      <c r="JP94" s="114" t="str">
        <f t="shared" si="130"/>
        <v>--</v>
      </c>
      <c r="JQ94" s="114" t="str">
        <f t="shared" si="130"/>
        <v>--</v>
      </c>
      <c r="JR94" s="114" t="str">
        <f t="shared" si="130"/>
        <v>--</v>
      </c>
      <c r="JS94" s="114" t="str">
        <f t="shared" si="130"/>
        <v>--</v>
      </c>
      <c r="JT94" s="114" t="str">
        <f t="shared" si="130"/>
        <v>--</v>
      </c>
      <c r="JU94" s="114" t="str">
        <f t="shared" si="130"/>
        <v>--</v>
      </c>
      <c r="JV94" s="114" t="str">
        <f t="shared" si="130"/>
        <v>--</v>
      </c>
      <c r="JW94" s="114" t="str">
        <f t="shared" si="130"/>
        <v>--</v>
      </c>
      <c r="JX94" s="114" t="str">
        <f t="shared" si="130"/>
        <v>--</v>
      </c>
      <c r="JY94" s="114" t="str">
        <f t="shared" si="130"/>
        <v>--</v>
      </c>
      <c r="JZ94" s="114" t="str">
        <f t="shared" si="130"/>
        <v>--</v>
      </c>
      <c r="KA94" s="114" t="str">
        <f t="shared" si="130"/>
        <v>--</v>
      </c>
      <c r="KB94" s="114" t="str">
        <f t="shared" si="130"/>
        <v>--</v>
      </c>
      <c r="KC94" s="114" t="str">
        <f t="shared" si="130"/>
        <v>--</v>
      </c>
      <c r="KD94" s="114" t="str">
        <f t="shared" si="130"/>
        <v>--</v>
      </c>
      <c r="KE94" s="114" t="str">
        <f t="shared" si="130"/>
        <v>--</v>
      </c>
      <c r="KF94" s="114" t="str">
        <f t="shared" si="130"/>
        <v>--</v>
      </c>
      <c r="KG94" s="114" t="str">
        <f t="shared" si="130"/>
        <v>--</v>
      </c>
      <c r="KH94" s="114" t="str">
        <f t="shared" si="130"/>
        <v>--</v>
      </c>
      <c r="KI94" s="114" t="str">
        <f t="shared" si="130"/>
        <v>--</v>
      </c>
      <c r="KJ94" s="114" t="str">
        <f t="shared" si="130"/>
        <v>--</v>
      </c>
      <c r="KK94" s="114" t="str">
        <f t="shared" si="130"/>
        <v>--</v>
      </c>
      <c r="KL94" s="114" t="str">
        <f t="shared" si="130"/>
        <v>--</v>
      </c>
      <c r="KM94" s="114" t="str">
        <f t="shared" si="130"/>
        <v>--</v>
      </c>
      <c r="KN94" s="114" t="str">
        <f t="shared" si="130"/>
        <v>--</v>
      </c>
      <c r="KO94" s="114" t="str">
        <f t="shared" si="130"/>
        <v>--</v>
      </c>
      <c r="KP94" s="123">
        <v>246</v>
      </c>
      <c r="KQ94" s="123">
        <v>247</v>
      </c>
      <c r="KR94" s="123">
        <v>248</v>
      </c>
      <c r="KS94" s="123">
        <v>249</v>
      </c>
      <c r="KT94" s="123">
        <v>250</v>
      </c>
      <c r="KU94" s="123">
        <v>251</v>
      </c>
      <c r="KV94" s="123">
        <v>252</v>
      </c>
      <c r="KW94" s="123">
        <v>253</v>
      </c>
      <c r="KX94" s="123">
        <v>254</v>
      </c>
      <c r="KY94" s="123">
        <v>255</v>
      </c>
      <c r="KZ94" s="114" t="str">
        <f t="shared" si="117"/>
        <v>--</v>
      </c>
      <c r="LA94" s="114" t="str">
        <f t="shared" si="117"/>
        <v>--</v>
      </c>
      <c r="LB94" s="114" t="str">
        <f t="shared" si="117"/>
        <v>--</v>
      </c>
      <c r="LC94" s="114" t="str">
        <f t="shared" si="117"/>
        <v>--</v>
      </c>
      <c r="LD94" s="114" t="str">
        <f t="shared" si="117"/>
        <v>--</v>
      </c>
      <c r="LE94" s="228">
        <v>86.561264822134405</v>
      </c>
      <c r="LF94" s="228">
        <v>80.5653710247351</v>
      </c>
      <c r="LG94" s="228">
        <v>84.406779661016998</v>
      </c>
      <c r="LH94" s="228">
        <v>85.294117647058897</v>
      </c>
      <c r="LI94" s="228">
        <v>86.392405063291093</v>
      </c>
      <c r="LJ94" s="228">
        <v>85.338345864661704</v>
      </c>
      <c r="LK94" s="228">
        <v>72.047244094488306</v>
      </c>
      <c r="LL94" s="228">
        <v>67.137809187279103</v>
      </c>
      <c r="LM94" s="228">
        <v>72.203389830508499</v>
      </c>
      <c r="LN94" s="228">
        <v>78.5977859778598</v>
      </c>
      <c r="LO94" s="228">
        <v>76.825396825396794</v>
      </c>
      <c r="LP94" s="228">
        <v>78.947368421052602</v>
      </c>
      <c r="LQ94" s="228">
        <v>75</v>
      </c>
      <c r="LR94" s="228">
        <v>64.768683274021299</v>
      </c>
      <c r="LS94" s="228">
        <v>76.109215017064798</v>
      </c>
      <c r="LT94" s="228">
        <v>78.308823529411796</v>
      </c>
      <c r="LU94" s="228">
        <v>73.941368078175898</v>
      </c>
      <c r="LV94" s="228">
        <v>80.076628352490502</v>
      </c>
      <c r="LW94" s="228">
        <v>36.904761904761898</v>
      </c>
      <c r="LX94" s="228">
        <v>33.687943262411302</v>
      </c>
      <c r="LY94" s="228">
        <v>47.098976109215002</v>
      </c>
      <c r="LZ94" s="228">
        <v>53.505535055350499</v>
      </c>
      <c r="MA94" s="228">
        <v>48.2084690553746</v>
      </c>
      <c r="MB94" s="228">
        <v>49.808429118774001</v>
      </c>
      <c r="MC94" s="228">
        <v>85.714285714285793</v>
      </c>
      <c r="MD94" s="228">
        <v>81.138790035587206</v>
      </c>
      <c r="ME94" s="228">
        <v>83.276450511945399</v>
      </c>
      <c r="MF94" s="228">
        <v>86.346863468634595</v>
      </c>
      <c r="MG94" s="228">
        <v>85.016286644951194</v>
      </c>
      <c r="MH94" s="228">
        <v>85.057471264367805</v>
      </c>
      <c r="MI94" s="228">
        <v>74.206349206349202</v>
      </c>
      <c r="MJ94" s="228">
        <v>68.085106382978694</v>
      </c>
      <c r="MK94" s="228">
        <v>73.720136518771398</v>
      </c>
      <c r="ML94" s="228">
        <v>83.455882352941202</v>
      </c>
      <c r="MM94" s="228">
        <v>73.615635179153102</v>
      </c>
      <c r="MN94" s="228">
        <v>77.7777777777778</v>
      </c>
      <c r="MO94" s="128" t="str">
        <f t="shared" si="89"/>
        <v>--</v>
      </c>
      <c r="MP94" s="228">
        <v>17.818181818181799</v>
      </c>
      <c r="MQ94" s="228">
        <v>38.965517241379303</v>
      </c>
      <c r="MR94" s="128" t="str">
        <f t="shared" si="90"/>
        <v>--</v>
      </c>
      <c r="MS94" s="228">
        <v>10</v>
      </c>
      <c r="MT94" s="228">
        <v>35.019455252918299</v>
      </c>
      <c r="MU94" s="128" t="str">
        <f t="shared" si="91"/>
        <v>--</v>
      </c>
      <c r="MV94" s="228">
        <v>43.75</v>
      </c>
      <c r="MW94" s="228">
        <v>55.357142857142897</v>
      </c>
      <c r="MX94" s="128" t="str">
        <f t="shared" si="92"/>
        <v>--</v>
      </c>
      <c r="MY94" s="228">
        <v>53.3333333333333</v>
      </c>
      <c r="MZ94" s="228">
        <v>55.5555555555556</v>
      </c>
      <c r="NA94" s="128" t="str">
        <f t="shared" si="93"/>
        <v>--</v>
      </c>
      <c r="NB94" s="228">
        <v>47.9166666666667</v>
      </c>
      <c r="NC94" s="228">
        <v>63.392857142857103</v>
      </c>
      <c r="ND94" s="128" t="str">
        <f t="shared" si="94"/>
        <v>--</v>
      </c>
      <c r="NE94" s="228">
        <v>56.6666666666667</v>
      </c>
      <c r="NF94" s="228">
        <v>62.2222222222222</v>
      </c>
      <c r="NG94" s="128" t="str">
        <f t="shared" si="95"/>
        <v>--</v>
      </c>
      <c r="NH94" s="228">
        <v>66.6666666666667</v>
      </c>
      <c r="NI94" s="228">
        <v>66.363636363636303</v>
      </c>
      <c r="NJ94" s="128" t="str">
        <f t="shared" si="96"/>
        <v>--</v>
      </c>
      <c r="NK94" s="228">
        <v>63.3333333333333</v>
      </c>
      <c r="NL94" s="228">
        <v>60</v>
      </c>
      <c r="NM94" s="230">
        <v>93.359375</v>
      </c>
      <c r="NN94" s="230">
        <v>91.050583657587495</v>
      </c>
      <c r="NO94" s="230">
        <v>81.889763779527499</v>
      </c>
      <c r="NP94" s="230">
        <v>73.828125000000099</v>
      </c>
      <c r="NQ94" s="230">
        <v>78</v>
      </c>
      <c r="NR94" s="230">
        <v>74.7081712062257</v>
      </c>
      <c r="NS94" s="230">
        <v>75.903614457831296</v>
      </c>
      <c r="NT94" s="230">
        <v>62.790697674418603</v>
      </c>
      <c r="NU94" s="230">
        <v>91.6666666666666</v>
      </c>
      <c r="NV94" s="230">
        <v>91.085271317829495</v>
      </c>
      <c r="NW94" s="230">
        <v>87.4015748031496</v>
      </c>
      <c r="NX94" s="230">
        <v>87.356321839080394</v>
      </c>
      <c r="NY94" s="128" t="str">
        <f t="shared" si="118"/>
        <v>--</v>
      </c>
      <c r="NZ94" s="128" t="str">
        <f t="shared" si="118"/>
        <v>--</v>
      </c>
      <c r="OA94" s="128" t="str">
        <f t="shared" si="118"/>
        <v>--</v>
      </c>
      <c r="OB94" s="128" t="str">
        <f t="shared" si="118"/>
        <v>--</v>
      </c>
      <c r="OC94" s="128" t="str">
        <f t="shared" si="118"/>
        <v>--</v>
      </c>
      <c r="OD94" s="128" t="str">
        <f t="shared" si="118"/>
        <v>--</v>
      </c>
      <c r="OE94" s="128" t="str">
        <f t="shared" si="118"/>
        <v>--</v>
      </c>
      <c r="OF94" s="128" t="str">
        <f t="shared" si="118"/>
        <v>--</v>
      </c>
      <c r="OG94" s="230">
        <v>55.6</v>
      </c>
      <c r="OH94" s="228">
        <v>40.476190476190503</v>
      </c>
      <c r="OI94" s="228">
        <v>36.524822695035503</v>
      </c>
      <c r="OJ94" s="228">
        <v>40.273037542662102</v>
      </c>
      <c r="OK94" s="230">
        <v>56.420233463034997</v>
      </c>
      <c r="OL94" s="228">
        <v>51.102941176470601</v>
      </c>
      <c r="OM94" s="228">
        <v>53.745928338762198</v>
      </c>
      <c r="ON94" s="228">
        <v>45.210727969348603</v>
      </c>
      <c r="OO94" s="114" t="str">
        <f t="shared" si="123"/>
        <v>--</v>
      </c>
      <c r="OP94" s="114" t="str">
        <f t="shared" si="123"/>
        <v>--</v>
      </c>
      <c r="OQ94" s="300">
        <v>73.828125000000057</v>
      </c>
      <c r="OR94" s="300">
        <v>51.778656126482211</v>
      </c>
      <c r="OS94" s="300">
        <v>44.169611307420489</v>
      </c>
      <c r="OT94" s="300">
        <v>54.94880546075084</v>
      </c>
      <c r="OU94" s="300">
        <v>73.846153846153854</v>
      </c>
      <c r="OV94" s="300">
        <v>61.764705882352978</v>
      </c>
      <c r="OW94" s="300">
        <v>63.961038961039023</v>
      </c>
      <c r="OX94" s="300">
        <v>60.769230769230774</v>
      </c>
      <c r="OZ94" s="391">
        <v>74.117647058823522</v>
      </c>
      <c r="PA94" s="392">
        <v>73.293768545994126</v>
      </c>
      <c r="PB94" s="392">
        <v>71.385542168674661</v>
      </c>
      <c r="PC94" s="392">
        <v>68.400000000000048</v>
      </c>
      <c r="PD94" s="391">
        <v>63.662790697674495</v>
      </c>
      <c r="PE94" s="392">
        <v>44.868035190615849</v>
      </c>
      <c r="PF94" s="392">
        <v>40.963855421686745</v>
      </c>
      <c r="PG94" s="392">
        <v>42.800000000000011</v>
      </c>
      <c r="PH94" s="391">
        <v>49.853372434017587</v>
      </c>
      <c r="PI94" s="392">
        <v>42.228739002932592</v>
      </c>
      <c r="PJ94" s="392">
        <v>39.457831325301171</v>
      </c>
      <c r="PK94" s="392">
        <v>41.599999999999994</v>
      </c>
      <c r="PL94" s="391">
        <v>88.695652173912961</v>
      </c>
      <c r="PM94" s="392">
        <v>83.284457478005834</v>
      </c>
      <c r="PN94" s="392">
        <v>84.084084084084111</v>
      </c>
      <c r="PO94" s="392">
        <v>79.999999999999972</v>
      </c>
      <c r="PP94" s="391">
        <v>81.556195965417871</v>
      </c>
      <c r="PQ94" s="392">
        <v>73.469387755101991</v>
      </c>
      <c r="PR94" s="392">
        <v>70.570570570570524</v>
      </c>
      <c r="PS94" s="392">
        <v>70.682730923694834</v>
      </c>
      <c r="PT94" s="378" t="str">
        <f t="shared" si="119"/>
        <v>--</v>
      </c>
      <c r="PU94" s="378" t="str">
        <f t="shared" si="119"/>
        <v>--</v>
      </c>
      <c r="PV94" s="392">
        <v>14.939024390243913</v>
      </c>
      <c r="PW94" s="392">
        <v>44.081632653061213</v>
      </c>
      <c r="PX94" s="378" t="str">
        <f t="shared" si="98"/>
        <v>--</v>
      </c>
      <c r="PY94" s="378" t="str">
        <f t="shared" si="98"/>
        <v>--</v>
      </c>
      <c r="PZ94" s="392">
        <v>62.499999999999986</v>
      </c>
      <c r="QA94" s="392">
        <v>61.68224299065421</v>
      </c>
      <c r="QB94" s="378" t="str">
        <f t="shared" si="99"/>
        <v>--</v>
      </c>
      <c r="QC94" s="378" t="str">
        <f t="shared" si="99"/>
        <v>--</v>
      </c>
      <c r="QD94" s="392">
        <v>66.666666666666671</v>
      </c>
      <c r="QE94" s="392">
        <v>69.811320754717002</v>
      </c>
      <c r="QF94" s="378" t="str">
        <f t="shared" si="120"/>
        <v>--</v>
      </c>
      <c r="QG94" s="378" t="str">
        <f t="shared" si="120"/>
        <v>--</v>
      </c>
      <c r="QH94" s="392">
        <v>68.750000000000014</v>
      </c>
      <c r="QI94" s="392">
        <v>61.111111111111107</v>
      </c>
      <c r="QJ94" s="368" t="str">
        <f t="shared" si="124"/>
        <v>--</v>
      </c>
    </row>
    <row r="95" spans="1:452" x14ac:dyDescent="0.25">
      <c r="A95" s="114" t="str">
        <f t="shared" si="122"/>
        <v>--</v>
      </c>
      <c r="B95" s="96" t="s">
        <v>170</v>
      </c>
      <c r="C95" s="96">
        <v>40.277777777777771</v>
      </c>
      <c r="D95" s="114">
        <v>29.700854700854698</v>
      </c>
      <c r="E95" s="114">
        <v>31.32250580046404</v>
      </c>
      <c r="F95" s="114">
        <v>40.240963855421647</v>
      </c>
      <c r="G95" s="114">
        <v>38.095238095238109</v>
      </c>
      <c r="H95" s="114">
        <v>38.260869565217369</v>
      </c>
      <c r="I95" s="114">
        <v>53.825857519788926</v>
      </c>
      <c r="J95" s="114">
        <v>42.857142857142861</v>
      </c>
      <c r="K95" s="114">
        <v>39.117647058823529</v>
      </c>
      <c r="L95" s="114">
        <v>60.869565217391319</v>
      </c>
      <c r="M95" s="114">
        <v>42.510121457489873</v>
      </c>
      <c r="N95" s="114">
        <v>51.282051282051306</v>
      </c>
      <c r="O95" s="114">
        <v>65.966386554621849</v>
      </c>
      <c r="P95" s="114">
        <v>58.231707317073194</v>
      </c>
      <c r="Q95" s="114">
        <v>62.369337979094077</v>
      </c>
      <c r="R95" s="114">
        <v>90.924956369982539</v>
      </c>
      <c r="S95" s="114">
        <v>82.165605095541409</v>
      </c>
      <c r="T95" s="114">
        <v>84.510250569476142</v>
      </c>
      <c r="U95" s="114">
        <v>85.956416464891049</v>
      </c>
      <c r="V95" s="114">
        <v>75.870069605568489</v>
      </c>
      <c r="W95" s="114">
        <v>81.593406593406655</v>
      </c>
      <c r="X95" s="114">
        <v>86.855670103092763</v>
      </c>
      <c r="Y95" s="114">
        <v>80.477223427331921</v>
      </c>
      <c r="Z95" s="114">
        <v>81.512605042016787</v>
      </c>
      <c r="AA95" s="114">
        <v>87.096774193548484</v>
      </c>
      <c r="AB95" s="114">
        <v>80.722891566265076</v>
      </c>
      <c r="AC95" s="114">
        <v>83.333333333333286</v>
      </c>
      <c r="AD95" s="114">
        <v>88.3116883116883</v>
      </c>
      <c r="AE95" s="114">
        <v>86.322188449848056</v>
      </c>
      <c r="AF95" s="114">
        <v>81.786941580756036</v>
      </c>
      <c r="AG95" s="114">
        <v>69.176882661996459</v>
      </c>
      <c r="AH95" s="114">
        <v>62.340425531914903</v>
      </c>
      <c r="AI95" s="114">
        <v>66.132723112128048</v>
      </c>
      <c r="AJ95" s="114">
        <v>65.947242206234989</v>
      </c>
      <c r="AK95" s="114">
        <v>59.164733178654281</v>
      </c>
      <c r="AL95" s="114">
        <v>63.561643835616458</v>
      </c>
      <c r="AM95" s="114">
        <v>72.916666666666629</v>
      </c>
      <c r="AN95" s="114">
        <v>61.587982832618039</v>
      </c>
      <c r="AO95" s="114">
        <v>63.05555555555555</v>
      </c>
      <c r="AP95" s="114">
        <v>70.731707317073159</v>
      </c>
      <c r="AQ95" s="114">
        <v>65.461847389558187</v>
      </c>
      <c r="AR95" s="114">
        <v>67.605633802816982</v>
      </c>
      <c r="AS95" s="114">
        <v>74.999999999999972</v>
      </c>
      <c r="AT95" s="114">
        <v>67.771084337349365</v>
      </c>
      <c r="AU95" s="114">
        <v>68.728522336769728</v>
      </c>
      <c r="AV95" s="114">
        <v>12.434325744308229</v>
      </c>
      <c r="AW95" s="114">
        <v>14.830508474576286</v>
      </c>
      <c r="AX95" s="114">
        <v>16.359447004608281</v>
      </c>
      <c r="AY95" s="114">
        <v>14.598540145985396</v>
      </c>
      <c r="AZ95" s="114">
        <v>18.501170960187334</v>
      </c>
      <c r="BA95" s="114">
        <v>16.101694915254235</v>
      </c>
      <c r="BB95" s="114">
        <v>14.285714285714292</v>
      </c>
      <c r="BC95" s="114">
        <v>15.97374179431073</v>
      </c>
      <c r="BD95" s="114">
        <v>19.476744186046517</v>
      </c>
      <c r="BE95" s="114">
        <v>14.285714285714283</v>
      </c>
      <c r="BF95" s="114">
        <v>14.170040485829958</v>
      </c>
      <c r="BG95" s="114">
        <v>11.055276381909547</v>
      </c>
      <c r="BH95" s="114">
        <v>9.0909090909090953</v>
      </c>
      <c r="BI95" s="114">
        <v>13.293051359516623</v>
      </c>
      <c r="BJ95" s="114">
        <v>18.275862068965516</v>
      </c>
      <c r="BK95" s="114">
        <v>9.1068301225919353</v>
      </c>
      <c r="BL95" s="114">
        <v>9.3220338983050652</v>
      </c>
      <c r="BM95" s="114">
        <v>5.7603686635944706</v>
      </c>
      <c r="BN95" s="114">
        <v>12.165450121654493</v>
      </c>
      <c r="BO95" s="114">
        <v>9.6018735362997472</v>
      </c>
      <c r="BP95" s="114">
        <v>8.1920903954802284</v>
      </c>
      <c r="BQ95" s="114">
        <v>11.764705882352944</v>
      </c>
      <c r="BR95" s="114">
        <v>11.061946902654864</v>
      </c>
      <c r="BS95" s="114">
        <v>9.6209912536443145</v>
      </c>
      <c r="BT95" s="114">
        <v>12.605042016806731</v>
      </c>
      <c r="BU95" s="114">
        <v>8.6065573770491799</v>
      </c>
      <c r="BV95" s="114">
        <v>4.545454545454545</v>
      </c>
      <c r="BW95" s="114">
        <v>8.9686098654708548</v>
      </c>
      <c r="BX95" s="114">
        <v>7.5528700906344408</v>
      </c>
      <c r="BY95" s="114">
        <v>7.5342465753424666</v>
      </c>
      <c r="BZ95" s="114">
        <v>72.504378283712683</v>
      </c>
      <c r="CA95" s="114">
        <v>74.050632911392398</v>
      </c>
      <c r="CB95" s="114">
        <v>76.90531177829105</v>
      </c>
      <c r="CC95" s="114">
        <v>66.747572815533957</v>
      </c>
      <c r="CD95" s="114">
        <v>71.428571428571416</v>
      </c>
      <c r="CE95" s="114">
        <v>75.138121546961329</v>
      </c>
      <c r="CF95" s="114">
        <v>69.892473118279568</v>
      </c>
      <c r="CG95" s="114">
        <v>71.149674620390513</v>
      </c>
      <c r="CH95" s="114">
        <v>69.31818181818177</v>
      </c>
      <c r="CI95" s="114">
        <v>70.652173913043441</v>
      </c>
      <c r="CJ95" s="114">
        <v>67.338709677419303</v>
      </c>
      <c r="CK95" s="114">
        <v>70.999999999999972</v>
      </c>
      <c r="CL95" s="114">
        <v>67.234042553191472</v>
      </c>
      <c r="CM95" s="114">
        <v>73.636363636363598</v>
      </c>
      <c r="CN95" s="114">
        <v>74.744027303754251</v>
      </c>
      <c r="CO95" s="114" t="s">
        <v>286</v>
      </c>
      <c r="CP95" s="114" t="s">
        <v>286</v>
      </c>
      <c r="CQ95" s="114" t="s">
        <v>286</v>
      </c>
      <c r="CR95" s="114">
        <v>54.126213592233007</v>
      </c>
      <c r="CS95" s="114">
        <v>29.716981132075464</v>
      </c>
      <c r="CT95" s="114">
        <v>37.29281767955802</v>
      </c>
      <c r="CU95" s="114">
        <v>63.538873994638152</v>
      </c>
      <c r="CV95" s="114">
        <v>34.27331887201732</v>
      </c>
      <c r="CW95" s="114">
        <v>35.227272727272741</v>
      </c>
      <c r="CX95" s="114">
        <v>67.75067750677502</v>
      </c>
      <c r="CY95" s="114">
        <v>41.056910569105689</v>
      </c>
      <c r="CZ95" s="114">
        <v>51.256281407035196</v>
      </c>
      <c r="DA95" s="114">
        <v>65.254237288135627</v>
      </c>
      <c r="DB95" s="114">
        <v>47.112462006078992</v>
      </c>
      <c r="DC95" s="114">
        <v>42.80821917808219</v>
      </c>
      <c r="DD95" s="114">
        <v>57.193605683836644</v>
      </c>
      <c r="DE95" s="114">
        <v>48.179871520342587</v>
      </c>
      <c r="DF95" s="114">
        <v>37.470725995316151</v>
      </c>
      <c r="DG95" s="114">
        <v>51.758793969849286</v>
      </c>
      <c r="DH95" s="114">
        <v>40.047393364928865</v>
      </c>
      <c r="DI95" s="114">
        <v>41.926345609065173</v>
      </c>
      <c r="DJ95" s="114">
        <v>55.371900826446293</v>
      </c>
      <c r="DK95" s="114">
        <v>43.640350877192986</v>
      </c>
      <c r="DL95" s="114">
        <v>34.582132564841515</v>
      </c>
      <c r="DM95" s="114">
        <v>56.93641618497108</v>
      </c>
      <c r="DN95" s="114">
        <v>48.760330578512402</v>
      </c>
      <c r="DO95" s="114">
        <v>43.14720812182739</v>
      </c>
      <c r="DP95" s="114">
        <v>62.008733624454159</v>
      </c>
      <c r="DQ95" s="114">
        <v>48.909657320872277</v>
      </c>
      <c r="DR95" s="114">
        <v>40.845070422535194</v>
      </c>
      <c r="DS95" s="114" t="s">
        <v>286</v>
      </c>
      <c r="DT95" s="114" t="s">
        <v>286</v>
      </c>
      <c r="DU95" s="114" t="s">
        <v>286</v>
      </c>
      <c r="DV95" s="114">
        <v>47.000000000000043</v>
      </c>
      <c r="DW95" s="114">
        <v>22.142857142857149</v>
      </c>
      <c r="DX95" s="114">
        <v>20.845070422535191</v>
      </c>
      <c r="DY95" s="114">
        <v>48.633879781420767</v>
      </c>
      <c r="DZ95" s="114">
        <v>27.631578947368428</v>
      </c>
      <c r="EA95" s="114">
        <v>25.284090909090896</v>
      </c>
      <c r="EB95" s="114">
        <v>50.980392156862777</v>
      </c>
      <c r="EC95" s="114">
        <v>30.864197530864214</v>
      </c>
      <c r="ED95" s="114">
        <v>38.461538461538474</v>
      </c>
      <c r="EE95" s="114">
        <v>46.610169491525426</v>
      </c>
      <c r="EF95" s="114">
        <v>41.795665634674947</v>
      </c>
      <c r="EG95" s="114">
        <v>35.395189003436428</v>
      </c>
      <c r="EH95" s="114" t="s">
        <v>286</v>
      </c>
      <c r="EI95" s="114" t="s">
        <v>286</v>
      </c>
      <c r="EJ95" s="114" t="s">
        <v>286</v>
      </c>
      <c r="EK95" s="114">
        <v>88.780487804878049</v>
      </c>
      <c r="EL95" s="114">
        <v>78.672985781990505</v>
      </c>
      <c r="EM95" s="114">
        <v>78.491620111731919</v>
      </c>
      <c r="EN95" s="114">
        <v>92.432432432432449</v>
      </c>
      <c r="EO95" s="114">
        <v>79.028697571743933</v>
      </c>
      <c r="EP95" s="114">
        <v>74.358974358974365</v>
      </c>
      <c r="EQ95" s="114">
        <v>92.643051771117186</v>
      </c>
      <c r="ER95" s="114">
        <v>80.578512396694251</v>
      </c>
      <c r="ES95" s="114">
        <v>79.797979797979863</v>
      </c>
      <c r="ET95" s="114">
        <v>89.915966386554572</v>
      </c>
      <c r="EU95" s="114">
        <v>88.719512195121965</v>
      </c>
      <c r="EV95" s="114">
        <v>79.584775086505203</v>
      </c>
      <c r="EW95" s="114">
        <v>83.595113438045445</v>
      </c>
      <c r="EX95" s="114">
        <v>69.279661016949234</v>
      </c>
      <c r="EY95" s="114">
        <v>72.979214780600472</v>
      </c>
      <c r="EZ95" s="114">
        <v>88.508557457212746</v>
      </c>
      <c r="FA95" s="114">
        <v>68.470588235294045</v>
      </c>
      <c r="FB95" s="114">
        <v>73.25905292479105</v>
      </c>
      <c r="FC95" s="114">
        <v>88.709677419354861</v>
      </c>
      <c r="FD95" s="114">
        <v>72.984749455337735</v>
      </c>
      <c r="FE95" s="114">
        <v>63.920454545454533</v>
      </c>
      <c r="FF95" s="114">
        <v>90.659340659340614</v>
      </c>
      <c r="FG95" s="114">
        <v>72.653061224489804</v>
      </c>
      <c r="FH95" s="114">
        <v>75.757575757575722</v>
      </c>
      <c r="FI95" s="114">
        <v>87.606837606837672</v>
      </c>
      <c r="FJ95" s="114">
        <v>79.687499999999972</v>
      </c>
      <c r="FK95" s="114">
        <v>74.82993197278914</v>
      </c>
      <c r="FL95" s="114" t="s">
        <v>286</v>
      </c>
      <c r="FM95" s="114">
        <v>21.123595505617971</v>
      </c>
      <c r="FN95" s="114">
        <v>52.73159144893112</v>
      </c>
      <c r="FO95" s="114" t="s">
        <v>286</v>
      </c>
      <c r="FP95" s="114">
        <v>23.267326732673276</v>
      </c>
      <c r="FQ95" s="114">
        <v>51.044776119402968</v>
      </c>
      <c r="FR95" s="114" t="s">
        <v>286</v>
      </c>
      <c r="FS95" s="114">
        <v>15.421686746987955</v>
      </c>
      <c r="FT95" s="114">
        <v>50.154798761609889</v>
      </c>
      <c r="FU95" s="114" t="s">
        <v>286</v>
      </c>
      <c r="FV95" s="114">
        <v>17.567567567567572</v>
      </c>
      <c r="FW95" s="114">
        <v>50.515463917525743</v>
      </c>
      <c r="FX95" s="114" t="s">
        <v>286</v>
      </c>
      <c r="FY95" s="114">
        <v>18.730158730158738</v>
      </c>
      <c r="FZ95" s="114">
        <v>56.737588652482259</v>
      </c>
      <c r="GA95" s="114" t="s">
        <v>286</v>
      </c>
      <c r="GB95" s="114">
        <v>33.695652173913047</v>
      </c>
      <c r="GC95" s="114">
        <v>65.909090909090935</v>
      </c>
      <c r="GD95" s="114" t="s">
        <v>286</v>
      </c>
      <c r="GE95" s="114">
        <v>30.851063829787236</v>
      </c>
      <c r="GF95" s="114">
        <v>50.595238095238052</v>
      </c>
      <c r="GG95" s="114" t="s">
        <v>286</v>
      </c>
      <c r="GH95" s="114">
        <v>45.161290322580641</v>
      </c>
      <c r="GI95" s="114">
        <v>55.55555555555555</v>
      </c>
      <c r="GJ95" s="114" t="s">
        <v>286</v>
      </c>
      <c r="GK95" s="114">
        <v>43.589743589743598</v>
      </c>
      <c r="GL95" s="114">
        <v>41.83673469387756</v>
      </c>
      <c r="GM95" s="114" t="s">
        <v>286</v>
      </c>
      <c r="GN95" s="114">
        <v>44.067796610169509</v>
      </c>
      <c r="GO95" s="114">
        <v>45.283018867924511</v>
      </c>
      <c r="GP95" s="114" t="s">
        <v>286</v>
      </c>
      <c r="GQ95" s="114">
        <v>44.086021505376337</v>
      </c>
      <c r="GR95" s="114">
        <v>68.036529680365334</v>
      </c>
      <c r="GS95" s="114" t="s">
        <v>286</v>
      </c>
      <c r="GT95" s="114">
        <v>34.782608695652172</v>
      </c>
      <c r="GU95" s="114">
        <v>63.473053892215532</v>
      </c>
      <c r="GV95" s="114" t="s">
        <v>286</v>
      </c>
      <c r="GW95" s="114">
        <v>52.459016393442617</v>
      </c>
      <c r="GX95" s="114">
        <v>66.049382716049365</v>
      </c>
      <c r="GY95" s="114" t="s">
        <v>286</v>
      </c>
      <c r="GZ95" s="114">
        <v>36.842105263157883</v>
      </c>
      <c r="HA95" s="114">
        <v>56.122448979591852</v>
      </c>
      <c r="HB95" s="114" t="s">
        <v>286</v>
      </c>
      <c r="HC95" s="114">
        <v>45.762711864406775</v>
      </c>
      <c r="HD95" s="114">
        <v>57.692307692307693</v>
      </c>
      <c r="HE95" s="114" t="s">
        <v>286</v>
      </c>
      <c r="HF95" s="114">
        <v>37.931034482758619</v>
      </c>
      <c r="HG95" s="114">
        <v>64.150943396226396</v>
      </c>
      <c r="HH95" s="114" t="s">
        <v>286</v>
      </c>
      <c r="HI95" s="114">
        <v>47.252747252747263</v>
      </c>
      <c r="HJ95" s="114">
        <v>61.0062893081761</v>
      </c>
      <c r="HK95" s="114" t="s">
        <v>286</v>
      </c>
      <c r="HL95" s="114">
        <v>52.542372881355938</v>
      </c>
      <c r="HM95" s="114">
        <v>60.897435897435898</v>
      </c>
      <c r="HN95" s="114" t="s">
        <v>286</v>
      </c>
      <c r="HO95" s="114">
        <v>50</v>
      </c>
      <c r="HP95" s="114">
        <v>71.276595744680833</v>
      </c>
      <c r="HQ95" s="114" t="s">
        <v>286</v>
      </c>
      <c r="HR95" s="114">
        <v>47.368421052631582</v>
      </c>
      <c r="HS95" s="114">
        <v>62.337662337662323</v>
      </c>
      <c r="HT95" s="114" t="s">
        <v>286</v>
      </c>
      <c r="HU95" s="114">
        <v>51.136363636363654</v>
      </c>
      <c r="HV95" s="114">
        <v>41.509433962264168</v>
      </c>
      <c r="HW95" s="114" t="s">
        <v>286</v>
      </c>
      <c r="HX95" s="114">
        <v>54.444444444444457</v>
      </c>
      <c r="HY95" s="114">
        <v>45.625000000000014</v>
      </c>
      <c r="HZ95" s="114" t="s">
        <v>286</v>
      </c>
      <c r="IA95" s="114">
        <v>57.377049180327852</v>
      </c>
      <c r="IB95" s="114">
        <v>36.942675159235669</v>
      </c>
      <c r="IC95" s="114" t="s">
        <v>286</v>
      </c>
      <c r="ID95" s="114">
        <v>66.666666666666686</v>
      </c>
      <c r="IE95" s="114">
        <v>47.368421052631561</v>
      </c>
      <c r="IF95" s="114" t="s">
        <v>286</v>
      </c>
      <c r="IG95" s="114">
        <v>68.421052631578931</v>
      </c>
      <c r="IH95" s="114">
        <v>50.641025641025628</v>
      </c>
      <c r="II95" s="114" t="s">
        <v>286</v>
      </c>
      <c r="IJ95" s="114">
        <v>59.302325581395351</v>
      </c>
      <c r="IK95" s="114">
        <v>56.164383561643824</v>
      </c>
      <c r="IL95" s="114" t="s">
        <v>286</v>
      </c>
      <c r="IM95" s="114">
        <v>64.835164835164861</v>
      </c>
      <c r="IN95" s="114">
        <v>58.282208588957054</v>
      </c>
      <c r="IO95" s="114" t="s">
        <v>286</v>
      </c>
      <c r="IP95" s="114">
        <v>73.333333333333343</v>
      </c>
      <c r="IQ95" s="114">
        <v>55.624999999999993</v>
      </c>
      <c r="IR95" s="114" t="s">
        <v>286</v>
      </c>
      <c r="IS95" s="114">
        <v>76.315789473684191</v>
      </c>
      <c r="IT95" s="114">
        <v>63.917525773195884</v>
      </c>
      <c r="IU95" s="114" t="s">
        <v>286</v>
      </c>
      <c r="IV95" s="114">
        <v>80.701754385964932</v>
      </c>
      <c r="IW95" s="114">
        <v>62.420382165605147</v>
      </c>
      <c r="IX95" s="114" t="s">
        <v>286</v>
      </c>
      <c r="IY95" s="114" t="s">
        <v>286</v>
      </c>
      <c r="IZ95" s="114" t="s">
        <v>286</v>
      </c>
      <c r="JA95" s="114" t="s">
        <v>286</v>
      </c>
      <c r="JB95" s="114" t="s">
        <v>286</v>
      </c>
      <c r="JC95" s="114" t="s">
        <v>286</v>
      </c>
      <c r="JD95" s="114" t="s">
        <v>286</v>
      </c>
      <c r="JE95" s="114" t="s">
        <v>286</v>
      </c>
      <c r="JF95" s="114" t="str">
        <f t="shared" ref="JF95:JO113" si="131">"--"</f>
        <v>--</v>
      </c>
      <c r="JG95" s="114" t="str">
        <f t="shared" si="131"/>
        <v>--</v>
      </c>
      <c r="JH95" s="114" t="str">
        <f t="shared" si="131"/>
        <v>--</v>
      </c>
      <c r="JI95" s="114" t="str">
        <f t="shared" si="131"/>
        <v>--</v>
      </c>
      <c r="JJ95" s="114" t="str">
        <f t="shared" si="131"/>
        <v>--</v>
      </c>
      <c r="JK95" s="114" t="str">
        <f t="shared" si="131"/>
        <v>--</v>
      </c>
      <c r="JL95" s="114" t="str">
        <f t="shared" si="131"/>
        <v>--</v>
      </c>
      <c r="JM95" s="114" t="str">
        <f t="shared" si="131"/>
        <v>--</v>
      </c>
      <c r="JN95" s="114" t="str">
        <f t="shared" si="131"/>
        <v>--</v>
      </c>
      <c r="JO95" s="114" t="str">
        <f t="shared" si="131"/>
        <v>--</v>
      </c>
      <c r="JP95" s="114" t="str">
        <f t="shared" ref="JP95:JY113" si="132">"--"</f>
        <v>--</v>
      </c>
      <c r="JQ95" s="114" t="str">
        <f t="shared" si="132"/>
        <v>--</v>
      </c>
      <c r="JR95" s="114" t="str">
        <f t="shared" si="132"/>
        <v>--</v>
      </c>
      <c r="JS95" s="114" t="str">
        <f t="shared" si="132"/>
        <v>--</v>
      </c>
      <c r="JT95" s="114" t="str">
        <f t="shared" si="132"/>
        <v>--</v>
      </c>
      <c r="JU95" s="114" t="str">
        <f t="shared" si="132"/>
        <v>--</v>
      </c>
      <c r="JV95" s="114" t="str">
        <f t="shared" si="132"/>
        <v>--</v>
      </c>
      <c r="JW95" s="114" t="str">
        <f t="shared" si="132"/>
        <v>--</v>
      </c>
      <c r="JX95" s="114" t="str">
        <f t="shared" si="132"/>
        <v>--</v>
      </c>
      <c r="JY95" s="114" t="str">
        <f t="shared" si="132"/>
        <v>--</v>
      </c>
      <c r="JZ95" s="114" t="str">
        <f t="shared" ref="JZ95:KI113" si="133">"--"</f>
        <v>--</v>
      </c>
      <c r="KA95" s="114" t="str">
        <f t="shared" si="133"/>
        <v>--</v>
      </c>
      <c r="KB95" s="114" t="str">
        <f t="shared" si="133"/>
        <v>--</v>
      </c>
      <c r="KC95" s="114" t="str">
        <f t="shared" si="133"/>
        <v>--</v>
      </c>
      <c r="KD95" s="114" t="str">
        <f t="shared" si="133"/>
        <v>--</v>
      </c>
      <c r="KE95" s="114" t="str">
        <f t="shared" si="133"/>
        <v>--</v>
      </c>
      <c r="KF95" s="114" t="str">
        <f t="shared" si="133"/>
        <v>--</v>
      </c>
      <c r="KG95" s="114" t="str">
        <f t="shared" si="133"/>
        <v>--</v>
      </c>
      <c r="KH95" s="114" t="str">
        <f t="shared" si="133"/>
        <v>--</v>
      </c>
      <c r="KI95" s="114" t="str">
        <f t="shared" si="133"/>
        <v>--</v>
      </c>
      <c r="KJ95" s="114" t="str">
        <f t="shared" ref="KJ95:KO113" si="134">"--"</f>
        <v>--</v>
      </c>
      <c r="KK95" s="114" t="str">
        <f t="shared" si="134"/>
        <v>--</v>
      </c>
      <c r="KL95" s="114" t="str">
        <f t="shared" si="134"/>
        <v>--</v>
      </c>
      <c r="KM95" s="114" t="str">
        <f t="shared" si="134"/>
        <v>--</v>
      </c>
      <c r="KN95" s="114" t="str">
        <f t="shared" si="134"/>
        <v>--</v>
      </c>
      <c r="KO95" s="114" t="str">
        <f t="shared" si="134"/>
        <v>--</v>
      </c>
      <c r="KP95" s="114" t="s">
        <v>1524</v>
      </c>
      <c r="KQ95" s="114" t="s">
        <v>1524</v>
      </c>
      <c r="KR95" s="114" t="s">
        <v>1524</v>
      </c>
      <c r="KS95" s="114" t="s">
        <v>1524</v>
      </c>
      <c r="KT95" s="114" t="s">
        <v>1524</v>
      </c>
      <c r="KU95" s="114" t="s">
        <v>1524</v>
      </c>
      <c r="KV95" s="114" t="s">
        <v>1524</v>
      </c>
      <c r="KW95" s="114" t="s">
        <v>1524</v>
      </c>
      <c r="KX95" s="114" t="s">
        <v>1524</v>
      </c>
      <c r="KY95" s="114" t="s">
        <v>1524</v>
      </c>
      <c r="KZ95" s="114" t="str">
        <f t="shared" ref="KZ95:LD104" si="135">"--"</f>
        <v>--</v>
      </c>
      <c r="LA95" s="114" t="str">
        <f t="shared" si="135"/>
        <v>--</v>
      </c>
      <c r="LB95" s="114" t="str">
        <f t="shared" si="135"/>
        <v>--</v>
      </c>
      <c r="LC95" s="114" t="str">
        <f t="shared" si="135"/>
        <v>--</v>
      </c>
      <c r="LD95" s="114" t="str">
        <f t="shared" si="135"/>
        <v>--</v>
      </c>
      <c r="LE95" s="228">
        <v>84.146341463414601</v>
      </c>
      <c r="LF95" s="228">
        <v>83.076923076923094</v>
      </c>
      <c r="LG95" s="228">
        <v>81.699346405228795</v>
      </c>
      <c r="LH95" s="228">
        <v>85.416666666666799</v>
      </c>
      <c r="LI95" s="228">
        <v>84.3406593406594</v>
      </c>
      <c r="LJ95" s="228">
        <v>84.981684981684893</v>
      </c>
      <c r="LK95" s="228">
        <v>71.559633027523006</v>
      </c>
      <c r="LL95" s="228">
        <v>67.384615384615401</v>
      </c>
      <c r="LM95" s="228">
        <v>70.588235294117595</v>
      </c>
      <c r="LN95" s="228">
        <v>75.2604166666667</v>
      </c>
      <c r="LO95" s="228">
        <v>69.505494505494497</v>
      </c>
      <c r="LP95" s="228">
        <v>67.032967032966994</v>
      </c>
      <c r="LQ95" s="228">
        <v>74.772036474164196</v>
      </c>
      <c r="LR95" s="228">
        <v>72.1875</v>
      </c>
      <c r="LS95" s="228">
        <v>74.1721854304635</v>
      </c>
      <c r="LT95" s="228">
        <v>81.117021276595807</v>
      </c>
      <c r="LU95" s="228">
        <v>75.070028011204499</v>
      </c>
      <c r="LV95" s="228">
        <v>74.3190661478599</v>
      </c>
      <c r="LW95" s="228">
        <v>42.168674698795101</v>
      </c>
      <c r="LX95" s="228">
        <v>39.440993788819902</v>
      </c>
      <c r="LY95" s="228">
        <v>38.079470198675502</v>
      </c>
      <c r="LZ95" s="228">
        <v>58.244680851063798</v>
      </c>
      <c r="MA95" s="228">
        <v>45.098039215686299</v>
      </c>
      <c r="MB95" s="228">
        <v>35.019455252918299</v>
      </c>
      <c r="MC95" s="228">
        <v>85.885885885885898</v>
      </c>
      <c r="MD95" s="228">
        <v>82.352941176470594</v>
      </c>
      <c r="ME95" s="228">
        <v>81.788079470198596</v>
      </c>
      <c r="MF95" s="228">
        <v>88.829787234042598</v>
      </c>
      <c r="MG95" s="228">
        <v>83.193277310924401</v>
      </c>
      <c r="MH95" s="228">
        <v>81.322957198443703</v>
      </c>
      <c r="MI95" s="228">
        <v>72.672672672672604</v>
      </c>
      <c r="MJ95" s="228">
        <v>63.467492260061903</v>
      </c>
      <c r="MK95" s="228">
        <v>66.225165562913901</v>
      </c>
      <c r="ML95" s="228">
        <v>78.723404255319195</v>
      </c>
      <c r="MM95" s="228">
        <v>71.910112359550496</v>
      </c>
      <c r="MN95" s="228">
        <v>71.317829457364297</v>
      </c>
      <c r="MO95" s="128" t="str">
        <f t="shared" si="89"/>
        <v>--</v>
      </c>
      <c r="MP95" s="228">
        <v>12.6582278481013</v>
      </c>
      <c r="MQ95" s="228">
        <v>42.955326460481103</v>
      </c>
      <c r="MR95" s="128" t="str">
        <f t="shared" si="90"/>
        <v>--</v>
      </c>
      <c r="MS95" s="228">
        <v>11.4942528735632</v>
      </c>
      <c r="MT95" s="228">
        <v>37.4015748031496</v>
      </c>
      <c r="MU95" s="128" t="str">
        <f t="shared" si="91"/>
        <v>--</v>
      </c>
      <c r="MV95" s="228">
        <v>42.105263157894697</v>
      </c>
      <c r="MW95" s="228">
        <v>54.4</v>
      </c>
      <c r="MX95" s="128" t="str">
        <f t="shared" si="92"/>
        <v>--</v>
      </c>
      <c r="MY95" s="228">
        <v>46.153846153846203</v>
      </c>
      <c r="MZ95" s="228">
        <v>41.489361702127702</v>
      </c>
      <c r="NA95" s="128" t="str">
        <f t="shared" si="93"/>
        <v>--</v>
      </c>
      <c r="NB95" s="228">
        <v>52.631578947368403</v>
      </c>
      <c r="NC95" s="228">
        <v>65.322580645161295</v>
      </c>
      <c r="ND95" s="128" t="str">
        <f t="shared" si="94"/>
        <v>--</v>
      </c>
      <c r="NE95" s="228">
        <v>46.153846153846203</v>
      </c>
      <c r="NF95" s="228">
        <v>54.255319148936202</v>
      </c>
      <c r="NG95" s="128" t="str">
        <f t="shared" si="95"/>
        <v>--</v>
      </c>
      <c r="NH95" s="228">
        <v>63.157894736842103</v>
      </c>
      <c r="NI95" s="228">
        <v>65.289256198347104</v>
      </c>
      <c r="NJ95" s="128" t="str">
        <f t="shared" si="96"/>
        <v>--</v>
      </c>
      <c r="NK95" s="228">
        <v>48.648648648648603</v>
      </c>
      <c r="NL95" s="228">
        <v>52.631578947368403</v>
      </c>
      <c r="NM95" s="230">
        <v>88.668555240793197</v>
      </c>
      <c r="NN95" s="230">
        <v>89.6875</v>
      </c>
      <c r="NO95" s="230">
        <v>74.647887323943706</v>
      </c>
      <c r="NP95" s="230">
        <v>74.842767295597397</v>
      </c>
      <c r="NQ95" s="230">
        <v>78.386167146974103</v>
      </c>
      <c r="NR95" s="230">
        <v>73.442622950819697</v>
      </c>
      <c r="NS95" s="230">
        <v>69.275362318840706</v>
      </c>
      <c r="NT95" s="230">
        <v>70.491803278688593</v>
      </c>
      <c r="NU95" s="230">
        <v>91.066282420749204</v>
      </c>
      <c r="NV95" s="230">
        <v>89.072847682119203</v>
      </c>
      <c r="NW95" s="230">
        <v>86.894586894586794</v>
      </c>
      <c r="NX95" s="230">
        <v>85.526315789473699</v>
      </c>
      <c r="NY95" s="128" t="str">
        <f t="shared" si="118"/>
        <v>--</v>
      </c>
      <c r="NZ95" s="128" t="str">
        <f t="shared" si="118"/>
        <v>--</v>
      </c>
      <c r="OA95" s="128" t="str">
        <f t="shared" si="118"/>
        <v>--</v>
      </c>
      <c r="OB95" s="128" t="str">
        <f t="shared" si="118"/>
        <v>--</v>
      </c>
      <c r="OC95" s="128" t="str">
        <f t="shared" si="118"/>
        <v>--</v>
      </c>
      <c r="OD95" s="128" t="str">
        <f t="shared" si="118"/>
        <v>--</v>
      </c>
      <c r="OE95" s="128" t="str">
        <f t="shared" si="118"/>
        <v>--</v>
      </c>
      <c r="OF95" s="128" t="str">
        <f t="shared" si="118"/>
        <v>--</v>
      </c>
      <c r="OG95" s="230">
        <v>50.289017341040498</v>
      </c>
      <c r="OH95" s="228">
        <v>33.3333333333333</v>
      </c>
      <c r="OI95" s="228">
        <v>37.888198757764002</v>
      </c>
      <c r="OJ95" s="228">
        <v>38.079470198675502</v>
      </c>
      <c r="OK95" s="230">
        <v>50.662251655629099</v>
      </c>
      <c r="OL95" s="228">
        <v>49.7340425531915</v>
      </c>
      <c r="OM95" s="228">
        <v>38.483146067415703</v>
      </c>
      <c r="ON95" s="228">
        <v>30.980392156862699</v>
      </c>
      <c r="OO95" s="114" t="str">
        <f t="shared" si="123"/>
        <v>--</v>
      </c>
      <c r="OP95" s="114" t="str">
        <f t="shared" si="123"/>
        <v>--</v>
      </c>
      <c r="OQ95" s="300">
        <v>77.683615819209081</v>
      </c>
      <c r="OR95" s="300">
        <v>59.104477611940297</v>
      </c>
      <c r="OS95" s="300">
        <v>64.086687306501574</v>
      </c>
      <c r="OT95" s="300">
        <v>68.333333333333343</v>
      </c>
      <c r="OU95" s="300">
        <v>84.193548387096783</v>
      </c>
      <c r="OV95" s="300">
        <v>74.603174603174651</v>
      </c>
      <c r="OW95" s="300">
        <v>65.826330532212936</v>
      </c>
      <c r="OX95" s="300">
        <v>66.023166023165984</v>
      </c>
      <c r="OZ95" s="391">
        <v>79.828326180257562</v>
      </c>
      <c r="PA95" s="392">
        <v>73.821989528795825</v>
      </c>
      <c r="PB95" s="392">
        <v>69.623655913978453</v>
      </c>
      <c r="PC95" s="392">
        <v>74.999999999999929</v>
      </c>
      <c r="PD95" s="391">
        <v>68.803418803418793</v>
      </c>
      <c r="PE95" s="392">
        <v>43.749999999999972</v>
      </c>
      <c r="PF95" s="392">
        <v>35.026737967914421</v>
      </c>
      <c r="PG95" s="392">
        <v>46.200607902735605</v>
      </c>
      <c r="PH95" s="391">
        <v>51.931330472103035</v>
      </c>
      <c r="PI95" s="392">
        <v>38.947368421052637</v>
      </c>
      <c r="PJ95" s="392">
        <v>30.376344086021522</v>
      </c>
      <c r="PK95" s="392">
        <v>42.424242424242443</v>
      </c>
      <c r="PL95" s="391">
        <v>87.606837606837658</v>
      </c>
      <c r="PM95" s="392">
        <v>84.293193717277504</v>
      </c>
      <c r="PN95" s="392">
        <v>77.272727272727309</v>
      </c>
      <c r="PO95" s="392">
        <v>77.439024390243915</v>
      </c>
      <c r="PP95" s="391">
        <v>82.051282051282087</v>
      </c>
      <c r="PQ95" s="392">
        <v>72.774869109947645</v>
      </c>
      <c r="PR95" s="392">
        <v>60.962566844919799</v>
      </c>
      <c r="PS95" s="392">
        <v>66.060606060606077</v>
      </c>
      <c r="PT95" s="378" t="str">
        <f t="shared" si="119"/>
        <v>--</v>
      </c>
      <c r="PU95" s="378" t="str">
        <f t="shared" si="119"/>
        <v>--</v>
      </c>
      <c r="PV95" s="392">
        <v>13.649025069637892</v>
      </c>
      <c r="PW95" s="392">
        <v>35.179153094462549</v>
      </c>
      <c r="PX95" s="378" t="str">
        <f t="shared" si="98"/>
        <v>--</v>
      </c>
      <c r="PY95" s="378" t="str">
        <f t="shared" si="98"/>
        <v>--</v>
      </c>
      <c r="PZ95" s="392">
        <v>71.428571428571445</v>
      </c>
      <c r="QA95" s="392">
        <v>63.366336633663394</v>
      </c>
      <c r="QB95" s="378" t="str">
        <f t="shared" si="99"/>
        <v>--</v>
      </c>
      <c r="QC95" s="378" t="str">
        <f t="shared" si="99"/>
        <v>--</v>
      </c>
      <c r="QD95" s="392">
        <v>73.469387755102019</v>
      </c>
      <c r="QE95" s="392">
        <v>71.287128712871294</v>
      </c>
      <c r="QF95" s="378" t="str">
        <f t="shared" si="120"/>
        <v>--</v>
      </c>
      <c r="QG95" s="378" t="str">
        <f t="shared" si="120"/>
        <v>--</v>
      </c>
      <c r="QH95" s="392">
        <v>77.551020408163254</v>
      </c>
      <c r="QI95" s="392">
        <v>65.346534653465369</v>
      </c>
      <c r="QJ95" s="368" t="str">
        <f t="shared" si="124"/>
        <v>--</v>
      </c>
    </row>
    <row r="96" spans="1:452" x14ac:dyDescent="0.25">
      <c r="A96" s="114" t="str">
        <f t="shared" si="122"/>
        <v>--</v>
      </c>
      <c r="B96" s="96" t="s">
        <v>171</v>
      </c>
      <c r="C96" s="96">
        <v>50.948166877370419</v>
      </c>
      <c r="D96" s="114">
        <v>37.68352365415987</v>
      </c>
      <c r="E96" s="114">
        <v>44.034978138663256</v>
      </c>
      <c r="F96" s="114">
        <v>53.965274519005057</v>
      </c>
      <c r="G96" s="114">
        <v>39.920774647887306</v>
      </c>
      <c r="H96" s="114">
        <v>43.24324324324337</v>
      </c>
      <c r="I96" s="114">
        <v>58.271968581246909</v>
      </c>
      <c r="J96" s="114">
        <v>51.355347461803809</v>
      </c>
      <c r="K96" s="114">
        <v>55.069582504970157</v>
      </c>
      <c r="L96" s="114">
        <v>67.916666666666586</v>
      </c>
      <c r="M96" s="114">
        <v>58.450363196125942</v>
      </c>
      <c r="N96" s="114">
        <v>55.855855855855722</v>
      </c>
      <c r="O96" s="114">
        <v>74.974253347065016</v>
      </c>
      <c r="P96" s="114">
        <v>62.455425369332566</v>
      </c>
      <c r="Q96" s="114">
        <v>63.729508196721355</v>
      </c>
      <c r="R96" s="114">
        <v>86.949152542372957</v>
      </c>
      <c r="S96" s="114">
        <v>79.660331581075866</v>
      </c>
      <c r="T96" s="114">
        <v>81.968215158924323</v>
      </c>
      <c r="U96" s="114">
        <v>87.375886524822874</v>
      </c>
      <c r="V96" s="114">
        <v>77.14285714285721</v>
      </c>
      <c r="W96" s="114">
        <v>83.087111563932794</v>
      </c>
      <c r="X96" s="114">
        <v>85.964035964036157</v>
      </c>
      <c r="Y96" s="114">
        <v>78.652238071815091</v>
      </c>
      <c r="Z96" s="114">
        <v>80.526992287917821</v>
      </c>
      <c r="AA96" s="114">
        <v>89.743589743589823</v>
      </c>
      <c r="AB96" s="114">
        <v>79.250720461095213</v>
      </c>
      <c r="AC96" s="114">
        <v>81.992337164751049</v>
      </c>
      <c r="AD96" s="114">
        <v>87.454260324098286</v>
      </c>
      <c r="AE96" s="114">
        <v>81.69014084507026</v>
      </c>
      <c r="AF96" s="114">
        <v>82.500000000000043</v>
      </c>
      <c r="AG96" s="114">
        <v>67.828304292392573</v>
      </c>
      <c r="AH96" s="114">
        <v>60.194174757281573</v>
      </c>
      <c r="AI96" s="114">
        <v>62.155541947336232</v>
      </c>
      <c r="AJ96" s="114">
        <v>67.774086378737465</v>
      </c>
      <c r="AK96" s="114">
        <v>58.492201039861357</v>
      </c>
      <c r="AL96" s="114">
        <v>65.85241730279887</v>
      </c>
      <c r="AM96" s="114">
        <v>67.299051422865546</v>
      </c>
      <c r="AN96" s="114">
        <v>60.550909985243486</v>
      </c>
      <c r="AO96" s="114">
        <v>64.423076923076991</v>
      </c>
      <c r="AP96" s="114">
        <v>70.416666666666714</v>
      </c>
      <c r="AQ96" s="114">
        <v>60.238663484486892</v>
      </c>
      <c r="AR96" s="114">
        <v>66.751592356687979</v>
      </c>
      <c r="AS96" s="114">
        <v>69.651223321186819</v>
      </c>
      <c r="AT96" s="114">
        <v>64.088397790055197</v>
      </c>
      <c r="AU96" s="114">
        <v>67.782987273945068</v>
      </c>
      <c r="AV96" s="114">
        <v>17.183462532299732</v>
      </c>
      <c r="AW96" s="114">
        <v>20.496136640910954</v>
      </c>
      <c r="AX96" s="114">
        <v>20.934579439252346</v>
      </c>
      <c r="AY96" s="114">
        <v>17.877906976744164</v>
      </c>
      <c r="AZ96" s="114">
        <v>20.561157387110935</v>
      </c>
      <c r="BA96" s="114">
        <v>21.41019042717442</v>
      </c>
      <c r="BB96" s="114">
        <v>18.790931989924431</v>
      </c>
      <c r="BC96" s="114">
        <v>22.620827105132062</v>
      </c>
      <c r="BD96" s="114">
        <v>22.396856581532422</v>
      </c>
      <c r="BE96" s="114">
        <v>13.546666666666656</v>
      </c>
      <c r="BF96" s="114">
        <v>18.533007334963298</v>
      </c>
      <c r="BG96" s="114">
        <v>21.005154639175295</v>
      </c>
      <c r="BH96" s="114">
        <v>11.730668069437131</v>
      </c>
      <c r="BI96" s="114">
        <v>18.685831622176611</v>
      </c>
      <c r="BJ96" s="114">
        <v>19.128658951667791</v>
      </c>
      <c r="BK96" s="114">
        <v>11.627906976744175</v>
      </c>
      <c r="BL96" s="114">
        <v>10.207401382675899</v>
      </c>
      <c r="BM96" s="114">
        <v>9.4704049844236842</v>
      </c>
      <c r="BN96" s="114">
        <v>12.306201550387595</v>
      </c>
      <c r="BO96" s="114">
        <v>11.880754055238931</v>
      </c>
      <c r="BP96" s="114">
        <v>9.675759135357703</v>
      </c>
      <c r="BQ96" s="114">
        <v>14.954221770091547</v>
      </c>
      <c r="BR96" s="114">
        <v>13.527054108216412</v>
      </c>
      <c r="BS96" s="114">
        <v>12.007874015748023</v>
      </c>
      <c r="BT96" s="114">
        <v>9.2315901814300929</v>
      </c>
      <c r="BU96" s="114">
        <v>12.862052037309761</v>
      </c>
      <c r="BV96" s="114">
        <v>12.637008381689217</v>
      </c>
      <c r="BW96" s="114">
        <v>8.8794926004228216</v>
      </c>
      <c r="BX96" s="114">
        <v>11.1111111111111</v>
      </c>
      <c r="BY96" s="114">
        <v>11.300204220558188</v>
      </c>
      <c r="BZ96" s="114">
        <v>72.215108834826808</v>
      </c>
      <c r="CA96" s="114">
        <v>72.141119221411188</v>
      </c>
      <c r="CB96" s="114">
        <v>80.07471980074709</v>
      </c>
      <c r="CC96" s="114">
        <v>67.684964200477367</v>
      </c>
      <c r="CD96" s="114">
        <v>69.003047453199613</v>
      </c>
      <c r="CE96" s="114">
        <v>72.899590163934391</v>
      </c>
      <c r="CF96" s="114">
        <v>69.935611688954978</v>
      </c>
      <c r="CG96" s="114">
        <v>71.485148514851375</v>
      </c>
      <c r="CH96" s="114">
        <v>72.886866059817777</v>
      </c>
      <c r="CI96" s="114">
        <v>74.348279457768356</v>
      </c>
      <c r="CJ96" s="114">
        <v>73.498062015503749</v>
      </c>
      <c r="CK96" s="114">
        <v>73.099041533546355</v>
      </c>
      <c r="CL96" s="114">
        <v>74.557752341311158</v>
      </c>
      <c r="CM96" s="114">
        <v>77.822990844353953</v>
      </c>
      <c r="CN96" s="114">
        <v>77.340569877883482</v>
      </c>
      <c r="CO96" s="114" t="s">
        <v>286</v>
      </c>
      <c r="CP96" s="114" t="s">
        <v>286</v>
      </c>
      <c r="CQ96" s="114" t="s">
        <v>286</v>
      </c>
      <c r="CR96" s="114">
        <v>55.911919578745817</v>
      </c>
      <c r="CS96" s="114">
        <v>35.063235935455673</v>
      </c>
      <c r="CT96" s="114">
        <v>41.602465331278879</v>
      </c>
      <c r="CU96" s="114">
        <v>60.009960159362478</v>
      </c>
      <c r="CV96" s="114">
        <v>35.944471988101142</v>
      </c>
      <c r="CW96" s="114">
        <v>41.080729166666679</v>
      </c>
      <c r="CX96" s="114">
        <v>63.850996852046109</v>
      </c>
      <c r="CY96" s="114">
        <v>39.001937984496173</v>
      </c>
      <c r="CZ96" s="114">
        <v>41.244387427838369</v>
      </c>
      <c r="DA96" s="114">
        <v>63.987473903966666</v>
      </c>
      <c r="DB96" s="114">
        <v>44.773074961754226</v>
      </c>
      <c r="DC96" s="114">
        <v>48.10040705563096</v>
      </c>
      <c r="DD96" s="114">
        <v>59.882139619220347</v>
      </c>
      <c r="DE96" s="114">
        <v>52.32704402515725</v>
      </c>
      <c r="DF96" s="114">
        <v>45.290322580645189</v>
      </c>
      <c r="DG96" s="114">
        <v>56.905241935483772</v>
      </c>
      <c r="DH96" s="114">
        <v>49.580573951434928</v>
      </c>
      <c r="DI96" s="114">
        <v>45.214172395557853</v>
      </c>
      <c r="DJ96" s="114">
        <v>55.625327053898424</v>
      </c>
      <c r="DK96" s="114">
        <v>50.46201232032849</v>
      </c>
      <c r="DL96" s="114">
        <v>44.257891202149167</v>
      </c>
      <c r="DM96" s="114">
        <v>58.144671452236295</v>
      </c>
      <c r="DN96" s="114">
        <v>47.410358565736992</v>
      </c>
      <c r="DO96" s="114">
        <v>45.484727755644023</v>
      </c>
      <c r="DP96" s="114">
        <v>53.318460680423897</v>
      </c>
      <c r="DQ96" s="114">
        <v>52.433862433862522</v>
      </c>
      <c r="DR96" s="114">
        <v>44.832402234636952</v>
      </c>
      <c r="DS96" s="114" t="s">
        <v>286</v>
      </c>
      <c r="DT96" s="114" t="s">
        <v>286</v>
      </c>
      <c r="DU96" s="114" t="s">
        <v>286</v>
      </c>
      <c r="DV96" s="114">
        <v>48.093841642228782</v>
      </c>
      <c r="DW96" s="114">
        <v>27.848658161020662</v>
      </c>
      <c r="DX96" s="114">
        <v>27.230290456431554</v>
      </c>
      <c r="DY96" s="114">
        <v>51.881993896236132</v>
      </c>
      <c r="DZ96" s="114">
        <v>30.881612090680111</v>
      </c>
      <c r="EA96" s="114">
        <v>27.559055118110241</v>
      </c>
      <c r="EB96" s="114">
        <v>55.431309904153309</v>
      </c>
      <c r="EC96" s="114">
        <v>39.370078740157496</v>
      </c>
      <c r="ED96" s="114">
        <v>35.709656513285807</v>
      </c>
      <c r="EE96" s="114">
        <v>53.531598513011126</v>
      </c>
      <c r="EF96" s="114">
        <v>41.210224308815803</v>
      </c>
      <c r="EG96" s="114">
        <v>40.949759119063991</v>
      </c>
      <c r="EH96" s="114" t="s">
        <v>286</v>
      </c>
      <c r="EI96" s="114" t="s">
        <v>286</v>
      </c>
      <c r="EJ96" s="114" t="s">
        <v>286</v>
      </c>
      <c r="EK96" s="114">
        <v>90.492277992278147</v>
      </c>
      <c r="EL96" s="114">
        <v>80.904302019315324</v>
      </c>
      <c r="EM96" s="114">
        <v>79.886831275720169</v>
      </c>
      <c r="EN96" s="114">
        <v>91.032745591939602</v>
      </c>
      <c r="EO96" s="114">
        <v>82.344139650872734</v>
      </c>
      <c r="EP96" s="114">
        <v>81.05813193990852</v>
      </c>
      <c r="EQ96" s="114">
        <v>92.575039494470801</v>
      </c>
      <c r="ER96" s="114">
        <v>84.420642648490812</v>
      </c>
      <c r="ES96" s="114">
        <v>83.665594855305415</v>
      </c>
      <c r="ET96" s="114">
        <v>92.311715481171632</v>
      </c>
      <c r="EU96" s="114">
        <v>87.103377686796534</v>
      </c>
      <c r="EV96" s="114">
        <v>84.58927359131016</v>
      </c>
      <c r="EW96" s="114">
        <v>86.181972789115818</v>
      </c>
      <c r="EX96" s="114">
        <v>71.382376717865895</v>
      </c>
      <c r="EY96" s="114">
        <v>73.009950248756113</v>
      </c>
      <c r="EZ96" s="114">
        <v>88.359788359788311</v>
      </c>
      <c r="FA96" s="114">
        <v>72.86652078774604</v>
      </c>
      <c r="FB96" s="114">
        <v>75.746652935118505</v>
      </c>
      <c r="FC96" s="114">
        <v>88.105947026486916</v>
      </c>
      <c r="FD96" s="114">
        <v>75.472636815920225</v>
      </c>
      <c r="FE96" s="114">
        <v>74.771838331160467</v>
      </c>
      <c r="FF96" s="114">
        <v>90.329436769394377</v>
      </c>
      <c r="FG96" s="114">
        <v>75.392156862745139</v>
      </c>
      <c r="FH96" s="114">
        <v>75.759534583064024</v>
      </c>
      <c r="FI96" s="114">
        <v>89.150187065740084</v>
      </c>
      <c r="FJ96" s="114">
        <v>79.164517792676662</v>
      </c>
      <c r="FK96" s="114">
        <v>76.78082191780824</v>
      </c>
      <c r="FL96" s="114" t="s">
        <v>286</v>
      </c>
      <c r="FM96" s="114">
        <v>27.834593152512213</v>
      </c>
      <c r="FN96" s="114">
        <v>55.925688661114705</v>
      </c>
      <c r="FO96" s="114" t="s">
        <v>286</v>
      </c>
      <c r="FP96" s="114">
        <v>20.334128878281657</v>
      </c>
      <c r="FQ96" s="114">
        <v>53.40285400658626</v>
      </c>
      <c r="FR96" s="114" t="s">
        <v>286</v>
      </c>
      <c r="FS96" s="114">
        <v>18.614718614718608</v>
      </c>
      <c r="FT96" s="114">
        <v>52.117486338797789</v>
      </c>
      <c r="FU96" s="114" t="s">
        <v>286</v>
      </c>
      <c r="FV96" s="114">
        <v>24.016780283167275</v>
      </c>
      <c r="FW96" s="114">
        <v>54.920212765957494</v>
      </c>
      <c r="FX96" s="114" t="s">
        <v>286</v>
      </c>
      <c r="FY96" s="114">
        <v>21.099389228206565</v>
      </c>
      <c r="FZ96" s="114">
        <v>58.983536148890579</v>
      </c>
      <c r="GA96" s="114" t="s">
        <v>286</v>
      </c>
      <c r="GB96" s="114">
        <v>44.552845528455279</v>
      </c>
      <c r="GC96" s="114">
        <v>60.390355912743999</v>
      </c>
      <c r="GD96" s="114" t="s">
        <v>286</v>
      </c>
      <c r="GE96" s="114">
        <v>48.80382775119616</v>
      </c>
      <c r="GF96" s="114">
        <v>55.739400206825245</v>
      </c>
      <c r="GG96" s="114" t="s">
        <v>286</v>
      </c>
      <c r="GH96" s="114">
        <v>50.73313782991201</v>
      </c>
      <c r="GI96" s="114">
        <v>60.07957559681698</v>
      </c>
      <c r="GJ96" s="114" t="s">
        <v>286</v>
      </c>
      <c r="GK96" s="114">
        <v>47.566371681415937</v>
      </c>
      <c r="GL96" s="114">
        <v>48.588957055214706</v>
      </c>
      <c r="GM96" s="114" t="s">
        <v>286</v>
      </c>
      <c r="GN96" s="114">
        <v>42.702702702702688</v>
      </c>
      <c r="GO96" s="114">
        <v>50.061050061050082</v>
      </c>
      <c r="GP96" s="114" t="s">
        <v>286</v>
      </c>
      <c r="GQ96" s="114">
        <v>43.811074918566767</v>
      </c>
      <c r="GR96" s="114">
        <v>65.477560414269291</v>
      </c>
      <c r="GS96" s="114" t="s">
        <v>286</v>
      </c>
      <c r="GT96" s="114">
        <v>50.599520383693033</v>
      </c>
      <c r="GU96" s="114">
        <v>63.62694300518141</v>
      </c>
      <c r="GV96" s="114" t="s">
        <v>286</v>
      </c>
      <c r="GW96" s="114">
        <v>55.621301775147927</v>
      </c>
      <c r="GX96" s="114">
        <v>67.021276595744524</v>
      </c>
      <c r="GY96" s="114" t="s">
        <v>286</v>
      </c>
      <c r="GZ96" s="114">
        <v>51.901565995525715</v>
      </c>
      <c r="HA96" s="114">
        <v>61.274509803921568</v>
      </c>
      <c r="HB96" s="114" t="s">
        <v>286</v>
      </c>
      <c r="HC96" s="114">
        <v>50.677506775067741</v>
      </c>
      <c r="HD96" s="114">
        <v>65.731707317073187</v>
      </c>
      <c r="HE96" s="114" t="s">
        <v>286</v>
      </c>
      <c r="HF96" s="114">
        <v>41.016949152542331</v>
      </c>
      <c r="HG96" s="114">
        <v>62.114014251781448</v>
      </c>
      <c r="HH96" s="114" t="s">
        <v>286</v>
      </c>
      <c r="HI96" s="114">
        <v>43.386243386243336</v>
      </c>
      <c r="HJ96" s="114">
        <v>59.508547008547033</v>
      </c>
      <c r="HK96" s="114" t="s">
        <v>286</v>
      </c>
      <c r="HL96" s="114">
        <v>48.286604361370742</v>
      </c>
      <c r="HM96" s="114">
        <v>65.170068027210931</v>
      </c>
      <c r="HN96" s="114" t="s">
        <v>286</v>
      </c>
      <c r="HO96" s="114">
        <v>42.417061611374365</v>
      </c>
      <c r="HP96" s="114">
        <v>64.676616915422855</v>
      </c>
      <c r="HQ96" s="114" t="s">
        <v>286</v>
      </c>
      <c r="HR96" s="114">
        <v>40.000000000000014</v>
      </c>
      <c r="HS96" s="114">
        <v>59.774436090225471</v>
      </c>
      <c r="HT96" s="114" t="s">
        <v>286</v>
      </c>
      <c r="HU96" s="114">
        <v>54.391891891891923</v>
      </c>
      <c r="HV96" s="114">
        <v>40.141676505312844</v>
      </c>
      <c r="HW96" s="114" t="s">
        <v>286</v>
      </c>
      <c r="HX96" s="114">
        <v>56.777493606138094</v>
      </c>
      <c r="HY96" s="114">
        <v>36.199575371549869</v>
      </c>
      <c r="HZ96" s="114" t="s">
        <v>286</v>
      </c>
      <c r="IA96" s="114">
        <v>56.838905775075965</v>
      </c>
      <c r="IB96" s="114">
        <v>44.399460188933837</v>
      </c>
      <c r="IC96" s="114" t="s">
        <v>286</v>
      </c>
      <c r="ID96" s="114">
        <v>60.508083140877567</v>
      </c>
      <c r="IE96" s="114">
        <v>47.777777777777814</v>
      </c>
      <c r="IF96" s="114" t="s">
        <v>286</v>
      </c>
      <c r="IG96" s="114">
        <v>54.492753623188406</v>
      </c>
      <c r="IH96" s="114">
        <v>42.874999999999993</v>
      </c>
      <c r="II96" s="114" t="s">
        <v>286</v>
      </c>
      <c r="IJ96" s="114">
        <v>63.912310286677744</v>
      </c>
      <c r="IK96" s="114">
        <v>50.697674418604691</v>
      </c>
      <c r="IL96" s="114" t="s">
        <v>286</v>
      </c>
      <c r="IM96" s="114">
        <v>65.816326530612216</v>
      </c>
      <c r="IN96" s="114">
        <v>53.999999999999908</v>
      </c>
      <c r="IO96" s="114" t="s">
        <v>286</v>
      </c>
      <c r="IP96" s="114">
        <v>67.878787878787875</v>
      </c>
      <c r="IQ96" s="114">
        <v>58.988015978695095</v>
      </c>
      <c r="IR96" s="114" t="s">
        <v>286</v>
      </c>
      <c r="IS96" s="114">
        <v>71.100917431192713</v>
      </c>
      <c r="IT96" s="114">
        <v>62.145499383477208</v>
      </c>
      <c r="IU96" s="114" t="s">
        <v>286</v>
      </c>
      <c r="IV96" s="114">
        <v>67.816091954023037</v>
      </c>
      <c r="IW96" s="114">
        <v>58.560794044665045</v>
      </c>
      <c r="IX96" s="114" t="s">
        <v>286</v>
      </c>
      <c r="IY96" s="114" t="s">
        <v>286</v>
      </c>
      <c r="IZ96" s="114" t="s">
        <v>286</v>
      </c>
      <c r="JA96" s="114" t="s">
        <v>286</v>
      </c>
      <c r="JB96" s="114" t="s">
        <v>286</v>
      </c>
      <c r="JC96" s="114" t="s">
        <v>286</v>
      </c>
      <c r="JD96" s="114" t="s">
        <v>286</v>
      </c>
      <c r="JE96" s="114" t="s">
        <v>286</v>
      </c>
      <c r="JF96" s="114" t="str">
        <f t="shared" si="131"/>
        <v>--</v>
      </c>
      <c r="JG96" s="114" t="str">
        <f t="shared" si="131"/>
        <v>--</v>
      </c>
      <c r="JH96" s="114" t="str">
        <f t="shared" si="131"/>
        <v>--</v>
      </c>
      <c r="JI96" s="114" t="str">
        <f t="shared" si="131"/>
        <v>--</v>
      </c>
      <c r="JJ96" s="114" t="str">
        <f t="shared" si="131"/>
        <v>--</v>
      </c>
      <c r="JK96" s="114" t="str">
        <f t="shared" si="131"/>
        <v>--</v>
      </c>
      <c r="JL96" s="114" t="str">
        <f t="shared" si="131"/>
        <v>--</v>
      </c>
      <c r="JM96" s="114" t="str">
        <f t="shared" si="131"/>
        <v>--</v>
      </c>
      <c r="JN96" s="114" t="str">
        <f t="shared" si="131"/>
        <v>--</v>
      </c>
      <c r="JO96" s="114" t="str">
        <f t="shared" si="131"/>
        <v>--</v>
      </c>
      <c r="JP96" s="114" t="str">
        <f t="shared" si="132"/>
        <v>--</v>
      </c>
      <c r="JQ96" s="114" t="str">
        <f t="shared" si="132"/>
        <v>--</v>
      </c>
      <c r="JR96" s="114" t="str">
        <f t="shared" si="132"/>
        <v>--</v>
      </c>
      <c r="JS96" s="114" t="str">
        <f t="shared" si="132"/>
        <v>--</v>
      </c>
      <c r="JT96" s="114" t="str">
        <f t="shared" si="132"/>
        <v>--</v>
      </c>
      <c r="JU96" s="114" t="str">
        <f t="shared" si="132"/>
        <v>--</v>
      </c>
      <c r="JV96" s="114" t="str">
        <f t="shared" si="132"/>
        <v>--</v>
      </c>
      <c r="JW96" s="114" t="str">
        <f t="shared" si="132"/>
        <v>--</v>
      </c>
      <c r="JX96" s="114" t="str">
        <f t="shared" si="132"/>
        <v>--</v>
      </c>
      <c r="JY96" s="114" t="str">
        <f t="shared" si="132"/>
        <v>--</v>
      </c>
      <c r="JZ96" s="114" t="str">
        <f t="shared" si="133"/>
        <v>--</v>
      </c>
      <c r="KA96" s="114" t="str">
        <f t="shared" si="133"/>
        <v>--</v>
      </c>
      <c r="KB96" s="114" t="str">
        <f t="shared" si="133"/>
        <v>--</v>
      </c>
      <c r="KC96" s="114" t="str">
        <f t="shared" si="133"/>
        <v>--</v>
      </c>
      <c r="KD96" s="114" t="str">
        <f t="shared" si="133"/>
        <v>--</v>
      </c>
      <c r="KE96" s="114" t="str">
        <f t="shared" si="133"/>
        <v>--</v>
      </c>
      <c r="KF96" s="114" t="str">
        <f t="shared" si="133"/>
        <v>--</v>
      </c>
      <c r="KG96" s="114" t="str">
        <f t="shared" si="133"/>
        <v>--</v>
      </c>
      <c r="KH96" s="114" t="str">
        <f t="shared" si="133"/>
        <v>--</v>
      </c>
      <c r="KI96" s="114" t="str">
        <f t="shared" si="133"/>
        <v>--</v>
      </c>
      <c r="KJ96" s="114" t="str">
        <f t="shared" si="134"/>
        <v>--</v>
      </c>
      <c r="KK96" s="114" t="str">
        <f t="shared" si="134"/>
        <v>--</v>
      </c>
      <c r="KL96" s="114" t="str">
        <f t="shared" si="134"/>
        <v>--</v>
      </c>
      <c r="KM96" s="114" t="str">
        <f t="shared" si="134"/>
        <v>--</v>
      </c>
      <c r="KN96" s="114" t="str">
        <f t="shared" si="134"/>
        <v>--</v>
      </c>
      <c r="KO96" s="114" t="str">
        <f t="shared" si="134"/>
        <v>--</v>
      </c>
      <c r="KP96" s="114" t="str">
        <f t="shared" ref="KP96:KY96" si="136">CONCATENATE(KP94,KP95)</f>
        <v>246a</v>
      </c>
      <c r="KQ96" s="114" t="str">
        <f t="shared" si="136"/>
        <v>247a</v>
      </c>
      <c r="KR96" s="114" t="str">
        <f t="shared" si="136"/>
        <v>248a</v>
      </c>
      <c r="KS96" s="114" t="str">
        <f t="shared" si="136"/>
        <v>249a</v>
      </c>
      <c r="KT96" s="114" t="str">
        <f t="shared" si="136"/>
        <v>250a</v>
      </c>
      <c r="KU96" s="114" t="str">
        <f t="shared" si="136"/>
        <v>251a</v>
      </c>
      <c r="KV96" s="114" t="str">
        <f t="shared" si="136"/>
        <v>252a</v>
      </c>
      <c r="KW96" s="114" t="str">
        <f t="shared" si="136"/>
        <v>253a</v>
      </c>
      <c r="KX96" s="114" t="str">
        <f t="shared" si="136"/>
        <v>254a</v>
      </c>
      <c r="KY96" s="114" t="str">
        <f t="shared" si="136"/>
        <v>255a</v>
      </c>
      <c r="KZ96" s="114" t="str">
        <f t="shared" si="135"/>
        <v>--</v>
      </c>
      <c r="LA96" s="114" t="str">
        <f t="shared" si="135"/>
        <v>--</v>
      </c>
      <c r="LB96" s="114" t="str">
        <f t="shared" si="135"/>
        <v>--</v>
      </c>
      <c r="LC96" s="114" t="str">
        <f t="shared" si="135"/>
        <v>--</v>
      </c>
      <c r="LD96" s="114" t="str">
        <f t="shared" si="135"/>
        <v>--</v>
      </c>
      <c r="LE96" s="228">
        <v>82.625482625482604</v>
      </c>
      <c r="LF96" s="228">
        <v>83.285795778665005</v>
      </c>
      <c r="LG96" s="228">
        <v>83.669064748201393</v>
      </c>
      <c r="LH96" s="228">
        <v>82.201713909031</v>
      </c>
      <c r="LI96" s="228">
        <v>84.610849056603897</v>
      </c>
      <c r="LJ96" s="228">
        <v>83.746130030959904</v>
      </c>
      <c r="LK96" s="228">
        <v>69.439071566731101</v>
      </c>
      <c r="LL96" s="228">
        <v>69.863013698630297</v>
      </c>
      <c r="LM96" s="228">
        <v>71.933621933621893</v>
      </c>
      <c r="LN96" s="228">
        <v>68.865435356200706</v>
      </c>
      <c r="LO96" s="228">
        <v>70.153664302600703</v>
      </c>
      <c r="LP96" s="228">
        <v>68.759689922480703</v>
      </c>
      <c r="LQ96" s="228">
        <v>78.491803278688494</v>
      </c>
      <c r="LR96" s="228">
        <v>75.3352769679299</v>
      </c>
      <c r="LS96" s="228">
        <v>77.484939759036294</v>
      </c>
      <c r="LT96" s="228">
        <v>75.338753387533998</v>
      </c>
      <c r="LU96" s="228">
        <v>76.258992805755398</v>
      </c>
      <c r="LV96" s="228">
        <v>74.126984126984098</v>
      </c>
      <c r="LW96" s="228">
        <v>42.204827136334004</v>
      </c>
      <c r="LX96" s="228">
        <v>39.001741149158399</v>
      </c>
      <c r="LY96" s="228">
        <v>40.301886792452798</v>
      </c>
      <c r="LZ96" s="228">
        <v>46.414073071718498</v>
      </c>
      <c r="MA96" s="228">
        <v>42.840023966446999</v>
      </c>
      <c r="MB96" s="228">
        <v>39.492466296590003</v>
      </c>
      <c r="MC96" s="228">
        <v>85.426154847104598</v>
      </c>
      <c r="MD96" s="228">
        <v>83.766608896591606</v>
      </c>
      <c r="ME96" s="228">
        <v>85.187969924812094</v>
      </c>
      <c r="MF96" s="228">
        <v>83.908045977011597</v>
      </c>
      <c r="MG96" s="228">
        <v>84.8739495798321</v>
      </c>
      <c r="MH96" s="228">
        <v>81.681205392545806</v>
      </c>
      <c r="MI96" s="228">
        <v>74.333983105912793</v>
      </c>
      <c r="MJ96" s="228">
        <v>71.552221581073098</v>
      </c>
      <c r="MK96" s="228">
        <v>71.353383458646704</v>
      </c>
      <c r="ML96" s="228">
        <v>72.770270270270302</v>
      </c>
      <c r="MM96" s="228">
        <v>73.863636363636303</v>
      </c>
      <c r="MN96" s="228">
        <v>71.790808240887301</v>
      </c>
      <c r="MO96" s="128" t="str">
        <f t="shared" si="89"/>
        <v>--</v>
      </c>
      <c r="MP96" s="228">
        <v>19.305724725944</v>
      </c>
      <c r="MQ96" s="228">
        <v>50.196695515342199</v>
      </c>
      <c r="MR96" s="128" t="str">
        <f t="shared" si="90"/>
        <v>--</v>
      </c>
      <c r="MS96" s="228">
        <v>14.522058823529401</v>
      </c>
      <c r="MT96" s="228">
        <v>44.673823286539999</v>
      </c>
      <c r="MU96" s="128" t="str">
        <f t="shared" si="91"/>
        <v>--</v>
      </c>
      <c r="MV96" s="228">
        <v>52.903225806451601</v>
      </c>
      <c r="MW96" s="228">
        <v>57.006369426751597</v>
      </c>
      <c r="MX96" s="128" t="str">
        <f t="shared" si="92"/>
        <v>--</v>
      </c>
      <c r="MY96" s="228">
        <v>52.7896995708155</v>
      </c>
      <c r="MZ96" s="228">
        <v>59.776536312849203</v>
      </c>
      <c r="NA96" s="128" t="str">
        <f t="shared" si="93"/>
        <v>--</v>
      </c>
      <c r="NB96" s="228">
        <v>58.199356913183301</v>
      </c>
      <c r="NC96" s="228">
        <v>66.613418530351396</v>
      </c>
      <c r="ND96" s="128" t="str">
        <f t="shared" si="94"/>
        <v>--</v>
      </c>
      <c r="NE96" s="228">
        <v>58.620689655172399</v>
      </c>
      <c r="NF96" s="228">
        <v>67.723880597014997</v>
      </c>
      <c r="NG96" s="128" t="str">
        <f t="shared" si="95"/>
        <v>--</v>
      </c>
      <c r="NH96" s="228">
        <v>66.6666666666667</v>
      </c>
      <c r="NI96" s="228">
        <v>63.36</v>
      </c>
      <c r="NJ96" s="128" t="str">
        <f t="shared" si="96"/>
        <v>--</v>
      </c>
      <c r="NK96" s="228">
        <v>64.680851063829806</v>
      </c>
      <c r="NL96" s="228">
        <v>59.217877094972003</v>
      </c>
      <c r="NM96" s="230">
        <v>89.058679706601396</v>
      </c>
      <c r="NN96" s="230">
        <v>91.271820448878003</v>
      </c>
      <c r="NO96" s="230">
        <v>71.945979128299598</v>
      </c>
      <c r="NP96" s="230">
        <v>73.512836568566001</v>
      </c>
      <c r="NQ96" s="230">
        <v>77.264091196960095</v>
      </c>
      <c r="NR96" s="230">
        <v>81.122448979591795</v>
      </c>
      <c r="NS96" s="230">
        <v>70.424319189360403</v>
      </c>
      <c r="NT96" s="230">
        <v>76.3915547024951</v>
      </c>
      <c r="NU96" s="230">
        <v>90.731399747793105</v>
      </c>
      <c r="NV96" s="230">
        <v>92.155612244897895</v>
      </c>
      <c r="NW96" s="230">
        <v>85.705289672544097</v>
      </c>
      <c r="NX96" s="230">
        <v>86.828644501278603</v>
      </c>
      <c r="NY96" s="128" t="str">
        <f t="shared" si="118"/>
        <v>--</v>
      </c>
      <c r="NZ96" s="128" t="str">
        <f t="shared" si="118"/>
        <v>--</v>
      </c>
      <c r="OA96" s="128" t="str">
        <f t="shared" si="118"/>
        <v>--</v>
      </c>
      <c r="OB96" s="128" t="str">
        <f t="shared" si="118"/>
        <v>--</v>
      </c>
      <c r="OC96" s="128" t="str">
        <f t="shared" si="118"/>
        <v>--</v>
      </c>
      <c r="OD96" s="128" t="str">
        <f t="shared" si="118"/>
        <v>--</v>
      </c>
      <c r="OE96" s="128" t="str">
        <f t="shared" si="118"/>
        <v>--</v>
      </c>
      <c r="OF96" s="128" t="str">
        <f t="shared" si="118"/>
        <v>--</v>
      </c>
      <c r="OG96" s="230">
        <v>53.510436432637498</v>
      </c>
      <c r="OH96" s="228">
        <v>35.770234986945198</v>
      </c>
      <c r="OI96" s="228">
        <v>37.174290677475298</v>
      </c>
      <c r="OJ96" s="228">
        <v>34.061793519216401</v>
      </c>
      <c r="OK96" s="230">
        <v>56.7480719794344</v>
      </c>
      <c r="OL96" s="228">
        <v>39.375424304141198</v>
      </c>
      <c r="OM96" s="228">
        <v>38.531005418422701</v>
      </c>
      <c r="ON96" s="228">
        <v>33.5980937251787</v>
      </c>
      <c r="OO96" s="114" t="str">
        <f t="shared" si="123"/>
        <v>--</v>
      </c>
      <c r="OP96" s="114" t="str">
        <f t="shared" si="123"/>
        <v>--</v>
      </c>
      <c r="OQ96" s="300">
        <v>82.017543859649095</v>
      </c>
      <c r="OR96" s="300">
        <v>66.279069767441882</v>
      </c>
      <c r="OS96" s="300">
        <v>64.893001735106864</v>
      </c>
      <c r="OT96" s="300">
        <v>68.120300751879697</v>
      </c>
      <c r="OU96" s="300">
        <v>85.185185185185247</v>
      </c>
      <c r="OV96" s="300">
        <v>74.561403508771875</v>
      </c>
      <c r="OW96" s="300">
        <v>73.031026252983253</v>
      </c>
      <c r="OX96" s="300">
        <v>74.544012688342548</v>
      </c>
      <c r="OZ96" s="391">
        <v>78.235967926689511</v>
      </c>
      <c r="PA96" s="392">
        <v>74.69802924348383</v>
      </c>
      <c r="PB96" s="392">
        <v>74.026728646135936</v>
      </c>
      <c r="PC96" s="392">
        <v>74.246128769356218</v>
      </c>
      <c r="PD96" s="391">
        <v>68.807339449541217</v>
      </c>
      <c r="PE96" s="392">
        <v>43.857415658816095</v>
      </c>
      <c r="PF96" s="392">
        <v>40.943506115317469</v>
      </c>
      <c r="PG96" s="392">
        <v>42.5427872860636</v>
      </c>
      <c r="PH96" s="391">
        <v>49.767981438515115</v>
      </c>
      <c r="PI96" s="392">
        <v>36.357827476038359</v>
      </c>
      <c r="PJ96" s="392">
        <v>35.290697674418531</v>
      </c>
      <c r="PK96" s="392">
        <v>34.963325183373996</v>
      </c>
      <c r="PL96" s="391">
        <v>89.073226544622543</v>
      </c>
      <c r="PM96" s="392">
        <v>82.083862770012686</v>
      </c>
      <c r="PN96" s="392">
        <v>80.919139034322313</v>
      </c>
      <c r="PO96" s="392">
        <v>79.967426710097769</v>
      </c>
      <c r="PP96" s="391">
        <v>80.374361883153597</v>
      </c>
      <c r="PQ96" s="392">
        <v>70.133164235890902</v>
      </c>
      <c r="PR96" s="392">
        <v>66.589327146171613</v>
      </c>
      <c r="PS96" s="392">
        <v>67.127746135069316</v>
      </c>
      <c r="PT96" s="378" t="str">
        <f t="shared" si="119"/>
        <v>--</v>
      </c>
      <c r="PU96" s="378" t="str">
        <f t="shared" si="119"/>
        <v>--</v>
      </c>
      <c r="PV96" s="392">
        <v>17.094017094017083</v>
      </c>
      <c r="PW96" s="392">
        <v>44.406490179334</v>
      </c>
      <c r="PX96" s="378" t="str">
        <f t="shared" si="98"/>
        <v>--</v>
      </c>
      <c r="PY96" s="378" t="str">
        <f t="shared" si="98"/>
        <v>--</v>
      </c>
      <c r="PZ96" s="392">
        <v>59.558823529411725</v>
      </c>
      <c r="QA96" s="392">
        <v>67.318982387475572</v>
      </c>
      <c r="QB96" s="378" t="str">
        <f t="shared" si="99"/>
        <v>--</v>
      </c>
      <c r="QC96" s="378" t="str">
        <f t="shared" si="99"/>
        <v>--</v>
      </c>
      <c r="QD96" s="392">
        <v>66.911764705882362</v>
      </c>
      <c r="QE96" s="392">
        <v>75.73385518590996</v>
      </c>
      <c r="QF96" s="378" t="str">
        <f t="shared" si="120"/>
        <v>--</v>
      </c>
      <c r="QG96" s="378" t="str">
        <f t="shared" si="120"/>
        <v>--</v>
      </c>
      <c r="QH96" s="392">
        <v>66.423357664233606</v>
      </c>
      <c r="QI96" s="392">
        <v>61.132812500000021</v>
      </c>
      <c r="QJ96" s="368" t="str">
        <f t="shared" si="124"/>
        <v>--</v>
      </c>
    </row>
    <row r="97" spans="1:452" s="93" customFormat="1" x14ac:dyDescent="0.25">
      <c r="A97" s="93" t="str">
        <f>"--"</f>
        <v>--</v>
      </c>
      <c r="B97" s="96" t="s">
        <v>2442</v>
      </c>
      <c r="C97" s="96" t="str">
        <f t="shared" ref="C97:BN97" si="137">"--"</f>
        <v>--</v>
      </c>
      <c r="D97" s="95" t="str">
        <f t="shared" si="137"/>
        <v>--</v>
      </c>
      <c r="E97" s="95" t="str">
        <f t="shared" si="137"/>
        <v>--</v>
      </c>
      <c r="F97" s="95" t="str">
        <f t="shared" si="137"/>
        <v>--</v>
      </c>
      <c r="G97" s="95" t="str">
        <f t="shared" si="137"/>
        <v>--</v>
      </c>
      <c r="H97" s="95" t="str">
        <f t="shared" si="137"/>
        <v>--</v>
      </c>
      <c r="I97" s="95" t="str">
        <f t="shared" si="137"/>
        <v>--</v>
      </c>
      <c r="J97" s="95" t="str">
        <f t="shared" si="137"/>
        <v>--</v>
      </c>
      <c r="K97" s="95" t="str">
        <f t="shared" si="137"/>
        <v>--</v>
      </c>
      <c r="L97" s="95" t="str">
        <f t="shared" si="137"/>
        <v>--</v>
      </c>
      <c r="M97" s="93" t="str">
        <f t="shared" si="137"/>
        <v>--</v>
      </c>
      <c r="N97" s="93" t="str">
        <f t="shared" si="137"/>
        <v>--</v>
      </c>
      <c r="O97" s="93" t="str">
        <f t="shared" si="137"/>
        <v>--</v>
      </c>
      <c r="P97" s="93" t="str">
        <f t="shared" si="137"/>
        <v>--</v>
      </c>
      <c r="Q97" s="93" t="str">
        <f t="shared" si="137"/>
        <v>--</v>
      </c>
      <c r="R97" s="93" t="str">
        <f t="shared" si="137"/>
        <v>--</v>
      </c>
      <c r="S97" s="93" t="str">
        <f t="shared" si="137"/>
        <v>--</v>
      </c>
      <c r="T97" s="93" t="str">
        <f t="shared" si="137"/>
        <v>--</v>
      </c>
      <c r="U97" s="93" t="str">
        <f t="shared" si="137"/>
        <v>--</v>
      </c>
      <c r="V97" s="93" t="str">
        <f t="shared" si="137"/>
        <v>--</v>
      </c>
      <c r="W97" s="93" t="str">
        <f t="shared" si="137"/>
        <v>--</v>
      </c>
      <c r="X97" s="93" t="str">
        <f t="shared" si="137"/>
        <v>--</v>
      </c>
      <c r="Y97" s="93" t="str">
        <f t="shared" si="137"/>
        <v>--</v>
      </c>
      <c r="Z97" s="93" t="str">
        <f t="shared" si="137"/>
        <v>--</v>
      </c>
      <c r="AA97" s="93" t="str">
        <f t="shared" si="137"/>
        <v>--</v>
      </c>
      <c r="AB97" s="93" t="str">
        <f t="shared" si="137"/>
        <v>--</v>
      </c>
      <c r="AC97" s="93" t="str">
        <f t="shared" si="137"/>
        <v>--</v>
      </c>
      <c r="AD97" s="93" t="str">
        <f t="shared" si="137"/>
        <v>--</v>
      </c>
      <c r="AE97" s="93" t="str">
        <f t="shared" si="137"/>
        <v>--</v>
      </c>
      <c r="AF97" s="93" t="str">
        <f t="shared" si="137"/>
        <v>--</v>
      </c>
      <c r="AG97" s="93" t="str">
        <f t="shared" si="137"/>
        <v>--</v>
      </c>
      <c r="AH97" s="93" t="str">
        <f t="shared" si="137"/>
        <v>--</v>
      </c>
      <c r="AI97" s="93" t="str">
        <f t="shared" si="137"/>
        <v>--</v>
      </c>
      <c r="AJ97" s="93" t="str">
        <f t="shared" si="137"/>
        <v>--</v>
      </c>
      <c r="AK97" s="93" t="str">
        <f t="shared" si="137"/>
        <v>--</v>
      </c>
      <c r="AL97" s="93" t="str">
        <f t="shared" si="137"/>
        <v>--</v>
      </c>
      <c r="AM97" s="93" t="str">
        <f t="shared" si="137"/>
        <v>--</v>
      </c>
      <c r="AN97" s="93" t="str">
        <f t="shared" si="137"/>
        <v>--</v>
      </c>
      <c r="AO97" s="93" t="str">
        <f t="shared" si="137"/>
        <v>--</v>
      </c>
      <c r="AP97" s="93" t="str">
        <f t="shared" si="137"/>
        <v>--</v>
      </c>
      <c r="AQ97" s="93" t="str">
        <f t="shared" si="137"/>
        <v>--</v>
      </c>
      <c r="AR97" s="93" t="str">
        <f t="shared" si="137"/>
        <v>--</v>
      </c>
      <c r="AS97" s="93" t="str">
        <f t="shared" si="137"/>
        <v>--</v>
      </c>
      <c r="AT97" s="93" t="str">
        <f t="shared" si="137"/>
        <v>--</v>
      </c>
      <c r="AU97" s="93" t="str">
        <f t="shared" si="137"/>
        <v>--</v>
      </c>
      <c r="AV97" s="93" t="str">
        <f t="shared" si="137"/>
        <v>--</v>
      </c>
      <c r="AW97" s="93" t="str">
        <f t="shared" si="137"/>
        <v>--</v>
      </c>
      <c r="AX97" s="93" t="str">
        <f t="shared" si="137"/>
        <v>--</v>
      </c>
      <c r="AY97" s="93" t="str">
        <f t="shared" si="137"/>
        <v>--</v>
      </c>
      <c r="AZ97" s="93" t="str">
        <f t="shared" si="137"/>
        <v>--</v>
      </c>
      <c r="BA97" s="93" t="str">
        <f t="shared" si="137"/>
        <v>--</v>
      </c>
      <c r="BB97" s="93" t="str">
        <f t="shared" si="137"/>
        <v>--</v>
      </c>
      <c r="BC97" s="93" t="str">
        <f t="shared" si="137"/>
        <v>--</v>
      </c>
      <c r="BD97" s="93" t="str">
        <f t="shared" si="137"/>
        <v>--</v>
      </c>
      <c r="BE97" s="93" t="str">
        <f t="shared" si="137"/>
        <v>--</v>
      </c>
      <c r="BF97" s="93" t="str">
        <f t="shared" si="137"/>
        <v>--</v>
      </c>
      <c r="BG97" s="93" t="str">
        <f t="shared" si="137"/>
        <v>--</v>
      </c>
      <c r="BH97" s="93" t="str">
        <f t="shared" si="137"/>
        <v>--</v>
      </c>
      <c r="BI97" s="93" t="str">
        <f t="shared" si="137"/>
        <v>--</v>
      </c>
      <c r="BJ97" s="93" t="str">
        <f t="shared" si="137"/>
        <v>--</v>
      </c>
      <c r="BK97" s="93" t="str">
        <f t="shared" si="137"/>
        <v>--</v>
      </c>
      <c r="BL97" s="93" t="str">
        <f t="shared" si="137"/>
        <v>--</v>
      </c>
      <c r="BM97" s="93" t="str">
        <f t="shared" si="137"/>
        <v>--</v>
      </c>
      <c r="BN97" s="93" t="str">
        <f t="shared" si="137"/>
        <v>--</v>
      </c>
      <c r="BO97" s="93" t="str">
        <f t="shared" ref="BO97:DZ97" si="138">"--"</f>
        <v>--</v>
      </c>
      <c r="BP97" s="93" t="str">
        <f t="shared" si="138"/>
        <v>--</v>
      </c>
      <c r="BQ97" s="93" t="str">
        <f t="shared" si="138"/>
        <v>--</v>
      </c>
      <c r="BR97" s="93" t="str">
        <f t="shared" si="138"/>
        <v>--</v>
      </c>
      <c r="BS97" s="93" t="str">
        <f t="shared" si="138"/>
        <v>--</v>
      </c>
      <c r="BT97" s="93" t="str">
        <f t="shared" si="138"/>
        <v>--</v>
      </c>
      <c r="BU97" s="93" t="str">
        <f t="shared" si="138"/>
        <v>--</v>
      </c>
      <c r="BV97" s="93" t="str">
        <f t="shared" si="138"/>
        <v>--</v>
      </c>
      <c r="BW97" s="93" t="str">
        <f t="shared" si="138"/>
        <v>--</v>
      </c>
      <c r="BX97" s="93" t="str">
        <f t="shared" si="138"/>
        <v>--</v>
      </c>
      <c r="BY97" s="93" t="str">
        <f t="shared" si="138"/>
        <v>--</v>
      </c>
      <c r="BZ97" s="93" t="str">
        <f t="shared" si="138"/>
        <v>--</v>
      </c>
      <c r="CA97" s="93" t="str">
        <f t="shared" si="138"/>
        <v>--</v>
      </c>
      <c r="CB97" s="93" t="str">
        <f t="shared" si="138"/>
        <v>--</v>
      </c>
      <c r="CC97" s="93" t="str">
        <f t="shared" si="138"/>
        <v>--</v>
      </c>
      <c r="CD97" s="93" t="str">
        <f t="shared" si="138"/>
        <v>--</v>
      </c>
      <c r="CE97" s="93" t="str">
        <f t="shared" si="138"/>
        <v>--</v>
      </c>
      <c r="CF97" s="93" t="str">
        <f t="shared" si="138"/>
        <v>--</v>
      </c>
      <c r="CG97" s="93" t="str">
        <f t="shared" si="138"/>
        <v>--</v>
      </c>
      <c r="CH97" s="93" t="str">
        <f t="shared" si="138"/>
        <v>--</v>
      </c>
      <c r="CI97" s="93" t="str">
        <f t="shared" si="138"/>
        <v>--</v>
      </c>
      <c r="CJ97" s="93" t="str">
        <f t="shared" si="138"/>
        <v>--</v>
      </c>
      <c r="CK97" s="93" t="str">
        <f t="shared" si="138"/>
        <v>--</v>
      </c>
      <c r="CL97" s="93" t="str">
        <f t="shared" si="138"/>
        <v>--</v>
      </c>
      <c r="CM97" s="93" t="str">
        <f t="shared" si="138"/>
        <v>--</v>
      </c>
      <c r="CN97" s="93" t="str">
        <f t="shared" si="138"/>
        <v>--</v>
      </c>
      <c r="CO97" s="93" t="str">
        <f t="shared" si="138"/>
        <v>--</v>
      </c>
      <c r="CP97" s="93" t="str">
        <f t="shared" si="138"/>
        <v>--</v>
      </c>
      <c r="CQ97" s="93" t="str">
        <f t="shared" si="138"/>
        <v>--</v>
      </c>
      <c r="CR97" s="93" t="str">
        <f t="shared" si="138"/>
        <v>--</v>
      </c>
      <c r="CS97" s="93" t="str">
        <f t="shared" si="138"/>
        <v>--</v>
      </c>
      <c r="CT97" s="93" t="str">
        <f t="shared" si="138"/>
        <v>--</v>
      </c>
      <c r="CU97" s="93" t="str">
        <f t="shared" si="138"/>
        <v>--</v>
      </c>
      <c r="CV97" s="93" t="str">
        <f t="shared" si="138"/>
        <v>--</v>
      </c>
      <c r="CW97" s="93" t="str">
        <f t="shared" si="138"/>
        <v>--</v>
      </c>
      <c r="CX97" s="93" t="str">
        <f t="shared" si="138"/>
        <v>--</v>
      </c>
      <c r="CY97" s="93" t="str">
        <f t="shared" si="138"/>
        <v>--</v>
      </c>
      <c r="CZ97" s="93" t="str">
        <f t="shared" si="138"/>
        <v>--</v>
      </c>
      <c r="DA97" s="93" t="str">
        <f t="shared" si="138"/>
        <v>--</v>
      </c>
      <c r="DB97" s="93" t="str">
        <f t="shared" si="138"/>
        <v>--</v>
      </c>
      <c r="DC97" s="93" t="str">
        <f t="shared" si="138"/>
        <v>--</v>
      </c>
      <c r="DD97" s="93" t="str">
        <f t="shared" si="138"/>
        <v>--</v>
      </c>
      <c r="DE97" s="93" t="str">
        <f t="shared" si="138"/>
        <v>--</v>
      </c>
      <c r="DF97" s="93" t="str">
        <f t="shared" si="138"/>
        <v>--</v>
      </c>
      <c r="DG97" s="93" t="str">
        <f t="shared" si="138"/>
        <v>--</v>
      </c>
      <c r="DH97" s="93" t="str">
        <f t="shared" si="138"/>
        <v>--</v>
      </c>
      <c r="DI97" s="93" t="str">
        <f t="shared" si="138"/>
        <v>--</v>
      </c>
      <c r="DJ97" s="93" t="str">
        <f t="shared" si="138"/>
        <v>--</v>
      </c>
      <c r="DK97" s="93" t="str">
        <f t="shared" si="138"/>
        <v>--</v>
      </c>
      <c r="DL97" s="93" t="str">
        <f t="shared" si="138"/>
        <v>--</v>
      </c>
      <c r="DM97" s="93" t="str">
        <f t="shared" si="138"/>
        <v>--</v>
      </c>
      <c r="DN97" s="93" t="str">
        <f t="shared" si="138"/>
        <v>--</v>
      </c>
      <c r="DO97" s="93" t="str">
        <f t="shared" si="138"/>
        <v>--</v>
      </c>
      <c r="DP97" s="93" t="str">
        <f t="shared" si="138"/>
        <v>--</v>
      </c>
      <c r="DQ97" s="93" t="str">
        <f t="shared" si="138"/>
        <v>--</v>
      </c>
      <c r="DR97" s="93" t="str">
        <f t="shared" si="138"/>
        <v>--</v>
      </c>
      <c r="DS97" s="93" t="str">
        <f t="shared" si="138"/>
        <v>--</v>
      </c>
      <c r="DT97" s="93" t="str">
        <f t="shared" si="138"/>
        <v>--</v>
      </c>
      <c r="DU97" s="93" t="str">
        <f t="shared" si="138"/>
        <v>--</v>
      </c>
      <c r="DV97" s="93" t="str">
        <f t="shared" si="138"/>
        <v>--</v>
      </c>
      <c r="DW97" s="93" t="str">
        <f t="shared" si="138"/>
        <v>--</v>
      </c>
      <c r="DX97" s="93" t="str">
        <f t="shared" si="138"/>
        <v>--</v>
      </c>
      <c r="DY97" s="93" t="str">
        <f t="shared" si="138"/>
        <v>--</v>
      </c>
      <c r="DZ97" s="93" t="str">
        <f t="shared" si="138"/>
        <v>--</v>
      </c>
      <c r="EA97" s="93" t="str">
        <f t="shared" ref="EA97:GL97" si="139">"--"</f>
        <v>--</v>
      </c>
      <c r="EB97" s="93" t="str">
        <f t="shared" si="139"/>
        <v>--</v>
      </c>
      <c r="EC97" s="93" t="str">
        <f t="shared" si="139"/>
        <v>--</v>
      </c>
      <c r="ED97" s="93" t="str">
        <f t="shared" si="139"/>
        <v>--</v>
      </c>
      <c r="EE97" s="93" t="str">
        <f t="shared" si="139"/>
        <v>--</v>
      </c>
      <c r="EF97" s="93" t="str">
        <f t="shared" si="139"/>
        <v>--</v>
      </c>
      <c r="EG97" s="93" t="str">
        <f t="shared" si="139"/>
        <v>--</v>
      </c>
      <c r="EH97" s="93" t="str">
        <f t="shared" si="139"/>
        <v>--</v>
      </c>
      <c r="EI97" s="93" t="str">
        <f t="shared" si="139"/>
        <v>--</v>
      </c>
      <c r="EJ97" s="93" t="str">
        <f t="shared" si="139"/>
        <v>--</v>
      </c>
      <c r="EK97" s="93" t="str">
        <f t="shared" si="139"/>
        <v>--</v>
      </c>
      <c r="EL97" s="93" t="str">
        <f t="shared" si="139"/>
        <v>--</v>
      </c>
      <c r="EM97" s="93" t="str">
        <f t="shared" si="139"/>
        <v>--</v>
      </c>
      <c r="EN97" s="93" t="str">
        <f t="shared" si="139"/>
        <v>--</v>
      </c>
      <c r="EO97" s="93" t="str">
        <f t="shared" si="139"/>
        <v>--</v>
      </c>
      <c r="EP97" s="93" t="str">
        <f t="shared" si="139"/>
        <v>--</v>
      </c>
      <c r="EQ97" s="93" t="str">
        <f t="shared" si="139"/>
        <v>--</v>
      </c>
      <c r="ER97" s="93" t="str">
        <f t="shared" si="139"/>
        <v>--</v>
      </c>
      <c r="ES97" s="93" t="str">
        <f t="shared" si="139"/>
        <v>--</v>
      </c>
      <c r="ET97" s="93" t="str">
        <f t="shared" si="139"/>
        <v>--</v>
      </c>
      <c r="EU97" s="93" t="str">
        <f t="shared" si="139"/>
        <v>--</v>
      </c>
      <c r="EV97" s="93" t="str">
        <f t="shared" si="139"/>
        <v>--</v>
      </c>
      <c r="EW97" s="93" t="str">
        <f t="shared" si="139"/>
        <v>--</v>
      </c>
      <c r="EX97" s="93" t="str">
        <f t="shared" si="139"/>
        <v>--</v>
      </c>
      <c r="EY97" s="93" t="str">
        <f t="shared" si="139"/>
        <v>--</v>
      </c>
      <c r="EZ97" s="93" t="str">
        <f t="shared" si="139"/>
        <v>--</v>
      </c>
      <c r="FA97" s="93" t="str">
        <f t="shared" si="139"/>
        <v>--</v>
      </c>
      <c r="FB97" s="93" t="str">
        <f t="shared" si="139"/>
        <v>--</v>
      </c>
      <c r="FC97" s="93" t="str">
        <f t="shared" si="139"/>
        <v>--</v>
      </c>
      <c r="FD97" s="93" t="str">
        <f t="shared" si="139"/>
        <v>--</v>
      </c>
      <c r="FE97" s="93" t="str">
        <f t="shared" si="139"/>
        <v>--</v>
      </c>
      <c r="FF97" s="93" t="str">
        <f t="shared" si="139"/>
        <v>--</v>
      </c>
      <c r="FG97" s="93" t="str">
        <f t="shared" si="139"/>
        <v>--</v>
      </c>
      <c r="FH97" s="93" t="str">
        <f t="shared" si="139"/>
        <v>--</v>
      </c>
      <c r="FI97" s="93" t="str">
        <f t="shared" si="139"/>
        <v>--</v>
      </c>
      <c r="FJ97" s="93" t="str">
        <f t="shared" si="139"/>
        <v>--</v>
      </c>
      <c r="FK97" s="93" t="str">
        <f t="shared" si="139"/>
        <v>--</v>
      </c>
      <c r="FL97" s="93" t="str">
        <f t="shared" si="139"/>
        <v>--</v>
      </c>
      <c r="FM97" s="93" t="str">
        <f t="shared" si="139"/>
        <v>--</v>
      </c>
      <c r="FN97" s="93" t="str">
        <f t="shared" si="139"/>
        <v>--</v>
      </c>
      <c r="FO97" s="93" t="str">
        <f t="shared" si="139"/>
        <v>--</v>
      </c>
      <c r="FP97" s="93" t="str">
        <f t="shared" si="139"/>
        <v>--</v>
      </c>
      <c r="FQ97" s="93" t="str">
        <f t="shared" si="139"/>
        <v>--</v>
      </c>
      <c r="FR97" s="93" t="str">
        <f t="shared" si="139"/>
        <v>--</v>
      </c>
      <c r="FS97" s="93" t="str">
        <f t="shared" si="139"/>
        <v>--</v>
      </c>
      <c r="FT97" s="93" t="str">
        <f t="shared" si="139"/>
        <v>--</v>
      </c>
      <c r="FU97" s="93" t="str">
        <f t="shared" si="139"/>
        <v>--</v>
      </c>
      <c r="FV97" s="93" t="str">
        <f t="shared" si="139"/>
        <v>--</v>
      </c>
      <c r="FW97" s="93" t="str">
        <f t="shared" si="139"/>
        <v>--</v>
      </c>
      <c r="FX97" s="93" t="str">
        <f t="shared" si="139"/>
        <v>--</v>
      </c>
      <c r="FY97" s="93" t="str">
        <f t="shared" si="139"/>
        <v>--</v>
      </c>
      <c r="FZ97" s="93" t="str">
        <f t="shared" si="139"/>
        <v>--</v>
      </c>
      <c r="GA97" s="93" t="str">
        <f t="shared" si="139"/>
        <v>--</v>
      </c>
      <c r="GB97" s="93" t="str">
        <f t="shared" si="139"/>
        <v>--</v>
      </c>
      <c r="GC97" s="93" t="str">
        <f t="shared" si="139"/>
        <v>--</v>
      </c>
      <c r="GD97" s="93" t="str">
        <f t="shared" si="139"/>
        <v>--</v>
      </c>
      <c r="GE97" s="93" t="str">
        <f t="shared" si="139"/>
        <v>--</v>
      </c>
      <c r="GF97" s="93" t="str">
        <f t="shared" si="139"/>
        <v>--</v>
      </c>
      <c r="GG97" s="93" t="str">
        <f t="shared" si="139"/>
        <v>--</v>
      </c>
      <c r="GH97" s="93" t="str">
        <f t="shared" si="139"/>
        <v>--</v>
      </c>
      <c r="GI97" s="93" t="str">
        <f t="shared" si="139"/>
        <v>--</v>
      </c>
      <c r="GJ97" s="93" t="str">
        <f t="shared" si="139"/>
        <v>--</v>
      </c>
      <c r="GK97" s="93" t="str">
        <f t="shared" si="139"/>
        <v>--</v>
      </c>
      <c r="GL97" s="93" t="str">
        <f t="shared" si="139"/>
        <v>--</v>
      </c>
      <c r="GM97" s="93" t="str">
        <f t="shared" ref="GM97:IX97" si="140">"--"</f>
        <v>--</v>
      </c>
      <c r="GN97" s="93" t="str">
        <f t="shared" si="140"/>
        <v>--</v>
      </c>
      <c r="GO97" s="93" t="str">
        <f t="shared" si="140"/>
        <v>--</v>
      </c>
      <c r="GP97" s="93" t="str">
        <f t="shared" si="140"/>
        <v>--</v>
      </c>
      <c r="GQ97" s="93" t="str">
        <f t="shared" si="140"/>
        <v>--</v>
      </c>
      <c r="GR97" s="93" t="str">
        <f t="shared" si="140"/>
        <v>--</v>
      </c>
      <c r="GS97" s="93" t="str">
        <f t="shared" si="140"/>
        <v>--</v>
      </c>
      <c r="GT97" s="93" t="str">
        <f t="shared" si="140"/>
        <v>--</v>
      </c>
      <c r="GU97" s="93" t="str">
        <f t="shared" si="140"/>
        <v>--</v>
      </c>
      <c r="GV97" s="93" t="str">
        <f t="shared" si="140"/>
        <v>--</v>
      </c>
      <c r="GW97" s="93" t="str">
        <f t="shared" si="140"/>
        <v>--</v>
      </c>
      <c r="GX97" s="93" t="str">
        <f t="shared" si="140"/>
        <v>--</v>
      </c>
      <c r="GY97" s="93" t="str">
        <f t="shared" si="140"/>
        <v>--</v>
      </c>
      <c r="GZ97" s="93" t="str">
        <f t="shared" si="140"/>
        <v>--</v>
      </c>
      <c r="HA97" s="93" t="str">
        <f t="shared" si="140"/>
        <v>--</v>
      </c>
      <c r="HB97" s="93" t="str">
        <f t="shared" si="140"/>
        <v>--</v>
      </c>
      <c r="HC97" s="93" t="str">
        <f t="shared" si="140"/>
        <v>--</v>
      </c>
      <c r="HD97" s="93" t="str">
        <f t="shared" si="140"/>
        <v>--</v>
      </c>
      <c r="HE97" s="93" t="str">
        <f t="shared" si="140"/>
        <v>--</v>
      </c>
      <c r="HF97" s="93" t="str">
        <f t="shared" si="140"/>
        <v>--</v>
      </c>
      <c r="HG97" s="93" t="str">
        <f t="shared" si="140"/>
        <v>--</v>
      </c>
      <c r="HH97" s="93" t="str">
        <f t="shared" si="140"/>
        <v>--</v>
      </c>
      <c r="HI97" s="94" t="str">
        <f t="shared" si="140"/>
        <v>--</v>
      </c>
      <c r="HJ97" s="94" t="str">
        <f t="shared" si="140"/>
        <v>--</v>
      </c>
      <c r="HK97" s="94" t="str">
        <f t="shared" si="140"/>
        <v>--</v>
      </c>
      <c r="HL97" s="94" t="str">
        <f t="shared" si="140"/>
        <v>--</v>
      </c>
      <c r="HM97" s="93" t="str">
        <f t="shared" si="140"/>
        <v>--</v>
      </c>
      <c r="HN97" s="93" t="str">
        <f t="shared" si="140"/>
        <v>--</v>
      </c>
      <c r="HO97" s="93" t="str">
        <f t="shared" si="140"/>
        <v>--</v>
      </c>
      <c r="HP97" s="93" t="str">
        <f t="shared" si="140"/>
        <v>--</v>
      </c>
      <c r="HQ97" s="93" t="str">
        <f t="shared" si="140"/>
        <v>--</v>
      </c>
      <c r="HR97" s="93" t="str">
        <f t="shared" si="140"/>
        <v>--</v>
      </c>
      <c r="HS97" s="93" t="str">
        <f t="shared" si="140"/>
        <v>--</v>
      </c>
      <c r="HT97" s="93" t="str">
        <f t="shared" si="140"/>
        <v>--</v>
      </c>
      <c r="HU97" s="93" t="str">
        <f t="shared" si="140"/>
        <v>--</v>
      </c>
      <c r="HV97" s="93" t="str">
        <f t="shared" si="140"/>
        <v>--</v>
      </c>
      <c r="HW97" s="93" t="str">
        <f t="shared" si="140"/>
        <v>--</v>
      </c>
      <c r="HX97" s="93" t="str">
        <f t="shared" si="140"/>
        <v>--</v>
      </c>
      <c r="HY97" s="93" t="str">
        <f t="shared" si="140"/>
        <v>--</v>
      </c>
      <c r="HZ97" s="93" t="str">
        <f t="shared" si="140"/>
        <v>--</v>
      </c>
      <c r="IA97" s="93" t="str">
        <f t="shared" si="140"/>
        <v>--</v>
      </c>
      <c r="IB97" s="93" t="str">
        <f t="shared" si="140"/>
        <v>--</v>
      </c>
      <c r="IC97" s="93" t="str">
        <f t="shared" si="140"/>
        <v>--</v>
      </c>
      <c r="ID97" s="93" t="str">
        <f t="shared" si="140"/>
        <v>--</v>
      </c>
      <c r="IE97" s="93" t="str">
        <f t="shared" si="140"/>
        <v>--</v>
      </c>
      <c r="IF97" s="93" t="str">
        <f t="shared" si="140"/>
        <v>--</v>
      </c>
      <c r="IG97" s="93" t="str">
        <f t="shared" si="140"/>
        <v>--</v>
      </c>
      <c r="IH97" s="93" t="str">
        <f t="shared" si="140"/>
        <v>--</v>
      </c>
      <c r="II97" s="93" t="str">
        <f t="shared" si="140"/>
        <v>--</v>
      </c>
      <c r="IJ97" s="93" t="str">
        <f t="shared" si="140"/>
        <v>--</v>
      </c>
      <c r="IK97" s="93" t="str">
        <f t="shared" si="140"/>
        <v>--</v>
      </c>
      <c r="IL97" s="93" t="str">
        <f t="shared" si="140"/>
        <v>--</v>
      </c>
      <c r="IM97" s="93" t="str">
        <f t="shared" si="140"/>
        <v>--</v>
      </c>
      <c r="IN97" s="93" t="str">
        <f t="shared" si="140"/>
        <v>--</v>
      </c>
      <c r="IO97" s="93" t="str">
        <f t="shared" si="140"/>
        <v>--</v>
      </c>
      <c r="IP97" s="93" t="str">
        <f t="shared" si="140"/>
        <v>--</v>
      </c>
      <c r="IQ97" s="93" t="str">
        <f t="shared" si="140"/>
        <v>--</v>
      </c>
      <c r="IR97" s="93" t="str">
        <f t="shared" si="140"/>
        <v>--</v>
      </c>
      <c r="IS97" s="93" t="str">
        <f t="shared" si="140"/>
        <v>--</v>
      </c>
      <c r="IT97" s="93" t="str">
        <f t="shared" si="140"/>
        <v>--</v>
      </c>
      <c r="IU97" s="93" t="str">
        <f t="shared" si="140"/>
        <v>--</v>
      </c>
      <c r="IV97" s="93" t="str">
        <f t="shared" si="140"/>
        <v>--</v>
      </c>
      <c r="IW97" s="184" t="str">
        <f t="shared" si="140"/>
        <v>--</v>
      </c>
      <c r="IX97" s="185" t="str">
        <f t="shared" si="140"/>
        <v>--</v>
      </c>
      <c r="IY97" s="184" t="str">
        <f t="shared" ref="IY97:KY97" si="141">"--"</f>
        <v>--</v>
      </c>
      <c r="IZ97" s="184" t="str">
        <f t="shared" si="141"/>
        <v>--</v>
      </c>
      <c r="JA97" s="184" t="str">
        <f t="shared" si="141"/>
        <v>--</v>
      </c>
      <c r="JB97" s="184" t="str">
        <f t="shared" si="141"/>
        <v>--</v>
      </c>
      <c r="JC97" s="184" t="str">
        <f t="shared" si="141"/>
        <v>--</v>
      </c>
      <c r="JD97" s="184" t="str">
        <f t="shared" si="141"/>
        <v>--</v>
      </c>
      <c r="JE97" s="184" t="str">
        <f t="shared" si="141"/>
        <v>--</v>
      </c>
      <c r="JF97" s="184" t="str">
        <f t="shared" si="141"/>
        <v>--</v>
      </c>
      <c r="JG97" s="184" t="str">
        <f t="shared" si="141"/>
        <v>--</v>
      </c>
      <c r="JH97" s="184" t="str">
        <f t="shared" si="141"/>
        <v>--</v>
      </c>
      <c r="JI97" s="184" t="str">
        <f t="shared" si="141"/>
        <v>--</v>
      </c>
      <c r="JJ97" s="184" t="str">
        <f t="shared" si="141"/>
        <v>--</v>
      </c>
      <c r="JK97" s="184" t="str">
        <f t="shared" si="141"/>
        <v>--</v>
      </c>
      <c r="JL97" s="184" t="str">
        <f t="shared" si="141"/>
        <v>--</v>
      </c>
      <c r="JM97" s="184" t="str">
        <f t="shared" si="141"/>
        <v>--</v>
      </c>
      <c r="JN97" s="184" t="str">
        <f t="shared" si="141"/>
        <v>--</v>
      </c>
      <c r="JO97" s="184" t="str">
        <f t="shared" si="141"/>
        <v>--</v>
      </c>
      <c r="JP97" s="184" t="str">
        <f t="shared" si="141"/>
        <v>--</v>
      </c>
      <c r="JQ97" s="184" t="str">
        <f t="shared" si="141"/>
        <v>--</v>
      </c>
      <c r="JR97" s="184" t="str">
        <f t="shared" si="141"/>
        <v>--</v>
      </c>
      <c r="JS97" s="184" t="str">
        <f t="shared" si="141"/>
        <v>--</v>
      </c>
      <c r="JT97" s="184" t="str">
        <f t="shared" si="141"/>
        <v>--</v>
      </c>
      <c r="JU97" s="184" t="str">
        <f t="shared" si="141"/>
        <v>--</v>
      </c>
      <c r="JV97" s="184" t="str">
        <f t="shared" si="141"/>
        <v>--</v>
      </c>
      <c r="JW97" s="184" t="str">
        <f t="shared" si="141"/>
        <v>--</v>
      </c>
      <c r="JX97" s="184" t="str">
        <f t="shared" si="141"/>
        <v>--</v>
      </c>
      <c r="JY97" s="184" t="str">
        <f t="shared" si="141"/>
        <v>--</v>
      </c>
      <c r="JZ97" s="184" t="str">
        <f t="shared" si="141"/>
        <v>--</v>
      </c>
      <c r="KA97" s="184" t="str">
        <f t="shared" si="141"/>
        <v>--</v>
      </c>
      <c r="KB97" s="184" t="str">
        <f t="shared" si="141"/>
        <v>--</v>
      </c>
      <c r="KC97" s="184" t="str">
        <f t="shared" si="141"/>
        <v>--</v>
      </c>
      <c r="KD97" s="184" t="str">
        <f t="shared" si="141"/>
        <v>--</v>
      </c>
      <c r="KE97" s="184" t="str">
        <f t="shared" si="141"/>
        <v>--</v>
      </c>
      <c r="KF97" s="184" t="str">
        <f t="shared" si="141"/>
        <v>--</v>
      </c>
      <c r="KG97" s="184" t="str">
        <f t="shared" si="141"/>
        <v>--</v>
      </c>
      <c r="KH97" s="184" t="str">
        <f t="shared" si="141"/>
        <v>--</v>
      </c>
      <c r="KI97" s="184" t="str">
        <f t="shared" si="141"/>
        <v>--</v>
      </c>
      <c r="KJ97" s="184" t="str">
        <f t="shared" si="141"/>
        <v>--</v>
      </c>
      <c r="KK97" s="93" t="str">
        <f t="shared" si="141"/>
        <v>--</v>
      </c>
      <c r="KL97" s="93" t="str">
        <f t="shared" si="141"/>
        <v>--</v>
      </c>
      <c r="KM97" s="186" t="str">
        <f t="shared" si="141"/>
        <v>--</v>
      </c>
      <c r="KN97" s="186" t="str">
        <f t="shared" si="141"/>
        <v>--</v>
      </c>
      <c r="KO97" s="186" t="str">
        <f t="shared" si="141"/>
        <v>--</v>
      </c>
      <c r="KP97" s="186" t="str">
        <f t="shared" si="141"/>
        <v>--</v>
      </c>
      <c r="KQ97" s="186" t="str">
        <f t="shared" si="141"/>
        <v>--</v>
      </c>
      <c r="KR97" s="186" t="str">
        <f t="shared" si="141"/>
        <v>--</v>
      </c>
      <c r="KS97" s="186" t="str">
        <f t="shared" si="141"/>
        <v>--</v>
      </c>
      <c r="KT97" s="186" t="str">
        <f t="shared" si="141"/>
        <v>--</v>
      </c>
      <c r="KU97" s="93" t="str">
        <f t="shared" si="141"/>
        <v>--</v>
      </c>
      <c r="KV97" s="93" t="str">
        <f t="shared" si="141"/>
        <v>--</v>
      </c>
      <c r="KW97" s="93" t="str">
        <f t="shared" si="141"/>
        <v>--</v>
      </c>
      <c r="KX97" s="93" t="str">
        <f t="shared" si="141"/>
        <v>--</v>
      </c>
      <c r="KY97" s="93" t="str">
        <f t="shared" si="141"/>
        <v>--</v>
      </c>
      <c r="KZ97" s="93" t="str">
        <f t="shared" si="135"/>
        <v>--</v>
      </c>
      <c r="LA97" s="93" t="str">
        <f t="shared" si="135"/>
        <v>--</v>
      </c>
      <c r="LB97" s="93" t="str">
        <f t="shared" si="135"/>
        <v>--</v>
      </c>
      <c r="LC97" s="93" t="str">
        <f t="shared" si="135"/>
        <v>--</v>
      </c>
      <c r="LD97" s="93" t="str">
        <f t="shared" si="135"/>
        <v>--</v>
      </c>
      <c r="LE97" s="228">
        <v>85.920577617328505</v>
      </c>
      <c r="LF97" s="228">
        <v>79.069767441860506</v>
      </c>
      <c r="LG97" s="228">
        <v>82.2314049586777</v>
      </c>
      <c r="LH97" s="228">
        <v>84.586466165413597</v>
      </c>
      <c r="LI97" s="228">
        <v>79.931972789115605</v>
      </c>
      <c r="LJ97" s="228">
        <v>81.893004115226304</v>
      </c>
      <c r="LK97" s="228">
        <v>70.863309352518002</v>
      </c>
      <c r="LL97" s="228">
        <v>69.260700389105097</v>
      </c>
      <c r="LM97" s="228">
        <v>67.219917012448093</v>
      </c>
      <c r="LN97" s="228">
        <v>66.037735849056602</v>
      </c>
      <c r="LO97" s="228">
        <v>62.585034013605402</v>
      </c>
      <c r="LP97" s="228">
        <v>70.370370370370395</v>
      </c>
      <c r="LQ97" s="228">
        <v>77.060931899641602</v>
      </c>
      <c r="LR97" s="228">
        <v>66.6666666666667</v>
      </c>
      <c r="LS97" s="228">
        <v>69.827586206896498</v>
      </c>
      <c r="LT97" s="228">
        <v>73.076923076923094</v>
      </c>
      <c r="LU97" s="228">
        <v>71.1805555555556</v>
      </c>
      <c r="LV97" s="228">
        <v>71.428571428571502</v>
      </c>
      <c r="LW97" s="228">
        <v>49.8194945848375</v>
      </c>
      <c r="LX97" s="228">
        <v>36.178861788617901</v>
      </c>
      <c r="LY97" s="228">
        <v>36.051502145922797</v>
      </c>
      <c r="LZ97" s="228">
        <v>50</v>
      </c>
      <c r="MA97" s="228">
        <v>33.216783216783199</v>
      </c>
      <c r="MB97" s="228">
        <v>41.176470588235297</v>
      </c>
      <c r="MC97" s="228">
        <v>88.214285714285793</v>
      </c>
      <c r="MD97" s="228">
        <v>75.708502024291505</v>
      </c>
      <c r="ME97" s="228">
        <v>78.540772532188896</v>
      </c>
      <c r="MF97" s="228">
        <v>84.291187739463595</v>
      </c>
      <c r="MG97" s="228">
        <v>83.3333333333333</v>
      </c>
      <c r="MH97" s="228">
        <v>79.411764705882504</v>
      </c>
      <c r="MI97" s="228">
        <v>72.597864768683294</v>
      </c>
      <c r="MJ97" s="228">
        <v>64.919354838709694</v>
      </c>
      <c r="MK97" s="228">
        <v>66.0944206008583</v>
      </c>
      <c r="ML97" s="228">
        <v>73.946360153256705</v>
      </c>
      <c r="MM97" s="228">
        <v>69.0972222222222</v>
      </c>
      <c r="MN97" s="228">
        <v>68.487394957983199</v>
      </c>
      <c r="MO97" s="128" t="str">
        <f t="shared" si="89"/>
        <v>--</v>
      </c>
      <c r="MP97" s="228">
        <v>22.746781115879799</v>
      </c>
      <c r="MQ97" s="228">
        <v>45.622119815668199</v>
      </c>
      <c r="MR97" s="128" t="str">
        <f t="shared" si="90"/>
        <v>--</v>
      </c>
      <c r="MS97" s="228">
        <v>20.143884892086302</v>
      </c>
      <c r="MT97" s="228">
        <v>48.068669527897001</v>
      </c>
      <c r="MU97" s="128" t="str">
        <f t="shared" si="91"/>
        <v>--</v>
      </c>
      <c r="MV97" s="228">
        <v>47.058823529411796</v>
      </c>
      <c r="MW97" s="228">
        <v>49.4845360824742</v>
      </c>
      <c r="MX97" s="128" t="str">
        <f t="shared" si="92"/>
        <v>--</v>
      </c>
      <c r="MY97" s="228">
        <v>42.857142857142897</v>
      </c>
      <c r="MZ97" s="228">
        <v>50.892857142857103</v>
      </c>
      <c r="NA97" s="128" t="str">
        <f t="shared" si="93"/>
        <v>--</v>
      </c>
      <c r="NB97" s="228">
        <v>54.901960784313701</v>
      </c>
      <c r="NC97" s="228">
        <v>63.917525773195898</v>
      </c>
      <c r="ND97" s="128" t="str">
        <f t="shared" si="94"/>
        <v>--</v>
      </c>
      <c r="NE97" s="228">
        <v>50</v>
      </c>
      <c r="NF97" s="228">
        <v>63.392857142857203</v>
      </c>
      <c r="NG97" s="128" t="str">
        <f t="shared" si="95"/>
        <v>--</v>
      </c>
      <c r="NH97" s="228">
        <v>66</v>
      </c>
      <c r="NI97" s="228">
        <v>59.183673469387799</v>
      </c>
      <c r="NJ97" s="128" t="str">
        <f t="shared" si="96"/>
        <v>--</v>
      </c>
      <c r="NK97" s="228">
        <v>64.285714285714306</v>
      </c>
      <c r="NL97" s="228">
        <v>50.892857142857103</v>
      </c>
      <c r="NM97" s="230">
        <v>87.169811320754704</v>
      </c>
      <c r="NN97" s="230">
        <v>90.584415584415595</v>
      </c>
      <c r="NO97" s="230">
        <v>72.137404580152605</v>
      </c>
      <c r="NP97" s="230">
        <v>74.592833876221505</v>
      </c>
      <c r="NQ97" s="230">
        <v>73.517786561264799</v>
      </c>
      <c r="NR97" s="230">
        <v>74.671052631579002</v>
      </c>
      <c r="NS97" s="230">
        <v>67.578125</v>
      </c>
      <c r="NT97" s="230">
        <v>72.039473684210606</v>
      </c>
      <c r="NU97" s="230">
        <v>87.984496124030997</v>
      </c>
      <c r="NV97" s="230">
        <v>90.789473684210506</v>
      </c>
      <c r="NW97" s="230">
        <v>81.081081081081095</v>
      </c>
      <c r="NX97" s="230">
        <v>82.894736842105303</v>
      </c>
      <c r="NY97" s="128" t="str">
        <f t="shared" si="118"/>
        <v>--</v>
      </c>
      <c r="NZ97" s="128" t="str">
        <f t="shared" si="118"/>
        <v>--</v>
      </c>
      <c r="OA97" s="128" t="str">
        <f t="shared" si="118"/>
        <v>--</v>
      </c>
      <c r="OB97" s="128" t="str">
        <f t="shared" si="118"/>
        <v>--</v>
      </c>
      <c r="OC97" s="128" t="str">
        <f t="shared" si="118"/>
        <v>--</v>
      </c>
      <c r="OD97" s="128" t="str">
        <f t="shared" si="118"/>
        <v>--</v>
      </c>
      <c r="OE97" s="128" t="str">
        <f t="shared" si="118"/>
        <v>--</v>
      </c>
      <c r="OF97" s="128" t="str">
        <f t="shared" si="118"/>
        <v>--</v>
      </c>
      <c r="OG97" s="230">
        <v>52.325581395348799</v>
      </c>
      <c r="OH97" s="228">
        <v>36.101083032490997</v>
      </c>
      <c r="OI97" s="228">
        <v>30.737704918032801</v>
      </c>
      <c r="OJ97" s="228">
        <v>29.310344827586199</v>
      </c>
      <c r="OK97" s="230">
        <v>56.765676567656797</v>
      </c>
      <c r="OL97" s="228">
        <v>41.312741312741302</v>
      </c>
      <c r="OM97" s="228">
        <v>32.7526132404181</v>
      </c>
      <c r="ON97" s="228">
        <v>33.193277310924401</v>
      </c>
      <c r="OO97" s="93" t="str">
        <f t="shared" si="123"/>
        <v>--</v>
      </c>
      <c r="OP97" s="93" t="str">
        <f t="shared" si="123"/>
        <v>--</v>
      </c>
      <c r="OQ97" s="301">
        <v>67.175572519083971</v>
      </c>
      <c r="OR97" s="301">
        <v>60.142348754448378</v>
      </c>
      <c r="OS97" s="301">
        <v>53.2</v>
      </c>
      <c r="OT97" s="301">
        <v>58.723404255319167</v>
      </c>
      <c r="OU97" s="301">
        <v>77.302631578947327</v>
      </c>
      <c r="OV97" s="301">
        <v>63.358778625954173</v>
      </c>
      <c r="OW97" s="301">
        <v>60.763888888888921</v>
      </c>
      <c r="OX97" s="301">
        <v>65.12605042016807</v>
      </c>
      <c r="OZ97" s="391">
        <v>69.458128078817722</v>
      </c>
      <c r="PA97" s="392">
        <v>79.591836734693828</v>
      </c>
      <c r="PB97" s="392">
        <v>71.657754010695257</v>
      </c>
      <c r="PC97" s="392">
        <v>69.285714285714292</v>
      </c>
      <c r="PD97" s="391">
        <v>66.666666666666686</v>
      </c>
      <c r="PE97" s="392">
        <v>42.26804123711338</v>
      </c>
      <c r="PF97" s="392">
        <v>37.967914438502689</v>
      </c>
      <c r="PG97" s="392">
        <v>30.71428571428573</v>
      </c>
      <c r="PH97" s="391">
        <v>52.736318407960169</v>
      </c>
      <c r="PI97" s="392">
        <v>37.628865979381452</v>
      </c>
      <c r="PJ97" s="392">
        <v>29.946524064171133</v>
      </c>
      <c r="PK97" s="392">
        <v>27.857142857142858</v>
      </c>
      <c r="PL97" s="391">
        <v>89.162561576354705</v>
      </c>
      <c r="PM97" s="392">
        <v>87.113402061855666</v>
      </c>
      <c r="PN97" s="392">
        <v>79.787234042553166</v>
      </c>
      <c r="PO97" s="392">
        <v>70.714285714285722</v>
      </c>
      <c r="PP97" s="391">
        <v>79.411764705882348</v>
      </c>
      <c r="PQ97" s="392">
        <v>72.959183673469354</v>
      </c>
      <c r="PR97" s="392">
        <v>65.608465608465664</v>
      </c>
      <c r="PS97" s="392">
        <v>64.285714285714278</v>
      </c>
      <c r="PT97" s="378" t="str">
        <f t="shared" si="119"/>
        <v>--</v>
      </c>
      <c r="PU97" s="378" t="str">
        <f t="shared" si="119"/>
        <v>--</v>
      </c>
      <c r="PV97" s="392">
        <v>14.36781609195403</v>
      </c>
      <c r="PW97" s="392">
        <v>35.507246376811587</v>
      </c>
      <c r="PX97" s="378" t="str">
        <f t="shared" si="98"/>
        <v>--</v>
      </c>
      <c r="PY97" s="378" t="str">
        <f t="shared" si="98"/>
        <v>--</v>
      </c>
      <c r="PZ97" s="392">
        <v>45.454545454545446</v>
      </c>
      <c r="QA97" s="392">
        <v>56.521739130434781</v>
      </c>
      <c r="QB97" s="378" t="str">
        <f t="shared" si="99"/>
        <v>--</v>
      </c>
      <c r="QC97" s="378" t="str">
        <f t="shared" si="99"/>
        <v>--</v>
      </c>
      <c r="QD97" s="392">
        <v>36.36363636363636</v>
      </c>
      <c r="QE97" s="392">
        <v>57.446808510638292</v>
      </c>
      <c r="QF97" s="378" t="str">
        <f t="shared" si="120"/>
        <v>--</v>
      </c>
      <c r="QG97" s="378" t="str">
        <f t="shared" si="120"/>
        <v>--</v>
      </c>
      <c r="QH97" s="392">
        <v>59.090909090909108</v>
      </c>
      <c r="QI97" s="392">
        <v>56.249999999999993</v>
      </c>
      <c r="QJ97" s="277" t="str">
        <f t="shared" si="124"/>
        <v>--</v>
      </c>
    </row>
    <row r="98" spans="1:452" x14ac:dyDescent="0.25">
      <c r="A98" s="114" t="str">
        <f t="shared" si="122"/>
        <v>--</v>
      </c>
      <c r="B98" s="96" t="s">
        <v>172</v>
      </c>
      <c r="C98" s="96">
        <v>33.749999999999993</v>
      </c>
      <c r="D98" s="114">
        <v>23.021582733812963</v>
      </c>
      <c r="E98" s="114">
        <v>24.170616113744078</v>
      </c>
      <c r="F98" s="114">
        <v>29.824561403508788</v>
      </c>
      <c r="G98" s="114">
        <v>27.430555555555564</v>
      </c>
      <c r="H98" s="114">
        <v>25.773195876288661</v>
      </c>
      <c r="I98" s="114">
        <v>38.965517241379295</v>
      </c>
      <c r="J98" s="114">
        <v>33.670033670033682</v>
      </c>
      <c r="K98" s="114">
        <v>33.333333333333385</v>
      </c>
      <c r="L98" s="114">
        <v>40.624999999999993</v>
      </c>
      <c r="M98" s="114">
        <v>33.699633699633694</v>
      </c>
      <c r="N98" s="114">
        <v>38.725490196078439</v>
      </c>
      <c r="O98" s="114">
        <v>53.205128205128197</v>
      </c>
      <c r="P98" s="114">
        <v>56.71641791044776</v>
      </c>
      <c r="Q98" s="114">
        <v>44.791666666666707</v>
      </c>
      <c r="R98" s="114">
        <v>93.167701863354054</v>
      </c>
      <c r="S98" s="114">
        <v>81.625441696113029</v>
      </c>
      <c r="T98" s="114">
        <v>81.77570093457949</v>
      </c>
      <c r="U98" s="114">
        <v>86.784140969163033</v>
      </c>
      <c r="V98" s="114">
        <v>81.016949152542466</v>
      </c>
      <c r="W98" s="114">
        <v>79.807692307692335</v>
      </c>
      <c r="X98" s="114">
        <v>87.713310580204819</v>
      </c>
      <c r="Y98" s="114">
        <v>79.194630872483216</v>
      </c>
      <c r="Z98" s="114">
        <v>83.141762452107272</v>
      </c>
      <c r="AA98" s="114">
        <v>85.271317829457388</v>
      </c>
      <c r="AB98" s="114">
        <v>84.476534296028916</v>
      </c>
      <c r="AC98" s="114">
        <v>83.720930232558104</v>
      </c>
      <c r="AD98" s="114">
        <v>87.82051282051286</v>
      </c>
      <c r="AE98" s="114">
        <v>82.089552238805936</v>
      </c>
      <c r="AF98" s="114">
        <v>84.693877551020421</v>
      </c>
      <c r="AG98" s="114">
        <v>76.100628930817578</v>
      </c>
      <c r="AH98" s="114">
        <v>64.664310954063595</v>
      </c>
      <c r="AI98" s="114">
        <v>63.255813953488357</v>
      </c>
      <c r="AJ98" s="114">
        <v>73.451327433628322</v>
      </c>
      <c r="AK98" s="114">
        <v>60.472972972972961</v>
      </c>
      <c r="AL98" s="114">
        <v>61.35265700483091</v>
      </c>
      <c r="AM98" s="114">
        <v>72.696245733788416</v>
      </c>
      <c r="AN98" s="114">
        <v>64.000000000000014</v>
      </c>
      <c r="AO98" s="114">
        <v>64.750957854406082</v>
      </c>
      <c r="AP98" s="114">
        <v>70.312500000000014</v>
      </c>
      <c r="AQ98" s="114">
        <v>69.31407942238269</v>
      </c>
      <c r="AR98" s="114">
        <v>70.697674418604649</v>
      </c>
      <c r="AS98" s="114">
        <v>61.146496815286632</v>
      </c>
      <c r="AT98" s="114">
        <v>72.500000000000057</v>
      </c>
      <c r="AU98" s="114">
        <v>71.065989847715741</v>
      </c>
      <c r="AV98" s="114">
        <v>8.387096774193548</v>
      </c>
      <c r="AW98" s="114">
        <v>10.357142857142858</v>
      </c>
      <c r="AX98" s="114">
        <v>13.084112149532713</v>
      </c>
      <c r="AY98" s="114">
        <v>15.178571428571429</v>
      </c>
      <c r="AZ98" s="114">
        <v>14.432989690721651</v>
      </c>
      <c r="BA98" s="114">
        <v>10.194174757281548</v>
      </c>
      <c r="BB98" s="114">
        <v>11.986301369863016</v>
      </c>
      <c r="BC98" s="114">
        <v>17.123287671232884</v>
      </c>
      <c r="BD98" s="114">
        <v>12.595419847328252</v>
      </c>
      <c r="BE98" s="114">
        <v>11.599999999999998</v>
      </c>
      <c r="BF98" s="114">
        <v>11.870503597122307</v>
      </c>
      <c r="BG98" s="114">
        <v>9.7674418604651247</v>
      </c>
      <c r="BH98" s="114">
        <v>12.925170068027207</v>
      </c>
      <c r="BI98" s="114">
        <v>14.215686274509803</v>
      </c>
      <c r="BJ98" s="114">
        <v>15.897435897435891</v>
      </c>
      <c r="BK98" s="114">
        <v>9.0322580645161299</v>
      </c>
      <c r="BL98" s="114">
        <v>5.3571428571428577</v>
      </c>
      <c r="BM98" s="114">
        <v>5.607476635514022</v>
      </c>
      <c r="BN98" s="114">
        <v>9.3750000000000053</v>
      </c>
      <c r="BO98" s="114">
        <v>8.2474226804123738</v>
      </c>
      <c r="BP98" s="114">
        <v>3.3980582524271852</v>
      </c>
      <c r="BQ98" s="114">
        <v>7.3684210526315779</v>
      </c>
      <c r="BR98" s="114">
        <v>11.340206185567011</v>
      </c>
      <c r="BS98" s="114">
        <v>9.2664092664092674</v>
      </c>
      <c r="BT98" s="114">
        <v>9.2741935483870925</v>
      </c>
      <c r="BU98" s="114">
        <v>8.7591240875912479</v>
      </c>
      <c r="BV98" s="114">
        <v>4.2056074766355191</v>
      </c>
      <c r="BW98" s="114">
        <v>8.8435374149659829</v>
      </c>
      <c r="BX98" s="114">
        <v>7.3891625615763559</v>
      </c>
      <c r="BY98" s="114">
        <v>9.2307692307692246</v>
      </c>
      <c r="BZ98" s="114">
        <v>78.980891719745202</v>
      </c>
      <c r="CA98" s="114">
        <v>70.50359712230221</v>
      </c>
      <c r="CB98" s="114">
        <v>72.429906542056131</v>
      </c>
      <c r="CC98" s="114">
        <v>66.814159292035399</v>
      </c>
      <c r="CD98" s="114">
        <v>66.326530612244852</v>
      </c>
      <c r="CE98" s="114">
        <v>73.786407766990322</v>
      </c>
      <c r="CF98" s="114">
        <v>70.648464163822482</v>
      </c>
      <c r="CG98" s="114">
        <v>67.114093959731491</v>
      </c>
      <c r="CH98" s="114">
        <v>72.307692307692321</v>
      </c>
      <c r="CI98" s="114">
        <v>68.093385214007739</v>
      </c>
      <c r="CJ98" s="114">
        <v>71.37681159420292</v>
      </c>
      <c r="CK98" s="114">
        <v>73.953488372093005</v>
      </c>
      <c r="CL98" s="114">
        <v>59.999999999999986</v>
      </c>
      <c r="CM98" s="114">
        <v>73.267326732673226</v>
      </c>
      <c r="CN98" s="114">
        <v>76.923076923076934</v>
      </c>
      <c r="CO98" s="114" t="s">
        <v>286</v>
      </c>
      <c r="CP98" s="114" t="s">
        <v>286</v>
      </c>
      <c r="CQ98" s="114" t="s">
        <v>286</v>
      </c>
      <c r="CR98" s="114">
        <v>58.407079646017692</v>
      </c>
      <c r="CS98" s="114">
        <v>34.812286689419793</v>
      </c>
      <c r="CT98" s="114">
        <v>34.634146341463435</v>
      </c>
      <c r="CU98" s="114">
        <v>65.397923875432525</v>
      </c>
      <c r="CV98" s="114">
        <v>39.527027027027039</v>
      </c>
      <c r="CW98" s="114">
        <v>42.857142857142811</v>
      </c>
      <c r="CX98" s="114">
        <v>64.82213438735171</v>
      </c>
      <c r="CY98" s="114">
        <v>46.739130434782631</v>
      </c>
      <c r="CZ98" s="114">
        <v>44.39252336448601</v>
      </c>
      <c r="DA98" s="114">
        <v>62.745098039215662</v>
      </c>
      <c r="DB98" s="114">
        <v>45.588235294117659</v>
      </c>
      <c r="DC98" s="114">
        <v>51.794871794871803</v>
      </c>
      <c r="DD98" s="114">
        <v>65.806451612903231</v>
      </c>
      <c r="DE98" s="114">
        <v>55.072463768115917</v>
      </c>
      <c r="DF98" s="114">
        <v>47.887323943661961</v>
      </c>
      <c r="DG98" s="114">
        <v>66.21621621621621</v>
      </c>
      <c r="DH98" s="114">
        <v>59.931506849315035</v>
      </c>
      <c r="DI98" s="114">
        <v>50.243902439024396</v>
      </c>
      <c r="DJ98" s="114">
        <v>68.055555555555515</v>
      </c>
      <c r="DK98" s="114">
        <v>58.21917808219176</v>
      </c>
      <c r="DL98" s="114">
        <v>47.470817120622591</v>
      </c>
      <c r="DM98" s="114">
        <v>53.278688524590152</v>
      </c>
      <c r="DN98" s="114">
        <v>59.926470588235276</v>
      </c>
      <c r="DO98" s="114">
        <v>54.205607476635528</v>
      </c>
      <c r="DP98" s="114">
        <v>59.859154929577464</v>
      </c>
      <c r="DQ98" s="114">
        <v>67.164179104477626</v>
      </c>
      <c r="DR98" s="114">
        <v>50.261780104712031</v>
      </c>
      <c r="DS98" s="114" t="s">
        <v>286</v>
      </c>
      <c r="DT98" s="114" t="s">
        <v>286</v>
      </c>
      <c r="DU98" s="114" t="s">
        <v>286</v>
      </c>
      <c r="DV98" s="114">
        <v>47.982062780269068</v>
      </c>
      <c r="DW98" s="114">
        <v>29.452054794520532</v>
      </c>
      <c r="DX98" s="114">
        <v>24.390243902439032</v>
      </c>
      <c r="DY98" s="114">
        <v>49.824561403508753</v>
      </c>
      <c r="DZ98" s="114">
        <v>31.141868512110726</v>
      </c>
      <c r="EA98" s="114">
        <v>31.640625000000011</v>
      </c>
      <c r="EB98" s="114">
        <v>48.790322580645174</v>
      </c>
      <c r="EC98" s="114">
        <v>42.545454545454504</v>
      </c>
      <c r="ED98" s="114">
        <v>41.784037558685441</v>
      </c>
      <c r="EE98" s="114">
        <v>54.36241610738255</v>
      </c>
      <c r="EF98" s="114">
        <v>42.7860696517413</v>
      </c>
      <c r="EG98" s="114">
        <v>38.86010362694303</v>
      </c>
      <c r="EH98" s="114" t="s">
        <v>286</v>
      </c>
      <c r="EI98" s="114" t="s">
        <v>286</v>
      </c>
      <c r="EJ98" s="114" t="s">
        <v>286</v>
      </c>
      <c r="EK98" s="114">
        <v>92.070484581497809</v>
      </c>
      <c r="EL98" s="114">
        <v>78.156996587030747</v>
      </c>
      <c r="EM98" s="114">
        <v>81.951219512195095</v>
      </c>
      <c r="EN98" s="114">
        <v>89.930555555555571</v>
      </c>
      <c r="EO98" s="114">
        <v>82.593856655290082</v>
      </c>
      <c r="EP98" s="114">
        <v>81.853281853281885</v>
      </c>
      <c r="EQ98" s="114">
        <v>90.118577075098841</v>
      </c>
      <c r="ER98" s="114">
        <v>89.454545454545411</v>
      </c>
      <c r="ES98" s="114">
        <v>82.71028037383185</v>
      </c>
      <c r="ET98" s="114">
        <v>87.919463087248346</v>
      </c>
      <c r="EU98" s="114">
        <v>89.108910891089138</v>
      </c>
      <c r="EV98" s="114">
        <v>88.144329896907237</v>
      </c>
      <c r="EW98" s="114">
        <v>92.993630573248424</v>
      </c>
      <c r="EX98" s="114">
        <v>72.302158273381409</v>
      </c>
      <c r="EY98" s="114">
        <v>66.822429906542069</v>
      </c>
      <c r="EZ98" s="114">
        <v>88.392857142857167</v>
      </c>
      <c r="FA98" s="114">
        <v>72.602739726027536</v>
      </c>
      <c r="FB98" s="114">
        <v>77.450980392156808</v>
      </c>
      <c r="FC98" s="114">
        <v>91.034482758620697</v>
      </c>
      <c r="FD98" s="114">
        <v>77.28813559322036</v>
      </c>
      <c r="FE98" s="114">
        <v>74.903474903474844</v>
      </c>
      <c r="FF98" s="114">
        <v>89.83739837398376</v>
      </c>
      <c r="FG98" s="114">
        <v>81.249999999999972</v>
      </c>
      <c r="FH98" s="114">
        <v>80.188679245283041</v>
      </c>
      <c r="FI98" s="114">
        <v>89.86486486486487</v>
      </c>
      <c r="FJ98" s="114">
        <v>83.919597989949736</v>
      </c>
      <c r="FK98" s="114">
        <v>81.538461538461576</v>
      </c>
      <c r="FL98" s="114" t="s">
        <v>286</v>
      </c>
      <c r="FM98" s="114">
        <v>19.230769230769237</v>
      </c>
      <c r="FN98" s="114">
        <v>48.792270531400952</v>
      </c>
      <c r="FO98" s="114" t="s">
        <v>286</v>
      </c>
      <c r="FP98" s="114">
        <v>16.312056737588644</v>
      </c>
      <c r="FQ98" s="114">
        <v>43.43434343434344</v>
      </c>
      <c r="FR98" s="114" t="s">
        <v>286</v>
      </c>
      <c r="FS98" s="114">
        <v>15.185185185185192</v>
      </c>
      <c r="FT98" s="114">
        <v>47.61904761904762</v>
      </c>
      <c r="FU98" s="114" t="s">
        <v>286</v>
      </c>
      <c r="FV98" s="114">
        <v>17.910447761194046</v>
      </c>
      <c r="FW98" s="114">
        <v>49.038461538461526</v>
      </c>
      <c r="FX98" s="114" t="s">
        <v>286</v>
      </c>
      <c r="FY98" s="114">
        <v>20.540540540540533</v>
      </c>
      <c r="FZ98" s="114">
        <v>49.999999999999964</v>
      </c>
      <c r="GA98" s="114" t="s">
        <v>286</v>
      </c>
      <c r="GB98" s="114">
        <v>42.857142857142854</v>
      </c>
      <c r="GC98" s="114">
        <v>55.445544554455445</v>
      </c>
      <c r="GD98" s="114" t="s">
        <v>286</v>
      </c>
      <c r="GE98" s="114">
        <v>43.478260869565233</v>
      </c>
      <c r="GF98" s="114">
        <v>54.651162790697668</v>
      </c>
      <c r="GG98" s="114" t="s">
        <v>286</v>
      </c>
      <c r="GH98" s="114">
        <v>55.000000000000007</v>
      </c>
      <c r="GI98" s="114">
        <v>54.999999999999964</v>
      </c>
      <c r="GJ98" s="114" t="s">
        <v>286</v>
      </c>
      <c r="GK98" s="114">
        <v>51.063829787234042</v>
      </c>
      <c r="GL98" s="114">
        <v>42.156862745098039</v>
      </c>
      <c r="GM98" s="114" t="s">
        <v>286</v>
      </c>
      <c r="GN98" s="114">
        <v>29.729729729729726</v>
      </c>
      <c r="GO98" s="114">
        <v>40.425531914893611</v>
      </c>
      <c r="GP98" s="114" t="s">
        <v>286</v>
      </c>
      <c r="GQ98" s="114">
        <v>40.816326530612237</v>
      </c>
      <c r="GR98" s="114">
        <v>61.999999999999993</v>
      </c>
      <c r="GS98" s="114" t="s">
        <v>286</v>
      </c>
      <c r="GT98" s="114">
        <v>44.44444444444445</v>
      </c>
      <c r="GU98" s="114">
        <v>70.930232558139551</v>
      </c>
      <c r="GV98" s="114" t="s">
        <v>286</v>
      </c>
      <c r="GW98" s="114">
        <v>59.459459459459467</v>
      </c>
      <c r="GX98" s="114">
        <v>63.02521008403361</v>
      </c>
      <c r="GY98" s="114" t="s">
        <v>286</v>
      </c>
      <c r="GZ98" s="114">
        <v>54.347826086956545</v>
      </c>
      <c r="HA98" s="114">
        <v>61.764705882352935</v>
      </c>
      <c r="HB98" s="114" t="s">
        <v>286</v>
      </c>
      <c r="HC98" s="114">
        <v>40.540540540540547</v>
      </c>
      <c r="HD98" s="114">
        <v>54.255319148936159</v>
      </c>
      <c r="HE98" s="114" t="s">
        <v>286</v>
      </c>
      <c r="HF98" s="114">
        <v>25</v>
      </c>
      <c r="HG98" s="114">
        <v>49.462365591397855</v>
      </c>
      <c r="HH98" s="114" t="s">
        <v>286</v>
      </c>
      <c r="HI98" s="121">
        <v>43.18181818181818</v>
      </c>
      <c r="HJ98" s="121">
        <v>55.952380952380956</v>
      </c>
      <c r="HK98" s="121" t="s">
        <v>286</v>
      </c>
      <c r="HL98" s="121">
        <v>36.111111111111107</v>
      </c>
      <c r="HM98" s="114">
        <v>60.176991150442454</v>
      </c>
      <c r="HN98" s="114" t="s">
        <v>286</v>
      </c>
      <c r="HO98" s="114">
        <v>39.534883720930232</v>
      </c>
      <c r="HP98" s="114">
        <v>57.731958762886585</v>
      </c>
      <c r="HQ98" s="114" t="s">
        <v>286</v>
      </c>
      <c r="HR98" s="114">
        <v>30.303030303030305</v>
      </c>
      <c r="HS98" s="114">
        <v>46.808510638297875</v>
      </c>
      <c r="HT98" s="114" t="s">
        <v>286</v>
      </c>
      <c r="HU98" s="114">
        <v>48.8888888888889</v>
      </c>
      <c r="HV98" s="114">
        <v>36.082474226804131</v>
      </c>
      <c r="HW98" s="114" t="s">
        <v>286</v>
      </c>
      <c r="HX98" s="114">
        <v>63.63636363636364</v>
      </c>
      <c r="HY98" s="114">
        <v>42.857142857142847</v>
      </c>
      <c r="HZ98" s="114" t="s">
        <v>286</v>
      </c>
      <c r="IA98" s="114">
        <v>59.45945945945946</v>
      </c>
      <c r="IB98" s="114">
        <v>35.964912280701739</v>
      </c>
      <c r="IC98" s="114" t="s">
        <v>286</v>
      </c>
      <c r="ID98" s="114">
        <v>51.162790697674431</v>
      </c>
      <c r="IE98" s="114">
        <v>51.515151515151516</v>
      </c>
      <c r="IF98" s="114" t="s">
        <v>286</v>
      </c>
      <c r="IG98" s="114">
        <v>55.555555555555578</v>
      </c>
      <c r="IH98" s="114">
        <v>40.425531914893625</v>
      </c>
      <c r="II98" s="114" t="s">
        <v>286</v>
      </c>
      <c r="IJ98" s="114">
        <v>57.777777777777793</v>
      </c>
      <c r="IK98" s="114">
        <v>51.020408163265316</v>
      </c>
      <c r="IL98" s="114" t="s">
        <v>286</v>
      </c>
      <c r="IM98" s="114">
        <v>68.8888888888889</v>
      </c>
      <c r="IN98" s="114">
        <v>45.348837209302324</v>
      </c>
      <c r="IO98" s="114" t="s">
        <v>286</v>
      </c>
      <c r="IP98" s="114">
        <v>68.421052631578959</v>
      </c>
      <c r="IQ98" s="114">
        <v>55.932203389830519</v>
      </c>
      <c r="IR98" s="114" t="s">
        <v>286</v>
      </c>
      <c r="IS98" s="114">
        <v>62.222222222222243</v>
      </c>
      <c r="IT98" s="114">
        <v>67.676767676767682</v>
      </c>
      <c r="IU98" s="114" t="s">
        <v>286</v>
      </c>
      <c r="IV98" s="114">
        <v>72.222222222222243</v>
      </c>
      <c r="IW98" s="114">
        <v>57.446808510638299</v>
      </c>
      <c r="IX98" s="114" t="s">
        <v>286</v>
      </c>
      <c r="IY98" s="114" t="s">
        <v>286</v>
      </c>
      <c r="IZ98" s="114" t="s">
        <v>286</v>
      </c>
      <c r="JA98" s="114" t="s">
        <v>286</v>
      </c>
      <c r="JB98" s="114" t="s">
        <v>286</v>
      </c>
      <c r="JC98" s="114" t="s">
        <v>286</v>
      </c>
      <c r="JD98" s="114" t="s">
        <v>286</v>
      </c>
      <c r="JE98" s="114" t="s">
        <v>286</v>
      </c>
      <c r="JF98" s="114" t="str">
        <f t="shared" si="131"/>
        <v>--</v>
      </c>
      <c r="JG98" s="114" t="str">
        <f t="shared" si="131"/>
        <v>--</v>
      </c>
      <c r="JH98" s="114" t="str">
        <f t="shared" si="131"/>
        <v>--</v>
      </c>
      <c r="JI98" s="114" t="str">
        <f t="shared" si="131"/>
        <v>--</v>
      </c>
      <c r="JJ98" s="114" t="str">
        <f t="shared" si="131"/>
        <v>--</v>
      </c>
      <c r="JK98" s="114" t="str">
        <f t="shared" si="131"/>
        <v>--</v>
      </c>
      <c r="JL98" s="114" t="str">
        <f t="shared" si="131"/>
        <v>--</v>
      </c>
      <c r="JM98" s="114" t="str">
        <f t="shared" si="131"/>
        <v>--</v>
      </c>
      <c r="JN98" s="114" t="str">
        <f t="shared" si="131"/>
        <v>--</v>
      </c>
      <c r="JO98" s="114" t="str">
        <f t="shared" si="131"/>
        <v>--</v>
      </c>
      <c r="JP98" s="114" t="str">
        <f t="shared" si="132"/>
        <v>--</v>
      </c>
      <c r="JQ98" s="114" t="str">
        <f t="shared" si="132"/>
        <v>--</v>
      </c>
      <c r="JR98" s="114" t="str">
        <f t="shared" si="132"/>
        <v>--</v>
      </c>
      <c r="JS98" s="114" t="str">
        <f t="shared" si="132"/>
        <v>--</v>
      </c>
      <c r="JT98" s="114" t="str">
        <f t="shared" si="132"/>
        <v>--</v>
      </c>
      <c r="JU98" s="114" t="str">
        <f t="shared" si="132"/>
        <v>--</v>
      </c>
      <c r="JV98" s="114" t="str">
        <f t="shared" si="132"/>
        <v>--</v>
      </c>
      <c r="JW98" s="114" t="str">
        <f t="shared" si="132"/>
        <v>--</v>
      </c>
      <c r="JX98" s="114" t="str">
        <f t="shared" si="132"/>
        <v>--</v>
      </c>
      <c r="JY98" s="114" t="str">
        <f t="shared" si="132"/>
        <v>--</v>
      </c>
      <c r="JZ98" s="114" t="str">
        <f t="shared" si="133"/>
        <v>--</v>
      </c>
      <c r="KA98" s="114" t="str">
        <f t="shared" si="133"/>
        <v>--</v>
      </c>
      <c r="KB98" s="114" t="str">
        <f t="shared" si="133"/>
        <v>--</v>
      </c>
      <c r="KC98" s="114" t="str">
        <f t="shared" si="133"/>
        <v>--</v>
      </c>
      <c r="KD98" s="114" t="str">
        <f t="shared" si="133"/>
        <v>--</v>
      </c>
      <c r="KE98" s="114" t="str">
        <f t="shared" si="133"/>
        <v>--</v>
      </c>
      <c r="KF98" s="114" t="str">
        <f t="shared" si="133"/>
        <v>--</v>
      </c>
      <c r="KG98" s="114" t="str">
        <f t="shared" si="133"/>
        <v>--</v>
      </c>
      <c r="KH98" s="114" t="str">
        <f t="shared" si="133"/>
        <v>--</v>
      </c>
      <c r="KI98" s="114" t="str">
        <f t="shared" si="133"/>
        <v>--</v>
      </c>
      <c r="KJ98" s="114" t="str">
        <f t="shared" si="134"/>
        <v>--</v>
      </c>
      <c r="KK98" s="114" t="str">
        <f t="shared" si="134"/>
        <v>--</v>
      </c>
      <c r="KL98" s="114" t="str">
        <f t="shared" si="134"/>
        <v>--</v>
      </c>
      <c r="KM98" s="114" t="str">
        <f t="shared" si="134"/>
        <v>--</v>
      </c>
      <c r="KN98" s="114" t="str">
        <f t="shared" si="134"/>
        <v>--</v>
      </c>
      <c r="KO98" s="114" t="str">
        <f t="shared" si="134"/>
        <v>--</v>
      </c>
      <c r="KP98" s="114" t="str">
        <f t="shared" ref="KP98:KY115" si="142">"--"</f>
        <v>--</v>
      </c>
      <c r="KQ98" s="114" t="str">
        <f t="shared" si="142"/>
        <v>--</v>
      </c>
      <c r="KR98" s="114" t="str">
        <f t="shared" si="142"/>
        <v>--</v>
      </c>
      <c r="KS98" s="114" t="str">
        <f t="shared" si="142"/>
        <v>--</v>
      </c>
      <c r="KT98" s="114" t="str">
        <f t="shared" si="142"/>
        <v>--</v>
      </c>
      <c r="KU98" s="114" t="str">
        <f t="shared" si="142"/>
        <v>--</v>
      </c>
      <c r="KV98" s="114" t="str">
        <f t="shared" si="142"/>
        <v>--</v>
      </c>
      <c r="KW98" s="114" t="str">
        <f t="shared" si="142"/>
        <v>--</v>
      </c>
      <c r="KX98" s="114" t="str">
        <f t="shared" si="142"/>
        <v>--</v>
      </c>
      <c r="KY98" s="114" t="str">
        <f t="shared" si="142"/>
        <v>--</v>
      </c>
      <c r="KZ98" s="114" t="str">
        <f t="shared" si="135"/>
        <v>--</v>
      </c>
      <c r="LA98" s="114" t="str">
        <f t="shared" si="135"/>
        <v>--</v>
      </c>
      <c r="LB98" s="114" t="str">
        <f t="shared" si="135"/>
        <v>--</v>
      </c>
      <c r="LC98" s="114" t="str">
        <f t="shared" si="135"/>
        <v>--</v>
      </c>
      <c r="LD98" s="114" t="str">
        <f t="shared" si="135"/>
        <v>--</v>
      </c>
      <c r="LE98" s="228">
        <v>88.349514563106794</v>
      </c>
      <c r="LF98" s="228">
        <v>79.797979797979806</v>
      </c>
      <c r="LG98" s="228">
        <v>86.473429951690804</v>
      </c>
      <c r="LH98" s="228">
        <v>76.335877862595396</v>
      </c>
      <c r="LI98" s="228">
        <v>80.213903743315498</v>
      </c>
      <c r="LJ98" s="228">
        <v>77.653631284916202</v>
      </c>
      <c r="LK98" s="228">
        <v>73.300970873786397</v>
      </c>
      <c r="LL98" s="228">
        <v>65.151515151515198</v>
      </c>
      <c r="LM98" s="228">
        <v>72.815533980582501</v>
      </c>
      <c r="LN98" s="228">
        <v>68.181818181818201</v>
      </c>
      <c r="LO98" s="228">
        <v>70.053475935828899</v>
      </c>
      <c r="LP98" s="228">
        <v>66.480446927374302</v>
      </c>
      <c r="LQ98" s="228">
        <v>78.680203045685303</v>
      </c>
      <c r="LR98" s="228">
        <v>71.717171717171794</v>
      </c>
      <c r="LS98" s="228">
        <v>75.742574257425701</v>
      </c>
      <c r="LT98" s="228">
        <v>71.875</v>
      </c>
      <c r="LU98" s="228">
        <v>70.270270270270302</v>
      </c>
      <c r="LV98" s="228">
        <v>75.294117647058897</v>
      </c>
      <c r="LW98" s="228">
        <v>55.612244897959201</v>
      </c>
      <c r="LX98" s="228">
        <v>40.201005025125703</v>
      </c>
      <c r="LY98" s="228">
        <v>46.534653465346601</v>
      </c>
      <c r="LZ98" s="228">
        <v>35.9375</v>
      </c>
      <c r="MA98" s="228">
        <v>39.459459459459502</v>
      </c>
      <c r="MB98" s="228">
        <v>46.470588235294102</v>
      </c>
      <c r="MC98" s="228">
        <v>88.324873096446694</v>
      </c>
      <c r="MD98" s="228">
        <v>76.884422110552805</v>
      </c>
      <c r="ME98" s="228">
        <v>85.148514851485203</v>
      </c>
      <c r="MF98" s="228">
        <v>80.314960629921302</v>
      </c>
      <c r="MG98" s="228">
        <v>82.702702702702695</v>
      </c>
      <c r="MH98" s="228">
        <v>81.176470588235205</v>
      </c>
      <c r="MI98" s="228">
        <v>80.203045685279207</v>
      </c>
      <c r="MJ98" s="228">
        <v>64.321608040200999</v>
      </c>
      <c r="MK98" s="228">
        <v>74.257425742574299</v>
      </c>
      <c r="ML98" s="228">
        <v>71.09375</v>
      </c>
      <c r="MM98" s="228">
        <v>67.567567567567593</v>
      </c>
      <c r="MN98" s="228">
        <v>67.058823529411796</v>
      </c>
      <c r="MO98" s="128" t="str">
        <f t="shared" si="89"/>
        <v>--</v>
      </c>
      <c r="MP98" s="228">
        <v>18.367346938775501</v>
      </c>
      <c r="MQ98" s="228">
        <v>42.079207920792101</v>
      </c>
      <c r="MR98" s="128" t="str">
        <f t="shared" si="90"/>
        <v>--</v>
      </c>
      <c r="MS98" s="228">
        <v>18.435754189944099</v>
      </c>
      <c r="MT98" s="228">
        <v>32.9268292682927</v>
      </c>
      <c r="MU98" s="128" t="str">
        <f t="shared" si="91"/>
        <v>--</v>
      </c>
      <c r="MV98" s="228">
        <v>25.714285714285701</v>
      </c>
      <c r="MW98" s="228">
        <v>47.058823529411796</v>
      </c>
      <c r="MX98" s="128" t="str">
        <f t="shared" si="92"/>
        <v>--</v>
      </c>
      <c r="MY98" s="228">
        <v>43.75</v>
      </c>
      <c r="MZ98" s="228">
        <v>48.148148148148202</v>
      </c>
      <c r="NA98" s="128" t="str">
        <f t="shared" si="93"/>
        <v>--</v>
      </c>
      <c r="NB98" s="228">
        <v>40</v>
      </c>
      <c r="NC98" s="228">
        <v>54.117647058823501</v>
      </c>
      <c r="ND98" s="128" t="str">
        <f t="shared" si="94"/>
        <v>--</v>
      </c>
      <c r="NE98" s="228">
        <v>61.290322580645203</v>
      </c>
      <c r="NF98" s="228">
        <v>53.703703703703702</v>
      </c>
      <c r="NG98" s="128" t="str">
        <f t="shared" si="95"/>
        <v>--</v>
      </c>
      <c r="NH98" s="228">
        <v>71.428571428571402</v>
      </c>
      <c r="NI98" s="228">
        <v>78.823529411764696</v>
      </c>
      <c r="NJ98" s="128" t="str">
        <f t="shared" si="96"/>
        <v>--</v>
      </c>
      <c r="NK98" s="228">
        <v>60.606060606060602</v>
      </c>
      <c r="NL98" s="228">
        <v>66.6666666666667</v>
      </c>
      <c r="NM98" s="230">
        <v>86.9791666666667</v>
      </c>
      <c r="NN98" s="230">
        <v>90.229885057471293</v>
      </c>
      <c r="NO98" s="230">
        <v>71.3541666666667</v>
      </c>
      <c r="NP98" s="230">
        <v>71.264367816092005</v>
      </c>
      <c r="NQ98" s="230">
        <v>76.719576719576693</v>
      </c>
      <c r="NR98" s="230">
        <v>72.514619883040893</v>
      </c>
      <c r="NS98" s="230">
        <v>63.636363636363598</v>
      </c>
      <c r="NT98" s="230">
        <v>54.970760233918099</v>
      </c>
      <c r="NU98" s="230">
        <v>89.947089947089907</v>
      </c>
      <c r="NV98" s="230">
        <v>88.304093567251499</v>
      </c>
      <c r="NW98" s="230">
        <v>83.597883597883595</v>
      </c>
      <c r="NX98" s="230">
        <v>83.625730994152093</v>
      </c>
      <c r="NY98" s="128" t="str">
        <f t="shared" si="118"/>
        <v>--</v>
      </c>
      <c r="NZ98" s="128" t="str">
        <f t="shared" si="118"/>
        <v>--</v>
      </c>
      <c r="OA98" s="128" t="str">
        <f t="shared" si="118"/>
        <v>--</v>
      </c>
      <c r="OB98" s="128" t="str">
        <f t="shared" si="118"/>
        <v>--</v>
      </c>
      <c r="OC98" s="128" t="str">
        <f t="shared" si="118"/>
        <v>--</v>
      </c>
      <c r="OD98" s="128" t="str">
        <f t="shared" si="118"/>
        <v>--</v>
      </c>
      <c r="OE98" s="128" t="str">
        <f t="shared" si="118"/>
        <v>--</v>
      </c>
      <c r="OF98" s="128" t="str">
        <f t="shared" si="118"/>
        <v>--</v>
      </c>
      <c r="OG98" s="230">
        <v>49.468085106383</v>
      </c>
      <c r="OH98" s="228">
        <v>45.685279187817301</v>
      </c>
      <c r="OI98" s="228">
        <v>35.353535353535399</v>
      </c>
      <c r="OJ98" s="228">
        <v>41.089108910891099</v>
      </c>
      <c r="OK98" s="230">
        <v>49.122807017543899</v>
      </c>
      <c r="OL98" s="228">
        <v>39.0625</v>
      </c>
      <c r="OM98" s="228">
        <v>39.459459459459502</v>
      </c>
      <c r="ON98" s="228">
        <v>43.529411764705898</v>
      </c>
      <c r="OO98" s="114" t="str">
        <f t="shared" si="123"/>
        <v>--</v>
      </c>
      <c r="OP98" s="114" t="str">
        <f t="shared" si="123"/>
        <v>--</v>
      </c>
      <c r="OQ98" s="300">
        <v>66.137566137566168</v>
      </c>
      <c r="OR98" s="300">
        <v>52.020202020202014</v>
      </c>
      <c r="OS98" s="300">
        <v>48.48484848484847</v>
      </c>
      <c r="OT98" s="300">
        <v>46.039603960396022</v>
      </c>
      <c r="OU98" s="300">
        <v>63.157894736842074</v>
      </c>
      <c r="OV98" s="300">
        <v>60.156250000000007</v>
      </c>
      <c r="OW98" s="300">
        <v>59.239130434782602</v>
      </c>
      <c r="OX98" s="300">
        <v>58.479532163742697</v>
      </c>
      <c r="OZ98" s="391">
        <v>78.743961352656967</v>
      </c>
      <c r="PA98" s="392">
        <v>68.965517241379345</v>
      </c>
      <c r="PB98" s="392">
        <v>67.924528301886838</v>
      </c>
      <c r="PC98" s="392">
        <v>67.391304347826122</v>
      </c>
      <c r="PD98" s="391">
        <v>77.619047619047635</v>
      </c>
      <c r="PE98" s="392">
        <v>45.726495726495749</v>
      </c>
      <c r="PF98" s="392">
        <v>33.840304182509485</v>
      </c>
      <c r="PG98" s="392">
        <v>39.130434782608695</v>
      </c>
      <c r="PH98" s="391">
        <v>62.019230769230774</v>
      </c>
      <c r="PI98" s="392">
        <v>39.826839826839816</v>
      </c>
      <c r="PJ98" s="392">
        <v>28.897338403041822</v>
      </c>
      <c r="PK98" s="392">
        <v>32.173913043478272</v>
      </c>
      <c r="PL98" s="391">
        <v>87.619047619047549</v>
      </c>
      <c r="PM98" s="392">
        <v>82.832618025751032</v>
      </c>
      <c r="PN98" s="392">
        <v>79.545454545454518</v>
      </c>
      <c r="PO98" s="392">
        <v>82.532751091703062</v>
      </c>
      <c r="PP98" s="391">
        <v>80.660377358490592</v>
      </c>
      <c r="PQ98" s="392">
        <v>71.673819742489272</v>
      </c>
      <c r="PR98" s="392">
        <v>66.541353383458656</v>
      </c>
      <c r="PS98" s="392">
        <v>67.826086956521763</v>
      </c>
      <c r="PT98" s="378" t="str">
        <f t="shared" si="119"/>
        <v>--</v>
      </c>
      <c r="PU98" s="378" t="str">
        <f t="shared" si="119"/>
        <v>--</v>
      </c>
      <c r="PV98" s="392">
        <v>14.396887159533074</v>
      </c>
      <c r="PW98" s="392">
        <v>42.342342342342356</v>
      </c>
      <c r="PX98" s="378" t="str">
        <f t="shared" si="98"/>
        <v>--</v>
      </c>
      <c r="PY98" s="378" t="str">
        <f t="shared" si="98"/>
        <v>--</v>
      </c>
      <c r="PZ98" s="392">
        <v>41.666666666666664</v>
      </c>
      <c r="QA98" s="392">
        <v>68.888888888888886</v>
      </c>
      <c r="QB98" s="378" t="str">
        <f t="shared" si="99"/>
        <v>--</v>
      </c>
      <c r="QC98" s="378" t="str">
        <f t="shared" si="99"/>
        <v>--</v>
      </c>
      <c r="QD98" s="392">
        <v>47.222222222222221</v>
      </c>
      <c r="QE98" s="392">
        <v>78.8888888888889</v>
      </c>
      <c r="QF98" s="378" t="str">
        <f t="shared" si="120"/>
        <v>--</v>
      </c>
      <c r="QG98" s="378" t="str">
        <f t="shared" si="120"/>
        <v>--</v>
      </c>
      <c r="QH98" s="392">
        <v>57.142857142857153</v>
      </c>
      <c r="QI98" s="392">
        <v>60.439560439560466</v>
      </c>
      <c r="QJ98" s="368" t="str">
        <f t="shared" si="124"/>
        <v>--</v>
      </c>
    </row>
    <row r="99" spans="1:452" x14ac:dyDescent="0.25">
      <c r="A99" s="114" t="str">
        <f t="shared" si="122"/>
        <v>--</v>
      </c>
      <c r="B99" s="96" t="s">
        <v>175</v>
      </c>
      <c r="C99" s="96">
        <v>43.862275449101773</v>
      </c>
      <c r="D99" s="114">
        <v>32.365747460087071</v>
      </c>
      <c r="E99" s="114">
        <v>29.904306220095691</v>
      </c>
      <c r="F99" s="114">
        <v>40.634005763688741</v>
      </c>
      <c r="G99" s="114">
        <v>36.197183098591559</v>
      </c>
      <c r="H99" s="114">
        <v>35.742971887550191</v>
      </c>
      <c r="I99" s="114">
        <v>55.259026687598059</v>
      </c>
      <c r="J99" s="114">
        <v>41.764705882352956</v>
      </c>
      <c r="K99" s="114">
        <v>49.098196392785596</v>
      </c>
      <c r="L99" s="114">
        <v>66.372980910425852</v>
      </c>
      <c r="M99" s="114">
        <v>53.380281690140919</v>
      </c>
      <c r="N99" s="114">
        <v>50.763358778625943</v>
      </c>
      <c r="O99" s="114">
        <v>67.256637168141566</v>
      </c>
      <c r="P99" s="114">
        <v>62.957317073170735</v>
      </c>
      <c r="Q99" s="114">
        <v>66.739130434782638</v>
      </c>
      <c r="R99" s="114">
        <v>87.537537537537574</v>
      </c>
      <c r="S99" s="114">
        <v>79.710144927536305</v>
      </c>
      <c r="T99" s="114">
        <v>81.922196796338724</v>
      </c>
      <c r="U99" s="114">
        <v>88.937409024745293</v>
      </c>
      <c r="V99" s="114">
        <v>79.752066115702604</v>
      </c>
      <c r="W99" s="114">
        <v>82.818532818532802</v>
      </c>
      <c r="X99" s="114">
        <v>88.253968253968267</v>
      </c>
      <c r="Y99" s="114">
        <v>79.542203147353348</v>
      </c>
      <c r="Z99" s="114">
        <v>83.397683397683338</v>
      </c>
      <c r="AA99" s="114">
        <v>90.560471976401132</v>
      </c>
      <c r="AB99" s="114">
        <v>76.625172890733069</v>
      </c>
      <c r="AC99" s="114">
        <v>79.999999999999943</v>
      </c>
      <c r="AD99" s="114">
        <v>89.055472263867998</v>
      </c>
      <c r="AE99" s="114">
        <v>80.415430267062391</v>
      </c>
      <c r="AF99" s="114">
        <v>81.528662420382261</v>
      </c>
      <c r="AG99" s="114">
        <v>71.471471471471446</v>
      </c>
      <c r="AH99" s="114">
        <v>64.985590778097915</v>
      </c>
      <c r="AI99" s="114">
        <v>65.825688073394346</v>
      </c>
      <c r="AJ99" s="114">
        <v>66.666666666666629</v>
      </c>
      <c r="AK99" s="114">
        <v>66.758241758241795</v>
      </c>
      <c r="AL99" s="114">
        <v>68.278529980657609</v>
      </c>
      <c r="AM99" s="114">
        <v>69.936708860759495</v>
      </c>
      <c r="AN99" s="114">
        <v>61.340941512125518</v>
      </c>
      <c r="AO99" s="114">
        <v>67.307692307692264</v>
      </c>
      <c r="AP99" s="114">
        <v>71.17647058823519</v>
      </c>
      <c r="AQ99" s="114">
        <v>63.324175824175811</v>
      </c>
      <c r="AR99" s="114">
        <v>66.913123844731913</v>
      </c>
      <c r="AS99" s="114">
        <v>70.89552238805976</v>
      </c>
      <c r="AT99" s="114">
        <v>65.095729013254712</v>
      </c>
      <c r="AU99" s="114">
        <v>62.184873949579838</v>
      </c>
      <c r="AV99" s="114">
        <v>14.114114114114122</v>
      </c>
      <c r="AW99" s="114">
        <v>14.825581395348832</v>
      </c>
      <c r="AX99" s="114">
        <v>16.822429906542052</v>
      </c>
      <c r="AY99" s="114">
        <v>17.008797653958965</v>
      </c>
      <c r="AZ99" s="114">
        <v>18.732394366197173</v>
      </c>
      <c r="BA99" s="114">
        <v>13.867187499999998</v>
      </c>
      <c r="BB99" s="114">
        <v>17.017828200972446</v>
      </c>
      <c r="BC99" s="114">
        <v>16.995447647951426</v>
      </c>
      <c r="BD99" s="114">
        <v>16.232464929859727</v>
      </c>
      <c r="BE99" s="114">
        <v>11.295180722891569</v>
      </c>
      <c r="BF99" s="114">
        <v>14.511494252873568</v>
      </c>
      <c r="BG99" s="114">
        <v>16.477272727272737</v>
      </c>
      <c r="BH99" s="114">
        <v>9.8654708520179391</v>
      </c>
      <c r="BI99" s="114">
        <v>14.194577352472081</v>
      </c>
      <c r="BJ99" s="114">
        <v>21.633554083885191</v>
      </c>
      <c r="BK99" s="114">
        <v>10.36036036036036</v>
      </c>
      <c r="BL99" s="114">
        <v>6.5406976744186087</v>
      </c>
      <c r="BM99" s="114">
        <v>9.3457943925233575</v>
      </c>
      <c r="BN99" s="114">
        <v>12.023460410557179</v>
      </c>
      <c r="BO99" s="114">
        <v>9.4366197183098528</v>
      </c>
      <c r="BP99" s="114">
        <v>7.6171874999999991</v>
      </c>
      <c r="BQ99" s="114">
        <v>14.003294892915973</v>
      </c>
      <c r="BR99" s="114">
        <v>13.109756097560982</v>
      </c>
      <c r="BS99" s="114">
        <v>8.0321285140562235</v>
      </c>
      <c r="BT99" s="114">
        <v>8.408408408408409</v>
      </c>
      <c r="BU99" s="114">
        <v>10.806916426512965</v>
      </c>
      <c r="BV99" s="114">
        <v>7.3724007561436693</v>
      </c>
      <c r="BW99" s="114">
        <v>6.7264573991031398</v>
      </c>
      <c r="BX99" s="114">
        <v>9.8726114649681467</v>
      </c>
      <c r="BY99" s="114">
        <v>10.690423162583521</v>
      </c>
      <c r="BZ99" s="114">
        <v>71.32132132132142</v>
      </c>
      <c r="CA99" s="114">
        <v>77.358490566037759</v>
      </c>
      <c r="CB99" s="114">
        <v>73.085846867749424</v>
      </c>
      <c r="CC99" s="114">
        <v>68.513119533527686</v>
      </c>
      <c r="CD99" s="114">
        <v>70.530726256983243</v>
      </c>
      <c r="CE99" s="114">
        <v>73.20388349514559</v>
      </c>
      <c r="CF99" s="114">
        <v>73.885350318471396</v>
      </c>
      <c r="CG99" s="114">
        <v>65.785609397944185</v>
      </c>
      <c r="CH99" s="114">
        <v>70.576540755467221</v>
      </c>
      <c r="CI99" s="114">
        <v>74.629080118694262</v>
      </c>
      <c r="CJ99" s="114">
        <v>72.881355932203277</v>
      </c>
      <c r="CK99" s="114">
        <v>73.814041745730563</v>
      </c>
      <c r="CL99" s="114">
        <v>72.55192878338282</v>
      </c>
      <c r="CM99" s="114">
        <v>73.047473200612558</v>
      </c>
      <c r="CN99" s="114">
        <v>73.260869565217362</v>
      </c>
      <c r="CO99" s="114" t="s">
        <v>286</v>
      </c>
      <c r="CP99" s="114" t="s">
        <v>286</v>
      </c>
      <c r="CQ99" s="114" t="s">
        <v>286</v>
      </c>
      <c r="CR99" s="114">
        <v>61.661807580174901</v>
      </c>
      <c r="CS99" s="114">
        <v>34.782608695652186</v>
      </c>
      <c r="CT99" s="114">
        <v>35.2826510721247</v>
      </c>
      <c r="CU99" s="114">
        <v>62.93929712460065</v>
      </c>
      <c r="CV99" s="114">
        <v>34.365781710914455</v>
      </c>
      <c r="CW99" s="114">
        <v>46.812749003984059</v>
      </c>
      <c r="CX99" s="114">
        <v>67.164179104477611</v>
      </c>
      <c r="CY99" s="114">
        <v>36.543909348441979</v>
      </c>
      <c r="CZ99" s="114">
        <v>41.444866920152101</v>
      </c>
      <c r="DA99" s="114">
        <v>67.804154302670597</v>
      </c>
      <c r="DB99" s="114">
        <v>43.230769230769219</v>
      </c>
      <c r="DC99" s="114">
        <v>41.830065359477139</v>
      </c>
      <c r="DD99" s="114">
        <v>57.919254658385093</v>
      </c>
      <c r="DE99" s="114">
        <v>55.588235294117659</v>
      </c>
      <c r="DF99" s="114">
        <v>47.002398081534764</v>
      </c>
      <c r="DG99" s="114">
        <v>53.629629629629662</v>
      </c>
      <c r="DH99" s="114">
        <v>55.982905982905962</v>
      </c>
      <c r="DI99" s="114">
        <v>45.596868884540172</v>
      </c>
      <c r="DJ99" s="114">
        <v>58.278145695364287</v>
      </c>
      <c r="DK99" s="114">
        <v>49.249249249249196</v>
      </c>
      <c r="DL99" s="114">
        <v>51.30784708249498</v>
      </c>
      <c r="DM99" s="114">
        <v>60.125588697017214</v>
      </c>
      <c r="DN99" s="114">
        <v>51.942446043165461</v>
      </c>
      <c r="DO99" s="114">
        <v>49.803149606299201</v>
      </c>
      <c r="DP99" s="114">
        <v>58.923076923076948</v>
      </c>
      <c r="DQ99" s="114">
        <v>55.000000000000014</v>
      </c>
      <c r="DR99" s="114">
        <v>48.898678414096906</v>
      </c>
      <c r="DS99" s="114" t="s">
        <v>286</v>
      </c>
      <c r="DT99" s="114" t="s">
        <v>286</v>
      </c>
      <c r="DU99" s="114" t="s">
        <v>286</v>
      </c>
      <c r="DV99" s="114">
        <v>48.23529411764703</v>
      </c>
      <c r="DW99" s="114">
        <v>27.478753541076504</v>
      </c>
      <c r="DX99" s="114">
        <v>27.254901960784331</v>
      </c>
      <c r="DY99" s="114">
        <v>53.130016051364329</v>
      </c>
      <c r="DZ99" s="114">
        <v>27.952167414050784</v>
      </c>
      <c r="EA99" s="114">
        <v>29.659318637274545</v>
      </c>
      <c r="EB99" s="114">
        <v>54.420731707317081</v>
      </c>
      <c r="EC99" s="114">
        <v>34.146341463414657</v>
      </c>
      <c r="ED99" s="114">
        <v>36.346153846153861</v>
      </c>
      <c r="EE99" s="114">
        <v>57.824143070044705</v>
      </c>
      <c r="EF99" s="114">
        <v>34.263565891472858</v>
      </c>
      <c r="EG99" s="114">
        <v>34.361233480176232</v>
      </c>
      <c r="EH99" s="114" t="s">
        <v>286</v>
      </c>
      <c r="EI99" s="114" t="s">
        <v>286</v>
      </c>
      <c r="EJ99" s="114" t="s">
        <v>286</v>
      </c>
      <c r="EK99" s="114">
        <v>90.510948905109544</v>
      </c>
      <c r="EL99" s="114">
        <v>80.925666199158499</v>
      </c>
      <c r="EM99" s="114">
        <v>77.058823529411868</v>
      </c>
      <c r="EN99" s="114">
        <v>91.653290529695028</v>
      </c>
      <c r="EO99" s="114">
        <v>78.273809523809618</v>
      </c>
      <c r="EP99" s="114">
        <v>80.439121756486927</v>
      </c>
      <c r="EQ99" s="114">
        <v>92.911010558069421</v>
      </c>
      <c r="ER99" s="114">
        <v>84.495021337126545</v>
      </c>
      <c r="ES99" s="114">
        <v>81.714285714285666</v>
      </c>
      <c r="ET99" s="114">
        <v>93.777777777777757</v>
      </c>
      <c r="EU99" s="114">
        <v>84.316770186335461</v>
      </c>
      <c r="EV99" s="114">
        <v>82.096069868995585</v>
      </c>
      <c r="EW99" s="114">
        <v>84.98498498498499</v>
      </c>
      <c r="EX99" s="114">
        <v>69.264069264069263</v>
      </c>
      <c r="EY99" s="114">
        <v>68.287037037037024</v>
      </c>
      <c r="EZ99" s="114">
        <v>87.28070175438603</v>
      </c>
      <c r="FA99" s="114">
        <v>74.471086036671409</v>
      </c>
      <c r="FB99" s="114">
        <v>71.539961013645197</v>
      </c>
      <c r="FC99" s="114">
        <v>87.479935794542598</v>
      </c>
      <c r="FD99" s="114">
        <v>71.874999999999986</v>
      </c>
      <c r="FE99" s="114">
        <v>72.11155378486059</v>
      </c>
      <c r="FF99" s="114">
        <v>88.940092165898733</v>
      </c>
      <c r="FG99" s="114">
        <v>75.035868005738735</v>
      </c>
      <c r="FH99" s="114">
        <v>73.664122137404576</v>
      </c>
      <c r="FI99" s="114">
        <v>89.82035928143705</v>
      </c>
      <c r="FJ99" s="114">
        <v>76.718750000000028</v>
      </c>
      <c r="FK99" s="114">
        <v>71.460176991150519</v>
      </c>
      <c r="FL99" s="114" t="s">
        <v>286</v>
      </c>
      <c r="FM99" s="114">
        <v>21.555915721231756</v>
      </c>
      <c r="FN99" s="114">
        <v>50.746268656716431</v>
      </c>
      <c r="FO99" s="114" t="s">
        <v>286</v>
      </c>
      <c r="FP99" s="114">
        <v>15.821812596006138</v>
      </c>
      <c r="FQ99" s="114">
        <v>44.331983805668045</v>
      </c>
      <c r="FR99" s="114" t="s">
        <v>286</v>
      </c>
      <c r="FS99" s="114">
        <v>16.205533596837949</v>
      </c>
      <c r="FT99" s="114">
        <v>44.857768052516391</v>
      </c>
      <c r="FU99" s="114" t="s">
        <v>286</v>
      </c>
      <c r="FV99" s="114">
        <v>20.379146919431289</v>
      </c>
      <c r="FW99" s="114">
        <v>54.938271604938279</v>
      </c>
      <c r="FX99" s="114" t="s">
        <v>286</v>
      </c>
      <c r="FY99" s="114">
        <v>20.593692022263458</v>
      </c>
      <c r="FZ99" s="114">
        <v>52.000000000000007</v>
      </c>
      <c r="GA99" s="114" t="s">
        <v>286</v>
      </c>
      <c r="GB99" s="114">
        <v>50.769230769230752</v>
      </c>
      <c r="GC99" s="114">
        <v>53.535353535353551</v>
      </c>
      <c r="GD99" s="114" t="s">
        <v>286</v>
      </c>
      <c r="GE99" s="114">
        <v>46.078431372549012</v>
      </c>
      <c r="GF99" s="114">
        <v>56.621004566210068</v>
      </c>
      <c r="GG99" s="114" t="s">
        <v>286</v>
      </c>
      <c r="GH99" s="114">
        <v>47.560975609756106</v>
      </c>
      <c r="GI99" s="114">
        <v>68.811881188118804</v>
      </c>
      <c r="GJ99" s="114" t="s">
        <v>286</v>
      </c>
      <c r="GK99" s="114">
        <v>41.732283464566926</v>
      </c>
      <c r="GL99" s="114">
        <v>52.075471698113184</v>
      </c>
      <c r="GM99" s="114" t="s">
        <v>286</v>
      </c>
      <c r="GN99" s="114">
        <v>50.458715596330265</v>
      </c>
      <c r="GO99" s="114">
        <v>45.909090909090899</v>
      </c>
      <c r="GP99" s="114" t="s">
        <v>286</v>
      </c>
      <c r="GQ99" s="114">
        <v>48.091603053435151</v>
      </c>
      <c r="GR99" s="114">
        <v>65.656565656565647</v>
      </c>
      <c r="GS99" s="114" t="s">
        <v>286</v>
      </c>
      <c r="GT99" s="114">
        <v>47.524752475247517</v>
      </c>
      <c r="GU99" s="114">
        <v>68.807339449541288</v>
      </c>
      <c r="GV99" s="114" t="s">
        <v>286</v>
      </c>
      <c r="GW99" s="114">
        <v>54.430379746835435</v>
      </c>
      <c r="GX99" s="114">
        <v>74.129353233830855</v>
      </c>
      <c r="GY99" s="114" t="s">
        <v>286</v>
      </c>
      <c r="GZ99" s="114">
        <v>46.825396825396815</v>
      </c>
      <c r="HA99" s="114">
        <v>61.654135338345881</v>
      </c>
      <c r="HB99" s="114" t="s">
        <v>286</v>
      </c>
      <c r="HC99" s="114">
        <v>52.777777777777779</v>
      </c>
      <c r="HD99" s="114">
        <v>58.181818181818187</v>
      </c>
      <c r="HE99" s="114" t="s">
        <v>286</v>
      </c>
      <c r="HF99" s="114">
        <v>34.959349593495929</v>
      </c>
      <c r="HG99" s="114">
        <v>54.166666666666664</v>
      </c>
      <c r="HH99" s="114" t="s">
        <v>286</v>
      </c>
      <c r="HI99" s="121">
        <v>36.458333333333343</v>
      </c>
      <c r="HJ99" s="121">
        <v>68.867924528301984</v>
      </c>
      <c r="HK99" s="121" t="s">
        <v>286</v>
      </c>
      <c r="HL99" s="121">
        <v>42.465753424657535</v>
      </c>
      <c r="HM99" s="114">
        <v>67.34693877551021</v>
      </c>
      <c r="HN99" s="114" t="s">
        <v>286</v>
      </c>
      <c r="HO99" s="114">
        <v>45.000000000000007</v>
      </c>
      <c r="HP99" s="114">
        <v>63.358778625954201</v>
      </c>
      <c r="HQ99" s="114" t="s">
        <v>286</v>
      </c>
      <c r="HR99" s="114">
        <v>44.761904761904745</v>
      </c>
      <c r="HS99" s="114">
        <v>56.744186046511622</v>
      </c>
      <c r="HT99" s="114" t="s">
        <v>286</v>
      </c>
      <c r="HU99" s="114">
        <v>50.806451612903217</v>
      </c>
      <c r="HV99" s="114">
        <v>32.8125</v>
      </c>
      <c r="HW99" s="114" t="s">
        <v>286</v>
      </c>
      <c r="HX99" s="114">
        <v>52.040816326530631</v>
      </c>
      <c r="HY99" s="114">
        <v>35.046728971962587</v>
      </c>
      <c r="HZ99" s="114" t="s">
        <v>286</v>
      </c>
      <c r="IA99" s="114">
        <v>55.999999999999993</v>
      </c>
      <c r="IB99" s="114">
        <v>45.685279187817265</v>
      </c>
      <c r="IC99" s="114" t="s">
        <v>286</v>
      </c>
      <c r="ID99" s="114">
        <v>69.491525423728831</v>
      </c>
      <c r="IE99" s="114">
        <v>40.530303030303067</v>
      </c>
      <c r="IF99" s="114" t="s">
        <v>286</v>
      </c>
      <c r="IG99" s="114">
        <v>68.518518518518476</v>
      </c>
      <c r="IH99" s="114">
        <v>42.790697674418617</v>
      </c>
      <c r="II99" s="114" t="s">
        <v>286</v>
      </c>
      <c r="IJ99" s="114">
        <v>62.992125984251956</v>
      </c>
      <c r="IK99" s="114">
        <v>46.35416666666665</v>
      </c>
      <c r="IL99" s="114" t="s">
        <v>286</v>
      </c>
      <c r="IM99" s="114">
        <v>67.368421052631589</v>
      </c>
      <c r="IN99" s="114">
        <v>47.663551401869178</v>
      </c>
      <c r="IO99" s="114" t="s">
        <v>286</v>
      </c>
      <c r="IP99" s="114">
        <v>71.052631578947384</v>
      </c>
      <c r="IQ99" s="114">
        <v>60.913705583756339</v>
      </c>
      <c r="IR99" s="114" t="s">
        <v>286</v>
      </c>
      <c r="IS99" s="114">
        <v>76.984126984126945</v>
      </c>
      <c r="IT99" s="114">
        <v>57.794676806083665</v>
      </c>
      <c r="IU99" s="114" t="s">
        <v>286</v>
      </c>
      <c r="IV99" s="114">
        <v>75.471698113207523</v>
      </c>
      <c r="IW99" s="114">
        <v>57.603686635944719</v>
      </c>
      <c r="IX99" s="114" t="s">
        <v>286</v>
      </c>
      <c r="IY99" s="114" t="s">
        <v>286</v>
      </c>
      <c r="IZ99" s="114" t="s">
        <v>286</v>
      </c>
      <c r="JA99" s="114" t="s">
        <v>286</v>
      </c>
      <c r="JB99" s="114" t="s">
        <v>286</v>
      </c>
      <c r="JC99" s="114" t="s">
        <v>286</v>
      </c>
      <c r="JD99" s="114" t="s">
        <v>286</v>
      </c>
      <c r="JE99" s="114" t="s">
        <v>286</v>
      </c>
      <c r="JF99" s="114" t="str">
        <f t="shared" si="131"/>
        <v>--</v>
      </c>
      <c r="JG99" s="114" t="str">
        <f t="shared" si="131"/>
        <v>--</v>
      </c>
      <c r="JH99" s="114" t="str">
        <f t="shared" si="131"/>
        <v>--</v>
      </c>
      <c r="JI99" s="114" t="str">
        <f t="shared" si="131"/>
        <v>--</v>
      </c>
      <c r="JJ99" s="114" t="str">
        <f t="shared" si="131"/>
        <v>--</v>
      </c>
      <c r="JK99" s="114" t="str">
        <f t="shared" si="131"/>
        <v>--</v>
      </c>
      <c r="JL99" s="114" t="str">
        <f t="shared" si="131"/>
        <v>--</v>
      </c>
      <c r="JM99" s="114" t="str">
        <f t="shared" si="131"/>
        <v>--</v>
      </c>
      <c r="JN99" s="114" t="str">
        <f t="shared" si="131"/>
        <v>--</v>
      </c>
      <c r="JO99" s="114" t="str">
        <f t="shared" si="131"/>
        <v>--</v>
      </c>
      <c r="JP99" s="114" t="str">
        <f t="shared" si="132"/>
        <v>--</v>
      </c>
      <c r="JQ99" s="114" t="str">
        <f t="shared" si="132"/>
        <v>--</v>
      </c>
      <c r="JR99" s="114" t="str">
        <f t="shared" si="132"/>
        <v>--</v>
      </c>
      <c r="JS99" s="114" t="str">
        <f t="shared" si="132"/>
        <v>--</v>
      </c>
      <c r="JT99" s="114" t="str">
        <f t="shared" si="132"/>
        <v>--</v>
      </c>
      <c r="JU99" s="114" t="str">
        <f t="shared" si="132"/>
        <v>--</v>
      </c>
      <c r="JV99" s="114" t="str">
        <f t="shared" si="132"/>
        <v>--</v>
      </c>
      <c r="JW99" s="114" t="str">
        <f t="shared" si="132"/>
        <v>--</v>
      </c>
      <c r="JX99" s="114" t="str">
        <f t="shared" si="132"/>
        <v>--</v>
      </c>
      <c r="JY99" s="114" t="str">
        <f t="shared" si="132"/>
        <v>--</v>
      </c>
      <c r="JZ99" s="114" t="str">
        <f t="shared" si="133"/>
        <v>--</v>
      </c>
      <c r="KA99" s="114" t="str">
        <f t="shared" si="133"/>
        <v>--</v>
      </c>
      <c r="KB99" s="114" t="str">
        <f t="shared" si="133"/>
        <v>--</v>
      </c>
      <c r="KC99" s="114" t="str">
        <f t="shared" si="133"/>
        <v>--</v>
      </c>
      <c r="KD99" s="114" t="str">
        <f t="shared" si="133"/>
        <v>--</v>
      </c>
      <c r="KE99" s="114" t="str">
        <f t="shared" si="133"/>
        <v>--</v>
      </c>
      <c r="KF99" s="114" t="str">
        <f t="shared" si="133"/>
        <v>--</v>
      </c>
      <c r="KG99" s="114" t="str">
        <f t="shared" si="133"/>
        <v>--</v>
      </c>
      <c r="KH99" s="114" t="str">
        <f t="shared" si="133"/>
        <v>--</v>
      </c>
      <c r="KI99" s="114" t="str">
        <f t="shared" si="133"/>
        <v>--</v>
      </c>
      <c r="KJ99" s="114" t="str">
        <f t="shared" si="134"/>
        <v>--</v>
      </c>
      <c r="KK99" s="114" t="str">
        <f t="shared" si="134"/>
        <v>--</v>
      </c>
      <c r="KL99" s="114" t="str">
        <f t="shared" si="134"/>
        <v>--</v>
      </c>
      <c r="KM99" s="114" t="str">
        <f t="shared" si="134"/>
        <v>--</v>
      </c>
      <c r="KN99" s="114" t="str">
        <f t="shared" si="134"/>
        <v>--</v>
      </c>
      <c r="KO99" s="114" t="str">
        <f t="shared" si="134"/>
        <v>--</v>
      </c>
      <c r="KP99" s="114" t="str">
        <f t="shared" si="142"/>
        <v>--</v>
      </c>
      <c r="KQ99" s="114" t="str">
        <f t="shared" si="142"/>
        <v>--</v>
      </c>
      <c r="KR99" s="114" t="str">
        <f t="shared" si="142"/>
        <v>--</v>
      </c>
      <c r="KS99" s="114" t="str">
        <f t="shared" si="142"/>
        <v>--</v>
      </c>
      <c r="KT99" s="114" t="str">
        <f t="shared" si="142"/>
        <v>--</v>
      </c>
      <c r="KU99" s="114" t="str">
        <f t="shared" si="142"/>
        <v>--</v>
      </c>
      <c r="KV99" s="114" t="str">
        <f t="shared" si="142"/>
        <v>--</v>
      </c>
      <c r="KW99" s="114" t="str">
        <f t="shared" si="142"/>
        <v>--</v>
      </c>
      <c r="KX99" s="114" t="str">
        <f t="shared" si="142"/>
        <v>--</v>
      </c>
      <c r="KY99" s="114" t="str">
        <f t="shared" si="142"/>
        <v>--</v>
      </c>
      <c r="KZ99" s="114" t="str">
        <f t="shared" si="135"/>
        <v>--</v>
      </c>
      <c r="LA99" s="114" t="str">
        <f t="shared" si="135"/>
        <v>--</v>
      </c>
      <c r="LB99" s="114" t="str">
        <f t="shared" si="135"/>
        <v>--</v>
      </c>
      <c r="LC99" s="114" t="str">
        <f t="shared" si="135"/>
        <v>--</v>
      </c>
      <c r="LD99" s="114" t="str">
        <f t="shared" si="135"/>
        <v>--</v>
      </c>
      <c r="LE99" s="228">
        <v>83.479532163742803</v>
      </c>
      <c r="LF99" s="228">
        <v>83.261802575107197</v>
      </c>
      <c r="LG99" s="228">
        <v>81.848184818481798</v>
      </c>
      <c r="LH99" s="228">
        <v>86.577181208053801</v>
      </c>
      <c r="LI99" s="228">
        <v>85.388127853881301</v>
      </c>
      <c r="LJ99" s="228">
        <v>84.519572953736699</v>
      </c>
      <c r="LK99" s="228">
        <v>70.948905109489004</v>
      </c>
      <c r="LL99" s="228">
        <v>71.120689655172399</v>
      </c>
      <c r="LM99" s="228">
        <v>65.238879736408506</v>
      </c>
      <c r="LN99" s="228">
        <v>70.805369127516698</v>
      </c>
      <c r="LO99" s="228">
        <v>69.710806697108097</v>
      </c>
      <c r="LP99" s="228">
        <v>70.744680851063805</v>
      </c>
      <c r="LQ99" s="228">
        <v>75.148809523809504</v>
      </c>
      <c r="LR99" s="228">
        <v>72.578241430700501</v>
      </c>
      <c r="LS99" s="228">
        <v>76.962457337884004</v>
      </c>
      <c r="LT99" s="228">
        <v>76.182432432432407</v>
      </c>
      <c r="LU99" s="228">
        <v>77.586206896551701</v>
      </c>
      <c r="LV99" s="228">
        <v>78.198198198198199</v>
      </c>
      <c r="LW99" s="228">
        <v>45.238095238095198</v>
      </c>
      <c r="LX99" s="228">
        <v>42.4153166421208</v>
      </c>
      <c r="LY99" s="228">
        <v>42.203389830508399</v>
      </c>
      <c r="LZ99" s="228">
        <v>53.1302876480541</v>
      </c>
      <c r="MA99" s="228">
        <v>46.635367762128297</v>
      </c>
      <c r="MB99" s="228">
        <v>42.266187050359697</v>
      </c>
      <c r="MC99" s="228">
        <v>82.988165680473401</v>
      </c>
      <c r="MD99" s="228">
        <v>81.240768094534801</v>
      </c>
      <c r="ME99" s="228">
        <v>81.725888324873097</v>
      </c>
      <c r="MF99" s="228">
        <v>84.991568296796004</v>
      </c>
      <c r="MG99" s="228">
        <v>84.423676012461002</v>
      </c>
      <c r="MH99" s="228">
        <v>81.294964028776903</v>
      </c>
      <c r="MI99" s="228">
        <v>71.470588235294002</v>
      </c>
      <c r="MJ99" s="228">
        <v>69.526627218935005</v>
      </c>
      <c r="MK99" s="228">
        <v>69.256756756756701</v>
      </c>
      <c r="ML99" s="228">
        <v>77.065767284991594</v>
      </c>
      <c r="MM99" s="228">
        <v>74.650077760497695</v>
      </c>
      <c r="MN99" s="228">
        <v>72.252252252252305</v>
      </c>
      <c r="MO99" s="128" t="str">
        <f t="shared" si="89"/>
        <v>--</v>
      </c>
      <c r="MP99" s="228">
        <v>14.402618657937801</v>
      </c>
      <c r="MQ99" s="228">
        <v>40.150093808630302</v>
      </c>
      <c r="MR99" s="128" t="str">
        <f t="shared" si="90"/>
        <v>--</v>
      </c>
      <c r="MS99" s="228">
        <v>11.928104575163401</v>
      </c>
      <c r="MT99" s="228">
        <v>40.267175572519101</v>
      </c>
      <c r="MU99" s="128" t="str">
        <f t="shared" si="91"/>
        <v>--</v>
      </c>
      <c r="MV99" s="228">
        <v>47.560975609756099</v>
      </c>
      <c r="MW99" s="228">
        <v>57.2815533980583</v>
      </c>
      <c r="MX99" s="128" t="str">
        <f t="shared" si="92"/>
        <v>--</v>
      </c>
      <c r="MY99" s="228">
        <v>70.422535211267601</v>
      </c>
      <c r="MZ99" s="228">
        <v>58.7677725118483</v>
      </c>
      <c r="NA99" s="128" t="str">
        <f t="shared" si="93"/>
        <v>--</v>
      </c>
      <c r="NB99" s="228">
        <v>57.317073170731703</v>
      </c>
      <c r="NC99" s="228">
        <v>64.077669902912604</v>
      </c>
      <c r="ND99" s="128" t="str">
        <f t="shared" si="94"/>
        <v>--</v>
      </c>
      <c r="NE99" s="228">
        <v>69.4444444444444</v>
      </c>
      <c r="NF99" s="228">
        <v>65.876777251184805</v>
      </c>
      <c r="NG99" s="128" t="str">
        <f t="shared" si="95"/>
        <v>--</v>
      </c>
      <c r="NH99" s="228">
        <v>59.036144578313298</v>
      </c>
      <c r="NI99" s="228">
        <v>62.621359223300999</v>
      </c>
      <c r="NJ99" s="128" t="str">
        <f t="shared" si="96"/>
        <v>--</v>
      </c>
      <c r="NK99" s="228">
        <v>69.4444444444444</v>
      </c>
      <c r="NL99" s="228">
        <v>64.1148325358851</v>
      </c>
      <c r="NM99" s="230">
        <v>90.410958904109705</v>
      </c>
      <c r="NN99" s="230">
        <v>90.676691729323295</v>
      </c>
      <c r="NO99" s="230">
        <v>78.729281767955896</v>
      </c>
      <c r="NP99" s="230">
        <v>75.338345864661605</v>
      </c>
      <c r="NQ99" s="230">
        <v>75.561797752808999</v>
      </c>
      <c r="NR99" s="230">
        <v>80.277349768875197</v>
      </c>
      <c r="NS99" s="230">
        <v>69.209039548022602</v>
      </c>
      <c r="NT99" s="230">
        <v>75.576036866359502</v>
      </c>
      <c r="NU99" s="230">
        <v>91.8539325842696</v>
      </c>
      <c r="NV99" s="230">
        <v>90.476190476190496</v>
      </c>
      <c r="NW99" s="230">
        <v>86.629526462395503</v>
      </c>
      <c r="NX99" s="230">
        <v>85.407066052227293</v>
      </c>
      <c r="NY99" s="128" t="str">
        <f t="shared" si="118"/>
        <v>--</v>
      </c>
      <c r="NZ99" s="128" t="str">
        <f t="shared" si="118"/>
        <v>--</v>
      </c>
      <c r="OA99" s="128" t="str">
        <f t="shared" si="118"/>
        <v>--</v>
      </c>
      <c r="OB99" s="128" t="str">
        <f t="shared" si="118"/>
        <v>--</v>
      </c>
      <c r="OC99" s="128" t="str">
        <f t="shared" si="118"/>
        <v>--</v>
      </c>
      <c r="OD99" s="128" t="str">
        <f t="shared" si="118"/>
        <v>--</v>
      </c>
      <c r="OE99" s="128" t="str">
        <f t="shared" si="118"/>
        <v>--</v>
      </c>
      <c r="OF99" s="128" t="str">
        <f t="shared" si="118"/>
        <v>--</v>
      </c>
      <c r="OG99" s="230">
        <v>54.621848739495803</v>
      </c>
      <c r="OH99" s="228">
        <v>35.893648449039901</v>
      </c>
      <c r="OI99" s="228">
        <v>33.087149187592303</v>
      </c>
      <c r="OJ99" s="228">
        <v>36.3175675675676</v>
      </c>
      <c r="OK99" s="230">
        <v>58.2298136645963</v>
      </c>
      <c r="OL99" s="228">
        <v>42.954159592529699</v>
      </c>
      <c r="OM99" s="228">
        <v>40.532081377151798</v>
      </c>
      <c r="ON99" s="228">
        <v>31.8345323741007</v>
      </c>
      <c r="OO99" s="114" t="str">
        <f t="shared" si="123"/>
        <v>--</v>
      </c>
      <c r="OP99" s="114" t="str">
        <f t="shared" si="123"/>
        <v>--</v>
      </c>
      <c r="OQ99" s="300">
        <v>78.236914600550989</v>
      </c>
      <c r="OR99" s="300">
        <v>65.592972181551971</v>
      </c>
      <c r="OS99" s="300">
        <v>63.582966226138062</v>
      </c>
      <c r="OT99" s="300">
        <v>73.31081081081085</v>
      </c>
      <c r="OU99" s="300">
        <v>83.920367534456418</v>
      </c>
      <c r="OV99" s="300">
        <v>75.08474576271189</v>
      </c>
      <c r="OW99" s="300">
        <v>74.539877300613455</v>
      </c>
      <c r="OX99" s="300">
        <v>74.594594594594568</v>
      </c>
      <c r="OZ99" s="391">
        <v>81.658291457286452</v>
      </c>
      <c r="PA99" s="392">
        <v>73.906705539358654</v>
      </c>
      <c r="PB99" s="392">
        <v>74.503816793893066</v>
      </c>
      <c r="PC99" s="392">
        <v>75.317604355716995</v>
      </c>
      <c r="PD99" s="391">
        <v>72.361809045226124</v>
      </c>
      <c r="PE99" s="392">
        <v>49.197080291970757</v>
      </c>
      <c r="PF99" s="392">
        <v>43.749999999999993</v>
      </c>
      <c r="PG99" s="392">
        <v>49.097472924187727</v>
      </c>
      <c r="PH99" s="391">
        <v>55.58375634517764</v>
      </c>
      <c r="PI99" s="392">
        <v>39.766081871345044</v>
      </c>
      <c r="PJ99" s="392">
        <v>39.72602739726026</v>
      </c>
      <c r="PK99" s="392">
        <v>40.471869328493611</v>
      </c>
      <c r="PL99" s="391">
        <v>89.698492462311535</v>
      </c>
      <c r="PM99" s="392">
        <v>81.286549707602362</v>
      </c>
      <c r="PN99" s="392">
        <v>78.875379939209751</v>
      </c>
      <c r="PO99" s="392">
        <v>78.804347826086939</v>
      </c>
      <c r="PP99" s="391">
        <v>85.714285714285737</v>
      </c>
      <c r="PQ99" s="392">
        <v>70.408163265306129</v>
      </c>
      <c r="PR99" s="392">
        <v>69.090909090909065</v>
      </c>
      <c r="PS99" s="392">
        <v>68.35443037974683</v>
      </c>
      <c r="PT99" s="378" t="str">
        <f t="shared" si="119"/>
        <v>--</v>
      </c>
      <c r="PU99" s="378" t="str">
        <f t="shared" si="119"/>
        <v>--</v>
      </c>
      <c r="PV99" s="392">
        <v>13.281249999999996</v>
      </c>
      <c r="PW99" s="392">
        <v>37.731958762886563</v>
      </c>
      <c r="PX99" s="378" t="str">
        <f t="shared" si="98"/>
        <v>--</v>
      </c>
      <c r="PY99" s="378" t="str">
        <f t="shared" si="98"/>
        <v>--</v>
      </c>
      <c r="PZ99" s="392">
        <v>49.382716049382715</v>
      </c>
      <c r="QA99" s="392">
        <v>65.363128491620131</v>
      </c>
      <c r="QB99" s="378" t="str">
        <f t="shared" si="99"/>
        <v>--</v>
      </c>
      <c r="QC99" s="378" t="str">
        <f t="shared" si="99"/>
        <v>--</v>
      </c>
      <c r="QD99" s="392">
        <v>54.878048780487809</v>
      </c>
      <c r="QE99" s="392">
        <v>72.62569832402238</v>
      </c>
      <c r="QF99" s="378" t="str">
        <f t="shared" si="120"/>
        <v>--</v>
      </c>
      <c r="QG99" s="378" t="str">
        <f t="shared" si="120"/>
        <v>--</v>
      </c>
      <c r="QH99" s="392">
        <v>59.999999999999993</v>
      </c>
      <c r="QI99" s="392">
        <v>65.730337078651672</v>
      </c>
      <c r="QJ99" s="368" t="str">
        <f t="shared" si="124"/>
        <v>--</v>
      </c>
    </row>
    <row r="100" spans="1:452" x14ac:dyDescent="0.25">
      <c r="A100" s="114" t="str">
        <f t="shared" si="122"/>
        <v>--</v>
      </c>
      <c r="B100" s="96" t="s">
        <v>174</v>
      </c>
      <c r="C100" s="96">
        <v>36.899224806201531</v>
      </c>
      <c r="D100" s="114">
        <v>29.230769230769248</v>
      </c>
      <c r="E100" s="114">
        <v>33.88429752066115</v>
      </c>
      <c r="F100" s="114">
        <v>44.292237442922335</v>
      </c>
      <c r="G100" s="114">
        <v>36.011080332409939</v>
      </c>
      <c r="H100" s="114">
        <v>35.932203389830505</v>
      </c>
      <c r="I100" s="114">
        <v>51.31348511383537</v>
      </c>
      <c r="J100" s="114">
        <v>45.127436281859033</v>
      </c>
      <c r="K100" s="114">
        <v>48.473967684021517</v>
      </c>
      <c r="L100" s="114">
        <v>58.974358974358964</v>
      </c>
      <c r="M100" s="114">
        <v>58.20105820105821</v>
      </c>
      <c r="N100" s="114">
        <v>52.90322580645163</v>
      </c>
      <c r="O100" s="114">
        <v>74.712643678160859</v>
      </c>
      <c r="P100" s="114">
        <v>63.805970149253795</v>
      </c>
      <c r="Q100" s="114">
        <v>61.25290023201859</v>
      </c>
      <c r="R100" s="114">
        <v>92.068429237947129</v>
      </c>
      <c r="S100" s="114">
        <v>80.112570356472773</v>
      </c>
      <c r="T100" s="114">
        <v>82.258064516129068</v>
      </c>
      <c r="U100" s="114">
        <v>89.400921658986135</v>
      </c>
      <c r="V100" s="114">
        <v>82.051282051282072</v>
      </c>
      <c r="W100" s="114">
        <v>83.467094703049696</v>
      </c>
      <c r="X100" s="114">
        <v>89.96478873239441</v>
      </c>
      <c r="Y100" s="114">
        <v>82.032400589101769</v>
      </c>
      <c r="Z100" s="114">
        <v>83.831282952548392</v>
      </c>
      <c r="AA100" s="114">
        <v>92.250922509225092</v>
      </c>
      <c r="AB100" s="114">
        <v>83.648881239242755</v>
      </c>
      <c r="AC100" s="114">
        <v>87.552742616033868</v>
      </c>
      <c r="AD100" s="114">
        <v>88.759689922480689</v>
      </c>
      <c r="AE100" s="114">
        <v>81.412639405204558</v>
      </c>
      <c r="AF100" s="114">
        <v>85.812356979405052</v>
      </c>
      <c r="AG100" s="114">
        <v>71.472868217054227</v>
      </c>
      <c r="AH100" s="114">
        <v>63.295880149812739</v>
      </c>
      <c r="AI100" s="114">
        <v>63.611859838274938</v>
      </c>
      <c r="AJ100" s="114">
        <v>74.07975460122708</v>
      </c>
      <c r="AK100" s="114">
        <v>63.562753036437293</v>
      </c>
      <c r="AL100" s="114">
        <v>70.993589743589794</v>
      </c>
      <c r="AM100" s="114">
        <v>76.977152899824318</v>
      </c>
      <c r="AN100" s="114">
        <v>66.026587887740078</v>
      </c>
      <c r="AO100" s="114">
        <v>71.830985915493073</v>
      </c>
      <c r="AP100" s="114">
        <v>75.319926873857341</v>
      </c>
      <c r="AQ100" s="114">
        <v>66.666666666666657</v>
      </c>
      <c r="AR100" s="114">
        <v>70.736842105263221</v>
      </c>
      <c r="AS100" s="114">
        <v>76.789168278530028</v>
      </c>
      <c r="AT100" s="114">
        <v>67.587476979742192</v>
      </c>
      <c r="AU100" s="114">
        <v>71.070615034168583</v>
      </c>
      <c r="AV100" s="114">
        <v>12.673879443585777</v>
      </c>
      <c r="AW100" s="114">
        <v>16.226415094339647</v>
      </c>
      <c r="AX100" s="114">
        <v>16.893732970027255</v>
      </c>
      <c r="AY100" s="114">
        <v>12.713178294573654</v>
      </c>
      <c r="AZ100" s="114">
        <v>16.508795669824107</v>
      </c>
      <c r="BA100" s="114">
        <v>16.531604538087532</v>
      </c>
      <c r="BB100" s="114">
        <v>13.427561837455839</v>
      </c>
      <c r="BC100" s="114">
        <v>14.887218045112791</v>
      </c>
      <c r="BD100" s="114">
        <v>15.808170515097688</v>
      </c>
      <c r="BE100" s="114">
        <v>8.905380333951765</v>
      </c>
      <c r="BF100" s="114">
        <v>16.021126760563391</v>
      </c>
      <c r="BG100" s="114">
        <v>12.179487179487181</v>
      </c>
      <c r="BH100" s="114">
        <v>7.5875486381322998</v>
      </c>
      <c r="BI100" s="114">
        <v>15.083798882681569</v>
      </c>
      <c r="BJ100" s="114">
        <v>17.948717948717949</v>
      </c>
      <c r="BK100" s="114">
        <v>8.809891808346217</v>
      </c>
      <c r="BL100" s="114">
        <v>10.943396226415084</v>
      </c>
      <c r="BM100" s="114">
        <v>7.0844686648501378</v>
      </c>
      <c r="BN100" s="114">
        <v>8.5271317829457374</v>
      </c>
      <c r="BO100" s="114">
        <v>9.472259810554803</v>
      </c>
      <c r="BP100" s="114">
        <v>7.7795786061588359</v>
      </c>
      <c r="BQ100" s="114">
        <v>9.5406360424028307</v>
      </c>
      <c r="BR100" s="114">
        <v>12.34939759036145</v>
      </c>
      <c r="BS100" s="114">
        <v>5.5160142348754411</v>
      </c>
      <c r="BT100" s="114">
        <v>7.9925650557620811</v>
      </c>
      <c r="BU100" s="114">
        <v>10.2112676056338</v>
      </c>
      <c r="BV100" s="114">
        <v>9.3816631130063985</v>
      </c>
      <c r="BW100" s="114">
        <v>3.488372093023254</v>
      </c>
      <c r="BX100" s="114">
        <v>7.8212290502793271</v>
      </c>
      <c r="BY100" s="114">
        <v>9.3023255813953476</v>
      </c>
      <c r="BZ100" s="114">
        <v>75.077881619937642</v>
      </c>
      <c r="CA100" s="114">
        <v>75.517890772127998</v>
      </c>
      <c r="CB100" s="114">
        <v>81.147540983606504</v>
      </c>
      <c r="CC100" s="114">
        <v>73.312883435582748</v>
      </c>
      <c r="CD100" s="114">
        <v>73.024523160762939</v>
      </c>
      <c r="CE100" s="114">
        <v>75.280898876404407</v>
      </c>
      <c r="CF100" s="114">
        <v>73.110720562390128</v>
      </c>
      <c r="CG100" s="114">
        <v>69.299552906110335</v>
      </c>
      <c r="CH100" s="114">
        <v>76.595744680851098</v>
      </c>
      <c r="CI100" s="114">
        <v>75.276752767527725</v>
      </c>
      <c r="CJ100" s="114">
        <v>73.529411764705813</v>
      </c>
      <c r="CK100" s="114">
        <v>76.609442060085868</v>
      </c>
      <c r="CL100" s="114">
        <v>76.628352490421477</v>
      </c>
      <c r="CM100" s="114">
        <v>75.881261595547244</v>
      </c>
      <c r="CN100" s="114">
        <v>76.112412177986045</v>
      </c>
      <c r="CO100" s="114" t="s">
        <v>286</v>
      </c>
      <c r="CP100" s="114" t="s">
        <v>286</v>
      </c>
      <c r="CQ100" s="114" t="s">
        <v>286</v>
      </c>
      <c r="CR100" s="114">
        <v>64.506172839506235</v>
      </c>
      <c r="CS100" s="114">
        <v>36.338797814207645</v>
      </c>
      <c r="CT100" s="114">
        <v>41.706924315619972</v>
      </c>
      <c r="CU100" s="114">
        <v>70.494699646643113</v>
      </c>
      <c r="CV100" s="114">
        <v>38.059701492537314</v>
      </c>
      <c r="CW100" s="114">
        <v>44.760213143872129</v>
      </c>
      <c r="CX100" s="114">
        <v>73.518518518518491</v>
      </c>
      <c r="CY100" s="114">
        <v>43.500866551126499</v>
      </c>
      <c r="CZ100" s="114">
        <v>48.927038626609431</v>
      </c>
      <c r="DA100" s="114">
        <v>71.264367816091976</v>
      </c>
      <c r="DB100" s="114">
        <v>45.996275605214137</v>
      </c>
      <c r="DC100" s="114">
        <v>51.627906976744171</v>
      </c>
      <c r="DD100" s="114">
        <v>67.741935483871046</v>
      </c>
      <c r="DE100" s="114">
        <v>54.942965779467684</v>
      </c>
      <c r="DF100" s="114">
        <v>52.47252747252746</v>
      </c>
      <c r="DG100" s="114">
        <v>60.031595576619303</v>
      </c>
      <c r="DH100" s="114">
        <v>55.8333333333333</v>
      </c>
      <c r="DI100" s="114">
        <v>49.59481361426252</v>
      </c>
      <c r="DJ100" s="114">
        <v>66.606822262118484</v>
      </c>
      <c r="DK100" s="114">
        <v>54.216867469879546</v>
      </c>
      <c r="DL100" s="114">
        <v>54.249547920434004</v>
      </c>
      <c r="DM100" s="114">
        <v>67.293233082706791</v>
      </c>
      <c r="DN100" s="114">
        <v>58.523725834797872</v>
      </c>
      <c r="DO100" s="114">
        <v>50.10940919037202</v>
      </c>
      <c r="DP100" s="114">
        <v>63.400000000000048</v>
      </c>
      <c r="DQ100" s="114">
        <v>61.612284069097917</v>
      </c>
      <c r="DR100" s="114">
        <v>53.066037735849029</v>
      </c>
      <c r="DS100" s="114" t="s">
        <v>286</v>
      </c>
      <c r="DT100" s="114" t="s">
        <v>286</v>
      </c>
      <c r="DU100" s="114" t="s">
        <v>286</v>
      </c>
      <c r="DV100" s="114">
        <v>51.557632398753881</v>
      </c>
      <c r="DW100" s="114">
        <v>31.643835616438359</v>
      </c>
      <c r="DX100" s="114">
        <v>27.804878048780473</v>
      </c>
      <c r="DY100" s="114">
        <v>60.427807486631011</v>
      </c>
      <c r="DZ100" s="114">
        <v>29.341317365269457</v>
      </c>
      <c r="EA100" s="114">
        <v>32.078853046594972</v>
      </c>
      <c r="EB100" s="114">
        <v>61.654135338345867</v>
      </c>
      <c r="EC100" s="114">
        <v>41.463414634146261</v>
      </c>
      <c r="ED100" s="114">
        <v>41.558441558441558</v>
      </c>
      <c r="EE100" s="114">
        <v>54.651162790697676</v>
      </c>
      <c r="EF100" s="114">
        <v>45.746691871455624</v>
      </c>
      <c r="EG100" s="114">
        <v>40.1408450704225</v>
      </c>
      <c r="EH100" s="114" t="s">
        <v>286</v>
      </c>
      <c r="EI100" s="114" t="s">
        <v>286</v>
      </c>
      <c r="EJ100" s="114" t="s">
        <v>286</v>
      </c>
      <c r="EK100" s="114">
        <v>94.126738794435809</v>
      </c>
      <c r="EL100" s="114">
        <v>80.684931506849324</v>
      </c>
      <c r="EM100" s="114">
        <v>79.058441558441572</v>
      </c>
      <c r="EN100" s="114">
        <v>93.661971830985905</v>
      </c>
      <c r="EO100" s="114">
        <v>83.208395802098977</v>
      </c>
      <c r="EP100" s="114">
        <v>82.300884955752252</v>
      </c>
      <c r="EQ100" s="114">
        <v>94.063079777365473</v>
      </c>
      <c r="ER100" s="114">
        <v>85.888501742160386</v>
      </c>
      <c r="ES100" s="114">
        <v>86.480686695279005</v>
      </c>
      <c r="ET100" s="114">
        <v>94.072657743785811</v>
      </c>
      <c r="EU100" s="114">
        <v>89.906542056074827</v>
      </c>
      <c r="EV100" s="114">
        <v>85.081585081585104</v>
      </c>
      <c r="EW100" s="114">
        <v>87.363494539781641</v>
      </c>
      <c r="EX100" s="114">
        <v>69.418386491557044</v>
      </c>
      <c r="EY100" s="114">
        <v>72.950819672131132</v>
      </c>
      <c r="EZ100" s="114">
        <v>93.066255778120151</v>
      </c>
      <c r="FA100" s="114">
        <v>76.47058823529423</v>
      </c>
      <c r="FB100" s="114">
        <v>73.581847649918927</v>
      </c>
      <c r="FC100" s="114">
        <v>92.119089316987655</v>
      </c>
      <c r="FD100" s="114">
        <v>75.789473684210506</v>
      </c>
      <c r="FE100" s="114">
        <v>81.138790035587235</v>
      </c>
      <c r="FF100" s="114">
        <v>91.698113207547138</v>
      </c>
      <c r="FG100" s="114">
        <v>79.684763572679614</v>
      </c>
      <c r="FH100" s="114">
        <v>78.354978354978385</v>
      </c>
      <c r="FI100" s="114">
        <v>91.780821917808211</v>
      </c>
      <c r="FJ100" s="114">
        <v>77.126654064272159</v>
      </c>
      <c r="FK100" s="114">
        <v>82.201405152224851</v>
      </c>
      <c r="FL100" s="114" t="s">
        <v>286</v>
      </c>
      <c r="FM100" s="114">
        <v>22.198275862068972</v>
      </c>
      <c r="FN100" s="114">
        <v>48.611111111111128</v>
      </c>
      <c r="FO100" s="114" t="s">
        <v>286</v>
      </c>
      <c r="FP100" s="114">
        <v>17.525773195876294</v>
      </c>
      <c r="FQ100" s="114">
        <v>49.069373942470385</v>
      </c>
      <c r="FR100" s="114" t="s">
        <v>286</v>
      </c>
      <c r="FS100" s="114">
        <v>12.183544303797458</v>
      </c>
      <c r="FT100" s="114">
        <v>48.727272727272712</v>
      </c>
      <c r="FU100" s="114" t="s">
        <v>286</v>
      </c>
      <c r="FV100" s="114">
        <v>16.605166051660518</v>
      </c>
      <c r="FW100" s="114">
        <v>43.886462882096104</v>
      </c>
      <c r="FX100" s="114" t="s">
        <v>286</v>
      </c>
      <c r="FY100" s="114">
        <v>18.287937743190675</v>
      </c>
      <c r="FZ100" s="114">
        <v>48.899755501222486</v>
      </c>
      <c r="GA100" s="114" t="s">
        <v>286</v>
      </c>
      <c r="GB100" s="114">
        <v>35.922330097087404</v>
      </c>
      <c r="GC100" s="114">
        <v>54.285714285714278</v>
      </c>
      <c r="GD100" s="114" t="s">
        <v>286</v>
      </c>
      <c r="GE100" s="114">
        <v>42.016806722689097</v>
      </c>
      <c r="GF100" s="114">
        <v>51.590106007067142</v>
      </c>
      <c r="GG100" s="114" t="s">
        <v>286</v>
      </c>
      <c r="GH100" s="114">
        <v>49.333333333333329</v>
      </c>
      <c r="GI100" s="114">
        <v>53.962264150943412</v>
      </c>
      <c r="GJ100" s="114" t="s">
        <v>286</v>
      </c>
      <c r="GK100" s="114">
        <v>53.932584269662911</v>
      </c>
      <c r="GL100" s="114">
        <v>43.434343434343418</v>
      </c>
      <c r="GM100" s="114" t="s">
        <v>286</v>
      </c>
      <c r="GN100" s="114">
        <v>38.46153846153846</v>
      </c>
      <c r="GO100" s="114">
        <v>43.434343434343432</v>
      </c>
      <c r="GP100" s="114" t="s">
        <v>286</v>
      </c>
      <c r="GQ100" s="114">
        <v>40.594059405940584</v>
      </c>
      <c r="GR100" s="114">
        <v>65.895953757225413</v>
      </c>
      <c r="GS100" s="114" t="s">
        <v>286</v>
      </c>
      <c r="GT100" s="114">
        <v>46.610169491525426</v>
      </c>
      <c r="GU100" s="114">
        <v>60.139860139860161</v>
      </c>
      <c r="GV100" s="114" t="s">
        <v>286</v>
      </c>
      <c r="GW100" s="114">
        <v>50</v>
      </c>
      <c r="GX100" s="114">
        <v>61.423220973782804</v>
      </c>
      <c r="GY100" s="114" t="s">
        <v>286</v>
      </c>
      <c r="GZ100" s="114">
        <v>59.770114942528743</v>
      </c>
      <c r="HA100" s="114">
        <v>60.60606060606063</v>
      </c>
      <c r="HB100" s="114" t="s">
        <v>286</v>
      </c>
      <c r="HC100" s="114">
        <v>51.111111111111093</v>
      </c>
      <c r="HD100" s="114">
        <v>55.050505050505038</v>
      </c>
      <c r="HE100" s="114" t="s">
        <v>286</v>
      </c>
      <c r="HF100" s="114">
        <v>27.659574468085111</v>
      </c>
      <c r="HG100" s="114">
        <v>61.538461538461519</v>
      </c>
      <c r="HH100" s="114" t="s">
        <v>286</v>
      </c>
      <c r="HI100" s="121">
        <v>36.752136752136757</v>
      </c>
      <c r="HJ100" s="121">
        <v>58.633093525179838</v>
      </c>
      <c r="HK100" s="121" t="s">
        <v>286</v>
      </c>
      <c r="HL100" s="121">
        <v>41.666666666666664</v>
      </c>
      <c r="HM100" s="114">
        <v>67.557251908397035</v>
      </c>
      <c r="HN100" s="114" t="s">
        <v>286</v>
      </c>
      <c r="HO100" s="114">
        <v>46.249999999999993</v>
      </c>
      <c r="HP100" s="114">
        <v>68.749999999999986</v>
      </c>
      <c r="HQ100" s="114" t="s">
        <v>286</v>
      </c>
      <c r="HR100" s="114">
        <v>28.04878048780488</v>
      </c>
      <c r="HS100" s="114">
        <v>57.446808510638306</v>
      </c>
      <c r="HT100" s="114" t="s">
        <v>286</v>
      </c>
      <c r="HU100" s="114">
        <v>38.947368421052644</v>
      </c>
      <c r="HV100" s="114">
        <v>37.64705882352942</v>
      </c>
      <c r="HW100" s="114" t="s">
        <v>286</v>
      </c>
      <c r="HX100" s="114">
        <v>50.862068965517238</v>
      </c>
      <c r="HY100" s="114">
        <v>38.652482269503594</v>
      </c>
      <c r="HZ100" s="114" t="s">
        <v>286</v>
      </c>
      <c r="IA100" s="114">
        <v>56.944444444444429</v>
      </c>
      <c r="IB100" s="114">
        <v>43.72623574144486</v>
      </c>
      <c r="IC100" s="114" t="s">
        <v>286</v>
      </c>
      <c r="ID100" s="114">
        <v>62.195121951219527</v>
      </c>
      <c r="IE100" s="114">
        <v>46.031746031745989</v>
      </c>
      <c r="IF100" s="114" t="s">
        <v>286</v>
      </c>
      <c r="IG100" s="114">
        <v>50</v>
      </c>
      <c r="IH100" s="114">
        <v>47.668393782383419</v>
      </c>
      <c r="II100" s="114" t="s">
        <v>286</v>
      </c>
      <c r="IJ100" s="114">
        <v>53.608247422680421</v>
      </c>
      <c r="IK100" s="114">
        <v>49.122807017543863</v>
      </c>
      <c r="IL100" s="114" t="s">
        <v>286</v>
      </c>
      <c r="IM100" s="114">
        <v>62.39316239316237</v>
      </c>
      <c r="IN100" s="114">
        <v>50.359712230215848</v>
      </c>
      <c r="IO100" s="114" t="s">
        <v>286</v>
      </c>
      <c r="IP100" s="114">
        <v>76.712328767123267</v>
      </c>
      <c r="IQ100" s="114">
        <v>61.977186311787122</v>
      </c>
      <c r="IR100" s="114" t="s">
        <v>286</v>
      </c>
      <c r="IS100" s="114">
        <v>67.857142857142847</v>
      </c>
      <c r="IT100" s="114">
        <v>60.714285714285715</v>
      </c>
      <c r="IU100" s="114" t="s">
        <v>286</v>
      </c>
      <c r="IV100" s="114">
        <v>60.919540229885065</v>
      </c>
      <c r="IW100" s="114">
        <v>61.421319796954322</v>
      </c>
      <c r="IX100" s="114" t="s">
        <v>286</v>
      </c>
      <c r="IY100" s="114" t="s">
        <v>286</v>
      </c>
      <c r="IZ100" s="114" t="s">
        <v>286</v>
      </c>
      <c r="JA100" s="114" t="s">
        <v>286</v>
      </c>
      <c r="JB100" s="114" t="s">
        <v>286</v>
      </c>
      <c r="JC100" s="114" t="s">
        <v>286</v>
      </c>
      <c r="JD100" s="114" t="s">
        <v>286</v>
      </c>
      <c r="JE100" s="114" t="s">
        <v>286</v>
      </c>
      <c r="JF100" s="114" t="str">
        <f t="shared" si="131"/>
        <v>--</v>
      </c>
      <c r="JG100" s="114" t="str">
        <f t="shared" si="131"/>
        <v>--</v>
      </c>
      <c r="JH100" s="114" t="str">
        <f t="shared" si="131"/>
        <v>--</v>
      </c>
      <c r="JI100" s="114" t="str">
        <f t="shared" si="131"/>
        <v>--</v>
      </c>
      <c r="JJ100" s="114" t="str">
        <f t="shared" si="131"/>
        <v>--</v>
      </c>
      <c r="JK100" s="114" t="str">
        <f t="shared" si="131"/>
        <v>--</v>
      </c>
      <c r="JL100" s="114" t="str">
        <f t="shared" si="131"/>
        <v>--</v>
      </c>
      <c r="JM100" s="114" t="str">
        <f t="shared" si="131"/>
        <v>--</v>
      </c>
      <c r="JN100" s="114" t="str">
        <f t="shared" si="131"/>
        <v>--</v>
      </c>
      <c r="JO100" s="114" t="str">
        <f t="shared" si="131"/>
        <v>--</v>
      </c>
      <c r="JP100" s="114" t="str">
        <f t="shared" si="132"/>
        <v>--</v>
      </c>
      <c r="JQ100" s="114" t="str">
        <f t="shared" si="132"/>
        <v>--</v>
      </c>
      <c r="JR100" s="114" t="str">
        <f t="shared" si="132"/>
        <v>--</v>
      </c>
      <c r="JS100" s="114" t="str">
        <f t="shared" si="132"/>
        <v>--</v>
      </c>
      <c r="JT100" s="114" t="str">
        <f t="shared" si="132"/>
        <v>--</v>
      </c>
      <c r="JU100" s="114" t="str">
        <f t="shared" si="132"/>
        <v>--</v>
      </c>
      <c r="JV100" s="114" t="str">
        <f t="shared" si="132"/>
        <v>--</v>
      </c>
      <c r="JW100" s="114" t="str">
        <f t="shared" si="132"/>
        <v>--</v>
      </c>
      <c r="JX100" s="114" t="str">
        <f t="shared" si="132"/>
        <v>--</v>
      </c>
      <c r="JY100" s="114" t="str">
        <f t="shared" si="132"/>
        <v>--</v>
      </c>
      <c r="JZ100" s="114" t="str">
        <f t="shared" si="133"/>
        <v>--</v>
      </c>
      <c r="KA100" s="114" t="str">
        <f t="shared" si="133"/>
        <v>--</v>
      </c>
      <c r="KB100" s="114" t="str">
        <f t="shared" si="133"/>
        <v>--</v>
      </c>
      <c r="KC100" s="114" t="str">
        <f t="shared" si="133"/>
        <v>--</v>
      </c>
      <c r="KD100" s="114" t="str">
        <f t="shared" si="133"/>
        <v>--</v>
      </c>
      <c r="KE100" s="114" t="str">
        <f t="shared" si="133"/>
        <v>--</v>
      </c>
      <c r="KF100" s="114" t="str">
        <f t="shared" si="133"/>
        <v>--</v>
      </c>
      <c r="KG100" s="114" t="str">
        <f t="shared" si="133"/>
        <v>--</v>
      </c>
      <c r="KH100" s="114" t="str">
        <f t="shared" si="133"/>
        <v>--</v>
      </c>
      <c r="KI100" s="114" t="str">
        <f t="shared" si="133"/>
        <v>--</v>
      </c>
      <c r="KJ100" s="114" t="str">
        <f t="shared" si="134"/>
        <v>--</v>
      </c>
      <c r="KK100" s="114" t="str">
        <f t="shared" si="134"/>
        <v>--</v>
      </c>
      <c r="KL100" s="114" t="str">
        <f t="shared" si="134"/>
        <v>--</v>
      </c>
      <c r="KM100" s="114" t="str">
        <f t="shared" si="134"/>
        <v>--</v>
      </c>
      <c r="KN100" s="114" t="str">
        <f t="shared" si="134"/>
        <v>--</v>
      </c>
      <c r="KO100" s="114" t="str">
        <f t="shared" si="134"/>
        <v>--</v>
      </c>
      <c r="KP100" s="114" t="str">
        <f t="shared" si="142"/>
        <v>--</v>
      </c>
      <c r="KQ100" s="114" t="str">
        <f t="shared" si="142"/>
        <v>--</v>
      </c>
      <c r="KR100" s="114" t="str">
        <f t="shared" si="142"/>
        <v>--</v>
      </c>
      <c r="KS100" s="114" t="str">
        <f t="shared" si="142"/>
        <v>--</v>
      </c>
      <c r="KT100" s="114" t="str">
        <f t="shared" si="142"/>
        <v>--</v>
      </c>
      <c r="KU100" s="114" t="str">
        <f t="shared" si="142"/>
        <v>--</v>
      </c>
      <c r="KV100" s="114" t="str">
        <f t="shared" si="142"/>
        <v>--</v>
      </c>
      <c r="KW100" s="114" t="str">
        <f t="shared" si="142"/>
        <v>--</v>
      </c>
      <c r="KX100" s="114" t="str">
        <f t="shared" si="142"/>
        <v>--</v>
      </c>
      <c r="KY100" s="114" t="str">
        <f t="shared" si="142"/>
        <v>--</v>
      </c>
      <c r="KZ100" s="114" t="str">
        <f t="shared" si="135"/>
        <v>--</v>
      </c>
      <c r="LA100" s="114" t="str">
        <f t="shared" si="135"/>
        <v>--</v>
      </c>
      <c r="LB100" s="114" t="str">
        <f t="shared" si="135"/>
        <v>--</v>
      </c>
      <c r="LC100" s="114" t="str">
        <f t="shared" si="135"/>
        <v>--</v>
      </c>
      <c r="LD100" s="114" t="str">
        <f t="shared" si="135"/>
        <v>--</v>
      </c>
      <c r="LE100" s="228">
        <v>87.933884297520706</v>
      </c>
      <c r="LF100" s="228">
        <v>82.678571428571303</v>
      </c>
      <c r="LG100" s="228">
        <v>86.573146292585307</v>
      </c>
      <c r="LH100" s="228">
        <v>86.919104991394207</v>
      </c>
      <c r="LI100" s="228">
        <v>85.714285714285694</v>
      </c>
      <c r="LJ100" s="228">
        <v>87.999999999999901</v>
      </c>
      <c r="LK100" s="228">
        <v>72.591362126245897</v>
      </c>
      <c r="LL100" s="228">
        <v>71.377459749552699</v>
      </c>
      <c r="LM100" s="228">
        <v>70.741482965931894</v>
      </c>
      <c r="LN100" s="228">
        <v>75.474956822107004</v>
      </c>
      <c r="LO100" s="228">
        <v>74.358974358974294</v>
      </c>
      <c r="LP100" s="228">
        <v>74.285714285714306</v>
      </c>
      <c r="LQ100" s="228">
        <v>77.537437603993297</v>
      </c>
      <c r="LR100" s="228">
        <v>79.052823315118403</v>
      </c>
      <c r="LS100" s="228">
        <v>77.373737373737399</v>
      </c>
      <c r="LT100" s="228">
        <v>79.827586206896498</v>
      </c>
      <c r="LU100" s="228">
        <v>75.373134328358205</v>
      </c>
      <c r="LV100" s="228">
        <v>73.412698412698404</v>
      </c>
      <c r="LW100" s="228">
        <v>47.906197654941401</v>
      </c>
      <c r="LX100" s="228">
        <v>44.086021505376301</v>
      </c>
      <c r="LY100" s="228">
        <v>46.558704453441401</v>
      </c>
      <c r="LZ100" s="228">
        <v>55.689655172413801</v>
      </c>
      <c r="MA100" s="228">
        <v>51.210428305400399</v>
      </c>
      <c r="MB100" s="228">
        <v>51.881188118811899</v>
      </c>
      <c r="MC100" s="228">
        <v>85.572139303482601</v>
      </c>
      <c r="MD100" s="228">
        <v>83.184257602862303</v>
      </c>
      <c r="ME100" s="228">
        <v>82.2222222222222</v>
      </c>
      <c r="MF100" s="228">
        <v>86.574870912220305</v>
      </c>
      <c r="MG100" s="228">
        <v>87.709497206703901</v>
      </c>
      <c r="MH100" s="228">
        <v>81.782178217821894</v>
      </c>
      <c r="MI100" s="228">
        <v>78.677685950413206</v>
      </c>
      <c r="MJ100" s="228">
        <v>69.588550983899907</v>
      </c>
      <c r="MK100" s="228">
        <v>72.782258064516199</v>
      </c>
      <c r="ML100" s="228">
        <v>77.758620689655103</v>
      </c>
      <c r="MM100" s="228">
        <v>77.137546468401595</v>
      </c>
      <c r="MN100" s="228">
        <v>74.007936507936506</v>
      </c>
      <c r="MO100" s="128" t="str">
        <f t="shared" si="89"/>
        <v>--</v>
      </c>
      <c r="MP100" s="228">
        <v>13.805970149253699</v>
      </c>
      <c r="MQ100" s="228">
        <v>40.709812108559497</v>
      </c>
      <c r="MR100" s="128" t="str">
        <f t="shared" si="90"/>
        <v>--</v>
      </c>
      <c r="MS100" s="228">
        <v>12.0754716981132</v>
      </c>
      <c r="MT100" s="228">
        <v>38.271604938271601</v>
      </c>
      <c r="MU100" s="128" t="str">
        <f t="shared" si="91"/>
        <v>--</v>
      </c>
      <c r="MV100" s="228">
        <v>46.575342465753401</v>
      </c>
      <c r="MW100" s="228">
        <v>48.404255319149001</v>
      </c>
      <c r="MX100" s="128" t="str">
        <f t="shared" si="92"/>
        <v>--</v>
      </c>
      <c r="MY100" s="228">
        <v>50.819672131147499</v>
      </c>
      <c r="MZ100" s="228">
        <v>53.513513513513502</v>
      </c>
      <c r="NA100" s="128" t="str">
        <f t="shared" si="93"/>
        <v>--</v>
      </c>
      <c r="NB100" s="228">
        <v>63.013698630137</v>
      </c>
      <c r="NC100" s="228">
        <v>62.903225806451601</v>
      </c>
      <c r="ND100" s="128" t="str">
        <f t="shared" si="94"/>
        <v>--</v>
      </c>
      <c r="NE100" s="228">
        <v>57.377049180327901</v>
      </c>
      <c r="NF100" s="228">
        <v>67.027027027027003</v>
      </c>
      <c r="NG100" s="128" t="str">
        <f t="shared" si="95"/>
        <v>--</v>
      </c>
      <c r="NH100" s="228">
        <v>66.6666666666667</v>
      </c>
      <c r="NI100" s="228">
        <v>64.248704663212393</v>
      </c>
      <c r="NJ100" s="128" t="str">
        <f t="shared" si="96"/>
        <v>--</v>
      </c>
      <c r="NK100" s="228">
        <v>67.213114754098399</v>
      </c>
      <c r="NL100" s="228">
        <v>62.162162162162097</v>
      </c>
      <c r="NM100" s="230">
        <v>91.287878787878796</v>
      </c>
      <c r="NN100" s="230">
        <v>90.549828178694099</v>
      </c>
      <c r="NO100" s="230">
        <v>71.726755218216397</v>
      </c>
      <c r="NP100" s="230">
        <v>78.929188255613198</v>
      </c>
      <c r="NQ100" s="230">
        <v>78.310940499040299</v>
      </c>
      <c r="NR100" s="230">
        <v>78.682842287694996</v>
      </c>
      <c r="NS100" s="230">
        <v>69.097888675623807</v>
      </c>
      <c r="NT100" s="230">
        <v>76.132404181184796</v>
      </c>
      <c r="NU100" s="230">
        <v>90.944123314065493</v>
      </c>
      <c r="NV100" s="230">
        <v>90.608695652173793</v>
      </c>
      <c r="NW100" s="230">
        <v>85.9884836852207</v>
      </c>
      <c r="NX100" s="230">
        <v>87.586206896551701</v>
      </c>
      <c r="NY100" s="128" t="str">
        <f t="shared" si="118"/>
        <v>--</v>
      </c>
      <c r="NZ100" s="128" t="str">
        <f t="shared" si="118"/>
        <v>--</v>
      </c>
      <c r="OA100" s="128" t="str">
        <f t="shared" si="118"/>
        <v>--</v>
      </c>
      <c r="OB100" s="128" t="str">
        <f t="shared" si="118"/>
        <v>--</v>
      </c>
      <c r="OC100" s="128" t="str">
        <f t="shared" si="118"/>
        <v>--</v>
      </c>
      <c r="OD100" s="128" t="str">
        <f t="shared" si="118"/>
        <v>--</v>
      </c>
      <c r="OE100" s="128" t="str">
        <f t="shared" si="118"/>
        <v>--</v>
      </c>
      <c r="OF100" s="128" t="str">
        <f t="shared" si="118"/>
        <v>--</v>
      </c>
      <c r="OG100" s="230">
        <v>52.307692307692299</v>
      </c>
      <c r="OH100" s="228">
        <v>45.348837209302303</v>
      </c>
      <c r="OI100" s="228">
        <v>41.8312387791741</v>
      </c>
      <c r="OJ100" s="228">
        <v>38.663967611336098</v>
      </c>
      <c r="OK100" s="230">
        <v>57.9861111111111</v>
      </c>
      <c r="OL100" s="228">
        <v>49.913344887348302</v>
      </c>
      <c r="OM100" s="228">
        <v>47.761194029850699</v>
      </c>
      <c r="ON100" s="228">
        <v>42.345924453280297</v>
      </c>
      <c r="OO100" s="114" t="str">
        <f t="shared" si="123"/>
        <v>--</v>
      </c>
      <c r="OP100" s="114" t="str">
        <f t="shared" si="123"/>
        <v>--</v>
      </c>
      <c r="OQ100" s="300">
        <v>73.714285714285722</v>
      </c>
      <c r="OR100" s="300">
        <v>63.515754560530645</v>
      </c>
      <c r="OS100" s="300">
        <v>64.157706093189987</v>
      </c>
      <c r="OT100" s="300">
        <v>63.673469387755098</v>
      </c>
      <c r="OU100" s="300">
        <v>80.244755244755211</v>
      </c>
      <c r="OV100" s="300">
        <v>67.353951890034409</v>
      </c>
      <c r="OW100" s="300">
        <v>68.089053803339539</v>
      </c>
      <c r="OX100" s="300">
        <v>64.960629921259851</v>
      </c>
      <c r="OZ100" s="391">
        <v>79.110251450676955</v>
      </c>
      <c r="PA100" s="392">
        <v>79.118773946360207</v>
      </c>
      <c r="PB100" s="392">
        <v>75.571177504393745</v>
      </c>
      <c r="PC100" s="392">
        <v>76.177285318559512</v>
      </c>
      <c r="PD100" s="391">
        <v>75.048732943469759</v>
      </c>
      <c r="PE100" s="392">
        <v>54.022988505747115</v>
      </c>
      <c r="PF100" s="392">
        <v>46.397188049209113</v>
      </c>
      <c r="PG100" s="392">
        <v>50.139275766016709</v>
      </c>
      <c r="PH100" s="391">
        <v>61.493123772102173</v>
      </c>
      <c r="PI100" s="392">
        <v>52.399232245681368</v>
      </c>
      <c r="PJ100" s="392">
        <v>43.309859154929548</v>
      </c>
      <c r="PK100" s="392">
        <v>43.767313019390571</v>
      </c>
      <c r="PL100" s="391">
        <v>91.650485436893192</v>
      </c>
      <c r="PM100" s="392">
        <v>88.122605363984718</v>
      </c>
      <c r="PN100" s="392">
        <v>82.073813708260161</v>
      </c>
      <c r="PO100" s="392">
        <v>82.2222222222222</v>
      </c>
      <c r="PP100" s="391">
        <v>84.778420038535629</v>
      </c>
      <c r="PQ100" s="392">
        <v>77.820267686424501</v>
      </c>
      <c r="PR100" s="392">
        <v>71.528998242530761</v>
      </c>
      <c r="PS100" s="392">
        <v>71.270718232044274</v>
      </c>
      <c r="PT100" s="378" t="str">
        <f t="shared" si="119"/>
        <v>--</v>
      </c>
      <c r="PU100" s="378" t="str">
        <f t="shared" si="119"/>
        <v>--</v>
      </c>
      <c r="PV100" s="392">
        <v>11.387163561076598</v>
      </c>
      <c r="PW100" s="392">
        <v>41.92546583850929</v>
      </c>
      <c r="PX100" s="378" t="str">
        <f t="shared" si="98"/>
        <v>--</v>
      </c>
      <c r="PY100" s="378" t="str">
        <f t="shared" si="98"/>
        <v>--</v>
      </c>
      <c r="PZ100" s="392">
        <v>58.490566037735832</v>
      </c>
      <c r="QA100" s="392">
        <v>65.151515151515156</v>
      </c>
      <c r="QB100" s="378" t="str">
        <f t="shared" si="99"/>
        <v>--</v>
      </c>
      <c r="QC100" s="378" t="str">
        <f t="shared" si="99"/>
        <v>--</v>
      </c>
      <c r="QD100" s="392">
        <v>62.264150943396224</v>
      </c>
      <c r="QE100" s="392">
        <v>73.48484848484847</v>
      </c>
      <c r="QF100" s="378" t="str">
        <f t="shared" si="120"/>
        <v>--</v>
      </c>
      <c r="QG100" s="378" t="str">
        <f t="shared" si="120"/>
        <v>--</v>
      </c>
      <c r="QH100" s="392">
        <v>67.307692307692307</v>
      </c>
      <c r="QI100" s="392">
        <v>62.12121212121211</v>
      </c>
      <c r="QJ100" s="368" t="str">
        <f t="shared" si="124"/>
        <v>--</v>
      </c>
    </row>
    <row r="101" spans="1:452" x14ac:dyDescent="0.25">
      <c r="A101" s="114" t="str">
        <f t="shared" si="122"/>
        <v>--</v>
      </c>
      <c r="B101" s="96" t="s">
        <v>177</v>
      </c>
      <c r="C101" s="96">
        <v>37.417943107221056</v>
      </c>
      <c r="D101" s="114">
        <v>22.659176029962541</v>
      </c>
      <c r="E101" s="114">
        <v>18.625277161862527</v>
      </c>
      <c r="F101" s="114">
        <v>41.818181818181792</v>
      </c>
      <c r="G101" s="114">
        <v>30.930232558139519</v>
      </c>
      <c r="H101" s="114">
        <v>26.063829787234042</v>
      </c>
      <c r="I101" s="114">
        <v>47.112462006079056</v>
      </c>
      <c r="J101" s="114">
        <v>38.983050847457633</v>
      </c>
      <c r="K101" s="114">
        <v>38.461538461538467</v>
      </c>
      <c r="L101" s="114">
        <v>50</v>
      </c>
      <c r="M101" s="114">
        <v>45.454545454545453</v>
      </c>
      <c r="N101" s="114">
        <v>44.027303754266192</v>
      </c>
      <c r="O101" s="114">
        <v>66.9724770642202</v>
      </c>
      <c r="P101" s="114">
        <v>53.744493392070474</v>
      </c>
      <c r="Q101" s="114">
        <v>59.890109890109883</v>
      </c>
      <c r="R101" s="114">
        <v>90.308370044052964</v>
      </c>
      <c r="S101" s="114">
        <v>80.446927374301779</v>
      </c>
      <c r="T101" s="114">
        <v>79.52069716775604</v>
      </c>
      <c r="U101" s="114">
        <v>88.713910761154906</v>
      </c>
      <c r="V101" s="114">
        <v>80.045351473922892</v>
      </c>
      <c r="W101" s="114">
        <v>80.604534005037777</v>
      </c>
      <c r="X101" s="114">
        <v>86.728395061728449</v>
      </c>
      <c r="Y101" s="114">
        <v>80.555555555555557</v>
      </c>
      <c r="Z101" s="114">
        <v>80.276816608996612</v>
      </c>
      <c r="AA101" s="114">
        <v>89.583333333333329</v>
      </c>
      <c r="AB101" s="114">
        <v>78.481012658227797</v>
      </c>
      <c r="AC101" s="114">
        <v>83.660130718954349</v>
      </c>
      <c r="AD101" s="114">
        <v>84.433962264150978</v>
      </c>
      <c r="AE101" s="114">
        <v>78.318584070796462</v>
      </c>
      <c r="AF101" s="114">
        <v>82.162162162162133</v>
      </c>
      <c r="AG101" s="114">
        <v>72.527472527472511</v>
      </c>
      <c r="AH101" s="114">
        <v>61.30841121495331</v>
      </c>
      <c r="AI101" s="114">
        <v>66.083150984682689</v>
      </c>
      <c r="AJ101" s="114">
        <v>71.428571428571459</v>
      </c>
      <c r="AK101" s="114">
        <v>64.852607709750558</v>
      </c>
      <c r="AL101" s="114">
        <v>62.182741116751266</v>
      </c>
      <c r="AM101" s="114">
        <v>68.827160493827179</v>
      </c>
      <c r="AN101" s="114">
        <v>61.538461538461561</v>
      </c>
      <c r="AO101" s="114">
        <v>66.089965397923905</v>
      </c>
      <c r="AP101" s="114">
        <v>67.469879518072233</v>
      </c>
      <c r="AQ101" s="114">
        <v>62.25</v>
      </c>
      <c r="AR101" s="114">
        <v>66.013071895424915</v>
      </c>
      <c r="AS101" s="114">
        <v>70.697674418604663</v>
      </c>
      <c r="AT101" s="114">
        <v>61.674008810572708</v>
      </c>
      <c r="AU101" s="114">
        <v>73.513513513513516</v>
      </c>
      <c r="AV101" s="114">
        <v>14.855875831485587</v>
      </c>
      <c r="AW101" s="114">
        <v>19.252336448598136</v>
      </c>
      <c r="AX101" s="114">
        <v>15.824175824175825</v>
      </c>
      <c r="AY101" s="114">
        <v>16.042780748663109</v>
      </c>
      <c r="AZ101" s="114">
        <v>17.201834862385319</v>
      </c>
      <c r="BA101" s="114">
        <v>15.48223350253809</v>
      </c>
      <c r="BB101" s="114">
        <v>15.384615384615385</v>
      </c>
      <c r="BC101" s="114">
        <v>17.499999999999989</v>
      </c>
      <c r="BD101" s="114">
        <v>19.031141868512123</v>
      </c>
      <c r="BE101" s="114">
        <v>12.187500000000005</v>
      </c>
      <c r="BF101" s="114">
        <v>18.367346938775501</v>
      </c>
      <c r="BG101" s="114">
        <v>17.049180327868857</v>
      </c>
      <c r="BH101" s="114">
        <v>8.4112149532710365</v>
      </c>
      <c r="BI101" s="114">
        <v>20.179372197309426</v>
      </c>
      <c r="BJ101" s="114">
        <v>17.127071823204417</v>
      </c>
      <c r="BK101" s="114">
        <v>9.0909090909090882</v>
      </c>
      <c r="BL101" s="114">
        <v>13.271028037383177</v>
      </c>
      <c r="BM101" s="114">
        <v>8.5714285714285676</v>
      </c>
      <c r="BN101" s="114">
        <v>12.834224598930485</v>
      </c>
      <c r="BO101" s="114">
        <v>11.009174311926603</v>
      </c>
      <c r="BP101" s="114">
        <v>8.1218274111675051</v>
      </c>
      <c r="BQ101" s="114">
        <v>11.041009463722398</v>
      </c>
      <c r="BR101" s="114">
        <v>12.813370473537603</v>
      </c>
      <c r="BS101" s="114">
        <v>9.278350515463913</v>
      </c>
      <c r="BT101" s="114">
        <v>6.8535825545171338</v>
      </c>
      <c r="BU101" s="114">
        <v>10.204081632653054</v>
      </c>
      <c r="BV101" s="114">
        <v>8.8815789473684088</v>
      </c>
      <c r="BW101" s="114">
        <v>6.4814814814814827</v>
      </c>
      <c r="BX101" s="114">
        <v>12.107623318385654</v>
      </c>
      <c r="BY101" s="114">
        <v>8.8888888888888857</v>
      </c>
      <c r="BZ101" s="114">
        <v>71.777777777777814</v>
      </c>
      <c r="CA101" s="114">
        <v>71.799628942486109</v>
      </c>
      <c r="CB101" s="114">
        <v>76.483516483516468</v>
      </c>
      <c r="CC101" s="114">
        <v>71.391076115485603</v>
      </c>
      <c r="CD101" s="114">
        <v>72.706422018348533</v>
      </c>
      <c r="CE101" s="114">
        <v>77.862595419847267</v>
      </c>
      <c r="CF101" s="114">
        <v>69.400630914826479</v>
      </c>
      <c r="CG101" s="114">
        <v>68.870523415977942</v>
      </c>
      <c r="CH101" s="114">
        <v>76.470588235294073</v>
      </c>
      <c r="CI101" s="114">
        <v>71.076923076923023</v>
      </c>
      <c r="CJ101" s="114">
        <v>71.898734177215189</v>
      </c>
      <c r="CK101" s="114">
        <v>75.163398692810432</v>
      </c>
      <c r="CL101" s="114">
        <v>69.72477064220179</v>
      </c>
      <c r="CM101" s="114">
        <v>70.61403508771933</v>
      </c>
      <c r="CN101" s="114">
        <v>75.409836065573799</v>
      </c>
      <c r="CO101" s="114" t="s">
        <v>286</v>
      </c>
      <c r="CP101" s="114" t="s">
        <v>286</v>
      </c>
      <c r="CQ101" s="114" t="s">
        <v>286</v>
      </c>
      <c r="CR101" s="114">
        <v>58.157894736842145</v>
      </c>
      <c r="CS101" s="114">
        <v>34.403669724770644</v>
      </c>
      <c r="CT101" s="114">
        <v>36.38676844783717</v>
      </c>
      <c r="CU101" s="114">
        <v>60.062893081761011</v>
      </c>
      <c r="CV101" s="114">
        <v>36.914600550964224</v>
      </c>
      <c r="CW101" s="114">
        <v>40.689655172413794</v>
      </c>
      <c r="CX101" s="114">
        <v>59.316770186335368</v>
      </c>
      <c r="CY101" s="114">
        <v>32.828282828282802</v>
      </c>
      <c r="CZ101" s="114">
        <v>37.254901960784338</v>
      </c>
      <c r="DA101" s="114">
        <v>60.465116279069719</v>
      </c>
      <c r="DB101" s="114">
        <v>39.647577092511042</v>
      </c>
      <c r="DC101" s="114">
        <v>44.808743169398909</v>
      </c>
      <c r="DD101" s="114">
        <v>63.409090909090921</v>
      </c>
      <c r="DE101" s="114">
        <v>56.074766355140213</v>
      </c>
      <c r="DF101" s="114">
        <v>48.552338530066798</v>
      </c>
      <c r="DG101" s="114">
        <v>61.764705882352942</v>
      </c>
      <c r="DH101" s="114">
        <v>51.146788990825669</v>
      </c>
      <c r="DI101" s="114">
        <v>49.10025706940872</v>
      </c>
      <c r="DJ101" s="114">
        <v>62.337662337662373</v>
      </c>
      <c r="DK101" s="114">
        <v>54.847645429362878</v>
      </c>
      <c r="DL101" s="114">
        <v>46.153846153846175</v>
      </c>
      <c r="DM101" s="114">
        <v>50.641025641025614</v>
      </c>
      <c r="DN101" s="114">
        <v>49.473684210526336</v>
      </c>
      <c r="DO101" s="114">
        <v>44.444444444444457</v>
      </c>
      <c r="DP101" s="114">
        <v>57.971014492753604</v>
      </c>
      <c r="DQ101" s="114">
        <v>56.000000000000007</v>
      </c>
      <c r="DR101" s="114">
        <v>58.333333333333329</v>
      </c>
      <c r="DS101" s="114" t="s">
        <v>286</v>
      </c>
      <c r="DT101" s="114" t="s">
        <v>286</v>
      </c>
      <c r="DU101" s="114" t="s">
        <v>286</v>
      </c>
      <c r="DV101" s="114">
        <v>49.202127659574444</v>
      </c>
      <c r="DW101" s="114">
        <v>27.188940092165897</v>
      </c>
      <c r="DX101" s="114">
        <v>21.42857142857142</v>
      </c>
      <c r="DY101" s="114">
        <v>52.427184466019405</v>
      </c>
      <c r="DZ101" s="114">
        <v>29.247910863509752</v>
      </c>
      <c r="EA101" s="114">
        <v>26.041666666666671</v>
      </c>
      <c r="EB101" s="114">
        <v>47.468354430379748</v>
      </c>
      <c r="EC101" s="114">
        <v>36.22448979591838</v>
      </c>
      <c r="ED101" s="114">
        <v>34.868421052631561</v>
      </c>
      <c r="EE101" s="114">
        <v>49.295774647887335</v>
      </c>
      <c r="EF101" s="114">
        <v>39.823008849557539</v>
      </c>
      <c r="EG101" s="114">
        <v>50.837988826815632</v>
      </c>
      <c r="EH101" s="114" t="s">
        <v>286</v>
      </c>
      <c r="EI101" s="114" t="s">
        <v>286</v>
      </c>
      <c r="EJ101" s="114" t="s">
        <v>286</v>
      </c>
      <c r="EK101" s="114">
        <v>87.870619946091693</v>
      </c>
      <c r="EL101" s="114">
        <v>77.829099307159368</v>
      </c>
      <c r="EM101" s="114">
        <v>82.097186700767224</v>
      </c>
      <c r="EN101" s="114">
        <v>90.189873417721543</v>
      </c>
      <c r="EO101" s="114">
        <v>79.166666666666757</v>
      </c>
      <c r="EP101" s="114">
        <v>80.487804878048848</v>
      </c>
      <c r="EQ101" s="114">
        <v>90.372670807453432</v>
      </c>
      <c r="ER101" s="114">
        <v>86.582278481012594</v>
      </c>
      <c r="ES101" s="114">
        <v>80.065359477124218</v>
      </c>
      <c r="ET101" s="114">
        <v>92.165898617511502</v>
      </c>
      <c r="EU101" s="114">
        <v>84.140969162995603</v>
      </c>
      <c r="EV101" s="114">
        <v>85.164835164835154</v>
      </c>
      <c r="EW101" s="114">
        <v>86.37362637362645</v>
      </c>
      <c r="EX101" s="114">
        <v>68.089053803339553</v>
      </c>
      <c r="EY101" s="114">
        <v>69.536423841059658</v>
      </c>
      <c r="EZ101" s="114">
        <v>89.153439153439123</v>
      </c>
      <c r="FA101" s="114">
        <v>73.103448275862121</v>
      </c>
      <c r="FB101" s="114">
        <v>72.264631043256983</v>
      </c>
      <c r="FC101" s="114">
        <v>88.958990536277582</v>
      </c>
      <c r="FD101" s="114">
        <v>70.718232044198913</v>
      </c>
      <c r="FE101" s="114">
        <v>76.923076923076877</v>
      </c>
      <c r="FF101" s="114">
        <v>89.24050632911397</v>
      </c>
      <c r="FG101" s="114">
        <v>75.703324808184107</v>
      </c>
      <c r="FH101" s="114">
        <v>70.394736842105331</v>
      </c>
      <c r="FI101" s="114">
        <v>90.232558139534873</v>
      </c>
      <c r="FJ101" s="114">
        <v>76.339285714285651</v>
      </c>
      <c r="FK101" s="114">
        <v>76.243093922651923</v>
      </c>
      <c r="FL101" s="114" t="s">
        <v>286</v>
      </c>
      <c r="FM101" s="114">
        <v>23.7721021611002</v>
      </c>
      <c r="FN101" s="114">
        <v>51.136363636363633</v>
      </c>
      <c r="FO101" s="114" t="s">
        <v>286</v>
      </c>
      <c r="FP101" s="114">
        <v>20.243902439024378</v>
      </c>
      <c r="FQ101" s="114">
        <v>57.180851063829806</v>
      </c>
      <c r="FR101" s="114" t="s">
        <v>286</v>
      </c>
      <c r="FS101" s="114">
        <v>21.098265895953766</v>
      </c>
      <c r="FT101" s="114">
        <v>51.408450704225338</v>
      </c>
      <c r="FU101" s="114" t="s">
        <v>286</v>
      </c>
      <c r="FV101" s="114">
        <v>18.749999999999993</v>
      </c>
      <c r="FW101" s="114">
        <v>56.228956228956243</v>
      </c>
      <c r="FX101" s="114" t="s">
        <v>286</v>
      </c>
      <c r="FY101" s="114">
        <v>26.48401826484017</v>
      </c>
      <c r="FZ101" s="114">
        <v>61.988304093567258</v>
      </c>
      <c r="GA101" s="114" t="s">
        <v>286</v>
      </c>
      <c r="GB101" s="114">
        <v>44.537815126050425</v>
      </c>
      <c r="GC101" s="114">
        <v>50.224215246636767</v>
      </c>
      <c r="GD101" s="114" t="s">
        <v>286</v>
      </c>
      <c r="GE101" s="114">
        <v>46.835443037974684</v>
      </c>
      <c r="GF101" s="114">
        <v>54.205607476635485</v>
      </c>
      <c r="GG101" s="114" t="s">
        <v>286</v>
      </c>
      <c r="GH101" s="114">
        <v>50.684931506849317</v>
      </c>
      <c r="GI101" s="114">
        <v>56.164383561643803</v>
      </c>
      <c r="GJ101" s="114" t="s">
        <v>286</v>
      </c>
      <c r="GK101" s="114">
        <v>42.857142857142883</v>
      </c>
      <c r="GL101" s="114">
        <v>42.168674698795208</v>
      </c>
      <c r="GM101" s="114" t="s">
        <v>286</v>
      </c>
      <c r="GN101" s="114">
        <v>39.655172413793089</v>
      </c>
      <c r="GO101" s="114">
        <v>44.761904761904759</v>
      </c>
      <c r="GP101" s="114" t="s">
        <v>286</v>
      </c>
      <c r="GQ101" s="114">
        <v>53.781512605042032</v>
      </c>
      <c r="GR101" s="114">
        <v>62.946428571428527</v>
      </c>
      <c r="GS101" s="114" t="s">
        <v>286</v>
      </c>
      <c r="GT101" s="114">
        <v>44.999999999999993</v>
      </c>
      <c r="GU101" s="114">
        <v>66.197183098591566</v>
      </c>
      <c r="GV101" s="114" t="s">
        <v>286</v>
      </c>
      <c r="GW101" s="114">
        <v>46.478873239436624</v>
      </c>
      <c r="GX101" s="114">
        <v>72.602739726027409</v>
      </c>
      <c r="GY101" s="114" t="s">
        <v>286</v>
      </c>
      <c r="GZ101" s="114">
        <v>47.142857142857139</v>
      </c>
      <c r="HA101" s="114">
        <v>63.636363636363626</v>
      </c>
      <c r="HB101" s="114" t="s">
        <v>286</v>
      </c>
      <c r="HC101" s="114">
        <v>44.827586206896555</v>
      </c>
      <c r="HD101" s="114">
        <v>67.924528301886781</v>
      </c>
      <c r="HE101" s="114" t="s">
        <v>286</v>
      </c>
      <c r="HF101" s="114">
        <v>27.92792792792795</v>
      </c>
      <c r="HG101" s="114">
        <v>63.302752293577946</v>
      </c>
      <c r="HH101" s="114" t="s">
        <v>286</v>
      </c>
      <c r="HI101" s="121">
        <v>43.037974683544313</v>
      </c>
      <c r="HJ101" s="121">
        <v>67.804878048780523</v>
      </c>
      <c r="HK101" s="121" t="s">
        <v>286</v>
      </c>
      <c r="HL101" s="121">
        <v>39.999999999999993</v>
      </c>
      <c r="HM101" s="114">
        <v>70.138888888888914</v>
      </c>
      <c r="HN101" s="114" t="s">
        <v>286</v>
      </c>
      <c r="HO101" s="114">
        <v>37.313432835820883</v>
      </c>
      <c r="HP101" s="114">
        <v>56.172839506172849</v>
      </c>
      <c r="HQ101" s="114" t="s">
        <v>286</v>
      </c>
      <c r="HR101" s="114">
        <v>34.545454545454554</v>
      </c>
      <c r="HS101" s="114">
        <v>61.165048543689323</v>
      </c>
      <c r="HT101" s="114" t="s">
        <v>286</v>
      </c>
      <c r="HU101" s="114">
        <v>52.678571428571416</v>
      </c>
      <c r="HV101" s="114">
        <v>39.090909090909122</v>
      </c>
      <c r="HW101" s="114" t="s">
        <v>286</v>
      </c>
      <c r="HX101" s="114">
        <v>57.5</v>
      </c>
      <c r="HY101" s="114">
        <v>39.903846153846182</v>
      </c>
      <c r="HZ101" s="114" t="s">
        <v>286</v>
      </c>
      <c r="IA101" s="114">
        <v>63.380281690140841</v>
      </c>
      <c r="IB101" s="114">
        <v>45.454545454545453</v>
      </c>
      <c r="IC101" s="114" t="s">
        <v>286</v>
      </c>
      <c r="ID101" s="114">
        <v>56.71641791044776</v>
      </c>
      <c r="IE101" s="114">
        <v>36.196319018404928</v>
      </c>
      <c r="IF101" s="114" t="s">
        <v>286</v>
      </c>
      <c r="IG101" s="114">
        <v>50.877192982456144</v>
      </c>
      <c r="IH101" s="114">
        <v>38.095238095238095</v>
      </c>
      <c r="II101" s="114" t="s">
        <v>286</v>
      </c>
      <c r="IJ101" s="114">
        <v>66.055045871559656</v>
      </c>
      <c r="IK101" s="114">
        <v>50.224215246636739</v>
      </c>
      <c r="IL101" s="114" t="s">
        <v>286</v>
      </c>
      <c r="IM101" s="114">
        <v>70</v>
      </c>
      <c r="IN101" s="114">
        <v>54.502369668246438</v>
      </c>
      <c r="IO101" s="114" t="s">
        <v>286</v>
      </c>
      <c r="IP101" s="114">
        <v>70.422535211267601</v>
      </c>
      <c r="IQ101" s="114">
        <v>51.724137931034498</v>
      </c>
      <c r="IR101" s="114" t="s">
        <v>286</v>
      </c>
      <c r="IS101" s="114">
        <v>67.692307692307665</v>
      </c>
      <c r="IT101" s="114">
        <v>55.421686746987938</v>
      </c>
      <c r="IU101" s="114" t="s">
        <v>286</v>
      </c>
      <c r="IV101" s="114">
        <v>67.27272727272728</v>
      </c>
      <c r="IW101" s="114">
        <v>54.807692307692321</v>
      </c>
      <c r="IX101" s="114" t="s">
        <v>286</v>
      </c>
      <c r="IY101" s="114" t="s">
        <v>286</v>
      </c>
      <c r="IZ101" s="114" t="s">
        <v>286</v>
      </c>
      <c r="JA101" s="114" t="s">
        <v>286</v>
      </c>
      <c r="JB101" s="114" t="s">
        <v>286</v>
      </c>
      <c r="JC101" s="114" t="s">
        <v>286</v>
      </c>
      <c r="JD101" s="114" t="s">
        <v>286</v>
      </c>
      <c r="JE101" s="114" t="s">
        <v>286</v>
      </c>
      <c r="JF101" s="114" t="str">
        <f t="shared" si="131"/>
        <v>--</v>
      </c>
      <c r="JG101" s="114" t="str">
        <f t="shared" si="131"/>
        <v>--</v>
      </c>
      <c r="JH101" s="114" t="str">
        <f t="shared" si="131"/>
        <v>--</v>
      </c>
      <c r="JI101" s="114" t="str">
        <f t="shared" si="131"/>
        <v>--</v>
      </c>
      <c r="JJ101" s="114" t="str">
        <f t="shared" si="131"/>
        <v>--</v>
      </c>
      <c r="JK101" s="114" t="str">
        <f t="shared" si="131"/>
        <v>--</v>
      </c>
      <c r="JL101" s="114" t="str">
        <f t="shared" si="131"/>
        <v>--</v>
      </c>
      <c r="JM101" s="114" t="str">
        <f t="shared" si="131"/>
        <v>--</v>
      </c>
      <c r="JN101" s="114" t="str">
        <f t="shared" si="131"/>
        <v>--</v>
      </c>
      <c r="JO101" s="114" t="str">
        <f t="shared" si="131"/>
        <v>--</v>
      </c>
      <c r="JP101" s="114" t="str">
        <f t="shared" si="132"/>
        <v>--</v>
      </c>
      <c r="JQ101" s="114" t="str">
        <f t="shared" si="132"/>
        <v>--</v>
      </c>
      <c r="JR101" s="114" t="str">
        <f t="shared" si="132"/>
        <v>--</v>
      </c>
      <c r="JS101" s="114" t="str">
        <f t="shared" si="132"/>
        <v>--</v>
      </c>
      <c r="JT101" s="114" t="str">
        <f t="shared" si="132"/>
        <v>--</v>
      </c>
      <c r="JU101" s="114" t="str">
        <f t="shared" si="132"/>
        <v>--</v>
      </c>
      <c r="JV101" s="114" t="str">
        <f t="shared" si="132"/>
        <v>--</v>
      </c>
      <c r="JW101" s="114" t="str">
        <f t="shared" si="132"/>
        <v>--</v>
      </c>
      <c r="JX101" s="114" t="str">
        <f t="shared" si="132"/>
        <v>--</v>
      </c>
      <c r="JY101" s="114" t="str">
        <f t="shared" si="132"/>
        <v>--</v>
      </c>
      <c r="JZ101" s="114" t="str">
        <f t="shared" si="133"/>
        <v>--</v>
      </c>
      <c r="KA101" s="114" t="str">
        <f t="shared" si="133"/>
        <v>--</v>
      </c>
      <c r="KB101" s="114" t="str">
        <f t="shared" si="133"/>
        <v>--</v>
      </c>
      <c r="KC101" s="114" t="str">
        <f t="shared" si="133"/>
        <v>--</v>
      </c>
      <c r="KD101" s="114" t="str">
        <f t="shared" si="133"/>
        <v>--</v>
      </c>
      <c r="KE101" s="114" t="str">
        <f t="shared" si="133"/>
        <v>--</v>
      </c>
      <c r="KF101" s="114" t="str">
        <f t="shared" si="133"/>
        <v>--</v>
      </c>
      <c r="KG101" s="114" t="str">
        <f t="shared" si="133"/>
        <v>--</v>
      </c>
      <c r="KH101" s="114" t="str">
        <f t="shared" si="133"/>
        <v>--</v>
      </c>
      <c r="KI101" s="114" t="str">
        <f t="shared" si="133"/>
        <v>--</v>
      </c>
      <c r="KJ101" s="114" t="str">
        <f t="shared" si="134"/>
        <v>--</v>
      </c>
      <c r="KK101" s="114" t="str">
        <f t="shared" si="134"/>
        <v>--</v>
      </c>
      <c r="KL101" s="114" t="str">
        <f t="shared" si="134"/>
        <v>--</v>
      </c>
      <c r="KM101" s="114" t="str">
        <f t="shared" si="134"/>
        <v>--</v>
      </c>
      <c r="KN101" s="114" t="str">
        <f t="shared" si="134"/>
        <v>--</v>
      </c>
      <c r="KO101" s="114" t="str">
        <f t="shared" si="134"/>
        <v>--</v>
      </c>
      <c r="KP101" s="114" t="str">
        <f t="shared" si="142"/>
        <v>--</v>
      </c>
      <c r="KQ101" s="114" t="str">
        <f t="shared" si="142"/>
        <v>--</v>
      </c>
      <c r="KR101" s="114" t="str">
        <f t="shared" si="142"/>
        <v>--</v>
      </c>
      <c r="KS101" s="114" t="str">
        <f t="shared" si="142"/>
        <v>--</v>
      </c>
      <c r="KT101" s="114" t="str">
        <f t="shared" si="142"/>
        <v>--</v>
      </c>
      <c r="KU101" s="114" t="str">
        <f t="shared" si="142"/>
        <v>--</v>
      </c>
      <c r="KV101" s="114" t="str">
        <f t="shared" si="142"/>
        <v>--</v>
      </c>
      <c r="KW101" s="114" t="str">
        <f t="shared" si="142"/>
        <v>--</v>
      </c>
      <c r="KX101" s="114" t="str">
        <f t="shared" si="142"/>
        <v>--</v>
      </c>
      <c r="KY101" s="114" t="str">
        <f t="shared" si="142"/>
        <v>--</v>
      </c>
      <c r="KZ101" s="114" t="str">
        <f t="shared" si="135"/>
        <v>--</v>
      </c>
      <c r="LA101" s="114" t="str">
        <f t="shared" si="135"/>
        <v>--</v>
      </c>
      <c r="LB101" s="114" t="str">
        <f t="shared" si="135"/>
        <v>--</v>
      </c>
      <c r="LC101" s="114" t="str">
        <f t="shared" si="135"/>
        <v>--</v>
      </c>
      <c r="LD101" s="114" t="str">
        <f t="shared" si="135"/>
        <v>--</v>
      </c>
      <c r="LE101" s="228">
        <v>88.111888111888106</v>
      </c>
      <c r="LF101" s="228">
        <v>80.913978494623706</v>
      </c>
      <c r="LG101" s="228">
        <v>81.684981684981807</v>
      </c>
      <c r="LH101" s="228">
        <v>83.636363636363598</v>
      </c>
      <c r="LI101" s="228">
        <v>81.981981981982003</v>
      </c>
      <c r="LJ101" s="228">
        <v>84.924623115577901</v>
      </c>
      <c r="LK101" s="228">
        <v>65.505226480836299</v>
      </c>
      <c r="LL101" s="228">
        <v>64.171122994652407</v>
      </c>
      <c r="LM101" s="228">
        <v>68.75</v>
      </c>
      <c r="LN101" s="228">
        <v>70.545454545454604</v>
      </c>
      <c r="LO101" s="228">
        <v>72.197309417040401</v>
      </c>
      <c r="LP101" s="228">
        <v>73.366834170854304</v>
      </c>
      <c r="LQ101" s="228">
        <v>75</v>
      </c>
      <c r="LR101" s="228">
        <v>69.421487603305806</v>
      </c>
      <c r="LS101" s="228">
        <v>77.407407407407405</v>
      </c>
      <c r="LT101" s="228">
        <v>78.676470588235304</v>
      </c>
      <c r="LU101" s="228">
        <v>75.565610859728494</v>
      </c>
      <c r="LV101" s="228">
        <v>74.4791666666666</v>
      </c>
      <c r="LW101" s="228">
        <v>43.430656934306498</v>
      </c>
      <c r="LX101" s="228">
        <v>39.837398373983703</v>
      </c>
      <c r="LY101" s="228">
        <v>41.758241758241802</v>
      </c>
      <c r="LZ101" s="228">
        <v>47.426470588235297</v>
      </c>
      <c r="MA101" s="228">
        <v>48.198198198198199</v>
      </c>
      <c r="MB101" s="228">
        <v>39.896373056994797</v>
      </c>
      <c r="MC101" s="228">
        <v>80.866425992779796</v>
      </c>
      <c r="MD101" s="228">
        <v>78.688524590163894</v>
      </c>
      <c r="ME101" s="228">
        <v>81.180811808118094</v>
      </c>
      <c r="MF101" s="228">
        <v>81.617647058823493</v>
      </c>
      <c r="MG101" s="228">
        <v>80.630630630630606</v>
      </c>
      <c r="MH101" s="228">
        <v>76.6839378238341</v>
      </c>
      <c r="MI101" s="228">
        <v>67.518248175182407</v>
      </c>
      <c r="MJ101" s="228">
        <v>65.027322404371603</v>
      </c>
      <c r="MK101" s="228">
        <v>64.338235294117595</v>
      </c>
      <c r="ML101" s="228">
        <v>74.264705882352999</v>
      </c>
      <c r="MM101" s="228">
        <v>68.918918918918905</v>
      </c>
      <c r="MN101" s="228">
        <v>68.393782383419705</v>
      </c>
      <c r="MO101" s="128" t="str">
        <f t="shared" si="89"/>
        <v>--</v>
      </c>
      <c r="MP101" s="228">
        <v>15.072463768115901</v>
      </c>
      <c r="MQ101" s="228">
        <v>48.275862068965502</v>
      </c>
      <c r="MR101" s="128" t="str">
        <f t="shared" si="90"/>
        <v>--</v>
      </c>
      <c r="MS101" s="228">
        <v>13.270142180094799</v>
      </c>
      <c r="MT101" s="228">
        <v>33.678756476683901</v>
      </c>
      <c r="MU101" s="128" t="str">
        <f t="shared" si="91"/>
        <v>--</v>
      </c>
      <c r="MV101" s="228">
        <v>44.8979591836735</v>
      </c>
      <c r="MW101" s="228">
        <v>46.031746031746003</v>
      </c>
      <c r="MX101" s="128" t="str">
        <f t="shared" si="92"/>
        <v>--</v>
      </c>
      <c r="MY101" s="228">
        <v>33.3333333333333</v>
      </c>
      <c r="MZ101" s="228">
        <v>60</v>
      </c>
      <c r="NA101" s="128" t="str">
        <f t="shared" si="93"/>
        <v>--</v>
      </c>
      <c r="NB101" s="228">
        <v>58.3333333333333</v>
      </c>
      <c r="NC101" s="228">
        <v>61.1111111111111</v>
      </c>
      <c r="ND101" s="128" t="str">
        <f t="shared" si="94"/>
        <v>--</v>
      </c>
      <c r="NE101" s="228">
        <v>33.3333333333333</v>
      </c>
      <c r="NF101" s="228">
        <v>61.538461538461497</v>
      </c>
      <c r="NG101" s="128" t="str">
        <f t="shared" si="95"/>
        <v>--</v>
      </c>
      <c r="NH101" s="228">
        <v>57.142857142857203</v>
      </c>
      <c r="NI101" s="228">
        <v>65.079365079365104</v>
      </c>
      <c r="NJ101" s="128" t="str">
        <f t="shared" si="96"/>
        <v>--</v>
      </c>
      <c r="NK101" s="228">
        <v>53.571428571428598</v>
      </c>
      <c r="NL101" s="228">
        <v>60.9375</v>
      </c>
      <c r="NM101" s="230">
        <v>90.797546012269905</v>
      </c>
      <c r="NN101" s="230">
        <v>91.605839416058501</v>
      </c>
      <c r="NO101" s="230">
        <v>68.322981366459601</v>
      </c>
      <c r="NP101" s="230">
        <v>72.893772893772905</v>
      </c>
      <c r="NQ101" s="230">
        <v>76.602564102564102</v>
      </c>
      <c r="NR101" s="230">
        <v>75.636363636363598</v>
      </c>
      <c r="NS101" s="230">
        <v>64.495114006514797</v>
      </c>
      <c r="NT101" s="230">
        <v>66.545454545454504</v>
      </c>
      <c r="NU101" s="230">
        <v>90.445859872611507</v>
      </c>
      <c r="NV101" s="230">
        <v>91.272727272727295</v>
      </c>
      <c r="NW101" s="230">
        <v>86.349206349206298</v>
      </c>
      <c r="NX101" s="230">
        <v>85.454545454545396</v>
      </c>
      <c r="NY101" s="128" t="str">
        <f t="shared" ref="NY101:OF109" si="143">"--"</f>
        <v>--</v>
      </c>
      <c r="NZ101" s="128" t="str">
        <f t="shared" si="143"/>
        <v>--</v>
      </c>
      <c r="OA101" s="128" t="str">
        <f t="shared" si="143"/>
        <v>--</v>
      </c>
      <c r="OB101" s="128" t="str">
        <f t="shared" si="143"/>
        <v>--</v>
      </c>
      <c r="OC101" s="128" t="str">
        <f t="shared" si="143"/>
        <v>--</v>
      </c>
      <c r="OD101" s="128" t="str">
        <f t="shared" si="143"/>
        <v>--</v>
      </c>
      <c r="OE101" s="128" t="str">
        <f t="shared" si="143"/>
        <v>--</v>
      </c>
      <c r="OF101" s="128" t="str">
        <f t="shared" si="143"/>
        <v>--</v>
      </c>
      <c r="OG101" s="230">
        <v>53.376205787781402</v>
      </c>
      <c r="OH101" s="228">
        <v>37.318840579710198</v>
      </c>
      <c r="OI101" s="228">
        <v>37.228260869565197</v>
      </c>
      <c r="OJ101" s="228">
        <v>36.029411764705898</v>
      </c>
      <c r="OK101" s="230">
        <v>54.578754578754598</v>
      </c>
      <c r="OL101" s="228">
        <v>41.176470588235297</v>
      </c>
      <c r="OM101" s="228">
        <v>40.271493212669697</v>
      </c>
      <c r="ON101" s="228">
        <v>35.233160621761698</v>
      </c>
      <c r="OO101" s="114" t="str">
        <f t="shared" si="123"/>
        <v>--</v>
      </c>
      <c r="OP101" s="114" t="str">
        <f t="shared" si="123"/>
        <v>--</v>
      </c>
      <c r="OQ101" s="300">
        <v>73.99380804953563</v>
      </c>
      <c r="OR101" s="300">
        <v>54.316546762589951</v>
      </c>
      <c r="OS101" s="300">
        <v>58.918918918918919</v>
      </c>
      <c r="OT101" s="300">
        <v>52.380952380952394</v>
      </c>
      <c r="OU101" s="300">
        <v>74.545454545454575</v>
      </c>
      <c r="OV101" s="300">
        <v>67.883211678832126</v>
      </c>
      <c r="OW101" s="300">
        <v>57.589285714285722</v>
      </c>
      <c r="OX101" s="300">
        <v>61.855670103092784</v>
      </c>
      <c r="OZ101" s="391">
        <v>75.494071146245091</v>
      </c>
      <c r="PA101" s="392">
        <v>74.803149606299286</v>
      </c>
      <c r="PB101" s="392">
        <v>74.903474903474844</v>
      </c>
      <c r="PC101" s="392">
        <v>68.260869565217362</v>
      </c>
      <c r="PD101" s="391">
        <v>69.841269841269906</v>
      </c>
      <c r="PE101" s="392">
        <v>53.1496062992126</v>
      </c>
      <c r="PF101" s="392">
        <v>41.312741312741302</v>
      </c>
      <c r="PG101" s="392">
        <v>40.086206896551708</v>
      </c>
      <c r="PH101" s="391">
        <v>50.602409638554214</v>
      </c>
      <c r="PI101" s="392">
        <v>44.705882352941181</v>
      </c>
      <c r="PJ101" s="392">
        <v>33.590733590733606</v>
      </c>
      <c r="PK101" s="392">
        <v>34.199134199134214</v>
      </c>
      <c r="PL101" s="391">
        <v>88.888888888888943</v>
      </c>
      <c r="PM101" s="392">
        <v>81.568627450980372</v>
      </c>
      <c r="PN101" s="392">
        <v>76.447876447876482</v>
      </c>
      <c r="PO101" s="392">
        <v>74.568965517241395</v>
      </c>
      <c r="PP101" s="391">
        <v>81.496062992126028</v>
      </c>
      <c r="PQ101" s="392">
        <v>71.936758893280668</v>
      </c>
      <c r="PR101" s="392">
        <v>65.769230769230788</v>
      </c>
      <c r="PS101" s="392">
        <v>68.534482758620697</v>
      </c>
      <c r="PT101" s="378" t="str">
        <f t="shared" si="119"/>
        <v>--</v>
      </c>
      <c r="PU101" s="378" t="str">
        <f t="shared" si="119"/>
        <v>--</v>
      </c>
      <c r="PV101" s="392">
        <v>15.600000000000009</v>
      </c>
      <c r="PW101" s="392">
        <v>45.248868778280546</v>
      </c>
      <c r="PX101" s="378" t="str">
        <f t="shared" si="98"/>
        <v>--</v>
      </c>
      <c r="PY101" s="378" t="str">
        <f t="shared" si="98"/>
        <v>--</v>
      </c>
      <c r="PZ101" s="392">
        <v>56.756756756756758</v>
      </c>
      <c r="QA101" s="392">
        <v>57.000000000000007</v>
      </c>
      <c r="QB101" s="378" t="str">
        <f t="shared" si="99"/>
        <v>--</v>
      </c>
      <c r="QC101" s="378" t="str">
        <f t="shared" si="99"/>
        <v>--</v>
      </c>
      <c r="QD101" s="392">
        <v>54.054054054054063</v>
      </c>
      <c r="QE101" s="392">
        <v>67.000000000000028</v>
      </c>
      <c r="QF101" s="378" t="str">
        <f t="shared" si="120"/>
        <v>--</v>
      </c>
      <c r="QG101" s="378" t="str">
        <f t="shared" si="120"/>
        <v>--</v>
      </c>
      <c r="QH101" s="392">
        <v>51.351351351351362</v>
      </c>
      <c r="QI101" s="392">
        <v>65.999999999999986</v>
      </c>
      <c r="QJ101" s="368" t="str">
        <f t="shared" si="124"/>
        <v>--</v>
      </c>
    </row>
    <row r="102" spans="1:452" x14ac:dyDescent="0.25">
      <c r="A102" s="114" t="str">
        <f t="shared" si="122"/>
        <v>--</v>
      </c>
      <c r="B102" s="96" t="s">
        <v>176</v>
      </c>
      <c r="C102" s="96">
        <v>45.283018867924518</v>
      </c>
      <c r="D102" s="114">
        <v>25.531914893617039</v>
      </c>
      <c r="E102" s="114">
        <v>27.762803234501341</v>
      </c>
      <c r="F102" s="114">
        <v>44.473007712082314</v>
      </c>
      <c r="G102" s="114">
        <v>38.228941684665216</v>
      </c>
      <c r="H102" s="114">
        <v>34.593023255813954</v>
      </c>
      <c r="I102" s="114">
        <v>47.701149425287355</v>
      </c>
      <c r="J102" s="114">
        <v>35.809018567639278</v>
      </c>
      <c r="K102" s="114">
        <v>44.410876132930504</v>
      </c>
      <c r="L102" s="114">
        <v>59.659090909090907</v>
      </c>
      <c r="M102" s="114">
        <v>46.233766233766239</v>
      </c>
      <c r="N102" s="114">
        <v>42.857142857142847</v>
      </c>
      <c r="O102" s="114">
        <v>59.546925566343056</v>
      </c>
      <c r="P102" s="114">
        <v>61.791044776119399</v>
      </c>
      <c r="Q102" s="114">
        <v>49.529780564263298</v>
      </c>
      <c r="R102" s="114">
        <v>90.937499999999986</v>
      </c>
      <c r="S102" s="114">
        <v>80.125523012552293</v>
      </c>
      <c r="T102" s="114">
        <v>76.127320954907191</v>
      </c>
      <c r="U102" s="114">
        <v>87.305699481865247</v>
      </c>
      <c r="V102" s="114">
        <v>80.679405520169894</v>
      </c>
      <c r="W102" s="114">
        <v>86.501377410468251</v>
      </c>
      <c r="X102" s="114">
        <v>87.896253602305535</v>
      </c>
      <c r="Y102" s="114">
        <v>79.89556135770242</v>
      </c>
      <c r="Z102" s="114">
        <v>85.672514619883003</v>
      </c>
      <c r="AA102" s="114">
        <v>88.472622478386157</v>
      </c>
      <c r="AB102" s="114">
        <v>82.731958762886634</v>
      </c>
      <c r="AC102" s="114">
        <v>80.338983050847503</v>
      </c>
      <c r="AD102" s="114">
        <v>88.741721854304657</v>
      </c>
      <c r="AE102" s="114">
        <v>80.42168674698793</v>
      </c>
      <c r="AF102" s="114">
        <v>80.674846625766861</v>
      </c>
      <c r="AG102" s="114">
        <v>76.729559748427675</v>
      </c>
      <c r="AH102" s="114">
        <v>55.765199161425578</v>
      </c>
      <c r="AI102" s="114">
        <v>60.533333333333346</v>
      </c>
      <c r="AJ102" s="114">
        <v>71.05943152454779</v>
      </c>
      <c r="AK102" s="114">
        <v>63.269639065817415</v>
      </c>
      <c r="AL102" s="114">
        <v>64.18732782369149</v>
      </c>
      <c r="AM102" s="114">
        <v>65.028901734104068</v>
      </c>
      <c r="AN102" s="114">
        <v>58.397932816537434</v>
      </c>
      <c r="AO102" s="114">
        <v>67.941176470588275</v>
      </c>
      <c r="AP102" s="114">
        <v>66.954022988505741</v>
      </c>
      <c r="AQ102" s="114">
        <v>62.628865979381466</v>
      </c>
      <c r="AR102" s="114">
        <v>61.824324324324309</v>
      </c>
      <c r="AS102" s="114">
        <v>72.697368421052673</v>
      </c>
      <c r="AT102" s="114">
        <v>62.831858407079643</v>
      </c>
      <c r="AU102" s="114">
        <v>62.385321100917423</v>
      </c>
      <c r="AV102" s="114">
        <v>15.335463258785946</v>
      </c>
      <c r="AW102" s="114">
        <v>20.210526315789465</v>
      </c>
      <c r="AX102" s="114">
        <v>14.550264550264554</v>
      </c>
      <c r="AY102" s="114">
        <v>17.922077922077893</v>
      </c>
      <c r="AZ102" s="114">
        <v>16.70235546038543</v>
      </c>
      <c r="BA102" s="114">
        <v>16.15598885793872</v>
      </c>
      <c r="BB102" s="114">
        <v>19.061583577712607</v>
      </c>
      <c r="BC102" s="114">
        <v>22.043010752688176</v>
      </c>
      <c r="BD102" s="114">
        <v>20.058997050147489</v>
      </c>
      <c r="BE102" s="114">
        <v>14.577259475218668</v>
      </c>
      <c r="BF102" s="114">
        <v>17.179487179487186</v>
      </c>
      <c r="BG102" s="114">
        <v>16.551724137931046</v>
      </c>
      <c r="BH102" s="114">
        <v>9.9999999999999876</v>
      </c>
      <c r="BI102" s="114">
        <v>16.666666666666675</v>
      </c>
      <c r="BJ102" s="114">
        <v>20.923076923076909</v>
      </c>
      <c r="BK102" s="114">
        <v>9.9041533546325837</v>
      </c>
      <c r="BL102" s="114">
        <v>10.947368421052634</v>
      </c>
      <c r="BM102" s="114">
        <v>6.3492063492063489</v>
      </c>
      <c r="BN102" s="114">
        <v>9.8701298701298619</v>
      </c>
      <c r="BO102" s="114">
        <v>9.6359743040685153</v>
      </c>
      <c r="BP102" s="114">
        <v>8.0779944289693564</v>
      </c>
      <c r="BQ102" s="114">
        <v>10.650887573964498</v>
      </c>
      <c r="BR102" s="114">
        <v>12.806539509536787</v>
      </c>
      <c r="BS102" s="114">
        <v>9.4674556213017684</v>
      </c>
      <c r="BT102" s="114">
        <v>9.064327485380117</v>
      </c>
      <c r="BU102" s="114">
        <v>10.282776349614384</v>
      </c>
      <c r="BV102" s="114">
        <v>9.3425605536332146</v>
      </c>
      <c r="BW102" s="114">
        <v>7.9734219269102944</v>
      </c>
      <c r="BX102" s="114">
        <v>9.5522388059701466</v>
      </c>
      <c r="BY102" s="114">
        <v>12.883435582822081</v>
      </c>
      <c r="BZ102" s="114">
        <v>78.301886792452805</v>
      </c>
      <c r="CA102" s="114">
        <v>75.052410901467539</v>
      </c>
      <c r="CB102" s="114">
        <v>76.19047619047619</v>
      </c>
      <c r="CC102" s="114">
        <v>68.134715025906729</v>
      </c>
      <c r="CD102" s="114">
        <v>71.489361702127638</v>
      </c>
      <c r="CE102" s="114">
        <v>74.094707520891362</v>
      </c>
      <c r="CF102" s="114">
        <v>63.478260869565162</v>
      </c>
      <c r="CG102" s="114">
        <v>63.157894736842067</v>
      </c>
      <c r="CH102" s="114">
        <v>73.964497041420131</v>
      </c>
      <c r="CI102" s="114">
        <v>70.31700288184436</v>
      </c>
      <c r="CJ102" s="114">
        <v>62.915601023017956</v>
      </c>
      <c r="CK102" s="114">
        <v>74.827586206896569</v>
      </c>
      <c r="CL102" s="114">
        <v>72.491909385113246</v>
      </c>
      <c r="CM102" s="114">
        <v>70.710059171597678</v>
      </c>
      <c r="CN102" s="114">
        <v>66.563467492260003</v>
      </c>
      <c r="CO102" s="114" t="s">
        <v>286</v>
      </c>
      <c r="CP102" s="114" t="s">
        <v>286</v>
      </c>
      <c r="CQ102" s="114" t="s">
        <v>286</v>
      </c>
      <c r="CR102" s="114">
        <v>58.70129870129874</v>
      </c>
      <c r="CS102" s="114">
        <v>36.88699360341149</v>
      </c>
      <c r="CT102" s="114">
        <v>43.417366946778706</v>
      </c>
      <c r="CU102" s="114">
        <v>54.678362573099378</v>
      </c>
      <c r="CV102" s="114">
        <v>37.994722955145129</v>
      </c>
      <c r="CW102" s="114">
        <v>42.433234421364944</v>
      </c>
      <c r="CX102" s="114">
        <v>55.747126436781606</v>
      </c>
      <c r="CY102" s="114">
        <v>38.303341902313647</v>
      </c>
      <c r="CZ102" s="114">
        <v>46.551724137931053</v>
      </c>
      <c r="DA102" s="114">
        <v>66.449511400651446</v>
      </c>
      <c r="DB102" s="114">
        <v>44.378698224852037</v>
      </c>
      <c r="DC102" s="114">
        <v>41.176470588235297</v>
      </c>
      <c r="DD102" s="114">
        <v>61.935483870967779</v>
      </c>
      <c r="DE102" s="114">
        <v>48.72881355932202</v>
      </c>
      <c r="DF102" s="114">
        <v>43.850267379679131</v>
      </c>
      <c r="DG102" s="114">
        <v>56.349206349206376</v>
      </c>
      <c r="DH102" s="114">
        <v>46.481876332622583</v>
      </c>
      <c r="DI102" s="114">
        <v>44.318181818181827</v>
      </c>
      <c r="DJ102" s="114">
        <v>55.223880597014933</v>
      </c>
      <c r="DK102" s="114">
        <v>47.721179624664849</v>
      </c>
      <c r="DL102" s="114">
        <v>41.515151515151501</v>
      </c>
      <c r="DM102" s="114">
        <v>56.615384615384649</v>
      </c>
      <c r="DN102" s="114">
        <v>47.872340425531902</v>
      </c>
      <c r="DO102" s="114">
        <v>46.478873239436567</v>
      </c>
      <c r="DP102" s="114">
        <v>57.770270270270252</v>
      </c>
      <c r="DQ102" s="114">
        <v>50.455927051671722</v>
      </c>
      <c r="DR102" s="114">
        <v>38.412698412698418</v>
      </c>
      <c r="DS102" s="114" t="s">
        <v>286</v>
      </c>
      <c r="DT102" s="114" t="s">
        <v>286</v>
      </c>
      <c r="DU102" s="114" t="s">
        <v>286</v>
      </c>
      <c r="DV102" s="114">
        <v>50.649350649350644</v>
      </c>
      <c r="DW102" s="114">
        <v>30.341880341880344</v>
      </c>
      <c r="DX102" s="114">
        <v>30.056179775280892</v>
      </c>
      <c r="DY102" s="114">
        <v>48.071216617210709</v>
      </c>
      <c r="DZ102" s="114">
        <v>29.838709677419377</v>
      </c>
      <c r="EA102" s="114">
        <v>27.627627627627636</v>
      </c>
      <c r="EB102" s="114">
        <v>46.607669616519175</v>
      </c>
      <c r="EC102" s="114">
        <v>34.554973821989527</v>
      </c>
      <c r="ED102" s="114">
        <v>43.252595155709315</v>
      </c>
      <c r="EE102" s="114">
        <v>56.721311475409856</v>
      </c>
      <c r="EF102" s="114">
        <v>39.639639639639647</v>
      </c>
      <c r="EG102" s="114">
        <v>38.437499999999979</v>
      </c>
      <c r="EH102" s="114" t="s">
        <v>286</v>
      </c>
      <c r="EI102" s="114" t="s">
        <v>286</v>
      </c>
      <c r="EJ102" s="114" t="s">
        <v>286</v>
      </c>
      <c r="EK102" s="114">
        <v>87.2395833333333</v>
      </c>
      <c r="EL102" s="114">
        <v>79.530916844349591</v>
      </c>
      <c r="EM102" s="114">
        <v>81.460674157303373</v>
      </c>
      <c r="EN102" s="114">
        <v>87.462686567164241</v>
      </c>
      <c r="EO102" s="114">
        <v>78.609625668449169</v>
      </c>
      <c r="EP102" s="114">
        <v>80.180180180180173</v>
      </c>
      <c r="EQ102" s="114">
        <v>91.01449275362323</v>
      </c>
      <c r="ER102" s="114">
        <v>83.333333333333314</v>
      </c>
      <c r="ES102" s="114">
        <v>83.793103448275829</v>
      </c>
      <c r="ET102" s="114">
        <v>92.556634304207122</v>
      </c>
      <c r="EU102" s="114">
        <v>83.582089552238813</v>
      </c>
      <c r="EV102" s="114">
        <v>80.24691358024694</v>
      </c>
      <c r="EW102" s="114">
        <v>83.596214511040955</v>
      </c>
      <c r="EX102" s="114">
        <v>67.014613778705623</v>
      </c>
      <c r="EY102" s="114">
        <v>70.105820105820143</v>
      </c>
      <c r="EZ102" s="114">
        <v>83.072916666666686</v>
      </c>
      <c r="FA102" s="114">
        <v>69.807280513918684</v>
      </c>
      <c r="FB102" s="114">
        <v>76.190476190476218</v>
      </c>
      <c r="FC102" s="114">
        <v>84.593023255813947</v>
      </c>
      <c r="FD102" s="114">
        <v>67.292225201072384</v>
      </c>
      <c r="FE102" s="114">
        <v>75.149700598802383</v>
      </c>
      <c r="FF102" s="114">
        <v>87.976539589442737</v>
      </c>
      <c r="FG102" s="114">
        <v>76.0416666666667</v>
      </c>
      <c r="FH102" s="114">
        <v>75.958188153310118</v>
      </c>
      <c r="FI102" s="114">
        <v>88.961038961038994</v>
      </c>
      <c r="FJ102" s="114">
        <v>77.611940298507491</v>
      </c>
      <c r="FK102" s="114">
        <v>71.207430340557323</v>
      </c>
      <c r="FL102" s="114" t="s">
        <v>286</v>
      </c>
      <c r="FM102" s="114">
        <v>25.942350332594234</v>
      </c>
      <c r="FN102" s="114">
        <v>49.999999999999993</v>
      </c>
      <c r="FO102" s="114" t="s">
        <v>286</v>
      </c>
      <c r="FP102" s="114">
        <v>18.568232662192376</v>
      </c>
      <c r="FQ102" s="114">
        <v>53.025936599423673</v>
      </c>
      <c r="FR102" s="114" t="s">
        <v>286</v>
      </c>
      <c r="FS102" s="114">
        <v>20.000000000000007</v>
      </c>
      <c r="FT102" s="114">
        <v>60.00000000000005</v>
      </c>
      <c r="FU102" s="114" t="s">
        <v>286</v>
      </c>
      <c r="FV102" s="114">
        <v>17.837837837837835</v>
      </c>
      <c r="FW102" s="114">
        <v>57.142857142857132</v>
      </c>
      <c r="FX102" s="114" t="s">
        <v>286</v>
      </c>
      <c r="FY102" s="114">
        <v>16.564417177914098</v>
      </c>
      <c r="FZ102" s="114">
        <v>61.022364217252452</v>
      </c>
      <c r="GA102" s="114" t="s">
        <v>286</v>
      </c>
      <c r="GB102" s="114">
        <v>26.08695652173914</v>
      </c>
      <c r="GC102" s="114">
        <v>53.142857142857125</v>
      </c>
      <c r="GD102" s="114" t="s">
        <v>286</v>
      </c>
      <c r="GE102" s="114">
        <v>38.271604938271601</v>
      </c>
      <c r="GF102" s="114">
        <v>51.64835164835165</v>
      </c>
      <c r="GG102" s="114" t="s">
        <v>286</v>
      </c>
      <c r="GH102" s="114">
        <v>48.484848484848499</v>
      </c>
      <c r="GI102" s="114">
        <v>57.512953367875639</v>
      </c>
      <c r="GJ102" s="114" t="s">
        <v>286</v>
      </c>
      <c r="GK102" s="114">
        <v>33.333333333333321</v>
      </c>
      <c r="GL102" s="114">
        <v>43.312101910828034</v>
      </c>
      <c r="GM102" s="114" t="s">
        <v>286</v>
      </c>
      <c r="GN102" s="114">
        <v>48.148148148148152</v>
      </c>
      <c r="GO102" s="114">
        <v>47.64397905759165</v>
      </c>
      <c r="GP102" s="114" t="s">
        <v>286</v>
      </c>
      <c r="GQ102" s="114">
        <v>37.391304347826086</v>
      </c>
      <c r="GR102" s="114">
        <v>64.571428571428612</v>
      </c>
      <c r="GS102" s="114" t="s">
        <v>286</v>
      </c>
      <c r="GT102" s="114">
        <v>37.974683544303801</v>
      </c>
      <c r="GU102" s="114">
        <v>64.088397790055254</v>
      </c>
      <c r="GV102" s="114" t="s">
        <v>286</v>
      </c>
      <c r="GW102" s="114">
        <v>51.515151515151508</v>
      </c>
      <c r="GX102" s="114">
        <v>69.743589743589709</v>
      </c>
      <c r="GY102" s="114" t="s">
        <v>286</v>
      </c>
      <c r="GZ102" s="114">
        <v>42.187500000000007</v>
      </c>
      <c r="HA102" s="114">
        <v>61.006289308176086</v>
      </c>
      <c r="HB102" s="114" t="s">
        <v>286</v>
      </c>
      <c r="HC102" s="114">
        <v>64.81481481481481</v>
      </c>
      <c r="HD102" s="114">
        <v>64.397905759162313</v>
      </c>
      <c r="HE102" s="114" t="s">
        <v>286</v>
      </c>
      <c r="HF102" s="114">
        <v>34.545454545454554</v>
      </c>
      <c r="HG102" s="114">
        <v>58.928571428571445</v>
      </c>
      <c r="HH102" s="114" t="s">
        <v>286</v>
      </c>
      <c r="HI102" s="121">
        <v>47.435897435897445</v>
      </c>
      <c r="HJ102" s="121">
        <v>65.92178770949721</v>
      </c>
      <c r="HK102" s="121" t="s">
        <v>286</v>
      </c>
      <c r="HL102" s="121">
        <v>58.620689655172406</v>
      </c>
      <c r="HM102" s="114">
        <v>74.594594594594625</v>
      </c>
      <c r="HN102" s="114" t="s">
        <v>286</v>
      </c>
      <c r="HO102" s="114">
        <v>52.727272727272727</v>
      </c>
      <c r="HP102" s="114">
        <v>66.887417218543064</v>
      </c>
      <c r="HQ102" s="114" t="s">
        <v>286</v>
      </c>
      <c r="HR102" s="114">
        <v>45.999999999999993</v>
      </c>
      <c r="HS102" s="114">
        <v>72.34042553191486</v>
      </c>
      <c r="HT102" s="114" t="s">
        <v>286</v>
      </c>
      <c r="HU102" s="114">
        <v>41.441441441441476</v>
      </c>
      <c r="HV102" s="114">
        <v>41.764705882352949</v>
      </c>
      <c r="HW102" s="114" t="s">
        <v>286</v>
      </c>
      <c r="HX102" s="114">
        <v>48.717948717948701</v>
      </c>
      <c r="HY102" s="114">
        <v>34.44444444444445</v>
      </c>
      <c r="HZ102" s="114" t="s">
        <v>286</v>
      </c>
      <c r="IA102" s="114">
        <v>66.071428571428584</v>
      </c>
      <c r="IB102" s="114">
        <v>44.14893617021275</v>
      </c>
      <c r="IC102" s="114" t="s">
        <v>286</v>
      </c>
      <c r="ID102" s="114">
        <v>62.068965517241367</v>
      </c>
      <c r="IE102" s="114">
        <v>41.558441558441565</v>
      </c>
      <c r="IF102" s="114" t="s">
        <v>286</v>
      </c>
      <c r="IG102" s="114">
        <v>68.000000000000014</v>
      </c>
      <c r="IH102" s="114">
        <v>44.680851063829778</v>
      </c>
      <c r="II102" s="114" t="s">
        <v>286</v>
      </c>
      <c r="IJ102" s="114">
        <v>56.140350877192994</v>
      </c>
      <c r="IK102" s="114">
        <v>51.744186046511636</v>
      </c>
      <c r="IL102" s="114" t="s">
        <v>286</v>
      </c>
      <c r="IM102" s="114">
        <v>62.337662337662358</v>
      </c>
      <c r="IN102" s="114">
        <v>45.901639344262307</v>
      </c>
      <c r="IO102" s="114" t="s">
        <v>286</v>
      </c>
      <c r="IP102" s="114">
        <v>71.186440677966075</v>
      </c>
      <c r="IQ102" s="114">
        <v>60.732984293193702</v>
      </c>
      <c r="IR102" s="114" t="s">
        <v>286</v>
      </c>
      <c r="IS102" s="114">
        <v>70</v>
      </c>
      <c r="IT102" s="114">
        <v>66.666666666666714</v>
      </c>
      <c r="IU102" s="114" t="s">
        <v>286</v>
      </c>
      <c r="IV102" s="114">
        <v>73.07692307692308</v>
      </c>
      <c r="IW102" s="114">
        <v>64.921465968586404</v>
      </c>
      <c r="IX102" s="114" t="s">
        <v>286</v>
      </c>
      <c r="IY102" s="114" t="s">
        <v>286</v>
      </c>
      <c r="IZ102" s="114" t="s">
        <v>286</v>
      </c>
      <c r="JA102" s="114" t="s">
        <v>286</v>
      </c>
      <c r="JB102" s="114" t="s">
        <v>286</v>
      </c>
      <c r="JC102" s="114" t="s">
        <v>286</v>
      </c>
      <c r="JD102" s="114" t="s">
        <v>286</v>
      </c>
      <c r="JE102" s="114" t="s">
        <v>286</v>
      </c>
      <c r="JF102" s="114" t="str">
        <f t="shared" si="131"/>
        <v>--</v>
      </c>
      <c r="JG102" s="114" t="str">
        <f t="shared" si="131"/>
        <v>--</v>
      </c>
      <c r="JH102" s="114" t="str">
        <f t="shared" si="131"/>
        <v>--</v>
      </c>
      <c r="JI102" s="114" t="str">
        <f t="shared" si="131"/>
        <v>--</v>
      </c>
      <c r="JJ102" s="114" t="str">
        <f t="shared" si="131"/>
        <v>--</v>
      </c>
      <c r="JK102" s="114" t="str">
        <f t="shared" si="131"/>
        <v>--</v>
      </c>
      <c r="JL102" s="114" t="str">
        <f t="shared" si="131"/>
        <v>--</v>
      </c>
      <c r="JM102" s="114" t="str">
        <f t="shared" si="131"/>
        <v>--</v>
      </c>
      <c r="JN102" s="114" t="str">
        <f t="shared" si="131"/>
        <v>--</v>
      </c>
      <c r="JO102" s="114" t="str">
        <f t="shared" si="131"/>
        <v>--</v>
      </c>
      <c r="JP102" s="114" t="str">
        <f t="shared" si="132"/>
        <v>--</v>
      </c>
      <c r="JQ102" s="114" t="str">
        <f t="shared" si="132"/>
        <v>--</v>
      </c>
      <c r="JR102" s="114" t="str">
        <f t="shared" si="132"/>
        <v>--</v>
      </c>
      <c r="JS102" s="114" t="str">
        <f t="shared" si="132"/>
        <v>--</v>
      </c>
      <c r="JT102" s="114" t="str">
        <f t="shared" si="132"/>
        <v>--</v>
      </c>
      <c r="JU102" s="114" t="str">
        <f t="shared" si="132"/>
        <v>--</v>
      </c>
      <c r="JV102" s="114" t="str">
        <f t="shared" si="132"/>
        <v>--</v>
      </c>
      <c r="JW102" s="114" t="str">
        <f t="shared" si="132"/>
        <v>--</v>
      </c>
      <c r="JX102" s="114" t="str">
        <f t="shared" si="132"/>
        <v>--</v>
      </c>
      <c r="JY102" s="114" t="str">
        <f t="shared" si="132"/>
        <v>--</v>
      </c>
      <c r="JZ102" s="114" t="str">
        <f t="shared" si="133"/>
        <v>--</v>
      </c>
      <c r="KA102" s="114" t="str">
        <f t="shared" si="133"/>
        <v>--</v>
      </c>
      <c r="KB102" s="114" t="str">
        <f t="shared" si="133"/>
        <v>--</v>
      </c>
      <c r="KC102" s="114" t="str">
        <f t="shared" si="133"/>
        <v>--</v>
      </c>
      <c r="KD102" s="114" t="str">
        <f t="shared" si="133"/>
        <v>--</v>
      </c>
      <c r="KE102" s="114" t="str">
        <f t="shared" si="133"/>
        <v>--</v>
      </c>
      <c r="KF102" s="114" t="str">
        <f t="shared" si="133"/>
        <v>--</v>
      </c>
      <c r="KG102" s="114" t="str">
        <f t="shared" si="133"/>
        <v>--</v>
      </c>
      <c r="KH102" s="114" t="str">
        <f t="shared" si="133"/>
        <v>--</v>
      </c>
      <c r="KI102" s="114" t="str">
        <f t="shared" si="133"/>
        <v>--</v>
      </c>
      <c r="KJ102" s="114" t="str">
        <f t="shared" si="134"/>
        <v>--</v>
      </c>
      <c r="KK102" s="114" t="str">
        <f t="shared" si="134"/>
        <v>--</v>
      </c>
      <c r="KL102" s="114" t="str">
        <f t="shared" si="134"/>
        <v>--</v>
      </c>
      <c r="KM102" s="114" t="str">
        <f t="shared" si="134"/>
        <v>--</v>
      </c>
      <c r="KN102" s="114" t="str">
        <f t="shared" si="134"/>
        <v>--</v>
      </c>
      <c r="KO102" s="114" t="str">
        <f t="shared" si="134"/>
        <v>--</v>
      </c>
      <c r="KP102" s="114" t="str">
        <f t="shared" si="142"/>
        <v>--</v>
      </c>
      <c r="KQ102" s="114" t="str">
        <f t="shared" si="142"/>
        <v>--</v>
      </c>
      <c r="KR102" s="114" t="str">
        <f t="shared" si="142"/>
        <v>--</v>
      </c>
      <c r="KS102" s="114" t="str">
        <f t="shared" si="142"/>
        <v>--</v>
      </c>
      <c r="KT102" s="114" t="str">
        <f t="shared" si="142"/>
        <v>--</v>
      </c>
      <c r="KU102" s="114" t="str">
        <f t="shared" si="142"/>
        <v>--</v>
      </c>
      <c r="KV102" s="114" t="str">
        <f t="shared" si="142"/>
        <v>--</v>
      </c>
      <c r="KW102" s="114" t="str">
        <f t="shared" si="142"/>
        <v>--</v>
      </c>
      <c r="KX102" s="114" t="str">
        <f t="shared" si="142"/>
        <v>--</v>
      </c>
      <c r="KY102" s="114" t="str">
        <f t="shared" si="142"/>
        <v>--</v>
      </c>
      <c r="KZ102" s="114" t="str">
        <f t="shared" si="135"/>
        <v>--</v>
      </c>
      <c r="LA102" s="114" t="str">
        <f t="shared" si="135"/>
        <v>--</v>
      </c>
      <c r="LB102" s="114" t="str">
        <f t="shared" si="135"/>
        <v>--</v>
      </c>
      <c r="LC102" s="114" t="str">
        <f t="shared" si="135"/>
        <v>--</v>
      </c>
      <c r="LD102" s="114" t="str">
        <f t="shared" si="135"/>
        <v>--</v>
      </c>
      <c r="LE102" s="228">
        <v>82.539682539682602</v>
      </c>
      <c r="LF102" s="228">
        <v>84.717607973422005</v>
      </c>
      <c r="LG102" s="228">
        <v>88.449848024316196</v>
      </c>
      <c r="LH102" s="228">
        <v>86.6666666666667</v>
      </c>
      <c r="LI102" s="228">
        <v>83.284457478005905</v>
      </c>
      <c r="LJ102" s="228">
        <v>83.955223880597103</v>
      </c>
      <c r="LK102" s="228">
        <v>69.108280254777</v>
      </c>
      <c r="LL102" s="228">
        <v>67.441860465116307</v>
      </c>
      <c r="LM102" s="228">
        <v>77.507598784194599</v>
      </c>
      <c r="LN102" s="228">
        <v>70.6666666666667</v>
      </c>
      <c r="LO102" s="228">
        <v>67.741935483870904</v>
      </c>
      <c r="LP102" s="228">
        <v>65.799256505576196</v>
      </c>
      <c r="LQ102" s="228">
        <v>73.885350318471396</v>
      </c>
      <c r="LR102" s="228">
        <v>79.865771812080496</v>
      </c>
      <c r="LS102" s="228">
        <v>73.780487804878007</v>
      </c>
      <c r="LT102" s="228">
        <v>74.161073825503394</v>
      </c>
      <c r="LU102" s="228">
        <v>72.865853658536594</v>
      </c>
      <c r="LV102" s="228">
        <v>76.119402985074601</v>
      </c>
      <c r="LW102" s="228">
        <v>43.037974683544299</v>
      </c>
      <c r="LX102" s="228">
        <v>37</v>
      </c>
      <c r="LY102" s="228">
        <v>37.804878048780502</v>
      </c>
      <c r="LZ102" s="228">
        <v>44.147157190635397</v>
      </c>
      <c r="MA102" s="228">
        <v>39.209726443769</v>
      </c>
      <c r="MB102" s="228">
        <v>37.686567164179102</v>
      </c>
      <c r="MC102" s="228">
        <v>86.6666666666666</v>
      </c>
      <c r="MD102" s="228">
        <v>83</v>
      </c>
      <c r="ME102" s="228">
        <v>83.841463414634205</v>
      </c>
      <c r="MF102" s="228">
        <v>86.622073578595305</v>
      </c>
      <c r="MG102" s="228">
        <v>83.841463414634205</v>
      </c>
      <c r="MH102" s="228">
        <v>82.089552238805894</v>
      </c>
      <c r="MI102" s="228">
        <v>74.603174603174693</v>
      </c>
      <c r="MJ102" s="228">
        <v>68.3333333333333</v>
      </c>
      <c r="MK102" s="228">
        <v>70.121951219512198</v>
      </c>
      <c r="ML102" s="228">
        <v>73.244147157190696</v>
      </c>
      <c r="MM102" s="228">
        <v>70.516717325228001</v>
      </c>
      <c r="MN102" s="228">
        <v>73.880597014925399</v>
      </c>
      <c r="MO102" s="128" t="str">
        <f t="shared" si="89"/>
        <v>--</v>
      </c>
      <c r="MP102" s="228">
        <v>11.4583333333333</v>
      </c>
      <c r="MQ102" s="228">
        <v>39.692307692307701</v>
      </c>
      <c r="MR102" s="128" t="str">
        <f t="shared" si="90"/>
        <v>--</v>
      </c>
      <c r="MS102" s="228">
        <v>13.2307692307692</v>
      </c>
      <c r="MT102" s="228">
        <v>43.018867924528301</v>
      </c>
      <c r="MU102" s="128" t="str">
        <f t="shared" si="91"/>
        <v>--</v>
      </c>
      <c r="MV102" s="228">
        <v>18.181818181818201</v>
      </c>
      <c r="MW102" s="228">
        <v>56.589147286821699</v>
      </c>
      <c r="MX102" s="128" t="str">
        <f t="shared" si="92"/>
        <v>--</v>
      </c>
      <c r="MY102" s="228">
        <v>44.1860465116279</v>
      </c>
      <c r="MZ102" s="228">
        <v>56.140350877193001</v>
      </c>
      <c r="NA102" s="128" t="str">
        <f t="shared" si="93"/>
        <v>--</v>
      </c>
      <c r="NB102" s="228">
        <v>21.2121212121212</v>
      </c>
      <c r="NC102" s="228">
        <v>70.542635658914705</v>
      </c>
      <c r="ND102" s="128" t="str">
        <f t="shared" si="94"/>
        <v>--</v>
      </c>
      <c r="NE102" s="228">
        <v>46.511627906976798</v>
      </c>
      <c r="NF102" s="228">
        <v>71.929824561403507</v>
      </c>
      <c r="NG102" s="128" t="str">
        <f t="shared" si="95"/>
        <v>--</v>
      </c>
      <c r="NH102" s="228">
        <v>63.636363636363598</v>
      </c>
      <c r="NI102" s="228">
        <v>77.519379844961307</v>
      </c>
      <c r="NJ102" s="128" t="str">
        <f t="shared" si="96"/>
        <v>--</v>
      </c>
      <c r="NK102" s="228">
        <v>51.162790697674403</v>
      </c>
      <c r="NL102" s="228">
        <v>63.157894736842103</v>
      </c>
      <c r="NM102" s="230">
        <v>91.459074733096102</v>
      </c>
      <c r="NN102" s="230">
        <v>90.969899665551907</v>
      </c>
      <c r="NO102" s="230">
        <v>73.381294964028797</v>
      </c>
      <c r="NP102" s="230">
        <v>72.909698996655493</v>
      </c>
      <c r="NQ102" s="230">
        <v>71.582733812949598</v>
      </c>
      <c r="NR102" s="230">
        <v>77.516778523489904</v>
      </c>
      <c r="NS102" s="230">
        <v>63.537906137184102</v>
      </c>
      <c r="NT102" s="230">
        <v>71.959459459459495</v>
      </c>
      <c r="NU102" s="230">
        <v>94.244604316546798</v>
      </c>
      <c r="NV102" s="230">
        <v>90.268456375838994</v>
      </c>
      <c r="NW102" s="230">
        <v>84.587813620071699</v>
      </c>
      <c r="NX102" s="230">
        <v>85.906040268456394</v>
      </c>
      <c r="NY102" s="128" t="str">
        <f t="shared" si="143"/>
        <v>--</v>
      </c>
      <c r="NZ102" s="128" t="str">
        <f t="shared" si="143"/>
        <v>--</v>
      </c>
      <c r="OA102" s="128" t="str">
        <f t="shared" si="143"/>
        <v>--</v>
      </c>
      <c r="OB102" s="128" t="str">
        <f t="shared" si="143"/>
        <v>--</v>
      </c>
      <c r="OC102" s="128" t="str">
        <f t="shared" si="143"/>
        <v>--</v>
      </c>
      <c r="OD102" s="128" t="str">
        <f t="shared" si="143"/>
        <v>--</v>
      </c>
      <c r="OE102" s="128" t="str">
        <f t="shared" si="143"/>
        <v>--</v>
      </c>
      <c r="OF102" s="128" t="str">
        <f t="shared" si="143"/>
        <v>--</v>
      </c>
      <c r="OG102" s="230">
        <v>50.902527075812301</v>
      </c>
      <c r="OH102" s="228">
        <v>39.682539682539698</v>
      </c>
      <c r="OI102" s="228">
        <v>35.117056856187297</v>
      </c>
      <c r="OJ102" s="228">
        <v>37.195121951219498</v>
      </c>
      <c r="OK102" s="230">
        <v>49.494949494949502</v>
      </c>
      <c r="OL102" s="228">
        <v>36.7892976588629</v>
      </c>
      <c r="OM102" s="228">
        <v>33.434650455926999</v>
      </c>
      <c r="ON102" s="228">
        <v>36.329588014981297</v>
      </c>
      <c r="OO102" s="114" t="str">
        <f t="shared" si="123"/>
        <v>--</v>
      </c>
      <c r="OP102" s="114" t="str">
        <f t="shared" si="123"/>
        <v>--</v>
      </c>
      <c r="OQ102" s="300">
        <v>72.953736654804231</v>
      </c>
      <c r="OR102" s="300">
        <v>56.782334384858054</v>
      </c>
      <c r="OS102" s="300">
        <v>56.666666666666679</v>
      </c>
      <c r="OT102" s="300">
        <v>66.158536585365852</v>
      </c>
      <c r="OU102" s="300">
        <v>81.144781144781177</v>
      </c>
      <c r="OV102" s="300">
        <v>68.896321070234166</v>
      </c>
      <c r="OW102" s="300">
        <v>66.060606060606034</v>
      </c>
      <c r="OX102" s="300">
        <v>66.044776119402997</v>
      </c>
      <c r="OZ102" s="391">
        <v>79.999999999999986</v>
      </c>
      <c r="PA102" s="392">
        <v>74.576271186440636</v>
      </c>
      <c r="PB102" s="392">
        <v>76.681614349775813</v>
      </c>
      <c r="PC102" s="392">
        <v>73.333333333333385</v>
      </c>
      <c r="PD102" s="391">
        <v>73.394495412844051</v>
      </c>
      <c r="PE102" s="392">
        <v>41.276595744680847</v>
      </c>
      <c r="PF102" s="392">
        <v>43.946188340807176</v>
      </c>
      <c r="PG102" s="392">
        <v>41.322314049586787</v>
      </c>
      <c r="PH102" s="391">
        <v>56.164383561643859</v>
      </c>
      <c r="PI102" s="392">
        <v>36.170212765957459</v>
      </c>
      <c r="PJ102" s="392">
        <v>39.819004524886886</v>
      </c>
      <c r="PK102" s="392">
        <v>31.818181818181827</v>
      </c>
      <c r="PL102" s="391">
        <v>89.545454545454504</v>
      </c>
      <c r="PM102" s="392">
        <v>81.779661016949163</v>
      </c>
      <c r="PN102" s="392">
        <v>81.16591928251124</v>
      </c>
      <c r="PO102" s="392">
        <v>81.404958677685983</v>
      </c>
      <c r="PP102" s="391">
        <v>85.454545454545467</v>
      </c>
      <c r="PQ102" s="392">
        <v>71.186440677966175</v>
      </c>
      <c r="PR102" s="392">
        <v>70.089285714285708</v>
      </c>
      <c r="PS102" s="392">
        <v>68.181818181818159</v>
      </c>
      <c r="PT102" s="378" t="str">
        <f t="shared" ref="PT102:PU110" si="144">"--"</f>
        <v>--</v>
      </c>
      <c r="PU102" s="378" t="str">
        <f t="shared" si="144"/>
        <v>--</v>
      </c>
      <c r="PV102" s="392">
        <v>11.68224299065421</v>
      </c>
      <c r="PW102" s="392">
        <v>40.000000000000021</v>
      </c>
      <c r="PX102" s="378" t="str">
        <f t="shared" si="98"/>
        <v>--</v>
      </c>
      <c r="PY102" s="378" t="str">
        <f t="shared" si="98"/>
        <v>--</v>
      </c>
      <c r="PZ102" s="392">
        <v>62.5</v>
      </c>
      <c r="QA102" s="392">
        <v>66.304347826086953</v>
      </c>
      <c r="QB102" s="378" t="str">
        <f t="shared" si="99"/>
        <v>--</v>
      </c>
      <c r="QC102" s="378" t="str">
        <f t="shared" si="99"/>
        <v>--</v>
      </c>
      <c r="QD102" s="392">
        <v>69.565217391304358</v>
      </c>
      <c r="QE102" s="392">
        <v>71.739130434782609</v>
      </c>
      <c r="QF102" s="378" t="str">
        <f t="shared" ref="QF102:QG110" si="145">"--"</f>
        <v>--</v>
      </c>
      <c r="QG102" s="378" t="str">
        <f t="shared" si="145"/>
        <v>--</v>
      </c>
      <c r="QH102" s="392">
        <v>50.000000000000007</v>
      </c>
      <c r="QI102" s="392">
        <v>58.695652173913054</v>
      </c>
      <c r="QJ102" s="368" t="str">
        <f t="shared" si="124"/>
        <v>--</v>
      </c>
    </row>
    <row r="103" spans="1:452" x14ac:dyDescent="0.25">
      <c r="A103" s="114" t="str">
        <f t="shared" si="122"/>
        <v>--</v>
      </c>
      <c r="B103" s="96" t="s">
        <v>281</v>
      </c>
      <c r="C103" s="114">
        <v>47.854785478547818</v>
      </c>
      <c r="D103" s="114">
        <v>35.361842105263136</v>
      </c>
      <c r="E103" s="114">
        <v>46.895074946466849</v>
      </c>
      <c r="F103" s="114">
        <v>46.022727272727323</v>
      </c>
      <c r="G103" s="114">
        <v>36.14718614718619</v>
      </c>
      <c r="H103" s="114">
        <v>37.746478873239433</v>
      </c>
      <c r="I103" s="114">
        <v>56.286266924564771</v>
      </c>
      <c r="J103" s="114">
        <v>50.107526881720439</v>
      </c>
      <c r="K103" s="114">
        <v>44.512195121951194</v>
      </c>
      <c r="L103" s="114">
        <v>59.619952494061771</v>
      </c>
      <c r="M103" s="114">
        <v>54.680851063829806</v>
      </c>
      <c r="N103" s="114">
        <v>46.835443037974699</v>
      </c>
      <c r="O103" s="114">
        <v>66.739130434782581</v>
      </c>
      <c r="P103" s="114">
        <v>65.159574468085125</v>
      </c>
      <c r="Q103" s="114">
        <v>62.207357859531761</v>
      </c>
      <c r="R103" s="114">
        <v>88.039867109634613</v>
      </c>
      <c r="S103" s="114">
        <v>81.493506493506487</v>
      </c>
      <c r="T103" s="114">
        <v>84.518828451882797</v>
      </c>
      <c r="U103" s="114">
        <v>88.190476190476119</v>
      </c>
      <c r="V103" s="114">
        <v>79.668049792531093</v>
      </c>
      <c r="W103" s="114">
        <v>81.530343007915491</v>
      </c>
      <c r="X103" s="114">
        <v>91.764705882352956</v>
      </c>
      <c r="Y103" s="114">
        <v>82.426778242677784</v>
      </c>
      <c r="Z103" s="114">
        <v>80.597014925373131</v>
      </c>
      <c r="AA103" s="114">
        <v>87.589498806682556</v>
      </c>
      <c r="AB103" s="114">
        <v>83.43815513626825</v>
      </c>
      <c r="AC103" s="114">
        <v>81.424148606811173</v>
      </c>
      <c r="AD103" s="114">
        <v>84.934497816593975</v>
      </c>
      <c r="AE103" s="114">
        <v>76.439790575916305</v>
      </c>
      <c r="AF103" s="114">
        <v>86.842105263157947</v>
      </c>
      <c r="AG103" s="114">
        <v>71.475953565505819</v>
      </c>
      <c r="AH103" s="114">
        <v>68.497576736672144</v>
      </c>
      <c r="AI103" s="114">
        <v>68.82845188284513</v>
      </c>
      <c r="AJ103" s="114">
        <v>67.370441458733282</v>
      </c>
      <c r="AK103" s="114">
        <v>62.318840579710162</v>
      </c>
      <c r="AL103" s="114">
        <v>70.263157894736764</v>
      </c>
      <c r="AM103" s="114">
        <v>76.039603960396008</v>
      </c>
      <c r="AN103" s="114">
        <v>64.779874213836408</v>
      </c>
      <c r="AO103" s="114">
        <v>64.071856287425135</v>
      </c>
      <c r="AP103" s="114">
        <v>67.625899280575553</v>
      </c>
      <c r="AQ103" s="114">
        <v>64.926931106471841</v>
      </c>
      <c r="AR103" s="114">
        <v>64.086687306501602</v>
      </c>
      <c r="AS103" s="114">
        <v>66.230936819172086</v>
      </c>
      <c r="AT103" s="114">
        <v>66.580310880829046</v>
      </c>
      <c r="AU103" s="114">
        <v>71.381578947368396</v>
      </c>
      <c r="AV103" s="114">
        <v>16.360601001669437</v>
      </c>
      <c r="AW103" s="114">
        <v>15.551839464882951</v>
      </c>
      <c r="AX103" s="114">
        <v>13.948497854077258</v>
      </c>
      <c r="AY103" s="114">
        <v>15.009746588693966</v>
      </c>
      <c r="AZ103" s="114">
        <v>18.025751072961381</v>
      </c>
      <c r="BA103" s="114">
        <v>15.686274509803924</v>
      </c>
      <c r="BB103" s="114">
        <v>15.968063872255492</v>
      </c>
      <c r="BC103" s="114">
        <v>16.842105263157883</v>
      </c>
      <c r="BD103" s="114">
        <v>17.575757575757589</v>
      </c>
      <c r="BE103" s="114">
        <v>12.649164677804299</v>
      </c>
      <c r="BF103" s="114">
        <v>12.500000000000004</v>
      </c>
      <c r="BG103" s="114">
        <v>16.719242902208197</v>
      </c>
      <c r="BH103" s="114">
        <v>11.086474501108658</v>
      </c>
      <c r="BI103" s="114">
        <v>12.903225806451619</v>
      </c>
      <c r="BJ103" s="114">
        <v>12.33333333333333</v>
      </c>
      <c r="BK103" s="114">
        <v>11.85308848080134</v>
      </c>
      <c r="BL103" s="114">
        <v>10.70234113712373</v>
      </c>
      <c r="BM103" s="114">
        <v>7.0815450643776829</v>
      </c>
      <c r="BN103" s="114">
        <v>9.7465886939571131</v>
      </c>
      <c r="BO103" s="114">
        <v>12.231759656652361</v>
      </c>
      <c r="BP103" s="114">
        <v>7.8431372549019676</v>
      </c>
      <c r="BQ103" s="114">
        <v>11.976047904191626</v>
      </c>
      <c r="BR103" s="114">
        <v>9.9787685774946837</v>
      </c>
      <c r="BS103" s="114">
        <v>11.246200607902724</v>
      </c>
      <c r="BT103" s="114">
        <v>11.455847255369923</v>
      </c>
      <c r="BU103" s="114">
        <v>10.403397027600843</v>
      </c>
      <c r="BV103" s="114">
        <v>9.4637223974763405</v>
      </c>
      <c r="BW103" s="114">
        <v>5.156950672645741</v>
      </c>
      <c r="BX103" s="114">
        <v>10.512129380053905</v>
      </c>
      <c r="BY103" s="114">
        <v>7.7181208053691259</v>
      </c>
      <c r="BZ103" s="114">
        <v>76.677852348993369</v>
      </c>
      <c r="CA103" s="114">
        <v>77.906976744186053</v>
      </c>
      <c r="CB103" s="114">
        <v>80.77753779697629</v>
      </c>
      <c r="CC103" s="114">
        <v>71.839080459770074</v>
      </c>
      <c r="CD103" s="114">
        <v>70.967741935483886</v>
      </c>
      <c r="CE103" s="114">
        <v>72.980501392757631</v>
      </c>
      <c r="CF103" s="114">
        <v>72.941176470588246</v>
      </c>
      <c r="CG103" s="114">
        <v>68.143459915611857</v>
      </c>
      <c r="CH103" s="114">
        <v>70.606060606060581</v>
      </c>
      <c r="CI103" s="114">
        <v>71.733966745843247</v>
      </c>
      <c r="CJ103" s="114">
        <v>72.362869198312239</v>
      </c>
      <c r="CK103" s="114">
        <v>70.588235294117695</v>
      </c>
      <c r="CL103" s="114">
        <v>71.241830065359508</v>
      </c>
      <c r="CM103" s="114">
        <v>72.774869109947574</v>
      </c>
      <c r="CN103" s="114">
        <v>72.185430463576182</v>
      </c>
      <c r="CO103" s="114" t="s">
        <v>286</v>
      </c>
      <c r="CP103" s="114" t="s">
        <v>286</v>
      </c>
      <c r="CQ103" s="114" t="s">
        <v>286</v>
      </c>
      <c r="CR103" s="114">
        <v>62.188099808061466</v>
      </c>
      <c r="CS103" s="114">
        <v>34.19354838709679</v>
      </c>
      <c r="CT103" s="114">
        <v>43.296089385474893</v>
      </c>
      <c r="CU103" s="114">
        <v>66.401590457256503</v>
      </c>
      <c r="CV103" s="114">
        <v>36.363636363636388</v>
      </c>
      <c r="CW103" s="114">
        <v>37.082066869300903</v>
      </c>
      <c r="CX103" s="114">
        <v>66.6666666666666</v>
      </c>
      <c r="CY103" s="114">
        <v>47.145877378435472</v>
      </c>
      <c r="CZ103" s="114">
        <v>41.795665634674926</v>
      </c>
      <c r="DA103" s="114">
        <v>64.159292035398281</v>
      </c>
      <c r="DB103" s="114">
        <v>48.691099476439753</v>
      </c>
      <c r="DC103" s="114">
        <v>50.166112956810629</v>
      </c>
      <c r="DD103" s="114">
        <v>65.195246179966034</v>
      </c>
      <c r="DE103" s="114">
        <v>65.598650927487427</v>
      </c>
      <c r="DF103" s="114">
        <v>59.436008676789584</v>
      </c>
      <c r="DG103" s="114">
        <v>65.953307392996066</v>
      </c>
      <c r="DH103" s="114">
        <v>61.688311688311714</v>
      </c>
      <c r="DI103" s="114">
        <v>53.781512605041989</v>
      </c>
      <c r="DJ103" s="114">
        <v>70.080321285140585</v>
      </c>
      <c r="DK103" s="114">
        <v>60.425531914893654</v>
      </c>
      <c r="DL103" s="114">
        <v>43.653250773993811</v>
      </c>
      <c r="DM103" s="114">
        <v>61.519607843137294</v>
      </c>
      <c r="DN103" s="114">
        <v>63.191489361702217</v>
      </c>
      <c r="DO103" s="114">
        <v>47.515527950310506</v>
      </c>
      <c r="DP103" s="114">
        <v>61.904761904761855</v>
      </c>
      <c r="DQ103" s="114">
        <v>60.37234042553186</v>
      </c>
      <c r="DR103" s="114">
        <v>53.535353535353529</v>
      </c>
      <c r="DS103" s="114" t="s">
        <v>286</v>
      </c>
      <c r="DT103" s="114" t="s">
        <v>286</v>
      </c>
      <c r="DU103" s="114" t="s">
        <v>286</v>
      </c>
      <c r="DV103" s="114">
        <v>50.880626223091937</v>
      </c>
      <c r="DW103" s="114">
        <v>27.765726681127997</v>
      </c>
      <c r="DX103" s="114">
        <v>25.915492957746473</v>
      </c>
      <c r="DY103" s="114">
        <v>55.220883534136519</v>
      </c>
      <c r="DZ103" s="114">
        <v>27.87234042553191</v>
      </c>
      <c r="EA103" s="114">
        <v>26.708074534161486</v>
      </c>
      <c r="EB103" s="114">
        <v>53.995157384987877</v>
      </c>
      <c r="EC103" s="114">
        <v>40.000000000000021</v>
      </c>
      <c r="ED103" s="114">
        <v>33.540372670807415</v>
      </c>
      <c r="EE103" s="114">
        <v>54.017857142857181</v>
      </c>
      <c r="EF103" s="114">
        <v>43.88297872340425</v>
      </c>
      <c r="EG103" s="114">
        <v>41.80602006688963</v>
      </c>
      <c r="EH103" s="114" t="s">
        <v>286</v>
      </c>
      <c r="EI103" s="114" t="s">
        <v>286</v>
      </c>
      <c r="EJ103" s="114" t="s">
        <v>286</v>
      </c>
      <c r="EK103" s="114">
        <v>92.130518234165137</v>
      </c>
      <c r="EL103" s="114">
        <v>81.699346405228766</v>
      </c>
      <c r="EM103" s="114">
        <v>81.126760563380302</v>
      </c>
      <c r="EN103" s="114">
        <v>92.430278884462084</v>
      </c>
      <c r="EO103" s="114">
        <v>80.769230769230774</v>
      </c>
      <c r="EP103" s="114">
        <v>77.064220183486313</v>
      </c>
      <c r="EQ103" s="114">
        <v>95.000000000000014</v>
      </c>
      <c r="ER103" s="114">
        <v>85.744680851063833</v>
      </c>
      <c r="ES103" s="114">
        <v>80.495356037151751</v>
      </c>
      <c r="ET103" s="114">
        <v>95.185995623632408</v>
      </c>
      <c r="EU103" s="114">
        <v>86.507936507936563</v>
      </c>
      <c r="EV103" s="114">
        <v>84.615384615384613</v>
      </c>
      <c r="EW103" s="114">
        <v>89.55223880597012</v>
      </c>
      <c r="EX103" s="114">
        <v>72.591362126245812</v>
      </c>
      <c r="EY103" s="114">
        <v>77.922077922077889</v>
      </c>
      <c r="EZ103" s="114">
        <v>91.907514450867055</v>
      </c>
      <c r="FA103" s="114">
        <v>77.056277056277082</v>
      </c>
      <c r="FB103" s="114">
        <v>73.033707865168637</v>
      </c>
      <c r="FC103" s="114">
        <v>92.687747035573125</v>
      </c>
      <c r="FD103" s="114">
        <v>77.494692144373772</v>
      </c>
      <c r="FE103" s="114">
        <v>71.865443425076435</v>
      </c>
      <c r="FF103" s="114">
        <v>93.045563549160661</v>
      </c>
      <c r="FG103" s="114">
        <v>79.059829059829042</v>
      </c>
      <c r="FH103" s="114">
        <v>71.962616822429965</v>
      </c>
      <c r="FI103" s="114">
        <v>90.444444444444429</v>
      </c>
      <c r="FJ103" s="114">
        <v>79.575596816976073</v>
      </c>
      <c r="FK103" s="114">
        <v>78.187919463087312</v>
      </c>
      <c r="FL103" s="114" t="s">
        <v>286</v>
      </c>
      <c r="FM103" s="114">
        <v>17.202268431001901</v>
      </c>
      <c r="FN103" s="114">
        <v>40.486725663716854</v>
      </c>
      <c r="FO103" s="114" t="s">
        <v>286</v>
      </c>
      <c r="FP103" s="114">
        <v>13.729977116704809</v>
      </c>
      <c r="FQ103" s="114">
        <v>43.063583815028871</v>
      </c>
      <c r="FR103" s="114" t="s">
        <v>286</v>
      </c>
      <c r="FS103" s="114">
        <v>17.096018735362982</v>
      </c>
      <c r="FT103" s="114">
        <v>44.585987261146499</v>
      </c>
      <c r="FU103" s="114" t="s">
        <v>286</v>
      </c>
      <c r="FV103" s="114">
        <v>19.205298013245034</v>
      </c>
      <c r="FW103" s="114">
        <v>49.839228295819971</v>
      </c>
      <c r="FX103" s="114" t="s">
        <v>286</v>
      </c>
      <c r="FY103" s="114">
        <v>14.772727272727275</v>
      </c>
      <c r="FZ103" s="114">
        <v>51.219512195121951</v>
      </c>
      <c r="GA103" s="114" t="s">
        <v>286</v>
      </c>
      <c r="GB103" s="114">
        <v>39.325842696629209</v>
      </c>
      <c r="GC103" s="114">
        <v>54.098360655737707</v>
      </c>
      <c r="GD103" s="114" t="s">
        <v>286</v>
      </c>
      <c r="GE103" s="114">
        <v>38.333333333333336</v>
      </c>
      <c r="GF103" s="114">
        <v>59.459459459459445</v>
      </c>
      <c r="GG103" s="114" t="s">
        <v>286</v>
      </c>
      <c r="GH103" s="114">
        <v>32.876712328767113</v>
      </c>
      <c r="GI103" s="114">
        <v>51.428571428571416</v>
      </c>
      <c r="GJ103" s="114" t="s">
        <v>286</v>
      </c>
      <c r="GK103" s="114">
        <v>37.647058823529413</v>
      </c>
      <c r="GL103" s="114">
        <v>49.032258064516121</v>
      </c>
      <c r="GM103" s="114" t="s">
        <v>286</v>
      </c>
      <c r="GN103" s="114">
        <v>50.980392156862742</v>
      </c>
      <c r="GO103" s="114">
        <v>42.85714285714284</v>
      </c>
      <c r="GP103" s="114" t="s">
        <v>286</v>
      </c>
      <c r="GQ103" s="114">
        <v>35.955056179775283</v>
      </c>
      <c r="GR103" s="114">
        <v>62.777777777777786</v>
      </c>
      <c r="GS103" s="114" t="s">
        <v>286</v>
      </c>
      <c r="GT103" s="114">
        <v>41.379310344827573</v>
      </c>
      <c r="GU103" s="114">
        <v>65.540540540540519</v>
      </c>
      <c r="GV103" s="114" t="s">
        <v>286</v>
      </c>
      <c r="GW103" s="114">
        <v>43.835616438356169</v>
      </c>
      <c r="GX103" s="114">
        <v>63.309352517985637</v>
      </c>
      <c r="GY103" s="114" t="s">
        <v>286</v>
      </c>
      <c r="GZ103" s="114">
        <v>51.19047619047619</v>
      </c>
      <c r="HA103" s="114">
        <v>56.493506493506487</v>
      </c>
      <c r="HB103" s="114" t="s">
        <v>286</v>
      </c>
      <c r="HC103" s="114">
        <v>52.941176470588246</v>
      </c>
      <c r="HD103" s="114">
        <v>58.219178082191789</v>
      </c>
      <c r="HE103" s="114" t="s">
        <v>286</v>
      </c>
      <c r="HF103" s="114">
        <v>44.444444444444443</v>
      </c>
      <c r="HG103" s="114">
        <v>58.52272727272728</v>
      </c>
      <c r="HH103" s="114" t="s">
        <v>286</v>
      </c>
      <c r="HI103" s="121">
        <v>30.357142857142858</v>
      </c>
      <c r="HJ103" s="121">
        <v>62.5</v>
      </c>
      <c r="HK103" s="121" t="s">
        <v>286</v>
      </c>
      <c r="HL103" s="121">
        <v>38.571428571428562</v>
      </c>
      <c r="HM103" s="114">
        <v>60.869565217391305</v>
      </c>
      <c r="HN103" s="114" t="s">
        <v>286</v>
      </c>
      <c r="HO103" s="114">
        <v>39.999999999999993</v>
      </c>
      <c r="HP103" s="114">
        <v>58.552631578947349</v>
      </c>
      <c r="HQ103" s="114" t="s">
        <v>286</v>
      </c>
      <c r="HR103" s="114">
        <v>34.042553191489361</v>
      </c>
      <c r="HS103" s="114">
        <v>55.244755244755254</v>
      </c>
      <c r="HT103" s="114" t="s">
        <v>286</v>
      </c>
      <c r="HU103" s="114">
        <v>45.783132530120483</v>
      </c>
      <c r="HV103" s="114">
        <v>37.500000000000028</v>
      </c>
      <c r="HW103" s="114" t="s">
        <v>286</v>
      </c>
      <c r="HX103" s="114">
        <v>43.103448275862064</v>
      </c>
      <c r="HY103" s="114">
        <v>46.575342465753444</v>
      </c>
      <c r="HZ103" s="114" t="s">
        <v>286</v>
      </c>
      <c r="IA103" s="114">
        <v>53.521126760563384</v>
      </c>
      <c r="IB103" s="114">
        <v>41.304347826086946</v>
      </c>
      <c r="IC103" s="114" t="s">
        <v>286</v>
      </c>
      <c r="ID103" s="114">
        <v>55.000000000000021</v>
      </c>
      <c r="IE103" s="114">
        <v>51.973684210526322</v>
      </c>
      <c r="IF103" s="114" t="s">
        <v>286</v>
      </c>
      <c r="IG103" s="114">
        <v>56.250000000000014</v>
      </c>
      <c r="IH103" s="114">
        <v>41.666666666666679</v>
      </c>
      <c r="II103" s="114" t="s">
        <v>286</v>
      </c>
      <c r="IJ103" s="114">
        <v>57.317073170731717</v>
      </c>
      <c r="IK103" s="114">
        <v>51.95530726256986</v>
      </c>
      <c r="IL103" s="114" t="s">
        <v>286</v>
      </c>
      <c r="IM103" s="114">
        <v>53.333333333333321</v>
      </c>
      <c r="IN103" s="114">
        <v>55.479452054794542</v>
      </c>
      <c r="IO103" s="114" t="s">
        <v>286</v>
      </c>
      <c r="IP103" s="114">
        <v>61.971830985915496</v>
      </c>
      <c r="IQ103" s="114">
        <v>55.474452554744509</v>
      </c>
      <c r="IR103" s="114" t="s">
        <v>286</v>
      </c>
      <c r="IS103" s="114">
        <v>64.634146341463406</v>
      </c>
      <c r="IT103" s="114">
        <v>69.736842105263179</v>
      </c>
      <c r="IU103" s="114" t="s">
        <v>286</v>
      </c>
      <c r="IV103" s="114">
        <v>64.000000000000014</v>
      </c>
      <c r="IW103" s="114">
        <v>59.310344827586192</v>
      </c>
      <c r="IX103" s="114" t="str">
        <f t="shared" ref="IX103:JE107" si="146">"--"</f>
        <v>--</v>
      </c>
      <c r="IY103" s="114" t="str">
        <f t="shared" si="146"/>
        <v>--</v>
      </c>
      <c r="IZ103" s="114" t="str">
        <f t="shared" si="146"/>
        <v>--</v>
      </c>
      <c r="JA103" s="114" t="str">
        <f t="shared" si="146"/>
        <v>--</v>
      </c>
      <c r="JB103" s="114" t="str">
        <f t="shared" si="146"/>
        <v>--</v>
      </c>
      <c r="JC103" s="114" t="str">
        <f t="shared" si="146"/>
        <v>--</v>
      </c>
      <c r="JD103" s="114" t="str">
        <f t="shared" si="146"/>
        <v>--</v>
      </c>
      <c r="JE103" s="114" t="str">
        <f t="shared" si="146"/>
        <v>--</v>
      </c>
      <c r="JF103" s="114" t="str">
        <f t="shared" ref="JF103:JO117" si="147">"--"</f>
        <v>--</v>
      </c>
      <c r="JG103" s="114" t="str">
        <f t="shared" si="147"/>
        <v>--</v>
      </c>
      <c r="JH103" s="114" t="str">
        <f t="shared" si="147"/>
        <v>--</v>
      </c>
      <c r="JI103" s="114" t="str">
        <f t="shared" si="147"/>
        <v>--</v>
      </c>
      <c r="JJ103" s="114" t="str">
        <f t="shared" si="147"/>
        <v>--</v>
      </c>
      <c r="JK103" s="114" t="str">
        <f t="shared" si="147"/>
        <v>--</v>
      </c>
      <c r="JL103" s="114" t="str">
        <f t="shared" si="147"/>
        <v>--</v>
      </c>
      <c r="JM103" s="114" t="str">
        <f t="shared" si="147"/>
        <v>--</v>
      </c>
      <c r="JN103" s="114" t="str">
        <f t="shared" si="147"/>
        <v>--</v>
      </c>
      <c r="JO103" s="114" t="str">
        <f t="shared" si="147"/>
        <v>--</v>
      </c>
      <c r="JP103" s="114" t="str">
        <f t="shared" ref="JP103:JY117" si="148">"--"</f>
        <v>--</v>
      </c>
      <c r="JQ103" s="114" t="str">
        <f t="shared" si="148"/>
        <v>--</v>
      </c>
      <c r="JR103" s="114" t="str">
        <f t="shared" si="148"/>
        <v>--</v>
      </c>
      <c r="JS103" s="114" t="str">
        <f t="shared" si="148"/>
        <v>--</v>
      </c>
      <c r="JT103" s="114" t="str">
        <f t="shared" si="148"/>
        <v>--</v>
      </c>
      <c r="JU103" s="114" t="str">
        <f t="shared" si="148"/>
        <v>--</v>
      </c>
      <c r="JV103" s="114" t="str">
        <f t="shared" si="148"/>
        <v>--</v>
      </c>
      <c r="JW103" s="114" t="str">
        <f t="shared" si="148"/>
        <v>--</v>
      </c>
      <c r="JX103" s="114" t="str">
        <f t="shared" si="148"/>
        <v>--</v>
      </c>
      <c r="JY103" s="114" t="str">
        <f t="shared" si="148"/>
        <v>--</v>
      </c>
      <c r="JZ103" s="114" t="str">
        <f t="shared" ref="JZ103:KI117" si="149">"--"</f>
        <v>--</v>
      </c>
      <c r="KA103" s="114" t="str">
        <f t="shared" si="149"/>
        <v>--</v>
      </c>
      <c r="KB103" s="114" t="str">
        <f t="shared" si="149"/>
        <v>--</v>
      </c>
      <c r="KC103" s="114" t="str">
        <f t="shared" si="149"/>
        <v>--</v>
      </c>
      <c r="KD103" s="114" t="str">
        <f t="shared" si="149"/>
        <v>--</v>
      </c>
      <c r="KE103" s="114" t="str">
        <f t="shared" si="149"/>
        <v>--</v>
      </c>
      <c r="KF103" s="114" t="str">
        <f t="shared" si="149"/>
        <v>--</v>
      </c>
      <c r="KG103" s="114" t="str">
        <f t="shared" si="149"/>
        <v>--</v>
      </c>
      <c r="KH103" s="114" t="str">
        <f t="shared" si="149"/>
        <v>--</v>
      </c>
      <c r="KI103" s="114" t="str">
        <f t="shared" si="149"/>
        <v>--</v>
      </c>
      <c r="KJ103" s="114" t="str">
        <f t="shared" ref="KJ103:KO117" si="150">"--"</f>
        <v>--</v>
      </c>
      <c r="KK103" s="114" t="str">
        <f t="shared" si="150"/>
        <v>--</v>
      </c>
      <c r="KL103" s="114" t="str">
        <f t="shared" si="150"/>
        <v>--</v>
      </c>
      <c r="KM103" s="114" t="str">
        <f t="shared" si="150"/>
        <v>--</v>
      </c>
      <c r="KN103" s="114" t="str">
        <f t="shared" si="150"/>
        <v>--</v>
      </c>
      <c r="KO103" s="114" t="str">
        <f t="shared" si="150"/>
        <v>--</v>
      </c>
      <c r="KP103" s="114" t="str">
        <f t="shared" ref="KP103:KY117" si="151">"--"</f>
        <v>--</v>
      </c>
      <c r="KQ103" s="114" t="str">
        <f t="shared" si="151"/>
        <v>--</v>
      </c>
      <c r="KR103" s="114" t="str">
        <f t="shared" si="151"/>
        <v>--</v>
      </c>
      <c r="KS103" s="114" t="str">
        <f t="shared" si="151"/>
        <v>--</v>
      </c>
      <c r="KT103" s="114" t="str">
        <f t="shared" si="151"/>
        <v>--</v>
      </c>
      <c r="KU103" s="114" t="str">
        <f t="shared" si="151"/>
        <v>--</v>
      </c>
      <c r="KV103" s="114" t="str">
        <f t="shared" si="151"/>
        <v>--</v>
      </c>
      <c r="KW103" s="114" t="str">
        <f t="shared" si="151"/>
        <v>--</v>
      </c>
      <c r="KX103" s="114" t="str">
        <f t="shared" si="151"/>
        <v>--</v>
      </c>
      <c r="KY103" s="114" t="str">
        <f t="shared" si="151"/>
        <v>--</v>
      </c>
      <c r="KZ103" s="114" t="str">
        <f t="shared" si="135"/>
        <v>--</v>
      </c>
      <c r="LA103" s="114" t="str">
        <f t="shared" si="135"/>
        <v>--</v>
      </c>
      <c r="LB103" s="114" t="str">
        <f t="shared" si="135"/>
        <v>--</v>
      </c>
      <c r="LC103" s="114" t="str">
        <f t="shared" si="135"/>
        <v>--</v>
      </c>
      <c r="LD103" s="114" t="str">
        <f t="shared" si="135"/>
        <v>--</v>
      </c>
      <c r="LE103" s="228">
        <v>84.554973821989606</v>
      </c>
      <c r="LF103" s="228">
        <v>85.714285714285694</v>
      </c>
      <c r="LG103" s="228">
        <v>84.745762711864501</v>
      </c>
      <c r="LH103" s="228">
        <v>82.608695652173907</v>
      </c>
      <c r="LI103" s="228">
        <v>81.838074398249404</v>
      </c>
      <c r="LJ103" s="228">
        <v>85.866666666666703</v>
      </c>
      <c r="LK103" s="228">
        <v>69.3717277486911</v>
      </c>
      <c r="LL103" s="228">
        <v>72.660098522167502</v>
      </c>
      <c r="LM103" s="228">
        <v>67.796610169491501</v>
      </c>
      <c r="LN103" s="228">
        <v>70.869565217391198</v>
      </c>
      <c r="LO103" s="228">
        <v>70.394736842105303</v>
      </c>
      <c r="LP103" s="228">
        <v>74.933333333333294</v>
      </c>
      <c r="LQ103" s="228">
        <v>74.598930481283404</v>
      </c>
      <c r="LR103" s="228">
        <v>80.25</v>
      </c>
      <c r="LS103" s="228">
        <v>79.714285714285793</v>
      </c>
      <c r="LT103" s="228">
        <v>74.617067833698101</v>
      </c>
      <c r="LU103" s="228">
        <v>76.975169300225701</v>
      </c>
      <c r="LV103" s="228">
        <v>74.254742547425394</v>
      </c>
      <c r="LW103" s="228">
        <v>51.063829787233999</v>
      </c>
      <c r="LX103" s="228">
        <v>50</v>
      </c>
      <c r="LY103" s="228">
        <v>40.401146131805199</v>
      </c>
      <c r="LZ103" s="228">
        <v>51.422319474835902</v>
      </c>
      <c r="MA103" s="228">
        <v>46.171171171171203</v>
      </c>
      <c r="MB103" s="228">
        <v>50.271739130434803</v>
      </c>
      <c r="MC103" s="228">
        <v>84</v>
      </c>
      <c r="MD103" s="228">
        <v>87.25</v>
      </c>
      <c r="ME103" s="228">
        <v>84.571428571428598</v>
      </c>
      <c r="MF103" s="228">
        <v>87.554585152838399</v>
      </c>
      <c r="MG103" s="228">
        <v>83.3333333333333</v>
      </c>
      <c r="MH103" s="228">
        <v>80.978260869565204</v>
      </c>
      <c r="MI103" s="228">
        <v>74.933333333333394</v>
      </c>
      <c r="MJ103" s="228">
        <v>76.75</v>
      </c>
      <c r="MK103" s="228">
        <v>74.285714285714405</v>
      </c>
      <c r="ML103" s="228">
        <v>75.764192139738</v>
      </c>
      <c r="MM103" s="228">
        <v>74.549549549549397</v>
      </c>
      <c r="MN103" s="228">
        <v>74.184782608695699</v>
      </c>
      <c r="MO103" s="128" t="str">
        <f t="shared" si="89"/>
        <v>--</v>
      </c>
      <c r="MP103" s="228">
        <v>12.3737373737374</v>
      </c>
      <c r="MQ103" s="228">
        <v>36.962750716332401</v>
      </c>
      <c r="MR103" s="128" t="str">
        <f t="shared" si="90"/>
        <v>--</v>
      </c>
      <c r="MS103" s="228">
        <v>12.009237875288701</v>
      </c>
      <c r="MT103" s="228">
        <v>30.919220055710301</v>
      </c>
      <c r="MU103" s="128" t="str">
        <f t="shared" si="91"/>
        <v>--</v>
      </c>
      <c r="MV103" s="228">
        <v>33.3333333333333</v>
      </c>
      <c r="MW103" s="228">
        <v>53.488372093023301</v>
      </c>
      <c r="MX103" s="128" t="str">
        <f t="shared" si="92"/>
        <v>--</v>
      </c>
      <c r="MY103" s="228">
        <v>39.2156862745098</v>
      </c>
      <c r="MZ103" s="228">
        <v>45.370370370370402</v>
      </c>
      <c r="NA103" s="128" t="str">
        <f t="shared" si="93"/>
        <v>--</v>
      </c>
      <c r="NB103" s="228">
        <v>39.130434782608702</v>
      </c>
      <c r="NC103" s="228">
        <v>66.6666666666667</v>
      </c>
      <c r="ND103" s="128" t="str">
        <f t="shared" si="94"/>
        <v>--</v>
      </c>
      <c r="NE103" s="228">
        <v>52.941176470588204</v>
      </c>
      <c r="NF103" s="228">
        <v>53.271028037383203</v>
      </c>
      <c r="NG103" s="128" t="str">
        <f t="shared" si="95"/>
        <v>--</v>
      </c>
      <c r="NH103" s="228">
        <v>60.4166666666667</v>
      </c>
      <c r="NI103" s="228">
        <v>60.9375</v>
      </c>
      <c r="NJ103" s="128" t="str">
        <f t="shared" si="96"/>
        <v>--</v>
      </c>
      <c r="NK103" s="228">
        <v>46.153846153846203</v>
      </c>
      <c r="NL103" s="228">
        <v>59.090909090909101</v>
      </c>
      <c r="NM103" s="230">
        <v>90.7035175879398</v>
      </c>
      <c r="NN103" s="230">
        <v>90.970654627539602</v>
      </c>
      <c r="NO103" s="230">
        <v>74.436090225563902</v>
      </c>
      <c r="NP103" s="230">
        <v>72.8506787330317</v>
      </c>
      <c r="NQ103" s="230">
        <v>80.407124681933993</v>
      </c>
      <c r="NR103" s="230">
        <v>74.712643678160902</v>
      </c>
      <c r="NS103" s="230">
        <v>72.448979591836704</v>
      </c>
      <c r="NT103" s="230">
        <v>71.593533487297904</v>
      </c>
      <c r="NU103" s="230">
        <v>90.076335877862604</v>
      </c>
      <c r="NV103" s="230">
        <v>89.400921658986206</v>
      </c>
      <c r="NW103" s="230">
        <v>86.005089058524206</v>
      </c>
      <c r="NX103" s="230">
        <v>88.073394495412899</v>
      </c>
      <c r="NY103" s="128" t="str">
        <f t="shared" si="143"/>
        <v>--</v>
      </c>
      <c r="NZ103" s="128" t="str">
        <f t="shared" si="143"/>
        <v>--</v>
      </c>
      <c r="OA103" s="128" t="str">
        <f t="shared" si="143"/>
        <v>--</v>
      </c>
      <c r="OB103" s="128" t="str">
        <f t="shared" si="143"/>
        <v>--</v>
      </c>
      <c r="OC103" s="128" t="str">
        <f t="shared" si="143"/>
        <v>--</v>
      </c>
      <c r="OD103" s="128" t="str">
        <f t="shared" si="143"/>
        <v>--</v>
      </c>
      <c r="OE103" s="128" t="str">
        <f t="shared" si="143"/>
        <v>--</v>
      </c>
      <c r="OF103" s="128" t="str">
        <f t="shared" si="143"/>
        <v>--</v>
      </c>
      <c r="OG103" s="230">
        <v>60.969387755101998</v>
      </c>
      <c r="OH103" s="228">
        <v>41.443850267379702</v>
      </c>
      <c r="OI103" s="228">
        <v>41.353383458646597</v>
      </c>
      <c r="OJ103" s="228">
        <v>32.857142857142897</v>
      </c>
      <c r="OK103" s="230">
        <v>60.232558139534902</v>
      </c>
      <c r="OL103" s="228">
        <v>46.608315098468303</v>
      </c>
      <c r="OM103" s="228">
        <v>45.393258426966298</v>
      </c>
      <c r="ON103" s="228">
        <v>46.594005449591201</v>
      </c>
      <c r="OO103" s="114" t="str">
        <f t="shared" si="123"/>
        <v>--</v>
      </c>
      <c r="OP103" s="114" t="str">
        <f t="shared" si="123"/>
        <v>--</v>
      </c>
      <c r="OQ103" s="300">
        <v>70.876288659793872</v>
      </c>
      <c r="OR103" s="300">
        <v>56.648936170212778</v>
      </c>
      <c r="OS103" s="300">
        <v>61.209068010075569</v>
      </c>
      <c r="OT103" s="300">
        <v>60.571428571428577</v>
      </c>
      <c r="OU103" s="300">
        <v>75.92592592592591</v>
      </c>
      <c r="OV103" s="300">
        <v>66.666666666666728</v>
      </c>
      <c r="OW103" s="300">
        <v>59.375000000000021</v>
      </c>
      <c r="OX103" s="300">
        <v>66.032608695652158</v>
      </c>
      <c r="OZ103" s="391">
        <v>75.429975429975357</v>
      </c>
      <c r="PA103" s="392">
        <v>72.749391727493958</v>
      </c>
      <c r="PB103" s="392">
        <v>72.941176470588246</v>
      </c>
      <c r="PC103" s="392">
        <v>74.375</v>
      </c>
      <c r="PD103" s="391">
        <v>68.780487804878092</v>
      </c>
      <c r="PE103" s="392">
        <v>41.463414634146318</v>
      </c>
      <c r="PF103" s="392">
        <v>44.57547169811324</v>
      </c>
      <c r="PG103" s="392">
        <v>43.749999999999993</v>
      </c>
      <c r="PH103" s="391">
        <v>54.187192118226577</v>
      </c>
      <c r="PI103" s="392">
        <v>39.119804400978005</v>
      </c>
      <c r="PJ103" s="392">
        <v>39.386792452830228</v>
      </c>
      <c r="PK103" s="392">
        <v>40.625000000000021</v>
      </c>
      <c r="PL103" s="391">
        <v>89.294403892944061</v>
      </c>
      <c r="PM103" s="392">
        <v>78.780487804878106</v>
      </c>
      <c r="PN103" s="392">
        <v>79.196217494089865</v>
      </c>
      <c r="PO103" s="392">
        <v>83.072100313479623</v>
      </c>
      <c r="PP103" s="391">
        <v>87.264150943396146</v>
      </c>
      <c r="PQ103" s="392">
        <v>72.222222222222328</v>
      </c>
      <c r="PR103" s="392">
        <v>73.522458628841605</v>
      </c>
      <c r="PS103" s="392">
        <v>75.548589341692818</v>
      </c>
      <c r="PT103" s="378" t="str">
        <f t="shared" si="144"/>
        <v>--</v>
      </c>
      <c r="PU103" s="378" t="str">
        <f t="shared" si="144"/>
        <v>--</v>
      </c>
      <c r="PV103" s="392">
        <v>15.012722646310422</v>
      </c>
      <c r="PW103" s="392">
        <v>38.225255972696246</v>
      </c>
      <c r="PX103" s="378" t="str">
        <f t="shared" si="98"/>
        <v>--</v>
      </c>
      <c r="PY103" s="378" t="str">
        <f t="shared" si="98"/>
        <v>--</v>
      </c>
      <c r="PZ103" s="392">
        <v>43.103448275862071</v>
      </c>
      <c r="QA103" s="392">
        <v>59.459459459459445</v>
      </c>
      <c r="QB103" s="378" t="str">
        <f t="shared" si="99"/>
        <v>--</v>
      </c>
      <c r="QC103" s="378" t="str">
        <f t="shared" si="99"/>
        <v>--</v>
      </c>
      <c r="QD103" s="392">
        <v>52.631578947368418</v>
      </c>
      <c r="QE103" s="392">
        <v>66.964285714285737</v>
      </c>
      <c r="QF103" s="378" t="str">
        <f t="shared" si="145"/>
        <v>--</v>
      </c>
      <c r="QG103" s="378" t="str">
        <f t="shared" si="145"/>
        <v>--</v>
      </c>
      <c r="QH103" s="392">
        <v>66.666666666666657</v>
      </c>
      <c r="QI103" s="392">
        <v>66.964285714285737</v>
      </c>
      <c r="QJ103" s="368" t="str">
        <f t="shared" si="124"/>
        <v>--</v>
      </c>
    </row>
    <row r="104" spans="1:452" x14ac:dyDescent="0.25">
      <c r="A104" s="114" t="str">
        <f t="shared" si="122"/>
        <v>--</v>
      </c>
      <c r="B104" s="96" t="s">
        <v>179</v>
      </c>
      <c r="C104" s="96">
        <v>27.299270072992666</v>
      </c>
      <c r="D104" s="114">
        <v>15.909090909090917</v>
      </c>
      <c r="E104" s="114">
        <v>11.281070745697905</v>
      </c>
      <c r="F104" s="114">
        <v>31.645569620253116</v>
      </c>
      <c r="G104" s="114">
        <v>17.384105960264904</v>
      </c>
      <c r="H104" s="114">
        <v>11.850311850311838</v>
      </c>
      <c r="I104" s="114">
        <v>36.013986013985956</v>
      </c>
      <c r="J104" s="114">
        <v>29.649122807017505</v>
      </c>
      <c r="K104" s="114">
        <v>27.402135231316695</v>
      </c>
      <c r="L104" s="114">
        <v>48.686514886164574</v>
      </c>
      <c r="M104" s="114">
        <v>35.188509874326762</v>
      </c>
      <c r="N104" s="114">
        <v>29.999999999999986</v>
      </c>
      <c r="O104" s="114">
        <v>55.787476280834937</v>
      </c>
      <c r="P104" s="114">
        <v>44.852941176470594</v>
      </c>
      <c r="Q104" s="114">
        <v>40.350877192982445</v>
      </c>
      <c r="R104" s="114">
        <v>88.823529411764653</v>
      </c>
      <c r="S104" s="114">
        <v>81.859070464767669</v>
      </c>
      <c r="T104" s="114">
        <v>85.767790262172298</v>
      </c>
      <c r="U104" s="114">
        <v>87.522603978300239</v>
      </c>
      <c r="V104" s="114">
        <v>78.02907915993535</v>
      </c>
      <c r="W104" s="114">
        <v>83.172147001934277</v>
      </c>
      <c r="X104" s="114">
        <v>87.588652482269509</v>
      </c>
      <c r="Y104" s="114">
        <v>80.449826989619382</v>
      </c>
      <c r="Z104" s="114">
        <v>82.852292020373497</v>
      </c>
      <c r="AA104" s="114">
        <v>86.865148861646148</v>
      </c>
      <c r="AB104" s="114">
        <v>82.654867256637218</v>
      </c>
      <c r="AC104" s="114">
        <v>83.548983364140454</v>
      </c>
      <c r="AD104" s="114">
        <v>89.080459770114985</v>
      </c>
      <c r="AE104" s="114">
        <v>76.867030965391606</v>
      </c>
      <c r="AF104" s="114">
        <v>83.864118895966001</v>
      </c>
      <c r="AG104" s="114">
        <v>73.048600883652469</v>
      </c>
      <c r="AH104" s="114">
        <v>62.349397590361427</v>
      </c>
      <c r="AI104" s="114">
        <v>65.290806754221407</v>
      </c>
      <c r="AJ104" s="114">
        <v>64.568345323741013</v>
      </c>
      <c r="AK104" s="114">
        <v>61.674718196457334</v>
      </c>
      <c r="AL104" s="114">
        <v>68.023255813953497</v>
      </c>
      <c r="AM104" s="114">
        <v>68.077601410934719</v>
      </c>
      <c r="AN104" s="114">
        <v>60.553633217993053</v>
      </c>
      <c r="AO104" s="114">
        <v>66.269165247018734</v>
      </c>
      <c r="AP104" s="114">
        <v>71.001757469244254</v>
      </c>
      <c r="AQ104" s="114">
        <v>65.553602811950796</v>
      </c>
      <c r="AR104" s="114">
        <v>67.89667896678958</v>
      </c>
      <c r="AS104" s="114">
        <v>72.571428571428513</v>
      </c>
      <c r="AT104" s="114">
        <v>61.98198198198201</v>
      </c>
      <c r="AU104" s="114">
        <v>69.57446808510646</v>
      </c>
      <c r="AV104" s="114">
        <v>13.925925925925931</v>
      </c>
      <c r="AW104" s="114">
        <v>16.289592760181002</v>
      </c>
      <c r="AX104" s="114">
        <v>18.525519848771275</v>
      </c>
      <c r="AY104" s="114">
        <v>14.981949458483767</v>
      </c>
      <c r="AZ104" s="114">
        <v>18.7192118226601</v>
      </c>
      <c r="BA104" s="114">
        <v>18.713450292397646</v>
      </c>
      <c r="BB104" s="114">
        <v>16.036036036036045</v>
      </c>
      <c r="BC104" s="114">
        <v>19.859402460456938</v>
      </c>
      <c r="BD104" s="114">
        <v>13.893653516295021</v>
      </c>
      <c r="BE104" s="114">
        <v>16.30824372759858</v>
      </c>
      <c r="BF104" s="114">
        <v>14.999999999999986</v>
      </c>
      <c r="BG104" s="114">
        <v>15.917602996254676</v>
      </c>
      <c r="BH104" s="114">
        <v>13.269230769230779</v>
      </c>
      <c r="BI104" s="114">
        <v>15.963302752293579</v>
      </c>
      <c r="BJ104" s="114">
        <v>14.957264957264965</v>
      </c>
      <c r="BK104" s="114">
        <v>9.0370370370370292</v>
      </c>
      <c r="BL104" s="114">
        <v>6.7873303167420795</v>
      </c>
      <c r="BM104" s="114">
        <v>6.4272211720226844</v>
      </c>
      <c r="BN104" s="114">
        <v>8.8447653429602973</v>
      </c>
      <c r="BO104" s="114">
        <v>8.3743842364532028</v>
      </c>
      <c r="BP104" s="114">
        <v>7.0175438596491233</v>
      </c>
      <c r="BQ104" s="114">
        <v>9.5840867992766725</v>
      </c>
      <c r="BR104" s="114">
        <v>10.052910052910059</v>
      </c>
      <c r="BS104" s="114">
        <v>9.106529209622007</v>
      </c>
      <c r="BT104" s="114">
        <v>9.6428571428571512</v>
      </c>
      <c r="BU104" s="114">
        <v>7.6785714285714297</v>
      </c>
      <c r="BV104" s="114">
        <v>8.239700374531834</v>
      </c>
      <c r="BW104" s="114">
        <v>7.5144508670520223</v>
      </c>
      <c r="BX104" s="114">
        <v>7.4954296160877423</v>
      </c>
      <c r="BY104" s="114">
        <v>7.249466950959496</v>
      </c>
      <c r="BZ104" s="114">
        <v>67.496339677891612</v>
      </c>
      <c r="CA104" s="114">
        <v>72.549019607843164</v>
      </c>
      <c r="CB104" s="114">
        <v>82.363977485928814</v>
      </c>
      <c r="CC104" s="114">
        <v>66.787003610108385</v>
      </c>
      <c r="CD104" s="114">
        <v>68.241042345276909</v>
      </c>
      <c r="CE104" s="114">
        <v>72.233009708737853</v>
      </c>
      <c r="CF104" s="114">
        <v>67.662565905096727</v>
      </c>
      <c r="CG104" s="114">
        <v>68.284228769497375</v>
      </c>
      <c r="CH104" s="114">
        <v>75.638841567291308</v>
      </c>
      <c r="CI104" s="114">
        <v>66.431095406360342</v>
      </c>
      <c r="CJ104" s="114">
        <v>71.631205673758885</v>
      </c>
      <c r="CK104" s="114">
        <v>75.700934579439306</v>
      </c>
      <c r="CL104" s="114">
        <v>72.128060263653481</v>
      </c>
      <c r="CM104" s="114">
        <v>70.90909090909085</v>
      </c>
      <c r="CN104" s="114">
        <v>75.906183368869975</v>
      </c>
      <c r="CO104" s="114" t="s">
        <v>286</v>
      </c>
      <c r="CP104" s="114" t="s">
        <v>286</v>
      </c>
      <c r="CQ104" s="114" t="s">
        <v>286</v>
      </c>
      <c r="CR104" s="114">
        <v>54.446460980036278</v>
      </c>
      <c r="CS104" s="114">
        <v>34.590163934426215</v>
      </c>
      <c r="CT104" s="114">
        <v>42.99610894941636</v>
      </c>
      <c r="CU104" s="114">
        <v>56.161971830985962</v>
      </c>
      <c r="CV104" s="114">
        <v>41.56521739130438</v>
      </c>
      <c r="CW104" s="114">
        <v>47.863247863247885</v>
      </c>
      <c r="CX104" s="114">
        <v>60.568383658969793</v>
      </c>
      <c r="CY104" s="114">
        <v>46.89165186500891</v>
      </c>
      <c r="CZ104" s="114">
        <v>48.127340823970023</v>
      </c>
      <c r="DA104" s="114">
        <v>59.695817490494257</v>
      </c>
      <c r="DB104" s="114">
        <v>47.262773722627728</v>
      </c>
      <c r="DC104" s="114">
        <v>49.253731343283597</v>
      </c>
      <c r="DD104" s="114">
        <v>60.451127819548894</v>
      </c>
      <c r="DE104" s="114">
        <v>57.359635811836093</v>
      </c>
      <c r="DF104" s="114">
        <v>59.58254269449715</v>
      </c>
      <c r="DG104" s="114">
        <v>61.35531135531135</v>
      </c>
      <c r="DH104" s="114">
        <v>55.721393034825915</v>
      </c>
      <c r="DI104" s="114">
        <v>53.021442495126649</v>
      </c>
      <c r="DJ104" s="114">
        <v>62.34003656307128</v>
      </c>
      <c r="DK104" s="114">
        <v>58.318739054290752</v>
      </c>
      <c r="DL104" s="114">
        <v>49.056603773584932</v>
      </c>
      <c r="DM104" s="114">
        <v>60.594795539033449</v>
      </c>
      <c r="DN104" s="114">
        <v>56.093189964157716</v>
      </c>
      <c r="DO104" s="114">
        <v>51.600753295668504</v>
      </c>
      <c r="DP104" s="114">
        <v>62.096774193548377</v>
      </c>
      <c r="DQ104" s="114">
        <v>57.570093457943912</v>
      </c>
      <c r="DR104" s="114">
        <v>51.068376068376068</v>
      </c>
      <c r="DS104" s="114" t="s">
        <v>286</v>
      </c>
      <c r="DT104" s="114" t="s">
        <v>286</v>
      </c>
      <c r="DU104" s="114" t="s">
        <v>286</v>
      </c>
      <c r="DV104" s="114">
        <v>47.339449541284417</v>
      </c>
      <c r="DW104" s="114">
        <v>33.774834437086071</v>
      </c>
      <c r="DX104" s="114">
        <v>33.203883495145618</v>
      </c>
      <c r="DY104" s="114">
        <v>51.071428571428591</v>
      </c>
      <c r="DZ104" s="114">
        <v>37.870855148342109</v>
      </c>
      <c r="EA104" s="114">
        <v>33.333333333333357</v>
      </c>
      <c r="EB104" s="114">
        <v>52.951699463327394</v>
      </c>
      <c r="EC104" s="114">
        <v>41.472172351885106</v>
      </c>
      <c r="ED104" s="114">
        <v>42.776735459662312</v>
      </c>
      <c r="EE104" s="114">
        <v>54.054054054054056</v>
      </c>
      <c r="EF104" s="114">
        <v>43.703703703703702</v>
      </c>
      <c r="EG104" s="114">
        <v>46.236559139784951</v>
      </c>
      <c r="EH104" s="114" t="s">
        <v>286</v>
      </c>
      <c r="EI104" s="114" t="s">
        <v>286</v>
      </c>
      <c r="EJ104" s="114" t="s">
        <v>286</v>
      </c>
      <c r="EK104" s="114">
        <v>91.009174311926586</v>
      </c>
      <c r="EL104" s="114">
        <v>81.609195402298838</v>
      </c>
      <c r="EM104" s="114">
        <v>85.01945525291822</v>
      </c>
      <c r="EN104" s="114">
        <v>91.504424778761134</v>
      </c>
      <c r="EO104" s="114">
        <v>86.260869565217376</v>
      </c>
      <c r="EP104" s="114">
        <v>82.876712328767127</v>
      </c>
      <c r="EQ104" s="114">
        <v>90.828924162257493</v>
      </c>
      <c r="ER104" s="114">
        <v>87.54448398576514</v>
      </c>
      <c r="ES104" s="114">
        <v>82.926829268292863</v>
      </c>
      <c r="ET104" s="114">
        <v>94.696969696969788</v>
      </c>
      <c r="EU104" s="114">
        <v>83.08823529411768</v>
      </c>
      <c r="EV104" s="114">
        <v>86.081370449678843</v>
      </c>
      <c r="EW104" s="114">
        <v>85.651537335285482</v>
      </c>
      <c r="EX104" s="114">
        <v>71.234939759036152</v>
      </c>
      <c r="EY104" s="114">
        <v>78.048780487804862</v>
      </c>
      <c r="EZ104" s="114">
        <v>87.636363636363569</v>
      </c>
      <c r="FA104" s="114">
        <v>72.24958949096866</v>
      </c>
      <c r="FB104" s="114">
        <v>76.116504854368884</v>
      </c>
      <c r="FC104" s="114">
        <v>89.752650176678372</v>
      </c>
      <c r="FD104" s="114">
        <v>77.232924693520189</v>
      </c>
      <c r="FE104" s="114">
        <v>74.442538593482013</v>
      </c>
      <c r="FF104" s="114">
        <v>89.483065953654219</v>
      </c>
      <c r="FG104" s="114">
        <v>81.081081081081095</v>
      </c>
      <c r="FH104" s="114">
        <v>75.655430711610435</v>
      </c>
      <c r="FI104" s="114">
        <v>93.009708737864045</v>
      </c>
      <c r="FJ104" s="114">
        <v>73.382624768946414</v>
      </c>
      <c r="FK104" s="114">
        <v>79.175704989154013</v>
      </c>
      <c r="FL104" s="114" t="s">
        <v>286</v>
      </c>
      <c r="FM104" s="114">
        <v>23.454833597464322</v>
      </c>
      <c r="FN104" s="114">
        <v>58.349705304518658</v>
      </c>
      <c r="FO104" s="114" t="s">
        <v>286</v>
      </c>
      <c r="FP104" s="114">
        <v>21.465968586387426</v>
      </c>
      <c r="FQ104" s="114">
        <v>53.557312252964408</v>
      </c>
      <c r="FR104" s="114" t="s">
        <v>286</v>
      </c>
      <c r="FS104" s="114">
        <v>22.932330827067684</v>
      </c>
      <c r="FT104" s="114">
        <v>55.244755244755275</v>
      </c>
      <c r="FU104" s="114" t="s">
        <v>286</v>
      </c>
      <c r="FV104" s="114">
        <v>20.727272727272712</v>
      </c>
      <c r="FW104" s="114">
        <v>59.108527131782964</v>
      </c>
      <c r="FX104" s="114" t="s">
        <v>286</v>
      </c>
      <c r="FY104" s="114">
        <v>21.722113502935418</v>
      </c>
      <c r="FZ104" s="114">
        <v>55.187637969094936</v>
      </c>
      <c r="GA104" s="114" t="s">
        <v>286</v>
      </c>
      <c r="GB104" s="114">
        <v>39.583333333333329</v>
      </c>
      <c r="GC104" s="114">
        <v>54.729729729729748</v>
      </c>
      <c r="GD104" s="114" t="s">
        <v>286</v>
      </c>
      <c r="GE104" s="114">
        <v>44.999999999999972</v>
      </c>
      <c r="GF104" s="114">
        <v>50.740740740740776</v>
      </c>
      <c r="GG104" s="114" t="s">
        <v>286</v>
      </c>
      <c r="GH104" s="114">
        <v>38.524590163934448</v>
      </c>
      <c r="GI104" s="114">
        <v>52.272727272727273</v>
      </c>
      <c r="GJ104" s="114" t="s">
        <v>286</v>
      </c>
      <c r="GK104" s="114">
        <v>37.499999999999986</v>
      </c>
      <c r="GL104" s="114">
        <v>44.884488448844898</v>
      </c>
      <c r="GM104" s="114" t="s">
        <v>286</v>
      </c>
      <c r="GN104" s="114">
        <v>33.027522935779821</v>
      </c>
      <c r="GO104" s="114">
        <v>41.600000000000023</v>
      </c>
      <c r="GP104" s="114" t="s">
        <v>286</v>
      </c>
      <c r="GQ104" s="114">
        <v>44.055944055944053</v>
      </c>
      <c r="GR104" s="114">
        <v>61.148648648648681</v>
      </c>
      <c r="GS104" s="114" t="s">
        <v>286</v>
      </c>
      <c r="GT104" s="114">
        <v>48.739495798319318</v>
      </c>
      <c r="GU104" s="114">
        <v>59.259259259259302</v>
      </c>
      <c r="GV104" s="114" t="s">
        <v>286</v>
      </c>
      <c r="GW104" s="114">
        <v>50.833333333333343</v>
      </c>
      <c r="GX104" s="114">
        <v>58.466453674121411</v>
      </c>
      <c r="GY104" s="114" t="s">
        <v>286</v>
      </c>
      <c r="GZ104" s="114">
        <v>44.247787610619483</v>
      </c>
      <c r="HA104" s="114">
        <v>58.803986710963422</v>
      </c>
      <c r="HB104" s="114" t="s">
        <v>286</v>
      </c>
      <c r="HC104" s="114">
        <v>42.201834862385347</v>
      </c>
      <c r="HD104" s="114">
        <v>59.20000000000001</v>
      </c>
      <c r="HE104" s="114" t="s">
        <v>286</v>
      </c>
      <c r="HF104" s="114">
        <v>42.105263157894754</v>
      </c>
      <c r="HG104" s="114">
        <v>59.793814432989663</v>
      </c>
      <c r="HH104" s="114" t="s">
        <v>286</v>
      </c>
      <c r="HI104" s="121">
        <v>47.368421052631582</v>
      </c>
      <c r="HJ104" s="121">
        <v>60.231660231660243</v>
      </c>
      <c r="HK104" s="121" t="s">
        <v>286</v>
      </c>
      <c r="HL104" s="121">
        <v>41.666666666666657</v>
      </c>
      <c r="HM104" s="114">
        <v>63.907284768211866</v>
      </c>
      <c r="HN104" s="114" t="s">
        <v>286</v>
      </c>
      <c r="HO104" s="114">
        <v>35.238095238095248</v>
      </c>
      <c r="HP104" s="114">
        <v>58.24915824915827</v>
      </c>
      <c r="HQ104" s="114" t="s">
        <v>286</v>
      </c>
      <c r="HR104" s="114">
        <v>34.905660377358487</v>
      </c>
      <c r="HS104" s="114">
        <v>55.785123966942145</v>
      </c>
      <c r="HT104" s="114" t="s">
        <v>286</v>
      </c>
      <c r="HU104" s="114">
        <v>55.072463768115945</v>
      </c>
      <c r="HV104" s="114">
        <v>38.620689655172434</v>
      </c>
      <c r="HW104" s="114" t="s">
        <v>286</v>
      </c>
      <c r="HX104" s="114">
        <v>53.84615384615384</v>
      </c>
      <c r="HY104" s="114">
        <v>38.549618320610698</v>
      </c>
      <c r="HZ104" s="114" t="s">
        <v>286</v>
      </c>
      <c r="IA104" s="114">
        <v>57.017543859649095</v>
      </c>
      <c r="IB104" s="114">
        <v>43.790849673202636</v>
      </c>
      <c r="IC104" s="114" t="s">
        <v>286</v>
      </c>
      <c r="ID104" s="114">
        <v>62.72727272727272</v>
      </c>
      <c r="IE104" s="114">
        <v>48.657718120805349</v>
      </c>
      <c r="IF104" s="114" t="s">
        <v>286</v>
      </c>
      <c r="IG104" s="114">
        <v>57.94392523364484</v>
      </c>
      <c r="IH104" s="114">
        <v>46.721311475409848</v>
      </c>
      <c r="II104" s="114" t="s">
        <v>286</v>
      </c>
      <c r="IJ104" s="114">
        <v>63.829787234042563</v>
      </c>
      <c r="IK104" s="114">
        <v>53.082191780821915</v>
      </c>
      <c r="IL104" s="114" t="s">
        <v>286</v>
      </c>
      <c r="IM104" s="114">
        <v>61.403508771929829</v>
      </c>
      <c r="IN104" s="114">
        <v>54.307116104868932</v>
      </c>
      <c r="IO104" s="114" t="s">
        <v>286</v>
      </c>
      <c r="IP104" s="114">
        <v>72.807017543859615</v>
      </c>
      <c r="IQ104" s="114">
        <v>60.784313725490215</v>
      </c>
      <c r="IR104" s="114" t="s">
        <v>286</v>
      </c>
      <c r="IS104" s="114">
        <v>67.88990825688073</v>
      </c>
      <c r="IT104" s="114">
        <v>61.12956810631227</v>
      </c>
      <c r="IU104" s="114" t="s">
        <v>286</v>
      </c>
      <c r="IV104" s="114">
        <v>65.740740740740748</v>
      </c>
      <c r="IW104" s="114">
        <v>62.704918032786864</v>
      </c>
      <c r="IX104" s="114" t="s">
        <v>286</v>
      </c>
      <c r="IY104" s="114" t="s">
        <v>286</v>
      </c>
      <c r="IZ104" s="114" t="s">
        <v>286</v>
      </c>
      <c r="JA104" s="114" t="s">
        <v>286</v>
      </c>
      <c r="JB104" s="114" t="s">
        <v>286</v>
      </c>
      <c r="JC104" s="114" t="s">
        <v>286</v>
      </c>
      <c r="JD104" s="114" t="s">
        <v>286</v>
      </c>
      <c r="JE104" s="114" t="s">
        <v>286</v>
      </c>
      <c r="JF104" s="114" t="str">
        <f t="shared" si="131"/>
        <v>--</v>
      </c>
      <c r="JG104" s="114" t="str">
        <f t="shared" si="131"/>
        <v>--</v>
      </c>
      <c r="JH104" s="114" t="str">
        <f t="shared" si="131"/>
        <v>--</v>
      </c>
      <c r="JI104" s="114" t="str">
        <f t="shared" si="131"/>
        <v>--</v>
      </c>
      <c r="JJ104" s="114" t="str">
        <f t="shared" si="131"/>
        <v>--</v>
      </c>
      <c r="JK104" s="114" t="str">
        <f t="shared" si="131"/>
        <v>--</v>
      </c>
      <c r="JL104" s="114" t="str">
        <f t="shared" si="131"/>
        <v>--</v>
      </c>
      <c r="JM104" s="114" t="str">
        <f t="shared" si="131"/>
        <v>--</v>
      </c>
      <c r="JN104" s="114" t="str">
        <f t="shared" si="131"/>
        <v>--</v>
      </c>
      <c r="JO104" s="114" t="str">
        <f t="shared" si="131"/>
        <v>--</v>
      </c>
      <c r="JP104" s="114" t="str">
        <f t="shared" si="132"/>
        <v>--</v>
      </c>
      <c r="JQ104" s="114" t="str">
        <f t="shared" si="132"/>
        <v>--</v>
      </c>
      <c r="JR104" s="114" t="str">
        <f t="shared" si="132"/>
        <v>--</v>
      </c>
      <c r="JS104" s="114" t="str">
        <f t="shared" si="132"/>
        <v>--</v>
      </c>
      <c r="JT104" s="114" t="str">
        <f t="shared" si="132"/>
        <v>--</v>
      </c>
      <c r="JU104" s="114" t="str">
        <f t="shared" si="132"/>
        <v>--</v>
      </c>
      <c r="JV104" s="114" t="str">
        <f t="shared" si="132"/>
        <v>--</v>
      </c>
      <c r="JW104" s="114" t="str">
        <f t="shared" si="132"/>
        <v>--</v>
      </c>
      <c r="JX104" s="114" t="str">
        <f t="shared" si="132"/>
        <v>--</v>
      </c>
      <c r="JY104" s="114" t="str">
        <f t="shared" si="132"/>
        <v>--</v>
      </c>
      <c r="JZ104" s="114" t="str">
        <f t="shared" si="133"/>
        <v>--</v>
      </c>
      <c r="KA104" s="114" t="str">
        <f t="shared" si="133"/>
        <v>--</v>
      </c>
      <c r="KB104" s="114" t="str">
        <f t="shared" si="133"/>
        <v>--</v>
      </c>
      <c r="KC104" s="114" t="str">
        <f t="shared" si="133"/>
        <v>--</v>
      </c>
      <c r="KD104" s="114" t="str">
        <f t="shared" si="133"/>
        <v>--</v>
      </c>
      <c r="KE104" s="114" t="str">
        <f t="shared" si="133"/>
        <v>--</v>
      </c>
      <c r="KF104" s="114" t="str">
        <f t="shared" si="133"/>
        <v>--</v>
      </c>
      <c r="KG104" s="114" t="str">
        <f t="shared" si="133"/>
        <v>--</v>
      </c>
      <c r="KH104" s="114" t="str">
        <f t="shared" si="133"/>
        <v>--</v>
      </c>
      <c r="KI104" s="114" t="str">
        <f t="shared" si="133"/>
        <v>--</v>
      </c>
      <c r="KJ104" s="114" t="str">
        <f t="shared" si="134"/>
        <v>--</v>
      </c>
      <c r="KK104" s="114" t="str">
        <f t="shared" si="134"/>
        <v>--</v>
      </c>
      <c r="KL104" s="114" t="str">
        <f t="shared" si="134"/>
        <v>--</v>
      </c>
      <c r="KM104" s="114" t="str">
        <f t="shared" si="134"/>
        <v>--</v>
      </c>
      <c r="KN104" s="114" t="str">
        <f t="shared" si="134"/>
        <v>--</v>
      </c>
      <c r="KO104" s="114" t="str">
        <f t="shared" si="134"/>
        <v>--</v>
      </c>
      <c r="KP104" s="114" t="str">
        <f t="shared" si="142"/>
        <v>--</v>
      </c>
      <c r="KQ104" s="114" t="str">
        <f t="shared" si="142"/>
        <v>--</v>
      </c>
      <c r="KR104" s="114" t="str">
        <f t="shared" si="142"/>
        <v>--</v>
      </c>
      <c r="KS104" s="114" t="str">
        <f t="shared" si="142"/>
        <v>--</v>
      </c>
      <c r="KT104" s="114" t="str">
        <f t="shared" si="142"/>
        <v>--</v>
      </c>
      <c r="KU104" s="114" t="str">
        <f t="shared" si="142"/>
        <v>--</v>
      </c>
      <c r="KV104" s="114" t="str">
        <f t="shared" si="142"/>
        <v>--</v>
      </c>
      <c r="KW104" s="114" t="str">
        <f t="shared" si="142"/>
        <v>--</v>
      </c>
      <c r="KX104" s="114" t="str">
        <f t="shared" si="142"/>
        <v>--</v>
      </c>
      <c r="KY104" s="114" t="str">
        <f t="shared" si="142"/>
        <v>--</v>
      </c>
      <c r="KZ104" s="114" t="str">
        <f t="shared" si="135"/>
        <v>--</v>
      </c>
      <c r="LA104" s="114" t="str">
        <f t="shared" si="135"/>
        <v>--</v>
      </c>
      <c r="LB104" s="114" t="str">
        <f t="shared" si="135"/>
        <v>--</v>
      </c>
      <c r="LC104" s="114" t="str">
        <f t="shared" si="135"/>
        <v>--</v>
      </c>
      <c r="LD104" s="114" t="str">
        <f t="shared" si="135"/>
        <v>--</v>
      </c>
      <c r="LE104" s="228">
        <v>85.052631578947398</v>
      </c>
      <c r="LF104" s="228">
        <v>82.706766917293194</v>
      </c>
      <c r="LG104" s="228">
        <v>82.460136674259701</v>
      </c>
      <c r="LH104" s="228">
        <v>86.682242990654103</v>
      </c>
      <c r="LI104" s="228">
        <v>82.089552238805993</v>
      </c>
      <c r="LJ104" s="228">
        <v>84.306569343065703</v>
      </c>
      <c r="LK104" s="228">
        <v>67.226890756302595</v>
      </c>
      <c r="LL104" s="228">
        <v>70.621468926553703</v>
      </c>
      <c r="LM104" s="228">
        <v>67.425968109339394</v>
      </c>
      <c r="LN104" s="228">
        <v>75.757575757575694</v>
      </c>
      <c r="LO104" s="228">
        <v>70.059880239520993</v>
      </c>
      <c r="LP104" s="228">
        <v>70.802919708029194</v>
      </c>
      <c r="LQ104" s="228">
        <v>73.535791757049907</v>
      </c>
      <c r="LR104" s="228">
        <v>73.534971644612597</v>
      </c>
      <c r="LS104" s="228">
        <v>73.6111111111111</v>
      </c>
      <c r="LT104" s="228">
        <v>72.897196261682296</v>
      </c>
      <c r="LU104" s="228">
        <v>70.059880239520993</v>
      </c>
      <c r="LV104" s="228">
        <v>77.007299270073005</v>
      </c>
      <c r="LW104" s="228">
        <v>40.256959314775102</v>
      </c>
      <c r="LX104" s="228">
        <v>45.112781954887197</v>
      </c>
      <c r="LY104" s="228">
        <v>44.907407407407398</v>
      </c>
      <c r="LZ104" s="228">
        <v>49.299065420560801</v>
      </c>
      <c r="MA104" s="228">
        <v>45.045045045045001</v>
      </c>
      <c r="MB104" s="228">
        <v>45.620437956204398</v>
      </c>
      <c r="MC104" s="228">
        <v>87.311827956989205</v>
      </c>
      <c r="MD104" s="228">
        <v>84.962406015037601</v>
      </c>
      <c r="ME104" s="228">
        <v>79.493087557603701</v>
      </c>
      <c r="MF104" s="228">
        <v>85.514018691588802</v>
      </c>
      <c r="MG104" s="228">
        <v>80.239520958083801</v>
      </c>
      <c r="MH104" s="228">
        <v>84.981684981685007</v>
      </c>
      <c r="MI104" s="228">
        <v>74.248927038626704</v>
      </c>
      <c r="MJ104" s="228">
        <v>72.180451127819595</v>
      </c>
      <c r="MK104" s="228">
        <v>68.663594470046107</v>
      </c>
      <c r="ML104" s="228">
        <v>74.941451990632402</v>
      </c>
      <c r="MM104" s="228">
        <v>72.754491017964</v>
      </c>
      <c r="MN104" s="228">
        <v>75.5474452554744</v>
      </c>
      <c r="MO104" s="128" t="str">
        <f t="shared" si="89"/>
        <v>--</v>
      </c>
      <c r="MP104" s="228">
        <v>17.374517374517399</v>
      </c>
      <c r="MQ104" s="228">
        <v>48.027842227378201</v>
      </c>
      <c r="MR104" s="128" t="str">
        <f t="shared" si="90"/>
        <v>--</v>
      </c>
      <c r="MS104" s="228">
        <v>16.5165165165165</v>
      </c>
      <c r="MT104" s="228">
        <v>42.962962962962898</v>
      </c>
      <c r="MU104" s="128" t="str">
        <f t="shared" si="91"/>
        <v>--</v>
      </c>
      <c r="MV104" s="228">
        <v>40.909090909090899</v>
      </c>
      <c r="MW104" s="228">
        <v>48.529411764705898</v>
      </c>
      <c r="MX104" s="128" t="str">
        <f t="shared" si="92"/>
        <v>--</v>
      </c>
      <c r="MY104" s="228">
        <v>44.4444444444444</v>
      </c>
      <c r="MZ104" s="228">
        <v>62.931034482758598</v>
      </c>
      <c r="NA104" s="128" t="str">
        <f t="shared" si="93"/>
        <v>--</v>
      </c>
      <c r="NB104" s="228">
        <v>51.724137931034498</v>
      </c>
      <c r="NC104" s="228">
        <v>61.576354679802897</v>
      </c>
      <c r="ND104" s="128" t="str">
        <f t="shared" si="94"/>
        <v>--</v>
      </c>
      <c r="NE104" s="228">
        <v>50</v>
      </c>
      <c r="NF104" s="228">
        <v>68.965517241379303</v>
      </c>
      <c r="NG104" s="128" t="str">
        <f t="shared" si="95"/>
        <v>--</v>
      </c>
      <c r="NH104" s="228">
        <v>60</v>
      </c>
      <c r="NI104" s="228">
        <v>63.902439024390198</v>
      </c>
      <c r="NJ104" s="128" t="str">
        <f t="shared" si="96"/>
        <v>--</v>
      </c>
      <c r="NK104" s="228">
        <v>75.471698113207495</v>
      </c>
      <c r="NL104" s="228">
        <v>68.103448275861993</v>
      </c>
      <c r="NM104" s="230">
        <v>91.569767441860506</v>
      </c>
      <c r="NN104" s="230">
        <v>88.3116883116883</v>
      </c>
      <c r="NO104" s="230">
        <v>75.801749271136998</v>
      </c>
      <c r="NP104" s="230">
        <v>74.754098360655703</v>
      </c>
      <c r="NQ104" s="230">
        <v>76.923076923076906</v>
      </c>
      <c r="NR104" s="230">
        <v>73.442622950819697</v>
      </c>
      <c r="NS104" s="230">
        <v>71.513353115727099</v>
      </c>
      <c r="NT104" s="230">
        <v>62.2950819672131</v>
      </c>
      <c r="NU104" s="230">
        <v>89.970501474926294</v>
      </c>
      <c r="NV104" s="230">
        <v>88.524590163934505</v>
      </c>
      <c r="NW104" s="230">
        <v>85.882352941176507</v>
      </c>
      <c r="NX104" s="230">
        <v>85.901639344262307</v>
      </c>
      <c r="NY104" s="128" t="str">
        <f t="shared" si="143"/>
        <v>--</v>
      </c>
      <c r="NZ104" s="128" t="str">
        <f t="shared" si="143"/>
        <v>--</v>
      </c>
      <c r="OA104" s="128" t="str">
        <f t="shared" si="143"/>
        <v>--</v>
      </c>
      <c r="OB104" s="128" t="str">
        <f t="shared" si="143"/>
        <v>--</v>
      </c>
      <c r="OC104" s="128" t="str">
        <f t="shared" si="143"/>
        <v>--</v>
      </c>
      <c r="OD104" s="128" t="str">
        <f t="shared" si="143"/>
        <v>--</v>
      </c>
      <c r="OE104" s="128" t="str">
        <f t="shared" si="143"/>
        <v>--</v>
      </c>
      <c r="OF104" s="128" t="str">
        <f t="shared" si="143"/>
        <v>--</v>
      </c>
      <c r="OG104" s="230">
        <v>56.213017751479299</v>
      </c>
      <c r="OH104" s="228">
        <v>35.344827586206897</v>
      </c>
      <c r="OI104" s="228">
        <v>39.548022598870098</v>
      </c>
      <c r="OJ104" s="228">
        <v>37.327188940092199</v>
      </c>
      <c r="OK104" s="230">
        <v>47.039473684210598</v>
      </c>
      <c r="OL104" s="228">
        <v>43.925233644859802</v>
      </c>
      <c r="OM104" s="228">
        <v>44.4444444444444</v>
      </c>
      <c r="ON104" s="228">
        <v>40.293040293040299</v>
      </c>
      <c r="OO104" s="114" t="str">
        <f t="shared" si="123"/>
        <v>--</v>
      </c>
      <c r="OP104" s="114" t="str">
        <f t="shared" si="123"/>
        <v>--</v>
      </c>
      <c r="OQ104" s="300">
        <v>58.357771260997069</v>
      </c>
      <c r="OR104" s="300">
        <v>43.949044585987295</v>
      </c>
      <c r="OS104" s="300">
        <v>46.69187145557656</v>
      </c>
      <c r="OT104" s="300">
        <v>36.551724137931018</v>
      </c>
      <c r="OU104" s="300">
        <v>67.21854304635761</v>
      </c>
      <c r="OV104" s="300">
        <v>57.441860465116342</v>
      </c>
      <c r="OW104" s="300">
        <v>53.892215568862305</v>
      </c>
      <c r="OX104" s="300">
        <v>46.886446886446905</v>
      </c>
      <c r="OZ104" s="391">
        <v>74.608150470219414</v>
      </c>
      <c r="PA104" s="392">
        <v>71.544715447154502</v>
      </c>
      <c r="PB104" s="392">
        <v>70.618556701030968</v>
      </c>
      <c r="PC104" s="392">
        <v>72.549019607843093</v>
      </c>
      <c r="PD104" s="391">
        <v>73.734177215189874</v>
      </c>
      <c r="PE104" s="392">
        <v>44.565217391304316</v>
      </c>
      <c r="PF104" s="392">
        <v>40.414507772020762</v>
      </c>
      <c r="PG104" s="392">
        <v>45.245901639344247</v>
      </c>
      <c r="PH104" s="391">
        <v>52.996845425867498</v>
      </c>
      <c r="PI104" s="392">
        <v>39.295392953929543</v>
      </c>
      <c r="PJ104" s="392">
        <v>34.53608247422676</v>
      </c>
      <c r="PK104" s="392">
        <v>37.171052631578974</v>
      </c>
      <c r="PL104" s="391">
        <v>89.274447949526845</v>
      </c>
      <c r="PM104" s="392">
        <v>81.891891891891888</v>
      </c>
      <c r="PN104" s="392">
        <v>78.092783505154628</v>
      </c>
      <c r="PO104" s="392">
        <v>81.311475409836106</v>
      </c>
      <c r="PP104" s="391">
        <v>80.624999999999972</v>
      </c>
      <c r="PQ104" s="392">
        <v>72.899728997289969</v>
      </c>
      <c r="PR104" s="392">
        <v>64.948453608247434</v>
      </c>
      <c r="PS104" s="392">
        <v>69.607843137254889</v>
      </c>
      <c r="PT104" s="378" t="str">
        <f t="shared" si="144"/>
        <v>--</v>
      </c>
      <c r="PU104" s="378" t="str">
        <f t="shared" si="144"/>
        <v>--</v>
      </c>
      <c r="PV104" s="392">
        <v>14.210526315789481</v>
      </c>
      <c r="PW104" s="392">
        <v>46.598639455782319</v>
      </c>
      <c r="PX104" s="378" t="str">
        <f t="shared" si="98"/>
        <v>--</v>
      </c>
      <c r="PY104" s="378" t="str">
        <f t="shared" si="98"/>
        <v>--</v>
      </c>
      <c r="PZ104" s="392">
        <v>46.15384615384616</v>
      </c>
      <c r="QA104" s="392">
        <v>60.294117647058833</v>
      </c>
      <c r="QB104" s="378" t="str">
        <f t="shared" si="99"/>
        <v>--</v>
      </c>
      <c r="QC104" s="378" t="str">
        <f t="shared" si="99"/>
        <v>--</v>
      </c>
      <c r="QD104" s="392">
        <v>54.716981132075468</v>
      </c>
      <c r="QE104" s="392">
        <v>67.647058823529434</v>
      </c>
      <c r="QF104" s="378" t="str">
        <f t="shared" si="145"/>
        <v>--</v>
      </c>
      <c r="QG104" s="378" t="str">
        <f t="shared" si="145"/>
        <v>--</v>
      </c>
      <c r="QH104" s="392">
        <v>53.846153846153847</v>
      </c>
      <c r="QI104" s="392">
        <v>59.124087591240873</v>
      </c>
      <c r="QJ104" s="368" t="str">
        <f t="shared" si="124"/>
        <v>--</v>
      </c>
    </row>
    <row r="105" spans="1:452" x14ac:dyDescent="0.25">
      <c r="A105" s="114" t="str">
        <f t="shared" si="122"/>
        <v>--</v>
      </c>
      <c r="B105" s="96" t="s">
        <v>182</v>
      </c>
      <c r="C105" s="96">
        <v>42.748091603053432</v>
      </c>
      <c r="D105" s="114">
        <v>27.257799671592764</v>
      </c>
      <c r="E105" s="114">
        <v>29.013539651837537</v>
      </c>
      <c r="F105" s="114">
        <v>46.121593291404636</v>
      </c>
      <c r="G105" s="114">
        <v>34.570312499999964</v>
      </c>
      <c r="H105" s="114">
        <v>35.75000000000005</v>
      </c>
      <c r="I105" s="114">
        <v>50.777202072538884</v>
      </c>
      <c r="J105" s="114">
        <v>41.904761904761919</v>
      </c>
      <c r="K105" s="114">
        <v>41.705069124423993</v>
      </c>
      <c r="L105" s="114">
        <v>54.166666666666629</v>
      </c>
      <c r="M105" s="114">
        <v>48.000000000000043</v>
      </c>
      <c r="N105" s="114">
        <v>50.4</v>
      </c>
      <c r="O105" s="114">
        <v>68.329177057356617</v>
      </c>
      <c r="P105" s="114">
        <v>52.295918367346886</v>
      </c>
      <c r="Q105" s="114">
        <v>51.360544217687071</v>
      </c>
      <c r="R105" s="114">
        <v>89.226100151745058</v>
      </c>
      <c r="S105" s="114">
        <v>78.282009724473355</v>
      </c>
      <c r="T105" s="114">
        <v>81.783681214421321</v>
      </c>
      <c r="U105" s="114">
        <v>90.274841437632233</v>
      </c>
      <c r="V105" s="114">
        <v>77.456647398843842</v>
      </c>
      <c r="W105" s="114">
        <v>83.816425120772934</v>
      </c>
      <c r="X105" s="114">
        <v>86.082474226804123</v>
      </c>
      <c r="Y105" s="114">
        <v>81.285444234404565</v>
      </c>
      <c r="Z105" s="114">
        <v>79.194630872483188</v>
      </c>
      <c r="AA105" s="114">
        <v>89.330543933054429</v>
      </c>
      <c r="AB105" s="114">
        <v>82.14285714285711</v>
      </c>
      <c r="AC105" s="114">
        <v>84.536082474226788</v>
      </c>
      <c r="AD105" s="114">
        <v>85.678391959799001</v>
      </c>
      <c r="AE105" s="114">
        <v>82.575757575757578</v>
      </c>
      <c r="AF105" s="114">
        <v>80.333333333333456</v>
      </c>
      <c r="AG105" s="114">
        <v>68.996960486322266</v>
      </c>
      <c r="AH105" s="114">
        <v>58.536585365853625</v>
      </c>
      <c r="AI105" s="114">
        <v>65.973534971644597</v>
      </c>
      <c r="AJ105" s="114">
        <v>70.315789473684319</v>
      </c>
      <c r="AK105" s="114">
        <v>63.198458574181096</v>
      </c>
      <c r="AL105" s="114">
        <v>61.893203883495154</v>
      </c>
      <c r="AM105" s="114">
        <v>69.610389610389646</v>
      </c>
      <c r="AN105" s="114">
        <v>64.461247637051045</v>
      </c>
      <c r="AO105" s="114">
        <v>64.28571428571432</v>
      </c>
      <c r="AP105" s="114">
        <v>67.295597484276783</v>
      </c>
      <c r="AQ105" s="114">
        <v>66.182572614107855</v>
      </c>
      <c r="AR105" s="114">
        <v>68.717948717948687</v>
      </c>
      <c r="AS105" s="114">
        <v>66.416040100250612</v>
      </c>
      <c r="AT105" s="114">
        <v>62.690355329949263</v>
      </c>
      <c r="AU105" s="114">
        <v>68.10631229235878</v>
      </c>
      <c r="AV105" s="114">
        <v>17.492260061919531</v>
      </c>
      <c r="AW105" s="114">
        <v>16.013071895424858</v>
      </c>
      <c r="AX105" s="114">
        <v>17.97323135755255</v>
      </c>
      <c r="AY105" s="114">
        <v>14.150943396226424</v>
      </c>
      <c r="AZ105" s="114">
        <v>18.554687500000004</v>
      </c>
      <c r="BA105" s="114">
        <v>16.421568627450974</v>
      </c>
      <c r="BB105" s="114">
        <v>13.599999999999991</v>
      </c>
      <c r="BC105" s="114">
        <v>15.992292870905583</v>
      </c>
      <c r="BD105" s="114">
        <v>18.834080717488796</v>
      </c>
      <c r="BE105" s="114">
        <v>14.775160599571739</v>
      </c>
      <c r="BF105" s="114">
        <v>13.646055437100213</v>
      </c>
      <c r="BG105" s="114">
        <v>15.706806282722514</v>
      </c>
      <c r="BH105" s="114">
        <v>15.8974358974359</v>
      </c>
      <c r="BI105" s="114">
        <v>11.948051948051946</v>
      </c>
      <c r="BJ105" s="114">
        <v>18.394648829431439</v>
      </c>
      <c r="BK105" s="114">
        <v>10.526315789473694</v>
      </c>
      <c r="BL105" s="114">
        <v>8.9869281045751688</v>
      </c>
      <c r="BM105" s="114">
        <v>6.8833652007648132</v>
      </c>
      <c r="BN105" s="114">
        <v>10.141509433962268</v>
      </c>
      <c r="BO105" s="114">
        <v>8.2031250000000053</v>
      </c>
      <c r="BP105" s="114">
        <v>8.088235294117645</v>
      </c>
      <c r="BQ105" s="114">
        <v>11.999999999999996</v>
      </c>
      <c r="BR105" s="114">
        <v>13.178294573643413</v>
      </c>
      <c r="BS105" s="114">
        <v>9.2342342342342274</v>
      </c>
      <c r="BT105" s="114">
        <v>11.538461538461544</v>
      </c>
      <c r="BU105" s="114">
        <v>10.064239828693792</v>
      </c>
      <c r="BV105" s="114">
        <v>8.9947089947089829</v>
      </c>
      <c r="BW105" s="114">
        <v>7.0312500000000036</v>
      </c>
      <c r="BX105" s="114">
        <v>8.5271317829457374</v>
      </c>
      <c r="BY105" s="114">
        <v>7.3825503355704729</v>
      </c>
      <c r="BZ105" s="114">
        <v>74.578866768759511</v>
      </c>
      <c r="CA105" s="114">
        <v>78.396072013093331</v>
      </c>
      <c r="CB105" s="114">
        <v>76.245210727969337</v>
      </c>
      <c r="CC105" s="114">
        <v>68.224299065420595</v>
      </c>
      <c r="CD105" s="114">
        <v>66.153846153846175</v>
      </c>
      <c r="CE105" s="114">
        <v>77.586206896551758</v>
      </c>
      <c r="CF105" s="114">
        <v>69.816272965879307</v>
      </c>
      <c r="CG105" s="114">
        <v>72.190476190476204</v>
      </c>
      <c r="CH105" s="114">
        <v>73.303167420814333</v>
      </c>
      <c r="CI105" s="114">
        <v>77.196652719665266</v>
      </c>
      <c r="CJ105" s="114">
        <v>68.842105263157947</v>
      </c>
      <c r="CK105" s="114">
        <v>74.285714285714263</v>
      </c>
      <c r="CL105" s="114">
        <v>71.820448877805504</v>
      </c>
      <c r="CM105" s="114">
        <v>80.154639175257714</v>
      </c>
      <c r="CN105" s="114">
        <v>75.167785234899313</v>
      </c>
      <c r="CO105" s="114" t="s">
        <v>286</v>
      </c>
      <c r="CP105" s="114" t="s">
        <v>286</v>
      </c>
      <c r="CQ105" s="114" t="s">
        <v>286</v>
      </c>
      <c r="CR105" s="114">
        <v>54.929577464788721</v>
      </c>
      <c r="CS105" s="114">
        <v>35.452793834296699</v>
      </c>
      <c r="CT105" s="114">
        <v>43.734643734643726</v>
      </c>
      <c r="CU105" s="114">
        <v>54.111405835543735</v>
      </c>
      <c r="CV105" s="114">
        <v>33.333333333333329</v>
      </c>
      <c r="CW105" s="114">
        <v>40.045248868778295</v>
      </c>
      <c r="CX105" s="114">
        <v>64.915966386554643</v>
      </c>
      <c r="CY105" s="114">
        <v>38.315789473684241</v>
      </c>
      <c r="CZ105" s="114">
        <v>42.337662337662394</v>
      </c>
      <c r="DA105" s="114">
        <v>56.39097744360901</v>
      </c>
      <c r="DB105" s="114">
        <v>42.673521850899775</v>
      </c>
      <c r="DC105" s="114">
        <v>49.328859060402692</v>
      </c>
      <c r="DD105" s="114">
        <v>62.751159196290544</v>
      </c>
      <c r="DE105" s="114">
        <v>53.858784893267654</v>
      </c>
      <c r="DF105" s="114">
        <v>45.384615384615394</v>
      </c>
      <c r="DG105" s="114">
        <v>60.526315789473728</v>
      </c>
      <c r="DH105" s="114">
        <v>49.031007751937999</v>
      </c>
      <c r="DI105" s="114">
        <v>47.263681592039823</v>
      </c>
      <c r="DJ105" s="114">
        <v>55.769230769230745</v>
      </c>
      <c r="DK105" s="114">
        <v>51.930501930501919</v>
      </c>
      <c r="DL105" s="114">
        <v>42.009132420091319</v>
      </c>
      <c r="DM105" s="114">
        <v>57.709251101321584</v>
      </c>
      <c r="DN105" s="114">
        <v>57.569296375266553</v>
      </c>
      <c r="DO105" s="114">
        <v>49.343832020997333</v>
      </c>
      <c r="DP105" s="114">
        <v>53.846153846153832</v>
      </c>
      <c r="DQ105" s="114">
        <v>56.052631578947384</v>
      </c>
      <c r="DR105" s="114">
        <v>52.249134948096881</v>
      </c>
      <c r="DS105" s="114" t="s">
        <v>286</v>
      </c>
      <c r="DT105" s="114" t="s">
        <v>286</v>
      </c>
      <c r="DU105" s="114" t="s">
        <v>286</v>
      </c>
      <c r="DV105" s="114">
        <v>45.476190476190489</v>
      </c>
      <c r="DW105" s="114">
        <v>26.705653021442476</v>
      </c>
      <c r="DX105" s="114">
        <v>30.221130221130224</v>
      </c>
      <c r="DY105" s="114">
        <v>52.17391304347823</v>
      </c>
      <c r="DZ105" s="114">
        <v>30.268199233716484</v>
      </c>
      <c r="EA105" s="114">
        <v>28.181818181818187</v>
      </c>
      <c r="EB105" s="114">
        <v>51.827956989247312</v>
      </c>
      <c r="EC105" s="114">
        <v>38.197424892703857</v>
      </c>
      <c r="ED105" s="114">
        <v>40.469973890339453</v>
      </c>
      <c r="EE105" s="114">
        <v>56.122448979591852</v>
      </c>
      <c r="EF105" s="114">
        <v>40.526315789473685</v>
      </c>
      <c r="EG105" s="114">
        <v>37.328767123287676</v>
      </c>
      <c r="EH105" s="114" t="s">
        <v>286</v>
      </c>
      <c r="EI105" s="114" t="s">
        <v>286</v>
      </c>
      <c r="EJ105" s="114" t="s">
        <v>286</v>
      </c>
      <c r="EK105" s="114">
        <v>88.888888888888857</v>
      </c>
      <c r="EL105" s="114">
        <v>80.232558139534845</v>
      </c>
      <c r="EM105" s="114">
        <v>80.788177339901509</v>
      </c>
      <c r="EN105" s="114">
        <v>90.159574468085083</v>
      </c>
      <c r="EO105" s="114">
        <v>79.270633397312864</v>
      </c>
      <c r="EP105" s="114">
        <v>82.539682539682502</v>
      </c>
      <c r="EQ105" s="114">
        <v>92.436974789915951</v>
      </c>
      <c r="ER105" s="114">
        <v>84.680851063829891</v>
      </c>
      <c r="ES105" s="114">
        <v>80.939947780678878</v>
      </c>
      <c r="ET105" s="114">
        <v>92.982456140350848</v>
      </c>
      <c r="EU105" s="114">
        <v>87.08010335917308</v>
      </c>
      <c r="EV105" s="114">
        <v>82.885906040268452</v>
      </c>
      <c r="EW105" s="114">
        <v>84.298780487804976</v>
      </c>
      <c r="EX105" s="114">
        <v>69.607843137254903</v>
      </c>
      <c r="EY105" s="114">
        <v>71.839080459770088</v>
      </c>
      <c r="EZ105" s="114">
        <v>86.619718309859181</v>
      </c>
      <c r="FA105" s="114">
        <v>70.155038759689845</v>
      </c>
      <c r="FB105" s="114">
        <v>74.447174447174575</v>
      </c>
      <c r="FC105" s="114">
        <v>90.425531914893639</v>
      </c>
      <c r="FD105" s="114">
        <v>74.472168905950156</v>
      </c>
      <c r="FE105" s="114">
        <v>77.954545454545411</v>
      </c>
      <c r="FF105" s="114">
        <v>89.529914529914521</v>
      </c>
      <c r="FG105" s="114">
        <v>74.893617021276697</v>
      </c>
      <c r="FH105" s="114">
        <v>75.916230366492172</v>
      </c>
      <c r="FI105" s="114">
        <v>89.847715736040684</v>
      </c>
      <c r="FJ105" s="114">
        <v>79.427083333333314</v>
      </c>
      <c r="FK105" s="114">
        <v>77.210884353741477</v>
      </c>
      <c r="FL105" s="114" t="s">
        <v>286</v>
      </c>
      <c r="FM105" s="114">
        <v>23.385689354275787</v>
      </c>
      <c r="FN105" s="114">
        <v>59.844054580896731</v>
      </c>
      <c r="FO105" s="114" t="s">
        <v>286</v>
      </c>
      <c r="FP105" s="114">
        <v>18.855932203389838</v>
      </c>
      <c r="FQ105" s="114">
        <v>57.614213197969576</v>
      </c>
      <c r="FR105" s="114" t="s">
        <v>286</v>
      </c>
      <c r="FS105" s="114">
        <v>18.126272912423616</v>
      </c>
      <c r="FT105" s="114">
        <v>57.72727272727272</v>
      </c>
      <c r="FU105" s="114" t="s">
        <v>286</v>
      </c>
      <c r="FV105" s="114">
        <v>21.123595505617978</v>
      </c>
      <c r="FW105" s="114">
        <v>50.404312668463625</v>
      </c>
      <c r="FX105" s="114" t="s">
        <v>286</v>
      </c>
      <c r="FY105" s="114">
        <v>23.64672364672365</v>
      </c>
      <c r="FZ105" s="114">
        <v>58.596491228070207</v>
      </c>
      <c r="GA105" s="114" t="s">
        <v>286</v>
      </c>
      <c r="GB105" s="114">
        <v>45.454545454545425</v>
      </c>
      <c r="GC105" s="114">
        <v>53.114754098360635</v>
      </c>
      <c r="GD105" s="114" t="s">
        <v>286</v>
      </c>
      <c r="GE105" s="114">
        <v>53.409090909090914</v>
      </c>
      <c r="GF105" s="114">
        <v>60.444444444444443</v>
      </c>
      <c r="GG105" s="114" t="s">
        <v>286</v>
      </c>
      <c r="GH105" s="114">
        <v>41.379310344827601</v>
      </c>
      <c r="GI105" s="114">
        <v>58.26771653543306</v>
      </c>
      <c r="GJ105" s="114" t="s">
        <v>286</v>
      </c>
      <c r="GK105" s="114">
        <v>41.935483870967737</v>
      </c>
      <c r="GL105" s="114">
        <v>51.63043478260871</v>
      </c>
      <c r="GM105" s="114" t="s">
        <v>286</v>
      </c>
      <c r="GN105" s="114">
        <v>45</v>
      </c>
      <c r="GO105" s="114">
        <v>41.463414634146375</v>
      </c>
      <c r="GP105" s="114" t="s">
        <v>286</v>
      </c>
      <c r="GQ105" s="114">
        <v>46.564885496183201</v>
      </c>
      <c r="GR105" s="114">
        <v>61.111111111111114</v>
      </c>
      <c r="GS105" s="114" t="s">
        <v>286</v>
      </c>
      <c r="GT105" s="114">
        <v>54.022988505747136</v>
      </c>
      <c r="GU105" s="114">
        <v>69.911504424778727</v>
      </c>
      <c r="GV105" s="114" t="s">
        <v>286</v>
      </c>
      <c r="GW105" s="114">
        <v>43.181818181818187</v>
      </c>
      <c r="GX105" s="114">
        <v>64.173228346456682</v>
      </c>
      <c r="GY105" s="114" t="s">
        <v>286</v>
      </c>
      <c r="GZ105" s="114">
        <v>51.086956521739111</v>
      </c>
      <c r="HA105" s="114">
        <v>59.459459459459445</v>
      </c>
      <c r="HB105" s="114" t="s">
        <v>286</v>
      </c>
      <c r="HC105" s="114">
        <v>46.249999999999993</v>
      </c>
      <c r="HD105" s="114">
        <v>58.895705521472415</v>
      </c>
      <c r="HE105" s="114" t="s">
        <v>286</v>
      </c>
      <c r="HF105" s="114">
        <v>43.44262295081969</v>
      </c>
      <c r="HG105" s="114">
        <v>62.790697674418595</v>
      </c>
      <c r="HH105" s="114" t="s">
        <v>286</v>
      </c>
      <c r="HI105" s="121">
        <v>40.476190476190489</v>
      </c>
      <c r="HJ105" s="121">
        <v>71.493212669683231</v>
      </c>
      <c r="HK105" s="121" t="s">
        <v>286</v>
      </c>
      <c r="HL105" s="121">
        <v>38.75</v>
      </c>
      <c r="HM105" s="114">
        <v>66.938775510204039</v>
      </c>
      <c r="HN105" s="114" t="s">
        <v>286</v>
      </c>
      <c r="HO105" s="114">
        <v>30.337078651685395</v>
      </c>
      <c r="HP105" s="114">
        <v>61.87845303867401</v>
      </c>
      <c r="HQ105" s="114" t="s">
        <v>286</v>
      </c>
      <c r="HR105" s="114">
        <v>37.837837837837832</v>
      </c>
      <c r="HS105" s="114">
        <v>64.596273291925471</v>
      </c>
      <c r="HT105" s="114" t="s">
        <v>286</v>
      </c>
      <c r="HU105" s="114">
        <v>53.658536585365887</v>
      </c>
      <c r="HV105" s="114">
        <v>42.715231788079436</v>
      </c>
      <c r="HW105" s="114" t="s">
        <v>286</v>
      </c>
      <c r="HX105" s="114">
        <v>54.761904761904788</v>
      </c>
      <c r="HY105" s="114">
        <v>43.750000000000007</v>
      </c>
      <c r="HZ105" s="114" t="s">
        <v>286</v>
      </c>
      <c r="IA105" s="114">
        <v>56.470588235294123</v>
      </c>
      <c r="IB105" s="114">
        <v>43.951612903225787</v>
      </c>
      <c r="IC105" s="114" t="s">
        <v>286</v>
      </c>
      <c r="ID105" s="114">
        <v>60.000000000000007</v>
      </c>
      <c r="IE105" s="114">
        <v>50.276243093922666</v>
      </c>
      <c r="IF105" s="114" t="s">
        <v>286</v>
      </c>
      <c r="IG105" s="114">
        <v>49.315068493150683</v>
      </c>
      <c r="IH105" s="114">
        <v>52.76073619631903</v>
      </c>
      <c r="II105" s="114" t="s">
        <v>286</v>
      </c>
      <c r="IJ105" s="114">
        <v>68</v>
      </c>
      <c r="IK105" s="114">
        <v>56.535947712418277</v>
      </c>
      <c r="IL105" s="114" t="s">
        <v>286</v>
      </c>
      <c r="IM105" s="114">
        <v>68.604651162790717</v>
      </c>
      <c r="IN105" s="114">
        <v>58.482142857142854</v>
      </c>
      <c r="IO105" s="114" t="s">
        <v>286</v>
      </c>
      <c r="IP105" s="114">
        <v>66.666666666666671</v>
      </c>
      <c r="IQ105" s="114">
        <v>61.752988047808813</v>
      </c>
      <c r="IR105" s="114" t="s">
        <v>286</v>
      </c>
      <c r="IS105" s="114">
        <v>77.777777777777771</v>
      </c>
      <c r="IT105" s="114">
        <v>64.130434782608717</v>
      </c>
      <c r="IU105" s="114" t="s">
        <v>286</v>
      </c>
      <c r="IV105" s="114">
        <v>67.53246753246755</v>
      </c>
      <c r="IW105" s="114">
        <v>68.098159509202461</v>
      </c>
      <c r="IX105" s="114" t="s">
        <v>286</v>
      </c>
      <c r="IY105" s="114" t="s">
        <v>286</v>
      </c>
      <c r="IZ105" s="114" t="s">
        <v>286</v>
      </c>
      <c r="JA105" s="114" t="s">
        <v>286</v>
      </c>
      <c r="JB105" s="114" t="s">
        <v>286</v>
      </c>
      <c r="JC105" s="114" t="s">
        <v>286</v>
      </c>
      <c r="JD105" s="114" t="s">
        <v>286</v>
      </c>
      <c r="JE105" s="114" t="s">
        <v>286</v>
      </c>
      <c r="JF105" s="114" t="str">
        <f t="shared" si="147"/>
        <v>--</v>
      </c>
      <c r="JG105" s="114" t="str">
        <f t="shared" si="147"/>
        <v>--</v>
      </c>
      <c r="JH105" s="114" t="str">
        <f t="shared" si="147"/>
        <v>--</v>
      </c>
      <c r="JI105" s="114" t="str">
        <f t="shared" si="147"/>
        <v>--</v>
      </c>
      <c r="JJ105" s="114" t="str">
        <f t="shared" si="147"/>
        <v>--</v>
      </c>
      <c r="JK105" s="114" t="str">
        <f t="shared" si="147"/>
        <v>--</v>
      </c>
      <c r="JL105" s="114" t="str">
        <f t="shared" si="147"/>
        <v>--</v>
      </c>
      <c r="JM105" s="114" t="str">
        <f t="shared" si="147"/>
        <v>--</v>
      </c>
      <c r="JN105" s="114" t="str">
        <f t="shared" si="147"/>
        <v>--</v>
      </c>
      <c r="JO105" s="114" t="str">
        <f t="shared" si="147"/>
        <v>--</v>
      </c>
      <c r="JP105" s="114" t="str">
        <f t="shared" si="148"/>
        <v>--</v>
      </c>
      <c r="JQ105" s="114" t="str">
        <f t="shared" si="148"/>
        <v>--</v>
      </c>
      <c r="JR105" s="114" t="str">
        <f t="shared" si="148"/>
        <v>--</v>
      </c>
      <c r="JS105" s="114" t="str">
        <f t="shared" si="148"/>
        <v>--</v>
      </c>
      <c r="JT105" s="114" t="str">
        <f t="shared" si="148"/>
        <v>--</v>
      </c>
      <c r="JU105" s="114" t="str">
        <f t="shared" si="148"/>
        <v>--</v>
      </c>
      <c r="JV105" s="114" t="str">
        <f t="shared" si="148"/>
        <v>--</v>
      </c>
      <c r="JW105" s="114" t="str">
        <f t="shared" si="148"/>
        <v>--</v>
      </c>
      <c r="JX105" s="114" t="str">
        <f t="shared" si="148"/>
        <v>--</v>
      </c>
      <c r="JY105" s="114" t="str">
        <f t="shared" si="148"/>
        <v>--</v>
      </c>
      <c r="JZ105" s="114" t="str">
        <f t="shared" si="149"/>
        <v>--</v>
      </c>
      <c r="KA105" s="114" t="str">
        <f t="shared" si="149"/>
        <v>--</v>
      </c>
      <c r="KB105" s="114" t="str">
        <f t="shared" si="149"/>
        <v>--</v>
      </c>
      <c r="KC105" s="114" t="str">
        <f t="shared" si="149"/>
        <v>--</v>
      </c>
      <c r="KD105" s="114" t="str">
        <f t="shared" si="149"/>
        <v>--</v>
      </c>
      <c r="KE105" s="114" t="str">
        <f t="shared" si="149"/>
        <v>--</v>
      </c>
      <c r="KF105" s="114" t="str">
        <f t="shared" si="149"/>
        <v>--</v>
      </c>
      <c r="KG105" s="114" t="str">
        <f t="shared" si="149"/>
        <v>--</v>
      </c>
      <c r="KH105" s="114" t="str">
        <f t="shared" si="149"/>
        <v>--</v>
      </c>
      <c r="KI105" s="114" t="str">
        <f t="shared" si="149"/>
        <v>--</v>
      </c>
      <c r="KJ105" s="114" t="str">
        <f t="shared" si="150"/>
        <v>--</v>
      </c>
      <c r="KK105" s="114" t="str">
        <f t="shared" si="150"/>
        <v>--</v>
      </c>
      <c r="KL105" s="114" t="str">
        <f t="shared" si="150"/>
        <v>--</v>
      </c>
      <c r="KM105" s="114" t="str">
        <f t="shared" si="150"/>
        <v>--</v>
      </c>
      <c r="KN105" s="114" t="str">
        <f t="shared" si="150"/>
        <v>--</v>
      </c>
      <c r="KO105" s="114" t="str">
        <f t="shared" si="150"/>
        <v>--</v>
      </c>
      <c r="KP105" s="114" t="str">
        <f t="shared" si="151"/>
        <v>--</v>
      </c>
      <c r="KQ105" s="114" t="str">
        <f t="shared" si="151"/>
        <v>--</v>
      </c>
      <c r="KR105" s="114" t="str">
        <f t="shared" si="151"/>
        <v>--</v>
      </c>
      <c r="KS105" s="114" t="str">
        <f t="shared" si="151"/>
        <v>--</v>
      </c>
      <c r="KT105" s="114" t="str">
        <f t="shared" si="151"/>
        <v>--</v>
      </c>
      <c r="KU105" s="114" t="str">
        <f t="shared" si="151"/>
        <v>--</v>
      </c>
      <c r="KV105" s="114" t="str">
        <f t="shared" si="151"/>
        <v>--</v>
      </c>
      <c r="KW105" s="114" t="str">
        <f t="shared" si="151"/>
        <v>--</v>
      </c>
      <c r="KX105" s="114" t="str">
        <f t="shared" si="151"/>
        <v>--</v>
      </c>
      <c r="KY105" s="114" t="str">
        <f t="shared" si="151"/>
        <v>--</v>
      </c>
      <c r="KZ105" s="114" t="str">
        <f t="shared" ref="KZ105:LD110" si="152">"--"</f>
        <v>--</v>
      </c>
      <c r="LA105" s="114" t="str">
        <f t="shared" si="152"/>
        <v>--</v>
      </c>
      <c r="LB105" s="114" t="str">
        <f t="shared" si="152"/>
        <v>--</v>
      </c>
      <c r="LC105" s="114" t="str">
        <f t="shared" si="152"/>
        <v>--</v>
      </c>
      <c r="LD105" s="114" t="str">
        <f t="shared" si="152"/>
        <v>--</v>
      </c>
      <c r="LE105" s="228">
        <v>85.213032581453703</v>
      </c>
      <c r="LF105" s="228">
        <v>83.602771362586594</v>
      </c>
      <c r="LG105" s="228">
        <v>80.585106382978694</v>
      </c>
      <c r="LH105" s="228">
        <v>88.548057259713602</v>
      </c>
      <c r="LI105" s="228">
        <v>81.663113006396699</v>
      </c>
      <c r="LJ105" s="228">
        <v>82.506527415143594</v>
      </c>
      <c r="LK105" s="228">
        <v>70.100502512562798</v>
      </c>
      <c r="LL105" s="228">
        <v>66.125290023201899</v>
      </c>
      <c r="LM105" s="228">
        <v>66.843501326259897</v>
      </c>
      <c r="LN105" s="228">
        <v>67.761806981519598</v>
      </c>
      <c r="LO105" s="228">
        <v>70.877944325481906</v>
      </c>
      <c r="LP105" s="228">
        <v>68.421052631579002</v>
      </c>
      <c r="LQ105" s="228">
        <v>79.586563307493606</v>
      </c>
      <c r="LR105" s="228">
        <v>77.230046948356801</v>
      </c>
      <c r="LS105" s="228">
        <v>73.584905660377302</v>
      </c>
      <c r="LT105" s="228">
        <v>74.082073434125306</v>
      </c>
      <c r="LU105" s="228">
        <v>70.600858369098702</v>
      </c>
      <c r="LV105" s="228">
        <v>79.373368146214105</v>
      </c>
      <c r="LW105" s="228">
        <v>49.230769230769198</v>
      </c>
      <c r="LX105" s="228">
        <v>40.093240093240098</v>
      </c>
      <c r="LY105" s="228">
        <v>32.978723404255298</v>
      </c>
      <c r="LZ105" s="228">
        <v>49.460043196544298</v>
      </c>
      <c r="MA105" s="228">
        <v>46.153846153846203</v>
      </c>
      <c r="MB105" s="228">
        <v>42.036553524804198</v>
      </c>
      <c r="MC105" s="228">
        <v>86.118251928020598</v>
      </c>
      <c r="MD105" s="228">
        <v>82.669789227166206</v>
      </c>
      <c r="ME105" s="228">
        <v>80.748663101604194</v>
      </c>
      <c r="MF105" s="228">
        <v>84.698275862068996</v>
      </c>
      <c r="MG105" s="228">
        <v>81.023454157782396</v>
      </c>
      <c r="MH105" s="228">
        <v>80.890052356020902</v>
      </c>
      <c r="MI105" s="228">
        <v>78.0927835051546</v>
      </c>
      <c r="MJ105" s="228">
        <v>72.2610722610723</v>
      </c>
      <c r="MK105" s="228">
        <v>68.000000000000099</v>
      </c>
      <c r="ML105" s="228">
        <v>76.077586206896697</v>
      </c>
      <c r="MM105" s="228">
        <v>70.940170940171001</v>
      </c>
      <c r="MN105" s="228">
        <v>67.1875</v>
      </c>
      <c r="MO105" s="128" t="str">
        <f t="shared" si="89"/>
        <v>--</v>
      </c>
      <c r="MP105" s="228">
        <v>15.158924205379</v>
      </c>
      <c r="MQ105" s="228">
        <v>45.054945054945101</v>
      </c>
      <c r="MR105" s="128" t="str">
        <f t="shared" si="90"/>
        <v>--</v>
      </c>
      <c r="MS105" s="228">
        <v>12.3318385650224</v>
      </c>
      <c r="MT105" s="228">
        <v>40.2144772117963</v>
      </c>
      <c r="MU105" s="128" t="str">
        <f t="shared" si="91"/>
        <v>--</v>
      </c>
      <c r="MV105" s="228">
        <v>42.622950819672099</v>
      </c>
      <c r="MW105" s="228">
        <v>56.521739130434803</v>
      </c>
      <c r="MX105" s="128" t="str">
        <f t="shared" si="92"/>
        <v>--</v>
      </c>
      <c r="MY105" s="228">
        <v>54.545454545454596</v>
      </c>
      <c r="MZ105" s="228">
        <v>63.513513513513502</v>
      </c>
      <c r="NA105" s="128" t="str">
        <f t="shared" si="93"/>
        <v>--</v>
      </c>
      <c r="NB105" s="228">
        <v>51.6666666666667</v>
      </c>
      <c r="NC105" s="228">
        <v>70.807453416149102</v>
      </c>
      <c r="ND105" s="128" t="str">
        <f t="shared" si="94"/>
        <v>--</v>
      </c>
      <c r="NE105" s="228">
        <v>60</v>
      </c>
      <c r="NF105" s="228">
        <v>67.567567567567593</v>
      </c>
      <c r="NG105" s="128" t="str">
        <f t="shared" si="95"/>
        <v>--</v>
      </c>
      <c r="NH105" s="228">
        <v>58.620689655172399</v>
      </c>
      <c r="NI105" s="228">
        <v>63.580246913580197</v>
      </c>
      <c r="NJ105" s="128" t="str">
        <f t="shared" si="96"/>
        <v>--</v>
      </c>
      <c r="NK105" s="228">
        <v>60.377358490566102</v>
      </c>
      <c r="NL105" s="228">
        <v>62.837837837837803</v>
      </c>
      <c r="NM105" s="230">
        <v>92.105263157894697</v>
      </c>
      <c r="NN105" s="230">
        <v>90.423162583519002</v>
      </c>
      <c r="NO105" s="230">
        <v>70.983213429256494</v>
      </c>
      <c r="NP105" s="230">
        <v>76.072234762979804</v>
      </c>
      <c r="NQ105" s="230">
        <v>73.469387755102005</v>
      </c>
      <c r="NR105" s="230">
        <v>77.078651685393197</v>
      </c>
      <c r="NS105" s="230">
        <v>74.611398963730494</v>
      </c>
      <c r="NT105" s="230">
        <v>70.361990950226101</v>
      </c>
      <c r="NU105" s="230">
        <v>91.348600508905903</v>
      </c>
      <c r="NV105" s="230">
        <v>90.970654627539503</v>
      </c>
      <c r="NW105" s="230">
        <v>82.323232323232403</v>
      </c>
      <c r="NX105" s="230">
        <v>87.837837837837895</v>
      </c>
      <c r="NY105" s="128" t="str">
        <f t="shared" si="143"/>
        <v>--</v>
      </c>
      <c r="NZ105" s="128" t="str">
        <f t="shared" si="143"/>
        <v>--</v>
      </c>
      <c r="OA105" s="128" t="str">
        <f t="shared" si="143"/>
        <v>--</v>
      </c>
      <c r="OB105" s="128" t="str">
        <f t="shared" si="143"/>
        <v>--</v>
      </c>
      <c r="OC105" s="128" t="str">
        <f t="shared" si="143"/>
        <v>--</v>
      </c>
      <c r="OD105" s="128" t="str">
        <f t="shared" si="143"/>
        <v>--</v>
      </c>
      <c r="OE105" s="128" t="str">
        <f t="shared" si="143"/>
        <v>--</v>
      </c>
      <c r="OF105" s="128" t="str">
        <f t="shared" si="143"/>
        <v>--</v>
      </c>
      <c r="OG105" s="230">
        <v>53.571428571428498</v>
      </c>
      <c r="OH105" s="228">
        <v>43.9276485788114</v>
      </c>
      <c r="OI105" s="228">
        <v>35.529411764705898</v>
      </c>
      <c r="OJ105" s="228">
        <v>29.787234042553202</v>
      </c>
      <c r="OK105" s="230">
        <v>58.219178082191803</v>
      </c>
      <c r="OL105" s="228">
        <v>44.708423326133897</v>
      </c>
      <c r="OM105" s="228">
        <v>39.529914529914599</v>
      </c>
      <c r="ON105" s="228">
        <v>37.172774869109901</v>
      </c>
      <c r="OO105" s="114" t="str">
        <f t="shared" si="123"/>
        <v>--</v>
      </c>
      <c r="OP105" s="114" t="str">
        <f t="shared" si="123"/>
        <v>--</v>
      </c>
      <c r="OQ105" s="300">
        <v>74.999999999999943</v>
      </c>
      <c r="OR105" s="300">
        <v>60.714285714285701</v>
      </c>
      <c r="OS105" s="300">
        <v>59.81308411214949</v>
      </c>
      <c r="OT105" s="300">
        <v>61.436170212765909</v>
      </c>
      <c r="OU105" s="300">
        <v>77.455357142857252</v>
      </c>
      <c r="OV105" s="300">
        <v>68.287526427061337</v>
      </c>
      <c r="OW105" s="300">
        <v>69.426751592356723</v>
      </c>
      <c r="OX105" s="300">
        <v>67.447916666666742</v>
      </c>
      <c r="OZ105" s="391">
        <v>79.457364341085281</v>
      </c>
      <c r="PA105" s="392">
        <v>72.148541114058403</v>
      </c>
      <c r="PB105" s="392">
        <v>75.20215633423183</v>
      </c>
      <c r="PC105" s="392">
        <v>69.836065573770512</v>
      </c>
      <c r="PD105" s="391">
        <v>69.379844961240408</v>
      </c>
      <c r="PE105" s="392">
        <v>50.000000000000007</v>
      </c>
      <c r="PF105" s="392">
        <v>39.189189189189172</v>
      </c>
      <c r="PG105" s="392">
        <v>39.016393442622949</v>
      </c>
      <c r="PH105" s="391">
        <v>53.90625</v>
      </c>
      <c r="PI105" s="392">
        <v>41.909814323607456</v>
      </c>
      <c r="PJ105" s="392">
        <v>36.756756756756744</v>
      </c>
      <c r="PK105" s="392">
        <v>34.754098360655732</v>
      </c>
      <c r="PL105" s="391">
        <v>85.71428571428568</v>
      </c>
      <c r="PM105" s="392">
        <v>81.697612732095607</v>
      </c>
      <c r="PN105" s="392">
        <v>80.376344086021504</v>
      </c>
      <c r="PO105" s="392">
        <v>77.049180327868839</v>
      </c>
      <c r="PP105" s="391">
        <v>83.076923076923123</v>
      </c>
      <c r="PQ105" s="392">
        <v>73.740053050397904</v>
      </c>
      <c r="PR105" s="392">
        <v>67.473118279569889</v>
      </c>
      <c r="PS105" s="392">
        <v>66.885245901639365</v>
      </c>
      <c r="PT105" s="378" t="str">
        <f t="shared" si="144"/>
        <v>--</v>
      </c>
      <c r="PU105" s="378" t="str">
        <f t="shared" si="144"/>
        <v>--</v>
      </c>
      <c r="PV105" s="392">
        <v>13.09192200557103</v>
      </c>
      <c r="PW105" s="392">
        <v>39.130434782608695</v>
      </c>
      <c r="PX105" s="378" t="str">
        <f t="shared" si="98"/>
        <v>--</v>
      </c>
      <c r="PY105" s="378" t="str">
        <f t="shared" si="98"/>
        <v>--</v>
      </c>
      <c r="PZ105" s="392">
        <v>59.574468085106389</v>
      </c>
      <c r="QA105" s="392">
        <v>70.085470085470106</v>
      </c>
      <c r="QB105" s="378" t="str">
        <f t="shared" si="99"/>
        <v>--</v>
      </c>
      <c r="QC105" s="378" t="str">
        <f t="shared" si="99"/>
        <v>--</v>
      </c>
      <c r="QD105" s="392">
        <v>59.999999999999993</v>
      </c>
      <c r="QE105" s="392">
        <v>75.862068965517253</v>
      </c>
      <c r="QF105" s="378" t="str">
        <f t="shared" si="145"/>
        <v>--</v>
      </c>
      <c r="QG105" s="378" t="str">
        <f t="shared" si="145"/>
        <v>--</v>
      </c>
      <c r="QH105" s="392">
        <v>71.739130434782624</v>
      </c>
      <c r="QI105" s="392">
        <v>68.695652173913047</v>
      </c>
      <c r="QJ105" s="368" t="str">
        <f t="shared" si="124"/>
        <v>--</v>
      </c>
    </row>
    <row r="106" spans="1:452" x14ac:dyDescent="0.25">
      <c r="A106" s="114" t="str">
        <f t="shared" si="122"/>
        <v>--</v>
      </c>
      <c r="B106" s="96" t="s">
        <v>283</v>
      </c>
      <c r="C106" s="114">
        <v>36.912065439672844</v>
      </c>
      <c r="D106" s="114">
        <v>24.446680080482867</v>
      </c>
      <c r="E106" s="114">
        <v>26.927939317319861</v>
      </c>
      <c r="F106" s="114">
        <v>36.923076923076877</v>
      </c>
      <c r="G106" s="114">
        <v>27.661795407098094</v>
      </c>
      <c r="H106" s="114">
        <v>27.379209370424615</v>
      </c>
      <c r="I106" s="114">
        <v>42.034805890227503</v>
      </c>
      <c r="J106" s="114">
        <v>32.101616628175506</v>
      </c>
      <c r="K106" s="114">
        <v>32.914923291492329</v>
      </c>
      <c r="L106" s="114">
        <v>48.498498498498499</v>
      </c>
      <c r="M106" s="114">
        <v>41.804320203303696</v>
      </c>
      <c r="N106" s="114">
        <v>32.79883381924202</v>
      </c>
      <c r="O106" s="114">
        <v>57.419354838709694</v>
      </c>
      <c r="P106" s="114">
        <v>53.740458015267201</v>
      </c>
      <c r="Q106" s="114">
        <v>53.249097472924184</v>
      </c>
      <c r="R106" s="114">
        <v>89.366053169734073</v>
      </c>
      <c r="S106" s="114">
        <v>79.30000000000004</v>
      </c>
      <c r="T106" s="114">
        <v>85.30510585305116</v>
      </c>
      <c r="U106" s="114">
        <v>89.195148842337261</v>
      </c>
      <c r="V106" s="114">
        <v>78.984771573604093</v>
      </c>
      <c r="W106" s="114">
        <v>83.403068340306817</v>
      </c>
      <c r="X106" s="114">
        <v>88.903743315507981</v>
      </c>
      <c r="Y106" s="114">
        <v>78.798185941043087</v>
      </c>
      <c r="Z106" s="114">
        <v>82.002706359945861</v>
      </c>
      <c r="AA106" s="114">
        <v>88.467374810318674</v>
      </c>
      <c r="AB106" s="114">
        <v>81.818181818181841</v>
      </c>
      <c r="AC106" s="114">
        <v>83.286118980170087</v>
      </c>
      <c r="AD106" s="114">
        <v>89.337641357027422</v>
      </c>
      <c r="AE106" s="114">
        <v>81.777108433735023</v>
      </c>
      <c r="AF106" s="114">
        <v>84.724689165186433</v>
      </c>
      <c r="AG106" s="114">
        <v>72.986748216105966</v>
      </c>
      <c r="AH106" s="114">
        <v>64.179104477611872</v>
      </c>
      <c r="AI106" s="114">
        <v>67.453416149068289</v>
      </c>
      <c r="AJ106" s="114">
        <v>73.029966703662524</v>
      </c>
      <c r="AK106" s="114">
        <v>61.133603238866407</v>
      </c>
      <c r="AL106" s="114">
        <v>66.340782122905125</v>
      </c>
      <c r="AM106" s="114">
        <v>71.774193548387188</v>
      </c>
      <c r="AN106" s="114">
        <v>64.140271493212651</v>
      </c>
      <c r="AO106" s="114">
        <v>68.108108108108041</v>
      </c>
      <c r="AP106" s="114">
        <v>69.78851963746223</v>
      </c>
      <c r="AQ106" s="114">
        <v>64.105793450881578</v>
      </c>
      <c r="AR106" s="114">
        <v>68.181818181818059</v>
      </c>
      <c r="AS106" s="114">
        <v>75.241157556270224</v>
      </c>
      <c r="AT106" s="114">
        <v>68.609865470851986</v>
      </c>
      <c r="AU106" s="114">
        <v>72.084805653710177</v>
      </c>
      <c r="AV106" s="114">
        <v>12.655601659751026</v>
      </c>
      <c r="AW106" s="114">
        <v>16.267465069860268</v>
      </c>
      <c r="AX106" s="114">
        <v>12.923462986198244</v>
      </c>
      <c r="AY106" s="114">
        <v>13.437849944008956</v>
      </c>
      <c r="AZ106" s="114">
        <v>17.689161554192243</v>
      </c>
      <c r="BA106" s="114">
        <v>15.782122905027929</v>
      </c>
      <c r="BB106" s="114">
        <v>13.685636856368568</v>
      </c>
      <c r="BC106" s="114">
        <v>12.820512820512826</v>
      </c>
      <c r="BD106" s="114">
        <v>14.051841746248298</v>
      </c>
      <c r="BE106" s="114">
        <v>10.50228310502283</v>
      </c>
      <c r="BF106" s="114">
        <v>14.046391752577319</v>
      </c>
      <c r="BG106" s="114">
        <v>13.381294964028781</v>
      </c>
      <c r="BH106" s="114">
        <v>10.260586319218241</v>
      </c>
      <c r="BI106" s="114">
        <v>11.007751937984498</v>
      </c>
      <c r="BJ106" s="114">
        <v>13.873873873873858</v>
      </c>
      <c r="BK106" s="114">
        <v>7.7800829875518689</v>
      </c>
      <c r="BL106" s="114">
        <v>8.7824351297405201</v>
      </c>
      <c r="BM106" s="114">
        <v>5.144291091593475</v>
      </c>
      <c r="BN106" s="114">
        <v>9.182530795072795</v>
      </c>
      <c r="BO106" s="114">
        <v>9.9182004089979436</v>
      </c>
      <c r="BP106" s="114">
        <v>6.7039106145251415</v>
      </c>
      <c r="BQ106" s="114">
        <v>11.080711354309162</v>
      </c>
      <c r="BR106" s="114">
        <v>8.5180863477246156</v>
      </c>
      <c r="BS106" s="114">
        <v>7.1232876712328803</v>
      </c>
      <c r="BT106" s="114">
        <v>6.2691131498470876</v>
      </c>
      <c r="BU106" s="114">
        <v>7.6227390180878549</v>
      </c>
      <c r="BV106" s="114">
        <v>7.6258992805755392</v>
      </c>
      <c r="BW106" s="114">
        <v>7.2013093289689047</v>
      </c>
      <c r="BX106" s="114">
        <v>6.2111801242236</v>
      </c>
      <c r="BY106" s="114">
        <v>6.8222621184919223</v>
      </c>
      <c r="BZ106" s="114">
        <v>71.413934426229417</v>
      </c>
      <c r="CA106" s="114">
        <v>73.226773226773219</v>
      </c>
      <c r="CB106" s="114">
        <v>78.973717146433017</v>
      </c>
      <c r="CC106" s="114">
        <v>69.646799116997897</v>
      </c>
      <c r="CD106" s="114">
        <v>65.580448065173016</v>
      </c>
      <c r="CE106" s="114">
        <v>74.373259052924837</v>
      </c>
      <c r="CF106" s="114">
        <v>69.892473118279653</v>
      </c>
      <c r="CG106" s="114">
        <v>70.635838150288933</v>
      </c>
      <c r="CH106" s="114">
        <v>74.008207934336525</v>
      </c>
      <c r="CI106" s="114">
        <v>70.783132530120412</v>
      </c>
      <c r="CJ106" s="114">
        <v>74.715549936788818</v>
      </c>
      <c r="CK106" s="114">
        <v>73.937677053824302</v>
      </c>
      <c r="CL106" s="114">
        <v>75.362318840579789</v>
      </c>
      <c r="CM106" s="114">
        <v>75.038051750380546</v>
      </c>
      <c r="CN106" s="114">
        <v>73.309608540925325</v>
      </c>
      <c r="CO106" s="114" t="s">
        <v>286</v>
      </c>
      <c r="CP106" s="114" t="s">
        <v>286</v>
      </c>
      <c r="CQ106" s="114" t="s">
        <v>286</v>
      </c>
      <c r="CR106" s="114">
        <v>60.508849557522126</v>
      </c>
      <c r="CS106" s="114">
        <v>32.653061224489804</v>
      </c>
      <c r="CT106" s="114">
        <v>38.075313807531401</v>
      </c>
      <c r="CU106" s="114">
        <v>61.827956989247333</v>
      </c>
      <c r="CV106" s="114">
        <v>37.499999999999993</v>
      </c>
      <c r="CW106" s="114">
        <v>39.07103825136609</v>
      </c>
      <c r="CX106" s="114">
        <v>65.809379727685268</v>
      </c>
      <c r="CY106" s="114">
        <v>39.923954372623662</v>
      </c>
      <c r="CZ106" s="114">
        <v>41.218130311614736</v>
      </c>
      <c r="DA106" s="114">
        <v>63.387096774193523</v>
      </c>
      <c r="DB106" s="114">
        <v>45.25993883792048</v>
      </c>
      <c r="DC106" s="114">
        <v>43.672014260249547</v>
      </c>
      <c r="DD106" s="114">
        <v>61.825726141078846</v>
      </c>
      <c r="DE106" s="114">
        <v>55.724417426545024</v>
      </c>
      <c r="DF106" s="114">
        <v>51.633165829145689</v>
      </c>
      <c r="DG106" s="114">
        <v>62.946428571428534</v>
      </c>
      <c r="DH106" s="114">
        <v>52.556237218813891</v>
      </c>
      <c r="DI106" s="114">
        <v>48.599439775910362</v>
      </c>
      <c r="DJ106" s="114">
        <v>59.673024523160784</v>
      </c>
      <c r="DK106" s="114">
        <v>54.85380116959066</v>
      </c>
      <c r="DL106" s="114">
        <v>48.20936639118456</v>
      </c>
      <c r="DM106" s="114">
        <v>63.693270735524244</v>
      </c>
      <c r="DN106" s="114">
        <v>60.358056265984665</v>
      </c>
      <c r="DO106" s="114">
        <v>51.278409090909157</v>
      </c>
      <c r="DP106" s="114">
        <v>66.174055829228237</v>
      </c>
      <c r="DQ106" s="114">
        <v>61.042944785276092</v>
      </c>
      <c r="DR106" s="114">
        <v>52.441229656419551</v>
      </c>
      <c r="DS106" s="114" t="s">
        <v>286</v>
      </c>
      <c r="DT106" s="114" t="s">
        <v>286</v>
      </c>
      <c r="DU106" s="114" t="s">
        <v>286</v>
      </c>
      <c r="DV106" s="114">
        <v>50.446428571428569</v>
      </c>
      <c r="DW106" s="114">
        <v>27.635619242579299</v>
      </c>
      <c r="DX106" s="114">
        <v>28.351955307262536</v>
      </c>
      <c r="DY106" s="114">
        <v>50.136986301369866</v>
      </c>
      <c r="DZ106" s="114">
        <v>31.855309218203036</v>
      </c>
      <c r="EA106" s="114">
        <v>28.120713305898501</v>
      </c>
      <c r="EB106" s="114">
        <v>53.703703703703674</v>
      </c>
      <c r="EC106" s="114">
        <v>38.853503184713396</v>
      </c>
      <c r="ED106" s="114">
        <v>37.464387464387535</v>
      </c>
      <c r="EE106" s="114">
        <v>57.352941176470644</v>
      </c>
      <c r="EF106" s="114">
        <v>45.216049382716044</v>
      </c>
      <c r="EG106" s="114">
        <v>40.287769784172674</v>
      </c>
      <c r="EH106" s="114" t="s">
        <v>286</v>
      </c>
      <c r="EI106" s="114" t="s">
        <v>286</v>
      </c>
      <c r="EJ106" s="114" t="s">
        <v>286</v>
      </c>
      <c r="EK106" s="114">
        <v>90.625000000000028</v>
      </c>
      <c r="EL106" s="114">
        <v>78.358974358974493</v>
      </c>
      <c r="EM106" s="114">
        <v>79.691876750700388</v>
      </c>
      <c r="EN106" s="114">
        <v>92.276422764227689</v>
      </c>
      <c r="EO106" s="114">
        <v>79.002320185614934</v>
      </c>
      <c r="EP106" s="114">
        <v>82.36914600550972</v>
      </c>
      <c r="EQ106" s="114">
        <v>93.272171253822734</v>
      </c>
      <c r="ER106" s="114">
        <v>85.063291139240562</v>
      </c>
      <c r="ES106" s="114">
        <v>80.911680911680961</v>
      </c>
      <c r="ET106" s="114">
        <v>93.689320388349515</v>
      </c>
      <c r="EU106" s="114">
        <v>86.830015313935661</v>
      </c>
      <c r="EV106" s="114">
        <v>84.821428571428626</v>
      </c>
      <c r="EW106" s="114">
        <v>87.231869254341206</v>
      </c>
      <c r="EX106" s="114">
        <v>69.799999999999883</v>
      </c>
      <c r="EY106" s="114">
        <v>73.782771535580537</v>
      </c>
      <c r="EZ106" s="114">
        <v>88.666666666666657</v>
      </c>
      <c r="FA106" s="114">
        <v>71.603677221654692</v>
      </c>
      <c r="FB106" s="114">
        <v>71.787709497206677</v>
      </c>
      <c r="FC106" s="114">
        <v>90.161725067385305</v>
      </c>
      <c r="FD106" s="114">
        <v>76.361529548088072</v>
      </c>
      <c r="FE106" s="114">
        <v>75.586206896551772</v>
      </c>
      <c r="FF106" s="114">
        <v>89.554531490015279</v>
      </c>
      <c r="FG106" s="114">
        <v>78.017789072426851</v>
      </c>
      <c r="FH106" s="114">
        <v>74.643874643874554</v>
      </c>
      <c r="FI106" s="114">
        <v>91.13300492610837</v>
      </c>
      <c r="FJ106" s="114">
        <v>77.639751552795062</v>
      </c>
      <c r="FK106" s="114">
        <v>75.800711743772254</v>
      </c>
      <c r="FL106" s="114" t="s">
        <v>286</v>
      </c>
      <c r="FM106" s="114">
        <v>22.049689440993752</v>
      </c>
      <c r="FN106" s="114">
        <v>51.219512195121972</v>
      </c>
      <c r="FO106" s="114" t="s">
        <v>286</v>
      </c>
      <c r="FP106" s="114">
        <v>19.719827586206879</v>
      </c>
      <c r="FQ106" s="114">
        <v>53.746397694524482</v>
      </c>
      <c r="FR106" s="114" t="s">
        <v>286</v>
      </c>
      <c r="FS106" s="114">
        <v>16.687898089171995</v>
      </c>
      <c r="FT106" s="114">
        <v>48.314606741573037</v>
      </c>
      <c r="FU106" s="114" t="s">
        <v>286</v>
      </c>
      <c r="FV106" s="114">
        <v>17.214191852825227</v>
      </c>
      <c r="FW106" s="114">
        <v>50.96296296296299</v>
      </c>
      <c r="FX106" s="114" t="s">
        <v>286</v>
      </c>
      <c r="FY106" s="114">
        <v>17.114093959731552</v>
      </c>
      <c r="FZ106" s="114">
        <v>47.866419294990756</v>
      </c>
      <c r="GA106" s="114" t="s">
        <v>286</v>
      </c>
      <c r="GB106" s="114">
        <v>35.238095238095248</v>
      </c>
      <c r="GC106" s="114">
        <v>51.139240506329124</v>
      </c>
      <c r="GD106" s="114" t="s">
        <v>286</v>
      </c>
      <c r="GE106" s="114">
        <v>44.444444444444443</v>
      </c>
      <c r="GF106" s="114">
        <v>56.910569105691017</v>
      </c>
      <c r="GG106" s="114" t="s">
        <v>286</v>
      </c>
      <c r="GH106" s="114">
        <v>40.000000000000036</v>
      </c>
      <c r="GI106" s="114">
        <v>57.55813953488375</v>
      </c>
      <c r="GJ106" s="114" t="s">
        <v>286</v>
      </c>
      <c r="GK106" s="114">
        <v>44.615384615384627</v>
      </c>
      <c r="GL106" s="114">
        <v>46.220930232558096</v>
      </c>
      <c r="GM106" s="114" t="s">
        <v>286</v>
      </c>
      <c r="GN106" s="114">
        <v>42.000000000000028</v>
      </c>
      <c r="GO106" s="114">
        <v>42.80155642023346</v>
      </c>
      <c r="GP106" s="114" t="s">
        <v>286</v>
      </c>
      <c r="GQ106" s="114">
        <v>43.269230769230766</v>
      </c>
      <c r="GR106" s="114">
        <v>68.781725888324829</v>
      </c>
      <c r="GS106" s="114" t="s">
        <v>286</v>
      </c>
      <c r="GT106" s="114">
        <v>42.54143646408842</v>
      </c>
      <c r="GU106" s="114">
        <v>65.405405405405446</v>
      </c>
      <c r="GV106" s="114" t="s">
        <v>286</v>
      </c>
      <c r="GW106" s="114">
        <v>43.410852713178308</v>
      </c>
      <c r="GX106" s="114">
        <v>62.865497076023395</v>
      </c>
      <c r="GY106" s="114" t="s">
        <v>286</v>
      </c>
      <c r="GZ106" s="114">
        <v>50.769230769230766</v>
      </c>
      <c r="HA106" s="114">
        <v>61.403508771929822</v>
      </c>
      <c r="HB106" s="114" t="s">
        <v>286</v>
      </c>
      <c r="HC106" s="114">
        <v>43.999999999999993</v>
      </c>
      <c r="HD106" s="114">
        <v>61.718749999999986</v>
      </c>
      <c r="HE106" s="114" t="s">
        <v>286</v>
      </c>
      <c r="HF106" s="114">
        <v>35.609756097560989</v>
      </c>
      <c r="HG106" s="114">
        <v>60.668380462724883</v>
      </c>
      <c r="HH106" s="114" t="s">
        <v>286</v>
      </c>
      <c r="HI106" s="121">
        <v>39.534883720930246</v>
      </c>
      <c r="HJ106" s="121">
        <v>56.473829201101928</v>
      </c>
      <c r="HK106" s="121" t="s">
        <v>286</v>
      </c>
      <c r="HL106" s="121">
        <v>39.34426229508199</v>
      </c>
      <c r="HM106" s="114">
        <v>60.660660660660668</v>
      </c>
      <c r="HN106" s="114" t="s">
        <v>286</v>
      </c>
      <c r="HO106" s="114">
        <v>41.129032258064505</v>
      </c>
      <c r="HP106" s="114">
        <v>56.927710843373518</v>
      </c>
      <c r="HQ106" s="114" t="s">
        <v>286</v>
      </c>
      <c r="HR106" s="114">
        <v>28.723404255319146</v>
      </c>
      <c r="HS106" s="114">
        <v>56.32653061224493</v>
      </c>
      <c r="HT106" s="114" t="s">
        <v>286</v>
      </c>
      <c r="HU106" s="114">
        <v>46.039603960396036</v>
      </c>
      <c r="HV106" s="114">
        <v>39.795918367346879</v>
      </c>
      <c r="HW106" s="114" t="s">
        <v>286</v>
      </c>
      <c r="HX106" s="114">
        <v>56.818181818181841</v>
      </c>
      <c r="HY106" s="114">
        <v>45.62841530054645</v>
      </c>
      <c r="HZ106" s="114" t="s">
        <v>286</v>
      </c>
      <c r="IA106" s="114">
        <v>52.800000000000004</v>
      </c>
      <c r="IB106" s="114">
        <v>43.202416918429009</v>
      </c>
      <c r="IC106" s="114" t="s">
        <v>286</v>
      </c>
      <c r="ID106" s="114">
        <v>63.414634146341449</v>
      </c>
      <c r="IE106" s="114">
        <v>43.975903614457835</v>
      </c>
      <c r="IF106" s="114" t="s">
        <v>286</v>
      </c>
      <c r="IG106" s="114">
        <v>57.731958762886592</v>
      </c>
      <c r="IH106" s="114">
        <v>45.99999999999995</v>
      </c>
      <c r="II106" s="114" t="s">
        <v>286</v>
      </c>
      <c r="IJ106" s="114">
        <v>57.711442786069654</v>
      </c>
      <c r="IK106" s="114">
        <v>53.553299492385769</v>
      </c>
      <c r="IL106" s="114" t="s">
        <v>286</v>
      </c>
      <c r="IM106" s="114">
        <v>66.091954022988546</v>
      </c>
      <c r="IN106" s="114">
        <v>57.95148247978436</v>
      </c>
      <c r="IO106" s="114" t="s">
        <v>286</v>
      </c>
      <c r="IP106" s="114">
        <v>65.040650406504085</v>
      </c>
      <c r="IQ106" s="114">
        <v>61.424332344213667</v>
      </c>
      <c r="IR106" s="114" t="s">
        <v>286</v>
      </c>
      <c r="IS106" s="114">
        <v>77.777777777777771</v>
      </c>
      <c r="IT106" s="114">
        <v>61.834319526627212</v>
      </c>
      <c r="IU106" s="114" t="s">
        <v>286</v>
      </c>
      <c r="IV106" s="114">
        <v>69.387755102040856</v>
      </c>
      <c r="IW106" s="114">
        <v>60.399999999999984</v>
      </c>
      <c r="IX106" s="114" t="str">
        <f t="shared" si="146"/>
        <v>--</v>
      </c>
      <c r="IY106" s="114" t="str">
        <f t="shared" si="146"/>
        <v>--</v>
      </c>
      <c r="IZ106" s="114" t="str">
        <f t="shared" si="146"/>
        <v>--</v>
      </c>
      <c r="JA106" s="114" t="str">
        <f t="shared" si="146"/>
        <v>--</v>
      </c>
      <c r="JB106" s="114" t="str">
        <f t="shared" si="146"/>
        <v>--</v>
      </c>
      <c r="JC106" s="114" t="str">
        <f t="shared" si="146"/>
        <v>--</v>
      </c>
      <c r="JD106" s="114" t="str">
        <f t="shared" si="146"/>
        <v>--</v>
      </c>
      <c r="JE106" s="114" t="str">
        <f t="shared" si="146"/>
        <v>--</v>
      </c>
      <c r="JF106" s="114" t="str">
        <f t="shared" si="147"/>
        <v>--</v>
      </c>
      <c r="JG106" s="114" t="str">
        <f t="shared" si="147"/>
        <v>--</v>
      </c>
      <c r="JH106" s="114" t="str">
        <f t="shared" si="147"/>
        <v>--</v>
      </c>
      <c r="JI106" s="114" t="str">
        <f t="shared" si="147"/>
        <v>--</v>
      </c>
      <c r="JJ106" s="114" t="str">
        <f t="shared" si="147"/>
        <v>--</v>
      </c>
      <c r="JK106" s="114" t="str">
        <f t="shared" si="147"/>
        <v>--</v>
      </c>
      <c r="JL106" s="114" t="str">
        <f t="shared" si="147"/>
        <v>--</v>
      </c>
      <c r="JM106" s="114" t="str">
        <f t="shared" si="147"/>
        <v>--</v>
      </c>
      <c r="JN106" s="114" t="str">
        <f t="shared" si="147"/>
        <v>--</v>
      </c>
      <c r="JO106" s="114" t="str">
        <f t="shared" si="147"/>
        <v>--</v>
      </c>
      <c r="JP106" s="114" t="str">
        <f t="shared" si="148"/>
        <v>--</v>
      </c>
      <c r="JQ106" s="114" t="str">
        <f t="shared" si="148"/>
        <v>--</v>
      </c>
      <c r="JR106" s="114" t="str">
        <f t="shared" si="148"/>
        <v>--</v>
      </c>
      <c r="JS106" s="114" t="str">
        <f t="shared" si="148"/>
        <v>--</v>
      </c>
      <c r="JT106" s="114" t="str">
        <f t="shared" si="148"/>
        <v>--</v>
      </c>
      <c r="JU106" s="114" t="str">
        <f t="shared" si="148"/>
        <v>--</v>
      </c>
      <c r="JV106" s="114" t="str">
        <f t="shared" si="148"/>
        <v>--</v>
      </c>
      <c r="JW106" s="114" t="str">
        <f t="shared" si="148"/>
        <v>--</v>
      </c>
      <c r="JX106" s="114" t="str">
        <f t="shared" si="148"/>
        <v>--</v>
      </c>
      <c r="JY106" s="114" t="str">
        <f t="shared" si="148"/>
        <v>--</v>
      </c>
      <c r="JZ106" s="114" t="str">
        <f t="shared" si="149"/>
        <v>--</v>
      </c>
      <c r="KA106" s="114" t="str">
        <f t="shared" si="149"/>
        <v>--</v>
      </c>
      <c r="KB106" s="114" t="str">
        <f t="shared" si="149"/>
        <v>--</v>
      </c>
      <c r="KC106" s="114" t="str">
        <f t="shared" si="149"/>
        <v>--</v>
      </c>
      <c r="KD106" s="114" t="str">
        <f t="shared" si="149"/>
        <v>--</v>
      </c>
      <c r="KE106" s="114" t="str">
        <f t="shared" si="149"/>
        <v>--</v>
      </c>
      <c r="KF106" s="114" t="str">
        <f t="shared" si="149"/>
        <v>--</v>
      </c>
      <c r="KG106" s="114" t="str">
        <f t="shared" si="149"/>
        <v>--</v>
      </c>
      <c r="KH106" s="114" t="str">
        <f t="shared" si="149"/>
        <v>--</v>
      </c>
      <c r="KI106" s="114" t="str">
        <f t="shared" si="149"/>
        <v>--</v>
      </c>
      <c r="KJ106" s="114" t="str">
        <f t="shared" si="150"/>
        <v>--</v>
      </c>
      <c r="KK106" s="114" t="str">
        <f t="shared" si="150"/>
        <v>--</v>
      </c>
      <c r="KL106" s="114" t="str">
        <f t="shared" si="150"/>
        <v>--</v>
      </c>
      <c r="KM106" s="114" t="str">
        <f t="shared" si="150"/>
        <v>--</v>
      </c>
      <c r="KN106" s="114" t="str">
        <f t="shared" si="150"/>
        <v>--</v>
      </c>
      <c r="KO106" s="114" t="str">
        <f t="shared" si="150"/>
        <v>--</v>
      </c>
      <c r="KP106" s="114" t="str">
        <f t="shared" si="151"/>
        <v>--</v>
      </c>
      <c r="KQ106" s="114" t="str">
        <f t="shared" si="151"/>
        <v>--</v>
      </c>
      <c r="KR106" s="114" t="str">
        <f t="shared" si="151"/>
        <v>--</v>
      </c>
      <c r="KS106" s="114" t="str">
        <f t="shared" si="151"/>
        <v>--</v>
      </c>
      <c r="KT106" s="114" t="str">
        <f t="shared" si="151"/>
        <v>--</v>
      </c>
      <c r="KU106" s="114" t="str">
        <f t="shared" si="151"/>
        <v>--</v>
      </c>
      <c r="KV106" s="114" t="str">
        <f t="shared" si="151"/>
        <v>--</v>
      </c>
      <c r="KW106" s="114" t="str">
        <f t="shared" si="151"/>
        <v>--</v>
      </c>
      <c r="KX106" s="114" t="str">
        <f t="shared" si="151"/>
        <v>--</v>
      </c>
      <c r="KY106" s="114" t="str">
        <f t="shared" si="151"/>
        <v>--</v>
      </c>
      <c r="KZ106" s="114" t="str">
        <f t="shared" si="152"/>
        <v>--</v>
      </c>
      <c r="LA106" s="114" t="str">
        <f t="shared" si="152"/>
        <v>--</v>
      </c>
      <c r="LB106" s="114" t="str">
        <f t="shared" si="152"/>
        <v>--</v>
      </c>
      <c r="LC106" s="114" t="str">
        <f t="shared" si="152"/>
        <v>--</v>
      </c>
      <c r="LD106" s="114" t="str">
        <f t="shared" si="152"/>
        <v>--</v>
      </c>
      <c r="LE106" s="228">
        <v>82.495344506517696</v>
      </c>
      <c r="LF106" s="228">
        <v>81.935483870967701</v>
      </c>
      <c r="LG106" s="228">
        <v>83.422459893048</v>
      </c>
      <c r="LH106" s="228">
        <v>87.5</v>
      </c>
      <c r="LI106" s="228">
        <v>85.4368932038835</v>
      </c>
      <c r="LJ106" s="228">
        <v>81.880341880341902</v>
      </c>
      <c r="LK106" s="228">
        <v>72.676579925650501</v>
      </c>
      <c r="LL106" s="228">
        <v>69.951534733440994</v>
      </c>
      <c r="LM106" s="228">
        <v>74.107142857142804</v>
      </c>
      <c r="LN106" s="228">
        <v>74.963181148748205</v>
      </c>
      <c r="LO106" s="228">
        <v>71.983356449375805</v>
      </c>
      <c r="LP106" s="228">
        <v>71.623931623931597</v>
      </c>
      <c r="LQ106" s="228">
        <v>74.952919020715697</v>
      </c>
      <c r="LR106" s="228">
        <v>75.162337662337606</v>
      </c>
      <c r="LS106" s="228">
        <v>74.0471869328493</v>
      </c>
      <c r="LT106" s="228">
        <v>76.453055141579796</v>
      </c>
      <c r="LU106" s="228">
        <v>75.070422535211193</v>
      </c>
      <c r="LV106" s="228">
        <v>72.958257713248599</v>
      </c>
      <c r="LW106" s="228">
        <v>46.212121212121197</v>
      </c>
      <c r="LX106" s="228">
        <v>45.439739413680797</v>
      </c>
      <c r="LY106" s="228">
        <v>41.6666666666667</v>
      </c>
      <c r="LZ106" s="228">
        <v>51.044776119402897</v>
      </c>
      <c r="MA106" s="228">
        <v>46.619718309859103</v>
      </c>
      <c r="MB106" s="228">
        <v>45.454545454545503</v>
      </c>
      <c r="MC106" s="228">
        <v>85.9287054409006</v>
      </c>
      <c r="MD106" s="228">
        <v>85.0891410048621</v>
      </c>
      <c r="ME106" s="228">
        <v>83.484573502722299</v>
      </c>
      <c r="MF106" s="228">
        <v>84.947839046199704</v>
      </c>
      <c r="MG106" s="228">
        <v>81.303116147308799</v>
      </c>
      <c r="MH106" s="228">
        <v>80.580762250453702</v>
      </c>
      <c r="MI106" s="228">
        <v>74.859287054408995</v>
      </c>
      <c r="MJ106" s="228">
        <v>71.521035598705396</v>
      </c>
      <c r="MK106" s="228">
        <v>69.258589511753996</v>
      </c>
      <c r="ML106" s="228">
        <v>76.602086438152</v>
      </c>
      <c r="MM106" s="228">
        <v>71.830985915493002</v>
      </c>
      <c r="MN106" s="228">
        <v>70.417422867513594</v>
      </c>
      <c r="MO106" s="128" t="str">
        <f t="shared" si="89"/>
        <v>--</v>
      </c>
      <c r="MP106" s="228">
        <v>18.243243243243199</v>
      </c>
      <c r="MQ106" s="228">
        <v>38.317757009345797</v>
      </c>
      <c r="MR106" s="128" t="str">
        <f t="shared" si="90"/>
        <v>--</v>
      </c>
      <c r="MS106" s="228">
        <v>12.6656848306333</v>
      </c>
      <c r="MT106" s="228">
        <v>31.034482758620701</v>
      </c>
      <c r="MU106" s="128" t="str">
        <f t="shared" si="91"/>
        <v>--</v>
      </c>
      <c r="MV106" s="228">
        <v>47.169811320754697</v>
      </c>
      <c r="MW106" s="228">
        <v>57.425742574257399</v>
      </c>
      <c r="MX106" s="128" t="str">
        <f t="shared" si="92"/>
        <v>--</v>
      </c>
      <c r="MY106" s="228">
        <v>40.243902439024403</v>
      </c>
      <c r="MZ106" s="228">
        <v>51.25</v>
      </c>
      <c r="NA106" s="128" t="str">
        <f t="shared" si="93"/>
        <v>--</v>
      </c>
      <c r="NB106" s="228">
        <v>58.095238095238102</v>
      </c>
      <c r="NC106" s="228">
        <v>64.851485148514897</v>
      </c>
      <c r="ND106" s="128" t="str">
        <f t="shared" si="94"/>
        <v>--</v>
      </c>
      <c r="NE106" s="228">
        <v>52.439024390243901</v>
      </c>
      <c r="NF106" s="228">
        <v>59.375</v>
      </c>
      <c r="NG106" s="128" t="str">
        <f t="shared" si="95"/>
        <v>--</v>
      </c>
      <c r="NH106" s="228">
        <v>72.115384615384599</v>
      </c>
      <c r="NI106" s="228">
        <v>63.861386138613902</v>
      </c>
      <c r="NJ106" s="128" t="str">
        <f t="shared" si="96"/>
        <v>--</v>
      </c>
      <c r="NK106" s="228">
        <v>65.060240963855406</v>
      </c>
      <c r="NL106" s="228">
        <v>56.25</v>
      </c>
      <c r="NM106" s="230">
        <v>91.5322580645161</v>
      </c>
      <c r="NN106" s="230">
        <v>91.720779220779207</v>
      </c>
      <c r="NO106" s="230">
        <v>72.819472616632893</v>
      </c>
      <c r="NP106" s="230">
        <v>78.955954323001706</v>
      </c>
      <c r="NQ106" s="230">
        <v>75.933609958506196</v>
      </c>
      <c r="NR106" s="230">
        <v>80.175438596491205</v>
      </c>
      <c r="NS106" s="230">
        <v>67.701863354037201</v>
      </c>
      <c r="NT106" s="230">
        <v>74.426807760141102</v>
      </c>
      <c r="NU106" s="230">
        <v>88.405797101449295</v>
      </c>
      <c r="NV106" s="230">
        <v>89.399293286219105</v>
      </c>
      <c r="NW106" s="230">
        <v>83.983572895277206</v>
      </c>
      <c r="NX106" s="230">
        <v>86.291739894551895</v>
      </c>
      <c r="NY106" s="128" t="str">
        <f t="shared" si="143"/>
        <v>--</v>
      </c>
      <c r="NZ106" s="128" t="str">
        <f t="shared" si="143"/>
        <v>--</v>
      </c>
      <c r="OA106" s="128" t="str">
        <f t="shared" si="143"/>
        <v>--</v>
      </c>
      <c r="OB106" s="128" t="str">
        <f t="shared" si="143"/>
        <v>--</v>
      </c>
      <c r="OC106" s="128" t="str">
        <f t="shared" si="143"/>
        <v>--</v>
      </c>
      <c r="OD106" s="128" t="str">
        <f t="shared" si="143"/>
        <v>--</v>
      </c>
      <c r="OE106" s="128" t="str">
        <f t="shared" si="143"/>
        <v>--</v>
      </c>
      <c r="OF106" s="128" t="str">
        <f t="shared" si="143"/>
        <v>--</v>
      </c>
      <c r="OG106" s="230">
        <v>54.7717842323651</v>
      </c>
      <c r="OH106" s="228">
        <v>42.481203007518801</v>
      </c>
      <c r="OI106" s="228">
        <v>40.032414910859003</v>
      </c>
      <c r="OJ106" s="228">
        <v>36.594202898550797</v>
      </c>
      <c r="OK106" s="230">
        <v>58.230088495575203</v>
      </c>
      <c r="OL106" s="228">
        <v>49.850299401197702</v>
      </c>
      <c r="OM106" s="228">
        <v>45.2750352609308</v>
      </c>
      <c r="ON106" s="228">
        <v>42.545454545454497</v>
      </c>
      <c r="OO106" s="114" t="str">
        <f t="shared" si="123"/>
        <v>--</v>
      </c>
      <c r="OP106" s="114" t="str">
        <f t="shared" si="123"/>
        <v>--</v>
      </c>
      <c r="OQ106" s="300">
        <v>66.6666666666666</v>
      </c>
      <c r="OR106" s="300">
        <v>53.084112149532686</v>
      </c>
      <c r="OS106" s="300">
        <v>50.162337662337656</v>
      </c>
      <c r="OT106" s="300">
        <v>54.954954954954992</v>
      </c>
      <c r="OU106" s="300">
        <v>72.12543554006966</v>
      </c>
      <c r="OV106" s="300">
        <v>59.732540861812765</v>
      </c>
      <c r="OW106" s="300">
        <v>58.567415730337082</v>
      </c>
      <c r="OX106" s="300">
        <v>62.56781193490054</v>
      </c>
      <c r="OZ106" s="391">
        <v>79.147640791476476</v>
      </c>
      <c r="PA106" s="392">
        <v>77.633711507293299</v>
      </c>
      <c r="PB106" s="392">
        <v>72.508038585208922</v>
      </c>
      <c r="PC106" s="392">
        <v>76.654411764705912</v>
      </c>
      <c r="PD106" s="391">
        <v>73.5877862595419</v>
      </c>
      <c r="PE106" s="392">
        <v>54.159869494290369</v>
      </c>
      <c r="PF106" s="392">
        <v>44.855305466237994</v>
      </c>
      <c r="PG106" s="392">
        <v>51.286764705882305</v>
      </c>
      <c r="PH106" s="391">
        <v>56.240369799691813</v>
      </c>
      <c r="PI106" s="392">
        <v>47.394136807817574</v>
      </c>
      <c r="PJ106" s="392">
        <v>42.903225806451651</v>
      </c>
      <c r="PK106" s="392">
        <v>42.64705882352942</v>
      </c>
      <c r="PL106" s="391">
        <v>88.190184049079818</v>
      </c>
      <c r="PM106" s="392">
        <v>83.306320907617476</v>
      </c>
      <c r="PN106" s="392">
        <v>79.133226324237555</v>
      </c>
      <c r="PO106" s="392">
        <v>79.742173112338918</v>
      </c>
      <c r="PP106" s="391">
        <v>84.322678843226782</v>
      </c>
      <c r="PQ106" s="392">
        <v>74.919093851132658</v>
      </c>
      <c r="PR106" s="392">
        <v>68.108974358974251</v>
      </c>
      <c r="PS106" s="392">
        <v>69.852941176470651</v>
      </c>
      <c r="PT106" s="378" t="str">
        <f t="shared" si="144"/>
        <v>--</v>
      </c>
      <c r="PU106" s="378" t="str">
        <f t="shared" si="144"/>
        <v>--</v>
      </c>
      <c r="PV106" s="392">
        <v>12.048192771084338</v>
      </c>
      <c r="PW106" s="392">
        <v>32.386363636363619</v>
      </c>
      <c r="PX106" s="378" t="str">
        <f t="shared" si="98"/>
        <v>--</v>
      </c>
      <c r="PY106" s="378" t="str">
        <f t="shared" si="98"/>
        <v>--</v>
      </c>
      <c r="PZ106" s="392">
        <v>53.846153846153854</v>
      </c>
      <c r="QA106" s="392">
        <v>66.071428571428541</v>
      </c>
      <c r="QB106" s="378" t="str">
        <f t="shared" si="99"/>
        <v>--</v>
      </c>
      <c r="QC106" s="378" t="str">
        <f t="shared" si="99"/>
        <v>--</v>
      </c>
      <c r="QD106" s="392">
        <v>62.121212121212139</v>
      </c>
      <c r="QE106" s="392">
        <v>73.053892215568879</v>
      </c>
      <c r="QF106" s="378" t="str">
        <f t="shared" si="145"/>
        <v>--</v>
      </c>
      <c r="QG106" s="378" t="str">
        <f t="shared" si="145"/>
        <v>--</v>
      </c>
      <c r="QH106" s="392">
        <v>64.062500000000014</v>
      </c>
      <c r="QI106" s="392">
        <v>61.445783132530096</v>
      </c>
      <c r="QJ106" s="368" t="str">
        <f t="shared" si="124"/>
        <v>--</v>
      </c>
    </row>
    <row r="107" spans="1:452" x14ac:dyDescent="0.25">
      <c r="A107" s="114" t="str">
        <f t="shared" si="122"/>
        <v>--</v>
      </c>
      <c r="B107" s="96" t="s">
        <v>282</v>
      </c>
      <c r="C107" s="114">
        <v>36.992840095465404</v>
      </c>
      <c r="D107" s="114">
        <v>22.264150943396213</v>
      </c>
      <c r="E107" s="114">
        <v>21.227621483375959</v>
      </c>
      <c r="F107" s="114">
        <v>28.838174273858929</v>
      </c>
      <c r="G107" s="114">
        <v>24.225865209471774</v>
      </c>
      <c r="H107" s="114">
        <v>22.394678492239461</v>
      </c>
      <c r="I107" s="114">
        <v>44.803695150115473</v>
      </c>
      <c r="J107" s="114">
        <v>29.610389610389603</v>
      </c>
      <c r="K107" s="114">
        <v>28.522336769759448</v>
      </c>
      <c r="L107" s="114">
        <v>47.597254004576662</v>
      </c>
      <c r="M107" s="114">
        <v>44.131455399061046</v>
      </c>
      <c r="N107" s="114">
        <v>30.769230769230766</v>
      </c>
      <c r="O107" s="114">
        <v>56.375838926174481</v>
      </c>
      <c r="P107" s="114">
        <v>45.278969957081536</v>
      </c>
      <c r="Q107" s="114">
        <v>41.83673469387756</v>
      </c>
      <c r="R107" s="114">
        <v>90.11764705882355</v>
      </c>
      <c r="S107" s="114">
        <v>83.333333333333243</v>
      </c>
      <c r="T107" s="114">
        <v>80.451127819548859</v>
      </c>
      <c r="U107" s="114">
        <v>88.100208768267251</v>
      </c>
      <c r="V107" s="114">
        <v>80.994671403197074</v>
      </c>
      <c r="W107" s="114">
        <v>82.635983263598277</v>
      </c>
      <c r="X107" s="114">
        <v>84.186046511627893</v>
      </c>
      <c r="Y107" s="114">
        <v>76.237623762376359</v>
      </c>
      <c r="Z107" s="114">
        <v>85.064935064935085</v>
      </c>
      <c r="AA107" s="114">
        <v>86.199095022624476</v>
      </c>
      <c r="AB107" s="114">
        <v>76.201372997711658</v>
      </c>
      <c r="AC107" s="114">
        <v>82.681564245810065</v>
      </c>
      <c r="AD107" s="114">
        <v>89.66292134831474</v>
      </c>
      <c r="AE107" s="114">
        <v>78.059071729957793</v>
      </c>
      <c r="AF107" s="114">
        <v>80.788177339901509</v>
      </c>
      <c r="AG107" s="114">
        <v>74.644549763033126</v>
      </c>
      <c r="AH107" s="114">
        <v>65.185185185185119</v>
      </c>
      <c r="AI107" s="114">
        <v>62.40601503759396</v>
      </c>
      <c r="AJ107" s="114">
        <v>69.583333333333357</v>
      </c>
      <c r="AK107" s="114">
        <v>63.035714285714249</v>
      </c>
      <c r="AL107" s="114">
        <v>66.875000000000043</v>
      </c>
      <c r="AM107" s="114">
        <v>67.599067599067595</v>
      </c>
      <c r="AN107" s="114">
        <v>61.881188118811892</v>
      </c>
      <c r="AO107" s="114">
        <v>68.627450980392126</v>
      </c>
      <c r="AP107" s="114">
        <v>63.882618510158032</v>
      </c>
      <c r="AQ107" s="114">
        <v>61.697247706422004</v>
      </c>
      <c r="AR107" s="114">
        <v>64.525139664804513</v>
      </c>
      <c r="AS107" s="114">
        <v>66.816143497757835</v>
      </c>
      <c r="AT107" s="114">
        <v>66.666666666666629</v>
      </c>
      <c r="AU107" s="114">
        <v>67.076167076167067</v>
      </c>
      <c r="AV107" s="114">
        <v>13.189448441247006</v>
      </c>
      <c r="AW107" s="114">
        <v>17.318435754189935</v>
      </c>
      <c r="AX107" s="114">
        <v>13.350125944584388</v>
      </c>
      <c r="AY107" s="114">
        <v>18.697478991596643</v>
      </c>
      <c r="AZ107" s="114">
        <v>22.342342342342352</v>
      </c>
      <c r="BA107" s="114">
        <v>16.176470588235297</v>
      </c>
      <c r="BB107" s="114">
        <v>18.203309692671414</v>
      </c>
      <c r="BC107" s="114">
        <v>18.204488778054866</v>
      </c>
      <c r="BD107" s="114">
        <v>16.666666666666675</v>
      </c>
      <c r="BE107" s="114">
        <v>16.473317865429237</v>
      </c>
      <c r="BF107" s="114">
        <v>16.744186046511647</v>
      </c>
      <c r="BG107" s="114">
        <v>17.134831460674167</v>
      </c>
      <c r="BH107" s="114">
        <v>12.790697674418615</v>
      </c>
      <c r="BI107" s="114">
        <v>18.240343347639477</v>
      </c>
      <c r="BJ107" s="114">
        <v>19.900497512437791</v>
      </c>
      <c r="BK107" s="114">
        <v>9.1127098321342856</v>
      </c>
      <c r="BL107" s="114">
        <v>7.2625698324022414</v>
      </c>
      <c r="BM107" s="114">
        <v>3.526448362720406</v>
      </c>
      <c r="BN107" s="114">
        <v>12.605042016806722</v>
      </c>
      <c r="BO107" s="114">
        <v>11.711711711711711</v>
      </c>
      <c r="BP107" s="114">
        <v>7.3529411764705914</v>
      </c>
      <c r="BQ107" s="114">
        <v>13.809523809523812</v>
      </c>
      <c r="BR107" s="114">
        <v>11.750000000000005</v>
      </c>
      <c r="BS107" s="114">
        <v>10.561056105610557</v>
      </c>
      <c r="BT107" s="114">
        <v>13.317757009345797</v>
      </c>
      <c r="BU107" s="114">
        <v>10.930232558139537</v>
      </c>
      <c r="BV107" s="114">
        <v>9.5238095238095219</v>
      </c>
      <c r="BW107" s="114">
        <v>8.7557603686635783</v>
      </c>
      <c r="BX107" s="114">
        <v>10.944206008583699</v>
      </c>
      <c r="BY107" s="114">
        <v>10.918114143920601</v>
      </c>
      <c r="BZ107" s="114">
        <v>67.380952380952408</v>
      </c>
      <c r="CA107" s="114">
        <v>72.541743970315352</v>
      </c>
      <c r="CB107" s="114">
        <v>77.468354430379648</v>
      </c>
      <c r="CC107" s="114">
        <v>61.099365750528534</v>
      </c>
      <c r="CD107" s="114">
        <v>68.100358422939166</v>
      </c>
      <c r="CE107" s="114">
        <v>71.189979123173273</v>
      </c>
      <c r="CF107" s="114">
        <v>70.518867924528294</v>
      </c>
      <c r="CG107" s="114">
        <v>66.336633663366371</v>
      </c>
      <c r="CH107" s="114">
        <v>73.114754098360692</v>
      </c>
      <c r="CI107" s="114">
        <v>67.272727272727266</v>
      </c>
      <c r="CJ107" s="114">
        <v>66.820276497695858</v>
      </c>
      <c r="CK107" s="114">
        <v>76.470588235294088</v>
      </c>
      <c r="CL107" s="114">
        <v>72.686230248307041</v>
      </c>
      <c r="CM107" s="114">
        <v>70.851063829787222</v>
      </c>
      <c r="CN107" s="114">
        <v>73.115577889447266</v>
      </c>
      <c r="CO107" s="114" t="s">
        <v>286</v>
      </c>
      <c r="CP107" s="114" t="s">
        <v>286</v>
      </c>
      <c r="CQ107" s="114" t="s">
        <v>286</v>
      </c>
      <c r="CR107" s="114">
        <v>59.157894736842096</v>
      </c>
      <c r="CS107" s="114">
        <v>34.892086330935271</v>
      </c>
      <c r="CT107" s="114">
        <v>41.299790356394062</v>
      </c>
      <c r="CU107" s="114">
        <v>65.258215962441312</v>
      </c>
      <c r="CV107" s="114">
        <v>34.987593052109162</v>
      </c>
      <c r="CW107" s="114">
        <v>43.606557377049143</v>
      </c>
      <c r="CX107" s="114">
        <v>64.61187214611877</v>
      </c>
      <c r="CY107" s="114">
        <v>38.568129330253988</v>
      </c>
      <c r="CZ107" s="114">
        <v>44.011142061281355</v>
      </c>
      <c r="DA107" s="114">
        <v>67.653758542141276</v>
      </c>
      <c r="DB107" s="114">
        <v>42.250530785562631</v>
      </c>
      <c r="DC107" s="114">
        <v>47.103274559193942</v>
      </c>
      <c r="DD107" s="114">
        <v>62.200956937799042</v>
      </c>
      <c r="DE107" s="114">
        <v>56.203007518796966</v>
      </c>
      <c r="DF107" s="114">
        <v>49.871465295629818</v>
      </c>
      <c r="DG107" s="114">
        <v>64.102564102564131</v>
      </c>
      <c r="DH107" s="114">
        <v>51.188299817184678</v>
      </c>
      <c r="DI107" s="114">
        <v>48.516949152542331</v>
      </c>
      <c r="DJ107" s="114">
        <v>62.953995157385023</v>
      </c>
      <c r="DK107" s="114">
        <v>49.127182044887761</v>
      </c>
      <c r="DL107" s="114">
        <v>50.166112956810643</v>
      </c>
      <c r="DM107" s="114">
        <v>58.588235294117645</v>
      </c>
      <c r="DN107" s="114">
        <v>56.501182033096946</v>
      </c>
      <c r="DO107" s="114">
        <v>45.658263305322137</v>
      </c>
      <c r="DP107" s="114">
        <v>57.582938388625607</v>
      </c>
      <c r="DQ107" s="114">
        <v>57.608695652173921</v>
      </c>
      <c r="DR107" s="114">
        <v>48.346055979643729</v>
      </c>
      <c r="DS107" s="114" t="s">
        <v>286</v>
      </c>
      <c r="DT107" s="114" t="s">
        <v>286</v>
      </c>
      <c r="DU107" s="114" t="s">
        <v>286</v>
      </c>
      <c r="DV107" s="114">
        <v>50.858369098712487</v>
      </c>
      <c r="DW107" s="114">
        <v>30.783242258652095</v>
      </c>
      <c r="DX107" s="114">
        <v>26.793248945147667</v>
      </c>
      <c r="DY107" s="114">
        <v>55.847255369928398</v>
      </c>
      <c r="DZ107" s="114">
        <v>27.295285359801511</v>
      </c>
      <c r="EA107" s="114">
        <v>30.463576158940398</v>
      </c>
      <c r="EB107" s="114">
        <v>52.68065268065267</v>
      </c>
      <c r="EC107" s="114">
        <v>37.122969837587029</v>
      </c>
      <c r="ED107" s="114">
        <v>36.592178770949729</v>
      </c>
      <c r="EE107" s="114">
        <v>55.035128805620609</v>
      </c>
      <c r="EF107" s="114">
        <v>36.616702355460426</v>
      </c>
      <c r="EG107" s="114">
        <v>40.458015267175568</v>
      </c>
      <c r="EH107" s="114" t="s">
        <v>286</v>
      </c>
      <c r="EI107" s="114" t="s">
        <v>286</v>
      </c>
      <c r="EJ107" s="114" t="s">
        <v>286</v>
      </c>
      <c r="EK107" s="114">
        <v>91.507430997876924</v>
      </c>
      <c r="EL107" s="114">
        <v>82.374100719424419</v>
      </c>
      <c r="EM107" s="114">
        <v>84.033613445378236</v>
      </c>
      <c r="EN107" s="114">
        <v>90.214797136038186</v>
      </c>
      <c r="EO107" s="114">
        <v>79.601990049751151</v>
      </c>
      <c r="EP107" s="114">
        <v>82.565789473684177</v>
      </c>
      <c r="EQ107" s="114">
        <v>91.724137931034477</v>
      </c>
      <c r="ER107" s="114">
        <v>83.140877598152471</v>
      </c>
      <c r="ES107" s="114">
        <v>84.313725490196106</v>
      </c>
      <c r="ET107" s="114">
        <v>93.302540415704357</v>
      </c>
      <c r="EU107" s="114">
        <v>84.008528784648135</v>
      </c>
      <c r="EV107" s="114">
        <v>80.352644836272063</v>
      </c>
      <c r="EW107" s="114">
        <v>87.706855791962141</v>
      </c>
      <c r="EX107" s="114">
        <v>73.65491651205933</v>
      </c>
      <c r="EY107" s="114">
        <v>71.82741116751275</v>
      </c>
      <c r="EZ107" s="114">
        <v>88.747346072186758</v>
      </c>
      <c r="FA107" s="114">
        <v>78.158844765342991</v>
      </c>
      <c r="FB107" s="114">
        <v>77.568134171907772</v>
      </c>
      <c r="FC107" s="114">
        <v>89.810426540284396</v>
      </c>
      <c r="FD107" s="114">
        <v>72.388059701492608</v>
      </c>
      <c r="FE107" s="114">
        <v>77.887788778877919</v>
      </c>
      <c r="FF107" s="114">
        <v>89.719626168224352</v>
      </c>
      <c r="FG107" s="114">
        <v>75.057736720554303</v>
      </c>
      <c r="FH107" s="114">
        <v>77.464788732394382</v>
      </c>
      <c r="FI107" s="114">
        <v>89.559164733178662</v>
      </c>
      <c r="FJ107" s="114">
        <v>75.646551724137893</v>
      </c>
      <c r="FK107" s="114">
        <v>72.335025380710661</v>
      </c>
      <c r="FL107" s="114" t="s">
        <v>286</v>
      </c>
      <c r="FM107" s="114">
        <v>23.715415019762823</v>
      </c>
      <c r="FN107" s="114">
        <v>50</v>
      </c>
      <c r="FO107" s="114" t="s">
        <v>286</v>
      </c>
      <c r="FP107" s="114">
        <v>20.077972709551677</v>
      </c>
      <c r="FQ107" s="114">
        <v>54.310344827586221</v>
      </c>
      <c r="FR107" s="114" t="s">
        <v>286</v>
      </c>
      <c r="FS107" s="114">
        <v>24.533333333333342</v>
      </c>
      <c r="FT107" s="114">
        <v>50.515463917525757</v>
      </c>
      <c r="FU107" s="114" t="s">
        <v>286</v>
      </c>
      <c r="FV107" s="114">
        <v>23.414634146341449</v>
      </c>
      <c r="FW107" s="114">
        <v>56.609195402298809</v>
      </c>
      <c r="FX107" s="114" t="s">
        <v>286</v>
      </c>
      <c r="FY107" s="114">
        <v>23.250564334085787</v>
      </c>
      <c r="FZ107" s="114">
        <v>59.268929503916453</v>
      </c>
      <c r="GA107" s="114" t="s">
        <v>286</v>
      </c>
      <c r="GB107" s="114">
        <v>43.22033898305088</v>
      </c>
      <c r="GC107" s="114">
        <v>60.937499999999972</v>
      </c>
      <c r="GD107" s="114" t="s">
        <v>286</v>
      </c>
      <c r="GE107" s="114">
        <v>50.980392156862735</v>
      </c>
      <c r="GF107" s="114">
        <v>54.216867469879524</v>
      </c>
      <c r="GG107" s="114" t="s">
        <v>286</v>
      </c>
      <c r="GH107" s="114">
        <v>45.652173913043477</v>
      </c>
      <c r="GI107" s="114">
        <v>52.413793103448313</v>
      </c>
      <c r="GJ107" s="114" t="s">
        <v>286</v>
      </c>
      <c r="GK107" s="114">
        <v>46.808510638297861</v>
      </c>
      <c r="GL107" s="114">
        <v>51.794871794871788</v>
      </c>
      <c r="GM107" s="114" t="s">
        <v>286</v>
      </c>
      <c r="GN107" s="114">
        <v>37.254901960784316</v>
      </c>
      <c r="GO107" s="114">
        <v>48.458149779735677</v>
      </c>
      <c r="GP107" s="114" t="s">
        <v>286</v>
      </c>
      <c r="GQ107" s="114">
        <v>43.697478991596633</v>
      </c>
      <c r="GR107" s="114">
        <v>65.104166666666686</v>
      </c>
      <c r="GS107" s="114" t="s">
        <v>286</v>
      </c>
      <c r="GT107" s="114">
        <v>51</v>
      </c>
      <c r="GU107" s="114">
        <v>64.541832669322716</v>
      </c>
      <c r="GV107" s="114" t="s">
        <v>286</v>
      </c>
      <c r="GW107" s="114">
        <v>46.739130434782595</v>
      </c>
      <c r="GX107" s="114">
        <v>60.689655172413794</v>
      </c>
      <c r="GY107" s="114" t="s">
        <v>286</v>
      </c>
      <c r="GZ107" s="114">
        <v>52.631578947368418</v>
      </c>
      <c r="HA107" s="114">
        <v>59.58549222797928</v>
      </c>
      <c r="HB107" s="114" t="s">
        <v>286</v>
      </c>
      <c r="HC107" s="114">
        <v>47.524752475247531</v>
      </c>
      <c r="HD107" s="114">
        <v>58.407079646017699</v>
      </c>
      <c r="HE107" s="114" t="s">
        <v>286</v>
      </c>
      <c r="HF107" s="114">
        <v>34.210526315789465</v>
      </c>
      <c r="HG107" s="114">
        <v>66.84491978609627</v>
      </c>
      <c r="HH107" s="114" t="s">
        <v>286</v>
      </c>
      <c r="HI107" s="121">
        <v>32.258064516129025</v>
      </c>
      <c r="HJ107" s="121">
        <v>65.126050420168028</v>
      </c>
      <c r="HK107" s="121" t="s">
        <v>286</v>
      </c>
      <c r="HL107" s="121">
        <v>38.636363636363633</v>
      </c>
      <c r="HM107" s="114">
        <v>69.01408450704227</v>
      </c>
      <c r="HN107" s="114" t="s">
        <v>286</v>
      </c>
      <c r="HO107" s="114">
        <v>41.111111111111114</v>
      </c>
      <c r="HP107" s="114">
        <v>63.636363636363647</v>
      </c>
      <c r="HQ107" s="114" t="s">
        <v>286</v>
      </c>
      <c r="HR107" s="114">
        <v>44.444444444444436</v>
      </c>
      <c r="HS107" s="114">
        <v>63.636363636363669</v>
      </c>
      <c r="HT107" s="114" t="s">
        <v>286</v>
      </c>
      <c r="HU107" s="114">
        <v>49.565217391304323</v>
      </c>
      <c r="HV107" s="114">
        <v>44.736842105263193</v>
      </c>
      <c r="HW107" s="114" t="s">
        <v>286</v>
      </c>
      <c r="HX107" s="114">
        <v>65.979381443298976</v>
      </c>
      <c r="HY107" s="114">
        <v>42.561983471074399</v>
      </c>
      <c r="HZ107" s="114" t="s">
        <v>286</v>
      </c>
      <c r="IA107" s="114">
        <v>44.827586206896548</v>
      </c>
      <c r="IB107" s="114">
        <v>40.277777777777786</v>
      </c>
      <c r="IC107" s="114" t="s">
        <v>286</v>
      </c>
      <c r="ID107" s="114">
        <v>67.415730337078671</v>
      </c>
      <c r="IE107" s="114">
        <v>47.368421052631568</v>
      </c>
      <c r="IF107" s="114" t="s">
        <v>286</v>
      </c>
      <c r="IG107" s="114">
        <v>58</v>
      </c>
      <c r="IH107" s="114">
        <v>37.499999999999993</v>
      </c>
      <c r="II107" s="114" t="s">
        <v>286</v>
      </c>
      <c r="IJ107" s="114">
        <v>65.51724137931032</v>
      </c>
      <c r="IK107" s="114">
        <v>61.780104712041833</v>
      </c>
      <c r="IL107" s="114" t="s">
        <v>286</v>
      </c>
      <c r="IM107" s="114">
        <v>71.134020618556704</v>
      </c>
      <c r="IN107" s="114">
        <v>60.816326530612209</v>
      </c>
      <c r="IO107" s="114" t="s">
        <v>286</v>
      </c>
      <c r="IP107" s="114">
        <v>59.770114942528728</v>
      </c>
      <c r="IQ107" s="114">
        <v>51.36986301369862</v>
      </c>
      <c r="IR107" s="114" t="s">
        <v>286</v>
      </c>
      <c r="IS107" s="114">
        <v>74.193548387096769</v>
      </c>
      <c r="IT107" s="114">
        <v>65.284974093264239</v>
      </c>
      <c r="IU107" s="114" t="s">
        <v>286</v>
      </c>
      <c r="IV107" s="114">
        <v>71.000000000000028</v>
      </c>
      <c r="IW107" s="114">
        <v>56.950672645739886</v>
      </c>
      <c r="IX107" s="114" t="str">
        <f t="shared" si="146"/>
        <v>--</v>
      </c>
      <c r="IY107" s="114" t="str">
        <f t="shared" si="146"/>
        <v>--</v>
      </c>
      <c r="IZ107" s="114" t="str">
        <f t="shared" si="146"/>
        <v>--</v>
      </c>
      <c r="JA107" s="114" t="str">
        <f t="shared" si="146"/>
        <v>--</v>
      </c>
      <c r="JB107" s="114" t="str">
        <f t="shared" si="146"/>
        <v>--</v>
      </c>
      <c r="JC107" s="114" t="str">
        <f t="shared" si="146"/>
        <v>--</v>
      </c>
      <c r="JD107" s="114" t="str">
        <f t="shared" si="146"/>
        <v>--</v>
      </c>
      <c r="JE107" s="114" t="str">
        <f t="shared" si="146"/>
        <v>--</v>
      </c>
      <c r="JF107" s="114" t="str">
        <f t="shared" si="147"/>
        <v>--</v>
      </c>
      <c r="JG107" s="114" t="str">
        <f t="shared" si="147"/>
        <v>--</v>
      </c>
      <c r="JH107" s="114" t="str">
        <f t="shared" si="147"/>
        <v>--</v>
      </c>
      <c r="JI107" s="114" t="str">
        <f t="shared" si="147"/>
        <v>--</v>
      </c>
      <c r="JJ107" s="114" t="str">
        <f t="shared" si="147"/>
        <v>--</v>
      </c>
      <c r="JK107" s="114" t="str">
        <f t="shared" si="147"/>
        <v>--</v>
      </c>
      <c r="JL107" s="114" t="str">
        <f t="shared" si="147"/>
        <v>--</v>
      </c>
      <c r="JM107" s="114" t="str">
        <f t="shared" si="147"/>
        <v>--</v>
      </c>
      <c r="JN107" s="114" t="str">
        <f t="shared" si="147"/>
        <v>--</v>
      </c>
      <c r="JO107" s="114" t="str">
        <f t="shared" si="147"/>
        <v>--</v>
      </c>
      <c r="JP107" s="114" t="str">
        <f t="shared" si="148"/>
        <v>--</v>
      </c>
      <c r="JQ107" s="114" t="str">
        <f t="shared" si="148"/>
        <v>--</v>
      </c>
      <c r="JR107" s="114" t="str">
        <f t="shared" si="148"/>
        <v>--</v>
      </c>
      <c r="JS107" s="114" t="str">
        <f t="shared" si="148"/>
        <v>--</v>
      </c>
      <c r="JT107" s="114" t="str">
        <f t="shared" si="148"/>
        <v>--</v>
      </c>
      <c r="JU107" s="114" t="str">
        <f t="shared" si="148"/>
        <v>--</v>
      </c>
      <c r="JV107" s="114" t="str">
        <f t="shared" si="148"/>
        <v>--</v>
      </c>
      <c r="JW107" s="114" t="str">
        <f t="shared" si="148"/>
        <v>--</v>
      </c>
      <c r="JX107" s="114" t="str">
        <f t="shared" si="148"/>
        <v>--</v>
      </c>
      <c r="JY107" s="114" t="str">
        <f t="shared" si="148"/>
        <v>--</v>
      </c>
      <c r="JZ107" s="114" t="str">
        <f t="shared" si="149"/>
        <v>--</v>
      </c>
      <c r="KA107" s="114" t="str">
        <f t="shared" si="149"/>
        <v>--</v>
      </c>
      <c r="KB107" s="114" t="str">
        <f t="shared" si="149"/>
        <v>--</v>
      </c>
      <c r="KC107" s="114" t="str">
        <f t="shared" si="149"/>
        <v>--</v>
      </c>
      <c r="KD107" s="114" t="str">
        <f t="shared" si="149"/>
        <v>--</v>
      </c>
      <c r="KE107" s="114" t="str">
        <f t="shared" si="149"/>
        <v>--</v>
      </c>
      <c r="KF107" s="114" t="str">
        <f t="shared" si="149"/>
        <v>--</v>
      </c>
      <c r="KG107" s="114" t="str">
        <f t="shared" si="149"/>
        <v>--</v>
      </c>
      <c r="KH107" s="114" t="str">
        <f t="shared" si="149"/>
        <v>--</v>
      </c>
      <c r="KI107" s="114" t="str">
        <f t="shared" si="149"/>
        <v>--</v>
      </c>
      <c r="KJ107" s="114" t="str">
        <f t="shared" si="150"/>
        <v>--</v>
      </c>
      <c r="KK107" s="114" t="str">
        <f t="shared" si="150"/>
        <v>--</v>
      </c>
      <c r="KL107" s="114" t="str">
        <f t="shared" si="150"/>
        <v>--</v>
      </c>
      <c r="KM107" s="114" t="str">
        <f t="shared" si="150"/>
        <v>--</v>
      </c>
      <c r="KN107" s="114" t="str">
        <f t="shared" si="150"/>
        <v>--</v>
      </c>
      <c r="KO107" s="114" t="str">
        <f t="shared" si="150"/>
        <v>--</v>
      </c>
      <c r="KP107" s="114" t="str">
        <f t="shared" si="151"/>
        <v>--</v>
      </c>
      <c r="KQ107" s="114" t="str">
        <f t="shared" si="151"/>
        <v>--</v>
      </c>
      <c r="KR107" s="114" t="str">
        <f t="shared" si="151"/>
        <v>--</v>
      </c>
      <c r="KS107" s="114" t="str">
        <f t="shared" si="151"/>
        <v>--</v>
      </c>
      <c r="KT107" s="114" t="str">
        <f t="shared" si="151"/>
        <v>--</v>
      </c>
      <c r="KU107" s="114" t="str">
        <f t="shared" si="151"/>
        <v>--</v>
      </c>
      <c r="KV107" s="114" t="str">
        <f t="shared" si="151"/>
        <v>--</v>
      </c>
      <c r="KW107" s="114" t="str">
        <f t="shared" si="151"/>
        <v>--</v>
      </c>
      <c r="KX107" s="114" t="str">
        <f t="shared" si="151"/>
        <v>--</v>
      </c>
      <c r="KY107" s="114" t="str">
        <f t="shared" si="151"/>
        <v>--</v>
      </c>
      <c r="KZ107" s="114" t="str">
        <f t="shared" si="152"/>
        <v>--</v>
      </c>
      <c r="LA107" s="114" t="str">
        <f t="shared" si="152"/>
        <v>--</v>
      </c>
      <c r="LB107" s="114" t="str">
        <f t="shared" si="152"/>
        <v>--</v>
      </c>
      <c r="LC107" s="114" t="str">
        <f t="shared" si="152"/>
        <v>--</v>
      </c>
      <c r="LD107" s="114" t="str">
        <f t="shared" si="152"/>
        <v>--</v>
      </c>
      <c r="LE107" s="228">
        <v>83.165829145728694</v>
      </c>
      <c r="LF107" s="228">
        <v>84.2956120092379</v>
      </c>
      <c r="LG107" s="228">
        <v>85.474860335195501</v>
      </c>
      <c r="LH107" s="228">
        <v>82.400000000000105</v>
      </c>
      <c r="LI107" s="228">
        <v>81.156316916488194</v>
      </c>
      <c r="LJ107" s="228">
        <v>85.434173669467796</v>
      </c>
      <c r="LK107" s="228">
        <v>72.2222222222222</v>
      </c>
      <c r="LL107" s="228">
        <v>70.207852193995294</v>
      </c>
      <c r="LM107" s="228">
        <v>74.373259052924794</v>
      </c>
      <c r="LN107" s="228">
        <v>67.469879518072304</v>
      </c>
      <c r="LO107" s="228">
        <v>67.381974248927094</v>
      </c>
      <c r="LP107" s="228">
        <v>69.467787114845905</v>
      </c>
      <c r="LQ107" s="228">
        <v>75.388601036269407</v>
      </c>
      <c r="LR107" s="228">
        <v>73.995271867612303</v>
      </c>
      <c r="LS107" s="228">
        <v>77.936962750716305</v>
      </c>
      <c r="LT107" s="228">
        <v>72.929292929292899</v>
      </c>
      <c r="LU107" s="228">
        <v>67.8958785249458</v>
      </c>
      <c r="LV107" s="228">
        <v>68.361581920904001</v>
      </c>
      <c r="LW107" s="228">
        <v>40.673575129533702</v>
      </c>
      <c r="LX107" s="228">
        <v>41.079812206572697</v>
      </c>
      <c r="LY107" s="228">
        <v>43.304843304843303</v>
      </c>
      <c r="LZ107" s="228">
        <v>46.356275303643699</v>
      </c>
      <c r="MA107" s="228">
        <v>43.600867678958799</v>
      </c>
      <c r="MB107" s="228">
        <v>41.690140845070403</v>
      </c>
      <c r="MC107" s="228">
        <v>85.271317829457402</v>
      </c>
      <c r="MD107" s="228">
        <v>82.394366197183103</v>
      </c>
      <c r="ME107" s="228">
        <v>82.102272727272705</v>
      </c>
      <c r="MF107" s="228">
        <v>84.104627766599606</v>
      </c>
      <c r="MG107" s="228">
        <v>79.437229437229405</v>
      </c>
      <c r="MH107" s="228">
        <v>79.718309859154999</v>
      </c>
      <c r="MI107" s="228">
        <v>73.969072164948599</v>
      </c>
      <c r="MJ107" s="228">
        <v>71.830985915493002</v>
      </c>
      <c r="MK107" s="228">
        <v>72.443181818181699</v>
      </c>
      <c r="ML107" s="228">
        <v>74.647887323943607</v>
      </c>
      <c r="MM107" s="228">
        <v>71.212121212121104</v>
      </c>
      <c r="MN107" s="228">
        <v>73.802816901408505</v>
      </c>
      <c r="MO107" s="128" t="str">
        <f t="shared" si="89"/>
        <v>--</v>
      </c>
      <c r="MP107" s="228">
        <v>20.5741626794258</v>
      </c>
      <c r="MQ107" s="228">
        <v>49.702380952380899</v>
      </c>
      <c r="MR107" s="128" t="str">
        <f t="shared" si="90"/>
        <v>--</v>
      </c>
      <c r="MS107" s="228">
        <v>15.265486725663701</v>
      </c>
      <c r="MT107" s="228">
        <v>44.159544159544197</v>
      </c>
      <c r="MU107" s="128" t="str">
        <f t="shared" si="91"/>
        <v>--</v>
      </c>
      <c r="MV107" s="228">
        <v>41.860465116279101</v>
      </c>
      <c r="MW107" s="228">
        <v>57.407407407407398</v>
      </c>
      <c r="MX107" s="128" t="str">
        <f t="shared" si="92"/>
        <v>--</v>
      </c>
      <c r="MY107" s="228">
        <v>61.194029850746297</v>
      </c>
      <c r="MZ107" s="228">
        <v>61.038961038960998</v>
      </c>
      <c r="NA107" s="128" t="str">
        <f t="shared" si="93"/>
        <v>--</v>
      </c>
      <c r="NB107" s="228">
        <v>55.8139534883721</v>
      </c>
      <c r="NC107" s="228">
        <v>71.604938271604894</v>
      </c>
      <c r="ND107" s="128" t="str">
        <f t="shared" si="94"/>
        <v>--</v>
      </c>
      <c r="NE107" s="228">
        <v>64.179104477612</v>
      </c>
      <c r="NF107" s="228">
        <v>66.451612903225794</v>
      </c>
      <c r="NG107" s="128" t="str">
        <f t="shared" si="95"/>
        <v>--</v>
      </c>
      <c r="NH107" s="228">
        <v>71.764705882352899</v>
      </c>
      <c r="NI107" s="228">
        <v>66.463414634146304</v>
      </c>
      <c r="NJ107" s="128" t="str">
        <f t="shared" si="96"/>
        <v>--</v>
      </c>
      <c r="NK107" s="228">
        <v>56.716417910447802</v>
      </c>
      <c r="NL107" s="228">
        <v>59.354838709677402</v>
      </c>
      <c r="NM107" s="230">
        <v>85.682326621923906</v>
      </c>
      <c r="NN107" s="230">
        <v>83.333333333333499</v>
      </c>
      <c r="NO107" s="230">
        <v>71.846846846846802</v>
      </c>
      <c r="NP107" s="230">
        <v>64.628820960698604</v>
      </c>
      <c r="NQ107" s="230">
        <v>73.193473193473295</v>
      </c>
      <c r="NR107" s="230">
        <v>74.449339207048496</v>
      </c>
      <c r="NS107" s="230">
        <v>66.121495327102807</v>
      </c>
      <c r="NT107" s="230">
        <v>68.281938325991206</v>
      </c>
      <c r="NU107" s="230">
        <v>90.442890442890402</v>
      </c>
      <c r="NV107" s="230">
        <v>88.962472406181007</v>
      </c>
      <c r="NW107" s="230">
        <v>86.436781609195407</v>
      </c>
      <c r="NX107" s="230">
        <v>82.637362637362799</v>
      </c>
      <c r="NY107" s="128" t="str">
        <f t="shared" si="143"/>
        <v>--</v>
      </c>
      <c r="NZ107" s="128" t="str">
        <f t="shared" si="143"/>
        <v>--</v>
      </c>
      <c r="OA107" s="128" t="str">
        <f t="shared" si="143"/>
        <v>--</v>
      </c>
      <c r="OB107" s="128" t="str">
        <f t="shared" si="143"/>
        <v>--</v>
      </c>
      <c r="OC107" s="128" t="str">
        <f t="shared" si="143"/>
        <v>--</v>
      </c>
      <c r="OD107" s="128" t="str">
        <f t="shared" si="143"/>
        <v>--</v>
      </c>
      <c r="OE107" s="128" t="str">
        <f t="shared" si="143"/>
        <v>--</v>
      </c>
      <c r="OF107" s="128" t="str">
        <f t="shared" si="143"/>
        <v>--</v>
      </c>
      <c r="OG107" s="230">
        <v>53.3487297921478</v>
      </c>
      <c r="OH107" s="228">
        <v>34.8958333333333</v>
      </c>
      <c r="OI107" s="228">
        <v>37.323943661971803</v>
      </c>
      <c r="OJ107" s="228">
        <v>39.316239316239297</v>
      </c>
      <c r="OK107" s="230">
        <v>52.433628318583999</v>
      </c>
      <c r="OL107" s="228">
        <v>44.646464646464601</v>
      </c>
      <c r="OM107" s="228">
        <v>35.2173913043478</v>
      </c>
      <c r="ON107" s="228">
        <v>37.005649717514103</v>
      </c>
      <c r="OO107" s="114" t="str">
        <f t="shared" si="123"/>
        <v>--</v>
      </c>
      <c r="OP107" s="114" t="str">
        <f t="shared" si="123"/>
        <v>--</v>
      </c>
      <c r="OQ107" s="300">
        <v>69.230769230769241</v>
      </c>
      <c r="OR107" s="300">
        <v>50.769230769230759</v>
      </c>
      <c r="OS107" s="300">
        <v>54.098360655737729</v>
      </c>
      <c r="OT107" s="300">
        <v>49.431818181818215</v>
      </c>
      <c r="OU107" s="300">
        <v>71.681415929203425</v>
      </c>
      <c r="OV107" s="300">
        <v>64.729458917835672</v>
      </c>
      <c r="OW107" s="300">
        <v>60.475161987041062</v>
      </c>
      <c r="OX107" s="300">
        <v>60.845070422535265</v>
      </c>
      <c r="OZ107" s="391">
        <v>76.595744680851141</v>
      </c>
      <c r="PA107" s="392">
        <v>68.181818181818215</v>
      </c>
      <c r="PB107" s="392">
        <v>70.496083550913781</v>
      </c>
      <c r="PC107" s="392">
        <v>69.616519174041244</v>
      </c>
      <c r="PD107" s="391">
        <v>67.142857142857096</v>
      </c>
      <c r="PE107" s="392">
        <v>41.324200913241995</v>
      </c>
      <c r="PF107" s="392">
        <v>39.583333333333343</v>
      </c>
      <c r="PG107" s="392">
        <v>39.285714285714285</v>
      </c>
      <c r="PH107" s="391">
        <v>53.717026378896875</v>
      </c>
      <c r="PI107" s="392">
        <v>36.218678815489717</v>
      </c>
      <c r="PJ107" s="392">
        <v>37.239583333333329</v>
      </c>
      <c r="PK107" s="392">
        <v>36.686390532544422</v>
      </c>
      <c r="PL107" s="391">
        <v>89.573459715639785</v>
      </c>
      <c r="PM107" s="392">
        <v>83.181818181818201</v>
      </c>
      <c r="PN107" s="392">
        <v>82.597402597402635</v>
      </c>
      <c r="PO107" s="392">
        <v>82.058823529411711</v>
      </c>
      <c r="PP107" s="391">
        <v>84.085510688836095</v>
      </c>
      <c r="PQ107" s="392">
        <v>71.298405466970436</v>
      </c>
      <c r="PR107" s="392">
        <v>71.168831168831105</v>
      </c>
      <c r="PS107" s="392">
        <v>67.352941176470665</v>
      </c>
      <c r="PT107" s="378" t="str">
        <f t="shared" si="144"/>
        <v>--</v>
      </c>
      <c r="PU107" s="378" t="str">
        <f t="shared" si="144"/>
        <v>--</v>
      </c>
      <c r="PV107" s="392">
        <v>12.568306010928962</v>
      </c>
      <c r="PW107" s="392">
        <v>44.984802431610952</v>
      </c>
      <c r="PX107" s="378" t="str">
        <f t="shared" si="98"/>
        <v>--</v>
      </c>
      <c r="PY107" s="378" t="str">
        <f t="shared" si="98"/>
        <v>--</v>
      </c>
      <c r="PZ107" s="392">
        <v>57.777777777777786</v>
      </c>
      <c r="QA107" s="392">
        <v>72.916666666666728</v>
      </c>
      <c r="QB107" s="378" t="str">
        <f t="shared" si="99"/>
        <v>--</v>
      </c>
      <c r="QC107" s="378" t="str">
        <f t="shared" si="99"/>
        <v>--</v>
      </c>
      <c r="QD107" s="392">
        <v>60.869565217391333</v>
      </c>
      <c r="QE107" s="392">
        <v>75.694444444444443</v>
      </c>
      <c r="QF107" s="378" t="str">
        <f t="shared" si="145"/>
        <v>--</v>
      </c>
      <c r="QG107" s="378" t="str">
        <f t="shared" si="145"/>
        <v>--</v>
      </c>
      <c r="QH107" s="392">
        <v>62.222222222222207</v>
      </c>
      <c r="QI107" s="392">
        <v>67.123287671232902</v>
      </c>
      <c r="QJ107" s="368" t="str">
        <f t="shared" si="124"/>
        <v>--</v>
      </c>
    </row>
    <row r="108" spans="1:452" x14ac:dyDescent="0.25">
      <c r="A108" s="114" t="str">
        <f t="shared" si="122"/>
        <v>--</v>
      </c>
      <c r="B108" s="96" t="s">
        <v>183</v>
      </c>
      <c r="C108" s="96">
        <v>40.018744142455517</v>
      </c>
      <c r="D108" s="114">
        <v>30.874316939890665</v>
      </c>
      <c r="E108" s="114">
        <v>33.244680851063798</v>
      </c>
      <c r="F108" s="114">
        <v>44</v>
      </c>
      <c r="G108" s="114">
        <v>37.011033099297862</v>
      </c>
      <c r="H108" s="114">
        <v>39.970717423133252</v>
      </c>
      <c r="I108" s="114">
        <v>53.411513859275026</v>
      </c>
      <c r="J108" s="114">
        <v>44.897959183673464</v>
      </c>
      <c r="K108" s="114">
        <v>48.249027237354085</v>
      </c>
      <c r="L108" s="114">
        <v>59.657701711491463</v>
      </c>
      <c r="M108" s="114">
        <v>54.764292878635921</v>
      </c>
      <c r="N108" s="114">
        <v>57.032457496136033</v>
      </c>
      <c r="O108" s="114">
        <v>64.109985528219937</v>
      </c>
      <c r="P108" s="114">
        <v>60.857908847185001</v>
      </c>
      <c r="Q108" s="114">
        <v>60.979462875197477</v>
      </c>
      <c r="R108" s="114">
        <v>89.025543992431551</v>
      </c>
      <c r="S108" s="114">
        <v>80.417044424297188</v>
      </c>
      <c r="T108" s="114">
        <v>82.699868938401167</v>
      </c>
      <c r="U108" s="114">
        <v>85.538116591928315</v>
      </c>
      <c r="V108" s="114">
        <v>80.138339920948496</v>
      </c>
      <c r="W108" s="114">
        <v>83.120567375886566</v>
      </c>
      <c r="X108" s="114">
        <v>89.655172413793039</v>
      </c>
      <c r="Y108" s="114">
        <v>78.686868686868621</v>
      </c>
      <c r="Z108" s="114">
        <v>84.747847478474768</v>
      </c>
      <c r="AA108" s="114">
        <v>87.378640776699015</v>
      </c>
      <c r="AB108" s="114">
        <v>80.55832502492521</v>
      </c>
      <c r="AC108" s="114">
        <v>79.44199706314248</v>
      </c>
      <c r="AD108" s="114">
        <v>88.081395348837347</v>
      </c>
      <c r="AE108" s="114">
        <v>77.350993377483434</v>
      </c>
      <c r="AF108" s="114">
        <v>84.724409448818889</v>
      </c>
      <c r="AG108" s="114">
        <v>71.809523809523853</v>
      </c>
      <c r="AH108" s="114">
        <v>63.644605621033357</v>
      </c>
      <c r="AI108" s="114">
        <v>64.388961892246968</v>
      </c>
      <c r="AJ108" s="114">
        <v>67.865168539325822</v>
      </c>
      <c r="AK108" s="114">
        <v>60.573122529644344</v>
      </c>
      <c r="AL108" s="114">
        <v>67.09219858156024</v>
      </c>
      <c r="AM108" s="114">
        <v>72.34273318872016</v>
      </c>
      <c r="AN108" s="114">
        <v>63.131313131313114</v>
      </c>
      <c r="AO108" s="114">
        <v>67.401960784313829</v>
      </c>
      <c r="AP108" s="114">
        <v>69.770253929867039</v>
      </c>
      <c r="AQ108" s="114">
        <v>65.143992055610696</v>
      </c>
      <c r="AR108" s="114">
        <v>65.116279069767486</v>
      </c>
      <c r="AS108" s="114">
        <v>70.246734397677869</v>
      </c>
      <c r="AT108" s="114">
        <v>66.186107470511061</v>
      </c>
      <c r="AU108" s="114">
        <v>72.570532915360502</v>
      </c>
      <c r="AV108" s="114">
        <v>12.428298279158691</v>
      </c>
      <c r="AW108" s="114">
        <v>14.272559852670351</v>
      </c>
      <c r="AX108" s="114">
        <v>15.67065073041169</v>
      </c>
      <c r="AY108" s="114">
        <v>14.776632302405503</v>
      </c>
      <c r="AZ108" s="114">
        <v>15.47017189079879</v>
      </c>
      <c r="BA108" s="114">
        <v>15.384615384615385</v>
      </c>
      <c r="BB108" s="114">
        <v>15.951595159515943</v>
      </c>
      <c r="BC108" s="114">
        <v>17.395727365208543</v>
      </c>
      <c r="BD108" s="114">
        <v>14.138817480719792</v>
      </c>
      <c r="BE108" s="114">
        <v>11.182519280205652</v>
      </c>
      <c r="BF108" s="114">
        <v>15.23046092184368</v>
      </c>
      <c r="BG108" s="114">
        <v>13.161875945537064</v>
      </c>
      <c r="BH108" s="114">
        <v>9.4311377245509025</v>
      </c>
      <c r="BI108" s="114">
        <v>14.209115281501344</v>
      </c>
      <c r="BJ108" s="114">
        <v>15.43307086614173</v>
      </c>
      <c r="BK108" s="114">
        <v>10.13384321223708</v>
      </c>
      <c r="BL108" s="114">
        <v>9.3001841620626156</v>
      </c>
      <c r="BM108" s="114">
        <v>7.3041168658698545</v>
      </c>
      <c r="BN108" s="114">
        <v>10.882016036655216</v>
      </c>
      <c r="BO108" s="114">
        <v>8.6956521739130554</v>
      </c>
      <c r="BP108" s="114">
        <v>10.159651669085635</v>
      </c>
      <c r="BQ108" s="114">
        <v>13.732004429678849</v>
      </c>
      <c r="BR108" s="114">
        <v>11.213047910295622</v>
      </c>
      <c r="BS108" s="114">
        <v>9.3469910371318736</v>
      </c>
      <c r="BT108" s="114">
        <v>9.731113956466066</v>
      </c>
      <c r="BU108" s="114">
        <v>9.6288866599799512</v>
      </c>
      <c r="BV108" s="114">
        <v>9.1324200913242155</v>
      </c>
      <c r="BW108" s="114">
        <v>6.4661654135338438</v>
      </c>
      <c r="BX108" s="114">
        <v>8.310991957104557</v>
      </c>
      <c r="BY108" s="114">
        <v>9.794628751974729</v>
      </c>
      <c r="BZ108" s="114">
        <v>71.916508538899492</v>
      </c>
      <c r="CA108" s="114">
        <v>73.105360443622786</v>
      </c>
      <c r="CB108" s="114">
        <v>77.880794701986758</v>
      </c>
      <c r="CC108" s="114">
        <v>64.55981941309247</v>
      </c>
      <c r="CD108" s="114">
        <v>71.442786069651675</v>
      </c>
      <c r="CE108" s="114">
        <v>71.203438395415375</v>
      </c>
      <c r="CF108" s="114">
        <v>70.950323974082025</v>
      </c>
      <c r="CG108" s="114">
        <v>67.411167512690412</v>
      </c>
      <c r="CH108" s="114">
        <v>68.367346938775626</v>
      </c>
      <c r="CI108" s="114">
        <v>69.764560099132581</v>
      </c>
      <c r="CJ108" s="114">
        <v>72.465208747514978</v>
      </c>
      <c r="CK108" s="114">
        <v>69.984917043740538</v>
      </c>
      <c r="CL108" s="114">
        <v>74.418604651162795</v>
      </c>
      <c r="CM108" s="114">
        <v>74.734042553191472</v>
      </c>
      <c r="CN108" s="114">
        <v>77.708006279434784</v>
      </c>
      <c r="CO108" s="114" t="s">
        <v>286</v>
      </c>
      <c r="CP108" s="114" t="s">
        <v>286</v>
      </c>
      <c r="CQ108" s="114" t="s">
        <v>286</v>
      </c>
      <c r="CR108" s="114">
        <v>53.854875283446695</v>
      </c>
      <c r="CS108" s="114">
        <v>35.692921236291141</v>
      </c>
      <c r="CT108" s="114">
        <v>32.517985611510767</v>
      </c>
      <c r="CU108" s="114">
        <v>66.050054406963966</v>
      </c>
      <c r="CV108" s="114">
        <v>32.146490335706964</v>
      </c>
      <c r="CW108" s="114">
        <v>39.974457215836502</v>
      </c>
      <c r="CX108" s="114">
        <v>63.408521303258141</v>
      </c>
      <c r="CY108" s="114">
        <v>41.592039800994982</v>
      </c>
      <c r="CZ108" s="114">
        <v>37.518910741301056</v>
      </c>
      <c r="DA108" s="114">
        <v>68.128654970760209</v>
      </c>
      <c r="DB108" s="114">
        <v>52.659574468085118</v>
      </c>
      <c r="DC108" s="114">
        <v>52.276295133437998</v>
      </c>
      <c r="DD108" s="114">
        <v>62.30620155038757</v>
      </c>
      <c r="DE108" s="114">
        <v>53.023255813953483</v>
      </c>
      <c r="DF108" s="114">
        <v>45.687331536388129</v>
      </c>
      <c r="DG108" s="114">
        <v>59.722222222222278</v>
      </c>
      <c r="DH108" s="114">
        <v>51.919191919191853</v>
      </c>
      <c r="DI108" s="114">
        <v>45.348837209302289</v>
      </c>
      <c r="DJ108" s="114">
        <v>61.204013377926394</v>
      </c>
      <c r="DK108" s="114">
        <v>48.353909465020607</v>
      </c>
      <c r="DL108" s="114">
        <v>47.293814432989613</v>
      </c>
      <c r="DM108" s="114">
        <v>62.179487179487126</v>
      </c>
      <c r="DN108" s="114">
        <v>57.963709677419331</v>
      </c>
      <c r="DO108" s="114">
        <v>45.038167938931295</v>
      </c>
      <c r="DP108" s="114">
        <v>63.373860182370798</v>
      </c>
      <c r="DQ108" s="114">
        <v>63.292847503373807</v>
      </c>
      <c r="DR108" s="114">
        <v>54.45859872611468</v>
      </c>
      <c r="DS108" s="114" t="s">
        <v>286</v>
      </c>
      <c r="DT108" s="114" t="s">
        <v>286</v>
      </c>
      <c r="DU108" s="114" t="s">
        <v>286</v>
      </c>
      <c r="DV108" s="114">
        <v>44.546498277841565</v>
      </c>
      <c r="DW108" s="114">
        <v>29.909365558912381</v>
      </c>
      <c r="DX108" s="114">
        <v>23.5549132947977</v>
      </c>
      <c r="DY108" s="114">
        <v>53.803748621830216</v>
      </c>
      <c r="DZ108" s="114">
        <v>25.612244897959197</v>
      </c>
      <c r="EA108" s="114">
        <v>29.032258064516128</v>
      </c>
      <c r="EB108" s="114">
        <v>52.217997465145778</v>
      </c>
      <c r="EC108" s="114">
        <v>38.654618473895574</v>
      </c>
      <c r="ED108" s="114">
        <v>36.474164133738597</v>
      </c>
      <c r="EE108" s="114">
        <v>55.271084337349414</v>
      </c>
      <c r="EF108" s="114">
        <v>45.196211096075821</v>
      </c>
      <c r="EG108" s="114">
        <v>39.905362776025221</v>
      </c>
      <c r="EH108" s="114" t="s">
        <v>286</v>
      </c>
      <c r="EI108" s="114" t="s">
        <v>286</v>
      </c>
      <c r="EJ108" s="114" t="s">
        <v>286</v>
      </c>
      <c r="EK108" s="114">
        <v>88.51894374282432</v>
      </c>
      <c r="EL108" s="114">
        <v>79.417670682731028</v>
      </c>
      <c r="EM108" s="114">
        <v>78.612716763005594</v>
      </c>
      <c r="EN108" s="114">
        <v>90.819672131147513</v>
      </c>
      <c r="EO108" s="114">
        <v>77.198364008179979</v>
      </c>
      <c r="EP108" s="114">
        <v>79.438058748403591</v>
      </c>
      <c r="EQ108" s="114">
        <v>90.750000000000014</v>
      </c>
      <c r="ER108" s="114">
        <v>86.011904761904589</v>
      </c>
      <c r="ES108" s="114">
        <v>79.12254160363085</v>
      </c>
      <c r="ET108" s="114">
        <v>92.86754002911205</v>
      </c>
      <c r="EU108" s="114">
        <v>85.828877005347607</v>
      </c>
      <c r="EV108" s="114">
        <v>85.984251968504068</v>
      </c>
      <c r="EW108" s="114">
        <v>85.037878787878867</v>
      </c>
      <c r="EX108" s="114">
        <v>70.469181232750728</v>
      </c>
      <c r="EY108" s="114">
        <v>69.006622516556206</v>
      </c>
      <c r="EZ108" s="114">
        <v>87.799315849486973</v>
      </c>
      <c r="FA108" s="114">
        <v>72.918756268806391</v>
      </c>
      <c r="FB108" s="114">
        <v>71.037463976945304</v>
      </c>
      <c r="FC108" s="114">
        <v>88.755458515283891</v>
      </c>
      <c r="FD108" s="114">
        <v>70.875763747454144</v>
      </c>
      <c r="FE108" s="114">
        <v>73.495518565941182</v>
      </c>
      <c r="FF108" s="114">
        <v>87.215189873417756</v>
      </c>
      <c r="FG108" s="114">
        <v>76.152304609218419</v>
      </c>
      <c r="FH108" s="114">
        <v>69.831546707503904</v>
      </c>
      <c r="FI108" s="114">
        <v>93.11377245508983</v>
      </c>
      <c r="FJ108" s="114">
        <v>77.986577181207949</v>
      </c>
      <c r="FK108" s="114">
        <v>77.637795275590577</v>
      </c>
      <c r="FL108" s="114" t="s">
        <v>286</v>
      </c>
      <c r="FM108" s="114">
        <v>18.951612903225794</v>
      </c>
      <c r="FN108" s="114">
        <v>51.510989010989007</v>
      </c>
      <c r="FO108" s="114" t="s">
        <v>286</v>
      </c>
      <c r="FP108" s="114">
        <v>17.448200654307541</v>
      </c>
      <c r="FQ108" s="114">
        <v>49.999999999999993</v>
      </c>
      <c r="FR108" s="114" t="s">
        <v>286</v>
      </c>
      <c r="FS108" s="114">
        <v>18.811881188118811</v>
      </c>
      <c r="FT108" s="114">
        <v>48.55263157894742</v>
      </c>
      <c r="FU108" s="114" t="s">
        <v>286</v>
      </c>
      <c r="FV108" s="114">
        <v>17.20881427072403</v>
      </c>
      <c r="FW108" s="114">
        <v>48.840803709428151</v>
      </c>
      <c r="FX108" s="114" t="s">
        <v>286</v>
      </c>
      <c r="FY108" s="114">
        <v>18.014184397163103</v>
      </c>
      <c r="FZ108" s="114">
        <v>50.592216582064282</v>
      </c>
      <c r="GA108" s="114" t="s">
        <v>286</v>
      </c>
      <c r="GB108" s="114">
        <v>42.473118279569889</v>
      </c>
      <c r="GC108" s="114">
        <v>53.6</v>
      </c>
      <c r="GD108" s="114" t="s">
        <v>286</v>
      </c>
      <c r="GE108" s="114">
        <v>38.364779874213824</v>
      </c>
      <c r="GF108" s="114">
        <v>57.777777777777757</v>
      </c>
      <c r="GG108" s="114" t="s">
        <v>286</v>
      </c>
      <c r="GH108" s="114">
        <v>47.023809523809504</v>
      </c>
      <c r="GI108" s="114">
        <v>52.459016393442631</v>
      </c>
      <c r="GJ108" s="114" t="s">
        <v>286</v>
      </c>
      <c r="GK108" s="114">
        <v>44.025157232704416</v>
      </c>
      <c r="GL108" s="114">
        <v>46.153846153846189</v>
      </c>
      <c r="GM108" s="114" t="s">
        <v>286</v>
      </c>
      <c r="GN108" s="114">
        <v>38.8888888888889</v>
      </c>
      <c r="GO108" s="114">
        <v>44.630872483221466</v>
      </c>
      <c r="GP108" s="114" t="s">
        <v>286</v>
      </c>
      <c r="GQ108" s="114">
        <v>38.797814207650269</v>
      </c>
      <c r="GR108" s="114">
        <v>65.066666666666706</v>
      </c>
      <c r="GS108" s="114" t="s">
        <v>286</v>
      </c>
      <c r="GT108" s="114">
        <v>41.139240506329088</v>
      </c>
      <c r="GU108" s="114">
        <v>66.772151898734123</v>
      </c>
      <c r="GV108" s="114" t="s">
        <v>286</v>
      </c>
      <c r="GW108" s="114">
        <v>53.846153846153832</v>
      </c>
      <c r="GX108" s="114">
        <v>62.771739130434774</v>
      </c>
      <c r="GY108" s="114" t="s">
        <v>286</v>
      </c>
      <c r="GZ108" s="114">
        <v>51.265822784810126</v>
      </c>
      <c r="HA108" s="114">
        <v>54.632587859424937</v>
      </c>
      <c r="HB108" s="114" t="s">
        <v>286</v>
      </c>
      <c r="HC108" s="114">
        <v>45.669291338582667</v>
      </c>
      <c r="HD108" s="114">
        <v>59.060402684563769</v>
      </c>
      <c r="HE108" s="114" t="s">
        <v>286</v>
      </c>
      <c r="HF108" s="114">
        <v>36.000000000000007</v>
      </c>
      <c r="HG108" s="114">
        <v>59.836065573770462</v>
      </c>
      <c r="HH108" s="114" t="s">
        <v>286</v>
      </c>
      <c r="HI108" s="121">
        <v>34.899328859060418</v>
      </c>
      <c r="HJ108" s="121">
        <v>57.049180327868868</v>
      </c>
      <c r="HK108" s="121" t="s">
        <v>286</v>
      </c>
      <c r="HL108" s="121">
        <v>38.787878787878803</v>
      </c>
      <c r="HM108" s="114">
        <v>59.052924791086369</v>
      </c>
      <c r="HN108" s="114" t="s">
        <v>286</v>
      </c>
      <c r="HO108" s="114">
        <v>48.701298701298704</v>
      </c>
      <c r="HP108" s="114">
        <v>62.000000000000007</v>
      </c>
      <c r="HQ108" s="114" t="s">
        <v>286</v>
      </c>
      <c r="HR108" s="114">
        <v>41.17647058823529</v>
      </c>
      <c r="HS108" s="114">
        <v>67.586206896551687</v>
      </c>
      <c r="HT108" s="114" t="s">
        <v>286</v>
      </c>
      <c r="HU108" s="114">
        <v>45.197740112994353</v>
      </c>
      <c r="HV108" s="114">
        <v>36.04336043360432</v>
      </c>
      <c r="HW108" s="114" t="s">
        <v>286</v>
      </c>
      <c r="HX108" s="114">
        <v>54.666666666666664</v>
      </c>
      <c r="HY108" s="114">
        <v>39.087947882736174</v>
      </c>
      <c r="HZ108" s="114" t="s">
        <v>286</v>
      </c>
      <c r="IA108" s="114">
        <v>50.000000000000007</v>
      </c>
      <c r="IB108" s="114">
        <v>39.612188365650972</v>
      </c>
      <c r="IC108" s="114" t="s">
        <v>286</v>
      </c>
      <c r="ID108" s="114">
        <v>60.256410256410248</v>
      </c>
      <c r="IE108" s="114">
        <v>48.844884488448841</v>
      </c>
      <c r="IF108" s="114" t="s">
        <v>286</v>
      </c>
      <c r="IG108" s="114">
        <v>50.400000000000006</v>
      </c>
      <c r="IH108" s="114">
        <v>47.260273972602754</v>
      </c>
      <c r="II108" s="114" t="s">
        <v>286</v>
      </c>
      <c r="IJ108" s="114">
        <v>55.113636363636353</v>
      </c>
      <c r="IK108" s="114">
        <v>49.597855227882029</v>
      </c>
      <c r="IL108" s="114" t="s">
        <v>286</v>
      </c>
      <c r="IM108" s="114">
        <v>62</v>
      </c>
      <c r="IN108" s="114">
        <v>54.458598726114658</v>
      </c>
      <c r="IO108" s="114" t="s">
        <v>286</v>
      </c>
      <c r="IP108" s="114">
        <v>64.457831325301171</v>
      </c>
      <c r="IQ108" s="114">
        <v>57.182320441988963</v>
      </c>
      <c r="IR108" s="114" t="s">
        <v>286</v>
      </c>
      <c r="IS108" s="114">
        <v>71.15384615384616</v>
      </c>
      <c r="IT108" s="114">
        <v>65.372168284789637</v>
      </c>
      <c r="IU108" s="114" t="s">
        <v>286</v>
      </c>
      <c r="IV108" s="114">
        <v>68.799999999999969</v>
      </c>
      <c r="IW108" s="114">
        <v>61.904761904761898</v>
      </c>
      <c r="IX108" s="114" t="s">
        <v>286</v>
      </c>
      <c r="IY108" s="114" t="s">
        <v>286</v>
      </c>
      <c r="IZ108" s="114" t="s">
        <v>286</v>
      </c>
      <c r="JA108" s="114" t="s">
        <v>286</v>
      </c>
      <c r="JB108" s="114" t="s">
        <v>286</v>
      </c>
      <c r="JC108" s="114" t="s">
        <v>286</v>
      </c>
      <c r="JD108" s="114" t="s">
        <v>286</v>
      </c>
      <c r="JE108" s="114" t="s">
        <v>286</v>
      </c>
      <c r="JF108" s="114" t="str">
        <f t="shared" si="147"/>
        <v>--</v>
      </c>
      <c r="JG108" s="114" t="str">
        <f t="shared" si="147"/>
        <v>--</v>
      </c>
      <c r="JH108" s="114" t="str">
        <f t="shared" si="147"/>
        <v>--</v>
      </c>
      <c r="JI108" s="114" t="str">
        <f t="shared" si="147"/>
        <v>--</v>
      </c>
      <c r="JJ108" s="114" t="str">
        <f t="shared" si="147"/>
        <v>--</v>
      </c>
      <c r="JK108" s="114" t="str">
        <f t="shared" si="147"/>
        <v>--</v>
      </c>
      <c r="JL108" s="114" t="str">
        <f t="shared" si="147"/>
        <v>--</v>
      </c>
      <c r="JM108" s="114" t="str">
        <f t="shared" si="147"/>
        <v>--</v>
      </c>
      <c r="JN108" s="114" t="str">
        <f t="shared" si="147"/>
        <v>--</v>
      </c>
      <c r="JO108" s="114" t="str">
        <f t="shared" si="147"/>
        <v>--</v>
      </c>
      <c r="JP108" s="114" t="str">
        <f t="shared" si="148"/>
        <v>--</v>
      </c>
      <c r="JQ108" s="114" t="str">
        <f t="shared" si="148"/>
        <v>--</v>
      </c>
      <c r="JR108" s="114" t="str">
        <f t="shared" si="148"/>
        <v>--</v>
      </c>
      <c r="JS108" s="114" t="str">
        <f t="shared" si="148"/>
        <v>--</v>
      </c>
      <c r="JT108" s="114" t="str">
        <f t="shared" si="148"/>
        <v>--</v>
      </c>
      <c r="JU108" s="114" t="str">
        <f t="shared" si="148"/>
        <v>--</v>
      </c>
      <c r="JV108" s="114" t="str">
        <f t="shared" si="148"/>
        <v>--</v>
      </c>
      <c r="JW108" s="114" t="str">
        <f t="shared" si="148"/>
        <v>--</v>
      </c>
      <c r="JX108" s="114" t="str">
        <f t="shared" si="148"/>
        <v>--</v>
      </c>
      <c r="JY108" s="114" t="str">
        <f t="shared" si="148"/>
        <v>--</v>
      </c>
      <c r="JZ108" s="114" t="str">
        <f t="shared" si="149"/>
        <v>--</v>
      </c>
      <c r="KA108" s="114" t="str">
        <f t="shared" si="149"/>
        <v>--</v>
      </c>
      <c r="KB108" s="114" t="str">
        <f t="shared" si="149"/>
        <v>--</v>
      </c>
      <c r="KC108" s="114" t="str">
        <f t="shared" si="149"/>
        <v>--</v>
      </c>
      <c r="KD108" s="114" t="str">
        <f t="shared" si="149"/>
        <v>--</v>
      </c>
      <c r="KE108" s="114" t="str">
        <f t="shared" si="149"/>
        <v>--</v>
      </c>
      <c r="KF108" s="114" t="str">
        <f t="shared" si="149"/>
        <v>--</v>
      </c>
      <c r="KG108" s="114" t="str">
        <f t="shared" si="149"/>
        <v>--</v>
      </c>
      <c r="KH108" s="114" t="str">
        <f t="shared" si="149"/>
        <v>--</v>
      </c>
      <c r="KI108" s="114" t="str">
        <f t="shared" si="149"/>
        <v>--</v>
      </c>
      <c r="KJ108" s="114" t="str">
        <f t="shared" si="150"/>
        <v>--</v>
      </c>
      <c r="KK108" s="114" t="str">
        <f t="shared" si="150"/>
        <v>--</v>
      </c>
      <c r="KL108" s="114" t="str">
        <f t="shared" si="150"/>
        <v>--</v>
      </c>
      <c r="KM108" s="114" t="str">
        <f t="shared" si="150"/>
        <v>--</v>
      </c>
      <c r="KN108" s="114" t="str">
        <f t="shared" si="150"/>
        <v>--</v>
      </c>
      <c r="KO108" s="114" t="str">
        <f t="shared" si="150"/>
        <v>--</v>
      </c>
      <c r="KP108" s="114" t="str">
        <f t="shared" si="151"/>
        <v>--</v>
      </c>
      <c r="KQ108" s="114" t="str">
        <f t="shared" si="151"/>
        <v>--</v>
      </c>
      <c r="KR108" s="114" t="str">
        <f t="shared" si="151"/>
        <v>--</v>
      </c>
      <c r="KS108" s="114" t="str">
        <f t="shared" si="151"/>
        <v>--</v>
      </c>
      <c r="KT108" s="114" t="str">
        <f t="shared" si="151"/>
        <v>--</v>
      </c>
      <c r="KU108" s="114" t="str">
        <f t="shared" si="151"/>
        <v>--</v>
      </c>
      <c r="KV108" s="114" t="str">
        <f t="shared" si="151"/>
        <v>--</v>
      </c>
      <c r="KW108" s="114" t="str">
        <f t="shared" si="151"/>
        <v>--</v>
      </c>
      <c r="KX108" s="114" t="str">
        <f t="shared" si="151"/>
        <v>--</v>
      </c>
      <c r="KY108" s="114" t="str">
        <f t="shared" si="151"/>
        <v>--</v>
      </c>
      <c r="KZ108" s="114" t="str">
        <f t="shared" si="152"/>
        <v>--</v>
      </c>
      <c r="LA108" s="114" t="str">
        <f t="shared" si="152"/>
        <v>--</v>
      </c>
      <c r="LB108" s="114" t="str">
        <f t="shared" si="152"/>
        <v>--</v>
      </c>
      <c r="LC108" s="114" t="str">
        <f t="shared" si="152"/>
        <v>--</v>
      </c>
      <c r="LD108" s="114" t="str">
        <f t="shared" si="152"/>
        <v>--</v>
      </c>
      <c r="LE108" s="228">
        <v>85.175879396984996</v>
      </c>
      <c r="LF108" s="228">
        <v>80.051150895140694</v>
      </c>
      <c r="LG108" s="228">
        <v>75.187969924811995</v>
      </c>
      <c r="LH108" s="228">
        <v>84.654731457800494</v>
      </c>
      <c r="LI108" s="228">
        <v>81.369863013698605</v>
      </c>
      <c r="LJ108" s="228">
        <v>82.352941176470594</v>
      </c>
      <c r="LK108" s="228">
        <v>71.536523929471102</v>
      </c>
      <c r="LL108" s="228">
        <v>70.256410256410305</v>
      </c>
      <c r="LM108" s="228">
        <v>63.432835820895498</v>
      </c>
      <c r="LN108" s="228">
        <v>69.8209718670076</v>
      </c>
      <c r="LO108" s="228">
        <v>67.307692307692307</v>
      </c>
      <c r="LP108" s="228">
        <v>71.972318339100397</v>
      </c>
      <c r="LQ108" s="228">
        <v>77.525252525252498</v>
      </c>
      <c r="LR108" s="228">
        <v>75.916230366492101</v>
      </c>
      <c r="LS108" s="228">
        <v>74.144486692015207</v>
      </c>
      <c r="LT108" s="228">
        <v>72.750642673521895</v>
      </c>
      <c r="LU108" s="228">
        <v>74.1666666666666</v>
      </c>
      <c r="LV108" s="228">
        <v>75.438596491227997</v>
      </c>
      <c r="LW108" s="228">
        <v>48.362720403022699</v>
      </c>
      <c r="LX108" s="228">
        <v>46.233766233766197</v>
      </c>
      <c r="LY108" s="228">
        <v>41.603053435114496</v>
      </c>
      <c r="LZ108" s="228">
        <v>48.195876288659797</v>
      </c>
      <c r="MA108" s="228">
        <v>46.796657381615603</v>
      </c>
      <c r="MB108" s="228">
        <v>44.014084507042199</v>
      </c>
      <c r="MC108" s="228">
        <v>83.417085427135703</v>
      </c>
      <c r="MD108" s="228">
        <v>80.779220779220793</v>
      </c>
      <c r="ME108" s="228">
        <v>70.722433460076005</v>
      </c>
      <c r="MF108" s="228">
        <v>83.033419023136403</v>
      </c>
      <c r="MG108" s="228">
        <v>80.2777777777778</v>
      </c>
      <c r="MH108" s="228">
        <v>78.596491228070093</v>
      </c>
      <c r="MI108" s="228">
        <v>77.329974811083204</v>
      </c>
      <c r="MJ108" s="228">
        <v>68.831168831168895</v>
      </c>
      <c r="MK108" s="228">
        <v>60.984848484848499</v>
      </c>
      <c r="ML108" s="228">
        <v>73.007712082262202</v>
      </c>
      <c r="MM108" s="228">
        <v>73.8888888888889</v>
      </c>
      <c r="MN108" s="228">
        <v>67.368421052631604</v>
      </c>
      <c r="MO108" s="128" t="str">
        <f t="shared" si="89"/>
        <v>--</v>
      </c>
      <c r="MP108" s="228">
        <v>18.233618233618198</v>
      </c>
      <c r="MQ108" s="228">
        <v>47.104247104247101</v>
      </c>
      <c r="MR108" s="128" t="str">
        <f t="shared" si="90"/>
        <v>--</v>
      </c>
      <c r="MS108" s="228">
        <v>15.606936416185</v>
      </c>
      <c r="MT108" s="228">
        <v>40.357142857142897</v>
      </c>
      <c r="MU108" s="128" t="str">
        <f t="shared" si="91"/>
        <v>--</v>
      </c>
      <c r="MV108" s="228">
        <v>42.857142857142897</v>
      </c>
      <c r="MW108" s="228">
        <v>50</v>
      </c>
      <c r="MX108" s="128" t="str">
        <f t="shared" si="92"/>
        <v>--</v>
      </c>
      <c r="MY108" s="228">
        <v>42.307692307692299</v>
      </c>
      <c r="MZ108" s="228">
        <v>58.558558558558602</v>
      </c>
      <c r="NA108" s="128" t="str">
        <f t="shared" si="93"/>
        <v>--</v>
      </c>
      <c r="NB108" s="228">
        <v>47.619047619047599</v>
      </c>
      <c r="NC108" s="228">
        <v>62.809917355371901</v>
      </c>
      <c r="ND108" s="128" t="str">
        <f t="shared" si="94"/>
        <v>--</v>
      </c>
      <c r="NE108" s="228">
        <v>50</v>
      </c>
      <c r="NF108" s="228">
        <v>66.6666666666667</v>
      </c>
      <c r="NG108" s="128" t="str">
        <f t="shared" si="95"/>
        <v>--</v>
      </c>
      <c r="NH108" s="228">
        <v>60.317460317460302</v>
      </c>
      <c r="NI108" s="228">
        <v>60.330578512396698</v>
      </c>
      <c r="NJ108" s="128" t="str">
        <f t="shared" si="96"/>
        <v>--</v>
      </c>
      <c r="NK108" s="228">
        <v>56.603773584905703</v>
      </c>
      <c r="NL108" s="228">
        <v>60.360360360360303</v>
      </c>
      <c r="NM108" s="230">
        <v>90.721649484536101</v>
      </c>
      <c r="NN108" s="230">
        <v>90.641711229946495</v>
      </c>
      <c r="NO108" s="230">
        <v>74.677002583979302</v>
      </c>
      <c r="NP108" s="230">
        <v>75.401069518716596</v>
      </c>
      <c r="NQ108" s="230">
        <v>75.274725274725299</v>
      </c>
      <c r="NR108" s="230">
        <v>77.088948787061994</v>
      </c>
      <c r="NS108" s="230">
        <v>69.863013698630098</v>
      </c>
      <c r="NT108" s="230">
        <v>72.043010752688204</v>
      </c>
      <c r="NU108" s="230">
        <v>90.983606557377101</v>
      </c>
      <c r="NV108" s="230">
        <v>88.978494623655905</v>
      </c>
      <c r="NW108" s="230">
        <v>84.426229508196798</v>
      </c>
      <c r="NX108" s="230">
        <v>84.677419354838705</v>
      </c>
      <c r="NY108" s="128" t="str">
        <f t="shared" si="143"/>
        <v>--</v>
      </c>
      <c r="NZ108" s="128" t="str">
        <f t="shared" si="143"/>
        <v>--</v>
      </c>
      <c r="OA108" s="128" t="str">
        <f t="shared" si="143"/>
        <v>--</v>
      </c>
      <c r="OB108" s="128" t="str">
        <f t="shared" si="143"/>
        <v>--</v>
      </c>
      <c r="OC108" s="128" t="str">
        <f t="shared" si="143"/>
        <v>--</v>
      </c>
      <c r="OD108" s="128" t="str">
        <f t="shared" si="143"/>
        <v>--</v>
      </c>
      <c r="OE108" s="128" t="str">
        <f t="shared" si="143"/>
        <v>--</v>
      </c>
      <c r="OF108" s="128" t="str">
        <f t="shared" si="143"/>
        <v>--</v>
      </c>
      <c r="OG108" s="230">
        <v>54.016620498614998</v>
      </c>
      <c r="OH108" s="228">
        <v>40.050377833753103</v>
      </c>
      <c r="OI108" s="228">
        <v>36.883116883116898</v>
      </c>
      <c r="OJ108" s="228">
        <v>34.732824427480899</v>
      </c>
      <c r="OK108" s="230">
        <v>58.064516129032299</v>
      </c>
      <c r="OL108" s="228">
        <v>43.298969072164901</v>
      </c>
      <c r="OM108" s="228">
        <v>39.275766016713099</v>
      </c>
      <c r="ON108" s="228">
        <v>42.253521126760504</v>
      </c>
      <c r="OO108" s="114" t="str">
        <f t="shared" si="123"/>
        <v>--</v>
      </c>
      <c r="OP108" s="114" t="str">
        <f t="shared" si="123"/>
        <v>--</v>
      </c>
      <c r="OQ108" s="300">
        <v>73.726541554959695</v>
      </c>
      <c r="OR108" s="300">
        <v>57.682619647355182</v>
      </c>
      <c r="OS108" s="300">
        <v>54.166666666666664</v>
      </c>
      <c r="OT108" s="300">
        <v>52.290076335877842</v>
      </c>
      <c r="OU108" s="300">
        <v>78.494623655913998</v>
      </c>
      <c r="OV108" s="300">
        <v>67.268041237113422</v>
      </c>
      <c r="OW108" s="300">
        <v>65.181058495821816</v>
      </c>
      <c r="OX108" s="300">
        <v>68.904593639575907</v>
      </c>
      <c r="OZ108" s="391">
        <v>72.685185185185205</v>
      </c>
      <c r="PA108" s="392">
        <v>70.319634703196328</v>
      </c>
      <c r="PB108" s="392">
        <v>66.666666666666686</v>
      </c>
      <c r="PC108" s="392">
        <v>69.060773480662931</v>
      </c>
      <c r="PD108" s="391">
        <v>72.350230414746605</v>
      </c>
      <c r="PE108" s="392">
        <v>40.552995391705053</v>
      </c>
      <c r="PF108" s="392">
        <v>44.230769230769219</v>
      </c>
      <c r="PG108" s="392">
        <v>37.912087912087927</v>
      </c>
      <c r="PH108" s="391">
        <v>52.093023255813939</v>
      </c>
      <c r="PI108" s="392">
        <v>34.703196347031955</v>
      </c>
      <c r="PJ108" s="392">
        <v>37.320574162679407</v>
      </c>
      <c r="PK108" s="392">
        <v>30.769230769230742</v>
      </c>
      <c r="PL108" s="391">
        <v>88.479262672811089</v>
      </c>
      <c r="PM108" s="392">
        <v>77.625570776255714</v>
      </c>
      <c r="PN108" s="392">
        <v>75.480769230769198</v>
      </c>
      <c r="PO108" s="392">
        <v>79.120879120879152</v>
      </c>
      <c r="PP108" s="391">
        <v>84.259259259259267</v>
      </c>
      <c r="PQ108" s="392">
        <v>62.557077625570791</v>
      </c>
      <c r="PR108" s="392">
        <v>64.423076923076962</v>
      </c>
      <c r="PS108" s="392">
        <v>63.736263736263751</v>
      </c>
      <c r="PT108" s="378" t="str">
        <f t="shared" si="144"/>
        <v>--</v>
      </c>
      <c r="PU108" s="378" t="str">
        <f t="shared" si="144"/>
        <v>--</v>
      </c>
      <c r="PV108" s="392">
        <v>19.806763285024168</v>
      </c>
      <c r="PW108" s="392">
        <v>42.458100558659204</v>
      </c>
      <c r="PX108" s="378" t="str">
        <f t="shared" si="98"/>
        <v>--</v>
      </c>
      <c r="PY108" s="378" t="str">
        <f t="shared" si="98"/>
        <v>--</v>
      </c>
      <c r="PZ108" s="392">
        <v>48.648648648648653</v>
      </c>
      <c r="QA108" s="392">
        <v>60.273972602739732</v>
      </c>
      <c r="QB108" s="378" t="str">
        <f t="shared" si="99"/>
        <v>--</v>
      </c>
      <c r="QC108" s="378" t="str">
        <f t="shared" si="99"/>
        <v>--</v>
      </c>
      <c r="QD108" s="392">
        <v>67.567567567567579</v>
      </c>
      <c r="QE108" s="392">
        <v>63.013698630136979</v>
      </c>
      <c r="QF108" s="378" t="str">
        <f t="shared" si="145"/>
        <v>--</v>
      </c>
      <c r="QG108" s="378" t="str">
        <f t="shared" si="145"/>
        <v>--</v>
      </c>
      <c r="QH108" s="392">
        <v>53.846153846153868</v>
      </c>
      <c r="QI108" s="392">
        <v>68.918918918918934</v>
      </c>
      <c r="QJ108" s="368" t="str">
        <f t="shared" si="124"/>
        <v>--</v>
      </c>
    </row>
    <row r="109" spans="1:452" ht="13.8" thickBot="1" x14ac:dyDescent="0.3">
      <c r="A109" s="114" t="str">
        <f t="shared" si="122"/>
        <v>--</v>
      </c>
      <c r="B109" s="96" t="s">
        <v>185</v>
      </c>
      <c r="C109" s="96">
        <v>39.932126696832583</v>
      </c>
      <c r="D109" s="114">
        <v>23.860021208907732</v>
      </c>
      <c r="E109" s="114">
        <v>31.02362204724411</v>
      </c>
      <c r="F109" s="114">
        <v>36.474501108647416</v>
      </c>
      <c r="G109" s="114">
        <v>33.367556468172502</v>
      </c>
      <c r="H109" s="114">
        <v>27.299703264094941</v>
      </c>
      <c r="I109" s="114">
        <v>48.764415156507418</v>
      </c>
      <c r="J109" s="114">
        <v>38.461538461538424</v>
      </c>
      <c r="K109" s="114">
        <v>37.5451263537906</v>
      </c>
      <c r="L109" s="114">
        <v>54.455445544554443</v>
      </c>
      <c r="M109" s="114">
        <v>49.438202247190958</v>
      </c>
      <c r="N109" s="114">
        <v>48.467153284671561</v>
      </c>
      <c r="O109" s="114">
        <v>61.095100864553288</v>
      </c>
      <c r="P109" s="114">
        <v>62.853107344632797</v>
      </c>
      <c r="Q109" s="114">
        <v>61.348005502063238</v>
      </c>
      <c r="R109" s="114">
        <v>90.60022650056635</v>
      </c>
      <c r="S109" s="114">
        <v>78.914405010438458</v>
      </c>
      <c r="T109" s="114">
        <v>83.359253499222405</v>
      </c>
      <c r="U109" s="114">
        <v>87.624309392265275</v>
      </c>
      <c r="V109" s="114">
        <v>78.413654618473842</v>
      </c>
      <c r="W109" s="114">
        <v>82.689556509298981</v>
      </c>
      <c r="X109" s="114">
        <v>86.978297161936581</v>
      </c>
      <c r="Y109" s="114">
        <v>78.977272727272791</v>
      </c>
      <c r="Z109" s="114">
        <v>78.767123287671239</v>
      </c>
      <c r="AA109" s="114">
        <v>89.331436699857761</v>
      </c>
      <c r="AB109" s="114">
        <v>78.051511758118664</v>
      </c>
      <c r="AC109" s="114">
        <v>81.766381766381784</v>
      </c>
      <c r="AD109" s="114">
        <v>85.923753665689219</v>
      </c>
      <c r="AE109" s="114">
        <v>81.523272214386438</v>
      </c>
      <c r="AF109" s="114">
        <v>83.31108144192261</v>
      </c>
      <c r="AG109" s="114">
        <v>69.004524886877746</v>
      </c>
      <c r="AH109" s="114">
        <v>60.188087774294623</v>
      </c>
      <c r="AI109" s="114">
        <v>66.666666666666686</v>
      </c>
      <c r="AJ109" s="114">
        <v>68.625277161862613</v>
      </c>
      <c r="AK109" s="114">
        <v>60.420841683366703</v>
      </c>
      <c r="AL109" s="114">
        <v>64.204545454545539</v>
      </c>
      <c r="AM109" s="114">
        <v>70.930232558139537</v>
      </c>
      <c r="AN109" s="114">
        <v>63.224893917963207</v>
      </c>
      <c r="AO109" s="114">
        <v>63.247863247863236</v>
      </c>
      <c r="AP109" s="114">
        <v>73.209169054441304</v>
      </c>
      <c r="AQ109" s="114">
        <v>60.267857142857167</v>
      </c>
      <c r="AR109" s="114">
        <v>67.617689015691951</v>
      </c>
      <c r="AS109" s="114">
        <v>69.241982507288554</v>
      </c>
      <c r="AT109" s="114">
        <v>68.567454798330942</v>
      </c>
      <c r="AU109" s="114">
        <v>65.549597855227887</v>
      </c>
      <c r="AV109" s="114">
        <v>14.891179839633464</v>
      </c>
      <c r="AW109" s="114">
        <v>18.382352941176489</v>
      </c>
      <c r="AX109" s="114">
        <v>18.195956454121308</v>
      </c>
      <c r="AY109" s="114">
        <v>15.307262569832389</v>
      </c>
      <c r="AZ109" s="114">
        <v>19.718309859154942</v>
      </c>
      <c r="BA109" s="114">
        <v>17.142857142857146</v>
      </c>
      <c r="BB109" s="114">
        <v>14.453781512605037</v>
      </c>
      <c r="BC109" s="114">
        <v>15.086206896551719</v>
      </c>
      <c r="BD109" s="114">
        <v>17.152658662092637</v>
      </c>
      <c r="BE109" s="114">
        <v>12.285714285714281</v>
      </c>
      <c r="BF109" s="114">
        <v>15.67080045095828</v>
      </c>
      <c r="BG109" s="114">
        <v>14.306151645207425</v>
      </c>
      <c r="BH109" s="114">
        <v>13.391557496360981</v>
      </c>
      <c r="BI109" s="114">
        <v>12.962962962962964</v>
      </c>
      <c r="BJ109" s="114">
        <v>18.083670715249674</v>
      </c>
      <c r="BK109" s="114">
        <v>10.080183276059563</v>
      </c>
      <c r="BL109" s="114">
        <v>9.3487394957983252</v>
      </c>
      <c r="BM109" s="114">
        <v>4.97667185069984</v>
      </c>
      <c r="BN109" s="114">
        <v>10.055865921787728</v>
      </c>
      <c r="BO109" s="114">
        <v>9.859154929577457</v>
      </c>
      <c r="BP109" s="114">
        <v>5</v>
      </c>
      <c r="BQ109" s="114">
        <v>13.412563667232604</v>
      </c>
      <c r="BR109" s="114">
        <v>8.8405797101449188</v>
      </c>
      <c r="BS109" s="114">
        <v>10.499139414802078</v>
      </c>
      <c r="BT109" s="114">
        <v>8.7517934002869442</v>
      </c>
      <c r="BU109" s="114">
        <v>8.8135593220339103</v>
      </c>
      <c r="BV109" s="114">
        <v>7.5931232091690619</v>
      </c>
      <c r="BW109" s="114">
        <v>9.0510948905109423</v>
      </c>
      <c r="BX109" s="114">
        <v>8.1081081081081088</v>
      </c>
      <c r="BY109" s="114">
        <v>10.135135135135135</v>
      </c>
      <c r="BZ109" s="114">
        <v>69.703872437357617</v>
      </c>
      <c r="CA109" s="114">
        <v>71.202531645569579</v>
      </c>
      <c r="CB109" s="114">
        <v>81.22065727699534</v>
      </c>
      <c r="CC109" s="114">
        <v>70.529801324503239</v>
      </c>
      <c r="CD109" s="114">
        <v>68.875502008032058</v>
      </c>
      <c r="CE109" s="114">
        <v>75.533428165007109</v>
      </c>
      <c r="CF109" s="114">
        <v>67.504187604690159</v>
      </c>
      <c r="CG109" s="114">
        <v>65.433854907539072</v>
      </c>
      <c r="CH109" s="114">
        <v>68.630849220103912</v>
      </c>
      <c r="CI109" s="114">
        <v>71.041369472182623</v>
      </c>
      <c r="CJ109" s="114">
        <v>69.652855543113105</v>
      </c>
      <c r="CK109" s="114">
        <v>73.115220483641465</v>
      </c>
      <c r="CL109" s="114">
        <v>70.767004341534019</v>
      </c>
      <c r="CM109" s="114">
        <v>71.669004207573664</v>
      </c>
      <c r="CN109" s="114">
        <v>72.983870967741936</v>
      </c>
      <c r="CO109" s="114" t="s">
        <v>286</v>
      </c>
      <c r="CP109" s="114" t="s">
        <v>286</v>
      </c>
      <c r="CQ109" s="114" t="s">
        <v>286</v>
      </c>
      <c r="CR109" s="114">
        <v>60.555555555555515</v>
      </c>
      <c r="CS109" s="114">
        <v>36.757301107754294</v>
      </c>
      <c r="CT109" s="114">
        <v>40.540540540540555</v>
      </c>
      <c r="CU109" s="114">
        <v>65.391014975041557</v>
      </c>
      <c r="CV109" s="114">
        <v>35.581061692969882</v>
      </c>
      <c r="CW109" s="114">
        <v>37.005163511187568</v>
      </c>
      <c r="CX109" s="114">
        <v>64.61318051575941</v>
      </c>
      <c r="CY109" s="114">
        <v>42.648709315375939</v>
      </c>
      <c r="CZ109" s="114">
        <v>42.142857142857181</v>
      </c>
      <c r="DA109" s="114">
        <v>61.403508771929836</v>
      </c>
      <c r="DB109" s="114">
        <v>43.037974683544277</v>
      </c>
      <c r="DC109" s="114">
        <v>42.452830188679314</v>
      </c>
      <c r="DD109" s="114">
        <v>59.096176129779877</v>
      </c>
      <c r="DE109" s="114">
        <v>52.345415778251585</v>
      </c>
      <c r="DF109" s="114">
        <v>47.860538827258317</v>
      </c>
      <c r="DG109" s="114">
        <v>61.529808773903262</v>
      </c>
      <c r="DH109" s="114">
        <v>50.506072874493896</v>
      </c>
      <c r="DI109" s="114">
        <v>46.579330422125231</v>
      </c>
      <c r="DJ109" s="114">
        <v>57.632933104631228</v>
      </c>
      <c r="DK109" s="114">
        <v>46.676300578034713</v>
      </c>
      <c r="DL109" s="114">
        <v>41.941074523396935</v>
      </c>
      <c r="DM109" s="114">
        <v>56.701030927835006</v>
      </c>
      <c r="DN109" s="114">
        <v>50.511945392491469</v>
      </c>
      <c r="DO109" s="114">
        <v>41.799709724238042</v>
      </c>
      <c r="DP109" s="114">
        <v>55.846153846153825</v>
      </c>
      <c r="DQ109" s="114">
        <v>52.865329512894007</v>
      </c>
      <c r="DR109" s="114">
        <v>42.386831275720162</v>
      </c>
      <c r="DS109" s="114" t="s">
        <v>286</v>
      </c>
      <c r="DT109" s="114" t="s">
        <v>286</v>
      </c>
      <c r="DU109" s="114" t="s">
        <v>286</v>
      </c>
      <c r="DV109" s="114">
        <v>46.979865771812129</v>
      </c>
      <c r="DW109" s="114">
        <v>27.642276422764233</v>
      </c>
      <c r="DX109" s="114">
        <v>26.474820143884909</v>
      </c>
      <c r="DY109" s="114">
        <v>52.38095238095238</v>
      </c>
      <c r="DZ109" s="114">
        <v>28.138528138528148</v>
      </c>
      <c r="EA109" s="114">
        <v>26.215277777777779</v>
      </c>
      <c r="EB109" s="114">
        <v>49.927219796215418</v>
      </c>
      <c r="EC109" s="114">
        <v>37.274774774774741</v>
      </c>
      <c r="ED109" s="114">
        <v>34.964028776978395</v>
      </c>
      <c r="EE109" s="114">
        <v>49.925705794948001</v>
      </c>
      <c r="EF109" s="114">
        <v>41.159830268741167</v>
      </c>
      <c r="EG109" s="114">
        <v>35.743519781718987</v>
      </c>
      <c r="EH109" s="114" t="s">
        <v>286</v>
      </c>
      <c r="EI109" s="114" t="s">
        <v>286</v>
      </c>
      <c r="EJ109" s="114" t="s">
        <v>286</v>
      </c>
      <c r="EK109" s="114">
        <v>89.361702127659555</v>
      </c>
      <c r="EL109" s="114">
        <v>81.237322515213052</v>
      </c>
      <c r="EM109" s="114">
        <v>80.747126436781713</v>
      </c>
      <c r="EN109" s="114">
        <v>88.79456706281826</v>
      </c>
      <c r="EO109" s="114">
        <v>80.924855491329453</v>
      </c>
      <c r="EP109" s="114">
        <v>77.739130434782666</v>
      </c>
      <c r="EQ109" s="114">
        <v>91.335227272727252</v>
      </c>
      <c r="ER109" s="114">
        <v>84.753363228699371</v>
      </c>
      <c r="ES109" s="114">
        <v>82.446043165467572</v>
      </c>
      <c r="ET109" s="114">
        <v>90.643274853801174</v>
      </c>
      <c r="EU109" s="114">
        <v>85.794655414908618</v>
      </c>
      <c r="EV109" s="114">
        <v>81.842818428184302</v>
      </c>
      <c r="EW109" s="114">
        <v>85.310734463276958</v>
      </c>
      <c r="EX109" s="114">
        <v>66.876971608832832</v>
      </c>
      <c r="EY109" s="114">
        <v>71.875000000000099</v>
      </c>
      <c r="EZ109" s="114">
        <v>90.211345939933267</v>
      </c>
      <c r="FA109" s="114">
        <v>74.92416582406473</v>
      </c>
      <c r="FB109" s="114">
        <v>73.46647646219688</v>
      </c>
      <c r="FC109" s="114">
        <v>90.301003344481629</v>
      </c>
      <c r="FD109" s="114">
        <v>73.352435530085913</v>
      </c>
      <c r="FE109" s="114">
        <v>72.837370242214504</v>
      </c>
      <c r="FF109" s="114">
        <v>90.961262553802001</v>
      </c>
      <c r="FG109" s="114">
        <v>77.576443941109858</v>
      </c>
      <c r="FH109" s="114">
        <v>76.300578034682133</v>
      </c>
      <c r="FI109" s="114">
        <v>87.892376681614451</v>
      </c>
      <c r="FJ109" s="114">
        <v>77.857142857142833</v>
      </c>
      <c r="FK109" s="114">
        <v>74.456521739130608</v>
      </c>
      <c r="FL109" s="114" t="s">
        <v>286</v>
      </c>
      <c r="FM109" s="114">
        <v>23.915592028136007</v>
      </c>
      <c r="FN109" s="114">
        <v>43.519999999999996</v>
      </c>
      <c r="FO109" s="114" t="s">
        <v>286</v>
      </c>
      <c r="FP109" s="114">
        <v>19.999999999999996</v>
      </c>
      <c r="FQ109" s="114">
        <v>44.199706314243755</v>
      </c>
      <c r="FR109" s="114" t="s">
        <v>286</v>
      </c>
      <c r="FS109" s="114">
        <v>18.408736349453964</v>
      </c>
      <c r="FT109" s="114">
        <v>50.807899461400389</v>
      </c>
      <c r="FU109" s="114" t="s">
        <v>286</v>
      </c>
      <c r="FV109" s="114">
        <v>19.617224880382778</v>
      </c>
      <c r="FW109" s="114">
        <v>42.600896860986524</v>
      </c>
      <c r="FX109" s="114" t="s">
        <v>286</v>
      </c>
      <c r="FY109" s="114">
        <v>20.478325859491772</v>
      </c>
      <c r="FZ109" s="114">
        <v>54.570637119113556</v>
      </c>
      <c r="GA109" s="114" t="s">
        <v>286</v>
      </c>
      <c r="GB109" s="114">
        <v>32.673267326732656</v>
      </c>
      <c r="GC109" s="114">
        <v>54.044117647058783</v>
      </c>
      <c r="GD109" s="114" t="s">
        <v>286</v>
      </c>
      <c r="GE109" s="114">
        <v>33.695652173913047</v>
      </c>
      <c r="GF109" s="114">
        <v>57.3825503355705</v>
      </c>
      <c r="GG109" s="114" t="s">
        <v>286</v>
      </c>
      <c r="GH109" s="114">
        <v>47.863247863247878</v>
      </c>
      <c r="GI109" s="114">
        <v>53.76344086021507</v>
      </c>
      <c r="GJ109" s="114" t="s">
        <v>286</v>
      </c>
      <c r="GK109" s="114">
        <v>42.857142857142854</v>
      </c>
      <c r="GL109" s="114">
        <v>47.499999999999993</v>
      </c>
      <c r="GM109" s="114" t="s">
        <v>286</v>
      </c>
      <c r="GN109" s="114">
        <v>35.766423357664237</v>
      </c>
      <c r="GO109" s="114">
        <v>47.422680412371136</v>
      </c>
      <c r="GP109" s="114" t="s">
        <v>286</v>
      </c>
      <c r="GQ109" s="114">
        <v>40.594059405940612</v>
      </c>
      <c r="GR109" s="114">
        <v>63.970588235294144</v>
      </c>
      <c r="GS109" s="114" t="s">
        <v>286</v>
      </c>
      <c r="GT109" s="114">
        <v>46.448087431693985</v>
      </c>
      <c r="GU109" s="114">
        <v>63.879598662207322</v>
      </c>
      <c r="GV109" s="114" t="s">
        <v>286</v>
      </c>
      <c r="GW109" s="114">
        <v>47.826086956521742</v>
      </c>
      <c r="GX109" s="114">
        <v>67.857142857142847</v>
      </c>
      <c r="GY109" s="114" t="s">
        <v>286</v>
      </c>
      <c r="GZ109" s="114">
        <v>50.931677018633543</v>
      </c>
      <c r="HA109" s="114">
        <v>60.638297872340459</v>
      </c>
      <c r="HB109" s="114" t="s">
        <v>286</v>
      </c>
      <c r="HC109" s="114">
        <v>50.364963503649619</v>
      </c>
      <c r="HD109" s="114">
        <v>61.85567010309282</v>
      </c>
      <c r="HE109" s="114" t="s">
        <v>286</v>
      </c>
      <c r="HF109" s="114">
        <v>31.250000000000018</v>
      </c>
      <c r="HG109" s="114">
        <v>57.794676806083643</v>
      </c>
      <c r="HH109" s="114" t="s">
        <v>286</v>
      </c>
      <c r="HI109" s="121">
        <v>40.588235294117659</v>
      </c>
      <c r="HJ109" s="121">
        <v>65.845070422535272</v>
      </c>
      <c r="HK109" s="121" t="s">
        <v>286</v>
      </c>
      <c r="HL109" s="121">
        <v>38.679245283018851</v>
      </c>
      <c r="HM109" s="114">
        <v>59.926470588235325</v>
      </c>
      <c r="HN109" s="114" t="s">
        <v>286</v>
      </c>
      <c r="HO109" s="114">
        <v>36.666666666666671</v>
      </c>
      <c r="HP109" s="114">
        <v>64.444444444444471</v>
      </c>
      <c r="HQ109" s="114" t="s">
        <v>286</v>
      </c>
      <c r="HR109" s="114">
        <v>43.939393939393945</v>
      </c>
      <c r="HS109" s="114">
        <v>61.942257217847718</v>
      </c>
      <c r="HT109" s="114" t="s">
        <v>286</v>
      </c>
      <c r="HU109" s="114">
        <v>40.721649484536108</v>
      </c>
      <c r="HV109" s="114">
        <v>35.714285714285715</v>
      </c>
      <c r="HW109" s="114" t="s">
        <v>286</v>
      </c>
      <c r="HX109" s="114">
        <v>58.479532163742718</v>
      </c>
      <c r="HY109" s="114">
        <v>43.402777777777757</v>
      </c>
      <c r="HZ109" s="114" t="s">
        <v>286</v>
      </c>
      <c r="IA109" s="114">
        <v>54.545454545454561</v>
      </c>
      <c r="IB109" s="114">
        <v>37.681159420289873</v>
      </c>
      <c r="IC109" s="114" t="s">
        <v>286</v>
      </c>
      <c r="ID109" s="114">
        <v>56.209150326797406</v>
      </c>
      <c r="IE109" s="114">
        <v>51.102941176470615</v>
      </c>
      <c r="IF109" s="114" t="s">
        <v>286</v>
      </c>
      <c r="IG109" s="114">
        <v>58.646616541353403</v>
      </c>
      <c r="IH109" s="114">
        <v>45.595854922279791</v>
      </c>
      <c r="II109" s="114" t="s">
        <v>286</v>
      </c>
      <c r="IJ109" s="114">
        <v>53.684210526315759</v>
      </c>
      <c r="IK109" s="114">
        <v>49.626865671641795</v>
      </c>
      <c r="IL109" s="114" t="s">
        <v>286</v>
      </c>
      <c r="IM109" s="114">
        <v>68.000000000000043</v>
      </c>
      <c r="IN109" s="114">
        <v>52.027027027027039</v>
      </c>
      <c r="IO109" s="114" t="s">
        <v>286</v>
      </c>
      <c r="IP109" s="114">
        <v>66.964285714285737</v>
      </c>
      <c r="IQ109" s="114">
        <v>53.928571428571423</v>
      </c>
      <c r="IR109" s="114" t="s">
        <v>286</v>
      </c>
      <c r="IS109" s="114">
        <v>68.789808917197462</v>
      </c>
      <c r="IT109" s="114">
        <v>65.217391304347842</v>
      </c>
      <c r="IU109" s="114" t="s">
        <v>286</v>
      </c>
      <c r="IV109" s="114">
        <v>70.676691729323295</v>
      </c>
      <c r="IW109" s="114">
        <v>62.467866323907458</v>
      </c>
      <c r="IX109" s="114" t="s">
        <v>286</v>
      </c>
      <c r="IY109" s="114" t="s">
        <v>286</v>
      </c>
      <c r="IZ109" s="114" t="s">
        <v>286</v>
      </c>
      <c r="JA109" s="114" t="s">
        <v>286</v>
      </c>
      <c r="JB109" s="114" t="s">
        <v>286</v>
      </c>
      <c r="JC109" s="114" t="s">
        <v>286</v>
      </c>
      <c r="JD109" s="114" t="s">
        <v>286</v>
      </c>
      <c r="JE109" s="114" t="s">
        <v>286</v>
      </c>
      <c r="JF109" s="114" t="str">
        <f t="shared" si="147"/>
        <v>--</v>
      </c>
      <c r="JG109" s="114" t="str">
        <f t="shared" si="147"/>
        <v>--</v>
      </c>
      <c r="JH109" s="114" t="str">
        <f t="shared" si="147"/>
        <v>--</v>
      </c>
      <c r="JI109" s="114" t="str">
        <f t="shared" si="147"/>
        <v>--</v>
      </c>
      <c r="JJ109" s="114" t="str">
        <f t="shared" si="147"/>
        <v>--</v>
      </c>
      <c r="JK109" s="114" t="str">
        <f t="shared" si="147"/>
        <v>--</v>
      </c>
      <c r="JL109" s="114" t="str">
        <f t="shared" si="147"/>
        <v>--</v>
      </c>
      <c r="JM109" s="114" t="str">
        <f t="shared" si="147"/>
        <v>--</v>
      </c>
      <c r="JN109" s="114" t="str">
        <f t="shared" si="147"/>
        <v>--</v>
      </c>
      <c r="JO109" s="114" t="str">
        <f t="shared" si="147"/>
        <v>--</v>
      </c>
      <c r="JP109" s="114" t="str">
        <f t="shared" si="148"/>
        <v>--</v>
      </c>
      <c r="JQ109" s="114" t="str">
        <f t="shared" si="148"/>
        <v>--</v>
      </c>
      <c r="JR109" s="114" t="str">
        <f t="shared" si="148"/>
        <v>--</v>
      </c>
      <c r="JS109" s="114" t="str">
        <f t="shared" si="148"/>
        <v>--</v>
      </c>
      <c r="JT109" s="114" t="str">
        <f t="shared" si="148"/>
        <v>--</v>
      </c>
      <c r="JU109" s="114" t="str">
        <f t="shared" si="148"/>
        <v>--</v>
      </c>
      <c r="JV109" s="114" t="str">
        <f t="shared" si="148"/>
        <v>--</v>
      </c>
      <c r="JW109" s="114" t="str">
        <f t="shared" si="148"/>
        <v>--</v>
      </c>
      <c r="JX109" s="114" t="str">
        <f t="shared" si="148"/>
        <v>--</v>
      </c>
      <c r="JY109" s="114" t="str">
        <f t="shared" si="148"/>
        <v>--</v>
      </c>
      <c r="JZ109" s="114" t="str">
        <f t="shared" si="149"/>
        <v>--</v>
      </c>
      <c r="KA109" s="114" t="str">
        <f t="shared" si="149"/>
        <v>--</v>
      </c>
      <c r="KB109" s="114" t="str">
        <f t="shared" si="149"/>
        <v>--</v>
      </c>
      <c r="KC109" s="114" t="str">
        <f t="shared" si="149"/>
        <v>--</v>
      </c>
      <c r="KD109" s="114" t="str">
        <f t="shared" si="149"/>
        <v>--</v>
      </c>
      <c r="KE109" s="114" t="str">
        <f t="shared" si="149"/>
        <v>--</v>
      </c>
      <c r="KF109" s="114" t="str">
        <f t="shared" si="149"/>
        <v>--</v>
      </c>
      <c r="KG109" s="114" t="str">
        <f t="shared" si="149"/>
        <v>--</v>
      </c>
      <c r="KH109" s="114" t="str">
        <f t="shared" si="149"/>
        <v>--</v>
      </c>
      <c r="KI109" s="114" t="str">
        <f t="shared" si="149"/>
        <v>--</v>
      </c>
      <c r="KJ109" s="114" t="str">
        <f t="shared" si="150"/>
        <v>--</v>
      </c>
      <c r="KK109" s="114" t="str">
        <f t="shared" si="150"/>
        <v>--</v>
      </c>
      <c r="KL109" s="114" t="str">
        <f t="shared" si="150"/>
        <v>--</v>
      </c>
      <c r="KM109" s="114" t="str">
        <f t="shared" si="150"/>
        <v>--</v>
      </c>
      <c r="KN109" s="114" t="str">
        <f t="shared" si="150"/>
        <v>--</v>
      </c>
      <c r="KO109" s="114" t="str">
        <f t="shared" si="150"/>
        <v>--</v>
      </c>
      <c r="KP109" s="114" t="str">
        <f t="shared" si="151"/>
        <v>--</v>
      </c>
      <c r="KQ109" s="114" t="str">
        <f t="shared" si="151"/>
        <v>--</v>
      </c>
      <c r="KR109" s="114" t="str">
        <f t="shared" si="151"/>
        <v>--</v>
      </c>
      <c r="KS109" s="114" t="str">
        <f t="shared" si="151"/>
        <v>--</v>
      </c>
      <c r="KT109" s="114" t="str">
        <f t="shared" si="151"/>
        <v>--</v>
      </c>
      <c r="KU109" s="114" t="str">
        <f t="shared" si="151"/>
        <v>--</v>
      </c>
      <c r="KV109" s="114" t="str">
        <f t="shared" si="151"/>
        <v>--</v>
      </c>
      <c r="KW109" s="114" t="str">
        <f t="shared" si="151"/>
        <v>--</v>
      </c>
      <c r="KX109" s="114" t="str">
        <f t="shared" si="151"/>
        <v>--</v>
      </c>
      <c r="KY109" s="114" t="str">
        <f t="shared" si="151"/>
        <v>--</v>
      </c>
      <c r="KZ109" s="114" t="str">
        <f t="shared" si="152"/>
        <v>--</v>
      </c>
      <c r="LA109" s="114" t="str">
        <f t="shared" si="152"/>
        <v>--</v>
      </c>
      <c r="LB109" s="114" t="str">
        <f t="shared" si="152"/>
        <v>--</v>
      </c>
      <c r="LC109" s="114" t="str">
        <f t="shared" si="152"/>
        <v>--</v>
      </c>
      <c r="LD109" s="114" t="str">
        <f t="shared" si="152"/>
        <v>--</v>
      </c>
      <c r="LE109" s="228">
        <v>85.695006747638502</v>
      </c>
      <c r="LF109" s="228">
        <v>82.075471698113304</v>
      </c>
      <c r="LG109" s="228">
        <v>84.245439469320104</v>
      </c>
      <c r="LH109" s="228">
        <v>82.860998650472297</v>
      </c>
      <c r="LI109" s="228">
        <v>83.6021505376345</v>
      </c>
      <c r="LJ109" s="228">
        <v>84.649776453055196</v>
      </c>
      <c r="LK109" s="228">
        <v>69.729729729729698</v>
      </c>
      <c r="LL109" s="228">
        <v>73.450134770889406</v>
      </c>
      <c r="LM109" s="228">
        <v>67.661691542288594</v>
      </c>
      <c r="LN109" s="228">
        <v>67.253044654939103</v>
      </c>
      <c r="LO109" s="228">
        <v>70.8724832214765</v>
      </c>
      <c r="LP109" s="228">
        <v>69.850746268656806</v>
      </c>
      <c r="LQ109" s="228">
        <v>76.494565217391397</v>
      </c>
      <c r="LR109" s="228">
        <v>76.104972375690593</v>
      </c>
      <c r="LS109" s="228">
        <v>74.915254237288195</v>
      </c>
      <c r="LT109" s="228">
        <v>73.119777158774298</v>
      </c>
      <c r="LU109" s="228">
        <v>74.079126875852594</v>
      </c>
      <c r="LV109" s="228">
        <v>75.227963525835804</v>
      </c>
      <c r="LW109" s="228">
        <v>48.168249660786898</v>
      </c>
      <c r="LX109" s="228">
        <v>43.093922651933703</v>
      </c>
      <c r="LY109" s="228">
        <v>40.847457627118601</v>
      </c>
      <c r="LZ109" s="228">
        <v>49.930458970792799</v>
      </c>
      <c r="MA109" s="228">
        <v>45.479452054794599</v>
      </c>
      <c r="MB109" s="228">
        <v>43.009118541033402</v>
      </c>
      <c r="MC109" s="228">
        <v>84.803256445047495</v>
      </c>
      <c r="MD109" s="228">
        <v>81.404958677685997</v>
      </c>
      <c r="ME109" s="228">
        <v>80.405405405405403</v>
      </c>
      <c r="MF109" s="228">
        <v>83.286908077994497</v>
      </c>
      <c r="MG109" s="228">
        <v>82.328767123287705</v>
      </c>
      <c r="MH109" s="228">
        <v>80.699088145896596</v>
      </c>
      <c r="MI109" s="228">
        <v>73.684210526315795</v>
      </c>
      <c r="MJ109" s="228">
        <v>67.999999999999901</v>
      </c>
      <c r="MK109" s="228">
        <v>68.243243243243199</v>
      </c>
      <c r="ML109" s="228">
        <v>73.157162726008394</v>
      </c>
      <c r="MM109" s="228">
        <v>72.987721691678104</v>
      </c>
      <c r="MN109" s="228">
        <v>70.864946889226104</v>
      </c>
      <c r="MO109" s="128" t="str">
        <f t="shared" si="89"/>
        <v>--</v>
      </c>
      <c r="MP109" s="228">
        <v>15.5937052932761</v>
      </c>
      <c r="MQ109" s="228">
        <v>37.3913043478261</v>
      </c>
      <c r="MR109" s="128" t="str">
        <f t="shared" si="90"/>
        <v>--</v>
      </c>
      <c r="MS109" s="228">
        <v>13.268156424581001</v>
      </c>
      <c r="MT109" s="228">
        <v>41.304347826087003</v>
      </c>
      <c r="MU109" s="128" t="str">
        <f t="shared" si="91"/>
        <v>--</v>
      </c>
      <c r="MV109" s="228">
        <v>40.186915887850503</v>
      </c>
      <c r="MW109" s="228">
        <v>50.710900473933698</v>
      </c>
      <c r="MX109" s="128" t="str">
        <f t="shared" si="92"/>
        <v>--</v>
      </c>
      <c r="MY109" s="228">
        <v>50</v>
      </c>
      <c r="MZ109" s="228">
        <v>61.216730038022803</v>
      </c>
      <c r="NA109" s="128" t="str">
        <f t="shared" si="93"/>
        <v>--</v>
      </c>
      <c r="NB109" s="228">
        <v>46.728971962616797</v>
      </c>
      <c r="NC109" s="228">
        <v>61.137440758293799</v>
      </c>
      <c r="ND109" s="128" t="str">
        <f t="shared" si="94"/>
        <v>--</v>
      </c>
      <c r="NE109" s="228">
        <v>57.446808510638299</v>
      </c>
      <c r="NF109" s="228">
        <v>69.201520912547494</v>
      </c>
      <c r="NG109" s="128" t="str">
        <f t="shared" si="95"/>
        <v>--</v>
      </c>
      <c r="NH109" s="228">
        <v>64.485981308411198</v>
      </c>
      <c r="NI109" s="228">
        <v>66.350710900473999</v>
      </c>
      <c r="NJ109" s="128" t="str">
        <f t="shared" si="96"/>
        <v>--</v>
      </c>
      <c r="NK109" s="228">
        <v>66.6666666666667</v>
      </c>
      <c r="NL109" s="228">
        <v>65.399239543726196</v>
      </c>
      <c r="NM109" s="230">
        <v>87.694483734087598</v>
      </c>
      <c r="NN109" s="230">
        <v>89.851150202976996</v>
      </c>
      <c r="NO109" s="230">
        <v>70.254957507082096</v>
      </c>
      <c r="NP109" s="230">
        <v>76.639344262295197</v>
      </c>
      <c r="NQ109" s="230">
        <v>76.062992125984294</v>
      </c>
      <c r="NR109" s="230">
        <v>79.886685552407897</v>
      </c>
      <c r="NS109" s="230">
        <v>72.019077901430904</v>
      </c>
      <c r="NT109" s="230">
        <v>73.826458036984306</v>
      </c>
      <c r="NU109" s="230">
        <v>90.393700787401698</v>
      </c>
      <c r="NV109" s="230">
        <v>90.780141843971606</v>
      </c>
      <c r="NW109" s="230">
        <v>84.119496855346</v>
      </c>
      <c r="NX109" s="230">
        <v>86.845827439886904</v>
      </c>
      <c r="NY109" s="128" t="str">
        <f t="shared" si="143"/>
        <v>--</v>
      </c>
      <c r="NZ109" s="128" t="str">
        <f t="shared" si="143"/>
        <v>--</v>
      </c>
      <c r="OA109" s="128" t="str">
        <f t="shared" si="143"/>
        <v>--</v>
      </c>
      <c r="OB109" s="128" t="str">
        <f t="shared" si="143"/>
        <v>--</v>
      </c>
      <c r="OC109" s="128" t="str">
        <f t="shared" si="143"/>
        <v>--</v>
      </c>
      <c r="OD109" s="128" t="str">
        <f t="shared" si="143"/>
        <v>--</v>
      </c>
      <c r="OE109" s="128" t="str">
        <f t="shared" si="143"/>
        <v>--</v>
      </c>
      <c r="OF109" s="128" t="str">
        <f t="shared" si="143"/>
        <v>--</v>
      </c>
      <c r="OG109" s="230">
        <v>52.2151898734177</v>
      </c>
      <c r="OH109" s="228">
        <v>39.755766621438298</v>
      </c>
      <c r="OI109" s="228">
        <v>35.724137931034399</v>
      </c>
      <c r="OJ109" s="228">
        <v>32.770270270270302</v>
      </c>
      <c r="OK109" s="230">
        <v>54.178674351585002</v>
      </c>
      <c r="OL109" s="228">
        <v>41.596638655462201</v>
      </c>
      <c r="OM109" s="228">
        <v>39.917695473251001</v>
      </c>
      <c r="ON109" s="228">
        <v>37.652439024390198</v>
      </c>
      <c r="OO109" s="114" t="str">
        <f t="shared" si="123"/>
        <v>--</v>
      </c>
      <c r="OP109" s="114" t="str">
        <f t="shared" si="123"/>
        <v>--</v>
      </c>
      <c r="OQ109" s="300">
        <v>73.010920436817415</v>
      </c>
      <c r="OR109" s="300">
        <v>62.432432432432421</v>
      </c>
      <c r="OS109" s="300">
        <v>59.586206896551701</v>
      </c>
      <c r="OT109" s="300">
        <v>63.713798977853493</v>
      </c>
      <c r="OU109" s="300">
        <v>77.401129943502795</v>
      </c>
      <c r="OV109" s="300">
        <v>65.373961218836598</v>
      </c>
      <c r="OW109" s="300">
        <v>67.842605156037862</v>
      </c>
      <c r="OX109" s="300">
        <v>71.794871794871739</v>
      </c>
      <c r="OZ109" s="391">
        <v>75.42768273716959</v>
      </c>
      <c r="PA109" s="392">
        <v>71.735791090629903</v>
      </c>
      <c r="PB109" s="392">
        <v>74.727272727272805</v>
      </c>
      <c r="PC109" s="392">
        <v>75.051975051975063</v>
      </c>
      <c r="PD109" s="391">
        <v>71.715610510046346</v>
      </c>
      <c r="PE109" s="392">
        <v>44.221879815100152</v>
      </c>
      <c r="PF109" s="392">
        <v>37.090909090909093</v>
      </c>
      <c r="PG109" s="392">
        <v>37.422037422037462</v>
      </c>
      <c r="PH109" s="391">
        <v>52.024922118380061</v>
      </c>
      <c r="PI109" s="392">
        <v>39.103554868624421</v>
      </c>
      <c r="PJ109" s="392">
        <v>35.027223230490037</v>
      </c>
      <c r="PK109" s="392">
        <v>31.249999999999986</v>
      </c>
      <c r="PL109" s="391">
        <v>86.996904024767815</v>
      </c>
      <c r="PM109" s="392">
        <v>81.230769230769297</v>
      </c>
      <c r="PN109" s="392">
        <v>79.636363636363541</v>
      </c>
      <c r="PO109" s="392">
        <v>76.763485477178492</v>
      </c>
      <c r="PP109" s="391">
        <v>82.843894899536323</v>
      </c>
      <c r="PQ109" s="392">
        <v>70.353302611367184</v>
      </c>
      <c r="PR109" s="392">
        <v>64.97277676951002</v>
      </c>
      <c r="PS109" s="392">
        <v>67.359667359667213</v>
      </c>
      <c r="PT109" s="378" t="str">
        <f t="shared" si="144"/>
        <v>--</v>
      </c>
      <c r="PU109" s="378" t="str">
        <f t="shared" si="144"/>
        <v>--</v>
      </c>
      <c r="PV109" s="392">
        <v>16.920152091254753</v>
      </c>
      <c r="PW109" s="392">
        <v>36.188436830835101</v>
      </c>
      <c r="PX109" s="378" t="str">
        <f t="shared" si="98"/>
        <v>--</v>
      </c>
      <c r="PY109" s="378" t="str">
        <f t="shared" si="98"/>
        <v>--</v>
      </c>
      <c r="PZ109" s="392">
        <v>48.86363636363636</v>
      </c>
      <c r="QA109" s="392">
        <v>60.24096385542169</v>
      </c>
      <c r="QB109" s="378" t="str">
        <f t="shared" si="99"/>
        <v>--</v>
      </c>
      <c r="QC109" s="378" t="str">
        <f t="shared" si="99"/>
        <v>--</v>
      </c>
      <c r="QD109" s="392">
        <v>56.81818181818182</v>
      </c>
      <c r="QE109" s="392">
        <v>66.265060240963834</v>
      </c>
      <c r="QF109" s="378" t="str">
        <f t="shared" si="145"/>
        <v>--</v>
      </c>
      <c r="QG109" s="378" t="str">
        <f t="shared" si="145"/>
        <v>--</v>
      </c>
      <c r="QH109" s="392">
        <v>59.090909090909072</v>
      </c>
      <c r="QI109" s="392">
        <v>61.818181818181841</v>
      </c>
      <c r="QJ109" s="368" t="str">
        <f t="shared" si="124"/>
        <v>--</v>
      </c>
    </row>
    <row r="110" spans="1:452" s="187" customFormat="1" ht="14.4" thickTop="1" thickBot="1" x14ac:dyDescent="0.3">
      <c r="A110" s="187" t="str">
        <f t="shared" si="122"/>
        <v>--</v>
      </c>
      <c r="B110" s="179" t="s">
        <v>0</v>
      </c>
      <c r="C110" s="179">
        <v>48.987636279731959</v>
      </c>
      <c r="D110" s="187">
        <v>37.359701801614833</v>
      </c>
      <c r="E110" s="187">
        <v>42.603232731405313</v>
      </c>
      <c r="F110" s="187">
        <v>51.449041372350905</v>
      </c>
      <c r="G110" s="187">
        <v>41.258927838437053</v>
      </c>
      <c r="H110" s="187">
        <v>44.718132628665018</v>
      </c>
      <c r="I110" s="187">
        <v>58.187837381916701</v>
      </c>
      <c r="J110" s="187">
        <v>49.710837314558376</v>
      </c>
      <c r="K110" s="187">
        <v>54.889076440800793</v>
      </c>
      <c r="L110" s="187">
        <v>65.806666389247539</v>
      </c>
      <c r="M110" s="187">
        <v>57.556631329534312</v>
      </c>
      <c r="N110" s="187">
        <v>59.665179205866266</v>
      </c>
      <c r="O110" s="187">
        <v>71.816971786423537</v>
      </c>
      <c r="P110" s="187">
        <v>65.678456732134492</v>
      </c>
      <c r="Q110" s="187">
        <v>69.335993160444715</v>
      </c>
      <c r="R110" s="187">
        <v>89.110016167525245</v>
      </c>
      <c r="S110" s="187">
        <v>79.645945170675731</v>
      </c>
      <c r="T110" s="187">
        <v>82.243165064850416</v>
      </c>
      <c r="U110" s="187">
        <v>88.377939983779612</v>
      </c>
      <c r="V110" s="187">
        <v>79.162134944612092</v>
      </c>
      <c r="W110" s="187">
        <v>81.686987565425611</v>
      </c>
      <c r="X110" s="187">
        <v>87.261430146748054</v>
      </c>
      <c r="Y110" s="187">
        <v>78.409372164013192</v>
      </c>
      <c r="Z110" s="187">
        <v>81.739766081871082</v>
      </c>
      <c r="AA110" s="187">
        <v>88.17121593247839</v>
      </c>
      <c r="AB110" s="187">
        <v>79.985953647035743</v>
      </c>
      <c r="AC110" s="187">
        <v>82.043360732608335</v>
      </c>
      <c r="AD110" s="187">
        <v>87.419475408393652</v>
      </c>
      <c r="AE110" s="187">
        <v>79.862217438105745</v>
      </c>
      <c r="AF110" s="187">
        <v>82.49606451434731</v>
      </c>
      <c r="AG110" s="187">
        <v>71.129038468944287</v>
      </c>
      <c r="AH110" s="187">
        <v>62.045650124984689</v>
      </c>
      <c r="AI110" s="187">
        <v>64.683367045277762</v>
      </c>
      <c r="AJ110" s="187">
        <v>69.817753784957333</v>
      </c>
      <c r="AK110" s="187">
        <v>61.919903401086927</v>
      </c>
      <c r="AL110" s="187">
        <v>64.680272108843766</v>
      </c>
      <c r="AM110" s="187">
        <v>69.606760659078915</v>
      </c>
      <c r="AN110" s="187">
        <v>61.638143820964324</v>
      </c>
      <c r="AO110" s="187">
        <v>65.85380116959081</v>
      </c>
      <c r="AP110" s="187">
        <v>70.525725908553241</v>
      </c>
      <c r="AQ110" s="187">
        <v>63.918924310735761</v>
      </c>
      <c r="AR110" s="187">
        <v>66.768301057547106</v>
      </c>
      <c r="AS110" s="187">
        <v>70.252900791823834</v>
      </c>
      <c r="AT110" s="187">
        <v>65.064801745156757</v>
      </c>
      <c r="AU110" s="187">
        <v>68.162692847124617</v>
      </c>
      <c r="AV110" s="187">
        <v>14.063816034317297</v>
      </c>
      <c r="AW110" s="187">
        <v>17.68126778407785</v>
      </c>
      <c r="AX110" s="187">
        <v>17.517672304973534</v>
      </c>
      <c r="AY110" s="187">
        <v>15.069976674441719</v>
      </c>
      <c r="AZ110" s="187">
        <v>17.708978328173519</v>
      </c>
      <c r="BA110" s="187">
        <v>18.01904527104071</v>
      </c>
      <c r="BB110" s="187">
        <v>15.811300054854602</v>
      </c>
      <c r="BC110" s="187">
        <v>18.311901563133077</v>
      </c>
      <c r="BD110" s="187">
        <v>17.910582296737044</v>
      </c>
      <c r="BE110" s="187">
        <v>11.645796828924214</v>
      </c>
      <c r="BF110" s="187">
        <v>15.50353995087416</v>
      </c>
      <c r="BG110" s="187">
        <v>16.916299559471369</v>
      </c>
      <c r="BH110" s="187">
        <v>11.350623105422732</v>
      </c>
      <c r="BI110" s="187">
        <v>14.999777649308529</v>
      </c>
      <c r="BJ110" s="187">
        <v>16.866781017724367</v>
      </c>
      <c r="BK110" s="187">
        <v>10.434254598162696</v>
      </c>
      <c r="BL110" s="187">
        <v>10.546866886825871</v>
      </c>
      <c r="BM110" s="187">
        <v>8.709921736935117</v>
      </c>
      <c r="BN110" s="187">
        <v>11.450349883372166</v>
      </c>
      <c r="BO110" s="187">
        <v>11.395252837977377</v>
      </c>
      <c r="BP110" s="187">
        <v>9.436346266448874</v>
      </c>
      <c r="BQ110" s="187">
        <v>13.061549345596095</v>
      </c>
      <c r="BR110" s="187">
        <v>13.011335633316929</v>
      </c>
      <c r="BS110" s="187">
        <v>10.755279727653443</v>
      </c>
      <c r="BT110" s="187">
        <v>8.7885221643182927</v>
      </c>
      <c r="BU110" s="187">
        <v>10.781615379839751</v>
      </c>
      <c r="BV110" s="187">
        <v>10.784843230336293</v>
      </c>
      <c r="BW110" s="187">
        <v>8.0333596303391861</v>
      </c>
      <c r="BX110" s="187">
        <v>10.193536892274091</v>
      </c>
      <c r="BY110" s="187">
        <v>10.545298411335406</v>
      </c>
      <c r="BZ110" s="187">
        <v>73.711902720399408</v>
      </c>
      <c r="CA110" s="187">
        <v>75.865785165073447</v>
      </c>
      <c r="CB110" s="187">
        <v>79.42500865950791</v>
      </c>
      <c r="CC110" s="187">
        <v>71.067007672634716</v>
      </c>
      <c r="CD110" s="187">
        <v>71.573769822641509</v>
      </c>
      <c r="CE110" s="187">
        <v>74.635282579379904</v>
      </c>
      <c r="CF110" s="187">
        <v>72.125920219141577</v>
      </c>
      <c r="CG110" s="187">
        <v>70.607102427571874</v>
      </c>
      <c r="CH110" s="187">
        <v>74.042730713072473</v>
      </c>
      <c r="CI110" s="187">
        <v>74.951354744219998</v>
      </c>
      <c r="CJ110" s="187">
        <v>74.3297900449179</v>
      </c>
      <c r="CK110" s="187">
        <v>74.79551395564549</v>
      </c>
      <c r="CL110" s="187">
        <v>76.184933011202347</v>
      </c>
      <c r="CM110" s="187">
        <v>76.427448926139718</v>
      </c>
      <c r="CN110" s="187">
        <v>76.49077040859774</v>
      </c>
      <c r="CO110" s="187" t="s">
        <v>286</v>
      </c>
      <c r="CP110" s="187" t="s">
        <v>286</v>
      </c>
      <c r="CQ110" s="187" t="s">
        <v>286</v>
      </c>
      <c r="CR110" s="187">
        <v>59.674172076588214</v>
      </c>
      <c r="CS110" s="187">
        <v>34.239819930427636</v>
      </c>
      <c r="CT110" s="187">
        <v>37.876834285012606</v>
      </c>
      <c r="CU110" s="187">
        <v>62.740457029736888</v>
      </c>
      <c r="CV110" s="187">
        <v>36.190035542282558</v>
      </c>
      <c r="CW110" s="187">
        <v>40.518425610702906</v>
      </c>
      <c r="CX110" s="187">
        <v>65.488622276385016</v>
      </c>
      <c r="CY110" s="187">
        <v>40.764266373501727</v>
      </c>
      <c r="CZ110" s="187">
        <v>42.478598783509746</v>
      </c>
      <c r="DA110" s="187">
        <v>66.532800812020881</v>
      </c>
      <c r="DB110" s="187">
        <v>44.968821791926679</v>
      </c>
      <c r="DC110" s="187">
        <v>47.058322448748036</v>
      </c>
      <c r="DD110" s="187">
        <v>60.013885485583458</v>
      </c>
      <c r="DE110" s="187">
        <v>52.718822949907043</v>
      </c>
      <c r="DF110" s="187">
        <v>45.523846755277191</v>
      </c>
      <c r="DG110" s="187">
        <v>59.93737885790955</v>
      </c>
      <c r="DH110" s="187">
        <v>51.124654435787818</v>
      </c>
      <c r="DI110" s="187">
        <v>44.087517389655154</v>
      </c>
      <c r="DJ110" s="187">
        <v>59.397310871376881</v>
      </c>
      <c r="DK110" s="187">
        <v>49.366213910902452</v>
      </c>
      <c r="DL110" s="187">
        <v>43.957801494786771</v>
      </c>
      <c r="DM110" s="187">
        <v>59.210584637205983</v>
      </c>
      <c r="DN110" s="187">
        <v>52.480237567443169</v>
      </c>
      <c r="DO110" s="187">
        <v>43.985777469430133</v>
      </c>
      <c r="DP110" s="187">
        <v>58.887409794717435</v>
      </c>
      <c r="DQ110" s="187">
        <v>54.780880991623157</v>
      </c>
      <c r="DR110" s="187">
        <v>46.334036074021782</v>
      </c>
      <c r="DS110" s="187" t="s">
        <v>286</v>
      </c>
      <c r="DT110" s="187" t="s">
        <v>286</v>
      </c>
      <c r="DU110" s="187" t="s">
        <v>286</v>
      </c>
      <c r="DV110" s="187">
        <v>51.015589083462409</v>
      </c>
      <c r="DW110" s="187">
        <v>27.880394268201741</v>
      </c>
      <c r="DX110" s="187">
        <v>23.816026317422789</v>
      </c>
      <c r="DY110" s="187">
        <v>53.547834866009936</v>
      </c>
      <c r="DZ110" s="187">
        <v>29.454351308061902</v>
      </c>
      <c r="EA110" s="187">
        <v>26.216175359032519</v>
      </c>
      <c r="EB110" s="187">
        <v>55.389305111306577</v>
      </c>
      <c r="EC110" s="187">
        <v>38.694162331764794</v>
      </c>
      <c r="ED110" s="187">
        <v>35.998404376567379</v>
      </c>
      <c r="EE110" s="187">
        <v>56.158291570725268</v>
      </c>
      <c r="EF110" s="187">
        <v>42.178372352285436</v>
      </c>
      <c r="EG110" s="187">
        <v>40.326904782495738</v>
      </c>
      <c r="EH110" s="187" t="s">
        <v>286</v>
      </c>
      <c r="EI110" s="187" t="s">
        <v>286</v>
      </c>
      <c r="EJ110" s="187" t="s">
        <v>286</v>
      </c>
      <c r="EK110" s="187">
        <v>90.701670842046013</v>
      </c>
      <c r="EL110" s="187">
        <v>80.691031814627578</v>
      </c>
      <c r="EM110" s="187">
        <v>80.262426674899629</v>
      </c>
      <c r="EN110" s="187">
        <v>90.846522937971514</v>
      </c>
      <c r="EO110" s="187">
        <v>80.326687993899426</v>
      </c>
      <c r="EP110" s="187">
        <v>79.912204215400905</v>
      </c>
      <c r="EQ110" s="187">
        <v>92.261001517451632</v>
      </c>
      <c r="ER110" s="187">
        <v>84.535007361361352</v>
      </c>
      <c r="ES110" s="187">
        <v>82.163660012441426</v>
      </c>
      <c r="ET110" s="187">
        <v>92.4970743447643</v>
      </c>
      <c r="EU110" s="187">
        <v>85.576520839296876</v>
      </c>
      <c r="EV110" s="187">
        <v>83.301946013810763</v>
      </c>
      <c r="EW110" s="187">
        <v>86.820246089353603</v>
      </c>
      <c r="EX110" s="187">
        <v>70.495090439276936</v>
      </c>
      <c r="EY110" s="187">
        <v>72.528612753111801</v>
      </c>
      <c r="EZ110" s="187">
        <v>89.705670028669928</v>
      </c>
      <c r="FA110" s="187">
        <v>74.225108936940003</v>
      </c>
      <c r="FB110" s="187">
        <v>74.98303620998027</v>
      </c>
      <c r="FC110" s="187">
        <v>89.149629757560987</v>
      </c>
      <c r="FD110" s="187">
        <v>74.067656940012697</v>
      </c>
      <c r="FE110" s="187">
        <v>74.598745987459495</v>
      </c>
      <c r="FF110" s="187">
        <v>90.986739552860541</v>
      </c>
      <c r="FG110" s="187">
        <v>77.765900587921152</v>
      </c>
      <c r="FH110" s="187">
        <v>75.967892900700548</v>
      </c>
      <c r="FI110" s="187">
        <v>90.563742057590304</v>
      </c>
      <c r="FJ110" s="187">
        <v>78.233410425192119</v>
      </c>
      <c r="FK110" s="187">
        <v>77.296086819213656</v>
      </c>
      <c r="FL110" s="187" t="s">
        <v>286</v>
      </c>
      <c r="FM110" s="187">
        <v>22.7033849684451</v>
      </c>
      <c r="FN110" s="187">
        <v>49.950373850327701</v>
      </c>
      <c r="FO110" s="187" t="s">
        <v>286</v>
      </c>
      <c r="FP110" s="187">
        <v>18.979024513520365</v>
      </c>
      <c r="FQ110" s="187">
        <v>49.004862236628711</v>
      </c>
      <c r="FR110" s="187" t="s">
        <v>286</v>
      </c>
      <c r="FS110" s="187">
        <v>19.429892868941376</v>
      </c>
      <c r="FT110" s="187">
        <v>47.520817562452834</v>
      </c>
      <c r="FU110" s="187" t="s">
        <v>286</v>
      </c>
      <c r="FV110" s="187">
        <v>18.956443847273807</v>
      </c>
      <c r="FW110" s="187">
        <v>49.258629434052651</v>
      </c>
      <c r="FX110" s="187" t="s">
        <v>286</v>
      </c>
      <c r="FY110" s="187">
        <v>19.783349561830715</v>
      </c>
      <c r="FZ110" s="187">
        <v>50.598529501124375</v>
      </c>
      <c r="GA110" s="187" t="s">
        <v>286</v>
      </c>
      <c r="GB110" s="187">
        <v>44.015284519260526</v>
      </c>
      <c r="GC110" s="187">
        <v>59.483276587222193</v>
      </c>
      <c r="GD110" s="187" t="s">
        <v>286</v>
      </c>
      <c r="GE110" s="187">
        <v>48.326540694084173</v>
      </c>
      <c r="GF110" s="187">
        <v>59.742598026140385</v>
      </c>
      <c r="GG110" s="187" t="s">
        <v>286</v>
      </c>
      <c r="GH110" s="187">
        <v>48.089330024813961</v>
      </c>
      <c r="GI110" s="187">
        <v>59.151531398699639</v>
      </c>
      <c r="GJ110" s="187" t="s">
        <v>286</v>
      </c>
      <c r="GK110" s="187">
        <v>44.503503261657386</v>
      </c>
      <c r="GL110" s="187">
        <v>50.19588638589655</v>
      </c>
      <c r="GM110" s="187" t="s">
        <v>286</v>
      </c>
      <c r="GN110" s="187">
        <v>43.452082288008064</v>
      </c>
      <c r="GO110" s="187">
        <v>49.836204804658955</v>
      </c>
      <c r="GP110" s="187" t="s">
        <v>286</v>
      </c>
      <c r="GQ110" s="187">
        <v>46.328327291558828</v>
      </c>
      <c r="GR110" s="187">
        <v>66.982833478057358</v>
      </c>
      <c r="GS110" s="187" t="s">
        <v>286</v>
      </c>
      <c r="GT110" s="187">
        <v>50.335570469798668</v>
      </c>
      <c r="GU110" s="187">
        <v>67.394206380990326</v>
      </c>
      <c r="GV110" s="187" t="s">
        <v>286</v>
      </c>
      <c r="GW110" s="187">
        <v>51.118330626015222</v>
      </c>
      <c r="GX110" s="187">
        <v>67.203543386350063</v>
      </c>
      <c r="GY110" s="187" t="s">
        <v>286</v>
      </c>
      <c r="GZ110" s="187">
        <v>50.145701796988725</v>
      </c>
      <c r="HA110" s="187">
        <v>63.004291845493704</v>
      </c>
      <c r="HB110" s="187" t="s">
        <v>286</v>
      </c>
      <c r="HC110" s="187">
        <v>50.736683037400695</v>
      </c>
      <c r="HD110" s="187">
        <v>63.084764274013033</v>
      </c>
      <c r="HE110" s="187" t="s">
        <v>286</v>
      </c>
      <c r="HF110" s="187">
        <v>39.757588993229994</v>
      </c>
      <c r="HG110" s="187">
        <v>60.965725667971711</v>
      </c>
      <c r="HH110" s="187" t="s">
        <v>286</v>
      </c>
      <c r="HI110" s="188">
        <v>41.703976823808311</v>
      </c>
      <c r="HJ110" s="188">
        <v>64.969688619454303</v>
      </c>
      <c r="HK110" s="188" t="s">
        <v>286</v>
      </c>
      <c r="HL110" s="188">
        <v>41.042603863455938</v>
      </c>
      <c r="HM110" s="187">
        <v>65.23064136306968</v>
      </c>
      <c r="HN110" s="187" t="s">
        <v>286</v>
      </c>
      <c r="HO110" s="187">
        <v>38.084081738904288</v>
      </c>
      <c r="HP110" s="187">
        <v>62.246184890906861</v>
      </c>
      <c r="HQ110" s="187" t="s">
        <v>286</v>
      </c>
      <c r="HR110" s="187">
        <v>36.966442953020234</v>
      </c>
      <c r="HS110" s="187">
        <v>61.846711677919757</v>
      </c>
      <c r="HT110" s="187" t="s">
        <v>286</v>
      </c>
      <c r="HU110" s="187">
        <v>51.822298900151196</v>
      </c>
      <c r="HV110" s="187">
        <v>39.614911921343712</v>
      </c>
      <c r="HW110" s="187" t="s">
        <v>286</v>
      </c>
      <c r="HX110" s="187">
        <v>58.788429108833888</v>
      </c>
      <c r="HY110" s="187">
        <v>42.713602187286625</v>
      </c>
      <c r="HZ110" s="187" t="s">
        <v>286</v>
      </c>
      <c r="IA110" s="187">
        <v>57.861961598339505</v>
      </c>
      <c r="IB110" s="187">
        <v>45.691547749725636</v>
      </c>
      <c r="IC110" s="187" t="s">
        <v>286</v>
      </c>
      <c r="ID110" s="187">
        <v>58.901682905225805</v>
      </c>
      <c r="IE110" s="187">
        <v>47.217527386541384</v>
      </c>
      <c r="IF110" s="187" t="s">
        <v>286</v>
      </c>
      <c r="IG110" s="187">
        <v>55.59628223589479</v>
      </c>
      <c r="IH110" s="187">
        <v>45.307082714214737</v>
      </c>
      <c r="II110" s="187" t="s">
        <v>286</v>
      </c>
      <c r="IJ110" s="187">
        <v>62.871871979379279</v>
      </c>
      <c r="IK110" s="187">
        <v>53.537465434679831</v>
      </c>
      <c r="IL110" s="187" t="s">
        <v>286</v>
      </c>
      <c r="IM110" s="187">
        <v>69.249644840501432</v>
      </c>
      <c r="IN110" s="187">
        <v>56.268596159047895</v>
      </c>
      <c r="IO110" s="187" t="s">
        <v>286</v>
      </c>
      <c r="IP110" s="187">
        <v>69.039927639230129</v>
      </c>
      <c r="IQ110" s="187">
        <v>61.241940956905403</v>
      </c>
      <c r="IR110" s="187" t="s">
        <v>286</v>
      </c>
      <c r="IS110" s="187">
        <v>70.781583239242551</v>
      </c>
      <c r="IT110" s="187">
        <v>62.808278597099694</v>
      </c>
      <c r="IU110" s="187" t="s">
        <v>286</v>
      </c>
      <c r="IV110" s="187">
        <v>68.726470206413254</v>
      </c>
      <c r="IW110" s="187">
        <v>60.831644247896222</v>
      </c>
      <c r="IX110" s="187" t="s">
        <v>286</v>
      </c>
      <c r="IY110" s="187" t="s">
        <v>286</v>
      </c>
      <c r="IZ110" s="187" t="s">
        <v>286</v>
      </c>
      <c r="JA110" s="187" t="s">
        <v>286</v>
      </c>
      <c r="JB110" s="187" t="s">
        <v>286</v>
      </c>
      <c r="JC110" s="187" t="s">
        <v>286</v>
      </c>
      <c r="JD110" s="187" t="s">
        <v>286</v>
      </c>
      <c r="JE110" s="187" t="s">
        <v>286</v>
      </c>
      <c r="JF110" s="187" t="str">
        <f t="shared" si="147"/>
        <v>--</v>
      </c>
      <c r="JG110" s="187" t="str">
        <f t="shared" si="147"/>
        <v>--</v>
      </c>
      <c r="JH110" s="187" t="str">
        <f t="shared" si="147"/>
        <v>--</v>
      </c>
      <c r="JI110" s="187" t="str">
        <f t="shared" si="147"/>
        <v>--</v>
      </c>
      <c r="JJ110" s="187" t="str">
        <f t="shared" si="147"/>
        <v>--</v>
      </c>
      <c r="JK110" s="187" t="str">
        <f t="shared" si="147"/>
        <v>--</v>
      </c>
      <c r="JL110" s="187" t="str">
        <f t="shared" si="147"/>
        <v>--</v>
      </c>
      <c r="JM110" s="187" t="str">
        <f t="shared" si="147"/>
        <v>--</v>
      </c>
      <c r="JN110" s="187" t="str">
        <f t="shared" si="147"/>
        <v>--</v>
      </c>
      <c r="JO110" s="187" t="str">
        <f t="shared" si="147"/>
        <v>--</v>
      </c>
      <c r="JP110" s="187" t="str">
        <f t="shared" si="148"/>
        <v>--</v>
      </c>
      <c r="JQ110" s="187" t="str">
        <f t="shared" si="148"/>
        <v>--</v>
      </c>
      <c r="JR110" s="187" t="str">
        <f t="shared" si="148"/>
        <v>--</v>
      </c>
      <c r="JS110" s="187" t="str">
        <f t="shared" si="148"/>
        <v>--</v>
      </c>
      <c r="JT110" s="187" t="str">
        <f t="shared" si="148"/>
        <v>--</v>
      </c>
      <c r="JU110" s="187" t="str">
        <f t="shared" si="148"/>
        <v>--</v>
      </c>
      <c r="JV110" s="187" t="str">
        <f t="shared" si="148"/>
        <v>--</v>
      </c>
      <c r="JW110" s="187" t="str">
        <f t="shared" si="148"/>
        <v>--</v>
      </c>
      <c r="JX110" s="187" t="str">
        <f t="shared" si="148"/>
        <v>--</v>
      </c>
      <c r="JY110" s="187" t="str">
        <f t="shared" si="148"/>
        <v>--</v>
      </c>
      <c r="JZ110" s="187" t="str">
        <f t="shared" si="149"/>
        <v>--</v>
      </c>
      <c r="KA110" s="187" t="str">
        <f t="shared" si="149"/>
        <v>--</v>
      </c>
      <c r="KB110" s="187" t="str">
        <f t="shared" si="149"/>
        <v>--</v>
      </c>
      <c r="KC110" s="187" t="str">
        <f t="shared" si="149"/>
        <v>--</v>
      </c>
      <c r="KD110" s="187" t="str">
        <f t="shared" si="149"/>
        <v>--</v>
      </c>
      <c r="KE110" s="187" t="str">
        <f t="shared" si="149"/>
        <v>--</v>
      </c>
      <c r="KF110" s="187" t="str">
        <f t="shared" si="149"/>
        <v>--</v>
      </c>
      <c r="KG110" s="187" t="str">
        <f t="shared" si="149"/>
        <v>--</v>
      </c>
      <c r="KH110" s="187" t="str">
        <f t="shared" si="149"/>
        <v>--</v>
      </c>
      <c r="KI110" s="187" t="str">
        <f t="shared" si="149"/>
        <v>--</v>
      </c>
      <c r="KJ110" s="187" t="str">
        <f t="shared" si="150"/>
        <v>--</v>
      </c>
      <c r="KK110" s="187" t="str">
        <f t="shared" si="150"/>
        <v>--</v>
      </c>
      <c r="KL110" s="187" t="str">
        <f t="shared" si="150"/>
        <v>--</v>
      </c>
      <c r="KM110" s="187" t="str">
        <f t="shared" si="150"/>
        <v>--</v>
      </c>
      <c r="KN110" s="187" t="str">
        <f t="shared" si="150"/>
        <v>--</v>
      </c>
      <c r="KO110" s="187" t="str">
        <f t="shared" si="150"/>
        <v>--</v>
      </c>
      <c r="KP110" s="187" t="str">
        <f t="shared" si="151"/>
        <v>--</v>
      </c>
      <c r="KQ110" s="187" t="str">
        <f t="shared" si="151"/>
        <v>--</v>
      </c>
      <c r="KR110" s="187" t="str">
        <f t="shared" si="151"/>
        <v>--</v>
      </c>
      <c r="KS110" s="187" t="str">
        <f t="shared" si="151"/>
        <v>--</v>
      </c>
      <c r="KT110" s="187" t="str">
        <f t="shared" si="151"/>
        <v>--</v>
      </c>
      <c r="KU110" s="187" t="str">
        <f t="shared" si="151"/>
        <v>--</v>
      </c>
      <c r="KV110" s="187" t="str">
        <f t="shared" si="151"/>
        <v>--</v>
      </c>
      <c r="KW110" s="187" t="str">
        <f t="shared" si="151"/>
        <v>--</v>
      </c>
      <c r="KX110" s="187" t="str">
        <f t="shared" si="151"/>
        <v>--</v>
      </c>
      <c r="KY110" s="187" t="str">
        <f t="shared" si="151"/>
        <v>--</v>
      </c>
      <c r="KZ110" s="187" t="str">
        <f t="shared" si="152"/>
        <v>--</v>
      </c>
      <c r="LA110" s="187" t="str">
        <f t="shared" si="152"/>
        <v>--</v>
      </c>
      <c r="LB110" s="187" t="str">
        <f t="shared" si="152"/>
        <v>--</v>
      </c>
      <c r="LC110" s="187" t="str">
        <f t="shared" si="152"/>
        <v>--</v>
      </c>
      <c r="LD110" s="187" t="str">
        <f t="shared" si="152"/>
        <v>--</v>
      </c>
      <c r="LE110" s="231">
        <v>83.973738280234699</v>
      </c>
      <c r="LF110" s="231">
        <v>82.1238769333428</v>
      </c>
      <c r="LG110" s="231">
        <v>82.700755818712494</v>
      </c>
      <c r="LH110" s="231">
        <v>86.225698324022702</v>
      </c>
      <c r="LI110" s="231">
        <v>84.148214087014196</v>
      </c>
      <c r="LJ110" s="231">
        <v>83.646673456467397</v>
      </c>
      <c r="LK110" s="231">
        <v>69.410371773621094</v>
      </c>
      <c r="LL110" s="231">
        <v>67.910786350503201</v>
      </c>
      <c r="LM110" s="231">
        <v>68.925782316640394</v>
      </c>
      <c r="LN110" s="231">
        <v>72.041373751846507</v>
      </c>
      <c r="LO110" s="231">
        <v>70.281160259122103</v>
      </c>
      <c r="LP110" s="231">
        <v>69.317618549320102</v>
      </c>
      <c r="LQ110" s="231">
        <v>77.3546604055079</v>
      </c>
      <c r="LR110" s="231">
        <v>75.886436276468899</v>
      </c>
      <c r="LS110" s="231">
        <v>76.153060645600604</v>
      </c>
      <c r="LT110" s="231">
        <v>77.2636231783965</v>
      </c>
      <c r="LU110" s="231">
        <v>76.376284147971305</v>
      </c>
      <c r="LV110" s="231">
        <v>75.345529620920999</v>
      </c>
      <c r="LW110" s="231">
        <v>45.8472652722525</v>
      </c>
      <c r="LX110" s="231">
        <v>42.4453626723746</v>
      </c>
      <c r="LY110" s="231">
        <v>42.072946436150701</v>
      </c>
      <c r="LZ110" s="231">
        <v>50.831222657149603</v>
      </c>
      <c r="MA110" s="231">
        <v>45.7517844807738</v>
      </c>
      <c r="MB110" s="231">
        <v>43.986589105080803</v>
      </c>
      <c r="MC110" s="231">
        <v>84.575760520943703</v>
      </c>
      <c r="MD110" s="231">
        <v>82.353524584066406</v>
      </c>
      <c r="ME110" s="231">
        <v>80.679123856836398</v>
      </c>
      <c r="MF110" s="231">
        <v>84.904009944293705</v>
      </c>
      <c r="MG110" s="231">
        <v>82.975590677986304</v>
      </c>
      <c r="MH110" s="231">
        <v>80.470830827390699</v>
      </c>
      <c r="MI110" s="231">
        <v>73.961487222961793</v>
      </c>
      <c r="MJ110" s="231">
        <v>70.290464644465303</v>
      </c>
      <c r="MK110" s="231">
        <v>70.145678942770303</v>
      </c>
      <c r="ML110" s="231">
        <v>76.691815797948394</v>
      </c>
      <c r="MM110" s="231">
        <v>73.6634027490459</v>
      </c>
      <c r="MN110" s="231">
        <v>71.407309882939302</v>
      </c>
      <c r="MO110" s="264" t="str">
        <f t="shared" ref="MO110:MO117" si="153">"--"</f>
        <v>--</v>
      </c>
      <c r="MP110" s="231">
        <v>14.9749172803928</v>
      </c>
      <c r="MQ110" s="231">
        <v>37.473143948436501</v>
      </c>
      <c r="MR110" s="264" t="str">
        <f t="shared" ref="MR110:MR117" si="154">"--"</f>
        <v>--</v>
      </c>
      <c r="MS110" s="231">
        <v>11.3681994025757</v>
      </c>
      <c r="MT110" s="231">
        <v>35.338300685013699</v>
      </c>
      <c r="MU110" s="264" t="str">
        <f t="shared" ref="MU110:MU117" si="155">"--"</f>
        <v>--</v>
      </c>
      <c r="MV110" s="231">
        <v>46.906448005963398</v>
      </c>
      <c r="MW110" s="231">
        <v>56.236234603148802</v>
      </c>
      <c r="MX110" s="264" t="str">
        <f t="shared" ref="MX110:MX117" si="156">"--"</f>
        <v>--</v>
      </c>
      <c r="MY110" s="231">
        <v>51.3765541740675</v>
      </c>
      <c r="MZ110" s="231">
        <v>59.800292674528897</v>
      </c>
      <c r="NA110" s="264" t="str">
        <f t="shared" ref="NA110:NA117" si="157">"--"</f>
        <v>--</v>
      </c>
      <c r="NB110" s="231">
        <v>54.266467065868397</v>
      </c>
      <c r="NC110" s="231">
        <v>66.065158814403006</v>
      </c>
      <c r="ND110" s="264" t="str">
        <f t="shared" ref="ND110:ND117" si="158">"--"</f>
        <v>--</v>
      </c>
      <c r="NE110" s="231">
        <v>56.898467007331803</v>
      </c>
      <c r="NF110" s="231">
        <v>67.718300146538397</v>
      </c>
      <c r="NG110" s="264" t="str">
        <f t="shared" ref="NG110:NG117" si="159">"--"</f>
        <v>--</v>
      </c>
      <c r="NH110" s="231">
        <v>64.370811615785698</v>
      </c>
      <c r="NI110" s="231">
        <v>65.455730227254193</v>
      </c>
      <c r="NJ110" s="264" t="str">
        <f>"--"</f>
        <v>--</v>
      </c>
      <c r="NK110" s="231">
        <v>61.565836298932503</v>
      </c>
      <c r="NL110" s="231">
        <v>61.1259361280881</v>
      </c>
      <c r="NM110" s="264">
        <v>90</v>
      </c>
      <c r="NN110" s="264">
        <v>90</v>
      </c>
      <c r="NO110" s="264">
        <v>73</v>
      </c>
      <c r="NP110" s="264">
        <v>75</v>
      </c>
      <c r="NQ110" s="264">
        <v>78</v>
      </c>
      <c r="NR110" s="264">
        <v>79</v>
      </c>
      <c r="NS110" s="264">
        <v>73</v>
      </c>
      <c r="NT110" s="264">
        <v>74</v>
      </c>
      <c r="NU110" s="264">
        <v>91</v>
      </c>
      <c r="NV110" s="264">
        <v>90</v>
      </c>
      <c r="NW110" s="264">
        <v>86</v>
      </c>
      <c r="NX110" s="264">
        <v>87</v>
      </c>
      <c r="NY110" s="260" t="s">
        <v>286</v>
      </c>
      <c r="NZ110" s="260" t="s">
        <v>286</v>
      </c>
      <c r="OA110" s="260" t="s">
        <v>286</v>
      </c>
      <c r="OB110" s="260" t="s">
        <v>286</v>
      </c>
      <c r="OC110" s="260" t="s">
        <v>286</v>
      </c>
      <c r="OD110" s="260" t="s">
        <v>286</v>
      </c>
      <c r="OE110" s="260" t="s">
        <v>286</v>
      </c>
      <c r="OF110" s="260" t="s">
        <v>286</v>
      </c>
      <c r="OG110" s="235">
        <v>55.961404074611899</v>
      </c>
      <c r="OH110" s="235">
        <v>39.092883109278503</v>
      </c>
      <c r="OI110" s="235">
        <v>36.7878742626743</v>
      </c>
      <c r="OJ110" s="235">
        <v>34.309481368304802</v>
      </c>
      <c r="OK110" s="235">
        <v>58.565537923278598</v>
      </c>
      <c r="OL110" s="235">
        <v>44.716854814507002</v>
      </c>
      <c r="OM110" s="235">
        <v>40.379516266629999</v>
      </c>
      <c r="ON110" s="235">
        <v>36.672311357308999</v>
      </c>
      <c r="OO110" s="187" t="str">
        <f t="shared" si="123"/>
        <v>--</v>
      </c>
      <c r="OP110" s="187" t="str">
        <f t="shared" si="123"/>
        <v>--</v>
      </c>
      <c r="OQ110" s="302">
        <v>78.902416863528401</v>
      </c>
      <c r="OR110" s="293">
        <v>67.371179879294758</v>
      </c>
      <c r="OS110" s="293">
        <v>65.20247760531015</v>
      </c>
      <c r="OT110" s="293">
        <v>69.928380845386883</v>
      </c>
      <c r="OU110" s="293">
        <v>82.003319872160546</v>
      </c>
      <c r="OV110" s="293">
        <v>72.6616892634663</v>
      </c>
      <c r="OW110" s="293">
        <v>71.813938589667245</v>
      </c>
      <c r="OX110" s="293">
        <v>74.066153407471006</v>
      </c>
      <c r="OZ110" s="373">
        <v>78.883540517805116</v>
      </c>
      <c r="PA110" s="370">
        <v>76.440023405500213</v>
      </c>
      <c r="PB110" s="370">
        <v>75.394306597421746</v>
      </c>
      <c r="PC110" s="370">
        <v>74.618881227001282</v>
      </c>
      <c r="PD110" s="373">
        <v>71.737146334042848</v>
      </c>
      <c r="PE110" s="370">
        <v>46.487612981782249</v>
      </c>
      <c r="PF110" s="370">
        <v>42.126789366052996</v>
      </c>
      <c r="PG110" s="370">
        <v>43.587840554163748</v>
      </c>
      <c r="PH110" s="373">
        <v>56.158053564692487</v>
      </c>
      <c r="PI110" s="370">
        <v>41.426058402720649</v>
      </c>
      <c r="PJ110" s="370">
        <v>37.971119133574426</v>
      </c>
      <c r="PK110" s="370">
        <v>36.606949472446864</v>
      </c>
      <c r="PL110" s="373">
        <v>88.824779836015324</v>
      </c>
      <c r="PM110" s="370">
        <v>82.544766001215692</v>
      </c>
      <c r="PN110" s="370">
        <v>80.072063415805616</v>
      </c>
      <c r="PO110" s="370">
        <v>78.375872937395187</v>
      </c>
      <c r="PP110" s="373">
        <v>83.854577513804941</v>
      </c>
      <c r="PQ110" s="370">
        <v>72.99050374483781</v>
      </c>
      <c r="PR110" s="370">
        <v>69.417603759560805</v>
      </c>
      <c r="PS110" s="370">
        <v>69.007129409585687</v>
      </c>
      <c r="PT110" s="394" t="str">
        <f t="shared" si="144"/>
        <v>--</v>
      </c>
      <c r="PU110" s="394" t="str">
        <f t="shared" si="144"/>
        <v>--</v>
      </c>
      <c r="PV110" s="370">
        <v>11.771401961037906</v>
      </c>
      <c r="PW110" s="370">
        <v>34.354492992580475</v>
      </c>
      <c r="PX110" s="394" t="str">
        <f t="shared" si="98"/>
        <v>--</v>
      </c>
      <c r="PY110" s="394" t="str">
        <f t="shared" si="98"/>
        <v>--</v>
      </c>
      <c r="PZ110" s="370">
        <v>58.260869565217376</v>
      </c>
      <c r="QA110" s="370">
        <v>66.142885028303382</v>
      </c>
      <c r="QB110" s="394" t="str">
        <f t="shared" si="99"/>
        <v>--</v>
      </c>
      <c r="QC110" s="394" t="str">
        <f t="shared" si="99"/>
        <v>--</v>
      </c>
      <c r="QD110" s="370">
        <v>63.926521239953907</v>
      </c>
      <c r="QE110" s="370">
        <v>74.166748118463246</v>
      </c>
      <c r="QF110" s="394" t="str">
        <f t="shared" si="145"/>
        <v>--</v>
      </c>
      <c r="QG110" s="394" t="str">
        <f t="shared" si="145"/>
        <v>--</v>
      </c>
      <c r="QH110" s="370">
        <v>63.730213351686217</v>
      </c>
      <c r="QI110" s="370">
        <v>62.770943175161094</v>
      </c>
      <c r="QJ110" s="368" t="str">
        <f t="shared" si="124"/>
        <v>--</v>
      </c>
    </row>
    <row r="111" spans="1:452" ht="13.8" thickTop="1" x14ac:dyDescent="0.25">
      <c r="A111" s="114" t="str">
        <f t="shared" si="122"/>
        <v>--</v>
      </c>
      <c r="B111" s="96" t="s">
        <v>168</v>
      </c>
      <c r="C111" s="96">
        <v>35.441527446300725</v>
      </c>
      <c r="D111" s="114">
        <v>26.923076923076927</v>
      </c>
      <c r="E111" s="126">
        <v>26.824457593688365</v>
      </c>
      <c r="F111" s="126">
        <v>38.903394255874673</v>
      </c>
      <c r="G111" s="126">
        <v>29.112271540469958</v>
      </c>
      <c r="H111" s="126">
        <v>27.272727272727259</v>
      </c>
      <c r="I111" s="114">
        <v>43.37078651685389</v>
      </c>
      <c r="J111" s="114">
        <v>39.300699300699314</v>
      </c>
      <c r="K111" s="114">
        <v>47.20000000000001</v>
      </c>
      <c r="L111" s="126">
        <v>53.578336557059956</v>
      </c>
      <c r="M111" s="126">
        <v>43.111111111111136</v>
      </c>
      <c r="N111" s="126">
        <v>44.347826086956495</v>
      </c>
      <c r="O111" s="126">
        <v>69.257340241796228</v>
      </c>
      <c r="P111" s="114">
        <v>55.509065550906556</v>
      </c>
      <c r="Q111" s="114">
        <v>51.851851851851862</v>
      </c>
      <c r="R111" s="114">
        <v>87.710843373494015</v>
      </c>
      <c r="S111" s="126">
        <v>79.004037685060567</v>
      </c>
      <c r="T111" s="126">
        <v>83.040935672514664</v>
      </c>
      <c r="U111" s="126">
        <v>86.745406824146983</v>
      </c>
      <c r="V111" s="126">
        <v>79.496855345911925</v>
      </c>
      <c r="W111" s="114">
        <v>79.749478079331922</v>
      </c>
      <c r="X111" s="114">
        <v>84.269662921348342</v>
      </c>
      <c r="Y111" s="114">
        <v>77.134986225895304</v>
      </c>
      <c r="Z111" s="126">
        <v>83.070866141732267</v>
      </c>
      <c r="AA111" s="126">
        <v>84.765624999999972</v>
      </c>
      <c r="AB111" s="126">
        <v>79.226361031518636</v>
      </c>
      <c r="AC111" s="126">
        <v>84.893617021276526</v>
      </c>
      <c r="AD111" s="114">
        <v>82.782608695652172</v>
      </c>
      <c r="AE111" s="114">
        <v>77.916666666666686</v>
      </c>
      <c r="AF111" s="114">
        <v>83.371298405466931</v>
      </c>
      <c r="AG111" s="126">
        <v>68.870192307692307</v>
      </c>
      <c r="AH111" s="126">
        <v>62.314939434724067</v>
      </c>
      <c r="AI111" s="126">
        <v>64.854368932038838</v>
      </c>
      <c r="AJ111" s="126">
        <v>62.745098039215783</v>
      </c>
      <c r="AK111" s="114">
        <v>64.609571788413078</v>
      </c>
      <c r="AL111" s="114">
        <v>67.782426778242652</v>
      </c>
      <c r="AM111" s="114">
        <v>60.986547085201806</v>
      </c>
      <c r="AN111" s="126">
        <v>61.475409836065595</v>
      </c>
      <c r="AO111" s="126">
        <v>68.379446640316232</v>
      </c>
      <c r="AP111" s="126">
        <v>67.710371819960841</v>
      </c>
      <c r="AQ111" s="126">
        <v>61.781609195402282</v>
      </c>
      <c r="AR111" s="114">
        <v>67.234042553191443</v>
      </c>
      <c r="AS111" s="114">
        <v>65.57093425605531</v>
      </c>
      <c r="AT111" s="114">
        <v>59.889349930843707</v>
      </c>
      <c r="AU111" s="126">
        <v>65.148063781321184</v>
      </c>
      <c r="AV111" s="126">
        <v>17.496962332928323</v>
      </c>
      <c r="AW111" s="126">
        <v>18.119891008174402</v>
      </c>
      <c r="AX111" s="126">
        <v>19.688109161793353</v>
      </c>
      <c r="AY111" s="114">
        <v>23.648648648648656</v>
      </c>
      <c r="AZ111" s="114">
        <v>19.795657726692209</v>
      </c>
      <c r="BA111" s="114">
        <v>20.250521920668042</v>
      </c>
      <c r="BB111" s="126">
        <v>24.827586206896562</v>
      </c>
      <c r="BC111" s="126">
        <v>22.88135593220338</v>
      </c>
      <c r="BD111" s="126">
        <v>20.641282565130279</v>
      </c>
      <c r="BE111" s="126">
        <v>18.875502008032139</v>
      </c>
      <c r="BF111" s="114">
        <v>21.014492753623184</v>
      </c>
      <c r="BG111" s="114">
        <v>21.535181236673747</v>
      </c>
      <c r="BH111" s="114">
        <v>18.706293706293692</v>
      </c>
      <c r="BI111" s="126">
        <v>17.066290550070523</v>
      </c>
      <c r="BJ111" s="126">
        <v>17.660550458715608</v>
      </c>
      <c r="BK111" s="126">
        <v>10.935601458080201</v>
      </c>
      <c r="BL111" s="126">
        <v>10.081743869209795</v>
      </c>
      <c r="BM111" s="114">
        <v>9.9415204678362592</v>
      </c>
      <c r="BN111" s="114">
        <v>14.05405405405406</v>
      </c>
      <c r="BO111" s="114">
        <v>13.282247765006385</v>
      </c>
      <c r="BP111" s="126">
        <v>6.2630480167014557</v>
      </c>
      <c r="BQ111" s="126">
        <v>19.626168224299043</v>
      </c>
      <c r="BR111" s="126">
        <v>15.168539325842691</v>
      </c>
      <c r="BS111" s="126">
        <v>10.843373493975898</v>
      </c>
      <c r="BT111" s="114">
        <v>13.226452905811627</v>
      </c>
      <c r="BU111" s="114">
        <v>16.374269005847978</v>
      </c>
      <c r="BV111" s="114">
        <v>12.39316239316241</v>
      </c>
      <c r="BW111" s="126">
        <v>12.959719789842383</v>
      </c>
      <c r="BX111" s="126">
        <v>12.429378531073452</v>
      </c>
      <c r="BY111" s="126">
        <v>13.563218390804597</v>
      </c>
      <c r="BZ111" s="126">
        <v>74.788902291918006</v>
      </c>
      <c r="CA111" s="114">
        <v>75.305291723202089</v>
      </c>
      <c r="CB111" s="114">
        <v>77.690802348336618</v>
      </c>
      <c r="CC111" s="114">
        <v>65.957446808510639</v>
      </c>
      <c r="CD111" s="126">
        <v>73.596938775510267</v>
      </c>
      <c r="CE111" s="126">
        <v>72.746331236897291</v>
      </c>
      <c r="CF111" s="126">
        <v>65.462753950338524</v>
      </c>
      <c r="CG111" s="126">
        <v>67.911479944674909</v>
      </c>
      <c r="CH111" s="114">
        <v>72.817460317460203</v>
      </c>
      <c r="CI111" s="114">
        <v>72.888015717092415</v>
      </c>
      <c r="CJ111" s="114">
        <v>70.343839541547254</v>
      </c>
      <c r="CK111" s="126">
        <v>70.25316455696202</v>
      </c>
      <c r="CL111" s="126">
        <v>74.048442906574394</v>
      </c>
      <c r="CM111" s="126">
        <v>70.221606648199455</v>
      </c>
      <c r="CN111" s="126">
        <v>73.732718894009309</v>
      </c>
      <c r="CO111" s="114" t="s">
        <v>286</v>
      </c>
      <c r="CP111" s="114" t="s">
        <v>286</v>
      </c>
      <c r="CQ111" s="114" t="s">
        <v>286</v>
      </c>
      <c r="CR111" s="126">
        <v>54.53333333333331</v>
      </c>
      <c r="CS111" s="126">
        <v>35.241730279898164</v>
      </c>
      <c r="CT111" s="126">
        <v>36.97478991596639</v>
      </c>
      <c r="CU111" s="126">
        <v>55.275229357798146</v>
      </c>
      <c r="CV111" s="114">
        <v>32.027972027972027</v>
      </c>
      <c r="CW111" s="114">
        <v>44.44444444444445</v>
      </c>
      <c r="CX111" s="114">
        <v>61.188118811881232</v>
      </c>
      <c r="CY111" s="126">
        <v>39.655172413793132</v>
      </c>
      <c r="CZ111" s="126">
        <v>47.357293868921772</v>
      </c>
      <c r="DA111" s="126">
        <v>59.965337954939308</v>
      </c>
      <c r="DB111" s="126">
        <v>40.446304044630388</v>
      </c>
      <c r="DC111" s="114">
        <v>48.729792147806023</v>
      </c>
      <c r="DD111" s="114">
        <v>56.620428751576242</v>
      </c>
      <c r="DE111" s="114">
        <v>50.828729281767977</v>
      </c>
      <c r="DF111" s="126">
        <v>46.558704453441329</v>
      </c>
      <c r="DG111" s="126">
        <v>56.066945606694539</v>
      </c>
      <c r="DH111" s="126">
        <v>53.238341968911932</v>
      </c>
      <c r="DI111" s="126">
        <v>42.516268980477207</v>
      </c>
      <c r="DJ111" s="114">
        <v>59.447004608294939</v>
      </c>
      <c r="DK111" s="114">
        <v>47.85714285714284</v>
      </c>
      <c r="DL111" s="114">
        <v>43.975903614457827</v>
      </c>
      <c r="DM111" s="126">
        <v>57.983193277310924</v>
      </c>
      <c r="DN111" s="126">
        <v>49.410029498525091</v>
      </c>
      <c r="DO111" s="126">
        <v>50.542299349240771</v>
      </c>
      <c r="DP111" s="126">
        <v>53.95683453237406</v>
      </c>
      <c r="DQ111" s="114">
        <v>48.350071736011444</v>
      </c>
      <c r="DR111" s="114">
        <v>50.485436893203875</v>
      </c>
      <c r="DS111" s="114" t="s">
        <v>286</v>
      </c>
      <c r="DT111" s="126" t="s">
        <v>286</v>
      </c>
      <c r="DU111" s="126" t="s">
        <v>286</v>
      </c>
      <c r="DV111" s="126">
        <v>47.638326585694948</v>
      </c>
      <c r="DW111" s="126">
        <v>29.987129987129979</v>
      </c>
      <c r="DX111" s="114">
        <v>24.572649572649595</v>
      </c>
      <c r="DY111" s="114">
        <v>51.612903225806463</v>
      </c>
      <c r="DZ111" s="114">
        <v>28.67231638418081</v>
      </c>
      <c r="EA111" s="126">
        <v>26.838966202783308</v>
      </c>
      <c r="EB111" s="126">
        <v>49.695740365111547</v>
      </c>
      <c r="EC111" s="126">
        <v>39.187227866473187</v>
      </c>
      <c r="ED111" s="126">
        <v>36.402569593147767</v>
      </c>
      <c r="EE111" s="114">
        <v>53.075571177504351</v>
      </c>
      <c r="EF111" s="114">
        <v>39.290780141843925</v>
      </c>
      <c r="EG111" s="114">
        <v>43.026004728132342</v>
      </c>
      <c r="EH111" s="126" t="s">
        <v>286</v>
      </c>
      <c r="EI111" s="126" t="s">
        <v>286</v>
      </c>
      <c r="EJ111" s="126" t="s">
        <v>286</v>
      </c>
      <c r="EK111" s="126">
        <v>89.530201342281941</v>
      </c>
      <c r="EL111" s="114">
        <v>84.987277353689691</v>
      </c>
      <c r="EM111" s="114">
        <v>79.999999999999915</v>
      </c>
      <c r="EN111" s="114">
        <v>90.277777777777828</v>
      </c>
      <c r="EO111" s="126">
        <v>78.702397743300395</v>
      </c>
      <c r="EP111" s="126">
        <v>81.908548707753539</v>
      </c>
      <c r="EQ111" s="126">
        <v>91.235059760956162</v>
      </c>
      <c r="ER111" s="126">
        <v>81.870503597122308</v>
      </c>
      <c r="ES111" s="114">
        <v>82.20338983050847</v>
      </c>
      <c r="ET111" s="114">
        <v>90.277777777777672</v>
      </c>
      <c r="EU111" s="114">
        <v>83.496503496503564</v>
      </c>
      <c r="EV111" s="126">
        <v>82.366589327146173</v>
      </c>
      <c r="EW111" s="126">
        <v>88.996372430471666</v>
      </c>
      <c r="EX111" s="126">
        <v>68.825910931174121</v>
      </c>
      <c r="EY111" s="126">
        <v>75.146771037182006</v>
      </c>
      <c r="EZ111" s="114">
        <v>88.44621513944216</v>
      </c>
      <c r="FA111" s="114">
        <v>75.699745547073718</v>
      </c>
      <c r="FB111" s="114">
        <v>75.31645569620251</v>
      </c>
      <c r="FC111" s="126">
        <v>90</v>
      </c>
      <c r="FD111" s="126">
        <v>71.448663853727055</v>
      </c>
      <c r="FE111" s="126">
        <v>76.633663366336705</v>
      </c>
      <c r="FF111" s="126">
        <v>89.939637826961743</v>
      </c>
      <c r="FG111" s="114">
        <v>74.381368267831107</v>
      </c>
      <c r="FH111" s="114">
        <v>75.159235668789904</v>
      </c>
      <c r="FI111" s="114">
        <v>85.211267605633907</v>
      </c>
      <c r="FJ111" s="126">
        <v>76.747503566334018</v>
      </c>
      <c r="FK111" s="126">
        <v>75.352112676056265</v>
      </c>
      <c r="FL111" s="126" t="s">
        <v>286</v>
      </c>
      <c r="FM111" s="126">
        <v>28.654124457308274</v>
      </c>
      <c r="FN111" s="114">
        <v>55.122950819672063</v>
      </c>
      <c r="FO111" s="114" t="s">
        <v>286</v>
      </c>
      <c r="FP111" s="114">
        <v>23.06629834254144</v>
      </c>
      <c r="FQ111" s="126">
        <v>58.940397350993372</v>
      </c>
      <c r="FR111" s="126" t="s">
        <v>286</v>
      </c>
      <c r="FS111" s="126">
        <v>30.609212481426415</v>
      </c>
      <c r="FT111" s="126">
        <v>49.897330595482586</v>
      </c>
      <c r="FU111" s="114" t="s">
        <v>286</v>
      </c>
      <c r="FV111" s="114">
        <v>26.946107784431135</v>
      </c>
      <c r="FW111" s="114">
        <v>55.142231947483545</v>
      </c>
      <c r="FX111" s="126" t="s">
        <v>286</v>
      </c>
      <c r="FY111" s="126">
        <v>29.491017964071862</v>
      </c>
      <c r="FZ111" s="126">
        <v>62.937062937062976</v>
      </c>
      <c r="GA111" s="126" t="s">
        <v>286</v>
      </c>
      <c r="GB111" s="114">
        <v>41.666666666666671</v>
      </c>
      <c r="GC111" s="114">
        <v>56.488549618320626</v>
      </c>
      <c r="GD111" s="114" t="s">
        <v>286</v>
      </c>
      <c r="GE111" s="126">
        <v>50.617283950617285</v>
      </c>
      <c r="GF111" s="126">
        <v>59.774436090225535</v>
      </c>
      <c r="GG111" s="126" t="s">
        <v>286</v>
      </c>
      <c r="GH111" s="126">
        <v>52.682926829268318</v>
      </c>
      <c r="GI111" s="114">
        <v>54.77178423236515</v>
      </c>
      <c r="GJ111" s="114" t="s">
        <v>286</v>
      </c>
      <c r="GK111" s="114">
        <v>38.41807909604519</v>
      </c>
      <c r="GL111" s="126">
        <v>39.84063745019921</v>
      </c>
      <c r="GM111" s="126" t="s">
        <v>286</v>
      </c>
      <c r="GN111" s="126">
        <v>44.329896907216501</v>
      </c>
      <c r="GO111" s="126">
        <v>47.388059701492566</v>
      </c>
      <c r="GP111" s="114" t="s">
        <v>286</v>
      </c>
      <c r="GQ111" s="114">
        <v>44.329896907216501</v>
      </c>
      <c r="GR111" s="114">
        <v>65.530303030303017</v>
      </c>
      <c r="GS111" s="126" t="s">
        <v>286</v>
      </c>
      <c r="GT111" s="126">
        <v>55.625000000000007</v>
      </c>
      <c r="GU111" s="126">
        <v>68.421052631578931</v>
      </c>
      <c r="GV111" s="126" t="s">
        <v>286</v>
      </c>
      <c r="GW111" s="114">
        <v>53.201970443349751</v>
      </c>
      <c r="GX111" s="114">
        <v>66.666666666666657</v>
      </c>
      <c r="GY111" s="114" t="s">
        <v>286</v>
      </c>
      <c r="GZ111" s="126">
        <v>37.931034482758612</v>
      </c>
      <c r="HA111" s="126">
        <v>55.600000000000009</v>
      </c>
      <c r="HB111" s="126" t="s">
        <v>286</v>
      </c>
      <c r="HC111" s="126">
        <v>47.422680412371143</v>
      </c>
      <c r="HD111" s="114">
        <v>56.71641791044776</v>
      </c>
      <c r="HE111" s="114" t="s">
        <v>286</v>
      </c>
      <c r="HF111" s="114">
        <v>35.675675675675691</v>
      </c>
      <c r="HG111" s="126">
        <v>62.977099236641237</v>
      </c>
      <c r="HH111" s="126" t="s">
        <v>286</v>
      </c>
      <c r="HI111" s="126">
        <v>50</v>
      </c>
      <c r="HJ111" s="114">
        <v>74.901960784313744</v>
      </c>
      <c r="HK111" s="114" t="s">
        <v>286</v>
      </c>
      <c r="HL111" s="114">
        <v>44.21052631578948</v>
      </c>
      <c r="HM111" s="126">
        <v>69.874476987447707</v>
      </c>
      <c r="HN111" s="126" t="s">
        <v>286</v>
      </c>
      <c r="HO111" s="126">
        <v>36.144578313252993</v>
      </c>
      <c r="HP111" s="126">
        <v>62.916666666666657</v>
      </c>
      <c r="HQ111" s="126" t="s">
        <v>286</v>
      </c>
      <c r="HR111" s="126">
        <v>42.541436464088399</v>
      </c>
      <c r="HS111" s="126">
        <v>59.770114942528778</v>
      </c>
      <c r="HT111" s="126" t="s">
        <v>286</v>
      </c>
      <c r="HU111" s="126">
        <v>47.089947089947103</v>
      </c>
      <c r="HV111" s="126">
        <v>35.632183908045974</v>
      </c>
      <c r="HW111" s="126" t="s">
        <v>286</v>
      </c>
      <c r="HX111" s="126">
        <v>59.210526315789444</v>
      </c>
      <c r="HY111" s="126">
        <v>37.795275590551199</v>
      </c>
      <c r="HZ111" s="126" t="s">
        <v>286</v>
      </c>
      <c r="IA111" s="126">
        <v>62.694300518134703</v>
      </c>
      <c r="IB111" s="126">
        <v>45.188284518828446</v>
      </c>
      <c r="IC111" s="126" t="s">
        <v>286</v>
      </c>
      <c r="ID111" s="126">
        <v>50.898203592814376</v>
      </c>
      <c r="IE111" s="126">
        <v>43.265306122448948</v>
      </c>
      <c r="IF111" s="126" t="s">
        <v>286</v>
      </c>
      <c r="IG111" s="126">
        <v>54.054054054054063</v>
      </c>
      <c r="IH111" s="126">
        <v>37.692307692307693</v>
      </c>
      <c r="II111" s="126" t="s">
        <v>286</v>
      </c>
      <c r="IJ111" s="126">
        <v>60.427807486631018</v>
      </c>
      <c r="IK111" s="126">
        <v>50.757575757575722</v>
      </c>
      <c r="IL111" s="126" t="s">
        <v>286</v>
      </c>
      <c r="IM111" s="114">
        <v>67.785234899328898</v>
      </c>
      <c r="IN111" s="114">
        <v>48.106060606060595</v>
      </c>
      <c r="IO111" s="114" t="s">
        <v>286</v>
      </c>
      <c r="IP111" s="114">
        <v>71.794871794871796</v>
      </c>
      <c r="IQ111" s="114">
        <v>60.000000000000007</v>
      </c>
      <c r="IR111" s="114" t="s">
        <v>286</v>
      </c>
      <c r="IS111" s="114">
        <v>64.000000000000028</v>
      </c>
      <c r="IT111" s="114">
        <v>62.499999999999964</v>
      </c>
      <c r="IU111" s="114" t="s">
        <v>286</v>
      </c>
      <c r="IV111" s="114">
        <v>68.449197860962585</v>
      </c>
      <c r="IW111" s="114">
        <v>55.51330798479087</v>
      </c>
      <c r="IX111" s="114" t="s">
        <v>286</v>
      </c>
      <c r="IY111" s="114" t="s">
        <v>286</v>
      </c>
      <c r="IZ111" s="114" t="s">
        <v>286</v>
      </c>
      <c r="JA111" s="114" t="s">
        <v>286</v>
      </c>
      <c r="JB111" s="114" t="s">
        <v>286</v>
      </c>
      <c r="JC111" s="114" t="s">
        <v>286</v>
      </c>
      <c r="JD111" s="114" t="s">
        <v>286</v>
      </c>
      <c r="JE111" s="114" t="s">
        <v>286</v>
      </c>
      <c r="JF111" s="114" t="str">
        <f t="shared" ref="JF111:KO111" si="160">"--"</f>
        <v>--</v>
      </c>
      <c r="JG111" s="114" t="str">
        <f t="shared" si="160"/>
        <v>--</v>
      </c>
      <c r="JH111" s="114" t="str">
        <f t="shared" si="160"/>
        <v>--</v>
      </c>
      <c r="JI111" s="114" t="str">
        <f t="shared" si="160"/>
        <v>--</v>
      </c>
      <c r="JJ111" s="114" t="str">
        <f t="shared" si="160"/>
        <v>--</v>
      </c>
      <c r="JK111" s="114" t="str">
        <f t="shared" si="160"/>
        <v>--</v>
      </c>
      <c r="JL111" s="114" t="str">
        <f t="shared" si="160"/>
        <v>--</v>
      </c>
      <c r="JM111" s="114" t="str">
        <f t="shared" si="160"/>
        <v>--</v>
      </c>
      <c r="JN111" s="114" t="str">
        <f t="shared" si="160"/>
        <v>--</v>
      </c>
      <c r="JO111" s="114" t="str">
        <f t="shared" si="160"/>
        <v>--</v>
      </c>
      <c r="JP111" s="114" t="str">
        <f t="shared" si="160"/>
        <v>--</v>
      </c>
      <c r="JQ111" s="114" t="str">
        <f t="shared" si="160"/>
        <v>--</v>
      </c>
      <c r="JR111" s="114" t="str">
        <f t="shared" si="160"/>
        <v>--</v>
      </c>
      <c r="JS111" s="114" t="str">
        <f t="shared" si="160"/>
        <v>--</v>
      </c>
      <c r="JT111" s="114" t="str">
        <f t="shared" si="160"/>
        <v>--</v>
      </c>
      <c r="JU111" s="114" t="str">
        <f t="shared" si="160"/>
        <v>--</v>
      </c>
      <c r="JV111" s="114" t="str">
        <f t="shared" si="160"/>
        <v>--</v>
      </c>
      <c r="JW111" s="114" t="str">
        <f t="shared" si="160"/>
        <v>--</v>
      </c>
      <c r="JX111" s="114" t="str">
        <f t="shared" si="160"/>
        <v>--</v>
      </c>
      <c r="JY111" s="114" t="str">
        <f t="shared" si="160"/>
        <v>--</v>
      </c>
      <c r="JZ111" s="114" t="str">
        <f t="shared" si="160"/>
        <v>--</v>
      </c>
      <c r="KA111" s="114" t="str">
        <f t="shared" si="160"/>
        <v>--</v>
      </c>
      <c r="KB111" s="114" t="str">
        <f t="shared" si="160"/>
        <v>--</v>
      </c>
      <c r="KC111" s="114" t="str">
        <f t="shared" si="160"/>
        <v>--</v>
      </c>
      <c r="KD111" s="114" t="str">
        <f t="shared" si="160"/>
        <v>--</v>
      </c>
      <c r="KE111" s="114" t="str">
        <f t="shared" si="160"/>
        <v>--</v>
      </c>
      <c r="KF111" s="114" t="str">
        <f t="shared" si="160"/>
        <v>--</v>
      </c>
      <c r="KG111" s="114" t="str">
        <f t="shared" si="160"/>
        <v>--</v>
      </c>
      <c r="KH111" s="114" t="str">
        <f t="shared" si="160"/>
        <v>--</v>
      </c>
      <c r="KI111" s="114" t="str">
        <f t="shared" si="160"/>
        <v>--</v>
      </c>
      <c r="KJ111" s="114" t="str">
        <f t="shared" si="160"/>
        <v>--</v>
      </c>
      <c r="KK111" s="114" t="str">
        <f t="shared" si="160"/>
        <v>--</v>
      </c>
      <c r="KL111" s="114" t="str">
        <f t="shared" si="160"/>
        <v>--</v>
      </c>
      <c r="KM111" s="114" t="str">
        <f t="shared" si="160"/>
        <v>--</v>
      </c>
      <c r="KN111" s="114" t="str">
        <f t="shared" si="160"/>
        <v>--</v>
      </c>
      <c r="KO111" s="114" t="str">
        <f t="shared" si="160"/>
        <v>--</v>
      </c>
      <c r="KP111" s="126">
        <v>246</v>
      </c>
      <c r="KQ111" s="126">
        <v>247</v>
      </c>
      <c r="KR111" s="126">
        <v>248</v>
      </c>
      <c r="KS111" s="126">
        <v>249</v>
      </c>
      <c r="KT111" s="126">
        <v>250</v>
      </c>
      <c r="KU111" s="126">
        <v>251</v>
      </c>
      <c r="KV111" s="126">
        <v>252</v>
      </c>
      <c r="KW111" s="126">
        <v>253</v>
      </c>
      <c r="KX111" s="126">
        <v>254</v>
      </c>
      <c r="KY111" s="126">
        <v>255</v>
      </c>
      <c r="KZ111" s="114" t="str">
        <f t="shared" ref="KZ111:LD117" si="161">"--"</f>
        <v>--</v>
      </c>
      <c r="LA111" s="114" t="str">
        <f t="shared" si="161"/>
        <v>--</v>
      </c>
      <c r="LB111" s="114" t="str">
        <f t="shared" si="161"/>
        <v>--</v>
      </c>
      <c r="LC111" s="114" t="str">
        <f t="shared" si="161"/>
        <v>--</v>
      </c>
      <c r="LD111" s="114" t="str">
        <f t="shared" si="161"/>
        <v>--</v>
      </c>
      <c r="LE111" s="128" t="str">
        <f t="shared" ref="LE111:LN117" si="162">"--"</f>
        <v>--</v>
      </c>
      <c r="LF111" s="128" t="str">
        <f t="shared" si="162"/>
        <v>--</v>
      </c>
      <c r="LG111" s="128" t="str">
        <f t="shared" si="162"/>
        <v>--</v>
      </c>
      <c r="LH111" s="128" t="str">
        <f t="shared" si="162"/>
        <v>--</v>
      </c>
      <c r="LI111" s="128" t="str">
        <f t="shared" si="162"/>
        <v>--</v>
      </c>
      <c r="LJ111" s="128" t="str">
        <f t="shared" si="162"/>
        <v>--</v>
      </c>
      <c r="LK111" s="128" t="str">
        <f t="shared" si="162"/>
        <v>--</v>
      </c>
      <c r="LL111" s="128" t="str">
        <f t="shared" si="162"/>
        <v>--</v>
      </c>
      <c r="LM111" s="128" t="str">
        <f t="shared" si="162"/>
        <v>--</v>
      </c>
      <c r="LN111" s="128" t="str">
        <f t="shared" si="162"/>
        <v>--</v>
      </c>
      <c r="LO111" s="128" t="str">
        <f t="shared" ref="LO111:LX117" si="163">"--"</f>
        <v>--</v>
      </c>
      <c r="LP111" s="128" t="str">
        <f t="shared" si="163"/>
        <v>--</v>
      </c>
      <c r="LQ111" s="128" t="str">
        <f t="shared" si="163"/>
        <v>--</v>
      </c>
      <c r="LR111" s="128" t="str">
        <f t="shared" si="163"/>
        <v>--</v>
      </c>
      <c r="LS111" s="128" t="str">
        <f t="shared" si="163"/>
        <v>--</v>
      </c>
      <c r="LT111" s="128" t="str">
        <f t="shared" si="163"/>
        <v>--</v>
      </c>
      <c r="LU111" s="128" t="str">
        <f t="shared" si="163"/>
        <v>--</v>
      </c>
      <c r="LV111" s="128" t="str">
        <f t="shared" si="163"/>
        <v>--</v>
      </c>
      <c r="LW111" s="128" t="str">
        <f t="shared" si="163"/>
        <v>--</v>
      </c>
      <c r="LX111" s="128" t="str">
        <f t="shared" si="163"/>
        <v>--</v>
      </c>
      <c r="LY111" s="128" t="str">
        <f t="shared" ref="LY111:MH117" si="164">"--"</f>
        <v>--</v>
      </c>
      <c r="LZ111" s="128" t="str">
        <f t="shared" si="164"/>
        <v>--</v>
      </c>
      <c r="MA111" s="128" t="str">
        <f t="shared" si="164"/>
        <v>--</v>
      </c>
      <c r="MB111" s="128" t="str">
        <f t="shared" si="164"/>
        <v>--</v>
      </c>
      <c r="MC111" s="128" t="str">
        <f t="shared" si="164"/>
        <v>--</v>
      </c>
      <c r="MD111" s="128" t="str">
        <f t="shared" si="164"/>
        <v>--</v>
      </c>
      <c r="ME111" s="128" t="str">
        <f t="shared" si="164"/>
        <v>--</v>
      </c>
      <c r="MF111" s="128" t="str">
        <f t="shared" si="164"/>
        <v>--</v>
      </c>
      <c r="MG111" s="128" t="str">
        <f t="shared" si="164"/>
        <v>--</v>
      </c>
      <c r="MH111" s="128" t="str">
        <f t="shared" si="164"/>
        <v>--</v>
      </c>
      <c r="MI111" s="128" t="str">
        <f t="shared" ref="MI111:MN117" si="165">"--"</f>
        <v>--</v>
      </c>
      <c r="MJ111" s="128" t="str">
        <f t="shared" si="165"/>
        <v>--</v>
      </c>
      <c r="MK111" s="128" t="str">
        <f t="shared" si="165"/>
        <v>--</v>
      </c>
      <c r="ML111" s="128" t="str">
        <f t="shared" si="165"/>
        <v>--</v>
      </c>
      <c r="MM111" s="128" t="str">
        <f t="shared" si="165"/>
        <v>--</v>
      </c>
      <c r="MN111" s="128" t="str">
        <f t="shared" si="165"/>
        <v>--</v>
      </c>
      <c r="MO111" s="128" t="str">
        <f t="shared" si="153"/>
        <v>--</v>
      </c>
      <c r="MP111" s="128" t="str">
        <f t="shared" ref="MP111:MQ117" si="166">"--"</f>
        <v>--</v>
      </c>
      <c r="MQ111" s="128" t="str">
        <f t="shared" si="166"/>
        <v>--</v>
      </c>
      <c r="MR111" s="128" t="str">
        <f t="shared" si="154"/>
        <v>--</v>
      </c>
      <c r="MS111" s="128" t="str">
        <f t="shared" ref="MS111:MT117" si="167">"--"</f>
        <v>--</v>
      </c>
      <c r="MT111" s="128" t="str">
        <f t="shared" si="167"/>
        <v>--</v>
      </c>
      <c r="MU111" s="128" t="str">
        <f t="shared" si="155"/>
        <v>--</v>
      </c>
      <c r="MV111" s="128" t="str">
        <f t="shared" ref="MV111:MW117" si="168">"--"</f>
        <v>--</v>
      </c>
      <c r="MW111" s="128" t="str">
        <f t="shared" si="168"/>
        <v>--</v>
      </c>
      <c r="MX111" s="128" t="str">
        <f t="shared" si="156"/>
        <v>--</v>
      </c>
      <c r="MY111" s="128" t="str">
        <f t="shared" ref="MY111:MZ117" si="169">"--"</f>
        <v>--</v>
      </c>
      <c r="MZ111" s="128" t="str">
        <f t="shared" si="169"/>
        <v>--</v>
      </c>
      <c r="NA111" s="128" t="str">
        <f t="shared" si="157"/>
        <v>--</v>
      </c>
      <c r="NB111" s="128" t="str">
        <f t="shared" ref="NB111:NC117" si="170">"--"</f>
        <v>--</v>
      </c>
      <c r="NC111" s="128" t="str">
        <f t="shared" si="170"/>
        <v>--</v>
      </c>
      <c r="ND111" s="128" t="str">
        <f t="shared" si="158"/>
        <v>--</v>
      </c>
      <c r="NE111" s="128" t="str">
        <f t="shared" ref="NE111:NF117" si="171">"--"</f>
        <v>--</v>
      </c>
      <c r="NF111" s="128" t="str">
        <f t="shared" si="171"/>
        <v>--</v>
      </c>
      <c r="NG111" s="128" t="str">
        <f t="shared" si="159"/>
        <v>--</v>
      </c>
      <c r="NH111" s="128" t="str">
        <f t="shared" ref="NH111:NI117" si="172">"--"</f>
        <v>--</v>
      </c>
      <c r="NI111" s="128" t="str">
        <f t="shared" si="172"/>
        <v>--</v>
      </c>
      <c r="NJ111" s="128" t="str">
        <f t="shared" ref="NJ111:NJ117" si="173">"--"</f>
        <v>--</v>
      </c>
      <c r="NK111" s="128" t="str">
        <f t="shared" ref="NK111:NX117" si="174">"--"</f>
        <v>--</v>
      </c>
      <c r="NL111" s="128" t="str">
        <f t="shared" si="174"/>
        <v>--</v>
      </c>
      <c r="NM111" s="128" t="str">
        <f t="shared" si="174"/>
        <v>--</v>
      </c>
      <c r="NN111" s="128" t="str">
        <f t="shared" si="174"/>
        <v>--</v>
      </c>
      <c r="NO111" s="128" t="str">
        <f t="shared" si="174"/>
        <v>--</v>
      </c>
      <c r="NP111" s="128" t="str">
        <f t="shared" si="174"/>
        <v>--</v>
      </c>
      <c r="NQ111" s="128" t="str">
        <f t="shared" si="174"/>
        <v>--</v>
      </c>
      <c r="NR111" s="128" t="str">
        <f t="shared" si="174"/>
        <v>--</v>
      </c>
      <c r="NS111" s="128" t="str">
        <f t="shared" si="174"/>
        <v>--</v>
      </c>
      <c r="NT111" s="128" t="str">
        <f t="shared" si="174"/>
        <v>--</v>
      </c>
      <c r="NU111" s="128" t="str">
        <f t="shared" si="174"/>
        <v>--</v>
      </c>
      <c r="NV111" s="128" t="str">
        <f t="shared" si="174"/>
        <v>--</v>
      </c>
      <c r="NW111" s="128" t="str">
        <f t="shared" si="174"/>
        <v>--</v>
      </c>
      <c r="NX111" s="128" t="str">
        <f t="shared" si="174"/>
        <v>--</v>
      </c>
      <c r="NY111" s="128" t="str">
        <f t="shared" ref="NY111:OA117" si="175">"--"</f>
        <v>--</v>
      </c>
      <c r="NZ111" s="128" t="str">
        <f t="shared" si="175"/>
        <v>--</v>
      </c>
      <c r="OA111" s="128" t="str">
        <f t="shared" si="175"/>
        <v>--</v>
      </c>
      <c r="OB111" s="128" t="str">
        <f t="shared" ref="OB111:OF117" si="176">"--"</f>
        <v>--</v>
      </c>
      <c r="OC111" s="128" t="str">
        <f t="shared" si="176"/>
        <v>--</v>
      </c>
      <c r="OD111" s="128" t="str">
        <f t="shared" si="176"/>
        <v>--</v>
      </c>
      <c r="OE111" s="128" t="str">
        <f t="shared" si="176"/>
        <v>--</v>
      </c>
      <c r="OF111" s="128" t="str">
        <f t="shared" si="176"/>
        <v>--</v>
      </c>
      <c r="OG111" s="128" t="str">
        <f t="shared" ref="OG111:ON117" si="177">"--"</f>
        <v>--</v>
      </c>
      <c r="OH111" s="128" t="str">
        <f t="shared" si="177"/>
        <v>--</v>
      </c>
      <c r="OI111" s="128" t="str">
        <f t="shared" si="177"/>
        <v>--</v>
      </c>
      <c r="OJ111" s="128" t="str">
        <f t="shared" si="177"/>
        <v>--</v>
      </c>
      <c r="OK111" s="128" t="str">
        <f t="shared" si="177"/>
        <v>--</v>
      </c>
      <c r="OL111" s="128" t="str">
        <f t="shared" si="177"/>
        <v>--</v>
      </c>
      <c r="OM111" s="128" t="str">
        <f t="shared" si="177"/>
        <v>--</v>
      </c>
      <c r="ON111" s="128" t="str">
        <f t="shared" si="177"/>
        <v>--</v>
      </c>
      <c r="OO111" s="114" t="str">
        <f t="shared" si="123"/>
        <v>--</v>
      </c>
      <c r="OP111" s="114" t="str">
        <f t="shared" si="123"/>
        <v>--</v>
      </c>
      <c r="OQ111" s="114" t="str">
        <f t="shared" si="123"/>
        <v>--</v>
      </c>
      <c r="OR111" s="114" t="str">
        <f t="shared" si="123"/>
        <v>--</v>
      </c>
      <c r="OS111" s="114" t="str">
        <f t="shared" si="123"/>
        <v>--</v>
      </c>
      <c r="OT111" s="114" t="str">
        <f t="shared" si="123"/>
        <v>--</v>
      </c>
      <c r="OU111" s="114" t="str">
        <f t="shared" si="123"/>
        <v>--</v>
      </c>
      <c r="OV111" s="114" t="str">
        <f t="shared" si="123"/>
        <v>--</v>
      </c>
      <c r="OW111" s="114" t="str">
        <f t="shared" si="123"/>
        <v>--</v>
      </c>
      <c r="OX111" s="114" t="str">
        <f t="shared" si="123"/>
        <v>--</v>
      </c>
      <c r="QJ111" s="368" t="str">
        <f t="shared" si="124"/>
        <v>--</v>
      </c>
    </row>
    <row r="112" spans="1:452" x14ac:dyDescent="0.25">
      <c r="A112" s="114" t="str">
        <f t="shared" si="122"/>
        <v>--</v>
      </c>
      <c r="B112" s="96" t="s">
        <v>173</v>
      </c>
      <c r="C112" s="96">
        <v>40.778097982709006</v>
      </c>
      <c r="D112" s="114">
        <v>27.432216905901111</v>
      </c>
      <c r="E112" s="114">
        <v>28.157349896480305</v>
      </c>
      <c r="F112" s="114">
        <v>43.867243867243893</v>
      </c>
      <c r="G112" s="114">
        <v>36.93009118541034</v>
      </c>
      <c r="H112" s="114">
        <v>30.588235294117634</v>
      </c>
      <c r="I112" s="114">
        <v>56.049004594180701</v>
      </c>
      <c r="J112" s="114">
        <v>54.545454545454518</v>
      </c>
      <c r="K112" s="114">
        <v>47.540983606557326</v>
      </c>
      <c r="L112" s="114">
        <v>64.130434782608631</v>
      </c>
      <c r="M112" s="114">
        <v>58.737864077669947</v>
      </c>
      <c r="N112" s="114">
        <v>57.768924302788832</v>
      </c>
      <c r="O112" s="114">
        <v>57.843137254901947</v>
      </c>
      <c r="P112" s="114">
        <v>60.854700854700823</v>
      </c>
      <c r="Q112" s="114">
        <v>63.395225464191</v>
      </c>
      <c r="R112" s="114">
        <v>88.775510204081584</v>
      </c>
      <c r="S112" s="114">
        <v>80.441640378549025</v>
      </c>
      <c r="T112" s="114">
        <v>87.704918032786907</v>
      </c>
      <c r="U112" s="114">
        <v>87.445887445887408</v>
      </c>
      <c r="V112" s="114">
        <v>81.845238095238088</v>
      </c>
      <c r="W112" s="114">
        <v>82.039911308203912</v>
      </c>
      <c r="X112" s="114">
        <v>86.801242236024947</v>
      </c>
      <c r="Y112" s="114">
        <v>78.102189781021906</v>
      </c>
      <c r="Z112" s="114">
        <v>83.963963963964005</v>
      </c>
      <c r="AA112" s="114">
        <v>87.071651090342783</v>
      </c>
      <c r="AB112" s="114">
        <v>81.642512077294754</v>
      </c>
      <c r="AC112" s="114">
        <v>84.645669291338635</v>
      </c>
      <c r="AD112" s="114">
        <v>86.842105263157848</v>
      </c>
      <c r="AE112" s="114">
        <v>81.786941580756022</v>
      </c>
      <c r="AF112" s="114">
        <v>85.4166666666667</v>
      </c>
      <c r="AG112" s="114">
        <v>70.231213872832271</v>
      </c>
      <c r="AH112" s="114">
        <v>64.76190476190483</v>
      </c>
      <c r="AI112" s="114">
        <v>70.552147239263803</v>
      </c>
      <c r="AJ112" s="114">
        <v>66.956521739130494</v>
      </c>
      <c r="AK112" s="114">
        <v>63.150074294205055</v>
      </c>
      <c r="AL112" s="114">
        <v>64.159292035398195</v>
      </c>
      <c r="AM112" s="114">
        <v>68.584758942457157</v>
      </c>
      <c r="AN112" s="114">
        <v>64.619883040935633</v>
      </c>
      <c r="AO112" s="114">
        <v>65.945945945945965</v>
      </c>
      <c r="AP112" s="114">
        <v>69.531249999999886</v>
      </c>
      <c r="AQ112" s="114">
        <v>65.384615384615486</v>
      </c>
      <c r="AR112" s="114">
        <v>70.196078431372499</v>
      </c>
      <c r="AS112" s="114">
        <v>73.051948051948017</v>
      </c>
      <c r="AT112" s="114">
        <v>66.218487394958004</v>
      </c>
      <c r="AU112" s="114">
        <v>72.279792746114055</v>
      </c>
      <c r="AV112" s="114">
        <v>11.824817518248166</v>
      </c>
      <c r="AW112" s="114">
        <v>16.242038216560498</v>
      </c>
      <c r="AX112" s="114">
        <v>15.541922290388534</v>
      </c>
      <c r="AY112" s="114">
        <v>13.03074670571011</v>
      </c>
      <c r="AZ112" s="114">
        <v>16.890881913303435</v>
      </c>
      <c r="BA112" s="114">
        <v>19.599109131403115</v>
      </c>
      <c r="BB112" s="114">
        <v>16.062992125984248</v>
      </c>
      <c r="BC112" s="114">
        <v>15.339233038348082</v>
      </c>
      <c r="BD112" s="114">
        <v>18.634686346863464</v>
      </c>
      <c r="BE112" s="114">
        <v>12.499999999999991</v>
      </c>
      <c r="BF112" s="114">
        <v>13.079470198675507</v>
      </c>
      <c r="BG112" s="114">
        <v>13.77952755905512</v>
      </c>
      <c r="BH112" s="114">
        <v>7.9207920792079225</v>
      </c>
      <c r="BI112" s="114">
        <v>14.846416382252563</v>
      </c>
      <c r="BJ112" s="114">
        <v>16.93121693121693</v>
      </c>
      <c r="BK112" s="114">
        <v>9.7810218978102093</v>
      </c>
      <c r="BL112" s="114">
        <v>7.8025477707006505</v>
      </c>
      <c r="BM112" s="114">
        <v>5.7259713701431467</v>
      </c>
      <c r="BN112" s="114">
        <v>9.0775988286969262</v>
      </c>
      <c r="BO112" s="114">
        <v>8.2212257100149522</v>
      </c>
      <c r="BP112" s="114">
        <v>9.354120267260571</v>
      </c>
      <c r="BQ112" s="114">
        <v>11.556982343499191</v>
      </c>
      <c r="BR112" s="114">
        <v>12.371134020618554</v>
      </c>
      <c r="BS112" s="114">
        <v>11.397058823529411</v>
      </c>
      <c r="BT112" s="114">
        <v>7.849293563579276</v>
      </c>
      <c r="BU112" s="114">
        <v>7.9338842975206729</v>
      </c>
      <c r="BV112" s="114">
        <v>8.464566929133861</v>
      </c>
      <c r="BW112" s="114">
        <v>5.2631578947368443</v>
      </c>
      <c r="BX112" s="114">
        <v>9.8976109215017001</v>
      </c>
      <c r="BY112" s="114">
        <v>9.9999999999999982</v>
      </c>
      <c r="BZ112" s="114">
        <v>69.69253294289895</v>
      </c>
      <c r="CA112" s="114">
        <v>74.363057324840824</v>
      </c>
      <c r="CB112" s="114">
        <v>81.799591002045034</v>
      </c>
      <c r="CC112" s="114">
        <v>66.57060518731987</v>
      </c>
      <c r="CD112" s="114">
        <v>70.702541106128592</v>
      </c>
      <c r="CE112" s="114">
        <v>76.681614349775785</v>
      </c>
      <c r="CF112" s="114">
        <v>72.515527950310499</v>
      </c>
      <c r="CG112" s="114">
        <v>74.041297935103231</v>
      </c>
      <c r="CH112" s="114">
        <v>74.311926605504624</v>
      </c>
      <c r="CI112" s="114">
        <v>75.583203732503833</v>
      </c>
      <c r="CJ112" s="114">
        <v>76.051779935275093</v>
      </c>
      <c r="CK112" s="114">
        <v>76.771653543307195</v>
      </c>
      <c r="CL112" s="114">
        <v>72.077922077922068</v>
      </c>
      <c r="CM112" s="114">
        <v>75.762711864406768</v>
      </c>
      <c r="CN112" s="114">
        <v>77.30870712401061</v>
      </c>
      <c r="CO112" s="114" t="s">
        <v>286</v>
      </c>
      <c r="CP112" s="114" t="s">
        <v>286</v>
      </c>
      <c r="CQ112" s="114" t="s">
        <v>286</v>
      </c>
      <c r="CR112" s="114">
        <v>60.838150289017364</v>
      </c>
      <c r="CS112" s="114">
        <v>37.781109445277345</v>
      </c>
      <c r="CT112" s="114">
        <v>39.1891891891892</v>
      </c>
      <c r="CU112" s="114">
        <v>66.406250000000028</v>
      </c>
      <c r="CV112" s="114">
        <v>39.380530973451364</v>
      </c>
      <c r="CW112" s="114">
        <v>42.335766423357647</v>
      </c>
      <c r="CX112" s="114">
        <v>66.6666666666666</v>
      </c>
      <c r="CY112" s="114">
        <v>42.97253634894988</v>
      </c>
      <c r="CZ112" s="114">
        <v>48.418972332015848</v>
      </c>
      <c r="DA112" s="114">
        <v>64.918032786885249</v>
      </c>
      <c r="DB112" s="114">
        <v>48.14189189189193</v>
      </c>
      <c r="DC112" s="114">
        <v>54.353562005277006</v>
      </c>
      <c r="DD112" s="114">
        <v>59.911242603550278</v>
      </c>
      <c r="DE112" s="114">
        <v>54.662379421221836</v>
      </c>
      <c r="DF112" s="114">
        <v>55.741127348642991</v>
      </c>
      <c r="DG112" s="114">
        <v>58.333333333333336</v>
      </c>
      <c r="DH112" s="114">
        <v>57.55287009063445</v>
      </c>
      <c r="DI112" s="114">
        <v>44.419134396355332</v>
      </c>
      <c r="DJ112" s="114">
        <v>65.422077922077861</v>
      </c>
      <c r="DK112" s="114">
        <v>59.159159159159103</v>
      </c>
      <c r="DL112" s="114">
        <v>44.692737430167611</v>
      </c>
      <c r="DM112" s="114">
        <v>62.944983818770297</v>
      </c>
      <c r="DN112" s="114">
        <v>61.18421052631578</v>
      </c>
      <c r="DO112" s="114">
        <v>50.695825049701781</v>
      </c>
      <c r="DP112" s="114">
        <v>56.055363321799319</v>
      </c>
      <c r="DQ112" s="114">
        <v>59.688581314878917</v>
      </c>
      <c r="DR112" s="114">
        <v>58.13333333333334</v>
      </c>
      <c r="DS112" s="114" t="s">
        <v>286</v>
      </c>
      <c r="DT112" s="114" t="s">
        <v>286</v>
      </c>
      <c r="DU112" s="114" t="s">
        <v>286</v>
      </c>
      <c r="DV112" s="114">
        <v>47.437774524158137</v>
      </c>
      <c r="DW112" s="114">
        <v>28.485757121439285</v>
      </c>
      <c r="DX112" s="114">
        <v>24.772727272727245</v>
      </c>
      <c r="DY112" s="114">
        <v>53.662420382165614</v>
      </c>
      <c r="DZ112" s="114">
        <v>30.746268656716403</v>
      </c>
      <c r="EA112" s="114">
        <v>26.190476190476183</v>
      </c>
      <c r="EB112" s="114">
        <v>53.429027113237694</v>
      </c>
      <c r="EC112" s="114">
        <v>37.235772357723555</v>
      </c>
      <c r="ED112" s="114">
        <v>35.049504950495042</v>
      </c>
      <c r="EE112" s="114">
        <v>48.01324503311259</v>
      </c>
      <c r="EF112" s="114">
        <v>41.551724137931039</v>
      </c>
      <c r="EG112" s="114">
        <v>43.048128342245988</v>
      </c>
      <c r="EH112" s="114" t="s">
        <v>286</v>
      </c>
      <c r="EI112" s="114" t="s">
        <v>286</v>
      </c>
      <c r="EJ112" s="114" t="s">
        <v>286</v>
      </c>
      <c r="EK112" s="114">
        <v>90.579710144927589</v>
      </c>
      <c r="EL112" s="114">
        <v>86.036036036036165</v>
      </c>
      <c r="EM112" s="114">
        <v>81.941309255079048</v>
      </c>
      <c r="EN112" s="114">
        <v>92.295597484276612</v>
      </c>
      <c r="EO112" s="114">
        <v>85.4599406528191</v>
      </c>
      <c r="EP112" s="114">
        <v>84.191176470588275</v>
      </c>
      <c r="EQ112" s="114">
        <v>91.718749999999986</v>
      </c>
      <c r="ER112" s="114">
        <v>85.575364667747181</v>
      </c>
      <c r="ES112" s="114">
        <v>86.614173228346431</v>
      </c>
      <c r="ET112" s="114">
        <v>93.851132686084171</v>
      </c>
      <c r="EU112" s="114">
        <v>85.616438356164494</v>
      </c>
      <c r="EV112" s="114">
        <v>84.308510638297889</v>
      </c>
      <c r="EW112" s="114">
        <v>85.714285714285751</v>
      </c>
      <c r="EX112" s="114">
        <v>65.65977742448338</v>
      </c>
      <c r="EY112" s="114">
        <v>78.118609406952899</v>
      </c>
      <c r="EZ112" s="114">
        <v>89.290882778581775</v>
      </c>
      <c r="FA112" s="114">
        <v>76.576576576576656</v>
      </c>
      <c r="FB112" s="114">
        <v>76.072234762979662</v>
      </c>
      <c r="FC112" s="114">
        <v>88.629283489096537</v>
      </c>
      <c r="FD112" s="114">
        <v>77.893175074183929</v>
      </c>
      <c r="FE112" s="114">
        <v>77.655677655677678</v>
      </c>
      <c r="FF112" s="114">
        <v>91.082802547770584</v>
      </c>
      <c r="FG112" s="114">
        <v>80.196399345335465</v>
      </c>
      <c r="FH112" s="114">
        <v>78.853754940711468</v>
      </c>
      <c r="FI112" s="114">
        <v>93.311036789297688</v>
      </c>
      <c r="FJ112" s="114">
        <v>78.719723183390983</v>
      </c>
      <c r="FK112" s="114">
        <v>79.200000000000017</v>
      </c>
      <c r="FL112" s="114" t="s">
        <v>286</v>
      </c>
      <c r="FM112" s="114">
        <v>24.143835616438349</v>
      </c>
      <c r="FN112" s="114">
        <v>52.878464818763298</v>
      </c>
      <c r="FO112" s="114" t="s">
        <v>286</v>
      </c>
      <c r="FP112" s="114">
        <v>21.780604133545307</v>
      </c>
      <c r="FQ112" s="114">
        <v>56.781609195402289</v>
      </c>
      <c r="FR112" s="114" t="s">
        <v>286</v>
      </c>
      <c r="FS112" s="114">
        <v>19.349593495934958</v>
      </c>
      <c r="FT112" s="114">
        <v>52.091254752851675</v>
      </c>
      <c r="FU112" s="114" t="s">
        <v>286</v>
      </c>
      <c r="FV112" s="114">
        <v>20.242214532871973</v>
      </c>
      <c r="FW112" s="114">
        <v>47.0941883767535</v>
      </c>
      <c r="FX112" s="114" t="s">
        <v>286</v>
      </c>
      <c r="FY112" s="114">
        <v>17.818181818181817</v>
      </c>
      <c r="FZ112" s="114">
        <v>55.61797752808986</v>
      </c>
      <c r="GA112" s="114" t="s">
        <v>286</v>
      </c>
      <c r="GB112" s="114">
        <v>32.116788321167896</v>
      </c>
      <c r="GC112" s="114">
        <v>58.367346938775512</v>
      </c>
      <c r="GD112" s="114" t="s">
        <v>286</v>
      </c>
      <c r="GE112" s="114">
        <v>47.794117647058833</v>
      </c>
      <c r="GF112" s="114">
        <v>53.469387755102019</v>
      </c>
      <c r="GG112" s="114" t="s">
        <v>286</v>
      </c>
      <c r="GH112" s="114">
        <v>45.689655172413794</v>
      </c>
      <c r="GI112" s="114">
        <v>56.985294117647058</v>
      </c>
      <c r="GJ112" s="114" t="s">
        <v>286</v>
      </c>
      <c r="GK112" s="114">
        <v>44.347826086956523</v>
      </c>
      <c r="GL112" s="114">
        <v>44.871794871794876</v>
      </c>
      <c r="GM112" s="114" t="s">
        <v>286</v>
      </c>
      <c r="GN112" s="114">
        <v>40.816326530612237</v>
      </c>
      <c r="GO112" s="114">
        <v>48.717948717948715</v>
      </c>
      <c r="GP112" s="114" t="s">
        <v>286</v>
      </c>
      <c r="GQ112" s="114">
        <v>36.764705882352949</v>
      </c>
      <c r="GR112" s="114">
        <v>66.393442622950801</v>
      </c>
      <c r="GS112" s="114" t="s">
        <v>286</v>
      </c>
      <c r="GT112" s="114">
        <v>46.32352941176471</v>
      </c>
      <c r="GU112" s="114">
        <v>62.857142857142854</v>
      </c>
      <c r="GV112" s="114" t="s">
        <v>286</v>
      </c>
      <c r="GW112" s="114">
        <v>48.275862068965516</v>
      </c>
      <c r="GX112" s="114">
        <v>66.051660516605182</v>
      </c>
      <c r="GY112" s="114" t="s">
        <v>286</v>
      </c>
      <c r="GZ112" s="114">
        <v>48.695652173913025</v>
      </c>
      <c r="HA112" s="114">
        <v>61.802575107296121</v>
      </c>
      <c r="HB112" s="114" t="s">
        <v>286</v>
      </c>
      <c r="HC112" s="114">
        <v>45.360824742268029</v>
      </c>
      <c r="HD112" s="114">
        <v>62.755102040816361</v>
      </c>
      <c r="HE112" s="114" t="s">
        <v>286</v>
      </c>
      <c r="HF112" s="114">
        <v>36.153846153846182</v>
      </c>
      <c r="HG112" s="114">
        <v>57.322175732217573</v>
      </c>
      <c r="HH112" s="114" t="s">
        <v>286</v>
      </c>
      <c r="HI112" s="121">
        <v>36.800000000000011</v>
      </c>
      <c r="HJ112" s="121">
        <v>70.124481327800837</v>
      </c>
      <c r="HK112" s="121" t="s">
        <v>286</v>
      </c>
      <c r="HL112" s="121">
        <v>45.132743362831853</v>
      </c>
      <c r="HM112" s="114">
        <v>61.567164179104466</v>
      </c>
      <c r="HN112" s="114" t="s">
        <v>286</v>
      </c>
      <c r="HO112" s="114">
        <v>43.925233644859823</v>
      </c>
      <c r="HP112" s="114">
        <v>61.572052401746724</v>
      </c>
      <c r="HQ112" s="114" t="s">
        <v>286</v>
      </c>
      <c r="HR112" s="114">
        <v>29.670329670329675</v>
      </c>
      <c r="HS112" s="114">
        <v>58.85416666666665</v>
      </c>
      <c r="HT112" s="114" t="s">
        <v>286</v>
      </c>
      <c r="HU112" s="114">
        <v>46.51162790697672</v>
      </c>
      <c r="HV112" s="114">
        <v>37.083333333333329</v>
      </c>
      <c r="HW112" s="114" t="s">
        <v>286</v>
      </c>
      <c r="HX112" s="114">
        <v>52.272727272727266</v>
      </c>
      <c r="HY112" s="114">
        <v>37.603305785123986</v>
      </c>
      <c r="HZ112" s="114" t="s">
        <v>286</v>
      </c>
      <c r="IA112" s="114">
        <v>63.157894736842159</v>
      </c>
      <c r="IB112" s="114">
        <v>48.327137546468414</v>
      </c>
      <c r="IC112" s="114" t="s">
        <v>286</v>
      </c>
      <c r="ID112" s="114">
        <v>60.360360360360353</v>
      </c>
      <c r="IE112" s="114">
        <v>44.104803493449772</v>
      </c>
      <c r="IF112" s="114" t="s">
        <v>286</v>
      </c>
      <c r="IG112" s="114">
        <v>42.55319148936168</v>
      </c>
      <c r="IH112" s="114">
        <v>44.559585492227995</v>
      </c>
      <c r="II112" s="114" t="s">
        <v>286</v>
      </c>
      <c r="IJ112" s="114">
        <v>56.25</v>
      </c>
      <c r="IK112" s="114">
        <v>54.356846473029037</v>
      </c>
      <c r="IL112" s="114" t="s">
        <v>286</v>
      </c>
      <c r="IM112" s="114">
        <v>62.878787878787882</v>
      </c>
      <c r="IN112" s="114">
        <v>51.666666666666679</v>
      </c>
      <c r="IO112" s="114" t="s">
        <v>286</v>
      </c>
      <c r="IP112" s="114">
        <v>70.175438596491219</v>
      </c>
      <c r="IQ112" s="114">
        <v>64.312267657992606</v>
      </c>
      <c r="IR112" s="114" t="s">
        <v>286</v>
      </c>
      <c r="IS112" s="114">
        <v>67.857142857142875</v>
      </c>
      <c r="IT112" s="114">
        <v>64.377682403433468</v>
      </c>
      <c r="IU112" s="114" t="s">
        <v>286</v>
      </c>
      <c r="IV112" s="114">
        <v>58.947368421052623</v>
      </c>
      <c r="IW112" s="114">
        <v>63.917525773195891</v>
      </c>
      <c r="IX112" s="114" t="s">
        <v>286</v>
      </c>
      <c r="IY112" s="114" t="s">
        <v>286</v>
      </c>
      <c r="IZ112" s="114" t="s">
        <v>286</v>
      </c>
      <c r="JA112" s="114" t="s">
        <v>286</v>
      </c>
      <c r="JB112" s="114" t="s">
        <v>286</v>
      </c>
      <c r="JC112" s="114" t="s">
        <v>286</v>
      </c>
      <c r="JD112" s="114" t="s">
        <v>286</v>
      </c>
      <c r="JE112" s="114" t="s">
        <v>286</v>
      </c>
      <c r="JF112" s="114" t="str">
        <f t="shared" si="131"/>
        <v>--</v>
      </c>
      <c r="JG112" s="114" t="str">
        <f t="shared" si="131"/>
        <v>--</v>
      </c>
      <c r="JH112" s="114" t="str">
        <f t="shared" si="131"/>
        <v>--</v>
      </c>
      <c r="JI112" s="114" t="str">
        <f t="shared" si="131"/>
        <v>--</v>
      </c>
      <c r="JJ112" s="114" t="str">
        <f t="shared" si="131"/>
        <v>--</v>
      </c>
      <c r="JK112" s="114" t="str">
        <f t="shared" si="131"/>
        <v>--</v>
      </c>
      <c r="JL112" s="114" t="str">
        <f t="shared" si="131"/>
        <v>--</v>
      </c>
      <c r="JM112" s="114" t="str">
        <f t="shared" si="131"/>
        <v>--</v>
      </c>
      <c r="JN112" s="114" t="str">
        <f t="shared" si="131"/>
        <v>--</v>
      </c>
      <c r="JO112" s="114" t="str">
        <f t="shared" si="131"/>
        <v>--</v>
      </c>
      <c r="JP112" s="114" t="str">
        <f t="shared" si="132"/>
        <v>--</v>
      </c>
      <c r="JQ112" s="114" t="str">
        <f t="shared" si="132"/>
        <v>--</v>
      </c>
      <c r="JR112" s="114" t="str">
        <f t="shared" si="132"/>
        <v>--</v>
      </c>
      <c r="JS112" s="114" t="str">
        <f t="shared" si="132"/>
        <v>--</v>
      </c>
      <c r="JT112" s="114" t="str">
        <f t="shared" si="132"/>
        <v>--</v>
      </c>
      <c r="JU112" s="114" t="str">
        <f t="shared" si="132"/>
        <v>--</v>
      </c>
      <c r="JV112" s="114" t="str">
        <f t="shared" si="132"/>
        <v>--</v>
      </c>
      <c r="JW112" s="114" t="str">
        <f t="shared" si="132"/>
        <v>--</v>
      </c>
      <c r="JX112" s="114" t="str">
        <f t="shared" si="132"/>
        <v>--</v>
      </c>
      <c r="JY112" s="114" t="str">
        <f t="shared" si="132"/>
        <v>--</v>
      </c>
      <c r="JZ112" s="114" t="str">
        <f t="shared" si="133"/>
        <v>--</v>
      </c>
      <c r="KA112" s="114" t="str">
        <f t="shared" si="133"/>
        <v>--</v>
      </c>
      <c r="KB112" s="114" t="str">
        <f t="shared" si="133"/>
        <v>--</v>
      </c>
      <c r="KC112" s="114" t="str">
        <f t="shared" si="133"/>
        <v>--</v>
      </c>
      <c r="KD112" s="114" t="str">
        <f t="shared" si="133"/>
        <v>--</v>
      </c>
      <c r="KE112" s="114" t="str">
        <f t="shared" si="133"/>
        <v>--</v>
      </c>
      <c r="KF112" s="114" t="str">
        <f t="shared" si="133"/>
        <v>--</v>
      </c>
      <c r="KG112" s="114" t="str">
        <f t="shared" si="133"/>
        <v>--</v>
      </c>
      <c r="KH112" s="114" t="str">
        <f t="shared" si="133"/>
        <v>--</v>
      </c>
      <c r="KI112" s="114" t="str">
        <f t="shared" si="133"/>
        <v>--</v>
      </c>
      <c r="KJ112" s="114" t="str">
        <f t="shared" si="134"/>
        <v>--</v>
      </c>
      <c r="KK112" s="114" t="str">
        <f t="shared" si="134"/>
        <v>--</v>
      </c>
      <c r="KL112" s="114" t="str">
        <f t="shared" si="134"/>
        <v>--</v>
      </c>
      <c r="KM112" s="114" t="str">
        <f t="shared" si="134"/>
        <v>--</v>
      </c>
      <c r="KN112" s="114" t="str">
        <f t="shared" si="134"/>
        <v>--</v>
      </c>
      <c r="KO112" s="114" t="str">
        <f t="shared" si="134"/>
        <v>--</v>
      </c>
      <c r="KP112" s="114" t="str">
        <f t="shared" si="142"/>
        <v>--</v>
      </c>
      <c r="KQ112" s="114" t="str">
        <f t="shared" si="142"/>
        <v>--</v>
      </c>
      <c r="KR112" s="114" t="str">
        <f t="shared" si="142"/>
        <v>--</v>
      </c>
      <c r="KS112" s="114" t="str">
        <f t="shared" si="142"/>
        <v>--</v>
      </c>
      <c r="KT112" s="114" t="str">
        <f t="shared" si="142"/>
        <v>--</v>
      </c>
      <c r="KU112" s="114" t="str">
        <f t="shared" si="142"/>
        <v>--</v>
      </c>
      <c r="KV112" s="114" t="str">
        <f t="shared" si="142"/>
        <v>--</v>
      </c>
      <c r="KW112" s="114" t="str">
        <f t="shared" si="142"/>
        <v>--</v>
      </c>
      <c r="KX112" s="114" t="str">
        <f t="shared" si="142"/>
        <v>--</v>
      </c>
      <c r="KY112" s="114" t="str">
        <f t="shared" si="142"/>
        <v>--</v>
      </c>
      <c r="KZ112" s="114" t="str">
        <f t="shared" si="161"/>
        <v>--</v>
      </c>
      <c r="LA112" s="114" t="str">
        <f t="shared" si="161"/>
        <v>--</v>
      </c>
      <c r="LB112" s="114" t="str">
        <f t="shared" si="161"/>
        <v>--</v>
      </c>
      <c r="LC112" s="114" t="str">
        <f t="shared" si="161"/>
        <v>--</v>
      </c>
      <c r="LD112" s="114" t="str">
        <f t="shared" si="161"/>
        <v>--</v>
      </c>
      <c r="LE112" s="128" t="str">
        <f t="shared" si="162"/>
        <v>--</v>
      </c>
      <c r="LF112" s="128" t="str">
        <f t="shared" si="162"/>
        <v>--</v>
      </c>
      <c r="LG112" s="128" t="str">
        <f t="shared" si="162"/>
        <v>--</v>
      </c>
      <c r="LH112" s="128" t="str">
        <f t="shared" si="162"/>
        <v>--</v>
      </c>
      <c r="LI112" s="128" t="str">
        <f t="shared" si="162"/>
        <v>--</v>
      </c>
      <c r="LJ112" s="128" t="str">
        <f t="shared" si="162"/>
        <v>--</v>
      </c>
      <c r="LK112" s="128" t="str">
        <f t="shared" si="162"/>
        <v>--</v>
      </c>
      <c r="LL112" s="128" t="str">
        <f t="shared" si="162"/>
        <v>--</v>
      </c>
      <c r="LM112" s="128" t="str">
        <f t="shared" si="162"/>
        <v>--</v>
      </c>
      <c r="LN112" s="128" t="str">
        <f t="shared" si="162"/>
        <v>--</v>
      </c>
      <c r="LO112" s="128" t="str">
        <f t="shared" si="163"/>
        <v>--</v>
      </c>
      <c r="LP112" s="128" t="str">
        <f t="shared" si="163"/>
        <v>--</v>
      </c>
      <c r="LQ112" s="128" t="str">
        <f t="shared" si="163"/>
        <v>--</v>
      </c>
      <c r="LR112" s="128" t="str">
        <f t="shared" si="163"/>
        <v>--</v>
      </c>
      <c r="LS112" s="128" t="str">
        <f t="shared" si="163"/>
        <v>--</v>
      </c>
      <c r="LT112" s="128" t="str">
        <f t="shared" si="163"/>
        <v>--</v>
      </c>
      <c r="LU112" s="128" t="str">
        <f t="shared" si="163"/>
        <v>--</v>
      </c>
      <c r="LV112" s="128" t="str">
        <f t="shared" si="163"/>
        <v>--</v>
      </c>
      <c r="LW112" s="128" t="str">
        <f t="shared" si="163"/>
        <v>--</v>
      </c>
      <c r="LX112" s="128" t="str">
        <f t="shared" si="163"/>
        <v>--</v>
      </c>
      <c r="LY112" s="128" t="str">
        <f t="shared" si="164"/>
        <v>--</v>
      </c>
      <c r="LZ112" s="128" t="str">
        <f t="shared" si="164"/>
        <v>--</v>
      </c>
      <c r="MA112" s="128" t="str">
        <f t="shared" si="164"/>
        <v>--</v>
      </c>
      <c r="MB112" s="128" t="str">
        <f t="shared" si="164"/>
        <v>--</v>
      </c>
      <c r="MC112" s="128" t="str">
        <f t="shared" si="164"/>
        <v>--</v>
      </c>
      <c r="MD112" s="128" t="str">
        <f t="shared" si="164"/>
        <v>--</v>
      </c>
      <c r="ME112" s="128" t="str">
        <f t="shared" si="164"/>
        <v>--</v>
      </c>
      <c r="MF112" s="128" t="str">
        <f t="shared" si="164"/>
        <v>--</v>
      </c>
      <c r="MG112" s="128" t="str">
        <f t="shared" si="164"/>
        <v>--</v>
      </c>
      <c r="MH112" s="128" t="str">
        <f t="shared" si="164"/>
        <v>--</v>
      </c>
      <c r="MI112" s="128" t="str">
        <f t="shared" si="165"/>
        <v>--</v>
      </c>
      <c r="MJ112" s="128" t="str">
        <f t="shared" si="165"/>
        <v>--</v>
      </c>
      <c r="MK112" s="128" t="str">
        <f t="shared" si="165"/>
        <v>--</v>
      </c>
      <c r="ML112" s="128" t="str">
        <f t="shared" si="165"/>
        <v>--</v>
      </c>
      <c r="MM112" s="128" t="str">
        <f t="shared" si="165"/>
        <v>--</v>
      </c>
      <c r="MN112" s="128" t="str">
        <f t="shared" si="165"/>
        <v>--</v>
      </c>
      <c r="MO112" s="128" t="str">
        <f t="shared" si="153"/>
        <v>--</v>
      </c>
      <c r="MP112" s="128" t="str">
        <f t="shared" si="166"/>
        <v>--</v>
      </c>
      <c r="MQ112" s="128" t="str">
        <f t="shared" si="166"/>
        <v>--</v>
      </c>
      <c r="MR112" s="128" t="str">
        <f t="shared" si="154"/>
        <v>--</v>
      </c>
      <c r="MS112" s="128" t="str">
        <f t="shared" si="167"/>
        <v>--</v>
      </c>
      <c r="MT112" s="128" t="str">
        <f t="shared" si="167"/>
        <v>--</v>
      </c>
      <c r="MU112" s="128" t="str">
        <f t="shared" si="155"/>
        <v>--</v>
      </c>
      <c r="MV112" s="128" t="str">
        <f t="shared" si="168"/>
        <v>--</v>
      </c>
      <c r="MW112" s="128" t="str">
        <f t="shared" si="168"/>
        <v>--</v>
      </c>
      <c r="MX112" s="128" t="str">
        <f t="shared" si="156"/>
        <v>--</v>
      </c>
      <c r="MY112" s="128" t="str">
        <f t="shared" si="169"/>
        <v>--</v>
      </c>
      <c r="MZ112" s="128" t="str">
        <f t="shared" si="169"/>
        <v>--</v>
      </c>
      <c r="NA112" s="128" t="str">
        <f t="shared" si="157"/>
        <v>--</v>
      </c>
      <c r="NB112" s="128" t="str">
        <f t="shared" si="170"/>
        <v>--</v>
      </c>
      <c r="NC112" s="128" t="str">
        <f t="shared" si="170"/>
        <v>--</v>
      </c>
      <c r="ND112" s="128" t="str">
        <f t="shared" si="158"/>
        <v>--</v>
      </c>
      <c r="NE112" s="128" t="str">
        <f t="shared" si="171"/>
        <v>--</v>
      </c>
      <c r="NF112" s="128" t="str">
        <f t="shared" si="171"/>
        <v>--</v>
      </c>
      <c r="NG112" s="128" t="str">
        <f t="shared" si="159"/>
        <v>--</v>
      </c>
      <c r="NH112" s="128" t="str">
        <f t="shared" si="172"/>
        <v>--</v>
      </c>
      <c r="NI112" s="128" t="str">
        <f t="shared" si="172"/>
        <v>--</v>
      </c>
      <c r="NJ112" s="128" t="str">
        <f t="shared" si="173"/>
        <v>--</v>
      </c>
      <c r="NK112" s="128" t="str">
        <f t="shared" si="174"/>
        <v>--</v>
      </c>
      <c r="NL112" s="128" t="str">
        <f t="shared" si="174"/>
        <v>--</v>
      </c>
      <c r="NM112" s="128" t="str">
        <f t="shared" si="174"/>
        <v>--</v>
      </c>
      <c r="NN112" s="128" t="str">
        <f t="shared" si="174"/>
        <v>--</v>
      </c>
      <c r="NO112" s="128" t="str">
        <f t="shared" si="174"/>
        <v>--</v>
      </c>
      <c r="NP112" s="128" t="str">
        <f t="shared" si="174"/>
        <v>--</v>
      </c>
      <c r="NQ112" s="128" t="str">
        <f t="shared" si="174"/>
        <v>--</v>
      </c>
      <c r="NR112" s="128" t="str">
        <f t="shared" si="174"/>
        <v>--</v>
      </c>
      <c r="NS112" s="128" t="str">
        <f t="shared" si="174"/>
        <v>--</v>
      </c>
      <c r="NT112" s="128" t="str">
        <f t="shared" si="174"/>
        <v>--</v>
      </c>
      <c r="NU112" s="128" t="str">
        <f t="shared" si="174"/>
        <v>--</v>
      </c>
      <c r="NV112" s="128" t="str">
        <f t="shared" si="174"/>
        <v>--</v>
      </c>
      <c r="NW112" s="128" t="str">
        <f t="shared" si="174"/>
        <v>--</v>
      </c>
      <c r="NX112" s="128" t="str">
        <f t="shared" si="174"/>
        <v>--</v>
      </c>
      <c r="NY112" s="128" t="str">
        <f t="shared" si="175"/>
        <v>--</v>
      </c>
      <c r="NZ112" s="128" t="str">
        <f t="shared" si="175"/>
        <v>--</v>
      </c>
      <c r="OA112" s="128" t="str">
        <f t="shared" si="175"/>
        <v>--</v>
      </c>
      <c r="OB112" s="128" t="str">
        <f t="shared" si="176"/>
        <v>--</v>
      </c>
      <c r="OC112" s="128" t="str">
        <f t="shared" si="176"/>
        <v>--</v>
      </c>
      <c r="OD112" s="128" t="str">
        <f t="shared" si="176"/>
        <v>--</v>
      </c>
      <c r="OE112" s="128" t="str">
        <f t="shared" si="176"/>
        <v>--</v>
      </c>
      <c r="OF112" s="128" t="str">
        <f t="shared" si="176"/>
        <v>--</v>
      </c>
      <c r="OG112" s="128" t="str">
        <f t="shared" si="177"/>
        <v>--</v>
      </c>
      <c r="OH112" s="128" t="str">
        <f t="shared" si="177"/>
        <v>--</v>
      </c>
      <c r="OI112" s="128" t="str">
        <f t="shared" si="177"/>
        <v>--</v>
      </c>
      <c r="OJ112" s="128" t="str">
        <f t="shared" si="177"/>
        <v>--</v>
      </c>
      <c r="OK112" s="128" t="str">
        <f t="shared" si="177"/>
        <v>--</v>
      </c>
      <c r="OL112" s="128" t="str">
        <f t="shared" si="177"/>
        <v>--</v>
      </c>
      <c r="OM112" s="128" t="str">
        <f t="shared" si="177"/>
        <v>--</v>
      </c>
      <c r="ON112" s="128" t="str">
        <f t="shared" si="177"/>
        <v>--</v>
      </c>
      <c r="OO112" s="114" t="str">
        <f t="shared" si="123"/>
        <v>--</v>
      </c>
      <c r="OP112" s="114" t="str">
        <f t="shared" si="123"/>
        <v>--</v>
      </c>
      <c r="OQ112" s="114" t="str">
        <f t="shared" si="123"/>
        <v>--</v>
      </c>
      <c r="OR112" s="114" t="str">
        <f t="shared" si="123"/>
        <v>--</v>
      </c>
      <c r="OS112" s="114" t="str">
        <f t="shared" si="123"/>
        <v>--</v>
      </c>
      <c r="OT112" s="114" t="str">
        <f t="shared" si="123"/>
        <v>--</v>
      </c>
      <c r="OU112" s="114" t="str">
        <f t="shared" si="123"/>
        <v>--</v>
      </c>
      <c r="OV112" s="114" t="str">
        <f t="shared" si="123"/>
        <v>--</v>
      </c>
      <c r="OW112" s="114" t="str">
        <f t="shared" si="123"/>
        <v>--</v>
      </c>
      <c r="OX112" s="114" t="str">
        <f t="shared" si="123"/>
        <v>--</v>
      </c>
      <c r="QJ112" s="368" t="str">
        <f t="shared" si="124"/>
        <v>--</v>
      </c>
    </row>
    <row r="113" spans="1:452" x14ac:dyDescent="0.25">
      <c r="A113" s="114" t="str">
        <f t="shared" si="122"/>
        <v>--</v>
      </c>
      <c r="B113" s="96" t="s">
        <v>178</v>
      </c>
      <c r="C113" s="96">
        <v>43.829296424452131</v>
      </c>
      <c r="D113" s="114">
        <v>33.37438423645321</v>
      </c>
      <c r="E113" s="114">
        <v>37.57338551859101</v>
      </c>
      <c r="F113" s="114">
        <v>44.633507853403117</v>
      </c>
      <c r="G113" s="114">
        <v>41.086350974930333</v>
      </c>
      <c r="H113" s="114">
        <v>40.287769784172667</v>
      </c>
      <c r="I113" s="114">
        <v>56.332931242460752</v>
      </c>
      <c r="J113" s="114">
        <v>46.047678795483058</v>
      </c>
      <c r="K113" s="114">
        <v>55.263157894736835</v>
      </c>
      <c r="L113" s="114">
        <v>64.728682170542584</v>
      </c>
      <c r="M113" s="114">
        <v>53.615960099750595</v>
      </c>
      <c r="N113" s="114">
        <v>60.373443983402474</v>
      </c>
      <c r="O113" s="114">
        <v>72.293814432989649</v>
      </c>
      <c r="P113" s="114">
        <v>64.740740740740605</v>
      </c>
      <c r="Q113" s="114">
        <v>73.317865429234359</v>
      </c>
      <c r="R113" s="114">
        <v>87.514450867052048</v>
      </c>
      <c r="S113" s="114">
        <v>79.562043795620411</v>
      </c>
      <c r="T113" s="114">
        <v>81.818181818181841</v>
      </c>
      <c r="U113" s="114">
        <v>87.680209698558386</v>
      </c>
      <c r="V113" s="114">
        <v>78.846153846153896</v>
      </c>
      <c r="W113" s="114">
        <v>83.944954128440401</v>
      </c>
      <c r="X113" s="114">
        <v>83.616504854368856</v>
      </c>
      <c r="Y113" s="114">
        <v>75.213675213675259</v>
      </c>
      <c r="Z113" s="114">
        <v>86.125211505922138</v>
      </c>
      <c r="AA113" s="114">
        <v>84.961439588689004</v>
      </c>
      <c r="AB113" s="114">
        <v>73.934226552984143</v>
      </c>
      <c r="AC113" s="114">
        <v>80.287474332648827</v>
      </c>
      <c r="AD113" s="114">
        <v>85.29032258064521</v>
      </c>
      <c r="AE113" s="114">
        <v>79.562043795620411</v>
      </c>
      <c r="AF113" s="114">
        <v>81.818181818181785</v>
      </c>
      <c r="AG113" s="114">
        <v>65.661252900232085</v>
      </c>
      <c r="AH113" s="114">
        <v>62.073170731707293</v>
      </c>
      <c r="AI113" s="114">
        <v>65.830115830115886</v>
      </c>
      <c r="AJ113" s="114">
        <v>65.143603133159175</v>
      </c>
      <c r="AK113" s="114">
        <v>64.049586776859485</v>
      </c>
      <c r="AL113" s="114">
        <v>64.203233256351012</v>
      </c>
      <c r="AM113" s="114">
        <v>64.024390243902531</v>
      </c>
      <c r="AN113" s="114">
        <v>58.730158730158728</v>
      </c>
      <c r="AO113" s="114">
        <v>69.256756756756843</v>
      </c>
      <c r="AP113" s="114">
        <v>68.251928020565458</v>
      </c>
      <c r="AQ113" s="114">
        <v>58.716707021791741</v>
      </c>
      <c r="AR113" s="114">
        <v>65.243902439024382</v>
      </c>
      <c r="AS113" s="114">
        <v>68.373879641485175</v>
      </c>
      <c r="AT113" s="114">
        <v>61.280931586608432</v>
      </c>
      <c r="AU113" s="114">
        <v>69.298245614035139</v>
      </c>
      <c r="AV113" s="114">
        <v>17.882352941176457</v>
      </c>
      <c r="AW113" s="114">
        <v>19.410319410319421</v>
      </c>
      <c r="AX113" s="114">
        <v>19.335937500000014</v>
      </c>
      <c r="AY113" s="114">
        <v>20.348058902275785</v>
      </c>
      <c r="AZ113" s="114">
        <v>21.418636995827537</v>
      </c>
      <c r="BA113" s="114">
        <v>19.025522041763338</v>
      </c>
      <c r="BB113" s="114">
        <v>22.11055276381909</v>
      </c>
      <c r="BC113" s="114">
        <v>28.214731585518095</v>
      </c>
      <c r="BD113" s="114">
        <v>20.970537261698468</v>
      </c>
      <c r="BE113" s="114">
        <v>18.641810918774951</v>
      </c>
      <c r="BF113" s="114">
        <v>23.910336239103369</v>
      </c>
      <c r="BG113" s="114">
        <v>23.044397463002124</v>
      </c>
      <c r="BH113" s="114">
        <v>19.105691056910551</v>
      </c>
      <c r="BI113" s="114">
        <v>20.121951219512184</v>
      </c>
      <c r="BJ113" s="114">
        <v>20.137299771167065</v>
      </c>
      <c r="BK113" s="114">
        <v>11.647058823529429</v>
      </c>
      <c r="BL113" s="114">
        <v>11.425061425061418</v>
      </c>
      <c r="BM113" s="114">
        <v>9.5703125000000036</v>
      </c>
      <c r="BN113" s="114">
        <v>13.788487282463185</v>
      </c>
      <c r="BO113" s="114">
        <v>14.047287899860912</v>
      </c>
      <c r="BP113" s="114">
        <v>9.7447795823665952</v>
      </c>
      <c r="BQ113" s="114">
        <v>19.570707070707066</v>
      </c>
      <c r="BR113" s="114">
        <v>18.318695106649947</v>
      </c>
      <c r="BS113" s="114">
        <v>13.005272407732877</v>
      </c>
      <c r="BT113" s="114">
        <v>14.552736982643522</v>
      </c>
      <c r="BU113" s="114">
        <v>17.374999999999996</v>
      </c>
      <c r="BV113" s="114">
        <v>14.016736401673645</v>
      </c>
      <c r="BW113" s="114">
        <v>10.54794520547944</v>
      </c>
      <c r="BX113" s="114">
        <v>14.045801526717545</v>
      </c>
      <c r="BY113" s="114">
        <v>16.055045871559631</v>
      </c>
      <c r="BZ113" s="114">
        <v>71.682464454976255</v>
      </c>
      <c r="CA113" s="114">
        <v>75.27675276752764</v>
      </c>
      <c r="CB113" s="114">
        <v>79.882812499999957</v>
      </c>
      <c r="CC113" s="114">
        <v>65.571616294349496</v>
      </c>
      <c r="CD113" s="114">
        <v>72.589531680440828</v>
      </c>
      <c r="CE113" s="114">
        <v>80.414746543778847</v>
      </c>
      <c r="CF113" s="114">
        <v>67.237163814180931</v>
      </c>
      <c r="CG113" s="114">
        <v>66.625615763546875</v>
      </c>
      <c r="CH113" s="114">
        <v>70.598290598290561</v>
      </c>
      <c r="CI113" s="114">
        <v>71.688311688311643</v>
      </c>
      <c r="CJ113" s="114">
        <v>70.710784313725583</v>
      </c>
      <c r="CK113" s="114">
        <v>74.999999999999972</v>
      </c>
      <c r="CL113" s="114">
        <v>75.392670157068011</v>
      </c>
      <c r="CM113" s="114">
        <v>73.958333333333357</v>
      </c>
      <c r="CN113" s="114">
        <v>74.712643678160916</v>
      </c>
      <c r="CO113" s="114" t="s">
        <v>286</v>
      </c>
      <c r="CP113" s="114" t="s">
        <v>286</v>
      </c>
      <c r="CQ113" s="114" t="s">
        <v>286</v>
      </c>
      <c r="CR113" s="114">
        <v>52.589641434262909</v>
      </c>
      <c r="CS113" s="114">
        <v>36.363636363636324</v>
      </c>
      <c r="CT113" s="114">
        <v>40.277777777777786</v>
      </c>
      <c r="CU113" s="114">
        <v>52.157829839704021</v>
      </c>
      <c r="CV113" s="114">
        <v>31.572481572481536</v>
      </c>
      <c r="CW113" s="114">
        <v>40.924657534246514</v>
      </c>
      <c r="CX113" s="114">
        <v>60.886571056062579</v>
      </c>
      <c r="CY113" s="114">
        <v>35.416666666666636</v>
      </c>
      <c r="CZ113" s="114">
        <v>43.568464730290479</v>
      </c>
      <c r="DA113" s="114">
        <v>59.921156373193277</v>
      </c>
      <c r="DB113" s="114">
        <v>41.141141141141141</v>
      </c>
      <c r="DC113" s="114">
        <v>47.586206896551694</v>
      </c>
      <c r="DD113" s="114">
        <v>63.492063492063465</v>
      </c>
      <c r="DE113" s="114">
        <v>57.567917205692197</v>
      </c>
      <c r="DF113" s="114">
        <v>48.393574297188763</v>
      </c>
      <c r="DG113" s="114">
        <v>57.045143638850924</v>
      </c>
      <c r="DH113" s="114">
        <v>55.932203389830526</v>
      </c>
      <c r="DI113" s="114">
        <v>48.798076923076898</v>
      </c>
      <c r="DJ113" s="114">
        <v>52.933673469387728</v>
      </c>
      <c r="DK113" s="114">
        <v>42.587939698492463</v>
      </c>
      <c r="DL113" s="114">
        <v>48.695652173913047</v>
      </c>
      <c r="DM113" s="114">
        <v>55.616438356164402</v>
      </c>
      <c r="DN113" s="114">
        <v>46.055979643765909</v>
      </c>
      <c r="DO113" s="114">
        <v>43.318965517241388</v>
      </c>
      <c r="DP113" s="114">
        <v>56.083916083916101</v>
      </c>
      <c r="DQ113" s="114">
        <v>51.875000000000007</v>
      </c>
      <c r="DR113" s="114">
        <v>40.291262135922345</v>
      </c>
      <c r="DS113" s="114" t="s">
        <v>286</v>
      </c>
      <c r="DT113" s="114" t="s">
        <v>286</v>
      </c>
      <c r="DU113" s="114" t="s">
        <v>286</v>
      </c>
      <c r="DV113" s="114">
        <v>43.010752688171998</v>
      </c>
      <c r="DW113" s="114">
        <v>27.638888888888896</v>
      </c>
      <c r="DX113" s="114">
        <v>24.29906542056073</v>
      </c>
      <c r="DY113" s="114">
        <v>45.068664169787787</v>
      </c>
      <c r="DZ113" s="114">
        <v>26.005025125628141</v>
      </c>
      <c r="EA113" s="114">
        <v>26.11683848797249</v>
      </c>
      <c r="EB113" s="114">
        <v>48.865153538050734</v>
      </c>
      <c r="EC113" s="114">
        <v>31.360201511334999</v>
      </c>
      <c r="ED113" s="114">
        <v>32.067510548523209</v>
      </c>
      <c r="EE113" s="114">
        <v>50.340136054421755</v>
      </c>
      <c r="EF113" s="114">
        <v>37.480798771121357</v>
      </c>
      <c r="EG113" s="114">
        <v>38.927738927738929</v>
      </c>
      <c r="EH113" s="114" t="s">
        <v>286</v>
      </c>
      <c r="EI113" s="114" t="s">
        <v>286</v>
      </c>
      <c r="EJ113" s="114" t="s">
        <v>286</v>
      </c>
      <c r="EK113" s="114">
        <v>87.866666666666688</v>
      </c>
      <c r="EL113" s="114">
        <v>80.939226519337112</v>
      </c>
      <c r="EM113" s="114">
        <v>81.351981351981351</v>
      </c>
      <c r="EN113" s="114">
        <v>89.813664596273213</v>
      </c>
      <c r="EO113" s="114">
        <v>76.426799007444245</v>
      </c>
      <c r="EP113" s="114">
        <v>75.773195876288668</v>
      </c>
      <c r="EQ113" s="114">
        <v>90.339425587467304</v>
      </c>
      <c r="ER113" s="114">
        <v>79.679802955664954</v>
      </c>
      <c r="ES113" s="114">
        <v>78.914405010438472</v>
      </c>
      <c r="ET113" s="114">
        <v>91.184210526315795</v>
      </c>
      <c r="EU113" s="114">
        <v>82.352941176470637</v>
      </c>
      <c r="EV113" s="114">
        <v>81.351981351981323</v>
      </c>
      <c r="EW113" s="114">
        <v>83.761682242990602</v>
      </c>
      <c r="EX113" s="114">
        <v>68.834355828220836</v>
      </c>
      <c r="EY113" s="114">
        <v>71.124031007752038</v>
      </c>
      <c r="EZ113" s="114">
        <v>88.015978695073244</v>
      </c>
      <c r="FA113" s="114">
        <v>73.342541436463989</v>
      </c>
      <c r="FB113" s="114">
        <v>76.168224299065486</v>
      </c>
      <c r="FC113" s="114">
        <v>85.696670776818834</v>
      </c>
      <c r="FD113" s="114">
        <v>68.440594059405939</v>
      </c>
      <c r="FE113" s="114">
        <v>74.143835616438395</v>
      </c>
      <c r="FF113" s="114">
        <v>88.079470198675523</v>
      </c>
      <c r="FG113" s="114">
        <v>70.874999999999872</v>
      </c>
      <c r="FH113" s="114">
        <v>71.518987341772117</v>
      </c>
      <c r="FI113" s="114">
        <v>87.935656836461177</v>
      </c>
      <c r="FJ113" s="114">
        <v>75.306748466257673</v>
      </c>
      <c r="FK113" s="114">
        <v>72.769953051643128</v>
      </c>
      <c r="FL113" s="114" t="s">
        <v>286</v>
      </c>
      <c r="FM113" s="114">
        <v>20.51282051282049</v>
      </c>
      <c r="FN113" s="114">
        <v>49.287169042769868</v>
      </c>
      <c r="FO113" s="114" t="s">
        <v>286</v>
      </c>
      <c r="FP113" s="114">
        <v>20.274390243902435</v>
      </c>
      <c r="FQ113" s="114">
        <v>49.26829268292682</v>
      </c>
      <c r="FR113" s="114" t="s">
        <v>286</v>
      </c>
      <c r="FS113" s="114">
        <v>25.970548862115105</v>
      </c>
      <c r="FT113" s="114">
        <v>49.110320284697515</v>
      </c>
      <c r="FU113" s="114" t="s">
        <v>286</v>
      </c>
      <c r="FV113" s="114">
        <v>24.302788844621531</v>
      </c>
      <c r="FW113" s="114">
        <v>53.347732181425506</v>
      </c>
      <c r="FX113" s="114" t="s">
        <v>286</v>
      </c>
      <c r="FY113" s="114">
        <v>25.963149078726953</v>
      </c>
      <c r="FZ113" s="114">
        <v>48.989898989898997</v>
      </c>
      <c r="GA113" s="114" t="s">
        <v>286</v>
      </c>
      <c r="GB113" s="114">
        <v>44.827586206896584</v>
      </c>
      <c r="GC113" s="114">
        <v>60.58091286307053</v>
      </c>
      <c r="GD113" s="114" t="s">
        <v>286</v>
      </c>
      <c r="GE113" s="114">
        <v>52.307692307692299</v>
      </c>
      <c r="GF113" s="114">
        <v>64.356435643564339</v>
      </c>
      <c r="GG113" s="114" t="s">
        <v>286</v>
      </c>
      <c r="GH113" s="114">
        <v>43.75</v>
      </c>
      <c r="GI113" s="114">
        <v>59.272727272727238</v>
      </c>
      <c r="GJ113" s="114" t="s">
        <v>286</v>
      </c>
      <c r="GK113" s="114">
        <v>42.777777777777786</v>
      </c>
      <c r="GL113" s="114">
        <v>53.278688524590152</v>
      </c>
      <c r="GM113" s="114" t="s">
        <v>286</v>
      </c>
      <c r="GN113" s="114">
        <v>48.366013071895445</v>
      </c>
      <c r="GO113" s="114">
        <v>50.785340314136121</v>
      </c>
      <c r="GP113" s="114" t="s">
        <v>286</v>
      </c>
      <c r="GQ113" s="114">
        <v>48.611111111111072</v>
      </c>
      <c r="GR113" s="114">
        <v>67.499999999999986</v>
      </c>
      <c r="GS113" s="114" t="s">
        <v>286</v>
      </c>
      <c r="GT113" s="114">
        <v>53.076923076923102</v>
      </c>
      <c r="GU113" s="114">
        <v>73.000000000000057</v>
      </c>
      <c r="GV113" s="114" t="s">
        <v>286</v>
      </c>
      <c r="GW113" s="114">
        <v>48.186528497409334</v>
      </c>
      <c r="GX113" s="114">
        <v>71.999999999999986</v>
      </c>
      <c r="GY113" s="114" t="s">
        <v>286</v>
      </c>
      <c r="GZ113" s="114">
        <v>43.502824858757045</v>
      </c>
      <c r="HA113" s="114">
        <v>64.89795918367345</v>
      </c>
      <c r="HB113" s="114" t="s">
        <v>286</v>
      </c>
      <c r="HC113" s="114">
        <v>56.209150326797385</v>
      </c>
      <c r="HD113" s="114">
        <v>61.256544502617807</v>
      </c>
      <c r="HE113" s="114" t="s">
        <v>286</v>
      </c>
      <c r="HF113" s="114">
        <v>36.428571428571423</v>
      </c>
      <c r="HG113" s="114">
        <v>63.636363636363711</v>
      </c>
      <c r="HH113" s="114" t="s">
        <v>286</v>
      </c>
      <c r="HI113" s="121">
        <v>38.888888888888914</v>
      </c>
      <c r="HJ113" s="121">
        <v>67.7083333333333</v>
      </c>
      <c r="HK113" s="121" t="s">
        <v>286</v>
      </c>
      <c r="HL113" s="121">
        <v>40.217391304347821</v>
      </c>
      <c r="HM113" s="114">
        <v>66.539923954372625</v>
      </c>
      <c r="HN113" s="114" t="s">
        <v>286</v>
      </c>
      <c r="HO113" s="114">
        <v>37.869822485207109</v>
      </c>
      <c r="HP113" s="114">
        <v>58.995815899581594</v>
      </c>
      <c r="HQ113" s="114" t="s">
        <v>286</v>
      </c>
      <c r="HR113" s="114">
        <v>41.379310344827601</v>
      </c>
      <c r="HS113" s="114">
        <v>57.446808510638313</v>
      </c>
      <c r="HT113" s="114" t="s">
        <v>286</v>
      </c>
      <c r="HU113" s="114">
        <v>41.958041958041974</v>
      </c>
      <c r="HV113" s="114">
        <v>39.655172413793103</v>
      </c>
      <c r="HW113" s="114" t="s">
        <v>286</v>
      </c>
      <c r="HX113" s="114">
        <v>59.842519685039385</v>
      </c>
      <c r="HY113" s="114">
        <v>38.860103626943008</v>
      </c>
      <c r="HZ113" s="114" t="s">
        <v>286</v>
      </c>
      <c r="IA113" s="114">
        <v>51.612903225806448</v>
      </c>
      <c r="IB113" s="114">
        <v>39.700374531835202</v>
      </c>
      <c r="IC113" s="114" t="s">
        <v>286</v>
      </c>
      <c r="ID113" s="114">
        <v>59.999999999999972</v>
      </c>
      <c r="IE113" s="114">
        <v>42.083333333333371</v>
      </c>
      <c r="IF113" s="114" t="s">
        <v>286</v>
      </c>
      <c r="IG113" s="114">
        <v>57.333333333333336</v>
      </c>
      <c r="IH113" s="114">
        <v>37.096774193548391</v>
      </c>
      <c r="II113" s="114" t="s">
        <v>286</v>
      </c>
      <c r="IJ113" s="114">
        <v>55.714285714285708</v>
      </c>
      <c r="IK113" s="114">
        <v>49.145299145299127</v>
      </c>
      <c r="IL113" s="114" t="s">
        <v>286</v>
      </c>
      <c r="IM113" s="114">
        <v>71.65354330708665</v>
      </c>
      <c r="IN113" s="114">
        <v>54.04040404040407</v>
      </c>
      <c r="IO113" s="114" t="s">
        <v>286</v>
      </c>
      <c r="IP113" s="114">
        <v>64.324324324324323</v>
      </c>
      <c r="IQ113" s="114">
        <v>56.776556776556788</v>
      </c>
      <c r="IR113" s="114" t="s">
        <v>286</v>
      </c>
      <c r="IS113" s="114">
        <v>69.767441860465084</v>
      </c>
      <c r="IT113" s="114">
        <v>58.196721311475386</v>
      </c>
      <c r="IU113" s="114" t="s">
        <v>286</v>
      </c>
      <c r="IV113" s="114">
        <v>72.972972972972968</v>
      </c>
      <c r="IW113" s="114">
        <v>50.793650793650812</v>
      </c>
      <c r="IX113" s="114" t="s">
        <v>286</v>
      </c>
      <c r="IY113" s="114" t="s">
        <v>286</v>
      </c>
      <c r="IZ113" s="114" t="s">
        <v>286</v>
      </c>
      <c r="JA113" s="114" t="s">
        <v>286</v>
      </c>
      <c r="JB113" s="114" t="s">
        <v>286</v>
      </c>
      <c r="JC113" s="114" t="s">
        <v>286</v>
      </c>
      <c r="JD113" s="114" t="s">
        <v>286</v>
      </c>
      <c r="JE113" s="114" t="s">
        <v>286</v>
      </c>
      <c r="JF113" s="114" t="str">
        <f t="shared" si="131"/>
        <v>--</v>
      </c>
      <c r="JG113" s="114" t="str">
        <f t="shared" si="131"/>
        <v>--</v>
      </c>
      <c r="JH113" s="114" t="str">
        <f t="shared" si="131"/>
        <v>--</v>
      </c>
      <c r="JI113" s="114" t="str">
        <f t="shared" si="131"/>
        <v>--</v>
      </c>
      <c r="JJ113" s="114" t="str">
        <f t="shared" si="131"/>
        <v>--</v>
      </c>
      <c r="JK113" s="114" t="str">
        <f t="shared" si="131"/>
        <v>--</v>
      </c>
      <c r="JL113" s="114" t="str">
        <f t="shared" si="131"/>
        <v>--</v>
      </c>
      <c r="JM113" s="114" t="str">
        <f t="shared" si="131"/>
        <v>--</v>
      </c>
      <c r="JN113" s="114" t="str">
        <f t="shared" si="131"/>
        <v>--</v>
      </c>
      <c r="JO113" s="114" t="str">
        <f t="shared" si="131"/>
        <v>--</v>
      </c>
      <c r="JP113" s="114" t="str">
        <f t="shared" si="132"/>
        <v>--</v>
      </c>
      <c r="JQ113" s="114" t="str">
        <f t="shared" si="132"/>
        <v>--</v>
      </c>
      <c r="JR113" s="114" t="str">
        <f t="shared" si="132"/>
        <v>--</v>
      </c>
      <c r="JS113" s="114" t="str">
        <f t="shared" si="132"/>
        <v>--</v>
      </c>
      <c r="JT113" s="114" t="str">
        <f t="shared" si="132"/>
        <v>--</v>
      </c>
      <c r="JU113" s="114" t="str">
        <f t="shared" si="132"/>
        <v>--</v>
      </c>
      <c r="JV113" s="114" t="str">
        <f t="shared" si="132"/>
        <v>--</v>
      </c>
      <c r="JW113" s="114" t="str">
        <f t="shared" si="132"/>
        <v>--</v>
      </c>
      <c r="JX113" s="114" t="str">
        <f t="shared" si="132"/>
        <v>--</v>
      </c>
      <c r="JY113" s="114" t="str">
        <f t="shared" si="132"/>
        <v>--</v>
      </c>
      <c r="JZ113" s="114" t="str">
        <f t="shared" si="133"/>
        <v>--</v>
      </c>
      <c r="KA113" s="114" t="str">
        <f t="shared" si="133"/>
        <v>--</v>
      </c>
      <c r="KB113" s="114" t="str">
        <f t="shared" si="133"/>
        <v>--</v>
      </c>
      <c r="KC113" s="114" t="str">
        <f t="shared" si="133"/>
        <v>--</v>
      </c>
      <c r="KD113" s="114" t="str">
        <f t="shared" si="133"/>
        <v>--</v>
      </c>
      <c r="KE113" s="114" t="str">
        <f t="shared" si="133"/>
        <v>--</v>
      </c>
      <c r="KF113" s="114" t="str">
        <f t="shared" si="133"/>
        <v>--</v>
      </c>
      <c r="KG113" s="114" t="str">
        <f t="shared" si="133"/>
        <v>--</v>
      </c>
      <c r="KH113" s="114" t="str">
        <f t="shared" si="133"/>
        <v>--</v>
      </c>
      <c r="KI113" s="114" t="str">
        <f t="shared" si="133"/>
        <v>--</v>
      </c>
      <c r="KJ113" s="114" t="str">
        <f t="shared" si="134"/>
        <v>--</v>
      </c>
      <c r="KK113" s="114" t="str">
        <f t="shared" si="134"/>
        <v>--</v>
      </c>
      <c r="KL113" s="114" t="str">
        <f t="shared" si="134"/>
        <v>--</v>
      </c>
      <c r="KM113" s="114" t="str">
        <f t="shared" si="134"/>
        <v>--</v>
      </c>
      <c r="KN113" s="114" t="str">
        <f t="shared" si="134"/>
        <v>--</v>
      </c>
      <c r="KO113" s="114" t="str">
        <f t="shared" si="134"/>
        <v>--</v>
      </c>
      <c r="KP113" s="114" t="str">
        <f t="shared" si="142"/>
        <v>--</v>
      </c>
      <c r="KQ113" s="114" t="str">
        <f t="shared" si="142"/>
        <v>--</v>
      </c>
      <c r="KR113" s="114" t="str">
        <f t="shared" si="142"/>
        <v>--</v>
      </c>
      <c r="KS113" s="114" t="str">
        <f t="shared" si="142"/>
        <v>--</v>
      </c>
      <c r="KT113" s="114" t="str">
        <f t="shared" si="142"/>
        <v>--</v>
      </c>
      <c r="KU113" s="114" t="str">
        <f t="shared" si="142"/>
        <v>--</v>
      </c>
      <c r="KV113" s="114" t="str">
        <f t="shared" si="142"/>
        <v>--</v>
      </c>
      <c r="KW113" s="114" t="str">
        <f t="shared" si="142"/>
        <v>--</v>
      </c>
      <c r="KX113" s="114" t="str">
        <f t="shared" si="142"/>
        <v>--</v>
      </c>
      <c r="KY113" s="114" t="str">
        <f t="shared" si="142"/>
        <v>--</v>
      </c>
      <c r="KZ113" s="114" t="str">
        <f t="shared" si="161"/>
        <v>--</v>
      </c>
      <c r="LA113" s="114" t="str">
        <f t="shared" si="161"/>
        <v>--</v>
      </c>
      <c r="LB113" s="114" t="str">
        <f t="shared" si="161"/>
        <v>--</v>
      </c>
      <c r="LC113" s="114" t="str">
        <f t="shared" si="161"/>
        <v>--</v>
      </c>
      <c r="LD113" s="114" t="str">
        <f t="shared" si="161"/>
        <v>--</v>
      </c>
      <c r="LE113" s="128" t="str">
        <f t="shared" si="162"/>
        <v>--</v>
      </c>
      <c r="LF113" s="128" t="str">
        <f t="shared" si="162"/>
        <v>--</v>
      </c>
      <c r="LG113" s="128" t="str">
        <f t="shared" si="162"/>
        <v>--</v>
      </c>
      <c r="LH113" s="128" t="str">
        <f t="shared" si="162"/>
        <v>--</v>
      </c>
      <c r="LI113" s="128" t="str">
        <f t="shared" si="162"/>
        <v>--</v>
      </c>
      <c r="LJ113" s="128" t="str">
        <f t="shared" si="162"/>
        <v>--</v>
      </c>
      <c r="LK113" s="128" t="str">
        <f t="shared" si="162"/>
        <v>--</v>
      </c>
      <c r="LL113" s="128" t="str">
        <f t="shared" si="162"/>
        <v>--</v>
      </c>
      <c r="LM113" s="128" t="str">
        <f t="shared" si="162"/>
        <v>--</v>
      </c>
      <c r="LN113" s="128" t="str">
        <f t="shared" si="162"/>
        <v>--</v>
      </c>
      <c r="LO113" s="128" t="str">
        <f t="shared" si="163"/>
        <v>--</v>
      </c>
      <c r="LP113" s="128" t="str">
        <f t="shared" si="163"/>
        <v>--</v>
      </c>
      <c r="LQ113" s="128" t="str">
        <f t="shared" si="163"/>
        <v>--</v>
      </c>
      <c r="LR113" s="128" t="str">
        <f t="shared" si="163"/>
        <v>--</v>
      </c>
      <c r="LS113" s="128" t="str">
        <f t="shared" si="163"/>
        <v>--</v>
      </c>
      <c r="LT113" s="128" t="str">
        <f t="shared" si="163"/>
        <v>--</v>
      </c>
      <c r="LU113" s="128" t="str">
        <f t="shared" si="163"/>
        <v>--</v>
      </c>
      <c r="LV113" s="128" t="str">
        <f t="shared" si="163"/>
        <v>--</v>
      </c>
      <c r="LW113" s="128" t="str">
        <f t="shared" si="163"/>
        <v>--</v>
      </c>
      <c r="LX113" s="128" t="str">
        <f t="shared" si="163"/>
        <v>--</v>
      </c>
      <c r="LY113" s="128" t="str">
        <f t="shared" si="164"/>
        <v>--</v>
      </c>
      <c r="LZ113" s="128" t="str">
        <f t="shared" si="164"/>
        <v>--</v>
      </c>
      <c r="MA113" s="128" t="str">
        <f t="shared" si="164"/>
        <v>--</v>
      </c>
      <c r="MB113" s="128" t="str">
        <f t="shared" si="164"/>
        <v>--</v>
      </c>
      <c r="MC113" s="128" t="str">
        <f t="shared" si="164"/>
        <v>--</v>
      </c>
      <c r="MD113" s="128" t="str">
        <f t="shared" si="164"/>
        <v>--</v>
      </c>
      <c r="ME113" s="128" t="str">
        <f t="shared" si="164"/>
        <v>--</v>
      </c>
      <c r="MF113" s="128" t="str">
        <f t="shared" si="164"/>
        <v>--</v>
      </c>
      <c r="MG113" s="128" t="str">
        <f t="shared" si="164"/>
        <v>--</v>
      </c>
      <c r="MH113" s="128" t="str">
        <f t="shared" si="164"/>
        <v>--</v>
      </c>
      <c r="MI113" s="128" t="str">
        <f t="shared" si="165"/>
        <v>--</v>
      </c>
      <c r="MJ113" s="128" t="str">
        <f t="shared" si="165"/>
        <v>--</v>
      </c>
      <c r="MK113" s="128" t="str">
        <f t="shared" si="165"/>
        <v>--</v>
      </c>
      <c r="ML113" s="128" t="str">
        <f t="shared" si="165"/>
        <v>--</v>
      </c>
      <c r="MM113" s="128" t="str">
        <f t="shared" si="165"/>
        <v>--</v>
      </c>
      <c r="MN113" s="128" t="str">
        <f t="shared" si="165"/>
        <v>--</v>
      </c>
      <c r="MO113" s="128" t="str">
        <f t="shared" si="153"/>
        <v>--</v>
      </c>
      <c r="MP113" s="128" t="str">
        <f t="shared" si="166"/>
        <v>--</v>
      </c>
      <c r="MQ113" s="128" t="str">
        <f t="shared" si="166"/>
        <v>--</v>
      </c>
      <c r="MR113" s="128" t="str">
        <f t="shared" si="154"/>
        <v>--</v>
      </c>
      <c r="MS113" s="128" t="str">
        <f t="shared" si="167"/>
        <v>--</v>
      </c>
      <c r="MT113" s="128" t="str">
        <f t="shared" si="167"/>
        <v>--</v>
      </c>
      <c r="MU113" s="128" t="str">
        <f t="shared" si="155"/>
        <v>--</v>
      </c>
      <c r="MV113" s="128" t="str">
        <f t="shared" si="168"/>
        <v>--</v>
      </c>
      <c r="MW113" s="128" t="str">
        <f t="shared" si="168"/>
        <v>--</v>
      </c>
      <c r="MX113" s="128" t="str">
        <f t="shared" si="156"/>
        <v>--</v>
      </c>
      <c r="MY113" s="128" t="str">
        <f t="shared" si="169"/>
        <v>--</v>
      </c>
      <c r="MZ113" s="128" t="str">
        <f t="shared" si="169"/>
        <v>--</v>
      </c>
      <c r="NA113" s="128" t="str">
        <f t="shared" si="157"/>
        <v>--</v>
      </c>
      <c r="NB113" s="128" t="str">
        <f t="shared" si="170"/>
        <v>--</v>
      </c>
      <c r="NC113" s="128" t="str">
        <f t="shared" si="170"/>
        <v>--</v>
      </c>
      <c r="ND113" s="128" t="str">
        <f t="shared" si="158"/>
        <v>--</v>
      </c>
      <c r="NE113" s="128" t="str">
        <f t="shared" si="171"/>
        <v>--</v>
      </c>
      <c r="NF113" s="128" t="str">
        <f t="shared" si="171"/>
        <v>--</v>
      </c>
      <c r="NG113" s="128" t="str">
        <f t="shared" si="159"/>
        <v>--</v>
      </c>
      <c r="NH113" s="128" t="str">
        <f t="shared" si="172"/>
        <v>--</v>
      </c>
      <c r="NI113" s="128" t="str">
        <f t="shared" si="172"/>
        <v>--</v>
      </c>
      <c r="NJ113" s="128" t="str">
        <f t="shared" si="173"/>
        <v>--</v>
      </c>
      <c r="NK113" s="128" t="str">
        <f t="shared" si="174"/>
        <v>--</v>
      </c>
      <c r="NL113" s="128" t="str">
        <f t="shared" si="174"/>
        <v>--</v>
      </c>
      <c r="NM113" s="128" t="str">
        <f t="shared" si="174"/>
        <v>--</v>
      </c>
      <c r="NN113" s="128" t="str">
        <f t="shared" si="174"/>
        <v>--</v>
      </c>
      <c r="NO113" s="128" t="str">
        <f t="shared" si="174"/>
        <v>--</v>
      </c>
      <c r="NP113" s="128" t="str">
        <f t="shared" si="174"/>
        <v>--</v>
      </c>
      <c r="NQ113" s="128" t="str">
        <f t="shared" si="174"/>
        <v>--</v>
      </c>
      <c r="NR113" s="128" t="str">
        <f t="shared" si="174"/>
        <v>--</v>
      </c>
      <c r="NS113" s="128" t="str">
        <f t="shared" si="174"/>
        <v>--</v>
      </c>
      <c r="NT113" s="128" t="str">
        <f t="shared" si="174"/>
        <v>--</v>
      </c>
      <c r="NU113" s="128" t="str">
        <f t="shared" si="174"/>
        <v>--</v>
      </c>
      <c r="NV113" s="128" t="str">
        <f t="shared" si="174"/>
        <v>--</v>
      </c>
      <c r="NW113" s="128" t="str">
        <f t="shared" si="174"/>
        <v>--</v>
      </c>
      <c r="NX113" s="128" t="str">
        <f t="shared" si="174"/>
        <v>--</v>
      </c>
      <c r="NY113" s="128" t="str">
        <f t="shared" si="175"/>
        <v>--</v>
      </c>
      <c r="NZ113" s="128" t="str">
        <f t="shared" si="175"/>
        <v>--</v>
      </c>
      <c r="OA113" s="128" t="str">
        <f t="shared" si="175"/>
        <v>--</v>
      </c>
      <c r="OB113" s="128" t="str">
        <f t="shared" si="176"/>
        <v>--</v>
      </c>
      <c r="OC113" s="128" t="str">
        <f t="shared" si="176"/>
        <v>--</v>
      </c>
      <c r="OD113" s="128" t="str">
        <f t="shared" si="176"/>
        <v>--</v>
      </c>
      <c r="OE113" s="128" t="str">
        <f t="shared" si="176"/>
        <v>--</v>
      </c>
      <c r="OF113" s="128" t="str">
        <f t="shared" si="176"/>
        <v>--</v>
      </c>
      <c r="OG113" s="128" t="str">
        <f t="shared" si="177"/>
        <v>--</v>
      </c>
      <c r="OH113" s="128" t="str">
        <f t="shared" si="177"/>
        <v>--</v>
      </c>
      <c r="OI113" s="128" t="str">
        <f t="shared" si="177"/>
        <v>--</v>
      </c>
      <c r="OJ113" s="128" t="str">
        <f t="shared" si="177"/>
        <v>--</v>
      </c>
      <c r="OK113" s="128" t="str">
        <f t="shared" si="177"/>
        <v>--</v>
      </c>
      <c r="OL113" s="128" t="str">
        <f t="shared" si="177"/>
        <v>--</v>
      </c>
      <c r="OM113" s="128" t="str">
        <f t="shared" si="177"/>
        <v>--</v>
      </c>
      <c r="ON113" s="128" t="str">
        <f t="shared" si="177"/>
        <v>--</v>
      </c>
      <c r="OO113" s="114" t="str">
        <f t="shared" si="123"/>
        <v>--</v>
      </c>
      <c r="OP113" s="114" t="str">
        <f t="shared" si="123"/>
        <v>--</v>
      </c>
      <c r="OQ113" s="114" t="str">
        <f t="shared" si="123"/>
        <v>--</v>
      </c>
      <c r="OR113" s="114" t="str">
        <f t="shared" si="123"/>
        <v>--</v>
      </c>
      <c r="OS113" s="114" t="str">
        <f t="shared" si="123"/>
        <v>--</v>
      </c>
      <c r="OT113" s="114" t="str">
        <f t="shared" si="123"/>
        <v>--</v>
      </c>
      <c r="OU113" s="114" t="str">
        <f t="shared" si="123"/>
        <v>--</v>
      </c>
      <c r="OV113" s="114" t="str">
        <f t="shared" si="123"/>
        <v>--</v>
      </c>
      <c r="OW113" s="114" t="str">
        <f t="shared" si="123"/>
        <v>--</v>
      </c>
      <c r="OX113" s="114" t="str">
        <f t="shared" si="123"/>
        <v>--</v>
      </c>
      <c r="QJ113" s="368" t="str">
        <f t="shared" si="124"/>
        <v>--</v>
      </c>
    </row>
    <row r="114" spans="1:452" x14ac:dyDescent="0.25">
      <c r="A114" s="114" t="str">
        <f t="shared" si="122"/>
        <v>--</v>
      </c>
      <c r="B114" s="96" t="s">
        <v>180</v>
      </c>
      <c r="C114" s="96">
        <v>37.88461538461538</v>
      </c>
      <c r="D114" s="114">
        <v>30.699774266365697</v>
      </c>
      <c r="E114" s="114">
        <v>37.771739130434774</v>
      </c>
      <c r="F114" s="114">
        <v>39.702760084925679</v>
      </c>
      <c r="G114" s="114">
        <v>32.563025210084035</v>
      </c>
      <c r="H114" s="114">
        <v>27.102803738317746</v>
      </c>
      <c r="I114" s="114">
        <v>51.5463917525773</v>
      </c>
      <c r="J114" s="114">
        <v>34.501347708894862</v>
      </c>
      <c r="K114" s="114">
        <v>38.853503184713368</v>
      </c>
      <c r="L114" s="114">
        <v>57.894736842105303</v>
      </c>
      <c r="M114" s="114">
        <v>54.39093484419265</v>
      </c>
      <c r="N114" s="114">
        <v>50.177935943060511</v>
      </c>
      <c r="O114" s="114">
        <v>62.68656716417911</v>
      </c>
      <c r="P114" s="114">
        <v>58.495145631067921</v>
      </c>
      <c r="Q114" s="114">
        <v>55.873015873015895</v>
      </c>
      <c r="R114" s="114">
        <v>84.35114503816807</v>
      </c>
      <c r="S114" s="114">
        <v>75.501113585746054</v>
      </c>
      <c r="T114" s="114">
        <v>80.107526881720432</v>
      </c>
      <c r="U114" s="114">
        <v>87.048832271762222</v>
      </c>
      <c r="V114" s="114">
        <v>75.967413441955188</v>
      </c>
      <c r="W114" s="114">
        <v>83.185840707964616</v>
      </c>
      <c r="X114" s="114">
        <v>84.061696658097787</v>
      </c>
      <c r="Y114" s="114">
        <v>76.562500000000171</v>
      </c>
      <c r="Z114" s="114">
        <v>76.347305389221546</v>
      </c>
      <c r="AA114" s="114">
        <v>86.600496277915639</v>
      </c>
      <c r="AB114" s="114">
        <v>79.551820728291347</v>
      </c>
      <c r="AC114" s="114">
        <v>78.965517241379317</v>
      </c>
      <c r="AD114" s="114">
        <v>88.089330024813918</v>
      </c>
      <c r="AE114" s="114">
        <v>73.607748184019343</v>
      </c>
      <c r="AF114" s="114">
        <v>78.947368421052616</v>
      </c>
      <c r="AG114" s="114">
        <v>67.816091954023079</v>
      </c>
      <c r="AH114" s="114">
        <v>55.555555555555543</v>
      </c>
      <c r="AI114" s="114">
        <v>63.97849462365599</v>
      </c>
      <c r="AJ114" s="114">
        <v>64.818763326226005</v>
      </c>
      <c r="AK114" s="114">
        <v>58.859470468431809</v>
      </c>
      <c r="AL114" s="114">
        <v>63.313609467455599</v>
      </c>
      <c r="AM114" s="114">
        <v>65.463917525773297</v>
      </c>
      <c r="AN114" s="114">
        <v>59.844559585492263</v>
      </c>
      <c r="AO114" s="114">
        <v>61.144578313253014</v>
      </c>
      <c r="AP114" s="114">
        <v>66.500000000000028</v>
      </c>
      <c r="AQ114" s="114">
        <v>60.893854748603317</v>
      </c>
      <c r="AR114" s="114">
        <v>54.982817869415797</v>
      </c>
      <c r="AS114" s="114">
        <v>66.172839506172878</v>
      </c>
      <c r="AT114" s="114">
        <v>60.583941605839406</v>
      </c>
      <c r="AU114" s="114">
        <v>62.5</v>
      </c>
      <c r="AV114" s="114">
        <v>18.93491124260359</v>
      </c>
      <c r="AW114" s="114">
        <v>20.681818181818176</v>
      </c>
      <c r="AX114" s="114">
        <v>18.157181571815723</v>
      </c>
      <c r="AY114" s="114">
        <v>18.502202643171788</v>
      </c>
      <c r="AZ114" s="114">
        <v>21.473684210526311</v>
      </c>
      <c r="BA114" s="114">
        <v>21.791044776119406</v>
      </c>
      <c r="BB114" s="114">
        <v>19.16010498687664</v>
      </c>
      <c r="BC114" s="114">
        <v>23.237597911227141</v>
      </c>
      <c r="BD114" s="114">
        <v>24.770642201834875</v>
      </c>
      <c r="BE114" s="114">
        <v>20.418848167539263</v>
      </c>
      <c r="BF114" s="114">
        <v>20.114942528735632</v>
      </c>
      <c r="BG114" s="114">
        <v>22.456140350877195</v>
      </c>
      <c r="BH114" s="114">
        <v>17.884130982367775</v>
      </c>
      <c r="BI114" s="114">
        <v>21.86732186732187</v>
      </c>
      <c r="BJ114" s="114">
        <v>20.63492063492064</v>
      </c>
      <c r="BK114" s="114">
        <v>10.453648915187379</v>
      </c>
      <c r="BL114" s="114">
        <v>11.590909090909097</v>
      </c>
      <c r="BM114" s="114">
        <v>5.9620596205962073</v>
      </c>
      <c r="BN114" s="114">
        <v>10.352422907488993</v>
      </c>
      <c r="BO114" s="114">
        <v>13.473684210526315</v>
      </c>
      <c r="BP114" s="114">
        <v>7.4626865671641811</v>
      </c>
      <c r="BQ114" s="114">
        <v>19.302949061662215</v>
      </c>
      <c r="BR114" s="114">
        <v>17.105263157894733</v>
      </c>
      <c r="BS114" s="114">
        <v>15.596330275229347</v>
      </c>
      <c r="BT114" s="114">
        <v>14.473684210526317</v>
      </c>
      <c r="BU114" s="114">
        <v>13.333333333333332</v>
      </c>
      <c r="BV114" s="114">
        <v>15.789473684210522</v>
      </c>
      <c r="BW114" s="114">
        <v>13.636363636363642</v>
      </c>
      <c r="BX114" s="114">
        <v>16.461916461916463</v>
      </c>
      <c r="BY114" s="114">
        <v>14.87341772151899</v>
      </c>
      <c r="BZ114" s="114">
        <v>72.745098039215705</v>
      </c>
      <c r="CA114" s="114">
        <v>71.428571428571516</v>
      </c>
      <c r="CB114" s="114">
        <v>74.324324324324266</v>
      </c>
      <c r="CC114" s="114">
        <v>68.859649122806971</v>
      </c>
      <c r="CD114" s="114">
        <v>69.008264462809876</v>
      </c>
      <c r="CE114" s="114">
        <v>75.149700598802397</v>
      </c>
      <c r="CF114" s="114">
        <v>69.7916666666667</v>
      </c>
      <c r="CG114" s="114">
        <v>67.277486910994753</v>
      </c>
      <c r="CH114" s="114">
        <v>68.787878787878768</v>
      </c>
      <c r="CI114" s="114">
        <v>71.032745591939531</v>
      </c>
      <c r="CJ114" s="114">
        <v>74.285714285714263</v>
      </c>
      <c r="CK114" s="114">
        <v>70.422535211267615</v>
      </c>
      <c r="CL114" s="114">
        <v>66.584158415841557</v>
      </c>
      <c r="CM114" s="114">
        <v>70.531400966183611</v>
      </c>
      <c r="CN114" s="114">
        <v>73.040752351097183</v>
      </c>
      <c r="CO114" s="114" t="s">
        <v>286</v>
      </c>
      <c r="CP114" s="114" t="s">
        <v>286</v>
      </c>
      <c r="CQ114" s="114" t="s">
        <v>286</v>
      </c>
      <c r="CR114" s="114">
        <v>54.605263157894726</v>
      </c>
      <c r="CS114" s="114">
        <v>37.344398340248965</v>
      </c>
      <c r="CT114" s="114">
        <v>39.820359281437121</v>
      </c>
      <c r="CU114" s="114">
        <v>60.835509138381212</v>
      </c>
      <c r="CV114" s="114">
        <v>32.031250000000007</v>
      </c>
      <c r="CW114" s="114">
        <v>33.639143730886822</v>
      </c>
      <c r="CX114" s="114">
        <v>56.997455470737968</v>
      </c>
      <c r="CY114" s="114">
        <v>44.985673352435533</v>
      </c>
      <c r="CZ114" s="114">
        <v>41.134751773049679</v>
      </c>
      <c r="DA114" s="114">
        <v>55.889724310777048</v>
      </c>
      <c r="DB114" s="114">
        <v>43.719806763285035</v>
      </c>
      <c r="DC114" s="114">
        <v>47.798742138364766</v>
      </c>
      <c r="DD114" s="114">
        <v>61.303462321792225</v>
      </c>
      <c r="DE114" s="114">
        <v>44.655581947743521</v>
      </c>
      <c r="DF114" s="114">
        <v>50.284090909090928</v>
      </c>
      <c r="DG114" s="114">
        <v>55.782312925170046</v>
      </c>
      <c r="DH114" s="114">
        <v>45.76271186440681</v>
      </c>
      <c r="DI114" s="114">
        <v>42.378048780487845</v>
      </c>
      <c r="DJ114" s="114">
        <v>61.983471074380198</v>
      </c>
      <c r="DK114" s="114">
        <v>46.50537634408601</v>
      </c>
      <c r="DL114" s="114">
        <v>40.797546012269919</v>
      </c>
      <c r="DM114" s="114">
        <v>50.943396226415111</v>
      </c>
      <c r="DN114" s="114">
        <v>51.775147928994087</v>
      </c>
      <c r="DO114" s="114">
        <v>34.420289855072433</v>
      </c>
      <c r="DP114" s="114">
        <v>48.655913978494645</v>
      </c>
      <c r="DQ114" s="114">
        <v>50.49504950495048</v>
      </c>
      <c r="DR114" s="114">
        <v>47.419354838709687</v>
      </c>
      <c r="DS114" s="114" t="s">
        <v>286</v>
      </c>
      <c r="DT114" s="114" t="s">
        <v>286</v>
      </c>
      <c r="DU114" s="114" t="s">
        <v>286</v>
      </c>
      <c r="DV114" s="114">
        <v>48.67256637168142</v>
      </c>
      <c r="DW114" s="114">
        <v>33.193277310924408</v>
      </c>
      <c r="DX114" s="114">
        <v>26.12612612612612</v>
      </c>
      <c r="DY114" s="114">
        <v>48.404255319148923</v>
      </c>
      <c r="DZ114" s="114">
        <v>29.581151832460751</v>
      </c>
      <c r="EA114" s="114">
        <v>27.828746177370022</v>
      </c>
      <c r="EB114" s="114">
        <v>46.560846560846549</v>
      </c>
      <c r="EC114" s="114">
        <v>38.505747126436781</v>
      </c>
      <c r="ED114" s="114">
        <v>33.571428571428569</v>
      </c>
      <c r="EE114" s="114">
        <v>52.219321148825081</v>
      </c>
      <c r="EF114" s="114">
        <v>36.185819070904607</v>
      </c>
      <c r="EG114" s="114">
        <v>35.555555555555557</v>
      </c>
      <c r="EH114" s="114" t="s">
        <v>286</v>
      </c>
      <c r="EI114" s="114" t="s">
        <v>286</v>
      </c>
      <c r="EJ114" s="114" t="s">
        <v>286</v>
      </c>
      <c r="EK114" s="114">
        <v>90.286975717439233</v>
      </c>
      <c r="EL114" s="114">
        <v>80.290456431535191</v>
      </c>
      <c r="EM114" s="114">
        <v>80.362537764350492</v>
      </c>
      <c r="EN114" s="114">
        <v>90.860215053763355</v>
      </c>
      <c r="EO114" s="114">
        <v>76.501305483028702</v>
      </c>
      <c r="EP114" s="114">
        <v>78.395061728395078</v>
      </c>
      <c r="EQ114" s="114">
        <v>90.306122448979565</v>
      </c>
      <c r="ER114" s="114">
        <v>86.000000000000043</v>
      </c>
      <c r="ES114" s="114">
        <v>77.031802120141407</v>
      </c>
      <c r="ET114" s="114">
        <v>90.523690773067315</v>
      </c>
      <c r="EU114" s="114">
        <v>83.374083129584221</v>
      </c>
      <c r="EV114" s="114">
        <v>84.761904761904745</v>
      </c>
      <c r="EW114" s="114">
        <v>86.523437500000043</v>
      </c>
      <c r="EX114" s="114">
        <v>65.675057208238016</v>
      </c>
      <c r="EY114" s="114">
        <v>68.206521739130437</v>
      </c>
      <c r="EZ114" s="114">
        <v>90.06622516556294</v>
      </c>
      <c r="FA114" s="114">
        <v>72.557172557172564</v>
      </c>
      <c r="FB114" s="114">
        <v>69.578313253011984</v>
      </c>
      <c r="FC114" s="114">
        <v>85.449735449735542</v>
      </c>
      <c r="FD114" s="114">
        <v>71.354166666666686</v>
      </c>
      <c r="FE114" s="114">
        <v>70.121951219512198</v>
      </c>
      <c r="FF114" s="114">
        <v>90.488431876606711</v>
      </c>
      <c r="FG114" s="114">
        <v>75.287356321839056</v>
      </c>
      <c r="FH114" s="114">
        <v>70.357142857142847</v>
      </c>
      <c r="FI114" s="114">
        <v>87.886597938144376</v>
      </c>
      <c r="FJ114" s="114">
        <v>70.588235294117609</v>
      </c>
      <c r="FK114" s="114">
        <v>74.121405750798672</v>
      </c>
      <c r="FL114" s="114" t="s">
        <v>286</v>
      </c>
      <c r="FM114" s="114">
        <v>24.685138539042857</v>
      </c>
      <c r="FN114" s="114">
        <v>50.70821529745043</v>
      </c>
      <c r="FO114" s="114" t="s">
        <v>286</v>
      </c>
      <c r="FP114" s="114">
        <v>27.188940092165907</v>
      </c>
      <c r="FQ114" s="114">
        <v>57.961783439490461</v>
      </c>
      <c r="FR114" s="114" t="s">
        <v>286</v>
      </c>
      <c r="FS114" s="114">
        <v>28.846153846153864</v>
      </c>
      <c r="FT114" s="114">
        <v>63.74999999999995</v>
      </c>
      <c r="FU114" s="114" t="s">
        <v>286</v>
      </c>
      <c r="FV114" s="114">
        <v>21.580547112462007</v>
      </c>
      <c r="FW114" s="114">
        <v>62.043795620437962</v>
      </c>
      <c r="FX114" s="114" t="s">
        <v>286</v>
      </c>
      <c r="FY114" s="114">
        <v>27.671232876712331</v>
      </c>
      <c r="FZ114" s="114">
        <v>60.77170418006434</v>
      </c>
      <c r="GA114" s="114" t="s">
        <v>286</v>
      </c>
      <c r="GB114" s="114">
        <v>43.75</v>
      </c>
      <c r="GC114" s="114">
        <v>51.412429378531066</v>
      </c>
      <c r="GD114" s="114" t="s">
        <v>286</v>
      </c>
      <c r="GE114" s="114">
        <v>46.491228070175438</v>
      </c>
      <c r="GF114" s="114">
        <v>58.791208791208781</v>
      </c>
      <c r="GG114" s="114" t="s">
        <v>286</v>
      </c>
      <c r="GH114" s="114">
        <v>43.137254901960794</v>
      </c>
      <c r="GI114" s="114">
        <v>55.940594059405953</v>
      </c>
      <c r="GJ114" s="114" t="s">
        <v>286</v>
      </c>
      <c r="GK114" s="114">
        <v>43.283582089552247</v>
      </c>
      <c r="GL114" s="114">
        <v>43.975903614457856</v>
      </c>
      <c r="GM114" s="114" t="s">
        <v>286</v>
      </c>
      <c r="GN114" s="114">
        <v>37.373737373737377</v>
      </c>
      <c r="GO114" s="114">
        <v>38.502673796791434</v>
      </c>
      <c r="GP114" s="114" t="s">
        <v>286</v>
      </c>
      <c r="GQ114" s="114">
        <v>50.537634408602152</v>
      </c>
      <c r="GR114" s="114">
        <v>62.499999999999972</v>
      </c>
      <c r="GS114" s="114" t="s">
        <v>286</v>
      </c>
      <c r="GT114" s="114">
        <v>42.857142857142847</v>
      </c>
      <c r="GU114" s="114">
        <v>66.666666666666671</v>
      </c>
      <c r="GV114" s="114" t="s">
        <v>286</v>
      </c>
      <c r="GW114" s="114">
        <v>47.999999999999979</v>
      </c>
      <c r="GX114" s="114">
        <v>65.174129353233909</v>
      </c>
      <c r="GY114" s="114" t="s">
        <v>286</v>
      </c>
      <c r="GZ114" s="114">
        <v>51.515151515151508</v>
      </c>
      <c r="HA114" s="114">
        <v>56.024096385542165</v>
      </c>
      <c r="HB114" s="114" t="s">
        <v>286</v>
      </c>
      <c r="HC114" s="114">
        <v>49.494949494949495</v>
      </c>
      <c r="HD114" s="114">
        <v>58.064516129032256</v>
      </c>
      <c r="HE114" s="114" t="s">
        <v>286</v>
      </c>
      <c r="HF114" s="114">
        <v>43.478260869565204</v>
      </c>
      <c r="HG114" s="114">
        <v>65.697674418604663</v>
      </c>
      <c r="HH114" s="114" t="s">
        <v>286</v>
      </c>
      <c r="HI114" s="121">
        <v>41.818181818181813</v>
      </c>
      <c r="HJ114" s="121">
        <v>69.886363636363598</v>
      </c>
      <c r="HK114" s="121" t="s">
        <v>286</v>
      </c>
      <c r="HL114" s="121">
        <v>39.583333333333329</v>
      </c>
      <c r="HM114" s="114">
        <v>68.041237113402076</v>
      </c>
      <c r="HN114" s="114" t="s">
        <v>286</v>
      </c>
      <c r="HO114" s="114">
        <v>33.823529411764703</v>
      </c>
      <c r="HP114" s="114">
        <v>57.575757575757585</v>
      </c>
      <c r="HQ114" s="114" t="s">
        <v>286</v>
      </c>
      <c r="HR114" s="114">
        <v>31.958762886597935</v>
      </c>
      <c r="HS114" s="114">
        <v>61.87845303867401</v>
      </c>
      <c r="HT114" s="114" t="s">
        <v>286</v>
      </c>
      <c r="HU114" s="114">
        <v>46.739130434782616</v>
      </c>
      <c r="HV114" s="114">
        <v>34.50292397660818</v>
      </c>
      <c r="HW114" s="114" t="s">
        <v>286</v>
      </c>
      <c r="HX114" s="114">
        <v>66.071428571428598</v>
      </c>
      <c r="HY114" s="114">
        <v>42.937853107344623</v>
      </c>
      <c r="HZ114" s="114" t="s">
        <v>286</v>
      </c>
      <c r="IA114" s="114">
        <v>64.285714285714292</v>
      </c>
      <c r="IB114" s="114">
        <v>45.918367346938787</v>
      </c>
      <c r="IC114" s="114" t="s">
        <v>286</v>
      </c>
      <c r="ID114" s="114">
        <v>68.656716417910459</v>
      </c>
      <c r="IE114" s="114">
        <v>38.18181818181818</v>
      </c>
      <c r="IF114" s="114" t="s">
        <v>286</v>
      </c>
      <c r="IG114" s="114">
        <v>59.999999999999993</v>
      </c>
      <c r="IH114" s="114">
        <v>40.860215053763433</v>
      </c>
      <c r="II114" s="114" t="s">
        <v>286</v>
      </c>
      <c r="IJ114" s="114">
        <v>52.68817204301078</v>
      </c>
      <c r="IK114" s="114">
        <v>47.159090909090921</v>
      </c>
      <c r="IL114" s="114" t="s">
        <v>286</v>
      </c>
      <c r="IM114" s="114">
        <v>66.964285714285708</v>
      </c>
      <c r="IN114" s="114">
        <v>54.444444444444457</v>
      </c>
      <c r="IO114" s="114" t="s">
        <v>286</v>
      </c>
      <c r="IP114" s="114">
        <v>71.844660194174764</v>
      </c>
      <c r="IQ114" s="114">
        <v>55.223880597014947</v>
      </c>
      <c r="IR114" s="114" t="s">
        <v>286</v>
      </c>
      <c r="IS114" s="114">
        <v>76.119402985074615</v>
      </c>
      <c r="IT114" s="114">
        <v>53.892215568862291</v>
      </c>
      <c r="IU114" s="114" t="s">
        <v>286</v>
      </c>
      <c r="IV114" s="114">
        <v>71.717171717171709</v>
      </c>
      <c r="IW114" s="114">
        <v>55.319148936170237</v>
      </c>
      <c r="IX114" s="114" t="s">
        <v>286</v>
      </c>
      <c r="IY114" s="114" t="s">
        <v>286</v>
      </c>
      <c r="IZ114" s="114" t="s">
        <v>286</v>
      </c>
      <c r="JA114" s="114" t="s">
        <v>286</v>
      </c>
      <c r="JB114" s="114" t="s">
        <v>286</v>
      </c>
      <c r="JC114" s="114" t="s">
        <v>286</v>
      </c>
      <c r="JD114" s="114" t="s">
        <v>286</v>
      </c>
      <c r="JE114" s="114" t="s">
        <v>286</v>
      </c>
      <c r="JF114" s="114" t="str">
        <f t="shared" si="147"/>
        <v>--</v>
      </c>
      <c r="JG114" s="114" t="str">
        <f t="shared" si="147"/>
        <v>--</v>
      </c>
      <c r="JH114" s="114" t="str">
        <f t="shared" si="147"/>
        <v>--</v>
      </c>
      <c r="JI114" s="114" t="str">
        <f t="shared" si="147"/>
        <v>--</v>
      </c>
      <c r="JJ114" s="114" t="str">
        <f t="shared" si="147"/>
        <v>--</v>
      </c>
      <c r="JK114" s="114" t="str">
        <f t="shared" si="147"/>
        <v>--</v>
      </c>
      <c r="JL114" s="114" t="str">
        <f t="shared" si="147"/>
        <v>--</v>
      </c>
      <c r="JM114" s="114" t="str">
        <f t="shared" si="147"/>
        <v>--</v>
      </c>
      <c r="JN114" s="114" t="str">
        <f t="shared" si="147"/>
        <v>--</v>
      </c>
      <c r="JO114" s="114" t="str">
        <f t="shared" si="147"/>
        <v>--</v>
      </c>
      <c r="JP114" s="114" t="str">
        <f t="shared" si="148"/>
        <v>--</v>
      </c>
      <c r="JQ114" s="114" t="str">
        <f t="shared" si="148"/>
        <v>--</v>
      </c>
      <c r="JR114" s="114" t="str">
        <f t="shared" si="148"/>
        <v>--</v>
      </c>
      <c r="JS114" s="114" t="str">
        <f t="shared" si="148"/>
        <v>--</v>
      </c>
      <c r="JT114" s="114" t="str">
        <f t="shared" si="148"/>
        <v>--</v>
      </c>
      <c r="JU114" s="114" t="str">
        <f t="shared" si="148"/>
        <v>--</v>
      </c>
      <c r="JV114" s="114" t="str">
        <f t="shared" si="148"/>
        <v>--</v>
      </c>
      <c r="JW114" s="114" t="str">
        <f t="shared" si="148"/>
        <v>--</v>
      </c>
      <c r="JX114" s="114" t="str">
        <f t="shared" si="148"/>
        <v>--</v>
      </c>
      <c r="JY114" s="114" t="str">
        <f t="shared" si="148"/>
        <v>--</v>
      </c>
      <c r="JZ114" s="114" t="str">
        <f t="shared" si="149"/>
        <v>--</v>
      </c>
      <c r="KA114" s="114" t="str">
        <f t="shared" si="149"/>
        <v>--</v>
      </c>
      <c r="KB114" s="114" t="str">
        <f t="shared" si="149"/>
        <v>--</v>
      </c>
      <c r="KC114" s="114" t="str">
        <f t="shared" si="149"/>
        <v>--</v>
      </c>
      <c r="KD114" s="114" t="str">
        <f t="shared" si="149"/>
        <v>--</v>
      </c>
      <c r="KE114" s="114" t="str">
        <f t="shared" si="149"/>
        <v>--</v>
      </c>
      <c r="KF114" s="114" t="str">
        <f t="shared" si="149"/>
        <v>--</v>
      </c>
      <c r="KG114" s="114" t="str">
        <f t="shared" si="149"/>
        <v>--</v>
      </c>
      <c r="KH114" s="114" t="str">
        <f t="shared" si="149"/>
        <v>--</v>
      </c>
      <c r="KI114" s="114" t="str">
        <f t="shared" si="149"/>
        <v>--</v>
      </c>
      <c r="KJ114" s="114" t="str">
        <f t="shared" si="150"/>
        <v>--</v>
      </c>
      <c r="KK114" s="114" t="str">
        <f t="shared" si="150"/>
        <v>--</v>
      </c>
      <c r="KL114" s="114" t="str">
        <f t="shared" si="150"/>
        <v>--</v>
      </c>
      <c r="KM114" s="114" t="str">
        <f t="shared" si="150"/>
        <v>--</v>
      </c>
      <c r="KN114" s="114" t="str">
        <f t="shared" si="150"/>
        <v>--</v>
      </c>
      <c r="KO114" s="114" t="str">
        <f t="shared" si="150"/>
        <v>--</v>
      </c>
      <c r="KP114" s="114" t="str">
        <f t="shared" si="142"/>
        <v>--</v>
      </c>
      <c r="KQ114" s="114" t="str">
        <f t="shared" si="142"/>
        <v>--</v>
      </c>
      <c r="KR114" s="114" t="str">
        <f t="shared" si="142"/>
        <v>--</v>
      </c>
      <c r="KS114" s="114" t="str">
        <f t="shared" si="142"/>
        <v>--</v>
      </c>
      <c r="KT114" s="114" t="str">
        <f t="shared" si="142"/>
        <v>--</v>
      </c>
      <c r="KU114" s="114" t="str">
        <f t="shared" si="142"/>
        <v>--</v>
      </c>
      <c r="KV114" s="114" t="str">
        <f t="shared" si="142"/>
        <v>--</v>
      </c>
      <c r="KW114" s="114" t="str">
        <f t="shared" si="142"/>
        <v>--</v>
      </c>
      <c r="KX114" s="114" t="str">
        <f t="shared" si="142"/>
        <v>--</v>
      </c>
      <c r="KY114" s="114" t="str">
        <f t="shared" si="142"/>
        <v>--</v>
      </c>
      <c r="KZ114" s="114" t="str">
        <f t="shared" si="161"/>
        <v>--</v>
      </c>
      <c r="LA114" s="114" t="str">
        <f t="shared" si="161"/>
        <v>--</v>
      </c>
      <c r="LB114" s="114" t="str">
        <f t="shared" si="161"/>
        <v>--</v>
      </c>
      <c r="LC114" s="114" t="str">
        <f t="shared" si="161"/>
        <v>--</v>
      </c>
      <c r="LD114" s="114" t="str">
        <f t="shared" si="161"/>
        <v>--</v>
      </c>
      <c r="LE114" s="128" t="str">
        <f t="shared" si="162"/>
        <v>--</v>
      </c>
      <c r="LF114" s="128" t="str">
        <f t="shared" si="162"/>
        <v>--</v>
      </c>
      <c r="LG114" s="128" t="str">
        <f t="shared" si="162"/>
        <v>--</v>
      </c>
      <c r="LH114" s="128" t="str">
        <f t="shared" si="162"/>
        <v>--</v>
      </c>
      <c r="LI114" s="128" t="str">
        <f t="shared" si="162"/>
        <v>--</v>
      </c>
      <c r="LJ114" s="128" t="str">
        <f t="shared" si="162"/>
        <v>--</v>
      </c>
      <c r="LK114" s="128" t="str">
        <f t="shared" si="162"/>
        <v>--</v>
      </c>
      <c r="LL114" s="128" t="str">
        <f t="shared" si="162"/>
        <v>--</v>
      </c>
      <c r="LM114" s="128" t="str">
        <f t="shared" si="162"/>
        <v>--</v>
      </c>
      <c r="LN114" s="128" t="str">
        <f t="shared" si="162"/>
        <v>--</v>
      </c>
      <c r="LO114" s="128" t="str">
        <f t="shared" si="163"/>
        <v>--</v>
      </c>
      <c r="LP114" s="128" t="str">
        <f t="shared" si="163"/>
        <v>--</v>
      </c>
      <c r="LQ114" s="128" t="str">
        <f t="shared" si="163"/>
        <v>--</v>
      </c>
      <c r="LR114" s="128" t="str">
        <f t="shared" si="163"/>
        <v>--</v>
      </c>
      <c r="LS114" s="128" t="str">
        <f t="shared" si="163"/>
        <v>--</v>
      </c>
      <c r="LT114" s="128" t="str">
        <f t="shared" si="163"/>
        <v>--</v>
      </c>
      <c r="LU114" s="128" t="str">
        <f t="shared" si="163"/>
        <v>--</v>
      </c>
      <c r="LV114" s="128" t="str">
        <f t="shared" si="163"/>
        <v>--</v>
      </c>
      <c r="LW114" s="128" t="str">
        <f t="shared" si="163"/>
        <v>--</v>
      </c>
      <c r="LX114" s="128" t="str">
        <f t="shared" si="163"/>
        <v>--</v>
      </c>
      <c r="LY114" s="128" t="str">
        <f t="shared" si="164"/>
        <v>--</v>
      </c>
      <c r="LZ114" s="128" t="str">
        <f t="shared" si="164"/>
        <v>--</v>
      </c>
      <c r="MA114" s="128" t="str">
        <f t="shared" si="164"/>
        <v>--</v>
      </c>
      <c r="MB114" s="128" t="str">
        <f t="shared" si="164"/>
        <v>--</v>
      </c>
      <c r="MC114" s="128" t="str">
        <f t="shared" si="164"/>
        <v>--</v>
      </c>
      <c r="MD114" s="128" t="str">
        <f t="shared" si="164"/>
        <v>--</v>
      </c>
      <c r="ME114" s="128" t="str">
        <f t="shared" si="164"/>
        <v>--</v>
      </c>
      <c r="MF114" s="128" t="str">
        <f t="shared" si="164"/>
        <v>--</v>
      </c>
      <c r="MG114" s="128" t="str">
        <f t="shared" si="164"/>
        <v>--</v>
      </c>
      <c r="MH114" s="128" t="str">
        <f t="shared" si="164"/>
        <v>--</v>
      </c>
      <c r="MI114" s="128" t="str">
        <f t="shared" si="165"/>
        <v>--</v>
      </c>
      <c r="MJ114" s="128" t="str">
        <f t="shared" si="165"/>
        <v>--</v>
      </c>
      <c r="MK114" s="128" t="str">
        <f t="shared" si="165"/>
        <v>--</v>
      </c>
      <c r="ML114" s="128" t="str">
        <f t="shared" si="165"/>
        <v>--</v>
      </c>
      <c r="MM114" s="128" t="str">
        <f t="shared" si="165"/>
        <v>--</v>
      </c>
      <c r="MN114" s="128" t="str">
        <f t="shared" si="165"/>
        <v>--</v>
      </c>
      <c r="MO114" s="128" t="str">
        <f t="shared" si="153"/>
        <v>--</v>
      </c>
      <c r="MP114" s="128" t="str">
        <f t="shared" si="166"/>
        <v>--</v>
      </c>
      <c r="MQ114" s="128" t="str">
        <f t="shared" si="166"/>
        <v>--</v>
      </c>
      <c r="MR114" s="128" t="str">
        <f t="shared" si="154"/>
        <v>--</v>
      </c>
      <c r="MS114" s="128" t="str">
        <f t="shared" si="167"/>
        <v>--</v>
      </c>
      <c r="MT114" s="128" t="str">
        <f t="shared" si="167"/>
        <v>--</v>
      </c>
      <c r="MU114" s="128" t="str">
        <f t="shared" si="155"/>
        <v>--</v>
      </c>
      <c r="MV114" s="128" t="str">
        <f t="shared" si="168"/>
        <v>--</v>
      </c>
      <c r="MW114" s="128" t="str">
        <f t="shared" si="168"/>
        <v>--</v>
      </c>
      <c r="MX114" s="128" t="str">
        <f t="shared" si="156"/>
        <v>--</v>
      </c>
      <c r="MY114" s="128" t="str">
        <f t="shared" si="169"/>
        <v>--</v>
      </c>
      <c r="MZ114" s="128" t="str">
        <f t="shared" si="169"/>
        <v>--</v>
      </c>
      <c r="NA114" s="128" t="str">
        <f t="shared" si="157"/>
        <v>--</v>
      </c>
      <c r="NB114" s="128" t="str">
        <f t="shared" si="170"/>
        <v>--</v>
      </c>
      <c r="NC114" s="128" t="str">
        <f t="shared" si="170"/>
        <v>--</v>
      </c>
      <c r="ND114" s="128" t="str">
        <f t="shared" si="158"/>
        <v>--</v>
      </c>
      <c r="NE114" s="128" t="str">
        <f t="shared" si="171"/>
        <v>--</v>
      </c>
      <c r="NF114" s="128" t="str">
        <f t="shared" si="171"/>
        <v>--</v>
      </c>
      <c r="NG114" s="128" t="str">
        <f t="shared" si="159"/>
        <v>--</v>
      </c>
      <c r="NH114" s="128" t="str">
        <f t="shared" si="172"/>
        <v>--</v>
      </c>
      <c r="NI114" s="128" t="str">
        <f t="shared" si="172"/>
        <v>--</v>
      </c>
      <c r="NJ114" s="128" t="str">
        <f t="shared" si="173"/>
        <v>--</v>
      </c>
      <c r="NK114" s="128" t="str">
        <f t="shared" si="174"/>
        <v>--</v>
      </c>
      <c r="NL114" s="128" t="str">
        <f t="shared" si="174"/>
        <v>--</v>
      </c>
      <c r="NM114" s="128" t="str">
        <f t="shared" si="174"/>
        <v>--</v>
      </c>
      <c r="NN114" s="128" t="str">
        <f t="shared" si="174"/>
        <v>--</v>
      </c>
      <c r="NO114" s="128" t="str">
        <f t="shared" si="174"/>
        <v>--</v>
      </c>
      <c r="NP114" s="128" t="str">
        <f t="shared" si="174"/>
        <v>--</v>
      </c>
      <c r="NQ114" s="128" t="str">
        <f t="shared" si="174"/>
        <v>--</v>
      </c>
      <c r="NR114" s="128" t="str">
        <f t="shared" si="174"/>
        <v>--</v>
      </c>
      <c r="NS114" s="128" t="str">
        <f t="shared" si="174"/>
        <v>--</v>
      </c>
      <c r="NT114" s="128" t="str">
        <f t="shared" si="174"/>
        <v>--</v>
      </c>
      <c r="NU114" s="128" t="str">
        <f t="shared" si="174"/>
        <v>--</v>
      </c>
      <c r="NV114" s="128" t="str">
        <f t="shared" si="174"/>
        <v>--</v>
      </c>
      <c r="NW114" s="128" t="str">
        <f t="shared" si="174"/>
        <v>--</v>
      </c>
      <c r="NX114" s="128" t="str">
        <f t="shared" si="174"/>
        <v>--</v>
      </c>
      <c r="NY114" s="128" t="str">
        <f t="shared" si="175"/>
        <v>--</v>
      </c>
      <c r="NZ114" s="128" t="str">
        <f t="shared" si="175"/>
        <v>--</v>
      </c>
      <c r="OA114" s="128" t="str">
        <f t="shared" si="175"/>
        <v>--</v>
      </c>
      <c r="OB114" s="128" t="str">
        <f t="shared" si="176"/>
        <v>--</v>
      </c>
      <c r="OC114" s="128" t="str">
        <f t="shared" si="176"/>
        <v>--</v>
      </c>
      <c r="OD114" s="128" t="str">
        <f t="shared" si="176"/>
        <v>--</v>
      </c>
      <c r="OE114" s="128" t="str">
        <f t="shared" si="176"/>
        <v>--</v>
      </c>
      <c r="OF114" s="128" t="str">
        <f t="shared" si="176"/>
        <v>--</v>
      </c>
      <c r="OG114" s="128" t="str">
        <f t="shared" si="177"/>
        <v>--</v>
      </c>
      <c r="OH114" s="128" t="str">
        <f t="shared" si="177"/>
        <v>--</v>
      </c>
      <c r="OI114" s="128" t="str">
        <f t="shared" si="177"/>
        <v>--</v>
      </c>
      <c r="OJ114" s="128" t="str">
        <f t="shared" si="177"/>
        <v>--</v>
      </c>
      <c r="OK114" s="128" t="str">
        <f t="shared" si="177"/>
        <v>--</v>
      </c>
      <c r="OL114" s="128" t="str">
        <f t="shared" si="177"/>
        <v>--</v>
      </c>
      <c r="OM114" s="128" t="str">
        <f t="shared" si="177"/>
        <v>--</v>
      </c>
      <c r="ON114" s="128" t="str">
        <f t="shared" si="177"/>
        <v>--</v>
      </c>
      <c r="OO114" s="114" t="str">
        <f t="shared" si="123"/>
        <v>--</v>
      </c>
      <c r="OP114" s="114" t="str">
        <f t="shared" si="123"/>
        <v>--</v>
      </c>
      <c r="OQ114" s="114" t="str">
        <f t="shared" si="123"/>
        <v>--</v>
      </c>
      <c r="OR114" s="114" t="str">
        <f t="shared" si="123"/>
        <v>--</v>
      </c>
      <c r="OS114" s="114" t="str">
        <f t="shared" si="123"/>
        <v>--</v>
      </c>
      <c r="OT114" s="114" t="str">
        <f t="shared" si="123"/>
        <v>--</v>
      </c>
      <c r="OU114" s="114" t="str">
        <f t="shared" si="123"/>
        <v>--</v>
      </c>
      <c r="OV114" s="114" t="str">
        <f t="shared" si="123"/>
        <v>--</v>
      </c>
      <c r="OW114" s="114" t="str">
        <f t="shared" si="123"/>
        <v>--</v>
      </c>
      <c r="OX114" s="114" t="str">
        <f t="shared" si="123"/>
        <v>--</v>
      </c>
      <c r="QJ114" s="368" t="str">
        <f t="shared" si="124"/>
        <v>--</v>
      </c>
    </row>
    <row r="115" spans="1:452" x14ac:dyDescent="0.25">
      <c r="A115" s="114" t="str">
        <f t="shared" si="122"/>
        <v>--</v>
      </c>
      <c r="B115" s="96" t="s">
        <v>181</v>
      </c>
      <c r="C115" s="96">
        <v>36.653895274584933</v>
      </c>
      <c r="D115" s="114">
        <v>23.600973236009736</v>
      </c>
      <c r="E115" s="114">
        <v>28.024502297090361</v>
      </c>
      <c r="F115" s="114">
        <v>34.423897581792296</v>
      </c>
      <c r="G115" s="114">
        <v>26.008344923504868</v>
      </c>
      <c r="H115" s="114">
        <v>23.868312757201647</v>
      </c>
      <c r="I115" s="114">
        <v>41.951219512195088</v>
      </c>
      <c r="J115" s="114">
        <v>32.681564245810051</v>
      </c>
      <c r="K115" s="114">
        <v>32.191780821917845</v>
      </c>
      <c r="L115" s="114">
        <v>49.338374291115286</v>
      </c>
      <c r="M115" s="114">
        <v>42.204724409448794</v>
      </c>
      <c r="N115" s="114">
        <v>34.3205574912892</v>
      </c>
      <c r="O115" s="114">
        <v>57.613168724279817</v>
      </c>
      <c r="P115" s="114">
        <v>55.13833992094861</v>
      </c>
      <c r="Q115" s="114">
        <v>54.329004329004306</v>
      </c>
      <c r="R115" s="114">
        <v>88.392857142857153</v>
      </c>
      <c r="S115" s="114">
        <v>78.743961352657038</v>
      </c>
      <c r="T115" s="114">
        <v>85.454545454545482</v>
      </c>
      <c r="U115" s="114">
        <v>89.127324749642341</v>
      </c>
      <c r="V115" s="114">
        <v>77.223719676549905</v>
      </c>
      <c r="W115" s="114">
        <v>83.235867446393755</v>
      </c>
      <c r="X115" s="114">
        <v>90.081300813008056</v>
      </c>
      <c r="Y115" s="114">
        <v>78.983516483516453</v>
      </c>
      <c r="Z115" s="114">
        <v>81.543624161073964</v>
      </c>
      <c r="AA115" s="114">
        <v>88.697318007662886</v>
      </c>
      <c r="AB115" s="114">
        <v>81.161695447409727</v>
      </c>
      <c r="AC115" s="114">
        <v>82.682512733446515</v>
      </c>
      <c r="AD115" s="114">
        <v>90.062111801242182</v>
      </c>
      <c r="AE115" s="114">
        <v>80.311890838206622</v>
      </c>
      <c r="AF115" s="114">
        <v>84.516129032258092</v>
      </c>
      <c r="AG115" s="114">
        <v>72.808132147395227</v>
      </c>
      <c r="AH115" s="114">
        <v>64.620938628158825</v>
      </c>
      <c r="AI115" s="114">
        <v>68.882175226586014</v>
      </c>
      <c r="AJ115" s="114">
        <v>73.198847262247824</v>
      </c>
      <c r="AK115" s="114">
        <v>58.064516129032256</v>
      </c>
      <c r="AL115" s="114">
        <v>67.120622568093296</v>
      </c>
      <c r="AM115" s="114">
        <v>71.941272430668903</v>
      </c>
      <c r="AN115" s="114">
        <v>64.931506849315056</v>
      </c>
      <c r="AO115" s="114">
        <v>67.558528428093666</v>
      </c>
      <c r="AP115" s="114">
        <v>71.564885496183209</v>
      </c>
      <c r="AQ115" s="114">
        <v>64.006259780907698</v>
      </c>
      <c r="AR115" s="114">
        <v>67.68707482993193</v>
      </c>
      <c r="AS115" s="114">
        <v>75.514403292181058</v>
      </c>
      <c r="AT115" s="114">
        <v>68.918918918918948</v>
      </c>
      <c r="AU115" s="114">
        <v>71.79487179487181</v>
      </c>
      <c r="AV115" s="114">
        <v>13.093709884467264</v>
      </c>
      <c r="AW115" s="114">
        <v>16.164053075995174</v>
      </c>
      <c r="AX115" s="114">
        <v>12.633181126331817</v>
      </c>
      <c r="AY115" s="114">
        <v>13.892908827785815</v>
      </c>
      <c r="AZ115" s="114">
        <v>18.995929443690613</v>
      </c>
      <c r="BA115" s="114">
        <v>16.56920077972709</v>
      </c>
      <c r="BB115" s="114">
        <v>13.079470198675493</v>
      </c>
      <c r="BC115" s="114">
        <v>12.957746478873242</v>
      </c>
      <c r="BD115" s="114">
        <v>14.33389544688027</v>
      </c>
      <c r="BE115" s="114">
        <v>10.556621880998074</v>
      </c>
      <c r="BF115" s="114">
        <v>13.461538461538455</v>
      </c>
      <c r="BG115" s="114">
        <v>13.79310344827587</v>
      </c>
      <c r="BH115" s="114">
        <v>8.977035490605429</v>
      </c>
      <c r="BI115" s="114">
        <v>11.022044088176346</v>
      </c>
      <c r="BJ115" s="114">
        <v>13.174946004319658</v>
      </c>
      <c r="BK115" s="114">
        <v>7.8305519897304299</v>
      </c>
      <c r="BL115" s="114">
        <v>9.0470446320868589</v>
      </c>
      <c r="BM115" s="114">
        <v>5.1750380517503798</v>
      </c>
      <c r="BN115" s="114">
        <v>9.9855282199710604</v>
      </c>
      <c r="BO115" s="114">
        <v>10.176390773405695</v>
      </c>
      <c r="BP115" s="114">
        <v>7.60233918128655</v>
      </c>
      <c r="BQ115" s="114">
        <v>11.853088480801327</v>
      </c>
      <c r="BR115" s="114">
        <v>8.7570621468926628</v>
      </c>
      <c r="BS115" s="114">
        <v>7.0945945945945894</v>
      </c>
      <c r="BT115" s="114">
        <v>5.6092843326885902</v>
      </c>
      <c r="BU115" s="114">
        <v>7.5562700964630212</v>
      </c>
      <c r="BV115" s="114">
        <v>7.2413793103448301</v>
      </c>
      <c r="BW115" s="114">
        <v>5.8700209643605872</v>
      </c>
      <c r="BX115" s="114">
        <v>5.4216867469879526</v>
      </c>
      <c r="BY115" s="114">
        <v>6.6954643628509709</v>
      </c>
      <c r="BZ115" s="114">
        <v>71.81122448979589</v>
      </c>
      <c r="CA115" s="114">
        <v>72.617611580217286</v>
      </c>
      <c r="CB115" s="114">
        <v>79.147640791476462</v>
      </c>
      <c r="CC115" s="114">
        <v>70.588235294117652</v>
      </c>
      <c r="CD115" s="114">
        <v>65.4520917678812</v>
      </c>
      <c r="CE115" s="114">
        <v>73.398058252427177</v>
      </c>
      <c r="CF115" s="114">
        <v>70.327868852459034</v>
      </c>
      <c r="CG115" s="114">
        <v>70.168067226890727</v>
      </c>
      <c r="CH115" s="114">
        <v>75.254237288135613</v>
      </c>
      <c r="CI115" s="114">
        <v>71.6730038022814</v>
      </c>
      <c r="CJ115" s="114">
        <v>73.824451410658327</v>
      </c>
      <c r="CK115" s="114">
        <v>74.23728813559319</v>
      </c>
      <c r="CL115" s="114">
        <v>77.777777777777771</v>
      </c>
      <c r="CM115" s="114">
        <v>75.59055118110237</v>
      </c>
      <c r="CN115" s="114">
        <v>73.504273504273442</v>
      </c>
      <c r="CO115" s="114" t="s">
        <v>286</v>
      </c>
      <c r="CP115" s="114" t="s">
        <v>286</v>
      </c>
      <c r="CQ115" s="114" t="s">
        <v>286</v>
      </c>
      <c r="CR115" s="114">
        <v>59.913793103448207</v>
      </c>
      <c r="CS115" s="114">
        <v>30.717185385656293</v>
      </c>
      <c r="CT115" s="114">
        <v>36.575875486381321</v>
      </c>
      <c r="CU115" s="114">
        <v>63.606557377049164</v>
      </c>
      <c r="CV115" s="114">
        <v>36.938202247191015</v>
      </c>
      <c r="CW115" s="114">
        <v>37.96610169491526</v>
      </c>
      <c r="CX115" s="114">
        <v>65.07633587786259</v>
      </c>
      <c r="CY115" s="114">
        <v>39.779874213836464</v>
      </c>
      <c r="CZ115" s="114">
        <v>39.999999999999986</v>
      </c>
      <c r="DA115" s="114">
        <v>62.345679012345663</v>
      </c>
      <c r="DB115" s="114">
        <v>44.861660079051354</v>
      </c>
      <c r="DC115" s="114">
        <v>42.612419700214183</v>
      </c>
      <c r="DD115" s="114">
        <v>59.431524547803583</v>
      </c>
      <c r="DE115" s="114">
        <v>55.623471882640551</v>
      </c>
      <c r="DF115" s="114">
        <v>52.29357798165136</v>
      </c>
      <c r="DG115" s="114">
        <v>62.790697674418588</v>
      </c>
      <c r="DH115" s="114">
        <v>51.219512195121972</v>
      </c>
      <c r="DI115" s="114">
        <v>47.450980392156872</v>
      </c>
      <c r="DJ115" s="114">
        <v>59.900166389351092</v>
      </c>
      <c r="DK115" s="114">
        <v>54.261363636363598</v>
      </c>
      <c r="DL115" s="114">
        <v>48.464163822525521</v>
      </c>
      <c r="DM115" s="114">
        <v>65.362035225048928</v>
      </c>
      <c r="DN115" s="114">
        <v>60.254372019077955</v>
      </c>
      <c r="DO115" s="114">
        <v>51.443123938879445</v>
      </c>
      <c r="DP115" s="114">
        <v>66.876310272536685</v>
      </c>
      <c r="DQ115" s="114">
        <v>61.980198019801982</v>
      </c>
      <c r="DR115" s="114">
        <v>53.145336225596544</v>
      </c>
      <c r="DS115" s="114" t="s">
        <v>286</v>
      </c>
      <c r="DT115" s="114" t="s">
        <v>286</v>
      </c>
      <c r="DU115" s="114" t="s">
        <v>286</v>
      </c>
      <c r="DV115" s="114">
        <v>48.046309696092599</v>
      </c>
      <c r="DW115" s="114">
        <v>26.766304347826072</v>
      </c>
      <c r="DX115" s="114">
        <v>26.705653021442497</v>
      </c>
      <c r="DY115" s="114">
        <v>50.417362270450788</v>
      </c>
      <c r="DZ115" s="114">
        <v>31.631205673758853</v>
      </c>
      <c r="EA115" s="114">
        <v>27.380952380952365</v>
      </c>
      <c r="EB115" s="114">
        <v>51.650485436893149</v>
      </c>
      <c r="EC115" s="114">
        <v>38.012618296529915</v>
      </c>
      <c r="ED115" s="114">
        <v>35.775127768313503</v>
      </c>
      <c r="EE115" s="114">
        <v>56.903765690376567</v>
      </c>
      <c r="EF115" s="114">
        <v>45.908183632734527</v>
      </c>
      <c r="EG115" s="114">
        <v>40.476190476190418</v>
      </c>
      <c r="EH115" s="114" t="s">
        <v>286</v>
      </c>
      <c r="EI115" s="114" t="s">
        <v>286</v>
      </c>
      <c r="EJ115" s="114" t="s">
        <v>286</v>
      </c>
      <c r="EK115" s="114">
        <v>90.144927536231791</v>
      </c>
      <c r="EL115" s="114">
        <v>75.716234652114537</v>
      </c>
      <c r="EM115" s="114">
        <v>79.411764705882419</v>
      </c>
      <c r="EN115" s="114">
        <v>92.586490939044509</v>
      </c>
      <c r="EO115" s="114">
        <v>79.436619718309856</v>
      </c>
      <c r="EP115" s="114">
        <v>82.252559726962502</v>
      </c>
      <c r="EQ115" s="114">
        <v>94.20849420849423</v>
      </c>
      <c r="ER115" s="114">
        <v>85.086342229199488</v>
      </c>
      <c r="ES115" s="114">
        <v>80.814940577249573</v>
      </c>
      <c r="ET115" s="114">
        <v>93.78881987577644</v>
      </c>
      <c r="EU115" s="114">
        <v>87.351778656126427</v>
      </c>
      <c r="EV115" s="114">
        <v>85.224839400428323</v>
      </c>
      <c r="EW115" s="114">
        <v>86.785260482846383</v>
      </c>
      <c r="EX115" s="114">
        <v>68.961352657004824</v>
      </c>
      <c r="EY115" s="114">
        <v>74.051593323217048</v>
      </c>
      <c r="EZ115" s="114">
        <v>87.988422575976855</v>
      </c>
      <c r="FA115" s="114">
        <v>69.063772048846744</v>
      </c>
      <c r="FB115" s="114">
        <v>72.656249999999929</v>
      </c>
      <c r="FC115" s="114">
        <v>90.804597701149433</v>
      </c>
      <c r="FD115" s="114">
        <v>76.123595505617914</v>
      </c>
      <c r="FE115" s="114">
        <v>74.871794871794904</v>
      </c>
      <c r="FF115" s="114">
        <v>90.310077519379803</v>
      </c>
      <c r="FG115" s="114">
        <v>77.725118483412274</v>
      </c>
      <c r="FH115" s="114">
        <v>75.127768313458276</v>
      </c>
      <c r="FI115" s="114">
        <v>91.157894736842024</v>
      </c>
      <c r="FJ115" s="114">
        <v>79.759519038076178</v>
      </c>
      <c r="FK115" s="114">
        <v>77.991452991453002</v>
      </c>
      <c r="FL115" s="114" t="s">
        <v>286</v>
      </c>
      <c r="FM115" s="114">
        <v>22.971285892634231</v>
      </c>
      <c r="FN115" s="114">
        <v>50.308641975308653</v>
      </c>
      <c r="FO115" s="114" t="s">
        <v>286</v>
      </c>
      <c r="FP115" s="114">
        <v>21.999999999999986</v>
      </c>
      <c r="FQ115" s="114">
        <v>57.142857142857139</v>
      </c>
      <c r="FR115" s="114" t="s">
        <v>286</v>
      </c>
      <c r="FS115" s="114">
        <v>18.111455108359131</v>
      </c>
      <c r="FT115" s="114">
        <v>49.91304347826086</v>
      </c>
      <c r="FU115" s="114" t="s">
        <v>286</v>
      </c>
      <c r="FV115" s="114">
        <v>17.56978653530377</v>
      </c>
      <c r="FW115" s="114">
        <v>50.802139037433143</v>
      </c>
      <c r="FX115" s="114" t="s">
        <v>286</v>
      </c>
      <c r="FY115" s="114">
        <v>15.065502183406119</v>
      </c>
      <c r="FZ115" s="114">
        <v>48.437499999999986</v>
      </c>
      <c r="GA115" s="114" t="s">
        <v>286</v>
      </c>
      <c r="GB115" s="114">
        <v>35.164835164835154</v>
      </c>
      <c r="GC115" s="114">
        <v>51.083591331269332</v>
      </c>
      <c r="GD115" s="114" t="s">
        <v>286</v>
      </c>
      <c r="GE115" s="114">
        <v>44.078947368421055</v>
      </c>
      <c r="GF115" s="114">
        <v>53.024911032028449</v>
      </c>
      <c r="GG115" s="114" t="s">
        <v>286</v>
      </c>
      <c r="GH115" s="114">
        <v>39.316239316239297</v>
      </c>
      <c r="GI115" s="114">
        <v>57.83972125435541</v>
      </c>
      <c r="GJ115" s="114" t="s">
        <v>286</v>
      </c>
      <c r="GK115" s="114">
        <v>42.056074766355145</v>
      </c>
      <c r="GL115" s="114">
        <v>45.26315789473685</v>
      </c>
      <c r="GM115" s="114" t="s">
        <v>286</v>
      </c>
      <c r="GN115" s="114">
        <v>40.298507462686587</v>
      </c>
      <c r="GO115" s="114">
        <v>44.700460829493089</v>
      </c>
      <c r="GP115" s="114" t="s">
        <v>286</v>
      </c>
      <c r="GQ115" s="114">
        <v>43.888888888888893</v>
      </c>
      <c r="GR115" s="114">
        <v>67.289719626168178</v>
      </c>
      <c r="GS115" s="114" t="s">
        <v>286</v>
      </c>
      <c r="GT115" s="114">
        <v>43.137254901960794</v>
      </c>
      <c r="GU115" s="114">
        <v>60.638297872340424</v>
      </c>
      <c r="GV115" s="114" t="s">
        <v>286</v>
      </c>
      <c r="GW115" s="114">
        <v>44.444444444444422</v>
      </c>
      <c r="GX115" s="114">
        <v>64.561403508771946</v>
      </c>
      <c r="GY115" s="114" t="s">
        <v>286</v>
      </c>
      <c r="GZ115" s="114">
        <v>52.336448598130843</v>
      </c>
      <c r="HA115" s="114">
        <v>61.484098939929339</v>
      </c>
      <c r="HB115" s="114" t="s">
        <v>286</v>
      </c>
      <c r="HC115" s="114">
        <v>38.805970149253739</v>
      </c>
      <c r="HD115" s="114">
        <v>62.499999999999979</v>
      </c>
      <c r="HE115" s="114" t="s">
        <v>286</v>
      </c>
      <c r="HF115" s="114">
        <v>33.898305084745772</v>
      </c>
      <c r="HG115" s="114">
        <v>62.068965517241423</v>
      </c>
      <c r="HH115" s="114" t="s">
        <v>286</v>
      </c>
      <c r="HI115" s="121">
        <v>39.041095890410944</v>
      </c>
      <c r="HJ115" s="121">
        <v>55.434782608695649</v>
      </c>
      <c r="HK115" s="121" t="s">
        <v>286</v>
      </c>
      <c r="HL115" s="121">
        <v>40.909090909090899</v>
      </c>
      <c r="HM115" s="114">
        <v>59.498207885304666</v>
      </c>
      <c r="HN115" s="114" t="s">
        <v>286</v>
      </c>
      <c r="HO115" s="114">
        <v>36.893203883495147</v>
      </c>
      <c r="HP115" s="114">
        <v>55.95667870036101</v>
      </c>
      <c r="HQ115" s="114" t="s">
        <v>286</v>
      </c>
      <c r="HR115" s="114">
        <v>27.868852459016392</v>
      </c>
      <c r="HS115" s="114">
        <v>57.971014492753596</v>
      </c>
      <c r="HT115" s="114" t="s">
        <v>286</v>
      </c>
      <c r="HU115" s="114">
        <v>45.142857142857146</v>
      </c>
      <c r="HV115" s="114">
        <v>41.121495327102842</v>
      </c>
      <c r="HW115" s="114" t="s">
        <v>286</v>
      </c>
      <c r="HX115" s="114">
        <v>56.081081081081066</v>
      </c>
      <c r="HY115" s="114">
        <v>41.935483870967737</v>
      </c>
      <c r="HZ115" s="114" t="s">
        <v>286</v>
      </c>
      <c r="IA115" s="114">
        <v>52.678571428571459</v>
      </c>
      <c r="IB115" s="114">
        <v>43.525179856115109</v>
      </c>
      <c r="IC115" s="114" t="s">
        <v>286</v>
      </c>
      <c r="ID115" s="114">
        <v>63.106796116504853</v>
      </c>
      <c r="IE115" s="114">
        <v>42.753623188405776</v>
      </c>
      <c r="IF115" s="114" t="s">
        <v>286</v>
      </c>
      <c r="IG115" s="114">
        <v>64.615384615384642</v>
      </c>
      <c r="IH115" s="114">
        <v>50.236966824644568</v>
      </c>
      <c r="II115" s="114" t="s">
        <v>286</v>
      </c>
      <c r="IJ115" s="114">
        <v>56.069364161849691</v>
      </c>
      <c r="IK115" s="114">
        <v>54.517133956386274</v>
      </c>
      <c r="IL115" s="114" t="s">
        <v>286</v>
      </c>
      <c r="IM115" s="114">
        <v>65.986394557823132</v>
      </c>
      <c r="IN115" s="114">
        <v>55.673758865248232</v>
      </c>
      <c r="IO115" s="114" t="s">
        <v>286</v>
      </c>
      <c r="IP115" s="114">
        <v>63.636363636363647</v>
      </c>
      <c r="IQ115" s="114">
        <v>62.897526501766848</v>
      </c>
      <c r="IR115" s="114" t="s">
        <v>286</v>
      </c>
      <c r="IS115" s="114">
        <v>77.35849056603773</v>
      </c>
      <c r="IT115" s="114">
        <v>60.931899641577047</v>
      </c>
      <c r="IU115" s="114" t="s">
        <v>286</v>
      </c>
      <c r="IV115" s="114">
        <v>75.757575757575751</v>
      </c>
      <c r="IW115" s="114">
        <v>62.559241706161153</v>
      </c>
      <c r="IX115" s="114" t="s">
        <v>286</v>
      </c>
      <c r="IY115" s="114" t="s">
        <v>286</v>
      </c>
      <c r="IZ115" s="114" t="s">
        <v>286</v>
      </c>
      <c r="JA115" s="114" t="s">
        <v>286</v>
      </c>
      <c r="JB115" s="114" t="s">
        <v>286</v>
      </c>
      <c r="JC115" s="114" t="s">
        <v>286</v>
      </c>
      <c r="JD115" s="114" t="s">
        <v>286</v>
      </c>
      <c r="JE115" s="114" t="s">
        <v>286</v>
      </c>
      <c r="JF115" s="114" t="str">
        <f t="shared" si="147"/>
        <v>--</v>
      </c>
      <c r="JG115" s="114" t="str">
        <f t="shared" si="147"/>
        <v>--</v>
      </c>
      <c r="JH115" s="114" t="str">
        <f t="shared" si="147"/>
        <v>--</v>
      </c>
      <c r="JI115" s="114" t="str">
        <f t="shared" si="147"/>
        <v>--</v>
      </c>
      <c r="JJ115" s="114" t="str">
        <f t="shared" si="147"/>
        <v>--</v>
      </c>
      <c r="JK115" s="114" t="str">
        <f t="shared" si="147"/>
        <v>--</v>
      </c>
      <c r="JL115" s="114" t="str">
        <f t="shared" si="147"/>
        <v>--</v>
      </c>
      <c r="JM115" s="114" t="str">
        <f t="shared" si="147"/>
        <v>--</v>
      </c>
      <c r="JN115" s="114" t="str">
        <f t="shared" si="147"/>
        <v>--</v>
      </c>
      <c r="JO115" s="114" t="str">
        <f t="shared" si="147"/>
        <v>--</v>
      </c>
      <c r="JP115" s="114" t="str">
        <f t="shared" si="148"/>
        <v>--</v>
      </c>
      <c r="JQ115" s="114" t="str">
        <f t="shared" si="148"/>
        <v>--</v>
      </c>
      <c r="JR115" s="114" t="str">
        <f t="shared" si="148"/>
        <v>--</v>
      </c>
      <c r="JS115" s="114" t="str">
        <f t="shared" si="148"/>
        <v>--</v>
      </c>
      <c r="JT115" s="114" t="str">
        <f t="shared" si="148"/>
        <v>--</v>
      </c>
      <c r="JU115" s="114" t="str">
        <f t="shared" si="148"/>
        <v>--</v>
      </c>
      <c r="JV115" s="114" t="str">
        <f t="shared" si="148"/>
        <v>--</v>
      </c>
      <c r="JW115" s="114" t="str">
        <f t="shared" si="148"/>
        <v>--</v>
      </c>
      <c r="JX115" s="114" t="str">
        <f t="shared" si="148"/>
        <v>--</v>
      </c>
      <c r="JY115" s="114" t="str">
        <f t="shared" si="148"/>
        <v>--</v>
      </c>
      <c r="JZ115" s="114" t="str">
        <f t="shared" si="149"/>
        <v>--</v>
      </c>
      <c r="KA115" s="114" t="str">
        <f t="shared" si="149"/>
        <v>--</v>
      </c>
      <c r="KB115" s="114" t="str">
        <f t="shared" si="149"/>
        <v>--</v>
      </c>
      <c r="KC115" s="114" t="str">
        <f t="shared" si="149"/>
        <v>--</v>
      </c>
      <c r="KD115" s="114" t="str">
        <f t="shared" si="149"/>
        <v>--</v>
      </c>
      <c r="KE115" s="114" t="str">
        <f t="shared" si="149"/>
        <v>--</v>
      </c>
      <c r="KF115" s="114" t="str">
        <f t="shared" si="149"/>
        <v>--</v>
      </c>
      <c r="KG115" s="114" t="str">
        <f t="shared" si="149"/>
        <v>--</v>
      </c>
      <c r="KH115" s="114" t="str">
        <f t="shared" si="149"/>
        <v>--</v>
      </c>
      <c r="KI115" s="114" t="str">
        <f t="shared" si="149"/>
        <v>--</v>
      </c>
      <c r="KJ115" s="114" t="str">
        <f t="shared" si="150"/>
        <v>--</v>
      </c>
      <c r="KK115" s="114" t="str">
        <f t="shared" si="150"/>
        <v>--</v>
      </c>
      <c r="KL115" s="114" t="str">
        <f t="shared" si="150"/>
        <v>--</v>
      </c>
      <c r="KM115" s="114" t="str">
        <f t="shared" si="150"/>
        <v>--</v>
      </c>
      <c r="KN115" s="114" t="str">
        <f t="shared" si="150"/>
        <v>--</v>
      </c>
      <c r="KO115" s="114" t="str">
        <f t="shared" si="150"/>
        <v>--</v>
      </c>
      <c r="KP115" s="114" t="str">
        <f t="shared" si="142"/>
        <v>--</v>
      </c>
      <c r="KQ115" s="114" t="str">
        <f t="shared" si="142"/>
        <v>--</v>
      </c>
      <c r="KR115" s="114" t="str">
        <f t="shared" si="142"/>
        <v>--</v>
      </c>
      <c r="KS115" s="114" t="str">
        <f t="shared" si="142"/>
        <v>--</v>
      </c>
      <c r="KT115" s="114" t="str">
        <f t="shared" si="142"/>
        <v>--</v>
      </c>
      <c r="KU115" s="114" t="str">
        <f t="shared" si="142"/>
        <v>--</v>
      </c>
      <c r="KV115" s="114" t="str">
        <f t="shared" si="142"/>
        <v>--</v>
      </c>
      <c r="KW115" s="114" t="str">
        <f t="shared" si="142"/>
        <v>--</v>
      </c>
      <c r="KX115" s="114" t="str">
        <f t="shared" si="142"/>
        <v>--</v>
      </c>
      <c r="KY115" s="114" t="str">
        <f t="shared" si="142"/>
        <v>--</v>
      </c>
      <c r="KZ115" s="114" t="str">
        <f t="shared" si="161"/>
        <v>--</v>
      </c>
      <c r="LA115" s="114" t="str">
        <f t="shared" si="161"/>
        <v>--</v>
      </c>
      <c r="LB115" s="114" t="str">
        <f t="shared" si="161"/>
        <v>--</v>
      </c>
      <c r="LC115" s="114" t="str">
        <f t="shared" si="161"/>
        <v>--</v>
      </c>
      <c r="LD115" s="114" t="str">
        <f t="shared" si="161"/>
        <v>--</v>
      </c>
      <c r="LE115" s="128" t="str">
        <f t="shared" si="162"/>
        <v>--</v>
      </c>
      <c r="LF115" s="128" t="str">
        <f t="shared" si="162"/>
        <v>--</v>
      </c>
      <c r="LG115" s="128" t="str">
        <f t="shared" si="162"/>
        <v>--</v>
      </c>
      <c r="LH115" s="128" t="str">
        <f t="shared" si="162"/>
        <v>--</v>
      </c>
      <c r="LI115" s="128" t="str">
        <f t="shared" si="162"/>
        <v>--</v>
      </c>
      <c r="LJ115" s="128" t="str">
        <f t="shared" si="162"/>
        <v>--</v>
      </c>
      <c r="LK115" s="128" t="str">
        <f t="shared" si="162"/>
        <v>--</v>
      </c>
      <c r="LL115" s="128" t="str">
        <f t="shared" si="162"/>
        <v>--</v>
      </c>
      <c r="LM115" s="128" t="str">
        <f t="shared" si="162"/>
        <v>--</v>
      </c>
      <c r="LN115" s="128" t="str">
        <f t="shared" si="162"/>
        <v>--</v>
      </c>
      <c r="LO115" s="128" t="str">
        <f t="shared" si="163"/>
        <v>--</v>
      </c>
      <c r="LP115" s="128" t="str">
        <f t="shared" si="163"/>
        <v>--</v>
      </c>
      <c r="LQ115" s="128" t="str">
        <f t="shared" si="163"/>
        <v>--</v>
      </c>
      <c r="LR115" s="128" t="str">
        <f t="shared" si="163"/>
        <v>--</v>
      </c>
      <c r="LS115" s="128" t="str">
        <f t="shared" si="163"/>
        <v>--</v>
      </c>
      <c r="LT115" s="128" t="str">
        <f t="shared" si="163"/>
        <v>--</v>
      </c>
      <c r="LU115" s="128" t="str">
        <f t="shared" si="163"/>
        <v>--</v>
      </c>
      <c r="LV115" s="128" t="str">
        <f t="shared" si="163"/>
        <v>--</v>
      </c>
      <c r="LW115" s="128" t="str">
        <f t="shared" si="163"/>
        <v>--</v>
      </c>
      <c r="LX115" s="128" t="str">
        <f t="shared" si="163"/>
        <v>--</v>
      </c>
      <c r="LY115" s="128" t="str">
        <f t="shared" si="164"/>
        <v>--</v>
      </c>
      <c r="LZ115" s="128" t="str">
        <f t="shared" si="164"/>
        <v>--</v>
      </c>
      <c r="MA115" s="128" t="str">
        <f t="shared" si="164"/>
        <v>--</v>
      </c>
      <c r="MB115" s="128" t="str">
        <f t="shared" si="164"/>
        <v>--</v>
      </c>
      <c r="MC115" s="128" t="str">
        <f t="shared" si="164"/>
        <v>--</v>
      </c>
      <c r="MD115" s="128" t="str">
        <f t="shared" si="164"/>
        <v>--</v>
      </c>
      <c r="ME115" s="128" t="str">
        <f t="shared" si="164"/>
        <v>--</v>
      </c>
      <c r="MF115" s="128" t="str">
        <f t="shared" si="164"/>
        <v>--</v>
      </c>
      <c r="MG115" s="128" t="str">
        <f t="shared" si="164"/>
        <v>--</v>
      </c>
      <c r="MH115" s="128" t="str">
        <f t="shared" si="164"/>
        <v>--</v>
      </c>
      <c r="MI115" s="128" t="str">
        <f t="shared" si="165"/>
        <v>--</v>
      </c>
      <c r="MJ115" s="128" t="str">
        <f t="shared" si="165"/>
        <v>--</v>
      </c>
      <c r="MK115" s="128" t="str">
        <f t="shared" si="165"/>
        <v>--</v>
      </c>
      <c r="ML115" s="128" t="str">
        <f t="shared" si="165"/>
        <v>--</v>
      </c>
      <c r="MM115" s="128" t="str">
        <f t="shared" si="165"/>
        <v>--</v>
      </c>
      <c r="MN115" s="128" t="str">
        <f t="shared" si="165"/>
        <v>--</v>
      </c>
      <c r="MO115" s="128" t="str">
        <f t="shared" si="153"/>
        <v>--</v>
      </c>
      <c r="MP115" s="128" t="str">
        <f t="shared" si="166"/>
        <v>--</v>
      </c>
      <c r="MQ115" s="128" t="str">
        <f t="shared" si="166"/>
        <v>--</v>
      </c>
      <c r="MR115" s="128" t="str">
        <f t="shared" si="154"/>
        <v>--</v>
      </c>
      <c r="MS115" s="128" t="str">
        <f t="shared" si="167"/>
        <v>--</v>
      </c>
      <c r="MT115" s="128" t="str">
        <f t="shared" si="167"/>
        <v>--</v>
      </c>
      <c r="MU115" s="128" t="str">
        <f t="shared" si="155"/>
        <v>--</v>
      </c>
      <c r="MV115" s="128" t="str">
        <f t="shared" si="168"/>
        <v>--</v>
      </c>
      <c r="MW115" s="128" t="str">
        <f t="shared" si="168"/>
        <v>--</v>
      </c>
      <c r="MX115" s="128" t="str">
        <f t="shared" si="156"/>
        <v>--</v>
      </c>
      <c r="MY115" s="128" t="str">
        <f t="shared" si="169"/>
        <v>--</v>
      </c>
      <c r="MZ115" s="128" t="str">
        <f t="shared" si="169"/>
        <v>--</v>
      </c>
      <c r="NA115" s="128" t="str">
        <f t="shared" si="157"/>
        <v>--</v>
      </c>
      <c r="NB115" s="128" t="str">
        <f t="shared" si="170"/>
        <v>--</v>
      </c>
      <c r="NC115" s="128" t="str">
        <f t="shared" si="170"/>
        <v>--</v>
      </c>
      <c r="ND115" s="128" t="str">
        <f t="shared" si="158"/>
        <v>--</v>
      </c>
      <c r="NE115" s="128" t="str">
        <f t="shared" si="171"/>
        <v>--</v>
      </c>
      <c r="NF115" s="128" t="str">
        <f t="shared" si="171"/>
        <v>--</v>
      </c>
      <c r="NG115" s="128" t="str">
        <f t="shared" si="159"/>
        <v>--</v>
      </c>
      <c r="NH115" s="128" t="str">
        <f t="shared" si="172"/>
        <v>--</v>
      </c>
      <c r="NI115" s="128" t="str">
        <f t="shared" si="172"/>
        <v>--</v>
      </c>
      <c r="NJ115" s="128" t="str">
        <f t="shared" si="173"/>
        <v>--</v>
      </c>
      <c r="NK115" s="128" t="str">
        <f t="shared" si="174"/>
        <v>--</v>
      </c>
      <c r="NL115" s="128" t="str">
        <f t="shared" si="174"/>
        <v>--</v>
      </c>
      <c r="NM115" s="128" t="str">
        <f t="shared" si="174"/>
        <v>--</v>
      </c>
      <c r="NN115" s="128" t="str">
        <f t="shared" si="174"/>
        <v>--</v>
      </c>
      <c r="NO115" s="128" t="str">
        <f t="shared" si="174"/>
        <v>--</v>
      </c>
      <c r="NP115" s="128" t="str">
        <f t="shared" si="174"/>
        <v>--</v>
      </c>
      <c r="NQ115" s="128" t="str">
        <f t="shared" si="174"/>
        <v>--</v>
      </c>
      <c r="NR115" s="128" t="str">
        <f t="shared" si="174"/>
        <v>--</v>
      </c>
      <c r="NS115" s="128" t="str">
        <f t="shared" si="174"/>
        <v>--</v>
      </c>
      <c r="NT115" s="128" t="str">
        <f t="shared" si="174"/>
        <v>--</v>
      </c>
      <c r="NU115" s="128" t="str">
        <f t="shared" si="174"/>
        <v>--</v>
      </c>
      <c r="NV115" s="128" t="str">
        <f t="shared" si="174"/>
        <v>--</v>
      </c>
      <c r="NW115" s="128" t="str">
        <f t="shared" si="174"/>
        <v>--</v>
      </c>
      <c r="NX115" s="128" t="str">
        <f t="shared" si="174"/>
        <v>--</v>
      </c>
      <c r="NY115" s="128" t="str">
        <f t="shared" si="175"/>
        <v>--</v>
      </c>
      <c r="NZ115" s="128" t="str">
        <f t="shared" si="175"/>
        <v>--</v>
      </c>
      <c r="OA115" s="128" t="str">
        <f t="shared" si="175"/>
        <v>--</v>
      </c>
      <c r="OB115" s="128" t="str">
        <f t="shared" si="176"/>
        <v>--</v>
      </c>
      <c r="OC115" s="128" t="str">
        <f t="shared" si="176"/>
        <v>--</v>
      </c>
      <c r="OD115" s="128" t="str">
        <f t="shared" si="176"/>
        <v>--</v>
      </c>
      <c r="OE115" s="128" t="str">
        <f t="shared" si="176"/>
        <v>--</v>
      </c>
      <c r="OF115" s="128" t="str">
        <f t="shared" si="176"/>
        <v>--</v>
      </c>
      <c r="OG115" s="128" t="str">
        <f t="shared" si="177"/>
        <v>--</v>
      </c>
      <c r="OH115" s="128" t="str">
        <f t="shared" si="177"/>
        <v>--</v>
      </c>
      <c r="OI115" s="128" t="str">
        <f t="shared" si="177"/>
        <v>--</v>
      </c>
      <c r="OJ115" s="128" t="str">
        <f t="shared" si="177"/>
        <v>--</v>
      </c>
      <c r="OK115" s="128" t="str">
        <f t="shared" si="177"/>
        <v>--</v>
      </c>
      <c r="OL115" s="128" t="str">
        <f t="shared" si="177"/>
        <v>--</v>
      </c>
      <c r="OM115" s="128" t="str">
        <f t="shared" si="177"/>
        <v>--</v>
      </c>
      <c r="ON115" s="128" t="str">
        <f t="shared" si="177"/>
        <v>--</v>
      </c>
      <c r="OO115" s="114" t="str">
        <f t="shared" si="123"/>
        <v>--</v>
      </c>
      <c r="OP115" s="114" t="str">
        <f t="shared" si="123"/>
        <v>--</v>
      </c>
      <c r="OQ115" s="114" t="str">
        <f t="shared" si="123"/>
        <v>--</v>
      </c>
      <c r="OR115" s="114" t="str">
        <f t="shared" si="123"/>
        <v>--</v>
      </c>
      <c r="OS115" s="114" t="str">
        <f t="shared" si="123"/>
        <v>--</v>
      </c>
      <c r="OT115" s="114" t="str">
        <f t="shared" si="123"/>
        <v>--</v>
      </c>
      <c r="OU115" s="114" t="str">
        <f t="shared" si="123"/>
        <v>--</v>
      </c>
      <c r="OV115" s="114" t="str">
        <f t="shared" si="123"/>
        <v>--</v>
      </c>
      <c r="OW115" s="114" t="str">
        <f t="shared" si="123"/>
        <v>--</v>
      </c>
      <c r="OX115" s="114" t="str">
        <f t="shared" si="123"/>
        <v>--</v>
      </c>
      <c r="QJ115" s="368" t="str">
        <f t="shared" si="124"/>
        <v>--</v>
      </c>
    </row>
    <row r="116" spans="1:452" x14ac:dyDescent="0.25">
      <c r="A116" s="114" t="str">
        <f t="shared" si="122"/>
        <v>--</v>
      </c>
      <c r="B116" s="96" t="s">
        <v>184</v>
      </c>
      <c r="C116" s="96">
        <v>23.07692307692307</v>
      </c>
      <c r="D116" s="114">
        <v>19.607843137254903</v>
      </c>
      <c r="E116" s="114">
        <v>12.631578947368423</v>
      </c>
      <c r="F116" s="114">
        <v>19.620253164556967</v>
      </c>
      <c r="G116" s="114">
        <v>18.354430379746844</v>
      </c>
      <c r="H116" s="114">
        <v>15.503875968992249</v>
      </c>
      <c r="I116" s="114">
        <v>43.63636363636364</v>
      </c>
      <c r="J116" s="114">
        <v>29.411764705882359</v>
      </c>
      <c r="K116" s="114">
        <v>28.089887640449444</v>
      </c>
      <c r="L116" s="114">
        <v>43</v>
      </c>
      <c r="M116" s="114">
        <v>42</v>
      </c>
      <c r="N116" s="114">
        <v>25</v>
      </c>
      <c r="O116" s="114">
        <v>51.333333333333314</v>
      </c>
      <c r="P116" s="114">
        <v>43.410852713178286</v>
      </c>
      <c r="Q116" s="114">
        <v>37.499999999999993</v>
      </c>
      <c r="R116" s="114">
        <v>93.846153846153868</v>
      </c>
      <c r="S116" s="114">
        <v>89.215686274509835</v>
      </c>
      <c r="T116" s="114">
        <v>80.208333333333314</v>
      </c>
      <c r="U116" s="114">
        <v>89.677419354838733</v>
      </c>
      <c r="V116" s="114">
        <v>83.333333333333314</v>
      </c>
      <c r="W116" s="114">
        <v>82.481751824817522</v>
      </c>
      <c r="X116" s="114">
        <v>84.567901234567927</v>
      </c>
      <c r="Y116" s="114">
        <v>75.199999999999989</v>
      </c>
      <c r="Z116" s="114">
        <v>80.219780219780233</v>
      </c>
      <c r="AA116" s="114">
        <v>87</v>
      </c>
      <c r="AB116" s="114">
        <v>79</v>
      </c>
      <c r="AC116" s="114">
        <v>82</v>
      </c>
      <c r="AD116" s="114">
        <v>89.261744966443004</v>
      </c>
      <c r="AE116" s="114">
        <v>79.069767441860478</v>
      </c>
      <c r="AF116" s="114">
        <v>77.777777777777771</v>
      </c>
      <c r="AG116" s="114">
        <v>73.4375</v>
      </c>
      <c r="AH116" s="114">
        <v>64.077669902912632</v>
      </c>
      <c r="AI116" s="114">
        <v>58.333333333333343</v>
      </c>
      <c r="AJ116" s="114">
        <v>66.242038216560488</v>
      </c>
      <c r="AK116" s="114">
        <v>61.728395061728413</v>
      </c>
      <c r="AL116" s="114">
        <v>65.693430656934282</v>
      </c>
      <c r="AM116" s="114">
        <v>65.217391304347814</v>
      </c>
      <c r="AN116" s="114">
        <v>64.8</v>
      </c>
      <c r="AO116" s="114">
        <v>67.7777777777778</v>
      </c>
      <c r="AP116" s="114">
        <v>60</v>
      </c>
      <c r="AQ116" s="114">
        <v>61</v>
      </c>
      <c r="AR116" s="114">
        <v>66</v>
      </c>
      <c r="AS116" s="114">
        <v>64.625850340136068</v>
      </c>
      <c r="AT116" s="114">
        <v>62.204724409448822</v>
      </c>
      <c r="AU116" s="114">
        <v>66.666666666666671</v>
      </c>
      <c r="AV116" s="114">
        <v>12.500000000000002</v>
      </c>
      <c r="AW116" s="114">
        <v>18.44660194174757</v>
      </c>
      <c r="AX116" s="114">
        <v>10.416666666666666</v>
      </c>
      <c r="AY116" s="114">
        <v>22.435897435897438</v>
      </c>
      <c r="AZ116" s="114">
        <v>25.786163522012583</v>
      </c>
      <c r="BA116" s="114">
        <v>15.555555555555555</v>
      </c>
      <c r="BB116" s="114">
        <v>18.238993710691837</v>
      </c>
      <c r="BC116" s="114">
        <v>18.69918699186994</v>
      </c>
      <c r="BD116" s="114">
        <v>18.888888888888889</v>
      </c>
      <c r="BE116" s="114">
        <v>19</v>
      </c>
      <c r="BF116" s="114">
        <v>17.419354838709687</v>
      </c>
      <c r="BG116" s="114">
        <v>12.605042016806728</v>
      </c>
      <c r="BH116" s="114">
        <v>12.765957446808512</v>
      </c>
      <c r="BI116" s="114">
        <v>18.897637795275582</v>
      </c>
      <c r="BJ116" s="114">
        <v>20.17543859649123</v>
      </c>
      <c r="BK116" s="114">
        <v>7.8125</v>
      </c>
      <c r="BL116" s="114">
        <v>5.825242718446602</v>
      </c>
      <c r="BM116" s="114">
        <v>3.125</v>
      </c>
      <c r="BN116" s="114">
        <v>19.871794871794869</v>
      </c>
      <c r="BO116" s="114">
        <v>13.836477987421384</v>
      </c>
      <c r="BP116" s="114">
        <v>8.1481481481481506</v>
      </c>
      <c r="BQ116" s="114">
        <v>12.658227848101268</v>
      </c>
      <c r="BR116" s="114">
        <v>14.754098360655744</v>
      </c>
      <c r="BS116" s="114">
        <v>11.363636363636367</v>
      </c>
      <c r="BT116" s="114">
        <v>18</v>
      </c>
      <c r="BU116" s="114">
        <v>12.820512820512823</v>
      </c>
      <c r="BV116" s="114">
        <v>8.4033613445378155</v>
      </c>
      <c r="BW116" s="114">
        <v>9.8591549295774712</v>
      </c>
      <c r="BX116" s="114">
        <v>15.748031496062993</v>
      </c>
      <c r="BY116" s="114">
        <v>10.526315789473681</v>
      </c>
      <c r="BZ116" s="114">
        <v>58.73015873015872</v>
      </c>
      <c r="CA116" s="114">
        <v>75.728155339805824</v>
      </c>
      <c r="CB116" s="114">
        <v>72.916666666666686</v>
      </c>
      <c r="CC116" s="114">
        <v>60.000000000000014</v>
      </c>
      <c r="CD116" s="114">
        <v>68.944099378881987</v>
      </c>
      <c r="CE116" s="114">
        <v>65.44117647058826</v>
      </c>
      <c r="CF116" s="114">
        <v>66.874999999999972</v>
      </c>
      <c r="CG116" s="114">
        <v>69.600000000000037</v>
      </c>
      <c r="CH116" s="114">
        <v>73.863636363636374</v>
      </c>
      <c r="CI116" s="114">
        <v>59</v>
      </c>
      <c r="CJ116" s="114">
        <v>62</v>
      </c>
      <c r="CK116" s="114">
        <v>78.991596638655466</v>
      </c>
      <c r="CL116" s="114">
        <v>72.108843537414955</v>
      </c>
      <c r="CM116" s="114">
        <v>66.923076923076906</v>
      </c>
      <c r="CN116" s="114">
        <v>71.929824561403478</v>
      </c>
      <c r="CO116" s="114" t="s">
        <v>286</v>
      </c>
      <c r="CP116" s="114" t="s">
        <v>286</v>
      </c>
      <c r="CQ116" s="114" t="s">
        <v>286</v>
      </c>
      <c r="CR116" s="114">
        <v>63.39869281045754</v>
      </c>
      <c r="CS116" s="114">
        <v>33.540372670807429</v>
      </c>
      <c r="CT116" s="114">
        <v>40.740740740740733</v>
      </c>
      <c r="CU116" s="114">
        <v>61.249999999999993</v>
      </c>
      <c r="CV116" s="114">
        <v>39.999999999999986</v>
      </c>
      <c r="CW116" s="114">
        <v>40.909090909090907</v>
      </c>
      <c r="CX116" s="114">
        <v>63</v>
      </c>
      <c r="CY116" s="114">
        <v>36.601307189542489</v>
      </c>
      <c r="CZ116" s="114">
        <v>50</v>
      </c>
      <c r="DA116" s="114">
        <v>67.567567567567593</v>
      </c>
      <c r="DB116" s="114">
        <v>37.98449612403099</v>
      </c>
      <c r="DC116" s="114">
        <v>45.614035087719337</v>
      </c>
      <c r="DD116" s="114">
        <v>66.666666666666686</v>
      </c>
      <c r="DE116" s="114">
        <v>62.376237623762428</v>
      </c>
      <c r="DF116" s="114">
        <v>56.250000000000036</v>
      </c>
      <c r="DG116" s="114">
        <v>62.666666666666679</v>
      </c>
      <c r="DH116" s="114">
        <v>56.603773584905667</v>
      </c>
      <c r="DI116" s="114">
        <v>48.484848484848477</v>
      </c>
      <c r="DJ116" s="114">
        <v>57.861635220125777</v>
      </c>
      <c r="DK116" s="114">
        <v>51.639344262295069</v>
      </c>
      <c r="DL116" s="114">
        <v>47.674418604651152</v>
      </c>
      <c r="DM116" s="114">
        <v>54</v>
      </c>
      <c r="DN116" s="114">
        <v>59</v>
      </c>
      <c r="DO116" s="114">
        <v>45</v>
      </c>
      <c r="DP116" s="114">
        <v>53.623188405797094</v>
      </c>
      <c r="DQ116" s="114">
        <v>51.587301587301596</v>
      </c>
      <c r="DR116" s="114">
        <v>52.678571428571423</v>
      </c>
      <c r="DS116" s="114" t="s">
        <v>286</v>
      </c>
      <c r="DT116" s="114" t="s">
        <v>286</v>
      </c>
      <c r="DU116" s="114" t="s">
        <v>286</v>
      </c>
      <c r="DV116" s="114">
        <v>51.973684210526315</v>
      </c>
      <c r="DW116" s="114">
        <v>31.677018633540378</v>
      </c>
      <c r="DX116" s="114">
        <v>25.563909774436091</v>
      </c>
      <c r="DY116" s="114">
        <v>54.430379746835442</v>
      </c>
      <c r="DZ116" s="114">
        <v>33.064516129032242</v>
      </c>
      <c r="EA116" s="114">
        <v>29.545454545454547</v>
      </c>
      <c r="EB116" s="114">
        <v>51</v>
      </c>
      <c r="EC116" s="114">
        <v>38</v>
      </c>
      <c r="ED116" s="114">
        <v>33.884297520661164</v>
      </c>
      <c r="EE116" s="114">
        <v>45</v>
      </c>
      <c r="EF116" s="114">
        <v>36.220472440944889</v>
      </c>
      <c r="EG116" s="114">
        <v>43.362831858407091</v>
      </c>
      <c r="EH116" s="114" t="s">
        <v>286</v>
      </c>
      <c r="EI116" s="114" t="s">
        <v>286</v>
      </c>
      <c r="EJ116" s="114" t="s">
        <v>286</v>
      </c>
      <c r="EK116" s="114">
        <v>90.78947368421052</v>
      </c>
      <c r="EL116" s="114">
        <v>81.987577639751549</v>
      </c>
      <c r="EM116" s="114">
        <v>82.089552238805993</v>
      </c>
      <c r="EN116" s="114">
        <v>87.34177215189878</v>
      </c>
      <c r="EO116" s="114">
        <v>78.225806451612883</v>
      </c>
      <c r="EP116" s="114">
        <v>77.272727272727252</v>
      </c>
      <c r="EQ116" s="114">
        <v>92.168674698795158</v>
      </c>
      <c r="ER116" s="114">
        <v>85.620915032679761</v>
      </c>
      <c r="ES116" s="114">
        <v>85.123966942148741</v>
      </c>
      <c r="ET116" s="114">
        <v>92.517006802721127</v>
      </c>
      <c r="EU116" s="114">
        <v>82.812499999999986</v>
      </c>
      <c r="EV116" s="114">
        <v>79.824561403508753</v>
      </c>
      <c r="EW116" s="114">
        <v>85.937500000000014</v>
      </c>
      <c r="EX116" s="114">
        <v>69.902912621359221</v>
      </c>
      <c r="EY116" s="114">
        <v>63.541666666666671</v>
      </c>
      <c r="EZ116" s="114">
        <v>91.333333333333329</v>
      </c>
      <c r="FA116" s="114">
        <v>81.987577639751564</v>
      </c>
      <c r="FB116" s="114">
        <v>72.388059701492509</v>
      </c>
      <c r="FC116" s="114">
        <v>87.421383647798777</v>
      </c>
      <c r="FD116" s="114">
        <v>73.170731707317074</v>
      </c>
      <c r="FE116" s="114">
        <v>68.181818181818187</v>
      </c>
      <c r="FF116" s="114">
        <v>90</v>
      </c>
      <c r="FG116" s="114">
        <v>74</v>
      </c>
      <c r="FH116" s="114">
        <v>80.672268907563051</v>
      </c>
      <c r="FI116" s="114">
        <v>89.726027397260296</v>
      </c>
      <c r="FJ116" s="114">
        <v>75.590551181102356</v>
      </c>
      <c r="FK116" s="114">
        <v>66.666666666666671</v>
      </c>
      <c r="FL116" s="114" t="s">
        <v>286</v>
      </c>
      <c r="FM116" s="114">
        <v>25.742574257425744</v>
      </c>
      <c r="FN116" s="114">
        <v>48.936170212765937</v>
      </c>
      <c r="FO116" s="114" t="s">
        <v>286</v>
      </c>
      <c r="FP116" s="114">
        <v>23.648648648648653</v>
      </c>
      <c r="FQ116" s="114">
        <v>64.885496183206101</v>
      </c>
      <c r="FR116" s="114" t="s">
        <v>286</v>
      </c>
      <c r="FS116" s="114">
        <v>22.72727272727272</v>
      </c>
      <c r="FT116" s="114">
        <v>58.333333333333329</v>
      </c>
      <c r="FU116" s="114" t="s">
        <v>286</v>
      </c>
      <c r="FV116" s="114">
        <v>27</v>
      </c>
      <c r="FW116" s="114">
        <v>51</v>
      </c>
      <c r="FX116" s="114" t="s">
        <v>286</v>
      </c>
      <c r="FY116" s="114">
        <v>25.000000000000004</v>
      </c>
      <c r="FZ116" s="114">
        <v>58.653846153846139</v>
      </c>
      <c r="GA116" s="114" t="s">
        <v>286</v>
      </c>
      <c r="GB116" s="114">
        <v>36</v>
      </c>
      <c r="GC116" s="114">
        <v>58.695652173913025</v>
      </c>
      <c r="GD116" s="114" t="s">
        <v>286</v>
      </c>
      <c r="GE116" s="114">
        <v>48.571428571428569</v>
      </c>
      <c r="GF116" s="114">
        <v>41.176470588235283</v>
      </c>
      <c r="GG116" s="114" t="s">
        <v>286</v>
      </c>
      <c r="GH116" s="114">
        <v>36</v>
      </c>
      <c r="GI116" s="114">
        <v>52.083333333333343</v>
      </c>
      <c r="GJ116" s="114" t="s">
        <v>286</v>
      </c>
      <c r="GK116" s="114">
        <v>49</v>
      </c>
      <c r="GL116" s="114">
        <v>45</v>
      </c>
      <c r="GM116" s="114" t="s">
        <v>286</v>
      </c>
      <c r="GN116" s="114">
        <v>48.387096774193552</v>
      </c>
      <c r="GO116" s="114">
        <v>49.180327868852466</v>
      </c>
      <c r="GP116" s="114" t="s">
        <v>286</v>
      </c>
      <c r="GQ116" s="114">
        <v>40</v>
      </c>
      <c r="GR116" s="114">
        <v>69.565217391304373</v>
      </c>
      <c r="GS116" s="114" t="s">
        <v>286</v>
      </c>
      <c r="GT116" s="114">
        <v>51.428571428571445</v>
      </c>
      <c r="GU116" s="114">
        <v>57.647058823529413</v>
      </c>
      <c r="GV116" s="114" t="s">
        <v>286</v>
      </c>
      <c r="GW116" s="114">
        <v>40.000000000000007</v>
      </c>
      <c r="GX116" s="114">
        <v>58.333333333333336</v>
      </c>
      <c r="GY116" s="114" t="s">
        <v>286</v>
      </c>
      <c r="GZ116" s="114">
        <v>62</v>
      </c>
      <c r="HA116" s="114">
        <v>57</v>
      </c>
      <c r="HB116" s="114" t="s">
        <v>286</v>
      </c>
      <c r="HC116" s="114">
        <v>59.999999999999993</v>
      </c>
      <c r="HD116" s="114">
        <v>52.45901639344261</v>
      </c>
      <c r="HE116" s="114" t="s">
        <v>286</v>
      </c>
      <c r="HF116" s="114">
        <v>41.666666666666671</v>
      </c>
      <c r="HG116" s="114">
        <v>54.347826086956516</v>
      </c>
      <c r="HH116" s="114" t="s">
        <v>286</v>
      </c>
      <c r="HI116" s="121">
        <v>48.484848484848477</v>
      </c>
      <c r="HJ116" s="121">
        <v>62.025316455696192</v>
      </c>
      <c r="HK116" s="121" t="s">
        <v>286</v>
      </c>
      <c r="HL116" s="121">
        <v>28</v>
      </c>
      <c r="HM116" s="114">
        <v>75.000000000000028</v>
      </c>
      <c r="HN116" s="114" t="s">
        <v>286</v>
      </c>
      <c r="HO116" s="114">
        <v>47</v>
      </c>
      <c r="HP116" s="114">
        <v>70.175438596491247</v>
      </c>
      <c r="HQ116" s="114" t="s">
        <v>286</v>
      </c>
      <c r="HR116" s="114">
        <v>58.064516129032242</v>
      </c>
      <c r="HS116" s="114">
        <v>58.333333333333321</v>
      </c>
      <c r="HT116" s="114" t="s">
        <v>286</v>
      </c>
      <c r="HU116" s="114">
        <v>66.666666666666671</v>
      </c>
      <c r="HV116" s="114">
        <v>34.782608695652172</v>
      </c>
      <c r="HW116" s="114" t="s">
        <v>286</v>
      </c>
      <c r="HX116" s="114">
        <v>85.714285714285694</v>
      </c>
      <c r="HY116" s="114">
        <v>41.975308641975303</v>
      </c>
      <c r="HZ116" s="114" t="s">
        <v>286</v>
      </c>
      <c r="IA116" s="114">
        <v>56.000000000000007</v>
      </c>
      <c r="IB116" s="114">
        <v>35.416666666666657</v>
      </c>
      <c r="IC116" s="114" t="s">
        <v>286</v>
      </c>
      <c r="ID116" s="114">
        <v>69</v>
      </c>
      <c r="IE116" s="114">
        <v>53</v>
      </c>
      <c r="IF116" s="114" t="s">
        <v>286</v>
      </c>
      <c r="IG116" s="114">
        <v>54.838709677419359</v>
      </c>
      <c r="IH116" s="114">
        <v>34.426229508196727</v>
      </c>
      <c r="II116" s="114" t="s">
        <v>286</v>
      </c>
      <c r="IJ116" s="114">
        <v>84.000000000000014</v>
      </c>
      <c r="IK116" s="114">
        <v>58.695652173913039</v>
      </c>
      <c r="IL116" s="114" t="s">
        <v>286</v>
      </c>
      <c r="IM116" s="114">
        <v>76.47058823529413</v>
      </c>
      <c r="IN116" s="114">
        <v>62.499999999999972</v>
      </c>
      <c r="IO116" s="114" t="s">
        <v>286</v>
      </c>
      <c r="IP116" s="114">
        <v>70.833333333333357</v>
      </c>
      <c r="IQ116" s="114">
        <v>42.857142857142854</v>
      </c>
      <c r="IR116" s="114" t="s">
        <v>286</v>
      </c>
      <c r="IS116" s="114">
        <v>74</v>
      </c>
      <c r="IT116" s="114">
        <v>64</v>
      </c>
      <c r="IU116" s="114" t="s">
        <v>286</v>
      </c>
      <c r="IV116" s="114">
        <v>80.645161290322562</v>
      </c>
      <c r="IW116" s="114">
        <v>56.666666666666657</v>
      </c>
      <c r="IX116" s="114" t="s">
        <v>286</v>
      </c>
      <c r="IY116" s="114" t="s">
        <v>286</v>
      </c>
      <c r="IZ116" s="114" t="s">
        <v>286</v>
      </c>
      <c r="JA116" s="114" t="s">
        <v>286</v>
      </c>
      <c r="JB116" s="114" t="s">
        <v>286</v>
      </c>
      <c r="JC116" s="114" t="s">
        <v>286</v>
      </c>
      <c r="JD116" s="114" t="s">
        <v>286</v>
      </c>
      <c r="JE116" s="114" t="s">
        <v>286</v>
      </c>
      <c r="JF116" s="114" t="str">
        <f t="shared" si="147"/>
        <v>--</v>
      </c>
      <c r="JG116" s="114" t="str">
        <f t="shared" si="147"/>
        <v>--</v>
      </c>
      <c r="JH116" s="114" t="str">
        <f t="shared" si="147"/>
        <v>--</v>
      </c>
      <c r="JI116" s="114" t="str">
        <f t="shared" si="147"/>
        <v>--</v>
      </c>
      <c r="JJ116" s="114" t="str">
        <f t="shared" si="147"/>
        <v>--</v>
      </c>
      <c r="JK116" s="114" t="str">
        <f t="shared" si="147"/>
        <v>--</v>
      </c>
      <c r="JL116" s="114" t="str">
        <f t="shared" si="147"/>
        <v>--</v>
      </c>
      <c r="JM116" s="114" t="str">
        <f t="shared" si="147"/>
        <v>--</v>
      </c>
      <c r="JN116" s="114" t="str">
        <f t="shared" si="147"/>
        <v>--</v>
      </c>
      <c r="JO116" s="114" t="str">
        <f t="shared" si="147"/>
        <v>--</v>
      </c>
      <c r="JP116" s="114" t="str">
        <f t="shared" si="148"/>
        <v>--</v>
      </c>
      <c r="JQ116" s="114" t="str">
        <f t="shared" si="148"/>
        <v>--</v>
      </c>
      <c r="JR116" s="114" t="str">
        <f t="shared" si="148"/>
        <v>--</v>
      </c>
      <c r="JS116" s="114" t="str">
        <f t="shared" si="148"/>
        <v>--</v>
      </c>
      <c r="JT116" s="114" t="str">
        <f t="shared" si="148"/>
        <v>--</v>
      </c>
      <c r="JU116" s="114" t="str">
        <f t="shared" si="148"/>
        <v>--</v>
      </c>
      <c r="JV116" s="114" t="str">
        <f t="shared" si="148"/>
        <v>--</v>
      </c>
      <c r="JW116" s="114" t="str">
        <f t="shared" si="148"/>
        <v>--</v>
      </c>
      <c r="JX116" s="114" t="str">
        <f t="shared" si="148"/>
        <v>--</v>
      </c>
      <c r="JY116" s="114" t="str">
        <f t="shared" si="148"/>
        <v>--</v>
      </c>
      <c r="JZ116" s="114" t="str">
        <f t="shared" si="149"/>
        <v>--</v>
      </c>
      <c r="KA116" s="114" t="str">
        <f t="shared" si="149"/>
        <v>--</v>
      </c>
      <c r="KB116" s="114" t="str">
        <f t="shared" si="149"/>
        <v>--</v>
      </c>
      <c r="KC116" s="114" t="str">
        <f t="shared" si="149"/>
        <v>--</v>
      </c>
      <c r="KD116" s="114" t="str">
        <f t="shared" si="149"/>
        <v>--</v>
      </c>
      <c r="KE116" s="114" t="str">
        <f t="shared" si="149"/>
        <v>--</v>
      </c>
      <c r="KF116" s="114" t="str">
        <f t="shared" si="149"/>
        <v>--</v>
      </c>
      <c r="KG116" s="114" t="str">
        <f t="shared" si="149"/>
        <v>--</v>
      </c>
      <c r="KH116" s="114" t="str">
        <f t="shared" si="149"/>
        <v>--</v>
      </c>
      <c r="KI116" s="114" t="str">
        <f t="shared" si="149"/>
        <v>--</v>
      </c>
      <c r="KJ116" s="114" t="str">
        <f t="shared" si="150"/>
        <v>--</v>
      </c>
      <c r="KK116" s="114" t="str">
        <f t="shared" si="150"/>
        <v>--</v>
      </c>
      <c r="KL116" s="114" t="str">
        <f t="shared" si="150"/>
        <v>--</v>
      </c>
      <c r="KM116" s="114" t="str">
        <f t="shared" si="150"/>
        <v>--</v>
      </c>
      <c r="KN116" s="114" t="str">
        <f t="shared" si="150"/>
        <v>--</v>
      </c>
      <c r="KO116" s="114" t="str">
        <f t="shared" si="150"/>
        <v>--</v>
      </c>
      <c r="KP116" s="114" t="str">
        <f t="shared" si="151"/>
        <v>--</v>
      </c>
      <c r="KQ116" s="114" t="str">
        <f t="shared" si="151"/>
        <v>--</v>
      </c>
      <c r="KR116" s="114" t="str">
        <f t="shared" si="151"/>
        <v>--</v>
      </c>
      <c r="KS116" s="114" t="str">
        <f t="shared" si="151"/>
        <v>--</v>
      </c>
      <c r="KT116" s="114" t="str">
        <f t="shared" si="151"/>
        <v>--</v>
      </c>
      <c r="KU116" s="114" t="str">
        <f t="shared" si="151"/>
        <v>--</v>
      </c>
      <c r="KV116" s="114" t="str">
        <f t="shared" si="151"/>
        <v>--</v>
      </c>
      <c r="KW116" s="114" t="str">
        <f t="shared" si="151"/>
        <v>--</v>
      </c>
      <c r="KX116" s="114" t="str">
        <f t="shared" si="151"/>
        <v>--</v>
      </c>
      <c r="KY116" s="114" t="str">
        <f t="shared" si="151"/>
        <v>--</v>
      </c>
      <c r="KZ116" s="114" t="str">
        <f t="shared" si="161"/>
        <v>--</v>
      </c>
      <c r="LA116" s="114" t="str">
        <f t="shared" si="161"/>
        <v>--</v>
      </c>
      <c r="LB116" s="114" t="str">
        <f t="shared" si="161"/>
        <v>--</v>
      </c>
      <c r="LC116" s="114" t="str">
        <f t="shared" si="161"/>
        <v>--</v>
      </c>
      <c r="LD116" s="114" t="str">
        <f t="shared" si="161"/>
        <v>--</v>
      </c>
      <c r="LE116" s="128" t="str">
        <f t="shared" si="162"/>
        <v>--</v>
      </c>
      <c r="LF116" s="128" t="str">
        <f t="shared" si="162"/>
        <v>--</v>
      </c>
      <c r="LG116" s="128" t="str">
        <f t="shared" si="162"/>
        <v>--</v>
      </c>
      <c r="LH116" s="128" t="str">
        <f t="shared" si="162"/>
        <v>--</v>
      </c>
      <c r="LI116" s="128" t="str">
        <f t="shared" si="162"/>
        <v>--</v>
      </c>
      <c r="LJ116" s="128" t="str">
        <f t="shared" si="162"/>
        <v>--</v>
      </c>
      <c r="LK116" s="128" t="str">
        <f t="shared" si="162"/>
        <v>--</v>
      </c>
      <c r="LL116" s="128" t="str">
        <f t="shared" si="162"/>
        <v>--</v>
      </c>
      <c r="LM116" s="128" t="str">
        <f t="shared" si="162"/>
        <v>--</v>
      </c>
      <c r="LN116" s="128" t="str">
        <f t="shared" si="162"/>
        <v>--</v>
      </c>
      <c r="LO116" s="128" t="str">
        <f t="shared" si="163"/>
        <v>--</v>
      </c>
      <c r="LP116" s="128" t="str">
        <f t="shared" si="163"/>
        <v>--</v>
      </c>
      <c r="LQ116" s="128" t="str">
        <f t="shared" si="163"/>
        <v>--</v>
      </c>
      <c r="LR116" s="128" t="str">
        <f t="shared" si="163"/>
        <v>--</v>
      </c>
      <c r="LS116" s="128" t="str">
        <f t="shared" si="163"/>
        <v>--</v>
      </c>
      <c r="LT116" s="128" t="str">
        <f t="shared" si="163"/>
        <v>--</v>
      </c>
      <c r="LU116" s="128" t="str">
        <f t="shared" si="163"/>
        <v>--</v>
      </c>
      <c r="LV116" s="128" t="str">
        <f t="shared" si="163"/>
        <v>--</v>
      </c>
      <c r="LW116" s="128" t="str">
        <f t="shared" si="163"/>
        <v>--</v>
      </c>
      <c r="LX116" s="128" t="str">
        <f t="shared" si="163"/>
        <v>--</v>
      </c>
      <c r="LY116" s="128" t="str">
        <f t="shared" si="164"/>
        <v>--</v>
      </c>
      <c r="LZ116" s="128" t="str">
        <f t="shared" si="164"/>
        <v>--</v>
      </c>
      <c r="MA116" s="128" t="str">
        <f t="shared" si="164"/>
        <v>--</v>
      </c>
      <c r="MB116" s="128" t="str">
        <f t="shared" si="164"/>
        <v>--</v>
      </c>
      <c r="MC116" s="128" t="str">
        <f t="shared" si="164"/>
        <v>--</v>
      </c>
      <c r="MD116" s="128" t="str">
        <f t="shared" si="164"/>
        <v>--</v>
      </c>
      <c r="ME116" s="128" t="str">
        <f t="shared" si="164"/>
        <v>--</v>
      </c>
      <c r="MF116" s="128" t="str">
        <f t="shared" si="164"/>
        <v>--</v>
      </c>
      <c r="MG116" s="128" t="str">
        <f t="shared" si="164"/>
        <v>--</v>
      </c>
      <c r="MH116" s="128" t="str">
        <f t="shared" si="164"/>
        <v>--</v>
      </c>
      <c r="MI116" s="128" t="str">
        <f t="shared" si="165"/>
        <v>--</v>
      </c>
      <c r="MJ116" s="128" t="str">
        <f t="shared" si="165"/>
        <v>--</v>
      </c>
      <c r="MK116" s="128" t="str">
        <f t="shared" si="165"/>
        <v>--</v>
      </c>
      <c r="ML116" s="128" t="str">
        <f t="shared" si="165"/>
        <v>--</v>
      </c>
      <c r="MM116" s="128" t="str">
        <f t="shared" si="165"/>
        <v>--</v>
      </c>
      <c r="MN116" s="128" t="str">
        <f t="shared" si="165"/>
        <v>--</v>
      </c>
      <c r="MO116" s="128" t="str">
        <f t="shared" si="153"/>
        <v>--</v>
      </c>
      <c r="MP116" s="128" t="str">
        <f t="shared" si="166"/>
        <v>--</v>
      </c>
      <c r="MQ116" s="128" t="str">
        <f t="shared" si="166"/>
        <v>--</v>
      </c>
      <c r="MR116" s="128" t="str">
        <f t="shared" si="154"/>
        <v>--</v>
      </c>
      <c r="MS116" s="128" t="str">
        <f t="shared" si="167"/>
        <v>--</v>
      </c>
      <c r="MT116" s="128" t="str">
        <f t="shared" si="167"/>
        <v>--</v>
      </c>
      <c r="MU116" s="128" t="str">
        <f t="shared" si="155"/>
        <v>--</v>
      </c>
      <c r="MV116" s="128" t="str">
        <f t="shared" si="168"/>
        <v>--</v>
      </c>
      <c r="MW116" s="128" t="str">
        <f t="shared" si="168"/>
        <v>--</v>
      </c>
      <c r="MX116" s="128" t="str">
        <f t="shared" si="156"/>
        <v>--</v>
      </c>
      <c r="MY116" s="128" t="str">
        <f t="shared" si="169"/>
        <v>--</v>
      </c>
      <c r="MZ116" s="128" t="str">
        <f t="shared" si="169"/>
        <v>--</v>
      </c>
      <c r="NA116" s="128" t="str">
        <f t="shared" si="157"/>
        <v>--</v>
      </c>
      <c r="NB116" s="128" t="str">
        <f t="shared" si="170"/>
        <v>--</v>
      </c>
      <c r="NC116" s="128" t="str">
        <f t="shared" si="170"/>
        <v>--</v>
      </c>
      <c r="ND116" s="128" t="str">
        <f t="shared" si="158"/>
        <v>--</v>
      </c>
      <c r="NE116" s="128" t="str">
        <f t="shared" si="171"/>
        <v>--</v>
      </c>
      <c r="NF116" s="128" t="str">
        <f t="shared" si="171"/>
        <v>--</v>
      </c>
      <c r="NG116" s="128" t="str">
        <f t="shared" si="159"/>
        <v>--</v>
      </c>
      <c r="NH116" s="128" t="str">
        <f t="shared" si="172"/>
        <v>--</v>
      </c>
      <c r="NI116" s="128" t="str">
        <f t="shared" si="172"/>
        <v>--</v>
      </c>
      <c r="NJ116" s="128" t="str">
        <f t="shared" si="173"/>
        <v>--</v>
      </c>
      <c r="NK116" s="128" t="str">
        <f t="shared" si="174"/>
        <v>--</v>
      </c>
      <c r="NL116" s="128" t="str">
        <f t="shared" si="174"/>
        <v>--</v>
      </c>
      <c r="NM116" s="128" t="str">
        <f t="shared" si="174"/>
        <v>--</v>
      </c>
      <c r="NN116" s="128" t="str">
        <f t="shared" si="174"/>
        <v>--</v>
      </c>
      <c r="NO116" s="128" t="str">
        <f t="shared" si="174"/>
        <v>--</v>
      </c>
      <c r="NP116" s="128" t="str">
        <f t="shared" si="174"/>
        <v>--</v>
      </c>
      <c r="NQ116" s="128" t="str">
        <f t="shared" si="174"/>
        <v>--</v>
      </c>
      <c r="NR116" s="128" t="str">
        <f t="shared" si="174"/>
        <v>--</v>
      </c>
      <c r="NS116" s="128" t="str">
        <f t="shared" si="174"/>
        <v>--</v>
      </c>
      <c r="NT116" s="128" t="str">
        <f t="shared" si="174"/>
        <v>--</v>
      </c>
      <c r="NU116" s="128" t="str">
        <f t="shared" si="174"/>
        <v>--</v>
      </c>
      <c r="NV116" s="128" t="str">
        <f t="shared" si="174"/>
        <v>--</v>
      </c>
      <c r="NW116" s="128" t="str">
        <f t="shared" si="174"/>
        <v>--</v>
      </c>
      <c r="NX116" s="128" t="str">
        <f t="shared" si="174"/>
        <v>--</v>
      </c>
      <c r="NY116" s="128" t="str">
        <f t="shared" si="175"/>
        <v>--</v>
      </c>
      <c r="NZ116" s="128" t="str">
        <f t="shared" si="175"/>
        <v>--</v>
      </c>
      <c r="OA116" s="128" t="str">
        <f t="shared" si="175"/>
        <v>--</v>
      </c>
      <c r="OB116" s="128" t="str">
        <f t="shared" si="176"/>
        <v>--</v>
      </c>
      <c r="OC116" s="128" t="str">
        <f t="shared" si="176"/>
        <v>--</v>
      </c>
      <c r="OD116" s="128" t="str">
        <f t="shared" si="176"/>
        <v>--</v>
      </c>
      <c r="OE116" s="128" t="str">
        <f t="shared" si="176"/>
        <v>--</v>
      </c>
      <c r="OF116" s="128" t="str">
        <f t="shared" si="176"/>
        <v>--</v>
      </c>
      <c r="OG116" s="128" t="str">
        <f t="shared" si="177"/>
        <v>--</v>
      </c>
      <c r="OH116" s="128" t="str">
        <f t="shared" si="177"/>
        <v>--</v>
      </c>
      <c r="OI116" s="128" t="str">
        <f t="shared" si="177"/>
        <v>--</v>
      </c>
      <c r="OJ116" s="128" t="str">
        <f t="shared" si="177"/>
        <v>--</v>
      </c>
      <c r="OK116" s="128" t="str">
        <f t="shared" si="177"/>
        <v>--</v>
      </c>
      <c r="OL116" s="128" t="str">
        <f t="shared" si="177"/>
        <v>--</v>
      </c>
      <c r="OM116" s="128" t="str">
        <f t="shared" si="177"/>
        <v>--</v>
      </c>
      <c r="ON116" s="128" t="str">
        <f t="shared" si="177"/>
        <v>--</v>
      </c>
      <c r="OO116" s="114" t="str">
        <f t="shared" si="123"/>
        <v>--</v>
      </c>
      <c r="OP116" s="114" t="str">
        <f t="shared" si="123"/>
        <v>--</v>
      </c>
      <c r="OQ116" s="114" t="str">
        <f t="shared" si="123"/>
        <v>--</v>
      </c>
      <c r="OR116" s="114" t="str">
        <f t="shared" si="123"/>
        <v>--</v>
      </c>
      <c r="OS116" s="114" t="str">
        <f t="shared" si="123"/>
        <v>--</v>
      </c>
      <c r="OT116" s="114" t="str">
        <f t="shared" si="123"/>
        <v>--</v>
      </c>
      <c r="OU116" s="114" t="str">
        <f t="shared" si="123"/>
        <v>--</v>
      </c>
      <c r="OV116" s="114" t="str">
        <f t="shared" si="123"/>
        <v>--</v>
      </c>
      <c r="OW116" s="114" t="str">
        <f t="shared" si="123"/>
        <v>--</v>
      </c>
      <c r="OX116" s="114" t="str">
        <f t="shared" si="123"/>
        <v>--</v>
      </c>
      <c r="QJ116" s="368" t="str">
        <f t="shared" si="124"/>
        <v>--</v>
      </c>
    </row>
    <row r="117" spans="1:452" x14ac:dyDescent="0.25">
      <c r="A117" s="114" t="str">
        <f t="shared" si="122"/>
        <v>--</v>
      </c>
      <c r="B117" s="96" t="s">
        <v>186</v>
      </c>
      <c r="C117" s="96">
        <v>39.335180055401629</v>
      </c>
      <c r="D117" s="114">
        <v>28.266666666666683</v>
      </c>
      <c r="E117" s="114">
        <v>34.925373134328339</v>
      </c>
      <c r="F117" s="114">
        <v>42.119565217391283</v>
      </c>
      <c r="G117" s="114">
        <v>31.719128329297831</v>
      </c>
      <c r="H117" s="114">
        <v>32.947976878612728</v>
      </c>
      <c r="I117" s="114">
        <v>46.186440677966097</v>
      </c>
      <c r="J117" s="114">
        <v>32.584269662921336</v>
      </c>
      <c r="K117" s="114">
        <v>35.797665369649806</v>
      </c>
      <c r="L117" s="114">
        <v>49.532710280373834</v>
      </c>
      <c r="M117" s="114">
        <v>39.330543933054386</v>
      </c>
      <c r="N117" s="114">
        <v>32.377049180327859</v>
      </c>
      <c r="O117" s="114">
        <v>62.403100775193835</v>
      </c>
      <c r="P117" s="114">
        <v>53.479853479853439</v>
      </c>
      <c r="Q117" s="114">
        <v>49.206349206349223</v>
      </c>
      <c r="R117" s="114">
        <v>89.859154929577457</v>
      </c>
      <c r="S117" s="114">
        <v>81.914893617021249</v>
      </c>
      <c r="T117" s="114">
        <v>83.577712609970689</v>
      </c>
      <c r="U117" s="114">
        <v>87.804878048780509</v>
      </c>
      <c r="V117" s="114">
        <v>81.516587677725099</v>
      </c>
      <c r="W117" s="114">
        <v>80.609418282548475</v>
      </c>
      <c r="X117" s="114">
        <v>85.95744680851061</v>
      </c>
      <c r="Y117" s="114">
        <v>77.859778597785962</v>
      </c>
      <c r="Z117" s="114">
        <v>81.111111111111128</v>
      </c>
      <c r="AA117" s="114">
        <v>85.98130841121494</v>
      </c>
      <c r="AB117" s="114">
        <v>84.362139917695458</v>
      </c>
      <c r="AC117" s="114">
        <v>81.422924901185766</v>
      </c>
      <c r="AD117" s="114">
        <v>84.942084942084932</v>
      </c>
      <c r="AE117" s="114">
        <v>79.272727272727224</v>
      </c>
      <c r="AF117" s="114">
        <v>85.204081632653086</v>
      </c>
      <c r="AG117" s="114">
        <v>71.22905027932967</v>
      </c>
      <c r="AH117" s="114">
        <v>66.754617414248031</v>
      </c>
      <c r="AI117" s="114">
        <v>62.865497076023381</v>
      </c>
      <c r="AJ117" s="114">
        <v>67.123287671232859</v>
      </c>
      <c r="AK117" s="114">
        <v>64.775413711583937</v>
      </c>
      <c r="AL117" s="114">
        <v>65.459610027855177</v>
      </c>
      <c r="AM117" s="114">
        <v>71.551724137931018</v>
      </c>
      <c r="AN117" s="114">
        <v>59.778597785977823</v>
      </c>
      <c r="AO117" s="114">
        <v>66.914498141263905</v>
      </c>
      <c r="AP117" s="114">
        <v>61.574074074074069</v>
      </c>
      <c r="AQ117" s="114">
        <v>63.934426229508226</v>
      </c>
      <c r="AR117" s="114">
        <v>66.533864541832656</v>
      </c>
      <c r="AS117" s="114">
        <v>71.53846153846159</v>
      </c>
      <c r="AT117" s="114">
        <v>64</v>
      </c>
      <c r="AU117" s="114">
        <v>71.282051282051242</v>
      </c>
      <c r="AV117" s="114">
        <v>15.804597701149429</v>
      </c>
      <c r="AW117" s="114">
        <v>15.343915343915354</v>
      </c>
      <c r="AX117" s="114">
        <v>13.609467455621305</v>
      </c>
      <c r="AY117" s="114">
        <v>13.850415512465384</v>
      </c>
      <c r="AZ117" s="114">
        <v>16.746411483253581</v>
      </c>
      <c r="BA117" s="114">
        <v>14.40443213296399</v>
      </c>
      <c r="BB117" s="114">
        <v>14.830508474576277</v>
      </c>
      <c r="BC117" s="114">
        <v>15.094339622641506</v>
      </c>
      <c r="BD117" s="114">
        <v>16.479400749063682</v>
      </c>
      <c r="BE117" s="114">
        <v>11.214953271028035</v>
      </c>
      <c r="BF117" s="114">
        <v>13.33333333333333</v>
      </c>
      <c r="BG117" s="114">
        <v>14.457831325301216</v>
      </c>
      <c r="BH117" s="114">
        <v>13.61867704280156</v>
      </c>
      <c r="BI117" s="114">
        <v>10.740740740740742</v>
      </c>
      <c r="BJ117" s="114">
        <v>14.736842105263165</v>
      </c>
      <c r="BK117" s="114">
        <v>10.919540229885055</v>
      </c>
      <c r="BL117" s="114">
        <v>8.2010582010582045</v>
      </c>
      <c r="BM117" s="114">
        <v>6.5088757396449743</v>
      </c>
      <c r="BN117" s="114">
        <v>6.6481994459833835</v>
      </c>
      <c r="BO117" s="114">
        <v>10.52631578947368</v>
      </c>
      <c r="BP117" s="114">
        <v>5.5401662049861482</v>
      </c>
      <c r="BQ117" s="114">
        <v>10.683760683760685</v>
      </c>
      <c r="BR117" s="114">
        <v>7.9245283018867934</v>
      </c>
      <c r="BS117" s="114">
        <v>8.6792452830188687</v>
      </c>
      <c r="BT117" s="114">
        <v>9.3023255813953458</v>
      </c>
      <c r="BU117" s="114">
        <v>7.1129707112970761</v>
      </c>
      <c r="BV117" s="114">
        <v>8.0321285140562235</v>
      </c>
      <c r="BW117" s="114">
        <v>9.0196078431372513</v>
      </c>
      <c r="BX117" s="114">
        <v>9.2936802973977723</v>
      </c>
      <c r="BY117" s="114">
        <v>8.3333333333333339</v>
      </c>
      <c r="BZ117" s="114">
        <v>73.521126760563362</v>
      </c>
      <c r="CA117" s="114">
        <v>74.999999999999915</v>
      </c>
      <c r="CB117" s="114">
        <v>78.466076696165217</v>
      </c>
      <c r="CC117" s="114">
        <v>67.934782608695613</v>
      </c>
      <c r="CD117" s="114">
        <v>68.257756563245778</v>
      </c>
      <c r="CE117" s="114">
        <v>74.238227146814395</v>
      </c>
      <c r="CF117" s="114">
        <v>69.198312236286867</v>
      </c>
      <c r="CG117" s="114">
        <v>70.631970260223099</v>
      </c>
      <c r="CH117" s="114">
        <v>68.913857677902584</v>
      </c>
      <c r="CI117" s="114">
        <v>63.8888888888889</v>
      </c>
      <c r="CJ117" s="114">
        <v>74.793388429752056</v>
      </c>
      <c r="CK117" s="114">
        <v>69.841269841269821</v>
      </c>
      <c r="CL117" s="114">
        <v>65.637065637065604</v>
      </c>
      <c r="CM117" s="114">
        <v>68.978102189781069</v>
      </c>
      <c r="CN117" s="114">
        <v>76.562499999999986</v>
      </c>
      <c r="CO117" s="114" t="s">
        <v>286</v>
      </c>
      <c r="CP117" s="114" t="s">
        <v>286</v>
      </c>
      <c r="CQ117" s="114" t="s">
        <v>286</v>
      </c>
      <c r="CR117" s="114">
        <v>60.869565217391319</v>
      </c>
      <c r="CS117" s="114">
        <v>37.470167064439131</v>
      </c>
      <c r="CT117" s="114">
        <v>42.936288088642698</v>
      </c>
      <c r="CU117" s="114">
        <v>52.542372881355938</v>
      </c>
      <c r="CV117" s="114">
        <v>37.777777777777807</v>
      </c>
      <c r="CW117" s="114">
        <v>39.925373134328353</v>
      </c>
      <c r="CX117" s="114">
        <v>69.767441860465084</v>
      </c>
      <c r="CY117" s="114">
        <v>40.495867768595033</v>
      </c>
      <c r="CZ117" s="114">
        <v>40.476190476190474</v>
      </c>
      <c r="DA117" s="114">
        <v>62.890625000000007</v>
      </c>
      <c r="DB117" s="114">
        <v>42.857142857142854</v>
      </c>
      <c r="DC117" s="114">
        <v>47.395833333333343</v>
      </c>
      <c r="DD117" s="114">
        <v>69.688385269121881</v>
      </c>
      <c r="DE117" s="114">
        <v>59.83827493261456</v>
      </c>
      <c r="DF117" s="114">
        <v>50.737463126843657</v>
      </c>
      <c r="DG117" s="114">
        <v>60.86956521739129</v>
      </c>
      <c r="DH117" s="114">
        <v>58.033573141486784</v>
      </c>
      <c r="DI117" s="114">
        <v>51.65745856353594</v>
      </c>
      <c r="DJ117" s="114">
        <v>59.829059829059815</v>
      </c>
      <c r="DK117" s="114">
        <v>53.731343283582092</v>
      </c>
      <c r="DL117" s="114">
        <v>40.754716981132113</v>
      </c>
      <c r="DM117" s="114">
        <v>57.142857142857117</v>
      </c>
      <c r="DN117" s="114">
        <v>55.601659751037317</v>
      </c>
      <c r="DO117" s="114">
        <v>43.824701195219141</v>
      </c>
      <c r="DP117" s="114">
        <v>59.999999999999964</v>
      </c>
      <c r="DQ117" s="114">
        <v>52.788104089219317</v>
      </c>
      <c r="DR117" s="114">
        <v>50.793650793650784</v>
      </c>
      <c r="DS117" s="114" t="s">
        <v>286</v>
      </c>
      <c r="DT117" s="114" t="s">
        <v>286</v>
      </c>
      <c r="DU117" s="114" t="s">
        <v>286</v>
      </c>
      <c r="DV117" s="114">
        <v>56.077348066298335</v>
      </c>
      <c r="DW117" s="114">
        <v>27.923627684964224</v>
      </c>
      <c r="DX117" s="114">
        <v>28.333333333333329</v>
      </c>
      <c r="DY117" s="114">
        <v>47.598253275109172</v>
      </c>
      <c r="DZ117" s="114">
        <v>31.226765799256505</v>
      </c>
      <c r="EA117" s="114">
        <v>28.136882129277559</v>
      </c>
      <c r="EB117" s="114">
        <v>59.52380952380954</v>
      </c>
      <c r="EC117" s="114">
        <v>41.250000000000014</v>
      </c>
      <c r="ED117" s="114">
        <v>39.043824701195241</v>
      </c>
      <c r="EE117" s="114">
        <v>55.51181102362203</v>
      </c>
      <c r="EF117" s="114">
        <v>42.007434944237914</v>
      </c>
      <c r="EG117" s="114">
        <v>38.541666666666686</v>
      </c>
      <c r="EH117" s="114" t="s">
        <v>286</v>
      </c>
      <c r="EI117" s="114" t="s">
        <v>286</v>
      </c>
      <c r="EJ117" s="114" t="s">
        <v>286</v>
      </c>
      <c r="EK117" s="114">
        <v>91.5300546448087</v>
      </c>
      <c r="EL117" s="114">
        <v>85.680190930787617</v>
      </c>
      <c r="EM117" s="114">
        <v>79.778393351800531</v>
      </c>
      <c r="EN117" s="114">
        <v>90.909090909090963</v>
      </c>
      <c r="EO117" s="114">
        <v>77.323420074349457</v>
      </c>
      <c r="EP117" s="114">
        <v>78.195488721804537</v>
      </c>
      <c r="EQ117" s="114">
        <v>92.523364485981304</v>
      </c>
      <c r="ER117" s="114">
        <v>85.477178423236538</v>
      </c>
      <c r="ES117" s="114">
        <v>79.919678714859472</v>
      </c>
      <c r="ET117" s="114">
        <v>94.573643410852739</v>
      </c>
      <c r="EU117" s="114">
        <v>84.558823529411796</v>
      </c>
      <c r="EV117" s="114">
        <v>86.387434554973836</v>
      </c>
      <c r="EW117" s="114">
        <v>88.202247191011239</v>
      </c>
      <c r="EX117" s="114">
        <v>74.734042553191557</v>
      </c>
      <c r="EY117" s="114">
        <v>74.631268436578182</v>
      </c>
      <c r="EZ117" s="114">
        <v>88.858695652173978</v>
      </c>
      <c r="FA117" s="114">
        <v>78.095238095238074</v>
      </c>
      <c r="FB117" s="114">
        <v>68.144044321329574</v>
      </c>
      <c r="FC117" s="114">
        <v>88.034188034188034</v>
      </c>
      <c r="FD117" s="114">
        <v>73.880597014925499</v>
      </c>
      <c r="FE117" s="114">
        <v>74.060150375939926</v>
      </c>
      <c r="FF117" s="114">
        <v>88.73239436619717</v>
      </c>
      <c r="FG117" s="114">
        <v>79.835390946502017</v>
      </c>
      <c r="FH117" s="114">
        <v>70.799999999999983</v>
      </c>
      <c r="FI117" s="114">
        <v>91.33858267716532</v>
      </c>
      <c r="FJ117" s="114">
        <v>73.507462686567123</v>
      </c>
      <c r="FK117" s="114">
        <v>72.631578947368425</v>
      </c>
      <c r="FL117" s="114" t="s">
        <v>286</v>
      </c>
      <c r="FM117" s="114">
        <v>17.647058823529395</v>
      </c>
      <c r="FN117" s="114">
        <v>47.706422018348626</v>
      </c>
      <c r="FO117" s="114" t="s">
        <v>286</v>
      </c>
      <c r="FP117" s="114">
        <v>12.56281407035177</v>
      </c>
      <c r="FQ117" s="114">
        <v>44.192634560906512</v>
      </c>
      <c r="FR117" s="114" t="s">
        <v>286</v>
      </c>
      <c r="FS117" s="114">
        <v>18.218623481781382</v>
      </c>
      <c r="FT117" s="114">
        <v>41.698841698841697</v>
      </c>
      <c r="FU117" s="114" t="s">
        <v>286</v>
      </c>
      <c r="FV117" s="114">
        <v>19.40928270042194</v>
      </c>
      <c r="FW117" s="114">
        <v>56.275303643724691</v>
      </c>
      <c r="FX117" s="114" t="s">
        <v>286</v>
      </c>
      <c r="FY117" s="114">
        <v>22.709163346613558</v>
      </c>
      <c r="FZ117" s="114">
        <v>55.37634408602149</v>
      </c>
      <c r="GA117" s="114" t="s">
        <v>286</v>
      </c>
      <c r="GB117" s="114">
        <v>41.935483870967737</v>
      </c>
      <c r="GC117" s="114">
        <v>56.774193548387125</v>
      </c>
      <c r="GD117" s="114" t="s">
        <v>286</v>
      </c>
      <c r="GE117" s="114">
        <v>42.857142857142854</v>
      </c>
      <c r="GF117" s="114">
        <v>63.636363636363633</v>
      </c>
      <c r="GG117" s="114" t="s">
        <v>286</v>
      </c>
      <c r="GH117" s="114">
        <v>36.363636363636374</v>
      </c>
      <c r="GI117" s="114">
        <v>54.629629629629633</v>
      </c>
      <c r="GJ117" s="114" t="s">
        <v>286</v>
      </c>
      <c r="GK117" s="114">
        <v>44.44444444444445</v>
      </c>
      <c r="GL117" s="114">
        <v>47.482014388489198</v>
      </c>
      <c r="GM117" s="114" t="s">
        <v>286</v>
      </c>
      <c r="GN117" s="114">
        <v>48.214285714285708</v>
      </c>
      <c r="GO117" s="114">
        <v>39.215686274509807</v>
      </c>
      <c r="GP117" s="114" t="s">
        <v>286</v>
      </c>
      <c r="GQ117" s="114">
        <v>38.709677419354861</v>
      </c>
      <c r="GR117" s="114">
        <v>73.3766233766234</v>
      </c>
      <c r="GS117" s="114" t="s">
        <v>286</v>
      </c>
      <c r="GT117" s="114">
        <v>41.666666666666664</v>
      </c>
      <c r="GU117" s="114">
        <v>74.025974025974108</v>
      </c>
      <c r="GV117" s="114" t="s">
        <v>286</v>
      </c>
      <c r="GW117" s="114">
        <v>34.883720930232556</v>
      </c>
      <c r="GX117" s="114">
        <v>61.68224299065426</v>
      </c>
      <c r="GY117" s="114" t="s">
        <v>286</v>
      </c>
      <c r="GZ117" s="114">
        <v>46.666666666666671</v>
      </c>
      <c r="HA117" s="114">
        <v>55.395683453237389</v>
      </c>
      <c r="HB117" s="114" t="s">
        <v>286</v>
      </c>
      <c r="HC117" s="114">
        <v>51.785714285714285</v>
      </c>
      <c r="HD117" s="114">
        <v>56.86274509803922</v>
      </c>
      <c r="HE117" s="114" t="s">
        <v>286</v>
      </c>
      <c r="HF117" s="114">
        <v>44.067796610169495</v>
      </c>
      <c r="HG117" s="114">
        <v>57.999999999999972</v>
      </c>
      <c r="HH117" s="114" t="s">
        <v>286</v>
      </c>
      <c r="HI117" s="121">
        <v>34.042553191489368</v>
      </c>
      <c r="HJ117" s="121">
        <v>54.66666666666665</v>
      </c>
      <c r="HK117" s="121" t="s">
        <v>286</v>
      </c>
      <c r="HL117" s="121">
        <v>35.714285714285701</v>
      </c>
      <c r="HM117" s="114">
        <v>64.761904761904731</v>
      </c>
      <c r="HN117" s="114" t="s">
        <v>286</v>
      </c>
      <c r="HO117" s="114">
        <v>48.780487804878035</v>
      </c>
      <c r="HP117" s="114">
        <v>58.646616541353389</v>
      </c>
      <c r="HQ117" s="114" t="s">
        <v>286</v>
      </c>
      <c r="HR117" s="114">
        <v>35.714285714285708</v>
      </c>
      <c r="HS117" s="114">
        <v>57.575757575757564</v>
      </c>
      <c r="HT117" s="114" t="s">
        <v>286</v>
      </c>
      <c r="HU117" s="114">
        <v>51.666666666666657</v>
      </c>
      <c r="HV117" s="114">
        <v>38.410596026490047</v>
      </c>
      <c r="HW117" s="114" t="s">
        <v>286</v>
      </c>
      <c r="HX117" s="114">
        <v>51.020408163265301</v>
      </c>
      <c r="HY117" s="114">
        <v>51.633986928104562</v>
      </c>
      <c r="HZ117" s="114" t="s">
        <v>286</v>
      </c>
      <c r="IA117" s="114">
        <v>47.72727272727272</v>
      </c>
      <c r="IB117" s="114">
        <v>47.11538461538462</v>
      </c>
      <c r="IC117" s="114" t="s">
        <v>286</v>
      </c>
      <c r="ID117" s="114">
        <v>60.975609756097569</v>
      </c>
      <c r="IE117" s="114">
        <v>52.985074626865689</v>
      </c>
      <c r="IF117" s="114" t="s">
        <v>286</v>
      </c>
      <c r="IG117" s="114">
        <v>50.909090909090921</v>
      </c>
      <c r="IH117" s="114">
        <v>36.999999999999964</v>
      </c>
      <c r="II117" s="114" t="s">
        <v>286</v>
      </c>
      <c r="IJ117" s="114">
        <v>69.491525423728831</v>
      </c>
      <c r="IK117" s="114">
        <v>54.545454545454525</v>
      </c>
      <c r="IL117" s="114" t="s">
        <v>286</v>
      </c>
      <c r="IM117" s="114">
        <v>60.416666666666671</v>
      </c>
      <c r="IN117" s="114">
        <v>58.823529411764675</v>
      </c>
      <c r="IO117" s="114" t="s">
        <v>286</v>
      </c>
      <c r="IP117" s="114">
        <v>59.090909090909093</v>
      </c>
      <c r="IQ117" s="114">
        <v>57.692307692307679</v>
      </c>
      <c r="IR117" s="114" t="s">
        <v>286</v>
      </c>
      <c r="IS117" s="114">
        <v>75.609756097560961</v>
      </c>
      <c r="IT117" s="114">
        <v>68.382352941176421</v>
      </c>
      <c r="IU117" s="114" t="s">
        <v>286</v>
      </c>
      <c r="IV117" s="114">
        <v>62.500000000000007</v>
      </c>
      <c r="IW117" s="114">
        <v>59</v>
      </c>
      <c r="IX117" s="114" t="s">
        <v>286</v>
      </c>
      <c r="IY117" s="114" t="s">
        <v>286</v>
      </c>
      <c r="IZ117" s="114" t="s">
        <v>286</v>
      </c>
      <c r="JA117" s="114" t="s">
        <v>286</v>
      </c>
      <c r="JB117" s="114" t="s">
        <v>286</v>
      </c>
      <c r="JC117" s="114" t="s">
        <v>286</v>
      </c>
      <c r="JD117" s="114" t="s">
        <v>286</v>
      </c>
      <c r="JE117" s="114" t="s">
        <v>286</v>
      </c>
      <c r="JF117" s="114" t="str">
        <f t="shared" si="147"/>
        <v>--</v>
      </c>
      <c r="JG117" s="114" t="str">
        <f t="shared" si="147"/>
        <v>--</v>
      </c>
      <c r="JH117" s="114" t="str">
        <f t="shared" si="147"/>
        <v>--</v>
      </c>
      <c r="JI117" s="114" t="str">
        <f t="shared" si="147"/>
        <v>--</v>
      </c>
      <c r="JJ117" s="114" t="str">
        <f t="shared" si="147"/>
        <v>--</v>
      </c>
      <c r="JK117" s="114" t="str">
        <f t="shared" si="147"/>
        <v>--</v>
      </c>
      <c r="JL117" s="114" t="str">
        <f t="shared" si="147"/>
        <v>--</v>
      </c>
      <c r="JM117" s="114" t="str">
        <f t="shared" si="147"/>
        <v>--</v>
      </c>
      <c r="JN117" s="114" t="str">
        <f t="shared" si="147"/>
        <v>--</v>
      </c>
      <c r="JO117" s="114" t="str">
        <f t="shared" si="147"/>
        <v>--</v>
      </c>
      <c r="JP117" s="114" t="str">
        <f t="shared" si="148"/>
        <v>--</v>
      </c>
      <c r="JQ117" s="114" t="str">
        <f t="shared" si="148"/>
        <v>--</v>
      </c>
      <c r="JR117" s="114" t="str">
        <f t="shared" si="148"/>
        <v>--</v>
      </c>
      <c r="JS117" s="114" t="str">
        <f t="shared" si="148"/>
        <v>--</v>
      </c>
      <c r="JT117" s="114" t="str">
        <f t="shared" si="148"/>
        <v>--</v>
      </c>
      <c r="JU117" s="114" t="str">
        <f t="shared" si="148"/>
        <v>--</v>
      </c>
      <c r="JV117" s="114" t="str">
        <f t="shared" si="148"/>
        <v>--</v>
      </c>
      <c r="JW117" s="114" t="str">
        <f t="shared" si="148"/>
        <v>--</v>
      </c>
      <c r="JX117" s="114" t="str">
        <f t="shared" si="148"/>
        <v>--</v>
      </c>
      <c r="JY117" s="114" t="str">
        <f t="shared" si="148"/>
        <v>--</v>
      </c>
      <c r="JZ117" s="114" t="str">
        <f t="shared" si="149"/>
        <v>--</v>
      </c>
      <c r="KA117" s="114" t="str">
        <f t="shared" si="149"/>
        <v>--</v>
      </c>
      <c r="KB117" s="114" t="str">
        <f t="shared" si="149"/>
        <v>--</v>
      </c>
      <c r="KC117" s="114" t="str">
        <f t="shared" si="149"/>
        <v>--</v>
      </c>
      <c r="KD117" s="114" t="str">
        <f t="shared" si="149"/>
        <v>--</v>
      </c>
      <c r="KE117" s="114" t="str">
        <f t="shared" si="149"/>
        <v>--</v>
      </c>
      <c r="KF117" s="114" t="str">
        <f t="shared" si="149"/>
        <v>--</v>
      </c>
      <c r="KG117" s="114" t="str">
        <f t="shared" si="149"/>
        <v>--</v>
      </c>
      <c r="KH117" s="114" t="str">
        <f t="shared" si="149"/>
        <v>--</v>
      </c>
      <c r="KI117" s="114" t="str">
        <f t="shared" si="149"/>
        <v>--</v>
      </c>
      <c r="KJ117" s="114" t="str">
        <f t="shared" si="150"/>
        <v>--</v>
      </c>
      <c r="KK117" s="114" t="str">
        <f t="shared" si="150"/>
        <v>--</v>
      </c>
      <c r="KL117" s="114" t="str">
        <f t="shared" si="150"/>
        <v>--</v>
      </c>
      <c r="KM117" s="114" t="str">
        <f t="shared" si="150"/>
        <v>--</v>
      </c>
      <c r="KN117" s="114" t="str">
        <f t="shared" si="150"/>
        <v>--</v>
      </c>
      <c r="KO117" s="114" t="str">
        <f t="shared" si="150"/>
        <v>--</v>
      </c>
      <c r="KP117" s="114" t="str">
        <f t="shared" si="151"/>
        <v>--</v>
      </c>
      <c r="KQ117" s="114" t="str">
        <f t="shared" si="151"/>
        <v>--</v>
      </c>
      <c r="KR117" s="114" t="str">
        <f t="shared" si="151"/>
        <v>--</v>
      </c>
      <c r="KS117" s="114" t="str">
        <f t="shared" si="151"/>
        <v>--</v>
      </c>
      <c r="KT117" s="114" t="str">
        <f t="shared" si="151"/>
        <v>--</v>
      </c>
      <c r="KU117" s="114" t="str">
        <f t="shared" si="151"/>
        <v>--</v>
      </c>
      <c r="KV117" s="114" t="str">
        <f t="shared" si="151"/>
        <v>--</v>
      </c>
      <c r="KW117" s="114" t="str">
        <f t="shared" si="151"/>
        <v>--</v>
      </c>
      <c r="KX117" s="114" t="str">
        <f t="shared" si="151"/>
        <v>--</v>
      </c>
      <c r="KY117" s="114" t="str">
        <f t="shared" si="151"/>
        <v>--</v>
      </c>
      <c r="KZ117" s="114" t="str">
        <f t="shared" si="161"/>
        <v>--</v>
      </c>
      <c r="LA117" s="114" t="str">
        <f t="shared" si="161"/>
        <v>--</v>
      </c>
      <c r="LB117" s="114" t="str">
        <f t="shared" si="161"/>
        <v>--</v>
      </c>
      <c r="LC117" s="114" t="str">
        <f t="shared" si="161"/>
        <v>--</v>
      </c>
      <c r="LD117" s="114" t="str">
        <f t="shared" si="161"/>
        <v>--</v>
      </c>
      <c r="LE117" s="236" t="str">
        <f t="shared" si="162"/>
        <v>--</v>
      </c>
      <c r="LF117" s="236" t="str">
        <f t="shared" si="162"/>
        <v>--</v>
      </c>
      <c r="LG117" s="236" t="str">
        <f t="shared" si="162"/>
        <v>--</v>
      </c>
      <c r="LH117" s="236" t="str">
        <f t="shared" si="162"/>
        <v>--</v>
      </c>
      <c r="LI117" s="236" t="str">
        <f t="shared" si="162"/>
        <v>--</v>
      </c>
      <c r="LJ117" s="236" t="str">
        <f t="shared" si="162"/>
        <v>--</v>
      </c>
      <c r="LK117" s="236" t="str">
        <f t="shared" si="162"/>
        <v>--</v>
      </c>
      <c r="LL117" s="236" t="str">
        <f t="shared" si="162"/>
        <v>--</v>
      </c>
      <c r="LM117" s="236" t="str">
        <f t="shared" si="162"/>
        <v>--</v>
      </c>
      <c r="LN117" s="236" t="str">
        <f t="shared" si="162"/>
        <v>--</v>
      </c>
      <c r="LO117" s="236" t="str">
        <f t="shared" si="163"/>
        <v>--</v>
      </c>
      <c r="LP117" s="236" t="str">
        <f t="shared" si="163"/>
        <v>--</v>
      </c>
      <c r="LQ117" s="236" t="str">
        <f t="shared" si="163"/>
        <v>--</v>
      </c>
      <c r="LR117" s="236" t="str">
        <f t="shared" si="163"/>
        <v>--</v>
      </c>
      <c r="LS117" s="236" t="str">
        <f t="shared" si="163"/>
        <v>--</v>
      </c>
      <c r="LT117" s="236" t="str">
        <f t="shared" si="163"/>
        <v>--</v>
      </c>
      <c r="LU117" s="236" t="str">
        <f t="shared" si="163"/>
        <v>--</v>
      </c>
      <c r="LV117" s="236" t="str">
        <f t="shared" si="163"/>
        <v>--</v>
      </c>
      <c r="LW117" s="236" t="str">
        <f t="shared" si="163"/>
        <v>--</v>
      </c>
      <c r="LX117" s="236" t="str">
        <f t="shared" si="163"/>
        <v>--</v>
      </c>
      <c r="LY117" s="236" t="str">
        <f t="shared" si="164"/>
        <v>--</v>
      </c>
      <c r="LZ117" s="236" t="str">
        <f t="shared" si="164"/>
        <v>--</v>
      </c>
      <c r="MA117" s="236" t="str">
        <f t="shared" si="164"/>
        <v>--</v>
      </c>
      <c r="MB117" s="236" t="str">
        <f t="shared" si="164"/>
        <v>--</v>
      </c>
      <c r="MC117" s="236" t="str">
        <f t="shared" si="164"/>
        <v>--</v>
      </c>
      <c r="MD117" s="236" t="str">
        <f t="shared" si="164"/>
        <v>--</v>
      </c>
      <c r="ME117" s="236" t="str">
        <f t="shared" si="164"/>
        <v>--</v>
      </c>
      <c r="MF117" s="236" t="str">
        <f t="shared" si="164"/>
        <v>--</v>
      </c>
      <c r="MG117" s="236" t="str">
        <f t="shared" si="164"/>
        <v>--</v>
      </c>
      <c r="MH117" s="236" t="str">
        <f t="shared" si="164"/>
        <v>--</v>
      </c>
      <c r="MI117" s="236" t="str">
        <f t="shared" si="165"/>
        <v>--</v>
      </c>
      <c r="MJ117" s="236" t="str">
        <f t="shared" si="165"/>
        <v>--</v>
      </c>
      <c r="MK117" s="236" t="str">
        <f t="shared" si="165"/>
        <v>--</v>
      </c>
      <c r="ML117" s="236" t="str">
        <f t="shared" si="165"/>
        <v>--</v>
      </c>
      <c r="MM117" s="236" t="str">
        <f t="shared" si="165"/>
        <v>--</v>
      </c>
      <c r="MN117" s="236" t="str">
        <f t="shared" si="165"/>
        <v>--</v>
      </c>
      <c r="MO117" s="236" t="str">
        <f t="shared" si="153"/>
        <v>--</v>
      </c>
      <c r="MP117" s="236" t="str">
        <f t="shared" si="166"/>
        <v>--</v>
      </c>
      <c r="MQ117" s="236" t="str">
        <f t="shared" si="166"/>
        <v>--</v>
      </c>
      <c r="MR117" s="236" t="str">
        <f t="shared" si="154"/>
        <v>--</v>
      </c>
      <c r="MS117" s="236" t="str">
        <f t="shared" si="167"/>
        <v>--</v>
      </c>
      <c r="MT117" s="236" t="str">
        <f t="shared" si="167"/>
        <v>--</v>
      </c>
      <c r="MU117" s="236" t="str">
        <f t="shared" si="155"/>
        <v>--</v>
      </c>
      <c r="MV117" s="236" t="str">
        <f t="shared" si="168"/>
        <v>--</v>
      </c>
      <c r="MW117" s="236" t="str">
        <f t="shared" si="168"/>
        <v>--</v>
      </c>
      <c r="MX117" s="236" t="str">
        <f t="shared" si="156"/>
        <v>--</v>
      </c>
      <c r="MY117" s="236" t="str">
        <f t="shared" si="169"/>
        <v>--</v>
      </c>
      <c r="MZ117" s="236" t="str">
        <f t="shared" si="169"/>
        <v>--</v>
      </c>
      <c r="NA117" s="236" t="str">
        <f t="shared" si="157"/>
        <v>--</v>
      </c>
      <c r="NB117" s="236" t="str">
        <f t="shared" si="170"/>
        <v>--</v>
      </c>
      <c r="NC117" s="236" t="str">
        <f t="shared" si="170"/>
        <v>--</v>
      </c>
      <c r="ND117" s="236" t="str">
        <f t="shared" si="158"/>
        <v>--</v>
      </c>
      <c r="NE117" s="236" t="str">
        <f t="shared" si="171"/>
        <v>--</v>
      </c>
      <c r="NF117" s="236" t="str">
        <f t="shared" si="171"/>
        <v>--</v>
      </c>
      <c r="NG117" s="236" t="str">
        <f t="shared" si="159"/>
        <v>--</v>
      </c>
      <c r="NH117" s="236" t="str">
        <f t="shared" si="172"/>
        <v>--</v>
      </c>
      <c r="NI117" s="236" t="str">
        <f t="shared" si="172"/>
        <v>--</v>
      </c>
      <c r="NJ117" s="236" t="str">
        <f t="shared" si="173"/>
        <v>--</v>
      </c>
      <c r="NK117" s="236" t="str">
        <f t="shared" si="174"/>
        <v>--</v>
      </c>
      <c r="NL117" s="236" t="str">
        <f t="shared" si="174"/>
        <v>--</v>
      </c>
      <c r="NM117" s="99" t="str">
        <f t="shared" si="174"/>
        <v>--</v>
      </c>
      <c r="NN117" s="99" t="str">
        <f t="shared" si="174"/>
        <v>--</v>
      </c>
      <c r="NO117" s="99" t="str">
        <f t="shared" si="174"/>
        <v>--</v>
      </c>
      <c r="NP117" s="99" t="str">
        <f t="shared" si="174"/>
        <v>--</v>
      </c>
      <c r="NQ117" s="99" t="str">
        <f t="shared" si="174"/>
        <v>--</v>
      </c>
      <c r="NR117" s="99" t="str">
        <f t="shared" si="174"/>
        <v>--</v>
      </c>
      <c r="NS117" s="99" t="str">
        <f t="shared" si="174"/>
        <v>--</v>
      </c>
      <c r="NT117" s="99" t="str">
        <f t="shared" si="174"/>
        <v>--</v>
      </c>
      <c r="NU117" s="99" t="str">
        <f t="shared" si="174"/>
        <v>--</v>
      </c>
      <c r="NV117" s="99" t="str">
        <f t="shared" si="174"/>
        <v>--</v>
      </c>
      <c r="NW117" s="99" t="str">
        <f t="shared" si="174"/>
        <v>--</v>
      </c>
      <c r="NX117" s="99" t="str">
        <f t="shared" si="174"/>
        <v>--</v>
      </c>
      <c r="NY117" s="99" t="str">
        <f t="shared" si="175"/>
        <v>--</v>
      </c>
      <c r="NZ117" s="99" t="str">
        <f t="shared" si="175"/>
        <v>--</v>
      </c>
      <c r="OA117" s="99" t="str">
        <f t="shared" si="175"/>
        <v>--</v>
      </c>
      <c r="OB117" s="99" t="str">
        <f t="shared" si="176"/>
        <v>--</v>
      </c>
      <c r="OC117" s="99" t="str">
        <f t="shared" si="176"/>
        <v>--</v>
      </c>
      <c r="OD117" s="99" t="str">
        <f t="shared" si="176"/>
        <v>--</v>
      </c>
      <c r="OE117" s="99" t="str">
        <f t="shared" si="176"/>
        <v>--</v>
      </c>
      <c r="OF117" s="99" t="str">
        <f t="shared" si="176"/>
        <v>--</v>
      </c>
      <c r="OG117" s="99" t="str">
        <f t="shared" si="177"/>
        <v>--</v>
      </c>
      <c r="OH117" s="236" t="str">
        <f t="shared" si="177"/>
        <v>--</v>
      </c>
      <c r="OI117" s="236" t="str">
        <f t="shared" si="177"/>
        <v>--</v>
      </c>
      <c r="OJ117" s="236" t="str">
        <f t="shared" si="177"/>
        <v>--</v>
      </c>
      <c r="OK117" s="99" t="str">
        <f t="shared" si="177"/>
        <v>--</v>
      </c>
      <c r="OL117" s="236" t="str">
        <f t="shared" si="177"/>
        <v>--</v>
      </c>
      <c r="OM117" s="236" t="str">
        <f t="shared" si="177"/>
        <v>--</v>
      </c>
      <c r="ON117" s="236" t="str">
        <f t="shared" si="177"/>
        <v>--</v>
      </c>
      <c r="OO117" s="114" t="str">
        <f t="shared" si="123"/>
        <v>--</v>
      </c>
      <c r="OP117" s="114" t="str">
        <f t="shared" si="123"/>
        <v>--</v>
      </c>
      <c r="OQ117" s="114" t="str">
        <f t="shared" si="123"/>
        <v>--</v>
      </c>
      <c r="OR117" s="114" t="str">
        <f t="shared" si="123"/>
        <v>--</v>
      </c>
      <c r="OS117" s="114" t="str">
        <f t="shared" si="123"/>
        <v>--</v>
      </c>
      <c r="OT117" s="114" t="str">
        <f t="shared" si="123"/>
        <v>--</v>
      </c>
      <c r="OU117" s="114" t="str">
        <f t="shared" si="123"/>
        <v>--</v>
      </c>
      <c r="OV117" s="114" t="str">
        <f t="shared" si="123"/>
        <v>--</v>
      </c>
      <c r="OW117" s="114" t="str">
        <f t="shared" si="123"/>
        <v>--</v>
      </c>
      <c r="OX117" s="114" t="str">
        <f t="shared" si="123"/>
        <v>--</v>
      </c>
      <c r="QJ117" s="368" t="str">
        <f t="shared" si="124"/>
        <v>--</v>
      </c>
    </row>
    <row r="118" spans="1:452" x14ac:dyDescent="0.25">
      <c r="HI118" s="121"/>
      <c r="HJ118" s="121"/>
      <c r="HK118" s="121"/>
      <c r="HL118" s="121"/>
    </row>
    <row r="119" spans="1:452" x14ac:dyDescent="0.25">
      <c r="HI119" s="121"/>
      <c r="HJ119" s="121"/>
      <c r="HK119" s="121"/>
      <c r="HL119" s="121"/>
    </row>
    <row r="120" spans="1:452" x14ac:dyDescent="0.25">
      <c r="HI120" s="121"/>
      <c r="HJ120" s="121"/>
      <c r="HK120" s="121"/>
      <c r="HL120" s="121"/>
    </row>
    <row r="121" spans="1:452" x14ac:dyDescent="0.25">
      <c r="HI121" s="121"/>
      <c r="HJ121" s="121"/>
      <c r="HK121" s="121"/>
      <c r="HL121" s="121"/>
    </row>
    <row r="122" spans="1:452" x14ac:dyDescent="0.25">
      <c r="HI122" s="121"/>
      <c r="HJ122" s="121"/>
      <c r="HK122" s="121"/>
      <c r="HL122" s="121"/>
    </row>
    <row r="123" spans="1:452" x14ac:dyDescent="0.25">
      <c r="HI123" s="121"/>
      <c r="HJ123" s="121"/>
      <c r="HK123" s="121"/>
      <c r="HL123" s="121"/>
    </row>
    <row r="124" spans="1:452" x14ac:dyDescent="0.25">
      <c r="HI124" s="121"/>
      <c r="HJ124" s="121"/>
      <c r="HK124" s="121"/>
      <c r="HL124" s="121"/>
    </row>
    <row r="125" spans="1:452" x14ac:dyDescent="0.25">
      <c r="HI125" s="121"/>
      <c r="HJ125" s="121"/>
      <c r="HK125" s="121"/>
      <c r="HL125" s="121"/>
    </row>
    <row r="126" spans="1:452" x14ac:dyDescent="0.25">
      <c r="HI126" s="121"/>
      <c r="HJ126" s="121"/>
      <c r="HK126" s="121"/>
      <c r="HL126" s="121"/>
    </row>
    <row r="127" spans="1:452" x14ac:dyDescent="0.25">
      <c r="HI127" s="121"/>
      <c r="HJ127" s="121"/>
      <c r="HK127" s="121"/>
      <c r="HL127" s="121"/>
    </row>
    <row r="128" spans="1:452" x14ac:dyDescent="0.25">
      <c r="HI128" s="121"/>
      <c r="HJ128" s="121"/>
      <c r="HK128" s="121"/>
      <c r="HL128" s="121"/>
    </row>
    <row r="129" spans="217:220" x14ac:dyDescent="0.25">
      <c r="HI129" s="121"/>
      <c r="HJ129" s="121"/>
      <c r="HK129" s="121"/>
      <c r="HL129" s="121"/>
    </row>
    <row r="130" spans="217:220" x14ac:dyDescent="0.25">
      <c r="HI130" s="121"/>
      <c r="HJ130" s="121"/>
      <c r="HK130" s="121"/>
      <c r="HL130" s="121"/>
    </row>
    <row r="131" spans="217:220" x14ac:dyDescent="0.25">
      <c r="HI131" s="121"/>
      <c r="HJ131" s="121"/>
      <c r="HK131" s="121"/>
      <c r="HL131" s="121"/>
    </row>
    <row r="132" spans="217:220" x14ac:dyDescent="0.25">
      <c r="HI132" s="121"/>
      <c r="HJ132" s="121"/>
      <c r="HK132" s="121"/>
      <c r="HL132" s="121"/>
    </row>
    <row r="133" spans="217:220" x14ac:dyDescent="0.25">
      <c r="HI133" s="121"/>
      <c r="HJ133" s="121"/>
      <c r="HK133" s="121"/>
      <c r="HL133" s="121"/>
    </row>
    <row r="134" spans="217:220" x14ac:dyDescent="0.25">
      <c r="HI134" s="121"/>
      <c r="HJ134" s="121"/>
      <c r="HK134" s="121"/>
      <c r="HL134" s="121"/>
    </row>
    <row r="135" spans="217:220" x14ac:dyDescent="0.25">
      <c r="HI135" s="121"/>
      <c r="HJ135" s="121"/>
      <c r="HK135" s="121"/>
      <c r="HL135" s="121"/>
    </row>
    <row r="136" spans="217:220" x14ac:dyDescent="0.25">
      <c r="HI136" s="121"/>
      <c r="HJ136" s="121"/>
      <c r="HK136" s="121"/>
      <c r="HL136" s="121"/>
    </row>
    <row r="137" spans="217:220" x14ac:dyDescent="0.25">
      <c r="HI137" s="121"/>
      <c r="HJ137" s="121"/>
      <c r="HK137" s="121"/>
      <c r="HL137" s="121"/>
    </row>
    <row r="138" spans="217:220" x14ac:dyDescent="0.25">
      <c r="HI138" s="121"/>
      <c r="HJ138" s="121"/>
      <c r="HK138" s="121"/>
      <c r="HL138" s="121"/>
    </row>
    <row r="139" spans="217:220" x14ac:dyDescent="0.25">
      <c r="HI139" s="121"/>
      <c r="HJ139" s="121"/>
      <c r="HK139" s="121"/>
      <c r="HL139" s="121"/>
    </row>
    <row r="140" spans="217:220" x14ac:dyDescent="0.25">
      <c r="HI140" s="121"/>
      <c r="HJ140" s="121"/>
      <c r="HK140" s="121"/>
      <c r="HL140" s="121"/>
    </row>
    <row r="141" spans="217:220" x14ac:dyDescent="0.25">
      <c r="HI141" s="121"/>
      <c r="HJ141" s="121"/>
      <c r="HK141" s="121"/>
      <c r="HL141" s="121"/>
    </row>
    <row r="142" spans="217:220" x14ac:dyDescent="0.25">
      <c r="HI142" s="121"/>
      <c r="HJ142" s="121"/>
      <c r="HK142" s="121"/>
      <c r="HL142" s="121"/>
    </row>
    <row r="143" spans="217:220" x14ac:dyDescent="0.25">
      <c r="HI143" s="121"/>
      <c r="HJ143" s="121"/>
      <c r="HK143" s="121"/>
      <c r="HL143" s="121"/>
    </row>
    <row r="144" spans="217:220" x14ac:dyDescent="0.25">
      <c r="HI144" s="121"/>
      <c r="HJ144" s="121"/>
      <c r="HK144" s="121"/>
      <c r="HL144" s="121"/>
    </row>
    <row r="145" spans="217:220" x14ac:dyDescent="0.25">
      <c r="HI145" s="121"/>
      <c r="HJ145" s="121"/>
      <c r="HK145" s="121"/>
      <c r="HL145" s="121"/>
    </row>
    <row r="146" spans="217:220" x14ac:dyDescent="0.25">
      <c r="HI146" s="121"/>
      <c r="HJ146" s="121"/>
      <c r="HK146" s="121"/>
      <c r="HL146" s="121"/>
    </row>
    <row r="147" spans="217:220" x14ac:dyDescent="0.25">
      <c r="HI147" s="121"/>
      <c r="HJ147" s="121"/>
      <c r="HK147" s="121"/>
      <c r="HL147" s="121"/>
    </row>
    <row r="148" spans="217:220" x14ac:dyDescent="0.25">
      <c r="HI148" s="121"/>
      <c r="HJ148" s="121"/>
      <c r="HK148" s="121"/>
      <c r="HL148" s="121"/>
    </row>
    <row r="149" spans="217:220" x14ac:dyDescent="0.25">
      <c r="HI149" s="121"/>
      <c r="HJ149" s="121"/>
      <c r="HK149" s="121"/>
      <c r="HL149" s="121"/>
    </row>
    <row r="150" spans="217:220" x14ac:dyDescent="0.25">
      <c r="HI150" s="121"/>
      <c r="HJ150" s="121"/>
      <c r="HK150" s="121"/>
      <c r="HL150" s="121"/>
    </row>
    <row r="151" spans="217:220" x14ac:dyDescent="0.25">
      <c r="HI151" s="121"/>
      <c r="HJ151" s="121"/>
      <c r="HK151" s="121"/>
      <c r="HL151" s="121"/>
    </row>
    <row r="152" spans="217:220" x14ac:dyDescent="0.25">
      <c r="HI152" s="121"/>
      <c r="HJ152" s="121"/>
      <c r="HK152" s="121"/>
      <c r="HL152" s="121"/>
    </row>
    <row r="153" spans="217:220" x14ac:dyDescent="0.25">
      <c r="HI153" s="121"/>
      <c r="HJ153" s="121"/>
      <c r="HK153" s="121"/>
      <c r="HL153" s="121"/>
    </row>
    <row r="154" spans="217:220" x14ac:dyDescent="0.25">
      <c r="HI154" s="121"/>
      <c r="HJ154" s="121"/>
      <c r="HK154" s="121"/>
      <c r="HL154" s="121"/>
    </row>
    <row r="155" spans="217:220" x14ac:dyDescent="0.25">
      <c r="HI155" s="121"/>
      <c r="HJ155" s="121"/>
      <c r="HK155" s="121"/>
      <c r="HL155" s="121"/>
    </row>
    <row r="156" spans="217:220" x14ac:dyDescent="0.25">
      <c r="HI156" s="121"/>
      <c r="HJ156" s="121"/>
      <c r="HK156" s="121"/>
      <c r="HL156" s="121"/>
    </row>
    <row r="157" spans="217:220" x14ac:dyDescent="0.25">
      <c r="HI157" s="121"/>
      <c r="HJ157" s="121"/>
      <c r="HK157" s="121"/>
      <c r="HL157" s="121"/>
    </row>
    <row r="158" spans="217:220" x14ac:dyDescent="0.25">
      <c r="HI158" s="121"/>
      <c r="HJ158" s="121"/>
      <c r="HK158" s="121"/>
      <c r="HL158" s="121"/>
    </row>
    <row r="159" spans="217:220" x14ac:dyDescent="0.25">
      <c r="HI159" s="121"/>
      <c r="HJ159" s="121"/>
      <c r="HK159" s="121"/>
      <c r="HL159" s="121"/>
    </row>
    <row r="160" spans="217:220" x14ac:dyDescent="0.25">
      <c r="HI160" s="121"/>
      <c r="HJ160" s="121"/>
      <c r="HK160" s="121"/>
      <c r="HL160" s="121"/>
    </row>
    <row r="161" spans="217:220" x14ac:dyDescent="0.25">
      <c r="HI161" s="121"/>
      <c r="HJ161" s="121"/>
      <c r="HK161" s="121"/>
      <c r="HL161" s="121"/>
    </row>
    <row r="162" spans="217:220" x14ac:dyDescent="0.25">
      <c r="HI162" s="121"/>
      <c r="HJ162" s="121"/>
      <c r="HK162" s="121"/>
      <c r="HL162" s="121"/>
    </row>
    <row r="163" spans="217:220" x14ac:dyDescent="0.25">
      <c r="HI163" s="121"/>
      <c r="HJ163" s="121"/>
      <c r="HK163" s="121"/>
      <c r="HL163" s="121"/>
    </row>
    <row r="164" spans="217:220" x14ac:dyDescent="0.25">
      <c r="HI164" s="121"/>
      <c r="HJ164" s="121"/>
      <c r="HK164" s="121"/>
      <c r="HL164" s="121"/>
    </row>
    <row r="165" spans="217:220" x14ac:dyDescent="0.25">
      <c r="HI165" s="121"/>
      <c r="HJ165" s="121"/>
      <c r="HK165" s="121"/>
      <c r="HL165" s="121"/>
    </row>
    <row r="166" spans="217:220" x14ac:dyDescent="0.25">
      <c r="HI166" s="121"/>
      <c r="HJ166" s="121"/>
      <c r="HK166" s="121"/>
      <c r="HL166" s="121"/>
    </row>
    <row r="167" spans="217:220" x14ac:dyDescent="0.25">
      <c r="HI167" s="121"/>
      <c r="HJ167" s="121"/>
      <c r="HK167" s="121"/>
      <c r="HL167" s="121"/>
    </row>
    <row r="168" spans="217:220" x14ac:dyDescent="0.25">
      <c r="HI168" s="121"/>
      <c r="HJ168" s="121"/>
      <c r="HK168" s="121"/>
      <c r="HL168" s="121"/>
    </row>
    <row r="169" spans="217:220" x14ac:dyDescent="0.25">
      <c r="HI169" s="121"/>
      <c r="HJ169" s="121"/>
      <c r="HK169" s="121"/>
      <c r="HL169" s="121"/>
    </row>
    <row r="170" spans="217:220" x14ac:dyDescent="0.25">
      <c r="HI170" s="121"/>
      <c r="HJ170" s="121"/>
      <c r="HK170" s="121"/>
      <c r="HL170" s="121"/>
    </row>
    <row r="171" spans="217:220" x14ac:dyDescent="0.25">
      <c r="HI171" s="121"/>
      <c r="HJ171" s="121"/>
      <c r="HK171" s="121"/>
      <c r="HL171" s="121"/>
    </row>
    <row r="172" spans="217:220" x14ac:dyDescent="0.25">
      <c r="HI172" s="121"/>
      <c r="HJ172" s="121"/>
      <c r="HK172" s="121"/>
      <c r="HL172" s="121"/>
    </row>
    <row r="173" spans="217:220" x14ac:dyDescent="0.25">
      <c r="HI173" s="121"/>
      <c r="HJ173" s="121"/>
      <c r="HK173" s="121"/>
      <c r="HL173" s="121"/>
    </row>
    <row r="174" spans="217:220" x14ac:dyDescent="0.25">
      <c r="HI174" s="121"/>
      <c r="HJ174" s="121"/>
      <c r="HK174" s="121"/>
      <c r="HL174" s="121"/>
    </row>
    <row r="175" spans="217:220" x14ac:dyDescent="0.25">
      <c r="HI175" s="121"/>
      <c r="HJ175" s="121"/>
      <c r="HK175" s="121"/>
      <c r="HL175" s="121"/>
    </row>
    <row r="176" spans="217:220" x14ac:dyDescent="0.25">
      <c r="HI176" s="121"/>
      <c r="HJ176" s="121"/>
      <c r="HK176" s="121"/>
      <c r="HL176" s="121"/>
    </row>
    <row r="177" spans="217:220" x14ac:dyDescent="0.25">
      <c r="HI177" s="121"/>
      <c r="HJ177" s="121"/>
      <c r="HK177" s="121"/>
      <c r="HL177" s="121"/>
    </row>
    <row r="178" spans="217:220" x14ac:dyDescent="0.25">
      <c r="HI178" s="121"/>
      <c r="HJ178" s="121"/>
      <c r="HK178" s="121"/>
      <c r="HL178" s="121"/>
    </row>
    <row r="179" spans="217:220" x14ac:dyDescent="0.25">
      <c r="HI179" s="121"/>
      <c r="HJ179" s="121"/>
      <c r="HK179" s="121"/>
      <c r="HL179" s="121"/>
    </row>
    <row r="180" spans="217:220" x14ac:dyDescent="0.25">
      <c r="HI180" s="121"/>
      <c r="HJ180" s="121"/>
      <c r="HK180" s="121"/>
      <c r="HL180" s="121"/>
    </row>
    <row r="181" spans="217:220" x14ac:dyDescent="0.25">
      <c r="HI181" s="121"/>
      <c r="HJ181" s="121"/>
      <c r="HK181" s="121"/>
      <c r="HL181" s="121"/>
    </row>
  </sheetData>
  <mergeCells count="85">
    <mergeCell ref="HT2:HV2"/>
    <mergeCell ref="EW2:EY2"/>
    <mergeCell ref="EZ2:FB2"/>
    <mergeCell ref="HN2:HP2"/>
    <mergeCell ref="HQ2:HS2"/>
    <mergeCell ref="HK2:HM2"/>
    <mergeCell ref="HE2:HG2"/>
    <mergeCell ref="HH2:HJ2"/>
    <mergeCell ref="GV2:GX2"/>
    <mergeCell ref="GY2:HA2"/>
    <mergeCell ref="FC2:FE2"/>
    <mergeCell ref="IR2:IT2"/>
    <mergeCell ref="IU2:IW2"/>
    <mergeCell ref="HW2:HY2"/>
    <mergeCell ref="HZ2:IB2"/>
    <mergeCell ref="IC2:IE2"/>
    <mergeCell ref="IF2:IH2"/>
    <mergeCell ref="II2:IK2"/>
    <mergeCell ref="IL2:IN2"/>
    <mergeCell ref="IO2:IQ2"/>
    <mergeCell ref="AV2:AX2"/>
    <mergeCell ref="AY2:BA2"/>
    <mergeCell ref="BB2:BD2"/>
    <mergeCell ref="BE2:BG2"/>
    <mergeCell ref="R2:T2"/>
    <mergeCell ref="U2:W2"/>
    <mergeCell ref="X2:Z2"/>
    <mergeCell ref="C2:E2"/>
    <mergeCell ref="F2:H2"/>
    <mergeCell ref="I2:K2"/>
    <mergeCell ref="L2:N2"/>
    <mergeCell ref="O2:Q2"/>
    <mergeCell ref="CC2:CE2"/>
    <mergeCell ref="CF2:CH2"/>
    <mergeCell ref="CI2:CK2"/>
    <mergeCell ref="FF2:FH2"/>
    <mergeCell ref="HB2:HD2"/>
    <mergeCell ref="EB2:ED2"/>
    <mergeCell ref="EH2:EJ2"/>
    <mergeCell ref="FX2:FZ2"/>
    <mergeCell ref="GA2:GC2"/>
    <mergeCell ref="FI2:FK2"/>
    <mergeCell ref="FL2:FN2"/>
    <mergeCell ref="FO2:FQ2"/>
    <mergeCell ref="FR2:FT2"/>
    <mergeCell ref="FU2:FW2"/>
    <mergeCell ref="DV2:DX2"/>
    <mergeCell ref="DY2:EA2"/>
    <mergeCell ref="CL2:CN2"/>
    <mergeCell ref="DJ2:DL2"/>
    <mergeCell ref="CX2:CZ2"/>
    <mergeCell ref="DA2:DC2"/>
    <mergeCell ref="AA2:AC2"/>
    <mergeCell ref="AD2:AF2"/>
    <mergeCell ref="AG2:AI2"/>
    <mergeCell ref="AJ2:AL2"/>
    <mergeCell ref="AM2:AO2"/>
    <mergeCell ref="AP2:AR2"/>
    <mergeCell ref="AS2:AU2"/>
    <mergeCell ref="BH2:BJ2"/>
    <mergeCell ref="BK2:BM2"/>
    <mergeCell ref="BN2:BP2"/>
    <mergeCell ref="BW2:BY2"/>
    <mergeCell ref="BZ2:CB2"/>
    <mergeCell ref="DP2:DR2"/>
    <mergeCell ref="DS2:DU2"/>
    <mergeCell ref="CO2:CQ2"/>
    <mergeCell ref="CR2:CT2"/>
    <mergeCell ref="CU2:CW2"/>
    <mergeCell ref="BQ2:BS2"/>
    <mergeCell ref="BT2:BV2"/>
    <mergeCell ref="GS2:GU2"/>
    <mergeCell ref="DD2:DF2"/>
    <mergeCell ref="DG2:DI2"/>
    <mergeCell ref="GM2:GO2"/>
    <mergeCell ref="GP2:GR2"/>
    <mergeCell ref="DM2:DO2"/>
    <mergeCell ref="GD2:GF2"/>
    <mergeCell ref="GG2:GI2"/>
    <mergeCell ref="EE2:EG2"/>
    <mergeCell ref="EQ2:ES2"/>
    <mergeCell ref="ET2:EV2"/>
    <mergeCell ref="GJ2:GL2"/>
    <mergeCell ref="EK2:EM2"/>
    <mergeCell ref="EN2:EP2"/>
  </mergeCells>
  <hyperlinks>
    <hyperlink ref="EJ2:EK2" location="TeenCont" display="TeenCont"/>
  </hyperlinks>
  <pageMargins left="0.75" right="0.75" top="1" bottom="1" header="0.5" footer="0.5"/>
  <pageSetup orientation="portrait" r:id="rId1"/>
  <headerFooter alignWithMargins="0">
    <oddHeader>&amp;LDemographics</oddHeader>
    <oddFooter>&amp;L&amp;8Center for Health Statistics
Minnesota Department of Health&amp;R&amp;8&amp;P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T181"/>
  <sheetViews>
    <sheetView zoomScaleNormal="100" workbookViewId="0">
      <pane ySplit="4" topLeftCell="A5" activePane="bottomLeft" state="frozen"/>
      <selection pane="bottomLeft"/>
    </sheetView>
  </sheetViews>
  <sheetFormatPr defaultColWidth="9.33203125" defaultRowHeight="13.2" x14ac:dyDescent="0.25"/>
  <cols>
    <col min="1" max="1" width="9.33203125" style="114"/>
    <col min="2" max="2" width="18.33203125" style="114" customWidth="1"/>
    <col min="3" max="12" width="14.77734375" style="114" customWidth="1"/>
    <col min="13" max="22" width="12.77734375" style="114" customWidth="1"/>
    <col min="23" max="24" width="5.77734375" style="114" customWidth="1"/>
    <col min="25" max="25" width="7.77734375" style="114" customWidth="1"/>
    <col min="26" max="26" width="8" style="114" customWidth="1"/>
    <col min="27" max="27" width="7.44140625" style="114" customWidth="1"/>
    <col min="28" max="28" width="8.109375" style="114" customWidth="1"/>
    <col min="29" max="29" width="7.77734375" style="114" customWidth="1"/>
    <col min="30" max="30" width="9" style="114" customWidth="1"/>
    <col min="31" max="31" width="7.6640625" style="114" customWidth="1"/>
    <col min="32" max="32" width="7.44140625" style="114" customWidth="1"/>
    <col min="33" max="33" width="7.6640625" style="114" customWidth="1"/>
    <col min="34" max="37" width="9" style="114" customWidth="1"/>
    <col min="38" max="38" width="10.44140625" style="114" customWidth="1"/>
    <col min="39" max="39" width="11" style="114" customWidth="1"/>
    <col min="40" max="43" width="9" style="114" customWidth="1"/>
    <col min="44" max="44" width="10.44140625" style="114" customWidth="1"/>
    <col min="45" max="45" width="11" style="114" customWidth="1"/>
    <col min="46" max="46" width="10.6640625" style="114" customWidth="1"/>
    <col min="47" max="47" width="9" style="114" customWidth="1"/>
    <col min="48" max="48" width="10.109375" style="114" customWidth="1"/>
    <col min="49" max="54" width="9" style="114" customWidth="1"/>
    <col min="55" max="55" width="9.44140625" style="114" customWidth="1"/>
    <col min="56" max="58" width="9" style="114" customWidth="1"/>
    <col min="59" max="59" width="9.44140625" style="114" customWidth="1"/>
    <col min="60" max="60" width="5.77734375" style="114" customWidth="1"/>
    <col min="61" max="61" width="5.6640625" style="114" customWidth="1"/>
    <col min="62" max="64" width="5.77734375" style="114" customWidth="1"/>
    <col min="65" max="73" width="8.77734375" style="114" customWidth="1"/>
    <col min="74" max="89" width="9.6640625" style="114" customWidth="1"/>
    <col min="90" max="94" width="9.33203125" style="114"/>
    <col min="95" max="95" width="11.109375" style="114" customWidth="1"/>
    <col min="96" max="96" width="8.6640625" style="114" customWidth="1"/>
    <col min="97" max="97" width="8" style="114" customWidth="1"/>
    <col min="98" max="98" width="9" style="114" customWidth="1"/>
    <col min="99" max="99" width="9.6640625" style="114" customWidth="1"/>
    <col min="100" max="100" width="9.33203125" style="114"/>
    <col min="101" max="101" width="10.44140625" style="114" customWidth="1"/>
    <col min="102" max="102" width="11.44140625" style="114" customWidth="1"/>
    <col min="103" max="103" width="10.44140625" style="114" customWidth="1"/>
    <col min="104" max="105" width="11.44140625" style="114" customWidth="1"/>
    <col min="106" max="106" width="9.33203125" style="114"/>
    <col min="107" max="107" width="9.33203125" style="139"/>
    <col min="108" max="139" width="9.33203125" style="114"/>
    <col min="140" max="140" width="12.6640625" style="114" customWidth="1"/>
    <col min="141" max="176" width="9.33203125" style="114"/>
    <col min="177" max="195" width="7.77734375" style="114" customWidth="1"/>
    <col min="196" max="217" width="9.33203125" style="114"/>
    <col min="218" max="218" width="11.6640625" style="114" customWidth="1"/>
    <col min="219" max="219" width="13" style="114" customWidth="1"/>
    <col min="220" max="220" width="12.6640625" style="114" customWidth="1"/>
    <col min="221" max="221" width="14.44140625" style="114" customWidth="1"/>
    <col min="222" max="222" width="12.33203125" style="114" customWidth="1"/>
    <col min="223" max="223" width="11.33203125" style="114" customWidth="1"/>
    <col min="224" max="229" width="9.44140625" style="114" bestFit="1" customWidth="1"/>
    <col min="230" max="403" width="9.33203125" style="114"/>
    <col min="404" max="404" width="9.33203125" style="314"/>
    <col min="405" max="16384" width="9.33203125" style="114"/>
  </cols>
  <sheetData>
    <row r="1" spans="1:488" x14ac:dyDescent="0.25">
      <c r="A1" s="138" t="s">
        <v>286</v>
      </c>
      <c r="C1" s="117" t="s">
        <v>1513</v>
      </c>
      <c r="D1" s="116"/>
      <c r="E1" s="116"/>
      <c r="F1" s="116"/>
      <c r="G1" s="116"/>
      <c r="H1" s="116"/>
      <c r="I1" s="116"/>
      <c r="J1" s="116"/>
      <c r="K1" s="116"/>
      <c r="L1" s="116"/>
      <c r="M1" s="116"/>
      <c r="N1" s="116"/>
      <c r="O1" s="116"/>
      <c r="P1" s="116"/>
      <c r="Q1" s="116"/>
      <c r="R1" s="117" t="s">
        <v>1512</v>
      </c>
      <c r="S1" s="116"/>
      <c r="T1" s="116"/>
      <c r="U1" s="116"/>
      <c r="V1" s="116"/>
      <c r="W1" s="116"/>
      <c r="X1" s="116"/>
      <c r="Y1" s="116"/>
      <c r="Z1" s="116"/>
      <c r="AA1" s="116"/>
      <c r="AB1" s="116"/>
      <c r="AC1" s="116"/>
      <c r="AD1" s="116"/>
      <c r="AE1" s="116"/>
      <c r="AF1" s="116"/>
      <c r="AG1" s="117" t="s">
        <v>1511</v>
      </c>
      <c r="AH1" s="116"/>
      <c r="AI1" s="116"/>
      <c r="AJ1" s="116"/>
      <c r="AK1" s="116"/>
      <c r="AL1" s="116"/>
      <c r="AM1" s="116"/>
      <c r="AN1" s="116"/>
      <c r="AO1" s="116"/>
      <c r="AP1" s="116"/>
      <c r="AQ1" s="116"/>
      <c r="AR1" s="116"/>
      <c r="AS1" s="116"/>
      <c r="AT1" s="116"/>
      <c r="AU1" s="116"/>
      <c r="AV1" s="117" t="s">
        <v>1510</v>
      </c>
      <c r="AW1" s="116"/>
      <c r="AX1" s="116"/>
      <c r="AY1" s="116"/>
      <c r="AZ1" s="116"/>
      <c r="BA1" s="116"/>
      <c r="BB1" s="116"/>
      <c r="BC1" s="116"/>
      <c r="BD1" s="116"/>
      <c r="BE1" s="116"/>
      <c r="BF1" s="116"/>
      <c r="BG1" s="116"/>
      <c r="BH1" s="116"/>
      <c r="BI1" s="116"/>
      <c r="BJ1" s="116"/>
      <c r="BK1" s="117" t="s">
        <v>1509</v>
      </c>
      <c r="BL1" s="116"/>
      <c r="BM1" s="116"/>
      <c r="BN1" s="116"/>
      <c r="BO1" s="116"/>
      <c r="BP1" s="116"/>
      <c r="BQ1" s="116"/>
      <c r="BR1" s="116"/>
      <c r="BS1" s="116"/>
      <c r="BT1" s="116"/>
      <c r="BU1" s="116"/>
      <c r="BV1" s="116"/>
      <c r="BW1" s="116"/>
      <c r="BX1" s="116"/>
      <c r="BY1" s="116"/>
      <c r="BZ1" s="117" t="s">
        <v>1508</v>
      </c>
      <c r="CA1" s="116"/>
      <c r="CB1" s="116"/>
      <c r="CC1" s="116"/>
      <c r="CD1" s="116"/>
      <c r="CE1" s="116"/>
      <c r="CF1" s="116"/>
      <c r="CG1" s="116"/>
      <c r="CH1" s="116"/>
      <c r="CI1" s="116"/>
      <c r="CJ1" s="116"/>
      <c r="CK1" s="116"/>
      <c r="CL1" s="116"/>
      <c r="CM1" s="116"/>
      <c r="CN1" s="116"/>
      <c r="CO1" s="117" t="s">
        <v>1507</v>
      </c>
      <c r="CP1" s="116"/>
      <c r="CQ1" s="116"/>
      <c r="CR1" s="116"/>
      <c r="CS1" s="116"/>
      <c r="CT1" s="116"/>
      <c r="CU1" s="116"/>
      <c r="CV1" s="116"/>
      <c r="CW1" s="116"/>
      <c r="CX1" s="116"/>
      <c r="CY1" s="116"/>
      <c r="CZ1" s="116"/>
      <c r="DA1" s="116"/>
      <c r="DB1" s="116"/>
      <c r="DC1" s="149"/>
      <c r="DD1" s="117" t="s">
        <v>1506</v>
      </c>
      <c r="DE1" s="116"/>
      <c r="DF1" s="116"/>
      <c r="DG1" s="116"/>
      <c r="DH1" s="116"/>
      <c r="DI1" s="116"/>
      <c r="DJ1" s="116"/>
      <c r="DK1" s="116"/>
      <c r="DL1" s="116"/>
      <c r="DM1" s="116"/>
      <c r="DN1" s="116"/>
      <c r="DO1" s="116"/>
      <c r="DP1" s="116"/>
      <c r="DQ1" s="116"/>
      <c r="DR1" s="116"/>
      <c r="DS1" s="117" t="s">
        <v>1505</v>
      </c>
      <c r="DT1" s="116"/>
      <c r="DU1" s="116"/>
      <c r="DV1" s="116"/>
      <c r="DW1" s="116"/>
      <c r="DX1" s="116"/>
      <c r="DY1" s="116"/>
      <c r="DZ1" s="116"/>
      <c r="EA1" s="116"/>
      <c r="EB1" s="116"/>
      <c r="EC1" s="116"/>
      <c r="ED1" s="116"/>
      <c r="EE1" s="116"/>
      <c r="EF1" s="116"/>
      <c r="EG1" s="116"/>
      <c r="EH1" s="117" t="s">
        <v>1504</v>
      </c>
      <c r="EI1" s="116"/>
      <c r="EJ1" s="116"/>
      <c r="EK1" s="116"/>
      <c r="EL1" s="116"/>
      <c r="EM1" s="116"/>
      <c r="EN1" s="116"/>
      <c r="EO1" s="116"/>
      <c r="EP1" s="116"/>
      <c r="EQ1" s="116"/>
      <c r="ER1" s="116"/>
      <c r="ES1" s="116"/>
      <c r="ET1" s="116"/>
      <c r="EU1" s="116"/>
      <c r="EV1" s="116"/>
      <c r="EW1" s="117" t="s">
        <v>1503</v>
      </c>
      <c r="EX1" s="116"/>
      <c r="EY1" s="116"/>
      <c r="EZ1" s="116"/>
      <c r="FA1" s="116"/>
      <c r="FB1" s="116"/>
      <c r="FC1" s="116"/>
      <c r="FD1" s="116"/>
      <c r="FE1" s="116"/>
      <c r="FF1" s="116"/>
      <c r="FG1" s="116"/>
      <c r="FH1" s="116"/>
      <c r="FI1" s="116"/>
      <c r="FJ1" s="116"/>
      <c r="FK1" s="116"/>
      <c r="FL1" s="117" t="s">
        <v>1502</v>
      </c>
      <c r="FM1" s="116"/>
      <c r="FN1" s="116"/>
      <c r="FO1" s="116"/>
      <c r="FP1" s="116"/>
      <c r="FQ1" s="116"/>
      <c r="FR1" s="116"/>
      <c r="FS1" s="116"/>
      <c r="FT1" s="116"/>
      <c r="FU1" s="116"/>
      <c r="FV1" s="116"/>
      <c r="FW1" s="116"/>
      <c r="FX1" s="116"/>
      <c r="FY1" s="116"/>
      <c r="FZ1" s="116"/>
      <c r="GA1" s="117" t="s">
        <v>1501</v>
      </c>
      <c r="GB1" s="116"/>
      <c r="GC1" s="116"/>
      <c r="GD1" s="116"/>
      <c r="GE1" s="116"/>
      <c r="GF1" s="116"/>
      <c r="GG1" s="116"/>
      <c r="GH1" s="116"/>
      <c r="GI1" s="116"/>
      <c r="GJ1" s="116"/>
      <c r="GK1" s="116"/>
      <c r="GL1" s="116"/>
      <c r="GM1" s="116"/>
      <c r="GN1" s="116"/>
      <c r="GO1" s="116"/>
      <c r="GP1" s="117" t="s">
        <v>1500</v>
      </c>
      <c r="GQ1" s="116"/>
      <c r="GR1" s="116"/>
      <c r="GS1" s="116"/>
      <c r="GT1" s="116"/>
      <c r="GU1" s="116"/>
      <c r="GV1" s="116"/>
      <c r="GW1" s="116"/>
      <c r="GX1" s="116"/>
      <c r="GY1" s="116"/>
      <c r="GZ1" s="116"/>
      <c r="HA1" s="116"/>
      <c r="HB1" s="116"/>
      <c r="HC1" s="116"/>
      <c r="HD1" s="116"/>
      <c r="HE1" s="117" t="s">
        <v>1499</v>
      </c>
      <c r="HF1" s="116"/>
      <c r="HG1" s="116"/>
      <c r="HH1" s="116"/>
      <c r="HI1" s="116"/>
      <c r="HJ1" s="116"/>
      <c r="HK1" s="116"/>
      <c r="HL1" s="116"/>
      <c r="HM1" s="116"/>
      <c r="HN1" s="116"/>
      <c r="HO1" s="116"/>
      <c r="HP1" s="116"/>
      <c r="HQ1" s="116"/>
      <c r="HR1" s="116"/>
      <c r="HS1" s="116"/>
      <c r="HT1" s="117" t="s">
        <v>1498</v>
      </c>
      <c r="HU1" s="116"/>
      <c r="HV1" s="116"/>
      <c r="HW1" s="116"/>
      <c r="HX1" s="116"/>
      <c r="HY1" s="116"/>
      <c r="HZ1" s="116"/>
      <c r="IA1" s="116"/>
      <c r="IB1" s="116"/>
      <c r="IC1" s="116"/>
      <c r="ID1" s="116"/>
      <c r="IE1" s="116"/>
      <c r="IF1" s="116"/>
      <c r="IG1" s="116"/>
      <c r="IH1" s="116"/>
      <c r="II1" s="117" t="s">
        <v>1497</v>
      </c>
      <c r="IJ1" s="116"/>
      <c r="IK1" s="116"/>
      <c r="IL1" s="116"/>
      <c r="IM1" s="116"/>
      <c r="IN1" s="116"/>
      <c r="IO1" s="116"/>
      <c r="IP1" s="116"/>
      <c r="IQ1" s="116"/>
      <c r="IR1" s="116"/>
      <c r="IS1" s="116"/>
      <c r="IT1" s="116"/>
      <c r="IU1" s="116"/>
      <c r="IV1" s="116"/>
      <c r="IW1" s="116"/>
      <c r="IX1" s="117" t="s">
        <v>1496</v>
      </c>
      <c r="IY1" s="116"/>
      <c r="IZ1" s="116"/>
      <c r="JA1" s="116"/>
      <c r="JB1" s="116"/>
      <c r="JC1" s="116"/>
      <c r="JD1" s="116"/>
      <c r="JE1" s="116"/>
      <c r="JF1" s="116"/>
      <c r="JG1" s="116"/>
      <c r="JH1" s="116"/>
      <c r="JI1" s="116"/>
      <c r="JJ1" s="116"/>
      <c r="JK1" s="116"/>
      <c r="JL1" s="116"/>
      <c r="JM1" s="117" t="s">
        <v>1495</v>
      </c>
      <c r="JN1" s="116"/>
      <c r="JO1" s="116"/>
      <c r="JP1" s="116"/>
      <c r="JQ1" s="116"/>
      <c r="JR1" s="116"/>
      <c r="JS1" s="116"/>
      <c r="JT1" s="116"/>
      <c r="JU1" s="116"/>
      <c r="JV1" s="116"/>
      <c r="JW1" s="116"/>
      <c r="JX1" s="116"/>
      <c r="JY1" s="116"/>
      <c r="JZ1" s="116"/>
      <c r="KA1" s="116"/>
      <c r="KB1" s="117" t="s">
        <v>1494</v>
      </c>
      <c r="KC1" s="116"/>
      <c r="KD1" s="116"/>
      <c r="KE1" s="116"/>
      <c r="KF1" s="116"/>
      <c r="KG1" s="116"/>
      <c r="KH1" s="116"/>
      <c r="KI1" s="116"/>
      <c r="KJ1" s="116"/>
      <c r="KK1" s="116"/>
      <c r="KL1" s="116"/>
      <c r="KM1" s="116"/>
      <c r="KN1" s="116"/>
      <c r="KO1" s="116"/>
      <c r="KP1" s="116"/>
      <c r="KV1" s="114" t="s">
        <v>1188</v>
      </c>
      <c r="LB1" s="114" t="s">
        <v>1187</v>
      </c>
      <c r="LH1" s="114" t="s">
        <v>1186</v>
      </c>
      <c r="LN1" s="114" t="s">
        <v>1185</v>
      </c>
      <c r="LT1" s="114" t="s">
        <v>1184</v>
      </c>
      <c r="LZ1" s="114" t="s">
        <v>1183</v>
      </c>
      <c r="MF1" s="114" t="s">
        <v>1182</v>
      </c>
      <c r="ML1" s="114" t="s">
        <v>1181</v>
      </c>
      <c r="MR1" s="114" t="s">
        <v>1188</v>
      </c>
      <c r="MT1" s="114" t="s">
        <v>1187</v>
      </c>
      <c r="MV1" s="114" t="s">
        <v>1186</v>
      </c>
      <c r="MX1" s="114" t="s">
        <v>1185</v>
      </c>
      <c r="MZ1" s="114" t="s">
        <v>1184</v>
      </c>
      <c r="NB1" s="114" t="s">
        <v>1183</v>
      </c>
      <c r="ND1" s="114" t="s">
        <v>1182</v>
      </c>
      <c r="NF1" s="114" t="s">
        <v>1181</v>
      </c>
      <c r="NH1" s="114" t="s">
        <v>2436</v>
      </c>
      <c r="NP1" s="114" t="s">
        <v>2437</v>
      </c>
      <c r="NX1" s="114" t="s">
        <v>2438</v>
      </c>
      <c r="OF1" s="114" t="s">
        <v>2534</v>
      </c>
      <c r="ON1" s="307" t="s">
        <v>2535</v>
      </c>
      <c r="OW1" s="114" t="s">
        <v>2607</v>
      </c>
      <c r="PA1" s="114" t="s">
        <v>2608</v>
      </c>
      <c r="PE1" s="114" t="s">
        <v>2609</v>
      </c>
      <c r="PI1" s="125" t="s">
        <v>2535</v>
      </c>
      <c r="PM1" s="114" t="s">
        <v>2436</v>
      </c>
      <c r="PQ1" s="114" t="s">
        <v>2437</v>
      </c>
      <c r="PU1" s="114" t="s">
        <v>2438</v>
      </c>
    </row>
    <row r="2" spans="1:488" s="116" customFormat="1" ht="30" customHeight="1" x14ac:dyDescent="0.25">
      <c r="A2" s="137"/>
      <c r="B2" s="137"/>
      <c r="C2" s="479" t="s">
        <v>302</v>
      </c>
      <c r="D2" s="480"/>
      <c r="E2" s="480"/>
      <c r="F2" s="479" t="s">
        <v>301</v>
      </c>
      <c r="G2" s="480"/>
      <c r="H2" s="480"/>
      <c r="I2" s="479" t="s">
        <v>300</v>
      </c>
      <c r="J2" s="480"/>
      <c r="K2" s="480"/>
      <c r="L2" s="479" t="s">
        <v>299</v>
      </c>
      <c r="M2" s="480"/>
      <c r="N2" s="480"/>
      <c r="O2" s="479" t="s">
        <v>298</v>
      </c>
      <c r="P2" s="480"/>
      <c r="Q2" s="480"/>
      <c r="R2" s="479" t="s">
        <v>302</v>
      </c>
      <c r="S2" s="480"/>
      <c r="T2" s="480"/>
      <c r="U2" s="479" t="s">
        <v>301</v>
      </c>
      <c r="V2" s="480"/>
      <c r="W2" s="480"/>
      <c r="X2" s="479" t="s">
        <v>300</v>
      </c>
      <c r="Y2" s="480"/>
      <c r="Z2" s="480"/>
      <c r="AA2" s="479" t="s">
        <v>299</v>
      </c>
      <c r="AB2" s="480"/>
      <c r="AC2" s="480"/>
      <c r="AD2" s="479" t="s">
        <v>298</v>
      </c>
      <c r="AE2" s="480"/>
      <c r="AF2" s="480"/>
      <c r="AG2" s="479" t="s">
        <v>302</v>
      </c>
      <c r="AH2" s="480"/>
      <c r="AI2" s="480"/>
      <c r="AJ2" s="479" t="s">
        <v>301</v>
      </c>
      <c r="AK2" s="480"/>
      <c r="AL2" s="480"/>
      <c r="AM2" s="479" t="s">
        <v>300</v>
      </c>
      <c r="AN2" s="480"/>
      <c r="AO2" s="480"/>
      <c r="AP2" s="479" t="s">
        <v>299</v>
      </c>
      <c r="AQ2" s="480"/>
      <c r="AR2" s="480"/>
      <c r="AS2" s="479" t="s">
        <v>298</v>
      </c>
      <c r="AT2" s="480"/>
      <c r="AU2" s="480"/>
      <c r="AV2" s="479" t="s">
        <v>302</v>
      </c>
      <c r="AW2" s="480"/>
      <c r="AX2" s="480"/>
      <c r="AY2" s="479" t="s">
        <v>301</v>
      </c>
      <c r="AZ2" s="480"/>
      <c r="BA2" s="480"/>
      <c r="BB2" s="479" t="s">
        <v>300</v>
      </c>
      <c r="BC2" s="480"/>
      <c r="BD2" s="480"/>
      <c r="BE2" s="479" t="s">
        <v>299</v>
      </c>
      <c r="BF2" s="480"/>
      <c r="BG2" s="480"/>
      <c r="BH2" s="479" t="s">
        <v>298</v>
      </c>
      <c r="BI2" s="480"/>
      <c r="BJ2" s="480"/>
      <c r="BK2" s="479" t="s">
        <v>302</v>
      </c>
      <c r="BL2" s="480"/>
      <c r="BM2" s="480"/>
      <c r="BN2" s="479" t="s">
        <v>301</v>
      </c>
      <c r="BO2" s="480"/>
      <c r="BP2" s="480"/>
      <c r="BQ2" s="479" t="s">
        <v>300</v>
      </c>
      <c r="BR2" s="480"/>
      <c r="BS2" s="480"/>
      <c r="BT2" s="479" t="s">
        <v>299</v>
      </c>
      <c r="BU2" s="480"/>
      <c r="BV2" s="480"/>
      <c r="BW2" s="479" t="s">
        <v>298</v>
      </c>
      <c r="BX2" s="480"/>
      <c r="BY2" s="480"/>
      <c r="BZ2" s="479" t="s">
        <v>302</v>
      </c>
      <c r="CA2" s="480"/>
      <c r="CB2" s="480"/>
      <c r="CC2" s="479" t="s">
        <v>301</v>
      </c>
      <c r="CD2" s="480"/>
      <c r="CE2" s="480"/>
      <c r="CF2" s="479" t="s">
        <v>300</v>
      </c>
      <c r="CG2" s="480"/>
      <c r="CH2" s="480"/>
      <c r="CI2" s="479" t="s">
        <v>299</v>
      </c>
      <c r="CJ2" s="480"/>
      <c r="CK2" s="480"/>
      <c r="CL2" s="479" t="s">
        <v>298</v>
      </c>
      <c r="CM2" s="480"/>
      <c r="CN2" s="480"/>
      <c r="CO2" s="479" t="s">
        <v>302</v>
      </c>
      <c r="CP2" s="480"/>
      <c r="CQ2" s="480"/>
      <c r="CR2" s="479" t="s">
        <v>301</v>
      </c>
      <c r="CS2" s="480"/>
      <c r="CT2" s="480"/>
      <c r="CU2" s="479" t="s">
        <v>300</v>
      </c>
      <c r="CV2" s="480"/>
      <c r="CW2" s="480"/>
      <c r="CX2" s="479" t="s">
        <v>299</v>
      </c>
      <c r="CY2" s="480"/>
      <c r="CZ2" s="480"/>
      <c r="DA2" s="479" t="s">
        <v>298</v>
      </c>
      <c r="DB2" s="480"/>
      <c r="DC2" s="480"/>
      <c r="DD2" s="479" t="s">
        <v>302</v>
      </c>
      <c r="DE2" s="480"/>
      <c r="DF2" s="480"/>
      <c r="DG2" s="479" t="s">
        <v>301</v>
      </c>
      <c r="DH2" s="480"/>
      <c r="DI2" s="480"/>
      <c r="DJ2" s="479" t="s">
        <v>300</v>
      </c>
      <c r="DK2" s="480"/>
      <c r="DL2" s="480"/>
      <c r="DM2" s="479" t="s">
        <v>299</v>
      </c>
      <c r="DN2" s="480"/>
      <c r="DO2" s="480"/>
      <c r="DP2" s="479" t="s">
        <v>298</v>
      </c>
      <c r="DQ2" s="480"/>
      <c r="DR2" s="480"/>
      <c r="DS2" s="479" t="s">
        <v>302</v>
      </c>
      <c r="DT2" s="480"/>
      <c r="DU2" s="480"/>
      <c r="DV2" s="479" t="s">
        <v>301</v>
      </c>
      <c r="DW2" s="480"/>
      <c r="DX2" s="480"/>
      <c r="DY2" s="479" t="s">
        <v>300</v>
      </c>
      <c r="DZ2" s="480"/>
      <c r="EA2" s="480"/>
      <c r="EB2" s="479" t="s">
        <v>299</v>
      </c>
      <c r="EC2" s="480"/>
      <c r="ED2" s="480"/>
      <c r="EE2" s="479" t="s">
        <v>298</v>
      </c>
      <c r="EF2" s="480"/>
      <c r="EG2" s="480"/>
      <c r="EH2" s="479" t="s">
        <v>302</v>
      </c>
      <c r="EI2" s="480"/>
      <c r="EJ2" s="480"/>
      <c r="EK2" s="479" t="s">
        <v>301</v>
      </c>
      <c r="EL2" s="480"/>
      <c r="EM2" s="480"/>
      <c r="EN2" s="479" t="s">
        <v>300</v>
      </c>
      <c r="EO2" s="480"/>
      <c r="EP2" s="480"/>
      <c r="EQ2" s="479" t="s">
        <v>299</v>
      </c>
      <c r="ER2" s="480"/>
      <c r="ES2" s="480"/>
      <c r="ET2" s="479" t="s">
        <v>298</v>
      </c>
      <c r="EU2" s="480"/>
      <c r="EV2" s="480"/>
      <c r="EW2" s="479" t="s">
        <v>302</v>
      </c>
      <c r="EX2" s="480"/>
      <c r="EY2" s="480"/>
      <c r="EZ2" s="479" t="s">
        <v>301</v>
      </c>
      <c r="FA2" s="480"/>
      <c r="FB2" s="480"/>
      <c r="FC2" s="479" t="s">
        <v>300</v>
      </c>
      <c r="FD2" s="480"/>
      <c r="FE2" s="480"/>
      <c r="FF2" s="479" t="s">
        <v>299</v>
      </c>
      <c r="FG2" s="480"/>
      <c r="FH2" s="480"/>
      <c r="FI2" s="479" t="s">
        <v>298</v>
      </c>
      <c r="FJ2" s="480"/>
      <c r="FK2" s="480"/>
      <c r="FL2" s="479" t="s">
        <v>302</v>
      </c>
      <c r="FM2" s="480"/>
      <c r="FN2" s="480"/>
      <c r="FO2" s="479" t="s">
        <v>301</v>
      </c>
      <c r="FP2" s="480"/>
      <c r="FQ2" s="480"/>
      <c r="FR2" s="479" t="s">
        <v>300</v>
      </c>
      <c r="FS2" s="480"/>
      <c r="FT2" s="480"/>
      <c r="FU2" s="479" t="s">
        <v>299</v>
      </c>
      <c r="FV2" s="480"/>
      <c r="FW2" s="480"/>
      <c r="FX2" s="479" t="s">
        <v>298</v>
      </c>
      <c r="FY2" s="480"/>
      <c r="FZ2" s="480"/>
      <c r="GA2" s="479" t="s">
        <v>302</v>
      </c>
      <c r="GB2" s="480"/>
      <c r="GC2" s="480"/>
      <c r="GD2" s="479" t="s">
        <v>301</v>
      </c>
      <c r="GE2" s="480"/>
      <c r="GF2" s="480"/>
      <c r="GG2" s="479" t="s">
        <v>300</v>
      </c>
      <c r="GH2" s="480"/>
      <c r="GI2" s="480"/>
      <c r="GJ2" s="479" t="s">
        <v>299</v>
      </c>
      <c r="GK2" s="480"/>
      <c r="GL2" s="480"/>
      <c r="GM2" s="479" t="s">
        <v>298</v>
      </c>
      <c r="GN2" s="480"/>
      <c r="GO2" s="480"/>
      <c r="GP2" s="479" t="s">
        <v>302</v>
      </c>
      <c r="GQ2" s="480"/>
      <c r="GR2" s="480"/>
      <c r="GS2" s="479" t="s">
        <v>301</v>
      </c>
      <c r="GT2" s="480"/>
      <c r="GU2" s="480"/>
      <c r="GV2" s="479" t="s">
        <v>300</v>
      </c>
      <c r="GW2" s="480"/>
      <c r="GX2" s="480"/>
      <c r="GY2" s="479" t="s">
        <v>299</v>
      </c>
      <c r="GZ2" s="480"/>
      <c r="HA2" s="480"/>
      <c r="HB2" s="479" t="s">
        <v>298</v>
      </c>
      <c r="HC2" s="480"/>
      <c r="HD2" s="480"/>
      <c r="HE2" s="479" t="s">
        <v>302</v>
      </c>
      <c r="HF2" s="480"/>
      <c r="HG2" s="480"/>
      <c r="HH2" s="479" t="s">
        <v>301</v>
      </c>
      <c r="HI2" s="480"/>
      <c r="HJ2" s="480"/>
      <c r="HK2" s="479" t="s">
        <v>300</v>
      </c>
      <c r="HL2" s="480"/>
      <c r="HM2" s="480"/>
      <c r="HN2" s="479" t="s">
        <v>299</v>
      </c>
      <c r="HO2" s="480"/>
      <c r="HP2" s="480"/>
      <c r="HQ2" s="479" t="s">
        <v>298</v>
      </c>
      <c r="HR2" s="480"/>
      <c r="HS2" s="480"/>
      <c r="HT2" s="479" t="s">
        <v>302</v>
      </c>
      <c r="HU2" s="480"/>
      <c r="HV2" s="480"/>
      <c r="HW2" s="479" t="s">
        <v>301</v>
      </c>
      <c r="HX2" s="480"/>
      <c r="HY2" s="480"/>
      <c r="HZ2" s="479" t="s">
        <v>300</v>
      </c>
      <c r="IA2" s="480"/>
      <c r="IB2" s="480"/>
      <c r="IC2" s="479" t="s">
        <v>299</v>
      </c>
      <c r="ID2" s="480"/>
      <c r="IE2" s="480"/>
      <c r="IF2" s="479" t="s">
        <v>298</v>
      </c>
      <c r="IG2" s="480"/>
      <c r="IH2" s="480"/>
      <c r="II2" s="479" t="s">
        <v>302</v>
      </c>
      <c r="IJ2" s="480"/>
      <c r="IK2" s="480"/>
      <c r="IL2" s="479" t="s">
        <v>301</v>
      </c>
      <c r="IM2" s="480"/>
      <c r="IN2" s="480"/>
      <c r="IO2" s="479" t="s">
        <v>300</v>
      </c>
      <c r="IP2" s="480"/>
      <c r="IQ2" s="480"/>
      <c r="IR2" s="479" t="s">
        <v>299</v>
      </c>
      <c r="IS2" s="480"/>
      <c r="IT2" s="480"/>
      <c r="IU2" s="479" t="s">
        <v>298</v>
      </c>
      <c r="IV2" s="480"/>
      <c r="IW2" s="480"/>
      <c r="IX2" s="479" t="s">
        <v>302</v>
      </c>
      <c r="IY2" s="480"/>
      <c r="IZ2" s="480"/>
      <c r="JA2" s="479" t="s">
        <v>301</v>
      </c>
      <c r="JB2" s="480"/>
      <c r="JC2" s="480"/>
      <c r="JD2" s="479" t="s">
        <v>300</v>
      </c>
      <c r="JE2" s="480"/>
      <c r="JF2" s="480"/>
      <c r="JG2" s="479" t="s">
        <v>299</v>
      </c>
      <c r="JH2" s="480"/>
      <c r="JI2" s="480"/>
      <c r="JJ2" s="479" t="s">
        <v>298</v>
      </c>
      <c r="JK2" s="480"/>
      <c r="JL2" s="480"/>
      <c r="JM2" s="479" t="s">
        <v>302</v>
      </c>
      <c r="JN2" s="480"/>
      <c r="JO2" s="480"/>
      <c r="JP2" s="479" t="s">
        <v>301</v>
      </c>
      <c r="JQ2" s="480"/>
      <c r="JR2" s="480"/>
      <c r="JS2" s="479" t="s">
        <v>300</v>
      </c>
      <c r="JT2" s="480"/>
      <c r="JU2" s="480"/>
      <c r="JV2" s="479" t="s">
        <v>299</v>
      </c>
      <c r="JW2" s="480"/>
      <c r="JX2" s="480"/>
      <c r="JY2" s="479" t="s">
        <v>298</v>
      </c>
      <c r="JZ2" s="480"/>
      <c r="KA2" s="480"/>
      <c r="KB2" s="479" t="s">
        <v>302</v>
      </c>
      <c r="KC2" s="480"/>
      <c r="KD2" s="480"/>
      <c r="KE2" s="479" t="s">
        <v>301</v>
      </c>
      <c r="KF2" s="480"/>
      <c r="KG2" s="480"/>
      <c r="KH2" s="479" t="s">
        <v>300</v>
      </c>
      <c r="KI2" s="480"/>
      <c r="KJ2" s="480"/>
      <c r="KK2" s="479" t="s">
        <v>299</v>
      </c>
      <c r="KL2" s="480"/>
      <c r="KM2" s="480"/>
      <c r="KN2" s="479" t="s">
        <v>298</v>
      </c>
      <c r="KO2" s="480"/>
      <c r="KP2" s="480"/>
      <c r="KV2" s="116">
        <v>2013</v>
      </c>
      <c r="KY2" s="116">
        <v>2016</v>
      </c>
      <c r="LB2" s="116">
        <v>2013</v>
      </c>
      <c r="LE2" s="116">
        <v>2016</v>
      </c>
      <c r="LH2" s="116">
        <v>2013</v>
      </c>
      <c r="LK2" s="116">
        <v>2016</v>
      </c>
      <c r="LN2" s="116">
        <v>2013</v>
      </c>
      <c r="LQ2" s="116">
        <v>2016</v>
      </c>
      <c r="LT2" s="116">
        <v>2013</v>
      </c>
      <c r="LW2" s="116">
        <v>2016</v>
      </c>
      <c r="LZ2" s="116">
        <v>2013</v>
      </c>
      <c r="MC2" s="116">
        <v>2016</v>
      </c>
      <c r="MF2" s="116">
        <v>2013</v>
      </c>
      <c r="MI2" s="116">
        <v>2016</v>
      </c>
      <c r="ML2" s="116">
        <v>2013</v>
      </c>
      <c r="MO2" s="116">
        <v>2016</v>
      </c>
      <c r="MR2" s="93">
        <v>2013</v>
      </c>
      <c r="MS2" s="93">
        <v>2016</v>
      </c>
      <c r="MT2" s="93">
        <v>2013</v>
      </c>
      <c r="MU2" s="93">
        <v>2016</v>
      </c>
      <c r="MV2" s="93">
        <v>2013</v>
      </c>
      <c r="MW2" s="93">
        <v>2016</v>
      </c>
      <c r="MX2" s="93">
        <v>2013</v>
      </c>
      <c r="MY2" s="93">
        <v>2016</v>
      </c>
      <c r="MZ2" s="93">
        <v>2013</v>
      </c>
      <c r="NA2" s="93">
        <v>2016</v>
      </c>
      <c r="NB2" s="93">
        <v>2013</v>
      </c>
      <c r="NC2" s="93">
        <v>2016</v>
      </c>
      <c r="ND2" s="93">
        <v>2013</v>
      </c>
      <c r="NE2" s="93">
        <v>2016</v>
      </c>
      <c r="NF2" s="93">
        <v>2013</v>
      </c>
      <c r="NG2" s="93">
        <v>2016</v>
      </c>
      <c r="NH2" s="116">
        <v>2013</v>
      </c>
      <c r="NL2" s="116">
        <v>2016</v>
      </c>
      <c r="NP2" s="116">
        <v>2013</v>
      </c>
      <c r="NT2" s="116">
        <v>2016</v>
      </c>
      <c r="NX2" s="116">
        <v>2013</v>
      </c>
      <c r="OB2" s="116">
        <v>2016</v>
      </c>
      <c r="OF2" s="116">
        <v>2013</v>
      </c>
      <c r="OJ2" s="116">
        <v>2016</v>
      </c>
      <c r="ON2" s="308">
        <v>2013</v>
      </c>
      <c r="OR2" s="116">
        <v>2016</v>
      </c>
      <c r="OW2" s="359">
        <v>2019</v>
      </c>
      <c r="OX2" s="359"/>
      <c r="OY2" s="359"/>
      <c r="OZ2" s="359"/>
      <c r="PA2" s="359">
        <v>2019</v>
      </c>
      <c r="PB2" s="359"/>
      <c r="PC2" s="359"/>
      <c r="PD2" s="359"/>
      <c r="PE2" s="359">
        <v>2019</v>
      </c>
      <c r="PF2" s="359"/>
      <c r="PG2" s="359"/>
      <c r="PH2" s="359"/>
      <c r="PI2" s="359">
        <v>2019</v>
      </c>
      <c r="PJ2" s="359"/>
      <c r="PK2" s="359"/>
      <c r="PL2" s="359"/>
      <c r="PM2" s="359">
        <v>2019</v>
      </c>
      <c r="PN2" s="359"/>
      <c r="PO2" s="359"/>
      <c r="PP2" s="359"/>
      <c r="PQ2" s="359">
        <v>2019</v>
      </c>
      <c r="PR2" s="359"/>
      <c r="PS2" s="359"/>
      <c r="PT2" s="359"/>
      <c r="PU2" s="359">
        <v>2019</v>
      </c>
    </row>
    <row r="3" spans="1:488" s="116" customFormat="1" ht="23.4" x14ac:dyDescent="0.25">
      <c r="A3" s="137" t="s">
        <v>591</v>
      </c>
      <c r="B3" s="137" t="s">
        <v>590</v>
      </c>
      <c r="C3" s="111" t="s">
        <v>297</v>
      </c>
      <c r="D3" s="111" t="s">
        <v>288</v>
      </c>
      <c r="E3" s="111" t="s">
        <v>296</v>
      </c>
      <c r="F3" s="111" t="s">
        <v>297</v>
      </c>
      <c r="G3" s="111" t="s">
        <v>288</v>
      </c>
      <c r="H3" s="111" t="s">
        <v>296</v>
      </c>
      <c r="I3" s="111" t="s">
        <v>297</v>
      </c>
      <c r="J3" s="111" t="s">
        <v>288</v>
      </c>
      <c r="K3" s="111" t="s">
        <v>296</v>
      </c>
      <c r="L3" s="111" t="s">
        <v>297</v>
      </c>
      <c r="M3" s="111" t="s">
        <v>288</v>
      </c>
      <c r="N3" s="111" t="s">
        <v>296</v>
      </c>
      <c r="O3" s="111" t="s">
        <v>297</v>
      </c>
      <c r="P3" s="111" t="s">
        <v>288</v>
      </c>
      <c r="Q3" s="111" t="s">
        <v>296</v>
      </c>
      <c r="R3" s="111" t="s">
        <v>297</v>
      </c>
      <c r="S3" s="111" t="s">
        <v>288</v>
      </c>
      <c r="T3" s="111" t="s">
        <v>296</v>
      </c>
      <c r="U3" s="111" t="s">
        <v>297</v>
      </c>
      <c r="V3" s="111" t="s">
        <v>288</v>
      </c>
      <c r="W3" s="111" t="s">
        <v>296</v>
      </c>
      <c r="X3" s="111" t="s">
        <v>297</v>
      </c>
      <c r="Y3" s="111" t="s">
        <v>288</v>
      </c>
      <c r="Z3" s="111" t="s">
        <v>296</v>
      </c>
      <c r="AA3" s="111" t="s">
        <v>297</v>
      </c>
      <c r="AB3" s="111" t="s">
        <v>288</v>
      </c>
      <c r="AC3" s="111" t="s">
        <v>296</v>
      </c>
      <c r="AD3" s="111" t="s">
        <v>297</v>
      </c>
      <c r="AE3" s="111" t="s">
        <v>288</v>
      </c>
      <c r="AF3" s="111" t="s">
        <v>296</v>
      </c>
      <c r="AG3" s="111" t="s">
        <v>297</v>
      </c>
      <c r="AH3" s="111" t="s">
        <v>288</v>
      </c>
      <c r="AI3" s="111" t="s">
        <v>296</v>
      </c>
      <c r="AJ3" s="111" t="s">
        <v>297</v>
      </c>
      <c r="AK3" s="111" t="s">
        <v>288</v>
      </c>
      <c r="AL3" s="111" t="s">
        <v>296</v>
      </c>
      <c r="AM3" s="111" t="s">
        <v>297</v>
      </c>
      <c r="AN3" s="111" t="s">
        <v>288</v>
      </c>
      <c r="AO3" s="111" t="s">
        <v>296</v>
      </c>
      <c r="AP3" s="111" t="s">
        <v>297</v>
      </c>
      <c r="AQ3" s="111" t="s">
        <v>288</v>
      </c>
      <c r="AR3" s="111" t="s">
        <v>296</v>
      </c>
      <c r="AS3" s="111" t="s">
        <v>297</v>
      </c>
      <c r="AT3" s="111" t="s">
        <v>288</v>
      </c>
      <c r="AU3" s="111" t="s">
        <v>296</v>
      </c>
      <c r="AV3" s="111" t="s">
        <v>297</v>
      </c>
      <c r="AW3" s="111" t="s">
        <v>288</v>
      </c>
      <c r="AX3" s="111" t="s">
        <v>296</v>
      </c>
      <c r="AY3" s="111" t="s">
        <v>297</v>
      </c>
      <c r="AZ3" s="111" t="s">
        <v>288</v>
      </c>
      <c r="BA3" s="111" t="s">
        <v>296</v>
      </c>
      <c r="BB3" s="111" t="s">
        <v>297</v>
      </c>
      <c r="BC3" s="111" t="s">
        <v>288</v>
      </c>
      <c r="BD3" s="111" t="s">
        <v>296</v>
      </c>
      <c r="BE3" s="111" t="s">
        <v>297</v>
      </c>
      <c r="BF3" s="111" t="s">
        <v>288</v>
      </c>
      <c r="BG3" s="111" t="s">
        <v>296</v>
      </c>
      <c r="BH3" s="111" t="s">
        <v>297</v>
      </c>
      <c r="BI3" s="111" t="s">
        <v>288</v>
      </c>
      <c r="BJ3" s="111" t="s">
        <v>296</v>
      </c>
      <c r="BK3" s="111" t="s">
        <v>297</v>
      </c>
      <c r="BL3" s="111" t="s">
        <v>288</v>
      </c>
      <c r="BM3" s="111" t="s">
        <v>296</v>
      </c>
      <c r="BN3" s="111" t="s">
        <v>297</v>
      </c>
      <c r="BO3" s="111" t="s">
        <v>288</v>
      </c>
      <c r="BP3" s="111" t="s">
        <v>296</v>
      </c>
      <c r="BQ3" s="111" t="s">
        <v>297</v>
      </c>
      <c r="BR3" s="111" t="s">
        <v>288</v>
      </c>
      <c r="BS3" s="111" t="s">
        <v>296</v>
      </c>
      <c r="BT3" s="111" t="s">
        <v>297</v>
      </c>
      <c r="BU3" s="111" t="s">
        <v>288</v>
      </c>
      <c r="BV3" s="111" t="s">
        <v>296</v>
      </c>
      <c r="BW3" s="111" t="s">
        <v>297</v>
      </c>
      <c r="BX3" s="111" t="s">
        <v>288</v>
      </c>
      <c r="BY3" s="111" t="s">
        <v>296</v>
      </c>
      <c r="BZ3" s="111" t="s">
        <v>297</v>
      </c>
      <c r="CA3" s="111" t="s">
        <v>288</v>
      </c>
      <c r="CB3" s="111" t="s">
        <v>296</v>
      </c>
      <c r="CC3" s="111" t="s">
        <v>297</v>
      </c>
      <c r="CD3" s="111" t="s">
        <v>288</v>
      </c>
      <c r="CE3" s="111" t="s">
        <v>296</v>
      </c>
      <c r="CF3" s="111" t="s">
        <v>297</v>
      </c>
      <c r="CG3" s="111" t="s">
        <v>288</v>
      </c>
      <c r="CH3" s="111" t="s">
        <v>296</v>
      </c>
      <c r="CI3" s="111" t="s">
        <v>297</v>
      </c>
      <c r="CJ3" s="111" t="s">
        <v>288</v>
      </c>
      <c r="CK3" s="111" t="s">
        <v>296</v>
      </c>
      <c r="CL3" s="111" t="s">
        <v>297</v>
      </c>
      <c r="CM3" s="111" t="s">
        <v>288</v>
      </c>
      <c r="CN3" s="111" t="s">
        <v>296</v>
      </c>
      <c r="CO3" s="111" t="s">
        <v>297</v>
      </c>
      <c r="CP3" s="111" t="s">
        <v>288</v>
      </c>
      <c r="CQ3" s="111" t="s">
        <v>296</v>
      </c>
      <c r="CR3" s="111" t="s">
        <v>297</v>
      </c>
      <c r="CS3" s="111" t="s">
        <v>288</v>
      </c>
      <c r="CT3" s="111" t="s">
        <v>296</v>
      </c>
      <c r="CU3" s="111" t="s">
        <v>297</v>
      </c>
      <c r="CV3" s="111" t="s">
        <v>288</v>
      </c>
      <c r="CW3" s="111" t="s">
        <v>296</v>
      </c>
      <c r="CX3" s="111" t="s">
        <v>297</v>
      </c>
      <c r="CY3" s="111" t="s">
        <v>288</v>
      </c>
      <c r="CZ3" s="111" t="s">
        <v>296</v>
      </c>
      <c r="DA3" s="111" t="s">
        <v>297</v>
      </c>
      <c r="DB3" s="111" t="s">
        <v>288</v>
      </c>
      <c r="DC3" s="148" t="s">
        <v>296</v>
      </c>
      <c r="DD3" s="111" t="s">
        <v>297</v>
      </c>
      <c r="DE3" s="111" t="s">
        <v>288</v>
      </c>
      <c r="DF3" s="111" t="s">
        <v>296</v>
      </c>
      <c r="DG3" s="111" t="s">
        <v>297</v>
      </c>
      <c r="DH3" s="111" t="s">
        <v>288</v>
      </c>
      <c r="DI3" s="111" t="s">
        <v>296</v>
      </c>
      <c r="DJ3" s="111" t="s">
        <v>297</v>
      </c>
      <c r="DK3" s="111" t="s">
        <v>288</v>
      </c>
      <c r="DL3" s="111" t="s">
        <v>296</v>
      </c>
      <c r="DM3" s="111" t="s">
        <v>297</v>
      </c>
      <c r="DN3" s="111" t="s">
        <v>288</v>
      </c>
      <c r="DO3" s="111" t="s">
        <v>296</v>
      </c>
      <c r="DP3" s="111" t="s">
        <v>297</v>
      </c>
      <c r="DQ3" s="111" t="s">
        <v>288</v>
      </c>
      <c r="DR3" s="111" t="s">
        <v>296</v>
      </c>
      <c r="DS3" s="111" t="s">
        <v>297</v>
      </c>
      <c r="DT3" s="111" t="s">
        <v>288</v>
      </c>
      <c r="DU3" s="111" t="s">
        <v>296</v>
      </c>
      <c r="DV3" s="111" t="s">
        <v>297</v>
      </c>
      <c r="DW3" s="111" t="s">
        <v>288</v>
      </c>
      <c r="DX3" s="111" t="s">
        <v>296</v>
      </c>
      <c r="DY3" s="111" t="s">
        <v>297</v>
      </c>
      <c r="DZ3" s="111" t="s">
        <v>288</v>
      </c>
      <c r="EA3" s="111" t="s">
        <v>296</v>
      </c>
      <c r="EB3" s="111" t="s">
        <v>297</v>
      </c>
      <c r="EC3" s="111" t="s">
        <v>288</v>
      </c>
      <c r="ED3" s="111" t="s">
        <v>296</v>
      </c>
      <c r="EE3" s="111" t="s">
        <v>297</v>
      </c>
      <c r="EF3" s="111" t="s">
        <v>288</v>
      </c>
      <c r="EG3" s="111" t="s">
        <v>296</v>
      </c>
      <c r="EH3" s="111" t="s">
        <v>297</v>
      </c>
      <c r="EI3" s="111" t="s">
        <v>288</v>
      </c>
      <c r="EJ3" s="111" t="s">
        <v>296</v>
      </c>
      <c r="EK3" s="111" t="s">
        <v>297</v>
      </c>
      <c r="EL3" s="111" t="s">
        <v>288</v>
      </c>
      <c r="EM3" s="111" t="s">
        <v>296</v>
      </c>
      <c r="EN3" s="111" t="s">
        <v>297</v>
      </c>
      <c r="EO3" s="111" t="s">
        <v>288</v>
      </c>
      <c r="EP3" s="111" t="s">
        <v>296</v>
      </c>
      <c r="EQ3" s="111" t="s">
        <v>297</v>
      </c>
      <c r="ER3" s="111" t="s">
        <v>288</v>
      </c>
      <c r="ES3" s="111" t="s">
        <v>296</v>
      </c>
      <c r="ET3" s="111" t="s">
        <v>297</v>
      </c>
      <c r="EU3" s="111" t="s">
        <v>288</v>
      </c>
      <c r="EV3" s="111" t="s">
        <v>296</v>
      </c>
      <c r="EW3" s="111" t="s">
        <v>297</v>
      </c>
      <c r="EX3" s="111" t="s">
        <v>288</v>
      </c>
      <c r="EY3" s="111" t="s">
        <v>296</v>
      </c>
      <c r="EZ3" s="111" t="s">
        <v>297</v>
      </c>
      <c r="FA3" s="111" t="s">
        <v>288</v>
      </c>
      <c r="FB3" s="111" t="s">
        <v>296</v>
      </c>
      <c r="FC3" s="111" t="s">
        <v>297</v>
      </c>
      <c r="FD3" s="111" t="s">
        <v>288</v>
      </c>
      <c r="FE3" s="111" t="s">
        <v>296</v>
      </c>
      <c r="FF3" s="111" t="s">
        <v>297</v>
      </c>
      <c r="FG3" s="111" t="s">
        <v>288</v>
      </c>
      <c r="FH3" s="111" t="s">
        <v>296</v>
      </c>
      <c r="FI3" s="111" t="s">
        <v>297</v>
      </c>
      <c r="FJ3" s="111" t="s">
        <v>288</v>
      </c>
      <c r="FK3" s="111" t="s">
        <v>296</v>
      </c>
      <c r="FL3" s="111" t="s">
        <v>297</v>
      </c>
      <c r="FM3" s="111" t="s">
        <v>288</v>
      </c>
      <c r="FN3" s="111" t="s">
        <v>296</v>
      </c>
      <c r="FO3" s="111" t="s">
        <v>297</v>
      </c>
      <c r="FP3" s="111" t="s">
        <v>288</v>
      </c>
      <c r="FQ3" s="111" t="s">
        <v>296</v>
      </c>
      <c r="FR3" s="111" t="s">
        <v>297</v>
      </c>
      <c r="FS3" s="111" t="s">
        <v>288</v>
      </c>
      <c r="FT3" s="111" t="s">
        <v>296</v>
      </c>
      <c r="FU3" s="111" t="s">
        <v>297</v>
      </c>
      <c r="FV3" s="111" t="s">
        <v>288</v>
      </c>
      <c r="FW3" s="111" t="s">
        <v>296</v>
      </c>
      <c r="FX3" s="111" t="s">
        <v>297</v>
      </c>
      <c r="FY3" s="111" t="s">
        <v>288</v>
      </c>
      <c r="FZ3" s="111" t="s">
        <v>296</v>
      </c>
      <c r="GA3" s="111" t="s">
        <v>297</v>
      </c>
      <c r="GB3" s="111" t="s">
        <v>288</v>
      </c>
      <c r="GC3" s="111" t="s">
        <v>296</v>
      </c>
      <c r="GD3" s="111" t="s">
        <v>297</v>
      </c>
      <c r="GE3" s="111" t="s">
        <v>288</v>
      </c>
      <c r="GF3" s="111" t="s">
        <v>296</v>
      </c>
      <c r="GG3" s="111" t="s">
        <v>297</v>
      </c>
      <c r="GH3" s="111" t="s">
        <v>288</v>
      </c>
      <c r="GI3" s="111" t="s">
        <v>296</v>
      </c>
      <c r="GJ3" s="111" t="s">
        <v>297</v>
      </c>
      <c r="GK3" s="111" t="s">
        <v>288</v>
      </c>
      <c r="GL3" s="111" t="s">
        <v>296</v>
      </c>
      <c r="GM3" s="111" t="s">
        <v>297</v>
      </c>
      <c r="GN3" s="111" t="s">
        <v>288</v>
      </c>
      <c r="GO3" s="111" t="s">
        <v>296</v>
      </c>
      <c r="GP3" s="111" t="s">
        <v>297</v>
      </c>
      <c r="GQ3" s="111" t="s">
        <v>288</v>
      </c>
      <c r="GR3" s="111" t="s">
        <v>296</v>
      </c>
      <c r="GS3" s="111" t="s">
        <v>297</v>
      </c>
      <c r="GT3" s="111" t="s">
        <v>288</v>
      </c>
      <c r="GU3" s="111" t="s">
        <v>296</v>
      </c>
      <c r="GV3" s="111" t="s">
        <v>297</v>
      </c>
      <c r="GW3" s="111" t="s">
        <v>288</v>
      </c>
      <c r="GX3" s="111" t="s">
        <v>296</v>
      </c>
      <c r="GY3" s="111" t="s">
        <v>297</v>
      </c>
      <c r="GZ3" s="111" t="s">
        <v>288</v>
      </c>
      <c r="HA3" s="111" t="s">
        <v>296</v>
      </c>
      <c r="HB3" s="111" t="s">
        <v>297</v>
      </c>
      <c r="HC3" s="111" t="s">
        <v>288</v>
      </c>
      <c r="HD3" s="111" t="s">
        <v>296</v>
      </c>
      <c r="HE3" s="111" t="s">
        <v>297</v>
      </c>
      <c r="HF3" s="111" t="s">
        <v>288</v>
      </c>
      <c r="HG3" s="111" t="s">
        <v>296</v>
      </c>
      <c r="HH3" s="111" t="s">
        <v>297</v>
      </c>
      <c r="HI3" s="111" t="s">
        <v>288</v>
      </c>
      <c r="HJ3" s="111" t="s">
        <v>296</v>
      </c>
      <c r="HK3" s="111" t="s">
        <v>297</v>
      </c>
      <c r="HL3" s="111" t="s">
        <v>288</v>
      </c>
      <c r="HM3" s="111" t="s">
        <v>296</v>
      </c>
      <c r="HN3" s="111" t="s">
        <v>297</v>
      </c>
      <c r="HO3" s="111" t="s">
        <v>288</v>
      </c>
      <c r="HP3" s="111" t="s">
        <v>296</v>
      </c>
      <c r="HQ3" s="111" t="s">
        <v>297</v>
      </c>
      <c r="HR3" s="111" t="s">
        <v>288</v>
      </c>
      <c r="HS3" s="111" t="s">
        <v>296</v>
      </c>
      <c r="HT3" s="111" t="s">
        <v>297</v>
      </c>
      <c r="HU3" s="111" t="s">
        <v>288</v>
      </c>
      <c r="HV3" s="111" t="s">
        <v>296</v>
      </c>
      <c r="HW3" s="111" t="s">
        <v>297</v>
      </c>
      <c r="HX3" s="111" t="s">
        <v>288</v>
      </c>
      <c r="HY3" s="111" t="s">
        <v>296</v>
      </c>
      <c r="HZ3" s="111" t="s">
        <v>297</v>
      </c>
      <c r="IA3" s="111" t="s">
        <v>288</v>
      </c>
      <c r="IB3" s="111" t="s">
        <v>296</v>
      </c>
      <c r="IC3" s="111" t="s">
        <v>297</v>
      </c>
      <c r="ID3" s="111" t="s">
        <v>288</v>
      </c>
      <c r="IE3" s="111" t="s">
        <v>296</v>
      </c>
      <c r="IF3" s="111" t="s">
        <v>297</v>
      </c>
      <c r="IG3" s="111" t="s">
        <v>288</v>
      </c>
      <c r="IH3" s="111" t="s">
        <v>296</v>
      </c>
      <c r="II3" s="111" t="s">
        <v>297</v>
      </c>
      <c r="IJ3" s="111" t="s">
        <v>288</v>
      </c>
      <c r="IK3" s="111" t="s">
        <v>296</v>
      </c>
      <c r="IL3" s="111" t="s">
        <v>297</v>
      </c>
      <c r="IM3" s="111" t="s">
        <v>288</v>
      </c>
      <c r="IN3" s="111" t="s">
        <v>296</v>
      </c>
      <c r="IO3" s="111" t="s">
        <v>297</v>
      </c>
      <c r="IP3" s="111" t="s">
        <v>288</v>
      </c>
      <c r="IQ3" s="111" t="s">
        <v>296</v>
      </c>
      <c r="IR3" s="111" t="s">
        <v>297</v>
      </c>
      <c r="IS3" s="111" t="s">
        <v>288</v>
      </c>
      <c r="IT3" s="111" t="s">
        <v>296</v>
      </c>
      <c r="IU3" s="111" t="s">
        <v>297</v>
      </c>
      <c r="IV3" s="111" t="s">
        <v>288</v>
      </c>
      <c r="IW3" s="111" t="s">
        <v>296</v>
      </c>
      <c r="IX3" s="111" t="s">
        <v>297</v>
      </c>
      <c r="IY3" s="111" t="s">
        <v>288</v>
      </c>
      <c r="IZ3" s="111" t="s">
        <v>296</v>
      </c>
      <c r="JA3" s="111" t="s">
        <v>297</v>
      </c>
      <c r="JB3" s="111" t="s">
        <v>288</v>
      </c>
      <c r="JC3" s="111" t="s">
        <v>296</v>
      </c>
      <c r="JD3" s="111" t="s">
        <v>297</v>
      </c>
      <c r="JE3" s="111" t="s">
        <v>288</v>
      </c>
      <c r="JF3" s="111" t="s">
        <v>296</v>
      </c>
      <c r="JG3" s="111" t="s">
        <v>297</v>
      </c>
      <c r="JH3" s="111" t="s">
        <v>288</v>
      </c>
      <c r="JI3" s="111" t="s">
        <v>296</v>
      </c>
      <c r="JJ3" s="111" t="s">
        <v>297</v>
      </c>
      <c r="JK3" s="111" t="s">
        <v>288</v>
      </c>
      <c r="JL3" s="111" t="s">
        <v>296</v>
      </c>
      <c r="JM3" s="111" t="s">
        <v>297</v>
      </c>
      <c r="JN3" s="111" t="s">
        <v>288</v>
      </c>
      <c r="JO3" s="111" t="s">
        <v>296</v>
      </c>
      <c r="JP3" s="111" t="s">
        <v>297</v>
      </c>
      <c r="JQ3" s="111" t="s">
        <v>288</v>
      </c>
      <c r="JR3" s="111" t="s">
        <v>296</v>
      </c>
      <c r="JS3" s="111" t="s">
        <v>297</v>
      </c>
      <c r="JT3" s="111" t="s">
        <v>288</v>
      </c>
      <c r="JU3" s="111" t="s">
        <v>296</v>
      </c>
      <c r="JV3" s="111" t="s">
        <v>297</v>
      </c>
      <c r="JW3" s="111" t="s">
        <v>288</v>
      </c>
      <c r="JX3" s="111" t="s">
        <v>296</v>
      </c>
      <c r="JY3" s="111" t="s">
        <v>297</v>
      </c>
      <c r="JZ3" s="111" t="s">
        <v>288</v>
      </c>
      <c r="KA3" s="111" t="s">
        <v>296</v>
      </c>
      <c r="KB3" s="111" t="s">
        <v>297</v>
      </c>
      <c r="KC3" s="111" t="s">
        <v>288</v>
      </c>
      <c r="KD3" s="111" t="s">
        <v>296</v>
      </c>
      <c r="KE3" s="111" t="s">
        <v>297</v>
      </c>
      <c r="KF3" s="111" t="s">
        <v>288</v>
      </c>
      <c r="KG3" s="111" t="s">
        <v>296</v>
      </c>
      <c r="KH3" s="111" t="s">
        <v>297</v>
      </c>
      <c r="KI3" s="111" t="s">
        <v>288</v>
      </c>
      <c r="KJ3" s="111" t="s">
        <v>296</v>
      </c>
      <c r="KK3" s="111" t="s">
        <v>297</v>
      </c>
      <c r="KL3" s="111" t="s">
        <v>288</v>
      </c>
      <c r="KM3" s="111" t="s">
        <v>296</v>
      </c>
      <c r="KN3" s="111" t="s">
        <v>297</v>
      </c>
      <c r="KO3" s="111" t="s">
        <v>288</v>
      </c>
      <c r="KP3" s="111" t="s">
        <v>296</v>
      </c>
      <c r="KV3" s="97" t="s">
        <v>289</v>
      </c>
      <c r="KW3" s="97" t="s">
        <v>288</v>
      </c>
      <c r="KX3" s="97" t="s">
        <v>287</v>
      </c>
      <c r="KY3" s="97" t="s">
        <v>289</v>
      </c>
      <c r="KZ3" s="97" t="s">
        <v>288</v>
      </c>
      <c r="LA3" s="97" t="s">
        <v>287</v>
      </c>
      <c r="LB3" s="97" t="s">
        <v>289</v>
      </c>
      <c r="LC3" s="97" t="s">
        <v>288</v>
      </c>
      <c r="LD3" s="97" t="s">
        <v>287</v>
      </c>
      <c r="LE3" s="97" t="s">
        <v>289</v>
      </c>
      <c r="LF3" s="97" t="s">
        <v>288</v>
      </c>
      <c r="LG3" s="97" t="s">
        <v>287</v>
      </c>
      <c r="LH3" s="97" t="s">
        <v>289</v>
      </c>
      <c r="LI3" s="97" t="s">
        <v>288</v>
      </c>
      <c r="LJ3" s="97" t="s">
        <v>287</v>
      </c>
      <c r="LK3" s="97" t="s">
        <v>289</v>
      </c>
      <c r="LL3" s="97" t="s">
        <v>288</v>
      </c>
      <c r="LM3" s="97" t="s">
        <v>287</v>
      </c>
      <c r="LN3" s="97" t="s">
        <v>289</v>
      </c>
      <c r="LO3" s="97" t="s">
        <v>288</v>
      </c>
      <c r="LP3" s="97" t="s">
        <v>287</v>
      </c>
      <c r="LQ3" s="97" t="s">
        <v>289</v>
      </c>
      <c r="LR3" s="97" t="s">
        <v>288</v>
      </c>
      <c r="LS3" s="97" t="s">
        <v>287</v>
      </c>
      <c r="LT3" s="97" t="s">
        <v>289</v>
      </c>
      <c r="LU3" s="97" t="s">
        <v>288</v>
      </c>
      <c r="LV3" s="97" t="s">
        <v>287</v>
      </c>
      <c r="LW3" s="97" t="s">
        <v>289</v>
      </c>
      <c r="LX3" s="97" t="s">
        <v>288</v>
      </c>
      <c r="LY3" s="97" t="s">
        <v>287</v>
      </c>
      <c r="LZ3" s="97" t="s">
        <v>289</v>
      </c>
      <c r="MA3" s="97" t="s">
        <v>288</v>
      </c>
      <c r="MB3" s="97" t="s">
        <v>287</v>
      </c>
      <c r="MC3" s="97" t="s">
        <v>289</v>
      </c>
      <c r="MD3" s="97" t="s">
        <v>288</v>
      </c>
      <c r="ME3" s="97" t="s">
        <v>287</v>
      </c>
      <c r="MF3" s="97" t="s">
        <v>289</v>
      </c>
      <c r="MG3" s="97" t="s">
        <v>288</v>
      </c>
      <c r="MH3" s="97" t="s">
        <v>287</v>
      </c>
      <c r="MI3" s="97" t="s">
        <v>289</v>
      </c>
      <c r="MJ3" s="97" t="s">
        <v>288</v>
      </c>
      <c r="MK3" s="97" t="s">
        <v>287</v>
      </c>
      <c r="ML3" s="97" t="s">
        <v>289</v>
      </c>
      <c r="MM3" s="97" t="s">
        <v>288</v>
      </c>
      <c r="MN3" s="97" t="s">
        <v>287</v>
      </c>
      <c r="MO3" s="97" t="s">
        <v>289</v>
      </c>
      <c r="MP3" s="97" t="s">
        <v>288</v>
      </c>
      <c r="MQ3" s="97" t="s">
        <v>287</v>
      </c>
      <c r="MR3" s="93" t="s">
        <v>2351</v>
      </c>
      <c r="MS3" s="93" t="s">
        <v>2351</v>
      </c>
      <c r="MT3" s="93" t="s">
        <v>2351</v>
      </c>
      <c r="MU3" s="93" t="s">
        <v>2351</v>
      </c>
      <c r="MV3" s="93" t="s">
        <v>2351</v>
      </c>
      <c r="MW3" s="93" t="s">
        <v>2351</v>
      </c>
      <c r="MX3" s="93" t="s">
        <v>2351</v>
      </c>
      <c r="MY3" s="93" t="s">
        <v>2351</v>
      </c>
      <c r="MZ3" s="93" t="s">
        <v>2351</v>
      </c>
      <c r="NA3" s="93" t="s">
        <v>2351</v>
      </c>
      <c r="NB3" s="93" t="s">
        <v>2351</v>
      </c>
      <c r="NC3" s="93" t="s">
        <v>2351</v>
      </c>
      <c r="ND3" s="93" t="s">
        <v>2351</v>
      </c>
      <c r="NE3" s="93" t="s">
        <v>2351</v>
      </c>
      <c r="NF3" s="93" t="s">
        <v>2351</v>
      </c>
      <c r="NG3" s="93" t="s">
        <v>2351</v>
      </c>
      <c r="NH3" s="93" t="s">
        <v>2351</v>
      </c>
      <c r="NI3" s="97" t="s">
        <v>289</v>
      </c>
      <c r="NJ3" s="97" t="s">
        <v>288</v>
      </c>
      <c r="NK3" s="97" t="s">
        <v>287</v>
      </c>
      <c r="NL3" s="93" t="s">
        <v>2351</v>
      </c>
      <c r="NM3" s="97" t="s">
        <v>289</v>
      </c>
      <c r="NN3" s="97" t="s">
        <v>288</v>
      </c>
      <c r="NO3" s="97" t="s">
        <v>287</v>
      </c>
      <c r="NP3" s="93" t="s">
        <v>2351</v>
      </c>
      <c r="NQ3" s="97" t="s">
        <v>289</v>
      </c>
      <c r="NR3" s="97" t="s">
        <v>288</v>
      </c>
      <c r="NS3" s="97" t="s">
        <v>287</v>
      </c>
      <c r="NT3" s="93" t="s">
        <v>2351</v>
      </c>
      <c r="NU3" s="97" t="s">
        <v>289</v>
      </c>
      <c r="NV3" s="97" t="s">
        <v>288</v>
      </c>
      <c r="NW3" s="97" t="s">
        <v>287</v>
      </c>
      <c r="NX3" s="93" t="s">
        <v>2351</v>
      </c>
      <c r="NY3" s="97" t="s">
        <v>289</v>
      </c>
      <c r="NZ3" s="97" t="s">
        <v>288</v>
      </c>
      <c r="OA3" s="97" t="s">
        <v>287</v>
      </c>
      <c r="OB3" s="93" t="s">
        <v>2351</v>
      </c>
      <c r="OC3" s="97" t="s">
        <v>289</v>
      </c>
      <c r="OD3" s="97" t="s">
        <v>288</v>
      </c>
      <c r="OE3" s="97" t="s">
        <v>287</v>
      </c>
      <c r="OF3" s="93" t="s">
        <v>2351</v>
      </c>
      <c r="OG3" s="97" t="s">
        <v>289</v>
      </c>
      <c r="OH3" s="97" t="s">
        <v>288</v>
      </c>
      <c r="OI3" s="97" t="s">
        <v>287</v>
      </c>
      <c r="OJ3" s="93" t="s">
        <v>2351</v>
      </c>
      <c r="OK3" s="97" t="s">
        <v>289</v>
      </c>
      <c r="OL3" s="97" t="s">
        <v>288</v>
      </c>
      <c r="OM3" s="97" t="s">
        <v>287</v>
      </c>
      <c r="ON3" s="309" t="s">
        <v>2351</v>
      </c>
      <c r="OO3" s="97" t="s">
        <v>289</v>
      </c>
      <c r="OP3" s="97" t="s">
        <v>288</v>
      </c>
      <c r="OQ3" s="97" t="s">
        <v>287</v>
      </c>
      <c r="OR3" s="93" t="s">
        <v>2351</v>
      </c>
      <c r="OS3" s="97" t="s">
        <v>289</v>
      </c>
      <c r="OT3" s="97" t="s">
        <v>288</v>
      </c>
      <c r="OU3" s="97" t="s">
        <v>287</v>
      </c>
      <c r="OW3" s="93" t="s">
        <v>2351</v>
      </c>
      <c r="OX3" s="97" t="s">
        <v>289</v>
      </c>
      <c r="OY3" s="97" t="s">
        <v>288</v>
      </c>
      <c r="OZ3" s="97" t="s">
        <v>287</v>
      </c>
      <c r="PA3" s="93" t="s">
        <v>2351</v>
      </c>
      <c r="PB3" s="97" t="s">
        <v>289</v>
      </c>
      <c r="PC3" s="97" t="s">
        <v>288</v>
      </c>
      <c r="PD3" s="97" t="s">
        <v>287</v>
      </c>
      <c r="PE3" s="93" t="s">
        <v>2351</v>
      </c>
      <c r="PF3" s="97" t="s">
        <v>289</v>
      </c>
      <c r="PG3" s="97" t="s">
        <v>288</v>
      </c>
      <c r="PH3" s="97" t="s">
        <v>287</v>
      </c>
      <c r="PI3" s="93" t="s">
        <v>2351</v>
      </c>
      <c r="PJ3" s="97" t="s">
        <v>289</v>
      </c>
      <c r="PK3" s="97" t="s">
        <v>288</v>
      </c>
      <c r="PL3" s="97" t="s">
        <v>287</v>
      </c>
      <c r="PM3" s="93" t="s">
        <v>2351</v>
      </c>
      <c r="PN3" s="97" t="s">
        <v>289</v>
      </c>
      <c r="PO3" s="97" t="s">
        <v>288</v>
      </c>
      <c r="PP3" s="97" t="s">
        <v>287</v>
      </c>
      <c r="PQ3" s="93" t="s">
        <v>2351</v>
      </c>
      <c r="PR3" s="97" t="s">
        <v>289</v>
      </c>
      <c r="PS3" s="97" t="s">
        <v>288</v>
      </c>
      <c r="PT3" s="97" t="s">
        <v>287</v>
      </c>
      <c r="PU3" s="93" t="s">
        <v>2351</v>
      </c>
      <c r="PV3" s="97" t="s">
        <v>289</v>
      </c>
      <c r="PW3" s="97" t="s">
        <v>288</v>
      </c>
      <c r="PX3" s="97" t="s">
        <v>287</v>
      </c>
    </row>
    <row r="4" spans="1:488" s="125" customFormat="1" ht="13.8" thickBot="1" x14ac:dyDescent="0.3">
      <c r="A4" s="360">
        <v>0</v>
      </c>
      <c r="B4" s="361" t="s">
        <v>187</v>
      </c>
      <c r="C4" s="367" t="s">
        <v>1493</v>
      </c>
      <c r="D4" s="366" t="s">
        <v>1492</v>
      </c>
      <c r="E4" s="367" t="s">
        <v>1491</v>
      </c>
      <c r="F4" s="367" t="s">
        <v>1490</v>
      </c>
      <c r="G4" s="367" t="s">
        <v>1489</v>
      </c>
      <c r="H4" s="367" t="s">
        <v>1488</v>
      </c>
      <c r="I4" s="366" t="s">
        <v>1487</v>
      </c>
      <c r="J4" s="366" t="s">
        <v>1486</v>
      </c>
      <c r="K4" s="366" t="s">
        <v>1485</v>
      </c>
      <c r="L4" s="367" t="s">
        <v>1484</v>
      </c>
      <c r="M4" s="367" t="s">
        <v>1483</v>
      </c>
      <c r="N4" s="367" t="s">
        <v>1482</v>
      </c>
      <c r="O4" s="367" t="s">
        <v>1481</v>
      </c>
      <c r="P4" s="366" t="s">
        <v>1480</v>
      </c>
      <c r="Q4" s="366" t="s">
        <v>1479</v>
      </c>
      <c r="R4" s="366" t="s">
        <v>1478</v>
      </c>
      <c r="S4" s="367" t="s">
        <v>1477</v>
      </c>
      <c r="T4" s="367" t="s">
        <v>1476</v>
      </c>
      <c r="U4" s="367" t="s">
        <v>1475</v>
      </c>
      <c r="V4" s="367" t="s">
        <v>1474</v>
      </c>
      <c r="W4" s="366" t="s">
        <v>1473</v>
      </c>
      <c r="X4" s="366" t="s">
        <v>1472</v>
      </c>
      <c r="Y4" s="366" t="s">
        <v>1471</v>
      </c>
      <c r="Z4" s="367" t="s">
        <v>1470</v>
      </c>
      <c r="AA4" s="367" t="s">
        <v>1469</v>
      </c>
      <c r="AB4" s="367" t="s">
        <v>1468</v>
      </c>
      <c r="AC4" s="367" t="s">
        <v>1467</v>
      </c>
      <c r="AD4" s="366" t="s">
        <v>1466</v>
      </c>
      <c r="AE4" s="366" t="s">
        <v>1465</v>
      </c>
      <c r="AF4" s="366" t="s">
        <v>1464</v>
      </c>
      <c r="AG4" s="367" t="s">
        <v>1463</v>
      </c>
      <c r="AH4" s="367" t="s">
        <v>1462</v>
      </c>
      <c r="AI4" s="367" t="s">
        <v>1461</v>
      </c>
      <c r="AJ4" s="367" t="s">
        <v>1460</v>
      </c>
      <c r="AK4" s="366" t="s">
        <v>1459</v>
      </c>
      <c r="AL4" s="366" t="s">
        <v>1458</v>
      </c>
      <c r="AM4" s="366" t="s">
        <v>1457</v>
      </c>
      <c r="AN4" s="367" t="s">
        <v>1456</v>
      </c>
      <c r="AO4" s="367" t="s">
        <v>1455</v>
      </c>
      <c r="AP4" s="367" t="s">
        <v>1454</v>
      </c>
      <c r="AQ4" s="367" t="s">
        <v>1453</v>
      </c>
      <c r="AR4" s="366" t="s">
        <v>1452</v>
      </c>
      <c r="AS4" s="366" t="s">
        <v>1451</v>
      </c>
      <c r="AT4" s="366" t="s">
        <v>1450</v>
      </c>
      <c r="AU4" s="367" t="s">
        <v>1449</v>
      </c>
      <c r="AV4" s="367" t="s">
        <v>1448</v>
      </c>
      <c r="AW4" s="367" t="s">
        <v>1447</v>
      </c>
      <c r="AX4" s="367" t="s">
        <v>1446</v>
      </c>
      <c r="AY4" s="366" t="s">
        <v>1445</v>
      </c>
      <c r="AZ4" s="366" t="s">
        <v>1444</v>
      </c>
      <c r="BA4" s="366" t="s">
        <v>1443</v>
      </c>
      <c r="BB4" s="367" t="s">
        <v>1442</v>
      </c>
      <c r="BC4" s="367" t="s">
        <v>1441</v>
      </c>
      <c r="BD4" s="367" t="s">
        <v>1440</v>
      </c>
      <c r="BE4" s="367" t="s">
        <v>1439</v>
      </c>
      <c r="BF4" s="366" t="s">
        <v>1438</v>
      </c>
      <c r="BG4" s="366" t="s">
        <v>1437</v>
      </c>
      <c r="BH4" s="366" t="s">
        <v>1436</v>
      </c>
      <c r="BI4" s="367" t="s">
        <v>1435</v>
      </c>
      <c r="BJ4" s="367" t="s">
        <v>1434</v>
      </c>
      <c r="BK4" s="367" t="s">
        <v>1433</v>
      </c>
      <c r="BL4" s="367" t="s">
        <v>1432</v>
      </c>
      <c r="BM4" s="366" t="s">
        <v>1431</v>
      </c>
      <c r="BN4" s="366" t="s">
        <v>1430</v>
      </c>
      <c r="BO4" s="366" t="s">
        <v>1429</v>
      </c>
      <c r="BP4" s="367" t="s">
        <v>1428</v>
      </c>
      <c r="BQ4" s="367" t="s">
        <v>1427</v>
      </c>
      <c r="BR4" s="367" t="s">
        <v>1426</v>
      </c>
      <c r="BS4" s="367" t="s">
        <v>1425</v>
      </c>
      <c r="BT4" s="366" t="s">
        <v>1424</v>
      </c>
      <c r="BU4" s="366" t="s">
        <v>1423</v>
      </c>
      <c r="BV4" s="366" t="s">
        <v>1422</v>
      </c>
      <c r="BW4" s="367" t="s">
        <v>1421</v>
      </c>
      <c r="BX4" s="367" t="s">
        <v>1420</v>
      </c>
      <c r="BY4" s="367" t="s">
        <v>1419</v>
      </c>
      <c r="BZ4" s="367" t="s">
        <v>1418</v>
      </c>
      <c r="CA4" s="366" t="s">
        <v>1417</v>
      </c>
      <c r="CB4" s="366" t="s">
        <v>1416</v>
      </c>
      <c r="CC4" s="366" t="s">
        <v>1415</v>
      </c>
      <c r="CD4" s="367" t="s">
        <v>1414</v>
      </c>
      <c r="CE4" s="367" t="s">
        <v>1413</v>
      </c>
      <c r="CF4" s="367" t="s">
        <v>1412</v>
      </c>
      <c r="CG4" s="367" t="s">
        <v>1411</v>
      </c>
      <c r="CH4" s="366" t="s">
        <v>1410</v>
      </c>
      <c r="CI4" s="366" t="s">
        <v>1409</v>
      </c>
      <c r="CJ4" s="366" t="s">
        <v>1408</v>
      </c>
      <c r="CK4" s="367" t="s">
        <v>1407</v>
      </c>
      <c r="CL4" s="367" t="s">
        <v>1406</v>
      </c>
      <c r="CM4" s="367" t="s">
        <v>1405</v>
      </c>
      <c r="CN4" s="367" t="s">
        <v>1404</v>
      </c>
      <c r="CO4" s="366" t="s">
        <v>1403</v>
      </c>
      <c r="CP4" s="366" t="s">
        <v>1402</v>
      </c>
      <c r="CQ4" s="366" t="s">
        <v>1401</v>
      </c>
      <c r="CR4" s="367" t="s">
        <v>1400</v>
      </c>
      <c r="CS4" s="367" t="s">
        <v>1399</v>
      </c>
      <c r="CT4" s="367" t="s">
        <v>1398</v>
      </c>
      <c r="CU4" s="367" t="s">
        <v>1397</v>
      </c>
      <c r="CV4" s="366" t="s">
        <v>1396</v>
      </c>
      <c r="CW4" s="366" t="s">
        <v>1395</v>
      </c>
      <c r="CX4" s="366" t="s">
        <v>1394</v>
      </c>
      <c r="CY4" s="367" t="s">
        <v>1393</v>
      </c>
      <c r="CZ4" s="367" t="s">
        <v>1392</v>
      </c>
      <c r="DA4" s="367" t="s">
        <v>1391</v>
      </c>
      <c r="DB4" s="367" t="s">
        <v>1390</v>
      </c>
      <c r="DC4" s="366" t="s">
        <v>1389</v>
      </c>
      <c r="DD4" s="366" t="s">
        <v>1388</v>
      </c>
      <c r="DE4" s="366" t="s">
        <v>1387</v>
      </c>
      <c r="DF4" s="367" t="s">
        <v>1386</v>
      </c>
      <c r="DG4" s="367" t="s">
        <v>1385</v>
      </c>
      <c r="DH4" s="367" t="s">
        <v>1384</v>
      </c>
      <c r="DI4" s="367" t="s">
        <v>1383</v>
      </c>
      <c r="DJ4" s="366" t="s">
        <v>1382</v>
      </c>
      <c r="DK4" s="366" t="s">
        <v>1381</v>
      </c>
      <c r="DL4" s="366" t="s">
        <v>1380</v>
      </c>
      <c r="DM4" s="367" t="s">
        <v>1379</v>
      </c>
      <c r="DN4" s="367" t="s">
        <v>1378</v>
      </c>
      <c r="DO4" s="367" t="s">
        <v>1377</v>
      </c>
      <c r="DP4" s="367" t="s">
        <v>1376</v>
      </c>
      <c r="DQ4" s="366" t="s">
        <v>1375</v>
      </c>
      <c r="DR4" s="366" t="s">
        <v>1374</v>
      </c>
      <c r="DS4" s="366" t="s">
        <v>1373</v>
      </c>
      <c r="DT4" s="367" t="s">
        <v>1372</v>
      </c>
      <c r="DU4" s="367" t="s">
        <v>1371</v>
      </c>
      <c r="DV4" s="367" t="s">
        <v>1370</v>
      </c>
      <c r="DW4" s="367" t="s">
        <v>1369</v>
      </c>
      <c r="DX4" s="366" t="s">
        <v>1368</v>
      </c>
      <c r="DY4" s="366" t="s">
        <v>1367</v>
      </c>
      <c r="DZ4" s="366" t="s">
        <v>1366</v>
      </c>
      <c r="EA4" s="367" t="s">
        <v>1365</v>
      </c>
      <c r="EB4" s="367" t="s">
        <v>1364</v>
      </c>
      <c r="EC4" s="367" t="s">
        <v>1363</v>
      </c>
      <c r="ED4" s="367" t="s">
        <v>1362</v>
      </c>
      <c r="EE4" s="366" t="s">
        <v>1361</v>
      </c>
      <c r="EF4" s="366" t="s">
        <v>1360</v>
      </c>
      <c r="EG4" s="366" t="s">
        <v>1359</v>
      </c>
      <c r="EH4" s="367" t="s">
        <v>1358</v>
      </c>
      <c r="EI4" s="367" t="s">
        <v>1357</v>
      </c>
      <c r="EJ4" s="367" t="s">
        <v>1356</v>
      </c>
      <c r="EK4" s="367" t="s">
        <v>1355</v>
      </c>
      <c r="EL4" s="366" t="s">
        <v>1354</v>
      </c>
      <c r="EM4" s="366" t="s">
        <v>1353</v>
      </c>
      <c r="EN4" s="366" t="s">
        <v>1352</v>
      </c>
      <c r="EO4" s="367" t="s">
        <v>1351</v>
      </c>
      <c r="EP4" s="367" t="s">
        <v>1350</v>
      </c>
      <c r="EQ4" s="367" t="s">
        <v>1349</v>
      </c>
      <c r="ER4" s="367" t="s">
        <v>1348</v>
      </c>
      <c r="ES4" s="366" t="s">
        <v>1347</v>
      </c>
      <c r="ET4" s="366" t="s">
        <v>1346</v>
      </c>
      <c r="EU4" s="366" t="s">
        <v>1345</v>
      </c>
      <c r="EV4" s="367" t="s">
        <v>1344</v>
      </c>
      <c r="EW4" s="367" t="s">
        <v>1343</v>
      </c>
      <c r="EX4" s="367" t="s">
        <v>1342</v>
      </c>
      <c r="EY4" s="367" t="s">
        <v>1341</v>
      </c>
      <c r="EZ4" s="366" t="s">
        <v>1340</v>
      </c>
      <c r="FA4" s="366" t="s">
        <v>1339</v>
      </c>
      <c r="FB4" s="366" t="s">
        <v>1338</v>
      </c>
      <c r="FC4" s="367" t="s">
        <v>1337</v>
      </c>
      <c r="FD4" s="367" t="s">
        <v>1336</v>
      </c>
      <c r="FE4" s="367" t="s">
        <v>1335</v>
      </c>
      <c r="FF4" s="367" t="s">
        <v>1334</v>
      </c>
      <c r="FG4" s="366" t="s">
        <v>1333</v>
      </c>
      <c r="FH4" s="366" t="s">
        <v>1332</v>
      </c>
      <c r="FI4" s="366" t="s">
        <v>1331</v>
      </c>
      <c r="FJ4" s="367" t="s">
        <v>1330</v>
      </c>
      <c r="FK4" s="367" t="s">
        <v>1329</v>
      </c>
      <c r="FL4" s="367" t="s">
        <v>1328</v>
      </c>
      <c r="FM4" s="367" t="s">
        <v>1327</v>
      </c>
      <c r="FN4" s="366" t="s">
        <v>1326</v>
      </c>
      <c r="FO4" s="366" t="s">
        <v>1325</v>
      </c>
      <c r="FP4" s="366" t="s">
        <v>1324</v>
      </c>
      <c r="FQ4" s="367" t="s">
        <v>1323</v>
      </c>
      <c r="FR4" s="367" t="s">
        <v>1322</v>
      </c>
      <c r="FS4" s="367" t="s">
        <v>1321</v>
      </c>
      <c r="FT4" s="367" t="s">
        <v>1320</v>
      </c>
      <c r="FU4" s="366" t="s">
        <v>1319</v>
      </c>
      <c r="FV4" s="366" t="s">
        <v>1318</v>
      </c>
      <c r="FW4" s="366" t="s">
        <v>1317</v>
      </c>
      <c r="FX4" s="367" t="s">
        <v>1316</v>
      </c>
      <c r="FY4" s="367" t="s">
        <v>1315</v>
      </c>
      <c r="FZ4" s="367" t="s">
        <v>1314</v>
      </c>
      <c r="GA4" s="367" t="s">
        <v>1313</v>
      </c>
      <c r="GB4" s="366" t="s">
        <v>1312</v>
      </c>
      <c r="GC4" s="366" t="s">
        <v>1311</v>
      </c>
      <c r="GD4" s="366" t="s">
        <v>1310</v>
      </c>
      <c r="GE4" s="367" t="s">
        <v>1309</v>
      </c>
      <c r="GF4" s="367" t="s">
        <v>1308</v>
      </c>
      <c r="GG4" s="367" t="s">
        <v>1307</v>
      </c>
      <c r="GH4" s="367" t="s">
        <v>1306</v>
      </c>
      <c r="GI4" s="366" t="s">
        <v>1305</v>
      </c>
      <c r="GJ4" s="366" t="s">
        <v>1304</v>
      </c>
      <c r="GK4" s="366" t="s">
        <v>1303</v>
      </c>
      <c r="GL4" s="367" t="s">
        <v>1302</v>
      </c>
      <c r="GM4" s="367" t="s">
        <v>1301</v>
      </c>
      <c r="GN4" s="367" t="s">
        <v>1300</v>
      </c>
      <c r="GO4" s="367" t="s">
        <v>1299</v>
      </c>
      <c r="GP4" s="366" t="s">
        <v>1298</v>
      </c>
      <c r="GQ4" s="366" t="s">
        <v>1297</v>
      </c>
      <c r="GR4" s="366" t="s">
        <v>1296</v>
      </c>
      <c r="GS4" s="367" t="s">
        <v>1295</v>
      </c>
      <c r="GT4" s="367" t="s">
        <v>1294</v>
      </c>
      <c r="GU4" s="367" t="s">
        <v>1293</v>
      </c>
      <c r="GV4" s="367" t="s">
        <v>1292</v>
      </c>
      <c r="GW4" s="366" t="s">
        <v>1291</v>
      </c>
      <c r="GX4" s="366" t="s">
        <v>1290</v>
      </c>
      <c r="GY4" s="366" t="s">
        <v>1289</v>
      </c>
      <c r="GZ4" s="367" t="s">
        <v>1288</v>
      </c>
      <c r="HA4" s="367" t="s">
        <v>1287</v>
      </c>
      <c r="HB4" s="367" t="s">
        <v>1286</v>
      </c>
      <c r="HC4" s="367" t="s">
        <v>1285</v>
      </c>
      <c r="HD4" s="366" t="s">
        <v>1284</v>
      </c>
      <c r="HE4" s="366" t="s">
        <v>1283</v>
      </c>
      <c r="HF4" s="366" t="s">
        <v>1282</v>
      </c>
      <c r="HG4" s="367" t="s">
        <v>1281</v>
      </c>
      <c r="HH4" s="367" t="s">
        <v>1280</v>
      </c>
      <c r="HI4" s="367" t="s">
        <v>1279</v>
      </c>
      <c r="HJ4" s="366" t="s">
        <v>1278</v>
      </c>
      <c r="HK4" s="366" t="s">
        <v>1277</v>
      </c>
      <c r="HL4" s="366" t="s">
        <v>1276</v>
      </c>
      <c r="HM4" s="367" t="s">
        <v>1275</v>
      </c>
      <c r="HN4" s="367" t="s">
        <v>1274</v>
      </c>
      <c r="HO4" s="367" t="s">
        <v>1273</v>
      </c>
      <c r="HP4" s="367" t="s">
        <v>1272</v>
      </c>
      <c r="HQ4" s="367" t="s">
        <v>1271</v>
      </c>
      <c r="HR4" s="367" t="s">
        <v>1270</v>
      </c>
      <c r="HS4" s="367" t="s">
        <v>1269</v>
      </c>
      <c r="HT4" s="367" t="s">
        <v>1268</v>
      </c>
      <c r="HU4" s="367" t="s">
        <v>1267</v>
      </c>
      <c r="HV4" s="367" t="s">
        <v>1266</v>
      </c>
      <c r="HW4" s="367" t="s">
        <v>1265</v>
      </c>
      <c r="HX4" s="367" t="s">
        <v>1264</v>
      </c>
      <c r="HY4" s="367" t="s">
        <v>1263</v>
      </c>
      <c r="HZ4" s="367" t="s">
        <v>1262</v>
      </c>
      <c r="IA4" s="367" t="s">
        <v>1261</v>
      </c>
      <c r="IB4" s="367" t="s">
        <v>1260</v>
      </c>
      <c r="IC4" s="367" t="s">
        <v>1259</v>
      </c>
      <c r="ID4" s="367" t="s">
        <v>1258</v>
      </c>
      <c r="IE4" s="367" t="s">
        <v>1257</v>
      </c>
      <c r="IF4" s="367" t="s">
        <v>1256</v>
      </c>
      <c r="IG4" s="367" t="s">
        <v>1255</v>
      </c>
      <c r="IH4" s="367" t="s">
        <v>1254</v>
      </c>
      <c r="II4" s="367" t="s">
        <v>1253</v>
      </c>
      <c r="IJ4" s="367" t="s">
        <v>1252</v>
      </c>
      <c r="IK4" s="367" t="s">
        <v>1251</v>
      </c>
      <c r="IL4" s="367" t="s">
        <v>1250</v>
      </c>
      <c r="IM4" s="367" t="s">
        <v>1249</v>
      </c>
      <c r="IN4" s="367" t="s">
        <v>1248</v>
      </c>
      <c r="IO4" s="367" t="s">
        <v>1247</v>
      </c>
      <c r="IP4" s="367" t="s">
        <v>1246</v>
      </c>
      <c r="IQ4" s="367" t="s">
        <v>1245</v>
      </c>
      <c r="IR4" s="367" t="s">
        <v>1244</v>
      </c>
      <c r="IS4" s="367" t="s">
        <v>1243</v>
      </c>
      <c r="IT4" s="367" t="s">
        <v>1242</v>
      </c>
      <c r="IU4" s="367" t="s">
        <v>1241</v>
      </c>
      <c r="IV4" s="367" t="s">
        <v>1240</v>
      </c>
      <c r="IW4" s="367" t="s">
        <v>1239</v>
      </c>
      <c r="IX4" s="367" t="s">
        <v>1238</v>
      </c>
      <c r="IY4" s="367" t="s">
        <v>1237</v>
      </c>
      <c r="IZ4" s="367" t="s">
        <v>1236</v>
      </c>
      <c r="JA4" s="367" t="s">
        <v>1235</v>
      </c>
      <c r="JB4" s="367" t="s">
        <v>1234</v>
      </c>
      <c r="JC4" s="367" t="s">
        <v>1233</v>
      </c>
      <c r="JD4" s="366" t="s">
        <v>1232</v>
      </c>
      <c r="JE4" s="367" t="s">
        <v>1231</v>
      </c>
      <c r="JF4" s="367" t="s">
        <v>1230</v>
      </c>
      <c r="JG4" s="367" t="s">
        <v>1229</v>
      </c>
      <c r="JH4" s="367" t="s">
        <v>1228</v>
      </c>
      <c r="JI4" s="367" t="s">
        <v>1227</v>
      </c>
      <c r="JJ4" s="367" t="s">
        <v>1226</v>
      </c>
      <c r="JK4" s="367" t="s">
        <v>1225</v>
      </c>
      <c r="JL4" s="367" t="s">
        <v>1224</v>
      </c>
      <c r="JM4" s="367" t="s">
        <v>1223</v>
      </c>
      <c r="JN4" s="367" t="s">
        <v>1222</v>
      </c>
      <c r="JO4" s="367" t="s">
        <v>1221</v>
      </c>
      <c r="JP4" s="367" t="s">
        <v>1220</v>
      </c>
      <c r="JQ4" s="367" t="s">
        <v>1219</v>
      </c>
      <c r="JR4" s="367" t="s">
        <v>1218</v>
      </c>
      <c r="JS4" s="367" t="s">
        <v>1217</v>
      </c>
      <c r="JT4" s="367" t="s">
        <v>1216</v>
      </c>
      <c r="JU4" s="367" t="s">
        <v>1215</v>
      </c>
      <c r="JV4" s="367" t="s">
        <v>1214</v>
      </c>
      <c r="JW4" s="367" t="s">
        <v>1213</v>
      </c>
      <c r="JX4" s="367" t="s">
        <v>1212</v>
      </c>
      <c r="JY4" s="367" t="s">
        <v>1211</v>
      </c>
      <c r="JZ4" s="367" t="s">
        <v>1210</v>
      </c>
      <c r="KA4" s="367" t="s">
        <v>1209</v>
      </c>
      <c r="KB4" s="367" t="s">
        <v>1208</v>
      </c>
      <c r="KC4" s="367" t="s">
        <v>1207</v>
      </c>
      <c r="KD4" s="367" t="s">
        <v>1206</v>
      </c>
      <c r="KE4" s="367" t="s">
        <v>1205</v>
      </c>
      <c r="KF4" s="367" t="s">
        <v>1204</v>
      </c>
      <c r="KG4" s="367" t="s">
        <v>1203</v>
      </c>
      <c r="KH4" s="367" t="s">
        <v>1202</v>
      </c>
      <c r="KI4" s="367" t="s">
        <v>1201</v>
      </c>
      <c r="KJ4" s="367" t="s">
        <v>1200</v>
      </c>
      <c r="KK4" s="367" t="s">
        <v>1199</v>
      </c>
      <c r="KL4" s="367" t="s">
        <v>1198</v>
      </c>
      <c r="KM4" s="367" t="s">
        <v>1197</v>
      </c>
      <c r="KN4" s="367" t="s">
        <v>1196</v>
      </c>
      <c r="KO4" s="367" t="s">
        <v>1195</v>
      </c>
      <c r="KP4" s="367" t="s">
        <v>1194</v>
      </c>
      <c r="KQ4" s="367" t="s">
        <v>1193</v>
      </c>
      <c r="KR4" s="367" t="s">
        <v>1192</v>
      </c>
      <c r="KS4" s="367" t="s">
        <v>1191</v>
      </c>
      <c r="KT4" s="367" t="s">
        <v>1190</v>
      </c>
      <c r="KU4" s="367" t="s">
        <v>1189</v>
      </c>
      <c r="KV4" s="367" t="s">
        <v>2187</v>
      </c>
      <c r="KW4" s="367" t="s">
        <v>2188</v>
      </c>
      <c r="KX4" s="367" t="s">
        <v>2189</v>
      </c>
      <c r="KY4" s="367" t="s">
        <v>2190</v>
      </c>
      <c r="KZ4" s="367" t="s">
        <v>2191</v>
      </c>
      <c r="LA4" s="367" t="s">
        <v>2192</v>
      </c>
      <c r="LB4" s="366" t="s">
        <v>2193</v>
      </c>
      <c r="LC4" s="366" t="s">
        <v>2194</v>
      </c>
      <c r="LD4" s="366" t="s">
        <v>2195</v>
      </c>
      <c r="LE4" s="366" t="s">
        <v>2196</v>
      </c>
      <c r="LF4" s="366" t="s">
        <v>2197</v>
      </c>
      <c r="LG4" s="366" t="s">
        <v>2198</v>
      </c>
      <c r="LH4" s="366" t="s">
        <v>2199</v>
      </c>
      <c r="LI4" s="366" t="s">
        <v>2200</v>
      </c>
      <c r="LJ4" s="366" t="s">
        <v>2201</v>
      </c>
      <c r="LK4" s="366" t="s">
        <v>2202</v>
      </c>
      <c r="LL4" s="366" t="s">
        <v>2203</v>
      </c>
      <c r="LM4" s="366" t="s">
        <v>2204</v>
      </c>
      <c r="LN4" s="366" t="s">
        <v>2205</v>
      </c>
      <c r="LO4" s="366" t="s">
        <v>2206</v>
      </c>
      <c r="LP4" s="366" t="s">
        <v>2207</v>
      </c>
      <c r="LQ4" s="366" t="s">
        <v>2208</v>
      </c>
      <c r="LR4" s="366" t="s">
        <v>2209</v>
      </c>
      <c r="LS4" s="366" t="s">
        <v>2210</v>
      </c>
      <c r="LT4" s="366" t="s">
        <v>2211</v>
      </c>
      <c r="LU4" s="366" t="s">
        <v>2212</v>
      </c>
      <c r="LV4" s="366" t="s">
        <v>2213</v>
      </c>
      <c r="LW4" s="366" t="s">
        <v>2214</v>
      </c>
      <c r="LX4" s="366" t="s">
        <v>2215</v>
      </c>
      <c r="LY4" s="366" t="s">
        <v>2216</v>
      </c>
      <c r="LZ4" s="366" t="s">
        <v>2217</v>
      </c>
      <c r="MA4" s="366" t="s">
        <v>2218</v>
      </c>
      <c r="MB4" s="366" t="s">
        <v>2219</v>
      </c>
      <c r="MC4" s="366" t="s">
        <v>2220</v>
      </c>
      <c r="MD4" s="366" t="s">
        <v>2221</v>
      </c>
      <c r="ME4" s="366" t="s">
        <v>2222</v>
      </c>
      <c r="MF4" s="366" t="s">
        <v>2223</v>
      </c>
      <c r="MG4" s="366" t="s">
        <v>2224</v>
      </c>
      <c r="MH4" s="366" t="s">
        <v>2225</v>
      </c>
      <c r="MI4" s="366" t="s">
        <v>2226</v>
      </c>
      <c r="MJ4" s="366" t="s">
        <v>2227</v>
      </c>
      <c r="MK4" s="366" t="s">
        <v>2228</v>
      </c>
      <c r="ML4" s="366" t="s">
        <v>2229</v>
      </c>
      <c r="MM4" s="366" t="s">
        <v>2230</v>
      </c>
      <c r="MN4" s="366" t="s">
        <v>2231</v>
      </c>
      <c r="MO4" s="366" t="s">
        <v>2232</v>
      </c>
      <c r="MP4" s="366" t="s">
        <v>2233</v>
      </c>
      <c r="MQ4" s="366" t="s">
        <v>2234</v>
      </c>
      <c r="MR4" s="366" t="s">
        <v>2367</v>
      </c>
      <c r="MS4" s="366" t="s">
        <v>2368</v>
      </c>
      <c r="MT4" s="366" t="s">
        <v>2369</v>
      </c>
      <c r="MU4" s="366" t="s">
        <v>2370</v>
      </c>
      <c r="MV4" s="366" t="s">
        <v>2371</v>
      </c>
      <c r="MW4" s="366" t="s">
        <v>2372</v>
      </c>
      <c r="MX4" s="366" t="s">
        <v>2373</v>
      </c>
      <c r="MY4" s="366" t="s">
        <v>2374</v>
      </c>
      <c r="MZ4" s="366" t="s">
        <v>2375</v>
      </c>
      <c r="NA4" s="366" t="s">
        <v>2376</v>
      </c>
      <c r="NB4" s="366" t="s">
        <v>2377</v>
      </c>
      <c r="NC4" s="366" t="s">
        <v>2434</v>
      </c>
      <c r="ND4" s="366" t="s">
        <v>2378</v>
      </c>
      <c r="NE4" s="366" t="s">
        <v>2379</v>
      </c>
      <c r="NF4" s="366" t="s">
        <v>2380</v>
      </c>
      <c r="NG4" s="366" t="s">
        <v>2381</v>
      </c>
      <c r="NH4" s="366">
        <v>371</v>
      </c>
      <c r="NI4" s="366">
        <v>372</v>
      </c>
      <c r="NJ4" s="366">
        <v>373</v>
      </c>
      <c r="NK4" s="366">
        <v>374</v>
      </c>
      <c r="NL4" s="366">
        <v>375</v>
      </c>
      <c r="NM4" s="366">
        <v>376</v>
      </c>
      <c r="NN4" s="366">
        <v>377</v>
      </c>
      <c r="NO4" s="366">
        <v>378</v>
      </c>
      <c r="NP4" s="366">
        <v>379</v>
      </c>
      <c r="NQ4" s="366">
        <v>380</v>
      </c>
      <c r="NR4" s="366">
        <v>381</v>
      </c>
      <c r="NS4" s="366">
        <v>382</v>
      </c>
      <c r="NT4" s="366">
        <v>383</v>
      </c>
      <c r="NU4" s="366">
        <v>384</v>
      </c>
      <c r="NV4" s="366">
        <v>385</v>
      </c>
      <c r="NW4" s="366">
        <v>386</v>
      </c>
      <c r="NX4" s="366">
        <v>387</v>
      </c>
      <c r="NY4" s="366">
        <v>388</v>
      </c>
      <c r="NZ4" s="366">
        <v>389</v>
      </c>
      <c r="OA4" s="366">
        <v>390</v>
      </c>
      <c r="OB4" s="366">
        <v>391</v>
      </c>
      <c r="OC4" s="366">
        <v>392</v>
      </c>
      <c r="OD4" s="366">
        <v>393</v>
      </c>
      <c r="OE4" s="366">
        <v>394</v>
      </c>
      <c r="OF4" s="366">
        <v>395</v>
      </c>
      <c r="OG4" s="366">
        <v>396</v>
      </c>
      <c r="OH4" s="366">
        <v>397</v>
      </c>
      <c r="OI4" s="366">
        <v>398</v>
      </c>
      <c r="OJ4" s="366">
        <v>399</v>
      </c>
      <c r="OK4" s="366">
        <v>400</v>
      </c>
      <c r="OL4" s="366">
        <v>401</v>
      </c>
      <c r="OM4" s="366">
        <v>402</v>
      </c>
      <c r="ON4" s="372">
        <v>403</v>
      </c>
      <c r="OO4" s="366">
        <v>404</v>
      </c>
      <c r="OP4" s="366">
        <v>405</v>
      </c>
      <c r="OQ4" s="366">
        <v>406</v>
      </c>
      <c r="OR4" s="366">
        <v>407</v>
      </c>
      <c r="OS4" s="366">
        <v>408</v>
      </c>
      <c r="OT4" s="366">
        <v>409</v>
      </c>
      <c r="OU4" s="366">
        <v>410</v>
      </c>
      <c r="OV4" s="366">
        <v>411</v>
      </c>
      <c r="OW4" s="366">
        <v>412</v>
      </c>
      <c r="OX4" s="366">
        <v>413</v>
      </c>
      <c r="OY4" s="366">
        <v>414</v>
      </c>
      <c r="OZ4" s="366">
        <v>415</v>
      </c>
      <c r="PA4" s="366">
        <v>416</v>
      </c>
      <c r="PB4" s="366">
        <v>417</v>
      </c>
      <c r="PC4" s="366">
        <v>418</v>
      </c>
      <c r="PD4" s="366">
        <v>419</v>
      </c>
      <c r="PE4" s="366">
        <v>420</v>
      </c>
      <c r="PF4" s="366">
        <v>421</v>
      </c>
      <c r="PG4" s="366">
        <v>422</v>
      </c>
      <c r="PH4" s="366">
        <v>423</v>
      </c>
      <c r="PI4" s="366">
        <v>424</v>
      </c>
      <c r="PJ4" s="366">
        <v>425</v>
      </c>
      <c r="PK4" s="366">
        <v>426</v>
      </c>
      <c r="PL4" s="366">
        <v>427</v>
      </c>
      <c r="PM4" s="366">
        <v>428</v>
      </c>
      <c r="PN4" s="366">
        <v>429</v>
      </c>
      <c r="PO4" s="366">
        <v>430</v>
      </c>
      <c r="PP4" s="366">
        <v>431</v>
      </c>
      <c r="PQ4" s="366">
        <v>432</v>
      </c>
      <c r="PR4" s="366">
        <v>433</v>
      </c>
      <c r="PS4" s="366">
        <v>434</v>
      </c>
      <c r="PT4" s="366">
        <v>435</v>
      </c>
      <c r="PU4" s="366">
        <v>436</v>
      </c>
      <c r="PV4" s="366">
        <v>437</v>
      </c>
      <c r="PW4" s="366">
        <v>438</v>
      </c>
      <c r="PX4" s="366">
        <v>439</v>
      </c>
      <c r="PY4" s="366">
        <v>440</v>
      </c>
      <c r="PZ4" s="161"/>
      <c r="QA4" s="161"/>
      <c r="QB4" s="161"/>
      <c r="QC4" s="161"/>
      <c r="QD4" s="161"/>
      <c r="QE4" s="161"/>
      <c r="QF4" s="161"/>
      <c r="QG4" s="161"/>
      <c r="QH4" s="161"/>
      <c r="QI4" s="161"/>
      <c r="QJ4" s="161"/>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row>
    <row r="5" spans="1:488" ht="13.8" thickTop="1" x14ac:dyDescent="0.25">
      <c r="A5" s="114">
        <v>1</v>
      </c>
      <c r="B5" s="93" t="s">
        <v>2</v>
      </c>
      <c r="C5" s="189">
        <v>7.8947368421052602</v>
      </c>
      <c r="D5" s="189">
        <v>26.153846153846157</v>
      </c>
      <c r="E5" s="189">
        <v>13.636363636363637</v>
      </c>
      <c r="F5" s="189">
        <v>2.3529411764705874</v>
      </c>
      <c r="G5" s="189">
        <v>28.985507246376823</v>
      </c>
      <c r="H5" s="189">
        <v>28.695652173913036</v>
      </c>
      <c r="I5" s="189">
        <v>3.5460992907801425</v>
      </c>
      <c r="J5" s="189">
        <v>20.535714285714299</v>
      </c>
      <c r="K5" s="189">
        <v>23.595505617977519</v>
      </c>
      <c r="L5" s="189">
        <v>2.2727272727272725</v>
      </c>
      <c r="M5" s="190">
        <v>16.000000000000004</v>
      </c>
      <c r="N5" s="190">
        <v>21.212121212121215</v>
      </c>
      <c r="O5" s="190">
        <v>0</v>
      </c>
      <c r="P5" s="190">
        <v>13.333333333333337</v>
      </c>
      <c r="Q5" s="190">
        <v>15.625000000000012</v>
      </c>
      <c r="R5" s="190">
        <v>7.8947368421052602</v>
      </c>
      <c r="S5" s="190">
        <v>24.615384615384617</v>
      </c>
      <c r="T5" s="190">
        <v>9.0909090909090899</v>
      </c>
      <c r="U5" s="190">
        <v>2.3529411764705874</v>
      </c>
      <c r="V5" s="190">
        <v>24.817518248175187</v>
      </c>
      <c r="W5" s="190">
        <v>24.34782608695653</v>
      </c>
      <c r="X5" s="190">
        <v>3.5460992907801425</v>
      </c>
      <c r="Y5" s="190">
        <v>18.75</v>
      </c>
      <c r="Z5" s="190">
        <v>21.348314606741589</v>
      </c>
      <c r="AA5" s="190">
        <v>2.2727272727272725</v>
      </c>
      <c r="AB5" s="132">
        <v>15.200000000000005</v>
      </c>
      <c r="AC5" s="132">
        <v>18.18181818181818</v>
      </c>
      <c r="AD5" s="132">
        <v>0</v>
      </c>
      <c r="AE5" s="132">
        <v>11.764705882352942</v>
      </c>
      <c r="AF5" s="190">
        <v>15.625000000000012</v>
      </c>
      <c r="AG5" s="189">
        <v>3.947368421052631</v>
      </c>
      <c r="AH5" s="189">
        <v>17.460317460317466</v>
      </c>
      <c r="AI5" s="191">
        <v>13.636363636363637</v>
      </c>
      <c r="AJ5" s="191">
        <v>0</v>
      </c>
      <c r="AK5" s="190">
        <v>23.529411764705891</v>
      </c>
      <c r="AL5" s="190">
        <v>24.778761061946909</v>
      </c>
      <c r="AM5" s="190">
        <v>1.4285714285714288</v>
      </c>
      <c r="AN5" s="190">
        <v>15.178571428571429</v>
      </c>
      <c r="AO5" s="190">
        <v>18.604651162790692</v>
      </c>
      <c r="AP5" s="190">
        <v>0</v>
      </c>
      <c r="AQ5" s="190">
        <v>12.096774193548386</v>
      </c>
      <c r="AR5" s="190">
        <v>14.141414141414142</v>
      </c>
      <c r="AS5" s="190">
        <v>0</v>
      </c>
      <c r="AT5" s="190">
        <v>7.5630252100840352</v>
      </c>
      <c r="AU5" s="190">
        <v>8.6021505376344063</v>
      </c>
      <c r="AV5" s="190">
        <v>9.9999999999999964</v>
      </c>
      <c r="AW5" s="190">
        <v>36.619718309859159</v>
      </c>
      <c r="AX5" s="132">
        <v>19.047619047619047</v>
      </c>
      <c r="AY5" s="132">
        <v>6.5217391304347823</v>
      </c>
      <c r="AZ5" s="132">
        <v>28.859060402684563</v>
      </c>
      <c r="BA5" s="132">
        <v>25.210084033613452</v>
      </c>
      <c r="BB5" s="190">
        <v>2.8169014084507045</v>
      </c>
      <c r="BC5" s="132">
        <v>26.446280991735545</v>
      </c>
      <c r="BD5" s="132">
        <v>34.545454545454525</v>
      </c>
      <c r="BE5" s="132">
        <v>1.4285714285714284</v>
      </c>
      <c r="BF5" s="132">
        <v>16.541353383458649</v>
      </c>
      <c r="BG5" s="190">
        <v>18.8118811881188</v>
      </c>
      <c r="BH5" s="132">
        <v>1.5384615384615381</v>
      </c>
      <c r="BI5" s="132">
        <v>17.557251908396946</v>
      </c>
      <c r="BJ5" s="132">
        <v>11.88118811881189</v>
      </c>
      <c r="BK5" s="192" t="s">
        <v>286</v>
      </c>
      <c r="BL5" s="190">
        <v>11.111111111111086</v>
      </c>
      <c r="BM5" s="132">
        <v>0</v>
      </c>
      <c r="BN5" s="192" t="s">
        <v>286</v>
      </c>
      <c r="BO5" s="192">
        <v>5.2980132450330473</v>
      </c>
      <c r="BP5" s="192">
        <v>8.4745762711864216</v>
      </c>
      <c r="BQ5" s="192" t="s">
        <v>286</v>
      </c>
      <c r="BR5" s="132">
        <v>6.5573770491803032</v>
      </c>
      <c r="BS5" s="132">
        <v>4.6296296296296049</v>
      </c>
      <c r="BT5" s="192" t="s">
        <v>286</v>
      </c>
      <c r="BU5" s="190">
        <v>3.0303030303030307</v>
      </c>
      <c r="BV5" s="132">
        <v>2.9411764705882359</v>
      </c>
      <c r="BW5" s="192" t="s">
        <v>286</v>
      </c>
      <c r="BX5" s="132">
        <v>3.8759689922480618</v>
      </c>
      <c r="BY5" s="190">
        <v>0</v>
      </c>
      <c r="BZ5" s="132" t="s">
        <v>286</v>
      </c>
      <c r="CA5" s="132">
        <v>19.354838709677423</v>
      </c>
      <c r="CB5" s="132">
        <v>30.000000000000004</v>
      </c>
      <c r="CC5" s="190" t="s">
        <v>286</v>
      </c>
      <c r="CD5" s="132">
        <v>11.111111111111116</v>
      </c>
      <c r="CE5" s="132">
        <v>41.228070175438589</v>
      </c>
      <c r="CF5" s="132" t="s">
        <v>286</v>
      </c>
      <c r="CG5" s="190">
        <v>19.6078431372549</v>
      </c>
      <c r="CH5" s="132">
        <v>35.71428571428573</v>
      </c>
      <c r="CI5" s="132" t="s">
        <v>286</v>
      </c>
      <c r="CJ5" s="132">
        <v>8.4745762711864447</v>
      </c>
      <c r="CK5" s="132">
        <v>30.434782608695656</v>
      </c>
      <c r="CL5" s="132" t="s">
        <v>286</v>
      </c>
      <c r="CM5" s="132">
        <v>4.5871559633027532</v>
      </c>
      <c r="CN5" s="132">
        <v>26.744186046511633</v>
      </c>
      <c r="CO5" s="132" t="s">
        <v>286</v>
      </c>
      <c r="CP5" s="190">
        <v>46.478873239436616</v>
      </c>
      <c r="CQ5" s="132">
        <v>40.909090909090907</v>
      </c>
      <c r="CR5" s="132" t="s">
        <v>286</v>
      </c>
      <c r="CS5" s="192">
        <v>42.567567567567551</v>
      </c>
      <c r="CT5" s="192">
        <v>57.264957264957275</v>
      </c>
      <c r="CU5" s="190" t="s">
        <v>286</v>
      </c>
      <c r="CV5" s="132">
        <v>31.092436974789909</v>
      </c>
      <c r="CW5" s="132">
        <v>46.874999999999993</v>
      </c>
      <c r="CX5" s="192" t="s">
        <v>286</v>
      </c>
      <c r="CY5" s="192">
        <v>29.23076923076923</v>
      </c>
      <c r="CZ5" s="190">
        <v>49.999999999999993</v>
      </c>
      <c r="DA5" s="132" t="s">
        <v>286</v>
      </c>
      <c r="DB5" s="132">
        <v>23.809523809523814</v>
      </c>
      <c r="DC5" s="210">
        <v>35.999999999999979</v>
      </c>
      <c r="DD5" s="192">
        <v>66.233766233766232</v>
      </c>
      <c r="DE5" s="190">
        <v>70</v>
      </c>
      <c r="DF5" s="132">
        <v>63.63636363636364</v>
      </c>
      <c r="DG5" s="132">
        <v>76.136363636363626</v>
      </c>
      <c r="DH5" s="192">
        <v>65.77181208053689</v>
      </c>
      <c r="DI5" s="192">
        <v>50.847457627118644</v>
      </c>
      <c r="DJ5" s="190">
        <v>63.571428571428591</v>
      </c>
      <c r="DK5" s="132">
        <v>65.546218487394995</v>
      </c>
      <c r="DL5" s="132">
        <v>53.271028037383175</v>
      </c>
      <c r="DM5" s="132">
        <v>68.8888888888889</v>
      </c>
      <c r="DN5" s="132">
        <v>72.932330827067702</v>
      </c>
      <c r="DO5" s="190">
        <v>59.000000000000007</v>
      </c>
      <c r="DP5" s="132">
        <v>70.078740157480297</v>
      </c>
      <c r="DQ5" s="132">
        <v>64.566929133858267</v>
      </c>
      <c r="DR5" s="132">
        <v>57.425742574257413</v>
      </c>
      <c r="DS5" s="132">
        <v>45.45454545454546</v>
      </c>
      <c r="DT5" s="190">
        <v>69.014084507042298</v>
      </c>
      <c r="DU5" s="194">
        <v>36.36363636363636</v>
      </c>
      <c r="DV5" s="194">
        <v>61.627906976744185</v>
      </c>
      <c r="DW5" s="192">
        <v>55.70469798657718</v>
      </c>
      <c r="DX5" s="194">
        <v>44.067796610169481</v>
      </c>
      <c r="DY5" s="190">
        <v>44.525547445255469</v>
      </c>
      <c r="DZ5" s="190">
        <v>51.239669421487612</v>
      </c>
      <c r="EA5" s="190">
        <v>37.037037037037038</v>
      </c>
      <c r="EB5" s="190">
        <v>50.735294117647058</v>
      </c>
      <c r="EC5" s="190">
        <v>55.725190839694655</v>
      </c>
      <c r="ED5" s="190">
        <v>54.901960784313729</v>
      </c>
      <c r="EE5" s="190">
        <v>50</v>
      </c>
      <c r="EF5" s="190">
        <v>58.461538461538453</v>
      </c>
      <c r="EG5" s="190">
        <v>43.564356435643546</v>
      </c>
      <c r="EH5" s="190">
        <v>22.077922077922082</v>
      </c>
      <c r="EI5" s="190">
        <v>14.49275362318841</v>
      </c>
      <c r="EJ5" s="190">
        <v>22.727272727272723</v>
      </c>
      <c r="EK5" s="190">
        <v>18.823529411764699</v>
      </c>
      <c r="EL5" s="132">
        <v>12.666666666666671</v>
      </c>
      <c r="EM5" s="132">
        <v>15.966386554621854</v>
      </c>
      <c r="EN5" s="132">
        <v>16.428571428571434</v>
      </c>
      <c r="EO5" s="132">
        <v>15.254237288135599</v>
      </c>
      <c r="EP5" s="190">
        <v>15.238095238095239</v>
      </c>
      <c r="EQ5" s="132">
        <v>21.481481481481477</v>
      </c>
      <c r="ER5" s="132">
        <v>20.61068702290077</v>
      </c>
      <c r="ES5" s="132">
        <v>18.811881188118811</v>
      </c>
      <c r="ET5" s="132">
        <v>20.155038759689923</v>
      </c>
      <c r="EU5" s="190">
        <v>11.200000000000003</v>
      </c>
      <c r="EV5" s="132">
        <v>15.841584158415852</v>
      </c>
      <c r="EW5" s="132" t="s">
        <v>286</v>
      </c>
      <c r="EX5" s="132" t="s">
        <v>286</v>
      </c>
      <c r="EY5" s="132" t="s">
        <v>286</v>
      </c>
      <c r="EZ5" s="190">
        <v>88.043478260869563</v>
      </c>
      <c r="FA5" s="132">
        <v>90.000000000000028</v>
      </c>
      <c r="FB5" s="132">
        <v>83.0508474576271</v>
      </c>
      <c r="FC5" s="132">
        <v>91.549295774647916</v>
      </c>
      <c r="FD5" s="132">
        <v>89.344262295081961</v>
      </c>
      <c r="FE5" s="190">
        <v>82.692307692307722</v>
      </c>
      <c r="FF5" s="132">
        <v>91.970802919708063</v>
      </c>
      <c r="FG5" s="132">
        <v>87.218045112781994</v>
      </c>
      <c r="FH5" s="132">
        <v>86.274509803921561</v>
      </c>
      <c r="FI5" s="132">
        <v>87.121212121212125</v>
      </c>
      <c r="FJ5" s="190">
        <v>82.031250000000028</v>
      </c>
      <c r="FK5" s="132">
        <v>87.128712871287178</v>
      </c>
      <c r="FL5" s="132" t="s">
        <v>286</v>
      </c>
      <c r="FM5" s="132" t="s">
        <v>286</v>
      </c>
      <c r="FN5" s="132" t="s">
        <v>286</v>
      </c>
      <c r="FO5" s="190">
        <v>39.130434782608681</v>
      </c>
      <c r="FP5" s="132">
        <v>42.666666666666679</v>
      </c>
      <c r="FQ5" s="132">
        <v>33.050847457627135</v>
      </c>
      <c r="FR5" s="132">
        <v>45.774647887323965</v>
      </c>
      <c r="FS5" s="132">
        <v>36.885245901639351</v>
      </c>
      <c r="FT5" s="190">
        <v>31.730769230769234</v>
      </c>
      <c r="FU5" s="132">
        <v>40.145985401459853</v>
      </c>
      <c r="FV5" s="132">
        <v>35.338345864661662</v>
      </c>
      <c r="FW5" s="132">
        <v>35.29411764705884</v>
      </c>
      <c r="FX5" s="132">
        <v>31.060606060606059</v>
      </c>
      <c r="FY5" s="190">
        <v>31.250000000000014</v>
      </c>
      <c r="FZ5" s="132">
        <v>26.732673267326735</v>
      </c>
      <c r="GA5" s="132" t="s">
        <v>286</v>
      </c>
      <c r="GB5" s="132" t="s">
        <v>286</v>
      </c>
      <c r="GC5" s="132" t="s">
        <v>286</v>
      </c>
      <c r="GD5" s="190">
        <v>62.500000000000007</v>
      </c>
      <c r="GE5" s="132">
        <v>71.527777777777814</v>
      </c>
      <c r="GF5" s="132">
        <v>73.728813559322049</v>
      </c>
      <c r="GG5" s="132">
        <v>63.768115942028963</v>
      </c>
      <c r="GH5" s="132">
        <v>67.500000000000014</v>
      </c>
      <c r="GI5" s="190">
        <v>75.728155339805824</v>
      </c>
      <c r="GJ5" s="132">
        <v>53.67647058823529</v>
      </c>
      <c r="GK5" s="132">
        <v>62.878787878787875</v>
      </c>
      <c r="GL5" s="132">
        <v>55.000000000000007</v>
      </c>
      <c r="GM5" s="195">
        <v>58.46153846153846</v>
      </c>
      <c r="GN5" s="190">
        <v>56.153846153846153</v>
      </c>
      <c r="GO5" s="132">
        <v>55.000000000000007</v>
      </c>
      <c r="GP5" s="132" t="s">
        <v>286</v>
      </c>
      <c r="GQ5" s="132" t="s">
        <v>286</v>
      </c>
      <c r="GR5" s="132" t="s">
        <v>286</v>
      </c>
      <c r="GS5" s="190">
        <v>17.04545454545455</v>
      </c>
      <c r="GT5" s="132">
        <v>37.499999999999993</v>
      </c>
      <c r="GU5" s="132">
        <v>26.271186440677976</v>
      </c>
      <c r="GV5" s="132">
        <v>21.014492753623184</v>
      </c>
      <c r="GW5" s="132">
        <v>20.833333333333332</v>
      </c>
      <c r="GX5" s="190">
        <v>30.097087378640776</v>
      </c>
      <c r="GY5" s="190">
        <v>16.911764705882366</v>
      </c>
      <c r="GZ5" s="190">
        <v>22.727272727272727</v>
      </c>
      <c r="HA5" s="190">
        <v>11.000000000000002</v>
      </c>
      <c r="HB5" s="190">
        <v>15.384615384615383</v>
      </c>
      <c r="HC5" s="190">
        <v>20</v>
      </c>
      <c r="HD5" s="190">
        <v>18.000000000000007</v>
      </c>
      <c r="HE5" s="190" t="s">
        <v>286</v>
      </c>
      <c r="HF5" s="190" t="s">
        <v>286</v>
      </c>
      <c r="HG5" s="190" t="s">
        <v>286</v>
      </c>
      <c r="HH5" s="190">
        <v>23.863636363636363</v>
      </c>
      <c r="HI5" s="190">
        <v>26.428571428571434</v>
      </c>
      <c r="HJ5" s="190">
        <v>14.655172413793101</v>
      </c>
      <c r="HK5" s="190">
        <v>27.067669172932327</v>
      </c>
      <c r="HL5" s="132">
        <v>27.966101694915253</v>
      </c>
      <c r="HM5" s="132">
        <v>33.663366336633672</v>
      </c>
      <c r="HN5" s="132">
        <v>31.250000000000007</v>
      </c>
      <c r="HO5" s="132">
        <v>29.770992366412212</v>
      </c>
      <c r="HP5" s="190">
        <v>31.313131313131318</v>
      </c>
      <c r="HQ5" s="132">
        <v>37.903225806451637</v>
      </c>
      <c r="HR5" s="132">
        <v>29.508196721311485</v>
      </c>
      <c r="HS5" s="132">
        <v>22.000000000000004</v>
      </c>
      <c r="HT5" s="196" t="s">
        <v>286</v>
      </c>
      <c r="HU5" s="190" t="s">
        <v>286</v>
      </c>
      <c r="HV5" s="192" t="s">
        <v>286</v>
      </c>
      <c r="HW5" s="192">
        <v>2.272727272727272</v>
      </c>
      <c r="HX5" s="192">
        <v>10.714285714285714</v>
      </c>
      <c r="HY5" s="192">
        <v>5.1724137931034493</v>
      </c>
      <c r="HZ5" s="192">
        <v>9.0225563909774511</v>
      </c>
      <c r="IA5" s="192">
        <v>9.3220338983050848</v>
      </c>
      <c r="IB5" s="192">
        <v>11.881188118811885</v>
      </c>
      <c r="IC5" s="192">
        <v>17.968750000000004</v>
      </c>
      <c r="ID5" s="192">
        <v>14.503816793893126</v>
      </c>
      <c r="IE5" s="192">
        <v>8.0808080808080796</v>
      </c>
      <c r="IF5" s="192">
        <v>16.129032258064512</v>
      </c>
      <c r="IG5" s="192">
        <v>5.7377049180327884</v>
      </c>
      <c r="IH5" s="192">
        <v>5.0000000000000027</v>
      </c>
      <c r="II5" s="192" t="s">
        <v>286</v>
      </c>
      <c r="IJ5" s="192" t="s">
        <v>286</v>
      </c>
      <c r="IK5" s="192" t="s">
        <v>286</v>
      </c>
      <c r="IL5" s="192" t="s">
        <v>286</v>
      </c>
      <c r="IM5" s="192" t="s">
        <v>286</v>
      </c>
      <c r="IN5" s="192" t="s">
        <v>286</v>
      </c>
      <c r="IO5" s="192" t="s">
        <v>286</v>
      </c>
      <c r="IP5" s="192" t="s">
        <v>286</v>
      </c>
      <c r="IQ5" s="192" t="s">
        <v>286</v>
      </c>
      <c r="IR5" s="192" t="s">
        <v>286</v>
      </c>
      <c r="IS5" s="192">
        <v>15.833333333333332</v>
      </c>
      <c r="IT5" s="192">
        <v>19.999999999999996</v>
      </c>
      <c r="IU5" s="192" t="s">
        <v>286</v>
      </c>
      <c r="IV5" s="192">
        <v>14.999999999999996</v>
      </c>
      <c r="IW5" s="192">
        <v>14.432989690721653</v>
      </c>
      <c r="IX5" s="192" t="s">
        <v>286</v>
      </c>
      <c r="IY5" s="192" t="s">
        <v>286</v>
      </c>
      <c r="IZ5" s="192" t="s">
        <v>286</v>
      </c>
      <c r="JA5" s="192" t="s">
        <v>286</v>
      </c>
      <c r="JB5" s="192" t="s">
        <v>286</v>
      </c>
      <c r="JC5" s="192" t="s">
        <v>286</v>
      </c>
      <c r="JD5" s="192" t="s">
        <v>286</v>
      </c>
      <c r="JE5" s="192" t="s">
        <v>286</v>
      </c>
      <c r="JF5" s="192" t="s">
        <v>286</v>
      </c>
      <c r="JG5" s="192" t="s">
        <v>286</v>
      </c>
      <c r="JH5" s="192">
        <v>10.000000000000002</v>
      </c>
      <c r="JI5" s="192">
        <v>9.4736842105263133</v>
      </c>
      <c r="JJ5" s="192" t="s">
        <v>286</v>
      </c>
      <c r="JK5" s="192">
        <v>17.499999999999993</v>
      </c>
      <c r="JL5" s="192">
        <v>12.371134020618557</v>
      </c>
      <c r="JM5" s="192" t="s">
        <v>286</v>
      </c>
      <c r="JN5" s="192" t="s">
        <v>286</v>
      </c>
      <c r="JO5" s="192" t="s">
        <v>286</v>
      </c>
      <c r="JP5" s="192" t="s">
        <v>286</v>
      </c>
      <c r="JQ5" s="192" t="s">
        <v>286</v>
      </c>
      <c r="JR5" s="192" t="s">
        <v>286</v>
      </c>
      <c r="JS5" s="192" t="s">
        <v>286</v>
      </c>
      <c r="JT5" s="192" t="s">
        <v>286</v>
      </c>
      <c r="JU5" s="192" t="s">
        <v>286</v>
      </c>
      <c r="JV5" s="192" t="s">
        <v>286</v>
      </c>
      <c r="JW5" s="192">
        <v>25.833333333333339</v>
      </c>
      <c r="JX5" s="192">
        <v>29.473684210526333</v>
      </c>
      <c r="JY5" s="192" t="s">
        <v>286</v>
      </c>
      <c r="JZ5" s="192">
        <v>32.500000000000014</v>
      </c>
      <c r="KA5" s="192">
        <v>26.804123711340214</v>
      </c>
      <c r="KB5" s="192">
        <v>16.883116883116887</v>
      </c>
      <c r="KC5" s="192">
        <v>32.394366197183096</v>
      </c>
      <c r="KD5" s="192">
        <v>40.909090909090899</v>
      </c>
      <c r="KE5" s="192">
        <v>16.279069767441857</v>
      </c>
      <c r="KF5" s="192">
        <v>29.333333333333343</v>
      </c>
      <c r="KG5" s="192">
        <v>23.275862068965509</v>
      </c>
      <c r="KH5" s="192">
        <v>24.637681159420289</v>
      </c>
      <c r="KI5" s="192">
        <v>26.229508196721305</v>
      </c>
      <c r="KJ5" s="192">
        <v>20.192307692307686</v>
      </c>
      <c r="KK5" s="192">
        <v>27.007299270072995</v>
      </c>
      <c r="KL5" s="192">
        <v>22.307692307692328</v>
      </c>
      <c r="KM5" s="192">
        <v>30.392156862745107</v>
      </c>
      <c r="KN5" s="192">
        <v>19.379844961240302</v>
      </c>
      <c r="KO5" s="192">
        <v>25.781250000000011</v>
      </c>
      <c r="KP5" s="192">
        <v>31.313131313131322</v>
      </c>
      <c r="KQ5" s="192" t="str">
        <f t="shared" ref="KQ5:KU14" si="0">"--"</f>
        <v>--</v>
      </c>
      <c r="KR5" s="192" t="str">
        <f t="shared" si="0"/>
        <v>--</v>
      </c>
      <c r="KS5" s="192" t="str">
        <f t="shared" si="0"/>
        <v>--</v>
      </c>
      <c r="KT5" s="192" t="str">
        <f t="shared" si="0"/>
        <v>--</v>
      </c>
      <c r="KU5" s="192" t="str">
        <f t="shared" si="0"/>
        <v>--</v>
      </c>
      <c r="KV5" s="214">
        <v>1.47058823529412</v>
      </c>
      <c r="KW5" s="214">
        <v>4.5801526717557302</v>
      </c>
      <c r="KX5" s="214">
        <v>1.86915887850467</v>
      </c>
      <c r="KY5" s="214">
        <v>0</v>
      </c>
      <c r="KZ5" s="215">
        <v>0.90909090909090895</v>
      </c>
      <c r="LA5" s="214">
        <v>3.8834951456310698</v>
      </c>
      <c r="LB5" s="190" t="str">
        <f t="shared" ref="LB5:LB36" si="1">"--"</f>
        <v>--</v>
      </c>
      <c r="LC5" s="214">
        <v>3.2258064516128999</v>
      </c>
      <c r="LD5" s="214">
        <v>12.7450980392157</v>
      </c>
      <c r="LE5" s="190" t="str">
        <f t="shared" ref="LE5:LE36" si="2">"--"</f>
        <v>--</v>
      </c>
      <c r="LF5" s="214">
        <v>1.9047619047619</v>
      </c>
      <c r="LG5" s="214">
        <v>7.7669902912621298</v>
      </c>
      <c r="LH5" s="214">
        <v>85.185185185185205</v>
      </c>
      <c r="LI5" s="214">
        <v>84.496124031007795</v>
      </c>
      <c r="LJ5" s="214">
        <v>77.570093457943898</v>
      </c>
      <c r="LK5" s="214">
        <v>71.739130434782595</v>
      </c>
      <c r="LL5" s="214">
        <v>84.112149532710305</v>
      </c>
      <c r="LM5" s="214">
        <v>76.923076923076906</v>
      </c>
      <c r="LN5" s="214">
        <v>35.5555555555556</v>
      </c>
      <c r="LO5" s="214">
        <v>37.209302325581397</v>
      </c>
      <c r="LP5" s="214">
        <v>27.1028037383177</v>
      </c>
      <c r="LQ5" s="214">
        <v>23.913043478260899</v>
      </c>
      <c r="LR5" s="214">
        <v>31.775700934579401</v>
      </c>
      <c r="LS5" s="214">
        <v>25.961538461538499</v>
      </c>
      <c r="LT5" s="214">
        <v>50.735294117647101</v>
      </c>
      <c r="LU5" s="214">
        <v>50.393700787401599</v>
      </c>
      <c r="LV5" s="214">
        <v>58.878504672897201</v>
      </c>
      <c r="LW5" s="214">
        <v>45.652173913043498</v>
      </c>
      <c r="LX5" s="214">
        <v>43.809523809523803</v>
      </c>
      <c r="LY5" s="214">
        <v>48.076923076923102</v>
      </c>
      <c r="LZ5" s="214">
        <v>14.705882352941201</v>
      </c>
      <c r="MA5" s="214">
        <v>14.9606299212598</v>
      </c>
      <c r="MB5" s="214">
        <v>19.6261682242991</v>
      </c>
      <c r="MC5" s="214">
        <v>10.869565217391299</v>
      </c>
      <c r="MD5" s="214">
        <v>8.5714285714285801</v>
      </c>
      <c r="ME5" s="214">
        <v>12.5</v>
      </c>
      <c r="MF5" s="214">
        <v>36.764705882352999</v>
      </c>
      <c r="MG5" s="214">
        <v>45.736434108527099</v>
      </c>
      <c r="MH5" s="214">
        <v>40.186915887850503</v>
      </c>
      <c r="MI5" s="214">
        <v>50</v>
      </c>
      <c r="MJ5" s="214">
        <v>28.301886792452802</v>
      </c>
      <c r="MK5" s="214">
        <v>32.692307692307701</v>
      </c>
      <c r="ML5" s="214">
        <v>8.8235294117647101</v>
      </c>
      <c r="MM5" s="214">
        <v>14.7286821705426</v>
      </c>
      <c r="MN5" s="214">
        <v>11.214953271028</v>
      </c>
      <c r="MO5" s="214">
        <v>19.565217391304401</v>
      </c>
      <c r="MP5" s="214">
        <v>7.5471698113207601</v>
      </c>
      <c r="MQ5" s="214">
        <v>11.538461538461499</v>
      </c>
      <c r="MR5" s="190" t="str">
        <f t="shared" ref="MR5:NF24" si="3">"--"</f>
        <v>--</v>
      </c>
      <c r="MS5" s="190" t="str">
        <f t="shared" si="3"/>
        <v>--</v>
      </c>
      <c r="MT5" s="190" t="str">
        <f t="shared" si="3"/>
        <v>--</v>
      </c>
      <c r="MU5" s="190" t="str">
        <f t="shared" si="3"/>
        <v>--</v>
      </c>
      <c r="MV5" s="216">
        <v>79.816513761467903</v>
      </c>
      <c r="MW5" s="216">
        <v>84.558823529411796</v>
      </c>
      <c r="MX5" s="216">
        <v>32.110091743119298</v>
      </c>
      <c r="MY5" s="216">
        <v>30.147058823529399</v>
      </c>
      <c r="MZ5" s="216">
        <v>50.4587155963303</v>
      </c>
      <c r="NA5" s="216">
        <v>47.445255474452601</v>
      </c>
      <c r="NB5" s="216">
        <v>12.8440366972477</v>
      </c>
      <c r="NC5" s="216">
        <v>10.948905109489001</v>
      </c>
      <c r="ND5" s="216">
        <v>43.119266055045898</v>
      </c>
      <c r="NE5" s="216">
        <v>32.846715328467198</v>
      </c>
      <c r="NF5" s="216">
        <v>13.7614678899082</v>
      </c>
      <c r="NG5" s="216">
        <v>10.9489051094891</v>
      </c>
      <c r="NH5" s="217" t="str">
        <f t="shared" ref="NH5:NH36" si="4">"--"</f>
        <v>--</v>
      </c>
      <c r="NI5" s="218">
        <v>16.40625</v>
      </c>
      <c r="NJ5" s="218">
        <v>16.935483870967801</v>
      </c>
      <c r="NK5" s="218">
        <v>12.037037037037001</v>
      </c>
      <c r="NL5" s="217" t="str">
        <f t="shared" ref="NL5:NL36" si="5">"--"</f>
        <v>--</v>
      </c>
      <c r="NM5" s="218">
        <v>18.604651162790699</v>
      </c>
      <c r="NN5" s="218">
        <v>16.6666666666667</v>
      </c>
      <c r="NO5" s="218">
        <v>18.556701030927801</v>
      </c>
      <c r="NP5" s="217" t="str">
        <f t="shared" ref="NP5:NP36" si="6">"--"</f>
        <v>--</v>
      </c>
      <c r="NQ5" s="272">
        <v>8.5937500000000036</v>
      </c>
      <c r="NR5" s="272">
        <v>5.6451612903225801</v>
      </c>
      <c r="NS5" s="272">
        <v>20.370370370370374</v>
      </c>
      <c r="NT5" s="217" t="str">
        <f t="shared" ref="NT5:NT36" si="7">"--"</f>
        <v>--</v>
      </c>
      <c r="NU5" s="218">
        <v>13.953488372093027</v>
      </c>
      <c r="NV5" s="218">
        <v>14.814814814814817</v>
      </c>
      <c r="NW5" s="218">
        <v>13.402061855670107</v>
      </c>
      <c r="NX5" s="217" t="str">
        <f t="shared" ref="NX5:NX36" si="8">"--"</f>
        <v>--</v>
      </c>
      <c r="NY5" s="218">
        <v>25</v>
      </c>
      <c r="NZ5" s="218">
        <v>22.580645161290317</v>
      </c>
      <c r="OA5" s="218">
        <v>32.407407407407405</v>
      </c>
      <c r="OB5" s="217" t="str">
        <f t="shared" ref="OB5:OB36" si="9">"--"</f>
        <v>--</v>
      </c>
      <c r="OC5" s="218">
        <v>32.558139534883715</v>
      </c>
      <c r="OD5" s="218">
        <v>31.481481481481485</v>
      </c>
      <c r="OE5" s="218">
        <v>31.958762886597949</v>
      </c>
      <c r="OF5" s="128">
        <v>43.636363636363647</v>
      </c>
      <c r="OG5" s="128">
        <v>63.970588235294144</v>
      </c>
      <c r="OH5" s="128">
        <v>56.15384615384616</v>
      </c>
      <c r="OI5" s="128">
        <v>48.598130841121495</v>
      </c>
      <c r="OJ5" s="128">
        <v>46.376811594202913</v>
      </c>
      <c r="OK5" s="128">
        <v>63.82978723404257</v>
      </c>
      <c r="OL5" s="128">
        <v>56.88073394495413</v>
      </c>
      <c r="OM5" s="128">
        <v>55.238095238095262</v>
      </c>
      <c r="ON5" s="310">
        <v>20.000000000000007</v>
      </c>
      <c r="OO5" s="128">
        <v>13.970588235294121</v>
      </c>
      <c r="OP5" s="128">
        <v>11.627906976744184</v>
      </c>
      <c r="OQ5" s="128">
        <v>10.377358490566044</v>
      </c>
      <c r="OR5" s="128">
        <v>13.669064748201443</v>
      </c>
      <c r="OS5" s="128">
        <v>12.765957446808512</v>
      </c>
      <c r="OT5" s="128">
        <v>21.904761904761902</v>
      </c>
      <c r="OU5" s="128">
        <v>19.417475728155335</v>
      </c>
      <c r="OW5" s="378" t="str">
        <f>"--"</f>
        <v>--</v>
      </c>
      <c r="OX5" s="377">
        <v>2.1052631578947367</v>
      </c>
      <c r="OY5" s="377">
        <v>0</v>
      </c>
      <c r="OZ5" s="377">
        <v>0</v>
      </c>
      <c r="PA5" s="378" t="str">
        <f>"--"</f>
        <v>--</v>
      </c>
      <c r="PB5" s="378" t="str">
        <f>"--"</f>
        <v>--</v>
      </c>
      <c r="PC5" s="377">
        <v>3.0303030303030303</v>
      </c>
      <c r="PD5" s="377">
        <v>2</v>
      </c>
      <c r="PE5" s="376">
        <v>34.645669291338592</v>
      </c>
      <c r="PF5" s="377">
        <v>67.010309278350547</v>
      </c>
      <c r="PG5" s="377">
        <v>48.750000000000007</v>
      </c>
      <c r="PH5" s="377">
        <v>47.272727272727273</v>
      </c>
      <c r="PI5" s="376">
        <v>24.800000000000008</v>
      </c>
      <c r="PJ5" s="377">
        <v>18.947368421052627</v>
      </c>
      <c r="PK5" s="377">
        <v>11.688311688311687</v>
      </c>
      <c r="PL5" s="377">
        <v>9.2592592592592577</v>
      </c>
      <c r="PM5" s="378" t="str">
        <f>"--"</f>
        <v>--</v>
      </c>
      <c r="PN5" s="377">
        <v>22.093023255813957</v>
      </c>
      <c r="PO5" s="377">
        <v>14.473684210526317</v>
      </c>
      <c r="PP5" s="377">
        <v>16.981132075471699</v>
      </c>
      <c r="PQ5" s="378" t="str">
        <f>"--"</f>
        <v>--</v>
      </c>
      <c r="PR5" s="377">
        <v>17.441860465116275</v>
      </c>
      <c r="PS5" s="377">
        <v>10.526315789473687</v>
      </c>
      <c r="PT5" s="377">
        <v>15.09433962264151</v>
      </c>
      <c r="PU5" s="378" t="str">
        <f>"--"</f>
        <v>--</v>
      </c>
      <c r="PV5" s="377">
        <v>39.534883720930246</v>
      </c>
      <c r="PW5" s="377">
        <v>25</v>
      </c>
      <c r="PX5" s="377">
        <v>32.075471698113212</v>
      </c>
      <c r="PZ5" s="368"/>
      <c r="QA5" s="368"/>
      <c r="QB5" s="368"/>
      <c r="QC5" s="368"/>
      <c r="QD5" s="368"/>
      <c r="QE5" s="368"/>
      <c r="QF5" s="368"/>
      <c r="QG5" s="368"/>
      <c r="QH5" s="368"/>
      <c r="QI5" s="368"/>
      <c r="QJ5" s="368"/>
      <c r="QK5" s="368"/>
      <c r="QL5" s="368"/>
      <c r="QM5" s="368"/>
      <c r="QN5" s="368"/>
      <c r="QO5" s="368"/>
      <c r="QP5" s="368"/>
      <c r="QQ5" s="368"/>
      <c r="QR5" s="368"/>
      <c r="QS5" s="368"/>
      <c r="QT5" s="368"/>
      <c r="QU5" s="368"/>
      <c r="QV5" s="368"/>
      <c r="QW5" s="368"/>
      <c r="QX5" s="368"/>
      <c r="QY5" s="368"/>
      <c r="QZ5" s="368"/>
      <c r="RA5" s="368"/>
      <c r="RB5" s="368"/>
      <c r="RC5" s="368"/>
      <c r="RD5" s="368"/>
      <c r="RE5" s="368"/>
      <c r="RF5" s="368"/>
      <c r="RG5" s="368"/>
      <c r="RH5" s="368"/>
      <c r="RI5" s="368"/>
      <c r="RJ5" s="368"/>
      <c r="RK5" s="368"/>
      <c r="RL5" s="368"/>
      <c r="RM5" s="368"/>
      <c r="RN5" s="368"/>
      <c r="RO5" s="368"/>
      <c r="RP5" s="368"/>
      <c r="RQ5" s="368"/>
      <c r="RR5" s="368"/>
      <c r="RS5" s="368"/>
      <c r="RT5" s="368"/>
    </row>
    <row r="6" spans="1:488" ht="13.5" customHeight="1" x14ac:dyDescent="0.25">
      <c r="A6" s="114">
        <v>2</v>
      </c>
      <c r="B6" s="93" t="s">
        <v>3</v>
      </c>
      <c r="C6" s="189">
        <v>3.4463435135892437</v>
      </c>
      <c r="D6" s="189">
        <v>16.858887381275437</v>
      </c>
      <c r="E6" s="189">
        <v>17.853170189099046</v>
      </c>
      <c r="F6" s="189">
        <v>1.4763231197771549</v>
      </c>
      <c r="G6" s="189">
        <v>12.299012693935127</v>
      </c>
      <c r="H6" s="189">
        <v>16.928197812648573</v>
      </c>
      <c r="I6" s="189">
        <v>1.6253443526170821</v>
      </c>
      <c r="J6" s="189">
        <v>10.775988286969231</v>
      </c>
      <c r="K6" s="189">
        <v>16.26773049645394</v>
      </c>
      <c r="L6" s="189">
        <v>1.0878217033695954</v>
      </c>
      <c r="M6" s="190">
        <v>7.3885731379000896</v>
      </c>
      <c r="N6" s="190">
        <v>14.490916772285599</v>
      </c>
      <c r="O6" s="190">
        <v>1.3208100968594074</v>
      </c>
      <c r="P6" s="190">
        <v>8.0423940149625892</v>
      </c>
      <c r="Q6" s="190">
        <v>11.75213675213676</v>
      </c>
      <c r="R6" s="190">
        <v>3.1136044880785354</v>
      </c>
      <c r="S6" s="190">
        <v>15.562351342167885</v>
      </c>
      <c r="T6" s="190">
        <v>16.592178770949701</v>
      </c>
      <c r="U6" s="190">
        <v>1.2820512820512822</v>
      </c>
      <c r="V6" s="190">
        <v>11.202263083451214</v>
      </c>
      <c r="W6" s="190">
        <v>15.799522673031031</v>
      </c>
      <c r="X6" s="190">
        <v>1.3785497656465391</v>
      </c>
      <c r="Y6" s="190">
        <v>9.8972099853156976</v>
      </c>
      <c r="Z6" s="190">
        <v>15.162294353045793</v>
      </c>
      <c r="AA6" s="190">
        <v>0.87579617834394852</v>
      </c>
      <c r="AB6" s="132">
        <v>6.0587882423515351</v>
      </c>
      <c r="AC6" s="132">
        <v>13.002964845404486</v>
      </c>
      <c r="AD6" s="132">
        <v>0.99794540651600039</v>
      </c>
      <c r="AE6" s="132">
        <v>6.9956277326670619</v>
      </c>
      <c r="AF6" s="190">
        <v>10.830479452054798</v>
      </c>
      <c r="AG6" s="189">
        <v>1.3869232946504344</v>
      </c>
      <c r="AH6" s="189">
        <v>10.45187995860641</v>
      </c>
      <c r="AI6" s="191">
        <v>10.690045248868755</v>
      </c>
      <c r="AJ6" s="191">
        <v>0.72645990500139879</v>
      </c>
      <c r="AK6" s="190">
        <v>6.3320022818026356</v>
      </c>
      <c r="AL6" s="190">
        <v>9.4711538461538538</v>
      </c>
      <c r="AM6" s="190">
        <v>0.91286307053941995</v>
      </c>
      <c r="AN6" s="190">
        <v>5.5950266429840072</v>
      </c>
      <c r="AO6" s="190">
        <v>9.318996415770604</v>
      </c>
      <c r="AP6" s="190">
        <v>0.50491629019399431</v>
      </c>
      <c r="AQ6" s="190">
        <v>4.6153846153846176</v>
      </c>
      <c r="AR6" s="190">
        <v>8.8285229202037421</v>
      </c>
      <c r="AS6" s="190">
        <v>0.67686874632136562</v>
      </c>
      <c r="AT6" s="190">
        <v>4.5354330708661497</v>
      </c>
      <c r="AU6" s="190">
        <v>6.6033664220975403</v>
      </c>
      <c r="AV6" s="190">
        <v>7.4227874383597285</v>
      </c>
      <c r="AW6" s="190">
        <v>32.733922584577996</v>
      </c>
      <c r="AX6" s="132">
        <v>28.086419753086432</v>
      </c>
      <c r="AY6" s="132">
        <v>4.0156453715775591</v>
      </c>
      <c r="AZ6" s="132">
        <v>25.044180762433779</v>
      </c>
      <c r="BA6" s="132">
        <v>26.961858833844765</v>
      </c>
      <c r="BB6" s="190">
        <v>3.0820173204279158</v>
      </c>
      <c r="BC6" s="132">
        <v>24.292140777983608</v>
      </c>
      <c r="BD6" s="132">
        <v>24.732510288065836</v>
      </c>
      <c r="BE6" s="132">
        <v>1.997077447637601</v>
      </c>
      <c r="BF6" s="132">
        <v>18.052318052318071</v>
      </c>
      <c r="BG6" s="190">
        <v>23.690119760479071</v>
      </c>
      <c r="BH6" s="132">
        <v>2.4252223120452818</v>
      </c>
      <c r="BI6" s="132">
        <v>17.433941705257467</v>
      </c>
      <c r="BJ6" s="132">
        <v>18.856259659969137</v>
      </c>
      <c r="BK6" s="192" t="s">
        <v>286</v>
      </c>
      <c r="BL6" s="190">
        <v>4.3929225137278252</v>
      </c>
      <c r="BM6" s="132">
        <v>4.7101449275362199</v>
      </c>
      <c r="BN6" s="192" t="s">
        <v>286</v>
      </c>
      <c r="BO6" s="192">
        <v>3.8852209243271858</v>
      </c>
      <c r="BP6" s="192">
        <v>4.6181172291294956</v>
      </c>
      <c r="BQ6" s="192" t="s">
        <v>286</v>
      </c>
      <c r="BR6" s="132">
        <v>3.9968025579534014</v>
      </c>
      <c r="BS6" s="132">
        <v>4.6019900497511372</v>
      </c>
      <c r="BT6" s="192" t="s">
        <v>286</v>
      </c>
      <c r="BU6" s="190">
        <v>2.4242424242424274</v>
      </c>
      <c r="BV6" s="132">
        <v>3.0763387770603869</v>
      </c>
      <c r="BW6" s="192" t="s">
        <v>286</v>
      </c>
      <c r="BX6" s="132">
        <v>2.8047764509858366</v>
      </c>
      <c r="BY6" s="190">
        <v>2.7261951797708464</v>
      </c>
      <c r="BZ6" s="132" t="s">
        <v>286</v>
      </c>
      <c r="CA6" s="132">
        <v>8.3972252646951393</v>
      </c>
      <c r="CB6" s="132">
        <v>31.389870435806834</v>
      </c>
      <c r="CC6" s="190" t="s">
        <v>286</v>
      </c>
      <c r="CD6" s="132">
        <v>6.9694102806685461</v>
      </c>
      <c r="CE6" s="132">
        <v>30.241935483870968</v>
      </c>
      <c r="CF6" s="132" t="s">
        <v>286</v>
      </c>
      <c r="CG6" s="190">
        <v>5.5499495459132175</v>
      </c>
      <c r="CH6" s="132">
        <v>25.833724753405349</v>
      </c>
      <c r="CI6" s="132" t="s">
        <v>286</v>
      </c>
      <c r="CJ6" s="132">
        <v>4.1105354058721852</v>
      </c>
      <c r="CK6" s="132">
        <v>21.355140186915889</v>
      </c>
      <c r="CL6" s="132" t="s">
        <v>286</v>
      </c>
      <c r="CM6" s="132">
        <v>3.6403349108118026</v>
      </c>
      <c r="CN6" s="132">
        <v>16.580066131317913</v>
      </c>
      <c r="CO6" s="132" t="s">
        <v>286</v>
      </c>
      <c r="CP6" s="190">
        <v>30.244366867661057</v>
      </c>
      <c r="CQ6" s="132">
        <v>40.010683760683705</v>
      </c>
      <c r="CR6" s="132" t="s">
        <v>286</v>
      </c>
      <c r="CS6" s="192">
        <v>25.270377209179635</v>
      </c>
      <c r="CT6" s="192">
        <v>39.890710382513674</v>
      </c>
      <c r="CU6" s="190" t="s">
        <v>286</v>
      </c>
      <c r="CV6" s="132">
        <v>22.222222222222236</v>
      </c>
      <c r="CW6" s="132">
        <v>36.503856041131122</v>
      </c>
      <c r="CX6" s="192" t="s">
        <v>286</v>
      </c>
      <c r="CY6" s="192">
        <v>18.703033676593371</v>
      </c>
      <c r="CZ6" s="190">
        <v>35.44657097288674</v>
      </c>
      <c r="DA6" s="132" t="s">
        <v>286</v>
      </c>
      <c r="DB6" s="132">
        <v>17.601890135853512</v>
      </c>
      <c r="DC6" s="210">
        <v>29.29416564667482</v>
      </c>
      <c r="DD6" s="192">
        <v>65.166186862077964</v>
      </c>
      <c r="DE6" s="190">
        <v>65.794334975369537</v>
      </c>
      <c r="DF6" s="132">
        <v>49.7929606625259</v>
      </c>
      <c r="DG6" s="132">
        <v>66.935700834006013</v>
      </c>
      <c r="DH6" s="192">
        <v>63.54780825429394</v>
      </c>
      <c r="DI6" s="192">
        <v>48.667850799289539</v>
      </c>
      <c r="DJ6" s="190">
        <v>69.891906142894669</v>
      </c>
      <c r="DK6" s="132">
        <v>64.421786960021421</v>
      </c>
      <c r="DL6" s="132">
        <v>51.160862354892181</v>
      </c>
      <c r="DM6" s="132">
        <v>68.305171530977987</v>
      </c>
      <c r="DN6" s="132">
        <v>72.035022552400719</v>
      </c>
      <c r="DO6" s="190">
        <v>56.13026819923374</v>
      </c>
      <c r="DP6" s="132">
        <v>67.349843438656507</v>
      </c>
      <c r="DQ6" s="132">
        <v>66.592241138710264</v>
      </c>
      <c r="DR6" s="132">
        <v>56.722354813046941</v>
      </c>
      <c r="DS6" s="132">
        <v>35.763704097924418</v>
      </c>
      <c r="DT6" s="190">
        <v>48.634550475606048</v>
      </c>
      <c r="DU6" s="194">
        <v>34.9559813568099</v>
      </c>
      <c r="DV6" s="194">
        <v>37.085020242915</v>
      </c>
      <c r="DW6" s="192">
        <v>44.708588957055305</v>
      </c>
      <c r="DX6" s="194">
        <v>32.532265242545698</v>
      </c>
      <c r="DY6" s="190">
        <v>39.169771154869714</v>
      </c>
      <c r="DZ6" s="190">
        <v>47.992505353319004</v>
      </c>
      <c r="EA6" s="190">
        <v>32.322393020357268</v>
      </c>
      <c r="EB6" s="190">
        <v>42.976461655277184</v>
      </c>
      <c r="EC6" s="190">
        <v>54.883227176220856</v>
      </c>
      <c r="ED6" s="190">
        <v>37.092443421557242</v>
      </c>
      <c r="EE6" s="190">
        <v>40.051165434906231</v>
      </c>
      <c r="EF6" s="190">
        <v>50.543933054393435</v>
      </c>
      <c r="EG6" s="190">
        <v>38.237639553429076</v>
      </c>
      <c r="EH6" s="190">
        <v>19.75827640567525</v>
      </c>
      <c r="EI6" s="190">
        <v>13.657336204244862</v>
      </c>
      <c r="EJ6" s="190">
        <v>11.20331950207467</v>
      </c>
      <c r="EK6" s="190">
        <v>21.854127705049418</v>
      </c>
      <c r="EL6" s="132">
        <v>12.551124744376301</v>
      </c>
      <c r="EM6" s="132">
        <v>12.076648841354734</v>
      </c>
      <c r="EN6" s="132">
        <v>19.678609062170722</v>
      </c>
      <c r="EO6" s="132">
        <v>13.625369524321407</v>
      </c>
      <c r="EP6" s="190">
        <v>12.963734889537317</v>
      </c>
      <c r="EQ6" s="132">
        <v>18.195564516128997</v>
      </c>
      <c r="ER6" s="132">
        <v>16.746538871139521</v>
      </c>
      <c r="ES6" s="132">
        <v>15.505963832243189</v>
      </c>
      <c r="ET6" s="132">
        <v>19.211123723042014</v>
      </c>
      <c r="EU6" s="190">
        <v>16.394825646794157</v>
      </c>
      <c r="EV6" s="132">
        <v>15.648702594810375</v>
      </c>
      <c r="EW6" s="132" t="s">
        <v>286</v>
      </c>
      <c r="EX6" s="132" t="s">
        <v>286</v>
      </c>
      <c r="EY6" s="132" t="s">
        <v>286</v>
      </c>
      <c r="EZ6" s="190">
        <v>89.574468085106204</v>
      </c>
      <c r="FA6" s="132">
        <v>83.243796367357461</v>
      </c>
      <c r="FB6" s="132">
        <v>79.198218262806179</v>
      </c>
      <c r="FC6" s="132">
        <v>87.099296325254031</v>
      </c>
      <c r="FD6" s="132">
        <v>82.813340505648085</v>
      </c>
      <c r="FE6" s="190">
        <v>79.933249895702886</v>
      </c>
      <c r="FF6" s="132">
        <v>85.568549390395461</v>
      </c>
      <c r="FG6" s="132">
        <v>81.072471462702481</v>
      </c>
      <c r="FH6" s="132">
        <v>78.356481481481481</v>
      </c>
      <c r="FI6" s="132">
        <v>83.774834437085957</v>
      </c>
      <c r="FJ6" s="190">
        <v>81.313131313131493</v>
      </c>
      <c r="FK6" s="132">
        <v>76.45407139991967</v>
      </c>
      <c r="FL6" s="132" t="s">
        <v>286</v>
      </c>
      <c r="FM6" s="132" t="s">
        <v>286</v>
      </c>
      <c r="FN6" s="132" t="s">
        <v>286</v>
      </c>
      <c r="FO6" s="190">
        <v>43.271276595744737</v>
      </c>
      <c r="FP6" s="132">
        <v>34.868252750064002</v>
      </c>
      <c r="FQ6" s="132">
        <v>27.750556792873066</v>
      </c>
      <c r="FR6" s="132">
        <v>39.770654156893372</v>
      </c>
      <c r="FS6" s="132">
        <v>33.001613770844585</v>
      </c>
      <c r="FT6" s="190">
        <v>27.284105131414297</v>
      </c>
      <c r="FU6" s="132">
        <v>36.650908186115998</v>
      </c>
      <c r="FV6" s="132">
        <v>31.988319617732863</v>
      </c>
      <c r="FW6" s="132">
        <v>26.851851851851801</v>
      </c>
      <c r="FX6" s="132">
        <v>32.643487858719553</v>
      </c>
      <c r="FY6" s="190">
        <v>31.172839506172803</v>
      </c>
      <c r="FZ6" s="132">
        <v>26.193341355796242</v>
      </c>
      <c r="GA6" s="132" t="s">
        <v>286</v>
      </c>
      <c r="GB6" s="132" t="s">
        <v>286</v>
      </c>
      <c r="GC6" s="132" t="s">
        <v>286</v>
      </c>
      <c r="GD6" s="190">
        <v>67.32485799296731</v>
      </c>
      <c r="GE6" s="132">
        <v>70.943494038362005</v>
      </c>
      <c r="GF6" s="132">
        <v>69.760072430964243</v>
      </c>
      <c r="GG6" s="132">
        <v>59.285138403654841</v>
      </c>
      <c r="GH6" s="132">
        <v>60.180871471635975</v>
      </c>
      <c r="GI6" s="190">
        <v>61.758429364063176</v>
      </c>
      <c r="GJ6" s="132">
        <v>53.718374648607231</v>
      </c>
      <c r="GK6" s="132">
        <v>52.800215401184737</v>
      </c>
      <c r="GL6" s="132">
        <v>54.986204178163291</v>
      </c>
      <c r="GM6" s="197">
        <v>48.211771332019147</v>
      </c>
      <c r="GN6" s="190">
        <v>51.932436301173766</v>
      </c>
      <c r="GO6" s="132">
        <v>52.504105090311924</v>
      </c>
      <c r="GP6" s="132" t="s">
        <v>286</v>
      </c>
      <c r="GQ6" s="132" t="s">
        <v>286</v>
      </c>
      <c r="GR6" s="132" t="s">
        <v>286</v>
      </c>
      <c r="GS6" s="190">
        <v>22.802272112523614</v>
      </c>
      <c r="GT6" s="132">
        <v>27.838258164852238</v>
      </c>
      <c r="GU6" s="132">
        <v>27.206880941602574</v>
      </c>
      <c r="GV6" s="132">
        <v>17.844665412523472</v>
      </c>
      <c r="GW6" s="132">
        <v>20.580981090709731</v>
      </c>
      <c r="GX6" s="190">
        <v>21.340162185232607</v>
      </c>
      <c r="GY6" s="190">
        <v>14.694607717863517</v>
      </c>
      <c r="GZ6" s="190">
        <v>14.404954227248249</v>
      </c>
      <c r="HA6" s="190">
        <v>16.436736302719762</v>
      </c>
      <c r="HB6" s="190">
        <v>12.58800337932974</v>
      </c>
      <c r="HC6" s="190">
        <v>16.203836243916413</v>
      </c>
      <c r="HD6" s="190">
        <v>15.804597701149419</v>
      </c>
      <c r="HE6" s="190" t="s">
        <v>286</v>
      </c>
      <c r="HF6" s="190" t="s">
        <v>286</v>
      </c>
      <c r="HG6" s="190" t="s">
        <v>286</v>
      </c>
      <c r="HH6" s="190">
        <v>25.181058495821755</v>
      </c>
      <c r="HI6" s="190">
        <v>22.159850307404373</v>
      </c>
      <c r="HJ6" s="190">
        <v>14.849187935034818</v>
      </c>
      <c r="HK6" s="190">
        <v>30.157851010800325</v>
      </c>
      <c r="HL6" s="132">
        <v>33.649025069637808</v>
      </c>
      <c r="HM6" s="132">
        <v>26.138353765323991</v>
      </c>
      <c r="HN6" s="132">
        <v>36.612734864300585</v>
      </c>
      <c r="HO6" s="132">
        <v>45.590230664857465</v>
      </c>
      <c r="HP6" s="190">
        <v>36.291600633914413</v>
      </c>
      <c r="HQ6" s="132">
        <v>31.539568345323765</v>
      </c>
      <c r="HR6" s="132">
        <v>36.899942163100164</v>
      </c>
      <c r="HS6" s="132">
        <v>29.784589892294921</v>
      </c>
      <c r="HT6" s="196" t="s">
        <v>286</v>
      </c>
      <c r="HU6" s="190" t="s">
        <v>286</v>
      </c>
      <c r="HV6" s="192" t="s">
        <v>286</v>
      </c>
      <c r="HW6" s="192">
        <v>8.8579387186629575</v>
      </c>
      <c r="HX6" s="192">
        <v>7.1103982892274704</v>
      </c>
      <c r="HY6" s="192">
        <v>4.0371229698375748</v>
      </c>
      <c r="HZ6" s="192">
        <v>10.357241761284985</v>
      </c>
      <c r="IA6" s="192">
        <v>11.086350974930378</v>
      </c>
      <c r="IB6" s="192">
        <v>8.0122591943957726</v>
      </c>
      <c r="IC6" s="192">
        <v>14.196242171189965</v>
      </c>
      <c r="ID6" s="192">
        <v>16.635006784260465</v>
      </c>
      <c r="IE6" s="192">
        <v>11.291600633914401</v>
      </c>
      <c r="IF6" s="192">
        <v>11.798561151079134</v>
      </c>
      <c r="IG6" s="192">
        <v>13.042220936957785</v>
      </c>
      <c r="IH6" s="192">
        <v>10.563380281690131</v>
      </c>
      <c r="II6" s="192" t="s">
        <v>286</v>
      </c>
      <c r="IJ6" s="192" t="s">
        <v>286</v>
      </c>
      <c r="IK6" s="192" t="s">
        <v>286</v>
      </c>
      <c r="IL6" s="192" t="s">
        <v>286</v>
      </c>
      <c r="IM6" s="192" t="s">
        <v>286</v>
      </c>
      <c r="IN6" s="192" t="s">
        <v>286</v>
      </c>
      <c r="IO6" s="192" t="s">
        <v>286</v>
      </c>
      <c r="IP6" s="192" t="s">
        <v>286</v>
      </c>
      <c r="IQ6" s="192" t="s">
        <v>286</v>
      </c>
      <c r="IR6" s="192" t="s">
        <v>286</v>
      </c>
      <c r="IS6" s="192">
        <v>13.007651559741022</v>
      </c>
      <c r="IT6" s="192">
        <v>13.634513634513638</v>
      </c>
      <c r="IU6" s="192" t="s">
        <v>286</v>
      </c>
      <c r="IV6" s="192">
        <v>13.822688274547195</v>
      </c>
      <c r="IW6" s="192">
        <v>11.550021468441377</v>
      </c>
      <c r="IX6" s="192" t="s">
        <v>286</v>
      </c>
      <c r="IY6" s="192" t="s">
        <v>286</v>
      </c>
      <c r="IZ6" s="192" t="s">
        <v>286</v>
      </c>
      <c r="JA6" s="192" t="s">
        <v>286</v>
      </c>
      <c r="JB6" s="192" t="s">
        <v>286</v>
      </c>
      <c r="JC6" s="192" t="s">
        <v>286</v>
      </c>
      <c r="JD6" s="192" t="s">
        <v>286</v>
      </c>
      <c r="JE6" s="192" t="s">
        <v>286</v>
      </c>
      <c r="JF6" s="192" t="s">
        <v>286</v>
      </c>
      <c r="JG6" s="192" t="s">
        <v>286</v>
      </c>
      <c r="JH6" s="192">
        <v>8.97586815773988</v>
      </c>
      <c r="JI6" s="192">
        <v>9.8494098494098647</v>
      </c>
      <c r="JJ6" s="192" t="s">
        <v>286</v>
      </c>
      <c r="JK6" s="192">
        <v>9.5011121703209227</v>
      </c>
      <c r="JL6" s="192">
        <v>10.176041219407498</v>
      </c>
      <c r="JM6" s="192" t="s">
        <v>286</v>
      </c>
      <c r="JN6" s="192" t="s">
        <v>286</v>
      </c>
      <c r="JO6" s="192" t="s">
        <v>286</v>
      </c>
      <c r="JP6" s="192" t="s">
        <v>286</v>
      </c>
      <c r="JQ6" s="192" t="s">
        <v>286</v>
      </c>
      <c r="JR6" s="192" t="s">
        <v>286</v>
      </c>
      <c r="JS6" s="192" t="s">
        <v>286</v>
      </c>
      <c r="JT6" s="192" t="s">
        <v>286</v>
      </c>
      <c r="JU6" s="192" t="s">
        <v>286</v>
      </c>
      <c r="JV6" s="192" t="s">
        <v>286</v>
      </c>
      <c r="JW6" s="192">
        <v>21.983519717480881</v>
      </c>
      <c r="JX6" s="192">
        <v>23.483923483923501</v>
      </c>
      <c r="JY6" s="192" t="s">
        <v>286</v>
      </c>
      <c r="JZ6" s="192">
        <v>23.323800444868137</v>
      </c>
      <c r="KA6" s="192">
        <v>21.726062687848859</v>
      </c>
      <c r="KB6" s="192">
        <v>14.981471678136566</v>
      </c>
      <c r="KC6" s="192">
        <v>21.776416539050523</v>
      </c>
      <c r="KD6" s="192">
        <v>23.55072463768121</v>
      </c>
      <c r="KE6" s="192">
        <v>17.009895694035841</v>
      </c>
      <c r="KF6" s="192">
        <v>21.65816326530615</v>
      </c>
      <c r="KG6" s="192">
        <v>23.676012461059198</v>
      </c>
      <c r="KH6" s="192">
        <v>16.014897579143387</v>
      </c>
      <c r="KI6" s="192">
        <v>20.843405855492829</v>
      </c>
      <c r="KJ6" s="192">
        <v>24.313072439633661</v>
      </c>
      <c r="KK6" s="192">
        <v>19.060843221408721</v>
      </c>
      <c r="KL6" s="192">
        <v>22.475832438238417</v>
      </c>
      <c r="KM6" s="192">
        <v>26.113671274961614</v>
      </c>
      <c r="KN6" s="192">
        <v>17.698614645179521</v>
      </c>
      <c r="KO6" s="192">
        <v>22.576099210823003</v>
      </c>
      <c r="KP6" s="192">
        <v>23.710515793682536</v>
      </c>
      <c r="KQ6" s="192" t="str">
        <f t="shared" si="0"/>
        <v>--</v>
      </c>
      <c r="KR6" s="192" t="str">
        <f t="shared" si="0"/>
        <v>--</v>
      </c>
      <c r="KS6" s="192" t="str">
        <f t="shared" si="0"/>
        <v>--</v>
      </c>
      <c r="KT6" s="192" t="str">
        <f t="shared" si="0"/>
        <v>--</v>
      </c>
      <c r="KU6" s="192" t="str">
        <f t="shared" si="0"/>
        <v>--</v>
      </c>
      <c r="KV6" s="219">
        <v>1.93050193050193</v>
      </c>
      <c r="KW6" s="219">
        <v>2.13799805636542</v>
      </c>
      <c r="KX6" s="219">
        <v>1.9105077928607399</v>
      </c>
      <c r="KY6" s="219">
        <v>1.6184971098265899</v>
      </c>
      <c r="KZ6" s="219">
        <v>1.1871113623516101</v>
      </c>
      <c r="LA6" s="219">
        <v>2.1167634004779798</v>
      </c>
      <c r="LB6" s="190" t="str">
        <f t="shared" si="1"/>
        <v>--</v>
      </c>
      <c r="LC6" s="219">
        <v>1.6778523489932899</v>
      </c>
      <c r="LD6" s="219">
        <v>9.1370558375634694</v>
      </c>
      <c r="LE6" s="190" t="str">
        <f t="shared" si="2"/>
        <v>--</v>
      </c>
      <c r="LF6" s="219">
        <v>1.0159160176092099</v>
      </c>
      <c r="LG6" s="219">
        <v>8.9964014394242504</v>
      </c>
      <c r="LH6" s="219">
        <v>83.222087378640794</v>
      </c>
      <c r="LI6" s="219">
        <v>80.2954011413225</v>
      </c>
      <c r="LJ6" s="219">
        <v>78.351591027647402</v>
      </c>
      <c r="LK6" s="219">
        <v>75.626822157434404</v>
      </c>
      <c r="LL6" s="219">
        <v>76.9097222222223</v>
      </c>
      <c r="LM6" s="219">
        <v>74.035087719298303</v>
      </c>
      <c r="LN6" s="219">
        <v>33.919902912621502</v>
      </c>
      <c r="LO6" s="219">
        <v>30.647868412218799</v>
      </c>
      <c r="LP6" s="219">
        <v>28.690662493479401</v>
      </c>
      <c r="LQ6" s="219">
        <v>26.9096209912537</v>
      </c>
      <c r="LR6" s="219">
        <v>29.1666666666667</v>
      </c>
      <c r="LS6" s="219">
        <v>27.859649122806999</v>
      </c>
      <c r="LT6" s="219">
        <v>46.487477092241903</v>
      </c>
      <c r="LU6" s="219">
        <v>44.699527346387498</v>
      </c>
      <c r="LV6" s="219">
        <v>43.749999999999901</v>
      </c>
      <c r="LW6" s="219">
        <v>38.335766423357498</v>
      </c>
      <c r="LX6" s="219">
        <v>41.2703016241299</v>
      </c>
      <c r="LY6" s="219">
        <v>41.312741312741402</v>
      </c>
      <c r="LZ6" s="219">
        <v>11.8204031765425</v>
      </c>
      <c r="MA6" s="219">
        <v>9.8919648885887703</v>
      </c>
      <c r="MB6" s="219">
        <v>11.554621848739499</v>
      </c>
      <c r="MC6" s="219">
        <v>6.3065693430656999</v>
      </c>
      <c r="MD6" s="219">
        <v>8.4396751740139209</v>
      </c>
      <c r="ME6" s="219">
        <v>9.8631098631098499</v>
      </c>
      <c r="MF6" s="219">
        <v>31.376146788990798</v>
      </c>
      <c r="MG6" s="219">
        <v>35.274204468517198</v>
      </c>
      <c r="MH6" s="219">
        <v>31.595576619273299</v>
      </c>
      <c r="MI6" s="219">
        <v>25.292056074766499</v>
      </c>
      <c r="MJ6" s="219">
        <v>32.867946480512003</v>
      </c>
      <c r="MK6" s="219">
        <v>29.509354041651999</v>
      </c>
      <c r="ML6" s="219">
        <v>10.4892966360856</v>
      </c>
      <c r="MM6" s="219">
        <v>9.8510494245091795</v>
      </c>
      <c r="MN6" s="219">
        <v>9.42601369141655</v>
      </c>
      <c r="MO6" s="219">
        <v>5.9871495327102799</v>
      </c>
      <c r="MP6" s="219">
        <v>9.5986038394415303</v>
      </c>
      <c r="MQ6" s="219">
        <v>8.5068831627250407</v>
      </c>
      <c r="MR6" s="190" t="str">
        <f t="shared" si="3"/>
        <v>--</v>
      </c>
      <c r="MS6" s="190" t="str">
        <f t="shared" si="3"/>
        <v>--</v>
      </c>
      <c r="MT6" s="190" t="str">
        <f t="shared" si="3"/>
        <v>--</v>
      </c>
      <c r="MU6" s="190" t="str">
        <f t="shared" si="3"/>
        <v>--</v>
      </c>
      <c r="MV6" s="220">
        <v>84.450493365090196</v>
      </c>
      <c r="MW6" s="220">
        <v>78.748651564185494</v>
      </c>
      <c r="MX6" s="220">
        <v>32.970398094590003</v>
      </c>
      <c r="MY6" s="220">
        <v>25.997842502696901</v>
      </c>
      <c r="MZ6" s="220">
        <v>44.864677307425403</v>
      </c>
      <c r="NA6" s="220">
        <v>36.6883116883117</v>
      </c>
      <c r="NB6" s="220">
        <v>8.9868147120055806</v>
      </c>
      <c r="NC6" s="220">
        <v>6.7099567099567103</v>
      </c>
      <c r="ND6" s="220">
        <v>32.418346073662299</v>
      </c>
      <c r="NE6" s="220">
        <v>33.769063180827899</v>
      </c>
      <c r="NF6" s="220">
        <v>9.5205003474635301</v>
      </c>
      <c r="NG6" s="220">
        <v>10.675381263616501</v>
      </c>
      <c r="NH6" s="221" t="str">
        <f t="shared" si="4"/>
        <v>--</v>
      </c>
      <c r="NI6" s="222">
        <v>12.128626354421501</v>
      </c>
      <c r="NJ6" s="222">
        <v>14.132841328413299</v>
      </c>
      <c r="NK6" s="222">
        <v>12.8540305010893</v>
      </c>
      <c r="NL6" s="221" t="str">
        <f t="shared" si="5"/>
        <v>--</v>
      </c>
      <c r="NM6" s="222">
        <v>13.6766712141883</v>
      </c>
      <c r="NN6" s="222">
        <v>13.6553945249597</v>
      </c>
      <c r="NO6" s="222">
        <v>13.4383009886489</v>
      </c>
      <c r="NP6" s="221" t="str">
        <f t="shared" si="6"/>
        <v>--</v>
      </c>
      <c r="NQ6" s="273">
        <v>7.899335896539684</v>
      </c>
      <c r="NR6" s="273">
        <v>8.1180811808118136</v>
      </c>
      <c r="NS6" s="273">
        <v>9.6405228758169965</v>
      </c>
      <c r="NT6" s="221" t="str">
        <f t="shared" si="7"/>
        <v>--</v>
      </c>
      <c r="NU6" s="222">
        <v>9.242837653478869</v>
      </c>
      <c r="NV6" s="222">
        <v>9.0177133655394766</v>
      </c>
      <c r="NW6" s="222">
        <v>11.058220432076157</v>
      </c>
      <c r="NX6" s="221" t="str">
        <f t="shared" si="8"/>
        <v>--</v>
      </c>
      <c r="NY6" s="222">
        <v>20.027962250961174</v>
      </c>
      <c r="NZ6" s="222">
        <v>22.250922509225102</v>
      </c>
      <c r="OA6" s="222">
        <v>22.494553376906353</v>
      </c>
      <c r="OB6" s="221" t="str">
        <f t="shared" si="9"/>
        <v>--</v>
      </c>
      <c r="OC6" s="222">
        <v>22.919508867667091</v>
      </c>
      <c r="OD6" s="222">
        <v>22.673107890499161</v>
      </c>
      <c r="OE6" s="222">
        <v>24.496521420724918</v>
      </c>
      <c r="OF6" s="128">
        <v>37.266435986159031</v>
      </c>
      <c r="OG6" s="128">
        <v>41.771771771771746</v>
      </c>
      <c r="OH6" s="128">
        <v>48.388147183327874</v>
      </c>
      <c r="OI6" s="128">
        <v>41.256969082615349</v>
      </c>
      <c r="OJ6" s="128">
        <v>48.491379310344882</v>
      </c>
      <c r="OK6" s="128">
        <v>44.640787949015071</v>
      </c>
      <c r="OL6" s="128">
        <v>48.611508731749254</v>
      </c>
      <c r="OM6" s="128">
        <v>38.584316446911892</v>
      </c>
      <c r="ON6" s="310">
        <v>21.533923303834818</v>
      </c>
      <c r="OO6" s="128">
        <v>19.013199245757395</v>
      </c>
      <c r="OP6" s="128">
        <v>16.77989130434781</v>
      </c>
      <c r="OQ6" s="128">
        <v>20.126448893572174</v>
      </c>
      <c r="OR6" s="128">
        <v>26.247288503253785</v>
      </c>
      <c r="OS6" s="128">
        <v>18.507723695715526</v>
      </c>
      <c r="OT6" s="128">
        <v>22.928821470245033</v>
      </c>
      <c r="OU6" s="128">
        <v>21.583244586439459</v>
      </c>
      <c r="OW6" s="378" t="str">
        <f t="shared" ref="OW6:PO69" si="10">"--"</f>
        <v>--</v>
      </c>
      <c r="OX6" s="381">
        <v>1.3082155939298772</v>
      </c>
      <c r="OY6" s="381">
        <v>1.7067003792667474</v>
      </c>
      <c r="OZ6" s="381">
        <v>1.5285996055226811</v>
      </c>
      <c r="PA6" s="378" t="str">
        <f t="shared" ref="PA6:PB69" si="11">"--"</f>
        <v>--</v>
      </c>
      <c r="PB6" s="378" t="str">
        <f t="shared" si="11"/>
        <v>--</v>
      </c>
      <c r="PC6" s="381">
        <v>1.1573236889692617</v>
      </c>
      <c r="PD6" s="381">
        <v>5.0647158131682524</v>
      </c>
      <c r="PE6" s="380">
        <v>44.838056680161927</v>
      </c>
      <c r="PF6" s="381">
        <v>48.291805805291638</v>
      </c>
      <c r="PG6" s="381">
        <v>49.968710888610921</v>
      </c>
      <c r="PH6" s="381">
        <v>38.763493621197249</v>
      </c>
      <c r="PI6" s="380">
        <v>22.541090529611321</v>
      </c>
      <c r="PJ6" s="381">
        <v>17.509215376513925</v>
      </c>
      <c r="PK6" s="381">
        <v>14.890885750962745</v>
      </c>
      <c r="PL6" s="381">
        <v>12.374749498997982</v>
      </c>
      <c r="PM6" s="378" t="str">
        <f t="shared" ref="PM6:PT69" si="12">"--"</f>
        <v>--</v>
      </c>
      <c r="PN6" s="381">
        <v>13.645864437145402</v>
      </c>
      <c r="PO6" s="381">
        <v>14.503288335064026</v>
      </c>
      <c r="PP6" s="381">
        <v>15.146750524109018</v>
      </c>
      <c r="PQ6" s="378" t="str">
        <f t="shared" ref="PQ6:PR69" si="13">"--"</f>
        <v>--</v>
      </c>
      <c r="PR6" s="381">
        <v>10.301582561958792</v>
      </c>
      <c r="PS6" s="381">
        <v>11.388023537556249</v>
      </c>
      <c r="PT6" s="381">
        <v>12.893081761006266</v>
      </c>
      <c r="PU6" s="378" t="str">
        <f t="shared" ref="PU6:PX69" si="14">"--"</f>
        <v>--</v>
      </c>
      <c r="PV6" s="381">
        <v>23.947446999104166</v>
      </c>
      <c r="PW6" s="381">
        <v>25.891311872620321</v>
      </c>
      <c r="PX6" s="381">
        <v>28.039832285115295</v>
      </c>
      <c r="PZ6" s="368"/>
      <c r="QA6" s="368"/>
      <c r="QB6" s="368"/>
      <c r="QC6" s="368"/>
      <c r="QD6" s="368"/>
      <c r="QE6" s="368"/>
      <c r="QF6" s="368"/>
      <c r="QG6" s="368"/>
      <c r="QH6" s="368"/>
      <c r="QI6" s="368"/>
      <c r="QJ6" s="368"/>
      <c r="QK6" s="368"/>
      <c r="QL6" s="368"/>
      <c r="QM6" s="368"/>
      <c r="QN6" s="368"/>
      <c r="QO6" s="368"/>
      <c r="QP6" s="368"/>
      <c r="QQ6" s="368"/>
      <c r="QR6" s="368"/>
      <c r="QS6" s="368"/>
      <c r="QT6" s="368"/>
      <c r="QU6" s="368"/>
      <c r="QV6" s="368"/>
      <c r="QW6" s="368"/>
      <c r="QX6" s="368"/>
      <c r="QY6" s="368"/>
      <c r="QZ6" s="368"/>
      <c r="RA6" s="368"/>
      <c r="RB6" s="368"/>
      <c r="RC6" s="368"/>
      <c r="RD6" s="368"/>
      <c r="RE6" s="368"/>
      <c r="RF6" s="368"/>
      <c r="RG6" s="368"/>
      <c r="RH6" s="368"/>
      <c r="RI6" s="368"/>
      <c r="RJ6" s="368"/>
      <c r="RK6" s="368"/>
      <c r="RL6" s="368"/>
      <c r="RM6" s="368"/>
      <c r="RN6" s="368"/>
      <c r="RO6" s="368"/>
      <c r="RP6" s="368"/>
      <c r="RQ6" s="368"/>
      <c r="RR6" s="368"/>
      <c r="RS6" s="368"/>
      <c r="RT6" s="368"/>
    </row>
    <row r="7" spans="1:488" x14ac:dyDescent="0.25">
      <c r="A7" s="114">
        <v>3</v>
      </c>
      <c r="B7" s="93" t="s">
        <v>4</v>
      </c>
      <c r="C7" s="189">
        <v>1.6501650165016506</v>
      </c>
      <c r="D7" s="189">
        <v>17.404129793510318</v>
      </c>
      <c r="E7" s="189">
        <v>18.303571428571431</v>
      </c>
      <c r="F7" s="189">
        <v>0.89285714285714357</v>
      </c>
      <c r="G7" s="189">
        <v>12.232415902140673</v>
      </c>
      <c r="H7" s="189">
        <v>16.289592760181002</v>
      </c>
      <c r="I7" s="189">
        <v>2.1428571428571432</v>
      </c>
      <c r="J7" s="189">
        <v>13.65187713310581</v>
      </c>
      <c r="K7" s="189">
        <v>15.983606557377042</v>
      </c>
      <c r="L7" s="189">
        <v>1.1235955056179785</v>
      </c>
      <c r="M7" s="190">
        <v>6.00706713780919</v>
      </c>
      <c r="N7" s="190">
        <v>11.578947368421055</v>
      </c>
      <c r="O7" s="190">
        <v>1.4285714285714288</v>
      </c>
      <c r="P7" s="190">
        <v>7.906976744186049</v>
      </c>
      <c r="Q7" s="190">
        <v>9.0909090909090953</v>
      </c>
      <c r="R7" s="190">
        <v>1.6501650165016506</v>
      </c>
      <c r="S7" s="190">
        <v>15.680473372781069</v>
      </c>
      <c r="T7" s="190">
        <v>17.117117117117111</v>
      </c>
      <c r="U7" s="190">
        <v>0.59701492537313439</v>
      </c>
      <c r="V7" s="190">
        <v>11.009174311926611</v>
      </c>
      <c r="W7" s="190">
        <v>14.545454545454554</v>
      </c>
      <c r="X7" s="190">
        <v>2.1428571428571432</v>
      </c>
      <c r="Y7" s="190">
        <v>12.371134020618552</v>
      </c>
      <c r="Z7" s="190">
        <v>12.809917355371899</v>
      </c>
      <c r="AA7" s="190">
        <v>1.1235955056179785</v>
      </c>
      <c r="AB7" s="132">
        <v>6.00706713780919</v>
      </c>
      <c r="AC7" s="132">
        <v>10</v>
      </c>
      <c r="AD7" s="132">
        <v>0.95238095238095222</v>
      </c>
      <c r="AE7" s="132">
        <v>7.906976744186049</v>
      </c>
      <c r="AF7" s="190">
        <v>7.9545454545454541</v>
      </c>
      <c r="AG7" s="189">
        <v>1.3245033112582785</v>
      </c>
      <c r="AH7" s="189">
        <v>11.111111111111107</v>
      </c>
      <c r="AI7" s="191">
        <v>14.155251141552506</v>
      </c>
      <c r="AJ7" s="191">
        <v>0.29940119760479045</v>
      </c>
      <c r="AK7" s="190">
        <v>7.668711656441725</v>
      </c>
      <c r="AL7" s="190">
        <v>13.242009132420085</v>
      </c>
      <c r="AM7" s="190">
        <v>0.71942446043165476</v>
      </c>
      <c r="AN7" s="190">
        <v>9.0277777777777768</v>
      </c>
      <c r="AO7" s="190">
        <v>13.168724279835393</v>
      </c>
      <c r="AP7" s="190">
        <v>0.37593984962406035</v>
      </c>
      <c r="AQ7" s="190">
        <v>2</v>
      </c>
      <c r="AR7" s="190">
        <v>8</v>
      </c>
      <c r="AS7" s="190">
        <v>0.47846889952153104</v>
      </c>
      <c r="AT7" s="190">
        <v>2.8301886792452837</v>
      </c>
      <c r="AU7" s="190">
        <v>6.2857142857142883</v>
      </c>
      <c r="AV7" s="190">
        <v>6.134969325153377</v>
      </c>
      <c r="AW7" s="190">
        <v>27.401129943502827</v>
      </c>
      <c r="AX7" s="132">
        <v>19.574468085106378</v>
      </c>
      <c r="AY7" s="132">
        <v>4.9586776859504154</v>
      </c>
      <c r="AZ7" s="132">
        <v>25.588235294117645</v>
      </c>
      <c r="BA7" s="132">
        <v>17.982456140350873</v>
      </c>
      <c r="BB7" s="190">
        <v>2.768166089965399</v>
      </c>
      <c r="BC7" s="132">
        <v>19.805194805194805</v>
      </c>
      <c r="BD7" s="132">
        <v>24.230769230769237</v>
      </c>
      <c r="BE7" s="132">
        <v>3.1250000000000009</v>
      </c>
      <c r="BF7" s="132">
        <v>10.06711409395974</v>
      </c>
      <c r="BG7" s="190">
        <v>12.935323383084578</v>
      </c>
      <c r="BH7" s="132">
        <v>0.92592592592592604</v>
      </c>
      <c r="BI7" s="132">
        <v>14.406779661016948</v>
      </c>
      <c r="BJ7" s="132">
        <v>14.356435643564366</v>
      </c>
      <c r="BK7" s="192" t="s">
        <v>286</v>
      </c>
      <c r="BL7" s="190">
        <v>5.3824362606232654</v>
      </c>
      <c r="BM7" s="132">
        <v>4.2735042735042583</v>
      </c>
      <c r="BN7" s="192" t="s">
        <v>286</v>
      </c>
      <c r="BO7" s="192">
        <v>3.5294117647059267</v>
      </c>
      <c r="BP7" s="192">
        <v>7.4561403508772202</v>
      </c>
      <c r="BQ7" s="192" t="s">
        <v>286</v>
      </c>
      <c r="BR7" s="132">
        <v>7.717041800643031</v>
      </c>
      <c r="BS7" s="132">
        <v>7.6628352490421037</v>
      </c>
      <c r="BT7" s="192" t="s">
        <v>286</v>
      </c>
      <c r="BU7" s="190">
        <v>3</v>
      </c>
      <c r="BV7" s="132">
        <v>4.4554455445544585</v>
      </c>
      <c r="BW7" s="192" t="s">
        <v>286</v>
      </c>
      <c r="BX7" s="132">
        <v>1.7021276595744685</v>
      </c>
      <c r="BY7" s="190">
        <v>1.4925373134328361</v>
      </c>
      <c r="BZ7" s="132" t="s">
        <v>286</v>
      </c>
      <c r="CA7" s="132">
        <v>9.4043887147335408</v>
      </c>
      <c r="CB7" s="132">
        <v>40.454545454545482</v>
      </c>
      <c r="CC7" s="190" t="s">
        <v>286</v>
      </c>
      <c r="CD7" s="132">
        <v>9.0592334494773539</v>
      </c>
      <c r="CE7" s="132">
        <v>41.904761904761919</v>
      </c>
      <c r="CF7" s="132" t="s">
        <v>286</v>
      </c>
      <c r="CG7" s="190">
        <v>12.549019607843135</v>
      </c>
      <c r="CH7" s="132">
        <v>31.441048034934525</v>
      </c>
      <c r="CI7" s="132" t="s">
        <v>286</v>
      </c>
      <c r="CJ7" s="132">
        <v>7</v>
      </c>
      <c r="CK7" s="132">
        <v>28.160919540229887</v>
      </c>
      <c r="CL7" s="132" t="s">
        <v>286</v>
      </c>
      <c r="CM7" s="132">
        <v>3.7837837837837838</v>
      </c>
      <c r="CN7" s="132">
        <v>7.7922077922077921</v>
      </c>
      <c r="CO7" s="132" t="s">
        <v>286</v>
      </c>
      <c r="CP7" s="190">
        <v>40.509915014164292</v>
      </c>
      <c r="CQ7" s="132">
        <v>55.411255411255425</v>
      </c>
      <c r="CR7" s="132" t="s">
        <v>286</v>
      </c>
      <c r="CS7" s="192">
        <v>25</v>
      </c>
      <c r="CT7" s="192">
        <v>55.701754385964911</v>
      </c>
      <c r="CU7" s="190" t="s">
        <v>286</v>
      </c>
      <c r="CV7" s="132">
        <v>32.890365448504959</v>
      </c>
      <c r="CW7" s="132">
        <v>42.968749999999972</v>
      </c>
      <c r="CX7" s="192" t="s">
        <v>286</v>
      </c>
      <c r="CY7" s="192">
        <v>22</v>
      </c>
      <c r="CZ7" s="190">
        <v>36.500000000000014</v>
      </c>
      <c r="DA7" s="132" t="s">
        <v>286</v>
      </c>
      <c r="DB7" s="132">
        <v>20.535714285714263</v>
      </c>
      <c r="DC7" s="210">
        <v>25.773195876288664</v>
      </c>
      <c r="DD7" s="192">
        <v>71.472392638036823</v>
      </c>
      <c r="DE7" s="190">
        <v>64.957264957265011</v>
      </c>
      <c r="DF7" s="132">
        <v>56.837606837606856</v>
      </c>
      <c r="DG7" s="132">
        <v>75.842696629213464</v>
      </c>
      <c r="DH7" s="192">
        <v>69.61651917404123</v>
      </c>
      <c r="DI7" s="192">
        <v>60.964912280701768</v>
      </c>
      <c r="DJ7" s="190">
        <v>66.666666666666714</v>
      </c>
      <c r="DK7" s="132">
        <v>66.019417475728162</v>
      </c>
      <c r="DL7" s="132">
        <v>62.16216216216219</v>
      </c>
      <c r="DM7" s="132">
        <v>74.18181818181813</v>
      </c>
      <c r="DN7" s="132">
        <v>75</v>
      </c>
      <c r="DO7" s="190">
        <v>62.000000000000014</v>
      </c>
      <c r="DP7" s="132">
        <v>77.884615384615373</v>
      </c>
      <c r="DQ7" s="132">
        <v>74.786324786324798</v>
      </c>
      <c r="DR7" s="132">
        <v>65.346534653465397</v>
      </c>
      <c r="DS7" s="132">
        <v>47.530864197530867</v>
      </c>
      <c r="DT7" s="190">
        <v>52.42165242165246</v>
      </c>
      <c r="DU7" s="194">
        <v>41.702127659574472</v>
      </c>
      <c r="DV7" s="194">
        <v>53.50140056022407</v>
      </c>
      <c r="DW7" s="192">
        <v>56.213017751479242</v>
      </c>
      <c r="DX7" s="194">
        <v>44.052863436123367</v>
      </c>
      <c r="DY7" s="190">
        <v>54.448398576512446</v>
      </c>
      <c r="DZ7" s="190">
        <v>53.548387096774213</v>
      </c>
      <c r="EA7" s="190">
        <v>41.698841698841683</v>
      </c>
      <c r="EB7" s="190">
        <v>57.14285714285716</v>
      </c>
      <c r="EC7" s="190">
        <v>58</v>
      </c>
      <c r="ED7" s="190">
        <v>46</v>
      </c>
      <c r="EE7" s="190">
        <v>57.635467980295587</v>
      </c>
      <c r="EF7" s="190">
        <v>64.377682403433496</v>
      </c>
      <c r="EG7" s="190">
        <v>50</v>
      </c>
      <c r="EH7" s="190">
        <v>19.814241486068113</v>
      </c>
      <c r="EI7" s="190">
        <v>14.971751412429381</v>
      </c>
      <c r="EJ7" s="190">
        <v>10.729613733905582</v>
      </c>
      <c r="EK7" s="190">
        <v>22.905027932960884</v>
      </c>
      <c r="EL7" s="132">
        <v>18.181818181818166</v>
      </c>
      <c r="EM7" s="132">
        <v>13.157894736842099</v>
      </c>
      <c r="EN7" s="132">
        <v>19.787985865724391</v>
      </c>
      <c r="EO7" s="132">
        <v>15.909090909090907</v>
      </c>
      <c r="EP7" s="190">
        <v>11.111111111111114</v>
      </c>
      <c r="EQ7" s="132">
        <v>19.572953736654803</v>
      </c>
      <c r="ER7" s="132">
        <v>23</v>
      </c>
      <c r="ES7" s="132">
        <v>13</v>
      </c>
      <c r="ET7" s="132">
        <v>22.330097087378647</v>
      </c>
      <c r="EU7" s="190">
        <v>22.173913043478262</v>
      </c>
      <c r="EV7" s="132">
        <v>18.40796019900495</v>
      </c>
      <c r="EW7" s="132" t="s">
        <v>286</v>
      </c>
      <c r="EX7" s="132" t="s">
        <v>286</v>
      </c>
      <c r="EY7" s="132" t="s">
        <v>286</v>
      </c>
      <c r="EZ7" s="190">
        <v>89.972144846796667</v>
      </c>
      <c r="FA7" s="132">
        <v>85.714285714285708</v>
      </c>
      <c r="FB7" s="132">
        <v>83.700440528634374</v>
      </c>
      <c r="FC7" s="132">
        <v>90.592334494773539</v>
      </c>
      <c r="FD7" s="132">
        <v>80.844155844155793</v>
      </c>
      <c r="FE7" s="190">
        <v>77.606177606177582</v>
      </c>
      <c r="FF7" s="132">
        <v>88</v>
      </c>
      <c r="FG7" s="132">
        <v>86</v>
      </c>
      <c r="FH7" s="132">
        <v>85.000000000000057</v>
      </c>
      <c r="FI7" s="132">
        <v>87.081339712918691</v>
      </c>
      <c r="FJ7" s="190">
        <v>83.549783549783569</v>
      </c>
      <c r="FK7" s="132">
        <v>80.099502487562148</v>
      </c>
      <c r="FL7" s="132" t="s">
        <v>286</v>
      </c>
      <c r="FM7" s="132" t="s">
        <v>286</v>
      </c>
      <c r="FN7" s="132" t="s">
        <v>286</v>
      </c>
      <c r="FO7" s="190">
        <v>45.125348189415078</v>
      </c>
      <c r="FP7" s="132">
        <v>38.192419825072896</v>
      </c>
      <c r="FQ7" s="132">
        <v>29.074889867841424</v>
      </c>
      <c r="FR7" s="132">
        <v>38.327526132404167</v>
      </c>
      <c r="FS7" s="132">
        <v>37.662337662337684</v>
      </c>
      <c r="FT7" s="190">
        <v>27.413127413127416</v>
      </c>
      <c r="FU7" s="132">
        <v>43</v>
      </c>
      <c r="FV7" s="132">
        <v>38</v>
      </c>
      <c r="FW7" s="132">
        <v>23.999999999999982</v>
      </c>
      <c r="FX7" s="132">
        <v>39.23444976076555</v>
      </c>
      <c r="FY7" s="190">
        <v>41.558441558441551</v>
      </c>
      <c r="FZ7" s="132">
        <v>25.87064676616917</v>
      </c>
      <c r="GA7" s="132" t="s">
        <v>286</v>
      </c>
      <c r="GB7" s="132" t="s">
        <v>286</v>
      </c>
      <c r="GC7" s="132" t="s">
        <v>286</v>
      </c>
      <c r="GD7" s="190">
        <v>68.571428571428598</v>
      </c>
      <c r="GE7" s="132">
        <v>74.480712166172069</v>
      </c>
      <c r="GF7" s="132">
        <v>73.214285714285737</v>
      </c>
      <c r="GG7" s="132">
        <v>60.573476702508948</v>
      </c>
      <c r="GH7" s="132">
        <v>67.441860465116321</v>
      </c>
      <c r="GI7" s="190">
        <v>75.781250000000043</v>
      </c>
      <c r="GJ7" s="132">
        <v>64</v>
      </c>
      <c r="GK7" s="132">
        <v>49</v>
      </c>
      <c r="GL7" s="132">
        <v>56.122448979591852</v>
      </c>
      <c r="GM7" s="197">
        <v>52.884615384615387</v>
      </c>
      <c r="GN7" s="190">
        <v>58.260869565217398</v>
      </c>
      <c r="GO7" s="132">
        <v>57.868020304568525</v>
      </c>
      <c r="GP7" s="132" t="s">
        <v>286</v>
      </c>
      <c r="GQ7" s="132" t="s">
        <v>286</v>
      </c>
      <c r="GR7" s="132" t="s">
        <v>286</v>
      </c>
      <c r="GS7" s="190">
        <v>22.571428571428584</v>
      </c>
      <c r="GT7" s="132">
        <v>30.56379821958458</v>
      </c>
      <c r="GU7" s="132">
        <v>27.232142857142858</v>
      </c>
      <c r="GV7" s="132">
        <v>11.827956989247314</v>
      </c>
      <c r="GW7" s="132">
        <v>25.913621262458474</v>
      </c>
      <c r="GX7" s="190">
        <v>29.296875000000004</v>
      </c>
      <c r="GY7" s="190">
        <v>19</v>
      </c>
      <c r="GZ7" s="190">
        <v>13.513513513513512</v>
      </c>
      <c r="HA7" s="190">
        <v>19.897959183673464</v>
      </c>
      <c r="HB7" s="190">
        <v>12.5</v>
      </c>
      <c r="HC7" s="190">
        <v>21.304347826086946</v>
      </c>
      <c r="HD7" s="190">
        <v>20.812182741116754</v>
      </c>
      <c r="HE7" s="190" t="s">
        <v>286</v>
      </c>
      <c r="HF7" s="190" t="s">
        <v>286</v>
      </c>
      <c r="HG7" s="190" t="s">
        <v>286</v>
      </c>
      <c r="HH7" s="190">
        <v>28.486646884272961</v>
      </c>
      <c r="HI7" s="190">
        <v>19.148936170212764</v>
      </c>
      <c r="HJ7" s="190">
        <v>15.765765765765773</v>
      </c>
      <c r="HK7" s="190">
        <v>31.460674157303359</v>
      </c>
      <c r="HL7" s="132">
        <v>40.136054421768698</v>
      </c>
      <c r="HM7" s="132">
        <v>23.50597609561752</v>
      </c>
      <c r="HN7" s="132">
        <v>38</v>
      </c>
      <c r="HO7" s="132">
        <v>37</v>
      </c>
      <c r="HP7" s="190">
        <v>37.628865979381438</v>
      </c>
      <c r="HQ7" s="132">
        <v>28.155339805825243</v>
      </c>
      <c r="HR7" s="132">
        <v>34.934497816593868</v>
      </c>
      <c r="HS7" s="132">
        <v>24.365482233502547</v>
      </c>
      <c r="HT7" s="196" t="s">
        <v>286</v>
      </c>
      <c r="HU7" s="190" t="s">
        <v>286</v>
      </c>
      <c r="HV7" s="190" t="s">
        <v>286</v>
      </c>
      <c r="HW7" s="190">
        <v>13.353115727002967</v>
      </c>
      <c r="HX7" s="190">
        <v>8.2066869300911875</v>
      </c>
      <c r="HY7" s="190">
        <v>4.9549549549549541</v>
      </c>
      <c r="HZ7" s="190">
        <v>10.486891385767791</v>
      </c>
      <c r="IA7" s="190">
        <v>16.326530612244898</v>
      </c>
      <c r="IB7" s="190">
        <v>4.780876494023909</v>
      </c>
      <c r="IC7" s="190">
        <v>16</v>
      </c>
      <c r="ID7" s="190">
        <v>14</v>
      </c>
      <c r="IE7" s="190">
        <v>10.824742268041236</v>
      </c>
      <c r="IF7" s="190">
        <v>10.679611650485446</v>
      </c>
      <c r="IG7" s="190">
        <v>12.227074235807857</v>
      </c>
      <c r="IH7" s="190">
        <v>8.6294416243654837</v>
      </c>
      <c r="II7" s="190" t="s">
        <v>286</v>
      </c>
      <c r="IJ7" s="190" t="s">
        <v>286</v>
      </c>
      <c r="IK7" s="190" t="s">
        <v>286</v>
      </c>
      <c r="IL7" s="190" t="s">
        <v>286</v>
      </c>
      <c r="IM7" s="190" t="s">
        <v>286</v>
      </c>
      <c r="IN7" s="190" t="s">
        <v>286</v>
      </c>
      <c r="IO7" s="190" t="s">
        <v>286</v>
      </c>
      <c r="IP7" s="190" t="s">
        <v>286</v>
      </c>
      <c r="IQ7" s="190" t="s">
        <v>286</v>
      </c>
      <c r="IR7" s="190" t="s">
        <v>286</v>
      </c>
      <c r="IS7" s="192">
        <v>15.107913669064754</v>
      </c>
      <c r="IT7" s="192">
        <v>11.111111111111114</v>
      </c>
      <c r="IU7" s="192" t="s">
        <v>286</v>
      </c>
      <c r="IV7" s="192">
        <v>12.322274881516599</v>
      </c>
      <c r="IW7" s="192">
        <v>15.78947368421051</v>
      </c>
      <c r="IX7" s="192" t="s">
        <v>286</v>
      </c>
      <c r="IY7" s="192" t="s">
        <v>286</v>
      </c>
      <c r="IZ7" s="192" t="s">
        <v>286</v>
      </c>
      <c r="JA7" s="192" t="s">
        <v>286</v>
      </c>
      <c r="JB7" s="192" t="s">
        <v>286</v>
      </c>
      <c r="JC7" s="192" t="s">
        <v>286</v>
      </c>
      <c r="JD7" s="192" t="s">
        <v>286</v>
      </c>
      <c r="JE7" s="192" t="s">
        <v>286</v>
      </c>
      <c r="JF7" s="192" t="s">
        <v>286</v>
      </c>
      <c r="JG7" s="192" t="s">
        <v>286</v>
      </c>
      <c r="JH7" s="192">
        <v>8</v>
      </c>
      <c r="JI7" s="192">
        <v>12.169312169312164</v>
      </c>
      <c r="JJ7" s="192" t="s">
        <v>286</v>
      </c>
      <c r="JK7" s="192">
        <v>9.0047393364928894</v>
      </c>
      <c r="JL7" s="192">
        <v>6.8421052631578956</v>
      </c>
      <c r="JM7" s="192" t="s">
        <v>286</v>
      </c>
      <c r="JN7" s="192" t="s">
        <v>286</v>
      </c>
      <c r="JO7" s="192" t="s">
        <v>286</v>
      </c>
      <c r="JP7" s="192" t="s">
        <v>286</v>
      </c>
      <c r="JQ7" s="192" t="s">
        <v>286</v>
      </c>
      <c r="JR7" s="192" t="s">
        <v>286</v>
      </c>
      <c r="JS7" s="192" t="s">
        <v>286</v>
      </c>
      <c r="JT7" s="192" t="s">
        <v>286</v>
      </c>
      <c r="JU7" s="192" t="s">
        <v>286</v>
      </c>
      <c r="JV7" s="192" t="s">
        <v>286</v>
      </c>
      <c r="JW7" s="192">
        <v>23</v>
      </c>
      <c r="JX7" s="192">
        <v>23.280423280423289</v>
      </c>
      <c r="JY7" s="192" t="s">
        <v>286</v>
      </c>
      <c r="JZ7" s="192">
        <v>21.327014218009488</v>
      </c>
      <c r="KA7" s="192">
        <v>22.631578947368425</v>
      </c>
      <c r="KB7" s="192">
        <v>16.250000000000014</v>
      </c>
      <c r="KC7" s="192">
        <v>27.11864406779662</v>
      </c>
      <c r="KD7" s="192">
        <v>30.341880341880316</v>
      </c>
      <c r="KE7" s="192">
        <v>16.430594900849851</v>
      </c>
      <c r="KF7" s="192">
        <v>24.561403508771914</v>
      </c>
      <c r="KG7" s="192">
        <v>24.561403508771939</v>
      </c>
      <c r="KH7" s="192">
        <v>17.314487632508825</v>
      </c>
      <c r="KI7" s="192">
        <v>21.753246753246746</v>
      </c>
      <c r="KJ7" s="192">
        <v>25.482625482625483</v>
      </c>
      <c r="KK7" s="192">
        <v>16</v>
      </c>
      <c r="KL7" s="192">
        <v>24.324324324324316</v>
      </c>
      <c r="KM7" s="192">
        <v>25</v>
      </c>
      <c r="KN7" s="192">
        <v>17.910447761194014</v>
      </c>
      <c r="KO7" s="192">
        <v>22.553191489361677</v>
      </c>
      <c r="KP7" s="192">
        <v>20.895522388059703</v>
      </c>
      <c r="KQ7" s="192" t="str">
        <f t="shared" si="0"/>
        <v>--</v>
      </c>
      <c r="KR7" s="192" t="str">
        <f t="shared" si="0"/>
        <v>--</v>
      </c>
      <c r="KS7" s="192" t="str">
        <f t="shared" si="0"/>
        <v>--</v>
      </c>
      <c r="KT7" s="192" t="str">
        <f t="shared" si="0"/>
        <v>--</v>
      </c>
      <c r="KU7" s="192" t="str">
        <f t="shared" si="0"/>
        <v>--</v>
      </c>
      <c r="KV7" s="219">
        <v>2.2727272727272698</v>
      </c>
      <c r="KW7" s="219">
        <v>1.73010380622837</v>
      </c>
      <c r="KX7" s="219">
        <v>2.1834061135371199</v>
      </c>
      <c r="KY7" s="219">
        <v>1.88679245283019</v>
      </c>
      <c r="KZ7" s="219">
        <v>1.1811023622047201</v>
      </c>
      <c r="LA7" s="219">
        <v>1.7777777777777799</v>
      </c>
      <c r="LB7" s="190" t="str">
        <f t="shared" si="1"/>
        <v>--</v>
      </c>
      <c r="LC7" s="219">
        <v>3.6</v>
      </c>
      <c r="LD7" s="219">
        <v>8.6294416243654908</v>
      </c>
      <c r="LE7" s="190" t="str">
        <f t="shared" si="2"/>
        <v>--</v>
      </c>
      <c r="LF7" s="219">
        <v>1.19047619047619</v>
      </c>
      <c r="LG7" s="219">
        <v>6.3348416289592802</v>
      </c>
      <c r="LH7" s="219">
        <v>86.936936936937002</v>
      </c>
      <c r="LI7" s="219">
        <v>83.333333333333201</v>
      </c>
      <c r="LJ7" s="219">
        <v>81.900452488687804</v>
      </c>
      <c r="LK7" s="219">
        <v>82.945736434108497</v>
      </c>
      <c r="LL7" s="219">
        <v>82.677165354330697</v>
      </c>
      <c r="LM7" s="219">
        <v>78.571428571428598</v>
      </c>
      <c r="LN7" s="219">
        <v>42.342342342342299</v>
      </c>
      <c r="LO7" s="219">
        <v>35.460992907801398</v>
      </c>
      <c r="LP7" s="219">
        <v>32.126696832579199</v>
      </c>
      <c r="LQ7" s="219">
        <v>28.682170542635699</v>
      </c>
      <c r="LR7" s="219">
        <v>32.677165354330697</v>
      </c>
      <c r="LS7" s="219">
        <v>28.125</v>
      </c>
      <c r="LT7" s="219">
        <v>49.074074074074097</v>
      </c>
      <c r="LU7" s="219">
        <v>44.086021505376301</v>
      </c>
      <c r="LV7" s="219">
        <v>55.7077625570777</v>
      </c>
      <c r="LW7" s="219">
        <v>40.310077519379803</v>
      </c>
      <c r="LX7" s="219">
        <v>37.795275590551199</v>
      </c>
      <c r="LY7" s="219">
        <v>50</v>
      </c>
      <c r="LZ7" s="219">
        <v>12.037037037037001</v>
      </c>
      <c r="MA7" s="219">
        <v>11.469534050179201</v>
      </c>
      <c r="MB7" s="219">
        <v>17.351598173515999</v>
      </c>
      <c r="MC7" s="219">
        <v>10.077519379845</v>
      </c>
      <c r="MD7" s="219">
        <v>5.9055118110236204</v>
      </c>
      <c r="ME7" s="219">
        <v>11.6071428571429</v>
      </c>
      <c r="MF7" s="219">
        <v>32.420091324200897</v>
      </c>
      <c r="MG7" s="219">
        <v>40.143369175627299</v>
      </c>
      <c r="MH7" s="219">
        <v>33.4862385321101</v>
      </c>
      <c r="MI7" s="219">
        <v>30.7392996108949</v>
      </c>
      <c r="MJ7" s="219">
        <v>34.251968503937</v>
      </c>
      <c r="MK7" s="219">
        <v>32.589285714285701</v>
      </c>
      <c r="ML7" s="219">
        <v>8.2191780821917799</v>
      </c>
      <c r="MM7" s="219">
        <v>10.0358422939068</v>
      </c>
      <c r="MN7" s="219">
        <v>11.926605504587201</v>
      </c>
      <c r="MO7" s="219">
        <v>10.505836575875501</v>
      </c>
      <c r="MP7" s="219">
        <v>6.6929133858267704</v>
      </c>
      <c r="MQ7" s="219">
        <v>10.2678571428571</v>
      </c>
      <c r="MR7" s="190" t="str">
        <f t="shared" si="3"/>
        <v>--</v>
      </c>
      <c r="MS7" s="190" t="str">
        <f t="shared" si="3"/>
        <v>--</v>
      </c>
      <c r="MT7" s="190" t="str">
        <f t="shared" si="3"/>
        <v>--</v>
      </c>
      <c r="MU7" s="190" t="str">
        <f t="shared" si="3"/>
        <v>--</v>
      </c>
      <c r="MV7" s="220">
        <v>87.058823529411796</v>
      </c>
      <c r="MW7" s="220">
        <v>82.283464566929197</v>
      </c>
      <c r="MX7" s="220">
        <v>44.705882352941202</v>
      </c>
      <c r="MY7" s="220">
        <v>33.858267716535401</v>
      </c>
      <c r="MZ7" s="220">
        <v>39.285714285714299</v>
      </c>
      <c r="NA7" s="220">
        <v>38.339920948616601</v>
      </c>
      <c r="NB7" s="220">
        <v>3.5714285714285698</v>
      </c>
      <c r="NC7" s="220">
        <v>10.276679841897201</v>
      </c>
      <c r="ND7" s="220">
        <v>25</v>
      </c>
      <c r="NE7" s="220">
        <v>40.476190476190503</v>
      </c>
      <c r="NF7" s="220">
        <v>4.7619047619047601</v>
      </c>
      <c r="NG7" s="220">
        <v>15.0793650793651</v>
      </c>
      <c r="NH7" s="221" t="str">
        <f t="shared" si="4"/>
        <v>--</v>
      </c>
      <c r="NI7" s="222">
        <v>14.5833333333333</v>
      </c>
      <c r="NJ7" s="222">
        <v>13.7931034482759</v>
      </c>
      <c r="NK7" s="222">
        <v>11.0091743119266</v>
      </c>
      <c r="NL7" s="221" t="str">
        <f t="shared" si="5"/>
        <v>--</v>
      </c>
      <c r="NM7" s="222">
        <v>16.455696202531598</v>
      </c>
      <c r="NN7" s="222">
        <v>18.5654008438819</v>
      </c>
      <c r="NO7" s="222">
        <v>15.2380952380952</v>
      </c>
      <c r="NP7" s="221" t="str">
        <f t="shared" si="6"/>
        <v>--</v>
      </c>
      <c r="NQ7" s="273">
        <v>7.8125000000000027</v>
      </c>
      <c r="NR7" s="273">
        <v>9.1954022988505741</v>
      </c>
      <c r="NS7" s="273">
        <v>9.1743119266055047</v>
      </c>
      <c r="NT7" s="221" t="str">
        <f t="shared" si="7"/>
        <v>--</v>
      </c>
      <c r="NU7" s="222">
        <v>12.658227848101266</v>
      </c>
      <c r="NV7" s="222">
        <v>13.92405063291139</v>
      </c>
      <c r="NW7" s="222">
        <v>14.761904761904761</v>
      </c>
      <c r="NX7" s="221" t="str">
        <f t="shared" si="8"/>
        <v>--</v>
      </c>
      <c r="NY7" s="222">
        <v>22.395833333333332</v>
      </c>
      <c r="NZ7" s="222">
        <v>22.988505747126453</v>
      </c>
      <c r="OA7" s="222">
        <v>20.183486238532115</v>
      </c>
      <c r="OB7" s="221" t="str">
        <f t="shared" si="9"/>
        <v>--</v>
      </c>
      <c r="OC7" s="222">
        <v>29.113924050632917</v>
      </c>
      <c r="OD7" s="222">
        <v>32.489451476793256</v>
      </c>
      <c r="OE7" s="222">
        <v>30.000000000000007</v>
      </c>
      <c r="OF7" s="128">
        <v>54.651162790697676</v>
      </c>
      <c r="OG7" s="128">
        <v>51.80180180180178</v>
      </c>
      <c r="OH7" s="128">
        <v>58.391608391608386</v>
      </c>
      <c r="OI7" s="128">
        <v>47.345132743362832</v>
      </c>
      <c r="OJ7" s="128">
        <v>57.768924302788847</v>
      </c>
      <c r="OK7" s="128">
        <v>59.848484848484844</v>
      </c>
      <c r="OL7" s="128">
        <v>61.660079051383335</v>
      </c>
      <c r="OM7" s="128">
        <v>44.444444444444429</v>
      </c>
      <c r="ON7" s="310">
        <v>15.294117647058828</v>
      </c>
      <c r="OO7" s="128">
        <v>16.037735849056595</v>
      </c>
      <c r="OP7" s="128">
        <v>14.963503649635037</v>
      </c>
      <c r="OQ7" s="128">
        <v>13.302752293577983</v>
      </c>
      <c r="OR7" s="128">
        <v>29.083665338645428</v>
      </c>
      <c r="OS7" s="128">
        <v>14.728682170542635</v>
      </c>
      <c r="OT7" s="128">
        <v>15.6</v>
      </c>
      <c r="OU7" s="128">
        <v>13.452914798206276</v>
      </c>
      <c r="OW7" s="378" t="str">
        <f t="shared" si="10"/>
        <v>--</v>
      </c>
      <c r="OX7" s="381">
        <v>2.5362318840579738</v>
      </c>
      <c r="OY7" s="381">
        <v>2.3648648648648671</v>
      </c>
      <c r="OZ7" s="381">
        <v>0.43859649122807021</v>
      </c>
      <c r="PA7" s="378" t="str">
        <f t="shared" si="11"/>
        <v>--</v>
      </c>
      <c r="PB7" s="378" t="str">
        <f t="shared" si="11"/>
        <v>--</v>
      </c>
      <c r="PC7" s="381">
        <v>1.4084507042253531</v>
      </c>
      <c r="PD7" s="381">
        <v>5.8558558558558573</v>
      </c>
      <c r="PE7" s="380">
        <v>54.871794871794876</v>
      </c>
      <c r="PF7" s="381">
        <v>62.897526501766812</v>
      </c>
      <c r="PG7" s="381">
        <v>62.416107382550344</v>
      </c>
      <c r="PH7" s="381">
        <v>53.275109170305662</v>
      </c>
      <c r="PI7" s="380">
        <v>21.243523316062184</v>
      </c>
      <c r="PJ7" s="381">
        <v>12.72727272727273</v>
      </c>
      <c r="PK7" s="381">
        <v>13.945578231292508</v>
      </c>
      <c r="PL7" s="381">
        <v>13.333333333333334</v>
      </c>
      <c r="PM7" s="378" t="str">
        <f t="shared" si="12"/>
        <v>--</v>
      </c>
      <c r="PN7" s="381">
        <v>16.47058823529412</v>
      </c>
      <c r="PO7" s="381">
        <v>15.357142857142867</v>
      </c>
      <c r="PP7" s="381">
        <v>14.351851851851857</v>
      </c>
      <c r="PQ7" s="378" t="str">
        <f t="shared" si="13"/>
        <v>--</v>
      </c>
      <c r="PR7" s="381">
        <v>8.6274509803921564</v>
      </c>
      <c r="PS7" s="381">
        <v>15.357142857142859</v>
      </c>
      <c r="PT7" s="381">
        <v>14.351851851851857</v>
      </c>
      <c r="PU7" s="378" t="str">
        <f t="shared" si="14"/>
        <v>--</v>
      </c>
      <c r="PV7" s="381">
        <v>25.098039215686292</v>
      </c>
      <c r="PW7" s="381">
        <v>30.714285714285719</v>
      </c>
      <c r="PX7" s="381">
        <v>28.703703703703695</v>
      </c>
      <c r="PZ7" s="368"/>
      <c r="QA7" s="368"/>
      <c r="QB7" s="368"/>
      <c r="QC7" s="368"/>
      <c r="QD7" s="368"/>
      <c r="QE7" s="368"/>
      <c r="QF7" s="368"/>
      <c r="QG7" s="368"/>
      <c r="QH7" s="368"/>
      <c r="QI7" s="368"/>
      <c r="QJ7" s="368"/>
      <c r="QK7" s="368"/>
      <c r="QL7" s="368"/>
      <c r="QM7" s="368"/>
      <c r="QN7" s="368"/>
      <c r="QO7" s="368"/>
      <c r="QP7" s="368"/>
      <c r="QQ7" s="368"/>
      <c r="QR7" s="368"/>
      <c r="QS7" s="368"/>
      <c r="QT7" s="368"/>
      <c r="QU7" s="368"/>
      <c r="QV7" s="368"/>
      <c r="QW7" s="368"/>
      <c r="QX7" s="368"/>
      <c r="QY7" s="368"/>
      <c r="QZ7" s="368"/>
      <c r="RA7" s="368"/>
      <c r="RB7" s="368"/>
      <c r="RC7" s="368"/>
      <c r="RD7" s="368"/>
      <c r="RE7" s="368"/>
      <c r="RF7" s="368"/>
      <c r="RG7" s="368"/>
      <c r="RH7" s="368"/>
      <c r="RI7" s="368"/>
      <c r="RJ7" s="368"/>
      <c r="RK7" s="368"/>
      <c r="RL7" s="368"/>
      <c r="RM7" s="368"/>
      <c r="RN7" s="368"/>
      <c r="RO7" s="368"/>
      <c r="RP7" s="368"/>
      <c r="RQ7" s="368"/>
      <c r="RR7" s="368"/>
      <c r="RS7" s="368"/>
      <c r="RT7" s="368"/>
    </row>
    <row r="8" spans="1:488" x14ac:dyDescent="0.25">
      <c r="A8" s="114">
        <v>4</v>
      </c>
      <c r="B8" s="93" t="s">
        <v>5</v>
      </c>
      <c r="C8" s="189">
        <v>6.6361556064073328</v>
      </c>
      <c r="D8" s="189">
        <v>14.647887323943646</v>
      </c>
      <c r="E8" s="189">
        <v>18.433179723502295</v>
      </c>
      <c r="F8" s="189">
        <v>4.2216358839050123</v>
      </c>
      <c r="G8" s="189">
        <v>10.256410256410252</v>
      </c>
      <c r="H8" s="189">
        <v>13.385826771653539</v>
      </c>
      <c r="I8" s="189">
        <v>10.606060606060611</v>
      </c>
      <c r="J8" s="189">
        <v>16.055045871559653</v>
      </c>
      <c r="K8" s="189">
        <v>15.384615384615392</v>
      </c>
      <c r="L8" s="189">
        <v>4.5454545454545467</v>
      </c>
      <c r="M8" s="190">
        <v>14.395886889460158</v>
      </c>
      <c r="N8" s="190">
        <v>16.82692307692307</v>
      </c>
      <c r="O8" s="190">
        <v>2.5078369905956119</v>
      </c>
      <c r="P8" s="190">
        <v>9.3198992443324915</v>
      </c>
      <c r="Q8" s="190">
        <v>10.31390134529148</v>
      </c>
      <c r="R8" s="190">
        <v>5.7339449541284502</v>
      </c>
      <c r="S8" s="190">
        <v>13.068181818181824</v>
      </c>
      <c r="T8" s="190">
        <v>14.150943396226413</v>
      </c>
      <c r="U8" s="190">
        <v>4.2216358839050123</v>
      </c>
      <c r="V8" s="190">
        <v>8.2352941176470615</v>
      </c>
      <c r="W8" s="190">
        <v>11.50793650793651</v>
      </c>
      <c r="X8" s="190">
        <v>9.0909090909090899</v>
      </c>
      <c r="Y8" s="190">
        <v>14.285714285714294</v>
      </c>
      <c r="Z8" s="190">
        <v>13.504823151125398</v>
      </c>
      <c r="AA8" s="190">
        <v>3.4090909090909101</v>
      </c>
      <c r="AB8" s="132">
        <v>12.339331619537271</v>
      </c>
      <c r="AC8" s="132">
        <v>14.903846153846199</v>
      </c>
      <c r="AD8" s="132">
        <v>1.8867924528301891</v>
      </c>
      <c r="AE8" s="132">
        <v>8.3333333333333393</v>
      </c>
      <c r="AF8" s="190">
        <v>9.8654708520179373</v>
      </c>
      <c r="AG8" s="189">
        <v>3.016241299303946</v>
      </c>
      <c r="AH8" s="189">
        <v>9.5100864553314022</v>
      </c>
      <c r="AI8" s="191">
        <v>15.887850467289706</v>
      </c>
      <c r="AJ8" s="191">
        <v>1.0695187165775395</v>
      </c>
      <c r="AK8" s="190">
        <v>6.5573770491803289</v>
      </c>
      <c r="AL8" s="190">
        <v>9.920634920634928</v>
      </c>
      <c r="AM8" s="190">
        <v>4.102564102564104</v>
      </c>
      <c r="AN8" s="190">
        <v>8.5846867749419982</v>
      </c>
      <c r="AO8" s="190">
        <v>9.7087378640776745</v>
      </c>
      <c r="AP8" s="190">
        <v>1.7241379310344831</v>
      </c>
      <c r="AQ8" s="190">
        <v>8.8311688311688261</v>
      </c>
      <c r="AR8" s="190">
        <v>10.194174757281552</v>
      </c>
      <c r="AS8" s="190">
        <v>0.94339622641509424</v>
      </c>
      <c r="AT8" s="190">
        <v>3.3333333333333326</v>
      </c>
      <c r="AU8" s="190">
        <v>5.3571428571428594</v>
      </c>
      <c r="AV8" s="190">
        <v>10.505050505050496</v>
      </c>
      <c r="AW8" s="190">
        <v>24.226804123711332</v>
      </c>
      <c r="AX8" s="132">
        <v>20.588235294117649</v>
      </c>
      <c r="AY8" s="132">
        <v>6.7146282973621059</v>
      </c>
      <c r="AZ8" s="132">
        <v>22.993492407809114</v>
      </c>
      <c r="BA8" s="132">
        <v>17.110266159695822</v>
      </c>
      <c r="BB8" s="190">
        <v>11.415525114155251</v>
      </c>
      <c r="BC8" s="132">
        <v>23.142250530785535</v>
      </c>
      <c r="BD8" s="132">
        <v>17.79141104294478</v>
      </c>
      <c r="BE8" s="132">
        <v>5.3191489361702153</v>
      </c>
      <c r="BF8" s="132">
        <v>19.854721549636803</v>
      </c>
      <c r="BG8" s="190">
        <v>19.36936936936937</v>
      </c>
      <c r="BH8" s="132">
        <v>4.1297935103244825</v>
      </c>
      <c r="BI8" s="132">
        <v>14.953271028037388</v>
      </c>
      <c r="BJ8" s="132">
        <v>12.554112554112551</v>
      </c>
      <c r="BK8" s="192" t="s">
        <v>286</v>
      </c>
      <c r="BL8" s="190">
        <v>3.0927835051546566</v>
      </c>
      <c r="BM8" s="132">
        <v>5.0632911392404765</v>
      </c>
      <c r="BN8" s="192" t="s">
        <v>286</v>
      </c>
      <c r="BO8" s="192">
        <v>5.9080962800875483</v>
      </c>
      <c r="BP8" s="192">
        <v>5.7251908396946618</v>
      </c>
      <c r="BQ8" s="192" t="s">
        <v>286</v>
      </c>
      <c r="BR8" s="132">
        <v>7.659574468085026</v>
      </c>
      <c r="BS8" s="132">
        <v>6.4814814814814525</v>
      </c>
      <c r="BT8" s="192" t="s">
        <v>286</v>
      </c>
      <c r="BU8" s="190">
        <v>5.5825242718446582</v>
      </c>
      <c r="BV8" s="132">
        <v>3.6363636363636376</v>
      </c>
      <c r="BW8" s="192" t="s">
        <v>286</v>
      </c>
      <c r="BX8" s="132">
        <v>2.8301886792452837</v>
      </c>
      <c r="BY8" s="190">
        <v>3.4782608695652182</v>
      </c>
      <c r="BZ8" s="132" t="s">
        <v>286</v>
      </c>
      <c r="CA8" s="132">
        <v>12.732919254658388</v>
      </c>
      <c r="CB8" s="132">
        <v>40.465116279069782</v>
      </c>
      <c r="CC8" s="190" t="s">
        <v>286</v>
      </c>
      <c r="CD8" s="132">
        <v>9.8143236074270579</v>
      </c>
      <c r="CE8" s="132">
        <v>34.016393442622935</v>
      </c>
      <c r="CF8" s="132" t="s">
        <v>286</v>
      </c>
      <c r="CG8" s="190">
        <v>13.63636363636364</v>
      </c>
      <c r="CH8" s="132">
        <v>33.333333333333343</v>
      </c>
      <c r="CI8" s="132" t="s">
        <v>286</v>
      </c>
      <c r="CJ8" s="132">
        <v>10.914454277286138</v>
      </c>
      <c r="CK8" s="132">
        <v>29.255319148936184</v>
      </c>
      <c r="CL8" s="132" t="s">
        <v>286</v>
      </c>
      <c r="CM8" s="132">
        <v>6.3583815028901673</v>
      </c>
      <c r="CN8" s="132">
        <v>22.335025380710665</v>
      </c>
      <c r="CO8" s="132" t="s">
        <v>286</v>
      </c>
      <c r="CP8" s="190">
        <v>35.638297872340402</v>
      </c>
      <c r="CQ8" s="132">
        <v>57.692307692307722</v>
      </c>
      <c r="CR8" s="132" t="s">
        <v>286</v>
      </c>
      <c r="CS8" s="192">
        <v>31.614349775784742</v>
      </c>
      <c r="CT8" s="192">
        <v>47.1264367816092</v>
      </c>
      <c r="CU8" s="190" t="s">
        <v>286</v>
      </c>
      <c r="CV8" s="132">
        <v>33.622559652928416</v>
      </c>
      <c r="CW8" s="132">
        <v>42.812500000000028</v>
      </c>
      <c r="CX8" s="192" t="s">
        <v>286</v>
      </c>
      <c r="CY8" s="192">
        <v>30.413625304136264</v>
      </c>
      <c r="CZ8" s="190">
        <v>41.666666666666679</v>
      </c>
      <c r="DA8" s="132" t="s">
        <v>286</v>
      </c>
      <c r="DB8" s="132">
        <v>26.315789473684209</v>
      </c>
      <c r="DC8" s="210">
        <v>36.842105263157912</v>
      </c>
      <c r="DD8" s="192">
        <v>68.484848484848541</v>
      </c>
      <c r="DE8" s="190">
        <v>63.376623376623414</v>
      </c>
      <c r="DF8" s="132">
        <v>56.722689075630242</v>
      </c>
      <c r="DG8" s="132">
        <v>66.584158415841529</v>
      </c>
      <c r="DH8" s="192">
        <v>63.398692810457455</v>
      </c>
      <c r="DI8" s="192">
        <v>47.892720306513397</v>
      </c>
      <c r="DJ8" s="190">
        <v>59.345794392523381</v>
      </c>
      <c r="DK8" s="132">
        <v>58.438818565400858</v>
      </c>
      <c r="DL8" s="132">
        <v>54.012345679012327</v>
      </c>
      <c r="DM8" s="132">
        <v>60.989010989011028</v>
      </c>
      <c r="DN8" s="132">
        <v>72.794117647058854</v>
      </c>
      <c r="DO8" s="190">
        <v>64.864864864864884</v>
      </c>
      <c r="DP8" s="132">
        <v>68.944099378881987</v>
      </c>
      <c r="DQ8" s="132">
        <v>67.535545023696713</v>
      </c>
      <c r="DR8" s="132">
        <v>58.695652173913061</v>
      </c>
      <c r="DS8" s="132">
        <v>43.737166324435279</v>
      </c>
      <c r="DT8" s="190">
        <v>52.072538860103634</v>
      </c>
      <c r="DU8" s="194">
        <v>46.21848739495799</v>
      </c>
      <c r="DV8" s="194">
        <v>47.999999999999986</v>
      </c>
      <c r="DW8" s="192">
        <v>47.264770240700251</v>
      </c>
      <c r="DX8" s="194">
        <v>34.35114503816795</v>
      </c>
      <c r="DY8" s="190">
        <v>34.285714285714285</v>
      </c>
      <c r="DZ8" s="190">
        <v>42.494714587737832</v>
      </c>
      <c r="EA8" s="190">
        <v>35.913312693498455</v>
      </c>
      <c r="EB8" s="190">
        <v>43.181818181818173</v>
      </c>
      <c r="EC8" s="190">
        <v>60.34063260340632</v>
      </c>
      <c r="ED8" s="190">
        <v>51.801801801801801</v>
      </c>
      <c r="EE8" s="190">
        <v>59.509202453987719</v>
      </c>
      <c r="EF8" s="190">
        <v>55.660377358490564</v>
      </c>
      <c r="EG8" s="190">
        <v>44.104803493449772</v>
      </c>
      <c r="EH8" s="190">
        <v>20.816326530612265</v>
      </c>
      <c r="EI8" s="190">
        <v>14.766839378238343</v>
      </c>
      <c r="EJ8" s="190">
        <v>13.559322033898304</v>
      </c>
      <c r="EK8" s="190">
        <v>20.947630922693254</v>
      </c>
      <c r="EL8" s="132">
        <v>17.030567685589507</v>
      </c>
      <c r="EM8" s="132">
        <v>11.450381679389317</v>
      </c>
      <c r="EN8" s="132">
        <v>18.139534883720938</v>
      </c>
      <c r="EO8" s="132">
        <v>14.01273885350319</v>
      </c>
      <c r="EP8" s="190">
        <v>11.249999999999996</v>
      </c>
      <c r="EQ8" s="132">
        <v>17.415730337078664</v>
      </c>
      <c r="ER8" s="132">
        <v>20.393120393120391</v>
      </c>
      <c r="ES8" s="132">
        <v>22.831050228310499</v>
      </c>
      <c r="ET8" s="132">
        <v>22.392638036809824</v>
      </c>
      <c r="EU8" s="190">
        <v>18.720379146919445</v>
      </c>
      <c r="EV8" s="132">
        <v>23.555555555555546</v>
      </c>
      <c r="EW8" s="132" t="s">
        <v>286</v>
      </c>
      <c r="EX8" s="132" t="s">
        <v>286</v>
      </c>
      <c r="EY8" s="132" t="s">
        <v>286</v>
      </c>
      <c r="EZ8" s="190">
        <v>84.482758620689665</v>
      </c>
      <c r="FA8" s="132">
        <v>81.400437636761481</v>
      </c>
      <c r="FB8" s="132">
        <v>75.769230769230745</v>
      </c>
      <c r="FC8" s="132">
        <v>74.761904761904717</v>
      </c>
      <c r="FD8" s="132">
        <v>81.935483870967715</v>
      </c>
      <c r="FE8" s="190">
        <v>82.018927444794983</v>
      </c>
      <c r="FF8" s="132">
        <v>80.898876404494402</v>
      </c>
      <c r="FG8" s="132">
        <v>80.291970802919636</v>
      </c>
      <c r="FH8" s="132">
        <v>80.000000000000028</v>
      </c>
      <c r="FI8" s="132">
        <v>86.626139817629209</v>
      </c>
      <c r="FJ8" s="190">
        <v>80.660377358490521</v>
      </c>
      <c r="FK8" s="132">
        <v>68.722466960352463</v>
      </c>
      <c r="FL8" s="132" t="s">
        <v>286</v>
      </c>
      <c r="FM8" s="132" t="s">
        <v>286</v>
      </c>
      <c r="FN8" s="132" t="s">
        <v>286</v>
      </c>
      <c r="FO8" s="190">
        <v>33.004926108374391</v>
      </c>
      <c r="FP8" s="132">
        <v>33.479212253829282</v>
      </c>
      <c r="FQ8" s="132">
        <v>24.230769230769234</v>
      </c>
      <c r="FR8" s="132">
        <v>26.190476190476204</v>
      </c>
      <c r="FS8" s="132">
        <v>27.526881720430111</v>
      </c>
      <c r="FT8" s="190">
        <v>26.498422712933763</v>
      </c>
      <c r="FU8" s="132">
        <v>29.213483146067428</v>
      </c>
      <c r="FV8" s="132">
        <v>28.223844282238442</v>
      </c>
      <c r="FW8" s="132">
        <v>24.545454545454529</v>
      </c>
      <c r="FX8" s="132">
        <v>35.562310030395153</v>
      </c>
      <c r="FY8" s="190">
        <v>31.367924528301884</v>
      </c>
      <c r="FZ8" s="132">
        <v>23.788546255506599</v>
      </c>
      <c r="GA8" s="132" t="s">
        <v>286</v>
      </c>
      <c r="GB8" s="132" t="s">
        <v>286</v>
      </c>
      <c r="GC8" s="132" t="s">
        <v>286</v>
      </c>
      <c r="GD8" s="190">
        <v>68.020304568527976</v>
      </c>
      <c r="GE8" s="132">
        <v>70.575221238937971</v>
      </c>
      <c r="GF8" s="132">
        <v>70.980392156862763</v>
      </c>
      <c r="GG8" s="132">
        <v>71.844660194174807</v>
      </c>
      <c r="GH8" s="132">
        <v>62.931034482758619</v>
      </c>
      <c r="GI8" s="190">
        <v>63.091482649842298</v>
      </c>
      <c r="GJ8" s="132">
        <v>59.21787709497206</v>
      </c>
      <c r="GK8" s="132">
        <v>54.207920792079221</v>
      </c>
      <c r="GL8" s="132">
        <v>49.302325581395372</v>
      </c>
      <c r="GM8" s="197">
        <v>48.318042813455676</v>
      </c>
      <c r="GN8" s="190">
        <v>52.969121140142526</v>
      </c>
      <c r="GO8" s="132">
        <v>56.194690265486727</v>
      </c>
      <c r="GP8" s="132" t="s">
        <v>286</v>
      </c>
      <c r="GQ8" s="132" t="s">
        <v>286</v>
      </c>
      <c r="GR8" s="132" t="s">
        <v>286</v>
      </c>
      <c r="GS8" s="190">
        <v>29.695431472081225</v>
      </c>
      <c r="GT8" s="132">
        <v>30.752212389380528</v>
      </c>
      <c r="GU8" s="132">
        <v>23.921568627450959</v>
      </c>
      <c r="GV8" s="132">
        <v>31.553398058252434</v>
      </c>
      <c r="GW8" s="132">
        <v>21.982758620689655</v>
      </c>
      <c r="GX8" s="190">
        <v>17.981072555205039</v>
      </c>
      <c r="GY8" s="190">
        <v>19.553072625698324</v>
      </c>
      <c r="GZ8" s="190">
        <v>22.029702970297034</v>
      </c>
      <c r="HA8" s="190">
        <v>18.604651162790702</v>
      </c>
      <c r="HB8" s="190">
        <v>15.902140672782881</v>
      </c>
      <c r="HC8" s="190">
        <v>20.190023752969125</v>
      </c>
      <c r="HD8" s="190">
        <v>22.566371681415934</v>
      </c>
      <c r="HE8" s="190" t="s">
        <v>286</v>
      </c>
      <c r="HF8" s="190" t="s">
        <v>286</v>
      </c>
      <c r="HG8" s="190" t="s">
        <v>286</v>
      </c>
      <c r="HH8" s="190">
        <v>30.548302872062678</v>
      </c>
      <c r="HI8" s="190">
        <v>17.889908256880737</v>
      </c>
      <c r="HJ8" s="190">
        <v>13.385826771653541</v>
      </c>
      <c r="HK8" s="190">
        <v>32.64248704663212</v>
      </c>
      <c r="HL8" s="132">
        <v>24.503311258278174</v>
      </c>
      <c r="HM8" s="132">
        <v>21.967213114754092</v>
      </c>
      <c r="HN8" s="132">
        <v>40</v>
      </c>
      <c r="HO8" s="132">
        <v>38.213399503722108</v>
      </c>
      <c r="HP8" s="190">
        <v>30.555555555555564</v>
      </c>
      <c r="HQ8" s="132">
        <v>39.252336448598108</v>
      </c>
      <c r="HR8" s="132">
        <v>39.320388349514531</v>
      </c>
      <c r="HS8" s="132">
        <v>28.124999999999986</v>
      </c>
      <c r="HT8" s="196" t="s">
        <v>286</v>
      </c>
      <c r="HU8" s="190" t="s">
        <v>286</v>
      </c>
      <c r="HV8" s="190" t="s">
        <v>286</v>
      </c>
      <c r="HW8" s="190">
        <v>14.621409921671017</v>
      </c>
      <c r="HX8" s="190">
        <v>8.0275229357798175</v>
      </c>
      <c r="HY8" s="190">
        <v>2.7559055118110263</v>
      </c>
      <c r="HZ8" s="190">
        <v>16.062176165803105</v>
      </c>
      <c r="IA8" s="190">
        <v>9.2715231788079464</v>
      </c>
      <c r="IB8" s="190">
        <v>8.1967213114753967</v>
      </c>
      <c r="IC8" s="190">
        <v>15.294117647058824</v>
      </c>
      <c r="ID8" s="190">
        <v>17.866004962779169</v>
      </c>
      <c r="IE8" s="190">
        <v>10.185185185185194</v>
      </c>
      <c r="IF8" s="190">
        <v>16.199376947040491</v>
      </c>
      <c r="IG8" s="190">
        <v>13.592233009708746</v>
      </c>
      <c r="IH8" s="190">
        <v>11.160714285714288</v>
      </c>
      <c r="II8" s="190" t="s">
        <v>286</v>
      </c>
      <c r="IJ8" s="190" t="s">
        <v>286</v>
      </c>
      <c r="IK8" s="190" t="s">
        <v>286</v>
      </c>
      <c r="IL8" s="190" t="s">
        <v>286</v>
      </c>
      <c r="IM8" s="190" t="s">
        <v>286</v>
      </c>
      <c r="IN8" s="190" t="s">
        <v>286</v>
      </c>
      <c r="IO8" s="190" t="s">
        <v>286</v>
      </c>
      <c r="IP8" s="190" t="s">
        <v>286</v>
      </c>
      <c r="IQ8" s="190" t="s">
        <v>286</v>
      </c>
      <c r="IR8" s="190" t="s">
        <v>286</v>
      </c>
      <c r="IS8" s="192">
        <v>14.999999999999996</v>
      </c>
      <c r="IT8" s="192">
        <v>14.705882352941178</v>
      </c>
      <c r="IU8" s="192" t="s">
        <v>286</v>
      </c>
      <c r="IV8" s="192">
        <v>14.438502673796796</v>
      </c>
      <c r="IW8" s="192">
        <v>10.185185185185182</v>
      </c>
      <c r="IX8" s="192" t="s">
        <v>286</v>
      </c>
      <c r="IY8" s="192" t="s">
        <v>286</v>
      </c>
      <c r="IZ8" s="192" t="s">
        <v>286</v>
      </c>
      <c r="JA8" s="192" t="s">
        <v>286</v>
      </c>
      <c r="JB8" s="192" t="s">
        <v>286</v>
      </c>
      <c r="JC8" s="192" t="s">
        <v>286</v>
      </c>
      <c r="JD8" s="192" t="s">
        <v>286</v>
      </c>
      <c r="JE8" s="192" t="s">
        <v>286</v>
      </c>
      <c r="JF8" s="192" t="s">
        <v>286</v>
      </c>
      <c r="JG8" s="192" t="s">
        <v>286</v>
      </c>
      <c r="JH8" s="192">
        <v>12.368421052631582</v>
      </c>
      <c r="JI8" s="192">
        <v>7.8431372549019613</v>
      </c>
      <c r="JJ8" s="192" t="s">
        <v>286</v>
      </c>
      <c r="JK8" s="192">
        <v>15.240641711229953</v>
      </c>
      <c r="JL8" s="192">
        <v>9.7222222222222232</v>
      </c>
      <c r="JM8" s="192" t="s">
        <v>286</v>
      </c>
      <c r="JN8" s="192" t="s">
        <v>286</v>
      </c>
      <c r="JO8" s="192" t="s">
        <v>286</v>
      </c>
      <c r="JP8" s="192" t="s">
        <v>286</v>
      </c>
      <c r="JQ8" s="192" t="s">
        <v>286</v>
      </c>
      <c r="JR8" s="192" t="s">
        <v>286</v>
      </c>
      <c r="JS8" s="192" t="s">
        <v>286</v>
      </c>
      <c r="JT8" s="192" t="s">
        <v>286</v>
      </c>
      <c r="JU8" s="192" t="s">
        <v>286</v>
      </c>
      <c r="JV8" s="192" t="s">
        <v>286</v>
      </c>
      <c r="JW8" s="192">
        <v>27.368421052631572</v>
      </c>
      <c r="JX8" s="192">
        <v>22.549019607843142</v>
      </c>
      <c r="JY8" s="192" t="s">
        <v>286</v>
      </c>
      <c r="JZ8" s="192">
        <v>29.679144385026749</v>
      </c>
      <c r="KA8" s="192">
        <v>19.907407407407408</v>
      </c>
      <c r="KB8" s="192">
        <v>19.135802469135804</v>
      </c>
      <c r="KC8" s="192">
        <v>22.42268041237115</v>
      </c>
      <c r="KD8" s="192">
        <v>22.594142259414223</v>
      </c>
      <c r="KE8" s="192">
        <v>20.000000000000004</v>
      </c>
      <c r="KF8" s="192">
        <v>23.362445414847151</v>
      </c>
      <c r="KG8" s="192">
        <v>26.053639846743291</v>
      </c>
      <c r="KH8" s="192">
        <v>24.766355140186917</v>
      </c>
      <c r="KI8" s="192">
        <v>23.76873661670237</v>
      </c>
      <c r="KJ8" s="192">
        <v>21.362229102167181</v>
      </c>
      <c r="KK8" s="192">
        <v>24.444444444444454</v>
      </c>
      <c r="KL8" s="192">
        <v>26.04422604422604</v>
      </c>
      <c r="KM8" s="192">
        <v>24.886877828054299</v>
      </c>
      <c r="KN8" s="192">
        <v>24.924012158054715</v>
      </c>
      <c r="KO8" s="192">
        <v>26.25298329355606</v>
      </c>
      <c r="KP8" s="192">
        <v>29.646017699115045</v>
      </c>
      <c r="KQ8" s="192" t="str">
        <f t="shared" si="0"/>
        <v>--</v>
      </c>
      <c r="KR8" s="192" t="str">
        <f t="shared" si="0"/>
        <v>--</v>
      </c>
      <c r="KS8" s="192" t="str">
        <f t="shared" si="0"/>
        <v>--</v>
      </c>
      <c r="KT8" s="192" t="str">
        <f t="shared" si="0"/>
        <v>--</v>
      </c>
      <c r="KU8" s="192" t="str">
        <f t="shared" si="0"/>
        <v>--</v>
      </c>
      <c r="KV8" s="219">
        <v>2.6378896882494001</v>
      </c>
      <c r="KW8" s="219">
        <v>2.10280373831776</v>
      </c>
      <c r="KX8" s="219">
        <v>3.2258064516128999</v>
      </c>
      <c r="KY8" s="219">
        <v>2.9484029484029501</v>
      </c>
      <c r="KZ8" s="219">
        <v>3.1476997578692498</v>
      </c>
      <c r="LA8" s="219">
        <v>1.5673981191222599</v>
      </c>
      <c r="LB8" s="190" t="str">
        <f t="shared" si="1"/>
        <v>--</v>
      </c>
      <c r="LC8" s="219">
        <v>4.0506329113924</v>
      </c>
      <c r="LD8" s="219">
        <v>15.5844155844156</v>
      </c>
      <c r="LE8" s="190" t="str">
        <f t="shared" si="2"/>
        <v>--</v>
      </c>
      <c r="LF8" s="219">
        <v>5.6603773584905603</v>
      </c>
      <c r="LG8" s="219">
        <v>7.9861111111111098</v>
      </c>
      <c r="LH8" s="219">
        <v>78.048780487804905</v>
      </c>
      <c r="LI8" s="219">
        <v>79.523809523809504</v>
      </c>
      <c r="LJ8" s="219">
        <v>76.608187134502899</v>
      </c>
      <c r="LK8" s="219">
        <v>72.839506172839506</v>
      </c>
      <c r="LL8" s="219">
        <v>74.876847290640399</v>
      </c>
      <c r="LM8" s="219">
        <v>75.718849840255601</v>
      </c>
      <c r="LN8" s="219">
        <v>28.780487804878</v>
      </c>
      <c r="LO8" s="219">
        <v>30.476190476190499</v>
      </c>
      <c r="LP8" s="219">
        <v>33.0409356725146</v>
      </c>
      <c r="LQ8" s="219">
        <v>25.925925925925899</v>
      </c>
      <c r="LR8" s="219">
        <v>26.8472906403941</v>
      </c>
      <c r="LS8" s="219">
        <v>30.031948881789098</v>
      </c>
      <c r="LT8" s="219">
        <v>57.843137254901897</v>
      </c>
      <c r="LU8" s="219">
        <v>48.9156626506024</v>
      </c>
      <c r="LV8" s="219">
        <v>49.853372434017601</v>
      </c>
      <c r="LW8" s="219">
        <v>45.5445544554455</v>
      </c>
      <c r="LX8" s="219">
        <v>50.370370370370402</v>
      </c>
      <c r="LY8" s="219">
        <v>42.675159235668801</v>
      </c>
      <c r="LZ8" s="219">
        <v>13.7254901960784</v>
      </c>
      <c r="MA8" s="219">
        <v>11.8072289156626</v>
      </c>
      <c r="MB8" s="219">
        <v>14.076246334310801</v>
      </c>
      <c r="MC8" s="219">
        <v>10.891089108910901</v>
      </c>
      <c r="MD8" s="219">
        <v>14.074074074074099</v>
      </c>
      <c r="ME8" s="219">
        <v>12.101910828025501</v>
      </c>
      <c r="MF8" s="219">
        <v>34.398034398034397</v>
      </c>
      <c r="MG8" s="219">
        <v>34.939759036144601</v>
      </c>
      <c r="MH8" s="219">
        <v>25.806451612903199</v>
      </c>
      <c r="MI8" s="219">
        <v>30.693069306930699</v>
      </c>
      <c r="MJ8" s="219">
        <v>38.271604938271601</v>
      </c>
      <c r="MK8" s="219">
        <v>30.573248407643302</v>
      </c>
      <c r="ML8" s="219">
        <v>14.496314496314501</v>
      </c>
      <c r="MM8" s="219">
        <v>11.566265060240999</v>
      </c>
      <c r="MN8" s="219">
        <v>7.9178885630498597</v>
      </c>
      <c r="MO8" s="219">
        <v>11.881188118811901</v>
      </c>
      <c r="MP8" s="219">
        <v>10.617283950617299</v>
      </c>
      <c r="MQ8" s="219">
        <v>12.420382165605099</v>
      </c>
      <c r="MR8" s="190" t="str">
        <f t="shared" si="3"/>
        <v>--</v>
      </c>
      <c r="MS8" s="190" t="str">
        <f t="shared" si="3"/>
        <v>--</v>
      </c>
      <c r="MT8" s="190" t="str">
        <f t="shared" si="3"/>
        <v>--</v>
      </c>
      <c r="MU8" s="190" t="str">
        <f t="shared" si="3"/>
        <v>--</v>
      </c>
      <c r="MV8" s="220">
        <v>81.151832460732905</v>
      </c>
      <c r="MW8" s="220">
        <v>76.954732510288196</v>
      </c>
      <c r="MX8" s="220">
        <v>25.654450261780099</v>
      </c>
      <c r="MY8" s="220">
        <v>22.839506172839499</v>
      </c>
      <c r="MZ8" s="220">
        <v>50.656167979002603</v>
      </c>
      <c r="NA8" s="220">
        <v>44.855967078189302</v>
      </c>
      <c r="NB8" s="220">
        <v>13.385826771653599</v>
      </c>
      <c r="NC8" s="220">
        <v>10.082304526749001</v>
      </c>
      <c r="ND8" s="220">
        <v>41.315789473684198</v>
      </c>
      <c r="NE8" s="220">
        <v>38.716356107660403</v>
      </c>
      <c r="NF8" s="220">
        <v>14.7368421052632</v>
      </c>
      <c r="NG8" s="220">
        <v>14.906832298136599</v>
      </c>
      <c r="NH8" s="221" t="str">
        <f t="shared" si="4"/>
        <v>--</v>
      </c>
      <c r="NI8" s="222">
        <v>16.1111111111111</v>
      </c>
      <c r="NJ8" s="222">
        <v>15.267175572519101</v>
      </c>
      <c r="NK8" s="222">
        <v>16.718266253869999</v>
      </c>
      <c r="NL8" s="221" t="str">
        <f t="shared" si="5"/>
        <v>--</v>
      </c>
      <c r="NM8" s="222">
        <v>17.486338797814199</v>
      </c>
      <c r="NN8" s="222">
        <v>18.508287292817698</v>
      </c>
      <c r="NO8" s="222">
        <v>15.4882154882155</v>
      </c>
      <c r="NP8" s="221" t="str">
        <f t="shared" si="6"/>
        <v>--</v>
      </c>
      <c r="NQ8" s="273">
        <v>11.944444444444452</v>
      </c>
      <c r="NR8" s="273">
        <v>12.977099236641219</v>
      </c>
      <c r="NS8" s="273">
        <v>12.383900928792572</v>
      </c>
      <c r="NT8" s="221" t="str">
        <f t="shared" si="7"/>
        <v>--</v>
      </c>
      <c r="NU8" s="222">
        <v>14.207650273224051</v>
      </c>
      <c r="NV8" s="222">
        <v>17.127071823204421</v>
      </c>
      <c r="NW8" s="222">
        <v>14.81481481481482</v>
      </c>
      <c r="NX8" s="221" t="str">
        <f t="shared" si="8"/>
        <v>--</v>
      </c>
      <c r="NY8" s="222">
        <v>28.05555555555555</v>
      </c>
      <c r="NZ8" s="222">
        <v>28.244274809160302</v>
      </c>
      <c r="OA8" s="222">
        <v>29.102167182662537</v>
      </c>
      <c r="OB8" s="221" t="str">
        <f t="shared" si="9"/>
        <v>--</v>
      </c>
      <c r="OC8" s="222">
        <v>31.693989071038271</v>
      </c>
      <c r="OD8" s="222">
        <v>35.63535911602213</v>
      </c>
      <c r="OE8" s="222">
        <v>30.303030303030312</v>
      </c>
      <c r="OF8" s="128">
        <v>40.256410256410255</v>
      </c>
      <c r="OG8" s="128">
        <v>41.1192214111922</v>
      </c>
      <c r="OH8" s="128">
        <v>47.55244755244761</v>
      </c>
      <c r="OI8" s="128">
        <v>45.058139534883729</v>
      </c>
      <c r="OJ8" s="128">
        <v>46.025104602510453</v>
      </c>
      <c r="OK8" s="128">
        <v>53.940886699507367</v>
      </c>
      <c r="OL8" s="128">
        <v>53.170731707317074</v>
      </c>
      <c r="OM8" s="128">
        <v>45.454545454545439</v>
      </c>
      <c r="ON8" s="310">
        <v>17.894736842105267</v>
      </c>
      <c r="OO8" s="128">
        <v>16.873449131513652</v>
      </c>
      <c r="OP8" s="128">
        <v>13.744075829383874</v>
      </c>
      <c r="OQ8" s="128">
        <v>19.174041297935116</v>
      </c>
      <c r="OR8" s="128">
        <v>23.789473684210538</v>
      </c>
      <c r="OS8" s="128">
        <v>20.935960591133</v>
      </c>
      <c r="OT8" s="128">
        <v>20.197044334975352</v>
      </c>
      <c r="OU8" s="128">
        <v>20</v>
      </c>
      <c r="OW8" s="378" t="str">
        <f t="shared" si="10"/>
        <v>--</v>
      </c>
      <c r="OX8" s="381">
        <v>1.9417475728155331</v>
      </c>
      <c r="OY8" s="381">
        <v>2.3419203747072586</v>
      </c>
      <c r="OZ8" s="381">
        <v>3.1250000000000009</v>
      </c>
      <c r="PA8" s="378" t="str">
        <f t="shared" si="11"/>
        <v>--</v>
      </c>
      <c r="PB8" s="378" t="str">
        <f t="shared" si="11"/>
        <v>--</v>
      </c>
      <c r="PC8" s="381">
        <v>1.7721518987341773</v>
      </c>
      <c r="PD8" s="381">
        <v>7.1428571428571477</v>
      </c>
      <c r="PE8" s="380">
        <v>50.924024640657088</v>
      </c>
      <c r="PF8" s="381">
        <v>55.288461538461519</v>
      </c>
      <c r="PG8" s="381">
        <v>50.45662100456618</v>
      </c>
      <c r="PH8" s="381">
        <v>50.000000000000014</v>
      </c>
      <c r="PI8" s="380">
        <v>24.999999999999961</v>
      </c>
      <c r="PJ8" s="381">
        <v>14.769975786924942</v>
      </c>
      <c r="PK8" s="381">
        <v>12.64916467780429</v>
      </c>
      <c r="PL8" s="381">
        <v>13.768115942028981</v>
      </c>
      <c r="PM8" s="378" t="str">
        <f t="shared" si="12"/>
        <v>--</v>
      </c>
      <c r="PN8" s="381">
        <v>19.889502762430929</v>
      </c>
      <c r="PO8" s="381">
        <v>13.172043010752686</v>
      </c>
      <c r="PP8" s="381">
        <v>13.81818181818182</v>
      </c>
      <c r="PQ8" s="378" t="str">
        <f t="shared" si="13"/>
        <v>--</v>
      </c>
      <c r="PR8" s="381">
        <v>12.15469613259668</v>
      </c>
      <c r="PS8" s="381">
        <v>11.290322580645157</v>
      </c>
      <c r="PT8" s="381">
        <v>17.454545454545457</v>
      </c>
      <c r="PU8" s="378" t="str">
        <f t="shared" si="14"/>
        <v>--</v>
      </c>
      <c r="PV8" s="381">
        <v>32.044198895027613</v>
      </c>
      <c r="PW8" s="381">
        <v>24.462365591397848</v>
      </c>
      <c r="PX8" s="381">
        <v>31.272727272727263</v>
      </c>
      <c r="PZ8" s="368"/>
      <c r="QA8" s="368"/>
      <c r="QB8" s="368"/>
      <c r="QC8" s="368"/>
      <c r="QD8" s="368"/>
      <c r="QE8" s="368"/>
      <c r="QF8" s="368"/>
      <c r="QG8" s="368"/>
      <c r="QH8" s="368"/>
      <c r="QI8" s="368"/>
      <c r="QJ8" s="368"/>
      <c r="QK8" s="368"/>
      <c r="QL8" s="368"/>
      <c r="QM8" s="368"/>
      <c r="QN8" s="368"/>
      <c r="QO8" s="368"/>
      <c r="QP8" s="368"/>
      <c r="QQ8" s="368"/>
      <c r="QR8" s="368"/>
      <c r="QS8" s="368"/>
      <c r="QT8" s="368"/>
      <c r="QU8" s="368"/>
      <c r="QV8" s="368"/>
      <c r="QW8" s="368"/>
      <c r="QX8" s="368"/>
      <c r="QY8" s="368"/>
      <c r="QZ8" s="368"/>
      <c r="RA8" s="368"/>
      <c r="RB8" s="368"/>
      <c r="RC8" s="368"/>
      <c r="RD8" s="368"/>
      <c r="RE8" s="368"/>
      <c r="RF8" s="368"/>
      <c r="RG8" s="368"/>
      <c r="RH8" s="368"/>
      <c r="RI8" s="368"/>
      <c r="RJ8" s="368"/>
      <c r="RK8" s="368"/>
      <c r="RL8" s="368"/>
      <c r="RM8" s="368"/>
      <c r="RN8" s="368"/>
      <c r="RO8" s="368"/>
      <c r="RP8" s="368"/>
      <c r="RQ8" s="368"/>
      <c r="RR8" s="368"/>
      <c r="RS8" s="368"/>
      <c r="RT8" s="368"/>
    </row>
    <row r="9" spans="1:488" x14ac:dyDescent="0.25">
      <c r="A9" s="114">
        <v>5</v>
      </c>
      <c r="B9" s="93" t="s">
        <v>6</v>
      </c>
      <c r="C9" s="189">
        <v>2.7472527472527482</v>
      </c>
      <c r="D9" s="189">
        <v>14.516129032258057</v>
      </c>
      <c r="E9" s="189">
        <v>19.50354609929078</v>
      </c>
      <c r="F9" s="189">
        <v>1.7191977077363907</v>
      </c>
      <c r="G9" s="189">
        <v>12.137203166226898</v>
      </c>
      <c r="H9" s="189">
        <v>19.081272084805647</v>
      </c>
      <c r="I9" s="189">
        <v>1.3114754098360664</v>
      </c>
      <c r="J9" s="189">
        <v>9.5367847411444071</v>
      </c>
      <c r="K9" s="189">
        <v>12.875536480686698</v>
      </c>
      <c r="L9" s="189">
        <v>1.1730205278592374</v>
      </c>
      <c r="M9" s="190">
        <v>7.4585635359116038</v>
      </c>
      <c r="N9" s="190">
        <v>11.650485436893199</v>
      </c>
      <c r="O9" s="190">
        <v>0.54945054945054927</v>
      </c>
      <c r="P9" s="190">
        <v>5.8171745152354539</v>
      </c>
      <c r="Q9" s="190">
        <v>5.8441558441558454</v>
      </c>
      <c r="R9" s="190">
        <v>2.4725274725274722</v>
      </c>
      <c r="S9" s="190">
        <v>13.440860215053766</v>
      </c>
      <c r="T9" s="190">
        <v>19.50354609929078</v>
      </c>
      <c r="U9" s="190">
        <v>1.7191977077363907</v>
      </c>
      <c r="V9" s="190">
        <v>11.873350923482851</v>
      </c>
      <c r="W9" s="190">
        <v>17.667844522968192</v>
      </c>
      <c r="X9" s="190">
        <v>0.98360655737704916</v>
      </c>
      <c r="Y9" s="190">
        <v>8.4468664850136168</v>
      </c>
      <c r="Z9" s="190">
        <v>12.017167381974247</v>
      </c>
      <c r="AA9" s="190">
        <v>1.1730205278592374</v>
      </c>
      <c r="AB9" s="132">
        <v>6.6298342541436437</v>
      </c>
      <c r="AC9" s="132">
        <v>10.355987055016172</v>
      </c>
      <c r="AD9" s="132">
        <v>0.54945054945054927</v>
      </c>
      <c r="AE9" s="132">
        <v>5.013927576601672</v>
      </c>
      <c r="AF9" s="190">
        <v>5.5194805194805197</v>
      </c>
      <c r="AG9" s="189">
        <v>1.3812154696132595</v>
      </c>
      <c r="AH9" s="189">
        <v>6.5934065934065913</v>
      </c>
      <c r="AI9" s="191">
        <v>7.9710144927536284</v>
      </c>
      <c r="AJ9" s="191">
        <v>1.1428571428571423</v>
      </c>
      <c r="AK9" s="190">
        <v>5.8510638297872335</v>
      </c>
      <c r="AL9" s="190">
        <v>9.4202898550724665</v>
      </c>
      <c r="AM9" s="190">
        <v>0.32894736842105265</v>
      </c>
      <c r="AN9" s="190">
        <v>5.8011049723756907</v>
      </c>
      <c r="AO9" s="190">
        <v>6.0869565217391308</v>
      </c>
      <c r="AP9" s="190">
        <v>0.58823529411764708</v>
      </c>
      <c r="AQ9" s="190">
        <v>4.1551246537396134</v>
      </c>
      <c r="AR9" s="190">
        <v>5.6666666666666643</v>
      </c>
      <c r="AS9" s="190">
        <v>0.27548209366391169</v>
      </c>
      <c r="AT9" s="190">
        <v>3.9325842696629274</v>
      </c>
      <c r="AU9" s="190">
        <v>1.9672131147540983</v>
      </c>
      <c r="AV9" s="190">
        <v>4.9479166666666661</v>
      </c>
      <c r="AW9" s="190">
        <v>24.378109452736318</v>
      </c>
      <c r="AX9" s="132">
        <v>20.136518771331037</v>
      </c>
      <c r="AY9" s="132">
        <v>4.4077134986225879</v>
      </c>
      <c r="AZ9" s="132">
        <v>22.194513715710706</v>
      </c>
      <c r="BA9" s="132">
        <v>18.965517241379317</v>
      </c>
      <c r="BB9" s="190">
        <v>4.658385093167702</v>
      </c>
      <c r="BC9" s="132">
        <v>20.895522388059728</v>
      </c>
      <c r="BD9" s="132">
        <v>16.867469879518083</v>
      </c>
      <c r="BE9" s="132">
        <v>1.4204545454545461</v>
      </c>
      <c r="BF9" s="132">
        <v>10.389610389610386</v>
      </c>
      <c r="BG9" s="190">
        <v>14.285714285714276</v>
      </c>
      <c r="BH9" s="132">
        <v>4.0214477211796229</v>
      </c>
      <c r="BI9" s="132">
        <v>11.398963730569948</v>
      </c>
      <c r="BJ9" s="132">
        <v>11.562500000000007</v>
      </c>
      <c r="BK9" s="192" t="s">
        <v>286</v>
      </c>
      <c r="BL9" s="190">
        <v>6.6502463054187047</v>
      </c>
      <c r="BM9" s="132">
        <v>2.7303754266211655</v>
      </c>
      <c r="BN9" s="192" t="s">
        <v>286</v>
      </c>
      <c r="BO9" s="192">
        <v>4.4999999999999147</v>
      </c>
      <c r="BP9" s="192">
        <v>5.8620689655172242</v>
      </c>
      <c r="BQ9" s="192" t="s">
        <v>286</v>
      </c>
      <c r="BR9" s="132">
        <v>3.2418952618455137</v>
      </c>
      <c r="BS9" s="132">
        <v>5.3061224489796075</v>
      </c>
      <c r="BT9" s="192" t="s">
        <v>286</v>
      </c>
      <c r="BU9" s="190">
        <v>1.8276762402088766</v>
      </c>
      <c r="BV9" s="132">
        <v>3.2934131736526959</v>
      </c>
      <c r="BW9" s="192" t="s">
        <v>286</v>
      </c>
      <c r="BX9" s="132">
        <v>1.5584415584415583</v>
      </c>
      <c r="BY9" s="190">
        <v>1.557632398753894</v>
      </c>
      <c r="BZ9" s="132" t="s">
        <v>286</v>
      </c>
      <c r="CA9" s="132">
        <v>9.638554216867476</v>
      </c>
      <c r="CB9" s="132">
        <v>45.038167938931331</v>
      </c>
      <c r="CC9" s="190" t="s">
        <v>286</v>
      </c>
      <c r="CD9" s="132">
        <v>8.814589665653493</v>
      </c>
      <c r="CE9" s="132">
        <v>45.985401459854039</v>
      </c>
      <c r="CF9" s="132" t="s">
        <v>286</v>
      </c>
      <c r="CG9" s="190">
        <v>6.2111801242236</v>
      </c>
      <c r="CH9" s="132">
        <v>28.828828828828826</v>
      </c>
      <c r="CI9" s="132" t="s">
        <v>286</v>
      </c>
      <c r="CJ9" s="132">
        <v>4.8076923076923084</v>
      </c>
      <c r="CK9" s="132">
        <v>26.530612244897959</v>
      </c>
      <c r="CL9" s="132" t="s">
        <v>286</v>
      </c>
      <c r="CM9" s="132">
        <v>4.0880503144654101</v>
      </c>
      <c r="CN9" s="132">
        <v>20.503597122302157</v>
      </c>
      <c r="CO9" s="132" t="s">
        <v>286</v>
      </c>
      <c r="CP9" s="190">
        <v>33.333333333333364</v>
      </c>
      <c r="CQ9" s="132">
        <v>54.671280276816617</v>
      </c>
      <c r="CR9" s="132" t="s">
        <v>286</v>
      </c>
      <c r="CS9" s="192">
        <v>28.860759493670884</v>
      </c>
      <c r="CT9" s="192">
        <v>52.595155709342556</v>
      </c>
      <c r="CU9" s="190" t="s">
        <v>286</v>
      </c>
      <c r="CV9" s="132">
        <v>25.190839694656479</v>
      </c>
      <c r="CW9" s="132">
        <v>43.20987654320988</v>
      </c>
      <c r="CX9" s="192" t="s">
        <v>286</v>
      </c>
      <c r="CY9" s="192">
        <v>21.832884097035041</v>
      </c>
      <c r="CZ9" s="190">
        <v>36.474164133738611</v>
      </c>
      <c r="DA9" s="132" t="s">
        <v>286</v>
      </c>
      <c r="DB9" s="132">
        <v>13.793103448275861</v>
      </c>
      <c r="DC9" s="210">
        <v>30.624999999999968</v>
      </c>
      <c r="DD9" s="192">
        <v>67.979002624671907</v>
      </c>
      <c r="DE9" s="190">
        <v>73.762376237623812</v>
      </c>
      <c r="DF9" s="132">
        <v>56.206896551724164</v>
      </c>
      <c r="DG9" s="132">
        <v>65.155807365439102</v>
      </c>
      <c r="DH9" s="192">
        <v>73.366834170854247</v>
      </c>
      <c r="DI9" s="192">
        <v>48.620689655172406</v>
      </c>
      <c r="DJ9" s="190">
        <v>70.645161290322577</v>
      </c>
      <c r="DK9" s="132">
        <v>77.171215880893328</v>
      </c>
      <c r="DL9" s="132">
        <v>54.508196721311485</v>
      </c>
      <c r="DM9" s="132">
        <v>70.434782608695599</v>
      </c>
      <c r="DN9" s="132">
        <v>81.746031746031775</v>
      </c>
      <c r="DO9" s="190">
        <v>54.054054054054049</v>
      </c>
      <c r="DP9" s="132">
        <v>69.187675070028007</v>
      </c>
      <c r="DQ9" s="132">
        <v>79.842931937172793</v>
      </c>
      <c r="DR9" s="132">
        <v>54.545454545454525</v>
      </c>
      <c r="DS9" s="132">
        <v>46.031746031746017</v>
      </c>
      <c r="DT9" s="190">
        <v>61.728395061728413</v>
      </c>
      <c r="DU9" s="194">
        <v>45.733788395904448</v>
      </c>
      <c r="DV9" s="194">
        <v>39.775910364145631</v>
      </c>
      <c r="DW9" s="192">
        <v>54.75</v>
      </c>
      <c r="DX9" s="194">
        <v>35.763888888888914</v>
      </c>
      <c r="DY9" s="190">
        <v>52.531645569620238</v>
      </c>
      <c r="DZ9" s="190">
        <v>54.228855721393067</v>
      </c>
      <c r="EA9" s="190">
        <v>34.836065573770504</v>
      </c>
      <c r="EB9" s="190">
        <v>38.461538461538439</v>
      </c>
      <c r="EC9" s="190">
        <v>55.968169761273195</v>
      </c>
      <c r="ED9" s="190">
        <v>34.834834834834865</v>
      </c>
      <c r="EE9" s="190">
        <v>50.819672131147541</v>
      </c>
      <c r="EF9" s="190">
        <v>58.115183246073293</v>
      </c>
      <c r="EG9" s="190">
        <v>45.312500000000036</v>
      </c>
      <c r="EH9" s="190">
        <v>19.047619047619037</v>
      </c>
      <c r="EI9" s="190">
        <v>13.118811881188119</v>
      </c>
      <c r="EJ9" s="190">
        <v>11.724137931034486</v>
      </c>
      <c r="EK9" s="190">
        <v>17.318435754189938</v>
      </c>
      <c r="EL9" s="132">
        <v>14.536340852130314</v>
      </c>
      <c r="EM9" s="132">
        <v>8.0419580419580399</v>
      </c>
      <c r="EN9" s="132">
        <v>20.766773162939302</v>
      </c>
      <c r="EO9" s="132">
        <v>13.853904282115865</v>
      </c>
      <c r="EP9" s="190">
        <v>11.475409836065571</v>
      </c>
      <c r="EQ9" s="132">
        <v>13.043478260869565</v>
      </c>
      <c r="ER9" s="132">
        <v>16.180371352785134</v>
      </c>
      <c r="ES9" s="132">
        <v>17.417417417417411</v>
      </c>
      <c r="ET9" s="132">
        <v>14.763231197771594</v>
      </c>
      <c r="EU9" s="190">
        <v>16.797900262467195</v>
      </c>
      <c r="EV9" s="132">
        <v>14.285714285714279</v>
      </c>
      <c r="EW9" s="132" t="s">
        <v>286</v>
      </c>
      <c r="EX9" s="132" t="s">
        <v>286</v>
      </c>
      <c r="EY9" s="132" t="s">
        <v>286</v>
      </c>
      <c r="EZ9" s="190">
        <v>86.629526462395489</v>
      </c>
      <c r="FA9" s="132">
        <v>81.250000000000028</v>
      </c>
      <c r="FB9" s="132">
        <v>82.578397212543464</v>
      </c>
      <c r="FC9" s="132">
        <v>86.750788643533099</v>
      </c>
      <c r="FD9" s="132">
        <v>86.881188118811892</v>
      </c>
      <c r="FE9" s="190">
        <v>79.352226720647792</v>
      </c>
      <c r="FF9" s="132">
        <v>86.000000000000099</v>
      </c>
      <c r="FG9" s="132">
        <v>86.578947368420998</v>
      </c>
      <c r="FH9" s="132">
        <v>75.52238805970147</v>
      </c>
      <c r="FI9" s="132">
        <v>87.096774193548427</v>
      </c>
      <c r="FJ9" s="190">
        <v>86.945169712793799</v>
      </c>
      <c r="FK9" s="132">
        <v>82.649842271293423</v>
      </c>
      <c r="FL9" s="132" t="s">
        <v>286</v>
      </c>
      <c r="FM9" s="132" t="s">
        <v>286</v>
      </c>
      <c r="FN9" s="132" t="s">
        <v>286</v>
      </c>
      <c r="FO9" s="190">
        <v>39.275766016713106</v>
      </c>
      <c r="FP9" s="132">
        <v>34.75</v>
      </c>
      <c r="FQ9" s="132">
        <v>29.616724738675966</v>
      </c>
      <c r="FR9" s="132">
        <v>37.854889589905405</v>
      </c>
      <c r="FS9" s="132">
        <v>36.138613861386141</v>
      </c>
      <c r="FT9" s="190">
        <v>32.79352226720647</v>
      </c>
      <c r="FU9" s="132">
        <v>30.285714285714278</v>
      </c>
      <c r="FV9" s="132">
        <v>38.684210526315802</v>
      </c>
      <c r="FW9" s="132">
        <v>25.671641791044792</v>
      </c>
      <c r="FX9" s="132">
        <v>28.763440860215059</v>
      </c>
      <c r="FY9" s="190">
        <v>33.68146214099216</v>
      </c>
      <c r="FZ9" s="132">
        <v>26.498422712933756</v>
      </c>
      <c r="GA9" s="132" t="s">
        <v>286</v>
      </c>
      <c r="GB9" s="132" t="s">
        <v>286</v>
      </c>
      <c r="GC9" s="132" t="s">
        <v>286</v>
      </c>
      <c r="GD9" s="190">
        <v>68.115942028985472</v>
      </c>
      <c r="GE9" s="132">
        <v>67.254408060453358</v>
      </c>
      <c r="GF9" s="132">
        <v>74.295774647887356</v>
      </c>
      <c r="GG9" s="132">
        <v>57.006369426751647</v>
      </c>
      <c r="GH9" s="132">
        <v>55.498721227621488</v>
      </c>
      <c r="GI9" s="190">
        <v>68.724279835390959</v>
      </c>
      <c r="GJ9" s="132">
        <v>50.437317784256486</v>
      </c>
      <c r="GK9" s="132">
        <v>51.344086021505369</v>
      </c>
      <c r="GL9" s="132">
        <v>56.402439024390219</v>
      </c>
      <c r="GM9" s="197">
        <v>52.876712328767134</v>
      </c>
      <c r="GN9" s="190">
        <v>37.830687830687793</v>
      </c>
      <c r="GO9" s="132">
        <v>54.368932038834956</v>
      </c>
      <c r="GP9" s="132" t="s">
        <v>286</v>
      </c>
      <c r="GQ9" s="132" t="s">
        <v>286</v>
      </c>
      <c r="GR9" s="132" t="s">
        <v>286</v>
      </c>
      <c r="GS9" s="190">
        <v>25.797101449275363</v>
      </c>
      <c r="GT9" s="132">
        <v>28.463476070528973</v>
      </c>
      <c r="GU9" s="132">
        <v>28.873239436619716</v>
      </c>
      <c r="GV9" s="132">
        <v>18.789808917197465</v>
      </c>
      <c r="GW9" s="132">
        <v>16.624040920716105</v>
      </c>
      <c r="GX9" s="190">
        <v>28.806584362139915</v>
      </c>
      <c r="GY9" s="190">
        <v>13.994169096209918</v>
      </c>
      <c r="GZ9" s="190">
        <v>15.053763440860218</v>
      </c>
      <c r="HA9" s="190">
        <v>19.207317073170735</v>
      </c>
      <c r="HB9" s="190">
        <v>13.150684931506854</v>
      </c>
      <c r="HC9" s="190">
        <v>12.698412698412705</v>
      </c>
      <c r="HD9" s="190">
        <v>14.886731391585752</v>
      </c>
      <c r="HE9" s="190" t="s">
        <v>286</v>
      </c>
      <c r="HF9" s="190" t="s">
        <v>286</v>
      </c>
      <c r="HG9" s="190" t="s">
        <v>286</v>
      </c>
      <c r="HH9" s="190">
        <v>22.965116279069765</v>
      </c>
      <c r="HI9" s="190">
        <v>26.410256410256409</v>
      </c>
      <c r="HJ9" s="190">
        <v>14.285714285714281</v>
      </c>
      <c r="HK9" s="190">
        <v>25.901639344262296</v>
      </c>
      <c r="HL9" s="132">
        <v>32.474226804123738</v>
      </c>
      <c r="HM9" s="132">
        <v>30.084745762711844</v>
      </c>
      <c r="HN9" s="132">
        <v>30.588235294117652</v>
      </c>
      <c r="HO9" s="132">
        <v>28.688524590163937</v>
      </c>
      <c r="HP9" s="190">
        <v>27.963525835866271</v>
      </c>
      <c r="HQ9" s="132">
        <v>25.977653631284912</v>
      </c>
      <c r="HR9" s="132">
        <v>30.133333333333344</v>
      </c>
      <c r="HS9" s="132">
        <v>24.675324675324688</v>
      </c>
      <c r="HT9" s="196" t="s">
        <v>286</v>
      </c>
      <c r="HU9" s="190" t="s">
        <v>286</v>
      </c>
      <c r="HV9" s="190" t="s">
        <v>286</v>
      </c>
      <c r="HW9" s="190">
        <v>8.4302325581395259</v>
      </c>
      <c r="HX9" s="190">
        <v>7.6923076923076952</v>
      </c>
      <c r="HY9" s="190">
        <v>3.214285714285714</v>
      </c>
      <c r="HZ9" s="190">
        <v>8.1967213114754109</v>
      </c>
      <c r="IA9" s="190">
        <v>9.0206185567010326</v>
      </c>
      <c r="IB9" s="190">
        <v>10.169491525423727</v>
      </c>
      <c r="IC9" s="190">
        <v>9.1176470588235219</v>
      </c>
      <c r="ID9" s="190">
        <v>7.10382513661202</v>
      </c>
      <c r="IE9" s="190">
        <v>7.294832826747716</v>
      </c>
      <c r="IF9" s="190">
        <v>8.9385474860335119</v>
      </c>
      <c r="IG9" s="190">
        <v>8.2666666666666728</v>
      </c>
      <c r="IH9" s="190">
        <v>7.4675324675324655</v>
      </c>
      <c r="II9" s="190" t="s">
        <v>286</v>
      </c>
      <c r="IJ9" s="190" t="s">
        <v>286</v>
      </c>
      <c r="IK9" s="190" t="s">
        <v>286</v>
      </c>
      <c r="IL9" s="190" t="s">
        <v>286</v>
      </c>
      <c r="IM9" s="190" t="s">
        <v>286</v>
      </c>
      <c r="IN9" s="190" t="s">
        <v>286</v>
      </c>
      <c r="IO9" s="190" t="s">
        <v>286</v>
      </c>
      <c r="IP9" s="190" t="s">
        <v>286</v>
      </c>
      <c r="IQ9" s="190" t="s">
        <v>286</v>
      </c>
      <c r="IR9" s="190" t="s">
        <v>286</v>
      </c>
      <c r="IS9" s="192">
        <v>17.415730337078639</v>
      </c>
      <c r="IT9" s="192">
        <v>12.074303405572747</v>
      </c>
      <c r="IU9" s="192" t="s">
        <v>286</v>
      </c>
      <c r="IV9" s="192">
        <v>16.034985422740519</v>
      </c>
      <c r="IW9" s="192">
        <v>14.052287581699341</v>
      </c>
      <c r="IX9" s="192" t="s">
        <v>286</v>
      </c>
      <c r="IY9" s="192" t="s">
        <v>286</v>
      </c>
      <c r="IZ9" s="192" t="s">
        <v>286</v>
      </c>
      <c r="JA9" s="192" t="s">
        <v>286</v>
      </c>
      <c r="JB9" s="192" t="s">
        <v>286</v>
      </c>
      <c r="JC9" s="192" t="s">
        <v>286</v>
      </c>
      <c r="JD9" s="192" t="s">
        <v>286</v>
      </c>
      <c r="JE9" s="192" t="s">
        <v>286</v>
      </c>
      <c r="JF9" s="192" t="s">
        <v>286</v>
      </c>
      <c r="JG9" s="192" t="s">
        <v>286</v>
      </c>
      <c r="JH9" s="192">
        <v>8.9887640449438191</v>
      </c>
      <c r="JI9" s="192">
        <v>11.14551083591331</v>
      </c>
      <c r="JJ9" s="192" t="s">
        <v>286</v>
      </c>
      <c r="JK9" s="192">
        <v>10.495626822157423</v>
      </c>
      <c r="JL9" s="192">
        <v>12.091503267973859</v>
      </c>
      <c r="JM9" s="192" t="s">
        <v>286</v>
      </c>
      <c r="JN9" s="192" t="s">
        <v>286</v>
      </c>
      <c r="JO9" s="192" t="s">
        <v>286</v>
      </c>
      <c r="JP9" s="192" t="s">
        <v>286</v>
      </c>
      <c r="JQ9" s="192" t="s">
        <v>286</v>
      </c>
      <c r="JR9" s="192" t="s">
        <v>286</v>
      </c>
      <c r="JS9" s="192" t="s">
        <v>286</v>
      </c>
      <c r="JT9" s="192" t="s">
        <v>286</v>
      </c>
      <c r="JU9" s="192" t="s">
        <v>286</v>
      </c>
      <c r="JV9" s="192" t="s">
        <v>286</v>
      </c>
      <c r="JW9" s="192">
        <v>26.404494382022474</v>
      </c>
      <c r="JX9" s="192">
        <v>23.219814241486059</v>
      </c>
      <c r="JY9" s="192" t="s">
        <v>286</v>
      </c>
      <c r="JZ9" s="192">
        <v>26.530612244897963</v>
      </c>
      <c r="KA9" s="192">
        <v>26.143790849673195</v>
      </c>
      <c r="KB9" s="192">
        <v>17.989417989417994</v>
      </c>
      <c r="KC9" s="192">
        <v>18.719211822660085</v>
      </c>
      <c r="KD9" s="192">
        <v>24.742268041237118</v>
      </c>
      <c r="KE9" s="192">
        <v>14.000000000000002</v>
      </c>
      <c r="KF9" s="192">
        <v>21.446384039900231</v>
      </c>
      <c r="KG9" s="192">
        <v>20.629370629370634</v>
      </c>
      <c r="KH9" s="192">
        <v>22.115384615384603</v>
      </c>
      <c r="KI9" s="192">
        <v>24.189526184538671</v>
      </c>
      <c r="KJ9" s="192">
        <v>21.632653061224495</v>
      </c>
      <c r="KK9" s="192">
        <v>25.290697674418588</v>
      </c>
      <c r="KL9" s="192">
        <v>28.346456692913364</v>
      </c>
      <c r="KM9" s="192">
        <v>26.567164179104473</v>
      </c>
      <c r="KN9" s="192">
        <v>20.385674931129483</v>
      </c>
      <c r="KO9" s="192">
        <v>20.580474934036946</v>
      </c>
      <c r="KP9" s="192">
        <v>27.444794952681399</v>
      </c>
      <c r="KQ9" s="192" t="str">
        <f t="shared" si="0"/>
        <v>--</v>
      </c>
      <c r="KR9" s="192" t="str">
        <f t="shared" si="0"/>
        <v>--</v>
      </c>
      <c r="KS9" s="192" t="str">
        <f t="shared" si="0"/>
        <v>--</v>
      </c>
      <c r="KT9" s="192" t="str">
        <f t="shared" si="0"/>
        <v>--</v>
      </c>
      <c r="KU9" s="192" t="str">
        <f t="shared" si="0"/>
        <v>--</v>
      </c>
      <c r="KV9" s="219">
        <v>1.2145748987854299</v>
      </c>
      <c r="KW9" s="219">
        <v>0</v>
      </c>
      <c r="KX9" s="223">
        <v>0.46948356807511699</v>
      </c>
      <c r="KY9" s="223">
        <v>0.49261083743842299</v>
      </c>
      <c r="KZ9" s="219">
        <v>3.2327586206896601</v>
      </c>
      <c r="LA9" s="219">
        <v>1.87265917602996</v>
      </c>
      <c r="LB9" s="190" t="str">
        <f t="shared" si="1"/>
        <v>--</v>
      </c>
      <c r="LC9" s="219">
        <v>1.8315018315018301</v>
      </c>
      <c r="LD9" s="219">
        <v>6.6350710900473899</v>
      </c>
      <c r="LE9" s="190" t="str">
        <f t="shared" si="2"/>
        <v>--</v>
      </c>
      <c r="LF9" s="219">
        <v>1.54867256637168</v>
      </c>
      <c r="LG9" s="219">
        <v>5.8577405857740601</v>
      </c>
      <c r="LH9" s="219">
        <v>84.489795918367406</v>
      </c>
      <c r="LI9" s="219">
        <v>81.560283687943198</v>
      </c>
      <c r="LJ9" s="219">
        <v>82.159624413145494</v>
      </c>
      <c r="LK9" s="219">
        <v>75.5555555555555</v>
      </c>
      <c r="LL9" s="219">
        <v>78.663793103448199</v>
      </c>
      <c r="LM9" s="219">
        <v>76.893939393939405</v>
      </c>
      <c r="LN9" s="219">
        <v>35.1020408163265</v>
      </c>
      <c r="LO9" s="219">
        <v>31.205673758865299</v>
      </c>
      <c r="LP9" s="219">
        <v>28.6384976525821</v>
      </c>
      <c r="LQ9" s="219">
        <v>25.925925925925899</v>
      </c>
      <c r="LR9" s="219">
        <v>26.939655172413801</v>
      </c>
      <c r="LS9" s="219">
        <v>31.439393939393899</v>
      </c>
      <c r="LT9" s="219">
        <v>47.325102880658399</v>
      </c>
      <c r="LU9" s="219">
        <v>44.326241134751797</v>
      </c>
      <c r="LV9" s="219">
        <v>40.845070422535201</v>
      </c>
      <c r="LW9" s="219">
        <v>45.925925925925903</v>
      </c>
      <c r="LX9" s="219">
        <v>49.137931034482797</v>
      </c>
      <c r="LY9" s="219">
        <v>42.2053231939163</v>
      </c>
      <c r="LZ9" s="219">
        <v>9.8765432098765498</v>
      </c>
      <c r="MA9" s="219">
        <v>11.3475177304965</v>
      </c>
      <c r="MB9" s="219">
        <v>7.0422535211267601</v>
      </c>
      <c r="MC9" s="219">
        <v>7.6543209876543203</v>
      </c>
      <c r="MD9" s="219">
        <v>9.4827586206896495</v>
      </c>
      <c r="ME9" s="219">
        <v>12.547528517110299</v>
      </c>
      <c r="MF9" s="219">
        <v>34.873949579831901</v>
      </c>
      <c r="MG9" s="219">
        <v>28.368794326241101</v>
      </c>
      <c r="MH9" s="219">
        <v>17.452830188679201</v>
      </c>
      <c r="MI9" s="219">
        <v>27.680798004987601</v>
      </c>
      <c r="MJ9" s="219">
        <v>31.0195227765727</v>
      </c>
      <c r="MK9" s="219">
        <v>28.409090909090899</v>
      </c>
      <c r="ML9" s="219">
        <v>12.184873949579799</v>
      </c>
      <c r="MM9" s="219">
        <v>7.4468085106383102</v>
      </c>
      <c r="MN9" s="219">
        <v>2.35849056603774</v>
      </c>
      <c r="MO9" s="219">
        <v>6.2344139650872803</v>
      </c>
      <c r="MP9" s="219">
        <v>6.7245119305856802</v>
      </c>
      <c r="MQ9" s="219">
        <v>8.7121212121212093</v>
      </c>
      <c r="MR9" s="190" t="str">
        <f t="shared" si="3"/>
        <v>--</v>
      </c>
      <c r="MS9" s="190" t="str">
        <f t="shared" si="3"/>
        <v>--</v>
      </c>
      <c r="MT9" s="190" t="str">
        <f t="shared" si="3"/>
        <v>--</v>
      </c>
      <c r="MU9" s="190" t="str">
        <f t="shared" si="3"/>
        <v>--</v>
      </c>
      <c r="MV9" s="224" t="str">
        <f>"--"</f>
        <v>--</v>
      </c>
      <c r="MW9" s="220">
        <v>81.617647058823493</v>
      </c>
      <c r="MX9" s="224" t="str">
        <f>"--"</f>
        <v>--</v>
      </c>
      <c r="MY9" s="220">
        <v>25</v>
      </c>
      <c r="MZ9" s="224" t="str">
        <f>"--"</f>
        <v>--</v>
      </c>
      <c r="NA9" s="220">
        <v>34.074074074074097</v>
      </c>
      <c r="NB9" s="224" t="str">
        <f>"--"</f>
        <v>--</v>
      </c>
      <c r="NC9" s="220">
        <v>4.44444444444445</v>
      </c>
      <c r="ND9" s="224" t="str">
        <f>"--"</f>
        <v>--</v>
      </c>
      <c r="NE9" s="220">
        <v>39.259259259259302</v>
      </c>
      <c r="NF9" s="224" t="str">
        <f>"--"</f>
        <v>--</v>
      </c>
      <c r="NG9" s="220">
        <v>11.8518518518518</v>
      </c>
      <c r="NH9" s="221" t="str">
        <f t="shared" si="4"/>
        <v>--</v>
      </c>
      <c r="NI9" s="222">
        <v>9.2682926829268304</v>
      </c>
      <c r="NJ9" s="222">
        <v>14.6067415730337</v>
      </c>
      <c r="NK9" s="222">
        <v>11.9047619047619</v>
      </c>
      <c r="NL9" s="221" t="str">
        <f t="shared" si="5"/>
        <v>--</v>
      </c>
      <c r="NM9" s="222">
        <v>12.290502793296101</v>
      </c>
      <c r="NN9" s="222">
        <v>13.824884792626699</v>
      </c>
      <c r="NO9" s="222">
        <v>13.253012048192801</v>
      </c>
      <c r="NP9" s="221" t="str">
        <f t="shared" si="6"/>
        <v>--</v>
      </c>
      <c r="NQ9" s="273">
        <v>9.2682926829268268</v>
      </c>
      <c r="NR9" s="273">
        <v>10.486891385767789</v>
      </c>
      <c r="NS9" s="273">
        <v>9.5238095238095219</v>
      </c>
      <c r="NT9" s="221" t="str">
        <f t="shared" si="7"/>
        <v>--</v>
      </c>
      <c r="NU9" s="222">
        <v>14.804469273743008</v>
      </c>
      <c r="NV9" s="222">
        <v>12.211981566820279</v>
      </c>
      <c r="NW9" s="222">
        <v>14.056224899598398</v>
      </c>
      <c r="NX9" s="221" t="str">
        <f t="shared" si="8"/>
        <v>--</v>
      </c>
      <c r="NY9" s="222">
        <v>18.536585365853661</v>
      </c>
      <c r="NZ9" s="222">
        <v>25.093632958801511</v>
      </c>
      <c r="OA9" s="222">
        <v>21.428571428571434</v>
      </c>
      <c r="OB9" s="221" t="str">
        <f t="shared" si="9"/>
        <v>--</v>
      </c>
      <c r="OC9" s="222">
        <v>27.094972067039084</v>
      </c>
      <c r="OD9" s="222">
        <v>26.036866359447014</v>
      </c>
      <c r="OE9" s="222">
        <v>27.309236947791174</v>
      </c>
      <c r="OF9" s="221" t="str">
        <f t="shared" ref="OF9" si="15">"--"</f>
        <v>--</v>
      </c>
      <c r="OG9" s="128">
        <v>41.563786008230466</v>
      </c>
      <c r="OH9" s="128">
        <v>39.716312056737578</v>
      </c>
      <c r="OI9" s="128">
        <v>36.619718309859167</v>
      </c>
      <c r="OJ9" s="128">
        <v>41.666666666666671</v>
      </c>
      <c r="OK9" s="128">
        <v>48.175182481751797</v>
      </c>
      <c r="OL9" s="128">
        <v>50.854700854700894</v>
      </c>
      <c r="OM9" s="128">
        <v>32.330827067669162</v>
      </c>
      <c r="ON9" s="221" t="str">
        <f t="shared" ref="ON9" si="16">"--"</f>
        <v>--</v>
      </c>
      <c r="OO9" s="128">
        <v>16.877637130801691</v>
      </c>
      <c r="OP9" s="128">
        <v>11.702127659574469</v>
      </c>
      <c r="OQ9" s="128">
        <v>12.676056338028168</v>
      </c>
      <c r="OR9" s="128">
        <v>26.119402985074633</v>
      </c>
      <c r="OS9" s="128">
        <v>16.5</v>
      </c>
      <c r="OT9" s="128">
        <v>13.733905579399142</v>
      </c>
      <c r="OU9" s="128">
        <v>20.229007633587788</v>
      </c>
      <c r="OW9" s="378" t="str">
        <f t="shared" si="10"/>
        <v>--</v>
      </c>
      <c r="OX9" s="381">
        <v>0.68337129840546762</v>
      </c>
      <c r="OY9" s="381">
        <v>0.47505938242280249</v>
      </c>
      <c r="OZ9" s="381">
        <v>3.0581039755351673</v>
      </c>
      <c r="PA9" s="378" t="str">
        <f t="shared" si="11"/>
        <v>--</v>
      </c>
      <c r="PB9" s="378" t="str">
        <f t="shared" si="11"/>
        <v>--</v>
      </c>
      <c r="PC9" s="381">
        <v>1.7073170731707308</v>
      </c>
      <c r="PD9" s="381">
        <v>6.9620253164556951</v>
      </c>
      <c r="PE9" s="380">
        <v>38.620689655172427</v>
      </c>
      <c r="PF9" s="381">
        <v>41.797752808988761</v>
      </c>
      <c r="PG9" s="381">
        <v>51.073985680190901</v>
      </c>
      <c r="PH9" s="381">
        <v>36.969696969696969</v>
      </c>
      <c r="PI9" s="380">
        <v>21.07728337236534</v>
      </c>
      <c r="PJ9" s="381">
        <v>13.31828442437924</v>
      </c>
      <c r="PK9" s="381">
        <v>17.518248175182485</v>
      </c>
      <c r="PL9" s="381">
        <v>10.90909090909091</v>
      </c>
      <c r="PM9" s="378" t="str">
        <f t="shared" si="12"/>
        <v>--</v>
      </c>
      <c r="PN9" s="381">
        <v>14.393939393939393</v>
      </c>
      <c r="PO9" s="381">
        <v>14.430379746835452</v>
      </c>
      <c r="PP9" s="381">
        <v>16.233766233766225</v>
      </c>
      <c r="PQ9" s="378" t="str">
        <f t="shared" si="13"/>
        <v>--</v>
      </c>
      <c r="PR9" s="381">
        <v>12.878787878787882</v>
      </c>
      <c r="PS9" s="381">
        <v>14.683544303797463</v>
      </c>
      <c r="PT9" s="381">
        <v>14.285714285714285</v>
      </c>
      <c r="PU9" s="378" t="str">
        <f t="shared" si="14"/>
        <v>--</v>
      </c>
      <c r="PV9" s="381">
        <v>27.272727272727256</v>
      </c>
      <c r="PW9" s="381">
        <v>29.113924050632939</v>
      </c>
      <c r="PX9" s="381">
        <v>30.519480519480517</v>
      </c>
      <c r="PZ9" s="368"/>
      <c r="QA9" s="368"/>
      <c r="QB9" s="368"/>
      <c r="QC9" s="368"/>
      <c r="QD9" s="368"/>
      <c r="QE9" s="368"/>
      <c r="QF9" s="368"/>
      <c r="QG9" s="368"/>
      <c r="QH9" s="368"/>
      <c r="QI9" s="368"/>
      <c r="QJ9" s="368"/>
      <c r="QK9" s="368"/>
      <c r="QL9" s="368"/>
      <c r="QM9" s="368"/>
      <c r="QN9" s="368"/>
      <c r="QO9" s="368"/>
      <c r="QP9" s="368"/>
      <c r="QQ9" s="368"/>
      <c r="QR9" s="368"/>
      <c r="QS9" s="368"/>
      <c r="QT9" s="368"/>
      <c r="QU9" s="368"/>
      <c r="QV9" s="368"/>
      <c r="QW9" s="368"/>
      <c r="QX9" s="368"/>
      <c r="QY9" s="368"/>
      <c r="QZ9" s="368"/>
      <c r="RA9" s="368"/>
      <c r="RB9" s="368"/>
      <c r="RC9" s="368"/>
      <c r="RD9" s="368"/>
      <c r="RE9" s="368"/>
      <c r="RF9" s="368"/>
      <c r="RG9" s="368"/>
      <c r="RH9" s="368"/>
      <c r="RI9" s="368"/>
      <c r="RJ9" s="368"/>
      <c r="RK9" s="368"/>
      <c r="RL9" s="368"/>
      <c r="RM9" s="368"/>
      <c r="RN9" s="368"/>
      <c r="RO9" s="368"/>
      <c r="RP9" s="368"/>
      <c r="RQ9" s="368"/>
      <c r="RR9" s="368"/>
      <c r="RS9" s="368"/>
      <c r="RT9" s="368"/>
    </row>
    <row r="10" spans="1:488" x14ac:dyDescent="0.25">
      <c r="A10" s="114">
        <v>6</v>
      </c>
      <c r="B10" s="93" t="s">
        <v>7</v>
      </c>
      <c r="C10" s="189" t="s">
        <v>286</v>
      </c>
      <c r="D10" s="189">
        <v>13.999999999999998</v>
      </c>
      <c r="E10" s="189">
        <v>17.5</v>
      </c>
      <c r="F10" s="189">
        <v>0</v>
      </c>
      <c r="G10" s="189">
        <v>6.9767441860465107</v>
      </c>
      <c r="H10" s="189">
        <v>6.1224489795918373</v>
      </c>
      <c r="I10" s="189">
        <v>0</v>
      </c>
      <c r="J10" s="189">
        <v>19.117647058823529</v>
      </c>
      <c r="K10" s="189">
        <v>12.162162162162158</v>
      </c>
      <c r="L10" s="189">
        <v>2.1739130434782608</v>
      </c>
      <c r="M10" s="190">
        <v>7.792207792207793</v>
      </c>
      <c r="N10" s="190">
        <v>5.4054054054054044</v>
      </c>
      <c r="O10" s="190">
        <v>0</v>
      </c>
      <c r="P10" s="190">
        <v>3.1249999999999996</v>
      </c>
      <c r="Q10" s="190">
        <v>10.16949152542373</v>
      </c>
      <c r="R10" s="190" t="s">
        <v>286</v>
      </c>
      <c r="S10" s="190">
        <v>12</v>
      </c>
      <c r="T10" s="190">
        <v>17.5</v>
      </c>
      <c r="U10" s="190">
        <v>0</v>
      </c>
      <c r="V10" s="190">
        <v>6.9767441860465107</v>
      </c>
      <c r="W10" s="190">
        <v>6.1224489795918373</v>
      </c>
      <c r="X10" s="190">
        <v>0</v>
      </c>
      <c r="Y10" s="190">
        <v>16.176470588235293</v>
      </c>
      <c r="Z10" s="190">
        <v>6.7567567567567597</v>
      </c>
      <c r="AA10" s="190">
        <v>0</v>
      </c>
      <c r="AB10" s="132">
        <v>6.4935064935064961</v>
      </c>
      <c r="AC10" s="132">
        <v>5.4054054054054044</v>
      </c>
      <c r="AD10" s="132">
        <v>0</v>
      </c>
      <c r="AE10" s="132">
        <v>3.1249999999999996</v>
      </c>
      <c r="AF10" s="190">
        <v>8.6206896551724128</v>
      </c>
      <c r="AG10" s="189" t="s">
        <v>286</v>
      </c>
      <c r="AH10" s="189">
        <v>4.166666666666667</v>
      </c>
      <c r="AI10" s="191">
        <v>5.1282051282051277</v>
      </c>
      <c r="AJ10" s="191">
        <v>0</v>
      </c>
      <c r="AK10" s="190">
        <v>2.3255813953488369</v>
      </c>
      <c r="AL10" s="190">
        <v>6.1224489795918373</v>
      </c>
      <c r="AM10" s="190">
        <v>0</v>
      </c>
      <c r="AN10" s="190">
        <v>17.647058823529409</v>
      </c>
      <c r="AO10" s="190">
        <v>10.666666666666664</v>
      </c>
      <c r="AP10" s="190">
        <v>2.1739130434782608</v>
      </c>
      <c r="AQ10" s="190">
        <v>3.8961038961038961</v>
      </c>
      <c r="AR10" s="190">
        <v>2.7777777777777772</v>
      </c>
      <c r="AS10" s="190">
        <v>0</v>
      </c>
      <c r="AT10" s="190">
        <v>1.5624999999999998</v>
      </c>
      <c r="AU10" s="190">
        <v>10.16949152542373</v>
      </c>
      <c r="AV10" s="190" t="s">
        <v>286</v>
      </c>
      <c r="AW10" s="190">
        <v>5.2631578947368425</v>
      </c>
      <c r="AX10" s="132">
        <v>4.9999999999999991</v>
      </c>
      <c r="AY10" s="132">
        <v>0</v>
      </c>
      <c r="AZ10" s="132">
        <v>10.869565217391305</v>
      </c>
      <c r="BA10" s="132">
        <v>2</v>
      </c>
      <c r="BB10" s="190">
        <v>1.9607843137254901</v>
      </c>
      <c r="BC10" s="132">
        <v>28.767123287671232</v>
      </c>
      <c r="BD10" s="132">
        <v>12.658227848101269</v>
      </c>
      <c r="BE10" s="132">
        <v>2.1276595744680851</v>
      </c>
      <c r="BF10" s="132">
        <v>6.3291139240506347</v>
      </c>
      <c r="BG10" s="190">
        <v>2.7027027027027022</v>
      </c>
      <c r="BH10" s="132">
        <v>0</v>
      </c>
      <c r="BI10" s="132">
        <v>3.1249999999999996</v>
      </c>
      <c r="BJ10" s="132">
        <v>13.333333333333332</v>
      </c>
      <c r="BK10" s="192" t="s">
        <v>286</v>
      </c>
      <c r="BL10" s="190">
        <v>0</v>
      </c>
      <c r="BM10" s="132">
        <v>2.5</v>
      </c>
      <c r="BN10" s="192" t="s">
        <v>286</v>
      </c>
      <c r="BO10" s="192">
        <v>4.4444444444444287</v>
      </c>
      <c r="BP10" s="192">
        <v>3.9999999999999858</v>
      </c>
      <c r="BQ10" s="192" t="s">
        <v>286</v>
      </c>
      <c r="BR10" s="132">
        <v>0</v>
      </c>
      <c r="BS10" s="132">
        <v>8.974358974358978</v>
      </c>
      <c r="BT10" s="192" t="s">
        <v>286</v>
      </c>
      <c r="BU10" s="190">
        <v>2.5316455696202524</v>
      </c>
      <c r="BV10" s="132">
        <v>5.4054054054054053</v>
      </c>
      <c r="BW10" s="192" t="s">
        <v>286</v>
      </c>
      <c r="BX10" s="132">
        <v>1.5624999999999998</v>
      </c>
      <c r="BY10" s="190">
        <v>1.6393442622950816</v>
      </c>
      <c r="BZ10" s="132" t="s">
        <v>286</v>
      </c>
      <c r="CA10" s="132">
        <v>19.148936170212764</v>
      </c>
      <c r="CB10" s="132">
        <v>60.526315789473692</v>
      </c>
      <c r="CC10" s="190" t="s">
        <v>286</v>
      </c>
      <c r="CD10" s="132">
        <v>25</v>
      </c>
      <c r="CE10" s="132">
        <v>40.425531914893604</v>
      </c>
      <c r="CF10" s="132" t="s">
        <v>286</v>
      </c>
      <c r="CG10" s="190">
        <v>12.698412698412703</v>
      </c>
      <c r="CH10" s="132">
        <v>60</v>
      </c>
      <c r="CI10" s="132" t="s">
        <v>286</v>
      </c>
      <c r="CJ10" s="132">
        <v>11.940298507462684</v>
      </c>
      <c r="CK10" s="132">
        <v>30.555555555555554</v>
      </c>
      <c r="CL10" s="132" t="s">
        <v>286</v>
      </c>
      <c r="CM10" s="132">
        <v>12.068965517241381</v>
      </c>
      <c r="CN10" s="132">
        <v>35.185185185185183</v>
      </c>
      <c r="CO10" s="132" t="s">
        <v>286</v>
      </c>
      <c r="CP10" s="190">
        <v>47.368421052631575</v>
      </c>
      <c r="CQ10" s="132">
        <v>80</v>
      </c>
      <c r="CR10" s="132" t="s">
        <v>286</v>
      </c>
      <c r="CS10" s="192">
        <v>57.777777777777793</v>
      </c>
      <c r="CT10" s="192">
        <v>50</v>
      </c>
      <c r="CU10" s="190" t="s">
        <v>286</v>
      </c>
      <c r="CV10" s="132">
        <v>41.666666666666664</v>
      </c>
      <c r="CW10" s="132">
        <v>72.15189873417718</v>
      </c>
      <c r="CX10" s="192" t="s">
        <v>286</v>
      </c>
      <c r="CY10" s="192">
        <v>21.05263157894737</v>
      </c>
      <c r="CZ10" s="190">
        <v>43.243243243243242</v>
      </c>
      <c r="DA10" s="132" t="s">
        <v>286</v>
      </c>
      <c r="DB10" s="132">
        <v>23.07692307692308</v>
      </c>
      <c r="DC10" s="210">
        <v>44.26229508196721</v>
      </c>
      <c r="DD10" s="192" t="s">
        <v>286</v>
      </c>
      <c r="DE10" s="190">
        <v>66.666666666666657</v>
      </c>
      <c r="DF10" s="132">
        <v>55.000000000000014</v>
      </c>
      <c r="DG10" s="132">
        <v>95.652173913043484</v>
      </c>
      <c r="DH10" s="192">
        <v>80.434782608695656</v>
      </c>
      <c r="DI10" s="192">
        <v>60.000000000000014</v>
      </c>
      <c r="DJ10" s="190">
        <v>77.551020408163268</v>
      </c>
      <c r="DK10" s="132">
        <v>66.666666666666671</v>
      </c>
      <c r="DL10" s="132">
        <v>37.974683544303794</v>
      </c>
      <c r="DM10" s="132">
        <v>76.08695652173914</v>
      </c>
      <c r="DN10" s="132">
        <v>68.749999999999986</v>
      </c>
      <c r="DO10" s="190">
        <v>67.567567567567579</v>
      </c>
      <c r="DP10" s="132">
        <v>79.166666666666671</v>
      </c>
      <c r="DQ10" s="132">
        <v>74.603174603174608</v>
      </c>
      <c r="DR10" s="132">
        <v>57.377049180327859</v>
      </c>
      <c r="DS10" s="132" t="s">
        <v>286</v>
      </c>
      <c r="DT10" s="190">
        <v>52.631578947368418</v>
      </c>
      <c r="DU10" s="194">
        <v>42.5</v>
      </c>
      <c r="DV10" s="194">
        <v>73.91304347826086</v>
      </c>
      <c r="DW10" s="192">
        <v>53.333333333333343</v>
      </c>
      <c r="DX10" s="194">
        <v>39.999999999999986</v>
      </c>
      <c r="DY10" s="190">
        <v>56.000000000000014</v>
      </c>
      <c r="DZ10" s="190">
        <v>59.722222222222229</v>
      </c>
      <c r="EA10" s="190">
        <v>26.92307692307692</v>
      </c>
      <c r="EB10" s="190">
        <v>57.446808510638299</v>
      </c>
      <c r="EC10" s="190">
        <v>55.696202531645568</v>
      </c>
      <c r="ED10" s="190">
        <v>56.756756756756765</v>
      </c>
      <c r="EE10" s="190">
        <v>55.999999999999993</v>
      </c>
      <c r="EF10" s="190">
        <v>70.769230769230774</v>
      </c>
      <c r="EG10" s="190">
        <v>45.901639344262307</v>
      </c>
      <c r="EH10" s="190" t="s">
        <v>286</v>
      </c>
      <c r="EI10" s="190">
        <v>15.789473684210524</v>
      </c>
      <c r="EJ10" s="190">
        <v>12.5</v>
      </c>
      <c r="EK10" s="190">
        <v>17.39130434782609</v>
      </c>
      <c r="EL10" s="132">
        <v>13.043478260869566</v>
      </c>
      <c r="EM10" s="132">
        <v>20.000000000000004</v>
      </c>
      <c r="EN10" s="132">
        <v>8.1632653061224492</v>
      </c>
      <c r="EO10" s="132">
        <v>10.95890410958904</v>
      </c>
      <c r="EP10" s="190">
        <v>10.126582278481013</v>
      </c>
      <c r="EQ10" s="132">
        <v>14.893617021276597</v>
      </c>
      <c r="ER10" s="132">
        <v>22.499999999999993</v>
      </c>
      <c r="ES10" s="132">
        <v>13.513513513513516</v>
      </c>
      <c r="ET10" s="132">
        <v>24.999999999999993</v>
      </c>
      <c r="EU10" s="190">
        <v>14.062499999999996</v>
      </c>
      <c r="EV10" s="132">
        <v>18.333333333333339</v>
      </c>
      <c r="EW10" s="132" t="s">
        <v>286</v>
      </c>
      <c r="EX10" s="132" t="s">
        <v>286</v>
      </c>
      <c r="EY10" s="132" t="s">
        <v>286</v>
      </c>
      <c r="EZ10" s="190">
        <v>86.956521739130423</v>
      </c>
      <c r="FA10" s="132">
        <v>95.652173913043484</v>
      </c>
      <c r="FB10" s="132">
        <v>86</v>
      </c>
      <c r="FC10" s="132">
        <v>92.156862745098039</v>
      </c>
      <c r="FD10" s="132">
        <v>80.555555555555586</v>
      </c>
      <c r="FE10" s="190">
        <v>78.48101265822784</v>
      </c>
      <c r="FF10" s="132">
        <v>87.234042553191486</v>
      </c>
      <c r="FG10" s="132">
        <v>84.999999999999957</v>
      </c>
      <c r="FH10" s="132">
        <v>86.48648648648647</v>
      </c>
      <c r="FI10" s="132">
        <v>92.000000000000014</v>
      </c>
      <c r="FJ10" s="190">
        <v>86.153846153846189</v>
      </c>
      <c r="FK10" s="132">
        <v>81.967213114754102</v>
      </c>
      <c r="FL10" s="132" t="s">
        <v>286</v>
      </c>
      <c r="FM10" s="132" t="s">
        <v>286</v>
      </c>
      <c r="FN10" s="132" t="s">
        <v>286</v>
      </c>
      <c r="FO10" s="190">
        <v>60.869565217391305</v>
      </c>
      <c r="FP10" s="132">
        <v>26.086956521739122</v>
      </c>
      <c r="FQ10" s="132">
        <v>40.000000000000007</v>
      </c>
      <c r="FR10" s="132">
        <v>41.176470588235304</v>
      </c>
      <c r="FS10" s="132">
        <v>45.833333333333329</v>
      </c>
      <c r="FT10" s="190">
        <v>36.708860759493668</v>
      </c>
      <c r="FU10" s="132">
        <v>34.042553191489361</v>
      </c>
      <c r="FV10" s="132">
        <v>41.250000000000007</v>
      </c>
      <c r="FW10" s="132">
        <v>32.432432432432435</v>
      </c>
      <c r="FX10" s="132">
        <v>51.999999999999986</v>
      </c>
      <c r="FY10" s="190">
        <v>36.923076923076913</v>
      </c>
      <c r="FZ10" s="132">
        <v>40.983606557377044</v>
      </c>
      <c r="GA10" s="132" t="s">
        <v>286</v>
      </c>
      <c r="GB10" s="132" t="s">
        <v>286</v>
      </c>
      <c r="GC10" s="132" t="s">
        <v>286</v>
      </c>
      <c r="GD10" s="190">
        <v>77.272727272727252</v>
      </c>
      <c r="GE10" s="132">
        <v>60</v>
      </c>
      <c r="GF10" s="132">
        <v>55.999999999999986</v>
      </c>
      <c r="GG10" s="132">
        <v>60.000000000000007</v>
      </c>
      <c r="GH10" s="132">
        <v>72.222222222222229</v>
      </c>
      <c r="GI10" s="190">
        <v>74.683544303797461</v>
      </c>
      <c r="GJ10" s="132">
        <v>68.085106382978722</v>
      </c>
      <c r="GK10" s="132">
        <v>74.683544303797476</v>
      </c>
      <c r="GL10" s="132">
        <v>69.444444444444443</v>
      </c>
      <c r="GM10" s="197">
        <v>48.979591836734691</v>
      </c>
      <c r="GN10" s="190">
        <v>66.153846153846175</v>
      </c>
      <c r="GO10" s="132">
        <v>64.999999999999986</v>
      </c>
      <c r="GP10" s="132" t="s">
        <v>286</v>
      </c>
      <c r="GQ10" s="132" t="s">
        <v>286</v>
      </c>
      <c r="GR10" s="132" t="s">
        <v>286</v>
      </c>
      <c r="GS10" s="190">
        <v>27.27272727272727</v>
      </c>
      <c r="GT10" s="132">
        <v>17.777777777777779</v>
      </c>
      <c r="GU10" s="132">
        <v>20</v>
      </c>
      <c r="GV10" s="132">
        <v>20.000000000000011</v>
      </c>
      <c r="GW10" s="132">
        <v>37.500000000000014</v>
      </c>
      <c r="GX10" s="190">
        <v>27.848101265822788</v>
      </c>
      <c r="GY10" s="190">
        <v>19.148936170212771</v>
      </c>
      <c r="GZ10" s="190">
        <v>29.113924050632917</v>
      </c>
      <c r="HA10" s="190">
        <v>22.222222222222218</v>
      </c>
      <c r="HB10" s="190">
        <v>8.1632653061224492</v>
      </c>
      <c r="HC10" s="190">
        <v>18.461538461538463</v>
      </c>
      <c r="HD10" s="190">
        <v>23.333333333333339</v>
      </c>
      <c r="HE10" s="190" t="s">
        <v>286</v>
      </c>
      <c r="HF10" s="190" t="s">
        <v>286</v>
      </c>
      <c r="HG10" s="190" t="s">
        <v>286</v>
      </c>
      <c r="HH10" s="190">
        <v>31.81818181818182</v>
      </c>
      <c r="HI10" s="190">
        <v>13.333333333333334</v>
      </c>
      <c r="HJ10" s="190">
        <v>23.999999999999993</v>
      </c>
      <c r="HK10" s="190">
        <v>30.612244897959176</v>
      </c>
      <c r="HL10" s="132">
        <v>36.111111111111114</v>
      </c>
      <c r="HM10" s="132">
        <v>12.987012987012989</v>
      </c>
      <c r="HN10" s="132">
        <v>52.272727272727273</v>
      </c>
      <c r="HO10" s="132">
        <v>36.84210526315789</v>
      </c>
      <c r="HP10" s="190">
        <v>30.555555555555554</v>
      </c>
      <c r="HQ10" s="132">
        <v>32.653061224489797</v>
      </c>
      <c r="HR10" s="132">
        <v>39.0625</v>
      </c>
      <c r="HS10" s="132">
        <v>45</v>
      </c>
      <c r="HT10" s="196" t="s">
        <v>286</v>
      </c>
      <c r="HU10" s="190" t="s">
        <v>286</v>
      </c>
      <c r="HV10" s="190" t="s">
        <v>286</v>
      </c>
      <c r="HW10" s="190">
        <v>18.181818181818183</v>
      </c>
      <c r="HX10" s="190">
        <v>0</v>
      </c>
      <c r="HY10" s="190">
        <v>4</v>
      </c>
      <c r="HZ10" s="190">
        <v>14.28571428571429</v>
      </c>
      <c r="IA10" s="190">
        <v>12.499999999999998</v>
      </c>
      <c r="IB10" s="190">
        <v>2.5974025974025969</v>
      </c>
      <c r="IC10" s="190">
        <v>22.727272727272723</v>
      </c>
      <c r="ID10" s="190">
        <v>14.473684210526315</v>
      </c>
      <c r="IE10" s="190">
        <v>8.3333333333333339</v>
      </c>
      <c r="IF10" s="190">
        <v>14.28571428571429</v>
      </c>
      <c r="IG10" s="190">
        <v>18.749999999999996</v>
      </c>
      <c r="IH10" s="190">
        <v>21.666666666666668</v>
      </c>
      <c r="II10" s="190" t="s">
        <v>286</v>
      </c>
      <c r="IJ10" s="190" t="s">
        <v>286</v>
      </c>
      <c r="IK10" s="190" t="s">
        <v>286</v>
      </c>
      <c r="IL10" s="190" t="s">
        <v>286</v>
      </c>
      <c r="IM10" s="190" t="s">
        <v>286</v>
      </c>
      <c r="IN10" s="190" t="s">
        <v>286</v>
      </c>
      <c r="IO10" s="190" t="s">
        <v>286</v>
      </c>
      <c r="IP10" s="190" t="s">
        <v>286</v>
      </c>
      <c r="IQ10" s="190" t="s">
        <v>286</v>
      </c>
      <c r="IR10" s="190" t="s">
        <v>286</v>
      </c>
      <c r="IS10" s="192">
        <v>21.917808219178077</v>
      </c>
      <c r="IT10" s="192">
        <v>13.513513513513516</v>
      </c>
      <c r="IU10" s="192" t="s">
        <v>286</v>
      </c>
      <c r="IV10" s="192">
        <v>27.586206896551715</v>
      </c>
      <c r="IW10" s="192">
        <v>16.981132075471699</v>
      </c>
      <c r="IX10" s="192" t="s">
        <v>286</v>
      </c>
      <c r="IY10" s="192" t="s">
        <v>286</v>
      </c>
      <c r="IZ10" s="192" t="s">
        <v>286</v>
      </c>
      <c r="JA10" s="192" t="s">
        <v>286</v>
      </c>
      <c r="JB10" s="192" t="s">
        <v>286</v>
      </c>
      <c r="JC10" s="192" t="s">
        <v>286</v>
      </c>
      <c r="JD10" s="192" t="s">
        <v>286</v>
      </c>
      <c r="JE10" s="192" t="s">
        <v>286</v>
      </c>
      <c r="JF10" s="192" t="s">
        <v>286</v>
      </c>
      <c r="JG10" s="192" t="s">
        <v>286</v>
      </c>
      <c r="JH10" s="192">
        <v>10.958904109589046</v>
      </c>
      <c r="JI10" s="192">
        <v>18.918918918918916</v>
      </c>
      <c r="JJ10" s="192" t="s">
        <v>286</v>
      </c>
      <c r="JK10" s="192">
        <v>8.6206896551724128</v>
      </c>
      <c r="JL10" s="192">
        <v>11.320754716981133</v>
      </c>
      <c r="JM10" s="192" t="s">
        <v>286</v>
      </c>
      <c r="JN10" s="192" t="s">
        <v>286</v>
      </c>
      <c r="JO10" s="192" t="s">
        <v>286</v>
      </c>
      <c r="JP10" s="192" t="s">
        <v>286</v>
      </c>
      <c r="JQ10" s="192" t="s">
        <v>286</v>
      </c>
      <c r="JR10" s="192" t="s">
        <v>286</v>
      </c>
      <c r="JS10" s="192" t="s">
        <v>286</v>
      </c>
      <c r="JT10" s="192" t="s">
        <v>286</v>
      </c>
      <c r="JU10" s="192" t="s">
        <v>286</v>
      </c>
      <c r="JV10" s="192" t="s">
        <v>286</v>
      </c>
      <c r="JW10" s="192">
        <v>32.87671232876712</v>
      </c>
      <c r="JX10" s="192">
        <v>32.432432432432435</v>
      </c>
      <c r="JY10" s="192" t="s">
        <v>286</v>
      </c>
      <c r="JZ10" s="192">
        <v>36.206896551724128</v>
      </c>
      <c r="KA10" s="192">
        <v>28.301886792452827</v>
      </c>
      <c r="KB10" s="192" t="s">
        <v>286</v>
      </c>
      <c r="KC10" s="192">
        <v>17.543859649122808</v>
      </c>
      <c r="KD10" s="192">
        <v>20</v>
      </c>
      <c r="KE10" s="192">
        <v>26.086956521739129</v>
      </c>
      <c r="KF10" s="192">
        <v>39.999999999999986</v>
      </c>
      <c r="KG10" s="192">
        <v>24.000000000000004</v>
      </c>
      <c r="KH10" s="192">
        <v>17.999999999999996</v>
      </c>
      <c r="KI10" s="192">
        <v>28.767123287671229</v>
      </c>
      <c r="KJ10" s="192">
        <v>27.848101265822788</v>
      </c>
      <c r="KK10" s="192">
        <v>25.531914893617028</v>
      </c>
      <c r="KL10" s="192">
        <v>29.113924050632907</v>
      </c>
      <c r="KM10" s="192">
        <v>32.432432432432442</v>
      </c>
      <c r="KN10" s="192">
        <v>24.489795918367349</v>
      </c>
      <c r="KO10" s="192">
        <v>25.806451612903231</v>
      </c>
      <c r="KP10" s="192">
        <v>26.666666666666671</v>
      </c>
      <c r="KQ10" s="192" t="str">
        <f t="shared" si="0"/>
        <v>--</v>
      </c>
      <c r="KR10" s="192" t="str">
        <f t="shared" si="0"/>
        <v>--</v>
      </c>
      <c r="KS10" s="192" t="str">
        <f t="shared" si="0"/>
        <v>--</v>
      </c>
      <c r="KT10" s="192" t="str">
        <f t="shared" si="0"/>
        <v>--</v>
      </c>
      <c r="KU10" s="192" t="str">
        <f t="shared" si="0"/>
        <v>--</v>
      </c>
      <c r="KV10" s="219">
        <v>1.8518518518518501</v>
      </c>
      <c r="KW10" s="219">
        <v>0</v>
      </c>
      <c r="KX10" s="219">
        <v>2.6666666666666701</v>
      </c>
      <c r="KY10" s="225" t="str">
        <f>"--"</f>
        <v>--</v>
      </c>
      <c r="KZ10" s="219">
        <v>4.2857142857142803</v>
      </c>
      <c r="LA10" s="219">
        <v>0</v>
      </c>
      <c r="LB10" s="190" t="str">
        <f t="shared" si="1"/>
        <v>--</v>
      </c>
      <c r="LC10" s="219">
        <v>1.5873015873015901</v>
      </c>
      <c r="LD10" s="219">
        <v>17.3333333333333</v>
      </c>
      <c r="LE10" s="190" t="str">
        <f t="shared" si="2"/>
        <v>--</v>
      </c>
      <c r="LF10" s="219">
        <v>1.47058823529412</v>
      </c>
      <c r="LG10" s="219">
        <v>16</v>
      </c>
      <c r="LH10" s="219">
        <v>94.4444444444445</v>
      </c>
      <c r="LI10" s="219">
        <v>80.952380952381006</v>
      </c>
      <c r="LJ10" s="219">
        <v>83.116883116883102</v>
      </c>
      <c r="LK10" s="225" t="str">
        <f>"--"</f>
        <v>--</v>
      </c>
      <c r="LL10" s="219">
        <v>78.571428571428598</v>
      </c>
      <c r="LM10" s="219">
        <v>96</v>
      </c>
      <c r="LN10" s="219">
        <v>50</v>
      </c>
      <c r="LO10" s="219">
        <v>46.031746031746003</v>
      </c>
      <c r="LP10" s="219">
        <v>36.363636363636402</v>
      </c>
      <c r="LQ10" s="225" t="str">
        <f>"--"</f>
        <v>--</v>
      </c>
      <c r="LR10" s="219">
        <v>38.571428571428598</v>
      </c>
      <c r="LS10" s="219">
        <v>60</v>
      </c>
      <c r="LT10" s="219">
        <v>62.962962962962997</v>
      </c>
      <c r="LU10" s="219">
        <v>58.730158730158699</v>
      </c>
      <c r="LV10" s="219">
        <v>43.421052631578902</v>
      </c>
      <c r="LW10" s="225" t="str">
        <f>"--"</f>
        <v>--</v>
      </c>
      <c r="LX10" s="219">
        <v>60</v>
      </c>
      <c r="LY10" s="219">
        <v>48</v>
      </c>
      <c r="LZ10" s="219">
        <v>20.370370370370399</v>
      </c>
      <c r="MA10" s="219">
        <v>14.285714285714301</v>
      </c>
      <c r="MB10" s="219">
        <v>7.8947368421052602</v>
      </c>
      <c r="MC10" s="225" t="str">
        <f>"--"</f>
        <v>--</v>
      </c>
      <c r="MD10" s="219">
        <v>14.285714285714301</v>
      </c>
      <c r="ME10" s="219">
        <v>20</v>
      </c>
      <c r="MF10" s="219">
        <v>44.4444444444445</v>
      </c>
      <c r="MG10" s="219">
        <v>30.158730158730101</v>
      </c>
      <c r="MH10" s="219">
        <v>44.1558441558442</v>
      </c>
      <c r="MI10" s="225" t="str">
        <f>"--"</f>
        <v>--</v>
      </c>
      <c r="MJ10" s="219">
        <v>52.857142857142797</v>
      </c>
      <c r="MK10" s="219">
        <v>44</v>
      </c>
      <c r="ML10" s="219">
        <v>22.2222222222222</v>
      </c>
      <c r="MM10" s="219">
        <v>12.698412698412699</v>
      </c>
      <c r="MN10" s="219">
        <v>10.3896103896104</v>
      </c>
      <c r="MO10" s="225" t="str">
        <f>"--"</f>
        <v>--</v>
      </c>
      <c r="MP10" s="219">
        <v>18.571428571428601</v>
      </c>
      <c r="MQ10" s="219">
        <v>16</v>
      </c>
      <c r="MR10" s="190" t="str">
        <f t="shared" si="3"/>
        <v>--</v>
      </c>
      <c r="MS10" s="190" t="str">
        <f t="shared" si="3"/>
        <v>--</v>
      </c>
      <c r="MT10" s="190" t="str">
        <f t="shared" si="3"/>
        <v>--</v>
      </c>
      <c r="MU10" s="190" t="str">
        <f t="shared" si="3"/>
        <v>--</v>
      </c>
      <c r="MV10" s="220">
        <v>96.153846153846203</v>
      </c>
      <c r="MW10" s="220">
        <v>90</v>
      </c>
      <c r="MX10" s="220">
        <v>42.307692307692299</v>
      </c>
      <c r="MY10" s="220">
        <v>35</v>
      </c>
      <c r="MZ10" s="220">
        <v>50</v>
      </c>
      <c r="NA10" s="220">
        <v>35</v>
      </c>
      <c r="NB10" s="220">
        <v>3.8461538461538498</v>
      </c>
      <c r="NC10" s="220">
        <v>10</v>
      </c>
      <c r="ND10" s="220">
        <v>26.923076923076898</v>
      </c>
      <c r="NE10" s="220">
        <v>60</v>
      </c>
      <c r="NF10" s="220">
        <v>3.8461538461538498</v>
      </c>
      <c r="NG10" s="220">
        <v>5</v>
      </c>
      <c r="NH10" s="221" t="str">
        <f t="shared" si="4"/>
        <v>--</v>
      </c>
      <c r="NI10" s="222">
        <v>14.893617021276601</v>
      </c>
      <c r="NJ10" s="222">
        <v>14.7540983606557</v>
      </c>
      <c r="NK10" s="222">
        <v>10.958904109589</v>
      </c>
      <c r="NL10" s="221" t="str">
        <f t="shared" si="5"/>
        <v>--</v>
      </c>
      <c r="NM10" s="221" t="str">
        <f>"--"</f>
        <v>--</v>
      </c>
      <c r="NN10" s="222">
        <v>17.1875</v>
      </c>
      <c r="NO10" s="222">
        <v>12</v>
      </c>
      <c r="NP10" s="221" t="str">
        <f t="shared" si="6"/>
        <v>--</v>
      </c>
      <c r="NQ10" s="273">
        <v>8.5106382978723403</v>
      </c>
      <c r="NR10" s="273">
        <v>13.114754098360654</v>
      </c>
      <c r="NS10" s="273">
        <v>16.438356164383563</v>
      </c>
      <c r="NT10" s="221" t="str">
        <f t="shared" si="7"/>
        <v>--</v>
      </c>
      <c r="NU10" s="221" t="str">
        <f>"--"</f>
        <v>--</v>
      </c>
      <c r="NV10" s="222">
        <v>15.625</v>
      </c>
      <c r="NW10" s="222">
        <v>8</v>
      </c>
      <c r="NX10" s="221" t="str">
        <f t="shared" si="8"/>
        <v>--</v>
      </c>
      <c r="NY10" s="222">
        <v>23.40425531914893</v>
      </c>
      <c r="NZ10" s="222">
        <v>27.868852459016384</v>
      </c>
      <c r="OA10" s="222">
        <v>27.397260273972599</v>
      </c>
      <c r="OB10" s="221" t="str">
        <f t="shared" si="9"/>
        <v>--</v>
      </c>
      <c r="OC10" s="221" t="str">
        <f>"--"</f>
        <v>--</v>
      </c>
      <c r="OD10" s="222">
        <v>32.812499999999993</v>
      </c>
      <c r="OE10" s="222">
        <v>20.000000000000004</v>
      </c>
      <c r="OF10" s="128">
        <v>42.307692307692307</v>
      </c>
      <c r="OG10" s="128">
        <v>53.703703703703709</v>
      </c>
      <c r="OH10" s="128">
        <v>63.492063492063508</v>
      </c>
      <c r="OI10" s="128">
        <v>57.894736842105274</v>
      </c>
      <c r="OJ10" s="128">
        <v>30.000000000000004</v>
      </c>
      <c r="OK10" s="221" t="str">
        <f t="shared" ref="OK10" si="17">"--"</f>
        <v>--</v>
      </c>
      <c r="OL10" s="128">
        <v>67.142857142857125</v>
      </c>
      <c r="OM10" s="128">
        <v>56.000000000000007</v>
      </c>
      <c r="ON10" s="310">
        <v>19.230769230769234</v>
      </c>
      <c r="OO10" s="128">
        <v>9.2592592592592577</v>
      </c>
      <c r="OP10" s="128">
        <v>3.1746031746031744</v>
      </c>
      <c r="OQ10" s="128">
        <v>15.584415584415584</v>
      </c>
      <c r="OR10" s="128">
        <v>15</v>
      </c>
      <c r="OS10" s="221" t="str">
        <f t="shared" ref="OS10" si="18">"--"</f>
        <v>--</v>
      </c>
      <c r="OT10" s="128">
        <v>14.285714285714286</v>
      </c>
      <c r="OU10" s="128">
        <v>8.3333333333333321</v>
      </c>
      <c r="OW10" s="378" t="str">
        <f t="shared" si="10"/>
        <v>--</v>
      </c>
      <c r="OX10" s="381">
        <v>0</v>
      </c>
      <c r="OY10" s="378" t="str">
        <f t="shared" si="10"/>
        <v>--</v>
      </c>
      <c r="OZ10" s="381">
        <v>0</v>
      </c>
      <c r="PA10" s="378" t="str">
        <f t="shared" si="11"/>
        <v>--</v>
      </c>
      <c r="PB10" s="378" t="str">
        <f t="shared" si="11"/>
        <v>--</v>
      </c>
      <c r="PC10" s="378" t="str">
        <f t="shared" si="10"/>
        <v>--</v>
      </c>
      <c r="PD10" s="381">
        <v>5.882352941176471</v>
      </c>
      <c r="PE10" s="378" t="str">
        <f t="shared" si="10"/>
        <v>--</v>
      </c>
      <c r="PF10" s="381">
        <v>55.000000000000007</v>
      </c>
      <c r="PG10" s="378" t="str">
        <f t="shared" si="10"/>
        <v>--</v>
      </c>
      <c r="PH10" s="381">
        <v>58.823529411764696</v>
      </c>
      <c r="PI10" s="378" t="str">
        <f t="shared" si="10"/>
        <v>--</v>
      </c>
      <c r="PJ10" s="381">
        <v>5.2631578947368425</v>
      </c>
      <c r="PK10" s="378" t="str">
        <f t="shared" si="10"/>
        <v>--</v>
      </c>
      <c r="PL10" s="381">
        <v>0</v>
      </c>
      <c r="PM10" s="378" t="str">
        <f t="shared" si="12"/>
        <v>--</v>
      </c>
      <c r="PN10" s="381">
        <v>0</v>
      </c>
      <c r="PO10" s="378" t="str">
        <f t="shared" ref="PO10" si="19">"--"</f>
        <v>--</v>
      </c>
      <c r="PP10" s="381">
        <v>24.999999999999996</v>
      </c>
      <c r="PQ10" s="378" t="str">
        <f t="shared" si="13"/>
        <v>--</v>
      </c>
      <c r="PR10" s="381">
        <v>21.428571428571431</v>
      </c>
      <c r="PS10" s="378" t="str">
        <f t="shared" ref="PS10" si="20">"--"</f>
        <v>--</v>
      </c>
      <c r="PT10" s="381">
        <v>31.25</v>
      </c>
      <c r="PU10" s="378" t="str">
        <f t="shared" si="14"/>
        <v>--</v>
      </c>
      <c r="PV10" s="381">
        <v>21.428571428571431</v>
      </c>
      <c r="PW10" s="378" t="str">
        <f t="shared" ref="PW10" si="21">"--"</f>
        <v>--</v>
      </c>
      <c r="PX10" s="381">
        <v>56.25</v>
      </c>
      <c r="PZ10" s="368"/>
      <c r="QA10" s="368"/>
      <c r="QB10" s="368"/>
      <c r="QC10" s="368"/>
      <c r="QD10" s="368"/>
      <c r="QE10" s="368"/>
      <c r="QF10" s="368"/>
      <c r="QG10" s="368"/>
      <c r="QH10" s="368"/>
      <c r="QI10" s="368"/>
      <c r="QJ10" s="368"/>
      <c r="QK10" s="368"/>
      <c r="QL10" s="368"/>
      <c r="QM10" s="368"/>
      <c r="QN10" s="368"/>
      <c r="QO10" s="368"/>
      <c r="QP10" s="368"/>
      <c r="QQ10" s="368"/>
      <c r="QR10" s="368"/>
      <c r="QS10" s="368"/>
      <c r="QT10" s="368"/>
      <c r="QU10" s="368"/>
      <c r="QV10" s="368"/>
      <c r="QW10" s="368"/>
      <c r="QX10" s="368"/>
      <c r="QY10" s="368"/>
      <c r="QZ10" s="368"/>
      <c r="RA10" s="368"/>
      <c r="RB10" s="368"/>
      <c r="RC10" s="368"/>
      <c r="RD10" s="368"/>
      <c r="RE10" s="368"/>
      <c r="RF10" s="368"/>
      <c r="RG10" s="368"/>
      <c r="RH10" s="368"/>
      <c r="RI10" s="368"/>
      <c r="RJ10" s="368"/>
      <c r="RK10" s="368"/>
      <c r="RL10" s="368"/>
      <c r="RM10" s="368"/>
      <c r="RN10" s="368"/>
      <c r="RO10" s="368"/>
      <c r="RP10" s="368"/>
      <c r="RQ10" s="368"/>
      <c r="RR10" s="368"/>
      <c r="RS10" s="368"/>
      <c r="RT10" s="368"/>
    </row>
    <row r="11" spans="1:488" ht="21" customHeight="1" x14ac:dyDescent="0.25">
      <c r="A11" s="114">
        <v>7</v>
      </c>
      <c r="B11" s="93" t="s">
        <v>8</v>
      </c>
      <c r="C11" s="189">
        <v>1.5220700152206996</v>
      </c>
      <c r="D11" s="189">
        <v>14.409221902017297</v>
      </c>
      <c r="E11" s="189">
        <v>17.123287671232873</v>
      </c>
      <c r="F11" s="189">
        <v>1.0593220338983049</v>
      </c>
      <c r="G11" s="189">
        <v>10.428305400372436</v>
      </c>
      <c r="H11" s="189">
        <v>18.202247191011214</v>
      </c>
      <c r="I11" s="189">
        <v>0.17636684303350969</v>
      </c>
      <c r="J11" s="189">
        <v>10.35653650254668</v>
      </c>
      <c r="K11" s="189">
        <v>20.312499999999986</v>
      </c>
      <c r="L11" s="189">
        <v>0</v>
      </c>
      <c r="M11" s="190">
        <v>5.4964539007092208</v>
      </c>
      <c r="N11" s="190">
        <v>13.987473903966603</v>
      </c>
      <c r="O11" s="190">
        <v>0.63897763578274691</v>
      </c>
      <c r="P11" s="190">
        <v>7.7054794520547985</v>
      </c>
      <c r="Q11" s="190">
        <v>11.982570806100215</v>
      </c>
      <c r="R11" s="190">
        <v>1.3698630136986292</v>
      </c>
      <c r="S11" s="190">
        <v>10.263929618768328</v>
      </c>
      <c r="T11" s="190">
        <v>11.751152073732706</v>
      </c>
      <c r="U11" s="190">
        <v>0.84745762711864336</v>
      </c>
      <c r="V11" s="190">
        <v>8.4112149532710312</v>
      </c>
      <c r="W11" s="190">
        <v>14.545454545454552</v>
      </c>
      <c r="X11" s="190">
        <v>0</v>
      </c>
      <c r="Y11" s="190">
        <v>8.5034013605442293</v>
      </c>
      <c r="Z11" s="190">
        <v>15.883668903803132</v>
      </c>
      <c r="AA11" s="190">
        <v>0</v>
      </c>
      <c r="AB11" s="132">
        <v>4.7957371225577283</v>
      </c>
      <c r="AC11" s="132">
        <v>13.025210084033608</v>
      </c>
      <c r="AD11" s="132">
        <v>0.31948881789137362</v>
      </c>
      <c r="AE11" s="132">
        <v>7.0446735395189011</v>
      </c>
      <c r="AF11" s="190">
        <v>10.262008733624464</v>
      </c>
      <c r="AG11" s="189">
        <v>0.46012269938650324</v>
      </c>
      <c r="AH11" s="189">
        <v>12.827988338192426</v>
      </c>
      <c r="AI11" s="191">
        <v>15.17241379310345</v>
      </c>
      <c r="AJ11" s="191">
        <v>0.85470085470085366</v>
      </c>
      <c r="AK11" s="190">
        <v>7.476635514018696</v>
      </c>
      <c r="AL11" s="190">
        <v>14.512471655328802</v>
      </c>
      <c r="AM11" s="190">
        <v>0.17699115044247785</v>
      </c>
      <c r="AN11" s="190">
        <v>7.337883959044369</v>
      </c>
      <c r="AO11" s="190">
        <v>16.107382550335554</v>
      </c>
      <c r="AP11" s="190">
        <v>0</v>
      </c>
      <c r="AQ11" s="190">
        <v>4.2628774422735312</v>
      </c>
      <c r="AR11" s="190">
        <v>10.504201680672269</v>
      </c>
      <c r="AS11" s="190">
        <v>0.47923322683706066</v>
      </c>
      <c r="AT11" s="190">
        <v>4.1522491349481001</v>
      </c>
      <c r="AU11" s="190">
        <v>7.5055187637969176</v>
      </c>
      <c r="AV11" s="190">
        <v>3.6231884057970993</v>
      </c>
      <c r="AW11" s="190">
        <v>22.01342281879198</v>
      </c>
      <c r="AX11" s="132">
        <v>25.840336134453786</v>
      </c>
      <c r="AY11" s="132">
        <v>2.1912350597609573</v>
      </c>
      <c r="AZ11" s="132">
        <v>20.170940170940181</v>
      </c>
      <c r="BA11" s="132">
        <v>17.234042553191475</v>
      </c>
      <c r="BB11" s="190">
        <v>3.1932773109243713</v>
      </c>
      <c r="BC11" s="132">
        <v>22.544283413848653</v>
      </c>
      <c r="BD11" s="132">
        <v>19.230769230769219</v>
      </c>
      <c r="BE11" s="132">
        <v>0.49875311720698223</v>
      </c>
      <c r="BF11" s="132">
        <v>12.87128712871286</v>
      </c>
      <c r="BG11" s="190">
        <v>16.310679611650482</v>
      </c>
      <c r="BH11" s="132">
        <v>1.7080745341614894</v>
      </c>
      <c r="BI11" s="132">
        <v>14.263074484944523</v>
      </c>
      <c r="BJ11" s="132">
        <v>14.465408805031428</v>
      </c>
      <c r="BK11" s="192" t="s">
        <v>286</v>
      </c>
      <c r="BL11" s="190">
        <v>3.0913978494623962</v>
      </c>
      <c r="BM11" s="132">
        <v>5.0955414012739055</v>
      </c>
      <c r="BN11" s="192" t="s">
        <v>286</v>
      </c>
      <c r="BO11" s="192">
        <v>3.2590051457977012</v>
      </c>
      <c r="BP11" s="192">
        <v>4.8936170212766115</v>
      </c>
      <c r="BQ11" s="192" t="s">
        <v>286</v>
      </c>
      <c r="BR11" s="132">
        <v>2.5848142164782075</v>
      </c>
      <c r="BS11" s="132">
        <v>6.4102564102564088</v>
      </c>
      <c r="BT11" s="192" t="s">
        <v>286</v>
      </c>
      <c r="BU11" s="190">
        <v>2.6666666666666661</v>
      </c>
      <c r="BV11" s="132">
        <v>2.3483365949119381</v>
      </c>
      <c r="BW11" s="192" t="s">
        <v>286</v>
      </c>
      <c r="BX11" s="132">
        <v>1.7628205128205157</v>
      </c>
      <c r="BY11" s="190">
        <v>1.8867924528301891</v>
      </c>
      <c r="BZ11" s="132" t="s">
        <v>286</v>
      </c>
      <c r="CA11" s="132">
        <v>7.211538461538459</v>
      </c>
      <c r="CB11" s="132">
        <v>42.857142857142875</v>
      </c>
      <c r="CC11" s="190" t="s">
        <v>286</v>
      </c>
      <c r="CD11" s="132">
        <v>6.5306122448979655</v>
      </c>
      <c r="CE11" s="132">
        <v>33.493975903614476</v>
      </c>
      <c r="CF11" s="132" t="s">
        <v>286</v>
      </c>
      <c r="CG11" s="190">
        <v>6.8833652007648176</v>
      </c>
      <c r="CH11" s="132">
        <v>34.823529411764724</v>
      </c>
      <c r="CI11" s="132" t="s">
        <v>286</v>
      </c>
      <c r="CJ11" s="132">
        <v>3.0172413793103452</v>
      </c>
      <c r="CK11" s="132">
        <v>33.258426966292113</v>
      </c>
      <c r="CL11" s="132" t="s">
        <v>286</v>
      </c>
      <c r="CM11" s="132">
        <v>4.5977011494252968</v>
      </c>
      <c r="CN11" s="132">
        <v>19.904076738609113</v>
      </c>
      <c r="CO11" s="132" t="s">
        <v>286</v>
      </c>
      <c r="CP11" s="190">
        <v>31.062670299727493</v>
      </c>
      <c r="CQ11" s="132">
        <v>52.422907488986766</v>
      </c>
      <c r="CR11" s="132" t="s">
        <v>286</v>
      </c>
      <c r="CS11" s="192">
        <v>23.716814159292042</v>
      </c>
      <c r="CT11" s="192">
        <v>43.44086021505376</v>
      </c>
      <c r="CU11" s="190" t="s">
        <v>286</v>
      </c>
      <c r="CV11" s="132">
        <v>24.675324675324696</v>
      </c>
      <c r="CW11" s="132">
        <v>45.851528384279511</v>
      </c>
      <c r="CX11" s="192" t="s">
        <v>286</v>
      </c>
      <c r="CY11" s="192">
        <v>21.922428330522784</v>
      </c>
      <c r="CZ11" s="190">
        <v>44.444444444444393</v>
      </c>
      <c r="DA11" s="132" t="s">
        <v>286</v>
      </c>
      <c r="DB11" s="132">
        <v>20.462046204620449</v>
      </c>
      <c r="DC11" s="210">
        <v>36.460554371002118</v>
      </c>
      <c r="DD11" s="192">
        <v>72.846715328467084</v>
      </c>
      <c r="DE11" s="190">
        <v>70.390309555854529</v>
      </c>
      <c r="DF11" s="132">
        <v>46.908315565031991</v>
      </c>
      <c r="DG11" s="132">
        <v>71.079429735234257</v>
      </c>
      <c r="DH11" s="192">
        <v>71.305841924398564</v>
      </c>
      <c r="DI11" s="192">
        <v>43.191489361702153</v>
      </c>
      <c r="DJ11" s="190">
        <v>70.628183361629894</v>
      </c>
      <c r="DK11" s="132">
        <v>69.466882067851301</v>
      </c>
      <c r="DL11" s="132">
        <v>50.000000000000007</v>
      </c>
      <c r="DM11" s="132">
        <v>70.61855670103094</v>
      </c>
      <c r="DN11" s="132">
        <v>75.626043405676143</v>
      </c>
      <c r="DO11" s="190">
        <v>57.729941291585128</v>
      </c>
      <c r="DP11" s="132">
        <v>71.84466019417485</v>
      </c>
      <c r="DQ11" s="132">
        <v>74.758842443729932</v>
      </c>
      <c r="DR11" s="132">
        <v>58.613445378151262</v>
      </c>
      <c r="DS11" s="132">
        <v>54.398826979472105</v>
      </c>
      <c r="DT11" s="190">
        <v>53.763440860215098</v>
      </c>
      <c r="DU11" s="194">
        <v>34.468085106382937</v>
      </c>
      <c r="DV11" s="194">
        <v>39.754098360655718</v>
      </c>
      <c r="DW11" s="192">
        <v>59.005145797598672</v>
      </c>
      <c r="DX11" s="194">
        <v>32.553191489361673</v>
      </c>
      <c r="DY11" s="190">
        <v>46.140651801029172</v>
      </c>
      <c r="DZ11" s="190">
        <v>55.105348460291708</v>
      </c>
      <c r="EA11" s="190">
        <v>38.064516129032278</v>
      </c>
      <c r="EB11" s="190">
        <v>42.159383033419033</v>
      </c>
      <c r="EC11" s="190">
        <v>57.807308970099612</v>
      </c>
      <c r="ED11" s="190">
        <v>41.846758349705276</v>
      </c>
      <c r="EE11" s="190">
        <v>52.280130293159651</v>
      </c>
      <c r="EF11" s="190">
        <v>62.157809983896982</v>
      </c>
      <c r="EG11" s="190">
        <v>45.91194968553458</v>
      </c>
      <c r="EH11" s="190">
        <v>29.074889867841399</v>
      </c>
      <c r="EI11" s="190">
        <v>12.214765100671135</v>
      </c>
      <c r="EJ11" s="190">
        <v>11.300639658848619</v>
      </c>
      <c r="EK11" s="190">
        <v>24.151696606786434</v>
      </c>
      <c r="EL11" s="132">
        <v>14.507772020725385</v>
      </c>
      <c r="EM11" s="132">
        <v>11.324786324786327</v>
      </c>
      <c r="EN11" s="132">
        <v>20.274914089347085</v>
      </c>
      <c r="EO11" s="132">
        <v>19.999999999999986</v>
      </c>
      <c r="EP11" s="190">
        <v>13.232104121475059</v>
      </c>
      <c r="EQ11" s="132">
        <v>18.41432225063938</v>
      </c>
      <c r="ER11" s="132">
        <v>18.04384485666105</v>
      </c>
      <c r="ES11" s="132">
        <v>15.717092337917494</v>
      </c>
      <c r="ET11" s="132">
        <v>22.058823529411764</v>
      </c>
      <c r="EU11" s="190">
        <v>15.9869494290375</v>
      </c>
      <c r="EV11" s="132">
        <v>14.315789473684198</v>
      </c>
      <c r="EW11" s="132" t="s">
        <v>286</v>
      </c>
      <c r="EX11" s="132" t="s">
        <v>286</v>
      </c>
      <c r="EY11" s="132" t="s">
        <v>286</v>
      </c>
      <c r="EZ11" s="190">
        <v>87.85425101214571</v>
      </c>
      <c r="FA11" s="132">
        <v>76.883561643835662</v>
      </c>
      <c r="FB11" s="132">
        <v>71.03004291845501</v>
      </c>
      <c r="FC11" s="132">
        <v>87.542662116040987</v>
      </c>
      <c r="FD11" s="132">
        <v>81.553398058252583</v>
      </c>
      <c r="FE11" s="190">
        <v>75.646551724137865</v>
      </c>
      <c r="FF11" s="132">
        <v>85.138539042821222</v>
      </c>
      <c r="FG11" s="132">
        <v>84.060402684563897</v>
      </c>
      <c r="FH11" s="132">
        <v>70.414201183432013</v>
      </c>
      <c r="FI11" s="132">
        <v>82.77511961722503</v>
      </c>
      <c r="FJ11" s="190">
        <v>81.320450885668293</v>
      </c>
      <c r="FK11" s="132">
        <v>74.418604651162696</v>
      </c>
      <c r="FL11" s="132" t="s">
        <v>286</v>
      </c>
      <c r="FM11" s="132" t="s">
        <v>286</v>
      </c>
      <c r="FN11" s="132" t="s">
        <v>286</v>
      </c>
      <c r="FO11" s="190">
        <v>40.890688259109297</v>
      </c>
      <c r="FP11" s="132">
        <v>30.308219178082219</v>
      </c>
      <c r="FQ11" s="132">
        <v>21.673819742489247</v>
      </c>
      <c r="FR11" s="132">
        <v>37.03071672354951</v>
      </c>
      <c r="FS11" s="132">
        <v>33.009708737864074</v>
      </c>
      <c r="FT11" s="190">
        <v>22.629310344827587</v>
      </c>
      <c r="FU11" s="132">
        <v>35.264483627204037</v>
      </c>
      <c r="FV11" s="132">
        <v>33.892617449664428</v>
      </c>
      <c r="FW11" s="132">
        <v>24.457593688362905</v>
      </c>
      <c r="FX11" s="132">
        <v>33.01435406698571</v>
      </c>
      <c r="FY11" s="190">
        <v>29.95169082125604</v>
      </c>
      <c r="FZ11" s="132">
        <v>24.101479915433401</v>
      </c>
      <c r="GA11" s="132" t="s">
        <v>286</v>
      </c>
      <c r="GB11" s="132" t="s">
        <v>286</v>
      </c>
      <c r="GC11" s="132" t="s">
        <v>286</v>
      </c>
      <c r="GD11" s="190">
        <v>69.404517453798789</v>
      </c>
      <c r="GE11" s="132">
        <v>72.270363951473243</v>
      </c>
      <c r="GF11" s="132">
        <v>71.179039301310027</v>
      </c>
      <c r="GG11" s="132">
        <v>62.544169611307446</v>
      </c>
      <c r="GH11" s="132">
        <v>66.996699669966887</v>
      </c>
      <c r="GI11" s="190">
        <v>68.722466960352463</v>
      </c>
      <c r="GJ11" s="132">
        <v>48.578811369509062</v>
      </c>
      <c r="GK11" s="132">
        <v>51.045296167247422</v>
      </c>
      <c r="GL11" s="132">
        <v>60.479041916167674</v>
      </c>
      <c r="GM11" s="197">
        <v>50.653594771241792</v>
      </c>
      <c r="GN11" s="190">
        <v>52.124183006535972</v>
      </c>
      <c r="GO11" s="132">
        <v>59.012875536480678</v>
      </c>
      <c r="GP11" s="132" t="s">
        <v>286</v>
      </c>
      <c r="GQ11" s="132" t="s">
        <v>286</v>
      </c>
      <c r="GR11" s="132" t="s">
        <v>286</v>
      </c>
      <c r="GS11" s="190">
        <v>24.024640657084166</v>
      </c>
      <c r="GT11" s="132">
        <v>28.249566724436757</v>
      </c>
      <c r="GU11" s="132">
        <v>32.532751091703055</v>
      </c>
      <c r="GV11" s="132">
        <v>18.021201413427558</v>
      </c>
      <c r="GW11" s="132">
        <v>25.907590759075887</v>
      </c>
      <c r="GX11" s="190">
        <v>22.907488986784156</v>
      </c>
      <c r="GY11" s="190">
        <v>10.077519379844956</v>
      </c>
      <c r="GZ11" s="190">
        <v>17.073170731707336</v>
      </c>
      <c r="HA11" s="190">
        <v>19.161676646706578</v>
      </c>
      <c r="HB11" s="190">
        <v>13.071895424836603</v>
      </c>
      <c r="HC11" s="190">
        <v>16.503267973856197</v>
      </c>
      <c r="HD11" s="190">
        <v>18.884120171673825</v>
      </c>
      <c r="HE11" s="190" t="s">
        <v>286</v>
      </c>
      <c r="HF11" s="190" t="s">
        <v>286</v>
      </c>
      <c r="HG11" s="190" t="s">
        <v>286</v>
      </c>
      <c r="HH11" s="190">
        <v>24.411134903640271</v>
      </c>
      <c r="HI11" s="190">
        <v>18.706293706293689</v>
      </c>
      <c r="HJ11" s="190">
        <v>16.179775280898877</v>
      </c>
      <c r="HK11" s="190">
        <v>29.791271347248578</v>
      </c>
      <c r="HL11" s="132">
        <v>29.431438127090317</v>
      </c>
      <c r="HM11" s="132">
        <v>21.633554083885222</v>
      </c>
      <c r="HN11" s="132">
        <v>34.999999999999993</v>
      </c>
      <c r="HO11" s="132">
        <v>43.620689655172441</v>
      </c>
      <c r="HP11" s="190">
        <v>33.400402414486905</v>
      </c>
      <c r="HQ11" s="132">
        <v>33.168316831683128</v>
      </c>
      <c r="HR11" s="132">
        <v>30.69306930693072</v>
      </c>
      <c r="HS11" s="132">
        <v>28.571428571428573</v>
      </c>
      <c r="HT11" s="196" t="s">
        <v>286</v>
      </c>
      <c r="HU11" s="190" t="s">
        <v>286</v>
      </c>
      <c r="HV11" s="190" t="s">
        <v>286</v>
      </c>
      <c r="HW11" s="190">
        <v>7.7087794432548158</v>
      </c>
      <c r="HX11" s="190">
        <v>5.4195804195804218</v>
      </c>
      <c r="HY11" s="190">
        <v>5.1685393258426959</v>
      </c>
      <c r="HZ11" s="190">
        <v>14.421252371916514</v>
      </c>
      <c r="IA11" s="190">
        <v>10.033444816053512</v>
      </c>
      <c r="IB11" s="190">
        <v>5.2980132450331103</v>
      </c>
      <c r="IC11" s="190">
        <v>13.684210526315786</v>
      </c>
      <c r="ID11" s="190">
        <v>16.379310344827562</v>
      </c>
      <c r="IE11" s="190">
        <v>9.8591549295774428</v>
      </c>
      <c r="IF11" s="190">
        <v>11.221122112211212</v>
      </c>
      <c r="IG11" s="190">
        <v>8.5808580858085879</v>
      </c>
      <c r="IH11" s="190">
        <v>10.173160173160179</v>
      </c>
      <c r="II11" s="190" t="s">
        <v>286</v>
      </c>
      <c r="IJ11" s="190" t="s">
        <v>286</v>
      </c>
      <c r="IK11" s="190" t="s">
        <v>286</v>
      </c>
      <c r="IL11" s="190" t="s">
        <v>286</v>
      </c>
      <c r="IM11" s="190" t="s">
        <v>286</v>
      </c>
      <c r="IN11" s="190" t="s">
        <v>286</v>
      </c>
      <c r="IO11" s="190" t="s">
        <v>286</v>
      </c>
      <c r="IP11" s="190" t="s">
        <v>286</v>
      </c>
      <c r="IQ11" s="190" t="s">
        <v>286</v>
      </c>
      <c r="IR11" s="190" t="s">
        <v>286</v>
      </c>
      <c r="IS11" s="192">
        <v>11.545623836126628</v>
      </c>
      <c r="IT11" s="192">
        <v>14.897959183673459</v>
      </c>
      <c r="IU11" s="192" t="s">
        <v>286</v>
      </c>
      <c r="IV11" s="192">
        <v>13.787085514834201</v>
      </c>
      <c r="IW11" s="192">
        <v>13.544018058690749</v>
      </c>
      <c r="IX11" s="192" t="s">
        <v>286</v>
      </c>
      <c r="IY11" s="192" t="s">
        <v>286</v>
      </c>
      <c r="IZ11" s="192" t="s">
        <v>286</v>
      </c>
      <c r="JA11" s="192" t="s">
        <v>286</v>
      </c>
      <c r="JB11" s="192" t="s">
        <v>286</v>
      </c>
      <c r="JC11" s="192" t="s">
        <v>286</v>
      </c>
      <c r="JD11" s="192" t="s">
        <v>286</v>
      </c>
      <c r="JE11" s="192" t="s">
        <v>286</v>
      </c>
      <c r="JF11" s="192" t="s">
        <v>286</v>
      </c>
      <c r="JG11" s="192" t="s">
        <v>286</v>
      </c>
      <c r="JH11" s="192">
        <v>7.2625698324022396</v>
      </c>
      <c r="JI11" s="192">
        <v>7.1428571428571388</v>
      </c>
      <c r="JJ11" s="192" t="s">
        <v>286</v>
      </c>
      <c r="JK11" s="192">
        <v>6.8062827225130844</v>
      </c>
      <c r="JL11" s="192">
        <v>9.0293453724604884</v>
      </c>
      <c r="JM11" s="192" t="s">
        <v>286</v>
      </c>
      <c r="JN11" s="192" t="s">
        <v>286</v>
      </c>
      <c r="JO11" s="192" t="s">
        <v>286</v>
      </c>
      <c r="JP11" s="192" t="s">
        <v>286</v>
      </c>
      <c r="JQ11" s="192" t="s">
        <v>286</v>
      </c>
      <c r="JR11" s="192" t="s">
        <v>286</v>
      </c>
      <c r="JS11" s="192" t="s">
        <v>286</v>
      </c>
      <c r="JT11" s="192" t="s">
        <v>286</v>
      </c>
      <c r="JU11" s="192" t="s">
        <v>286</v>
      </c>
      <c r="JV11" s="192" t="s">
        <v>286</v>
      </c>
      <c r="JW11" s="192">
        <v>18.808193668528855</v>
      </c>
      <c r="JX11" s="192">
        <v>22.040816326530592</v>
      </c>
      <c r="JY11" s="192" t="s">
        <v>286</v>
      </c>
      <c r="JZ11" s="192">
        <v>20.593368237347342</v>
      </c>
      <c r="KA11" s="192">
        <v>22.573363431151265</v>
      </c>
      <c r="KB11" s="192">
        <v>17.603550295858003</v>
      </c>
      <c r="KC11" s="192">
        <v>21.80349932705246</v>
      </c>
      <c r="KD11" s="192">
        <v>27.021276595744681</v>
      </c>
      <c r="KE11" s="192">
        <v>14.344262295081974</v>
      </c>
      <c r="KF11" s="192">
        <v>23.580034423407948</v>
      </c>
      <c r="KG11" s="192">
        <v>25.373134328358212</v>
      </c>
      <c r="KH11" s="192">
        <v>17.376490630323666</v>
      </c>
      <c r="KI11" s="192">
        <v>22.439024390243901</v>
      </c>
      <c r="KJ11" s="192">
        <v>21.720430107526877</v>
      </c>
      <c r="KK11" s="192">
        <v>17.268041237113412</v>
      </c>
      <c r="KL11" s="192">
        <v>23.128119800332801</v>
      </c>
      <c r="KM11" s="192">
        <v>28.180039138943258</v>
      </c>
      <c r="KN11" s="192">
        <v>19.070512820512828</v>
      </c>
      <c r="KO11" s="192">
        <v>20.550161812297727</v>
      </c>
      <c r="KP11" s="192">
        <v>23.839662447257375</v>
      </c>
      <c r="KQ11" s="192" t="str">
        <f t="shared" si="0"/>
        <v>--</v>
      </c>
      <c r="KR11" s="192" t="str">
        <f t="shared" si="0"/>
        <v>--</v>
      </c>
      <c r="KS11" s="192" t="str">
        <f t="shared" si="0"/>
        <v>--</v>
      </c>
      <c r="KT11" s="192" t="str">
        <f t="shared" si="0"/>
        <v>--</v>
      </c>
      <c r="KU11" s="192" t="str">
        <f t="shared" si="0"/>
        <v>--</v>
      </c>
      <c r="KV11" s="219">
        <v>1.1661807580174901</v>
      </c>
      <c r="KW11" s="219">
        <v>2.2865853658536599</v>
      </c>
      <c r="KX11" s="219">
        <v>1.58415841584158</v>
      </c>
      <c r="KY11" s="223">
        <v>0.91743119266055095</v>
      </c>
      <c r="KZ11" s="223">
        <v>0.43859649122806998</v>
      </c>
      <c r="LA11" s="223">
        <v>0.68259385665529004</v>
      </c>
      <c r="LB11" s="190" t="str">
        <f t="shared" si="1"/>
        <v>--</v>
      </c>
      <c r="LC11" s="219">
        <v>2.3510971786833901</v>
      </c>
      <c r="LD11" s="219">
        <v>10.633946830265799</v>
      </c>
      <c r="LE11" s="190" t="str">
        <f t="shared" si="2"/>
        <v>--</v>
      </c>
      <c r="LF11" s="219">
        <v>1.4947683109118099</v>
      </c>
      <c r="LG11" s="219">
        <v>7.1180555555555598</v>
      </c>
      <c r="LH11" s="219">
        <v>83.6017569546121</v>
      </c>
      <c r="LI11" s="219">
        <v>82.082695252679997</v>
      </c>
      <c r="LJ11" s="219">
        <v>75.546719681908499</v>
      </c>
      <c r="LK11" s="219">
        <v>76.226993865030593</v>
      </c>
      <c r="LL11" s="219">
        <v>74.188790560472</v>
      </c>
      <c r="LM11" s="219">
        <v>76.027397260274</v>
      </c>
      <c r="LN11" s="219">
        <v>33.382137628111302</v>
      </c>
      <c r="LO11" s="219">
        <v>31.8529862174579</v>
      </c>
      <c r="LP11" s="219">
        <v>25.248508946322101</v>
      </c>
      <c r="LQ11" s="219">
        <v>28.987730061349701</v>
      </c>
      <c r="LR11" s="219">
        <v>27.138643067846601</v>
      </c>
      <c r="LS11" s="219">
        <v>26.198630136986299</v>
      </c>
      <c r="LT11" s="219">
        <v>45.668135095447902</v>
      </c>
      <c r="LU11" s="219">
        <v>44.3425076452599</v>
      </c>
      <c r="LV11" s="219">
        <v>44.930417495029801</v>
      </c>
      <c r="LW11" s="219">
        <v>40.461538461538503</v>
      </c>
      <c r="LX11" s="219">
        <v>36.671575846833598</v>
      </c>
      <c r="LY11" s="219">
        <v>41.680960548884997</v>
      </c>
      <c r="LZ11" s="219">
        <v>10.5726872246696</v>
      </c>
      <c r="MA11" s="219">
        <v>10.8562691131498</v>
      </c>
      <c r="MB11" s="219">
        <v>11.7296222664016</v>
      </c>
      <c r="MC11" s="219">
        <v>7.3846153846153904</v>
      </c>
      <c r="MD11" s="219">
        <v>4.7128129602356399</v>
      </c>
      <c r="ME11" s="219">
        <v>8.7478559176672395</v>
      </c>
      <c r="MF11" s="219">
        <v>35.190615835777102</v>
      </c>
      <c r="MG11" s="219">
        <v>31.345565749235501</v>
      </c>
      <c r="MH11" s="219">
        <v>26.6401590457256</v>
      </c>
      <c r="MI11" s="219">
        <v>32.461538461538403</v>
      </c>
      <c r="MJ11" s="219">
        <v>30.029585798816601</v>
      </c>
      <c r="MK11" s="219">
        <v>26.586620926243601</v>
      </c>
      <c r="ML11" s="219">
        <v>10.5571847507331</v>
      </c>
      <c r="MM11" s="219">
        <v>8.1039755351681908</v>
      </c>
      <c r="MN11" s="219">
        <v>6.3618290258449299</v>
      </c>
      <c r="MO11" s="219">
        <v>7.6923076923076898</v>
      </c>
      <c r="MP11" s="219">
        <v>7.2485207100591698</v>
      </c>
      <c r="MQ11" s="219">
        <v>4.8027444253859404</v>
      </c>
      <c r="MR11" s="190" t="str">
        <f t="shared" si="3"/>
        <v>--</v>
      </c>
      <c r="MS11" s="190" t="str">
        <f t="shared" si="3"/>
        <v>--</v>
      </c>
      <c r="MT11" s="190" t="str">
        <f t="shared" si="3"/>
        <v>--</v>
      </c>
      <c r="MU11" s="190" t="str">
        <f t="shared" si="3"/>
        <v>--</v>
      </c>
      <c r="MV11" s="220">
        <v>83.259911894273102</v>
      </c>
      <c r="MW11" s="220">
        <v>80.758807588075896</v>
      </c>
      <c r="MX11" s="220">
        <v>34.067547723935398</v>
      </c>
      <c r="MY11" s="220">
        <v>28.455284552845502</v>
      </c>
      <c r="MZ11" s="220">
        <v>45.814977973568297</v>
      </c>
      <c r="NA11" s="220">
        <v>37.127371273712697</v>
      </c>
      <c r="NB11" s="220">
        <v>6.4610866372980897</v>
      </c>
      <c r="NC11" s="220">
        <v>4.6070460704607097</v>
      </c>
      <c r="ND11" s="220">
        <v>33.3333333333333</v>
      </c>
      <c r="NE11" s="220">
        <v>30.122116689280901</v>
      </c>
      <c r="NF11" s="220">
        <v>9.3979441997063091</v>
      </c>
      <c r="NG11" s="220">
        <v>8.9552238805970106</v>
      </c>
      <c r="NH11" s="221" t="str">
        <f t="shared" si="4"/>
        <v>--</v>
      </c>
      <c r="NI11" s="222">
        <v>16.256157635468</v>
      </c>
      <c r="NJ11" s="222">
        <v>14.4246353322528</v>
      </c>
      <c r="NK11" s="222">
        <v>12</v>
      </c>
      <c r="NL11" s="221" t="str">
        <f t="shared" si="5"/>
        <v>--</v>
      </c>
      <c r="NM11" s="222">
        <v>13.7630662020906</v>
      </c>
      <c r="NN11" s="222">
        <v>14.705882352941201</v>
      </c>
      <c r="NO11" s="222">
        <v>13.508771929824601</v>
      </c>
      <c r="NP11" s="221" t="str">
        <f t="shared" si="6"/>
        <v>--</v>
      </c>
      <c r="NQ11" s="273">
        <v>7.2249589490968811</v>
      </c>
      <c r="NR11" s="273">
        <v>9.4003241491085863</v>
      </c>
      <c r="NS11" s="273">
        <v>9.2631578947368336</v>
      </c>
      <c r="NT11" s="221" t="str">
        <f t="shared" si="7"/>
        <v>--</v>
      </c>
      <c r="NU11" s="222">
        <v>8.1881533101045321</v>
      </c>
      <c r="NV11" s="222">
        <v>10.99071207430339</v>
      </c>
      <c r="NW11" s="222">
        <v>12.280701754385976</v>
      </c>
      <c r="NX11" s="221" t="str">
        <f t="shared" si="8"/>
        <v>--</v>
      </c>
      <c r="NY11" s="222">
        <v>23.48111658456488</v>
      </c>
      <c r="NZ11" s="222">
        <v>23.824959481361415</v>
      </c>
      <c r="OA11" s="222">
        <v>21.263157894736825</v>
      </c>
      <c r="OB11" s="221" t="str">
        <f t="shared" si="9"/>
        <v>--</v>
      </c>
      <c r="OC11" s="222">
        <v>21.951219512195102</v>
      </c>
      <c r="OD11" s="222">
        <v>25.69659442724458</v>
      </c>
      <c r="OE11" s="222">
        <v>25.789473684210545</v>
      </c>
      <c r="OF11" s="128">
        <v>43.065693430656914</v>
      </c>
      <c r="OG11" s="128">
        <v>54.014598540146004</v>
      </c>
      <c r="OH11" s="128">
        <v>51.371951219512191</v>
      </c>
      <c r="OI11" s="128">
        <v>33.663366336633651</v>
      </c>
      <c r="OJ11" s="128">
        <v>51.296043656207388</v>
      </c>
      <c r="OK11" s="128">
        <v>56.202143950995392</v>
      </c>
      <c r="OL11" s="128">
        <v>52.716593245227614</v>
      </c>
      <c r="OM11" s="128">
        <v>38.527397260273993</v>
      </c>
      <c r="ON11" s="310">
        <v>16.740740740740712</v>
      </c>
      <c r="OO11" s="128">
        <v>16.494845360824741</v>
      </c>
      <c r="OP11" s="128">
        <v>17.304747320061267</v>
      </c>
      <c r="OQ11" s="128">
        <v>15.768463073852285</v>
      </c>
      <c r="OR11" s="128">
        <v>20.385674931129461</v>
      </c>
      <c r="OS11" s="128">
        <v>16.795069337442225</v>
      </c>
      <c r="OT11" s="128">
        <v>17.629629629629619</v>
      </c>
      <c r="OU11" s="128">
        <v>17.413793103448288</v>
      </c>
      <c r="OW11" s="378" t="str">
        <f t="shared" si="10"/>
        <v>--</v>
      </c>
      <c r="OX11" s="381">
        <v>0.59084194977843429</v>
      </c>
      <c r="OY11" s="381">
        <v>1.1577424023154843</v>
      </c>
      <c r="OZ11" s="381">
        <v>2.0146520146520159</v>
      </c>
      <c r="PA11" s="378" t="str">
        <f t="shared" si="11"/>
        <v>--</v>
      </c>
      <c r="PB11" s="378" t="str">
        <f t="shared" si="11"/>
        <v>--</v>
      </c>
      <c r="PC11" s="381">
        <v>0.14903129657227998</v>
      </c>
      <c r="PD11" s="381">
        <v>8.5501858736059493</v>
      </c>
      <c r="PE11" s="380">
        <v>44.629156010230211</v>
      </c>
      <c r="PF11" s="381">
        <v>50.951683748169856</v>
      </c>
      <c r="PG11" s="381">
        <v>47.467438494934882</v>
      </c>
      <c r="PH11" s="381">
        <v>40.983606557377009</v>
      </c>
      <c r="PI11" s="380">
        <v>22.222222222222236</v>
      </c>
      <c r="PJ11" s="381">
        <v>14.692653673163401</v>
      </c>
      <c r="PK11" s="381">
        <v>14.432989690721657</v>
      </c>
      <c r="PL11" s="381">
        <v>11.688311688311698</v>
      </c>
      <c r="PM11" s="378" t="str">
        <f t="shared" si="12"/>
        <v>--</v>
      </c>
      <c r="PN11" s="381">
        <v>14.262560777957869</v>
      </c>
      <c r="PO11" s="381">
        <v>11.961722488038268</v>
      </c>
      <c r="PP11" s="381">
        <v>12.745098039215694</v>
      </c>
      <c r="PQ11" s="378" t="str">
        <f t="shared" si="13"/>
        <v>--</v>
      </c>
      <c r="PR11" s="381">
        <v>7.7795786061588332</v>
      </c>
      <c r="PS11" s="381">
        <v>12.440191387559803</v>
      </c>
      <c r="PT11" s="381">
        <v>10.000000000000011</v>
      </c>
      <c r="PU11" s="378" t="str">
        <f t="shared" si="14"/>
        <v>--</v>
      </c>
      <c r="PV11" s="381">
        <v>22.042139384116687</v>
      </c>
      <c r="PW11" s="381">
        <v>24.401913875598058</v>
      </c>
      <c r="PX11" s="381">
        <v>22.745098039215694</v>
      </c>
      <c r="PZ11" s="368"/>
      <c r="QA11" s="368"/>
      <c r="QB11" s="368"/>
      <c r="QC11" s="368"/>
      <c r="QD11" s="368"/>
      <c r="QE11" s="368"/>
      <c r="QF11" s="368"/>
      <c r="QG11" s="368"/>
      <c r="QH11" s="368"/>
      <c r="QI11" s="368"/>
      <c r="QJ11" s="368"/>
      <c r="QK11" s="368"/>
      <c r="QL11" s="368"/>
      <c r="QM11" s="368"/>
      <c r="QN11" s="368"/>
      <c r="QO11" s="368"/>
      <c r="QP11" s="368"/>
      <c r="QQ11" s="368"/>
      <c r="QR11" s="368"/>
      <c r="QS11" s="368"/>
      <c r="QT11" s="368"/>
      <c r="QU11" s="368"/>
      <c r="QV11" s="368"/>
      <c r="QW11" s="368"/>
      <c r="QX11" s="368"/>
      <c r="QY11" s="368"/>
      <c r="QZ11" s="368"/>
      <c r="RA11" s="368"/>
      <c r="RB11" s="368"/>
      <c r="RC11" s="368"/>
      <c r="RD11" s="368"/>
      <c r="RE11" s="368"/>
      <c r="RF11" s="368"/>
      <c r="RG11" s="368"/>
      <c r="RH11" s="368"/>
      <c r="RI11" s="368"/>
      <c r="RJ11" s="368"/>
      <c r="RK11" s="368"/>
      <c r="RL11" s="368"/>
      <c r="RM11" s="368"/>
      <c r="RN11" s="368"/>
      <c r="RO11" s="368"/>
      <c r="RP11" s="368"/>
      <c r="RQ11" s="368"/>
      <c r="RR11" s="368"/>
      <c r="RS11" s="368"/>
      <c r="RT11" s="368"/>
    </row>
    <row r="12" spans="1:488" x14ac:dyDescent="0.25">
      <c r="A12" s="114">
        <v>8</v>
      </c>
      <c r="B12" s="93" t="s">
        <v>9</v>
      </c>
      <c r="C12" s="189">
        <v>3.7037037037037064</v>
      </c>
      <c r="D12" s="189">
        <v>8.1168831168831108</v>
      </c>
      <c r="E12" s="189">
        <v>10.830324909747294</v>
      </c>
      <c r="F12" s="189">
        <v>1.8796992481203014</v>
      </c>
      <c r="G12" s="189">
        <v>14.843750000000004</v>
      </c>
      <c r="H12" s="189">
        <v>18.552036199095021</v>
      </c>
      <c r="I12" s="189">
        <v>1.4218009478672988</v>
      </c>
      <c r="J12" s="189">
        <v>8.8652482269503565</v>
      </c>
      <c r="K12" s="189">
        <v>18.571428571428569</v>
      </c>
      <c r="L12" s="189">
        <v>0.48309178743961367</v>
      </c>
      <c r="M12" s="190">
        <v>3.3333333333333326</v>
      </c>
      <c r="N12" s="190">
        <v>2.272727272727272</v>
      </c>
      <c r="O12" s="190">
        <v>0.93457943925233622</v>
      </c>
      <c r="P12" s="190">
        <v>5.4054054054054079</v>
      </c>
      <c r="Q12" s="190">
        <v>12.903225806451617</v>
      </c>
      <c r="R12" s="190">
        <v>3.4391534391534395</v>
      </c>
      <c r="S12" s="190">
        <v>7.1895424836601309</v>
      </c>
      <c r="T12" s="190">
        <v>9.090909090909097</v>
      </c>
      <c r="U12" s="190">
        <v>1.8796992481203014</v>
      </c>
      <c r="V12" s="190">
        <v>12.94117647058823</v>
      </c>
      <c r="W12" s="190">
        <v>15.981735159817353</v>
      </c>
      <c r="X12" s="190">
        <v>0.95238095238095255</v>
      </c>
      <c r="Y12" s="190">
        <v>7.092198581560293</v>
      </c>
      <c r="Z12" s="190">
        <v>15.71428571428571</v>
      </c>
      <c r="AA12" s="190">
        <v>0.48309178743961367</v>
      </c>
      <c r="AB12" s="132">
        <v>2.2222222222222219</v>
      </c>
      <c r="AC12" s="132">
        <v>1.136363636363636</v>
      </c>
      <c r="AD12" s="132">
        <v>0.46728971962616811</v>
      </c>
      <c r="AE12" s="132">
        <v>3.7837837837837838</v>
      </c>
      <c r="AF12" s="190">
        <v>12.337662337662342</v>
      </c>
      <c r="AG12" s="189">
        <v>1.0582010582010581</v>
      </c>
      <c r="AH12" s="189">
        <v>3.6303630363036321</v>
      </c>
      <c r="AI12" s="191">
        <v>6.9852941176470615</v>
      </c>
      <c r="AJ12" s="191">
        <v>1.1363636363636365</v>
      </c>
      <c r="AK12" s="190">
        <v>7.9681274900398442</v>
      </c>
      <c r="AL12" s="190">
        <v>12.78538812785388</v>
      </c>
      <c r="AM12" s="190">
        <v>0.47393364928909942</v>
      </c>
      <c r="AN12" s="190">
        <v>4.6931407942238295</v>
      </c>
      <c r="AO12" s="190">
        <v>11.538461538461542</v>
      </c>
      <c r="AP12" s="190">
        <v>0</v>
      </c>
      <c r="AQ12" s="190">
        <v>1.1111111111111107</v>
      </c>
      <c r="AR12" s="190">
        <v>1.136363636363636</v>
      </c>
      <c r="AS12" s="190">
        <v>0.46728971962616811</v>
      </c>
      <c r="AT12" s="190">
        <v>2.7173913043478266</v>
      </c>
      <c r="AU12" s="190">
        <v>9.67741935483871</v>
      </c>
      <c r="AV12" s="190">
        <v>4.4999999999999964</v>
      </c>
      <c r="AW12" s="190">
        <v>16.918429003021142</v>
      </c>
      <c r="AX12" s="132">
        <v>16.151202749140911</v>
      </c>
      <c r="AY12" s="132">
        <v>3.8732394366197189</v>
      </c>
      <c r="AZ12" s="132">
        <v>23.826714801444037</v>
      </c>
      <c r="BA12" s="132">
        <v>16.317991631799167</v>
      </c>
      <c r="BB12" s="190">
        <v>0.82304526748971174</v>
      </c>
      <c r="BC12" s="132">
        <v>13.531353135313534</v>
      </c>
      <c r="BD12" s="132">
        <v>16.806722689075649</v>
      </c>
      <c r="BE12" s="132">
        <v>1.3698630136986309</v>
      </c>
      <c r="BF12" s="132">
        <v>0</v>
      </c>
      <c r="BG12" s="190">
        <v>8.7912087912087902</v>
      </c>
      <c r="BH12" s="132">
        <v>0</v>
      </c>
      <c r="BI12" s="132">
        <v>10.994764397905762</v>
      </c>
      <c r="BJ12" s="132">
        <v>12.727272727272725</v>
      </c>
      <c r="BK12" s="192" t="s">
        <v>286</v>
      </c>
      <c r="BL12" s="190">
        <v>2.7190332326284192</v>
      </c>
      <c r="BM12" s="132">
        <v>5.1724137931034733</v>
      </c>
      <c r="BN12" s="192" t="s">
        <v>286</v>
      </c>
      <c r="BO12" s="192">
        <v>2.1505376344085931</v>
      </c>
      <c r="BP12" s="192">
        <v>5.8823529411764781</v>
      </c>
      <c r="BQ12" s="192" t="s">
        <v>286</v>
      </c>
      <c r="BR12" s="132">
        <v>3.6544850498339656</v>
      </c>
      <c r="BS12" s="132">
        <v>10.169491525423723</v>
      </c>
      <c r="BT12" s="192" t="s">
        <v>286</v>
      </c>
      <c r="BU12" s="190">
        <v>0</v>
      </c>
      <c r="BV12" s="132">
        <v>5.4945054945054936</v>
      </c>
      <c r="BW12" s="192" t="s">
        <v>286</v>
      </c>
      <c r="BX12" s="132">
        <v>1.5789473684210527</v>
      </c>
      <c r="BY12" s="190">
        <v>1.2121212121212124</v>
      </c>
      <c r="BZ12" s="132" t="s">
        <v>286</v>
      </c>
      <c r="CA12" s="132">
        <v>9.1911764705882284</v>
      </c>
      <c r="CB12" s="132">
        <v>40.148698884758375</v>
      </c>
      <c r="CC12" s="190" t="s">
        <v>286</v>
      </c>
      <c r="CD12" s="132">
        <v>9.4650205761316801</v>
      </c>
      <c r="CE12" s="132">
        <v>46.153846153846139</v>
      </c>
      <c r="CF12" s="132" t="s">
        <v>286</v>
      </c>
      <c r="CG12" s="190">
        <v>8.9068825910931242</v>
      </c>
      <c r="CH12" s="132">
        <v>40.703517587939686</v>
      </c>
      <c r="CI12" s="132" t="s">
        <v>286</v>
      </c>
      <c r="CJ12" s="132">
        <v>1.2658227848101264</v>
      </c>
      <c r="CK12" s="132">
        <v>39.506172839506171</v>
      </c>
      <c r="CL12" s="132" t="s">
        <v>286</v>
      </c>
      <c r="CM12" s="132">
        <v>5.0314465408805047</v>
      </c>
      <c r="CN12" s="132">
        <v>30.405405405405411</v>
      </c>
      <c r="CO12" s="132" t="s">
        <v>286</v>
      </c>
      <c r="CP12" s="190">
        <v>35.474006116207981</v>
      </c>
      <c r="CQ12" s="132">
        <v>56.597222222222214</v>
      </c>
      <c r="CR12" s="132" t="s">
        <v>286</v>
      </c>
      <c r="CS12" s="192">
        <v>42.49084249084251</v>
      </c>
      <c r="CT12" s="192">
        <v>59.656652360514997</v>
      </c>
      <c r="CU12" s="190" t="s">
        <v>286</v>
      </c>
      <c r="CV12" s="132">
        <v>29.830508474576281</v>
      </c>
      <c r="CW12" s="132">
        <v>54.464285714285751</v>
      </c>
      <c r="CX12" s="192" t="s">
        <v>286</v>
      </c>
      <c r="CY12" s="192">
        <v>18.085106382978715</v>
      </c>
      <c r="CZ12" s="190">
        <v>54.945054945054949</v>
      </c>
      <c r="DA12" s="132" t="s">
        <v>286</v>
      </c>
      <c r="DB12" s="132">
        <v>21.808510638297875</v>
      </c>
      <c r="DC12" s="210">
        <v>34.54545454545454</v>
      </c>
      <c r="DD12" s="192">
        <v>68.749999999999986</v>
      </c>
      <c r="DE12" s="190">
        <v>66.869300911854069</v>
      </c>
      <c r="DF12" s="132">
        <v>50.694444444444457</v>
      </c>
      <c r="DG12" s="132">
        <v>69.708029197080322</v>
      </c>
      <c r="DH12" s="192">
        <v>61.313868613138709</v>
      </c>
      <c r="DI12" s="192">
        <v>43.644067796610159</v>
      </c>
      <c r="DJ12" s="190">
        <v>73.777777777777828</v>
      </c>
      <c r="DK12" s="132">
        <v>66.999999999999957</v>
      </c>
      <c r="DL12" s="132">
        <v>52.966101694915238</v>
      </c>
      <c r="DM12" s="132">
        <v>68.224299065420595</v>
      </c>
      <c r="DN12" s="132">
        <v>79.787234042553152</v>
      </c>
      <c r="DO12" s="190">
        <v>69.318181818181841</v>
      </c>
      <c r="DP12" s="132">
        <v>66.6666666666667</v>
      </c>
      <c r="DQ12" s="132">
        <v>67.894736842105232</v>
      </c>
      <c r="DR12" s="132">
        <v>58.787878787878782</v>
      </c>
      <c r="DS12" s="132">
        <v>41.012658227848128</v>
      </c>
      <c r="DT12" s="190">
        <v>53.98773006134973</v>
      </c>
      <c r="DU12" s="194">
        <v>40.689655172413786</v>
      </c>
      <c r="DV12" s="194">
        <v>42.490842490842489</v>
      </c>
      <c r="DW12" s="192">
        <v>46.886446886446905</v>
      </c>
      <c r="DX12" s="194">
        <v>31.223628691983127</v>
      </c>
      <c r="DY12" s="190">
        <v>55.357142857142861</v>
      </c>
      <c r="DZ12" s="190">
        <v>56.333333333333343</v>
      </c>
      <c r="EA12" s="190">
        <v>35.593220338983016</v>
      </c>
      <c r="EB12" s="190">
        <v>48.557692307692264</v>
      </c>
      <c r="EC12" s="190">
        <v>67.391304347826065</v>
      </c>
      <c r="ED12" s="190">
        <v>43.333333333333329</v>
      </c>
      <c r="EE12" s="190">
        <v>48.076923076923102</v>
      </c>
      <c r="EF12" s="190">
        <v>53.439153439153422</v>
      </c>
      <c r="EG12" s="190">
        <v>46.060606060606048</v>
      </c>
      <c r="EH12" s="190">
        <v>21.573604060913716</v>
      </c>
      <c r="EI12" s="190">
        <v>14.848484848484848</v>
      </c>
      <c r="EJ12" s="190">
        <v>12.41379310344827</v>
      </c>
      <c r="EK12" s="190">
        <v>17.391304347826072</v>
      </c>
      <c r="EL12" s="132">
        <v>16.546762589928051</v>
      </c>
      <c r="EM12" s="132">
        <v>9.2436974789916011</v>
      </c>
      <c r="EN12" s="132">
        <v>15.246636771300437</v>
      </c>
      <c r="EO12" s="132">
        <v>10.067114093959743</v>
      </c>
      <c r="EP12" s="190">
        <v>15.744680851063837</v>
      </c>
      <c r="EQ12" s="132">
        <v>16.267942583732044</v>
      </c>
      <c r="ER12" s="132">
        <v>18.085106382978726</v>
      </c>
      <c r="ES12" s="132">
        <v>10.989010989010987</v>
      </c>
      <c r="ET12" s="132">
        <v>17.39130434782609</v>
      </c>
      <c r="EU12" s="190">
        <v>19.892473118279565</v>
      </c>
      <c r="EV12" s="132">
        <v>15.853658536585362</v>
      </c>
      <c r="EW12" s="132" t="s">
        <v>286</v>
      </c>
      <c r="EX12" s="132" t="s">
        <v>286</v>
      </c>
      <c r="EY12" s="132" t="s">
        <v>286</v>
      </c>
      <c r="EZ12" s="190">
        <v>89.169675090252753</v>
      </c>
      <c r="FA12" s="132">
        <v>84.172661870503603</v>
      </c>
      <c r="FB12" s="132">
        <v>82.278481012658276</v>
      </c>
      <c r="FC12" s="132">
        <v>87.33624454148476</v>
      </c>
      <c r="FD12" s="132">
        <v>82.333333333333343</v>
      </c>
      <c r="FE12" s="190">
        <v>82.127659574468083</v>
      </c>
      <c r="FF12" s="132">
        <v>88.888888888888886</v>
      </c>
      <c r="FG12" s="132">
        <v>92.631578947368439</v>
      </c>
      <c r="FH12" s="132">
        <v>82.222222222222172</v>
      </c>
      <c r="FI12" s="132">
        <v>88.532110091743107</v>
      </c>
      <c r="FJ12" s="190">
        <v>87.434554973822003</v>
      </c>
      <c r="FK12" s="132">
        <v>84.662576687116555</v>
      </c>
      <c r="FL12" s="132" t="s">
        <v>286</v>
      </c>
      <c r="FM12" s="132" t="s">
        <v>286</v>
      </c>
      <c r="FN12" s="132" t="s">
        <v>286</v>
      </c>
      <c r="FO12" s="190">
        <v>40.072202166064983</v>
      </c>
      <c r="FP12" s="132">
        <v>38.129496402877706</v>
      </c>
      <c r="FQ12" s="132">
        <v>33.333333333333329</v>
      </c>
      <c r="FR12" s="132">
        <v>43.668122270742359</v>
      </c>
      <c r="FS12" s="132">
        <v>34.333333333333336</v>
      </c>
      <c r="FT12" s="190">
        <v>29.787234042553187</v>
      </c>
      <c r="FU12" s="132">
        <v>36.111111111111114</v>
      </c>
      <c r="FV12" s="132">
        <v>40</v>
      </c>
      <c r="FW12" s="132">
        <v>34.444444444444457</v>
      </c>
      <c r="FX12" s="132">
        <v>34.862385321100916</v>
      </c>
      <c r="FY12" s="190">
        <v>25.654450261780106</v>
      </c>
      <c r="FZ12" s="132">
        <v>34.355828220858889</v>
      </c>
      <c r="GA12" s="132" t="s">
        <v>286</v>
      </c>
      <c r="GB12" s="132" t="s">
        <v>286</v>
      </c>
      <c r="GC12" s="132" t="s">
        <v>286</v>
      </c>
      <c r="GD12" s="190">
        <v>67.39926739926733</v>
      </c>
      <c r="GE12" s="132">
        <v>69.597069597069648</v>
      </c>
      <c r="GF12" s="132">
        <v>74.576271186440664</v>
      </c>
      <c r="GG12" s="132">
        <v>64.732142857142819</v>
      </c>
      <c r="GH12" s="132">
        <v>66.101694915254285</v>
      </c>
      <c r="GI12" s="190">
        <v>67.672413793103445</v>
      </c>
      <c r="GJ12" s="132">
        <v>52.358490566037723</v>
      </c>
      <c r="GK12" s="132">
        <v>56.989247311827945</v>
      </c>
      <c r="GL12" s="132">
        <v>61.111111111111114</v>
      </c>
      <c r="GM12" s="197">
        <v>56.279069767441854</v>
      </c>
      <c r="GN12" s="190">
        <v>52.631578947368425</v>
      </c>
      <c r="GO12" s="132">
        <v>55.55555555555555</v>
      </c>
      <c r="GP12" s="132" t="s">
        <v>286</v>
      </c>
      <c r="GQ12" s="132" t="s">
        <v>286</v>
      </c>
      <c r="GR12" s="132" t="s">
        <v>286</v>
      </c>
      <c r="GS12" s="190">
        <v>23.809523809523792</v>
      </c>
      <c r="GT12" s="132">
        <v>28.937728937728952</v>
      </c>
      <c r="GU12" s="132">
        <v>28.389830508474578</v>
      </c>
      <c r="GV12" s="132">
        <v>18.75</v>
      </c>
      <c r="GW12" s="132">
        <v>24.067796610169477</v>
      </c>
      <c r="GX12" s="190">
        <v>28.879310344827601</v>
      </c>
      <c r="GY12" s="190">
        <v>14.622641509433972</v>
      </c>
      <c r="GZ12" s="190">
        <v>16.12903225806452</v>
      </c>
      <c r="HA12" s="190">
        <v>19.999999999999993</v>
      </c>
      <c r="HB12" s="190">
        <v>11.627906976744185</v>
      </c>
      <c r="HC12" s="190">
        <v>17.894736842105271</v>
      </c>
      <c r="HD12" s="190">
        <v>14.197530864197518</v>
      </c>
      <c r="HE12" s="190" t="s">
        <v>286</v>
      </c>
      <c r="HF12" s="190" t="s">
        <v>286</v>
      </c>
      <c r="HG12" s="190" t="s">
        <v>286</v>
      </c>
      <c r="HH12" s="190">
        <v>26.515151515151512</v>
      </c>
      <c r="HI12" s="190">
        <v>21.111111111111114</v>
      </c>
      <c r="HJ12" s="190">
        <v>13.733905579399131</v>
      </c>
      <c r="HK12" s="190">
        <v>41.784037558685419</v>
      </c>
      <c r="HL12" s="132">
        <v>27.681660899654005</v>
      </c>
      <c r="HM12" s="132">
        <v>26.008968609865487</v>
      </c>
      <c r="HN12" s="132">
        <v>35.609756097560954</v>
      </c>
      <c r="HO12" s="132">
        <v>42.105263157894726</v>
      </c>
      <c r="HP12" s="190">
        <v>31.460674157303373</v>
      </c>
      <c r="HQ12" s="132">
        <v>35.576923076923102</v>
      </c>
      <c r="HR12" s="132">
        <v>35.675675675675663</v>
      </c>
      <c r="HS12" s="132">
        <v>29.012345679012341</v>
      </c>
      <c r="HT12" s="196" t="s">
        <v>286</v>
      </c>
      <c r="HU12" s="190" t="s">
        <v>286</v>
      </c>
      <c r="HV12" s="190" t="s">
        <v>286</v>
      </c>
      <c r="HW12" s="190">
        <v>9.8484848484848495</v>
      </c>
      <c r="HX12" s="190">
        <v>7.0370370370370399</v>
      </c>
      <c r="HY12" s="190">
        <v>3.0042918454935617</v>
      </c>
      <c r="HZ12" s="190">
        <v>12.676056338028168</v>
      </c>
      <c r="IA12" s="190">
        <v>9.3425605536332217</v>
      </c>
      <c r="IB12" s="190">
        <v>7.6233183856502214</v>
      </c>
      <c r="IC12" s="190">
        <v>17.560975609756106</v>
      </c>
      <c r="ID12" s="190">
        <v>14.736842105263165</v>
      </c>
      <c r="IE12" s="190">
        <v>4.4943820224719087</v>
      </c>
      <c r="IF12" s="190">
        <v>9.6153846153846185</v>
      </c>
      <c r="IG12" s="190">
        <v>9.7297297297297298</v>
      </c>
      <c r="IH12" s="190">
        <v>6.1728395061728421</v>
      </c>
      <c r="II12" s="190" t="s">
        <v>286</v>
      </c>
      <c r="IJ12" s="190" t="s">
        <v>286</v>
      </c>
      <c r="IK12" s="190" t="s">
        <v>286</v>
      </c>
      <c r="IL12" s="190" t="s">
        <v>286</v>
      </c>
      <c r="IM12" s="190" t="s">
        <v>286</v>
      </c>
      <c r="IN12" s="190" t="s">
        <v>286</v>
      </c>
      <c r="IO12" s="190" t="s">
        <v>286</v>
      </c>
      <c r="IP12" s="190" t="s">
        <v>286</v>
      </c>
      <c r="IQ12" s="190" t="s">
        <v>286</v>
      </c>
      <c r="IR12" s="190" t="s">
        <v>286</v>
      </c>
      <c r="IS12" s="192">
        <v>21.176470588235293</v>
      </c>
      <c r="IT12" s="192">
        <v>13.483146067415731</v>
      </c>
      <c r="IU12" s="192" t="s">
        <v>286</v>
      </c>
      <c r="IV12" s="192">
        <v>13.609467455621305</v>
      </c>
      <c r="IW12" s="192">
        <v>13.15789473684211</v>
      </c>
      <c r="IX12" s="192" t="s">
        <v>286</v>
      </c>
      <c r="IY12" s="192" t="s">
        <v>286</v>
      </c>
      <c r="IZ12" s="192" t="s">
        <v>286</v>
      </c>
      <c r="JA12" s="192" t="s">
        <v>286</v>
      </c>
      <c r="JB12" s="192" t="s">
        <v>286</v>
      </c>
      <c r="JC12" s="192" t="s">
        <v>286</v>
      </c>
      <c r="JD12" s="192" t="s">
        <v>286</v>
      </c>
      <c r="JE12" s="192" t="s">
        <v>286</v>
      </c>
      <c r="JF12" s="192" t="s">
        <v>286</v>
      </c>
      <c r="JG12" s="192" t="s">
        <v>286</v>
      </c>
      <c r="JH12" s="192">
        <v>9.4117647058823533</v>
      </c>
      <c r="JI12" s="192">
        <v>5.617977528089888</v>
      </c>
      <c r="JJ12" s="192" t="s">
        <v>286</v>
      </c>
      <c r="JK12" s="192">
        <v>8.2840236686390547</v>
      </c>
      <c r="JL12" s="192">
        <v>8.5526315789473717</v>
      </c>
      <c r="JM12" s="192" t="s">
        <v>286</v>
      </c>
      <c r="JN12" s="192" t="s">
        <v>286</v>
      </c>
      <c r="JO12" s="192" t="s">
        <v>286</v>
      </c>
      <c r="JP12" s="192" t="s">
        <v>286</v>
      </c>
      <c r="JQ12" s="192" t="s">
        <v>286</v>
      </c>
      <c r="JR12" s="192" t="s">
        <v>286</v>
      </c>
      <c r="JS12" s="192" t="s">
        <v>286</v>
      </c>
      <c r="JT12" s="192" t="s">
        <v>286</v>
      </c>
      <c r="JU12" s="192" t="s">
        <v>286</v>
      </c>
      <c r="JV12" s="192" t="s">
        <v>286</v>
      </c>
      <c r="JW12" s="192">
        <v>30.588235294117649</v>
      </c>
      <c r="JX12" s="192">
        <v>19.101123595505619</v>
      </c>
      <c r="JY12" s="192" t="s">
        <v>286</v>
      </c>
      <c r="JZ12" s="192">
        <v>21.893491124260358</v>
      </c>
      <c r="KA12" s="192">
        <v>21.710526315789476</v>
      </c>
      <c r="KB12" s="192">
        <v>16.153846153846164</v>
      </c>
      <c r="KC12" s="192">
        <v>27.659574468085108</v>
      </c>
      <c r="KD12" s="192">
        <v>21.305841924398639</v>
      </c>
      <c r="KE12" s="192">
        <v>18.545454545454547</v>
      </c>
      <c r="KF12" s="192">
        <v>21.376811594202902</v>
      </c>
      <c r="KG12" s="192">
        <v>21.428571428571441</v>
      </c>
      <c r="KH12" s="192">
        <v>16.299559471365637</v>
      </c>
      <c r="KI12" s="192">
        <v>22.818791946308732</v>
      </c>
      <c r="KJ12" s="192">
        <v>27.966101694915277</v>
      </c>
      <c r="KK12" s="192">
        <v>16.34615384615385</v>
      </c>
      <c r="KL12" s="192">
        <v>22.340425531914892</v>
      </c>
      <c r="KM12" s="192">
        <v>25.274725274725274</v>
      </c>
      <c r="KN12" s="192">
        <v>23.152709359605922</v>
      </c>
      <c r="KO12" s="192">
        <v>25.263157894736839</v>
      </c>
      <c r="KP12" s="192">
        <v>23.636363636363644</v>
      </c>
      <c r="KQ12" s="192" t="str">
        <f t="shared" si="0"/>
        <v>--</v>
      </c>
      <c r="KR12" s="192" t="str">
        <f t="shared" si="0"/>
        <v>--</v>
      </c>
      <c r="KS12" s="192" t="str">
        <f t="shared" si="0"/>
        <v>--</v>
      </c>
      <c r="KT12" s="192" t="str">
        <f t="shared" si="0"/>
        <v>--</v>
      </c>
      <c r="KU12" s="192" t="str">
        <f t="shared" si="0"/>
        <v>--</v>
      </c>
      <c r="KV12" s="223">
        <v>0.88495575221238898</v>
      </c>
      <c r="KW12" s="219">
        <v>1.9607843137254899</v>
      </c>
      <c r="KX12" s="219">
        <v>4.5685279187817303</v>
      </c>
      <c r="KY12" s="223">
        <v>0.44642857142857201</v>
      </c>
      <c r="KZ12" s="223">
        <v>0.42194092827004198</v>
      </c>
      <c r="LA12" s="219">
        <v>4.6242774566474001</v>
      </c>
      <c r="LB12" s="190" t="str">
        <f t="shared" si="1"/>
        <v>--</v>
      </c>
      <c r="LC12" s="219">
        <v>3.8674033149171301</v>
      </c>
      <c r="LD12" s="219">
        <v>18.823529411764699</v>
      </c>
      <c r="LE12" s="190" t="str">
        <f t="shared" si="2"/>
        <v>--</v>
      </c>
      <c r="LF12" s="219">
        <v>1.73160173160173</v>
      </c>
      <c r="LG12" s="219">
        <v>17.441860465116299</v>
      </c>
      <c r="LH12" s="219">
        <v>85.022026431718004</v>
      </c>
      <c r="LI12" s="219">
        <v>79.601990049751294</v>
      </c>
      <c r="LJ12" s="219">
        <v>80.612244897959201</v>
      </c>
      <c r="LK12" s="219">
        <v>85.714285714285694</v>
      </c>
      <c r="LL12" s="219">
        <v>80.932203389830505</v>
      </c>
      <c r="LM12" s="219">
        <v>74.269005847953196</v>
      </c>
      <c r="LN12" s="219">
        <v>36.123348017621197</v>
      </c>
      <c r="LO12" s="219">
        <v>32.338308457711399</v>
      </c>
      <c r="LP12" s="219">
        <v>36.224489795918302</v>
      </c>
      <c r="LQ12" s="219">
        <v>41.071428571428598</v>
      </c>
      <c r="LR12" s="219">
        <v>36.864406779661003</v>
      </c>
      <c r="LS12" s="219">
        <v>23.391812865497101</v>
      </c>
      <c r="LT12" s="219">
        <v>54.910714285714299</v>
      </c>
      <c r="LU12" s="219">
        <v>51.758793969849201</v>
      </c>
      <c r="LV12" s="219">
        <v>60.824742268041199</v>
      </c>
      <c r="LW12" s="219">
        <v>46.428571428571402</v>
      </c>
      <c r="LX12" s="219">
        <v>47.881355932203398</v>
      </c>
      <c r="LY12" s="219">
        <v>48.255813953488399</v>
      </c>
      <c r="LZ12" s="219">
        <v>15.1785714285714</v>
      </c>
      <c r="MA12" s="219">
        <v>14.070351758794001</v>
      </c>
      <c r="MB12" s="219">
        <v>18.041237113402101</v>
      </c>
      <c r="MC12" s="219">
        <v>8.9285714285714306</v>
      </c>
      <c r="MD12" s="219">
        <v>7.6271186440678003</v>
      </c>
      <c r="ME12" s="219">
        <v>9.8837209302325597</v>
      </c>
      <c r="MF12" s="219">
        <v>33.480176211453703</v>
      </c>
      <c r="MG12" s="219">
        <v>36.683417085427102</v>
      </c>
      <c r="MH12" s="219">
        <v>42.487046632124397</v>
      </c>
      <c r="MI12" s="219">
        <v>35.426008968609899</v>
      </c>
      <c r="MJ12" s="219">
        <v>30.508474576271201</v>
      </c>
      <c r="MK12" s="219">
        <v>27.325581395348799</v>
      </c>
      <c r="ML12" s="219">
        <v>10.1321585903084</v>
      </c>
      <c r="MM12" s="219">
        <v>8.5427135678392006</v>
      </c>
      <c r="MN12" s="219">
        <v>15.025906735751301</v>
      </c>
      <c r="MO12" s="219">
        <v>10.762331838565</v>
      </c>
      <c r="MP12" s="219">
        <v>10.593220338983</v>
      </c>
      <c r="MQ12" s="219">
        <v>5.8139534883720998</v>
      </c>
      <c r="MR12" s="190" t="str">
        <f t="shared" si="3"/>
        <v>--</v>
      </c>
      <c r="MS12" s="190" t="str">
        <f t="shared" si="3"/>
        <v>--</v>
      </c>
      <c r="MT12" s="190" t="str">
        <f t="shared" si="3"/>
        <v>--</v>
      </c>
      <c r="MU12" s="190" t="str">
        <f t="shared" si="3"/>
        <v>--</v>
      </c>
      <c r="MV12" s="220">
        <v>90.047393364928894</v>
      </c>
      <c r="MW12" s="220">
        <v>78.3783783783784</v>
      </c>
      <c r="MX12" s="220">
        <v>39.810426540284404</v>
      </c>
      <c r="MY12" s="220">
        <v>32.4324324324324</v>
      </c>
      <c r="MZ12" s="220">
        <v>42.079207920792101</v>
      </c>
      <c r="NA12" s="220">
        <v>46.195652173912997</v>
      </c>
      <c r="NB12" s="220">
        <v>3.9603960396039599</v>
      </c>
      <c r="NC12" s="220">
        <v>7.0652173913043503</v>
      </c>
      <c r="ND12" s="220">
        <v>29.523809523809501</v>
      </c>
      <c r="NE12" s="220">
        <v>29.508196721311499</v>
      </c>
      <c r="NF12" s="220">
        <v>7.6190476190476204</v>
      </c>
      <c r="NG12" s="220">
        <v>8.74316939890711</v>
      </c>
      <c r="NH12" s="221" t="str">
        <f t="shared" si="4"/>
        <v>--</v>
      </c>
      <c r="NI12" s="222">
        <v>11.538461538461499</v>
      </c>
      <c r="NJ12" s="222">
        <v>13.2596685082873</v>
      </c>
      <c r="NK12" s="222">
        <v>14.7540983606557</v>
      </c>
      <c r="NL12" s="221" t="str">
        <f t="shared" si="5"/>
        <v>--</v>
      </c>
      <c r="NM12" s="222">
        <v>13.1313131313131</v>
      </c>
      <c r="NN12" s="222">
        <v>11.4285714285714</v>
      </c>
      <c r="NO12" s="222">
        <v>14.792899408284001</v>
      </c>
      <c r="NP12" s="221" t="str">
        <f t="shared" si="6"/>
        <v>--</v>
      </c>
      <c r="NQ12" s="273">
        <v>12.5</v>
      </c>
      <c r="NR12" s="273">
        <v>9.3922651933701715</v>
      </c>
      <c r="NS12" s="273">
        <v>13.114754098360651</v>
      </c>
      <c r="NT12" s="221" t="str">
        <f t="shared" si="7"/>
        <v>--</v>
      </c>
      <c r="NU12" s="222">
        <v>12.121212121212132</v>
      </c>
      <c r="NV12" s="222">
        <v>14.761904761904768</v>
      </c>
      <c r="NW12" s="222">
        <v>14.201183431952664</v>
      </c>
      <c r="NX12" s="221" t="str">
        <f t="shared" si="8"/>
        <v>--</v>
      </c>
      <c r="NY12" s="222">
        <v>24.038461538461554</v>
      </c>
      <c r="NZ12" s="222">
        <v>22.651933701657452</v>
      </c>
      <c r="OA12" s="222">
        <v>27.868852459016402</v>
      </c>
      <c r="OB12" s="221" t="str">
        <f t="shared" si="9"/>
        <v>--</v>
      </c>
      <c r="OC12" s="222">
        <v>25.252525252525256</v>
      </c>
      <c r="OD12" s="222">
        <v>26.190476190476183</v>
      </c>
      <c r="OE12" s="222">
        <v>28.994082840236675</v>
      </c>
      <c r="OF12" s="128">
        <v>42.380952380952372</v>
      </c>
      <c r="OG12" s="128">
        <v>48.672566371681434</v>
      </c>
      <c r="OH12" s="128">
        <v>52.216748768472875</v>
      </c>
      <c r="OI12" s="128">
        <v>35.353535353535356</v>
      </c>
      <c r="OJ12" s="128">
        <v>38.586956521739104</v>
      </c>
      <c r="OK12" s="128">
        <v>63.839285714285765</v>
      </c>
      <c r="OL12" s="128">
        <v>61.44067796610166</v>
      </c>
      <c r="OM12" s="128">
        <v>47.398843930635813</v>
      </c>
      <c r="ON12" s="310">
        <v>21.78217821782178</v>
      </c>
      <c r="OO12" s="128">
        <v>15.207373271889402</v>
      </c>
      <c r="OP12" s="128">
        <v>12.5</v>
      </c>
      <c r="OQ12" s="128">
        <v>14.871794871794872</v>
      </c>
      <c r="OR12" s="128">
        <v>20.218579234972676</v>
      </c>
      <c r="OS12" s="128">
        <v>25.446428571428566</v>
      </c>
      <c r="OT12" s="128">
        <v>14.767932489451475</v>
      </c>
      <c r="OU12" s="128">
        <v>8.1395348837209305</v>
      </c>
      <c r="OW12" s="378" t="str">
        <f t="shared" si="10"/>
        <v>--</v>
      </c>
      <c r="OX12" s="381">
        <v>1.6216216216216217</v>
      </c>
      <c r="OY12" s="381">
        <v>0.83333333333333315</v>
      </c>
      <c r="OZ12" s="381">
        <v>2.4630541871921188</v>
      </c>
      <c r="PA12" s="378" t="str">
        <f t="shared" si="11"/>
        <v>--</v>
      </c>
      <c r="PB12" s="378" t="str">
        <f t="shared" si="11"/>
        <v>--</v>
      </c>
      <c r="PC12" s="381">
        <v>0.86956521739130466</v>
      </c>
      <c r="PD12" s="381">
        <v>9.4117647058823568</v>
      </c>
      <c r="PE12" s="380">
        <v>39.823008849557532</v>
      </c>
      <c r="PF12" s="381">
        <v>44.919786096256651</v>
      </c>
      <c r="PG12" s="381">
        <v>53.497942386831284</v>
      </c>
      <c r="PH12" s="381">
        <v>39.024390243902452</v>
      </c>
      <c r="PI12" s="380">
        <v>21.917808219178088</v>
      </c>
      <c r="PJ12" s="381">
        <v>9.1891891891891877</v>
      </c>
      <c r="PK12" s="381">
        <v>15.352697095435671</v>
      </c>
      <c r="PL12" s="381">
        <v>10.101010101010107</v>
      </c>
      <c r="PM12" s="378" t="str">
        <f t="shared" si="12"/>
        <v>--</v>
      </c>
      <c r="PN12" s="381">
        <v>20.238095238095244</v>
      </c>
      <c r="PO12" s="381">
        <v>18.340611353711807</v>
      </c>
      <c r="PP12" s="381">
        <v>12.121212121212132</v>
      </c>
      <c r="PQ12" s="378" t="str">
        <f t="shared" si="13"/>
        <v>--</v>
      </c>
      <c r="PR12" s="381">
        <v>10.119047619047619</v>
      </c>
      <c r="PS12" s="381">
        <v>10.917030567685599</v>
      </c>
      <c r="PT12" s="381">
        <v>21.2121212121212</v>
      </c>
      <c r="PU12" s="378" t="str">
        <f t="shared" si="14"/>
        <v>--</v>
      </c>
      <c r="PV12" s="381">
        <v>30.357142857142868</v>
      </c>
      <c r="PW12" s="381">
        <v>29.25764192139739</v>
      </c>
      <c r="PX12" s="381">
        <v>33.333333333333329</v>
      </c>
      <c r="PZ12" s="368"/>
      <c r="QA12" s="368"/>
      <c r="QB12" s="368"/>
      <c r="QC12" s="368"/>
      <c r="QD12" s="368"/>
      <c r="QE12" s="368"/>
      <c r="QF12" s="368"/>
      <c r="QG12" s="368"/>
      <c r="QH12" s="368"/>
      <c r="QI12" s="368"/>
      <c r="QJ12" s="368"/>
      <c r="QK12" s="368"/>
      <c r="QL12" s="368"/>
      <c r="QM12" s="368"/>
      <c r="QN12" s="368"/>
      <c r="QO12" s="368"/>
      <c r="QP12" s="368"/>
      <c r="QQ12" s="368"/>
      <c r="QR12" s="368"/>
      <c r="QS12" s="368"/>
      <c r="QT12" s="368"/>
      <c r="QU12" s="368"/>
      <c r="QV12" s="368"/>
      <c r="QW12" s="368"/>
      <c r="QX12" s="368"/>
      <c r="QY12" s="368"/>
      <c r="QZ12" s="368"/>
      <c r="RA12" s="368"/>
      <c r="RB12" s="368"/>
      <c r="RC12" s="368"/>
      <c r="RD12" s="368"/>
      <c r="RE12" s="368"/>
      <c r="RF12" s="368"/>
      <c r="RG12" s="368"/>
      <c r="RH12" s="368"/>
      <c r="RI12" s="368"/>
      <c r="RJ12" s="368"/>
      <c r="RK12" s="368"/>
      <c r="RL12" s="368"/>
      <c r="RM12" s="368"/>
      <c r="RN12" s="368"/>
      <c r="RO12" s="368"/>
      <c r="RP12" s="368"/>
      <c r="RQ12" s="368"/>
      <c r="RR12" s="368"/>
      <c r="RS12" s="368"/>
      <c r="RT12" s="368"/>
    </row>
    <row r="13" spans="1:488" x14ac:dyDescent="0.25">
      <c r="A13" s="114">
        <v>9</v>
      </c>
      <c r="B13" s="93" t="s">
        <v>10</v>
      </c>
      <c r="C13" s="189">
        <v>2.6041666666666643</v>
      </c>
      <c r="D13" s="189">
        <v>15.883668903803139</v>
      </c>
      <c r="E13" s="189">
        <v>17.532467532467528</v>
      </c>
      <c r="F13" s="189">
        <v>2.4590163934426252</v>
      </c>
      <c r="G13" s="189">
        <v>16.501650165016507</v>
      </c>
      <c r="H13" s="189">
        <v>22.02643171806168</v>
      </c>
      <c r="I13" s="189">
        <v>3.5483870967741953</v>
      </c>
      <c r="J13" s="189">
        <v>10.256410256410255</v>
      </c>
      <c r="K13" s="189">
        <v>19.200000000000006</v>
      </c>
      <c r="L13" s="189">
        <v>2.6455026455026456</v>
      </c>
      <c r="M13" s="190">
        <v>6.1333333333333346</v>
      </c>
      <c r="N13" s="190">
        <v>16.225165562913897</v>
      </c>
      <c r="O13" s="190">
        <v>1.5915119363395223</v>
      </c>
      <c r="P13" s="190">
        <v>5.2777777777777777</v>
      </c>
      <c r="Q13" s="190">
        <v>9.7719869706840363</v>
      </c>
      <c r="R13" s="190">
        <v>2.3437500000000013</v>
      </c>
      <c r="S13" s="190">
        <v>13.45291479820628</v>
      </c>
      <c r="T13" s="190">
        <v>15.03267973856209</v>
      </c>
      <c r="U13" s="190">
        <v>2.4590163934426252</v>
      </c>
      <c r="V13" s="190">
        <v>14.569536423841061</v>
      </c>
      <c r="W13" s="190">
        <v>18.584070796460178</v>
      </c>
      <c r="X13" s="190">
        <v>2.9126213592233015</v>
      </c>
      <c r="Y13" s="190">
        <v>7.9691516709511587</v>
      </c>
      <c r="Z13" s="190">
        <v>16.465863453815253</v>
      </c>
      <c r="AA13" s="190">
        <v>2.1164021164021163</v>
      </c>
      <c r="AB13" s="132">
        <v>4.2780748663101633</v>
      </c>
      <c r="AC13" s="132">
        <v>13.245033112582792</v>
      </c>
      <c r="AD13" s="132">
        <v>1.3262599469496024</v>
      </c>
      <c r="AE13" s="132">
        <v>3.8997214484679681</v>
      </c>
      <c r="AF13" s="190">
        <v>8.4967320261437784</v>
      </c>
      <c r="AG13" s="189">
        <v>0.78534031413612548</v>
      </c>
      <c r="AH13" s="189">
        <v>11.060948081264101</v>
      </c>
      <c r="AI13" s="191">
        <v>13.531353135313532</v>
      </c>
      <c r="AJ13" s="191">
        <v>2.0661157024793395</v>
      </c>
      <c r="AK13" s="190">
        <v>10.666666666666663</v>
      </c>
      <c r="AL13" s="190">
        <v>20.264317180616736</v>
      </c>
      <c r="AM13" s="190">
        <v>2.2580645161290329</v>
      </c>
      <c r="AN13" s="190">
        <v>6.9408740359897134</v>
      </c>
      <c r="AO13" s="190">
        <v>15.853658536585364</v>
      </c>
      <c r="AP13" s="190">
        <v>1.5915119363395225</v>
      </c>
      <c r="AQ13" s="190">
        <v>4.0431266846361185</v>
      </c>
      <c r="AR13" s="190">
        <v>11.920529801324504</v>
      </c>
      <c r="AS13" s="190">
        <v>0.53191489361702116</v>
      </c>
      <c r="AT13" s="190">
        <v>2.8089887640449431</v>
      </c>
      <c r="AU13" s="190">
        <v>6.2706270627062732</v>
      </c>
      <c r="AV13" s="190">
        <v>5.5155875299760133</v>
      </c>
      <c r="AW13" s="190">
        <v>25.7861635220126</v>
      </c>
      <c r="AX13" s="132">
        <v>25.856697819314643</v>
      </c>
      <c r="AY13" s="132">
        <v>3.1007751937984493</v>
      </c>
      <c r="AZ13" s="132">
        <v>21.183800623052974</v>
      </c>
      <c r="BA13" s="132">
        <v>26.359832635983263</v>
      </c>
      <c r="BB13" s="190">
        <v>4.0625000000000009</v>
      </c>
      <c r="BC13" s="132">
        <v>19.106699751861033</v>
      </c>
      <c r="BD13" s="132">
        <v>22.00772200772203</v>
      </c>
      <c r="BE13" s="132">
        <v>2.2613065326633195</v>
      </c>
      <c r="BF13" s="132">
        <v>12.406947890818863</v>
      </c>
      <c r="BG13" s="190">
        <v>17.445482866043619</v>
      </c>
      <c r="BH13" s="132">
        <v>1.550387596899226</v>
      </c>
      <c r="BI13" s="132">
        <v>10.714285714285715</v>
      </c>
      <c r="BJ13" s="132">
        <v>17.868338557993727</v>
      </c>
      <c r="BK13" s="192" t="s">
        <v>286</v>
      </c>
      <c r="BL13" s="190">
        <v>5.0314465408805518</v>
      </c>
      <c r="BM13" s="132">
        <v>4.361370716510848</v>
      </c>
      <c r="BN13" s="192" t="s">
        <v>286</v>
      </c>
      <c r="BO13" s="192">
        <v>3.4055727554178929</v>
      </c>
      <c r="BP13" s="192">
        <v>7.5313807531381229</v>
      </c>
      <c r="BQ13" s="192" t="s">
        <v>286</v>
      </c>
      <c r="BR13" s="132">
        <v>2.9776674937966163</v>
      </c>
      <c r="BS13" s="132">
        <v>3.501945525291859</v>
      </c>
      <c r="BT13" s="192" t="s">
        <v>286</v>
      </c>
      <c r="BU13" s="190">
        <v>3.9702233250620336</v>
      </c>
      <c r="BV13" s="132">
        <v>4.0752351097178652</v>
      </c>
      <c r="BW13" s="192" t="s">
        <v>286</v>
      </c>
      <c r="BX13" s="132">
        <v>1.7811704834605624</v>
      </c>
      <c r="BY13" s="190">
        <v>3.7854889589905349</v>
      </c>
      <c r="BZ13" s="132" t="s">
        <v>286</v>
      </c>
      <c r="CA13" s="132">
        <v>10.406091370558373</v>
      </c>
      <c r="CB13" s="132">
        <v>34.827586206896548</v>
      </c>
      <c r="CC13" s="190" t="s">
        <v>286</v>
      </c>
      <c r="CD13" s="132">
        <v>7.0110701107011089</v>
      </c>
      <c r="CE13" s="132">
        <v>36.190476190476204</v>
      </c>
      <c r="CF13" s="132" t="s">
        <v>286</v>
      </c>
      <c r="CG13" s="190">
        <v>6.086956521739129</v>
      </c>
      <c r="CH13" s="132">
        <v>29.680365296803647</v>
      </c>
      <c r="CI13" s="132" t="s">
        <v>286</v>
      </c>
      <c r="CJ13" s="132">
        <v>3.7500000000000022</v>
      </c>
      <c r="CK13" s="132">
        <v>22.014925373134311</v>
      </c>
      <c r="CL13" s="132" t="s">
        <v>286</v>
      </c>
      <c r="CM13" s="132">
        <v>3.2154340836012882</v>
      </c>
      <c r="CN13" s="132">
        <v>16.058394160583948</v>
      </c>
      <c r="CO13" s="132" t="s">
        <v>286</v>
      </c>
      <c r="CP13" s="190">
        <v>32.051282051282051</v>
      </c>
      <c r="CQ13" s="132">
        <v>46.875000000000007</v>
      </c>
      <c r="CR13" s="132" t="s">
        <v>286</v>
      </c>
      <c r="CS13" s="192">
        <v>20.382165605095555</v>
      </c>
      <c r="CT13" s="192">
        <v>41.350210970464161</v>
      </c>
      <c r="CU13" s="190" t="s">
        <v>286</v>
      </c>
      <c r="CV13" s="132">
        <v>23.076923076923084</v>
      </c>
      <c r="CW13" s="132">
        <v>43.478260869565204</v>
      </c>
      <c r="CX13" s="192" t="s">
        <v>286</v>
      </c>
      <c r="CY13" s="192">
        <v>14.720812182741117</v>
      </c>
      <c r="CZ13" s="190">
        <v>34.527687296416957</v>
      </c>
      <c r="DA13" s="132" t="s">
        <v>286</v>
      </c>
      <c r="DB13" s="132">
        <v>17.379679144385015</v>
      </c>
      <c r="DC13" s="210">
        <v>30.351437699680513</v>
      </c>
      <c r="DD13" s="192">
        <v>71.014492753623173</v>
      </c>
      <c r="DE13" s="190">
        <v>67.441860465116264</v>
      </c>
      <c r="DF13" s="132">
        <v>45.312500000000021</v>
      </c>
      <c r="DG13" s="132">
        <v>68.525896414342697</v>
      </c>
      <c r="DH13" s="192">
        <v>66.563467492260131</v>
      </c>
      <c r="DI13" s="192">
        <v>45.606694560669439</v>
      </c>
      <c r="DJ13" s="190">
        <v>71.884984025559106</v>
      </c>
      <c r="DK13" s="132">
        <v>68.069306930693116</v>
      </c>
      <c r="DL13" s="132">
        <v>54.901960784313765</v>
      </c>
      <c r="DM13" s="132">
        <v>70.389610389610368</v>
      </c>
      <c r="DN13" s="132">
        <v>72.361809045226167</v>
      </c>
      <c r="DO13" s="190">
        <v>59.365079365079389</v>
      </c>
      <c r="DP13" s="132">
        <v>71.200000000000017</v>
      </c>
      <c r="DQ13" s="132">
        <v>73.589743589743648</v>
      </c>
      <c r="DR13" s="132">
        <v>65.723270440251582</v>
      </c>
      <c r="DS13" s="132">
        <v>50.611246943765323</v>
      </c>
      <c r="DT13" s="190">
        <v>51.781970649895186</v>
      </c>
      <c r="DU13" s="194">
        <v>26.875</v>
      </c>
      <c r="DV13" s="194">
        <v>48.015873015873048</v>
      </c>
      <c r="DW13" s="192">
        <v>61.490683229813662</v>
      </c>
      <c r="DX13" s="194">
        <v>36.25</v>
      </c>
      <c r="DY13" s="190">
        <v>48.076923076923109</v>
      </c>
      <c r="DZ13" s="190">
        <v>54.999999999999986</v>
      </c>
      <c r="EA13" s="190">
        <v>38.976377952755925</v>
      </c>
      <c r="EB13" s="190">
        <v>51.282051282051285</v>
      </c>
      <c r="EC13" s="190">
        <v>60.75</v>
      </c>
      <c r="ED13" s="190">
        <v>41.955835962145066</v>
      </c>
      <c r="EE13" s="190">
        <v>53.72340425531921</v>
      </c>
      <c r="EF13" s="190">
        <v>56.010230179028191</v>
      </c>
      <c r="EG13" s="190">
        <v>51.104100946372299</v>
      </c>
      <c r="EH13" s="190">
        <v>23.84428223844284</v>
      </c>
      <c r="EI13" s="190">
        <v>15.822784810126583</v>
      </c>
      <c r="EJ13" s="190">
        <v>7.5235109717868314</v>
      </c>
      <c r="EK13" s="190">
        <v>22.352941176470576</v>
      </c>
      <c r="EL13" s="132">
        <v>16.719242902208201</v>
      </c>
      <c r="EM13" s="132">
        <v>8.403361344537819</v>
      </c>
      <c r="EN13" s="132">
        <v>22.077922077922079</v>
      </c>
      <c r="EO13" s="132">
        <v>12.342569269521407</v>
      </c>
      <c r="EP13" s="190">
        <v>10.980392156862742</v>
      </c>
      <c r="EQ13" s="132">
        <v>20.360824742268033</v>
      </c>
      <c r="ER13" s="132">
        <v>17.000000000000004</v>
      </c>
      <c r="ES13" s="132">
        <v>13.650793650793659</v>
      </c>
      <c r="ET13" s="132">
        <v>19.407008086253352</v>
      </c>
      <c r="EU13" s="190">
        <v>17.616580310880824</v>
      </c>
      <c r="EV13" s="132">
        <v>20.000000000000011</v>
      </c>
      <c r="EW13" s="132" t="s">
        <v>286</v>
      </c>
      <c r="EX13" s="132" t="s">
        <v>286</v>
      </c>
      <c r="EY13" s="132" t="s">
        <v>286</v>
      </c>
      <c r="EZ13" s="190">
        <v>88.671875000000043</v>
      </c>
      <c r="FA13" s="132">
        <v>85.266457680250767</v>
      </c>
      <c r="FB13" s="132">
        <v>77.916666666666714</v>
      </c>
      <c r="FC13" s="132">
        <v>87.898089171974433</v>
      </c>
      <c r="FD13" s="132">
        <v>84.250000000000043</v>
      </c>
      <c r="FE13" s="190">
        <v>78.039215686274503</v>
      </c>
      <c r="FF13" s="132">
        <v>90.609137055837635</v>
      </c>
      <c r="FG13" s="132">
        <v>81.546134663341661</v>
      </c>
      <c r="FH13" s="132">
        <v>79.559748427672972</v>
      </c>
      <c r="FI13" s="132">
        <v>83.989501312336017</v>
      </c>
      <c r="FJ13" s="190">
        <v>84.935064935064915</v>
      </c>
      <c r="FK13" s="132">
        <v>73.417721518987349</v>
      </c>
      <c r="FL13" s="132" t="s">
        <v>286</v>
      </c>
      <c r="FM13" s="132" t="s">
        <v>286</v>
      </c>
      <c r="FN13" s="132" t="s">
        <v>286</v>
      </c>
      <c r="FO13" s="190">
        <v>41.796875</v>
      </c>
      <c r="FP13" s="132">
        <v>40.438871473354219</v>
      </c>
      <c r="FQ13" s="132">
        <v>25.833333333333304</v>
      </c>
      <c r="FR13" s="132">
        <v>41.082802547770704</v>
      </c>
      <c r="FS13" s="132">
        <v>32.749999999999993</v>
      </c>
      <c r="FT13" s="190">
        <v>30.196078431372552</v>
      </c>
      <c r="FU13" s="132">
        <v>39.340101522842623</v>
      </c>
      <c r="FV13" s="132">
        <v>34.164588528678294</v>
      </c>
      <c r="FW13" s="132">
        <v>27.987421383647799</v>
      </c>
      <c r="FX13" s="132">
        <v>32.808398950131249</v>
      </c>
      <c r="FY13" s="190">
        <v>34.025974025974016</v>
      </c>
      <c r="FZ13" s="132">
        <v>26.898734177215179</v>
      </c>
      <c r="GA13" s="132" t="s">
        <v>286</v>
      </c>
      <c r="GB13" s="132" t="s">
        <v>286</v>
      </c>
      <c r="GC13" s="132" t="s">
        <v>286</v>
      </c>
      <c r="GD13" s="190">
        <v>66.798418972332016</v>
      </c>
      <c r="GE13" s="132">
        <v>70.977917981072622</v>
      </c>
      <c r="GF13" s="132">
        <v>76.47058823529413</v>
      </c>
      <c r="GG13" s="132">
        <v>64.262295081967238</v>
      </c>
      <c r="GH13" s="132">
        <v>64.321608040201028</v>
      </c>
      <c r="GI13" s="190">
        <v>62.301587301587325</v>
      </c>
      <c r="GJ13" s="132">
        <v>54.068241469816229</v>
      </c>
      <c r="GK13" s="132">
        <v>53.266331658291413</v>
      </c>
      <c r="GL13" s="132">
        <v>53.896103896103924</v>
      </c>
      <c r="GM13" s="197">
        <v>49.597855227882015</v>
      </c>
      <c r="GN13" s="190">
        <v>51.851851851851862</v>
      </c>
      <c r="GO13" s="132">
        <v>51.791530944625372</v>
      </c>
      <c r="GP13" s="132" t="s">
        <v>286</v>
      </c>
      <c r="GQ13" s="132" t="s">
        <v>286</v>
      </c>
      <c r="GR13" s="132" t="s">
        <v>286</v>
      </c>
      <c r="GS13" s="190">
        <v>16.205533596837942</v>
      </c>
      <c r="GT13" s="132">
        <v>31.23028391167194</v>
      </c>
      <c r="GU13" s="132">
        <v>30.67226890756303</v>
      </c>
      <c r="GV13" s="132">
        <v>20.655737704918042</v>
      </c>
      <c r="GW13" s="132">
        <v>18.341708542713548</v>
      </c>
      <c r="GX13" s="190">
        <v>20.238095238095248</v>
      </c>
      <c r="GY13" s="190">
        <v>13.123359580052483</v>
      </c>
      <c r="GZ13" s="190">
        <v>14.572864321608035</v>
      </c>
      <c r="HA13" s="190">
        <v>15.58441558441557</v>
      </c>
      <c r="HB13" s="190">
        <v>13.941018766756036</v>
      </c>
      <c r="HC13" s="190">
        <v>14.285714285714294</v>
      </c>
      <c r="HD13" s="190">
        <v>14.006514657980444</v>
      </c>
      <c r="HE13" s="190" t="s">
        <v>286</v>
      </c>
      <c r="HF13" s="190" t="s">
        <v>286</v>
      </c>
      <c r="HG13" s="190" t="s">
        <v>286</v>
      </c>
      <c r="HH13" s="190">
        <v>28.571428571428555</v>
      </c>
      <c r="HI13" s="190">
        <v>27.974276527331192</v>
      </c>
      <c r="HJ13" s="190">
        <v>20.60085836909872</v>
      </c>
      <c r="HK13" s="190">
        <v>40.893470790378046</v>
      </c>
      <c r="HL13" s="132">
        <v>32.984293193717299</v>
      </c>
      <c r="HM13" s="132">
        <v>28.048780487804891</v>
      </c>
      <c r="HN13" s="132">
        <v>36.118598382749319</v>
      </c>
      <c r="HO13" s="132">
        <v>35.917312661498677</v>
      </c>
      <c r="HP13" s="190">
        <v>29.967426710097708</v>
      </c>
      <c r="HQ13" s="132">
        <v>29.971988795518204</v>
      </c>
      <c r="HR13" s="132">
        <v>32.446808510638341</v>
      </c>
      <c r="HS13" s="132">
        <v>29.220779220779228</v>
      </c>
      <c r="HT13" s="196" t="s">
        <v>286</v>
      </c>
      <c r="HU13" s="190" t="s">
        <v>286</v>
      </c>
      <c r="HV13" s="192" t="s">
        <v>286</v>
      </c>
      <c r="HW13" s="192">
        <v>7.5630252100840378</v>
      </c>
      <c r="HX13" s="192">
        <v>7.7170418006430923</v>
      </c>
      <c r="HY13" s="192">
        <v>6.866952789699571</v>
      </c>
      <c r="HZ13" s="192">
        <v>15.463917525773194</v>
      </c>
      <c r="IA13" s="192">
        <v>8.9005235602094199</v>
      </c>
      <c r="IB13" s="192">
        <v>9.3495934959349629</v>
      </c>
      <c r="IC13" s="192">
        <v>13.20754716981132</v>
      </c>
      <c r="ID13" s="192">
        <v>12.144702842377262</v>
      </c>
      <c r="IE13" s="192">
        <v>11.400651465798051</v>
      </c>
      <c r="IF13" s="192">
        <v>9.243697478991594</v>
      </c>
      <c r="IG13" s="192">
        <v>11.968085106382981</v>
      </c>
      <c r="IH13" s="192">
        <v>9.4155844155844122</v>
      </c>
      <c r="II13" s="192" t="s">
        <v>286</v>
      </c>
      <c r="IJ13" s="192" t="s">
        <v>286</v>
      </c>
      <c r="IK13" s="192" t="s">
        <v>286</v>
      </c>
      <c r="IL13" s="192" t="s">
        <v>286</v>
      </c>
      <c r="IM13" s="192" t="s">
        <v>286</v>
      </c>
      <c r="IN13" s="192" t="s">
        <v>286</v>
      </c>
      <c r="IO13" s="192" t="s">
        <v>286</v>
      </c>
      <c r="IP13" s="192" t="s">
        <v>286</v>
      </c>
      <c r="IQ13" s="192" t="s">
        <v>286</v>
      </c>
      <c r="IR13" s="192" t="s">
        <v>286</v>
      </c>
      <c r="IS13" s="192">
        <v>16.076294277929158</v>
      </c>
      <c r="IT13" s="192">
        <v>15.231788079470212</v>
      </c>
      <c r="IU13" s="192" t="s">
        <v>286</v>
      </c>
      <c r="IV13" s="192">
        <v>15.186246418338111</v>
      </c>
      <c r="IW13" s="192">
        <v>13.333333333333332</v>
      </c>
      <c r="IX13" s="192" t="s">
        <v>286</v>
      </c>
      <c r="IY13" s="192" t="s">
        <v>286</v>
      </c>
      <c r="IZ13" s="192" t="s">
        <v>286</v>
      </c>
      <c r="JA13" s="192" t="s">
        <v>286</v>
      </c>
      <c r="JB13" s="192" t="s">
        <v>286</v>
      </c>
      <c r="JC13" s="192" t="s">
        <v>286</v>
      </c>
      <c r="JD13" s="192" t="s">
        <v>286</v>
      </c>
      <c r="JE13" s="192" t="s">
        <v>286</v>
      </c>
      <c r="JF13" s="192" t="s">
        <v>286</v>
      </c>
      <c r="JG13" s="192" t="s">
        <v>286</v>
      </c>
      <c r="JH13" s="192">
        <v>9.5367847411444124</v>
      </c>
      <c r="JI13" s="192">
        <v>9.9337748344370809</v>
      </c>
      <c r="JJ13" s="192" t="s">
        <v>286</v>
      </c>
      <c r="JK13" s="192">
        <v>11.174785100286535</v>
      </c>
      <c r="JL13" s="192">
        <v>15.666666666666661</v>
      </c>
      <c r="JM13" s="192" t="s">
        <v>286</v>
      </c>
      <c r="JN13" s="192" t="s">
        <v>286</v>
      </c>
      <c r="JO13" s="192" t="s">
        <v>286</v>
      </c>
      <c r="JP13" s="192" t="s">
        <v>286</v>
      </c>
      <c r="JQ13" s="192" t="s">
        <v>286</v>
      </c>
      <c r="JR13" s="192" t="s">
        <v>286</v>
      </c>
      <c r="JS13" s="192" t="s">
        <v>286</v>
      </c>
      <c r="JT13" s="192" t="s">
        <v>286</v>
      </c>
      <c r="JU13" s="192" t="s">
        <v>286</v>
      </c>
      <c r="JV13" s="192" t="s">
        <v>286</v>
      </c>
      <c r="JW13" s="192">
        <v>25.613079019073567</v>
      </c>
      <c r="JX13" s="192">
        <v>25.165562913907287</v>
      </c>
      <c r="JY13" s="192" t="s">
        <v>286</v>
      </c>
      <c r="JZ13" s="192">
        <v>26.361031518624646</v>
      </c>
      <c r="KA13" s="192">
        <v>29.000000000000018</v>
      </c>
      <c r="KB13" s="192">
        <v>15.158924205378982</v>
      </c>
      <c r="KC13" s="192">
        <v>23.270440251572349</v>
      </c>
      <c r="KD13" s="192">
        <v>26.791277258566993</v>
      </c>
      <c r="KE13" s="192">
        <v>17.460317460317469</v>
      </c>
      <c r="KF13" s="192">
        <v>21.42857142857142</v>
      </c>
      <c r="KG13" s="192">
        <v>24.050632911392398</v>
      </c>
      <c r="KH13" s="192">
        <v>21.337579617834407</v>
      </c>
      <c r="KI13" s="192">
        <v>23.749999999999989</v>
      </c>
      <c r="KJ13" s="192">
        <v>24.5136186770428</v>
      </c>
      <c r="KK13" s="192">
        <v>21.818181818181813</v>
      </c>
      <c r="KL13" s="192">
        <v>23.677581863979839</v>
      </c>
      <c r="KM13" s="192">
        <v>27.272727272727288</v>
      </c>
      <c r="KN13" s="192">
        <v>19.047619047619065</v>
      </c>
      <c r="KO13" s="192">
        <v>24.415584415584419</v>
      </c>
      <c r="KP13" s="192">
        <v>28.571428571428566</v>
      </c>
      <c r="KQ13" s="192" t="str">
        <f t="shared" si="0"/>
        <v>--</v>
      </c>
      <c r="KR13" s="192" t="str">
        <f t="shared" si="0"/>
        <v>--</v>
      </c>
      <c r="KS13" s="192" t="str">
        <f t="shared" si="0"/>
        <v>--</v>
      </c>
      <c r="KT13" s="192" t="str">
        <f t="shared" si="0"/>
        <v>--</v>
      </c>
      <c r="KU13" s="192" t="str">
        <f t="shared" si="0"/>
        <v>--</v>
      </c>
      <c r="KV13" s="219">
        <v>1.60857908847185</v>
      </c>
      <c r="KW13" s="223">
        <v>0.84269662921348398</v>
      </c>
      <c r="KX13" s="219">
        <v>1.57232704402516</v>
      </c>
      <c r="KY13" s="219">
        <v>1.2626262626262601</v>
      </c>
      <c r="KZ13" s="219">
        <v>1.05540897097625</v>
      </c>
      <c r="LA13" s="219">
        <v>1.58227848101266</v>
      </c>
      <c r="LB13" s="190" t="str">
        <f t="shared" si="1"/>
        <v>--</v>
      </c>
      <c r="LC13" s="219">
        <v>2.9585798816568101</v>
      </c>
      <c r="LD13" s="219">
        <v>9.3425605536332199</v>
      </c>
      <c r="LE13" s="190" t="str">
        <f t="shared" si="2"/>
        <v>--</v>
      </c>
      <c r="LF13" s="219">
        <v>1.08108108108108</v>
      </c>
      <c r="LG13" s="219">
        <v>8.3067092651757193</v>
      </c>
      <c r="LH13" s="219">
        <v>81.743869209809304</v>
      </c>
      <c r="LI13" s="219">
        <v>84.078212290502904</v>
      </c>
      <c r="LJ13" s="219">
        <v>78.233438485804498</v>
      </c>
      <c r="LK13" s="219">
        <v>81.979695431472095</v>
      </c>
      <c r="LL13" s="219">
        <v>77.3333333333333</v>
      </c>
      <c r="LM13" s="219">
        <v>66.876971608832804</v>
      </c>
      <c r="LN13" s="219">
        <v>32.425068119891002</v>
      </c>
      <c r="LO13" s="219">
        <v>35.754189944133998</v>
      </c>
      <c r="LP13" s="219">
        <v>30.5993690851735</v>
      </c>
      <c r="LQ13" s="219">
        <v>28.1725888324873</v>
      </c>
      <c r="LR13" s="219">
        <v>32.799999999999997</v>
      </c>
      <c r="LS13" s="219">
        <v>24.290220820189301</v>
      </c>
      <c r="LT13" s="219">
        <v>44.808743169398902</v>
      </c>
      <c r="LU13" s="219">
        <v>42.618384401114199</v>
      </c>
      <c r="LV13" s="219">
        <v>52.365930599369101</v>
      </c>
      <c r="LW13" s="219">
        <v>39.185750636132298</v>
      </c>
      <c r="LX13" s="219">
        <v>43.085106382978701</v>
      </c>
      <c r="LY13" s="219">
        <v>46.056782334384899</v>
      </c>
      <c r="LZ13" s="219">
        <v>9.8360655737704903</v>
      </c>
      <c r="MA13" s="219">
        <v>8.6350974930362199</v>
      </c>
      <c r="MB13" s="219">
        <v>10.410094637224001</v>
      </c>
      <c r="MC13" s="219">
        <v>7.6335877862595396</v>
      </c>
      <c r="MD13" s="219">
        <v>11.436170212765999</v>
      </c>
      <c r="ME13" s="219">
        <v>9.4637223974763494</v>
      </c>
      <c r="MF13" s="219">
        <v>38.797814207650298</v>
      </c>
      <c r="MG13" s="219">
        <v>33.240223463687201</v>
      </c>
      <c r="MH13" s="219">
        <v>37.460317460317498</v>
      </c>
      <c r="MI13" s="219">
        <v>30.456852791878202</v>
      </c>
      <c r="MJ13" s="219">
        <v>28.6472148541114</v>
      </c>
      <c r="MK13" s="219">
        <v>27.760252365930601</v>
      </c>
      <c r="ML13" s="219">
        <v>11.202185792349701</v>
      </c>
      <c r="MM13" s="219">
        <v>11.452513966480399</v>
      </c>
      <c r="MN13" s="219">
        <v>11.4285714285714</v>
      </c>
      <c r="MO13" s="219">
        <v>8.1218274111675104</v>
      </c>
      <c r="MP13" s="219">
        <v>7.4270557029177802</v>
      </c>
      <c r="MQ13" s="219">
        <v>8.2018927444794993</v>
      </c>
      <c r="MR13" s="190" t="str">
        <f t="shared" si="3"/>
        <v>--</v>
      </c>
      <c r="MS13" s="190" t="str">
        <f t="shared" si="3"/>
        <v>--</v>
      </c>
      <c r="MT13" s="190" t="str">
        <f t="shared" si="3"/>
        <v>--</v>
      </c>
      <c r="MU13" s="190" t="str">
        <f t="shared" si="3"/>
        <v>--</v>
      </c>
      <c r="MV13" s="220">
        <v>84.800000000000097</v>
      </c>
      <c r="MW13" s="220">
        <v>81.593406593406598</v>
      </c>
      <c r="MX13" s="220">
        <v>33.3333333333333</v>
      </c>
      <c r="MY13" s="220">
        <v>29.6703296703297</v>
      </c>
      <c r="MZ13" s="220">
        <v>48</v>
      </c>
      <c r="NA13" s="220">
        <v>36.46408839779</v>
      </c>
      <c r="NB13" s="220">
        <v>9.0666666666666593</v>
      </c>
      <c r="NC13" s="220">
        <v>4.4198895027624303</v>
      </c>
      <c r="ND13" s="220">
        <v>38.873994638069703</v>
      </c>
      <c r="NE13" s="220">
        <v>38.121546961325997</v>
      </c>
      <c r="NF13" s="220">
        <v>10.991957104557599</v>
      </c>
      <c r="NG13" s="220">
        <v>7.4585635359116003</v>
      </c>
      <c r="NH13" s="221" t="str">
        <f t="shared" si="4"/>
        <v>--</v>
      </c>
      <c r="NI13" s="222">
        <v>10.4790419161677</v>
      </c>
      <c r="NJ13" s="222">
        <v>15.384615384615399</v>
      </c>
      <c r="NK13" s="222">
        <v>17.845117845117802</v>
      </c>
      <c r="NL13" s="221" t="str">
        <f t="shared" si="5"/>
        <v>--</v>
      </c>
      <c r="NM13" s="222">
        <v>18.465909090909101</v>
      </c>
      <c r="NN13" s="222">
        <v>18.696883852691201</v>
      </c>
      <c r="NO13" s="222">
        <v>13.3116883116883</v>
      </c>
      <c r="NP13" s="221" t="str">
        <f t="shared" si="6"/>
        <v>--</v>
      </c>
      <c r="NQ13" s="273">
        <v>7.1856287425149743</v>
      </c>
      <c r="NR13" s="273">
        <v>10.355029585798817</v>
      </c>
      <c r="NS13" s="273">
        <v>10.437710437710439</v>
      </c>
      <c r="NT13" s="221" t="str">
        <f t="shared" si="7"/>
        <v>--</v>
      </c>
      <c r="NU13" s="222">
        <v>14.204545454545459</v>
      </c>
      <c r="NV13" s="222">
        <v>12.747875354107656</v>
      </c>
      <c r="NW13" s="222">
        <v>11.038961038961038</v>
      </c>
      <c r="NX13" s="221" t="str">
        <f t="shared" si="8"/>
        <v>--</v>
      </c>
      <c r="NY13" s="222">
        <v>17.664670658682649</v>
      </c>
      <c r="NZ13" s="222">
        <v>25.739644970414197</v>
      </c>
      <c r="OA13" s="222">
        <v>28.282828282828294</v>
      </c>
      <c r="OB13" s="221" t="str">
        <f t="shared" si="9"/>
        <v>--</v>
      </c>
      <c r="OC13" s="222">
        <v>32.67045454545454</v>
      </c>
      <c r="OD13" s="222">
        <v>31.444759206798899</v>
      </c>
      <c r="OE13" s="222">
        <v>24.350649350649356</v>
      </c>
      <c r="OF13" s="128">
        <v>48.000000000000021</v>
      </c>
      <c r="OG13" s="128">
        <v>54.569892473118266</v>
      </c>
      <c r="OH13" s="128">
        <v>54.213483146067425</v>
      </c>
      <c r="OI13" s="128">
        <v>44.339622641509422</v>
      </c>
      <c r="OJ13" s="128">
        <v>53.888888888888872</v>
      </c>
      <c r="OK13" s="128">
        <v>63.636363636363612</v>
      </c>
      <c r="OL13" s="128">
        <v>53.703703703703738</v>
      </c>
      <c r="OM13" s="128">
        <v>46.855345911949669</v>
      </c>
      <c r="ON13" s="310">
        <v>21.253405994550405</v>
      </c>
      <c r="OO13" s="128">
        <v>16.343490304709139</v>
      </c>
      <c r="OP13" s="128">
        <v>13.597733711048154</v>
      </c>
      <c r="OQ13" s="128">
        <v>10.645161290322584</v>
      </c>
      <c r="OR13" s="128">
        <v>18.005540166204987</v>
      </c>
      <c r="OS13" s="128">
        <v>18.020304568527912</v>
      </c>
      <c r="OT13" s="128">
        <v>15.425531914893618</v>
      </c>
      <c r="OU13" s="128">
        <v>12.698412698412701</v>
      </c>
      <c r="OW13" s="378" t="str">
        <f t="shared" si="10"/>
        <v>--</v>
      </c>
      <c r="OX13" s="381">
        <v>0.91463414634146445</v>
      </c>
      <c r="OY13" s="381">
        <v>1.0126582278481013</v>
      </c>
      <c r="OZ13" s="381">
        <v>0.63291139240506356</v>
      </c>
      <c r="PA13" s="378" t="str">
        <f t="shared" si="11"/>
        <v>--</v>
      </c>
      <c r="PB13" s="378" t="str">
        <f t="shared" si="11"/>
        <v>--</v>
      </c>
      <c r="PC13" s="381">
        <v>1.8421052631578951</v>
      </c>
      <c r="PD13" s="381">
        <v>7.0739549839228308</v>
      </c>
      <c r="PE13" s="380">
        <v>48.062015503876012</v>
      </c>
      <c r="PF13" s="381">
        <v>63.363363363363369</v>
      </c>
      <c r="PG13" s="381">
        <v>55.5</v>
      </c>
      <c r="PH13" s="381">
        <v>46.372239747634062</v>
      </c>
      <c r="PI13" s="380">
        <v>19.628647214854102</v>
      </c>
      <c r="PJ13" s="381">
        <v>14.545454545454549</v>
      </c>
      <c r="PK13" s="381">
        <v>11.898734177215186</v>
      </c>
      <c r="PL13" s="381">
        <v>10.094637223974766</v>
      </c>
      <c r="PM13" s="378" t="str">
        <f t="shared" si="12"/>
        <v>--</v>
      </c>
      <c r="PN13" s="381">
        <v>14.38127090301003</v>
      </c>
      <c r="PO13" s="381">
        <v>15.094339622641499</v>
      </c>
      <c r="PP13" s="381">
        <v>16.551724137931032</v>
      </c>
      <c r="PQ13" s="378" t="str">
        <f t="shared" si="13"/>
        <v>--</v>
      </c>
      <c r="PR13" s="381">
        <v>13.043478260869561</v>
      </c>
      <c r="PS13" s="381">
        <v>14.285714285714294</v>
      </c>
      <c r="PT13" s="381">
        <v>17.241379310344815</v>
      </c>
      <c r="PU13" s="378" t="str">
        <f t="shared" si="14"/>
        <v>--</v>
      </c>
      <c r="PV13" s="381">
        <v>27.424749163879593</v>
      </c>
      <c r="PW13" s="381">
        <v>29.380053908355798</v>
      </c>
      <c r="PX13" s="381">
        <v>33.793103448275865</v>
      </c>
      <c r="PZ13" s="368"/>
      <c r="QA13" s="368"/>
      <c r="QB13" s="368"/>
      <c r="QC13" s="368"/>
      <c r="QD13" s="368"/>
      <c r="QE13" s="368"/>
      <c r="QF13" s="368"/>
      <c r="QG13" s="368"/>
      <c r="QH13" s="368"/>
      <c r="QI13" s="368"/>
      <c r="QJ13" s="368"/>
      <c r="QK13" s="368"/>
      <c r="QL13" s="368"/>
      <c r="QM13" s="368"/>
      <c r="QN13" s="368"/>
      <c r="QO13" s="368"/>
      <c r="QP13" s="368"/>
      <c r="QQ13" s="368"/>
      <c r="QR13" s="368"/>
      <c r="QS13" s="368"/>
      <c r="QT13" s="368"/>
      <c r="QU13" s="368"/>
      <c r="QV13" s="368"/>
      <c r="QW13" s="368"/>
      <c r="QX13" s="368"/>
      <c r="QY13" s="368"/>
      <c r="QZ13" s="368"/>
      <c r="RA13" s="368"/>
      <c r="RB13" s="368"/>
      <c r="RC13" s="368"/>
      <c r="RD13" s="368"/>
      <c r="RE13" s="368"/>
      <c r="RF13" s="368"/>
      <c r="RG13" s="368"/>
      <c r="RH13" s="368"/>
      <c r="RI13" s="368"/>
      <c r="RJ13" s="368"/>
      <c r="RK13" s="368"/>
      <c r="RL13" s="368"/>
      <c r="RM13" s="368"/>
      <c r="RN13" s="368"/>
      <c r="RO13" s="368"/>
      <c r="RP13" s="368"/>
      <c r="RQ13" s="368"/>
      <c r="RR13" s="368"/>
      <c r="RS13" s="368"/>
      <c r="RT13" s="368"/>
    </row>
    <row r="14" spans="1:488" x14ac:dyDescent="0.25">
      <c r="A14" s="114">
        <v>10</v>
      </c>
      <c r="B14" s="93" t="s">
        <v>88</v>
      </c>
      <c r="C14" s="189">
        <v>2.9259896729776265</v>
      </c>
      <c r="D14" s="189">
        <v>11.198428290766213</v>
      </c>
      <c r="E14" s="189">
        <v>14.76323119777159</v>
      </c>
      <c r="F14" s="189">
        <v>0.83857442348008415</v>
      </c>
      <c r="G14" s="189">
        <v>9.6960926193921875</v>
      </c>
      <c r="H14" s="189">
        <v>17.251461988304087</v>
      </c>
      <c r="I14" s="189">
        <v>1.2610340479192947</v>
      </c>
      <c r="J14" s="189">
        <v>7.7373974208675227</v>
      </c>
      <c r="K14" s="189">
        <v>16.187050359712245</v>
      </c>
      <c r="L14" s="189">
        <v>0.77262693156732798</v>
      </c>
      <c r="M14" s="190">
        <v>7.658157602663703</v>
      </c>
      <c r="N14" s="190">
        <v>14.711359404096841</v>
      </c>
      <c r="O14" s="190">
        <v>0.73375262054507295</v>
      </c>
      <c r="P14" s="190">
        <v>6.0353798126951101</v>
      </c>
      <c r="Q14" s="190">
        <v>14.238410596026492</v>
      </c>
      <c r="R14" s="190">
        <v>1.8932874354561098</v>
      </c>
      <c r="S14" s="190">
        <v>9.2702169625246444</v>
      </c>
      <c r="T14" s="190">
        <v>13.407821229050283</v>
      </c>
      <c r="U14" s="190">
        <v>0.83857442348008415</v>
      </c>
      <c r="V14" s="190">
        <v>8.9855072463768195</v>
      </c>
      <c r="W14" s="190">
        <v>15.294117647058821</v>
      </c>
      <c r="X14" s="190">
        <v>0.88495575221238887</v>
      </c>
      <c r="Y14" s="190">
        <v>7.4030552291421809</v>
      </c>
      <c r="Z14" s="190">
        <v>15.287769784172665</v>
      </c>
      <c r="AA14" s="190">
        <v>0.55248618784530423</v>
      </c>
      <c r="AB14" s="132">
        <v>6.5701559020044531</v>
      </c>
      <c r="AC14" s="132">
        <v>13.295880149812733</v>
      </c>
      <c r="AD14" s="132">
        <v>0.62893081761006242</v>
      </c>
      <c r="AE14" s="132">
        <v>5.515088449531742</v>
      </c>
      <c r="AF14" s="190">
        <v>13.621262458471756</v>
      </c>
      <c r="AG14" s="189">
        <v>1.8998272884283243</v>
      </c>
      <c r="AH14" s="189">
        <v>6.7729083665338621</v>
      </c>
      <c r="AI14" s="191">
        <v>7.9096045197740121</v>
      </c>
      <c r="AJ14" s="191">
        <v>0.42105263157894707</v>
      </c>
      <c r="AK14" s="190">
        <v>4.7965116279069742</v>
      </c>
      <c r="AL14" s="190">
        <v>9.7922848664688402</v>
      </c>
      <c r="AM14" s="190">
        <v>0.63211125158027748</v>
      </c>
      <c r="AN14" s="190">
        <v>2.8235294117647052</v>
      </c>
      <c r="AO14" s="190">
        <v>8.7912087912087866</v>
      </c>
      <c r="AP14" s="190">
        <v>0.77177508269018646</v>
      </c>
      <c r="AQ14" s="190">
        <v>4.0358744394618826</v>
      </c>
      <c r="AR14" s="190">
        <v>8.6792452830188616</v>
      </c>
      <c r="AS14" s="190">
        <v>0.2096436058700209</v>
      </c>
      <c r="AT14" s="190">
        <v>3.7617554858934099</v>
      </c>
      <c r="AU14" s="190">
        <v>7.5250836120401301</v>
      </c>
      <c r="AV14" s="190">
        <v>3.8580246913580316</v>
      </c>
      <c r="AW14" s="190">
        <v>21.31438721136767</v>
      </c>
      <c r="AX14" s="132">
        <v>18.253968253968242</v>
      </c>
      <c r="AY14" s="132">
        <v>3.6563071297989058</v>
      </c>
      <c r="AZ14" s="132">
        <v>22.692307692307686</v>
      </c>
      <c r="BA14" s="132">
        <v>24.08963585434174</v>
      </c>
      <c r="BB14" s="190">
        <v>3.2710280373831786</v>
      </c>
      <c r="BC14" s="132">
        <v>18.072289156626489</v>
      </c>
      <c r="BD14" s="132">
        <v>18.321917808219194</v>
      </c>
      <c r="BE14" s="132">
        <v>2.7630180658873558</v>
      </c>
      <c r="BF14" s="132">
        <v>22.736842105263197</v>
      </c>
      <c r="BG14" s="190">
        <v>20.207253886010342</v>
      </c>
      <c r="BH14" s="132">
        <v>0.99601593625497986</v>
      </c>
      <c r="BI14" s="132">
        <v>18.268315889628926</v>
      </c>
      <c r="BJ14" s="132">
        <v>19.106317411402173</v>
      </c>
      <c r="BK14" s="192" t="s">
        <v>286</v>
      </c>
      <c r="BL14" s="190">
        <v>3.9285714285714164</v>
      </c>
      <c r="BM14" s="132">
        <v>4.5092838196286351</v>
      </c>
      <c r="BN14" s="192" t="s">
        <v>286</v>
      </c>
      <c r="BO14" s="192">
        <v>5.2362707535121444</v>
      </c>
      <c r="BP14" s="192">
        <v>5.0420168067226854</v>
      </c>
      <c r="BQ14" s="192" t="s">
        <v>286</v>
      </c>
      <c r="BR14" s="132">
        <v>3.8759689922479765</v>
      </c>
      <c r="BS14" s="132">
        <v>5.4888507718695507</v>
      </c>
      <c r="BT14" s="192" t="s">
        <v>286</v>
      </c>
      <c r="BU14" s="190">
        <v>2.4236037934668095</v>
      </c>
      <c r="BV14" s="132">
        <v>4.0350877192982466</v>
      </c>
      <c r="BW14" s="192" t="s">
        <v>286</v>
      </c>
      <c r="BX14" s="132">
        <v>1.9120458891013414</v>
      </c>
      <c r="BY14" s="190">
        <v>2.3219814241486056</v>
      </c>
      <c r="BZ14" s="132" t="s">
        <v>286</v>
      </c>
      <c r="CA14" s="132">
        <v>8.0178173719376407</v>
      </c>
      <c r="CB14" s="132">
        <v>38.150289017341073</v>
      </c>
      <c r="CC14" s="190" t="s">
        <v>286</v>
      </c>
      <c r="CD14" s="132">
        <v>6.8292682926829285</v>
      </c>
      <c r="CE14" s="132">
        <v>29.559748427672954</v>
      </c>
      <c r="CF14" s="132" t="s">
        <v>286</v>
      </c>
      <c r="CG14" s="190">
        <v>3.9318479685452146</v>
      </c>
      <c r="CH14" s="132">
        <v>30.22813688212926</v>
      </c>
      <c r="CI14" s="132" t="s">
        <v>286</v>
      </c>
      <c r="CJ14" s="132">
        <v>5.8290155440414511</v>
      </c>
      <c r="CK14" s="132">
        <v>26.078028747433272</v>
      </c>
      <c r="CL14" s="132" t="s">
        <v>286</v>
      </c>
      <c r="CM14" s="132">
        <v>3.1578947368421053</v>
      </c>
      <c r="CN14" s="132">
        <v>21.280602636534816</v>
      </c>
      <c r="CO14" s="132" t="s">
        <v>286</v>
      </c>
      <c r="CP14" s="190">
        <v>24.953789279112751</v>
      </c>
      <c r="CQ14" s="132">
        <v>44.385026737967898</v>
      </c>
      <c r="CR14" s="132" t="s">
        <v>286</v>
      </c>
      <c r="CS14" s="192">
        <v>27.490039840637447</v>
      </c>
      <c r="CT14" s="192">
        <v>43.553008595988537</v>
      </c>
      <c r="CU14" s="190" t="s">
        <v>286</v>
      </c>
      <c r="CV14" s="132">
        <v>17.435320584926881</v>
      </c>
      <c r="CW14" s="132">
        <v>44.69964664310951</v>
      </c>
      <c r="CX14" s="192" t="s">
        <v>286</v>
      </c>
      <c r="CY14" s="192">
        <v>20.021528525296016</v>
      </c>
      <c r="CZ14" s="190">
        <v>38.42010771992819</v>
      </c>
      <c r="DA14" s="132" t="s">
        <v>286</v>
      </c>
      <c r="DB14" s="132">
        <v>14.384236453201963</v>
      </c>
      <c r="DC14" s="210">
        <v>33.652312599680997</v>
      </c>
      <c r="DD14" s="192">
        <v>70.172684458398791</v>
      </c>
      <c r="DE14" s="190">
        <v>69.314079422382605</v>
      </c>
      <c r="DF14" s="132">
        <v>55.585106382978786</v>
      </c>
      <c r="DG14" s="132">
        <v>68.560606060606105</v>
      </c>
      <c r="DH14" s="192">
        <v>70.322580645161153</v>
      </c>
      <c r="DI14" s="192">
        <v>53.781512605042053</v>
      </c>
      <c r="DJ14" s="190">
        <v>68.433734939758978</v>
      </c>
      <c r="DK14" s="132">
        <v>71.792035398230112</v>
      </c>
      <c r="DL14" s="132">
        <v>51.290877796901846</v>
      </c>
      <c r="DM14" s="132">
        <v>76.315789473684262</v>
      </c>
      <c r="DN14" s="132">
        <v>76.35206786850479</v>
      </c>
      <c r="DO14" s="190">
        <v>66.958041958042031</v>
      </c>
      <c r="DP14" s="132">
        <v>75.4184100418409</v>
      </c>
      <c r="DQ14" s="132">
        <v>76.436781609195421</v>
      </c>
      <c r="DR14" s="132">
        <v>59.126365054602182</v>
      </c>
      <c r="DS14" s="132">
        <v>48.366013071895409</v>
      </c>
      <c r="DT14" s="190">
        <v>51.35623869801087</v>
      </c>
      <c r="DU14" s="194">
        <v>35.106382978723396</v>
      </c>
      <c r="DV14" s="194">
        <v>46.271510516252349</v>
      </c>
      <c r="DW14" s="192">
        <v>53.092783505154678</v>
      </c>
      <c r="DX14" s="194">
        <v>35.474860335195515</v>
      </c>
      <c r="DY14" s="190">
        <v>49.333333333333378</v>
      </c>
      <c r="DZ14" s="190">
        <v>55.790645879732772</v>
      </c>
      <c r="EA14" s="190">
        <v>36.144578313253078</v>
      </c>
      <c r="EB14" s="190">
        <v>55.676855895196482</v>
      </c>
      <c r="EC14" s="190">
        <v>56.856540084388207</v>
      </c>
      <c r="ED14" s="190">
        <v>49.650349650349689</v>
      </c>
      <c r="EE14" s="190">
        <v>56.016597510373423</v>
      </c>
      <c r="EF14" s="190">
        <v>60.769230769230745</v>
      </c>
      <c r="EG14" s="190">
        <v>42.901716068642799</v>
      </c>
      <c r="EH14" s="190">
        <v>19.516129032258039</v>
      </c>
      <c r="EI14" s="190">
        <v>13.309352517985623</v>
      </c>
      <c r="EJ14" s="190">
        <v>10.66666666666667</v>
      </c>
      <c r="EK14" s="190">
        <v>14.04494382022472</v>
      </c>
      <c r="EL14" s="132">
        <v>14.267352185089971</v>
      </c>
      <c r="EM14" s="132">
        <v>10.11235955056179</v>
      </c>
      <c r="EN14" s="132">
        <v>19.713261648745533</v>
      </c>
      <c r="EO14" s="132">
        <v>15.016685205784215</v>
      </c>
      <c r="EP14" s="190">
        <v>9.3425605536332004</v>
      </c>
      <c r="EQ14" s="132">
        <v>19.12568306010926</v>
      </c>
      <c r="ER14" s="132">
        <v>19.426751592356698</v>
      </c>
      <c r="ES14" s="132">
        <v>18.213660245183895</v>
      </c>
      <c r="ET14" s="132">
        <v>19.122257053291545</v>
      </c>
      <c r="EU14" s="190">
        <v>21.303501945525294</v>
      </c>
      <c r="EV14" s="132">
        <v>21.069182389937094</v>
      </c>
      <c r="EW14" s="132" t="s">
        <v>286</v>
      </c>
      <c r="EX14" s="132" t="s">
        <v>286</v>
      </c>
      <c r="EY14" s="132" t="s">
        <v>286</v>
      </c>
      <c r="EZ14" s="190">
        <v>89.833641404805903</v>
      </c>
      <c r="FA14" s="132">
        <v>86.118251928020584</v>
      </c>
      <c r="FB14" s="132">
        <v>77.808988764044898</v>
      </c>
      <c r="FC14" s="132">
        <v>87.620192307692321</v>
      </c>
      <c r="FD14" s="132">
        <v>83.664459161147931</v>
      </c>
      <c r="FE14" s="190">
        <v>74.870017331022623</v>
      </c>
      <c r="FF14" s="132">
        <v>88.62405200433372</v>
      </c>
      <c r="FG14" s="132">
        <v>83.669141039236507</v>
      </c>
      <c r="FH14" s="132">
        <v>78.59649122807015</v>
      </c>
      <c r="FI14" s="132">
        <v>86.585365853658601</v>
      </c>
      <c r="FJ14" s="190">
        <v>84.134615384615401</v>
      </c>
      <c r="FK14" s="132">
        <v>78.906249999999943</v>
      </c>
      <c r="FL14" s="132" t="s">
        <v>286</v>
      </c>
      <c r="FM14" s="132" t="s">
        <v>286</v>
      </c>
      <c r="FN14" s="132" t="s">
        <v>286</v>
      </c>
      <c r="FO14" s="190">
        <v>38.632162661737517</v>
      </c>
      <c r="FP14" s="132">
        <v>36.632390745501269</v>
      </c>
      <c r="FQ14" s="132">
        <v>26.123595505617967</v>
      </c>
      <c r="FR14" s="132">
        <v>42.548076923076856</v>
      </c>
      <c r="FS14" s="132">
        <v>35.651214128035278</v>
      </c>
      <c r="FT14" s="190">
        <v>25.129982668977465</v>
      </c>
      <c r="FU14" s="132">
        <v>40.411700975081288</v>
      </c>
      <c r="FV14" s="132">
        <v>33.297985153764571</v>
      </c>
      <c r="FW14" s="132">
        <v>26.315789473684216</v>
      </c>
      <c r="FX14" s="132">
        <v>39.024390243902502</v>
      </c>
      <c r="FY14" s="190">
        <v>33.173076923076991</v>
      </c>
      <c r="FZ14" s="132">
        <v>28.437500000000007</v>
      </c>
      <c r="GA14" s="132" t="s">
        <v>286</v>
      </c>
      <c r="GB14" s="132" t="s">
        <v>286</v>
      </c>
      <c r="GC14" s="132" t="s">
        <v>286</v>
      </c>
      <c r="GD14" s="190">
        <v>66.794625719769712</v>
      </c>
      <c r="GE14" s="132">
        <v>66.319895968790746</v>
      </c>
      <c r="GF14" s="132">
        <v>73.925501432664802</v>
      </c>
      <c r="GG14" s="132">
        <v>59.62732919254654</v>
      </c>
      <c r="GH14" s="132">
        <v>58.482142857142861</v>
      </c>
      <c r="GI14" s="190">
        <v>60.383944153577715</v>
      </c>
      <c r="GJ14" s="132">
        <v>47.739801543550193</v>
      </c>
      <c r="GK14" s="132">
        <v>51.382978723404278</v>
      </c>
      <c r="GL14" s="132">
        <v>53.846153846153825</v>
      </c>
      <c r="GM14" s="197">
        <v>41.979166666666643</v>
      </c>
      <c r="GN14" s="190">
        <v>44.031311154598846</v>
      </c>
      <c r="GO14" s="132">
        <v>46.507936507936499</v>
      </c>
      <c r="GP14" s="132" t="s">
        <v>286</v>
      </c>
      <c r="GQ14" s="132" t="s">
        <v>286</v>
      </c>
      <c r="GR14" s="132" t="s">
        <v>286</v>
      </c>
      <c r="GS14" s="190">
        <v>17.850287907869493</v>
      </c>
      <c r="GT14" s="132">
        <v>25.227568270481154</v>
      </c>
      <c r="GU14" s="132">
        <v>23.495702005730642</v>
      </c>
      <c r="GV14" s="132">
        <v>18.385093167701861</v>
      </c>
      <c r="GW14" s="132">
        <v>17.633928571428552</v>
      </c>
      <c r="GX14" s="190">
        <v>16.928446771378692</v>
      </c>
      <c r="GY14" s="190">
        <v>10.915104740904088</v>
      </c>
      <c r="GZ14" s="190">
        <v>13.510638297872335</v>
      </c>
      <c r="HA14" s="190">
        <v>15.205724508050087</v>
      </c>
      <c r="HB14" s="190">
        <v>9.0624999999999982</v>
      </c>
      <c r="HC14" s="190">
        <v>11.839530332681042</v>
      </c>
      <c r="HD14" s="190">
        <v>15.555555555555552</v>
      </c>
      <c r="HE14" s="190" t="s">
        <v>286</v>
      </c>
      <c r="HF14" s="190" t="s">
        <v>286</v>
      </c>
      <c r="HG14" s="190" t="s">
        <v>286</v>
      </c>
      <c r="HH14" s="190">
        <v>25.203252032520325</v>
      </c>
      <c r="HI14" s="190">
        <v>23.884514435695529</v>
      </c>
      <c r="HJ14" s="190">
        <v>15.804597701149413</v>
      </c>
      <c r="HK14" s="190">
        <v>34.330299089726914</v>
      </c>
      <c r="HL14" s="132">
        <v>28.018223234624148</v>
      </c>
      <c r="HM14" s="132">
        <v>22.638146167557938</v>
      </c>
      <c r="HN14" s="132">
        <v>35.874439461883412</v>
      </c>
      <c r="HO14" s="132">
        <v>34.768568353067785</v>
      </c>
      <c r="HP14" s="190">
        <v>37.297297297297284</v>
      </c>
      <c r="HQ14" s="132">
        <v>35.275423728813557</v>
      </c>
      <c r="HR14" s="132">
        <v>33.866133866133836</v>
      </c>
      <c r="HS14" s="132">
        <v>27.039999999999985</v>
      </c>
      <c r="HT14" s="196" t="s">
        <v>286</v>
      </c>
      <c r="HU14" s="190" t="s">
        <v>286</v>
      </c>
      <c r="HV14" s="192" t="s">
        <v>286</v>
      </c>
      <c r="HW14" s="192">
        <v>8.1300813008129929</v>
      </c>
      <c r="HX14" s="192">
        <v>7.7427821522309737</v>
      </c>
      <c r="HY14" s="192">
        <v>2.8735632183908062</v>
      </c>
      <c r="HZ14" s="192">
        <v>13.003901170351089</v>
      </c>
      <c r="IA14" s="192">
        <v>9.2255125284737982</v>
      </c>
      <c r="IB14" s="192">
        <v>5.8823529411764719</v>
      </c>
      <c r="IC14" s="192">
        <v>11.659192825112106</v>
      </c>
      <c r="ID14" s="192">
        <v>11.625403659849304</v>
      </c>
      <c r="IE14" s="192">
        <v>8.4684684684684672</v>
      </c>
      <c r="IF14" s="192">
        <v>11.122881355932199</v>
      </c>
      <c r="IG14" s="192">
        <v>11.388611388611391</v>
      </c>
      <c r="IH14" s="192">
        <v>9.92</v>
      </c>
      <c r="II14" s="192" t="s">
        <v>286</v>
      </c>
      <c r="IJ14" s="192" t="s">
        <v>286</v>
      </c>
      <c r="IK14" s="192" t="s">
        <v>286</v>
      </c>
      <c r="IL14" s="192" t="s">
        <v>286</v>
      </c>
      <c r="IM14" s="192" t="s">
        <v>286</v>
      </c>
      <c r="IN14" s="192" t="s">
        <v>286</v>
      </c>
      <c r="IO14" s="192" t="s">
        <v>286</v>
      </c>
      <c r="IP14" s="192" t="s">
        <v>286</v>
      </c>
      <c r="IQ14" s="192" t="s">
        <v>286</v>
      </c>
      <c r="IR14" s="192" t="s">
        <v>286</v>
      </c>
      <c r="IS14" s="192">
        <v>10.045662100456617</v>
      </c>
      <c r="IT14" s="192">
        <v>11.131725417439693</v>
      </c>
      <c r="IU14" s="192" t="s">
        <v>286</v>
      </c>
      <c r="IV14" s="192">
        <v>11.204188481675391</v>
      </c>
      <c r="IW14" s="192">
        <v>8.2918739635157586</v>
      </c>
      <c r="IX14" s="192" t="s">
        <v>286</v>
      </c>
      <c r="IY14" s="192" t="s">
        <v>286</v>
      </c>
      <c r="IZ14" s="192" t="s">
        <v>286</v>
      </c>
      <c r="JA14" s="192" t="s">
        <v>286</v>
      </c>
      <c r="JB14" s="192" t="s">
        <v>286</v>
      </c>
      <c r="JC14" s="192" t="s">
        <v>286</v>
      </c>
      <c r="JD14" s="192" t="s">
        <v>286</v>
      </c>
      <c r="JE14" s="192" t="s">
        <v>286</v>
      </c>
      <c r="JF14" s="192" t="s">
        <v>286</v>
      </c>
      <c r="JG14" s="192" t="s">
        <v>286</v>
      </c>
      <c r="JH14" s="192">
        <v>5.9360730593607336</v>
      </c>
      <c r="JI14" s="192">
        <v>5.9369202226345106</v>
      </c>
      <c r="JJ14" s="192" t="s">
        <v>286</v>
      </c>
      <c r="JK14" s="192">
        <v>6.5968586387434529</v>
      </c>
      <c r="JL14" s="192">
        <v>6.6334991708126001</v>
      </c>
      <c r="JM14" s="192" t="s">
        <v>286</v>
      </c>
      <c r="JN14" s="192" t="s">
        <v>286</v>
      </c>
      <c r="JO14" s="192" t="s">
        <v>286</v>
      </c>
      <c r="JP14" s="192" t="s">
        <v>286</v>
      </c>
      <c r="JQ14" s="192" t="s">
        <v>286</v>
      </c>
      <c r="JR14" s="192" t="s">
        <v>286</v>
      </c>
      <c r="JS14" s="192" t="s">
        <v>286</v>
      </c>
      <c r="JT14" s="192" t="s">
        <v>286</v>
      </c>
      <c r="JU14" s="192" t="s">
        <v>286</v>
      </c>
      <c r="JV14" s="192" t="s">
        <v>286</v>
      </c>
      <c r="JW14" s="192">
        <v>15.981735159817379</v>
      </c>
      <c r="JX14" s="192">
        <v>17.068645640074212</v>
      </c>
      <c r="JY14" s="192" t="s">
        <v>286</v>
      </c>
      <c r="JZ14" s="192">
        <v>17.801047120418843</v>
      </c>
      <c r="KA14" s="192">
        <v>14.925373134328362</v>
      </c>
      <c r="KB14" s="192">
        <v>14.796747967479698</v>
      </c>
      <c r="KC14" s="192">
        <v>22.500000000000025</v>
      </c>
      <c r="KD14" s="192">
        <v>24.074074074074051</v>
      </c>
      <c r="KE14" s="192">
        <v>18.130841121495337</v>
      </c>
      <c r="KF14" s="192">
        <v>21.345407503234121</v>
      </c>
      <c r="KG14" s="192">
        <v>26.256983240223473</v>
      </c>
      <c r="KH14" s="192">
        <v>14.805825242718438</v>
      </c>
      <c r="KI14" s="192">
        <v>20.777777777777757</v>
      </c>
      <c r="KJ14" s="192">
        <v>22.107081174438697</v>
      </c>
      <c r="KK14" s="192">
        <v>16.393442622950822</v>
      </c>
      <c r="KL14" s="192">
        <v>20.254506892895016</v>
      </c>
      <c r="KM14" s="192">
        <v>20.738137082601057</v>
      </c>
      <c r="KN14" s="192">
        <v>11.776859504132231</v>
      </c>
      <c r="KO14" s="192">
        <v>17.857142857142854</v>
      </c>
      <c r="KP14" s="192">
        <v>20.657276995305171</v>
      </c>
      <c r="KQ14" s="192" t="str">
        <f t="shared" si="0"/>
        <v>--</v>
      </c>
      <c r="KR14" s="192" t="str">
        <f t="shared" si="0"/>
        <v>--</v>
      </c>
      <c r="KS14" s="192" t="str">
        <f t="shared" si="0"/>
        <v>--</v>
      </c>
      <c r="KT14" s="192" t="str">
        <f t="shared" si="0"/>
        <v>--</v>
      </c>
      <c r="KU14" s="192" t="str">
        <f t="shared" si="0"/>
        <v>--</v>
      </c>
      <c r="KV14" s="219">
        <v>1.26984126984127</v>
      </c>
      <c r="KW14" s="223">
        <v>0.29239766081871299</v>
      </c>
      <c r="KX14" s="219">
        <v>1.3745704467354001</v>
      </c>
      <c r="KY14" s="223">
        <v>0.61475409836065598</v>
      </c>
      <c r="KZ14" s="219">
        <v>1.1261261261261299</v>
      </c>
      <c r="LA14" s="223">
        <v>0.79681274900398402</v>
      </c>
      <c r="LB14" s="190" t="str">
        <f t="shared" si="1"/>
        <v>--</v>
      </c>
      <c r="LC14" s="223">
        <v>0.334448160535117</v>
      </c>
      <c r="LD14" s="219">
        <v>12.643678160919499</v>
      </c>
      <c r="LE14" s="190" t="str">
        <f t="shared" si="2"/>
        <v>--</v>
      </c>
      <c r="LF14" s="219">
        <v>1.14942528735632</v>
      </c>
      <c r="LG14" s="219">
        <v>9.6385542168674707</v>
      </c>
      <c r="LH14" s="219">
        <v>83.818770226537296</v>
      </c>
      <c r="LI14" s="219">
        <v>81.381381381381402</v>
      </c>
      <c r="LJ14" s="219">
        <v>78.8194444444444</v>
      </c>
      <c r="LK14" s="219">
        <v>74.590163934426201</v>
      </c>
      <c r="LL14" s="219">
        <v>73.469387755102005</v>
      </c>
      <c r="LM14" s="219">
        <v>72.8</v>
      </c>
      <c r="LN14" s="219">
        <v>35.922330097087404</v>
      </c>
      <c r="LO14" s="219">
        <v>29.729729729729701</v>
      </c>
      <c r="LP14" s="219">
        <v>25.3472222222222</v>
      </c>
      <c r="LQ14" s="219">
        <v>25.409836065573799</v>
      </c>
      <c r="LR14" s="219">
        <v>27.210884353741498</v>
      </c>
      <c r="LS14" s="219">
        <v>27.6</v>
      </c>
      <c r="LT14" s="219">
        <v>43.288590604026801</v>
      </c>
      <c r="LU14" s="219">
        <v>37.349397590361399</v>
      </c>
      <c r="LV14" s="219">
        <v>46.153846153846203</v>
      </c>
      <c r="LW14" s="219">
        <v>40.862422997946602</v>
      </c>
      <c r="LX14" s="219">
        <v>45.124716553288003</v>
      </c>
      <c r="LY14" s="219">
        <v>40</v>
      </c>
      <c r="LZ14" s="219">
        <v>6.3758389261744997</v>
      </c>
      <c r="MA14" s="219">
        <v>6.9277108433735002</v>
      </c>
      <c r="MB14" s="219">
        <v>5.9440559440559504</v>
      </c>
      <c r="MC14" s="219">
        <v>5.1334702258726903</v>
      </c>
      <c r="MD14" s="219">
        <v>10.2040816326531</v>
      </c>
      <c r="ME14" s="219">
        <v>8.8000000000000007</v>
      </c>
      <c r="MF14" s="219">
        <v>36.3333333333333</v>
      </c>
      <c r="MG14" s="219">
        <v>35.045317220543801</v>
      </c>
      <c r="MH14" s="219">
        <v>32.867132867132902</v>
      </c>
      <c r="MI14" s="219">
        <v>26.708074534161501</v>
      </c>
      <c r="MJ14" s="219">
        <v>33.560090702947797</v>
      </c>
      <c r="MK14" s="219">
        <v>28.4</v>
      </c>
      <c r="ML14" s="219">
        <v>8.3333333333333304</v>
      </c>
      <c r="MM14" s="219">
        <v>9.3655589123866996</v>
      </c>
      <c r="MN14" s="219">
        <v>8.3916083916084006</v>
      </c>
      <c r="MO14" s="219">
        <v>7.4534161490683299</v>
      </c>
      <c r="MP14" s="219">
        <v>6.8027210884353702</v>
      </c>
      <c r="MQ14" s="219">
        <v>5.2</v>
      </c>
      <c r="MR14" s="190" t="str">
        <f t="shared" si="3"/>
        <v>--</v>
      </c>
      <c r="MS14" s="190" t="str">
        <f t="shared" si="3"/>
        <v>--</v>
      </c>
      <c r="MT14" s="190" t="str">
        <f t="shared" si="3"/>
        <v>--</v>
      </c>
      <c r="MU14" s="190" t="str">
        <f t="shared" si="3"/>
        <v>--</v>
      </c>
      <c r="MV14" s="220">
        <v>88.790560471976406</v>
      </c>
      <c r="MW14" s="220">
        <v>78.683385579937294</v>
      </c>
      <c r="MX14" s="220">
        <v>39.233038348082601</v>
      </c>
      <c r="MY14" s="220">
        <v>32.915360501567399</v>
      </c>
      <c r="MZ14" s="220">
        <v>37.037037037037102</v>
      </c>
      <c r="NA14" s="220">
        <v>37.1069182389937</v>
      </c>
      <c r="NB14" s="220">
        <v>5.2469135802469102</v>
      </c>
      <c r="NC14" s="220">
        <v>5.0314465408805003</v>
      </c>
      <c r="ND14" s="220">
        <v>32.012195121951301</v>
      </c>
      <c r="NE14" s="220">
        <v>36.163522012578703</v>
      </c>
      <c r="NF14" s="220">
        <v>7.9268292682926802</v>
      </c>
      <c r="NG14" s="220">
        <v>9.1194968553459095</v>
      </c>
      <c r="NH14" s="221" t="str">
        <f t="shared" si="4"/>
        <v>--</v>
      </c>
      <c r="NI14" s="222">
        <v>15.6028368794326</v>
      </c>
      <c r="NJ14" s="222">
        <v>10.975609756097599</v>
      </c>
      <c r="NK14" s="222">
        <v>12.589928057553999</v>
      </c>
      <c r="NL14" s="221" t="str">
        <f t="shared" si="5"/>
        <v>--</v>
      </c>
      <c r="NM14" s="222">
        <v>13.465783664459201</v>
      </c>
      <c r="NN14" s="222">
        <v>11.352657004830901</v>
      </c>
      <c r="NO14" s="222">
        <v>11.5702479338843</v>
      </c>
      <c r="NP14" s="221" t="str">
        <f t="shared" si="6"/>
        <v>--</v>
      </c>
      <c r="NQ14" s="273">
        <v>6.7375886524822679</v>
      </c>
      <c r="NR14" s="273">
        <v>6.4024390243902438</v>
      </c>
      <c r="NS14" s="273">
        <v>8.6330935251798557</v>
      </c>
      <c r="NT14" s="221" t="str">
        <f t="shared" si="7"/>
        <v>--</v>
      </c>
      <c r="NU14" s="222">
        <v>6.6225165562913926</v>
      </c>
      <c r="NV14" s="222">
        <v>7.7294685990338206</v>
      </c>
      <c r="NW14" s="222">
        <v>9.9173553719008236</v>
      </c>
      <c r="NX14" s="221" t="str">
        <f t="shared" si="8"/>
        <v>--</v>
      </c>
      <c r="NY14" s="222">
        <v>22.340425531914892</v>
      </c>
      <c r="NZ14" s="222">
        <v>17.37804878048782</v>
      </c>
      <c r="OA14" s="222">
        <v>21.223021582733807</v>
      </c>
      <c r="OB14" s="221" t="str">
        <f t="shared" si="9"/>
        <v>--</v>
      </c>
      <c r="OC14" s="222">
        <v>20.088300220750543</v>
      </c>
      <c r="OD14" s="222">
        <v>19.082125603864743</v>
      </c>
      <c r="OE14" s="222">
        <v>21.487603305785122</v>
      </c>
      <c r="OF14" s="128">
        <v>61.781609195402261</v>
      </c>
      <c r="OG14" s="128">
        <v>60.063897763578268</v>
      </c>
      <c r="OH14" s="128">
        <v>54.437869822485212</v>
      </c>
      <c r="OI14" s="128">
        <v>44.329896907216522</v>
      </c>
      <c r="OJ14" s="128">
        <v>56.050955414012712</v>
      </c>
      <c r="OK14" s="128">
        <v>55.670103092783542</v>
      </c>
      <c r="OL14" s="128">
        <v>60.270880361173852</v>
      </c>
      <c r="OM14" s="128">
        <v>41.832669322709144</v>
      </c>
      <c r="ON14" s="310">
        <v>20.123839009287934</v>
      </c>
      <c r="OO14" s="128">
        <v>17.704918032786882</v>
      </c>
      <c r="OP14" s="128">
        <v>14.461538461538476</v>
      </c>
      <c r="OQ14" s="128">
        <v>16.08391608391608</v>
      </c>
      <c r="OR14" s="128">
        <v>27.444794952681391</v>
      </c>
      <c r="OS14" s="128">
        <v>19.467213114754113</v>
      </c>
      <c r="OT14" s="128">
        <v>13.963963963963973</v>
      </c>
      <c r="OU14" s="128">
        <v>12.8</v>
      </c>
      <c r="OW14" s="378" t="str">
        <f t="shared" si="10"/>
        <v>--</v>
      </c>
      <c r="OX14" s="381">
        <v>0.64102564102564075</v>
      </c>
      <c r="OY14" s="381">
        <v>1.3071895424836608</v>
      </c>
      <c r="OZ14" s="381">
        <v>1.3745704467353959</v>
      </c>
      <c r="PA14" s="378" t="str">
        <f t="shared" si="11"/>
        <v>--</v>
      </c>
      <c r="PB14" s="378" t="str">
        <f t="shared" si="11"/>
        <v>--</v>
      </c>
      <c r="PC14" s="381">
        <v>0.80645161290322576</v>
      </c>
      <c r="PD14" s="381">
        <v>7.16845878136201</v>
      </c>
      <c r="PE14" s="380">
        <v>44.50704225352117</v>
      </c>
      <c r="PF14" s="381">
        <v>56.595744680851048</v>
      </c>
      <c r="PG14" s="381">
        <v>53.548387096774185</v>
      </c>
      <c r="PH14" s="381">
        <v>44.290657439446363</v>
      </c>
      <c r="PI14" s="380">
        <v>25.072046109510087</v>
      </c>
      <c r="PJ14" s="381">
        <v>14.565217391304348</v>
      </c>
      <c r="PK14" s="381">
        <v>19.397993311036807</v>
      </c>
      <c r="PL14" s="381">
        <v>14.634146341463415</v>
      </c>
      <c r="PM14" s="378" t="str">
        <f t="shared" si="12"/>
        <v>--</v>
      </c>
      <c r="PN14" s="381">
        <v>10.817307692307697</v>
      </c>
      <c r="PO14" s="381">
        <v>13.284132841328413</v>
      </c>
      <c r="PP14" s="381">
        <v>15.750915750915762</v>
      </c>
      <c r="PQ14" s="378" t="str">
        <f t="shared" si="13"/>
        <v>--</v>
      </c>
      <c r="PR14" s="381">
        <v>5.7692307692307718</v>
      </c>
      <c r="PS14" s="381">
        <v>8.4870848708487099</v>
      </c>
      <c r="PT14" s="381">
        <v>9.1575091575091552</v>
      </c>
      <c r="PU14" s="378" t="str">
        <f t="shared" si="14"/>
        <v>--</v>
      </c>
      <c r="PV14" s="381">
        <v>16.586538461538456</v>
      </c>
      <c r="PW14" s="381">
        <v>21.771217712177116</v>
      </c>
      <c r="PX14" s="381">
        <v>24.908424908424909</v>
      </c>
      <c r="PZ14" s="368"/>
      <c r="QA14" s="368"/>
      <c r="QB14" s="368"/>
      <c r="QC14" s="368"/>
      <c r="QD14" s="368"/>
      <c r="QE14" s="368"/>
      <c r="QF14" s="368"/>
      <c r="QG14" s="368"/>
      <c r="QH14" s="368"/>
      <c r="QI14" s="368"/>
      <c r="QJ14" s="368"/>
      <c r="QK14" s="368"/>
      <c r="QL14" s="368"/>
      <c r="QM14" s="368"/>
      <c r="QN14" s="368"/>
      <c r="QO14" s="368"/>
      <c r="QP14" s="368"/>
      <c r="QQ14" s="368"/>
      <c r="QR14" s="368"/>
      <c r="QS14" s="368"/>
      <c r="QT14" s="368"/>
      <c r="QU14" s="368"/>
      <c r="QV14" s="368"/>
      <c r="QW14" s="368"/>
      <c r="QX14" s="368"/>
      <c r="QY14" s="368"/>
      <c r="QZ14" s="368"/>
      <c r="RA14" s="368"/>
      <c r="RB14" s="368"/>
      <c r="RC14" s="368"/>
      <c r="RD14" s="368"/>
      <c r="RE14" s="368"/>
      <c r="RF14" s="368"/>
      <c r="RG14" s="368"/>
      <c r="RH14" s="368"/>
      <c r="RI14" s="368"/>
      <c r="RJ14" s="368"/>
      <c r="RK14" s="368"/>
      <c r="RL14" s="368"/>
      <c r="RM14" s="368"/>
      <c r="RN14" s="368"/>
      <c r="RO14" s="368"/>
      <c r="RP14" s="368"/>
      <c r="RQ14" s="368"/>
      <c r="RR14" s="368"/>
      <c r="RS14" s="368"/>
      <c r="RT14" s="368"/>
    </row>
    <row r="15" spans="1:488" x14ac:dyDescent="0.25">
      <c r="A15" s="114">
        <v>11</v>
      </c>
      <c r="B15" s="93" t="s">
        <v>11</v>
      </c>
      <c r="C15" s="189">
        <v>9.0225563909774458</v>
      </c>
      <c r="D15" s="189">
        <v>25.941422594142256</v>
      </c>
      <c r="E15" s="189">
        <v>21.05263157894737</v>
      </c>
      <c r="F15" s="189">
        <v>3.1847133757961767</v>
      </c>
      <c r="G15" s="189">
        <v>17.64705882352942</v>
      </c>
      <c r="H15" s="189">
        <v>24.038461538461529</v>
      </c>
      <c r="I15" s="189">
        <v>4.2857142857142856</v>
      </c>
      <c r="J15" s="189">
        <v>16.071428571428566</v>
      </c>
      <c r="K15" s="189">
        <v>13.54166666666667</v>
      </c>
      <c r="L15" s="189">
        <v>1.3392857142857144</v>
      </c>
      <c r="M15" s="190">
        <v>11.742424242424242</v>
      </c>
      <c r="N15" s="190">
        <v>17.999999999999993</v>
      </c>
      <c r="O15" s="190">
        <v>2.6041666666666674</v>
      </c>
      <c r="P15" s="190">
        <v>6.3492063492063497</v>
      </c>
      <c r="Q15" s="190">
        <v>10.404624277456652</v>
      </c>
      <c r="R15" s="190">
        <v>8.6466165413533851</v>
      </c>
      <c r="S15" s="190">
        <v>20.425531914893622</v>
      </c>
      <c r="T15" s="190">
        <v>18.791946308724835</v>
      </c>
      <c r="U15" s="190">
        <v>1.9230769230769231</v>
      </c>
      <c r="V15" s="190">
        <v>15.966386554621844</v>
      </c>
      <c r="W15" s="190">
        <v>20.192307692307704</v>
      </c>
      <c r="X15" s="190">
        <v>3.3333333333333339</v>
      </c>
      <c r="Y15" s="190">
        <v>13.253012048192769</v>
      </c>
      <c r="Z15" s="190">
        <v>10.416666666666666</v>
      </c>
      <c r="AA15" s="190">
        <v>0.89686098654708546</v>
      </c>
      <c r="AB15" s="132">
        <v>10.606060606060606</v>
      </c>
      <c r="AC15" s="132">
        <v>17</v>
      </c>
      <c r="AD15" s="132">
        <v>1.5706806282722512</v>
      </c>
      <c r="AE15" s="132">
        <v>5.8201058201058213</v>
      </c>
      <c r="AF15" s="190">
        <v>9.8265895953757294</v>
      </c>
      <c r="AG15" s="189">
        <v>4.5801526717557266</v>
      </c>
      <c r="AH15" s="189">
        <v>17.903930131004358</v>
      </c>
      <c r="AI15" s="191">
        <v>14.666666666666671</v>
      </c>
      <c r="AJ15" s="191">
        <v>1.948051948051948</v>
      </c>
      <c r="AK15" s="190">
        <v>10.256410256410263</v>
      </c>
      <c r="AL15" s="190">
        <v>16.831683168316836</v>
      </c>
      <c r="AM15" s="190">
        <v>2.8571428571428581</v>
      </c>
      <c r="AN15" s="190">
        <v>9.8159509202453989</v>
      </c>
      <c r="AO15" s="190">
        <v>10.416666666666666</v>
      </c>
      <c r="AP15" s="190">
        <v>0.44642857142857167</v>
      </c>
      <c r="AQ15" s="190">
        <v>5.3435114503816799</v>
      </c>
      <c r="AR15" s="190">
        <v>11.6751269035533</v>
      </c>
      <c r="AS15" s="190">
        <v>1.5706806282722514</v>
      </c>
      <c r="AT15" s="190">
        <v>3.2085561497326207</v>
      </c>
      <c r="AU15" s="190">
        <v>5.7803468208092577</v>
      </c>
      <c r="AV15" s="190">
        <v>9.0909090909090953</v>
      </c>
      <c r="AW15" s="190">
        <v>31.25</v>
      </c>
      <c r="AX15" s="132">
        <v>17.79141104294478</v>
      </c>
      <c r="AY15" s="132">
        <v>3.6809815950920259</v>
      </c>
      <c r="AZ15" s="132">
        <v>30.075187969924809</v>
      </c>
      <c r="BA15" s="132">
        <v>34.905660377358494</v>
      </c>
      <c r="BB15" s="190">
        <v>4.4052863436123371</v>
      </c>
      <c r="BC15" s="132">
        <v>20.45454545454546</v>
      </c>
      <c r="BD15" s="132">
        <v>18.803418803418801</v>
      </c>
      <c r="BE15" s="132">
        <v>1.2820512820512824</v>
      </c>
      <c r="BF15" s="132">
        <v>18.637992831541212</v>
      </c>
      <c r="BG15" s="190">
        <v>17.452830188679236</v>
      </c>
      <c r="BH15" s="132">
        <v>3.9800995024875641</v>
      </c>
      <c r="BI15" s="132">
        <v>12.43781094527364</v>
      </c>
      <c r="BJ15" s="132">
        <v>12.36559139784946</v>
      </c>
      <c r="BK15" s="192" t="s">
        <v>286</v>
      </c>
      <c r="BL15" s="190">
        <v>5.1792828685258741</v>
      </c>
      <c r="BM15" s="132">
        <v>4.3478260869565162</v>
      </c>
      <c r="BN15" s="192" t="s">
        <v>286</v>
      </c>
      <c r="BO15" s="192">
        <v>10.526315789473699</v>
      </c>
      <c r="BP15" s="192">
        <v>8.4112149532709992</v>
      </c>
      <c r="BQ15" s="192" t="s">
        <v>286</v>
      </c>
      <c r="BR15" s="132">
        <v>5.0228310502283051</v>
      </c>
      <c r="BS15" s="132">
        <v>9.3220338983050937</v>
      </c>
      <c r="BT15" s="192" t="s">
        <v>286</v>
      </c>
      <c r="BU15" s="190">
        <v>4.7101449275362368</v>
      </c>
      <c r="BV15" s="132">
        <v>6.6985645933014393</v>
      </c>
      <c r="BW15" s="192" t="s">
        <v>286</v>
      </c>
      <c r="BX15" s="132">
        <v>4.0404040404040416</v>
      </c>
      <c r="BY15" s="190">
        <v>2.7027027027027017</v>
      </c>
      <c r="BZ15" s="132" t="s">
        <v>286</v>
      </c>
      <c r="CA15" s="132">
        <v>14.832535885167465</v>
      </c>
      <c r="CB15" s="132">
        <v>34.482758620689644</v>
      </c>
      <c r="CC15" s="190" t="s">
        <v>286</v>
      </c>
      <c r="CD15" s="132">
        <v>15.740740740740739</v>
      </c>
      <c r="CE15" s="132">
        <v>46</v>
      </c>
      <c r="CF15" s="132" t="s">
        <v>286</v>
      </c>
      <c r="CG15" s="190">
        <v>18.589743589743605</v>
      </c>
      <c r="CH15" s="132">
        <v>27.777777777777782</v>
      </c>
      <c r="CI15" s="132" t="s">
        <v>286</v>
      </c>
      <c r="CJ15" s="132">
        <v>10.087719298245617</v>
      </c>
      <c r="CK15" s="132">
        <v>32.97297297297299</v>
      </c>
      <c r="CL15" s="132" t="s">
        <v>286</v>
      </c>
      <c r="CM15" s="132">
        <v>7.4074074074074048</v>
      </c>
      <c r="CN15" s="132">
        <v>17.880794701986751</v>
      </c>
      <c r="CO15" s="132" t="s">
        <v>286</v>
      </c>
      <c r="CP15" s="190">
        <v>38.247011952191265</v>
      </c>
      <c r="CQ15" s="132">
        <v>50.310559006211179</v>
      </c>
      <c r="CR15" s="132" t="s">
        <v>286</v>
      </c>
      <c r="CS15" s="192">
        <v>32.558139534883743</v>
      </c>
      <c r="CT15" s="192">
        <v>61.538461538461569</v>
      </c>
      <c r="CU15" s="190" t="s">
        <v>286</v>
      </c>
      <c r="CV15" s="132">
        <v>44.262295081967217</v>
      </c>
      <c r="CW15" s="132">
        <v>48.571428571428562</v>
      </c>
      <c r="CX15" s="192" t="s">
        <v>286</v>
      </c>
      <c r="CY15" s="192">
        <v>25.724637681159425</v>
      </c>
      <c r="CZ15" s="190">
        <v>47.84688995215312</v>
      </c>
      <c r="DA15" s="132" t="s">
        <v>286</v>
      </c>
      <c r="DB15" s="132">
        <v>26.153846153846146</v>
      </c>
      <c r="DC15" s="210">
        <v>31.147540983606564</v>
      </c>
      <c r="DD15" s="192">
        <v>69.180327868852487</v>
      </c>
      <c r="DE15" s="190">
        <v>67.984189723320185</v>
      </c>
      <c r="DF15" s="132">
        <v>54.375000000000028</v>
      </c>
      <c r="DG15" s="132">
        <v>70</v>
      </c>
      <c r="DH15" s="192">
        <v>72.519083969465683</v>
      </c>
      <c r="DI15" s="192">
        <v>54.205607476635528</v>
      </c>
      <c r="DJ15" s="190">
        <v>70.45454545454551</v>
      </c>
      <c r="DK15" s="132">
        <v>66.9724770642202</v>
      </c>
      <c r="DL15" s="132">
        <v>49.137931034482747</v>
      </c>
      <c r="DM15" s="132">
        <v>69.333333333333371</v>
      </c>
      <c r="DN15" s="132">
        <v>72.56317689530691</v>
      </c>
      <c r="DO15" s="190">
        <v>57.766990291262147</v>
      </c>
      <c r="DP15" s="132">
        <v>71.428571428571473</v>
      </c>
      <c r="DQ15" s="132">
        <v>72.307692307692307</v>
      </c>
      <c r="DR15" s="132">
        <v>57.297297297297291</v>
      </c>
      <c r="DS15" s="132">
        <v>48.000000000000007</v>
      </c>
      <c r="DT15" s="190">
        <v>56.126482213438756</v>
      </c>
      <c r="DU15" s="194">
        <v>40.372670807453424</v>
      </c>
      <c r="DV15" s="194">
        <v>42.307692307692314</v>
      </c>
      <c r="DW15" s="192">
        <v>50.769230769230788</v>
      </c>
      <c r="DX15" s="194">
        <v>39.252336448598129</v>
      </c>
      <c r="DY15" s="190">
        <v>46.84684684684688</v>
      </c>
      <c r="DZ15" s="190">
        <v>50.22831050228308</v>
      </c>
      <c r="EA15" s="190">
        <v>30.769230769230752</v>
      </c>
      <c r="EB15" s="190">
        <v>57.456140350877213</v>
      </c>
      <c r="EC15" s="190">
        <v>54.347826086956545</v>
      </c>
      <c r="ED15" s="190">
        <v>36.538461538461547</v>
      </c>
      <c r="EE15" s="190">
        <v>65.128205128205153</v>
      </c>
      <c r="EF15" s="190">
        <v>60.714285714285701</v>
      </c>
      <c r="EG15" s="190">
        <v>42.391304347826079</v>
      </c>
      <c r="EH15" s="190">
        <v>21.122112211221143</v>
      </c>
      <c r="EI15" s="190">
        <v>11.764705882352946</v>
      </c>
      <c r="EJ15" s="190">
        <v>8.75</v>
      </c>
      <c r="EK15" s="190">
        <v>16.874999999999996</v>
      </c>
      <c r="EL15" s="132">
        <v>16.153846153846164</v>
      </c>
      <c r="EM15" s="132">
        <v>11.214953271028039</v>
      </c>
      <c r="EN15" s="132">
        <v>21.621621621621617</v>
      </c>
      <c r="EO15" s="132">
        <v>14.090909090909092</v>
      </c>
      <c r="EP15" s="190">
        <v>6.0344827586206877</v>
      </c>
      <c r="EQ15" s="132">
        <v>17.256637168141609</v>
      </c>
      <c r="ER15" s="132">
        <v>16.606498194945868</v>
      </c>
      <c r="ES15" s="132">
        <v>14.492753623188403</v>
      </c>
      <c r="ET15" s="132">
        <v>18.324607329842941</v>
      </c>
      <c r="EU15" s="190">
        <v>13.333333333333332</v>
      </c>
      <c r="EV15" s="132">
        <v>15.217391304347814</v>
      </c>
      <c r="EW15" s="132" t="s">
        <v>286</v>
      </c>
      <c r="EX15" s="132" t="s">
        <v>286</v>
      </c>
      <c r="EY15" s="132" t="s">
        <v>286</v>
      </c>
      <c r="EZ15" s="190">
        <v>90.566037735849065</v>
      </c>
      <c r="FA15" s="132">
        <v>76.515151515151516</v>
      </c>
      <c r="FB15" s="132">
        <v>82.075471698113247</v>
      </c>
      <c r="FC15" s="132">
        <v>85.000000000000014</v>
      </c>
      <c r="FD15" s="132">
        <v>78.801843317972327</v>
      </c>
      <c r="FE15" s="190">
        <v>77.777777777777757</v>
      </c>
      <c r="FF15" s="132">
        <v>83.98268398268398</v>
      </c>
      <c r="FG15" s="132">
        <v>83.453237410071935</v>
      </c>
      <c r="FH15" s="132">
        <v>73.557692307692278</v>
      </c>
      <c r="FI15" s="132">
        <v>79.797979797979835</v>
      </c>
      <c r="FJ15" s="190">
        <v>73.979591836734727</v>
      </c>
      <c r="FK15" s="132">
        <v>83.870967741935502</v>
      </c>
      <c r="FL15" s="132" t="s">
        <v>286</v>
      </c>
      <c r="FM15" s="132" t="s">
        <v>286</v>
      </c>
      <c r="FN15" s="132" t="s">
        <v>286</v>
      </c>
      <c r="FO15" s="190">
        <v>47.798742138364759</v>
      </c>
      <c r="FP15" s="132">
        <v>35.606060606060609</v>
      </c>
      <c r="FQ15" s="132">
        <v>29.245283018867923</v>
      </c>
      <c r="FR15" s="132">
        <v>30.909090909090928</v>
      </c>
      <c r="FS15" s="132">
        <v>29.953917050691246</v>
      </c>
      <c r="FT15" s="190">
        <v>26.495726495726512</v>
      </c>
      <c r="FU15" s="132">
        <v>36.363636363636374</v>
      </c>
      <c r="FV15" s="132">
        <v>30.575539568345306</v>
      </c>
      <c r="FW15" s="132">
        <v>24.999999999999996</v>
      </c>
      <c r="FX15" s="132">
        <v>35.353535353535364</v>
      </c>
      <c r="FY15" s="190">
        <v>23.469387755102041</v>
      </c>
      <c r="FZ15" s="132">
        <v>25.806451612903217</v>
      </c>
      <c r="GA15" s="132" t="s">
        <v>286</v>
      </c>
      <c r="GB15" s="132" t="s">
        <v>286</v>
      </c>
      <c r="GC15" s="132" t="s">
        <v>286</v>
      </c>
      <c r="GD15" s="190">
        <v>65.384615384615358</v>
      </c>
      <c r="GE15" s="132">
        <v>77.272727272727309</v>
      </c>
      <c r="GF15" s="132">
        <v>79.047619047619065</v>
      </c>
      <c r="GG15" s="132">
        <v>65.43778801843321</v>
      </c>
      <c r="GH15" s="132">
        <v>64.454976303317522</v>
      </c>
      <c r="GI15" s="190">
        <v>67.567567567567579</v>
      </c>
      <c r="GJ15" s="132">
        <v>57.641921397379903</v>
      </c>
      <c r="GK15" s="132">
        <v>58.394160583941598</v>
      </c>
      <c r="GL15" s="132">
        <v>65.671641791044806</v>
      </c>
      <c r="GM15" s="197">
        <v>50.261780104712074</v>
      </c>
      <c r="GN15" s="190">
        <v>61.256544502617807</v>
      </c>
      <c r="GO15" s="132">
        <v>53.005464480874302</v>
      </c>
      <c r="GP15" s="132" t="s">
        <v>286</v>
      </c>
      <c r="GQ15" s="132" t="s">
        <v>286</v>
      </c>
      <c r="GR15" s="132" t="s">
        <v>286</v>
      </c>
      <c r="GS15" s="190">
        <v>19.871794871794872</v>
      </c>
      <c r="GT15" s="132">
        <v>32.575757575757571</v>
      </c>
      <c r="GU15" s="132">
        <v>35.238095238095219</v>
      </c>
      <c r="GV15" s="132">
        <v>28.571428571428577</v>
      </c>
      <c r="GW15" s="132">
        <v>28.909952606635073</v>
      </c>
      <c r="GX15" s="190">
        <v>28.828828828828843</v>
      </c>
      <c r="GY15" s="190">
        <v>17.90393013100438</v>
      </c>
      <c r="GZ15" s="190">
        <v>17.518248175182482</v>
      </c>
      <c r="HA15" s="190">
        <v>21.89054726368159</v>
      </c>
      <c r="HB15" s="190">
        <v>13.612565445026185</v>
      </c>
      <c r="HC15" s="190">
        <v>16.230366492146583</v>
      </c>
      <c r="HD15" s="190">
        <v>21.857923497267763</v>
      </c>
      <c r="HE15" s="190" t="s">
        <v>286</v>
      </c>
      <c r="HF15" s="190" t="s">
        <v>286</v>
      </c>
      <c r="HG15" s="190" t="s">
        <v>286</v>
      </c>
      <c r="HH15" s="190">
        <v>33.557046979865767</v>
      </c>
      <c r="HI15" s="190">
        <v>24.409448818897648</v>
      </c>
      <c r="HJ15" s="190">
        <v>21.904761904761912</v>
      </c>
      <c r="HK15" s="190">
        <v>34.928229665071761</v>
      </c>
      <c r="HL15" s="132">
        <v>33.009708737864095</v>
      </c>
      <c r="HM15" s="132">
        <v>18.348623853211013</v>
      </c>
      <c r="HN15" s="132">
        <v>38.495575221238937</v>
      </c>
      <c r="HO15" s="132">
        <v>29.25925925925926</v>
      </c>
      <c r="HP15" s="190">
        <v>32.487309644670027</v>
      </c>
      <c r="HQ15" s="132">
        <v>37.433155080213922</v>
      </c>
      <c r="HR15" s="132">
        <v>34.042553191489354</v>
      </c>
      <c r="HS15" s="132">
        <v>26.630434782608706</v>
      </c>
      <c r="HT15" s="196" t="s">
        <v>286</v>
      </c>
      <c r="HU15" s="190" t="s">
        <v>286</v>
      </c>
      <c r="HV15" s="192" t="s">
        <v>286</v>
      </c>
      <c r="HW15" s="192">
        <v>8.7248322147651027</v>
      </c>
      <c r="HX15" s="192">
        <v>6.2992125984251999</v>
      </c>
      <c r="HY15" s="192">
        <v>6.6666666666666679</v>
      </c>
      <c r="HZ15" s="192">
        <v>14.354066985645934</v>
      </c>
      <c r="IA15" s="192">
        <v>13.592233009708746</v>
      </c>
      <c r="IB15" s="192">
        <v>5.5045871559633035</v>
      </c>
      <c r="IC15" s="192">
        <v>15.929203539823003</v>
      </c>
      <c r="ID15" s="192">
        <v>8.5185185185185173</v>
      </c>
      <c r="IE15" s="192">
        <v>8.1218274111675122</v>
      </c>
      <c r="IF15" s="192">
        <v>20.320855614973265</v>
      </c>
      <c r="IG15" s="192">
        <v>13.829787234042557</v>
      </c>
      <c r="IH15" s="192">
        <v>12.500000000000004</v>
      </c>
      <c r="II15" s="192" t="s">
        <v>286</v>
      </c>
      <c r="IJ15" s="192" t="s">
        <v>286</v>
      </c>
      <c r="IK15" s="192" t="s">
        <v>286</v>
      </c>
      <c r="IL15" s="192" t="s">
        <v>286</v>
      </c>
      <c r="IM15" s="192" t="s">
        <v>286</v>
      </c>
      <c r="IN15" s="192" t="s">
        <v>286</v>
      </c>
      <c r="IO15" s="192" t="s">
        <v>286</v>
      </c>
      <c r="IP15" s="192" t="s">
        <v>286</v>
      </c>
      <c r="IQ15" s="192" t="s">
        <v>286</v>
      </c>
      <c r="IR15" s="192" t="s">
        <v>286</v>
      </c>
      <c r="IS15" s="192">
        <v>16.796874999999982</v>
      </c>
      <c r="IT15" s="192">
        <v>20.207253886010363</v>
      </c>
      <c r="IU15" s="192" t="s">
        <v>286</v>
      </c>
      <c r="IV15" s="192">
        <v>14.124293785310737</v>
      </c>
      <c r="IW15" s="192">
        <v>14.705882352941181</v>
      </c>
      <c r="IX15" s="192" t="s">
        <v>286</v>
      </c>
      <c r="IY15" s="192" t="s">
        <v>286</v>
      </c>
      <c r="IZ15" s="192" t="s">
        <v>286</v>
      </c>
      <c r="JA15" s="192" t="s">
        <v>286</v>
      </c>
      <c r="JB15" s="192" t="s">
        <v>286</v>
      </c>
      <c r="JC15" s="192" t="s">
        <v>286</v>
      </c>
      <c r="JD15" s="192" t="s">
        <v>286</v>
      </c>
      <c r="JE15" s="192" t="s">
        <v>286</v>
      </c>
      <c r="JF15" s="192" t="s">
        <v>286</v>
      </c>
      <c r="JG15" s="192" t="s">
        <v>286</v>
      </c>
      <c r="JH15" s="192">
        <v>11.71875</v>
      </c>
      <c r="JI15" s="192">
        <v>11.398963730569955</v>
      </c>
      <c r="JJ15" s="192" t="s">
        <v>286</v>
      </c>
      <c r="JK15" s="192">
        <v>7.3446327683615849</v>
      </c>
      <c r="JL15" s="192">
        <v>10.588235294117661</v>
      </c>
      <c r="JM15" s="192" t="s">
        <v>286</v>
      </c>
      <c r="JN15" s="192" t="s">
        <v>286</v>
      </c>
      <c r="JO15" s="192" t="s">
        <v>286</v>
      </c>
      <c r="JP15" s="192" t="s">
        <v>286</v>
      </c>
      <c r="JQ15" s="192" t="s">
        <v>286</v>
      </c>
      <c r="JR15" s="192" t="s">
        <v>286</v>
      </c>
      <c r="JS15" s="192" t="s">
        <v>286</v>
      </c>
      <c r="JT15" s="192" t="s">
        <v>286</v>
      </c>
      <c r="JU15" s="192" t="s">
        <v>286</v>
      </c>
      <c r="JV15" s="192" t="s">
        <v>286</v>
      </c>
      <c r="JW15" s="192">
        <v>28.515624999999996</v>
      </c>
      <c r="JX15" s="192">
        <v>31.606217616580324</v>
      </c>
      <c r="JY15" s="192" t="s">
        <v>286</v>
      </c>
      <c r="JZ15" s="192">
        <v>21.468926553672301</v>
      </c>
      <c r="KA15" s="192">
        <v>25.294117647058833</v>
      </c>
      <c r="KB15" s="192">
        <v>17.666666666666661</v>
      </c>
      <c r="KC15" s="192">
        <v>25.691699604743082</v>
      </c>
      <c r="KD15" s="192">
        <v>27.329192546583858</v>
      </c>
      <c r="KE15" s="192">
        <v>17.791411042944791</v>
      </c>
      <c r="KF15" s="192">
        <v>28.78787878787881</v>
      </c>
      <c r="KG15" s="192">
        <v>18.867924528301888</v>
      </c>
      <c r="KH15" s="192">
        <v>26.267281105990783</v>
      </c>
      <c r="KI15" s="192">
        <v>24.186046511627911</v>
      </c>
      <c r="KJ15" s="192">
        <v>23.076923076923087</v>
      </c>
      <c r="KK15" s="192">
        <v>22.368421052631572</v>
      </c>
      <c r="KL15" s="192">
        <v>28.000000000000014</v>
      </c>
      <c r="KM15" s="192">
        <v>30.622009569377994</v>
      </c>
      <c r="KN15" s="192">
        <v>19.289340101522843</v>
      </c>
      <c r="KO15" s="192">
        <v>21.428571428571431</v>
      </c>
      <c r="KP15" s="192">
        <v>26.630434782608692</v>
      </c>
      <c r="KQ15" s="192" t="str">
        <f t="shared" ref="KQ15:KU24" si="22">"--"</f>
        <v>--</v>
      </c>
      <c r="KR15" s="192" t="str">
        <f t="shared" si="22"/>
        <v>--</v>
      </c>
      <c r="KS15" s="192" t="str">
        <f t="shared" si="22"/>
        <v>--</v>
      </c>
      <c r="KT15" s="192" t="str">
        <f t="shared" si="22"/>
        <v>--</v>
      </c>
      <c r="KU15" s="192" t="str">
        <f t="shared" si="22"/>
        <v>--</v>
      </c>
      <c r="KV15" s="219">
        <v>3.1088082901554399</v>
      </c>
      <c r="KW15" s="219">
        <v>1.59574468085106</v>
      </c>
      <c r="KX15" s="219">
        <v>2.12765957446809</v>
      </c>
      <c r="KY15" s="219">
        <v>1.6806722689075599</v>
      </c>
      <c r="KZ15" s="219">
        <v>3.2</v>
      </c>
      <c r="LA15" s="219">
        <v>4.8780487804878003</v>
      </c>
      <c r="LB15" s="190" t="str">
        <f t="shared" si="1"/>
        <v>--</v>
      </c>
      <c r="LC15" s="219">
        <v>3.6363636363636398</v>
      </c>
      <c r="LD15" s="219">
        <v>6.9767441860465098</v>
      </c>
      <c r="LE15" s="190" t="str">
        <f t="shared" si="2"/>
        <v>--</v>
      </c>
      <c r="LF15" s="219">
        <v>3.2258064516129101</v>
      </c>
      <c r="LG15" s="219">
        <v>15.094339622641501</v>
      </c>
      <c r="LH15" s="219">
        <v>77.368421052631604</v>
      </c>
      <c r="LI15" s="219">
        <v>83.870967741935502</v>
      </c>
      <c r="LJ15" s="219">
        <v>73.913043478260903</v>
      </c>
      <c r="LK15" s="219">
        <v>73.949579831932795</v>
      </c>
      <c r="LL15" s="219">
        <v>76.190476190476204</v>
      </c>
      <c r="LM15" s="219">
        <v>65.432098765432102</v>
      </c>
      <c r="LN15" s="219">
        <v>26.842105263157901</v>
      </c>
      <c r="LO15" s="219">
        <v>32.795698924731198</v>
      </c>
      <c r="LP15" s="219">
        <v>26.811594202898601</v>
      </c>
      <c r="LQ15" s="219">
        <v>22.268907563025198</v>
      </c>
      <c r="LR15" s="219">
        <v>22.619047619047599</v>
      </c>
      <c r="LS15" s="219">
        <v>24.6913580246914</v>
      </c>
      <c r="LT15" s="219">
        <v>64.5502645502646</v>
      </c>
      <c r="LU15" s="219">
        <v>49.732620320855602</v>
      </c>
      <c r="LV15" s="219">
        <v>48.201438848920901</v>
      </c>
      <c r="LW15" s="219">
        <v>54.852320675105503</v>
      </c>
      <c r="LX15" s="219">
        <v>51.2</v>
      </c>
      <c r="LY15" s="219">
        <v>62.195121951219498</v>
      </c>
      <c r="LZ15" s="219">
        <v>21.6931216931217</v>
      </c>
      <c r="MA15" s="219">
        <v>16.042780748663102</v>
      </c>
      <c r="MB15" s="219">
        <v>18.705035971223001</v>
      </c>
      <c r="MC15" s="219">
        <v>12.6582278481013</v>
      </c>
      <c r="MD15" s="219">
        <v>13.6</v>
      </c>
      <c r="ME15" s="219">
        <v>21.951219512195099</v>
      </c>
      <c r="MF15" s="219">
        <v>47.894736842105303</v>
      </c>
      <c r="MG15" s="219">
        <v>38.829787234042598</v>
      </c>
      <c r="MH15" s="219">
        <v>37.410071942446002</v>
      </c>
      <c r="MI15" s="219">
        <v>44.9579831932773</v>
      </c>
      <c r="MJ15" s="219">
        <v>37.6</v>
      </c>
      <c r="MK15" s="219">
        <v>34.146341463414601</v>
      </c>
      <c r="ML15" s="219">
        <v>17.894736842105299</v>
      </c>
      <c r="MM15" s="219">
        <v>14.3617021276596</v>
      </c>
      <c r="MN15" s="219">
        <v>12.2302158273381</v>
      </c>
      <c r="MO15" s="219">
        <v>15.966386554621799</v>
      </c>
      <c r="MP15" s="219">
        <v>12.8</v>
      </c>
      <c r="MQ15" s="219">
        <v>12.1951219512195</v>
      </c>
      <c r="MR15" s="190" t="str">
        <f t="shared" si="3"/>
        <v>--</v>
      </c>
      <c r="MS15" s="190" t="str">
        <f t="shared" si="3"/>
        <v>--</v>
      </c>
      <c r="MT15" s="190" t="str">
        <f t="shared" si="3"/>
        <v>--</v>
      </c>
      <c r="MU15" s="190" t="str">
        <f t="shared" si="3"/>
        <v>--</v>
      </c>
      <c r="MV15" s="220">
        <v>76.724137931034505</v>
      </c>
      <c r="MW15" s="220">
        <v>75.415282392026597</v>
      </c>
      <c r="MX15" s="220">
        <v>31.465517241379299</v>
      </c>
      <c r="MY15" s="220">
        <v>29.900332225913601</v>
      </c>
      <c r="MZ15" s="220">
        <v>52.631578947368403</v>
      </c>
      <c r="NA15" s="220">
        <v>51.644736842105303</v>
      </c>
      <c r="NB15" s="220">
        <v>15.789473684210501</v>
      </c>
      <c r="NC15" s="220">
        <v>11.5131578947368</v>
      </c>
      <c r="ND15" s="220">
        <v>40.869565217391298</v>
      </c>
      <c r="NE15" s="220">
        <v>40.594059405940598</v>
      </c>
      <c r="NF15" s="220">
        <v>14.7826086956522</v>
      </c>
      <c r="NG15" s="220">
        <v>14.851485148514801</v>
      </c>
      <c r="NH15" s="221" t="str">
        <f t="shared" si="4"/>
        <v>--</v>
      </c>
      <c r="NI15" s="222">
        <v>21.511627906976699</v>
      </c>
      <c r="NJ15" s="222">
        <v>11.235955056179799</v>
      </c>
      <c r="NK15" s="222">
        <v>11.764705882352899</v>
      </c>
      <c r="NL15" s="221" t="str">
        <f t="shared" si="5"/>
        <v>--</v>
      </c>
      <c r="NM15" s="222">
        <v>18.396226415094301</v>
      </c>
      <c r="NN15" s="222">
        <v>18.1034482758621</v>
      </c>
      <c r="NO15" s="222">
        <v>18.831168831168799</v>
      </c>
      <c r="NP15" s="221" t="str">
        <f t="shared" si="6"/>
        <v>--</v>
      </c>
      <c r="NQ15" s="273">
        <v>11.627906976744185</v>
      </c>
      <c r="NR15" s="273">
        <v>10.674157303370793</v>
      </c>
      <c r="NS15" s="273">
        <v>8.8235294117647101</v>
      </c>
      <c r="NT15" s="221" t="str">
        <f t="shared" si="7"/>
        <v>--</v>
      </c>
      <c r="NU15" s="222">
        <v>15.566037735849056</v>
      </c>
      <c r="NV15" s="222">
        <v>12.931034482758625</v>
      </c>
      <c r="NW15" s="222">
        <v>17.532467532467539</v>
      </c>
      <c r="NX15" s="221" t="str">
        <f t="shared" si="8"/>
        <v>--</v>
      </c>
      <c r="NY15" s="222">
        <v>33.139534883720941</v>
      </c>
      <c r="NZ15" s="222">
        <v>21.910112359550574</v>
      </c>
      <c r="OA15" s="222">
        <v>20.588235294117645</v>
      </c>
      <c r="OB15" s="221" t="str">
        <f t="shared" si="9"/>
        <v>--</v>
      </c>
      <c r="OC15" s="222">
        <v>33.962264150943383</v>
      </c>
      <c r="OD15" s="222">
        <v>31.03448275862069</v>
      </c>
      <c r="OE15" s="222">
        <v>36.363636363636388</v>
      </c>
      <c r="OF15" s="128">
        <v>45.92274678111589</v>
      </c>
      <c r="OG15" s="128">
        <v>50.785340314136128</v>
      </c>
      <c r="OH15" s="128">
        <v>53.191489361702125</v>
      </c>
      <c r="OI15" s="128">
        <v>40.425531914893597</v>
      </c>
      <c r="OJ15" s="128">
        <v>50</v>
      </c>
      <c r="OK15" s="128">
        <v>59.91735537190084</v>
      </c>
      <c r="OL15" s="128">
        <v>51.600000000000016</v>
      </c>
      <c r="OM15" s="128">
        <v>46.98795180722891</v>
      </c>
      <c r="ON15" s="310">
        <v>21.719457013574665</v>
      </c>
      <c r="OO15" s="128">
        <v>13.829787234042561</v>
      </c>
      <c r="OP15" s="128">
        <v>12.834224598930479</v>
      </c>
      <c r="OQ15" s="128">
        <v>10.144927536231886</v>
      </c>
      <c r="OR15" s="128">
        <v>24.916943521594689</v>
      </c>
      <c r="OS15" s="128">
        <v>12.083333333333334</v>
      </c>
      <c r="OT15" s="128">
        <v>13.492063492063485</v>
      </c>
      <c r="OU15" s="128">
        <v>15.950920245398777</v>
      </c>
      <c r="OW15" s="378" t="str">
        <f t="shared" si="10"/>
        <v>--</v>
      </c>
      <c r="OX15" s="381">
        <v>6.4777327935222653</v>
      </c>
      <c r="OY15" s="381">
        <v>4.0000000000000027</v>
      </c>
      <c r="OZ15" s="381">
        <v>2.1582733812949639</v>
      </c>
      <c r="PA15" s="378" t="str">
        <f t="shared" si="11"/>
        <v>--</v>
      </c>
      <c r="PB15" s="378" t="str">
        <f t="shared" si="11"/>
        <v>--</v>
      </c>
      <c r="PC15" s="381">
        <v>2.2522522522522537</v>
      </c>
      <c r="PD15" s="381">
        <v>11.023622047244094</v>
      </c>
      <c r="PE15" s="380">
        <v>44.782608695652165</v>
      </c>
      <c r="PF15" s="381">
        <v>52.016129032258071</v>
      </c>
      <c r="PG15" s="381">
        <v>42.241379310344826</v>
      </c>
      <c r="PH15" s="381">
        <v>41.666666666666686</v>
      </c>
      <c r="PI15" s="380">
        <v>29.439252336448611</v>
      </c>
      <c r="PJ15" s="381">
        <v>14.112903225806443</v>
      </c>
      <c r="PK15" s="381">
        <v>14.096916299559471</v>
      </c>
      <c r="PL15" s="381">
        <v>12.765957446808514</v>
      </c>
      <c r="PM15" s="378" t="str">
        <f t="shared" si="12"/>
        <v>--</v>
      </c>
      <c r="PN15" s="381">
        <v>15.454545454545448</v>
      </c>
      <c r="PO15" s="381">
        <v>18.181818181818173</v>
      </c>
      <c r="PP15" s="381">
        <v>25.179856115107913</v>
      </c>
      <c r="PQ15" s="378" t="str">
        <f t="shared" si="13"/>
        <v>--</v>
      </c>
      <c r="PR15" s="381">
        <v>13.181818181818182</v>
      </c>
      <c r="PS15" s="381">
        <v>16.666666666666668</v>
      </c>
      <c r="PT15" s="381">
        <v>13.669064748201437</v>
      </c>
      <c r="PU15" s="378" t="str">
        <f t="shared" si="14"/>
        <v>--</v>
      </c>
      <c r="PV15" s="381">
        <v>28.636363636363637</v>
      </c>
      <c r="PW15" s="381">
        <v>34.848484848484851</v>
      </c>
      <c r="PX15" s="381">
        <v>38.848920863309345</v>
      </c>
      <c r="PZ15" s="368"/>
      <c r="QA15" s="368"/>
      <c r="QB15" s="368"/>
      <c r="QC15" s="368"/>
      <c r="QD15" s="368"/>
      <c r="QE15" s="368"/>
      <c r="QF15" s="368"/>
      <c r="QG15" s="368"/>
      <c r="QH15" s="368"/>
      <c r="QI15" s="368"/>
      <c r="QJ15" s="368"/>
      <c r="QK15" s="368"/>
      <c r="QL15" s="368"/>
      <c r="QM15" s="368"/>
      <c r="QN15" s="368"/>
      <c r="QO15" s="368"/>
      <c r="QP15" s="368"/>
      <c r="QQ15" s="368"/>
      <c r="QR15" s="368"/>
      <c r="QS15" s="368"/>
      <c r="QT15" s="368"/>
      <c r="QU15" s="368"/>
      <c r="QV15" s="368"/>
      <c r="QW15" s="368"/>
      <c r="QX15" s="368"/>
      <c r="QY15" s="368"/>
      <c r="QZ15" s="368"/>
      <c r="RA15" s="368"/>
      <c r="RB15" s="368"/>
      <c r="RC15" s="368"/>
      <c r="RD15" s="368"/>
      <c r="RE15" s="368"/>
      <c r="RF15" s="368"/>
      <c r="RG15" s="368"/>
      <c r="RH15" s="368"/>
      <c r="RI15" s="368"/>
      <c r="RJ15" s="368"/>
      <c r="RK15" s="368"/>
      <c r="RL15" s="368"/>
      <c r="RM15" s="368"/>
      <c r="RN15" s="368"/>
      <c r="RO15" s="368"/>
      <c r="RP15" s="368"/>
      <c r="RQ15" s="368"/>
      <c r="RR15" s="368"/>
      <c r="RS15" s="368"/>
      <c r="RT15" s="368"/>
    </row>
    <row r="16" spans="1:488" ht="21" customHeight="1" x14ac:dyDescent="0.25">
      <c r="A16" s="114">
        <v>12</v>
      </c>
      <c r="B16" s="93" t="s">
        <v>12</v>
      </c>
      <c r="C16" s="189">
        <v>3.7037037037037037</v>
      </c>
      <c r="D16" s="189">
        <v>11.940298507462689</v>
      </c>
      <c r="E16" s="189">
        <v>10.810810810810809</v>
      </c>
      <c r="F16" s="189">
        <v>2.7210884353741509</v>
      </c>
      <c r="G16" s="189">
        <v>13.636363636363646</v>
      </c>
      <c r="H16" s="189">
        <v>13.924050632911394</v>
      </c>
      <c r="I16" s="189">
        <v>0</v>
      </c>
      <c r="J16" s="189">
        <v>11.111111111111112</v>
      </c>
      <c r="K16" s="189">
        <v>18.181818181818183</v>
      </c>
      <c r="L16" s="189">
        <v>0</v>
      </c>
      <c r="M16" s="190">
        <v>6.2176165803108807</v>
      </c>
      <c r="N16" s="190">
        <v>14.383561643835622</v>
      </c>
      <c r="O16" s="190">
        <v>1.7857142857142854</v>
      </c>
      <c r="P16" s="190">
        <v>4</v>
      </c>
      <c r="Q16" s="190">
        <v>9.5238095238095255</v>
      </c>
      <c r="R16" s="190">
        <v>3.7037037037037037</v>
      </c>
      <c r="S16" s="190">
        <v>10.447761194029855</v>
      </c>
      <c r="T16" s="190">
        <v>9.4594594594594561</v>
      </c>
      <c r="U16" s="190">
        <v>2.7210884353741509</v>
      </c>
      <c r="V16" s="190">
        <v>12.878787878787882</v>
      </c>
      <c r="W16" s="190">
        <v>13.924050632911394</v>
      </c>
      <c r="X16" s="190">
        <v>0</v>
      </c>
      <c r="Y16" s="190">
        <v>9.5238095238095237</v>
      </c>
      <c r="Z16" s="190">
        <v>15.90909090909091</v>
      </c>
      <c r="AA16" s="190">
        <v>0</v>
      </c>
      <c r="AB16" s="132">
        <v>5.6994818652849784</v>
      </c>
      <c r="AC16" s="132">
        <v>12.328767123287667</v>
      </c>
      <c r="AD16" s="132">
        <v>1.7857142857142854</v>
      </c>
      <c r="AE16" s="132">
        <v>4</v>
      </c>
      <c r="AF16" s="190">
        <v>7.9365079365079385</v>
      </c>
      <c r="AG16" s="189">
        <v>0.62893081761006309</v>
      </c>
      <c r="AH16" s="189">
        <v>8.9552238805970141</v>
      </c>
      <c r="AI16" s="191">
        <v>5.4054054054054053</v>
      </c>
      <c r="AJ16" s="191">
        <v>1.3698630136986301</v>
      </c>
      <c r="AK16" s="190">
        <v>6.9230769230769234</v>
      </c>
      <c r="AL16" s="190">
        <v>6.9620253164556978</v>
      </c>
      <c r="AM16" s="190">
        <v>0</v>
      </c>
      <c r="AN16" s="190">
        <v>4.838709677419355</v>
      </c>
      <c r="AO16" s="190">
        <v>13.333333333333334</v>
      </c>
      <c r="AP16" s="190">
        <v>0</v>
      </c>
      <c r="AQ16" s="190">
        <v>2.604166666666667</v>
      </c>
      <c r="AR16" s="190">
        <v>10.3448275862069</v>
      </c>
      <c r="AS16" s="190">
        <v>0</v>
      </c>
      <c r="AT16" s="190">
        <v>2</v>
      </c>
      <c r="AU16" s="190">
        <v>7.9365079365079385</v>
      </c>
      <c r="AV16" s="190">
        <v>4.3243243243243263</v>
      </c>
      <c r="AW16" s="190">
        <v>15.492957746478879</v>
      </c>
      <c r="AX16" s="132">
        <v>21.05263157894737</v>
      </c>
      <c r="AY16" s="132">
        <v>1.2987012987012989</v>
      </c>
      <c r="AZ16" s="132">
        <v>19.565217391304351</v>
      </c>
      <c r="BA16" s="132">
        <v>23.926380368098151</v>
      </c>
      <c r="BB16" s="190">
        <v>1.3698630136986301</v>
      </c>
      <c r="BC16" s="132">
        <v>18.18181818181818</v>
      </c>
      <c r="BD16" s="132">
        <v>18.367346938775512</v>
      </c>
      <c r="BE16" s="132">
        <v>0.70422535211267623</v>
      </c>
      <c r="BF16" s="132">
        <v>6.9306930693069351</v>
      </c>
      <c r="BG16" s="190">
        <v>8.974358974358978</v>
      </c>
      <c r="BH16" s="132">
        <v>0</v>
      </c>
      <c r="BI16" s="132">
        <v>9.6153846153846168</v>
      </c>
      <c r="BJ16" s="132">
        <v>9.3750000000000036</v>
      </c>
      <c r="BK16" s="192" t="s">
        <v>286</v>
      </c>
      <c r="BL16" s="190">
        <v>4.2253521126760489</v>
      </c>
      <c r="BM16" s="132">
        <v>6.5789473684210549</v>
      </c>
      <c r="BN16" s="192" t="s">
        <v>286</v>
      </c>
      <c r="BO16" s="192">
        <v>4.347826086956502</v>
      </c>
      <c r="BP16" s="192">
        <v>6.7484662576686816</v>
      </c>
      <c r="BQ16" s="192" t="s">
        <v>286</v>
      </c>
      <c r="BR16" s="132">
        <v>3.0303030303030312</v>
      </c>
      <c r="BS16" s="132">
        <v>6.3829787234042357</v>
      </c>
      <c r="BT16" s="192" t="s">
        <v>286</v>
      </c>
      <c r="BU16" s="190">
        <v>3.9603960396039621</v>
      </c>
      <c r="BV16" s="132">
        <v>3.8709677419354844</v>
      </c>
      <c r="BW16" s="192" t="s">
        <v>286</v>
      </c>
      <c r="BX16" s="132">
        <v>1.9230769230769229</v>
      </c>
      <c r="BY16" s="190">
        <v>1.5624999999999998</v>
      </c>
      <c r="BZ16" s="132" t="s">
        <v>286</v>
      </c>
      <c r="CA16" s="132">
        <v>10.526315789473689</v>
      </c>
      <c r="CB16" s="132">
        <v>44.285714285714285</v>
      </c>
      <c r="CC16" s="190" t="s">
        <v>286</v>
      </c>
      <c r="CD16" s="132">
        <v>9.5652173913043459</v>
      </c>
      <c r="CE16" s="132">
        <v>40.645161290322584</v>
      </c>
      <c r="CF16" s="132" t="s">
        <v>286</v>
      </c>
      <c r="CG16" s="190">
        <v>6.7796610169491522</v>
      </c>
      <c r="CH16" s="132">
        <v>39.534883720930225</v>
      </c>
      <c r="CI16" s="132" t="s">
        <v>286</v>
      </c>
      <c r="CJ16" s="132">
        <v>4.294478527607362</v>
      </c>
      <c r="CK16" s="132">
        <v>30.232558139534877</v>
      </c>
      <c r="CL16" s="132" t="s">
        <v>286</v>
      </c>
      <c r="CM16" s="132">
        <v>2.5641025641025634</v>
      </c>
      <c r="CN16" s="132">
        <v>12.727272727272728</v>
      </c>
      <c r="CO16" s="132" t="s">
        <v>286</v>
      </c>
      <c r="CP16" s="190">
        <v>27.536231884057973</v>
      </c>
      <c r="CQ16" s="132">
        <v>63.15789473684211</v>
      </c>
      <c r="CR16" s="132" t="s">
        <v>286</v>
      </c>
      <c r="CS16" s="192">
        <v>30.434782608695656</v>
      </c>
      <c r="CT16" s="192">
        <v>56.09756097560976</v>
      </c>
      <c r="CU16" s="190" t="s">
        <v>286</v>
      </c>
      <c r="CV16" s="132">
        <v>33.333333333333343</v>
      </c>
      <c r="CW16" s="132">
        <v>45.833333333333314</v>
      </c>
      <c r="CX16" s="192" t="s">
        <v>286</v>
      </c>
      <c r="CY16" s="192">
        <v>18.781725888324868</v>
      </c>
      <c r="CZ16" s="190">
        <v>36.129032258064498</v>
      </c>
      <c r="DA16" s="132" t="s">
        <v>286</v>
      </c>
      <c r="DB16" s="132">
        <v>17.307692307692307</v>
      </c>
      <c r="DC16" s="210">
        <v>17.187500000000004</v>
      </c>
      <c r="DD16" s="192">
        <v>68.156424581005567</v>
      </c>
      <c r="DE16" s="190">
        <v>67.605633802816882</v>
      </c>
      <c r="DF16" s="132">
        <v>47.368421052631575</v>
      </c>
      <c r="DG16" s="132">
        <v>76.3888888888889</v>
      </c>
      <c r="DH16" s="192">
        <v>61.594202898550741</v>
      </c>
      <c r="DI16" s="192">
        <v>50.30674846625768</v>
      </c>
      <c r="DJ16" s="190">
        <v>71.830985915492946</v>
      </c>
      <c r="DK16" s="132">
        <v>56.25</v>
      </c>
      <c r="DL16" s="132">
        <v>55.319148936170201</v>
      </c>
      <c r="DM16" s="132">
        <v>67.647058823529449</v>
      </c>
      <c r="DN16" s="132">
        <v>74.874371859296545</v>
      </c>
      <c r="DO16" s="190">
        <v>54.487179487179468</v>
      </c>
      <c r="DP16" s="132">
        <v>58.181818181818173</v>
      </c>
      <c r="DQ16" s="132">
        <v>74.509803921568633</v>
      </c>
      <c r="DR16" s="132">
        <v>56.249999999999993</v>
      </c>
      <c r="DS16" s="132">
        <v>46.02272727272728</v>
      </c>
      <c r="DT16" s="190">
        <v>63.380281690140841</v>
      </c>
      <c r="DU16" s="194">
        <v>28.947368421052637</v>
      </c>
      <c r="DV16" s="194">
        <v>56.944444444444422</v>
      </c>
      <c r="DW16" s="192">
        <v>50.000000000000028</v>
      </c>
      <c r="DX16" s="194">
        <v>42.944785276073603</v>
      </c>
      <c r="DY16" s="190">
        <v>52.054794520547951</v>
      </c>
      <c r="DZ16" s="190">
        <v>59.374999999999986</v>
      </c>
      <c r="EA16" s="190">
        <v>42.553191489361708</v>
      </c>
      <c r="EB16" s="190">
        <v>35.507246376811615</v>
      </c>
      <c r="EC16" s="190">
        <v>55.27638190954773</v>
      </c>
      <c r="ED16" s="190">
        <v>39.743589743589752</v>
      </c>
      <c r="EE16" s="190">
        <v>53.571428571428569</v>
      </c>
      <c r="EF16" s="190">
        <v>78.846153846153854</v>
      </c>
      <c r="EG16" s="190">
        <v>46.874999999999993</v>
      </c>
      <c r="EH16" s="190">
        <v>18.888888888888911</v>
      </c>
      <c r="EI16" s="190">
        <v>15.492957746478869</v>
      </c>
      <c r="EJ16" s="190">
        <v>6.6666666666666679</v>
      </c>
      <c r="EK16" s="190">
        <v>22.068965517241384</v>
      </c>
      <c r="EL16" s="132">
        <v>21.014492753623191</v>
      </c>
      <c r="EM16" s="132">
        <v>16.666666666666654</v>
      </c>
      <c r="EN16" s="132">
        <v>18.055555555555557</v>
      </c>
      <c r="EO16" s="132">
        <v>13.846153846153843</v>
      </c>
      <c r="EP16" s="190">
        <v>6.3829787234042561</v>
      </c>
      <c r="EQ16" s="132">
        <v>17.518248175182496</v>
      </c>
      <c r="ER16" s="132">
        <v>17.821782178217809</v>
      </c>
      <c r="ES16" s="132">
        <v>11.612903225806454</v>
      </c>
      <c r="ET16" s="132">
        <v>11.53846153846154</v>
      </c>
      <c r="EU16" s="190">
        <v>11.538461538461544</v>
      </c>
      <c r="EV16" s="132">
        <v>9.3750000000000018</v>
      </c>
      <c r="EW16" s="132" t="s">
        <v>286</v>
      </c>
      <c r="EX16" s="132" t="s">
        <v>286</v>
      </c>
      <c r="EY16" s="132" t="s">
        <v>286</v>
      </c>
      <c r="EZ16" s="190">
        <v>88.741721854304672</v>
      </c>
      <c r="FA16" s="132">
        <v>81.884057971014471</v>
      </c>
      <c r="FB16" s="132">
        <v>69.325153374233125</v>
      </c>
      <c r="FC16" s="132">
        <v>95.833333333333343</v>
      </c>
      <c r="FD16" s="132">
        <v>78.461538461538453</v>
      </c>
      <c r="FE16" s="190">
        <v>86.956521739130423</v>
      </c>
      <c r="FF16" s="132">
        <v>89.208633093525165</v>
      </c>
      <c r="FG16" s="132">
        <v>82.91457286432157</v>
      </c>
      <c r="FH16" s="132">
        <v>71.428571428571416</v>
      </c>
      <c r="FI16" s="132">
        <v>96.428571428571445</v>
      </c>
      <c r="FJ16" s="190">
        <v>94.230769230769255</v>
      </c>
      <c r="FK16" s="132">
        <v>87.499999999999986</v>
      </c>
      <c r="FL16" s="132" t="s">
        <v>286</v>
      </c>
      <c r="FM16" s="132" t="s">
        <v>286</v>
      </c>
      <c r="FN16" s="132" t="s">
        <v>286</v>
      </c>
      <c r="FO16" s="190">
        <v>49.668874172185433</v>
      </c>
      <c r="FP16" s="132">
        <v>28.260869565217391</v>
      </c>
      <c r="FQ16" s="132">
        <v>25.766871165644172</v>
      </c>
      <c r="FR16" s="132">
        <v>47.222222222222229</v>
      </c>
      <c r="FS16" s="132">
        <v>41.538461538461554</v>
      </c>
      <c r="FT16" s="190">
        <v>30.434782608695663</v>
      </c>
      <c r="FU16" s="132">
        <v>39.568345323741013</v>
      </c>
      <c r="FV16" s="132">
        <v>41.708542713567837</v>
      </c>
      <c r="FW16" s="132">
        <v>25.974025974025967</v>
      </c>
      <c r="FX16" s="132">
        <v>39.285714285714285</v>
      </c>
      <c r="FY16" s="190">
        <v>42.307692307692335</v>
      </c>
      <c r="FZ16" s="132">
        <v>29.687499999999996</v>
      </c>
      <c r="GA16" s="132" t="s">
        <v>286</v>
      </c>
      <c r="GB16" s="132" t="s">
        <v>286</v>
      </c>
      <c r="GC16" s="132" t="s">
        <v>286</v>
      </c>
      <c r="GD16" s="190">
        <v>69.127516778523457</v>
      </c>
      <c r="GE16" s="132">
        <v>72.05882352941174</v>
      </c>
      <c r="GF16" s="132">
        <v>76.543209876543216</v>
      </c>
      <c r="GG16" s="132">
        <v>56.060606060606048</v>
      </c>
      <c r="GH16" s="132">
        <v>75.000000000000014</v>
      </c>
      <c r="GI16" s="190">
        <v>76.744186046511629</v>
      </c>
      <c r="GJ16" s="132">
        <v>62.043795620437926</v>
      </c>
      <c r="GK16" s="132">
        <v>61.025641025641022</v>
      </c>
      <c r="GL16" s="132">
        <v>66.233766233766218</v>
      </c>
      <c r="GM16" s="197">
        <v>60.714285714285715</v>
      </c>
      <c r="GN16" s="190">
        <v>74.999999999999986</v>
      </c>
      <c r="GO16" s="132">
        <v>54.237288135593218</v>
      </c>
      <c r="GP16" s="132" t="s">
        <v>286</v>
      </c>
      <c r="GQ16" s="132" t="s">
        <v>286</v>
      </c>
      <c r="GR16" s="132" t="s">
        <v>286</v>
      </c>
      <c r="GS16" s="190">
        <v>22.147651006711417</v>
      </c>
      <c r="GT16" s="132">
        <v>36.764705882352956</v>
      </c>
      <c r="GU16" s="132">
        <v>32.716049382716037</v>
      </c>
      <c r="GV16" s="132">
        <v>9.0909090909090917</v>
      </c>
      <c r="GW16" s="132">
        <v>28.124999999999996</v>
      </c>
      <c r="GX16" s="190">
        <v>32.558139534883708</v>
      </c>
      <c r="GY16" s="190">
        <v>13.868613138686134</v>
      </c>
      <c r="GZ16" s="190">
        <v>16.410256410256405</v>
      </c>
      <c r="HA16" s="190">
        <v>18.831168831168831</v>
      </c>
      <c r="HB16" s="190">
        <v>17.857142857142858</v>
      </c>
      <c r="HC16" s="190">
        <v>32.692307692307693</v>
      </c>
      <c r="HD16" s="190">
        <v>20.338983050847457</v>
      </c>
      <c r="HE16" s="190" t="s">
        <v>286</v>
      </c>
      <c r="HF16" s="190" t="s">
        <v>286</v>
      </c>
      <c r="HG16" s="190" t="s">
        <v>286</v>
      </c>
      <c r="HH16" s="190">
        <v>26.24113475177306</v>
      </c>
      <c r="HI16" s="190">
        <v>19.548872180451134</v>
      </c>
      <c r="HJ16" s="190">
        <v>16.249999999999996</v>
      </c>
      <c r="HK16" s="190">
        <v>19.999999999999996</v>
      </c>
      <c r="HL16" s="132">
        <v>40.624999999999993</v>
      </c>
      <c r="HM16" s="132">
        <v>59.090909090909108</v>
      </c>
      <c r="HN16" s="132">
        <v>33.082706766917305</v>
      </c>
      <c r="HO16" s="132">
        <v>34.51776649746192</v>
      </c>
      <c r="HP16" s="190">
        <v>27.631578947368443</v>
      </c>
      <c r="HQ16" s="132">
        <v>37.500000000000007</v>
      </c>
      <c r="HR16" s="132">
        <v>45.833333333333329</v>
      </c>
      <c r="HS16" s="132">
        <v>33.333333333333343</v>
      </c>
      <c r="HT16" s="196" t="s">
        <v>286</v>
      </c>
      <c r="HU16" s="190" t="s">
        <v>286</v>
      </c>
      <c r="HV16" s="192" t="s">
        <v>286</v>
      </c>
      <c r="HW16" s="192">
        <v>9.2198581560283692</v>
      </c>
      <c r="HX16" s="192">
        <v>3.759398496240602</v>
      </c>
      <c r="HY16" s="192">
        <v>2.5000000000000004</v>
      </c>
      <c r="HZ16" s="192">
        <v>9.9999999999999982</v>
      </c>
      <c r="IA16" s="192">
        <v>20.312499999999996</v>
      </c>
      <c r="IB16" s="192">
        <v>20.454545454545453</v>
      </c>
      <c r="IC16" s="192">
        <v>15.037593984962404</v>
      </c>
      <c r="ID16" s="192">
        <v>12.182741116751275</v>
      </c>
      <c r="IE16" s="192">
        <v>9.2105263157894743</v>
      </c>
      <c r="IF16" s="192">
        <v>8.928571428571427</v>
      </c>
      <c r="IG16" s="192">
        <v>16.666666666666671</v>
      </c>
      <c r="IH16" s="192">
        <v>10</v>
      </c>
      <c r="II16" s="192" t="s">
        <v>286</v>
      </c>
      <c r="IJ16" s="192" t="s">
        <v>286</v>
      </c>
      <c r="IK16" s="192" t="s">
        <v>286</v>
      </c>
      <c r="IL16" s="192" t="s">
        <v>286</v>
      </c>
      <c r="IM16" s="192" t="s">
        <v>286</v>
      </c>
      <c r="IN16" s="192" t="s">
        <v>286</v>
      </c>
      <c r="IO16" s="192" t="s">
        <v>286</v>
      </c>
      <c r="IP16" s="192" t="s">
        <v>286</v>
      </c>
      <c r="IQ16" s="192" t="s">
        <v>286</v>
      </c>
      <c r="IR16" s="192" t="s">
        <v>286</v>
      </c>
      <c r="IS16" s="192">
        <v>16.842105263157876</v>
      </c>
      <c r="IT16" s="192">
        <v>9.7902097902097953</v>
      </c>
      <c r="IU16" s="192" t="s">
        <v>286</v>
      </c>
      <c r="IV16" s="192">
        <v>27.906976744186043</v>
      </c>
      <c r="IW16" s="192">
        <v>1.6666666666666663</v>
      </c>
      <c r="IX16" s="192" t="s">
        <v>286</v>
      </c>
      <c r="IY16" s="192" t="s">
        <v>286</v>
      </c>
      <c r="IZ16" s="192" t="s">
        <v>286</v>
      </c>
      <c r="JA16" s="192" t="s">
        <v>286</v>
      </c>
      <c r="JB16" s="192" t="s">
        <v>286</v>
      </c>
      <c r="JC16" s="192" t="s">
        <v>286</v>
      </c>
      <c r="JD16" s="192" t="s">
        <v>286</v>
      </c>
      <c r="JE16" s="192" t="s">
        <v>286</v>
      </c>
      <c r="JF16" s="192" t="s">
        <v>286</v>
      </c>
      <c r="JG16" s="192" t="s">
        <v>286</v>
      </c>
      <c r="JH16" s="192">
        <v>11.052631578947365</v>
      </c>
      <c r="JI16" s="192">
        <v>9.0909090909090953</v>
      </c>
      <c r="JJ16" s="192" t="s">
        <v>286</v>
      </c>
      <c r="JK16" s="192">
        <v>11.627906976744187</v>
      </c>
      <c r="JL16" s="192">
        <v>10</v>
      </c>
      <c r="JM16" s="192" t="s">
        <v>286</v>
      </c>
      <c r="JN16" s="192" t="s">
        <v>286</v>
      </c>
      <c r="JO16" s="192" t="s">
        <v>286</v>
      </c>
      <c r="JP16" s="192" t="s">
        <v>286</v>
      </c>
      <c r="JQ16" s="192" t="s">
        <v>286</v>
      </c>
      <c r="JR16" s="192" t="s">
        <v>286</v>
      </c>
      <c r="JS16" s="192" t="s">
        <v>286</v>
      </c>
      <c r="JT16" s="192" t="s">
        <v>286</v>
      </c>
      <c r="JU16" s="192" t="s">
        <v>286</v>
      </c>
      <c r="JV16" s="192" t="s">
        <v>286</v>
      </c>
      <c r="JW16" s="192">
        <v>27.894736842105264</v>
      </c>
      <c r="JX16" s="192">
        <v>18.881118881118887</v>
      </c>
      <c r="JY16" s="192" t="s">
        <v>286</v>
      </c>
      <c r="JZ16" s="192">
        <v>39.534883720930218</v>
      </c>
      <c r="KA16" s="192">
        <v>11.66666666666667</v>
      </c>
      <c r="KB16" s="192">
        <v>16.292134831460679</v>
      </c>
      <c r="KC16" s="192">
        <v>31.884057971014499</v>
      </c>
      <c r="KD16" s="192">
        <v>27.631578947368425</v>
      </c>
      <c r="KE16" s="192">
        <v>20.979020979020977</v>
      </c>
      <c r="KF16" s="192">
        <v>17.647058823529413</v>
      </c>
      <c r="KG16" s="192">
        <v>32.317073170731703</v>
      </c>
      <c r="KH16" s="192">
        <v>16.438356164383567</v>
      </c>
      <c r="KI16" s="192">
        <v>27.27272727272727</v>
      </c>
      <c r="KJ16" s="192">
        <v>23.40425531914893</v>
      </c>
      <c r="KK16" s="192">
        <v>23.703703703703713</v>
      </c>
      <c r="KL16" s="192">
        <v>27.272727272727273</v>
      </c>
      <c r="KM16" s="192">
        <v>30.463576158940402</v>
      </c>
      <c r="KN16" s="192">
        <v>16.363636363636363</v>
      </c>
      <c r="KO16" s="192">
        <v>28.846153846153847</v>
      </c>
      <c r="KP16" s="192">
        <v>21.875000000000004</v>
      </c>
      <c r="KQ16" s="192" t="str">
        <f t="shared" si="22"/>
        <v>--</v>
      </c>
      <c r="KR16" s="192" t="str">
        <f t="shared" si="22"/>
        <v>--</v>
      </c>
      <c r="KS16" s="192" t="str">
        <f t="shared" si="22"/>
        <v>--</v>
      </c>
      <c r="KT16" s="192" t="str">
        <f t="shared" si="22"/>
        <v>--</v>
      </c>
      <c r="KU16" s="192" t="str">
        <f t="shared" si="22"/>
        <v>--</v>
      </c>
      <c r="KV16" s="225" t="str">
        <f>"--"</f>
        <v>--</v>
      </c>
      <c r="KW16" s="225" t="str">
        <f>"--"</f>
        <v>--</v>
      </c>
      <c r="KX16" s="225" t="str">
        <f>"--"</f>
        <v>--</v>
      </c>
      <c r="KY16" s="219">
        <v>2.5641025641025599</v>
      </c>
      <c r="KZ16" s="219">
        <v>0</v>
      </c>
      <c r="LA16" s="219">
        <v>0</v>
      </c>
      <c r="LB16" s="190" t="str">
        <f t="shared" si="1"/>
        <v>--</v>
      </c>
      <c r="LC16" s="225" t="str">
        <f>"--"</f>
        <v>--</v>
      </c>
      <c r="LD16" s="225" t="str">
        <f>"--"</f>
        <v>--</v>
      </c>
      <c r="LE16" s="190" t="str">
        <f t="shared" si="2"/>
        <v>--</v>
      </c>
      <c r="LF16" s="219">
        <v>2.7777777777777799</v>
      </c>
      <c r="LG16" s="219">
        <v>2.5</v>
      </c>
      <c r="LH16" s="225" t="str">
        <f>"--"</f>
        <v>--</v>
      </c>
      <c r="LI16" s="225" t="str">
        <f>"--"</f>
        <v>--</v>
      </c>
      <c r="LJ16" s="225" t="str">
        <f>"--"</f>
        <v>--</v>
      </c>
      <c r="LK16" s="219">
        <v>71.794871794871796</v>
      </c>
      <c r="LL16" s="219">
        <v>91.6666666666667</v>
      </c>
      <c r="LM16" s="219">
        <v>82.926829268292707</v>
      </c>
      <c r="LN16" s="225" t="str">
        <f>"--"</f>
        <v>--</v>
      </c>
      <c r="LO16" s="225" t="str">
        <f>"--"</f>
        <v>--</v>
      </c>
      <c r="LP16" s="225" t="str">
        <f>"--"</f>
        <v>--</v>
      </c>
      <c r="LQ16" s="219">
        <v>17.948717948717899</v>
      </c>
      <c r="LR16" s="219">
        <v>44.4444444444444</v>
      </c>
      <c r="LS16" s="219">
        <v>21.951219512195099</v>
      </c>
      <c r="LT16" s="225" t="str">
        <f>"--"</f>
        <v>--</v>
      </c>
      <c r="LU16" s="225" t="str">
        <f>"--"</f>
        <v>--</v>
      </c>
      <c r="LV16" s="225" t="str">
        <f>"--"</f>
        <v>--</v>
      </c>
      <c r="LW16" s="219">
        <v>64.102564102564102</v>
      </c>
      <c r="LX16" s="219">
        <v>63.8888888888889</v>
      </c>
      <c r="LY16" s="219">
        <v>63.414634146341498</v>
      </c>
      <c r="LZ16" s="225" t="str">
        <f>"--"</f>
        <v>--</v>
      </c>
      <c r="MA16" s="225" t="str">
        <f>"--"</f>
        <v>--</v>
      </c>
      <c r="MB16" s="225" t="str">
        <f>"--"</f>
        <v>--</v>
      </c>
      <c r="MC16" s="219">
        <v>15.384615384615399</v>
      </c>
      <c r="MD16" s="219">
        <v>19.4444444444444</v>
      </c>
      <c r="ME16" s="219">
        <v>14.634146341463399</v>
      </c>
      <c r="MF16" s="225" t="str">
        <f>"--"</f>
        <v>--</v>
      </c>
      <c r="MG16" s="225" t="str">
        <f>"--"</f>
        <v>--</v>
      </c>
      <c r="MH16" s="225" t="str">
        <f>"--"</f>
        <v>--</v>
      </c>
      <c r="MI16" s="219">
        <v>38.461538461538503</v>
      </c>
      <c r="MJ16" s="219">
        <v>41.6666666666667</v>
      </c>
      <c r="MK16" s="219">
        <v>41.463414634146297</v>
      </c>
      <c r="ML16" s="225" t="str">
        <f>"--"</f>
        <v>--</v>
      </c>
      <c r="MM16" s="225" t="str">
        <f>"--"</f>
        <v>--</v>
      </c>
      <c r="MN16" s="225" t="str">
        <f>"--"</f>
        <v>--</v>
      </c>
      <c r="MO16" s="219">
        <v>5.1282051282051304</v>
      </c>
      <c r="MP16" s="219">
        <v>8.3333333333333304</v>
      </c>
      <c r="MQ16" s="219">
        <v>14.634146341463399</v>
      </c>
      <c r="MR16" s="190" t="str">
        <f t="shared" si="3"/>
        <v>--</v>
      </c>
      <c r="MS16" s="190" t="str">
        <f t="shared" si="3"/>
        <v>--</v>
      </c>
      <c r="MT16" s="190" t="str">
        <f t="shared" si="3"/>
        <v>--</v>
      </c>
      <c r="MU16" s="190" t="str">
        <f t="shared" si="3"/>
        <v>--</v>
      </c>
      <c r="MV16" s="220">
        <v>77.7777777777778</v>
      </c>
      <c r="MW16" s="224" t="str">
        <f>"--"</f>
        <v>--</v>
      </c>
      <c r="MX16" s="220">
        <v>13.8888888888889</v>
      </c>
      <c r="MY16" s="224" t="str">
        <f>"--"</f>
        <v>--</v>
      </c>
      <c r="MZ16" s="220">
        <v>52.7777777777778</v>
      </c>
      <c r="NA16" s="224" t="str">
        <f>"--"</f>
        <v>--</v>
      </c>
      <c r="NB16" s="220">
        <v>8.3333333333333304</v>
      </c>
      <c r="NC16" s="224" t="str">
        <f>"--"</f>
        <v>--</v>
      </c>
      <c r="ND16" s="220">
        <v>72.2222222222222</v>
      </c>
      <c r="NE16" s="224" t="str">
        <f>"--"</f>
        <v>--</v>
      </c>
      <c r="NF16" s="220">
        <v>13.8888888888889</v>
      </c>
      <c r="NG16" s="224" t="str">
        <f>"--"</f>
        <v>--</v>
      </c>
      <c r="NH16" s="221" t="str">
        <f t="shared" si="4"/>
        <v>--</v>
      </c>
      <c r="NI16" s="221" t="str">
        <f>"--"</f>
        <v>--</v>
      </c>
      <c r="NJ16" s="221" t="str">
        <f>"--"</f>
        <v>--</v>
      </c>
      <c r="NK16" s="221" t="str">
        <f>"--"</f>
        <v>--</v>
      </c>
      <c r="NL16" s="221" t="str">
        <f t="shared" si="5"/>
        <v>--</v>
      </c>
      <c r="NM16" s="222">
        <v>8.5714285714285694</v>
      </c>
      <c r="NN16" s="222">
        <v>20</v>
      </c>
      <c r="NO16" s="222">
        <v>7.5</v>
      </c>
      <c r="NP16" s="221" t="str">
        <f t="shared" si="6"/>
        <v>--</v>
      </c>
      <c r="NQ16" s="274" t="str">
        <f t="shared" ref="NQ16:NS16" si="23">"--"</f>
        <v>--</v>
      </c>
      <c r="NR16" s="274" t="str">
        <f t="shared" si="23"/>
        <v>--</v>
      </c>
      <c r="NS16" s="274" t="str">
        <f t="shared" si="23"/>
        <v>--</v>
      </c>
      <c r="NT16" s="221" t="str">
        <f t="shared" si="7"/>
        <v>--</v>
      </c>
      <c r="NU16" s="222">
        <v>11.428571428571429</v>
      </c>
      <c r="NV16" s="222">
        <v>14.285714285714283</v>
      </c>
      <c r="NW16" s="222">
        <v>20</v>
      </c>
      <c r="NX16" s="221" t="str">
        <f t="shared" si="8"/>
        <v>--</v>
      </c>
      <c r="NY16" s="221" t="str">
        <f t="shared" ref="NY16:OA16" si="24">"--"</f>
        <v>--</v>
      </c>
      <c r="NZ16" s="221" t="str">
        <f t="shared" si="24"/>
        <v>--</v>
      </c>
      <c r="OA16" s="221" t="str">
        <f t="shared" si="24"/>
        <v>--</v>
      </c>
      <c r="OB16" s="221" t="str">
        <f t="shared" si="9"/>
        <v>--</v>
      </c>
      <c r="OC16" s="222">
        <v>20</v>
      </c>
      <c r="OD16" s="222">
        <v>34.285714285714278</v>
      </c>
      <c r="OE16" s="222">
        <v>27.5</v>
      </c>
      <c r="OF16" s="128">
        <v>54.054054054054049</v>
      </c>
      <c r="OG16" s="221" t="str">
        <f t="shared" ref="OG16:OJ16" si="25">"--"</f>
        <v>--</v>
      </c>
      <c r="OH16" s="221" t="str">
        <f t="shared" si="25"/>
        <v>--</v>
      </c>
      <c r="OI16" s="221" t="str">
        <f t="shared" si="25"/>
        <v>--</v>
      </c>
      <c r="OJ16" s="221" t="str">
        <f t="shared" si="25"/>
        <v>--</v>
      </c>
      <c r="OK16" s="128">
        <v>51.282051282051292</v>
      </c>
      <c r="OL16" s="128">
        <v>44.444444444444429</v>
      </c>
      <c r="OM16" s="128">
        <v>41.463414634146346</v>
      </c>
      <c r="ON16" s="310">
        <v>11.111111111111109</v>
      </c>
      <c r="OO16" s="221" t="str">
        <f t="shared" ref="OO16:OR16" si="26">"--"</f>
        <v>--</v>
      </c>
      <c r="OP16" s="221" t="str">
        <f t="shared" si="26"/>
        <v>--</v>
      </c>
      <c r="OQ16" s="221" t="str">
        <f t="shared" si="26"/>
        <v>--</v>
      </c>
      <c r="OR16" s="221" t="str">
        <f t="shared" si="26"/>
        <v>--</v>
      </c>
      <c r="OS16" s="128">
        <v>7.8947368421052655</v>
      </c>
      <c r="OT16" s="128">
        <v>25</v>
      </c>
      <c r="OU16" s="128">
        <v>14.634146341463415</v>
      </c>
      <c r="OW16" s="378" t="str">
        <f t="shared" si="10"/>
        <v>--</v>
      </c>
      <c r="OX16" s="381">
        <v>0</v>
      </c>
      <c r="OY16" s="381">
        <v>1.9867549668874172</v>
      </c>
      <c r="OZ16" s="381">
        <v>1.0416666666666663</v>
      </c>
      <c r="PA16" s="378" t="str">
        <f t="shared" si="11"/>
        <v>--</v>
      </c>
      <c r="PB16" s="378" t="str">
        <f t="shared" si="11"/>
        <v>--</v>
      </c>
      <c r="PC16" s="381">
        <v>0</v>
      </c>
      <c r="PD16" s="381">
        <v>9.4736842105263115</v>
      </c>
      <c r="PE16" s="380">
        <v>53.731343283582078</v>
      </c>
      <c r="PF16" s="381">
        <v>63.309352517985609</v>
      </c>
      <c r="PG16" s="381">
        <v>56.000000000000014</v>
      </c>
      <c r="PH16" s="381">
        <v>41.05263157894737</v>
      </c>
      <c r="PI16" s="380">
        <v>38.931297709923662</v>
      </c>
      <c r="PJ16" s="381">
        <v>13.669064748201441</v>
      </c>
      <c r="PK16" s="381">
        <v>4.7619047619047636</v>
      </c>
      <c r="PL16" s="381">
        <v>9.8901098901098887</v>
      </c>
      <c r="PM16" s="378" t="str">
        <f t="shared" si="12"/>
        <v>--</v>
      </c>
      <c r="PN16" s="381">
        <v>12.096774193548388</v>
      </c>
      <c r="PO16" s="381">
        <v>16.08391608391609</v>
      </c>
      <c r="PP16" s="381">
        <v>13.414634146341466</v>
      </c>
      <c r="PQ16" s="378" t="str">
        <f t="shared" si="13"/>
        <v>--</v>
      </c>
      <c r="PR16" s="381">
        <v>13.709677419354843</v>
      </c>
      <c r="PS16" s="381">
        <v>20.27972027972028</v>
      </c>
      <c r="PT16" s="381">
        <v>21.951219512195117</v>
      </c>
      <c r="PU16" s="378" t="str">
        <f t="shared" si="14"/>
        <v>--</v>
      </c>
      <c r="PV16" s="381">
        <v>25.806451612903221</v>
      </c>
      <c r="PW16" s="381">
        <v>36.363636363636374</v>
      </c>
      <c r="PX16" s="381">
        <v>35.365853658536594</v>
      </c>
      <c r="PZ16" s="368"/>
      <c r="QA16" s="368"/>
      <c r="QB16" s="368"/>
      <c r="QC16" s="368"/>
      <c r="QD16" s="368"/>
      <c r="QE16" s="368"/>
      <c r="QF16" s="368"/>
      <c r="QG16" s="368"/>
      <c r="QH16" s="368"/>
      <c r="QI16" s="368"/>
      <c r="QJ16" s="368"/>
      <c r="QK16" s="368"/>
      <c r="QL16" s="368"/>
      <c r="QM16" s="368"/>
      <c r="QN16" s="368"/>
      <c r="QO16" s="368"/>
      <c r="QP16" s="368"/>
      <c r="QQ16" s="368"/>
      <c r="QR16" s="368"/>
      <c r="QS16" s="368"/>
      <c r="QT16" s="368"/>
      <c r="QU16" s="368"/>
      <c r="QV16" s="368"/>
      <c r="QW16" s="368"/>
      <c r="QX16" s="368"/>
      <c r="QY16" s="368"/>
      <c r="QZ16" s="368"/>
      <c r="RA16" s="368"/>
      <c r="RB16" s="368"/>
      <c r="RC16" s="368"/>
      <c r="RD16" s="368"/>
      <c r="RE16" s="368"/>
      <c r="RF16" s="368"/>
      <c r="RG16" s="368"/>
      <c r="RH16" s="368"/>
      <c r="RI16" s="368"/>
      <c r="RJ16" s="368"/>
      <c r="RK16" s="368"/>
      <c r="RL16" s="368"/>
      <c r="RM16" s="368"/>
      <c r="RN16" s="368"/>
      <c r="RO16" s="368"/>
      <c r="RP16" s="368"/>
      <c r="RQ16" s="368"/>
      <c r="RR16" s="368"/>
      <c r="RS16" s="368"/>
      <c r="RT16" s="368"/>
    </row>
    <row r="17" spans="1:488" x14ac:dyDescent="0.25">
      <c r="A17" s="114">
        <v>13</v>
      </c>
      <c r="B17" s="93" t="s">
        <v>13</v>
      </c>
      <c r="C17" s="189">
        <v>5.8027079303675118</v>
      </c>
      <c r="D17" s="189">
        <v>18.510158013544039</v>
      </c>
      <c r="E17" s="189">
        <v>14.356435643564355</v>
      </c>
      <c r="F17" s="189">
        <v>2.5735294117647043</v>
      </c>
      <c r="G17" s="189">
        <v>12.142857142857146</v>
      </c>
      <c r="H17" s="189">
        <v>19.745222929936293</v>
      </c>
      <c r="I17" s="189" t="s">
        <v>286</v>
      </c>
      <c r="J17" s="189" t="str">
        <f>"--"</f>
        <v>--</v>
      </c>
      <c r="K17" s="189" t="str">
        <f>"--"</f>
        <v>--</v>
      </c>
      <c r="L17" s="189">
        <v>2.1881838074398252</v>
      </c>
      <c r="M17" s="190">
        <v>11.627906976744187</v>
      </c>
      <c r="N17" s="190">
        <v>14.176245210727968</v>
      </c>
      <c r="O17" s="190">
        <v>2.0703933747412</v>
      </c>
      <c r="P17" s="190">
        <v>10.874200426439231</v>
      </c>
      <c r="Q17" s="190">
        <v>12.968299711815561</v>
      </c>
      <c r="R17" s="190">
        <v>5.6201550387596875</v>
      </c>
      <c r="S17" s="190">
        <v>15.753424657534252</v>
      </c>
      <c r="T17" s="190">
        <v>12.871287128712874</v>
      </c>
      <c r="U17" s="190">
        <v>1.6574585635359125</v>
      </c>
      <c r="V17" s="190">
        <v>11.455847255369928</v>
      </c>
      <c r="W17" s="190">
        <v>18.471337579617835</v>
      </c>
      <c r="X17" s="190" t="s">
        <v>286</v>
      </c>
      <c r="Y17" s="190" t="str">
        <f>"--"</f>
        <v>--</v>
      </c>
      <c r="Z17" s="190" t="str">
        <f>"--"</f>
        <v>--</v>
      </c>
      <c r="AA17" s="190">
        <v>1.9693654266958425</v>
      </c>
      <c r="AB17" s="132">
        <v>10.489510489510486</v>
      </c>
      <c r="AC17" s="132">
        <v>11.627906976744182</v>
      </c>
      <c r="AD17" s="132">
        <v>1.6563146997929612</v>
      </c>
      <c r="AE17" s="132">
        <v>9.615384615384615</v>
      </c>
      <c r="AF17" s="190">
        <v>12.391930835734865</v>
      </c>
      <c r="AG17" s="189">
        <v>3.4951456310679543</v>
      </c>
      <c r="AH17" s="189">
        <v>10.72261072261071</v>
      </c>
      <c r="AI17" s="191">
        <v>10.152284263959393</v>
      </c>
      <c r="AJ17" s="191">
        <v>1.6666666666666661</v>
      </c>
      <c r="AK17" s="190">
        <v>6.7796610169491478</v>
      </c>
      <c r="AL17" s="190">
        <v>10.61093247588424</v>
      </c>
      <c r="AM17" s="190" t="s">
        <v>286</v>
      </c>
      <c r="AN17" s="190" t="str">
        <f>"--"</f>
        <v>--</v>
      </c>
      <c r="AO17" s="190" t="str">
        <f>"--"</f>
        <v>--</v>
      </c>
      <c r="AP17" s="190">
        <v>1.0917030567685582</v>
      </c>
      <c r="AQ17" s="190">
        <v>6.8557919621749415</v>
      </c>
      <c r="AR17" s="190">
        <v>10.465116279069768</v>
      </c>
      <c r="AS17" s="190">
        <v>1.0351966873706</v>
      </c>
      <c r="AT17" s="190">
        <v>5.0108932461873694</v>
      </c>
      <c r="AU17" s="190">
        <v>7.8034682080924851</v>
      </c>
      <c r="AV17" s="190">
        <v>10.990990990990998</v>
      </c>
      <c r="AW17" s="190">
        <v>31.481481481481488</v>
      </c>
      <c r="AX17" s="132">
        <v>23.809523809523821</v>
      </c>
      <c r="AY17" s="132">
        <v>4.965753424657529</v>
      </c>
      <c r="AZ17" s="132">
        <v>23.956043956043967</v>
      </c>
      <c r="BA17" s="132">
        <v>24.702380952380967</v>
      </c>
      <c r="BB17" s="190" t="s">
        <v>286</v>
      </c>
      <c r="BC17" s="132" t="str">
        <f>"--"</f>
        <v>--</v>
      </c>
      <c r="BD17" s="132" t="str">
        <f>"--"</f>
        <v>--</v>
      </c>
      <c r="BE17" s="132">
        <v>3.6297640653357539</v>
      </c>
      <c r="BF17" s="132">
        <v>18.864097363083179</v>
      </c>
      <c r="BG17" s="190">
        <v>22.507122507122503</v>
      </c>
      <c r="BH17" s="132">
        <v>3.5120147874306844</v>
      </c>
      <c r="BI17" s="132">
        <v>19.924098671726767</v>
      </c>
      <c r="BJ17" s="132">
        <v>14.676616915422892</v>
      </c>
      <c r="BK17" s="192" t="s">
        <v>286</v>
      </c>
      <c r="BL17" s="190">
        <v>2.8925619834711682</v>
      </c>
      <c r="BM17" s="132">
        <v>4.7846889952153191</v>
      </c>
      <c r="BN17" s="192" t="s">
        <v>286</v>
      </c>
      <c r="BO17" s="192">
        <v>4.1575492341356721</v>
      </c>
      <c r="BP17" s="192">
        <v>6.8047337278106852</v>
      </c>
      <c r="BQ17" s="192" t="s">
        <v>286</v>
      </c>
      <c r="BR17" s="132" t="str">
        <f>"--"</f>
        <v>--</v>
      </c>
      <c r="BS17" s="132" t="str">
        <f>"--"</f>
        <v>--</v>
      </c>
      <c r="BT17" s="192" t="s">
        <v>286</v>
      </c>
      <c r="BU17" s="190">
        <v>2.6804123711340218</v>
      </c>
      <c r="BV17" s="132">
        <v>3.5502958579881647</v>
      </c>
      <c r="BW17" s="192" t="s">
        <v>286</v>
      </c>
      <c r="BX17" s="132">
        <v>3.0888030888030875</v>
      </c>
      <c r="BY17" s="190">
        <v>2.3195876288659805</v>
      </c>
      <c r="BZ17" s="132" t="s">
        <v>286</v>
      </c>
      <c r="CA17" s="132">
        <v>9.701492537313424</v>
      </c>
      <c r="CB17" s="132">
        <v>35.555555555555557</v>
      </c>
      <c r="CC17" s="190" t="s">
        <v>286</v>
      </c>
      <c r="CD17" s="132">
        <v>6.8493150684931434</v>
      </c>
      <c r="CE17" s="132">
        <v>32.459016393442589</v>
      </c>
      <c r="CF17" s="132" t="s">
        <v>286</v>
      </c>
      <c r="CG17" s="190" t="str">
        <f>"--"</f>
        <v>--</v>
      </c>
      <c r="CH17" s="132" t="str">
        <f>"--"</f>
        <v>--</v>
      </c>
      <c r="CI17" s="132" t="s">
        <v>286</v>
      </c>
      <c r="CJ17" s="132">
        <v>8.4239130434782563</v>
      </c>
      <c r="CK17" s="132">
        <v>25.738396624472571</v>
      </c>
      <c r="CL17" s="132" t="s">
        <v>286</v>
      </c>
      <c r="CM17" s="132">
        <v>6.0453400503778365</v>
      </c>
      <c r="CN17" s="132">
        <v>19.741100323624597</v>
      </c>
      <c r="CO17" s="132" t="s">
        <v>286</v>
      </c>
      <c r="CP17" s="190">
        <v>34.663865546218489</v>
      </c>
      <c r="CQ17" s="132">
        <v>45.631067961165066</v>
      </c>
      <c r="CR17" s="132" t="s">
        <v>286</v>
      </c>
      <c r="CS17" s="192">
        <v>30.066815144766146</v>
      </c>
      <c r="CT17" s="192">
        <v>37.878787878787861</v>
      </c>
      <c r="CU17" s="190" t="s">
        <v>286</v>
      </c>
      <c r="CV17" s="132" t="str">
        <f>"--"</f>
        <v>--</v>
      </c>
      <c r="CW17" s="132" t="str">
        <f>"--"</f>
        <v>--</v>
      </c>
      <c r="CX17" s="192" t="s">
        <v>286</v>
      </c>
      <c r="CY17" s="192">
        <v>22.317596566523637</v>
      </c>
      <c r="CZ17" s="190">
        <v>40.196078431372541</v>
      </c>
      <c r="DA17" s="132" t="s">
        <v>286</v>
      </c>
      <c r="DB17" s="132">
        <v>21.501014198782986</v>
      </c>
      <c r="DC17" s="210">
        <v>30.790190735694804</v>
      </c>
      <c r="DD17" s="192">
        <v>66.909090909090907</v>
      </c>
      <c r="DE17" s="190">
        <v>69.311064718162882</v>
      </c>
      <c r="DF17" s="132">
        <v>52.631578947368418</v>
      </c>
      <c r="DG17" s="132">
        <v>68.006993006992971</v>
      </c>
      <c r="DH17" s="192">
        <v>67.991169977924883</v>
      </c>
      <c r="DI17" s="192">
        <v>51.479289940828416</v>
      </c>
      <c r="DJ17" s="190" t="s">
        <v>286</v>
      </c>
      <c r="DK17" s="132" t="str">
        <f>"--"</f>
        <v>--</v>
      </c>
      <c r="DL17" s="132" t="str">
        <f>"--"</f>
        <v>--</v>
      </c>
      <c r="DM17" s="132">
        <v>65.4368932038835</v>
      </c>
      <c r="DN17" s="132">
        <v>70.867768595041355</v>
      </c>
      <c r="DO17" s="190">
        <v>63.126843657817076</v>
      </c>
      <c r="DP17" s="132">
        <v>65.000000000000028</v>
      </c>
      <c r="DQ17" s="132">
        <v>71.40077821011667</v>
      </c>
      <c r="DR17" s="132">
        <v>56.923076923076891</v>
      </c>
      <c r="DS17" s="132">
        <v>37.918215613382934</v>
      </c>
      <c r="DT17" s="190">
        <v>58.995815899581579</v>
      </c>
      <c r="DU17" s="194">
        <v>35.576923076923087</v>
      </c>
      <c r="DV17" s="194">
        <v>45.454545454545453</v>
      </c>
      <c r="DW17" s="192">
        <v>58.681318681318714</v>
      </c>
      <c r="DX17" s="194">
        <v>43.491124260355072</v>
      </c>
      <c r="DY17" s="190" t="s">
        <v>286</v>
      </c>
      <c r="DZ17" s="190" t="str">
        <f>"--"</f>
        <v>--</v>
      </c>
      <c r="EA17" s="190" t="str">
        <f>"--"</f>
        <v>--</v>
      </c>
      <c r="EB17" s="190">
        <v>45.643939393939419</v>
      </c>
      <c r="EC17" s="190">
        <v>58.627858627858664</v>
      </c>
      <c r="ED17" s="190">
        <v>42.603550295857971</v>
      </c>
      <c r="EE17" s="190">
        <v>40.711462450592855</v>
      </c>
      <c r="EF17" s="190">
        <v>62.378167641325447</v>
      </c>
      <c r="EG17" s="190">
        <v>40.512820512820475</v>
      </c>
      <c r="EH17" s="190">
        <v>11.97053406998157</v>
      </c>
      <c r="EI17" s="190">
        <v>13.65546218487394</v>
      </c>
      <c r="EJ17" s="190">
        <v>12.500000000000004</v>
      </c>
      <c r="EK17" s="190">
        <v>24.475524475524512</v>
      </c>
      <c r="EL17" s="132">
        <v>15.929203539823002</v>
      </c>
      <c r="EM17" s="132">
        <v>12.166172106824915</v>
      </c>
      <c r="EN17" s="132" t="s">
        <v>286</v>
      </c>
      <c r="EO17" s="132" t="str">
        <f>"--"</f>
        <v>--</v>
      </c>
      <c r="EP17" s="190" t="str">
        <f>"--"</f>
        <v>--</v>
      </c>
      <c r="EQ17" s="132">
        <v>21.863117870722451</v>
      </c>
      <c r="ER17" s="132">
        <v>18.012422360248433</v>
      </c>
      <c r="ES17" s="132">
        <v>13.772455089820358</v>
      </c>
      <c r="ET17" s="132">
        <v>17.681728880157184</v>
      </c>
      <c r="EU17" s="190">
        <v>19.726562499999979</v>
      </c>
      <c r="EV17" s="132">
        <v>15.681233933161954</v>
      </c>
      <c r="EW17" s="132" t="s">
        <v>286</v>
      </c>
      <c r="EX17" s="132" t="s">
        <v>286</v>
      </c>
      <c r="EY17" s="132" t="s">
        <v>286</v>
      </c>
      <c r="EZ17" s="190">
        <v>89.672977624784792</v>
      </c>
      <c r="FA17" s="132">
        <v>87.554585152838513</v>
      </c>
      <c r="FB17" s="132">
        <v>76.557863501483666</v>
      </c>
      <c r="FC17" s="132" t="s">
        <v>286</v>
      </c>
      <c r="FD17" s="132" t="str">
        <f>"--"</f>
        <v>--</v>
      </c>
      <c r="FE17" s="190" t="str">
        <f>"--"</f>
        <v>--</v>
      </c>
      <c r="FF17" s="132">
        <v>87.262357414448701</v>
      </c>
      <c r="FG17" s="132">
        <v>84.057971014492765</v>
      </c>
      <c r="FH17" s="132">
        <v>77.448071216617222</v>
      </c>
      <c r="FI17" s="132">
        <v>85.904761904761955</v>
      </c>
      <c r="FJ17" s="190">
        <v>78.446601941747517</v>
      </c>
      <c r="FK17" s="132">
        <v>79.844961240310013</v>
      </c>
      <c r="FL17" s="132" t="s">
        <v>286</v>
      </c>
      <c r="FM17" s="132" t="s">
        <v>286</v>
      </c>
      <c r="FN17" s="132" t="s">
        <v>286</v>
      </c>
      <c r="FO17" s="190">
        <v>41.135972461273681</v>
      </c>
      <c r="FP17" s="132">
        <v>38.20960698689953</v>
      </c>
      <c r="FQ17" s="132">
        <v>27.596439169139483</v>
      </c>
      <c r="FR17" s="132" t="s">
        <v>286</v>
      </c>
      <c r="FS17" s="132" t="str">
        <f>"--"</f>
        <v>--</v>
      </c>
      <c r="FT17" s="190" t="str">
        <f>"--"</f>
        <v>--</v>
      </c>
      <c r="FU17" s="132">
        <v>36.311787072243305</v>
      </c>
      <c r="FV17" s="132">
        <v>34.161490683229779</v>
      </c>
      <c r="FW17" s="132">
        <v>29.376854599406538</v>
      </c>
      <c r="FX17" s="132">
        <v>36.380952380952387</v>
      </c>
      <c r="FY17" s="190">
        <v>34.563106796116486</v>
      </c>
      <c r="FZ17" s="132">
        <v>28.423772609819121</v>
      </c>
      <c r="GA17" s="132" t="s">
        <v>286</v>
      </c>
      <c r="GB17" s="132" t="s">
        <v>286</v>
      </c>
      <c r="GC17" s="132" t="s">
        <v>286</v>
      </c>
      <c r="GD17" s="190">
        <v>66.024518388791591</v>
      </c>
      <c r="GE17" s="132">
        <v>68.653421633554103</v>
      </c>
      <c r="GF17" s="132">
        <v>71.171171171171167</v>
      </c>
      <c r="GG17" s="132" t="s">
        <v>286</v>
      </c>
      <c r="GH17" s="132" t="str">
        <f>"--"</f>
        <v>--</v>
      </c>
      <c r="GI17" s="190" t="str">
        <f>"--"</f>
        <v>--</v>
      </c>
      <c r="GJ17" s="132">
        <v>53.769841269841251</v>
      </c>
      <c r="GK17" s="132">
        <v>59.707724425887314</v>
      </c>
      <c r="GL17" s="132">
        <v>62.349397590361463</v>
      </c>
      <c r="GM17" s="197">
        <v>50.887573964497051</v>
      </c>
      <c r="GN17" s="190">
        <v>51.999999999999993</v>
      </c>
      <c r="GO17" s="132">
        <v>61.2565445026178</v>
      </c>
      <c r="GP17" s="132" t="s">
        <v>286</v>
      </c>
      <c r="GQ17" s="132" t="s">
        <v>286</v>
      </c>
      <c r="GR17" s="132" t="s">
        <v>286</v>
      </c>
      <c r="GS17" s="190">
        <v>21.891418563922926</v>
      </c>
      <c r="GT17" s="132">
        <v>26.49006622516556</v>
      </c>
      <c r="GU17" s="132">
        <v>26.726726726726735</v>
      </c>
      <c r="GV17" s="132" t="s">
        <v>286</v>
      </c>
      <c r="GW17" s="132" t="str">
        <f>"--"</f>
        <v>--</v>
      </c>
      <c r="GX17" s="190" t="str">
        <f>"--"</f>
        <v>--</v>
      </c>
      <c r="GY17" s="190">
        <v>15.27777777777778</v>
      </c>
      <c r="GZ17" s="190">
        <v>21.294363256784948</v>
      </c>
      <c r="HA17" s="190">
        <v>22.590361445783145</v>
      </c>
      <c r="HB17" s="190">
        <v>15.187376725838257</v>
      </c>
      <c r="HC17" s="190">
        <v>19.599999999999991</v>
      </c>
      <c r="HD17" s="190">
        <v>19.371727748691104</v>
      </c>
      <c r="HE17" s="190" t="s">
        <v>286</v>
      </c>
      <c r="HF17" s="190" t="s">
        <v>286</v>
      </c>
      <c r="HG17" s="190" t="s">
        <v>286</v>
      </c>
      <c r="HH17" s="190">
        <v>20.938628158844764</v>
      </c>
      <c r="HI17" s="190">
        <v>21.123595505617981</v>
      </c>
      <c r="HJ17" s="190">
        <v>14.420062695924759</v>
      </c>
      <c r="HK17" s="190" t="s">
        <v>286</v>
      </c>
      <c r="HL17" s="132" t="str">
        <f>"--"</f>
        <v>--</v>
      </c>
      <c r="HM17" s="132" t="str">
        <f>"--"</f>
        <v>--</v>
      </c>
      <c r="HN17" s="132">
        <v>35.236220472440912</v>
      </c>
      <c r="HO17" s="132">
        <v>40.86021505376339</v>
      </c>
      <c r="HP17" s="190">
        <v>35.454545454545439</v>
      </c>
      <c r="HQ17" s="132">
        <v>28.397565922920894</v>
      </c>
      <c r="HR17" s="132">
        <v>32.32931726907627</v>
      </c>
      <c r="HS17" s="132">
        <v>29.023746701846971</v>
      </c>
      <c r="HT17" s="196" t="s">
        <v>286</v>
      </c>
      <c r="HU17" s="190" t="s">
        <v>286</v>
      </c>
      <c r="HV17" s="192" t="s">
        <v>286</v>
      </c>
      <c r="HW17" s="192">
        <v>8.3032490974729214</v>
      </c>
      <c r="HX17" s="192">
        <v>8.9887640449438138</v>
      </c>
      <c r="HY17" s="192">
        <v>6.2695924764890263</v>
      </c>
      <c r="HZ17" s="192" t="s">
        <v>286</v>
      </c>
      <c r="IA17" s="192" t="str">
        <f>"--"</f>
        <v>--</v>
      </c>
      <c r="IB17" s="192" t="str">
        <f>"--"</f>
        <v>--</v>
      </c>
      <c r="IC17" s="192">
        <v>13.582677165354335</v>
      </c>
      <c r="ID17" s="192">
        <v>15.268817204301079</v>
      </c>
      <c r="IE17" s="192">
        <v>9.6969696969696955</v>
      </c>
      <c r="IF17" s="192">
        <v>12.778904665314405</v>
      </c>
      <c r="IG17" s="192">
        <v>14.257028112449794</v>
      </c>
      <c r="IH17" s="192">
        <v>10.02638522427441</v>
      </c>
      <c r="II17" s="192" t="s">
        <v>286</v>
      </c>
      <c r="IJ17" s="192" t="s">
        <v>286</v>
      </c>
      <c r="IK17" s="192" t="s">
        <v>286</v>
      </c>
      <c r="IL17" s="192" t="s">
        <v>286</v>
      </c>
      <c r="IM17" s="192" t="s">
        <v>286</v>
      </c>
      <c r="IN17" s="192" t="s">
        <v>286</v>
      </c>
      <c r="IO17" s="192" t="s">
        <v>286</v>
      </c>
      <c r="IP17" s="192" t="s">
        <v>286</v>
      </c>
      <c r="IQ17" s="192" t="s">
        <v>286</v>
      </c>
      <c r="IR17" s="192" t="s">
        <v>286</v>
      </c>
      <c r="IS17" s="192">
        <v>10.681818181818187</v>
      </c>
      <c r="IT17" s="192">
        <v>15.076923076923082</v>
      </c>
      <c r="IU17" s="192" t="s">
        <v>286</v>
      </c>
      <c r="IV17" s="192">
        <v>9.7560975609756078</v>
      </c>
      <c r="IW17" s="192">
        <v>14.206128133704739</v>
      </c>
      <c r="IX17" s="192" t="s">
        <v>286</v>
      </c>
      <c r="IY17" s="192" t="s">
        <v>286</v>
      </c>
      <c r="IZ17" s="192" t="s">
        <v>286</v>
      </c>
      <c r="JA17" s="192" t="s">
        <v>286</v>
      </c>
      <c r="JB17" s="192" t="s">
        <v>286</v>
      </c>
      <c r="JC17" s="192" t="s">
        <v>286</v>
      </c>
      <c r="JD17" s="192" t="s">
        <v>286</v>
      </c>
      <c r="JE17" s="192" t="s">
        <v>286</v>
      </c>
      <c r="JF17" s="192" t="s">
        <v>286</v>
      </c>
      <c r="JG17" s="192" t="s">
        <v>286</v>
      </c>
      <c r="JH17" s="192">
        <v>10.90909090909091</v>
      </c>
      <c r="JI17" s="192">
        <v>8.9230769230769216</v>
      </c>
      <c r="JJ17" s="192" t="s">
        <v>286</v>
      </c>
      <c r="JK17" s="192">
        <v>7.7605321507760472</v>
      </c>
      <c r="JL17" s="192">
        <v>10.30640668523677</v>
      </c>
      <c r="JM17" s="192" t="s">
        <v>286</v>
      </c>
      <c r="JN17" s="192" t="s">
        <v>286</v>
      </c>
      <c r="JO17" s="192" t="s">
        <v>286</v>
      </c>
      <c r="JP17" s="192" t="s">
        <v>286</v>
      </c>
      <c r="JQ17" s="192" t="s">
        <v>286</v>
      </c>
      <c r="JR17" s="192" t="s">
        <v>286</v>
      </c>
      <c r="JS17" s="192" t="s">
        <v>286</v>
      </c>
      <c r="JT17" s="192" t="s">
        <v>286</v>
      </c>
      <c r="JU17" s="192" t="s">
        <v>286</v>
      </c>
      <c r="JV17" s="192" t="s">
        <v>286</v>
      </c>
      <c r="JW17" s="192">
        <v>21.590909090909079</v>
      </c>
      <c r="JX17" s="192">
        <v>23.999999999999996</v>
      </c>
      <c r="JY17" s="192" t="s">
        <v>286</v>
      </c>
      <c r="JZ17" s="192">
        <v>17.51662971175168</v>
      </c>
      <c r="KA17" s="192">
        <v>24.512534818941504</v>
      </c>
      <c r="KB17" s="192">
        <v>17.041198501872671</v>
      </c>
      <c r="KC17" s="192">
        <v>25.051759834368539</v>
      </c>
      <c r="KD17" s="192">
        <v>22.596153846153843</v>
      </c>
      <c r="KE17" s="192">
        <v>16.258741258741249</v>
      </c>
      <c r="KF17" s="192">
        <v>20.568927789934339</v>
      </c>
      <c r="KG17" s="192">
        <v>26.126126126126113</v>
      </c>
      <c r="KH17" s="192" t="s">
        <v>286</v>
      </c>
      <c r="KI17" s="192" t="str">
        <f>"--"</f>
        <v>--</v>
      </c>
      <c r="KJ17" s="192" t="str">
        <f>"--"</f>
        <v>--</v>
      </c>
      <c r="KK17" s="192">
        <v>17.274472168905938</v>
      </c>
      <c r="KL17" s="192">
        <v>20.88607594936709</v>
      </c>
      <c r="KM17" s="192">
        <v>23.96449704142011</v>
      </c>
      <c r="KN17" s="192">
        <v>16.988416988416969</v>
      </c>
      <c r="KO17" s="192">
        <v>19.960861056751451</v>
      </c>
      <c r="KP17" s="192">
        <v>23.255813953488381</v>
      </c>
      <c r="KQ17" s="192" t="str">
        <f t="shared" si="22"/>
        <v>--</v>
      </c>
      <c r="KR17" s="192" t="str">
        <f t="shared" si="22"/>
        <v>--</v>
      </c>
      <c r="KS17" s="192" t="str">
        <f t="shared" si="22"/>
        <v>--</v>
      </c>
      <c r="KT17" s="192" t="str">
        <f t="shared" si="22"/>
        <v>--</v>
      </c>
      <c r="KU17" s="192" t="str">
        <f t="shared" si="22"/>
        <v>--</v>
      </c>
      <c r="KV17" s="223">
        <v>0.82474226804123696</v>
      </c>
      <c r="KW17" s="219">
        <v>2.3762376237623801</v>
      </c>
      <c r="KX17" s="219">
        <v>1.66270783847981</v>
      </c>
      <c r="KY17" s="219">
        <v>1.47058823529412</v>
      </c>
      <c r="KZ17" s="219">
        <v>2.2321428571428599</v>
      </c>
      <c r="LA17" s="219">
        <v>1.6990291262135899</v>
      </c>
      <c r="LB17" s="190" t="str">
        <f t="shared" si="1"/>
        <v>--</v>
      </c>
      <c r="LC17" s="219">
        <v>2.2004889975550102</v>
      </c>
      <c r="LD17" s="219">
        <v>10.7784431137725</v>
      </c>
      <c r="LE17" s="190" t="str">
        <f t="shared" si="2"/>
        <v>--</v>
      </c>
      <c r="LF17" s="219">
        <v>1.89873417721519</v>
      </c>
      <c r="LG17" s="219">
        <v>4.7091412742382301</v>
      </c>
      <c r="LH17" s="219">
        <v>82.983193277310903</v>
      </c>
      <c r="LI17" s="219">
        <v>82.815734989648107</v>
      </c>
      <c r="LJ17" s="219">
        <v>81.862745098039198</v>
      </c>
      <c r="LK17" s="219">
        <v>77.669902912621396</v>
      </c>
      <c r="LL17" s="219">
        <v>75</v>
      </c>
      <c r="LM17" s="219">
        <v>76.178660049627794</v>
      </c>
      <c r="LN17" s="219">
        <v>32.563025210084</v>
      </c>
      <c r="LO17" s="219">
        <v>32.5051759834368</v>
      </c>
      <c r="LP17" s="219">
        <v>30.3921568627451</v>
      </c>
      <c r="LQ17" s="219">
        <v>25.728155339805799</v>
      </c>
      <c r="LR17" s="219">
        <v>31.363636363636399</v>
      </c>
      <c r="LS17" s="219">
        <v>22.8287841191067</v>
      </c>
      <c r="LT17" s="219">
        <v>48.400852878464804</v>
      </c>
      <c r="LU17" s="219">
        <v>44.1666666666667</v>
      </c>
      <c r="LV17" s="219">
        <v>43.031784841075797</v>
      </c>
      <c r="LW17" s="219">
        <v>50.243902439024403</v>
      </c>
      <c r="LX17" s="219">
        <v>31.363636363636399</v>
      </c>
      <c r="LY17" s="219">
        <v>44.527363184079597</v>
      </c>
      <c r="LZ17" s="219">
        <v>12.793176972281501</v>
      </c>
      <c r="MA17" s="219">
        <v>10.8333333333333</v>
      </c>
      <c r="MB17" s="219">
        <v>9.5354523227383901</v>
      </c>
      <c r="MC17" s="219">
        <v>6.3414634146341502</v>
      </c>
      <c r="MD17" s="219">
        <v>6.3636363636363704</v>
      </c>
      <c r="ME17" s="219">
        <v>9.9502487562188993</v>
      </c>
      <c r="MF17" s="219">
        <v>30.6034482758621</v>
      </c>
      <c r="MG17" s="219">
        <v>37.995824634655499</v>
      </c>
      <c r="MH17" s="219">
        <v>31.1881188118812</v>
      </c>
      <c r="MI17" s="219">
        <v>21.182266009852199</v>
      </c>
      <c r="MJ17" s="219">
        <v>24.8847926267281</v>
      </c>
      <c r="MK17" s="219">
        <v>26.5508684863523</v>
      </c>
      <c r="ML17" s="219">
        <v>7.9741379310344902</v>
      </c>
      <c r="MM17" s="219">
        <v>12.943632567849701</v>
      </c>
      <c r="MN17" s="219">
        <v>10.1485148514851</v>
      </c>
      <c r="MO17" s="219">
        <v>4.4334975369458096</v>
      </c>
      <c r="MP17" s="219">
        <v>6.9124423963133603</v>
      </c>
      <c r="MQ17" s="219">
        <v>6.9478908188585704</v>
      </c>
      <c r="MR17" s="190" t="str">
        <f t="shared" si="3"/>
        <v>--</v>
      </c>
      <c r="MS17" s="190" t="str">
        <f t="shared" si="3"/>
        <v>--</v>
      </c>
      <c r="MT17" s="190" t="str">
        <f t="shared" si="3"/>
        <v>--</v>
      </c>
      <c r="MU17" s="190" t="str">
        <f t="shared" si="3"/>
        <v>--</v>
      </c>
      <c r="MV17" s="220">
        <v>84.5833333333334</v>
      </c>
      <c r="MW17" s="220">
        <v>81.818181818181799</v>
      </c>
      <c r="MX17" s="220">
        <v>35.4166666666667</v>
      </c>
      <c r="MY17" s="220">
        <v>27.8787878787879</v>
      </c>
      <c r="MZ17" s="220">
        <v>46.8879668049793</v>
      </c>
      <c r="NA17" s="220">
        <v>34.337349397590401</v>
      </c>
      <c r="NB17" s="220">
        <v>7.46887966804979</v>
      </c>
      <c r="NC17" s="220">
        <v>4.2168674698795199</v>
      </c>
      <c r="ND17" s="220">
        <v>34.728033472803297</v>
      </c>
      <c r="NE17" s="220">
        <v>30.722891566265101</v>
      </c>
      <c r="NF17" s="220">
        <v>8.3682008368200904</v>
      </c>
      <c r="NG17" s="220">
        <v>9.0361445783132606</v>
      </c>
      <c r="NH17" s="221" t="str">
        <f t="shared" si="4"/>
        <v>--</v>
      </c>
      <c r="NI17" s="222">
        <v>13.0023640661939</v>
      </c>
      <c r="NJ17" s="222">
        <v>16.252821670428901</v>
      </c>
      <c r="NK17" s="222">
        <v>11.1959287531807</v>
      </c>
      <c r="NL17" s="221" t="str">
        <f t="shared" si="5"/>
        <v>--</v>
      </c>
      <c r="NM17" s="222">
        <v>16.2921348314607</v>
      </c>
      <c r="NN17" s="222">
        <v>16.585365853658502</v>
      </c>
      <c r="NO17" s="222">
        <v>14.7757255936676</v>
      </c>
      <c r="NP17" s="221" t="str">
        <f t="shared" si="6"/>
        <v>--</v>
      </c>
      <c r="NQ17" s="273">
        <v>9.9290780141844017</v>
      </c>
      <c r="NR17" s="273">
        <v>9.4808126410835296</v>
      </c>
      <c r="NS17" s="273">
        <v>12.977099236641223</v>
      </c>
      <c r="NT17" s="221" t="str">
        <f t="shared" si="7"/>
        <v>--</v>
      </c>
      <c r="NU17" s="222">
        <v>7.8651685393258441</v>
      </c>
      <c r="NV17" s="222">
        <v>6.8292682926829285</v>
      </c>
      <c r="NW17" s="222">
        <v>11.081794195250652</v>
      </c>
      <c r="NX17" s="221" t="str">
        <f t="shared" si="8"/>
        <v>--</v>
      </c>
      <c r="NY17" s="222">
        <v>22.931442080378247</v>
      </c>
      <c r="NZ17" s="222">
        <v>25.733634311512429</v>
      </c>
      <c r="OA17" s="222">
        <v>24.173027989821897</v>
      </c>
      <c r="OB17" s="221" t="str">
        <f t="shared" si="9"/>
        <v>--</v>
      </c>
      <c r="OC17" s="222">
        <v>24.157303370786511</v>
      </c>
      <c r="OD17" s="222">
        <v>23.414634146341452</v>
      </c>
      <c r="OE17" s="222">
        <v>25.857519788918204</v>
      </c>
      <c r="OF17" s="128">
        <v>43.153526970954374</v>
      </c>
      <c r="OG17" s="128">
        <v>44.306418219461726</v>
      </c>
      <c r="OH17" s="128">
        <v>48.490945674044234</v>
      </c>
      <c r="OI17" s="128">
        <v>37.799043062200916</v>
      </c>
      <c r="OJ17" s="128">
        <v>44.705882352941167</v>
      </c>
      <c r="OK17" s="128">
        <v>47.317073170731732</v>
      </c>
      <c r="OL17" s="128">
        <v>47.767857142857132</v>
      </c>
      <c r="OM17" s="128">
        <v>35.049019607843093</v>
      </c>
      <c r="ON17" s="310">
        <v>20.70484581497799</v>
      </c>
      <c r="OO17" s="128">
        <v>15.982721382289412</v>
      </c>
      <c r="OP17" s="128">
        <v>16.352201257861637</v>
      </c>
      <c r="OQ17" s="128">
        <v>17.293233082706763</v>
      </c>
      <c r="OR17" s="128">
        <v>21.95121951219512</v>
      </c>
      <c r="OS17" s="128">
        <v>13.658536585365859</v>
      </c>
      <c r="OT17" s="128">
        <v>23.744292237442924</v>
      </c>
      <c r="OU17" s="128">
        <v>15.346534653465348</v>
      </c>
      <c r="OW17" s="378" t="str">
        <f t="shared" si="10"/>
        <v>--</v>
      </c>
      <c r="OX17" s="381">
        <v>1.5452538631346575</v>
      </c>
      <c r="OY17" s="381">
        <v>0.8968609865470849</v>
      </c>
      <c r="OZ17" s="381">
        <v>2.6455026455026456</v>
      </c>
      <c r="PA17" s="378" t="str">
        <f t="shared" si="11"/>
        <v>--</v>
      </c>
      <c r="PB17" s="378" t="str">
        <f t="shared" si="11"/>
        <v>--</v>
      </c>
      <c r="PC17" s="381">
        <v>1.5151515151515149</v>
      </c>
      <c r="PD17" s="381">
        <v>6.9970845481049544</v>
      </c>
      <c r="PE17" s="380">
        <v>39.037433155080215</v>
      </c>
      <c r="PF17" s="381">
        <v>51.528384279476022</v>
      </c>
      <c r="PG17" s="381">
        <v>53.333333333333329</v>
      </c>
      <c r="PH17" s="381">
        <v>38.461538461538439</v>
      </c>
      <c r="PI17" s="380">
        <v>21.428571428571416</v>
      </c>
      <c r="PJ17" s="381">
        <v>16.851441241685134</v>
      </c>
      <c r="PK17" s="381">
        <v>18.07780320366135</v>
      </c>
      <c r="PL17" s="381">
        <v>13.279132791327916</v>
      </c>
      <c r="PM17" s="378" t="str">
        <f t="shared" si="12"/>
        <v>--</v>
      </c>
      <c r="PN17" s="381">
        <v>14.683544303797476</v>
      </c>
      <c r="PO17" s="381">
        <v>14.141414141414138</v>
      </c>
      <c r="PP17" s="381">
        <v>17.877094972067045</v>
      </c>
      <c r="PQ17" s="378" t="str">
        <f t="shared" si="13"/>
        <v>--</v>
      </c>
      <c r="PR17" s="381">
        <v>12.658227848101266</v>
      </c>
      <c r="PS17" s="381">
        <v>13.636363636363637</v>
      </c>
      <c r="PT17" s="381">
        <v>11.452513966480444</v>
      </c>
      <c r="PU17" s="378" t="str">
        <f t="shared" si="14"/>
        <v>--</v>
      </c>
      <c r="PV17" s="381">
        <v>27.341772151898756</v>
      </c>
      <c r="PW17" s="381">
        <v>27.777777777777793</v>
      </c>
      <c r="PX17" s="381">
        <v>29.329608938547477</v>
      </c>
      <c r="PZ17" s="368"/>
      <c r="QA17" s="368"/>
      <c r="QB17" s="368"/>
      <c r="QC17" s="368"/>
      <c r="QD17" s="368"/>
      <c r="QE17" s="368"/>
      <c r="QF17" s="368"/>
      <c r="QG17" s="368"/>
      <c r="QH17" s="368"/>
      <c r="QI17" s="368"/>
      <c r="QJ17" s="368"/>
      <c r="QK17" s="368"/>
      <c r="QL17" s="368"/>
      <c r="QM17" s="368"/>
      <c r="QN17" s="368"/>
      <c r="QO17" s="368"/>
      <c r="QP17" s="368"/>
      <c r="QQ17" s="368"/>
      <c r="QR17" s="368"/>
      <c r="QS17" s="368"/>
      <c r="QT17" s="368"/>
      <c r="QU17" s="368"/>
      <c r="QV17" s="368"/>
      <c r="QW17" s="368"/>
      <c r="QX17" s="368"/>
      <c r="QY17" s="368"/>
      <c r="QZ17" s="368"/>
      <c r="RA17" s="368"/>
      <c r="RB17" s="368"/>
      <c r="RC17" s="368"/>
      <c r="RD17" s="368"/>
      <c r="RE17" s="368"/>
      <c r="RF17" s="368"/>
      <c r="RG17" s="368"/>
      <c r="RH17" s="368"/>
      <c r="RI17" s="368"/>
      <c r="RJ17" s="368"/>
      <c r="RK17" s="368"/>
      <c r="RL17" s="368"/>
      <c r="RM17" s="368"/>
      <c r="RN17" s="368"/>
      <c r="RO17" s="368"/>
      <c r="RP17" s="368"/>
      <c r="RQ17" s="368"/>
      <c r="RR17" s="368"/>
      <c r="RS17" s="368"/>
      <c r="RT17" s="368"/>
    </row>
    <row r="18" spans="1:488" x14ac:dyDescent="0.25">
      <c r="A18" s="114">
        <v>14</v>
      </c>
      <c r="B18" s="93" t="s">
        <v>14</v>
      </c>
      <c r="C18" s="189">
        <v>1.2411347517730495</v>
      </c>
      <c r="D18" s="189">
        <v>12.371134020618564</v>
      </c>
      <c r="E18" s="189">
        <v>21.108179419525072</v>
      </c>
      <c r="F18" s="189">
        <v>1.3011152416356875</v>
      </c>
      <c r="G18" s="189">
        <v>11.030741410488245</v>
      </c>
      <c r="H18" s="189">
        <v>23.180592991913745</v>
      </c>
      <c r="I18" s="189">
        <v>1.3207547169811318</v>
      </c>
      <c r="J18" s="189">
        <v>8.471454880294651</v>
      </c>
      <c r="K18" s="189">
        <v>17.748917748917773</v>
      </c>
      <c r="L18" s="189">
        <v>1.4362657091561941</v>
      </c>
      <c r="M18" s="190">
        <v>7.17131474103586</v>
      </c>
      <c r="N18" s="190">
        <v>12.911392405063289</v>
      </c>
      <c r="O18" s="190">
        <v>0.90090090090090114</v>
      </c>
      <c r="P18" s="190">
        <v>6.6398390342052318</v>
      </c>
      <c r="Q18" s="190">
        <v>7.9734219269102953</v>
      </c>
      <c r="R18" s="190">
        <v>0.88809946714031918</v>
      </c>
      <c r="S18" s="190">
        <v>9.9173553719008325</v>
      </c>
      <c r="T18" s="190">
        <v>16.266666666666666</v>
      </c>
      <c r="U18" s="190">
        <v>1.3011152416356875</v>
      </c>
      <c r="V18" s="190">
        <v>9.4545454545454568</v>
      </c>
      <c r="W18" s="190">
        <v>19.137466307277634</v>
      </c>
      <c r="X18" s="190">
        <v>1.1320754716981136</v>
      </c>
      <c r="Y18" s="190">
        <v>7.5506445672191473</v>
      </c>
      <c r="Z18" s="190">
        <v>14.967462039045543</v>
      </c>
      <c r="AA18" s="190">
        <v>1.2567324955116694</v>
      </c>
      <c r="AB18" s="132">
        <v>5.7884231536926132</v>
      </c>
      <c r="AC18" s="132">
        <v>11.675126903553295</v>
      </c>
      <c r="AD18" s="132">
        <v>0.90090090090090114</v>
      </c>
      <c r="AE18" s="132">
        <v>6.0606060606060588</v>
      </c>
      <c r="AF18" s="190">
        <v>5.6478405315614637</v>
      </c>
      <c r="AG18" s="189">
        <v>0.3565062388591797</v>
      </c>
      <c r="AH18" s="189">
        <v>10.351966873706015</v>
      </c>
      <c r="AI18" s="191">
        <v>18.567639257294434</v>
      </c>
      <c r="AJ18" s="191">
        <v>0.75046904315196994</v>
      </c>
      <c r="AK18" s="190">
        <v>7.8899082568807355</v>
      </c>
      <c r="AL18" s="190">
        <v>19.565217391304351</v>
      </c>
      <c r="AM18" s="190">
        <v>0.94517958412098224</v>
      </c>
      <c r="AN18" s="190">
        <v>6.0998151571164421</v>
      </c>
      <c r="AO18" s="190">
        <v>13.665943600867678</v>
      </c>
      <c r="AP18" s="190">
        <v>1.0830324909747291</v>
      </c>
      <c r="AQ18" s="190">
        <v>4.9900199600798354</v>
      </c>
      <c r="AR18" s="190">
        <v>10.539845758354751</v>
      </c>
      <c r="AS18" s="190">
        <v>0</v>
      </c>
      <c r="AT18" s="190">
        <v>4.0322580645161299</v>
      </c>
      <c r="AU18" s="190">
        <v>6.3973063973063979</v>
      </c>
      <c r="AV18" s="190">
        <v>3.654485049833887</v>
      </c>
      <c r="AW18" s="190">
        <v>21.714285714285722</v>
      </c>
      <c r="AX18" s="132">
        <v>20.304568527918779</v>
      </c>
      <c r="AY18" s="132">
        <v>2.058319039451117</v>
      </c>
      <c r="AZ18" s="132">
        <v>20.629370629370644</v>
      </c>
      <c r="BA18" s="132">
        <v>20.266666666666676</v>
      </c>
      <c r="BB18" s="190">
        <v>2.456140350877194</v>
      </c>
      <c r="BC18" s="132">
        <v>16.815742397137761</v>
      </c>
      <c r="BD18" s="132">
        <v>18.98734177215189</v>
      </c>
      <c r="BE18" s="132">
        <v>1.7331022530329288</v>
      </c>
      <c r="BF18" s="132">
        <v>14.89757914338921</v>
      </c>
      <c r="BG18" s="190">
        <v>11.380145278450366</v>
      </c>
      <c r="BH18" s="132">
        <v>1.762114537444935</v>
      </c>
      <c r="BI18" s="132">
        <v>10.377358490566026</v>
      </c>
      <c r="BJ18" s="132">
        <v>10.802469135802474</v>
      </c>
      <c r="BK18" s="192" t="s">
        <v>286</v>
      </c>
      <c r="BL18" s="190">
        <v>4.01529636711291</v>
      </c>
      <c r="BM18" s="132">
        <v>4.5685279187816974</v>
      </c>
      <c r="BN18" s="192" t="s">
        <v>286</v>
      </c>
      <c r="BO18" s="192">
        <v>3.3158813263524678</v>
      </c>
      <c r="BP18" s="192">
        <v>5.8201058201057094</v>
      </c>
      <c r="BQ18" s="192" t="s">
        <v>286</v>
      </c>
      <c r="BR18" s="132">
        <v>5.0089445438282212</v>
      </c>
      <c r="BS18" s="132">
        <v>4.8728813559320798</v>
      </c>
      <c r="BT18" s="192" t="s">
        <v>286</v>
      </c>
      <c r="BU18" s="190">
        <v>2.4253731343283573</v>
      </c>
      <c r="BV18" s="132">
        <v>3.8929440389294387</v>
      </c>
      <c r="BW18" s="192" t="s">
        <v>286</v>
      </c>
      <c r="BX18" s="132">
        <v>1.5209125475285181</v>
      </c>
      <c r="BY18" s="190">
        <v>4.0247678018575828</v>
      </c>
      <c r="BZ18" s="132" t="s">
        <v>286</v>
      </c>
      <c r="CA18" s="132">
        <v>8.1140350877193015</v>
      </c>
      <c r="CB18" s="132">
        <v>41.340782122905019</v>
      </c>
      <c r="CC18" s="190" t="s">
        <v>286</v>
      </c>
      <c r="CD18" s="132">
        <v>8.5953878406708561</v>
      </c>
      <c r="CE18" s="132">
        <v>43.715846994535497</v>
      </c>
      <c r="CF18" s="132" t="s">
        <v>286</v>
      </c>
      <c r="CG18" s="190">
        <v>6.681034482758621</v>
      </c>
      <c r="CH18" s="132">
        <v>41.843971631205662</v>
      </c>
      <c r="CI18" s="132" t="s">
        <v>286</v>
      </c>
      <c r="CJ18" s="132">
        <v>3.9627039627039586</v>
      </c>
      <c r="CK18" s="132">
        <v>25.205479452054782</v>
      </c>
      <c r="CL18" s="132" t="s">
        <v>286</v>
      </c>
      <c r="CM18" s="132">
        <v>3.1390134529147993</v>
      </c>
      <c r="CN18" s="132">
        <v>19.63636363636364</v>
      </c>
      <c r="CO18" s="132" t="s">
        <v>286</v>
      </c>
      <c r="CP18" s="190">
        <v>33.011583011582985</v>
      </c>
      <c r="CQ18" s="132">
        <v>57.474226804123667</v>
      </c>
      <c r="CR18" s="132" t="s">
        <v>286</v>
      </c>
      <c r="CS18" s="192">
        <v>26.936619718309856</v>
      </c>
      <c r="CT18" s="192">
        <v>55.585106382978708</v>
      </c>
      <c r="CU18" s="190" t="s">
        <v>286</v>
      </c>
      <c r="CV18" s="132">
        <v>23.454545454545446</v>
      </c>
      <c r="CW18" s="132">
        <v>48.931623931623946</v>
      </c>
      <c r="CX18" s="192" t="s">
        <v>286</v>
      </c>
      <c r="CY18" s="192">
        <v>20.392156862745111</v>
      </c>
      <c r="CZ18" s="190">
        <v>35.960591133004975</v>
      </c>
      <c r="DA18" s="132" t="s">
        <v>286</v>
      </c>
      <c r="DB18" s="132">
        <v>14.728682170542626</v>
      </c>
      <c r="DC18" s="210">
        <v>31.111111111111114</v>
      </c>
      <c r="DD18" s="192">
        <v>70.51926298157457</v>
      </c>
      <c r="DE18" s="190">
        <v>63.671128107074495</v>
      </c>
      <c r="DF18" s="132">
        <v>54.961832061068733</v>
      </c>
      <c r="DG18" s="132">
        <v>75.043936731107223</v>
      </c>
      <c r="DH18" s="192">
        <v>70.350877192982395</v>
      </c>
      <c r="DI18" s="192">
        <v>53.439153439153429</v>
      </c>
      <c r="DJ18" s="190">
        <v>69.494584837545105</v>
      </c>
      <c r="DK18" s="132">
        <v>70.430107526881727</v>
      </c>
      <c r="DL18" s="132">
        <v>57.749469214437333</v>
      </c>
      <c r="DM18" s="132">
        <v>71.836007130124784</v>
      </c>
      <c r="DN18" s="132">
        <v>69.36090225563909</v>
      </c>
      <c r="DO18" s="190">
        <v>59.367396593673945</v>
      </c>
      <c r="DP18" s="132">
        <v>68.981481481481467</v>
      </c>
      <c r="DQ18" s="132">
        <v>64.683301343570093</v>
      </c>
      <c r="DR18" s="132">
        <v>58.750000000000007</v>
      </c>
      <c r="DS18" s="132">
        <v>49.230769230769177</v>
      </c>
      <c r="DT18" s="190">
        <v>50.76335877862595</v>
      </c>
      <c r="DU18" s="194">
        <v>44.670050761421301</v>
      </c>
      <c r="DV18" s="194">
        <v>49.033391915641459</v>
      </c>
      <c r="DW18" s="192">
        <v>57.793345008756553</v>
      </c>
      <c r="DX18" s="194">
        <v>43.236074270557076</v>
      </c>
      <c r="DY18" s="190">
        <v>50.18450184501846</v>
      </c>
      <c r="DZ18" s="190">
        <v>60.251798561151091</v>
      </c>
      <c r="EA18" s="190">
        <v>47.770700636942699</v>
      </c>
      <c r="EB18" s="190">
        <v>52.74336283185837</v>
      </c>
      <c r="EC18" s="190">
        <v>54.237288135593246</v>
      </c>
      <c r="ED18" s="190">
        <v>46.928746928746953</v>
      </c>
      <c r="EE18" s="190">
        <v>55.707762557077594</v>
      </c>
      <c r="EF18" s="190">
        <v>57.854406130268195</v>
      </c>
      <c r="EG18" s="190">
        <v>47.187499999999986</v>
      </c>
      <c r="EH18" s="190">
        <v>16.107382550335572</v>
      </c>
      <c r="EI18" s="190">
        <v>11.641221374045799</v>
      </c>
      <c r="EJ18" s="190">
        <v>9.4147582697201013</v>
      </c>
      <c r="EK18" s="190">
        <v>18.15008726003494</v>
      </c>
      <c r="EL18" s="132">
        <v>13.461538461538456</v>
      </c>
      <c r="EM18" s="132">
        <v>11.702127659574462</v>
      </c>
      <c r="EN18" s="132">
        <v>18.795620437956206</v>
      </c>
      <c r="EO18" s="132">
        <v>14.571948998178504</v>
      </c>
      <c r="EP18" s="190">
        <v>8.5836909871244487</v>
      </c>
      <c r="EQ18" s="132">
        <v>17.926186291739896</v>
      </c>
      <c r="ER18" s="132">
        <v>20.761904761904759</v>
      </c>
      <c r="ES18" s="132">
        <v>13.381995133819947</v>
      </c>
      <c r="ET18" s="132">
        <v>17.61904761904762</v>
      </c>
      <c r="EU18" s="190">
        <v>16.601562499999996</v>
      </c>
      <c r="EV18" s="132">
        <v>13.968253968253979</v>
      </c>
      <c r="EW18" s="132" t="s">
        <v>286</v>
      </c>
      <c r="EX18" s="132" t="s">
        <v>286</v>
      </c>
      <c r="EY18" s="132" t="s">
        <v>286</v>
      </c>
      <c r="EZ18" s="190">
        <v>87.673611111111057</v>
      </c>
      <c r="FA18" s="132">
        <v>78.048780487804876</v>
      </c>
      <c r="FB18" s="132">
        <v>75.401069518716525</v>
      </c>
      <c r="FC18" s="132">
        <v>88.706739526411653</v>
      </c>
      <c r="FD18" s="132">
        <v>79.390681003584234</v>
      </c>
      <c r="FE18" s="190">
        <v>75.957446808510696</v>
      </c>
      <c r="FF18" s="132">
        <v>89.081455805892432</v>
      </c>
      <c r="FG18" s="132">
        <v>82.739212007504733</v>
      </c>
      <c r="FH18" s="132">
        <v>72.167487684729167</v>
      </c>
      <c r="FI18" s="132">
        <v>83.85650224215243</v>
      </c>
      <c r="FJ18" s="190">
        <v>83.590733590733535</v>
      </c>
      <c r="FK18" s="132">
        <v>80.564263322884003</v>
      </c>
      <c r="FL18" s="132" t="s">
        <v>286</v>
      </c>
      <c r="FM18" s="132" t="s">
        <v>286</v>
      </c>
      <c r="FN18" s="132" t="s">
        <v>286</v>
      </c>
      <c r="FO18" s="190">
        <v>40.27777777777775</v>
      </c>
      <c r="FP18" s="132">
        <v>29.790940766550555</v>
      </c>
      <c r="FQ18" s="132">
        <v>21.925133689839555</v>
      </c>
      <c r="FR18" s="132">
        <v>40.072859744990922</v>
      </c>
      <c r="FS18" s="132">
        <v>33.333333333333314</v>
      </c>
      <c r="FT18" s="190">
        <v>26.595744680851087</v>
      </c>
      <c r="FU18" s="132">
        <v>39.341421143847533</v>
      </c>
      <c r="FV18" s="132">
        <v>33.395872420262641</v>
      </c>
      <c r="FW18" s="132">
        <v>21.674876847290655</v>
      </c>
      <c r="FX18" s="132">
        <v>31.390134529147982</v>
      </c>
      <c r="FY18" s="190">
        <v>34.749034749034742</v>
      </c>
      <c r="FZ18" s="132">
        <v>26.959247648902821</v>
      </c>
      <c r="GA18" s="132" t="s">
        <v>286</v>
      </c>
      <c r="GB18" s="132" t="s">
        <v>286</v>
      </c>
      <c r="GC18" s="132" t="s">
        <v>286</v>
      </c>
      <c r="GD18" s="190">
        <v>70.053475935828857</v>
      </c>
      <c r="GE18" s="132">
        <v>69.875222816399315</v>
      </c>
      <c r="GF18" s="132">
        <v>69.021739130434838</v>
      </c>
      <c r="GG18" s="132">
        <v>65.275142314990504</v>
      </c>
      <c r="GH18" s="132">
        <v>66.485507246376855</v>
      </c>
      <c r="GI18" s="190">
        <v>71.212121212121176</v>
      </c>
      <c r="GJ18" s="132">
        <v>51.595744680851091</v>
      </c>
      <c r="GK18" s="132">
        <v>52.099236641221417</v>
      </c>
      <c r="GL18" s="132">
        <v>63.144963144963164</v>
      </c>
      <c r="GM18" s="197">
        <v>49.308755760368662</v>
      </c>
      <c r="GN18" s="190">
        <v>44.941634241245168</v>
      </c>
      <c r="GO18" s="132">
        <v>54.603174603174637</v>
      </c>
      <c r="GP18" s="132" t="s">
        <v>286</v>
      </c>
      <c r="GQ18" s="132" t="s">
        <v>286</v>
      </c>
      <c r="GR18" s="132" t="s">
        <v>286</v>
      </c>
      <c r="GS18" s="190">
        <v>24.242424242424232</v>
      </c>
      <c r="GT18" s="132">
        <v>24.955436720142615</v>
      </c>
      <c r="GU18" s="132">
        <v>24.456521739130462</v>
      </c>
      <c r="GV18" s="132">
        <v>20.683111954459211</v>
      </c>
      <c r="GW18" s="132">
        <v>23.00724637681159</v>
      </c>
      <c r="GX18" s="190">
        <v>24.242424242424228</v>
      </c>
      <c r="GY18" s="190">
        <v>13.120567375886528</v>
      </c>
      <c r="GZ18" s="190">
        <v>14.312977099236649</v>
      </c>
      <c r="HA18" s="190">
        <v>20.638820638820629</v>
      </c>
      <c r="HB18" s="190">
        <v>13.364055299539173</v>
      </c>
      <c r="HC18" s="190">
        <v>14.785992217898833</v>
      </c>
      <c r="HD18" s="190">
        <v>16.507936507936503</v>
      </c>
      <c r="HE18" s="190" t="s">
        <v>286</v>
      </c>
      <c r="HF18" s="190" t="s">
        <v>286</v>
      </c>
      <c r="HG18" s="190" t="s">
        <v>286</v>
      </c>
      <c r="HH18" s="190">
        <v>33.022388059701505</v>
      </c>
      <c r="HI18" s="190">
        <v>29.422382671480136</v>
      </c>
      <c r="HJ18" s="190">
        <v>19.774011299435031</v>
      </c>
      <c r="HK18" s="190">
        <v>38.160469667318942</v>
      </c>
      <c r="HL18" s="132">
        <v>32.037037037037031</v>
      </c>
      <c r="HM18" s="132">
        <v>33.114035087719365</v>
      </c>
      <c r="HN18" s="132">
        <v>35.379061371841139</v>
      </c>
      <c r="HO18" s="132">
        <v>37.83269961977183</v>
      </c>
      <c r="HP18" s="190">
        <v>33.496332518337411</v>
      </c>
      <c r="HQ18" s="132">
        <v>37.209302325581397</v>
      </c>
      <c r="HR18" s="132">
        <v>33.864541832669296</v>
      </c>
      <c r="HS18" s="132">
        <v>34.967320261437905</v>
      </c>
      <c r="HT18" s="196" t="s">
        <v>286</v>
      </c>
      <c r="HU18" s="190" t="s">
        <v>286</v>
      </c>
      <c r="HV18" s="192" t="s">
        <v>286</v>
      </c>
      <c r="HW18" s="192">
        <v>13.059701492537313</v>
      </c>
      <c r="HX18" s="192">
        <v>9.025270758122744</v>
      </c>
      <c r="HY18" s="192">
        <v>5.9322033898305069</v>
      </c>
      <c r="HZ18" s="192">
        <v>14.872798434442272</v>
      </c>
      <c r="IA18" s="192">
        <v>9.074074074074078</v>
      </c>
      <c r="IB18" s="192">
        <v>9.6491228070175481</v>
      </c>
      <c r="IC18" s="192">
        <v>13.898916967509031</v>
      </c>
      <c r="ID18" s="192">
        <v>14.638783269961984</v>
      </c>
      <c r="IE18" s="192">
        <v>10.51344743276284</v>
      </c>
      <c r="IF18" s="192">
        <v>10.697674418604651</v>
      </c>
      <c r="IG18" s="192">
        <v>12.350597609561749</v>
      </c>
      <c r="IH18" s="192">
        <v>12.091503267973847</v>
      </c>
      <c r="II18" s="192" t="s">
        <v>286</v>
      </c>
      <c r="IJ18" s="192" t="s">
        <v>286</v>
      </c>
      <c r="IK18" s="192" t="s">
        <v>286</v>
      </c>
      <c r="IL18" s="192" t="s">
        <v>286</v>
      </c>
      <c r="IM18" s="192" t="s">
        <v>286</v>
      </c>
      <c r="IN18" s="192" t="s">
        <v>286</v>
      </c>
      <c r="IO18" s="192" t="s">
        <v>286</v>
      </c>
      <c r="IP18" s="192" t="s">
        <v>286</v>
      </c>
      <c r="IQ18" s="192" t="s">
        <v>286</v>
      </c>
      <c r="IR18" s="192" t="s">
        <v>286</v>
      </c>
      <c r="IS18" s="192">
        <v>14.112903225806448</v>
      </c>
      <c r="IT18" s="192">
        <v>8.5642317380352573</v>
      </c>
      <c r="IU18" s="192" t="s">
        <v>286</v>
      </c>
      <c r="IV18" s="192">
        <v>13.677130044843048</v>
      </c>
      <c r="IW18" s="192">
        <v>14.478114478114486</v>
      </c>
      <c r="IX18" s="192" t="s">
        <v>286</v>
      </c>
      <c r="IY18" s="192" t="s">
        <v>286</v>
      </c>
      <c r="IZ18" s="192" t="s">
        <v>286</v>
      </c>
      <c r="JA18" s="192" t="s">
        <v>286</v>
      </c>
      <c r="JB18" s="192" t="s">
        <v>286</v>
      </c>
      <c r="JC18" s="192" t="s">
        <v>286</v>
      </c>
      <c r="JD18" s="192" t="s">
        <v>286</v>
      </c>
      <c r="JE18" s="192" t="s">
        <v>286</v>
      </c>
      <c r="JF18" s="192" t="s">
        <v>286</v>
      </c>
      <c r="JG18" s="192" t="s">
        <v>286</v>
      </c>
      <c r="JH18" s="192">
        <v>11.290322580645164</v>
      </c>
      <c r="JI18" s="192">
        <v>8.8161209068010038</v>
      </c>
      <c r="JJ18" s="192" t="s">
        <v>286</v>
      </c>
      <c r="JK18" s="192">
        <v>9.4170403587443765</v>
      </c>
      <c r="JL18" s="192">
        <v>12.121212121212123</v>
      </c>
      <c r="JM18" s="192" t="s">
        <v>286</v>
      </c>
      <c r="JN18" s="192" t="s">
        <v>286</v>
      </c>
      <c r="JO18" s="192" t="s">
        <v>286</v>
      </c>
      <c r="JP18" s="192" t="s">
        <v>286</v>
      </c>
      <c r="JQ18" s="192" t="s">
        <v>286</v>
      </c>
      <c r="JR18" s="192" t="s">
        <v>286</v>
      </c>
      <c r="JS18" s="192" t="s">
        <v>286</v>
      </c>
      <c r="JT18" s="192" t="s">
        <v>286</v>
      </c>
      <c r="JU18" s="192" t="s">
        <v>286</v>
      </c>
      <c r="JV18" s="192" t="s">
        <v>286</v>
      </c>
      <c r="JW18" s="192">
        <v>25.403225806451612</v>
      </c>
      <c r="JX18" s="192">
        <v>17.380352644836243</v>
      </c>
      <c r="JY18" s="192" t="s">
        <v>286</v>
      </c>
      <c r="JZ18" s="192">
        <v>23.094170403587452</v>
      </c>
      <c r="KA18" s="192">
        <v>26.599326599326602</v>
      </c>
      <c r="KB18" s="192">
        <v>16.836734693877531</v>
      </c>
      <c r="KC18" s="192">
        <v>21.153846153846171</v>
      </c>
      <c r="KD18" s="192">
        <v>22.531645569620252</v>
      </c>
      <c r="KE18" s="192">
        <v>19.439579684763583</v>
      </c>
      <c r="KF18" s="192">
        <v>24.51838879159369</v>
      </c>
      <c r="KG18" s="192">
        <v>25.396825396825395</v>
      </c>
      <c r="KH18" s="192">
        <v>19.378427787934168</v>
      </c>
      <c r="KI18" s="192">
        <v>21.223021582733836</v>
      </c>
      <c r="KJ18" s="192">
        <v>25.531914893617021</v>
      </c>
      <c r="KK18" s="192">
        <v>20.46263345195727</v>
      </c>
      <c r="KL18" s="192">
        <v>24.807692307692317</v>
      </c>
      <c r="KM18" s="192">
        <v>21.463414634146339</v>
      </c>
      <c r="KN18" s="192">
        <v>13.551401869158878</v>
      </c>
      <c r="KO18" s="192">
        <v>22.692307692307665</v>
      </c>
      <c r="KP18" s="192">
        <v>30.503144654088079</v>
      </c>
      <c r="KQ18" s="192" t="str">
        <f t="shared" si="22"/>
        <v>--</v>
      </c>
      <c r="KR18" s="192" t="str">
        <f t="shared" si="22"/>
        <v>--</v>
      </c>
      <c r="KS18" s="192" t="str">
        <f t="shared" si="22"/>
        <v>--</v>
      </c>
      <c r="KT18" s="192" t="str">
        <f t="shared" si="22"/>
        <v>--</v>
      </c>
      <c r="KU18" s="192" t="str">
        <f t="shared" si="22"/>
        <v>--</v>
      </c>
      <c r="KV18" s="219">
        <v>1.8965517241379299</v>
      </c>
      <c r="KW18" s="219">
        <v>1.40845070422535</v>
      </c>
      <c r="KX18" s="219">
        <v>1.98675496688742</v>
      </c>
      <c r="KY18" s="219">
        <v>1.4469453376205801</v>
      </c>
      <c r="KZ18" s="219">
        <v>1.2924071082391</v>
      </c>
      <c r="LA18" s="219">
        <v>1.2939001848428799</v>
      </c>
      <c r="LB18" s="190" t="str">
        <f t="shared" si="1"/>
        <v>--</v>
      </c>
      <c r="LC18" s="219">
        <v>1.1467889908256901</v>
      </c>
      <c r="LD18" s="219">
        <v>13.8613861386139</v>
      </c>
      <c r="LE18" s="190" t="str">
        <f t="shared" si="2"/>
        <v>--</v>
      </c>
      <c r="LF18" s="219">
        <v>1.6728624535315999</v>
      </c>
      <c r="LG18" s="219">
        <v>9.4567404426559492</v>
      </c>
      <c r="LH18" s="219">
        <v>80.5263157894736</v>
      </c>
      <c r="LI18" s="219">
        <v>79.793814432989805</v>
      </c>
      <c r="LJ18" s="219">
        <v>76.2222222222222</v>
      </c>
      <c r="LK18" s="219">
        <v>74.157303370786394</v>
      </c>
      <c r="LL18" s="219">
        <v>77.796052631579002</v>
      </c>
      <c r="LM18" s="219">
        <v>74.291115311909294</v>
      </c>
      <c r="LN18" s="219">
        <v>33.508771929824498</v>
      </c>
      <c r="LO18" s="219">
        <v>30.927835051546399</v>
      </c>
      <c r="LP18" s="219">
        <v>28.6666666666667</v>
      </c>
      <c r="LQ18" s="219">
        <v>25.682182985553801</v>
      </c>
      <c r="LR18" s="219">
        <v>25.4934210526316</v>
      </c>
      <c r="LS18" s="219">
        <v>22.873345935727802</v>
      </c>
      <c r="LT18" s="219">
        <v>46.5486725663717</v>
      </c>
      <c r="LU18" s="219">
        <v>43.892339544513497</v>
      </c>
      <c r="LV18" s="219">
        <v>44.4444444444445</v>
      </c>
      <c r="LW18" s="219">
        <v>42.765273311897097</v>
      </c>
      <c r="LX18" s="219">
        <v>44.536423841059701</v>
      </c>
      <c r="LY18" s="219">
        <v>46.124763705104002</v>
      </c>
      <c r="LZ18" s="219">
        <v>10.6194690265487</v>
      </c>
      <c r="MA18" s="219">
        <v>9.7308488612836399</v>
      </c>
      <c r="MB18" s="219">
        <v>9.1111111111111107</v>
      </c>
      <c r="MC18" s="219">
        <v>6.2700964630225098</v>
      </c>
      <c r="MD18" s="219">
        <v>9.6026490066225207</v>
      </c>
      <c r="ME18" s="219">
        <v>11.909262759924401</v>
      </c>
      <c r="MF18" s="219">
        <v>36.106194690265497</v>
      </c>
      <c r="MG18" s="219">
        <v>39.175257731958801</v>
      </c>
      <c r="MH18" s="219">
        <v>36.748329621380798</v>
      </c>
      <c r="MI18" s="219">
        <v>37.299035369774899</v>
      </c>
      <c r="MJ18" s="219">
        <v>39.834710743801701</v>
      </c>
      <c r="MK18" s="219">
        <v>35.538752362948898</v>
      </c>
      <c r="ML18" s="219">
        <v>12.212389380531</v>
      </c>
      <c r="MM18" s="219">
        <v>11.5463917525773</v>
      </c>
      <c r="MN18" s="219">
        <v>10.913140311804</v>
      </c>
      <c r="MO18" s="219">
        <v>8.5209003215433992</v>
      </c>
      <c r="MP18" s="219">
        <v>11.0743801652893</v>
      </c>
      <c r="MQ18" s="219">
        <v>8.5066162570888402</v>
      </c>
      <c r="MR18" s="190" t="str">
        <f t="shared" si="3"/>
        <v>--</v>
      </c>
      <c r="MS18" s="190" t="str">
        <f t="shared" si="3"/>
        <v>--</v>
      </c>
      <c r="MT18" s="190" t="str">
        <f t="shared" si="3"/>
        <v>--</v>
      </c>
      <c r="MU18" s="190" t="str">
        <f t="shared" si="3"/>
        <v>--</v>
      </c>
      <c r="MV18" s="220">
        <v>86.476868327402201</v>
      </c>
      <c r="MW18" s="220">
        <v>80.157480314960594</v>
      </c>
      <c r="MX18" s="220">
        <v>29.715302491103198</v>
      </c>
      <c r="MY18" s="220">
        <v>30.708661417322801</v>
      </c>
      <c r="MZ18" s="220">
        <v>42.49547920434</v>
      </c>
      <c r="NA18" s="220">
        <v>40.126382306477097</v>
      </c>
      <c r="NB18" s="220">
        <v>5.9674502712477304</v>
      </c>
      <c r="NC18" s="220">
        <v>5.2132701421800904</v>
      </c>
      <c r="ND18" s="220">
        <v>35.740072202166097</v>
      </c>
      <c r="NE18" s="220">
        <v>38.791732909380002</v>
      </c>
      <c r="NF18" s="220">
        <v>10.108303249097499</v>
      </c>
      <c r="NG18" s="220">
        <v>12.5596184419714</v>
      </c>
      <c r="NH18" s="221" t="str">
        <f t="shared" si="4"/>
        <v>--</v>
      </c>
      <c r="NI18" s="222">
        <v>12.1149897330596</v>
      </c>
      <c r="NJ18" s="222">
        <v>11.5124153498871</v>
      </c>
      <c r="NK18" s="222">
        <v>12.442396313364</v>
      </c>
      <c r="NL18" s="221" t="str">
        <f t="shared" si="5"/>
        <v>--</v>
      </c>
      <c r="NM18" s="222">
        <v>13.9784946236559</v>
      </c>
      <c r="NN18" s="222">
        <v>14.079422382671501</v>
      </c>
      <c r="NO18" s="222">
        <v>12.252964426877501</v>
      </c>
      <c r="NP18" s="221" t="str">
        <f t="shared" si="6"/>
        <v>--</v>
      </c>
      <c r="NQ18" s="273">
        <v>7.8028747433264884</v>
      </c>
      <c r="NR18" s="273">
        <v>7.6749435665914181</v>
      </c>
      <c r="NS18" s="273">
        <v>10.138248847926256</v>
      </c>
      <c r="NT18" s="221" t="str">
        <f t="shared" si="7"/>
        <v>--</v>
      </c>
      <c r="NU18" s="222">
        <v>7.5268817204301026</v>
      </c>
      <c r="NV18" s="222">
        <v>9.0252707581227316</v>
      </c>
      <c r="NW18" s="222">
        <v>11.067193675889325</v>
      </c>
      <c r="NX18" s="221" t="str">
        <f t="shared" si="8"/>
        <v>--</v>
      </c>
      <c r="NY18" s="222">
        <v>19.91786447638604</v>
      </c>
      <c r="NZ18" s="222">
        <v>19.187358916478573</v>
      </c>
      <c r="OA18" s="222">
        <v>22.580645161290295</v>
      </c>
      <c r="OB18" s="221" t="str">
        <f t="shared" si="9"/>
        <v>--</v>
      </c>
      <c r="OC18" s="222">
        <v>21.505376344086031</v>
      </c>
      <c r="OD18" s="222">
        <v>23.104693140794218</v>
      </c>
      <c r="OE18" s="222">
        <v>23.320158102766815</v>
      </c>
      <c r="OF18" s="128">
        <v>47.678571428571431</v>
      </c>
      <c r="OG18" s="128">
        <v>52.686308492201015</v>
      </c>
      <c r="OH18" s="128">
        <v>56.539235412474859</v>
      </c>
      <c r="OI18" s="128">
        <v>43.015521064301574</v>
      </c>
      <c r="OJ18" s="128">
        <v>48.63563402889244</v>
      </c>
      <c r="OK18" s="128">
        <v>55.877616747181996</v>
      </c>
      <c r="OL18" s="128">
        <v>51.888341543513924</v>
      </c>
      <c r="OM18" s="128">
        <v>46.182495344506549</v>
      </c>
      <c r="ON18" s="310">
        <v>20.70895522388064</v>
      </c>
      <c r="OO18" s="128">
        <v>12.658227848101268</v>
      </c>
      <c r="OP18" s="128">
        <v>12.629399585921336</v>
      </c>
      <c r="OQ18" s="128">
        <v>13.033707865168546</v>
      </c>
      <c r="OR18" s="128">
        <v>22.539682539682552</v>
      </c>
      <c r="OS18" s="128">
        <v>16.025641025641033</v>
      </c>
      <c r="OT18" s="128">
        <v>15.676567656765666</v>
      </c>
      <c r="OU18" s="128">
        <v>11.342155009451798</v>
      </c>
      <c r="OW18" s="378" t="str">
        <f t="shared" si="10"/>
        <v>--</v>
      </c>
      <c r="OX18" s="381">
        <v>0.56925996204933549</v>
      </c>
      <c r="OY18" s="381">
        <v>0.81967213114754067</v>
      </c>
      <c r="OZ18" s="381">
        <v>0.72463768115941984</v>
      </c>
      <c r="PA18" s="378" t="str">
        <f t="shared" si="11"/>
        <v>--</v>
      </c>
      <c r="PB18" s="378" t="str">
        <f t="shared" si="11"/>
        <v>--</v>
      </c>
      <c r="PC18" s="381">
        <v>1.1904761904761916</v>
      </c>
      <c r="PD18" s="381">
        <v>3.4798534798534813</v>
      </c>
      <c r="PE18" s="380">
        <v>50.148809523809526</v>
      </c>
      <c r="PF18" s="381">
        <v>57.224334600760464</v>
      </c>
      <c r="PG18" s="381">
        <v>47.377049180327887</v>
      </c>
      <c r="PH18" s="381">
        <v>44.101633393829374</v>
      </c>
      <c r="PI18" s="380">
        <v>23.159509202453979</v>
      </c>
      <c r="PJ18" s="381">
        <v>13.188976377952757</v>
      </c>
      <c r="PK18" s="381">
        <v>10.981697171381024</v>
      </c>
      <c r="PL18" s="381">
        <v>11.688311688311687</v>
      </c>
      <c r="PM18" s="378" t="str">
        <f t="shared" si="12"/>
        <v>--</v>
      </c>
      <c r="PN18" s="381">
        <v>16.348195329087037</v>
      </c>
      <c r="PO18" s="381">
        <v>17.894736842105246</v>
      </c>
      <c r="PP18" s="381">
        <v>13.714285714285721</v>
      </c>
      <c r="PQ18" s="378" t="str">
        <f t="shared" si="13"/>
        <v>--</v>
      </c>
      <c r="PR18" s="381">
        <v>8.4925690021231404</v>
      </c>
      <c r="PS18" s="381">
        <v>12.631578947368425</v>
      </c>
      <c r="PT18" s="381">
        <v>13.904761904761914</v>
      </c>
      <c r="PU18" s="378" t="str">
        <f t="shared" si="14"/>
        <v>--</v>
      </c>
      <c r="PV18" s="381">
        <v>24.840764331210202</v>
      </c>
      <c r="PW18" s="381">
        <v>30.526315789473681</v>
      </c>
      <c r="PX18" s="381">
        <v>27.61904761904761</v>
      </c>
      <c r="PZ18" s="368"/>
      <c r="QA18" s="368"/>
      <c r="QB18" s="368"/>
      <c r="QC18" s="368"/>
      <c r="QD18" s="368"/>
      <c r="QE18" s="368"/>
      <c r="QF18" s="368"/>
      <c r="QG18" s="368"/>
      <c r="QH18" s="368"/>
      <c r="QI18" s="368"/>
      <c r="QJ18" s="368"/>
      <c r="QK18" s="368"/>
      <c r="QL18" s="368"/>
      <c r="QM18" s="368"/>
      <c r="QN18" s="368"/>
      <c r="QO18" s="368"/>
      <c r="QP18" s="368"/>
      <c r="QQ18" s="368"/>
      <c r="QR18" s="368"/>
      <c r="QS18" s="368"/>
      <c r="QT18" s="368"/>
      <c r="QU18" s="368"/>
      <c r="QV18" s="368"/>
      <c r="QW18" s="368"/>
      <c r="QX18" s="368"/>
      <c r="QY18" s="368"/>
      <c r="QZ18" s="368"/>
      <c r="RA18" s="368"/>
      <c r="RB18" s="368"/>
      <c r="RC18" s="368"/>
      <c r="RD18" s="368"/>
      <c r="RE18" s="368"/>
      <c r="RF18" s="368"/>
      <c r="RG18" s="368"/>
      <c r="RH18" s="368"/>
      <c r="RI18" s="368"/>
      <c r="RJ18" s="368"/>
      <c r="RK18" s="368"/>
      <c r="RL18" s="368"/>
      <c r="RM18" s="368"/>
      <c r="RN18" s="368"/>
      <c r="RO18" s="368"/>
      <c r="RP18" s="368"/>
      <c r="RQ18" s="368"/>
      <c r="RR18" s="368"/>
      <c r="RS18" s="368"/>
      <c r="RT18" s="368"/>
    </row>
    <row r="19" spans="1:488" x14ac:dyDescent="0.25">
      <c r="A19" s="114">
        <v>15</v>
      </c>
      <c r="B19" s="93" t="s">
        <v>15</v>
      </c>
      <c r="C19" s="189">
        <v>4.8780487804878039</v>
      </c>
      <c r="D19" s="189">
        <v>17.431192660550458</v>
      </c>
      <c r="E19" s="189">
        <v>20.879120879120883</v>
      </c>
      <c r="F19" s="189">
        <v>0.98039215686274495</v>
      </c>
      <c r="G19" s="189">
        <v>11.304347826086955</v>
      </c>
      <c r="H19" s="189">
        <v>12.857142857142856</v>
      </c>
      <c r="I19" s="189" t="str">
        <f>"--"</f>
        <v>--</v>
      </c>
      <c r="J19" s="189" t="s">
        <v>286</v>
      </c>
      <c r="K19" s="189" t="s">
        <v>286</v>
      </c>
      <c r="L19" s="189">
        <v>0</v>
      </c>
      <c r="M19" s="190">
        <v>11.111111111111116</v>
      </c>
      <c r="N19" s="190">
        <v>4.3478260869565215</v>
      </c>
      <c r="O19" s="190">
        <v>1.1904761904761902</v>
      </c>
      <c r="P19" s="190">
        <v>2.0833333333333335</v>
      </c>
      <c r="Q19" s="190">
        <v>10.526315789473683</v>
      </c>
      <c r="R19" s="190">
        <v>4.0983606557377046</v>
      </c>
      <c r="S19" s="190">
        <v>14.814814814814815</v>
      </c>
      <c r="T19" s="190">
        <v>19.780219780219777</v>
      </c>
      <c r="U19" s="190">
        <v>0.98039215686274495</v>
      </c>
      <c r="V19" s="190">
        <v>9.6491228070175445</v>
      </c>
      <c r="W19" s="190">
        <v>11.428571428571432</v>
      </c>
      <c r="X19" s="190" t="str">
        <f>"--"</f>
        <v>--</v>
      </c>
      <c r="Y19" s="190" t="s">
        <v>286</v>
      </c>
      <c r="Z19" s="190" t="s">
        <v>286</v>
      </c>
      <c r="AA19" s="190">
        <v>0</v>
      </c>
      <c r="AB19" s="132">
        <v>9.7222222222222197</v>
      </c>
      <c r="AC19" s="132">
        <v>2.8985507246376807</v>
      </c>
      <c r="AD19" s="132">
        <v>1.1904761904761902</v>
      </c>
      <c r="AE19" s="132">
        <v>1.0416666666666667</v>
      </c>
      <c r="AF19" s="190">
        <v>8.9285714285714288</v>
      </c>
      <c r="AG19" s="189">
        <v>2.4390243902439019</v>
      </c>
      <c r="AH19" s="189">
        <v>12.264150943396231</v>
      </c>
      <c r="AI19" s="191">
        <v>13.333333333333334</v>
      </c>
      <c r="AJ19" s="191">
        <v>0.99009900990099009</v>
      </c>
      <c r="AK19" s="190">
        <v>7.8260869565217366</v>
      </c>
      <c r="AL19" s="190">
        <v>8.8235294117647065</v>
      </c>
      <c r="AM19" s="190" t="str">
        <f>"--"</f>
        <v>--</v>
      </c>
      <c r="AN19" s="190" t="s">
        <v>286</v>
      </c>
      <c r="AO19" s="190" t="s">
        <v>286</v>
      </c>
      <c r="AP19" s="190">
        <v>0</v>
      </c>
      <c r="AQ19" s="190">
        <v>10</v>
      </c>
      <c r="AR19" s="190">
        <v>3.0303030303030298</v>
      </c>
      <c r="AS19" s="190">
        <v>1.2048192771084334</v>
      </c>
      <c r="AT19" s="190">
        <v>1.0638297872340425</v>
      </c>
      <c r="AU19" s="190">
        <v>7.1428571428571415</v>
      </c>
      <c r="AV19" s="190">
        <v>0.78740157480314965</v>
      </c>
      <c r="AW19" s="190">
        <v>20.338983050847464</v>
      </c>
      <c r="AX19" s="132">
        <v>13.402061855670103</v>
      </c>
      <c r="AY19" s="132">
        <v>0.91743119266055018</v>
      </c>
      <c r="AZ19" s="132">
        <v>17.073170731707318</v>
      </c>
      <c r="BA19" s="132">
        <v>11.594202898550728</v>
      </c>
      <c r="BB19" s="190" t="str">
        <f>"--"</f>
        <v>--</v>
      </c>
      <c r="BC19" s="132" t="s">
        <v>286</v>
      </c>
      <c r="BD19" s="132" t="s">
        <v>286</v>
      </c>
      <c r="BE19" s="132">
        <v>1.7543859649122808</v>
      </c>
      <c r="BF19" s="132">
        <v>5.0632911392405049</v>
      </c>
      <c r="BG19" s="190">
        <v>2.7397260273972601</v>
      </c>
      <c r="BH19" s="132">
        <v>4.3956043956043951</v>
      </c>
      <c r="BI19" s="132">
        <v>13.461538461538465</v>
      </c>
      <c r="BJ19" s="132">
        <v>21.666666666666668</v>
      </c>
      <c r="BK19" s="192" t="s">
        <v>286</v>
      </c>
      <c r="BL19" s="190">
        <v>11.016949152542352</v>
      </c>
      <c r="BM19" s="132">
        <v>2.0618556701030997</v>
      </c>
      <c r="BN19" s="192" t="s">
        <v>286</v>
      </c>
      <c r="BO19" s="192">
        <v>3.2786885245901516</v>
      </c>
      <c r="BP19" s="192">
        <v>4.2857142857142776</v>
      </c>
      <c r="BQ19" s="192" t="s">
        <v>286</v>
      </c>
      <c r="BR19" s="132" t="str">
        <f>"--"</f>
        <v>--</v>
      </c>
      <c r="BS19" s="132" t="str">
        <f>"--"</f>
        <v>--</v>
      </c>
      <c r="BT19" s="192" t="s">
        <v>286</v>
      </c>
      <c r="BU19" s="190">
        <v>0</v>
      </c>
      <c r="BV19" s="132">
        <v>4.1095890410958891</v>
      </c>
      <c r="BW19" s="192" t="s">
        <v>286</v>
      </c>
      <c r="BX19" s="132">
        <v>0.97087378640776667</v>
      </c>
      <c r="BY19" s="190">
        <v>4.9180327868852469</v>
      </c>
      <c r="BZ19" s="132" t="s">
        <v>286</v>
      </c>
      <c r="CA19" s="132">
        <v>20.202020202020201</v>
      </c>
      <c r="CB19" s="132">
        <v>43.023255813953497</v>
      </c>
      <c r="CC19" s="190" t="s">
        <v>286</v>
      </c>
      <c r="CD19" s="132">
        <v>4.9019607843137258</v>
      </c>
      <c r="CE19" s="132">
        <v>50.000000000000007</v>
      </c>
      <c r="CF19" s="132" t="s">
        <v>286</v>
      </c>
      <c r="CG19" s="190" t="s">
        <v>286</v>
      </c>
      <c r="CH19" s="132" t="s">
        <v>286</v>
      </c>
      <c r="CI19" s="132" t="s">
        <v>286</v>
      </c>
      <c r="CJ19" s="132">
        <v>9.8360655737704903</v>
      </c>
      <c r="CK19" s="132">
        <v>29.999999999999989</v>
      </c>
      <c r="CL19" s="132" t="s">
        <v>286</v>
      </c>
      <c r="CM19" s="132">
        <v>6.7567567567567552</v>
      </c>
      <c r="CN19" s="132">
        <v>38.46153846153846</v>
      </c>
      <c r="CO19" s="132" t="s">
        <v>286</v>
      </c>
      <c r="CP19" s="190">
        <v>46.153846153846153</v>
      </c>
      <c r="CQ19" s="132">
        <v>65.97938144329899</v>
      </c>
      <c r="CR19" s="132" t="s">
        <v>286</v>
      </c>
      <c r="CS19" s="192">
        <v>23.728813559322038</v>
      </c>
      <c r="CT19" s="192">
        <v>70.000000000000014</v>
      </c>
      <c r="CU19" s="190" t="s">
        <v>286</v>
      </c>
      <c r="CV19" s="132" t="s">
        <v>286</v>
      </c>
      <c r="CW19" s="132" t="s">
        <v>286</v>
      </c>
      <c r="CX19" s="192" t="s">
        <v>286</v>
      </c>
      <c r="CY19" s="192">
        <v>24.050632911392409</v>
      </c>
      <c r="CZ19" s="190">
        <v>38.888888888888879</v>
      </c>
      <c r="DA19" s="132" t="s">
        <v>286</v>
      </c>
      <c r="DB19" s="132">
        <v>21.212121212121218</v>
      </c>
      <c r="DC19" s="210">
        <v>48.333333333333343</v>
      </c>
      <c r="DD19" s="192">
        <v>68.749999999999972</v>
      </c>
      <c r="DE19" s="190">
        <v>64.655172413793096</v>
      </c>
      <c r="DF19" s="132">
        <v>52.577319587628892</v>
      </c>
      <c r="DG19" s="132">
        <v>63.8888888888889</v>
      </c>
      <c r="DH19" s="192">
        <v>68.032786885245926</v>
      </c>
      <c r="DI19" s="192">
        <v>54.285714285714299</v>
      </c>
      <c r="DJ19" s="190" t="str">
        <f>"--"</f>
        <v>--</v>
      </c>
      <c r="DK19" s="132" t="s">
        <v>286</v>
      </c>
      <c r="DL19" s="132" t="s">
        <v>286</v>
      </c>
      <c r="DM19" s="132">
        <v>75.454545454545439</v>
      </c>
      <c r="DN19" s="132">
        <v>75.641025641025607</v>
      </c>
      <c r="DO19" s="190">
        <v>64.383561643835634</v>
      </c>
      <c r="DP19" s="132">
        <v>56.626506024096393</v>
      </c>
      <c r="DQ19" s="132">
        <v>71.153846153846132</v>
      </c>
      <c r="DR19" s="132">
        <v>55</v>
      </c>
      <c r="DS19" s="132">
        <v>45.600000000000016</v>
      </c>
      <c r="DT19" s="190">
        <v>46.15384615384616</v>
      </c>
      <c r="DU19" s="194">
        <v>41.237113402061865</v>
      </c>
      <c r="DV19" s="194">
        <v>44.545454545454561</v>
      </c>
      <c r="DW19" s="192">
        <v>54.098360655737714</v>
      </c>
      <c r="DX19" s="194">
        <v>38.571428571428569</v>
      </c>
      <c r="DY19" s="190" t="str">
        <f>"--"</f>
        <v>--</v>
      </c>
      <c r="DZ19" s="190" t="s">
        <v>286</v>
      </c>
      <c r="EA19" s="190" t="s">
        <v>286</v>
      </c>
      <c r="EB19" s="190">
        <v>58.71559633027524</v>
      </c>
      <c r="EC19" s="190">
        <v>48.717948717948737</v>
      </c>
      <c r="ED19" s="190">
        <v>58.904109589041092</v>
      </c>
      <c r="EE19" s="190">
        <v>47.61904761904762</v>
      </c>
      <c r="EF19" s="190">
        <v>58.252427184466029</v>
      </c>
      <c r="EG19" s="190">
        <v>49.180327868852466</v>
      </c>
      <c r="EH19" s="190">
        <v>31.746031746031733</v>
      </c>
      <c r="EI19" s="190">
        <v>13.793103448275861</v>
      </c>
      <c r="EJ19" s="190">
        <v>5.1546391752577323</v>
      </c>
      <c r="EK19" s="190">
        <v>18.518518518518515</v>
      </c>
      <c r="EL19" s="132">
        <v>16.260162601626014</v>
      </c>
      <c r="EM19" s="132">
        <v>8.5714285714285712</v>
      </c>
      <c r="EN19" s="132" t="str">
        <f>"--"</f>
        <v>--</v>
      </c>
      <c r="EO19" s="132" t="s">
        <v>286</v>
      </c>
      <c r="EP19" s="190" t="s">
        <v>286</v>
      </c>
      <c r="EQ19" s="132">
        <v>12.5</v>
      </c>
      <c r="ER19" s="132">
        <v>12.820512820512823</v>
      </c>
      <c r="ES19" s="132">
        <v>17.808219178082197</v>
      </c>
      <c r="ET19" s="132">
        <v>17.721518987341767</v>
      </c>
      <c r="EU19" s="190">
        <v>21.15384615384616</v>
      </c>
      <c r="EV19" s="132">
        <v>10.000000000000002</v>
      </c>
      <c r="EW19" s="132" t="s">
        <v>286</v>
      </c>
      <c r="EX19" s="132" t="s">
        <v>286</v>
      </c>
      <c r="EY19" s="132" t="s">
        <v>286</v>
      </c>
      <c r="EZ19" s="190">
        <v>92.660550458715619</v>
      </c>
      <c r="FA19" s="132">
        <v>84.552845528455293</v>
      </c>
      <c r="FB19" s="132">
        <v>84.057971014492736</v>
      </c>
      <c r="FC19" s="132" t="str">
        <f>"--"</f>
        <v>--</v>
      </c>
      <c r="FD19" s="132" t="s">
        <v>286</v>
      </c>
      <c r="FE19" s="190" t="s">
        <v>286</v>
      </c>
      <c r="FF19" s="132">
        <v>83.035714285714263</v>
      </c>
      <c r="FG19" s="132">
        <v>78.481012658227868</v>
      </c>
      <c r="FH19" s="132">
        <v>84.931506849315028</v>
      </c>
      <c r="FI19" s="132">
        <v>75.280898876404493</v>
      </c>
      <c r="FJ19" s="190">
        <v>82.692307692307708</v>
      </c>
      <c r="FK19" s="132">
        <v>85.245901639344268</v>
      </c>
      <c r="FL19" s="132" t="s">
        <v>286</v>
      </c>
      <c r="FM19" s="132" t="s">
        <v>286</v>
      </c>
      <c r="FN19" s="132" t="s">
        <v>286</v>
      </c>
      <c r="FO19" s="190">
        <v>33.027522935779821</v>
      </c>
      <c r="FP19" s="132">
        <v>34.14634146341465</v>
      </c>
      <c r="FQ19" s="132">
        <v>28.985507246376802</v>
      </c>
      <c r="FR19" s="132" t="str">
        <f>"--"</f>
        <v>--</v>
      </c>
      <c r="FS19" s="132" t="s">
        <v>286</v>
      </c>
      <c r="FT19" s="190" t="s">
        <v>286</v>
      </c>
      <c r="FU19" s="132">
        <v>32.142857142857153</v>
      </c>
      <c r="FV19" s="132">
        <v>27.848101265822788</v>
      </c>
      <c r="FW19" s="132">
        <v>24.657534246575349</v>
      </c>
      <c r="FX19" s="132">
        <v>21.348314606741567</v>
      </c>
      <c r="FY19" s="190">
        <v>30.769230769230766</v>
      </c>
      <c r="FZ19" s="132">
        <v>32.786885245901637</v>
      </c>
      <c r="GA19" s="132" t="s">
        <v>286</v>
      </c>
      <c r="GB19" s="132" t="s">
        <v>286</v>
      </c>
      <c r="GC19" s="132" t="s">
        <v>286</v>
      </c>
      <c r="GD19" s="190">
        <v>66.019417475728162</v>
      </c>
      <c r="GE19" s="132">
        <v>68.032786885245898</v>
      </c>
      <c r="GF19" s="132">
        <v>76.119402985074657</v>
      </c>
      <c r="GG19" s="132" t="str">
        <f>"--"</f>
        <v>--</v>
      </c>
      <c r="GH19" s="132" t="s">
        <v>286</v>
      </c>
      <c r="GI19" s="190" t="s">
        <v>286</v>
      </c>
      <c r="GJ19" s="132">
        <v>52.293577981651396</v>
      </c>
      <c r="GK19" s="132">
        <v>46.753246753246742</v>
      </c>
      <c r="GL19" s="132">
        <v>52.777777777777779</v>
      </c>
      <c r="GM19" s="197">
        <v>47.61904761904762</v>
      </c>
      <c r="GN19" s="190">
        <v>45.454545454545439</v>
      </c>
      <c r="GO19" s="132">
        <v>58.33333333333335</v>
      </c>
      <c r="GP19" s="132" t="s">
        <v>286</v>
      </c>
      <c r="GQ19" s="132" t="s">
        <v>286</v>
      </c>
      <c r="GR19" s="132" t="s">
        <v>286</v>
      </c>
      <c r="GS19" s="190">
        <v>23.300970873786401</v>
      </c>
      <c r="GT19" s="132">
        <v>21.311475409836067</v>
      </c>
      <c r="GU19" s="132">
        <v>25.373134328358201</v>
      </c>
      <c r="GV19" s="132" t="str">
        <f>"--"</f>
        <v>--</v>
      </c>
      <c r="GW19" s="132" t="s">
        <v>286</v>
      </c>
      <c r="GX19" s="190" t="s">
        <v>286</v>
      </c>
      <c r="GY19" s="190">
        <v>16.5137614678899</v>
      </c>
      <c r="GZ19" s="190">
        <v>10.38961038961039</v>
      </c>
      <c r="HA19" s="190">
        <v>15.277777777777777</v>
      </c>
      <c r="HB19" s="190">
        <v>22.619047619047624</v>
      </c>
      <c r="HC19" s="190">
        <v>19.19191919191919</v>
      </c>
      <c r="HD19" s="190">
        <v>16.666666666666661</v>
      </c>
      <c r="HE19" s="190" t="s">
        <v>286</v>
      </c>
      <c r="HF19" s="190" t="s">
        <v>286</v>
      </c>
      <c r="HG19" s="190" t="s">
        <v>286</v>
      </c>
      <c r="HH19" s="190">
        <v>29.411764705882359</v>
      </c>
      <c r="HI19" s="190">
        <v>15.966386554621849</v>
      </c>
      <c r="HJ19" s="190">
        <v>13.636363636363638</v>
      </c>
      <c r="HK19" s="190" t="str">
        <f>"--"</f>
        <v>--</v>
      </c>
      <c r="HL19" s="132" t="s">
        <v>286</v>
      </c>
      <c r="HM19" s="132" t="s">
        <v>286</v>
      </c>
      <c r="HN19" s="132">
        <v>44.339622641509415</v>
      </c>
      <c r="HO19" s="132">
        <v>48.648648648648646</v>
      </c>
      <c r="HP19" s="190">
        <v>43.055555555555557</v>
      </c>
      <c r="HQ19" s="132">
        <v>25.97402597402597</v>
      </c>
      <c r="HR19" s="132">
        <v>42.000000000000007</v>
      </c>
      <c r="HS19" s="132">
        <v>30.508474576271183</v>
      </c>
      <c r="HT19" s="196" t="s">
        <v>286</v>
      </c>
      <c r="HU19" s="190" t="s">
        <v>286</v>
      </c>
      <c r="HV19" s="192" t="s">
        <v>286</v>
      </c>
      <c r="HW19" s="192">
        <v>8.8235294117647065</v>
      </c>
      <c r="HX19" s="192">
        <v>8.4033613445378155</v>
      </c>
      <c r="HY19" s="192">
        <v>3.0303030303030303</v>
      </c>
      <c r="HZ19" s="192" t="str">
        <f>"--"</f>
        <v>--</v>
      </c>
      <c r="IA19" s="192" t="s">
        <v>286</v>
      </c>
      <c r="IB19" s="192" t="s">
        <v>286</v>
      </c>
      <c r="IC19" s="192">
        <v>16.981132075471692</v>
      </c>
      <c r="ID19" s="192">
        <v>14.864864864864868</v>
      </c>
      <c r="IE19" s="192">
        <v>19.444444444444446</v>
      </c>
      <c r="IF19" s="192">
        <v>10.389610389610388</v>
      </c>
      <c r="IG19" s="192">
        <v>19.000000000000007</v>
      </c>
      <c r="IH19" s="192">
        <v>11.864406779661019</v>
      </c>
      <c r="II19" s="192" t="s">
        <v>286</v>
      </c>
      <c r="IJ19" s="192" t="s">
        <v>286</v>
      </c>
      <c r="IK19" s="192" t="s">
        <v>286</v>
      </c>
      <c r="IL19" s="192" t="s">
        <v>286</v>
      </c>
      <c r="IM19" s="192" t="s">
        <v>286</v>
      </c>
      <c r="IN19" s="192" t="s">
        <v>286</v>
      </c>
      <c r="IO19" s="192" t="s">
        <v>286</v>
      </c>
      <c r="IP19" s="192" t="s">
        <v>286</v>
      </c>
      <c r="IQ19" s="192" t="s">
        <v>286</v>
      </c>
      <c r="IR19" s="192" t="s">
        <v>286</v>
      </c>
      <c r="IS19" s="192">
        <v>15.492957746478865</v>
      </c>
      <c r="IT19" s="192">
        <v>20</v>
      </c>
      <c r="IU19" s="192" t="s">
        <v>286</v>
      </c>
      <c r="IV19" s="192">
        <v>11.95652173913043</v>
      </c>
      <c r="IW19" s="192">
        <v>14.035087719298243</v>
      </c>
      <c r="IX19" s="192" t="s">
        <v>286</v>
      </c>
      <c r="IY19" s="192" t="s">
        <v>286</v>
      </c>
      <c r="IZ19" s="192" t="s">
        <v>286</v>
      </c>
      <c r="JA19" s="192" t="s">
        <v>286</v>
      </c>
      <c r="JB19" s="192" t="s">
        <v>286</v>
      </c>
      <c r="JC19" s="192" t="s">
        <v>286</v>
      </c>
      <c r="JD19" s="192" t="s">
        <v>286</v>
      </c>
      <c r="JE19" s="192" t="s">
        <v>286</v>
      </c>
      <c r="JF19" s="192" t="s">
        <v>286</v>
      </c>
      <c r="JG19" s="192" t="s">
        <v>286</v>
      </c>
      <c r="JH19" s="192">
        <v>7.042253521126761</v>
      </c>
      <c r="JI19" s="192">
        <v>8.571428571428573</v>
      </c>
      <c r="JJ19" s="192" t="s">
        <v>286</v>
      </c>
      <c r="JK19" s="192">
        <v>11.956521739130432</v>
      </c>
      <c r="JL19" s="192">
        <v>5.2631578947368416</v>
      </c>
      <c r="JM19" s="192" t="s">
        <v>286</v>
      </c>
      <c r="JN19" s="192" t="s">
        <v>286</v>
      </c>
      <c r="JO19" s="192" t="s">
        <v>286</v>
      </c>
      <c r="JP19" s="192" t="s">
        <v>286</v>
      </c>
      <c r="JQ19" s="192" t="s">
        <v>286</v>
      </c>
      <c r="JR19" s="192" t="s">
        <v>286</v>
      </c>
      <c r="JS19" s="192" t="s">
        <v>286</v>
      </c>
      <c r="JT19" s="192" t="s">
        <v>286</v>
      </c>
      <c r="JU19" s="192" t="s">
        <v>286</v>
      </c>
      <c r="JV19" s="192" t="s">
        <v>286</v>
      </c>
      <c r="JW19" s="192">
        <v>22.535211267605636</v>
      </c>
      <c r="JX19" s="192">
        <v>28.571428571428562</v>
      </c>
      <c r="JY19" s="192" t="s">
        <v>286</v>
      </c>
      <c r="JZ19" s="192">
        <v>23.913043478260882</v>
      </c>
      <c r="KA19" s="192">
        <v>19.298245614035086</v>
      </c>
      <c r="KB19" s="192">
        <v>13.821138211382115</v>
      </c>
      <c r="KC19" s="192">
        <v>20.512820512820515</v>
      </c>
      <c r="KD19" s="192">
        <v>30.927835051546399</v>
      </c>
      <c r="KE19" s="192">
        <v>14.953271028037383</v>
      </c>
      <c r="KF19" s="192">
        <v>26.229508196721316</v>
      </c>
      <c r="KG19" s="192">
        <v>20.289855072463762</v>
      </c>
      <c r="KH19" s="192" t="str">
        <f>"--"</f>
        <v>--</v>
      </c>
      <c r="KI19" s="192" t="s">
        <v>286</v>
      </c>
      <c r="KJ19" s="192" t="s">
        <v>286</v>
      </c>
      <c r="KK19" s="192">
        <v>23.893805309734518</v>
      </c>
      <c r="KL19" s="192">
        <v>27.84810126582278</v>
      </c>
      <c r="KM19" s="192">
        <v>23.611111111111107</v>
      </c>
      <c r="KN19" s="192">
        <v>18.0722891566265</v>
      </c>
      <c r="KO19" s="192">
        <v>22.857142857142861</v>
      </c>
      <c r="KP19" s="192">
        <v>13.559322033898304</v>
      </c>
      <c r="KQ19" s="192" t="str">
        <f t="shared" si="22"/>
        <v>--</v>
      </c>
      <c r="KR19" s="192" t="str">
        <f t="shared" si="22"/>
        <v>--</v>
      </c>
      <c r="KS19" s="192" t="str">
        <f t="shared" si="22"/>
        <v>--</v>
      </c>
      <c r="KT19" s="192" t="str">
        <f t="shared" si="22"/>
        <v>--</v>
      </c>
      <c r="KU19" s="192" t="str">
        <f t="shared" si="22"/>
        <v>--</v>
      </c>
      <c r="KV19" s="219">
        <v>2.1978021978022002</v>
      </c>
      <c r="KW19" s="219">
        <v>3.2967032967033001</v>
      </c>
      <c r="KX19" s="219">
        <v>4.3478260869565197</v>
      </c>
      <c r="KY19" s="219">
        <v>2.4390243902439002</v>
      </c>
      <c r="KZ19" s="223">
        <v>0.934579439252336</v>
      </c>
      <c r="LA19" s="219">
        <v>1.4492753623188399</v>
      </c>
      <c r="LB19" s="190" t="str">
        <f t="shared" si="1"/>
        <v>--</v>
      </c>
      <c r="LC19" s="219">
        <v>4.3956043956043898</v>
      </c>
      <c r="LD19" s="219">
        <v>12.7659574468085</v>
      </c>
      <c r="LE19" s="190" t="str">
        <f t="shared" si="2"/>
        <v>--</v>
      </c>
      <c r="LF19" s="219">
        <v>0</v>
      </c>
      <c r="LG19" s="219">
        <v>6.0606060606060597</v>
      </c>
      <c r="LH19" s="219">
        <v>75.824175824175796</v>
      </c>
      <c r="LI19" s="219">
        <v>85.714285714285793</v>
      </c>
      <c r="LJ19" s="219">
        <v>62.686567164179102</v>
      </c>
      <c r="LK19" s="219">
        <v>77.108433734939794</v>
      </c>
      <c r="LL19" s="219">
        <v>80</v>
      </c>
      <c r="LM19" s="219">
        <v>68.115942028985501</v>
      </c>
      <c r="LN19" s="219">
        <v>26.373626373626401</v>
      </c>
      <c r="LO19" s="219">
        <v>31.868131868131901</v>
      </c>
      <c r="LP19" s="219">
        <v>29.8507462686567</v>
      </c>
      <c r="LQ19" s="219">
        <v>19.277108433734899</v>
      </c>
      <c r="LR19" s="219">
        <v>22.8571428571429</v>
      </c>
      <c r="LS19" s="219">
        <v>27.536231884058001</v>
      </c>
      <c r="LT19" s="219">
        <v>51.648351648351699</v>
      </c>
      <c r="LU19" s="219">
        <v>52.747252747252801</v>
      </c>
      <c r="LV19" s="219">
        <v>55.223880597014897</v>
      </c>
      <c r="LW19" s="219">
        <v>49.397590361445801</v>
      </c>
      <c r="LX19" s="219">
        <v>36.190476190476197</v>
      </c>
      <c r="LY19" s="219">
        <v>60.869565217391298</v>
      </c>
      <c r="LZ19" s="219">
        <v>12.0879120879121</v>
      </c>
      <c r="MA19" s="219">
        <v>10.989010989011</v>
      </c>
      <c r="MB19" s="219">
        <v>19.402985074626901</v>
      </c>
      <c r="MC19" s="219">
        <v>13.253012048192801</v>
      </c>
      <c r="MD19" s="219">
        <v>9.5238095238095308</v>
      </c>
      <c r="ME19" s="219">
        <v>21.739130434782599</v>
      </c>
      <c r="MF19" s="219">
        <v>39.560439560439598</v>
      </c>
      <c r="MG19" s="219">
        <v>36.6666666666667</v>
      </c>
      <c r="MH19" s="219">
        <v>34.848484848484802</v>
      </c>
      <c r="MI19" s="219">
        <v>49.397590361445801</v>
      </c>
      <c r="MJ19" s="219">
        <v>34.285714285714299</v>
      </c>
      <c r="MK19" s="219">
        <v>40.579710144927503</v>
      </c>
      <c r="ML19" s="219">
        <v>13.1868131868132</v>
      </c>
      <c r="MM19" s="219">
        <v>5.5555555555555598</v>
      </c>
      <c r="MN19" s="219">
        <v>12.1212121212121</v>
      </c>
      <c r="MO19" s="219">
        <v>21.6867469879518</v>
      </c>
      <c r="MP19" s="219">
        <v>5.71428571428571</v>
      </c>
      <c r="MQ19" s="219">
        <v>15.9420289855072</v>
      </c>
      <c r="MR19" s="190" t="str">
        <f t="shared" si="3"/>
        <v>--</v>
      </c>
      <c r="MS19" s="190" t="str">
        <f t="shared" si="3"/>
        <v>--</v>
      </c>
      <c r="MT19" s="190" t="str">
        <f t="shared" si="3"/>
        <v>--</v>
      </c>
      <c r="MU19" s="190" t="str">
        <f t="shared" si="3"/>
        <v>--</v>
      </c>
      <c r="MV19" s="220">
        <v>84.415584415584405</v>
      </c>
      <c r="MW19" s="220">
        <v>77.669902912621396</v>
      </c>
      <c r="MX19" s="220">
        <v>31.168831168831201</v>
      </c>
      <c r="MY19" s="220">
        <v>36.893203883495097</v>
      </c>
      <c r="MZ19" s="220">
        <v>48.648648648648702</v>
      </c>
      <c r="NA19" s="220">
        <v>53.846153846153797</v>
      </c>
      <c r="NB19" s="220">
        <v>8.1081081081081106</v>
      </c>
      <c r="NC19" s="220">
        <v>12.5</v>
      </c>
      <c r="ND19" s="220">
        <v>42.105263157894697</v>
      </c>
      <c r="NE19" s="220">
        <v>42.452830188679201</v>
      </c>
      <c r="NF19" s="220">
        <v>13.157894736842101</v>
      </c>
      <c r="NG19" s="220">
        <v>18.867924528301899</v>
      </c>
      <c r="NH19" s="221" t="str">
        <f t="shared" si="4"/>
        <v>--</v>
      </c>
      <c r="NI19" s="222">
        <v>14.117647058823501</v>
      </c>
      <c r="NJ19" s="222">
        <v>15.116279069767399</v>
      </c>
      <c r="NK19" s="222">
        <v>13.846153846153801</v>
      </c>
      <c r="NL19" s="221" t="str">
        <f t="shared" si="5"/>
        <v>--</v>
      </c>
      <c r="NM19" s="222">
        <v>10.4477611940298</v>
      </c>
      <c r="NN19" s="222">
        <v>17.307692307692299</v>
      </c>
      <c r="NO19" s="222">
        <v>7.5757575757575699</v>
      </c>
      <c r="NP19" s="221" t="str">
        <f t="shared" si="6"/>
        <v>--</v>
      </c>
      <c r="NQ19" s="273">
        <v>18.823529411764707</v>
      </c>
      <c r="NR19" s="273">
        <v>6.9767441860465125</v>
      </c>
      <c r="NS19" s="273">
        <v>12.30769230769231</v>
      </c>
      <c r="NT19" s="221" t="str">
        <f t="shared" si="7"/>
        <v>--</v>
      </c>
      <c r="NU19" s="222">
        <v>10.447761194029855</v>
      </c>
      <c r="NV19" s="222">
        <v>11.538461538461537</v>
      </c>
      <c r="NW19" s="222">
        <v>25.757575757575751</v>
      </c>
      <c r="NX19" s="221" t="str">
        <f t="shared" si="8"/>
        <v>--</v>
      </c>
      <c r="NY19" s="222">
        <v>32.941176470588253</v>
      </c>
      <c r="NZ19" s="222">
        <v>22.093023255813961</v>
      </c>
      <c r="OA19" s="222">
        <v>26.153846153846153</v>
      </c>
      <c r="OB19" s="221" t="str">
        <f t="shared" si="9"/>
        <v>--</v>
      </c>
      <c r="OC19" s="222">
        <v>20.895522388059696</v>
      </c>
      <c r="OD19" s="222">
        <v>28.846153846153843</v>
      </c>
      <c r="OE19" s="222">
        <v>33.333333333333343</v>
      </c>
      <c r="OF19" s="128">
        <v>42.307692307692307</v>
      </c>
      <c r="OG19" s="128">
        <v>50.561797752808992</v>
      </c>
      <c r="OH19" s="128">
        <v>53.191489361702132</v>
      </c>
      <c r="OI19" s="128">
        <v>43.478260869565212</v>
      </c>
      <c r="OJ19" s="128">
        <v>46.534653465346537</v>
      </c>
      <c r="OK19" s="128">
        <v>58.536585365853696</v>
      </c>
      <c r="OL19" s="128">
        <v>53.271028037383189</v>
      </c>
      <c r="OM19" s="128">
        <v>47.826086956521728</v>
      </c>
      <c r="ON19" s="310">
        <v>23.684210526315791</v>
      </c>
      <c r="OO19" s="128">
        <v>17.04545454545455</v>
      </c>
      <c r="OP19" s="128">
        <v>8.791208791208792</v>
      </c>
      <c r="OQ19" s="128">
        <v>19.117647058823525</v>
      </c>
      <c r="OR19" s="128">
        <v>24.761904761904763</v>
      </c>
      <c r="OS19" s="128">
        <v>20.731707317073177</v>
      </c>
      <c r="OT19" s="128">
        <v>13.084112149532713</v>
      </c>
      <c r="OU19" s="128">
        <v>13.043478260869568</v>
      </c>
      <c r="OW19" s="378" t="str">
        <f t="shared" si="10"/>
        <v>--</v>
      </c>
      <c r="OX19" s="378" t="str">
        <f t="shared" si="10"/>
        <v>--</v>
      </c>
      <c r="OY19" s="378" t="str">
        <f t="shared" si="10"/>
        <v>--</v>
      </c>
      <c r="OZ19" s="378" t="str">
        <f t="shared" si="10"/>
        <v>--</v>
      </c>
      <c r="PA19" s="378" t="str">
        <f t="shared" si="10"/>
        <v>--</v>
      </c>
      <c r="PB19" s="378" t="str">
        <f t="shared" si="10"/>
        <v>--</v>
      </c>
      <c r="PC19" s="378" t="str">
        <f t="shared" si="10"/>
        <v>--</v>
      </c>
      <c r="PD19" s="378" t="str">
        <f t="shared" si="10"/>
        <v>--</v>
      </c>
      <c r="PE19" s="378" t="str">
        <f t="shared" si="10"/>
        <v>--</v>
      </c>
      <c r="PF19" s="378" t="str">
        <f t="shared" si="10"/>
        <v>--</v>
      </c>
      <c r="PG19" s="378" t="str">
        <f t="shared" si="10"/>
        <v>--</v>
      </c>
      <c r="PH19" s="378" t="str">
        <f t="shared" si="10"/>
        <v>--</v>
      </c>
      <c r="PI19" s="378" t="str">
        <f t="shared" si="10"/>
        <v>--</v>
      </c>
      <c r="PJ19" s="378" t="str">
        <f t="shared" si="10"/>
        <v>--</v>
      </c>
      <c r="PK19" s="378" t="str">
        <f t="shared" si="10"/>
        <v>--</v>
      </c>
      <c r="PL19" s="378" t="str">
        <f t="shared" si="10"/>
        <v>--</v>
      </c>
      <c r="PM19" s="378" t="str">
        <f t="shared" si="12"/>
        <v>--</v>
      </c>
      <c r="PN19" s="378" t="str">
        <f t="shared" si="12"/>
        <v>--</v>
      </c>
      <c r="PO19" s="378" t="str">
        <f t="shared" si="12"/>
        <v>--</v>
      </c>
      <c r="PP19" s="378" t="str">
        <f t="shared" si="12"/>
        <v>--</v>
      </c>
      <c r="PQ19" s="378" t="str">
        <f t="shared" si="12"/>
        <v>--</v>
      </c>
      <c r="PR19" s="378" t="str">
        <f t="shared" si="12"/>
        <v>--</v>
      </c>
      <c r="PS19" s="378" t="str">
        <f t="shared" si="12"/>
        <v>--</v>
      </c>
      <c r="PT19" s="378" t="str">
        <f t="shared" si="12"/>
        <v>--</v>
      </c>
      <c r="PU19" s="378" t="str">
        <f t="shared" si="14"/>
        <v>--</v>
      </c>
      <c r="PV19" s="378" t="str">
        <f t="shared" si="14"/>
        <v>--</v>
      </c>
      <c r="PW19" s="378" t="str">
        <f t="shared" si="14"/>
        <v>--</v>
      </c>
      <c r="PX19" s="378" t="str">
        <f t="shared" si="14"/>
        <v>--</v>
      </c>
      <c r="PZ19" s="368"/>
      <c r="QA19" s="368"/>
      <c r="QB19" s="368"/>
      <c r="QC19" s="368"/>
      <c r="QD19" s="368"/>
      <c r="QE19" s="368"/>
      <c r="QF19" s="368"/>
      <c r="QG19" s="368"/>
      <c r="QH19" s="368"/>
      <c r="QI19" s="368"/>
      <c r="QJ19" s="368"/>
      <c r="QK19" s="368"/>
      <c r="QL19" s="368"/>
      <c r="QM19" s="368"/>
      <c r="QN19" s="368"/>
      <c r="QO19" s="368"/>
      <c r="QP19" s="368"/>
      <c r="QQ19" s="368"/>
      <c r="QR19" s="368"/>
      <c r="QS19" s="368"/>
      <c r="QT19" s="368"/>
      <c r="QU19" s="368"/>
      <c r="QV19" s="368"/>
      <c r="QW19" s="368"/>
      <c r="QX19" s="368"/>
      <c r="QY19" s="368"/>
      <c r="QZ19" s="368"/>
      <c r="RA19" s="368"/>
      <c r="RB19" s="368"/>
      <c r="RC19" s="368"/>
      <c r="RD19" s="368"/>
      <c r="RE19" s="368"/>
      <c r="RF19" s="368"/>
      <c r="RG19" s="368"/>
      <c r="RH19" s="368"/>
      <c r="RI19" s="368"/>
      <c r="RJ19" s="368"/>
      <c r="RK19" s="368"/>
      <c r="RL19" s="368"/>
      <c r="RM19" s="368"/>
      <c r="RN19" s="368"/>
      <c r="RO19" s="368"/>
      <c r="RP19" s="368"/>
      <c r="RQ19" s="368"/>
      <c r="RR19" s="368"/>
      <c r="RS19" s="368"/>
      <c r="RT19" s="368"/>
    </row>
    <row r="20" spans="1:488" x14ac:dyDescent="0.25">
      <c r="A20" s="114">
        <v>16</v>
      </c>
      <c r="B20" s="93" t="s">
        <v>16</v>
      </c>
      <c r="C20" s="189">
        <v>10.256410256410254</v>
      </c>
      <c r="D20" s="189">
        <v>10</v>
      </c>
      <c r="E20" s="189">
        <v>12</v>
      </c>
      <c r="F20" s="189">
        <v>0</v>
      </c>
      <c r="G20" s="189">
        <v>17.142857142857142</v>
      </c>
      <c r="H20" s="189">
        <v>18.75</v>
      </c>
      <c r="I20" s="189">
        <v>2.4390243902439024</v>
      </c>
      <c r="J20" s="189">
        <v>10.638297872340425</v>
      </c>
      <c r="K20" s="189">
        <v>15.000000000000002</v>
      </c>
      <c r="L20" s="189">
        <v>0</v>
      </c>
      <c r="M20" s="190">
        <v>23.529411764705888</v>
      </c>
      <c r="N20" s="190">
        <v>29.999999999999996</v>
      </c>
      <c r="O20" s="190">
        <v>3.8461538461538458</v>
      </c>
      <c r="P20" s="190">
        <v>2.0833333333333335</v>
      </c>
      <c r="Q20" s="190">
        <v>17.073170731707314</v>
      </c>
      <c r="R20" s="190">
        <v>5.1282051282051269</v>
      </c>
      <c r="S20" s="190">
        <v>8.0000000000000018</v>
      </c>
      <c r="T20" s="190">
        <v>12</v>
      </c>
      <c r="U20" s="190">
        <v>0</v>
      </c>
      <c r="V20" s="190">
        <v>14.28571428571429</v>
      </c>
      <c r="W20" s="190">
        <v>15.625000000000004</v>
      </c>
      <c r="X20" s="190">
        <v>2.4390243902439024</v>
      </c>
      <c r="Y20" s="190">
        <v>10.638297872340425</v>
      </c>
      <c r="Z20" s="190">
        <v>15.000000000000002</v>
      </c>
      <c r="AA20" s="190">
        <v>0</v>
      </c>
      <c r="AB20" s="132">
        <v>13.999999999999998</v>
      </c>
      <c r="AC20" s="132">
        <v>13.793103448275861</v>
      </c>
      <c r="AD20" s="132">
        <v>3.8461538461538458</v>
      </c>
      <c r="AE20" s="132">
        <v>2.0833333333333335</v>
      </c>
      <c r="AF20" s="190">
        <v>17.073170731707314</v>
      </c>
      <c r="AG20" s="189">
        <v>10.256410256410254</v>
      </c>
      <c r="AH20" s="189">
        <v>10</v>
      </c>
      <c r="AI20" s="191">
        <v>12</v>
      </c>
      <c r="AJ20" s="191">
        <v>0</v>
      </c>
      <c r="AK20" s="190">
        <v>12.121212121212121</v>
      </c>
      <c r="AL20" s="190">
        <v>18.75</v>
      </c>
      <c r="AM20" s="190">
        <v>0</v>
      </c>
      <c r="AN20" s="190">
        <v>8.695652173913043</v>
      </c>
      <c r="AO20" s="190">
        <v>15.000000000000002</v>
      </c>
      <c r="AP20" s="190">
        <v>0</v>
      </c>
      <c r="AQ20" s="190">
        <v>18</v>
      </c>
      <c r="AR20" s="190">
        <v>29.032258064516132</v>
      </c>
      <c r="AS20" s="190">
        <v>3.8461538461538458</v>
      </c>
      <c r="AT20" s="190">
        <v>0</v>
      </c>
      <c r="AU20" s="190">
        <v>10</v>
      </c>
      <c r="AV20" s="190">
        <v>9.3023255813953494</v>
      </c>
      <c r="AW20" s="190">
        <v>18</v>
      </c>
      <c r="AX20" s="132">
        <v>27.586206896551733</v>
      </c>
      <c r="AY20" s="132">
        <v>0</v>
      </c>
      <c r="AZ20" s="132">
        <v>18.918918918918912</v>
      </c>
      <c r="BA20" s="132">
        <v>21.875000000000004</v>
      </c>
      <c r="BB20" s="190">
        <v>12.000000000000004</v>
      </c>
      <c r="BC20" s="132">
        <v>32</v>
      </c>
      <c r="BD20" s="132">
        <v>22.222222222222225</v>
      </c>
      <c r="BE20" s="132">
        <v>2.2727272727272729</v>
      </c>
      <c r="BF20" s="132">
        <v>20.754716981132081</v>
      </c>
      <c r="BG20" s="190">
        <v>15.151515151515152</v>
      </c>
      <c r="BH20" s="132">
        <v>3.7037037037037037</v>
      </c>
      <c r="BI20" s="132">
        <v>1.9230769230769229</v>
      </c>
      <c r="BJ20" s="132">
        <v>10.638297872340425</v>
      </c>
      <c r="BK20" s="192" t="s">
        <v>286</v>
      </c>
      <c r="BL20" s="190">
        <v>11.764705882352956</v>
      </c>
      <c r="BM20" s="132">
        <v>6.8965517241379359</v>
      </c>
      <c r="BN20" s="192" t="s">
        <v>286</v>
      </c>
      <c r="BO20" s="192">
        <v>11.111111111111114</v>
      </c>
      <c r="BP20" s="192">
        <v>6.0606060606060481</v>
      </c>
      <c r="BQ20" s="192" t="s">
        <v>286</v>
      </c>
      <c r="BR20" s="132">
        <v>3.9999999999999858</v>
      </c>
      <c r="BS20" s="132">
        <v>8.3333333333333428</v>
      </c>
      <c r="BT20" s="192" t="s">
        <v>286</v>
      </c>
      <c r="BU20" s="190">
        <v>5.7692307692307709</v>
      </c>
      <c r="BV20" s="132">
        <v>11.764705882352942</v>
      </c>
      <c r="BW20" s="192" t="s">
        <v>286</v>
      </c>
      <c r="BX20" s="132">
        <v>1.8867924528301885</v>
      </c>
      <c r="BY20" s="190">
        <v>0</v>
      </c>
      <c r="BZ20" s="132" t="s">
        <v>286</v>
      </c>
      <c r="CA20" s="132">
        <v>11.363636363636365</v>
      </c>
      <c r="CB20" s="132">
        <v>25.000000000000007</v>
      </c>
      <c r="CC20" s="190" t="s">
        <v>286</v>
      </c>
      <c r="CD20" s="132">
        <v>11.764705882352942</v>
      </c>
      <c r="CE20" s="132">
        <v>25.925925925925931</v>
      </c>
      <c r="CF20" s="132" t="s">
        <v>286</v>
      </c>
      <c r="CG20" s="190">
        <v>6.9767441860465116</v>
      </c>
      <c r="CH20" s="132">
        <v>21.05263157894737</v>
      </c>
      <c r="CI20" s="132" t="s">
        <v>286</v>
      </c>
      <c r="CJ20" s="132">
        <v>19.999999999999996</v>
      </c>
      <c r="CK20" s="132">
        <v>40.000000000000007</v>
      </c>
      <c r="CL20" s="132" t="s">
        <v>286</v>
      </c>
      <c r="CM20" s="132">
        <v>0</v>
      </c>
      <c r="CN20" s="132">
        <v>23.684210526315788</v>
      </c>
      <c r="CO20" s="132" t="s">
        <v>286</v>
      </c>
      <c r="CP20" s="190">
        <v>25.999999999999996</v>
      </c>
      <c r="CQ20" s="132">
        <v>53.846153846153847</v>
      </c>
      <c r="CR20" s="132" t="s">
        <v>286</v>
      </c>
      <c r="CS20" s="192">
        <v>41.66666666666665</v>
      </c>
      <c r="CT20" s="192">
        <v>39.393939393939391</v>
      </c>
      <c r="CU20" s="190" t="s">
        <v>286</v>
      </c>
      <c r="CV20" s="132">
        <v>26</v>
      </c>
      <c r="CW20" s="132">
        <v>36.36363636363636</v>
      </c>
      <c r="CX20" s="192" t="s">
        <v>286</v>
      </c>
      <c r="CY20" s="192">
        <v>39.999999999999993</v>
      </c>
      <c r="CZ20" s="190">
        <v>56.250000000000007</v>
      </c>
      <c r="DA20" s="132" t="s">
        <v>286</v>
      </c>
      <c r="DB20" s="132">
        <v>19.230769230769234</v>
      </c>
      <c r="DC20" s="210">
        <v>50</v>
      </c>
      <c r="DD20" s="192">
        <v>80.952380952380949</v>
      </c>
      <c r="DE20" s="190">
        <v>52.941176470588232</v>
      </c>
      <c r="DF20" s="132">
        <v>68.965517241379317</v>
      </c>
      <c r="DG20" s="132">
        <v>77.27272727272728</v>
      </c>
      <c r="DH20" s="192">
        <v>55.555555555555564</v>
      </c>
      <c r="DI20" s="192">
        <v>60.606060606060616</v>
      </c>
      <c r="DJ20" s="190">
        <v>54.347826086956523</v>
      </c>
      <c r="DK20" s="132">
        <v>72</v>
      </c>
      <c r="DL20" s="132">
        <v>33.333333333333336</v>
      </c>
      <c r="DM20" s="132">
        <v>62.790697674418603</v>
      </c>
      <c r="DN20" s="132">
        <v>57.692307692307679</v>
      </c>
      <c r="DO20" s="190">
        <v>70.588235294117666</v>
      </c>
      <c r="DP20" s="132">
        <v>58.333333333333329</v>
      </c>
      <c r="DQ20" s="132">
        <v>75.471698113207538</v>
      </c>
      <c r="DR20" s="132">
        <v>50.000000000000007</v>
      </c>
      <c r="DS20" s="132">
        <v>40.47619047619046</v>
      </c>
      <c r="DT20" s="190">
        <v>58.823529411764703</v>
      </c>
      <c r="DU20" s="194">
        <v>44.827586206896555</v>
      </c>
      <c r="DV20" s="194">
        <v>42.5</v>
      </c>
      <c r="DW20" s="192">
        <v>47.222222222222221</v>
      </c>
      <c r="DX20" s="194">
        <v>33.333333333333336</v>
      </c>
      <c r="DY20" s="190">
        <v>36.170212765957451</v>
      </c>
      <c r="DZ20" s="190">
        <v>58.000000000000007</v>
      </c>
      <c r="EA20" s="190">
        <v>33.333333333333336</v>
      </c>
      <c r="EB20" s="190">
        <v>26.666666666666664</v>
      </c>
      <c r="EC20" s="190">
        <v>46.15384615384616</v>
      </c>
      <c r="ED20" s="190">
        <v>49.999999999999986</v>
      </c>
      <c r="EE20" s="190">
        <v>33.333333333333329</v>
      </c>
      <c r="EF20" s="190">
        <v>62.264150943396238</v>
      </c>
      <c r="EG20" s="190">
        <v>41.860465116279052</v>
      </c>
      <c r="EH20" s="190">
        <v>24.390243902439018</v>
      </c>
      <c r="EI20" s="190">
        <v>24</v>
      </c>
      <c r="EJ20" s="190">
        <v>14.285714285714285</v>
      </c>
      <c r="EK20" s="190">
        <v>18.604651162790702</v>
      </c>
      <c r="EL20" s="132">
        <v>14.285714285714286</v>
      </c>
      <c r="EM20" s="132">
        <v>27.272727272727273</v>
      </c>
      <c r="EN20" s="132">
        <v>16.326530612244895</v>
      </c>
      <c r="EO20" s="132">
        <v>14.285714285714288</v>
      </c>
      <c r="EP20" s="190">
        <v>20.833333333333336</v>
      </c>
      <c r="EQ20" s="132">
        <v>11.111111111111109</v>
      </c>
      <c r="ER20" s="132">
        <v>11.53846153846154</v>
      </c>
      <c r="ES20" s="132">
        <v>17.647058823529413</v>
      </c>
      <c r="ET20" s="132">
        <v>15.384615384615385</v>
      </c>
      <c r="EU20" s="190">
        <v>13.20754716981132</v>
      </c>
      <c r="EV20" s="132">
        <v>11.627906976744184</v>
      </c>
      <c r="EW20" s="132" t="s">
        <v>286</v>
      </c>
      <c r="EX20" s="132" t="s">
        <v>286</v>
      </c>
      <c r="EY20" s="132" t="s">
        <v>286</v>
      </c>
      <c r="EZ20" s="190">
        <v>86.363636363636346</v>
      </c>
      <c r="FA20" s="132">
        <v>79.411764705882334</v>
      </c>
      <c r="FB20" s="132">
        <v>75.757575757575751</v>
      </c>
      <c r="FC20" s="132">
        <v>85.714285714285708</v>
      </c>
      <c r="FD20" s="132">
        <v>83.673469387755091</v>
      </c>
      <c r="FE20" s="190">
        <v>62.5</v>
      </c>
      <c r="FF20" s="132">
        <v>86.363636363636346</v>
      </c>
      <c r="FG20" s="132">
        <v>78.846153846153854</v>
      </c>
      <c r="FH20" s="132">
        <v>83.870967741935473</v>
      </c>
      <c r="FI20" s="132">
        <v>96.296296296296305</v>
      </c>
      <c r="FJ20" s="190">
        <v>80.769230769230774</v>
      </c>
      <c r="FK20" s="132">
        <v>76.190476190476218</v>
      </c>
      <c r="FL20" s="132" t="s">
        <v>286</v>
      </c>
      <c r="FM20" s="132" t="s">
        <v>286</v>
      </c>
      <c r="FN20" s="132" t="s">
        <v>286</v>
      </c>
      <c r="FO20" s="190">
        <v>47.727272727272727</v>
      </c>
      <c r="FP20" s="132">
        <v>23.529411764705877</v>
      </c>
      <c r="FQ20" s="132">
        <v>36.363636363636367</v>
      </c>
      <c r="FR20" s="132">
        <v>26.530612244897966</v>
      </c>
      <c r="FS20" s="132">
        <v>36.734693877551024</v>
      </c>
      <c r="FT20" s="190">
        <v>12.500000000000002</v>
      </c>
      <c r="FU20" s="132">
        <v>40.909090909090914</v>
      </c>
      <c r="FV20" s="132">
        <v>26.92307692307692</v>
      </c>
      <c r="FW20" s="132">
        <v>19.35483870967742</v>
      </c>
      <c r="FX20" s="132">
        <v>37.037037037037038</v>
      </c>
      <c r="FY20" s="190">
        <v>32.692307692307679</v>
      </c>
      <c r="FZ20" s="132">
        <v>16.666666666666661</v>
      </c>
      <c r="GA20" s="132" t="s">
        <v>286</v>
      </c>
      <c r="GB20" s="132" t="s">
        <v>286</v>
      </c>
      <c r="GC20" s="132" t="s">
        <v>286</v>
      </c>
      <c r="GD20" s="190">
        <v>71.428571428571431</v>
      </c>
      <c r="GE20" s="132">
        <v>63.636363636363633</v>
      </c>
      <c r="GF20" s="132">
        <v>72.727272727272734</v>
      </c>
      <c r="GG20" s="132">
        <v>69.565217391304344</v>
      </c>
      <c r="GH20" s="132">
        <v>68</v>
      </c>
      <c r="GI20" s="190">
        <v>57.142857142857146</v>
      </c>
      <c r="GJ20" s="132">
        <v>43.181818181818187</v>
      </c>
      <c r="GK20" s="132">
        <v>47.999999999999993</v>
      </c>
      <c r="GL20" s="132">
        <v>58.82352941176471</v>
      </c>
      <c r="GM20" s="197">
        <v>62.962962962962962</v>
      </c>
      <c r="GN20" s="190">
        <v>48</v>
      </c>
      <c r="GO20" s="132">
        <v>62.79069767441861</v>
      </c>
      <c r="GP20" s="132" t="s">
        <v>286</v>
      </c>
      <c r="GQ20" s="132" t="s">
        <v>286</v>
      </c>
      <c r="GR20" s="132" t="s">
        <v>286</v>
      </c>
      <c r="GS20" s="190">
        <v>26.190476190476193</v>
      </c>
      <c r="GT20" s="132">
        <v>30.303030303030312</v>
      </c>
      <c r="GU20" s="132">
        <v>39.393939393939391</v>
      </c>
      <c r="GV20" s="132">
        <v>19.565217391304341</v>
      </c>
      <c r="GW20" s="132">
        <v>23.999999999999996</v>
      </c>
      <c r="GX20" s="190">
        <v>23.80952380952381</v>
      </c>
      <c r="GY20" s="190">
        <v>13.636363636363633</v>
      </c>
      <c r="GZ20" s="190">
        <v>16</v>
      </c>
      <c r="HA20" s="190">
        <v>17.647058823529409</v>
      </c>
      <c r="HB20" s="190">
        <v>7.4074074074074074</v>
      </c>
      <c r="HC20" s="190">
        <v>12</v>
      </c>
      <c r="HD20" s="190">
        <v>11.627906976744189</v>
      </c>
      <c r="HE20" s="190" t="s">
        <v>286</v>
      </c>
      <c r="HF20" s="190" t="s">
        <v>286</v>
      </c>
      <c r="HG20" s="190" t="s">
        <v>286</v>
      </c>
      <c r="HH20" s="190">
        <v>24.999999999999993</v>
      </c>
      <c r="HI20" s="190">
        <v>8.5714285714285712</v>
      </c>
      <c r="HJ20" s="190">
        <v>25.806451612903231</v>
      </c>
      <c r="HK20" s="190">
        <v>29.787234042553187</v>
      </c>
      <c r="HL20" s="132">
        <v>28.888888888888889</v>
      </c>
      <c r="HM20" s="132">
        <v>14.285714285714288</v>
      </c>
      <c r="HN20" s="132">
        <v>30.952380952380942</v>
      </c>
      <c r="HO20" s="132">
        <v>26</v>
      </c>
      <c r="HP20" s="190">
        <v>24.242424242424235</v>
      </c>
      <c r="HQ20" s="132">
        <v>50</v>
      </c>
      <c r="HR20" s="132">
        <v>17.021276595744681</v>
      </c>
      <c r="HS20" s="132">
        <v>23.80952380952381</v>
      </c>
      <c r="HT20" s="196" t="s">
        <v>286</v>
      </c>
      <c r="HU20" s="190" t="s">
        <v>286</v>
      </c>
      <c r="HV20" s="192" t="s">
        <v>286</v>
      </c>
      <c r="HW20" s="192">
        <v>11.363636363636362</v>
      </c>
      <c r="HX20" s="192">
        <v>2.8571428571428568</v>
      </c>
      <c r="HY20" s="192">
        <v>16.129032258064516</v>
      </c>
      <c r="HZ20" s="192">
        <v>12.765957446808516</v>
      </c>
      <c r="IA20" s="192">
        <v>8.8888888888888857</v>
      </c>
      <c r="IB20" s="192">
        <v>0</v>
      </c>
      <c r="IC20" s="192">
        <v>11.904761904761905</v>
      </c>
      <c r="ID20" s="192">
        <v>7.9999999999999982</v>
      </c>
      <c r="IE20" s="192">
        <v>6.0606060606060606</v>
      </c>
      <c r="IF20" s="192">
        <v>16.666666666666668</v>
      </c>
      <c r="IG20" s="192">
        <v>2.1276595744680851</v>
      </c>
      <c r="IH20" s="192">
        <v>7.1428571428571432</v>
      </c>
      <c r="II20" s="192" t="s">
        <v>286</v>
      </c>
      <c r="IJ20" s="192" t="s">
        <v>286</v>
      </c>
      <c r="IK20" s="192" t="s">
        <v>286</v>
      </c>
      <c r="IL20" s="192" t="s">
        <v>286</v>
      </c>
      <c r="IM20" s="192" t="s">
        <v>286</v>
      </c>
      <c r="IN20" s="192" t="s">
        <v>286</v>
      </c>
      <c r="IO20" s="192" t="s">
        <v>286</v>
      </c>
      <c r="IP20" s="192" t="s">
        <v>286</v>
      </c>
      <c r="IQ20" s="192" t="s">
        <v>286</v>
      </c>
      <c r="IR20" s="192" t="s">
        <v>286</v>
      </c>
      <c r="IS20" s="192">
        <v>18.367346938775512</v>
      </c>
      <c r="IT20" s="192">
        <v>13.333333333333334</v>
      </c>
      <c r="IU20" s="192" t="s">
        <v>286</v>
      </c>
      <c r="IV20" s="192">
        <v>15.217391304347826</v>
      </c>
      <c r="IW20" s="192">
        <v>24.44444444444445</v>
      </c>
      <c r="IX20" s="192" t="s">
        <v>286</v>
      </c>
      <c r="IY20" s="192" t="s">
        <v>286</v>
      </c>
      <c r="IZ20" s="192" t="s">
        <v>286</v>
      </c>
      <c r="JA20" s="192" t="s">
        <v>286</v>
      </c>
      <c r="JB20" s="192" t="s">
        <v>286</v>
      </c>
      <c r="JC20" s="192" t="s">
        <v>286</v>
      </c>
      <c r="JD20" s="192" t="s">
        <v>286</v>
      </c>
      <c r="JE20" s="192" t="s">
        <v>286</v>
      </c>
      <c r="JF20" s="192" t="s">
        <v>286</v>
      </c>
      <c r="JG20" s="192" t="s">
        <v>286</v>
      </c>
      <c r="JH20" s="192">
        <v>12.244897959183675</v>
      </c>
      <c r="JI20" s="192">
        <v>20.000000000000004</v>
      </c>
      <c r="JJ20" s="192" t="s">
        <v>286</v>
      </c>
      <c r="JK20" s="192">
        <v>19.565217391304344</v>
      </c>
      <c r="JL20" s="192">
        <v>15.555555555555557</v>
      </c>
      <c r="JM20" s="192" t="s">
        <v>286</v>
      </c>
      <c r="JN20" s="192" t="s">
        <v>286</v>
      </c>
      <c r="JO20" s="192" t="s">
        <v>286</v>
      </c>
      <c r="JP20" s="192" t="s">
        <v>286</v>
      </c>
      <c r="JQ20" s="192" t="s">
        <v>286</v>
      </c>
      <c r="JR20" s="192" t="s">
        <v>286</v>
      </c>
      <c r="JS20" s="192" t="s">
        <v>286</v>
      </c>
      <c r="JT20" s="192" t="s">
        <v>286</v>
      </c>
      <c r="JU20" s="192" t="s">
        <v>286</v>
      </c>
      <c r="JV20" s="192" t="s">
        <v>286</v>
      </c>
      <c r="JW20" s="192">
        <v>30.612244897959183</v>
      </c>
      <c r="JX20" s="192">
        <v>33.333333333333343</v>
      </c>
      <c r="JY20" s="192" t="s">
        <v>286</v>
      </c>
      <c r="JZ20" s="192">
        <v>34.782608695652172</v>
      </c>
      <c r="KA20" s="192">
        <v>39.999999999999986</v>
      </c>
      <c r="KB20" s="192">
        <v>21.42857142857142</v>
      </c>
      <c r="KC20" s="192">
        <v>37.254901960784316</v>
      </c>
      <c r="KD20" s="192">
        <v>24.137931034482762</v>
      </c>
      <c r="KE20" s="192">
        <v>18.18181818181818</v>
      </c>
      <c r="KF20" s="192">
        <v>32.432432432432428</v>
      </c>
      <c r="KG20" s="192">
        <v>28.124999999999996</v>
      </c>
      <c r="KH20" s="192">
        <v>22.448979591836732</v>
      </c>
      <c r="KI20" s="192">
        <v>24.489795918367342</v>
      </c>
      <c r="KJ20" s="192">
        <v>41.666666666666671</v>
      </c>
      <c r="KK20" s="192">
        <v>27.906976744186046</v>
      </c>
      <c r="KL20" s="192">
        <v>30.76923076923077</v>
      </c>
      <c r="KM20" s="192">
        <v>36.363636363636367</v>
      </c>
      <c r="KN20" s="192">
        <v>19.230769230769234</v>
      </c>
      <c r="KO20" s="192">
        <v>25</v>
      </c>
      <c r="KP20" s="192">
        <v>27.27272727272728</v>
      </c>
      <c r="KQ20" s="192" t="str">
        <f t="shared" si="22"/>
        <v>--</v>
      </c>
      <c r="KR20" s="192" t="str">
        <f t="shared" si="22"/>
        <v>--</v>
      </c>
      <c r="KS20" s="192" t="str">
        <f t="shared" si="22"/>
        <v>--</v>
      </c>
      <c r="KT20" s="192" t="str">
        <f t="shared" si="22"/>
        <v>--</v>
      </c>
      <c r="KU20" s="192" t="str">
        <f t="shared" si="22"/>
        <v>--</v>
      </c>
      <c r="KV20" s="219">
        <v>0</v>
      </c>
      <c r="KW20" s="219">
        <v>2.2222222222222201</v>
      </c>
      <c r="KX20" s="219">
        <v>3.8461538461538498</v>
      </c>
      <c r="KY20" s="219">
        <v>0</v>
      </c>
      <c r="KZ20" s="219">
        <v>0</v>
      </c>
      <c r="LA20" s="219">
        <v>0</v>
      </c>
      <c r="LB20" s="190" t="str">
        <f t="shared" si="1"/>
        <v>--</v>
      </c>
      <c r="LC20" s="219">
        <v>2.4390243902439002</v>
      </c>
      <c r="LD20" s="219">
        <v>23.076923076923102</v>
      </c>
      <c r="LE20" s="190" t="str">
        <f t="shared" si="2"/>
        <v>--</v>
      </c>
      <c r="LF20" s="219">
        <v>0</v>
      </c>
      <c r="LG20" s="219">
        <v>12</v>
      </c>
      <c r="LH20" s="219">
        <v>71.875</v>
      </c>
      <c r="LI20" s="219">
        <v>80</v>
      </c>
      <c r="LJ20" s="219">
        <v>76.923076923076906</v>
      </c>
      <c r="LK20" s="219">
        <v>93.103448275862107</v>
      </c>
      <c r="LL20" s="219">
        <v>89.189189189189193</v>
      </c>
      <c r="LM20" s="219">
        <v>44</v>
      </c>
      <c r="LN20" s="219">
        <v>31.25</v>
      </c>
      <c r="LO20" s="219">
        <v>28.8888888888889</v>
      </c>
      <c r="LP20" s="219">
        <v>34.615384615384599</v>
      </c>
      <c r="LQ20" s="219">
        <v>44.827586206896498</v>
      </c>
      <c r="LR20" s="219">
        <v>32.4324324324324</v>
      </c>
      <c r="LS20" s="219">
        <v>12</v>
      </c>
      <c r="LT20" s="219">
        <v>48.387096774193502</v>
      </c>
      <c r="LU20" s="219">
        <v>57.7777777777778</v>
      </c>
      <c r="LV20" s="219">
        <v>57.692307692307701</v>
      </c>
      <c r="LW20" s="219">
        <v>41.379310344827601</v>
      </c>
      <c r="LX20" s="219">
        <v>43.243243243243199</v>
      </c>
      <c r="LY20" s="219">
        <v>28</v>
      </c>
      <c r="LZ20" s="219">
        <v>9.67741935483871</v>
      </c>
      <c r="MA20" s="219">
        <v>8.8888888888888893</v>
      </c>
      <c r="MB20" s="219">
        <v>15.384615384615399</v>
      </c>
      <c r="MC20" s="219">
        <v>13.7931034482759</v>
      </c>
      <c r="MD20" s="219">
        <v>5.4054054054053999</v>
      </c>
      <c r="ME20" s="219">
        <v>8</v>
      </c>
      <c r="MF20" s="219">
        <v>38.709677419354797</v>
      </c>
      <c r="MG20" s="219">
        <v>35.5555555555556</v>
      </c>
      <c r="MH20" s="219">
        <v>19.230769230769202</v>
      </c>
      <c r="MI20" s="219">
        <v>41.379310344827601</v>
      </c>
      <c r="MJ20" s="219">
        <v>40.540540540540498</v>
      </c>
      <c r="MK20" s="219">
        <v>32</v>
      </c>
      <c r="ML20" s="219">
        <v>12.9032258064516</v>
      </c>
      <c r="MM20" s="219">
        <v>6.6666666666666696</v>
      </c>
      <c r="MN20" s="219">
        <v>7.6923076923076898</v>
      </c>
      <c r="MO20" s="219">
        <v>13.7931034482759</v>
      </c>
      <c r="MP20" s="219">
        <v>16.2162162162162</v>
      </c>
      <c r="MQ20" s="219">
        <v>8</v>
      </c>
      <c r="MR20" s="190" t="str">
        <f t="shared" si="3"/>
        <v>--</v>
      </c>
      <c r="MS20" s="190" t="str">
        <f t="shared" si="3"/>
        <v>--</v>
      </c>
      <c r="MT20" s="190" t="str">
        <f t="shared" si="3"/>
        <v>--</v>
      </c>
      <c r="MU20" s="190" t="str">
        <f t="shared" si="3"/>
        <v>--</v>
      </c>
      <c r="MV20" s="190" t="str">
        <f t="shared" si="3"/>
        <v>--</v>
      </c>
      <c r="MW20" s="220">
        <v>84.210526315789494</v>
      </c>
      <c r="MX20" s="190" t="str">
        <f t="shared" si="3"/>
        <v>--</v>
      </c>
      <c r="MY20" s="220">
        <v>31.578947368421101</v>
      </c>
      <c r="MZ20" s="190" t="str">
        <f t="shared" si="3"/>
        <v>--</v>
      </c>
      <c r="NA20" s="220">
        <v>40</v>
      </c>
      <c r="NB20" s="190" t="str">
        <f t="shared" si="3"/>
        <v>--</v>
      </c>
      <c r="NC20" s="220">
        <v>5</v>
      </c>
      <c r="ND20" s="190" t="str">
        <f t="shared" si="3"/>
        <v>--</v>
      </c>
      <c r="NE20" s="220">
        <v>55</v>
      </c>
      <c r="NF20" s="190" t="str">
        <f t="shared" si="3"/>
        <v>--</v>
      </c>
      <c r="NG20" s="220">
        <v>10</v>
      </c>
      <c r="NH20" s="221" t="str">
        <f t="shared" si="4"/>
        <v>--</v>
      </c>
      <c r="NI20" s="222">
        <v>28.571428571428601</v>
      </c>
      <c r="NJ20" s="222">
        <v>11.6279069767442</v>
      </c>
      <c r="NK20" s="222">
        <v>20.8333333333333</v>
      </c>
      <c r="NL20" s="221" t="str">
        <f t="shared" si="5"/>
        <v>--</v>
      </c>
      <c r="NM20" s="222">
        <v>4</v>
      </c>
      <c r="NN20" s="222">
        <v>19.4444444444444</v>
      </c>
      <c r="NO20" s="222">
        <v>31.578947368421101</v>
      </c>
      <c r="NP20" s="221" t="str">
        <f t="shared" si="6"/>
        <v>--</v>
      </c>
      <c r="NQ20" s="273">
        <v>3.5714285714285712</v>
      </c>
      <c r="NR20" s="273">
        <v>11.627906976744189</v>
      </c>
      <c r="NS20" s="273">
        <v>29.166666666666671</v>
      </c>
      <c r="NT20" s="221" t="str">
        <f t="shared" si="7"/>
        <v>--</v>
      </c>
      <c r="NU20" s="222">
        <v>8</v>
      </c>
      <c r="NV20" s="222">
        <v>13.888888888888893</v>
      </c>
      <c r="NW20" s="222">
        <v>10.526315789473685</v>
      </c>
      <c r="NX20" s="221" t="str">
        <f t="shared" si="8"/>
        <v>--</v>
      </c>
      <c r="NY20" s="222">
        <v>32.142857142857146</v>
      </c>
      <c r="NZ20" s="222">
        <v>23.255813953488371</v>
      </c>
      <c r="OA20" s="222">
        <v>50</v>
      </c>
      <c r="OB20" s="221" t="str">
        <f t="shared" si="9"/>
        <v>--</v>
      </c>
      <c r="OC20" s="222">
        <v>12.000000000000002</v>
      </c>
      <c r="OD20" s="222">
        <v>33.333333333333336</v>
      </c>
      <c r="OE20" s="222">
        <v>42.10526315789474</v>
      </c>
      <c r="OF20" s="128">
        <v>42.857142857142861</v>
      </c>
      <c r="OG20" s="128">
        <v>45.161290322580641</v>
      </c>
      <c r="OH20" s="128">
        <v>55.55555555555555</v>
      </c>
      <c r="OI20" s="128">
        <v>50</v>
      </c>
      <c r="OJ20" s="128">
        <v>60.000000000000007</v>
      </c>
      <c r="OK20" s="128">
        <v>72.413793103448285</v>
      </c>
      <c r="OL20" s="128">
        <v>59.45945945945946</v>
      </c>
      <c r="OM20" s="128">
        <v>52.000000000000007</v>
      </c>
      <c r="ON20" s="310">
        <v>42.857142857142861</v>
      </c>
      <c r="OO20" s="128">
        <v>9.375</v>
      </c>
      <c r="OP20" s="128">
        <v>13.63636363636364</v>
      </c>
      <c r="OQ20" s="128">
        <v>3.8461538461538463</v>
      </c>
      <c r="OR20" s="128">
        <v>20</v>
      </c>
      <c r="OS20" s="128">
        <v>31.034482758620694</v>
      </c>
      <c r="OT20" s="128">
        <v>24.324324324324319</v>
      </c>
      <c r="OU20" s="128">
        <v>8.3333333333333321</v>
      </c>
      <c r="OW20" s="378" t="str">
        <f t="shared" si="10"/>
        <v>--</v>
      </c>
      <c r="OX20" s="381">
        <v>2.4999999999999996</v>
      </c>
      <c r="OY20" s="381">
        <v>7.6923076923076916</v>
      </c>
      <c r="OZ20" s="381">
        <v>3.0303030303030303</v>
      </c>
      <c r="PA20" s="378" t="str">
        <f t="shared" si="11"/>
        <v>--</v>
      </c>
      <c r="PB20" s="378" t="str">
        <f t="shared" si="11"/>
        <v>--</v>
      </c>
      <c r="PC20" s="381">
        <v>3.5714285714285716</v>
      </c>
      <c r="PD20" s="381">
        <v>6.25</v>
      </c>
      <c r="PE20" s="380">
        <v>56</v>
      </c>
      <c r="PF20" s="381">
        <v>52.500000000000007</v>
      </c>
      <c r="PG20" s="381">
        <v>48.148148148148145</v>
      </c>
      <c r="PH20" s="381">
        <v>56.250000000000007</v>
      </c>
      <c r="PI20" s="380">
        <v>23.076923076923077</v>
      </c>
      <c r="PJ20" s="381">
        <v>13.157894736842108</v>
      </c>
      <c r="PK20" s="381">
        <v>10.344827586206893</v>
      </c>
      <c r="PL20" s="381">
        <v>21.874999999999996</v>
      </c>
      <c r="PM20" s="378" t="str">
        <f t="shared" si="12"/>
        <v>--</v>
      </c>
      <c r="PN20" s="381">
        <v>6.4516129032258061</v>
      </c>
      <c r="PO20" s="381">
        <v>15.384615384615385</v>
      </c>
      <c r="PP20" s="381">
        <v>7.6923076923076916</v>
      </c>
      <c r="PQ20" s="378" t="str">
        <f t="shared" si="13"/>
        <v>--</v>
      </c>
      <c r="PR20" s="381">
        <v>19.35483870967742</v>
      </c>
      <c r="PS20" s="381">
        <v>7.6923076923076925</v>
      </c>
      <c r="PT20" s="381">
        <v>15.384615384615383</v>
      </c>
      <c r="PU20" s="378" t="str">
        <f t="shared" si="14"/>
        <v>--</v>
      </c>
      <c r="PV20" s="381">
        <v>25.806451612903228</v>
      </c>
      <c r="PW20" s="381">
        <v>23.076923076923077</v>
      </c>
      <c r="PX20" s="381">
        <v>23.076923076923077</v>
      </c>
      <c r="PZ20" s="368"/>
      <c r="QA20" s="368"/>
      <c r="QB20" s="368"/>
      <c r="QC20" s="368"/>
      <c r="QD20" s="368"/>
      <c r="QE20" s="368"/>
      <c r="QF20" s="368"/>
      <c r="QG20" s="368"/>
      <c r="QH20" s="368"/>
      <c r="QI20" s="368"/>
      <c r="QJ20" s="368"/>
      <c r="QK20" s="368"/>
      <c r="QL20" s="368"/>
      <c r="QM20" s="368"/>
      <c r="QN20" s="368"/>
      <c r="QO20" s="368"/>
      <c r="QP20" s="368"/>
      <c r="QQ20" s="368"/>
      <c r="QR20" s="368"/>
      <c r="QS20" s="368"/>
      <c r="QT20" s="368"/>
      <c r="QU20" s="368"/>
      <c r="QV20" s="368"/>
      <c r="QW20" s="368"/>
      <c r="QX20" s="368"/>
      <c r="QY20" s="368"/>
      <c r="QZ20" s="368"/>
      <c r="RA20" s="368"/>
      <c r="RB20" s="368"/>
      <c r="RC20" s="368"/>
      <c r="RD20" s="368"/>
      <c r="RE20" s="368"/>
      <c r="RF20" s="368"/>
      <c r="RG20" s="368"/>
      <c r="RH20" s="368"/>
      <c r="RI20" s="368"/>
      <c r="RJ20" s="368"/>
      <c r="RK20" s="368"/>
      <c r="RL20" s="368"/>
      <c r="RM20" s="368"/>
      <c r="RN20" s="368"/>
      <c r="RO20" s="368"/>
      <c r="RP20" s="368"/>
      <c r="RQ20" s="368"/>
      <c r="RR20" s="368"/>
      <c r="RS20" s="368"/>
      <c r="RT20" s="368"/>
    </row>
    <row r="21" spans="1:488" ht="21" customHeight="1" x14ac:dyDescent="0.25">
      <c r="A21" s="114">
        <v>17</v>
      </c>
      <c r="B21" s="93" t="s">
        <v>17</v>
      </c>
      <c r="C21" s="189">
        <v>0</v>
      </c>
      <c r="D21" s="189">
        <v>11.940298507462686</v>
      </c>
      <c r="E21" s="189">
        <v>6</v>
      </c>
      <c r="F21" s="189">
        <v>0</v>
      </c>
      <c r="G21" s="189">
        <v>9.3959731543624176</v>
      </c>
      <c r="H21" s="189">
        <v>17.142857142857142</v>
      </c>
      <c r="I21" s="189">
        <v>0</v>
      </c>
      <c r="J21" s="189">
        <v>2.5157232704402519</v>
      </c>
      <c r="K21" s="189">
        <v>8.9171974522293045</v>
      </c>
      <c r="L21" s="189">
        <v>2.5316455696202533</v>
      </c>
      <c r="M21" s="190">
        <v>8.1871345029239819</v>
      </c>
      <c r="N21" s="190">
        <v>8.3969465648854982</v>
      </c>
      <c r="O21" s="190">
        <v>0</v>
      </c>
      <c r="P21" s="190">
        <v>1.0869565217391302</v>
      </c>
      <c r="Q21" s="190">
        <v>11.458333333333339</v>
      </c>
      <c r="R21" s="190">
        <v>0</v>
      </c>
      <c r="S21" s="190">
        <v>11.194029850746274</v>
      </c>
      <c r="T21" s="190">
        <v>5</v>
      </c>
      <c r="U21" s="190">
        <v>0</v>
      </c>
      <c r="V21" s="190">
        <v>8.053691275167786</v>
      </c>
      <c r="W21" s="190">
        <v>17.142857142857142</v>
      </c>
      <c r="X21" s="190">
        <v>0</v>
      </c>
      <c r="Y21" s="190">
        <v>2.5157232704402519</v>
      </c>
      <c r="Z21" s="190">
        <v>7.0063694267515944</v>
      </c>
      <c r="AA21" s="190">
        <v>1.89873417721519</v>
      </c>
      <c r="AB21" s="132">
        <v>8.1871345029239819</v>
      </c>
      <c r="AC21" s="132">
        <v>6.8702290076335917</v>
      </c>
      <c r="AD21" s="132">
        <v>0</v>
      </c>
      <c r="AE21" s="132">
        <v>1.0869565217391302</v>
      </c>
      <c r="AF21" s="190">
        <v>10.416666666666671</v>
      </c>
      <c r="AG21" s="189">
        <v>0</v>
      </c>
      <c r="AH21" s="189">
        <v>7.575757575757577</v>
      </c>
      <c r="AI21" s="191">
        <v>4.9504950495049505</v>
      </c>
      <c r="AJ21" s="191">
        <v>0</v>
      </c>
      <c r="AK21" s="190">
        <v>4.1095890410958908</v>
      </c>
      <c r="AL21" s="190">
        <v>10.476190476190476</v>
      </c>
      <c r="AM21" s="190">
        <v>0</v>
      </c>
      <c r="AN21" s="190">
        <v>1.8987341772151904</v>
      </c>
      <c r="AO21" s="190">
        <v>6.4935064935064943</v>
      </c>
      <c r="AP21" s="190">
        <v>0.63291139240506333</v>
      </c>
      <c r="AQ21" s="190">
        <v>4.1176470588235317</v>
      </c>
      <c r="AR21" s="190">
        <v>6.1068702290076322</v>
      </c>
      <c r="AS21" s="190">
        <v>0</v>
      </c>
      <c r="AT21" s="190">
        <v>1.0869565217391302</v>
      </c>
      <c r="AU21" s="190">
        <v>6.3157894736842124</v>
      </c>
      <c r="AV21" s="190">
        <v>0.78125</v>
      </c>
      <c r="AW21" s="190">
        <v>14.864864864864854</v>
      </c>
      <c r="AX21" s="132">
        <v>4.5871559633027541</v>
      </c>
      <c r="AY21" s="132">
        <v>1.0101010101010099</v>
      </c>
      <c r="AZ21" s="132">
        <v>16.666666666666657</v>
      </c>
      <c r="BA21" s="132">
        <v>20.720720720720717</v>
      </c>
      <c r="BB21" s="190">
        <v>2.127659574468086</v>
      </c>
      <c r="BC21" s="132">
        <v>5.9171597633136086</v>
      </c>
      <c r="BD21" s="132">
        <v>4.3750000000000018</v>
      </c>
      <c r="BE21" s="132">
        <v>1.1834319526627224</v>
      </c>
      <c r="BF21" s="132">
        <v>9.039548022598872</v>
      </c>
      <c r="BG21" s="190">
        <v>7.462686567164182</v>
      </c>
      <c r="BH21" s="132">
        <v>0</v>
      </c>
      <c r="BI21" s="132">
        <v>2.8571428571428563</v>
      </c>
      <c r="BJ21" s="132">
        <v>4.9504950495049505</v>
      </c>
      <c r="BK21" s="192" t="s">
        <v>286</v>
      </c>
      <c r="BL21" s="190">
        <v>1.3793103448275588</v>
      </c>
      <c r="BM21" s="132">
        <v>0.92592592592592382</v>
      </c>
      <c r="BN21" s="192" t="s">
        <v>286</v>
      </c>
      <c r="BO21" s="192">
        <v>4.5454545454545752</v>
      </c>
      <c r="BP21" s="192">
        <v>8.1818181818181728</v>
      </c>
      <c r="BQ21" s="192" t="s">
        <v>286</v>
      </c>
      <c r="BR21" s="132">
        <v>0.59523809523810201</v>
      </c>
      <c r="BS21" s="132">
        <v>0.62893081761006897</v>
      </c>
      <c r="BT21" s="192" t="s">
        <v>286</v>
      </c>
      <c r="BU21" s="190">
        <v>2.2471910112359552</v>
      </c>
      <c r="BV21" s="132">
        <v>0.74626865671641773</v>
      </c>
      <c r="BW21" s="192" t="s">
        <v>286</v>
      </c>
      <c r="BX21" s="132">
        <v>3.8095238095238102</v>
      </c>
      <c r="BY21" s="190">
        <v>1.9999999999999998</v>
      </c>
      <c r="BZ21" s="132" t="s">
        <v>286</v>
      </c>
      <c r="CA21" s="132">
        <v>8.4033613445378137</v>
      </c>
      <c r="CB21" s="132">
        <v>28.125000000000014</v>
      </c>
      <c r="CC21" s="190" t="s">
        <v>286</v>
      </c>
      <c r="CD21" s="132">
        <v>6.2015503875969014</v>
      </c>
      <c r="CE21" s="132">
        <v>37.62376237623765</v>
      </c>
      <c r="CF21" s="132" t="s">
        <v>286</v>
      </c>
      <c r="CG21" s="190">
        <v>6.3380281690140876</v>
      </c>
      <c r="CH21" s="132">
        <v>39.436619718309849</v>
      </c>
      <c r="CI21" s="132" t="s">
        <v>286</v>
      </c>
      <c r="CJ21" s="132">
        <v>5.9210526315789522</v>
      </c>
      <c r="CK21" s="132">
        <v>27.350427350427353</v>
      </c>
      <c r="CL21" s="132" t="s">
        <v>286</v>
      </c>
      <c r="CM21" s="132">
        <v>3.6144578313253013</v>
      </c>
      <c r="CN21" s="132">
        <v>21.59090909090909</v>
      </c>
      <c r="CO21" s="132" t="s">
        <v>286</v>
      </c>
      <c r="CP21" s="190">
        <v>29.054054054054063</v>
      </c>
      <c r="CQ21" s="132">
        <v>49.523809523809526</v>
      </c>
      <c r="CR21" s="132" t="s">
        <v>286</v>
      </c>
      <c r="CS21" s="192">
        <v>29.60526315789475</v>
      </c>
      <c r="CT21" s="192">
        <v>53.63636363636364</v>
      </c>
      <c r="CU21" s="190" t="s">
        <v>286</v>
      </c>
      <c r="CV21" s="132">
        <v>28.571428571428573</v>
      </c>
      <c r="CW21" s="132">
        <v>47.169811320754711</v>
      </c>
      <c r="CX21" s="192" t="s">
        <v>286</v>
      </c>
      <c r="CY21" s="192">
        <v>24.999999999999989</v>
      </c>
      <c r="CZ21" s="190">
        <v>40.000000000000021</v>
      </c>
      <c r="DA21" s="132" t="s">
        <v>286</v>
      </c>
      <c r="DB21" s="132">
        <v>13.861386138613859</v>
      </c>
      <c r="DC21" s="210">
        <v>36.000000000000007</v>
      </c>
      <c r="DD21" s="192">
        <v>69.841269841269863</v>
      </c>
      <c r="DE21" s="190">
        <v>56.164383561643824</v>
      </c>
      <c r="DF21" s="132">
        <v>51.851851851851869</v>
      </c>
      <c r="DG21" s="132">
        <v>73.68421052631578</v>
      </c>
      <c r="DH21" s="192">
        <v>69.48051948051949</v>
      </c>
      <c r="DI21" s="192">
        <v>50.458715596330308</v>
      </c>
      <c r="DJ21" s="190">
        <v>59.668508287292845</v>
      </c>
      <c r="DK21" s="132">
        <v>66.467065868263475</v>
      </c>
      <c r="DL21" s="132">
        <v>48.750000000000021</v>
      </c>
      <c r="DM21" s="132">
        <v>70.303030303030312</v>
      </c>
      <c r="DN21" s="132">
        <v>71.910112359550553</v>
      </c>
      <c r="DO21" s="190">
        <v>55.55555555555555</v>
      </c>
      <c r="DP21" s="132">
        <v>73.737373737373744</v>
      </c>
      <c r="DQ21" s="132">
        <v>68.269230769230731</v>
      </c>
      <c r="DR21" s="132">
        <v>60.396039603960382</v>
      </c>
      <c r="DS21" s="132">
        <v>54.032258064516128</v>
      </c>
      <c r="DT21" s="190">
        <v>47.260273972602761</v>
      </c>
      <c r="DU21" s="194">
        <v>38.8888888888889</v>
      </c>
      <c r="DV21" s="194">
        <v>60.824742268041241</v>
      </c>
      <c r="DW21" s="192">
        <v>54.248366013071902</v>
      </c>
      <c r="DX21" s="194">
        <v>43.636363636363619</v>
      </c>
      <c r="DY21" s="190">
        <v>49.720670391061432</v>
      </c>
      <c r="DZ21" s="190">
        <v>53.293413173652723</v>
      </c>
      <c r="EA21" s="190">
        <v>36.875000000000007</v>
      </c>
      <c r="EB21" s="190">
        <v>53.987730061349694</v>
      </c>
      <c r="EC21" s="190">
        <v>51.977401129943502</v>
      </c>
      <c r="ED21" s="190">
        <v>42.962962962962962</v>
      </c>
      <c r="EE21" s="190">
        <v>52.04081632653061</v>
      </c>
      <c r="EF21" s="190">
        <v>43.689320388349515</v>
      </c>
      <c r="EG21" s="190">
        <v>42.999999999999993</v>
      </c>
      <c r="EH21" s="190">
        <v>25.599999999999998</v>
      </c>
      <c r="EI21" s="190">
        <v>18.367346938775523</v>
      </c>
      <c r="EJ21" s="190">
        <v>11.111111111111114</v>
      </c>
      <c r="EK21" s="190">
        <v>15.463917525773194</v>
      </c>
      <c r="EL21" s="132">
        <v>15.032679738562086</v>
      </c>
      <c r="EM21" s="132">
        <v>5.4545454545454541</v>
      </c>
      <c r="EN21" s="132">
        <v>17.977528089887645</v>
      </c>
      <c r="EO21" s="132">
        <v>11.834319526627217</v>
      </c>
      <c r="EP21" s="190">
        <v>13.207547169811315</v>
      </c>
      <c r="EQ21" s="132">
        <v>18.07228915662651</v>
      </c>
      <c r="ER21" s="132">
        <v>14.204545454545459</v>
      </c>
      <c r="ES21" s="132">
        <v>13.333333333333334</v>
      </c>
      <c r="ET21" s="132">
        <v>36.734693877551031</v>
      </c>
      <c r="EU21" s="190">
        <v>14.423076923076922</v>
      </c>
      <c r="EV21" s="132">
        <v>12.871287128712876</v>
      </c>
      <c r="EW21" s="132" t="s">
        <v>286</v>
      </c>
      <c r="EX21" s="132" t="s">
        <v>286</v>
      </c>
      <c r="EY21" s="132" t="s">
        <v>286</v>
      </c>
      <c r="EZ21" s="190">
        <v>93.814432989690729</v>
      </c>
      <c r="FA21" s="132">
        <v>85.714285714285722</v>
      </c>
      <c r="FB21" s="132">
        <v>84.684684684684697</v>
      </c>
      <c r="FC21" s="132">
        <v>89.247311827956992</v>
      </c>
      <c r="FD21" s="132">
        <v>84.02366863905327</v>
      </c>
      <c r="FE21" s="190">
        <v>80.625000000000071</v>
      </c>
      <c r="FF21" s="132">
        <v>89.940828402366847</v>
      </c>
      <c r="FG21" s="132">
        <v>88.826815642458101</v>
      </c>
      <c r="FH21" s="132">
        <v>78.358208955223859</v>
      </c>
      <c r="FI21" s="132">
        <v>94.059405940594061</v>
      </c>
      <c r="FJ21" s="190">
        <v>90.291262135922338</v>
      </c>
      <c r="FK21" s="132">
        <v>89</v>
      </c>
      <c r="FL21" s="132" t="s">
        <v>286</v>
      </c>
      <c r="FM21" s="132" t="s">
        <v>286</v>
      </c>
      <c r="FN21" s="132" t="s">
        <v>286</v>
      </c>
      <c r="FO21" s="190">
        <v>44.329896907216508</v>
      </c>
      <c r="FP21" s="132">
        <v>42.85714285714284</v>
      </c>
      <c r="FQ21" s="132">
        <v>35.135135135135144</v>
      </c>
      <c r="FR21" s="132">
        <v>38.172043010752702</v>
      </c>
      <c r="FS21" s="132">
        <v>36.094674556213008</v>
      </c>
      <c r="FT21" s="190">
        <v>26.875000000000004</v>
      </c>
      <c r="FU21" s="132">
        <v>49.704142011834335</v>
      </c>
      <c r="FV21" s="132">
        <v>39.664804469273733</v>
      </c>
      <c r="FW21" s="132">
        <v>36.567164179104445</v>
      </c>
      <c r="FX21" s="132">
        <v>45.544554455445557</v>
      </c>
      <c r="FY21" s="190">
        <v>42.718446601941771</v>
      </c>
      <c r="FZ21" s="132">
        <v>32</v>
      </c>
      <c r="GA21" s="132" t="s">
        <v>286</v>
      </c>
      <c r="GB21" s="132" t="s">
        <v>286</v>
      </c>
      <c r="GC21" s="132" t="s">
        <v>286</v>
      </c>
      <c r="GD21" s="190">
        <v>70.408163265306143</v>
      </c>
      <c r="GE21" s="132">
        <v>72.549019607843164</v>
      </c>
      <c r="GF21" s="132">
        <v>81.651376146789005</v>
      </c>
      <c r="GG21" s="132">
        <v>62.983425414364625</v>
      </c>
      <c r="GH21" s="132">
        <v>70.987654320987673</v>
      </c>
      <c r="GI21" s="190">
        <v>70.440251572327114</v>
      </c>
      <c r="GJ21" s="132">
        <v>55.151515151515135</v>
      </c>
      <c r="GK21" s="132">
        <v>56.818181818181813</v>
      </c>
      <c r="GL21" s="132">
        <v>72.440944881889763</v>
      </c>
      <c r="GM21" s="197">
        <v>60.606060606060623</v>
      </c>
      <c r="GN21" s="190">
        <v>58.252427184466022</v>
      </c>
      <c r="GO21" s="132">
        <v>51.999999999999986</v>
      </c>
      <c r="GP21" s="132" t="s">
        <v>286</v>
      </c>
      <c r="GQ21" s="132" t="s">
        <v>286</v>
      </c>
      <c r="GR21" s="132" t="s">
        <v>286</v>
      </c>
      <c r="GS21" s="190">
        <v>24.489795918367353</v>
      </c>
      <c r="GT21" s="132">
        <v>29.411764705882348</v>
      </c>
      <c r="GU21" s="132">
        <v>38.532110091743107</v>
      </c>
      <c r="GV21" s="132">
        <v>17.679558011049725</v>
      </c>
      <c r="GW21" s="132">
        <v>25.308641975308635</v>
      </c>
      <c r="GX21" s="190">
        <v>27.044025157232703</v>
      </c>
      <c r="GY21" s="190">
        <v>23.636363636363637</v>
      </c>
      <c r="GZ21" s="190">
        <v>14.772727272727277</v>
      </c>
      <c r="HA21" s="190">
        <v>26.771653543307092</v>
      </c>
      <c r="HB21" s="190">
        <v>24.242424242424242</v>
      </c>
      <c r="HC21" s="190">
        <v>12.621359223300976</v>
      </c>
      <c r="HD21" s="190">
        <v>16</v>
      </c>
      <c r="HE21" s="190" t="s">
        <v>286</v>
      </c>
      <c r="HF21" s="190" t="s">
        <v>286</v>
      </c>
      <c r="HG21" s="190" t="s">
        <v>286</v>
      </c>
      <c r="HH21" s="190">
        <v>26.881720430107528</v>
      </c>
      <c r="HI21" s="190">
        <v>23.489932885906054</v>
      </c>
      <c r="HJ21" s="190">
        <v>21.296296296296298</v>
      </c>
      <c r="HK21" s="190">
        <v>33.529411764705912</v>
      </c>
      <c r="HL21" s="132">
        <v>27.439024390243919</v>
      </c>
      <c r="HM21" s="132">
        <v>22.012578616352215</v>
      </c>
      <c r="HN21" s="132">
        <v>39.393939393939405</v>
      </c>
      <c r="HO21" s="132">
        <v>36.000000000000007</v>
      </c>
      <c r="HP21" s="190">
        <v>36.434108527131791</v>
      </c>
      <c r="HQ21" s="132">
        <v>45.744680851063826</v>
      </c>
      <c r="HR21" s="132">
        <v>27.999999999999996</v>
      </c>
      <c r="HS21" s="132">
        <v>32.323232323232325</v>
      </c>
      <c r="HT21" s="196" t="s">
        <v>286</v>
      </c>
      <c r="HU21" s="190" t="s">
        <v>286</v>
      </c>
      <c r="HV21" s="192" t="s">
        <v>286</v>
      </c>
      <c r="HW21" s="192">
        <v>15.053763440860218</v>
      </c>
      <c r="HX21" s="192">
        <v>8.7248322147651027</v>
      </c>
      <c r="HY21" s="192">
        <v>6.4814814814814827</v>
      </c>
      <c r="HZ21" s="192">
        <v>12.352941176470591</v>
      </c>
      <c r="IA21" s="192">
        <v>7.3170731707317103</v>
      </c>
      <c r="IB21" s="192">
        <v>7.5471698113207548</v>
      </c>
      <c r="IC21" s="192">
        <v>15.757575757575763</v>
      </c>
      <c r="ID21" s="192">
        <v>12</v>
      </c>
      <c r="IE21" s="192">
        <v>12.403100775193801</v>
      </c>
      <c r="IF21" s="192">
        <v>27.659574468085125</v>
      </c>
      <c r="IG21" s="192">
        <v>5</v>
      </c>
      <c r="IH21" s="192">
        <v>7.0707070707070718</v>
      </c>
      <c r="II21" s="192" t="s">
        <v>286</v>
      </c>
      <c r="IJ21" s="192" t="s">
        <v>286</v>
      </c>
      <c r="IK21" s="192" t="s">
        <v>286</v>
      </c>
      <c r="IL21" s="192" t="s">
        <v>286</v>
      </c>
      <c r="IM21" s="192" t="s">
        <v>286</v>
      </c>
      <c r="IN21" s="192" t="s">
        <v>286</v>
      </c>
      <c r="IO21" s="192" t="s">
        <v>286</v>
      </c>
      <c r="IP21" s="192" t="s">
        <v>286</v>
      </c>
      <c r="IQ21" s="192" t="s">
        <v>286</v>
      </c>
      <c r="IR21" s="192" t="s">
        <v>286</v>
      </c>
      <c r="IS21" s="192">
        <v>9.2592592592592613</v>
      </c>
      <c r="IT21" s="192">
        <v>7.8740157480314998</v>
      </c>
      <c r="IU21" s="192" t="s">
        <v>286</v>
      </c>
      <c r="IV21" s="192">
        <v>20.879120879120876</v>
      </c>
      <c r="IW21" s="192">
        <v>17.582417582417591</v>
      </c>
      <c r="IX21" s="192" t="s">
        <v>286</v>
      </c>
      <c r="IY21" s="192" t="s">
        <v>286</v>
      </c>
      <c r="IZ21" s="192" t="s">
        <v>286</v>
      </c>
      <c r="JA21" s="192" t="s">
        <v>286</v>
      </c>
      <c r="JB21" s="192" t="s">
        <v>286</v>
      </c>
      <c r="JC21" s="192" t="s">
        <v>286</v>
      </c>
      <c r="JD21" s="192" t="s">
        <v>286</v>
      </c>
      <c r="JE21" s="192" t="s">
        <v>286</v>
      </c>
      <c r="JF21" s="192" t="s">
        <v>286</v>
      </c>
      <c r="JG21" s="192" t="s">
        <v>286</v>
      </c>
      <c r="JH21" s="192">
        <v>12.345679012345677</v>
      </c>
      <c r="JI21" s="192">
        <v>18.110236220472444</v>
      </c>
      <c r="JJ21" s="192" t="s">
        <v>286</v>
      </c>
      <c r="JK21" s="192">
        <v>7.6923076923076916</v>
      </c>
      <c r="JL21" s="192">
        <v>12.087912087912086</v>
      </c>
      <c r="JM21" s="192" t="s">
        <v>286</v>
      </c>
      <c r="JN21" s="192" t="s">
        <v>286</v>
      </c>
      <c r="JO21" s="192" t="s">
        <v>286</v>
      </c>
      <c r="JP21" s="192" t="s">
        <v>286</v>
      </c>
      <c r="JQ21" s="192" t="s">
        <v>286</v>
      </c>
      <c r="JR21" s="192" t="s">
        <v>286</v>
      </c>
      <c r="JS21" s="192" t="s">
        <v>286</v>
      </c>
      <c r="JT21" s="192" t="s">
        <v>286</v>
      </c>
      <c r="JU21" s="192" t="s">
        <v>286</v>
      </c>
      <c r="JV21" s="192" t="s">
        <v>286</v>
      </c>
      <c r="JW21" s="192">
        <v>21.604938271604947</v>
      </c>
      <c r="JX21" s="192">
        <v>25.984251968503948</v>
      </c>
      <c r="JY21" s="192" t="s">
        <v>286</v>
      </c>
      <c r="JZ21" s="192">
        <v>28.57142857142858</v>
      </c>
      <c r="KA21" s="192">
        <v>29.670329670329668</v>
      </c>
      <c r="KB21" s="192">
        <v>21.599999999999998</v>
      </c>
      <c r="KC21" s="192">
        <v>29.251700680272116</v>
      </c>
      <c r="KD21" s="192">
        <v>30.841121495327101</v>
      </c>
      <c r="KE21" s="192">
        <v>22.10526315789474</v>
      </c>
      <c r="KF21" s="192">
        <v>28.387096774193548</v>
      </c>
      <c r="KG21" s="192">
        <v>26.126126126126128</v>
      </c>
      <c r="KH21" s="192">
        <v>20.65217391304348</v>
      </c>
      <c r="KI21" s="192">
        <v>22.352941176470583</v>
      </c>
      <c r="KJ21" s="192">
        <v>28.749999999999989</v>
      </c>
      <c r="KK21" s="192">
        <v>23.952095808383227</v>
      </c>
      <c r="KL21" s="192">
        <v>25.142857142857146</v>
      </c>
      <c r="KM21" s="192">
        <v>28.148148148148156</v>
      </c>
      <c r="KN21" s="192">
        <v>23.232323232323232</v>
      </c>
      <c r="KO21" s="192">
        <v>25.242718446601945</v>
      </c>
      <c r="KP21" s="192">
        <v>30.693069306930692</v>
      </c>
      <c r="KQ21" s="192" t="str">
        <f t="shared" si="22"/>
        <v>--</v>
      </c>
      <c r="KR21" s="192" t="str">
        <f t="shared" si="22"/>
        <v>--</v>
      </c>
      <c r="KS21" s="192" t="str">
        <f t="shared" si="22"/>
        <v>--</v>
      </c>
      <c r="KT21" s="192" t="str">
        <f t="shared" si="22"/>
        <v>--</v>
      </c>
      <c r="KU21" s="192" t="str">
        <f t="shared" si="22"/>
        <v>--</v>
      </c>
      <c r="KV21" s="223">
        <v>0.99009900990098998</v>
      </c>
      <c r="KW21" s="219">
        <v>1.0638297872340401</v>
      </c>
      <c r="KX21" s="219">
        <v>1.0416666666666701</v>
      </c>
      <c r="KY21" s="219">
        <v>1.0638297872340401</v>
      </c>
      <c r="KZ21" s="219">
        <v>4.1237113402061896</v>
      </c>
      <c r="LA21" s="219">
        <v>0</v>
      </c>
      <c r="LB21" s="190" t="str">
        <f t="shared" si="1"/>
        <v>--</v>
      </c>
      <c r="LC21" s="219">
        <v>2.1978021978022002</v>
      </c>
      <c r="LD21" s="219">
        <v>3.2258064516128999</v>
      </c>
      <c r="LE21" s="190" t="str">
        <f t="shared" si="2"/>
        <v>--</v>
      </c>
      <c r="LF21" s="219">
        <v>1.0638297872340401</v>
      </c>
      <c r="LG21" s="219">
        <v>8.4210526315789505</v>
      </c>
      <c r="LH21" s="219">
        <v>87.128712871287206</v>
      </c>
      <c r="LI21" s="219">
        <v>87.2340425531915</v>
      </c>
      <c r="LJ21" s="219">
        <v>90.526315789473699</v>
      </c>
      <c r="LK21" s="219">
        <v>87.096774193548399</v>
      </c>
      <c r="LL21" s="219">
        <v>79.381443298969103</v>
      </c>
      <c r="LM21" s="219">
        <v>86.170212765957501</v>
      </c>
      <c r="LN21" s="219">
        <v>41.5841584158416</v>
      </c>
      <c r="LO21" s="219">
        <v>38.297872340425499</v>
      </c>
      <c r="LP21" s="219">
        <v>44.210526315789501</v>
      </c>
      <c r="LQ21" s="219">
        <v>36.559139784946197</v>
      </c>
      <c r="LR21" s="219">
        <v>31.958762886597899</v>
      </c>
      <c r="LS21" s="219">
        <v>34.042553191489397</v>
      </c>
      <c r="LT21" s="219">
        <v>56.435643564356397</v>
      </c>
      <c r="LU21" s="219">
        <v>57.446808510638299</v>
      </c>
      <c r="LV21" s="219">
        <v>57.446808510638299</v>
      </c>
      <c r="LW21" s="219">
        <v>56.989247311828002</v>
      </c>
      <c r="LX21" s="219">
        <v>50</v>
      </c>
      <c r="LY21" s="219">
        <v>43.6170212765957</v>
      </c>
      <c r="LZ21" s="219">
        <v>11.881188118811901</v>
      </c>
      <c r="MA21" s="219">
        <v>17.021276595744698</v>
      </c>
      <c r="MB21" s="219">
        <v>15.9574468085106</v>
      </c>
      <c r="MC21" s="219">
        <v>12.9032258064516</v>
      </c>
      <c r="MD21" s="219">
        <v>13.5416666666667</v>
      </c>
      <c r="ME21" s="219">
        <v>8.5106382978723403</v>
      </c>
      <c r="MF21" s="219">
        <v>39.603960396039597</v>
      </c>
      <c r="MG21" s="219">
        <v>51.063829787233999</v>
      </c>
      <c r="MH21" s="219">
        <v>35.106382978723403</v>
      </c>
      <c r="MI21" s="219">
        <v>50.537634408602202</v>
      </c>
      <c r="MJ21" s="219">
        <v>36.4583333333333</v>
      </c>
      <c r="MK21" s="219">
        <v>34.042553191489397</v>
      </c>
      <c r="ML21" s="219">
        <v>14.8514851485149</v>
      </c>
      <c r="MM21" s="219">
        <v>17.021276595744698</v>
      </c>
      <c r="MN21" s="219">
        <v>9.5744680851063801</v>
      </c>
      <c r="MO21" s="219">
        <v>15.0537634408602</v>
      </c>
      <c r="MP21" s="219">
        <v>8.3333333333333304</v>
      </c>
      <c r="MQ21" s="219">
        <v>8.5106382978723403</v>
      </c>
      <c r="MR21" s="190" t="str">
        <f t="shared" si="3"/>
        <v>--</v>
      </c>
      <c r="MS21" s="190" t="str">
        <f t="shared" si="3"/>
        <v>--</v>
      </c>
      <c r="MT21" s="190" t="str">
        <f t="shared" si="3"/>
        <v>--</v>
      </c>
      <c r="MU21" s="190" t="str">
        <f t="shared" si="3"/>
        <v>--</v>
      </c>
      <c r="MV21" s="220">
        <v>87.5</v>
      </c>
      <c r="MW21" s="220">
        <v>82.142857142857196</v>
      </c>
      <c r="MX21" s="220">
        <v>37.5</v>
      </c>
      <c r="MY21" s="220">
        <v>29.761904761904798</v>
      </c>
      <c r="MZ21" s="220">
        <v>49.411764705882398</v>
      </c>
      <c r="NA21" s="220">
        <v>44.705882352941202</v>
      </c>
      <c r="NB21" s="220">
        <v>10.588235294117601</v>
      </c>
      <c r="NC21" s="220">
        <v>9.4117647058823497</v>
      </c>
      <c r="ND21" s="220">
        <v>50.574712643678097</v>
      </c>
      <c r="NE21" s="220">
        <v>32.941176470588204</v>
      </c>
      <c r="NF21" s="220">
        <v>8.0459770114942497</v>
      </c>
      <c r="NG21" s="220">
        <v>15.294117647058799</v>
      </c>
      <c r="NH21" s="221" t="str">
        <f t="shared" si="4"/>
        <v>--</v>
      </c>
      <c r="NI21" s="222">
        <v>6.5217391304347796</v>
      </c>
      <c r="NJ21" s="222">
        <v>16.129032258064498</v>
      </c>
      <c r="NK21" s="222">
        <v>17.894736842105299</v>
      </c>
      <c r="NL21" s="221" t="str">
        <f t="shared" si="5"/>
        <v>--</v>
      </c>
      <c r="NM21" s="222">
        <v>16.2790697674419</v>
      </c>
      <c r="NN21" s="222">
        <v>8.8888888888888893</v>
      </c>
      <c r="NO21" s="222">
        <v>11.8279569892473</v>
      </c>
      <c r="NP21" s="221" t="str">
        <f t="shared" si="6"/>
        <v>--</v>
      </c>
      <c r="NQ21" s="273">
        <v>16.304347826086964</v>
      </c>
      <c r="NR21" s="273">
        <v>16.129032258064516</v>
      </c>
      <c r="NS21" s="273">
        <v>12.631578947368419</v>
      </c>
      <c r="NT21" s="221" t="str">
        <f t="shared" si="7"/>
        <v>--</v>
      </c>
      <c r="NU21" s="222">
        <v>15.116279069767449</v>
      </c>
      <c r="NV21" s="222">
        <v>16.666666666666668</v>
      </c>
      <c r="NW21" s="222">
        <v>21.505376344086031</v>
      </c>
      <c r="NX21" s="221" t="str">
        <f t="shared" si="8"/>
        <v>--</v>
      </c>
      <c r="NY21" s="222">
        <v>22.826086956521749</v>
      </c>
      <c r="NZ21" s="222">
        <v>32.258064516129018</v>
      </c>
      <c r="OA21" s="222">
        <v>30.526315789473681</v>
      </c>
      <c r="OB21" s="221" t="str">
        <f t="shared" si="9"/>
        <v>--</v>
      </c>
      <c r="OC21" s="222">
        <v>31.395348837209294</v>
      </c>
      <c r="OD21" s="222">
        <v>25.555555555555557</v>
      </c>
      <c r="OE21" s="222">
        <v>33.333333333333336</v>
      </c>
      <c r="OF21" s="128">
        <v>39.080459770114928</v>
      </c>
      <c r="OG21" s="128">
        <v>61.386138613861377</v>
      </c>
      <c r="OH21" s="128">
        <v>60</v>
      </c>
      <c r="OI21" s="128">
        <v>53.608247422680407</v>
      </c>
      <c r="OJ21" s="128">
        <v>54.651162790697668</v>
      </c>
      <c r="OK21" s="128">
        <v>57.446808510638306</v>
      </c>
      <c r="OL21" s="128">
        <v>56.122448979591852</v>
      </c>
      <c r="OM21" s="128">
        <v>50.000000000000007</v>
      </c>
      <c r="ON21" s="310">
        <v>10.465116279069768</v>
      </c>
      <c r="OO21" s="128">
        <v>12.871287128712869</v>
      </c>
      <c r="OP21" s="128">
        <v>11.702127659574467</v>
      </c>
      <c r="OQ21" s="128">
        <v>11.578947368421053</v>
      </c>
      <c r="OR21" s="128">
        <v>15.294117647058828</v>
      </c>
      <c r="OS21" s="128">
        <v>17.021276595744677</v>
      </c>
      <c r="OT21" s="128">
        <v>7.142857142857145</v>
      </c>
      <c r="OU21" s="128">
        <v>9.5744680851063819</v>
      </c>
      <c r="OW21" s="378" t="str">
        <f t="shared" si="10"/>
        <v>--</v>
      </c>
      <c r="OX21" s="381">
        <v>0.62893081761006286</v>
      </c>
      <c r="OY21" s="381">
        <v>0</v>
      </c>
      <c r="OZ21" s="381">
        <v>0.66225165562913924</v>
      </c>
      <c r="PA21" s="378" t="str">
        <f t="shared" si="11"/>
        <v>--</v>
      </c>
      <c r="PB21" s="378" t="str">
        <f t="shared" si="11"/>
        <v>--</v>
      </c>
      <c r="PC21" s="381">
        <v>0</v>
      </c>
      <c r="PD21" s="381">
        <v>7.4324324324324333</v>
      </c>
      <c r="PE21" s="380">
        <v>46.308724832214779</v>
      </c>
      <c r="PF21" s="381">
        <v>51.572327044025158</v>
      </c>
      <c r="PG21" s="381">
        <v>44.230769230769205</v>
      </c>
      <c r="PH21" s="381">
        <v>34.838709677419359</v>
      </c>
      <c r="PI21" s="380">
        <v>26.206896551724135</v>
      </c>
      <c r="PJ21" s="381">
        <v>8.8607594936708889</v>
      </c>
      <c r="PK21" s="381">
        <v>7.096774193548387</v>
      </c>
      <c r="PL21" s="381">
        <v>10.322580645161294</v>
      </c>
      <c r="PM21" s="378" t="str">
        <f t="shared" si="12"/>
        <v>--</v>
      </c>
      <c r="PN21" s="381">
        <v>27.777777777777786</v>
      </c>
      <c r="PO21" s="381">
        <v>16.176470588235293</v>
      </c>
      <c r="PP21" s="381">
        <v>19.014084507042249</v>
      </c>
      <c r="PQ21" s="378" t="str">
        <f t="shared" si="13"/>
        <v>--</v>
      </c>
      <c r="PR21" s="381">
        <v>13.888888888888889</v>
      </c>
      <c r="PS21" s="381">
        <v>13.97058823529412</v>
      </c>
      <c r="PT21" s="381">
        <v>16.197183098591559</v>
      </c>
      <c r="PU21" s="378" t="str">
        <f t="shared" si="14"/>
        <v>--</v>
      </c>
      <c r="PV21" s="381">
        <v>41.66666666666665</v>
      </c>
      <c r="PW21" s="381">
        <v>30.147058823529417</v>
      </c>
      <c r="PX21" s="381">
        <v>35.2112676056338</v>
      </c>
      <c r="PZ21" s="368"/>
      <c r="QA21" s="368"/>
      <c r="QB21" s="368"/>
      <c r="QC21" s="368"/>
      <c r="QD21" s="368"/>
      <c r="QE21" s="368"/>
      <c r="QF21" s="368"/>
      <c r="QG21" s="368"/>
      <c r="QH21" s="368"/>
      <c r="QI21" s="368"/>
      <c r="QJ21" s="368"/>
      <c r="QK21" s="368"/>
      <c r="QL21" s="368"/>
      <c r="QM21" s="368"/>
      <c r="QN21" s="368"/>
      <c r="QO21" s="368"/>
      <c r="QP21" s="368"/>
      <c r="QQ21" s="368"/>
      <c r="QR21" s="368"/>
      <c r="QS21" s="368"/>
      <c r="QT21" s="368"/>
      <c r="QU21" s="368"/>
      <c r="QV21" s="368"/>
      <c r="QW21" s="368"/>
      <c r="QX21" s="368"/>
      <c r="QY21" s="368"/>
      <c r="QZ21" s="368"/>
      <c r="RA21" s="368"/>
      <c r="RB21" s="368"/>
      <c r="RC21" s="368"/>
      <c r="RD21" s="368"/>
      <c r="RE21" s="368"/>
      <c r="RF21" s="368"/>
      <c r="RG21" s="368"/>
      <c r="RH21" s="368"/>
      <c r="RI21" s="368"/>
      <c r="RJ21" s="368"/>
      <c r="RK21" s="368"/>
      <c r="RL21" s="368"/>
      <c r="RM21" s="368"/>
      <c r="RN21" s="368"/>
      <c r="RO21" s="368"/>
      <c r="RP21" s="368"/>
      <c r="RQ21" s="368"/>
      <c r="RR21" s="368"/>
      <c r="RS21" s="368"/>
      <c r="RT21" s="368"/>
    </row>
    <row r="22" spans="1:488" x14ac:dyDescent="0.25">
      <c r="A22" s="114">
        <v>18</v>
      </c>
      <c r="B22" s="93" t="s">
        <v>18</v>
      </c>
      <c r="C22" s="189">
        <v>5.1036682615629942</v>
      </c>
      <c r="D22" s="189">
        <v>16.440677966101688</v>
      </c>
      <c r="E22" s="189">
        <v>16.04278074866312</v>
      </c>
      <c r="F22" s="189">
        <v>1.6155088852988697</v>
      </c>
      <c r="G22" s="189">
        <v>12.748344370860929</v>
      </c>
      <c r="H22" s="189">
        <v>21.546961325966862</v>
      </c>
      <c r="I22" s="189">
        <v>0.95389507154213049</v>
      </c>
      <c r="J22" s="189">
        <v>12.186978297161939</v>
      </c>
      <c r="K22" s="189">
        <v>13.353115727002972</v>
      </c>
      <c r="L22" s="189">
        <v>1.0186757215619702</v>
      </c>
      <c r="M22" s="190">
        <v>11.546840958605667</v>
      </c>
      <c r="N22" s="190">
        <v>15.76354679802955</v>
      </c>
      <c r="O22" s="190">
        <v>0.80645161290322531</v>
      </c>
      <c r="P22" s="190">
        <v>8.2802547770700645</v>
      </c>
      <c r="Q22" s="190">
        <v>12.461059190031156</v>
      </c>
      <c r="R22" s="190">
        <v>4.9441786283891567</v>
      </c>
      <c r="S22" s="190">
        <v>15.762711864406784</v>
      </c>
      <c r="T22" s="190">
        <v>13.821138211382133</v>
      </c>
      <c r="U22" s="190">
        <v>1.2924071082390949</v>
      </c>
      <c r="V22" s="190">
        <v>12.437810945273645</v>
      </c>
      <c r="W22" s="190">
        <v>17.927170868347325</v>
      </c>
      <c r="X22" s="190">
        <v>0.95389507154213049</v>
      </c>
      <c r="Y22" s="190">
        <v>11.018363939899839</v>
      </c>
      <c r="Z22" s="190">
        <v>11.377245508982041</v>
      </c>
      <c r="AA22" s="190">
        <v>0.84889643463497488</v>
      </c>
      <c r="AB22" s="132">
        <v>10.480349344978162</v>
      </c>
      <c r="AC22" s="132">
        <v>15.061728395061724</v>
      </c>
      <c r="AD22" s="132">
        <v>0.80645161290322531</v>
      </c>
      <c r="AE22" s="132">
        <v>7.6923076923076925</v>
      </c>
      <c r="AF22" s="190">
        <v>11.526479750778817</v>
      </c>
      <c r="AG22" s="189">
        <v>2.0833333333333335</v>
      </c>
      <c r="AH22" s="189">
        <v>7.9861111111111098</v>
      </c>
      <c r="AI22" s="191">
        <v>13.172043010752693</v>
      </c>
      <c r="AJ22" s="191">
        <v>0.97560975609756029</v>
      </c>
      <c r="AK22" s="190">
        <v>5.0420168067226871</v>
      </c>
      <c r="AL22" s="190">
        <v>18.156424581005574</v>
      </c>
      <c r="AM22" s="190">
        <v>0.32051282051281998</v>
      </c>
      <c r="AN22" s="190">
        <v>6.7796610169491496</v>
      </c>
      <c r="AO22" s="190">
        <v>9.5522388059701502</v>
      </c>
      <c r="AP22" s="190">
        <v>0.51020408163265285</v>
      </c>
      <c r="AQ22" s="190">
        <v>4.6874999999999982</v>
      </c>
      <c r="AR22" s="190">
        <v>10.447761194029844</v>
      </c>
      <c r="AS22" s="190">
        <v>0.20161290322580627</v>
      </c>
      <c r="AT22" s="190">
        <v>4.5161290322580667</v>
      </c>
      <c r="AU22" s="190">
        <v>8.4639498432601865</v>
      </c>
      <c r="AV22" s="190">
        <v>7.5691411935953363</v>
      </c>
      <c r="AW22" s="190">
        <v>30.652503793626693</v>
      </c>
      <c r="AX22" s="132">
        <v>23.115577889447259</v>
      </c>
      <c r="AY22" s="132">
        <v>5.1671732522796328</v>
      </c>
      <c r="AZ22" s="132">
        <v>29.738058551617893</v>
      </c>
      <c r="BA22" s="132">
        <v>29.26829268292682</v>
      </c>
      <c r="BB22" s="190">
        <v>3.8461538461538449</v>
      </c>
      <c r="BC22" s="132">
        <v>24.802527646129562</v>
      </c>
      <c r="BD22" s="132">
        <v>22.598870056497166</v>
      </c>
      <c r="BE22" s="132">
        <v>2.8753993610223634</v>
      </c>
      <c r="BF22" s="132">
        <v>18.661257606490867</v>
      </c>
      <c r="BG22" s="190">
        <v>22.654462242562943</v>
      </c>
      <c r="BH22" s="132">
        <v>2.6881720430107543</v>
      </c>
      <c r="BI22" s="132">
        <v>13.218390804597702</v>
      </c>
      <c r="BJ22" s="132">
        <v>18.085106382978722</v>
      </c>
      <c r="BK22" s="192" t="s">
        <v>286</v>
      </c>
      <c r="BL22" s="190">
        <v>5.9090909090907502</v>
      </c>
      <c r="BM22" s="132">
        <v>4.5454545454545325</v>
      </c>
      <c r="BN22" s="192" t="s">
        <v>286</v>
      </c>
      <c r="BO22" s="192">
        <v>4.6367851622875236</v>
      </c>
      <c r="BP22" s="192">
        <v>6.6014669926650384</v>
      </c>
      <c r="BQ22" s="192" t="s">
        <v>286</v>
      </c>
      <c r="BR22" s="132">
        <v>3.9370078740156913</v>
      </c>
      <c r="BS22" s="132">
        <v>4.8295454545455385</v>
      </c>
      <c r="BT22" s="192" t="s">
        <v>286</v>
      </c>
      <c r="BU22" s="190">
        <v>2.2357723577235777</v>
      </c>
      <c r="BV22" s="132">
        <v>2.314814814814814</v>
      </c>
      <c r="BW22" s="192" t="s">
        <v>286</v>
      </c>
      <c r="BX22" s="132">
        <v>1.7647058823529413</v>
      </c>
      <c r="BY22" s="190">
        <v>2.2222222222222241</v>
      </c>
      <c r="BZ22" s="132" t="s">
        <v>286</v>
      </c>
      <c r="CA22" s="132">
        <v>10.555555555555546</v>
      </c>
      <c r="CB22" s="132">
        <v>26.900584795321638</v>
      </c>
      <c r="CC22" s="190" t="s">
        <v>286</v>
      </c>
      <c r="CD22" s="132">
        <v>10.200364298724958</v>
      </c>
      <c r="CE22" s="132">
        <v>32.378223495702002</v>
      </c>
      <c r="CF22" s="132" t="s">
        <v>286</v>
      </c>
      <c r="CG22" s="190">
        <v>9.2452830188679176</v>
      </c>
      <c r="CH22" s="132">
        <v>22.508038585208986</v>
      </c>
      <c r="CI22" s="132" t="s">
        <v>286</v>
      </c>
      <c r="CJ22" s="132">
        <v>6.829268292682932</v>
      </c>
      <c r="CK22" s="132">
        <v>22.067039106145248</v>
      </c>
      <c r="CL22" s="132" t="s">
        <v>286</v>
      </c>
      <c r="CM22" s="132">
        <v>2.8169014084507049</v>
      </c>
      <c r="CN22" s="132">
        <v>16.911764705882348</v>
      </c>
      <c r="CO22" s="132" t="s">
        <v>286</v>
      </c>
      <c r="CP22" s="190">
        <v>31.124807395993844</v>
      </c>
      <c r="CQ22" s="132">
        <v>43.193717277486897</v>
      </c>
      <c r="CR22" s="132" t="s">
        <v>286</v>
      </c>
      <c r="CS22" s="192">
        <v>27.943485086342207</v>
      </c>
      <c r="CT22" s="192">
        <v>43.376623376623407</v>
      </c>
      <c r="CU22" s="190" t="s">
        <v>286</v>
      </c>
      <c r="CV22" s="132">
        <v>23.397435897435891</v>
      </c>
      <c r="CW22" s="132">
        <v>38.596491228070157</v>
      </c>
      <c r="CX22" s="192" t="s">
        <v>286</v>
      </c>
      <c r="CY22" s="192">
        <v>19.507186858316196</v>
      </c>
      <c r="CZ22" s="190">
        <v>36.533957845433285</v>
      </c>
      <c r="DA22" s="132" t="s">
        <v>286</v>
      </c>
      <c r="DB22" s="132">
        <v>26.666666666666668</v>
      </c>
      <c r="DC22" s="210">
        <v>30.681818181818169</v>
      </c>
      <c r="DD22" s="192">
        <v>69.08563134978229</v>
      </c>
      <c r="DE22" s="190">
        <v>71.08066971080666</v>
      </c>
      <c r="DF22" s="132">
        <v>59.898477157360432</v>
      </c>
      <c r="DG22" s="132">
        <v>67.187500000000014</v>
      </c>
      <c r="DH22" s="192">
        <v>66.929133858267704</v>
      </c>
      <c r="DI22" s="192">
        <v>56.543209876543173</v>
      </c>
      <c r="DJ22" s="190">
        <v>66.158536585365809</v>
      </c>
      <c r="DK22" s="132">
        <v>66.082802547770783</v>
      </c>
      <c r="DL22" s="132">
        <v>56.619718309859131</v>
      </c>
      <c r="DM22" s="132">
        <v>69.867549668874162</v>
      </c>
      <c r="DN22" s="132">
        <v>69.421487603305764</v>
      </c>
      <c r="DO22" s="190">
        <v>52.093023255813954</v>
      </c>
      <c r="DP22" s="132">
        <v>75.757575757575836</v>
      </c>
      <c r="DQ22" s="132">
        <v>76.470588235294116</v>
      </c>
      <c r="DR22" s="132">
        <v>58.793969849246245</v>
      </c>
      <c r="DS22" s="132">
        <v>45.089285714285722</v>
      </c>
      <c r="DT22" s="190">
        <v>52.373660030627903</v>
      </c>
      <c r="DU22" s="194">
        <v>43.147208121827397</v>
      </c>
      <c r="DV22" s="194">
        <v>43.375394321766585</v>
      </c>
      <c r="DW22" s="192">
        <v>46.718750000000007</v>
      </c>
      <c r="DX22" s="194">
        <v>38.669950738916221</v>
      </c>
      <c r="DY22" s="190">
        <v>43.617021276595715</v>
      </c>
      <c r="DZ22" s="190">
        <v>49.208860759493746</v>
      </c>
      <c r="EA22" s="190">
        <v>42.857142857142833</v>
      </c>
      <c r="EB22" s="190">
        <v>47.368421052631597</v>
      </c>
      <c r="EC22" s="190">
        <v>50.204918032786885</v>
      </c>
      <c r="ED22" s="190">
        <v>37.81902552204172</v>
      </c>
      <c r="EE22" s="190">
        <v>51.111111111111043</v>
      </c>
      <c r="EF22" s="190">
        <v>60.588235294117631</v>
      </c>
      <c r="EG22" s="190">
        <v>42.424242424242415</v>
      </c>
      <c r="EH22" s="190">
        <v>17.690058479532162</v>
      </c>
      <c r="EI22" s="190">
        <v>12.121212121212134</v>
      </c>
      <c r="EJ22" s="190">
        <v>16.751269035532999</v>
      </c>
      <c r="EK22" s="190">
        <v>19.504643962848302</v>
      </c>
      <c r="EL22" s="132">
        <v>13.084112149532716</v>
      </c>
      <c r="EM22" s="132">
        <v>13.333333333333327</v>
      </c>
      <c r="EN22" s="132">
        <v>16.036308623298023</v>
      </c>
      <c r="EO22" s="132">
        <v>9.149277688603533</v>
      </c>
      <c r="EP22" s="190">
        <v>11.965811965811978</v>
      </c>
      <c r="EQ22" s="132">
        <v>17.89819376026275</v>
      </c>
      <c r="ER22" s="132">
        <v>15.843621399176968</v>
      </c>
      <c r="ES22" s="132">
        <v>14.651162790697681</v>
      </c>
      <c r="ET22" s="132">
        <v>18.691588785046704</v>
      </c>
      <c r="EU22" s="190">
        <v>14.117647058823534</v>
      </c>
      <c r="EV22" s="132">
        <v>17.557251908396935</v>
      </c>
      <c r="EW22" s="132" t="s">
        <v>286</v>
      </c>
      <c r="EX22" s="132" t="s">
        <v>286</v>
      </c>
      <c r="EY22" s="132" t="s">
        <v>286</v>
      </c>
      <c r="EZ22" s="190">
        <v>87.732919254658398</v>
      </c>
      <c r="FA22" s="132">
        <v>82.507739938080434</v>
      </c>
      <c r="FB22" s="132">
        <v>78.855721393034827</v>
      </c>
      <c r="FC22" s="132">
        <v>88.639760837070213</v>
      </c>
      <c r="FD22" s="132">
        <v>82.428115015974527</v>
      </c>
      <c r="FE22" s="190">
        <v>80.115273775216096</v>
      </c>
      <c r="FF22" s="132">
        <v>89.627228525121481</v>
      </c>
      <c r="FG22" s="132">
        <v>86.354378818737302</v>
      </c>
      <c r="FH22" s="132">
        <v>76.168224299065471</v>
      </c>
      <c r="FI22" s="132">
        <v>85.974499089253243</v>
      </c>
      <c r="FJ22" s="190">
        <v>86.390532544378701</v>
      </c>
      <c r="FK22" s="132">
        <v>79.187817258883229</v>
      </c>
      <c r="FL22" s="132" t="s">
        <v>286</v>
      </c>
      <c r="FM22" s="132" t="s">
        <v>286</v>
      </c>
      <c r="FN22" s="132" t="s">
        <v>286</v>
      </c>
      <c r="FO22" s="190">
        <v>39.596273291925485</v>
      </c>
      <c r="FP22" s="132">
        <v>30.959752321981451</v>
      </c>
      <c r="FQ22" s="132">
        <v>27.61194029850747</v>
      </c>
      <c r="FR22" s="132">
        <v>36.621823617339317</v>
      </c>
      <c r="FS22" s="132">
        <v>32.587859424920126</v>
      </c>
      <c r="FT22" s="190">
        <v>26.224783861671479</v>
      </c>
      <c r="FU22" s="132">
        <v>35.008103727714733</v>
      </c>
      <c r="FV22" s="132">
        <v>34.419551934826885</v>
      </c>
      <c r="FW22" s="132">
        <v>22.429906542056084</v>
      </c>
      <c r="FX22" s="132">
        <v>36.065573770491788</v>
      </c>
      <c r="FY22" s="190">
        <v>38.461538461538453</v>
      </c>
      <c r="FZ22" s="132">
        <v>31.725888324873093</v>
      </c>
      <c r="GA22" s="132" t="s">
        <v>286</v>
      </c>
      <c r="GB22" s="132" t="s">
        <v>286</v>
      </c>
      <c r="GC22" s="132" t="s">
        <v>286</v>
      </c>
      <c r="GD22" s="190">
        <v>69.826224328594051</v>
      </c>
      <c r="GE22" s="132">
        <v>74.254317111459912</v>
      </c>
      <c r="GF22" s="132">
        <v>75.897435897435869</v>
      </c>
      <c r="GG22" s="132">
        <v>59.236641221374065</v>
      </c>
      <c r="GH22" s="132">
        <v>59.740259740259702</v>
      </c>
      <c r="GI22" s="190">
        <v>68.656716417910417</v>
      </c>
      <c r="GJ22" s="132">
        <v>50.082918739635126</v>
      </c>
      <c r="GK22" s="132">
        <v>48.755186721991713</v>
      </c>
      <c r="GL22" s="132">
        <v>57.981220657277021</v>
      </c>
      <c r="GM22" s="197">
        <v>48.224299065420531</v>
      </c>
      <c r="GN22" s="190">
        <v>52.795031055900601</v>
      </c>
      <c r="GO22" s="132">
        <v>48.711340206185554</v>
      </c>
      <c r="GP22" s="132" t="s">
        <v>286</v>
      </c>
      <c r="GQ22" s="132" t="s">
        <v>286</v>
      </c>
      <c r="GR22" s="132" t="s">
        <v>286</v>
      </c>
      <c r="GS22" s="190">
        <v>26.382306477093191</v>
      </c>
      <c r="GT22" s="132">
        <v>32.182103610675007</v>
      </c>
      <c r="GU22" s="132">
        <v>29.487179487179489</v>
      </c>
      <c r="GV22" s="132">
        <v>18.931297709923644</v>
      </c>
      <c r="GW22" s="132">
        <v>20.45454545454546</v>
      </c>
      <c r="GX22" s="190">
        <v>25.671641791044781</v>
      </c>
      <c r="GY22" s="190">
        <v>13.764510779436156</v>
      </c>
      <c r="GZ22" s="190">
        <v>15.975103734439831</v>
      </c>
      <c r="HA22" s="190">
        <v>22.065727699530516</v>
      </c>
      <c r="HB22" s="190">
        <v>13.45794392523365</v>
      </c>
      <c r="HC22" s="190">
        <v>18.01242236024844</v>
      </c>
      <c r="HD22" s="190">
        <v>15.979381443298967</v>
      </c>
      <c r="HE22" s="190" t="s">
        <v>286</v>
      </c>
      <c r="HF22" s="190" t="s">
        <v>286</v>
      </c>
      <c r="HG22" s="190" t="s">
        <v>286</v>
      </c>
      <c r="HH22" s="190">
        <v>28.000000000000011</v>
      </c>
      <c r="HI22" s="190">
        <v>15.711947626841249</v>
      </c>
      <c r="HJ22" s="190">
        <v>19.946808510638281</v>
      </c>
      <c r="HK22" s="190">
        <v>31.73843700159491</v>
      </c>
      <c r="HL22" s="132">
        <v>23.63636363636364</v>
      </c>
      <c r="HM22" s="132">
        <v>32.926829268292671</v>
      </c>
      <c r="HN22" s="132">
        <v>37.088388214904683</v>
      </c>
      <c r="HO22" s="132">
        <v>35.849056603773597</v>
      </c>
      <c r="HP22" s="190">
        <v>36.941176470588282</v>
      </c>
      <c r="HQ22" s="132">
        <v>31.835205992509362</v>
      </c>
      <c r="HR22" s="132">
        <v>23.170731707317071</v>
      </c>
      <c r="HS22" s="132">
        <v>33.333333333333357</v>
      </c>
      <c r="HT22" s="196" t="s">
        <v>286</v>
      </c>
      <c r="HU22" s="190" t="s">
        <v>286</v>
      </c>
      <c r="HV22" s="192" t="s">
        <v>286</v>
      </c>
      <c r="HW22" s="192">
        <v>11.166666666666666</v>
      </c>
      <c r="HX22" s="192">
        <v>5.237315875613751</v>
      </c>
      <c r="HY22" s="192">
        <v>7.1808510638297856</v>
      </c>
      <c r="HZ22" s="192">
        <v>13.556618819776709</v>
      </c>
      <c r="IA22" s="192">
        <v>5.7851239669421481</v>
      </c>
      <c r="IB22" s="192">
        <v>9.4512195121951237</v>
      </c>
      <c r="IC22" s="192">
        <v>13.691507798960149</v>
      </c>
      <c r="ID22" s="192">
        <v>11.111111111111118</v>
      </c>
      <c r="IE22" s="192">
        <v>12.235294117647058</v>
      </c>
      <c r="IF22" s="192">
        <v>12.546816479400746</v>
      </c>
      <c r="IG22" s="192">
        <v>9.1463414634146343</v>
      </c>
      <c r="IH22" s="192">
        <v>13.492063492063489</v>
      </c>
      <c r="II22" s="192" t="s">
        <v>286</v>
      </c>
      <c r="IJ22" s="192" t="s">
        <v>286</v>
      </c>
      <c r="IK22" s="192" t="s">
        <v>286</v>
      </c>
      <c r="IL22" s="192" t="s">
        <v>286</v>
      </c>
      <c r="IM22" s="192" t="s">
        <v>286</v>
      </c>
      <c r="IN22" s="192" t="s">
        <v>286</v>
      </c>
      <c r="IO22" s="192" t="s">
        <v>286</v>
      </c>
      <c r="IP22" s="192" t="s">
        <v>286</v>
      </c>
      <c r="IQ22" s="192" t="s">
        <v>286</v>
      </c>
      <c r="IR22" s="192" t="s">
        <v>286</v>
      </c>
      <c r="IS22" s="192">
        <v>11.790393013100433</v>
      </c>
      <c r="IT22" s="192">
        <v>15.533980582524286</v>
      </c>
      <c r="IU22" s="192" t="s">
        <v>286</v>
      </c>
      <c r="IV22" s="192">
        <v>18.181818181818191</v>
      </c>
      <c r="IW22" s="192">
        <v>11.294765840220373</v>
      </c>
      <c r="IX22" s="192" t="s">
        <v>286</v>
      </c>
      <c r="IY22" s="192" t="s">
        <v>286</v>
      </c>
      <c r="IZ22" s="192" t="s">
        <v>286</v>
      </c>
      <c r="JA22" s="192" t="s">
        <v>286</v>
      </c>
      <c r="JB22" s="192" t="s">
        <v>286</v>
      </c>
      <c r="JC22" s="192" t="s">
        <v>286</v>
      </c>
      <c r="JD22" s="192" t="s">
        <v>286</v>
      </c>
      <c r="JE22" s="192" t="s">
        <v>286</v>
      </c>
      <c r="JF22" s="192" t="s">
        <v>286</v>
      </c>
      <c r="JG22" s="192" t="s">
        <v>286</v>
      </c>
      <c r="JH22" s="192">
        <v>8.0786026200873344</v>
      </c>
      <c r="JI22" s="192">
        <v>10.194174757281539</v>
      </c>
      <c r="JJ22" s="192" t="s">
        <v>286</v>
      </c>
      <c r="JK22" s="192">
        <v>8.3916083916083917</v>
      </c>
      <c r="JL22" s="192">
        <v>9.0909090909090846</v>
      </c>
      <c r="JM22" s="192" t="s">
        <v>286</v>
      </c>
      <c r="JN22" s="192" t="s">
        <v>286</v>
      </c>
      <c r="JO22" s="192" t="s">
        <v>286</v>
      </c>
      <c r="JP22" s="192" t="s">
        <v>286</v>
      </c>
      <c r="JQ22" s="192" t="s">
        <v>286</v>
      </c>
      <c r="JR22" s="192" t="s">
        <v>286</v>
      </c>
      <c r="JS22" s="192" t="s">
        <v>286</v>
      </c>
      <c r="JT22" s="192" t="s">
        <v>286</v>
      </c>
      <c r="JU22" s="192" t="s">
        <v>286</v>
      </c>
      <c r="JV22" s="192" t="s">
        <v>286</v>
      </c>
      <c r="JW22" s="192">
        <v>19.868995633187769</v>
      </c>
      <c r="JX22" s="192">
        <v>25.728155339805806</v>
      </c>
      <c r="JY22" s="192" t="s">
        <v>286</v>
      </c>
      <c r="JZ22" s="192">
        <v>26.573426573426584</v>
      </c>
      <c r="KA22" s="192">
        <v>20.385674931129479</v>
      </c>
      <c r="KB22" s="192">
        <v>17.621145374449348</v>
      </c>
      <c r="KC22" s="192">
        <v>26.515151515151501</v>
      </c>
      <c r="KD22" s="192">
        <v>21.15869017632242</v>
      </c>
      <c r="KE22" s="192">
        <v>19.689922480620172</v>
      </c>
      <c r="KF22" s="192">
        <v>23.100775193798448</v>
      </c>
      <c r="KG22" s="192">
        <v>26.550868486352336</v>
      </c>
      <c r="KH22" s="192">
        <v>15.733736762481108</v>
      </c>
      <c r="KI22" s="192">
        <v>26.273885350318455</v>
      </c>
      <c r="KJ22" s="192">
        <v>25.568181818181802</v>
      </c>
      <c r="KK22" s="192">
        <v>20.487804878048813</v>
      </c>
      <c r="KL22" s="192">
        <v>22.83950617283951</v>
      </c>
      <c r="KM22" s="192">
        <v>26.914153132250579</v>
      </c>
      <c r="KN22" s="192">
        <v>15.799256505576201</v>
      </c>
      <c r="KO22" s="192">
        <v>22.155688622754496</v>
      </c>
      <c r="KP22" s="192">
        <v>21.336760925449866</v>
      </c>
      <c r="KQ22" s="192" t="str">
        <f t="shared" si="22"/>
        <v>--</v>
      </c>
      <c r="KR22" s="192" t="str">
        <f t="shared" si="22"/>
        <v>--</v>
      </c>
      <c r="KS22" s="192" t="str">
        <f t="shared" si="22"/>
        <v>--</v>
      </c>
      <c r="KT22" s="192" t="str">
        <f t="shared" si="22"/>
        <v>--</v>
      </c>
      <c r="KU22" s="192" t="str">
        <f t="shared" si="22"/>
        <v>--</v>
      </c>
      <c r="KV22" s="219">
        <v>1.47058823529412</v>
      </c>
      <c r="KW22" s="219">
        <v>1.1834319526627199</v>
      </c>
      <c r="KX22" s="219">
        <v>3.52112676056338</v>
      </c>
      <c r="KY22" s="219">
        <v>1.1834319526627199</v>
      </c>
      <c r="KZ22" s="223">
        <v>0.84602368866328204</v>
      </c>
      <c r="LA22" s="219">
        <v>3.2608695652173898</v>
      </c>
      <c r="LB22" s="190" t="str">
        <f t="shared" si="1"/>
        <v>--</v>
      </c>
      <c r="LC22" s="219">
        <v>3.7313432835820901</v>
      </c>
      <c r="LD22" s="219">
        <v>13.7931034482759</v>
      </c>
      <c r="LE22" s="190" t="str">
        <f t="shared" si="2"/>
        <v>--</v>
      </c>
      <c r="LF22" s="219">
        <v>1.3864818024263399</v>
      </c>
      <c r="LG22" s="219">
        <v>9.7560975609756095</v>
      </c>
      <c r="LH22" s="219">
        <v>85.572139303482601</v>
      </c>
      <c r="LI22" s="219">
        <v>83.030303030303003</v>
      </c>
      <c r="LJ22" s="219">
        <v>75</v>
      </c>
      <c r="LK22" s="219">
        <v>73.529411764705799</v>
      </c>
      <c r="LL22" s="219">
        <v>77.380952380952394</v>
      </c>
      <c r="LM22" s="219">
        <v>80.459770114942501</v>
      </c>
      <c r="LN22" s="219">
        <v>34.328358208955301</v>
      </c>
      <c r="LO22" s="219">
        <v>36.969696969696997</v>
      </c>
      <c r="LP22" s="219">
        <v>33.571428571428598</v>
      </c>
      <c r="LQ22" s="219">
        <v>24.117647058823501</v>
      </c>
      <c r="LR22" s="219">
        <v>30.7823129251701</v>
      </c>
      <c r="LS22" s="219">
        <v>26.4367816091954</v>
      </c>
      <c r="LT22" s="219">
        <v>48.5</v>
      </c>
      <c r="LU22" s="219">
        <v>48.170731707317103</v>
      </c>
      <c r="LV22" s="219">
        <v>52.517985611510802</v>
      </c>
      <c r="LW22" s="219">
        <v>37.647058823529399</v>
      </c>
      <c r="LX22" s="219">
        <v>46.757679180887401</v>
      </c>
      <c r="LY22" s="219">
        <v>39.080459770114899</v>
      </c>
      <c r="LZ22" s="219">
        <v>10.5</v>
      </c>
      <c r="MA22" s="219">
        <v>7.3170731707317103</v>
      </c>
      <c r="MB22" s="219">
        <v>14.3884892086331</v>
      </c>
      <c r="MC22" s="219">
        <v>4.1176470588235299</v>
      </c>
      <c r="MD22" s="219">
        <v>10.580204778157</v>
      </c>
      <c r="ME22" s="219">
        <v>12.643678160919499</v>
      </c>
      <c r="MF22" s="219">
        <v>36.815920398009901</v>
      </c>
      <c r="MG22" s="219">
        <v>34.1614906832298</v>
      </c>
      <c r="MH22" s="219">
        <v>41.304347826086897</v>
      </c>
      <c r="MI22" s="219">
        <v>31.176470588235301</v>
      </c>
      <c r="MJ22" s="219">
        <v>31.632653061224499</v>
      </c>
      <c r="MK22" s="219">
        <v>22.093023255814</v>
      </c>
      <c r="ML22" s="219">
        <v>10.9452736318408</v>
      </c>
      <c r="MM22" s="219">
        <v>12.4223602484472</v>
      </c>
      <c r="MN22" s="219">
        <v>13.768115942029</v>
      </c>
      <c r="MO22" s="219">
        <v>4.1176470588235299</v>
      </c>
      <c r="MP22" s="219">
        <v>9.3537414965986194</v>
      </c>
      <c r="MQ22" s="219">
        <v>3.48837209302325</v>
      </c>
      <c r="MR22" s="190" t="str">
        <f t="shared" si="3"/>
        <v>--</v>
      </c>
      <c r="MS22" s="190" t="str">
        <f t="shared" si="3"/>
        <v>--</v>
      </c>
      <c r="MT22" s="190" t="str">
        <f t="shared" si="3"/>
        <v>--</v>
      </c>
      <c r="MU22" s="190" t="str">
        <f t="shared" si="3"/>
        <v>--</v>
      </c>
      <c r="MV22" s="220">
        <v>83.516483516483504</v>
      </c>
      <c r="MW22" s="220">
        <v>80.5555555555555</v>
      </c>
      <c r="MX22" s="220">
        <v>27.472527472527499</v>
      </c>
      <c r="MY22" s="220">
        <v>30.5555555555556</v>
      </c>
      <c r="MZ22" s="220">
        <v>36.723163841807903</v>
      </c>
      <c r="NA22" s="220">
        <v>36.8055555555556</v>
      </c>
      <c r="NB22" s="220">
        <v>7.9096045197740201</v>
      </c>
      <c r="NC22" s="220">
        <v>5.5555555555555598</v>
      </c>
      <c r="ND22" s="220">
        <v>34.078212290502798</v>
      </c>
      <c r="NE22" s="220">
        <v>28.4722222222222</v>
      </c>
      <c r="NF22" s="220">
        <v>10.055865921787699</v>
      </c>
      <c r="NG22" s="220">
        <v>6.25</v>
      </c>
      <c r="NH22" s="221" t="str">
        <f t="shared" si="4"/>
        <v>--</v>
      </c>
      <c r="NI22" s="222">
        <v>11.834319526627199</v>
      </c>
      <c r="NJ22" s="222">
        <v>11.3333333333333</v>
      </c>
      <c r="NK22" s="222">
        <v>11.363636363636401</v>
      </c>
      <c r="NL22" s="221" t="str">
        <f t="shared" si="5"/>
        <v>--</v>
      </c>
      <c r="NM22" s="222">
        <v>12.987012987012999</v>
      </c>
      <c r="NN22" s="222">
        <v>13.3211678832117</v>
      </c>
      <c r="NO22" s="222">
        <v>13.953488372093</v>
      </c>
      <c r="NP22" s="221" t="str">
        <f t="shared" si="6"/>
        <v>--</v>
      </c>
      <c r="NQ22" s="273">
        <v>5.917159763313613</v>
      </c>
      <c r="NR22" s="273">
        <v>5.3333333333333357</v>
      </c>
      <c r="NS22" s="273">
        <v>8.3333333333333339</v>
      </c>
      <c r="NT22" s="221" t="str">
        <f t="shared" si="7"/>
        <v>--</v>
      </c>
      <c r="NU22" s="222">
        <v>7.1428571428571432</v>
      </c>
      <c r="NV22" s="222">
        <v>8.9416058394160576</v>
      </c>
      <c r="NW22" s="222">
        <v>6.9767441860465125</v>
      </c>
      <c r="NX22" s="221" t="str">
        <f t="shared" si="8"/>
        <v>--</v>
      </c>
      <c r="NY22" s="222">
        <v>17.751479289940811</v>
      </c>
      <c r="NZ22" s="222">
        <v>16.666666666666657</v>
      </c>
      <c r="OA22" s="222">
        <v>19.696969696969695</v>
      </c>
      <c r="OB22" s="221" t="str">
        <f t="shared" si="9"/>
        <v>--</v>
      </c>
      <c r="OC22" s="222">
        <v>20.129870129870131</v>
      </c>
      <c r="OD22" s="222">
        <v>22.262773722627728</v>
      </c>
      <c r="OE22" s="222">
        <v>20.93023255813954</v>
      </c>
      <c r="OF22" s="128">
        <v>43.169398907103826</v>
      </c>
      <c r="OG22" s="128">
        <v>56.345177664974614</v>
      </c>
      <c r="OH22" s="128">
        <v>57.48502994011978</v>
      </c>
      <c r="OI22" s="128">
        <v>51.408450704225331</v>
      </c>
      <c r="OJ22" s="128">
        <v>47.916666666666643</v>
      </c>
      <c r="OK22" s="128">
        <v>77.058823529411768</v>
      </c>
      <c r="OL22" s="128">
        <v>63.651877133105806</v>
      </c>
      <c r="OM22" s="128">
        <v>47.252747252747248</v>
      </c>
      <c r="ON22" s="310">
        <v>21.666666666666657</v>
      </c>
      <c r="OO22" s="128">
        <v>13.829787234042556</v>
      </c>
      <c r="OP22" s="128">
        <v>18.404907975460123</v>
      </c>
      <c r="OQ22" s="128">
        <v>20.863309352517991</v>
      </c>
      <c r="OR22" s="128">
        <v>19.580419580419594</v>
      </c>
      <c r="OS22" s="128">
        <v>12.941176470588228</v>
      </c>
      <c r="OT22" s="128">
        <v>15.753424657534234</v>
      </c>
      <c r="OU22" s="128">
        <v>13.793103448275863</v>
      </c>
      <c r="OW22" s="378" t="str">
        <f t="shared" si="10"/>
        <v>--</v>
      </c>
      <c r="OX22" s="381">
        <v>0.76335877862595403</v>
      </c>
      <c r="OY22" s="381">
        <v>2.1052631578947372</v>
      </c>
      <c r="OZ22" s="381">
        <v>1.5981735159817356</v>
      </c>
      <c r="PA22" s="378" t="str">
        <f t="shared" si="11"/>
        <v>--</v>
      </c>
      <c r="PB22" s="378" t="str">
        <f t="shared" si="11"/>
        <v>--</v>
      </c>
      <c r="PC22" s="381">
        <v>0.88967971530249113</v>
      </c>
      <c r="PD22" s="381">
        <v>7.6923076923076925</v>
      </c>
      <c r="PE22" s="380">
        <v>43.715846994535525</v>
      </c>
      <c r="PF22" s="381">
        <v>76.335877862595396</v>
      </c>
      <c r="PG22" s="381">
        <v>50.349650349650375</v>
      </c>
      <c r="PH22" s="381">
        <v>48.089887640449462</v>
      </c>
      <c r="PI22" s="380">
        <v>22.222222222222218</v>
      </c>
      <c r="PJ22" s="381">
        <v>15.503875968992253</v>
      </c>
      <c r="PK22" s="381">
        <v>11.816578483245156</v>
      </c>
      <c r="PL22" s="381">
        <v>11.264367816091957</v>
      </c>
      <c r="PM22" s="378" t="str">
        <f t="shared" si="12"/>
        <v>--</v>
      </c>
      <c r="PN22" s="381">
        <v>12.195121951219514</v>
      </c>
      <c r="PO22" s="381">
        <v>16.20111731843576</v>
      </c>
      <c r="PP22" s="381">
        <v>12.765957446808516</v>
      </c>
      <c r="PQ22" s="378" t="str">
        <f t="shared" si="13"/>
        <v>--</v>
      </c>
      <c r="PR22" s="381">
        <v>7.3170731707317067</v>
      </c>
      <c r="PS22" s="381">
        <v>9.6834264432029862</v>
      </c>
      <c r="PT22" s="381">
        <v>13.711583924349892</v>
      </c>
      <c r="PU22" s="378" t="str">
        <f t="shared" si="14"/>
        <v>--</v>
      </c>
      <c r="PV22" s="381">
        <v>19.512195121951216</v>
      </c>
      <c r="PW22" s="381">
        <v>25.884543761638735</v>
      </c>
      <c r="PX22" s="381">
        <v>26.477541371158377</v>
      </c>
      <c r="PZ22" s="368"/>
      <c r="QA22" s="368"/>
      <c r="QB22" s="368"/>
      <c r="QC22" s="368"/>
      <c r="QD22" s="368"/>
      <c r="QE22" s="368"/>
      <c r="QF22" s="368"/>
      <c r="QG22" s="368"/>
      <c r="QH22" s="368"/>
      <c r="QI22" s="368"/>
      <c r="QJ22" s="368"/>
      <c r="QK22" s="368"/>
      <c r="QL22" s="368"/>
      <c r="QM22" s="368"/>
      <c r="QN22" s="368"/>
      <c r="QO22" s="368"/>
      <c r="QP22" s="368"/>
      <c r="QQ22" s="368"/>
      <c r="QR22" s="368"/>
      <c r="QS22" s="368"/>
      <c r="QT22" s="368"/>
      <c r="QU22" s="368"/>
      <c r="QV22" s="368"/>
      <c r="QW22" s="368"/>
      <c r="QX22" s="368"/>
      <c r="QY22" s="368"/>
      <c r="QZ22" s="368"/>
      <c r="RA22" s="368"/>
      <c r="RB22" s="368"/>
      <c r="RC22" s="368"/>
      <c r="RD22" s="368"/>
      <c r="RE22" s="368"/>
      <c r="RF22" s="368"/>
      <c r="RG22" s="368"/>
      <c r="RH22" s="368"/>
      <c r="RI22" s="368"/>
      <c r="RJ22" s="368"/>
      <c r="RK22" s="368"/>
      <c r="RL22" s="368"/>
      <c r="RM22" s="368"/>
      <c r="RN22" s="368"/>
      <c r="RO22" s="368"/>
      <c r="RP22" s="368"/>
      <c r="RQ22" s="368"/>
      <c r="RR22" s="368"/>
      <c r="RS22" s="368"/>
      <c r="RT22" s="368"/>
    </row>
    <row r="23" spans="1:488" x14ac:dyDescent="0.25">
      <c r="A23" s="114">
        <v>19</v>
      </c>
      <c r="B23" s="93" t="s">
        <v>19</v>
      </c>
      <c r="C23" s="189">
        <v>2.181208053691273</v>
      </c>
      <c r="D23" s="189">
        <v>13.850574712643706</v>
      </c>
      <c r="E23" s="189">
        <v>18.18622696411251</v>
      </c>
      <c r="F23" s="189">
        <v>1.855717930874508</v>
      </c>
      <c r="G23" s="189">
        <v>8.9134343693809317</v>
      </c>
      <c r="H23" s="189">
        <v>15.941455696202528</v>
      </c>
      <c r="I23" s="189">
        <v>1.4056720098643674</v>
      </c>
      <c r="J23" s="189">
        <v>10.352532274081419</v>
      </c>
      <c r="K23" s="189">
        <v>16.523541604974803</v>
      </c>
      <c r="L23" s="189">
        <v>0.56676490591702633</v>
      </c>
      <c r="M23" s="190">
        <v>6.8430656934306606</v>
      </c>
      <c r="N23" s="190">
        <v>13.690295101916647</v>
      </c>
      <c r="O23" s="190">
        <v>1.0578437992347516</v>
      </c>
      <c r="P23" s="190">
        <v>6.3306258958432684</v>
      </c>
      <c r="Q23" s="190">
        <v>12.666460204397666</v>
      </c>
      <c r="R23" s="190">
        <v>1.9198464122870187</v>
      </c>
      <c r="S23" s="190">
        <v>12.550490478938267</v>
      </c>
      <c r="T23" s="190">
        <v>16.479765967820526</v>
      </c>
      <c r="U23" s="190">
        <v>1.556329849012771</v>
      </c>
      <c r="V23" s="190">
        <v>7.688351761378228</v>
      </c>
      <c r="W23" s="190">
        <v>13.933121019108297</v>
      </c>
      <c r="X23" s="190">
        <v>1.1360829834527035</v>
      </c>
      <c r="Y23" s="190">
        <v>9.3057974620552102</v>
      </c>
      <c r="Z23" s="190">
        <v>14.866468842729981</v>
      </c>
      <c r="AA23" s="190">
        <v>0.45351473922902763</v>
      </c>
      <c r="AB23" s="132">
        <v>5.9401416495316415</v>
      </c>
      <c r="AC23" s="132">
        <v>12.599145820622352</v>
      </c>
      <c r="AD23" s="132">
        <v>0.94530722484807783</v>
      </c>
      <c r="AE23" s="132">
        <v>5.5754965302703967</v>
      </c>
      <c r="AF23" s="190">
        <v>11.290322580645153</v>
      </c>
      <c r="AG23" s="189">
        <v>1.2059816690786294</v>
      </c>
      <c r="AH23" s="189">
        <v>7.7596266044340512</v>
      </c>
      <c r="AI23" s="191">
        <v>12.481644640234959</v>
      </c>
      <c r="AJ23" s="191">
        <v>1.0268378063010521</v>
      </c>
      <c r="AK23" s="190">
        <v>4.9299429164504387</v>
      </c>
      <c r="AL23" s="190">
        <v>11.435425829668148</v>
      </c>
      <c r="AM23" s="190">
        <v>1.0630407911001201</v>
      </c>
      <c r="AN23" s="190">
        <v>5.3172811637822806</v>
      </c>
      <c r="AO23" s="190">
        <v>10.230332037092417</v>
      </c>
      <c r="AP23" s="190">
        <v>0.34090909090909133</v>
      </c>
      <c r="AQ23" s="190">
        <v>3.7479880432283244</v>
      </c>
      <c r="AR23" s="190">
        <v>8.3768027002147889</v>
      </c>
      <c r="AS23" s="190">
        <v>0.38322813345356033</v>
      </c>
      <c r="AT23" s="190">
        <v>3.5714285714285778</v>
      </c>
      <c r="AU23" s="190">
        <v>7.2789753202124281</v>
      </c>
      <c r="AV23" s="190">
        <v>4.6696035242290748</v>
      </c>
      <c r="AW23" s="190">
        <v>28.406708595387791</v>
      </c>
      <c r="AX23" s="132">
        <v>28.100325127728798</v>
      </c>
      <c r="AY23" s="132">
        <v>2.5690846286701201</v>
      </c>
      <c r="AZ23" s="132">
        <v>21.24559341950653</v>
      </c>
      <c r="BA23" s="132">
        <v>23.460076045627357</v>
      </c>
      <c r="BB23" s="190">
        <v>2.3707383156468751</v>
      </c>
      <c r="BC23" s="132">
        <v>19.411243913235914</v>
      </c>
      <c r="BD23" s="132">
        <v>21.840698001688697</v>
      </c>
      <c r="BE23" s="132">
        <v>1.5753129046180407</v>
      </c>
      <c r="BF23" s="132">
        <v>16.047087980173504</v>
      </c>
      <c r="BG23" s="190">
        <v>19.42384483742153</v>
      </c>
      <c r="BH23" s="132">
        <v>1.9620388142461058</v>
      </c>
      <c r="BI23" s="132">
        <v>15.025448107988488</v>
      </c>
      <c r="BJ23" s="132">
        <v>20.862900936701699</v>
      </c>
      <c r="BK23" s="192" t="s">
        <v>286</v>
      </c>
      <c r="BL23" s="190">
        <v>3.962214641826435</v>
      </c>
      <c r="BM23" s="132">
        <v>4.3761638733705865</v>
      </c>
      <c r="BN23" s="192" t="s">
        <v>286</v>
      </c>
      <c r="BO23" s="192">
        <v>3.7097910307584243</v>
      </c>
      <c r="BP23" s="192">
        <v>5.4580152671755684</v>
      </c>
      <c r="BQ23" s="192" t="s">
        <v>286</v>
      </c>
      <c r="BR23" s="132">
        <v>3.8761416796616572</v>
      </c>
      <c r="BS23" s="132">
        <v>3.9525691699604977</v>
      </c>
      <c r="BT23" s="192" t="s">
        <v>286</v>
      </c>
      <c r="BU23" s="190">
        <v>2.2009966777408669</v>
      </c>
      <c r="BV23" s="132">
        <v>2.8481012658227818</v>
      </c>
      <c r="BW23" s="192" t="s">
        <v>286</v>
      </c>
      <c r="BX23" s="132">
        <v>2.1608376030296386</v>
      </c>
      <c r="BY23" s="190">
        <v>2.5914195220270644</v>
      </c>
      <c r="BZ23" s="132" t="s">
        <v>286</v>
      </c>
      <c r="CA23" s="132">
        <v>7.9334612923864283</v>
      </c>
      <c r="CB23" s="132">
        <v>32.190378710337797</v>
      </c>
      <c r="CC23" s="190" t="s">
        <v>286</v>
      </c>
      <c r="CD23" s="132">
        <v>5.0916496945010232</v>
      </c>
      <c r="CE23" s="132">
        <v>29.29553264604807</v>
      </c>
      <c r="CF23" s="132" t="s">
        <v>286</v>
      </c>
      <c r="CG23" s="190">
        <v>5.469410769664508</v>
      </c>
      <c r="CH23" s="132">
        <v>28.766687857596928</v>
      </c>
      <c r="CI23" s="132" t="s">
        <v>286</v>
      </c>
      <c r="CJ23" s="132">
        <v>3.5920293654955486</v>
      </c>
      <c r="CK23" s="132">
        <v>24.418996295048871</v>
      </c>
      <c r="CL23" s="132" t="s">
        <v>286</v>
      </c>
      <c r="CM23" s="132">
        <v>2.8396436525612527</v>
      </c>
      <c r="CN23" s="132">
        <v>19.370294318959647</v>
      </c>
      <c r="CO23" s="132" t="s">
        <v>286</v>
      </c>
      <c r="CP23" s="190">
        <v>25.840279645065888</v>
      </c>
      <c r="CQ23" s="132">
        <v>40.009447331128889</v>
      </c>
      <c r="CR23" s="132" t="s">
        <v>286</v>
      </c>
      <c r="CS23" s="192">
        <v>19.995170248732187</v>
      </c>
      <c r="CT23" s="192">
        <v>37.230769230769283</v>
      </c>
      <c r="CU23" s="190" t="s">
        <v>286</v>
      </c>
      <c r="CV23" s="132">
        <v>20.418725005880948</v>
      </c>
      <c r="CW23" s="132">
        <v>38.308314087759818</v>
      </c>
      <c r="CX23" s="192" t="s">
        <v>286</v>
      </c>
      <c r="CY23" s="192">
        <v>15.229636048526872</v>
      </c>
      <c r="CZ23" s="190">
        <v>36.060783167737995</v>
      </c>
      <c r="DA23" s="132" t="s">
        <v>286</v>
      </c>
      <c r="DB23" s="132">
        <v>13.753449862005526</v>
      </c>
      <c r="DC23" s="210">
        <v>35.182998819362396</v>
      </c>
      <c r="DD23" s="192">
        <v>68.740245261984455</v>
      </c>
      <c r="DE23" s="190">
        <v>68.871903004744453</v>
      </c>
      <c r="DF23" s="132">
        <v>53.849743350443376</v>
      </c>
      <c r="DG23" s="132">
        <v>67.904804270462506</v>
      </c>
      <c r="DH23" s="192">
        <v>68.351440717997164</v>
      </c>
      <c r="DI23" s="192">
        <v>52.084130019120416</v>
      </c>
      <c r="DJ23" s="190">
        <v>68.069767441860378</v>
      </c>
      <c r="DK23" s="132">
        <v>70.391937290033894</v>
      </c>
      <c r="DL23" s="132">
        <v>54.743698668932367</v>
      </c>
      <c r="DM23" s="132">
        <v>71.973950145968814</v>
      </c>
      <c r="DN23" s="132">
        <v>71.918094442123206</v>
      </c>
      <c r="DO23" s="190">
        <v>59.556706966033367</v>
      </c>
      <c r="DP23" s="132">
        <v>71.387347391786932</v>
      </c>
      <c r="DQ23" s="132">
        <v>72.708940174770476</v>
      </c>
      <c r="DR23" s="132">
        <v>63.211088651458176</v>
      </c>
      <c r="DS23" s="132">
        <v>42.850668479492484</v>
      </c>
      <c r="DT23" s="190">
        <v>54.10958904109593</v>
      </c>
      <c r="DU23" s="194">
        <v>39.832089552238806</v>
      </c>
      <c r="DV23" s="194">
        <v>41.755555555555581</v>
      </c>
      <c r="DW23" s="192">
        <v>50.224215246636852</v>
      </c>
      <c r="DX23" s="194">
        <v>37.285550895920728</v>
      </c>
      <c r="DY23" s="190">
        <v>42.627158189453986</v>
      </c>
      <c r="DZ23" s="190">
        <v>51.342882721575734</v>
      </c>
      <c r="EA23" s="190">
        <v>36.157551714366662</v>
      </c>
      <c r="EB23" s="190">
        <v>44.973427812223164</v>
      </c>
      <c r="EC23" s="190">
        <v>53.663118346900532</v>
      </c>
      <c r="ED23" s="190">
        <v>42.223502304147502</v>
      </c>
      <c r="EE23" s="190">
        <v>49.292973928413588</v>
      </c>
      <c r="EF23" s="190">
        <v>56.233183856502286</v>
      </c>
      <c r="EG23" s="190">
        <v>46.156069364161802</v>
      </c>
      <c r="EH23" s="190">
        <v>21.409275101305717</v>
      </c>
      <c r="EI23" s="190">
        <v>14.997364259356878</v>
      </c>
      <c r="EJ23" s="190">
        <v>11.613805970149246</v>
      </c>
      <c r="EK23" s="190">
        <v>21.594684385382035</v>
      </c>
      <c r="EL23" s="132">
        <v>15.9952606635071</v>
      </c>
      <c r="EM23" s="132">
        <v>11.989308896525364</v>
      </c>
      <c r="EN23" s="132">
        <v>19.925771282765023</v>
      </c>
      <c r="EO23" s="132">
        <v>15.986471251409228</v>
      </c>
      <c r="EP23" s="190">
        <v>11.454493904167846</v>
      </c>
      <c r="EQ23" s="132">
        <v>19.760744350908261</v>
      </c>
      <c r="ER23" s="132">
        <v>18.879364415638641</v>
      </c>
      <c r="ES23" s="132">
        <v>17.885944700460847</v>
      </c>
      <c r="ET23" s="132">
        <v>21.321723599017627</v>
      </c>
      <c r="EU23" s="190">
        <v>19.733874605322494</v>
      </c>
      <c r="EV23" s="132">
        <v>18.113207547169804</v>
      </c>
      <c r="EW23" s="132" t="s">
        <v>286</v>
      </c>
      <c r="EX23" s="132" t="s">
        <v>286</v>
      </c>
      <c r="EY23" s="132" t="s">
        <v>286</v>
      </c>
      <c r="EZ23" s="190">
        <v>88.161651658247209</v>
      </c>
      <c r="FA23" s="132">
        <v>82.661004953998571</v>
      </c>
      <c r="FB23" s="132">
        <v>75.248281130633956</v>
      </c>
      <c r="FC23" s="132">
        <v>86.65435234356967</v>
      </c>
      <c r="FD23" s="132">
        <v>80.435759209344013</v>
      </c>
      <c r="FE23" s="190">
        <v>75.447570332480865</v>
      </c>
      <c r="FF23" s="132">
        <v>85.711159737417958</v>
      </c>
      <c r="FG23" s="132">
        <v>80.137557315548264</v>
      </c>
      <c r="FH23" s="132">
        <v>74.068726537684086</v>
      </c>
      <c r="FI23" s="132">
        <v>83.951155691234277</v>
      </c>
      <c r="FJ23" s="190">
        <v>78.959174517721195</v>
      </c>
      <c r="FK23" s="132">
        <v>74.5359628770303</v>
      </c>
      <c r="FL23" s="132" t="s">
        <v>286</v>
      </c>
      <c r="FM23" s="132" t="s">
        <v>286</v>
      </c>
      <c r="FN23" s="132" t="s">
        <v>286</v>
      </c>
      <c r="FO23" s="190">
        <v>41.576982209532204</v>
      </c>
      <c r="FP23" s="132">
        <v>34.607218683651709</v>
      </c>
      <c r="FQ23" s="132">
        <v>24.866310160427798</v>
      </c>
      <c r="FR23" s="132">
        <v>38.235973216347261</v>
      </c>
      <c r="FS23" s="132">
        <v>32.075471698113141</v>
      </c>
      <c r="FT23" s="190">
        <v>24.29667519181584</v>
      </c>
      <c r="FU23" s="132">
        <v>37.089715536105089</v>
      </c>
      <c r="FV23" s="132">
        <v>32.888703626511138</v>
      </c>
      <c r="FW23" s="132">
        <v>23.736644527866066</v>
      </c>
      <c r="FX23" s="132">
        <v>35.324901875272595</v>
      </c>
      <c r="FY23" s="190">
        <v>31.740690892777039</v>
      </c>
      <c r="FZ23" s="132">
        <v>24.216937354988413</v>
      </c>
      <c r="GA23" s="132" t="s">
        <v>286</v>
      </c>
      <c r="GB23" s="132" t="s">
        <v>286</v>
      </c>
      <c r="GC23" s="132" t="s">
        <v>286</v>
      </c>
      <c r="GD23" s="190">
        <v>63.532315978456069</v>
      </c>
      <c r="GE23" s="132">
        <v>65.263157894736793</v>
      </c>
      <c r="GF23" s="132">
        <v>69.102861562258227</v>
      </c>
      <c r="GG23" s="132">
        <v>59.589525831564025</v>
      </c>
      <c r="GH23" s="132">
        <v>59.629883481836984</v>
      </c>
      <c r="GI23" s="190">
        <v>62.374245472836968</v>
      </c>
      <c r="GJ23" s="132">
        <v>48.99148363962351</v>
      </c>
      <c r="GK23" s="132">
        <v>51.766448064311426</v>
      </c>
      <c r="GL23" s="132">
        <v>52.642395772166829</v>
      </c>
      <c r="GM23" s="197">
        <v>46.30694383016364</v>
      </c>
      <c r="GN23" s="190">
        <v>49.738100660441781</v>
      </c>
      <c r="GO23" s="132">
        <v>49.557522123893882</v>
      </c>
      <c r="GP23" s="132" t="s">
        <v>286</v>
      </c>
      <c r="GQ23" s="132" t="s">
        <v>286</v>
      </c>
      <c r="GR23" s="132" t="s">
        <v>286</v>
      </c>
      <c r="GS23" s="190">
        <v>19.748653500897642</v>
      </c>
      <c r="GT23" s="132">
        <v>23.803827751196202</v>
      </c>
      <c r="GU23" s="132">
        <v>23.163186388244434</v>
      </c>
      <c r="GV23" s="132">
        <v>18.376975701816484</v>
      </c>
      <c r="GW23" s="132">
        <v>19.396847155586087</v>
      </c>
      <c r="GX23" s="190">
        <v>19.028456453003692</v>
      </c>
      <c r="GY23" s="190">
        <v>12.415956969968605</v>
      </c>
      <c r="GZ23" s="190">
        <v>14.110429447852798</v>
      </c>
      <c r="HA23" s="190">
        <v>14.357017028772759</v>
      </c>
      <c r="HB23" s="190">
        <v>11.875276426359994</v>
      </c>
      <c r="HC23" s="190">
        <v>13.18606240036439</v>
      </c>
      <c r="HD23" s="190">
        <v>11.887905604719792</v>
      </c>
      <c r="HE23" s="190" t="s">
        <v>286</v>
      </c>
      <c r="HF23" s="190" t="s">
        <v>286</v>
      </c>
      <c r="HG23" s="190" t="s">
        <v>286</v>
      </c>
      <c r="HH23" s="190">
        <v>25.111059153612374</v>
      </c>
      <c r="HI23" s="190">
        <v>25.451880801172443</v>
      </c>
      <c r="HJ23" s="190">
        <v>19.976218787158139</v>
      </c>
      <c r="HK23" s="190">
        <v>34.343924326946471</v>
      </c>
      <c r="HL23" s="132">
        <v>33.061699650756822</v>
      </c>
      <c r="HM23" s="132">
        <v>25.131502045587407</v>
      </c>
      <c r="HN23" s="132">
        <v>36.590909090909143</v>
      </c>
      <c r="HO23" s="132">
        <v>39.995729233397377</v>
      </c>
      <c r="HP23" s="190">
        <v>32.10168489506345</v>
      </c>
      <c r="HQ23" s="132">
        <v>32.642487046632141</v>
      </c>
      <c r="HR23" s="132">
        <v>31.963048498845311</v>
      </c>
      <c r="HS23" s="132">
        <v>30.300327088908741</v>
      </c>
      <c r="HT23" s="196" t="s">
        <v>286</v>
      </c>
      <c r="HU23" s="190" t="s">
        <v>286</v>
      </c>
      <c r="HV23" s="192" t="s">
        <v>286</v>
      </c>
      <c r="HW23" s="192">
        <v>9.2354454056581687</v>
      </c>
      <c r="HX23" s="192">
        <v>7.7674645823155846</v>
      </c>
      <c r="HY23" s="192">
        <v>4.7562425683709844</v>
      </c>
      <c r="HZ23" s="192">
        <v>12.030075187969874</v>
      </c>
      <c r="IA23" s="192">
        <v>11.15250291036091</v>
      </c>
      <c r="IB23" s="192">
        <v>7.0134424313267072</v>
      </c>
      <c r="IC23" s="192">
        <v>13.272727272727273</v>
      </c>
      <c r="ID23" s="192">
        <v>13.559683963271409</v>
      </c>
      <c r="IE23" s="192">
        <v>8.1879988176175047</v>
      </c>
      <c r="IF23" s="192">
        <v>11.894570849290405</v>
      </c>
      <c r="IG23" s="192">
        <v>10.808314087759822</v>
      </c>
      <c r="IH23" s="192">
        <v>8.8016651798988921</v>
      </c>
      <c r="II23" s="192" t="s">
        <v>286</v>
      </c>
      <c r="IJ23" s="192" t="s">
        <v>286</v>
      </c>
      <c r="IK23" s="192" t="s">
        <v>286</v>
      </c>
      <c r="IL23" s="192" t="s">
        <v>286</v>
      </c>
      <c r="IM23" s="192" t="s">
        <v>286</v>
      </c>
      <c r="IN23" s="192" t="s">
        <v>286</v>
      </c>
      <c r="IO23" s="192" t="s">
        <v>286</v>
      </c>
      <c r="IP23" s="192" t="s">
        <v>286</v>
      </c>
      <c r="IQ23" s="192" t="s">
        <v>286</v>
      </c>
      <c r="IR23" s="192" t="s">
        <v>286</v>
      </c>
      <c r="IS23" s="192">
        <v>11.702857142857109</v>
      </c>
      <c r="IT23" s="192">
        <v>11.463046757164403</v>
      </c>
      <c r="IU23" s="192" t="s">
        <v>286</v>
      </c>
      <c r="IV23" s="192">
        <v>11.563957770685033</v>
      </c>
      <c r="IW23" s="192">
        <v>10.794234897270778</v>
      </c>
      <c r="IX23" s="192" t="s">
        <v>286</v>
      </c>
      <c r="IY23" s="192" t="s">
        <v>286</v>
      </c>
      <c r="IZ23" s="192" t="s">
        <v>286</v>
      </c>
      <c r="JA23" s="192" t="s">
        <v>286</v>
      </c>
      <c r="JB23" s="192" t="s">
        <v>286</v>
      </c>
      <c r="JC23" s="192" t="s">
        <v>286</v>
      </c>
      <c r="JD23" s="192" t="s">
        <v>286</v>
      </c>
      <c r="JE23" s="192" t="s">
        <v>286</v>
      </c>
      <c r="JF23" s="192" t="s">
        <v>286</v>
      </c>
      <c r="JG23" s="192" t="s">
        <v>286</v>
      </c>
      <c r="JH23" s="192">
        <v>7.4285714285714404</v>
      </c>
      <c r="JI23" s="192">
        <v>8.7782805429864172</v>
      </c>
      <c r="JJ23" s="192" t="s">
        <v>286</v>
      </c>
      <c r="JK23" s="192">
        <v>6.8254357967100407</v>
      </c>
      <c r="JL23" s="192">
        <v>8.2183379331493374</v>
      </c>
      <c r="JM23" s="192" t="s">
        <v>286</v>
      </c>
      <c r="JN23" s="192" t="s">
        <v>286</v>
      </c>
      <c r="JO23" s="192" t="s">
        <v>286</v>
      </c>
      <c r="JP23" s="192" t="s">
        <v>286</v>
      </c>
      <c r="JQ23" s="192" t="s">
        <v>286</v>
      </c>
      <c r="JR23" s="192" t="s">
        <v>286</v>
      </c>
      <c r="JS23" s="192" t="s">
        <v>286</v>
      </c>
      <c r="JT23" s="192" t="s">
        <v>286</v>
      </c>
      <c r="JU23" s="192" t="s">
        <v>286</v>
      </c>
      <c r="JV23" s="192" t="s">
        <v>286</v>
      </c>
      <c r="JW23" s="192">
        <v>19.131428571428554</v>
      </c>
      <c r="JX23" s="192">
        <v>20.241327300150761</v>
      </c>
      <c r="JY23" s="192" t="s">
        <v>286</v>
      </c>
      <c r="JZ23" s="192">
        <v>18.389393567395039</v>
      </c>
      <c r="KA23" s="192">
        <v>19.012572830420055</v>
      </c>
      <c r="KB23" s="192">
        <v>14.711232378353797</v>
      </c>
      <c r="KC23" s="192">
        <v>21.289473684210513</v>
      </c>
      <c r="KD23" s="192">
        <v>23.962703962704005</v>
      </c>
      <c r="KE23" s="192">
        <v>15.51800800355722</v>
      </c>
      <c r="KF23" s="192">
        <v>21.178419309039253</v>
      </c>
      <c r="KG23" s="192">
        <v>22.489499809087491</v>
      </c>
      <c r="KH23" s="192">
        <v>15.308988764044914</v>
      </c>
      <c r="KI23" s="192">
        <v>21.281362007168553</v>
      </c>
      <c r="KJ23" s="192">
        <v>21.234428086070242</v>
      </c>
      <c r="KK23" s="192">
        <v>15.022123893805329</v>
      </c>
      <c r="KL23" s="192">
        <v>21.307353865493397</v>
      </c>
      <c r="KM23" s="192">
        <v>24.755043227665652</v>
      </c>
      <c r="KN23" s="192">
        <v>16.111968260965412</v>
      </c>
      <c r="KO23" s="192">
        <v>19.215155615696919</v>
      </c>
      <c r="KP23" s="192">
        <v>21.084686774941996</v>
      </c>
      <c r="KQ23" s="192" t="str">
        <f t="shared" si="22"/>
        <v>--</v>
      </c>
      <c r="KR23" s="192" t="str">
        <f t="shared" si="22"/>
        <v>--</v>
      </c>
      <c r="KS23" s="192" t="str">
        <f t="shared" si="22"/>
        <v>--</v>
      </c>
      <c r="KT23" s="192" t="str">
        <f t="shared" si="22"/>
        <v>--</v>
      </c>
      <c r="KU23" s="192" t="str">
        <f t="shared" si="22"/>
        <v>--</v>
      </c>
      <c r="KV23" s="223">
        <v>0.97431355181576695</v>
      </c>
      <c r="KW23" s="219">
        <v>2.1733821733821701</v>
      </c>
      <c r="KX23" s="219">
        <v>1.8331374853114</v>
      </c>
      <c r="KY23" s="219">
        <v>1.14199525964232</v>
      </c>
      <c r="KZ23" s="219">
        <v>1.2984378170014199</v>
      </c>
      <c r="LA23" s="219">
        <v>1.62622612287042</v>
      </c>
      <c r="LB23" s="190" t="str">
        <f t="shared" si="1"/>
        <v>--</v>
      </c>
      <c r="LC23" s="219">
        <v>1.2945914844649</v>
      </c>
      <c r="LD23" s="219">
        <v>10.6772255598034</v>
      </c>
      <c r="LE23" s="190" t="str">
        <f t="shared" si="2"/>
        <v>--</v>
      </c>
      <c r="LF23" s="223">
        <v>0.79212160137015597</v>
      </c>
      <c r="LG23" s="219">
        <v>8.4367245657568208</v>
      </c>
      <c r="LH23" s="219">
        <v>82.263134261338095</v>
      </c>
      <c r="LI23" s="219">
        <v>79.039634146341697</v>
      </c>
      <c r="LJ23" s="219">
        <v>77.525131641933996</v>
      </c>
      <c r="LK23" s="219">
        <v>76.661615068196397</v>
      </c>
      <c r="LL23" s="219">
        <v>73.791973791973803</v>
      </c>
      <c r="LM23" s="219">
        <v>72.146951537259</v>
      </c>
      <c r="LN23" s="219">
        <v>33.183655141446003</v>
      </c>
      <c r="LO23" s="219">
        <v>30.868902439024399</v>
      </c>
      <c r="LP23" s="219">
        <v>29.248444231689799</v>
      </c>
      <c r="LQ23" s="219">
        <v>26.9971855379952</v>
      </c>
      <c r="LR23" s="219">
        <v>26.9041769041769</v>
      </c>
      <c r="LS23" s="219">
        <v>25.768629494528401</v>
      </c>
      <c r="LT23" s="219">
        <v>44.514815652567499</v>
      </c>
      <c r="LU23" s="219">
        <v>43.858307849133602</v>
      </c>
      <c r="LV23" s="219">
        <v>43.203650336215098</v>
      </c>
      <c r="LW23" s="219">
        <v>37.245119305856903</v>
      </c>
      <c r="LX23" s="219">
        <v>37.100082034454402</v>
      </c>
      <c r="LY23" s="219">
        <v>36.769311064718202</v>
      </c>
      <c r="LZ23" s="219">
        <v>8.7084370052024802</v>
      </c>
      <c r="MA23" s="219">
        <v>9.0468909276248795</v>
      </c>
      <c r="MB23" s="219">
        <v>8.54947166186356</v>
      </c>
      <c r="MC23" s="219">
        <v>5.3145336225596296</v>
      </c>
      <c r="MD23" s="219">
        <v>5.7424118129614499</v>
      </c>
      <c r="ME23" s="219">
        <v>6.4196242171190097</v>
      </c>
      <c r="MF23" s="219">
        <v>33.732760569748898</v>
      </c>
      <c r="MG23" s="219">
        <v>32.992849846782498</v>
      </c>
      <c r="MH23" s="219">
        <v>31.5384615384616</v>
      </c>
      <c r="MI23" s="219">
        <v>27.5211450878334</v>
      </c>
      <c r="MJ23" s="219">
        <v>28.841413311421501</v>
      </c>
      <c r="MK23" s="219">
        <v>26.291079812206501</v>
      </c>
      <c r="ML23" s="219">
        <v>9.6992991182455093</v>
      </c>
      <c r="MM23" s="219">
        <v>9.7803881511746802</v>
      </c>
      <c r="MN23" s="219">
        <v>7.90865384615386</v>
      </c>
      <c r="MO23" s="219">
        <v>6.6363044892647904</v>
      </c>
      <c r="MP23" s="219">
        <v>6.9638455217748598</v>
      </c>
      <c r="MQ23" s="219">
        <v>6.0511215440792796</v>
      </c>
      <c r="MR23" s="190" t="str">
        <f t="shared" si="3"/>
        <v>--</v>
      </c>
      <c r="MS23" s="190" t="str">
        <f t="shared" si="3"/>
        <v>--</v>
      </c>
      <c r="MT23" s="190" t="str">
        <f t="shared" si="3"/>
        <v>--</v>
      </c>
      <c r="MU23" s="190" t="str">
        <f t="shared" si="3"/>
        <v>--</v>
      </c>
      <c r="MV23" s="220">
        <v>84.762123649735798</v>
      </c>
      <c r="MW23" s="220">
        <v>80.255102040816396</v>
      </c>
      <c r="MX23" s="220">
        <v>33.601470926223897</v>
      </c>
      <c r="MY23" s="220">
        <v>29.540816326530699</v>
      </c>
      <c r="MZ23" s="220">
        <v>38.636363636363498</v>
      </c>
      <c r="NA23" s="220">
        <v>35.650166709412701</v>
      </c>
      <c r="NB23" s="220">
        <v>6.53988868274583</v>
      </c>
      <c r="NC23" s="220">
        <v>5.7707104385739996</v>
      </c>
      <c r="ND23" s="220">
        <v>32.0548582054858</v>
      </c>
      <c r="NE23" s="220">
        <v>28.326070238400401</v>
      </c>
      <c r="NF23" s="220">
        <v>8.3682008368200709</v>
      </c>
      <c r="NG23" s="220">
        <v>8.07485260189695</v>
      </c>
      <c r="NH23" s="221" t="str">
        <f t="shared" si="4"/>
        <v>--</v>
      </c>
      <c r="NI23" s="222">
        <v>12.008072653885</v>
      </c>
      <c r="NJ23" s="222">
        <v>11.763122476446799</v>
      </c>
      <c r="NK23" s="222">
        <v>11.477021381174801</v>
      </c>
      <c r="NL23" s="221" t="str">
        <f t="shared" si="5"/>
        <v>--</v>
      </c>
      <c r="NM23" s="222">
        <v>12.8120224146714</v>
      </c>
      <c r="NN23" s="222">
        <v>12.773147105203901</v>
      </c>
      <c r="NO23" s="222">
        <v>12.806539509536799</v>
      </c>
      <c r="NP23" s="221" t="str">
        <f t="shared" si="6"/>
        <v>--</v>
      </c>
      <c r="NQ23" s="273">
        <v>6.7860746720484233</v>
      </c>
      <c r="NR23" s="273">
        <v>7.7523553162853247</v>
      </c>
      <c r="NS23" s="273">
        <v>9.0439911526173642</v>
      </c>
      <c r="NT23" s="221" t="str">
        <f t="shared" si="7"/>
        <v>--</v>
      </c>
      <c r="NU23" s="222">
        <v>7.4885379521141173</v>
      </c>
      <c r="NV23" s="222">
        <v>8.8082901554404032</v>
      </c>
      <c r="NW23" s="222">
        <v>10.190735694822848</v>
      </c>
      <c r="NX23" s="221" t="str">
        <f t="shared" si="8"/>
        <v>--</v>
      </c>
      <c r="NY23" s="222">
        <v>18.794147325933327</v>
      </c>
      <c r="NZ23" s="222">
        <v>19.51547779273217</v>
      </c>
      <c r="OA23" s="222">
        <v>20.521012533792103</v>
      </c>
      <c r="OB23" s="221" t="str">
        <f t="shared" si="9"/>
        <v>--</v>
      </c>
      <c r="OC23" s="222">
        <v>20.300560366785554</v>
      </c>
      <c r="OD23" s="222">
        <v>21.581437260644257</v>
      </c>
      <c r="OE23" s="222">
        <v>22.997275204359706</v>
      </c>
      <c r="OF23" s="128">
        <v>44.005576208178447</v>
      </c>
      <c r="OG23" s="128">
        <v>49.16722185209872</v>
      </c>
      <c r="OH23" s="128">
        <v>53.442783631462795</v>
      </c>
      <c r="OI23" s="128">
        <v>45.396750647516022</v>
      </c>
      <c r="OJ23" s="128">
        <v>44.635865309318625</v>
      </c>
      <c r="OK23" s="128">
        <v>50.22683084899537</v>
      </c>
      <c r="OL23" s="128">
        <v>50.835370823146064</v>
      </c>
      <c r="OM23" s="128">
        <v>39.896373056994847</v>
      </c>
      <c r="ON23" s="310">
        <v>22.559652928416444</v>
      </c>
      <c r="OO23" s="128">
        <v>18.154693596511308</v>
      </c>
      <c r="OP23" s="128">
        <v>19.106825678761734</v>
      </c>
      <c r="OQ23" s="128">
        <v>19.663056558363468</v>
      </c>
      <c r="OR23" s="128">
        <v>25.705410302873442</v>
      </c>
      <c r="OS23" s="128">
        <v>19.184912204639044</v>
      </c>
      <c r="OT23" s="128">
        <v>19.336337566571025</v>
      </c>
      <c r="OU23" s="128">
        <v>18.410041841004162</v>
      </c>
      <c r="OW23" s="378" t="str">
        <f t="shared" si="10"/>
        <v>--</v>
      </c>
      <c r="OX23" s="381">
        <v>0.97975179621162545</v>
      </c>
      <c r="OY23" s="381">
        <v>1.4957728159549066</v>
      </c>
      <c r="OZ23" s="381">
        <v>1.1363636363636356</v>
      </c>
      <c r="PA23" s="378" t="str">
        <f t="shared" si="11"/>
        <v>--</v>
      </c>
      <c r="PB23" s="378" t="str">
        <f t="shared" si="11"/>
        <v>--</v>
      </c>
      <c r="PC23" s="381">
        <v>1.0290418477018077</v>
      </c>
      <c r="PD23" s="381">
        <v>6.5001419244961651</v>
      </c>
      <c r="PE23" s="380">
        <v>38.716465018411199</v>
      </c>
      <c r="PF23" s="381">
        <v>47.994853098863331</v>
      </c>
      <c r="PG23" s="381">
        <v>50.235445205479429</v>
      </c>
      <c r="PH23" s="381">
        <v>39.876310836246219</v>
      </c>
      <c r="PI23" s="380">
        <v>24.312783560181511</v>
      </c>
      <c r="PJ23" s="381">
        <v>17.088607594936736</v>
      </c>
      <c r="PK23" s="381">
        <v>15.017436791630363</v>
      </c>
      <c r="PL23" s="381">
        <v>13.309647444657035</v>
      </c>
      <c r="PM23" s="378" t="str">
        <f t="shared" si="12"/>
        <v>--</v>
      </c>
      <c r="PN23" s="381">
        <v>13.37767923133778</v>
      </c>
      <c r="PO23" s="381">
        <v>14.929245283018879</v>
      </c>
      <c r="PP23" s="381">
        <v>13.255081591754939</v>
      </c>
      <c r="PQ23" s="378" t="str">
        <f t="shared" si="13"/>
        <v>--</v>
      </c>
      <c r="PR23" s="381">
        <v>9.0909090909090953</v>
      </c>
      <c r="PS23" s="381">
        <v>9.4339622641509386</v>
      </c>
      <c r="PT23" s="381">
        <v>10.707128542799886</v>
      </c>
      <c r="PU23" s="378" t="str">
        <f t="shared" si="14"/>
        <v>--</v>
      </c>
      <c r="PV23" s="381">
        <v>22.468588322246802</v>
      </c>
      <c r="PW23" s="381">
        <v>24.36320754716975</v>
      </c>
      <c r="PX23" s="381">
        <v>23.962210134554823</v>
      </c>
      <c r="PZ23" s="368"/>
      <c r="QA23" s="368"/>
      <c r="QB23" s="368"/>
      <c r="QC23" s="368"/>
      <c r="QD23" s="368"/>
      <c r="QE23" s="368"/>
      <c r="QF23" s="368"/>
      <c r="QG23" s="368"/>
      <c r="QH23" s="368"/>
      <c r="QI23" s="368"/>
      <c r="QJ23" s="368"/>
      <c r="QK23" s="368"/>
      <c r="QL23" s="368"/>
      <c r="QM23" s="368"/>
      <c r="QN23" s="368"/>
      <c r="QO23" s="368"/>
      <c r="QP23" s="368"/>
      <c r="QQ23" s="368"/>
      <c r="QR23" s="368"/>
      <c r="QS23" s="368"/>
      <c r="QT23" s="368"/>
      <c r="QU23" s="368"/>
      <c r="QV23" s="368"/>
      <c r="QW23" s="368"/>
      <c r="QX23" s="368"/>
      <c r="QY23" s="368"/>
      <c r="QZ23" s="368"/>
      <c r="RA23" s="368"/>
      <c r="RB23" s="368"/>
      <c r="RC23" s="368"/>
      <c r="RD23" s="368"/>
      <c r="RE23" s="368"/>
      <c r="RF23" s="368"/>
      <c r="RG23" s="368"/>
      <c r="RH23" s="368"/>
      <c r="RI23" s="368"/>
      <c r="RJ23" s="368"/>
      <c r="RK23" s="368"/>
      <c r="RL23" s="368"/>
      <c r="RM23" s="368"/>
      <c r="RN23" s="368"/>
      <c r="RO23" s="368"/>
      <c r="RP23" s="368"/>
      <c r="RQ23" s="368"/>
      <c r="RR23" s="368"/>
      <c r="RS23" s="368"/>
      <c r="RT23" s="368"/>
    </row>
    <row r="24" spans="1:488" x14ac:dyDescent="0.25">
      <c r="A24" s="114">
        <v>20</v>
      </c>
      <c r="B24" s="93" t="s">
        <v>20</v>
      </c>
      <c r="C24" s="189">
        <v>3.6734693877551039</v>
      </c>
      <c r="D24" s="189">
        <v>11.481481481481483</v>
      </c>
      <c r="E24" s="189">
        <v>16.93989071038251</v>
      </c>
      <c r="F24" s="189">
        <v>2.2641509433962281</v>
      </c>
      <c r="G24" s="189">
        <v>14.655172413793105</v>
      </c>
      <c r="H24" s="189">
        <v>11.794871794871803</v>
      </c>
      <c r="I24" s="189">
        <v>0.96153846153846145</v>
      </c>
      <c r="J24" s="189">
        <v>15.450643776824036</v>
      </c>
      <c r="K24" s="189">
        <v>15.976331360946746</v>
      </c>
      <c r="L24" s="189">
        <v>1.2345679012345678</v>
      </c>
      <c r="M24" s="190">
        <v>9.6774193548387206</v>
      </c>
      <c r="N24" s="190">
        <v>13.861386138613868</v>
      </c>
      <c r="O24" s="190">
        <v>1.1320754716981136</v>
      </c>
      <c r="P24" s="190">
        <v>7.8189300411522646</v>
      </c>
      <c r="Q24" s="190">
        <v>20.231213872832381</v>
      </c>
      <c r="R24" s="190">
        <v>3.6734693877551039</v>
      </c>
      <c r="S24" s="190">
        <v>11.111111111111111</v>
      </c>
      <c r="T24" s="190">
        <v>13.736263736263735</v>
      </c>
      <c r="U24" s="190">
        <v>2.2641509433962281</v>
      </c>
      <c r="V24" s="190">
        <v>13.419913419913417</v>
      </c>
      <c r="W24" s="190">
        <v>10.309278350515468</v>
      </c>
      <c r="X24" s="190">
        <v>0</v>
      </c>
      <c r="Y24" s="190">
        <v>14.163090128755366</v>
      </c>
      <c r="Z24" s="190">
        <v>15.38461538461539</v>
      </c>
      <c r="AA24" s="190">
        <v>1.2345679012345678</v>
      </c>
      <c r="AB24" s="132">
        <v>8.9068825910931153</v>
      </c>
      <c r="AC24" s="132">
        <v>13.861386138613868</v>
      </c>
      <c r="AD24" s="132">
        <v>1.1320754716981136</v>
      </c>
      <c r="AE24" s="132">
        <v>7.4074074074074119</v>
      </c>
      <c r="AF24" s="190">
        <v>17.91907514450866</v>
      </c>
      <c r="AG24" s="189">
        <v>2.0408163265306118</v>
      </c>
      <c r="AH24" s="189">
        <v>7.1698113207547216</v>
      </c>
      <c r="AI24" s="191">
        <v>13.966480446927378</v>
      </c>
      <c r="AJ24" s="191">
        <v>0.75757575757575757</v>
      </c>
      <c r="AK24" s="190">
        <v>8.6956521739130483</v>
      </c>
      <c r="AL24" s="190">
        <v>7.6923076923076916</v>
      </c>
      <c r="AM24" s="190">
        <v>0.96618357487922701</v>
      </c>
      <c r="AN24" s="190">
        <v>9.9137931034482794</v>
      </c>
      <c r="AO24" s="190">
        <v>5.9880239520958085</v>
      </c>
      <c r="AP24" s="190">
        <v>0</v>
      </c>
      <c r="AQ24" s="190">
        <v>2.8571428571428559</v>
      </c>
      <c r="AR24" s="190">
        <v>8.5000000000000053</v>
      </c>
      <c r="AS24" s="190">
        <v>0.76045627376425862</v>
      </c>
      <c r="AT24" s="190">
        <v>4.1493775933609971</v>
      </c>
      <c r="AU24" s="190">
        <v>15.697674418604652</v>
      </c>
      <c r="AV24" s="190">
        <v>6.4393939393939386</v>
      </c>
      <c r="AW24" s="190">
        <v>17.406143344709879</v>
      </c>
      <c r="AX24" s="132">
        <v>16.336633663366339</v>
      </c>
      <c r="AY24" s="132">
        <v>2.1352313167259789</v>
      </c>
      <c r="AZ24" s="132">
        <v>19.918699186991873</v>
      </c>
      <c r="BA24" s="132">
        <v>14.77832512315271</v>
      </c>
      <c r="BB24" s="190">
        <v>0.92165898617511499</v>
      </c>
      <c r="BC24" s="132">
        <v>21.093750000000011</v>
      </c>
      <c r="BD24" s="132">
        <v>14.619883040935681</v>
      </c>
      <c r="BE24" s="132">
        <v>1.945525291828794</v>
      </c>
      <c r="BF24" s="132">
        <v>8.3650190114068472</v>
      </c>
      <c r="BG24" s="190">
        <v>12.264150943396224</v>
      </c>
      <c r="BH24" s="132">
        <v>0.37313432835820898</v>
      </c>
      <c r="BI24" s="132">
        <v>18.604651162790692</v>
      </c>
      <c r="BJ24" s="132">
        <v>22.222222222222218</v>
      </c>
      <c r="BK24" s="192" t="s">
        <v>286</v>
      </c>
      <c r="BL24" s="190">
        <v>3.7542662116041328</v>
      </c>
      <c r="BM24" s="132">
        <v>6.4676616915422898</v>
      </c>
      <c r="BN24" s="192" t="s">
        <v>286</v>
      </c>
      <c r="BO24" s="192">
        <v>4.4715447154471804</v>
      </c>
      <c r="BP24" s="192">
        <v>6.8627450980391558</v>
      </c>
      <c r="BQ24" s="192" t="s">
        <v>286</v>
      </c>
      <c r="BR24" s="132">
        <v>4.3307086614173471</v>
      </c>
      <c r="BS24" s="132">
        <v>5.2631578947368354</v>
      </c>
      <c r="BT24" s="192" t="s">
        <v>286</v>
      </c>
      <c r="BU24" s="190">
        <v>1.9083969465648862</v>
      </c>
      <c r="BV24" s="132">
        <v>3.3175355450236972</v>
      </c>
      <c r="BW24" s="192" t="s">
        <v>286</v>
      </c>
      <c r="BX24" s="132">
        <v>2.7131782945736442</v>
      </c>
      <c r="BY24" s="190">
        <v>6.1452513966480469</v>
      </c>
      <c r="BZ24" s="132" t="s">
        <v>286</v>
      </c>
      <c r="CA24" s="132">
        <v>9.5617529880478109</v>
      </c>
      <c r="CB24" s="132">
        <v>40.804597701149447</v>
      </c>
      <c r="CC24" s="190" t="s">
        <v>286</v>
      </c>
      <c r="CD24" s="132">
        <v>12.4401913875598</v>
      </c>
      <c r="CE24" s="132">
        <v>37.765957446808528</v>
      </c>
      <c r="CF24" s="132" t="s">
        <v>286</v>
      </c>
      <c r="CG24" s="190">
        <v>10.144927536231888</v>
      </c>
      <c r="CH24" s="132">
        <v>25.925925925925927</v>
      </c>
      <c r="CI24" s="132" t="s">
        <v>286</v>
      </c>
      <c r="CJ24" s="132">
        <v>7.1428571428571432</v>
      </c>
      <c r="CK24" s="132">
        <v>20.540540540540544</v>
      </c>
      <c r="CL24" s="132" t="s">
        <v>286</v>
      </c>
      <c r="CM24" s="132">
        <v>5.9907834101382491</v>
      </c>
      <c r="CN24" s="132">
        <v>24.223602484472057</v>
      </c>
      <c r="CO24" s="132" t="s">
        <v>286</v>
      </c>
      <c r="CP24" s="190">
        <v>32.525951557093435</v>
      </c>
      <c r="CQ24" s="132">
        <v>51.269035532994934</v>
      </c>
      <c r="CR24" s="132" t="s">
        <v>286</v>
      </c>
      <c r="CS24" s="192">
        <v>30.452674897119344</v>
      </c>
      <c r="CT24" s="192">
        <v>45.320197044334961</v>
      </c>
      <c r="CU24" s="190" t="s">
        <v>286</v>
      </c>
      <c r="CV24" s="132">
        <v>24.696356275303636</v>
      </c>
      <c r="CW24" s="132">
        <v>40.935672514619888</v>
      </c>
      <c r="CX24" s="192" t="s">
        <v>286</v>
      </c>
      <c r="CY24" s="192">
        <v>24.124513618677032</v>
      </c>
      <c r="CZ24" s="190">
        <v>30.95238095238097</v>
      </c>
      <c r="DA24" s="132" t="s">
        <v>286</v>
      </c>
      <c r="DB24" s="132">
        <v>23.137254901960798</v>
      </c>
      <c r="DC24" s="210">
        <v>40.340909090909093</v>
      </c>
      <c r="DD24" s="192">
        <v>66.287878787878725</v>
      </c>
      <c r="DE24" s="190">
        <v>63.481228668941945</v>
      </c>
      <c r="DF24" s="132">
        <v>45.273631840796014</v>
      </c>
      <c r="DG24" s="132">
        <v>69.090909090909065</v>
      </c>
      <c r="DH24" s="192">
        <v>62.857142857142861</v>
      </c>
      <c r="DI24" s="192">
        <v>45.320197044334961</v>
      </c>
      <c r="DJ24" s="190">
        <v>62.211981566820263</v>
      </c>
      <c r="DK24" s="132">
        <v>64.03162055335963</v>
      </c>
      <c r="DL24" s="132">
        <v>52.941176470588239</v>
      </c>
      <c r="DM24" s="132">
        <v>70.040485829959493</v>
      </c>
      <c r="DN24" s="132">
        <v>68.441064638783303</v>
      </c>
      <c r="DO24" s="190">
        <v>49.765258215962447</v>
      </c>
      <c r="DP24" s="132">
        <v>63.601532567049794</v>
      </c>
      <c r="DQ24" s="132">
        <v>73.151750972762699</v>
      </c>
      <c r="DR24" s="132">
        <v>57.777777777777764</v>
      </c>
      <c r="DS24" s="132">
        <v>51.984126984126966</v>
      </c>
      <c r="DT24" s="190">
        <v>54.948805460750883</v>
      </c>
      <c r="DU24" s="194">
        <v>39.303482587064664</v>
      </c>
      <c r="DV24" s="194">
        <v>44.609665427509299</v>
      </c>
      <c r="DW24" s="192">
        <v>47.325102880658456</v>
      </c>
      <c r="DX24" s="194">
        <v>36.764705882352949</v>
      </c>
      <c r="DY24" s="190">
        <v>39.069767441860456</v>
      </c>
      <c r="DZ24" s="190">
        <v>54.365079365079374</v>
      </c>
      <c r="EA24" s="190">
        <v>42.690058479532155</v>
      </c>
      <c r="EB24" s="190">
        <v>49.802371541501984</v>
      </c>
      <c r="EC24" s="190">
        <v>57.633587786259554</v>
      </c>
      <c r="ED24" s="190">
        <v>40.758293838862592</v>
      </c>
      <c r="EE24" s="190">
        <v>42.307692307692307</v>
      </c>
      <c r="EF24" s="190">
        <v>59.375</v>
      </c>
      <c r="EG24" s="190">
        <v>48.603351955307261</v>
      </c>
      <c r="EH24" s="190">
        <v>21.755725190839694</v>
      </c>
      <c r="EI24" s="190">
        <v>14.041095890410968</v>
      </c>
      <c r="EJ24" s="190">
        <v>12.376237623762387</v>
      </c>
      <c r="EK24" s="190">
        <v>16.058394160583934</v>
      </c>
      <c r="EL24" s="132">
        <v>9.7959183673469372</v>
      </c>
      <c r="EM24" s="132">
        <v>12.682926829268295</v>
      </c>
      <c r="EN24" s="132">
        <v>18.224299065420549</v>
      </c>
      <c r="EO24" s="132">
        <v>10.236220472440939</v>
      </c>
      <c r="EP24" s="190">
        <v>10.52631578947368</v>
      </c>
      <c r="EQ24" s="132">
        <v>19.841269841269835</v>
      </c>
      <c r="ER24" s="132">
        <v>13.461538461538458</v>
      </c>
      <c r="ES24" s="132">
        <v>12.796208530805687</v>
      </c>
      <c r="ET24" s="132">
        <v>28.294573643410832</v>
      </c>
      <c r="EU24" s="190">
        <v>15.891472868217067</v>
      </c>
      <c r="EV24" s="132">
        <v>21.787709497206709</v>
      </c>
      <c r="EW24" s="132" t="s">
        <v>286</v>
      </c>
      <c r="EX24" s="132" t="s">
        <v>286</v>
      </c>
      <c r="EY24" s="132" t="s">
        <v>286</v>
      </c>
      <c r="EZ24" s="190">
        <v>89.169675090252696</v>
      </c>
      <c r="FA24" s="132">
        <v>86.530612244897966</v>
      </c>
      <c r="FB24" s="132">
        <v>84.390243902439067</v>
      </c>
      <c r="FC24" s="132">
        <v>92.129629629629676</v>
      </c>
      <c r="FD24" s="132">
        <v>83.203125</v>
      </c>
      <c r="FE24" s="190">
        <v>83.040935672514621</v>
      </c>
      <c r="FF24" s="132">
        <v>89.062500000000085</v>
      </c>
      <c r="FG24" s="132">
        <v>80.84291187739467</v>
      </c>
      <c r="FH24" s="132">
        <v>85.714285714285708</v>
      </c>
      <c r="FI24" s="132">
        <v>88.721804511278179</v>
      </c>
      <c r="FJ24" s="190">
        <v>83.333333333333314</v>
      </c>
      <c r="FK24" s="132">
        <v>82.222222222222229</v>
      </c>
      <c r="FL24" s="132" t="s">
        <v>286</v>
      </c>
      <c r="FM24" s="132" t="s">
        <v>286</v>
      </c>
      <c r="FN24" s="132" t="s">
        <v>286</v>
      </c>
      <c r="FO24" s="190">
        <v>41.877256317689536</v>
      </c>
      <c r="FP24" s="132">
        <v>38.775510204081662</v>
      </c>
      <c r="FQ24" s="132">
        <v>35.121951219512184</v>
      </c>
      <c r="FR24" s="132">
        <v>44.444444444444471</v>
      </c>
      <c r="FS24" s="132">
        <v>34.375</v>
      </c>
      <c r="FT24" s="190">
        <v>28.654970760233919</v>
      </c>
      <c r="FU24" s="132">
        <v>47.656249999999972</v>
      </c>
      <c r="FV24" s="132">
        <v>36.398467432950206</v>
      </c>
      <c r="FW24" s="132">
        <v>32.857142857142861</v>
      </c>
      <c r="FX24" s="132">
        <v>38.345864661654147</v>
      </c>
      <c r="FY24" s="190">
        <v>38.3720930232558</v>
      </c>
      <c r="FZ24" s="132">
        <v>38.888888888888879</v>
      </c>
      <c r="GA24" s="132" t="s">
        <v>286</v>
      </c>
      <c r="GB24" s="132" t="s">
        <v>286</v>
      </c>
      <c r="GC24" s="132" t="s">
        <v>286</v>
      </c>
      <c r="GD24" s="190">
        <v>66.058394160583902</v>
      </c>
      <c r="GE24" s="132">
        <v>73.140495867768664</v>
      </c>
      <c r="GF24" s="132">
        <v>76.119402985074601</v>
      </c>
      <c r="GG24" s="132">
        <v>54.976303317535567</v>
      </c>
      <c r="GH24" s="132">
        <v>64.285714285714263</v>
      </c>
      <c r="GI24" s="190">
        <v>61.17647058823529</v>
      </c>
      <c r="GJ24" s="132">
        <v>51.012145748987876</v>
      </c>
      <c r="GK24" s="132">
        <v>50.965250965250959</v>
      </c>
      <c r="GL24" s="132">
        <v>54.679802955665011</v>
      </c>
      <c r="GM24" s="197">
        <v>51.923076923076927</v>
      </c>
      <c r="GN24" s="190">
        <v>54.399999999999977</v>
      </c>
      <c r="GO24" s="132">
        <v>47.159090909090928</v>
      </c>
      <c r="GP24" s="132" t="s">
        <v>286</v>
      </c>
      <c r="GQ24" s="132" t="s">
        <v>286</v>
      </c>
      <c r="GR24" s="132" t="s">
        <v>286</v>
      </c>
      <c r="GS24" s="190">
        <v>24.817518248175187</v>
      </c>
      <c r="GT24" s="132">
        <v>28.099173553719002</v>
      </c>
      <c r="GU24" s="132">
        <v>29.35323383084577</v>
      </c>
      <c r="GV24" s="132">
        <v>17.061611374407573</v>
      </c>
      <c r="GW24" s="132">
        <v>25.793650793650784</v>
      </c>
      <c r="GX24" s="190">
        <v>19.999999999999993</v>
      </c>
      <c r="GY24" s="190">
        <v>11.740890688259105</v>
      </c>
      <c r="GZ24" s="190">
        <v>14.671814671814669</v>
      </c>
      <c r="HA24" s="190">
        <v>17.733990147783238</v>
      </c>
      <c r="HB24" s="190">
        <v>11.538461538461533</v>
      </c>
      <c r="HC24" s="190">
        <v>14.400000000000002</v>
      </c>
      <c r="HD24" s="190">
        <v>16.47727272727273</v>
      </c>
      <c r="HE24" s="190" t="s">
        <v>286</v>
      </c>
      <c r="HF24" s="190" t="s">
        <v>286</v>
      </c>
      <c r="HG24" s="190" t="s">
        <v>286</v>
      </c>
      <c r="HH24" s="190">
        <v>24.710424710424711</v>
      </c>
      <c r="HI24" s="190">
        <v>21.991701244813289</v>
      </c>
      <c r="HJ24" s="190">
        <v>18.781725888324875</v>
      </c>
      <c r="HK24" s="190">
        <v>31.884057971014499</v>
      </c>
      <c r="HL24" s="132">
        <v>32.80632411067193</v>
      </c>
      <c r="HM24" s="132">
        <v>27.544910179640734</v>
      </c>
      <c r="HN24" s="132">
        <v>40.485829959514213</v>
      </c>
      <c r="HO24" s="132">
        <v>43.190661478599182</v>
      </c>
      <c r="HP24" s="190">
        <v>35.748792270531411</v>
      </c>
      <c r="HQ24" s="132">
        <v>33.070866141732253</v>
      </c>
      <c r="HR24" s="132">
        <v>45.783132530120483</v>
      </c>
      <c r="HS24" s="132">
        <v>30.508474576271183</v>
      </c>
      <c r="HT24" s="196" t="s">
        <v>286</v>
      </c>
      <c r="HU24" s="190" t="s">
        <v>286</v>
      </c>
      <c r="HV24" s="192" t="s">
        <v>286</v>
      </c>
      <c r="HW24" s="192">
        <v>9.2664092664092674</v>
      </c>
      <c r="HX24" s="192">
        <v>8.7136929460580905</v>
      </c>
      <c r="HY24" s="192">
        <v>4.5685279187817258</v>
      </c>
      <c r="HZ24" s="192">
        <v>12.560386473429951</v>
      </c>
      <c r="IA24" s="192">
        <v>11.462450592885375</v>
      </c>
      <c r="IB24" s="192">
        <v>7.1856287425149707</v>
      </c>
      <c r="IC24" s="192">
        <v>15.789473684210536</v>
      </c>
      <c r="ID24" s="192">
        <v>13.229571984435802</v>
      </c>
      <c r="IE24" s="192">
        <v>8.2125603864734291</v>
      </c>
      <c r="IF24" s="192">
        <v>10.236220472440944</v>
      </c>
      <c r="IG24" s="192">
        <v>21.68674698795181</v>
      </c>
      <c r="IH24" s="192">
        <v>9.6045197740112993</v>
      </c>
      <c r="II24" s="192" t="s">
        <v>286</v>
      </c>
      <c r="IJ24" s="192" t="s">
        <v>286</v>
      </c>
      <c r="IK24" s="192" t="s">
        <v>286</v>
      </c>
      <c r="IL24" s="192" t="s">
        <v>286</v>
      </c>
      <c r="IM24" s="192" t="s">
        <v>286</v>
      </c>
      <c r="IN24" s="192" t="s">
        <v>286</v>
      </c>
      <c r="IO24" s="192" t="s">
        <v>286</v>
      </c>
      <c r="IP24" s="192" t="s">
        <v>286</v>
      </c>
      <c r="IQ24" s="192" t="s">
        <v>286</v>
      </c>
      <c r="IR24" s="192" t="s">
        <v>286</v>
      </c>
      <c r="IS24" s="192">
        <v>12.000000000000002</v>
      </c>
      <c r="IT24" s="192">
        <v>9.8039215686274517</v>
      </c>
      <c r="IU24" s="192" t="s">
        <v>286</v>
      </c>
      <c r="IV24" s="192">
        <v>12.444444444444441</v>
      </c>
      <c r="IW24" s="192">
        <v>5.5214723926380378</v>
      </c>
      <c r="IX24" s="192" t="s">
        <v>286</v>
      </c>
      <c r="IY24" s="192" t="s">
        <v>286</v>
      </c>
      <c r="IZ24" s="192" t="s">
        <v>286</v>
      </c>
      <c r="JA24" s="192" t="s">
        <v>286</v>
      </c>
      <c r="JB24" s="192" t="s">
        <v>286</v>
      </c>
      <c r="JC24" s="192" t="s">
        <v>286</v>
      </c>
      <c r="JD24" s="192" t="s">
        <v>286</v>
      </c>
      <c r="JE24" s="192" t="s">
        <v>286</v>
      </c>
      <c r="JF24" s="192" t="s">
        <v>286</v>
      </c>
      <c r="JG24" s="192" t="s">
        <v>286</v>
      </c>
      <c r="JH24" s="192">
        <v>9.1999999999999975</v>
      </c>
      <c r="JI24" s="192">
        <v>10.7843137254902</v>
      </c>
      <c r="JJ24" s="192" t="s">
        <v>286</v>
      </c>
      <c r="JK24" s="192">
        <v>13.333333333333332</v>
      </c>
      <c r="JL24" s="192">
        <v>14.110429447852756</v>
      </c>
      <c r="JM24" s="192" t="s">
        <v>286</v>
      </c>
      <c r="JN24" s="192" t="s">
        <v>286</v>
      </c>
      <c r="JO24" s="192" t="s">
        <v>286</v>
      </c>
      <c r="JP24" s="192" t="s">
        <v>286</v>
      </c>
      <c r="JQ24" s="192" t="s">
        <v>286</v>
      </c>
      <c r="JR24" s="192" t="s">
        <v>286</v>
      </c>
      <c r="JS24" s="192" t="s">
        <v>286</v>
      </c>
      <c r="JT24" s="192" t="s">
        <v>286</v>
      </c>
      <c r="JU24" s="192" t="s">
        <v>286</v>
      </c>
      <c r="JV24" s="192" t="s">
        <v>286</v>
      </c>
      <c r="JW24" s="192">
        <v>21.199999999999992</v>
      </c>
      <c r="JX24" s="192">
        <v>20.588235294117634</v>
      </c>
      <c r="JY24" s="192" t="s">
        <v>286</v>
      </c>
      <c r="JZ24" s="192">
        <v>25.777777777777793</v>
      </c>
      <c r="KA24" s="192">
        <v>19.631901840490791</v>
      </c>
      <c r="KB24" s="192">
        <v>20.849420849420849</v>
      </c>
      <c r="KC24" s="192">
        <v>25.762711864406789</v>
      </c>
      <c r="KD24" s="192">
        <v>31.683168316831665</v>
      </c>
      <c r="KE24" s="192">
        <v>19.20289855072464</v>
      </c>
      <c r="KF24" s="192">
        <v>25.101214574898812</v>
      </c>
      <c r="KG24" s="192">
        <v>24.878048780487806</v>
      </c>
      <c r="KH24" s="192">
        <v>21.962616822429911</v>
      </c>
      <c r="KI24" s="192">
        <v>22.04724409448821</v>
      </c>
      <c r="KJ24" s="192">
        <v>21.637426900584792</v>
      </c>
      <c r="KK24" s="192">
        <v>21.653543307086618</v>
      </c>
      <c r="KL24" s="192">
        <v>28.846153846153864</v>
      </c>
      <c r="KM24" s="192">
        <v>23.222748815165897</v>
      </c>
      <c r="KN24" s="192">
        <v>18.250950570342212</v>
      </c>
      <c r="KO24" s="192">
        <v>26.666666666666682</v>
      </c>
      <c r="KP24" s="192">
        <v>31.111111111111111</v>
      </c>
      <c r="KQ24" s="192" t="str">
        <f t="shared" si="22"/>
        <v>--</v>
      </c>
      <c r="KR24" s="192" t="str">
        <f t="shared" si="22"/>
        <v>--</v>
      </c>
      <c r="KS24" s="192" t="str">
        <f t="shared" si="22"/>
        <v>--</v>
      </c>
      <c r="KT24" s="192" t="str">
        <f t="shared" si="22"/>
        <v>--</v>
      </c>
      <c r="KU24" s="192" t="str">
        <f t="shared" si="22"/>
        <v>--</v>
      </c>
      <c r="KV24" s="223">
        <v>0.38461538461538503</v>
      </c>
      <c r="KW24" s="219">
        <v>1.51515151515152</v>
      </c>
      <c r="KX24" s="219">
        <v>2</v>
      </c>
      <c r="KY24" s="219">
        <v>0</v>
      </c>
      <c r="KZ24" s="219">
        <v>2.06611570247934</v>
      </c>
      <c r="LA24" s="219">
        <v>1.16279069767442</v>
      </c>
      <c r="LB24" s="190" t="str">
        <f t="shared" si="1"/>
        <v>--</v>
      </c>
      <c r="LC24" s="219">
        <v>2.65151515151515</v>
      </c>
      <c r="LD24" s="219">
        <v>14.9484536082474</v>
      </c>
      <c r="LE24" s="190" t="str">
        <f t="shared" si="2"/>
        <v>--</v>
      </c>
      <c r="LF24" s="223">
        <v>0.418410041841004</v>
      </c>
      <c r="LG24" s="219">
        <v>6.5476190476190501</v>
      </c>
      <c r="LH24" s="219">
        <v>80.000000000000099</v>
      </c>
      <c r="LI24" s="219">
        <v>85.018726591760299</v>
      </c>
      <c r="LJ24" s="219">
        <v>81.909547738693504</v>
      </c>
      <c r="LK24" s="219">
        <v>76.785714285714306</v>
      </c>
      <c r="LL24" s="219">
        <v>74.273858921161903</v>
      </c>
      <c r="LM24" s="219">
        <v>77.647058823529406</v>
      </c>
      <c r="LN24" s="219">
        <v>41.538461538461497</v>
      </c>
      <c r="LO24" s="219">
        <v>33.3333333333333</v>
      </c>
      <c r="LP24" s="219">
        <v>31.155778894472402</v>
      </c>
      <c r="LQ24" s="219">
        <v>35.714285714285701</v>
      </c>
      <c r="LR24" s="219">
        <v>29.875518672199199</v>
      </c>
      <c r="LS24" s="219">
        <v>31.176470588235301</v>
      </c>
      <c r="LT24" s="219">
        <v>57.471264367816097</v>
      </c>
      <c r="LU24" s="219">
        <v>45.660377358490599</v>
      </c>
      <c r="LV24" s="219">
        <v>57.788944723618101</v>
      </c>
      <c r="LW24" s="219">
        <v>38.392857142857103</v>
      </c>
      <c r="LX24" s="219">
        <v>38.589211618257302</v>
      </c>
      <c r="LY24" s="219">
        <v>39.411764705882398</v>
      </c>
      <c r="LZ24" s="219">
        <v>14.5593869731801</v>
      </c>
      <c r="MA24" s="219">
        <v>10.9433962264151</v>
      </c>
      <c r="MB24" s="219">
        <v>13.5678391959799</v>
      </c>
      <c r="MC24" s="219">
        <v>4.0178571428571397</v>
      </c>
      <c r="MD24" s="219">
        <v>7.4688796680497997</v>
      </c>
      <c r="ME24" s="219">
        <v>9.4117647058823497</v>
      </c>
      <c r="MF24" s="219">
        <v>38.3720930232558</v>
      </c>
      <c r="MG24" s="219">
        <v>40.074906367041201</v>
      </c>
      <c r="MH24" s="219">
        <v>38.1909547738694</v>
      </c>
      <c r="MI24" s="219">
        <v>25.112107623318401</v>
      </c>
      <c r="MJ24" s="219">
        <v>33.195020746887998</v>
      </c>
      <c r="MK24" s="219">
        <v>35.882352941176499</v>
      </c>
      <c r="ML24" s="219">
        <v>13.178294573643401</v>
      </c>
      <c r="MM24" s="219">
        <v>11.235955056179799</v>
      </c>
      <c r="MN24" s="219">
        <v>12.0603015075377</v>
      </c>
      <c r="MO24" s="219">
        <v>4.0358744394618897</v>
      </c>
      <c r="MP24" s="219">
        <v>6.2240663900415001</v>
      </c>
      <c r="MQ24" s="219">
        <v>7.6470588235294201</v>
      </c>
      <c r="MR24" s="190" t="str">
        <f t="shared" si="3"/>
        <v>--</v>
      </c>
      <c r="MS24" s="190" t="str">
        <f t="shared" si="3"/>
        <v>--</v>
      </c>
      <c r="MT24" s="190" t="str">
        <f t="shared" si="3"/>
        <v>--</v>
      </c>
      <c r="MU24" s="190" t="str">
        <f t="shared" si="3"/>
        <v>--</v>
      </c>
      <c r="MV24" s="220">
        <v>89.147286821705407</v>
      </c>
      <c r="MW24" s="220">
        <v>86.919831223628705</v>
      </c>
      <c r="MX24" s="220">
        <v>39.534883720930203</v>
      </c>
      <c r="MY24" s="220">
        <v>36.286919831223599</v>
      </c>
      <c r="MZ24" s="220">
        <v>44.313725490196099</v>
      </c>
      <c r="NA24" s="220">
        <v>37.288135593220296</v>
      </c>
      <c r="NB24" s="220">
        <v>6.6666666666666696</v>
      </c>
      <c r="NC24" s="220">
        <v>5.9322033898305104</v>
      </c>
      <c r="ND24" s="220">
        <v>39.0625</v>
      </c>
      <c r="NE24" s="220">
        <v>34.177215189873401</v>
      </c>
      <c r="NF24" s="220">
        <v>10.546875</v>
      </c>
      <c r="NG24" s="220">
        <v>9.7046413502109701</v>
      </c>
      <c r="NH24" s="221" t="str">
        <f t="shared" si="4"/>
        <v>--</v>
      </c>
      <c r="NI24" s="222">
        <v>11.440677966101701</v>
      </c>
      <c r="NJ24" s="222">
        <v>14.5748987854251</v>
      </c>
      <c r="NK24" s="222">
        <v>8.4656084656084598</v>
      </c>
      <c r="NL24" s="221" t="str">
        <f t="shared" si="5"/>
        <v>--</v>
      </c>
      <c r="NM24" s="222">
        <v>17.0731707317073</v>
      </c>
      <c r="NN24" s="222">
        <v>14.883720930232601</v>
      </c>
      <c r="NO24" s="222">
        <v>15.9509202453988</v>
      </c>
      <c r="NP24" s="221" t="str">
        <f t="shared" si="6"/>
        <v>--</v>
      </c>
      <c r="NQ24" s="273">
        <v>11.016949152542376</v>
      </c>
      <c r="NR24" s="273">
        <v>7.2874493927125545</v>
      </c>
      <c r="NS24" s="273">
        <v>7.936507936507935</v>
      </c>
      <c r="NT24" s="221" t="str">
        <f t="shared" si="7"/>
        <v>--</v>
      </c>
      <c r="NU24" s="222">
        <v>7.8048780487804903</v>
      </c>
      <c r="NV24" s="222">
        <v>9.3023255813953476</v>
      </c>
      <c r="NW24" s="222">
        <v>11.042944785276079</v>
      </c>
      <c r="NX24" s="221" t="str">
        <f t="shared" si="8"/>
        <v>--</v>
      </c>
      <c r="NY24" s="222">
        <v>22.457627118644073</v>
      </c>
      <c r="NZ24" s="222">
        <v>21.862348178137662</v>
      </c>
      <c r="OA24" s="222">
        <v>16.402116402116405</v>
      </c>
      <c r="OB24" s="221" t="str">
        <f t="shared" si="9"/>
        <v>--</v>
      </c>
      <c r="OC24" s="222">
        <v>24.87804878048782</v>
      </c>
      <c r="OD24" s="222">
        <v>24.186046511627911</v>
      </c>
      <c r="OE24" s="222">
        <v>26.993865030674868</v>
      </c>
      <c r="OF24" s="128">
        <v>44.531249999999993</v>
      </c>
      <c r="OG24" s="128">
        <v>49.242424242424249</v>
      </c>
      <c r="OH24" s="128">
        <v>54.135338345864653</v>
      </c>
      <c r="OI24" s="128">
        <v>40</v>
      </c>
      <c r="OJ24" s="128">
        <v>51.271186440677965</v>
      </c>
      <c r="OK24" s="128">
        <v>56.502242152466344</v>
      </c>
      <c r="OL24" s="128">
        <v>48.971193415637885</v>
      </c>
      <c r="OM24" s="128">
        <v>44.186046511627922</v>
      </c>
      <c r="ON24" s="310">
        <v>21.343873517786559</v>
      </c>
      <c r="OO24" s="128">
        <v>13.461538461538465</v>
      </c>
      <c r="OP24" s="128">
        <v>17.22846441947565</v>
      </c>
      <c r="OQ24" s="128">
        <v>16.000000000000004</v>
      </c>
      <c r="OR24" s="128">
        <v>30.901287553648082</v>
      </c>
      <c r="OS24" s="128">
        <v>16.36363636363637</v>
      </c>
      <c r="OT24" s="128">
        <v>14.462809917355369</v>
      </c>
      <c r="OU24" s="128">
        <v>10.059171597633137</v>
      </c>
      <c r="OW24" s="378" t="str">
        <f t="shared" si="10"/>
        <v>--</v>
      </c>
      <c r="OX24" s="381">
        <v>0.72202166064981965</v>
      </c>
      <c r="OY24" s="381">
        <v>0.99009900990099031</v>
      </c>
      <c r="OZ24" s="381">
        <v>0</v>
      </c>
      <c r="PA24" s="378" t="str">
        <f t="shared" si="11"/>
        <v>--</v>
      </c>
      <c r="PB24" s="378" t="str">
        <f t="shared" si="11"/>
        <v>--</v>
      </c>
      <c r="PC24" s="381">
        <v>1.4925373134328366</v>
      </c>
      <c r="PD24" s="381">
        <v>4.7826086956521738</v>
      </c>
      <c r="PE24" s="380">
        <v>50.171821305841938</v>
      </c>
      <c r="PF24" s="381">
        <v>58.450704225352105</v>
      </c>
      <c r="PG24" s="381">
        <v>52.912621359223316</v>
      </c>
      <c r="PH24" s="381">
        <v>43.209876543209873</v>
      </c>
      <c r="PI24" s="380">
        <v>26.80412371134021</v>
      </c>
      <c r="PJ24" s="381">
        <v>16.117216117216099</v>
      </c>
      <c r="PK24" s="381">
        <v>13.793103448275863</v>
      </c>
      <c r="PL24" s="381">
        <v>11.29707112970711</v>
      </c>
      <c r="PM24" s="378" t="str">
        <f t="shared" si="12"/>
        <v>--</v>
      </c>
      <c r="PN24" s="381">
        <v>15.810276679841897</v>
      </c>
      <c r="PO24" s="381">
        <v>21.348314606741585</v>
      </c>
      <c r="PP24" s="381">
        <v>14.912280701754387</v>
      </c>
      <c r="PQ24" s="378" t="str">
        <f t="shared" si="13"/>
        <v>--</v>
      </c>
      <c r="PR24" s="381">
        <v>5.928853754940711</v>
      </c>
      <c r="PS24" s="381">
        <v>11.235955056179781</v>
      </c>
      <c r="PT24" s="381">
        <v>11.403508771929831</v>
      </c>
      <c r="PU24" s="378" t="str">
        <f t="shared" si="14"/>
        <v>--</v>
      </c>
      <c r="PV24" s="381">
        <v>21.739130434782592</v>
      </c>
      <c r="PW24" s="381">
        <v>32.584269662921365</v>
      </c>
      <c r="PX24" s="381">
        <v>26.315789473684202</v>
      </c>
      <c r="PZ24" s="368"/>
      <c r="QA24" s="368"/>
      <c r="QB24" s="368"/>
      <c r="QC24" s="368"/>
      <c r="QD24" s="368"/>
      <c r="QE24" s="368"/>
      <c r="QF24" s="368"/>
      <c r="QG24" s="368"/>
      <c r="QH24" s="368"/>
      <c r="QI24" s="368"/>
      <c r="QJ24" s="368"/>
      <c r="QK24" s="368"/>
      <c r="QL24" s="368"/>
      <c r="QM24" s="368"/>
      <c r="QN24" s="368"/>
      <c r="QO24" s="368"/>
      <c r="QP24" s="368"/>
      <c r="QQ24" s="368"/>
      <c r="QR24" s="368"/>
      <c r="QS24" s="368"/>
      <c r="QT24" s="368"/>
      <c r="QU24" s="368"/>
      <c r="QV24" s="368"/>
      <c r="QW24" s="368"/>
      <c r="QX24" s="368"/>
      <c r="QY24" s="368"/>
      <c r="QZ24" s="368"/>
      <c r="RA24" s="368"/>
      <c r="RB24" s="368"/>
      <c r="RC24" s="368"/>
      <c r="RD24" s="368"/>
      <c r="RE24" s="368"/>
      <c r="RF24" s="368"/>
      <c r="RG24" s="368"/>
      <c r="RH24" s="368"/>
      <c r="RI24" s="368"/>
      <c r="RJ24" s="368"/>
      <c r="RK24" s="368"/>
      <c r="RL24" s="368"/>
      <c r="RM24" s="368"/>
      <c r="RN24" s="368"/>
      <c r="RO24" s="368"/>
      <c r="RP24" s="368"/>
      <c r="RQ24" s="368"/>
      <c r="RR24" s="368"/>
      <c r="RS24" s="368"/>
      <c r="RT24" s="368"/>
    </row>
    <row r="25" spans="1:488" x14ac:dyDescent="0.25">
      <c r="A25" s="114">
        <v>21</v>
      </c>
      <c r="B25" s="93" t="s">
        <v>21</v>
      </c>
      <c r="C25" s="189">
        <v>1.7123287671232883</v>
      </c>
      <c r="D25" s="189">
        <v>21.782178217821784</v>
      </c>
      <c r="E25" s="189">
        <v>24.083769633507856</v>
      </c>
      <c r="F25" s="189">
        <v>0.58823529411764686</v>
      </c>
      <c r="G25" s="189">
        <v>13.196480938416427</v>
      </c>
      <c r="H25" s="189">
        <v>23.628691983122348</v>
      </c>
      <c r="I25" s="189">
        <v>0.69686411149825811</v>
      </c>
      <c r="J25" s="189">
        <v>8.9020771513353036</v>
      </c>
      <c r="K25" s="189">
        <v>19.066147859922179</v>
      </c>
      <c r="L25" s="189">
        <v>0.70175438596491246</v>
      </c>
      <c r="M25" s="190">
        <v>8.9347079037800707</v>
      </c>
      <c r="N25" s="190">
        <v>8.5972850678733046</v>
      </c>
      <c r="O25" s="190">
        <v>0.73800738007380084</v>
      </c>
      <c r="P25" s="190">
        <v>7.0707070707070745</v>
      </c>
      <c r="Q25" s="190">
        <v>7.8703703703703711</v>
      </c>
      <c r="R25" s="190">
        <v>1.7123287671232883</v>
      </c>
      <c r="S25" s="190">
        <v>20.132013201320131</v>
      </c>
      <c r="T25" s="190">
        <v>12.5</v>
      </c>
      <c r="U25" s="190">
        <v>0.58823529411764686</v>
      </c>
      <c r="V25" s="190">
        <v>11.176470588235293</v>
      </c>
      <c r="W25" s="190">
        <v>16.949152542372882</v>
      </c>
      <c r="X25" s="190">
        <v>0.69686411149825811</v>
      </c>
      <c r="Y25" s="190">
        <v>7.4183976261127595</v>
      </c>
      <c r="Z25" s="190">
        <v>16.796874999999986</v>
      </c>
      <c r="AA25" s="190">
        <v>0.70175438596491246</v>
      </c>
      <c r="AB25" s="132">
        <v>6.9204152249134925</v>
      </c>
      <c r="AC25" s="132">
        <v>7.2727272727272769</v>
      </c>
      <c r="AD25" s="132">
        <v>0.36900369003690042</v>
      </c>
      <c r="AE25" s="132">
        <v>7.0707070707070745</v>
      </c>
      <c r="AF25" s="190">
        <v>6.4814814814814801</v>
      </c>
      <c r="AG25" s="189">
        <v>0.68965517241379337</v>
      </c>
      <c r="AH25" s="189">
        <v>11.824324324324333</v>
      </c>
      <c r="AI25" s="191">
        <v>23.157894736842106</v>
      </c>
      <c r="AJ25" s="191">
        <v>0.59171597633136086</v>
      </c>
      <c r="AK25" s="190">
        <v>8.9552238805970141</v>
      </c>
      <c r="AL25" s="190">
        <v>20.171673819742484</v>
      </c>
      <c r="AM25" s="190">
        <v>0.35087719298245629</v>
      </c>
      <c r="AN25" s="190">
        <v>5.1359516616314194</v>
      </c>
      <c r="AO25" s="190">
        <v>13.888888888888891</v>
      </c>
      <c r="AP25" s="190">
        <v>0</v>
      </c>
      <c r="AQ25" s="190">
        <v>4.8780487804878048</v>
      </c>
      <c r="AR25" s="190">
        <v>6.8181818181818192</v>
      </c>
      <c r="AS25" s="190">
        <v>0.73800738007380084</v>
      </c>
      <c r="AT25" s="190">
        <v>3.0508474576271203</v>
      </c>
      <c r="AU25" s="190">
        <v>6.9767441860465116</v>
      </c>
      <c r="AV25" s="190">
        <v>2.2082018927444804</v>
      </c>
      <c r="AW25" s="190">
        <v>38.304093567251464</v>
      </c>
      <c r="AX25" s="132">
        <v>30.45685279187817</v>
      </c>
      <c r="AY25" s="132">
        <v>2.0172910662824211</v>
      </c>
      <c r="AZ25" s="132">
        <v>21.823204419889489</v>
      </c>
      <c r="BA25" s="132">
        <v>31.660231660231688</v>
      </c>
      <c r="BB25" s="190">
        <v>1.0273972602739736</v>
      </c>
      <c r="BC25" s="132">
        <v>27.5</v>
      </c>
      <c r="BD25" s="132">
        <v>22.180451127819545</v>
      </c>
      <c r="BE25" s="132">
        <v>1.7123287671232887</v>
      </c>
      <c r="BF25" s="132">
        <v>10.897435897435891</v>
      </c>
      <c r="BG25" s="190">
        <v>18.181818181818187</v>
      </c>
      <c r="BH25" s="132">
        <v>0.67567567567567588</v>
      </c>
      <c r="BI25" s="132">
        <v>11.428571428571427</v>
      </c>
      <c r="BJ25" s="132">
        <v>13.675213675213682</v>
      </c>
      <c r="BK25" s="192" t="s">
        <v>286</v>
      </c>
      <c r="BL25" s="190">
        <v>4.7477744807121809</v>
      </c>
      <c r="BM25" s="132">
        <v>7.1428571428571104</v>
      </c>
      <c r="BN25" s="192" t="s">
        <v>286</v>
      </c>
      <c r="BO25" s="192">
        <v>5.0139275766016596</v>
      </c>
      <c r="BP25" s="192">
        <v>9.9999999999999716</v>
      </c>
      <c r="BQ25" s="192" t="s">
        <v>286</v>
      </c>
      <c r="BR25" s="132">
        <v>3.0470914127423896</v>
      </c>
      <c r="BS25" s="132">
        <v>4.5112781954887282</v>
      </c>
      <c r="BT25" s="192" t="s">
        <v>286</v>
      </c>
      <c r="BU25" s="190">
        <v>1.6181229773462784</v>
      </c>
      <c r="BV25" s="132">
        <v>2.5974025974025992</v>
      </c>
      <c r="BW25" s="192" t="s">
        <v>286</v>
      </c>
      <c r="BX25" s="132">
        <v>2.2292993630573257</v>
      </c>
      <c r="BY25" s="190">
        <v>2.1739130434782616</v>
      </c>
      <c r="BZ25" s="132" t="s">
        <v>286</v>
      </c>
      <c r="CA25" s="132">
        <v>11.355311355311358</v>
      </c>
      <c r="CB25" s="132">
        <v>48.924731182795689</v>
      </c>
      <c r="CC25" s="190" t="s">
        <v>286</v>
      </c>
      <c r="CD25" s="132">
        <v>9.2409240924092391</v>
      </c>
      <c r="CE25" s="132">
        <v>47.826086956521749</v>
      </c>
      <c r="CF25" s="132" t="s">
        <v>286</v>
      </c>
      <c r="CG25" s="190">
        <v>7.023411371237458</v>
      </c>
      <c r="CH25" s="132">
        <v>37.288135593220325</v>
      </c>
      <c r="CI25" s="132" t="s">
        <v>286</v>
      </c>
      <c r="CJ25" s="132">
        <v>4.3824701195219102</v>
      </c>
      <c r="CK25" s="132">
        <v>27.918781725888337</v>
      </c>
      <c r="CL25" s="132" t="s">
        <v>286</v>
      </c>
      <c r="CM25" s="132">
        <v>3.9568345323741023</v>
      </c>
      <c r="CN25" s="132">
        <v>17.187499999999993</v>
      </c>
      <c r="CO25" s="132" t="s">
        <v>286</v>
      </c>
      <c r="CP25" s="190">
        <v>35.294117647058847</v>
      </c>
      <c r="CQ25" s="132">
        <v>58.163265306122447</v>
      </c>
      <c r="CR25" s="132" t="s">
        <v>286</v>
      </c>
      <c r="CS25" s="192">
        <v>31.284916201117298</v>
      </c>
      <c r="CT25" s="192">
        <v>53.815261044176687</v>
      </c>
      <c r="CU25" s="190" t="s">
        <v>286</v>
      </c>
      <c r="CV25" s="132">
        <v>27.456647398843934</v>
      </c>
      <c r="CW25" s="132">
        <v>43.84615384615384</v>
      </c>
      <c r="CX25" s="192" t="s">
        <v>286</v>
      </c>
      <c r="CY25" s="192">
        <v>16.118421052631568</v>
      </c>
      <c r="CZ25" s="190">
        <v>37.61061946902656</v>
      </c>
      <c r="DA25" s="132" t="s">
        <v>286</v>
      </c>
      <c r="DB25" s="132">
        <v>18.387096774193541</v>
      </c>
      <c r="DC25" s="210">
        <v>24.663677130044842</v>
      </c>
      <c r="DD25" s="192">
        <v>76.05177993527505</v>
      </c>
      <c r="DE25" s="190">
        <v>70.238095238095227</v>
      </c>
      <c r="DF25" s="132">
        <v>51.282051282051256</v>
      </c>
      <c r="DG25" s="132">
        <v>74.561403508771946</v>
      </c>
      <c r="DH25" s="192">
        <v>69.7222222222223</v>
      </c>
      <c r="DI25" s="192">
        <v>50.194552529182886</v>
      </c>
      <c r="DJ25" s="190">
        <v>74.035087719298289</v>
      </c>
      <c r="DK25" s="132">
        <v>74.229691876750621</v>
      </c>
      <c r="DL25" s="132">
        <v>47.191011235955102</v>
      </c>
      <c r="DM25" s="132">
        <v>64.084507042253506</v>
      </c>
      <c r="DN25" s="132">
        <v>69.607843137254847</v>
      </c>
      <c r="DO25" s="190">
        <v>61.403508771929864</v>
      </c>
      <c r="DP25" s="132">
        <v>73.333333333333329</v>
      </c>
      <c r="DQ25" s="132">
        <v>62.500000000000014</v>
      </c>
      <c r="DR25" s="132">
        <v>63.478260869565247</v>
      </c>
      <c r="DS25" s="132">
        <v>47.572815533980588</v>
      </c>
      <c r="DT25" s="190">
        <v>51.044776119402982</v>
      </c>
      <c r="DU25" s="194">
        <v>35.20408163265305</v>
      </c>
      <c r="DV25" s="194">
        <v>52.737752161383284</v>
      </c>
      <c r="DW25" s="192">
        <v>47.645429362880861</v>
      </c>
      <c r="DX25" s="194">
        <v>37.500000000000028</v>
      </c>
      <c r="DY25" s="190">
        <v>44.718309859154949</v>
      </c>
      <c r="DZ25" s="190">
        <v>50.420168067226861</v>
      </c>
      <c r="EA25" s="190">
        <v>34.716981132075468</v>
      </c>
      <c r="EB25" s="190">
        <v>43.706293706293707</v>
      </c>
      <c r="EC25" s="190">
        <v>50.814332247556976</v>
      </c>
      <c r="ED25" s="190">
        <v>50.649350649350637</v>
      </c>
      <c r="EE25" s="190">
        <v>41.281138790035563</v>
      </c>
      <c r="EF25" s="190">
        <v>49.044585987261165</v>
      </c>
      <c r="EG25" s="190">
        <v>49.565217391304337</v>
      </c>
      <c r="EH25" s="190">
        <v>29.354838709677409</v>
      </c>
      <c r="EI25" s="190">
        <v>15.339233038348084</v>
      </c>
      <c r="EJ25" s="190">
        <v>8.6294416243654855</v>
      </c>
      <c r="EK25" s="190">
        <v>22.674418604651166</v>
      </c>
      <c r="EL25" s="132">
        <v>12.813370473537613</v>
      </c>
      <c r="EM25" s="132">
        <v>8.9494163424124515</v>
      </c>
      <c r="EN25" s="132">
        <v>22.968197879858661</v>
      </c>
      <c r="EO25" s="132">
        <v>19.718309859154907</v>
      </c>
      <c r="EP25" s="190">
        <v>14.179104477611936</v>
      </c>
      <c r="EQ25" s="132">
        <v>23.239436619718326</v>
      </c>
      <c r="ER25" s="132">
        <v>26.644736842105271</v>
      </c>
      <c r="ES25" s="132">
        <v>20.524017467248903</v>
      </c>
      <c r="ET25" s="132">
        <v>17.857142857142872</v>
      </c>
      <c r="EU25" s="190">
        <v>19.551282051282055</v>
      </c>
      <c r="EV25" s="132">
        <v>23.580786026200876</v>
      </c>
      <c r="EW25" s="132" t="s">
        <v>286</v>
      </c>
      <c r="EX25" s="132" t="s">
        <v>286</v>
      </c>
      <c r="EY25" s="132" t="s">
        <v>286</v>
      </c>
      <c r="EZ25" s="190">
        <v>91.907514450867055</v>
      </c>
      <c r="FA25" s="132">
        <v>88.300835654596</v>
      </c>
      <c r="FB25" s="132">
        <v>77.606177606177624</v>
      </c>
      <c r="FC25" s="132">
        <v>92.013888888888957</v>
      </c>
      <c r="FD25" s="132">
        <v>84.357541899441401</v>
      </c>
      <c r="FE25" s="190">
        <v>81.647940074906359</v>
      </c>
      <c r="FF25" s="132">
        <v>87.83783783783781</v>
      </c>
      <c r="FG25" s="132">
        <v>87.254901960784352</v>
      </c>
      <c r="FH25" s="132">
        <v>80.786026200873295</v>
      </c>
      <c r="FI25" s="132">
        <v>87.030716723549446</v>
      </c>
      <c r="FJ25" s="190">
        <v>86.900958466453645</v>
      </c>
      <c r="FK25" s="132">
        <v>82.683982683982734</v>
      </c>
      <c r="FL25" s="132" t="s">
        <v>286</v>
      </c>
      <c r="FM25" s="132" t="s">
        <v>286</v>
      </c>
      <c r="FN25" s="132" t="s">
        <v>286</v>
      </c>
      <c r="FO25" s="190">
        <v>42.774566473988436</v>
      </c>
      <c r="FP25" s="132">
        <v>38.71866295264622</v>
      </c>
      <c r="FQ25" s="132">
        <v>29.729729729729737</v>
      </c>
      <c r="FR25" s="132">
        <v>49.652777777777793</v>
      </c>
      <c r="FS25" s="132">
        <v>41.340782122905068</v>
      </c>
      <c r="FT25" s="190">
        <v>25.842696629213485</v>
      </c>
      <c r="FU25" s="132">
        <v>39.189189189189172</v>
      </c>
      <c r="FV25" s="132">
        <v>38.235294117647065</v>
      </c>
      <c r="FW25" s="132">
        <v>27.510917030567679</v>
      </c>
      <c r="FX25" s="132">
        <v>39.590443686006836</v>
      </c>
      <c r="FY25" s="190">
        <v>40.894568690095866</v>
      </c>
      <c r="FZ25" s="132">
        <v>31.601731601731622</v>
      </c>
      <c r="GA25" s="132" t="s">
        <v>286</v>
      </c>
      <c r="GB25" s="132" t="s">
        <v>286</v>
      </c>
      <c r="GC25" s="132" t="s">
        <v>286</v>
      </c>
      <c r="GD25" s="190">
        <v>62.716763005780358</v>
      </c>
      <c r="GE25" s="132">
        <v>70.085470085470121</v>
      </c>
      <c r="GF25" s="132">
        <v>70.656370656370612</v>
      </c>
      <c r="GG25" s="132">
        <v>57.039711191335769</v>
      </c>
      <c r="GH25" s="132">
        <v>59.943977591036393</v>
      </c>
      <c r="GI25" s="190">
        <v>67.547169811320785</v>
      </c>
      <c r="GJ25" s="132">
        <v>48.780487804878028</v>
      </c>
      <c r="GK25" s="132">
        <v>47.333333333333343</v>
      </c>
      <c r="GL25" s="132">
        <v>59.825327510917027</v>
      </c>
      <c r="GM25" s="197">
        <v>42.756183745583016</v>
      </c>
      <c r="GN25" s="190">
        <v>45.659163987138236</v>
      </c>
      <c r="GO25" s="132">
        <v>52.40174672489082</v>
      </c>
      <c r="GP25" s="132" t="s">
        <v>286</v>
      </c>
      <c r="GQ25" s="132" t="s">
        <v>286</v>
      </c>
      <c r="GR25" s="132" t="s">
        <v>286</v>
      </c>
      <c r="GS25" s="190">
        <v>16.184971098265901</v>
      </c>
      <c r="GT25" s="132">
        <v>24.501424501424509</v>
      </c>
      <c r="GU25" s="132">
        <v>31.66023166023167</v>
      </c>
      <c r="GV25" s="132">
        <v>13.718411552346568</v>
      </c>
      <c r="GW25" s="132">
        <v>23.809523809523814</v>
      </c>
      <c r="GX25" s="190">
        <v>23.396226415094343</v>
      </c>
      <c r="GY25" s="190">
        <v>11.846689895470393</v>
      </c>
      <c r="GZ25" s="190">
        <v>14.666666666666666</v>
      </c>
      <c r="HA25" s="190">
        <v>17.030567685589524</v>
      </c>
      <c r="HB25" s="190">
        <v>10.600706713780918</v>
      </c>
      <c r="HC25" s="190">
        <v>13.183279742765276</v>
      </c>
      <c r="HD25" s="190">
        <v>12.663755458515285</v>
      </c>
      <c r="HE25" s="190" t="s">
        <v>286</v>
      </c>
      <c r="HF25" s="190" t="s">
        <v>286</v>
      </c>
      <c r="HG25" s="190" t="s">
        <v>286</v>
      </c>
      <c r="HH25" s="190">
        <v>22.658610271903321</v>
      </c>
      <c r="HI25" s="190">
        <v>21.574344023323611</v>
      </c>
      <c r="HJ25" s="190">
        <v>20.703124999999996</v>
      </c>
      <c r="HK25" s="190">
        <v>32.962962962962919</v>
      </c>
      <c r="HL25" s="132">
        <v>31.142857142857157</v>
      </c>
      <c r="HM25" s="132">
        <v>19.04761904761904</v>
      </c>
      <c r="HN25" s="132">
        <v>36.000000000000014</v>
      </c>
      <c r="HO25" s="132">
        <v>36.333333333333336</v>
      </c>
      <c r="HP25" s="190">
        <v>29.910714285714281</v>
      </c>
      <c r="HQ25" s="132">
        <v>30.851063829787236</v>
      </c>
      <c r="HR25" s="132">
        <v>34.313725490196063</v>
      </c>
      <c r="HS25" s="132">
        <v>30.222222222222246</v>
      </c>
      <c r="HT25" s="196" t="s">
        <v>286</v>
      </c>
      <c r="HU25" s="190" t="s">
        <v>286</v>
      </c>
      <c r="HV25" s="192" t="s">
        <v>286</v>
      </c>
      <c r="HW25" s="192">
        <v>8.4592145015105658</v>
      </c>
      <c r="HX25" s="192">
        <v>4.9562682215743434</v>
      </c>
      <c r="HY25" s="192">
        <v>5.859375</v>
      </c>
      <c r="HZ25" s="192">
        <v>12.22222222222222</v>
      </c>
      <c r="IA25" s="192">
        <v>8.5714285714285712</v>
      </c>
      <c r="IB25" s="192">
        <v>3.968253968253971</v>
      </c>
      <c r="IC25" s="192">
        <v>10.545454545454552</v>
      </c>
      <c r="ID25" s="192">
        <v>11.999999999999996</v>
      </c>
      <c r="IE25" s="192">
        <v>7.1428571428571441</v>
      </c>
      <c r="IF25" s="192">
        <v>10.992907801418443</v>
      </c>
      <c r="IG25" s="192">
        <v>10.130718954248364</v>
      </c>
      <c r="IH25" s="192">
        <v>7.5555555555555536</v>
      </c>
      <c r="II25" s="192" t="s">
        <v>286</v>
      </c>
      <c r="IJ25" s="192" t="s">
        <v>286</v>
      </c>
      <c r="IK25" s="192" t="s">
        <v>286</v>
      </c>
      <c r="IL25" s="192" t="s">
        <v>286</v>
      </c>
      <c r="IM25" s="192" t="s">
        <v>286</v>
      </c>
      <c r="IN25" s="192" t="s">
        <v>286</v>
      </c>
      <c r="IO25" s="192" t="s">
        <v>286</v>
      </c>
      <c r="IP25" s="192" t="s">
        <v>286</v>
      </c>
      <c r="IQ25" s="192" t="s">
        <v>286</v>
      </c>
      <c r="IR25" s="192" t="s">
        <v>286</v>
      </c>
      <c r="IS25" s="192">
        <v>14.436619718309862</v>
      </c>
      <c r="IT25" s="192">
        <v>12.385321100917437</v>
      </c>
      <c r="IU25" s="192" t="s">
        <v>286</v>
      </c>
      <c r="IV25" s="192">
        <v>11.683848797250855</v>
      </c>
      <c r="IW25" s="192">
        <v>10.952380952380956</v>
      </c>
      <c r="IX25" s="192" t="s">
        <v>286</v>
      </c>
      <c r="IY25" s="192" t="s">
        <v>286</v>
      </c>
      <c r="IZ25" s="192" t="s">
        <v>286</v>
      </c>
      <c r="JA25" s="192" t="s">
        <v>286</v>
      </c>
      <c r="JB25" s="192" t="s">
        <v>286</v>
      </c>
      <c r="JC25" s="192" t="s">
        <v>286</v>
      </c>
      <c r="JD25" s="192" t="s">
        <v>286</v>
      </c>
      <c r="JE25" s="192" t="s">
        <v>286</v>
      </c>
      <c r="JF25" s="192" t="s">
        <v>286</v>
      </c>
      <c r="JG25" s="192" t="s">
        <v>286</v>
      </c>
      <c r="JH25" s="192">
        <v>4.9295774647887312</v>
      </c>
      <c r="JI25" s="192">
        <v>7.7981651376146832</v>
      </c>
      <c r="JJ25" s="192" t="s">
        <v>286</v>
      </c>
      <c r="JK25" s="192">
        <v>7.9037800687285209</v>
      </c>
      <c r="JL25" s="192">
        <v>7.6190476190476195</v>
      </c>
      <c r="JM25" s="192" t="s">
        <v>286</v>
      </c>
      <c r="JN25" s="192" t="s">
        <v>286</v>
      </c>
      <c r="JO25" s="192" t="s">
        <v>286</v>
      </c>
      <c r="JP25" s="192" t="s">
        <v>286</v>
      </c>
      <c r="JQ25" s="192" t="s">
        <v>286</v>
      </c>
      <c r="JR25" s="192" t="s">
        <v>286</v>
      </c>
      <c r="JS25" s="192" t="s">
        <v>286</v>
      </c>
      <c r="JT25" s="192" t="s">
        <v>286</v>
      </c>
      <c r="JU25" s="192" t="s">
        <v>286</v>
      </c>
      <c r="JV25" s="192" t="s">
        <v>286</v>
      </c>
      <c r="JW25" s="192">
        <v>19.366197183098599</v>
      </c>
      <c r="JX25" s="192">
        <v>20.183486238532115</v>
      </c>
      <c r="JY25" s="192" t="s">
        <v>286</v>
      </c>
      <c r="JZ25" s="192">
        <v>19.587628865979397</v>
      </c>
      <c r="KA25" s="192">
        <v>18.571428571428573</v>
      </c>
      <c r="KB25" s="192">
        <v>17.275747508305638</v>
      </c>
      <c r="KC25" s="192">
        <v>22.388059701492526</v>
      </c>
      <c r="KD25" s="192">
        <v>22.335025380710654</v>
      </c>
      <c r="KE25" s="192">
        <v>20.930232558139515</v>
      </c>
      <c r="KF25" s="192">
        <v>25.770308123249325</v>
      </c>
      <c r="KG25" s="192">
        <v>24.418604651162788</v>
      </c>
      <c r="KH25" s="192">
        <v>19.444444444444454</v>
      </c>
      <c r="KI25" s="192">
        <v>24.022346368715088</v>
      </c>
      <c r="KJ25" s="192">
        <v>21.8867924528302</v>
      </c>
      <c r="KK25" s="192">
        <v>18.213058419244003</v>
      </c>
      <c r="KL25" s="192">
        <v>23.300970873786415</v>
      </c>
      <c r="KM25" s="192">
        <v>26.086956521739115</v>
      </c>
      <c r="KN25" s="192">
        <v>14.776632302405506</v>
      </c>
      <c r="KO25" s="192">
        <v>19.551282051282069</v>
      </c>
      <c r="KP25" s="192">
        <v>19.650655021834073</v>
      </c>
      <c r="KQ25" s="192" t="str">
        <f t="shared" ref="KQ25:KU34" si="27">"--"</f>
        <v>--</v>
      </c>
      <c r="KR25" s="192" t="str">
        <f t="shared" si="27"/>
        <v>--</v>
      </c>
      <c r="KS25" s="192" t="str">
        <f t="shared" si="27"/>
        <v>--</v>
      </c>
      <c r="KT25" s="192" t="str">
        <f t="shared" si="27"/>
        <v>--</v>
      </c>
      <c r="KU25" s="192" t="str">
        <f t="shared" si="27"/>
        <v>--</v>
      </c>
      <c r="KV25" s="219">
        <v>1.19047619047619</v>
      </c>
      <c r="KW25" s="223">
        <v>0.32154340836012901</v>
      </c>
      <c r="KX25" s="219">
        <v>3.25732899022801</v>
      </c>
      <c r="KY25" s="219">
        <v>1.8808777429467101</v>
      </c>
      <c r="KZ25" s="223">
        <v>0.95238095238095299</v>
      </c>
      <c r="LA25" s="223">
        <v>0.71174377224199303</v>
      </c>
      <c r="LB25" s="190" t="str">
        <f t="shared" si="1"/>
        <v>--</v>
      </c>
      <c r="LC25" s="223">
        <v>0.71942446043165498</v>
      </c>
      <c r="LD25" s="219">
        <v>18.918918918918902</v>
      </c>
      <c r="LE25" s="190" t="str">
        <f t="shared" si="2"/>
        <v>--</v>
      </c>
      <c r="LF25" s="219">
        <v>1.6286644951140099</v>
      </c>
      <c r="LG25" s="219">
        <v>11.9402985074627</v>
      </c>
      <c r="LH25" s="219">
        <v>86.445783132530096</v>
      </c>
      <c r="LI25" s="219">
        <v>88.349514563106695</v>
      </c>
      <c r="LJ25" s="219">
        <v>78.787878787878796</v>
      </c>
      <c r="LK25" s="219">
        <v>84.999999999999901</v>
      </c>
      <c r="LL25" s="219">
        <v>84.935897435897502</v>
      </c>
      <c r="LM25" s="219">
        <v>79.4326241134752</v>
      </c>
      <c r="LN25" s="219">
        <v>35.240963855421697</v>
      </c>
      <c r="LO25" s="219">
        <v>39.158576051779903</v>
      </c>
      <c r="LP25" s="219">
        <v>30.976430976431001</v>
      </c>
      <c r="LQ25" s="219">
        <v>33.75</v>
      </c>
      <c r="LR25" s="219">
        <v>39.102564102564102</v>
      </c>
      <c r="LS25" s="219">
        <v>29.078014184397201</v>
      </c>
      <c r="LT25" s="219">
        <v>40.425531914893597</v>
      </c>
      <c r="LU25" s="219">
        <v>36.569579288025899</v>
      </c>
      <c r="LV25" s="219">
        <v>45.051194539249202</v>
      </c>
      <c r="LW25" s="219">
        <v>36.363636363636402</v>
      </c>
      <c r="LX25" s="219">
        <v>41.6666666666667</v>
      </c>
      <c r="LY25" s="219">
        <v>44.326241134751797</v>
      </c>
      <c r="LZ25" s="219">
        <v>8.5106382978723403</v>
      </c>
      <c r="MA25" s="219">
        <v>5.5016181229773498</v>
      </c>
      <c r="MB25" s="219">
        <v>12.2866894197952</v>
      </c>
      <c r="MC25" s="219">
        <v>4.7021943573667704</v>
      </c>
      <c r="MD25" s="219">
        <v>6.4102564102564097</v>
      </c>
      <c r="ME25" s="219">
        <v>10.2836879432624</v>
      </c>
      <c r="MF25" s="219">
        <v>34.862385321100902</v>
      </c>
      <c r="MG25" s="219">
        <v>31.1475409836065</v>
      </c>
      <c r="MH25" s="219">
        <v>28.327645051194601</v>
      </c>
      <c r="MI25" s="219">
        <v>27.8996865203762</v>
      </c>
      <c r="MJ25" s="219">
        <v>33.3333333333333</v>
      </c>
      <c r="MK25" s="219">
        <v>26.595744680851102</v>
      </c>
      <c r="ML25" s="219">
        <v>8.2568807339449499</v>
      </c>
      <c r="MM25" s="219">
        <v>8.8524590163934391</v>
      </c>
      <c r="MN25" s="219">
        <v>7.1672354948805497</v>
      </c>
      <c r="MO25" s="219">
        <v>6.2695924764890298</v>
      </c>
      <c r="MP25" s="219">
        <v>7.0512820512820502</v>
      </c>
      <c r="MQ25" s="219">
        <v>7.4468085106383004</v>
      </c>
      <c r="MR25" s="190" t="str">
        <f t="shared" ref="MR25:MU44" si="28">"--"</f>
        <v>--</v>
      </c>
      <c r="MS25" s="190" t="str">
        <f t="shared" si="28"/>
        <v>--</v>
      </c>
      <c r="MT25" s="190" t="str">
        <f t="shared" si="28"/>
        <v>--</v>
      </c>
      <c r="MU25" s="190" t="str">
        <f t="shared" si="28"/>
        <v>--</v>
      </c>
      <c r="MV25" s="220">
        <v>89.084507042253406</v>
      </c>
      <c r="MW25" s="220">
        <v>83.225806451612897</v>
      </c>
      <c r="MX25" s="220">
        <v>33.098591549295698</v>
      </c>
      <c r="MY25" s="220">
        <v>36.129032258064498</v>
      </c>
      <c r="MZ25" s="220">
        <v>33.571428571428598</v>
      </c>
      <c r="NA25" s="220">
        <v>32.686084142394797</v>
      </c>
      <c r="NB25" s="220">
        <v>5</v>
      </c>
      <c r="NC25" s="220">
        <v>4.5307443365695796</v>
      </c>
      <c r="ND25" s="220">
        <v>34.628975265017601</v>
      </c>
      <c r="NE25" s="220">
        <v>29.870129870129901</v>
      </c>
      <c r="NF25" s="220">
        <v>7.7738515901060099</v>
      </c>
      <c r="NG25" s="220">
        <v>5.8441558441558401</v>
      </c>
      <c r="NH25" s="221" t="str">
        <f t="shared" si="4"/>
        <v>--</v>
      </c>
      <c r="NI25" s="222">
        <v>14.334470989761099</v>
      </c>
      <c r="NJ25" s="222">
        <v>12.5</v>
      </c>
      <c r="NK25" s="222">
        <v>12.328767123287699</v>
      </c>
      <c r="NL25" s="221" t="str">
        <f t="shared" si="5"/>
        <v>--</v>
      </c>
      <c r="NM25" s="222">
        <v>15.1006711409396</v>
      </c>
      <c r="NN25" s="222">
        <v>15.1006711409396</v>
      </c>
      <c r="NO25" s="222">
        <v>15.985130111524199</v>
      </c>
      <c r="NP25" s="221" t="str">
        <f t="shared" si="6"/>
        <v>--</v>
      </c>
      <c r="NQ25" s="273">
        <v>8.1911262798634841</v>
      </c>
      <c r="NR25" s="273">
        <v>8.6805555555555518</v>
      </c>
      <c r="NS25" s="273">
        <v>8.2191780821917817</v>
      </c>
      <c r="NT25" s="221" t="str">
        <f t="shared" si="7"/>
        <v>--</v>
      </c>
      <c r="NU25" s="222">
        <v>12.080536912751668</v>
      </c>
      <c r="NV25" s="222">
        <v>9.0604026845637691</v>
      </c>
      <c r="NW25" s="222">
        <v>12.639405204460973</v>
      </c>
      <c r="NX25" s="221" t="str">
        <f t="shared" si="8"/>
        <v>--</v>
      </c>
      <c r="NY25" s="222">
        <v>22.525597269624555</v>
      </c>
      <c r="NZ25" s="222">
        <v>21.180555555555568</v>
      </c>
      <c r="OA25" s="222">
        <v>20.547945205479472</v>
      </c>
      <c r="OB25" s="221" t="str">
        <f t="shared" si="9"/>
        <v>--</v>
      </c>
      <c r="OC25" s="222">
        <v>27.181208053691268</v>
      </c>
      <c r="OD25" s="222">
        <v>24.161073825503344</v>
      </c>
      <c r="OE25" s="222">
        <v>28.624535315985131</v>
      </c>
      <c r="OF25" s="128">
        <v>42.75618374558303</v>
      </c>
      <c r="OG25" s="128">
        <v>53.453453453453491</v>
      </c>
      <c r="OH25" s="128">
        <v>54.983922829581985</v>
      </c>
      <c r="OI25" s="128">
        <v>43.606557377049207</v>
      </c>
      <c r="OJ25" s="128">
        <v>46.17834394904461</v>
      </c>
      <c r="OK25" s="128">
        <v>59.501557632398772</v>
      </c>
      <c r="OL25" s="128">
        <v>52.866242038216598</v>
      </c>
      <c r="OM25" s="128">
        <v>48.571428571428605</v>
      </c>
      <c r="ON25" s="310">
        <v>15.053763440860223</v>
      </c>
      <c r="OO25" s="128">
        <v>18.012422360248447</v>
      </c>
      <c r="OP25" s="128">
        <v>19.536423841059619</v>
      </c>
      <c r="OQ25" s="128">
        <v>15.946843853820594</v>
      </c>
      <c r="OR25" s="128">
        <v>21.474358974358985</v>
      </c>
      <c r="OS25" s="128">
        <v>16.562500000000007</v>
      </c>
      <c r="OT25" s="128">
        <v>16.666666666666664</v>
      </c>
      <c r="OU25" s="128">
        <v>19.285714285714285</v>
      </c>
      <c r="OW25" s="378" t="str">
        <f t="shared" si="10"/>
        <v>--</v>
      </c>
      <c r="OX25" s="381">
        <v>0.2865329512893981</v>
      </c>
      <c r="OY25" s="381">
        <v>2.3255813953488378</v>
      </c>
      <c r="OZ25" s="381">
        <v>2.7027027027027031</v>
      </c>
      <c r="PA25" s="378" t="str">
        <f t="shared" si="11"/>
        <v>--</v>
      </c>
      <c r="PB25" s="378" t="str">
        <f t="shared" si="11"/>
        <v>--</v>
      </c>
      <c r="PC25" s="381">
        <v>1.2307692307692317</v>
      </c>
      <c r="PD25" s="381">
        <v>8.0645161290322616</v>
      </c>
      <c r="PE25" s="380">
        <v>48.812664907651715</v>
      </c>
      <c r="PF25" s="381">
        <v>58.873239436619684</v>
      </c>
      <c r="PG25" s="381">
        <v>51.26903553299497</v>
      </c>
      <c r="PH25" s="381">
        <v>42.410714285714313</v>
      </c>
      <c r="PI25" s="380">
        <v>24.594594594594597</v>
      </c>
      <c r="PJ25" s="381">
        <v>17.971014492753618</v>
      </c>
      <c r="PK25" s="381">
        <v>15.44502617801046</v>
      </c>
      <c r="PL25" s="381">
        <v>11.792452830188674</v>
      </c>
      <c r="PM25" s="378" t="str">
        <f t="shared" si="12"/>
        <v>--</v>
      </c>
      <c r="PN25" s="381">
        <v>16.981132075471688</v>
      </c>
      <c r="PO25" s="381">
        <v>14.171122994652405</v>
      </c>
      <c r="PP25" s="381">
        <v>13.551401869158882</v>
      </c>
      <c r="PQ25" s="378" t="str">
        <f t="shared" si="13"/>
        <v>--</v>
      </c>
      <c r="PR25" s="381">
        <v>7.8616352201257813</v>
      </c>
      <c r="PS25" s="381">
        <v>12.834224598930485</v>
      </c>
      <c r="PT25" s="381">
        <v>16.822429906542059</v>
      </c>
      <c r="PU25" s="378" t="str">
        <f t="shared" si="14"/>
        <v>--</v>
      </c>
      <c r="PV25" s="381">
        <v>24.842767295597483</v>
      </c>
      <c r="PW25" s="381">
        <v>27.005347593582883</v>
      </c>
      <c r="PX25" s="381">
        <v>30.373831775700946</v>
      </c>
      <c r="PZ25" s="368"/>
      <c r="QA25" s="368"/>
      <c r="QB25" s="368"/>
      <c r="QC25" s="368"/>
      <c r="QD25" s="368"/>
      <c r="QE25" s="368"/>
      <c r="QF25" s="368"/>
      <c r="QG25" s="368"/>
      <c r="QH25" s="368"/>
      <c r="QI25" s="368"/>
      <c r="QJ25" s="368"/>
      <c r="QK25" s="368"/>
      <c r="QL25" s="368"/>
      <c r="QM25" s="368"/>
      <c r="QN25" s="368"/>
      <c r="QO25" s="368"/>
      <c r="QP25" s="368"/>
      <c r="QQ25" s="368"/>
      <c r="QR25" s="368"/>
      <c r="QS25" s="368"/>
      <c r="QT25" s="368"/>
      <c r="QU25" s="368"/>
      <c r="QV25" s="368"/>
      <c r="QW25" s="368"/>
      <c r="QX25" s="368"/>
      <c r="QY25" s="368"/>
      <c r="QZ25" s="368"/>
      <c r="RA25" s="368"/>
      <c r="RB25" s="368"/>
      <c r="RC25" s="368"/>
      <c r="RD25" s="368"/>
      <c r="RE25" s="368"/>
      <c r="RF25" s="368"/>
      <c r="RG25" s="368"/>
      <c r="RH25" s="368"/>
      <c r="RI25" s="368"/>
      <c r="RJ25" s="368"/>
      <c r="RK25" s="368"/>
      <c r="RL25" s="368"/>
      <c r="RM25" s="368"/>
      <c r="RN25" s="368"/>
      <c r="RO25" s="368"/>
      <c r="RP25" s="368"/>
      <c r="RQ25" s="368"/>
      <c r="RR25" s="368"/>
      <c r="RS25" s="368"/>
      <c r="RT25" s="368"/>
    </row>
    <row r="26" spans="1:488" ht="21" customHeight="1" x14ac:dyDescent="0.25">
      <c r="A26" s="114">
        <v>22</v>
      </c>
      <c r="B26" s="93" t="s">
        <v>22</v>
      </c>
      <c r="C26" s="189">
        <v>1.7441860465116279</v>
      </c>
      <c r="D26" s="189">
        <v>14.361702127659575</v>
      </c>
      <c r="E26" s="189">
        <v>15.38461538461539</v>
      </c>
      <c r="F26" s="189">
        <v>2.9850746268656718</v>
      </c>
      <c r="G26" s="189">
        <v>8.4745762711864412</v>
      </c>
      <c r="H26" s="189">
        <v>19.117647058823533</v>
      </c>
      <c r="I26" s="189">
        <v>1.3698630136986303</v>
      </c>
      <c r="J26" s="189">
        <v>7.6470588235294139</v>
      </c>
      <c r="K26" s="189">
        <v>12.582781456953651</v>
      </c>
      <c r="L26" s="189">
        <v>0</v>
      </c>
      <c r="M26" s="190">
        <v>3.2679738562091525</v>
      </c>
      <c r="N26" s="190">
        <v>10.483870967741936</v>
      </c>
      <c r="O26" s="190">
        <v>0</v>
      </c>
      <c r="P26" s="190">
        <v>13.725490196078429</v>
      </c>
      <c r="Q26" s="190">
        <v>0</v>
      </c>
      <c r="R26" s="190">
        <v>1.169590643274854</v>
      </c>
      <c r="S26" s="190">
        <v>13.36898395721925</v>
      </c>
      <c r="T26" s="190">
        <v>12.637362637362642</v>
      </c>
      <c r="U26" s="190">
        <v>2.9850746268656718</v>
      </c>
      <c r="V26" s="190">
        <v>7.9096045197740148</v>
      </c>
      <c r="W26" s="190">
        <v>16.911764705882362</v>
      </c>
      <c r="X26" s="190">
        <v>1.3698630136986303</v>
      </c>
      <c r="Y26" s="190">
        <v>7.6470588235294139</v>
      </c>
      <c r="Z26" s="190">
        <v>10.666666666666671</v>
      </c>
      <c r="AA26" s="190">
        <v>0</v>
      </c>
      <c r="AB26" s="132">
        <v>0.65789473684210553</v>
      </c>
      <c r="AC26" s="132">
        <v>8.8709677419354858</v>
      </c>
      <c r="AD26" s="132">
        <v>0</v>
      </c>
      <c r="AE26" s="132">
        <v>13.725490196078429</v>
      </c>
      <c r="AF26" s="190">
        <v>0</v>
      </c>
      <c r="AG26" s="189">
        <v>1.1764705882352944</v>
      </c>
      <c r="AH26" s="189">
        <v>8.6021505376344098</v>
      </c>
      <c r="AI26" s="191">
        <v>12.222222222222227</v>
      </c>
      <c r="AJ26" s="191">
        <v>1.4925373134328357</v>
      </c>
      <c r="AK26" s="190">
        <v>2.8248587570621462</v>
      </c>
      <c r="AL26" s="190">
        <v>14.81481481481482</v>
      </c>
      <c r="AM26" s="190">
        <v>1.3698630136986303</v>
      </c>
      <c r="AN26" s="190">
        <v>3.5502958579881665</v>
      </c>
      <c r="AO26" s="190">
        <v>11.920529801324507</v>
      </c>
      <c r="AP26" s="190">
        <v>0</v>
      </c>
      <c r="AQ26" s="190">
        <v>3.2894736842105274</v>
      </c>
      <c r="AR26" s="190">
        <v>5.691056910569106</v>
      </c>
      <c r="AS26" s="190">
        <v>0</v>
      </c>
      <c r="AT26" s="190">
        <v>7.8431372549019605</v>
      </c>
      <c r="AU26" s="190">
        <v>0</v>
      </c>
      <c r="AV26" s="190">
        <v>1.6666666666666674</v>
      </c>
      <c r="AW26" s="190">
        <v>20.689655172413794</v>
      </c>
      <c r="AX26" s="132">
        <v>16.494845360824748</v>
      </c>
      <c r="AY26" s="132">
        <v>3.184713375796179</v>
      </c>
      <c r="AZ26" s="132">
        <v>16.483516483516478</v>
      </c>
      <c r="BA26" s="132">
        <v>15.277777777777775</v>
      </c>
      <c r="BB26" s="190">
        <v>2.4691358024691361</v>
      </c>
      <c r="BC26" s="132">
        <v>10.285714285714286</v>
      </c>
      <c r="BD26" s="132">
        <v>15.131578947368421</v>
      </c>
      <c r="BE26" s="132">
        <v>2.7972027972027971</v>
      </c>
      <c r="BF26" s="132">
        <v>10.759493670886078</v>
      </c>
      <c r="BG26" s="190">
        <v>8.4615384615384599</v>
      </c>
      <c r="BH26" s="132">
        <v>2.0408163265306123</v>
      </c>
      <c r="BI26" s="132">
        <v>11.320754716981133</v>
      </c>
      <c r="BJ26" s="132">
        <v>0</v>
      </c>
      <c r="BK26" s="192" t="s">
        <v>286</v>
      </c>
      <c r="BL26" s="190">
        <v>6.4356435643564538</v>
      </c>
      <c r="BM26" s="132">
        <v>5.641025641025621</v>
      </c>
      <c r="BN26" s="192" t="s">
        <v>286</v>
      </c>
      <c r="BO26" s="192">
        <v>4.9723756906077199</v>
      </c>
      <c r="BP26" s="192">
        <v>6.2068965517241281</v>
      </c>
      <c r="BQ26" s="192" t="s">
        <v>286</v>
      </c>
      <c r="BR26" s="132">
        <v>4.0229885057471364</v>
      </c>
      <c r="BS26" s="132">
        <v>5.9210526315789167</v>
      </c>
      <c r="BT26" s="192" t="s">
        <v>286</v>
      </c>
      <c r="BU26" s="190">
        <v>2.5316455696202533</v>
      </c>
      <c r="BV26" s="132">
        <v>0.76923076923076927</v>
      </c>
      <c r="BW26" s="192" t="s">
        <v>286</v>
      </c>
      <c r="BX26" s="132">
        <v>3.773584905660377</v>
      </c>
      <c r="BY26" s="190">
        <v>0</v>
      </c>
      <c r="BZ26" s="132" t="s">
        <v>286</v>
      </c>
      <c r="CA26" s="132">
        <v>13.142857142857151</v>
      </c>
      <c r="CB26" s="132">
        <v>50.289017341040434</v>
      </c>
      <c r="CC26" s="190" t="s">
        <v>286</v>
      </c>
      <c r="CD26" s="132">
        <v>10.559006211180128</v>
      </c>
      <c r="CE26" s="132">
        <v>39.694656488549619</v>
      </c>
      <c r="CF26" s="132" t="s">
        <v>286</v>
      </c>
      <c r="CG26" s="190">
        <v>7.9470198675496704</v>
      </c>
      <c r="CH26" s="132">
        <v>36.619718309859152</v>
      </c>
      <c r="CI26" s="132" t="s">
        <v>286</v>
      </c>
      <c r="CJ26" s="132">
        <v>2.1897810218978107</v>
      </c>
      <c r="CK26" s="132">
        <v>26.95652173913043</v>
      </c>
      <c r="CL26" s="132" t="s">
        <v>286</v>
      </c>
      <c r="CM26" s="132">
        <v>10.416666666666668</v>
      </c>
      <c r="CN26" s="132">
        <v>15.384615384615383</v>
      </c>
      <c r="CO26" s="132" t="s">
        <v>286</v>
      </c>
      <c r="CP26" s="190">
        <v>41.500000000000014</v>
      </c>
      <c r="CQ26" s="132">
        <v>64.76683937823833</v>
      </c>
      <c r="CR26" s="132" t="s">
        <v>286</v>
      </c>
      <c r="CS26" s="192">
        <v>27.777777777777786</v>
      </c>
      <c r="CT26" s="192">
        <v>49.285714285714285</v>
      </c>
      <c r="CU26" s="190" t="s">
        <v>286</v>
      </c>
      <c r="CV26" s="132">
        <v>27.167630057803475</v>
      </c>
      <c r="CW26" s="132">
        <v>51.315789473684212</v>
      </c>
      <c r="CX26" s="192" t="s">
        <v>286</v>
      </c>
      <c r="CY26" s="192">
        <v>20.382165605095544</v>
      </c>
      <c r="CZ26" s="190">
        <v>37.499999999999993</v>
      </c>
      <c r="DA26" s="132" t="s">
        <v>286</v>
      </c>
      <c r="DB26" s="132">
        <v>28.846153846153836</v>
      </c>
      <c r="DC26" s="210">
        <v>21.875</v>
      </c>
      <c r="DD26" s="192">
        <v>70.555555555555628</v>
      </c>
      <c r="DE26" s="190">
        <v>61.881188118811863</v>
      </c>
      <c r="DF26" s="132">
        <v>53.608247422680392</v>
      </c>
      <c r="DG26" s="132">
        <v>78.205128205128247</v>
      </c>
      <c r="DH26" s="192">
        <v>71.270718232044231</v>
      </c>
      <c r="DI26" s="192">
        <v>40.972222222222229</v>
      </c>
      <c r="DJ26" s="190">
        <v>73.750000000000085</v>
      </c>
      <c r="DK26" s="132">
        <v>64.32748538011694</v>
      </c>
      <c r="DL26" s="132">
        <v>48.026315789473671</v>
      </c>
      <c r="DM26" s="132">
        <v>71.111111111111086</v>
      </c>
      <c r="DN26" s="132">
        <v>71.974522292993626</v>
      </c>
      <c r="DO26" s="190">
        <v>56.923076923076934</v>
      </c>
      <c r="DP26" s="132">
        <v>70.833333333333329</v>
      </c>
      <c r="DQ26" s="132">
        <v>69.811320754716974</v>
      </c>
      <c r="DR26" s="132">
        <v>56.25</v>
      </c>
      <c r="DS26" s="132">
        <v>43.10344827586205</v>
      </c>
      <c r="DT26" s="190">
        <v>53.960396039603992</v>
      </c>
      <c r="DU26" s="194">
        <v>40.93264248704665</v>
      </c>
      <c r="DV26" s="194">
        <v>60.6666666666667</v>
      </c>
      <c r="DW26" s="192">
        <v>63.888888888888872</v>
      </c>
      <c r="DX26" s="194">
        <v>30.069930069930077</v>
      </c>
      <c r="DY26" s="190">
        <v>57.79220779220779</v>
      </c>
      <c r="DZ26" s="190">
        <v>51.14942528735633</v>
      </c>
      <c r="EA26" s="190">
        <v>43.421052631578945</v>
      </c>
      <c r="EB26" s="190">
        <v>49.264705882352935</v>
      </c>
      <c r="EC26" s="190">
        <v>64.10256410256406</v>
      </c>
      <c r="ED26" s="190">
        <v>48.062015503875983</v>
      </c>
      <c r="EE26" s="190">
        <v>53.191489361702146</v>
      </c>
      <c r="EF26" s="190">
        <v>57.692307692307679</v>
      </c>
      <c r="EG26" s="190">
        <v>49.999999999999993</v>
      </c>
      <c r="EH26" s="190">
        <v>14.044943820224713</v>
      </c>
      <c r="EI26" s="190">
        <v>16.336633663366324</v>
      </c>
      <c r="EJ26" s="190">
        <v>10.76923076923077</v>
      </c>
      <c r="EK26" s="190">
        <v>21.794871794871817</v>
      </c>
      <c r="EL26" s="132">
        <v>12.777777777777779</v>
      </c>
      <c r="EM26" s="132">
        <v>11.888111888111888</v>
      </c>
      <c r="EN26" s="132">
        <v>15.822784810126581</v>
      </c>
      <c r="EO26" s="132">
        <v>13.872832369942197</v>
      </c>
      <c r="EP26" s="190">
        <v>6.6225165562913926</v>
      </c>
      <c r="EQ26" s="132">
        <v>13.432835820895525</v>
      </c>
      <c r="ER26" s="132">
        <v>22.818791946308732</v>
      </c>
      <c r="ES26" s="132">
        <v>16.279069767441868</v>
      </c>
      <c r="ET26" s="132">
        <v>13.333333333333332</v>
      </c>
      <c r="EU26" s="190">
        <v>13.46153846153846</v>
      </c>
      <c r="EV26" s="132">
        <v>12.5</v>
      </c>
      <c r="EW26" s="132" t="s">
        <v>286</v>
      </c>
      <c r="EX26" s="132" t="s">
        <v>286</v>
      </c>
      <c r="EY26" s="132" t="s">
        <v>286</v>
      </c>
      <c r="EZ26" s="190">
        <v>92.90322580645163</v>
      </c>
      <c r="FA26" s="132">
        <v>87.2222222222222</v>
      </c>
      <c r="FB26" s="132">
        <v>81.25</v>
      </c>
      <c r="FC26" s="132">
        <v>90.000000000000014</v>
      </c>
      <c r="FD26" s="132">
        <v>82.954545454545482</v>
      </c>
      <c r="FE26" s="190">
        <v>77.999999999999986</v>
      </c>
      <c r="FF26" s="132">
        <v>87.218045112781979</v>
      </c>
      <c r="FG26" s="132">
        <v>86.451612903225836</v>
      </c>
      <c r="FH26" s="132">
        <v>82.170542635658919</v>
      </c>
      <c r="FI26" s="132">
        <v>71.428571428571431</v>
      </c>
      <c r="FJ26" s="190">
        <v>90.566037735849051</v>
      </c>
      <c r="FK26" s="132">
        <v>74.999999999999986</v>
      </c>
      <c r="FL26" s="132" t="s">
        <v>286</v>
      </c>
      <c r="FM26" s="132" t="s">
        <v>286</v>
      </c>
      <c r="FN26" s="132" t="s">
        <v>286</v>
      </c>
      <c r="FO26" s="190">
        <v>46.451612903225808</v>
      </c>
      <c r="FP26" s="132">
        <v>41.666666666666679</v>
      </c>
      <c r="FQ26" s="132">
        <v>29.861111111111118</v>
      </c>
      <c r="FR26" s="132">
        <v>45.000000000000007</v>
      </c>
      <c r="FS26" s="132">
        <v>34.659090909090899</v>
      </c>
      <c r="FT26" s="190">
        <v>28.000000000000007</v>
      </c>
      <c r="FU26" s="132">
        <v>39.849624060150376</v>
      </c>
      <c r="FV26" s="132">
        <v>42.580645161290334</v>
      </c>
      <c r="FW26" s="132">
        <v>31.007751937984512</v>
      </c>
      <c r="FX26" s="132">
        <v>16.326530612244898</v>
      </c>
      <c r="FY26" s="190">
        <v>24.528301886792455</v>
      </c>
      <c r="FZ26" s="132">
        <v>28.125000000000007</v>
      </c>
      <c r="GA26" s="132" t="s">
        <v>286</v>
      </c>
      <c r="GB26" s="132" t="s">
        <v>286</v>
      </c>
      <c r="GC26" s="132" t="s">
        <v>286</v>
      </c>
      <c r="GD26" s="190">
        <v>63.758389261744959</v>
      </c>
      <c r="GE26" s="132">
        <v>65.921787709497195</v>
      </c>
      <c r="GF26" s="132">
        <v>71.328671328671305</v>
      </c>
      <c r="GG26" s="132">
        <v>60.897435897435884</v>
      </c>
      <c r="GH26" s="132">
        <v>67.630057803468276</v>
      </c>
      <c r="GI26" s="190">
        <v>59.999999999999993</v>
      </c>
      <c r="GJ26" s="132">
        <v>62.698412698412696</v>
      </c>
      <c r="GK26" s="132">
        <v>51.315789473684212</v>
      </c>
      <c r="GL26" s="132">
        <v>63.77952755905514</v>
      </c>
      <c r="GM26" s="197">
        <v>68.750000000000028</v>
      </c>
      <c r="GN26" s="190">
        <v>63.461538461538446</v>
      </c>
      <c r="GO26" s="132">
        <v>65.625000000000014</v>
      </c>
      <c r="GP26" s="132" t="s">
        <v>286</v>
      </c>
      <c r="GQ26" s="132" t="s">
        <v>286</v>
      </c>
      <c r="GR26" s="132" t="s">
        <v>286</v>
      </c>
      <c r="GS26" s="190">
        <v>21.476510067114095</v>
      </c>
      <c r="GT26" s="132">
        <v>27.932960893854744</v>
      </c>
      <c r="GU26" s="132">
        <v>28.671328671328677</v>
      </c>
      <c r="GV26" s="132">
        <v>19.871794871794872</v>
      </c>
      <c r="GW26" s="132">
        <v>29.479768786127181</v>
      </c>
      <c r="GX26" s="190">
        <v>20.000000000000007</v>
      </c>
      <c r="GY26" s="190">
        <v>20.63492063492064</v>
      </c>
      <c r="GZ26" s="190">
        <v>15.789473684210529</v>
      </c>
      <c r="HA26" s="190">
        <v>19.685039370078737</v>
      </c>
      <c r="HB26" s="190">
        <v>14.583333333333336</v>
      </c>
      <c r="HC26" s="190">
        <v>5.7692307692307701</v>
      </c>
      <c r="HD26" s="190">
        <v>28.124999999999996</v>
      </c>
      <c r="HE26" s="190" t="s">
        <v>286</v>
      </c>
      <c r="HF26" s="190" t="s">
        <v>286</v>
      </c>
      <c r="HG26" s="190" t="s">
        <v>286</v>
      </c>
      <c r="HH26" s="190">
        <v>28.67132867132867</v>
      </c>
      <c r="HI26" s="190">
        <v>22.598870056497187</v>
      </c>
      <c r="HJ26" s="190">
        <v>18.705035971223019</v>
      </c>
      <c r="HK26" s="190">
        <v>30.201342281879196</v>
      </c>
      <c r="HL26" s="132">
        <v>30.357142857142868</v>
      </c>
      <c r="HM26" s="132">
        <v>25.333333333333343</v>
      </c>
      <c r="HN26" s="132">
        <v>37.795275590551192</v>
      </c>
      <c r="HO26" s="132">
        <v>46.153846153846153</v>
      </c>
      <c r="HP26" s="190">
        <v>29.921259842519692</v>
      </c>
      <c r="HQ26" s="132">
        <v>23.91304347826086</v>
      </c>
      <c r="HR26" s="132">
        <v>29.411764705882355</v>
      </c>
      <c r="HS26" s="132">
        <v>6.4516129032258061</v>
      </c>
      <c r="HT26" s="196" t="s">
        <v>286</v>
      </c>
      <c r="HU26" s="190" t="s">
        <v>286</v>
      </c>
      <c r="HV26" s="192" t="s">
        <v>286</v>
      </c>
      <c r="HW26" s="192">
        <v>6.9930069930069969</v>
      </c>
      <c r="HX26" s="192">
        <v>6.2146892655367241</v>
      </c>
      <c r="HY26" s="192">
        <v>6.4748201438848945</v>
      </c>
      <c r="HZ26" s="192">
        <v>9.3959731543624176</v>
      </c>
      <c r="IA26" s="192">
        <v>10.714285714285714</v>
      </c>
      <c r="IB26" s="192">
        <v>7.3333333333333348</v>
      </c>
      <c r="IC26" s="192">
        <v>20.472440944881889</v>
      </c>
      <c r="ID26" s="192">
        <v>14.743589743589741</v>
      </c>
      <c r="IE26" s="192">
        <v>5.5118110236220463</v>
      </c>
      <c r="IF26" s="192">
        <v>10.869565217391306</v>
      </c>
      <c r="IG26" s="192">
        <v>9.8039215686274517</v>
      </c>
      <c r="IH26" s="192">
        <v>0</v>
      </c>
      <c r="II26" s="192" t="s">
        <v>286</v>
      </c>
      <c r="IJ26" s="192" t="s">
        <v>286</v>
      </c>
      <c r="IK26" s="192" t="s">
        <v>286</v>
      </c>
      <c r="IL26" s="192" t="s">
        <v>286</v>
      </c>
      <c r="IM26" s="192" t="s">
        <v>286</v>
      </c>
      <c r="IN26" s="192" t="s">
        <v>286</v>
      </c>
      <c r="IO26" s="192" t="s">
        <v>286</v>
      </c>
      <c r="IP26" s="192" t="s">
        <v>286</v>
      </c>
      <c r="IQ26" s="192" t="s">
        <v>286</v>
      </c>
      <c r="IR26" s="192" t="s">
        <v>286</v>
      </c>
      <c r="IS26" s="192">
        <v>12.500000000000002</v>
      </c>
      <c r="IT26" s="192">
        <v>13.709677419354842</v>
      </c>
      <c r="IU26" s="192" t="s">
        <v>286</v>
      </c>
      <c r="IV26" s="192">
        <v>16.666666666666668</v>
      </c>
      <c r="IW26" s="192">
        <v>9.6774193548387082</v>
      </c>
      <c r="IX26" s="192" t="s">
        <v>286</v>
      </c>
      <c r="IY26" s="192" t="s">
        <v>286</v>
      </c>
      <c r="IZ26" s="192" t="s">
        <v>286</v>
      </c>
      <c r="JA26" s="192" t="s">
        <v>286</v>
      </c>
      <c r="JB26" s="192" t="s">
        <v>286</v>
      </c>
      <c r="JC26" s="192" t="s">
        <v>286</v>
      </c>
      <c r="JD26" s="192" t="s">
        <v>286</v>
      </c>
      <c r="JE26" s="192" t="s">
        <v>286</v>
      </c>
      <c r="JF26" s="192" t="s">
        <v>286</v>
      </c>
      <c r="JG26" s="192" t="s">
        <v>286</v>
      </c>
      <c r="JH26" s="192">
        <v>6.6176470588235299</v>
      </c>
      <c r="JI26" s="192">
        <v>10.483870967741936</v>
      </c>
      <c r="JJ26" s="192" t="s">
        <v>286</v>
      </c>
      <c r="JK26" s="192">
        <v>6.25</v>
      </c>
      <c r="JL26" s="192">
        <v>12.903225806451612</v>
      </c>
      <c r="JM26" s="192" t="s">
        <v>286</v>
      </c>
      <c r="JN26" s="192" t="s">
        <v>286</v>
      </c>
      <c r="JO26" s="192" t="s">
        <v>286</v>
      </c>
      <c r="JP26" s="192" t="s">
        <v>286</v>
      </c>
      <c r="JQ26" s="192" t="s">
        <v>286</v>
      </c>
      <c r="JR26" s="192" t="s">
        <v>286</v>
      </c>
      <c r="JS26" s="192" t="s">
        <v>286</v>
      </c>
      <c r="JT26" s="192" t="s">
        <v>286</v>
      </c>
      <c r="JU26" s="192" t="s">
        <v>286</v>
      </c>
      <c r="JV26" s="192" t="s">
        <v>286</v>
      </c>
      <c r="JW26" s="192">
        <v>19.117647058823525</v>
      </c>
      <c r="JX26" s="192">
        <v>24.193548387096779</v>
      </c>
      <c r="JY26" s="192" t="s">
        <v>286</v>
      </c>
      <c r="JZ26" s="192">
        <v>22.916666666666671</v>
      </c>
      <c r="KA26" s="192">
        <v>22.58064516129032</v>
      </c>
      <c r="KB26" s="192">
        <v>19.428571428571431</v>
      </c>
      <c r="KC26" s="192">
        <v>26.368159203980088</v>
      </c>
      <c r="KD26" s="192">
        <v>26.666666666666661</v>
      </c>
      <c r="KE26" s="192">
        <v>23.684210526315788</v>
      </c>
      <c r="KF26" s="192">
        <v>21.111111111111114</v>
      </c>
      <c r="KG26" s="192">
        <v>21.527777777777782</v>
      </c>
      <c r="KH26" s="192">
        <v>18.750000000000004</v>
      </c>
      <c r="KI26" s="192">
        <v>26.857142857142854</v>
      </c>
      <c r="KJ26" s="192">
        <v>24.342105263157894</v>
      </c>
      <c r="KK26" s="192">
        <v>26.515151515151501</v>
      </c>
      <c r="KL26" s="192">
        <v>25.641025641025664</v>
      </c>
      <c r="KM26" s="192">
        <v>32.812500000000007</v>
      </c>
      <c r="KN26" s="192">
        <v>33.333333333333329</v>
      </c>
      <c r="KO26" s="192">
        <v>28.846153846153847</v>
      </c>
      <c r="KP26" s="192">
        <v>25.000000000000004</v>
      </c>
      <c r="KQ26" s="192" t="str">
        <f t="shared" si="27"/>
        <v>--</v>
      </c>
      <c r="KR26" s="192" t="str">
        <f t="shared" si="27"/>
        <v>--</v>
      </c>
      <c r="KS26" s="192" t="str">
        <f t="shared" si="27"/>
        <v>--</v>
      </c>
      <c r="KT26" s="192" t="str">
        <f t="shared" si="27"/>
        <v>--</v>
      </c>
      <c r="KU26" s="192" t="str">
        <f t="shared" si="27"/>
        <v>--</v>
      </c>
      <c r="KV26" s="219">
        <v>0</v>
      </c>
      <c r="KW26" s="219">
        <v>1.4285714285714299</v>
      </c>
      <c r="KX26" s="223">
        <v>0.84745762711864403</v>
      </c>
      <c r="KY26" s="219">
        <v>0</v>
      </c>
      <c r="KZ26" s="223">
        <v>0.94339622641509402</v>
      </c>
      <c r="LA26" s="219">
        <v>2.65486725663717</v>
      </c>
      <c r="LB26" s="190" t="str">
        <f t="shared" si="1"/>
        <v>--</v>
      </c>
      <c r="LC26" s="223">
        <v>0.81300813008130102</v>
      </c>
      <c r="LD26" s="219">
        <v>18.269230769230798</v>
      </c>
      <c r="LE26" s="190" t="str">
        <f t="shared" si="2"/>
        <v>--</v>
      </c>
      <c r="LF26" s="223">
        <v>0.99009900990098998</v>
      </c>
      <c r="LG26" s="219">
        <v>10.0917431192661</v>
      </c>
      <c r="LH26" s="219">
        <v>88.596491228070207</v>
      </c>
      <c r="LI26" s="219">
        <v>85.815602836879407</v>
      </c>
      <c r="LJ26" s="219">
        <v>87.068965517241395</v>
      </c>
      <c r="LK26" s="219">
        <v>83.809523809523796</v>
      </c>
      <c r="LL26" s="219">
        <v>78.504672897196301</v>
      </c>
      <c r="LM26" s="219">
        <v>74.336283185840699</v>
      </c>
      <c r="LN26" s="219">
        <v>41.228070175438603</v>
      </c>
      <c r="LO26" s="219">
        <v>23.404255319148898</v>
      </c>
      <c r="LP26" s="219">
        <v>31.8965517241379</v>
      </c>
      <c r="LQ26" s="219">
        <v>25.714285714285701</v>
      </c>
      <c r="LR26" s="219">
        <v>32.7102803738318</v>
      </c>
      <c r="LS26" s="219">
        <v>23.8938053097345</v>
      </c>
      <c r="LT26" s="219">
        <v>51.785714285714299</v>
      </c>
      <c r="LU26" s="219">
        <v>57.142857142857103</v>
      </c>
      <c r="LV26" s="219">
        <v>49.557522123893797</v>
      </c>
      <c r="LW26" s="219">
        <v>48.076923076923102</v>
      </c>
      <c r="LX26" s="219">
        <v>52.3364485981309</v>
      </c>
      <c r="LY26" s="219">
        <v>45.132743362831903</v>
      </c>
      <c r="LZ26" s="219">
        <v>15.1785714285714</v>
      </c>
      <c r="MA26" s="219">
        <v>12.1428571428571</v>
      </c>
      <c r="MB26" s="219">
        <v>8.8495575221239005</v>
      </c>
      <c r="MC26" s="219">
        <v>15.384615384615399</v>
      </c>
      <c r="MD26" s="219">
        <v>12.1495327102804</v>
      </c>
      <c r="ME26" s="219">
        <v>11.5044247787611</v>
      </c>
      <c r="MF26" s="219">
        <v>35.087719298245602</v>
      </c>
      <c r="MG26" s="219">
        <v>42.142857142857103</v>
      </c>
      <c r="MH26" s="219">
        <v>34.7826086956522</v>
      </c>
      <c r="MI26" s="219">
        <v>30.476190476190499</v>
      </c>
      <c r="MJ26" s="219">
        <v>46.2264150943396</v>
      </c>
      <c r="MK26" s="219">
        <v>23.214285714285701</v>
      </c>
      <c r="ML26" s="219">
        <v>15.789473684210501</v>
      </c>
      <c r="MM26" s="219">
        <v>13.5714285714286</v>
      </c>
      <c r="MN26" s="219">
        <v>13.913043478260899</v>
      </c>
      <c r="MO26" s="219">
        <v>8.5714285714285694</v>
      </c>
      <c r="MP26" s="219">
        <v>8.4905660377358494</v>
      </c>
      <c r="MQ26" s="219">
        <v>3.5714285714285698</v>
      </c>
      <c r="MR26" s="190" t="str">
        <f t="shared" si="28"/>
        <v>--</v>
      </c>
      <c r="MS26" s="190" t="str">
        <f t="shared" si="28"/>
        <v>--</v>
      </c>
      <c r="MT26" s="190" t="str">
        <f t="shared" si="28"/>
        <v>--</v>
      </c>
      <c r="MU26" s="190" t="str">
        <f t="shared" si="28"/>
        <v>--</v>
      </c>
      <c r="MV26" s="220">
        <v>87.5</v>
      </c>
      <c r="MW26" s="220">
        <v>90.740740740740705</v>
      </c>
      <c r="MX26" s="220">
        <v>28.3333333333333</v>
      </c>
      <c r="MY26" s="220">
        <v>36.1111111111111</v>
      </c>
      <c r="MZ26" s="220">
        <v>52.100840336134503</v>
      </c>
      <c r="NA26" s="220">
        <v>37.383177570093501</v>
      </c>
      <c r="NB26" s="220">
        <v>8.4033613445378208</v>
      </c>
      <c r="NC26" s="220">
        <v>8.4112149532710294</v>
      </c>
      <c r="ND26" s="220">
        <v>34.1666666666667</v>
      </c>
      <c r="NE26" s="220">
        <v>32.7102803738318</v>
      </c>
      <c r="NF26" s="220">
        <v>10.8333333333333</v>
      </c>
      <c r="NG26" s="220">
        <v>6.5420560747663501</v>
      </c>
      <c r="NH26" s="221" t="str">
        <f t="shared" si="4"/>
        <v>--</v>
      </c>
      <c r="NI26" s="222">
        <v>12.621359223301001</v>
      </c>
      <c r="NJ26" s="222">
        <v>10</v>
      </c>
      <c r="NK26" s="222">
        <v>17.431192660550501</v>
      </c>
      <c r="NL26" s="221" t="str">
        <f t="shared" si="5"/>
        <v>--</v>
      </c>
      <c r="NM26" s="222">
        <v>14.634146341463399</v>
      </c>
      <c r="NN26" s="222">
        <v>13.6842105263158</v>
      </c>
      <c r="NO26" s="222">
        <v>16.037735849056599</v>
      </c>
      <c r="NP26" s="221" t="str">
        <f t="shared" si="6"/>
        <v>--</v>
      </c>
      <c r="NQ26" s="273">
        <v>12.621359223300978</v>
      </c>
      <c r="NR26" s="273">
        <v>7.5000000000000036</v>
      </c>
      <c r="NS26" s="273">
        <v>14.678899082568812</v>
      </c>
      <c r="NT26" s="221" t="str">
        <f t="shared" si="7"/>
        <v>--</v>
      </c>
      <c r="NU26" s="222">
        <v>12.195121951219514</v>
      </c>
      <c r="NV26" s="222">
        <v>11.578947368421051</v>
      </c>
      <c r="NW26" s="222">
        <v>11.320754716981137</v>
      </c>
      <c r="NX26" s="221" t="str">
        <f t="shared" si="8"/>
        <v>--</v>
      </c>
      <c r="NY26" s="222">
        <v>25.242718446601941</v>
      </c>
      <c r="NZ26" s="222">
        <v>17.5</v>
      </c>
      <c r="OA26" s="222">
        <v>32.11009174311927</v>
      </c>
      <c r="OB26" s="221" t="str">
        <f t="shared" si="9"/>
        <v>--</v>
      </c>
      <c r="OC26" s="222">
        <v>26.829268292682929</v>
      </c>
      <c r="OD26" s="222">
        <v>25.26315789473685</v>
      </c>
      <c r="OE26" s="222">
        <v>27.35849056603773</v>
      </c>
      <c r="OF26" s="128">
        <v>48.275862068965502</v>
      </c>
      <c r="OG26" s="128">
        <v>52.136752136752122</v>
      </c>
      <c r="OH26" s="128">
        <v>51.77304964539006</v>
      </c>
      <c r="OI26" s="128">
        <v>37.288135593220346</v>
      </c>
      <c r="OJ26" s="128">
        <v>51.456310679611647</v>
      </c>
      <c r="OK26" s="128">
        <v>53.333333333333357</v>
      </c>
      <c r="OL26" s="128">
        <v>55.660377358490557</v>
      </c>
      <c r="OM26" s="128">
        <v>43.362831858407077</v>
      </c>
      <c r="ON26" s="310">
        <v>21.621621621621632</v>
      </c>
      <c r="OO26" s="128">
        <v>18.018018018018022</v>
      </c>
      <c r="OP26" s="128">
        <v>14.705882352941179</v>
      </c>
      <c r="OQ26" s="128">
        <v>22.413793103448285</v>
      </c>
      <c r="OR26" s="128">
        <v>18.811881188118811</v>
      </c>
      <c r="OS26" s="128">
        <v>20.192307692307697</v>
      </c>
      <c r="OT26" s="128">
        <v>12.264150943396229</v>
      </c>
      <c r="OU26" s="128">
        <v>7.0796460176991181</v>
      </c>
      <c r="OW26" s="378" t="str">
        <f t="shared" si="10"/>
        <v>--</v>
      </c>
      <c r="OX26" s="381">
        <v>0.81300813008130102</v>
      </c>
      <c r="OY26" s="381">
        <v>0.88495575221238942</v>
      </c>
      <c r="OZ26" s="381">
        <v>2.912621359223301</v>
      </c>
      <c r="PA26" s="378" t="str">
        <f t="shared" si="11"/>
        <v>--</v>
      </c>
      <c r="PB26" s="378" t="str">
        <f t="shared" si="11"/>
        <v>--</v>
      </c>
      <c r="PC26" s="381">
        <v>0.89285714285714268</v>
      </c>
      <c r="PD26" s="381">
        <v>7.216494845360824</v>
      </c>
      <c r="PE26" s="380">
        <v>39.805825242718441</v>
      </c>
      <c r="PF26" s="381">
        <v>54.166666666666679</v>
      </c>
      <c r="PG26" s="381">
        <v>44.347826086956523</v>
      </c>
      <c r="PH26" s="381">
        <v>39.215686274509814</v>
      </c>
      <c r="PI26" s="380">
        <v>25.25252525252526</v>
      </c>
      <c r="PJ26" s="381">
        <v>17.796610169491537</v>
      </c>
      <c r="PK26" s="381">
        <v>7.8947368421052619</v>
      </c>
      <c r="PL26" s="381">
        <v>10.679611650485439</v>
      </c>
      <c r="PM26" s="378" t="str">
        <f t="shared" si="12"/>
        <v>--</v>
      </c>
      <c r="PN26" s="381">
        <v>16.161616161616177</v>
      </c>
      <c r="PO26" s="381">
        <v>13.861386138613865</v>
      </c>
      <c r="PP26" s="381">
        <v>13.541666666666673</v>
      </c>
      <c r="PQ26" s="378" t="str">
        <f t="shared" si="13"/>
        <v>--</v>
      </c>
      <c r="PR26" s="381">
        <v>10.1010101010101</v>
      </c>
      <c r="PS26" s="381">
        <v>18.811881188118797</v>
      </c>
      <c r="PT26" s="381">
        <v>14.583333333333337</v>
      </c>
      <c r="PU26" s="378" t="str">
        <f t="shared" si="14"/>
        <v>--</v>
      </c>
      <c r="PV26" s="381">
        <v>26.262626262626263</v>
      </c>
      <c r="PW26" s="381">
        <v>32.673267326732656</v>
      </c>
      <c r="PX26" s="381">
        <v>28.125000000000011</v>
      </c>
      <c r="PZ26" s="368"/>
      <c r="QA26" s="368"/>
      <c r="QB26" s="368"/>
      <c r="QC26" s="368"/>
      <c r="QD26" s="368"/>
      <c r="QE26" s="368"/>
      <c r="QF26" s="368"/>
      <c r="QG26" s="368"/>
      <c r="QH26" s="368"/>
      <c r="QI26" s="368"/>
      <c r="QJ26" s="368"/>
      <c r="QK26" s="368"/>
      <c r="QL26" s="368"/>
      <c r="QM26" s="368"/>
      <c r="QN26" s="368"/>
      <c r="QO26" s="368"/>
      <c r="QP26" s="368"/>
      <c r="QQ26" s="368"/>
      <c r="QR26" s="368"/>
      <c r="QS26" s="368"/>
      <c r="QT26" s="368"/>
      <c r="QU26" s="368"/>
      <c r="QV26" s="368"/>
      <c r="QW26" s="368"/>
      <c r="QX26" s="368"/>
      <c r="QY26" s="368"/>
      <c r="QZ26" s="368"/>
      <c r="RA26" s="368"/>
      <c r="RB26" s="368"/>
      <c r="RC26" s="368"/>
      <c r="RD26" s="368"/>
      <c r="RE26" s="368"/>
      <c r="RF26" s="368"/>
      <c r="RG26" s="368"/>
      <c r="RH26" s="368"/>
      <c r="RI26" s="368"/>
      <c r="RJ26" s="368"/>
      <c r="RK26" s="368"/>
      <c r="RL26" s="368"/>
      <c r="RM26" s="368"/>
      <c r="RN26" s="368"/>
      <c r="RO26" s="368"/>
      <c r="RP26" s="368"/>
      <c r="RQ26" s="368"/>
      <c r="RR26" s="368"/>
      <c r="RS26" s="368"/>
      <c r="RT26" s="368"/>
    </row>
    <row r="27" spans="1:488" x14ac:dyDescent="0.25">
      <c r="A27" s="114">
        <v>23</v>
      </c>
      <c r="B27" s="93" t="s">
        <v>23</v>
      </c>
      <c r="C27" s="189">
        <v>2.8301886792452846</v>
      </c>
      <c r="D27" s="189">
        <v>18.565400843881868</v>
      </c>
      <c r="E27" s="189">
        <v>11.538461538461538</v>
      </c>
      <c r="F27" s="189">
        <v>0.54945054945054972</v>
      </c>
      <c r="G27" s="189">
        <v>12.571428571428575</v>
      </c>
      <c r="H27" s="189">
        <v>11.515151515151519</v>
      </c>
      <c r="I27" s="189">
        <v>1.3888888888888893</v>
      </c>
      <c r="J27" s="189">
        <v>12.94964028776978</v>
      </c>
      <c r="K27" s="189">
        <v>12.612612612612619</v>
      </c>
      <c r="L27" s="189">
        <v>1.129943502824859</v>
      </c>
      <c r="M27" s="190">
        <v>4.487179487179489</v>
      </c>
      <c r="N27" s="190">
        <v>11.818181818181824</v>
      </c>
      <c r="O27" s="190">
        <v>0.61728395061728403</v>
      </c>
      <c r="P27" s="190">
        <v>5.2631578947368434</v>
      </c>
      <c r="Q27" s="190">
        <v>13.600000000000005</v>
      </c>
      <c r="R27" s="190">
        <v>2.8301886792452846</v>
      </c>
      <c r="S27" s="190">
        <v>17.37288135593219</v>
      </c>
      <c r="T27" s="190">
        <v>10.628019323671502</v>
      </c>
      <c r="U27" s="190">
        <v>0</v>
      </c>
      <c r="V27" s="190">
        <v>9.770114942528739</v>
      </c>
      <c r="W27" s="190">
        <v>9.6969696969696955</v>
      </c>
      <c r="X27" s="190">
        <v>1.3888888888888893</v>
      </c>
      <c r="Y27" s="190">
        <v>12.23021582733813</v>
      </c>
      <c r="Z27" s="190">
        <v>10.909090909090924</v>
      </c>
      <c r="AA27" s="190">
        <v>1.129943502824859</v>
      </c>
      <c r="AB27" s="132">
        <v>4.487179487179489</v>
      </c>
      <c r="AC27" s="132">
        <v>10.909090909090907</v>
      </c>
      <c r="AD27" s="132">
        <v>0.61728395061728403</v>
      </c>
      <c r="AE27" s="132">
        <v>4.3859649122807012</v>
      </c>
      <c r="AF27" s="190">
        <v>12.000000000000007</v>
      </c>
      <c r="AG27" s="189">
        <v>0.48076923076923073</v>
      </c>
      <c r="AH27" s="189">
        <v>11.946902654867264</v>
      </c>
      <c r="AI27" s="191">
        <v>9.2233009708737885</v>
      </c>
      <c r="AJ27" s="191">
        <v>0.54644808743169426</v>
      </c>
      <c r="AK27" s="190">
        <v>7.5144508670520205</v>
      </c>
      <c r="AL27" s="190">
        <v>8.5889570552147223</v>
      </c>
      <c r="AM27" s="190">
        <v>0.69444444444444464</v>
      </c>
      <c r="AN27" s="190">
        <v>7.246376811594204</v>
      </c>
      <c r="AO27" s="190">
        <v>7.3394495412844041</v>
      </c>
      <c r="AP27" s="190">
        <v>0</v>
      </c>
      <c r="AQ27" s="190">
        <v>2.5974025974025978</v>
      </c>
      <c r="AR27" s="190">
        <v>6.3636363636363642</v>
      </c>
      <c r="AS27" s="190">
        <v>0</v>
      </c>
      <c r="AT27" s="190">
        <v>3.5087719298245617</v>
      </c>
      <c r="AU27" s="190">
        <v>10.569105691056912</v>
      </c>
      <c r="AV27" s="190">
        <v>1.8099547511312224</v>
      </c>
      <c r="AW27" s="190">
        <v>24.409448818897637</v>
      </c>
      <c r="AX27" s="132">
        <v>12.442396313364059</v>
      </c>
      <c r="AY27" s="132">
        <v>3.6649214659685878</v>
      </c>
      <c r="AZ27" s="132">
        <v>12.637362637362637</v>
      </c>
      <c r="BA27" s="132">
        <v>11.428571428571427</v>
      </c>
      <c r="BB27" s="190">
        <v>1.3793103448275863</v>
      </c>
      <c r="BC27" s="132">
        <v>16.883116883116873</v>
      </c>
      <c r="BD27" s="132">
        <v>9.2436974789915993</v>
      </c>
      <c r="BE27" s="132">
        <v>0</v>
      </c>
      <c r="BF27" s="132">
        <v>8.1395348837209305</v>
      </c>
      <c r="BG27" s="190">
        <v>10.61946902654867</v>
      </c>
      <c r="BH27" s="132">
        <v>0</v>
      </c>
      <c r="BI27" s="132">
        <v>13.223140495867767</v>
      </c>
      <c r="BJ27" s="132">
        <v>12.142857142857148</v>
      </c>
      <c r="BK27" s="192" t="s">
        <v>286</v>
      </c>
      <c r="BL27" s="190">
        <v>5.4901960784313673</v>
      </c>
      <c r="BM27" s="132">
        <v>3.2110091743119256</v>
      </c>
      <c r="BN27" s="192" t="s">
        <v>286</v>
      </c>
      <c r="BO27" s="192">
        <v>2.2099447513812578</v>
      </c>
      <c r="BP27" s="192">
        <v>5.7142857142856798</v>
      </c>
      <c r="BQ27" s="192" t="s">
        <v>286</v>
      </c>
      <c r="BR27" s="132">
        <v>3.9473684210526159</v>
      </c>
      <c r="BS27" s="132">
        <v>5.0420168067226712</v>
      </c>
      <c r="BT27" s="192" t="s">
        <v>286</v>
      </c>
      <c r="BU27" s="190">
        <v>0.59171597633136119</v>
      </c>
      <c r="BV27" s="132">
        <v>6.140350877192982</v>
      </c>
      <c r="BW27" s="192" t="s">
        <v>286</v>
      </c>
      <c r="BX27" s="132">
        <v>2.459016393442623</v>
      </c>
      <c r="BY27" s="190">
        <v>4.2857142857142856</v>
      </c>
      <c r="BZ27" s="132" t="s">
        <v>286</v>
      </c>
      <c r="CA27" s="132">
        <v>13.122171945701361</v>
      </c>
      <c r="CB27" s="132">
        <v>37.688442211055296</v>
      </c>
      <c r="CC27" s="190" t="s">
        <v>286</v>
      </c>
      <c r="CD27" s="132">
        <v>8.8050314465408821</v>
      </c>
      <c r="CE27" s="132">
        <v>36.708860759493682</v>
      </c>
      <c r="CF27" s="132" t="s">
        <v>286</v>
      </c>
      <c r="CG27" s="190">
        <v>5.7851239669421481</v>
      </c>
      <c r="CH27" s="132">
        <v>34.579439252336449</v>
      </c>
      <c r="CI27" s="132" t="s">
        <v>286</v>
      </c>
      <c r="CJ27" s="132">
        <v>6.1538461538461533</v>
      </c>
      <c r="CK27" s="132">
        <v>29.89690721649486</v>
      </c>
      <c r="CL27" s="132" t="s">
        <v>286</v>
      </c>
      <c r="CM27" s="132">
        <v>2.9702970297029698</v>
      </c>
      <c r="CN27" s="132">
        <v>25</v>
      </c>
      <c r="CO27" s="132" t="s">
        <v>286</v>
      </c>
      <c r="CP27" s="190">
        <v>38.339920948616616</v>
      </c>
      <c r="CQ27" s="132">
        <v>53.703703703703709</v>
      </c>
      <c r="CR27" s="132" t="s">
        <v>286</v>
      </c>
      <c r="CS27" s="192">
        <v>29.775280898876407</v>
      </c>
      <c r="CT27" s="192">
        <v>56.976744186046517</v>
      </c>
      <c r="CU27" s="190" t="s">
        <v>286</v>
      </c>
      <c r="CV27" s="132">
        <v>26.49006622516556</v>
      </c>
      <c r="CW27" s="132">
        <v>50.427350427350426</v>
      </c>
      <c r="CX27" s="192" t="s">
        <v>286</v>
      </c>
      <c r="CY27" s="192">
        <v>19.018404907975459</v>
      </c>
      <c r="CZ27" s="190">
        <v>47.272727272727266</v>
      </c>
      <c r="DA27" s="132" t="s">
        <v>286</v>
      </c>
      <c r="DB27" s="132">
        <v>23.333333333333339</v>
      </c>
      <c r="DC27" s="210">
        <v>43.382352941176485</v>
      </c>
      <c r="DD27" s="192">
        <v>67.431192660550522</v>
      </c>
      <c r="DE27" s="190">
        <v>63.385826771653548</v>
      </c>
      <c r="DF27" s="132">
        <v>49.541284403669756</v>
      </c>
      <c r="DG27" s="132">
        <v>71.038251366120207</v>
      </c>
      <c r="DH27" s="192">
        <v>70.16574585635361</v>
      </c>
      <c r="DI27" s="192">
        <v>50.857142857142854</v>
      </c>
      <c r="DJ27" s="190">
        <v>71.232876712328761</v>
      </c>
      <c r="DK27" s="132">
        <v>74.342105263157876</v>
      </c>
      <c r="DL27" s="132">
        <v>54.237288135593225</v>
      </c>
      <c r="DM27" s="132">
        <v>69.411764705882348</v>
      </c>
      <c r="DN27" s="132">
        <v>75.294117647058854</v>
      </c>
      <c r="DO27" s="190">
        <v>61.061946902654867</v>
      </c>
      <c r="DP27" s="132">
        <v>70.886075949367125</v>
      </c>
      <c r="DQ27" s="132">
        <v>75.833333333333329</v>
      </c>
      <c r="DR27" s="132">
        <v>52.857142857142861</v>
      </c>
      <c r="DS27" s="132">
        <v>52.558139534883736</v>
      </c>
      <c r="DT27" s="190">
        <v>45.275590551181097</v>
      </c>
      <c r="DU27" s="194">
        <v>36.574074074074048</v>
      </c>
      <c r="DV27" s="194">
        <v>54.891304347826093</v>
      </c>
      <c r="DW27" s="192">
        <v>51.381215469613281</v>
      </c>
      <c r="DX27" s="194">
        <v>36.000000000000014</v>
      </c>
      <c r="DY27" s="190">
        <v>69.718309859154971</v>
      </c>
      <c r="DZ27" s="190">
        <v>59.477124183006509</v>
      </c>
      <c r="EA27" s="190">
        <v>47.058823529411768</v>
      </c>
      <c r="EB27" s="190">
        <v>50.000000000000021</v>
      </c>
      <c r="EC27" s="190">
        <v>59.171597633136088</v>
      </c>
      <c r="ED27" s="190">
        <v>46.902654867256651</v>
      </c>
      <c r="EE27" s="190">
        <v>52.173913043478272</v>
      </c>
      <c r="EF27" s="190">
        <v>68.59504132231406</v>
      </c>
      <c r="EG27" s="190">
        <v>41.726618705035975</v>
      </c>
      <c r="EH27" s="190">
        <v>22.374429223744297</v>
      </c>
      <c r="EI27" s="190">
        <v>13.043478260869565</v>
      </c>
      <c r="EJ27" s="190">
        <v>8.7557603686635979</v>
      </c>
      <c r="EK27" s="190">
        <v>17.20430107526882</v>
      </c>
      <c r="EL27" s="132">
        <v>6.5934065934065949</v>
      </c>
      <c r="EM27" s="132">
        <v>6.936416184971101</v>
      </c>
      <c r="EN27" s="132">
        <v>13.013698630136988</v>
      </c>
      <c r="EO27" s="132">
        <v>13.548387096774192</v>
      </c>
      <c r="EP27" s="190">
        <v>7.6923076923076943</v>
      </c>
      <c r="EQ27" s="132">
        <v>17.919075144508685</v>
      </c>
      <c r="ER27" s="132">
        <v>16.363636363636363</v>
      </c>
      <c r="ES27" s="132">
        <v>13.15789473684211</v>
      </c>
      <c r="ET27" s="132">
        <v>11.39240506329114</v>
      </c>
      <c r="EU27" s="190">
        <v>14.754098360655737</v>
      </c>
      <c r="EV27" s="132">
        <v>15.441176470588225</v>
      </c>
      <c r="EW27" s="132" t="s">
        <v>286</v>
      </c>
      <c r="EX27" s="132" t="s">
        <v>286</v>
      </c>
      <c r="EY27" s="132" t="s">
        <v>286</v>
      </c>
      <c r="EZ27" s="190">
        <v>93.010752688172104</v>
      </c>
      <c r="FA27" s="132">
        <v>82.967032967032978</v>
      </c>
      <c r="FB27" s="132">
        <v>87.790697674418581</v>
      </c>
      <c r="FC27" s="132">
        <v>89.115646258503432</v>
      </c>
      <c r="FD27" s="132">
        <v>87.58169934640523</v>
      </c>
      <c r="FE27" s="190">
        <v>82.352941176470637</v>
      </c>
      <c r="FF27" s="132">
        <v>88.13559322033899</v>
      </c>
      <c r="FG27" s="132">
        <v>86.22754491017966</v>
      </c>
      <c r="FH27" s="132">
        <v>76.785714285714278</v>
      </c>
      <c r="FI27" s="132">
        <v>83.536585365853668</v>
      </c>
      <c r="FJ27" s="190">
        <v>84.033613445378123</v>
      </c>
      <c r="FK27" s="132">
        <v>86.861313868613138</v>
      </c>
      <c r="FL27" s="132" t="s">
        <v>286</v>
      </c>
      <c r="FM27" s="132" t="s">
        <v>286</v>
      </c>
      <c r="FN27" s="132" t="s">
        <v>286</v>
      </c>
      <c r="FO27" s="190">
        <v>52.150537634408593</v>
      </c>
      <c r="FP27" s="132">
        <v>40.659340659340671</v>
      </c>
      <c r="FQ27" s="132">
        <v>32.558139534883715</v>
      </c>
      <c r="FR27" s="132">
        <v>43.537414965986407</v>
      </c>
      <c r="FS27" s="132">
        <v>44.444444444444457</v>
      </c>
      <c r="FT27" s="190">
        <v>38.655462184873961</v>
      </c>
      <c r="FU27" s="132">
        <v>47.457627118644048</v>
      </c>
      <c r="FV27" s="132">
        <v>40.119760479041922</v>
      </c>
      <c r="FW27" s="132">
        <v>31.25</v>
      </c>
      <c r="FX27" s="132">
        <v>35.365853658536608</v>
      </c>
      <c r="FY27" s="190">
        <v>34.453781512605055</v>
      </c>
      <c r="FZ27" s="132">
        <v>35.036496350364949</v>
      </c>
      <c r="GA27" s="132" t="s">
        <v>286</v>
      </c>
      <c r="GB27" s="132" t="s">
        <v>286</v>
      </c>
      <c r="GC27" s="132" t="s">
        <v>286</v>
      </c>
      <c r="GD27" s="190">
        <v>72.432432432432435</v>
      </c>
      <c r="GE27" s="132">
        <v>70.391061452513924</v>
      </c>
      <c r="GF27" s="132">
        <v>74.26900584795321</v>
      </c>
      <c r="GG27" s="132">
        <v>70.714285714285708</v>
      </c>
      <c r="GH27" s="132">
        <v>65.131578947368439</v>
      </c>
      <c r="GI27" s="190">
        <v>69.230769230769241</v>
      </c>
      <c r="GJ27" s="132">
        <v>56.213017751479271</v>
      </c>
      <c r="GK27" s="132">
        <v>66.463414634146361</v>
      </c>
      <c r="GL27" s="132">
        <v>57.522123893805322</v>
      </c>
      <c r="GM27" s="197">
        <v>63.190184049079726</v>
      </c>
      <c r="GN27" s="190">
        <v>55.932203389830519</v>
      </c>
      <c r="GO27" s="132">
        <v>57.971014492753646</v>
      </c>
      <c r="GP27" s="132" t="s">
        <v>286</v>
      </c>
      <c r="GQ27" s="132" t="s">
        <v>286</v>
      </c>
      <c r="GR27" s="132" t="s">
        <v>286</v>
      </c>
      <c r="GS27" s="190">
        <v>24.86486486486487</v>
      </c>
      <c r="GT27" s="132">
        <v>30.16759776536313</v>
      </c>
      <c r="GU27" s="132">
        <v>36.842105263157926</v>
      </c>
      <c r="GV27" s="132">
        <v>20.000000000000007</v>
      </c>
      <c r="GW27" s="132">
        <v>23.026315789473685</v>
      </c>
      <c r="GX27" s="190">
        <v>24.786324786324787</v>
      </c>
      <c r="GY27" s="190">
        <v>17.751479289940836</v>
      </c>
      <c r="GZ27" s="190">
        <v>22.560975609756092</v>
      </c>
      <c r="HA27" s="190">
        <v>21.238938053097346</v>
      </c>
      <c r="HB27" s="190">
        <v>19.018404907975462</v>
      </c>
      <c r="HC27" s="190">
        <v>23.728813559322038</v>
      </c>
      <c r="HD27" s="190">
        <v>16.666666666666675</v>
      </c>
      <c r="HE27" s="190" t="s">
        <v>286</v>
      </c>
      <c r="HF27" s="190" t="s">
        <v>286</v>
      </c>
      <c r="HG27" s="190" t="s">
        <v>286</v>
      </c>
      <c r="HH27" s="190">
        <v>24.855491329479776</v>
      </c>
      <c r="HI27" s="190">
        <v>18.07909604519774</v>
      </c>
      <c r="HJ27" s="190">
        <v>14.88095238095238</v>
      </c>
      <c r="HK27" s="190">
        <v>33.333333333333321</v>
      </c>
      <c r="HL27" s="132">
        <v>32.666666666666671</v>
      </c>
      <c r="HM27" s="132">
        <v>22.321428571428569</v>
      </c>
      <c r="HN27" s="132">
        <v>29.090909090909101</v>
      </c>
      <c r="HO27" s="132">
        <v>47.272727272727266</v>
      </c>
      <c r="HP27" s="190">
        <v>38.738738738738732</v>
      </c>
      <c r="HQ27" s="132">
        <v>38.157894736842124</v>
      </c>
      <c r="HR27" s="132">
        <v>38.461538461538474</v>
      </c>
      <c r="HS27" s="132">
        <v>37.313432835820905</v>
      </c>
      <c r="HT27" s="196" t="s">
        <v>286</v>
      </c>
      <c r="HU27" s="190" t="s">
        <v>286</v>
      </c>
      <c r="HV27" s="192" t="s">
        <v>286</v>
      </c>
      <c r="HW27" s="192">
        <v>8.6705202312138727</v>
      </c>
      <c r="HX27" s="192">
        <v>5.6497175141242941</v>
      </c>
      <c r="HY27" s="192">
        <v>2.9761904761904763</v>
      </c>
      <c r="HZ27" s="192">
        <v>8.5106382978723438</v>
      </c>
      <c r="IA27" s="192">
        <v>6.6666666666666652</v>
      </c>
      <c r="IB27" s="192">
        <v>5.3571428571428594</v>
      </c>
      <c r="IC27" s="192">
        <v>13.33333333333333</v>
      </c>
      <c r="ID27" s="192">
        <v>19.393939393939402</v>
      </c>
      <c r="IE27" s="192">
        <v>15.315315315315319</v>
      </c>
      <c r="IF27" s="192">
        <v>11.842105263157892</v>
      </c>
      <c r="IG27" s="192">
        <v>18.803418803418808</v>
      </c>
      <c r="IH27" s="192">
        <v>10.447761194029852</v>
      </c>
      <c r="II27" s="192" t="s">
        <v>286</v>
      </c>
      <c r="IJ27" s="192" t="s">
        <v>286</v>
      </c>
      <c r="IK27" s="192" t="s">
        <v>286</v>
      </c>
      <c r="IL27" s="192" t="s">
        <v>286</v>
      </c>
      <c r="IM27" s="192" t="s">
        <v>286</v>
      </c>
      <c r="IN27" s="192" t="s">
        <v>286</v>
      </c>
      <c r="IO27" s="192" t="s">
        <v>286</v>
      </c>
      <c r="IP27" s="192" t="s">
        <v>286</v>
      </c>
      <c r="IQ27" s="192" t="s">
        <v>286</v>
      </c>
      <c r="IR27" s="192" t="s">
        <v>286</v>
      </c>
      <c r="IS27" s="192">
        <v>21.56862745098039</v>
      </c>
      <c r="IT27" s="192">
        <v>16.037735849056599</v>
      </c>
      <c r="IU27" s="192" t="s">
        <v>286</v>
      </c>
      <c r="IV27" s="192">
        <v>11.864406779661016</v>
      </c>
      <c r="IW27" s="192">
        <v>12.295081967213116</v>
      </c>
      <c r="IX27" s="192" t="s">
        <v>286</v>
      </c>
      <c r="IY27" s="192" t="s">
        <v>286</v>
      </c>
      <c r="IZ27" s="192" t="s">
        <v>286</v>
      </c>
      <c r="JA27" s="192" t="s">
        <v>286</v>
      </c>
      <c r="JB27" s="192" t="s">
        <v>286</v>
      </c>
      <c r="JC27" s="192" t="s">
        <v>286</v>
      </c>
      <c r="JD27" s="192" t="s">
        <v>286</v>
      </c>
      <c r="JE27" s="192" t="s">
        <v>286</v>
      </c>
      <c r="JF27" s="192" t="s">
        <v>286</v>
      </c>
      <c r="JG27" s="192" t="s">
        <v>286</v>
      </c>
      <c r="JH27" s="192">
        <v>12.418300653594772</v>
      </c>
      <c r="JI27" s="192">
        <v>8.4905660377358494</v>
      </c>
      <c r="JJ27" s="192" t="s">
        <v>286</v>
      </c>
      <c r="JK27" s="192">
        <v>5.9322033898305087</v>
      </c>
      <c r="JL27" s="192">
        <v>11.475409836065575</v>
      </c>
      <c r="JM27" s="192" t="s">
        <v>286</v>
      </c>
      <c r="JN27" s="192" t="s">
        <v>286</v>
      </c>
      <c r="JO27" s="192" t="s">
        <v>286</v>
      </c>
      <c r="JP27" s="192" t="s">
        <v>286</v>
      </c>
      <c r="JQ27" s="192" t="s">
        <v>286</v>
      </c>
      <c r="JR27" s="192" t="s">
        <v>286</v>
      </c>
      <c r="JS27" s="192" t="s">
        <v>286</v>
      </c>
      <c r="JT27" s="192" t="s">
        <v>286</v>
      </c>
      <c r="JU27" s="192" t="s">
        <v>286</v>
      </c>
      <c r="JV27" s="192" t="s">
        <v>286</v>
      </c>
      <c r="JW27" s="192">
        <v>33.986928104575156</v>
      </c>
      <c r="JX27" s="192">
        <v>24.528301886792459</v>
      </c>
      <c r="JY27" s="192" t="s">
        <v>286</v>
      </c>
      <c r="JZ27" s="192">
        <v>17.796610169491533</v>
      </c>
      <c r="KA27" s="192">
        <v>23.770491803278681</v>
      </c>
      <c r="KB27" s="192">
        <v>18.807339449541292</v>
      </c>
      <c r="KC27" s="192">
        <v>25.396825396825374</v>
      </c>
      <c r="KD27" s="192">
        <v>28.440366972477076</v>
      </c>
      <c r="KE27" s="192">
        <v>18.032786885245901</v>
      </c>
      <c r="KF27" s="192">
        <v>24.309392265193374</v>
      </c>
      <c r="KG27" s="192">
        <v>25.142857142857142</v>
      </c>
      <c r="KH27" s="192">
        <v>19.863013698630141</v>
      </c>
      <c r="KI27" s="192">
        <v>23.376623376623378</v>
      </c>
      <c r="KJ27" s="192">
        <v>25.210084033613434</v>
      </c>
      <c r="KK27" s="192">
        <v>22.093023255813947</v>
      </c>
      <c r="KL27" s="192">
        <v>25.903614457831321</v>
      </c>
      <c r="KM27" s="192">
        <v>29.20353982300885</v>
      </c>
      <c r="KN27" s="192">
        <v>14.649681528662418</v>
      </c>
      <c r="KO27" s="192">
        <v>22.31404958677685</v>
      </c>
      <c r="KP27" s="192">
        <v>30.14705882352942</v>
      </c>
      <c r="KQ27" s="192" t="str">
        <f t="shared" si="27"/>
        <v>--</v>
      </c>
      <c r="KR27" s="192" t="str">
        <f t="shared" si="27"/>
        <v>--</v>
      </c>
      <c r="KS27" s="192" t="str">
        <f t="shared" si="27"/>
        <v>--</v>
      </c>
      <c r="KT27" s="192" t="str">
        <f t="shared" si="27"/>
        <v>--</v>
      </c>
      <c r="KU27" s="192" t="str">
        <f t="shared" si="27"/>
        <v>--</v>
      </c>
      <c r="KV27" s="223">
        <v>0.68965517241379304</v>
      </c>
      <c r="KW27" s="223">
        <v>0.87719298245613997</v>
      </c>
      <c r="KX27" s="223">
        <v>0.91743119266054995</v>
      </c>
      <c r="KY27" s="219">
        <v>0</v>
      </c>
      <c r="KZ27" s="223">
        <v>0.71428571428571397</v>
      </c>
      <c r="LA27" s="219">
        <v>1.5873015873015901</v>
      </c>
      <c r="LB27" s="190" t="str">
        <f t="shared" si="1"/>
        <v>--</v>
      </c>
      <c r="LC27" s="223">
        <v>0.90909090909090895</v>
      </c>
      <c r="LD27" s="219">
        <v>11.0091743119266</v>
      </c>
      <c r="LE27" s="190" t="str">
        <f t="shared" si="2"/>
        <v>--</v>
      </c>
      <c r="LF27" s="219">
        <v>0</v>
      </c>
      <c r="LG27" s="219">
        <v>10.4</v>
      </c>
      <c r="LH27" s="219">
        <v>86.896551724138007</v>
      </c>
      <c r="LI27" s="219">
        <v>80.530973451327498</v>
      </c>
      <c r="LJ27" s="219">
        <v>87.155963302752298</v>
      </c>
      <c r="LK27" s="219">
        <v>84.328358208955194</v>
      </c>
      <c r="LL27" s="219">
        <v>82.014388489208599</v>
      </c>
      <c r="LM27" s="219">
        <v>80.158730158730094</v>
      </c>
      <c r="LN27" s="219">
        <v>39.310344827586199</v>
      </c>
      <c r="LO27" s="219">
        <v>40.707964601769902</v>
      </c>
      <c r="LP27" s="219">
        <v>44.954128440367001</v>
      </c>
      <c r="LQ27" s="219">
        <v>38.805970149253703</v>
      </c>
      <c r="LR27" s="219">
        <v>30.9352517985612</v>
      </c>
      <c r="LS27" s="219">
        <v>35.714285714285701</v>
      </c>
      <c r="LT27" s="219">
        <v>40.689655172413801</v>
      </c>
      <c r="LU27" s="219">
        <v>47.787610619469</v>
      </c>
      <c r="LV27" s="219">
        <v>50.4587155963303</v>
      </c>
      <c r="LW27" s="219">
        <v>51.879699248120303</v>
      </c>
      <c r="LX27" s="219">
        <v>47.857142857142797</v>
      </c>
      <c r="LY27" s="219">
        <v>46.031746031746003</v>
      </c>
      <c r="LZ27" s="219">
        <v>7.5862068965517198</v>
      </c>
      <c r="MA27" s="219">
        <v>9.7345132743362797</v>
      </c>
      <c r="MB27" s="219">
        <v>11.926605504587201</v>
      </c>
      <c r="MC27" s="219">
        <v>12.030075187969899</v>
      </c>
      <c r="MD27" s="219">
        <v>5</v>
      </c>
      <c r="ME27" s="219">
        <v>13.492063492063499</v>
      </c>
      <c r="MF27" s="219">
        <v>37.931034482758598</v>
      </c>
      <c r="MG27" s="219">
        <v>44.247787610619497</v>
      </c>
      <c r="MH27" s="219">
        <v>42.592592592592602</v>
      </c>
      <c r="MI27" s="219">
        <v>26.315789473684202</v>
      </c>
      <c r="MJ27" s="219">
        <v>27.3381294964029</v>
      </c>
      <c r="MK27" s="219">
        <v>35.714285714285701</v>
      </c>
      <c r="ML27" s="219">
        <v>11.7241379310345</v>
      </c>
      <c r="MM27" s="219">
        <v>11.5044247787611</v>
      </c>
      <c r="MN27" s="219">
        <v>9.2592592592592595</v>
      </c>
      <c r="MO27" s="219">
        <v>7.5187969924812004</v>
      </c>
      <c r="MP27" s="219">
        <v>4.3165467625899296</v>
      </c>
      <c r="MQ27" s="219">
        <v>5.5555555555555598</v>
      </c>
      <c r="MR27" s="190" t="str">
        <f t="shared" si="28"/>
        <v>--</v>
      </c>
      <c r="MS27" s="190" t="str">
        <f t="shared" si="28"/>
        <v>--</v>
      </c>
      <c r="MT27" s="190" t="str">
        <f t="shared" si="28"/>
        <v>--</v>
      </c>
      <c r="MU27" s="190" t="str">
        <f t="shared" si="28"/>
        <v>--</v>
      </c>
      <c r="MV27" s="220">
        <v>93.495934959349597</v>
      </c>
      <c r="MW27" s="220">
        <v>85.606060606060595</v>
      </c>
      <c r="MX27" s="220">
        <v>46.341463414634099</v>
      </c>
      <c r="MY27" s="220">
        <v>38.636363636363598</v>
      </c>
      <c r="MZ27" s="220">
        <v>47.540983606557397</v>
      </c>
      <c r="NA27" s="220">
        <v>41.984732824427503</v>
      </c>
      <c r="NB27" s="220">
        <v>4.9180327868852496</v>
      </c>
      <c r="NC27" s="220">
        <v>4.5801526717557302</v>
      </c>
      <c r="ND27" s="220">
        <v>36.065573770491802</v>
      </c>
      <c r="NE27" s="220">
        <v>36.153846153846096</v>
      </c>
      <c r="NF27" s="220">
        <v>9.0163934426229506</v>
      </c>
      <c r="NG27" s="220">
        <v>11.538461538461499</v>
      </c>
      <c r="NH27" s="221" t="str">
        <f t="shared" si="4"/>
        <v>--</v>
      </c>
      <c r="NI27" s="222">
        <v>13.235294117647101</v>
      </c>
      <c r="NJ27" s="222">
        <v>15.5963302752294</v>
      </c>
      <c r="NK27" s="222">
        <v>13.7614678899083</v>
      </c>
      <c r="NL27" s="221" t="str">
        <f t="shared" si="5"/>
        <v>--</v>
      </c>
      <c r="NM27" s="222">
        <v>13.0081300813008</v>
      </c>
      <c r="NN27" s="222">
        <v>15.748031496063</v>
      </c>
      <c r="NO27" s="222">
        <v>14.049586776859501</v>
      </c>
      <c r="NP27" s="221" t="str">
        <f t="shared" si="6"/>
        <v>--</v>
      </c>
      <c r="NQ27" s="273">
        <v>9.5588235294117609</v>
      </c>
      <c r="NR27" s="273">
        <v>11.009174311926603</v>
      </c>
      <c r="NS27" s="273">
        <v>8.2568807339449499</v>
      </c>
      <c r="NT27" s="221" t="str">
        <f t="shared" si="7"/>
        <v>--</v>
      </c>
      <c r="NU27" s="222">
        <v>21.951219512195124</v>
      </c>
      <c r="NV27" s="222">
        <v>15.748031496062991</v>
      </c>
      <c r="NW27" s="222">
        <v>9.9173553719008254</v>
      </c>
      <c r="NX27" s="221" t="str">
        <f t="shared" si="8"/>
        <v>--</v>
      </c>
      <c r="NY27" s="222">
        <v>22.794117647058826</v>
      </c>
      <c r="NZ27" s="222">
        <v>26.605504587155963</v>
      </c>
      <c r="OA27" s="222">
        <v>22.018348623853214</v>
      </c>
      <c r="OB27" s="221" t="str">
        <f t="shared" si="9"/>
        <v>--</v>
      </c>
      <c r="OC27" s="222">
        <v>34.959349593495944</v>
      </c>
      <c r="OD27" s="222">
        <v>31.496062992125982</v>
      </c>
      <c r="OE27" s="222">
        <v>23.966942148760328</v>
      </c>
      <c r="OF27" s="128">
        <v>49.180327868852451</v>
      </c>
      <c r="OG27" s="128">
        <v>71.034482758620683</v>
      </c>
      <c r="OH27" s="128">
        <v>58.771929824561404</v>
      </c>
      <c r="OI27" s="128">
        <v>54.128440366972477</v>
      </c>
      <c r="OJ27" s="128">
        <v>57.251908396946568</v>
      </c>
      <c r="OK27" s="128">
        <v>62.962962962962976</v>
      </c>
      <c r="OL27" s="128">
        <v>50</v>
      </c>
      <c r="OM27" s="128">
        <v>58.730158730158728</v>
      </c>
      <c r="ON27" s="310">
        <v>20.491803278688522</v>
      </c>
      <c r="OO27" s="128">
        <v>13.194444444444448</v>
      </c>
      <c r="OP27" s="128">
        <v>6.1946902654867273</v>
      </c>
      <c r="OQ27" s="128">
        <v>11.111111111111112</v>
      </c>
      <c r="OR27" s="128">
        <v>27.480916030534345</v>
      </c>
      <c r="OS27" s="128">
        <v>15.671641791044774</v>
      </c>
      <c r="OT27" s="128">
        <v>15.942028985507246</v>
      </c>
      <c r="OU27" s="128">
        <v>7.142857142857145</v>
      </c>
      <c r="OW27" s="378" t="str">
        <f t="shared" si="10"/>
        <v>--</v>
      </c>
      <c r="OX27" s="381">
        <v>1.3698630136986303</v>
      </c>
      <c r="OY27" s="378" t="str">
        <f t="shared" si="10"/>
        <v>--</v>
      </c>
      <c r="OZ27" s="381">
        <v>3.7037037037037033</v>
      </c>
      <c r="PA27" s="378" t="str">
        <f t="shared" si="11"/>
        <v>--</v>
      </c>
      <c r="PB27" s="378" t="str">
        <f t="shared" si="11"/>
        <v>--</v>
      </c>
      <c r="PC27" s="378" t="str">
        <f t="shared" si="10"/>
        <v>--</v>
      </c>
      <c r="PD27" s="381">
        <v>13.461538461538462</v>
      </c>
      <c r="PE27" s="380">
        <v>62.666666666666679</v>
      </c>
      <c r="PF27" s="381">
        <v>47.945205479452056</v>
      </c>
      <c r="PG27" s="378" t="str">
        <f t="shared" si="10"/>
        <v>--</v>
      </c>
      <c r="PH27" s="381">
        <v>38.181818181818187</v>
      </c>
      <c r="PI27" s="380">
        <v>30.555555555555546</v>
      </c>
      <c r="PJ27" s="381">
        <v>13.698630136986299</v>
      </c>
      <c r="PK27" s="378" t="str">
        <f t="shared" si="10"/>
        <v>--</v>
      </c>
      <c r="PL27" s="381">
        <v>5.4545454545454559</v>
      </c>
      <c r="PM27" s="378" t="str">
        <f t="shared" si="12"/>
        <v>--</v>
      </c>
      <c r="PN27" s="381">
        <v>12.903225806451616</v>
      </c>
      <c r="PO27" s="378" t="str">
        <f t="shared" ref="PO27" si="29">"--"</f>
        <v>--</v>
      </c>
      <c r="PP27" s="381">
        <v>12.499999999999998</v>
      </c>
      <c r="PQ27" s="378" t="str">
        <f t="shared" si="13"/>
        <v>--</v>
      </c>
      <c r="PR27" s="381">
        <v>12.903225806451617</v>
      </c>
      <c r="PS27" s="378" t="str">
        <f t="shared" ref="PS27" si="30">"--"</f>
        <v>--</v>
      </c>
      <c r="PT27" s="381">
        <v>18.749999999999993</v>
      </c>
      <c r="PU27" s="378" t="str">
        <f t="shared" si="14"/>
        <v>--</v>
      </c>
      <c r="PV27" s="381">
        <v>25.806451612903231</v>
      </c>
      <c r="PW27" s="378" t="str">
        <f t="shared" ref="PW27" si="31">"--"</f>
        <v>--</v>
      </c>
      <c r="PX27" s="381">
        <v>31.25</v>
      </c>
      <c r="PZ27" s="368"/>
      <c r="QA27" s="368"/>
      <c r="QB27" s="368"/>
      <c r="QC27" s="368"/>
      <c r="QD27" s="368"/>
      <c r="QE27" s="368"/>
      <c r="QF27" s="368"/>
      <c r="QG27" s="368"/>
      <c r="QH27" s="368"/>
      <c r="QI27" s="368"/>
      <c r="QJ27" s="368"/>
      <c r="QK27" s="368"/>
      <c r="QL27" s="368"/>
      <c r="QM27" s="368"/>
      <c r="QN27" s="368"/>
      <c r="QO27" s="368"/>
      <c r="QP27" s="368"/>
      <c r="QQ27" s="368"/>
      <c r="QR27" s="368"/>
      <c r="QS27" s="368"/>
      <c r="QT27" s="368"/>
      <c r="QU27" s="368"/>
      <c r="QV27" s="368"/>
      <c r="QW27" s="368"/>
      <c r="QX27" s="368"/>
      <c r="QY27" s="368"/>
      <c r="QZ27" s="368"/>
      <c r="RA27" s="368"/>
      <c r="RB27" s="368"/>
      <c r="RC27" s="368"/>
      <c r="RD27" s="368"/>
      <c r="RE27" s="368"/>
      <c r="RF27" s="368"/>
      <c r="RG27" s="368"/>
      <c r="RH27" s="368"/>
      <c r="RI27" s="368"/>
      <c r="RJ27" s="368"/>
      <c r="RK27" s="368"/>
      <c r="RL27" s="368"/>
      <c r="RM27" s="368"/>
      <c r="RN27" s="368"/>
      <c r="RO27" s="368"/>
      <c r="RP27" s="368"/>
      <c r="RQ27" s="368"/>
      <c r="RR27" s="368"/>
      <c r="RS27" s="368"/>
      <c r="RT27" s="368"/>
    </row>
    <row r="28" spans="1:488" x14ac:dyDescent="0.25">
      <c r="A28" s="114">
        <v>24</v>
      </c>
      <c r="B28" s="93" t="s">
        <v>24</v>
      </c>
      <c r="C28" s="189">
        <v>2.6865671641791051</v>
      </c>
      <c r="D28" s="189">
        <v>14.080459770114931</v>
      </c>
      <c r="E28" s="189">
        <v>12.875536480686689</v>
      </c>
      <c r="F28" s="189">
        <v>1.1976047904191616</v>
      </c>
      <c r="G28" s="189">
        <v>7.8431372549019649</v>
      </c>
      <c r="H28" s="189">
        <v>12.66968325791855</v>
      </c>
      <c r="I28" s="189">
        <v>1.9672131147540988</v>
      </c>
      <c r="J28" s="189">
        <v>8.8685015290519864</v>
      </c>
      <c r="K28" s="189">
        <v>9.4170403587443943</v>
      </c>
      <c r="L28" s="189">
        <v>1.5936254980079687</v>
      </c>
      <c r="M28" s="190">
        <v>4.9844236760124581</v>
      </c>
      <c r="N28" s="190">
        <v>16.203703703703695</v>
      </c>
      <c r="O28" s="190">
        <v>0.43668122270742371</v>
      </c>
      <c r="P28" s="190">
        <v>5.555555555555558</v>
      </c>
      <c r="Q28" s="190">
        <v>9.8265895953757294</v>
      </c>
      <c r="R28" s="190">
        <v>2.3880597014925371</v>
      </c>
      <c r="S28" s="190">
        <v>12.968299711815567</v>
      </c>
      <c r="T28" s="190">
        <v>9.5238095238095237</v>
      </c>
      <c r="U28" s="190">
        <v>1.1976047904191616</v>
      </c>
      <c r="V28" s="190">
        <v>7.8431372549019649</v>
      </c>
      <c r="W28" s="190">
        <v>10.909090909090905</v>
      </c>
      <c r="X28" s="190">
        <v>1.6447368421052637</v>
      </c>
      <c r="Y28" s="190">
        <v>7.3619631901840519</v>
      </c>
      <c r="Z28" s="190">
        <v>8.5201793721973154</v>
      </c>
      <c r="AA28" s="190">
        <v>1.1952191235059768</v>
      </c>
      <c r="AB28" s="132">
        <v>4.3613707165109075</v>
      </c>
      <c r="AC28" s="132">
        <v>14.814814814814818</v>
      </c>
      <c r="AD28" s="132">
        <v>0</v>
      </c>
      <c r="AE28" s="132">
        <v>5.0761421319796947</v>
      </c>
      <c r="AF28" s="190">
        <v>9.2485549132948002</v>
      </c>
      <c r="AG28" s="189">
        <v>0.90361445783132588</v>
      </c>
      <c r="AH28" s="189">
        <v>7.8034682080924869</v>
      </c>
      <c r="AI28" s="191">
        <v>10.344827586206893</v>
      </c>
      <c r="AJ28" s="191">
        <v>0.30120481927710835</v>
      </c>
      <c r="AK28" s="190">
        <v>3.6000000000000028</v>
      </c>
      <c r="AL28" s="190">
        <v>7.3059360730593603</v>
      </c>
      <c r="AM28" s="190">
        <v>0.32679738562091509</v>
      </c>
      <c r="AN28" s="190">
        <v>4.6583850931677011</v>
      </c>
      <c r="AO28" s="190">
        <v>5.4054054054054053</v>
      </c>
      <c r="AP28" s="190">
        <v>0.79681274900398402</v>
      </c>
      <c r="AQ28" s="190">
        <v>1.5723270440251575</v>
      </c>
      <c r="AR28" s="190">
        <v>5.6074766355140175</v>
      </c>
      <c r="AS28" s="190">
        <v>0.43668122270742371</v>
      </c>
      <c r="AT28" s="190">
        <v>2.0304568527918776</v>
      </c>
      <c r="AU28" s="190">
        <v>2.3391812865497084</v>
      </c>
      <c r="AV28" s="190">
        <v>4.8571428571428541</v>
      </c>
      <c r="AW28" s="190">
        <v>23.936170212765958</v>
      </c>
      <c r="AX28" s="132">
        <v>15.476190476190474</v>
      </c>
      <c r="AY28" s="132">
        <v>2.2727272727272725</v>
      </c>
      <c r="AZ28" s="132">
        <v>12.881355932203384</v>
      </c>
      <c r="BA28" s="132">
        <v>17.012448132780083</v>
      </c>
      <c r="BB28" s="190">
        <v>2.2508038585209014</v>
      </c>
      <c r="BC28" s="132">
        <v>11.42857142857142</v>
      </c>
      <c r="BD28" s="132">
        <v>8.2969432314410518</v>
      </c>
      <c r="BE28" s="132">
        <v>1.5444015444015451</v>
      </c>
      <c r="BF28" s="132">
        <v>8.1159420289855007</v>
      </c>
      <c r="BG28" s="190">
        <v>13.304721030042922</v>
      </c>
      <c r="BH28" s="132">
        <v>1.2552301255230132</v>
      </c>
      <c r="BI28" s="132">
        <v>15.962441314553987</v>
      </c>
      <c r="BJ28" s="132">
        <v>9.3922651933701644</v>
      </c>
      <c r="BK28" s="192" t="s">
        <v>286</v>
      </c>
      <c r="BL28" s="190">
        <v>6.417112299465245</v>
      </c>
      <c r="BM28" s="132">
        <v>6.3492063492063409</v>
      </c>
      <c r="BN28" s="192" t="s">
        <v>286</v>
      </c>
      <c r="BO28" s="192">
        <v>4.4368600682593495</v>
      </c>
      <c r="BP28" s="192">
        <v>7.9497907949790942</v>
      </c>
      <c r="BQ28" s="192" t="s">
        <v>286</v>
      </c>
      <c r="BR28" s="132">
        <v>5.3977272727272521</v>
      </c>
      <c r="BS28" s="132">
        <v>7.048458149779691</v>
      </c>
      <c r="BT28" s="192" t="s">
        <v>286</v>
      </c>
      <c r="BU28" s="190">
        <v>1.1627906976744184</v>
      </c>
      <c r="BV28" s="132">
        <v>4.7210300429184553</v>
      </c>
      <c r="BW28" s="192" t="s">
        <v>286</v>
      </c>
      <c r="BX28" s="132">
        <v>4.2056074766355147</v>
      </c>
      <c r="BY28" s="190">
        <v>2.197802197802198</v>
      </c>
      <c r="BZ28" s="132" t="s">
        <v>286</v>
      </c>
      <c r="CA28" s="132">
        <v>10.638297872340429</v>
      </c>
      <c r="CB28" s="132">
        <v>27.72727272727273</v>
      </c>
      <c r="CC28" s="190" t="s">
        <v>286</v>
      </c>
      <c r="CD28" s="132">
        <v>7.5555555555555545</v>
      </c>
      <c r="CE28" s="132">
        <v>27.499999999999993</v>
      </c>
      <c r="CF28" s="132" t="s">
        <v>286</v>
      </c>
      <c r="CG28" s="190">
        <v>6.2937062937062915</v>
      </c>
      <c r="CH28" s="132">
        <v>19.523809523809526</v>
      </c>
      <c r="CI28" s="132" t="s">
        <v>286</v>
      </c>
      <c r="CJ28" s="132">
        <v>3.9855072463768124</v>
      </c>
      <c r="CK28" s="132">
        <v>27.40384615384616</v>
      </c>
      <c r="CL28" s="132" t="s">
        <v>286</v>
      </c>
      <c r="CM28" s="132">
        <v>7.647058823529413</v>
      </c>
      <c r="CN28" s="132">
        <v>23.417721518987346</v>
      </c>
      <c r="CO28" s="132" t="s">
        <v>286</v>
      </c>
      <c r="CP28" s="190">
        <v>30.163043478260864</v>
      </c>
      <c r="CQ28" s="132">
        <v>35.684647302904558</v>
      </c>
      <c r="CR28" s="132" t="s">
        <v>286</v>
      </c>
      <c r="CS28" s="192">
        <v>23.487544483985754</v>
      </c>
      <c r="CT28" s="192">
        <v>38.961038961038987</v>
      </c>
      <c r="CU28" s="190" t="s">
        <v>286</v>
      </c>
      <c r="CV28" s="132">
        <v>22.318840579710152</v>
      </c>
      <c r="CW28" s="132">
        <v>30.044843049327362</v>
      </c>
      <c r="CX28" s="192" t="s">
        <v>286</v>
      </c>
      <c r="CY28" s="192">
        <v>18.235294117647054</v>
      </c>
      <c r="CZ28" s="190">
        <v>39.130434782608688</v>
      </c>
      <c r="DA28" s="132" t="s">
        <v>286</v>
      </c>
      <c r="DB28" s="132">
        <v>22.966507177033492</v>
      </c>
      <c r="DC28" s="210">
        <v>35.55555555555555</v>
      </c>
      <c r="DD28" s="192">
        <v>61.959654178674334</v>
      </c>
      <c r="DE28" s="190">
        <v>65.775401069518708</v>
      </c>
      <c r="DF28" s="132">
        <v>47.580645161290327</v>
      </c>
      <c r="DG28" s="132">
        <v>68.221574344023338</v>
      </c>
      <c r="DH28" s="192">
        <v>65.862068965517238</v>
      </c>
      <c r="DI28" s="192">
        <v>48.333333333333343</v>
      </c>
      <c r="DJ28" s="190">
        <v>71.61716171617168</v>
      </c>
      <c r="DK28" s="132">
        <v>60.806916426512949</v>
      </c>
      <c r="DL28" s="132">
        <v>41.150442477876126</v>
      </c>
      <c r="DM28" s="132">
        <v>63.821138211382085</v>
      </c>
      <c r="DN28" s="132">
        <v>74.193548387096811</v>
      </c>
      <c r="DO28" s="190">
        <v>51.931330472103014</v>
      </c>
      <c r="DP28" s="132">
        <v>63.203463203463208</v>
      </c>
      <c r="DQ28" s="132">
        <v>76.056338028169051</v>
      </c>
      <c r="DR28" s="132">
        <v>57.142857142857146</v>
      </c>
      <c r="DS28" s="132">
        <v>50.000000000000036</v>
      </c>
      <c r="DT28" s="190">
        <v>49.06666666666667</v>
      </c>
      <c r="DU28" s="194">
        <v>33.198380566801625</v>
      </c>
      <c r="DV28" s="194">
        <v>39.644970414201147</v>
      </c>
      <c r="DW28" s="192">
        <v>54.639175257731964</v>
      </c>
      <c r="DX28" s="194">
        <v>30.962343096234321</v>
      </c>
      <c r="DY28" s="190">
        <v>41.333333333333336</v>
      </c>
      <c r="DZ28" s="190">
        <v>48.275862068965473</v>
      </c>
      <c r="EA28" s="190">
        <v>32.589285714285708</v>
      </c>
      <c r="EB28" s="190">
        <v>41.935483870967722</v>
      </c>
      <c r="EC28" s="190">
        <v>57.434402332361543</v>
      </c>
      <c r="ED28" s="190">
        <v>38.793103448275865</v>
      </c>
      <c r="EE28" s="190">
        <v>50</v>
      </c>
      <c r="EF28" s="190">
        <v>66.981132075471749</v>
      </c>
      <c r="EG28" s="190">
        <v>42.307692307692328</v>
      </c>
      <c r="EH28" s="190">
        <v>20.058139534883704</v>
      </c>
      <c r="EI28" s="190">
        <v>12.332439678284178</v>
      </c>
      <c r="EJ28" s="190">
        <v>10.400000000000009</v>
      </c>
      <c r="EK28" s="190">
        <v>22.543352601156062</v>
      </c>
      <c r="EL28" s="132">
        <v>10.238907849829365</v>
      </c>
      <c r="EM28" s="132">
        <v>9.9585062240663937</v>
      </c>
      <c r="EN28" s="132">
        <v>16.279069767441854</v>
      </c>
      <c r="EO28" s="132">
        <v>12.893982808022923</v>
      </c>
      <c r="EP28" s="190">
        <v>10.267857142857144</v>
      </c>
      <c r="EQ28" s="132">
        <v>19.140624999999996</v>
      </c>
      <c r="ER28" s="132">
        <v>11.988304093567256</v>
      </c>
      <c r="ES28" s="132">
        <v>7.2961373390557949</v>
      </c>
      <c r="ET28" s="132">
        <v>15.044247787610619</v>
      </c>
      <c r="EU28" s="190">
        <v>17.619047619047613</v>
      </c>
      <c r="EV28" s="132">
        <v>13.812154696132598</v>
      </c>
      <c r="EW28" s="132" t="s">
        <v>286</v>
      </c>
      <c r="EX28" s="132" t="s">
        <v>286</v>
      </c>
      <c r="EY28" s="132" t="s">
        <v>286</v>
      </c>
      <c r="EZ28" s="190">
        <v>87.572254335260098</v>
      </c>
      <c r="FA28" s="132">
        <v>84.982935153583597</v>
      </c>
      <c r="FB28" s="132">
        <v>74.476987447698775</v>
      </c>
      <c r="FC28" s="132">
        <v>85.993485342019511</v>
      </c>
      <c r="FD28" s="132">
        <v>83.236994219653155</v>
      </c>
      <c r="FE28" s="190">
        <v>79.646017699115035</v>
      </c>
      <c r="FF28" s="132">
        <v>86.111111111111171</v>
      </c>
      <c r="FG28" s="132">
        <v>80.882352941176478</v>
      </c>
      <c r="FH28" s="132">
        <v>79.059829059829099</v>
      </c>
      <c r="FI28" s="132">
        <v>80.341880341880341</v>
      </c>
      <c r="FJ28" s="190">
        <v>80.47619047619051</v>
      </c>
      <c r="FK28" s="132">
        <v>75.138121546961329</v>
      </c>
      <c r="FL28" s="132" t="s">
        <v>286</v>
      </c>
      <c r="FM28" s="132" t="s">
        <v>286</v>
      </c>
      <c r="FN28" s="132" t="s">
        <v>286</v>
      </c>
      <c r="FO28" s="190">
        <v>37.572254335260133</v>
      </c>
      <c r="FP28" s="132">
        <v>32.423208191126314</v>
      </c>
      <c r="FQ28" s="132">
        <v>23.430962343096237</v>
      </c>
      <c r="FR28" s="132">
        <v>35.830618892508156</v>
      </c>
      <c r="FS28" s="132">
        <v>31.502890173410421</v>
      </c>
      <c r="FT28" s="190">
        <v>26.548672566371682</v>
      </c>
      <c r="FU28" s="132">
        <v>33.333333333333321</v>
      </c>
      <c r="FV28" s="132">
        <v>25.588235294117652</v>
      </c>
      <c r="FW28" s="132">
        <v>17.52136752136752</v>
      </c>
      <c r="FX28" s="132">
        <v>23.504273504273502</v>
      </c>
      <c r="FY28" s="190">
        <v>30.95238095238096</v>
      </c>
      <c r="FZ28" s="132">
        <v>22.099447513812166</v>
      </c>
      <c r="GA28" s="132" t="s">
        <v>286</v>
      </c>
      <c r="GB28" s="132" t="s">
        <v>286</v>
      </c>
      <c r="GC28" s="132" t="s">
        <v>286</v>
      </c>
      <c r="GD28" s="190">
        <v>72.809667673715978</v>
      </c>
      <c r="GE28" s="132">
        <v>80.479452054794493</v>
      </c>
      <c r="GF28" s="132">
        <v>67.234042553191458</v>
      </c>
      <c r="GG28" s="132">
        <v>61.82432432432433</v>
      </c>
      <c r="GH28" s="132">
        <v>69.364161849710854</v>
      </c>
      <c r="GI28" s="190">
        <v>71.300448430493304</v>
      </c>
      <c r="GJ28" s="132">
        <v>61.133603238866392</v>
      </c>
      <c r="GK28" s="132">
        <v>57.611940298507449</v>
      </c>
      <c r="GL28" s="132">
        <v>69.863013698630141</v>
      </c>
      <c r="GM28" s="197">
        <v>45.258620689655203</v>
      </c>
      <c r="GN28" s="190">
        <v>57.692307692307672</v>
      </c>
      <c r="GO28" s="132">
        <v>63.333333333333357</v>
      </c>
      <c r="GP28" s="132" t="s">
        <v>286</v>
      </c>
      <c r="GQ28" s="132" t="s">
        <v>286</v>
      </c>
      <c r="GR28" s="132" t="s">
        <v>286</v>
      </c>
      <c r="GS28" s="190">
        <v>22.658610271903324</v>
      </c>
      <c r="GT28" s="132">
        <v>33.904109589041092</v>
      </c>
      <c r="GU28" s="132">
        <v>29.787234042553205</v>
      </c>
      <c r="GV28" s="132">
        <v>24.662162162162172</v>
      </c>
      <c r="GW28" s="132">
        <v>25.144508670520235</v>
      </c>
      <c r="GX28" s="190">
        <v>24.663677130044849</v>
      </c>
      <c r="GY28" s="190">
        <v>14.574898785425104</v>
      </c>
      <c r="GZ28" s="190">
        <v>19.999999999999996</v>
      </c>
      <c r="HA28" s="190">
        <v>26.9406392694064</v>
      </c>
      <c r="HB28" s="190">
        <v>9.0517241379310356</v>
      </c>
      <c r="HC28" s="190">
        <v>15.384615384615389</v>
      </c>
      <c r="HD28" s="190">
        <v>16.111111111111107</v>
      </c>
      <c r="HE28" s="190" t="s">
        <v>286</v>
      </c>
      <c r="HF28" s="190" t="s">
        <v>286</v>
      </c>
      <c r="HG28" s="190" t="s">
        <v>286</v>
      </c>
      <c r="HH28" s="190">
        <v>24.148606811145516</v>
      </c>
      <c r="HI28" s="190">
        <v>30.208333333333325</v>
      </c>
      <c r="HJ28" s="190">
        <v>20.524017467248918</v>
      </c>
      <c r="HK28" s="190">
        <v>33.797909407665479</v>
      </c>
      <c r="HL28" s="132">
        <v>34.029850746268664</v>
      </c>
      <c r="HM28" s="132">
        <v>22.171945701357469</v>
      </c>
      <c r="HN28" s="132">
        <v>32.773109243697462</v>
      </c>
      <c r="HO28" s="132">
        <v>47.73413897280966</v>
      </c>
      <c r="HP28" s="190">
        <v>33.183856502242151</v>
      </c>
      <c r="HQ28" s="132">
        <v>29.777777777777768</v>
      </c>
      <c r="HR28" s="132">
        <v>40.975609756097569</v>
      </c>
      <c r="HS28" s="132">
        <v>20.454545454545464</v>
      </c>
      <c r="HT28" s="196" t="s">
        <v>286</v>
      </c>
      <c r="HU28" s="190" t="s">
        <v>286</v>
      </c>
      <c r="HV28" s="192" t="s">
        <v>286</v>
      </c>
      <c r="HW28" s="192">
        <v>8.3591331269349816</v>
      </c>
      <c r="HX28" s="192">
        <v>10.069444444444443</v>
      </c>
      <c r="HY28" s="192">
        <v>7.4235807860262071</v>
      </c>
      <c r="HZ28" s="192">
        <v>12.891986062717773</v>
      </c>
      <c r="IA28" s="192">
        <v>10.746268656716424</v>
      </c>
      <c r="IB28" s="192">
        <v>3.6199095022624452</v>
      </c>
      <c r="IC28" s="192">
        <v>10.504201680672274</v>
      </c>
      <c r="ID28" s="192">
        <v>18.429003021148045</v>
      </c>
      <c r="IE28" s="192">
        <v>11.659192825112109</v>
      </c>
      <c r="IF28" s="192">
        <v>7.9999999999999991</v>
      </c>
      <c r="IG28" s="192">
        <v>16.585365853658544</v>
      </c>
      <c r="IH28" s="192">
        <v>6.8181818181818192</v>
      </c>
      <c r="II28" s="192" t="s">
        <v>286</v>
      </c>
      <c r="IJ28" s="192" t="s">
        <v>286</v>
      </c>
      <c r="IK28" s="192" t="s">
        <v>286</v>
      </c>
      <c r="IL28" s="192" t="s">
        <v>286</v>
      </c>
      <c r="IM28" s="192" t="s">
        <v>286</v>
      </c>
      <c r="IN28" s="192" t="s">
        <v>286</v>
      </c>
      <c r="IO28" s="192" t="s">
        <v>286</v>
      </c>
      <c r="IP28" s="192" t="s">
        <v>286</v>
      </c>
      <c r="IQ28" s="192" t="s">
        <v>286</v>
      </c>
      <c r="IR28" s="192" t="s">
        <v>286</v>
      </c>
      <c r="IS28" s="192">
        <v>13.35504885993485</v>
      </c>
      <c r="IT28" s="192">
        <v>14.732142857142854</v>
      </c>
      <c r="IU28" s="192" t="s">
        <v>286</v>
      </c>
      <c r="IV28" s="192">
        <v>13.368983957219255</v>
      </c>
      <c r="IW28" s="192">
        <v>11.627906976744185</v>
      </c>
      <c r="IX28" s="192" t="s">
        <v>286</v>
      </c>
      <c r="IY28" s="192" t="s">
        <v>286</v>
      </c>
      <c r="IZ28" s="192" t="s">
        <v>286</v>
      </c>
      <c r="JA28" s="192" t="s">
        <v>286</v>
      </c>
      <c r="JB28" s="192" t="s">
        <v>286</v>
      </c>
      <c r="JC28" s="192" t="s">
        <v>286</v>
      </c>
      <c r="JD28" s="192" t="s">
        <v>286</v>
      </c>
      <c r="JE28" s="192" t="s">
        <v>286</v>
      </c>
      <c r="JF28" s="192" t="s">
        <v>286</v>
      </c>
      <c r="JG28" s="192" t="s">
        <v>286</v>
      </c>
      <c r="JH28" s="192">
        <v>12.052117263843645</v>
      </c>
      <c r="JI28" s="192">
        <v>7.5892857142857153</v>
      </c>
      <c r="JJ28" s="192" t="s">
        <v>286</v>
      </c>
      <c r="JK28" s="192">
        <v>11.764705882352946</v>
      </c>
      <c r="JL28" s="192">
        <v>13.95348837209302</v>
      </c>
      <c r="JM28" s="192" t="s">
        <v>286</v>
      </c>
      <c r="JN28" s="192" t="s">
        <v>286</v>
      </c>
      <c r="JO28" s="192" t="s">
        <v>286</v>
      </c>
      <c r="JP28" s="192" t="s">
        <v>286</v>
      </c>
      <c r="JQ28" s="192" t="s">
        <v>286</v>
      </c>
      <c r="JR28" s="192" t="s">
        <v>286</v>
      </c>
      <c r="JS28" s="192" t="s">
        <v>286</v>
      </c>
      <c r="JT28" s="192" t="s">
        <v>286</v>
      </c>
      <c r="JU28" s="192" t="s">
        <v>286</v>
      </c>
      <c r="JV28" s="192" t="s">
        <v>286</v>
      </c>
      <c r="JW28" s="192">
        <v>25.407166123778492</v>
      </c>
      <c r="JX28" s="192">
        <v>22.321428571428566</v>
      </c>
      <c r="JY28" s="192" t="s">
        <v>286</v>
      </c>
      <c r="JZ28" s="192">
        <v>25.133689839572185</v>
      </c>
      <c r="KA28" s="192">
        <v>25.581395348837219</v>
      </c>
      <c r="KB28" s="192">
        <v>22.898550724637687</v>
      </c>
      <c r="KC28" s="192">
        <v>24</v>
      </c>
      <c r="KD28" s="192">
        <v>30.800000000000004</v>
      </c>
      <c r="KE28" s="192">
        <v>22.15743440233236</v>
      </c>
      <c r="KF28" s="192">
        <v>28.327645051194541</v>
      </c>
      <c r="KG28" s="192">
        <v>22.594142259414237</v>
      </c>
      <c r="KH28" s="192">
        <v>18.874172185430471</v>
      </c>
      <c r="KI28" s="192">
        <v>23.410404624277458</v>
      </c>
      <c r="KJ28" s="192">
        <v>28.193832599118956</v>
      </c>
      <c r="KK28" s="192">
        <v>20.400000000000016</v>
      </c>
      <c r="KL28" s="192">
        <v>27.272727272727284</v>
      </c>
      <c r="KM28" s="192">
        <v>23.376623376623389</v>
      </c>
      <c r="KN28" s="192">
        <v>21.834061135371176</v>
      </c>
      <c r="KO28" s="192">
        <v>20.283018867924543</v>
      </c>
      <c r="KP28" s="192">
        <v>27.222222222222232</v>
      </c>
      <c r="KQ28" s="192" t="str">
        <f t="shared" si="27"/>
        <v>--</v>
      </c>
      <c r="KR28" s="192" t="str">
        <f t="shared" si="27"/>
        <v>--</v>
      </c>
      <c r="KS28" s="192" t="str">
        <f t="shared" si="27"/>
        <v>--</v>
      </c>
      <c r="KT28" s="192" t="str">
        <f t="shared" si="27"/>
        <v>--</v>
      </c>
      <c r="KU28" s="192" t="str">
        <f t="shared" si="27"/>
        <v>--</v>
      </c>
      <c r="KV28" s="219">
        <v>3.1446540880503102</v>
      </c>
      <c r="KW28" s="219">
        <v>2.9126213592233001</v>
      </c>
      <c r="KX28" s="219">
        <v>3.6144578313253</v>
      </c>
      <c r="KY28" s="219">
        <v>1.6949152542372901</v>
      </c>
      <c r="KZ28" s="219">
        <v>3.2258064516128999</v>
      </c>
      <c r="LA28" s="223">
        <v>0.58823529411764697</v>
      </c>
      <c r="LB28" s="190" t="str">
        <f t="shared" si="1"/>
        <v>--</v>
      </c>
      <c r="LC28" s="219">
        <v>1.9736842105263199</v>
      </c>
      <c r="LD28" s="219">
        <v>14.049586776859501</v>
      </c>
      <c r="LE28" s="190" t="str">
        <f t="shared" si="2"/>
        <v>--</v>
      </c>
      <c r="LF28" s="219">
        <v>2.5773195876288701</v>
      </c>
      <c r="LG28" s="219">
        <v>7.6923076923076898</v>
      </c>
      <c r="LH28" s="219">
        <v>82.269503546099301</v>
      </c>
      <c r="LI28" s="219">
        <v>77.202072538860094</v>
      </c>
      <c r="LJ28" s="219">
        <v>73.248407643312106</v>
      </c>
      <c r="LK28" s="219">
        <v>76.068376068375997</v>
      </c>
      <c r="LL28" s="219">
        <v>67.441860465116307</v>
      </c>
      <c r="LM28" s="219">
        <v>68.235294117647101</v>
      </c>
      <c r="LN28" s="219">
        <v>33.3333333333333</v>
      </c>
      <c r="LO28" s="219">
        <v>34.196891191709803</v>
      </c>
      <c r="LP28" s="219">
        <v>31.210191082802599</v>
      </c>
      <c r="LQ28" s="219">
        <v>29.059829059829099</v>
      </c>
      <c r="LR28" s="219">
        <v>21.860465116279101</v>
      </c>
      <c r="LS28" s="219">
        <v>21.176470588235301</v>
      </c>
      <c r="LT28" s="219">
        <v>60</v>
      </c>
      <c r="LU28" s="219">
        <v>57.068062827225098</v>
      </c>
      <c r="LV28" s="219">
        <v>59.477124183006502</v>
      </c>
      <c r="LW28" s="219">
        <v>43.776824034334801</v>
      </c>
      <c r="LX28" s="219">
        <v>40.465116279069797</v>
      </c>
      <c r="LY28" s="219">
        <v>50.588235294117602</v>
      </c>
      <c r="LZ28" s="219">
        <v>12.8571428571429</v>
      </c>
      <c r="MA28" s="219">
        <v>17.801047120418801</v>
      </c>
      <c r="MB28" s="219">
        <v>24.8366013071895</v>
      </c>
      <c r="MC28" s="219">
        <v>10.300429184549399</v>
      </c>
      <c r="MD28" s="219">
        <v>9.7674418604651194</v>
      </c>
      <c r="ME28" s="219">
        <v>11.176470588235301</v>
      </c>
      <c r="MF28" s="219">
        <v>32.857142857142897</v>
      </c>
      <c r="MG28" s="219">
        <v>35.4166666666667</v>
      </c>
      <c r="MH28" s="219">
        <v>40.397350993377501</v>
      </c>
      <c r="MI28" s="219">
        <v>40.598290598290603</v>
      </c>
      <c r="MJ28" s="219">
        <v>36.744186046511601</v>
      </c>
      <c r="MK28" s="219">
        <v>25.882352941176499</v>
      </c>
      <c r="ML28" s="219">
        <v>12.1428571428571</v>
      </c>
      <c r="MM28" s="219">
        <v>13.5416666666667</v>
      </c>
      <c r="MN28" s="219">
        <v>13.9072847682119</v>
      </c>
      <c r="MO28" s="219">
        <v>11.1111111111111</v>
      </c>
      <c r="MP28" s="219">
        <v>13.488372093023299</v>
      </c>
      <c r="MQ28" s="219">
        <v>7.0588235294117698</v>
      </c>
      <c r="MR28" s="190" t="str">
        <f t="shared" si="28"/>
        <v>--</v>
      </c>
      <c r="MS28" s="190" t="str">
        <f t="shared" si="28"/>
        <v>--</v>
      </c>
      <c r="MT28" s="190" t="str">
        <f t="shared" si="28"/>
        <v>--</v>
      </c>
      <c r="MU28" s="190" t="str">
        <f t="shared" si="28"/>
        <v>--</v>
      </c>
      <c r="MV28" s="220">
        <v>84.976525821596297</v>
      </c>
      <c r="MW28" s="220">
        <v>78.242677824267801</v>
      </c>
      <c r="MX28" s="220">
        <v>33.802816901408498</v>
      </c>
      <c r="MY28" s="220">
        <v>23.430962343096201</v>
      </c>
      <c r="MZ28" s="220">
        <v>53.7735849056604</v>
      </c>
      <c r="NA28" s="220">
        <v>41.25</v>
      </c>
      <c r="NB28" s="220">
        <v>9.9056603773584904</v>
      </c>
      <c r="NC28" s="220">
        <v>8.3333333333333304</v>
      </c>
      <c r="ND28" s="220">
        <v>36.320754716981099</v>
      </c>
      <c r="NE28" s="220">
        <v>28.870292887029301</v>
      </c>
      <c r="NF28" s="220">
        <v>9.9056603773584904</v>
      </c>
      <c r="NG28" s="220">
        <v>11.297071129707099</v>
      </c>
      <c r="NH28" s="221" t="str">
        <f t="shared" si="4"/>
        <v>--</v>
      </c>
      <c r="NI28" s="222">
        <v>15.3284671532847</v>
      </c>
      <c r="NJ28" s="222">
        <v>12.643678160919499</v>
      </c>
      <c r="NK28" s="222">
        <v>11.4649681528662</v>
      </c>
      <c r="NL28" s="221" t="str">
        <f t="shared" si="5"/>
        <v>--</v>
      </c>
      <c r="NM28" s="222">
        <v>17.910447761194</v>
      </c>
      <c r="NN28" s="222">
        <v>18.2291666666667</v>
      </c>
      <c r="NO28" s="222">
        <v>16.883116883116902</v>
      </c>
      <c r="NP28" s="221" t="str">
        <f t="shared" si="6"/>
        <v>--</v>
      </c>
      <c r="NQ28" s="273">
        <v>8.0291970802919703</v>
      </c>
      <c r="NR28" s="273">
        <v>8.0459770114942533</v>
      </c>
      <c r="NS28" s="273">
        <v>12.101910828025481</v>
      </c>
      <c r="NT28" s="221" t="str">
        <f t="shared" si="7"/>
        <v>--</v>
      </c>
      <c r="NU28" s="222">
        <v>7.9601990049751263</v>
      </c>
      <c r="NV28" s="222">
        <v>15.625000000000011</v>
      </c>
      <c r="NW28" s="222">
        <v>11.038961038961041</v>
      </c>
      <c r="NX28" s="221" t="str">
        <f t="shared" si="8"/>
        <v>--</v>
      </c>
      <c r="NY28" s="222">
        <v>23.357664233576653</v>
      </c>
      <c r="NZ28" s="222">
        <v>20.689655172413797</v>
      </c>
      <c r="OA28" s="222">
        <v>23.566878980891726</v>
      </c>
      <c r="OB28" s="221" t="str">
        <f t="shared" si="9"/>
        <v>--</v>
      </c>
      <c r="OC28" s="222">
        <v>25.870646766169152</v>
      </c>
      <c r="OD28" s="222">
        <v>33.854166666666657</v>
      </c>
      <c r="OE28" s="222">
        <v>27.922077922077914</v>
      </c>
      <c r="OF28" s="128">
        <v>33.177570093457945</v>
      </c>
      <c r="OG28" s="128">
        <v>51.282051282051277</v>
      </c>
      <c r="OH28" s="128">
        <v>42.995169082125592</v>
      </c>
      <c r="OI28" s="128">
        <v>39.880952380952372</v>
      </c>
      <c r="OJ28" s="128">
        <v>41.101694915254249</v>
      </c>
      <c r="OK28" s="128">
        <v>56.837606837606856</v>
      </c>
      <c r="OL28" s="128">
        <v>51.152073732718918</v>
      </c>
      <c r="OM28" s="128">
        <v>34.705882352941181</v>
      </c>
      <c r="ON28" s="310">
        <v>29.245283018867934</v>
      </c>
      <c r="OO28" s="128">
        <v>17.647058823529402</v>
      </c>
      <c r="OP28" s="128">
        <v>19.895287958115198</v>
      </c>
      <c r="OQ28" s="128">
        <v>15.822784810126581</v>
      </c>
      <c r="OR28" s="128">
        <v>24.369747899159659</v>
      </c>
      <c r="OS28" s="128">
        <v>20.512820512820511</v>
      </c>
      <c r="OT28" s="128">
        <v>16.279069767441861</v>
      </c>
      <c r="OU28" s="128">
        <v>12.5</v>
      </c>
      <c r="OW28" s="378" t="str">
        <f t="shared" si="10"/>
        <v>--</v>
      </c>
      <c r="OX28" s="381">
        <v>1.7621145374449345</v>
      </c>
      <c r="OY28" s="381">
        <v>2.0576131687242811</v>
      </c>
      <c r="OZ28" s="381">
        <v>2.3668639053254448</v>
      </c>
      <c r="PA28" s="378" t="str">
        <f t="shared" si="11"/>
        <v>--</v>
      </c>
      <c r="PB28" s="378" t="str">
        <f t="shared" si="11"/>
        <v>--</v>
      </c>
      <c r="PC28" s="381">
        <v>3.0701754385964914</v>
      </c>
      <c r="PD28" s="381">
        <v>10.625</v>
      </c>
      <c r="PE28" s="380">
        <v>38.181818181818166</v>
      </c>
      <c r="PF28" s="381">
        <v>51.101321585903086</v>
      </c>
      <c r="PG28" s="381">
        <v>44.444444444444485</v>
      </c>
      <c r="PH28" s="381">
        <v>38.787878787878803</v>
      </c>
      <c r="PI28" s="380">
        <v>28.504672897196254</v>
      </c>
      <c r="PJ28" s="381">
        <v>15.929203539823</v>
      </c>
      <c r="PK28" s="381">
        <v>15.35269709543569</v>
      </c>
      <c r="PL28" s="381">
        <v>12.65060240963855</v>
      </c>
      <c r="PM28" s="378" t="str">
        <f t="shared" si="12"/>
        <v>--</v>
      </c>
      <c r="PN28" s="381">
        <v>11.666666666666677</v>
      </c>
      <c r="PO28" s="381">
        <v>13.679245283018878</v>
      </c>
      <c r="PP28" s="381">
        <v>13.54838709677419</v>
      </c>
      <c r="PQ28" s="378" t="str">
        <f t="shared" si="13"/>
        <v>--</v>
      </c>
      <c r="PR28" s="381">
        <v>15</v>
      </c>
      <c r="PS28" s="381">
        <v>17.924528301886792</v>
      </c>
      <c r="PT28" s="381">
        <v>14.838709677419359</v>
      </c>
      <c r="PU28" s="378" t="str">
        <f t="shared" si="14"/>
        <v>--</v>
      </c>
      <c r="PV28" s="381">
        <v>26.666666666666668</v>
      </c>
      <c r="PW28" s="381">
        <v>31.603773584905667</v>
      </c>
      <c r="PX28" s="381">
        <v>28.387096774193552</v>
      </c>
      <c r="PZ28" s="368"/>
      <c r="QA28" s="368"/>
      <c r="QB28" s="368"/>
      <c r="QC28" s="368"/>
      <c r="QD28" s="368"/>
      <c r="QE28" s="368"/>
      <c r="QF28" s="368"/>
      <c r="QG28" s="368"/>
      <c r="QH28" s="368"/>
      <c r="QI28" s="368"/>
      <c r="QJ28" s="368"/>
      <c r="QK28" s="368"/>
      <c r="QL28" s="368"/>
      <c r="QM28" s="368"/>
      <c r="QN28" s="368"/>
      <c r="QO28" s="368"/>
      <c r="QP28" s="368"/>
      <c r="QQ28" s="368"/>
      <c r="QR28" s="368"/>
      <c r="QS28" s="368"/>
      <c r="QT28" s="368"/>
      <c r="QU28" s="368"/>
      <c r="QV28" s="368"/>
      <c r="QW28" s="368"/>
      <c r="QX28" s="368"/>
      <c r="QY28" s="368"/>
      <c r="QZ28" s="368"/>
      <c r="RA28" s="368"/>
      <c r="RB28" s="368"/>
      <c r="RC28" s="368"/>
      <c r="RD28" s="368"/>
      <c r="RE28" s="368"/>
      <c r="RF28" s="368"/>
      <c r="RG28" s="368"/>
      <c r="RH28" s="368"/>
      <c r="RI28" s="368"/>
      <c r="RJ28" s="368"/>
      <c r="RK28" s="368"/>
      <c r="RL28" s="368"/>
      <c r="RM28" s="368"/>
      <c r="RN28" s="368"/>
      <c r="RO28" s="368"/>
      <c r="RP28" s="368"/>
      <c r="RQ28" s="368"/>
      <c r="RR28" s="368"/>
      <c r="RS28" s="368"/>
      <c r="RT28" s="368"/>
    </row>
    <row r="29" spans="1:488" x14ac:dyDescent="0.25">
      <c r="A29" s="114">
        <v>25</v>
      </c>
      <c r="B29" s="93" t="s">
        <v>25</v>
      </c>
      <c r="C29" s="189">
        <v>0.93457943925233589</v>
      </c>
      <c r="D29" s="189">
        <v>12.426035502958582</v>
      </c>
      <c r="E29" s="189">
        <v>13.888888888888882</v>
      </c>
      <c r="F29" s="189">
        <v>4.278074866310158</v>
      </c>
      <c r="G29" s="189">
        <v>13.022113022113015</v>
      </c>
      <c r="H29" s="189">
        <v>17.948717948717956</v>
      </c>
      <c r="I29" s="189">
        <v>1.1415525114155252</v>
      </c>
      <c r="J29" s="189">
        <v>8.5903083700440543</v>
      </c>
      <c r="K29" s="189">
        <v>14.641744548286626</v>
      </c>
      <c r="L29" s="189">
        <v>0.69444444444444453</v>
      </c>
      <c r="M29" s="190">
        <v>5.8295964125560582</v>
      </c>
      <c r="N29" s="190">
        <v>12.110726643598619</v>
      </c>
      <c r="O29" s="190">
        <v>1.1600928074245933</v>
      </c>
      <c r="P29" s="190">
        <v>2.358490566037736</v>
      </c>
      <c r="Q29" s="190">
        <v>6.8840579710144976</v>
      </c>
      <c r="R29" s="190">
        <v>0.93457943925233589</v>
      </c>
      <c r="S29" s="190">
        <v>11.637080867850091</v>
      </c>
      <c r="T29" s="190">
        <v>13.425925925925934</v>
      </c>
      <c r="U29" s="190">
        <v>4.278074866310158</v>
      </c>
      <c r="V29" s="190">
        <v>11.358024691358025</v>
      </c>
      <c r="W29" s="190">
        <v>16.849816849816857</v>
      </c>
      <c r="X29" s="190">
        <v>0.91324200913241971</v>
      </c>
      <c r="Y29" s="190">
        <v>8.149779735682813</v>
      </c>
      <c r="Z29" s="190">
        <v>13.707165109034275</v>
      </c>
      <c r="AA29" s="190">
        <v>0.69444444444444453</v>
      </c>
      <c r="AB29" s="132">
        <v>5.6053811659192796</v>
      </c>
      <c r="AC29" s="132">
        <v>11.418685121107265</v>
      </c>
      <c r="AD29" s="132">
        <v>0.92807424593967436</v>
      </c>
      <c r="AE29" s="132">
        <v>0.94786729857819885</v>
      </c>
      <c r="AF29" s="190">
        <v>6.5217391304347858</v>
      </c>
      <c r="AG29" s="189">
        <v>0.74906367041198441</v>
      </c>
      <c r="AH29" s="189">
        <v>5.2525252525252499</v>
      </c>
      <c r="AI29" s="191">
        <v>6.5727699530516439</v>
      </c>
      <c r="AJ29" s="191">
        <v>1.8867924528301903</v>
      </c>
      <c r="AK29" s="190">
        <v>5.5415617128463426</v>
      </c>
      <c r="AL29" s="190">
        <v>10.701107011070118</v>
      </c>
      <c r="AM29" s="190">
        <v>0.68807339449541238</v>
      </c>
      <c r="AN29" s="190">
        <v>3.3259423503325962</v>
      </c>
      <c r="AO29" s="190">
        <v>8.7774294670846356</v>
      </c>
      <c r="AP29" s="190">
        <v>0.23148148148148118</v>
      </c>
      <c r="AQ29" s="190">
        <v>3.1460674157303359</v>
      </c>
      <c r="AR29" s="190">
        <v>7.2916666666666687</v>
      </c>
      <c r="AS29" s="190">
        <v>0.46403712296983718</v>
      </c>
      <c r="AT29" s="190">
        <v>1.8867924528301883</v>
      </c>
      <c r="AU29" s="190">
        <v>3.6363636363636376</v>
      </c>
      <c r="AV29" s="190">
        <v>2.9720279720279725</v>
      </c>
      <c r="AW29" s="190">
        <v>14.464285714285721</v>
      </c>
      <c r="AX29" s="132">
        <v>18.421052631578959</v>
      </c>
      <c r="AY29" s="132">
        <v>3.061224489795916</v>
      </c>
      <c r="AZ29" s="132">
        <v>20.417633410672845</v>
      </c>
      <c r="BA29" s="132">
        <v>24.822695035460992</v>
      </c>
      <c r="BB29" s="190">
        <v>3.6717062634989195</v>
      </c>
      <c r="BC29" s="132">
        <v>17.922606924643567</v>
      </c>
      <c r="BD29" s="132">
        <v>18.618618618618633</v>
      </c>
      <c r="BE29" s="132">
        <v>0.86767895878524892</v>
      </c>
      <c r="BF29" s="132">
        <v>10.851063829787233</v>
      </c>
      <c r="BG29" s="190">
        <v>13.666666666666664</v>
      </c>
      <c r="BH29" s="132">
        <v>1.8306636155606411</v>
      </c>
      <c r="BI29" s="132">
        <v>6.0869565217391299</v>
      </c>
      <c r="BJ29" s="132">
        <v>9.31034482758621</v>
      </c>
      <c r="BK29" s="192" t="s">
        <v>286</v>
      </c>
      <c r="BL29" s="190">
        <v>3.7567084078712725</v>
      </c>
      <c r="BM29" s="132">
        <v>5.0549450549450938</v>
      </c>
      <c r="BN29" s="192" t="s">
        <v>286</v>
      </c>
      <c r="BO29" s="192">
        <v>1.6241299303944885</v>
      </c>
      <c r="BP29" s="192">
        <v>3.8732394366197695</v>
      </c>
      <c r="BQ29" s="192" t="s">
        <v>286</v>
      </c>
      <c r="BR29" s="132">
        <v>3.8934426229507579</v>
      </c>
      <c r="BS29" s="132">
        <v>4.50450450450451</v>
      </c>
      <c r="BT29" s="192" t="s">
        <v>286</v>
      </c>
      <c r="BU29" s="190">
        <v>1.9230769230769234</v>
      </c>
      <c r="BV29" s="132">
        <v>0.66666666666666652</v>
      </c>
      <c r="BW29" s="192" t="s">
        <v>286</v>
      </c>
      <c r="BX29" s="132">
        <v>0.86956521739130466</v>
      </c>
      <c r="BY29" s="190">
        <v>1.398601398601399</v>
      </c>
      <c r="BZ29" s="132" t="s">
        <v>286</v>
      </c>
      <c r="CA29" s="132">
        <v>9.429824561403505</v>
      </c>
      <c r="CB29" s="132">
        <v>36.318407960198996</v>
      </c>
      <c r="CC29" s="190" t="s">
        <v>286</v>
      </c>
      <c r="CD29" s="132">
        <v>11.621621621621619</v>
      </c>
      <c r="CE29" s="132">
        <v>40.234374999999986</v>
      </c>
      <c r="CF29" s="132" t="s">
        <v>286</v>
      </c>
      <c r="CG29" s="190">
        <v>6.0096153846153868</v>
      </c>
      <c r="CH29" s="132">
        <v>28.947368421052637</v>
      </c>
      <c r="CI29" s="132" t="s">
        <v>286</v>
      </c>
      <c r="CJ29" s="132">
        <v>4.0404040404040407</v>
      </c>
      <c r="CK29" s="132">
        <v>24.087591240875913</v>
      </c>
      <c r="CL29" s="132" t="s">
        <v>286</v>
      </c>
      <c r="CM29" s="132">
        <v>0.52631578947368407</v>
      </c>
      <c r="CN29" s="132">
        <v>18.577075098814227</v>
      </c>
      <c r="CO29" s="132" t="s">
        <v>286</v>
      </c>
      <c r="CP29" s="190">
        <v>29.219600725952841</v>
      </c>
      <c r="CQ29" s="132">
        <v>45.111111111111086</v>
      </c>
      <c r="CR29" s="132" t="s">
        <v>286</v>
      </c>
      <c r="CS29" s="192">
        <v>28.941176470588239</v>
      </c>
      <c r="CT29" s="192">
        <v>45.744680851063826</v>
      </c>
      <c r="CU29" s="190" t="s">
        <v>286</v>
      </c>
      <c r="CV29" s="132">
        <v>21.413721413721404</v>
      </c>
      <c r="CW29" s="132">
        <v>38.253012048192765</v>
      </c>
      <c r="CX29" s="192" t="s">
        <v>286</v>
      </c>
      <c r="CY29" s="192">
        <v>17.802197802197821</v>
      </c>
      <c r="CZ29" s="190">
        <v>35.11705685618729</v>
      </c>
      <c r="DA29" s="132" t="s">
        <v>286</v>
      </c>
      <c r="DB29" s="132">
        <v>14.285714285714286</v>
      </c>
      <c r="DC29" s="210">
        <v>35.915492957746508</v>
      </c>
      <c r="DD29" s="192">
        <v>67.079646017699119</v>
      </c>
      <c r="DE29" s="190">
        <v>67.513611615245154</v>
      </c>
      <c r="DF29" s="132">
        <v>51.769911504424734</v>
      </c>
      <c r="DG29" s="132">
        <v>68.911917098445585</v>
      </c>
      <c r="DH29" s="192">
        <v>73.004694835680752</v>
      </c>
      <c r="DI29" s="192">
        <v>49.116607773851605</v>
      </c>
      <c r="DJ29" s="190">
        <v>74.11504424778758</v>
      </c>
      <c r="DK29" s="132">
        <v>68.647540983606604</v>
      </c>
      <c r="DL29" s="132">
        <v>55.722891566265034</v>
      </c>
      <c r="DM29" s="132">
        <v>71.365638766519723</v>
      </c>
      <c r="DN29" s="132">
        <v>78.01724137931032</v>
      </c>
      <c r="DO29" s="190">
        <v>57.382550335570421</v>
      </c>
      <c r="DP29" s="132">
        <v>69.61722488038275</v>
      </c>
      <c r="DQ29" s="132">
        <v>68.558951965065503</v>
      </c>
      <c r="DR29" s="132">
        <v>54.964539007092206</v>
      </c>
      <c r="DS29" s="132">
        <v>45.259391771019658</v>
      </c>
      <c r="DT29" s="190">
        <v>57.297297297297341</v>
      </c>
      <c r="DU29" s="194">
        <v>37.527593818984563</v>
      </c>
      <c r="DV29" s="194">
        <v>53.865979381443267</v>
      </c>
      <c r="DW29" s="192">
        <v>59.71896955503513</v>
      </c>
      <c r="DX29" s="194">
        <v>35.563380281690186</v>
      </c>
      <c r="DY29" s="190">
        <v>51.106194690265454</v>
      </c>
      <c r="DZ29" s="190">
        <v>57.464212678936619</v>
      </c>
      <c r="EA29" s="190">
        <v>41.441441441441448</v>
      </c>
      <c r="EB29" s="190">
        <v>52.631578947368411</v>
      </c>
      <c r="EC29" s="190">
        <v>63.733905579399142</v>
      </c>
      <c r="ED29" s="190">
        <v>38.127090301003349</v>
      </c>
      <c r="EE29" s="190">
        <v>48.951048951048911</v>
      </c>
      <c r="EF29" s="190">
        <v>58.695652173912997</v>
      </c>
      <c r="EG29" s="190">
        <v>41.754385964912274</v>
      </c>
      <c r="EH29" s="190">
        <v>18.197879858657245</v>
      </c>
      <c r="EI29" s="190">
        <v>9.8389982110912388</v>
      </c>
      <c r="EJ29" s="190">
        <v>9.649122807017541</v>
      </c>
      <c r="EK29" s="190">
        <v>24.040920716112538</v>
      </c>
      <c r="EL29" s="132">
        <v>11.627906976744189</v>
      </c>
      <c r="EM29" s="132">
        <v>10.638297872340427</v>
      </c>
      <c r="EN29" s="132">
        <v>19.239373601789723</v>
      </c>
      <c r="EO29" s="132">
        <v>16.666666666666664</v>
      </c>
      <c r="EP29" s="190">
        <v>12.121212121212118</v>
      </c>
      <c r="EQ29" s="132">
        <v>17.738359201773843</v>
      </c>
      <c r="ER29" s="132">
        <v>20.518358531317496</v>
      </c>
      <c r="ES29" s="132">
        <v>15.436241610738243</v>
      </c>
      <c r="ET29" s="132">
        <v>19.339622641509425</v>
      </c>
      <c r="EU29" s="190">
        <v>18.584070796460182</v>
      </c>
      <c r="EV29" s="132">
        <v>20.422535211267601</v>
      </c>
      <c r="EW29" s="132" t="s">
        <v>286</v>
      </c>
      <c r="EX29" s="132" t="s">
        <v>286</v>
      </c>
      <c r="EY29" s="132" t="s">
        <v>286</v>
      </c>
      <c r="EZ29" s="190">
        <v>88.402061855670084</v>
      </c>
      <c r="FA29" s="132">
        <v>82.435597189695557</v>
      </c>
      <c r="FB29" s="132">
        <v>78.214285714285737</v>
      </c>
      <c r="FC29" s="132">
        <v>89.059080962800863</v>
      </c>
      <c r="FD29" s="132">
        <v>86.094069529652401</v>
      </c>
      <c r="FE29" s="190">
        <v>80.180180180180201</v>
      </c>
      <c r="FF29" s="132">
        <v>91.576673866090772</v>
      </c>
      <c r="FG29" s="132">
        <v>85.438972162740924</v>
      </c>
      <c r="FH29" s="132">
        <v>80.936454849498347</v>
      </c>
      <c r="FI29" s="132">
        <v>89.195402298850553</v>
      </c>
      <c r="FJ29" s="190">
        <v>89.565217391304316</v>
      </c>
      <c r="FK29" s="132">
        <v>84.615384615384571</v>
      </c>
      <c r="FL29" s="132" t="s">
        <v>286</v>
      </c>
      <c r="FM29" s="132" t="s">
        <v>286</v>
      </c>
      <c r="FN29" s="132" t="s">
        <v>286</v>
      </c>
      <c r="FO29" s="190">
        <v>45.618556701030954</v>
      </c>
      <c r="FP29" s="132">
        <v>37.93911007025762</v>
      </c>
      <c r="FQ29" s="132">
        <v>32.142857142857139</v>
      </c>
      <c r="FR29" s="132">
        <v>41.356673960612753</v>
      </c>
      <c r="FS29" s="132">
        <v>36.400817995910053</v>
      </c>
      <c r="FT29" s="190">
        <v>31.831831831831831</v>
      </c>
      <c r="FU29" s="132">
        <v>46.868250539956819</v>
      </c>
      <c r="FV29" s="132">
        <v>37.901498929336164</v>
      </c>
      <c r="FW29" s="132">
        <v>32.775919732441473</v>
      </c>
      <c r="FX29" s="132">
        <v>36.781609195402289</v>
      </c>
      <c r="FY29" s="190">
        <v>33.043478260869556</v>
      </c>
      <c r="FZ29" s="132">
        <v>31.118881118881113</v>
      </c>
      <c r="GA29" s="132" t="s">
        <v>286</v>
      </c>
      <c r="GB29" s="132" t="s">
        <v>286</v>
      </c>
      <c r="GC29" s="132" t="s">
        <v>286</v>
      </c>
      <c r="GD29" s="190">
        <v>65.19480519480517</v>
      </c>
      <c r="GE29" s="132">
        <v>74.647887323943763</v>
      </c>
      <c r="GF29" s="132">
        <v>74.460431654676256</v>
      </c>
      <c r="GG29" s="132">
        <v>57.466063348416299</v>
      </c>
      <c r="GH29" s="132">
        <v>56.846473029045612</v>
      </c>
      <c r="GI29" s="190">
        <v>60.365853658536587</v>
      </c>
      <c r="GJ29" s="132">
        <v>50.111358574610271</v>
      </c>
      <c r="GK29" s="132">
        <v>52.505446623093725</v>
      </c>
      <c r="GL29" s="132">
        <v>53.5836177474403</v>
      </c>
      <c r="GM29" s="197">
        <v>47.18309859154931</v>
      </c>
      <c r="GN29" s="190">
        <v>52.466367713004509</v>
      </c>
      <c r="GO29" s="132">
        <v>51.063829787234027</v>
      </c>
      <c r="GP29" s="132" t="s">
        <v>286</v>
      </c>
      <c r="GQ29" s="132" t="s">
        <v>286</v>
      </c>
      <c r="GR29" s="132" t="s">
        <v>286</v>
      </c>
      <c r="GS29" s="190">
        <v>23.116883116883127</v>
      </c>
      <c r="GT29" s="132">
        <v>26.525821596244128</v>
      </c>
      <c r="GU29" s="132">
        <v>25.899280575539564</v>
      </c>
      <c r="GV29" s="132">
        <v>13.348416289592762</v>
      </c>
      <c r="GW29" s="132">
        <v>18.049792531120296</v>
      </c>
      <c r="GX29" s="190">
        <v>20.731707317073159</v>
      </c>
      <c r="GY29" s="190">
        <v>9.1314031180400903</v>
      </c>
      <c r="GZ29" s="190">
        <v>12.418300653594779</v>
      </c>
      <c r="HA29" s="190">
        <v>17.406143344709896</v>
      </c>
      <c r="HB29" s="190">
        <v>13.380281690140837</v>
      </c>
      <c r="HC29" s="190">
        <v>14.798206278026907</v>
      </c>
      <c r="HD29" s="190">
        <v>15.602836879432623</v>
      </c>
      <c r="HE29" s="190" t="s">
        <v>286</v>
      </c>
      <c r="HF29" s="190" t="s">
        <v>286</v>
      </c>
      <c r="HG29" s="190" t="s">
        <v>286</v>
      </c>
      <c r="HH29" s="190">
        <v>25.268817204301072</v>
      </c>
      <c r="HI29" s="190">
        <v>21.791767554479414</v>
      </c>
      <c r="HJ29" s="190">
        <v>17.777777777777789</v>
      </c>
      <c r="HK29" s="190">
        <v>34.272300469483561</v>
      </c>
      <c r="HL29" s="132">
        <v>32.27848101265824</v>
      </c>
      <c r="HM29" s="132">
        <v>27.95031055900618</v>
      </c>
      <c r="HN29" s="132">
        <v>33.182844243792303</v>
      </c>
      <c r="HO29" s="132">
        <v>35.903083700440568</v>
      </c>
      <c r="HP29" s="190">
        <v>30.902777777777782</v>
      </c>
      <c r="HQ29" s="132">
        <v>30.455635491606714</v>
      </c>
      <c r="HR29" s="132">
        <v>31.506849315068486</v>
      </c>
      <c r="HS29" s="132">
        <v>33.088235294117645</v>
      </c>
      <c r="HT29" s="196" t="s">
        <v>286</v>
      </c>
      <c r="HU29" s="190" t="s">
        <v>286</v>
      </c>
      <c r="HV29" s="192" t="s">
        <v>286</v>
      </c>
      <c r="HW29" s="192">
        <v>6.7204301075268873</v>
      </c>
      <c r="HX29" s="192">
        <v>7.0217917675544843</v>
      </c>
      <c r="HY29" s="192">
        <v>6.2962962962962994</v>
      </c>
      <c r="HZ29" s="192">
        <v>10.798122065727702</v>
      </c>
      <c r="IA29" s="192">
        <v>10.126582278481017</v>
      </c>
      <c r="IB29" s="192">
        <v>8.3850931677018643</v>
      </c>
      <c r="IC29" s="192">
        <v>10.383747178329571</v>
      </c>
      <c r="ID29" s="192">
        <v>12.775330396475757</v>
      </c>
      <c r="IE29" s="192">
        <v>9.375</v>
      </c>
      <c r="IF29" s="192">
        <v>10.791366906474824</v>
      </c>
      <c r="IG29" s="192">
        <v>9.5890410958904102</v>
      </c>
      <c r="IH29" s="192">
        <v>8.0882352941176467</v>
      </c>
      <c r="II29" s="192" t="s">
        <v>286</v>
      </c>
      <c r="IJ29" s="192" t="s">
        <v>286</v>
      </c>
      <c r="IK29" s="192" t="s">
        <v>286</v>
      </c>
      <c r="IL29" s="192" t="s">
        <v>286</v>
      </c>
      <c r="IM29" s="192" t="s">
        <v>286</v>
      </c>
      <c r="IN29" s="192" t="s">
        <v>286</v>
      </c>
      <c r="IO29" s="192" t="s">
        <v>286</v>
      </c>
      <c r="IP29" s="192" t="s">
        <v>286</v>
      </c>
      <c r="IQ29" s="192" t="s">
        <v>286</v>
      </c>
      <c r="IR29" s="192" t="s">
        <v>286</v>
      </c>
      <c r="IS29" s="192">
        <v>10.344827586206895</v>
      </c>
      <c r="IT29" s="192">
        <v>11.072664359861594</v>
      </c>
      <c r="IU29" s="192" t="s">
        <v>286</v>
      </c>
      <c r="IV29" s="192">
        <v>15.165876777251187</v>
      </c>
      <c r="IW29" s="192">
        <v>8.7786259541984712</v>
      </c>
      <c r="IX29" s="192" t="s">
        <v>286</v>
      </c>
      <c r="IY29" s="192" t="s">
        <v>286</v>
      </c>
      <c r="IZ29" s="192" t="s">
        <v>286</v>
      </c>
      <c r="JA29" s="192" t="s">
        <v>286</v>
      </c>
      <c r="JB29" s="192" t="s">
        <v>286</v>
      </c>
      <c r="JC29" s="192" t="s">
        <v>286</v>
      </c>
      <c r="JD29" s="192" t="s">
        <v>286</v>
      </c>
      <c r="JE29" s="192" t="s">
        <v>286</v>
      </c>
      <c r="JF29" s="192" t="s">
        <v>286</v>
      </c>
      <c r="JG29" s="192" t="s">
        <v>286</v>
      </c>
      <c r="JH29" s="192">
        <v>9.1954022988505706</v>
      </c>
      <c r="JI29" s="192">
        <v>9.6885813148788866</v>
      </c>
      <c r="JJ29" s="192" t="s">
        <v>286</v>
      </c>
      <c r="JK29" s="192">
        <v>6.635071090047397</v>
      </c>
      <c r="JL29" s="192">
        <v>8.7786259541984766</v>
      </c>
      <c r="JM29" s="192" t="s">
        <v>286</v>
      </c>
      <c r="JN29" s="192" t="s">
        <v>286</v>
      </c>
      <c r="JO29" s="192" t="s">
        <v>286</v>
      </c>
      <c r="JP29" s="192" t="s">
        <v>286</v>
      </c>
      <c r="JQ29" s="192" t="s">
        <v>286</v>
      </c>
      <c r="JR29" s="192" t="s">
        <v>286</v>
      </c>
      <c r="JS29" s="192" t="s">
        <v>286</v>
      </c>
      <c r="JT29" s="192" t="s">
        <v>286</v>
      </c>
      <c r="JU29" s="192" t="s">
        <v>286</v>
      </c>
      <c r="JV29" s="192" t="s">
        <v>286</v>
      </c>
      <c r="JW29" s="192">
        <v>19.54022988505746</v>
      </c>
      <c r="JX29" s="192">
        <v>20.761245674740486</v>
      </c>
      <c r="JY29" s="192" t="s">
        <v>286</v>
      </c>
      <c r="JZ29" s="192">
        <v>21.800947867298575</v>
      </c>
      <c r="KA29" s="192">
        <v>17.557251908396953</v>
      </c>
      <c r="KB29" s="192">
        <v>19.175627240143374</v>
      </c>
      <c r="KC29" s="192">
        <v>25.585585585585587</v>
      </c>
      <c r="KD29" s="192">
        <v>29.01098901098899</v>
      </c>
      <c r="KE29" s="192">
        <v>18.276762402088771</v>
      </c>
      <c r="KF29" s="192">
        <v>26.511627906976759</v>
      </c>
      <c r="KG29" s="192">
        <v>25.622775800711732</v>
      </c>
      <c r="KH29" s="192">
        <v>15.131578947368423</v>
      </c>
      <c r="KI29" s="192">
        <v>31.352459016393421</v>
      </c>
      <c r="KJ29" s="192">
        <v>27.32732732732735</v>
      </c>
      <c r="KK29" s="192">
        <v>19.823788546255535</v>
      </c>
      <c r="KL29" s="192">
        <v>20.940170940170951</v>
      </c>
      <c r="KM29" s="192">
        <v>24.414715719063548</v>
      </c>
      <c r="KN29" s="192">
        <v>17.647058823529424</v>
      </c>
      <c r="KO29" s="192">
        <v>20.535714285714292</v>
      </c>
      <c r="KP29" s="192">
        <v>16.43356643356644</v>
      </c>
      <c r="KQ29" s="192" t="str">
        <f t="shared" si="27"/>
        <v>--</v>
      </c>
      <c r="KR29" s="192" t="str">
        <f t="shared" si="27"/>
        <v>--</v>
      </c>
      <c r="KS29" s="192" t="str">
        <f t="shared" si="27"/>
        <v>--</v>
      </c>
      <c r="KT29" s="192" t="str">
        <f t="shared" si="27"/>
        <v>--</v>
      </c>
      <c r="KU29" s="192" t="str">
        <f t="shared" si="27"/>
        <v>--</v>
      </c>
      <c r="KV29" s="223">
        <v>0.69284064665126999</v>
      </c>
      <c r="KW29" s="219">
        <v>3.0188679245282999</v>
      </c>
      <c r="KX29" s="219">
        <v>1.99430199430199</v>
      </c>
      <c r="KY29" s="219">
        <v>1.90839694656489</v>
      </c>
      <c r="KZ29" s="219">
        <v>1.67364016736402</v>
      </c>
      <c r="LA29" s="219">
        <v>1.88679245283019</v>
      </c>
      <c r="LB29" s="190" t="str">
        <f t="shared" si="1"/>
        <v>--</v>
      </c>
      <c r="LC29" s="219">
        <v>2.34375</v>
      </c>
      <c r="LD29" s="219">
        <v>6.3897763578274702</v>
      </c>
      <c r="LE29" s="190" t="str">
        <f t="shared" si="2"/>
        <v>--</v>
      </c>
      <c r="LF29" s="219">
        <v>3.2258064516128999</v>
      </c>
      <c r="LG29" s="219">
        <v>5.9405940594059397</v>
      </c>
      <c r="LH29" s="219">
        <v>84.412470023980902</v>
      </c>
      <c r="LI29" s="219">
        <v>89.694656488549597</v>
      </c>
      <c r="LJ29" s="219">
        <v>81.844380403458203</v>
      </c>
      <c r="LK29" s="219">
        <v>78.294573643410899</v>
      </c>
      <c r="LL29" s="219">
        <v>72.649572649572704</v>
      </c>
      <c r="LM29" s="219">
        <v>74.519230769230802</v>
      </c>
      <c r="LN29" s="219">
        <v>38.129496402877699</v>
      </c>
      <c r="LO29" s="219">
        <v>47.709923664122201</v>
      </c>
      <c r="LP29" s="219">
        <v>39.481268011527298</v>
      </c>
      <c r="LQ29" s="219">
        <v>32.558139534883701</v>
      </c>
      <c r="LR29" s="219">
        <v>30.769230769230798</v>
      </c>
      <c r="LS29" s="219">
        <v>30.288461538461501</v>
      </c>
      <c r="LT29" s="219">
        <v>52.644230769230802</v>
      </c>
      <c r="LU29" s="219">
        <v>51.711026615969601</v>
      </c>
      <c r="LV29" s="219">
        <v>44.668587896253598</v>
      </c>
      <c r="LW29" s="219">
        <v>51.750972762645901</v>
      </c>
      <c r="LX29" s="219">
        <v>44.206008583691002</v>
      </c>
      <c r="LY29" s="219">
        <v>54.326923076923002</v>
      </c>
      <c r="LZ29" s="219">
        <v>13.7019230769231</v>
      </c>
      <c r="MA29" s="219">
        <v>14.4486692015209</v>
      </c>
      <c r="MB29" s="219">
        <v>9.2219020172910593</v>
      </c>
      <c r="MC29" s="219">
        <v>11.284046692606999</v>
      </c>
      <c r="MD29" s="219">
        <v>8.1545064377682408</v>
      </c>
      <c r="ME29" s="219">
        <v>13.942307692307701</v>
      </c>
      <c r="MF29" s="219">
        <v>36.253041362530404</v>
      </c>
      <c r="MG29" s="219">
        <v>33.460076045627403</v>
      </c>
      <c r="MH29" s="219">
        <v>39.017341040462398</v>
      </c>
      <c r="MI29" s="219">
        <v>39.299610894941601</v>
      </c>
      <c r="MJ29" s="219">
        <v>36.051502145922797</v>
      </c>
      <c r="MK29" s="219">
        <v>33.816425120772898</v>
      </c>
      <c r="ML29" s="219">
        <v>10.4622871046229</v>
      </c>
      <c r="MM29" s="219">
        <v>9.1254752851711007</v>
      </c>
      <c r="MN29" s="219">
        <v>9.2485549132947895</v>
      </c>
      <c r="MO29" s="219">
        <v>9.3385214007782107</v>
      </c>
      <c r="MP29" s="219">
        <v>9.0128755364806903</v>
      </c>
      <c r="MQ29" s="219">
        <v>10.144927536231901</v>
      </c>
      <c r="MR29" s="190" t="str">
        <f t="shared" si="28"/>
        <v>--</v>
      </c>
      <c r="MS29" s="190" t="str">
        <f t="shared" si="28"/>
        <v>--</v>
      </c>
      <c r="MT29" s="190" t="str">
        <f t="shared" si="28"/>
        <v>--</v>
      </c>
      <c r="MU29" s="190" t="str">
        <f t="shared" si="28"/>
        <v>--</v>
      </c>
      <c r="MV29" s="220">
        <v>86.848635235732004</v>
      </c>
      <c r="MW29" s="220">
        <v>81.081081081081194</v>
      </c>
      <c r="MX29" s="220">
        <v>41.439205955334899</v>
      </c>
      <c r="MY29" s="220">
        <v>36.486486486486498</v>
      </c>
      <c r="MZ29" s="220">
        <v>41.5841584158416</v>
      </c>
      <c r="NA29" s="220">
        <v>48.986486486486498</v>
      </c>
      <c r="NB29" s="220">
        <v>6.9306930693069297</v>
      </c>
      <c r="NC29" s="220">
        <v>11.148648648648701</v>
      </c>
      <c r="ND29" s="220">
        <v>33.995037220843699</v>
      </c>
      <c r="NE29" s="220">
        <v>43.197278911564702</v>
      </c>
      <c r="NF29" s="220">
        <v>7.4441687344913099</v>
      </c>
      <c r="NG29" s="220">
        <v>13.265306122448999</v>
      </c>
      <c r="NH29" s="221" t="str">
        <f t="shared" si="4"/>
        <v>--</v>
      </c>
      <c r="NI29" s="222">
        <v>11.278195488721799</v>
      </c>
      <c r="NJ29" s="222">
        <v>9.8039215686274499</v>
      </c>
      <c r="NK29" s="222">
        <v>12.9518072289156</v>
      </c>
      <c r="NL29" s="221" t="str">
        <f t="shared" si="5"/>
        <v>--</v>
      </c>
      <c r="NM29" s="222">
        <v>13.364055299539199</v>
      </c>
      <c r="NN29" s="222">
        <v>14.218009478673</v>
      </c>
      <c r="NO29" s="222">
        <v>12.9533678756477</v>
      </c>
      <c r="NP29" s="221" t="str">
        <f t="shared" si="6"/>
        <v>--</v>
      </c>
      <c r="NQ29" s="273">
        <v>7.5187969924812048</v>
      </c>
      <c r="NR29" s="273">
        <v>10.588235294117649</v>
      </c>
      <c r="NS29" s="273">
        <v>9.6385542168674654</v>
      </c>
      <c r="NT29" s="221" t="str">
        <f t="shared" si="7"/>
        <v>--</v>
      </c>
      <c r="NU29" s="222">
        <v>11.059907834101383</v>
      </c>
      <c r="NV29" s="222">
        <v>12.79620853080568</v>
      </c>
      <c r="NW29" s="222">
        <v>10.880829015544034</v>
      </c>
      <c r="NX29" s="221" t="str">
        <f t="shared" si="8"/>
        <v>--</v>
      </c>
      <c r="NY29" s="222">
        <v>18.796992481203006</v>
      </c>
      <c r="NZ29" s="222">
        <v>20.392156862745082</v>
      </c>
      <c r="OA29" s="222">
        <v>22.59036144578312</v>
      </c>
      <c r="OB29" s="221" t="str">
        <f t="shared" si="9"/>
        <v>--</v>
      </c>
      <c r="OC29" s="222">
        <v>24.423963133640559</v>
      </c>
      <c r="OD29" s="222">
        <v>27.014218009478675</v>
      </c>
      <c r="OE29" s="222">
        <v>23.834196891191723</v>
      </c>
      <c r="OF29" s="128">
        <v>46.078431372549012</v>
      </c>
      <c r="OG29" s="128">
        <v>55.813953488372107</v>
      </c>
      <c r="OH29" s="128">
        <v>58.490566037735832</v>
      </c>
      <c r="OI29" s="128">
        <v>44.729344729344696</v>
      </c>
      <c r="OJ29" s="128">
        <v>68.474576271186407</v>
      </c>
      <c r="OK29" s="128">
        <v>61.832061068702274</v>
      </c>
      <c r="OL29" s="128">
        <v>53.526970954356855</v>
      </c>
      <c r="OM29" s="128">
        <v>53.051643192488235</v>
      </c>
      <c r="ON29" s="310">
        <v>18.136020151133515</v>
      </c>
      <c r="OO29" s="128">
        <v>18.204488778054877</v>
      </c>
      <c r="OP29" s="128">
        <v>17.424242424242419</v>
      </c>
      <c r="OQ29" s="128">
        <v>10.787172011661808</v>
      </c>
      <c r="OR29" s="128">
        <v>26.53061224489797</v>
      </c>
      <c r="OS29" s="128">
        <v>19.066147859922179</v>
      </c>
      <c r="OT29" s="128">
        <v>18.220338983050851</v>
      </c>
      <c r="OU29" s="128">
        <v>18.840579710144937</v>
      </c>
      <c r="OW29" s="378" t="str">
        <f t="shared" si="10"/>
        <v>--</v>
      </c>
      <c r="OX29" s="381">
        <v>1.9138755980861242</v>
      </c>
      <c r="OY29" s="381">
        <v>4.5454545454545459</v>
      </c>
      <c r="OZ29" s="381">
        <v>0.71428571428571419</v>
      </c>
      <c r="PA29" s="378" t="str">
        <f t="shared" si="11"/>
        <v>--</v>
      </c>
      <c r="PB29" s="378" t="str">
        <f t="shared" si="11"/>
        <v>--</v>
      </c>
      <c r="PC29" s="381">
        <v>7.5000000000000018</v>
      </c>
      <c r="PD29" s="381">
        <v>6.5573770491803263</v>
      </c>
      <c r="PE29" s="380">
        <v>46.351931330472119</v>
      </c>
      <c r="PF29" s="381">
        <v>48.584905660377352</v>
      </c>
      <c r="PG29" s="381">
        <v>39.130434782608681</v>
      </c>
      <c r="PH29" s="381">
        <v>37.142857142857132</v>
      </c>
      <c r="PI29" s="380">
        <v>23.788546255506603</v>
      </c>
      <c r="PJ29" s="381">
        <v>22.115384615384613</v>
      </c>
      <c r="PK29" s="381">
        <v>15.909090909090914</v>
      </c>
      <c r="PL29" s="381">
        <v>11.029411764705884</v>
      </c>
      <c r="PM29" s="378" t="str">
        <f t="shared" si="12"/>
        <v>--</v>
      </c>
      <c r="PN29" s="381">
        <v>12.994350282485877</v>
      </c>
      <c r="PO29" s="381">
        <v>19.047619047619044</v>
      </c>
      <c r="PP29" s="381">
        <v>12.592592592592595</v>
      </c>
      <c r="PQ29" s="378" t="str">
        <f t="shared" si="13"/>
        <v>--</v>
      </c>
      <c r="PR29" s="381">
        <v>11.864406779661017</v>
      </c>
      <c r="PS29" s="381">
        <v>14.285714285714285</v>
      </c>
      <c r="PT29" s="381">
        <v>13.333333333333336</v>
      </c>
      <c r="PU29" s="378" t="str">
        <f t="shared" si="14"/>
        <v>--</v>
      </c>
      <c r="PV29" s="381">
        <v>24.858757062146882</v>
      </c>
      <c r="PW29" s="381">
        <v>33.333333333333336</v>
      </c>
      <c r="PX29" s="381">
        <v>25.925925925925917</v>
      </c>
      <c r="PZ29" s="368"/>
      <c r="QA29" s="368"/>
      <c r="QB29" s="368"/>
      <c r="QC29" s="368"/>
      <c r="QD29" s="368"/>
      <c r="QE29" s="368"/>
      <c r="QF29" s="368"/>
      <c r="QG29" s="368"/>
      <c r="QH29" s="368"/>
      <c r="QI29" s="368"/>
      <c r="QJ29" s="368"/>
      <c r="QK29" s="368"/>
      <c r="QL29" s="368"/>
      <c r="QM29" s="368"/>
      <c r="QN29" s="368"/>
      <c r="QO29" s="368"/>
      <c r="QP29" s="368"/>
      <c r="QQ29" s="368"/>
      <c r="QR29" s="368"/>
      <c r="QS29" s="368"/>
      <c r="QT29" s="368"/>
      <c r="QU29" s="368"/>
      <c r="QV29" s="368"/>
      <c r="QW29" s="368"/>
      <c r="QX29" s="368"/>
      <c r="QY29" s="368"/>
      <c r="QZ29" s="368"/>
      <c r="RA29" s="368"/>
      <c r="RB29" s="368"/>
      <c r="RC29" s="368"/>
      <c r="RD29" s="368"/>
      <c r="RE29" s="368"/>
      <c r="RF29" s="368"/>
      <c r="RG29" s="368"/>
      <c r="RH29" s="368"/>
      <c r="RI29" s="368"/>
      <c r="RJ29" s="368"/>
      <c r="RK29" s="368"/>
      <c r="RL29" s="368"/>
      <c r="RM29" s="368"/>
      <c r="RN29" s="368"/>
      <c r="RO29" s="368"/>
      <c r="RP29" s="368"/>
      <c r="RQ29" s="368"/>
      <c r="RR29" s="368"/>
      <c r="RS29" s="368"/>
      <c r="RT29" s="368"/>
    </row>
    <row r="30" spans="1:488" x14ac:dyDescent="0.25">
      <c r="A30" s="114">
        <v>26</v>
      </c>
      <c r="B30" s="93" t="s">
        <v>26</v>
      </c>
      <c r="C30" s="189">
        <v>1.8691588785046722</v>
      </c>
      <c r="D30" s="189">
        <v>2.4390243902439019</v>
      </c>
      <c r="E30" s="189">
        <v>7.1428571428571423</v>
      </c>
      <c r="F30" s="189">
        <v>0</v>
      </c>
      <c r="G30" s="189">
        <v>15.30612244897959</v>
      </c>
      <c r="H30" s="189">
        <v>13.043478260869577</v>
      </c>
      <c r="I30" s="189">
        <v>1.6666666666666663</v>
      </c>
      <c r="J30" s="189">
        <v>1.3888888888888888</v>
      </c>
      <c r="K30" s="189">
        <v>18.18181818181818</v>
      </c>
      <c r="L30" s="189">
        <v>0</v>
      </c>
      <c r="M30" s="190">
        <v>4.615384615384615</v>
      </c>
      <c r="N30" s="190">
        <v>16.666666666666664</v>
      </c>
      <c r="O30" s="190">
        <v>0</v>
      </c>
      <c r="P30" s="190">
        <v>6.8181818181818183</v>
      </c>
      <c r="Q30" s="190">
        <v>8</v>
      </c>
      <c r="R30" s="190">
        <v>1.8691588785046722</v>
      </c>
      <c r="S30" s="190">
        <v>2.4390243902439019</v>
      </c>
      <c r="T30" s="190">
        <v>7.1428571428571423</v>
      </c>
      <c r="U30" s="190">
        <v>0</v>
      </c>
      <c r="V30" s="190">
        <v>14.285714285714288</v>
      </c>
      <c r="W30" s="190">
        <v>13.043478260869577</v>
      </c>
      <c r="X30" s="190">
        <v>1.6666666666666663</v>
      </c>
      <c r="Y30" s="190">
        <v>1.3888888888888888</v>
      </c>
      <c r="Z30" s="190">
        <v>16.923076923076927</v>
      </c>
      <c r="AA30" s="190">
        <v>0</v>
      </c>
      <c r="AB30" s="132">
        <v>3.0769230769230766</v>
      </c>
      <c r="AC30" s="132">
        <v>14.999999999999996</v>
      </c>
      <c r="AD30" s="132">
        <v>0</v>
      </c>
      <c r="AE30" s="132">
        <v>6.8181818181818183</v>
      </c>
      <c r="AF30" s="190">
        <v>8</v>
      </c>
      <c r="AG30" s="189">
        <v>0.94339622641509402</v>
      </c>
      <c r="AH30" s="189">
        <v>2.4390243902439019</v>
      </c>
      <c r="AI30" s="191">
        <v>0</v>
      </c>
      <c r="AJ30" s="191">
        <v>0</v>
      </c>
      <c r="AK30" s="190">
        <v>3.260869565217392</v>
      </c>
      <c r="AL30" s="190">
        <v>4.3956043956043969</v>
      </c>
      <c r="AM30" s="190">
        <v>1.6949152542372878</v>
      </c>
      <c r="AN30" s="190">
        <v>0</v>
      </c>
      <c r="AO30" s="190">
        <v>9.2307692307692317</v>
      </c>
      <c r="AP30" s="190">
        <v>0</v>
      </c>
      <c r="AQ30" s="190">
        <v>1.5384615384615388</v>
      </c>
      <c r="AR30" s="190">
        <v>8.3333333333333339</v>
      </c>
      <c r="AS30" s="190">
        <v>0</v>
      </c>
      <c r="AT30" s="190">
        <v>2.2727272727272725</v>
      </c>
      <c r="AU30" s="190">
        <v>6.0000000000000009</v>
      </c>
      <c r="AV30" s="190">
        <v>0</v>
      </c>
      <c r="AW30" s="190">
        <v>2.2222222222222223</v>
      </c>
      <c r="AX30" s="132">
        <v>3.5714285714285712</v>
      </c>
      <c r="AY30" s="132">
        <v>1.2820512820512817</v>
      </c>
      <c r="AZ30" s="132">
        <v>14.141414141414145</v>
      </c>
      <c r="BA30" s="132">
        <v>11.881188118811881</v>
      </c>
      <c r="BB30" s="190">
        <v>0</v>
      </c>
      <c r="BC30" s="132">
        <v>6.7567567567567579</v>
      </c>
      <c r="BD30" s="132">
        <v>16.923076923076923</v>
      </c>
      <c r="BE30" s="132">
        <v>0</v>
      </c>
      <c r="BF30" s="132">
        <v>2.8985507246376812</v>
      </c>
      <c r="BG30" s="190">
        <v>13.114754098360654</v>
      </c>
      <c r="BH30" s="132">
        <v>0</v>
      </c>
      <c r="BI30" s="132">
        <v>15.90909090909091</v>
      </c>
      <c r="BJ30" s="132">
        <v>11.111111111111114</v>
      </c>
      <c r="BK30" s="192" t="s">
        <v>286</v>
      </c>
      <c r="BL30" s="190">
        <v>0</v>
      </c>
      <c r="BM30" s="132">
        <v>6.8965517241379217</v>
      </c>
      <c r="BN30" s="192" t="s">
        <v>286</v>
      </c>
      <c r="BO30" s="192">
        <v>4.9504950495049229</v>
      </c>
      <c r="BP30" s="192">
        <v>10.999999999999986</v>
      </c>
      <c r="BQ30" s="192" t="s">
        <v>286</v>
      </c>
      <c r="BR30" s="132">
        <v>0</v>
      </c>
      <c r="BS30" s="132">
        <v>3.030303030303017</v>
      </c>
      <c r="BT30" s="192" t="s">
        <v>286</v>
      </c>
      <c r="BU30" s="190">
        <v>1.4492753623188404</v>
      </c>
      <c r="BV30" s="132">
        <v>0</v>
      </c>
      <c r="BW30" s="192" t="s">
        <v>286</v>
      </c>
      <c r="BX30" s="132">
        <v>0</v>
      </c>
      <c r="BY30" s="190">
        <v>3.7037037037037033</v>
      </c>
      <c r="BZ30" s="132" t="s">
        <v>286</v>
      </c>
      <c r="CA30" s="132">
        <v>0</v>
      </c>
      <c r="CB30" s="132">
        <v>48.148148148148152</v>
      </c>
      <c r="CC30" s="190" t="s">
        <v>286</v>
      </c>
      <c r="CD30" s="132">
        <v>8.2352941176470544</v>
      </c>
      <c r="CE30" s="132">
        <v>35.955056179775269</v>
      </c>
      <c r="CF30" s="132" t="s">
        <v>286</v>
      </c>
      <c r="CG30" s="190">
        <v>1.5624999999999998</v>
      </c>
      <c r="CH30" s="132">
        <v>55</v>
      </c>
      <c r="CI30" s="132" t="s">
        <v>286</v>
      </c>
      <c r="CJ30" s="132">
        <v>5.3571428571428577</v>
      </c>
      <c r="CK30" s="132">
        <v>34.482758620689658</v>
      </c>
      <c r="CL30" s="132" t="s">
        <v>286</v>
      </c>
      <c r="CM30" s="132">
        <v>10.256410256410255</v>
      </c>
      <c r="CN30" s="132">
        <v>25.000000000000007</v>
      </c>
      <c r="CO30" s="132" t="s">
        <v>286</v>
      </c>
      <c r="CP30" s="190">
        <v>22.222222222222221</v>
      </c>
      <c r="CQ30" s="132">
        <v>75.862068965517253</v>
      </c>
      <c r="CR30" s="132" t="s">
        <v>286</v>
      </c>
      <c r="CS30" s="192">
        <v>29</v>
      </c>
      <c r="CT30" s="192">
        <v>49.494949494949495</v>
      </c>
      <c r="CU30" s="190" t="s">
        <v>286</v>
      </c>
      <c r="CV30" s="132">
        <v>18.666666666666671</v>
      </c>
      <c r="CW30" s="132">
        <v>56.923076923076934</v>
      </c>
      <c r="CX30" s="192" t="s">
        <v>286</v>
      </c>
      <c r="CY30" s="192">
        <v>21.739130434782606</v>
      </c>
      <c r="CZ30" s="190">
        <v>52.45901639344261</v>
      </c>
      <c r="DA30" s="132" t="s">
        <v>286</v>
      </c>
      <c r="DB30" s="132">
        <v>19.999999999999996</v>
      </c>
      <c r="DC30" s="210">
        <v>33.962264150943412</v>
      </c>
      <c r="DD30" s="192">
        <v>74.999999999999957</v>
      </c>
      <c r="DE30" s="190">
        <v>71.111111111111128</v>
      </c>
      <c r="DF30" s="132">
        <v>56.666666666666671</v>
      </c>
      <c r="DG30" s="132">
        <v>74.324324324324294</v>
      </c>
      <c r="DH30" s="192">
        <v>78.217821782178191</v>
      </c>
      <c r="DI30" s="192">
        <v>56.000000000000014</v>
      </c>
      <c r="DJ30" s="190">
        <v>69.491525423728788</v>
      </c>
      <c r="DK30" s="132">
        <v>71.999999999999957</v>
      </c>
      <c r="DL30" s="132">
        <v>46.969696969696948</v>
      </c>
      <c r="DM30" s="132">
        <v>88.679245283018872</v>
      </c>
      <c r="DN30" s="132">
        <v>88.059701492537329</v>
      </c>
      <c r="DO30" s="190">
        <v>50</v>
      </c>
      <c r="DP30" s="132">
        <v>59.090909090909108</v>
      </c>
      <c r="DQ30" s="132">
        <v>75.555555555555557</v>
      </c>
      <c r="DR30" s="132">
        <v>66.666666666666671</v>
      </c>
      <c r="DS30" s="132">
        <v>56.074766355140198</v>
      </c>
      <c r="DT30" s="190">
        <v>55.555555555555571</v>
      </c>
      <c r="DU30" s="194">
        <v>27.586206896551722</v>
      </c>
      <c r="DV30" s="194">
        <v>48.611111111111107</v>
      </c>
      <c r="DW30" s="192">
        <v>60.999999999999993</v>
      </c>
      <c r="DX30" s="194">
        <v>45.544554455445528</v>
      </c>
      <c r="DY30" s="190">
        <v>74.576271186440664</v>
      </c>
      <c r="DZ30" s="190">
        <v>59.210526315789458</v>
      </c>
      <c r="EA30" s="190">
        <v>30.769230769230777</v>
      </c>
      <c r="EB30" s="190">
        <v>83.636363636363612</v>
      </c>
      <c r="EC30" s="190">
        <v>79.71014492753622</v>
      </c>
      <c r="ED30" s="190">
        <v>29.999999999999996</v>
      </c>
      <c r="EE30" s="190">
        <v>51.162790697674424</v>
      </c>
      <c r="EF30" s="190">
        <v>68.8888888888889</v>
      </c>
      <c r="EG30" s="190">
        <v>48.148148148148152</v>
      </c>
      <c r="EH30" s="190">
        <v>39.252336448598122</v>
      </c>
      <c r="EI30" s="190">
        <v>15.555555555555557</v>
      </c>
      <c r="EJ30" s="190">
        <v>3.4482758620689657</v>
      </c>
      <c r="EK30" s="190">
        <v>23.376623376623385</v>
      </c>
      <c r="EL30" s="132">
        <v>15.841584158415841</v>
      </c>
      <c r="EM30" s="132">
        <v>13.000000000000002</v>
      </c>
      <c r="EN30" s="132">
        <v>39.344262295081975</v>
      </c>
      <c r="EO30" s="132">
        <v>11.842105263157899</v>
      </c>
      <c r="EP30" s="190">
        <v>12.307692307692314</v>
      </c>
      <c r="EQ30" s="132">
        <v>32.142857142857139</v>
      </c>
      <c r="ER30" s="132">
        <v>29.411764705882351</v>
      </c>
      <c r="ES30" s="132">
        <v>11.666666666666666</v>
      </c>
      <c r="ET30" s="132">
        <v>13.333333333333337</v>
      </c>
      <c r="EU30" s="190">
        <v>24.999999999999996</v>
      </c>
      <c r="EV30" s="132">
        <v>26.415094339622637</v>
      </c>
      <c r="EW30" s="132" t="s">
        <v>286</v>
      </c>
      <c r="EX30" s="132" t="s">
        <v>286</v>
      </c>
      <c r="EY30" s="132" t="s">
        <v>286</v>
      </c>
      <c r="EZ30" s="190">
        <v>93.421052631578974</v>
      </c>
      <c r="FA30" s="132">
        <v>92.079207920792072</v>
      </c>
      <c r="FB30" s="132">
        <v>84.158415841584173</v>
      </c>
      <c r="FC30" s="132">
        <v>93.333333333333329</v>
      </c>
      <c r="FD30" s="132">
        <v>92.105263157894782</v>
      </c>
      <c r="FE30" s="190">
        <v>89.062500000000043</v>
      </c>
      <c r="FF30" s="132">
        <v>92.857142857142875</v>
      </c>
      <c r="FG30" s="132">
        <v>94.20289855072464</v>
      </c>
      <c r="FH30" s="132">
        <v>81.967213114754088</v>
      </c>
      <c r="FI30" s="132">
        <v>95.454545454545467</v>
      </c>
      <c r="FJ30" s="190">
        <v>95.555555555555557</v>
      </c>
      <c r="FK30" s="132">
        <v>90.740740740740733</v>
      </c>
      <c r="FL30" s="132" t="s">
        <v>286</v>
      </c>
      <c r="FM30" s="132" t="s">
        <v>286</v>
      </c>
      <c r="FN30" s="132" t="s">
        <v>286</v>
      </c>
      <c r="FO30" s="190">
        <v>44.73684210526315</v>
      </c>
      <c r="FP30" s="132">
        <v>52.47524752475249</v>
      </c>
      <c r="FQ30" s="132">
        <v>34.653465346534674</v>
      </c>
      <c r="FR30" s="132">
        <v>53.333333333333321</v>
      </c>
      <c r="FS30" s="132">
        <v>43.421052631578966</v>
      </c>
      <c r="FT30" s="190">
        <v>43.750000000000014</v>
      </c>
      <c r="FU30" s="132">
        <v>44.642857142857139</v>
      </c>
      <c r="FV30" s="132">
        <v>57.971014492753618</v>
      </c>
      <c r="FW30" s="132">
        <v>24.590163934426229</v>
      </c>
      <c r="FX30" s="132">
        <v>43.18181818181818</v>
      </c>
      <c r="FY30" s="190">
        <v>42.222222222222229</v>
      </c>
      <c r="FZ30" s="132">
        <v>35.18518518518519</v>
      </c>
      <c r="GA30" s="132" t="s">
        <v>286</v>
      </c>
      <c r="GB30" s="132" t="s">
        <v>286</v>
      </c>
      <c r="GC30" s="132" t="s">
        <v>286</v>
      </c>
      <c r="GD30" s="190">
        <v>68</v>
      </c>
      <c r="GE30" s="132">
        <v>60.204081632653057</v>
      </c>
      <c r="GF30" s="132">
        <v>64.285714285714306</v>
      </c>
      <c r="GG30" s="132">
        <v>51.666666666666671</v>
      </c>
      <c r="GH30" s="132">
        <v>56.756756756756751</v>
      </c>
      <c r="GI30" s="190">
        <v>65.573770491803316</v>
      </c>
      <c r="GJ30" s="132">
        <v>52.727272727272727</v>
      </c>
      <c r="GK30" s="132">
        <v>42.424242424242415</v>
      </c>
      <c r="GL30" s="132">
        <v>58.33333333333335</v>
      </c>
      <c r="GM30" s="197">
        <v>38.63636363636364</v>
      </c>
      <c r="GN30" s="190">
        <v>44.444444444444457</v>
      </c>
      <c r="GO30" s="132">
        <v>50</v>
      </c>
      <c r="GP30" s="132" t="s">
        <v>286</v>
      </c>
      <c r="GQ30" s="132" t="s">
        <v>286</v>
      </c>
      <c r="GR30" s="132" t="s">
        <v>286</v>
      </c>
      <c r="GS30" s="190">
        <v>22.666666666666668</v>
      </c>
      <c r="GT30" s="132">
        <v>26.530612244897956</v>
      </c>
      <c r="GU30" s="132">
        <v>28.571428571428573</v>
      </c>
      <c r="GV30" s="132">
        <v>11.66666666666667</v>
      </c>
      <c r="GW30" s="132">
        <v>14.864864864864865</v>
      </c>
      <c r="GX30" s="190">
        <v>24.590163934426229</v>
      </c>
      <c r="GY30" s="190">
        <v>10.909090909090912</v>
      </c>
      <c r="GZ30" s="190">
        <v>10.606060606060607</v>
      </c>
      <c r="HA30" s="190">
        <v>19.999999999999996</v>
      </c>
      <c r="HB30" s="190">
        <v>9.0909090909090917</v>
      </c>
      <c r="HC30" s="190">
        <v>13.333333333333334</v>
      </c>
      <c r="HD30" s="190">
        <v>18.518518518518519</v>
      </c>
      <c r="HE30" s="190" t="s">
        <v>286</v>
      </c>
      <c r="HF30" s="190" t="s">
        <v>286</v>
      </c>
      <c r="HG30" s="190" t="s">
        <v>286</v>
      </c>
      <c r="HH30" s="190">
        <v>31.884057971014485</v>
      </c>
      <c r="HI30" s="190">
        <v>20.000000000000011</v>
      </c>
      <c r="HJ30" s="190">
        <v>19.587628865979379</v>
      </c>
      <c r="HK30" s="190">
        <v>41.37931034482758</v>
      </c>
      <c r="HL30" s="132">
        <v>20.547945205479458</v>
      </c>
      <c r="HM30" s="132">
        <v>23.728813559322042</v>
      </c>
      <c r="HN30" s="132">
        <v>29.09090909090909</v>
      </c>
      <c r="HO30" s="132">
        <v>30.769230769230777</v>
      </c>
      <c r="HP30" s="190">
        <v>23.333333333333339</v>
      </c>
      <c r="HQ30" s="132">
        <v>27.27272727272727</v>
      </c>
      <c r="HR30" s="132">
        <v>24.444444444444446</v>
      </c>
      <c r="HS30" s="132">
        <v>35.849056603773583</v>
      </c>
      <c r="HT30" s="196" t="s">
        <v>286</v>
      </c>
      <c r="HU30" s="190" t="s">
        <v>286</v>
      </c>
      <c r="HV30" s="192" t="s">
        <v>286</v>
      </c>
      <c r="HW30" s="192">
        <v>14.49275362318841</v>
      </c>
      <c r="HX30" s="192">
        <v>9.473684210526315</v>
      </c>
      <c r="HY30" s="192">
        <v>6.1855670103092812</v>
      </c>
      <c r="HZ30" s="192">
        <v>10.344827586206897</v>
      </c>
      <c r="IA30" s="192">
        <v>9.5890410958904138</v>
      </c>
      <c r="IB30" s="192">
        <v>8.4745762711864394</v>
      </c>
      <c r="IC30" s="192">
        <v>5.4545454545454559</v>
      </c>
      <c r="ID30" s="192">
        <v>6.1538461538461551</v>
      </c>
      <c r="IE30" s="192">
        <v>5.0000000000000009</v>
      </c>
      <c r="IF30" s="192">
        <v>6.8181818181818183</v>
      </c>
      <c r="IG30" s="192">
        <v>4.4444444444444438</v>
      </c>
      <c r="IH30" s="192">
        <v>16.981132075471702</v>
      </c>
      <c r="II30" s="192" t="s">
        <v>286</v>
      </c>
      <c r="IJ30" s="192" t="s">
        <v>286</v>
      </c>
      <c r="IK30" s="192" t="s">
        <v>286</v>
      </c>
      <c r="IL30" s="192" t="s">
        <v>286</v>
      </c>
      <c r="IM30" s="192" t="s">
        <v>286</v>
      </c>
      <c r="IN30" s="192" t="s">
        <v>286</v>
      </c>
      <c r="IO30" s="192" t="s">
        <v>286</v>
      </c>
      <c r="IP30" s="192" t="s">
        <v>286</v>
      </c>
      <c r="IQ30" s="192" t="s">
        <v>286</v>
      </c>
      <c r="IR30" s="192" t="s">
        <v>286</v>
      </c>
      <c r="IS30" s="192">
        <v>10.606060606060607</v>
      </c>
      <c r="IT30" s="192">
        <v>18.965517241379317</v>
      </c>
      <c r="IU30" s="192" t="s">
        <v>286</v>
      </c>
      <c r="IV30" s="192">
        <v>11.627906976744187</v>
      </c>
      <c r="IW30" s="192">
        <v>15.094339622641501</v>
      </c>
      <c r="IX30" s="192" t="s">
        <v>286</v>
      </c>
      <c r="IY30" s="192" t="s">
        <v>286</v>
      </c>
      <c r="IZ30" s="192" t="s">
        <v>286</v>
      </c>
      <c r="JA30" s="192" t="s">
        <v>286</v>
      </c>
      <c r="JB30" s="192" t="s">
        <v>286</v>
      </c>
      <c r="JC30" s="192" t="s">
        <v>286</v>
      </c>
      <c r="JD30" s="192" t="s">
        <v>286</v>
      </c>
      <c r="JE30" s="192" t="s">
        <v>286</v>
      </c>
      <c r="JF30" s="192" t="s">
        <v>286</v>
      </c>
      <c r="JG30" s="192" t="s">
        <v>286</v>
      </c>
      <c r="JH30" s="192">
        <v>15.15151515151515</v>
      </c>
      <c r="JI30" s="192">
        <v>8.6206896551724128</v>
      </c>
      <c r="JJ30" s="192" t="s">
        <v>286</v>
      </c>
      <c r="JK30" s="192">
        <v>9.3023255813953494</v>
      </c>
      <c r="JL30" s="192">
        <v>16.981132075471699</v>
      </c>
      <c r="JM30" s="192" t="s">
        <v>286</v>
      </c>
      <c r="JN30" s="192" t="s">
        <v>286</v>
      </c>
      <c r="JO30" s="192" t="s">
        <v>286</v>
      </c>
      <c r="JP30" s="192" t="s">
        <v>286</v>
      </c>
      <c r="JQ30" s="192" t="s">
        <v>286</v>
      </c>
      <c r="JR30" s="192" t="s">
        <v>286</v>
      </c>
      <c r="JS30" s="192" t="s">
        <v>286</v>
      </c>
      <c r="JT30" s="192" t="s">
        <v>286</v>
      </c>
      <c r="JU30" s="192" t="s">
        <v>286</v>
      </c>
      <c r="JV30" s="192" t="s">
        <v>286</v>
      </c>
      <c r="JW30" s="192">
        <v>25.757575757575758</v>
      </c>
      <c r="JX30" s="192">
        <v>27.586206896551719</v>
      </c>
      <c r="JY30" s="192" t="s">
        <v>286</v>
      </c>
      <c r="JZ30" s="192">
        <v>20.930232558139533</v>
      </c>
      <c r="KA30" s="192">
        <v>32.075471698113219</v>
      </c>
      <c r="KB30" s="192">
        <v>14.018691588785048</v>
      </c>
      <c r="KC30" s="192">
        <v>20.454545454545453</v>
      </c>
      <c r="KD30" s="192">
        <v>23.333333333333336</v>
      </c>
      <c r="KE30" s="192">
        <v>9.2105263157894743</v>
      </c>
      <c r="KF30" s="192">
        <v>16.999999999999996</v>
      </c>
      <c r="KG30" s="192">
        <v>24</v>
      </c>
      <c r="KH30" s="192">
        <v>14.754098360655734</v>
      </c>
      <c r="KI30" s="192">
        <v>25.675675675675663</v>
      </c>
      <c r="KJ30" s="192">
        <v>30.303030303030319</v>
      </c>
      <c r="KK30" s="192">
        <v>16.071428571428569</v>
      </c>
      <c r="KL30" s="192">
        <v>30.434782608695649</v>
      </c>
      <c r="KM30" s="192">
        <v>36.666666666666657</v>
      </c>
      <c r="KN30" s="192">
        <v>20.000000000000004</v>
      </c>
      <c r="KO30" s="192">
        <v>24.44444444444445</v>
      </c>
      <c r="KP30" s="192">
        <v>35.18518518518519</v>
      </c>
      <c r="KQ30" s="192" t="str">
        <f t="shared" si="27"/>
        <v>--</v>
      </c>
      <c r="KR30" s="192" t="str">
        <f t="shared" si="27"/>
        <v>--</v>
      </c>
      <c r="KS30" s="192" t="str">
        <f t="shared" si="27"/>
        <v>--</v>
      </c>
      <c r="KT30" s="192" t="str">
        <f t="shared" si="27"/>
        <v>--</v>
      </c>
      <c r="KU30" s="192" t="str">
        <f t="shared" si="27"/>
        <v>--</v>
      </c>
      <c r="KV30" s="219">
        <v>1.5873015873015901</v>
      </c>
      <c r="KW30" s="219">
        <v>0</v>
      </c>
      <c r="KX30" s="219">
        <v>0</v>
      </c>
      <c r="KY30" s="219">
        <v>2.5974025974026</v>
      </c>
      <c r="KZ30" s="219">
        <v>0</v>
      </c>
      <c r="LA30" s="219">
        <v>1.7543859649122799</v>
      </c>
      <c r="LB30" s="190" t="str">
        <f t="shared" si="1"/>
        <v>--</v>
      </c>
      <c r="LC30" s="219">
        <v>1.6949152542372901</v>
      </c>
      <c r="LD30" s="219">
        <v>16.6666666666667</v>
      </c>
      <c r="LE30" s="190" t="str">
        <f t="shared" si="2"/>
        <v>--</v>
      </c>
      <c r="LF30" s="219">
        <v>0</v>
      </c>
      <c r="LG30" s="219">
        <v>15.789473684210501</v>
      </c>
      <c r="LH30" s="219">
        <v>85.714285714285694</v>
      </c>
      <c r="LI30" s="219">
        <v>84.375</v>
      </c>
      <c r="LJ30" s="219">
        <v>84.482758620689594</v>
      </c>
      <c r="LK30" s="219">
        <v>92.105263157894797</v>
      </c>
      <c r="LL30" s="219">
        <v>86.567164179104495</v>
      </c>
      <c r="LM30" s="219">
        <v>82.456140350877206</v>
      </c>
      <c r="LN30" s="219">
        <v>44.4444444444444</v>
      </c>
      <c r="LO30" s="219">
        <v>35.9375</v>
      </c>
      <c r="LP30" s="219">
        <v>39.655172413793103</v>
      </c>
      <c r="LQ30" s="219">
        <v>52.631578947368403</v>
      </c>
      <c r="LR30" s="219">
        <v>40.298507462686601</v>
      </c>
      <c r="LS30" s="219">
        <v>38.596491228070199</v>
      </c>
      <c r="LT30" s="219">
        <v>65.079365079365104</v>
      </c>
      <c r="LU30" s="219">
        <v>58.730158730158699</v>
      </c>
      <c r="LV30" s="219">
        <v>51.724137931034498</v>
      </c>
      <c r="LW30" s="219">
        <v>39.473684210526301</v>
      </c>
      <c r="LX30" s="219">
        <v>38.805970149253703</v>
      </c>
      <c r="LY30" s="219">
        <v>47.368421052631597</v>
      </c>
      <c r="LZ30" s="219">
        <v>6.3492063492063497</v>
      </c>
      <c r="MA30" s="219">
        <v>14.285714285714301</v>
      </c>
      <c r="MB30" s="219">
        <v>20.689655172413801</v>
      </c>
      <c r="MC30" s="219">
        <v>7.8947368421052602</v>
      </c>
      <c r="MD30" s="219">
        <v>0</v>
      </c>
      <c r="ME30" s="219">
        <v>14.0350877192982</v>
      </c>
      <c r="MF30" s="219">
        <v>30.158730158730201</v>
      </c>
      <c r="MG30" s="219">
        <v>25</v>
      </c>
      <c r="MH30" s="219">
        <v>24.137931034482801</v>
      </c>
      <c r="MI30" s="219">
        <v>28</v>
      </c>
      <c r="MJ30" s="219">
        <v>24.2424242424242</v>
      </c>
      <c r="MK30" s="219">
        <v>37.5</v>
      </c>
      <c r="ML30" s="219">
        <v>6.3492063492063497</v>
      </c>
      <c r="MM30" s="219">
        <v>9.375</v>
      </c>
      <c r="MN30" s="219">
        <v>6.8965517241379297</v>
      </c>
      <c r="MO30" s="219">
        <v>9.3333333333333393</v>
      </c>
      <c r="MP30" s="219">
        <v>3.0303030303030298</v>
      </c>
      <c r="MQ30" s="219">
        <v>12.5</v>
      </c>
      <c r="MR30" s="190" t="str">
        <f t="shared" si="28"/>
        <v>--</v>
      </c>
      <c r="MS30" s="190" t="str">
        <f t="shared" si="28"/>
        <v>--</v>
      </c>
      <c r="MT30" s="190" t="str">
        <f t="shared" si="28"/>
        <v>--</v>
      </c>
      <c r="MU30" s="190" t="str">
        <f t="shared" si="28"/>
        <v>--</v>
      </c>
      <c r="MV30" s="220">
        <v>86.567164179104495</v>
      </c>
      <c r="MW30" s="220">
        <v>86.585365853658502</v>
      </c>
      <c r="MX30" s="220">
        <v>38.805970149253703</v>
      </c>
      <c r="MY30" s="220">
        <v>41.463414634146403</v>
      </c>
      <c r="MZ30" s="220">
        <v>33.846153846153904</v>
      </c>
      <c r="NA30" s="220">
        <v>46.341463414634198</v>
      </c>
      <c r="NB30" s="220">
        <v>3.0769230769230802</v>
      </c>
      <c r="NC30" s="220">
        <v>9.7560975609756095</v>
      </c>
      <c r="ND30" s="220">
        <v>32.835820895522403</v>
      </c>
      <c r="NE30" s="220">
        <v>41.463414634146297</v>
      </c>
      <c r="NF30" s="220">
        <v>4.4776119402985097</v>
      </c>
      <c r="NG30" s="220">
        <v>7.3170731707317103</v>
      </c>
      <c r="NH30" s="221" t="str">
        <f t="shared" si="4"/>
        <v>--</v>
      </c>
      <c r="NI30" s="222">
        <v>18.644067796610202</v>
      </c>
      <c r="NJ30" s="222">
        <v>18.75</v>
      </c>
      <c r="NK30" s="222">
        <v>5.2631578947368398</v>
      </c>
      <c r="NL30" s="221" t="str">
        <f t="shared" si="5"/>
        <v>--</v>
      </c>
      <c r="NM30" s="222">
        <v>11.5942028985507</v>
      </c>
      <c r="NN30" s="222">
        <v>12.307692307692299</v>
      </c>
      <c r="NO30" s="222">
        <v>16.363636363636399</v>
      </c>
      <c r="NP30" s="221" t="str">
        <f t="shared" si="6"/>
        <v>--</v>
      </c>
      <c r="NQ30" s="273">
        <v>8.4745762711864376</v>
      </c>
      <c r="NR30" s="273">
        <v>10.937500000000004</v>
      </c>
      <c r="NS30" s="273">
        <v>7.0175438596491224</v>
      </c>
      <c r="NT30" s="221" t="str">
        <f t="shared" si="7"/>
        <v>--</v>
      </c>
      <c r="NU30" s="222">
        <v>7.2463768115942049</v>
      </c>
      <c r="NV30" s="222">
        <v>12.307692307692308</v>
      </c>
      <c r="NW30" s="222">
        <v>12.727272727272727</v>
      </c>
      <c r="NX30" s="221" t="str">
        <f t="shared" si="8"/>
        <v>--</v>
      </c>
      <c r="NY30" s="222">
        <v>27.118644067796609</v>
      </c>
      <c r="NZ30" s="222">
        <v>29.687499999999993</v>
      </c>
      <c r="OA30" s="222">
        <v>12.280701754385966</v>
      </c>
      <c r="OB30" s="221" t="str">
        <f t="shared" si="9"/>
        <v>--</v>
      </c>
      <c r="OC30" s="222">
        <v>18.840579710144926</v>
      </c>
      <c r="OD30" s="222">
        <v>24.61538461538461</v>
      </c>
      <c r="OE30" s="222">
        <v>29.090909090909086</v>
      </c>
      <c r="OF30" s="128">
        <v>41.538461538461554</v>
      </c>
      <c r="OG30" s="128">
        <v>55.555555555555571</v>
      </c>
      <c r="OH30" s="128">
        <v>53.125</v>
      </c>
      <c r="OI30" s="128">
        <v>55.172413793103452</v>
      </c>
      <c r="OJ30" s="128">
        <v>50.000000000000014</v>
      </c>
      <c r="OK30" s="128">
        <v>60.25641025641027</v>
      </c>
      <c r="OL30" s="128">
        <v>60.606060606060602</v>
      </c>
      <c r="OM30" s="128">
        <v>40.350877192982452</v>
      </c>
      <c r="ON30" s="310">
        <v>9.2307692307692317</v>
      </c>
      <c r="OO30" s="128">
        <v>3.2258064516129026</v>
      </c>
      <c r="OP30" s="128">
        <v>9.375</v>
      </c>
      <c r="OQ30" s="128">
        <v>12.068965517241383</v>
      </c>
      <c r="OR30" s="128">
        <v>25.925925925925924</v>
      </c>
      <c r="OS30" s="128">
        <v>20.512820512820511</v>
      </c>
      <c r="OT30" s="128">
        <v>13.636363636363635</v>
      </c>
      <c r="OU30" s="128">
        <v>5.2631578947368434</v>
      </c>
      <c r="OW30" s="378" t="str">
        <f t="shared" si="10"/>
        <v>--</v>
      </c>
      <c r="OX30" s="381">
        <v>0</v>
      </c>
      <c r="OY30" s="381">
        <v>0</v>
      </c>
      <c r="OZ30" s="381">
        <v>4.6153846153846141</v>
      </c>
      <c r="PA30" s="378" t="str">
        <f t="shared" si="11"/>
        <v>--</v>
      </c>
      <c r="PB30" s="378" t="str">
        <f t="shared" si="11"/>
        <v>--</v>
      </c>
      <c r="PC30" s="381">
        <v>0</v>
      </c>
      <c r="PD30" s="381">
        <v>7.6923076923076907</v>
      </c>
      <c r="PE30" s="380">
        <v>48.80952380952381</v>
      </c>
      <c r="PF30" s="381">
        <v>63.07692307692308</v>
      </c>
      <c r="PG30" s="381">
        <v>67.692307692307708</v>
      </c>
      <c r="PH30" s="381">
        <v>54.545454545454533</v>
      </c>
      <c r="PI30" s="380">
        <v>24.675324675324678</v>
      </c>
      <c r="PJ30" s="381">
        <v>12.698412698412699</v>
      </c>
      <c r="PK30" s="381">
        <v>10.9375</v>
      </c>
      <c r="PL30" s="381">
        <v>17.910447761194025</v>
      </c>
      <c r="PM30" s="378" t="str">
        <f t="shared" si="12"/>
        <v>--</v>
      </c>
      <c r="PN30" s="381">
        <v>11.66666666666667</v>
      </c>
      <c r="PO30" s="381">
        <v>22.580645161290317</v>
      </c>
      <c r="PP30" s="381">
        <v>12.121212121212123</v>
      </c>
      <c r="PQ30" s="378" t="str">
        <f t="shared" si="13"/>
        <v>--</v>
      </c>
      <c r="PR30" s="381">
        <v>19.999999999999993</v>
      </c>
      <c r="PS30" s="381">
        <v>14.516129032258064</v>
      </c>
      <c r="PT30" s="381">
        <v>18.181818181818187</v>
      </c>
      <c r="PU30" s="378" t="str">
        <f t="shared" si="14"/>
        <v>--</v>
      </c>
      <c r="PV30" s="381">
        <v>31.666666666666664</v>
      </c>
      <c r="PW30" s="381">
        <v>37.096774193548399</v>
      </c>
      <c r="PX30" s="381">
        <v>30.303030303030305</v>
      </c>
      <c r="PZ30" s="368"/>
      <c r="QA30" s="368"/>
      <c r="QB30" s="368"/>
      <c r="QC30" s="368"/>
      <c r="QD30" s="368"/>
      <c r="QE30" s="368"/>
      <c r="QF30" s="368"/>
      <c r="QG30" s="368"/>
      <c r="QH30" s="368"/>
      <c r="QI30" s="368"/>
      <c r="QJ30" s="368"/>
      <c r="QK30" s="368"/>
      <c r="QL30" s="368"/>
      <c r="QM30" s="368"/>
      <c r="QN30" s="368"/>
      <c r="QO30" s="368"/>
      <c r="QP30" s="368"/>
      <c r="QQ30" s="368"/>
      <c r="QR30" s="368"/>
      <c r="QS30" s="368"/>
      <c r="QT30" s="368"/>
      <c r="QU30" s="368"/>
      <c r="QV30" s="368"/>
      <c r="QW30" s="368"/>
      <c r="QX30" s="368"/>
      <c r="QY30" s="368"/>
      <c r="QZ30" s="368"/>
      <c r="RA30" s="368"/>
      <c r="RB30" s="368"/>
      <c r="RC30" s="368"/>
      <c r="RD30" s="368"/>
      <c r="RE30" s="368"/>
      <c r="RF30" s="368"/>
      <c r="RG30" s="368"/>
      <c r="RH30" s="368"/>
      <c r="RI30" s="368"/>
      <c r="RJ30" s="368"/>
      <c r="RK30" s="368"/>
      <c r="RL30" s="368"/>
      <c r="RM30" s="368"/>
      <c r="RN30" s="368"/>
      <c r="RO30" s="368"/>
      <c r="RP30" s="368"/>
      <c r="RQ30" s="368"/>
      <c r="RR30" s="368"/>
      <c r="RS30" s="368"/>
      <c r="RT30" s="368"/>
    </row>
    <row r="31" spans="1:488" ht="21" customHeight="1" x14ac:dyDescent="0.25">
      <c r="A31" s="114">
        <v>27</v>
      </c>
      <c r="B31" s="93" t="s">
        <v>27</v>
      </c>
      <c r="C31" s="189">
        <v>3.0880804772488042</v>
      </c>
      <c r="D31" s="189">
        <v>11.842841163310975</v>
      </c>
      <c r="E31" s="189">
        <v>16.27959927140251</v>
      </c>
      <c r="F31" s="189">
        <v>2.3829381627546815</v>
      </c>
      <c r="G31" s="189">
        <v>10.657658899765632</v>
      </c>
      <c r="H31" s="189">
        <v>16.115702479338843</v>
      </c>
      <c r="I31" s="189">
        <v>1.5913757700205282</v>
      </c>
      <c r="J31" s="189">
        <v>9.6305897602073642</v>
      </c>
      <c r="K31" s="189">
        <v>14.850511408339884</v>
      </c>
      <c r="L31" s="189">
        <v>1.408621736490588</v>
      </c>
      <c r="M31" s="190">
        <v>6.9839627521986545</v>
      </c>
      <c r="N31" s="190">
        <v>14.035087719298199</v>
      </c>
      <c r="O31" s="190">
        <v>1.6055345255188584</v>
      </c>
      <c r="P31" s="190">
        <v>5.9902200488997748</v>
      </c>
      <c r="Q31" s="190">
        <v>13.150425733207227</v>
      </c>
      <c r="R31" s="190">
        <v>2.5797373358348894</v>
      </c>
      <c r="S31" s="190">
        <v>9.9494097807756674</v>
      </c>
      <c r="T31" s="190">
        <v>12.586127698667896</v>
      </c>
      <c r="U31" s="190">
        <v>1.9811433345267957</v>
      </c>
      <c r="V31" s="190">
        <v>9.0783282590644685</v>
      </c>
      <c r="W31" s="190">
        <v>13.569708907857338</v>
      </c>
      <c r="X31" s="190">
        <v>1.3999486257385025</v>
      </c>
      <c r="Y31" s="190">
        <v>8.5109147609147708</v>
      </c>
      <c r="Z31" s="190">
        <v>12.757120253164572</v>
      </c>
      <c r="AA31" s="190">
        <v>1.0328068043742404</v>
      </c>
      <c r="AB31" s="132">
        <v>5.9906639004149334</v>
      </c>
      <c r="AC31" s="132">
        <v>12.087706146926509</v>
      </c>
      <c r="AD31" s="132">
        <v>1.1366605696367909</v>
      </c>
      <c r="AE31" s="132">
        <v>5.0394987741759811</v>
      </c>
      <c r="AF31" s="190">
        <v>11.478260869565206</v>
      </c>
      <c r="AG31" s="189">
        <v>1.7021276595744692</v>
      </c>
      <c r="AH31" s="189">
        <v>7.3858803515735767</v>
      </c>
      <c r="AI31" s="191">
        <v>13.21231617647056</v>
      </c>
      <c r="AJ31" s="191">
        <v>1.4744665547830196</v>
      </c>
      <c r="AK31" s="190">
        <v>6.5541765444149975</v>
      </c>
      <c r="AL31" s="190">
        <v>12.222466476148638</v>
      </c>
      <c r="AM31" s="190">
        <v>0.8268733850129204</v>
      </c>
      <c r="AN31" s="190">
        <v>5.3969085669373884</v>
      </c>
      <c r="AO31" s="190">
        <v>10.029732408325041</v>
      </c>
      <c r="AP31" s="190">
        <v>0.8273512592772847</v>
      </c>
      <c r="AQ31" s="190">
        <v>3.8320690557154067</v>
      </c>
      <c r="AR31" s="190">
        <v>9.325546345139422</v>
      </c>
      <c r="AS31" s="190">
        <v>0.98180390103416448</v>
      </c>
      <c r="AT31" s="190">
        <v>3.4128289473684243</v>
      </c>
      <c r="AU31" s="190">
        <v>8.969252827783972</v>
      </c>
      <c r="AV31" s="190">
        <v>4.2601380500431345</v>
      </c>
      <c r="AW31" s="190">
        <v>27.702273593293441</v>
      </c>
      <c r="AX31" s="132">
        <v>27.835709725473464</v>
      </c>
      <c r="AY31" s="132">
        <v>3.883076259303198</v>
      </c>
      <c r="AZ31" s="132">
        <v>26.001007302946284</v>
      </c>
      <c r="BA31" s="132">
        <v>26.315789473684248</v>
      </c>
      <c r="BB31" s="190">
        <v>3.097191725413154</v>
      </c>
      <c r="BC31" s="132">
        <v>22.6566179934056</v>
      </c>
      <c r="BD31" s="132">
        <v>22.370557459859317</v>
      </c>
      <c r="BE31" s="132">
        <v>2.4310266847580397</v>
      </c>
      <c r="BF31" s="132">
        <v>18.636726319389034</v>
      </c>
      <c r="BG31" s="190">
        <v>21.394270574598416</v>
      </c>
      <c r="BH31" s="132">
        <v>2.2378129914116416</v>
      </c>
      <c r="BI31" s="132">
        <v>14.983285577841471</v>
      </c>
      <c r="BJ31" s="132">
        <v>19.09791607193835</v>
      </c>
      <c r="BK31" s="192" t="s">
        <v>286</v>
      </c>
      <c r="BL31" s="190">
        <v>3.2728202505752506</v>
      </c>
      <c r="BM31" s="132">
        <v>4.1460794844254565</v>
      </c>
      <c r="BN31" s="192" t="s">
        <v>286</v>
      </c>
      <c r="BO31" s="192">
        <v>3.6830780913809917</v>
      </c>
      <c r="BP31" s="192">
        <v>4.7472887251891223</v>
      </c>
      <c r="BQ31" s="192" t="s">
        <v>286</v>
      </c>
      <c r="BR31" s="132">
        <v>3.8351935407269195</v>
      </c>
      <c r="BS31" s="132">
        <v>3.6390101892284434</v>
      </c>
      <c r="BT31" s="192" t="s">
        <v>286</v>
      </c>
      <c r="BU31" s="190">
        <v>2.4731307061134902</v>
      </c>
      <c r="BV31" s="132">
        <v>2.7360243202161869</v>
      </c>
      <c r="BW31" s="192" t="s">
        <v>286</v>
      </c>
      <c r="BX31" s="132">
        <v>2.0378457059679733</v>
      </c>
      <c r="BY31" s="190">
        <v>2.4255628177196837</v>
      </c>
      <c r="BZ31" s="132" t="s">
        <v>286</v>
      </c>
      <c r="CA31" s="132">
        <v>5.6025039123630611</v>
      </c>
      <c r="CB31" s="132">
        <v>26.711831599322505</v>
      </c>
      <c r="CC31" s="190" t="s">
        <v>286</v>
      </c>
      <c r="CD31" s="132">
        <v>4.398221657669108</v>
      </c>
      <c r="CE31" s="132">
        <v>24.882518796992482</v>
      </c>
      <c r="CF31" s="132" t="s">
        <v>286</v>
      </c>
      <c r="CG31" s="190">
        <v>4.6664716208309054</v>
      </c>
      <c r="CH31" s="132">
        <v>24.263468013467985</v>
      </c>
      <c r="CI31" s="132" t="s">
        <v>286</v>
      </c>
      <c r="CJ31" s="132">
        <v>2.8293413173652597</v>
      </c>
      <c r="CK31" s="132">
        <v>20.93855218855219</v>
      </c>
      <c r="CL31" s="132" t="s">
        <v>286</v>
      </c>
      <c r="CM31" s="132">
        <v>2.3564763561600497</v>
      </c>
      <c r="CN31" s="132">
        <v>17.202970297029612</v>
      </c>
      <c r="CO31" s="132" t="s">
        <v>286</v>
      </c>
      <c r="CP31" s="190">
        <v>22.861317747077528</v>
      </c>
      <c r="CQ31" s="132">
        <v>38.792535675082284</v>
      </c>
      <c r="CR31" s="132" t="s">
        <v>286</v>
      </c>
      <c r="CS31" s="192">
        <v>20.730425643720363</v>
      </c>
      <c r="CT31" s="192">
        <v>35.411418975650946</v>
      </c>
      <c r="CU31" s="190" t="s">
        <v>286</v>
      </c>
      <c r="CV31" s="132">
        <v>19.698094531056572</v>
      </c>
      <c r="CW31" s="132">
        <v>36.492890995260574</v>
      </c>
      <c r="CX31" s="192" t="s">
        <v>286</v>
      </c>
      <c r="CY31" s="192">
        <v>17.530266343825719</v>
      </c>
      <c r="CZ31" s="190">
        <v>35.210024708789199</v>
      </c>
      <c r="DA31" s="132" t="s">
        <v>286</v>
      </c>
      <c r="DB31" s="132">
        <v>13.83510706500833</v>
      </c>
      <c r="DC31" s="210">
        <v>32.991401418011662</v>
      </c>
      <c r="DD31" s="192">
        <v>65.681247954620005</v>
      </c>
      <c r="DE31" s="190">
        <v>68.024152106886007</v>
      </c>
      <c r="DF31" s="132">
        <v>54.08075601374567</v>
      </c>
      <c r="DG31" s="132">
        <v>67.197239536954655</v>
      </c>
      <c r="DH31" s="192">
        <v>65.49618320610675</v>
      </c>
      <c r="DI31" s="192">
        <v>54.909613804437207</v>
      </c>
      <c r="DJ31" s="190">
        <v>70.964272911936845</v>
      </c>
      <c r="DK31" s="132">
        <v>68.975795874567723</v>
      </c>
      <c r="DL31" s="132">
        <v>56.174863387978128</v>
      </c>
      <c r="DM31" s="132">
        <v>71.857277882797945</v>
      </c>
      <c r="DN31" s="132">
        <v>73.344988344988394</v>
      </c>
      <c r="DO31" s="190">
        <v>59.918616480162811</v>
      </c>
      <c r="DP31" s="132">
        <v>68.57359827869891</v>
      </c>
      <c r="DQ31" s="132">
        <v>71.963414634145735</v>
      </c>
      <c r="DR31" s="132">
        <v>61.486880466472293</v>
      </c>
      <c r="DS31" s="132">
        <v>40.864901106268995</v>
      </c>
      <c r="DT31" s="190">
        <v>49.871366092101788</v>
      </c>
      <c r="DU31" s="194">
        <v>35.617615467239595</v>
      </c>
      <c r="DV31" s="194">
        <v>41.585160202360875</v>
      </c>
      <c r="DW31" s="192">
        <v>46.762498409871448</v>
      </c>
      <c r="DX31" s="194">
        <v>36.178527354997968</v>
      </c>
      <c r="DY31" s="190">
        <v>49.462495470467445</v>
      </c>
      <c r="DZ31" s="190">
        <v>53.275265481445985</v>
      </c>
      <c r="EA31" s="190">
        <v>37.274549098196395</v>
      </c>
      <c r="EB31" s="190">
        <v>47.170921068109536</v>
      </c>
      <c r="EC31" s="190">
        <v>55.170004657661849</v>
      </c>
      <c r="ED31" s="190">
        <v>40.890550645819125</v>
      </c>
      <c r="EE31" s="190">
        <v>45.502712249274737</v>
      </c>
      <c r="EF31" s="190">
        <v>55.935515388373254</v>
      </c>
      <c r="EG31" s="190">
        <v>42.6231905249305</v>
      </c>
      <c r="EH31" s="190">
        <v>22.06858407079638</v>
      </c>
      <c r="EI31" s="190">
        <v>15.203480931661119</v>
      </c>
      <c r="EJ31" s="190">
        <v>12.943453020855712</v>
      </c>
      <c r="EK31" s="190">
        <v>23.71168369613504</v>
      </c>
      <c r="EL31" s="132">
        <v>15.414969450101795</v>
      </c>
      <c r="EM31" s="132">
        <v>14.044132810888843</v>
      </c>
      <c r="EN31" s="132">
        <v>22.961810128097699</v>
      </c>
      <c r="EO31" s="132">
        <v>15.517446707157355</v>
      </c>
      <c r="EP31" s="190">
        <v>14.304029304029287</v>
      </c>
      <c r="EQ31" s="132">
        <v>21.760075196804195</v>
      </c>
      <c r="ER31" s="132">
        <v>19.727336285248139</v>
      </c>
      <c r="ES31" s="132">
        <v>17.957866123003733</v>
      </c>
      <c r="ET31" s="132">
        <v>23.171193935565352</v>
      </c>
      <c r="EU31" s="190">
        <v>20.007378258730963</v>
      </c>
      <c r="EV31" s="132">
        <v>20.222580172792597</v>
      </c>
      <c r="EW31" s="132" t="s">
        <v>286</v>
      </c>
      <c r="EX31" s="132" t="s">
        <v>286</v>
      </c>
      <c r="EY31" s="132" t="s">
        <v>286</v>
      </c>
      <c r="EZ31" s="190">
        <v>82.872682872683129</v>
      </c>
      <c r="FA31" s="132">
        <v>78.42561878030105</v>
      </c>
      <c r="FB31" s="132">
        <v>75.336508593911887</v>
      </c>
      <c r="FC31" s="132">
        <v>82.359995203261889</v>
      </c>
      <c r="FD31" s="132">
        <v>76.414304509030245</v>
      </c>
      <c r="FE31" s="190">
        <v>72.954128440366958</v>
      </c>
      <c r="FF31" s="132">
        <v>80.679827122999754</v>
      </c>
      <c r="FG31" s="132">
        <v>76.637478108581433</v>
      </c>
      <c r="FH31" s="132">
        <v>72.567128441935921</v>
      </c>
      <c r="FI31" s="132">
        <v>80.377077648226035</v>
      </c>
      <c r="FJ31" s="190">
        <v>77.002204261572302</v>
      </c>
      <c r="FK31" s="132">
        <v>73.095027949396595</v>
      </c>
      <c r="FL31" s="132" t="s">
        <v>286</v>
      </c>
      <c r="FM31" s="132" t="s">
        <v>286</v>
      </c>
      <c r="FN31" s="132" t="s">
        <v>286</v>
      </c>
      <c r="FO31" s="190">
        <v>36.252636252636286</v>
      </c>
      <c r="FP31" s="132">
        <v>29.599387598877279</v>
      </c>
      <c r="FQ31" s="132">
        <v>23.959411886518978</v>
      </c>
      <c r="FR31" s="132">
        <v>34.740376543950099</v>
      </c>
      <c r="FS31" s="132">
        <v>28.011003468484589</v>
      </c>
      <c r="FT31" s="190">
        <v>22.550458715596346</v>
      </c>
      <c r="FU31" s="132">
        <v>31.585095199158992</v>
      </c>
      <c r="FV31" s="132">
        <v>27.192060712200863</v>
      </c>
      <c r="FW31" s="132">
        <v>22.695399350094032</v>
      </c>
      <c r="FX31" s="132">
        <v>32.001984619201082</v>
      </c>
      <c r="FY31" s="190">
        <v>26.62258143521926</v>
      </c>
      <c r="FZ31" s="132">
        <v>23.080317740511795</v>
      </c>
      <c r="GA31" s="132" t="s">
        <v>286</v>
      </c>
      <c r="GB31" s="132" t="s">
        <v>286</v>
      </c>
      <c r="GC31" s="132" t="s">
        <v>286</v>
      </c>
      <c r="GD31" s="190">
        <v>64.186417502278786</v>
      </c>
      <c r="GE31" s="132">
        <v>64.919093851132686</v>
      </c>
      <c r="GF31" s="132">
        <v>63.733950747211146</v>
      </c>
      <c r="GG31" s="132">
        <v>58.484288354898283</v>
      </c>
      <c r="GH31" s="132">
        <v>60.05116959064317</v>
      </c>
      <c r="GI31" s="190">
        <v>57.036068024668495</v>
      </c>
      <c r="GJ31" s="132">
        <v>50.375312760633953</v>
      </c>
      <c r="GK31" s="132">
        <v>49.572953736654803</v>
      </c>
      <c r="GL31" s="132">
        <v>51.544066620402504</v>
      </c>
      <c r="GM31" s="197">
        <v>45.630454028076542</v>
      </c>
      <c r="GN31" s="190">
        <v>42.615403757620953</v>
      </c>
      <c r="GO31" s="132">
        <v>44.529147982062852</v>
      </c>
      <c r="GP31" s="132" t="s">
        <v>286</v>
      </c>
      <c r="GQ31" s="132" t="s">
        <v>286</v>
      </c>
      <c r="GR31" s="132" t="s">
        <v>286</v>
      </c>
      <c r="GS31" s="190">
        <v>22.060164083865054</v>
      </c>
      <c r="GT31" s="132">
        <v>22.446601941747545</v>
      </c>
      <c r="GU31" s="132">
        <v>21.384971584929559</v>
      </c>
      <c r="GV31" s="132">
        <v>17.473813924830587</v>
      </c>
      <c r="GW31" s="132">
        <v>19.541910331384102</v>
      </c>
      <c r="GX31" s="190">
        <v>17.155671837039755</v>
      </c>
      <c r="GY31" s="190">
        <v>14.595496246872402</v>
      </c>
      <c r="GZ31" s="190">
        <v>13.772241992882572</v>
      </c>
      <c r="HA31" s="190">
        <v>13.584316446911838</v>
      </c>
      <c r="HB31" s="190">
        <v>12.394081193878854</v>
      </c>
      <c r="HC31" s="190">
        <v>11.272863008585295</v>
      </c>
      <c r="HD31" s="190">
        <v>12.0777279521674</v>
      </c>
      <c r="HE31" s="190" t="s">
        <v>286</v>
      </c>
      <c r="HF31" s="190" t="s">
        <v>286</v>
      </c>
      <c r="HG31" s="190" t="s">
        <v>286</v>
      </c>
      <c r="HH31" s="190">
        <v>28.229835831548996</v>
      </c>
      <c r="HI31" s="190">
        <v>24.808251785242035</v>
      </c>
      <c r="HJ31" s="190">
        <v>17.572773972602754</v>
      </c>
      <c r="HK31" s="190">
        <v>34.931683423562895</v>
      </c>
      <c r="HL31" s="132">
        <v>32.612478250062189</v>
      </c>
      <c r="HM31" s="132">
        <v>23.954953235350217</v>
      </c>
      <c r="HN31" s="132">
        <v>37.945288753799488</v>
      </c>
      <c r="HO31" s="132">
        <v>38.011275038982753</v>
      </c>
      <c r="HP31" s="190">
        <v>29.565064271878875</v>
      </c>
      <c r="HQ31" s="132">
        <v>32.725155279502964</v>
      </c>
      <c r="HR31" s="132">
        <v>32.04901465386564</v>
      </c>
      <c r="HS31" s="132">
        <v>25.20717191502191</v>
      </c>
      <c r="HT31" s="196" t="s">
        <v>286</v>
      </c>
      <c r="HU31" s="190" t="s">
        <v>286</v>
      </c>
      <c r="HV31" s="192" t="s">
        <v>286</v>
      </c>
      <c r="HW31" s="192">
        <v>10.456816559600288</v>
      </c>
      <c r="HX31" s="192">
        <v>8.317905316053972</v>
      </c>
      <c r="HY31" s="192">
        <v>5.0727739726027563</v>
      </c>
      <c r="HZ31" s="192">
        <v>12.722351121423062</v>
      </c>
      <c r="IA31" s="192">
        <v>11.135968182948043</v>
      </c>
      <c r="IB31" s="192">
        <v>6.8333651460202249</v>
      </c>
      <c r="IC31" s="192">
        <v>13.993920972644379</v>
      </c>
      <c r="ID31" s="192">
        <v>11.99472232217825</v>
      </c>
      <c r="IE31" s="192">
        <v>9.0508892410635742</v>
      </c>
      <c r="IF31" s="192">
        <v>11.775362318840596</v>
      </c>
      <c r="IG31" s="192">
        <v>10.295603840323391</v>
      </c>
      <c r="IH31" s="192">
        <v>7.4581889407865134</v>
      </c>
      <c r="II31" s="192" t="s">
        <v>286</v>
      </c>
      <c r="IJ31" s="192" t="s">
        <v>286</v>
      </c>
      <c r="IK31" s="192" t="s">
        <v>286</v>
      </c>
      <c r="IL31" s="192" t="s">
        <v>286</v>
      </c>
      <c r="IM31" s="192" t="s">
        <v>286</v>
      </c>
      <c r="IN31" s="192" t="s">
        <v>286</v>
      </c>
      <c r="IO31" s="192" t="s">
        <v>286</v>
      </c>
      <c r="IP31" s="192" t="s">
        <v>286</v>
      </c>
      <c r="IQ31" s="192" t="s">
        <v>286</v>
      </c>
      <c r="IR31" s="192" t="s">
        <v>286</v>
      </c>
      <c r="IS31" s="192">
        <v>12.291292062676622</v>
      </c>
      <c r="IT31" s="192">
        <v>10.751716660643279</v>
      </c>
      <c r="IU31" s="192" t="s">
        <v>286</v>
      </c>
      <c r="IV31" s="192">
        <v>12.230117518447724</v>
      </c>
      <c r="IW31" s="192">
        <v>11.002522068095816</v>
      </c>
      <c r="IX31" s="192" t="s">
        <v>286</v>
      </c>
      <c r="IY31" s="192" t="s">
        <v>286</v>
      </c>
      <c r="IZ31" s="192" t="s">
        <v>286</v>
      </c>
      <c r="JA31" s="192" t="s">
        <v>286</v>
      </c>
      <c r="JB31" s="192" t="s">
        <v>286</v>
      </c>
      <c r="JC31" s="192" t="s">
        <v>286</v>
      </c>
      <c r="JD31" s="192" t="s">
        <v>286</v>
      </c>
      <c r="JE31" s="192" t="s">
        <v>286</v>
      </c>
      <c r="JF31" s="192" t="s">
        <v>286</v>
      </c>
      <c r="JG31" s="192" t="s">
        <v>286</v>
      </c>
      <c r="JH31" s="192">
        <v>8.0786026200873273</v>
      </c>
      <c r="JI31" s="192">
        <v>7.5713769425370403</v>
      </c>
      <c r="JJ31" s="192" t="s">
        <v>286</v>
      </c>
      <c r="JK31" s="192">
        <v>7.5293796119158261</v>
      </c>
      <c r="JL31" s="192">
        <v>7.9760403530895481</v>
      </c>
      <c r="JM31" s="192" t="s">
        <v>286</v>
      </c>
      <c r="JN31" s="192" t="s">
        <v>286</v>
      </c>
      <c r="JO31" s="192" t="s">
        <v>286</v>
      </c>
      <c r="JP31" s="192" t="s">
        <v>286</v>
      </c>
      <c r="JQ31" s="192" t="s">
        <v>286</v>
      </c>
      <c r="JR31" s="192" t="s">
        <v>286</v>
      </c>
      <c r="JS31" s="192" t="s">
        <v>286</v>
      </c>
      <c r="JT31" s="192" t="s">
        <v>286</v>
      </c>
      <c r="JU31" s="192" t="s">
        <v>286</v>
      </c>
      <c r="JV31" s="192" t="s">
        <v>286</v>
      </c>
      <c r="JW31" s="192">
        <v>20.369894682763949</v>
      </c>
      <c r="JX31" s="192">
        <v>18.32309360318029</v>
      </c>
      <c r="JY31" s="192" t="s">
        <v>286</v>
      </c>
      <c r="JZ31" s="192">
        <v>19.75949713036351</v>
      </c>
      <c r="KA31" s="192">
        <v>18.978562421185273</v>
      </c>
      <c r="KB31" s="192">
        <v>15.427364677114577</v>
      </c>
      <c r="KC31" s="192">
        <v>20.814653516075378</v>
      </c>
      <c r="KD31" s="192">
        <v>22.622880446447809</v>
      </c>
      <c r="KE31" s="192">
        <v>15.804725813642476</v>
      </c>
      <c r="KF31" s="192">
        <v>21.471299478172302</v>
      </c>
      <c r="KG31" s="192">
        <v>23.404693289419459</v>
      </c>
      <c r="KH31" s="192">
        <v>15.49718124025433</v>
      </c>
      <c r="KI31" s="192">
        <v>19.097636667462407</v>
      </c>
      <c r="KJ31" s="192">
        <v>20.853858784893362</v>
      </c>
      <c r="KK31" s="192">
        <v>16.470864661654147</v>
      </c>
      <c r="KL31" s="192">
        <v>20.439149731371302</v>
      </c>
      <c r="KM31" s="192">
        <v>23.816819884235617</v>
      </c>
      <c r="KN31" s="192">
        <v>14.635678391959816</v>
      </c>
      <c r="KO31" s="192">
        <v>18.676470588235354</v>
      </c>
      <c r="KP31" s="192">
        <v>21.022560796952838</v>
      </c>
      <c r="KQ31" s="192" t="str">
        <f t="shared" si="27"/>
        <v>--</v>
      </c>
      <c r="KR31" s="192" t="str">
        <f t="shared" si="27"/>
        <v>--</v>
      </c>
      <c r="KS31" s="192" t="str">
        <f t="shared" si="27"/>
        <v>--</v>
      </c>
      <c r="KT31" s="192" t="str">
        <f t="shared" si="27"/>
        <v>--</v>
      </c>
      <c r="KU31" s="192" t="str">
        <f t="shared" si="27"/>
        <v>--</v>
      </c>
      <c r="KV31" s="219">
        <v>1.0527854949554001</v>
      </c>
      <c r="KW31" s="219">
        <v>1.7530487804878001</v>
      </c>
      <c r="KX31" s="219">
        <v>1.56037991858887</v>
      </c>
      <c r="KY31" s="219">
        <v>1.3894350504653299</v>
      </c>
      <c r="KZ31" s="219">
        <v>1.35032620239721</v>
      </c>
      <c r="LA31" s="219">
        <v>1.74124316663292</v>
      </c>
      <c r="LB31" s="190" t="str">
        <f t="shared" si="1"/>
        <v>--</v>
      </c>
      <c r="LC31" s="219">
        <v>1.2263300270513999</v>
      </c>
      <c r="LD31" s="219">
        <v>9.9560175929627999</v>
      </c>
      <c r="LE31" s="190" t="str">
        <f t="shared" si="2"/>
        <v>--</v>
      </c>
      <c r="LF31" s="223">
        <v>0.76286317156305905</v>
      </c>
      <c r="LG31" s="219">
        <v>8.1717149705818404</v>
      </c>
      <c r="LH31" s="219">
        <v>78.603468899521602</v>
      </c>
      <c r="LI31" s="219">
        <v>76.494459185265995</v>
      </c>
      <c r="LJ31" s="219">
        <v>75.073977371627805</v>
      </c>
      <c r="LK31" s="219">
        <v>71.867143046182804</v>
      </c>
      <c r="LL31" s="219">
        <v>71.371647509578494</v>
      </c>
      <c r="LM31" s="219">
        <v>67.875435361606193</v>
      </c>
      <c r="LN31" s="219">
        <v>30.936004784689199</v>
      </c>
      <c r="LO31" s="219">
        <v>28.406430466677101</v>
      </c>
      <c r="LP31" s="219">
        <v>26.7362924281984</v>
      </c>
      <c r="LQ31" s="219">
        <v>24.771734815403001</v>
      </c>
      <c r="LR31" s="219">
        <v>23.908045977011501</v>
      </c>
      <c r="LS31" s="219">
        <v>21.471010038926501</v>
      </c>
      <c r="LT31" s="219">
        <v>42.2753231139165</v>
      </c>
      <c r="LU31" s="219">
        <v>37.201633165829101</v>
      </c>
      <c r="LV31" s="219">
        <v>37.4649859943978</v>
      </c>
      <c r="LW31" s="219">
        <v>36.261261261261197</v>
      </c>
      <c r="LX31" s="219">
        <v>32.8271207240374</v>
      </c>
      <c r="LY31" s="219">
        <v>33.709016393442496</v>
      </c>
      <c r="LZ31" s="219">
        <v>8.7766756837992101</v>
      </c>
      <c r="MA31" s="219">
        <v>7.4277638190954702</v>
      </c>
      <c r="MB31" s="219">
        <v>6.9502801120448101</v>
      </c>
      <c r="MC31" s="219">
        <v>6.96873343932167</v>
      </c>
      <c r="MD31" s="219">
        <v>5.29222273354811</v>
      </c>
      <c r="ME31" s="219">
        <v>6.1270491803278802</v>
      </c>
      <c r="MF31" s="219">
        <v>30.066245106895501</v>
      </c>
      <c r="MG31" s="219">
        <v>28.928739971684699</v>
      </c>
      <c r="MH31" s="219">
        <v>26.204238921001899</v>
      </c>
      <c r="MI31" s="219">
        <v>25.404402015380501</v>
      </c>
      <c r="MJ31" s="219">
        <v>25.768285187461601</v>
      </c>
      <c r="MK31" s="219">
        <v>23.457043264301799</v>
      </c>
      <c r="ML31" s="219">
        <v>8.0096356519120704</v>
      </c>
      <c r="MM31" s="219">
        <v>8.1956897907818398</v>
      </c>
      <c r="MN31" s="219">
        <v>6.7262217551234897</v>
      </c>
      <c r="MO31" s="219">
        <v>7.5311588438080097</v>
      </c>
      <c r="MP31" s="219">
        <v>6.3614013521819404</v>
      </c>
      <c r="MQ31" s="219">
        <v>5.7207299569407501</v>
      </c>
      <c r="MR31" s="190" t="str">
        <f t="shared" si="28"/>
        <v>--</v>
      </c>
      <c r="MS31" s="190" t="str">
        <f t="shared" si="28"/>
        <v>--</v>
      </c>
      <c r="MT31" s="190" t="str">
        <f t="shared" si="28"/>
        <v>--</v>
      </c>
      <c r="MU31" s="190" t="str">
        <f t="shared" si="28"/>
        <v>--</v>
      </c>
      <c r="MV31" s="220">
        <v>82.012347739028698</v>
      </c>
      <c r="MW31" s="220">
        <v>77.517598046257703</v>
      </c>
      <c r="MX31" s="220">
        <v>30.251960620724201</v>
      </c>
      <c r="MY31" s="220">
        <v>27.438586409998599</v>
      </c>
      <c r="MZ31" s="220">
        <v>39.045038943447402</v>
      </c>
      <c r="NA31" s="220">
        <v>34.809578765147101</v>
      </c>
      <c r="NB31" s="220">
        <v>7.1622079241449201</v>
      </c>
      <c r="NC31" s="220">
        <v>7.0542412002308401</v>
      </c>
      <c r="ND31" s="220">
        <v>29.600942919683401</v>
      </c>
      <c r="NE31" s="220">
        <v>30.6204906204906</v>
      </c>
      <c r="NF31" s="220">
        <v>7.7117359824886398</v>
      </c>
      <c r="NG31" s="220">
        <v>9.5238095238095202</v>
      </c>
      <c r="NH31" s="221" t="str">
        <f t="shared" si="4"/>
        <v>--</v>
      </c>
      <c r="NI31" s="222">
        <v>11.0129163834126</v>
      </c>
      <c r="NJ31" s="222">
        <v>12.418636519355999</v>
      </c>
      <c r="NK31" s="222">
        <v>11.504747991234501</v>
      </c>
      <c r="NL31" s="221" t="str">
        <f t="shared" si="5"/>
        <v>--</v>
      </c>
      <c r="NM31" s="222">
        <v>11.699206833434999</v>
      </c>
      <c r="NN31" s="222">
        <v>12.776208672537001</v>
      </c>
      <c r="NO31" s="222">
        <v>12.8710771840543</v>
      </c>
      <c r="NP31" s="221" t="str">
        <f t="shared" si="6"/>
        <v>--</v>
      </c>
      <c r="NQ31" s="273">
        <v>6.3392250169952327</v>
      </c>
      <c r="NR31" s="273">
        <v>7.7937649880095767</v>
      </c>
      <c r="NS31" s="273">
        <v>7.359386413440447</v>
      </c>
      <c r="NT31" s="221" t="str">
        <f t="shared" si="7"/>
        <v>--</v>
      </c>
      <c r="NU31" s="222">
        <v>6.8486882245271614</v>
      </c>
      <c r="NV31" s="222">
        <v>8.2904136899817171</v>
      </c>
      <c r="NW31" s="222">
        <v>9.8388464800678204</v>
      </c>
      <c r="NX31" s="221" t="str">
        <f t="shared" si="8"/>
        <v>--</v>
      </c>
      <c r="NY31" s="222">
        <v>17.352141400407834</v>
      </c>
      <c r="NZ31" s="222">
        <v>20.212401507365598</v>
      </c>
      <c r="OA31" s="222">
        <v>18.864134404674903</v>
      </c>
      <c r="OB31" s="221" t="str">
        <f t="shared" si="9"/>
        <v>--</v>
      </c>
      <c r="OC31" s="222">
        <v>18.547895057962176</v>
      </c>
      <c r="OD31" s="222">
        <v>21.066622362518682</v>
      </c>
      <c r="OE31" s="222">
        <v>22.709923664122133</v>
      </c>
      <c r="OF31" s="128">
        <v>43.557046979865753</v>
      </c>
      <c r="OG31" s="128">
        <v>45.27884331661263</v>
      </c>
      <c r="OH31" s="128">
        <v>47.221797030460728</v>
      </c>
      <c r="OI31" s="128">
        <v>39.11194283769985</v>
      </c>
      <c r="OJ31" s="128">
        <v>47.900262467191702</v>
      </c>
      <c r="OK31" s="128">
        <v>45.977616853193041</v>
      </c>
      <c r="OL31" s="128">
        <v>46.1081492764663</v>
      </c>
      <c r="OM31" s="128">
        <v>36.514690982776138</v>
      </c>
      <c r="ON31" s="310">
        <v>25.421940928270054</v>
      </c>
      <c r="OO31" s="128">
        <v>21.301234191680532</v>
      </c>
      <c r="OP31" s="128">
        <v>20.80632411067198</v>
      </c>
      <c r="OQ31" s="128">
        <v>22.163773452568851</v>
      </c>
      <c r="OR31" s="128">
        <v>29.397240377632453</v>
      </c>
      <c r="OS31" s="128">
        <v>21.643472498343275</v>
      </c>
      <c r="OT31" s="128">
        <v>18.419033000767435</v>
      </c>
      <c r="OU31" s="128">
        <v>17.368961973278495</v>
      </c>
      <c r="OW31" s="378" t="str">
        <f t="shared" si="10"/>
        <v>--</v>
      </c>
      <c r="OX31" s="381">
        <v>0.9433962264150958</v>
      </c>
      <c r="OY31" s="381">
        <v>1.4668281523348135</v>
      </c>
      <c r="OZ31" s="381">
        <v>1.6018306636155619</v>
      </c>
      <c r="PA31" s="378" t="str">
        <f t="shared" si="11"/>
        <v>--</v>
      </c>
      <c r="PB31" s="378" t="str">
        <f t="shared" si="11"/>
        <v>--</v>
      </c>
      <c r="PC31" s="381">
        <v>0.93415699864396473</v>
      </c>
      <c r="PD31" s="381">
        <v>6.8627450980392171</v>
      </c>
      <c r="PE31" s="380">
        <v>41.434262948207163</v>
      </c>
      <c r="PF31" s="381">
        <v>44.549396097863088</v>
      </c>
      <c r="PG31" s="381">
        <v>45.159567365469194</v>
      </c>
      <c r="PH31" s="381">
        <v>36.423841059602715</v>
      </c>
      <c r="PI31" s="380">
        <v>25.838664378218034</v>
      </c>
      <c r="PJ31" s="381">
        <v>19.138068635275339</v>
      </c>
      <c r="PK31" s="381">
        <v>17.585733882030205</v>
      </c>
      <c r="PL31" s="381">
        <v>14.646955845166298</v>
      </c>
      <c r="PM31" s="378" t="str">
        <f t="shared" si="12"/>
        <v>--</v>
      </c>
      <c r="PN31" s="381">
        <v>11.919477308846938</v>
      </c>
      <c r="PO31" s="381">
        <v>12.083333333333355</v>
      </c>
      <c r="PP31" s="381">
        <v>13.213572854291392</v>
      </c>
      <c r="PQ31" s="378" t="str">
        <f t="shared" si="13"/>
        <v>--</v>
      </c>
      <c r="PR31" s="381">
        <v>7.4871975984460502</v>
      </c>
      <c r="PS31" s="381">
        <v>8.9583333333333304</v>
      </c>
      <c r="PT31" s="381">
        <v>8.9620758483034173</v>
      </c>
      <c r="PU31" s="378" t="str">
        <f t="shared" si="14"/>
        <v>--</v>
      </c>
      <c r="PV31" s="381">
        <v>19.406674907292953</v>
      </c>
      <c r="PW31" s="381">
        <v>21.041666666666707</v>
      </c>
      <c r="PX31" s="381">
        <v>22.175648702594732</v>
      </c>
      <c r="PZ31" s="368"/>
      <c r="QA31" s="368"/>
      <c r="QB31" s="368"/>
      <c r="QC31" s="368"/>
      <c r="QD31" s="368"/>
      <c r="QE31" s="368"/>
      <c r="QF31" s="368"/>
      <c r="QG31" s="368"/>
      <c r="QH31" s="368"/>
      <c r="QI31" s="368"/>
      <c r="QJ31" s="368"/>
      <c r="QK31" s="368"/>
      <c r="QL31" s="368"/>
      <c r="QM31" s="368"/>
      <c r="QN31" s="368"/>
      <c r="QO31" s="368"/>
      <c r="QP31" s="368"/>
      <c r="QQ31" s="368"/>
      <c r="QR31" s="368"/>
      <c r="QS31" s="368"/>
      <c r="QT31" s="368"/>
      <c r="QU31" s="368"/>
      <c r="QV31" s="368"/>
      <c r="QW31" s="368"/>
      <c r="QX31" s="368"/>
      <c r="QY31" s="368"/>
      <c r="QZ31" s="368"/>
      <c r="RA31" s="368"/>
      <c r="RB31" s="368"/>
      <c r="RC31" s="368"/>
      <c r="RD31" s="368"/>
      <c r="RE31" s="368"/>
      <c r="RF31" s="368"/>
      <c r="RG31" s="368"/>
      <c r="RH31" s="368"/>
      <c r="RI31" s="368"/>
      <c r="RJ31" s="368"/>
      <c r="RK31" s="368"/>
      <c r="RL31" s="368"/>
      <c r="RM31" s="368"/>
      <c r="RN31" s="368"/>
      <c r="RO31" s="368"/>
      <c r="RP31" s="368"/>
      <c r="RQ31" s="368"/>
      <c r="RR31" s="368"/>
      <c r="RS31" s="368"/>
      <c r="RT31" s="368"/>
    </row>
    <row r="32" spans="1:488" x14ac:dyDescent="0.25">
      <c r="A32" s="114">
        <v>28</v>
      </c>
      <c r="B32" s="93" t="s">
        <v>28</v>
      </c>
      <c r="C32" s="189">
        <v>3.3707865168539328</v>
      </c>
      <c r="D32" s="189">
        <v>16.58536585365853</v>
      </c>
      <c r="E32" s="189">
        <v>38.815789473684212</v>
      </c>
      <c r="F32" s="189">
        <v>5.7894736842105292</v>
      </c>
      <c r="G32" s="189">
        <v>8.6642599277978416</v>
      </c>
      <c r="H32" s="189">
        <v>19.780219780219785</v>
      </c>
      <c r="I32" s="189">
        <v>1.5544041450777202</v>
      </c>
      <c r="J32" s="189">
        <v>14.485981308411217</v>
      </c>
      <c r="K32" s="189">
        <v>18.139534883720927</v>
      </c>
      <c r="L32" s="189">
        <v>0.58823529411764719</v>
      </c>
      <c r="M32" s="190">
        <v>8.0188679245283012</v>
      </c>
      <c r="N32" s="190">
        <v>17.901234567901245</v>
      </c>
      <c r="O32" s="190">
        <v>0</v>
      </c>
      <c r="P32" s="190">
        <v>4.3269230769230784</v>
      </c>
      <c r="Q32" s="190">
        <v>13.186813186813181</v>
      </c>
      <c r="R32" s="190">
        <v>2.272727272727272</v>
      </c>
      <c r="S32" s="190">
        <v>15.121951219512196</v>
      </c>
      <c r="T32" s="190">
        <v>32.236842105263158</v>
      </c>
      <c r="U32" s="190">
        <v>3.7037037037037051</v>
      </c>
      <c r="V32" s="190">
        <v>7.9710144927536204</v>
      </c>
      <c r="W32" s="190">
        <v>17.127071823204432</v>
      </c>
      <c r="X32" s="190">
        <v>1.5544041450777202</v>
      </c>
      <c r="Y32" s="190">
        <v>13.145539906103288</v>
      </c>
      <c r="Z32" s="190">
        <v>16.822429906542055</v>
      </c>
      <c r="AA32" s="190">
        <v>0.58823529411764719</v>
      </c>
      <c r="AB32" s="132">
        <v>8.0188679245283012</v>
      </c>
      <c r="AC32" s="132">
        <v>16.049382716049386</v>
      </c>
      <c r="AD32" s="132">
        <v>0</v>
      </c>
      <c r="AE32" s="132">
        <v>4.3269230769230784</v>
      </c>
      <c r="AF32" s="190">
        <v>11.049723756906074</v>
      </c>
      <c r="AG32" s="189">
        <v>1.1235955056179772</v>
      </c>
      <c r="AH32" s="189">
        <v>9.9502487562189081</v>
      </c>
      <c r="AI32" s="191">
        <v>31.125827814569561</v>
      </c>
      <c r="AJ32" s="191">
        <v>3.1578947368421066</v>
      </c>
      <c r="AK32" s="190">
        <v>5.4744525547445271</v>
      </c>
      <c r="AL32" s="190">
        <v>16.666666666666664</v>
      </c>
      <c r="AM32" s="190">
        <v>1.0362694300518138</v>
      </c>
      <c r="AN32" s="190">
        <v>8.962264150943394</v>
      </c>
      <c r="AO32" s="190">
        <v>12.558139534883724</v>
      </c>
      <c r="AP32" s="190">
        <v>0</v>
      </c>
      <c r="AQ32" s="190">
        <v>1.428571428571429</v>
      </c>
      <c r="AR32" s="190">
        <v>7.4534161490683211</v>
      </c>
      <c r="AS32" s="190">
        <v>0</v>
      </c>
      <c r="AT32" s="190">
        <v>1.9417475728155347</v>
      </c>
      <c r="AU32" s="190">
        <v>7.8212290502793307</v>
      </c>
      <c r="AV32" s="190">
        <v>6.1855670103092821</v>
      </c>
      <c r="AW32" s="190">
        <v>33.78378378378379</v>
      </c>
      <c r="AX32" s="132">
        <v>35.000000000000014</v>
      </c>
      <c r="AY32" s="132">
        <v>5.5276381909547734</v>
      </c>
      <c r="AZ32" s="132">
        <v>23.529411764705895</v>
      </c>
      <c r="BA32" s="132">
        <v>25.925925925925924</v>
      </c>
      <c r="BB32" s="190">
        <v>1.9801980198019806</v>
      </c>
      <c r="BC32" s="132">
        <v>17.596566523605144</v>
      </c>
      <c r="BD32" s="132">
        <v>13.901345291479823</v>
      </c>
      <c r="BE32" s="132">
        <v>1.7241379310344833</v>
      </c>
      <c r="BF32" s="132">
        <v>9.3333333333333393</v>
      </c>
      <c r="BG32" s="190">
        <v>12.777777777777768</v>
      </c>
      <c r="BH32" s="132">
        <v>0</v>
      </c>
      <c r="BI32" s="132">
        <v>8.7557603686635961</v>
      </c>
      <c r="BJ32" s="132">
        <v>11.578947368421057</v>
      </c>
      <c r="BK32" s="192" t="s">
        <v>286</v>
      </c>
      <c r="BL32" s="190">
        <v>5.8823529411764781</v>
      </c>
      <c r="BM32" s="132">
        <v>11.180124223602476</v>
      </c>
      <c r="BN32" s="192" t="s">
        <v>286</v>
      </c>
      <c r="BO32" s="192">
        <v>2.4221453287196795</v>
      </c>
      <c r="BP32" s="192">
        <v>8.4656084656084261</v>
      </c>
      <c r="BQ32" s="192" t="s">
        <v>286</v>
      </c>
      <c r="BR32" s="132">
        <v>2.6548672566371607</v>
      </c>
      <c r="BS32" s="132">
        <v>4.017857142857153</v>
      </c>
      <c r="BT32" s="192" t="s">
        <v>286</v>
      </c>
      <c r="BU32" s="190">
        <v>0</v>
      </c>
      <c r="BV32" s="132">
        <v>3.3707865168539342</v>
      </c>
      <c r="BW32" s="192" t="s">
        <v>286</v>
      </c>
      <c r="BX32" s="132">
        <v>1.8433179723502306</v>
      </c>
      <c r="BY32" s="190">
        <v>3.1746031746031749</v>
      </c>
      <c r="BZ32" s="132" t="s">
        <v>286</v>
      </c>
      <c r="CA32" s="132">
        <v>13.846153846153841</v>
      </c>
      <c r="CB32" s="132">
        <v>48.979591836734691</v>
      </c>
      <c r="CC32" s="190" t="s">
        <v>286</v>
      </c>
      <c r="CD32" s="132">
        <v>6.2992125984251954</v>
      </c>
      <c r="CE32" s="132">
        <v>42.857142857142868</v>
      </c>
      <c r="CF32" s="132" t="s">
        <v>286</v>
      </c>
      <c r="CG32" s="190">
        <v>11.57894736842105</v>
      </c>
      <c r="CH32" s="132">
        <v>32.352941176470587</v>
      </c>
      <c r="CI32" s="132" t="s">
        <v>286</v>
      </c>
      <c r="CJ32" s="132">
        <v>5.3191489361702162</v>
      </c>
      <c r="CK32" s="132">
        <v>40</v>
      </c>
      <c r="CL32" s="132" t="s">
        <v>286</v>
      </c>
      <c r="CM32" s="132">
        <v>2.688172043010753</v>
      </c>
      <c r="CN32" s="132">
        <v>30.285714285714281</v>
      </c>
      <c r="CO32" s="132" t="s">
        <v>286</v>
      </c>
      <c r="CP32" s="190">
        <v>47.272727272727266</v>
      </c>
      <c r="CQ32" s="132">
        <v>71.250000000000014</v>
      </c>
      <c r="CR32" s="132" t="s">
        <v>286</v>
      </c>
      <c r="CS32" s="192">
        <v>26.666666666666671</v>
      </c>
      <c r="CT32" s="192">
        <v>48.66310160427809</v>
      </c>
      <c r="CU32" s="190" t="s">
        <v>286</v>
      </c>
      <c r="CV32" s="132">
        <v>31.981981981981974</v>
      </c>
      <c r="CW32" s="132">
        <v>46.636771300448444</v>
      </c>
      <c r="CX32" s="192" t="s">
        <v>286</v>
      </c>
      <c r="CY32" s="192">
        <v>23.744292237442924</v>
      </c>
      <c r="CZ32" s="190">
        <v>54.913294797687868</v>
      </c>
      <c r="DA32" s="132" t="s">
        <v>286</v>
      </c>
      <c r="DB32" s="132">
        <v>14.485981308411221</v>
      </c>
      <c r="DC32" s="210">
        <v>48.93617021276598</v>
      </c>
      <c r="DD32" s="192">
        <v>68.750000000000028</v>
      </c>
      <c r="DE32" s="190">
        <v>56.108597285067887</v>
      </c>
      <c r="DF32" s="132">
        <v>42.500000000000021</v>
      </c>
      <c r="DG32" s="132">
        <v>67.512690355329951</v>
      </c>
      <c r="DH32" s="192">
        <v>57.78546712802769</v>
      </c>
      <c r="DI32" s="192">
        <v>38.829787234042549</v>
      </c>
      <c r="DJ32" s="190">
        <v>74.489795918367378</v>
      </c>
      <c r="DK32" s="132">
        <v>67.400881057268762</v>
      </c>
      <c r="DL32" s="132">
        <v>45.089285714285694</v>
      </c>
      <c r="DM32" s="132">
        <v>73.809523809523839</v>
      </c>
      <c r="DN32" s="132">
        <v>68.325791855203647</v>
      </c>
      <c r="DO32" s="190">
        <v>56.983240223463717</v>
      </c>
      <c r="DP32" s="132">
        <v>64.028776978417298</v>
      </c>
      <c r="DQ32" s="132">
        <v>72.35023041474652</v>
      </c>
      <c r="DR32" s="132">
        <v>58.730158730158713</v>
      </c>
      <c r="DS32" s="132">
        <v>45.652173913043463</v>
      </c>
      <c r="DT32" s="190">
        <v>47.727272727272762</v>
      </c>
      <c r="DU32" s="194">
        <v>34.375000000000014</v>
      </c>
      <c r="DV32" s="194">
        <v>42.051282051282065</v>
      </c>
      <c r="DW32" s="192">
        <v>45.486111111111107</v>
      </c>
      <c r="DX32" s="194">
        <v>32.804232804232804</v>
      </c>
      <c r="DY32" s="190">
        <v>49.238578680203013</v>
      </c>
      <c r="DZ32" s="190">
        <v>52.608695652173928</v>
      </c>
      <c r="EA32" s="190">
        <v>30.803571428571423</v>
      </c>
      <c r="EB32" s="190">
        <v>44.970414201183438</v>
      </c>
      <c r="EC32" s="190">
        <v>49.77578475336324</v>
      </c>
      <c r="ED32" s="190">
        <v>41.573033707865186</v>
      </c>
      <c r="EE32" s="190">
        <v>44.444444444444471</v>
      </c>
      <c r="EF32" s="190">
        <v>60.930232558139551</v>
      </c>
      <c r="EG32" s="190">
        <v>43.157894736842096</v>
      </c>
      <c r="EH32" s="190">
        <v>17.021276595744681</v>
      </c>
      <c r="EI32" s="190">
        <v>17.937219730941713</v>
      </c>
      <c r="EJ32" s="190">
        <v>10.625</v>
      </c>
      <c r="EK32" s="190">
        <v>15.306122448979593</v>
      </c>
      <c r="EL32" s="132">
        <v>19.031141868512123</v>
      </c>
      <c r="EM32" s="132">
        <v>14.361702127659571</v>
      </c>
      <c r="EN32" s="132">
        <v>18.085106382978736</v>
      </c>
      <c r="EO32" s="132">
        <v>17.621145374449338</v>
      </c>
      <c r="EP32" s="190">
        <v>8.9686098654708566</v>
      </c>
      <c r="EQ32" s="132">
        <v>13.529411764705884</v>
      </c>
      <c r="ER32" s="132">
        <v>15.695067264573987</v>
      </c>
      <c r="ES32" s="132">
        <v>17.977528089887649</v>
      </c>
      <c r="ET32" s="132">
        <v>12.142857142857142</v>
      </c>
      <c r="EU32" s="190">
        <v>11.574074074074076</v>
      </c>
      <c r="EV32" s="132">
        <v>19.473684210526308</v>
      </c>
      <c r="EW32" s="132" t="s">
        <v>286</v>
      </c>
      <c r="EX32" s="132" t="s">
        <v>286</v>
      </c>
      <c r="EY32" s="132" t="s">
        <v>286</v>
      </c>
      <c r="EZ32" s="190">
        <v>87.373737373737384</v>
      </c>
      <c r="FA32" s="132">
        <v>84.722222222222229</v>
      </c>
      <c r="FB32" s="132">
        <v>86.243386243386269</v>
      </c>
      <c r="FC32" s="132">
        <v>85.353535353535378</v>
      </c>
      <c r="FD32" s="132">
        <v>85.152838427947586</v>
      </c>
      <c r="FE32" s="190">
        <v>78.733031674208164</v>
      </c>
      <c r="FF32" s="132">
        <v>90.116279069767444</v>
      </c>
      <c r="FG32" s="132">
        <v>79.555555555555571</v>
      </c>
      <c r="FH32" s="132">
        <v>76.966292134831477</v>
      </c>
      <c r="FI32" s="132">
        <v>86.111111111111128</v>
      </c>
      <c r="FJ32" s="190">
        <v>84.403669724770623</v>
      </c>
      <c r="FK32" s="132">
        <v>77.127659574468069</v>
      </c>
      <c r="FL32" s="132" t="s">
        <v>286</v>
      </c>
      <c r="FM32" s="132" t="s">
        <v>286</v>
      </c>
      <c r="FN32" s="132" t="s">
        <v>286</v>
      </c>
      <c r="FO32" s="190">
        <v>45.454545454545453</v>
      </c>
      <c r="FP32" s="132">
        <v>40.972222222222221</v>
      </c>
      <c r="FQ32" s="132">
        <v>34.391534391534393</v>
      </c>
      <c r="FR32" s="132">
        <v>41.919191919191938</v>
      </c>
      <c r="FS32" s="132">
        <v>38.864628820960668</v>
      </c>
      <c r="FT32" s="190">
        <v>28.959276018099555</v>
      </c>
      <c r="FU32" s="132">
        <v>45.348837209302339</v>
      </c>
      <c r="FV32" s="132">
        <v>29.777777777777779</v>
      </c>
      <c r="FW32" s="132">
        <v>29.213483146067418</v>
      </c>
      <c r="FX32" s="132">
        <v>36.805555555555543</v>
      </c>
      <c r="FY32" s="190">
        <v>39.90825688073398</v>
      </c>
      <c r="FZ32" s="132">
        <v>30.851063829787211</v>
      </c>
      <c r="GA32" s="132" t="s">
        <v>286</v>
      </c>
      <c r="GB32" s="132" t="s">
        <v>286</v>
      </c>
      <c r="GC32" s="132" t="s">
        <v>286</v>
      </c>
      <c r="GD32" s="190">
        <v>67.17948717948714</v>
      </c>
      <c r="GE32" s="132">
        <v>72.318339100346023</v>
      </c>
      <c r="GF32" s="132">
        <v>70.270270270270245</v>
      </c>
      <c r="GG32" s="132">
        <v>57.435897435897459</v>
      </c>
      <c r="GH32" s="132">
        <v>63.963963963963977</v>
      </c>
      <c r="GI32" s="190">
        <v>64.090909090909108</v>
      </c>
      <c r="GJ32" s="132">
        <v>48.795180722891587</v>
      </c>
      <c r="GK32" s="132">
        <v>48.888888888888907</v>
      </c>
      <c r="GL32" s="132">
        <v>54.237288135593225</v>
      </c>
      <c r="GM32" s="197">
        <v>48.275862068965523</v>
      </c>
      <c r="GN32" s="190">
        <v>42.325581395348834</v>
      </c>
      <c r="GO32" s="132">
        <v>47.619047619047606</v>
      </c>
      <c r="GP32" s="132" t="s">
        <v>286</v>
      </c>
      <c r="GQ32" s="132" t="s">
        <v>286</v>
      </c>
      <c r="GR32" s="132" t="s">
        <v>286</v>
      </c>
      <c r="GS32" s="190">
        <v>22.051282051282051</v>
      </c>
      <c r="GT32" s="132">
        <v>31.487889273356402</v>
      </c>
      <c r="GU32" s="132">
        <v>24.324324324324333</v>
      </c>
      <c r="GV32" s="132">
        <v>13.333333333333337</v>
      </c>
      <c r="GW32" s="132">
        <v>22.522522522522529</v>
      </c>
      <c r="GX32" s="190">
        <v>20.454545454545457</v>
      </c>
      <c r="GY32" s="190">
        <v>8.4337349397590398</v>
      </c>
      <c r="GZ32" s="190">
        <v>14.222222222222234</v>
      </c>
      <c r="HA32" s="190">
        <v>11.864406779661016</v>
      </c>
      <c r="HB32" s="190">
        <v>10.344827586206897</v>
      </c>
      <c r="HC32" s="190">
        <v>10.232558139534884</v>
      </c>
      <c r="HD32" s="190">
        <v>12.698412698412699</v>
      </c>
      <c r="HE32" s="190" t="s">
        <v>286</v>
      </c>
      <c r="HF32" s="190" t="s">
        <v>286</v>
      </c>
      <c r="HG32" s="190" t="s">
        <v>286</v>
      </c>
      <c r="HH32" s="190">
        <v>23.15789473684211</v>
      </c>
      <c r="HI32" s="190">
        <v>16.014234875444838</v>
      </c>
      <c r="HJ32" s="190">
        <v>10.439560439560438</v>
      </c>
      <c r="HK32" s="190">
        <v>33.510638297872298</v>
      </c>
      <c r="HL32" s="132">
        <v>27.727272727272744</v>
      </c>
      <c r="HM32" s="132">
        <v>26.511627906976742</v>
      </c>
      <c r="HN32" s="132">
        <v>36.746987951807249</v>
      </c>
      <c r="HO32" s="132">
        <v>35.746606334841623</v>
      </c>
      <c r="HP32" s="190">
        <v>28.248587570621478</v>
      </c>
      <c r="HQ32" s="132">
        <v>35.714285714285708</v>
      </c>
      <c r="HR32" s="132">
        <v>26.851851851851858</v>
      </c>
      <c r="HS32" s="132">
        <v>26.881720430107528</v>
      </c>
      <c r="HT32" s="196" t="s">
        <v>286</v>
      </c>
      <c r="HU32" s="190" t="s">
        <v>286</v>
      </c>
      <c r="HV32" s="192" t="s">
        <v>286</v>
      </c>
      <c r="HW32" s="192">
        <v>12.105263157894729</v>
      </c>
      <c r="HX32" s="192">
        <v>5.3380782918149485</v>
      </c>
      <c r="HY32" s="192">
        <v>3.846153846153848</v>
      </c>
      <c r="HZ32" s="192">
        <v>10.638297872340425</v>
      </c>
      <c r="IA32" s="192">
        <v>10.000000000000002</v>
      </c>
      <c r="IB32" s="192">
        <v>6.5116279069767451</v>
      </c>
      <c r="IC32" s="192">
        <v>10.843373493975907</v>
      </c>
      <c r="ID32" s="192">
        <v>12.217194570135744</v>
      </c>
      <c r="IE32" s="192">
        <v>11.29943502824859</v>
      </c>
      <c r="IF32" s="192">
        <v>15</v>
      </c>
      <c r="IG32" s="192">
        <v>6.018518518518519</v>
      </c>
      <c r="IH32" s="192">
        <v>8.0645161290322598</v>
      </c>
      <c r="II32" s="192" t="s">
        <v>286</v>
      </c>
      <c r="IJ32" s="192" t="s">
        <v>286</v>
      </c>
      <c r="IK32" s="192" t="s">
        <v>286</v>
      </c>
      <c r="IL32" s="192" t="s">
        <v>286</v>
      </c>
      <c r="IM32" s="192" t="s">
        <v>286</v>
      </c>
      <c r="IN32" s="192" t="s">
        <v>286</v>
      </c>
      <c r="IO32" s="192" t="s">
        <v>286</v>
      </c>
      <c r="IP32" s="192" t="s">
        <v>286</v>
      </c>
      <c r="IQ32" s="192" t="s">
        <v>286</v>
      </c>
      <c r="IR32" s="192" t="s">
        <v>286</v>
      </c>
      <c r="IS32" s="192">
        <v>12.000000000000002</v>
      </c>
      <c r="IT32" s="192">
        <v>13.173652694610784</v>
      </c>
      <c r="IU32" s="192" t="s">
        <v>286</v>
      </c>
      <c r="IV32" s="192">
        <v>14.43298969072165</v>
      </c>
      <c r="IW32" s="192">
        <v>11.731843575418994</v>
      </c>
      <c r="IX32" s="192" t="s">
        <v>286</v>
      </c>
      <c r="IY32" s="192" t="s">
        <v>286</v>
      </c>
      <c r="IZ32" s="192" t="s">
        <v>286</v>
      </c>
      <c r="JA32" s="192" t="s">
        <v>286</v>
      </c>
      <c r="JB32" s="192" t="s">
        <v>286</v>
      </c>
      <c r="JC32" s="192" t="s">
        <v>286</v>
      </c>
      <c r="JD32" s="192" t="s">
        <v>286</v>
      </c>
      <c r="JE32" s="192" t="s">
        <v>286</v>
      </c>
      <c r="JF32" s="192" t="s">
        <v>286</v>
      </c>
      <c r="JG32" s="192" t="s">
        <v>286</v>
      </c>
      <c r="JH32" s="192">
        <v>9.4999999999999982</v>
      </c>
      <c r="JI32" s="192">
        <v>5.3892215568862296</v>
      </c>
      <c r="JJ32" s="192" t="s">
        <v>286</v>
      </c>
      <c r="JK32" s="192">
        <v>6.7010309278350526</v>
      </c>
      <c r="JL32" s="192">
        <v>10.05586592178771</v>
      </c>
      <c r="JM32" s="192" t="s">
        <v>286</v>
      </c>
      <c r="JN32" s="192" t="s">
        <v>286</v>
      </c>
      <c r="JO32" s="192" t="s">
        <v>286</v>
      </c>
      <c r="JP32" s="192" t="s">
        <v>286</v>
      </c>
      <c r="JQ32" s="192" t="s">
        <v>286</v>
      </c>
      <c r="JR32" s="192" t="s">
        <v>286</v>
      </c>
      <c r="JS32" s="192" t="s">
        <v>286</v>
      </c>
      <c r="JT32" s="192" t="s">
        <v>286</v>
      </c>
      <c r="JU32" s="192" t="s">
        <v>286</v>
      </c>
      <c r="JV32" s="192" t="s">
        <v>286</v>
      </c>
      <c r="JW32" s="192">
        <v>21.500000000000011</v>
      </c>
      <c r="JX32" s="192">
        <v>18.562874251497</v>
      </c>
      <c r="JY32" s="192" t="s">
        <v>286</v>
      </c>
      <c r="JZ32" s="192">
        <v>21.134020618556693</v>
      </c>
      <c r="KA32" s="192">
        <v>21.787709497206702</v>
      </c>
      <c r="KB32" s="192">
        <v>17.021276595744688</v>
      </c>
      <c r="KC32" s="192">
        <v>25.791855203619907</v>
      </c>
      <c r="KD32" s="192">
        <v>27.777777777777786</v>
      </c>
      <c r="KE32" s="192">
        <v>15.463917525773196</v>
      </c>
      <c r="KF32" s="192">
        <v>27.430555555555539</v>
      </c>
      <c r="KG32" s="192">
        <v>35.106382978723438</v>
      </c>
      <c r="KH32" s="192">
        <v>22.564102564102559</v>
      </c>
      <c r="KI32" s="192">
        <v>28.193832599118952</v>
      </c>
      <c r="KJ32" s="192">
        <v>27.354260089686111</v>
      </c>
      <c r="KK32" s="192">
        <v>17.365269461077833</v>
      </c>
      <c r="KL32" s="192">
        <v>25.675675675675677</v>
      </c>
      <c r="KM32" s="192">
        <v>23.595505617977523</v>
      </c>
      <c r="KN32" s="192">
        <v>13.986013986013988</v>
      </c>
      <c r="KO32" s="192">
        <v>17.050691244239641</v>
      </c>
      <c r="KP32" s="192">
        <v>22.872340425531917</v>
      </c>
      <c r="KQ32" s="192" t="str">
        <f t="shared" si="27"/>
        <v>--</v>
      </c>
      <c r="KR32" s="192" t="str">
        <f t="shared" si="27"/>
        <v>--</v>
      </c>
      <c r="KS32" s="192" t="str">
        <f t="shared" si="27"/>
        <v>--</v>
      </c>
      <c r="KT32" s="192" t="str">
        <f t="shared" si="27"/>
        <v>--</v>
      </c>
      <c r="KU32" s="192" t="str">
        <f t="shared" si="27"/>
        <v>--</v>
      </c>
      <c r="KV32" s="219">
        <v>1.16959064327485</v>
      </c>
      <c r="KW32" s="219">
        <v>2.1505376344085998</v>
      </c>
      <c r="KX32" s="219">
        <v>1.3698630136986301</v>
      </c>
      <c r="KY32" s="223">
        <v>0.60975609756097604</v>
      </c>
      <c r="KZ32" s="219">
        <v>1.0526315789473699</v>
      </c>
      <c r="LA32" s="219">
        <v>2.0979020979021001</v>
      </c>
      <c r="LB32" s="190" t="str">
        <f t="shared" si="1"/>
        <v>--</v>
      </c>
      <c r="LC32" s="219">
        <v>1.16959064327485</v>
      </c>
      <c r="LD32" s="219">
        <v>8.6124401913875595</v>
      </c>
      <c r="LE32" s="190" t="str">
        <f t="shared" si="2"/>
        <v>--</v>
      </c>
      <c r="LF32" s="219">
        <v>1.0638297872340401</v>
      </c>
      <c r="LG32" s="219">
        <v>16.312056737588701</v>
      </c>
      <c r="LH32" s="219">
        <v>87.209302325581405</v>
      </c>
      <c r="LI32" s="219">
        <v>82.795698924731198</v>
      </c>
      <c r="LJ32" s="219">
        <v>86.757990867579906</v>
      </c>
      <c r="LK32" s="219">
        <v>83.536585365853696</v>
      </c>
      <c r="LL32" s="219">
        <v>80.526315789473699</v>
      </c>
      <c r="LM32" s="219">
        <v>78.873239436619698</v>
      </c>
      <c r="LN32" s="219">
        <v>47.093023255813897</v>
      </c>
      <c r="LO32" s="219">
        <v>32.258064516128997</v>
      </c>
      <c r="LP32" s="219">
        <v>46.118721461187199</v>
      </c>
      <c r="LQ32" s="219">
        <v>32.9268292682927</v>
      </c>
      <c r="LR32" s="219">
        <v>33.157894736842103</v>
      </c>
      <c r="LS32" s="219">
        <v>25.352112676056301</v>
      </c>
      <c r="LT32" s="219">
        <v>38.953488372092998</v>
      </c>
      <c r="LU32" s="219">
        <v>50</v>
      </c>
      <c r="LV32" s="219">
        <v>46.788990825688003</v>
      </c>
      <c r="LW32" s="219">
        <v>28.048780487804901</v>
      </c>
      <c r="LX32" s="219">
        <v>37.566137566137598</v>
      </c>
      <c r="LY32" s="219">
        <v>34.751773049645401</v>
      </c>
      <c r="LZ32" s="219">
        <v>8.7209302325581408</v>
      </c>
      <c r="MA32" s="219">
        <v>11.8279569892473</v>
      </c>
      <c r="MB32" s="219">
        <v>10.550458715596299</v>
      </c>
      <c r="MC32" s="219">
        <v>5.4878048780487898</v>
      </c>
      <c r="MD32" s="219">
        <v>5.2910052910053</v>
      </c>
      <c r="ME32" s="219">
        <v>8.5106382978723403</v>
      </c>
      <c r="MF32" s="219">
        <v>37.058823529411796</v>
      </c>
      <c r="MG32" s="219">
        <v>40</v>
      </c>
      <c r="MH32" s="219">
        <v>32.568807339449499</v>
      </c>
      <c r="MI32" s="219">
        <v>33.128834355828197</v>
      </c>
      <c r="MJ32" s="219">
        <v>32.795698924731198</v>
      </c>
      <c r="MK32" s="219">
        <v>30.496453900709199</v>
      </c>
      <c r="ML32" s="219">
        <v>14.117647058823501</v>
      </c>
      <c r="MM32" s="219">
        <v>12.972972972973</v>
      </c>
      <c r="MN32" s="219">
        <v>9.1743119266054993</v>
      </c>
      <c r="MO32" s="219">
        <v>10.429447852760701</v>
      </c>
      <c r="MP32" s="219">
        <v>4.8387096774193603</v>
      </c>
      <c r="MQ32" s="219">
        <v>2.83687943262411</v>
      </c>
      <c r="MR32" s="190" t="str">
        <f t="shared" si="28"/>
        <v>--</v>
      </c>
      <c r="MS32" s="190" t="str">
        <f t="shared" si="28"/>
        <v>--</v>
      </c>
      <c r="MT32" s="190" t="str">
        <f t="shared" si="28"/>
        <v>--</v>
      </c>
      <c r="MU32" s="190" t="str">
        <f t="shared" si="28"/>
        <v>--</v>
      </c>
      <c r="MV32" s="220">
        <v>86.451612903225794</v>
      </c>
      <c r="MW32" s="220">
        <v>90.361445783132496</v>
      </c>
      <c r="MX32" s="220">
        <v>35.483870967742</v>
      </c>
      <c r="MY32" s="220">
        <v>37.349397590361399</v>
      </c>
      <c r="MZ32" s="220">
        <v>38.709677419354897</v>
      </c>
      <c r="NA32" s="220">
        <v>27.710843373494001</v>
      </c>
      <c r="NB32" s="220">
        <v>4.5161290322580596</v>
      </c>
      <c r="NC32" s="220">
        <v>1.80722891566265</v>
      </c>
      <c r="ND32" s="220">
        <v>38.461538461538503</v>
      </c>
      <c r="NE32" s="220">
        <v>34.939759036144601</v>
      </c>
      <c r="NF32" s="220">
        <v>10.2564102564103</v>
      </c>
      <c r="NG32" s="220">
        <v>7.2289156626506097</v>
      </c>
      <c r="NH32" s="221" t="str">
        <f t="shared" si="4"/>
        <v>--</v>
      </c>
      <c r="NI32" s="222">
        <v>9.27152317880795</v>
      </c>
      <c r="NJ32" s="222">
        <v>9.6590909090909101</v>
      </c>
      <c r="NK32" s="222">
        <v>15.311004784689001</v>
      </c>
      <c r="NL32" s="221" t="str">
        <f t="shared" si="5"/>
        <v>--</v>
      </c>
      <c r="NM32" s="222">
        <v>12.781954887217999</v>
      </c>
      <c r="NN32" s="222">
        <v>15.168539325842699</v>
      </c>
      <c r="NO32" s="222">
        <v>12.1428571428571</v>
      </c>
      <c r="NP32" s="221" t="str">
        <f t="shared" si="6"/>
        <v>--</v>
      </c>
      <c r="NQ32" s="273">
        <v>9.9337748344370915</v>
      </c>
      <c r="NR32" s="273">
        <v>7.3863636363636394</v>
      </c>
      <c r="NS32" s="273">
        <v>9.5693779904306311</v>
      </c>
      <c r="NT32" s="221" t="str">
        <f t="shared" si="7"/>
        <v>--</v>
      </c>
      <c r="NU32" s="222">
        <v>7.518796992481203</v>
      </c>
      <c r="NV32" s="222">
        <v>13.48314606741573</v>
      </c>
      <c r="NW32" s="222">
        <v>11.428571428571431</v>
      </c>
      <c r="NX32" s="221" t="str">
        <f t="shared" si="8"/>
        <v>--</v>
      </c>
      <c r="NY32" s="222">
        <v>19.205298013245041</v>
      </c>
      <c r="NZ32" s="222">
        <v>17.04545454545454</v>
      </c>
      <c r="OA32" s="222">
        <v>24.88038277511961</v>
      </c>
      <c r="OB32" s="221" t="str">
        <f t="shared" si="9"/>
        <v>--</v>
      </c>
      <c r="OC32" s="222">
        <v>20.300751879699249</v>
      </c>
      <c r="OD32" s="222">
        <v>28.651685393258443</v>
      </c>
      <c r="OE32" s="222">
        <v>23.571428571428562</v>
      </c>
      <c r="OF32" s="128">
        <v>35.031847133757985</v>
      </c>
      <c r="OG32" s="128">
        <v>57.894736842105274</v>
      </c>
      <c r="OH32" s="128">
        <v>52.659574468085111</v>
      </c>
      <c r="OI32" s="128">
        <v>47.72727272727272</v>
      </c>
      <c r="OJ32" s="128">
        <v>64.071856287425149</v>
      </c>
      <c r="OK32" s="128">
        <v>52.147239263803655</v>
      </c>
      <c r="OL32" s="128">
        <v>58.730158730158749</v>
      </c>
      <c r="OM32" s="128">
        <v>46.153846153846153</v>
      </c>
      <c r="ON32" s="310">
        <v>17.218543046357617</v>
      </c>
      <c r="OO32" s="128">
        <v>18.713450292397646</v>
      </c>
      <c r="OP32" s="128">
        <v>12.834224598930481</v>
      </c>
      <c r="OQ32" s="128">
        <v>15.740740740740739</v>
      </c>
      <c r="OR32" s="128">
        <v>24.074074074074076</v>
      </c>
      <c r="OS32" s="128">
        <v>18.902439024390279</v>
      </c>
      <c r="OT32" s="128">
        <v>17.894736842105257</v>
      </c>
      <c r="OU32" s="128">
        <v>15.60283687943263</v>
      </c>
      <c r="OW32" s="378" t="str">
        <f t="shared" si="10"/>
        <v>--</v>
      </c>
      <c r="OX32" s="381">
        <v>1.2195121951219514</v>
      </c>
      <c r="OY32" s="381">
        <v>0</v>
      </c>
      <c r="OZ32" s="381">
        <v>0.52910052910052896</v>
      </c>
      <c r="PA32" s="378" t="str">
        <f t="shared" si="11"/>
        <v>--</v>
      </c>
      <c r="PB32" s="378" t="str">
        <f t="shared" si="11"/>
        <v>--</v>
      </c>
      <c r="PC32" s="381">
        <v>3.0150753768844223</v>
      </c>
      <c r="PD32" s="381">
        <v>8.6486486486486491</v>
      </c>
      <c r="PE32" s="380">
        <v>44.520547945205472</v>
      </c>
      <c r="PF32" s="381">
        <v>49.090909090909086</v>
      </c>
      <c r="PG32" s="381">
        <v>47.317073170731717</v>
      </c>
      <c r="PH32" s="381">
        <v>46.315789473684227</v>
      </c>
      <c r="PI32" s="380">
        <v>26.086956521739143</v>
      </c>
      <c r="PJ32" s="381">
        <v>16.149068322981371</v>
      </c>
      <c r="PK32" s="381">
        <v>11.442786069651746</v>
      </c>
      <c r="PL32" s="381">
        <v>17.553191489361694</v>
      </c>
      <c r="PM32" s="378" t="str">
        <f t="shared" si="12"/>
        <v>--</v>
      </c>
      <c r="PN32" s="381">
        <v>14.285714285714288</v>
      </c>
      <c r="PO32" s="381">
        <v>13.989637305699484</v>
      </c>
      <c r="PP32" s="381">
        <v>13.772455089820358</v>
      </c>
      <c r="PQ32" s="378" t="str">
        <f t="shared" si="13"/>
        <v>--</v>
      </c>
      <c r="PR32" s="381">
        <v>14.285714285714286</v>
      </c>
      <c r="PS32" s="381">
        <v>9.8445595854922274</v>
      </c>
      <c r="PT32" s="381">
        <v>11.976047904191617</v>
      </c>
      <c r="PU32" s="378" t="str">
        <f t="shared" si="14"/>
        <v>--</v>
      </c>
      <c r="PV32" s="381">
        <v>28.571428571428566</v>
      </c>
      <c r="PW32" s="381">
        <v>23.834196891191706</v>
      </c>
      <c r="PX32" s="381">
        <v>25.748502994011975</v>
      </c>
      <c r="PZ32" s="368"/>
      <c r="QA32" s="368"/>
      <c r="QB32" s="368"/>
      <c r="QC32" s="368"/>
      <c r="QD32" s="368"/>
      <c r="QE32" s="368"/>
      <c r="QF32" s="368"/>
      <c r="QG32" s="368"/>
      <c r="QH32" s="368"/>
      <c r="QI32" s="368"/>
      <c r="QJ32" s="368"/>
      <c r="QK32" s="368"/>
      <c r="QL32" s="368"/>
      <c r="QM32" s="368"/>
      <c r="QN32" s="368"/>
      <c r="QO32" s="368"/>
      <c r="QP32" s="368"/>
      <c r="QQ32" s="368"/>
      <c r="QR32" s="368"/>
      <c r="QS32" s="368"/>
      <c r="QT32" s="368"/>
      <c r="QU32" s="368"/>
      <c r="QV32" s="368"/>
      <c r="QW32" s="368"/>
      <c r="QX32" s="368"/>
      <c r="QY32" s="368"/>
      <c r="QZ32" s="368"/>
      <c r="RA32" s="368"/>
      <c r="RB32" s="368"/>
      <c r="RC32" s="368"/>
      <c r="RD32" s="368"/>
      <c r="RE32" s="368"/>
      <c r="RF32" s="368"/>
      <c r="RG32" s="368"/>
      <c r="RH32" s="368"/>
      <c r="RI32" s="368"/>
      <c r="RJ32" s="368"/>
      <c r="RK32" s="368"/>
      <c r="RL32" s="368"/>
      <c r="RM32" s="368"/>
      <c r="RN32" s="368"/>
      <c r="RO32" s="368"/>
      <c r="RP32" s="368"/>
      <c r="RQ32" s="368"/>
      <c r="RR32" s="368"/>
      <c r="RS32" s="368"/>
      <c r="RT32" s="368"/>
    </row>
    <row r="33" spans="1:488" x14ac:dyDescent="0.25">
      <c r="A33" s="114">
        <v>29</v>
      </c>
      <c r="B33" s="93" t="s">
        <v>29</v>
      </c>
      <c r="C33" s="189">
        <v>4.255319148936171</v>
      </c>
      <c r="D33" s="189">
        <v>24.418604651162799</v>
      </c>
      <c r="E33" s="189">
        <v>30.252100840336134</v>
      </c>
      <c r="F33" s="189">
        <v>3.5502958579881656</v>
      </c>
      <c r="G33" s="189">
        <v>15.38461538461538</v>
      </c>
      <c r="H33" s="189">
        <v>19.387755102040806</v>
      </c>
      <c r="I33" s="189">
        <v>0.66666666666666685</v>
      </c>
      <c r="J33" s="189">
        <v>17.368421052631589</v>
      </c>
      <c r="K33" s="189">
        <v>18.253968253968271</v>
      </c>
      <c r="L33" s="189">
        <v>1.8181818181818183</v>
      </c>
      <c r="M33" s="190">
        <v>15.131578947368421</v>
      </c>
      <c r="N33" s="190">
        <v>17.054263565891478</v>
      </c>
      <c r="O33" s="190">
        <v>1.5873015873015874</v>
      </c>
      <c r="P33" s="190">
        <v>12.162162162162154</v>
      </c>
      <c r="Q33" s="190">
        <v>14.583333333333336</v>
      </c>
      <c r="R33" s="190">
        <v>3.5460992907801425</v>
      </c>
      <c r="S33" s="190">
        <v>20.467836257309937</v>
      </c>
      <c r="T33" s="190">
        <v>25.862068965517249</v>
      </c>
      <c r="U33" s="190">
        <v>3.5502958579881656</v>
      </c>
      <c r="V33" s="190">
        <v>11.97183098591549</v>
      </c>
      <c r="W33" s="190">
        <v>17.346938775510203</v>
      </c>
      <c r="X33" s="190">
        <v>0.66666666666666685</v>
      </c>
      <c r="Y33" s="190">
        <v>14.814814814814813</v>
      </c>
      <c r="Z33" s="190">
        <v>13.70967741935484</v>
      </c>
      <c r="AA33" s="190">
        <v>1.8181818181818183</v>
      </c>
      <c r="AB33" s="132">
        <v>12.499999999999995</v>
      </c>
      <c r="AC33" s="132">
        <v>14.062500000000002</v>
      </c>
      <c r="AD33" s="132">
        <v>1.5873015873015874</v>
      </c>
      <c r="AE33" s="132">
        <v>10.13513513513514</v>
      </c>
      <c r="AF33" s="190">
        <v>14.583333333333336</v>
      </c>
      <c r="AG33" s="189">
        <v>3.5971223021582741</v>
      </c>
      <c r="AH33" s="189">
        <v>19.298245614035103</v>
      </c>
      <c r="AI33" s="191">
        <v>23.478260869565222</v>
      </c>
      <c r="AJ33" s="191">
        <v>0</v>
      </c>
      <c r="AK33" s="190">
        <v>14.084507042253517</v>
      </c>
      <c r="AL33" s="190">
        <v>13.684210526315786</v>
      </c>
      <c r="AM33" s="190">
        <v>0.66666666666666685</v>
      </c>
      <c r="AN33" s="190">
        <v>11.351351351351347</v>
      </c>
      <c r="AO33" s="190">
        <v>16.666666666666668</v>
      </c>
      <c r="AP33" s="190">
        <v>0.6097560975609756</v>
      </c>
      <c r="AQ33" s="190">
        <v>10.204081632653063</v>
      </c>
      <c r="AR33" s="190">
        <v>12.000000000000002</v>
      </c>
      <c r="AS33" s="190">
        <v>0</v>
      </c>
      <c r="AT33" s="190">
        <v>7.6388888888888937</v>
      </c>
      <c r="AU33" s="190">
        <v>12.499999999999996</v>
      </c>
      <c r="AV33" s="190">
        <v>6.5359477124183023</v>
      </c>
      <c r="AW33" s="190">
        <v>33.516483516483483</v>
      </c>
      <c r="AX33" s="132">
        <v>26.984126984126988</v>
      </c>
      <c r="AY33" s="132">
        <v>6.7796610169491549</v>
      </c>
      <c r="AZ33" s="132">
        <v>28.082191780821926</v>
      </c>
      <c r="BA33" s="132">
        <v>23.300970873786401</v>
      </c>
      <c r="BB33" s="190">
        <v>3.7037037037037033</v>
      </c>
      <c r="BC33" s="132">
        <v>28.078817733990146</v>
      </c>
      <c r="BD33" s="132">
        <v>20.454545454545457</v>
      </c>
      <c r="BE33" s="132">
        <v>6.4327485380117002</v>
      </c>
      <c r="BF33" s="132">
        <v>22.981366459627324</v>
      </c>
      <c r="BG33" s="190">
        <v>28.467153284671546</v>
      </c>
      <c r="BH33" s="132">
        <v>5.3030303030303054</v>
      </c>
      <c r="BI33" s="132">
        <v>19.620253164556971</v>
      </c>
      <c r="BJ33" s="132">
        <v>13.888888888888889</v>
      </c>
      <c r="BK33" s="192" t="s">
        <v>286</v>
      </c>
      <c r="BL33" s="190">
        <v>4.324324324324337</v>
      </c>
      <c r="BM33" s="132">
        <v>4.0000000000000142</v>
      </c>
      <c r="BN33" s="192" t="s">
        <v>286</v>
      </c>
      <c r="BO33" s="192">
        <v>2.0547945205479579</v>
      </c>
      <c r="BP33" s="192">
        <v>6.8627450980392126</v>
      </c>
      <c r="BQ33" s="192" t="s">
        <v>286</v>
      </c>
      <c r="BR33" s="132">
        <v>5.9999999999999858</v>
      </c>
      <c r="BS33" s="132">
        <v>8.3333333333332718</v>
      </c>
      <c r="BT33" s="192" t="s">
        <v>286</v>
      </c>
      <c r="BU33" s="190">
        <v>3.7974683544303796</v>
      </c>
      <c r="BV33" s="132">
        <v>3.6496350364963526</v>
      </c>
      <c r="BW33" s="192" t="s">
        <v>286</v>
      </c>
      <c r="BX33" s="132">
        <v>4.4585987261146514</v>
      </c>
      <c r="BY33" s="190">
        <v>7.5471698113207504</v>
      </c>
      <c r="BZ33" s="132" t="s">
        <v>286</v>
      </c>
      <c r="CA33" s="132">
        <v>17.469879518072297</v>
      </c>
      <c r="CB33" s="132">
        <v>46.788990825688067</v>
      </c>
      <c r="CC33" s="190" t="s">
        <v>286</v>
      </c>
      <c r="CD33" s="132">
        <v>7.8740157480314945</v>
      </c>
      <c r="CE33" s="132">
        <v>45.652173913043491</v>
      </c>
      <c r="CF33" s="132" t="s">
        <v>286</v>
      </c>
      <c r="CG33" s="190">
        <v>10.928961748633881</v>
      </c>
      <c r="CH33" s="132">
        <v>35.042735042735053</v>
      </c>
      <c r="CI33" s="132" t="s">
        <v>286</v>
      </c>
      <c r="CJ33" s="132">
        <v>14.28571428571429</v>
      </c>
      <c r="CK33" s="132">
        <v>33.913043478260875</v>
      </c>
      <c r="CL33" s="132" t="s">
        <v>286</v>
      </c>
      <c r="CM33" s="132">
        <v>11.718749999999996</v>
      </c>
      <c r="CN33" s="132">
        <v>32.258064516129025</v>
      </c>
      <c r="CO33" s="132" t="s">
        <v>286</v>
      </c>
      <c r="CP33" s="190">
        <v>46.99453551912567</v>
      </c>
      <c r="CQ33" s="132">
        <v>62.903225806451601</v>
      </c>
      <c r="CR33" s="132" t="s">
        <v>286</v>
      </c>
      <c r="CS33" s="192">
        <v>34.246575342465754</v>
      </c>
      <c r="CT33" s="192">
        <v>53.921568627450995</v>
      </c>
      <c r="CU33" s="190" t="s">
        <v>286</v>
      </c>
      <c r="CV33" s="132">
        <v>35.820895522388021</v>
      </c>
      <c r="CW33" s="132">
        <v>46.923076923076927</v>
      </c>
      <c r="CX33" s="192" t="s">
        <v>286</v>
      </c>
      <c r="CY33" s="192">
        <v>29.113924050632903</v>
      </c>
      <c r="CZ33" s="190">
        <v>47.79411764705884</v>
      </c>
      <c r="DA33" s="132" t="s">
        <v>286</v>
      </c>
      <c r="DB33" s="132">
        <v>27.922077922077928</v>
      </c>
      <c r="DC33" s="210">
        <v>41.50943396226419</v>
      </c>
      <c r="DD33" s="192">
        <v>75.65789473684211</v>
      </c>
      <c r="DE33" s="190">
        <v>65.405405405405418</v>
      </c>
      <c r="DF33" s="132">
        <v>61.1111111111111</v>
      </c>
      <c r="DG33" s="132">
        <v>63.276836158192076</v>
      </c>
      <c r="DH33" s="192">
        <v>71.527777777777757</v>
      </c>
      <c r="DI33" s="192">
        <v>56.310679611650507</v>
      </c>
      <c r="DJ33" s="190">
        <v>66.878980891719792</v>
      </c>
      <c r="DK33" s="132">
        <v>70.499999999999957</v>
      </c>
      <c r="DL33" s="132">
        <v>53.787878787878803</v>
      </c>
      <c r="DM33" s="132">
        <v>71.084337349397572</v>
      </c>
      <c r="DN33" s="132">
        <v>76.774193548387103</v>
      </c>
      <c r="DO33" s="190">
        <v>60.294117647058833</v>
      </c>
      <c r="DP33" s="132">
        <v>70.866141732283495</v>
      </c>
      <c r="DQ33" s="132">
        <v>71.974522292993669</v>
      </c>
      <c r="DR33" s="132">
        <v>70.476190476190524</v>
      </c>
      <c r="DS33" s="132">
        <v>42.384105960264918</v>
      </c>
      <c r="DT33" s="190">
        <v>51.086956521739118</v>
      </c>
      <c r="DU33" s="194">
        <v>46.39999999999997</v>
      </c>
      <c r="DV33" s="194">
        <v>39.999999999999986</v>
      </c>
      <c r="DW33" s="192">
        <v>68.275862068965537</v>
      </c>
      <c r="DX33" s="194">
        <v>40.196078431372541</v>
      </c>
      <c r="DY33" s="190">
        <v>39.102564102564081</v>
      </c>
      <c r="DZ33" s="190">
        <v>55.276381909547766</v>
      </c>
      <c r="EA33" s="190">
        <v>46.212121212121218</v>
      </c>
      <c r="EB33" s="190">
        <v>44.970414201183416</v>
      </c>
      <c r="EC33" s="190">
        <v>66.037735849056588</v>
      </c>
      <c r="ED33" s="190">
        <v>46.715328467153284</v>
      </c>
      <c r="EE33" s="190">
        <v>51.908396946564856</v>
      </c>
      <c r="EF33" s="190">
        <v>63.057324840764309</v>
      </c>
      <c r="EG33" s="190">
        <v>47.169811320754711</v>
      </c>
      <c r="EH33" s="190">
        <v>17.105263157894736</v>
      </c>
      <c r="EI33" s="190">
        <v>13.661202185792348</v>
      </c>
      <c r="EJ33" s="190">
        <v>11.111111111111111</v>
      </c>
      <c r="EK33" s="190">
        <v>22.543352601156069</v>
      </c>
      <c r="EL33" s="132">
        <v>15.384615384615385</v>
      </c>
      <c r="EM33" s="132">
        <v>15.533980582524263</v>
      </c>
      <c r="EN33" s="132">
        <v>24.516129032258053</v>
      </c>
      <c r="EO33" s="132">
        <v>12.121212121212125</v>
      </c>
      <c r="EP33" s="190">
        <v>15.26717557251909</v>
      </c>
      <c r="EQ33" s="132">
        <v>18.902439024390247</v>
      </c>
      <c r="ER33" s="132">
        <v>15.624999999999996</v>
      </c>
      <c r="ES33" s="132">
        <v>14.074074074074078</v>
      </c>
      <c r="ET33" s="132">
        <v>22.30769230769231</v>
      </c>
      <c r="EU33" s="190">
        <v>16.129032258064516</v>
      </c>
      <c r="EV33" s="132">
        <v>16.981132075471702</v>
      </c>
      <c r="EW33" s="132" t="s">
        <v>286</v>
      </c>
      <c r="EX33" s="132" t="s">
        <v>286</v>
      </c>
      <c r="EY33" s="132" t="s">
        <v>286</v>
      </c>
      <c r="EZ33" s="190">
        <v>88.439306358381543</v>
      </c>
      <c r="FA33" s="132">
        <v>80.555555555555557</v>
      </c>
      <c r="FB33" s="132">
        <v>70.192307692307736</v>
      </c>
      <c r="FC33" s="132">
        <v>91.304347826086996</v>
      </c>
      <c r="FD33" s="132">
        <v>84.771573604060976</v>
      </c>
      <c r="FE33" s="190">
        <v>76.515151515151501</v>
      </c>
      <c r="FF33" s="132">
        <v>87.861271676300518</v>
      </c>
      <c r="FG33" s="132">
        <v>83.766233766233796</v>
      </c>
      <c r="FH33" s="132">
        <v>75.000000000000028</v>
      </c>
      <c r="FI33" s="132">
        <v>83.333333333333343</v>
      </c>
      <c r="FJ33" s="190">
        <v>75.641025641025593</v>
      </c>
      <c r="FK33" s="132">
        <v>80.373831775700907</v>
      </c>
      <c r="FL33" s="132" t="s">
        <v>286</v>
      </c>
      <c r="FM33" s="132" t="s">
        <v>286</v>
      </c>
      <c r="FN33" s="132" t="s">
        <v>286</v>
      </c>
      <c r="FO33" s="190">
        <v>36.994219653179186</v>
      </c>
      <c r="FP33" s="132">
        <v>35.416666666666664</v>
      </c>
      <c r="FQ33" s="132">
        <v>26.92307692307692</v>
      </c>
      <c r="FR33" s="132">
        <v>39.130434782608695</v>
      </c>
      <c r="FS33" s="132">
        <v>26.903553299492376</v>
      </c>
      <c r="FT33" s="190">
        <v>30.303030303030326</v>
      </c>
      <c r="FU33" s="132">
        <v>39.884393063583808</v>
      </c>
      <c r="FV33" s="132">
        <v>24.675324675324681</v>
      </c>
      <c r="FW33" s="132">
        <v>23.529411764705895</v>
      </c>
      <c r="FX33" s="132">
        <v>40.151515151515156</v>
      </c>
      <c r="FY33" s="190">
        <v>25.641025641025646</v>
      </c>
      <c r="FZ33" s="132">
        <v>21.495327102803746</v>
      </c>
      <c r="GA33" s="132" t="s">
        <v>286</v>
      </c>
      <c r="GB33" s="132" t="s">
        <v>286</v>
      </c>
      <c r="GC33" s="132" t="s">
        <v>286</v>
      </c>
      <c r="GD33" s="190">
        <v>64.739884393063562</v>
      </c>
      <c r="GE33" s="132">
        <v>55.633802816901401</v>
      </c>
      <c r="GF33" s="132">
        <v>71.287128712871308</v>
      </c>
      <c r="GG33" s="132">
        <v>61.538461538461576</v>
      </c>
      <c r="GH33" s="132">
        <v>67.857142857142861</v>
      </c>
      <c r="GI33" s="190">
        <v>65.625000000000014</v>
      </c>
      <c r="GJ33" s="132">
        <v>53.529411764705877</v>
      </c>
      <c r="GK33" s="132">
        <v>65.131578947368411</v>
      </c>
      <c r="GL33" s="132">
        <v>61.764705882352935</v>
      </c>
      <c r="GM33" s="197">
        <v>46.399999999999956</v>
      </c>
      <c r="GN33" s="190">
        <v>59.477124183006545</v>
      </c>
      <c r="GO33" s="132">
        <v>60.377358490566039</v>
      </c>
      <c r="GP33" s="132" t="s">
        <v>286</v>
      </c>
      <c r="GQ33" s="132" t="s">
        <v>286</v>
      </c>
      <c r="GR33" s="132" t="s">
        <v>286</v>
      </c>
      <c r="GS33" s="190">
        <v>24.855491329479779</v>
      </c>
      <c r="GT33" s="132">
        <v>21.830985915492963</v>
      </c>
      <c r="GU33" s="132">
        <v>24.752475247524753</v>
      </c>
      <c r="GV33" s="132">
        <v>21.153846153846157</v>
      </c>
      <c r="GW33" s="132">
        <v>28.571428571428562</v>
      </c>
      <c r="GX33" s="190">
        <v>27.34375</v>
      </c>
      <c r="GY33" s="190">
        <v>18.235294117647072</v>
      </c>
      <c r="GZ33" s="190">
        <v>19.736842105263172</v>
      </c>
      <c r="HA33" s="190">
        <v>25.735294117647072</v>
      </c>
      <c r="HB33" s="190">
        <v>8.0000000000000053</v>
      </c>
      <c r="HC33" s="190">
        <v>16.993464052287578</v>
      </c>
      <c r="HD33" s="190">
        <v>23.584905660377366</v>
      </c>
      <c r="HE33" s="190" t="s">
        <v>286</v>
      </c>
      <c r="HF33" s="190" t="s">
        <v>286</v>
      </c>
      <c r="HG33" s="190" t="s">
        <v>286</v>
      </c>
      <c r="HH33" s="190">
        <v>25.15337423312884</v>
      </c>
      <c r="HI33" s="190">
        <v>21.428571428571434</v>
      </c>
      <c r="HJ33" s="190">
        <v>17.82178217821782</v>
      </c>
      <c r="HK33" s="190">
        <v>33.103448275862071</v>
      </c>
      <c r="HL33" s="132">
        <v>37.234042553191479</v>
      </c>
      <c r="HM33" s="132">
        <v>27.419354838709683</v>
      </c>
      <c r="HN33" s="132">
        <v>33.13253012048191</v>
      </c>
      <c r="HO33" s="132">
        <v>41.891891891891902</v>
      </c>
      <c r="HP33" s="190">
        <v>25.000000000000004</v>
      </c>
      <c r="HQ33" s="132">
        <v>30.158730158730169</v>
      </c>
      <c r="HR33" s="132">
        <v>40.54054054054054</v>
      </c>
      <c r="HS33" s="132">
        <v>39.622641509433961</v>
      </c>
      <c r="HT33" s="196" t="s">
        <v>286</v>
      </c>
      <c r="HU33" s="190" t="s">
        <v>286</v>
      </c>
      <c r="HV33" s="192" t="s">
        <v>286</v>
      </c>
      <c r="HW33" s="192">
        <v>10.42944785276074</v>
      </c>
      <c r="HX33" s="192">
        <v>9.2857142857142918</v>
      </c>
      <c r="HY33" s="192">
        <v>5.9405940594059414</v>
      </c>
      <c r="HZ33" s="192">
        <v>14.482758620689657</v>
      </c>
      <c r="IA33" s="192">
        <v>14.89361702127659</v>
      </c>
      <c r="IB33" s="192">
        <v>8.8709677419354893</v>
      </c>
      <c r="IC33" s="192">
        <v>18.0722891566265</v>
      </c>
      <c r="ID33" s="192">
        <v>14.864864864864868</v>
      </c>
      <c r="IE33" s="192">
        <v>10.606060606060607</v>
      </c>
      <c r="IF33" s="192">
        <v>11.111111111111109</v>
      </c>
      <c r="IG33" s="192">
        <v>18.918918918918916</v>
      </c>
      <c r="IH33" s="192">
        <v>7.5471698113207548</v>
      </c>
      <c r="II33" s="192" t="s">
        <v>286</v>
      </c>
      <c r="IJ33" s="192" t="s">
        <v>286</v>
      </c>
      <c r="IK33" s="192" t="s">
        <v>286</v>
      </c>
      <c r="IL33" s="192" t="s">
        <v>286</v>
      </c>
      <c r="IM33" s="192" t="s">
        <v>286</v>
      </c>
      <c r="IN33" s="192" t="s">
        <v>286</v>
      </c>
      <c r="IO33" s="192" t="s">
        <v>286</v>
      </c>
      <c r="IP33" s="192" t="s">
        <v>286</v>
      </c>
      <c r="IQ33" s="192" t="s">
        <v>286</v>
      </c>
      <c r="IR33" s="192" t="s">
        <v>286</v>
      </c>
      <c r="IS33" s="192">
        <v>20.833333333333339</v>
      </c>
      <c r="IT33" s="192">
        <v>10.606060606060609</v>
      </c>
      <c r="IU33" s="192" t="s">
        <v>286</v>
      </c>
      <c r="IV33" s="192">
        <v>14.66666666666667</v>
      </c>
      <c r="IW33" s="192">
        <v>10.526315789473685</v>
      </c>
      <c r="IX33" s="192" t="s">
        <v>286</v>
      </c>
      <c r="IY33" s="192" t="s">
        <v>286</v>
      </c>
      <c r="IZ33" s="192" t="s">
        <v>286</v>
      </c>
      <c r="JA33" s="192" t="s">
        <v>286</v>
      </c>
      <c r="JB33" s="192" t="s">
        <v>286</v>
      </c>
      <c r="JC33" s="192" t="s">
        <v>286</v>
      </c>
      <c r="JD33" s="192" t="s">
        <v>286</v>
      </c>
      <c r="JE33" s="192" t="s">
        <v>286</v>
      </c>
      <c r="JF33" s="192" t="s">
        <v>286</v>
      </c>
      <c r="JG33" s="192" t="s">
        <v>286</v>
      </c>
      <c r="JH33" s="192">
        <v>12.499999999999998</v>
      </c>
      <c r="JI33" s="192">
        <v>12.878787878787884</v>
      </c>
      <c r="JJ33" s="192" t="s">
        <v>286</v>
      </c>
      <c r="JK33" s="192">
        <v>5.9999999999999991</v>
      </c>
      <c r="JL33" s="192">
        <v>17.894736842105267</v>
      </c>
      <c r="JM33" s="192" t="s">
        <v>286</v>
      </c>
      <c r="JN33" s="192" t="s">
        <v>286</v>
      </c>
      <c r="JO33" s="192" t="s">
        <v>286</v>
      </c>
      <c r="JP33" s="192" t="s">
        <v>286</v>
      </c>
      <c r="JQ33" s="192" t="s">
        <v>286</v>
      </c>
      <c r="JR33" s="192" t="s">
        <v>286</v>
      </c>
      <c r="JS33" s="192" t="s">
        <v>286</v>
      </c>
      <c r="JT33" s="192" t="s">
        <v>286</v>
      </c>
      <c r="JU33" s="192" t="s">
        <v>286</v>
      </c>
      <c r="JV33" s="192" t="s">
        <v>286</v>
      </c>
      <c r="JW33" s="192">
        <v>33.33333333333335</v>
      </c>
      <c r="JX33" s="192">
        <v>23.484848484848488</v>
      </c>
      <c r="JY33" s="192" t="s">
        <v>286</v>
      </c>
      <c r="JZ33" s="192">
        <v>20.666666666666668</v>
      </c>
      <c r="KA33" s="192">
        <v>28.421052631578952</v>
      </c>
      <c r="KB33" s="192">
        <v>15.032679738562097</v>
      </c>
      <c r="KC33" s="192">
        <v>21.857923497267763</v>
      </c>
      <c r="KD33" s="192">
        <v>26.612903225806456</v>
      </c>
      <c r="KE33" s="192">
        <v>19.411764705882351</v>
      </c>
      <c r="KF33" s="192">
        <v>14.583333333333339</v>
      </c>
      <c r="KG33" s="192">
        <v>22.115384615384624</v>
      </c>
      <c r="KH33" s="192">
        <v>21.290322580645171</v>
      </c>
      <c r="KI33" s="192">
        <v>19.095477386934668</v>
      </c>
      <c r="KJ33" s="192">
        <v>18.796992481203002</v>
      </c>
      <c r="KK33" s="192">
        <v>17.261904761904766</v>
      </c>
      <c r="KL33" s="192">
        <v>26.875</v>
      </c>
      <c r="KM33" s="192">
        <v>28.148148148148167</v>
      </c>
      <c r="KN33" s="192">
        <v>17.692307692307697</v>
      </c>
      <c r="KO33" s="192">
        <v>17.307692307692307</v>
      </c>
      <c r="KP33" s="192">
        <v>18.867924528301902</v>
      </c>
      <c r="KQ33" s="192" t="str">
        <f t="shared" si="27"/>
        <v>--</v>
      </c>
      <c r="KR33" s="192" t="str">
        <f t="shared" si="27"/>
        <v>--</v>
      </c>
      <c r="KS33" s="192" t="str">
        <f t="shared" si="27"/>
        <v>--</v>
      </c>
      <c r="KT33" s="192" t="str">
        <f t="shared" si="27"/>
        <v>--</v>
      </c>
      <c r="KU33" s="192" t="str">
        <f t="shared" si="27"/>
        <v>--</v>
      </c>
      <c r="KV33" s="219">
        <v>1.25</v>
      </c>
      <c r="KW33" s="219">
        <v>2.98507462686567</v>
      </c>
      <c r="KX33" s="219">
        <v>4.2553191489361701</v>
      </c>
      <c r="KY33" s="219">
        <v>3.40136054421769</v>
      </c>
      <c r="KZ33" s="219">
        <v>2.4691358024691401</v>
      </c>
      <c r="LA33" s="219">
        <v>1.3986013986014001</v>
      </c>
      <c r="LB33" s="190" t="str">
        <f t="shared" si="1"/>
        <v>--</v>
      </c>
      <c r="LC33" s="219">
        <v>3.4482758620689702</v>
      </c>
      <c r="LD33" s="219">
        <v>16.1538461538461</v>
      </c>
      <c r="LE33" s="190" t="str">
        <f t="shared" si="2"/>
        <v>--</v>
      </c>
      <c r="LF33" s="219">
        <v>5.7324840764331197</v>
      </c>
      <c r="LG33" s="219">
        <v>15.6028368794326</v>
      </c>
      <c r="LH33" s="219">
        <v>89.937106918238996</v>
      </c>
      <c r="LI33" s="219">
        <v>74.626865671641795</v>
      </c>
      <c r="LJ33" s="219">
        <v>80.575539568345306</v>
      </c>
      <c r="LK33" s="219">
        <v>83.108108108108198</v>
      </c>
      <c r="LL33" s="219">
        <v>79.245283018867894</v>
      </c>
      <c r="LM33" s="219">
        <v>80.419580419580399</v>
      </c>
      <c r="LN33" s="219">
        <v>40.880503144654099</v>
      </c>
      <c r="LO33" s="219">
        <v>26.119402985074601</v>
      </c>
      <c r="LP33" s="219">
        <v>40.287769784172603</v>
      </c>
      <c r="LQ33" s="219">
        <v>31.081081081081098</v>
      </c>
      <c r="LR33" s="219">
        <v>25.7861635220126</v>
      </c>
      <c r="LS33" s="219">
        <v>25.174825174825202</v>
      </c>
      <c r="LT33" s="219">
        <v>44.230769230769297</v>
      </c>
      <c r="LU33" s="219">
        <v>47.014925373134297</v>
      </c>
      <c r="LV33" s="219">
        <v>43.8848920863309</v>
      </c>
      <c r="LW33" s="219">
        <v>35.8108108108108</v>
      </c>
      <c r="LX33" s="219">
        <v>43.037974683544299</v>
      </c>
      <c r="LY33" s="219">
        <v>46.853146853146797</v>
      </c>
      <c r="LZ33" s="219">
        <v>8.3333333333333304</v>
      </c>
      <c r="MA33" s="219">
        <v>11.194029850746301</v>
      </c>
      <c r="MB33" s="219">
        <v>10.071942446043201</v>
      </c>
      <c r="MC33" s="219">
        <v>5.4054054054054097</v>
      </c>
      <c r="MD33" s="219">
        <v>13.2911392405063</v>
      </c>
      <c r="ME33" s="219">
        <v>11.888111888111901</v>
      </c>
      <c r="MF33" s="219">
        <v>32.278481012658197</v>
      </c>
      <c r="MG33" s="219">
        <v>29.1044776119403</v>
      </c>
      <c r="MH33" s="219">
        <v>39.416058394160601</v>
      </c>
      <c r="MI33" s="219">
        <v>33.3333333333333</v>
      </c>
      <c r="MJ33" s="219">
        <v>29.375</v>
      </c>
      <c r="MK33" s="219">
        <v>37.762237762237802</v>
      </c>
      <c r="ML33" s="219">
        <v>11.3924050632911</v>
      </c>
      <c r="MM33" s="219">
        <v>5.9701492537313401</v>
      </c>
      <c r="MN33" s="219">
        <v>10.948905109489001</v>
      </c>
      <c r="MO33" s="219">
        <v>8.1632653061224492</v>
      </c>
      <c r="MP33" s="219">
        <v>7.5</v>
      </c>
      <c r="MQ33" s="219">
        <v>7.6923076923076898</v>
      </c>
      <c r="MR33" s="190" t="str">
        <f t="shared" si="28"/>
        <v>--</v>
      </c>
      <c r="MS33" s="190" t="str">
        <f t="shared" si="28"/>
        <v>--</v>
      </c>
      <c r="MT33" s="190" t="str">
        <f t="shared" si="28"/>
        <v>--</v>
      </c>
      <c r="MU33" s="190" t="str">
        <f t="shared" si="28"/>
        <v>--</v>
      </c>
      <c r="MV33" s="220">
        <v>90.540540540540505</v>
      </c>
      <c r="MW33" s="220">
        <v>87.425149700598794</v>
      </c>
      <c r="MX33" s="220">
        <v>39.864864864864899</v>
      </c>
      <c r="MY33" s="220">
        <v>25.149700598802401</v>
      </c>
      <c r="MZ33" s="220">
        <v>40.410958904109599</v>
      </c>
      <c r="NA33" s="220">
        <v>26.506024096385499</v>
      </c>
      <c r="NB33" s="220">
        <v>8.9041095890411004</v>
      </c>
      <c r="NC33" s="220">
        <v>1.80722891566265</v>
      </c>
      <c r="ND33" s="220">
        <v>37.162162162162197</v>
      </c>
      <c r="NE33" s="220">
        <v>29.3413173652695</v>
      </c>
      <c r="NF33" s="220">
        <v>8.7837837837837807</v>
      </c>
      <c r="NG33" s="220">
        <v>8.3832335329341401</v>
      </c>
      <c r="NH33" s="221" t="str">
        <f t="shared" si="4"/>
        <v>--</v>
      </c>
      <c r="NI33" s="222">
        <v>11.4864864864865</v>
      </c>
      <c r="NJ33" s="222">
        <v>12.1951219512195</v>
      </c>
      <c r="NK33" s="222">
        <v>13.235294117647101</v>
      </c>
      <c r="NL33" s="221" t="str">
        <f t="shared" si="5"/>
        <v>--</v>
      </c>
      <c r="NM33" s="222">
        <v>16.8</v>
      </c>
      <c r="NN33" s="222">
        <v>17.449664429530198</v>
      </c>
      <c r="NO33" s="222">
        <v>18.115942028985501</v>
      </c>
      <c r="NP33" s="221" t="str">
        <f t="shared" si="6"/>
        <v>--</v>
      </c>
      <c r="NQ33" s="273">
        <v>12.837837837837844</v>
      </c>
      <c r="NR33" s="273">
        <v>13.00813008130082</v>
      </c>
      <c r="NS33" s="273">
        <v>9.558823529411768</v>
      </c>
      <c r="NT33" s="221" t="str">
        <f t="shared" si="7"/>
        <v>--</v>
      </c>
      <c r="NU33" s="222">
        <v>13.600000000000001</v>
      </c>
      <c r="NV33" s="222">
        <v>16.107382550335576</v>
      </c>
      <c r="NW33" s="222">
        <v>17.39130434782609</v>
      </c>
      <c r="NX33" s="221" t="str">
        <f t="shared" si="8"/>
        <v>--</v>
      </c>
      <c r="NY33" s="222">
        <v>24.32432432432433</v>
      </c>
      <c r="NZ33" s="222">
        <v>25.203252032520307</v>
      </c>
      <c r="OA33" s="222">
        <v>22.794117647058837</v>
      </c>
      <c r="OB33" s="221" t="str">
        <f t="shared" si="9"/>
        <v>--</v>
      </c>
      <c r="OC33" s="222">
        <v>30.4</v>
      </c>
      <c r="OD33" s="222">
        <v>33.557046979865753</v>
      </c>
      <c r="OE33" s="222">
        <v>35.507246376811594</v>
      </c>
      <c r="OF33" s="128">
        <v>58.904109589041106</v>
      </c>
      <c r="OG33" s="128">
        <v>56.249999999999986</v>
      </c>
      <c r="OH33" s="128">
        <v>61.19402985074629</v>
      </c>
      <c r="OI33" s="128">
        <v>48.571428571428555</v>
      </c>
      <c r="OJ33" s="128">
        <v>58.08383233532934</v>
      </c>
      <c r="OK33" s="128">
        <v>59.183673469387756</v>
      </c>
      <c r="OL33" s="128">
        <v>59.259259259259274</v>
      </c>
      <c r="OM33" s="128">
        <v>46.478873239436609</v>
      </c>
      <c r="ON33" s="310">
        <v>20.689655172413808</v>
      </c>
      <c r="OO33" s="128">
        <v>20.382165605095551</v>
      </c>
      <c r="OP33" s="128">
        <v>11.278195488721805</v>
      </c>
      <c r="OQ33" s="128">
        <v>13.868613138686138</v>
      </c>
      <c r="OR33" s="128">
        <v>21.084337349397593</v>
      </c>
      <c r="OS33" s="128">
        <v>9.5890410958904138</v>
      </c>
      <c r="OT33" s="128">
        <v>16.770186335403722</v>
      </c>
      <c r="OU33" s="128">
        <v>12.587412587412587</v>
      </c>
      <c r="OW33" s="378" t="str">
        <f t="shared" si="10"/>
        <v>--</v>
      </c>
      <c r="OX33" s="381">
        <v>0.63291139240506322</v>
      </c>
      <c r="OY33" s="381">
        <v>1.9607843137254894</v>
      </c>
      <c r="OZ33" s="381">
        <v>1.8348623853211008</v>
      </c>
      <c r="PA33" s="378" t="str">
        <f t="shared" si="11"/>
        <v>--</v>
      </c>
      <c r="PB33" s="378" t="str">
        <f t="shared" si="11"/>
        <v>--</v>
      </c>
      <c r="PC33" s="381">
        <v>3.6496350364963517</v>
      </c>
      <c r="PD33" s="381">
        <v>8.4905660377358529</v>
      </c>
      <c r="PE33" s="380">
        <v>46.666666666666664</v>
      </c>
      <c r="PF33" s="381">
        <v>48.765432098765451</v>
      </c>
      <c r="PG33" s="381">
        <v>65.806451612903203</v>
      </c>
      <c r="PH33" s="381">
        <v>34.821428571428577</v>
      </c>
      <c r="PI33" s="380">
        <v>25.433526011560698</v>
      </c>
      <c r="PJ33" s="381">
        <v>10.062893081761009</v>
      </c>
      <c r="PK33" s="381">
        <v>12.925170068027205</v>
      </c>
      <c r="PL33" s="381">
        <v>10.909090909090912</v>
      </c>
      <c r="PM33" s="378" t="str">
        <f t="shared" si="12"/>
        <v>--</v>
      </c>
      <c r="PN33" s="381">
        <v>16.666666666666668</v>
      </c>
      <c r="PO33" s="381">
        <v>14.388489208633095</v>
      </c>
      <c r="PP33" s="381">
        <v>13.000000000000004</v>
      </c>
      <c r="PQ33" s="378" t="str">
        <f t="shared" si="13"/>
        <v>--</v>
      </c>
      <c r="PR33" s="381">
        <v>9.7222222222222285</v>
      </c>
      <c r="PS33" s="381">
        <v>15.107913669064745</v>
      </c>
      <c r="PT33" s="381">
        <v>26.999999999999996</v>
      </c>
      <c r="PU33" s="378" t="str">
        <f t="shared" si="14"/>
        <v>--</v>
      </c>
      <c r="PV33" s="381">
        <v>26.388888888888889</v>
      </c>
      <c r="PW33" s="381">
        <v>29.496402877697843</v>
      </c>
      <c r="PX33" s="381">
        <v>40</v>
      </c>
      <c r="PZ33" s="368"/>
      <c r="QA33" s="368"/>
      <c r="QB33" s="368"/>
      <c r="QC33" s="368"/>
      <c r="QD33" s="368"/>
      <c r="QE33" s="368"/>
      <c r="QF33" s="368"/>
      <c r="QG33" s="368"/>
      <c r="QH33" s="368"/>
      <c r="QI33" s="368"/>
      <c r="QJ33" s="368"/>
      <c r="QK33" s="368"/>
      <c r="QL33" s="368"/>
      <c r="QM33" s="368"/>
      <c r="QN33" s="368"/>
      <c r="QO33" s="368"/>
      <c r="QP33" s="368"/>
      <c r="QQ33" s="368"/>
      <c r="QR33" s="368"/>
      <c r="QS33" s="368"/>
      <c r="QT33" s="368"/>
      <c r="QU33" s="368"/>
      <c r="QV33" s="368"/>
      <c r="QW33" s="368"/>
      <c r="QX33" s="368"/>
      <c r="QY33" s="368"/>
      <c r="QZ33" s="368"/>
      <c r="RA33" s="368"/>
      <c r="RB33" s="368"/>
      <c r="RC33" s="368"/>
      <c r="RD33" s="368"/>
      <c r="RE33" s="368"/>
      <c r="RF33" s="368"/>
      <c r="RG33" s="368"/>
      <c r="RH33" s="368"/>
      <c r="RI33" s="368"/>
      <c r="RJ33" s="368"/>
      <c r="RK33" s="368"/>
      <c r="RL33" s="368"/>
      <c r="RM33" s="368"/>
      <c r="RN33" s="368"/>
      <c r="RO33" s="368"/>
      <c r="RP33" s="368"/>
      <c r="RQ33" s="368"/>
      <c r="RR33" s="368"/>
      <c r="RS33" s="368"/>
      <c r="RT33" s="368"/>
    </row>
    <row r="34" spans="1:488" x14ac:dyDescent="0.25">
      <c r="A34" s="114">
        <v>30</v>
      </c>
      <c r="B34" s="93" t="s">
        <v>30</v>
      </c>
      <c r="C34" s="189">
        <v>4.2183622828784104</v>
      </c>
      <c r="D34" s="189">
        <v>10.497237569060776</v>
      </c>
      <c r="E34" s="189">
        <v>19.341563786008219</v>
      </c>
      <c r="F34" s="189">
        <v>2.3880597014925384</v>
      </c>
      <c r="G34" s="189">
        <v>13.841807909604524</v>
      </c>
      <c r="H34" s="189">
        <v>17.741935483870957</v>
      </c>
      <c r="I34" s="189">
        <v>1.4044943820224716</v>
      </c>
      <c r="J34" s="189">
        <v>12.087912087912091</v>
      </c>
      <c r="K34" s="189">
        <v>19.921875</v>
      </c>
      <c r="L34" s="189">
        <v>1.944444444444446</v>
      </c>
      <c r="M34" s="190">
        <v>10.027855153203344</v>
      </c>
      <c r="N34" s="190">
        <v>11.111111111111114</v>
      </c>
      <c r="O34" s="190">
        <v>2.1739130434782612</v>
      </c>
      <c r="P34" s="190">
        <v>15.409836065573774</v>
      </c>
      <c r="Q34" s="190">
        <v>12.5</v>
      </c>
      <c r="R34" s="190">
        <v>3.2338308457711431</v>
      </c>
      <c r="S34" s="190">
        <v>8.3333333333333286</v>
      </c>
      <c r="T34" s="190">
        <v>18.257261410788384</v>
      </c>
      <c r="U34" s="190">
        <v>2.095808383233535</v>
      </c>
      <c r="V34" s="190">
        <v>12.215909090909095</v>
      </c>
      <c r="W34" s="190">
        <v>15.760869565217398</v>
      </c>
      <c r="X34" s="190">
        <v>1.1235955056179772</v>
      </c>
      <c r="Y34" s="190">
        <v>9.9722991689750771</v>
      </c>
      <c r="Z34" s="190">
        <v>17.64705882352942</v>
      </c>
      <c r="AA34" s="190">
        <v>1.944444444444446</v>
      </c>
      <c r="AB34" s="132">
        <v>8.6592178770949744</v>
      </c>
      <c r="AC34" s="132">
        <v>9.7087378640776762</v>
      </c>
      <c r="AD34" s="132">
        <v>2.1739130434782612</v>
      </c>
      <c r="AE34" s="132">
        <v>14.473684210526317</v>
      </c>
      <c r="AF34" s="190">
        <v>12.5</v>
      </c>
      <c r="AG34" s="189">
        <v>2.2727272727272738</v>
      </c>
      <c r="AH34" s="189">
        <v>6.4425770308123251</v>
      </c>
      <c r="AI34" s="191">
        <v>13.278008298755189</v>
      </c>
      <c r="AJ34" s="191">
        <v>1.19047619047619</v>
      </c>
      <c r="AK34" s="190">
        <v>9.195402298850567</v>
      </c>
      <c r="AL34" s="190">
        <v>11.351351351351358</v>
      </c>
      <c r="AM34" s="190">
        <v>0.2824858757062147</v>
      </c>
      <c r="AN34" s="190">
        <v>7.2423398328690771</v>
      </c>
      <c r="AO34" s="190">
        <v>9.0909090909090846</v>
      </c>
      <c r="AP34" s="190">
        <v>0.83798882681564302</v>
      </c>
      <c r="AQ34" s="190">
        <v>5.6657223796033982</v>
      </c>
      <c r="AR34" s="190">
        <v>3.9024390243902438</v>
      </c>
      <c r="AS34" s="190">
        <v>1.5527950310559011</v>
      </c>
      <c r="AT34" s="190">
        <v>6.3333333333333366</v>
      </c>
      <c r="AU34" s="190">
        <v>5.9602649006622537</v>
      </c>
      <c r="AV34" s="190">
        <v>10.879629629629632</v>
      </c>
      <c r="AW34" s="190">
        <v>22.029702970297016</v>
      </c>
      <c r="AX34" s="132">
        <v>25.096525096525099</v>
      </c>
      <c r="AY34" s="132">
        <v>5.2054794520547967</v>
      </c>
      <c r="AZ34" s="132">
        <v>27.154046997389038</v>
      </c>
      <c r="BA34" s="132">
        <v>16.999999999999996</v>
      </c>
      <c r="BB34" s="190">
        <v>6.1007957559681714</v>
      </c>
      <c r="BC34" s="132">
        <v>26.598465473145794</v>
      </c>
      <c r="BD34" s="132">
        <v>25.724637681159422</v>
      </c>
      <c r="BE34" s="132">
        <v>2.9177718832891255</v>
      </c>
      <c r="BF34" s="132">
        <v>23.772609819121431</v>
      </c>
      <c r="BG34" s="190">
        <v>17.621145374449341</v>
      </c>
      <c r="BH34" s="132">
        <v>5.9322033898305015</v>
      </c>
      <c r="BI34" s="132">
        <v>27.950310559006198</v>
      </c>
      <c r="BJ34" s="132">
        <v>13.095238095238095</v>
      </c>
      <c r="BK34" s="192" t="s">
        <v>286</v>
      </c>
      <c r="BL34" s="190">
        <v>2.4937655860349253</v>
      </c>
      <c r="BM34" s="132">
        <v>5.0387596899224292</v>
      </c>
      <c r="BN34" s="192" t="s">
        <v>286</v>
      </c>
      <c r="BO34" s="192">
        <v>3.9473684210527011</v>
      </c>
      <c r="BP34" s="192">
        <v>4.0404040404039989</v>
      </c>
      <c r="BQ34" s="192" t="s">
        <v>286</v>
      </c>
      <c r="BR34" s="132">
        <v>4.896907216494867</v>
      </c>
      <c r="BS34" s="132">
        <v>2.9520295202951985</v>
      </c>
      <c r="BT34" s="192" t="s">
        <v>286</v>
      </c>
      <c r="BU34" s="190">
        <v>4.14507772020725</v>
      </c>
      <c r="BV34" s="132">
        <v>1.3100436681222711</v>
      </c>
      <c r="BW34" s="192" t="s">
        <v>286</v>
      </c>
      <c r="BX34" s="132">
        <v>2.8125000000000022</v>
      </c>
      <c r="BY34" s="190">
        <v>2.4691358024691361</v>
      </c>
      <c r="BZ34" s="132" t="s">
        <v>286</v>
      </c>
      <c r="CA34" s="132">
        <v>8.3850931677018554</v>
      </c>
      <c r="CB34" s="132">
        <v>33.63636363636364</v>
      </c>
      <c r="CC34" s="190" t="s">
        <v>286</v>
      </c>
      <c r="CD34" s="132">
        <v>10.714285714285724</v>
      </c>
      <c r="CE34" s="132">
        <v>33.529411764705884</v>
      </c>
      <c r="CF34" s="132" t="s">
        <v>286</v>
      </c>
      <c r="CG34" s="190">
        <v>11.146496815286625</v>
      </c>
      <c r="CH34" s="132">
        <v>30.672268907563023</v>
      </c>
      <c r="CI34" s="132" t="s">
        <v>286</v>
      </c>
      <c r="CJ34" s="132">
        <v>6.7278287461773756</v>
      </c>
      <c r="CK34" s="132">
        <v>16.574585635359117</v>
      </c>
      <c r="CL34" s="132" t="s">
        <v>286</v>
      </c>
      <c r="CM34" s="132">
        <v>6.0714285714285721</v>
      </c>
      <c r="CN34" s="132">
        <v>16.793893129771</v>
      </c>
      <c r="CO34" s="132" t="s">
        <v>286</v>
      </c>
      <c r="CP34" s="190">
        <v>25.831202046035802</v>
      </c>
      <c r="CQ34" s="132">
        <v>45.199999999999982</v>
      </c>
      <c r="CR34" s="132" t="s">
        <v>286</v>
      </c>
      <c r="CS34" s="192">
        <v>24.528301886792448</v>
      </c>
      <c r="CT34" s="192">
        <v>34.693877551020421</v>
      </c>
      <c r="CU34" s="190" t="s">
        <v>286</v>
      </c>
      <c r="CV34" s="132">
        <v>24.345549738219898</v>
      </c>
      <c r="CW34" s="132">
        <v>43.233082706766879</v>
      </c>
      <c r="CX34" s="192" t="s">
        <v>286</v>
      </c>
      <c r="CY34" s="192">
        <v>25.91623036649213</v>
      </c>
      <c r="CZ34" s="190">
        <v>33.640552995391744</v>
      </c>
      <c r="DA34" s="132" t="s">
        <v>286</v>
      </c>
      <c r="DB34" s="132">
        <v>23.71794871794873</v>
      </c>
      <c r="DC34" s="210">
        <v>23.124999999999996</v>
      </c>
      <c r="DD34" s="192">
        <v>62.352941176470594</v>
      </c>
      <c r="DE34" s="190">
        <v>69.191919191919283</v>
      </c>
      <c r="DF34" s="132">
        <v>58.139534883720906</v>
      </c>
      <c r="DG34" s="132">
        <v>58.725761772853176</v>
      </c>
      <c r="DH34" s="192">
        <v>68.073878627968355</v>
      </c>
      <c r="DI34" s="192">
        <v>55.050505050505073</v>
      </c>
      <c r="DJ34" s="190">
        <v>56.948228882833817</v>
      </c>
      <c r="DK34" s="132">
        <v>59.487179487179475</v>
      </c>
      <c r="DL34" s="132">
        <v>55.474452554744509</v>
      </c>
      <c r="DM34" s="132">
        <v>70.189701897018935</v>
      </c>
      <c r="DN34" s="132">
        <v>73.107049608355155</v>
      </c>
      <c r="DO34" s="190">
        <v>65.638766519823776</v>
      </c>
      <c r="DP34" s="132">
        <v>66.468842729970277</v>
      </c>
      <c r="DQ34" s="132">
        <v>74.522292993630586</v>
      </c>
      <c r="DR34" s="132">
        <v>64.596273291925456</v>
      </c>
      <c r="DS34" s="132">
        <v>38.740920096852264</v>
      </c>
      <c r="DT34" s="190">
        <v>52.64483627204033</v>
      </c>
      <c r="DU34" s="194">
        <v>35.271317829457381</v>
      </c>
      <c r="DV34" s="194">
        <v>41.666666666666686</v>
      </c>
      <c r="DW34" s="192">
        <v>46.578947368420991</v>
      </c>
      <c r="DX34" s="194">
        <v>44.949494949494962</v>
      </c>
      <c r="DY34" s="190">
        <v>38.904109589041063</v>
      </c>
      <c r="DZ34" s="190">
        <v>48.20512820512824</v>
      </c>
      <c r="EA34" s="190">
        <v>37.638376383763841</v>
      </c>
      <c r="EB34" s="190">
        <v>46.756756756756737</v>
      </c>
      <c r="EC34" s="190">
        <v>58.485639686684102</v>
      </c>
      <c r="ED34" s="190">
        <v>48.660714285714292</v>
      </c>
      <c r="EE34" s="190">
        <v>45.454545454545467</v>
      </c>
      <c r="EF34" s="190">
        <v>56.466876971608862</v>
      </c>
      <c r="EG34" s="190">
        <v>49.382716049382715</v>
      </c>
      <c r="EH34" s="190">
        <v>18.867924528301881</v>
      </c>
      <c r="EI34" s="190">
        <v>14.640198511166259</v>
      </c>
      <c r="EJ34" s="190">
        <v>10.810810810810814</v>
      </c>
      <c r="EK34" s="190">
        <v>17.534246575342433</v>
      </c>
      <c r="EL34" s="132">
        <v>14.173228346456694</v>
      </c>
      <c r="EM34" s="132">
        <v>9.6938775510204085</v>
      </c>
      <c r="EN34" s="132">
        <v>17.250673854447438</v>
      </c>
      <c r="EO34" s="132">
        <v>17.187500000000011</v>
      </c>
      <c r="EP34" s="190">
        <v>13.919413919413923</v>
      </c>
      <c r="EQ34" s="132">
        <v>18.801089918256125</v>
      </c>
      <c r="ER34" s="132">
        <v>17.232375979112248</v>
      </c>
      <c r="ES34" s="132">
        <v>16.071428571428566</v>
      </c>
      <c r="ET34" s="132">
        <v>19.819819819819838</v>
      </c>
      <c r="EU34" s="190">
        <v>10.158730158730151</v>
      </c>
      <c r="EV34" s="132">
        <v>16.874999999999996</v>
      </c>
      <c r="EW34" s="132" t="s">
        <v>286</v>
      </c>
      <c r="EX34" s="132" t="s">
        <v>286</v>
      </c>
      <c r="EY34" s="132" t="s">
        <v>286</v>
      </c>
      <c r="EZ34" s="190">
        <v>89.473684210526358</v>
      </c>
      <c r="FA34" s="132">
        <v>82.05804749340372</v>
      </c>
      <c r="FB34" s="132">
        <v>85.641025641025664</v>
      </c>
      <c r="FC34" s="132">
        <v>88.829787234042584</v>
      </c>
      <c r="FD34" s="132">
        <v>84.114583333333371</v>
      </c>
      <c r="FE34" s="190">
        <v>80.29197080291965</v>
      </c>
      <c r="FF34" s="132">
        <v>81.793478260869591</v>
      </c>
      <c r="FG34" s="132">
        <v>83.769633507853413</v>
      </c>
      <c r="FH34" s="132">
        <v>75.892857142857167</v>
      </c>
      <c r="FI34" s="132">
        <v>84.482758620689708</v>
      </c>
      <c r="FJ34" s="190">
        <v>84.326018808777519</v>
      </c>
      <c r="FK34" s="132">
        <v>80.379746835443029</v>
      </c>
      <c r="FL34" s="132" t="s">
        <v>286</v>
      </c>
      <c r="FM34" s="132" t="s">
        <v>286</v>
      </c>
      <c r="FN34" s="132" t="s">
        <v>286</v>
      </c>
      <c r="FO34" s="190">
        <v>42.105263157894754</v>
      </c>
      <c r="FP34" s="132">
        <v>40.369393139841712</v>
      </c>
      <c r="FQ34" s="132">
        <v>28.717948717948712</v>
      </c>
      <c r="FR34" s="132">
        <v>39.095744680851091</v>
      </c>
      <c r="FS34" s="132">
        <v>40.364583333333314</v>
      </c>
      <c r="FT34" s="190">
        <v>32.481751824817501</v>
      </c>
      <c r="FU34" s="132">
        <v>34.782608695652158</v>
      </c>
      <c r="FV34" s="132">
        <v>31.675392670157056</v>
      </c>
      <c r="FW34" s="132">
        <v>31.696428571428577</v>
      </c>
      <c r="FX34" s="132">
        <v>32.758620689655146</v>
      </c>
      <c r="FY34" s="190">
        <v>30.407523510971792</v>
      </c>
      <c r="FZ34" s="132">
        <v>28.481012658227847</v>
      </c>
      <c r="GA34" s="132" t="s">
        <v>286</v>
      </c>
      <c r="GB34" s="132" t="s">
        <v>286</v>
      </c>
      <c r="GC34" s="132" t="s">
        <v>286</v>
      </c>
      <c r="GD34" s="190">
        <v>62.184873949579838</v>
      </c>
      <c r="GE34" s="132">
        <v>68.900804289544226</v>
      </c>
      <c r="GF34" s="132">
        <v>71.502590673575114</v>
      </c>
      <c r="GG34" s="132">
        <v>63.013698630136993</v>
      </c>
      <c r="GH34" s="132">
        <v>66.404199475065624</v>
      </c>
      <c r="GI34" s="190">
        <v>71.535580524344581</v>
      </c>
      <c r="GJ34" s="132">
        <v>58.823529411764731</v>
      </c>
      <c r="GK34" s="132">
        <v>62.303664921466044</v>
      </c>
      <c r="GL34" s="132">
        <v>66.063348416289585</v>
      </c>
      <c r="GM34" s="197">
        <v>53.197674418604663</v>
      </c>
      <c r="GN34" s="190">
        <v>47.949526813880126</v>
      </c>
      <c r="GO34" s="132">
        <v>57.051282051282037</v>
      </c>
      <c r="GP34" s="132" t="s">
        <v>286</v>
      </c>
      <c r="GQ34" s="132" t="s">
        <v>286</v>
      </c>
      <c r="GR34" s="132" t="s">
        <v>286</v>
      </c>
      <c r="GS34" s="190">
        <v>22.128851540616257</v>
      </c>
      <c r="GT34" s="132">
        <v>26.809651474530842</v>
      </c>
      <c r="GU34" s="132">
        <v>26.424870466321234</v>
      </c>
      <c r="GV34" s="132">
        <v>20.547945205479444</v>
      </c>
      <c r="GW34" s="132">
        <v>31.233595800524931</v>
      </c>
      <c r="GX34" s="190">
        <v>28.46441947565544</v>
      </c>
      <c r="GY34" s="190">
        <v>17.647058823529413</v>
      </c>
      <c r="GZ34" s="190">
        <v>23.036649214659697</v>
      </c>
      <c r="HA34" s="190">
        <v>28.054298642533936</v>
      </c>
      <c r="HB34" s="190">
        <v>18.31395348837211</v>
      </c>
      <c r="HC34" s="190">
        <v>12.933753943217667</v>
      </c>
      <c r="HD34" s="190">
        <v>15.384615384615389</v>
      </c>
      <c r="HE34" s="190" t="s">
        <v>286</v>
      </c>
      <c r="HF34" s="190" t="s">
        <v>286</v>
      </c>
      <c r="HG34" s="190" t="s">
        <v>286</v>
      </c>
      <c r="HH34" s="190">
        <v>26.764705882352963</v>
      </c>
      <c r="HI34" s="190">
        <v>19.672131147540995</v>
      </c>
      <c r="HJ34" s="190">
        <v>22.105263157894743</v>
      </c>
      <c r="HK34" s="190">
        <v>26.197183098591548</v>
      </c>
      <c r="HL34" s="132">
        <v>29.222520107238605</v>
      </c>
      <c r="HM34" s="132">
        <v>27.376425855513322</v>
      </c>
      <c r="HN34" s="132">
        <v>34.929577464788736</v>
      </c>
      <c r="HO34" s="132">
        <v>37.096774193548363</v>
      </c>
      <c r="HP34" s="190">
        <v>39.351851851851862</v>
      </c>
      <c r="HQ34" s="132">
        <v>30.654761904761905</v>
      </c>
      <c r="HR34" s="132">
        <v>35.126582278481003</v>
      </c>
      <c r="HS34" s="132">
        <v>38.709677419354854</v>
      </c>
      <c r="HT34" s="196" t="s">
        <v>286</v>
      </c>
      <c r="HU34" s="190" t="s">
        <v>286</v>
      </c>
      <c r="HV34" s="192" t="s">
        <v>286</v>
      </c>
      <c r="HW34" s="192">
        <v>10.588235294117647</v>
      </c>
      <c r="HX34" s="192">
        <v>6.8306010928961767</v>
      </c>
      <c r="HY34" s="192">
        <v>6.3157894736842106</v>
      </c>
      <c r="HZ34" s="192">
        <v>11.830985915492956</v>
      </c>
      <c r="IA34" s="192">
        <v>11.528150134048255</v>
      </c>
      <c r="IB34" s="192">
        <v>10.64638783269962</v>
      </c>
      <c r="IC34" s="192">
        <v>13.521126760563396</v>
      </c>
      <c r="ID34" s="192">
        <v>12.903225806451616</v>
      </c>
      <c r="IE34" s="192">
        <v>13.425925925925922</v>
      </c>
      <c r="IF34" s="192">
        <v>8.9285714285714217</v>
      </c>
      <c r="IG34" s="192">
        <v>11.075949367088615</v>
      </c>
      <c r="IH34" s="192">
        <v>17.419354838709669</v>
      </c>
      <c r="II34" s="192" t="s">
        <v>286</v>
      </c>
      <c r="IJ34" s="192" t="s">
        <v>286</v>
      </c>
      <c r="IK34" s="192" t="s">
        <v>286</v>
      </c>
      <c r="IL34" s="192" t="s">
        <v>286</v>
      </c>
      <c r="IM34" s="192" t="s">
        <v>286</v>
      </c>
      <c r="IN34" s="192" t="s">
        <v>286</v>
      </c>
      <c r="IO34" s="192" t="s">
        <v>286</v>
      </c>
      <c r="IP34" s="192" t="s">
        <v>286</v>
      </c>
      <c r="IQ34" s="192" t="s">
        <v>286</v>
      </c>
      <c r="IR34" s="192" t="s">
        <v>286</v>
      </c>
      <c r="IS34" s="192">
        <v>18.92655367231637</v>
      </c>
      <c r="IT34" s="192">
        <v>13.461538461538462</v>
      </c>
      <c r="IU34" s="192" t="s">
        <v>286</v>
      </c>
      <c r="IV34" s="192">
        <v>12.937062937062938</v>
      </c>
      <c r="IW34" s="192">
        <v>11.564625850340139</v>
      </c>
      <c r="IX34" s="192" t="s">
        <v>286</v>
      </c>
      <c r="IY34" s="192" t="s">
        <v>286</v>
      </c>
      <c r="IZ34" s="192" t="s">
        <v>286</v>
      </c>
      <c r="JA34" s="192" t="s">
        <v>286</v>
      </c>
      <c r="JB34" s="192" t="s">
        <v>286</v>
      </c>
      <c r="JC34" s="192" t="s">
        <v>286</v>
      </c>
      <c r="JD34" s="192" t="s">
        <v>286</v>
      </c>
      <c r="JE34" s="192" t="s">
        <v>286</v>
      </c>
      <c r="JF34" s="192" t="s">
        <v>286</v>
      </c>
      <c r="JG34" s="192" t="s">
        <v>286</v>
      </c>
      <c r="JH34" s="192">
        <v>11.016949152542376</v>
      </c>
      <c r="JI34" s="192">
        <v>13.461538461538467</v>
      </c>
      <c r="JJ34" s="192" t="s">
        <v>286</v>
      </c>
      <c r="JK34" s="192">
        <v>9.7902097902097935</v>
      </c>
      <c r="JL34" s="192">
        <v>14.285714285714288</v>
      </c>
      <c r="JM34" s="192" t="s">
        <v>286</v>
      </c>
      <c r="JN34" s="192" t="s">
        <v>286</v>
      </c>
      <c r="JO34" s="192" t="s">
        <v>286</v>
      </c>
      <c r="JP34" s="192" t="s">
        <v>286</v>
      </c>
      <c r="JQ34" s="192" t="s">
        <v>286</v>
      </c>
      <c r="JR34" s="192" t="s">
        <v>286</v>
      </c>
      <c r="JS34" s="192" t="s">
        <v>286</v>
      </c>
      <c r="JT34" s="192" t="s">
        <v>286</v>
      </c>
      <c r="JU34" s="192" t="s">
        <v>286</v>
      </c>
      <c r="JV34" s="192" t="s">
        <v>286</v>
      </c>
      <c r="JW34" s="192">
        <v>29.943502824858744</v>
      </c>
      <c r="JX34" s="192">
        <v>26.92307692307692</v>
      </c>
      <c r="JY34" s="192" t="s">
        <v>286</v>
      </c>
      <c r="JZ34" s="192">
        <v>22.727272727272741</v>
      </c>
      <c r="KA34" s="192">
        <v>25.850340136054434</v>
      </c>
      <c r="KB34" s="192">
        <v>17.266187050359729</v>
      </c>
      <c r="KC34" s="192">
        <v>21.303258145363404</v>
      </c>
      <c r="KD34" s="192">
        <v>29.18287937743192</v>
      </c>
      <c r="KE34" s="192">
        <v>18.361581920903962</v>
      </c>
      <c r="KF34" s="192">
        <v>27.586206896551733</v>
      </c>
      <c r="KG34" s="192">
        <v>21.827411167512693</v>
      </c>
      <c r="KH34" s="192">
        <v>21.038251366120225</v>
      </c>
      <c r="KI34" s="192">
        <v>24.547803617571049</v>
      </c>
      <c r="KJ34" s="192">
        <v>31.272727272727249</v>
      </c>
      <c r="KK34" s="192">
        <v>19.559228650137729</v>
      </c>
      <c r="KL34" s="192">
        <v>28.459530026109636</v>
      </c>
      <c r="KM34" s="192">
        <v>29.464285714285708</v>
      </c>
      <c r="KN34" s="192">
        <v>18.584070796460185</v>
      </c>
      <c r="KO34" s="192">
        <v>21.069182389937122</v>
      </c>
      <c r="KP34" s="192">
        <v>20.370370370370374</v>
      </c>
      <c r="KQ34" s="192" t="str">
        <f t="shared" si="27"/>
        <v>--</v>
      </c>
      <c r="KR34" s="192" t="str">
        <f t="shared" si="27"/>
        <v>--</v>
      </c>
      <c r="KS34" s="192" t="str">
        <f t="shared" si="27"/>
        <v>--</v>
      </c>
      <c r="KT34" s="192" t="str">
        <f t="shared" si="27"/>
        <v>--</v>
      </c>
      <c r="KU34" s="192" t="str">
        <f t="shared" si="27"/>
        <v>--</v>
      </c>
      <c r="KV34" s="219">
        <v>2.4752475247524801</v>
      </c>
      <c r="KW34" s="219">
        <v>3.5190615835777099</v>
      </c>
      <c r="KX34" s="223">
        <v>0.98522167487684698</v>
      </c>
      <c r="KY34" s="219">
        <v>1.92307692307692</v>
      </c>
      <c r="KZ34" s="219">
        <v>2.1857923497267802</v>
      </c>
      <c r="LA34" s="219">
        <v>2.5236593059936898</v>
      </c>
      <c r="LB34" s="190" t="str">
        <f t="shared" si="1"/>
        <v>--</v>
      </c>
      <c r="LC34" s="219">
        <v>3.8461538461538498</v>
      </c>
      <c r="LD34" s="219">
        <v>9.1463414634146396</v>
      </c>
      <c r="LE34" s="190" t="str">
        <f t="shared" si="2"/>
        <v>--</v>
      </c>
      <c r="LF34" s="219">
        <v>2.5787965616045798</v>
      </c>
      <c r="LG34" s="219">
        <v>13.2686084142395</v>
      </c>
      <c r="LH34" s="219">
        <v>85.569620253164601</v>
      </c>
      <c r="LI34" s="219">
        <v>85.928143712574794</v>
      </c>
      <c r="LJ34" s="219">
        <v>81.122448979591894</v>
      </c>
      <c r="LK34" s="219">
        <v>79.889807162534396</v>
      </c>
      <c r="LL34" s="219">
        <v>80.327868852459005</v>
      </c>
      <c r="LM34" s="219">
        <v>75.949367088607602</v>
      </c>
      <c r="LN34" s="219">
        <v>31.8987341772152</v>
      </c>
      <c r="LO34" s="219">
        <v>38.922155688622702</v>
      </c>
      <c r="LP34" s="219">
        <v>33.673469387755098</v>
      </c>
      <c r="LQ34" s="219">
        <v>24.5179063360881</v>
      </c>
      <c r="LR34" s="219">
        <v>31.4207650273224</v>
      </c>
      <c r="LS34" s="219">
        <v>24.050632911392398</v>
      </c>
      <c r="LT34" s="219">
        <v>51.662404092071597</v>
      </c>
      <c r="LU34" s="219">
        <v>47.416413373860202</v>
      </c>
      <c r="LV34" s="219">
        <v>44.559585492228003</v>
      </c>
      <c r="LW34" s="219">
        <v>44.352617079889797</v>
      </c>
      <c r="LX34" s="219">
        <v>43.406593406593402</v>
      </c>
      <c r="LY34" s="219">
        <v>49.841269841269899</v>
      </c>
      <c r="LZ34" s="219">
        <v>13.2992327365729</v>
      </c>
      <c r="MA34" s="219">
        <v>10.942249240121599</v>
      </c>
      <c r="MB34" s="219">
        <v>9.3264248704663206</v>
      </c>
      <c r="MC34" s="219">
        <v>10.1928374655647</v>
      </c>
      <c r="MD34" s="219">
        <v>6.8681318681318704</v>
      </c>
      <c r="ME34" s="219">
        <v>10.7936507936508</v>
      </c>
      <c r="MF34" s="219">
        <v>31.552162849872801</v>
      </c>
      <c r="MG34" s="219">
        <v>29.607250755287001</v>
      </c>
      <c r="MH34" s="219">
        <v>23.834196891191699</v>
      </c>
      <c r="MI34" s="219">
        <v>25.619834710743799</v>
      </c>
      <c r="MJ34" s="219">
        <v>28.374655647382902</v>
      </c>
      <c r="MK34" s="219">
        <v>26.517571884984001</v>
      </c>
      <c r="ML34" s="219">
        <v>11.450381679389301</v>
      </c>
      <c r="MM34" s="219">
        <v>8.1570996978852008</v>
      </c>
      <c r="MN34" s="219">
        <v>5.6994818652849801</v>
      </c>
      <c r="MO34" s="219">
        <v>6.3360881542699703</v>
      </c>
      <c r="MP34" s="219">
        <v>7.4380165289256297</v>
      </c>
      <c r="MQ34" s="219">
        <v>5.7507987220447303</v>
      </c>
      <c r="MR34" s="190" t="str">
        <f t="shared" si="28"/>
        <v>--</v>
      </c>
      <c r="MS34" s="190" t="str">
        <f t="shared" si="28"/>
        <v>--</v>
      </c>
      <c r="MT34" s="190" t="str">
        <f t="shared" si="28"/>
        <v>--</v>
      </c>
      <c r="MU34" s="190" t="str">
        <f t="shared" si="28"/>
        <v>--</v>
      </c>
      <c r="MV34" s="220">
        <v>83.197831978319797</v>
      </c>
      <c r="MW34" s="220">
        <v>85.826771653543403</v>
      </c>
      <c r="MX34" s="220">
        <v>30.3523035230352</v>
      </c>
      <c r="MY34" s="220">
        <v>26.771653543307099</v>
      </c>
      <c r="MZ34" s="220">
        <v>41.9444444444444</v>
      </c>
      <c r="NA34" s="220">
        <v>37.270341207349098</v>
      </c>
      <c r="NB34" s="220">
        <v>6.9444444444444402</v>
      </c>
      <c r="NC34" s="220">
        <v>4.4619422572178404</v>
      </c>
      <c r="ND34" s="220">
        <v>22.5626740947075</v>
      </c>
      <c r="NE34" s="220">
        <v>31.233595800524899</v>
      </c>
      <c r="NF34" s="220">
        <v>6.9637883008356498</v>
      </c>
      <c r="NG34" s="220">
        <v>10.2362204724409</v>
      </c>
      <c r="NH34" s="221" t="str">
        <f t="shared" si="4"/>
        <v>--</v>
      </c>
      <c r="NI34" s="222">
        <v>13.772455089820401</v>
      </c>
      <c r="NJ34" s="222">
        <v>11.6883116883117</v>
      </c>
      <c r="NK34" s="222">
        <v>11.9791666666667</v>
      </c>
      <c r="NL34" s="221" t="str">
        <f t="shared" si="5"/>
        <v>--</v>
      </c>
      <c r="NM34" s="222">
        <v>11.620795107033601</v>
      </c>
      <c r="NN34" s="222">
        <v>15.606936416185</v>
      </c>
      <c r="NO34" s="222">
        <v>13.4228187919463</v>
      </c>
      <c r="NP34" s="221" t="str">
        <f t="shared" si="6"/>
        <v>--</v>
      </c>
      <c r="NQ34" s="273">
        <v>11.676646706586835</v>
      </c>
      <c r="NR34" s="273">
        <v>9.0909090909090953</v>
      </c>
      <c r="NS34" s="273">
        <v>11.458333333333327</v>
      </c>
      <c r="NT34" s="221" t="str">
        <f t="shared" si="7"/>
        <v>--</v>
      </c>
      <c r="NU34" s="222">
        <v>7.9510703363914326</v>
      </c>
      <c r="NV34" s="222">
        <v>16.473988439306378</v>
      </c>
      <c r="NW34" s="222">
        <v>13.422818791946312</v>
      </c>
      <c r="NX34" s="221" t="str">
        <f t="shared" si="8"/>
        <v>--</v>
      </c>
      <c r="NY34" s="222">
        <v>25.449101796407195</v>
      </c>
      <c r="NZ34" s="222">
        <v>20.779220779220786</v>
      </c>
      <c r="OA34" s="222">
        <v>23.437500000000007</v>
      </c>
      <c r="OB34" s="221" t="str">
        <f t="shared" si="9"/>
        <v>--</v>
      </c>
      <c r="OC34" s="222">
        <v>19.571865443425093</v>
      </c>
      <c r="OD34" s="222">
        <v>32.080924855491318</v>
      </c>
      <c r="OE34" s="222">
        <v>26.845637583892604</v>
      </c>
      <c r="OF34" s="128">
        <v>40</v>
      </c>
      <c r="OG34" s="128">
        <v>45.000000000000014</v>
      </c>
      <c r="OH34" s="128">
        <v>49.557522123893797</v>
      </c>
      <c r="OI34" s="128">
        <v>35.960591133004954</v>
      </c>
      <c r="OJ34" s="128">
        <v>38.802083333333293</v>
      </c>
      <c r="OK34" s="128">
        <v>53.591160220994482</v>
      </c>
      <c r="OL34" s="128">
        <v>54.768392370572194</v>
      </c>
      <c r="OM34" s="128">
        <v>35.849056603773569</v>
      </c>
      <c r="ON34" s="310">
        <v>18.128654970760255</v>
      </c>
      <c r="OO34" s="128">
        <v>16.710875331564974</v>
      </c>
      <c r="OP34" s="128">
        <v>17.0731707317073</v>
      </c>
      <c r="OQ34" s="128">
        <v>18.274111675126914</v>
      </c>
      <c r="OR34" s="128">
        <v>16.93121693121693</v>
      </c>
      <c r="OS34" s="128">
        <v>13.33333333333333</v>
      </c>
      <c r="OT34" s="128">
        <v>15.877437325905278</v>
      </c>
      <c r="OU34" s="128">
        <v>14.696485623003195</v>
      </c>
      <c r="OW34" s="378" t="str">
        <f t="shared" si="10"/>
        <v>--</v>
      </c>
      <c r="OX34" s="381">
        <v>1.7804154302670623</v>
      </c>
      <c r="OY34" s="381">
        <v>3.4055727554179569</v>
      </c>
      <c r="OZ34" s="381">
        <v>3.4615384615384643</v>
      </c>
      <c r="PA34" s="378" t="str">
        <f t="shared" si="11"/>
        <v>--</v>
      </c>
      <c r="PB34" s="378" t="str">
        <f t="shared" si="11"/>
        <v>--</v>
      </c>
      <c r="PC34" s="381">
        <v>2.4305555555555549</v>
      </c>
      <c r="PD34" s="381">
        <v>8.8983050847457612</v>
      </c>
      <c r="PE34" s="380">
        <v>39.031339031339058</v>
      </c>
      <c r="PF34" s="381">
        <v>43.323442136498549</v>
      </c>
      <c r="PG34" s="381">
        <v>46.808510638297868</v>
      </c>
      <c r="PH34" s="381">
        <v>32.452830188679222</v>
      </c>
      <c r="PI34" s="380">
        <v>19.428571428571427</v>
      </c>
      <c r="PJ34" s="381">
        <v>9.9397590361445829</v>
      </c>
      <c r="PK34" s="381">
        <v>8.5714285714285694</v>
      </c>
      <c r="PL34" s="381">
        <v>9.9616858237547969</v>
      </c>
      <c r="PM34" s="378" t="str">
        <f t="shared" si="12"/>
        <v>--</v>
      </c>
      <c r="PN34" s="381">
        <v>14.634146341463417</v>
      </c>
      <c r="PO34" s="381">
        <v>18.152866242038208</v>
      </c>
      <c r="PP34" s="381">
        <v>12.601626016260163</v>
      </c>
      <c r="PQ34" s="378" t="str">
        <f t="shared" si="13"/>
        <v>--</v>
      </c>
      <c r="PR34" s="381">
        <v>12.543554006968646</v>
      </c>
      <c r="PS34" s="381">
        <v>14.331210191082803</v>
      </c>
      <c r="PT34" s="381">
        <v>17.886178861788611</v>
      </c>
      <c r="PU34" s="378" t="str">
        <f t="shared" si="14"/>
        <v>--</v>
      </c>
      <c r="PV34" s="381">
        <v>27.177700348432047</v>
      </c>
      <c r="PW34" s="381">
        <v>32.484076433121032</v>
      </c>
      <c r="PX34" s="381">
        <v>30.487804878048788</v>
      </c>
      <c r="PZ34" s="368"/>
      <c r="QA34" s="368"/>
      <c r="QB34" s="368"/>
      <c r="QC34" s="368"/>
      <c r="QD34" s="368"/>
      <c r="QE34" s="368"/>
      <c r="QF34" s="368"/>
      <c r="QG34" s="368"/>
      <c r="QH34" s="368"/>
      <c r="QI34" s="368"/>
      <c r="QJ34" s="368"/>
      <c r="QK34" s="368"/>
      <c r="QL34" s="368"/>
      <c r="QM34" s="368"/>
      <c r="QN34" s="368"/>
      <c r="QO34" s="368"/>
      <c r="QP34" s="368"/>
      <c r="QQ34" s="368"/>
      <c r="QR34" s="368"/>
      <c r="QS34" s="368"/>
      <c r="QT34" s="368"/>
      <c r="QU34" s="368"/>
      <c r="QV34" s="368"/>
      <c r="QW34" s="368"/>
      <c r="QX34" s="368"/>
      <c r="QY34" s="368"/>
      <c r="QZ34" s="368"/>
      <c r="RA34" s="368"/>
      <c r="RB34" s="368"/>
      <c r="RC34" s="368"/>
      <c r="RD34" s="368"/>
      <c r="RE34" s="368"/>
      <c r="RF34" s="368"/>
      <c r="RG34" s="368"/>
      <c r="RH34" s="368"/>
      <c r="RI34" s="368"/>
      <c r="RJ34" s="368"/>
      <c r="RK34" s="368"/>
      <c r="RL34" s="368"/>
      <c r="RM34" s="368"/>
      <c r="RN34" s="368"/>
      <c r="RO34" s="368"/>
      <c r="RP34" s="368"/>
      <c r="RQ34" s="368"/>
      <c r="RR34" s="368"/>
      <c r="RS34" s="368"/>
      <c r="RT34" s="368"/>
    </row>
    <row r="35" spans="1:488" x14ac:dyDescent="0.25">
      <c r="A35" s="114">
        <v>31</v>
      </c>
      <c r="B35" s="93" t="s">
        <v>31</v>
      </c>
      <c r="C35" s="189">
        <v>4.5652173913043512</v>
      </c>
      <c r="D35" s="189">
        <v>21.457489878542518</v>
      </c>
      <c r="E35" s="189">
        <v>17.197452229299362</v>
      </c>
      <c r="F35" s="189">
        <v>1.3550135501355014</v>
      </c>
      <c r="G35" s="189">
        <v>12.137203166226914</v>
      </c>
      <c r="H35" s="189">
        <v>21.657754010695182</v>
      </c>
      <c r="I35" s="189">
        <v>3.8338658146964866</v>
      </c>
      <c r="J35" s="189">
        <v>11.616161616161616</v>
      </c>
      <c r="K35" s="189">
        <v>26.011560693641616</v>
      </c>
      <c r="L35" s="189">
        <v>1.6556291390728486</v>
      </c>
      <c r="M35" s="190">
        <v>8.9456869009584565</v>
      </c>
      <c r="N35" s="190">
        <v>11.946902654867257</v>
      </c>
      <c r="O35" s="190">
        <v>2.2332506203473956</v>
      </c>
      <c r="P35" s="190">
        <v>10.459183673469383</v>
      </c>
      <c r="Q35" s="190">
        <v>8.8235294117647012</v>
      </c>
      <c r="R35" s="190">
        <v>3.9130434782608701</v>
      </c>
      <c r="S35" s="190">
        <v>19.230769230769226</v>
      </c>
      <c r="T35" s="190">
        <v>17.197452229299362</v>
      </c>
      <c r="U35" s="190">
        <v>1.0869565217391308</v>
      </c>
      <c r="V35" s="190">
        <v>10.317460317460325</v>
      </c>
      <c r="W35" s="190">
        <v>19.839142091152794</v>
      </c>
      <c r="X35" s="190">
        <v>3.2051282051282044</v>
      </c>
      <c r="Y35" s="190">
        <v>10.606060606060607</v>
      </c>
      <c r="Z35" s="190">
        <v>20.588235294117645</v>
      </c>
      <c r="AA35" s="190">
        <v>1.6556291390728486</v>
      </c>
      <c r="AB35" s="132">
        <v>6.7307692307692299</v>
      </c>
      <c r="AC35" s="132">
        <v>11.111111111111112</v>
      </c>
      <c r="AD35" s="132">
        <v>1.9851116625310166</v>
      </c>
      <c r="AE35" s="132">
        <v>8.1632653061224563</v>
      </c>
      <c r="AF35" s="190">
        <v>8.1699346405228646</v>
      </c>
      <c r="AG35" s="189">
        <v>2.2075055187637975</v>
      </c>
      <c r="AH35" s="189">
        <v>15.950920245398782</v>
      </c>
      <c r="AI35" s="191">
        <v>13.461538461538462</v>
      </c>
      <c r="AJ35" s="191">
        <v>0.54347826086956486</v>
      </c>
      <c r="AK35" s="190">
        <v>6.6666666666666687</v>
      </c>
      <c r="AL35" s="190">
        <v>16.93548387096774</v>
      </c>
      <c r="AM35" s="190">
        <v>1.2987012987012989</v>
      </c>
      <c r="AN35" s="190">
        <v>7.6335877862595449</v>
      </c>
      <c r="AO35" s="190">
        <v>16.76300578034683</v>
      </c>
      <c r="AP35" s="190">
        <v>0.66666666666666663</v>
      </c>
      <c r="AQ35" s="190">
        <v>7.142857142857145</v>
      </c>
      <c r="AR35" s="190">
        <v>6.7264573991031416</v>
      </c>
      <c r="AS35" s="190">
        <v>0.49875311720698223</v>
      </c>
      <c r="AT35" s="190">
        <v>7.7120822622108003</v>
      </c>
      <c r="AU35" s="190">
        <v>3.9473684210526332</v>
      </c>
      <c r="AV35" s="190">
        <v>7.9522862823061589</v>
      </c>
      <c r="AW35" s="190">
        <v>35.82375478927203</v>
      </c>
      <c r="AX35" s="132">
        <v>25.465838509316779</v>
      </c>
      <c r="AY35" s="132">
        <v>3.0769230769230758</v>
      </c>
      <c r="AZ35" s="132">
        <v>25.615763546798018</v>
      </c>
      <c r="BA35" s="132">
        <v>24.808184143222519</v>
      </c>
      <c r="BB35" s="190">
        <v>2.6315789473684208</v>
      </c>
      <c r="BC35" s="132">
        <v>19.813519813519818</v>
      </c>
      <c r="BD35" s="132">
        <v>19.354838709677413</v>
      </c>
      <c r="BE35" s="132">
        <v>4.7923322683706067</v>
      </c>
      <c r="BF35" s="132">
        <v>20.338983050847446</v>
      </c>
      <c r="BG35" s="190">
        <v>16.73469387755102</v>
      </c>
      <c r="BH35" s="132">
        <v>2.0689655172413772</v>
      </c>
      <c r="BI35" s="132">
        <v>21.040189125295495</v>
      </c>
      <c r="BJ35" s="132">
        <v>15.264797507788163</v>
      </c>
      <c r="BK35" s="192" t="s">
        <v>286</v>
      </c>
      <c r="BL35" s="190">
        <v>4.789272030651361</v>
      </c>
      <c r="BM35" s="132">
        <v>9.2592592592592524</v>
      </c>
      <c r="BN35" s="192" t="s">
        <v>286</v>
      </c>
      <c r="BO35" s="192">
        <v>5.1597051597051404</v>
      </c>
      <c r="BP35" s="192">
        <v>7.1611253196930846</v>
      </c>
      <c r="BQ35" s="192" t="s">
        <v>286</v>
      </c>
      <c r="BR35" s="132">
        <v>3.7383177570093125</v>
      </c>
      <c r="BS35" s="132">
        <v>10.215053763440807</v>
      </c>
      <c r="BT35" s="192" t="s">
        <v>286</v>
      </c>
      <c r="BU35" s="190">
        <v>5.6818181818181808</v>
      </c>
      <c r="BV35" s="132">
        <v>3.7037037037037059</v>
      </c>
      <c r="BW35" s="192" t="s">
        <v>286</v>
      </c>
      <c r="BX35" s="132">
        <v>2.8436018957345963</v>
      </c>
      <c r="BY35" s="190">
        <v>1.5576323987538943</v>
      </c>
      <c r="BZ35" s="132" t="s">
        <v>286</v>
      </c>
      <c r="CA35" s="132">
        <v>12.500000000000004</v>
      </c>
      <c r="CB35" s="132">
        <v>30.921052631578931</v>
      </c>
      <c r="CC35" s="190" t="s">
        <v>286</v>
      </c>
      <c r="CD35" s="132">
        <v>9.7421203438395327</v>
      </c>
      <c r="CE35" s="132">
        <v>38.983050847457655</v>
      </c>
      <c r="CF35" s="132" t="s">
        <v>286</v>
      </c>
      <c r="CG35" s="190">
        <v>6.4788732394366155</v>
      </c>
      <c r="CH35" s="132">
        <v>39.877300613496928</v>
      </c>
      <c r="CI35" s="132" t="s">
        <v>286</v>
      </c>
      <c r="CJ35" s="132">
        <v>6.716417910447765</v>
      </c>
      <c r="CK35" s="132">
        <v>22.790697674418617</v>
      </c>
      <c r="CL35" s="132" t="s">
        <v>286</v>
      </c>
      <c r="CM35" s="132">
        <v>8.3333333333333339</v>
      </c>
      <c r="CN35" s="132">
        <v>12.727272727272727</v>
      </c>
      <c r="CO35" s="132" t="s">
        <v>286</v>
      </c>
      <c r="CP35" s="190">
        <v>37.669902912621332</v>
      </c>
      <c r="CQ35" s="132">
        <v>50.617283950617271</v>
      </c>
      <c r="CR35" s="132" t="s">
        <v>286</v>
      </c>
      <c r="CS35" s="192">
        <v>30.922693266832926</v>
      </c>
      <c r="CT35" s="192">
        <v>49.095607235142104</v>
      </c>
      <c r="CU35" s="190" t="s">
        <v>286</v>
      </c>
      <c r="CV35" s="132">
        <v>28.301886792452823</v>
      </c>
      <c r="CW35" s="132">
        <v>51.381215469613224</v>
      </c>
      <c r="CX35" s="192" t="s">
        <v>286</v>
      </c>
      <c r="CY35" s="192">
        <v>27.565982404692079</v>
      </c>
      <c r="CZ35" s="190">
        <v>34.72803347280334</v>
      </c>
      <c r="DA35" s="132" t="s">
        <v>286</v>
      </c>
      <c r="DB35" s="132">
        <v>21.621621621621596</v>
      </c>
      <c r="DC35" s="210">
        <v>19.365079365079389</v>
      </c>
      <c r="DD35" s="192">
        <v>69.277108433734938</v>
      </c>
      <c r="DE35" s="190">
        <v>68.199233716475021</v>
      </c>
      <c r="DF35" s="132">
        <v>51.234567901234563</v>
      </c>
      <c r="DG35" s="132">
        <v>70.052083333333343</v>
      </c>
      <c r="DH35" s="192">
        <v>69.876543209876587</v>
      </c>
      <c r="DI35" s="192">
        <v>52.442159383033392</v>
      </c>
      <c r="DJ35" s="190">
        <v>70.44776119402988</v>
      </c>
      <c r="DK35" s="132">
        <v>71.294117647058826</v>
      </c>
      <c r="DL35" s="132">
        <v>52.717391304347821</v>
      </c>
      <c r="DM35" s="132">
        <v>64.262295081967252</v>
      </c>
      <c r="DN35" s="132">
        <v>70.402298850574709</v>
      </c>
      <c r="DO35" s="190">
        <v>67.768595041322342</v>
      </c>
      <c r="DP35" s="132">
        <v>64.133016627078419</v>
      </c>
      <c r="DQ35" s="132">
        <v>68.192771084337352</v>
      </c>
      <c r="DR35" s="132">
        <v>68.553459119496807</v>
      </c>
      <c r="DS35" s="132">
        <v>47.967479674796735</v>
      </c>
      <c r="DT35" s="190">
        <v>46.92307692307687</v>
      </c>
      <c r="DU35" s="194">
        <v>39.751552795031024</v>
      </c>
      <c r="DV35" s="194">
        <v>47.545219638242898</v>
      </c>
      <c r="DW35" s="192">
        <v>58.518518518518491</v>
      </c>
      <c r="DX35" s="194">
        <v>39.386189258312001</v>
      </c>
      <c r="DY35" s="190">
        <v>48.181818181818201</v>
      </c>
      <c r="DZ35" s="190">
        <v>57.84543325526932</v>
      </c>
      <c r="EA35" s="190">
        <v>42.076502732240435</v>
      </c>
      <c r="EB35" s="190">
        <v>49.508196721311421</v>
      </c>
      <c r="EC35" s="190">
        <v>58.571428571428584</v>
      </c>
      <c r="ED35" s="190">
        <v>47.93388429752067</v>
      </c>
      <c r="EE35" s="190">
        <v>46.50602409638558</v>
      </c>
      <c r="EF35" s="190">
        <v>63.333333333333343</v>
      </c>
      <c r="EG35" s="190">
        <v>58.934169278996862</v>
      </c>
      <c r="EH35" s="190">
        <v>21.588594704684301</v>
      </c>
      <c r="EI35" s="190">
        <v>12.572533849129595</v>
      </c>
      <c r="EJ35" s="190">
        <v>6.2111801242236018</v>
      </c>
      <c r="EK35" s="190">
        <v>22.309711286089225</v>
      </c>
      <c r="EL35" s="132">
        <v>16.625310173697279</v>
      </c>
      <c r="EM35" s="132">
        <v>10.335917312661502</v>
      </c>
      <c r="EN35" s="132">
        <v>21.791044776119403</v>
      </c>
      <c r="EO35" s="132">
        <v>10.563380281690142</v>
      </c>
      <c r="EP35" s="190">
        <v>7.5675675675675675</v>
      </c>
      <c r="EQ35" s="132">
        <v>20.711974110032365</v>
      </c>
      <c r="ER35" s="132">
        <v>19.034090909090907</v>
      </c>
      <c r="ES35" s="132">
        <v>16.666666666666679</v>
      </c>
      <c r="ET35" s="132">
        <v>18.48341232227488</v>
      </c>
      <c r="EU35" s="190">
        <v>20.813397129186608</v>
      </c>
      <c r="EV35" s="132">
        <v>17.610062893081757</v>
      </c>
      <c r="EW35" s="132" t="s">
        <v>286</v>
      </c>
      <c r="EX35" s="132" t="s">
        <v>286</v>
      </c>
      <c r="EY35" s="132" t="s">
        <v>286</v>
      </c>
      <c r="EZ35" s="190">
        <v>92.187500000000014</v>
      </c>
      <c r="FA35" s="132">
        <v>85.221674876847317</v>
      </c>
      <c r="FB35" s="132">
        <v>80.412371134020589</v>
      </c>
      <c r="FC35" s="132">
        <v>88.200589970501468</v>
      </c>
      <c r="FD35" s="132">
        <v>79.391100702576125</v>
      </c>
      <c r="FE35" s="190">
        <v>81.868131868131869</v>
      </c>
      <c r="FF35" s="132">
        <v>85.245901639344254</v>
      </c>
      <c r="FG35" s="132">
        <v>84.090909090909108</v>
      </c>
      <c r="FH35" s="132">
        <v>81.6666666666667</v>
      </c>
      <c r="FI35" s="132">
        <v>86.310904872389756</v>
      </c>
      <c r="FJ35" s="190">
        <v>82.938388625592523</v>
      </c>
      <c r="FK35" s="132">
        <v>79.623824451410712</v>
      </c>
      <c r="FL35" s="132" t="s">
        <v>286</v>
      </c>
      <c r="FM35" s="132" t="s">
        <v>286</v>
      </c>
      <c r="FN35" s="132" t="s">
        <v>286</v>
      </c>
      <c r="FO35" s="190">
        <v>39.062500000000007</v>
      </c>
      <c r="FP35" s="132">
        <v>34.236453201970427</v>
      </c>
      <c r="FQ35" s="132">
        <v>28.86597938144331</v>
      </c>
      <c r="FR35" s="132">
        <v>38.348082595870203</v>
      </c>
      <c r="FS35" s="132">
        <v>28.103044496487119</v>
      </c>
      <c r="FT35" s="190">
        <v>22.527472527472529</v>
      </c>
      <c r="FU35" s="132">
        <v>34.426229508196727</v>
      </c>
      <c r="FV35" s="132">
        <v>31.818181818181841</v>
      </c>
      <c r="FW35" s="132">
        <v>24.583333333333339</v>
      </c>
      <c r="FX35" s="132">
        <v>35.962877030162431</v>
      </c>
      <c r="FY35" s="190">
        <v>26.066350710900462</v>
      </c>
      <c r="FZ35" s="132">
        <v>22.570532915360523</v>
      </c>
      <c r="GA35" s="132" t="s">
        <v>286</v>
      </c>
      <c r="GB35" s="132" t="s">
        <v>286</v>
      </c>
      <c r="GC35" s="132" t="s">
        <v>286</v>
      </c>
      <c r="GD35" s="190">
        <v>56.763925729442917</v>
      </c>
      <c r="GE35" s="132">
        <v>60.89108910891094</v>
      </c>
      <c r="GF35" s="132">
        <v>67.801047120418858</v>
      </c>
      <c r="GG35" s="132">
        <v>56.325301204819247</v>
      </c>
      <c r="GH35" s="132">
        <v>62.64775413711584</v>
      </c>
      <c r="GI35" s="190">
        <v>70.491803278688565</v>
      </c>
      <c r="GJ35" s="132">
        <v>52.203389830508478</v>
      </c>
      <c r="GK35" s="132">
        <v>53.801169590643241</v>
      </c>
      <c r="GL35" s="132">
        <v>52.765957446808493</v>
      </c>
      <c r="GM35" s="197">
        <v>48.21002386634845</v>
      </c>
      <c r="GN35" s="190">
        <v>41.666666666666707</v>
      </c>
      <c r="GO35" s="132">
        <v>54.920634920634882</v>
      </c>
      <c r="GP35" s="132" t="s">
        <v>286</v>
      </c>
      <c r="GQ35" s="132" t="s">
        <v>286</v>
      </c>
      <c r="GR35" s="132" t="s">
        <v>286</v>
      </c>
      <c r="GS35" s="190">
        <v>18.302387267904511</v>
      </c>
      <c r="GT35" s="132">
        <v>21.782178217821798</v>
      </c>
      <c r="GU35" s="132">
        <v>26.701570680628276</v>
      </c>
      <c r="GV35" s="132">
        <v>17.168674698795179</v>
      </c>
      <c r="GW35" s="132">
        <v>20.33096926713948</v>
      </c>
      <c r="GX35" s="190">
        <v>30.601092896174865</v>
      </c>
      <c r="GY35" s="190">
        <v>14.915254237288131</v>
      </c>
      <c r="GZ35" s="190">
        <v>22.222222222222225</v>
      </c>
      <c r="HA35" s="190">
        <v>11.914893617021278</v>
      </c>
      <c r="HB35" s="190">
        <v>13.126491646778042</v>
      </c>
      <c r="HC35" s="190">
        <v>12.990196078431371</v>
      </c>
      <c r="HD35" s="190">
        <v>19.365079365079374</v>
      </c>
      <c r="HE35" s="190" t="s">
        <v>286</v>
      </c>
      <c r="HF35" s="190" t="s">
        <v>286</v>
      </c>
      <c r="HG35" s="190" t="s">
        <v>286</v>
      </c>
      <c r="HH35" s="190">
        <v>24.860335195530716</v>
      </c>
      <c r="HI35" s="190">
        <v>18.295739348370937</v>
      </c>
      <c r="HJ35" s="190">
        <v>11.436170212765958</v>
      </c>
      <c r="HK35" s="190">
        <v>35.962145110410127</v>
      </c>
      <c r="HL35" s="132">
        <v>23.357664233576639</v>
      </c>
      <c r="HM35" s="132">
        <v>24.999999999999996</v>
      </c>
      <c r="HN35" s="132">
        <v>43.309859154929576</v>
      </c>
      <c r="HO35" s="132">
        <v>38.392857142857125</v>
      </c>
      <c r="HP35" s="190">
        <v>31.489361702127638</v>
      </c>
      <c r="HQ35" s="132">
        <v>35.87223587223589</v>
      </c>
      <c r="HR35" s="132">
        <v>34.063260340632603</v>
      </c>
      <c r="HS35" s="132">
        <v>29.29936305732485</v>
      </c>
      <c r="HT35" s="196" t="s">
        <v>286</v>
      </c>
      <c r="HU35" s="190" t="s">
        <v>286</v>
      </c>
      <c r="HV35" s="192" t="s">
        <v>286</v>
      </c>
      <c r="HW35" s="192">
        <v>8.3798882681564173</v>
      </c>
      <c r="HX35" s="192">
        <v>6.0150375939849559</v>
      </c>
      <c r="HY35" s="192">
        <v>3.1914893617021307</v>
      </c>
      <c r="HZ35" s="192">
        <v>14.826498422712937</v>
      </c>
      <c r="IA35" s="192">
        <v>7.299270072992706</v>
      </c>
      <c r="IB35" s="192">
        <v>11.11111111111112</v>
      </c>
      <c r="IC35" s="192">
        <v>15.140845070422531</v>
      </c>
      <c r="ID35" s="192">
        <v>16.666666666666664</v>
      </c>
      <c r="IE35" s="192">
        <v>9.7872340425531945</v>
      </c>
      <c r="IF35" s="192">
        <v>13.759213759213749</v>
      </c>
      <c r="IG35" s="192">
        <v>13.62530413625303</v>
      </c>
      <c r="IH35" s="192">
        <v>8.5987261146496792</v>
      </c>
      <c r="II35" s="192" t="s">
        <v>286</v>
      </c>
      <c r="IJ35" s="192" t="s">
        <v>286</v>
      </c>
      <c r="IK35" s="192" t="s">
        <v>286</v>
      </c>
      <c r="IL35" s="192" t="s">
        <v>286</v>
      </c>
      <c r="IM35" s="192" t="s">
        <v>286</v>
      </c>
      <c r="IN35" s="192" t="s">
        <v>286</v>
      </c>
      <c r="IO35" s="192" t="s">
        <v>286</v>
      </c>
      <c r="IP35" s="192" t="s">
        <v>286</v>
      </c>
      <c r="IQ35" s="192" t="s">
        <v>286</v>
      </c>
      <c r="IR35" s="192" t="s">
        <v>286</v>
      </c>
      <c r="IS35" s="192">
        <v>12.149532710280379</v>
      </c>
      <c r="IT35" s="192">
        <v>12.987012987012987</v>
      </c>
      <c r="IU35" s="192" t="s">
        <v>286</v>
      </c>
      <c r="IV35" s="192">
        <v>14.882506527415131</v>
      </c>
      <c r="IW35" s="192">
        <v>11.111111111111105</v>
      </c>
      <c r="IX35" s="192" t="s">
        <v>286</v>
      </c>
      <c r="IY35" s="192" t="s">
        <v>286</v>
      </c>
      <c r="IZ35" s="192" t="s">
        <v>286</v>
      </c>
      <c r="JA35" s="192" t="s">
        <v>286</v>
      </c>
      <c r="JB35" s="192" t="s">
        <v>286</v>
      </c>
      <c r="JC35" s="192" t="s">
        <v>286</v>
      </c>
      <c r="JD35" s="192" t="s">
        <v>286</v>
      </c>
      <c r="JE35" s="192" t="s">
        <v>286</v>
      </c>
      <c r="JF35" s="192" t="s">
        <v>286</v>
      </c>
      <c r="JG35" s="192" t="s">
        <v>286</v>
      </c>
      <c r="JH35" s="192">
        <v>11.526479750778813</v>
      </c>
      <c r="JI35" s="192">
        <v>10.822510822510827</v>
      </c>
      <c r="JJ35" s="192" t="s">
        <v>286</v>
      </c>
      <c r="JK35" s="192">
        <v>10.704960835509141</v>
      </c>
      <c r="JL35" s="192">
        <v>12.418300653594777</v>
      </c>
      <c r="JM35" s="192" t="s">
        <v>286</v>
      </c>
      <c r="JN35" s="192" t="s">
        <v>286</v>
      </c>
      <c r="JO35" s="192" t="s">
        <v>286</v>
      </c>
      <c r="JP35" s="192" t="s">
        <v>286</v>
      </c>
      <c r="JQ35" s="192" t="s">
        <v>286</v>
      </c>
      <c r="JR35" s="192" t="s">
        <v>286</v>
      </c>
      <c r="JS35" s="192" t="s">
        <v>286</v>
      </c>
      <c r="JT35" s="192" t="s">
        <v>286</v>
      </c>
      <c r="JU35" s="192" t="s">
        <v>286</v>
      </c>
      <c r="JV35" s="192" t="s">
        <v>286</v>
      </c>
      <c r="JW35" s="192">
        <v>23.676012461059212</v>
      </c>
      <c r="JX35" s="192">
        <v>23.809523809523796</v>
      </c>
      <c r="JY35" s="192" t="s">
        <v>286</v>
      </c>
      <c r="JZ35" s="192">
        <v>25.587467362924293</v>
      </c>
      <c r="KA35" s="192">
        <v>23.529411764705888</v>
      </c>
      <c r="KB35" s="192">
        <v>17.561983471074381</v>
      </c>
      <c r="KC35" s="192">
        <v>30.384615384615394</v>
      </c>
      <c r="KD35" s="192">
        <v>27.777777777777782</v>
      </c>
      <c r="KE35" s="192">
        <v>18.441558441558431</v>
      </c>
      <c r="KF35" s="192">
        <v>21.836228287841198</v>
      </c>
      <c r="KG35" s="192">
        <v>31.26614987080103</v>
      </c>
      <c r="KH35" s="192">
        <v>21.021021021021017</v>
      </c>
      <c r="KI35" s="192">
        <v>19.672131147540984</v>
      </c>
      <c r="KJ35" s="192">
        <v>25.945945945945937</v>
      </c>
      <c r="KK35" s="192">
        <v>23.701298701298711</v>
      </c>
      <c r="KL35" s="192">
        <v>23.999999999999996</v>
      </c>
      <c r="KM35" s="192">
        <v>24.481327800829874</v>
      </c>
      <c r="KN35" s="192">
        <v>18.571428571428559</v>
      </c>
      <c r="KO35" s="192">
        <v>27.294685990338166</v>
      </c>
      <c r="KP35" s="192">
        <v>21.63009404388713</v>
      </c>
      <c r="KQ35" s="192" t="str">
        <f t="shared" ref="KQ35:KU44" si="32">"--"</f>
        <v>--</v>
      </c>
      <c r="KR35" s="192" t="str">
        <f t="shared" si="32"/>
        <v>--</v>
      </c>
      <c r="KS35" s="192" t="str">
        <f t="shared" si="32"/>
        <v>--</v>
      </c>
      <c r="KT35" s="192" t="str">
        <f t="shared" si="32"/>
        <v>--</v>
      </c>
      <c r="KU35" s="192" t="str">
        <f t="shared" si="32"/>
        <v>--</v>
      </c>
      <c r="KV35" s="219">
        <v>1.7369727047146399</v>
      </c>
      <c r="KW35" s="219">
        <v>3.58851674641148</v>
      </c>
      <c r="KX35" s="219">
        <v>3.6231884057971002</v>
      </c>
      <c r="KY35" s="219">
        <v>2.4793388429752099</v>
      </c>
      <c r="KZ35" s="219">
        <v>2.2113022113022098</v>
      </c>
      <c r="LA35" s="219">
        <v>2.1505376344085998</v>
      </c>
      <c r="LB35" s="190" t="str">
        <f t="shared" si="1"/>
        <v>--</v>
      </c>
      <c r="LC35" s="219">
        <v>4.2713567839195896</v>
      </c>
      <c r="LD35" s="219">
        <v>9.0909090909090899</v>
      </c>
      <c r="LE35" s="190" t="str">
        <f t="shared" si="2"/>
        <v>--</v>
      </c>
      <c r="LF35" s="219">
        <v>4.4854881266490798</v>
      </c>
      <c r="LG35" s="219">
        <v>11.0266159695817</v>
      </c>
      <c r="LH35" s="219">
        <v>83.374689826302699</v>
      </c>
      <c r="LI35" s="219">
        <v>77.751196172248797</v>
      </c>
      <c r="LJ35" s="219">
        <v>78.545454545454504</v>
      </c>
      <c r="LK35" s="219">
        <v>75.274725274725199</v>
      </c>
      <c r="LL35" s="219">
        <v>72.345679012345698</v>
      </c>
      <c r="LM35" s="219">
        <v>75.451263537906101</v>
      </c>
      <c r="LN35" s="219">
        <v>30.521091811414401</v>
      </c>
      <c r="LO35" s="219">
        <v>27.511961722488</v>
      </c>
      <c r="LP35" s="219">
        <v>32.363636363636402</v>
      </c>
      <c r="LQ35" s="219">
        <v>26.373626373626401</v>
      </c>
      <c r="LR35" s="219">
        <v>28.148148148148199</v>
      </c>
      <c r="LS35" s="219">
        <v>23.465703971119101</v>
      </c>
      <c r="LT35" s="219">
        <v>40.601503759398497</v>
      </c>
      <c r="LU35" s="219">
        <v>50.119904076738599</v>
      </c>
      <c r="LV35" s="219">
        <v>45.620437956204398</v>
      </c>
      <c r="LW35" s="219">
        <v>48.626373626373599</v>
      </c>
      <c r="LX35" s="219">
        <v>43.703703703703702</v>
      </c>
      <c r="LY35" s="219">
        <v>44.404332129963898</v>
      </c>
      <c r="LZ35" s="219">
        <v>9.5238095238095202</v>
      </c>
      <c r="MA35" s="219">
        <v>12.709832134292601</v>
      </c>
      <c r="MB35" s="219">
        <v>10.9489051094891</v>
      </c>
      <c r="MC35" s="219">
        <v>13.1868131868132</v>
      </c>
      <c r="MD35" s="219">
        <v>10.617283950617299</v>
      </c>
      <c r="ME35" s="219">
        <v>13.7184115523466</v>
      </c>
      <c r="MF35" s="219">
        <v>40.796019900497498</v>
      </c>
      <c r="MG35" s="219">
        <v>39.277108433734902</v>
      </c>
      <c r="MH35" s="219">
        <v>35.636363636363598</v>
      </c>
      <c r="MI35" s="219">
        <v>32.692307692307701</v>
      </c>
      <c r="MJ35" s="219">
        <v>33.995037220843699</v>
      </c>
      <c r="MK35" s="219">
        <v>32.851985559566799</v>
      </c>
      <c r="ML35" s="219">
        <v>10.9452736318408</v>
      </c>
      <c r="MM35" s="219">
        <v>12.048192771084301</v>
      </c>
      <c r="MN35" s="219">
        <v>12.363636363636401</v>
      </c>
      <c r="MO35" s="219">
        <v>10.989010989011</v>
      </c>
      <c r="MP35" s="219">
        <v>12.158808933002501</v>
      </c>
      <c r="MQ35" s="219">
        <v>9.7472924187725596</v>
      </c>
      <c r="MR35" s="190" t="str">
        <f t="shared" si="28"/>
        <v>--</v>
      </c>
      <c r="MS35" s="190" t="str">
        <f t="shared" si="28"/>
        <v>--</v>
      </c>
      <c r="MT35" s="190" t="str">
        <f t="shared" si="28"/>
        <v>--</v>
      </c>
      <c r="MU35" s="190" t="str">
        <f t="shared" si="28"/>
        <v>--</v>
      </c>
      <c r="MV35" s="220">
        <v>84.142394822006494</v>
      </c>
      <c r="MW35" s="220">
        <v>76.829268292682997</v>
      </c>
      <c r="MX35" s="220">
        <v>27.508090614886701</v>
      </c>
      <c r="MY35" s="220">
        <v>24.878048780487799</v>
      </c>
      <c r="MZ35" s="220">
        <v>48.3766233766234</v>
      </c>
      <c r="NA35" s="220">
        <v>44.987775061124701</v>
      </c>
      <c r="NB35" s="220">
        <v>11.038961038961</v>
      </c>
      <c r="NC35" s="220">
        <v>9.7799511002444905</v>
      </c>
      <c r="ND35" s="220">
        <v>40.390879478827401</v>
      </c>
      <c r="NE35" s="220">
        <v>36.764705882352899</v>
      </c>
      <c r="NF35" s="220">
        <v>9.1205211726384405</v>
      </c>
      <c r="NG35" s="220">
        <v>8.5784313725490193</v>
      </c>
      <c r="NH35" s="221" t="str">
        <f t="shared" si="4"/>
        <v>--</v>
      </c>
      <c r="NI35" s="222">
        <v>14.705882352941201</v>
      </c>
      <c r="NJ35" s="222">
        <v>15.4046997389034</v>
      </c>
      <c r="NK35" s="222">
        <v>16.4794007490637</v>
      </c>
      <c r="NL35" s="221" t="str">
        <f t="shared" si="5"/>
        <v>--</v>
      </c>
      <c r="NM35" s="222">
        <v>14.153846153846199</v>
      </c>
      <c r="NN35" s="222">
        <v>15.6914893617021</v>
      </c>
      <c r="NO35" s="222">
        <v>20.532319391634999</v>
      </c>
      <c r="NP35" s="221" t="str">
        <f t="shared" si="6"/>
        <v>--</v>
      </c>
      <c r="NQ35" s="273">
        <v>13.101604278074872</v>
      </c>
      <c r="NR35" s="273">
        <v>9.9216710182767702</v>
      </c>
      <c r="NS35" s="273">
        <v>12.734082397003746</v>
      </c>
      <c r="NT35" s="221" t="str">
        <f t="shared" si="7"/>
        <v>--</v>
      </c>
      <c r="NU35" s="222">
        <v>15.076923076923093</v>
      </c>
      <c r="NV35" s="222">
        <v>13.563829787234051</v>
      </c>
      <c r="NW35" s="222">
        <v>13.68821292775665</v>
      </c>
      <c r="NX35" s="221" t="str">
        <f t="shared" si="8"/>
        <v>--</v>
      </c>
      <c r="NY35" s="222">
        <v>27.80748663101604</v>
      </c>
      <c r="NZ35" s="222">
        <v>25.326370757180154</v>
      </c>
      <c r="OA35" s="222">
        <v>29.213483146067443</v>
      </c>
      <c r="OB35" s="221" t="str">
        <f t="shared" si="9"/>
        <v>--</v>
      </c>
      <c r="OC35" s="222">
        <v>29.230769230769241</v>
      </c>
      <c r="OD35" s="222">
        <v>29.255319148936181</v>
      </c>
      <c r="OE35" s="222">
        <v>34.220532319391658</v>
      </c>
      <c r="OF35" s="128">
        <v>37.500000000000007</v>
      </c>
      <c r="OG35" s="128">
        <v>50.248756218905463</v>
      </c>
      <c r="OH35" s="128">
        <v>42.822966507177028</v>
      </c>
      <c r="OI35" s="128">
        <v>47.653429602888068</v>
      </c>
      <c r="OJ35" s="128">
        <v>55.609756097560961</v>
      </c>
      <c r="OK35" s="128">
        <v>62.154696132596655</v>
      </c>
      <c r="OL35" s="128">
        <v>50.492610837438441</v>
      </c>
      <c r="OM35" s="128">
        <v>46.953405017921114</v>
      </c>
      <c r="ON35" s="310">
        <v>16.666666666666661</v>
      </c>
      <c r="OO35" s="128">
        <v>11.750000000000005</v>
      </c>
      <c r="OP35" s="128">
        <v>13.461538461538456</v>
      </c>
      <c r="OQ35" s="128">
        <v>18.749999999999993</v>
      </c>
      <c r="OR35" s="128">
        <v>20.782396088019553</v>
      </c>
      <c r="OS35" s="128">
        <v>15.151515151515159</v>
      </c>
      <c r="OT35" s="128">
        <v>18.316831683168324</v>
      </c>
      <c r="OU35" s="128">
        <v>12.681159420289847</v>
      </c>
      <c r="OW35" s="378" t="str">
        <f t="shared" si="10"/>
        <v>--</v>
      </c>
      <c r="OX35" s="381">
        <v>1.4814814814814814</v>
      </c>
      <c r="OY35" s="381">
        <v>2.0460358056265981</v>
      </c>
      <c r="OZ35" s="381">
        <v>3.0075187969924828</v>
      </c>
      <c r="PA35" s="378" t="str">
        <f t="shared" si="11"/>
        <v>--</v>
      </c>
      <c r="PB35" s="378" t="str">
        <f t="shared" si="11"/>
        <v>--</v>
      </c>
      <c r="PC35" s="381">
        <v>2.9411764705882351</v>
      </c>
      <c r="PD35" s="381">
        <v>9.0909090909090917</v>
      </c>
      <c r="PE35" s="380">
        <v>45.358090185676403</v>
      </c>
      <c r="PF35" s="381">
        <v>54.61165048543689</v>
      </c>
      <c r="PG35" s="381">
        <v>44.584382871536498</v>
      </c>
      <c r="PH35" s="381">
        <v>49.624060150375932</v>
      </c>
      <c r="PI35" s="380">
        <v>18.428184281842817</v>
      </c>
      <c r="PJ35" s="381">
        <v>13.333333333333329</v>
      </c>
      <c r="PK35" s="381">
        <v>9.4387755102040707</v>
      </c>
      <c r="PL35" s="381">
        <v>8.3969465648855</v>
      </c>
      <c r="PM35" s="378" t="str">
        <f t="shared" si="12"/>
        <v>--</v>
      </c>
      <c r="PN35" s="381">
        <v>19.04761904761903</v>
      </c>
      <c r="PO35" s="381">
        <v>19.999999999999996</v>
      </c>
      <c r="PP35" s="381">
        <v>14.682539682539677</v>
      </c>
      <c r="PQ35" s="378" t="str">
        <f t="shared" si="13"/>
        <v>--</v>
      </c>
      <c r="PR35" s="381">
        <v>10.644257703081237</v>
      </c>
      <c r="PS35" s="381">
        <v>14.166666666666661</v>
      </c>
      <c r="PT35" s="381">
        <v>16.269841269841265</v>
      </c>
      <c r="PU35" s="378" t="str">
        <f t="shared" si="14"/>
        <v>--</v>
      </c>
      <c r="PV35" s="381">
        <v>29.691876750700274</v>
      </c>
      <c r="PW35" s="381">
        <v>34.16666666666665</v>
      </c>
      <c r="PX35" s="381">
        <v>30.952380952380935</v>
      </c>
      <c r="PZ35" s="368"/>
      <c r="QA35" s="368"/>
      <c r="QB35" s="368"/>
      <c r="QC35" s="368"/>
      <c r="QD35" s="368"/>
      <c r="QE35" s="368"/>
      <c r="QF35" s="368"/>
      <c r="QG35" s="368"/>
      <c r="QH35" s="368"/>
      <c r="QI35" s="368"/>
      <c r="QJ35" s="368"/>
      <c r="QK35" s="368"/>
      <c r="QL35" s="368"/>
      <c r="QM35" s="368"/>
      <c r="QN35" s="368"/>
      <c r="QO35" s="368"/>
      <c r="QP35" s="368"/>
      <c r="QQ35" s="368"/>
      <c r="QR35" s="368"/>
      <c r="QS35" s="368"/>
      <c r="QT35" s="368"/>
      <c r="QU35" s="368"/>
      <c r="QV35" s="368"/>
      <c r="QW35" s="368"/>
      <c r="QX35" s="368"/>
      <c r="QY35" s="368"/>
      <c r="QZ35" s="368"/>
      <c r="RA35" s="368"/>
      <c r="RB35" s="368"/>
      <c r="RC35" s="368"/>
      <c r="RD35" s="368"/>
      <c r="RE35" s="368"/>
      <c r="RF35" s="368"/>
      <c r="RG35" s="368"/>
      <c r="RH35" s="368"/>
      <c r="RI35" s="368"/>
      <c r="RJ35" s="368"/>
      <c r="RK35" s="368"/>
      <c r="RL35" s="368"/>
      <c r="RM35" s="368"/>
      <c r="RN35" s="368"/>
      <c r="RO35" s="368"/>
      <c r="RP35" s="368"/>
      <c r="RQ35" s="368"/>
      <c r="RR35" s="368"/>
      <c r="RS35" s="368"/>
      <c r="RT35" s="368"/>
    </row>
    <row r="36" spans="1:488" ht="21" customHeight="1" x14ac:dyDescent="0.25">
      <c r="A36" s="114">
        <v>32</v>
      </c>
      <c r="B36" s="93" t="s">
        <v>32</v>
      </c>
      <c r="C36" s="189">
        <v>3.0303030303030303</v>
      </c>
      <c r="D36" s="189">
        <v>10.483870967741939</v>
      </c>
      <c r="E36" s="189">
        <v>17.475728155339802</v>
      </c>
      <c r="F36" s="189">
        <v>2.4193548387096788</v>
      </c>
      <c r="G36" s="189">
        <v>10.218978102189787</v>
      </c>
      <c r="H36" s="189">
        <v>16.842105263157897</v>
      </c>
      <c r="I36" s="189">
        <v>3.8834951456310676</v>
      </c>
      <c r="J36" s="189">
        <v>8.2644628099173563</v>
      </c>
      <c r="K36" s="189">
        <v>23.52941176470588</v>
      </c>
      <c r="L36" s="189">
        <v>1.1235955056179774</v>
      </c>
      <c r="M36" s="190">
        <v>10.309278350515468</v>
      </c>
      <c r="N36" s="190">
        <v>21.794871794871788</v>
      </c>
      <c r="O36" s="190">
        <v>0</v>
      </c>
      <c r="P36" s="190">
        <v>6.3829787234042561</v>
      </c>
      <c r="Q36" s="190">
        <v>21.505376344086034</v>
      </c>
      <c r="R36" s="190">
        <v>3.0303030303030303</v>
      </c>
      <c r="S36" s="190">
        <v>9.6774193548387153</v>
      </c>
      <c r="T36" s="190">
        <v>12.745098039215687</v>
      </c>
      <c r="U36" s="190">
        <v>2.4193548387096788</v>
      </c>
      <c r="V36" s="190">
        <v>9.4890510948905078</v>
      </c>
      <c r="W36" s="190">
        <v>15.789473684210527</v>
      </c>
      <c r="X36" s="190">
        <v>2.9411764705882359</v>
      </c>
      <c r="Y36" s="190">
        <v>8.2644628099173563</v>
      </c>
      <c r="Z36" s="190">
        <v>22.772277227722771</v>
      </c>
      <c r="AA36" s="190">
        <v>1.1235955056179774</v>
      </c>
      <c r="AB36" s="132">
        <v>8.2474226804123685</v>
      </c>
      <c r="AC36" s="132">
        <v>21.794871794871788</v>
      </c>
      <c r="AD36" s="132">
        <v>0</v>
      </c>
      <c r="AE36" s="132">
        <v>4.2553191489361692</v>
      </c>
      <c r="AF36" s="190">
        <v>18.681318681318679</v>
      </c>
      <c r="AG36" s="189">
        <v>0</v>
      </c>
      <c r="AH36" s="189">
        <v>6.6666666666666696</v>
      </c>
      <c r="AI36" s="191">
        <v>11.764705882352938</v>
      </c>
      <c r="AJ36" s="191">
        <v>1.6260162601626018</v>
      </c>
      <c r="AK36" s="190">
        <v>6.6666666666666679</v>
      </c>
      <c r="AL36" s="190">
        <v>11.578947368421057</v>
      </c>
      <c r="AM36" s="190">
        <v>0.98039215686274495</v>
      </c>
      <c r="AN36" s="190">
        <v>2.4793388429752081</v>
      </c>
      <c r="AO36" s="190">
        <v>10.784313725490197</v>
      </c>
      <c r="AP36" s="190">
        <v>0</v>
      </c>
      <c r="AQ36" s="190">
        <v>6.2500000000000009</v>
      </c>
      <c r="AR36" s="190">
        <v>9.0909090909090917</v>
      </c>
      <c r="AS36" s="190">
        <v>0</v>
      </c>
      <c r="AT36" s="190">
        <v>3.2258064516129035</v>
      </c>
      <c r="AU36" s="190">
        <v>13.043478260869568</v>
      </c>
      <c r="AV36" s="190">
        <v>0</v>
      </c>
      <c r="AW36" s="190">
        <v>16.296296296296298</v>
      </c>
      <c r="AX36" s="132">
        <v>16.037735849056595</v>
      </c>
      <c r="AY36" s="132">
        <v>2.3076923076923084</v>
      </c>
      <c r="AZ36" s="132">
        <v>12.142857142857148</v>
      </c>
      <c r="BA36" s="132">
        <v>13.54166666666667</v>
      </c>
      <c r="BB36" s="190">
        <v>3.7037037037037015</v>
      </c>
      <c r="BC36" s="132">
        <v>12.307692307692312</v>
      </c>
      <c r="BD36" s="132">
        <v>16.831683168316829</v>
      </c>
      <c r="BE36" s="132">
        <v>1.0989010989010985</v>
      </c>
      <c r="BF36" s="132">
        <v>12.871287128712867</v>
      </c>
      <c r="BG36" s="190">
        <v>16.666666666666664</v>
      </c>
      <c r="BH36" s="132">
        <v>1.8867924528301885</v>
      </c>
      <c r="BI36" s="132">
        <v>11.111111111111112</v>
      </c>
      <c r="BJ36" s="132">
        <v>17.708333333333329</v>
      </c>
      <c r="BK36" s="192" t="s">
        <v>286</v>
      </c>
      <c r="BL36" s="190">
        <v>3.7593984962405926</v>
      </c>
      <c r="BM36" s="132">
        <v>8.5714285714285694</v>
      </c>
      <c r="BN36" s="192" t="s">
        <v>286</v>
      </c>
      <c r="BO36" s="192">
        <v>2.1582733812949471</v>
      </c>
      <c r="BP36" s="192">
        <v>8.4210526315789309</v>
      </c>
      <c r="BQ36" s="192" t="s">
        <v>286</v>
      </c>
      <c r="BR36" s="132">
        <v>2.3076923076923208</v>
      </c>
      <c r="BS36" s="132">
        <v>4.8543689320388097</v>
      </c>
      <c r="BT36" s="192" t="s">
        <v>286</v>
      </c>
      <c r="BU36" s="190">
        <v>2.9702970297029703</v>
      </c>
      <c r="BV36" s="132">
        <v>3.7500000000000004</v>
      </c>
      <c r="BW36" s="192" t="s">
        <v>286</v>
      </c>
      <c r="BX36" s="132">
        <v>0</v>
      </c>
      <c r="BY36" s="190">
        <v>5.2631578947368443</v>
      </c>
      <c r="BZ36" s="132" t="s">
        <v>286</v>
      </c>
      <c r="CA36" s="132">
        <v>8.4112149532710294</v>
      </c>
      <c r="CB36" s="132">
        <v>45.918367346938759</v>
      </c>
      <c r="CC36" s="190" t="s">
        <v>286</v>
      </c>
      <c r="CD36" s="132">
        <v>7.3770491803278704</v>
      </c>
      <c r="CE36" s="132">
        <v>44.047619047619044</v>
      </c>
      <c r="CF36" s="132" t="s">
        <v>286</v>
      </c>
      <c r="CG36" s="190">
        <v>3.6697247706422016</v>
      </c>
      <c r="CH36" s="132">
        <v>56.701030927835035</v>
      </c>
      <c r="CI36" s="132" t="s">
        <v>286</v>
      </c>
      <c r="CJ36" s="132">
        <v>14.772727272727272</v>
      </c>
      <c r="CK36" s="132">
        <v>34.246575342465746</v>
      </c>
      <c r="CL36" s="132" t="s">
        <v>286</v>
      </c>
      <c r="CM36" s="132">
        <v>2.4999999999999991</v>
      </c>
      <c r="CN36" s="132">
        <v>39.534883720930225</v>
      </c>
      <c r="CO36" s="132" t="s">
        <v>286</v>
      </c>
      <c r="CP36" s="190">
        <v>28.906250000000004</v>
      </c>
      <c r="CQ36" s="132">
        <v>58.095238095238102</v>
      </c>
      <c r="CR36" s="132" t="s">
        <v>286</v>
      </c>
      <c r="CS36" s="192">
        <v>25.714285714285708</v>
      </c>
      <c r="CT36" s="192">
        <v>52.577319587628864</v>
      </c>
      <c r="CU36" s="190" t="s">
        <v>286</v>
      </c>
      <c r="CV36" s="132">
        <v>24.59016393442624</v>
      </c>
      <c r="CW36" s="132">
        <v>62.135922330097067</v>
      </c>
      <c r="CX36" s="192" t="s">
        <v>286</v>
      </c>
      <c r="CY36" s="192">
        <v>27.999999999999989</v>
      </c>
      <c r="CZ36" s="190">
        <v>51.282051282051285</v>
      </c>
      <c r="DA36" s="132" t="s">
        <v>286</v>
      </c>
      <c r="DB36" s="132">
        <v>21.212121212121222</v>
      </c>
      <c r="DC36" s="210">
        <v>48.958333333333329</v>
      </c>
      <c r="DD36" s="192">
        <v>68.750000000000014</v>
      </c>
      <c r="DE36" s="190">
        <v>73.684210526315809</v>
      </c>
      <c r="DF36" s="132">
        <v>57.692307692307708</v>
      </c>
      <c r="DG36" s="132">
        <v>76.744186046511643</v>
      </c>
      <c r="DH36" s="192">
        <v>67.857142857142904</v>
      </c>
      <c r="DI36" s="192">
        <v>49.999999999999993</v>
      </c>
      <c r="DJ36" s="190">
        <v>83.809523809523768</v>
      </c>
      <c r="DK36" s="132">
        <v>74.615384615384599</v>
      </c>
      <c r="DL36" s="132">
        <v>55.339805825242713</v>
      </c>
      <c r="DM36" s="132">
        <v>77.011494252873561</v>
      </c>
      <c r="DN36" s="132">
        <v>76.237623762376217</v>
      </c>
      <c r="DO36" s="190">
        <v>58.75</v>
      </c>
      <c r="DP36" s="132">
        <v>61.538461538461533</v>
      </c>
      <c r="DQ36" s="132">
        <v>78.350515463917532</v>
      </c>
      <c r="DR36" s="132">
        <v>64.210526315789465</v>
      </c>
      <c r="DS36" s="132">
        <v>53.125</v>
      </c>
      <c r="DT36" s="190">
        <v>51.127819548872147</v>
      </c>
      <c r="DU36" s="194">
        <v>45.192307692307715</v>
      </c>
      <c r="DV36" s="194">
        <v>51.199999999999996</v>
      </c>
      <c r="DW36" s="192">
        <v>38.129496402877706</v>
      </c>
      <c r="DX36" s="194">
        <v>42.708333333333314</v>
      </c>
      <c r="DY36" s="190">
        <v>52.336448598130843</v>
      </c>
      <c r="DZ36" s="190">
        <v>51.937984496124045</v>
      </c>
      <c r="EA36" s="190">
        <v>42.156862745098046</v>
      </c>
      <c r="EB36" s="190">
        <v>50.000000000000007</v>
      </c>
      <c r="EC36" s="190">
        <v>56.999999999999993</v>
      </c>
      <c r="ED36" s="190">
        <v>38.750000000000021</v>
      </c>
      <c r="EE36" s="190">
        <v>60.784313725490208</v>
      </c>
      <c r="EF36" s="190">
        <v>70.103092783505161</v>
      </c>
      <c r="EG36" s="190">
        <v>54.73684210526315</v>
      </c>
      <c r="EH36" s="190">
        <v>42.424242424242422</v>
      </c>
      <c r="EI36" s="190">
        <v>16.666666666666668</v>
      </c>
      <c r="EJ36" s="190">
        <v>14.285714285714286</v>
      </c>
      <c r="EK36" s="190">
        <v>25.384615384615397</v>
      </c>
      <c r="EL36" s="132">
        <v>17.142857142857139</v>
      </c>
      <c r="EM36" s="132">
        <v>6.3157894736842097</v>
      </c>
      <c r="EN36" s="132">
        <v>37.383177570093437</v>
      </c>
      <c r="EO36" s="132">
        <v>11.71875</v>
      </c>
      <c r="EP36" s="190">
        <v>14.851485148514856</v>
      </c>
      <c r="EQ36" s="132">
        <v>10.112359550561793</v>
      </c>
      <c r="ER36" s="132">
        <v>13.000000000000004</v>
      </c>
      <c r="ES36" s="132">
        <v>18.987341772151893</v>
      </c>
      <c r="ET36" s="132">
        <v>28</v>
      </c>
      <c r="EU36" s="190">
        <v>17.525773195876294</v>
      </c>
      <c r="EV36" s="132">
        <v>18.947368421052627</v>
      </c>
      <c r="EW36" s="132" t="s">
        <v>286</v>
      </c>
      <c r="EX36" s="132" t="s">
        <v>286</v>
      </c>
      <c r="EY36" s="132" t="s">
        <v>286</v>
      </c>
      <c r="EZ36" s="190">
        <v>90.76923076923083</v>
      </c>
      <c r="FA36" s="132">
        <v>81.428571428571473</v>
      </c>
      <c r="FB36" s="132">
        <v>85.416666666666657</v>
      </c>
      <c r="FC36" s="132">
        <v>88.571428571428598</v>
      </c>
      <c r="FD36" s="132">
        <v>89.922480620155028</v>
      </c>
      <c r="FE36" s="190">
        <v>79.411764705882348</v>
      </c>
      <c r="FF36" s="132">
        <v>87.7777777777778</v>
      </c>
      <c r="FG36" s="132">
        <v>87.999999999999986</v>
      </c>
      <c r="FH36" s="132">
        <v>87.500000000000014</v>
      </c>
      <c r="FI36" s="132">
        <v>87.037037037037067</v>
      </c>
      <c r="FJ36" s="190">
        <v>82.828282828282823</v>
      </c>
      <c r="FK36" s="132">
        <v>77.89473684210526</v>
      </c>
      <c r="FL36" s="132" t="s">
        <v>286</v>
      </c>
      <c r="FM36" s="132" t="s">
        <v>286</v>
      </c>
      <c r="FN36" s="132" t="s">
        <v>286</v>
      </c>
      <c r="FO36" s="190">
        <v>46.923076923076913</v>
      </c>
      <c r="FP36" s="132">
        <v>37.142857142857132</v>
      </c>
      <c r="FQ36" s="132">
        <v>35.416666666666671</v>
      </c>
      <c r="FR36" s="132">
        <v>41.904761904761912</v>
      </c>
      <c r="FS36" s="132">
        <v>34.108527131782942</v>
      </c>
      <c r="FT36" s="190">
        <v>32.352941176470594</v>
      </c>
      <c r="FU36" s="132">
        <v>35.55555555555555</v>
      </c>
      <c r="FV36" s="132">
        <v>26.000000000000004</v>
      </c>
      <c r="FW36" s="132">
        <v>36.250000000000021</v>
      </c>
      <c r="FX36" s="132">
        <v>50.000000000000007</v>
      </c>
      <c r="FY36" s="190">
        <v>33.333333333333336</v>
      </c>
      <c r="FZ36" s="132">
        <v>34.736842105263158</v>
      </c>
      <c r="GA36" s="132" t="s">
        <v>286</v>
      </c>
      <c r="GB36" s="132" t="s">
        <v>286</v>
      </c>
      <c r="GC36" s="132" t="s">
        <v>286</v>
      </c>
      <c r="GD36" s="190">
        <v>74.615384615384571</v>
      </c>
      <c r="GE36" s="132">
        <v>69.999999999999972</v>
      </c>
      <c r="GF36" s="132">
        <v>72.916666666666671</v>
      </c>
      <c r="GG36" s="132">
        <v>58.252427184466029</v>
      </c>
      <c r="GH36" s="132">
        <v>67.460317460317469</v>
      </c>
      <c r="GI36" s="190">
        <v>75.490196078431367</v>
      </c>
      <c r="GJ36" s="132">
        <v>57.303370786516837</v>
      </c>
      <c r="GK36" s="132">
        <v>43.000000000000014</v>
      </c>
      <c r="GL36" s="132">
        <v>55.128205128205117</v>
      </c>
      <c r="GM36" s="197">
        <v>68.000000000000014</v>
      </c>
      <c r="GN36" s="190">
        <v>58.762886597938156</v>
      </c>
      <c r="GO36" s="132">
        <v>60.000000000000028</v>
      </c>
      <c r="GP36" s="132" t="s">
        <v>286</v>
      </c>
      <c r="GQ36" s="132" t="s">
        <v>286</v>
      </c>
      <c r="GR36" s="132" t="s">
        <v>286</v>
      </c>
      <c r="GS36" s="190">
        <v>29.230769230769226</v>
      </c>
      <c r="GT36" s="132">
        <v>29.285714285714274</v>
      </c>
      <c r="GU36" s="132">
        <v>31.25</v>
      </c>
      <c r="GV36" s="132">
        <v>14.563106796116507</v>
      </c>
      <c r="GW36" s="132">
        <v>18.253968253968257</v>
      </c>
      <c r="GX36" s="190">
        <v>17.647058823529409</v>
      </c>
      <c r="GY36" s="190">
        <v>7.8651685393258415</v>
      </c>
      <c r="GZ36" s="190">
        <v>9</v>
      </c>
      <c r="HA36" s="190">
        <v>10.256410256410257</v>
      </c>
      <c r="HB36" s="190">
        <v>16</v>
      </c>
      <c r="HC36" s="190">
        <v>12.371134020618559</v>
      </c>
      <c r="HD36" s="190">
        <v>16.842105263157894</v>
      </c>
      <c r="HE36" s="190" t="s">
        <v>286</v>
      </c>
      <c r="HF36" s="190" t="s">
        <v>286</v>
      </c>
      <c r="HG36" s="190" t="s">
        <v>286</v>
      </c>
      <c r="HH36" s="190">
        <v>29.687500000000007</v>
      </c>
      <c r="HI36" s="190">
        <v>23.529411764705902</v>
      </c>
      <c r="HJ36" s="190">
        <v>26.881720430107528</v>
      </c>
      <c r="HK36" s="190">
        <v>45</v>
      </c>
      <c r="HL36" s="132">
        <v>36.800000000000004</v>
      </c>
      <c r="HM36" s="132">
        <v>31</v>
      </c>
      <c r="HN36" s="132">
        <v>56.666666666666664</v>
      </c>
      <c r="HO36" s="132">
        <v>41.836734693877574</v>
      </c>
      <c r="HP36" s="190">
        <v>28.571428571428559</v>
      </c>
      <c r="HQ36" s="132">
        <v>41.666666666666671</v>
      </c>
      <c r="HR36" s="132">
        <v>53.125000000000014</v>
      </c>
      <c r="HS36" s="132">
        <v>43.010752688172033</v>
      </c>
      <c r="HT36" s="196" t="s">
        <v>286</v>
      </c>
      <c r="HU36" s="190" t="s">
        <v>286</v>
      </c>
      <c r="HV36" s="192" t="s">
        <v>286</v>
      </c>
      <c r="HW36" s="192">
        <v>12.499999999999998</v>
      </c>
      <c r="HX36" s="192">
        <v>8.8235294117647101</v>
      </c>
      <c r="HY36" s="192">
        <v>7.5268817204301106</v>
      </c>
      <c r="HZ36" s="192">
        <v>11.999999999999996</v>
      </c>
      <c r="IA36" s="192">
        <v>12</v>
      </c>
      <c r="IB36" s="192">
        <v>10.000000000000004</v>
      </c>
      <c r="IC36" s="192">
        <v>24.444444444444443</v>
      </c>
      <c r="ID36" s="192">
        <v>13.265306122448983</v>
      </c>
      <c r="IE36" s="192">
        <v>5.1948051948051956</v>
      </c>
      <c r="IF36" s="192">
        <v>24.999999999999996</v>
      </c>
      <c r="IG36" s="192">
        <v>18.750000000000004</v>
      </c>
      <c r="IH36" s="192">
        <v>9.6774193548387082</v>
      </c>
      <c r="II36" s="192" t="s">
        <v>286</v>
      </c>
      <c r="IJ36" s="192" t="s">
        <v>286</v>
      </c>
      <c r="IK36" s="192" t="s">
        <v>286</v>
      </c>
      <c r="IL36" s="192" t="s">
        <v>286</v>
      </c>
      <c r="IM36" s="192" t="s">
        <v>286</v>
      </c>
      <c r="IN36" s="192" t="s">
        <v>286</v>
      </c>
      <c r="IO36" s="192" t="s">
        <v>286</v>
      </c>
      <c r="IP36" s="192" t="s">
        <v>286</v>
      </c>
      <c r="IQ36" s="192" t="s">
        <v>286</v>
      </c>
      <c r="IR36" s="192" t="s">
        <v>286</v>
      </c>
      <c r="IS36" s="192">
        <v>17.894736842105267</v>
      </c>
      <c r="IT36" s="192">
        <v>15.584415584415583</v>
      </c>
      <c r="IU36" s="192" t="s">
        <v>286</v>
      </c>
      <c r="IV36" s="192">
        <v>16.666666666666657</v>
      </c>
      <c r="IW36" s="192">
        <v>15.555555555555557</v>
      </c>
      <c r="IX36" s="192" t="s">
        <v>286</v>
      </c>
      <c r="IY36" s="192" t="s">
        <v>286</v>
      </c>
      <c r="IZ36" s="192" t="s">
        <v>286</v>
      </c>
      <c r="JA36" s="192" t="s">
        <v>286</v>
      </c>
      <c r="JB36" s="192" t="s">
        <v>286</v>
      </c>
      <c r="JC36" s="192" t="s">
        <v>286</v>
      </c>
      <c r="JD36" s="192" t="s">
        <v>286</v>
      </c>
      <c r="JE36" s="192" t="s">
        <v>286</v>
      </c>
      <c r="JF36" s="192" t="s">
        <v>286</v>
      </c>
      <c r="JG36" s="192" t="s">
        <v>286</v>
      </c>
      <c r="JH36" s="192">
        <v>12.631578947368419</v>
      </c>
      <c r="JI36" s="192">
        <v>7.7922077922077913</v>
      </c>
      <c r="JJ36" s="192" t="s">
        <v>286</v>
      </c>
      <c r="JK36" s="192">
        <v>15.555555555555552</v>
      </c>
      <c r="JL36" s="192">
        <v>7.7777777777777803</v>
      </c>
      <c r="JM36" s="192" t="s">
        <v>286</v>
      </c>
      <c r="JN36" s="192" t="s">
        <v>286</v>
      </c>
      <c r="JO36" s="192" t="s">
        <v>286</v>
      </c>
      <c r="JP36" s="192" t="s">
        <v>286</v>
      </c>
      <c r="JQ36" s="192" t="s">
        <v>286</v>
      </c>
      <c r="JR36" s="192" t="s">
        <v>286</v>
      </c>
      <c r="JS36" s="192" t="s">
        <v>286</v>
      </c>
      <c r="JT36" s="192" t="s">
        <v>286</v>
      </c>
      <c r="JU36" s="192" t="s">
        <v>286</v>
      </c>
      <c r="JV36" s="192" t="s">
        <v>286</v>
      </c>
      <c r="JW36" s="192">
        <v>30.526315789473685</v>
      </c>
      <c r="JX36" s="192">
        <v>23.376623376623378</v>
      </c>
      <c r="JY36" s="192" t="s">
        <v>286</v>
      </c>
      <c r="JZ36" s="192">
        <v>32.222222222222221</v>
      </c>
      <c r="KA36" s="192">
        <v>23.333333333333336</v>
      </c>
      <c r="KB36" s="192">
        <v>21.875</v>
      </c>
      <c r="KC36" s="192">
        <v>21.804511278195491</v>
      </c>
      <c r="KD36" s="192">
        <v>26.92307692307692</v>
      </c>
      <c r="KE36" s="192">
        <v>22.307692307692303</v>
      </c>
      <c r="KF36" s="192">
        <v>27.857142857142868</v>
      </c>
      <c r="KG36" s="192">
        <v>25.773195876288657</v>
      </c>
      <c r="KH36" s="192">
        <v>14.953271028037383</v>
      </c>
      <c r="KI36" s="192">
        <v>24.806201550387605</v>
      </c>
      <c r="KJ36" s="192">
        <v>29.126213592233007</v>
      </c>
      <c r="KK36" s="192">
        <v>19.318181818181809</v>
      </c>
      <c r="KL36" s="192">
        <v>27.722772277227726</v>
      </c>
      <c r="KM36" s="192">
        <v>22.500000000000004</v>
      </c>
      <c r="KN36" s="192">
        <v>15.686274509803924</v>
      </c>
      <c r="KO36" s="192">
        <v>18.181818181818176</v>
      </c>
      <c r="KP36" s="192">
        <v>25.263157894736835</v>
      </c>
      <c r="KQ36" s="192" t="str">
        <f t="shared" si="32"/>
        <v>--</v>
      </c>
      <c r="KR36" s="192" t="str">
        <f t="shared" si="32"/>
        <v>--</v>
      </c>
      <c r="KS36" s="192" t="str">
        <f t="shared" si="32"/>
        <v>--</v>
      </c>
      <c r="KT36" s="192" t="str">
        <f t="shared" si="32"/>
        <v>--</v>
      </c>
      <c r="KU36" s="192" t="str">
        <f t="shared" si="32"/>
        <v>--</v>
      </c>
      <c r="KV36" s="219">
        <v>2.0408163265306101</v>
      </c>
      <c r="KW36" s="223">
        <v>0.970873786407767</v>
      </c>
      <c r="KX36" s="219">
        <v>2.8037383177570101</v>
      </c>
      <c r="KY36" s="219">
        <v>2.8571428571428599</v>
      </c>
      <c r="KZ36" s="219">
        <v>4.5977011494252897</v>
      </c>
      <c r="LA36" s="219">
        <v>0</v>
      </c>
      <c r="LB36" s="190" t="str">
        <f t="shared" si="1"/>
        <v>--</v>
      </c>
      <c r="LC36" s="219">
        <v>3.8834951456310698</v>
      </c>
      <c r="LD36" s="219">
        <v>16.6666666666667</v>
      </c>
      <c r="LE36" s="190" t="str">
        <f t="shared" si="2"/>
        <v>--</v>
      </c>
      <c r="LF36" s="219">
        <v>2.38095238095238</v>
      </c>
      <c r="LG36" s="219">
        <v>11.5942028985507</v>
      </c>
      <c r="LH36" s="219">
        <v>89.5833333333333</v>
      </c>
      <c r="LI36" s="219">
        <v>79.411764705882305</v>
      </c>
      <c r="LJ36" s="219">
        <v>75.925925925925995</v>
      </c>
      <c r="LK36" s="219">
        <v>74.285714285714306</v>
      </c>
      <c r="LL36" s="219">
        <v>77.906976744186096</v>
      </c>
      <c r="LM36" s="219">
        <v>82.191780821917803</v>
      </c>
      <c r="LN36" s="219">
        <v>36.4583333333333</v>
      </c>
      <c r="LO36" s="219">
        <v>31.372549019607799</v>
      </c>
      <c r="LP36" s="219">
        <v>24.074074074074101</v>
      </c>
      <c r="LQ36" s="219">
        <v>48.571428571428598</v>
      </c>
      <c r="LR36" s="219">
        <v>30.232558139534898</v>
      </c>
      <c r="LS36" s="219">
        <v>31.5068493150685</v>
      </c>
      <c r="LT36" s="219">
        <v>46.875</v>
      </c>
      <c r="LU36" s="219">
        <v>64.356435643564396</v>
      </c>
      <c r="LV36" s="219">
        <v>56.481481481481502</v>
      </c>
      <c r="LW36" s="219">
        <v>68.571428571428598</v>
      </c>
      <c r="LX36" s="219">
        <v>41.860465116279101</v>
      </c>
      <c r="LY36" s="219">
        <v>43.835616438356197</v>
      </c>
      <c r="LZ36" s="219">
        <v>7.2916666666666696</v>
      </c>
      <c r="MA36" s="219">
        <v>14.8514851485149</v>
      </c>
      <c r="MB36" s="219">
        <v>17.592592592592599</v>
      </c>
      <c r="MC36" s="219">
        <v>11.4285714285714</v>
      </c>
      <c r="MD36" s="219">
        <v>10.4651162790698</v>
      </c>
      <c r="ME36" s="219">
        <v>13.698630136986299</v>
      </c>
      <c r="MF36" s="219">
        <v>50</v>
      </c>
      <c r="MG36" s="219">
        <v>59.405940594059402</v>
      </c>
      <c r="MH36" s="219">
        <v>47.2222222222222</v>
      </c>
      <c r="MI36" s="219">
        <v>34.285714285714299</v>
      </c>
      <c r="MJ36" s="219">
        <v>46.511627906976699</v>
      </c>
      <c r="MK36" s="219">
        <v>39.726027397260303</v>
      </c>
      <c r="ML36" s="219">
        <v>12.5</v>
      </c>
      <c r="MM36" s="219">
        <v>20.7920792079208</v>
      </c>
      <c r="MN36" s="219">
        <v>17.592592592592599</v>
      </c>
      <c r="MO36" s="219">
        <v>20</v>
      </c>
      <c r="MP36" s="219">
        <v>9.3023255813953494</v>
      </c>
      <c r="MQ36" s="219">
        <v>10.958904109589</v>
      </c>
      <c r="MR36" s="190" t="str">
        <f t="shared" si="28"/>
        <v>--</v>
      </c>
      <c r="MS36" s="190" t="str">
        <f t="shared" si="28"/>
        <v>--</v>
      </c>
      <c r="MT36" s="190" t="str">
        <f t="shared" si="28"/>
        <v>--</v>
      </c>
      <c r="MU36" s="190" t="str">
        <f t="shared" si="28"/>
        <v>--</v>
      </c>
      <c r="MV36" s="220">
        <v>85.714285714285694</v>
      </c>
      <c r="MW36" s="220">
        <v>85.057471264367805</v>
      </c>
      <c r="MX36" s="220">
        <v>27.5510204081633</v>
      </c>
      <c r="MY36" s="220">
        <v>41.379310344827601</v>
      </c>
      <c r="MZ36" s="220">
        <v>50.505050505050498</v>
      </c>
      <c r="NA36" s="220">
        <v>42.528735632183903</v>
      </c>
      <c r="NB36" s="220">
        <v>5.0505050505050502</v>
      </c>
      <c r="NC36" s="220">
        <v>12.643678160919499</v>
      </c>
      <c r="ND36" s="220">
        <v>49.494949494949502</v>
      </c>
      <c r="NE36" s="220">
        <v>37.931034482758598</v>
      </c>
      <c r="NF36" s="220">
        <v>14.141414141414099</v>
      </c>
      <c r="NG36" s="220">
        <v>13.7931034482759</v>
      </c>
      <c r="NH36" s="221" t="str">
        <f t="shared" si="4"/>
        <v>--</v>
      </c>
      <c r="NI36" s="222">
        <v>16.091954022988499</v>
      </c>
      <c r="NJ36" s="222">
        <v>12.8712871287129</v>
      </c>
      <c r="NK36" s="222">
        <v>19.047619047619101</v>
      </c>
      <c r="NL36" s="221" t="str">
        <f t="shared" si="5"/>
        <v>--</v>
      </c>
      <c r="NM36" s="222">
        <v>10</v>
      </c>
      <c r="NN36" s="222">
        <v>15.116279069767399</v>
      </c>
      <c r="NO36" s="222">
        <v>11.2676056338028</v>
      </c>
      <c r="NP36" s="221" t="str">
        <f t="shared" si="6"/>
        <v>--</v>
      </c>
      <c r="NQ36" s="273">
        <v>13.793103448275867</v>
      </c>
      <c r="NR36" s="273">
        <v>10.891089108910895</v>
      </c>
      <c r="NS36" s="273">
        <v>15.238095238095239</v>
      </c>
      <c r="NT36" s="221" t="str">
        <f t="shared" si="7"/>
        <v>--</v>
      </c>
      <c r="NU36" s="222">
        <v>13.333333333333332</v>
      </c>
      <c r="NV36" s="222">
        <v>22.093023255813947</v>
      </c>
      <c r="NW36" s="222">
        <v>14.084507042253522</v>
      </c>
      <c r="NX36" s="221" t="str">
        <f t="shared" si="8"/>
        <v>--</v>
      </c>
      <c r="NY36" s="222">
        <v>29.885057471264361</v>
      </c>
      <c r="NZ36" s="222">
        <v>23.762376237623769</v>
      </c>
      <c r="OA36" s="222">
        <v>34.285714285714299</v>
      </c>
      <c r="OB36" s="221" t="str">
        <f t="shared" si="9"/>
        <v>--</v>
      </c>
      <c r="OC36" s="222">
        <v>23.333333333333336</v>
      </c>
      <c r="OD36" s="222">
        <v>37.209302325581383</v>
      </c>
      <c r="OE36" s="222">
        <v>25.352112676056336</v>
      </c>
      <c r="OF36" s="128">
        <v>54</v>
      </c>
      <c r="OG36" s="128">
        <v>65.656565656565647</v>
      </c>
      <c r="OH36" s="128">
        <v>52.88461538461538</v>
      </c>
      <c r="OI36" s="128">
        <v>56.481481481481495</v>
      </c>
      <c r="OJ36" s="128">
        <v>71.590909090909065</v>
      </c>
      <c r="OK36" s="128">
        <v>51.428571428571431</v>
      </c>
      <c r="OL36" s="128">
        <v>60.919540229885044</v>
      </c>
      <c r="OM36" s="128">
        <v>39.74358974358973</v>
      </c>
      <c r="ON36" s="310">
        <v>21</v>
      </c>
      <c r="OO36" s="128">
        <v>17.894736842105264</v>
      </c>
      <c r="OP36" s="128">
        <v>8.6538461538461551</v>
      </c>
      <c r="OQ36" s="128">
        <v>10.280373831775703</v>
      </c>
      <c r="OR36" s="128">
        <v>34.090909090909101</v>
      </c>
      <c r="OS36" s="128">
        <v>20.588235294117645</v>
      </c>
      <c r="OT36" s="128">
        <v>11.494252873563223</v>
      </c>
      <c r="OU36" s="128">
        <v>9.5890410958904084</v>
      </c>
      <c r="OW36" s="378" t="str">
        <f t="shared" si="10"/>
        <v>--</v>
      </c>
      <c r="OX36" s="381">
        <v>0</v>
      </c>
      <c r="OY36" s="381">
        <v>2.8037383177570092</v>
      </c>
      <c r="OZ36" s="381">
        <v>4.0540540540540526</v>
      </c>
      <c r="PA36" s="378" t="str">
        <f t="shared" si="11"/>
        <v>--</v>
      </c>
      <c r="PB36" s="378" t="str">
        <f t="shared" si="11"/>
        <v>--</v>
      </c>
      <c r="PC36" s="381">
        <v>2.884615384615385</v>
      </c>
      <c r="PD36" s="381">
        <v>6.7567567567567561</v>
      </c>
      <c r="PE36" s="380">
        <v>58.730158730158742</v>
      </c>
      <c r="PF36" s="381">
        <v>51.351351351351369</v>
      </c>
      <c r="PG36" s="381">
        <v>54.545454545454525</v>
      </c>
      <c r="PH36" s="381">
        <v>60.810810810810807</v>
      </c>
      <c r="PI36" s="380">
        <v>20.63492063492064</v>
      </c>
      <c r="PJ36" s="381">
        <v>15.27777777777778</v>
      </c>
      <c r="PK36" s="381">
        <v>9.3457943925233664</v>
      </c>
      <c r="PL36" s="381">
        <v>9.5890410958904102</v>
      </c>
      <c r="PM36" s="378" t="str">
        <f t="shared" si="12"/>
        <v>--</v>
      </c>
      <c r="PN36" s="381">
        <v>14.925373134328355</v>
      </c>
      <c r="PO36" s="381">
        <v>21.875000000000007</v>
      </c>
      <c r="PP36" s="381">
        <v>21.739130434782616</v>
      </c>
      <c r="PQ36" s="378" t="str">
        <f t="shared" si="13"/>
        <v>--</v>
      </c>
      <c r="PR36" s="381">
        <v>19.402985074626873</v>
      </c>
      <c r="PS36" s="381">
        <v>12.500000000000002</v>
      </c>
      <c r="PT36" s="381">
        <v>20.289855072463777</v>
      </c>
      <c r="PU36" s="378" t="str">
        <f t="shared" si="14"/>
        <v>--</v>
      </c>
      <c r="PV36" s="381">
        <v>34.32835820895523</v>
      </c>
      <c r="PW36" s="381">
        <v>34.374999999999993</v>
      </c>
      <c r="PX36" s="381">
        <v>42.028985507246396</v>
      </c>
      <c r="PZ36" s="368"/>
      <c r="QA36" s="368"/>
      <c r="QB36" s="368"/>
      <c r="QC36" s="368"/>
      <c r="QD36" s="368"/>
      <c r="QE36" s="368"/>
      <c r="QF36" s="368"/>
      <c r="QG36" s="368"/>
      <c r="QH36" s="368"/>
      <c r="QI36" s="368"/>
      <c r="QJ36" s="368"/>
      <c r="QK36" s="368"/>
      <c r="QL36" s="368"/>
      <c r="QM36" s="368"/>
      <c r="QN36" s="368"/>
      <c r="QO36" s="368"/>
      <c r="QP36" s="368"/>
      <c r="QQ36" s="368"/>
      <c r="QR36" s="368"/>
      <c r="QS36" s="368"/>
      <c r="QT36" s="368"/>
      <c r="QU36" s="368"/>
      <c r="QV36" s="368"/>
      <c r="QW36" s="368"/>
      <c r="QX36" s="368"/>
      <c r="QY36" s="368"/>
      <c r="QZ36" s="368"/>
      <c r="RA36" s="368"/>
      <c r="RB36" s="368"/>
      <c r="RC36" s="368"/>
      <c r="RD36" s="368"/>
      <c r="RE36" s="368"/>
      <c r="RF36" s="368"/>
      <c r="RG36" s="368"/>
      <c r="RH36" s="368"/>
      <c r="RI36" s="368"/>
      <c r="RJ36" s="368"/>
      <c r="RK36" s="368"/>
      <c r="RL36" s="368"/>
      <c r="RM36" s="368"/>
      <c r="RN36" s="368"/>
      <c r="RO36" s="368"/>
      <c r="RP36" s="368"/>
      <c r="RQ36" s="368"/>
      <c r="RR36" s="368"/>
      <c r="RS36" s="368"/>
      <c r="RT36" s="368"/>
    </row>
    <row r="37" spans="1:488" x14ac:dyDescent="0.25">
      <c r="A37" s="114">
        <v>33</v>
      </c>
      <c r="B37" s="93" t="s">
        <v>33</v>
      </c>
      <c r="C37" s="189">
        <v>3.7433155080213907</v>
      </c>
      <c r="D37" s="189">
        <v>29.5336787564767</v>
      </c>
      <c r="E37" s="189">
        <v>18.320610687022889</v>
      </c>
      <c r="F37" s="189">
        <v>3.921568627450982</v>
      </c>
      <c r="G37" s="189">
        <v>8.0246913580246897</v>
      </c>
      <c r="H37" s="189">
        <v>15.555555555555564</v>
      </c>
      <c r="I37" s="189">
        <v>0.76923076923076905</v>
      </c>
      <c r="J37" s="189">
        <v>18.399999999999999</v>
      </c>
      <c r="K37" s="189">
        <v>22.549019607843142</v>
      </c>
      <c r="L37" s="189">
        <v>0</v>
      </c>
      <c r="M37" s="190">
        <v>6.289308176100632</v>
      </c>
      <c r="N37" s="190">
        <v>15.646258503401368</v>
      </c>
      <c r="O37" s="190">
        <v>2.8169014084507058</v>
      </c>
      <c r="P37" s="190">
        <v>8.6330935251798557</v>
      </c>
      <c r="Q37" s="190">
        <v>20.967741935483868</v>
      </c>
      <c r="R37" s="190">
        <v>3.7433155080213907</v>
      </c>
      <c r="S37" s="190">
        <v>24.338624338624353</v>
      </c>
      <c r="T37" s="190">
        <v>15.26717557251909</v>
      </c>
      <c r="U37" s="190">
        <v>3.2894736842105261</v>
      </c>
      <c r="V37" s="190">
        <v>8.0246913580246897</v>
      </c>
      <c r="W37" s="190">
        <v>11.194029850746269</v>
      </c>
      <c r="X37" s="190">
        <v>0.76923076923076905</v>
      </c>
      <c r="Y37" s="190">
        <v>14.516129032258066</v>
      </c>
      <c r="Z37" s="190">
        <v>18.627450980392155</v>
      </c>
      <c r="AA37" s="190">
        <v>0</v>
      </c>
      <c r="AB37" s="132">
        <v>6.289308176100632</v>
      </c>
      <c r="AC37" s="132">
        <v>12.41379310344827</v>
      </c>
      <c r="AD37" s="132">
        <v>2.112676056338028</v>
      </c>
      <c r="AE37" s="132">
        <v>7.9136690647482046</v>
      </c>
      <c r="AF37" s="190">
        <v>19.35483870967742</v>
      </c>
      <c r="AG37" s="189">
        <v>2.6737967914438499</v>
      </c>
      <c r="AH37" s="189">
        <v>24.338624338624349</v>
      </c>
      <c r="AI37" s="191">
        <v>11.627906976744189</v>
      </c>
      <c r="AJ37" s="191">
        <v>3.3112582781456958</v>
      </c>
      <c r="AK37" s="190">
        <v>7.4074074074074101</v>
      </c>
      <c r="AL37" s="190">
        <v>14.814814814814815</v>
      </c>
      <c r="AM37" s="190">
        <v>0</v>
      </c>
      <c r="AN37" s="190">
        <v>15.447154471544714</v>
      </c>
      <c r="AO37" s="190">
        <v>19.000000000000004</v>
      </c>
      <c r="AP37" s="190">
        <v>0</v>
      </c>
      <c r="AQ37" s="190">
        <v>2.5477707006369434</v>
      </c>
      <c r="AR37" s="190">
        <v>10.416666666666668</v>
      </c>
      <c r="AS37" s="190">
        <v>2.112676056338028</v>
      </c>
      <c r="AT37" s="190">
        <v>4.3478260869565215</v>
      </c>
      <c r="AU37" s="190">
        <v>16.260162601626014</v>
      </c>
      <c r="AV37" s="190">
        <v>5.1813471502590689</v>
      </c>
      <c r="AW37" s="190">
        <v>38.235294117647079</v>
      </c>
      <c r="AX37" s="132">
        <v>17.142857142857135</v>
      </c>
      <c r="AY37" s="132">
        <v>5.9523809523809543</v>
      </c>
      <c r="AZ37" s="132">
        <v>15.263157894736834</v>
      </c>
      <c r="BA37" s="132">
        <v>20.138888888888896</v>
      </c>
      <c r="BB37" s="190">
        <v>2.2388059701492535</v>
      </c>
      <c r="BC37" s="132">
        <v>29.545454545454547</v>
      </c>
      <c r="BD37" s="132">
        <v>20.952380952380949</v>
      </c>
      <c r="BE37" s="132">
        <v>0.60606060606060619</v>
      </c>
      <c r="BF37" s="132">
        <v>13.872832369942207</v>
      </c>
      <c r="BG37" s="190">
        <v>18.064516129032253</v>
      </c>
      <c r="BH37" s="132">
        <v>2.7586206896551735</v>
      </c>
      <c r="BI37" s="132">
        <v>24.844720496894407</v>
      </c>
      <c r="BJ37" s="132">
        <v>31.81818181818182</v>
      </c>
      <c r="BK37" s="192" t="s">
        <v>286</v>
      </c>
      <c r="BL37" s="190">
        <v>3.9215686274509949</v>
      </c>
      <c r="BM37" s="132">
        <v>5.0359712230215479</v>
      </c>
      <c r="BN37" s="192" t="s">
        <v>286</v>
      </c>
      <c r="BO37" s="192">
        <v>2.631578947368439</v>
      </c>
      <c r="BP37" s="192">
        <v>5.6338028169014081</v>
      </c>
      <c r="BQ37" s="192" t="s">
        <v>286</v>
      </c>
      <c r="BR37" s="132">
        <v>7.5757575757575495</v>
      </c>
      <c r="BS37" s="132">
        <v>2.8846153846153726</v>
      </c>
      <c r="BT37" s="192" t="s">
        <v>286</v>
      </c>
      <c r="BU37" s="190">
        <v>1.1764705882352944</v>
      </c>
      <c r="BV37" s="132">
        <v>3.896103896103897</v>
      </c>
      <c r="BW37" s="192" t="s">
        <v>286</v>
      </c>
      <c r="BX37" s="132">
        <v>1.8633540372670818</v>
      </c>
      <c r="BY37" s="190">
        <v>1.5384615384615383</v>
      </c>
      <c r="BZ37" s="132" t="s">
        <v>286</v>
      </c>
      <c r="CA37" s="132">
        <v>12.707182320441996</v>
      </c>
      <c r="CB37" s="132">
        <v>32.20338983050847</v>
      </c>
      <c r="CC37" s="190" t="s">
        <v>286</v>
      </c>
      <c r="CD37" s="132">
        <v>7.0422535211267636</v>
      </c>
      <c r="CE37" s="132">
        <v>40.740740740740755</v>
      </c>
      <c r="CF37" s="132" t="s">
        <v>286</v>
      </c>
      <c r="CG37" s="190">
        <v>11.965811965811968</v>
      </c>
      <c r="CH37" s="132">
        <v>30.851063829787247</v>
      </c>
      <c r="CI37" s="132" t="s">
        <v>286</v>
      </c>
      <c r="CJ37" s="132">
        <v>8.1481481481481506</v>
      </c>
      <c r="CK37" s="132">
        <v>24.637681159420293</v>
      </c>
      <c r="CL37" s="132" t="s">
        <v>286</v>
      </c>
      <c r="CM37" s="132">
        <v>4.2372881355932206</v>
      </c>
      <c r="CN37" s="132">
        <v>27.272727272727273</v>
      </c>
      <c r="CO37" s="132" t="s">
        <v>286</v>
      </c>
      <c r="CP37" s="190">
        <v>39.108910891089138</v>
      </c>
      <c r="CQ37" s="132">
        <v>42.537313432835816</v>
      </c>
      <c r="CR37" s="132" t="s">
        <v>286</v>
      </c>
      <c r="CS37" s="192">
        <v>27.27272727272728</v>
      </c>
      <c r="CT37" s="192">
        <v>53.846153846153861</v>
      </c>
      <c r="CU37" s="190" t="s">
        <v>286</v>
      </c>
      <c r="CV37" s="132">
        <v>28.461538461538467</v>
      </c>
      <c r="CW37" s="132">
        <v>46.999999999999986</v>
      </c>
      <c r="CX37" s="192" t="s">
        <v>286</v>
      </c>
      <c r="CY37" s="192">
        <v>19.161676646706585</v>
      </c>
      <c r="CZ37" s="190">
        <v>38.961038961038952</v>
      </c>
      <c r="DA37" s="132" t="s">
        <v>286</v>
      </c>
      <c r="DB37" s="132">
        <v>18.000000000000014</v>
      </c>
      <c r="DC37" s="210">
        <v>38.759689922480618</v>
      </c>
      <c r="DD37" s="192">
        <v>62.564102564102583</v>
      </c>
      <c r="DE37" s="190">
        <v>61.083743842364541</v>
      </c>
      <c r="DF37" s="132">
        <v>56.52173913043481</v>
      </c>
      <c r="DG37" s="132">
        <v>73.809523809523824</v>
      </c>
      <c r="DH37" s="192">
        <v>64.736842105263165</v>
      </c>
      <c r="DI37" s="192">
        <v>44.366197183098599</v>
      </c>
      <c r="DJ37" s="190">
        <v>65.891472868217065</v>
      </c>
      <c r="DK37" s="132">
        <v>61.36363636363636</v>
      </c>
      <c r="DL37" s="132">
        <v>44.230769230769234</v>
      </c>
      <c r="DM37" s="132">
        <v>63.58024691358024</v>
      </c>
      <c r="DN37" s="132">
        <v>69.59064327485379</v>
      </c>
      <c r="DO37" s="190">
        <v>64.935064935064901</v>
      </c>
      <c r="DP37" s="132">
        <v>58.156028368794324</v>
      </c>
      <c r="DQ37" s="132">
        <v>67.295597484276811</v>
      </c>
      <c r="DR37" s="132">
        <v>62.790697674418581</v>
      </c>
      <c r="DS37" s="132">
        <v>39.267015706806298</v>
      </c>
      <c r="DT37" s="190">
        <v>47.263681592039831</v>
      </c>
      <c r="DU37" s="194">
        <v>44.604316546762583</v>
      </c>
      <c r="DV37" s="194">
        <v>47.590361445783138</v>
      </c>
      <c r="DW37" s="192">
        <v>45.78947368421052</v>
      </c>
      <c r="DX37" s="194">
        <v>35.664335664335681</v>
      </c>
      <c r="DY37" s="190">
        <v>40.909090909090921</v>
      </c>
      <c r="DZ37" s="190">
        <v>43.939393939393938</v>
      </c>
      <c r="EA37" s="190">
        <v>35.576923076923087</v>
      </c>
      <c r="EB37" s="190">
        <v>38.60759493670885</v>
      </c>
      <c r="EC37" s="190">
        <v>65.68047337278108</v>
      </c>
      <c r="ED37" s="190">
        <v>50.657894736842096</v>
      </c>
      <c r="EE37" s="190">
        <v>46.853146853146846</v>
      </c>
      <c r="EF37" s="190">
        <v>60.869565217391319</v>
      </c>
      <c r="EG37" s="190">
        <v>48.837209302325583</v>
      </c>
      <c r="EH37" s="190">
        <v>17.801047120418858</v>
      </c>
      <c r="EI37" s="190">
        <v>7.425742574257427</v>
      </c>
      <c r="EJ37" s="190">
        <v>10.714285714285715</v>
      </c>
      <c r="EK37" s="190">
        <v>23.030303030303024</v>
      </c>
      <c r="EL37" s="132">
        <v>11.170212765957457</v>
      </c>
      <c r="EM37" s="132">
        <v>9.1549295774647934</v>
      </c>
      <c r="EN37" s="132">
        <v>19.083969465648856</v>
      </c>
      <c r="EO37" s="132">
        <v>12.977099236641219</v>
      </c>
      <c r="EP37" s="190">
        <v>6.7307692307692299</v>
      </c>
      <c r="EQ37" s="132">
        <v>15.432098765432102</v>
      </c>
      <c r="ER37" s="132">
        <v>18.934911242603562</v>
      </c>
      <c r="ES37" s="132">
        <v>14.838709677419365</v>
      </c>
      <c r="ET37" s="132">
        <v>18.750000000000007</v>
      </c>
      <c r="EU37" s="190">
        <v>16.45569620253163</v>
      </c>
      <c r="EV37" s="132">
        <v>16.279069767441865</v>
      </c>
      <c r="EW37" s="132" t="s">
        <v>286</v>
      </c>
      <c r="EX37" s="132" t="s">
        <v>286</v>
      </c>
      <c r="EY37" s="132" t="s">
        <v>286</v>
      </c>
      <c r="EZ37" s="190">
        <v>86.227544910179645</v>
      </c>
      <c r="FA37" s="132">
        <v>80.42328042328046</v>
      </c>
      <c r="FB37" s="132">
        <v>80.419580419580441</v>
      </c>
      <c r="FC37" s="132">
        <v>94.696969696969731</v>
      </c>
      <c r="FD37" s="132">
        <v>78.78787878787881</v>
      </c>
      <c r="FE37" s="190">
        <v>77.884615384615415</v>
      </c>
      <c r="FF37" s="132">
        <v>89.570552147239241</v>
      </c>
      <c r="FG37" s="132">
        <v>81.871345029239762</v>
      </c>
      <c r="FH37" s="132">
        <v>79.220779220779221</v>
      </c>
      <c r="FI37" s="132">
        <v>87.586206896551758</v>
      </c>
      <c r="FJ37" s="190">
        <v>83.229813664596293</v>
      </c>
      <c r="FK37" s="132">
        <v>75.193798449612387</v>
      </c>
      <c r="FL37" s="132" t="s">
        <v>286</v>
      </c>
      <c r="FM37" s="132" t="s">
        <v>286</v>
      </c>
      <c r="FN37" s="132" t="s">
        <v>286</v>
      </c>
      <c r="FO37" s="190">
        <v>40.718562874251504</v>
      </c>
      <c r="FP37" s="132">
        <v>39.682539682539684</v>
      </c>
      <c r="FQ37" s="132">
        <v>26.573426573426577</v>
      </c>
      <c r="FR37" s="132">
        <v>45.454545454545453</v>
      </c>
      <c r="FS37" s="132">
        <v>39.393939393939384</v>
      </c>
      <c r="FT37" s="190">
        <v>26.923076923076927</v>
      </c>
      <c r="FU37" s="132">
        <v>39.877300613496935</v>
      </c>
      <c r="FV37" s="132">
        <v>29.239766081871352</v>
      </c>
      <c r="FW37" s="132">
        <v>30.519480519480506</v>
      </c>
      <c r="FX37" s="132">
        <v>35.172413793103445</v>
      </c>
      <c r="FY37" s="190">
        <v>34.782608695652172</v>
      </c>
      <c r="FZ37" s="132">
        <v>25.581395348837216</v>
      </c>
      <c r="GA37" s="132" t="s">
        <v>286</v>
      </c>
      <c r="GB37" s="132" t="s">
        <v>286</v>
      </c>
      <c r="GC37" s="132" t="s">
        <v>286</v>
      </c>
      <c r="GD37" s="190">
        <v>69.374999999999957</v>
      </c>
      <c r="GE37" s="132">
        <v>70.588235294117638</v>
      </c>
      <c r="GF37" s="132">
        <v>78.571428571428584</v>
      </c>
      <c r="GG37" s="132">
        <v>49.618320610687043</v>
      </c>
      <c r="GH37" s="132">
        <v>72.727272727272762</v>
      </c>
      <c r="GI37" s="190">
        <v>61.538461538461547</v>
      </c>
      <c r="GJ37" s="132">
        <v>66.250000000000028</v>
      </c>
      <c r="GK37" s="132">
        <v>54.761904761904745</v>
      </c>
      <c r="GL37" s="132">
        <v>63.157894736842131</v>
      </c>
      <c r="GM37" s="197">
        <v>55.797101449275353</v>
      </c>
      <c r="GN37" s="190">
        <v>68.124999999999943</v>
      </c>
      <c r="GO37" s="132">
        <v>67.716535433070888</v>
      </c>
      <c r="GP37" s="132" t="s">
        <v>286</v>
      </c>
      <c r="GQ37" s="132" t="s">
        <v>286</v>
      </c>
      <c r="GR37" s="132" t="s">
        <v>286</v>
      </c>
      <c r="GS37" s="190">
        <v>30.000000000000004</v>
      </c>
      <c r="GT37" s="132">
        <v>35.294117647058819</v>
      </c>
      <c r="GU37" s="132">
        <v>28.571428571428584</v>
      </c>
      <c r="GV37" s="132">
        <v>16.03053435114504</v>
      </c>
      <c r="GW37" s="132">
        <v>31.060606060606059</v>
      </c>
      <c r="GX37" s="190">
        <v>29.807692307692307</v>
      </c>
      <c r="GY37" s="190">
        <v>20.624999999999996</v>
      </c>
      <c r="GZ37" s="190">
        <v>14.880952380952392</v>
      </c>
      <c r="HA37" s="190">
        <v>26.973684210526319</v>
      </c>
      <c r="HB37" s="190">
        <v>22.463768115942024</v>
      </c>
      <c r="HC37" s="190">
        <v>29.375</v>
      </c>
      <c r="HD37" s="190">
        <v>25.196850393700796</v>
      </c>
      <c r="HE37" s="190" t="s">
        <v>286</v>
      </c>
      <c r="HF37" s="190" t="s">
        <v>286</v>
      </c>
      <c r="HG37" s="190" t="s">
        <v>286</v>
      </c>
      <c r="HH37" s="190">
        <v>27.388535031847152</v>
      </c>
      <c r="HI37" s="190">
        <v>29.444444444444457</v>
      </c>
      <c r="HJ37" s="190">
        <v>9.9290780141843964</v>
      </c>
      <c r="HK37" s="190">
        <v>23.622047244094482</v>
      </c>
      <c r="HL37" s="132">
        <v>32.061068702290079</v>
      </c>
      <c r="HM37" s="132">
        <v>15.686274509803919</v>
      </c>
      <c r="HN37" s="132">
        <v>28.758169934640531</v>
      </c>
      <c r="HO37" s="132">
        <v>44.64285714285716</v>
      </c>
      <c r="HP37" s="190">
        <v>33.55263157894737</v>
      </c>
      <c r="HQ37" s="132">
        <v>35.915492957746494</v>
      </c>
      <c r="HR37" s="132">
        <v>31.645569620253163</v>
      </c>
      <c r="HS37" s="132">
        <v>26.4</v>
      </c>
      <c r="HT37" s="196" t="s">
        <v>286</v>
      </c>
      <c r="HU37" s="190" t="s">
        <v>286</v>
      </c>
      <c r="HV37" s="192" t="s">
        <v>286</v>
      </c>
      <c r="HW37" s="192">
        <v>14.649681528662422</v>
      </c>
      <c r="HX37" s="192">
        <v>10.555555555555564</v>
      </c>
      <c r="HY37" s="192">
        <v>1.4184397163120568</v>
      </c>
      <c r="HZ37" s="192">
        <v>13.385826771653541</v>
      </c>
      <c r="IA37" s="192">
        <v>9.160305343511455</v>
      </c>
      <c r="IB37" s="192">
        <v>4.9019607843137258</v>
      </c>
      <c r="IC37" s="192">
        <v>9.1503267973856204</v>
      </c>
      <c r="ID37" s="192">
        <v>16.071428571428569</v>
      </c>
      <c r="IE37" s="192">
        <v>9.2105263157894797</v>
      </c>
      <c r="IF37" s="192">
        <v>14.788732394366196</v>
      </c>
      <c r="IG37" s="192">
        <v>14.556962025316459</v>
      </c>
      <c r="IH37" s="192">
        <v>7.200000000000002</v>
      </c>
      <c r="II37" s="192" t="s">
        <v>286</v>
      </c>
      <c r="IJ37" s="192" t="s">
        <v>286</v>
      </c>
      <c r="IK37" s="192" t="s">
        <v>286</v>
      </c>
      <c r="IL37" s="192" t="s">
        <v>286</v>
      </c>
      <c r="IM37" s="192" t="s">
        <v>286</v>
      </c>
      <c r="IN37" s="192" t="s">
        <v>286</v>
      </c>
      <c r="IO37" s="192" t="s">
        <v>286</v>
      </c>
      <c r="IP37" s="192" t="s">
        <v>286</v>
      </c>
      <c r="IQ37" s="192" t="s">
        <v>286</v>
      </c>
      <c r="IR37" s="192" t="s">
        <v>286</v>
      </c>
      <c r="IS37" s="192">
        <v>12.738853503184712</v>
      </c>
      <c r="IT37" s="192">
        <v>18.12080536912752</v>
      </c>
      <c r="IU37" s="192" t="s">
        <v>286</v>
      </c>
      <c r="IV37" s="192">
        <v>14.965986394557829</v>
      </c>
      <c r="IW37" s="192">
        <v>18.699186991869905</v>
      </c>
      <c r="IX37" s="192" t="s">
        <v>286</v>
      </c>
      <c r="IY37" s="192" t="s">
        <v>286</v>
      </c>
      <c r="IZ37" s="192" t="s">
        <v>286</v>
      </c>
      <c r="JA37" s="192" t="s">
        <v>286</v>
      </c>
      <c r="JB37" s="192" t="s">
        <v>286</v>
      </c>
      <c r="JC37" s="192" t="s">
        <v>286</v>
      </c>
      <c r="JD37" s="192" t="s">
        <v>286</v>
      </c>
      <c r="JE37" s="192" t="s">
        <v>286</v>
      </c>
      <c r="JF37" s="192" t="s">
        <v>286</v>
      </c>
      <c r="JG37" s="192" t="s">
        <v>286</v>
      </c>
      <c r="JH37" s="192">
        <v>15.923566878980898</v>
      </c>
      <c r="JI37" s="192">
        <v>10.738255033557053</v>
      </c>
      <c r="JJ37" s="192" t="s">
        <v>286</v>
      </c>
      <c r="JK37" s="192">
        <v>10.884353741496602</v>
      </c>
      <c r="JL37" s="192">
        <v>11.382113821138214</v>
      </c>
      <c r="JM37" s="192" t="s">
        <v>286</v>
      </c>
      <c r="JN37" s="192" t="s">
        <v>286</v>
      </c>
      <c r="JO37" s="192" t="s">
        <v>286</v>
      </c>
      <c r="JP37" s="192" t="s">
        <v>286</v>
      </c>
      <c r="JQ37" s="192" t="s">
        <v>286</v>
      </c>
      <c r="JR37" s="192" t="s">
        <v>286</v>
      </c>
      <c r="JS37" s="192" t="s">
        <v>286</v>
      </c>
      <c r="JT37" s="192" t="s">
        <v>286</v>
      </c>
      <c r="JU37" s="192" t="s">
        <v>286</v>
      </c>
      <c r="JV37" s="192" t="s">
        <v>286</v>
      </c>
      <c r="JW37" s="192">
        <v>28.6624203821656</v>
      </c>
      <c r="JX37" s="192">
        <v>28.859060402684573</v>
      </c>
      <c r="JY37" s="192" t="s">
        <v>286</v>
      </c>
      <c r="JZ37" s="192">
        <v>25.850340136054424</v>
      </c>
      <c r="KA37" s="192">
        <v>30.081300813008131</v>
      </c>
      <c r="KB37" s="192">
        <v>20.942408376963353</v>
      </c>
      <c r="KC37" s="192">
        <v>23.152709359605915</v>
      </c>
      <c r="KD37" s="192">
        <v>27.142857142857139</v>
      </c>
      <c r="KE37" s="192">
        <v>19.76047904191617</v>
      </c>
      <c r="KF37" s="192">
        <v>22.105263157894747</v>
      </c>
      <c r="KG37" s="192">
        <v>29.078014184397173</v>
      </c>
      <c r="KH37" s="192">
        <v>19.230769230769234</v>
      </c>
      <c r="KI37" s="192">
        <v>31.060606060606066</v>
      </c>
      <c r="KJ37" s="192">
        <v>33.009708737864081</v>
      </c>
      <c r="KK37" s="192">
        <v>22.151898734177212</v>
      </c>
      <c r="KL37" s="192">
        <v>24.117647058823522</v>
      </c>
      <c r="KM37" s="192">
        <v>31.612903225806441</v>
      </c>
      <c r="KN37" s="192">
        <v>17.605633802816897</v>
      </c>
      <c r="KO37" s="192">
        <v>23.270440251572332</v>
      </c>
      <c r="KP37" s="192">
        <v>25.190839694656482</v>
      </c>
      <c r="KQ37" s="192" t="str">
        <f t="shared" si="32"/>
        <v>--</v>
      </c>
      <c r="KR37" s="192" t="str">
        <f t="shared" si="32"/>
        <v>--</v>
      </c>
      <c r="KS37" s="192" t="str">
        <f t="shared" si="32"/>
        <v>--</v>
      </c>
      <c r="KT37" s="192" t="str">
        <f t="shared" si="32"/>
        <v>--</v>
      </c>
      <c r="KU37" s="192" t="str">
        <f t="shared" si="32"/>
        <v>--</v>
      </c>
      <c r="KV37" s="219">
        <v>1.86335403726708</v>
      </c>
      <c r="KW37" s="219">
        <v>3.125</v>
      </c>
      <c r="KX37" s="219">
        <v>5.2631578947368398</v>
      </c>
      <c r="KY37" s="219">
        <v>1.2820512820512799</v>
      </c>
      <c r="KZ37" s="219">
        <v>2.64900662251656</v>
      </c>
      <c r="LA37" s="219">
        <v>2.2900763358778602</v>
      </c>
      <c r="LB37" s="190" t="str">
        <f t="shared" ref="LB37:LB68" si="33">"--"</f>
        <v>--</v>
      </c>
      <c r="LC37" s="219">
        <v>4.6511627906976702</v>
      </c>
      <c r="LD37" s="219">
        <v>15.789473684210501</v>
      </c>
      <c r="LE37" s="190" t="str">
        <f t="shared" ref="LE37:LE68" si="34">"--"</f>
        <v>--</v>
      </c>
      <c r="LF37" s="219">
        <v>1.3333333333333299</v>
      </c>
      <c r="LG37" s="219">
        <v>5.3846153846153904</v>
      </c>
      <c r="LH37" s="219">
        <v>86.419753086419803</v>
      </c>
      <c r="LI37" s="219">
        <v>82.8125</v>
      </c>
      <c r="LJ37" s="219">
        <v>89.473684210526301</v>
      </c>
      <c r="LK37" s="219">
        <v>74.838709677419402</v>
      </c>
      <c r="LL37" s="219">
        <v>80.794701986755001</v>
      </c>
      <c r="LM37" s="219">
        <v>77.692307692307693</v>
      </c>
      <c r="LN37" s="219">
        <v>40.740740740740698</v>
      </c>
      <c r="LO37" s="219">
        <v>35.9375</v>
      </c>
      <c r="LP37" s="219">
        <v>45.614035087719301</v>
      </c>
      <c r="LQ37" s="219">
        <v>30.322580645161299</v>
      </c>
      <c r="LR37" s="219">
        <v>28.476821192052999</v>
      </c>
      <c r="LS37" s="219">
        <v>32.307692307692299</v>
      </c>
      <c r="LT37" s="219">
        <v>50.3105590062112</v>
      </c>
      <c r="LU37" s="219">
        <v>55.46875</v>
      </c>
      <c r="LV37" s="219">
        <v>57.017543859649102</v>
      </c>
      <c r="LW37" s="219">
        <v>51.923076923076898</v>
      </c>
      <c r="LX37" s="219">
        <v>40.397350993377501</v>
      </c>
      <c r="LY37" s="219">
        <v>46.923076923076898</v>
      </c>
      <c r="LZ37" s="219">
        <v>12.4223602484472</v>
      </c>
      <c r="MA37" s="219">
        <v>11.71875</v>
      </c>
      <c r="MB37" s="219">
        <v>17.543859649122801</v>
      </c>
      <c r="MC37" s="219">
        <v>8.3333333333333304</v>
      </c>
      <c r="MD37" s="219">
        <v>7.9470198675496704</v>
      </c>
      <c r="ME37" s="219">
        <v>10</v>
      </c>
      <c r="MF37" s="219">
        <v>43.209876543209901</v>
      </c>
      <c r="MG37" s="219">
        <v>38.28125</v>
      </c>
      <c r="MH37" s="219">
        <v>34.210526315789501</v>
      </c>
      <c r="MI37" s="219">
        <v>37.179487179487197</v>
      </c>
      <c r="MJ37" s="219">
        <v>27.152317880794701</v>
      </c>
      <c r="MK37" s="219">
        <v>29.230769230769202</v>
      </c>
      <c r="ML37" s="219">
        <v>11.728395061728399</v>
      </c>
      <c r="MM37" s="219">
        <v>14.84375</v>
      </c>
      <c r="MN37" s="219">
        <v>10.526315789473699</v>
      </c>
      <c r="MO37" s="219">
        <v>8.3333333333333393</v>
      </c>
      <c r="MP37" s="219">
        <v>7.9470198675496704</v>
      </c>
      <c r="MQ37" s="219">
        <v>9.2307692307692299</v>
      </c>
      <c r="MR37" s="190" t="str">
        <f t="shared" si="28"/>
        <v>--</v>
      </c>
      <c r="MS37" s="190" t="str">
        <f t="shared" si="28"/>
        <v>--</v>
      </c>
      <c r="MT37" s="190" t="str">
        <f t="shared" si="28"/>
        <v>--</v>
      </c>
      <c r="MU37" s="190" t="str">
        <f t="shared" si="28"/>
        <v>--</v>
      </c>
      <c r="MV37" s="220">
        <v>86</v>
      </c>
      <c r="MW37" s="220">
        <v>79.838709677419303</v>
      </c>
      <c r="MX37" s="220">
        <v>33.3333333333333</v>
      </c>
      <c r="MY37" s="220">
        <v>28.2258064516129</v>
      </c>
      <c r="MZ37" s="220">
        <v>50.331125827814503</v>
      </c>
      <c r="NA37" s="220">
        <v>37.903225806451601</v>
      </c>
      <c r="NB37" s="220">
        <v>7.9470198675496704</v>
      </c>
      <c r="NC37" s="220">
        <v>6.4516129032258096</v>
      </c>
      <c r="ND37" s="220">
        <v>30.4054054054054</v>
      </c>
      <c r="NE37" s="220">
        <v>36.290322580645203</v>
      </c>
      <c r="NF37" s="220">
        <v>9.4594594594594597</v>
      </c>
      <c r="NG37" s="220">
        <v>9.67741935483871</v>
      </c>
      <c r="NH37" s="221" t="str">
        <f t="shared" ref="NH37:NH68" si="35">"--"</f>
        <v>--</v>
      </c>
      <c r="NI37" s="222">
        <v>12.258064516129</v>
      </c>
      <c r="NJ37" s="222">
        <v>14.285714285714301</v>
      </c>
      <c r="NK37" s="222">
        <v>15.929203539823</v>
      </c>
      <c r="NL37" s="221" t="str">
        <f t="shared" ref="NL37:NL68" si="36">"--"</f>
        <v>--</v>
      </c>
      <c r="NM37" s="222">
        <v>18.181818181818201</v>
      </c>
      <c r="NN37" s="222">
        <v>18.181818181818201</v>
      </c>
      <c r="NO37" s="222">
        <v>15.5038759689923</v>
      </c>
      <c r="NP37" s="221" t="str">
        <f t="shared" ref="NP37:NP68" si="37">"--"</f>
        <v>--</v>
      </c>
      <c r="NQ37" s="273">
        <v>6.4516129032258078</v>
      </c>
      <c r="NR37" s="273">
        <v>11.904761904761905</v>
      </c>
      <c r="NS37" s="273">
        <v>15.929203539823011</v>
      </c>
      <c r="NT37" s="221" t="str">
        <f t="shared" ref="NT37:NT68" si="38">"--"</f>
        <v>--</v>
      </c>
      <c r="NU37" s="222">
        <v>9.0909090909090953</v>
      </c>
      <c r="NV37" s="222">
        <v>13.286713286713288</v>
      </c>
      <c r="NW37" s="222">
        <v>13.953488372093029</v>
      </c>
      <c r="NX37" s="221" t="str">
        <f t="shared" ref="NX37:NX68" si="39">"--"</f>
        <v>--</v>
      </c>
      <c r="NY37" s="222">
        <v>18.709677419354836</v>
      </c>
      <c r="NZ37" s="222">
        <v>26.190476190476193</v>
      </c>
      <c r="OA37" s="222">
        <v>31.858407079646028</v>
      </c>
      <c r="OB37" s="221" t="str">
        <f t="shared" ref="OB37:OB68" si="40">"--"</f>
        <v>--</v>
      </c>
      <c r="OC37" s="222">
        <v>27.27272727272727</v>
      </c>
      <c r="OD37" s="222">
        <v>31.468531468531488</v>
      </c>
      <c r="OE37" s="222">
        <v>29.457364341085281</v>
      </c>
      <c r="OF37" s="128">
        <v>36.912751677852341</v>
      </c>
      <c r="OG37" s="128">
        <v>48.76543209876543</v>
      </c>
      <c r="OH37" s="128">
        <v>51.937984496124038</v>
      </c>
      <c r="OI37" s="128">
        <v>49.122807017543877</v>
      </c>
      <c r="OJ37" s="128">
        <v>43.333333333333343</v>
      </c>
      <c r="OK37" s="128">
        <v>57.05128205128203</v>
      </c>
      <c r="OL37" s="128">
        <v>59.459459459459445</v>
      </c>
      <c r="OM37" s="128">
        <v>50.38167938931295</v>
      </c>
      <c r="ON37" s="310">
        <v>18.4931506849315</v>
      </c>
      <c r="OO37" s="128">
        <v>16.666666666666668</v>
      </c>
      <c r="OP37" s="128">
        <v>15.503875968992242</v>
      </c>
      <c r="OQ37" s="128">
        <v>9.6491228070175463</v>
      </c>
      <c r="OR37" s="128">
        <v>21.138211382113827</v>
      </c>
      <c r="OS37" s="128">
        <v>20.000000000000004</v>
      </c>
      <c r="OT37" s="128">
        <v>18.12080536912752</v>
      </c>
      <c r="OU37" s="128">
        <v>12.977099236641216</v>
      </c>
      <c r="OW37" s="378" t="str">
        <f t="shared" si="10"/>
        <v>--</v>
      </c>
      <c r="OX37" s="381">
        <v>2.4590163934426235</v>
      </c>
      <c r="OY37" s="381">
        <v>0.71428571428571419</v>
      </c>
      <c r="OZ37" s="381">
        <v>0.970873786407767</v>
      </c>
      <c r="PA37" s="378" t="str">
        <f t="shared" si="11"/>
        <v>--</v>
      </c>
      <c r="PB37" s="378" t="str">
        <f t="shared" si="11"/>
        <v>--</v>
      </c>
      <c r="PC37" s="381">
        <v>3.7037037037037046</v>
      </c>
      <c r="PD37" s="381">
        <v>7.8431372549019622</v>
      </c>
      <c r="PE37" s="380">
        <v>35.344827586206883</v>
      </c>
      <c r="PF37" s="381">
        <v>59.016393442622949</v>
      </c>
      <c r="PG37" s="381">
        <v>61.594202898550733</v>
      </c>
      <c r="PH37" s="381">
        <v>39.252336448598143</v>
      </c>
      <c r="PI37" s="380">
        <v>15.789473684210524</v>
      </c>
      <c r="PJ37" s="381">
        <v>15.833333333333336</v>
      </c>
      <c r="PK37" s="381">
        <v>11.764705882352938</v>
      </c>
      <c r="PL37" s="381">
        <v>4.8543689320388355</v>
      </c>
      <c r="PM37" s="378" t="str">
        <f t="shared" si="12"/>
        <v>--</v>
      </c>
      <c r="PN37" s="381">
        <v>14.159292035398236</v>
      </c>
      <c r="PO37" s="381">
        <v>13.008130081300818</v>
      </c>
      <c r="PP37" s="381">
        <v>16.666666666666668</v>
      </c>
      <c r="PQ37" s="378" t="str">
        <f t="shared" si="13"/>
        <v>--</v>
      </c>
      <c r="PR37" s="381">
        <v>16.814159292035395</v>
      </c>
      <c r="PS37" s="381">
        <v>19.51219512195123</v>
      </c>
      <c r="PT37" s="381">
        <v>14.583333333333332</v>
      </c>
      <c r="PU37" s="378" t="str">
        <f t="shared" si="14"/>
        <v>--</v>
      </c>
      <c r="PV37" s="381">
        <v>30.973451327433636</v>
      </c>
      <c r="PW37" s="381">
        <v>32.520325203252021</v>
      </c>
      <c r="PX37" s="381">
        <v>31.250000000000004</v>
      </c>
      <c r="PZ37" s="368"/>
      <c r="QA37" s="368"/>
      <c r="QB37" s="368"/>
      <c r="QC37" s="368"/>
      <c r="QD37" s="368"/>
      <c r="QE37" s="368"/>
      <c r="QF37" s="368"/>
      <c r="QG37" s="368"/>
      <c r="QH37" s="368"/>
      <c r="QI37" s="368"/>
      <c r="QJ37" s="368"/>
      <c r="QK37" s="368"/>
      <c r="QL37" s="368"/>
      <c r="QM37" s="368"/>
      <c r="QN37" s="368"/>
      <c r="QO37" s="368"/>
      <c r="QP37" s="368"/>
      <c r="QQ37" s="368"/>
      <c r="QR37" s="368"/>
      <c r="QS37" s="368"/>
      <c r="QT37" s="368"/>
      <c r="QU37" s="368"/>
      <c r="QV37" s="368"/>
      <c r="QW37" s="368"/>
      <c r="QX37" s="368"/>
      <c r="QY37" s="368"/>
      <c r="QZ37" s="368"/>
      <c r="RA37" s="368"/>
      <c r="RB37" s="368"/>
      <c r="RC37" s="368"/>
      <c r="RD37" s="368"/>
      <c r="RE37" s="368"/>
      <c r="RF37" s="368"/>
      <c r="RG37" s="368"/>
      <c r="RH37" s="368"/>
      <c r="RI37" s="368"/>
      <c r="RJ37" s="368"/>
      <c r="RK37" s="368"/>
      <c r="RL37" s="368"/>
      <c r="RM37" s="368"/>
      <c r="RN37" s="368"/>
      <c r="RO37" s="368"/>
      <c r="RP37" s="368"/>
      <c r="RQ37" s="368"/>
      <c r="RR37" s="368"/>
      <c r="RS37" s="368"/>
      <c r="RT37" s="368"/>
    </row>
    <row r="38" spans="1:488" x14ac:dyDescent="0.25">
      <c r="A38" s="114">
        <v>34</v>
      </c>
      <c r="B38" s="93" t="s">
        <v>34</v>
      </c>
      <c r="C38" s="189">
        <v>1.4285714285714277</v>
      </c>
      <c r="D38" s="189">
        <v>9.7142857142857029</v>
      </c>
      <c r="E38" s="189">
        <v>13.076923076923064</v>
      </c>
      <c r="F38" s="189">
        <v>1.4749262536873162</v>
      </c>
      <c r="G38" s="189">
        <v>10.181818181818185</v>
      </c>
      <c r="H38" s="189">
        <v>13.333333333333341</v>
      </c>
      <c r="I38" s="189">
        <v>1.0050251256281408</v>
      </c>
      <c r="J38" s="189">
        <v>7.7151335311572709</v>
      </c>
      <c r="K38" s="189">
        <v>13.775510204081634</v>
      </c>
      <c r="L38" s="189">
        <v>1.840490797546013</v>
      </c>
      <c r="M38" s="190">
        <v>7.5471698113207513</v>
      </c>
      <c r="N38" s="190">
        <v>12.643678160919533</v>
      </c>
      <c r="O38" s="190">
        <v>0.65573770491803285</v>
      </c>
      <c r="P38" s="190">
        <v>2.4193548387096788</v>
      </c>
      <c r="Q38" s="190">
        <v>7.6923076923076943</v>
      </c>
      <c r="R38" s="190">
        <v>0.95238095238095144</v>
      </c>
      <c r="S38" s="190">
        <v>9.1690544412607426</v>
      </c>
      <c r="T38" s="190">
        <v>12.692307692307701</v>
      </c>
      <c r="U38" s="190">
        <v>1.4749262536873162</v>
      </c>
      <c r="V38" s="190">
        <v>8.7591240875912391</v>
      </c>
      <c r="W38" s="190">
        <v>11.794871794871804</v>
      </c>
      <c r="X38" s="190">
        <v>0.75376884422110502</v>
      </c>
      <c r="Y38" s="190">
        <v>6.2499999999999991</v>
      </c>
      <c r="Z38" s="190">
        <v>12.820512820512823</v>
      </c>
      <c r="AA38" s="190">
        <v>1.2269938650306746</v>
      </c>
      <c r="AB38" s="132">
        <v>7.0460704607046072</v>
      </c>
      <c r="AC38" s="132">
        <v>10.982658959537577</v>
      </c>
      <c r="AD38" s="132">
        <v>0.65573770491803285</v>
      </c>
      <c r="AE38" s="132">
        <v>2.0161290322580658</v>
      </c>
      <c r="AF38" s="190">
        <v>7.2164948453608284</v>
      </c>
      <c r="AG38" s="189">
        <v>1.1990407673860914</v>
      </c>
      <c r="AH38" s="189">
        <v>6.1224489795918338</v>
      </c>
      <c r="AI38" s="191">
        <v>9.2664092664092674</v>
      </c>
      <c r="AJ38" s="191">
        <v>1.4705882352941182</v>
      </c>
      <c r="AK38" s="190">
        <v>6.521739130434784</v>
      </c>
      <c r="AL38" s="190">
        <v>8.3333333333333357</v>
      </c>
      <c r="AM38" s="190">
        <v>0.25380710659898464</v>
      </c>
      <c r="AN38" s="190">
        <v>4.1791044776119426</v>
      </c>
      <c r="AO38" s="190">
        <v>10.769230769230775</v>
      </c>
      <c r="AP38" s="190">
        <v>0.92307692307692302</v>
      </c>
      <c r="AQ38" s="190">
        <v>3.2786885245901654</v>
      </c>
      <c r="AR38" s="190">
        <v>7.5581395348837228</v>
      </c>
      <c r="AS38" s="190">
        <v>0.32786885245901642</v>
      </c>
      <c r="AT38" s="190">
        <v>1.619433198380567</v>
      </c>
      <c r="AU38" s="190">
        <v>5.154639175257735</v>
      </c>
      <c r="AV38" s="190">
        <v>2.7397260273972588</v>
      </c>
      <c r="AW38" s="190">
        <v>25.000000000000018</v>
      </c>
      <c r="AX38" s="132">
        <v>18.545454545454533</v>
      </c>
      <c r="AY38" s="132">
        <v>3.2967032967032979</v>
      </c>
      <c r="AZ38" s="132">
        <v>21.000000000000007</v>
      </c>
      <c r="BA38" s="132">
        <v>15.384615384615387</v>
      </c>
      <c r="BB38" s="190">
        <v>4.5783132530120518</v>
      </c>
      <c r="BC38" s="132">
        <v>12.849162011173183</v>
      </c>
      <c r="BD38" s="132">
        <v>17.224880382775122</v>
      </c>
      <c r="BE38" s="132">
        <v>2.5936599423631126</v>
      </c>
      <c r="BF38" s="132">
        <v>13.010204081632647</v>
      </c>
      <c r="BG38" s="190">
        <v>14.893617021276599</v>
      </c>
      <c r="BH38" s="132">
        <v>1.1730205278592378</v>
      </c>
      <c r="BI38" s="132">
        <v>11.153846153846146</v>
      </c>
      <c r="BJ38" s="132">
        <v>11.650485436893199</v>
      </c>
      <c r="BK38" s="192" t="s">
        <v>286</v>
      </c>
      <c r="BL38" s="190">
        <v>3.649635036496349</v>
      </c>
      <c r="BM38" s="132">
        <v>4.0740740740741614</v>
      </c>
      <c r="BN38" s="192" t="s">
        <v>286</v>
      </c>
      <c r="BO38" s="192">
        <v>5.0675675675675365</v>
      </c>
      <c r="BP38" s="192">
        <v>4.2253521126760631</v>
      </c>
      <c r="BQ38" s="192" t="s">
        <v>286</v>
      </c>
      <c r="BR38" s="132">
        <v>2.7932960893854499</v>
      </c>
      <c r="BS38" s="132">
        <v>3.8461538461538254</v>
      </c>
      <c r="BT38" s="192" t="s">
        <v>286</v>
      </c>
      <c r="BU38" s="190">
        <v>3.3248081841432202</v>
      </c>
      <c r="BV38" s="132">
        <v>3.7433155080213916</v>
      </c>
      <c r="BW38" s="192" t="s">
        <v>286</v>
      </c>
      <c r="BX38" s="132">
        <v>1.1583011583011591</v>
      </c>
      <c r="BY38" s="190">
        <v>1.4634146341463421</v>
      </c>
      <c r="BZ38" s="132" t="s">
        <v>286</v>
      </c>
      <c r="CA38" s="132">
        <v>11.26279863481229</v>
      </c>
      <c r="CB38" s="132">
        <v>36.170212765957501</v>
      </c>
      <c r="CC38" s="190" t="s">
        <v>286</v>
      </c>
      <c r="CD38" s="132">
        <v>6.2761506276150643</v>
      </c>
      <c r="CE38" s="132">
        <v>33.720930232558153</v>
      </c>
      <c r="CF38" s="132" t="s">
        <v>286</v>
      </c>
      <c r="CG38" s="190">
        <v>4.0268456375838957</v>
      </c>
      <c r="CH38" s="132">
        <v>26.775956284153015</v>
      </c>
      <c r="CI38" s="132" t="s">
        <v>286</v>
      </c>
      <c r="CJ38" s="132">
        <v>3.3639143730886856</v>
      </c>
      <c r="CK38" s="132">
        <v>29.411764705882351</v>
      </c>
      <c r="CL38" s="132" t="s">
        <v>286</v>
      </c>
      <c r="CM38" s="132">
        <v>2.727272727272728</v>
      </c>
      <c r="CN38" s="132">
        <v>18.235294117647058</v>
      </c>
      <c r="CO38" s="132" t="s">
        <v>286</v>
      </c>
      <c r="CP38" s="190">
        <v>27.127659574468069</v>
      </c>
      <c r="CQ38" s="132">
        <v>43.560606060606027</v>
      </c>
      <c r="CR38" s="132" t="s">
        <v>286</v>
      </c>
      <c r="CS38" s="192">
        <v>25.347222222222211</v>
      </c>
      <c r="CT38" s="192">
        <v>45.12820512820511</v>
      </c>
      <c r="CU38" s="190" t="s">
        <v>286</v>
      </c>
      <c r="CV38" s="132">
        <v>20.916905444126058</v>
      </c>
      <c r="CW38" s="132">
        <v>47.317073170731696</v>
      </c>
      <c r="CX38" s="192" t="s">
        <v>286</v>
      </c>
      <c r="CY38" s="192">
        <v>17.150395778364118</v>
      </c>
      <c r="CZ38" s="190">
        <v>39.890710382513653</v>
      </c>
      <c r="DA38" s="132" t="s">
        <v>286</v>
      </c>
      <c r="DB38" s="132">
        <v>14.117647058823534</v>
      </c>
      <c r="DC38" s="210">
        <v>26.108374384236445</v>
      </c>
      <c r="DD38" s="192">
        <v>71.131639722863738</v>
      </c>
      <c r="DE38" s="190">
        <v>65.679012345679027</v>
      </c>
      <c r="DF38" s="132">
        <v>54.243542435424352</v>
      </c>
      <c r="DG38" s="132">
        <v>74.301675977653645</v>
      </c>
      <c r="DH38" s="192">
        <v>70.370370370370381</v>
      </c>
      <c r="DI38" s="192">
        <v>40.566037735849065</v>
      </c>
      <c r="DJ38" s="190">
        <v>78.325123152709438</v>
      </c>
      <c r="DK38" s="132">
        <v>69.63788300835661</v>
      </c>
      <c r="DL38" s="132">
        <v>50.724637681159436</v>
      </c>
      <c r="DM38" s="132">
        <v>78.208955223880665</v>
      </c>
      <c r="DN38" s="132">
        <v>72.493573264781531</v>
      </c>
      <c r="DO38" s="190">
        <v>56.216216216216203</v>
      </c>
      <c r="DP38" s="132">
        <v>64.759036144578289</v>
      </c>
      <c r="DQ38" s="132">
        <v>61.867704280155664</v>
      </c>
      <c r="DR38" s="132">
        <v>58.333333333333336</v>
      </c>
      <c r="DS38" s="132">
        <v>38.875878220140514</v>
      </c>
      <c r="DT38" s="190">
        <v>56.511056511056509</v>
      </c>
      <c r="DU38" s="194">
        <v>40.740740740740733</v>
      </c>
      <c r="DV38" s="194">
        <v>42.693409742120338</v>
      </c>
      <c r="DW38" s="192">
        <v>52.542372881355945</v>
      </c>
      <c r="DX38" s="194">
        <v>38.679245283018872</v>
      </c>
      <c r="DY38" s="190">
        <v>45.073891625615772</v>
      </c>
      <c r="DZ38" s="190">
        <v>49.019607843137258</v>
      </c>
      <c r="EA38" s="190">
        <v>31.730769230769223</v>
      </c>
      <c r="EB38" s="190">
        <v>43.323442136498514</v>
      </c>
      <c r="EC38" s="190">
        <v>52.956298200514141</v>
      </c>
      <c r="ED38" s="190">
        <v>38.502673796791477</v>
      </c>
      <c r="EE38" s="190">
        <v>40.425531914893618</v>
      </c>
      <c r="EF38" s="190">
        <v>46.093750000000007</v>
      </c>
      <c r="EG38" s="190">
        <v>38.235294117647037</v>
      </c>
      <c r="EH38" s="190">
        <v>21.162790697674435</v>
      </c>
      <c r="EI38" s="190">
        <v>15.196078431372538</v>
      </c>
      <c r="EJ38" s="190">
        <v>10.661764705882351</v>
      </c>
      <c r="EK38" s="190">
        <v>26.610644257703068</v>
      </c>
      <c r="EL38" s="132">
        <v>15.120274914089336</v>
      </c>
      <c r="EM38" s="132">
        <v>9.0047393364928894</v>
      </c>
      <c r="EN38" s="132">
        <v>19.211822660098512</v>
      </c>
      <c r="EO38" s="132">
        <v>14.887640449438212</v>
      </c>
      <c r="EP38" s="190">
        <v>12.135922330097088</v>
      </c>
      <c r="EQ38" s="132">
        <v>21.893491124260347</v>
      </c>
      <c r="ER38" s="132">
        <v>13.766233766233759</v>
      </c>
      <c r="ES38" s="132">
        <v>15.675675675675679</v>
      </c>
      <c r="ET38" s="132">
        <v>23.602484472049706</v>
      </c>
      <c r="EU38" s="190">
        <v>17.578125000000018</v>
      </c>
      <c r="EV38" s="132">
        <v>16.176470588235304</v>
      </c>
      <c r="EW38" s="132" t="s">
        <v>286</v>
      </c>
      <c r="EX38" s="132" t="s">
        <v>286</v>
      </c>
      <c r="EY38" s="132" t="s">
        <v>286</v>
      </c>
      <c r="EZ38" s="190">
        <v>89.325842696629238</v>
      </c>
      <c r="FA38" s="132">
        <v>85.910652920962193</v>
      </c>
      <c r="FB38" s="132">
        <v>84.761904761904816</v>
      </c>
      <c r="FC38" s="132">
        <v>87.780548628428818</v>
      </c>
      <c r="FD38" s="132">
        <v>82.768361581920928</v>
      </c>
      <c r="FE38" s="190">
        <v>84.057971014492765</v>
      </c>
      <c r="FF38" s="132">
        <v>87.172011661807687</v>
      </c>
      <c r="FG38" s="132">
        <v>82.901554404145088</v>
      </c>
      <c r="FH38" s="132">
        <v>77.837837837837867</v>
      </c>
      <c r="FI38" s="132">
        <v>83.532934131736525</v>
      </c>
      <c r="FJ38" s="190">
        <v>86.770428015564164</v>
      </c>
      <c r="FK38" s="132">
        <v>82.439024390243915</v>
      </c>
      <c r="FL38" s="132" t="s">
        <v>286</v>
      </c>
      <c r="FM38" s="132" t="s">
        <v>286</v>
      </c>
      <c r="FN38" s="132" t="s">
        <v>286</v>
      </c>
      <c r="FO38" s="190">
        <v>44.101123595505669</v>
      </c>
      <c r="FP38" s="132">
        <v>38.831615120274918</v>
      </c>
      <c r="FQ38" s="132">
        <v>38.571428571428569</v>
      </c>
      <c r="FR38" s="132">
        <v>37.655860349127167</v>
      </c>
      <c r="FS38" s="132">
        <v>37.005649717514075</v>
      </c>
      <c r="FT38" s="190">
        <v>30.917874396135272</v>
      </c>
      <c r="FU38" s="132">
        <v>40.816326530612216</v>
      </c>
      <c r="FV38" s="132">
        <v>31.865284974093321</v>
      </c>
      <c r="FW38" s="132">
        <v>31.351351351351365</v>
      </c>
      <c r="FX38" s="132">
        <v>35.329341317365298</v>
      </c>
      <c r="FY38" s="190">
        <v>36.964980544747071</v>
      </c>
      <c r="FZ38" s="132">
        <v>31.707317073170728</v>
      </c>
      <c r="GA38" s="132" t="s">
        <v>286</v>
      </c>
      <c r="GB38" s="132" t="s">
        <v>286</v>
      </c>
      <c r="GC38" s="132" t="s">
        <v>286</v>
      </c>
      <c r="GD38" s="190">
        <v>59.195402298850603</v>
      </c>
      <c r="GE38" s="132">
        <v>72.916666666666771</v>
      </c>
      <c r="GF38" s="132">
        <v>77.294685990338195</v>
      </c>
      <c r="GG38" s="132">
        <v>67.749999999999943</v>
      </c>
      <c r="GH38" s="132">
        <v>67.98866855524075</v>
      </c>
      <c r="GI38" s="190">
        <v>71.782178217821794</v>
      </c>
      <c r="GJ38" s="132">
        <v>60.550458715596335</v>
      </c>
      <c r="GK38" s="132">
        <v>56.842105263157848</v>
      </c>
      <c r="GL38" s="132">
        <v>65.027322404371589</v>
      </c>
      <c r="GM38" s="197">
        <v>48.475609756097555</v>
      </c>
      <c r="GN38" s="190">
        <v>49.206349206349209</v>
      </c>
      <c r="GO38" s="132">
        <v>62.686567164179124</v>
      </c>
      <c r="GP38" s="132" t="s">
        <v>286</v>
      </c>
      <c r="GQ38" s="132" t="s">
        <v>286</v>
      </c>
      <c r="GR38" s="132" t="s">
        <v>286</v>
      </c>
      <c r="GS38" s="190">
        <v>20.689655172413786</v>
      </c>
      <c r="GT38" s="132">
        <v>29.513888888888893</v>
      </c>
      <c r="GU38" s="132">
        <v>33.816425120772934</v>
      </c>
      <c r="GV38" s="132">
        <v>15.750000000000004</v>
      </c>
      <c r="GW38" s="132">
        <v>28.328611898016991</v>
      </c>
      <c r="GX38" s="190">
        <v>31.188118811881186</v>
      </c>
      <c r="GY38" s="190">
        <v>14.984709480122326</v>
      </c>
      <c r="GZ38" s="190">
        <v>14.47368421052631</v>
      </c>
      <c r="HA38" s="190">
        <v>23.497267759562838</v>
      </c>
      <c r="HB38" s="190">
        <v>13.719512195121945</v>
      </c>
      <c r="HC38" s="190">
        <v>15.079365079365076</v>
      </c>
      <c r="HD38" s="190">
        <v>17.412935323383085</v>
      </c>
      <c r="HE38" s="190" t="s">
        <v>286</v>
      </c>
      <c r="HF38" s="190" t="s">
        <v>286</v>
      </c>
      <c r="HG38" s="190" t="s">
        <v>286</v>
      </c>
      <c r="HH38" s="190">
        <v>25.739644970414194</v>
      </c>
      <c r="HI38" s="190">
        <v>25.177304964539001</v>
      </c>
      <c r="HJ38" s="190">
        <v>12.682926829268293</v>
      </c>
      <c r="HK38" s="190">
        <v>33.333333333333329</v>
      </c>
      <c r="HL38" s="132">
        <v>26.315789473684216</v>
      </c>
      <c r="HM38" s="132">
        <v>21.890547263681583</v>
      </c>
      <c r="HN38" s="132">
        <v>40.672782874617731</v>
      </c>
      <c r="HO38" s="132">
        <v>33.423913043478301</v>
      </c>
      <c r="HP38" s="190">
        <v>32.41758241758243</v>
      </c>
      <c r="HQ38" s="132">
        <v>32.817337461300312</v>
      </c>
      <c r="HR38" s="132">
        <v>27.710843373493994</v>
      </c>
      <c r="HS38" s="132">
        <v>32.66331658291459</v>
      </c>
      <c r="HT38" s="196" t="s">
        <v>286</v>
      </c>
      <c r="HU38" s="190" t="s">
        <v>286</v>
      </c>
      <c r="HV38" s="192" t="s">
        <v>286</v>
      </c>
      <c r="HW38" s="192">
        <v>9.1715976331360931</v>
      </c>
      <c r="HX38" s="192">
        <v>6.3829787234042543</v>
      </c>
      <c r="HY38" s="192">
        <v>4.390243902439023</v>
      </c>
      <c r="HZ38" s="192">
        <v>10.156249999999989</v>
      </c>
      <c r="IA38" s="192">
        <v>8.4795321637426877</v>
      </c>
      <c r="IB38" s="192">
        <v>6.9651741293532341</v>
      </c>
      <c r="IC38" s="192">
        <v>18.960244648318049</v>
      </c>
      <c r="ID38" s="192">
        <v>10.326086956521742</v>
      </c>
      <c r="IE38" s="192">
        <v>9.3406593406593377</v>
      </c>
      <c r="IF38" s="192">
        <v>12.693498452012378</v>
      </c>
      <c r="IG38" s="192">
        <v>8.4337349397590415</v>
      </c>
      <c r="IH38" s="192">
        <v>7.0351758793969843</v>
      </c>
      <c r="II38" s="192" t="s">
        <v>286</v>
      </c>
      <c r="IJ38" s="192" t="s">
        <v>286</v>
      </c>
      <c r="IK38" s="192" t="s">
        <v>286</v>
      </c>
      <c r="IL38" s="192" t="s">
        <v>286</v>
      </c>
      <c r="IM38" s="192" t="s">
        <v>286</v>
      </c>
      <c r="IN38" s="192" t="s">
        <v>286</v>
      </c>
      <c r="IO38" s="192" t="s">
        <v>286</v>
      </c>
      <c r="IP38" s="192" t="s">
        <v>286</v>
      </c>
      <c r="IQ38" s="192" t="s">
        <v>286</v>
      </c>
      <c r="IR38" s="192" t="s">
        <v>286</v>
      </c>
      <c r="IS38" s="192">
        <v>15.860215053763435</v>
      </c>
      <c r="IT38" s="192">
        <v>19.653179190751452</v>
      </c>
      <c r="IU38" s="192" t="s">
        <v>286</v>
      </c>
      <c r="IV38" s="192">
        <v>12.608695652173905</v>
      </c>
      <c r="IW38" s="192">
        <v>9.0909090909090935</v>
      </c>
      <c r="IX38" s="192" t="s">
        <v>286</v>
      </c>
      <c r="IY38" s="192" t="s">
        <v>286</v>
      </c>
      <c r="IZ38" s="192" t="s">
        <v>286</v>
      </c>
      <c r="JA38" s="192" t="s">
        <v>286</v>
      </c>
      <c r="JB38" s="192" t="s">
        <v>286</v>
      </c>
      <c r="JC38" s="192" t="s">
        <v>286</v>
      </c>
      <c r="JD38" s="192" t="s">
        <v>286</v>
      </c>
      <c r="JE38" s="192" t="s">
        <v>286</v>
      </c>
      <c r="JF38" s="192" t="s">
        <v>286</v>
      </c>
      <c r="JG38" s="192" t="s">
        <v>286</v>
      </c>
      <c r="JH38" s="192">
        <v>8.3333333333333375</v>
      </c>
      <c r="JI38" s="192">
        <v>8.6705202312138745</v>
      </c>
      <c r="JJ38" s="192" t="s">
        <v>286</v>
      </c>
      <c r="JK38" s="192">
        <v>11.739130434782606</v>
      </c>
      <c r="JL38" s="192">
        <v>9.6256684491978621</v>
      </c>
      <c r="JM38" s="192" t="s">
        <v>286</v>
      </c>
      <c r="JN38" s="192" t="s">
        <v>286</v>
      </c>
      <c r="JO38" s="192" t="s">
        <v>286</v>
      </c>
      <c r="JP38" s="192" t="s">
        <v>286</v>
      </c>
      <c r="JQ38" s="192" t="s">
        <v>286</v>
      </c>
      <c r="JR38" s="192" t="s">
        <v>286</v>
      </c>
      <c r="JS38" s="192" t="s">
        <v>286</v>
      </c>
      <c r="JT38" s="192" t="s">
        <v>286</v>
      </c>
      <c r="JU38" s="192" t="s">
        <v>286</v>
      </c>
      <c r="JV38" s="192" t="s">
        <v>286</v>
      </c>
      <c r="JW38" s="192">
        <v>24.193548387096765</v>
      </c>
      <c r="JX38" s="192">
        <v>28.323699421965337</v>
      </c>
      <c r="JY38" s="192" t="s">
        <v>286</v>
      </c>
      <c r="JZ38" s="192">
        <v>24.347826086956527</v>
      </c>
      <c r="KA38" s="192">
        <v>18.716577540106943</v>
      </c>
      <c r="KB38" s="192">
        <v>12.413793103448269</v>
      </c>
      <c r="KC38" s="192">
        <v>25.24509803921568</v>
      </c>
      <c r="KD38" s="192">
        <v>21.978021978021985</v>
      </c>
      <c r="KE38" s="192">
        <v>18.18181818181818</v>
      </c>
      <c r="KF38" s="192">
        <v>25.000000000000011</v>
      </c>
      <c r="KG38" s="192">
        <v>24.170616113744078</v>
      </c>
      <c r="KH38" s="192">
        <v>16.209476309226925</v>
      </c>
      <c r="KI38" s="192">
        <v>26.18384401114205</v>
      </c>
      <c r="KJ38" s="192">
        <v>26.213592233009706</v>
      </c>
      <c r="KK38" s="192">
        <v>17.73255813953487</v>
      </c>
      <c r="KL38" s="192">
        <v>21.850899742930594</v>
      </c>
      <c r="KM38" s="192">
        <v>28.494623655913987</v>
      </c>
      <c r="KN38" s="192">
        <v>19.461077844311372</v>
      </c>
      <c r="KO38" s="192">
        <v>24.409448818897648</v>
      </c>
      <c r="KP38" s="192">
        <v>28.780487804878049</v>
      </c>
      <c r="KQ38" s="192" t="str">
        <f t="shared" si="32"/>
        <v>--</v>
      </c>
      <c r="KR38" s="192" t="str">
        <f t="shared" si="32"/>
        <v>--</v>
      </c>
      <c r="KS38" s="192" t="str">
        <f t="shared" si="32"/>
        <v>--</v>
      </c>
      <c r="KT38" s="192" t="str">
        <f t="shared" si="32"/>
        <v>--</v>
      </c>
      <c r="KU38" s="192" t="str">
        <f t="shared" si="32"/>
        <v>--</v>
      </c>
      <c r="KV38" s="219">
        <v>2.28758169934641</v>
      </c>
      <c r="KW38" s="223">
        <v>0.60606060606060597</v>
      </c>
      <c r="KX38" s="219">
        <v>3.0508474576271198</v>
      </c>
      <c r="KY38" s="223">
        <v>0.60790273556231</v>
      </c>
      <c r="KZ38" s="219">
        <v>1.15273775216138</v>
      </c>
      <c r="LA38" s="219">
        <v>4.1666666666666696</v>
      </c>
      <c r="LB38" s="190" t="str">
        <f t="shared" si="33"/>
        <v>--</v>
      </c>
      <c r="LC38" s="219">
        <v>1.2195121951219501</v>
      </c>
      <c r="LD38" s="219">
        <v>9.8639455782313004</v>
      </c>
      <c r="LE38" s="190" t="str">
        <f t="shared" si="34"/>
        <v>--</v>
      </c>
      <c r="LF38" s="219">
        <v>2.0588235294117601</v>
      </c>
      <c r="LG38" s="219">
        <v>7.7821011673151697</v>
      </c>
      <c r="LH38" s="219">
        <v>85.5263157894736</v>
      </c>
      <c r="LI38" s="219">
        <v>79.635258358662597</v>
      </c>
      <c r="LJ38" s="219">
        <v>85.423728813559293</v>
      </c>
      <c r="LK38" s="219">
        <v>75.528700906344397</v>
      </c>
      <c r="LL38" s="219">
        <v>77.906976744185997</v>
      </c>
      <c r="LM38" s="219">
        <v>77.099236641221296</v>
      </c>
      <c r="LN38" s="219">
        <v>36.842105263157897</v>
      </c>
      <c r="LO38" s="219">
        <v>36.474164133738597</v>
      </c>
      <c r="LP38" s="219">
        <v>35.254237288135599</v>
      </c>
      <c r="LQ38" s="219">
        <v>30.5135951661631</v>
      </c>
      <c r="LR38" s="219">
        <v>29.941860465116299</v>
      </c>
      <c r="LS38" s="219">
        <v>32.442748091603001</v>
      </c>
      <c r="LT38" s="219">
        <v>50.495049504950501</v>
      </c>
      <c r="LU38" s="219">
        <v>55.182926829268297</v>
      </c>
      <c r="LV38" s="219">
        <v>56.610169491525397</v>
      </c>
      <c r="LW38" s="219">
        <v>35.562310030395203</v>
      </c>
      <c r="LX38" s="219">
        <v>52.325581395348898</v>
      </c>
      <c r="LY38" s="219">
        <v>58.174904942965803</v>
      </c>
      <c r="LZ38" s="219">
        <v>10.891089108910901</v>
      </c>
      <c r="MA38" s="219">
        <v>9.7560975609756095</v>
      </c>
      <c r="MB38" s="219">
        <v>16.271186440678001</v>
      </c>
      <c r="MC38" s="219">
        <v>5.1671732522796399</v>
      </c>
      <c r="MD38" s="219">
        <v>12.5</v>
      </c>
      <c r="ME38" s="219">
        <v>15.9695817490494</v>
      </c>
      <c r="MF38" s="219">
        <v>30.363036303630398</v>
      </c>
      <c r="MG38" s="219">
        <v>36.474164133738597</v>
      </c>
      <c r="MH38" s="219">
        <v>36.054421768707499</v>
      </c>
      <c r="MI38" s="219">
        <v>30.5810397553517</v>
      </c>
      <c r="MJ38" s="219">
        <v>37.317784256559698</v>
      </c>
      <c r="MK38" s="219">
        <v>29.007633587786302</v>
      </c>
      <c r="ML38" s="219">
        <v>9.9009900990098991</v>
      </c>
      <c r="MM38" s="219">
        <v>10.0303951367781</v>
      </c>
      <c r="MN38" s="219">
        <v>10.8843537414966</v>
      </c>
      <c r="MO38" s="219">
        <v>6.11620795107034</v>
      </c>
      <c r="MP38" s="219">
        <v>9.3294460641399404</v>
      </c>
      <c r="MQ38" s="219">
        <v>10.687022900763401</v>
      </c>
      <c r="MR38" s="190" t="str">
        <f t="shared" si="28"/>
        <v>--</v>
      </c>
      <c r="MS38" s="190" t="str">
        <f t="shared" si="28"/>
        <v>--</v>
      </c>
      <c r="MT38" s="190" t="str">
        <f t="shared" si="28"/>
        <v>--</v>
      </c>
      <c r="MU38" s="190" t="str">
        <f t="shared" si="28"/>
        <v>--</v>
      </c>
      <c r="MV38" s="220">
        <v>83.3333333333334</v>
      </c>
      <c r="MW38" s="220">
        <v>75.335120643431694</v>
      </c>
      <c r="MX38" s="220">
        <v>27.564102564102601</v>
      </c>
      <c r="MY38" s="220">
        <v>27.3458445040215</v>
      </c>
      <c r="MZ38" s="220">
        <v>51.910828025477699</v>
      </c>
      <c r="NA38" s="220">
        <v>42.857142857142797</v>
      </c>
      <c r="NB38" s="220">
        <v>11.1464968152866</v>
      </c>
      <c r="NC38" s="220">
        <v>8.8948787061994601</v>
      </c>
      <c r="ND38" s="220">
        <v>43.548387096774199</v>
      </c>
      <c r="NE38" s="220">
        <v>35.483870967742</v>
      </c>
      <c r="NF38" s="220">
        <v>10.6451612903226</v>
      </c>
      <c r="NG38" s="220">
        <v>12.0967741935484</v>
      </c>
      <c r="NH38" s="221" t="str">
        <f t="shared" si="35"/>
        <v>--</v>
      </c>
      <c r="NI38" s="222">
        <v>15.444015444015401</v>
      </c>
      <c r="NJ38" s="222">
        <v>12.8919860627178</v>
      </c>
      <c r="NK38" s="222">
        <v>12.996389891696801</v>
      </c>
      <c r="NL38" s="221" t="str">
        <f t="shared" si="36"/>
        <v>--</v>
      </c>
      <c r="NM38" s="222">
        <v>15.916955017300999</v>
      </c>
      <c r="NN38" s="222">
        <v>15.359477124183</v>
      </c>
      <c r="NO38" s="222">
        <v>15.918367346938799</v>
      </c>
      <c r="NP38" s="221" t="str">
        <f t="shared" si="37"/>
        <v>--</v>
      </c>
      <c r="NQ38" s="273">
        <v>12.355212355212359</v>
      </c>
      <c r="NR38" s="273">
        <v>9.756097560975606</v>
      </c>
      <c r="NS38" s="273">
        <v>8.6642599277978238</v>
      </c>
      <c r="NT38" s="221" t="str">
        <f t="shared" si="38"/>
        <v>--</v>
      </c>
      <c r="NU38" s="222">
        <v>10.034602076124564</v>
      </c>
      <c r="NV38" s="222">
        <v>12.418300653594759</v>
      </c>
      <c r="NW38" s="222">
        <v>14.693877551020407</v>
      </c>
      <c r="NX38" s="221" t="str">
        <f t="shared" si="39"/>
        <v>--</v>
      </c>
      <c r="NY38" s="222">
        <v>27.799227799227804</v>
      </c>
      <c r="NZ38" s="222">
        <v>22.648083623693385</v>
      </c>
      <c r="OA38" s="222">
        <v>21.660649819494591</v>
      </c>
      <c r="OB38" s="221" t="str">
        <f t="shared" si="40"/>
        <v>--</v>
      </c>
      <c r="OC38" s="222">
        <v>25.95155709342562</v>
      </c>
      <c r="OD38" s="222">
        <v>27.777777777777782</v>
      </c>
      <c r="OE38" s="222">
        <v>30.612244897959169</v>
      </c>
      <c r="OF38" s="128">
        <v>39.047619047619015</v>
      </c>
      <c r="OG38" s="128">
        <v>49.838187702265351</v>
      </c>
      <c r="OH38" s="128">
        <v>51.063829787234042</v>
      </c>
      <c r="OI38" s="128">
        <v>45.791245791245771</v>
      </c>
      <c r="OJ38" s="128">
        <v>48.257372654155482</v>
      </c>
      <c r="OK38" s="128">
        <v>48.623853211009205</v>
      </c>
      <c r="OL38" s="128">
        <v>56.521739130434796</v>
      </c>
      <c r="OM38" s="128">
        <v>45.454545454545475</v>
      </c>
      <c r="ON38" s="310">
        <v>21.311475409836071</v>
      </c>
      <c r="OO38" s="128">
        <v>14.851485148514854</v>
      </c>
      <c r="OP38" s="128">
        <v>10.334346504559271</v>
      </c>
      <c r="OQ38" s="128">
        <v>12.969283276450506</v>
      </c>
      <c r="OR38" s="128">
        <v>23.097826086956513</v>
      </c>
      <c r="OS38" s="128">
        <v>20</v>
      </c>
      <c r="OT38" s="128">
        <v>16.279069767441861</v>
      </c>
      <c r="OU38" s="128">
        <v>11.742424242424235</v>
      </c>
      <c r="OW38" s="378" t="str">
        <f t="shared" si="10"/>
        <v>--</v>
      </c>
      <c r="OX38" s="381">
        <v>2.6315789473684208</v>
      </c>
      <c r="OY38" s="381">
        <v>1.4492753623188415</v>
      </c>
      <c r="OZ38" s="381">
        <v>0.74906367041198518</v>
      </c>
      <c r="PA38" s="378" t="str">
        <f t="shared" si="11"/>
        <v>--</v>
      </c>
      <c r="PB38" s="378" t="str">
        <f t="shared" si="11"/>
        <v>--</v>
      </c>
      <c r="PC38" s="381">
        <v>1.261829652996846</v>
      </c>
      <c r="PD38" s="381">
        <v>5.220883534136548</v>
      </c>
      <c r="PE38" s="380">
        <v>33.040935672514614</v>
      </c>
      <c r="PF38" s="381">
        <v>51.566951566951566</v>
      </c>
      <c r="PG38" s="381">
        <v>56.534090909090878</v>
      </c>
      <c r="PH38" s="381">
        <v>38.321167883211679</v>
      </c>
      <c r="PI38" s="380">
        <v>25.391849529780565</v>
      </c>
      <c r="PJ38" s="381">
        <v>15.542521994134884</v>
      </c>
      <c r="PK38" s="381">
        <v>13.714285714285715</v>
      </c>
      <c r="PL38" s="381">
        <v>9.4890510948905096</v>
      </c>
      <c r="PM38" s="378" t="str">
        <f t="shared" si="12"/>
        <v>--</v>
      </c>
      <c r="PN38" s="381">
        <v>16.140350877192958</v>
      </c>
      <c r="PO38" s="381">
        <v>20.18927444794954</v>
      </c>
      <c r="PP38" s="381">
        <v>14.0562248995984</v>
      </c>
      <c r="PQ38" s="378" t="str">
        <f t="shared" si="13"/>
        <v>--</v>
      </c>
      <c r="PR38" s="381">
        <v>14.736842105263156</v>
      </c>
      <c r="PS38" s="381">
        <v>14.511041009463723</v>
      </c>
      <c r="PT38" s="381">
        <v>14.056224899598385</v>
      </c>
      <c r="PU38" s="378" t="str">
        <f t="shared" si="14"/>
        <v>--</v>
      </c>
      <c r="PV38" s="381">
        <v>30.877192982456126</v>
      </c>
      <c r="PW38" s="381">
        <v>34.700315457413218</v>
      </c>
      <c r="PX38" s="381">
        <v>28.112449799196781</v>
      </c>
      <c r="PZ38" s="368"/>
      <c r="QA38" s="368"/>
      <c r="QB38" s="368"/>
      <c r="QC38" s="368"/>
      <c r="QD38" s="368"/>
      <c r="QE38" s="368"/>
      <c r="QF38" s="368"/>
      <c r="QG38" s="368"/>
      <c r="QH38" s="368"/>
      <c r="QI38" s="368"/>
      <c r="QJ38" s="368"/>
      <c r="QK38" s="368"/>
      <c r="QL38" s="368"/>
      <c r="QM38" s="368"/>
      <c r="QN38" s="368"/>
      <c r="QO38" s="368"/>
      <c r="QP38" s="368"/>
      <c r="QQ38" s="368"/>
      <c r="QR38" s="368"/>
      <c r="QS38" s="368"/>
      <c r="QT38" s="368"/>
      <c r="QU38" s="368"/>
      <c r="QV38" s="368"/>
      <c r="QW38" s="368"/>
      <c r="QX38" s="368"/>
      <c r="QY38" s="368"/>
      <c r="QZ38" s="368"/>
      <c r="RA38" s="368"/>
      <c r="RB38" s="368"/>
      <c r="RC38" s="368"/>
      <c r="RD38" s="368"/>
      <c r="RE38" s="368"/>
      <c r="RF38" s="368"/>
      <c r="RG38" s="368"/>
      <c r="RH38" s="368"/>
      <c r="RI38" s="368"/>
      <c r="RJ38" s="368"/>
      <c r="RK38" s="368"/>
      <c r="RL38" s="368"/>
      <c r="RM38" s="368"/>
      <c r="RN38" s="368"/>
      <c r="RO38" s="368"/>
      <c r="RP38" s="368"/>
      <c r="RQ38" s="368"/>
      <c r="RR38" s="368"/>
      <c r="RS38" s="368"/>
      <c r="RT38" s="368"/>
    </row>
    <row r="39" spans="1:488" x14ac:dyDescent="0.25">
      <c r="A39" s="114">
        <v>35</v>
      </c>
      <c r="B39" s="93" t="s">
        <v>35</v>
      </c>
      <c r="C39" s="189">
        <v>2.5</v>
      </c>
      <c r="D39" s="189">
        <v>15.686274509803921</v>
      </c>
      <c r="E39" s="189">
        <v>4.6511627906976747</v>
      </c>
      <c r="F39" s="189">
        <v>0</v>
      </c>
      <c r="G39" s="189">
        <v>2.4999999999999996</v>
      </c>
      <c r="H39" s="189">
        <v>5.2631578947368416</v>
      </c>
      <c r="I39" s="189">
        <v>0</v>
      </c>
      <c r="J39" s="189">
        <v>1.8518518518518516</v>
      </c>
      <c r="K39" s="189">
        <v>10.714285714285717</v>
      </c>
      <c r="L39" s="189">
        <v>1.8518518518518516</v>
      </c>
      <c r="M39" s="190">
        <v>2.0833333333333335</v>
      </c>
      <c r="N39" s="190">
        <v>7.1428571428571415</v>
      </c>
      <c r="O39" s="190">
        <v>0</v>
      </c>
      <c r="P39" s="190">
        <v>2.1276595744680851</v>
      </c>
      <c r="Q39" s="190">
        <v>10.810810810810812</v>
      </c>
      <c r="R39" s="190">
        <v>2.5</v>
      </c>
      <c r="S39" s="190">
        <v>13.999999999999998</v>
      </c>
      <c r="T39" s="190">
        <v>4.6511627906976747</v>
      </c>
      <c r="U39" s="190">
        <v>0</v>
      </c>
      <c r="V39" s="190">
        <v>2.4999999999999996</v>
      </c>
      <c r="W39" s="190">
        <v>5.2631578947368416</v>
      </c>
      <c r="X39" s="190">
        <v>0</v>
      </c>
      <c r="Y39" s="190">
        <v>1.8518518518518516</v>
      </c>
      <c r="Z39" s="190">
        <v>5.4545454545454559</v>
      </c>
      <c r="AA39" s="190">
        <v>1.8518518518518516</v>
      </c>
      <c r="AB39" s="132">
        <v>2.0833333333333335</v>
      </c>
      <c r="AC39" s="132">
        <v>5.3571428571428585</v>
      </c>
      <c r="AD39" s="132">
        <v>0</v>
      </c>
      <c r="AE39" s="132">
        <v>2.1276595744680851</v>
      </c>
      <c r="AF39" s="190">
        <v>10.810810810810812</v>
      </c>
      <c r="AG39" s="189">
        <v>2.5</v>
      </c>
      <c r="AH39" s="189">
        <v>6</v>
      </c>
      <c r="AI39" s="191">
        <v>4.6511627906976747</v>
      </c>
      <c r="AJ39" s="191">
        <v>0</v>
      </c>
      <c r="AK39" s="190">
        <v>0</v>
      </c>
      <c r="AL39" s="190">
        <v>2.6315789473684208</v>
      </c>
      <c r="AM39" s="190">
        <v>0</v>
      </c>
      <c r="AN39" s="190">
        <v>1.8518518518518516</v>
      </c>
      <c r="AO39" s="190">
        <v>10.714285714285717</v>
      </c>
      <c r="AP39" s="190">
        <v>1.8518518518518516</v>
      </c>
      <c r="AQ39" s="190">
        <v>2.0833333333333335</v>
      </c>
      <c r="AR39" s="190">
        <v>7.1428571428571415</v>
      </c>
      <c r="AS39" s="190">
        <v>0</v>
      </c>
      <c r="AT39" s="190">
        <v>2.1276595744680851</v>
      </c>
      <c r="AU39" s="190">
        <v>8.3333333333333357</v>
      </c>
      <c r="AV39" s="190">
        <v>0</v>
      </c>
      <c r="AW39" s="190">
        <v>7.2727272727272716</v>
      </c>
      <c r="AX39" s="132">
        <v>4.3478260869565215</v>
      </c>
      <c r="AY39" s="132">
        <v>0</v>
      </c>
      <c r="AZ39" s="132">
        <v>7.4074074074074083</v>
      </c>
      <c r="BA39" s="132">
        <v>2.4999999999999991</v>
      </c>
      <c r="BB39" s="190">
        <v>0</v>
      </c>
      <c r="BC39" s="132">
        <v>5.2631578947368425</v>
      </c>
      <c r="BD39" s="132">
        <v>6.7796610169491514</v>
      </c>
      <c r="BE39" s="132">
        <v>0</v>
      </c>
      <c r="BF39" s="132">
        <v>6.1224489795918373</v>
      </c>
      <c r="BG39" s="190">
        <v>1.7241379310344824</v>
      </c>
      <c r="BH39" s="132">
        <v>0</v>
      </c>
      <c r="BI39" s="132">
        <v>3.9215686274509802</v>
      </c>
      <c r="BJ39" s="132">
        <v>7.3170731707317076</v>
      </c>
      <c r="BK39" s="192" t="s">
        <v>286</v>
      </c>
      <c r="BL39" s="190">
        <v>5.4545454545454248</v>
      </c>
      <c r="BM39" s="132">
        <v>4.347826086956502</v>
      </c>
      <c r="BN39" s="192" t="s">
        <v>286</v>
      </c>
      <c r="BO39" s="192">
        <v>1.2195121951219647</v>
      </c>
      <c r="BP39" s="192">
        <v>1.2500000000000142</v>
      </c>
      <c r="BQ39" s="192" t="s">
        <v>286</v>
      </c>
      <c r="BR39" s="132">
        <v>0</v>
      </c>
      <c r="BS39" s="132">
        <v>3.3898305084745601</v>
      </c>
      <c r="BT39" s="192" t="s">
        <v>286</v>
      </c>
      <c r="BU39" s="190">
        <v>4.0816326530612246</v>
      </c>
      <c r="BV39" s="132">
        <v>0</v>
      </c>
      <c r="BW39" s="192" t="s">
        <v>286</v>
      </c>
      <c r="BX39" s="132">
        <v>0</v>
      </c>
      <c r="BY39" s="190">
        <v>2.4999999999999996</v>
      </c>
      <c r="BZ39" s="132" t="s">
        <v>286</v>
      </c>
      <c r="CA39" s="132">
        <v>18.750000000000004</v>
      </c>
      <c r="CB39" s="132">
        <v>47.727272727272727</v>
      </c>
      <c r="CC39" s="190" t="s">
        <v>286</v>
      </c>
      <c r="CD39" s="132">
        <v>5.5555555555555554</v>
      </c>
      <c r="CE39" s="132">
        <v>65.789473684210549</v>
      </c>
      <c r="CF39" s="132" t="s">
        <v>286</v>
      </c>
      <c r="CG39" s="190">
        <v>8.8888888888888875</v>
      </c>
      <c r="CH39" s="132">
        <v>49.999999999999986</v>
      </c>
      <c r="CI39" s="132" t="s">
        <v>286</v>
      </c>
      <c r="CJ39" s="132">
        <v>2.4999999999999996</v>
      </c>
      <c r="CK39" s="132">
        <v>45.833333333333336</v>
      </c>
      <c r="CL39" s="132" t="s">
        <v>286</v>
      </c>
      <c r="CM39" s="132">
        <v>8.5106382978723403</v>
      </c>
      <c r="CN39" s="132">
        <v>40.540540540540526</v>
      </c>
      <c r="CO39" s="132" t="s">
        <v>286</v>
      </c>
      <c r="CP39" s="190">
        <v>48.148148148148152</v>
      </c>
      <c r="CQ39" s="132">
        <v>69.565217391304358</v>
      </c>
      <c r="CR39" s="132" t="s">
        <v>286</v>
      </c>
      <c r="CS39" s="192">
        <v>18.292682926829261</v>
      </c>
      <c r="CT39" s="192">
        <v>78.481012658227854</v>
      </c>
      <c r="CU39" s="190" t="s">
        <v>286</v>
      </c>
      <c r="CV39" s="132">
        <v>33.333333333333329</v>
      </c>
      <c r="CW39" s="132">
        <v>67.796610169491544</v>
      </c>
      <c r="CX39" s="192" t="s">
        <v>286</v>
      </c>
      <c r="CY39" s="192">
        <v>10.416666666666668</v>
      </c>
      <c r="CZ39" s="190">
        <v>55.172413793103445</v>
      </c>
      <c r="DA39" s="132" t="s">
        <v>286</v>
      </c>
      <c r="DB39" s="132">
        <v>22</v>
      </c>
      <c r="DC39" s="210">
        <v>46.341463414634134</v>
      </c>
      <c r="DD39" s="192">
        <v>63.414634146341434</v>
      </c>
      <c r="DE39" s="190">
        <v>67.27272727272728</v>
      </c>
      <c r="DF39" s="132">
        <v>54.347826086956502</v>
      </c>
      <c r="DG39" s="132">
        <v>85</v>
      </c>
      <c r="DH39" s="192">
        <v>86.419753086419803</v>
      </c>
      <c r="DI39" s="192">
        <v>52.500000000000007</v>
      </c>
      <c r="DJ39" s="190">
        <v>72.549019607843135</v>
      </c>
      <c r="DK39" s="132">
        <v>80.701754385964918</v>
      </c>
      <c r="DL39" s="132">
        <v>55.932203389830505</v>
      </c>
      <c r="DM39" s="132">
        <v>67.307692307692321</v>
      </c>
      <c r="DN39" s="132">
        <v>83.333333333333329</v>
      </c>
      <c r="DO39" s="190">
        <v>53.448275862068968</v>
      </c>
      <c r="DP39" s="132">
        <v>71.929824561403521</v>
      </c>
      <c r="DQ39" s="132">
        <v>72.549019607843121</v>
      </c>
      <c r="DR39" s="132">
        <v>73.17073170731706</v>
      </c>
      <c r="DS39" s="132">
        <v>57.500000000000007</v>
      </c>
      <c r="DT39" s="190">
        <v>49.090909090909079</v>
      </c>
      <c r="DU39" s="194">
        <v>41.304347826086953</v>
      </c>
      <c r="DV39" s="194">
        <v>50.000000000000021</v>
      </c>
      <c r="DW39" s="192">
        <v>62.025316455696213</v>
      </c>
      <c r="DX39" s="194">
        <v>43.749999999999993</v>
      </c>
      <c r="DY39" s="190">
        <v>58.000000000000007</v>
      </c>
      <c r="DZ39" s="190">
        <v>47.368421052631575</v>
      </c>
      <c r="EA39" s="190">
        <v>40.677966101694892</v>
      </c>
      <c r="EB39" s="190">
        <v>65.384615384615387</v>
      </c>
      <c r="EC39" s="190">
        <v>65.306122448979593</v>
      </c>
      <c r="ED39" s="190">
        <v>31.03448275862069</v>
      </c>
      <c r="EE39" s="190">
        <v>61.111111111111128</v>
      </c>
      <c r="EF39" s="190">
        <v>54.901960784313729</v>
      </c>
      <c r="EG39" s="190">
        <v>52.5</v>
      </c>
      <c r="EH39" s="190">
        <v>17.5</v>
      </c>
      <c r="EI39" s="190">
        <v>11.111111111111112</v>
      </c>
      <c r="EJ39" s="190">
        <v>6.666666666666667</v>
      </c>
      <c r="EK39" s="190">
        <v>13.333333333333337</v>
      </c>
      <c r="EL39" s="132">
        <v>15.853658536585369</v>
      </c>
      <c r="EM39" s="132">
        <v>4.9999999999999982</v>
      </c>
      <c r="EN39" s="132">
        <v>36</v>
      </c>
      <c r="EO39" s="132">
        <v>16.071428571428569</v>
      </c>
      <c r="EP39" s="190">
        <v>12.068965517241381</v>
      </c>
      <c r="EQ39" s="132">
        <v>16.981132075471699</v>
      </c>
      <c r="ER39" s="132">
        <v>17.021276595744681</v>
      </c>
      <c r="ES39" s="132">
        <v>12.068965517241379</v>
      </c>
      <c r="ET39" s="132">
        <v>16.36363636363636</v>
      </c>
      <c r="EU39" s="190">
        <v>18</v>
      </c>
      <c r="EV39" s="132">
        <v>19.999999999999996</v>
      </c>
      <c r="EW39" s="132" t="s">
        <v>286</v>
      </c>
      <c r="EX39" s="132" t="s">
        <v>286</v>
      </c>
      <c r="EY39" s="132" t="s">
        <v>286</v>
      </c>
      <c r="EZ39" s="190">
        <v>91.8032786885246</v>
      </c>
      <c r="FA39" s="132">
        <v>92.682926829268339</v>
      </c>
      <c r="FB39" s="132">
        <v>81.249999999999972</v>
      </c>
      <c r="FC39" s="132">
        <v>94.11764705882355</v>
      </c>
      <c r="FD39" s="132">
        <v>80.357142857142847</v>
      </c>
      <c r="FE39" s="190">
        <v>82.758620689655146</v>
      </c>
      <c r="FF39" s="132">
        <v>83.333333333333343</v>
      </c>
      <c r="FG39" s="132">
        <v>79.591836734693857</v>
      </c>
      <c r="FH39" s="132">
        <v>79.310344827586221</v>
      </c>
      <c r="FI39" s="132">
        <v>82.142857142857139</v>
      </c>
      <c r="FJ39" s="190">
        <v>90.19607843137257</v>
      </c>
      <c r="FK39" s="132">
        <v>82.926829268292664</v>
      </c>
      <c r="FL39" s="132" t="s">
        <v>286</v>
      </c>
      <c r="FM39" s="132" t="s">
        <v>286</v>
      </c>
      <c r="FN39" s="132" t="s">
        <v>286</v>
      </c>
      <c r="FO39" s="190">
        <v>39.344262295081968</v>
      </c>
      <c r="FP39" s="132">
        <v>43.90243902439024</v>
      </c>
      <c r="FQ39" s="132">
        <v>34.999999999999986</v>
      </c>
      <c r="FR39" s="132">
        <v>56.862745098039206</v>
      </c>
      <c r="FS39" s="132">
        <v>35.714285714285701</v>
      </c>
      <c r="FT39" s="190">
        <v>34.482758620689651</v>
      </c>
      <c r="FU39" s="132">
        <v>44.444444444444443</v>
      </c>
      <c r="FV39" s="132">
        <v>44.897959183673471</v>
      </c>
      <c r="FW39" s="132">
        <v>25.862068965517242</v>
      </c>
      <c r="FX39" s="132">
        <v>28.571428571428566</v>
      </c>
      <c r="FY39" s="190">
        <v>35.294117647058819</v>
      </c>
      <c r="FZ39" s="132">
        <v>48.780487804878064</v>
      </c>
      <c r="GA39" s="132" t="s">
        <v>286</v>
      </c>
      <c r="GB39" s="132" t="s">
        <v>286</v>
      </c>
      <c r="GC39" s="132" t="s">
        <v>286</v>
      </c>
      <c r="GD39" s="190">
        <v>57.377049180327873</v>
      </c>
      <c r="GE39" s="132">
        <v>73.417721518987321</v>
      </c>
      <c r="GF39" s="132">
        <v>73.75</v>
      </c>
      <c r="GG39" s="132">
        <v>39.999999999999993</v>
      </c>
      <c r="GH39" s="132">
        <v>76.785714285714306</v>
      </c>
      <c r="GI39" s="190">
        <v>62.068965517241374</v>
      </c>
      <c r="GJ39" s="132">
        <v>47.169811320754725</v>
      </c>
      <c r="GK39" s="132">
        <v>68.75</v>
      </c>
      <c r="GL39" s="132">
        <v>68.965517241379303</v>
      </c>
      <c r="GM39" s="197">
        <v>54.385964912280691</v>
      </c>
      <c r="GN39" s="190">
        <v>47.999999999999986</v>
      </c>
      <c r="GO39" s="132">
        <v>75.609756097560961</v>
      </c>
      <c r="GP39" s="132" t="s">
        <v>286</v>
      </c>
      <c r="GQ39" s="132" t="s">
        <v>286</v>
      </c>
      <c r="GR39" s="132" t="s">
        <v>286</v>
      </c>
      <c r="GS39" s="190">
        <v>13.114754098360653</v>
      </c>
      <c r="GT39" s="132">
        <v>27.848101265822784</v>
      </c>
      <c r="GU39" s="132">
        <v>25.000000000000004</v>
      </c>
      <c r="GV39" s="132">
        <v>10.000000000000002</v>
      </c>
      <c r="GW39" s="132">
        <v>30.357142857142854</v>
      </c>
      <c r="GX39" s="190">
        <v>20.68965517241379</v>
      </c>
      <c r="GY39" s="190">
        <v>13.207547169811319</v>
      </c>
      <c r="GZ39" s="190">
        <v>31.249999999999993</v>
      </c>
      <c r="HA39" s="190">
        <v>12.068965517241381</v>
      </c>
      <c r="HB39" s="190">
        <v>5.2631578947368425</v>
      </c>
      <c r="HC39" s="190">
        <v>21.999999999999996</v>
      </c>
      <c r="HD39" s="190">
        <v>34.146341463414643</v>
      </c>
      <c r="HE39" s="190" t="s">
        <v>286</v>
      </c>
      <c r="HF39" s="190" t="s">
        <v>286</v>
      </c>
      <c r="HG39" s="190" t="s">
        <v>286</v>
      </c>
      <c r="HH39" s="190">
        <v>31.147540983606554</v>
      </c>
      <c r="HI39" s="190">
        <v>16.455696202531641</v>
      </c>
      <c r="HJ39" s="190">
        <v>14.473684210526311</v>
      </c>
      <c r="HK39" s="190">
        <v>42.553191489361708</v>
      </c>
      <c r="HL39" s="132">
        <v>32.142857142857139</v>
      </c>
      <c r="HM39" s="132">
        <v>40.350877192982452</v>
      </c>
      <c r="HN39" s="132">
        <v>23.07692307692308</v>
      </c>
      <c r="HO39" s="132">
        <v>34.042553191489368</v>
      </c>
      <c r="HP39" s="190">
        <v>34.482758620689651</v>
      </c>
      <c r="HQ39" s="132">
        <v>46.428571428571423</v>
      </c>
      <c r="HR39" s="132">
        <v>30.612244897959183</v>
      </c>
      <c r="HS39" s="132">
        <v>42.105263157894726</v>
      </c>
      <c r="HT39" s="196" t="s">
        <v>286</v>
      </c>
      <c r="HU39" s="190" t="s">
        <v>286</v>
      </c>
      <c r="HV39" s="192" t="s">
        <v>286</v>
      </c>
      <c r="HW39" s="192">
        <v>8.1967213114754109</v>
      </c>
      <c r="HX39" s="192">
        <v>6.3291139240506311</v>
      </c>
      <c r="HY39" s="192">
        <v>3.9473684210526301</v>
      </c>
      <c r="HZ39" s="192">
        <v>12.76595744680851</v>
      </c>
      <c r="IA39" s="192">
        <v>10.714285714285717</v>
      </c>
      <c r="IB39" s="192">
        <v>8.7719298245614041</v>
      </c>
      <c r="IC39" s="192">
        <v>7.6923076923076916</v>
      </c>
      <c r="ID39" s="192">
        <v>21.276595744680858</v>
      </c>
      <c r="IE39" s="192">
        <v>10.344827586206899</v>
      </c>
      <c r="IF39" s="192">
        <v>17.857142857142858</v>
      </c>
      <c r="IG39" s="192">
        <v>6.1224489795918364</v>
      </c>
      <c r="IH39" s="192">
        <v>23.684210526315784</v>
      </c>
      <c r="II39" s="192" t="s">
        <v>286</v>
      </c>
      <c r="IJ39" s="192" t="s">
        <v>286</v>
      </c>
      <c r="IK39" s="192" t="s">
        <v>286</v>
      </c>
      <c r="IL39" s="192" t="s">
        <v>286</v>
      </c>
      <c r="IM39" s="192" t="s">
        <v>286</v>
      </c>
      <c r="IN39" s="192" t="s">
        <v>286</v>
      </c>
      <c r="IO39" s="192" t="s">
        <v>286</v>
      </c>
      <c r="IP39" s="192" t="s">
        <v>286</v>
      </c>
      <c r="IQ39" s="192" t="s">
        <v>286</v>
      </c>
      <c r="IR39" s="192" t="s">
        <v>286</v>
      </c>
      <c r="IS39" s="192">
        <v>15.21739130434783</v>
      </c>
      <c r="IT39" s="192">
        <v>10.90909090909091</v>
      </c>
      <c r="IU39" s="192" t="s">
        <v>286</v>
      </c>
      <c r="IV39" s="192">
        <v>22.222222222222225</v>
      </c>
      <c r="IW39" s="192">
        <v>18.421052631578942</v>
      </c>
      <c r="IX39" s="192" t="s">
        <v>286</v>
      </c>
      <c r="IY39" s="192" t="s">
        <v>286</v>
      </c>
      <c r="IZ39" s="192" t="s">
        <v>286</v>
      </c>
      <c r="JA39" s="192" t="s">
        <v>286</v>
      </c>
      <c r="JB39" s="192" t="s">
        <v>286</v>
      </c>
      <c r="JC39" s="192" t="s">
        <v>286</v>
      </c>
      <c r="JD39" s="192" t="s">
        <v>286</v>
      </c>
      <c r="JE39" s="192" t="s">
        <v>286</v>
      </c>
      <c r="JF39" s="192" t="s">
        <v>286</v>
      </c>
      <c r="JG39" s="192" t="s">
        <v>286</v>
      </c>
      <c r="JH39" s="192">
        <v>8.695652173913043</v>
      </c>
      <c r="JI39" s="192">
        <v>12.727272727272727</v>
      </c>
      <c r="JJ39" s="192" t="s">
        <v>286</v>
      </c>
      <c r="JK39" s="192">
        <v>11.111111111111112</v>
      </c>
      <c r="JL39" s="192">
        <v>10.526315789473681</v>
      </c>
      <c r="JM39" s="192" t="s">
        <v>286</v>
      </c>
      <c r="JN39" s="192" t="s">
        <v>286</v>
      </c>
      <c r="JO39" s="192" t="s">
        <v>286</v>
      </c>
      <c r="JP39" s="192" t="s">
        <v>286</v>
      </c>
      <c r="JQ39" s="192" t="s">
        <v>286</v>
      </c>
      <c r="JR39" s="192" t="s">
        <v>286</v>
      </c>
      <c r="JS39" s="192" t="s">
        <v>286</v>
      </c>
      <c r="JT39" s="192" t="s">
        <v>286</v>
      </c>
      <c r="JU39" s="192" t="s">
        <v>286</v>
      </c>
      <c r="JV39" s="192" t="s">
        <v>286</v>
      </c>
      <c r="JW39" s="192">
        <v>23.913043478260871</v>
      </c>
      <c r="JX39" s="192">
        <v>23.636363636363644</v>
      </c>
      <c r="JY39" s="192" t="s">
        <v>286</v>
      </c>
      <c r="JZ39" s="192">
        <v>33.333333333333314</v>
      </c>
      <c r="KA39" s="192">
        <v>28.947368421052623</v>
      </c>
      <c r="KB39" s="192">
        <v>17.499999999999993</v>
      </c>
      <c r="KC39" s="192">
        <v>22.64150943396227</v>
      </c>
      <c r="KD39" s="192">
        <v>19.565217391304344</v>
      </c>
      <c r="KE39" s="192">
        <v>23.333333333333339</v>
      </c>
      <c r="KF39" s="192">
        <v>26.829268292682926</v>
      </c>
      <c r="KG39" s="192">
        <v>18.749999999999996</v>
      </c>
      <c r="KH39" s="192">
        <v>10.416666666666666</v>
      </c>
      <c r="KI39" s="192">
        <v>24.999999999999996</v>
      </c>
      <c r="KJ39" s="192">
        <v>32.203389830508478</v>
      </c>
      <c r="KK39" s="192">
        <v>19.607843137254903</v>
      </c>
      <c r="KL39" s="192">
        <v>14.583333333333336</v>
      </c>
      <c r="KM39" s="192">
        <v>40.350877192982466</v>
      </c>
      <c r="KN39" s="192">
        <v>12.499999999999998</v>
      </c>
      <c r="KO39" s="192">
        <v>21.568627450980394</v>
      </c>
      <c r="KP39" s="192">
        <v>22.499999999999993</v>
      </c>
      <c r="KQ39" s="192" t="str">
        <f t="shared" si="32"/>
        <v>--</v>
      </c>
      <c r="KR39" s="192" t="str">
        <f t="shared" si="32"/>
        <v>--</v>
      </c>
      <c r="KS39" s="192" t="str">
        <f t="shared" si="32"/>
        <v>--</v>
      </c>
      <c r="KT39" s="192" t="str">
        <f t="shared" si="32"/>
        <v>--</v>
      </c>
      <c r="KU39" s="192" t="str">
        <f t="shared" si="32"/>
        <v>--</v>
      </c>
      <c r="KV39" s="219">
        <v>0</v>
      </c>
      <c r="KW39" s="219">
        <v>0</v>
      </c>
      <c r="KX39" s="219">
        <v>0</v>
      </c>
      <c r="KY39" s="219">
        <v>0</v>
      </c>
      <c r="KZ39" s="219">
        <v>0</v>
      </c>
      <c r="LA39" s="219">
        <v>0</v>
      </c>
      <c r="LB39" s="190" t="str">
        <f t="shared" si="33"/>
        <v>--</v>
      </c>
      <c r="LC39" s="219">
        <v>7.4074074074074101</v>
      </c>
      <c r="LD39" s="219">
        <v>17.0731707317073</v>
      </c>
      <c r="LE39" s="190" t="str">
        <f t="shared" si="34"/>
        <v>--</v>
      </c>
      <c r="LF39" s="219">
        <v>2.9411764705882399</v>
      </c>
      <c r="LG39" s="219">
        <v>14.893617021276601</v>
      </c>
      <c r="LH39" s="219">
        <v>88.8888888888889</v>
      </c>
      <c r="LI39" s="219">
        <v>84.210526315789494</v>
      </c>
      <c r="LJ39" s="219">
        <v>85.365853658536594</v>
      </c>
      <c r="LK39" s="219">
        <v>88.095238095238102</v>
      </c>
      <c r="LL39" s="219">
        <v>64.705882352941202</v>
      </c>
      <c r="LM39" s="219">
        <v>82.978723404255305</v>
      </c>
      <c r="LN39" s="219">
        <v>33.3333333333333</v>
      </c>
      <c r="LO39" s="219">
        <v>36.842105263157897</v>
      </c>
      <c r="LP39" s="219">
        <v>31.707317073170699</v>
      </c>
      <c r="LQ39" s="219">
        <v>33.3333333333333</v>
      </c>
      <c r="LR39" s="219">
        <v>32.352941176470601</v>
      </c>
      <c r="LS39" s="219">
        <v>29.787234042553202</v>
      </c>
      <c r="LT39" s="219">
        <v>40</v>
      </c>
      <c r="LU39" s="219">
        <v>50</v>
      </c>
      <c r="LV39" s="219">
        <v>53.658536585365901</v>
      </c>
      <c r="LW39" s="219">
        <v>42.857142857142897</v>
      </c>
      <c r="LX39" s="219">
        <v>41.176470588235297</v>
      </c>
      <c r="LY39" s="219">
        <v>29.787234042553202</v>
      </c>
      <c r="LZ39" s="219">
        <v>11.1111111111111</v>
      </c>
      <c r="MA39" s="219">
        <v>8.9285714285714306</v>
      </c>
      <c r="MB39" s="219">
        <v>12.1951219512195</v>
      </c>
      <c r="MC39" s="219">
        <v>14.285714285714301</v>
      </c>
      <c r="MD39" s="219">
        <v>14.705882352941201</v>
      </c>
      <c r="ME39" s="219">
        <v>2.12765957446809</v>
      </c>
      <c r="MF39" s="219">
        <v>48.8888888888889</v>
      </c>
      <c r="MG39" s="219">
        <v>36.842105263157897</v>
      </c>
      <c r="MH39" s="219">
        <v>39.024390243902403</v>
      </c>
      <c r="MI39" s="219">
        <v>19.512195121951201</v>
      </c>
      <c r="MJ39" s="219">
        <v>38.235294117647101</v>
      </c>
      <c r="MK39" s="219">
        <v>44.680851063829799</v>
      </c>
      <c r="ML39" s="219">
        <v>13.3333333333333</v>
      </c>
      <c r="MM39" s="219">
        <v>5.2631578947368398</v>
      </c>
      <c r="MN39" s="219">
        <v>9.7560975609756095</v>
      </c>
      <c r="MO39" s="219">
        <v>12.1951219512195</v>
      </c>
      <c r="MP39" s="219">
        <v>5.8823529411764701</v>
      </c>
      <c r="MQ39" s="219">
        <v>0</v>
      </c>
      <c r="MR39" s="190" t="str">
        <f t="shared" si="28"/>
        <v>--</v>
      </c>
      <c r="MS39" s="190" t="str">
        <f t="shared" si="28"/>
        <v>--</v>
      </c>
      <c r="MT39" s="190" t="str">
        <f t="shared" si="28"/>
        <v>--</v>
      </c>
      <c r="MU39" s="190" t="str">
        <f t="shared" si="28"/>
        <v>--</v>
      </c>
      <c r="MV39" s="220">
        <v>88.8888888888889</v>
      </c>
      <c r="MW39" s="220">
        <v>84.210526315789494</v>
      </c>
      <c r="MX39" s="220">
        <v>24.4444444444444</v>
      </c>
      <c r="MY39" s="220">
        <v>23.684210526315798</v>
      </c>
      <c r="MZ39" s="220">
        <v>40</v>
      </c>
      <c r="NA39" s="220">
        <v>42.105263157894697</v>
      </c>
      <c r="NB39" s="220">
        <v>13.3333333333333</v>
      </c>
      <c r="NC39" s="220">
        <v>10.526315789473699</v>
      </c>
      <c r="ND39" s="220">
        <v>28.8888888888889</v>
      </c>
      <c r="NE39" s="220">
        <v>34.210526315789501</v>
      </c>
      <c r="NF39" s="220">
        <v>4.4444444444444402</v>
      </c>
      <c r="NG39" s="220">
        <v>10.526315789473699</v>
      </c>
      <c r="NH39" s="221" t="str">
        <f t="shared" si="35"/>
        <v>--</v>
      </c>
      <c r="NI39" s="222">
        <v>7.5</v>
      </c>
      <c r="NJ39" s="222">
        <v>9.4339622641509404</v>
      </c>
      <c r="NK39" s="222">
        <v>10.2564102564103</v>
      </c>
      <c r="NL39" s="221" t="str">
        <f t="shared" si="36"/>
        <v>--</v>
      </c>
      <c r="NM39" s="222">
        <v>21.052631578947398</v>
      </c>
      <c r="NN39" s="222">
        <v>21.2121212121212</v>
      </c>
      <c r="NO39" s="222">
        <v>13.3333333333333</v>
      </c>
      <c r="NP39" s="221" t="str">
        <f t="shared" si="37"/>
        <v>--</v>
      </c>
      <c r="NQ39" s="273">
        <v>12.500000000000004</v>
      </c>
      <c r="NR39" s="273">
        <v>5.6603773584905674</v>
      </c>
      <c r="NS39" s="273">
        <v>17.948717948717945</v>
      </c>
      <c r="NT39" s="221" t="str">
        <f t="shared" si="38"/>
        <v>--</v>
      </c>
      <c r="NU39" s="222">
        <v>18.421052631578945</v>
      </c>
      <c r="NV39" s="222">
        <v>18.18181818181818</v>
      </c>
      <c r="NW39" s="222">
        <v>11.111111111111111</v>
      </c>
      <c r="NX39" s="221" t="str">
        <f t="shared" si="39"/>
        <v>--</v>
      </c>
      <c r="NY39" s="222">
        <v>20</v>
      </c>
      <c r="NZ39" s="222">
        <v>15.094339622641511</v>
      </c>
      <c r="OA39" s="222">
        <v>28.205128205128201</v>
      </c>
      <c r="OB39" s="221" t="str">
        <f t="shared" si="40"/>
        <v>--</v>
      </c>
      <c r="OC39" s="222">
        <v>39.473684210526301</v>
      </c>
      <c r="OD39" s="222">
        <v>39.393939393939398</v>
      </c>
      <c r="OE39" s="222">
        <v>24.444444444444436</v>
      </c>
      <c r="OF39" s="128">
        <v>60.465116279069768</v>
      </c>
      <c r="OG39" s="128">
        <v>62.222222222222243</v>
      </c>
      <c r="OH39" s="128">
        <v>59.649122807017534</v>
      </c>
      <c r="OI39" s="128">
        <v>51.219512195121958</v>
      </c>
      <c r="OJ39" s="128">
        <v>45.714285714285708</v>
      </c>
      <c r="OK39" s="128">
        <v>58.536585365853647</v>
      </c>
      <c r="OL39" s="128">
        <v>55.882352941176471</v>
      </c>
      <c r="OM39" s="128">
        <v>44.680851063829778</v>
      </c>
      <c r="ON39" s="310">
        <v>15.909090909090912</v>
      </c>
      <c r="OO39" s="128">
        <v>15.909090909090907</v>
      </c>
      <c r="OP39" s="128">
        <v>16.071428571428569</v>
      </c>
      <c r="OQ39" s="128">
        <v>15</v>
      </c>
      <c r="OR39" s="128">
        <v>5.2631578947368416</v>
      </c>
      <c r="OS39" s="128">
        <v>7.3170731707317058</v>
      </c>
      <c r="OT39" s="128">
        <v>11.76470588235294</v>
      </c>
      <c r="OU39" s="128">
        <v>14.893617021276599</v>
      </c>
      <c r="OW39" s="378" t="str">
        <f t="shared" si="10"/>
        <v>--</v>
      </c>
      <c r="OX39" s="381">
        <v>0</v>
      </c>
      <c r="OY39" s="381">
        <v>4.1666666666666661</v>
      </c>
      <c r="OZ39" s="381">
        <v>3.8461538461538458</v>
      </c>
      <c r="PA39" s="378" t="str">
        <f t="shared" si="11"/>
        <v>--</v>
      </c>
      <c r="PB39" s="378" t="str">
        <f t="shared" si="11"/>
        <v>--</v>
      </c>
      <c r="PC39" s="381">
        <v>8.3333333333333321</v>
      </c>
      <c r="PD39" s="381">
        <v>7.6923076923076916</v>
      </c>
      <c r="PE39" s="378" t="str">
        <f t="shared" ref="PE39" si="41">"--"</f>
        <v>--</v>
      </c>
      <c r="PF39" s="381">
        <v>61.29032258064516</v>
      </c>
      <c r="PG39" s="381">
        <v>79.166666666666671</v>
      </c>
      <c r="PH39" s="381">
        <v>48.148148148148152</v>
      </c>
      <c r="PI39" s="378" t="str">
        <f t="shared" ref="PI39" si="42">"--"</f>
        <v>--</v>
      </c>
      <c r="PJ39" s="381">
        <v>6.4516129032258069</v>
      </c>
      <c r="PK39" s="381">
        <v>4.3478260869565215</v>
      </c>
      <c r="PL39" s="381">
        <v>3.7037037037037033</v>
      </c>
      <c r="PM39" s="378" t="str">
        <f t="shared" si="12"/>
        <v>--</v>
      </c>
      <c r="PN39" s="381">
        <v>24.137931034482762</v>
      </c>
      <c r="PO39" s="381">
        <v>20.833333333333336</v>
      </c>
      <c r="PP39" s="381">
        <v>25.92592592592592</v>
      </c>
      <c r="PQ39" s="378" t="str">
        <f t="shared" si="13"/>
        <v>--</v>
      </c>
      <c r="PR39" s="381">
        <v>24.137931034482754</v>
      </c>
      <c r="PS39" s="381">
        <v>8.3333333333333321</v>
      </c>
      <c r="PT39" s="381">
        <v>18.518518518518523</v>
      </c>
      <c r="PU39" s="378" t="str">
        <f t="shared" si="14"/>
        <v>--</v>
      </c>
      <c r="PV39" s="381">
        <v>48.275862068965516</v>
      </c>
      <c r="PW39" s="381">
        <v>29.166666666666671</v>
      </c>
      <c r="PX39" s="381">
        <v>44.444444444444436</v>
      </c>
      <c r="PZ39" s="368"/>
      <c r="QA39" s="368"/>
      <c r="QB39" s="368"/>
      <c r="QC39" s="368"/>
      <c r="QD39" s="368"/>
      <c r="QE39" s="368"/>
      <c r="QF39" s="368"/>
      <c r="QG39" s="368"/>
      <c r="QH39" s="368"/>
      <c r="QI39" s="368"/>
      <c r="QJ39" s="368"/>
      <c r="QK39" s="368"/>
      <c r="QL39" s="368"/>
      <c r="QM39" s="368"/>
      <c r="QN39" s="368"/>
      <c r="QO39" s="368"/>
      <c r="QP39" s="368"/>
      <c r="QQ39" s="368"/>
      <c r="QR39" s="368"/>
      <c r="QS39" s="368"/>
      <c r="QT39" s="368"/>
      <c r="QU39" s="368"/>
      <c r="QV39" s="368"/>
      <c r="QW39" s="368"/>
      <c r="QX39" s="368"/>
      <c r="QY39" s="368"/>
      <c r="QZ39" s="368"/>
      <c r="RA39" s="368"/>
      <c r="RB39" s="368"/>
      <c r="RC39" s="368"/>
      <c r="RD39" s="368"/>
      <c r="RE39" s="368"/>
      <c r="RF39" s="368"/>
      <c r="RG39" s="368"/>
      <c r="RH39" s="368"/>
      <c r="RI39" s="368"/>
      <c r="RJ39" s="368"/>
      <c r="RK39" s="368"/>
      <c r="RL39" s="368"/>
      <c r="RM39" s="368"/>
      <c r="RN39" s="368"/>
      <c r="RO39" s="368"/>
      <c r="RP39" s="368"/>
      <c r="RQ39" s="368"/>
      <c r="RR39" s="368"/>
      <c r="RS39" s="368"/>
      <c r="RT39" s="368"/>
    </row>
    <row r="40" spans="1:488" x14ac:dyDescent="0.25">
      <c r="A40" s="114">
        <v>36</v>
      </c>
      <c r="B40" s="93" t="s">
        <v>36</v>
      </c>
      <c r="C40" s="189">
        <v>1.935483870967742</v>
      </c>
      <c r="D40" s="189">
        <v>14.201183431952664</v>
      </c>
      <c r="E40" s="189">
        <v>17.117117117117115</v>
      </c>
      <c r="F40" s="189">
        <v>1.6260162601626014</v>
      </c>
      <c r="G40" s="189">
        <v>10.000000000000007</v>
      </c>
      <c r="H40" s="189">
        <v>18.260869565217391</v>
      </c>
      <c r="I40" s="189">
        <v>8.1818181818181781</v>
      </c>
      <c r="J40" s="189">
        <v>16.379310344827598</v>
      </c>
      <c r="K40" s="189">
        <v>23.076923076923084</v>
      </c>
      <c r="L40" s="189">
        <v>0</v>
      </c>
      <c r="M40" s="190">
        <v>9.8765432098765373</v>
      </c>
      <c r="N40" s="190">
        <v>17.30769230769231</v>
      </c>
      <c r="O40" s="190">
        <v>2.3255813953488365</v>
      </c>
      <c r="P40" s="190">
        <v>6.4516129032258043</v>
      </c>
      <c r="Q40" s="190">
        <v>19.672131147540984</v>
      </c>
      <c r="R40" s="190">
        <v>1.935483870967742</v>
      </c>
      <c r="S40" s="190">
        <v>13.095238095238097</v>
      </c>
      <c r="T40" s="190">
        <v>15.454545454545455</v>
      </c>
      <c r="U40" s="190">
        <v>1.6260162601626014</v>
      </c>
      <c r="V40" s="190">
        <v>10.000000000000007</v>
      </c>
      <c r="W40" s="190">
        <v>15.789473684210527</v>
      </c>
      <c r="X40" s="190">
        <v>6.3636363636363669</v>
      </c>
      <c r="Y40" s="190">
        <v>13.793103448275861</v>
      </c>
      <c r="Z40" s="190">
        <v>18.681318681318686</v>
      </c>
      <c r="AA40" s="190">
        <v>0</v>
      </c>
      <c r="AB40" s="132">
        <v>9.8765432098765373</v>
      </c>
      <c r="AC40" s="132">
        <v>15.686274509803924</v>
      </c>
      <c r="AD40" s="132">
        <v>2.3255813953488365</v>
      </c>
      <c r="AE40" s="132">
        <v>6.4516129032258043</v>
      </c>
      <c r="AF40" s="190">
        <v>19.672131147540984</v>
      </c>
      <c r="AG40" s="189">
        <v>0.64935064935064946</v>
      </c>
      <c r="AH40" s="189">
        <v>8.3333333333333339</v>
      </c>
      <c r="AI40" s="191">
        <v>9.0909090909090935</v>
      </c>
      <c r="AJ40" s="191">
        <v>0.81300813008130068</v>
      </c>
      <c r="AK40" s="190">
        <v>3.5714285714285721</v>
      </c>
      <c r="AL40" s="190">
        <v>12.389380530973449</v>
      </c>
      <c r="AM40" s="190">
        <v>5.5045871559633071</v>
      </c>
      <c r="AN40" s="190">
        <v>7.964601769911507</v>
      </c>
      <c r="AO40" s="190">
        <v>23.076923076923084</v>
      </c>
      <c r="AP40" s="190">
        <v>0</v>
      </c>
      <c r="AQ40" s="190">
        <v>6.3291139240506338</v>
      </c>
      <c r="AR40" s="190">
        <v>13.46153846153846</v>
      </c>
      <c r="AS40" s="190">
        <v>1.1627906976744182</v>
      </c>
      <c r="AT40" s="190">
        <v>2.1739130434782608</v>
      </c>
      <c r="AU40" s="190">
        <v>14.999999999999996</v>
      </c>
      <c r="AV40" s="190">
        <v>2.3809523809523823</v>
      </c>
      <c r="AW40" s="190">
        <v>29.714285714285708</v>
      </c>
      <c r="AX40" s="132">
        <v>12.280701754385966</v>
      </c>
      <c r="AY40" s="132">
        <v>3.5460992907801416</v>
      </c>
      <c r="AZ40" s="132">
        <v>20.000000000000004</v>
      </c>
      <c r="BA40" s="132">
        <v>15.833333333333332</v>
      </c>
      <c r="BB40" s="190">
        <v>4.2372881355932206</v>
      </c>
      <c r="BC40" s="132">
        <v>21.259842519685037</v>
      </c>
      <c r="BD40" s="132">
        <v>21.505376344086031</v>
      </c>
      <c r="BE40" s="132">
        <v>2.3529411764705874</v>
      </c>
      <c r="BF40" s="132">
        <v>11.764705882352944</v>
      </c>
      <c r="BG40" s="190">
        <v>8.7719298245614059</v>
      </c>
      <c r="BH40" s="132">
        <v>10.989010989010989</v>
      </c>
      <c r="BI40" s="132">
        <v>12.371134020618562</v>
      </c>
      <c r="BJ40" s="132">
        <v>29.032258064516121</v>
      </c>
      <c r="BK40" s="192" t="s">
        <v>286</v>
      </c>
      <c r="BL40" s="190">
        <v>2.2598870056497589</v>
      </c>
      <c r="BM40" s="132">
        <v>6.1403508771929722</v>
      </c>
      <c r="BN40" s="192" t="s">
        <v>286</v>
      </c>
      <c r="BO40" s="192">
        <v>2.6845637583892881</v>
      </c>
      <c r="BP40" s="192">
        <v>2.5210084033613214</v>
      </c>
      <c r="BQ40" s="192" t="s">
        <v>286</v>
      </c>
      <c r="BR40" s="132">
        <v>3.1496062992125786</v>
      </c>
      <c r="BS40" s="132">
        <v>2.1505376344086073</v>
      </c>
      <c r="BT40" s="192" t="s">
        <v>286</v>
      </c>
      <c r="BU40" s="190">
        <v>0</v>
      </c>
      <c r="BV40" s="132">
        <v>1.7543859649122804</v>
      </c>
      <c r="BW40" s="192" t="s">
        <v>286</v>
      </c>
      <c r="BX40" s="132">
        <v>1.0309278350515461</v>
      </c>
      <c r="BY40" s="190">
        <v>3.225806451612903</v>
      </c>
      <c r="BZ40" s="132" t="s">
        <v>286</v>
      </c>
      <c r="CA40" s="132">
        <v>11.842105263157896</v>
      </c>
      <c r="CB40" s="132">
        <v>49.03846153846154</v>
      </c>
      <c r="CC40" s="190" t="s">
        <v>286</v>
      </c>
      <c r="CD40" s="132">
        <v>10.937500000000004</v>
      </c>
      <c r="CE40" s="132">
        <v>45.045045045045036</v>
      </c>
      <c r="CF40" s="132" t="s">
        <v>286</v>
      </c>
      <c r="CG40" s="190">
        <v>14.000000000000011</v>
      </c>
      <c r="CH40" s="132">
        <v>41.86046511627908</v>
      </c>
      <c r="CI40" s="132" t="s">
        <v>286</v>
      </c>
      <c r="CJ40" s="132">
        <v>6.578947368421054</v>
      </c>
      <c r="CK40" s="132">
        <v>27.906976744186046</v>
      </c>
      <c r="CL40" s="132" t="s">
        <v>286</v>
      </c>
      <c r="CM40" s="132">
        <v>7.59493670886076</v>
      </c>
      <c r="CN40" s="132">
        <v>35.185185185185183</v>
      </c>
      <c r="CO40" s="132" t="s">
        <v>286</v>
      </c>
      <c r="CP40" s="190">
        <v>42.045454545454554</v>
      </c>
      <c r="CQ40" s="132">
        <v>63.157894736842074</v>
      </c>
      <c r="CR40" s="132" t="s">
        <v>286</v>
      </c>
      <c r="CS40" s="192">
        <v>35.135135135135137</v>
      </c>
      <c r="CT40" s="192">
        <v>50.847457627118644</v>
      </c>
      <c r="CU40" s="190" t="s">
        <v>286</v>
      </c>
      <c r="CV40" s="132">
        <v>35.199999999999996</v>
      </c>
      <c r="CW40" s="132">
        <v>59.782608695652186</v>
      </c>
      <c r="CX40" s="192" t="s">
        <v>286</v>
      </c>
      <c r="CY40" s="192">
        <v>17.073170731707307</v>
      </c>
      <c r="CZ40" s="190">
        <v>45.454545454545453</v>
      </c>
      <c r="DA40" s="132" t="s">
        <v>286</v>
      </c>
      <c r="DB40" s="132">
        <v>16.666666666666668</v>
      </c>
      <c r="DC40" s="210">
        <v>49.206349206349216</v>
      </c>
      <c r="DD40" s="192">
        <v>61.904761904761905</v>
      </c>
      <c r="DE40" s="190">
        <v>68.181818181818201</v>
      </c>
      <c r="DF40" s="132">
        <v>60.526315789473692</v>
      </c>
      <c r="DG40" s="132">
        <v>49.275362318840592</v>
      </c>
      <c r="DH40" s="192">
        <v>62.162162162162176</v>
      </c>
      <c r="DI40" s="192">
        <v>62.393162393162392</v>
      </c>
      <c r="DJ40" s="190">
        <v>57.142857142857146</v>
      </c>
      <c r="DK40" s="132">
        <v>64.566929133858267</v>
      </c>
      <c r="DL40" s="132">
        <v>59.139784946236553</v>
      </c>
      <c r="DM40" s="132">
        <v>53.658536585365866</v>
      </c>
      <c r="DN40" s="132">
        <v>81.707317073170742</v>
      </c>
      <c r="DO40" s="190">
        <v>61.403508771929829</v>
      </c>
      <c r="DP40" s="132">
        <v>66.666666666666643</v>
      </c>
      <c r="DQ40" s="132">
        <v>67.708333333333343</v>
      </c>
      <c r="DR40" s="132">
        <v>46.774193548387117</v>
      </c>
      <c r="DS40" s="132">
        <v>32.515337423312886</v>
      </c>
      <c r="DT40" s="190">
        <v>57.627118644067792</v>
      </c>
      <c r="DU40" s="194">
        <v>44.736842105263136</v>
      </c>
      <c r="DV40" s="194">
        <v>36.296296296296312</v>
      </c>
      <c r="DW40" s="192">
        <v>56.375838926174502</v>
      </c>
      <c r="DX40" s="194">
        <v>54.700854700854705</v>
      </c>
      <c r="DY40" s="190">
        <v>40.517241379310342</v>
      </c>
      <c r="DZ40" s="190">
        <v>50</v>
      </c>
      <c r="EA40" s="190">
        <v>52.688172043010745</v>
      </c>
      <c r="EB40" s="190">
        <v>41.975308641975289</v>
      </c>
      <c r="EC40" s="190">
        <v>59.523809523809518</v>
      </c>
      <c r="ED40" s="190">
        <v>57.894736842105274</v>
      </c>
      <c r="EE40" s="190">
        <v>50.588235294117645</v>
      </c>
      <c r="EF40" s="190">
        <v>63.15789473684211</v>
      </c>
      <c r="EG40" s="190">
        <v>42.622950819672127</v>
      </c>
      <c r="EH40" s="190">
        <v>12.574850299401199</v>
      </c>
      <c r="EI40" s="190">
        <v>11.363636363636363</v>
      </c>
      <c r="EJ40" s="190">
        <v>11.403508771929822</v>
      </c>
      <c r="EK40" s="190">
        <v>18.248175182481756</v>
      </c>
      <c r="EL40" s="132">
        <v>10.204081632653066</v>
      </c>
      <c r="EM40" s="132">
        <v>9.3220338983050883</v>
      </c>
      <c r="EN40" s="132">
        <v>14.40677966101695</v>
      </c>
      <c r="EO40" s="132">
        <v>21.259842519685044</v>
      </c>
      <c r="EP40" s="190">
        <v>6.5217391304347849</v>
      </c>
      <c r="EQ40" s="132">
        <v>16.049382716049383</v>
      </c>
      <c r="ER40" s="132">
        <v>11.904761904761905</v>
      </c>
      <c r="ES40" s="132">
        <v>12.499999999999998</v>
      </c>
      <c r="ET40" s="132">
        <v>24.175824175824175</v>
      </c>
      <c r="EU40" s="190">
        <v>13.829787234042556</v>
      </c>
      <c r="EV40" s="132">
        <v>12.903225806451616</v>
      </c>
      <c r="EW40" s="132" t="s">
        <v>286</v>
      </c>
      <c r="EX40" s="132" t="s">
        <v>286</v>
      </c>
      <c r="EY40" s="132" t="s">
        <v>286</v>
      </c>
      <c r="EZ40" s="190">
        <v>84.671532846715337</v>
      </c>
      <c r="FA40" s="132">
        <v>73.648648648648717</v>
      </c>
      <c r="FB40" s="132">
        <v>86.440677966101717</v>
      </c>
      <c r="FC40" s="132">
        <v>90.517241379310363</v>
      </c>
      <c r="FD40" s="132">
        <v>85.039370078740191</v>
      </c>
      <c r="FE40" s="190">
        <v>75.824175824175811</v>
      </c>
      <c r="FF40" s="132">
        <v>92.592592592592581</v>
      </c>
      <c r="FG40" s="132">
        <v>79.518072289156592</v>
      </c>
      <c r="FH40" s="132">
        <v>80.357142857142819</v>
      </c>
      <c r="FI40" s="132">
        <v>87.912087912087898</v>
      </c>
      <c r="FJ40" s="190">
        <v>89.473684210526358</v>
      </c>
      <c r="FK40" s="132">
        <v>79.032258064516128</v>
      </c>
      <c r="FL40" s="132" t="s">
        <v>286</v>
      </c>
      <c r="FM40" s="132" t="s">
        <v>286</v>
      </c>
      <c r="FN40" s="132" t="s">
        <v>286</v>
      </c>
      <c r="FO40" s="190">
        <v>35.036496350364942</v>
      </c>
      <c r="FP40" s="132">
        <v>26.351351351351365</v>
      </c>
      <c r="FQ40" s="132">
        <v>31.355932203389841</v>
      </c>
      <c r="FR40" s="132">
        <v>31.03448275862069</v>
      </c>
      <c r="FS40" s="132">
        <v>29.921259842519685</v>
      </c>
      <c r="FT40" s="190">
        <v>19.780219780219777</v>
      </c>
      <c r="FU40" s="132">
        <v>39.506172839506156</v>
      </c>
      <c r="FV40" s="132">
        <v>33.734939759036145</v>
      </c>
      <c r="FW40" s="132">
        <v>16.071428571428569</v>
      </c>
      <c r="FX40" s="132">
        <v>32.967032967032964</v>
      </c>
      <c r="FY40" s="190">
        <v>37.894736842105267</v>
      </c>
      <c r="FZ40" s="132">
        <v>20.967741935483868</v>
      </c>
      <c r="GA40" s="132" t="s">
        <v>286</v>
      </c>
      <c r="GB40" s="132" t="s">
        <v>286</v>
      </c>
      <c r="GC40" s="132" t="s">
        <v>286</v>
      </c>
      <c r="GD40" s="190">
        <v>73.333333333333329</v>
      </c>
      <c r="GE40" s="132">
        <v>75.000000000000014</v>
      </c>
      <c r="GF40" s="132">
        <v>74.137931034482776</v>
      </c>
      <c r="GG40" s="132">
        <v>73.68421052631578</v>
      </c>
      <c r="GH40" s="132">
        <v>67.741935483870975</v>
      </c>
      <c r="GI40" s="190">
        <v>63.440860215053775</v>
      </c>
      <c r="GJ40" s="132">
        <v>46.250000000000014</v>
      </c>
      <c r="GK40" s="132">
        <v>53.164556962025323</v>
      </c>
      <c r="GL40" s="132">
        <v>73.214285714285722</v>
      </c>
      <c r="GM40" s="197">
        <v>59.090909090909093</v>
      </c>
      <c r="GN40" s="190">
        <v>60.000000000000007</v>
      </c>
      <c r="GO40" s="132">
        <v>59.322033898305087</v>
      </c>
      <c r="GP40" s="132" t="s">
        <v>286</v>
      </c>
      <c r="GQ40" s="132" t="s">
        <v>286</v>
      </c>
      <c r="GR40" s="132" t="s">
        <v>286</v>
      </c>
      <c r="GS40" s="190">
        <v>24.44444444444445</v>
      </c>
      <c r="GT40" s="132">
        <v>27.702702702702702</v>
      </c>
      <c r="GU40" s="132">
        <v>24.137931034482762</v>
      </c>
      <c r="GV40" s="132">
        <v>24.561403508771924</v>
      </c>
      <c r="GW40" s="132">
        <v>30.645161290322584</v>
      </c>
      <c r="GX40" s="190">
        <v>27.956989247311828</v>
      </c>
      <c r="GY40" s="190">
        <v>16.250000000000004</v>
      </c>
      <c r="GZ40" s="190">
        <v>10.126582278481013</v>
      </c>
      <c r="HA40" s="190">
        <v>28.571428571428569</v>
      </c>
      <c r="HB40" s="190">
        <v>21.590909090909083</v>
      </c>
      <c r="HC40" s="190">
        <v>17.894736842105267</v>
      </c>
      <c r="HD40" s="190">
        <v>15.25423728813559</v>
      </c>
      <c r="HE40" s="190" t="s">
        <v>286</v>
      </c>
      <c r="HF40" s="190" t="s">
        <v>286</v>
      </c>
      <c r="HG40" s="190" t="s">
        <v>286</v>
      </c>
      <c r="HH40" s="190">
        <v>27.559055118110223</v>
      </c>
      <c r="HI40" s="190">
        <v>16.783216783216783</v>
      </c>
      <c r="HJ40" s="190">
        <v>19.469026548672566</v>
      </c>
      <c r="HK40" s="190">
        <v>31.192660550458726</v>
      </c>
      <c r="HL40" s="132">
        <v>21.848739495798316</v>
      </c>
      <c r="HM40" s="132">
        <v>28.888888888888893</v>
      </c>
      <c r="HN40" s="132">
        <v>29.870129870129869</v>
      </c>
      <c r="HO40" s="132">
        <v>48.717948717948737</v>
      </c>
      <c r="HP40" s="190">
        <v>47.27272727272728</v>
      </c>
      <c r="HQ40" s="132">
        <v>47.058823529411768</v>
      </c>
      <c r="HR40" s="132">
        <v>41.489361702127638</v>
      </c>
      <c r="HS40" s="132">
        <v>33.898305084745765</v>
      </c>
      <c r="HT40" s="196" t="s">
        <v>286</v>
      </c>
      <c r="HU40" s="190" t="s">
        <v>286</v>
      </c>
      <c r="HV40" s="192" t="s">
        <v>286</v>
      </c>
      <c r="HW40" s="192">
        <v>11.811023622047243</v>
      </c>
      <c r="HX40" s="192">
        <v>7.6923076923076934</v>
      </c>
      <c r="HY40" s="192">
        <v>4.4247787610619476</v>
      </c>
      <c r="HZ40" s="192">
        <v>19.266055045871564</v>
      </c>
      <c r="IA40" s="192">
        <v>7.5630252100840325</v>
      </c>
      <c r="IB40" s="192">
        <v>8.8888888888888875</v>
      </c>
      <c r="IC40" s="192">
        <v>10.38961038961039</v>
      </c>
      <c r="ID40" s="192">
        <v>14.102564102564106</v>
      </c>
      <c r="IE40" s="192">
        <v>10.90909090909091</v>
      </c>
      <c r="IF40" s="192">
        <v>21.176470588235293</v>
      </c>
      <c r="IG40" s="192">
        <v>9.5744680851063837</v>
      </c>
      <c r="IH40" s="192">
        <v>10.16949152542373</v>
      </c>
      <c r="II40" s="192" t="s">
        <v>286</v>
      </c>
      <c r="IJ40" s="192" t="s">
        <v>286</v>
      </c>
      <c r="IK40" s="192" t="s">
        <v>286</v>
      </c>
      <c r="IL40" s="192" t="s">
        <v>286</v>
      </c>
      <c r="IM40" s="192" t="s">
        <v>286</v>
      </c>
      <c r="IN40" s="192" t="s">
        <v>286</v>
      </c>
      <c r="IO40" s="192" t="s">
        <v>286</v>
      </c>
      <c r="IP40" s="192" t="s">
        <v>286</v>
      </c>
      <c r="IQ40" s="192" t="s">
        <v>286</v>
      </c>
      <c r="IR40" s="192" t="s">
        <v>286</v>
      </c>
      <c r="IS40" s="192">
        <v>10.000000000000004</v>
      </c>
      <c r="IT40" s="192">
        <v>11.320754716981131</v>
      </c>
      <c r="IU40" s="192" t="s">
        <v>286</v>
      </c>
      <c r="IV40" s="192">
        <v>13.580246913580245</v>
      </c>
      <c r="IW40" s="192">
        <v>21.052631578947366</v>
      </c>
      <c r="IX40" s="192" t="s">
        <v>286</v>
      </c>
      <c r="IY40" s="192" t="s">
        <v>286</v>
      </c>
      <c r="IZ40" s="192" t="s">
        <v>286</v>
      </c>
      <c r="JA40" s="192" t="s">
        <v>286</v>
      </c>
      <c r="JB40" s="192" t="s">
        <v>286</v>
      </c>
      <c r="JC40" s="192" t="s">
        <v>286</v>
      </c>
      <c r="JD40" s="192" t="s">
        <v>286</v>
      </c>
      <c r="JE40" s="192" t="s">
        <v>286</v>
      </c>
      <c r="JF40" s="192" t="s">
        <v>286</v>
      </c>
      <c r="JG40" s="192" t="s">
        <v>286</v>
      </c>
      <c r="JH40" s="192">
        <v>11.428571428571431</v>
      </c>
      <c r="JI40" s="192">
        <v>13.20754716981132</v>
      </c>
      <c r="JJ40" s="192" t="s">
        <v>286</v>
      </c>
      <c r="JK40" s="192">
        <v>14.81481481481482</v>
      </c>
      <c r="JL40" s="192">
        <v>12.280701754385966</v>
      </c>
      <c r="JM40" s="192" t="s">
        <v>286</v>
      </c>
      <c r="JN40" s="192" t="s">
        <v>286</v>
      </c>
      <c r="JO40" s="192" t="s">
        <v>286</v>
      </c>
      <c r="JP40" s="192" t="s">
        <v>286</v>
      </c>
      <c r="JQ40" s="192" t="s">
        <v>286</v>
      </c>
      <c r="JR40" s="192" t="s">
        <v>286</v>
      </c>
      <c r="JS40" s="192" t="s">
        <v>286</v>
      </c>
      <c r="JT40" s="192" t="s">
        <v>286</v>
      </c>
      <c r="JU40" s="192" t="s">
        <v>286</v>
      </c>
      <c r="JV40" s="192" t="s">
        <v>286</v>
      </c>
      <c r="JW40" s="192">
        <v>21.428571428571431</v>
      </c>
      <c r="JX40" s="192">
        <v>24.528301886792448</v>
      </c>
      <c r="JY40" s="192" t="s">
        <v>286</v>
      </c>
      <c r="JZ40" s="192">
        <v>28.395061728395063</v>
      </c>
      <c r="KA40" s="192">
        <v>33.333333333333336</v>
      </c>
      <c r="KB40" s="192">
        <v>17.791411042944777</v>
      </c>
      <c r="KC40" s="192">
        <v>21.348314606741571</v>
      </c>
      <c r="KD40" s="192">
        <v>16.666666666666668</v>
      </c>
      <c r="KE40" s="192">
        <v>17.647058823529417</v>
      </c>
      <c r="KF40" s="192">
        <v>20.270270270270274</v>
      </c>
      <c r="KG40" s="192">
        <v>23.728813559322045</v>
      </c>
      <c r="KH40" s="192">
        <v>22.608695652173903</v>
      </c>
      <c r="KI40" s="192">
        <v>21.42857142857142</v>
      </c>
      <c r="KJ40" s="192">
        <v>21.505376344086013</v>
      </c>
      <c r="KK40" s="192">
        <v>27.848101265822777</v>
      </c>
      <c r="KL40" s="192">
        <v>22.891566265060245</v>
      </c>
      <c r="KM40" s="192">
        <v>35.714285714285708</v>
      </c>
      <c r="KN40" s="192">
        <v>21.739130434782609</v>
      </c>
      <c r="KO40" s="192">
        <v>23.655913978494628</v>
      </c>
      <c r="KP40" s="192">
        <v>26.229508196721309</v>
      </c>
      <c r="KQ40" s="192" t="str">
        <f t="shared" si="32"/>
        <v>--</v>
      </c>
      <c r="KR40" s="192" t="str">
        <f t="shared" si="32"/>
        <v>--</v>
      </c>
      <c r="KS40" s="192" t="str">
        <f t="shared" si="32"/>
        <v>--</v>
      </c>
      <c r="KT40" s="192" t="str">
        <f t="shared" si="32"/>
        <v>--</v>
      </c>
      <c r="KU40" s="192" t="str">
        <f t="shared" si="32"/>
        <v>--</v>
      </c>
      <c r="KV40" s="219">
        <v>2.5316455696202498</v>
      </c>
      <c r="KW40" s="219">
        <v>5.7971014492753596</v>
      </c>
      <c r="KX40" s="219">
        <v>3.8461538461538498</v>
      </c>
      <c r="KY40" s="219">
        <v>2.4691358024691299</v>
      </c>
      <c r="KZ40" s="219">
        <v>2.3529411764705901</v>
      </c>
      <c r="LA40" s="219">
        <v>0</v>
      </c>
      <c r="LB40" s="190" t="str">
        <f t="shared" si="33"/>
        <v>--</v>
      </c>
      <c r="LC40" s="219">
        <v>5.4545454545454497</v>
      </c>
      <c r="LD40" s="219">
        <v>39.130434782608702</v>
      </c>
      <c r="LE40" s="190" t="str">
        <f t="shared" si="34"/>
        <v>--</v>
      </c>
      <c r="LF40" s="219">
        <v>3.5714285714285698</v>
      </c>
      <c r="LG40" s="219">
        <v>8.8235294117646994</v>
      </c>
      <c r="LH40" s="219">
        <v>73.75</v>
      </c>
      <c r="LI40" s="219">
        <v>77.272727272727295</v>
      </c>
      <c r="LJ40" s="219">
        <v>78</v>
      </c>
      <c r="LK40" s="219">
        <v>74.074074074074105</v>
      </c>
      <c r="LL40" s="219">
        <v>80</v>
      </c>
      <c r="LM40" s="219">
        <v>78.260869565217405</v>
      </c>
      <c r="LN40" s="219">
        <v>32.5</v>
      </c>
      <c r="LO40" s="219">
        <v>19.696969696969699</v>
      </c>
      <c r="LP40" s="219">
        <v>30</v>
      </c>
      <c r="LQ40" s="219">
        <v>18.518518518518501</v>
      </c>
      <c r="LR40" s="219">
        <v>23.529411764705898</v>
      </c>
      <c r="LS40" s="219">
        <v>39.130434782608702</v>
      </c>
      <c r="LT40" s="219">
        <v>47.5</v>
      </c>
      <c r="LU40" s="219">
        <v>56.923076923076898</v>
      </c>
      <c r="LV40" s="219">
        <v>70.8333333333333</v>
      </c>
      <c r="LW40" s="219">
        <v>45.121951219512198</v>
      </c>
      <c r="LX40" s="219">
        <v>44.705882352941202</v>
      </c>
      <c r="LY40" s="219">
        <v>46.376811594202898</v>
      </c>
      <c r="LZ40" s="219">
        <v>7.5</v>
      </c>
      <c r="MA40" s="219">
        <v>15.384615384615399</v>
      </c>
      <c r="MB40" s="219">
        <v>12.5</v>
      </c>
      <c r="MC40" s="219">
        <v>7.3170731707317103</v>
      </c>
      <c r="MD40" s="219">
        <v>4.7058823529411802</v>
      </c>
      <c r="ME40" s="219">
        <v>13.0434782608696</v>
      </c>
      <c r="MF40" s="219">
        <v>44.303797468354396</v>
      </c>
      <c r="MG40" s="219">
        <v>50</v>
      </c>
      <c r="MH40" s="219">
        <v>51.020408163265301</v>
      </c>
      <c r="MI40" s="219">
        <v>47.560975609756099</v>
      </c>
      <c r="MJ40" s="219">
        <v>38.823529411764703</v>
      </c>
      <c r="MK40" s="219">
        <v>31.884057971014499</v>
      </c>
      <c r="ML40" s="219">
        <v>10.126582278480999</v>
      </c>
      <c r="MM40" s="219">
        <v>15.625</v>
      </c>
      <c r="MN40" s="219">
        <v>18.367346938775501</v>
      </c>
      <c r="MO40" s="219">
        <v>10.975609756097599</v>
      </c>
      <c r="MP40" s="219">
        <v>7.0588235294117601</v>
      </c>
      <c r="MQ40" s="219">
        <v>11.5942028985507</v>
      </c>
      <c r="MR40" s="190" t="str">
        <f t="shared" si="28"/>
        <v>--</v>
      </c>
      <c r="MS40" s="190" t="str">
        <f t="shared" si="28"/>
        <v>--</v>
      </c>
      <c r="MT40" s="190" t="str">
        <f t="shared" si="28"/>
        <v>--</v>
      </c>
      <c r="MU40" s="190" t="str">
        <f t="shared" si="28"/>
        <v>--</v>
      </c>
      <c r="MV40" s="220">
        <v>80.5555555555555</v>
      </c>
      <c r="MW40" s="220">
        <v>86.567164179104495</v>
      </c>
      <c r="MX40" s="220">
        <v>27.7777777777778</v>
      </c>
      <c r="MY40" s="220">
        <v>34.328358208955201</v>
      </c>
      <c r="MZ40" s="220">
        <v>56.164383561643803</v>
      </c>
      <c r="NA40" s="220">
        <v>40.298507462686601</v>
      </c>
      <c r="NB40" s="220">
        <v>16.438356164383599</v>
      </c>
      <c r="NC40" s="220">
        <v>8.9552238805970195</v>
      </c>
      <c r="ND40" s="220">
        <v>33.802816901408399</v>
      </c>
      <c r="NE40" s="220">
        <v>40.298507462686601</v>
      </c>
      <c r="NF40" s="220">
        <v>12.6760563380282</v>
      </c>
      <c r="NG40" s="220">
        <v>10.4477611940299</v>
      </c>
      <c r="NH40" s="221" t="str">
        <f t="shared" si="35"/>
        <v>--</v>
      </c>
      <c r="NI40" s="222">
        <v>17.105263157894701</v>
      </c>
      <c r="NJ40" s="222">
        <v>10.6060606060606</v>
      </c>
      <c r="NK40" s="222">
        <v>8.3333333333333304</v>
      </c>
      <c r="NL40" s="221" t="str">
        <f t="shared" si="36"/>
        <v>--</v>
      </c>
      <c r="NM40" s="222">
        <v>11.538461538461499</v>
      </c>
      <c r="NN40" s="222">
        <v>15</v>
      </c>
      <c r="NO40" s="222">
        <v>15.384615384615399</v>
      </c>
      <c r="NP40" s="221" t="str">
        <f t="shared" si="37"/>
        <v>--</v>
      </c>
      <c r="NQ40" s="273">
        <v>0</v>
      </c>
      <c r="NR40" s="273">
        <v>15.151515151515149</v>
      </c>
      <c r="NS40" s="273">
        <v>16.666666666666668</v>
      </c>
      <c r="NT40" s="221" t="str">
        <f t="shared" si="38"/>
        <v>--</v>
      </c>
      <c r="NU40" s="222">
        <v>16.666666666666661</v>
      </c>
      <c r="NV40" s="222">
        <v>15.000000000000002</v>
      </c>
      <c r="NW40" s="222">
        <v>13.846153846153841</v>
      </c>
      <c r="NX40" s="221" t="str">
        <f t="shared" si="39"/>
        <v>--</v>
      </c>
      <c r="NY40" s="222">
        <v>17.105263157894747</v>
      </c>
      <c r="NZ40" s="222">
        <v>25.757575757575751</v>
      </c>
      <c r="OA40" s="222">
        <v>25</v>
      </c>
      <c r="OB40" s="221" t="str">
        <f t="shared" si="40"/>
        <v>--</v>
      </c>
      <c r="OC40" s="222">
        <v>28.205128205128201</v>
      </c>
      <c r="OD40" s="222">
        <v>30</v>
      </c>
      <c r="OE40" s="222">
        <v>29.230769230769223</v>
      </c>
      <c r="OF40" s="128">
        <v>39.726027397260253</v>
      </c>
      <c r="OG40" s="128">
        <v>53.75</v>
      </c>
      <c r="OH40" s="128">
        <v>51.470588235294102</v>
      </c>
      <c r="OI40" s="128">
        <v>38.46153846153846</v>
      </c>
      <c r="OJ40" s="128">
        <v>42.64705882352942</v>
      </c>
      <c r="OK40" s="128">
        <v>58.536585365853654</v>
      </c>
      <c r="OL40" s="128">
        <v>50.588235294117652</v>
      </c>
      <c r="OM40" s="128">
        <v>46.376811594202898</v>
      </c>
      <c r="ON40" s="310">
        <v>23.611111111111104</v>
      </c>
      <c r="OO40" s="128">
        <v>19.480519480519476</v>
      </c>
      <c r="OP40" s="128">
        <v>18.750000000000004</v>
      </c>
      <c r="OQ40" s="128">
        <v>18</v>
      </c>
      <c r="OR40" s="128">
        <v>16.666666666666671</v>
      </c>
      <c r="OS40" s="128">
        <v>9.7560975609756095</v>
      </c>
      <c r="OT40" s="128">
        <v>9.4117647058823533</v>
      </c>
      <c r="OU40" s="128">
        <v>14.492753623188403</v>
      </c>
      <c r="OW40" s="378" t="str">
        <f t="shared" si="10"/>
        <v>--</v>
      </c>
      <c r="OX40" s="381">
        <v>0</v>
      </c>
      <c r="OY40" s="381">
        <v>3.5714285714285707</v>
      </c>
      <c r="OZ40" s="381">
        <v>0</v>
      </c>
      <c r="PA40" s="378" t="str">
        <f t="shared" si="11"/>
        <v>--</v>
      </c>
      <c r="PB40" s="378" t="str">
        <f t="shared" si="11"/>
        <v>--</v>
      </c>
      <c r="PC40" s="381">
        <v>0</v>
      </c>
      <c r="PD40" s="381">
        <v>16.666666666666664</v>
      </c>
      <c r="PE40" s="380">
        <v>39.0625</v>
      </c>
      <c r="PF40" s="381">
        <v>72.549019607843135</v>
      </c>
      <c r="PG40" s="381">
        <v>56.896551724137943</v>
      </c>
      <c r="PH40" s="381">
        <v>32</v>
      </c>
      <c r="PI40" s="380">
        <v>20.967741935483868</v>
      </c>
      <c r="PJ40" s="381">
        <v>14.583333333333329</v>
      </c>
      <c r="PK40" s="381">
        <v>12.068965517241383</v>
      </c>
      <c r="PL40" s="381">
        <v>3.9999999999999996</v>
      </c>
      <c r="PM40" s="378" t="str">
        <f t="shared" si="12"/>
        <v>--</v>
      </c>
      <c r="PN40" s="381">
        <v>18.604651162790699</v>
      </c>
      <c r="PO40" s="381">
        <v>21.15384615384616</v>
      </c>
      <c r="PP40" s="381">
        <v>20</v>
      </c>
      <c r="PQ40" s="378" t="str">
        <f t="shared" si="13"/>
        <v>--</v>
      </c>
      <c r="PR40" s="381">
        <v>18.604651162790692</v>
      </c>
      <c r="PS40" s="381">
        <v>23.076923076923073</v>
      </c>
      <c r="PT40" s="381">
        <v>20</v>
      </c>
      <c r="PU40" s="378" t="str">
        <f t="shared" si="14"/>
        <v>--</v>
      </c>
      <c r="PV40" s="381">
        <v>37.209302325581383</v>
      </c>
      <c r="PW40" s="381">
        <v>44.230769230769234</v>
      </c>
      <c r="PX40" s="381">
        <v>40</v>
      </c>
      <c r="PZ40" s="368"/>
      <c r="QA40" s="368"/>
      <c r="QB40" s="368"/>
      <c r="QC40" s="368"/>
      <c r="QD40" s="368"/>
      <c r="QE40" s="368"/>
      <c r="QF40" s="368"/>
      <c r="QG40" s="368"/>
      <c r="QH40" s="368"/>
      <c r="QI40" s="368"/>
      <c r="QJ40" s="368"/>
      <c r="QK40" s="368"/>
      <c r="QL40" s="368"/>
      <c r="QM40" s="368"/>
      <c r="QN40" s="368"/>
      <c r="QO40" s="368"/>
      <c r="QP40" s="368"/>
      <c r="QQ40" s="368"/>
      <c r="QR40" s="368"/>
      <c r="QS40" s="368"/>
      <c r="QT40" s="368"/>
      <c r="QU40" s="368"/>
      <c r="QV40" s="368"/>
      <c r="QW40" s="368"/>
      <c r="QX40" s="368"/>
      <c r="QY40" s="368"/>
      <c r="QZ40" s="368"/>
      <c r="RA40" s="368"/>
      <c r="RB40" s="368"/>
      <c r="RC40" s="368"/>
      <c r="RD40" s="368"/>
      <c r="RE40" s="368"/>
      <c r="RF40" s="368"/>
      <c r="RG40" s="368"/>
      <c r="RH40" s="368"/>
      <c r="RI40" s="368"/>
      <c r="RJ40" s="368"/>
      <c r="RK40" s="368"/>
      <c r="RL40" s="368"/>
      <c r="RM40" s="368"/>
      <c r="RN40" s="368"/>
      <c r="RO40" s="368"/>
      <c r="RP40" s="368"/>
      <c r="RQ40" s="368"/>
      <c r="RR40" s="368"/>
      <c r="RS40" s="368"/>
      <c r="RT40" s="368"/>
    </row>
    <row r="41" spans="1:488" ht="21" customHeight="1" x14ac:dyDescent="0.25">
      <c r="A41" s="114">
        <v>37</v>
      </c>
      <c r="B41" s="93" t="s">
        <v>37</v>
      </c>
      <c r="C41" s="189">
        <v>0.63694267515923586</v>
      </c>
      <c r="D41" s="189">
        <v>13.043478260869565</v>
      </c>
      <c r="E41" s="189">
        <v>11.111111111111114</v>
      </c>
      <c r="F41" s="189">
        <v>0.81967213114754112</v>
      </c>
      <c r="G41" s="189">
        <v>4.6511627906976738</v>
      </c>
      <c r="H41" s="189">
        <v>12.500000000000002</v>
      </c>
      <c r="I41" s="189">
        <v>0</v>
      </c>
      <c r="J41" s="189">
        <v>11.278195488721805</v>
      </c>
      <c r="K41" s="189">
        <v>11.81102362204725</v>
      </c>
      <c r="L41" s="189">
        <v>0</v>
      </c>
      <c r="M41" s="190">
        <v>2.7777777777777777</v>
      </c>
      <c r="N41" s="190">
        <v>7.142857142857145</v>
      </c>
      <c r="O41" s="190">
        <v>1.2345679012345674</v>
      </c>
      <c r="P41" s="190">
        <v>5.6074766355140229</v>
      </c>
      <c r="Q41" s="190">
        <v>2.5316455696202529</v>
      </c>
      <c r="R41" s="190">
        <v>0.63694267515923586</v>
      </c>
      <c r="S41" s="190">
        <v>10.948905109489047</v>
      </c>
      <c r="T41" s="190">
        <v>8.8888888888888857</v>
      </c>
      <c r="U41" s="190">
        <v>0.81967213114754112</v>
      </c>
      <c r="V41" s="190">
        <v>4.6511627906976738</v>
      </c>
      <c r="W41" s="190">
        <v>10.576923076923078</v>
      </c>
      <c r="X41" s="190">
        <v>0</v>
      </c>
      <c r="Y41" s="190">
        <v>10.526315789473687</v>
      </c>
      <c r="Z41" s="190">
        <v>10.236220472440946</v>
      </c>
      <c r="AA41" s="190">
        <v>0</v>
      </c>
      <c r="AB41" s="132">
        <v>2.7777777777777777</v>
      </c>
      <c r="AC41" s="132">
        <v>7.142857142857145</v>
      </c>
      <c r="AD41" s="132">
        <v>1.2345679012345674</v>
      </c>
      <c r="AE41" s="132">
        <v>4.7169811320754755</v>
      </c>
      <c r="AF41" s="190">
        <v>2.5316455696202529</v>
      </c>
      <c r="AG41" s="189">
        <v>0.63694267515923586</v>
      </c>
      <c r="AH41" s="189">
        <v>10.948905109489051</v>
      </c>
      <c r="AI41" s="191">
        <v>3.3707865168539333</v>
      </c>
      <c r="AJ41" s="191">
        <v>0.81967213114754112</v>
      </c>
      <c r="AK41" s="190">
        <v>3.1496062992125995</v>
      </c>
      <c r="AL41" s="190">
        <v>8.7378640776699061</v>
      </c>
      <c r="AM41" s="190">
        <v>0</v>
      </c>
      <c r="AN41" s="190">
        <v>6.0150375939849621</v>
      </c>
      <c r="AO41" s="190">
        <v>7.142857142857145</v>
      </c>
      <c r="AP41" s="190">
        <v>0</v>
      </c>
      <c r="AQ41" s="190">
        <v>1.8518518518518519</v>
      </c>
      <c r="AR41" s="190">
        <v>4.4642857142857162</v>
      </c>
      <c r="AS41" s="190">
        <v>0</v>
      </c>
      <c r="AT41" s="190">
        <v>2.8301886792452837</v>
      </c>
      <c r="AU41" s="190">
        <v>2.5316455696202529</v>
      </c>
      <c r="AV41" s="190">
        <v>1.8518518518518523</v>
      </c>
      <c r="AW41" s="190">
        <v>16.233766233766232</v>
      </c>
      <c r="AX41" s="132">
        <v>3.1249999999999996</v>
      </c>
      <c r="AY41" s="132">
        <v>0.81300813008130091</v>
      </c>
      <c r="AZ41" s="132">
        <v>12.686567164179111</v>
      </c>
      <c r="BA41" s="132">
        <v>13.513513513513518</v>
      </c>
      <c r="BB41" s="190">
        <v>0</v>
      </c>
      <c r="BC41" s="132">
        <v>13.043478260869566</v>
      </c>
      <c r="BD41" s="132">
        <v>8.4615384615384635</v>
      </c>
      <c r="BE41" s="132">
        <v>0</v>
      </c>
      <c r="BF41" s="132">
        <v>1.8348623853211004</v>
      </c>
      <c r="BG41" s="190">
        <v>7.6923076923076934</v>
      </c>
      <c r="BH41" s="132">
        <v>0</v>
      </c>
      <c r="BI41" s="132">
        <v>5.4545454545454559</v>
      </c>
      <c r="BJ41" s="132">
        <v>3.6144578313253013</v>
      </c>
      <c r="BK41" s="192" t="s">
        <v>286</v>
      </c>
      <c r="BL41" s="190">
        <v>6.6225165562913588</v>
      </c>
      <c r="BM41" s="132">
        <v>4.1666666666666714</v>
      </c>
      <c r="BN41" s="192" t="s">
        <v>286</v>
      </c>
      <c r="BO41" s="192">
        <v>6.6176470588235077</v>
      </c>
      <c r="BP41" s="192">
        <v>2.7272727272727195</v>
      </c>
      <c r="BQ41" s="192" t="s">
        <v>286</v>
      </c>
      <c r="BR41" s="132">
        <v>4.2857142857142918</v>
      </c>
      <c r="BS41" s="132">
        <v>5.343511450381655</v>
      </c>
      <c r="BT41" s="192" t="s">
        <v>286</v>
      </c>
      <c r="BU41" s="190">
        <v>0</v>
      </c>
      <c r="BV41" s="132">
        <v>2.5641025641025652</v>
      </c>
      <c r="BW41" s="192" t="s">
        <v>286</v>
      </c>
      <c r="BX41" s="132">
        <v>1.8348623853211004</v>
      </c>
      <c r="BY41" s="190">
        <v>1.2048192771084332</v>
      </c>
      <c r="BZ41" s="132" t="s">
        <v>286</v>
      </c>
      <c r="CA41" s="132">
        <v>15.573770491803282</v>
      </c>
      <c r="CB41" s="132">
        <v>61.111111111111128</v>
      </c>
      <c r="CC41" s="190" t="s">
        <v>286</v>
      </c>
      <c r="CD41" s="132">
        <v>8.695652173913043</v>
      </c>
      <c r="CE41" s="132">
        <v>42.424242424242408</v>
      </c>
      <c r="CF41" s="132" t="s">
        <v>286</v>
      </c>
      <c r="CG41" s="190">
        <v>8.9430894308943127</v>
      </c>
      <c r="CH41" s="132">
        <v>41.269841269841265</v>
      </c>
      <c r="CI41" s="132" t="s">
        <v>286</v>
      </c>
      <c r="CJ41" s="132">
        <v>4.4943820224719087</v>
      </c>
      <c r="CK41" s="132">
        <v>35.185185185185198</v>
      </c>
      <c r="CL41" s="132" t="s">
        <v>286</v>
      </c>
      <c r="CM41" s="132">
        <v>4.4444444444444429</v>
      </c>
      <c r="CN41" s="132">
        <v>24.999999999999993</v>
      </c>
      <c r="CO41" s="132" t="s">
        <v>286</v>
      </c>
      <c r="CP41" s="190">
        <v>37.333333333333314</v>
      </c>
      <c r="CQ41" s="132">
        <v>71.875</v>
      </c>
      <c r="CR41" s="132" t="s">
        <v>286</v>
      </c>
      <c r="CS41" s="192">
        <v>39.849624060150376</v>
      </c>
      <c r="CT41" s="192">
        <v>59.433962264150935</v>
      </c>
      <c r="CU41" s="190" t="s">
        <v>286</v>
      </c>
      <c r="CV41" s="132">
        <v>28.67647058823529</v>
      </c>
      <c r="CW41" s="132">
        <v>61.538461538461547</v>
      </c>
      <c r="CX41" s="192" t="s">
        <v>286</v>
      </c>
      <c r="CY41" s="192">
        <v>18.691588785046729</v>
      </c>
      <c r="CZ41" s="190">
        <v>48.275862068965509</v>
      </c>
      <c r="DA41" s="132" t="s">
        <v>286</v>
      </c>
      <c r="DB41" s="132">
        <v>14.678899082568803</v>
      </c>
      <c r="DC41" s="210">
        <v>25.609756097560986</v>
      </c>
      <c r="DD41" s="192">
        <v>74.842767295597511</v>
      </c>
      <c r="DE41" s="190">
        <v>69.536423841059602</v>
      </c>
      <c r="DF41" s="132">
        <v>59.793814432989699</v>
      </c>
      <c r="DG41" s="132">
        <v>61.475409836065566</v>
      </c>
      <c r="DH41" s="192">
        <v>77.443609022556387</v>
      </c>
      <c r="DI41" s="192">
        <v>52.727272727272734</v>
      </c>
      <c r="DJ41" s="190">
        <v>76.106194690265497</v>
      </c>
      <c r="DK41" s="132">
        <v>68.571428571428541</v>
      </c>
      <c r="DL41" s="132">
        <v>61.068702290076324</v>
      </c>
      <c r="DM41" s="132">
        <v>67.307692307692278</v>
      </c>
      <c r="DN41" s="132">
        <v>75.925925925925924</v>
      </c>
      <c r="DO41" s="190">
        <v>65.51724137931032</v>
      </c>
      <c r="DP41" s="132">
        <v>63.414634146341498</v>
      </c>
      <c r="DQ41" s="132">
        <v>68.807339449541288</v>
      </c>
      <c r="DR41" s="132">
        <v>61.445783132530124</v>
      </c>
      <c r="DS41" s="132">
        <v>52.830188679245275</v>
      </c>
      <c r="DT41" s="190">
        <v>62.251655629139066</v>
      </c>
      <c r="DU41" s="194">
        <v>37.113402061855687</v>
      </c>
      <c r="DV41" s="194">
        <v>41.32231404958678</v>
      </c>
      <c r="DW41" s="192">
        <v>59.701492537313442</v>
      </c>
      <c r="DX41" s="194">
        <v>44.44444444444445</v>
      </c>
      <c r="DY41" s="190">
        <v>52.252252252252255</v>
      </c>
      <c r="DZ41" s="190">
        <v>57.142857142857132</v>
      </c>
      <c r="EA41" s="190">
        <v>47.328244274809158</v>
      </c>
      <c r="EB41" s="190">
        <v>40.776699029126227</v>
      </c>
      <c r="EC41" s="190">
        <v>56.481481481481474</v>
      </c>
      <c r="ED41" s="190">
        <v>45.217391304347842</v>
      </c>
      <c r="EE41" s="190">
        <v>36.144578313253014</v>
      </c>
      <c r="EF41" s="190">
        <v>51.818181818181827</v>
      </c>
      <c r="EG41" s="190">
        <v>54.216867469879524</v>
      </c>
      <c r="EH41" s="190">
        <v>18.354430379746837</v>
      </c>
      <c r="EI41" s="190">
        <v>7.1428571428571468</v>
      </c>
      <c r="EJ41" s="190">
        <v>5.1546391752577341</v>
      </c>
      <c r="EK41" s="190">
        <v>21.311475409836063</v>
      </c>
      <c r="EL41" s="132">
        <v>11.02941176470588</v>
      </c>
      <c r="EM41" s="132">
        <v>11.92660550458716</v>
      </c>
      <c r="EN41" s="132">
        <v>21.238938053097336</v>
      </c>
      <c r="EO41" s="132">
        <v>13.740458015267182</v>
      </c>
      <c r="EP41" s="190">
        <v>9.1603053435114514</v>
      </c>
      <c r="EQ41" s="132">
        <v>12.14953271028037</v>
      </c>
      <c r="ER41" s="132">
        <v>14.953271028037383</v>
      </c>
      <c r="ES41" s="132">
        <v>8.6206896551724128</v>
      </c>
      <c r="ET41" s="132">
        <v>4.7619047619047601</v>
      </c>
      <c r="EU41" s="190">
        <v>11.111111111111111</v>
      </c>
      <c r="EV41" s="132">
        <v>13.414634146341459</v>
      </c>
      <c r="EW41" s="132" t="s">
        <v>286</v>
      </c>
      <c r="EX41" s="132" t="s">
        <v>286</v>
      </c>
      <c r="EY41" s="132" t="s">
        <v>286</v>
      </c>
      <c r="EZ41" s="190">
        <v>92.622950819672127</v>
      </c>
      <c r="FA41" s="132">
        <v>88.970588235294102</v>
      </c>
      <c r="FB41" s="132">
        <v>91.743119266055047</v>
      </c>
      <c r="FC41" s="132">
        <v>91.071428571428541</v>
      </c>
      <c r="FD41" s="132">
        <v>91.970802919708063</v>
      </c>
      <c r="FE41" s="190">
        <v>82.170542635658947</v>
      </c>
      <c r="FF41" s="132">
        <v>91.588785046728972</v>
      </c>
      <c r="FG41" s="132">
        <v>87.962962962962962</v>
      </c>
      <c r="FH41" s="132">
        <v>85.2173913043478</v>
      </c>
      <c r="FI41" s="132">
        <v>81.707317073170714</v>
      </c>
      <c r="FJ41" s="190">
        <v>85.18518518518519</v>
      </c>
      <c r="FK41" s="132">
        <v>85.365853658536565</v>
      </c>
      <c r="FL41" s="132" t="s">
        <v>286</v>
      </c>
      <c r="FM41" s="132" t="s">
        <v>286</v>
      </c>
      <c r="FN41" s="132" t="s">
        <v>286</v>
      </c>
      <c r="FO41" s="190">
        <v>50</v>
      </c>
      <c r="FP41" s="132">
        <v>50.735294117647051</v>
      </c>
      <c r="FQ41" s="132">
        <v>41.284403669724782</v>
      </c>
      <c r="FR41" s="132">
        <v>43.749999999999993</v>
      </c>
      <c r="FS41" s="132">
        <v>51.094890510948893</v>
      </c>
      <c r="FT41" s="190">
        <v>37.209302325581412</v>
      </c>
      <c r="FU41" s="132">
        <v>40.186915887850482</v>
      </c>
      <c r="FV41" s="132">
        <v>39.814814814814795</v>
      </c>
      <c r="FW41" s="132">
        <v>39.130434782608695</v>
      </c>
      <c r="FX41" s="132">
        <v>41.463414634146332</v>
      </c>
      <c r="FY41" s="190">
        <v>46.296296296296291</v>
      </c>
      <c r="FZ41" s="132">
        <v>46.341463414634163</v>
      </c>
      <c r="GA41" s="132" t="s">
        <v>286</v>
      </c>
      <c r="GB41" s="132" t="s">
        <v>286</v>
      </c>
      <c r="GC41" s="132" t="s">
        <v>286</v>
      </c>
      <c r="GD41" s="190">
        <v>57.377049180327873</v>
      </c>
      <c r="GE41" s="132">
        <v>73.333333333333343</v>
      </c>
      <c r="GF41" s="132">
        <v>76.146788990825698</v>
      </c>
      <c r="GG41" s="132">
        <v>61.1111111111111</v>
      </c>
      <c r="GH41" s="132">
        <v>63.970588235294102</v>
      </c>
      <c r="GI41" s="190">
        <v>70.3125</v>
      </c>
      <c r="GJ41" s="132">
        <v>53.271028037383175</v>
      </c>
      <c r="GK41" s="132">
        <v>57.009345794392516</v>
      </c>
      <c r="GL41" s="132">
        <v>57.391304347826072</v>
      </c>
      <c r="GM41" s="197">
        <v>53.571428571428591</v>
      </c>
      <c r="GN41" s="190">
        <v>54.205607476635485</v>
      </c>
      <c r="GO41" s="132">
        <v>59.756097560975633</v>
      </c>
      <c r="GP41" s="132" t="s">
        <v>286</v>
      </c>
      <c r="GQ41" s="132" t="s">
        <v>286</v>
      </c>
      <c r="GR41" s="132" t="s">
        <v>286</v>
      </c>
      <c r="GS41" s="190">
        <v>22.131147540983605</v>
      </c>
      <c r="GT41" s="132">
        <v>22.962962962962983</v>
      </c>
      <c r="GU41" s="132">
        <v>29.357798165137613</v>
      </c>
      <c r="GV41" s="132">
        <v>19.444444444444443</v>
      </c>
      <c r="GW41" s="132">
        <v>20.588235294117652</v>
      </c>
      <c r="GX41" s="190">
        <v>28.124999999999996</v>
      </c>
      <c r="GY41" s="190">
        <v>13.084112149532714</v>
      </c>
      <c r="GZ41" s="190">
        <v>19.626168224299068</v>
      </c>
      <c r="HA41" s="190">
        <v>11.304347826086955</v>
      </c>
      <c r="HB41" s="190">
        <v>17.857142857142861</v>
      </c>
      <c r="HC41" s="190">
        <v>18.691588785046722</v>
      </c>
      <c r="HD41" s="190">
        <v>19.512195121951212</v>
      </c>
      <c r="HE41" s="190" t="s">
        <v>286</v>
      </c>
      <c r="HF41" s="190" t="s">
        <v>286</v>
      </c>
      <c r="HG41" s="190" t="s">
        <v>286</v>
      </c>
      <c r="HH41" s="190">
        <v>22.881355932203387</v>
      </c>
      <c r="HI41" s="190">
        <v>21.052631578947373</v>
      </c>
      <c r="HJ41" s="190">
        <v>20.370370370370377</v>
      </c>
      <c r="HK41" s="190">
        <v>28.571428571428569</v>
      </c>
      <c r="HL41" s="132">
        <v>34.814814814814831</v>
      </c>
      <c r="HM41" s="132">
        <v>21.259842519685037</v>
      </c>
      <c r="HN41" s="132">
        <v>34.951456310679632</v>
      </c>
      <c r="HO41" s="132">
        <v>42.592592592592595</v>
      </c>
      <c r="HP41" s="190">
        <v>24.561403508771924</v>
      </c>
      <c r="HQ41" s="132">
        <v>27.380952380952376</v>
      </c>
      <c r="HR41" s="132">
        <v>24.299065420560755</v>
      </c>
      <c r="HS41" s="132">
        <v>32.926829268292693</v>
      </c>
      <c r="HT41" s="196" t="s">
        <v>286</v>
      </c>
      <c r="HU41" s="190" t="s">
        <v>286</v>
      </c>
      <c r="HV41" s="192" t="s">
        <v>286</v>
      </c>
      <c r="HW41" s="192">
        <v>10.16949152542373</v>
      </c>
      <c r="HX41" s="192">
        <v>7.5187969924812039</v>
      </c>
      <c r="HY41" s="192">
        <v>3.7037037037037037</v>
      </c>
      <c r="HZ41" s="192">
        <v>9.5238095238095291</v>
      </c>
      <c r="IA41" s="192">
        <v>8.8888888888888893</v>
      </c>
      <c r="IB41" s="192">
        <v>7.0866141732283507</v>
      </c>
      <c r="IC41" s="192">
        <v>11.650485436893208</v>
      </c>
      <c r="ID41" s="192">
        <v>17.592592592592581</v>
      </c>
      <c r="IE41" s="192">
        <v>4.3859649122807003</v>
      </c>
      <c r="IF41" s="192">
        <v>11.904761904761905</v>
      </c>
      <c r="IG41" s="192">
        <v>6.5420560747663545</v>
      </c>
      <c r="IH41" s="192">
        <v>7.3170731707317085</v>
      </c>
      <c r="II41" s="192" t="s">
        <v>286</v>
      </c>
      <c r="IJ41" s="192" t="s">
        <v>286</v>
      </c>
      <c r="IK41" s="192" t="s">
        <v>286</v>
      </c>
      <c r="IL41" s="192" t="s">
        <v>286</v>
      </c>
      <c r="IM41" s="192" t="s">
        <v>286</v>
      </c>
      <c r="IN41" s="192" t="s">
        <v>286</v>
      </c>
      <c r="IO41" s="192" t="s">
        <v>286</v>
      </c>
      <c r="IP41" s="192" t="s">
        <v>286</v>
      </c>
      <c r="IQ41" s="192" t="s">
        <v>286</v>
      </c>
      <c r="IR41" s="192" t="s">
        <v>286</v>
      </c>
      <c r="IS41" s="192">
        <v>16.999999999999996</v>
      </c>
      <c r="IT41" s="192">
        <v>15.596330275229366</v>
      </c>
      <c r="IU41" s="192" t="s">
        <v>286</v>
      </c>
      <c r="IV41" s="192">
        <v>22.999999999999996</v>
      </c>
      <c r="IW41" s="192">
        <v>17.105263157894733</v>
      </c>
      <c r="IX41" s="192" t="s">
        <v>286</v>
      </c>
      <c r="IY41" s="192" t="s">
        <v>286</v>
      </c>
      <c r="IZ41" s="192" t="s">
        <v>286</v>
      </c>
      <c r="JA41" s="192" t="s">
        <v>286</v>
      </c>
      <c r="JB41" s="192" t="s">
        <v>286</v>
      </c>
      <c r="JC41" s="192" t="s">
        <v>286</v>
      </c>
      <c r="JD41" s="192" t="s">
        <v>286</v>
      </c>
      <c r="JE41" s="192" t="s">
        <v>286</v>
      </c>
      <c r="JF41" s="192" t="s">
        <v>286</v>
      </c>
      <c r="JG41" s="192" t="s">
        <v>286</v>
      </c>
      <c r="JH41" s="192">
        <v>11.000000000000002</v>
      </c>
      <c r="JI41" s="192">
        <v>10.091743119266058</v>
      </c>
      <c r="JJ41" s="192" t="s">
        <v>286</v>
      </c>
      <c r="JK41" s="192">
        <v>15.999999999999998</v>
      </c>
      <c r="JL41" s="192">
        <v>7.8947368421052628</v>
      </c>
      <c r="JM41" s="192" t="s">
        <v>286</v>
      </c>
      <c r="JN41" s="192" t="s">
        <v>286</v>
      </c>
      <c r="JO41" s="192" t="s">
        <v>286</v>
      </c>
      <c r="JP41" s="192" t="s">
        <v>286</v>
      </c>
      <c r="JQ41" s="192" t="s">
        <v>286</v>
      </c>
      <c r="JR41" s="192" t="s">
        <v>286</v>
      </c>
      <c r="JS41" s="192" t="s">
        <v>286</v>
      </c>
      <c r="JT41" s="192" t="s">
        <v>286</v>
      </c>
      <c r="JU41" s="192" t="s">
        <v>286</v>
      </c>
      <c r="JV41" s="192" t="s">
        <v>286</v>
      </c>
      <c r="JW41" s="192">
        <v>27.999999999999993</v>
      </c>
      <c r="JX41" s="192">
        <v>25.688073394495415</v>
      </c>
      <c r="JY41" s="192" t="s">
        <v>286</v>
      </c>
      <c r="JZ41" s="192">
        <v>38.999999999999993</v>
      </c>
      <c r="KA41" s="192">
        <v>25</v>
      </c>
      <c r="KB41" s="192">
        <v>18.238993710691837</v>
      </c>
      <c r="KC41" s="192">
        <v>35.526315789473685</v>
      </c>
      <c r="KD41" s="192">
        <v>30.208333333333336</v>
      </c>
      <c r="KE41" s="192">
        <v>25</v>
      </c>
      <c r="KF41" s="192">
        <v>25.735294117647079</v>
      </c>
      <c r="KG41" s="192">
        <v>30.555555555555557</v>
      </c>
      <c r="KH41" s="192">
        <v>18.749999999999996</v>
      </c>
      <c r="KI41" s="192">
        <v>26.618705035971232</v>
      </c>
      <c r="KJ41" s="192">
        <v>23.076923076923073</v>
      </c>
      <c r="KK41" s="192">
        <v>24.074074074074083</v>
      </c>
      <c r="KL41" s="192">
        <v>26.168224299065429</v>
      </c>
      <c r="KM41" s="192">
        <v>31.623931623931615</v>
      </c>
      <c r="KN41" s="192">
        <v>21.428571428571441</v>
      </c>
      <c r="KO41" s="192">
        <v>23.853211009174323</v>
      </c>
      <c r="KP41" s="192">
        <v>20.73170731707317</v>
      </c>
      <c r="KQ41" s="192" t="str">
        <f t="shared" si="32"/>
        <v>--</v>
      </c>
      <c r="KR41" s="192" t="str">
        <f t="shared" si="32"/>
        <v>--</v>
      </c>
      <c r="KS41" s="192" t="str">
        <f t="shared" si="32"/>
        <v>--</v>
      </c>
      <c r="KT41" s="192" t="str">
        <f t="shared" si="32"/>
        <v>--</v>
      </c>
      <c r="KU41" s="192" t="str">
        <f t="shared" si="32"/>
        <v>--</v>
      </c>
      <c r="KV41" s="219">
        <v>1.35135135135135</v>
      </c>
      <c r="KW41" s="219">
        <v>2.3529411764705901</v>
      </c>
      <c r="KX41" s="219">
        <v>0</v>
      </c>
      <c r="KY41" s="219">
        <v>1.86915887850467</v>
      </c>
      <c r="KZ41" s="219">
        <v>0</v>
      </c>
      <c r="LA41" s="219">
        <v>0</v>
      </c>
      <c r="LB41" s="190" t="str">
        <f t="shared" si="33"/>
        <v>--</v>
      </c>
      <c r="LC41" s="219">
        <v>1.2987012987013</v>
      </c>
      <c r="LD41" s="219">
        <v>7.2727272727272698</v>
      </c>
      <c r="LE41" s="190" t="str">
        <f t="shared" si="34"/>
        <v>--</v>
      </c>
      <c r="LF41" s="219">
        <v>1.3698630136986301</v>
      </c>
      <c r="LG41" s="219">
        <v>2.9411764705882399</v>
      </c>
      <c r="LH41" s="219">
        <v>92</v>
      </c>
      <c r="LI41" s="219">
        <v>80.487804878048806</v>
      </c>
      <c r="LJ41" s="219">
        <v>85.714285714285793</v>
      </c>
      <c r="LK41" s="219">
        <v>85.981308411214997</v>
      </c>
      <c r="LL41" s="219">
        <v>90.410958904109606</v>
      </c>
      <c r="LM41" s="219">
        <v>82.857142857142904</v>
      </c>
      <c r="LN41" s="219">
        <v>44</v>
      </c>
      <c r="LO41" s="219">
        <v>34.146341463414601</v>
      </c>
      <c r="LP41" s="219">
        <v>36.507936507936499</v>
      </c>
      <c r="LQ41" s="219">
        <v>34.5794392523364</v>
      </c>
      <c r="LR41" s="219">
        <v>38.356164383561598</v>
      </c>
      <c r="LS41" s="219">
        <v>30</v>
      </c>
      <c r="LT41" s="219">
        <v>49.3333333333333</v>
      </c>
      <c r="LU41" s="219">
        <v>64.705882352941202</v>
      </c>
      <c r="LV41" s="219">
        <v>55.5555555555556</v>
      </c>
      <c r="LW41" s="219">
        <v>47.169811320754697</v>
      </c>
      <c r="LX41" s="219">
        <v>39.726027397260303</v>
      </c>
      <c r="LY41" s="219">
        <v>57.142857142857203</v>
      </c>
      <c r="LZ41" s="219">
        <v>9.3333333333333304</v>
      </c>
      <c r="MA41" s="219">
        <v>16.470588235294102</v>
      </c>
      <c r="MB41" s="219">
        <v>19.047619047619001</v>
      </c>
      <c r="MC41" s="219">
        <v>12.264150943396199</v>
      </c>
      <c r="MD41" s="219">
        <v>5.4794520547945202</v>
      </c>
      <c r="ME41" s="219">
        <v>11.4285714285714</v>
      </c>
      <c r="MF41" s="219">
        <v>25.675675675675699</v>
      </c>
      <c r="MG41" s="219">
        <v>34.939759036144601</v>
      </c>
      <c r="MH41" s="219">
        <v>22.2222222222222</v>
      </c>
      <c r="MI41" s="219">
        <v>39.252336448598101</v>
      </c>
      <c r="MJ41" s="219">
        <v>46.575342465753401</v>
      </c>
      <c r="MK41" s="219">
        <v>25.714285714285701</v>
      </c>
      <c r="ML41" s="219">
        <v>4.0540540540540499</v>
      </c>
      <c r="MM41" s="219">
        <v>14.4578313253012</v>
      </c>
      <c r="MN41" s="219">
        <v>4.7619047619047601</v>
      </c>
      <c r="MO41" s="219">
        <v>12.1495327102804</v>
      </c>
      <c r="MP41" s="219">
        <v>12.328767123287699</v>
      </c>
      <c r="MQ41" s="219">
        <v>1.4285714285714299</v>
      </c>
      <c r="MR41" s="190" t="str">
        <f t="shared" si="28"/>
        <v>--</v>
      </c>
      <c r="MS41" s="190" t="str">
        <f t="shared" si="28"/>
        <v>--</v>
      </c>
      <c r="MT41" s="190" t="str">
        <f t="shared" si="28"/>
        <v>--</v>
      </c>
      <c r="MU41" s="190" t="str">
        <f t="shared" si="28"/>
        <v>--</v>
      </c>
      <c r="MV41" s="220">
        <v>91.752577319587701</v>
      </c>
      <c r="MW41" s="220">
        <v>86.516853932584297</v>
      </c>
      <c r="MX41" s="220">
        <v>36.082474226804102</v>
      </c>
      <c r="MY41" s="220">
        <v>35.955056179775298</v>
      </c>
      <c r="MZ41" s="220">
        <v>45.2631578947368</v>
      </c>
      <c r="NA41" s="220">
        <v>42.528735632183903</v>
      </c>
      <c r="NB41" s="220">
        <v>9.4736842105263204</v>
      </c>
      <c r="NC41" s="220">
        <v>3.4482758620689702</v>
      </c>
      <c r="ND41" s="220">
        <v>32.653061224489797</v>
      </c>
      <c r="NE41" s="220">
        <v>47.191011235955102</v>
      </c>
      <c r="NF41" s="220">
        <v>11.2244897959184</v>
      </c>
      <c r="NG41" s="220">
        <v>13.483146067415699</v>
      </c>
      <c r="NH41" s="221" t="str">
        <f t="shared" si="35"/>
        <v>--</v>
      </c>
      <c r="NI41" s="222">
        <v>16.417910447761201</v>
      </c>
      <c r="NJ41" s="222">
        <v>11.25</v>
      </c>
      <c r="NK41" s="222">
        <v>8.4745762711864394</v>
      </c>
      <c r="NL41" s="221" t="str">
        <f t="shared" si="36"/>
        <v>--</v>
      </c>
      <c r="NM41" s="222">
        <v>17.204301075268798</v>
      </c>
      <c r="NN41" s="222">
        <v>20.5479452054795</v>
      </c>
      <c r="NO41" s="222">
        <v>13.235294117647101</v>
      </c>
      <c r="NP41" s="221" t="str">
        <f t="shared" si="37"/>
        <v>--</v>
      </c>
      <c r="NQ41" s="273">
        <v>10.447761194029852</v>
      </c>
      <c r="NR41" s="273">
        <v>21.249999999999989</v>
      </c>
      <c r="NS41" s="273">
        <v>10.16949152542373</v>
      </c>
      <c r="NT41" s="221" t="str">
        <f t="shared" si="38"/>
        <v>--</v>
      </c>
      <c r="NU41" s="222">
        <v>10.752688172043008</v>
      </c>
      <c r="NV41" s="222">
        <v>19.178082191780817</v>
      </c>
      <c r="NW41" s="222">
        <v>13.23529411764706</v>
      </c>
      <c r="NX41" s="221" t="str">
        <f t="shared" si="39"/>
        <v>--</v>
      </c>
      <c r="NY41" s="222">
        <v>26.865671641791049</v>
      </c>
      <c r="NZ41" s="222">
        <v>32.5</v>
      </c>
      <c r="OA41" s="222">
        <v>18.64406779661017</v>
      </c>
      <c r="OB41" s="221" t="str">
        <f t="shared" si="40"/>
        <v>--</v>
      </c>
      <c r="OC41" s="222">
        <v>27.956989247311821</v>
      </c>
      <c r="OD41" s="222">
        <v>39.72602739726026</v>
      </c>
      <c r="OE41" s="222">
        <v>26.47058823529412</v>
      </c>
      <c r="OF41" s="128">
        <v>43.010752688172055</v>
      </c>
      <c r="OG41" s="128">
        <v>61.643835616438366</v>
      </c>
      <c r="OH41" s="128">
        <v>58.536585365853682</v>
      </c>
      <c r="OI41" s="128">
        <v>52.380952380952372</v>
      </c>
      <c r="OJ41" s="128">
        <v>61.797752808988783</v>
      </c>
      <c r="OK41" s="128">
        <v>58.490566037735839</v>
      </c>
      <c r="OL41" s="128">
        <v>54.794520547945204</v>
      </c>
      <c r="OM41" s="128">
        <v>47.142857142857132</v>
      </c>
      <c r="ON41" s="310">
        <v>10.989010989010991</v>
      </c>
      <c r="OO41" s="128">
        <v>9.4594594594594561</v>
      </c>
      <c r="OP41" s="128">
        <v>7.4074074074074083</v>
      </c>
      <c r="OQ41" s="128">
        <v>4.8387096774193541</v>
      </c>
      <c r="OR41" s="128">
        <v>24.719101123595497</v>
      </c>
      <c r="OS41" s="128">
        <v>16.822429906542059</v>
      </c>
      <c r="OT41" s="128">
        <v>21.917808219178088</v>
      </c>
      <c r="OU41" s="128">
        <v>8.5714285714285747</v>
      </c>
      <c r="OW41" s="378" t="str">
        <f t="shared" si="10"/>
        <v>--</v>
      </c>
      <c r="OX41" s="381">
        <v>0</v>
      </c>
      <c r="OY41" s="381">
        <v>1.3698630136986301</v>
      </c>
      <c r="OZ41" s="381">
        <v>0</v>
      </c>
      <c r="PA41" s="378" t="str">
        <f t="shared" si="11"/>
        <v>--</v>
      </c>
      <c r="PB41" s="378" t="str">
        <f t="shared" si="11"/>
        <v>--</v>
      </c>
      <c r="PC41" s="381">
        <v>0</v>
      </c>
      <c r="PD41" s="381">
        <v>10.66666666666667</v>
      </c>
      <c r="PE41" s="380">
        <v>48.86363636363636</v>
      </c>
      <c r="PF41" s="381">
        <v>53.333333333333336</v>
      </c>
      <c r="PG41" s="381">
        <v>56.000000000000021</v>
      </c>
      <c r="PH41" s="381">
        <v>47.368421052631575</v>
      </c>
      <c r="PI41" s="380">
        <v>27.380952380952369</v>
      </c>
      <c r="PJ41" s="381">
        <v>20.689655172413786</v>
      </c>
      <c r="PK41" s="381">
        <v>12.500000000000005</v>
      </c>
      <c r="PL41" s="381">
        <v>9.3333333333333321</v>
      </c>
      <c r="PM41" s="378" t="str">
        <f t="shared" si="12"/>
        <v>--</v>
      </c>
      <c r="PN41" s="381">
        <v>14.634146341463421</v>
      </c>
      <c r="PO41" s="381">
        <v>20.289855072463766</v>
      </c>
      <c r="PP41" s="381">
        <v>7.3529411764705905</v>
      </c>
      <c r="PQ41" s="378" t="str">
        <f t="shared" si="13"/>
        <v>--</v>
      </c>
      <c r="PR41" s="381">
        <v>14.634146341463419</v>
      </c>
      <c r="PS41" s="381">
        <v>13.043478260869568</v>
      </c>
      <c r="PT41" s="381">
        <v>17.647058823529409</v>
      </c>
      <c r="PU41" s="378" t="str">
        <f t="shared" si="14"/>
        <v>--</v>
      </c>
      <c r="PV41" s="381">
        <v>29.268292682926823</v>
      </c>
      <c r="PW41" s="381">
        <v>33.333333333333336</v>
      </c>
      <c r="PX41" s="381">
        <v>25</v>
      </c>
      <c r="PZ41" s="368"/>
      <c r="QA41" s="368"/>
      <c r="QB41" s="368"/>
      <c r="QC41" s="368"/>
      <c r="QD41" s="368"/>
      <c r="QE41" s="368"/>
      <c r="QF41" s="368"/>
      <c r="QG41" s="368"/>
      <c r="QH41" s="368"/>
      <c r="QI41" s="368"/>
      <c r="QJ41" s="368"/>
      <c r="QK41" s="368"/>
      <c r="QL41" s="368"/>
      <c r="QM41" s="368"/>
      <c r="QN41" s="368"/>
      <c r="QO41" s="368"/>
      <c r="QP41" s="368"/>
      <c r="QQ41" s="368"/>
      <c r="QR41" s="368"/>
      <c r="QS41" s="368"/>
      <c r="QT41" s="368"/>
      <c r="QU41" s="368"/>
      <c r="QV41" s="368"/>
      <c r="QW41" s="368"/>
      <c r="QX41" s="368"/>
      <c r="QY41" s="368"/>
      <c r="QZ41" s="368"/>
      <c r="RA41" s="368"/>
      <c r="RB41" s="368"/>
      <c r="RC41" s="368"/>
      <c r="RD41" s="368"/>
      <c r="RE41" s="368"/>
      <c r="RF41" s="368"/>
      <c r="RG41" s="368"/>
      <c r="RH41" s="368"/>
      <c r="RI41" s="368"/>
      <c r="RJ41" s="368"/>
      <c r="RK41" s="368"/>
      <c r="RL41" s="368"/>
      <c r="RM41" s="368"/>
      <c r="RN41" s="368"/>
      <c r="RO41" s="368"/>
      <c r="RP41" s="368"/>
      <c r="RQ41" s="368"/>
      <c r="RR41" s="368"/>
      <c r="RS41" s="368"/>
      <c r="RT41" s="368"/>
    </row>
    <row r="42" spans="1:488" x14ac:dyDescent="0.25">
      <c r="A42" s="114">
        <v>38</v>
      </c>
      <c r="B42" s="93" t="s">
        <v>38</v>
      </c>
      <c r="C42" s="189">
        <v>2.7397260273972606</v>
      </c>
      <c r="D42" s="189">
        <v>15.833333333333336</v>
      </c>
      <c r="E42" s="189">
        <v>21.487603305785122</v>
      </c>
      <c r="F42" s="189">
        <v>2.3076923076923079</v>
      </c>
      <c r="G42" s="189">
        <v>17.475728155339809</v>
      </c>
      <c r="H42" s="189">
        <v>11.363636363636369</v>
      </c>
      <c r="I42" s="189">
        <v>0.96153846153846156</v>
      </c>
      <c r="J42" s="189">
        <v>16.037735849056606</v>
      </c>
      <c r="K42" s="189">
        <v>21.359223300970875</v>
      </c>
      <c r="L42" s="189">
        <v>0</v>
      </c>
      <c r="M42" s="190">
        <v>12.500000000000002</v>
      </c>
      <c r="N42" s="190">
        <v>13.513513513513516</v>
      </c>
      <c r="O42" s="190">
        <v>1.4084507042253525</v>
      </c>
      <c r="P42" s="190">
        <v>5.0632911392405058</v>
      </c>
      <c r="Q42" s="190">
        <v>4.7619047619047619</v>
      </c>
      <c r="R42" s="190">
        <v>2.7397260273972606</v>
      </c>
      <c r="S42" s="190">
        <v>11.206896551724141</v>
      </c>
      <c r="T42" s="190">
        <v>19.166666666666664</v>
      </c>
      <c r="U42" s="190">
        <v>1.5384615384615383</v>
      </c>
      <c r="V42" s="190">
        <v>13.725490196078432</v>
      </c>
      <c r="W42" s="190">
        <v>10.227272727272728</v>
      </c>
      <c r="X42" s="190">
        <v>0.96153846153846156</v>
      </c>
      <c r="Y42" s="190">
        <v>11.428571428571425</v>
      </c>
      <c r="Z42" s="190">
        <v>16.504854368932044</v>
      </c>
      <c r="AA42" s="190">
        <v>0</v>
      </c>
      <c r="AB42" s="132">
        <v>8.8607594936708907</v>
      </c>
      <c r="AC42" s="132">
        <v>10.810810810810811</v>
      </c>
      <c r="AD42" s="132">
        <v>1.4084507042253525</v>
      </c>
      <c r="AE42" s="132">
        <v>5.0632911392405058</v>
      </c>
      <c r="AF42" s="190">
        <v>4.7619047619047619</v>
      </c>
      <c r="AG42" s="189">
        <v>1.3698630136986305</v>
      </c>
      <c r="AH42" s="189">
        <v>12.711864406779661</v>
      </c>
      <c r="AI42" s="191">
        <v>20.000000000000004</v>
      </c>
      <c r="AJ42" s="191">
        <v>0.78124999999999978</v>
      </c>
      <c r="AK42" s="190">
        <v>12.871287128712874</v>
      </c>
      <c r="AL42" s="190">
        <v>9.3023255813953458</v>
      </c>
      <c r="AM42" s="190">
        <v>0</v>
      </c>
      <c r="AN42" s="190">
        <v>14.42307692307692</v>
      </c>
      <c r="AO42" s="190">
        <v>19.417475728155349</v>
      </c>
      <c r="AP42" s="190">
        <v>0</v>
      </c>
      <c r="AQ42" s="190">
        <v>6.3291139240506329</v>
      </c>
      <c r="AR42" s="190">
        <v>8.3333333333333321</v>
      </c>
      <c r="AS42" s="190">
        <v>0</v>
      </c>
      <c r="AT42" s="190">
        <v>0</v>
      </c>
      <c r="AU42" s="190">
        <v>0</v>
      </c>
      <c r="AV42" s="190">
        <v>1.2987012987012985</v>
      </c>
      <c r="AW42" s="190">
        <v>30.714285714285715</v>
      </c>
      <c r="AX42" s="132">
        <v>19.2</v>
      </c>
      <c r="AY42" s="132">
        <v>3.6231884057971011</v>
      </c>
      <c r="AZ42" s="132">
        <v>26.829268292682926</v>
      </c>
      <c r="BA42" s="132">
        <v>25.252525252525263</v>
      </c>
      <c r="BB42" s="190">
        <v>2.7522935779816509</v>
      </c>
      <c r="BC42" s="132">
        <v>29.365079365079382</v>
      </c>
      <c r="BD42" s="132">
        <v>27.358490566037737</v>
      </c>
      <c r="BE42" s="132">
        <v>0</v>
      </c>
      <c r="BF42" s="132">
        <v>17.777777777777779</v>
      </c>
      <c r="BG42" s="190">
        <v>15.853658536585369</v>
      </c>
      <c r="BH42" s="132">
        <v>2.6315789473684212</v>
      </c>
      <c r="BI42" s="132">
        <v>9.6385542168674654</v>
      </c>
      <c r="BJ42" s="132">
        <v>4.3478260869565215</v>
      </c>
      <c r="BK42" s="192" t="s">
        <v>286</v>
      </c>
      <c r="BL42" s="190">
        <v>6.4285714285714164</v>
      </c>
      <c r="BM42" s="132">
        <v>7.1999999999999602</v>
      </c>
      <c r="BN42" s="192" t="s">
        <v>286</v>
      </c>
      <c r="BO42" s="192">
        <v>9.8360655737704974</v>
      </c>
      <c r="BP42" s="192">
        <v>4.0404040404040273</v>
      </c>
      <c r="BQ42" s="192" t="s">
        <v>286</v>
      </c>
      <c r="BR42" s="132">
        <v>6.3999999999999773</v>
      </c>
      <c r="BS42" s="132">
        <v>9.4339622641509209</v>
      </c>
      <c r="BT42" s="192" t="s">
        <v>286</v>
      </c>
      <c r="BU42" s="190">
        <v>5.5555555555555554</v>
      </c>
      <c r="BV42" s="132">
        <v>2.4390243902439019</v>
      </c>
      <c r="BW42" s="192" t="s">
        <v>286</v>
      </c>
      <c r="BX42" s="132">
        <v>2.4691358024691348</v>
      </c>
      <c r="BY42" s="190">
        <v>0</v>
      </c>
      <c r="BZ42" s="132" t="s">
        <v>286</v>
      </c>
      <c r="CA42" s="132">
        <v>15.887850467289725</v>
      </c>
      <c r="CB42" s="132">
        <v>37.837837837837846</v>
      </c>
      <c r="CC42" s="190" t="s">
        <v>286</v>
      </c>
      <c r="CD42" s="132">
        <v>10.112359550561797</v>
      </c>
      <c r="CE42" s="132">
        <v>35.135135135135123</v>
      </c>
      <c r="CF42" s="132" t="s">
        <v>286</v>
      </c>
      <c r="CG42" s="190">
        <v>10.309278350515465</v>
      </c>
      <c r="CH42" s="132">
        <v>44.329896907216494</v>
      </c>
      <c r="CI42" s="132" t="s">
        <v>286</v>
      </c>
      <c r="CJ42" s="132">
        <v>6.9444444444444429</v>
      </c>
      <c r="CK42" s="132">
        <v>32.307692307692314</v>
      </c>
      <c r="CL42" s="132" t="s">
        <v>286</v>
      </c>
      <c r="CM42" s="132">
        <v>1.4492753623188404</v>
      </c>
      <c r="CN42" s="132">
        <v>17.647058823529413</v>
      </c>
      <c r="CO42" s="132" t="s">
        <v>286</v>
      </c>
      <c r="CP42" s="190">
        <v>37.878787878787875</v>
      </c>
      <c r="CQ42" s="132">
        <v>50.399999999999991</v>
      </c>
      <c r="CR42" s="132" t="s">
        <v>286</v>
      </c>
      <c r="CS42" s="192">
        <v>32.203389830508478</v>
      </c>
      <c r="CT42" s="192">
        <v>42.391304347826086</v>
      </c>
      <c r="CU42" s="190" t="s">
        <v>286</v>
      </c>
      <c r="CV42" s="132">
        <v>33.884297520661136</v>
      </c>
      <c r="CW42" s="132">
        <v>52.830188679245289</v>
      </c>
      <c r="CX42" s="192" t="s">
        <v>286</v>
      </c>
      <c r="CY42" s="192">
        <v>24.719101123595497</v>
      </c>
      <c r="CZ42" s="190">
        <v>39.506172839506178</v>
      </c>
      <c r="DA42" s="132" t="s">
        <v>286</v>
      </c>
      <c r="DB42" s="132">
        <v>16.666666666666671</v>
      </c>
      <c r="DC42" s="210">
        <v>21.739130434782606</v>
      </c>
      <c r="DD42" s="192">
        <v>64.864864864864899</v>
      </c>
      <c r="DE42" s="190">
        <v>66.187050359712245</v>
      </c>
      <c r="DF42" s="132">
        <v>53.599999999999994</v>
      </c>
      <c r="DG42" s="132">
        <v>76.69172932330828</v>
      </c>
      <c r="DH42" s="192">
        <v>68.292682926829301</v>
      </c>
      <c r="DI42" s="192">
        <v>49.484536082474222</v>
      </c>
      <c r="DJ42" s="190">
        <v>70.093457943925273</v>
      </c>
      <c r="DK42" s="132">
        <v>75.199999999999989</v>
      </c>
      <c r="DL42" s="132">
        <v>66.037735849056617</v>
      </c>
      <c r="DM42" s="132">
        <v>76.785714285714292</v>
      </c>
      <c r="DN42" s="132">
        <v>65.909090909090935</v>
      </c>
      <c r="DO42" s="190">
        <v>72.839506172839535</v>
      </c>
      <c r="DP42" s="132">
        <v>69.444444444444443</v>
      </c>
      <c r="DQ42" s="132">
        <v>79.999999999999972</v>
      </c>
      <c r="DR42" s="132">
        <v>62.5</v>
      </c>
      <c r="DS42" s="132">
        <v>45.205479452054803</v>
      </c>
      <c r="DT42" s="190">
        <v>49.999999999999986</v>
      </c>
      <c r="DU42" s="194">
        <v>34.4</v>
      </c>
      <c r="DV42" s="194">
        <v>57.894736842105274</v>
      </c>
      <c r="DW42" s="192">
        <v>52.459016393442639</v>
      </c>
      <c r="DX42" s="194">
        <v>39.175257731958773</v>
      </c>
      <c r="DY42" s="190">
        <v>44.761904761904745</v>
      </c>
      <c r="DZ42" s="190">
        <v>67.741935483870932</v>
      </c>
      <c r="EA42" s="190">
        <v>43.396226415094347</v>
      </c>
      <c r="EB42" s="190">
        <v>54.545454545454561</v>
      </c>
      <c r="EC42" s="190">
        <v>53.409090909090907</v>
      </c>
      <c r="ED42" s="190">
        <v>58.536585365853647</v>
      </c>
      <c r="EE42" s="190">
        <v>43.835616438356169</v>
      </c>
      <c r="EF42" s="190">
        <v>64.999999999999986</v>
      </c>
      <c r="EG42" s="190">
        <v>43.478260869565219</v>
      </c>
      <c r="EH42" s="190">
        <v>38.66666666666665</v>
      </c>
      <c r="EI42" s="190">
        <v>14.285714285714278</v>
      </c>
      <c r="EJ42" s="190">
        <v>9.6</v>
      </c>
      <c r="EK42" s="190">
        <v>24.264705882352946</v>
      </c>
      <c r="EL42" s="132">
        <v>20.325203252032534</v>
      </c>
      <c r="EM42" s="132">
        <v>10.309278350515461</v>
      </c>
      <c r="EN42" s="132">
        <v>18.095238095238098</v>
      </c>
      <c r="EO42" s="132">
        <v>17.073170731707318</v>
      </c>
      <c r="EP42" s="190">
        <v>8.4905660377358547</v>
      </c>
      <c r="EQ42" s="132">
        <v>27.777777777777779</v>
      </c>
      <c r="ER42" s="132">
        <v>22.093023255813957</v>
      </c>
      <c r="ES42" s="132">
        <v>19.753086419753092</v>
      </c>
      <c r="ET42" s="132">
        <v>21.739130434782606</v>
      </c>
      <c r="EU42" s="190">
        <v>17.283950617283956</v>
      </c>
      <c r="EV42" s="132">
        <v>17.39130434782609</v>
      </c>
      <c r="EW42" s="132" t="s">
        <v>286</v>
      </c>
      <c r="EX42" s="132" t="s">
        <v>286</v>
      </c>
      <c r="EY42" s="132" t="s">
        <v>286</v>
      </c>
      <c r="EZ42" s="190">
        <v>91.911764705882405</v>
      </c>
      <c r="FA42" s="132">
        <v>91.935483870967772</v>
      </c>
      <c r="FB42" s="132">
        <v>74.226804123711347</v>
      </c>
      <c r="FC42" s="132">
        <v>87.962962962962976</v>
      </c>
      <c r="FD42" s="132">
        <v>88.709677419354847</v>
      </c>
      <c r="FE42" s="190">
        <v>81.13207547169813</v>
      </c>
      <c r="FF42" s="132">
        <v>89.285714285714306</v>
      </c>
      <c r="FG42" s="132">
        <v>89.999999999999986</v>
      </c>
      <c r="FH42" s="132">
        <v>84.146341463414615</v>
      </c>
      <c r="FI42" s="132">
        <v>79.452054794520535</v>
      </c>
      <c r="FJ42" s="190">
        <v>79.012345679012313</v>
      </c>
      <c r="FK42" s="132">
        <v>87.499999999999986</v>
      </c>
      <c r="FL42" s="132" t="s">
        <v>286</v>
      </c>
      <c r="FM42" s="132" t="s">
        <v>286</v>
      </c>
      <c r="FN42" s="132" t="s">
        <v>286</v>
      </c>
      <c r="FO42" s="190">
        <v>46.323529411764724</v>
      </c>
      <c r="FP42" s="132">
        <v>53.225806451612925</v>
      </c>
      <c r="FQ42" s="132">
        <v>25.773195876288668</v>
      </c>
      <c r="FR42" s="132">
        <v>36.111111111111128</v>
      </c>
      <c r="FS42" s="132">
        <v>29.032258064516149</v>
      </c>
      <c r="FT42" s="190">
        <v>30.188679245283019</v>
      </c>
      <c r="FU42" s="132">
        <v>25</v>
      </c>
      <c r="FV42" s="132">
        <v>33.333333333333336</v>
      </c>
      <c r="FW42" s="132">
        <v>15.853658536585369</v>
      </c>
      <c r="FX42" s="132">
        <v>24.657534246575349</v>
      </c>
      <c r="FY42" s="190">
        <v>27.160493827160497</v>
      </c>
      <c r="FZ42" s="132">
        <v>20.833333333333336</v>
      </c>
      <c r="GA42" s="132" t="s">
        <v>286</v>
      </c>
      <c r="GB42" s="132" t="s">
        <v>286</v>
      </c>
      <c r="GC42" s="132" t="s">
        <v>286</v>
      </c>
      <c r="GD42" s="190">
        <v>64.393939393939419</v>
      </c>
      <c r="GE42" s="132">
        <v>64.462809917355358</v>
      </c>
      <c r="GF42" s="132">
        <v>73.684210526315766</v>
      </c>
      <c r="GG42" s="132">
        <v>60</v>
      </c>
      <c r="GH42" s="132">
        <v>76.422764227642247</v>
      </c>
      <c r="GI42" s="190">
        <v>63.106796116504889</v>
      </c>
      <c r="GJ42" s="132">
        <v>57.142857142857139</v>
      </c>
      <c r="GK42" s="132">
        <v>51.764705882352935</v>
      </c>
      <c r="GL42" s="132">
        <v>43.750000000000014</v>
      </c>
      <c r="GM42" s="197">
        <v>63.8888888888889</v>
      </c>
      <c r="GN42" s="190">
        <v>46.835443037974684</v>
      </c>
      <c r="GO42" s="132">
        <v>60.869565217391319</v>
      </c>
      <c r="GP42" s="132" t="s">
        <v>286</v>
      </c>
      <c r="GQ42" s="132" t="s">
        <v>286</v>
      </c>
      <c r="GR42" s="132" t="s">
        <v>286</v>
      </c>
      <c r="GS42" s="190">
        <v>18.181818181818194</v>
      </c>
      <c r="GT42" s="132">
        <v>23.966942148760328</v>
      </c>
      <c r="GU42" s="132">
        <v>24.210526315789476</v>
      </c>
      <c r="GV42" s="132">
        <v>19.04761904761904</v>
      </c>
      <c r="GW42" s="132">
        <v>35.772357723577244</v>
      </c>
      <c r="GX42" s="190">
        <v>25.242718446601941</v>
      </c>
      <c r="GY42" s="190">
        <v>12.500000000000004</v>
      </c>
      <c r="GZ42" s="190">
        <v>17.647058823529409</v>
      </c>
      <c r="HA42" s="190">
        <v>9.9999999999999982</v>
      </c>
      <c r="HB42" s="190">
        <v>15.277777777777777</v>
      </c>
      <c r="HC42" s="190">
        <v>8.8607594936708836</v>
      </c>
      <c r="HD42" s="190">
        <v>0</v>
      </c>
      <c r="HE42" s="190" t="s">
        <v>286</v>
      </c>
      <c r="HF42" s="190" t="s">
        <v>286</v>
      </c>
      <c r="HG42" s="190" t="s">
        <v>286</v>
      </c>
      <c r="HH42" s="190">
        <v>26.984126984126995</v>
      </c>
      <c r="HI42" s="190">
        <v>23.478260869565215</v>
      </c>
      <c r="HJ42" s="190">
        <v>20.454545454545453</v>
      </c>
      <c r="HK42" s="190">
        <v>34.999999999999993</v>
      </c>
      <c r="HL42" s="132">
        <v>50.420168067226889</v>
      </c>
      <c r="HM42" s="132">
        <v>27.722772277227726</v>
      </c>
      <c r="HN42" s="132">
        <v>38.181818181818187</v>
      </c>
      <c r="HO42" s="132">
        <v>32.95454545454546</v>
      </c>
      <c r="HP42" s="190">
        <v>29.268292682926823</v>
      </c>
      <c r="HQ42" s="132">
        <v>24.637681159420286</v>
      </c>
      <c r="HR42" s="132">
        <v>25.316455696202528</v>
      </c>
      <c r="HS42" s="132">
        <v>20.833333333333332</v>
      </c>
      <c r="HT42" s="196" t="s">
        <v>286</v>
      </c>
      <c r="HU42" s="190" t="s">
        <v>286</v>
      </c>
      <c r="HV42" s="192" t="s">
        <v>286</v>
      </c>
      <c r="HW42" s="192">
        <v>15.079365079365077</v>
      </c>
      <c r="HX42" s="192">
        <v>7.8260869565217366</v>
      </c>
      <c r="HY42" s="192">
        <v>4.5454545454545441</v>
      </c>
      <c r="HZ42" s="192">
        <v>13.000000000000004</v>
      </c>
      <c r="IA42" s="192">
        <v>12.605042016806719</v>
      </c>
      <c r="IB42" s="192">
        <v>2.9702970297029698</v>
      </c>
      <c r="IC42" s="192">
        <v>14.545454545454545</v>
      </c>
      <c r="ID42" s="192">
        <v>10.227272727272725</v>
      </c>
      <c r="IE42" s="192">
        <v>4.8780487804878048</v>
      </c>
      <c r="IF42" s="192">
        <v>7.2463768115942049</v>
      </c>
      <c r="IG42" s="192">
        <v>7.59493670886076</v>
      </c>
      <c r="IH42" s="192">
        <v>8.3333333333333321</v>
      </c>
      <c r="II42" s="192" t="s">
        <v>286</v>
      </c>
      <c r="IJ42" s="192" t="s">
        <v>286</v>
      </c>
      <c r="IK42" s="192" t="s">
        <v>286</v>
      </c>
      <c r="IL42" s="192" t="s">
        <v>286</v>
      </c>
      <c r="IM42" s="192" t="s">
        <v>286</v>
      </c>
      <c r="IN42" s="192" t="s">
        <v>286</v>
      </c>
      <c r="IO42" s="192" t="s">
        <v>286</v>
      </c>
      <c r="IP42" s="192" t="s">
        <v>286</v>
      </c>
      <c r="IQ42" s="192" t="s">
        <v>286</v>
      </c>
      <c r="IR42" s="192" t="s">
        <v>286</v>
      </c>
      <c r="IS42" s="192">
        <v>14.457831325301207</v>
      </c>
      <c r="IT42" s="192">
        <v>11.842105263157896</v>
      </c>
      <c r="IU42" s="192" t="s">
        <v>286</v>
      </c>
      <c r="IV42" s="192">
        <v>12.67605633802817</v>
      </c>
      <c r="IW42" s="192">
        <v>13.043478260869565</v>
      </c>
      <c r="IX42" s="192" t="s">
        <v>286</v>
      </c>
      <c r="IY42" s="192" t="s">
        <v>286</v>
      </c>
      <c r="IZ42" s="192" t="s">
        <v>286</v>
      </c>
      <c r="JA42" s="192" t="s">
        <v>286</v>
      </c>
      <c r="JB42" s="192" t="s">
        <v>286</v>
      </c>
      <c r="JC42" s="192" t="s">
        <v>286</v>
      </c>
      <c r="JD42" s="192" t="s">
        <v>286</v>
      </c>
      <c r="JE42" s="192" t="s">
        <v>286</v>
      </c>
      <c r="JF42" s="192" t="s">
        <v>286</v>
      </c>
      <c r="JG42" s="192" t="s">
        <v>286</v>
      </c>
      <c r="JH42" s="192">
        <v>12.048192771084338</v>
      </c>
      <c r="JI42" s="192">
        <v>9.2105263157894761</v>
      </c>
      <c r="JJ42" s="192" t="s">
        <v>286</v>
      </c>
      <c r="JK42" s="192">
        <v>5.6338028169014081</v>
      </c>
      <c r="JL42" s="192">
        <v>4.3478260869565215</v>
      </c>
      <c r="JM42" s="192" t="s">
        <v>286</v>
      </c>
      <c r="JN42" s="192" t="s">
        <v>286</v>
      </c>
      <c r="JO42" s="192" t="s">
        <v>286</v>
      </c>
      <c r="JP42" s="192" t="s">
        <v>286</v>
      </c>
      <c r="JQ42" s="192" t="s">
        <v>286</v>
      </c>
      <c r="JR42" s="192" t="s">
        <v>286</v>
      </c>
      <c r="JS42" s="192" t="s">
        <v>286</v>
      </c>
      <c r="JT42" s="192" t="s">
        <v>286</v>
      </c>
      <c r="JU42" s="192" t="s">
        <v>286</v>
      </c>
      <c r="JV42" s="192" t="s">
        <v>286</v>
      </c>
      <c r="JW42" s="192">
        <v>26.506024096385541</v>
      </c>
      <c r="JX42" s="192">
        <v>21.05263157894737</v>
      </c>
      <c r="JY42" s="192" t="s">
        <v>286</v>
      </c>
      <c r="JZ42" s="192">
        <v>18.30985915492958</v>
      </c>
      <c r="KA42" s="192">
        <v>17.39130434782609</v>
      </c>
      <c r="KB42" s="192">
        <v>15.584415584415579</v>
      </c>
      <c r="KC42" s="192">
        <v>27.14285714285716</v>
      </c>
      <c r="KD42" s="192">
        <v>28.799999999999997</v>
      </c>
      <c r="KE42" s="192">
        <v>19.852941176470598</v>
      </c>
      <c r="KF42" s="192">
        <v>24.793388429752067</v>
      </c>
      <c r="KG42" s="192">
        <v>24.489795918367349</v>
      </c>
      <c r="KH42" s="192">
        <v>16.504854368932037</v>
      </c>
      <c r="KI42" s="192">
        <v>18.699186991869908</v>
      </c>
      <c r="KJ42" s="192">
        <v>21.904761904761905</v>
      </c>
      <c r="KK42" s="192">
        <v>21.81818181818182</v>
      </c>
      <c r="KL42" s="192">
        <v>29.213483146067418</v>
      </c>
      <c r="KM42" s="192">
        <v>25.92592592592592</v>
      </c>
      <c r="KN42" s="192">
        <v>17.142857142857149</v>
      </c>
      <c r="KO42" s="192">
        <v>16.455696202531652</v>
      </c>
      <c r="KP42" s="192">
        <v>34.782608695652179</v>
      </c>
      <c r="KQ42" s="192" t="str">
        <f t="shared" si="32"/>
        <v>--</v>
      </c>
      <c r="KR42" s="192" t="str">
        <f t="shared" si="32"/>
        <v>--</v>
      </c>
      <c r="KS42" s="192" t="str">
        <f t="shared" si="32"/>
        <v>--</v>
      </c>
      <c r="KT42" s="192" t="str">
        <f t="shared" si="32"/>
        <v>--</v>
      </c>
      <c r="KU42" s="192" t="str">
        <f t="shared" si="32"/>
        <v>--</v>
      </c>
      <c r="KV42" s="219">
        <v>2.32558139534884</v>
      </c>
      <c r="KW42" s="219">
        <v>2.0202020202020199</v>
      </c>
      <c r="KX42" s="219">
        <v>1.6666666666666701</v>
      </c>
      <c r="KY42" s="225" t="str">
        <f>"--"</f>
        <v>--</v>
      </c>
      <c r="KZ42" s="225" t="str">
        <f>"--"</f>
        <v>--</v>
      </c>
      <c r="LA42" s="225" t="str">
        <f>"--"</f>
        <v>--</v>
      </c>
      <c r="LB42" s="190" t="str">
        <f t="shared" si="33"/>
        <v>--</v>
      </c>
      <c r="LC42" s="219">
        <v>3.4090909090909101</v>
      </c>
      <c r="LD42" s="219">
        <v>19.230769230769202</v>
      </c>
      <c r="LE42" s="190" t="str">
        <f t="shared" si="34"/>
        <v>--</v>
      </c>
      <c r="LF42" s="225" t="str">
        <f>"--"</f>
        <v>--</v>
      </c>
      <c r="LG42" s="225" t="str">
        <f>"--"</f>
        <v>--</v>
      </c>
      <c r="LH42" s="219">
        <v>90.697674418604706</v>
      </c>
      <c r="LI42" s="219">
        <v>84.536082474226802</v>
      </c>
      <c r="LJ42" s="219">
        <v>88.135593220339004</v>
      </c>
      <c r="LK42" s="225" t="str">
        <f>"--"</f>
        <v>--</v>
      </c>
      <c r="LL42" s="225" t="str">
        <f>"--"</f>
        <v>--</v>
      </c>
      <c r="LM42" s="225" t="str">
        <f>"--"</f>
        <v>--</v>
      </c>
      <c r="LN42" s="219">
        <v>29.069767441860499</v>
      </c>
      <c r="LO42" s="219">
        <v>27.835051546391799</v>
      </c>
      <c r="LP42" s="219">
        <v>33.8983050847458</v>
      </c>
      <c r="LQ42" s="225" t="str">
        <f>"--"</f>
        <v>--</v>
      </c>
      <c r="LR42" s="225" t="str">
        <f>"--"</f>
        <v>--</v>
      </c>
      <c r="LS42" s="225" t="str">
        <f>"--"</f>
        <v>--</v>
      </c>
      <c r="LT42" s="219">
        <v>38.095238095238102</v>
      </c>
      <c r="LU42" s="219">
        <v>51.063829787233999</v>
      </c>
      <c r="LV42" s="219">
        <v>52.542372881355902</v>
      </c>
      <c r="LW42" s="225" t="str">
        <f>"--"</f>
        <v>--</v>
      </c>
      <c r="LX42" s="225" t="str">
        <f>"--"</f>
        <v>--</v>
      </c>
      <c r="LY42" s="225" t="str">
        <f>"--"</f>
        <v>--</v>
      </c>
      <c r="LZ42" s="219">
        <v>10.714285714285699</v>
      </c>
      <c r="MA42" s="219">
        <v>13.8297872340426</v>
      </c>
      <c r="MB42" s="219">
        <v>13.559322033898299</v>
      </c>
      <c r="MC42" s="225" t="str">
        <f>"--"</f>
        <v>--</v>
      </c>
      <c r="MD42" s="225" t="str">
        <f>"--"</f>
        <v>--</v>
      </c>
      <c r="ME42" s="225" t="str">
        <f>"--"</f>
        <v>--</v>
      </c>
      <c r="MF42" s="219">
        <v>25.581395348837201</v>
      </c>
      <c r="MG42" s="219">
        <v>19.7916666666667</v>
      </c>
      <c r="MH42" s="219">
        <v>28.8135593220339</v>
      </c>
      <c r="MI42" s="225" t="str">
        <f>"--"</f>
        <v>--</v>
      </c>
      <c r="MJ42" s="225" t="str">
        <f>"--"</f>
        <v>--</v>
      </c>
      <c r="MK42" s="225" t="str">
        <f>"--"</f>
        <v>--</v>
      </c>
      <c r="ML42" s="219">
        <v>4.65116279069768</v>
      </c>
      <c r="MM42" s="219">
        <v>2.0833333333333299</v>
      </c>
      <c r="MN42" s="219">
        <v>6.7796610169491496</v>
      </c>
      <c r="MO42" s="225" t="str">
        <f>"--"</f>
        <v>--</v>
      </c>
      <c r="MP42" s="225" t="str">
        <f>"--"</f>
        <v>--</v>
      </c>
      <c r="MQ42" s="225" t="str">
        <f>"--"</f>
        <v>--</v>
      </c>
      <c r="MR42" s="190" t="str">
        <f t="shared" si="28"/>
        <v>--</v>
      </c>
      <c r="MS42" s="190" t="str">
        <f t="shared" si="28"/>
        <v>--</v>
      </c>
      <c r="MT42" s="190" t="str">
        <f t="shared" si="28"/>
        <v>--</v>
      </c>
      <c r="MU42" s="190" t="str">
        <f t="shared" si="28"/>
        <v>--</v>
      </c>
      <c r="MV42" s="220">
        <v>85.714285714285694</v>
      </c>
      <c r="MW42" s="224" t="str">
        <f>"--"</f>
        <v>--</v>
      </c>
      <c r="MX42" s="220">
        <v>34.285714285714299</v>
      </c>
      <c r="MY42" s="224" t="str">
        <f>"--"</f>
        <v>--</v>
      </c>
      <c r="MZ42" s="220">
        <v>46.268656716417901</v>
      </c>
      <c r="NA42" s="224" t="str">
        <f>"--"</f>
        <v>--</v>
      </c>
      <c r="NB42" s="220">
        <v>5.9701492537313401</v>
      </c>
      <c r="NC42" s="224" t="str">
        <f>"--"</f>
        <v>--</v>
      </c>
      <c r="ND42" s="220">
        <v>27.536231884058001</v>
      </c>
      <c r="NE42" s="224" t="str">
        <f>"--"</f>
        <v>--</v>
      </c>
      <c r="NF42" s="220">
        <v>2.8985507246376798</v>
      </c>
      <c r="NG42" s="224" t="str">
        <f>"--"</f>
        <v>--</v>
      </c>
      <c r="NH42" s="221" t="str">
        <f t="shared" si="35"/>
        <v>--</v>
      </c>
      <c r="NI42" s="222">
        <v>12.8205128205128</v>
      </c>
      <c r="NJ42" s="222">
        <v>11.9047619047619</v>
      </c>
      <c r="NK42" s="222">
        <v>14.285714285714301</v>
      </c>
      <c r="NL42" s="221" t="str">
        <f t="shared" si="36"/>
        <v>--</v>
      </c>
      <c r="NM42" s="221" t="str">
        <f>"--"</f>
        <v>--</v>
      </c>
      <c r="NN42" s="221" t="str">
        <f>"--"</f>
        <v>--</v>
      </c>
      <c r="NO42" s="221" t="str">
        <f>"--"</f>
        <v>--</v>
      </c>
      <c r="NP42" s="221" t="str">
        <f t="shared" si="37"/>
        <v>--</v>
      </c>
      <c r="NQ42" s="273">
        <v>8.9743589743589762</v>
      </c>
      <c r="NR42" s="273">
        <v>7.1428571428571441</v>
      </c>
      <c r="NS42" s="273">
        <v>12.500000000000002</v>
      </c>
      <c r="NT42" s="221" t="str">
        <f t="shared" si="38"/>
        <v>--</v>
      </c>
      <c r="NU42" s="221" t="str">
        <f t="shared" ref="NU42:NW42" si="43">"--"</f>
        <v>--</v>
      </c>
      <c r="NV42" s="221" t="str">
        <f t="shared" si="43"/>
        <v>--</v>
      </c>
      <c r="NW42" s="221" t="str">
        <f t="shared" si="43"/>
        <v>--</v>
      </c>
      <c r="NX42" s="221" t="str">
        <f t="shared" si="39"/>
        <v>--</v>
      </c>
      <c r="NY42" s="222">
        <v>21.794871794871792</v>
      </c>
      <c r="NZ42" s="222">
        <v>19.04761904761904</v>
      </c>
      <c r="OA42" s="222">
        <v>26.785714285714288</v>
      </c>
      <c r="OB42" s="221" t="str">
        <f t="shared" si="40"/>
        <v>--</v>
      </c>
      <c r="OC42" s="221" t="str">
        <f t="shared" ref="OC42:OE42" si="44">"--"</f>
        <v>--</v>
      </c>
      <c r="OD42" s="221" t="str">
        <f t="shared" si="44"/>
        <v>--</v>
      </c>
      <c r="OE42" s="221" t="str">
        <f t="shared" si="44"/>
        <v>--</v>
      </c>
      <c r="OF42" s="128">
        <v>50.746268656716417</v>
      </c>
      <c r="OG42" s="128">
        <v>45.977011494252899</v>
      </c>
      <c r="OH42" s="128">
        <v>42.391304347826086</v>
      </c>
      <c r="OI42" s="128">
        <v>48.333333333333336</v>
      </c>
      <c r="OJ42" s="221" t="str">
        <f t="shared" ref="OJ42:OM42" si="45">"--"</f>
        <v>--</v>
      </c>
      <c r="OK42" s="221" t="str">
        <f t="shared" si="45"/>
        <v>--</v>
      </c>
      <c r="OL42" s="221" t="str">
        <f t="shared" si="45"/>
        <v>--</v>
      </c>
      <c r="OM42" s="305" t="str">
        <f t="shared" si="45"/>
        <v>--</v>
      </c>
      <c r="ON42" s="310">
        <v>17.647058823529409</v>
      </c>
      <c r="OO42" s="128">
        <v>13.580246913580249</v>
      </c>
      <c r="OP42" s="128">
        <v>12.631578947368423</v>
      </c>
      <c r="OQ42" s="128">
        <v>22.950819672131153</v>
      </c>
      <c r="OR42" s="221" t="str">
        <f t="shared" ref="OR42:OU42" si="46">"--"</f>
        <v>--</v>
      </c>
      <c r="OS42" s="221" t="str">
        <f t="shared" si="46"/>
        <v>--</v>
      </c>
      <c r="OT42" s="221" t="str">
        <f t="shared" si="46"/>
        <v>--</v>
      </c>
      <c r="OU42" s="221" t="str">
        <f t="shared" si="46"/>
        <v>--</v>
      </c>
      <c r="OW42" s="378" t="str">
        <f t="shared" si="10"/>
        <v>--</v>
      </c>
      <c r="OX42" s="381">
        <v>1.0204081632653057</v>
      </c>
      <c r="OY42" s="381">
        <v>1.1111111111111107</v>
      </c>
      <c r="OZ42" s="381">
        <v>1.4492753623188404</v>
      </c>
      <c r="PA42" s="378" t="str">
        <f t="shared" si="11"/>
        <v>--</v>
      </c>
      <c r="PB42" s="378" t="str">
        <f t="shared" si="11"/>
        <v>--</v>
      </c>
      <c r="PC42" s="381">
        <v>5.9523809523809508</v>
      </c>
      <c r="PD42" s="381">
        <v>4.6875</v>
      </c>
      <c r="PE42" s="380">
        <v>42.857142857142868</v>
      </c>
      <c r="PF42" s="381">
        <v>52.525252525252526</v>
      </c>
      <c r="PG42" s="381">
        <v>50.561797752808978</v>
      </c>
      <c r="PH42" s="381">
        <v>63.768115942028992</v>
      </c>
      <c r="PI42" s="380">
        <v>16.438356164383563</v>
      </c>
      <c r="PJ42" s="381">
        <v>17.525773195876283</v>
      </c>
      <c r="PK42" s="381">
        <v>17.04545454545455</v>
      </c>
      <c r="PL42" s="381">
        <v>8.8235294117647047</v>
      </c>
      <c r="PM42" s="378" t="str">
        <f t="shared" si="12"/>
        <v>--</v>
      </c>
      <c r="PN42" s="381">
        <v>13.095238095238095</v>
      </c>
      <c r="PO42" s="381">
        <v>23.255813953488371</v>
      </c>
      <c r="PP42" s="381">
        <v>15.625000000000002</v>
      </c>
      <c r="PQ42" s="378" t="str">
        <f t="shared" si="13"/>
        <v>--</v>
      </c>
      <c r="PR42" s="381">
        <v>9.5238095238095237</v>
      </c>
      <c r="PS42" s="381">
        <v>15.116279069767442</v>
      </c>
      <c r="PT42" s="381">
        <v>9.3750000000000018</v>
      </c>
      <c r="PU42" s="378" t="str">
        <f t="shared" si="14"/>
        <v>--</v>
      </c>
      <c r="PV42" s="381">
        <v>22.619047619047617</v>
      </c>
      <c r="PW42" s="381">
        <v>38.372093023255815</v>
      </c>
      <c r="PX42" s="381">
        <v>24.999999999999996</v>
      </c>
      <c r="PZ42" s="368"/>
      <c r="QA42" s="368"/>
      <c r="QB42" s="368"/>
      <c r="QC42" s="368"/>
      <c r="QD42" s="368"/>
      <c r="QE42" s="368"/>
      <c r="QF42" s="368"/>
      <c r="QG42" s="368"/>
      <c r="QH42" s="368"/>
      <c r="QI42" s="368"/>
      <c r="QJ42" s="368"/>
      <c r="QK42" s="368"/>
      <c r="QL42" s="368"/>
      <c r="QM42" s="368"/>
      <c r="QN42" s="368"/>
      <c r="QO42" s="368"/>
      <c r="QP42" s="368"/>
      <c r="QQ42" s="368"/>
      <c r="QR42" s="368"/>
      <c r="QS42" s="368"/>
      <c r="QT42" s="368"/>
      <c r="QU42" s="368"/>
      <c r="QV42" s="368"/>
      <c r="QW42" s="368"/>
      <c r="QX42" s="368"/>
      <c r="QY42" s="368"/>
      <c r="QZ42" s="368"/>
      <c r="RA42" s="368"/>
      <c r="RB42" s="368"/>
      <c r="RC42" s="368"/>
      <c r="RD42" s="368"/>
      <c r="RE42" s="368"/>
      <c r="RF42" s="368"/>
      <c r="RG42" s="368"/>
      <c r="RH42" s="368"/>
      <c r="RI42" s="368"/>
      <c r="RJ42" s="368"/>
      <c r="RK42" s="368"/>
      <c r="RL42" s="368"/>
      <c r="RM42" s="368"/>
      <c r="RN42" s="368"/>
      <c r="RO42" s="368"/>
      <c r="RP42" s="368"/>
      <c r="RQ42" s="368"/>
      <c r="RR42" s="368"/>
      <c r="RS42" s="368"/>
      <c r="RT42" s="368"/>
    </row>
    <row r="43" spans="1:488" x14ac:dyDescent="0.25">
      <c r="A43" s="114">
        <v>39</v>
      </c>
      <c r="B43" s="93" t="s">
        <v>39</v>
      </c>
      <c r="C43" s="189">
        <v>0</v>
      </c>
      <c r="D43" s="189">
        <v>22.448979591836732</v>
      </c>
      <c r="E43" s="189">
        <v>18.518518518518519</v>
      </c>
      <c r="F43" s="189">
        <v>0</v>
      </c>
      <c r="G43" s="189">
        <v>17.460317460317462</v>
      </c>
      <c r="H43" s="189">
        <v>19.047619047619047</v>
      </c>
      <c r="I43" s="189">
        <v>4.0816326530612246</v>
      </c>
      <c r="J43" s="189">
        <v>8.928571428571427</v>
      </c>
      <c r="K43" s="189">
        <v>21.568627450980394</v>
      </c>
      <c r="L43" s="189">
        <v>0</v>
      </c>
      <c r="M43" s="190">
        <v>4.4444444444444438</v>
      </c>
      <c r="N43" s="190">
        <v>8.8888888888888875</v>
      </c>
      <c r="O43" s="190">
        <v>3.8461538461538458</v>
      </c>
      <c r="P43" s="190">
        <v>14.705882352941178</v>
      </c>
      <c r="Q43" s="190">
        <v>19.512195121951219</v>
      </c>
      <c r="R43" s="190">
        <v>0</v>
      </c>
      <c r="S43" s="190">
        <v>20.408163265306122</v>
      </c>
      <c r="T43" s="190">
        <v>18.518518518518519</v>
      </c>
      <c r="U43" s="190">
        <v>0</v>
      </c>
      <c r="V43" s="190">
        <v>17.460317460317462</v>
      </c>
      <c r="W43" s="190">
        <v>19.047619047619047</v>
      </c>
      <c r="X43" s="190">
        <v>4.0816326530612246</v>
      </c>
      <c r="Y43" s="190">
        <v>8.928571428571427</v>
      </c>
      <c r="Z43" s="190">
        <v>21.568627450980394</v>
      </c>
      <c r="AA43" s="190">
        <v>0</v>
      </c>
      <c r="AB43" s="132">
        <v>4.4444444444444438</v>
      </c>
      <c r="AC43" s="132">
        <v>8.8888888888888875</v>
      </c>
      <c r="AD43" s="132">
        <v>3.8461538461538458</v>
      </c>
      <c r="AE43" s="132">
        <v>14.705882352941178</v>
      </c>
      <c r="AF43" s="190">
        <v>17.073170731707318</v>
      </c>
      <c r="AG43" s="189">
        <v>0</v>
      </c>
      <c r="AH43" s="189">
        <v>12.244897959183675</v>
      </c>
      <c r="AI43" s="191">
        <v>11.320754716981133</v>
      </c>
      <c r="AJ43" s="191">
        <v>0</v>
      </c>
      <c r="AK43" s="190">
        <v>13.114754098360656</v>
      </c>
      <c r="AL43" s="190">
        <v>11.904761904761905</v>
      </c>
      <c r="AM43" s="190">
        <v>2.1276595744680851</v>
      </c>
      <c r="AN43" s="190">
        <v>5.3571428571428577</v>
      </c>
      <c r="AO43" s="190">
        <v>19.6078431372549</v>
      </c>
      <c r="AP43" s="190">
        <v>0</v>
      </c>
      <c r="AQ43" s="190">
        <v>4.4444444444444438</v>
      </c>
      <c r="AR43" s="190">
        <v>4.4444444444444446</v>
      </c>
      <c r="AS43" s="190">
        <v>0</v>
      </c>
      <c r="AT43" s="190">
        <v>5.8823529411764701</v>
      </c>
      <c r="AU43" s="190">
        <v>5.1282051282051277</v>
      </c>
      <c r="AV43" s="190">
        <v>6.2500000000000009</v>
      </c>
      <c r="AW43" s="190">
        <v>40</v>
      </c>
      <c r="AX43" s="132">
        <v>25.925925925925924</v>
      </c>
      <c r="AY43" s="132">
        <v>3.3898305084745757</v>
      </c>
      <c r="AZ43" s="132">
        <v>33.846153846153847</v>
      </c>
      <c r="BA43" s="132">
        <v>27.272727272727277</v>
      </c>
      <c r="BB43" s="190">
        <v>5.5555555555555571</v>
      </c>
      <c r="BC43" s="132">
        <v>23.728813559322035</v>
      </c>
      <c r="BD43" s="132">
        <v>24.074074074074076</v>
      </c>
      <c r="BE43" s="132">
        <v>2.2222222222222223</v>
      </c>
      <c r="BF43" s="132">
        <v>19.565217391304348</v>
      </c>
      <c r="BG43" s="190">
        <v>4.4444444444444446</v>
      </c>
      <c r="BH43" s="132">
        <v>3.8461538461538458</v>
      </c>
      <c r="BI43" s="132">
        <v>25.000000000000004</v>
      </c>
      <c r="BJ43" s="132">
        <v>14.634146341463412</v>
      </c>
      <c r="BK43" s="192" t="s">
        <v>286</v>
      </c>
      <c r="BL43" s="190">
        <v>3.9999999999999858</v>
      </c>
      <c r="BM43" s="132">
        <v>1.8518518518518476</v>
      </c>
      <c r="BN43" s="192" t="s">
        <v>286</v>
      </c>
      <c r="BO43" s="192">
        <v>4.615384615384599</v>
      </c>
      <c r="BP43" s="192">
        <v>4.5454545454545325</v>
      </c>
      <c r="BQ43" s="192" t="s">
        <v>286</v>
      </c>
      <c r="BR43" s="132">
        <v>1.6949152542372872</v>
      </c>
      <c r="BS43" s="132">
        <v>7.4074074074073764</v>
      </c>
      <c r="BT43" s="192" t="s">
        <v>286</v>
      </c>
      <c r="BU43" s="190">
        <v>2.2222222222222219</v>
      </c>
      <c r="BV43" s="132">
        <v>0</v>
      </c>
      <c r="BW43" s="192" t="s">
        <v>286</v>
      </c>
      <c r="BX43" s="132">
        <v>0</v>
      </c>
      <c r="BY43" s="190">
        <v>2.4390243902439024</v>
      </c>
      <c r="BZ43" s="132" t="s">
        <v>286</v>
      </c>
      <c r="CA43" s="132">
        <v>13.953488372093021</v>
      </c>
      <c r="CB43" s="132">
        <v>36.734693877551017</v>
      </c>
      <c r="CC43" s="190" t="s">
        <v>286</v>
      </c>
      <c r="CD43" s="132">
        <v>16.666666666666668</v>
      </c>
      <c r="CE43" s="132">
        <v>34.883720930232563</v>
      </c>
      <c r="CF43" s="132" t="s">
        <v>286</v>
      </c>
      <c r="CG43" s="190">
        <v>21.999999999999989</v>
      </c>
      <c r="CH43" s="132">
        <v>42.553191489361701</v>
      </c>
      <c r="CI43" s="132" t="s">
        <v>286</v>
      </c>
      <c r="CJ43" s="132">
        <v>11.111111111111109</v>
      </c>
      <c r="CK43" s="132">
        <v>18.604651162790699</v>
      </c>
      <c r="CL43" s="132" t="s">
        <v>286</v>
      </c>
      <c r="CM43" s="132">
        <v>9.3749999999999964</v>
      </c>
      <c r="CN43" s="132">
        <v>24.324324324324319</v>
      </c>
      <c r="CO43" s="132" t="s">
        <v>286</v>
      </c>
      <c r="CP43" s="190">
        <v>35.999999999999993</v>
      </c>
      <c r="CQ43" s="132">
        <v>38.888888888888907</v>
      </c>
      <c r="CR43" s="132" t="s">
        <v>286</v>
      </c>
      <c r="CS43" s="192">
        <v>29.230769230769234</v>
      </c>
      <c r="CT43" s="192">
        <v>56.818181818181834</v>
      </c>
      <c r="CU43" s="190" t="s">
        <v>286</v>
      </c>
      <c r="CV43" s="132">
        <v>31.034482758620697</v>
      </c>
      <c r="CW43" s="132">
        <v>59.259259259259267</v>
      </c>
      <c r="CX43" s="192" t="s">
        <v>286</v>
      </c>
      <c r="CY43" s="192">
        <v>28.260869565217398</v>
      </c>
      <c r="CZ43" s="190">
        <v>33.333333333333336</v>
      </c>
      <c r="DA43" s="132" t="s">
        <v>286</v>
      </c>
      <c r="DB43" s="132">
        <v>11.111111111111109</v>
      </c>
      <c r="DC43" s="210">
        <v>34.146341463414636</v>
      </c>
      <c r="DD43" s="192">
        <v>65.625</v>
      </c>
      <c r="DE43" s="190">
        <v>71.999999999999986</v>
      </c>
      <c r="DF43" s="132">
        <v>60.377358490566017</v>
      </c>
      <c r="DG43" s="132">
        <v>74.576271186440692</v>
      </c>
      <c r="DH43" s="192">
        <v>53.846153846153861</v>
      </c>
      <c r="DI43" s="192">
        <v>79.545454545454518</v>
      </c>
      <c r="DJ43" s="190">
        <v>73.076923076923094</v>
      </c>
      <c r="DK43" s="132">
        <v>84.482758620689651</v>
      </c>
      <c r="DL43" s="132">
        <v>49.999999999999993</v>
      </c>
      <c r="DM43" s="132">
        <v>76.744186046511615</v>
      </c>
      <c r="DN43" s="132">
        <v>72.093023255813961</v>
      </c>
      <c r="DO43" s="190">
        <v>64.444444444444457</v>
      </c>
      <c r="DP43" s="132">
        <v>69.565217391304373</v>
      </c>
      <c r="DQ43" s="132">
        <v>72.500000000000028</v>
      </c>
      <c r="DR43" s="132">
        <v>63.414634146341456</v>
      </c>
      <c r="DS43" s="132">
        <v>36.50793650793652</v>
      </c>
      <c r="DT43" s="190">
        <v>73.469387755102034</v>
      </c>
      <c r="DU43" s="194">
        <v>54.716981132075482</v>
      </c>
      <c r="DV43" s="194">
        <v>53.333333333333314</v>
      </c>
      <c r="DW43" s="192">
        <v>47.692307692307686</v>
      </c>
      <c r="DX43" s="194">
        <v>65.909090909090907</v>
      </c>
      <c r="DY43" s="190">
        <v>58.82352941176471</v>
      </c>
      <c r="DZ43" s="190">
        <v>74.137931034482776</v>
      </c>
      <c r="EA43" s="190">
        <v>37.037037037037038</v>
      </c>
      <c r="EB43" s="190">
        <v>45.454545454545439</v>
      </c>
      <c r="EC43" s="190">
        <v>82.608695652173907</v>
      </c>
      <c r="ED43" s="190">
        <v>47.727272727272748</v>
      </c>
      <c r="EE43" s="190">
        <v>45.833333333333343</v>
      </c>
      <c r="EF43" s="190">
        <v>72.5</v>
      </c>
      <c r="EG43" s="190">
        <v>32.5</v>
      </c>
      <c r="EH43" s="190">
        <v>7.9365079365079385</v>
      </c>
      <c r="EI43" s="190">
        <v>23.529411764705888</v>
      </c>
      <c r="EJ43" s="190">
        <v>12.727272727272725</v>
      </c>
      <c r="EK43" s="190">
        <v>21.666666666666664</v>
      </c>
      <c r="EL43" s="132">
        <v>9.3750000000000018</v>
      </c>
      <c r="EM43" s="132">
        <v>9.0909090909090917</v>
      </c>
      <c r="EN43" s="132">
        <v>15.384615384615387</v>
      </c>
      <c r="EO43" s="132">
        <v>13.559322033898306</v>
      </c>
      <c r="EP43" s="190">
        <v>7.5471698113207548</v>
      </c>
      <c r="EQ43" s="132">
        <v>6.8181818181818175</v>
      </c>
      <c r="ER43" s="132">
        <v>20.454545454545457</v>
      </c>
      <c r="ES43" s="132">
        <v>13.333333333333334</v>
      </c>
      <c r="ET43" s="132">
        <v>29.166666666666668</v>
      </c>
      <c r="EU43" s="190">
        <v>20.512820512820511</v>
      </c>
      <c r="EV43" s="132">
        <v>7.6923076923076925</v>
      </c>
      <c r="EW43" s="132" t="s">
        <v>286</v>
      </c>
      <c r="EX43" s="132" t="s">
        <v>286</v>
      </c>
      <c r="EY43" s="132" t="s">
        <v>286</v>
      </c>
      <c r="EZ43" s="190">
        <v>90</v>
      </c>
      <c r="FA43" s="132">
        <v>86.153846153846146</v>
      </c>
      <c r="FB43" s="132">
        <v>79.069767441860478</v>
      </c>
      <c r="FC43" s="132">
        <v>88.461538461538467</v>
      </c>
      <c r="FD43" s="132">
        <v>65.517241379310377</v>
      </c>
      <c r="FE43" s="190">
        <v>85.185185185185162</v>
      </c>
      <c r="FF43" s="132">
        <v>97.727272727272734</v>
      </c>
      <c r="FG43" s="132">
        <v>86.666666666666671</v>
      </c>
      <c r="FH43" s="132">
        <v>80</v>
      </c>
      <c r="FI43" s="132">
        <v>84.000000000000028</v>
      </c>
      <c r="FJ43" s="190">
        <v>89.743589743589737</v>
      </c>
      <c r="FK43" s="132">
        <v>85.000000000000014</v>
      </c>
      <c r="FL43" s="132" t="s">
        <v>286</v>
      </c>
      <c r="FM43" s="132" t="s">
        <v>286</v>
      </c>
      <c r="FN43" s="132" t="s">
        <v>286</v>
      </c>
      <c r="FO43" s="190">
        <v>48.333333333333336</v>
      </c>
      <c r="FP43" s="132">
        <v>33.846153846153854</v>
      </c>
      <c r="FQ43" s="132">
        <v>30.232558139534877</v>
      </c>
      <c r="FR43" s="132">
        <v>42.307692307692314</v>
      </c>
      <c r="FS43" s="132">
        <v>22.413793103448278</v>
      </c>
      <c r="FT43" s="190">
        <v>25.925925925925924</v>
      </c>
      <c r="FU43" s="132">
        <v>31.81818181818182</v>
      </c>
      <c r="FV43" s="132">
        <v>20</v>
      </c>
      <c r="FW43" s="132">
        <v>24.444444444444443</v>
      </c>
      <c r="FX43" s="132">
        <v>16</v>
      </c>
      <c r="FY43" s="190">
        <v>41.025641025641022</v>
      </c>
      <c r="FZ43" s="132">
        <v>22.499999999999996</v>
      </c>
      <c r="GA43" s="132" t="s">
        <v>286</v>
      </c>
      <c r="GB43" s="132" t="s">
        <v>286</v>
      </c>
      <c r="GC43" s="132" t="s">
        <v>286</v>
      </c>
      <c r="GD43" s="190">
        <v>50.877192982456144</v>
      </c>
      <c r="GE43" s="132">
        <v>79.999999999999957</v>
      </c>
      <c r="GF43" s="132">
        <v>73.80952380952381</v>
      </c>
      <c r="GG43" s="132">
        <v>62.000000000000014</v>
      </c>
      <c r="GH43" s="132">
        <v>77.58620689655173</v>
      </c>
      <c r="GI43" s="190">
        <v>62.962962962962976</v>
      </c>
      <c r="GJ43" s="132">
        <v>54.545454545454547</v>
      </c>
      <c r="GK43" s="132">
        <v>41.860465116279073</v>
      </c>
      <c r="GL43" s="132">
        <v>54.545454545454533</v>
      </c>
      <c r="GM43" s="197">
        <v>64</v>
      </c>
      <c r="GN43" s="190">
        <v>42.105263157894726</v>
      </c>
      <c r="GO43" s="132">
        <v>44.999999999999993</v>
      </c>
      <c r="GP43" s="132" t="s">
        <v>286</v>
      </c>
      <c r="GQ43" s="132" t="s">
        <v>286</v>
      </c>
      <c r="GR43" s="132" t="s">
        <v>286</v>
      </c>
      <c r="GS43" s="190">
        <v>10.526315789473685</v>
      </c>
      <c r="GT43" s="132">
        <v>33.846153846153854</v>
      </c>
      <c r="GU43" s="132">
        <v>26.19047619047619</v>
      </c>
      <c r="GV43" s="132">
        <v>19.999999999999993</v>
      </c>
      <c r="GW43" s="132">
        <v>32.758620689655174</v>
      </c>
      <c r="GX43" s="190">
        <v>20.370370370370374</v>
      </c>
      <c r="GY43" s="190">
        <v>11.363636363636363</v>
      </c>
      <c r="GZ43" s="190">
        <v>11.627906976744185</v>
      </c>
      <c r="HA43" s="190">
        <v>22.72727272727273</v>
      </c>
      <c r="HB43" s="190">
        <v>31.999999999999996</v>
      </c>
      <c r="HC43" s="190">
        <v>15.789473684210527</v>
      </c>
      <c r="HD43" s="190">
        <v>4.9999999999999991</v>
      </c>
      <c r="HE43" s="190" t="s">
        <v>286</v>
      </c>
      <c r="HF43" s="190" t="s">
        <v>286</v>
      </c>
      <c r="HG43" s="190" t="s">
        <v>286</v>
      </c>
      <c r="HH43" s="190">
        <v>11.764705882352944</v>
      </c>
      <c r="HI43" s="190">
        <v>17.187500000000011</v>
      </c>
      <c r="HJ43" s="190">
        <v>9.9999999999999964</v>
      </c>
      <c r="HK43" s="190">
        <v>33.333333333333336</v>
      </c>
      <c r="HL43" s="132">
        <v>34.482758620689651</v>
      </c>
      <c r="HM43" s="132">
        <v>32.692307692307693</v>
      </c>
      <c r="HN43" s="132">
        <v>46.341463414634148</v>
      </c>
      <c r="HO43" s="132">
        <v>36.363636363636367</v>
      </c>
      <c r="HP43" s="190">
        <v>33.333333333333321</v>
      </c>
      <c r="HQ43" s="132">
        <v>41.666666666666664</v>
      </c>
      <c r="HR43" s="132">
        <v>39.473684210526301</v>
      </c>
      <c r="HS43" s="132">
        <v>37.499999999999993</v>
      </c>
      <c r="HT43" s="196" t="s">
        <v>286</v>
      </c>
      <c r="HU43" s="190" t="s">
        <v>286</v>
      </c>
      <c r="HV43" s="192" t="s">
        <v>286</v>
      </c>
      <c r="HW43" s="192">
        <v>3.9215686274509802</v>
      </c>
      <c r="HX43" s="192">
        <v>6.2500000000000018</v>
      </c>
      <c r="HY43" s="192">
        <v>2.4999999999999996</v>
      </c>
      <c r="HZ43" s="192">
        <v>14.583333333333337</v>
      </c>
      <c r="IA43" s="192">
        <v>12.068965517241381</v>
      </c>
      <c r="IB43" s="192">
        <v>13.461538461538462</v>
      </c>
      <c r="IC43" s="192">
        <v>26.829268292682922</v>
      </c>
      <c r="ID43" s="192">
        <v>20.454545454545453</v>
      </c>
      <c r="IE43" s="192">
        <v>9.5238095238095219</v>
      </c>
      <c r="IF43" s="192">
        <v>29.166666666666668</v>
      </c>
      <c r="IG43" s="192">
        <v>18.421052631578945</v>
      </c>
      <c r="IH43" s="192">
        <v>4.9999999999999991</v>
      </c>
      <c r="II43" s="192" t="s">
        <v>286</v>
      </c>
      <c r="IJ43" s="192" t="s">
        <v>286</v>
      </c>
      <c r="IK43" s="192" t="s">
        <v>286</v>
      </c>
      <c r="IL43" s="192" t="s">
        <v>286</v>
      </c>
      <c r="IM43" s="192" t="s">
        <v>286</v>
      </c>
      <c r="IN43" s="192" t="s">
        <v>286</v>
      </c>
      <c r="IO43" s="192" t="s">
        <v>286</v>
      </c>
      <c r="IP43" s="192" t="s">
        <v>286</v>
      </c>
      <c r="IQ43" s="192" t="s">
        <v>286</v>
      </c>
      <c r="IR43" s="192" t="s">
        <v>286</v>
      </c>
      <c r="IS43" s="192">
        <v>9.9999999999999964</v>
      </c>
      <c r="IT43" s="192">
        <v>9.7560975609756078</v>
      </c>
      <c r="IU43" s="192" t="s">
        <v>286</v>
      </c>
      <c r="IV43" s="192">
        <v>15.625</v>
      </c>
      <c r="IW43" s="192">
        <v>12.195121951219509</v>
      </c>
      <c r="IX43" s="192" t="s">
        <v>286</v>
      </c>
      <c r="IY43" s="192" t="s">
        <v>286</v>
      </c>
      <c r="IZ43" s="192" t="s">
        <v>286</v>
      </c>
      <c r="JA43" s="192" t="s">
        <v>286</v>
      </c>
      <c r="JB43" s="192" t="s">
        <v>286</v>
      </c>
      <c r="JC43" s="192" t="s">
        <v>286</v>
      </c>
      <c r="JD43" s="192" t="s">
        <v>286</v>
      </c>
      <c r="JE43" s="192" t="s">
        <v>286</v>
      </c>
      <c r="JF43" s="192" t="s">
        <v>286</v>
      </c>
      <c r="JG43" s="192" t="s">
        <v>286</v>
      </c>
      <c r="JH43" s="192">
        <v>17.5</v>
      </c>
      <c r="JI43" s="192">
        <v>7.3170731707317076</v>
      </c>
      <c r="JJ43" s="192" t="s">
        <v>286</v>
      </c>
      <c r="JK43" s="192">
        <v>3.125</v>
      </c>
      <c r="JL43" s="192">
        <v>9.7560975609756095</v>
      </c>
      <c r="JM43" s="192" t="s">
        <v>286</v>
      </c>
      <c r="JN43" s="192" t="s">
        <v>286</v>
      </c>
      <c r="JO43" s="192" t="s">
        <v>286</v>
      </c>
      <c r="JP43" s="192" t="s">
        <v>286</v>
      </c>
      <c r="JQ43" s="192" t="s">
        <v>286</v>
      </c>
      <c r="JR43" s="192" t="s">
        <v>286</v>
      </c>
      <c r="JS43" s="192" t="s">
        <v>286</v>
      </c>
      <c r="JT43" s="192" t="s">
        <v>286</v>
      </c>
      <c r="JU43" s="192" t="s">
        <v>286</v>
      </c>
      <c r="JV43" s="192" t="s">
        <v>286</v>
      </c>
      <c r="JW43" s="192">
        <v>27.499999999999996</v>
      </c>
      <c r="JX43" s="192">
        <v>17.073170731707318</v>
      </c>
      <c r="JY43" s="192" t="s">
        <v>286</v>
      </c>
      <c r="JZ43" s="192">
        <v>18.749999999999996</v>
      </c>
      <c r="KA43" s="192">
        <v>21.951219512195124</v>
      </c>
      <c r="KB43" s="192">
        <v>14.285714285714281</v>
      </c>
      <c r="KC43" s="192">
        <v>25.490196078431374</v>
      </c>
      <c r="KD43" s="192">
        <v>27.272727272727273</v>
      </c>
      <c r="KE43" s="192">
        <v>13.559322033898303</v>
      </c>
      <c r="KF43" s="192">
        <v>21.538461538461533</v>
      </c>
      <c r="KG43" s="192">
        <v>32.558139534883722</v>
      </c>
      <c r="KH43" s="192">
        <v>15.09433962264151</v>
      </c>
      <c r="KI43" s="192">
        <v>22.033898305084747</v>
      </c>
      <c r="KJ43" s="192">
        <v>35.185185185185183</v>
      </c>
      <c r="KK43" s="192">
        <v>15.90909090909091</v>
      </c>
      <c r="KL43" s="192">
        <v>34.782608695652179</v>
      </c>
      <c r="KM43" s="192">
        <v>17.777777777777779</v>
      </c>
      <c r="KN43" s="192">
        <v>20.833333333333336</v>
      </c>
      <c r="KO43" s="192">
        <v>21.052631578947363</v>
      </c>
      <c r="KP43" s="192">
        <v>32.5</v>
      </c>
      <c r="KQ43" s="192" t="str">
        <f t="shared" si="32"/>
        <v>--</v>
      </c>
      <c r="KR43" s="192" t="str">
        <f t="shared" si="32"/>
        <v>--</v>
      </c>
      <c r="KS43" s="192" t="str">
        <f t="shared" si="32"/>
        <v>--</v>
      </c>
      <c r="KT43" s="192" t="str">
        <f t="shared" si="32"/>
        <v>--</v>
      </c>
      <c r="KU43" s="192" t="str">
        <f t="shared" si="32"/>
        <v>--</v>
      </c>
      <c r="KV43" s="219">
        <v>0</v>
      </c>
      <c r="KW43" s="219">
        <v>8.3333333333333304</v>
      </c>
      <c r="KX43" s="219">
        <v>3.3333333333333299</v>
      </c>
      <c r="KY43" s="219">
        <v>3.2258064516128999</v>
      </c>
      <c r="KZ43" s="219">
        <v>4.7619047619047601</v>
      </c>
      <c r="LA43" s="219">
        <v>0</v>
      </c>
      <c r="LB43" s="190" t="str">
        <f t="shared" si="33"/>
        <v>--</v>
      </c>
      <c r="LC43" s="219">
        <v>15.789473684210501</v>
      </c>
      <c r="LD43" s="219">
        <v>7.6923076923076898</v>
      </c>
      <c r="LE43" s="190" t="str">
        <f t="shared" si="34"/>
        <v>--</v>
      </c>
      <c r="LF43" s="219">
        <v>4.7619047619047601</v>
      </c>
      <c r="LG43" s="219">
        <v>26.923076923076898</v>
      </c>
      <c r="LH43" s="219">
        <v>86.2068965517241</v>
      </c>
      <c r="LI43" s="219">
        <v>78.260869565217405</v>
      </c>
      <c r="LJ43" s="219">
        <v>80</v>
      </c>
      <c r="LK43" s="219">
        <v>83.870967741935502</v>
      </c>
      <c r="LL43" s="219">
        <v>66.6666666666667</v>
      </c>
      <c r="LM43" s="219">
        <v>76.923076923076906</v>
      </c>
      <c r="LN43" s="219">
        <v>24.137931034482801</v>
      </c>
      <c r="LO43" s="219">
        <v>34.7826086956522</v>
      </c>
      <c r="LP43" s="219">
        <v>23.3333333333333</v>
      </c>
      <c r="LQ43" s="219">
        <v>35.4838709677419</v>
      </c>
      <c r="LR43" s="219">
        <v>38.095238095238102</v>
      </c>
      <c r="LS43" s="219">
        <v>26.923076923076898</v>
      </c>
      <c r="LT43" s="219">
        <v>74.193548387096797</v>
      </c>
      <c r="LU43" s="219">
        <v>52.173913043478301</v>
      </c>
      <c r="LV43" s="219">
        <v>40</v>
      </c>
      <c r="LW43" s="219">
        <v>41.935483870967701</v>
      </c>
      <c r="LX43" s="219">
        <v>42.857142857142897</v>
      </c>
      <c r="LY43" s="219">
        <v>46.153846153846203</v>
      </c>
      <c r="LZ43" s="219">
        <v>19.354838709677399</v>
      </c>
      <c r="MA43" s="219">
        <v>26.086956521739101</v>
      </c>
      <c r="MB43" s="219">
        <v>3.3333333333333299</v>
      </c>
      <c r="MC43" s="219">
        <v>3.2258064516128999</v>
      </c>
      <c r="MD43" s="219">
        <v>9.5238095238095202</v>
      </c>
      <c r="ME43" s="219">
        <v>7.6923076923076898</v>
      </c>
      <c r="MF43" s="219">
        <v>38.709677419354797</v>
      </c>
      <c r="MG43" s="219">
        <v>39.130434782608702</v>
      </c>
      <c r="MH43" s="219">
        <v>27.586206896551701</v>
      </c>
      <c r="MI43" s="219">
        <v>22.580645161290299</v>
      </c>
      <c r="MJ43" s="219">
        <v>38.095238095238102</v>
      </c>
      <c r="MK43" s="219">
        <v>40</v>
      </c>
      <c r="ML43" s="219">
        <v>12.9032258064516</v>
      </c>
      <c r="MM43" s="219">
        <v>17.3913043478261</v>
      </c>
      <c r="MN43" s="219">
        <v>3.4482758620689702</v>
      </c>
      <c r="MO43" s="219">
        <v>6.4516129032258096</v>
      </c>
      <c r="MP43" s="219">
        <v>14.285714285714301</v>
      </c>
      <c r="MQ43" s="219">
        <v>12</v>
      </c>
      <c r="MR43" s="190" t="str">
        <f t="shared" si="28"/>
        <v>--</v>
      </c>
      <c r="MS43" s="190" t="str">
        <f t="shared" si="28"/>
        <v>--</v>
      </c>
      <c r="MT43" s="190" t="str">
        <f t="shared" si="28"/>
        <v>--</v>
      </c>
      <c r="MU43" s="190" t="str">
        <f t="shared" si="28"/>
        <v>--</v>
      </c>
      <c r="MV43" s="220">
        <v>97.2222222222222</v>
      </c>
      <c r="MW43" s="220">
        <v>93.75</v>
      </c>
      <c r="MX43" s="220">
        <v>27.7777777777778</v>
      </c>
      <c r="MY43" s="220">
        <v>40.625</v>
      </c>
      <c r="MZ43" s="220">
        <v>44.4444444444444</v>
      </c>
      <c r="NA43" s="220">
        <v>35.4838709677419</v>
      </c>
      <c r="NB43" s="220">
        <v>5.55555555555555</v>
      </c>
      <c r="NC43" s="220">
        <v>3.2258064516128999</v>
      </c>
      <c r="ND43" s="220">
        <v>34.285714285714299</v>
      </c>
      <c r="NE43" s="220">
        <v>35.4838709677419</v>
      </c>
      <c r="NF43" s="220">
        <v>5.71428571428571</v>
      </c>
      <c r="NG43" s="220">
        <v>0</v>
      </c>
      <c r="NH43" s="221" t="str">
        <f t="shared" si="35"/>
        <v>--</v>
      </c>
      <c r="NI43" s="222">
        <v>32.142857142857103</v>
      </c>
      <c r="NJ43" s="222">
        <v>27.7777777777778</v>
      </c>
      <c r="NK43" s="222">
        <v>6.8965517241379297</v>
      </c>
      <c r="NL43" s="221" t="str">
        <f t="shared" si="36"/>
        <v>--</v>
      </c>
      <c r="NM43" s="222">
        <v>17.8571428571429</v>
      </c>
      <c r="NN43" s="222">
        <v>25</v>
      </c>
      <c r="NO43" s="222">
        <v>24</v>
      </c>
      <c r="NP43" s="221" t="str">
        <f t="shared" si="37"/>
        <v>--</v>
      </c>
      <c r="NQ43" s="273">
        <v>10.714285714285714</v>
      </c>
      <c r="NR43" s="273">
        <v>5.5555555555555562</v>
      </c>
      <c r="NS43" s="273">
        <v>6.8965517241379306</v>
      </c>
      <c r="NT43" s="221" t="str">
        <f t="shared" si="38"/>
        <v>--</v>
      </c>
      <c r="NU43" s="222">
        <v>25.000000000000004</v>
      </c>
      <c r="NV43" s="222">
        <v>20</v>
      </c>
      <c r="NW43" s="222">
        <v>12.000000000000002</v>
      </c>
      <c r="NX43" s="221" t="str">
        <f t="shared" si="39"/>
        <v>--</v>
      </c>
      <c r="NY43" s="222">
        <v>42.857142857142854</v>
      </c>
      <c r="NZ43" s="222">
        <v>33.333333333333329</v>
      </c>
      <c r="OA43" s="222">
        <v>13.793103448275863</v>
      </c>
      <c r="OB43" s="221" t="str">
        <f t="shared" si="40"/>
        <v>--</v>
      </c>
      <c r="OC43" s="222">
        <v>42.857142857142854</v>
      </c>
      <c r="OD43" s="222">
        <v>45</v>
      </c>
      <c r="OE43" s="222">
        <v>36</v>
      </c>
      <c r="OF43" s="128">
        <v>28.125000000000007</v>
      </c>
      <c r="OG43" s="128">
        <v>53.333333333333336</v>
      </c>
      <c r="OH43" s="128">
        <v>65.217391304347828</v>
      </c>
      <c r="OI43" s="128">
        <v>34.482758620689651</v>
      </c>
      <c r="OJ43" s="128">
        <v>50.000000000000007</v>
      </c>
      <c r="OK43" s="128">
        <v>61.290322580645146</v>
      </c>
      <c r="OL43" s="128">
        <v>76.190476190476176</v>
      </c>
      <c r="OM43" s="128">
        <v>34.615384615384627</v>
      </c>
      <c r="ON43" s="310">
        <v>16.666666666666668</v>
      </c>
      <c r="OO43" s="128">
        <v>3.3333333333333335</v>
      </c>
      <c r="OP43" s="128">
        <v>33.333333333333336</v>
      </c>
      <c r="OQ43" s="128">
        <v>10.714285714285714</v>
      </c>
      <c r="OR43" s="128">
        <v>21.875</v>
      </c>
      <c r="OS43" s="128">
        <v>12.903225806451612</v>
      </c>
      <c r="OT43" s="128">
        <v>23.80952380952381</v>
      </c>
      <c r="OU43" s="128">
        <v>3.8461538461538458</v>
      </c>
      <c r="OW43" s="378" t="str">
        <f t="shared" si="10"/>
        <v>--</v>
      </c>
      <c r="OX43" s="381">
        <v>0</v>
      </c>
      <c r="OY43" s="381">
        <v>0</v>
      </c>
      <c r="OZ43" s="381">
        <v>3.125</v>
      </c>
      <c r="PA43" s="378" t="str">
        <f t="shared" si="11"/>
        <v>--</v>
      </c>
      <c r="PB43" s="378" t="str">
        <f t="shared" si="11"/>
        <v>--</v>
      </c>
      <c r="PC43" s="381">
        <v>0</v>
      </c>
      <c r="PD43" s="381">
        <v>0</v>
      </c>
      <c r="PE43" s="380">
        <v>60.714285714285715</v>
      </c>
      <c r="PF43" s="381">
        <v>66.6666666666667</v>
      </c>
      <c r="PG43" s="381">
        <v>65.789473684210506</v>
      </c>
      <c r="PH43" s="381">
        <v>50.000000000000007</v>
      </c>
      <c r="PI43" s="380">
        <v>28.571428571428577</v>
      </c>
      <c r="PJ43" s="381">
        <v>9.0909090909090899</v>
      </c>
      <c r="PK43" s="381">
        <v>5.2631578947368407</v>
      </c>
      <c r="PL43" s="381">
        <v>6.4516129032258061</v>
      </c>
      <c r="PM43" s="378" t="str">
        <f t="shared" si="12"/>
        <v>--</v>
      </c>
      <c r="PN43" s="381">
        <v>22.580645161290324</v>
      </c>
      <c r="PO43" s="381">
        <v>18.918918918918912</v>
      </c>
      <c r="PP43" s="381">
        <v>29.629629629629626</v>
      </c>
      <c r="PQ43" s="378" t="str">
        <f t="shared" si="13"/>
        <v>--</v>
      </c>
      <c r="PR43" s="381">
        <v>9.6774193548387064</v>
      </c>
      <c r="PS43" s="381">
        <v>10.810810810810809</v>
      </c>
      <c r="PT43" s="381">
        <v>18.518518518518523</v>
      </c>
      <c r="PU43" s="378" t="str">
        <f t="shared" si="14"/>
        <v>--</v>
      </c>
      <c r="PV43" s="381">
        <v>32.258064516129032</v>
      </c>
      <c r="PW43" s="381">
        <v>29.729729729729733</v>
      </c>
      <c r="PX43" s="381">
        <v>48.148148148148138</v>
      </c>
      <c r="PZ43" s="368"/>
      <c r="QA43" s="368"/>
      <c r="QB43" s="368"/>
      <c r="QC43" s="368"/>
      <c r="QD43" s="368"/>
      <c r="QE43" s="368"/>
      <c r="QF43" s="368"/>
      <c r="QG43" s="368"/>
      <c r="QH43" s="368"/>
      <c r="QI43" s="368"/>
      <c r="QJ43" s="368"/>
      <c r="QK43" s="368"/>
      <c r="QL43" s="368"/>
      <c r="QM43" s="368"/>
      <c r="QN43" s="368"/>
      <c r="QO43" s="368"/>
      <c r="QP43" s="368"/>
      <c r="QQ43" s="368"/>
      <c r="QR43" s="368"/>
      <c r="QS43" s="368"/>
      <c r="QT43" s="368"/>
      <c r="QU43" s="368"/>
      <c r="QV43" s="368"/>
      <c r="QW43" s="368"/>
      <c r="QX43" s="368"/>
      <c r="QY43" s="368"/>
      <c r="QZ43" s="368"/>
      <c r="RA43" s="368"/>
      <c r="RB43" s="368"/>
      <c r="RC43" s="368"/>
      <c r="RD43" s="368"/>
      <c r="RE43" s="368"/>
      <c r="RF43" s="368"/>
      <c r="RG43" s="368"/>
      <c r="RH43" s="368"/>
      <c r="RI43" s="368"/>
      <c r="RJ43" s="368"/>
      <c r="RK43" s="368"/>
      <c r="RL43" s="368"/>
      <c r="RM43" s="368"/>
      <c r="RN43" s="368"/>
      <c r="RO43" s="368"/>
      <c r="RP43" s="368"/>
      <c r="RQ43" s="368"/>
      <c r="RR43" s="368"/>
      <c r="RS43" s="368"/>
      <c r="RT43" s="368"/>
    </row>
    <row r="44" spans="1:488" x14ac:dyDescent="0.25">
      <c r="A44" s="114">
        <v>40</v>
      </c>
      <c r="B44" s="93" t="s">
        <v>40</v>
      </c>
      <c r="C44" s="189">
        <v>4.8048048048048013</v>
      </c>
      <c r="D44" s="189">
        <v>18.300653594771248</v>
      </c>
      <c r="E44" s="189">
        <v>17.991631799163173</v>
      </c>
      <c r="F44" s="189">
        <v>1.3698630136986305</v>
      </c>
      <c r="G44" s="189">
        <v>10.476190476190476</v>
      </c>
      <c r="H44" s="189">
        <v>18.072289156626514</v>
      </c>
      <c r="I44" s="189">
        <v>1.5151515151515151</v>
      </c>
      <c r="J44" s="189">
        <v>6.3670411985018722</v>
      </c>
      <c r="K44" s="189">
        <v>16.591928251121079</v>
      </c>
      <c r="L44" s="189">
        <v>1.5151515151515162</v>
      </c>
      <c r="M44" s="190">
        <v>9.3023255813953565</v>
      </c>
      <c r="N44" s="190">
        <v>11.702127659574471</v>
      </c>
      <c r="O44" s="190">
        <v>0.37037037037037046</v>
      </c>
      <c r="P44" s="190">
        <v>8.2926829268292668</v>
      </c>
      <c r="Q44" s="190">
        <v>10.967741935483872</v>
      </c>
      <c r="R44" s="190">
        <v>3.9156626506024095</v>
      </c>
      <c r="S44" s="190">
        <v>16.393442622950825</v>
      </c>
      <c r="T44" s="190">
        <v>14.285714285714292</v>
      </c>
      <c r="U44" s="190">
        <v>1.3698630136986305</v>
      </c>
      <c r="V44" s="190">
        <v>7.6555023923444931</v>
      </c>
      <c r="W44" s="190">
        <v>15.757575757575754</v>
      </c>
      <c r="X44" s="190">
        <v>1.5151515151515151</v>
      </c>
      <c r="Y44" s="190">
        <v>5.6390977443609023</v>
      </c>
      <c r="Z44" s="190">
        <v>15.24663677130045</v>
      </c>
      <c r="AA44" s="190">
        <v>1.5151515151515162</v>
      </c>
      <c r="AB44" s="132">
        <v>8.914728682170546</v>
      </c>
      <c r="AC44" s="132">
        <v>11.17021276595745</v>
      </c>
      <c r="AD44" s="132">
        <v>0.37037037037037046</v>
      </c>
      <c r="AE44" s="132">
        <v>7.3170731707317103</v>
      </c>
      <c r="AF44" s="190">
        <v>10.322580645161297</v>
      </c>
      <c r="AG44" s="189">
        <v>2.7190332326283997</v>
      </c>
      <c r="AH44" s="189">
        <v>11.744966442953025</v>
      </c>
      <c r="AI44" s="191">
        <v>12.236286919831223</v>
      </c>
      <c r="AJ44" s="191">
        <v>0.91743119266055062</v>
      </c>
      <c r="AK44" s="190">
        <v>6.2200956937799035</v>
      </c>
      <c r="AL44" s="190">
        <v>13.496932515337431</v>
      </c>
      <c r="AM44" s="190">
        <v>0.76335877862595436</v>
      </c>
      <c r="AN44" s="190">
        <v>3.3834586466165417</v>
      </c>
      <c r="AO44" s="190">
        <v>10.407239819004522</v>
      </c>
      <c r="AP44" s="190">
        <v>1.1406844106463878</v>
      </c>
      <c r="AQ44" s="190">
        <v>3.9525691699604772</v>
      </c>
      <c r="AR44" s="190">
        <v>7.1038251366120235</v>
      </c>
      <c r="AS44" s="190">
        <v>0</v>
      </c>
      <c r="AT44" s="190">
        <v>5.3658536585365848</v>
      </c>
      <c r="AU44" s="190">
        <v>7.7419354838709635</v>
      </c>
      <c r="AV44" s="190">
        <v>6.4245810055865968</v>
      </c>
      <c r="AW44" s="190">
        <v>24.620060790273559</v>
      </c>
      <c r="AX44" s="132">
        <v>19.444444444444436</v>
      </c>
      <c r="AY44" s="132">
        <v>2.5423728813559321</v>
      </c>
      <c r="AZ44" s="132">
        <v>20.444444444444454</v>
      </c>
      <c r="BA44" s="132">
        <v>16.949152542372893</v>
      </c>
      <c r="BB44" s="190">
        <v>2.8169014084507071</v>
      </c>
      <c r="BC44" s="132">
        <v>14.487632508833919</v>
      </c>
      <c r="BD44" s="132">
        <v>12.017167381974248</v>
      </c>
      <c r="BE44" s="132">
        <v>3.2258064516129044</v>
      </c>
      <c r="BF44" s="132">
        <v>14.590747330960857</v>
      </c>
      <c r="BG44" s="190">
        <v>14.778325123152701</v>
      </c>
      <c r="BH44" s="132">
        <v>2.1582733812949639</v>
      </c>
      <c r="BI44" s="132">
        <v>11.504424778761058</v>
      </c>
      <c r="BJ44" s="132">
        <v>7.2727272727272778</v>
      </c>
      <c r="BK44" s="192" t="s">
        <v>286</v>
      </c>
      <c r="BL44" s="190">
        <v>4.2682926829268695</v>
      </c>
      <c r="BM44" s="132">
        <v>5.1587301587301653</v>
      </c>
      <c r="BN44" s="192" t="s">
        <v>286</v>
      </c>
      <c r="BO44" s="192">
        <v>2.1645021645022098</v>
      </c>
      <c r="BP44" s="192">
        <v>5.6497175141242906</v>
      </c>
      <c r="BQ44" s="192" t="s">
        <v>286</v>
      </c>
      <c r="BR44" s="132">
        <v>2.4475524475523969</v>
      </c>
      <c r="BS44" s="132">
        <v>7.2649572649573315</v>
      </c>
      <c r="BT44" s="192" t="s">
        <v>286</v>
      </c>
      <c r="BU44" s="190">
        <v>3.9568345323741001</v>
      </c>
      <c r="BV44" s="132">
        <v>5.882352941176471</v>
      </c>
      <c r="BW44" s="192" t="s">
        <v>286</v>
      </c>
      <c r="BX44" s="132">
        <v>4.0540540540540544</v>
      </c>
      <c r="BY44" s="190">
        <v>3.0303030303030298</v>
      </c>
      <c r="BZ44" s="132" t="s">
        <v>286</v>
      </c>
      <c r="CA44" s="132">
        <v>9.608540925266901</v>
      </c>
      <c r="CB44" s="132">
        <v>45.689655172413822</v>
      </c>
      <c r="CC44" s="190" t="s">
        <v>286</v>
      </c>
      <c r="CD44" s="132">
        <v>8.7179487179487225</v>
      </c>
      <c r="CE44" s="132">
        <v>37.500000000000007</v>
      </c>
      <c r="CF44" s="132" t="s">
        <v>286</v>
      </c>
      <c r="CG44" s="190">
        <v>7.2649572649572649</v>
      </c>
      <c r="CH44" s="132">
        <v>45.833333333333321</v>
      </c>
      <c r="CI44" s="132" t="s">
        <v>286</v>
      </c>
      <c r="CJ44" s="132">
        <v>5.5319148936170235</v>
      </c>
      <c r="CK44" s="132">
        <v>30.681818181818191</v>
      </c>
      <c r="CL44" s="132" t="s">
        <v>286</v>
      </c>
      <c r="CM44" s="132">
        <v>6.5934065934065957</v>
      </c>
      <c r="CN44" s="132">
        <v>27.659574468085118</v>
      </c>
      <c r="CO44" s="132" t="s">
        <v>286</v>
      </c>
      <c r="CP44" s="190">
        <v>39.687499999999993</v>
      </c>
      <c r="CQ44" s="132">
        <v>59.760956175298809</v>
      </c>
      <c r="CR44" s="132" t="s">
        <v>286</v>
      </c>
      <c r="CS44" s="192">
        <v>32.751091703056787</v>
      </c>
      <c r="CT44" s="192">
        <v>51.977401129943509</v>
      </c>
      <c r="CU44" s="190" t="s">
        <v>286</v>
      </c>
      <c r="CV44" s="132">
        <v>27.857142857142854</v>
      </c>
      <c r="CW44" s="132">
        <v>52.991452991452988</v>
      </c>
      <c r="CX44" s="192" t="s">
        <v>286</v>
      </c>
      <c r="CY44" s="192">
        <v>22.382671480144413</v>
      </c>
      <c r="CZ44" s="190">
        <v>41.70854271356783</v>
      </c>
      <c r="DA44" s="132" t="s">
        <v>286</v>
      </c>
      <c r="DB44" s="132">
        <v>19.534883720930221</v>
      </c>
      <c r="DC44" s="210">
        <v>39.240506329113934</v>
      </c>
      <c r="DD44" s="192">
        <v>69.034090909090921</v>
      </c>
      <c r="DE44" s="190">
        <v>61.963190184049083</v>
      </c>
      <c r="DF44" s="132">
        <v>49.800796812748978</v>
      </c>
      <c r="DG44" s="132">
        <v>60.444444444444443</v>
      </c>
      <c r="DH44" s="192">
        <v>69.696969696969688</v>
      </c>
      <c r="DI44" s="192">
        <v>58.192090395480214</v>
      </c>
      <c r="DJ44" s="190">
        <v>68.840579710144922</v>
      </c>
      <c r="DK44" s="132">
        <v>69.148936170212835</v>
      </c>
      <c r="DL44" s="132">
        <v>49.572649572649588</v>
      </c>
      <c r="DM44" s="132">
        <v>65.555555555555557</v>
      </c>
      <c r="DN44" s="132">
        <v>73.260073260073298</v>
      </c>
      <c r="DO44" s="190">
        <v>62.376237623762385</v>
      </c>
      <c r="DP44" s="132">
        <v>72.348484848484915</v>
      </c>
      <c r="DQ44" s="132">
        <v>71.10091743119267</v>
      </c>
      <c r="DR44" s="132">
        <v>60.493827160493822</v>
      </c>
      <c r="DS44" s="132">
        <v>45.738636363636388</v>
      </c>
      <c r="DT44" s="190">
        <v>52.27963525835866</v>
      </c>
      <c r="DU44" s="194">
        <v>35.059760956175317</v>
      </c>
      <c r="DV44" s="194">
        <v>48.0349344978166</v>
      </c>
      <c r="DW44" s="192">
        <v>54.545454545454547</v>
      </c>
      <c r="DX44" s="194">
        <v>48.587570621468899</v>
      </c>
      <c r="DY44" s="190">
        <v>46.15384615384616</v>
      </c>
      <c r="DZ44" s="190">
        <v>64.912280701754398</v>
      </c>
      <c r="EA44" s="190">
        <v>38.461538461538446</v>
      </c>
      <c r="EB44" s="190">
        <v>52.029520295202964</v>
      </c>
      <c r="EC44" s="190">
        <v>60.714285714285701</v>
      </c>
      <c r="ED44" s="190">
        <v>54.187192118226598</v>
      </c>
      <c r="EE44" s="190">
        <v>56.226415094339615</v>
      </c>
      <c r="EF44" s="190">
        <v>63.302752293577974</v>
      </c>
      <c r="EG44" s="190">
        <v>42.331288343558292</v>
      </c>
      <c r="EH44" s="190">
        <v>24.438202247191022</v>
      </c>
      <c r="EI44" s="190">
        <v>15.709969788519633</v>
      </c>
      <c r="EJ44" s="190">
        <v>9.1999999999999993</v>
      </c>
      <c r="EK44" s="190">
        <v>16.309012875536485</v>
      </c>
      <c r="EL44" s="132">
        <v>11.304347826086962</v>
      </c>
      <c r="EM44" s="132">
        <v>7.9096045197740148</v>
      </c>
      <c r="EN44" s="132">
        <v>17.79359430604983</v>
      </c>
      <c r="EO44" s="132">
        <v>12.949640287769785</v>
      </c>
      <c r="EP44" s="190">
        <v>10.822510822510825</v>
      </c>
      <c r="EQ44" s="132">
        <v>15.441176470588244</v>
      </c>
      <c r="ER44" s="132">
        <v>13.768115942028993</v>
      </c>
      <c r="ES44" s="132">
        <v>10.344827586206891</v>
      </c>
      <c r="ET44" s="132">
        <v>20.532319391634982</v>
      </c>
      <c r="EU44" s="190">
        <v>16.509433962264151</v>
      </c>
      <c r="EV44" s="132">
        <v>9.8159509202454061</v>
      </c>
      <c r="EW44" s="132" t="s">
        <v>286</v>
      </c>
      <c r="EX44" s="132" t="s">
        <v>286</v>
      </c>
      <c r="EY44" s="132" t="s">
        <v>286</v>
      </c>
      <c r="EZ44" s="190">
        <v>88.596491228070207</v>
      </c>
      <c r="FA44" s="132">
        <v>83.913043478260889</v>
      </c>
      <c r="FB44" s="132">
        <v>81.355932203389841</v>
      </c>
      <c r="FC44" s="132">
        <v>88.652482269503565</v>
      </c>
      <c r="FD44" s="132">
        <v>86.78571428571432</v>
      </c>
      <c r="FE44" s="190">
        <v>79.565217391304373</v>
      </c>
      <c r="FF44" s="132">
        <v>89.259259259259323</v>
      </c>
      <c r="FG44" s="132">
        <v>83.093525179856087</v>
      </c>
      <c r="FH44" s="132">
        <v>78.109452736318431</v>
      </c>
      <c r="FI44" s="132">
        <v>83.812949640287812</v>
      </c>
      <c r="FJ44" s="190">
        <v>75.925925925925952</v>
      </c>
      <c r="FK44" s="132">
        <v>79.878048780487816</v>
      </c>
      <c r="FL44" s="132" t="s">
        <v>286</v>
      </c>
      <c r="FM44" s="132" t="s">
        <v>286</v>
      </c>
      <c r="FN44" s="132" t="s">
        <v>286</v>
      </c>
      <c r="FO44" s="190">
        <v>47.368421052631597</v>
      </c>
      <c r="FP44" s="132">
        <v>38.260869565217391</v>
      </c>
      <c r="FQ44" s="132">
        <v>32.203389830508463</v>
      </c>
      <c r="FR44" s="132">
        <v>43.617021276595736</v>
      </c>
      <c r="FS44" s="132">
        <v>39.642857142857132</v>
      </c>
      <c r="FT44" s="190">
        <v>31.739130434782602</v>
      </c>
      <c r="FU44" s="132">
        <v>36.6666666666667</v>
      </c>
      <c r="FV44" s="132">
        <v>34.172661870503603</v>
      </c>
      <c r="FW44" s="132">
        <v>31.840796019900488</v>
      </c>
      <c r="FX44" s="132">
        <v>32.733812949640317</v>
      </c>
      <c r="FY44" s="190">
        <v>35.648148148148145</v>
      </c>
      <c r="FZ44" s="132">
        <v>25.609756097560965</v>
      </c>
      <c r="GA44" s="132" t="s">
        <v>286</v>
      </c>
      <c r="GB44" s="132" t="s">
        <v>286</v>
      </c>
      <c r="GC44" s="132" t="s">
        <v>286</v>
      </c>
      <c r="GD44" s="190">
        <v>66.517857142857139</v>
      </c>
      <c r="GE44" s="132">
        <v>82.300884955752267</v>
      </c>
      <c r="GF44" s="132">
        <v>73.988439306358387</v>
      </c>
      <c r="GG44" s="132">
        <v>60.294117647058847</v>
      </c>
      <c r="GH44" s="132">
        <v>68.21428571428568</v>
      </c>
      <c r="GI44" s="190">
        <v>67.543859649122751</v>
      </c>
      <c r="GJ44" s="132">
        <v>53.816793893129727</v>
      </c>
      <c r="GK44" s="132">
        <v>55.018587360594765</v>
      </c>
      <c r="GL44" s="132">
        <v>61.809045226130657</v>
      </c>
      <c r="GM44" s="197">
        <v>45.149253731343265</v>
      </c>
      <c r="GN44" s="190">
        <v>57.819905213270111</v>
      </c>
      <c r="GO44" s="132">
        <v>60.975609756097548</v>
      </c>
      <c r="GP44" s="132" t="s">
        <v>286</v>
      </c>
      <c r="GQ44" s="132" t="s">
        <v>286</v>
      </c>
      <c r="GR44" s="132" t="s">
        <v>286</v>
      </c>
      <c r="GS44" s="190">
        <v>21.428571428571423</v>
      </c>
      <c r="GT44" s="132">
        <v>35.398230088495552</v>
      </c>
      <c r="GU44" s="132">
        <v>27.745664739884404</v>
      </c>
      <c r="GV44" s="132">
        <v>19.117647058823543</v>
      </c>
      <c r="GW44" s="132">
        <v>28.214285714285705</v>
      </c>
      <c r="GX44" s="190">
        <v>28.070175438596483</v>
      </c>
      <c r="GY44" s="190">
        <v>12.977099236641223</v>
      </c>
      <c r="GZ44" s="190">
        <v>21.933085501858741</v>
      </c>
      <c r="HA44" s="190">
        <v>17.587939698492466</v>
      </c>
      <c r="HB44" s="190">
        <v>14.179104477611943</v>
      </c>
      <c r="HC44" s="190">
        <v>17.535545023696688</v>
      </c>
      <c r="HD44" s="190">
        <v>20.121951219512191</v>
      </c>
      <c r="HE44" s="190" t="s">
        <v>286</v>
      </c>
      <c r="HF44" s="190" t="s">
        <v>286</v>
      </c>
      <c r="HG44" s="190" t="s">
        <v>286</v>
      </c>
      <c r="HH44" s="190">
        <v>26.886792452830186</v>
      </c>
      <c r="HI44" s="190">
        <v>27.927927927927893</v>
      </c>
      <c r="HJ44" s="190">
        <v>21.176470588235304</v>
      </c>
      <c r="HK44" s="190">
        <v>32.692307692307708</v>
      </c>
      <c r="HL44" s="132">
        <v>34.444444444444478</v>
      </c>
      <c r="HM44" s="132">
        <v>25.909090909090914</v>
      </c>
      <c r="HN44" s="132">
        <v>48.449612403100772</v>
      </c>
      <c r="HO44" s="132">
        <v>43.122676579925674</v>
      </c>
      <c r="HP44" s="190">
        <v>35.000000000000036</v>
      </c>
      <c r="HQ44" s="132">
        <v>35.074626865671661</v>
      </c>
      <c r="HR44" s="132">
        <v>34.951456310679625</v>
      </c>
      <c r="HS44" s="132">
        <v>30.817610062893099</v>
      </c>
      <c r="HT44" s="196" t="s">
        <v>286</v>
      </c>
      <c r="HU44" s="190" t="s">
        <v>286</v>
      </c>
      <c r="HV44" s="192" t="s">
        <v>286</v>
      </c>
      <c r="HW44" s="192">
        <v>9.433962264150944</v>
      </c>
      <c r="HX44" s="192">
        <v>11.711711711711715</v>
      </c>
      <c r="HY44" s="192">
        <v>5.2941176470588278</v>
      </c>
      <c r="HZ44" s="192">
        <v>13.076923076923075</v>
      </c>
      <c r="IA44" s="192">
        <v>11.111111111111114</v>
      </c>
      <c r="IB44" s="192">
        <v>6.8181818181818228</v>
      </c>
      <c r="IC44" s="192">
        <v>18.992248062015484</v>
      </c>
      <c r="ID44" s="192">
        <v>15.985130111524178</v>
      </c>
      <c r="IE44" s="192">
        <v>9.5</v>
      </c>
      <c r="IF44" s="192">
        <v>14.92537313432835</v>
      </c>
      <c r="IG44" s="192">
        <v>8.2524271844660184</v>
      </c>
      <c r="IH44" s="192">
        <v>11.320754716981124</v>
      </c>
      <c r="II44" s="192" t="s">
        <v>286</v>
      </c>
      <c r="IJ44" s="192" t="s">
        <v>286</v>
      </c>
      <c r="IK44" s="192" t="s">
        <v>286</v>
      </c>
      <c r="IL44" s="192" t="s">
        <v>286</v>
      </c>
      <c r="IM44" s="192" t="s">
        <v>286</v>
      </c>
      <c r="IN44" s="192" t="s">
        <v>286</v>
      </c>
      <c r="IO44" s="192" t="s">
        <v>286</v>
      </c>
      <c r="IP44" s="192" t="s">
        <v>286</v>
      </c>
      <c r="IQ44" s="192" t="s">
        <v>286</v>
      </c>
      <c r="IR44" s="192" t="s">
        <v>286</v>
      </c>
      <c r="IS44" s="192">
        <v>16.532258064516135</v>
      </c>
      <c r="IT44" s="192">
        <v>10.471204188481677</v>
      </c>
      <c r="IU44" s="192" t="s">
        <v>286</v>
      </c>
      <c r="IV44" s="192">
        <v>15.263157894736835</v>
      </c>
      <c r="IW44" s="192">
        <v>14.285714285714288</v>
      </c>
      <c r="IX44" s="192" t="s">
        <v>286</v>
      </c>
      <c r="IY44" s="192" t="s">
        <v>286</v>
      </c>
      <c r="IZ44" s="192" t="s">
        <v>286</v>
      </c>
      <c r="JA44" s="192" t="s">
        <v>286</v>
      </c>
      <c r="JB44" s="192" t="s">
        <v>286</v>
      </c>
      <c r="JC44" s="192" t="s">
        <v>286</v>
      </c>
      <c r="JD44" s="192" t="s">
        <v>286</v>
      </c>
      <c r="JE44" s="192" t="s">
        <v>286</v>
      </c>
      <c r="JF44" s="192" t="s">
        <v>286</v>
      </c>
      <c r="JG44" s="192" t="s">
        <v>286</v>
      </c>
      <c r="JH44" s="192">
        <v>13.709677419354836</v>
      </c>
      <c r="JI44" s="192">
        <v>12.041884816753926</v>
      </c>
      <c r="JJ44" s="192" t="s">
        <v>286</v>
      </c>
      <c r="JK44" s="192">
        <v>11.578947368421057</v>
      </c>
      <c r="JL44" s="192">
        <v>7.1428571428571441</v>
      </c>
      <c r="JM44" s="192" t="s">
        <v>286</v>
      </c>
      <c r="JN44" s="192" t="s">
        <v>286</v>
      </c>
      <c r="JO44" s="192" t="s">
        <v>286</v>
      </c>
      <c r="JP44" s="192" t="s">
        <v>286</v>
      </c>
      <c r="JQ44" s="192" t="s">
        <v>286</v>
      </c>
      <c r="JR44" s="192" t="s">
        <v>286</v>
      </c>
      <c r="JS44" s="192" t="s">
        <v>286</v>
      </c>
      <c r="JT44" s="192" t="s">
        <v>286</v>
      </c>
      <c r="JU44" s="192" t="s">
        <v>286</v>
      </c>
      <c r="JV44" s="192" t="s">
        <v>286</v>
      </c>
      <c r="JW44" s="192">
        <v>30.241935483870979</v>
      </c>
      <c r="JX44" s="192">
        <v>22.513089005235607</v>
      </c>
      <c r="JY44" s="192" t="s">
        <v>286</v>
      </c>
      <c r="JZ44" s="192">
        <v>26.84210526315789</v>
      </c>
      <c r="KA44" s="192">
        <v>21.428571428571431</v>
      </c>
      <c r="KB44" s="192">
        <v>24.011299435028246</v>
      </c>
      <c r="KC44" s="192">
        <v>24.545454545454543</v>
      </c>
      <c r="KD44" s="192">
        <v>26.984126984126988</v>
      </c>
      <c r="KE44" s="192">
        <v>20.689655172413804</v>
      </c>
      <c r="KF44" s="192">
        <v>23.245614035087726</v>
      </c>
      <c r="KG44" s="192">
        <v>19.774011299435035</v>
      </c>
      <c r="KH44" s="192">
        <v>22.743682310469321</v>
      </c>
      <c r="KI44" s="192">
        <v>26.501766784452293</v>
      </c>
      <c r="KJ44" s="192">
        <v>26.08695652173914</v>
      </c>
      <c r="KK44" s="192">
        <v>19.34306569343067</v>
      </c>
      <c r="KL44" s="192">
        <v>27.40213523131672</v>
      </c>
      <c r="KM44" s="192">
        <v>26.600985221674893</v>
      </c>
      <c r="KN44" s="192">
        <v>19.776119402985088</v>
      </c>
      <c r="KO44" s="192">
        <v>25.22935779816514</v>
      </c>
      <c r="KP44" s="192">
        <v>21.739130434782609</v>
      </c>
      <c r="KQ44" s="192" t="str">
        <f t="shared" si="32"/>
        <v>--</v>
      </c>
      <c r="KR44" s="192" t="str">
        <f t="shared" si="32"/>
        <v>--</v>
      </c>
      <c r="KS44" s="192" t="str">
        <f t="shared" si="32"/>
        <v>--</v>
      </c>
      <c r="KT44" s="192" t="str">
        <f t="shared" si="32"/>
        <v>--</v>
      </c>
      <c r="KU44" s="192" t="str">
        <f t="shared" si="32"/>
        <v>--</v>
      </c>
      <c r="KV44" s="219">
        <v>0</v>
      </c>
      <c r="KW44" s="219">
        <v>2.4</v>
      </c>
      <c r="KX44" s="219">
        <v>1.91387559808612</v>
      </c>
      <c r="KY44" s="223">
        <v>0.76045627376425895</v>
      </c>
      <c r="KZ44" s="219">
        <v>1.93798449612403</v>
      </c>
      <c r="LA44" s="223">
        <v>0.90909090909090895</v>
      </c>
      <c r="LB44" s="190" t="str">
        <f t="shared" si="33"/>
        <v>--</v>
      </c>
      <c r="LC44" s="219">
        <v>3.0042918454935599</v>
      </c>
      <c r="LD44" s="219">
        <v>20.707070707070699</v>
      </c>
      <c r="LE44" s="190" t="str">
        <f t="shared" si="34"/>
        <v>--</v>
      </c>
      <c r="LF44" s="219">
        <v>1.31004366812227</v>
      </c>
      <c r="LG44" s="219">
        <v>9.9502487562189099</v>
      </c>
      <c r="LH44" s="219">
        <v>83.582089552238799</v>
      </c>
      <c r="LI44" s="219">
        <v>80.400000000000006</v>
      </c>
      <c r="LJ44" s="219">
        <v>76.442307692307807</v>
      </c>
      <c r="LK44" s="219">
        <v>80.608365019011401</v>
      </c>
      <c r="LL44" s="219">
        <v>83.783783783783804</v>
      </c>
      <c r="LM44" s="219">
        <v>75.115207373272</v>
      </c>
      <c r="LN44" s="219">
        <v>31.840796019900498</v>
      </c>
      <c r="LO44" s="219">
        <v>33.200000000000003</v>
      </c>
      <c r="LP44" s="219">
        <v>27.4038461538461</v>
      </c>
      <c r="LQ44" s="219">
        <v>35.741444866920098</v>
      </c>
      <c r="LR44" s="219">
        <v>32.818532818532802</v>
      </c>
      <c r="LS44" s="219">
        <v>23.963133640553</v>
      </c>
      <c r="LT44" s="219">
        <v>51.5</v>
      </c>
      <c r="LU44" s="219">
        <v>56.451612903225801</v>
      </c>
      <c r="LV44" s="219">
        <v>53.365384615384599</v>
      </c>
      <c r="LW44" s="219">
        <v>44.061302681992302</v>
      </c>
      <c r="LX44" s="219">
        <v>45.736434108527099</v>
      </c>
      <c r="LY44" s="219">
        <v>52.314814814814802</v>
      </c>
      <c r="LZ44" s="219">
        <v>12</v>
      </c>
      <c r="MA44" s="219">
        <v>12.5</v>
      </c>
      <c r="MB44" s="219">
        <v>13.461538461538501</v>
      </c>
      <c r="MC44" s="219">
        <v>4.5977011494252897</v>
      </c>
      <c r="MD44" s="219">
        <v>12.403100775193799</v>
      </c>
      <c r="ME44" s="219">
        <v>10.648148148148101</v>
      </c>
      <c r="MF44" s="219">
        <v>42.639593908629401</v>
      </c>
      <c r="MG44" s="219">
        <v>40</v>
      </c>
      <c r="MH44" s="219">
        <v>35.748792270531403</v>
      </c>
      <c r="MI44" s="219">
        <v>31.5384615384616</v>
      </c>
      <c r="MJ44" s="219">
        <v>36.679536679536703</v>
      </c>
      <c r="MK44" s="219">
        <v>33.3333333333333</v>
      </c>
      <c r="ML44" s="219">
        <v>11.1675126903553</v>
      </c>
      <c r="MM44" s="219">
        <v>13.6</v>
      </c>
      <c r="MN44" s="219">
        <v>8.2125603864734291</v>
      </c>
      <c r="MO44" s="219">
        <v>8.4615384615384599</v>
      </c>
      <c r="MP44" s="219">
        <v>9.2664092664092692</v>
      </c>
      <c r="MQ44" s="219">
        <v>8.92018779342723</v>
      </c>
      <c r="MR44" s="190" t="str">
        <f t="shared" si="28"/>
        <v>--</v>
      </c>
      <c r="MS44" s="190" t="str">
        <f t="shared" si="28"/>
        <v>--</v>
      </c>
      <c r="MT44" s="190" t="str">
        <f t="shared" si="28"/>
        <v>--</v>
      </c>
      <c r="MU44" s="190" t="str">
        <f t="shared" si="28"/>
        <v>--</v>
      </c>
      <c r="MV44" s="220">
        <v>88.732394366197198</v>
      </c>
      <c r="MW44" s="220">
        <v>86.055776892430302</v>
      </c>
      <c r="MX44" s="220">
        <v>36.619718309859202</v>
      </c>
      <c r="MY44" s="220">
        <v>28.685258964143401</v>
      </c>
      <c r="MZ44" s="220">
        <v>51.1848341232227</v>
      </c>
      <c r="NA44" s="220">
        <v>41.6</v>
      </c>
      <c r="NB44" s="220">
        <v>8.5308056872038005</v>
      </c>
      <c r="NC44" s="220">
        <v>9.1999999999999993</v>
      </c>
      <c r="ND44" s="220">
        <v>41.981132075471699</v>
      </c>
      <c r="NE44" s="220">
        <v>32.931726907630498</v>
      </c>
      <c r="NF44" s="220">
        <v>8.0188679245282994</v>
      </c>
      <c r="NG44" s="220">
        <v>10.4417670682731</v>
      </c>
      <c r="NH44" s="221" t="str">
        <f t="shared" si="35"/>
        <v>--</v>
      </c>
      <c r="NI44" s="222">
        <v>12.1693121693122</v>
      </c>
      <c r="NJ44" s="222">
        <v>14.285714285714301</v>
      </c>
      <c r="NK44" s="222">
        <v>16.3366336633663</v>
      </c>
      <c r="NL44" s="221" t="str">
        <f t="shared" si="36"/>
        <v>--</v>
      </c>
      <c r="NM44" s="222">
        <v>16.740088105726901</v>
      </c>
      <c r="NN44" s="222">
        <v>15.948275862069</v>
      </c>
      <c r="NO44" s="222">
        <v>14.213197969543099</v>
      </c>
      <c r="NP44" s="221" t="str">
        <f t="shared" si="37"/>
        <v>--</v>
      </c>
      <c r="NQ44" s="273">
        <v>10.582010582010584</v>
      </c>
      <c r="NR44" s="273">
        <v>11.160714285714294</v>
      </c>
      <c r="NS44" s="273">
        <v>11.881188118811883</v>
      </c>
      <c r="NT44" s="221" t="str">
        <f t="shared" si="38"/>
        <v>--</v>
      </c>
      <c r="NU44" s="222">
        <v>8.3700440528634399</v>
      </c>
      <c r="NV44" s="222">
        <v>10.77586206896552</v>
      </c>
      <c r="NW44" s="222">
        <v>12.69035532994925</v>
      </c>
      <c r="NX44" s="221" t="str">
        <f t="shared" si="39"/>
        <v>--</v>
      </c>
      <c r="NY44" s="222">
        <v>22.751322751322768</v>
      </c>
      <c r="NZ44" s="222">
        <v>25.446428571428566</v>
      </c>
      <c r="OA44" s="222">
        <v>28.217821782178213</v>
      </c>
      <c r="OB44" s="221" t="str">
        <f t="shared" si="40"/>
        <v>--</v>
      </c>
      <c r="OC44" s="222">
        <v>25.110132158590314</v>
      </c>
      <c r="OD44" s="222">
        <v>26.72413793103447</v>
      </c>
      <c r="OE44" s="222">
        <v>26.903553299492383</v>
      </c>
      <c r="OF44" s="128">
        <v>43.925233644859823</v>
      </c>
      <c r="OG44" s="128">
        <v>56.43564356435644</v>
      </c>
      <c r="OH44" s="128">
        <v>55.378486055776897</v>
      </c>
      <c r="OI44" s="128">
        <v>47.368421052631582</v>
      </c>
      <c r="OJ44" s="128">
        <v>49.596774193548391</v>
      </c>
      <c r="OK44" s="128">
        <v>55.893536121673002</v>
      </c>
      <c r="OL44" s="128">
        <v>58.039215686274517</v>
      </c>
      <c r="OM44" s="128">
        <v>39.726027397260296</v>
      </c>
      <c r="ON44" s="310">
        <v>19.024390243902431</v>
      </c>
      <c r="OO44" s="128">
        <v>7.5376884422110599</v>
      </c>
      <c r="OP44" s="128">
        <v>12.096774193548377</v>
      </c>
      <c r="OQ44" s="128">
        <v>7.6923076923076943</v>
      </c>
      <c r="OR44" s="128">
        <v>22.08835341365462</v>
      </c>
      <c r="OS44" s="128">
        <v>15.057915057915059</v>
      </c>
      <c r="OT44" s="128">
        <v>19.841269841269831</v>
      </c>
      <c r="OU44" s="128">
        <v>12.500000000000007</v>
      </c>
      <c r="OW44" s="378" t="str">
        <f t="shared" si="10"/>
        <v>--</v>
      </c>
      <c r="OX44" s="381">
        <v>1.875</v>
      </c>
      <c r="OY44" s="381">
        <v>0.54644808743169404</v>
      </c>
      <c r="OZ44" s="381">
        <v>1.875</v>
      </c>
      <c r="PA44" s="378" t="str">
        <f t="shared" si="11"/>
        <v>--</v>
      </c>
      <c r="PB44" s="378" t="str">
        <f t="shared" si="11"/>
        <v>--</v>
      </c>
      <c r="PC44" s="381">
        <v>0.55865921787709516</v>
      </c>
      <c r="PD44" s="381">
        <v>7.5000000000000009</v>
      </c>
      <c r="PE44" s="380">
        <v>52.513966480446918</v>
      </c>
      <c r="PF44" s="381">
        <v>46.296296296296269</v>
      </c>
      <c r="PG44" s="381">
        <v>45.856353591160236</v>
      </c>
      <c r="PH44" s="381">
        <v>39.374999999999993</v>
      </c>
      <c r="PI44" s="380">
        <v>31.073446327683619</v>
      </c>
      <c r="PJ44" s="381">
        <v>9.3750000000000036</v>
      </c>
      <c r="PK44" s="381">
        <v>9.0909090909090917</v>
      </c>
      <c r="PL44" s="381">
        <v>5.0632911392405049</v>
      </c>
      <c r="PM44" s="378" t="str">
        <f t="shared" si="12"/>
        <v>--</v>
      </c>
      <c r="PN44" s="381">
        <v>11.805555555555554</v>
      </c>
      <c r="PO44" s="381">
        <v>15.624999999999996</v>
      </c>
      <c r="PP44" s="381">
        <v>19.35483870967742</v>
      </c>
      <c r="PQ44" s="378" t="str">
        <f t="shared" si="13"/>
        <v>--</v>
      </c>
      <c r="PR44" s="381">
        <v>17.361111111111111</v>
      </c>
      <c r="PS44" s="381">
        <v>13.75</v>
      </c>
      <c r="PT44" s="381">
        <v>18.06451612903226</v>
      </c>
      <c r="PU44" s="378" t="str">
        <f t="shared" si="14"/>
        <v>--</v>
      </c>
      <c r="PV44" s="381">
        <v>29.166666666666671</v>
      </c>
      <c r="PW44" s="381">
        <v>29.374999999999996</v>
      </c>
      <c r="PX44" s="381">
        <v>37.419354838709666</v>
      </c>
      <c r="PZ44" s="368"/>
      <c r="QA44" s="368"/>
      <c r="QB44" s="368"/>
      <c r="QC44" s="368"/>
      <c r="QD44" s="368"/>
      <c r="QE44" s="368"/>
      <c r="QF44" s="368"/>
      <c r="QG44" s="368"/>
      <c r="QH44" s="368"/>
      <c r="QI44" s="368"/>
      <c r="QJ44" s="368"/>
      <c r="QK44" s="368"/>
      <c r="QL44" s="368"/>
      <c r="QM44" s="368"/>
      <c r="QN44" s="368"/>
      <c r="QO44" s="368"/>
      <c r="QP44" s="368"/>
      <c r="QQ44" s="368"/>
      <c r="QR44" s="368"/>
      <c r="QS44" s="368"/>
      <c r="QT44" s="368"/>
      <c r="QU44" s="368"/>
      <c r="QV44" s="368"/>
      <c r="QW44" s="368"/>
      <c r="QX44" s="368"/>
      <c r="QY44" s="368"/>
      <c r="QZ44" s="368"/>
      <c r="RA44" s="368"/>
      <c r="RB44" s="368"/>
      <c r="RC44" s="368"/>
      <c r="RD44" s="368"/>
      <c r="RE44" s="368"/>
      <c r="RF44" s="368"/>
      <c r="RG44" s="368"/>
      <c r="RH44" s="368"/>
      <c r="RI44" s="368"/>
      <c r="RJ44" s="368"/>
      <c r="RK44" s="368"/>
      <c r="RL44" s="368"/>
      <c r="RM44" s="368"/>
      <c r="RN44" s="368"/>
      <c r="RO44" s="368"/>
      <c r="RP44" s="368"/>
      <c r="RQ44" s="368"/>
      <c r="RR44" s="368"/>
      <c r="RS44" s="368"/>
      <c r="RT44" s="368"/>
    </row>
    <row r="45" spans="1:488" x14ac:dyDescent="0.25">
      <c r="A45" s="114">
        <v>41</v>
      </c>
      <c r="B45" s="93" t="s">
        <v>41</v>
      </c>
      <c r="C45" s="189">
        <v>0</v>
      </c>
      <c r="D45" s="189">
        <v>9.615384615384615</v>
      </c>
      <c r="E45" s="189">
        <v>5.0000000000000009</v>
      </c>
      <c r="F45" s="189">
        <v>0</v>
      </c>
      <c r="G45" s="189">
        <v>11.320754716981133</v>
      </c>
      <c r="H45" s="189">
        <v>14.54545454545455</v>
      </c>
      <c r="I45" s="189">
        <v>0</v>
      </c>
      <c r="J45" s="189">
        <v>8.8607594936708836</v>
      </c>
      <c r="K45" s="189">
        <v>7.3529411764705888</v>
      </c>
      <c r="L45" s="189">
        <v>0</v>
      </c>
      <c r="M45" s="190">
        <v>0</v>
      </c>
      <c r="N45" s="190">
        <v>8.3333333333333321</v>
      </c>
      <c r="O45" s="190">
        <v>2.6315789473684204</v>
      </c>
      <c r="P45" s="190">
        <v>0</v>
      </c>
      <c r="Q45" s="190">
        <v>8.1967213114754092</v>
      </c>
      <c r="R45" s="190">
        <v>0</v>
      </c>
      <c r="S45" s="190">
        <v>8.6538461538461497</v>
      </c>
      <c r="T45" s="190">
        <v>5.0000000000000009</v>
      </c>
      <c r="U45" s="190">
        <v>0</v>
      </c>
      <c r="V45" s="190">
        <v>7.5471698113207539</v>
      </c>
      <c r="W45" s="190">
        <v>12.727272727272727</v>
      </c>
      <c r="X45" s="190">
        <v>0</v>
      </c>
      <c r="Y45" s="190">
        <v>7.5949367088607591</v>
      </c>
      <c r="Z45" s="190">
        <v>7.3529411764705888</v>
      </c>
      <c r="AA45" s="190">
        <v>0</v>
      </c>
      <c r="AB45" s="132">
        <v>0</v>
      </c>
      <c r="AC45" s="132">
        <v>6.9444444444444438</v>
      </c>
      <c r="AD45" s="132">
        <v>0</v>
      </c>
      <c r="AE45" s="132">
        <v>0</v>
      </c>
      <c r="AF45" s="190">
        <v>8.1967213114754092</v>
      </c>
      <c r="AG45" s="189">
        <v>0</v>
      </c>
      <c r="AH45" s="189">
        <v>4.8543689320388355</v>
      </c>
      <c r="AI45" s="191">
        <v>0</v>
      </c>
      <c r="AJ45" s="191">
        <v>0</v>
      </c>
      <c r="AK45" s="190">
        <v>7.5471698113207539</v>
      </c>
      <c r="AL45" s="190">
        <v>10.909090909090912</v>
      </c>
      <c r="AM45" s="190">
        <v>0</v>
      </c>
      <c r="AN45" s="190">
        <v>3.8461538461538463</v>
      </c>
      <c r="AO45" s="190">
        <v>1.4705882352941175</v>
      </c>
      <c r="AP45" s="190">
        <v>0</v>
      </c>
      <c r="AQ45" s="190">
        <v>0</v>
      </c>
      <c r="AR45" s="190">
        <v>7.0422535211267601</v>
      </c>
      <c r="AS45" s="190">
        <v>2.6315789473684204</v>
      </c>
      <c r="AT45" s="190">
        <v>0</v>
      </c>
      <c r="AU45" s="190">
        <v>3.3898305084745757</v>
      </c>
      <c r="AV45" s="190">
        <v>0</v>
      </c>
      <c r="AW45" s="190">
        <v>7.8947368421052637</v>
      </c>
      <c r="AX45" s="132">
        <v>1.8867924528301887</v>
      </c>
      <c r="AY45" s="132">
        <v>4.2553191489361701</v>
      </c>
      <c r="AZ45" s="132">
        <v>13.559322033898304</v>
      </c>
      <c r="BA45" s="132">
        <v>10.714285714285715</v>
      </c>
      <c r="BB45" s="190">
        <v>2.3809523809523809</v>
      </c>
      <c r="BC45" s="132">
        <v>6.9767441860465125</v>
      </c>
      <c r="BD45" s="132">
        <v>4.2857142857142856</v>
      </c>
      <c r="BE45" s="132">
        <v>1.4925373134328357</v>
      </c>
      <c r="BF45" s="132">
        <v>4.8780487804878057</v>
      </c>
      <c r="BG45" s="190">
        <v>5.3333333333333348</v>
      </c>
      <c r="BH45" s="132">
        <v>0</v>
      </c>
      <c r="BI45" s="132">
        <v>1.7543859649122804</v>
      </c>
      <c r="BJ45" s="132">
        <v>6.349206349206348</v>
      </c>
      <c r="BK45" s="192" t="s">
        <v>286</v>
      </c>
      <c r="BL45" s="190">
        <v>1.7543859649123021</v>
      </c>
      <c r="BM45" s="132">
        <v>6.7307692307692264</v>
      </c>
      <c r="BN45" s="192" t="s">
        <v>286</v>
      </c>
      <c r="BO45" s="192">
        <v>3.3898305084745601</v>
      </c>
      <c r="BP45" s="192">
        <v>3.5714285714285552</v>
      </c>
      <c r="BQ45" s="192" t="s">
        <v>286</v>
      </c>
      <c r="BR45" s="132">
        <v>3.4883720930232727</v>
      </c>
      <c r="BS45" s="132">
        <v>1.4492753623188435</v>
      </c>
      <c r="BT45" s="192" t="s">
        <v>286</v>
      </c>
      <c r="BU45" s="190">
        <v>1.2195121951219507</v>
      </c>
      <c r="BV45" s="132">
        <v>2.6666666666666665</v>
      </c>
      <c r="BW45" s="192" t="s">
        <v>286</v>
      </c>
      <c r="BX45" s="132">
        <v>1.7857142857142854</v>
      </c>
      <c r="BY45" s="190">
        <v>0</v>
      </c>
      <c r="BZ45" s="132" t="s">
        <v>286</v>
      </c>
      <c r="CA45" s="132">
        <v>10.309278350515466</v>
      </c>
      <c r="CB45" s="132">
        <v>61.458333333333343</v>
      </c>
      <c r="CC45" s="190" t="s">
        <v>286</v>
      </c>
      <c r="CD45" s="132">
        <v>12.500000000000005</v>
      </c>
      <c r="CE45" s="132">
        <v>42.000000000000007</v>
      </c>
      <c r="CF45" s="132" t="s">
        <v>286</v>
      </c>
      <c r="CG45" s="190">
        <v>6.8493150684931496</v>
      </c>
      <c r="CH45" s="132">
        <v>52.307692307692292</v>
      </c>
      <c r="CI45" s="132" t="s">
        <v>286</v>
      </c>
      <c r="CJ45" s="132">
        <v>7.8124999999999991</v>
      </c>
      <c r="CK45" s="132">
        <v>35.820895522388057</v>
      </c>
      <c r="CL45" s="132" t="s">
        <v>286</v>
      </c>
      <c r="CM45" s="132">
        <v>0</v>
      </c>
      <c r="CN45" s="132">
        <v>42.372881355932208</v>
      </c>
      <c r="CO45" s="132" t="s">
        <v>286</v>
      </c>
      <c r="CP45" s="190">
        <v>42.477876106194714</v>
      </c>
      <c r="CQ45" s="132">
        <v>71.428571428571402</v>
      </c>
      <c r="CR45" s="132" t="s">
        <v>286</v>
      </c>
      <c r="CS45" s="192">
        <v>36.206896551724157</v>
      </c>
      <c r="CT45" s="192">
        <v>60.000000000000014</v>
      </c>
      <c r="CU45" s="190" t="s">
        <v>286</v>
      </c>
      <c r="CV45" s="132">
        <v>31.764705882352938</v>
      </c>
      <c r="CW45" s="132">
        <v>61.428571428571438</v>
      </c>
      <c r="CX45" s="192" t="s">
        <v>286</v>
      </c>
      <c r="CY45" s="192">
        <v>27.160493827160494</v>
      </c>
      <c r="CZ45" s="190">
        <v>49.315068493150676</v>
      </c>
      <c r="DA45" s="132" t="s">
        <v>286</v>
      </c>
      <c r="DB45" s="132">
        <v>16.071428571428573</v>
      </c>
      <c r="DC45" s="210">
        <v>57.142857142857132</v>
      </c>
      <c r="DD45" s="192">
        <v>67.21311475409837</v>
      </c>
      <c r="DE45" s="190">
        <v>63.716814159292042</v>
      </c>
      <c r="DF45" s="132">
        <v>53.846153846153847</v>
      </c>
      <c r="DG45" s="132">
        <v>71.111111111111128</v>
      </c>
      <c r="DH45" s="192">
        <v>76.271186440678008</v>
      </c>
      <c r="DI45" s="192">
        <v>64.285714285714292</v>
      </c>
      <c r="DJ45" s="190">
        <v>78.048780487804891</v>
      </c>
      <c r="DK45" s="132">
        <v>73.255813953488371</v>
      </c>
      <c r="DL45" s="132">
        <v>59.999999999999993</v>
      </c>
      <c r="DM45" s="132">
        <v>71.212121212121232</v>
      </c>
      <c r="DN45" s="132">
        <v>78.048780487804876</v>
      </c>
      <c r="DO45" s="190">
        <v>43.999999999999986</v>
      </c>
      <c r="DP45" s="132">
        <v>78.378378378378372</v>
      </c>
      <c r="DQ45" s="132">
        <v>71.428571428571445</v>
      </c>
      <c r="DR45" s="132">
        <v>66.666666666666671</v>
      </c>
      <c r="DS45" s="132">
        <v>46.666666666666679</v>
      </c>
      <c r="DT45" s="190">
        <v>45.132743362831839</v>
      </c>
      <c r="DU45" s="194">
        <v>37.500000000000014</v>
      </c>
      <c r="DV45" s="194">
        <v>69.565217391304344</v>
      </c>
      <c r="DW45" s="192">
        <v>53.448275862068982</v>
      </c>
      <c r="DX45" s="194">
        <v>67.857142857142861</v>
      </c>
      <c r="DY45" s="190">
        <v>58.536585365853661</v>
      </c>
      <c r="DZ45" s="190">
        <v>46.511627906976727</v>
      </c>
      <c r="EA45" s="190">
        <v>47.142857142857132</v>
      </c>
      <c r="EB45" s="190">
        <v>44.615384615384627</v>
      </c>
      <c r="EC45" s="190">
        <v>46.341463414634148</v>
      </c>
      <c r="ED45" s="190">
        <v>46.666666666666657</v>
      </c>
      <c r="EE45" s="190">
        <v>52.777777777777779</v>
      </c>
      <c r="EF45" s="190">
        <v>38.596491228070178</v>
      </c>
      <c r="EG45" s="190">
        <v>50.793650793650791</v>
      </c>
      <c r="EH45" s="190">
        <v>31.147540983606554</v>
      </c>
      <c r="EI45" s="190">
        <v>13.043478260869565</v>
      </c>
      <c r="EJ45" s="190">
        <v>11.428571428571434</v>
      </c>
      <c r="EK45" s="190">
        <v>19.148936170212764</v>
      </c>
      <c r="EL45" s="132">
        <v>12.068965517241381</v>
      </c>
      <c r="EM45" s="132">
        <v>28.571428571428566</v>
      </c>
      <c r="EN45" s="132">
        <v>24.390243902439025</v>
      </c>
      <c r="EO45" s="132">
        <v>10.71428571428571</v>
      </c>
      <c r="EP45" s="190">
        <v>4.3478260869565224</v>
      </c>
      <c r="EQ45" s="132">
        <v>10.769230769230774</v>
      </c>
      <c r="ER45" s="132">
        <v>9.8765432098765373</v>
      </c>
      <c r="ES45" s="132">
        <v>10.666666666666671</v>
      </c>
      <c r="ET45" s="132">
        <v>24.999999999999996</v>
      </c>
      <c r="EU45" s="190">
        <v>5.2631578947368434</v>
      </c>
      <c r="EV45" s="132">
        <v>9.6774193548387082</v>
      </c>
      <c r="EW45" s="132" t="s">
        <v>286</v>
      </c>
      <c r="EX45" s="132" t="s">
        <v>286</v>
      </c>
      <c r="EY45" s="132" t="s">
        <v>286</v>
      </c>
      <c r="EZ45" s="190">
        <v>93.478260869565247</v>
      </c>
      <c r="FA45" s="132">
        <v>89.655172413793096</v>
      </c>
      <c r="FB45" s="132">
        <v>94.642857142857167</v>
      </c>
      <c r="FC45" s="132">
        <v>97.560975609756099</v>
      </c>
      <c r="FD45" s="132">
        <v>95.238095238095227</v>
      </c>
      <c r="FE45" s="190">
        <v>92.857142857142875</v>
      </c>
      <c r="FF45" s="132">
        <v>95.522388059701498</v>
      </c>
      <c r="FG45" s="132">
        <v>93.902439024390262</v>
      </c>
      <c r="FH45" s="132">
        <v>95.999999999999986</v>
      </c>
      <c r="FI45" s="132">
        <v>94.444444444444457</v>
      </c>
      <c r="FJ45" s="190">
        <v>94.827586206896555</v>
      </c>
      <c r="FK45" s="132">
        <v>93.650793650793645</v>
      </c>
      <c r="FL45" s="132" t="s">
        <v>286</v>
      </c>
      <c r="FM45" s="132" t="s">
        <v>286</v>
      </c>
      <c r="FN45" s="132" t="s">
        <v>286</v>
      </c>
      <c r="FO45" s="190">
        <v>56.521739130434796</v>
      </c>
      <c r="FP45" s="132">
        <v>44.827586206896562</v>
      </c>
      <c r="FQ45" s="132">
        <v>53.571428571428569</v>
      </c>
      <c r="FR45" s="132">
        <v>51.219512195121951</v>
      </c>
      <c r="FS45" s="132">
        <v>47.619047619047635</v>
      </c>
      <c r="FT45" s="190">
        <v>42.857142857142875</v>
      </c>
      <c r="FU45" s="132">
        <v>56.716417910447745</v>
      </c>
      <c r="FV45" s="132">
        <v>43.90243902439024</v>
      </c>
      <c r="FW45" s="132">
        <v>42.666666666666664</v>
      </c>
      <c r="FX45" s="132">
        <v>52.777777777777786</v>
      </c>
      <c r="FY45" s="190">
        <v>46.551724137931039</v>
      </c>
      <c r="FZ45" s="132">
        <v>47.619047619047613</v>
      </c>
      <c r="GA45" s="132" t="s">
        <v>286</v>
      </c>
      <c r="GB45" s="132" t="s">
        <v>286</v>
      </c>
      <c r="GC45" s="132" t="s">
        <v>286</v>
      </c>
      <c r="GD45" s="190">
        <v>64.444444444444429</v>
      </c>
      <c r="GE45" s="132">
        <v>69.491525423728802</v>
      </c>
      <c r="GF45" s="132">
        <v>65.454545454545467</v>
      </c>
      <c r="GG45" s="132">
        <v>54.761904761904752</v>
      </c>
      <c r="GH45" s="132">
        <v>69.879518072289159</v>
      </c>
      <c r="GI45" s="190">
        <v>73.913043478260832</v>
      </c>
      <c r="GJ45" s="132">
        <v>53.124999999999993</v>
      </c>
      <c r="GK45" s="132">
        <v>72.839506172839506</v>
      </c>
      <c r="GL45" s="132">
        <v>70.270270270270288</v>
      </c>
      <c r="GM45" s="197">
        <v>52.941176470588239</v>
      </c>
      <c r="GN45" s="190">
        <v>47.272727272727288</v>
      </c>
      <c r="GO45" s="132">
        <v>50.000000000000021</v>
      </c>
      <c r="GP45" s="132" t="s">
        <v>286</v>
      </c>
      <c r="GQ45" s="132" t="s">
        <v>286</v>
      </c>
      <c r="GR45" s="132" t="s">
        <v>286</v>
      </c>
      <c r="GS45" s="190">
        <v>20</v>
      </c>
      <c r="GT45" s="132">
        <v>28.813559322033896</v>
      </c>
      <c r="GU45" s="132">
        <v>20.000000000000004</v>
      </c>
      <c r="GV45" s="132">
        <v>11.904761904761903</v>
      </c>
      <c r="GW45" s="132">
        <v>22.891566265060245</v>
      </c>
      <c r="GX45" s="190">
        <v>30.434782608695659</v>
      </c>
      <c r="GY45" s="190">
        <v>10.9375</v>
      </c>
      <c r="GZ45" s="190">
        <v>24.691358024691361</v>
      </c>
      <c r="HA45" s="190">
        <v>31.081081081081081</v>
      </c>
      <c r="HB45" s="190">
        <v>5.8823529411764701</v>
      </c>
      <c r="HC45" s="190">
        <v>10.909090909090912</v>
      </c>
      <c r="HD45" s="190">
        <v>11.290322580645164</v>
      </c>
      <c r="HE45" s="190" t="s">
        <v>286</v>
      </c>
      <c r="HF45" s="190" t="s">
        <v>286</v>
      </c>
      <c r="HG45" s="190" t="s">
        <v>286</v>
      </c>
      <c r="HH45" s="190">
        <v>11.363636363636363</v>
      </c>
      <c r="HI45" s="190">
        <v>29.310344827586185</v>
      </c>
      <c r="HJ45" s="190">
        <v>18.181818181818183</v>
      </c>
      <c r="HK45" s="190">
        <v>27.499999999999996</v>
      </c>
      <c r="HL45" s="132">
        <v>30.487804878048781</v>
      </c>
      <c r="HM45" s="132">
        <v>30</v>
      </c>
      <c r="HN45" s="132">
        <v>34.42622950819672</v>
      </c>
      <c r="HO45" s="132">
        <v>45.679012345679013</v>
      </c>
      <c r="HP45" s="190">
        <v>33.783783783783782</v>
      </c>
      <c r="HQ45" s="132">
        <v>38.235294117647072</v>
      </c>
      <c r="HR45" s="132">
        <v>31.578947368421055</v>
      </c>
      <c r="HS45" s="132">
        <v>24.193548387096769</v>
      </c>
      <c r="HT45" s="196" t="s">
        <v>286</v>
      </c>
      <c r="HU45" s="190" t="s">
        <v>286</v>
      </c>
      <c r="HV45" s="192" t="s">
        <v>286</v>
      </c>
      <c r="HW45" s="192">
        <v>4.5454545454545459</v>
      </c>
      <c r="HX45" s="192">
        <v>8.6206896551724146</v>
      </c>
      <c r="HY45" s="192">
        <v>5.454545454545455</v>
      </c>
      <c r="HZ45" s="192">
        <v>5</v>
      </c>
      <c r="IA45" s="192">
        <v>13.414634146341465</v>
      </c>
      <c r="IB45" s="192">
        <v>1.4285714285714284</v>
      </c>
      <c r="IC45" s="192">
        <v>14.754098360655734</v>
      </c>
      <c r="ID45" s="192">
        <v>13.58024691358025</v>
      </c>
      <c r="IE45" s="192">
        <v>10.810810810810812</v>
      </c>
      <c r="IF45" s="192">
        <v>14.705882352941178</v>
      </c>
      <c r="IG45" s="192">
        <v>8.7719298245614041</v>
      </c>
      <c r="IH45" s="192">
        <v>3.2258064516129026</v>
      </c>
      <c r="II45" s="192" t="s">
        <v>286</v>
      </c>
      <c r="IJ45" s="192" t="s">
        <v>286</v>
      </c>
      <c r="IK45" s="192" t="s">
        <v>286</v>
      </c>
      <c r="IL45" s="192" t="s">
        <v>286</v>
      </c>
      <c r="IM45" s="192" t="s">
        <v>286</v>
      </c>
      <c r="IN45" s="192" t="s">
        <v>286</v>
      </c>
      <c r="IO45" s="192" t="s">
        <v>286</v>
      </c>
      <c r="IP45" s="192" t="s">
        <v>286</v>
      </c>
      <c r="IQ45" s="192" t="s">
        <v>286</v>
      </c>
      <c r="IR45" s="192" t="s">
        <v>286</v>
      </c>
      <c r="IS45" s="192">
        <v>20.25316455696203</v>
      </c>
      <c r="IT45" s="192">
        <v>17.567567567567565</v>
      </c>
      <c r="IU45" s="192" t="s">
        <v>286</v>
      </c>
      <c r="IV45" s="192">
        <v>29.999999999999996</v>
      </c>
      <c r="IW45" s="192">
        <v>20.338983050847457</v>
      </c>
      <c r="IX45" s="192" t="s">
        <v>286</v>
      </c>
      <c r="IY45" s="192" t="s">
        <v>286</v>
      </c>
      <c r="IZ45" s="192" t="s">
        <v>286</v>
      </c>
      <c r="JA45" s="192" t="s">
        <v>286</v>
      </c>
      <c r="JB45" s="192" t="s">
        <v>286</v>
      </c>
      <c r="JC45" s="192" t="s">
        <v>286</v>
      </c>
      <c r="JD45" s="192" t="s">
        <v>286</v>
      </c>
      <c r="JE45" s="192" t="s">
        <v>286</v>
      </c>
      <c r="JF45" s="192" t="s">
        <v>286</v>
      </c>
      <c r="JG45" s="192" t="s">
        <v>286</v>
      </c>
      <c r="JH45" s="192">
        <v>13.924050632911397</v>
      </c>
      <c r="JI45" s="192">
        <v>10.810810810810814</v>
      </c>
      <c r="JJ45" s="192" t="s">
        <v>286</v>
      </c>
      <c r="JK45" s="192">
        <v>14.000000000000002</v>
      </c>
      <c r="JL45" s="192">
        <v>16.949152542372882</v>
      </c>
      <c r="JM45" s="192" t="s">
        <v>286</v>
      </c>
      <c r="JN45" s="192" t="s">
        <v>286</v>
      </c>
      <c r="JO45" s="192" t="s">
        <v>286</v>
      </c>
      <c r="JP45" s="192" t="s">
        <v>286</v>
      </c>
      <c r="JQ45" s="192" t="s">
        <v>286</v>
      </c>
      <c r="JR45" s="192" t="s">
        <v>286</v>
      </c>
      <c r="JS45" s="192" t="s">
        <v>286</v>
      </c>
      <c r="JT45" s="192" t="s">
        <v>286</v>
      </c>
      <c r="JU45" s="192" t="s">
        <v>286</v>
      </c>
      <c r="JV45" s="192" t="s">
        <v>286</v>
      </c>
      <c r="JW45" s="192">
        <v>34.177215189873408</v>
      </c>
      <c r="JX45" s="192">
        <v>28.378378378378379</v>
      </c>
      <c r="JY45" s="192" t="s">
        <v>286</v>
      </c>
      <c r="JZ45" s="192">
        <v>44.000000000000007</v>
      </c>
      <c r="KA45" s="192">
        <v>37.288135593220339</v>
      </c>
      <c r="KB45" s="192">
        <v>22.033898305084747</v>
      </c>
      <c r="KC45" s="192">
        <v>23.008849557522129</v>
      </c>
      <c r="KD45" s="192">
        <v>31.428571428571427</v>
      </c>
      <c r="KE45" s="192">
        <v>14.893617021276597</v>
      </c>
      <c r="KF45" s="192">
        <v>28.813559322033893</v>
      </c>
      <c r="KG45" s="192">
        <v>30.357142857142854</v>
      </c>
      <c r="KH45" s="192">
        <v>25</v>
      </c>
      <c r="KI45" s="192">
        <v>24.705882352941188</v>
      </c>
      <c r="KJ45" s="192">
        <v>25.714285714285705</v>
      </c>
      <c r="KK45" s="192">
        <v>19.35483870967742</v>
      </c>
      <c r="KL45" s="192">
        <v>21.951219512195127</v>
      </c>
      <c r="KM45" s="192">
        <v>33.333333333333321</v>
      </c>
      <c r="KN45" s="192">
        <v>14.285714285714285</v>
      </c>
      <c r="KO45" s="192">
        <v>33.928571428571423</v>
      </c>
      <c r="KP45" s="192">
        <v>20.634920634920633</v>
      </c>
      <c r="KQ45" s="192" t="str">
        <f t="shared" ref="KQ45:KU54" si="47">"--"</f>
        <v>--</v>
      </c>
      <c r="KR45" s="192" t="str">
        <f t="shared" si="47"/>
        <v>--</v>
      </c>
      <c r="KS45" s="192" t="str">
        <f t="shared" si="47"/>
        <v>--</v>
      </c>
      <c r="KT45" s="192" t="str">
        <f t="shared" si="47"/>
        <v>--</v>
      </c>
      <c r="KU45" s="192" t="str">
        <f t="shared" si="47"/>
        <v>--</v>
      </c>
      <c r="KV45" s="219">
        <v>0</v>
      </c>
      <c r="KW45" s="219">
        <v>0</v>
      </c>
      <c r="KX45" s="219">
        <v>0</v>
      </c>
      <c r="KY45" s="219">
        <v>0</v>
      </c>
      <c r="KZ45" s="219">
        <v>0</v>
      </c>
      <c r="LA45" s="219">
        <v>0</v>
      </c>
      <c r="LB45" s="190" t="str">
        <f t="shared" si="33"/>
        <v>--</v>
      </c>
      <c r="LC45" s="219">
        <v>0</v>
      </c>
      <c r="LD45" s="219">
        <v>36.1111111111111</v>
      </c>
      <c r="LE45" s="190" t="str">
        <f t="shared" si="34"/>
        <v>--</v>
      </c>
      <c r="LF45" s="219">
        <v>0</v>
      </c>
      <c r="LG45" s="219">
        <v>9.67741935483871</v>
      </c>
      <c r="LH45" s="219">
        <v>82.857142857142804</v>
      </c>
      <c r="LI45" s="219">
        <v>86.842105263157904</v>
      </c>
      <c r="LJ45" s="219">
        <v>92.857142857142904</v>
      </c>
      <c r="LK45" s="219">
        <v>75.609756097561004</v>
      </c>
      <c r="LL45" s="219">
        <v>73.684210526315795</v>
      </c>
      <c r="LM45" s="219">
        <v>81.25</v>
      </c>
      <c r="LN45" s="219">
        <v>45.714285714285701</v>
      </c>
      <c r="LO45" s="219">
        <v>39.473684210526301</v>
      </c>
      <c r="LP45" s="219">
        <v>47.619047619047599</v>
      </c>
      <c r="LQ45" s="219">
        <v>43.902439024390198</v>
      </c>
      <c r="LR45" s="219">
        <v>36.842105263157897</v>
      </c>
      <c r="LS45" s="219">
        <v>34.375</v>
      </c>
      <c r="LT45" s="219">
        <v>55.5555555555556</v>
      </c>
      <c r="LU45" s="219">
        <v>28.947368421052602</v>
      </c>
      <c r="LV45" s="219">
        <v>53.488372093023301</v>
      </c>
      <c r="LW45" s="219">
        <v>39.024390243902403</v>
      </c>
      <c r="LX45" s="219">
        <v>47.368421052631597</v>
      </c>
      <c r="LY45" s="219">
        <v>62.5</v>
      </c>
      <c r="LZ45" s="219">
        <v>5.55555555555555</v>
      </c>
      <c r="MA45" s="219">
        <v>10.526315789473699</v>
      </c>
      <c r="MB45" s="219">
        <v>18.604651162790699</v>
      </c>
      <c r="MC45" s="219">
        <v>12.1951219512195</v>
      </c>
      <c r="MD45" s="219">
        <v>7.8947368421052602</v>
      </c>
      <c r="ME45" s="219">
        <v>18.75</v>
      </c>
      <c r="MF45" s="219">
        <v>28.571428571428601</v>
      </c>
      <c r="MG45" s="219">
        <v>31.578947368421101</v>
      </c>
      <c r="MH45" s="219">
        <v>30.232558139534898</v>
      </c>
      <c r="MI45" s="219">
        <v>36.585365853658502</v>
      </c>
      <c r="MJ45" s="219">
        <v>36.842105263157897</v>
      </c>
      <c r="MK45" s="219">
        <v>31.25</v>
      </c>
      <c r="ML45" s="219">
        <v>8.5714285714285694</v>
      </c>
      <c r="MM45" s="219">
        <v>7.8947368421052699</v>
      </c>
      <c r="MN45" s="219">
        <v>4.6511627906976702</v>
      </c>
      <c r="MO45" s="219">
        <v>9.7560975609756095</v>
      </c>
      <c r="MP45" s="219">
        <v>5.2631578947368398</v>
      </c>
      <c r="MQ45" s="219">
        <v>6.25</v>
      </c>
      <c r="MR45" s="190" t="str">
        <f t="shared" ref="MR45:NG64" si="48">"--"</f>
        <v>--</v>
      </c>
      <c r="MS45" s="190" t="str">
        <f t="shared" si="48"/>
        <v>--</v>
      </c>
      <c r="MT45" s="190" t="str">
        <f t="shared" si="48"/>
        <v>--</v>
      </c>
      <c r="MU45" s="190" t="str">
        <f t="shared" si="48"/>
        <v>--</v>
      </c>
      <c r="MV45" s="220">
        <v>75</v>
      </c>
      <c r="MW45" s="220">
        <v>80</v>
      </c>
      <c r="MX45" s="220">
        <v>50</v>
      </c>
      <c r="MY45" s="220">
        <v>34</v>
      </c>
      <c r="MZ45" s="220">
        <v>46.875</v>
      </c>
      <c r="NA45" s="220">
        <v>50</v>
      </c>
      <c r="NB45" s="220">
        <v>9.375</v>
      </c>
      <c r="NC45" s="220">
        <v>4</v>
      </c>
      <c r="ND45" s="220">
        <v>28.125</v>
      </c>
      <c r="NE45" s="220">
        <v>48</v>
      </c>
      <c r="NF45" s="220">
        <v>3.125</v>
      </c>
      <c r="NG45" s="220">
        <v>10</v>
      </c>
      <c r="NH45" s="221" t="str">
        <f t="shared" si="35"/>
        <v>--</v>
      </c>
      <c r="NI45" s="222">
        <v>9.0909090909090899</v>
      </c>
      <c r="NJ45" s="222">
        <v>21.052631578947398</v>
      </c>
      <c r="NK45" s="222">
        <v>17.5</v>
      </c>
      <c r="NL45" s="221" t="str">
        <f t="shared" si="36"/>
        <v>--</v>
      </c>
      <c r="NM45" s="222">
        <v>10.8108108108108</v>
      </c>
      <c r="NN45" s="222">
        <v>17.1428571428571</v>
      </c>
      <c r="NO45" s="222">
        <v>12.9032258064516</v>
      </c>
      <c r="NP45" s="221" t="str">
        <f t="shared" si="37"/>
        <v>--</v>
      </c>
      <c r="NQ45" s="273">
        <v>9.0909090909090899</v>
      </c>
      <c r="NR45" s="273">
        <v>10.526315789473683</v>
      </c>
      <c r="NS45" s="273">
        <v>10</v>
      </c>
      <c r="NT45" s="221" t="str">
        <f t="shared" si="38"/>
        <v>--</v>
      </c>
      <c r="NU45" s="222">
        <v>10.810810810810811</v>
      </c>
      <c r="NV45" s="222">
        <v>20</v>
      </c>
      <c r="NW45" s="222">
        <v>16.129032258064516</v>
      </c>
      <c r="NX45" s="221" t="str">
        <f t="shared" si="39"/>
        <v>--</v>
      </c>
      <c r="NY45" s="222">
        <v>18.18181818181818</v>
      </c>
      <c r="NZ45" s="222">
        <v>31.578947368421048</v>
      </c>
      <c r="OA45" s="222">
        <v>27.500000000000004</v>
      </c>
      <c r="OB45" s="221" t="str">
        <f t="shared" si="40"/>
        <v>--</v>
      </c>
      <c r="OC45" s="222">
        <v>21.621621621621614</v>
      </c>
      <c r="OD45" s="222">
        <v>37.142857142857146</v>
      </c>
      <c r="OE45" s="222">
        <v>29.032258064516128</v>
      </c>
      <c r="OF45" s="128">
        <v>46.875</v>
      </c>
      <c r="OG45" s="128">
        <v>61.764705882352949</v>
      </c>
      <c r="OH45" s="128">
        <v>51.282051282051299</v>
      </c>
      <c r="OI45" s="128">
        <v>39.534883720930232</v>
      </c>
      <c r="OJ45" s="128">
        <v>60.000000000000014</v>
      </c>
      <c r="OK45" s="128">
        <v>70</v>
      </c>
      <c r="OL45" s="128">
        <v>64.864864864864842</v>
      </c>
      <c r="OM45" s="128">
        <v>50</v>
      </c>
      <c r="ON45" s="310">
        <v>26.666666666666671</v>
      </c>
      <c r="OO45" s="128">
        <v>18.75</v>
      </c>
      <c r="OP45" s="128">
        <v>24.324324324324316</v>
      </c>
      <c r="OQ45" s="128">
        <v>6.9767441860465098</v>
      </c>
      <c r="OR45" s="128">
        <v>10</v>
      </c>
      <c r="OS45" s="128">
        <v>26.829268292682922</v>
      </c>
      <c r="OT45" s="128">
        <v>5.4054054054054053</v>
      </c>
      <c r="OU45" s="128">
        <v>0</v>
      </c>
      <c r="OW45" s="378" t="str">
        <f t="shared" si="10"/>
        <v>--</v>
      </c>
      <c r="OX45" s="381">
        <v>2.4999999999999996</v>
      </c>
      <c r="OY45" s="381">
        <v>0</v>
      </c>
      <c r="OZ45" s="381">
        <v>8.1081081081081088</v>
      </c>
      <c r="PA45" s="378" t="str">
        <f t="shared" si="11"/>
        <v>--</v>
      </c>
      <c r="PB45" s="378" t="str">
        <f t="shared" si="11"/>
        <v>--</v>
      </c>
      <c r="PC45" s="381">
        <v>4.9999999999999991</v>
      </c>
      <c r="PD45" s="381">
        <v>2.7777777777777777</v>
      </c>
      <c r="PE45" s="380">
        <v>68.085106382978736</v>
      </c>
      <c r="PF45" s="381">
        <v>39.999999999999993</v>
      </c>
      <c r="PG45" s="381">
        <v>62.499999999999993</v>
      </c>
      <c r="PH45" s="381">
        <v>51.351351351351347</v>
      </c>
      <c r="PI45" s="380">
        <v>15.909090909090914</v>
      </c>
      <c r="PJ45" s="381">
        <v>4.9999999999999991</v>
      </c>
      <c r="PK45" s="381">
        <v>7.5000000000000018</v>
      </c>
      <c r="PL45" s="381">
        <v>8.3333333333333321</v>
      </c>
      <c r="PM45" s="378" t="str">
        <f t="shared" si="12"/>
        <v>--</v>
      </c>
      <c r="PN45" s="381">
        <v>11.111111111111109</v>
      </c>
      <c r="PO45" s="381">
        <v>5.1282051282051269</v>
      </c>
      <c r="PP45" s="381">
        <v>14.705882352941178</v>
      </c>
      <c r="PQ45" s="378" t="str">
        <f t="shared" si="13"/>
        <v>--</v>
      </c>
      <c r="PR45" s="381">
        <v>11.111111111111112</v>
      </c>
      <c r="PS45" s="381">
        <v>23.076923076923073</v>
      </c>
      <c r="PT45" s="381">
        <v>26.47058823529412</v>
      </c>
      <c r="PU45" s="378" t="str">
        <f t="shared" si="14"/>
        <v>--</v>
      </c>
      <c r="PV45" s="381">
        <v>22.222222222222225</v>
      </c>
      <c r="PW45" s="381">
        <v>28.205128205128204</v>
      </c>
      <c r="PX45" s="381">
        <v>41.176470588235283</v>
      </c>
      <c r="PZ45" s="368"/>
      <c r="QA45" s="368"/>
      <c r="QB45" s="368"/>
      <c r="QC45" s="368"/>
      <c r="QD45" s="368"/>
      <c r="QE45" s="368"/>
      <c r="QF45" s="368"/>
      <c r="QG45" s="368"/>
      <c r="QH45" s="368"/>
      <c r="QI45" s="368"/>
      <c r="QJ45" s="368"/>
      <c r="QK45" s="368"/>
      <c r="QL45" s="368"/>
      <c r="QM45" s="368"/>
      <c r="QN45" s="368"/>
      <c r="QO45" s="368"/>
      <c r="QP45" s="368"/>
      <c r="QQ45" s="368"/>
      <c r="QR45" s="368"/>
      <c r="QS45" s="368"/>
      <c r="QT45" s="368"/>
      <c r="QU45" s="368"/>
      <c r="QV45" s="368"/>
      <c r="QW45" s="368"/>
      <c r="QX45" s="368"/>
      <c r="QY45" s="368"/>
      <c r="QZ45" s="368"/>
      <c r="RA45" s="368"/>
      <c r="RB45" s="368"/>
      <c r="RC45" s="368"/>
      <c r="RD45" s="368"/>
      <c r="RE45" s="368"/>
      <c r="RF45" s="368"/>
      <c r="RG45" s="368"/>
      <c r="RH45" s="368"/>
      <c r="RI45" s="368"/>
      <c r="RJ45" s="368"/>
      <c r="RK45" s="368"/>
      <c r="RL45" s="368"/>
      <c r="RM45" s="368"/>
      <c r="RN45" s="368"/>
      <c r="RO45" s="368"/>
      <c r="RP45" s="368"/>
      <c r="RQ45" s="368"/>
      <c r="RR45" s="368"/>
      <c r="RS45" s="368"/>
      <c r="RT45" s="368"/>
    </row>
    <row r="46" spans="1:488" ht="21" customHeight="1" x14ac:dyDescent="0.25">
      <c r="A46" s="114">
        <v>42</v>
      </c>
      <c r="B46" s="93" t="s">
        <v>42</v>
      </c>
      <c r="C46" s="189">
        <v>2.8481012658227849</v>
      </c>
      <c r="D46" s="189">
        <v>9.7421203438395434</v>
      </c>
      <c r="E46" s="189">
        <v>15.410958904109592</v>
      </c>
      <c r="F46" s="189">
        <v>1.6778523489932888</v>
      </c>
      <c r="G46" s="189">
        <v>10.135135135135133</v>
      </c>
      <c r="H46" s="189">
        <v>19.762845849802375</v>
      </c>
      <c r="I46" s="189">
        <v>0.38910505836575893</v>
      </c>
      <c r="J46" s="189">
        <v>10.060975609756101</v>
      </c>
      <c r="K46" s="189">
        <v>12.109375000000004</v>
      </c>
      <c r="L46" s="189">
        <v>0</v>
      </c>
      <c r="M46" s="190">
        <v>4.276315789473685</v>
      </c>
      <c r="N46" s="190">
        <v>11.567164179104482</v>
      </c>
      <c r="O46" s="190">
        <v>0.84033613445378152</v>
      </c>
      <c r="P46" s="190">
        <v>1.9685039370078754</v>
      </c>
      <c r="Q46" s="190">
        <v>4.8076923076923084</v>
      </c>
      <c r="R46" s="190">
        <v>2.8481012658227849</v>
      </c>
      <c r="S46" s="190">
        <v>8.3573487031700235</v>
      </c>
      <c r="T46" s="190">
        <v>12.714776632302414</v>
      </c>
      <c r="U46" s="190">
        <v>1.346801346801348</v>
      </c>
      <c r="V46" s="190">
        <v>8.84353741496599</v>
      </c>
      <c r="W46" s="190">
        <v>16.269841269841262</v>
      </c>
      <c r="X46" s="190">
        <v>0.38910505836575893</v>
      </c>
      <c r="Y46" s="190">
        <v>8.8414634146341413</v>
      </c>
      <c r="Z46" s="190">
        <v>11.328124999999996</v>
      </c>
      <c r="AA46" s="190">
        <v>0</v>
      </c>
      <c r="AB46" s="132">
        <v>4.276315789473685</v>
      </c>
      <c r="AC46" s="132">
        <v>9.7014925373134346</v>
      </c>
      <c r="AD46" s="132">
        <v>0.84033613445378152</v>
      </c>
      <c r="AE46" s="132">
        <v>1.1811023622047252</v>
      </c>
      <c r="AF46" s="190">
        <v>4.3478260869565242</v>
      </c>
      <c r="AG46" s="189">
        <v>1.2820512820512822</v>
      </c>
      <c r="AH46" s="189">
        <v>6.7055393586005847</v>
      </c>
      <c r="AI46" s="191">
        <v>11.418685121107272</v>
      </c>
      <c r="AJ46" s="191">
        <v>0.33670033670033672</v>
      </c>
      <c r="AK46" s="190">
        <v>5.8219178082191805</v>
      </c>
      <c r="AL46" s="190">
        <v>15.019762845849794</v>
      </c>
      <c r="AM46" s="190">
        <v>0.38910505836575893</v>
      </c>
      <c r="AN46" s="190">
        <v>5.5045871559633035</v>
      </c>
      <c r="AO46" s="190">
        <v>5.928853754940711</v>
      </c>
      <c r="AP46" s="190">
        <v>0</v>
      </c>
      <c r="AQ46" s="190">
        <v>2.3026315789473699</v>
      </c>
      <c r="AR46" s="190">
        <v>8.239700374531834</v>
      </c>
      <c r="AS46" s="190">
        <v>0</v>
      </c>
      <c r="AT46" s="190">
        <v>1.1811023622047252</v>
      </c>
      <c r="AU46" s="190">
        <v>3.3816425120772955</v>
      </c>
      <c r="AV46" s="190">
        <v>2.923976608187135</v>
      </c>
      <c r="AW46" s="190">
        <v>20.59620596205961</v>
      </c>
      <c r="AX46" s="132">
        <v>11.881188118811885</v>
      </c>
      <c r="AY46" s="132">
        <v>2.8481012658227853</v>
      </c>
      <c r="AZ46" s="132">
        <v>16.293929712460059</v>
      </c>
      <c r="BA46" s="132">
        <v>20</v>
      </c>
      <c r="BB46" s="190">
        <v>1.5151515151515154</v>
      </c>
      <c r="BC46" s="132">
        <v>14.80446927374301</v>
      </c>
      <c r="BD46" s="132">
        <v>9.3632958801498134</v>
      </c>
      <c r="BE46" s="132">
        <v>1.2396694214876038</v>
      </c>
      <c r="BF46" s="132">
        <v>6.0702875399361051</v>
      </c>
      <c r="BG46" s="190">
        <v>12.152777777777775</v>
      </c>
      <c r="BH46" s="132">
        <v>1.2145748987854257</v>
      </c>
      <c r="BI46" s="132">
        <v>4.3321299638989181</v>
      </c>
      <c r="BJ46" s="132">
        <v>3.6363636363636376</v>
      </c>
      <c r="BK46" s="192" t="s">
        <v>286</v>
      </c>
      <c r="BL46" s="190">
        <v>2.9729729729730678</v>
      </c>
      <c r="BM46" s="132">
        <v>6.9536423841059758</v>
      </c>
      <c r="BN46" s="192" t="s">
        <v>286</v>
      </c>
      <c r="BO46" s="192">
        <v>5.5016181229773196</v>
      </c>
      <c r="BP46" s="192">
        <v>7.5187969924811284</v>
      </c>
      <c r="BQ46" s="192" t="s">
        <v>286</v>
      </c>
      <c r="BR46" s="132">
        <v>2.535211267605689</v>
      </c>
      <c r="BS46" s="132">
        <v>2.631578947368439</v>
      </c>
      <c r="BT46" s="192" t="s">
        <v>286</v>
      </c>
      <c r="BU46" s="190">
        <v>1.2658227848101267</v>
      </c>
      <c r="BV46" s="132">
        <v>2.0979020979020988</v>
      </c>
      <c r="BW46" s="192" t="s">
        <v>286</v>
      </c>
      <c r="BX46" s="132">
        <v>2.8985507246376812</v>
      </c>
      <c r="BY46" s="190">
        <v>1.3636363636363635</v>
      </c>
      <c r="BZ46" s="132" t="s">
        <v>286</v>
      </c>
      <c r="CA46" s="132">
        <v>9.8461538461538449</v>
      </c>
      <c r="CB46" s="132">
        <v>38.111888111888099</v>
      </c>
      <c r="CC46" s="190" t="s">
        <v>286</v>
      </c>
      <c r="CD46" s="132">
        <v>12.451361867704277</v>
      </c>
      <c r="CE46" s="132">
        <v>44.628099173553707</v>
      </c>
      <c r="CF46" s="132" t="s">
        <v>286</v>
      </c>
      <c r="CG46" s="190">
        <v>9.7122302158273364</v>
      </c>
      <c r="CH46" s="132">
        <v>32.635983263598341</v>
      </c>
      <c r="CI46" s="132" t="s">
        <v>286</v>
      </c>
      <c r="CJ46" s="132">
        <v>5.7251908396946574</v>
      </c>
      <c r="CK46" s="132">
        <v>35.03937007874017</v>
      </c>
      <c r="CL46" s="132" t="s">
        <v>286</v>
      </c>
      <c r="CM46" s="132">
        <v>2.739726027397261</v>
      </c>
      <c r="CN46" s="132">
        <v>15.135135135135132</v>
      </c>
      <c r="CO46" s="132" t="s">
        <v>286</v>
      </c>
      <c r="CP46" s="190">
        <v>31.693989071038246</v>
      </c>
      <c r="CQ46" s="132">
        <v>46.179401993355512</v>
      </c>
      <c r="CR46" s="132" t="s">
        <v>286</v>
      </c>
      <c r="CS46" s="192">
        <v>30.163934426229496</v>
      </c>
      <c r="CT46" s="192">
        <v>51.893939393939405</v>
      </c>
      <c r="CU46" s="190" t="s">
        <v>286</v>
      </c>
      <c r="CV46" s="132">
        <v>30.383480825958681</v>
      </c>
      <c r="CW46" s="132">
        <v>46.124031007751938</v>
      </c>
      <c r="CX46" s="192" t="s">
        <v>286</v>
      </c>
      <c r="CY46" s="192">
        <v>25.23961661341853</v>
      </c>
      <c r="CZ46" s="190">
        <v>48.056537102473492</v>
      </c>
      <c r="DA46" s="132" t="s">
        <v>286</v>
      </c>
      <c r="DB46" s="132">
        <v>9.2307692307692246</v>
      </c>
      <c r="DC46" s="210">
        <v>28.504672897196247</v>
      </c>
      <c r="DD46" s="192">
        <v>69.00584795321636</v>
      </c>
      <c r="DE46" s="190">
        <v>71.739130434782567</v>
      </c>
      <c r="DF46" s="132">
        <v>45.36423841059603</v>
      </c>
      <c r="DG46" s="132">
        <v>75.079872204472906</v>
      </c>
      <c r="DH46" s="192">
        <v>62.258064516129053</v>
      </c>
      <c r="DI46" s="192">
        <v>48.669201520912566</v>
      </c>
      <c r="DJ46" s="190">
        <v>78.46153846153851</v>
      </c>
      <c r="DK46" s="132">
        <v>71.751412429378504</v>
      </c>
      <c r="DL46" s="132">
        <v>42.424242424242422</v>
      </c>
      <c r="DM46" s="132">
        <v>74.248927038626604</v>
      </c>
      <c r="DN46" s="132">
        <v>72.668810289389114</v>
      </c>
      <c r="DO46" s="190">
        <v>59.440559440559447</v>
      </c>
      <c r="DP46" s="132">
        <v>69.491525423728859</v>
      </c>
      <c r="DQ46" s="132">
        <v>68.131868131868146</v>
      </c>
      <c r="DR46" s="132">
        <v>55.045871559633028</v>
      </c>
      <c r="DS46" s="132">
        <v>48.203592814371255</v>
      </c>
      <c r="DT46" s="190">
        <v>49.453551912568329</v>
      </c>
      <c r="DU46" s="194">
        <v>34.105960264900645</v>
      </c>
      <c r="DV46" s="194">
        <v>52.090032154340818</v>
      </c>
      <c r="DW46" s="192">
        <v>47.572815533980595</v>
      </c>
      <c r="DX46" s="194">
        <v>37.078651685393275</v>
      </c>
      <c r="DY46" s="190">
        <v>52.529182879377423</v>
      </c>
      <c r="DZ46" s="190">
        <v>62.816901408450647</v>
      </c>
      <c r="EA46" s="190">
        <v>34.090909090909093</v>
      </c>
      <c r="EB46" s="190">
        <v>45.531914893617035</v>
      </c>
      <c r="EC46" s="190">
        <v>58.97435897435895</v>
      </c>
      <c r="ED46" s="190">
        <v>44.755244755244739</v>
      </c>
      <c r="EE46" s="190">
        <v>44.769874476987439</v>
      </c>
      <c r="EF46" s="190">
        <v>52.18978102189778</v>
      </c>
      <c r="EG46" s="190">
        <v>41.743119266055082</v>
      </c>
      <c r="EH46" s="190">
        <v>15.22388059701492</v>
      </c>
      <c r="EI46" s="190">
        <v>16.486486486486481</v>
      </c>
      <c r="EJ46" s="190">
        <v>10.631229235880392</v>
      </c>
      <c r="EK46" s="190">
        <v>23.870967741935498</v>
      </c>
      <c r="EL46" s="132">
        <v>15.112540192926051</v>
      </c>
      <c r="EM46" s="132">
        <v>15.037593984962408</v>
      </c>
      <c r="EN46" s="132">
        <v>21.072796934865909</v>
      </c>
      <c r="EO46" s="132">
        <v>13.920454545454545</v>
      </c>
      <c r="EP46" s="190">
        <v>9.5057034220532284</v>
      </c>
      <c r="EQ46" s="132">
        <v>20.920502092050221</v>
      </c>
      <c r="ER46" s="132">
        <v>18.709677419354851</v>
      </c>
      <c r="ES46" s="132">
        <v>12.891986062717773</v>
      </c>
      <c r="ET46" s="132">
        <v>23.175965665236056</v>
      </c>
      <c r="EU46" s="190">
        <v>14.652014652014648</v>
      </c>
      <c r="EV46" s="132">
        <v>10.454545454545455</v>
      </c>
      <c r="EW46" s="132" t="s">
        <v>286</v>
      </c>
      <c r="EX46" s="132" t="s">
        <v>286</v>
      </c>
      <c r="EY46" s="132" t="s">
        <v>286</v>
      </c>
      <c r="EZ46" s="190">
        <v>92.651757188498394</v>
      </c>
      <c r="FA46" s="132">
        <v>86.624203821655968</v>
      </c>
      <c r="FB46" s="132">
        <v>82.26415094339626</v>
      </c>
      <c r="FC46" s="132">
        <v>90.839694656488646</v>
      </c>
      <c r="FD46" s="132">
        <v>87.323943661971839</v>
      </c>
      <c r="FE46" s="190">
        <v>83.3333333333334</v>
      </c>
      <c r="FF46" s="132">
        <v>85.531914893617014</v>
      </c>
      <c r="FG46" s="132">
        <v>88.461538461538382</v>
      </c>
      <c r="FH46" s="132">
        <v>85.714285714285751</v>
      </c>
      <c r="FI46" s="132">
        <v>90.49586776859509</v>
      </c>
      <c r="FJ46" s="190">
        <v>84.558823529411796</v>
      </c>
      <c r="FK46" s="132">
        <v>80.821917808219155</v>
      </c>
      <c r="FL46" s="132" t="s">
        <v>286</v>
      </c>
      <c r="FM46" s="132" t="s">
        <v>286</v>
      </c>
      <c r="FN46" s="132" t="s">
        <v>286</v>
      </c>
      <c r="FO46" s="190">
        <v>45.367412140575084</v>
      </c>
      <c r="FP46" s="132">
        <v>38.216560509554121</v>
      </c>
      <c r="FQ46" s="132">
        <v>40.377358490566017</v>
      </c>
      <c r="FR46" s="132">
        <v>37.022900763358756</v>
      </c>
      <c r="FS46" s="132">
        <v>40</v>
      </c>
      <c r="FT46" s="190">
        <v>30.681818181818183</v>
      </c>
      <c r="FU46" s="132">
        <v>35.319148936170222</v>
      </c>
      <c r="FV46" s="132">
        <v>41.025641025641015</v>
      </c>
      <c r="FW46" s="132">
        <v>39.024390243902431</v>
      </c>
      <c r="FX46" s="132">
        <v>42.148760330578504</v>
      </c>
      <c r="FY46" s="190">
        <v>36.397058823529441</v>
      </c>
      <c r="FZ46" s="132">
        <v>35.159817351598193</v>
      </c>
      <c r="GA46" s="132" t="s">
        <v>286</v>
      </c>
      <c r="GB46" s="132" t="s">
        <v>286</v>
      </c>
      <c r="GC46" s="132" t="s">
        <v>286</v>
      </c>
      <c r="GD46" s="190">
        <v>63.907284768211923</v>
      </c>
      <c r="GE46" s="132">
        <v>67.426710097719834</v>
      </c>
      <c r="GF46" s="132">
        <v>74.904942965779412</v>
      </c>
      <c r="GG46" s="132">
        <v>66.007905138339936</v>
      </c>
      <c r="GH46" s="132">
        <v>62.000000000000036</v>
      </c>
      <c r="GI46" s="190">
        <v>66.923076923076977</v>
      </c>
      <c r="GJ46" s="132">
        <v>55.982905982906004</v>
      </c>
      <c r="GK46" s="132">
        <v>52.750809061488653</v>
      </c>
      <c r="GL46" s="132">
        <v>57.651245551601441</v>
      </c>
      <c r="GM46" s="197">
        <v>44.725738396624465</v>
      </c>
      <c r="GN46" s="190">
        <v>58.778625954198482</v>
      </c>
      <c r="GO46" s="132">
        <v>59.174311926605512</v>
      </c>
      <c r="GP46" s="132" t="s">
        <v>286</v>
      </c>
      <c r="GQ46" s="132" t="s">
        <v>286</v>
      </c>
      <c r="GR46" s="132" t="s">
        <v>286</v>
      </c>
      <c r="GS46" s="190">
        <v>20.529801324503321</v>
      </c>
      <c r="GT46" s="132">
        <v>28.338762214983706</v>
      </c>
      <c r="GU46" s="132">
        <v>31.558935361216733</v>
      </c>
      <c r="GV46" s="132">
        <v>15.019762845849806</v>
      </c>
      <c r="GW46" s="132">
        <v>22.285714285714274</v>
      </c>
      <c r="GX46" s="190">
        <v>21.538461538461544</v>
      </c>
      <c r="GY46" s="190">
        <v>15.384615384615381</v>
      </c>
      <c r="GZ46" s="190">
        <v>13.592233009708737</v>
      </c>
      <c r="HA46" s="190">
        <v>19.57295373665481</v>
      </c>
      <c r="HB46" s="190">
        <v>10.970464135021098</v>
      </c>
      <c r="HC46" s="190">
        <v>19.083969465648849</v>
      </c>
      <c r="HD46" s="190">
        <v>17.889908256880734</v>
      </c>
      <c r="HE46" s="190" t="s">
        <v>286</v>
      </c>
      <c r="HF46" s="190" t="s">
        <v>286</v>
      </c>
      <c r="HG46" s="190" t="s">
        <v>286</v>
      </c>
      <c r="HH46" s="190">
        <v>27.24137931034484</v>
      </c>
      <c r="HI46" s="190">
        <v>31.25</v>
      </c>
      <c r="HJ46" s="190">
        <v>25.000000000000007</v>
      </c>
      <c r="HK46" s="190">
        <v>37.09677419354837</v>
      </c>
      <c r="HL46" s="132">
        <v>41.470588235294116</v>
      </c>
      <c r="HM46" s="132">
        <v>23.255813953488378</v>
      </c>
      <c r="HN46" s="132">
        <v>49.099099099099107</v>
      </c>
      <c r="HO46" s="132">
        <v>34.740259740259731</v>
      </c>
      <c r="HP46" s="190">
        <v>28.673835125448029</v>
      </c>
      <c r="HQ46" s="132">
        <v>40.833333333333321</v>
      </c>
      <c r="HR46" s="132">
        <v>43.893129770992374</v>
      </c>
      <c r="HS46" s="132">
        <v>33.796296296296298</v>
      </c>
      <c r="HT46" s="196" t="s">
        <v>286</v>
      </c>
      <c r="HU46" s="190" t="s">
        <v>286</v>
      </c>
      <c r="HV46" s="192" t="s">
        <v>286</v>
      </c>
      <c r="HW46" s="192">
        <v>9.9999999999999982</v>
      </c>
      <c r="HX46" s="192">
        <v>11.184210526315791</v>
      </c>
      <c r="HY46" s="192">
        <v>5.3846153846153841</v>
      </c>
      <c r="HZ46" s="192">
        <v>15.725806451612893</v>
      </c>
      <c r="IA46" s="192">
        <v>12.647058823529409</v>
      </c>
      <c r="IB46" s="192">
        <v>8.1395348837209269</v>
      </c>
      <c r="IC46" s="192">
        <v>25.225225225225227</v>
      </c>
      <c r="ID46" s="192">
        <v>12.987012987012987</v>
      </c>
      <c r="IE46" s="192">
        <v>10.035842293906807</v>
      </c>
      <c r="IF46" s="192">
        <v>17.916666666666657</v>
      </c>
      <c r="IG46" s="192">
        <v>14.503816793893126</v>
      </c>
      <c r="IH46" s="192">
        <v>12.962962962962964</v>
      </c>
      <c r="II46" s="192" t="s">
        <v>286</v>
      </c>
      <c r="IJ46" s="192" t="s">
        <v>286</v>
      </c>
      <c r="IK46" s="192" t="s">
        <v>286</v>
      </c>
      <c r="IL46" s="192" t="s">
        <v>286</v>
      </c>
      <c r="IM46" s="192" t="s">
        <v>286</v>
      </c>
      <c r="IN46" s="192" t="s">
        <v>286</v>
      </c>
      <c r="IO46" s="192" t="s">
        <v>286</v>
      </c>
      <c r="IP46" s="192" t="s">
        <v>286</v>
      </c>
      <c r="IQ46" s="192" t="s">
        <v>286</v>
      </c>
      <c r="IR46" s="192" t="s">
        <v>286</v>
      </c>
      <c r="IS46" s="192">
        <v>11.188811188811197</v>
      </c>
      <c r="IT46" s="192">
        <v>11.721611721611715</v>
      </c>
      <c r="IU46" s="192" t="s">
        <v>286</v>
      </c>
      <c r="IV46" s="192">
        <v>13.2780082987552</v>
      </c>
      <c r="IW46" s="192">
        <v>11.330049261083747</v>
      </c>
      <c r="IX46" s="192" t="s">
        <v>286</v>
      </c>
      <c r="IY46" s="192" t="s">
        <v>286</v>
      </c>
      <c r="IZ46" s="192" t="s">
        <v>286</v>
      </c>
      <c r="JA46" s="192" t="s">
        <v>286</v>
      </c>
      <c r="JB46" s="192" t="s">
        <v>286</v>
      </c>
      <c r="JC46" s="192" t="s">
        <v>286</v>
      </c>
      <c r="JD46" s="192" t="s">
        <v>286</v>
      </c>
      <c r="JE46" s="192" t="s">
        <v>286</v>
      </c>
      <c r="JF46" s="192" t="s">
        <v>286</v>
      </c>
      <c r="JG46" s="192" t="s">
        <v>286</v>
      </c>
      <c r="JH46" s="192">
        <v>9.4405594405594364</v>
      </c>
      <c r="JI46" s="192">
        <v>11.355311355311363</v>
      </c>
      <c r="JJ46" s="192" t="s">
        <v>286</v>
      </c>
      <c r="JK46" s="192">
        <v>14.52282157676348</v>
      </c>
      <c r="JL46" s="192">
        <v>12.807881773399016</v>
      </c>
      <c r="JM46" s="192" t="s">
        <v>286</v>
      </c>
      <c r="JN46" s="192" t="s">
        <v>286</v>
      </c>
      <c r="JO46" s="192" t="s">
        <v>286</v>
      </c>
      <c r="JP46" s="192" t="s">
        <v>286</v>
      </c>
      <c r="JQ46" s="192" t="s">
        <v>286</v>
      </c>
      <c r="JR46" s="192" t="s">
        <v>286</v>
      </c>
      <c r="JS46" s="192" t="s">
        <v>286</v>
      </c>
      <c r="JT46" s="192" t="s">
        <v>286</v>
      </c>
      <c r="JU46" s="192" t="s">
        <v>286</v>
      </c>
      <c r="JV46" s="192" t="s">
        <v>286</v>
      </c>
      <c r="JW46" s="192">
        <v>20.629370629370634</v>
      </c>
      <c r="JX46" s="192">
        <v>23.076923076923077</v>
      </c>
      <c r="JY46" s="192" t="s">
        <v>286</v>
      </c>
      <c r="JZ46" s="192">
        <v>27.800829875518669</v>
      </c>
      <c r="KA46" s="192">
        <v>24.137931034482751</v>
      </c>
      <c r="KB46" s="192">
        <v>16.617210682492583</v>
      </c>
      <c r="KC46" s="192">
        <v>27.642276422764219</v>
      </c>
      <c r="KD46" s="192">
        <v>20.19867549668874</v>
      </c>
      <c r="KE46" s="192">
        <v>22.903225806451619</v>
      </c>
      <c r="KF46" s="192">
        <v>26.19808306709265</v>
      </c>
      <c r="KG46" s="192">
        <v>28.838951310861425</v>
      </c>
      <c r="KH46" s="192">
        <v>16.923076923076927</v>
      </c>
      <c r="KI46" s="192">
        <v>20.903954802259875</v>
      </c>
      <c r="KJ46" s="192">
        <v>25.563909774436091</v>
      </c>
      <c r="KK46" s="192">
        <v>18.220338983050851</v>
      </c>
      <c r="KL46" s="192">
        <v>22.611464968152877</v>
      </c>
      <c r="KM46" s="192">
        <v>24.390243902439007</v>
      </c>
      <c r="KN46" s="192">
        <v>16.393442622950829</v>
      </c>
      <c r="KO46" s="192">
        <v>20.000000000000004</v>
      </c>
      <c r="KP46" s="192">
        <v>29.090909090909083</v>
      </c>
      <c r="KQ46" s="192" t="str">
        <f t="shared" si="47"/>
        <v>--</v>
      </c>
      <c r="KR46" s="192" t="str">
        <f t="shared" si="47"/>
        <v>--</v>
      </c>
      <c r="KS46" s="192" t="str">
        <f t="shared" si="47"/>
        <v>--</v>
      </c>
      <c r="KT46" s="192" t="str">
        <f t="shared" si="47"/>
        <v>--</v>
      </c>
      <c r="KU46" s="192" t="str">
        <f t="shared" si="47"/>
        <v>--</v>
      </c>
      <c r="KV46" s="223">
        <v>0.625</v>
      </c>
      <c r="KW46" s="219">
        <v>1.25</v>
      </c>
      <c r="KX46" s="219">
        <v>0</v>
      </c>
      <c r="KY46" s="223">
        <v>0.72202166064981999</v>
      </c>
      <c r="KZ46" s="219">
        <v>0</v>
      </c>
      <c r="LA46" s="219">
        <v>1.3953488372092999</v>
      </c>
      <c r="LB46" s="190" t="str">
        <f t="shared" si="33"/>
        <v>--</v>
      </c>
      <c r="LC46" s="219">
        <v>2.5423728813559299</v>
      </c>
      <c r="LD46" s="219">
        <v>5.9139784946236604</v>
      </c>
      <c r="LE46" s="190" t="str">
        <f t="shared" si="34"/>
        <v>--</v>
      </c>
      <c r="LF46" s="223">
        <v>0.74074074074074103</v>
      </c>
      <c r="LG46" s="219">
        <v>4.2780748663101598</v>
      </c>
      <c r="LH46" s="219">
        <v>80.625</v>
      </c>
      <c r="LI46" s="219">
        <v>82.0833333333334</v>
      </c>
      <c r="LJ46" s="219">
        <v>88.144329896907195</v>
      </c>
      <c r="LK46" s="219">
        <v>80.797101449275402</v>
      </c>
      <c r="LL46" s="219">
        <v>79.725085910652993</v>
      </c>
      <c r="LM46" s="219">
        <v>76.699029126213603</v>
      </c>
      <c r="LN46" s="219">
        <v>35</v>
      </c>
      <c r="LO46" s="219">
        <v>34.1666666666667</v>
      </c>
      <c r="LP46" s="219">
        <v>24.2268041237113</v>
      </c>
      <c r="LQ46" s="219">
        <v>34.420289855072497</v>
      </c>
      <c r="LR46" s="219">
        <v>30.927835051546399</v>
      </c>
      <c r="LS46" s="219">
        <v>26.213592233009699</v>
      </c>
      <c r="LT46" s="219">
        <v>59.259259259259203</v>
      </c>
      <c r="LU46" s="219">
        <v>43.3333333333333</v>
      </c>
      <c r="LV46" s="219">
        <v>39.175257731958801</v>
      </c>
      <c r="LW46" s="219">
        <v>47.272727272727302</v>
      </c>
      <c r="LX46" s="219">
        <v>44.5205479452055</v>
      </c>
      <c r="LY46" s="219">
        <v>35.294117647058798</v>
      </c>
      <c r="LZ46" s="219">
        <v>17.283950617283999</v>
      </c>
      <c r="MA46" s="219">
        <v>11.25</v>
      </c>
      <c r="MB46" s="219">
        <v>6.7010309278350597</v>
      </c>
      <c r="MC46" s="219">
        <v>12.7272727272727</v>
      </c>
      <c r="MD46" s="219">
        <v>9.5890410958904102</v>
      </c>
      <c r="ME46" s="219">
        <v>6.8627450980392197</v>
      </c>
      <c r="MF46" s="219">
        <v>58.641975308642003</v>
      </c>
      <c r="MG46" s="219">
        <v>44.5833333333333</v>
      </c>
      <c r="MH46" s="219">
        <v>36.269430051813501</v>
      </c>
      <c r="MI46" s="219">
        <v>42.124542124542103</v>
      </c>
      <c r="MJ46" s="219">
        <v>47.945205479452099</v>
      </c>
      <c r="MK46" s="219">
        <v>37.560975609756099</v>
      </c>
      <c r="ML46" s="219">
        <v>24.6913580246914</v>
      </c>
      <c r="MM46" s="219">
        <v>13.75</v>
      </c>
      <c r="MN46" s="219">
        <v>8.2901554404145106</v>
      </c>
      <c r="MO46" s="219">
        <v>14.652014652014699</v>
      </c>
      <c r="MP46" s="219">
        <v>13.698630136986299</v>
      </c>
      <c r="MQ46" s="219">
        <v>8.2926829268292703</v>
      </c>
      <c r="MR46" s="190" t="str">
        <f t="shared" si="48"/>
        <v>--</v>
      </c>
      <c r="MS46" s="190" t="str">
        <f t="shared" si="48"/>
        <v>--</v>
      </c>
      <c r="MT46" s="190" t="str">
        <f t="shared" si="48"/>
        <v>--</v>
      </c>
      <c r="MU46" s="190" t="str">
        <f t="shared" si="48"/>
        <v>--</v>
      </c>
      <c r="MV46" s="220">
        <v>88.732394366197099</v>
      </c>
      <c r="MW46" s="220">
        <v>86</v>
      </c>
      <c r="MX46" s="220">
        <v>39.4366197183098</v>
      </c>
      <c r="MY46" s="220">
        <v>36.799999999999997</v>
      </c>
      <c r="MZ46" s="220">
        <v>40.425531914893597</v>
      </c>
      <c r="NA46" s="220">
        <v>35.627530364372397</v>
      </c>
      <c r="NB46" s="220">
        <v>4.2553191489361701</v>
      </c>
      <c r="NC46" s="220">
        <v>5.2631578947368398</v>
      </c>
      <c r="ND46" s="220">
        <v>41.843971631205697</v>
      </c>
      <c r="NE46" s="220">
        <v>35.245901639344297</v>
      </c>
      <c r="NF46" s="220">
        <v>10.6382978723404</v>
      </c>
      <c r="NG46" s="220">
        <v>9.01639344262294</v>
      </c>
      <c r="NH46" s="221" t="str">
        <f t="shared" si="35"/>
        <v>--</v>
      </c>
      <c r="NI46" s="222">
        <v>17.687074829932001</v>
      </c>
      <c r="NJ46" s="222">
        <v>13.242009132420099</v>
      </c>
      <c r="NK46" s="222">
        <v>11.9565217391304</v>
      </c>
      <c r="NL46" s="221" t="str">
        <f t="shared" si="36"/>
        <v>--</v>
      </c>
      <c r="NM46" s="222">
        <v>16.049382716049401</v>
      </c>
      <c r="NN46" s="222">
        <v>10.992907801418401</v>
      </c>
      <c r="NO46" s="222">
        <v>17.010309278350501</v>
      </c>
      <c r="NP46" s="221" t="str">
        <f t="shared" si="37"/>
        <v>--</v>
      </c>
      <c r="NQ46" s="273">
        <v>14.285714285714283</v>
      </c>
      <c r="NR46" s="273">
        <v>12.785388127853887</v>
      </c>
      <c r="NS46" s="273">
        <v>13.586956521739129</v>
      </c>
      <c r="NT46" s="221" t="str">
        <f t="shared" si="38"/>
        <v>--</v>
      </c>
      <c r="NU46" s="222">
        <v>8.6419753086419746</v>
      </c>
      <c r="NV46" s="222">
        <v>10.283687943262407</v>
      </c>
      <c r="NW46" s="222">
        <v>13.917525773195877</v>
      </c>
      <c r="NX46" s="221" t="str">
        <f t="shared" si="39"/>
        <v>--</v>
      </c>
      <c r="NY46" s="222">
        <v>31.972789115646261</v>
      </c>
      <c r="NZ46" s="222">
        <v>26.027397260273979</v>
      </c>
      <c r="OA46" s="222">
        <v>25.543478260869563</v>
      </c>
      <c r="OB46" s="221" t="str">
        <f t="shared" si="40"/>
        <v>--</v>
      </c>
      <c r="OC46" s="222">
        <v>24.691358024691382</v>
      </c>
      <c r="OD46" s="222">
        <v>21.27659574468084</v>
      </c>
      <c r="OE46" s="222">
        <v>30.927835051546406</v>
      </c>
      <c r="OF46" s="128">
        <v>43.661971830985934</v>
      </c>
      <c r="OG46" s="128">
        <v>61.349693251533722</v>
      </c>
      <c r="OH46" s="128">
        <v>57.916666666666679</v>
      </c>
      <c r="OI46" s="128">
        <v>43.005181347150241</v>
      </c>
      <c r="OJ46" s="128">
        <v>48.60557768924302</v>
      </c>
      <c r="OK46" s="128">
        <v>51.282051282051313</v>
      </c>
      <c r="OL46" s="128">
        <v>61.774744027303782</v>
      </c>
      <c r="OM46" s="128">
        <v>49.532710280373813</v>
      </c>
      <c r="ON46" s="310">
        <v>26.24113475177305</v>
      </c>
      <c r="OO46" s="128">
        <v>14.906832298136651</v>
      </c>
      <c r="OP46" s="128">
        <v>16.666666666666686</v>
      </c>
      <c r="OQ46" s="128">
        <v>14.583333333333325</v>
      </c>
      <c r="OR46" s="128">
        <v>25.609756097560979</v>
      </c>
      <c r="OS46" s="128">
        <v>20.146520146520139</v>
      </c>
      <c r="OT46" s="128">
        <v>16.49484536082473</v>
      </c>
      <c r="OU46" s="128">
        <v>14.009661835748796</v>
      </c>
      <c r="OW46" s="378" t="str">
        <f t="shared" si="10"/>
        <v>--</v>
      </c>
      <c r="OX46" s="381">
        <v>0</v>
      </c>
      <c r="OY46" s="381">
        <v>2.0000000000000009</v>
      </c>
      <c r="OZ46" s="381">
        <v>1.7094017094017109</v>
      </c>
      <c r="PA46" s="378" t="str">
        <f t="shared" si="11"/>
        <v>--</v>
      </c>
      <c r="PB46" s="378" t="str">
        <f t="shared" si="11"/>
        <v>--</v>
      </c>
      <c r="PC46" s="381">
        <v>0.95693779904306242</v>
      </c>
      <c r="PD46" s="381">
        <v>3.2863849765258228</v>
      </c>
      <c r="PE46" s="380">
        <v>40.562248995983929</v>
      </c>
      <c r="PF46" s="381">
        <v>40.476190476190503</v>
      </c>
      <c r="PG46" s="381">
        <v>49.596774193548427</v>
      </c>
      <c r="PH46" s="381">
        <v>40.772532188841197</v>
      </c>
      <c r="PI46" s="380">
        <v>27.572016460905356</v>
      </c>
      <c r="PJ46" s="381">
        <v>14.215686274509803</v>
      </c>
      <c r="PK46" s="381">
        <v>12.236286919831223</v>
      </c>
      <c r="PL46" s="381">
        <v>16.742081447963798</v>
      </c>
      <c r="PM46" s="378" t="str">
        <f t="shared" si="12"/>
        <v>--</v>
      </c>
      <c r="PN46" s="381">
        <v>16.666666666666654</v>
      </c>
      <c r="PO46" s="381">
        <v>11.304347826086953</v>
      </c>
      <c r="PP46" s="381">
        <v>12.558139534883731</v>
      </c>
      <c r="PQ46" s="378" t="str">
        <f t="shared" si="13"/>
        <v>--</v>
      </c>
      <c r="PR46" s="381">
        <v>11.111111111111111</v>
      </c>
      <c r="PS46" s="381">
        <v>9.1304347826086989</v>
      </c>
      <c r="PT46" s="381">
        <v>14.418604651162788</v>
      </c>
      <c r="PU46" s="378" t="str">
        <f t="shared" si="14"/>
        <v>--</v>
      </c>
      <c r="PV46" s="381">
        <v>27.777777777777779</v>
      </c>
      <c r="PW46" s="381">
        <v>20.434782608695663</v>
      </c>
      <c r="PX46" s="381">
        <v>26.976744186046506</v>
      </c>
      <c r="PZ46" s="368"/>
      <c r="QA46" s="368"/>
      <c r="QB46" s="368"/>
      <c r="QC46" s="368"/>
      <c r="QD46" s="368"/>
      <c r="QE46" s="368"/>
      <c r="QF46" s="368"/>
      <c r="QG46" s="368"/>
      <c r="QH46" s="368"/>
      <c r="QI46" s="368"/>
      <c r="QJ46" s="368"/>
      <c r="QK46" s="368"/>
      <c r="QL46" s="368"/>
      <c r="QM46" s="368"/>
      <c r="QN46" s="368"/>
      <c r="QO46" s="368"/>
      <c r="QP46" s="368"/>
      <c r="QQ46" s="368"/>
      <c r="QR46" s="368"/>
      <c r="QS46" s="368"/>
      <c r="QT46" s="368"/>
      <c r="QU46" s="368"/>
      <c r="QV46" s="368"/>
      <c r="QW46" s="368"/>
      <c r="QX46" s="368"/>
      <c r="QY46" s="368"/>
      <c r="QZ46" s="368"/>
      <c r="RA46" s="368"/>
      <c r="RB46" s="368"/>
      <c r="RC46" s="368"/>
      <c r="RD46" s="368"/>
      <c r="RE46" s="368"/>
      <c r="RF46" s="368"/>
      <c r="RG46" s="368"/>
      <c r="RH46" s="368"/>
      <c r="RI46" s="368"/>
      <c r="RJ46" s="368"/>
      <c r="RK46" s="368"/>
      <c r="RL46" s="368"/>
      <c r="RM46" s="368"/>
      <c r="RN46" s="368"/>
      <c r="RO46" s="368"/>
      <c r="RP46" s="368"/>
      <c r="RQ46" s="368"/>
      <c r="RR46" s="368"/>
      <c r="RS46" s="368"/>
      <c r="RT46" s="368"/>
    </row>
    <row r="47" spans="1:488" x14ac:dyDescent="0.25">
      <c r="A47" s="114">
        <v>43</v>
      </c>
      <c r="B47" s="93" t="s">
        <v>43</v>
      </c>
      <c r="C47" s="189">
        <v>1.8779342723004675</v>
      </c>
      <c r="D47" s="189">
        <v>12.410501193317437</v>
      </c>
      <c r="E47" s="189">
        <v>13.592233009708746</v>
      </c>
      <c r="F47" s="189">
        <v>1.2500000000000002</v>
      </c>
      <c r="G47" s="189">
        <v>9.9462365591397859</v>
      </c>
      <c r="H47" s="189">
        <v>15.22633744855966</v>
      </c>
      <c r="I47" s="189">
        <v>0.61538461538461553</v>
      </c>
      <c r="J47" s="189">
        <v>5.8823529411764692</v>
      </c>
      <c r="K47" s="189">
        <v>13.058419243986258</v>
      </c>
      <c r="L47" s="189">
        <v>1.8808777429467105</v>
      </c>
      <c r="M47" s="190">
        <v>6.2052505966587104</v>
      </c>
      <c r="N47" s="190">
        <v>8.4942084942084914</v>
      </c>
      <c r="O47" s="190">
        <v>2.5125628140703524</v>
      </c>
      <c r="P47" s="190">
        <v>7.6576576576576549</v>
      </c>
      <c r="Q47" s="190">
        <v>8.1632653061224545</v>
      </c>
      <c r="R47" s="190">
        <v>1.647058823529413</v>
      </c>
      <c r="S47" s="190">
        <v>10.843373493975902</v>
      </c>
      <c r="T47" s="190">
        <v>11.326860841423953</v>
      </c>
      <c r="U47" s="190">
        <v>1.2500000000000002</v>
      </c>
      <c r="V47" s="190">
        <v>7.5471698113207575</v>
      </c>
      <c r="W47" s="190">
        <v>11.250000000000002</v>
      </c>
      <c r="X47" s="190">
        <v>0.61538461538461553</v>
      </c>
      <c r="Y47" s="190">
        <v>5.8823529411764692</v>
      </c>
      <c r="Z47" s="190">
        <v>10.344827586206899</v>
      </c>
      <c r="AA47" s="190">
        <v>1.8808777429467105</v>
      </c>
      <c r="AB47" s="132">
        <v>4.7732696897374733</v>
      </c>
      <c r="AC47" s="132">
        <v>7.3643410852713176</v>
      </c>
      <c r="AD47" s="132">
        <v>2.5125628140703524</v>
      </c>
      <c r="AE47" s="132">
        <v>5.0000000000000027</v>
      </c>
      <c r="AF47" s="190">
        <v>7.6530612244898002</v>
      </c>
      <c r="AG47" s="189">
        <v>1.4150943396226412</v>
      </c>
      <c r="AH47" s="189">
        <v>7.5794621026894857</v>
      </c>
      <c r="AI47" s="191">
        <v>8.794788273615632</v>
      </c>
      <c r="AJ47" s="191">
        <v>1.2500000000000002</v>
      </c>
      <c r="AK47" s="190">
        <v>7.3170731707316996</v>
      </c>
      <c r="AL47" s="190">
        <v>11.20331950207469</v>
      </c>
      <c r="AM47" s="190">
        <v>0</v>
      </c>
      <c r="AN47" s="190">
        <v>2.8205128205128194</v>
      </c>
      <c r="AO47" s="190">
        <v>9.3425605536332199</v>
      </c>
      <c r="AP47" s="190">
        <v>0.94043887147335503</v>
      </c>
      <c r="AQ47" s="190">
        <v>4.126213592233011</v>
      </c>
      <c r="AR47" s="190">
        <v>3.9370078740157517</v>
      </c>
      <c r="AS47" s="190">
        <v>1.5075376884422114</v>
      </c>
      <c r="AT47" s="190">
        <v>5.8823529411764746</v>
      </c>
      <c r="AU47" s="190">
        <v>6.6326530612244952</v>
      </c>
      <c r="AV47" s="190">
        <v>2.8199566160520608</v>
      </c>
      <c r="AW47" s="190">
        <v>17.738359201773836</v>
      </c>
      <c r="AX47" s="132">
        <v>14.465408805031453</v>
      </c>
      <c r="AY47" s="132">
        <v>3.4482758620689662</v>
      </c>
      <c r="AZ47" s="132">
        <v>22.194513715710702</v>
      </c>
      <c r="BA47" s="132">
        <v>20.99236641221373</v>
      </c>
      <c r="BB47" s="190">
        <v>1.9830028328611913</v>
      </c>
      <c r="BC47" s="132">
        <v>12.771084337349398</v>
      </c>
      <c r="BD47" s="132">
        <v>17.41935483870969</v>
      </c>
      <c r="BE47" s="132">
        <v>3.2934131736526937</v>
      </c>
      <c r="BF47" s="132">
        <v>14.055299539170518</v>
      </c>
      <c r="BG47" s="190">
        <v>10.071942446043167</v>
      </c>
      <c r="BH47" s="132">
        <v>3.7558685446009386</v>
      </c>
      <c r="BI47" s="132">
        <v>19.834710743801665</v>
      </c>
      <c r="BJ47" s="132">
        <v>17.241379310344829</v>
      </c>
      <c r="BK47" s="192" t="s">
        <v>286</v>
      </c>
      <c r="BL47" s="190">
        <v>3.5242290748898029</v>
      </c>
      <c r="BM47" s="132">
        <v>6.3291139240505743</v>
      </c>
      <c r="BN47" s="192" t="s">
        <v>286</v>
      </c>
      <c r="BO47" s="192">
        <v>2.5000000000000142</v>
      </c>
      <c r="BP47" s="192">
        <v>7.6628352490421037</v>
      </c>
      <c r="BQ47" s="192" t="s">
        <v>286</v>
      </c>
      <c r="BR47" s="132">
        <v>2.8915662650602627</v>
      </c>
      <c r="BS47" s="132">
        <v>5.0167224080267658</v>
      </c>
      <c r="BT47" s="192" t="s">
        <v>286</v>
      </c>
      <c r="BU47" s="190">
        <v>3.4722222222222254</v>
      </c>
      <c r="BV47" s="132">
        <v>2.9304029304029302</v>
      </c>
      <c r="BW47" s="192" t="s">
        <v>286</v>
      </c>
      <c r="BX47" s="132">
        <v>2.8925619834710741</v>
      </c>
      <c r="BY47" s="190">
        <v>0.99999999999999989</v>
      </c>
      <c r="BZ47" s="132" t="s">
        <v>286</v>
      </c>
      <c r="CA47" s="132">
        <v>11.20000000000001</v>
      </c>
      <c r="CB47" s="132">
        <v>35.7638888888889</v>
      </c>
      <c r="CC47" s="190" t="s">
        <v>286</v>
      </c>
      <c r="CD47" s="132">
        <v>9.7859327217125447</v>
      </c>
      <c r="CE47" s="132">
        <v>25.471698113207548</v>
      </c>
      <c r="CF47" s="132" t="s">
        <v>286</v>
      </c>
      <c r="CG47" s="190">
        <v>2.9498525073746324</v>
      </c>
      <c r="CH47" s="132">
        <v>27.306273062730636</v>
      </c>
      <c r="CI47" s="132" t="s">
        <v>286</v>
      </c>
      <c r="CJ47" s="132">
        <v>4.8517520215633434</v>
      </c>
      <c r="CK47" s="132">
        <v>21.739130434782616</v>
      </c>
      <c r="CL47" s="132" t="s">
        <v>286</v>
      </c>
      <c r="CM47" s="132">
        <v>5.4455445544554459</v>
      </c>
      <c r="CN47" s="132">
        <v>12.921348314606735</v>
      </c>
      <c r="CO47" s="132" t="s">
        <v>286</v>
      </c>
      <c r="CP47" s="190">
        <v>30.022573363431135</v>
      </c>
      <c r="CQ47" s="132">
        <v>45.110410094637224</v>
      </c>
      <c r="CR47" s="132" t="s">
        <v>286</v>
      </c>
      <c r="CS47" s="192">
        <v>30.287206266318538</v>
      </c>
      <c r="CT47" s="192">
        <v>45.348837209302317</v>
      </c>
      <c r="CU47" s="190" t="s">
        <v>286</v>
      </c>
      <c r="CV47" s="132">
        <v>24.390243902439025</v>
      </c>
      <c r="CW47" s="132">
        <v>40.202702702702695</v>
      </c>
      <c r="CX47" s="192" t="s">
        <v>286</v>
      </c>
      <c r="CY47" s="192">
        <v>18.309859154929587</v>
      </c>
      <c r="CZ47" s="190">
        <v>36.259541984732842</v>
      </c>
      <c r="DA47" s="132" t="s">
        <v>286</v>
      </c>
      <c r="DB47" s="132">
        <v>18.297872340425531</v>
      </c>
      <c r="DC47" s="210">
        <v>27.272727272727277</v>
      </c>
      <c r="DD47" s="192">
        <v>66.447368421052673</v>
      </c>
      <c r="DE47" s="190">
        <v>75.496688741721925</v>
      </c>
      <c r="DF47" s="132">
        <v>57.460317460317455</v>
      </c>
      <c r="DG47" s="132">
        <v>68.562874251497021</v>
      </c>
      <c r="DH47" s="192">
        <v>68.999999999999957</v>
      </c>
      <c r="DI47" s="192">
        <v>52.123552123552116</v>
      </c>
      <c r="DJ47" s="190">
        <v>65.40697674418611</v>
      </c>
      <c r="DK47" s="132">
        <v>71.807228915662634</v>
      </c>
      <c r="DL47" s="132">
        <v>53.355704697986589</v>
      </c>
      <c r="DM47" s="132">
        <v>70.28753993610222</v>
      </c>
      <c r="DN47" s="132">
        <v>72.960372960372908</v>
      </c>
      <c r="DO47" s="190">
        <v>62.361623616236187</v>
      </c>
      <c r="DP47" s="132">
        <v>71.499999999999957</v>
      </c>
      <c r="DQ47" s="132">
        <v>65.560165975103658</v>
      </c>
      <c r="DR47" s="132">
        <v>60.500000000000014</v>
      </c>
      <c r="DS47" s="132">
        <v>43.555555555555593</v>
      </c>
      <c r="DT47" s="190">
        <v>56.194690265486692</v>
      </c>
      <c r="DU47" s="194">
        <v>39.999999999999986</v>
      </c>
      <c r="DV47" s="194">
        <v>46.449704142011782</v>
      </c>
      <c r="DW47" s="192">
        <v>54.499999999999979</v>
      </c>
      <c r="DX47" s="194">
        <v>36.398467432950213</v>
      </c>
      <c r="DY47" s="190">
        <v>40.23668639053259</v>
      </c>
      <c r="DZ47" s="190">
        <v>62.500000000000064</v>
      </c>
      <c r="EA47" s="190">
        <v>37.123745819398003</v>
      </c>
      <c r="EB47" s="190">
        <v>43.343653250774011</v>
      </c>
      <c r="EC47" s="190">
        <v>60.514018691588745</v>
      </c>
      <c r="ED47" s="190">
        <v>45.018450184501852</v>
      </c>
      <c r="EE47" s="190">
        <v>53.731343283582071</v>
      </c>
      <c r="EF47" s="190">
        <v>52.719665271966527</v>
      </c>
      <c r="EG47" s="190">
        <v>43.43434343434344</v>
      </c>
      <c r="EH47" s="190">
        <v>20.87912087912088</v>
      </c>
      <c r="EI47" s="190">
        <v>11.479028697571744</v>
      </c>
      <c r="EJ47" s="190">
        <v>9.2356687898089085</v>
      </c>
      <c r="EK47" s="190">
        <v>17.109144542772878</v>
      </c>
      <c r="EL47" s="132">
        <v>17.929292929292938</v>
      </c>
      <c r="EM47" s="132">
        <v>11.494252873563218</v>
      </c>
      <c r="EN47" s="132">
        <v>15.942028985507234</v>
      </c>
      <c r="EO47" s="132">
        <v>13.106796116504842</v>
      </c>
      <c r="EP47" s="190">
        <v>14.478114478114472</v>
      </c>
      <c r="EQ47" s="132">
        <v>18.633540372670815</v>
      </c>
      <c r="ER47" s="132">
        <v>15.813953488372087</v>
      </c>
      <c r="ES47" s="132">
        <v>22.509225092250944</v>
      </c>
      <c r="ET47" s="132">
        <v>21.500000000000018</v>
      </c>
      <c r="EU47" s="190">
        <v>17.083333333333336</v>
      </c>
      <c r="EV47" s="132">
        <v>15.000000000000002</v>
      </c>
      <c r="EW47" s="132" t="s">
        <v>286</v>
      </c>
      <c r="EX47" s="132" t="s">
        <v>286</v>
      </c>
      <c r="EY47" s="132" t="s">
        <v>286</v>
      </c>
      <c r="EZ47" s="190">
        <v>88.529411764705927</v>
      </c>
      <c r="FA47" s="132">
        <v>82.957393483709325</v>
      </c>
      <c r="FB47" s="132">
        <v>82.307692307692292</v>
      </c>
      <c r="FC47" s="132">
        <v>87.976539589442851</v>
      </c>
      <c r="FD47" s="132">
        <v>86.552567237163828</v>
      </c>
      <c r="FE47" s="190">
        <v>82.21476510067103</v>
      </c>
      <c r="FF47" s="132">
        <v>86.562500000000028</v>
      </c>
      <c r="FG47" s="132">
        <v>85.614849187935036</v>
      </c>
      <c r="FH47" s="132">
        <v>79.553903345724947</v>
      </c>
      <c r="FI47" s="132">
        <v>87.864077669902954</v>
      </c>
      <c r="FJ47" s="190">
        <v>84.518828451882925</v>
      </c>
      <c r="FK47" s="132">
        <v>79.89949748743723</v>
      </c>
      <c r="FL47" s="132" t="s">
        <v>286</v>
      </c>
      <c r="FM47" s="132" t="s">
        <v>286</v>
      </c>
      <c r="FN47" s="132" t="s">
        <v>286</v>
      </c>
      <c r="FO47" s="190">
        <v>42.058823529411761</v>
      </c>
      <c r="FP47" s="132">
        <v>39.598997493734316</v>
      </c>
      <c r="FQ47" s="132">
        <v>34.230769230769226</v>
      </c>
      <c r="FR47" s="132">
        <v>40.469208211143716</v>
      </c>
      <c r="FS47" s="132">
        <v>37.897310513447422</v>
      </c>
      <c r="FT47" s="190">
        <v>40.268456375838923</v>
      </c>
      <c r="FU47" s="132">
        <v>35.000000000000021</v>
      </c>
      <c r="FV47" s="132">
        <v>38.28306264501159</v>
      </c>
      <c r="FW47" s="132">
        <v>31.226765799256508</v>
      </c>
      <c r="FX47" s="132">
        <v>39.320388349514552</v>
      </c>
      <c r="FY47" s="190">
        <v>38.075313807531387</v>
      </c>
      <c r="FZ47" s="132">
        <v>30.150753768844215</v>
      </c>
      <c r="GA47" s="132" t="s">
        <v>286</v>
      </c>
      <c r="GB47" s="132" t="s">
        <v>286</v>
      </c>
      <c r="GC47" s="132" t="s">
        <v>286</v>
      </c>
      <c r="GD47" s="190">
        <v>63.333333333333357</v>
      </c>
      <c r="GE47" s="132">
        <v>70.229007633587855</v>
      </c>
      <c r="GF47" s="132">
        <v>69.41176470588232</v>
      </c>
      <c r="GG47" s="132">
        <v>54.166666666666707</v>
      </c>
      <c r="GH47" s="132">
        <v>66.666666666666643</v>
      </c>
      <c r="GI47" s="190">
        <v>64.948453608247462</v>
      </c>
      <c r="GJ47" s="132">
        <v>49.201277955271593</v>
      </c>
      <c r="GK47" s="132">
        <v>53.755868544600965</v>
      </c>
      <c r="GL47" s="132">
        <v>59.022556390977442</v>
      </c>
      <c r="GM47" s="197">
        <v>53.499999999999986</v>
      </c>
      <c r="GN47" s="190">
        <v>51.489361702127631</v>
      </c>
      <c r="GO47" s="132">
        <v>46.969696969696983</v>
      </c>
      <c r="GP47" s="132" t="s">
        <v>286</v>
      </c>
      <c r="GQ47" s="132" t="s">
        <v>286</v>
      </c>
      <c r="GR47" s="132" t="s">
        <v>286</v>
      </c>
      <c r="GS47" s="190">
        <v>21.212121212121204</v>
      </c>
      <c r="GT47" s="132">
        <v>30.025445292620869</v>
      </c>
      <c r="GU47" s="132">
        <v>27.450980392156865</v>
      </c>
      <c r="GV47" s="132">
        <v>12.797619047619039</v>
      </c>
      <c r="GW47" s="132">
        <v>20.833333333333339</v>
      </c>
      <c r="GX47" s="190">
        <v>25.429553264604827</v>
      </c>
      <c r="GY47" s="190">
        <v>13.418530351437704</v>
      </c>
      <c r="GZ47" s="190">
        <v>16.431924882629108</v>
      </c>
      <c r="HA47" s="190">
        <v>20.300751879699245</v>
      </c>
      <c r="HB47" s="190">
        <v>16.500000000000004</v>
      </c>
      <c r="HC47" s="190">
        <v>14.893617021276606</v>
      </c>
      <c r="HD47" s="190">
        <v>13.131313131313135</v>
      </c>
      <c r="HE47" s="190" t="s">
        <v>286</v>
      </c>
      <c r="HF47" s="190" t="s">
        <v>286</v>
      </c>
      <c r="HG47" s="190" t="s">
        <v>286</v>
      </c>
      <c r="HH47" s="190">
        <v>23.548387096774203</v>
      </c>
      <c r="HI47" s="190">
        <v>21.558441558441579</v>
      </c>
      <c r="HJ47" s="190">
        <v>21.739130434782613</v>
      </c>
      <c r="HK47" s="190">
        <v>30.914826498422723</v>
      </c>
      <c r="HL47" s="132">
        <v>33.756345177664976</v>
      </c>
      <c r="HM47" s="132">
        <v>25.614035087719298</v>
      </c>
      <c r="HN47" s="132">
        <v>35.294117647058805</v>
      </c>
      <c r="HO47" s="132">
        <v>42.72076372315037</v>
      </c>
      <c r="HP47" s="190">
        <v>41.984732824427475</v>
      </c>
      <c r="HQ47" s="132">
        <v>31.632653061224481</v>
      </c>
      <c r="HR47" s="132">
        <v>37.229437229437238</v>
      </c>
      <c r="HS47" s="132">
        <v>26.90355329949238</v>
      </c>
      <c r="HT47" s="196" t="s">
        <v>286</v>
      </c>
      <c r="HU47" s="190" t="s">
        <v>286</v>
      </c>
      <c r="HV47" s="192" t="s">
        <v>286</v>
      </c>
      <c r="HW47" s="192">
        <v>9.6774193548387046</v>
      </c>
      <c r="HX47" s="192">
        <v>8.5714285714285676</v>
      </c>
      <c r="HY47" s="192">
        <v>6.3241106719367615</v>
      </c>
      <c r="HZ47" s="192">
        <v>7.8864353312302846</v>
      </c>
      <c r="IA47" s="192">
        <v>9.1370558375634481</v>
      </c>
      <c r="IB47" s="192">
        <v>8.7719298245614006</v>
      </c>
      <c r="IC47" s="192">
        <v>15.686274509803903</v>
      </c>
      <c r="ID47" s="192">
        <v>16.706443914081149</v>
      </c>
      <c r="IE47" s="192">
        <v>14.885496183206113</v>
      </c>
      <c r="IF47" s="192">
        <v>11.73469387755102</v>
      </c>
      <c r="IG47" s="192">
        <v>13.852813852813853</v>
      </c>
      <c r="IH47" s="192">
        <v>6.0913705583756368</v>
      </c>
      <c r="II47" s="192" t="s">
        <v>286</v>
      </c>
      <c r="IJ47" s="192" t="s">
        <v>286</v>
      </c>
      <c r="IK47" s="192" t="s">
        <v>286</v>
      </c>
      <c r="IL47" s="192" t="s">
        <v>286</v>
      </c>
      <c r="IM47" s="192" t="s">
        <v>286</v>
      </c>
      <c r="IN47" s="192" t="s">
        <v>286</v>
      </c>
      <c r="IO47" s="192" t="s">
        <v>286</v>
      </c>
      <c r="IP47" s="192" t="s">
        <v>286</v>
      </c>
      <c r="IQ47" s="192" t="s">
        <v>286</v>
      </c>
      <c r="IR47" s="192" t="s">
        <v>286</v>
      </c>
      <c r="IS47" s="192">
        <v>17.737789203084812</v>
      </c>
      <c r="IT47" s="192">
        <v>10.833333333333337</v>
      </c>
      <c r="IU47" s="192" t="s">
        <v>286</v>
      </c>
      <c r="IV47" s="192">
        <v>14.28571428571429</v>
      </c>
      <c r="IW47" s="192">
        <v>11.518324607329847</v>
      </c>
      <c r="IX47" s="192" t="s">
        <v>286</v>
      </c>
      <c r="IY47" s="192" t="s">
        <v>286</v>
      </c>
      <c r="IZ47" s="192" t="s">
        <v>286</v>
      </c>
      <c r="JA47" s="192" t="s">
        <v>286</v>
      </c>
      <c r="JB47" s="192" t="s">
        <v>286</v>
      </c>
      <c r="JC47" s="192" t="s">
        <v>286</v>
      </c>
      <c r="JD47" s="192" t="s">
        <v>286</v>
      </c>
      <c r="JE47" s="192" t="s">
        <v>286</v>
      </c>
      <c r="JF47" s="192" t="s">
        <v>286</v>
      </c>
      <c r="JG47" s="192" t="s">
        <v>286</v>
      </c>
      <c r="JH47" s="192">
        <v>11.311053984575837</v>
      </c>
      <c r="JI47" s="192">
        <v>16.249999999999993</v>
      </c>
      <c r="JJ47" s="192" t="s">
        <v>286</v>
      </c>
      <c r="JK47" s="192">
        <v>7.359307359307361</v>
      </c>
      <c r="JL47" s="192">
        <v>15.183246073298431</v>
      </c>
      <c r="JM47" s="192" t="s">
        <v>286</v>
      </c>
      <c r="JN47" s="192" t="s">
        <v>286</v>
      </c>
      <c r="JO47" s="192" t="s">
        <v>286</v>
      </c>
      <c r="JP47" s="192" t="s">
        <v>286</v>
      </c>
      <c r="JQ47" s="192" t="s">
        <v>286</v>
      </c>
      <c r="JR47" s="192" t="s">
        <v>286</v>
      </c>
      <c r="JS47" s="192" t="s">
        <v>286</v>
      </c>
      <c r="JT47" s="192" t="s">
        <v>286</v>
      </c>
      <c r="JU47" s="192" t="s">
        <v>286</v>
      </c>
      <c r="JV47" s="192" t="s">
        <v>286</v>
      </c>
      <c r="JW47" s="192">
        <v>29.048843187660676</v>
      </c>
      <c r="JX47" s="192">
        <v>27.083333333333314</v>
      </c>
      <c r="JY47" s="192" t="s">
        <v>286</v>
      </c>
      <c r="JZ47" s="192">
        <v>21.645021645021664</v>
      </c>
      <c r="KA47" s="192">
        <v>26.701570680628262</v>
      </c>
      <c r="KB47" s="192">
        <v>16.777041942604843</v>
      </c>
      <c r="KC47" s="192">
        <v>26.269315673289174</v>
      </c>
      <c r="KD47" s="192">
        <v>30.914826498422723</v>
      </c>
      <c r="KE47" s="192">
        <v>21.958456973293746</v>
      </c>
      <c r="KF47" s="192">
        <v>27.020202020202035</v>
      </c>
      <c r="KG47" s="192">
        <v>21.072796934865899</v>
      </c>
      <c r="KH47" s="192">
        <v>20.058139534883701</v>
      </c>
      <c r="KI47" s="192">
        <v>26.520681265206818</v>
      </c>
      <c r="KJ47" s="192">
        <v>22.222222222222218</v>
      </c>
      <c r="KK47" s="192">
        <v>19.148936170212774</v>
      </c>
      <c r="KL47" s="192">
        <v>20.370370370370388</v>
      </c>
      <c r="KM47" s="192">
        <v>26.007326007326018</v>
      </c>
      <c r="KN47" s="192">
        <v>17.499999999999993</v>
      </c>
      <c r="KO47" s="192">
        <v>21.250000000000004</v>
      </c>
      <c r="KP47" s="192">
        <v>25.999999999999993</v>
      </c>
      <c r="KQ47" s="192" t="str">
        <f t="shared" si="47"/>
        <v>--</v>
      </c>
      <c r="KR47" s="192" t="str">
        <f t="shared" si="47"/>
        <v>--</v>
      </c>
      <c r="KS47" s="192" t="str">
        <f t="shared" si="47"/>
        <v>--</v>
      </c>
      <c r="KT47" s="192" t="str">
        <f t="shared" si="47"/>
        <v>--</v>
      </c>
      <c r="KU47" s="192" t="str">
        <f t="shared" si="47"/>
        <v>--</v>
      </c>
      <c r="KV47" s="219">
        <v>0</v>
      </c>
      <c r="KW47" s="219">
        <v>0</v>
      </c>
      <c r="KX47" s="219">
        <v>0</v>
      </c>
      <c r="KY47" s="219">
        <v>0</v>
      </c>
      <c r="KZ47" s="219">
        <v>0</v>
      </c>
      <c r="LA47" s="219">
        <v>0</v>
      </c>
      <c r="LB47" s="190" t="str">
        <f t="shared" si="33"/>
        <v>--</v>
      </c>
      <c r="LC47" s="219">
        <v>0</v>
      </c>
      <c r="LD47" s="219">
        <v>15.789473684210501</v>
      </c>
      <c r="LE47" s="190" t="str">
        <f t="shared" si="34"/>
        <v>--</v>
      </c>
      <c r="LF47" s="219">
        <v>4.1666666666666696</v>
      </c>
      <c r="LG47" s="219">
        <v>3.4482758620689702</v>
      </c>
      <c r="LH47" s="219">
        <v>96.6666666666667</v>
      </c>
      <c r="LI47" s="219">
        <v>91.6666666666667</v>
      </c>
      <c r="LJ47" s="219">
        <v>73.076923076923094</v>
      </c>
      <c r="LK47" s="219">
        <v>95.454545454545496</v>
      </c>
      <c r="LL47" s="219">
        <v>79.1666666666667</v>
      </c>
      <c r="LM47" s="219">
        <v>68.965517241379303</v>
      </c>
      <c r="LN47" s="219">
        <v>36.6666666666667</v>
      </c>
      <c r="LO47" s="219">
        <v>45.8333333333333</v>
      </c>
      <c r="LP47" s="219">
        <v>38.461538461538503</v>
      </c>
      <c r="LQ47" s="219">
        <v>45.454545454545503</v>
      </c>
      <c r="LR47" s="219">
        <v>29.1666666666667</v>
      </c>
      <c r="LS47" s="219">
        <v>20.689655172413801</v>
      </c>
      <c r="LT47" s="219">
        <v>43.3333333333333</v>
      </c>
      <c r="LU47" s="219">
        <v>54.1666666666667</v>
      </c>
      <c r="LV47" s="219">
        <v>60</v>
      </c>
      <c r="LW47" s="219">
        <v>45.454545454545503</v>
      </c>
      <c r="LX47" s="219">
        <v>54.1666666666667</v>
      </c>
      <c r="LY47" s="219">
        <v>58.620689655172399</v>
      </c>
      <c r="LZ47" s="219">
        <v>13.3333333333333</v>
      </c>
      <c r="MA47" s="219">
        <v>16.6666666666667</v>
      </c>
      <c r="MB47" s="219">
        <v>24</v>
      </c>
      <c r="MC47" s="219">
        <v>9.0909090909090899</v>
      </c>
      <c r="MD47" s="219">
        <v>16.6666666666667</v>
      </c>
      <c r="ME47" s="219">
        <v>10.3448275862069</v>
      </c>
      <c r="MF47" s="219">
        <v>50</v>
      </c>
      <c r="MG47" s="219">
        <v>70.8333333333333</v>
      </c>
      <c r="MH47" s="219">
        <v>44</v>
      </c>
      <c r="MI47" s="219">
        <v>40.909090909090899</v>
      </c>
      <c r="MJ47" s="219">
        <v>25</v>
      </c>
      <c r="MK47" s="219">
        <v>51.724137931034498</v>
      </c>
      <c r="ML47" s="219">
        <v>16.6666666666667</v>
      </c>
      <c r="MM47" s="219">
        <v>16.6666666666667</v>
      </c>
      <c r="MN47" s="219">
        <v>8</v>
      </c>
      <c r="MO47" s="219">
        <v>9.0909090909090899</v>
      </c>
      <c r="MP47" s="219">
        <v>4.1666666666666696</v>
      </c>
      <c r="MQ47" s="219">
        <v>17.241379310344801</v>
      </c>
      <c r="MR47" s="190" t="str">
        <f t="shared" si="48"/>
        <v>--</v>
      </c>
      <c r="MS47" s="190" t="str">
        <f t="shared" si="48"/>
        <v>--</v>
      </c>
      <c r="MT47" s="190" t="str">
        <f t="shared" si="48"/>
        <v>--</v>
      </c>
      <c r="MU47" s="190" t="str">
        <f t="shared" si="48"/>
        <v>--</v>
      </c>
      <c r="MV47" s="220">
        <v>94.736842105263193</v>
      </c>
      <c r="MW47" s="220">
        <v>83.3333333333333</v>
      </c>
      <c r="MX47" s="220">
        <v>31.578947368421101</v>
      </c>
      <c r="MY47" s="220">
        <v>37.5</v>
      </c>
      <c r="MZ47" s="220">
        <v>31.578947368421101</v>
      </c>
      <c r="NA47" s="220">
        <v>16.6666666666667</v>
      </c>
      <c r="NB47" s="220">
        <v>5.2631578947368398</v>
      </c>
      <c r="NC47" s="220">
        <v>0</v>
      </c>
      <c r="ND47" s="220">
        <v>52.631578947368403</v>
      </c>
      <c r="NE47" s="220">
        <v>29.1666666666667</v>
      </c>
      <c r="NF47" s="220">
        <v>10.526315789473699</v>
      </c>
      <c r="NG47" s="220">
        <v>4.1666666666666696</v>
      </c>
      <c r="NH47" s="221" t="str">
        <f t="shared" si="35"/>
        <v>--</v>
      </c>
      <c r="NI47" s="222">
        <v>8</v>
      </c>
      <c r="NJ47" s="222">
        <v>22.727272727272702</v>
      </c>
      <c r="NK47" s="222">
        <v>13.0434782608696</v>
      </c>
      <c r="NL47" s="221" t="str">
        <f t="shared" si="36"/>
        <v>--</v>
      </c>
      <c r="NM47" s="222">
        <v>22.2222222222222</v>
      </c>
      <c r="NN47" s="222">
        <v>22.727272727272702</v>
      </c>
      <c r="NO47" s="222">
        <v>34.482758620689701</v>
      </c>
      <c r="NP47" s="221" t="str">
        <f t="shared" si="37"/>
        <v>--</v>
      </c>
      <c r="NQ47" s="273">
        <v>12</v>
      </c>
      <c r="NR47" s="273">
        <v>13.636363636363638</v>
      </c>
      <c r="NS47" s="273">
        <v>21.739130434782609</v>
      </c>
      <c r="NT47" s="221" t="str">
        <f t="shared" si="38"/>
        <v>--</v>
      </c>
      <c r="NU47" s="222">
        <v>11.111111111111112</v>
      </c>
      <c r="NV47" s="222">
        <v>9.0909090909090899</v>
      </c>
      <c r="NW47" s="222">
        <v>3.4482758620689657</v>
      </c>
      <c r="NX47" s="221" t="str">
        <f t="shared" si="39"/>
        <v>--</v>
      </c>
      <c r="NY47" s="222">
        <v>20</v>
      </c>
      <c r="NZ47" s="222">
        <v>36.363636363636367</v>
      </c>
      <c r="OA47" s="222">
        <v>34.782608695652172</v>
      </c>
      <c r="OB47" s="221" t="str">
        <f t="shared" si="40"/>
        <v>--</v>
      </c>
      <c r="OC47" s="222">
        <v>33.333333333333336</v>
      </c>
      <c r="OD47" s="222">
        <v>31.81818181818182</v>
      </c>
      <c r="OE47" s="222">
        <v>37.931034482758619</v>
      </c>
      <c r="OF47" s="128">
        <v>42.10526315789474</v>
      </c>
      <c r="OG47" s="128">
        <v>73.333333333333343</v>
      </c>
      <c r="OH47" s="128">
        <v>44.000000000000007</v>
      </c>
      <c r="OI47" s="128">
        <v>50</v>
      </c>
      <c r="OJ47" s="128">
        <v>68.000000000000014</v>
      </c>
      <c r="OK47" s="128">
        <v>59.090909090909086</v>
      </c>
      <c r="OL47" s="128">
        <v>58.333333333333329</v>
      </c>
      <c r="OM47" s="128">
        <v>51.724137931034491</v>
      </c>
      <c r="ON47" s="310">
        <v>35.294117647058826</v>
      </c>
      <c r="OO47" s="128">
        <v>6.8965517241379306</v>
      </c>
      <c r="OP47" s="128">
        <v>36</v>
      </c>
      <c r="OQ47" s="128">
        <v>20.000000000000004</v>
      </c>
      <c r="OR47" s="128">
        <v>12.500000000000002</v>
      </c>
      <c r="OS47" s="128">
        <v>9.0909090909090899</v>
      </c>
      <c r="OT47" s="128">
        <v>4.3478260869565215</v>
      </c>
      <c r="OU47" s="128">
        <v>3.4482758620689653</v>
      </c>
      <c r="OW47" s="378" t="str">
        <f t="shared" si="10"/>
        <v>--</v>
      </c>
      <c r="OX47" s="381">
        <v>0</v>
      </c>
      <c r="OY47" s="381">
        <v>0</v>
      </c>
      <c r="OZ47" s="381">
        <v>0</v>
      </c>
      <c r="PA47" s="378" t="str">
        <f t="shared" si="11"/>
        <v>--</v>
      </c>
      <c r="PB47" s="378" t="str">
        <f t="shared" si="11"/>
        <v>--</v>
      </c>
      <c r="PC47" s="381">
        <v>0</v>
      </c>
      <c r="PD47" s="381">
        <v>4.1666666666666661</v>
      </c>
      <c r="PE47" s="380">
        <v>39.393939393939398</v>
      </c>
      <c r="PF47" s="381">
        <v>69.696969696969717</v>
      </c>
      <c r="PG47" s="381">
        <v>47.368421052631582</v>
      </c>
      <c r="PH47" s="381">
        <v>45.833333333333336</v>
      </c>
      <c r="PI47" s="380">
        <v>25.000000000000004</v>
      </c>
      <c r="PJ47" s="381">
        <v>16.666666666666668</v>
      </c>
      <c r="PK47" s="381">
        <v>31.578947368421055</v>
      </c>
      <c r="PL47" s="381">
        <v>8.3333333333333321</v>
      </c>
      <c r="PM47" s="378" t="str">
        <f t="shared" si="12"/>
        <v>--</v>
      </c>
      <c r="PN47" s="381">
        <v>9.6774193548387082</v>
      </c>
      <c r="PO47" s="381">
        <v>15.789473684210527</v>
      </c>
      <c r="PP47" s="381">
        <v>14.285714285714288</v>
      </c>
      <c r="PQ47" s="378" t="str">
        <f t="shared" si="13"/>
        <v>--</v>
      </c>
      <c r="PR47" s="381">
        <v>3.225806451612903</v>
      </c>
      <c r="PS47" s="381">
        <v>21.05263157894737</v>
      </c>
      <c r="PT47" s="381">
        <v>9.5238095238095237</v>
      </c>
      <c r="PU47" s="378" t="str">
        <f t="shared" si="14"/>
        <v>--</v>
      </c>
      <c r="PV47" s="381">
        <v>12.903225806451612</v>
      </c>
      <c r="PW47" s="381">
        <v>36.842105263157897</v>
      </c>
      <c r="PX47" s="381">
        <v>23.80952380952381</v>
      </c>
      <c r="PZ47" s="368"/>
      <c r="QA47" s="368"/>
      <c r="QB47" s="368"/>
      <c r="QC47" s="368"/>
      <c r="QD47" s="368"/>
      <c r="QE47" s="368"/>
      <c r="QF47" s="368"/>
      <c r="QG47" s="368"/>
      <c r="QH47" s="368"/>
      <c r="QI47" s="368"/>
      <c r="QJ47" s="368"/>
      <c r="QK47" s="368"/>
      <c r="QL47" s="368"/>
      <c r="QM47" s="368"/>
      <c r="QN47" s="368"/>
      <c r="QO47" s="368"/>
      <c r="QP47" s="368"/>
      <c r="QQ47" s="368"/>
      <c r="QR47" s="368"/>
      <c r="QS47" s="368"/>
      <c r="QT47" s="368"/>
      <c r="QU47" s="368"/>
      <c r="QV47" s="368"/>
      <c r="QW47" s="368"/>
      <c r="QX47" s="368"/>
      <c r="QY47" s="368"/>
      <c r="QZ47" s="368"/>
      <c r="RA47" s="368"/>
      <c r="RB47" s="368"/>
      <c r="RC47" s="368"/>
      <c r="RD47" s="368"/>
      <c r="RE47" s="368"/>
      <c r="RF47" s="368"/>
      <c r="RG47" s="368"/>
      <c r="RH47" s="368"/>
      <c r="RI47" s="368"/>
      <c r="RJ47" s="368"/>
      <c r="RK47" s="368"/>
      <c r="RL47" s="368"/>
      <c r="RM47" s="368"/>
      <c r="RN47" s="368"/>
      <c r="RO47" s="368"/>
      <c r="RP47" s="368"/>
      <c r="RQ47" s="368"/>
      <c r="RR47" s="368"/>
      <c r="RS47" s="368"/>
      <c r="RT47" s="368"/>
    </row>
    <row r="48" spans="1:488" x14ac:dyDescent="0.25">
      <c r="A48" s="114">
        <v>44</v>
      </c>
      <c r="B48" s="93" t="s">
        <v>44</v>
      </c>
      <c r="C48" s="189" t="s">
        <v>286</v>
      </c>
      <c r="D48" s="189" t="s">
        <v>286</v>
      </c>
      <c r="E48" s="189" t="s">
        <v>286</v>
      </c>
      <c r="F48" s="189">
        <v>5.6338028169014089</v>
      </c>
      <c r="G48" s="189">
        <v>7.6923076923076925</v>
      </c>
      <c r="H48" s="189">
        <v>17.021276595744681</v>
      </c>
      <c r="I48" s="189">
        <v>1.408450704225352</v>
      </c>
      <c r="J48" s="189">
        <v>7.4074074074074066</v>
      </c>
      <c r="K48" s="189">
        <v>22.222222222222225</v>
      </c>
      <c r="L48" s="189">
        <v>3</v>
      </c>
      <c r="M48" s="190">
        <v>6</v>
      </c>
      <c r="N48" s="190">
        <v>12</v>
      </c>
      <c r="O48" s="190">
        <v>1.3157894736842104</v>
      </c>
      <c r="P48" s="190">
        <v>8.5106382978723403</v>
      </c>
      <c r="Q48" s="190">
        <v>5.4054054054054044</v>
      </c>
      <c r="R48" s="190" t="s">
        <v>286</v>
      </c>
      <c r="S48" s="190" t="s">
        <v>286</v>
      </c>
      <c r="T48" s="190" t="s">
        <v>286</v>
      </c>
      <c r="U48" s="190">
        <v>4.2857142857142856</v>
      </c>
      <c r="V48" s="190">
        <v>4.615384615384615</v>
      </c>
      <c r="W48" s="190">
        <v>12.765957446808512</v>
      </c>
      <c r="X48" s="190">
        <v>1.408450704225352</v>
      </c>
      <c r="Y48" s="190">
        <v>3.7037037037037033</v>
      </c>
      <c r="Z48" s="190">
        <v>22.222222222222225</v>
      </c>
      <c r="AA48" s="190">
        <v>3</v>
      </c>
      <c r="AB48" s="132">
        <v>4</v>
      </c>
      <c r="AC48" s="132">
        <v>9.0909090909090917</v>
      </c>
      <c r="AD48" s="132">
        <v>1.3157894736842104</v>
      </c>
      <c r="AE48" s="132">
        <v>8.5106382978723403</v>
      </c>
      <c r="AF48" s="190">
        <v>5.4054054054054044</v>
      </c>
      <c r="AG48" s="189" t="s">
        <v>286</v>
      </c>
      <c r="AH48" s="189" t="s">
        <v>286</v>
      </c>
      <c r="AI48" s="191" t="s">
        <v>286</v>
      </c>
      <c r="AJ48" s="191">
        <v>1.4285714285714284</v>
      </c>
      <c r="AK48" s="190">
        <v>3.1249999999999996</v>
      </c>
      <c r="AL48" s="190">
        <v>13.043478260869566</v>
      </c>
      <c r="AM48" s="190">
        <v>0</v>
      </c>
      <c r="AN48" s="190">
        <v>7.1428571428571432</v>
      </c>
      <c r="AO48" s="190">
        <v>0</v>
      </c>
      <c r="AP48" s="190">
        <v>0</v>
      </c>
      <c r="AQ48" s="190">
        <v>1.3698630136986301</v>
      </c>
      <c r="AR48" s="190">
        <v>11</v>
      </c>
      <c r="AS48" s="190">
        <v>0</v>
      </c>
      <c r="AT48" s="190">
        <v>4.3478260869565215</v>
      </c>
      <c r="AU48" s="190">
        <v>2.7027027027027022</v>
      </c>
      <c r="AV48" s="190" t="s">
        <v>286</v>
      </c>
      <c r="AW48" s="190" t="s">
        <v>286</v>
      </c>
      <c r="AX48" s="132" t="s">
        <v>286</v>
      </c>
      <c r="AY48" s="132">
        <v>6.329113924050632</v>
      </c>
      <c r="AZ48" s="132">
        <v>14.492753623188401</v>
      </c>
      <c r="BA48" s="132">
        <v>15.094339622641508</v>
      </c>
      <c r="BB48" s="190">
        <v>3.9473684210526314</v>
      </c>
      <c r="BC48" s="132">
        <v>18.75</v>
      </c>
      <c r="BD48" s="132">
        <v>13.636363636363635</v>
      </c>
      <c r="BE48" s="132">
        <v>5</v>
      </c>
      <c r="BF48" s="132">
        <v>18</v>
      </c>
      <c r="BG48" s="190">
        <v>14</v>
      </c>
      <c r="BH48" s="132">
        <v>3.7037037037037028</v>
      </c>
      <c r="BI48" s="132">
        <v>7.5471698113207539</v>
      </c>
      <c r="BJ48" s="132">
        <v>16.666666666666668</v>
      </c>
      <c r="BK48" s="192" t="s">
        <v>286</v>
      </c>
      <c r="BL48" s="192" t="s">
        <v>286</v>
      </c>
      <c r="BM48" s="192" t="s">
        <v>286</v>
      </c>
      <c r="BN48" s="192" t="s">
        <v>286</v>
      </c>
      <c r="BO48" s="192">
        <v>1.470588235294116</v>
      </c>
      <c r="BP48" s="192">
        <v>0</v>
      </c>
      <c r="BQ48" s="192" t="s">
        <v>286</v>
      </c>
      <c r="BR48" s="132">
        <v>3.225806451612911</v>
      </c>
      <c r="BS48" s="132">
        <v>4.5454545454545467</v>
      </c>
      <c r="BT48" s="192" t="s">
        <v>286</v>
      </c>
      <c r="BU48" s="190">
        <v>4</v>
      </c>
      <c r="BV48" s="132">
        <v>0</v>
      </c>
      <c r="BW48" s="192" t="s">
        <v>286</v>
      </c>
      <c r="BX48" s="132">
        <v>1.8867924528301885</v>
      </c>
      <c r="BY48" s="190">
        <v>4.8780487804878048</v>
      </c>
      <c r="BZ48" s="132" t="s">
        <v>286</v>
      </c>
      <c r="CA48" s="132" t="s">
        <v>286</v>
      </c>
      <c r="CB48" s="132" t="s">
        <v>286</v>
      </c>
      <c r="CC48" s="190" t="s">
        <v>286</v>
      </c>
      <c r="CD48" s="132">
        <v>10.169491525423727</v>
      </c>
      <c r="CE48" s="132">
        <v>54.347826086956545</v>
      </c>
      <c r="CF48" s="132" t="s">
        <v>286</v>
      </c>
      <c r="CG48" s="190">
        <v>28</v>
      </c>
      <c r="CH48" s="132">
        <v>43.749999999999993</v>
      </c>
      <c r="CI48" s="132" t="s">
        <v>286</v>
      </c>
      <c r="CJ48" s="132">
        <v>3</v>
      </c>
      <c r="CK48" s="132">
        <v>36</v>
      </c>
      <c r="CL48" s="132" t="s">
        <v>286</v>
      </c>
      <c r="CM48" s="132">
        <v>7.1428571428571432</v>
      </c>
      <c r="CN48" s="132">
        <v>14.705882352941178</v>
      </c>
      <c r="CO48" s="132" t="s">
        <v>286</v>
      </c>
      <c r="CP48" s="190" t="s">
        <v>286</v>
      </c>
      <c r="CQ48" s="132" t="s">
        <v>286</v>
      </c>
      <c r="CR48" s="132" t="s">
        <v>286</v>
      </c>
      <c r="CS48" s="192">
        <v>40.579710144927553</v>
      </c>
      <c r="CT48" s="192">
        <v>73.469387755102048</v>
      </c>
      <c r="CU48" s="190" t="s">
        <v>286</v>
      </c>
      <c r="CV48" s="132">
        <v>60</v>
      </c>
      <c r="CW48" s="132">
        <v>63.15789473684211</v>
      </c>
      <c r="CX48" s="192" t="s">
        <v>286</v>
      </c>
      <c r="CY48" s="192">
        <v>36</v>
      </c>
      <c r="CZ48" s="190">
        <v>52</v>
      </c>
      <c r="DA48" s="132" t="s">
        <v>286</v>
      </c>
      <c r="DB48" s="132">
        <v>28.846153846153836</v>
      </c>
      <c r="DC48" s="210">
        <v>46.153846153846139</v>
      </c>
      <c r="DD48" s="192" t="s">
        <v>286</v>
      </c>
      <c r="DE48" s="190" t="s">
        <v>286</v>
      </c>
      <c r="DF48" s="132" t="s">
        <v>286</v>
      </c>
      <c r="DG48" s="132">
        <v>58.227848101265828</v>
      </c>
      <c r="DH48" s="192">
        <v>79.104477611940283</v>
      </c>
      <c r="DI48" s="192">
        <v>52.830188679245275</v>
      </c>
      <c r="DJ48" s="190">
        <v>56.94444444444445</v>
      </c>
      <c r="DK48" s="132">
        <v>70.967741935483872</v>
      </c>
      <c r="DL48" s="132">
        <v>50.000000000000007</v>
      </c>
      <c r="DM48" s="132">
        <v>67</v>
      </c>
      <c r="DN48" s="132">
        <v>66</v>
      </c>
      <c r="DO48" s="190">
        <v>63.265306122448976</v>
      </c>
      <c r="DP48" s="132">
        <v>66.666666666666671</v>
      </c>
      <c r="DQ48" s="132">
        <v>79.245283018867966</v>
      </c>
      <c r="DR48" s="132">
        <v>50</v>
      </c>
      <c r="DS48" s="132" t="s">
        <v>286</v>
      </c>
      <c r="DT48" s="190" t="s">
        <v>286</v>
      </c>
      <c r="DU48" s="194" t="s">
        <v>286</v>
      </c>
      <c r="DV48" s="194">
        <v>37.662337662337677</v>
      </c>
      <c r="DW48" s="192">
        <v>50.746268656716417</v>
      </c>
      <c r="DX48" s="194">
        <v>37.735849056603776</v>
      </c>
      <c r="DY48" s="190">
        <v>46.478873239436616</v>
      </c>
      <c r="DZ48" s="190">
        <v>68.75</v>
      </c>
      <c r="EA48" s="190">
        <v>22.72727272727273</v>
      </c>
      <c r="EB48" s="190">
        <v>46</v>
      </c>
      <c r="EC48" s="190">
        <v>49</v>
      </c>
      <c r="ED48" s="190">
        <v>51</v>
      </c>
      <c r="EE48" s="190">
        <v>45.569620253164544</v>
      </c>
      <c r="EF48" s="190">
        <v>58.490566037735846</v>
      </c>
      <c r="EG48" s="190">
        <v>31.707317073170731</v>
      </c>
      <c r="EH48" s="190" t="s">
        <v>286</v>
      </c>
      <c r="EI48" s="190" t="s">
        <v>286</v>
      </c>
      <c r="EJ48" s="190" t="s">
        <v>286</v>
      </c>
      <c r="EK48" s="190">
        <v>16.455696202531648</v>
      </c>
      <c r="EL48" s="132">
        <v>21.739130434782616</v>
      </c>
      <c r="EM48" s="132">
        <v>9.6153846153846185</v>
      </c>
      <c r="EN48" s="132">
        <v>14.084507042253518</v>
      </c>
      <c r="EO48" s="132">
        <v>16.12903225806452</v>
      </c>
      <c r="EP48" s="190">
        <v>9.0909090909090899</v>
      </c>
      <c r="EQ48" s="132">
        <v>15</v>
      </c>
      <c r="ER48" s="132">
        <v>17</v>
      </c>
      <c r="ES48" s="132">
        <v>8</v>
      </c>
      <c r="ET48" s="132">
        <v>21.518987341772153</v>
      </c>
      <c r="EU48" s="190">
        <v>19.607843137254907</v>
      </c>
      <c r="EV48" s="132">
        <v>22.499999999999996</v>
      </c>
      <c r="EW48" s="132" t="s">
        <v>286</v>
      </c>
      <c r="EX48" s="132" t="s">
        <v>286</v>
      </c>
      <c r="EY48" s="132" t="s">
        <v>286</v>
      </c>
      <c r="EZ48" s="190">
        <v>82.432432432432464</v>
      </c>
      <c r="FA48" s="132">
        <v>81.159420289855106</v>
      </c>
      <c r="FB48" s="132">
        <v>76.470588235294116</v>
      </c>
      <c r="FC48" s="132">
        <v>77.464788732394382</v>
      </c>
      <c r="FD48" s="132">
        <v>90.625</v>
      </c>
      <c r="FE48" s="190">
        <v>90.909090909090935</v>
      </c>
      <c r="FF48" s="132">
        <v>87.209302325581419</v>
      </c>
      <c r="FG48" s="132">
        <v>87</v>
      </c>
      <c r="FH48" s="132">
        <v>87.999999999999986</v>
      </c>
      <c r="FI48" s="132">
        <v>74.025974025974008</v>
      </c>
      <c r="FJ48" s="190">
        <v>74.999999999999986</v>
      </c>
      <c r="FK48" s="132">
        <v>73.17073170731706</v>
      </c>
      <c r="FL48" s="132" t="s">
        <v>286</v>
      </c>
      <c r="FM48" s="132" t="s">
        <v>286</v>
      </c>
      <c r="FN48" s="132" t="s">
        <v>286</v>
      </c>
      <c r="FO48" s="190">
        <v>29.729729729729723</v>
      </c>
      <c r="FP48" s="132">
        <v>36.231884057971008</v>
      </c>
      <c r="FQ48" s="132">
        <v>23.529411764705888</v>
      </c>
      <c r="FR48" s="132">
        <v>25.35211267605634</v>
      </c>
      <c r="FS48" s="132">
        <v>31.249999999999993</v>
      </c>
      <c r="FT48" s="190">
        <v>40.909090909090907</v>
      </c>
      <c r="FU48" s="132">
        <v>38</v>
      </c>
      <c r="FV48" s="132">
        <v>35</v>
      </c>
      <c r="FW48" s="132">
        <v>29</v>
      </c>
      <c r="FX48" s="132">
        <v>33.766233766233761</v>
      </c>
      <c r="FY48" s="190">
        <v>34.615384615384627</v>
      </c>
      <c r="FZ48" s="132">
        <v>43.90243902439024</v>
      </c>
      <c r="GA48" s="132" t="s">
        <v>286</v>
      </c>
      <c r="GB48" s="132" t="s">
        <v>286</v>
      </c>
      <c r="GC48" s="132" t="s">
        <v>286</v>
      </c>
      <c r="GD48" s="190">
        <v>75.342465753424619</v>
      </c>
      <c r="GE48" s="132">
        <v>65.671641791044806</v>
      </c>
      <c r="GF48" s="132">
        <v>66.666666666666686</v>
      </c>
      <c r="GG48" s="132">
        <v>76.811594202898533</v>
      </c>
      <c r="GH48" s="132">
        <v>70</v>
      </c>
      <c r="GI48" s="190">
        <v>65</v>
      </c>
      <c r="GJ48" s="132">
        <v>65</v>
      </c>
      <c r="GK48" s="132">
        <v>61</v>
      </c>
      <c r="GL48" s="132">
        <v>71.428571428571445</v>
      </c>
      <c r="GM48" s="197">
        <v>58.441558441558442</v>
      </c>
      <c r="GN48" s="190">
        <v>68.627450980392155</v>
      </c>
      <c r="GO48" s="132">
        <v>75</v>
      </c>
      <c r="GP48" s="132" t="s">
        <v>286</v>
      </c>
      <c r="GQ48" s="132" t="s">
        <v>286</v>
      </c>
      <c r="GR48" s="132" t="s">
        <v>286</v>
      </c>
      <c r="GS48" s="190">
        <v>47.945205479452071</v>
      </c>
      <c r="GT48" s="132">
        <v>26.865671641791046</v>
      </c>
      <c r="GU48" s="132">
        <v>31.372549019607835</v>
      </c>
      <c r="GV48" s="132">
        <v>36.231884057971016</v>
      </c>
      <c r="GW48" s="132">
        <v>33.333333333333329</v>
      </c>
      <c r="GX48" s="190">
        <v>30.000000000000004</v>
      </c>
      <c r="GY48" s="190">
        <v>31</v>
      </c>
      <c r="GZ48" s="190">
        <v>20</v>
      </c>
      <c r="HA48" s="190">
        <v>27</v>
      </c>
      <c r="HB48" s="190">
        <v>20.779220779220783</v>
      </c>
      <c r="HC48" s="190">
        <v>23.529411764705873</v>
      </c>
      <c r="HD48" s="190">
        <v>27.5</v>
      </c>
      <c r="HE48" s="190" t="s">
        <v>286</v>
      </c>
      <c r="HF48" s="190" t="s">
        <v>286</v>
      </c>
      <c r="HG48" s="190" t="s">
        <v>286</v>
      </c>
      <c r="HH48" s="190">
        <v>37.878787878787875</v>
      </c>
      <c r="HI48" s="190">
        <v>19.696969696969695</v>
      </c>
      <c r="HJ48" s="190">
        <v>14.583333333333336</v>
      </c>
      <c r="HK48" s="190">
        <v>49.29577464788732</v>
      </c>
      <c r="HL48" s="132">
        <v>39.999999999999993</v>
      </c>
      <c r="HM48" s="132">
        <v>31.578947368421055</v>
      </c>
      <c r="HN48" s="132">
        <v>49</v>
      </c>
      <c r="HO48" s="132">
        <v>43</v>
      </c>
      <c r="HP48" s="190">
        <v>40</v>
      </c>
      <c r="HQ48" s="132">
        <v>39.999999999999993</v>
      </c>
      <c r="HR48" s="132">
        <v>37.254901960784316</v>
      </c>
      <c r="HS48" s="132">
        <v>28.94736842105263</v>
      </c>
      <c r="HT48" s="196" t="s">
        <v>286</v>
      </c>
      <c r="HU48" s="190" t="s">
        <v>286</v>
      </c>
      <c r="HV48" s="192" t="s">
        <v>286</v>
      </c>
      <c r="HW48" s="192">
        <v>22.727272727272734</v>
      </c>
      <c r="HX48" s="192">
        <v>7.5757575757575779</v>
      </c>
      <c r="HY48" s="192">
        <v>4.166666666666667</v>
      </c>
      <c r="HZ48" s="192">
        <v>21.126760563380287</v>
      </c>
      <c r="IA48" s="192">
        <v>20.000000000000004</v>
      </c>
      <c r="IB48" s="192">
        <v>21.05263157894737</v>
      </c>
      <c r="IC48" s="192">
        <v>16</v>
      </c>
      <c r="ID48" s="192">
        <v>25</v>
      </c>
      <c r="IE48" s="192">
        <v>19</v>
      </c>
      <c r="IF48" s="192">
        <v>14.666666666666671</v>
      </c>
      <c r="IG48" s="192">
        <v>7.8431372549019605</v>
      </c>
      <c r="IH48" s="192">
        <v>15.789473684210531</v>
      </c>
      <c r="II48" s="192" t="s">
        <v>286</v>
      </c>
      <c r="IJ48" s="192" t="s">
        <v>286</v>
      </c>
      <c r="IK48" s="192" t="s">
        <v>286</v>
      </c>
      <c r="IL48" s="192" t="s">
        <v>286</v>
      </c>
      <c r="IM48" s="192" t="s">
        <v>286</v>
      </c>
      <c r="IN48" s="192" t="s">
        <v>286</v>
      </c>
      <c r="IO48" s="192" t="s">
        <v>286</v>
      </c>
      <c r="IP48" s="192" t="s">
        <v>286</v>
      </c>
      <c r="IQ48" s="192" t="s">
        <v>286</v>
      </c>
      <c r="IR48" s="192" t="s">
        <v>286</v>
      </c>
      <c r="IS48" s="192">
        <v>15</v>
      </c>
      <c r="IT48" s="192">
        <v>19</v>
      </c>
      <c r="IU48" s="192" t="s">
        <v>286</v>
      </c>
      <c r="IV48" s="192">
        <v>20.833333333333336</v>
      </c>
      <c r="IW48" s="192">
        <v>7.8947368421052619</v>
      </c>
      <c r="IX48" s="192" t="s">
        <v>286</v>
      </c>
      <c r="IY48" s="192" t="s">
        <v>286</v>
      </c>
      <c r="IZ48" s="192" t="s">
        <v>286</v>
      </c>
      <c r="JA48" s="192" t="s">
        <v>286</v>
      </c>
      <c r="JB48" s="192" t="s">
        <v>286</v>
      </c>
      <c r="JC48" s="192" t="s">
        <v>286</v>
      </c>
      <c r="JD48" s="192" t="s">
        <v>286</v>
      </c>
      <c r="JE48" s="192" t="s">
        <v>286</v>
      </c>
      <c r="JF48" s="192" t="s">
        <v>286</v>
      </c>
      <c r="JG48" s="192" t="s">
        <v>286</v>
      </c>
      <c r="JH48" s="192">
        <v>12</v>
      </c>
      <c r="JI48" s="192">
        <v>13</v>
      </c>
      <c r="JJ48" s="192" t="s">
        <v>286</v>
      </c>
      <c r="JK48" s="192">
        <v>8.3333333333333339</v>
      </c>
      <c r="JL48" s="192">
        <v>13.157894736842106</v>
      </c>
      <c r="JM48" s="192" t="s">
        <v>286</v>
      </c>
      <c r="JN48" s="192" t="s">
        <v>286</v>
      </c>
      <c r="JO48" s="192" t="s">
        <v>286</v>
      </c>
      <c r="JP48" s="192" t="s">
        <v>286</v>
      </c>
      <c r="JQ48" s="192" t="s">
        <v>286</v>
      </c>
      <c r="JR48" s="192" t="s">
        <v>286</v>
      </c>
      <c r="JS48" s="192" t="s">
        <v>286</v>
      </c>
      <c r="JT48" s="192" t="s">
        <v>286</v>
      </c>
      <c r="JU48" s="192" t="s">
        <v>286</v>
      </c>
      <c r="JV48" s="192" t="s">
        <v>286</v>
      </c>
      <c r="JW48" s="192">
        <v>28</v>
      </c>
      <c r="JX48" s="192">
        <v>30.612244897959179</v>
      </c>
      <c r="JY48" s="192" t="s">
        <v>286</v>
      </c>
      <c r="JZ48" s="192">
        <v>29.166666666666657</v>
      </c>
      <c r="KA48" s="192">
        <v>21.052631578947359</v>
      </c>
      <c r="KB48" s="192" t="s">
        <v>286</v>
      </c>
      <c r="KC48" s="192" t="s">
        <v>286</v>
      </c>
      <c r="KD48" s="192" t="s">
        <v>286</v>
      </c>
      <c r="KE48" s="192">
        <v>26.315789473684205</v>
      </c>
      <c r="KF48" s="192">
        <v>24.637681159420282</v>
      </c>
      <c r="KG48" s="192">
        <v>26.415094339622634</v>
      </c>
      <c r="KH48" s="192">
        <v>20.833333333333332</v>
      </c>
      <c r="KI48" s="192">
        <v>30.000000000000004</v>
      </c>
      <c r="KJ48" s="192">
        <v>40.909090909090907</v>
      </c>
      <c r="KK48" s="192">
        <v>26</v>
      </c>
      <c r="KL48" s="192">
        <v>21.249999999999993</v>
      </c>
      <c r="KM48" s="192">
        <v>29</v>
      </c>
      <c r="KN48" s="192">
        <v>18.75</v>
      </c>
      <c r="KO48" s="192">
        <v>27.777777777777779</v>
      </c>
      <c r="KP48" s="192">
        <v>31.707317073170739</v>
      </c>
      <c r="KQ48" s="192" t="str">
        <f t="shared" si="47"/>
        <v>--</v>
      </c>
      <c r="KR48" s="192" t="str">
        <f t="shared" si="47"/>
        <v>--</v>
      </c>
      <c r="KS48" s="192" t="str">
        <f t="shared" si="47"/>
        <v>--</v>
      </c>
      <c r="KT48" s="192" t="str">
        <f t="shared" si="47"/>
        <v>--</v>
      </c>
      <c r="KU48" s="192" t="str">
        <f t="shared" si="47"/>
        <v>--</v>
      </c>
      <c r="KV48" s="219">
        <v>6.3492063492063497</v>
      </c>
      <c r="KW48" s="219">
        <v>2.7027027027027</v>
      </c>
      <c r="KX48" s="219">
        <v>2.12765957446809</v>
      </c>
      <c r="KY48" s="219">
        <v>1.47058823529412</v>
      </c>
      <c r="KZ48" s="219">
        <v>5.9701492537313401</v>
      </c>
      <c r="LA48" s="219">
        <v>4.1666666666666696</v>
      </c>
      <c r="LB48" s="190" t="str">
        <f t="shared" si="33"/>
        <v>--</v>
      </c>
      <c r="LC48" s="219">
        <v>6.7796610169491496</v>
      </c>
      <c r="LD48" s="219">
        <v>21.052631578947398</v>
      </c>
      <c r="LE48" s="190" t="str">
        <f t="shared" si="34"/>
        <v>--</v>
      </c>
      <c r="LF48" s="219">
        <v>1.5384615384615401</v>
      </c>
      <c r="LG48" s="219">
        <v>4.0816326530612201</v>
      </c>
      <c r="LH48" s="219">
        <v>81.967213114754102</v>
      </c>
      <c r="LI48" s="219">
        <v>83.561643835616394</v>
      </c>
      <c r="LJ48" s="219">
        <v>82.978723404255305</v>
      </c>
      <c r="LK48" s="219">
        <v>78.125</v>
      </c>
      <c r="LL48" s="219">
        <v>78.787878787878796</v>
      </c>
      <c r="LM48" s="219">
        <v>77.551020408163296</v>
      </c>
      <c r="LN48" s="219">
        <v>37.7049180327869</v>
      </c>
      <c r="LO48" s="219">
        <v>30.136986301369902</v>
      </c>
      <c r="LP48" s="219">
        <v>34.042553191489397</v>
      </c>
      <c r="LQ48" s="219">
        <v>31.25</v>
      </c>
      <c r="LR48" s="219">
        <v>40.909090909090899</v>
      </c>
      <c r="LS48" s="219">
        <v>28.571428571428601</v>
      </c>
      <c r="LT48" s="219">
        <v>43.548387096774199</v>
      </c>
      <c r="LU48" s="219">
        <v>52.7777777777778</v>
      </c>
      <c r="LV48" s="219">
        <v>42.553191489361701</v>
      </c>
      <c r="LW48" s="219">
        <v>71.875</v>
      </c>
      <c r="LX48" s="219">
        <v>51.515151515151501</v>
      </c>
      <c r="LY48" s="219">
        <v>53.061224489795897</v>
      </c>
      <c r="LZ48" s="219">
        <v>12.9032258064516</v>
      </c>
      <c r="MA48" s="219">
        <v>6.9444444444444402</v>
      </c>
      <c r="MB48" s="219">
        <v>21.2765957446809</v>
      </c>
      <c r="MC48" s="219">
        <v>25</v>
      </c>
      <c r="MD48" s="219">
        <v>10.6060606060606</v>
      </c>
      <c r="ME48" s="219">
        <v>10.2040816326531</v>
      </c>
      <c r="MF48" s="219">
        <v>42.622950819672099</v>
      </c>
      <c r="MG48" s="219">
        <v>54.1666666666667</v>
      </c>
      <c r="MH48" s="219">
        <v>36.170212765957501</v>
      </c>
      <c r="MI48" s="219">
        <v>51.5625</v>
      </c>
      <c r="MJ48" s="219">
        <v>37.878787878787897</v>
      </c>
      <c r="MK48" s="219">
        <v>38.775510204081598</v>
      </c>
      <c r="ML48" s="219">
        <v>18.032786885245901</v>
      </c>
      <c r="MM48" s="219">
        <v>20.8333333333333</v>
      </c>
      <c r="MN48" s="219">
        <v>8.5106382978723403</v>
      </c>
      <c r="MO48" s="219">
        <v>23.4375</v>
      </c>
      <c r="MP48" s="219">
        <v>12.1212121212121</v>
      </c>
      <c r="MQ48" s="219">
        <v>10.2040816326531</v>
      </c>
      <c r="MR48" s="190" t="str">
        <f t="shared" si="48"/>
        <v>--</v>
      </c>
      <c r="MS48" s="190" t="str">
        <f t="shared" si="48"/>
        <v>--</v>
      </c>
      <c r="MT48" s="190" t="str">
        <f t="shared" si="48"/>
        <v>--</v>
      </c>
      <c r="MU48" s="190" t="str">
        <f t="shared" si="48"/>
        <v>--</v>
      </c>
      <c r="MV48" s="220">
        <v>90.6666666666667</v>
      </c>
      <c r="MW48" s="220">
        <v>84.7222222222222</v>
      </c>
      <c r="MX48" s="220">
        <v>34.6666666666667</v>
      </c>
      <c r="MY48" s="220">
        <v>29.1666666666667</v>
      </c>
      <c r="MZ48" s="220">
        <v>66.216216216216196</v>
      </c>
      <c r="NA48" s="220">
        <v>43.0555555555556</v>
      </c>
      <c r="NB48" s="220">
        <v>18.918918918918902</v>
      </c>
      <c r="NC48" s="220">
        <v>9.7222222222222197</v>
      </c>
      <c r="ND48" s="220">
        <v>53.3333333333333</v>
      </c>
      <c r="NE48" s="220">
        <v>51.3888888888889</v>
      </c>
      <c r="NF48" s="220">
        <v>28</v>
      </c>
      <c r="NG48" s="220">
        <v>16.6666666666667</v>
      </c>
      <c r="NH48" s="221" t="str">
        <f t="shared" si="35"/>
        <v>--</v>
      </c>
      <c r="NI48" s="222">
        <v>25.490196078431399</v>
      </c>
      <c r="NJ48" s="222">
        <v>25</v>
      </c>
      <c r="NK48" s="222">
        <v>19.565217391304301</v>
      </c>
      <c r="NL48" s="221" t="str">
        <f t="shared" si="36"/>
        <v>--</v>
      </c>
      <c r="NM48" s="222">
        <v>16.129032258064498</v>
      </c>
      <c r="NN48" s="222">
        <v>18.3333333333333</v>
      </c>
      <c r="NO48" s="222">
        <v>27.272727272727298</v>
      </c>
      <c r="NP48" s="221" t="str">
        <f t="shared" si="37"/>
        <v>--</v>
      </c>
      <c r="NQ48" s="273">
        <v>17.647058823529413</v>
      </c>
      <c r="NR48" s="273">
        <v>17.187500000000007</v>
      </c>
      <c r="NS48" s="273">
        <v>17.39130434782609</v>
      </c>
      <c r="NT48" s="221" t="str">
        <f t="shared" si="38"/>
        <v>--</v>
      </c>
      <c r="NU48" s="222">
        <v>12.903225806451603</v>
      </c>
      <c r="NV48" s="222">
        <v>13.333333333333334</v>
      </c>
      <c r="NW48" s="222">
        <v>25</v>
      </c>
      <c r="NX48" s="221" t="str">
        <f t="shared" si="39"/>
        <v>--</v>
      </c>
      <c r="NY48" s="222">
        <v>43.13725490196078</v>
      </c>
      <c r="NZ48" s="222">
        <v>42.1875</v>
      </c>
      <c r="OA48" s="222">
        <v>36.956521739130423</v>
      </c>
      <c r="OB48" s="221" t="str">
        <f t="shared" si="40"/>
        <v>--</v>
      </c>
      <c r="OC48" s="222">
        <v>29.032258064516121</v>
      </c>
      <c r="OD48" s="222">
        <v>31.666666666666668</v>
      </c>
      <c r="OE48" s="222">
        <v>52.272727272727273</v>
      </c>
      <c r="OF48" s="128">
        <v>49.315068493150676</v>
      </c>
      <c r="OG48" s="128">
        <v>52.459016393442624</v>
      </c>
      <c r="OH48" s="128">
        <v>55.555555555555564</v>
      </c>
      <c r="OI48" s="128">
        <v>42.553191489361701</v>
      </c>
      <c r="OJ48" s="128">
        <v>54.929577464788743</v>
      </c>
      <c r="OK48" s="128">
        <v>50</v>
      </c>
      <c r="OL48" s="128">
        <v>50</v>
      </c>
      <c r="OM48" s="128">
        <v>46.938775510204081</v>
      </c>
      <c r="ON48" s="310">
        <v>25</v>
      </c>
      <c r="OO48" s="128">
        <v>11.475409836065577</v>
      </c>
      <c r="OP48" s="128">
        <v>18.918918918918916</v>
      </c>
      <c r="OQ48" s="128">
        <v>14.893617021276594</v>
      </c>
      <c r="OR48" s="128">
        <v>36.1111111111111</v>
      </c>
      <c r="OS48" s="128">
        <v>18.18181818181818</v>
      </c>
      <c r="OT48" s="128">
        <v>9.0909090909090899</v>
      </c>
      <c r="OU48" s="128">
        <v>8.3333333333333339</v>
      </c>
      <c r="OW48" s="378" t="str">
        <f t="shared" si="10"/>
        <v>--</v>
      </c>
      <c r="OX48" s="381">
        <v>1.7241379310344824</v>
      </c>
      <c r="OY48" s="381">
        <v>10.389610389610386</v>
      </c>
      <c r="OZ48" s="381">
        <v>0</v>
      </c>
      <c r="PA48" s="378" t="str">
        <f t="shared" si="11"/>
        <v>--</v>
      </c>
      <c r="PB48" s="378" t="str">
        <f t="shared" si="11"/>
        <v>--</v>
      </c>
      <c r="PC48" s="381">
        <v>5.6338028169014081</v>
      </c>
      <c r="PD48" s="381">
        <v>11.111111111111107</v>
      </c>
      <c r="PE48" s="380">
        <v>53.333333333333336</v>
      </c>
      <c r="PF48" s="381">
        <v>39.344262295081954</v>
      </c>
      <c r="PG48" s="381">
        <v>42.682926829268297</v>
      </c>
      <c r="PH48" s="381">
        <v>42.10526315789474</v>
      </c>
      <c r="PI48" s="380">
        <v>29.577464788732385</v>
      </c>
      <c r="PJ48" s="381">
        <v>14.545454545454547</v>
      </c>
      <c r="PK48" s="381">
        <v>13.414634146341461</v>
      </c>
      <c r="PL48" s="381">
        <v>15.789473684210524</v>
      </c>
      <c r="PM48" s="378" t="str">
        <f t="shared" si="12"/>
        <v>--</v>
      </c>
      <c r="PN48" s="381">
        <v>22.222222222222221</v>
      </c>
      <c r="PO48" s="381">
        <v>22.222222222222229</v>
      </c>
      <c r="PP48" s="381">
        <v>13.513513513513514</v>
      </c>
      <c r="PQ48" s="378" t="str">
        <f t="shared" si="13"/>
        <v>--</v>
      </c>
      <c r="PR48" s="381">
        <v>15.555555555555557</v>
      </c>
      <c r="PS48" s="381">
        <v>16.666666666666671</v>
      </c>
      <c r="PT48" s="381">
        <v>16.216216216216214</v>
      </c>
      <c r="PU48" s="378" t="str">
        <f t="shared" si="14"/>
        <v>--</v>
      </c>
      <c r="PV48" s="381">
        <v>37.777777777777771</v>
      </c>
      <c r="PW48" s="381">
        <v>38.888888888888879</v>
      </c>
      <c r="PX48" s="381">
        <v>29.729729729729733</v>
      </c>
      <c r="PZ48" s="368"/>
      <c r="QA48" s="368"/>
      <c r="QB48" s="368"/>
      <c r="QC48" s="368"/>
      <c r="QD48" s="368"/>
      <c r="QE48" s="368"/>
      <c r="QF48" s="368"/>
      <c r="QG48" s="368"/>
      <c r="QH48" s="368"/>
      <c r="QI48" s="368"/>
      <c r="QJ48" s="368"/>
      <c r="QK48" s="368"/>
      <c r="QL48" s="368"/>
      <c r="QM48" s="368"/>
      <c r="QN48" s="368"/>
      <c r="QO48" s="368"/>
      <c r="QP48" s="368"/>
      <c r="QQ48" s="368"/>
      <c r="QR48" s="368"/>
      <c r="QS48" s="368"/>
      <c r="QT48" s="368"/>
      <c r="QU48" s="368"/>
      <c r="QV48" s="368"/>
      <c r="QW48" s="368"/>
      <c r="QX48" s="368"/>
      <c r="QY48" s="368"/>
      <c r="QZ48" s="368"/>
      <c r="RA48" s="368"/>
      <c r="RB48" s="368"/>
      <c r="RC48" s="368"/>
      <c r="RD48" s="368"/>
      <c r="RE48" s="368"/>
      <c r="RF48" s="368"/>
      <c r="RG48" s="368"/>
      <c r="RH48" s="368"/>
      <c r="RI48" s="368"/>
      <c r="RJ48" s="368"/>
      <c r="RK48" s="368"/>
      <c r="RL48" s="368"/>
      <c r="RM48" s="368"/>
      <c r="RN48" s="368"/>
      <c r="RO48" s="368"/>
      <c r="RP48" s="368"/>
      <c r="RQ48" s="368"/>
      <c r="RR48" s="368"/>
      <c r="RS48" s="368"/>
      <c r="RT48" s="368"/>
    </row>
    <row r="49" spans="1:488" x14ac:dyDescent="0.25">
      <c r="A49" s="114">
        <v>45</v>
      </c>
      <c r="B49" s="93" t="s">
        <v>45</v>
      </c>
      <c r="C49" s="189">
        <v>1.5267175572519085</v>
      </c>
      <c r="D49" s="189">
        <v>4.2372881355932206</v>
      </c>
      <c r="E49" s="189">
        <v>13.761467889908259</v>
      </c>
      <c r="F49" s="189">
        <v>0</v>
      </c>
      <c r="G49" s="189">
        <v>12.500000000000002</v>
      </c>
      <c r="H49" s="189">
        <v>13.114754098360658</v>
      </c>
      <c r="I49" s="189">
        <v>0</v>
      </c>
      <c r="J49" s="189">
        <v>6.7415730337078665</v>
      </c>
      <c r="K49" s="189">
        <v>7.6923076923076952</v>
      </c>
      <c r="L49" s="189">
        <v>0</v>
      </c>
      <c r="M49" s="190">
        <v>3.5294117647058827</v>
      </c>
      <c r="N49" s="190">
        <v>7.3170731707317058</v>
      </c>
      <c r="O49" s="190">
        <v>0</v>
      </c>
      <c r="P49" s="190">
        <v>7.4766355140186898</v>
      </c>
      <c r="Q49" s="190">
        <v>3.7974683544303796</v>
      </c>
      <c r="R49" s="190">
        <v>1.5267175572519085</v>
      </c>
      <c r="S49" s="190">
        <v>3.3898305084745766</v>
      </c>
      <c r="T49" s="190">
        <v>13.761467889908259</v>
      </c>
      <c r="U49" s="190">
        <v>0</v>
      </c>
      <c r="V49" s="190">
        <v>10.937500000000002</v>
      </c>
      <c r="W49" s="190">
        <v>13.114754098360658</v>
      </c>
      <c r="X49" s="190">
        <v>0</v>
      </c>
      <c r="Y49" s="190">
        <v>6.7415730337078665</v>
      </c>
      <c r="Z49" s="190">
        <v>5.6179775280898872</v>
      </c>
      <c r="AA49" s="190">
        <v>0</v>
      </c>
      <c r="AB49" s="132">
        <v>3.5294117647058827</v>
      </c>
      <c r="AC49" s="132">
        <v>7.3170731707317058</v>
      </c>
      <c r="AD49" s="132">
        <v>0</v>
      </c>
      <c r="AE49" s="132">
        <v>6.5420560747663581</v>
      </c>
      <c r="AF49" s="190">
        <v>3.7974683544303796</v>
      </c>
      <c r="AG49" s="189">
        <v>0</v>
      </c>
      <c r="AH49" s="189">
        <v>2.5641025641025652</v>
      </c>
      <c r="AI49" s="191">
        <v>7.6190476190476168</v>
      </c>
      <c r="AJ49" s="191">
        <v>0</v>
      </c>
      <c r="AK49" s="190">
        <v>7.936507936507935</v>
      </c>
      <c r="AL49" s="190">
        <v>6.5573770491803263</v>
      </c>
      <c r="AM49" s="190">
        <v>0</v>
      </c>
      <c r="AN49" s="190">
        <v>3.4090909090909083</v>
      </c>
      <c r="AO49" s="190">
        <v>4.4444444444444429</v>
      </c>
      <c r="AP49" s="190">
        <v>0</v>
      </c>
      <c r="AQ49" s="190">
        <v>1.1764705882352939</v>
      </c>
      <c r="AR49" s="190">
        <v>2.4999999999999996</v>
      </c>
      <c r="AS49" s="190">
        <v>0</v>
      </c>
      <c r="AT49" s="190">
        <v>2.8037383177570092</v>
      </c>
      <c r="AU49" s="190">
        <v>2.5641025641025634</v>
      </c>
      <c r="AV49" s="190">
        <v>0.73529411764705899</v>
      </c>
      <c r="AW49" s="190">
        <v>12.598425196850396</v>
      </c>
      <c r="AX49" s="132">
        <v>11.504424778761065</v>
      </c>
      <c r="AY49" s="132">
        <v>1.6129032258064513</v>
      </c>
      <c r="AZ49" s="132">
        <v>25.714285714285715</v>
      </c>
      <c r="BA49" s="132">
        <v>7.6923076923076934</v>
      </c>
      <c r="BB49" s="190">
        <v>0</v>
      </c>
      <c r="BC49" s="132">
        <v>5.2631578947368443</v>
      </c>
      <c r="BD49" s="132">
        <v>8.4210526315789469</v>
      </c>
      <c r="BE49" s="132">
        <v>0.99009900990098976</v>
      </c>
      <c r="BF49" s="132">
        <v>2.3255813953488365</v>
      </c>
      <c r="BG49" s="190">
        <v>3.6144578313253004</v>
      </c>
      <c r="BH49" s="132">
        <v>1.136363636363636</v>
      </c>
      <c r="BI49" s="132">
        <v>6.4220183486238556</v>
      </c>
      <c r="BJ49" s="132">
        <v>6.1728395061728394</v>
      </c>
      <c r="BK49" s="192" t="s">
        <v>286</v>
      </c>
      <c r="BL49" s="190">
        <v>3.1746031746031491</v>
      </c>
      <c r="BM49" s="132">
        <v>7.0175438596491091</v>
      </c>
      <c r="BN49" s="192" t="s">
        <v>286</v>
      </c>
      <c r="BO49" s="192">
        <v>7.2463768115941747</v>
      </c>
      <c r="BP49" s="192">
        <v>1.538461538461533</v>
      </c>
      <c r="BQ49" s="192" t="s">
        <v>286</v>
      </c>
      <c r="BR49" s="132">
        <v>4.210526315789437</v>
      </c>
      <c r="BS49" s="132">
        <v>4.1666666666666288</v>
      </c>
      <c r="BT49" s="192" t="s">
        <v>286</v>
      </c>
      <c r="BU49" s="190">
        <v>3.4883720930232562</v>
      </c>
      <c r="BV49" s="132">
        <v>3.6144578313253013</v>
      </c>
      <c r="BW49" s="192" t="s">
        <v>286</v>
      </c>
      <c r="BX49" s="132">
        <v>4.5045045045045047</v>
      </c>
      <c r="BY49" s="190">
        <v>3.7037037037037037</v>
      </c>
      <c r="BZ49" s="132" t="s">
        <v>286</v>
      </c>
      <c r="CA49" s="132">
        <v>14.150943396226419</v>
      </c>
      <c r="CB49" s="132">
        <v>50.505050505050491</v>
      </c>
      <c r="CC49" s="190" t="s">
        <v>286</v>
      </c>
      <c r="CD49" s="132">
        <v>23.728813559322035</v>
      </c>
      <c r="CE49" s="132">
        <v>45.454545454545453</v>
      </c>
      <c r="CF49" s="132" t="s">
        <v>286</v>
      </c>
      <c r="CG49" s="190">
        <v>12.195121951219511</v>
      </c>
      <c r="CH49" s="132">
        <v>40.449438202247187</v>
      </c>
      <c r="CI49" s="132" t="s">
        <v>286</v>
      </c>
      <c r="CJ49" s="132">
        <v>5.1282051282051286</v>
      </c>
      <c r="CK49" s="132">
        <v>25.675675675675663</v>
      </c>
      <c r="CL49" s="132" t="s">
        <v>286</v>
      </c>
      <c r="CM49" s="132">
        <v>4.395604395604396</v>
      </c>
      <c r="CN49" s="132">
        <v>21.917808219178092</v>
      </c>
      <c r="CO49" s="132" t="s">
        <v>286</v>
      </c>
      <c r="CP49" s="190">
        <v>38.582677165354326</v>
      </c>
      <c r="CQ49" s="132">
        <v>66.371681415929203</v>
      </c>
      <c r="CR49" s="132" t="s">
        <v>286</v>
      </c>
      <c r="CS49" s="192">
        <v>42.647058823529406</v>
      </c>
      <c r="CT49" s="192">
        <v>64.062500000000014</v>
      </c>
      <c r="CU49" s="190" t="s">
        <v>286</v>
      </c>
      <c r="CV49" s="132">
        <v>28.260869565217394</v>
      </c>
      <c r="CW49" s="132">
        <v>60.638297872340431</v>
      </c>
      <c r="CX49" s="192" t="s">
        <v>286</v>
      </c>
      <c r="CY49" s="192">
        <v>19.767441860465119</v>
      </c>
      <c r="CZ49" s="190">
        <v>44.578313253012034</v>
      </c>
      <c r="DA49" s="132" t="s">
        <v>286</v>
      </c>
      <c r="DB49" s="132">
        <v>18.69158878504674</v>
      </c>
      <c r="DC49" s="210">
        <v>35</v>
      </c>
      <c r="DD49" s="192">
        <v>73.3333333333334</v>
      </c>
      <c r="DE49" s="190">
        <v>68.548387096774206</v>
      </c>
      <c r="DF49" s="132">
        <v>53.508771929824569</v>
      </c>
      <c r="DG49" s="132">
        <v>76.666666666666686</v>
      </c>
      <c r="DH49" s="192">
        <v>69.11764705882355</v>
      </c>
      <c r="DI49" s="192">
        <v>42.187499999999979</v>
      </c>
      <c r="DJ49" s="190">
        <v>80.952380952380949</v>
      </c>
      <c r="DK49" s="132">
        <v>70.212765957446834</v>
      </c>
      <c r="DL49" s="132">
        <v>53.191489361702118</v>
      </c>
      <c r="DM49" s="132">
        <v>75</v>
      </c>
      <c r="DN49" s="132">
        <v>73.255813953488357</v>
      </c>
      <c r="DO49" s="190">
        <v>51.807228915662662</v>
      </c>
      <c r="DP49" s="132">
        <v>65.88235294117645</v>
      </c>
      <c r="DQ49" s="132">
        <v>65.454545454545467</v>
      </c>
      <c r="DR49" s="132">
        <v>59.25925925925926</v>
      </c>
      <c r="DS49" s="132">
        <v>53.84615384615384</v>
      </c>
      <c r="DT49" s="190">
        <v>46.456692913385815</v>
      </c>
      <c r="DU49" s="194">
        <v>46.491228070175431</v>
      </c>
      <c r="DV49" s="194">
        <v>55</v>
      </c>
      <c r="DW49" s="192">
        <v>61.194029850746269</v>
      </c>
      <c r="DX49" s="194">
        <v>20.312500000000004</v>
      </c>
      <c r="DY49" s="190">
        <v>46.987951807228917</v>
      </c>
      <c r="DZ49" s="190">
        <v>58.510638297872347</v>
      </c>
      <c r="EA49" s="190">
        <v>41.666666666666679</v>
      </c>
      <c r="EB49" s="190">
        <v>51.546391752577314</v>
      </c>
      <c r="EC49" s="190">
        <v>44.186046511627886</v>
      </c>
      <c r="ED49" s="190">
        <v>38.554216867469869</v>
      </c>
      <c r="EE49" s="190">
        <v>44.1860465116279</v>
      </c>
      <c r="EF49" s="190">
        <v>52.252252252252269</v>
      </c>
      <c r="EG49" s="190">
        <v>40.740740740740748</v>
      </c>
      <c r="EH49" s="190">
        <v>14.814814814814818</v>
      </c>
      <c r="EI49" s="190">
        <v>16.535433070866137</v>
      </c>
      <c r="EJ49" s="190">
        <v>5.2631578947368451</v>
      </c>
      <c r="EK49" s="190">
        <v>11.475409836065577</v>
      </c>
      <c r="EL49" s="132">
        <v>10.144927536231885</v>
      </c>
      <c r="EM49" s="132">
        <v>14.062499999999998</v>
      </c>
      <c r="EN49" s="132">
        <v>12.941176470588232</v>
      </c>
      <c r="EO49" s="132">
        <v>15.053763440860211</v>
      </c>
      <c r="EP49" s="190">
        <v>15.789473684210527</v>
      </c>
      <c r="EQ49" s="132">
        <v>15.4639175257732</v>
      </c>
      <c r="ER49" s="132">
        <v>14.117647058823541</v>
      </c>
      <c r="ES49" s="132">
        <v>13.253012048192774</v>
      </c>
      <c r="ET49" s="132">
        <v>10.227272727272725</v>
      </c>
      <c r="EU49" s="190">
        <v>11.009174311926603</v>
      </c>
      <c r="EV49" s="132">
        <v>12.345679012345681</v>
      </c>
      <c r="EW49" s="132" t="s">
        <v>286</v>
      </c>
      <c r="EX49" s="132" t="s">
        <v>286</v>
      </c>
      <c r="EY49" s="132" t="s">
        <v>286</v>
      </c>
      <c r="EZ49" s="190">
        <v>91.803278688524614</v>
      </c>
      <c r="FA49" s="132">
        <v>86.764705882352956</v>
      </c>
      <c r="FB49" s="132">
        <v>82.539682539682545</v>
      </c>
      <c r="FC49" s="132">
        <v>88.095238095238088</v>
      </c>
      <c r="FD49" s="132">
        <v>77.173913043478251</v>
      </c>
      <c r="FE49" s="190">
        <v>77.083333333333357</v>
      </c>
      <c r="FF49" s="132">
        <v>92.000000000000028</v>
      </c>
      <c r="FG49" s="132">
        <v>80.487804878048749</v>
      </c>
      <c r="FH49" s="132">
        <v>74.074074074074076</v>
      </c>
      <c r="FI49" s="132">
        <v>87.500000000000028</v>
      </c>
      <c r="FJ49" s="190">
        <v>81.981981981981988</v>
      </c>
      <c r="FK49" s="132">
        <v>80.246913580246883</v>
      </c>
      <c r="FL49" s="132" t="s">
        <v>286</v>
      </c>
      <c r="FM49" s="132" t="s">
        <v>286</v>
      </c>
      <c r="FN49" s="132" t="s">
        <v>286</v>
      </c>
      <c r="FO49" s="190">
        <v>40.983606557377058</v>
      </c>
      <c r="FP49" s="132">
        <v>50.000000000000007</v>
      </c>
      <c r="FQ49" s="132">
        <v>38.095238095238102</v>
      </c>
      <c r="FR49" s="132">
        <v>42.857142857142854</v>
      </c>
      <c r="FS49" s="132">
        <v>33.695652173913039</v>
      </c>
      <c r="FT49" s="190">
        <v>34.375000000000007</v>
      </c>
      <c r="FU49" s="132">
        <v>46</v>
      </c>
      <c r="FV49" s="132">
        <v>26.829268292682929</v>
      </c>
      <c r="FW49" s="132">
        <v>32.098765432098759</v>
      </c>
      <c r="FX49" s="132">
        <v>39.77272727272728</v>
      </c>
      <c r="FY49" s="190">
        <v>32.432432432432449</v>
      </c>
      <c r="FZ49" s="132">
        <v>18.518518518518515</v>
      </c>
      <c r="GA49" s="132" t="s">
        <v>286</v>
      </c>
      <c r="GB49" s="132" t="s">
        <v>286</v>
      </c>
      <c r="GC49" s="132" t="s">
        <v>286</v>
      </c>
      <c r="GD49" s="190">
        <v>67.796610169491515</v>
      </c>
      <c r="GE49" s="132">
        <v>70.769230769230759</v>
      </c>
      <c r="GF49" s="132">
        <v>77.777777777777771</v>
      </c>
      <c r="GG49" s="132">
        <v>56.09756097560976</v>
      </c>
      <c r="GH49" s="132">
        <v>74.736842105263108</v>
      </c>
      <c r="GI49" s="190">
        <v>56.84210526315789</v>
      </c>
      <c r="GJ49" s="132">
        <v>58.163265306122454</v>
      </c>
      <c r="GK49" s="132">
        <v>52.439024390243894</v>
      </c>
      <c r="GL49" s="132">
        <v>81.012658227848121</v>
      </c>
      <c r="GM49" s="197">
        <v>48.275862068965516</v>
      </c>
      <c r="GN49" s="190">
        <v>49.541284403669742</v>
      </c>
      <c r="GO49" s="132">
        <v>52.631578947368425</v>
      </c>
      <c r="GP49" s="132" t="s">
        <v>286</v>
      </c>
      <c r="GQ49" s="132" t="s">
        <v>286</v>
      </c>
      <c r="GR49" s="132" t="s">
        <v>286</v>
      </c>
      <c r="GS49" s="190">
        <v>23.728813559322038</v>
      </c>
      <c r="GT49" s="132">
        <v>26.15384615384615</v>
      </c>
      <c r="GU49" s="132">
        <v>25.396825396825388</v>
      </c>
      <c r="GV49" s="132">
        <v>19.512195121951212</v>
      </c>
      <c r="GW49" s="132">
        <v>21.052631578947377</v>
      </c>
      <c r="GX49" s="190">
        <v>12.631578947368421</v>
      </c>
      <c r="GY49" s="190">
        <v>14.285714285714288</v>
      </c>
      <c r="GZ49" s="190">
        <v>15.853658536585376</v>
      </c>
      <c r="HA49" s="190">
        <v>25.316455696202528</v>
      </c>
      <c r="HB49" s="190">
        <v>14.942528735632184</v>
      </c>
      <c r="HC49" s="190">
        <v>16.513761467889911</v>
      </c>
      <c r="HD49" s="190">
        <v>15.789473684210526</v>
      </c>
      <c r="HE49" s="190" t="s">
        <v>286</v>
      </c>
      <c r="HF49" s="190" t="s">
        <v>286</v>
      </c>
      <c r="HG49" s="190" t="s">
        <v>286</v>
      </c>
      <c r="HH49" s="190">
        <v>37.288135593220339</v>
      </c>
      <c r="HI49" s="190">
        <v>15.625000000000004</v>
      </c>
      <c r="HJ49" s="190">
        <v>18.032786885245901</v>
      </c>
      <c r="HK49" s="190">
        <v>42.307692307692314</v>
      </c>
      <c r="HL49" s="132">
        <v>33.333333333333329</v>
      </c>
      <c r="HM49" s="132">
        <v>21.505376344086024</v>
      </c>
      <c r="HN49" s="132">
        <v>39.795918367346957</v>
      </c>
      <c r="HO49" s="132">
        <v>39.506172839506156</v>
      </c>
      <c r="HP49" s="190">
        <v>46.250000000000007</v>
      </c>
      <c r="HQ49" s="132">
        <v>37.804878048780488</v>
      </c>
      <c r="HR49" s="132">
        <v>41.284403669724767</v>
      </c>
      <c r="HS49" s="132">
        <v>33.333333333333329</v>
      </c>
      <c r="HT49" s="196" t="s">
        <v>286</v>
      </c>
      <c r="HU49" s="190" t="s">
        <v>286</v>
      </c>
      <c r="HV49" s="192" t="s">
        <v>286</v>
      </c>
      <c r="HW49" s="192">
        <v>16.949152542372875</v>
      </c>
      <c r="HX49" s="192">
        <v>7.8125000000000018</v>
      </c>
      <c r="HY49" s="192">
        <v>9.8360655737704921</v>
      </c>
      <c r="HZ49" s="192">
        <v>15.384615384615385</v>
      </c>
      <c r="IA49" s="192">
        <v>14.444444444444448</v>
      </c>
      <c r="IB49" s="192">
        <v>5.376344086021505</v>
      </c>
      <c r="IC49" s="192">
        <v>15.306122448979604</v>
      </c>
      <c r="ID49" s="192">
        <v>11.111111111111112</v>
      </c>
      <c r="IE49" s="192">
        <v>15.000000000000002</v>
      </c>
      <c r="IF49" s="192">
        <v>13.414634146341465</v>
      </c>
      <c r="IG49" s="192">
        <v>10.091743119266058</v>
      </c>
      <c r="IH49" s="192">
        <v>11.538461538461542</v>
      </c>
      <c r="II49" s="192" t="s">
        <v>286</v>
      </c>
      <c r="IJ49" s="192" t="s">
        <v>286</v>
      </c>
      <c r="IK49" s="192" t="s">
        <v>286</v>
      </c>
      <c r="IL49" s="192" t="s">
        <v>286</v>
      </c>
      <c r="IM49" s="192" t="s">
        <v>286</v>
      </c>
      <c r="IN49" s="192" t="s">
        <v>286</v>
      </c>
      <c r="IO49" s="192" t="s">
        <v>286</v>
      </c>
      <c r="IP49" s="192" t="s">
        <v>286</v>
      </c>
      <c r="IQ49" s="192" t="s">
        <v>286</v>
      </c>
      <c r="IR49" s="192" t="s">
        <v>286</v>
      </c>
      <c r="IS49" s="192">
        <v>9.3333333333333321</v>
      </c>
      <c r="IT49" s="192">
        <v>7.4074074074074083</v>
      </c>
      <c r="IU49" s="192" t="s">
        <v>286</v>
      </c>
      <c r="IV49" s="192">
        <v>22.115384615384613</v>
      </c>
      <c r="IW49" s="192">
        <v>7.8947368421052646</v>
      </c>
      <c r="IX49" s="192" t="s">
        <v>286</v>
      </c>
      <c r="IY49" s="192" t="s">
        <v>286</v>
      </c>
      <c r="IZ49" s="192" t="s">
        <v>286</v>
      </c>
      <c r="JA49" s="192" t="s">
        <v>286</v>
      </c>
      <c r="JB49" s="192" t="s">
        <v>286</v>
      </c>
      <c r="JC49" s="192" t="s">
        <v>286</v>
      </c>
      <c r="JD49" s="192" t="s">
        <v>286</v>
      </c>
      <c r="JE49" s="192" t="s">
        <v>286</v>
      </c>
      <c r="JF49" s="192" t="s">
        <v>286</v>
      </c>
      <c r="JG49" s="192" t="s">
        <v>286</v>
      </c>
      <c r="JH49" s="192">
        <v>11.999999999999998</v>
      </c>
      <c r="JI49" s="192">
        <v>13.580246913580247</v>
      </c>
      <c r="JJ49" s="192" t="s">
        <v>286</v>
      </c>
      <c r="JK49" s="192">
        <v>16.346153846153836</v>
      </c>
      <c r="JL49" s="192">
        <v>19.73684210526315</v>
      </c>
      <c r="JM49" s="192" t="s">
        <v>286</v>
      </c>
      <c r="JN49" s="192" t="s">
        <v>286</v>
      </c>
      <c r="JO49" s="192" t="s">
        <v>286</v>
      </c>
      <c r="JP49" s="192" t="s">
        <v>286</v>
      </c>
      <c r="JQ49" s="192" t="s">
        <v>286</v>
      </c>
      <c r="JR49" s="192" t="s">
        <v>286</v>
      </c>
      <c r="JS49" s="192" t="s">
        <v>286</v>
      </c>
      <c r="JT49" s="192" t="s">
        <v>286</v>
      </c>
      <c r="JU49" s="192" t="s">
        <v>286</v>
      </c>
      <c r="JV49" s="192" t="s">
        <v>286</v>
      </c>
      <c r="JW49" s="192">
        <v>21.333333333333332</v>
      </c>
      <c r="JX49" s="192">
        <v>20.987654320987652</v>
      </c>
      <c r="JY49" s="192" t="s">
        <v>286</v>
      </c>
      <c r="JZ49" s="192">
        <v>38.46153846153846</v>
      </c>
      <c r="KA49" s="192">
        <v>27.631578947368418</v>
      </c>
      <c r="KB49" s="192">
        <v>13.432835820895521</v>
      </c>
      <c r="KC49" s="192">
        <v>22.047244094488189</v>
      </c>
      <c r="KD49" s="192">
        <v>21.052631578947366</v>
      </c>
      <c r="KE49" s="192">
        <v>13.559322033898304</v>
      </c>
      <c r="KF49" s="192">
        <v>27.536231884057969</v>
      </c>
      <c r="KG49" s="192">
        <v>10.769230769230774</v>
      </c>
      <c r="KH49" s="192">
        <v>17.857142857142854</v>
      </c>
      <c r="KI49" s="192">
        <v>17.021276595744684</v>
      </c>
      <c r="KJ49" s="192">
        <v>33.333333333333321</v>
      </c>
      <c r="KK49" s="192">
        <v>23.404255319148934</v>
      </c>
      <c r="KL49" s="192">
        <v>18.604651162790695</v>
      </c>
      <c r="KM49" s="192">
        <v>23.170731707317071</v>
      </c>
      <c r="KN49" s="192">
        <v>22.988505747126435</v>
      </c>
      <c r="KO49" s="192">
        <v>27.027027027027032</v>
      </c>
      <c r="KP49" s="192">
        <v>20.987654320987652</v>
      </c>
      <c r="KQ49" s="192" t="str">
        <f t="shared" si="47"/>
        <v>--</v>
      </c>
      <c r="KR49" s="192" t="str">
        <f t="shared" si="47"/>
        <v>--</v>
      </c>
      <c r="KS49" s="192" t="str">
        <f t="shared" si="47"/>
        <v>--</v>
      </c>
      <c r="KT49" s="192" t="str">
        <f t="shared" si="47"/>
        <v>--</v>
      </c>
      <c r="KU49" s="192" t="str">
        <f t="shared" si="47"/>
        <v>--</v>
      </c>
      <c r="KV49" s="219">
        <v>0</v>
      </c>
      <c r="KW49" s="219">
        <v>3.0927835051546402</v>
      </c>
      <c r="KX49" s="219">
        <v>0</v>
      </c>
      <c r="KY49" s="219">
        <v>0</v>
      </c>
      <c r="KZ49" s="219">
        <v>1.35135135135135</v>
      </c>
      <c r="LA49" s="219">
        <v>1.51515151515151</v>
      </c>
      <c r="LB49" s="190" t="str">
        <f t="shared" si="33"/>
        <v>--</v>
      </c>
      <c r="LC49" s="219">
        <v>2.2222222222222201</v>
      </c>
      <c r="LD49" s="219">
        <v>11.1111111111111</v>
      </c>
      <c r="LE49" s="190" t="str">
        <f t="shared" si="34"/>
        <v>--</v>
      </c>
      <c r="LF49" s="219">
        <v>2.7397260273972601</v>
      </c>
      <c r="LG49" s="219">
        <v>3.125</v>
      </c>
      <c r="LH49" s="219">
        <v>85.135135135135101</v>
      </c>
      <c r="LI49" s="219">
        <v>86.4583333333333</v>
      </c>
      <c r="LJ49" s="219">
        <v>86.170212765957501</v>
      </c>
      <c r="LK49" s="219">
        <v>75</v>
      </c>
      <c r="LL49" s="219">
        <v>80.821917808219197</v>
      </c>
      <c r="LM49" s="219">
        <v>72.727272727272705</v>
      </c>
      <c r="LN49" s="219">
        <v>35.135135135135101</v>
      </c>
      <c r="LO49" s="219">
        <v>30.2083333333333</v>
      </c>
      <c r="LP49" s="219">
        <v>36.170212765957501</v>
      </c>
      <c r="LQ49" s="219">
        <v>30.2631578947368</v>
      </c>
      <c r="LR49" s="219">
        <v>39.726027397260303</v>
      </c>
      <c r="LS49" s="219">
        <v>21.2121212121212</v>
      </c>
      <c r="LT49" s="219">
        <v>36.986301369863</v>
      </c>
      <c r="LU49" s="219">
        <v>50.537634408602202</v>
      </c>
      <c r="LV49" s="219">
        <v>46.236559139784902</v>
      </c>
      <c r="LW49" s="219">
        <v>57.894736842105303</v>
      </c>
      <c r="LX49" s="219">
        <v>39.726027397260303</v>
      </c>
      <c r="LY49" s="219">
        <v>39.393939393939398</v>
      </c>
      <c r="LZ49" s="219">
        <v>8.2191780821917799</v>
      </c>
      <c r="MA49" s="219">
        <v>15.0537634408602</v>
      </c>
      <c r="MB49" s="219">
        <v>13.9784946236559</v>
      </c>
      <c r="MC49" s="219">
        <v>11.842105263157899</v>
      </c>
      <c r="MD49" s="219">
        <v>8.2191780821917799</v>
      </c>
      <c r="ME49" s="219">
        <v>9.0909090909090899</v>
      </c>
      <c r="MF49" s="219">
        <v>54.6666666666667</v>
      </c>
      <c r="MG49" s="219">
        <v>43.157894736842103</v>
      </c>
      <c r="MH49" s="219">
        <v>48.387096774193601</v>
      </c>
      <c r="MI49" s="219">
        <v>48.684210526315802</v>
      </c>
      <c r="MJ49" s="219">
        <v>39.726027397260303</v>
      </c>
      <c r="MK49" s="219">
        <v>43.939393939394002</v>
      </c>
      <c r="ML49" s="219">
        <v>13.3333333333333</v>
      </c>
      <c r="MM49" s="219">
        <v>10.526315789473699</v>
      </c>
      <c r="MN49" s="219">
        <v>16.129032258064498</v>
      </c>
      <c r="MO49" s="219">
        <v>14.473684210526301</v>
      </c>
      <c r="MP49" s="219">
        <v>9.5890410958904102</v>
      </c>
      <c r="MQ49" s="219">
        <v>7.5757575757575797</v>
      </c>
      <c r="MR49" s="190" t="str">
        <f t="shared" si="48"/>
        <v>--</v>
      </c>
      <c r="MS49" s="190" t="str">
        <f t="shared" si="48"/>
        <v>--</v>
      </c>
      <c r="MT49" s="190" t="str">
        <f t="shared" si="48"/>
        <v>--</v>
      </c>
      <c r="MU49" s="190" t="str">
        <f t="shared" si="48"/>
        <v>--</v>
      </c>
      <c r="MV49" s="220">
        <v>89.189189189189193</v>
      </c>
      <c r="MW49" s="220">
        <v>95.384615384615401</v>
      </c>
      <c r="MX49" s="220">
        <v>31.081081081081098</v>
      </c>
      <c r="MY49" s="220">
        <v>36.923076923076898</v>
      </c>
      <c r="MZ49" s="220">
        <v>55.2631578947368</v>
      </c>
      <c r="NA49" s="220">
        <v>66.6666666666667</v>
      </c>
      <c r="NB49" s="220">
        <v>6.5789473684210504</v>
      </c>
      <c r="NC49" s="220">
        <v>15.151515151515101</v>
      </c>
      <c r="ND49" s="220">
        <v>40</v>
      </c>
      <c r="NE49" s="220">
        <v>56.923076923076898</v>
      </c>
      <c r="NF49" s="220">
        <v>14.6666666666667</v>
      </c>
      <c r="NG49" s="220">
        <v>26.1538461538461</v>
      </c>
      <c r="NH49" s="221" t="str">
        <f t="shared" si="35"/>
        <v>--</v>
      </c>
      <c r="NI49" s="222">
        <v>24.324324324324301</v>
      </c>
      <c r="NJ49" s="222">
        <v>10.4651162790698</v>
      </c>
      <c r="NK49" s="222">
        <v>20.2247191011236</v>
      </c>
      <c r="NL49" s="221" t="str">
        <f t="shared" si="36"/>
        <v>--</v>
      </c>
      <c r="NM49" s="222">
        <v>13.5135135135135</v>
      </c>
      <c r="NN49" s="222">
        <v>24.285714285714299</v>
      </c>
      <c r="NO49" s="222">
        <v>13.846153846153801</v>
      </c>
      <c r="NP49" s="221" t="str">
        <f t="shared" si="37"/>
        <v>--</v>
      </c>
      <c r="NQ49" s="273">
        <v>10.810810810810812</v>
      </c>
      <c r="NR49" s="273">
        <v>19.767441860465112</v>
      </c>
      <c r="NS49" s="273">
        <v>15.730337078651687</v>
      </c>
      <c r="NT49" s="221" t="str">
        <f t="shared" si="38"/>
        <v>--</v>
      </c>
      <c r="NU49" s="222">
        <v>17.567567567567568</v>
      </c>
      <c r="NV49" s="222">
        <v>10</v>
      </c>
      <c r="NW49" s="222">
        <v>16.923076923076923</v>
      </c>
      <c r="NX49" s="221" t="str">
        <f t="shared" si="39"/>
        <v>--</v>
      </c>
      <c r="NY49" s="222">
        <v>35.135135135135144</v>
      </c>
      <c r="NZ49" s="222">
        <v>30.232558139534895</v>
      </c>
      <c r="OA49" s="222">
        <v>35.955056179775283</v>
      </c>
      <c r="OB49" s="221" t="str">
        <f t="shared" si="40"/>
        <v>--</v>
      </c>
      <c r="OC49" s="222">
        <v>31.081081081081074</v>
      </c>
      <c r="OD49" s="222">
        <v>34.285714285714292</v>
      </c>
      <c r="OE49" s="222">
        <v>30.769230769230766</v>
      </c>
      <c r="OF49" s="128">
        <v>47.945205479452035</v>
      </c>
      <c r="OG49" s="128">
        <v>76.388888888888857</v>
      </c>
      <c r="OH49" s="128">
        <v>51.546391752577321</v>
      </c>
      <c r="OI49" s="128">
        <v>41.052631578947356</v>
      </c>
      <c r="OJ49" s="128">
        <v>54.545454545454554</v>
      </c>
      <c r="OK49" s="128">
        <v>56.578947368421062</v>
      </c>
      <c r="OL49" s="128">
        <v>69.863013698630141</v>
      </c>
      <c r="OM49" s="128">
        <v>59.090909090909101</v>
      </c>
      <c r="ON49" s="310">
        <v>12.162162162162167</v>
      </c>
      <c r="OO49" s="128">
        <v>13.888888888888886</v>
      </c>
      <c r="OP49" s="128">
        <v>10.869565217391303</v>
      </c>
      <c r="OQ49" s="128">
        <v>9.6774193548387046</v>
      </c>
      <c r="OR49" s="128">
        <v>30.303030303030297</v>
      </c>
      <c r="OS49" s="128">
        <v>17.105263157894736</v>
      </c>
      <c r="OT49" s="128">
        <v>15.06849315068493</v>
      </c>
      <c r="OU49" s="128">
        <v>13.636363636363631</v>
      </c>
      <c r="OW49" s="378" t="str">
        <f t="shared" si="10"/>
        <v>--</v>
      </c>
      <c r="OX49" s="378" t="str">
        <f t="shared" si="10"/>
        <v>--</v>
      </c>
      <c r="OY49" s="381">
        <v>0</v>
      </c>
      <c r="OZ49" s="381">
        <v>0</v>
      </c>
      <c r="PA49" s="378" t="str">
        <f t="shared" si="11"/>
        <v>--</v>
      </c>
      <c r="PB49" s="378" t="str">
        <f t="shared" si="11"/>
        <v>--</v>
      </c>
      <c r="PC49" s="381">
        <v>0</v>
      </c>
      <c r="PD49" s="381">
        <v>7.1428571428571432</v>
      </c>
      <c r="PE49" s="380">
        <v>56.410256410256416</v>
      </c>
      <c r="PF49" s="378" t="str">
        <f t="shared" si="10"/>
        <v>--</v>
      </c>
      <c r="PG49" s="381">
        <v>68.75</v>
      </c>
      <c r="PH49" s="381">
        <v>55.555555555555557</v>
      </c>
      <c r="PI49" s="380">
        <v>28.571428571428573</v>
      </c>
      <c r="PJ49" s="378" t="str">
        <f t="shared" si="10"/>
        <v>--</v>
      </c>
      <c r="PK49" s="381">
        <v>16.666666666666671</v>
      </c>
      <c r="PL49" s="381">
        <v>11.111111111111111</v>
      </c>
      <c r="PM49" s="378" t="str">
        <f t="shared" si="12"/>
        <v>--</v>
      </c>
      <c r="PN49" s="378" t="str">
        <f t="shared" si="10"/>
        <v>--</v>
      </c>
      <c r="PO49" s="381">
        <v>22.222222222222221</v>
      </c>
      <c r="PP49" s="381">
        <v>11.111111111111112</v>
      </c>
      <c r="PQ49" s="378" t="str">
        <f t="shared" si="13"/>
        <v>--</v>
      </c>
      <c r="PR49" s="378" t="str">
        <f t="shared" si="13"/>
        <v>--</v>
      </c>
      <c r="PS49" s="381">
        <v>18.518518518518519</v>
      </c>
      <c r="PT49" s="381">
        <v>11.111111111111112</v>
      </c>
      <c r="PU49" s="378" t="str">
        <f t="shared" si="14"/>
        <v>--</v>
      </c>
      <c r="PV49" s="378" t="str">
        <f t="shared" si="14"/>
        <v>--</v>
      </c>
      <c r="PW49" s="381">
        <v>40.74074074074074</v>
      </c>
      <c r="PX49" s="381">
        <v>22.222222222222225</v>
      </c>
      <c r="PZ49" s="368"/>
      <c r="QA49" s="368"/>
      <c r="QB49" s="368"/>
      <c r="QC49" s="368"/>
      <c r="QD49" s="368"/>
      <c r="QE49" s="368"/>
      <c r="QF49" s="368"/>
      <c r="QG49" s="368"/>
      <c r="QH49" s="368"/>
      <c r="QI49" s="368"/>
      <c r="QJ49" s="368"/>
      <c r="QK49" s="368"/>
      <c r="QL49" s="368"/>
      <c r="QM49" s="368"/>
      <c r="QN49" s="368"/>
      <c r="QO49" s="368"/>
      <c r="QP49" s="368"/>
      <c r="QQ49" s="368"/>
      <c r="QR49" s="368"/>
      <c r="QS49" s="368"/>
      <c r="QT49" s="368"/>
      <c r="QU49" s="368"/>
      <c r="QV49" s="368"/>
      <c r="QW49" s="368"/>
      <c r="QX49" s="368"/>
      <c r="QY49" s="368"/>
      <c r="QZ49" s="368"/>
      <c r="RA49" s="368"/>
      <c r="RB49" s="368"/>
      <c r="RC49" s="368"/>
      <c r="RD49" s="368"/>
      <c r="RE49" s="368"/>
      <c r="RF49" s="368"/>
      <c r="RG49" s="368"/>
      <c r="RH49" s="368"/>
      <c r="RI49" s="368"/>
      <c r="RJ49" s="368"/>
      <c r="RK49" s="368"/>
      <c r="RL49" s="368"/>
      <c r="RM49" s="368"/>
      <c r="RN49" s="368"/>
      <c r="RO49" s="368"/>
      <c r="RP49" s="368"/>
      <c r="RQ49" s="368"/>
      <c r="RR49" s="368"/>
      <c r="RS49" s="368"/>
      <c r="RT49" s="368"/>
    </row>
    <row r="50" spans="1:488" x14ac:dyDescent="0.25">
      <c r="A50" s="114">
        <v>46</v>
      </c>
      <c r="B50" s="93" t="s">
        <v>46</v>
      </c>
      <c r="C50" s="189">
        <v>2.6022304832713767</v>
      </c>
      <c r="D50" s="189">
        <v>14.65798045602607</v>
      </c>
      <c r="E50" s="189">
        <v>15.662650602409643</v>
      </c>
      <c r="F50" s="189">
        <v>2.777777777777779</v>
      </c>
      <c r="G50" s="189">
        <v>16.666666666666647</v>
      </c>
      <c r="H50" s="189">
        <v>15.447154471544712</v>
      </c>
      <c r="I50" s="189">
        <v>0.61349693251533755</v>
      </c>
      <c r="J50" s="189">
        <v>8.7431693989071082</v>
      </c>
      <c r="K50" s="189">
        <v>13.970588235294112</v>
      </c>
      <c r="L50" s="189">
        <v>1.0362694300518138</v>
      </c>
      <c r="M50" s="190">
        <v>4.7826086956521756</v>
      </c>
      <c r="N50" s="190">
        <v>12.42603550295858</v>
      </c>
      <c r="O50" s="190">
        <v>1.257861635220126</v>
      </c>
      <c r="P50" s="190">
        <v>8.8757396449704142</v>
      </c>
      <c r="Q50" s="190">
        <v>6.1643835616438363</v>
      </c>
      <c r="R50" s="190">
        <v>2.6022304832713767</v>
      </c>
      <c r="S50" s="190">
        <v>12.131147540983612</v>
      </c>
      <c r="T50" s="190">
        <v>12.601626016260164</v>
      </c>
      <c r="U50" s="190">
        <v>2.777777777777779</v>
      </c>
      <c r="V50" s="190">
        <v>14.705882352941174</v>
      </c>
      <c r="W50" s="190">
        <v>14.227642276422765</v>
      </c>
      <c r="X50" s="190">
        <v>0.61349693251533755</v>
      </c>
      <c r="Y50" s="190">
        <v>7.6502732240437155</v>
      </c>
      <c r="Z50" s="190">
        <v>13.970588235294112</v>
      </c>
      <c r="AA50" s="190">
        <v>1.0362694300518138</v>
      </c>
      <c r="AB50" s="132">
        <v>3.9130434782608696</v>
      </c>
      <c r="AC50" s="132">
        <v>12.42603550295858</v>
      </c>
      <c r="AD50" s="132">
        <v>1.257861635220126</v>
      </c>
      <c r="AE50" s="132">
        <v>8.2840236686390583</v>
      </c>
      <c r="AF50" s="190">
        <v>6.1643835616438363</v>
      </c>
      <c r="AG50" s="189">
        <v>0.75757575757575757</v>
      </c>
      <c r="AH50" s="189">
        <v>8.552631578947361</v>
      </c>
      <c r="AI50" s="191">
        <v>13.765182186234815</v>
      </c>
      <c r="AJ50" s="191">
        <v>1.3953488372093028</v>
      </c>
      <c r="AK50" s="190">
        <v>11.764705882352946</v>
      </c>
      <c r="AL50" s="190">
        <v>12.39669421487603</v>
      </c>
      <c r="AM50" s="190">
        <v>0</v>
      </c>
      <c r="AN50" s="190">
        <v>2.7624309392265198</v>
      </c>
      <c r="AO50" s="190">
        <v>7.3529411764705888</v>
      </c>
      <c r="AP50" s="190">
        <v>0</v>
      </c>
      <c r="AQ50" s="190">
        <v>2.6315789473684217</v>
      </c>
      <c r="AR50" s="190">
        <v>8.2840236686390583</v>
      </c>
      <c r="AS50" s="190">
        <v>0</v>
      </c>
      <c r="AT50" s="190">
        <v>1.818181818181819</v>
      </c>
      <c r="AU50" s="190">
        <v>3.4482758620689662</v>
      </c>
      <c r="AV50" s="190">
        <v>5.7347670250896083</v>
      </c>
      <c r="AW50" s="190">
        <v>25.074626865671632</v>
      </c>
      <c r="AX50" s="132">
        <v>21.755725190839712</v>
      </c>
      <c r="AY50" s="132">
        <v>3.9647577092511024</v>
      </c>
      <c r="AZ50" s="132">
        <v>25.096525096525099</v>
      </c>
      <c r="BA50" s="132">
        <v>23.412698412698411</v>
      </c>
      <c r="BB50" s="190">
        <v>0</v>
      </c>
      <c r="BC50" s="132">
        <v>16.577540106951879</v>
      </c>
      <c r="BD50" s="132">
        <v>18.705035971223023</v>
      </c>
      <c r="BE50" s="132">
        <v>1.538461538461539</v>
      </c>
      <c r="BF50" s="132">
        <v>7.3770491803278668</v>
      </c>
      <c r="BG50" s="190">
        <v>19.662921348314615</v>
      </c>
      <c r="BH50" s="132">
        <v>1.7751479289940828</v>
      </c>
      <c r="BI50" s="132">
        <v>7.3446327683615831</v>
      </c>
      <c r="BJ50" s="132">
        <v>8.4967320261437909</v>
      </c>
      <c r="BK50" s="192" t="s">
        <v>286</v>
      </c>
      <c r="BL50" s="190">
        <v>5.3412462908011804</v>
      </c>
      <c r="BM50" s="132">
        <v>7.2243346007604146</v>
      </c>
      <c r="BN50" s="192" t="s">
        <v>286</v>
      </c>
      <c r="BO50" s="192">
        <v>6.5637065637065746</v>
      </c>
      <c r="BP50" s="192">
        <v>7.1428571428571246</v>
      </c>
      <c r="BQ50" s="192" t="s">
        <v>286</v>
      </c>
      <c r="BR50" s="132">
        <v>6.3492063492062698</v>
      </c>
      <c r="BS50" s="132">
        <v>7.1942446043165376</v>
      </c>
      <c r="BT50" s="192" t="s">
        <v>286</v>
      </c>
      <c r="BU50" s="190">
        <v>2.8688524590163946</v>
      </c>
      <c r="BV50" s="132">
        <v>4.4943820224719113</v>
      </c>
      <c r="BW50" s="192" t="s">
        <v>286</v>
      </c>
      <c r="BX50" s="132">
        <v>1.704545454545455</v>
      </c>
      <c r="BY50" s="190">
        <v>0.65789473684210542</v>
      </c>
      <c r="BZ50" s="132" t="s">
        <v>286</v>
      </c>
      <c r="CA50" s="132">
        <v>11.458333333333339</v>
      </c>
      <c r="CB50" s="132">
        <v>44.855967078189295</v>
      </c>
      <c r="CC50" s="190" t="s">
        <v>286</v>
      </c>
      <c r="CD50" s="132">
        <v>10.360360360360362</v>
      </c>
      <c r="CE50" s="132">
        <v>40.084388185654028</v>
      </c>
      <c r="CF50" s="132" t="s">
        <v>286</v>
      </c>
      <c r="CG50" s="190">
        <v>8.9820359281437181</v>
      </c>
      <c r="CH50" s="132">
        <v>32.031249999999993</v>
      </c>
      <c r="CI50" s="132" t="s">
        <v>286</v>
      </c>
      <c r="CJ50" s="132">
        <v>2.6041666666666674</v>
      </c>
      <c r="CK50" s="132">
        <v>24.05063291139242</v>
      </c>
      <c r="CL50" s="132" t="s">
        <v>286</v>
      </c>
      <c r="CM50" s="132">
        <v>1.3888888888888893</v>
      </c>
      <c r="CN50" s="132">
        <v>11.200000000000003</v>
      </c>
      <c r="CO50" s="132" t="s">
        <v>286</v>
      </c>
      <c r="CP50" s="190">
        <v>39.75903614457831</v>
      </c>
      <c r="CQ50" s="132">
        <v>63.846153846153847</v>
      </c>
      <c r="CR50" s="132" t="s">
        <v>286</v>
      </c>
      <c r="CS50" s="192">
        <v>30.120481927710852</v>
      </c>
      <c r="CT50" s="192">
        <v>55.158730158730187</v>
      </c>
      <c r="CU50" s="190" t="s">
        <v>286</v>
      </c>
      <c r="CV50" s="132">
        <v>26.063829787234042</v>
      </c>
      <c r="CW50" s="132">
        <v>42.753623188405825</v>
      </c>
      <c r="CX50" s="192" t="s">
        <v>286</v>
      </c>
      <c r="CY50" s="192">
        <v>18.750000000000007</v>
      </c>
      <c r="CZ50" s="190">
        <v>39.32584269662923</v>
      </c>
      <c r="DA50" s="132" t="s">
        <v>286</v>
      </c>
      <c r="DB50" s="132">
        <v>14.201183431952668</v>
      </c>
      <c r="DC50" s="210">
        <v>25.333333333333336</v>
      </c>
      <c r="DD50" s="192">
        <v>61.785714285714299</v>
      </c>
      <c r="DE50" s="190">
        <v>69.850746268656749</v>
      </c>
      <c r="DF50" s="132">
        <v>51.136363636363626</v>
      </c>
      <c r="DG50" s="132">
        <v>70.046082949308754</v>
      </c>
      <c r="DH50" s="192">
        <v>71.042471042471107</v>
      </c>
      <c r="DI50" s="192">
        <v>55.952380952380977</v>
      </c>
      <c r="DJ50" s="190">
        <v>67.283950617283963</v>
      </c>
      <c r="DK50" s="132">
        <v>69.14893617021275</v>
      </c>
      <c r="DL50" s="132">
        <v>58.273381294964011</v>
      </c>
      <c r="DM50" s="132">
        <v>71.584699453551977</v>
      </c>
      <c r="DN50" s="132">
        <v>73.770491803278645</v>
      </c>
      <c r="DO50" s="190">
        <v>59.887005649717537</v>
      </c>
      <c r="DP50" s="132">
        <v>72.670807453416145</v>
      </c>
      <c r="DQ50" s="132">
        <v>68.965517241379288</v>
      </c>
      <c r="DR50" s="132">
        <v>56.862745098039198</v>
      </c>
      <c r="DS50" s="132">
        <v>51.811594202898554</v>
      </c>
      <c r="DT50" s="190">
        <v>60.179640718562915</v>
      </c>
      <c r="DU50" s="194">
        <v>38.257575757575736</v>
      </c>
      <c r="DV50" s="194">
        <v>55.803571428571445</v>
      </c>
      <c r="DW50" s="192">
        <v>61.718750000000021</v>
      </c>
      <c r="DX50" s="194">
        <v>36.507936507936499</v>
      </c>
      <c r="DY50" s="190">
        <v>44.303797468354446</v>
      </c>
      <c r="DZ50" s="190">
        <v>53.475935828877013</v>
      </c>
      <c r="EA50" s="190">
        <v>36.690647482014384</v>
      </c>
      <c r="EB50" s="190">
        <v>48.64864864864866</v>
      </c>
      <c r="EC50" s="190">
        <v>65.975103734439855</v>
      </c>
      <c r="ED50" s="190">
        <v>46.89265536723164</v>
      </c>
      <c r="EE50" s="190">
        <v>51.219512195121943</v>
      </c>
      <c r="EF50" s="190">
        <v>52.571428571428555</v>
      </c>
      <c r="EG50" s="190">
        <v>47.712418300653603</v>
      </c>
      <c r="EH50" s="190">
        <v>17.625899280575545</v>
      </c>
      <c r="EI50" s="190">
        <v>14.243323442136504</v>
      </c>
      <c r="EJ50" s="190">
        <v>15.094339622641513</v>
      </c>
      <c r="EK50" s="190">
        <v>27.678571428571427</v>
      </c>
      <c r="EL50" s="132">
        <v>13.725490196078432</v>
      </c>
      <c r="EM50" s="132">
        <v>6.3492063492063489</v>
      </c>
      <c r="EN50" s="132">
        <v>16.049382716049383</v>
      </c>
      <c r="EO50" s="132">
        <v>18.085106382978719</v>
      </c>
      <c r="EP50" s="190">
        <v>8.0291970802919721</v>
      </c>
      <c r="EQ50" s="132">
        <v>16.753926701570684</v>
      </c>
      <c r="ER50" s="132">
        <v>19.583333333333343</v>
      </c>
      <c r="ES50" s="132">
        <v>11.931818181818187</v>
      </c>
      <c r="ET50" s="132">
        <v>22.424242424242426</v>
      </c>
      <c r="EU50" s="190">
        <v>13.372093023255815</v>
      </c>
      <c r="EV50" s="132">
        <v>14.765100671140946</v>
      </c>
      <c r="EW50" s="132" t="s">
        <v>286</v>
      </c>
      <c r="EX50" s="132" t="s">
        <v>286</v>
      </c>
      <c r="EY50" s="132" t="s">
        <v>286</v>
      </c>
      <c r="EZ50" s="190">
        <v>92.576419213973864</v>
      </c>
      <c r="FA50" s="132">
        <v>86.381322957198378</v>
      </c>
      <c r="FB50" s="132">
        <v>85.6573705179283</v>
      </c>
      <c r="FC50" s="132">
        <v>82.926829268292707</v>
      </c>
      <c r="FD50" s="132">
        <v>84.126984126984155</v>
      </c>
      <c r="FE50" s="190">
        <v>83.211678832116789</v>
      </c>
      <c r="FF50" s="132">
        <v>86.458333333333258</v>
      </c>
      <c r="FG50" s="132">
        <v>78.661087866108787</v>
      </c>
      <c r="FH50" s="132">
        <v>73.295454545454518</v>
      </c>
      <c r="FI50" s="132">
        <v>81.764705882352928</v>
      </c>
      <c r="FJ50" s="190">
        <v>81.249999999999957</v>
      </c>
      <c r="FK50" s="132">
        <v>85.333333333333343</v>
      </c>
      <c r="FL50" s="132" t="s">
        <v>286</v>
      </c>
      <c r="FM50" s="132" t="s">
        <v>286</v>
      </c>
      <c r="FN50" s="132" t="s">
        <v>286</v>
      </c>
      <c r="FO50" s="190">
        <v>49.344978165938848</v>
      </c>
      <c r="FP50" s="132">
        <v>41.245136186770409</v>
      </c>
      <c r="FQ50" s="132">
        <v>31.474103585657382</v>
      </c>
      <c r="FR50" s="132">
        <v>37.804878048780502</v>
      </c>
      <c r="FS50" s="132">
        <v>39.153439153439166</v>
      </c>
      <c r="FT50" s="190">
        <v>29.197080291970792</v>
      </c>
      <c r="FU50" s="132">
        <v>39.583333333333321</v>
      </c>
      <c r="FV50" s="132">
        <v>39.748953974895386</v>
      </c>
      <c r="FW50" s="132">
        <v>29.545454545454533</v>
      </c>
      <c r="FX50" s="132">
        <v>29.411764705882351</v>
      </c>
      <c r="FY50" s="190">
        <v>27.27272727272727</v>
      </c>
      <c r="FZ50" s="132">
        <v>26</v>
      </c>
      <c r="GA50" s="132" t="s">
        <v>286</v>
      </c>
      <c r="GB50" s="132" t="s">
        <v>286</v>
      </c>
      <c r="GC50" s="132" t="s">
        <v>286</v>
      </c>
      <c r="GD50" s="190">
        <v>71.999999999999972</v>
      </c>
      <c r="GE50" s="132">
        <v>71.25984251968508</v>
      </c>
      <c r="GF50" s="132">
        <v>77.419354838709637</v>
      </c>
      <c r="GG50" s="132">
        <v>67.741935483871018</v>
      </c>
      <c r="GH50" s="132">
        <v>67.195767195767189</v>
      </c>
      <c r="GI50" s="190">
        <v>56.617647058823515</v>
      </c>
      <c r="GJ50" s="132">
        <v>55.555555555555529</v>
      </c>
      <c r="GK50" s="132">
        <v>60.759493670886052</v>
      </c>
      <c r="GL50" s="132">
        <v>66.279069767441911</v>
      </c>
      <c r="GM50" s="197">
        <v>48.795180722891565</v>
      </c>
      <c r="GN50" s="190">
        <v>49.142857142857125</v>
      </c>
      <c r="GO50" s="132">
        <v>53.378378378378372</v>
      </c>
      <c r="GP50" s="132" t="s">
        <v>286</v>
      </c>
      <c r="GQ50" s="132" t="s">
        <v>286</v>
      </c>
      <c r="GR50" s="132" t="s">
        <v>286</v>
      </c>
      <c r="GS50" s="190">
        <v>22.222222222222229</v>
      </c>
      <c r="GT50" s="132">
        <v>27.559055118110241</v>
      </c>
      <c r="GU50" s="132">
        <v>35.483870967741943</v>
      </c>
      <c r="GV50" s="132">
        <v>17.419354838709676</v>
      </c>
      <c r="GW50" s="132">
        <v>21.693121693121704</v>
      </c>
      <c r="GX50" s="190">
        <v>22.058823529411775</v>
      </c>
      <c r="GY50" s="190">
        <v>13.227513227513223</v>
      </c>
      <c r="GZ50" s="190">
        <v>19.831223628691983</v>
      </c>
      <c r="HA50" s="190">
        <v>22.674418604651162</v>
      </c>
      <c r="HB50" s="190">
        <v>9.6385542168674743</v>
      </c>
      <c r="HC50" s="190">
        <v>14.285714285714281</v>
      </c>
      <c r="HD50" s="190">
        <v>20.270270270270277</v>
      </c>
      <c r="HE50" s="190" t="s">
        <v>286</v>
      </c>
      <c r="HF50" s="190" t="s">
        <v>286</v>
      </c>
      <c r="HG50" s="190" t="s">
        <v>286</v>
      </c>
      <c r="HH50" s="190">
        <v>32.710280373831793</v>
      </c>
      <c r="HI50" s="190">
        <v>21.653543307086608</v>
      </c>
      <c r="HJ50" s="190">
        <v>12.85140562248996</v>
      </c>
      <c r="HK50" s="190">
        <v>38.410596026490069</v>
      </c>
      <c r="HL50" s="132">
        <v>24.598930481283414</v>
      </c>
      <c r="HM50" s="132">
        <v>19.117647058823525</v>
      </c>
      <c r="HN50" s="132">
        <v>43.157894736842131</v>
      </c>
      <c r="HO50" s="132">
        <v>44.303797468354453</v>
      </c>
      <c r="HP50" s="190">
        <v>37.869822485207109</v>
      </c>
      <c r="HQ50" s="132">
        <v>35.542168674698779</v>
      </c>
      <c r="HR50" s="132">
        <v>37.209302325581376</v>
      </c>
      <c r="HS50" s="132">
        <v>34.93150684931507</v>
      </c>
      <c r="HT50" s="196" t="s">
        <v>286</v>
      </c>
      <c r="HU50" s="190" t="s">
        <v>286</v>
      </c>
      <c r="HV50" s="192" t="s">
        <v>286</v>
      </c>
      <c r="HW50" s="192">
        <v>10.280373831775709</v>
      </c>
      <c r="HX50" s="192">
        <v>8.661417322834648</v>
      </c>
      <c r="HY50" s="192">
        <v>5.2208835341365445</v>
      </c>
      <c r="HZ50" s="192">
        <v>17.880794701986748</v>
      </c>
      <c r="IA50" s="192">
        <v>12.299465240641716</v>
      </c>
      <c r="IB50" s="192">
        <v>2.9411764705882359</v>
      </c>
      <c r="IC50" s="192">
        <v>20</v>
      </c>
      <c r="ID50" s="192">
        <v>18.143459915611814</v>
      </c>
      <c r="IE50" s="192">
        <v>13.017751479289936</v>
      </c>
      <c r="IF50" s="192">
        <v>16.265060240963855</v>
      </c>
      <c r="IG50" s="192">
        <v>10.46511627906977</v>
      </c>
      <c r="IH50" s="192">
        <v>10.958904109589044</v>
      </c>
      <c r="II50" s="192" t="s">
        <v>286</v>
      </c>
      <c r="IJ50" s="192" t="s">
        <v>286</v>
      </c>
      <c r="IK50" s="192" t="s">
        <v>286</v>
      </c>
      <c r="IL50" s="192" t="s">
        <v>286</v>
      </c>
      <c r="IM50" s="192" t="s">
        <v>286</v>
      </c>
      <c r="IN50" s="192" t="s">
        <v>286</v>
      </c>
      <c r="IO50" s="192" t="s">
        <v>286</v>
      </c>
      <c r="IP50" s="192" t="s">
        <v>286</v>
      </c>
      <c r="IQ50" s="192" t="s">
        <v>286</v>
      </c>
      <c r="IR50" s="192" t="s">
        <v>286</v>
      </c>
      <c r="IS50" s="192">
        <v>17.567567567567565</v>
      </c>
      <c r="IT50" s="192">
        <v>13.173652694610777</v>
      </c>
      <c r="IU50" s="192" t="s">
        <v>286</v>
      </c>
      <c r="IV50" s="192">
        <v>19.354838709677427</v>
      </c>
      <c r="IW50" s="192">
        <v>16.176470588235297</v>
      </c>
      <c r="IX50" s="192" t="s">
        <v>286</v>
      </c>
      <c r="IY50" s="192" t="s">
        <v>286</v>
      </c>
      <c r="IZ50" s="192" t="s">
        <v>286</v>
      </c>
      <c r="JA50" s="192" t="s">
        <v>286</v>
      </c>
      <c r="JB50" s="192" t="s">
        <v>286</v>
      </c>
      <c r="JC50" s="192" t="s">
        <v>286</v>
      </c>
      <c r="JD50" s="192" t="s">
        <v>286</v>
      </c>
      <c r="JE50" s="192" t="s">
        <v>286</v>
      </c>
      <c r="JF50" s="192" t="s">
        <v>286</v>
      </c>
      <c r="JG50" s="192" t="s">
        <v>286</v>
      </c>
      <c r="JH50" s="192">
        <v>9.4594594594594668</v>
      </c>
      <c r="JI50" s="192">
        <v>12.574850299401191</v>
      </c>
      <c r="JJ50" s="192" t="s">
        <v>286</v>
      </c>
      <c r="JK50" s="192">
        <v>12.90322580645161</v>
      </c>
      <c r="JL50" s="192">
        <v>11.029411764705884</v>
      </c>
      <c r="JM50" s="192" t="s">
        <v>286</v>
      </c>
      <c r="JN50" s="192" t="s">
        <v>286</v>
      </c>
      <c r="JO50" s="192" t="s">
        <v>286</v>
      </c>
      <c r="JP50" s="192" t="s">
        <v>286</v>
      </c>
      <c r="JQ50" s="192" t="s">
        <v>286</v>
      </c>
      <c r="JR50" s="192" t="s">
        <v>286</v>
      </c>
      <c r="JS50" s="192" t="s">
        <v>286</v>
      </c>
      <c r="JT50" s="192" t="s">
        <v>286</v>
      </c>
      <c r="JU50" s="192" t="s">
        <v>286</v>
      </c>
      <c r="JV50" s="192" t="s">
        <v>286</v>
      </c>
      <c r="JW50" s="192">
        <v>27.027027027027032</v>
      </c>
      <c r="JX50" s="192">
        <v>25.748502994011968</v>
      </c>
      <c r="JY50" s="192" t="s">
        <v>286</v>
      </c>
      <c r="JZ50" s="192">
        <v>32.258064516129011</v>
      </c>
      <c r="KA50" s="192">
        <v>27.205882352941199</v>
      </c>
      <c r="KB50" s="192">
        <v>17.883211678832112</v>
      </c>
      <c r="KC50" s="192">
        <v>24.776119402985064</v>
      </c>
      <c r="KD50" s="192">
        <v>26.235741444866935</v>
      </c>
      <c r="KE50" s="192">
        <v>17.180616740088112</v>
      </c>
      <c r="KF50" s="192">
        <v>22.352941176470591</v>
      </c>
      <c r="KG50" s="192">
        <v>26.086956521739118</v>
      </c>
      <c r="KH50" s="192">
        <v>19.1358024691358</v>
      </c>
      <c r="KI50" s="192">
        <v>22.459893048128354</v>
      </c>
      <c r="KJ50" s="192">
        <v>26.618705035971217</v>
      </c>
      <c r="KK50" s="192">
        <v>20.744680851063819</v>
      </c>
      <c r="KL50" s="192">
        <v>23.55371900826448</v>
      </c>
      <c r="KM50" s="192">
        <v>26.553672316384194</v>
      </c>
      <c r="KN50" s="192">
        <v>18.674698795180731</v>
      </c>
      <c r="KO50" s="192">
        <v>24.431818181818187</v>
      </c>
      <c r="KP50" s="192">
        <v>26.315789473684216</v>
      </c>
      <c r="KQ50" s="192" t="str">
        <f t="shared" si="47"/>
        <v>--</v>
      </c>
      <c r="KR50" s="192" t="str">
        <f t="shared" si="47"/>
        <v>--</v>
      </c>
      <c r="KS50" s="192" t="str">
        <f t="shared" si="47"/>
        <v>--</v>
      </c>
      <c r="KT50" s="192" t="str">
        <f t="shared" si="47"/>
        <v>--</v>
      </c>
      <c r="KU50" s="192" t="str">
        <f t="shared" si="47"/>
        <v>--</v>
      </c>
      <c r="KV50" s="219">
        <v>1.8518518518518501</v>
      </c>
      <c r="KW50" s="219">
        <v>3.5087719298245599</v>
      </c>
      <c r="KX50" s="219">
        <v>4.4585987261146496</v>
      </c>
      <c r="KY50" s="219">
        <v>2.3529411764705901</v>
      </c>
      <c r="KZ50" s="219">
        <v>0</v>
      </c>
      <c r="LA50" s="219">
        <v>3.6585365853658498</v>
      </c>
      <c r="LB50" s="190" t="str">
        <f t="shared" si="33"/>
        <v>--</v>
      </c>
      <c r="LC50" s="219">
        <v>2.4509803921568598</v>
      </c>
      <c r="LD50" s="219">
        <v>15.6462585034014</v>
      </c>
      <c r="LE50" s="190" t="str">
        <f t="shared" si="34"/>
        <v>--</v>
      </c>
      <c r="LF50" s="219">
        <v>1.7543859649122799</v>
      </c>
      <c r="LG50" s="219">
        <v>8.75</v>
      </c>
      <c r="LH50" s="219">
        <v>79.375</v>
      </c>
      <c r="LI50" s="219">
        <v>81.7777777777778</v>
      </c>
      <c r="LJ50" s="219">
        <v>82.051282051282101</v>
      </c>
      <c r="LK50" s="219">
        <v>75.147928994082804</v>
      </c>
      <c r="LL50" s="219">
        <v>82.300884955752196</v>
      </c>
      <c r="LM50" s="219">
        <v>76.543209876543202</v>
      </c>
      <c r="LN50" s="219">
        <v>26.25</v>
      </c>
      <c r="LO50" s="219">
        <v>37.3333333333333</v>
      </c>
      <c r="LP50" s="219">
        <v>35.897435897435898</v>
      </c>
      <c r="LQ50" s="219">
        <v>22.485207100591701</v>
      </c>
      <c r="LR50" s="219">
        <v>31.858407079646</v>
      </c>
      <c r="LS50" s="219">
        <v>29.629629629629601</v>
      </c>
      <c r="LT50" s="219">
        <v>57.861635220125798</v>
      </c>
      <c r="LU50" s="219">
        <v>52.914798206278</v>
      </c>
      <c r="LV50" s="219">
        <v>42.948717948717899</v>
      </c>
      <c r="LW50" s="219">
        <v>35.5029585798816</v>
      </c>
      <c r="LX50" s="219">
        <v>45.614035087719301</v>
      </c>
      <c r="LY50" s="219">
        <v>39.506172839506199</v>
      </c>
      <c r="LZ50" s="219">
        <v>10.062893081761001</v>
      </c>
      <c r="MA50" s="219">
        <v>16.143497757847499</v>
      </c>
      <c r="MB50" s="219">
        <v>10.2564102564103</v>
      </c>
      <c r="MC50" s="219">
        <v>5.9171597633136104</v>
      </c>
      <c r="MD50" s="219">
        <v>9.6491228070175392</v>
      </c>
      <c r="ME50" s="219">
        <v>7.4074074074074101</v>
      </c>
      <c r="MF50" s="219">
        <v>39.102564102564102</v>
      </c>
      <c r="MG50" s="219">
        <v>45.535714285714299</v>
      </c>
      <c r="MH50" s="219">
        <v>41.025641025641001</v>
      </c>
      <c r="MI50" s="219">
        <v>33.136094674556198</v>
      </c>
      <c r="MJ50" s="219">
        <v>41.964285714285701</v>
      </c>
      <c r="MK50" s="219">
        <v>37.037037037037102</v>
      </c>
      <c r="ML50" s="219">
        <v>11.538461538461499</v>
      </c>
      <c r="MM50" s="219">
        <v>14.285714285714301</v>
      </c>
      <c r="MN50" s="219">
        <v>11.538461538461499</v>
      </c>
      <c r="MO50" s="219">
        <v>5.9171597633136104</v>
      </c>
      <c r="MP50" s="219">
        <v>10.714285714285699</v>
      </c>
      <c r="MQ50" s="219">
        <v>11.1111111111111</v>
      </c>
      <c r="MR50" s="190" t="str">
        <f t="shared" si="48"/>
        <v>--</v>
      </c>
      <c r="MS50" s="190" t="str">
        <f t="shared" si="48"/>
        <v>--</v>
      </c>
      <c r="MT50" s="190" t="str">
        <f t="shared" si="48"/>
        <v>--</v>
      </c>
      <c r="MU50" s="190" t="str">
        <f t="shared" si="48"/>
        <v>--</v>
      </c>
      <c r="MV50" s="220">
        <v>84.4559585492228</v>
      </c>
      <c r="MW50" s="220">
        <v>74.691358024691397</v>
      </c>
      <c r="MX50" s="220">
        <v>32.124352331606197</v>
      </c>
      <c r="MY50" s="220">
        <v>22.839506172839499</v>
      </c>
      <c r="MZ50" s="220">
        <v>50.7853403141361</v>
      </c>
      <c r="NA50" s="220">
        <v>32.727272727272698</v>
      </c>
      <c r="NB50" s="220">
        <v>8.9005235602094199</v>
      </c>
      <c r="NC50" s="220">
        <v>7.2727272727272796</v>
      </c>
      <c r="ND50" s="220">
        <v>43.814432989690701</v>
      </c>
      <c r="NE50" s="220">
        <v>33.132530120481903</v>
      </c>
      <c r="NF50" s="220">
        <v>15.4639175257732</v>
      </c>
      <c r="NG50" s="220">
        <v>10.2409638554217</v>
      </c>
      <c r="NH50" s="221" t="str">
        <f t="shared" si="35"/>
        <v>--</v>
      </c>
      <c r="NI50" s="222">
        <v>11.0294117647059</v>
      </c>
      <c r="NJ50" s="222">
        <v>10.526315789473699</v>
      </c>
      <c r="NK50" s="222">
        <v>10.596026490066199</v>
      </c>
      <c r="NL50" s="221" t="str">
        <f t="shared" si="36"/>
        <v>--</v>
      </c>
      <c r="NM50" s="222">
        <v>14.379084967320299</v>
      </c>
      <c r="NN50" s="222">
        <v>9.1836734693877595</v>
      </c>
      <c r="NO50" s="222">
        <v>12.5</v>
      </c>
      <c r="NP50" s="221" t="str">
        <f t="shared" si="37"/>
        <v>--</v>
      </c>
      <c r="NQ50" s="273">
        <v>13.235294117647063</v>
      </c>
      <c r="NR50" s="273">
        <v>11.483253588516744</v>
      </c>
      <c r="NS50" s="273">
        <v>13.907284768211923</v>
      </c>
      <c r="NT50" s="221" t="str">
        <f t="shared" si="38"/>
        <v>--</v>
      </c>
      <c r="NU50" s="222">
        <v>10.457516339869292</v>
      </c>
      <c r="NV50" s="222">
        <v>8.1632653061224456</v>
      </c>
      <c r="NW50" s="222">
        <v>18.05555555555555</v>
      </c>
      <c r="NX50" s="221" t="str">
        <f t="shared" si="39"/>
        <v>--</v>
      </c>
      <c r="NY50" s="222">
        <v>24.264705882352942</v>
      </c>
      <c r="NZ50" s="222">
        <v>22.009569377990431</v>
      </c>
      <c r="OA50" s="222">
        <v>24.503311258278138</v>
      </c>
      <c r="OB50" s="221" t="str">
        <f t="shared" si="40"/>
        <v>--</v>
      </c>
      <c r="OC50" s="222">
        <v>24.836601307189543</v>
      </c>
      <c r="OD50" s="222">
        <v>17.346938775510203</v>
      </c>
      <c r="OE50" s="222">
        <v>30.555555555555568</v>
      </c>
      <c r="OF50" s="128">
        <v>43.5</v>
      </c>
      <c r="OG50" s="128">
        <v>65.2173913043478</v>
      </c>
      <c r="OH50" s="128">
        <v>60.434782608695677</v>
      </c>
      <c r="OI50" s="128">
        <v>49.681528662420384</v>
      </c>
      <c r="OJ50" s="128">
        <v>49.079754601226959</v>
      </c>
      <c r="OK50" s="128">
        <v>70.414201183431899</v>
      </c>
      <c r="OL50" s="128">
        <v>60.000000000000007</v>
      </c>
      <c r="OM50" s="128">
        <v>39.285714285714278</v>
      </c>
      <c r="ON50" s="310">
        <v>24.309392265193374</v>
      </c>
      <c r="OO50" s="128">
        <v>14.935064935064933</v>
      </c>
      <c r="OP50" s="128">
        <v>20.089285714285705</v>
      </c>
      <c r="OQ50" s="128">
        <v>13.461538461538465</v>
      </c>
      <c r="OR50" s="128">
        <v>25.000000000000007</v>
      </c>
      <c r="OS50" s="128">
        <v>15.38461538461538</v>
      </c>
      <c r="OT50" s="128">
        <v>10.714285714285715</v>
      </c>
      <c r="OU50" s="128">
        <v>13.580246913580243</v>
      </c>
      <c r="OW50" s="378" t="str">
        <f t="shared" si="10"/>
        <v>--</v>
      </c>
      <c r="OX50" s="381">
        <v>2.2222222222222223</v>
      </c>
      <c r="OY50" s="381">
        <v>2.1126760563380276</v>
      </c>
      <c r="OZ50" s="381">
        <v>0.78124999999999978</v>
      </c>
      <c r="PA50" s="378" t="str">
        <f t="shared" si="11"/>
        <v>--</v>
      </c>
      <c r="PB50" s="378" t="str">
        <f t="shared" si="11"/>
        <v>--</v>
      </c>
      <c r="PC50" s="381">
        <v>2.127659574468086</v>
      </c>
      <c r="PD50" s="381">
        <v>11.29032258064516</v>
      </c>
      <c r="PE50" s="380">
        <v>40.268456375838916</v>
      </c>
      <c r="PF50" s="381">
        <v>49.275362318840585</v>
      </c>
      <c r="PG50" s="381">
        <v>47.945205479452078</v>
      </c>
      <c r="PH50" s="381">
        <v>49.612403100775211</v>
      </c>
      <c r="PI50" s="380">
        <v>18.881118881118887</v>
      </c>
      <c r="PJ50" s="381">
        <v>10.526315789473683</v>
      </c>
      <c r="PK50" s="381">
        <v>13.698630136986303</v>
      </c>
      <c r="PL50" s="381">
        <v>11.811023622047248</v>
      </c>
      <c r="PM50" s="378" t="str">
        <f t="shared" si="12"/>
        <v>--</v>
      </c>
      <c r="PN50" s="381">
        <v>17.692307692307693</v>
      </c>
      <c r="PO50" s="381">
        <v>14.634146341463415</v>
      </c>
      <c r="PP50" s="381">
        <v>11.666666666666666</v>
      </c>
      <c r="PQ50" s="378" t="str">
        <f t="shared" si="13"/>
        <v>--</v>
      </c>
      <c r="PR50" s="381">
        <v>10.000000000000004</v>
      </c>
      <c r="PS50" s="381">
        <v>12.195121951219518</v>
      </c>
      <c r="PT50" s="381">
        <v>19.166666666666661</v>
      </c>
      <c r="PU50" s="378" t="str">
        <f t="shared" si="14"/>
        <v>--</v>
      </c>
      <c r="PV50" s="381">
        <v>27.692307692307693</v>
      </c>
      <c r="PW50" s="381">
        <v>26.829268292682936</v>
      </c>
      <c r="PX50" s="381">
        <v>30.833333333333357</v>
      </c>
      <c r="PZ50" s="368"/>
      <c r="QA50" s="368"/>
      <c r="QB50" s="368"/>
      <c r="QC50" s="368"/>
      <c r="QD50" s="368"/>
      <c r="QE50" s="368"/>
      <c r="QF50" s="368"/>
      <c r="QG50" s="368"/>
      <c r="QH50" s="368"/>
      <c r="QI50" s="368"/>
      <c r="QJ50" s="368"/>
      <c r="QK50" s="368"/>
      <c r="QL50" s="368"/>
      <c r="QM50" s="368"/>
      <c r="QN50" s="368"/>
      <c r="QO50" s="368"/>
      <c r="QP50" s="368"/>
      <c r="QQ50" s="368"/>
      <c r="QR50" s="368"/>
      <c r="QS50" s="368"/>
      <c r="QT50" s="368"/>
      <c r="QU50" s="368"/>
      <c r="QV50" s="368"/>
      <c r="QW50" s="368"/>
      <c r="QX50" s="368"/>
      <c r="QY50" s="368"/>
      <c r="QZ50" s="368"/>
      <c r="RA50" s="368"/>
      <c r="RB50" s="368"/>
      <c r="RC50" s="368"/>
      <c r="RD50" s="368"/>
      <c r="RE50" s="368"/>
      <c r="RF50" s="368"/>
      <c r="RG50" s="368"/>
      <c r="RH50" s="368"/>
      <c r="RI50" s="368"/>
      <c r="RJ50" s="368"/>
      <c r="RK50" s="368"/>
      <c r="RL50" s="368"/>
      <c r="RM50" s="368"/>
      <c r="RN50" s="368"/>
      <c r="RO50" s="368"/>
      <c r="RP50" s="368"/>
      <c r="RQ50" s="368"/>
      <c r="RR50" s="368"/>
      <c r="RS50" s="368"/>
      <c r="RT50" s="368"/>
    </row>
    <row r="51" spans="1:488" ht="21" customHeight="1" x14ac:dyDescent="0.25">
      <c r="A51" s="114">
        <v>47</v>
      </c>
      <c r="B51" s="93" t="s">
        <v>47</v>
      </c>
      <c r="C51" s="189">
        <v>2.4937655860349128</v>
      </c>
      <c r="D51" s="189">
        <v>13.902439024390244</v>
      </c>
      <c r="E51" s="189">
        <v>13.818181818181815</v>
      </c>
      <c r="F51" s="189">
        <v>1.70940170940171</v>
      </c>
      <c r="G51" s="189">
        <v>6.8527918781725941</v>
      </c>
      <c r="H51" s="189">
        <v>12.36363636363636</v>
      </c>
      <c r="I51" s="189">
        <v>2.444987775061124</v>
      </c>
      <c r="J51" s="189">
        <v>8.0332409972299192</v>
      </c>
      <c r="K51" s="189">
        <v>8.6567164179104363</v>
      </c>
      <c r="L51" s="189">
        <v>0.88235294117647134</v>
      </c>
      <c r="M51" s="190">
        <v>4.7858942065491172</v>
      </c>
      <c r="N51" s="190">
        <v>11.067193675889326</v>
      </c>
      <c r="O51" s="190">
        <v>1.1904761904761907</v>
      </c>
      <c r="P51" s="190">
        <v>3.2608695652173929</v>
      </c>
      <c r="Q51" s="190">
        <v>10.596026490066221</v>
      </c>
      <c r="R51" s="190">
        <v>2.4937655860349128</v>
      </c>
      <c r="S51" s="190">
        <v>12.926829268292686</v>
      </c>
      <c r="T51" s="190">
        <v>12.454212454212453</v>
      </c>
      <c r="U51" s="190">
        <v>1.4245014245014251</v>
      </c>
      <c r="V51" s="190">
        <v>6.1224489795918347</v>
      </c>
      <c r="W51" s="190">
        <v>10.545454545454554</v>
      </c>
      <c r="X51" s="190">
        <v>2.444987775061124</v>
      </c>
      <c r="Y51" s="190">
        <v>8.0332409972299192</v>
      </c>
      <c r="Z51" s="190">
        <v>7.485029940119758</v>
      </c>
      <c r="AA51" s="190">
        <v>0.88235294117647134</v>
      </c>
      <c r="AB51" s="132">
        <v>3.5353535353535368</v>
      </c>
      <c r="AC51" s="132">
        <v>9.9601593625498026</v>
      </c>
      <c r="AD51" s="132">
        <v>0.59523809523809534</v>
      </c>
      <c r="AE51" s="132">
        <v>2.9891304347826089</v>
      </c>
      <c r="AF51" s="190">
        <v>8.6092715231788048</v>
      </c>
      <c r="AG51" s="189">
        <v>0.25316455696202522</v>
      </c>
      <c r="AH51" s="189">
        <v>8.148148148148147</v>
      </c>
      <c r="AI51" s="191">
        <v>8.3941605839416038</v>
      </c>
      <c r="AJ51" s="191">
        <v>1.149425287356322</v>
      </c>
      <c r="AK51" s="190">
        <v>3.3078880407124682</v>
      </c>
      <c r="AL51" s="190">
        <v>8.0882352941176432</v>
      </c>
      <c r="AM51" s="190">
        <v>1.4814814814814823</v>
      </c>
      <c r="AN51" s="190">
        <v>3.0898876404494366</v>
      </c>
      <c r="AO51" s="190">
        <v>5.120481927710844</v>
      </c>
      <c r="AP51" s="190">
        <v>0.58997050147492625</v>
      </c>
      <c r="AQ51" s="190">
        <v>3.282828282828286</v>
      </c>
      <c r="AR51" s="190">
        <v>7.6923076923076907</v>
      </c>
      <c r="AS51" s="190">
        <v>0.59701492537313461</v>
      </c>
      <c r="AT51" s="190">
        <v>1.9073569482288844</v>
      </c>
      <c r="AU51" s="190">
        <v>7.046979865771811</v>
      </c>
      <c r="AV51" s="190">
        <v>4.4943820224719087</v>
      </c>
      <c r="AW51" s="190">
        <v>22.29580573951435</v>
      </c>
      <c r="AX51" s="132">
        <v>16.151202749140886</v>
      </c>
      <c r="AY51" s="132">
        <v>4.5454545454545467</v>
      </c>
      <c r="AZ51" s="132">
        <v>12.183908045977009</v>
      </c>
      <c r="BA51" s="132">
        <v>10.927152317880793</v>
      </c>
      <c r="BB51" s="190">
        <v>1.6241299303944325</v>
      </c>
      <c r="BC51" s="132">
        <v>13.810741687979542</v>
      </c>
      <c r="BD51" s="132">
        <v>8.3333333333333321</v>
      </c>
      <c r="BE51" s="132">
        <v>0.51020408163265263</v>
      </c>
      <c r="BF51" s="132">
        <v>6.6985645933014339</v>
      </c>
      <c r="BG51" s="190">
        <v>11.698113207547165</v>
      </c>
      <c r="BH51" s="132">
        <v>1.3698630136986303</v>
      </c>
      <c r="BI51" s="132">
        <v>8.8772845953002566</v>
      </c>
      <c r="BJ51" s="132">
        <v>7.1428571428571406</v>
      </c>
      <c r="BK51" s="192" t="s">
        <v>286</v>
      </c>
      <c r="BL51" s="190">
        <v>3.9735099337748494</v>
      </c>
      <c r="BM51" s="132">
        <v>2.7586206896551317</v>
      </c>
      <c r="BN51" s="192" t="s">
        <v>286</v>
      </c>
      <c r="BO51" s="192">
        <v>3.9534883720931333</v>
      </c>
      <c r="BP51" s="192">
        <v>3.3222591362125655</v>
      </c>
      <c r="BQ51" s="192" t="s">
        <v>286</v>
      </c>
      <c r="BR51" s="132">
        <v>3.5989717223651496</v>
      </c>
      <c r="BS51" s="132">
        <v>3.757225433526088</v>
      </c>
      <c r="BT51" s="192" t="s">
        <v>286</v>
      </c>
      <c r="BU51" s="190">
        <v>2.3923444976076556</v>
      </c>
      <c r="BV51" s="132">
        <v>2.6615969581749055</v>
      </c>
      <c r="BW51" s="192" t="s">
        <v>286</v>
      </c>
      <c r="BX51" s="132">
        <v>1.0526315789473677</v>
      </c>
      <c r="BY51" s="190">
        <v>2.4922118380062313</v>
      </c>
      <c r="BZ51" s="132" t="s">
        <v>286</v>
      </c>
      <c r="CA51" s="132">
        <v>9.1160220994475143</v>
      </c>
      <c r="CB51" s="132">
        <v>33.840304182509513</v>
      </c>
      <c r="CC51" s="190" t="s">
        <v>286</v>
      </c>
      <c r="CD51" s="132">
        <v>4.0462427745664753</v>
      </c>
      <c r="CE51" s="132">
        <v>30.487804878048795</v>
      </c>
      <c r="CF51" s="132" t="s">
        <v>286</v>
      </c>
      <c r="CG51" s="190">
        <v>9.8159509202453989</v>
      </c>
      <c r="CH51" s="132">
        <v>23.15112540192926</v>
      </c>
      <c r="CI51" s="132" t="s">
        <v>286</v>
      </c>
      <c r="CJ51" s="132">
        <v>3.3613445378151265</v>
      </c>
      <c r="CK51" s="132">
        <v>29.333333333333332</v>
      </c>
      <c r="CL51" s="132" t="s">
        <v>286</v>
      </c>
      <c r="CM51" s="132">
        <v>3.7037037037037046</v>
      </c>
      <c r="CN51" s="132">
        <v>18.545454545454547</v>
      </c>
      <c r="CO51" s="132" t="s">
        <v>286</v>
      </c>
      <c r="CP51" s="190">
        <v>27.954545454545457</v>
      </c>
      <c r="CQ51" s="132">
        <v>47.670250896057375</v>
      </c>
      <c r="CR51" s="132" t="s">
        <v>286</v>
      </c>
      <c r="CS51" s="192">
        <v>20.567375886524847</v>
      </c>
      <c r="CT51" s="192">
        <v>38.888888888888893</v>
      </c>
      <c r="CU51" s="190" t="s">
        <v>286</v>
      </c>
      <c r="CV51" s="132">
        <v>23.056994818652857</v>
      </c>
      <c r="CW51" s="132">
        <v>31.778425655976665</v>
      </c>
      <c r="CX51" s="192" t="s">
        <v>286</v>
      </c>
      <c r="CY51" s="192">
        <v>17.961165048543691</v>
      </c>
      <c r="CZ51" s="190">
        <v>36.641221374045841</v>
      </c>
      <c r="DA51" s="132" t="s">
        <v>286</v>
      </c>
      <c r="DB51" s="132">
        <v>13.066666666666663</v>
      </c>
      <c r="DC51" s="210">
        <v>29.4871794871795</v>
      </c>
      <c r="DD51" s="192">
        <v>72.935779816513758</v>
      </c>
      <c r="DE51" s="190">
        <v>69.977924944812287</v>
      </c>
      <c r="DF51" s="132">
        <v>57.439446366781986</v>
      </c>
      <c r="DG51" s="132">
        <v>68.648648648648575</v>
      </c>
      <c r="DH51" s="192">
        <v>72.429906542056074</v>
      </c>
      <c r="DI51" s="192">
        <v>43.624161073825512</v>
      </c>
      <c r="DJ51" s="190">
        <v>73.049645390070935</v>
      </c>
      <c r="DK51" s="132">
        <v>67.09844559585494</v>
      </c>
      <c r="DL51" s="132">
        <v>52.873563218390828</v>
      </c>
      <c r="DM51" s="132">
        <v>72.010869565217362</v>
      </c>
      <c r="DN51" s="132">
        <v>75.476190476190453</v>
      </c>
      <c r="DO51" s="190">
        <v>56.439393939393916</v>
      </c>
      <c r="DP51" s="132">
        <v>63.966480446927392</v>
      </c>
      <c r="DQ51" s="132">
        <v>74.670184696569876</v>
      </c>
      <c r="DR51" s="132">
        <v>65.830721003134798</v>
      </c>
      <c r="DS51" s="132">
        <v>45.560747663551417</v>
      </c>
      <c r="DT51" s="190">
        <v>56.097560975609781</v>
      </c>
      <c r="DU51" s="194">
        <v>40.41811846689896</v>
      </c>
      <c r="DV51" s="194">
        <v>47.138964577656665</v>
      </c>
      <c r="DW51" s="192">
        <v>58.685446009389665</v>
      </c>
      <c r="DX51" s="194">
        <v>31.893687707641202</v>
      </c>
      <c r="DY51" s="190">
        <v>48.941176470588204</v>
      </c>
      <c r="DZ51" s="190">
        <v>50.387596899224818</v>
      </c>
      <c r="EA51" s="190">
        <v>35.632183908045981</v>
      </c>
      <c r="EB51" s="190">
        <v>51.612903225806441</v>
      </c>
      <c r="EC51" s="190">
        <v>63.333333333333357</v>
      </c>
      <c r="ED51" s="190">
        <v>46.007604562737654</v>
      </c>
      <c r="EE51" s="190">
        <v>52.5</v>
      </c>
      <c r="EF51" s="190">
        <v>66.226912928759916</v>
      </c>
      <c r="EG51" s="190">
        <v>47.8125</v>
      </c>
      <c r="EH51" s="190">
        <v>24.311926605504578</v>
      </c>
      <c r="EI51" s="190">
        <v>12.831858407079634</v>
      </c>
      <c r="EJ51" s="190">
        <v>9.3425605536332199</v>
      </c>
      <c r="EK51" s="190">
        <v>20.867208672086726</v>
      </c>
      <c r="EL51" s="132">
        <v>14.519906323185023</v>
      </c>
      <c r="EM51" s="132">
        <v>9.0301003344481661</v>
      </c>
      <c r="EN51" s="132">
        <v>24.4131455399061</v>
      </c>
      <c r="EO51" s="132">
        <v>16.710182767624026</v>
      </c>
      <c r="EP51" s="190">
        <v>13.913043478260867</v>
      </c>
      <c r="EQ51" s="132">
        <v>15.817694369973188</v>
      </c>
      <c r="ER51" s="132">
        <v>16.306954436450845</v>
      </c>
      <c r="ES51" s="132">
        <v>15.969581749049441</v>
      </c>
      <c r="ET51" s="132">
        <v>17.478510028653304</v>
      </c>
      <c r="EU51" s="190">
        <v>14.511873350923494</v>
      </c>
      <c r="EV51" s="132">
        <v>15.937499999999998</v>
      </c>
      <c r="EW51" s="132" t="s">
        <v>286</v>
      </c>
      <c r="EX51" s="132" t="s">
        <v>286</v>
      </c>
      <c r="EY51" s="132" t="s">
        <v>286</v>
      </c>
      <c r="EZ51" s="190">
        <v>90.270270270270302</v>
      </c>
      <c r="FA51" s="132">
        <v>88.167053364269137</v>
      </c>
      <c r="FB51" s="132">
        <v>81.727574750830613</v>
      </c>
      <c r="FC51" s="132">
        <v>93.095238095238088</v>
      </c>
      <c r="FD51" s="132">
        <v>86.493506493506473</v>
      </c>
      <c r="FE51" s="190">
        <v>83.478260869565219</v>
      </c>
      <c r="FF51" s="132">
        <v>89.124668435013277</v>
      </c>
      <c r="FG51" s="132">
        <v>87.112171837708829</v>
      </c>
      <c r="FH51" s="132">
        <v>82.129277566539969</v>
      </c>
      <c r="FI51" s="132">
        <v>86.388888888888886</v>
      </c>
      <c r="FJ51" s="190">
        <v>87.401574803149572</v>
      </c>
      <c r="FK51" s="132">
        <v>86.645962732919259</v>
      </c>
      <c r="FL51" s="132" t="s">
        <v>286</v>
      </c>
      <c r="FM51" s="132" t="s">
        <v>286</v>
      </c>
      <c r="FN51" s="132" t="s">
        <v>286</v>
      </c>
      <c r="FO51" s="190">
        <v>42.16216216216214</v>
      </c>
      <c r="FP51" s="132">
        <v>42.691415313225065</v>
      </c>
      <c r="FQ51" s="132">
        <v>30.564784053156142</v>
      </c>
      <c r="FR51" s="132">
        <v>49.285714285714278</v>
      </c>
      <c r="FS51" s="132">
        <v>39.220779220779242</v>
      </c>
      <c r="FT51" s="190">
        <v>34.782608695652172</v>
      </c>
      <c r="FU51" s="132">
        <v>42.175066312997345</v>
      </c>
      <c r="FV51" s="132">
        <v>43.436754176610975</v>
      </c>
      <c r="FW51" s="132">
        <v>34.60076045627374</v>
      </c>
      <c r="FX51" s="132">
        <v>39.166666666666664</v>
      </c>
      <c r="FY51" s="190">
        <v>40.682414698162738</v>
      </c>
      <c r="FZ51" s="132">
        <v>34.782608695652208</v>
      </c>
      <c r="GA51" s="132" t="s">
        <v>286</v>
      </c>
      <c r="GB51" s="132" t="s">
        <v>286</v>
      </c>
      <c r="GC51" s="132" t="s">
        <v>286</v>
      </c>
      <c r="GD51" s="190">
        <v>64.917127071823245</v>
      </c>
      <c r="GE51" s="132">
        <v>67.933491686460783</v>
      </c>
      <c r="GF51" s="132">
        <v>71.57190635451505</v>
      </c>
      <c r="GG51" s="132">
        <v>58.536585365853696</v>
      </c>
      <c r="GH51" s="132">
        <v>66.052631578947384</v>
      </c>
      <c r="GI51" s="190">
        <v>72.140762463343179</v>
      </c>
      <c r="GJ51" s="132">
        <v>51.902173913043484</v>
      </c>
      <c r="GK51" s="132">
        <v>53.268765133171883</v>
      </c>
      <c r="GL51" s="132">
        <v>64.960629921259823</v>
      </c>
      <c r="GM51" s="197">
        <v>56.37393767705381</v>
      </c>
      <c r="GN51" s="190">
        <v>47.058823529411733</v>
      </c>
      <c r="GO51" s="132">
        <v>50.783699059561158</v>
      </c>
      <c r="GP51" s="132" t="s">
        <v>286</v>
      </c>
      <c r="GQ51" s="132" t="s">
        <v>286</v>
      </c>
      <c r="GR51" s="132" t="s">
        <v>286</v>
      </c>
      <c r="GS51" s="190">
        <v>21.823204419889489</v>
      </c>
      <c r="GT51" s="132">
        <v>29.691211401425154</v>
      </c>
      <c r="GU51" s="132">
        <v>31.43812709030102</v>
      </c>
      <c r="GV51" s="132">
        <v>20.243902439024396</v>
      </c>
      <c r="GW51" s="132">
        <v>25.526315789473678</v>
      </c>
      <c r="GX51" s="190">
        <v>29.912023460410527</v>
      </c>
      <c r="GY51" s="190">
        <v>15.4891304347826</v>
      </c>
      <c r="GZ51" s="190">
        <v>17.675544794188863</v>
      </c>
      <c r="HA51" s="190">
        <v>19.685039370078737</v>
      </c>
      <c r="HB51" s="190">
        <v>12.747875354107652</v>
      </c>
      <c r="HC51" s="190">
        <v>14.171122994652396</v>
      </c>
      <c r="HD51" s="190">
        <v>13.166144200626963</v>
      </c>
      <c r="HE51" s="190" t="s">
        <v>286</v>
      </c>
      <c r="HF51" s="190" t="s">
        <v>286</v>
      </c>
      <c r="HG51" s="190" t="s">
        <v>286</v>
      </c>
      <c r="HH51" s="190">
        <v>28.034682080924867</v>
      </c>
      <c r="HI51" s="190">
        <v>20.000000000000011</v>
      </c>
      <c r="HJ51" s="190">
        <v>11.683848797250857</v>
      </c>
      <c r="HK51" s="190">
        <v>31.999999999999986</v>
      </c>
      <c r="HL51" s="132">
        <v>26.47058823529412</v>
      </c>
      <c r="HM51" s="132">
        <v>21.818181818181813</v>
      </c>
      <c r="HN51" s="132">
        <v>34.180790960451944</v>
      </c>
      <c r="HO51" s="132">
        <v>29.095354523227364</v>
      </c>
      <c r="HP51" s="190">
        <v>34.117647058823515</v>
      </c>
      <c r="HQ51" s="132">
        <v>34.48275862068963</v>
      </c>
      <c r="HR51" s="132">
        <v>31.967213114754088</v>
      </c>
      <c r="HS51" s="132">
        <v>22.929936305732479</v>
      </c>
      <c r="HT51" s="196" t="s">
        <v>286</v>
      </c>
      <c r="HU51" s="190" t="s">
        <v>286</v>
      </c>
      <c r="HV51" s="192" t="s">
        <v>286</v>
      </c>
      <c r="HW51" s="192">
        <v>9.2485549132947948</v>
      </c>
      <c r="HX51" s="192">
        <v>7.4698795180722843</v>
      </c>
      <c r="HY51" s="192">
        <v>2.4054982817869428</v>
      </c>
      <c r="HZ51" s="192">
        <v>13.000000000000002</v>
      </c>
      <c r="IA51" s="192">
        <v>8.8235294117646959</v>
      </c>
      <c r="IB51" s="192">
        <v>6.0606060606060597</v>
      </c>
      <c r="IC51" s="192">
        <v>11.581920903954801</v>
      </c>
      <c r="ID51" s="192">
        <v>10.268948655256729</v>
      </c>
      <c r="IE51" s="192">
        <v>12.156862745098037</v>
      </c>
      <c r="IF51" s="192">
        <v>11.206896551724139</v>
      </c>
      <c r="IG51" s="192">
        <v>10.655737704918032</v>
      </c>
      <c r="IH51" s="192">
        <v>5.7324840764331233</v>
      </c>
      <c r="II51" s="192" t="s">
        <v>286</v>
      </c>
      <c r="IJ51" s="192" t="s">
        <v>286</v>
      </c>
      <c r="IK51" s="192" t="s">
        <v>286</v>
      </c>
      <c r="IL51" s="192" t="s">
        <v>286</v>
      </c>
      <c r="IM51" s="192" t="s">
        <v>286</v>
      </c>
      <c r="IN51" s="192" t="s">
        <v>286</v>
      </c>
      <c r="IO51" s="192" t="s">
        <v>286</v>
      </c>
      <c r="IP51" s="192" t="s">
        <v>286</v>
      </c>
      <c r="IQ51" s="192" t="s">
        <v>286</v>
      </c>
      <c r="IR51" s="192" t="s">
        <v>286</v>
      </c>
      <c r="IS51" s="192">
        <v>16.795865633074943</v>
      </c>
      <c r="IT51" s="192">
        <v>16.334661354581684</v>
      </c>
      <c r="IU51" s="192" t="s">
        <v>286</v>
      </c>
      <c r="IV51" s="192">
        <v>14.124293785310728</v>
      </c>
      <c r="IW51" s="192">
        <v>11.074918566775244</v>
      </c>
      <c r="IX51" s="192" t="s">
        <v>286</v>
      </c>
      <c r="IY51" s="192" t="s">
        <v>286</v>
      </c>
      <c r="IZ51" s="192" t="s">
        <v>286</v>
      </c>
      <c r="JA51" s="192" t="s">
        <v>286</v>
      </c>
      <c r="JB51" s="192" t="s">
        <v>286</v>
      </c>
      <c r="JC51" s="192" t="s">
        <v>286</v>
      </c>
      <c r="JD51" s="192" t="s">
        <v>286</v>
      </c>
      <c r="JE51" s="192" t="s">
        <v>286</v>
      </c>
      <c r="JF51" s="192" t="s">
        <v>286</v>
      </c>
      <c r="JG51" s="192" t="s">
        <v>286</v>
      </c>
      <c r="JH51" s="192">
        <v>9.5607235142118832</v>
      </c>
      <c r="JI51" s="192">
        <v>10.358565737051796</v>
      </c>
      <c r="JJ51" s="192" t="s">
        <v>286</v>
      </c>
      <c r="JK51" s="192">
        <v>9.0395480225988667</v>
      </c>
      <c r="JL51" s="192">
        <v>10.749185667752441</v>
      </c>
      <c r="JM51" s="192" t="s">
        <v>286</v>
      </c>
      <c r="JN51" s="192" t="s">
        <v>286</v>
      </c>
      <c r="JO51" s="192" t="s">
        <v>286</v>
      </c>
      <c r="JP51" s="192" t="s">
        <v>286</v>
      </c>
      <c r="JQ51" s="192" t="s">
        <v>286</v>
      </c>
      <c r="JR51" s="192" t="s">
        <v>286</v>
      </c>
      <c r="JS51" s="192" t="s">
        <v>286</v>
      </c>
      <c r="JT51" s="192" t="s">
        <v>286</v>
      </c>
      <c r="JU51" s="192" t="s">
        <v>286</v>
      </c>
      <c r="JV51" s="192" t="s">
        <v>286</v>
      </c>
      <c r="JW51" s="192">
        <v>26.356589147286837</v>
      </c>
      <c r="JX51" s="192">
        <v>26.693227091633471</v>
      </c>
      <c r="JY51" s="192" t="s">
        <v>286</v>
      </c>
      <c r="JZ51" s="192">
        <v>23.163841807909602</v>
      </c>
      <c r="KA51" s="192">
        <v>21.824104234527688</v>
      </c>
      <c r="KB51" s="192">
        <v>17.715617715617707</v>
      </c>
      <c r="KC51" s="192">
        <v>21.064301552106443</v>
      </c>
      <c r="KD51" s="192">
        <v>29.166666666666671</v>
      </c>
      <c r="KE51" s="192">
        <v>19.178082191780803</v>
      </c>
      <c r="KF51" s="192">
        <v>21.627906976744192</v>
      </c>
      <c r="KG51" s="192">
        <v>22.112211221122099</v>
      </c>
      <c r="KH51" s="192">
        <v>20.094562647754138</v>
      </c>
      <c r="KI51" s="192">
        <v>25.322997416020669</v>
      </c>
      <c r="KJ51" s="192">
        <v>22.413793103448278</v>
      </c>
      <c r="KK51" s="192">
        <v>15.079365079365079</v>
      </c>
      <c r="KL51" s="192">
        <v>24.396135265700504</v>
      </c>
      <c r="KM51" s="192">
        <v>24.242424242424232</v>
      </c>
      <c r="KN51" s="192">
        <v>19.060773480662945</v>
      </c>
      <c r="KO51" s="192">
        <v>18.205804749340349</v>
      </c>
      <c r="KP51" s="192">
        <v>22.500000000000007</v>
      </c>
      <c r="KQ51" s="192" t="str">
        <f t="shared" si="47"/>
        <v>--</v>
      </c>
      <c r="KR51" s="192" t="str">
        <f t="shared" si="47"/>
        <v>--</v>
      </c>
      <c r="KS51" s="192" t="str">
        <f t="shared" si="47"/>
        <v>--</v>
      </c>
      <c r="KT51" s="192" t="str">
        <f t="shared" si="47"/>
        <v>--</v>
      </c>
      <c r="KU51" s="192" t="str">
        <f t="shared" si="47"/>
        <v>--</v>
      </c>
      <c r="KV51" s="223">
        <v>0.40160642570281102</v>
      </c>
      <c r="KW51" s="219">
        <v>1.3761467889908301</v>
      </c>
      <c r="KX51" s="219">
        <v>3.0769230769230802</v>
      </c>
      <c r="KY51" s="219">
        <v>0</v>
      </c>
      <c r="KZ51" s="219">
        <v>2.2522522522522501</v>
      </c>
      <c r="LA51" s="219">
        <v>0</v>
      </c>
      <c r="LB51" s="190" t="str">
        <f t="shared" si="33"/>
        <v>--</v>
      </c>
      <c r="LC51" s="219">
        <v>1.86046511627907</v>
      </c>
      <c r="LD51" s="219">
        <v>10.077519379845</v>
      </c>
      <c r="LE51" s="190" t="str">
        <f t="shared" si="34"/>
        <v>--</v>
      </c>
      <c r="LF51" s="219">
        <v>1.8518518518518501</v>
      </c>
      <c r="LG51" s="219">
        <v>4.0268456375839001</v>
      </c>
      <c r="LH51" s="219">
        <v>84</v>
      </c>
      <c r="LI51" s="219">
        <v>84.792626728110605</v>
      </c>
      <c r="LJ51" s="219">
        <v>76.923076923076906</v>
      </c>
      <c r="LK51" s="219">
        <v>83.760683760683804</v>
      </c>
      <c r="LL51" s="219">
        <v>72.8506787330317</v>
      </c>
      <c r="LM51" s="219">
        <v>79.605263157894797</v>
      </c>
      <c r="LN51" s="219">
        <v>45.2</v>
      </c>
      <c r="LO51" s="219">
        <v>41.013824884792598</v>
      </c>
      <c r="LP51" s="219">
        <v>30.769230769230798</v>
      </c>
      <c r="LQ51" s="219">
        <v>33.3333333333333</v>
      </c>
      <c r="LR51" s="219">
        <v>34.8416289592761</v>
      </c>
      <c r="LS51" s="219">
        <v>31.578947368421002</v>
      </c>
      <c r="LT51" s="219">
        <v>52.191235059760999</v>
      </c>
      <c r="LU51" s="219">
        <v>53.953488372092998</v>
      </c>
      <c r="LV51" s="219">
        <v>66.153846153846104</v>
      </c>
      <c r="LW51" s="219">
        <v>42.127659574468098</v>
      </c>
      <c r="LX51" s="219">
        <v>39.8190045248869</v>
      </c>
      <c r="LY51" s="219">
        <v>51.973684210526301</v>
      </c>
      <c r="LZ51" s="219">
        <v>12.7490039840637</v>
      </c>
      <c r="MA51" s="219">
        <v>13.4883720930232</v>
      </c>
      <c r="MB51" s="219">
        <v>20.769230769230798</v>
      </c>
      <c r="MC51" s="219">
        <v>9.3617021276595693</v>
      </c>
      <c r="MD51" s="219">
        <v>4.9773755656108598</v>
      </c>
      <c r="ME51" s="219">
        <v>15.789473684210501</v>
      </c>
      <c r="MF51" s="219">
        <v>36</v>
      </c>
      <c r="MG51" s="219">
        <v>37.3271889400921</v>
      </c>
      <c r="MH51" s="219">
        <v>51.538461538461497</v>
      </c>
      <c r="MI51" s="219">
        <v>25.106382978723399</v>
      </c>
      <c r="MJ51" s="219">
        <v>31.818181818181799</v>
      </c>
      <c r="MK51" s="219">
        <v>34.868421052631597</v>
      </c>
      <c r="ML51" s="219">
        <v>13.2</v>
      </c>
      <c r="MM51" s="219">
        <v>10.599078341013801</v>
      </c>
      <c r="MN51" s="219">
        <v>22.307692307692299</v>
      </c>
      <c r="MO51" s="219">
        <v>5.1063829787234001</v>
      </c>
      <c r="MP51" s="219">
        <v>6.3636363636363704</v>
      </c>
      <c r="MQ51" s="219">
        <v>9.8684210526315805</v>
      </c>
      <c r="MR51" s="190" t="str">
        <f t="shared" si="48"/>
        <v>--</v>
      </c>
      <c r="MS51" s="190" t="str">
        <f t="shared" si="48"/>
        <v>--</v>
      </c>
      <c r="MT51" s="190" t="str">
        <f t="shared" si="48"/>
        <v>--</v>
      </c>
      <c r="MU51" s="190" t="str">
        <f t="shared" si="48"/>
        <v>--</v>
      </c>
      <c r="MV51" s="220">
        <v>85.650224215246595</v>
      </c>
      <c r="MW51" s="220">
        <v>87.224669603524205</v>
      </c>
      <c r="MX51" s="220">
        <v>30.941704035874402</v>
      </c>
      <c r="MY51" s="220">
        <v>35.242290748898697</v>
      </c>
      <c r="MZ51" s="220">
        <v>39.1891891891892</v>
      </c>
      <c r="NA51" s="220">
        <v>39.647577092511</v>
      </c>
      <c r="NB51" s="220">
        <v>8.1081081081081106</v>
      </c>
      <c r="NC51" s="220">
        <v>4.4052863436123397</v>
      </c>
      <c r="ND51" s="220">
        <v>43.693693693693703</v>
      </c>
      <c r="NE51" s="220">
        <v>33.7777777777778</v>
      </c>
      <c r="NF51" s="220">
        <v>10.360360360360399</v>
      </c>
      <c r="NG51" s="220">
        <v>7.5555555555555598</v>
      </c>
      <c r="NH51" s="221" t="str">
        <f t="shared" si="35"/>
        <v>--</v>
      </c>
      <c r="NI51" s="222">
        <v>14.3459915611814</v>
      </c>
      <c r="NJ51" s="222">
        <v>15.887850467289701</v>
      </c>
      <c r="NK51" s="222">
        <v>11.2</v>
      </c>
      <c r="NL51" s="221" t="str">
        <f t="shared" si="36"/>
        <v>--</v>
      </c>
      <c r="NM51" s="222">
        <v>14.718614718614701</v>
      </c>
      <c r="NN51" s="222">
        <v>13.425925925925901</v>
      </c>
      <c r="NO51" s="222">
        <v>19.4630872483222</v>
      </c>
      <c r="NP51" s="221" t="str">
        <f t="shared" si="37"/>
        <v>--</v>
      </c>
      <c r="NQ51" s="273">
        <v>11.814345991561176</v>
      </c>
      <c r="NR51" s="273">
        <v>12.616822429906541</v>
      </c>
      <c r="NS51" s="273">
        <v>12.000000000000004</v>
      </c>
      <c r="NT51" s="221" t="str">
        <f t="shared" si="38"/>
        <v>--</v>
      </c>
      <c r="NU51" s="222">
        <v>13.852813852813854</v>
      </c>
      <c r="NV51" s="222">
        <v>10.185185185185187</v>
      </c>
      <c r="NW51" s="222">
        <v>14.093959731543627</v>
      </c>
      <c r="NX51" s="221" t="str">
        <f t="shared" si="39"/>
        <v>--</v>
      </c>
      <c r="NY51" s="222">
        <v>26.160337552742622</v>
      </c>
      <c r="NZ51" s="222">
        <v>28.504672897196265</v>
      </c>
      <c r="OA51" s="222">
        <v>23.200000000000003</v>
      </c>
      <c r="OB51" s="221" t="str">
        <f t="shared" si="40"/>
        <v>--</v>
      </c>
      <c r="OC51" s="222">
        <v>28.571428571428591</v>
      </c>
      <c r="OD51" s="222">
        <v>23.611111111111111</v>
      </c>
      <c r="OE51" s="222">
        <v>33.55704697986576</v>
      </c>
      <c r="OF51" s="128">
        <v>43.749999999999993</v>
      </c>
      <c r="OG51" s="128">
        <v>58.565737051792865</v>
      </c>
      <c r="OH51" s="128">
        <v>59.907834101382505</v>
      </c>
      <c r="OI51" s="128">
        <v>43.846153846153847</v>
      </c>
      <c r="OJ51" s="128">
        <v>49.777777777777779</v>
      </c>
      <c r="OK51" s="128">
        <v>65.254237288135585</v>
      </c>
      <c r="OL51" s="128">
        <v>65.022421524663727</v>
      </c>
      <c r="OM51" s="128">
        <v>50</v>
      </c>
      <c r="ON51" s="310">
        <v>18.018018018018019</v>
      </c>
      <c r="OO51" s="128">
        <v>15.662650602409638</v>
      </c>
      <c r="OP51" s="128">
        <v>9.2165898617511584</v>
      </c>
      <c r="OQ51" s="128">
        <v>6.1538461538461542</v>
      </c>
      <c r="OR51" s="128">
        <v>27.433628318584102</v>
      </c>
      <c r="OS51" s="128">
        <v>12.288135593220339</v>
      </c>
      <c r="OT51" s="128">
        <v>13.513513513513514</v>
      </c>
      <c r="OU51" s="128">
        <v>16.993464052287578</v>
      </c>
      <c r="OW51" s="378" t="str">
        <f t="shared" si="10"/>
        <v>--</v>
      </c>
      <c r="OX51" s="381">
        <v>3.174603174603174</v>
      </c>
      <c r="OY51" s="381">
        <v>1.6949152542372878</v>
      </c>
      <c r="OZ51" s="381">
        <v>0</v>
      </c>
      <c r="PA51" s="378" t="str">
        <f t="shared" si="11"/>
        <v>--</v>
      </c>
      <c r="PB51" s="378" t="str">
        <f t="shared" si="11"/>
        <v>--</v>
      </c>
      <c r="PC51" s="381">
        <v>3.7037037037037033</v>
      </c>
      <c r="PD51" s="381">
        <v>2.3255813953488369</v>
      </c>
      <c r="PE51" s="380">
        <v>32.075471698113212</v>
      </c>
      <c r="PF51" s="381">
        <v>49.999999999999993</v>
      </c>
      <c r="PG51" s="381">
        <v>45.9016393442623</v>
      </c>
      <c r="PH51" s="381">
        <v>53.488372093023258</v>
      </c>
      <c r="PI51" s="380">
        <v>27.999999999999996</v>
      </c>
      <c r="PJ51" s="381">
        <v>7.8125000000000018</v>
      </c>
      <c r="PK51" s="381">
        <v>10.344827586206895</v>
      </c>
      <c r="PL51" s="381">
        <v>4.545454545454545</v>
      </c>
      <c r="PM51" s="378" t="str">
        <f t="shared" si="12"/>
        <v>--</v>
      </c>
      <c r="PN51" s="381">
        <v>21.666666666666671</v>
      </c>
      <c r="PO51" s="381">
        <v>17.543859649122808</v>
      </c>
      <c r="PP51" s="381">
        <v>10</v>
      </c>
      <c r="PQ51" s="378" t="str">
        <f t="shared" si="13"/>
        <v>--</v>
      </c>
      <c r="PR51" s="381">
        <v>18.333333333333332</v>
      </c>
      <c r="PS51" s="381">
        <v>15.789473684210524</v>
      </c>
      <c r="PT51" s="381">
        <v>20</v>
      </c>
      <c r="PU51" s="378" t="str">
        <f t="shared" si="14"/>
        <v>--</v>
      </c>
      <c r="PV51" s="381">
        <v>40</v>
      </c>
      <c r="PW51" s="381">
        <v>33.333333333333336</v>
      </c>
      <c r="PX51" s="381">
        <v>29.999999999999989</v>
      </c>
      <c r="PZ51" s="368"/>
      <c r="QA51" s="368"/>
      <c r="QB51" s="368"/>
      <c r="QC51" s="368"/>
      <c r="QD51" s="368"/>
      <c r="QE51" s="368"/>
      <c r="QF51" s="368"/>
      <c r="QG51" s="368"/>
      <c r="QH51" s="368"/>
      <c r="QI51" s="368"/>
      <c r="QJ51" s="368"/>
      <c r="QK51" s="368"/>
      <c r="QL51" s="368"/>
      <c r="QM51" s="368"/>
      <c r="QN51" s="368"/>
      <c r="QO51" s="368"/>
      <c r="QP51" s="368"/>
      <c r="QQ51" s="368"/>
      <c r="QR51" s="368"/>
      <c r="QS51" s="368"/>
      <c r="QT51" s="368"/>
      <c r="QU51" s="368"/>
      <c r="QV51" s="368"/>
      <c r="QW51" s="368"/>
      <c r="QX51" s="368"/>
      <c r="QY51" s="368"/>
      <c r="QZ51" s="368"/>
      <c r="RA51" s="368"/>
      <c r="RB51" s="368"/>
      <c r="RC51" s="368"/>
      <c r="RD51" s="368"/>
      <c r="RE51" s="368"/>
      <c r="RF51" s="368"/>
      <c r="RG51" s="368"/>
      <c r="RH51" s="368"/>
      <c r="RI51" s="368"/>
      <c r="RJ51" s="368"/>
      <c r="RK51" s="368"/>
      <c r="RL51" s="368"/>
      <c r="RM51" s="368"/>
      <c r="RN51" s="368"/>
      <c r="RO51" s="368"/>
      <c r="RP51" s="368"/>
      <c r="RQ51" s="368"/>
      <c r="RR51" s="368"/>
      <c r="RS51" s="368"/>
      <c r="RT51" s="368"/>
    </row>
    <row r="52" spans="1:488" x14ac:dyDescent="0.25">
      <c r="A52" s="114">
        <v>48</v>
      </c>
      <c r="B52" s="93" t="s">
        <v>48</v>
      </c>
      <c r="C52" s="189">
        <v>6.7669172932330834</v>
      </c>
      <c r="D52" s="189">
        <v>21.938775510204085</v>
      </c>
      <c r="E52" s="189">
        <v>21.951219512195127</v>
      </c>
      <c r="F52" s="189">
        <v>2.1505376344086011</v>
      </c>
      <c r="G52" s="189">
        <v>13.003095975232196</v>
      </c>
      <c r="H52" s="189">
        <v>15.584415584415586</v>
      </c>
      <c r="I52" s="189">
        <v>2.8235294117647043</v>
      </c>
      <c r="J52" s="189">
        <v>12.10653753026633</v>
      </c>
      <c r="K52" s="189">
        <v>12.786885245901647</v>
      </c>
      <c r="L52" s="189">
        <v>3.3519553072625676</v>
      </c>
      <c r="M52" s="190">
        <v>12.239583333333334</v>
      </c>
      <c r="N52" s="190">
        <v>14.937759336099587</v>
      </c>
      <c r="O52" s="190">
        <v>2.0253164556962018</v>
      </c>
      <c r="P52" s="190">
        <v>9.5709570957095629</v>
      </c>
      <c r="Q52" s="190">
        <v>14.741035856573706</v>
      </c>
      <c r="R52" s="190">
        <v>6.030150753768849</v>
      </c>
      <c r="S52" s="190">
        <v>18.508997429305936</v>
      </c>
      <c r="T52" s="190">
        <v>18.775510204081627</v>
      </c>
      <c r="U52" s="190">
        <v>1.8867924528301918</v>
      </c>
      <c r="V52" s="190">
        <v>11.18012422360249</v>
      </c>
      <c r="W52" s="190">
        <v>15.15151515151514</v>
      </c>
      <c r="X52" s="190">
        <v>2.594339622641511</v>
      </c>
      <c r="Y52" s="190">
        <v>10.895883777239714</v>
      </c>
      <c r="Z52" s="190">
        <v>11.842105263157897</v>
      </c>
      <c r="AA52" s="190">
        <v>3.0726256983240208</v>
      </c>
      <c r="AB52" s="132">
        <v>11.979166666666666</v>
      </c>
      <c r="AC52" s="132">
        <v>12.863070539419089</v>
      </c>
      <c r="AD52" s="132">
        <v>2.0253164556962018</v>
      </c>
      <c r="AE52" s="132">
        <v>9.2409240924092355</v>
      </c>
      <c r="AF52" s="190">
        <v>13.944223107569726</v>
      </c>
      <c r="AG52" s="189">
        <v>3.0150753768844227</v>
      </c>
      <c r="AH52" s="189">
        <v>15.28497409326426</v>
      </c>
      <c r="AI52" s="191">
        <v>13.749999999999998</v>
      </c>
      <c r="AJ52" s="191">
        <v>1.0840108401084017</v>
      </c>
      <c r="AK52" s="190">
        <v>5.9936908517350158</v>
      </c>
      <c r="AL52" s="190">
        <v>6.1403508771929811</v>
      </c>
      <c r="AM52" s="190">
        <v>1.6627078384798102</v>
      </c>
      <c r="AN52" s="190">
        <v>7.1782178217821846</v>
      </c>
      <c r="AO52" s="190">
        <v>7.6923076923076907</v>
      </c>
      <c r="AP52" s="190">
        <v>1.4005602240896353</v>
      </c>
      <c r="AQ52" s="190">
        <v>5.614973262032084</v>
      </c>
      <c r="AR52" s="190">
        <v>9.2436974789915993</v>
      </c>
      <c r="AS52" s="190">
        <v>0.50761421319796918</v>
      </c>
      <c r="AT52" s="190">
        <v>4.3333333333333313</v>
      </c>
      <c r="AU52" s="190">
        <v>7.7235772357723587</v>
      </c>
      <c r="AV52" s="190">
        <v>9.6774193548387206</v>
      </c>
      <c r="AW52" s="190">
        <v>33.489461358313818</v>
      </c>
      <c r="AX52" s="132">
        <v>22.957198443579777</v>
      </c>
      <c r="AY52" s="132">
        <v>5.7500000000000053</v>
      </c>
      <c r="AZ52" s="132">
        <v>20.571428571428566</v>
      </c>
      <c r="BA52" s="132">
        <v>16.877637130801695</v>
      </c>
      <c r="BB52" s="190">
        <v>7.1269487750556797</v>
      </c>
      <c r="BC52" s="132">
        <v>26.806526806526811</v>
      </c>
      <c r="BD52" s="132">
        <v>19.620253164556956</v>
      </c>
      <c r="BE52" s="132">
        <v>4.1262135922330136</v>
      </c>
      <c r="BF52" s="132">
        <v>18.510158013544011</v>
      </c>
      <c r="BG52" s="190">
        <v>18.421052631578956</v>
      </c>
      <c r="BH52" s="132">
        <v>4.3378995433789971</v>
      </c>
      <c r="BI52" s="132">
        <v>13.563829787234042</v>
      </c>
      <c r="BJ52" s="132">
        <v>19.649122807017537</v>
      </c>
      <c r="BK52" s="192" t="s">
        <v>286</v>
      </c>
      <c r="BL52" s="190">
        <v>4.0572792362768979</v>
      </c>
      <c r="BM52" s="132">
        <v>4.9999999999999289</v>
      </c>
      <c r="BN52" s="192" t="s">
        <v>286</v>
      </c>
      <c r="BO52" s="192">
        <v>4.5584045584045185</v>
      </c>
      <c r="BP52" s="192">
        <v>2.1008403361345387</v>
      </c>
      <c r="BQ52" s="192" t="s">
        <v>286</v>
      </c>
      <c r="BR52" s="132">
        <v>8.1018518518518903</v>
      </c>
      <c r="BS52" s="132">
        <v>4.1533546325877779</v>
      </c>
      <c r="BT52" s="192" t="s">
        <v>286</v>
      </c>
      <c r="BU52" s="190">
        <v>5.0228310502283149</v>
      </c>
      <c r="BV52" s="132">
        <v>3.759398496240602</v>
      </c>
      <c r="BW52" s="192" t="s">
        <v>286</v>
      </c>
      <c r="BX52" s="132">
        <v>1.9021739130434798</v>
      </c>
      <c r="BY52" s="190">
        <v>3.2258064516129035</v>
      </c>
      <c r="BZ52" s="132" t="s">
        <v>286</v>
      </c>
      <c r="CA52" s="132">
        <v>12.500000000000007</v>
      </c>
      <c r="CB52" s="132">
        <v>34.763948497854081</v>
      </c>
      <c r="CC52" s="190" t="s">
        <v>286</v>
      </c>
      <c r="CD52" s="132">
        <v>7.9584775086505193</v>
      </c>
      <c r="CE52" s="132">
        <v>28.921568627450966</v>
      </c>
      <c r="CF52" s="132" t="s">
        <v>286</v>
      </c>
      <c r="CG52" s="190">
        <v>10.619469026548673</v>
      </c>
      <c r="CH52" s="132">
        <v>21.771217712177126</v>
      </c>
      <c r="CI52" s="132" t="s">
        <v>286</v>
      </c>
      <c r="CJ52" s="132">
        <v>7.1856287425149681</v>
      </c>
      <c r="CK52" s="132">
        <v>29.07488986784141</v>
      </c>
      <c r="CL52" s="132" t="s">
        <v>286</v>
      </c>
      <c r="CM52" s="132">
        <v>6.1776061776061768</v>
      </c>
      <c r="CN52" s="132">
        <v>17.543859649122805</v>
      </c>
      <c r="CO52" s="132" t="s">
        <v>286</v>
      </c>
      <c r="CP52" s="190">
        <v>33.823529411764689</v>
      </c>
      <c r="CQ52" s="132">
        <v>45.882352941176478</v>
      </c>
      <c r="CR52" s="132" t="s">
        <v>286</v>
      </c>
      <c r="CS52" s="192">
        <v>25.722543352601168</v>
      </c>
      <c r="CT52" s="192">
        <v>32.352941176470601</v>
      </c>
      <c r="CU52" s="190" t="s">
        <v>286</v>
      </c>
      <c r="CV52" s="132">
        <v>31.999999999999989</v>
      </c>
      <c r="CW52" s="132">
        <v>33.440514469453355</v>
      </c>
      <c r="CX52" s="192" t="s">
        <v>286</v>
      </c>
      <c r="CY52" s="192">
        <v>22.705314009661826</v>
      </c>
      <c r="CZ52" s="190">
        <v>40.384615384615358</v>
      </c>
      <c r="DA52" s="132" t="s">
        <v>286</v>
      </c>
      <c r="DB52" s="132">
        <v>20.440251572327035</v>
      </c>
      <c r="DC52" s="210">
        <v>35.447761194029844</v>
      </c>
      <c r="DD52" s="192">
        <v>71.759259259259238</v>
      </c>
      <c r="DE52" s="190">
        <v>66.906474820143828</v>
      </c>
      <c r="DF52" s="132">
        <v>65.116279069767486</v>
      </c>
      <c r="DG52" s="132">
        <v>72.307692307692307</v>
      </c>
      <c r="DH52" s="192">
        <v>64.857142857142932</v>
      </c>
      <c r="DI52" s="192">
        <v>56.118143459915601</v>
      </c>
      <c r="DJ52" s="190">
        <v>63.63636363636364</v>
      </c>
      <c r="DK52" s="132">
        <v>61.556603773584953</v>
      </c>
      <c r="DL52" s="132">
        <v>57.188498402555894</v>
      </c>
      <c r="DM52" s="132">
        <v>68.112244897959201</v>
      </c>
      <c r="DN52" s="132">
        <v>66.050808314087803</v>
      </c>
      <c r="DO52" s="190">
        <v>54.372623574144491</v>
      </c>
      <c r="DP52" s="132">
        <v>66.105769230769241</v>
      </c>
      <c r="DQ52" s="132">
        <v>61.263736263736284</v>
      </c>
      <c r="DR52" s="132">
        <v>47.122302158273378</v>
      </c>
      <c r="DS52" s="132">
        <v>53.755868544600915</v>
      </c>
      <c r="DT52" s="190">
        <v>54.545454545454554</v>
      </c>
      <c r="DU52" s="194">
        <v>46.923076923076913</v>
      </c>
      <c r="DV52" s="194">
        <v>49.095607235142104</v>
      </c>
      <c r="DW52" s="192">
        <v>54.415954415954381</v>
      </c>
      <c r="DX52" s="194">
        <v>44.491525423728802</v>
      </c>
      <c r="DY52" s="190">
        <v>44.748858447488587</v>
      </c>
      <c r="DZ52" s="190">
        <v>46.588235294117652</v>
      </c>
      <c r="EA52" s="190">
        <v>37.579617834394895</v>
      </c>
      <c r="EB52" s="190">
        <v>48.724489795918352</v>
      </c>
      <c r="EC52" s="190">
        <v>51.620370370370374</v>
      </c>
      <c r="ED52" s="190">
        <v>40.540540540540569</v>
      </c>
      <c r="EE52" s="190">
        <v>53.186274509803937</v>
      </c>
      <c r="EF52" s="190">
        <v>46.027397260273958</v>
      </c>
      <c r="EG52" s="190">
        <v>34.420289855072497</v>
      </c>
      <c r="EH52" s="190">
        <v>25.057471264367805</v>
      </c>
      <c r="EI52" s="190">
        <v>14.319809069212416</v>
      </c>
      <c r="EJ52" s="190">
        <v>13.46153846153846</v>
      </c>
      <c r="EK52" s="190">
        <v>21.447028423772615</v>
      </c>
      <c r="EL52" s="132">
        <v>12.643678160919539</v>
      </c>
      <c r="EM52" s="132">
        <v>11.440677966101701</v>
      </c>
      <c r="EN52" s="132">
        <v>14.022988505747131</v>
      </c>
      <c r="EO52" s="132">
        <v>13.75291375291375</v>
      </c>
      <c r="EP52" s="190">
        <v>11.538461538461533</v>
      </c>
      <c r="EQ52" s="132">
        <v>15.776081424936397</v>
      </c>
      <c r="ER52" s="132">
        <v>16.321839080459753</v>
      </c>
      <c r="ES52" s="132">
        <v>13.026819923371646</v>
      </c>
      <c r="ET52" s="132">
        <v>19.128329297820819</v>
      </c>
      <c r="EU52" s="190">
        <v>16.246498599439786</v>
      </c>
      <c r="EV52" s="132">
        <v>10.948905109489059</v>
      </c>
      <c r="EW52" s="132" t="s">
        <v>286</v>
      </c>
      <c r="EX52" s="132" t="s">
        <v>286</v>
      </c>
      <c r="EY52" s="132" t="s">
        <v>286</v>
      </c>
      <c r="EZ52" s="190">
        <v>90.816326530612258</v>
      </c>
      <c r="FA52" s="132">
        <v>87.999999999999972</v>
      </c>
      <c r="FB52" s="132">
        <v>83.544303797468359</v>
      </c>
      <c r="FC52" s="132">
        <v>86.681715575620828</v>
      </c>
      <c r="FD52" s="132">
        <v>81.455399061032836</v>
      </c>
      <c r="FE52" s="190">
        <v>83.439490445859917</v>
      </c>
      <c r="FF52" s="132">
        <v>85.642317380352665</v>
      </c>
      <c r="FG52" s="132">
        <v>82.915717539863365</v>
      </c>
      <c r="FH52" s="132">
        <v>81.609195402298852</v>
      </c>
      <c r="FI52" s="132">
        <v>86.698337292161625</v>
      </c>
      <c r="FJ52" s="190">
        <v>82.92011019283747</v>
      </c>
      <c r="FK52" s="132">
        <v>78.057553956834511</v>
      </c>
      <c r="FL52" s="132" t="s">
        <v>286</v>
      </c>
      <c r="FM52" s="132" t="s">
        <v>286</v>
      </c>
      <c r="FN52" s="132" t="s">
        <v>286</v>
      </c>
      <c r="FO52" s="190">
        <v>43.112244897959194</v>
      </c>
      <c r="FP52" s="132">
        <v>34.857142857142847</v>
      </c>
      <c r="FQ52" s="132">
        <v>35.864978902953602</v>
      </c>
      <c r="FR52" s="132">
        <v>40.632054176072209</v>
      </c>
      <c r="FS52" s="132">
        <v>34.507042253521121</v>
      </c>
      <c r="FT52" s="190">
        <v>28.34394904458598</v>
      </c>
      <c r="FU52" s="132">
        <v>37.783375314861466</v>
      </c>
      <c r="FV52" s="132">
        <v>30.523917995444179</v>
      </c>
      <c r="FW52" s="132">
        <v>24.137931034482765</v>
      </c>
      <c r="FX52" s="132">
        <v>30.403800475059391</v>
      </c>
      <c r="FY52" s="190">
        <v>37.465564738292009</v>
      </c>
      <c r="FZ52" s="132">
        <v>27.697841726618687</v>
      </c>
      <c r="GA52" s="132" t="s">
        <v>286</v>
      </c>
      <c r="GB52" s="132" t="s">
        <v>286</v>
      </c>
      <c r="GC52" s="132" t="s">
        <v>286</v>
      </c>
      <c r="GD52" s="190">
        <v>66.233766233766289</v>
      </c>
      <c r="GE52" s="132">
        <v>61.918604651162759</v>
      </c>
      <c r="GF52" s="132">
        <v>67.81115879828333</v>
      </c>
      <c r="GG52" s="132">
        <v>63.403263403263409</v>
      </c>
      <c r="GH52" s="132">
        <v>66.745843230403864</v>
      </c>
      <c r="GI52" s="190">
        <v>63.03630363036298</v>
      </c>
      <c r="GJ52" s="132">
        <v>57.772020725388614</v>
      </c>
      <c r="GK52" s="132">
        <v>60.000000000000021</v>
      </c>
      <c r="GL52" s="132">
        <v>57.692307692307672</v>
      </c>
      <c r="GM52" s="197">
        <v>52.415458937198046</v>
      </c>
      <c r="GN52" s="190">
        <v>60.055865921787685</v>
      </c>
      <c r="GO52" s="132">
        <v>57.195571955719572</v>
      </c>
      <c r="GP52" s="132" t="s">
        <v>286</v>
      </c>
      <c r="GQ52" s="132" t="s">
        <v>286</v>
      </c>
      <c r="GR52" s="132" t="s">
        <v>286</v>
      </c>
      <c r="GS52" s="190">
        <v>27.532467532467539</v>
      </c>
      <c r="GT52" s="132">
        <v>20.639534883720948</v>
      </c>
      <c r="GU52" s="132">
        <v>23.605150214592268</v>
      </c>
      <c r="GV52" s="132">
        <v>24.941724941724949</v>
      </c>
      <c r="GW52" s="132">
        <v>28.266033254156753</v>
      </c>
      <c r="GX52" s="190">
        <v>26.732673267326735</v>
      </c>
      <c r="GY52" s="190">
        <v>19.689119170984455</v>
      </c>
      <c r="GZ52" s="190">
        <v>19.999999999999996</v>
      </c>
      <c r="HA52" s="190">
        <v>20.000000000000007</v>
      </c>
      <c r="HB52" s="190">
        <v>16.666666666666661</v>
      </c>
      <c r="HC52" s="190">
        <v>20.111731843575416</v>
      </c>
      <c r="HD52" s="190">
        <v>18.819188191881924</v>
      </c>
      <c r="HE52" s="190" t="s">
        <v>286</v>
      </c>
      <c r="HF52" s="190" t="s">
        <v>286</v>
      </c>
      <c r="HG52" s="190" t="s">
        <v>286</v>
      </c>
      <c r="HH52" s="190">
        <v>24.86486486486487</v>
      </c>
      <c r="HI52" s="190">
        <v>13.609467455621303</v>
      </c>
      <c r="HJ52" s="190">
        <v>13.419913419913421</v>
      </c>
      <c r="HK52" s="190">
        <v>31.894484412470035</v>
      </c>
      <c r="HL52" s="132">
        <v>29.710144927536241</v>
      </c>
      <c r="HM52" s="132">
        <v>24.242424242424267</v>
      </c>
      <c r="HN52" s="132">
        <v>36.533333333333324</v>
      </c>
      <c r="HO52" s="132">
        <v>36.406619385342736</v>
      </c>
      <c r="HP52" s="190">
        <v>24.61538461538462</v>
      </c>
      <c r="HQ52" s="132">
        <v>35.999999999999986</v>
      </c>
      <c r="HR52" s="132">
        <v>36.467236467236482</v>
      </c>
      <c r="HS52" s="132">
        <v>27.472527472527482</v>
      </c>
      <c r="HT52" s="196" t="s">
        <v>286</v>
      </c>
      <c r="HU52" s="190" t="s">
        <v>286</v>
      </c>
      <c r="HV52" s="192" t="s">
        <v>286</v>
      </c>
      <c r="HW52" s="192">
        <v>10.540540540540537</v>
      </c>
      <c r="HX52" s="192">
        <v>5.3254437869822517</v>
      </c>
      <c r="HY52" s="192">
        <v>3.0303030303030316</v>
      </c>
      <c r="HZ52" s="192">
        <v>15.587529976019184</v>
      </c>
      <c r="IA52" s="192">
        <v>12.318840579710141</v>
      </c>
      <c r="IB52" s="192">
        <v>5.7239057239057241</v>
      </c>
      <c r="IC52" s="192">
        <v>17.066666666666688</v>
      </c>
      <c r="ID52" s="192">
        <v>16.07565011820331</v>
      </c>
      <c r="IE52" s="192">
        <v>9.2307692307692282</v>
      </c>
      <c r="IF52" s="192">
        <v>13.999999999999995</v>
      </c>
      <c r="IG52" s="192">
        <v>16.239316239316256</v>
      </c>
      <c r="IH52" s="192">
        <v>12.087912087912082</v>
      </c>
      <c r="II52" s="192" t="s">
        <v>286</v>
      </c>
      <c r="IJ52" s="192" t="s">
        <v>286</v>
      </c>
      <c r="IK52" s="192" t="s">
        <v>286</v>
      </c>
      <c r="IL52" s="192" t="s">
        <v>286</v>
      </c>
      <c r="IM52" s="192" t="s">
        <v>286</v>
      </c>
      <c r="IN52" s="192" t="s">
        <v>286</v>
      </c>
      <c r="IO52" s="192" t="s">
        <v>286</v>
      </c>
      <c r="IP52" s="192" t="s">
        <v>286</v>
      </c>
      <c r="IQ52" s="192" t="s">
        <v>286</v>
      </c>
      <c r="IR52" s="192" t="s">
        <v>286</v>
      </c>
      <c r="IS52" s="192">
        <v>14.910025706940889</v>
      </c>
      <c r="IT52" s="192">
        <v>14.400000000000002</v>
      </c>
      <c r="IU52" s="192" t="s">
        <v>286</v>
      </c>
      <c r="IV52" s="192">
        <v>14.240506329113922</v>
      </c>
      <c r="IW52" s="192">
        <v>14.574898785425102</v>
      </c>
      <c r="IX52" s="192" t="s">
        <v>286</v>
      </c>
      <c r="IY52" s="192" t="s">
        <v>286</v>
      </c>
      <c r="IZ52" s="192" t="s">
        <v>286</v>
      </c>
      <c r="JA52" s="192" t="s">
        <v>286</v>
      </c>
      <c r="JB52" s="192" t="s">
        <v>286</v>
      </c>
      <c r="JC52" s="192" t="s">
        <v>286</v>
      </c>
      <c r="JD52" s="192" t="s">
        <v>286</v>
      </c>
      <c r="JE52" s="192" t="s">
        <v>286</v>
      </c>
      <c r="JF52" s="192" t="s">
        <v>286</v>
      </c>
      <c r="JG52" s="192" t="s">
        <v>286</v>
      </c>
      <c r="JH52" s="192">
        <v>10.282776349614396</v>
      </c>
      <c r="JI52" s="192">
        <v>6.8000000000000034</v>
      </c>
      <c r="JJ52" s="192" t="s">
        <v>286</v>
      </c>
      <c r="JK52" s="192">
        <v>11.708860759493676</v>
      </c>
      <c r="JL52" s="192">
        <v>11.74089068825911</v>
      </c>
      <c r="JM52" s="192" t="s">
        <v>286</v>
      </c>
      <c r="JN52" s="192" t="s">
        <v>286</v>
      </c>
      <c r="JO52" s="192" t="s">
        <v>286</v>
      </c>
      <c r="JP52" s="192" t="s">
        <v>286</v>
      </c>
      <c r="JQ52" s="192" t="s">
        <v>286</v>
      </c>
      <c r="JR52" s="192" t="s">
        <v>286</v>
      </c>
      <c r="JS52" s="192" t="s">
        <v>286</v>
      </c>
      <c r="JT52" s="192" t="s">
        <v>286</v>
      </c>
      <c r="JU52" s="192" t="s">
        <v>286</v>
      </c>
      <c r="JV52" s="192" t="s">
        <v>286</v>
      </c>
      <c r="JW52" s="192">
        <v>25.192802056555266</v>
      </c>
      <c r="JX52" s="192">
        <v>21.199999999999992</v>
      </c>
      <c r="JY52" s="192" t="s">
        <v>286</v>
      </c>
      <c r="JZ52" s="192">
        <v>25.949367088607584</v>
      </c>
      <c r="KA52" s="192">
        <v>26.315789473684209</v>
      </c>
      <c r="KB52" s="192">
        <v>17.25768321513004</v>
      </c>
      <c r="KC52" s="192">
        <v>25.298329355608605</v>
      </c>
      <c r="KD52" s="192">
        <v>23.846153846153857</v>
      </c>
      <c r="KE52" s="192">
        <v>21.649484536082465</v>
      </c>
      <c r="KF52" s="192">
        <v>24.641833810888251</v>
      </c>
      <c r="KG52" s="192">
        <v>22.689075630252102</v>
      </c>
      <c r="KH52" s="192">
        <v>24.145785876993177</v>
      </c>
      <c r="KI52" s="192">
        <v>26.229508196721302</v>
      </c>
      <c r="KJ52" s="192">
        <v>25.159235668789808</v>
      </c>
      <c r="KK52" s="192">
        <v>25.062656641603997</v>
      </c>
      <c r="KL52" s="192">
        <v>28.074245939675183</v>
      </c>
      <c r="KM52" s="192">
        <v>27.272727272727277</v>
      </c>
      <c r="KN52" s="192">
        <v>19.518072289156624</v>
      </c>
      <c r="KO52" s="192">
        <v>28.333333333333318</v>
      </c>
      <c r="KP52" s="192">
        <v>24.637681159420289</v>
      </c>
      <c r="KQ52" s="192" t="str">
        <f t="shared" si="47"/>
        <v>--</v>
      </c>
      <c r="KR52" s="192" t="str">
        <f t="shared" si="47"/>
        <v>--</v>
      </c>
      <c r="KS52" s="192" t="str">
        <f t="shared" si="47"/>
        <v>--</v>
      </c>
      <c r="KT52" s="192" t="str">
        <f t="shared" si="47"/>
        <v>--</v>
      </c>
      <c r="KU52" s="192" t="str">
        <f t="shared" si="47"/>
        <v>--</v>
      </c>
      <c r="KV52" s="219">
        <v>1.4184397163120599</v>
      </c>
      <c r="KW52" s="219">
        <v>3.16301703163017</v>
      </c>
      <c r="KX52" s="219">
        <v>1.6949152542372901</v>
      </c>
      <c r="KY52" s="219">
        <v>1.8912529550827399</v>
      </c>
      <c r="KZ52" s="219">
        <v>1.41242937853107</v>
      </c>
      <c r="LA52" s="219">
        <v>1.34680134680135</v>
      </c>
      <c r="LB52" s="190" t="str">
        <f t="shared" si="33"/>
        <v>--</v>
      </c>
      <c r="LC52" s="219">
        <v>2.4456521739130399</v>
      </c>
      <c r="LD52" s="219">
        <v>8.9403973509933792</v>
      </c>
      <c r="LE52" s="190" t="str">
        <f t="shared" si="34"/>
        <v>--</v>
      </c>
      <c r="LF52" s="219">
        <v>2.3598820058997099</v>
      </c>
      <c r="LG52" s="219">
        <v>8.5616438356164402</v>
      </c>
      <c r="LH52" s="219">
        <v>82.733812949640395</v>
      </c>
      <c r="LI52" s="219">
        <v>80.493827160493794</v>
      </c>
      <c r="LJ52" s="219">
        <v>77.419354838709694</v>
      </c>
      <c r="LK52" s="219">
        <v>82.142857142857196</v>
      </c>
      <c r="LL52" s="219">
        <v>79.261363636363697</v>
      </c>
      <c r="LM52" s="219">
        <v>78.114478114478104</v>
      </c>
      <c r="LN52" s="219">
        <v>30.455635491606699</v>
      </c>
      <c r="LO52" s="219">
        <v>32.839506172839499</v>
      </c>
      <c r="LP52" s="219">
        <v>22.873900293255101</v>
      </c>
      <c r="LQ52" s="219">
        <v>35</v>
      </c>
      <c r="LR52" s="219">
        <v>25.284090909090899</v>
      </c>
      <c r="LS52" s="219">
        <v>23.2323232323232</v>
      </c>
      <c r="LT52" s="219">
        <v>55.395683453237403</v>
      </c>
      <c r="LU52" s="219">
        <v>57.673267326732699</v>
      </c>
      <c r="LV52" s="219">
        <v>46.627565982404697</v>
      </c>
      <c r="LW52" s="219">
        <v>45.454545454545404</v>
      </c>
      <c r="LX52" s="219">
        <v>42</v>
      </c>
      <c r="LY52" s="219">
        <v>46.464646464646499</v>
      </c>
      <c r="LZ52" s="219">
        <v>15.347721822542001</v>
      </c>
      <c r="MA52" s="219">
        <v>16.3366336633663</v>
      </c>
      <c r="MB52" s="219">
        <v>12.609970674486799</v>
      </c>
      <c r="MC52" s="219">
        <v>9.3301435406698605</v>
      </c>
      <c r="MD52" s="219">
        <v>8.8571428571428505</v>
      </c>
      <c r="ME52" s="219">
        <v>12.794612794612799</v>
      </c>
      <c r="MF52" s="219">
        <v>36.298076923076898</v>
      </c>
      <c r="MG52" s="219">
        <v>30.272952853597999</v>
      </c>
      <c r="MH52" s="219">
        <v>24.483775811209501</v>
      </c>
      <c r="MI52" s="219">
        <v>28.162291169451098</v>
      </c>
      <c r="MJ52" s="219">
        <v>32.670454545454497</v>
      </c>
      <c r="MK52" s="219">
        <v>24.324324324324301</v>
      </c>
      <c r="ML52" s="219">
        <v>12.9807692307692</v>
      </c>
      <c r="MM52" s="219">
        <v>8.9330024813895808</v>
      </c>
      <c r="MN52" s="219">
        <v>5.3097345132743303</v>
      </c>
      <c r="MO52" s="219">
        <v>7.1599045346062002</v>
      </c>
      <c r="MP52" s="219">
        <v>7.3863636363636402</v>
      </c>
      <c r="MQ52" s="219">
        <v>5.7432432432432403</v>
      </c>
      <c r="MR52" s="190" t="str">
        <f t="shared" si="48"/>
        <v>--</v>
      </c>
      <c r="MS52" s="190" t="str">
        <f t="shared" si="48"/>
        <v>--</v>
      </c>
      <c r="MT52" s="190" t="str">
        <f t="shared" si="48"/>
        <v>--</v>
      </c>
      <c r="MU52" s="190" t="str">
        <f t="shared" si="48"/>
        <v>--</v>
      </c>
      <c r="MV52" s="220">
        <v>86.9791666666667</v>
      </c>
      <c r="MW52" s="220">
        <v>80.288461538461604</v>
      </c>
      <c r="MX52" s="220">
        <v>31.7708333333333</v>
      </c>
      <c r="MY52" s="220">
        <v>33.173076923076898</v>
      </c>
      <c r="MZ52" s="220">
        <v>41.1458333333334</v>
      </c>
      <c r="NA52" s="220">
        <v>35.5608591885442</v>
      </c>
      <c r="NB52" s="220">
        <v>9.8958333333333393</v>
      </c>
      <c r="NC52" s="220">
        <v>8.1145584725536999</v>
      </c>
      <c r="ND52" s="220">
        <v>31.7708333333333</v>
      </c>
      <c r="NE52" s="220">
        <v>30.455635491606699</v>
      </c>
      <c r="NF52" s="220">
        <v>6.25</v>
      </c>
      <c r="NG52" s="220">
        <v>10.5515587529976</v>
      </c>
      <c r="NH52" s="221" t="str">
        <f t="shared" si="35"/>
        <v>--</v>
      </c>
      <c r="NI52" s="222">
        <v>11.568123393316201</v>
      </c>
      <c r="NJ52" s="222">
        <v>16.4835164835165</v>
      </c>
      <c r="NK52" s="222">
        <v>12.7329192546584</v>
      </c>
      <c r="NL52" s="221" t="str">
        <f t="shared" si="36"/>
        <v>--</v>
      </c>
      <c r="NM52" s="222">
        <v>16.239316239316199</v>
      </c>
      <c r="NN52" s="222">
        <v>14.678899082568799</v>
      </c>
      <c r="NO52" s="222">
        <v>13.7184115523466</v>
      </c>
      <c r="NP52" s="221" t="str">
        <f t="shared" si="37"/>
        <v>--</v>
      </c>
      <c r="NQ52" s="273">
        <v>10.025706940874027</v>
      </c>
      <c r="NR52" s="273">
        <v>14.010989010989023</v>
      </c>
      <c r="NS52" s="273">
        <v>10.869565217391305</v>
      </c>
      <c r="NT52" s="221" t="str">
        <f t="shared" si="38"/>
        <v>--</v>
      </c>
      <c r="NU52" s="222">
        <v>8.8319088319088195</v>
      </c>
      <c r="NV52" s="222">
        <v>16.819571865443404</v>
      </c>
      <c r="NW52" s="222">
        <v>14.801444043321297</v>
      </c>
      <c r="NX52" s="221" t="str">
        <f t="shared" si="39"/>
        <v>--</v>
      </c>
      <c r="NY52" s="222">
        <v>21.593830334190233</v>
      </c>
      <c r="NZ52" s="222">
        <v>30.494505494505479</v>
      </c>
      <c r="OA52" s="222">
        <v>23.602484472049689</v>
      </c>
      <c r="OB52" s="221" t="str">
        <f t="shared" si="40"/>
        <v>--</v>
      </c>
      <c r="OC52" s="222">
        <v>25.071225071225086</v>
      </c>
      <c r="OD52" s="222">
        <v>31.498470948012219</v>
      </c>
      <c r="OE52" s="222">
        <v>28.519855595667867</v>
      </c>
      <c r="OF52" s="128">
        <v>40.526315789473692</v>
      </c>
      <c r="OG52" s="128">
        <v>50.827423167848714</v>
      </c>
      <c r="OH52" s="128">
        <v>45.945945945945951</v>
      </c>
      <c r="OI52" s="128">
        <v>39.031339031339051</v>
      </c>
      <c r="OJ52" s="128">
        <v>49.152542372881335</v>
      </c>
      <c r="OK52" s="128">
        <v>50.236966824644568</v>
      </c>
      <c r="OL52" s="128">
        <v>59.331476323119801</v>
      </c>
      <c r="OM52" s="128">
        <v>43.243243243243192</v>
      </c>
      <c r="ON52" s="310">
        <v>19.680851063829788</v>
      </c>
      <c r="OO52" s="128">
        <v>13.701923076923073</v>
      </c>
      <c r="OP52" s="128">
        <v>12.28070175438596</v>
      </c>
      <c r="OQ52" s="128">
        <v>12.244897959183675</v>
      </c>
      <c r="OR52" s="128">
        <v>23.658536585365869</v>
      </c>
      <c r="OS52" s="128">
        <v>15.55023923444978</v>
      </c>
      <c r="OT52" s="128">
        <v>13.239436619718314</v>
      </c>
      <c r="OU52" s="128">
        <v>10.847457627118645</v>
      </c>
      <c r="OW52" s="378" t="str">
        <f t="shared" si="10"/>
        <v>--</v>
      </c>
      <c r="OX52" s="381">
        <v>1.2345679012345676</v>
      </c>
      <c r="OY52" s="381">
        <v>1.7543859649122815</v>
      </c>
      <c r="OZ52" s="381">
        <v>1.6556291390728484</v>
      </c>
      <c r="PA52" s="378" t="str">
        <f t="shared" si="11"/>
        <v>--</v>
      </c>
      <c r="PB52" s="378" t="str">
        <f t="shared" si="11"/>
        <v>--</v>
      </c>
      <c r="PC52" s="381">
        <v>2.5547445255474459</v>
      </c>
      <c r="PD52" s="381">
        <v>4.8611111111111107</v>
      </c>
      <c r="PE52" s="380">
        <v>39.895013123359561</v>
      </c>
      <c r="PF52" s="381">
        <v>65.441176470588289</v>
      </c>
      <c r="PG52" s="381">
        <v>50.689655172413801</v>
      </c>
      <c r="PH52" s="381">
        <v>37.5</v>
      </c>
      <c r="PI52" s="380">
        <v>23.989218328840966</v>
      </c>
      <c r="PJ52" s="381">
        <v>18.749999999999996</v>
      </c>
      <c r="PK52" s="381">
        <v>15.087719298245615</v>
      </c>
      <c r="PL52" s="381">
        <v>8.9041095890411004</v>
      </c>
      <c r="PM52" s="378" t="str">
        <f t="shared" si="12"/>
        <v>--</v>
      </c>
      <c r="PN52" s="381">
        <v>11.74785100286533</v>
      </c>
      <c r="PO52" s="381">
        <v>14.393939393939402</v>
      </c>
      <c r="PP52" s="381">
        <v>11.510791366906473</v>
      </c>
      <c r="PQ52" s="378" t="str">
        <f t="shared" si="13"/>
        <v>--</v>
      </c>
      <c r="PR52" s="381">
        <v>9.1690544412607391</v>
      </c>
      <c r="PS52" s="381">
        <v>13.25757575757576</v>
      </c>
      <c r="PT52" s="381">
        <v>16.187050359712227</v>
      </c>
      <c r="PU52" s="378" t="str">
        <f t="shared" si="14"/>
        <v>--</v>
      </c>
      <c r="PV52" s="381">
        <v>20.916905444126083</v>
      </c>
      <c r="PW52" s="381">
        <v>27.651515151515156</v>
      </c>
      <c r="PX52" s="381">
        <v>27.697841726618709</v>
      </c>
      <c r="PZ52" s="368"/>
      <c r="QA52" s="368"/>
      <c r="QB52" s="368"/>
      <c r="QC52" s="368"/>
      <c r="QD52" s="368"/>
      <c r="QE52" s="368"/>
      <c r="QF52" s="368"/>
      <c r="QG52" s="368"/>
      <c r="QH52" s="368"/>
      <c r="QI52" s="368"/>
      <c r="QJ52" s="368"/>
      <c r="QK52" s="368"/>
      <c r="QL52" s="368"/>
      <c r="QM52" s="368"/>
      <c r="QN52" s="368"/>
      <c r="QO52" s="368"/>
      <c r="QP52" s="368"/>
      <c r="QQ52" s="368"/>
      <c r="QR52" s="368"/>
      <c r="QS52" s="368"/>
      <c r="QT52" s="368"/>
      <c r="QU52" s="368"/>
      <c r="QV52" s="368"/>
      <c r="QW52" s="368"/>
      <c r="QX52" s="368"/>
      <c r="QY52" s="368"/>
      <c r="QZ52" s="368"/>
      <c r="RA52" s="368"/>
      <c r="RB52" s="368"/>
      <c r="RC52" s="368"/>
      <c r="RD52" s="368"/>
      <c r="RE52" s="368"/>
      <c r="RF52" s="368"/>
      <c r="RG52" s="368"/>
      <c r="RH52" s="368"/>
      <c r="RI52" s="368"/>
      <c r="RJ52" s="368"/>
      <c r="RK52" s="368"/>
      <c r="RL52" s="368"/>
      <c r="RM52" s="368"/>
      <c r="RN52" s="368"/>
      <c r="RO52" s="368"/>
      <c r="RP52" s="368"/>
      <c r="RQ52" s="368"/>
      <c r="RR52" s="368"/>
      <c r="RS52" s="368"/>
      <c r="RT52" s="368"/>
    </row>
    <row r="53" spans="1:488" x14ac:dyDescent="0.25">
      <c r="A53" s="114">
        <v>49</v>
      </c>
      <c r="B53" s="93" t="s">
        <v>49</v>
      </c>
      <c r="C53" s="189">
        <v>2.4725274725274744</v>
      </c>
      <c r="D53" s="189">
        <v>18.367346938775519</v>
      </c>
      <c r="E53" s="189">
        <v>21.691176470588225</v>
      </c>
      <c r="F53" s="189">
        <v>5.263157894736846</v>
      </c>
      <c r="G53" s="189">
        <v>16.781609195402289</v>
      </c>
      <c r="H53" s="189">
        <v>16.34980988593156</v>
      </c>
      <c r="I53" s="189">
        <v>2.0134228187919465</v>
      </c>
      <c r="J53" s="189">
        <v>13.714285714285717</v>
      </c>
      <c r="K53" s="189">
        <v>17.567567567567586</v>
      </c>
      <c r="L53" s="189">
        <v>1.020408163265307</v>
      </c>
      <c r="M53" s="190">
        <v>5.8171745152354539</v>
      </c>
      <c r="N53" s="190">
        <v>14.093959731543624</v>
      </c>
      <c r="O53" s="190">
        <v>0.96463022508038676</v>
      </c>
      <c r="P53" s="190">
        <v>5.2785923753665678</v>
      </c>
      <c r="Q53" s="190">
        <v>10.122699386503061</v>
      </c>
      <c r="R53" s="190">
        <v>2.4725274725274744</v>
      </c>
      <c r="S53" s="190">
        <v>17.647058823529424</v>
      </c>
      <c r="T53" s="190">
        <v>19.188191881918826</v>
      </c>
      <c r="U53" s="190">
        <v>4.986149584487535</v>
      </c>
      <c r="V53" s="190">
        <v>15.24249422632794</v>
      </c>
      <c r="W53" s="190">
        <v>14.44866920152092</v>
      </c>
      <c r="X53" s="190">
        <v>2.0134228187919465</v>
      </c>
      <c r="Y53" s="190">
        <v>12.000000000000004</v>
      </c>
      <c r="Z53" s="190">
        <v>15.646258503401363</v>
      </c>
      <c r="AA53" s="190">
        <v>1.020408163265307</v>
      </c>
      <c r="AB53" s="132">
        <v>4.7091412742382222</v>
      </c>
      <c r="AC53" s="132">
        <v>12.751677852348989</v>
      </c>
      <c r="AD53" s="132">
        <v>0.96463022508038676</v>
      </c>
      <c r="AE53" s="132">
        <v>4.1176470588235325</v>
      </c>
      <c r="AF53" s="190">
        <v>9.8159509202453883</v>
      </c>
      <c r="AG53" s="189">
        <v>1.1173184357541899</v>
      </c>
      <c r="AH53" s="189">
        <v>6.8421052631579</v>
      </c>
      <c r="AI53" s="191">
        <v>17.100371747211902</v>
      </c>
      <c r="AJ53" s="191">
        <v>1.6666666666666663</v>
      </c>
      <c r="AK53" s="190">
        <v>10.046728971962628</v>
      </c>
      <c r="AL53" s="190">
        <v>7.3643410852713167</v>
      </c>
      <c r="AM53" s="190">
        <v>0.67567567567567577</v>
      </c>
      <c r="AN53" s="190">
        <v>7.5581395348837193</v>
      </c>
      <c r="AO53" s="190">
        <v>12.413793103448272</v>
      </c>
      <c r="AP53" s="190">
        <v>0.33898305084745767</v>
      </c>
      <c r="AQ53" s="190">
        <v>3.3519553072625707</v>
      </c>
      <c r="AR53" s="190">
        <v>6.164383561643838</v>
      </c>
      <c r="AS53" s="190">
        <v>0.64308681672025736</v>
      </c>
      <c r="AT53" s="190">
        <v>2.6548672566371683</v>
      </c>
      <c r="AU53" s="190">
        <v>4.0123456790123448</v>
      </c>
      <c r="AV53" s="190">
        <v>6.3829787234042552</v>
      </c>
      <c r="AW53" s="190">
        <v>29.318181818181806</v>
      </c>
      <c r="AX53" s="132">
        <v>21.18055555555555</v>
      </c>
      <c r="AY53" s="132">
        <v>9.4871794871794837</v>
      </c>
      <c r="AZ53" s="132">
        <v>22.270742358078611</v>
      </c>
      <c r="BA53" s="132">
        <v>17.777777777777779</v>
      </c>
      <c r="BB53" s="190">
        <v>2.6490066225165574</v>
      </c>
      <c r="BC53" s="132">
        <v>17.021276595744681</v>
      </c>
      <c r="BD53" s="132">
        <v>20.129870129870124</v>
      </c>
      <c r="BE53" s="132">
        <v>4.1935483870967731</v>
      </c>
      <c r="BF53" s="132">
        <v>8.3756345177664944</v>
      </c>
      <c r="BG53" s="190">
        <v>9.779179810725557</v>
      </c>
      <c r="BH53" s="132">
        <v>2.1739130434782625</v>
      </c>
      <c r="BI53" s="132">
        <v>9.3150684931506689</v>
      </c>
      <c r="BJ53" s="132">
        <v>9.9415204678362539</v>
      </c>
      <c r="BK53" s="192" t="s">
        <v>286</v>
      </c>
      <c r="BL53" s="190">
        <v>4.7727272727272378</v>
      </c>
      <c r="BM53" s="132">
        <v>6.5743944636677725</v>
      </c>
      <c r="BN53" s="192" t="s">
        <v>286</v>
      </c>
      <c r="BO53" s="192">
        <v>3.4707158351409788</v>
      </c>
      <c r="BP53" s="192">
        <v>5.1660516605165725</v>
      </c>
      <c r="BQ53" s="192" t="s">
        <v>286</v>
      </c>
      <c r="BR53" s="132">
        <v>2.7027027027027515</v>
      </c>
      <c r="BS53" s="132">
        <v>5.1948051948051557</v>
      </c>
      <c r="BT53" s="192" t="s">
        <v>286</v>
      </c>
      <c r="BU53" s="190">
        <v>1.7948717948717965</v>
      </c>
      <c r="BV53" s="132">
        <v>2.5236593059936916</v>
      </c>
      <c r="BW53" s="192" t="s">
        <v>286</v>
      </c>
      <c r="BX53" s="132">
        <v>1.9444444444444444</v>
      </c>
      <c r="BY53" s="190">
        <v>1.4662756598240474</v>
      </c>
      <c r="BZ53" s="132" t="s">
        <v>286</v>
      </c>
      <c r="CA53" s="132">
        <v>19.658119658119656</v>
      </c>
      <c r="CB53" s="132">
        <v>51.685393258426942</v>
      </c>
      <c r="CC53" s="190" t="s">
        <v>286</v>
      </c>
      <c r="CD53" s="132">
        <v>14.540816326530631</v>
      </c>
      <c r="CE53" s="132">
        <v>45</v>
      </c>
      <c r="CF53" s="132" t="s">
        <v>286</v>
      </c>
      <c r="CG53" s="190">
        <v>12.179487179487177</v>
      </c>
      <c r="CH53" s="132">
        <v>59.420289855072461</v>
      </c>
      <c r="CI53" s="132" t="s">
        <v>286</v>
      </c>
      <c r="CJ53" s="132">
        <v>6.0897435897435912</v>
      </c>
      <c r="CK53" s="132">
        <v>27.59856630824374</v>
      </c>
      <c r="CL53" s="132" t="s">
        <v>286</v>
      </c>
      <c r="CM53" s="132">
        <v>5.3511705685618756</v>
      </c>
      <c r="CN53" s="132">
        <v>23.36769759450171</v>
      </c>
      <c r="CO53" s="132" t="s">
        <v>286</v>
      </c>
      <c r="CP53" s="190">
        <v>42.723004694835694</v>
      </c>
      <c r="CQ53" s="132">
        <v>60.553633217993081</v>
      </c>
      <c r="CR53" s="132" t="s">
        <v>286</v>
      </c>
      <c r="CS53" s="192">
        <v>41.612200435729797</v>
      </c>
      <c r="CT53" s="192">
        <v>54.981549815498148</v>
      </c>
      <c r="CU53" s="190" t="s">
        <v>286</v>
      </c>
      <c r="CV53" s="132">
        <v>32.620320855614985</v>
      </c>
      <c r="CW53" s="132">
        <v>66.233766233766247</v>
      </c>
      <c r="CX53" s="192" t="s">
        <v>286</v>
      </c>
      <c r="CY53" s="192">
        <v>21.727748691099475</v>
      </c>
      <c r="CZ53" s="190">
        <v>42.452830188679243</v>
      </c>
      <c r="DA53" s="132" t="s">
        <v>286</v>
      </c>
      <c r="DB53" s="132">
        <v>15.730337078651695</v>
      </c>
      <c r="DC53" s="210">
        <v>30.76923076923077</v>
      </c>
      <c r="DD53" s="192">
        <v>66.028708133971278</v>
      </c>
      <c r="DE53" s="190">
        <v>74.599542334096114</v>
      </c>
      <c r="DF53" s="132">
        <v>46.875000000000021</v>
      </c>
      <c r="DG53" s="132">
        <v>59.894459102902381</v>
      </c>
      <c r="DH53" s="192">
        <v>70.932754880694176</v>
      </c>
      <c r="DI53" s="192">
        <v>52.380952380952415</v>
      </c>
      <c r="DJ53" s="190">
        <v>72.483221476510153</v>
      </c>
      <c r="DK53" s="132">
        <v>72.043010752688161</v>
      </c>
      <c r="DL53" s="132">
        <v>46.405228758169947</v>
      </c>
      <c r="DM53" s="132">
        <v>73.35526315789474</v>
      </c>
      <c r="DN53" s="132">
        <v>69.565217391304358</v>
      </c>
      <c r="DO53" s="190">
        <v>57.006369426751576</v>
      </c>
      <c r="DP53" s="132">
        <v>69.57928802588998</v>
      </c>
      <c r="DQ53" s="132">
        <v>73.407202216066551</v>
      </c>
      <c r="DR53" s="132">
        <v>53.372434017595296</v>
      </c>
      <c r="DS53" s="132">
        <v>39.999999999999979</v>
      </c>
      <c r="DT53" s="190">
        <v>60.229885057471257</v>
      </c>
      <c r="DU53" s="194">
        <v>36.805555555555593</v>
      </c>
      <c r="DV53" s="194">
        <v>50.133333333333319</v>
      </c>
      <c r="DW53" s="192">
        <v>62.144420131291021</v>
      </c>
      <c r="DX53" s="194">
        <v>39.560439560439526</v>
      </c>
      <c r="DY53" s="190">
        <v>57.999999999999993</v>
      </c>
      <c r="DZ53" s="190">
        <v>61.827956989247291</v>
      </c>
      <c r="EA53" s="190">
        <v>34.21052631578948</v>
      </c>
      <c r="EB53" s="190">
        <v>53.311258278145729</v>
      </c>
      <c r="EC53" s="190">
        <v>54.75578406169663</v>
      </c>
      <c r="ED53" s="190">
        <v>42.405063291139264</v>
      </c>
      <c r="EE53" s="190">
        <v>47.923322683706076</v>
      </c>
      <c r="EF53" s="190">
        <v>68.144044321329702</v>
      </c>
      <c r="EG53" s="190">
        <v>45.722713864306833</v>
      </c>
      <c r="EH53" s="190">
        <v>16.904761904761894</v>
      </c>
      <c r="EI53" s="190">
        <v>14.739229024943306</v>
      </c>
      <c r="EJ53" s="190">
        <v>7.9584775086505211</v>
      </c>
      <c r="EK53" s="190">
        <v>19.896640826873401</v>
      </c>
      <c r="EL53" s="132">
        <v>13.377192982456142</v>
      </c>
      <c r="EM53" s="132">
        <v>9.8901098901098869</v>
      </c>
      <c r="EN53" s="132">
        <v>17.763157894736864</v>
      </c>
      <c r="EO53" s="132">
        <v>11.413043478260875</v>
      </c>
      <c r="EP53" s="190">
        <v>6.6225165562913899</v>
      </c>
      <c r="EQ53" s="132">
        <v>14.478114478114485</v>
      </c>
      <c r="ER53" s="132">
        <v>17.857142857142854</v>
      </c>
      <c r="ES53" s="132">
        <v>14.743589743589746</v>
      </c>
      <c r="ET53" s="132">
        <v>15.806451612903235</v>
      </c>
      <c r="EU53" s="190">
        <v>18.559556786703617</v>
      </c>
      <c r="EV53" s="132">
        <v>14.454277286135678</v>
      </c>
      <c r="EW53" s="132" t="s">
        <v>286</v>
      </c>
      <c r="EX53" s="132" t="s">
        <v>286</v>
      </c>
      <c r="EY53" s="132" t="s">
        <v>286</v>
      </c>
      <c r="EZ53" s="190">
        <v>88.311688311688343</v>
      </c>
      <c r="FA53" s="132">
        <v>80.260303687635499</v>
      </c>
      <c r="FB53" s="132">
        <v>85.185185185185219</v>
      </c>
      <c r="FC53" s="132">
        <v>92.666666666666728</v>
      </c>
      <c r="FD53" s="132">
        <v>88.82978723404257</v>
      </c>
      <c r="FE53" s="190">
        <v>72.185430463576154</v>
      </c>
      <c r="FF53" s="132">
        <v>90.819672131147541</v>
      </c>
      <c r="FG53" s="132">
        <v>84.438775510204081</v>
      </c>
      <c r="FH53" s="132">
        <v>84.761904761904802</v>
      </c>
      <c r="FI53" s="132">
        <v>85.25641025641022</v>
      </c>
      <c r="FJ53" s="190">
        <v>86.187845303867391</v>
      </c>
      <c r="FK53" s="132">
        <v>82.05882352941174</v>
      </c>
      <c r="FL53" s="132" t="s">
        <v>286</v>
      </c>
      <c r="FM53" s="132" t="s">
        <v>286</v>
      </c>
      <c r="FN53" s="132" t="s">
        <v>286</v>
      </c>
      <c r="FO53" s="190">
        <v>41.298701298701268</v>
      </c>
      <c r="FP53" s="132">
        <v>37.960954446854693</v>
      </c>
      <c r="FQ53" s="132">
        <v>28.888888888888903</v>
      </c>
      <c r="FR53" s="132">
        <v>43.333333333333336</v>
      </c>
      <c r="FS53" s="132">
        <v>36.702127659574494</v>
      </c>
      <c r="FT53" s="190">
        <v>27.152317880794701</v>
      </c>
      <c r="FU53" s="132">
        <v>40.327868852458984</v>
      </c>
      <c r="FV53" s="132">
        <v>34.6938775510204</v>
      </c>
      <c r="FW53" s="132">
        <v>29.206349206349213</v>
      </c>
      <c r="FX53" s="132">
        <v>32.051282051282058</v>
      </c>
      <c r="FY53" s="190">
        <v>36.740331491712709</v>
      </c>
      <c r="FZ53" s="132">
        <v>26.764705882352949</v>
      </c>
      <c r="GA53" s="132" t="s">
        <v>286</v>
      </c>
      <c r="GB53" s="132" t="s">
        <v>286</v>
      </c>
      <c r="GC53" s="132" t="s">
        <v>286</v>
      </c>
      <c r="GD53" s="190">
        <v>71.01063829787239</v>
      </c>
      <c r="GE53" s="132">
        <v>75.824175824175825</v>
      </c>
      <c r="GF53" s="132">
        <v>71.74721189591078</v>
      </c>
      <c r="GG53" s="132">
        <v>60.416666666666657</v>
      </c>
      <c r="GH53" s="132">
        <v>63.934426229508183</v>
      </c>
      <c r="GI53" s="190">
        <v>69.536423841059587</v>
      </c>
      <c r="GJ53" s="132">
        <v>48.135593220338997</v>
      </c>
      <c r="GK53" s="132">
        <v>55.613577023498664</v>
      </c>
      <c r="GL53" s="132">
        <v>53.571428571428577</v>
      </c>
      <c r="GM53" s="197">
        <v>57.843137254901954</v>
      </c>
      <c r="GN53" s="190">
        <v>46.348314606741575</v>
      </c>
      <c r="GO53" s="132">
        <v>55.38922155688622</v>
      </c>
      <c r="GP53" s="132" t="s">
        <v>286</v>
      </c>
      <c r="GQ53" s="132" t="s">
        <v>286</v>
      </c>
      <c r="GR53" s="132" t="s">
        <v>286</v>
      </c>
      <c r="GS53" s="190">
        <v>29.521276595744695</v>
      </c>
      <c r="GT53" s="132">
        <v>38.02197802197805</v>
      </c>
      <c r="GU53" s="132">
        <v>24.163568773234193</v>
      </c>
      <c r="GV53" s="132">
        <v>22.222222222222225</v>
      </c>
      <c r="GW53" s="132">
        <v>21.311475409836074</v>
      </c>
      <c r="GX53" s="190">
        <v>26.490066225165577</v>
      </c>
      <c r="GY53" s="190">
        <v>15.254237288135588</v>
      </c>
      <c r="GZ53" s="190">
        <v>14.621409921671024</v>
      </c>
      <c r="HA53" s="190">
        <v>20.129870129870138</v>
      </c>
      <c r="HB53" s="190">
        <v>16.339869281045733</v>
      </c>
      <c r="HC53" s="190">
        <v>16.573033707865164</v>
      </c>
      <c r="HD53" s="190">
        <v>17.365269461077858</v>
      </c>
      <c r="HE53" s="190" t="s">
        <v>286</v>
      </c>
      <c r="HF53" s="190" t="s">
        <v>286</v>
      </c>
      <c r="HG53" s="190" t="s">
        <v>286</v>
      </c>
      <c r="HH53" s="190">
        <v>27.423822714681425</v>
      </c>
      <c r="HI53" s="190">
        <v>19.646799116997791</v>
      </c>
      <c r="HJ53" s="190">
        <v>15.037593984962399</v>
      </c>
      <c r="HK53" s="190">
        <v>22.79411764705883</v>
      </c>
      <c r="HL53" s="132">
        <v>21.857923497267766</v>
      </c>
      <c r="HM53" s="132">
        <v>20.945945945945947</v>
      </c>
      <c r="HN53" s="132">
        <v>37.542662116040951</v>
      </c>
      <c r="HO53" s="132">
        <v>35.433070866141762</v>
      </c>
      <c r="HP53" s="190">
        <v>27.361563517915297</v>
      </c>
      <c r="HQ53" s="132">
        <v>31.561461794019937</v>
      </c>
      <c r="HR53" s="132">
        <v>41.310541310541282</v>
      </c>
      <c r="HS53" s="132">
        <v>23.192771084337345</v>
      </c>
      <c r="HT53" s="196" t="s">
        <v>286</v>
      </c>
      <c r="HU53" s="190" t="s">
        <v>286</v>
      </c>
      <c r="HV53" s="192" t="s">
        <v>286</v>
      </c>
      <c r="HW53" s="192">
        <v>9.4182825484764514</v>
      </c>
      <c r="HX53" s="192">
        <v>9.0507726269315647</v>
      </c>
      <c r="HY53" s="192">
        <v>4.1353383458646613</v>
      </c>
      <c r="HZ53" s="192">
        <v>8.8235294117647065</v>
      </c>
      <c r="IA53" s="192">
        <v>6.557377049180328</v>
      </c>
      <c r="IB53" s="192">
        <v>6.0810810810810807</v>
      </c>
      <c r="IC53" s="192">
        <v>18.430034129692842</v>
      </c>
      <c r="ID53" s="192">
        <v>14.960629921259837</v>
      </c>
      <c r="IE53" s="192">
        <v>6.5146579804560245</v>
      </c>
      <c r="IF53" s="192">
        <v>12.956810631229228</v>
      </c>
      <c r="IG53" s="192">
        <v>13.390313390313398</v>
      </c>
      <c r="IH53" s="192">
        <v>5.1204819277108422</v>
      </c>
      <c r="II53" s="192" t="s">
        <v>286</v>
      </c>
      <c r="IJ53" s="192" t="s">
        <v>286</v>
      </c>
      <c r="IK53" s="192" t="s">
        <v>286</v>
      </c>
      <c r="IL53" s="192" t="s">
        <v>286</v>
      </c>
      <c r="IM53" s="192" t="s">
        <v>286</v>
      </c>
      <c r="IN53" s="192" t="s">
        <v>286</v>
      </c>
      <c r="IO53" s="192" t="s">
        <v>286</v>
      </c>
      <c r="IP53" s="192" t="s">
        <v>286</v>
      </c>
      <c r="IQ53" s="192" t="s">
        <v>286</v>
      </c>
      <c r="IR53" s="192" t="s">
        <v>286</v>
      </c>
      <c r="IS53" s="192">
        <v>16.155988857938709</v>
      </c>
      <c r="IT53" s="192">
        <v>15.841584158415827</v>
      </c>
      <c r="IU53" s="192" t="s">
        <v>286</v>
      </c>
      <c r="IV53" s="192">
        <v>15.915915915915914</v>
      </c>
      <c r="IW53" s="192">
        <v>14.110429447852766</v>
      </c>
      <c r="IX53" s="192" t="s">
        <v>286</v>
      </c>
      <c r="IY53" s="192" t="s">
        <v>286</v>
      </c>
      <c r="IZ53" s="192" t="s">
        <v>286</v>
      </c>
      <c r="JA53" s="192" t="s">
        <v>286</v>
      </c>
      <c r="JB53" s="192" t="s">
        <v>286</v>
      </c>
      <c r="JC53" s="192" t="s">
        <v>286</v>
      </c>
      <c r="JD53" s="192" t="s">
        <v>286</v>
      </c>
      <c r="JE53" s="192" t="s">
        <v>286</v>
      </c>
      <c r="JF53" s="192" t="s">
        <v>286</v>
      </c>
      <c r="JG53" s="192" t="s">
        <v>286</v>
      </c>
      <c r="JH53" s="192">
        <v>11.42061281337047</v>
      </c>
      <c r="JI53" s="192">
        <v>8.580858085808579</v>
      </c>
      <c r="JJ53" s="192" t="s">
        <v>286</v>
      </c>
      <c r="JK53" s="192">
        <v>13.213213213213209</v>
      </c>
      <c r="JL53" s="192">
        <v>9.5092024539877276</v>
      </c>
      <c r="JM53" s="192" t="s">
        <v>286</v>
      </c>
      <c r="JN53" s="192" t="s">
        <v>286</v>
      </c>
      <c r="JO53" s="192" t="s">
        <v>286</v>
      </c>
      <c r="JP53" s="192" t="s">
        <v>286</v>
      </c>
      <c r="JQ53" s="192" t="s">
        <v>286</v>
      </c>
      <c r="JR53" s="192" t="s">
        <v>286</v>
      </c>
      <c r="JS53" s="192" t="s">
        <v>286</v>
      </c>
      <c r="JT53" s="192" t="s">
        <v>286</v>
      </c>
      <c r="JU53" s="192" t="s">
        <v>286</v>
      </c>
      <c r="JV53" s="192" t="s">
        <v>286</v>
      </c>
      <c r="JW53" s="192">
        <v>27.576601671309199</v>
      </c>
      <c r="JX53" s="192">
        <v>24.42244224422442</v>
      </c>
      <c r="JY53" s="192" t="s">
        <v>286</v>
      </c>
      <c r="JZ53" s="192">
        <v>29.129129129129112</v>
      </c>
      <c r="KA53" s="192">
        <v>23.619631901840485</v>
      </c>
      <c r="KB53" s="192">
        <v>18.313253012048182</v>
      </c>
      <c r="KC53" s="192">
        <v>23.636363636363633</v>
      </c>
      <c r="KD53" s="192">
        <v>27.083333333333332</v>
      </c>
      <c r="KE53" s="192">
        <v>19.531249999999968</v>
      </c>
      <c r="KF53" s="192">
        <v>23.376623376623378</v>
      </c>
      <c r="KG53" s="192">
        <v>23.161764705882351</v>
      </c>
      <c r="KH53" s="192">
        <v>22.972972972972968</v>
      </c>
      <c r="KI53" s="192">
        <v>24.193548387096786</v>
      </c>
      <c r="KJ53" s="192">
        <v>24.836601307189536</v>
      </c>
      <c r="KK53" s="192">
        <v>23.648648648648642</v>
      </c>
      <c r="KL53" s="192">
        <v>23.711340206185547</v>
      </c>
      <c r="KM53" s="192">
        <v>24.038461538461533</v>
      </c>
      <c r="KN53" s="192">
        <v>23.076923076923084</v>
      </c>
      <c r="KO53" s="192">
        <v>24.861878453038674</v>
      </c>
      <c r="KP53" s="192">
        <v>27.002967359050466</v>
      </c>
      <c r="KQ53" s="192" t="str">
        <f t="shared" si="47"/>
        <v>--</v>
      </c>
      <c r="KR53" s="192" t="str">
        <f t="shared" si="47"/>
        <v>--</v>
      </c>
      <c r="KS53" s="192" t="str">
        <f t="shared" si="47"/>
        <v>--</v>
      </c>
      <c r="KT53" s="192" t="str">
        <f t="shared" si="47"/>
        <v>--</v>
      </c>
      <c r="KU53" s="192" t="str">
        <f t="shared" si="47"/>
        <v>--</v>
      </c>
      <c r="KV53" s="219">
        <v>1.1235955056179801</v>
      </c>
      <c r="KW53" s="219">
        <v>2.50696378830084</v>
      </c>
      <c r="KX53" s="219">
        <v>1.13636363636364</v>
      </c>
      <c r="KY53" s="223">
        <v>0.89552238805970197</v>
      </c>
      <c r="KZ53" s="219">
        <v>1.5</v>
      </c>
      <c r="LA53" s="219">
        <v>1.2307692307692299</v>
      </c>
      <c r="LB53" s="190" t="str">
        <f t="shared" si="33"/>
        <v>--</v>
      </c>
      <c r="LC53" s="219">
        <v>2.43161094224924</v>
      </c>
      <c r="LD53" s="219">
        <v>8.6065573770491799</v>
      </c>
      <c r="LE53" s="190" t="str">
        <f t="shared" si="34"/>
        <v>--</v>
      </c>
      <c r="LF53" s="219">
        <v>1.30890052356021</v>
      </c>
      <c r="LG53" s="219">
        <v>7.6923076923076898</v>
      </c>
      <c r="LH53" s="219">
        <v>90.476190476190496</v>
      </c>
      <c r="LI53" s="219">
        <v>86.197183098591594</v>
      </c>
      <c r="LJ53" s="219">
        <v>83.720930232558104</v>
      </c>
      <c r="LK53" s="219">
        <v>83.233532934131802</v>
      </c>
      <c r="LL53" s="219">
        <v>78.841309823677605</v>
      </c>
      <c r="LM53" s="219">
        <v>77.846153846153797</v>
      </c>
      <c r="LN53" s="219">
        <v>35.8543417366947</v>
      </c>
      <c r="LO53" s="219">
        <v>37.464788732394403</v>
      </c>
      <c r="LP53" s="219">
        <v>34.496124031007803</v>
      </c>
      <c r="LQ53" s="219">
        <v>33.233532934131702</v>
      </c>
      <c r="LR53" s="219">
        <v>31.738035264483599</v>
      </c>
      <c r="LS53" s="219">
        <v>32.615384615384599</v>
      </c>
      <c r="LT53" s="219">
        <v>43.909348441926298</v>
      </c>
      <c r="LU53" s="219">
        <v>52.676056338028197</v>
      </c>
      <c r="LV53" s="219">
        <v>51.550387596899199</v>
      </c>
      <c r="LW53" s="219">
        <v>40.419161676646702</v>
      </c>
      <c r="LX53" s="219">
        <v>43.21608040201</v>
      </c>
      <c r="LY53" s="219">
        <v>50.153846153846203</v>
      </c>
      <c r="LZ53" s="219">
        <v>7.9320113314447598</v>
      </c>
      <c r="MA53" s="219">
        <v>13.239436619718299</v>
      </c>
      <c r="MB53" s="219">
        <v>14.7286821705426</v>
      </c>
      <c r="MC53" s="219">
        <v>7.4850299401197598</v>
      </c>
      <c r="MD53" s="219">
        <v>9.7989949748743701</v>
      </c>
      <c r="ME53" s="219">
        <v>14.7692307692308</v>
      </c>
      <c r="MF53" s="219">
        <v>36.158192090395502</v>
      </c>
      <c r="MG53" s="219">
        <v>37.853107344632797</v>
      </c>
      <c r="MH53" s="219">
        <v>35.907335907335899</v>
      </c>
      <c r="MI53" s="219">
        <v>34.730538922155702</v>
      </c>
      <c r="MJ53" s="219">
        <v>33.5012594458438</v>
      </c>
      <c r="MK53" s="219">
        <v>27.7777777777778</v>
      </c>
      <c r="ML53" s="219">
        <v>11.299435028248601</v>
      </c>
      <c r="MM53" s="219">
        <v>12.4293785310734</v>
      </c>
      <c r="MN53" s="219">
        <v>8.8803088803088706</v>
      </c>
      <c r="MO53" s="219">
        <v>5.6886227544910204</v>
      </c>
      <c r="MP53" s="219">
        <v>6.5491183879093198</v>
      </c>
      <c r="MQ53" s="219">
        <v>6.7901234567901199</v>
      </c>
      <c r="MR53" s="190" t="str">
        <f t="shared" si="48"/>
        <v>--</v>
      </c>
      <c r="MS53" s="190" t="str">
        <f t="shared" si="48"/>
        <v>--</v>
      </c>
      <c r="MT53" s="190" t="str">
        <f t="shared" si="48"/>
        <v>--</v>
      </c>
      <c r="MU53" s="190" t="str">
        <f t="shared" si="48"/>
        <v>--</v>
      </c>
      <c r="MV53" s="220">
        <v>87.128712871287206</v>
      </c>
      <c r="MW53" s="220">
        <v>84.8101265822785</v>
      </c>
      <c r="MX53" s="220">
        <v>38.613861386138602</v>
      </c>
      <c r="MY53" s="220">
        <v>29.746835443038002</v>
      </c>
      <c r="MZ53" s="220">
        <v>43.0976430976431</v>
      </c>
      <c r="NA53" s="220">
        <v>39.747634069400597</v>
      </c>
      <c r="NB53" s="220">
        <v>8.7542087542087597</v>
      </c>
      <c r="NC53" s="220">
        <v>8.2018927444794905</v>
      </c>
      <c r="ND53" s="220">
        <v>30.434782608695599</v>
      </c>
      <c r="NE53" s="220">
        <v>35.0318471337579</v>
      </c>
      <c r="NF53" s="220">
        <v>6.6889632107023402</v>
      </c>
      <c r="NG53" s="220">
        <v>9.5541401273885302</v>
      </c>
      <c r="NH53" s="221" t="str">
        <f t="shared" si="35"/>
        <v>--</v>
      </c>
      <c r="NI53" s="222">
        <v>16.718266253869999</v>
      </c>
      <c r="NJ53" s="222">
        <v>13.569321533923301</v>
      </c>
      <c r="NK53" s="222">
        <v>14.741035856573699</v>
      </c>
      <c r="NL53" s="221" t="str">
        <f t="shared" si="36"/>
        <v>--</v>
      </c>
      <c r="NM53" s="222">
        <v>17.799352750809099</v>
      </c>
      <c r="NN53" s="222">
        <v>18.181818181818201</v>
      </c>
      <c r="NO53" s="222">
        <v>18.095238095238098</v>
      </c>
      <c r="NP53" s="221" t="str">
        <f t="shared" si="37"/>
        <v>--</v>
      </c>
      <c r="NQ53" s="273">
        <v>10.52631578947369</v>
      </c>
      <c r="NR53" s="273">
        <v>13.864306784660759</v>
      </c>
      <c r="NS53" s="273">
        <v>10.358565737051789</v>
      </c>
      <c r="NT53" s="221" t="str">
        <f t="shared" si="38"/>
        <v>--</v>
      </c>
      <c r="NU53" s="222">
        <v>11.003236245954692</v>
      </c>
      <c r="NV53" s="222">
        <v>13.101604278074868</v>
      </c>
      <c r="NW53" s="222">
        <v>10.793650793650794</v>
      </c>
      <c r="NX53" s="221" t="str">
        <f t="shared" si="39"/>
        <v>--</v>
      </c>
      <c r="NY53" s="222">
        <v>27.244582043343637</v>
      </c>
      <c r="NZ53" s="222">
        <v>27.433628318584063</v>
      </c>
      <c r="OA53" s="222">
        <v>25.099601593625493</v>
      </c>
      <c r="OB53" s="221" t="str">
        <f t="shared" si="40"/>
        <v>--</v>
      </c>
      <c r="OC53" s="222">
        <v>28.80258899676376</v>
      </c>
      <c r="OD53" s="222">
        <v>31.283422459893018</v>
      </c>
      <c r="OE53" s="222">
        <v>28.888888888888886</v>
      </c>
      <c r="OF53" s="128">
        <v>42.953020134228169</v>
      </c>
      <c r="OG53" s="128">
        <v>54.748603351955317</v>
      </c>
      <c r="OH53" s="128">
        <v>59.722222222222221</v>
      </c>
      <c r="OI53" s="128">
        <v>44.318181818181813</v>
      </c>
      <c r="OJ53" s="128">
        <v>51.10410094637227</v>
      </c>
      <c r="OK53" s="128">
        <v>63.283582089552262</v>
      </c>
      <c r="OL53" s="128">
        <v>59.19395465994964</v>
      </c>
      <c r="OM53" s="128">
        <v>44.753086419753053</v>
      </c>
      <c r="ON53" s="310">
        <v>22.968197879858661</v>
      </c>
      <c r="OO53" s="128">
        <v>16.285714285714295</v>
      </c>
      <c r="OP53" s="128">
        <v>14.245014245014254</v>
      </c>
      <c r="OQ53" s="128">
        <v>11.494252873563219</v>
      </c>
      <c r="OR53" s="128">
        <v>23.794212218649523</v>
      </c>
      <c r="OS53" s="128">
        <v>17.964071856287422</v>
      </c>
      <c r="OT53" s="128">
        <v>14.572864321608048</v>
      </c>
      <c r="OU53" s="128">
        <v>12.111801242236021</v>
      </c>
      <c r="OW53" s="378" t="str">
        <f t="shared" si="10"/>
        <v>--</v>
      </c>
      <c r="OX53" s="381">
        <v>2.5925925925925943</v>
      </c>
      <c r="OY53" s="381">
        <v>3.1249999999999996</v>
      </c>
      <c r="OZ53" s="381">
        <v>2.5531914893617031</v>
      </c>
      <c r="PA53" s="378" t="str">
        <f t="shared" si="11"/>
        <v>--</v>
      </c>
      <c r="PB53" s="378" t="str">
        <f t="shared" si="11"/>
        <v>--</v>
      </c>
      <c r="PC53" s="381">
        <v>2.6402640264026389</v>
      </c>
      <c r="PD53" s="381">
        <v>6.6666666666666687</v>
      </c>
      <c r="PE53" s="380">
        <v>44.70989761092148</v>
      </c>
      <c r="PF53" s="381">
        <v>52.346570397111918</v>
      </c>
      <c r="PG53" s="381">
        <v>55.555555555555543</v>
      </c>
      <c r="PH53" s="381">
        <v>40.851063829787236</v>
      </c>
      <c r="PI53" s="380">
        <v>23.367697594501699</v>
      </c>
      <c r="PJ53" s="381">
        <v>17.090909090909093</v>
      </c>
      <c r="PK53" s="381">
        <v>10.937500000000005</v>
      </c>
      <c r="PL53" s="381">
        <v>8.0851063829787204</v>
      </c>
      <c r="PM53" s="378" t="str">
        <f t="shared" si="12"/>
        <v>--</v>
      </c>
      <c r="PN53" s="381">
        <v>22.440944881889767</v>
      </c>
      <c r="PO53" s="381">
        <v>14.046822742474912</v>
      </c>
      <c r="PP53" s="381">
        <v>17.757009345794394</v>
      </c>
      <c r="PQ53" s="378" t="str">
        <f t="shared" si="13"/>
        <v>--</v>
      </c>
      <c r="PR53" s="381">
        <v>12.204724409448826</v>
      </c>
      <c r="PS53" s="381">
        <v>13.377926421404684</v>
      </c>
      <c r="PT53" s="381">
        <v>13.084112149532707</v>
      </c>
      <c r="PU53" s="378" t="str">
        <f t="shared" si="14"/>
        <v>--</v>
      </c>
      <c r="PV53" s="381">
        <v>34.645669291338578</v>
      </c>
      <c r="PW53" s="381">
        <v>27.424749163879593</v>
      </c>
      <c r="PX53" s="381">
        <v>30.841121495327094</v>
      </c>
      <c r="PZ53" s="368"/>
      <c r="QA53" s="368"/>
      <c r="QB53" s="368"/>
      <c r="QC53" s="368"/>
      <c r="QD53" s="368"/>
      <c r="QE53" s="368"/>
      <c r="QF53" s="368"/>
      <c r="QG53" s="368"/>
      <c r="QH53" s="368"/>
      <c r="QI53" s="368"/>
      <c r="QJ53" s="368"/>
      <c r="QK53" s="368"/>
      <c r="QL53" s="368"/>
      <c r="QM53" s="368"/>
      <c r="QN53" s="368"/>
      <c r="QO53" s="368"/>
      <c r="QP53" s="368"/>
      <c r="QQ53" s="368"/>
      <c r="QR53" s="368"/>
      <c r="QS53" s="368"/>
      <c r="QT53" s="368"/>
      <c r="QU53" s="368"/>
      <c r="QV53" s="368"/>
      <c r="QW53" s="368"/>
      <c r="QX53" s="368"/>
      <c r="QY53" s="368"/>
      <c r="QZ53" s="368"/>
      <c r="RA53" s="368"/>
      <c r="RB53" s="368"/>
      <c r="RC53" s="368"/>
      <c r="RD53" s="368"/>
      <c r="RE53" s="368"/>
      <c r="RF53" s="368"/>
      <c r="RG53" s="368"/>
      <c r="RH53" s="368"/>
      <c r="RI53" s="368"/>
      <c r="RJ53" s="368"/>
      <c r="RK53" s="368"/>
      <c r="RL53" s="368"/>
      <c r="RM53" s="368"/>
      <c r="RN53" s="368"/>
      <c r="RO53" s="368"/>
      <c r="RP53" s="368"/>
      <c r="RQ53" s="368"/>
      <c r="RR53" s="368"/>
      <c r="RS53" s="368"/>
      <c r="RT53" s="368"/>
    </row>
    <row r="54" spans="1:488" x14ac:dyDescent="0.25">
      <c r="A54" s="114">
        <v>50</v>
      </c>
      <c r="B54" s="93" t="s">
        <v>50</v>
      </c>
      <c r="C54" s="189">
        <v>4.3859649122807038</v>
      </c>
      <c r="D54" s="189">
        <v>15.300546448087447</v>
      </c>
      <c r="E54" s="189">
        <v>13.043478260869559</v>
      </c>
      <c r="F54" s="189">
        <v>2.2292993630573252</v>
      </c>
      <c r="G54" s="189">
        <v>16.382252559726961</v>
      </c>
      <c r="H54" s="189">
        <v>21.081081081081098</v>
      </c>
      <c r="I54" s="189">
        <v>1.7156862745098052</v>
      </c>
      <c r="J54" s="189">
        <v>10.738255033557056</v>
      </c>
      <c r="K54" s="189">
        <v>14.222222222222229</v>
      </c>
      <c r="L54" s="189">
        <v>1.1940298507462692</v>
      </c>
      <c r="M54" s="190">
        <v>7.7333333333333369</v>
      </c>
      <c r="N54" s="190">
        <v>14.843750000000004</v>
      </c>
      <c r="O54" s="190">
        <v>1.1461318051575931</v>
      </c>
      <c r="P54" s="190">
        <v>5.5555555555555554</v>
      </c>
      <c r="Q54" s="190">
        <v>15.161290322580648</v>
      </c>
      <c r="R54" s="190">
        <v>4.3859649122807038</v>
      </c>
      <c r="S54" s="190">
        <v>14.285714285714276</v>
      </c>
      <c r="T54" s="190">
        <v>9.6491228070175392</v>
      </c>
      <c r="U54" s="190">
        <v>1.910828025477707</v>
      </c>
      <c r="V54" s="190">
        <v>14.186851211072666</v>
      </c>
      <c r="W54" s="190">
        <v>18.918918918918919</v>
      </c>
      <c r="X54" s="190">
        <v>1.7156862745098052</v>
      </c>
      <c r="Y54" s="190">
        <v>10.06711409395974</v>
      </c>
      <c r="Z54" s="190">
        <v>12.500000000000007</v>
      </c>
      <c r="AA54" s="190">
        <v>1.1940298507462692</v>
      </c>
      <c r="AB54" s="132">
        <v>7.486631016042784</v>
      </c>
      <c r="AC54" s="132">
        <v>13.671874999999995</v>
      </c>
      <c r="AD54" s="132">
        <v>0.85959885386819557</v>
      </c>
      <c r="AE54" s="132">
        <v>4.3859649122806994</v>
      </c>
      <c r="AF54" s="190">
        <v>13.268608414239477</v>
      </c>
      <c r="AG54" s="189">
        <v>2.6315789473684221</v>
      </c>
      <c r="AH54" s="189">
        <v>7.5630252100840378</v>
      </c>
      <c r="AI54" s="191">
        <v>9.5652173913043441</v>
      </c>
      <c r="AJ54" s="191">
        <v>0.95238095238095266</v>
      </c>
      <c r="AK54" s="190">
        <v>8.5910652920962178</v>
      </c>
      <c r="AL54" s="190">
        <v>17.934782608695645</v>
      </c>
      <c r="AM54" s="190">
        <v>0.73891625615763534</v>
      </c>
      <c r="AN54" s="190">
        <v>3.3670033670033672</v>
      </c>
      <c r="AO54" s="190">
        <v>9.3750000000000036</v>
      </c>
      <c r="AP54" s="190">
        <v>0.59880239520958078</v>
      </c>
      <c r="AQ54" s="190">
        <v>2.9490616621983938</v>
      </c>
      <c r="AR54" s="190">
        <v>12.109375</v>
      </c>
      <c r="AS54" s="190">
        <v>0.57471264367816088</v>
      </c>
      <c r="AT54" s="190">
        <v>2.0527859237536652</v>
      </c>
      <c r="AU54" s="190">
        <v>11.003236245954705</v>
      </c>
      <c r="AV54" s="190">
        <v>12.8</v>
      </c>
      <c r="AW54" s="190">
        <v>24.040920716112538</v>
      </c>
      <c r="AX54" s="132">
        <v>18.032786885245919</v>
      </c>
      <c r="AY54" s="132">
        <v>3.1884057971014501</v>
      </c>
      <c r="AZ54" s="132">
        <v>25.566343042071207</v>
      </c>
      <c r="BA54" s="132">
        <v>22.680412371134029</v>
      </c>
      <c r="BB54" s="190">
        <v>4.7732696897374742</v>
      </c>
      <c r="BC54" s="132">
        <v>17.30205278592377</v>
      </c>
      <c r="BD54" s="132">
        <v>14.342629482071716</v>
      </c>
      <c r="BE54" s="132">
        <v>2.9154518950437316</v>
      </c>
      <c r="BF54" s="132">
        <v>9.6938775510204067</v>
      </c>
      <c r="BG54" s="190">
        <v>12.547528517110253</v>
      </c>
      <c r="BH54" s="132">
        <v>1.6528925619834709</v>
      </c>
      <c r="BI54" s="132">
        <v>12.534818941504183</v>
      </c>
      <c r="BJ54" s="132">
        <v>15.59633027522935</v>
      </c>
      <c r="BK54" s="192" t="s">
        <v>286</v>
      </c>
      <c r="BL54" s="190">
        <v>3.6082474226805346</v>
      </c>
      <c r="BM54" s="132">
        <v>4.5454545454545325</v>
      </c>
      <c r="BN54" s="192" t="s">
        <v>286</v>
      </c>
      <c r="BO54" s="192">
        <v>5.1779935275081073</v>
      </c>
      <c r="BP54" s="192">
        <v>7.179487179487154</v>
      </c>
      <c r="BQ54" s="192" t="s">
        <v>286</v>
      </c>
      <c r="BR54" s="132">
        <v>3.235294117647058</v>
      </c>
      <c r="BS54" s="132">
        <v>6.4257028112449603</v>
      </c>
      <c r="BT54" s="192" t="s">
        <v>286</v>
      </c>
      <c r="BU54" s="190">
        <v>1.2787723785166238</v>
      </c>
      <c r="BV54" s="132">
        <v>3.4220532319391634</v>
      </c>
      <c r="BW54" s="192" t="s">
        <v>286</v>
      </c>
      <c r="BX54" s="132">
        <v>1.4044943820224722</v>
      </c>
      <c r="BY54" s="190">
        <v>2.4242424242424239</v>
      </c>
      <c r="BZ54" s="132" t="s">
        <v>286</v>
      </c>
      <c r="CA54" s="132">
        <v>8.5043988269794646</v>
      </c>
      <c r="CB54" s="132">
        <v>45.414847161572084</v>
      </c>
      <c r="CC54" s="190" t="s">
        <v>286</v>
      </c>
      <c r="CD54" s="132">
        <v>11.032028469750893</v>
      </c>
      <c r="CE54" s="132">
        <v>40.109890109890117</v>
      </c>
      <c r="CF54" s="132" t="s">
        <v>286</v>
      </c>
      <c r="CG54" s="190">
        <v>7.6923076923076943</v>
      </c>
      <c r="CH54" s="132">
        <v>23.831775700934578</v>
      </c>
      <c r="CI54" s="132" t="s">
        <v>286</v>
      </c>
      <c r="CJ54" s="132">
        <v>4.7021943573667713</v>
      </c>
      <c r="CK54" s="132">
        <v>29.113924050632917</v>
      </c>
      <c r="CL54" s="132" t="s">
        <v>286</v>
      </c>
      <c r="CM54" s="132">
        <v>3.6303630363036308</v>
      </c>
      <c r="CN54" s="132">
        <v>26.16487455197132</v>
      </c>
      <c r="CO54" s="132" t="s">
        <v>286</v>
      </c>
      <c r="CP54" s="190">
        <v>36.197916666666679</v>
      </c>
      <c r="CQ54" s="132">
        <v>59.832635983263593</v>
      </c>
      <c r="CR54" s="132" t="s">
        <v>286</v>
      </c>
      <c r="CS54" s="192">
        <v>36.601307189542482</v>
      </c>
      <c r="CT54" s="192">
        <v>51.832460732984252</v>
      </c>
      <c r="CU54" s="190" t="s">
        <v>286</v>
      </c>
      <c r="CV54" s="132">
        <v>24.595469255663424</v>
      </c>
      <c r="CW54" s="132">
        <v>45.267489711934132</v>
      </c>
      <c r="CX54" s="192" t="s">
        <v>286</v>
      </c>
      <c r="CY54" s="192">
        <v>19.736842105263143</v>
      </c>
      <c r="CZ54" s="190">
        <v>43.346007604562743</v>
      </c>
      <c r="DA54" s="132" t="s">
        <v>286</v>
      </c>
      <c r="DB54" s="132">
        <v>17.948717948717974</v>
      </c>
      <c r="DC54" s="210">
        <v>42.546583850931675</v>
      </c>
      <c r="DD54" s="192">
        <v>66.666666666666671</v>
      </c>
      <c r="DE54" s="190">
        <v>62.564102564102555</v>
      </c>
      <c r="DF54" s="132">
        <v>51.452282157676336</v>
      </c>
      <c r="DG54" s="132">
        <v>63.063063063062984</v>
      </c>
      <c r="DH54" s="192">
        <v>66.01941747572819</v>
      </c>
      <c r="DI54" s="192">
        <v>54.166666666666671</v>
      </c>
      <c r="DJ54" s="190">
        <v>64.439140811455871</v>
      </c>
      <c r="DK54" s="132">
        <v>66.76470588235297</v>
      </c>
      <c r="DL54" s="132">
        <v>48.387096774193573</v>
      </c>
      <c r="DM54" s="132">
        <v>59.467455621301781</v>
      </c>
      <c r="DN54" s="132">
        <v>70.542635658914733</v>
      </c>
      <c r="DO54" s="190">
        <v>58.139534883720899</v>
      </c>
      <c r="DP54" s="132">
        <v>64.244186046511672</v>
      </c>
      <c r="DQ54" s="132">
        <v>67.507002801120478</v>
      </c>
      <c r="DR54" s="132">
        <v>56.88073394495413</v>
      </c>
      <c r="DS54" s="132">
        <v>53.333333333333336</v>
      </c>
      <c r="DT54" s="190">
        <v>50.899742930591302</v>
      </c>
      <c r="DU54" s="194">
        <v>35.537190082644635</v>
      </c>
      <c r="DV54" s="194">
        <v>39.87915407854986</v>
      </c>
      <c r="DW54" s="192">
        <v>49.18032786885243</v>
      </c>
      <c r="DX54" s="194">
        <v>40.932642487046657</v>
      </c>
      <c r="DY54" s="190">
        <v>49.635036496350374</v>
      </c>
      <c r="DZ54" s="190">
        <v>55.457227138643042</v>
      </c>
      <c r="EA54" s="190">
        <v>36.43724696356275</v>
      </c>
      <c r="EB54" s="190">
        <v>36.170212765957466</v>
      </c>
      <c r="EC54" s="190">
        <v>56.01023017902812</v>
      </c>
      <c r="ED54" s="190">
        <v>37.02290076335877</v>
      </c>
      <c r="EE54" s="190">
        <v>47.875354107648675</v>
      </c>
      <c r="EF54" s="190">
        <v>58.073654390934848</v>
      </c>
      <c r="EG54" s="190">
        <v>44.680851063829813</v>
      </c>
      <c r="EH54" s="190">
        <v>15.447154471544714</v>
      </c>
      <c r="EI54" s="190">
        <v>11.568123393316192</v>
      </c>
      <c r="EJ54" s="190">
        <v>8.6776859504132293</v>
      </c>
      <c r="EK54" s="190">
        <v>24.852071005917153</v>
      </c>
      <c r="EL54" s="132">
        <v>17.532467532467532</v>
      </c>
      <c r="EM54" s="132">
        <v>9.7435897435897338</v>
      </c>
      <c r="EN54" s="132">
        <v>17.857142857142851</v>
      </c>
      <c r="EO54" s="132">
        <v>16.913946587537094</v>
      </c>
      <c r="EP54" s="190">
        <v>10.040160642570285</v>
      </c>
      <c r="EQ54" s="132">
        <v>16.66666666666665</v>
      </c>
      <c r="ER54" s="132">
        <v>15.012722646310426</v>
      </c>
      <c r="ES54" s="132">
        <v>15.267175572519076</v>
      </c>
      <c r="ET54" s="132">
        <v>16.901408450704217</v>
      </c>
      <c r="EU54" s="190">
        <v>16.997167138810191</v>
      </c>
      <c r="EV54" s="132">
        <v>11.34969325153374</v>
      </c>
      <c r="EW54" s="132" t="s">
        <v>286</v>
      </c>
      <c r="EX54" s="132" t="s">
        <v>286</v>
      </c>
      <c r="EY54" s="132" t="s">
        <v>286</v>
      </c>
      <c r="EZ54" s="190">
        <v>90.504451038575667</v>
      </c>
      <c r="FA54" s="132">
        <v>81.350482315112572</v>
      </c>
      <c r="FB54" s="132">
        <v>77.202072538860122</v>
      </c>
      <c r="FC54" s="132">
        <v>82.422802850356405</v>
      </c>
      <c r="FD54" s="132">
        <v>84.226190476190467</v>
      </c>
      <c r="FE54" s="190">
        <v>76.706827309236957</v>
      </c>
      <c r="FF54" s="132">
        <v>85.000000000000028</v>
      </c>
      <c r="FG54" s="132">
        <v>87.596899224806194</v>
      </c>
      <c r="FH54" s="132">
        <v>80.694980694980686</v>
      </c>
      <c r="FI54" s="132">
        <v>83.753501400560225</v>
      </c>
      <c r="FJ54" s="190">
        <v>81.232492997198861</v>
      </c>
      <c r="FK54" s="132">
        <v>77.914110429447831</v>
      </c>
      <c r="FL54" s="132" t="s">
        <v>286</v>
      </c>
      <c r="FM54" s="132" t="s">
        <v>286</v>
      </c>
      <c r="FN54" s="132" t="s">
        <v>286</v>
      </c>
      <c r="FO54" s="190">
        <v>39.465875370919903</v>
      </c>
      <c r="FP54" s="132">
        <v>34.726688102893895</v>
      </c>
      <c r="FQ54" s="132">
        <v>26.424870466321252</v>
      </c>
      <c r="FR54" s="132">
        <v>35.391923990498789</v>
      </c>
      <c r="FS54" s="132">
        <v>33.333333333333343</v>
      </c>
      <c r="FT54" s="190">
        <v>27.30923694779117</v>
      </c>
      <c r="FU54" s="132">
        <v>38.235294117647094</v>
      </c>
      <c r="FV54" s="132">
        <v>35.40051679586562</v>
      </c>
      <c r="FW54" s="132">
        <v>33.590733590733606</v>
      </c>
      <c r="FX54" s="132">
        <v>30.532212885154067</v>
      </c>
      <c r="FY54" s="190">
        <v>29.411764705882351</v>
      </c>
      <c r="FZ54" s="132">
        <v>27.300613496932531</v>
      </c>
      <c r="GA54" s="132" t="s">
        <v>286</v>
      </c>
      <c r="GB54" s="132" t="s">
        <v>286</v>
      </c>
      <c r="GC54" s="132" t="s">
        <v>286</v>
      </c>
      <c r="GD54" s="190">
        <v>68.562874251497021</v>
      </c>
      <c r="GE54" s="132">
        <v>79.344262295081904</v>
      </c>
      <c r="GF54" s="132">
        <v>83.684210526315837</v>
      </c>
      <c r="GG54" s="132">
        <v>56.585365853658516</v>
      </c>
      <c r="GH54" s="132">
        <v>73.111782477341393</v>
      </c>
      <c r="GI54" s="190">
        <v>68.292682926829301</v>
      </c>
      <c r="GJ54" s="132">
        <v>50.755287009063466</v>
      </c>
      <c r="GK54" s="132">
        <v>51.562499999999979</v>
      </c>
      <c r="GL54" s="132">
        <v>59.448818897637786</v>
      </c>
      <c r="GM54" s="197">
        <v>54.069767441860463</v>
      </c>
      <c r="GN54" s="190">
        <v>55.774647887323937</v>
      </c>
      <c r="GO54" s="132">
        <v>61.755485893416939</v>
      </c>
      <c r="GP54" s="132" t="s">
        <v>286</v>
      </c>
      <c r="GQ54" s="132" t="s">
        <v>286</v>
      </c>
      <c r="GR54" s="132" t="s">
        <v>286</v>
      </c>
      <c r="GS54" s="190">
        <v>22.754491017964082</v>
      </c>
      <c r="GT54" s="132">
        <v>37.704918032786921</v>
      </c>
      <c r="GU54" s="132">
        <v>40.526315789473671</v>
      </c>
      <c r="GV54" s="132">
        <v>18.048780487804883</v>
      </c>
      <c r="GW54" s="132">
        <v>30.513595166163164</v>
      </c>
      <c r="GX54" s="190">
        <v>28.455284552845526</v>
      </c>
      <c r="GY54" s="190">
        <v>13.595166163141988</v>
      </c>
      <c r="GZ54" s="190">
        <v>13.281250000000005</v>
      </c>
      <c r="HA54" s="190">
        <v>17.716535433070877</v>
      </c>
      <c r="HB54" s="190">
        <v>14.825581395348831</v>
      </c>
      <c r="HC54" s="190">
        <v>16.056338028169023</v>
      </c>
      <c r="HD54" s="190">
        <v>18.808777429467092</v>
      </c>
      <c r="HE54" s="190" t="s">
        <v>286</v>
      </c>
      <c r="HF54" s="190" t="s">
        <v>286</v>
      </c>
      <c r="HG54" s="190" t="s">
        <v>286</v>
      </c>
      <c r="HH54" s="190">
        <v>25.000000000000018</v>
      </c>
      <c r="HI54" s="190">
        <v>21.621621621621632</v>
      </c>
      <c r="HJ54" s="190">
        <v>16.39344262295084</v>
      </c>
      <c r="HK54" s="190">
        <v>30.710659898477179</v>
      </c>
      <c r="HL54" s="132">
        <v>35.736677115987483</v>
      </c>
      <c r="HM54" s="132">
        <v>31.25</v>
      </c>
      <c r="HN54" s="132">
        <v>36.196319018404921</v>
      </c>
      <c r="HO54" s="132">
        <v>41.160949868073878</v>
      </c>
      <c r="HP54" s="190">
        <v>40.316205533596843</v>
      </c>
      <c r="HQ54" s="132">
        <v>38.904899135446648</v>
      </c>
      <c r="HR54" s="132">
        <v>36.887608069164244</v>
      </c>
      <c r="HS54" s="132">
        <v>30.793650793650798</v>
      </c>
      <c r="HT54" s="196" t="s">
        <v>286</v>
      </c>
      <c r="HU54" s="190" t="s">
        <v>286</v>
      </c>
      <c r="HV54" s="192" t="s">
        <v>286</v>
      </c>
      <c r="HW54" s="192">
        <v>12.500000000000011</v>
      </c>
      <c r="HX54" s="192">
        <v>7.4324324324324289</v>
      </c>
      <c r="HY54" s="192">
        <v>3.8251366120218591</v>
      </c>
      <c r="HZ54" s="192">
        <v>12.944162436548238</v>
      </c>
      <c r="IA54" s="192">
        <v>12.225705329153605</v>
      </c>
      <c r="IB54" s="192">
        <v>9.5833333333333321</v>
      </c>
      <c r="IC54" s="192">
        <v>15.950920245398779</v>
      </c>
      <c r="ID54" s="192">
        <v>11.87335092348285</v>
      </c>
      <c r="IE54" s="192">
        <v>11.857707509881415</v>
      </c>
      <c r="IF54" s="192">
        <v>17.579250720461108</v>
      </c>
      <c r="IG54" s="192">
        <v>14.409221902017286</v>
      </c>
      <c r="IH54" s="192">
        <v>11.74603174603175</v>
      </c>
      <c r="II54" s="192" t="s">
        <v>286</v>
      </c>
      <c r="IJ54" s="192" t="s">
        <v>286</v>
      </c>
      <c r="IK54" s="192" t="s">
        <v>286</v>
      </c>
      <c r="IL54" s="192" t="s">
        <v>286</v>
      </c>
      <c r="IM54" s="192" t="s">
        <v>286</v>
      </c>
      <c r="IN54" s="192" t="s">
        <v>286</v>
      </c>
      <c r="IO54" s="192" t="s">
        <v>286</v>
      </c>
      <c r="IP54" s="192" t="s">
        <v>286</v>
      </c>
      <c r="IQ54" s="192" t="s">
        <v>286</v>
      </c>
      <c r="IR54" s="192" t="s">
        <v>286</v>
      </c>
      <c r="IS54" s="192">
        <v>14.647887323943667</v>
      </c>
      <c r="IT54" s="192">
        <v>12.704918032786882</v>
      </c>
      <c r="IU54" s="192" t="s">
        <v>286</v>
      </c>
      <c r="IV54" s="192">
        <v>12.01298701298701</v>
      </c>
      <c r="IW54" s="192">
        <v>14.333333333333337</v>
      </c>
      <c r="IX54" s="192" t="s">
        <v>286</v>
      </c>
      <c r="IY54" s="192" t="s">
        <v>286</v>
      </c>
      <c r="IZ54" s="192" t="s">
        <v>286</v>
      </c>
      <c r="JA54" s="192" t="s">
        <v>286</v>
      </c>
      <c r="JB54" s="192" t="s">
        <v>286</v>
      </c>
      <c r="JC54" s="192" t="s">
        <v>286</v>
      </c>
      <c r="JD54" s="192" t="s">
        <v>286</v>
      </c>
      <c r="JE54" s="192" t="s">
        <v>286</v>
      </c>
      <c r="JF54" s="192" t="s">
        <v>286</v>
      </c>
      <c r="JG54" s="192" t="s">
        <v>286</v>
      </c>
      <c r="JH54" s="192">
        <v>8.4507042253521103</v>
      </c>
      <c r="JI54" s="192">
        <v>8.6065573770491799</v>
      </c>
      <c r="JJ54" s="192" t="s">
        <v>286</v>
      </c>
      <c r="JK54" s="192">
        <v>8.4415584415584348</v>
      </c>
      <c r="JL54" s="192">
        <v>11.333333333333332</v>
      </c>
      <c r="JM54" s="192" t="s">
        <v>286</v>
      </c>
      <c r="JN54" s="192" t="s">
        <v>286</v>
      </c>
      <c r="JO54" s="192" t="s">
        <v>286</v>
      </c>
      <c r="JP54" s="192" t="s">
        <v>286</v>
      </c>
      <c r="JQ54" s="192" t="s">
        <v>286</v>
      </c>
      <c r="JR54" s="192" t="s">
        <v>286</v>
      </c>
      <c r="JS54" s="192" t="s">
        <v>286</v>
      </c>
      <c r="JT54" s="192" t="s">
        <v>286</v>
      </c>
      <c r="JU54" s="192" t="s">
        <v>286</v>
      </c>
      <c r="JV54" s="192" t="s">
        <v>286</v>
      </c>
      <c r="JW54" s="192">
        <v>23.098591549295765</v>
      </c>
      <c r="JX54" s="192">
        <v>21.311475409836067</v>
      </c>
      <c r="JY54" s="192" t="s">
        <v>286</v>
      </c>
      <c r="JZ54" s="192">
        <v>20.454545454545443</v>
      </c>
      <c r="KA54" s="192">
        <v>25.666666666666661</v>
      </c>
      <c r="KB54" s="192">
        <v>24.786324786324794</v>
      </c>
      <c r="KC54" s="192">
        <v>26.086956521739136</v>
      </c>
      <c r="KD54" s="192">
        <v>25.102880658436213</v>
      </c>
      <c r="KE54" s="192">
        <v>21.364985163204739</v>
      </c>
      <c r="KF54" s="192">
        <v>28.246753246753244</v>
      </c>
      <c r="KG54" s="192">
        <v>26.8041237113402</v>
      </c>
      <c r="KH54" s="192">
        <v>18.780487804878046</v>
      </c>
      <c r="KI54" s="192">
        <v>23.493975903614469</v>
      </c>
      <c r="KJ54" s="192">
        <v>22.58064516129032</v>
      </c>
      <c r="KK54" s="192">
        <v>18.618618618618598</v>
      </c>
      <c r="KL54" s="192">
        <v>21.025641025641033</v>
      </c>
      <c r="KM54" s="192">
        <v>19.847328244274802</v>
      </c>
      <c r="KN54" s="192">
        <v>21.067415730337082</v>
      </c>
      <c r="KO54" s="192">
        <v>24.147727272727273</v>
      </c>
      <c r="KP54" s="192">
        <v>25.993883792048941</v>
      </c>
      <c r="KQ54" s="192" t="str">
        <f t="shared" si="47"/>
        <v>--</v>
      </c>
      <c r="KR54" s="192" t="str">
        <f t="shared" si="47"/>
        <v>--</v>
      </c>
      <c r="KS54" s="192" t="str">
        <f t="shared" si="47"/>
        <v>--</v>
      </c>
      <c r="KT54" s="192" t="str">
        <f t="shared" si="47"/>
        <v>--</v>
      </c>
      <c r="KU54" s="192" t="str">
        <f t="shared" si="47"/>
        <v>--</v>
      </c>
      <c r="KV54" s="219">
        <v>3.3783783783783798</v>
      </c>
      <c r="KW54" s="219">
        <v>2.6615969581749002</v>
      </c>
      <c r="KX54" s="219">
        <v>2.32558139534884</v>
      </c>
      <c r="KY54" s="219">
        <v>2.4096385542168699</v>
      </c>
      <c r="KZ54" s="219">
        <v>2.12765957446809</v>
      </c>
      <c r="LA54" s="223">
        <v>0.40322580645161299</v>
      </c>
      <c r="LB54" s="190" t="str">
        <f t="shared" si="33"/>
        <v>--</v>
      </c>
      <c r="LC54" s="219">
        <v>4.1666666666666696</v>
      </c>
      <c r="LD54" s="219">
        <v>9.23913043478262</v>
      </c>
      <c r="LE54" s="190" t="str">
        <f t="shared" si="34"/>
        <v>--</v>
      </c>
      <c r="LF54" s="219">
        <v>1.92926045016077</v>
      </c>
      <c r="LG54" s="219">
        <v>8.1447963800905008</v>
      </c>
      <c r="LH54" s="219">
        <v>81.355932203389798</v>
      </c>
      <c r="LI54" s="219">
        <v>74.0890688259109</v>
      </c>
      <c r="LJ54" s="219">
        <v>72.857142857142904</v>
      </c>
      <c r="LK54" s="219">
        <v>75.757575757575694</v>
      </c>
      <c r="LL54" s="219">
        <v>70.061728395061706</v>
      </c>
      <c r="LM54" s="219">
        <v>75.918367346938794</v>
      </c>
      <c r="LN54" s="219">
        <v>25.7627118644068</v>
      </c>
      <c r="LO54" s="219">
        <v>27.125506072874501</v>
      </c>
      <c r="LP54" s="219">
        <v>25.714285714285701</v>
      </c>
      <c r="LQ54" s="219">
        <v>28.181818181818201</v>
      </c>
      <c r="LR54" s="219">
        <v>27.7777777777778</v>
      </c>
      <c r="LS54" s="219">
        <v>26.938775510204099</v>
      </c>
      <c r="LT54" s="219">
        <v>50.508474576271198</v>
      </c>
      <c r="LU54" s="219">
        <v>64.754098360655703</v>
      </c>
      <c r="LV54" s="219">
        <v>56.872037914691902</v>
      </c>
      <c r="LW54" s="219">
        <v>59.638554216867497</v>
      </c>
      <c r="LX54" s="219">
        <v>48.456790123456798</v>
      </c>
      <c r="LY54" s="219">
        <v>51.020408163265301</v>
      </c>
      <c r="LZ54" s="219">
        <v>10.847457627118599</v>
      </c>
      <c r="MA54" s="219">
        <v>18.8524590163934</v>
      </c>
      <c r="MB54" s="219">
        <v>14.218009478673</v>
      </c>
      <c r="MC54" s="219">
        <v>13.855421686747</v>
      </c>
      <c r="MD54" s="219">
        <v>10.8024691358025</v>
      </c>
      <c r="ME54" s="219">
        <v>8.5714285714285801</v>
      </c>
      <c r="MF54" s="219">
        <v>41.638225255972699</v>
      </c>
      <c r="MG54" s="219">
        <v>38.842975206611598</v>
      </c>
      <c r="MH54" s="219">
        <v>31.1004784688995</v>
      </c>
      <c r="MI54" s="219">
        <v>36.858006042296097</v>
      </c>
      <c r="MJ54" s="219">
        <v>38.390092879256898</v>
      </c>
      <c r="MK54" s="219">
        <v>31.428571428571399</v>
      </c>
      <c r="ML54" s="219">
        <v>13.651877133105801</v>
      </c>
      <c r="MM54" s="219">
        <v>18.181818181818201</v>
      </c>
      <c r="MN54" s="219">
        <v>11.004784688995199</v>
      </c>
      <c r="MO54" s="219">
        <v>11.782477341389701</v>
      </c>
      <c r="MP54" s="219">
        <v>11.145510835913299</v>
      </c>
      <c r="MQ54" s="219">
        <v>9.7959183673469408</v>
      </c>
      <c r="MR54" s="190" t="str">
        <f t="shared" si="48"/>
        <v>--</v>
      </c>
      <c r="MS54" s="190" t="str">
        <f t="shared" si="48"/>
        <v>--</v>
      </c>
      <c r="MT54" s="190" t="str">
        <f t="shared" si="48"/>
        <v>--</v>
      </c>
      <c r="MU54" s="190" t="str">
        <f t="shared" si="48"/>
        <v>--</v>
      </c>
      <c r="MV54" s="220">
        <v>79.494382022471896</v>
      </c>
      <c r="MW54" s="220">
        <v>79.411764705882405</v>
      </c>
      <c r="MX54" s="220">
        <v>27.247191011236001</v>
      </c>
      <c r="MY54" s="220">
        <v>31.470588235294102</v>
      </c>
      <c r="MZ54" s="220">
        <v>48.275862068965502</v>
      </c>
      <c r="NA54" s="220">
        <v>35.4838709677419</v>
      </c>
      <c r="NB54" s="220">
        <v>8.3333333333333304</v>
      </c>
      <c r="NC54" s="220">
        <v>7.6246334310850399</v>
      </c>
      <c r="ND54" s="220">
        <v>46.306818181818201</v>
      </c>
      <c r="NE54" s="220">
        <v>40.236686390532498</v>
      </c>
      <c r="NF54" s="220">
        <v>13.9204545454546</v>
      </c>
      <c r="NG54" s="220">
        <v>13.017751479289901</v>
      </c>
      <c r="NH54" s="221" t="str">
        <f t="shared" si="35"/>
        <v>--</v>
      </c>
      <c r="NI54" s="222">
        <v>11.155378486055801</v>
      </c>
      <c r="NJ54" s="222">
        <v>18.571428571428601</v>
      </c>
      <c r="NK54" s="222">
        <v>15.8163265306122</v>
      </c>
      <c r="NL54" s="221" t="str">
        <f t="shared" si="36"/>
        <v>--</v>
      </c>
      <c r="NM54" s="222">
        <v>15.589353612167301</v>
      </c>
      <c r="NN54" s="222">
        <v>15.081967213114799</v>
      </c>
      <c r="NO54" s="222">
        <v>12.446351931330501</v>
      </c>
      <c r="NP54" s="221" t="str">
        <f t="shared" si="37"/>
        <v>--</v>
      </c>
      <c r="NQ54" s="273">
        <v>13.944223107569723</v>
      </c>
      <c r="NR54" s="273">
        <v>10.000000000000005</v>
      </c>
      <c r="NS54" s="273">
        <v>10.714285714285717</v>
      </c>
      <c r="NT54" s="221" t="str">
        <f t="shared" si="38"/>
        <v>--</v>
      </c>
      <c r="NU54" s="222">
        <v>13.307984790874524</v>
      </c>
      <c r="NV54" s="222">
        <v>17.704918032786892</v>
      </c>
      <c r="NW54" s="222">
        <v>12.875536480686698</v>
      </c>
      <c r="NX54" s="221" t="str">
        <f t="shared" si="39"/>
        <v>--</v>
      </c>
      <c r="NY54" s="222">
        <v>25.099601593625504</v>
      </c>
      <c r="NZ54" s="222">
        <v>28.57142857142858</v>
      </c>
      <c r="OA54" s="222">
        <v>26.530612244897956</v>
      </c>
      <c r="OB54" s="221" t="str">
        <f t="shared" si="40"/>
        <v>--</v>
      </c>
      <c r="OC54" s="222">
        <v>28.897338403041825</v>
      </c>
      <c r="OD54" s="222">
        <v>32.786885245901644</v>
      </c>
      <c r="OE54" s="222">
        <v>25.321888412017181</v>
      </c>
      <c r="OF54" s="128">
        <v>37.005649717514132</v>
      </c>
      <c r="OG54" s="128">
        <v>50.505050505050512</v>
      </c>
      <c r="OH54" s="128">
        <v>52.091254752851725</v>
      </c>
      <c r="OI54" s="128">
        <v>42.056074766355167</v>
      </c>
      <c r="OJ54" s="128">
        <v>37.900874635568492</v>
      </c>
      <c r="OK54" s="128">
        <v>44.984802431610944</v>
      </c>
      <c r="OL54" s="128">
        <v>48.159509202453997</v>
      </c>
      <c r="OM54" s="128">
        <v>43.724696356275302</v>
      </c>
      <c r="ON54" s="310">
        <v>17.630057803468219</v>
      </c>
      <c r="OO54" s="128">
        <v>21.917808219178092</v>
      </c>
      <c r="OP54" s="128">
        <v>19.91869918699188</v>
      </c>
      <c r="OQ54" s="128">
        <v>19.323671497584542</v>
      </c>
      <c r="OR54" s="128">
        <v>24.850299401197606</v>
      </c>
      <c r="OS54" s="128">
        <v>15.709969788519622</v>
      </c>
      <c r="OT54" s="128">
        <v>15.740740740740751</v>
      </c>
      <c r="OU54" s="128">
        <v>20.816326530612251</v>
      </c>
      <c r="OW54" s="378" t="str">
        <f t="shared" si="10"/>
        <v>--</v>
      </c>
      <c r="OX54" s="381">
        <v>0.97402597402597446</v>
      </c>
      <c r="OY54" s="381">
        <v>1.2875536480686698</v>
      </c>
      <c r="OZ54" s="381">
        <v>3.6144578313253031</v>
      </c>
      <c r="PA54" s="378" t="str">
        <f t="shared" si="11"/>
        <v>--</v>
      </c>
      <c r="PB54" s="378" t="str">
        <f t="shared" si="11"/>
        <v>--</v>
      </c>
      <c r="PC54" s="381">
        <v>2.8436018957345985</v>
      </c>
      <c r="PD54" s="381">
        <v>8.9041095890410986</v>
      </c>
      <c r="PE54" s="380">
        <v>30.919220055710326</v>
      </c>
      <c r="PF54" s="381">
        <v>43.72990353697746</v>
      </c>
      <c r="PG54" s="381">
        <v>46.610169491525454</v>
      </c>
      <c r="PH54" s="381">
        <v>41.071428571428569</v>
      </c>
      <c r="PI54" s="380">
        <v>30.790960451977416</v>
      </c>
      <c r="PJ54" s="381">
        <v>14.52145214521453</v>
      </c>
      <c r="PK54" s="381">
        <v>16.157205240174662</v>
      </c>
      <c r="PL54" s="381">
        <v>11.728395061728392</v>
      </c>
      <c r="PM54" s="378" t="str">
        <f t="shared" si="12"/>
        <v>--</v>
      </c>
      <c r="PN54" s="381">
        <v>24.902723735408557</v>
      </c>
      <c r="PO54" s="381">
        <v>23.152709359605915</v>
      </c>
      <c r="PP54" s="381">
        <v>19.718309859154935</v>
      </c>
      <c r="PQ54" s="378" t="str">
        <f t="shared" si="13"/>
        <v>--</v>
      </c>
      <c r="PR54" s="381">
        <v>13.618677042801551</v>
      </c>
      <c r="PS54" s="381">
        <v>14.778325123152705</v>
      </c>
      <c r="PT54" s="381">
        <v>10.563380281690147</v>
      </c>
      <c r="PU54" s="378" t="str">
        <f t="shared" si="14"/>
        <v>--</v>
      </c>
      <c r="PV54" s="381">
        <v>38.521400778210079</v>
      </c>
      <c r="PW54" s="381">
        <v>37.931034482758598</v>
      </c>
      <c r="PX54" s="381">
        <v>30.281690140845075</v>
      </c>
      <c r="PZ54" s="368"/>
      <c r="QA54" s="368"/>
      <c r="QB54" s="368"/>
      <c r="QC54" s="368"/>
      <c r="QD54" s="368"/>
      <c r="QE54" s="368"/>
      <c r="QF54" s="368"/>
      <c r="QG54" s="368"/>
      <c r="QH54" s="368"/>
      <c r="QI54" s="368"/>
      <c r="QJ54" s="368"/>
      <c r="QK54" s="368"/>
      <c r="QL54" s="368"/>
      <c r="QM54" s="368"/>
      <c r="QN54" s="368"/>
      <c r="QO54" s="368"/>
      <c r="QP54" s="368"/>
      <c r="QQ54" s="368"/>
      <c r="QR54" s="368"/>
      <c r="QS54" s="368"/>
      <c r="QT54" s="368"/>
      <c r="QU54" s="368"/>
      <c r="QV54" s="368"/>
      <c r="QW54" s="368"/>
      <c r="QX54" s="368"/>
      <c r="QY54" s="368"/>
      <c r="QZ54" s="368"/>
      <c r="RA54" s="368"/>
      <c r="RB54" s="368"/>
      <c r="RC54" s="368"/>
      <c r="RD54" s="368"/>
      <c r="RE54" s="368"/>
      <c r="RF54" s="368"/>
      <c r="RG54" s="368"/>
      <c r="RH54" s="368"/>
      <c r="RI54" s="368"/>
      <c r="RJ54" s="368"/>
      <c r="RK54" s="368"/>
      <c r="RL54" s="368"/>
      <c r="RM54" s="368"/>
      <c r="RN54" s="368"/>
      <c r="RO54" s="368"/>
      <c r="RP54" s="368"/>
      <c r="RQ54" s="368"/>
      <c r="RR54" s="368"/>
      <c r="RS54" s="368"/>
      <c r="RT54" s="368"/>
    </row>
    <row r="55" spans="1:488" x14ac:dyDescent="0.25">
      <c r="A55" s="114">
        <v>51</v>
      </c>
      <c r="B55" s="93" t="s">
        <v>51</v>
      </c>
      <c r="C55" s="189">
        <v>3.2520325203252027</v>
      </c>
      <c r="D55" s="189">
        <v>15.841584158415841</v>
      </c>
      <c r="E55" s="189">
        <v>21.359223300970875</v>
      </c>
      <c r="F55" s="189">
        <v>1.1235955056179772</v>
      </c>
      <c r="G55" s="189">
        <v>18.181818181818187</v>
      </c>
      <c r="H55" s="189">
        <v>14.130434782608695</v>
      </c>
      <c r="I55" s="189">
        <v>0.99009900990098976</v>
      </c>
      <c r="J55" s="189">
        <v>11.956521739130437</v>
      </c>
      <c r="K55" s="189">
        <v>21.348314606741567</v>
      </c>
      <c r="L55" s="189">
        <v>0</v>
      </c>
      <c r="M55" s="190">
        <v>0</v>
      </c>
      <c r="N55" s="190">
        <v>4.2553191489361701</v>
      </c>
      <c r="O55" s="190">
        <v>0</v>
      </c>
      <c r="P55" s="190">
        <v>0</v>
      </c>
      <c r="Q55" s="190">
        <v>7.8947368421052637</v>
      </c>
      <c r="R55" s="190">
        <v>2.4390243902439019</v>
      </c>
      <c r="S55" s="190">
        <v>15</v>
      </c>
      <c r="T55" s="190">
        <v>18.446601941747574</v>
      </c>
      <c r="U55" s="190">
        <v>1.1235955056179772</v>
      </c>
      <c r="V55" s="190">
        <v>17.355371900826455</v>
      </c>
      <c r="W55" s="190">
        <v>14.130434782608695</v>
      </c>
      <c r="X55" s="190">
        <v>0</v>
      </c>
      <c r="Y55" s="190">
        <v>11.956521739130437</v>
      </c>
      <c r="Z55" s="190">
        <v>19.101123595505612</v>
      </c>
      <c r="AA55" s="190">
        <v>0</v>
      </c>
      <c r="AB55" s="132">
        <v>0</v>
      </c>
      <c r="AC55" s="132">
        <v>4.2553191489361701</v>
      </c>
      <c r="AD55" s="132">
        <v>0</v>
      </c>
      <c r="AE55" s="132">
        <v>0</v>
      </c>
      <c r="AF55" s="190">
        <v>7.8947368421052637</v>
      </c>
      <c r="AG55" s="189">
        <v>1.6393442622950822</v>
      </c>
      <c r="AH55" s="189">
        <v>9.1836734693877506</v>
      </c>
      <c r="AI55" s="191">
        <v>17.475728155339809</v>
      </c>
      <c r="AJ55" s="191">
        <v>0</v>
      </c>
      <c r="AK55" s="190">
        <v>11.570247933884302</v>
      </c>
      <c r="AL55" s="190">
        <v>8.7912087912087866</v>
      </c>
      <c r="AM55" s="190">
        <v>0.99009900990098976</v>
      </c>
      <c r="AN55" s="190">
        <v>3.2967032967032974</v>
      </c>
      <c r="AO55" s="190">
        <v>5.7471264367816079</v>
      </c>
      <c r="AP55" s="190">
        <v>0</v>
      </c>
      <c r="AQ55" s="190">
        <v>0</v>
      </c>
      <c r="AR55" s="190">
        <v>2.1276595744680851</v>
      </c>
      <c r="AS55" s="190">
        <v>0</v>
      </c>
      <c r="AT55" s="190">
        <v>0</v>
      </c>
      <c r="AU55" s="190">
        <v>2.6315789473684204</v>
      </c>
      <c r="AV55" s="190">
        <v>3.053435114503817</v>
      </c>
      <c r="AW55" s="190">
        <v>16.964285714285712</v>
      </c>
      <c r="AX55" s="132">
        <v>19.230769230769237</v>
      </c>
      <c r="AY55" s="132">
        <v>1.0752688172043008</v>
      </c>
      <c r="AZ55" s="132">
        <v>14.843749999999995</v>
      </c>
      <c r="BA55" s="132">
        <v>8.4210526315789451</v>
      </c>
      <c r="BB55" s="190">
        <v>2.9126213592233006</v>
      </c>
      <c r="BC55" s="132">
        <v>20.61855670103094</v>
      </c>
      <c r="BD55" s="132">
        <v>11.702127659574465</v>
      </c>
      <c r="BE55" s="132">
        <v>0</v>
      </c>
      <c r="BF55" s="132">
        <v>0</v>
      </c>
      <c r="BG55" s="190">
        <v>5.7692307692307709</v>
      </c>
      <c r="BH55" s="132">
        <v>0</v>
      </c>
      <c r="BI55" s="132">
        <v>9.3023255813953494</v>
      </c>
      <c r="BJ55" s="132">
        <v>7.6923076923076907</v>
      </c>
      <c r="BK55" s="192" t="s">
        <v>286</v>
      </c>
      <c r="BL55" s="190">
        <v>6.2499999999999716</v>
      </c>
      <c r="BM55" s="132">
        <v>4.8543689320388097</v>
      </c>
      <c r="BN55" s="192" t="s">
        <v>286</v>
      </c>
      <c r="BO55" s="192">
        <v>3.8461538461538396</v>
      </c>
      <c r="BP55" s="192">
        <v>4.2105263157894939</v>
      </c>
      <c r="BQ55" s="192" t="s">
        <v>286</v>
      </c>
      <c r="BR55" s="132">
        <v>5.1546391752577136</v>
      </c>
      <c r="BS55" s="132">
        <v>5.3763440860214615</v>
      </c>
      <c r="BT55" s="192" t="s">
        <v>286</v>
      </c>
      <c r="BU55" s="190">
        <v>0</v>
      </c>
      <c r="BV55" s="132">
        <v>3.8461538461538458</v>
      </c>
      <c r="BW55" s="192" t="s">
        <v>286</v>
      </c>
      <c r="BX55" s="132">
        <v>0</v>
      </c>
      <c r="BY55" s="190">
        <v>2.6315789473684204</v>
      </c>
      <c r="BZ55" s="132" t="s">
        <v>286</v>
      </c>
      <c r="CA55" s="132">
        <v>17.34693877551021</v>
      </c>
      <c r="CB55" s="132">
        <v>46.153846153846125</v>
      </c>
      <c r="CC55" s="190" t="s">
        <v>286</v>
      </c>
      <c r="CD55" s="132">
        <v>10.280373831775702</v>
      </c>
      <c r="CE55" s="132">
        <v>52.272727272727273</v>
      </c>
      <c r="CF55" s="132" t="s">
        <v>286</v>
      </c>
      <c r="CG55" s="190">
        <v>14.285714285714283</v>
      </c>
      <c r="CH55" s="132">
        <v>48.275862068965502</v>
      </c>
      <c r="CI55" s="132" t="s">
        <v>286</v>
      </c>
      <c r="CJ55" s="132">
        <v>2.2222222222222223</v>
      </c>
      <c r="CK55" s="132">
        <v>31.111111111111111</v>
      </c>
      <c r="CL55" s="132" t="s">
        <v>286</v>
      </c>
      <c r="CM55" s="132">
        <v>6.6666666666666661</v>
      </c>
      <c r="CN55" s="132">
        <v>41.666666666666664</v>
      </c>
      <c r="CO55" s="132" t="s">
        <v>286</v>
      </c>
      <c r="CP55" s="190">
        <v>41.071428571428598</v>
      </c>
      <c r="CQ55" s="132">
        <v>53.398058252427191</v>
      </c>
      <c r="CR55" s="132" t="s">
        <v>286</v>
      </c>
      <c r="CS55" s="192">
        <v>50.387596899224825</v>
      </c>
      <c r="CT55" s="192">
        <v>63.82978723404257</v>
      </c>
      <c r="CU55" s="190" t="s">
        <v>286</v>
      </c>
      <c r="CV55" s="132">
        <v>34.020618556701045</v>
      </c>
      <c r="CW55" s="132">
        <v>64.130434782608717</v>
      </c>
      <c r="CX55" s="192" t="s">
        <v>286</v>
      </c>
      <c r="CY55" s="192">
        <v>22.807017543859658</v>
      </c>
      <c r="CZ55" s="190">
        <v>46.15384615384616</v>
      </c>
      <c r="DA55" s="132" t="s">
        <v>286</v>
      </c>
      <c r="DB55" s="132">
        <v>16.666666666666661</v>
      </c>
      <c r="DC55" s="210">
        <v>47.368421052631568</v>
      </c>
      <c r="DD55" s="192">
        <v>58.208955223880594</v>
      </c>
      <c r="DE55" s="190">
        <v>60.909090909090928</v>
      </c>
      <c r="DF55" s="132">
        <v>53.398058252427198</v>
      </c>
      <c r="DG55" s="132">
        <v>74.418604651162781</v>
      </c>
      <c r="DH55" s="192">
        <v>67.692307692307693</v>
      </c>
      <c r="DI55" s="192">
        <v>52.631578947368432</v>
      </c>
      <c r="DJ55" s="190">
        <v>70.000000000000014</v>
      </c>
      <c r="DK55" s="132">
        <v>76.041666666666671</v>
      </c>
      <c r="DL55" s="132">
        <v>49.999999999999993</v>
      </c>
      <c r="DM55" s="132">
        <v>64</v>
      </c>
      <c r="DN55" s="132">
        <v>75.862068965517253</v>
      </c>
      <c r="DO55" s="190">
        <v>78.431372549019571</v>
      </c>
      <c r="DP55" s="132">
        <v>75.609756097560961</v>
      </c>
      <c r="DQ55" s="132">
        <v>79.069767441860492</v>
      </c>
      <c r="DR55" s="132">
        <v>63.157894736842117</v>
      </c>
      <c r="DS55" s="132">
        <v>48.120300751879697</v>
      </c>
      <c r="DT55" s="190">
        <v>53.15315315315317</v>
      </c>
      <c r="DU55" s="194">
        <v>52.427184466019419</v>
      </c>
      <c r="DV55" s="194">
        <v>62.79069767441856</v>
      </c>
      <c r="DW55" s="192">
        <v>53.84615384615384</v>
      </c>
      <c r="DX55" s="194">
        <v>45.263157894736835</v>
      </c>
      <c r="DY55" s="190">
        <v>58.4158415841584</v>
      </c>
      <c r="DZ55" s="190">
        <v>68.750000000000028</v>
      </c>
      <c r="EA55" s="190">
        <v>41.935483870967751</v>
      </c>
      <c r="EB55" s="190">
        <v>40.816326530612244</v>
      </c>
      <c r="EC55" s="190">
        <v>56.140350877192979</v>
      </c>
      <c r="ED55" s="190">
        <v>62.745098039215712</v>
      </c>
      <c r="EE55" s="190">
        <v>53.658536585365859</v>
      </c>
      <c r="EF55" s="190">
        <v>76.744186046511629</v>
      </c>
      <c r="EG55" s="190">
        <v>52.631578947368439</v>
      </c>
      <c r="EH55" s="190">
        <v>21.969696969696979</v>
      </c>
      <c r="EI55" s="190">
        <v>15.315315315315313</v>
      </c>
      <c r="EJ55" s="190">
        <v>8.7378640776699079</v>
      </c>
      <c r="EK55" s="190">
        <v>43.333333333333329</v>
      </c>
      <c r="EL55" s="132">
        <v>21.538461538461544</v>
      </c>
      <c r="EM55" s="132">
        <v>15.053763440860214</v>
      </c>
      <c r="EN55" s="132">
        <v>25.490196078431371</v>
      </c>
      <c r="EO55" s="132">
        <v>22.680412371134022</v>
      </c>
      <c r="EP55" s="190">
        <v>8.695652173913043</v>
      </c>
      <c r="EQ55" s="132">
        <v>29.999999999999993</v>
      </c>
      <c r="ER55" s="132">
        <v>10.526315789473683</v>
      </c>
      <c r="ES55" s="132">
        <v>19.230769230769234</v>
      </c>
      <c r="ET55" s="132">
        <v>14.634146341463417</v>
      </c>
      <c r="EU55" s="190">
        <v>19.047619047619047</v>
      </c>
      <c r="EV55" s="132">
        <v>15.789473684210526</v>
      </c>
      <c r="EW55" s="132" t="s">
        <v>286</v>
      </c>
      <c r="EX55" s="132" t="s">
        <v>286</v>
      </c>
      <c r="EY55" s="132" t="s">
        <v>286</v>
      </c>
      <c r="EZ55" s="190">
        <v>87.096774193548384</v>
      </c>
      <c r="FA55" s="132">
        <v>89.922480620155042</v>
      </c>
      <c r="FB55" s="132">
        <v>92.473118279569903</v>
      </c>
      <c r="FC55" s="132">
        <v>98.019801980198025</v>
      </c>
      <c r="FD55" s="132">
        <v>90.721649484536115</v>
      </c>
      <c r="FE55" s="190">
        <v>84.94623655913982</v>
      </c>
      <c r="FF55" s="132">
        <v>86</v>
      </c>
      <c r="FG55" s="132">
        <v>85.71428571428568</v>
      </c>
      <c r="FH55" s="132">
        <v>84.615384615384599</v>
      </c>
      <c r="FI55" s="132">
        <v>90.476190476190482</v>
      </c>
      <c r="FJ55" s="190">
        <v>90.476190476190482</v>
      </c>
      <c r="FK55" s="132">
        <v>83.783783783783775</v>
      </c>
      <c r="FL55" s="132" t="s">
        <v>286</v>
      </c>
      <c r="FM55" s="132" t="s">
        <v>286</v>
      </c>
      <c r="FN55" s="132" t="s">
        <v>286</v>
      </c>
      <c r="FO55" s="190">
        <v>49.462365591397848</v>
      </c>
      <c r="FP55" s="132">
        <v>42.635658914728687</v>
      </c>
      <c r="FQ55" s="132">
        <v>43.010752688172033</v>
      </c>
      <c r="FR55" s="132">
        <v>57.42574257425742</v>
      </c>
      <c r="FS55" s="132">
        <v>43.298969072164944</v>
      </c>
      <c r="FT55" s="190">
        <v>35.483870967741936</v>
      </c>
      <c r="FU55" s="132">
        <v>38</v>
      </c>
      <c r="FV55" s="132">
        <v>28.571428571428577</v>
      </c>
      <c r="FW55" s="132">
        <v>36.53846153846154</v>
      </c>
      <c r="FX55" s="132">
        <v>47.619047619047606</v>
      </c>
      <c r="FY55" s="190">
        <v>30.952380952380949</v>
      </c>
      <c r="FZ55" s="132">
        <v>35.13513513513513</v>
      </c>
      <c r="GA55" s="132" t="s">
        <v>286</v>
      </c>
      <c r="GB55" s="132" t="s">
        <v>286</v>
      </c>
      <c r="GC55" s="132" t="s">
        <v>286</v>
      </c>
      <c r="GD55" s="190">
        <v>67.391304347826107</v>
      </c>
      <c r="GE55" s="132">
        <v>69.047619047619094</v>
      </c>
      <c r="GF55" s="132">
        <v>68.817204301075293</v>
      </c>
      <c r="GG55" s="132">
        <v>51.063829787234035</v>
      </c>
      <c r="GH55" s="132">
        <v>68.750000000000028</v>
      </c>
      <c r="GI55" s="190">
        <v>60.215053763440864</v>
      </c>
      <c r="GJ55" s="132">
        <v>51.020408163265301</v>
      </c>
      <c r="GK55" s="132">
        <v>55.555555555555564</v>
      </c>
      <c r="GL55" s="132">
        <v>70.588235294117666</v>
      </c>
      <c r="GM55" s="197">
        <v>38.095238095238095</v>
      </c>
      <c r="GN55" s="190">
        <v>54.761904761904752</v>
      </c>
      <c r="GO55" s="132">
        <v>62.857142857142854</v>
      </c>
      <c r="GP55" s="132" t="s">
        <v>286</v>
      </c>
      <c r="GQ55" s="132" t="s">
        <v>286</v>
      </c>
      <c r="GR55" s="132" t="s">
        <v>286</v>
      </c>
      <c r="GS55" s="190">
        <v>18.478260869565212</v>
      </c>
      <c r="GT55" s="132">
        <v>26.984126984126995</v>
      </c>
      <c r="GU55" s="132">
        <v>23.655913978494628</v>
      </c>
      <c r="GV55" s="132">
        <v>14.893617021276603</v>
      </c>
      <c r="GW55" s="132">
        <v>31.250000000000014</v>
      </c>
      <c r="GX55" s="190">
        <v>20.430107526881716</v>
      </c>
      <c r="GY55" s="190">
        <v>8.1632653061224492</v>
      </c>
      <c r="GZ55" s="190">
        <v>11.111111111111111</v>
      </c>
      <c r="HA55" s="190">
        <v>15.686274509803917</v>
      </c>
      <c r="HB55" s="190">
        <v>0</v>
      </c>
      <c r="HC55" s="190">
        <v>9.5238095238095237</v>
      </c>
      <c r="HD55" s="190">
        <v>20</v>
      </c>
      <c r="HE55" s="190" t="s">
        <v>286</v>
      </c>
      <c r="HF55" s="190" t="s">
        <v>286</v>
      </c>
      <c r="HG55" s="190" t="s">
        <v>286</v>
      </c>
      <c r="HH55" s="190">
        <v>28.089887640449437</v>
      </c>
      <c r="HI55" s="190">
        <v>24.603174603174619</v>
      </c>
      <c r="HJ55" s="190">
        <v>16.304347826086953</v>
      </c>
      <c r="HK55" s="190">
        <v>30.851063829787243</v>
      </c>
      <c r="HL55" s="132">
        <v>38.144329896907223</v>
      </c>
      <c r="HM55" s="132">
        <v>32.967032967032971</v>
      </c>
      <c r="HN55" s="132">
        <v>35.416666666666664</v>
      </c>
      <c r="HO55" s="132">
        <v>48.148148148148152</v>
      </c>
      <c r="HP55" s="190">
        <v>45.098039215686271</v>
      </c>
      <c r="HQ55" s="132">
        <v>38.095238095238088</v>
      </c>
      <c r="HR55" s="132">
        <v>35.714285714285715</v>
      </c>
      <c r="HS55" s="132">
        <v>35.13513513513513</v>
      </c>
      <c r="HT55" s="196" t="s">
        <v>286</v>
      </c>
      <c r="HU55" s="190" t="s">
        <v>286</v>
      </c>
      <c r="HV55" s="192" t="s">
        <v>286</v>
      </c>
      <c r="HW55" s="192">
        <v>7.8651685393258433</v>
      </c>
      <c r="HX55" s="192">
        <v>4.7619047619047663</v>
      </c>
      <c r="HY55" s="192">
        <v>4.3478260869565215</v>
      </c>
      <c r="HZ55" s="192">
        <v>11.702127659574465</v>
      </c>
      <c r="IA55" s="192">
        <v>18.556701030927837</v>
      </c>
      <c r="IB55" s="192">
        <v>10.989010989010989</v>
      </c>
      <c r="IC55" s="192">
        <v>4.166666666666667</v>
      </c>
      <c r="ID55" s="192">
        <v>16.666666666666668</v>
      </c>
      <c r="IE55" s="192">
        <v>15.686274509803921</v>
      </c>
      <c r="IF55" s="192">
        <v>7.1428571428571415</v>
      </c>
      <c r="IG55" s="192">
        <v>11.904761904761909</v>
      </c>
      <c r="IH55" s="192">
        <v>8.1081081081081088</v>
      </c>
      <c r="II55" s="192" t="s">
        <v>286</v>
      </c>
      <c r="IJ55" s="192" t="s">
        <v>286</v>
      </c>
      <c r="IK55" s="192" t="s">
        <v>286</v>
      </c>
      <c r="IL55" s="192" t="s">
        <v>286</v>
      </c>
      <c r="IM55" s="192" t="s">
        <v>286</v>
      </c>
      <c r="IN55" s="192" t="s">
        <v>286</v>
      </c>
      <c r="IO55" s="192" t="s">
        <v>286</v>
      </c>
      <c r="IP55" s="192" t="s">
        <v>286</v>
      </c>
      <c r="IQ55" s="192" t="s">
        <v>286</v>
      </c>
      <c r="IR55" s="192" t="s">
        <v>286</v>
      </c>
      <c r="IS55" s="192">
        <v>16.981132075471695</v>
      </c>
      <c r="IT55" s="192">
        <v>7.8431372549019605</v>
      </c>
      <c r="IU55" s="192" t="s">
        <v>286</v>
      </c>
      <c r="IV55" s="192">
        <v>4.761904761904761</v>
      </c>
      <c r="IW55" s="192">
        <v>8.3333333333333339</v>
      </c>
      <c r="IX55" s="192" t="s">
        <v>286</v>
      </c>
      <c r="IY55" s="192" t="s">
        <v>286</v>
      </c>
      <c r="IZ55" s="192" t="s">
        <v>286</v>
      </c>
      <c r="JA55" s="192" t="s">
        <v>286</v>
      </c>
      <c r="JB55" s="192" t="s">
        <v>286</v>
      </c>
      <c r="JC55" s="192" t="s">
        <v>286</v>
      </c>
      <c r="JD55" s="192" t="s">
        <v>286</v>
      </c>
      <c r="JE55" s="192" t="s">
        <v>286</v>
      </c>
      <c r="JF55" s="192" t="s">
        <v>286</v>
      </c>
      <c r="JG55" s="192" t="s">
        <v>286</v>
      </c>
      <c r="JH55" s="192">
        <v>7.5471698113207539</v>
      </c>
      <c r="JI55" s="192">
        <v>3.9215686274509802</v>
      </c>
      <c r="JJ55" s="192" t="s">
        <v>286</v>
      </c>
      <c r="JK55" s="192">
        <v>4.761904761904761</v>
      </c>
      <c r="JL55" s="192">
        <v>19.444444444444443</v>
      </c>
      <c r="JM55" s="192" t="s">
        <v>286</v>
      </c>
      <c r="JN55" s="192" t="s">
        <v>286</v>
      </c>
      <c r="JO55" s="192" t="s">
        <v>286</v>
      </c>
      <c r="JP55" s="192" t="s">
        <v>286</v>
      </c>
      <c r="JQ55" s="192" t="s">
        <v>286</v>
      </c>
      <c r="JR55" s="192" t="s">
        <v>286</v>
      </c>
      <c r="JS55" s="192" t="s">
        <v>286</v>
      </c>
      <c r="JT55" s="192" t="s">
        <v>286</v>
      </c>
      <c r="JU55" s="192" t="s">
        <v>286</v>
      </c>
      <c r="JV55" s="192" t="s">
        <v>286</v>
      </c>
      <c r="JW55" s="192">
        <v>24.528301886792459</v>
      </c>
      <c r="JX55" s="192">
        <v>11.76470588235294</v>
      </c>
      <c r="JY55" s="192" t="s">
        <v>286</v>
      </c>
      <c r="JZ55" s="192">
        <v>9.5238095238095219</v>
      </c>
      <c r="KA55" s="192">
        <v>27.777777777777775</v>
      </c>
      <c r="KB55" s="192">
        <v>20.610687022900755</v>
      </c>
      <c r="KC55" s="192">
        <v>25.454545454545457</v>
      </c>
      <c r="KD55" s="192">
        <v>23.300970873786422</v>
      </c>
      <c r="KE55" s="192">
        <v>21.34831460674156</v>
      </c>
      <c r="KF55" s="192">
        <v>21.538461538461526</v>
      </c>
      <c r="KG55" s="192">
        <v>22.10526315789474</v>
      </c>
      <c r="KH55" s="192">
        <v>15.686274509803924</v>
      </c>
      <c r="KI55" s="192">
        <v>20.618556701030929</v>
      </c>
      <c r="KJ55" s="192">
        <v>17.777777777777782</v>
      </c>
      <c r="KK55" s="192">
        <v>14.000000000000004</v>
      </c>
      <c r="KL55" s="192">
        <v>29.31034482758621</v>
      </c>
      <c r="KM55" s="192">
        <v>23.076923076923073</v>
      </c>
      <c r="KN55" s="192">
        <v>21.428571428571431</v>
      </c>
      <c r="KO55" s="192">
        <v>27.906976744186043</v>
      </c>
      <c r="KP55" s="192">
        <v>18.421052631578949</v>
      </c>
      <c r="KQ55" s="192" t="str">
        <f t="shared" ref="KQ55:KU64" si="49">"--"</f>
        <v>--</v>
      </c>
      <c r="KR55" s="192" t="str">
        <f t="shared" si="49"/>
        <v>--</v>
      </c>
      <c r="KS55" s="192" t="str">
        <f t="shared" si="49"/>
        <v>--</v>
      </c>
      <c r="KT55" s="192" t="str">
        <f t="shared" si="49"/>
        <v>--</v>
      </c>
      <c r="KU55" s="192" t="str">
        <f t="shared" si="49"/>
        <v>--</v>
      </c>
      <c r="KV55" s="219">
        <v>0</v>
      </c>
      <c r="KW55" s="219">
        <v>2.8571428571428599</v>
      </c>
      <c r="KX55" s="219">
        <v>3.0303030303030298</v>
      </c>
      <c r="KY55" s="219">
        <v>1.3698630136986301</v>
      </c>
      <c r="KZ55" s="219">
        <v>2.5316455696202498</v>
      </c>
      <c r="LA55" s="219">
        <v>1.3333333333333299</v>
      </c>
      <c r="LB55" s="190" t="str">
        <f t="shared" si="33"/>
        <v>--</v>
      </c>
      <c r="LC55" s="219">
        <v>2.8571428571428599</v>
      </c>
      <c r="LD55" s="219">
        <v>20.8955223880597</v>
      </c>
      <c r="LE55" s="190" t="str">
        <f t="shared" si="34"/>
        <v>--</v>
      </c>
      <c r="LF55" s="219">
        <v>6.3291139240506302</v>
      </c>
      <c r="LG55" s="219">
        <v>6.6666666666666696</v>
      </c>
      <c r="LH55" s="219">
        <v>85.915492957746494</v>
      </c>
      <c r="LI55" s="219">
        <v>86.764705882352999</v>
      </c>
      <c r="LJ55" s="219">
        <v>88.0597014925373</v>
      </c>
      <c r="LK55" s="219">
        <v>69.863013698630198</v>
      </c>
      <c r="LL55" s="219">
        <v>87.341772151898795</v>
      </c>
      <c r="LM55" s="219">
        <v>80</v>
      </c>
      <c r="LN55" s="219">
        <v>39.4366197183098</v>
      </c>
      <c r="LO55" s="219">
        <v>42.647058823529399</v>
      </c>
      <c r="LP55" s="219">
        <v>34.328358208955201</v>
      </c>
      <c r="LQ55" s="219">
        <v>21.917808219178099</v>
      </c>
      <c r="LR55" s="219">
        <v>29.1139240506329</v>
      </c>
      <c r="LS55" s="219">
        <v>41.3333333333333</v>
      </c>
      <c r="LT55" s="219">
        <v>33.802816901408399</v>
      </c>
      <c r="LU55" s="219">
        <v>57.352941176470601</v>
      </c>
      <c r="LV55" s="219">
        <v>53.030303030303003</v>
      </c>
      <c r="LW55" s="219">
        <v>49.315068493150697</v>
      </c>
      <c r="LX55" s="219">
        <v>40.506329113923996</v>
      </c>
      <c r="LY55" s="219">
        <v>48</v>
      </c>
      <c r="LZ55" s="219">
        <v>11.2676056338028</v>
      </c>
      <c r="MA55" s="219">
        <v>11.764705882352899</v>
      </c>
      <c r="MB55" s="219">
        <v>18.181818181818201</v>
      </c>
      <c r="MC55" s="219">
        <v>12.328767123287699</v>
      </c>
      <c r="MD55" s="219">
        <v>7.59493670886076</v>
      </c>
      <c r="ME55" s="219">
        <v>10.6666666666667</v>
      </c>
      <c r="MF55" s="219">
        <v>43.661971830985898</v>
      </c>
      <c r="MG55" s="219">
        <v>38.235294117647001</v>
      </c>
      <c r="MH55" s="219">
        <v>46.268656716417901</v>
      </c>
      <c r="MI55" s="219">
        <v>42.4657534246575</v>
      </c>
      <c r="MJ55" s="219">
        <v>38.961038961038902</v>
      </c>
      <c r="MK55" s="219">
        <v>26.6666666666667</v>
      </c>
      <c r="ML55" s="219">
        <v>7.0422535211267601</v>
      </c>
      <c r="MM55" s="219">
        <v>8.8235294117646994</v>
      </c>
      <c r="MN55" s="219">
        <v>14.9253731343284</v>
      </c>
      <c r="MO55" s="219">
        <v>9.5890410958904102</v>
      </c>
      <c r="MP55" s="219">
        <v>10.3896103896104</v>
      </c>
      <c r="MQ55" s="219">
        <v>5.3333333333333304</v>
      </c>
      <c r="MR55" s="190" t="str">
        <f t="shared" si="48"/>
        <v>--</v>
      </c>
      <c r="MS55" s="190" t="str">
        <f t="shared" si="48"/>
        <v>--</v>
      </c>
      <c r="MT55" s="190" t="str">
        <f t="shared" si="48"/>
        <v>--</v>
      </c>
      <c r="MU55" s="190" t="str">
        <f t="shared" si="48"/>
        <v>--</v>
      </c>
      <c r="MV55" s="220">
        <v>85.245901639344297</v>
      </c>
      <c r="MW55" s="220">
        <v>79.411764705882405</v>
      </c>
      <c r="MX55" s="220">
        <v>39.344262295081997</v>
      </c>
      <c r="MY55" s="220">
        <v>29.411764705882401</v>
      </c>
      <c r="MZ55" s="220">
        <v>55.737704918032797</v>
      </c>
      <c r="NA55" s="220">
        <v>47.058823529411796</v>
      </c>
      <c r="NB55" s="220">
        <v>6.5573770491803298</v>
      </c>
      <c r="NC55" s="220">
        <v>7.3529411764705896</v>
      </c>
      <c r="ND55" s="220">
        <v>63.934426229508198</v>
      </c>
      <c r="NE55" s="220">
        <v>38.235294117647101</v>
      </c>
      <c r="NF55" s="220">
        <v>22.9508196721311</v>
      </c>
      <c r="NG55" s="220">
        <v>10.294117647058799</v>
      </c>
      <c r="NH55" s="221" t="str">
        <f t="shared" si="35"/>
        <v>--</v>
      </c>
      <c r="NI55" s="222">
        <v>4.4776119402985097</v>
      </c>
      <c r="NJ55" s="222">
        <v>11.9402985074627</v>
      </c>
      <c r="NK55" s="222">
        <v>10.6060606060606</v>
      </c>
      <c r="NL55" s="221" t="str">
        <f t="shared" si="36"/>
        <v>--</v>
      </c>
      <c r="NM55" s="222">
        <v>16.9491525423729</v>
      </c>
      <c r="NN55" s="222">
        <v>11.1111111111111</v>
      </c>
      <c r="NO55" s="222">
        <v>8.3333333333333304</v>
      </c>
      <c r="NP55" s="221" t="str">
        <f t="shared" si="37"/>
        <v>--</v>
      </c>
      <c r="NQ55" s="273">
        <v>8.9552238805970177</v>
      </c>
      <c r="NR55" s="273">
        <v>4.4776119402985062</v>
      </c>
      <c r="NS55" s="273">
        <v>9.0909090909090899</v>
      </c>
      <c r="NT55" s="221" t="str">
        <f t="shared" si="38"/>
        <v>--</v>
      </c>
      <c r="NU55" s="222">
        <v>6.7796610169491514</v>
      </c>
      <c r="NV55" s="222">
        <v>8.3333333333333357</v>
      </c>
      <c r="NW55" s="222">
        <v>9.7222222222222232</v>
      </c>
      <c r="NX55" s="221" t="str">
        <f t="shared" si="39"/>
        <v>--</v>
      </c>
      <c r="NY55" s="222">
        <v>13.432835820895523</v>
      </c>
      <c r="NZ55" s="222">
        <v>16.417910447761194</v>
      </c>
      <c r="OA55" s="222">
        <v>19.696969696969695</v>
      </c>
      <c r="OB55" s="221" t="str">
        <f t="shared" si="40"/>
        <v>--</v>
      </c>
      <c r="OC55" s="222">
        <v>23.728813559322035</v>
      </c>
      <c r="OD55" s="222">
        <v>19.44444444444445</v>
      </c>
      <c r="OE55" s="222">
        <v>18.055555555555557</v>
      </c>
      <c r="OF55" s="128">
        <v>41.666666666666671</v>
      </c>
      <c r="OG55" s="128">
        <v>67.605633802816882</v>
      </c>
      <c r="OH55" s="128">
        <v>62.857142857142868</v>
      </c>
      <c r="OI55" s="128">
        <v>58.208955223880601</v>
      </c>
      <c r="OJ55" s="128">
        <v>74.626865671641795</v>
      </c>
      <c r="OK55" s="128">
        <v>50.68493150684931</v>
      </c>
      <c r="OL55" s="128">
        <v>51.898734177215189</v>
      </c>
      <c r="OM55" s="128">
        <v>62.666666666666664</v>
      </c>
      <c r="ON55" s="310">
        <v>19.672131147540984</v>
      </c>
      <c r="OO55" s="128">
        <v>11.267605633802818</v>
      </c>
      <c r="OP55" s="128">
        <v>18.571428571428562</v>
      </c>
      <c r="OQ55" s="128">
        <v>6.0606060606060623</v>
      </c>
      <c r="OR55" s="128">
        <v>36.23188405797103</v>
      </c>
      <c r="OS55" s="128">
        <v>9.5890410958904138</v>
      </c>
      <c r="OT55" s="128">
        <v>10.256410256410257</v>
      </c>
      <c r="OU55" s="128">
        <v>9.3333333333333321</v>
      </c>
      <c r="OW55" s="378" t="str">
        <f t="shared" si="10"/>
        <v>--</v>
      </c>
      <c r="OX55" s="381">
        <v>1.408450704225352</v>
      </c>
      <c r="OY55" s="381">
        <v>0</v>
      </c>
      <c r="OZ55" s="381">
        <v>3.1249999999999996</v>
      </c>
      <c r="PA55" s="378" t="str">
        <f t="shared" si="11"/>
        <v>--</v>
      </c>
      <c r="PB55" s="378" t="str">
        <f t="shared" si="11"/>
        <v>--</v>
      </c>
      <c r="PC55" s="381">
        <v>0</v>
      </c>
      <c r="PD55" s="381">
        <v>10.606060606060609</v>
      </c>
      <c r="PE55" s="380">
        <v>58.823529411764696</v>
      </c>
      <c r="PF55" s="381">
        <v>70.833333333333343</v>
      </c>
      <c r="PG55" s="381">
        <v>56.923076923076927</v>
      </c>
      <c r="PH55" s="381">
        <v>60.606060606060623</v>
      </c>
      <c r="PI55" s="380">
        <v>19.402985074626862</v>
      </c>
      <c r="PJ55" s="381">
        <v>13.235294117647062</v>
      </c>
      <c r="PK55" s="381">
        <v>7.6923076923076943</v>
      </c>
      <c r="PL55" s="381">
        <v>3.0303030303030298</v>
      </c>
      <c r="PM55" s="378" t="str">
        <f t="shared" si="12"/>
        <v>--</v>
      </c>
      <c r="PN55" s="381">
        <v>19.117647058823529</v>
      </c>
      <c r="PO55" s="381">
        <v>22.580645161290324</v>
      </c>
      <c r="PP55" s="381">
        <v>18.032786885245898</v>
      </c>
      <c r="PQ55" s="378" t="str">
        <f t="shared" si="13"/>
        <v>--</v>
      </c>
      <c r="PR55" s="381">
        <v>11.764705882352946</v>
      </c>
      <c r="PS55" s="381">
        <v>8.0645161290322616</v>
      </c>
      <c r="PT55" s="381">
        <v>11.475409836065579</v>
      </c>
      <c r="PU55" s="378" t="str">
        <f t="shared" si="14"/>
        <v>--</v>
      </c>
      <c r="PV55" s="381">
        <v>30.882352941176475</v>
      </c>
      <c r="PW55" s="381">
        <v>30.645161290322584</v>
      </c>
      <c r="PX55" s="381">
        <v>29.508196721311467</v>
      </c>
      <c r="PZ55" s="368"/>
      <c r="QA55" s="368"/>
      <c r="QB55" s="368"/>
      <c r="QC55" s="368"/>
      <c r="QD55" s="368"/>
      <c r="QE55" s="368"/>
      <c r="QF55" s="368"/>
      <c r="QG55" s="368"/>
      <c r="QH55" s="368"/>
      <c r="QI55" s="368"/>
      <c r="QJ55" s="368"/>
      <c r="QK55" s="368"/>
      <c r="QL55" s="368"/>
      <c r="QM55" s="368"/>
      <c r="QN55" s="368"/>
      <c r="QO55" s="368"/>
      <c r="QP55" s="368"/>
      <c r="QQ55" s="368"/>
      <c r="QR55" s="368"/>
      <c r="QS55" s="368"/>
      <c r="QT55" s="368"/>
      <c r="QU55" s="368"/>
      <c r="QV55" s="368"/>
      <c r="QW55" s="368"/>
      <c r="QX55" s="368"/>
      <c r="QY55" s="368"/>
      <c r="QZ55" s="368"/>
      <c r="RA55" s="368"/>
      <c r="RB55" s="368"/>
      <c r="RC55" s="368"/>
      <c r="RD55" s="368"/>
      <c r="RE55" s="368"/>
      <c r="RF55" s="368"/>
      <c r="RG55" s="368"/>
      <c r="RH55" s="368"/>
      <c r="RI55" s="368"/>
      <c r="RJ55" s="368"/>
      <c r="RK55" s="368"/>
      <c r="RL55" s="368"/>
      <c r="RM55" s="368"/>
      <c r="RN55" s="368"/>
      <c r="RO55" s="368"/>
      <c r="RP55" s="368"/>
      <c r="RQ55" s="368"/>
      <c r="RR55" s="368"/>
      <c r="RS55" s="368"/>
      <c r="RT55" s="368"/>
    </row>
    <row r="56" spans="1:488" ht="21" customHeight="1" x14ac:dyDescent="0.25">
      <c r="A56" s="114">
        <v>52</v>
      </c>
      <c r="B56" s="93" t="s">
        <v>52</v>
      </c>
      <c r="C56" s="189">
        <v>1.1764705882352946</v>
      </c>
      <c r="D56" s="189">
        <v>14.5985401459854</v>
      </c>
      <c r="E56" s="189">
        <v>12.230215827338133</v>
      </c>
      <c r="F56" s="189">
        <v>2.4193548387096775</v>
      </c>
      <c r="G56" s="189">
        <v>9.7902097902097971</v>
      </c>
      <c r="H56" s="189">
        <v>14.655172413793103</v>
      </c>
      <c r="I56" s="189">
        <v>1.4705882352941173</v>
      </c>
      <c r="J56" s="189">
        <v>11.034482758620685</v>
      </c>
      <c r="K56" s="189">
        <v>11.711711711711711</v>
      </c>
      <c r="L56" s="189">
        <v>0</v>
      </c>
      <c r="M56" s="190">
        <v>9.9236641221374047</v>
      </c>
      <c r="N56" s="190">
        <v>18.811881188118811</v>
      </c>
      <c r="O56" s="190">
        <v>0</v>
      </c>
      <c r="P56" s="190">
        <v>2.2058823529411762</v>
      </c>
      <c r="Q56" s="190">
        <v>11.570247933884298</v>
      </c>
      <c r="R56" s="190">
        <v>1.1764705882352946</v>
      </c>
      <c r="S56" s="190">
        <v>12.500000000000005</v>
      </c>
      <c r="T56" s="190">
        <v>10.869565217391308</v>
      </c>
      <c r="U56" s="190">
        <v>1.6129032258064515</v>
      </c>
      <c r="V56" s="190">
        <v>9.0909090909090917</v>
      </c>
      <c r="W56" s="190">
        <v>10.434782608695651</v>
      </c>
      <c r="X56" s="190">
        <v>0.74074074074074059</v>
      </c>
      <c r="Y56" s="190">
        <v>8.9655172413793114</v>
      </c>
      <c r="Z56" s="190">
        <v>8.1081081081081123</v>
      </c>
      <c r="AA56" s="190">
        <v>0</v>
      </c>
      <c r="AB56" s="132">
        <v>6.8702290076335899</v>
      </c>
      <c r="AC56" s="132">
        <v>16.161616161616156</v>
      </c>
      <c r="AD56" s="132">
        <v>0</v>
      </c>
      <c r="AE56" s="132">
        <v>1.4705882352941175</v>
      </c>
      <c r="AF56" s="190">
        <v>11.570247933884298</v>
      </c>
      <c r="AG56" s="189">
        <v>0</v>
      </c>
      <c r="AH56" s="189">
        <v>10.370370370370374</v>
      </c>
      <c r="AI56" s="191">
        <v>6.6176470588235299</v>
      </c>
      <c r="AJ56" s="191">
        <v>1.6260162601626016</v>
      </c>
      <c r="AK56" s="190">
        <v>8.4507042253521174</v>
      </c>
      <c r="AL56" s="190">
        <v>10.619469026548673</v>
      </c>
      <c r="AM56" s="190">
        <v>0.73529411764705865</v>
      </c>
      <c r="AN56" s="190">
        <v>8.2758620689655231</v>
      </c>
      <c r="AO56" s="190">
        <v>7.2727272727272743</v>
      </c>
      <c r="AP56" s="190">
        <v>0</v>
      </c>
      <c r="AQ56" s="190">
        <v>6.9767441860465116</v>
      </c>
      <c r="AR56" s="190">
        <v>14.851485148514856</v>
      </c>
      <c r="AS56" s="190">
        <v>0</v>
      </c>
      <c r="AT56" s="190">
        <v>2.2058823529411762</v>
      </c>
      <c r="AU56" s="190">
        <v>10.084033613445383</v>
      </c>
      <c r="AV56" s="190">
        <v>0.5649717514124295</v>
      </c>
      <c r="AW56" s="190">
        <v>23.076923076923077</v>
      </c>
      <c r="AX56" s="132">
        <v>14.285714285714283</v>
      </c>
      <c r="AY56" s="132">
        <v>0.75187969924812015</v>
      </c>
      <c r="AZ56" s="132">
        <v>13.636363636363642</v>
      </c>
      <c r="BA56" s="132">
        <v>18.897637795275582</v>
      </c>
      <c r="BB56" s="190">
        <v>2.739726027397261</v>
      </c>
      <c r="BC56" s="132">
        <v>12.804878048780486</v>
      </c>
      <c r="BD56" s="132">
        <v>11.5702479338843</v>
      </c>
      <c r="BE56" s="132">
        <v>3.9473684210526323</v>
      </c>
      <c r="BF56" s="132">
        <v>26.282051282051285</v>
      </c>
      <c r="BG56" s="190">
        <v>17.647058823529424</v>
      </c>
      <c r="BH56" s="132">
        <v>0</v>
      </c>
      <c r="BI56" s="132">
        <v>11.888111888111894</v>
      </c>
      <c r="BJ56" s="132">
        <v>11.627906976744187</v>
      </c>
      <c r="BK56" s="192" t="s">
        <v>286</v>
      </c>
      <c r="BL56" s="190">
        <v>6.9930069930070005</v>
      </c>
      <c r="BM56" s="132">
        <v>10.958904109589071</v>
      </c>
      <c r="BN56" s="192" t="s">
        <v>286</v>
      </c>
      <c r="BO56" s="192">
        <v>3.9215686274509665</v>
      </c>
      <c r="BP56" s="192">
        <v>3.9370078740157766</v>
      </c>
      <c r="BQ56" s="192" t="s">
        <v>286</v>
      </c>
      <c r="BR56" s="132">
        <v>5.4545454545454248</v>
      </c>
      <c r="BS56" s="132">
        <v>4.1666666666666288</v>
      </c>
      <c r="BT56" s="192" t="s">
        <v>286</v>
      </c>
      <c r="BU56" s="190">
        <v>5.1948051948051948</v>
      </c>
      <c r="BV56" s="132">
        <v>2.7272727272727271</v>
      </c>
      <c r="BW56" s="192" t="s">
        <v>286</v>
      </c>
      <c r="BX56" s="132">
        <v>2.7777777777777781</v>
      </c>
      <c r="BY56" s="190">
        <v>3.149606299212599</v>
      </c>
      <c r="BZ56" s="132" t="s">
        <v>286</v>
      </c>
      <c r="CA56" s="132">
        <v>8.5470085470085486</v>
      </c>
      <c r="CB56" s="132">
        <v>46.376811594202913</v>
      </c>
      <c r="CC56" s="190" t="s">
        <v>286</v>
      </c>
      <c r="CD56" s="132">
        <v>6.9767441860465125</v>
      </c>
      <c r="CE56" s="132">
        <v>34.285714285714292</v>
      </c>
      <c r="CF56" s="132" t="s">
        <v>286</v>
      </c>
      <c r="CG56" s="190">
        <v>11.538461538461544</v>
      </c>
      <c r="CH56" s="132">
        <v>21.649484536082479</v>
      </c>
      <c r="CI56" s="132" t="s">
        <v>286</v>
      </c>
      <c r="CJ56" s="132">
        <v>7.9646017699115017</v>
      </c>
      <c r="CK56" s="132">
        <v>25.842696629213481</v>
      </c>
      <c r="CL56" s="132" t="s">
        <v>286</v>
      </c>
      <c r="CM56" s="132">
        <v>6.4516129032258061</v>
      </c>
      <c r="CN56" s="132">
        <v>18.750000000000004</v>
      </c>
      <c r="CO56" s="132" t="s">
        <v>286</v>
      </c>
      <c r="CP56" s="190">
        <v>24.285714285714285</v>
      </c>
      <c r="CQ56" s="132">
        <v>60.958904109589035</v>
      </c>
      <c r="CR56" s="132" t="s">
        <v>286</v>
      </c>
      <c r="CS56" s="192">
        <v>23.129251700680292</v>
      </c>
      <c r="CT56" s="192">
        <v>43.333333333333329</v>
      </c>
      <c r="CU56" s="190" t="s">
        <v>286</v>
      </c>
      <c r="CV56" s="132">
        <v>19.999999999999996</v>
      </c>
      <c r="CW56" s="132">
        <v>37.068965517241381</v>
      </c>
      <c r="CX56" s="192" t="s">
        <v>286</v>
      </c>
      <c r="CY56" s="192">
        <v>32.214765100671144</v>
      </c>
      <c r="CZ56" s="190">
        <v>35.13513513513513</v>
      </c>
      <c r="DA56" s="132" t="s">
        <v>286</v>
      </c>
      <c r="DB56" s="132">
        <v>14.788732394366189</v>
      </c>
      <c r="DC56" s="210">
        <v>33.333333333333314</v>
      </c>
      <c r="DD56" s="192">
        <v>70.76023391812862</v>
      </c>
      <c r="DE56" s="190">
        <v>75.524475524475534</v>
      </c>
      <c r="DF56" s="132">
        <v>49.305555555555571</v>
      </c>
      <c r="DG56" s="132">
        <v>78.461538461538481</v>
      </c>
      <c r="DH56" s="192">
        <v>72.549019607843093</v>
      </c>
      <c r="DI56" s="192">
        <v>57.142857142857132</v>
      </c>
      <c r="DJ56" s="190">
        <v>75.912408759124105</v>
      </c>
      <c r="DK56" s="132">
        <v>73.170731707317088</v>
      </c>
      <c r="DL56" s="132">
        <v>52.941176470588225</v>
      </c>
      <c r="DM56" s="132">
        <v>69.798657718120822</v>
      </c>
      <c r="DN56" s="132">
        <v>78.709677419354833</v>
      </c>
      <c r="DO56" s="190">
        <v>56.363636363636346</v>
      </c>
      <c r="DP56" s="132">
        <v>63.157894736842096</v>
      </c>
      <c r="DQ56" s="132">
        <v>77.622377622377613</v>
      </c>
      <c r="DR56" s="132">
        <v>65.625</v>
      </c>
      <c r="DS56" s="132">
        <v>43.02325581395349</v>
      </c>
      <c r="DT56" s="190">
        <v>53.14685314685314</v>
      </c>
      <c r="DU56" s="194">
        <v>28.082191780821926</v>
      </c>
      <c r="DV56" s="194">
        <v>42.187500000000007</v>
      </c>
      <c r="DW56" s="192">
        <v>69.934640522875796</v>
      </c>
      <c r="DX56" s="194">
        <v>43.307086614173215</v>
      </c>
      <c r="DY56" s="190">
        <v>45.774647887323951</v>
      </c>
      <c r="DZ56" s="190">
        <v>52.760736196319016</v>
      </c>
      <c r="EA56" s="190">
        <v>34.745762711864415</v>
      </c>
      <c r="EB56" s="190">
        <v>31.54362416107384</v>
      </c>
      <c r="EC56" s="190">
        <v>63.636363636363647</v>
      </c>
      <c r="ED56" s="190">
        <v>45.454545454545439</v>
      </c>
      <c r="EE56" s="190">
        <v>47.368421052631582</v>
      </c>
      <c r="EF56" s="190">
        <v>61.428571428571438</v>
      </c>
      <c r="EG56" s="190">
        <v>55.11811023622046</v>
      </c>
      <c r="EH56" s="190">
        <v>27.011494252873561</v>
      </c>
      <c r="EI56" s="190">
        <v>16.783216783216794</v>
      </c>
      <c r="EJ56" s="190">
        <v>8.2191780821917817</v>
      </c>
      <c r="EK56" s="190">
        <v>29.770992366412205</v>
      </c>
      <c r="EL56" s="132">
        <v>19.867549668874176</v>
      </c>
      <c r="EM56" s="132">
        <v>5.5555555555555571</v>
      </c>
      <c r="EN56" s="132">
        <v>29.787234042553187</v>
      </c>
      <c r="EO56" s="132">
        <v>18.902439024390237</v>
      </c>
      <c r="EP56" s="190">
        <v>10.256410256410254</v>
      </c>
      <c r="EQ56" s="132">
        <v>14.666666666666675</v>
      </c>
      <c r="ER56" s="132">
        <v>14.285714285714285</v>
      </c>
      <c r="ES56" s="132">
        <v>17.117117117117111</v>
      </c>
      <c r="ET56" s="132">
        <v>15.789473684210531</v>
      </c>
      <c r="EU56" s="190">
        <v>15.602836879432626</v>
      </c>
      <c r="EV56" s="132">
        <v>16.535433070866141</v>
      </c>
      <c r="EW56" s="132" t="s">
        <v>286</v>
      </c>
      <c r="EX56" s="132" t="s">
        <v>286</v>
      </c>
      <c r="EY56" s="132" t="s">
        <v>286</v>
      </c>
      <c r="EZ56" s="190">
        <v>87.87878787878789</v>
      </c>
      <c r="FA56" s="132">
        <v>82.894736842105289</v>
      </c>
      <c r="FB56" s="132">
        <v>79.365079365079382</v>
      </c>
      <c r="FC56" s="132">
        <v>82.85714285714289</v>
      </c>
      <c r="FD56" s="132">
        <v>79.878048780487831</v>
      </c>
      <c r="FE56" s="190">
        <v>75.213675213675216</v>
      </c>
      <c r="FF56" s="132">
        <v>85.526315789473728</v>
      </c>
      <c r="FG56" s="132">
        <v>82.467532467532479</v>
      </c>
      <c r="FH56" s="132">
        <v>75.000000000000014</v>
      </c>
      <c r="FI56" s="132">
        <v>89.473684210526301</v>
      </c>
      <c r="FJ56" s="190">
        <v>84.397163120567413</v>
      </c>
      <c r="FK56" s="132">
        <v>77.519379844961222</v>
      </c>
      <c r="FL56" s="132" t="s">
        <v>286</v>
      </c>
      <c r="FM56" s="132" t="s">
        <v>286</v>
      </c>
      <c r="FN56" s="132" t="s">
        <v>286</v>
      </c>
      <c r="FO56" s="190">
        <v>40.909090909090899</v>
      </c>
      <c r="FP56" s="132">
        <v>41.447368421052637</v>
      </c>
      <c r="FQ56" s="132">
        <v>26.190476190476186</v>
      </c>
      <c r="FR56" s="132">
        <v>38.571428571428555</v>
      </c>
      <c r="FS56" s="132">
        <v>32.926829268292693</v>
      </c>
      <c r="FT56" s="190">
        <v>21.367521367521366</v>
      </c>
      <c r="FU56" s="132">
        <v>30.921052631578952</v>
      </c>
      <c r="FV56" s="132">
        <v>38.311688311688314</v>
      </c>
      <c r="FW56" s="132">
        <v>35.714285714285737</v>
      </c>
      <c r="FX56" s="132">
        <v>47.368421052631582</v>
      </c>
      <c r="FY56" s="190">
        <v>36.170212765957423</v>
      </c>
      <c r="FZ56" s="132">
        <v>23.255813953488364</v>
      </c>
      <c r="GA56" s="132" t="s">
        <v>286</v>
      </c>
      <c r="GB56" s="132" t="s">
        <v>286</v>
      </c>
      <c r="GC56" s="132" t="s">
        <v>286</v>
      </c>
      <c r="GD56" s="190">
        <v>64.0625</v>
      </c>
      <c r="GE56" s="132">
        <v>68.456375838926192</v>
      </c>
      <c r="GF56" s="132">
        <v>76.422764227642247</v>
      </c>
      <c r="GG56" s="132">
        <v>57.352941176470623</v>
      </c>
      <c r="GH56" s="132">
        <v>61.963190184049061</v>
      </c>
      <c r="GI56" s="190">
        <v>68.103448275862092</v>
      </c>
      <c r="GJ56" s="132">
        <v>49.333333333333321</v>
      </c>
      <c r="GK56" s="132">
        <v>57.23684210526315</v>
      </c>
      <c r="GL56" s="132">
        <v>56.756756756756751</v>
      </c>
      <c r="GM56" s="197">
        <v>50</v>
      </c>
      <c r="GN56" s="190">
        <v>52.173913043478287</v>
      </c>
      <c r="GO56" s="132">
        <v>50.387596899224746</v>
      </c>
      <c r="GP56" s="132" t="s">
        <v>286</v>
      </c>
      <c r="GQ56" s="132" t="s">
        <v>286</v>
      </c>
      <c r="GR56" s="132" t="s">
        <v>286</v>
      </c>
      <c r="GS56" s="190">
        <v>24.218750000000007</v>
      </c>
      <c r="GT56" s="132">
        <v>24.832214765100666</v>
      </c>
      <c r="GU56" s="132">
        <v>34.146341463414643</v>
      </c>
      <c r="GV56" s="132">
        <v>14.70588235294117</v>
      </c>
      <c r="GW56" s="132">
        <v>21.472392638036812</v>
      </c>
      <c r="GX56" s="190">
        <v>27.586206896551733</v>
      </c>
      <c r="GY56" s="190">
        <v>12.666666666666668</v>
      </c>
      <c r="GZ56" s="190">
        <v>22.368421052631582</v>
      </c>
      <c r="HA56" s="190">
        <v>25.225225225225227</v>
      </c>
      <c r="HB56" s="190">
        <v>16.666666666666668</v>
      </c>
      <c r="HC56" s="190">
        <v>10.869565217391305</v>
      </c>
      <c r="HD56" s="190">
        <v>13.178294573643409</v>
      </c>
      <c r="HE56" s="190" t="s">
        <v>286</v>
      </c>
      <c r="HF56" s="190" t="s">
        <v>286</v>
      </c>
      <c r="HG56" s="190" t="s">
        <v>286</v>
      </c>
      <c r="HH56" s="190">
        <v>23.14049586776861</v>
      </c>
      <c r="HI56" s="190">
        <v>26.027397260273972</v>
      </c>
      <c r="HJ56" s="190">
        <v>14.634146341463417</v>
      </c>
      <c r="HK56" s="190">
        <v>33.576642335766429</v>
      </c>
      <c r="HL56" s="132">
        <v>25.000000000000007</v>
      </c>
      <c r="HM56" s="132">
        <v>26.126126126126131</v>
      </c>
      <c r="HN56" s="132">
        <v>26.530612244897977</v>
      </c>
      <c r="HO56" s="132">
        <v>40</v>
      </c>
      <c r="HP56" s="190">
        <v>34.905660377358494</v>
      </c>
      <c r="HQ56" s="132">
        <v>36.842105263157897</v>
      </c>
      <c r="HR56" s="132">
        <v>34.306569343065696</v>
      </c>
      <c r="HS56" s="132">
        <v>25.984251968503941</v>
      </c>
      <c r="HT56" s="196" t="s">
        <v>286</v>
      </c>
      <c r="HU56" s="190" t="s">
        <v>286</v>
      </c>
      <c r="HV56" s="192" t="s">
        <v>286</v>
      </c>
      <c r="HW56" s="192">
        <v>8.2644628099173563</v>
      </c>
      <c r="HX56" s="192">
        <v>10.273972602739731</v>
      </c>
      <c r="HY56" s="192">
        <v>7.3170731707317103</v>
      </c>
      <c r="HZ56" s="192">
        <v>15.32846715328467</v>
      </c>
      <c r="IA56" s="192">
        <v>9.3750000000000036</v>
      </c>
      <c r="IB56" s="192">
        <v>10.810810810810818</v>
      </c>
      <c r="IC56" s="192">
        <v>7.4829931972789137</v>
      </c>
      <c r="ID56" s="192">
        <v>16.551724137931039</v>
      </c>
      <c r="IE56" s="192">
        <v>11.320754716981133</v>
      </c>
      <c r="IF56" s="192">
        <v>21.05263157894737</v>
      </c>
      <c r="IG56" s="192">
        <v>10.218978102189784</v>
      </c>
      <c r="IH56" s="192">
        <v>10.236220472440944</v>
      </c>
      <c r="II56" s="192" t="s">
        <v>286</v>
      </c>
      <c r="IJ56" s="192" t="s">
        <v>286</v>
      </c>
      <c r="IK56" s="192" t="s">
        <v>286</v>
      </c>
      <c r="IL56" s="192" t="s">
        <v>286</v>
      </c>
      <c r="IM56" s="192" t="s">
        <v>286</v>
      </c>
      <c r="IN56" s="192" t="s">
        <v>286</v>
      </c>
      <c r="IO56" s="192" t="s">
        <v>286</v>
      </c>
      <c r="IP56" s="192" t="s">
        <v>286</v>
      </c>
      <c r="IQ56" s="192" t="s">
        <v>286</v>
      </c>
      <c r="IR56" s="192" t="s">
        <v>286</v>
      </c>
      <c r="IS56" s="192">
        <v>11.029411764705886</v>
      </c>
      <c r="IT56" s="192">
        <v>13.541666666666663</v>
      </c>
      <c r="IU56" s="192" t="s">
        <v>286</v>
      </c>
      <c r="IV56" s="192">
        <v>10.833333333333332</v>
      </c>
      <c r="IW56" s="192">
        <v>10.280373831775707</v>
      </c>
      <c r="IX56" s="192" t="s">
        <v>286</v>
      </c>
      <c r="IY56" s="192" t="s">
        <v>286</v>
      </c>
      <c r="IZ56" s="192" t="s">
        <v>286</v>
      </c>
      <c r="JA56" s="192" t="s">
        <v>286</v>
      </c>
      <c r="JB56" s="192" t="s">
        <v>286</v>
      </c>
      <c r="JC56" s="192" t="s">
        <v>286</v>
      </c>
      <c r="JD56" s="192" t="s">
        <v>286</v>
      </c>
      <c r="JE56" s="192" t="s">
        <v>286</v>
      </c>
      <c r="JF56" s="192" t="s">
        <v>286</v>
      </c>
      <c r="JG56" s="192" t="s">
        <v>286</v>
      </c>
      <c r="JH56" s="192">
        <v>11.764705882352946</v>
      </c>
      <c r="JI56" s="192">
        <v>10.416666666666666</v>
      </c>
      <c r="JJ56" s="192" t="s">
        <v>286</v>
      </c>
      <c r="JK56" s="192">
        <v>12.500000000000005</v>
      </c>
      <c r="JL56" s="192">
        <v>7.4766355140186906</v>
      </c>
      <c r="JM56" s="192" t="s">
        <v>286</v>
      </c>
      <c r="JN56" s="192" t="s">
        <v>286</v>
      </c>
      <c r="JO56" s="192" t="s">
        <v>286</v>
      </c>
      <c r="JP56" s="192" t="s">
        <v>286</v>
      </c>
      <c r="JQ56" s="192" t="s">
        <v>286</v>
      </c>
      <c r="JR56" s="192" t="s">
        <v>286</v>
      </c>
      <c r="JS56" s="192" t="s">
        <v>286</v>
      </c>
      <c r="JT56" s="192" t="s">
        <v>286</v>
      </c>
      <c r="JU56" s="192" t="s">
        <v>286</v>
      </c>
      <c r="JV56" s="192" t="s">
        <v>286</v>
      </c>
      <c r="JW56" s="192">
        <v>22.794117647058822</v>
      </c>
      <c r="JX56" s="192">
        <v>23.958333333333329</v>
      </c>
      <c r="JY56" s="192" t="s">
        <v>286</v>
      </c>
      <c r="JZ56" s="192">
        <v>23.333333333333339</v>
      </c>
      <c r="KA56" s="192">
        <v>17.757009345794387</v>
      </c>
      <c r="KB56" s="192">
        <v>18.49710982658959</v>
      </c>
      <c r="KC56" s="192">
        <v>21.276595744680865</v>
      </c>
      <c r="KD56" s="192">
        <v>21.088435374149661</v>
      </c>
      <c r="KE56" s="192">
        <v>21.374045801526716</v>
      </c>
      <c r="KF56" s="192">
        <v>22.077922077922079</v>
      </c>
      <c r="KG56" s="192">
        <v>23.622047244094496</v>
      </c>
      <c r="KH56" s="192">
        <v>25.899280575539557</v>
      </c>
      <c r="KI56" s="192">
        <v>26.380368098159519</v>
      </c>
      <c r="KJ56" s="192">
        <v>28.333333333333346</v>
      </c>
      <c r="KK56" s="192">
        <v>23.48993288590604</v>
      </c>
      <c r="KL56" s="192">
        <v>29.677419354838715</v>
      </c>
      <c r="KM56" s="192">
        <v>35.398230088495573</v>
      </c>
      <c r="KN56" s="192">
        <v>15.789473684210531</v>
      </c>
      <c r="KO56" s="192">
        <v>19.424460431654669</v>
      </c>
      <c r="KP56" s="192">
        <v>27.559055118110241</v>
      </c>
      <c r="KQ56" s="192" t="str">
        <f t="shared" si="49"/>
        <v>--</v>
      </c>
      <c r="KR56" s="192" t="str">
        <f t="shared" si="49"/>
        <v>--</v>
      </c>
      <c r="KS56" s="192" t="str">
        <f t="shared" si="49"/>
        <v>--</v>
      </c>
      <c r="KT56" s="192" t="str">
        <f t="shared" si="49"/>
        <v>--</v>
      </c>
      <c r="KU56" s="192" t="str">
        <f t="shared" si="49"/>
        <v>--</v>
      </c>
      <c r="KV56" s="219">
        <v>0</v>
      </c>
      <c r="KW56" s="219">
        <v>0</v>
      </c>
      <c r="KX56" s="219">
        <v>1.92307692307692</v>
      </c>
      <c r="KY56" s="223">
        <v>0.64935064935065001</v>
      </c>
      <c r="KZ56" s="219">
        <v>0</v>
      </c>
      <c r="LA56" s="219">
        <v>0</v>
      </c>
      <c r="LB56" s="190" t="str">
        <f t="shared" si="33"/>
        <v>--</v>
      </c>
      <c r="LC56" s="223">
        <v>0.854700854700855</v>
      </c>
      <c r="LD56" s="219">
        <v>5.7692307692307701</v>
      </c>
      <c r="LE56" s="190" t="str">
        <f t="shared" si="34"/>
        <v>--</v>
      </c>
      <c r="LF56" s="223">
        <v>0.86206896551724199</v>
      </c>
      <c r="LG56" s="219">
        <v>3.5714285714285698</v>
      </c>
      <c r="LH56" s="219">
        <v>83.177570093457902</v>
      </c>
      <c r="LI56" s="219">
        <v>85.8333333333334</v>
      </c>
      <c r="LJ56" s="219">
        <v>79.807692307692307</v>
      </c>
      <c r="LK56" s="219">
        <v>78.064516129032299</v>
      </c>
      <c r="LL56" s="219">
        <v>78.5123966942149</v>
      </c>
      <c r="LM56" s="219">
        <v>80</v>
      </c>
      <c r="LN56" s="219">
        <v>35.514018691588802</v>
      </c>
      <c r="LO56" s="219">
        <v>40.8333333333333</v>
      </c>
      <c r="LP56" s="219">
        <v>34.615384615384599</v>
      </c>
      <c r="LQ56" s="219">
        <v>34.193548387096797</v>
      </c>
      <c r="LR56" s="219">
        <v>30.578512396694201</v>
      </c>
      <c r="LS56" s="219">
        <v>25.882352941176499</v>
      </c>
      <c r="LT56" s="219">
        <v>55.5555555555556</v>
      </c>
      <c r="LU56" s="219">
        <v>46.6666666666667</v>
      </c>
      <c r="LV56" s="219">
        <v>42.307692307692299</v>
      </c>
      <c r="LW56" s="219">
        <v>29.677419354838701</v>
      </c>
      <c r="LX56" s="219">
        <v>38.842975206611598</v>
      </c>
      <c r="LY56" s="219">
        <v>47.674418604651201</v>
      </c>
      <c r="LZ56" s="219">
        <v>12.962962962962999</v>
      </c>
      <c r="MA56" s="219">
        <v>10.8333333333333</v>
      </c>
      <c r="MB56" s="219">
        <v>6.7307692307692299</v>
      </c>
      <c r="MC56" s="219">
        <v>3.8709677419354902</v>
      </c>
      <c r="MD56" s="219">
        <v>4.9586776859504198</v>
      </c>
      <c r="ME56" s="219">
        <v>13.953488372093</v>
      </c>
      <c r="MF56" s="219">
        <v>31.481481481481499</v>
      </c>
      <c r="MG56" s="219">
        <v>29.1666666666667</v>
      </c>
      <c r="MH56" s="219">
        <v>25.961538461538499</v>
      </c>
      <c r="MI56" s="219">
        <v>24.5161290322581</v>
      </c>
      <c r="MJ56" s="219">
        <v>29.1666666666667</v>
      </c>
      <c r="MK56" s="219">
        <v>25.581395348837201</v>
      </c>
      <c r="ML56" s="219">
        <v>7.4074074074074101</v>
      </c>
      <c r="MM56" s="219">
        <v>10.8333333333333</v>
      </c>
      <c r="MN56" s="219">
        <v>7.6923076923076898</v>
      </c>
      <c r="MO56" s="219">
        <v>6.4516129032258096</v>
      </c>
      <c r="MP56" s="219">
        <v>7.5</v>
      </c>
      <c r="MQ56" s="219">
        <v>2.32558139534884</v>
      </c>
      <c r="MR56" s="190" t="str">
        <f t="shared" si="48"/>
        <v>--</v>
      </c>
      <c r="MS56" s="190" t="str">
        <f t="shared" si="48"/>
        <v>--</v>
      </c>
      <c r="MT56" s="190" t="str">
        <f t="shared" si="48"/>
        <v>--</v>
      </c>
      <c r="MU56" s="190" t="str">
        <f t="shared" si="48"/>
        <v>--</v>
      </c>
      <c r="MV56" s="220">
        <v>84.782608695652101</v>
      </c>
      <c r="MW56" s="220">
        <v>81.300813008130106</v>
      </c>
      <c r="MX56" s="220">
        <v>31.884057971014499</v>
      </c>
      <c r="MY56" s="220">
        <v>25.2032520325203</v>
      </c>
      <c r="MZ56" s="220">
        <v>39.855072463768103</v>
      </c>
      <c r="NA56" s="220">
        <v>38.211382113821202</v>
      </c>
      <c r="NB56" s="220">
        <v>7.2463768115942004</v>
      </c>
      <c r="NC56" s="220">
        <v>5.6910569105691096</v>
      </c>
      <c r="ND56" s="220">
        <v>34.0579710144928</v>
      </c>
      <c r="NE56" s="220">
        <v>23.387096774193601</v>
      </c>
      <c r="NF56" s="220">
        <v>10.869565217391299</v>
      </c>
      <c r="NG56" s="220">
        <v>2.4193548387096802</v>
      </c>
      <c r="NH56" s="221" t="str">
        <f t="shared" si="35"/>
        <v>--</v>
      </c>
      <c r="NI56" s="222">
        <v>16.822429906541998</v>
      </c>
      <c r="NJ56" s="222">
        <v>12.9310344827586</v>
      </c>
      <c r="NK56" s="222">
        <v>13.461538461538501</v>
      </c>
      <c r="NL56" s="221" t="str">
        <f t="shared" si="36"/>
        <v>--</v>
      </c>
      <c r="NM56" s="222">
        <v>15.384615384615399</v>
      </c>
      <c r="NN56" s="222">
        <v>14.159292035398201</v>
      </c>
      <c r="NO56" s="222">
        <v>15.1898734177215</v>
      </c>
      <c r="NP56" s="221" t="str">
        <f t="shared" si="37"/>
        <v>--</v>
      </c>
      <c r="NQ56" s="273">
        <v>9.3457943925233664</v>
      </c>
      <c r="NR56" s="273">
        <v>3.4482758620689662</v>
      </c>
      <c r="NS56" s="273">
        <v>7.6923076923076934</v>
      </c>
      <c r="NT56" s="221" t="str">
        <f t="shared" si="38"/>
        <v>--</v>
      </c>
      <c r="NU56" s="222">
        <v>9.2307692307692371</v>
      </c>
      <c r="NV56" s="222">
        <v>11.504424778761067</v>
      </c>
      <c r="NW56" s="222">
        <v>13.92405063291139</v>
      </c>
      <c r="NX56" s="221" t="str">
        <f t="shared" si="39"/>
        <v>--</v>
      </c>
      <c r="NY56" s="222">
        <v>26.168224299065415</v>
      </c>
      <c r="NZ56" s="222">
        <v>16.379310344827594</v>
      </c>
      <c r="OA56" s="222">
        <v>21.153846153846164</v>
      </c>
      <c r="OB56" s="221" t="str">
        <f t="shared" si="40"/>
        <v>--</v>
      </c>
      <c r="OC56" s="222">
        <v>24.615384615384617</v>
      </c>
      <c r="OD56" s="222">
        <v>25.663716814159297</v>
      </c>
      <c r="OE56" s="222">
        <v>29.113924050632907</v>
      </c>
      <c r="OF56" s="128">
        <v>40.425531914893632</v>
      </c>
      <c r="OG56" s="128">
        <v>36.111111111111086</v>
      </c>
      <c r="OH56" s="128">
        <v>66.666666666666657</v>
      </c>
      <c r="OI56" s="128">
        <v>35.576923076923066</v>
      </c>
      <c r="OJ56" s="128">
        <v>43.442622950819661</v>
      </c>
      <c r="OK56" s="128">
        <v>50.967741935483872</v>
      </c>
      <c r="OL56" s="128">
        <v>58.536585365853675</v>
      </c>
      <c r="OM56" s="128">
        <v>31.395348837209312</v>
      </c>
      <c r="ON56" s="310">
        <v>25.531914893617028</v>
      </c>
      <c r="OO56" s="128">
        <v>16.666666666666657</v>
      </c>
      <c r="OP56" s="128">
        <v>24.36974789915967</v>
      </c>
      <c r="OQ56" s="128">
        <v>10.576923076923078</v>
      </c>
      <c r="OR56" s="128">
        <v>13.333333333333339</v>
      </c>
      <c r="OS56" s="128">
        <v>21.71052631578948</v>
      </c>
      <c r="OT56" s="128">
        <v>18.644067796610162</v>
      </c>
      <c r="OU56" s="128">
        <v>5.8139534883720909</v>
      </c>
      <c r="OW56" s="378" t="str">
        <f t="shared" si="10"/>
        <v>--</v>
      </c>
      <c r="OX56" s="378" t="str">
        <f t="shared" si="10"/>
        <v>--</v>
      </c>
      <c r="OY56" s="381">
        <v>2.3809523809523809</v>
      </c>
      <c r="OZ56" s="381">
        <v>0</v>
      </c>
      <c r="PA56" s="378" t="str">
        <f t="shared" si="11"/>
        <v>--</v>
      </c>
      <c r="PB56" s="378" t="str">
        <f t="shared" si="11"/>
        <v>--</v>
      </c>
      <c r="PC56" s="381">
        <v>0.76923076923076938</v>
      </c>
      <c r="PD56" s="381">
        <v>4.5801526717557266</v>
      </c>
      <c r="PE56" s="378" t="str">
        <f t="shared" si="10"/>
        <v>--</v>
      </c>
      <c r="PF56" s="378" t="str">
        <f t="shared" si="10"/>
        <v>--</v>
      </c>
      <c r="PG56" s="381">
        <v>66.165413533834553</v>
      </c>
      <c r="PH56" s="381">
        <v>32.608695652173928</v>
      </c>
      <c r="PI56" s="378" t="str">
        <f t="shared" si="10"/>
        <v>--</v>
      </c>
      <c r="PJ56" s="378" t="str">
        <f t="shared" si="10"/>
        <v>--</v>
      </c>
      <c r="PK56" s="381">
        <v>12.403100775193801</v>
      </c>
      <c r="PL56" s="381">
        <v>14.503816793893133</v>
      </c>
      <c r="PM56" s="378" t="str">
        <f t="shared" si="12"/>
        <v>--</v>
      </c>
      <c r="PN56" s="378" t="str">
        <f t="shared" si="10"/>
        <v>--</v>
      </c>
      <c r="PO56" s="381">
        <v>12.389380530973456</v>
      </c>
      <c r="PP56" s="381">
        <v>14.876033057851243</v>
      </c>
      <c r="PQ56" s="378" t="str">
        <f t="shared" si="13"/>
        <v>--</v>
      </c>
      <c r="PR56" s="378" t="str">
        <f t="shared" si="13"/>
        <v>--</v>
      </c>
      <c r="PS56" s="381">
        <v>10.619469026548673</v>
      </c>
      <c r="PT56" s="381">
        <v>12.396694214876028</v>
      </c>
      <c r="PU56" s="378" t="str">
        <f t="shared" si="14"/>
        <v>--</v>
      </c>
      <c r="PV56" s="378" t="str">
        <f t="shared" si="14"/>
        <v>--</v>
      </c>
      <c r="PW56" s="381">
        <v>23.008849557522126</v>
      </c>
      <c r="PX56" s="381">
        <v>27.27272727272727</v>
      </c>
      <c r="PZ56" s="368"/>
      <c r="QA56" s="368"/>
      <c r="QB56" s="368"/>
      <c r="QC56" s="368"/>
      <c r="QD56" s="368"/>
      <c r="QE56" s="368"/>
      <c r="QF56" s="368"/>
      <c r="QG56" s="368"/>
      <c r="QH56" s="368"/>
      <c r="QI56" s="368"/>
      <c r="QJ56" s="368"/>
      <c r="QK56" s="368"/>
      <c r="QL56" s="368"/>
      <c r="QM56" s="368"/>
      <c r="QN56" s="368"/>
      <c r="QO56" s="368"/>
      <c r="QP56" s="368"/>
      <c r="QQ56" s="368"/>
      <c r="QR56" s="368"/>
      <c r="QS56" s="368"/>
      <c r="QT56" s="368"/>
      <c r="QU56" s="368"/>
      <c r="QV56" s="368"/>
      <c r="QW56" s="368"/>
      <c r="QX56" s="368"/>
      <c r="QY56" s="368"/>
      <c r="QZ56" s="368"/>
      <c r="RA56" s="368"/>
      <c r="RB56" s="368"/>
      <c r="RC56" s="368"/>
      <c r="RD56" s="368"/>
      <c r="RE56" s="368"/>
      <c r="RF56" s="368"/>
      <c r="RG56" s="368"/>
      <c r="RH56" s="368"/>
      <c r="RI56" s="368"/>
      <c r="RJ56" s="368"/>
      <c r="RK56" s="368"/>
      <c r="RL56" s="368"/>
      <c r="RM56" s="368"/>
      <c r="RN56" s="368"/>
      <c r="RO56" s="368"/>
      <c r="RP56" s="368"/>
      <c r="RQ56" s="368"/>
      <c r="RR56" s="368"/>
      <c r="RS56" s="368"/>
      <c r="RT56" s="368"/>
    </row>
    <row r="57" spans="1:488" x14ac:dyDescent="0.25">
      <c r="A57" s="114">
        <v>53</v>
      </c>
      <c r="B57" s="93" t="s">
        <v>53</v>
      </c>
      <c r="C57" s="189">
        <v>2.8089887640449431</v>
      </c>
      <c r="D57" s="189">
        <v>7.3529411764705932</v>
      </c>
      <c r="E57" s="189">
        <v>18.041237113402058</v>
      </c>
      <c r="F57" s="189">
        <v>1.3888888888888893</v>
      </c>
      <c r="G57" s="189">
        <v>7.3913043478260843</v>
      </c>
      <c r="H57" s="189">
        <v>13.966480446927374</v>
      </c>
      <c r="I57" s="189">
        <v>0.86956521739130466</v>
      </c>
      <c r="J57" s="189">
        <v>4.0358744394618844</v>
      </c>
      <c r="K57" s="189">
        <v>13.170731707317078</v>
      </c>
      <c r="L57" s="189">
        <v>1.7777777777777783</v>
      </c>
      <c r="M57" s="190">
        <v>7.1748878923766854</v>
      </c>
      <c r="N57" s="190">
        <v>10.759493670886071</v>
      </c>
      <c r="O57" s="190">
        <v>1.0869565217391308</v>
      </c>
      <c r="P57" s="190">
        <v>4.6296296296296298</v>
      </c>
      <c r="Q57" s="190">
        <v>3.7735849056603779</v>
      </c>
      <c r="R57" s="190">
        <v>2.8089887640449431</v>
      </c>
      <c r="S57" s="190">
        <v>6.8627450980392171</v>
      </c>
      <c r="T57" s="190">
        <v>13.471502590673577</v>
      </c>
      <c r="U57" s="190">
        <v>0.92592592592592571</v>
      </c>
      <c r="V57" s="190">
        <v>6.521739130434784</v>
      </c>
      <c r="W57" s="190">
        <v>11.864406779661023</v>
      </c>
      <c r="X57" s="190">
        <v>0.86956521739130466</v>
      </c>
      <c r="Y57" s="190">
        <v>4.0358744394618844</v>
      </c>
      <c r="Z57" s="190">
        <v>10.294117647058821</v>
      </c>
      <c r="AA57" s="190">
        <v>1.7777777777777783</v>
      </c>
      <c r="AB57" s="132">
        <v>6.2780269058295941</v>
      </c>
      <c r="AC57" s="132">
        <v>8.9171974522293027</v>
      </c>
      <c r="AD57" s="132">
        <v>0.54347826086956541</v>
      </c>
      <c r="AE57" s="132">
        <v>3.2710280373831782</v>
      </c>
      <c r="AF57" s="190">
        <v>3.1446540880503151</v>
      </c>
      <c r="AG57" s="189">
        <v>1.6949152542372885</v>
      </c>
      <c r="AH57" s="189">
        <v>2.5125628140703524</v>
      </c>
      <c r="AI57" s="191">
        <v>16.580310880829025</v>
      </c>
      <c r="AJ57" s="191">
        <v>0.47619047619047611</v>
      </c>
      <c r="AK57" s="190">
        <v>3.0837004405286352</v>
      </c>
      <c r="AL57" s="190">
        <v>11.797752808988768</v>
      </c>
      <c r="AM57" s="190">
        <v>0.87336244541484764</v>
      </c>
      <c r="AN57" s="190">
        <v>1.3513513513513515</v>
      </c>
      <c r="AO57" s="190">
        <v>8.9108910891089117</v>
      </c>
      <c r="AP57" s="190">
        <v>0.44444444444444442</v>
      </c>
      <c r="AQ57" s="190">
        <v>3.1674208144796383</v>
      </c>
      <c r="AR57" s="190">
        <v>5.7692307692307692</v>
      </c>
      <c r="AS57" s="190">
        <v>0.54644808743169415</v>
      </c>
      <c r="AT57" s="190">
        <v>3.2863849765258228</v>
      </c>
      <c r="AU57" s="190">
        <v>2.5157232704402523</v>
      </c>
      <c r="AV57" s="190">
        <v>1.4634146341463417</v>
      </c>
      <c r="AW57" s="190">
        <v>17.7685950413223</v>
      </c>
      <c r="AX57" s="132">
        <v>20.975609756097555</v>
      </c>
      <c r="AY57" s="132">
        <v>0.89686098654708546</v>
      </c>
      <c r="AZ57" s="132">
        <v>12.550607287449395</v>
      </c>
      <c r="BA57" s="132">
        <v>11.351351351351356</v>
      </c>
      <c r="BB57" s="190">
        <v>2.5000000000000013</v>
      </c>
      <c r="BC57" s="132">
        <v>11.158798283261801</v>
      </c>
      <c r="BD57" s="132">
        <v>11.483253588516742</v>
      </c>
      <c r="BE57" s="132">
        <v>3.8961038961038961</v>
      </c>
      <c r="BF57" s="132">
        <v>9.8360655737704938</v>
      </c>
      <c r="BG57" s="190">
        <v>10.303030303030308</v>
      </c>
      <c r="BH57" s="132">
        <v>1.047120418848168</v>
      </c>
      <c r="BI57" s="132">
        <v>14.529914529914528</v>
      </c>
      <c r="BJ57" s="132">
        <v>9.6045197740113029</v>
      </c>
      <c r="BK57" s="192" t="s">
        <v>286</v>
      </c>
      <c r="BL57" s="190">
        <v>4.6413502109704723</v>
      </c>
      <c r="BM57" s="132">
        <v>4.8543689320387955</v>
      </c>
      <c r="BN57" s="192" t="s">
        <v>286</v>
      </c>
      <c r="BO57" s="192">
        <v>4.4715447154471377</v>
      </c>
      <c r="BP57" s="192">
        <v>4.347826086956502</v>
      </c>
      <c r="BQ57" s="192" t="s">
        <v>286</v>
      </c>
      <c r="BR57" s="132">
        <v>2.5641025641025692</v>
      </c>
      <c r="BS57" s="132">
        <v>5.3140096618357404</v>
      </c>
      <c r="BT57" s="192" t="s">
        <v>286</v>
      </c>
      <c r="BU57" s="190">
        <v>4.1322314049586799</v>
      </c>
      <c r="BV57" s="132">
        <v>4.2682926829268304</v>
      </c>
      <c r="BW57" s="192" t="s">
        <v>286</v>
      </c>
      <c r="BX57" s="132">
        <v>2.127659574468086</v>
      </c>
      <c r="BY57" s="190">
        <v>4.0000000000000018</v>
      </c>
      <c r="BZ57" s="132" t="s">
        <v>286</v>
      </c>
      <c r="CA57" s="132">
        <v>12.307692307692312</v>
      </c>
      <c r="CB57" s="132">
        <v>42.93478260869567</v>
      </c>
      <c r="CC57" s="190" t="s">
        <v>286</v>
      </c>
      <c r="CD57" s="132">
        <v>11.320754716981137</v>
      </c>
      <c r="CE57" s="132">
        <v>40.119760479041908</v>
      </c>
      <c r="CF57" s="132" t="s">
        <v>286</v>
      </c>
      <c r="CG57" s="190">
        <v>5.729166666666667</v>
      </c>
      <c r="CH57" s="132">
        <v>29.797979797979814</v>
      </c>
      <c r="CI57" s="132" t="s">
        <v>286</v>
      </c>
      <c r="CJ57" s="132">
        <v>4.0201005025125642</v>
      </c>
      <c r="CK57" s="132">
        <v>23.943661971830988</v>
      </c>
      <c r="CL57" s="132" t="s">
        <v>286</v>
      </c>
      <c r="CM57" s="132">
        <v>6.2176165803108825</v>
      </c>
      <c r="CN57" s="132">
        <v>13.475177304964539</v>
      </c>
      <c r="CO57" s="132" t="s">
        <v>286</v>
      </c>
      <c r="CP57" s="190">
        <v>35.087719298245631</v>
      </c>
      <c r="CQ57" s="132">
        <v>53.465346534653484</v>
      </c>
      <c r="CR57" s="132" t="s">
        <v>286</v>
      </c>
      <c r="CS57" s="192">
        <v>32.244897959183668</v>
      </c>
      <c r="CT57" s="192">
        <v>51.098901098901116</v>
      </c>
      <c r="CU57" s="190" t="s">
        <v>286</v>
      </c>
      <c r="CV57" s="132">
        <v>21.304347826086957</v>
      </c>
      <c r="CW57" s="132">
        <v>36.538461538461547</v>
      </c>
      <c r="CX57" s="192" t="s">
        <v>286</v>
      </c>
      <c r="CY57" s="192">
        <v>20.869565217391301</v>
      </c>
      <c r="CZ57" s="190">
        <v>35.365853658536601</v>
      </c>
      <c r="DA57" s="132" t="s">
        <v>286</v>
      </c>
      <c r="DB57" s="132">
        <v>19.213973799126649</v>
      </c>
      <c r="DC57" s="210">
        <v>36.781609195402311</v>
      </c>
      <c r="DD57" s="192">
        <v>66.504854368932044</v>
      </c>
      <c r="DE57" s="190">
        <v>61.702127659574487</v>
      </c>
      <c r="DF57" s="132">
        <v>57.073170731707322</v>
      </c>
      <c r="DG57" s="132">
        <v>72.72727272727272</v>
      </c>
      <c r="DH57" s="192">
        <v>63.414634146341456</v>
      </c>
      <c r="DI57" s="192">
        <v>50.270270270270288</v>
      </c>
      <c r="DJ57" s="190">
        <v>65.384615384615373</v>
      </c>
      <c r="DK57" s="132">
        <v>67.381974248927037</v>
      </c>
      <c r="DL57" s="132">
        <v>48.557692307692278</v>
      </c>
      <c r="DM57" s="132">
        <v>73.660714285714221</v>
      </c>
      <c r="DN57" s="132">
        <v>62.18487394957981</v>
      </c>
      <c r="DO57" s="190">
        <v>52.121212121212125</v>
      </c>
      <c r="DP57" s="132">
        <v>67.759562841530027</v>
      </c>
      <c r="DQ57" s="132">
        <v>67.391304347826051</v>
      </c>
      <c r="DR57" s="132">
        <v>56.000000000000007</v>
      </c>
      <c r="DS57" s="132">
        <v>44.162436548223354</v>
      </c>
      <c r="DT57" s="190">
        <v>44.680851063829785</v>
      </c>
      <c r="DU57" s="194">
        <v>43.203883495145618</v>
      </c>
      <c r="DV57" s="194">
        <v>52.995391705069125</v>
      </c>
      <c r="DW57" s="192">
        <v>45.934959349593505</v>
      </c>
      <c r="DX57" s="194">
        <v>38.918918918918934</v>
      </c>
      <c r="DY57" s="190">
        <v>47.826086956521721</v>
      </c>
      <c r="DZ57" s="190">
        <v>49.999999999999986</v>
      </c>
      <c r="EA57" s="190">
        <v>34.615384615384642</v>
      </c>
      <c r="EB57" s="190">
        <v>41.777777777777771</v>
      </c>
      <c r="EC57" s="190">
        <v>47.916666666666664</v>
      </c>
      <c r="ED57" s="190">
        <v>41.56626506024098</v>
      </c>
      <c r="EE57" s="190">
        <v>46.195652173913039</v>
      </c>
      <c r="EF57" s="190">
        <v>54.741379310344819</v>
      </c>
      <c r="EG57" s="190">
        <v>51.428571428571416</v>
      </c>
      <c r="EH57" s="190">
        <v>21.568627450980387</v>
      </c>
      <c r="EI57" s="190">
        <v>15.833333333333348</v>
      </c>
      <c r="EJ57" s="190">
        <v>9.8522167487684822</v>
      </c>
      <c r="EK57" s="190">
        <v>29.333333333333339</v>
      </c>
      <c r="EL57" s="132">
        <v>16.260162601626021</v>
      </c>
      <c r="EM57" s="132">
        <v>8.1521739130434803</v>
      </c>
      <c r="EN57" s="132">
        <v>23.30508474576272</v>
      </c>
      <c r="EO57" s="132">
        <v>14.102564102564109</v>
      </c>
      <c r="EP57" s="190">
        <v>8.7804878048780495</v>
      </c>
      <c r="EQ57" s="132">
        <v>19.823788546255503</v>
      </c>
      <c r="ER57" s="132">
        <v>17.647058823529409</v>
      </c>
      <c r="ES57" s="132">
        <v>17.073170731707318</v>
      </c>
      <c r="ET57" s="132">
        <v>9.7826086956521774</v>
      </c>
      <c r="EU57" s="190">
        <v>16.157205240174669</v>
      </c>
      <c r="EV57" s="132">
        <v>20.689655172413801</v>
      </c>
      <c r="EW57" s="132" t="s">
        <v>286</v>
      </c>
      <c r="EX57" s="132" t="s">
        <v>286</v>
      </c>
      <c r="EY57" s="132" t="s">
        <v>286</v>
      </c>
      <c r="EZ57" s="190">
        <v>87.610619469026531</v>
      </c>
      <c r="FA57" s="132">
        <v>78.947368421052701</v>
      </c>
      <c r="FB57" s="132">
        <v>78.378378378378386</v>
      </c>
      <c r="FC57" s="132">
        <v>86.134453781512519</v>
      </c>
      <c r="FD57" s="132">
        <v>81.140350877192972</v>
      </c>
      <c r="FE57" s="190">
        <v>77.669902912621353</v>
      </c>
      <c r="FF57" s="132">
        <v>79.565217391304358</v>
      </c>
      <c r="FG57" s="132">
        <v>83.122362869198312</v>
      </c>
      <c r="FH57" s="132">
        <v>71.084337349397572</v>
      </c>
      <c r="FI57" s="132">
        <v>86.170212765957459</v>
      </c>
      <c r="FJ57" s="190">
        <v>83.189655172413808</v>
      </c>
      <c r="FK57" s="132">
        <v>82.18390804597702</v>
      </c>
      <c r="FL57" s="132" t="s">
        <v>286</v>
      </c>
      <c r="FM57" s="132" t="s">
        <v>286</v>
      </c>
      <c r="FN57" s="132" t="s">
        <v>286</v>
      </c>
      <c r="FO57" s="190">
        <v>34.070796460177021</v>
      </c>
      <c r="FP57" s="132">
        <v>36.032388663967609</v>
      </c>
      <c r="FQ57" s="132">
        <v>33.513513513513523</v>
      </c>
      <c r="FR57" s="132">
        <v>37.815126050420133</v>
      </c>
      <c r="FS57" s="132">
        <v>33.333333333333329</v>
      </c>
      <c r="FT57" s="190">
        <v>32.524271844660184</v>
      </c>
      <c r="FU57" s="132">
        <v>26.521739130434785</v>
      </c>
      <c r="FV57" s="132">
        <v>31.64556962025317</v>
      </c>
      <c r="FW57" s="132">
        <v>31.325301204819297</v>
      </c>
      <c r="FX57" s="132">
        <v>31.914893617021271</v>
      </c>
      <c r="FY57" s="190">
        <v>34.482758620689651</v>
      </c>
      <c r="FZ57" s="132">
        <v>34.48275862068968</v>
      </c>
      <c r="GA57" s="132" t="s">
        <v>286</v>
      </c>
      <c r="GB57" s="132" t="s">
        <v>286</v>
      </c>
      <c r="GC57" s="132" t="s">
        <v>286</v>
      </c>
      <c r="GD57" s="190">
        <v>70.319634703196314</v>
      </c>
      <c r="GE57" s="132">
        <v>73.251028806584358</v>
      </c>
      <c r="GF57" s="132">
        <v>80.89887640449443</v>
      </c>
      <c r="GG57" s="132">
        <v>66.086956521739125</v>
      </c>
      <c r="GH57" s="132">
        <v>71.929824561403606</v>
      </c>
      <c r="GI57" s="190">
        <v>72.058823529411782</v>
      </c>
      <c r="GJ57" s="132">
        <v>56.696428571428591</v>
      </c>
      <c r="GK57" s="132">
        <v>59.829059829059837</v>
      </c>
      <c r="GL57" s="132">
        <v>67.283950617283978</v>
      </c>
      <c r="GM57" s="197">
        <v>54.696132596685118</v>
      </c>
      <c r="GN57" s="190">
        <v>50.222222222222193</v>
      </c>
      <c r="GO57" s="132">
        <v>55.555555555555571</v>
      </c>
      <c r="GP57" s="132" t="s">
        <v>286</v>
      </c>
      <c r="GQ57" s="132" t="s">
        <v>286</v>
      </c>
      <c r="GR57" s="132" t="s">
        <v>286</v>
      </c>
      <c r="GS57" s="190">
        <v>25.570776255707763</v>
      </c>
      <c r="GT57" s="132">
        <v>32.921810699588491</v>
      </c>
      <c r="GU57" s="132">
        <v>35.955056179775305</v>
      </c>
      <c r="GV57" s="132">
        <v>20.869565217391305</v>
      </c>
      <c r="GW57" s="132">
        <v>24.122807017543874</v>
      </c>
      <c r="GX57" s="190">
        <v>24.509803921568626</v>
      </c>
      <c r="GY57" s="190">
        <v>14.285714285714292</v>
      </c>
      <c r="GZ57" s="190">
        <v>23.931623931623932</v>
      </c>
      <c r="HA57" s="190">
        <v>23.456790123456798</v>
      </c>
      <c r="HB57" s="190">
        <v>12.707182320441992</v>
      </c>
      <c r="HC57" s="190">
        <v>12.444444444444446</v>
      </c>
      <c r="HD57" s="190">
        <v>18.713450292397674</v>
      </c>
      <c r="HE57" s="190" t="s">
        <v>286</v>
      </c>
      <c r="HF57" s="190" t="s">
        <v>286</v>
      </c>
      <c r="HG57" s="190" t="s">
        <v>286</v>
      </c>
      <c r="HH57" s="190">
        <v>38.755980861244026</v>
      </c>
      <c r="HI57" s="190">
        <v>24.46351931330473</v>
      </c>
      <c r="HJ57" s="190">
        <v>26.519337016574593</v>
      </c>
      <c r="HK57" s="190">
        <v>43.111111111111114</v>
      </c>
      <c r="HL57" s="132">
        <v>42.857142857142847</v>
      </c>
      <c r="HM57" s="132">
        <v>24.120603015075382</v>
      </c>
      <c r="HN57" s="132">
        <v>42.990654205607491</v>
      </c>
      <c r="HO57" s="132">
        <v>49.783549783549802</v>
      </c>
      <c r="HP57" s="190">
        <v>44.512195121951223</v>
      </c>
      <c r="HQ57" s="132">
        <v>42.458100558659233</v>
      </c>
      <c r="HR57" s="132">
        <v>32.876712328767155</v>
      </c>
      <c r="HS57" s="132">
        <v>32.335329341317376</v>
      </c>
      <c r="HT57" s="196" t="s">
        <v>286</v>
      </c>
      <c r="HU57" s="190" t="s">
        <v>286</v>
      </c>
      <c r="HV57" s="192" t="s">
        <v>286</v>
      </c>
      <c r="HW57" s="192">
        <v>15.311004784688997</v>
      </c>
      <c r="HX57" s="192">
        <v>12.8755364806867</v>
      </c>
      <c r="HY57" s="192">
        <v>11.602209944751387</v>
      </c>
      <c r="HZ57" s="192">
        <v>13.777777777777786</v>
      </c>
      <c r="IA57" s="192">
        <v>15.178571428571422</v>
      </c>
      <c r="IB57" s="192">
        <v>6.0301507537688455</v>
      </c>
      <c r="IC57" s="192">
        <v>15.420560747663552</v>
      </c>
      <c r="ID57" s="192">
        <v>18.181818181818183</v>
      </c>
      <c r="IE57" s="192">
        <v>15.243902439024382</v>
      </c>
      <c r="IF57" s="192">
        <v>16.201117318435756</v>
      </c>
      <c r="IG57" s="192">
        <v>11.872146118721462</v>
      </c>
      <c r="IH57" s="192">
        <v>8.3832335329341383</v>
      </c>
      <c r="II57" s="192" t="s">
        <v>286</v>
      </c>
      <c r="IJ57" s="192" t="s">
        <v>286</v>
      </c>
      <c r="IK57" s="192" t="s">
        <v>286</v>
      </c>
      <c r="IL57" s="192" t="s">
        <v>286</v>
      </c>
      <c r="IM57" s="192" t="s">
        <v>286</v>
      </c>
      <c r="IN57" s="192" t="s">
        <v>286</v>
      </c>
      <c r="IO57" s="192" t="s">
        <v>286</v>
      </c>
      <c r="IP57" s="192" t="s">
        <v>286</v>
      </c>
      <c r="IQ57" s="192" t="s">
        <v>286</v>
      </c>
      <c r="IR57" s="192" t="s">
        <v>286</v>
      </c>
      <c r="IS57" s="192">
        <v>16.894977168949765</v>
      </c>
      <c r="IT57" s="192">
        <v>13.333333333333337</v>
      </c>
      <c r="IU57" s="192" t="s">
        <v>286</v>
      </c>
      <c r="IV57" s="192">
        <v>11.979166666666664</v>
      </c>
      <c r="IW57" s="192">
        <v>15.95092024539878</v>
      </c>
      <c r="IX57" s="192" t="s">
        <v>286</v>
      </c>
      <c r="IY57" s="192" t="s">
        <v>286</v>
      </c>
      <c r="IZ57" s="192" t="s">
        <v>286</v>
      </c>
      <c r="JA57" s="192" t="s">
        <v>286</v>
      </c>
      <c r="JB57" s="192" t="s">
        <v>286</v>
      </c>
      <c r="JC57" s="192" t="s">
        <v>286</v>
      </c>
      <c r="JD57" s="192" t="s">
        <v>286</v>
      </c>
      <c r="JE57" s="192" t="s">
        <v>286</v>
      </c>
      <c r="JF57" s="192" t="s">
        <v>286</v>
      </c>
      <c r="JG57" s="192" t="s">
        <v>286</v>
      </c>
      <c r="JH57" s="192">
        <v>8.6757990867579924</v>
      </c>
      <c r="JI57" s="192">
        <v>12.666666666666668</v>
      </c>
      <c r="JJ57" s="192" t="s">
        <v>286</v>
      </c>
      <c r="JK57" s="192">
        <v>15.104166666666663</v>
      </c>
      <c r="JL57" s="192">
        <v>6.134969325153377</v>
      </c>
      <c r="JM57" s="192" t="s">
        <v>286</v>
      </c>
      <c r="JN57" s="192" t="s">
        <v>286</v>
      </c>
      <c r="JO57" s="192" t="s">
        <v>286</v>
      </c>
      <c r="JP57" s="192" t="s">
        <v>286</v>
      </c>
      <c r="JQ57" s="192" t="s">
        <v>286</v>
      </c>
      <c r="JR57" s="192" t="s">
        <v>286</v>
      </c>
      <c r="JS57" s="192" t="s">
        <v>286</v>
      </c>
      <c r="JT57" s="192" t="s">
        <v>286</v>
      </c>
      <c r="JU57" s="192" t="s">
        <v>286</v>
      </c>
      <c r="JV57" s="192" t="s">
        <v>286</v>
      </c>
      <c r="JW57" s="192">
        <v>25.570776255707749</v>
      </c>
      <c r="JX57" s="192">
        <v>26.000000000000004</v>
      </c>
      <c r="JY57" s="192" t="s">
        <v>286</v>
      </c>
      <c r="JZ57" s="192">
        <v>27.083333333333343</v>
      </c>
      <c r="KA57" s="192">
        <v>22.085889570552151</v>
      </c>
      <c r="KB57" s="192">
        <v>15.384615384615378</v>
      </c>
      <c r="KC57" s="192">
        <v>26.271186440677958</v>
      </c>
      <c r="KD57" s="192">
        <v>21.463414634146336</v>
      </c>
      <c r="KE57" s="192">
        <v>18.604651162790692</v>
      </c>
      <c r="KF57" s="192">
        <v>23.983739837398364</v>
      </c>
      <c r="KG57" s="192">
        <v>25.405405405405403</v>
      </c>
      <c r="KH57" s="192">
        <v>22.362869198312254</v>
      </c>
      <c r="KI57" s="192">
        <v>24.675324675324674</v>
      </c>
      <c r="KJ57" s="192">
        <v>24.15458937198067</v>
      </c>
      <c r="KK57" s="192">
        <v>24.336283185840703</v>
      </c>
      <c r="KL57" s="192">
        <v>24.894514767932492</v>
      </c>
      <c r="KM57" s="192">
        <v>24.242424242424239</v>
      </c>
      <c r="KN57" s="192">
        <v>16.111111111111104</v>
      </c>
      <c r="KO57" s="192">
        <v>26.49572649572649</v>
      </c>
      <c r="KP57" s="192">
        <v>25.714285714285708</v>
      </c>
      <c r="KQ57" s="192" t="str">
        <f t="shared" si="49"/>
        <v>--</v>
      </c>
      <c r="KR57" s="192" t="str">
        <f t="shared" si="49"/>
        <v>--</v>
      </c>
      <c r="KS57" s="192" t="str">
        <f t="shared" si="49"/>
        <v>--</v>
      </c>
      <c r="KT57" s="192" t="str">
        <f t="shared" si="49"/>
        <v>--</v>
      </c>
      <c r="KU57" s="192" t="str">
        <f t="shared" si="49"/>
        <v>--</v>
      </c>
      <c r="KV57" s="219">
        <v>1.35135135135135</v>
      </c>
      <c r="KW57" s="219">
        <v>2.1459227467811202</v>
      </c>
      <c r="KX57" s="219">
        <v>2.3121387283237</v>
      </c>
      <c r="KY57" s="223">
        <v>0.476190476190476</v>
      </c>
      <c r="KZ57" s="223">
        <v>0.53475935828876997</v>
      </c>
      <c r="LA57" s="223">
        <v>0.59171597633136097</v>
      </c>
      <c r="LB57" s="190" t="str">
        <f t="shared" si="33"/>
        <v>--</v>
      </c>
      <c r="LC57" s="219">
        <v>1.74672489082969</v>
      </c>
      <c r="LD57" s="219">
        <v>6.5088757396449699</v>
      </c>
      <c r="LE57" s="190" t="str">
        <f t="shared" si="34"/>
        <v>--</v>
      </c>
      <c r="LF57" s="219">
        <v>1.65745856353591</v>
      </c>
      <c r="LG57" s="219">
        <v>6.3291139240506302</v>
      </c>
      <c r="LH57" s="219">
        <v>85.714285714285694</v>
      </c>
      <c r="LI57" s="219">
        <v>79.220779220779306</v>
      </c>
      <c r="LJ57" s="219">
        <v>83.236994219653198</v>
      </c>
      <c r="LK57" s="219">
        <v>78.571428571428598</v>
      </c>
      <c r="LL57" s="219">
        <v>84.946236559139805</v>
      </c>
      <c r="LM57" s="219">
        <v>83.3333333333334</v>
      </c>
      <c r="LN57" s="219">
        <v>33.928571428571402</v>
      </c>
      <c r="LO57" s="219">
        <v>31.168831168831201</v>
      </c>
      <c r="LP57" s="219">
        <v>36.994219653179201</v>
      </c>
      <c r="LQ57" s="219">
        <v>20.952380952380999</v>
      </c>
      <c r="LR57" s="219">
        <v>29.569892473118301</v>
      </c>
      <c r="LS57" s="219">
        <v>30.3571428571429</v>
      </c>
      <c r="LT57" s="219">
        <v>43.303571428571402</v>
      </c>
      <c r="LU57" s="219">
        <v>50.434782608695599</v>
      </c>
      <c r="LV57" s="219">
        <v>50</v>
      </c>
      <c r="LW57" s="219">
        <v>34.285714285714299</v>
      </c>
      <c r="LX57" s="219">
        <v>43.243243243243199</v>
      </c>
      <c r="LY57" s="219">
        <v>52.380952380952401</v>
      </c>
      <c r="LZ57" s="219">
        <v>9.375</v>
      </c>
      <c r="MA57" s="219">
        <v>10</v>
      </c>
      <c r="MB57" s="219">
        <v>10.919540229885101</v>
      </c>
      <c r="MC57" s="219">
        <v>5.2380952380952399</v>
      </c>
      <c r="MD57" s="219">
        <v>8.6486486486486491</v>
      </c>
      <c r="ME57" s="219">
        <v>10.119047619047601</v>
      </c>
      <c r="MF57" s="219">
        <v>38.839285714285701</v>
      </c>
      <c r="MG57" s="219">
        <v>38.095238095238102</v>
      </c>
      <c r="MH57" s="219">
        <v>38.505747126436802</v>
      </c>
      <c r="MI57" s="219">
        <v>35.238095238095298</v>
      </c>
      <c r="MJ57" s="219">
        <v>44.623655913978503</v>
      </c>
      <c r="MK57" s="219">
        <v>37.125748502994</v>
      </c>
      <c r="ML57" s="219">
        <v>9.8214285714285694</v>
      </c>
      <c r="MM57" s="219">
        <v>12.554112554112599</v>
      </c>
      <c r="MN57" s="219">
        <v>9.1954022988505706</v>
      </c>
      <c r="MO57" s="219">
        <v>8.0952380952380896</v>
      </c>
      <c r="MP57" s="219">
        <v>16.6666666666667</v>
      </c>
      <c r="MQ57" s="219">
        <v>14.371257485029901</v>
      </c>
      <c r="MR57" s="190" t="str">
        <f t="shared" si="48"/>
        <v>--</v>
      </c>
      <c r="MS57" s="190" t="str">
        <f t="shared" si="48"/>
        <v>--</v>
      </c>
      <c r="MT57" s="190" t="str">
        <f t="shared" si="48"/>
        <v>--</v>
      </c>
      <c r="MU57" s="190" t="str">
        <f t="shared" si="48"/>
        <v>--</v>
      </c>
      <c r="MV57" s="220">
        <v>79.581151832460705</v>
      </c>
      <c r="MW57" s="220">
        <v>81.308411214953296</v>
      </c>
      <c r="MX57" s="220">
        <v>21.465968586387401</v>
      </c>
      <c r="MY57" s="220">
        <v>23.8317757009346</v>
      </c>
      <c r="MZ57" s="220">
        <v>46.5608465608465</v>
      </c>
      <c r="NA57" s="220">
        <v>42.253521126760603</v>
      </c>
      <c r="NB57" s="220">
        <v>10.5820105820106</v>
      </c>
      <c r="NC57" s="220">
        <v>10.7981220657277</v>
      </c>
      <c r="ND57" s="220">
        <v>38.219895287958103</v>
      </c>
      <c r="NE57" s="220">
        <v>39.252336448598101</v>
      </c>
      <c r="NF57" s="220">
        <v>13.0890052356021</v>
      </c>
      <c r="NG57" s="220">
        <v>18.691588785046701</v>
      </c>
      <c r="NH57" s="221" t="str">
        <f t="shared" si="35"/>
        <v>--</v>
      </c>
      <c r="NI57" s="222">
        <v>13.966480446927401</v>
      </c>
      <c r="NJ57" s="222">
        <v>15.384615384615399</v>
      </c>
      <c r="NK57" s="222">
        <v>12.8378378378378</v>
      </c>
      <c r="NL57" s="221" t="str">
        <f t="shared" si="36"/>
        <v>--</v>
      </c>
      <c r="NM57" s="222">
        <v>20.8092485549133</v>
      </c>
      <c r="NN57" s="222">
        <v>17.177914110429398</v>
      </c>
      <c r="NO57" s="222">
        <v>13.7254901960784</v>
      </c>
      <c r="NP57" s="221" t="str">
        <f t="shared" si="37"/>
        <v>--</v>
      </c>
      <c r="NQ57" s="273">
        <v>16.201117318435752</v>
      </c>
      <c r="NR57" s="273">
        <v>12.019230769230766</v>
      </c>
      <c r="NS57" s="273">
        <v>16.216216216216214</v>
      </c>
      <c r="NT57" s="221" t="str">
        <f t="shared" si="38"/>
        <v>--</v>
      </c>
      <c r="NU57" s="222">
        <v>14.450867052023122</v>
      </c>
      <c r="NV57" s="222">
        <v>11.042944785276076</v>
      </c>
      <c r="NW57" s="222">
        <v>20.261437908496745</v>
      </c>
      <c r="NX57" s="221" t="str">
        <f t="shared" si="39"/>
        <v>--</v>
      </c>
      <c r="NY57" s="222">
        <v>30.16759776536313</v>
      </c>
      <c r="NZ57" s="222">
        <v>27.403846153846139</v>
      </c>
      <c r="OA57" s="222">
        <v>29.054054054054056</v>
      </c>
      <c r="OB57" s="221" t="str">
        <f t="shared" si="40"/>
        <v>--</v>
      </c>
      <c r="OC57" s="222">
        <v>35.260115606936431</v>
      </c>
      <c r="OD57" s="222">
        <v>28.220858895705526</v>
      </c>
      <c r="OE57" s="222">
        <v>33.986928104575156</v>
      </c>
      <c r="OF57" s="128">
        <v>36.898395721925141</v>
      </c>
      <c r="OG57" s="128">
        <v>40.090090090090065</v>
      </c>
      <c r="OH57" s="128">
        <v>43.347639484978522</v>
      </c>
      <c r="OI57" s="128">
        <v>41.040462427745688</v>
      </c>
      <c r="OJ57" s="128">
        <v>41.037735849056617</v>
      </c>
      <c r="OK57" s="128">
        <v>56.730769230769248</v>
      </c>
      <c r="OL57" s="128">
        <v>44.623655913978496</v>
      </c>
      <c r="OM57" s="128">
        <v>43.113772455089808</v>
      </c>
      <c r="ON57" s="310">
        <v>23.15789473684211</v>
      </c>
      <c r="OO57" s="128">
        <v>16.591928251121089</v>
      </c>
      <c r="OP57" s="128">
        <v>18.859649122807024</v>
      </c>
      <c r="OQ57" s="128">
        <v>15.028901734104043</v>
      </c>
      <c r="OR57" s="128">
        <v>25.358851674641166</v>
      </c>
      <c r="OS57" s="128">
        <v>27.272727272727277</v>
      </c>
      <c r="OT57" s="128">
        <v>14.673913043478258</v>
      </c>
      <c r="OU57" s="128">
        <v>10.8433734939759</v>
      </c>
      <c r="OW57" s="378" t="str">
        <f t="shared" si="10"/>
        <v>--</v>
      </c>
      <c r="OX57" s="381">
        <v>1.3513513513513515</v>
      </c>
      <c r="OY57" s="381">
        <v>1.762114537444935</v>
      </c>
      <c r="OZ57" s="381">
        <v>0.45454545454545464</v>
      </c>
      <c r="PA57" s="378" t="str">
        <f t="shared" si="11"/>
        <v>--</v>
      </c>
      <c r="PB57" s="378" t="str">
        <f t="shared" si="11"/>
        <v>--</v>
      </c>
      <c r="PC57" s="381">
        <v>1.3333333333333335</v>
      </c>
      <c r="PD57" s="381">
        <v>8.8372093023255793</v>
      </c>
      <c r="PE57" s="380">
        <v>39.344262295081975</v>
      </c>
      <c r="PF57" s="381">
        <v>43.049327354260086</v>
      </c>
      <c r="PG57" s="381">
        <v>50.655021834061145</v>
      </c>
      <c r="PH57" s="381">
        <v>36.986301369863021</v>
      </c>
      <c r="PI57" s="380">
        <v>20.87912087912088</v>
      </c>
      <c r="PJ57" s="381">
        <v>19.45701357466065</v>
      </c>
      <c r="PK57" s="381">
        <v>17.030567685589528</v>
      </c>
      <c r="PL57" s="381">
        <v>14.678899082568808</v>
      </c>
      <c r="PM57" s="378" t="str">
        <f t="shared" si="12"/>
        <v>--</v>
      </c>
      <c r="PN57" s="381">
        <v>12.021857923497269</v>
      </c>
      <c r="PO57" s="381">
        <v>24.226804123711336</v>
      </c>
      <c r="PP57" s="381">
        <v>16.256157635467979</v>
      </c>
      <c r="PQ57" s="378" t="str">
        <f t="shared" si="13"/>
        <v>--</v>
      </c>
      <c r="PR57" s="381">
        <v>19.672131147540991</v>
      </c>
      <c r="PS57" s="381">
        <v>15.979381443298969</v>
      </c>
      <c r="PT57" s="381">
        <v>16.748768472906406</v>
      </c>
      <c r="PU57" s="378" t="str">
        <f t="shared" si="14"/>
        <v>--</v>
      </c>
      <c r="PV57" s="381">
        <v>31.693989071038224</v>
      </c>
      <c r="PW57" s="381">
        <v>40.206185567010294</v>
      </c>
      <c r="PX57" s="381">
        <v>33.004926108374391</v>
      </c>
      <c r="PZ57" s="368"/>
      <c r="QA57" s="368"/>
      <c r="QB57" s="368"/>
      <c r="QC57" s="368"/>
      <c r="QD57" s="368"/>
      <c r="QE57" s="368"/>
      <c r="QF57" s="368"/>
      <c r="QG57" s="368"/>
      <c r="QH57" s="368"/>
      <c r="QI57" s="368"/>
      <c r="QJ57" s="368"/>
      <c r="QK57" s="368"/>
      <c r="QL57" s="368"/>
      <c r="QM57" s="368"/>
      <c r="QN57" s="368"/>
      <c r="QO57" s="368"/>
      <c r="QP57" s="368"/>
      <c r="QQ57" s="368"/>
      <c r="QR57" s="368"/>
      <c r="QS57" s="368"/>
      <c r="QT57" s="368"/>
      <c r="QU57" s="368"/>
      <c r="QV57" s="368"/>
      <c r="QW57" s="368"/>
      <c r="QX57" s="368"/>
      <c r="QY57" s="368"/>
      <c r="QZ57" s="368"/>
      <c r="RA57" s="368"/>
      <c r="RB57" s="368"/>
      <c r="RC57" s="368"/>
      <c r="RD57" s="368"/>
      <c r="RE57" s="368"/>
      <c r="RF57" s="368"/>
      <c r="RG57" s="368"/>
      <c r="RH57" s="368"/>
      <c r="RI57" s="368"/>
      <c r="RJ57" s="368"/>
      <c r="RK57" s="368"/>
      <c r="RL57" s="368"/>
      <c r="RM57" s="368"/>
      <c r="RN57" s="368"/>
      <c r="RO57" s="368"/>
      <c r="RP57" s="368"/>
      <c r="RQ57" s="368"/>
      <c r="RR57" s="368"/>
      <c r="RS57" s="368"/>
      <c r="RT57" s="368"/>
    </row>
    <row r="58" spans="1:488" x14ac:dyDescent="0.25">
      <c r="A58" s="114">
        <v>54</v>
      </c>
      <c r="B58" s="93" t="s">
        <v>54</v>
      </c>
      <c r="C58" s="189">
        <v>5.0000000000000018</v>
      </c>
      <c r="D58" s="189">
        <v>5.1020408163265305</v>
      </c>
      <c r="E58" s="189">
        <v>10.227272727272727</v>
      </c>
      <c r="F58" s="189">
        <v>2.6315789473684212</v>
      </c>
      <c r="G58" s="189">
        <v>8.3333333333333286</v>
      </c>
      <c r="H58" s="189">
        <v>19.04761904761904</v>
      </c>
      <c r="I58" s="189">
        <v>0</v>
      </c>
      <c r="J58" s="189">
        <v>8.791208791208792</v>
      </c>
      <c r="K58" s="189">
        <v>13.043478260869568</v>
      </c>
      <c r="L58" s="189">
        <v>1.2820512820512817</v>
      </c>
      <c r="M58" s="190">
        <v>5.479452054794522</v>
      </c>
      <c r="N58" s="190">
        <v>7.5757575757575761</v>
      </c>
      <c r="O58" s="190">
        <v>1.4925373134328357</v>
      </c>
      <c r="P58" s="190">
        <v>3.9473684210526301</v>
      </c>
      <c r="Q58" s="190">
        <v>8.3333333333333339</v>
      </c>
      <c r="R58" s="190">
        <v>5.0000000000000018</v>
      </c>
      <c r="S58" s="190">
        <v>3.0612244897959178</v>
      </c>
      <c r="T58" s="190">
        <v>6.8965517241379342</v>
      </c>
      <c r="U58" s="190">
        <v>2.6315789473684212</v>
      </c>
      <c r="V58" s="190">
        <v>8.3333333333333286</v>
      </c>
      <c r="W58" s="190">
        <v>15.476190476190473</v>
      </c>
      <c r="X58" s="190">
        <v>0</v>
      </c>
      <c r="Y58" s="190">
        <v>8.791208791208792</v>
      </c>
      <c r="Z58" s="190">
        <v>11.594202898550726</v>
      </c>
      <c r="AA58" s="190">
        <v>1.2820512820512817</v>
      </c>
      <c r="AB58" s="132">
        <v>5.479452054794522</v>
      </c>
      <c r="AC58" s="132">
        <v>7.5757575757575761</v>
      </c>
      <c r="AD58" s="132">
        <v>1.4925373134328357</v>
      </c>
      <c r="AE58" s="132">
        <v>3.9473684210526301</v>
      </c>
      <c r="AF58" s="190">
        <v>5.5555555555555554</v>
      </c>
      <c r="AG58" s="189">
        <v>3.3333333333333326</v>
      </c>
      <c r="AH58" s="189">
        <v>3.0927835051546397</v>
      </c>
      <c r="AI58" s="191">
        <v>7.9545454545454568</v>
      </c>
      <c r="AJ58" s="191">
        <v>0</v>
      </c>
      <c r="AK58" s="190">
        <v>2.4096385542168663</v>
      </c>
      <c r="AL58" s="190">
        <v>13.414634146341468</v>
      </c>
      <c r="AM58" s="190">
        <v>0</v>
      </c>
      <c r="AN58" s="190">
        <v>6.666666666666667</v>
      </c>
      <c r="AO58" s="190">
        <v>7.2463768115942022</v>
      </c>
      <c r="AP58" s="190">
        <v>1.2987012987012985</v>
      </c>
      <c r="AQ58" s="190">
        <v>2.7777777777777777</v>
      </c>
      <c r="AR58" s="190">
        <v>6.1538461538461533</v>
      </c>
      <c r="AS58" s="190">
        <v>1.5151515151515149</v>
      </c>
      <c r="AT58" s="190">
        <v>2.6315789473684212</v>
      </c>
      <c r="AU58" s="190">
        <v>5.5555555555555562</v>
      </c>
      <c r="AV58" s="190">
        <v>3.0769230769230766</v>
      </c>
      <c r="AW58" s="190">
        <v>13.725490196078432</v>
      </c>
      <c r="AX58" s="132">
        <v>1.0416666666666665</v>
      </c>
      <c r="AY58" s="132">
        <v>5.1282051282051269</v>
      </c>
      <c r="AZ58" s="132">
        <v>7.6086956521739104</v>
      </c>
      <c r="BA58" s="132">
        <v>14.285714285714294</v>
      </c>
      <c r="BB58" s="190">
        <v>0</v>
      </c>
      <c r="BC58" s="132">
        <v>15.053763440860212</v>
      </c>
      <c r="BD58" s="132">
        <v>5.7971014492753641</v>
      </c>
      <c r="BE58" s="132">
        <v>2.4096385542168663</v>
      </c>
      <c r="BF58" s="132">
        <v>5.1282051282051269</v>
      </c>
      <c r="BG58" s="190">
        <v>4.1095890410958908</v>
      </c>
      <c r="BH58" s="132">
        <v>4.3478260869565215</v>
      </c>
      <c r="BI58" s="132">
        <v>6.5789473684210531</v>
      </c>
      <c r="BJ58" s="132">
        <v>13.333333333333336</v>
      </c>
      <c r="BK58" s="192" t="s">
        <v>286</v>
      </c>
      <c r="BL58" s="190">
        <v>5.8823529411764497</v>
      </c>
      <c r="BM58" s="132">
        <v>3.1578947368420813</v>
      </c>
      <c r="BN58" s="192" t="s">
        <v>286</v>
      </c>
      <c r="BO58" s="192">
        <v>4.3010752688171721</v>
      </c>
      <c r="BP58" s="192">
        <v>4.7619047619047876</v>
      </c>
      <c r="BQ58" s="192" t="s">
        <v>286</v>
      </c>
      <c r="BR58" s="132">
        <v>7.6086956521738784</v>
      </c>
      <c r="BS58" s="132">
        <v>1.4492753623188435</v>
      </c>
      <c r="BT58" s="192" t="s">
        <v>286</v>
      </c>
      <c r="BU58" s="190">
        <v>0</v>
      </c>
      <c r="BV58" s="132">
        <v>6.8493150684931541</v>
      </c>
      <c r="BW58" s="192" t="s">
        <v>286</v>
      </c>
      <c r="BX58" s="132">
        <v>0</v>
      </c>
      <c r="BY58" s="190">
        <v>4.10958904109589</v>
      </c>
      <c r="BZ58" s="132" t="s">
        <v>286</v>
      </c>
      <c r="CA58" s="132">
        <v>10.869565217391306</v>
      </c>
      <c r="CB58" s="132">
        <v>43.18181818181818</v>
      </c>
      <c r="CC58" s="190" t="s">
        <v>286</v>
      </c>
      <c r="CD58" s="132">
        <v>9.3333333333333321</v>
      </c>
      <c r="CE58" s="132">
        <v>46.835443037974677</v>
      </c>
      <c r="CF58" s="132" t="s">
        <v>286</v>
      </c>
      <c r="CG58" s="190">
        <v>9.3333333333333339</v>
      </c>
      <c r="CH58" s="132">
        <v>40.983606557377051</v>
      </c>
      <c r="CI58" s="132" t="s">
        <v>286</v>
      </c>
      <c r="CJ58" s="132">
        <v>3.2786885245901636</v>
      </c>
      <c r="CK58" s="132">
        <v>34.42622950819672</v>
      </c>
      <c r="CL58" s="132" t="s">
        <v>286</v>
      </c>
      <c r="CM58" s="132">
        <v>6.5573770491803263</v>
      </c>
      <c r="CN58" s="132">
        <v>30.76923076923077</v>
      </c>
      <c r="CO58" s="132" t="s">
        <v>286</v>
      </c>
      <c r="CP58" s="190">
        <v>40.196078431372555</v>
      </c>
      <c r="CQ58" s="132">
        <v>62.5</v>
      </c>
      <c r="CR58" s="132" t="s">
        <v>286</v>
      </c>
      <c r="CS58" s="192">
        <v>30.43478260869567</v>
      </c>
      <c r="CT58" s="192">
        <v>60.714285714285722</v>
      </c>
      <c r="CU58" s="190" t="s">
        <v>286</v>
      </c>
      <c r="CV58" s="132">
        <v>34.782608695652172</v>
      </c>
      <c r="CW58" s="132">
        <v>56.52173913043481</v>
      </c>
      <c r="CX58" s="192" t="s">
        <v>286</v>
      </c>
      <c r="CY58" s="192">
        <v>18.918918918918916</v>
      </c>
      <c r="CZ58" s="190">
        <v>56.944444444444436</v>
      </c>
      <c r="DA58" s="132" t="s">
        <v>286</v>
      </c>
      <c r="DB58" s="132">
        <v>24</v>
      </c>
      <c r="DC58" s="210">
        <v>45.205479452054796</v>
      </c>
      <c r="DD58" s="192">
        <v>76.923076923076906</v>
      </c>
      <c r="DE58" s="190">
        <v>68.627450980392155</v>
      </c>
      <c r="DF58" s="132">
        <v>50</v>
      </c>
      <c r="DG58" s="132">
        <v>73.417721518987335</v>
      </c>
      <c r="DH58" s="192">
        <v>65.591397849462368</v>
      </c>
      <c r="DI58" s="192">
        <v>48.809523809523817</v>
      </c>
      <c r="DJ58" s="190">
        <v>60.22727272727272</v>
      </c>
      <c r="DK58" s="132">
        <v>65.591397849462368</v>
      </c>
      <c r="DL58" s="132">
        <v>42.64705882352942</v>
      </c>
      <c r="DM58" s="132">
        <v>75.949367088607588</v>
      </c>
      <c r="DN58" s="132">
        <v>66.666666666666671</v>
      </c>
      <c r="DO58" s="190">
        <v>63.013698630137</v>
      </c>
      <c r="DP58" s="132">
        <v>81.81818181818177</v>
      </c>
      <c r="DQ58" s="132">
        <v>78.94736842105263</v>
      </c>
      <c r="DR58" s="132">
        <v>63.013698630137</v>
      </c>
      <c r="DS58" s="132">
        <v>68.253968253968281</v>
      </c>
      <c r="DT58" s="190">
        <v>48.039215686274524</v>
      </c>
      <c r="DU58" s="194">
        <v>34.375000000000007</v>
      </c>
      <c r="DV58" s="194">
        <v>59.210526315789473</v>
      </c>
      <c r="DW58" s="192">
        <v>51.648351648351657</v>
      </c>
      <c r="DX58" s="194">
        <v>46.428571428571445</v>
      </c>
      <c r="DY58" s="190">
        <v>47.674418604651159</v>
      </c>
      <c r="DZ58" s="190">
        <v>44.086021505376351</v>
      </c>
      <c r="EA58" s="190">
        <v>30.882352941176478</v>
      </c>
      <c r="EB58" s="190">
        <v>57.692307692307686</v>
      </c>
      <c r="EC58" s="190">
        <v>50.649350649350659</v>
      </c>
      <c r="ED58" s="190">
        <v>35.616438356164387</v>
      </c>
      <c r="EE58" s="190">
        <v>75.36231884057969</v>
      </c>
      <c r="EF58" s="190">
        <v>59.999999999999993</v>
      </c>
      <c r="EG58" s="190">
        <v>53.424657534246556</v>
      </c>
      <c r="EH58" s="190">
        <v>28.125000000000004</v>
      </c>
      <c r="EI58" s="190">
        <v>12.745098039215685</v>
      </c>
      <c r="EJ58" s="190">
        <v>12.500000000000002</v>
      </c>
      <c r="EK58" s="190">
        <v>28.205128205128208</v>
      </c>
      <c r="EL58" s="132">
        <v>16.304347826086953</v>
      </c>
      <c r="EM58" s="132">
        <v>9.8765432098765391</v>
      </c>
      <c r="EN58" s="132">
        <v>15.73033707865169</v>
      </c>
      <c r="EO58" s="132">
        <v>15.217391304347835</v>
      </c>
      <c r="EP58" s="190">
        <v>15.942028985507253</v>
      </c>
      <c r="EQ58" s="132">
        <v>19.999999999999989</v>
      </c>
      <c r="ER58" s="132">
        <v>17.948717948717956</v>
      </c>
      <c r="ES58" s="132">
        <v>11.111111111111109</v>
      </c>
      <c r="ET58" s="132">
        <v>25.757575757575758</v>
      </c>
      <c r="EU58" s="190">
        <v>16.000000000000004</v>
      </c>
      <c r="EV58" s="132">
        <v>10.958904109589044</v>
      </c>
      <c r="EW58" s="132" t="s">
        <v>286</v>
      </c>
      <c r="EX58" s="132" t="s">
        <v>286</v>
      </c>
      <c r="EY58" s="132" t="s">
        <v>286</v>
      </c>
      <c r="EZ58" s="190">
        <v>90.909090909090935</v>
      </c>
      <c r="FA58" s="132">
        <v>87.096774193548384</v>
      </c>
      <c r="FB58" s="132">
        <v>92.857142857142861</v>
      </c>
      <c r="FC58" s="132">
        <v>89.772727272727266</v>
      </c>
      <c r="FD58" s="132">
        <v>87.912087912087912</v>
      </c>
      <c r="FE58" s="190">
        <v>81.159420289855078</v>
      </c>
      <c r="FF58" s="132">
        <v>92.5</v>
      </c>
      <c r="FG58" s="132">
        <v>85.897435897435898</v>
      </c>
      <c r="FH58" s="132">
        <v>82.191780821917789</v>
      </c>
      <c r="FI58" s="132">
        <v>87.142857142857125</v>
      </c>
      <c r="FJ58" s="190">
        <v>89.473684210526343</v>
      </c>
      <c r="FK58" s="132">
        <v>80.821917808219212</v>
      </c>
      <c r="FL58" s="132" t="s">
        <v>286</v>
      </c>
      <c r="FM58" s="132" t="s">
        <v>286</v>
      </c>
      <c r="FN58" s="132" t="s">
        <v>286</v>
      </c>
      <c r="FO58" s="190">
        <v>48.051948051948067</v>
      </c>
      <c r="FP58" s="132">
        <v>31.182795698924728</v>
      </c>
      <c r="FQ58" s="132">
        <v>34.523809523809547</v>
      </c>
      <c r="FR58" s="132">
        <v>44.318181818181806</v>
      </c>
      <c r="FS58" s="132">
        <v>31.868131868131876</v>
      </c>
      <c r="FT58" s="190">
        <v>26.086956521739122</v>
      </c>
      <c r="FU58" s="132">
        <v>56.250000000000007</v>
      </c>
      <c r="FV58" s="132">
        <v>37.179487179487197</v>
      </c>
      <c r="FW58" s="132">
        <v>28.767123287671232</v>
      </c>
      <c r="FX58" s="132">
        <v>44.285714285714299</v>
      </c>
      <c r="FY58" s="190">
        <v>28.94736842105263</v>
      </c>
      <c r="FZ58" s="132">
        <v>31.5068493150685</v>
      </c>
      <c r="GA58" s="132" t="s">
        <v>286</v>
      </c>
      <c r="GB58" s="132" t="s">
        <v>286</v>
      </c>
      <c r="GC58" s="132" t="s">
        <v>286</v>
      </c>
      <c r="GD58" s="190">
        <v>76.712328767123267</v>
      </c>
      <c r="GE58" s="132">
        <v>68.888888888888928</v>
      </c>
      <c r="GF58" s="132">
        <v>68.674698795180717</v>
      </c>
      <c r="GG58" s="132">
        <v>51.13636363636364</v>
      </c>
      <c r="GH58" s="132">
        <v>70.786516853932568</v>
      </c>
      <c r="GI58" s="190">
        <v>73.529411764705884</v>
      </c>
      <c r="GJ58" s="132">
        <v>58.227848101265813</v>
      </c>
      <c r="GK58" s="132">
        <v>55.128205128205138</v>
      </c>
      <c r="GL58" s="132">
        <v>59.722222222222229</v>
      </c>
      <c r="GM58" s="197">
        <v>41.17647058823529</v>
      </c>
      <c r="GN58" s="190">
        <v>53.947368421052637</v>
      </c>
      <c r="GO58" s="132">
        <v>53.623188405797102</v>
      </c>
      <c r="GP58" s="132" t="s">
        <v>286</v>
      </c>
      <c r="GQ58" s="132" t="s">
        <v>286</v>
      </c>
      <c r="GR58" s="132" t="s">
        <v>286</v>
      </c>
      <c r="GS58" s="190">
        <v>26.027397260273968</v>
      </c>
      <c r="GT58" s="132">
        <v>25.555555555555557</v>
      </c>
      <c r="GU58" s="132">
        <v>27.710843373493962</v>
      </c>
      <c r="GV58" s="132">
        <v>14.77272727272727</v>
      </c>
      <c r="GW58" s="132">
        <v>25.842696629213481</v>
      </c>
      <c r="GX58" s="190">
        <v>33.823529411764703</v>
      </c>
      <c r="GY58" s="190">
        <v>18.98734177215189</v>
      </c>
      <c r="GZ58" s="190">
        <v>17.948717948717945</v>
      </c>
      <c r="HA58" s="190">
        <v>18.055555555555554</v>
      </c>
      <c r="HB58" s="190">
        <v>5.8823529411764701</v>
      </c>
      <c r="HC58" s="190">
        <v>19.736842105263161</v>
      </c>
      <c r="HD58" s="190">
        <v>13.043478260869566</v>
      </c>
      <c r="HE58" s="190" t="s">
        <v>286</v>
      </c>
      <c r="HF58" s="190" t="s">
        <v>286</v>
      </c>
      <c r="HG58" s="190" t="s">
        <v>286</v>
      </c>
      <c r="HH58" s="190">
        <v>44.444444444444436</v>
      </c>
      <c r="HI58" s="190">
        <v>18.181818181818176</v>
      </c>
      <c r="HJ58" s="190">
        <v>14.285714285714285</v>
      </c>
      <c r="HK58" s="190">
        <v>32.95454545454546</v>
      </c>
      <c r="HL58" s="132">
        <v>22.988505747126439</v>
      </c>
      <c r="HM58" s="132">
        <v>24.242424242424235</v>
      </c>
      <c r="HN58" s="132">
        <v>52.631578947368425</v>
      </c>
      <c r="HO58" s="132">
        <v>48.05194805194806</v>
      </c>
      <c r="HP58" s="190">
        <v>28.767123287671229</v>
      </c>
      <c r="HQ58" s="132">
        <v>35.294117647058819</v>
      </c>
      <c r="HR58" s="132">
        <v>54.666666666666686</v>
      </c>
      <c r="HS58" s="132">
        <v>31.428571428571434</v>
      </c>
      <c r="HT58" s="196" t="s">
        <v>286</v>
      </c>
      <c r="HU58" s="190" t="s">
        <v>286</v>
      </c>
      <c r="HV58" s="192" t="s">
        <v>286</v>
      </c>
      <c r="HW58" s="192">
        <v>15.277777777777777</v>
      </c>
      <c r="HX58" s="192">
        <v>9.0909090909090899</v>
      </c>
      <c r="HY58" s="192">
        <v>2.38095238095238</v>
      </c>
      <c r="HZ58" s="192">
        <v>9.0909090909090935</v>
      </c>
      <c r="IA58" s="192">
        <v>6.8965517241379315</v>
      </c>
      <c r="IB58" s="192">
        <v>6.0606060606060606</v>
      </c>
      <c r="IC58" s="192">
        <v>22.368421052631575</v>
      </c>
      <c r="ID58" s="192">
        <v>20.77922077922079</v>
      </c>
      <c r="IE58" s="192">
        <v>6.8493150684931505</v>
      </c>
      <c r="IF58" s="192">
        <v>13.235294117647058</v>
      </c>
      <c r="IG58" s="192">
        <v>22.666666666666668</v>
      </c>
      <c r="IH58" s="192">
        <v>10.000000000000004</v>
      </c>
      <c r="II58" s="192" t="s">
        <v>286</v>
      </c>
      <c r="IJ58" s="192" t="s">
        <v>286</v>
      </c>
      <c r="IK58" s="192" t="s">
        <v>286</v>
      </c>
      <c r="IL58" s="192" t="s">
        <v>286</v>
      </c>
      <c r="IM58" s="192" t="s">
        <v>286</v>
      </c>
      <c r="IN58" s="192" t="s">
        <v>286</v>
      </c>
      <c r="IO58" s="192" t="s">
        <v>286</v>
      </c>
      <c r="IP58" s="192" t="s">
        <v>286</v>
      </c>
      <c r="IQ58" s="192" t="s">
        <v>286</v>
      </c>
      <c r="IR58" s="192" t="s">
        <v>286</v>
      </c>
      <c r="IS58" s="192">
        <v>10.144927536231885</v>
      </c>
      <c r="IT58" s="192">
        <v>17.910447761194028</v>
      </c>
      <c r="IU58" s="192" t="s">
        <v>286</v>
      </c>
      <c r="IV58" s="192">
        <v>5.7971014492753641</v>
      </c>
      <c r="IW58" s="192">
        <v>7.3529411764705888</v>
      </c>
      <c r="IX58" s="192" t="s">
        <v>286</v>
      </c>
      <c r="IY58" s="192" t="s">
        <v>286</v>
      </c>
      <c r="IZ58" s="192" t="s">
        <v>286</v>
      </c>
      <c r="JA58" s="192" t="s">
        <v>286</v>
      </c>
      <c r="JB58" s="192" t="s">
        <v>286</v>
      </c>
      <c r="JC58" s="192" t="s">
        <v>286</v>
      </c>
      <c r="JD58" s="192" t="s">
        <v>286</v>
      </c>
      <c r="JE58" s="192" t="s">
        <v>286</v>
      </c>
      <c r="JF58" s="192" t="s">
        <v>286</v>
      </c>
      <c r="JG58" s="192" t="s">
        <v>286</v>
      </c>
      <c r="JH58" s="192">
        <v>13.043478260869565</v>
      </c>
      <c r="JI58" s="192">
        <v>14.925373134328359</v>
      </c>
      <c r="JJ58" s="192" t="s">
        <v>286</v>
      </c>
      <c r="JK58" s="192">
        <v>13.04347826086957</v>
      </c>
      <c r="JL58" s="192">
        <v>17.647058823529409</v>
      </c>
      <c r="JM58" s="192" t="s">
        <v>286</v>
      </c>
      <c r="JN58" s="192" t="s">
        <v>286</v>
      </c>
      <c r="JO58" s="192" t="s">
        <v>286</v>
      </c>
      <c r="JP58" s="192" t="s">
        <v>286</v>
      </c>
      <c r="JQ58" s="192" t="s">
        <v>286</v>
      </c>
      <c r="JR58" s="192" t="s">
        <v>286</v>
      </c>
      <c r="JS58" s="192" t="s">
        <v>286</v>
      </c>
      <c r="JT58" s="192" t="s">
        <v>286</v>
      </c>
      <c r="JU58" s="192" t="s">
        <v>286</v>
      </c>
      <c r="JV58" s="192" t="s">
        <v>286</v>
      </c>
      <c r="JW58" s="192">
        <v>23.188405797101453</v>
      </c>
      <c r="JX58" s="192">
        <v>32.835820895522396</v>
      </c>
      <c r="JY58" s="192" t="s">
        <v>286</v>
      </c>
      <c r="JZ58" s="192">
        <v>18.840579710144929</v>
      </c>
      <c r="KA58" s="192">
        <v>25</v>
      </c>
      <c r="KB58" s="192">
        <v>10.769230769230768</v>
      </c>
      <c r="KC58" s="192">
        <v>20.388349514563107</v>
      </c>
      <c r="KD58" s="192">
        <v>26.041666666666664</v>
      </c>
      <c r="KE58" s="192">
        <v>19.230769230769237</v>
      </c>
      <c r="KF58" s="192">
        <v>22.580645161290324</v>
      </c>
      <c r="KG58" s="192">
        <v>22.619047619047613</v>
      </c>
      <c r="KH58" s="192">
        <v>20.454545454545453</v>
      </c>
      <c r="KI58" s="192">
        <v>24.999999999999996</v>
      </c>
      <c r="KJ58" s="192">
        <v>26.086956521739129</v>
      </c>
      <c r="KK58" s="192">
        <v>21.518987341772167</v>
      </c>
      <c r="KL58" s="192">
        <v>24.358974358974365</v>
      </c>
      <c r="KM58" s="192">
        <v>29.729729729729733</v>
      </c>
      <c r="KN58" s="192">
        <v>23.880597014925367</v>
      </c>
      <c r="KO58" s="192">
        <v>15.999999999999998</v>
      </c>
      <c r="KP58" s="192">
        <v>23.611111111111104</v>
      </c>
      <c r="KQ58" s="192" t="str">
        <f t="shared" si="49"/>
        <v>--</v>
      </c>
      <c r="KR58" s="192" t="str">
        <f t="shared" si="49"/>
        <v>--</v>
      </c>
      <c r="KS58" s="192" t="str">
        <f t="shared" si="49"/>
        <v>--</v>
      </c>
      <c r="KT58" s="192" t="str">
        <f t="shared" si="49"/>
        <v>--</v>
      </c>
      <c r="KU58" s="192" t="str">
        <f t="shared" si="49"/>
        <v>--</v>
      </c>
      <c r="KV58" s="219">
        <v>4.4117647058823497</v>
      </c>
      <c r="KW58" s="219">
        <v>0</v>
      </c>
      <c r="KX58" s="219">
        <v>1.63934426229508</v>
      </c>
      <c r="KY58" s="219">
        <v>1</v>
      </c>
      <c r="KZ58" s="219">
        <v>1.5873015873015901</v>
      </c>
      <c r="LA58" s="219">
        <v>1.9607843137254899</v>
      </c>
      <c r="LB58" s="190" t="str">
        <f t="shared" si="33"/>
        <v>--</v>
      </c>
      <c r="LC58" s="219">
        <v>2.6666666666666701</v>
      </c>
      <c r="LD58" s="219">
        <v>6.6666666666666696</v>
      </c>
      <c r="LE58" s="190" t="str">
        <f t="shared" si="34"/>
        <v>--</v>
      </c>
      <c r="LF58" s="219">
        <v>1.61290322580645</v>
      </c>
      <c r="LG58" s="219">
        <v>3.8461538461538498</v>
      </c>
      <c r="LH58" s="219">
        <v>91.176470588235304</v>
      </c>
      <c r="LI58" s="219">
        <v>81.3333333333334</v>
      </c>
      <c r="LJ58" s="219">
        <v>80</v>
      </c>
      <c r="LK58" s="219">
        <v>78</v>
      </c>
      <c r="LL58" s="219">
        <v>88.709677419354804</v>
      </c>
      <c r="LM58" s="219">
        <v>76.923076923076906</v>
      </c>
      <c r="LN58" s="219">
        <v>33.823529411764703</v>
      </c>
      <c r="LO58" s="219">
        <v>40</v>
      </c>
      <c r="LP58" s="219">
        <v>41.6666666666667</v>
      </c>
      <c r="LQ58" s="219">
        <v>41</v>
      </c>
      <c r="LR58" s="219">
        <v>40.322580645161302</v>
      </c>
      <c r="LS58" s="219">
        <v>30.769230769230798</v>
      </c>
      <c r="LT58" s="219">
        <v>41.176470588235297</v>
      </c>
      <c r="LU58" s="219">
        <v>52</v>
      </c>
      <c r="LV58" s="219">
        <v>50</v>
      </c>
      <c r="LW58" s="219">
        <v>39</v>
      </c>
      <c r="LX58" s="219">
        <v>43.548387096774199</v>
      </c>
      <c r="LY58" s="219">
        <v>57.692307692307701</v>
      </c>
      <c r="LZ58" s="219">
        <v>10.294117647058799</v>
      </c>
      <c r="MA58" s="219">
        <v>10.6666666666667</v>
      </c>
      <c r="MB58" s="219">
        <v>10</v>
      </c>
      <c r="MC58" s="219">
        <v>11</v>
      </c>
      <c r="MD58" s="219">
        <v>14.5161290322581</v>
      </c>
      <c r="ME58" s="219">
        <v>19.230769230769202</v>
      </c>
      <c r="MF58" s="219">
        <v>54.411764705882298</v>
      </c>
      <c r="MG58" s="219">
        <v>44</v>
      </c>
      <c r="MH58" s="219">
        <v>43.3333333333333</v>
      </c>
      <c r="MI58" s="219">
        <v>34</v>
      </c>
      <c r="MJ58" s="219">
        <v>40.322580645161302</v>
      </c>
      <c r="MK58" s="219">
        <v>36.538461538461497</v>
      </c>
      <c r="ML58" s="219">
        <v>17.647058823529399</v>
      </c>
      <c r="MM58" s="219">
        <v>9.3333333333333393</v>
      </c>
      <c r="MN58" s="219">
        <v>10</v>
      </c>
      <c r="MO58" s="219">
        <v>8</v>
      </c>
      <c r="MP58" s="219">
        <v>12.9032258064516</v>
      </c>
      <c r="MQ58" s="219">
        <v>9.6153846153846203</v>
      </c>
      <c r="MR58" s="190" t="str">
        <f t="shared" si="48"/>
        <v>--</v>
      </c>
      <c r="MS58" s="190" t="str">
        <f t="shared" si="48"/>
        <v>--</v>
      </c>
      <c r="MT58" s="190" t="str">
        <f t="shared" si="48"/>
        <v>--</v>
      </c>
      <c r="MU58" s="190" t="str">
        <f t="shared" si="48"/>
        <v>--</v>
      </c>
      <c r="MV58" s="220">
        <v>90.196078431372499</v>
      </c>
      <c r="MW58" s="220">
        <v>91.071428571428598</v>
      </c>
      <c r="MX58" s="220">
        <v>52.941176470588303</v>
      </c>
      <c r="MY58" s="220">
        <v>44.642857142857103</v>
      </c>
      <c r="MZ58" s="220">
        <v>43.137254901960802</v>
      </c>
      <c r="NA58" s="220">
        <v>49.122807017543899</v>
      </c>
      <c r="NB58" s="220">
        <v>5.8823529411764701</v>
      </c>
      <c r="NC58" s="220">
        <v>12.280701754386</v>
      </c>
      <c r="ND58" s="220">
        <v>37.6237623762376</v>
      </c>
      <c r="NE58" s="220">
        <v>36.842105263157897</v>
      </c>
      <c r="NF58" s="220">
        <v>10.891089108910901</v>
      </c>
      <c r="NG58" s="220">
        <v>15.789473684210501</v>
      </c>
      <c r="NH58" s="221" t="str">
        <f t="shared" si="35"/>
        <v>--</v>
      </c>
      <c r="NI58" s="222">
        <v>17.910447761194</v>
      </c>
      <c r="NJ58" s="222">
        <v>21.917808219178099</v>
      </c>
      <c r="NK58" s="222">
        <v>13.559322033898299</v>
      </c>
      <c r="NL58" s="221" t="str">
        <f t="shared" si="36"/>
        <v>--</v>
      </c>
      <c r="NM58" s="222">
        <v>14.9425287356322</v>
      </c>
      <c r="NN58" s="222">
        <v>11.4754098360656</v>
      </c>
      <c r="NO58" s="222">
        <v>8.1632653061224492</v>
      </c>
      <c r="NP58" s="221" t="str">
        <f t="shared" si="37"/>
        <v>--</v>
      </c>
      <c r="NQ58" s="273">
        <v>8.9552238805970159</v>
      </c>
      <c r="NR58" s="273">
        <v>13.698630136986303</v>
      </c>
      <c r="NS58" s="273">
        <v>8.4745762711864394</v>
      </c>
      <c r="NT58" s="221" t="str">
        <f t="shared" si="38"/>
        <v>--</v>
      </c>
      <c r="NU58" s="222">
        <v>13.793103448275865</v>
      </c>
      <c r="NV58" s="222">
        <v>11.475409836065577</v>
      </c>
      <c r="NW58" s="222">
        <v>24.489795918367346</v>
      </c>
      <c r="NX58" s="221" t="str">
        <f t="shared" si="39"/>
        <v>--</v>
      </c>
      <c r="NY58" s="222">
        <v>26.865671641791035</v>
      </c>
      <c r="NZ58" s="222">
        <v>35.61643835616438</v>
      </c>
      <c r="OA58" s="222">
        <v>22.033898305084744</v>
      </c>
      <c r="OB58" s="221" t="str">
        <f t="shared" si="40"/>
        <v>--</v>
      </c>
      <c r="OC58" s="222">
        <v>28.735632183908049</v>
      </c>
      <c r="OD58" s="222">
        <v>22.950819672131153</v>
      </c>
      <c r="OE58" s="222">
        <v>32.653061224489797</v>
      </c>
      <c r="OF58" s="128">
        <v>58.252427184466008</v>
      </c>
      <c r="OG58" s="128">
        <v>47.058823529411761</v>
      </c>
      <c r="OH58" s="128">
        <v>66.6666666666667</v>
      </c>
      <c r="OI58" s="128">
        <v>68.852459016393439</v>
      </c>
      <c r="OJ58" s="128">
        <v>48.214285714285708</v>
      </c>
      <c r="OK58" s="128">
        <v>68.000000000000014</v>
      </c>
      <c r="OL58" s="128">
        <v>63.492063492063494</v>
      </c>
      <c r="OM58" s="128">
        <v>44.230769230769234</v>
      </c>
      <c r="ON58" s="310">
        <v>22.330097087378643</v>
      </c>
      <c r="OO58" s="128">
        <v>8.9552238805970106</v>
      </c>
      <c r="OP58" s="128">
        <v>9.4594594594594614</v>
      </c>
      <c r="OQ58" s="128">
        <v>11.666666666666668</v>
      </c>
      <c r="OR58" s="128">
        <v>26.315789473684212</v>
      </c>
      <c r="OS58" s="128">
        <v>18.811881188118818</v>
      </c>
      <c r="OT58" s="128">
        <v>11.111111111111112</v>
      </c>
      <c r="OU58" s="128">
        <v>17.307692307692303</v>
      </c>
      <c r="OW58" s="378" t="str">
        <f t="shared" si="10"/>
        <v>--</v>
      </c>
      <c r="OX58" s="381">
        <v>2.9850746268656714</v>
      </c>
      <c r="OY58" s="378" t="str">
        <f t="shared" si="10"/>
        <v>--</v>
      </c>
      <c r="OZ58" s="381">
        <v>0</v>
      </c>
      <c r="PA58" s="378" t="str">
        <f t="shared" si="11"/>
        <v>--</v>
      </c>
      <c r="PB58" s="378" t="str">
        <f t="shared" si="11"/>
        <v>--</v>
      </c>
      <c r="PC58" s="378" t="str">
        <f t="shared" si="10"/>
        <v>--</v>
      </c>
      <c r="PD58" s="381">
        <v>11.111111111111111</v>
      </c>
      <c r="PE58" s="380">
        <v>65.517241379310349</v>
      </c>
      <c r="PF58" s="381">
        <v>64.179104477611958</v>
      </c>
      <c r="PG58" s="378" t="str">
        <f t="shared" si="10"/>
        <v>--</v>
      </c>
      <c r="PH58" s="381">
        <v>62.962962962962976</v>
      </c>
      <c r="PI58" s="380">
        <v>11.111111111111112</v>
      </c>
      <c r="PJ58" s="381">
        <v>20.895522388059703</v>
      </c>
      <c r="PK58" s="378" t="str">
        <f t="shared" si="10"/>
        <v>--</v>
      </c>
      <c r="PL58" s="381">
        <v>30.76923076923077</v>
      </c>
      <c r="PM58" s="378" t="str">
        <f t="shared" si="12"/>
        <v>--</v>
      </c>
      <c r="PN58" s="381">
        <v>8.4745762711864412</v>
      </c>
      <c r="PO58" s="378" t="str">
        <f t="shared" si="10"/>
        <v>--</v>
      </c>
      <c r="PP58" s="381">
        <v>11.538461538461538</v>
      </c>
      <c r="PQ58" s="378" t="str">
        <f t="shared" si="13"/>
        <v>--</v>
      </c>
      <c r="PR58" s="381">
        <v>23.728813559322035</v>
      </c>
      <c r="PS58" s="378" t="str">
        <f t="shared" ref="PS58" si="50">"--"</f>
        <v>--</v>
      </c>
      <c r="PT58" s="381">
        <v>26.923076923076927</v>
      </c>
      <c r="PU58" s="378" t="str">
        <f t="shared" si="14"/>
        <v>--</v>
      </c>
      <c r="PV58" s="381">
        <v>32.20338983050847</v>
      </c>
      <c r="PW58" s="378" t="str">
        <f t="shared" ref="PW58" si="51">"--"</f>
        <v>--</v>
      </c>
      <c r="PX58" s="381">
        <v>38.461538461538467</v>
      </c>
      <c r="PZ58" s="368"/>
      <c r="QA58" s="368"/>
      <c r="QB58" s="368"/>
      <c r="QC58" s="368"/>
      <c r="QD58" s="368"/>
      <c r="QE58" s="368"/>
      <c r="QF58" s="368"/>
      <c r="QG58" s="368"/>
      <c r="QH58" s="368"/>
      <c r="QI58" s="368"/>
      <c r="QJ58" s="368"/>
      <c r="QK58" s="368"/>
      <c r="QL58" s="368"/>
      <c r="QM58" s="368"/>
      <c r="QN58" s="368"/>
      <c r="QO58" s="368"/>
      <c r="QP58" s="368"/>
      <c r="QQ58" s="368"/>
      <c r="QR58" s="368"/>
      <c r="QS58" s="368"/>
      <c r="QT58" s="368"/>
      <c r="QU58" s="368"/>
      <c r="QV58" s="368"/>
      <c r="QW58" s="368"/>
      <c r="QX58" s="368"/>
      <c r="QY58" s="368"/>
      <c r="QZ58" s="368"/>
      <c r="RA58" s="368"/>
      <c r="RB58" s="368"/>
      <c r="RC58" s="368"/>
      <c r="RD58" s="368"/>
      <c r="RE58" s="368"/>
      <c r="RF58" s="368"/>
      <c r="RG58" s="368"/>
      <c r="RH58" s="368"/>
      <c r="RI58" s="368"/>
      <c r="RJ58" s="368"/>
      <c r="RK58" s="368"/>
      <c r="RL58" s="368"/>
      <c r="RM58" s="368"/>
      <c r="RN58" s="368"/>
      <c r="RO58" s="368"/>
      <c r="RP58" s="368"/>
      <c r="RQ58" s="368"/>
      <c r="RR58" s="368"/>
      <c r="RS58" s="368"/>
      <c r="RT58" s="368"/>
    </row>
    <row r="59" spans="1:488" x14ac:dyDescent="0.25">
      <c r="A59" s="114">
        <v>55</v>
      </c>
      <c r="B59" s="93" t="s">
        <v>55</v>
      </c>
      <c r="C59" s="189">
        <v>1.8575851393188856</v>
      </c>
      <c r="D59" s="189">
        <v>11.028632025450698</v>
      </c>
      <c r="E59" s="189">
        <v>15.975422427035333</v>
      </c>
      <c r="F59" s="189">
        <v>1.3333333333333326</v>
      </c>
      <c r="G59" s="189">
        <v>7.0615034168564907</v>
      </c>
      <c r="H59" s="189">
        <v>16.592592592592581</v>
      </c>
      <c r="I59" s="189">
        <v>2.2878932316491927</v>
      </c>
      <c r="J59" s="189">
        <v>8.324552160168599</v>
      </c>
      <c r="K59" s="189">
        <v>9.0586145648312577</v>
      </c>
      <c r="L59" s="189">
        <v>1.019664967225054</v>
      </c>
      <c r="M59" s="190">
        <v>5.7142857142857126</v>
      </c>
      <c r="N59" s="190">
        <v>12.214611872146108</v>
      </c>
      <c r="O59" s="190">
        <v>1.0398613518197586</v>
      </c>
      <c r="P59" s="190">
        <v>5.4696789536266346</v>
      </c>
      <c r="Q59" s="190">
        <v>8.2901554404145106</v>
      </c>
      <c r="R59" s="190">
        <v>1.474010861132661</v>
      </c>
      <c r="S59" s="190">
        <v>9.7872340425532016</v>
      </c>
      <c r="T59" s="190">
        <v>11.956521739130425</v>
      </c>
      <c r="U59" s="190">
        <v>1.2549019607843153</v>
      </c>
      <c r="V59" s="190">
        <v>5.8510638297872353</v>
      </c>
      <c r="W59" s="190">
        <v>13.263785394932935</v>
      </c>
      <c r="X59" s="190">
        <v>1.7191977077363909</v>
      </c>
      <c r="Y59" s="190">
        <v>6.7581837381203851</v>
      </c>
      <c r="Z59" s="190">
        <v>7.104795737122557</v>
      </c>
      <c r="AA59" s="190">
        <v>0.87399854333576121</v>
      </c>
      <c r="AB59" s="132">
        <v>4.43213296398892</v>
      </c>
      <c r="AC59" s="132">
        <v>10.06864988558352</v>
      </c>
      <c r="AD59" s="132">
        <v>0.95320623916811242</v>
      </c>
      <c r="AE59" s="132">
        <v>4.5238095238095211</v>
      </c>
      <c r="AF59" s="190">
        <v>6.2500000000000036</v>
      </c>
      <c r="AG59" s="189">
        <v>1.1645962732919262</v>
      </c>
      <c r="AH59" s="189">
        <v>7.5026795284029983</v>
      </c>
      <c r="AI59" s="191">
        <v>12.206572769953041</v>
      </c>
      <c r="AJ59" s="191">
        <v>0.8654602675059001</v>
      </c>
      <c r="AK59" s="190">
        <v>4.8018292682926838</v>
      </c>
      <c r="AL59" s="190">
        <v>13.114754098360651</v>
      </c>
      <c r="AM59" s="190">
        <v>1.7208413001912068</v>
      </c>
      <c r="AN59" s="190">
        <v>5.4255319148936225</v>
      </c>
      <c r="AO59" s="190">
        <v>6.261180679785328</v>
      </c>
      <c r="AP59" s="190">
        <v>0.51132213294375373</v>
      </c>
      <c r="AQ59" s="190">
        <v>3.6111111111111165</v>
      </c>
      <c r="AR59" s="190">
        <v>9.0700344431687618</v>
      </c>
      <c r="AS59" s="190">
        <v>0.60869565217391408</v>
      </c>
      <c r="AT59" s="190">
        <v>3.2374100719424481</v>
      </c>
      <c r="AU59" s="190">
        <v>5.5652173913043494</v>
      </c>
      <c r="AV59" s="190">
        <v>5.2259887005649723</v>
      </c>
      <c r="AW59" s="190">
        <v>25.481209899175074</v>
      </c>
      <c r="AX59" s="132">
        <v>21.380243572395109</v>
      </c>
      <c r="AY59" s="132">
        <v>2.681159420289859</v>
      </c>
      <c r="AZ59" s="132">
        <v>18.506056527590829</v>
      </c>
      <c r="BA59" s="132">
        <v>20.694259012016015</v>
      </c>
      <c r="BB59" s="190">
        <v>3.8360941586748067</v>
      </c>
      <c r="BC59" s="132">
        <v>17.183348095659891</v>
      </c>
      <c r="BD59" s="132">
        <v>16.855753646677488</v>
      </c>
      <c r="BE59" s="132">
        <v>1.4492753623188424</v>
      </c>
      <c r="BF59" s="132">
        <v>13.194959229058584</v>
      </c>
      <c r="BG59" s="190">
        <v>16.297786720321952</v>
      </c>
      <c r="BH59" s="132">
        <v>2.608695652173914</v>
      </c>
      <c r="BI59" s="132">
        <v>14.297452752670512</v>
      </c>
      <c r="BJ59" s="132">
        <v>15.837696335078526</v>
      </c>
      <c r="BK59" s="192" t="s">
        <v>286</v>
      </c>
      <c r="BL59" s="190">
        <v>3.2497678737233713</v>
      </c>
      <c r="BM59" s="132">
        <v>5.5632823365785526</v>
      </c>
      <c r="BN59" s="192" t="s">
        <v>286</v>
      </c>
      <c r="BO59" s="192">
        <v>2.9589778076663436</v>
      </c>
      <c r="BP59" s="192">
        <v>5.4200542005420829</v>
      </c>
      <c r="BQ59" s="192" t="s">
        <v>286</v>
      </c>
      <c r="BR59" s="132">
        <v>4.7920433996383167</v>
      </c>
      <c r="BS59" s="132">
        <v>2.4549918166939904</v>
      </c>
      <c r="BT59" s="192" t="s">
        <v>286</v>
      </c>
      <c r="BU59" s="190">
        <v>1.9696969696969684</v>
      </c>
      <c r="BV59" s="132">
        <v>3.0020703933747432</v>
      </c>
      <c r="BW59" s="192" t="s">
        <v>286</v>
      </c>
      <c r="BX59" s="132">
        <v>2.3748939779474147</v>
      </c>
      <c r="BY59" s="190">
        <v>2.8571428571428599</v>
      </c>
      <c r="BZ59" s="132" t="s">
        <v>286</v>
      </c>
      <c r="CA59" s="132">
        <v>6.2870699881376089</v>
      </c>
      <c r="CB59" s="132">
        <v>28.124999999999982</v>
      </c>
      <c r="CC59" s="190" t="s">
        <v>286</v>
      </c>
      <c r="CD59" s="132">
        <v>5.0470487596236149</v>
      </c>
      <c r="CE59" s="132">
        <v>27.429467084639519</v>
      </c>
      <c r="CF59" s="132" t="s">
        <v>286</v>
      </c>
      <c r="CG59" s="190">
        <v>4.4794188861985473</v>
      </c>
      <c r="CH59" s="132">
        <v>18.7258687258687</v>
      </c>
      <c r="CI59" s="132" t="s">
        <v>286</v>
      </c>
      <c r="CJ59" s="132">
        <v>2.9411764705882404</v>
      </c>
      <c r="CK59" s="132">
        <v>20.469361147327209</v>
      </c>
      <c r="CL59" s="132" t="s">
        <v>286</v>
      </c>
      <c r="CM59" s="132">
        <v>2.4523160762942808</v>
      </c>
      <c r="CN59" s="132">
        <v>15.820312499999984</v>
      </c>
      <c r="CO59" s="132" t="s">
        <v>286</v>
      </c>
      <c r="CP59" s="190">
        <v>25.443786982248511</v>
      </c>
      <c r="CQ59" s="132">
        <v>41.142020497803756</v>
      </c>
      <c r="CR59" s="132" t="s">
        <v>286</v>
      </c>
      <c r="CS59" s="192">
        <v>20.567375886524836</v>
      </c>
      <c r="CT59" s="192">
        <v>37.23554301833569</v>
      </c>
      <c r="CU59" s="190" t="s">
        <v>286</v>
      </c>
      <c r="CV59" s="132">
        <v>19.683481701285842</v>
      </c>
      <c r="CW59" s="132">
        <v>28.301886792452819</v>
      </c>
      <c r="CX59" s="192" t="s">
        <v>286</v>
      </c>
      <c r="CY59" s="192">
        <v>15.495342929720563</v>
      </c>
      <c r="CZ59" s="190">
        <v>33.94994559303597</v>
      </c>
      <c r="DA59" s="132" t="s">
        <v>286</v>
      </c>
      <c r="DB59" s="132">
        <v>14.989733059548266</v>
      </c>
      <c r="DC59" s="210">
        <v>29.624060150375961</v>
      </c>
      <c r="DD59" s="192">
        <v>65.440115440115406</v>
      </c>
      <c r="DE59" s="190">
        <v>67.381174277726004</v>
      </c>
      <c r="DF59" s="132">
        <v>52.513966480446939</v>
      </c>
      <c r="DG59" s="132">
        <v>68.814814814814866</v>
      </c>
      <c r="DH59" s="192">
        <v>70.496261046906739</v>
      </c>
      <c r="DI59" s="192">
        <v>52.567567567567629</v>
      </c>
      <c r="DJ59" s="190">
        <v>66.120218579234916</v>
      </c>
      <c r="DK59" s="132">
        <v>67.515923566878953</v>
      </c>
      <c r="DL59" s="132">
        <v>56.507413509060967</v>
      </c>
      <c r="DM59" s="132">
        <v>66.498559077809858</v>
      </c>
      <c r="DN59" s="132">
        <v>71.941896024464754</v>
      </c>
      <c r="DO59" s="190">
        <v>62.42236024844717</v>
      </c>
      <c r="DP59" s="132">
        <v>65.40404040404033</v>
      </c>
      <c r="DQ59" s="132">
        <v>71.612349914236674</v>
      </c>
      <c r="DR59" s="132">
        <v>56.598639455782305</v>
      </c>
      <c r="DS59" s="132">
        <v>43.161764705882391</v>
      </c>
      <c r="DT59" s="190">
        <v>48.924228250701603</v>
      </c>
      <c r="DU59" s="194">
        <v>33.240223463687151</v>
      </c>
      <c r="DV59" s="194">
        <v>44.83018867924531</v>
      </c>
      <c r="DW59" s="192">
        <v>58.316361167685017</v>
      </c>
      <c r="DX59" s="194">
        <v>40.108401084010914</v>
      </c>
      <c r="DY59" s="190">
        <v>42.388331814038281</v>
      </c>
      <c r="DZ59" s="190">
        <v>51.743119266055054</v>
      </c>
      <c r="EA59" s="190">
        <v>38.385502471169701</v>
      </c>
      <c r="EB59" s="190">
        <v>41.985815602836936</v>
      </c>
      <c r="EC59" s="190">
        <v>53.81679389312982</v>
      </c>
      <c r="ED59" s="190">
        <v>42.559833506763773</v>
      </c>
      <c r="EE59" s="190">
        <v>43.744752308983998</v>
      </c>
      <c r="EF59" s="190">
        <v>56.506849315068443</v>
      </c>
      <c r="EG59" s="190">
        <v>40.79126875852662</v>
      </c>
      <c r="EH59" s="190">
        <v>23.850574712643663</v>
      </c>
      <c r="EI59" s="190">
        <v>13.699906803355077</v>
      </c>
      <c r="EJ59" s="190">
        <v>13.26815642458099</v>
      </c>
      <c r="EK59" s="190">
        <v>21.396731054977707</v>
      </c>
      <c r="EL59" s="132">
        <v>16.609938733832546</v>
      </c>
      <c r="EM59" s="132">
        <v>13.722826086956529</v>
      </c>
      <c r="EN59" s="132">
        <v>26.624548736462142</v>
      </c>
      <c r="EO59" s="132">
        <v>16.391941391941401</v>
      </c>
      <c r="EP59" s="190">
        <v>14.900662251655634</v>
      </c>
      <c r="EQ59" s="132">
        <v>21.310295176385903</v>
      </c>
      <c r="ER59" s="132">
        <v>17.810331534309938</v>
      </c>
      <c r="ES59" s="132">
        <v>17.39583333333335</v>
      </c>
      <c r="ET59" s="132">
        <v>21.416526138279941</v>
      </c>
      <c r="EU59" s="190">
        <v>21.62629757785465</v>
      </c>
      <c r="EV59" s="132">
        <v>20.441988950276254</v>
      </c>
      <c r="EW59" s="132" t="s">
        <v>286</v>
      </c>
      <c r="EX59" s="132" t="s">
        <v>286</v>
      </c>
      <c r="EY59" s="132" t="s">
        <v>286</v>
      </c>
      <c r="EZ59" s="190">
        <v>89.751098096632418</v>
      </c>
      <c r="FA59" s="132">
        <v>86.092265943012009</v>
      </c>
      <c r="FB59" s="132">
        <v>82.040816326530631</v>
      </c>
      <c r="FC59" s="132">
        <v>88.478847884788337</v>
      </c>
      <c r="FD59" s="132">
        <v>83.853211009174288</v>
      </c>
      <c r="FE59" s="190">
        <v>82.089552238805979</v>
      </c>
      <c r="FF59" s="132">
        <v>89.270687237026536</v>
      </c>
      <c r="FG59" s="132">
        <v>83.551114527286671</v>
      </c>
      <c r="FH59" s="132">
        <v>80.538302277432777</v>
      </c>
      <c r="FI59" s="132">
        <v>87.603305785124036</v>
      </c>
      <c r="FJ59" s="190">
        <v>84.061696658097759</v>
      </c>
      <c r="FK59" s="132">
        <v>78.404401650618993</v>
      </c>
      <c r="FL59" s="132" t="s">
        <v>286</v>
      </c>
      <c r="FM59" s="132" t="s">
        <v>286</v>
      </c>
      <c r="FN59" s="132" t="s">
        <v>286</v>
      </c>
      <c r="FO59" s="190">
        <v>47.218155197657417</v>
      </c>
      <c r="FP59" s="132">
        <v>38.873812754409684</v>
      </c>
      <c r="FQ59" s="132">
        <v>31.428571428571455</v>
      </c>
      <c r="FR59" s="132">
        <v>41.404140414041422</v>
      </c>
      <c r="FS59" s="132">
        <v>36.697247706421983</v>
      </c>
      <c r="FT59" s="190">
        <v>32.172470978441119</v>
      </c>
      <c r="FU59" s="132">
        <v>42.286115007012711</v>
      </c>
      <c r="FV59" s="132">
        <v>36.126056879323556</v>
      </c>
      <c r="FW59" s="132">
        <v>33.954451345755693</v>
      </c>
      <c r="FX59" s="132">
        <v>39.669421487603366</v>
      </c>
      <c r="FY59" s="190">
        <v>35.389888603256189</v>
      </c>
      <c r="FZ59" s="132">
        <v>31.49931224209076</v>
      </c>
      <c r="GA59" s="132" t="s">
        <v>286</v>
      </c>
      <c r="GB59" s="132" t="s">
        <v>286</v>
      </c>
      <c r="GC59" s="132" t="s">
        <v>286</v>
      </c>
      <c r="GD59" s="190">
        <v>61.897590361445864</v>
      </c>
      <c r="GE59" s="132">
        <v>65.603328710125012</v>
      </c>
      <c r="GF59" s="132">
        <v>70.741758241758177</v>
      </c>
      <c r="GG59" s="132">
        <v>60.946196660482386</v>
      </c>
      <c r="GH59" s="132">
        <v>60.637300843486507</v>
      </c>
      <c r="GI59" s="190">
        <v>57.360406091370578</v>
      </c>
      <c r="GJ59" s="132">
        <v>49.537366548042698</v>
      </c>
      <c r="GK59" s="132">
        <v>50.466562986003105</v>
      </c>
      <c r="GL59" s="132">
        <v>55.941114616193516</v>
      </c>
      <c r="GM59" s="197">
        <v>49.246231155778894</v>
      </c>
      <c r="GN59" s="190">
        <v>45.724258289703279</v>
      </c>
      <c r="GO59" s="132">
        <v>49.650349650349625</v>
      </c>
      <c r="GP59" s="132" t="s">
        <v>286</v>
      </c>
      <c r="GQ59" s="132" t="s">
        <v>286</v>
      </c>
      <c r="GR59" s="132" t="s">
        <v>286</v>
      </c>
      <c r="GS59" s="190">
        <v>18.373493975903617</v>
      </c>
      <c r="GT59" s="132">
        <v>22.399445214979192</v>
      </c>
      <c r="GU59" s="132">
        <v>24.313186813186789</v>
      </c>
      <c r="GV59" s="132">
        <v>20.871985157699438</v>
      </c>
      <c r="GW59" s="132">
        <v>19.02530459231486</v>
      </c>
      <c r="GX59" s="190">
        <v>17.089678510998311</v>
      </c>
      <c r="GY59" s="190">
        <v>11.601423487544494</v>
      </c>
      <c r="GZ59" s="190">
        <v>15.318818040435421</v>
      </c>
      <c r="HA59" s="190">
        <v>17.245005257623546</v>
      </c>
      <c r="HB59" s="190">
        <v>12.060301507537677</v>
      </c>
      <c r="HC59" s="190">
        <v>12.216404886561964</v>
      </c>
      <c r="HD59" s="190">
        <v>13.146853146853152</v>
      </c>
      <c r="HE59" s="190" t="s">
        <v>286</v>
      </c>
      <c r="HF59" s="190" t="s">
        <v>286</v>
      </c>
      <c r="HG59" s="190" t="s">
        <v>286</v>
      </c>
      <c r="HH59" s="190">
        <v>24.671307037896362</v>
      </c>
      <c r="HI59" s="190">
        <v>21.342756183745568</v>
      </c>
      <c r="HJ59" s="190">
        <v>17.086834733893557</v>
      </c>
      <c r="HK59" s="190">
        <v>38.159156279961607</v>
      </c>
      <c r="HL59" s="132">
        <v>36.867239732569161</v>
      </c>
      <c r="HM59" s="132">
        <v>24.7833622183709</v>
      </c>
      <c r="HN59" s="132">
        <v>41.331382589612332</v>
      </c>
      <c r="HO59" s="132">
        <v>45.011971268954539</v>
      </c>
      <c r="HP59" s="190">
        <v>33.36864406779663</v>
      </c>
      <c r="HQ59" s="132">
        <v>34.188034188034159</v>
      </c>
      <c r="HR59" s="132">
        <v>34.300791556728271</v>
      </c>
      <c r="HS59" s="132">
        <v>23.654390934844137</v>
      </c>
      <c r="HT59" s="196" t="s">
        <v>286</v>
      </c>
      <c r="HU59" s="190" t="s">
        <v>286</v>
      </c>
      <c r="HV59" s="192" t="s">
        <v>286</v>
      </c>
      <c r="HW59" s="192">
        <v>8.9713843774168591</v>
      </c>
      <c r="HX59" s="192">
        <v>6.9257950530035277</v>
      </c>
      <c r="HY59" s="192">
        <v>5.882352941176471</v>
      </c>
      <c r="HZ59" s="192">
        <v>14.956855225311617</v>
      </c>
      <c r="IA59" s="192">
        <v>12.225405921680988</v>
      </c>
      <c r="IB59" s="192">
        <v>8.1455805892547613</v>
      </c>
      <c r="IC59" s="192">
        <v>12.289685442574982</v>
      </c>
      <c r="ID59" s="192">
        <v>13.80686352753391</v>
      </c>
      <c r="IE59" s="192">
        <v>8.4745762711864536</v>
      </c>
      <c r="IF59" s="192">
        <v>11.452991452991448</v>
      </c>
      <c r="IG59" s="192">
        <v>9.5866314863676259</v>
      </c>
      <c r="IH59" s="192">
        <v>7.5070821529745011</v>
      </c>
      <c r="II59" s="192" t="s">
        <v>286</v>
      </c>
      <c r="IJ59" s="192" t="s">
        <v>286</v>
      </c>
      <c r="IK59" s="192" t="s">
        <v>286</v>
      </c>
      <c r="IL59" s="192" t="s">
        <v>286</v>
      </c>
      <c r="IM59" s="192" t="s">
        <v>286</v>
      </c>
      <c r="IN59" s="192" t="s">
        <v>286</v>
      </c>
      <c r="IO59" s="192" t="s">
        <v>286</v>
      </c>
      <c r="IP59" s="192" t="s">
        <v>286</v>
      </c>
      <c r="IQ59" s="192" t="s">
        <v>286</v>
      </c>
      <c r="IR59" s="192" t="s">
        <v>286</v>
      </c>
      <c r="IS59" s="192">
        <v>10.711225364181674</v>
      </c>
      <c r="IT59" s="192">
        <v>11.386696730552432</v>
      </c>
      <c r="IU59" s="192" t="s">
        <v>286</v>
      </c>
      <c r="IV59" s="192">
        <v>10.837438423645295</v>
      </c>
      <c r="IW59" s="192">
        <v>11.323529411764703</v>
      </c>
      <c r="IX59" s="192" t="s">
        <v>286</v>
      </c>
      <c r="IY59" s="192" t="s">
        <v>286</v>
      </c>
      <c r="IZ59" s="192" t="s">
        <v>286</v>
      </c>
      <c r="JA59" s="192" t="s">
        <v>286</v>
      </c>
      <c r="JB59" s="192" t="s">
        <v>286</v>
      </c>
      <c r="JC59" s="192" t="s">
        <v>286</v>
      </c>
      <c r="JD59" s="192" t="s">
        <v>286</v>
      </c>
      <c r="JE59" s="192" t="s">
        <v>286</v>
      </c>
      <c r="JF59" s="192" t="s">
        <v>286</v>
      </c>
      <c r="JG59" s="192" t="s">
        <v>286</v>
      </c>
      <c r="JH59" s="192">
        <v>6.6838046272493523</v>
      </c>
      <c r="JI59" s="192">
        <v>5.8624577226606593</v>
      </c>
      <c r="JJ59" s="192" t="s">
        <v>286</v>
      </c>
      <c r="JK59" s="192">
        <v>7.0935960591132936</v>
      </c>
      <c r="JL59" s="192">
        <v>6.764705882352942</v>
      </c>
      <c r="JM59" s="192" t="s">
        <v>286</v>
      </c>
      <c r="JN59" s="192" t="s">
        <v>286</v>
      </c>
      <c r="JO59" s="192" t="s">
        <v>286</v>
      </c>
      <c r="JP59" s="192" t="s">
        <v>286</v>
      </c>
      <c r="JQ59" s="192" t="s">
        <v>286</v>
      </c>
      <c r="JR59" s="192" t="s">
        <v>286</v>
      </c>
      <c r="JS59" s="192" t="s">
        <v>286</v>
      </c>
      <c r="JT59" s="192" t="s">
        <v>286</v>
      </c>
      <c r="JU59" s="192" t="s">
        <v>286</v>
      </c>
      <c r="JV59" s="192" t="s">
        <v>286</v>
      </c>
      <c r="JW59" s="192">
        <v>17.395029991431006</v>
      </c>
      <c r="JX59" s="192">
        <v>17.249154453213091</v>
      </c>
      <c r="JY59" s="192" t="s">
        <v>286</v>
      </c>
      <c r="JZ59" s="192">
        <v>17.931034482758651</v>
      </c>
      <c r="KA59" s="192">
        <v>18.088235294117659</v>
      </c>
      <c r="KB59" s="192">
        <v>14.898255813953492</v>
      </c>
      <c r="KC59" s="192">
        <v>24.767225325884546</v>
      </c>
      <c r="KD59" s="192">
        <v>26.433566433566416</v>
      </c>
      <c r="KE59" s="192">
        <v>16.452830188679304</v>
      </c>
      <c r="KF59" s="192">
        <v>22.909585316111503</v>
      </c>
      <c r="KG59" s="192">
        <v>23.616734143049918</v>
      </c>
      <c r="KH59" s="192">
        <v>17.481884057971026</v>
      </c>
      <c r="KI59" s="192">
        <v>19.525547445255501</v>
      </c>
      <c r="KJ59" s="192">
        <v>23.597359735973594</v>
      </c>
      <c r="KK59" s="192">
        <v>17.72241992882563</v>
      </c>
      <c r="KL59" s="192">
        <v>21.141975308641996</v>
      </c>
      <c r="KM59" s="192">
        <v>21.666666666666686</v>
      </c>
      <c r="KN59" s="192">
        <v>14.752724224643776</v>
      </c>
      <c r="KO59" s="192">
        <v>19.565217391304373</v>
      </c>
      <c r="KP59" s="192">
        <v>22.420907840440158</v>
      </c>
      <c r="KQ59" s="192" t="str">
        <f t="shared" si="49"/>
        <v>--</v>
      </c>
      <c r="KR59" s="192" t="str">
        <f t="shared" si="49"/>
        <v>--</v>
      </c>
      <c r="KS59" s="192" t="str">
        <f t="shared" si="49"/>
        <v>--</v>
      </c>
      <c r="KT59" s="192" t="str">
        <f t="shared" si="49"/>
        <v>--</v>
      </c>
      <c r="KU59" s="192" t="str">
        <f t="shared" si="49"/>
        <v>--</v>
      </c>
      <c r="KV59" s="219">
        <v>1.8518518518518501</v>
      </c>
      <c r="KW59" s="219">
        <v>1.63398692810457</v>
      </c>
      <c r="KX59" s="219">
        <v>2.1097046413502101</v>
      </c>
      <c r="KY59" s="223">
        <v>0.44802867383512601</v>
      </c>
      <c r="KZ59" s="223">
        <v>0.89552238805970197</v>
      </c>
      <c r="LA59" s="219">
        <v>1.4454664914586099</v>
      </c>
      <c r="LB59" s="190" t="str">
        <f t="shared" si="33"/>
        <v>--</v>
      </c>
      <c r="LC59" s="219">
        <v>2.71186440677966</v>
      </c>
      <c r="LD59" s="219">
        <v>13.3333333333333</v>
      </c>
      <c r="LE59" s="190" t="str">
        <f t="shared" si="34"/>
        <v>--</v>
      </c>
      <c r="LF59" s="219">
        <v>1.09649122807018</v>
      </c>
      <c r="LG59" s="219">
        <v>6.6939890710382501</v>
      </c>
      <c r="LH59" s="219">
        <v>86.749482401656294</v>
      </c>
      <c r="LI59" s="219">
        <v>86.557377049180403</v>
      </c>
      <c r="LJ59" s="219">
        <v>86.695278969957201</v>
      </c>
      <c r="LK59" s="219">
        <v>75.405405405405503</v>
      </c>
      <c r="LL59" s="219">
        <v>75.099601593625493</v>
      </c>
      <c r="LM59" s="219">
        <v>71.087533156498594</v>
      </c>
      <c r="LN59" s="219">
        <v>40.993788819875803</v>
      </c>
      <c r="LO59" s="219">
        <v>41.639344262295097</v>
      </c>
      <c r="LP59" s="219">
        <v>39.484978540772502</v>
      </c>
      <c r="LQ59" s="219">
        <v>25.675675675675699</v>
      </c>
      <c r="LR59" s="219">
        <v>28.286852589641398</v>
      </c>
      <c r="LS59" s="219">
        <v>28.514588859416499</v>
      </c>
      <c r="LT59" s="219">
        <v>48.535564853556501</v>
      </c>
      <c r="LU59" s="219">
        <v>42.950819672131097</v>
      </c>
      <c r="LV59" s="219">
        <v>47.6394849785408</v>
      </c>
      <c r="LW59" s="219">
        <v>42.200180342651102</v>
      </c>
      <c r="LX59" s="219">
        <v>40.755467196819097</v>
      </c>
      <c r="LY59" s="219">
        <v>38.145695364238399</v>
      </c>
      <c r="LZ59" s="219">
        <v>11.506276150627601</v>
      </c>
      <c r="MA59" s="219">
        <v>9.8360655737704903</v>
      </c>
      <c r="MB59" s="219">
        <v>11.158798283261801</v>
      </c>
      <c r="MC59" s="219">
        <v>7.48422001803426</v>
      </c>
      <c r="MD59" s="219">
        <v>7.0576540755467096</v>
      </c>
      <c r="ME59" s="219">
        <v>7.6821192052980098</v>
      </c>
      <c r="MF59" s="219">
        <v>38.9583333333333</v>
      </c>
      <c r="MG59" s="219">
        <v>38.157894736842103</v>
      </c>
      <c r="MH59" s="219">
        <v>36.909871244635198</v>
      </c>
      <c r="MI59" s="219">
        <v>28.7646528403967</v>
      </c>
      <c r="MJ59" s="219">
        <v>28.771228771228799</v>
      </c>
      <c r="MK59" s="219">
        <v>29.0450928381963</v>
      </c>
      <c r="ML59" s="219">
        <v>11.4583333333333</v>
      </c>
      <c r="MM59" s="219">
        <v>9.8684210526315805</v>
      </c>
      <c r="MN59" s="219">
        <v>11.158798283261801</v>
      </c>
      <c r="MO59" s="219">
        <v>8.47610459873761</v>
      </c>
      <c r="MP59" s="219">
        <v>7.1928071928071997</v>
      </c>
      <c r="MQ59" s="219">
        <v>7.1618037135278501</v>
      </c>
      <c r="MR59" s="190" t="str">
        <f t="shared" si="48"/>
        <v>--</v>
      </c>
      <c r="MS59" s="190" t="str">
        <f t="shared" si="48"/>
        <v>--</v>
      </c>
      <c r="MT59" s="190" t="str">
        <f t="shared" si="48"/>
        <v>--</v>
      </c>
      <c r="MU59" s="190" t="str">
        <f t="shared" si="48"/>
        <v>--</v>
      </c>
      <c r="MV59" s="220">
        <v>88.135593220339004</v>
      </c>
      <c r="MW59" s="220">
        <v>83.747178329571099</v>
      </c>
      <c r="MX59" s="220">
        <v>45.762711864406803</v>
      </c>
      <c r="MY59" s="220">
        <v>34.762979683972901</v>
      </c>
      <c r="MZ59" s="220">
        <v>33.908045977011497</v>
      </c>
      <c r="NA59" s="220">
        <v>33.0309901738473</v>
      </c>
      <c r="NB59" s="220">
        <v>4.5977011494252897</v>
      </c>
      <c r="NC59" s="220">
        <v>5.8956916099773302</v>
      </c>
      <c r="ND59" s="220">
        <v>33.522727272727302</v>
      </c>
      <c r="NE59" s="220">
        <v>29.931972789115701</v>
      </c>
      <c r="NF59" s="220">
        <v>7.9545454545454497</v>
      </c>
      <c r="NG59" s="220">
        <v>8.69236583522299</v>
      </c>
      <c r="NH59" s="221" t="str">
        <f t="shared" si="35"/>
        <v>--</v>
      </c>
      <c r="NI59" s="222">
        <v>10.1149425287356</v>
      </c>
      <c r="NJ59" s="222">
        <v>8.0701754385964897</v>
      </c>
      <c r="NK59" s="222">
        <v>9.5022624434389193</v>
      </c>
      <c r="NL59" s="221" t="str">
        <f t="shared" si="36"/>
        <v>--</v>
      </c>
      <c r="NM59" s="222">
        <v>14.7089947089947</v>
      </c>
      <c r="NN59" s="222">
        <v>14.778856526429299</v>
      </c>
      <c r="NO59" s="222">
        <v>11.624649859944</v>
      </c>
      <c r="NP59" s="221" t="str">
        <f t="shared" si="37"/>
        <v>--</v>
      </c>
      <c r="NQ59" s="273">
        <v>5.9770114942528734</v>
      </c>
      <c r="NR59" s="273">
        <v>12.280701754385966</v>
      </c>
      <c r="NS59" s="273">
        <v>11.312217194570142</v>
      </c>
      <c r="NT59" s="221" t="str">
        <f t="shared" si="38"/>
        <v>--</v>
      </c>
      <c r="NU59" s="222">
        <v>8.2539682539682513</v>
      </c>
      <c r="NV59" s="222">
        <v>7.4433656957928829</v>
      </c>
      <c r="NW59" s="222">
        <v>9.9439775910364112</v>
      </c>
      <c r="NX59" s="221" t="str">
        <f t="shared" si="39"/>
        <v>--</v>
      </c>
      <c r="NY59" s="222">
        <v>16.091954022988517</v>
      </c>
      <c r="NZ59" s="222">
        <v>20.35087719298247</v>
      </c>
      <c r="OA59" s="222">
        <v>20.814479638009061</v>
      </c>
      <c r="OB59" s="221" t="str">
        <f t="shared" si="40"/>
        <v>--</v>
      </c>
      <c r="OC59" s="222">
        <v>22.962962962962962</v>
      </c>
      <c r="OD59" s="222">
        <v>22.2222222222222</v>
      </c>
      <c r="OE59" s="222">
        <v>21.568627450980387</v>
      </c>
      <c r="OF59" s="128">
        <v>42.937853107344623</v>
      </c>
      <c r="OG59" s="128">
        <v>47.745901639344289</v>
      </c>
      <c r="OH59" s="128">
        <v>59.344262295081947</v>
      </c>
      <c r="OI59" s="128">
        <v>36.708860759493668</v>
      </c>
      <c r="OJ59" s="128">
        <v>49.541284403669692</v>
      </c>
      <c r="OK59" s="128">
        <v>44.544634806131647</v>
      </c>
      <c r="OL59" s="128">
        <v>50.746268656716403</v>
      </c>
      <c r="OM59" s="128">
        <v>37.631578947368482</v>
      </c>
      <c r="ON59" s="310">
        <v>18.823529411764717</v>
      </c>
      <c r="OO59" s="128">
        <v>18.644067796610155</v>
      </c>
      <c r="OP59" s="128">
        <v>13.861386138613861</v>
      </c>
      <c r="OQ59" s="128">
        <v>12.121212121212123</v>
      </c>
      <c r="OR59" s="128">
        <v>26.620900076277657</v>
      </c>
      <c r="OS59" s="128">
        <v>17.960288808664245</v>
      </c>
      <c r="OT59" s="128">
        <v>20.679320679320654</v>
      </c>
      <c r="OU59" s="128">
        <v>18.617021276595779</v>
      </c>
      <c r="OW59" s="378" t="str">
        <f t="shared" si="10"/>
        <v>--</v>
      </c>
      <c r="OX59" s="381">
        <v>1.6801075268817223</v>
      </c>
      <c r="OY59" s="381">
        <v>1.2536162005785922</v>
      </c>
      <c r="OZ59" s="381">
        <v>1.2345679012345678</v>
      </c>
      <c r="PA59" s="378" t="str">
        <f t="shared" si="11"/>
        <v>--</v>
      </c>
      <c r="PB59" s="378" t="str">
        <f t="shared" si="11"/>
        <v>--</v>
      </c>
      <c r="PC59" s="381">
        <v>1.443298969072166</v>
      </c>
      <c r="PD59" s="381">
        <v>6.5420560747663616</v>
      </c>
      <c r="PE59" s="380">
        <v>40.824468085106311</v>
      </c>
      <c r="PF59" s="381">
        <v>43.19371727748689</v>
      </c>
      <c r="PG59" s="381">
        <v>51.615969581749042</v>
      </c>
      <c r="PH59" s="381">
        <v>35.746102449888596</v>
      </c>
      <c r="PI59" s="380">
        <v>23.175675675675638</v>
      </c>
      <c r="PJ59" s="381">
        <v>15.492021276595747</v>
      </c>
      <c r="PK59" s="381">
        <v>14.216163583252179</v>
      </c>
      <c r="PL59" s="381">
        <v>11.200000000000008</v>
      </c>
      <c r="PM59" s="378" t="str">
        <f t="shared" si="12"/>
        <v>--</v>
      </c>
      <c r="PN59" s="381">
        <v>13.076341647770228</v>
      </c>
      <c r="PO59" s="381">
        <v>13.207547169811324</v>
      </c>
      <c r="PP59" s="381">
        <v>14.148681055155873</v>
      </c>
      <c r="PQ59" s="378" t="str">
        <f t="shared" si="13"/>
        <v>--</v>
      </c>
      <c r="PR59" s="381">
        <v>7.5585789871504154</v>
      </c>
      <c r="PS59" s="381">
        <v>9.7484276729559927</v>
      </c>
      <c r="PT59" s="381">
        <v>10.911270983213429</v>
      </c>
      <c r="PU59" s="378" t="str">
        <f t="shared" si="14"/>
        <v>--</v>
      </c>
      <c r="PV59" s="381">
        <v>20.634920634920622</v>
      </c>
      <c r="PW59" s="381">
        <v>22.955974842767326</v>
      </c>
      <c r="PX59" s="381">
        <v>25.059952038369293</v>
      </c>
      <c r="PZ59" s="368"/>
      <c r="QA59" s="368"/>
      <c r="QB59" s="368"/>
      <c r="QC59" s="368"/>
      <c r="QD59" s="368"/>
      <c r="QE59" s="368"/>
      <c r="QF59" s="368"/>
      <c r="QG59" s="368"/>
      <c r="QH59" s="368"/>
      <c r="QI59" s="368"/>
      <c r="QJ59" s="368"/>
      <c r="QK59" s="368"/>
      <c r="QL59" s="368"/>
      <c r="QM59" s="368"/>
      <c r="QN59" s="368"/>
      <c r="QO59" s="368"/>
      <c r="QP59" s="368"/>
      <c r="QQ59" s="368"/>
      <c r="QR59" s="368"/>
      <c r="QS59" s="368"/>
      <c r="QT59" s="368"/>
      <c r="QU59" s="368"/>
      <c r="QV59" s="368"/>
      <c r="QW59" s="368"/>
      <c r="QX59" s="368"/>
      <c r="QY59" s="368"/>
      <c r="QZ59" s="368"/>
      <c r="RA59" s="368"/>
      <c r="RB59" s="368"/>
      <c r="RC59" s="368"/>
      <c r="RD59" s="368"/>
      <c r="RE59" s="368"/>
      <c r="RF59" s="368"/>
      <c r="RG59" s="368"/>
      <c r="RH59" s="368"/>
      <c r="RI59" s="368"/>
      <c r="RJ59" s="368"/>
      <c r="RK59" s="368"/>
      <c r="RL59" s="368"/>
      <c r="RM59" s="368"/>
      <c r="RN59" s="368"/>
      <c r="RO59" s="368"/>
      <c r="RP59" s="368"/>
      <c r="RQ59" s="368"/>
      <c r="RR59" s="368"/>
      <c r="RS59" s="368"/>
      <c r="RT59" s="368"/>
    </row>
    <row r="60" spans="1:488" x14ac:dyDescent="0.25">
      <c r="A60" s="114">
        <v>56</v>
      </c>
      <c r="B60" s="93" t="s">
        <v>56</v>
      </c>
      <c r="C60" s="189">
        <v>3.0456852791878188</v>
      </c>
      <c r="D60" s="189">
        <v>19.103773584905664</v>
      </c>
      <c r="E60" s="189">
        <v>21.818181818181817</v>
      </c>
      <c r="F60" s="189">
        <v>2.0057306590257888</v>
      </c>
      <c r="G60" s="189">
        <v>7.3710073710073702</v>
      </c>
      <c r="H60" s="189">
        <v>15.613382899628254</v>
      </c>
      <c r="I60" s="189">
        <v>1.7045454545454546</v>
      </c>
      <c r="J60" s="189">
        <v>10.596026490066219</v>
      </c>
      <c r="K60" s="189">
        <v>14.076246334310859</v>
      </c>
      <c r="L60" s="189">
        <v>0.82474226804123707</v>
      </c>
      <c r="M60" s="190">
        <v>6.0822898032200348</v>
      </c>
      <c r="N60" s="190">
        <v>14.728682170542642</v>
      </c>
      <c r="O60" s="190">
        <v>1.9774011299435026</v>
      </c>
      <c r="P60" s="190">
        <v>4.9230769230769198</v>
      </c>
      <c r="Q60" s="190">
        <v>9.9337748344370844</v>
      </c>
      <c r="R60" s="190">
        <v>2.7989821882951667</v>
      </c>
      <c r="S60" s="190">
        <v>15.602836879432623</v>
      </c>
      <c r="T60" s="190">
        <v>16.666666666666661</v>
      </c>
      <c r="U60" s="190">
        <v>1.4367816091954029</v>
      </c>
      <c r="V60" s="190">
        <v>5.9259259259259212</v>
      </c>
      <c r="W60" s="190">
        <v>11.27819548872181</v>
      </c>
      <c r="X60" s="190">
        <v>1.1363636363636362</v>
      </c>
      <c r="Y60" s="190">
        <v>9.5343680709534357</v>
      </c>
      <c r="Z60" s="190">
        <v>9.117647058823529</v>
      </c>
      <c r="AA60" s="190">
        <v>0.61855670103092741</v>
      </c>
      <c r="AB60" s="132">
        <v>3.7701974865350079</v>
      </c>
      <c r="AC60" s="132">
        <v>11.139896373057001</v>
      </c>
      <c r="AD60" s="132">
        <v>1.9774011299435026</v>
      </c>
      <c r="AE60" s="132">
        <v>3.7151702786377725</v>
      </c>
      <c r="AF60" s="190">
        <v>9.602649006622519</v>
      </c>
      <c r="AG60" s="189">
        <v>1.5424164524421586</v>
      </c>
      <c r="AH60" s="189">
        <v>16.028708133971296</v>
      </c>
      <c r="AI60" s="191">
        <v>18.541033434650462</v>
      </c>
      <c r="AJ60" s="191">
        <v>1.4450867052023129</v>
      </c>
      <c r="AK60" s="190">
        <v>5.4054054054054026</v>
      </c>
      <c r="AL60" s="190">
        <v>12.030075187969928</v>
      </c>
      <c r="AM60" s="190">
        <v>1.1385199240986712</v>
      </c>
      <c r="AN60" s="190">
        <v>7.1428571428571477</v>
      </c>
      <c r="AO60" s="190">
        <v>12.609970674486792</v>
      </c>
      <c r="AP60" s="190">
        <v>0.61983471074380114</v>
      </c>
      <c r="AQ60" s="190">
        <v>4.332129963898919</v>
      </c>
      <c r="AR60" s="190">
        <v>12.271540469973884</v>
      </c>
      <c r="AS60" s="190">
        <v>1.1299435028248594</v>
      </c>
      <c r="AT60" s="190">
        <v>3.395061728395063</v>
      </c>
      <c r="AU60" s="190">
        <v>6.9767441860465151</v>
      </c>
      <c r="AV60" s="190">
        <v>4.819277108433738</v>
      </c>
      <c r="AW60" s="190">
        <v>25.827814569536436</v>
      </c>
      <c r="AX60" s="132">
        <v>19.705882352941181</v>
      </c>
      <c r="AY60" s="132">
        <v>4.6997389033942545</v>
      </c>
      <c r="AZ60" s="132">
        <v>19.080459770114949</v>
      </c>
      <c r="BA60" s="132">
        <v>10.992907801418447</v>
      </c>
      <c r="BB60" s="190">
        <v>2.9411764705882337</v>
      </c>
      <c r="BC60" s="132">
        <v>19.958847736625518</v>
      </c>
      <c r="BD60" s="132">
        <v>15.363128491620095</v>
      </c>
      <c r="BE60" s="132">
        <v>0.6072874493927124</v>
      </c>
      <c r="BF60" s="132">
        <v>11.413969335604763</v>
      </c>
      <c r="BG60" s="190">
        <v>16.582914572864336</v>
      </c>
      <c r="BH60" s="132">
        <v>1.5957446808510638</v>
      </c>
      <c r="BI60" s="132">
        <v>8.1920903954802249</v>
      </c>
      <c r="BJ60" s="132">
        <v>10.410094637223974</v>
      </c>
      <c r="BK60" s="192" t="s">
        <v>286</v>
      </c>
      <c r="BL60" s="190">
        <v>4.845814977973518</v>
      </c>
      <c r="BM60" s="132">
        <v>4.4510385756676243</v>
      </c>
      <c r="BN60" s="192" t="s">
        <v>286</v>
      </c>
      <c r="BO60" s="192">
        <v>4.5977011494253475</v>
      </c>
      <c r="BP60" s="192">
        <v>2.4911032028469862</v>
      </c>
      <c r="BQ60" s="192" t="s">
        <v>286</v>
      </c>
      <c r="BR60" s="132">
        <v>2.2633744855967137</v>
      </c>
      <c r="BS60" s="132">
        <v>3.6414565826331398</v>
      </c>
      <c r="BT60" s="192" t="s">
        <v>286</v>
      </c>
      <c r="BU60" s="190">
        <v>3.5775127768313464</v>
      </c>
      <c r="BV60" s="132">
        <v>2.7568922305764403</v>
      </c>
      <c r="BW60" s="192" t="s">
        <v>286</v>
      </c>
      <c r="BX60" s="132">
        <v>0.8522727272727274</v>
      </c>
      <c r="BY60" s="190">
        <v>2.8391167192429014</v>
      </c>
      <c r="BZ60" s="132" t="s">
        <v>286</v>
      </c>
      <c r="CA60" s="132">
        <v>15.32467532467534</v>
      </c>
      <c r="CB60" s="132">
        <v>50.819672131147541</v>
      </c>
      <c r="CC60" s="190" t="s">
        <v>286</v>
      </c>
      <c r="CD60" s="132">
        <v>8.4057971014492683</v>
      </c>
      <c r="CE60" s="132">
        <v>48.582995951417033</v>
      </c>
      <c r="CF60" s="132" t="s">
        <v>286</v>
      </c>
      <c r="CG60" s="190">
        <v>9.4999999999999876</v>
      </c>
      <c r="CH60" s="132">
        <v>33.226837060702863</v>
      </c>
      <c r="CI60" s="132" t="s">
        <v>286</v>
      </c>
      <c r="CJ60" s="132">
        <v>3.8696537678207741</v>
      </c>
      <c r="CK60" s="132">
        <v>28.488372093023258</v>
      </c>
      <c r="CL60" s="132" t="s">
        <v>286</v>
      </c>
      <c r="CM60" s="132">
        <v>3.2028469750889688</v>
      </c>
      <c r="CN60" s="132">
        <v>20.143884892086351</v>
      </c>
      <c r="CO60" s="132" t="s">
        <v>286</v>
      </c>
      <c r="CP60" s="190">
        <v>39.911308203991098</v>
      </c>
      <c r="CQ60" s="132">
        <v>59.523809523809554</v>
      </c>
      <c r="CR60" s="132" t="s">
        <v>286</v>
      </c>
      <c r="CS60" s="192">
        <v>30.697674418604652</v>
      </c>
      <c r="CT60" s="192">
        <v>58.214285714285737</v>
      </c>
      <c r="CU60" s="190" t="s">
        <v>286</v>
      </c>
      <c r="CV60" s="132">
        <v>29.462365591397859</v>
      </c>
      <c r="CW60" s="132">
        <v>48.571428571428591</v>
      </c>
      <c r="CX60" s="192" t="s">
        <v>286</v>
      </c>
      <c r="CY60" s="192">
        <v>19.931271477663241</v>
      </c>
      <c r="CZ60" s="190">
        <v>43.037974683544292</v>
      </c>
      <c r="DA60" s="132" t="s">
        <v>286</v>
      </c>
      <c r="DB60" s="132">
        <v>18.604651162790702</v>
      </c>
      <c r="DC60" s="210">
        <v>35.331230283911651</v>
      </c>
      <c r="DD60" s="192">
        <v>68.269230769230703</v>
      </c>
      <c r="DE60" s="190">
        <v>66.888888888888815</v>
      </c>
      <c r="DF60" s="132">
        <v>54.02985074626865</v>
      </c>
      <c r="DG60" s="132">
        <v>73.280423280423264</v>
      </c>
      <c r="DH60" s="192">
        <v>58.198614318706682</v>
      </c>
      <c r="DI60" s="192">
        <v>53.046594982078851</v>
      </c>
      <c r="DJ60" s="190">
        <v>72.556390977443598</v>
      </c>
      <c r="DK60" s="132">
        <v>72.783505154639144</v>
      </c>
      <c r="DL60" s="132">
        <v>50.704225352112672</v>
      </c>
      <c r="DM60" s="132">
        <v>71.933471933471964</v>
      </c>
      <c r="DN60" s="132">
        <v>72.664359861591578</v>
      </c>
      <c r="DO60" s="190">
        <v>60.301507537688472</v>
      </c>
      <c r="DP60" s="132">
        <v>67.934782608695656</v>
      </c>
      <c r="DQ60" s="132">
        <v>73.579545454545496</v>
      </c>
      <c r="DR60" s="132">
        <v>64.984227129337569</v>
      </c>
      <c r="DS60" s="132">
        <v>49.385749385749357</v>
      </c>
      <c r="DT60" s="190">
        <v>55.286343612334775</v>
      </c>
      <c r="DU60" s="194">
        <v>41.964285714285687</v>
      </c>
      <c r="DV60" s="194">
        <v>46.866485013624008</v>
      </c>
      <c r="DW60" s="192">
        <v>53.935185185185162</v>
      </c>
      <c r="DX60" s="194">
        <v>44.642857142857125</v>
      </c>
      <c r="DY60" s="190">
        <v>56.35673624288426</v>
      </c>
      <c r="DZ60" s="190">
        <v>57.380457380457337</v>
      </c>
      <c r="EA60" s="190">
        <v>40.226628895184142</v>
      </c>
      <c r="EB60" s="190">
        <v>47.727272727272727</v>
      </c>
      <c r="EC60" s="190">
        <v>59.27835051546397</v>
      </c>
      <c r="ED60" s="190">
        <v>40.954773869346724</v>
      </c>
      <c r="EE60" s="190">
        <v>44.686648501362399</v>
      </c>
      <c r="EF60" s="190">
        <v>63.218390804597725</v>
      </c>
      <c r="EG60" s="190">
        <v>50.316455696202546</v>
      </c>
      <c r="EH60" s="190">
        <v>17.401960784313719</v>
      </c>
      <c r="EI60" s="190">
        <v>12.307692307692319</v>
      </c>
      <c r="EJ60" s="190">
        <v>6.7846607669616574</v>
      </c>
      <c r="EK60" s="190">
        <v>21.428571428571431</v>
      </c>
      <c r="EL60" s="132">
        <v>15.935334872979213</v>
      </c>
      <c r="EM60" s="132">
        <v>10.714285714285715</v>
      </c>
      <c r="EN60" s="132">
        <v>18.587360594795545</v>
      </c>
      <c r="EO60" s="132">
        <v>13.374485596707817</v>
      </c>
      <c r="EP60" s="190">
        <v>10.169491525423719</v>
      </c>
      <c r="EQ60" s="132">
        <v>15.126050420168077</v>
      </c>
      <c r="ER60" s="132">
        <v>16.867469879518076</v>
      </c>
      <c r="ES60" s="132">
        <v>13.636363636363624</v>
      </c>
      <c r="ET60" s="132">
        <v>15.945945945945944</v>
      </c>
      <c r="EU60" s="190">
        <v>18.803418803418808</v>
      </c>
      <c r="EV60" s="132">
        <v>17.777777777777803</v>
      </c>
      <c r="EW60" s="132" t="s">
        <v>286</v>
      </c>
      <c r="EX60" s="132" t="s">
        <v>286</v>
      </c>
      <c r="EY60" s="132" t="s">
        <v>286</v>
      </c>
      <c r="EZ60" s="190">
        <v>90.237467018469673</v>
      </c>
      <c r="FA60" s="132">
        <v>84.367816091954154</v>
      </c>
      <c r="FB60" s="132">
        <v>81.428571428571431</v>
      </c>
      <c r="FC60" s="132">
        <v>89.318600368324084</v>
      </c>
      <c r="FD60" s="132">
        <v>83.850931677018636</v>
      </c>
      <c r="FE60" s="190">
        <v>76</v>
      </c>
      <c r="FF60" s="132">
        <v>88.065843621399253</v>
      </c>
      <c r="FG60" s="132">
        <v>87.692307692307764</v>
      </c>
      <c r="FH60" s="132">
        <v>80.402010050251306</v>
      </c>
      <c r="FI60" s="132">
        <v>85.175202156334251</v>
      </c>
      <c r="FJ60" s="190">
        <v>87.215909090909108</v>
      </c>
      <c r="FK60" s="132">
        <v>80.254777070063724</v>
      </c>
      <c r="FL60" s="132" t="s">
        <v>286</v>
      </c>
      <c r="FM60" s="132" t="s">
        <v>286</v>
      </c>
      <c r="FN60" s="132" t="s">
        <v>286</v>
      </c>
      <c r="FO60" s="190">
        <v>44.063324538258598</v>
      </c>
      <c r="FP60" s="132">
        <v>37.47126436781609</v>
      </c>
      <c r="FQ60" s="132">
        <v>34.642857142857132</v>
      </c>
      <c r="FR60" s="132">
        <v>41.804788213627965</v>
      </c>
      <c r="FS60" s="132">
        <v>36.645962732919287</v>
      </c>
      <c r="FT60" s="190">
        <v>26.857142857142875</v>
      </c>
      <c r="FU60" s="132">
        <v>40.740740740740733</v>
      </c>
      <c r="FV60" s="132">
        <v>41.367521367521334</v>
      </c>
      <c r="FW60" s="132">
        <v>29.648241206030164</v>
      </c>
      <c r="FX60" s="132">
        <v>33.153638814016162</v>
      </c>
      <c r="FY60" s="190">
        <v>39.48863636363636</v>
      </c>
      <c r="FZ60" s="132">
        <v>29.936305732484076</v>
      </c>
      <c r="GA60" s="132" t="s">
        <v>286</v>
      </c>
      <c r="GB60" s="132" t="s">
        <v>286</v>
      </c>
      <c r="GC60" s="132" t="s">
        <v>286</v>
      </c>
      <c r="GD60" s="190">
        <v>63.709677419354861</v>
      </c>
      <c r="GE60" s="132">
        <v>69.444444444444414</v>
      </c>
      <c r="GF60" s="132">
        <v>74.100719424460465</v>
      </c>
      <c r="GG60" s="132">
        <v>59.099437148217625</v>
      </c>
      <c r="GH60" s="132">
        <v>65.19916142557652</v>
      </c>
      <c r="GI60" s="190">
        <v>59.714285714285701</v>
      </c>
      <c r="GJ60" s="132">
        <v>46.680497925311215</v>
      </c>
      <c r="GK60" s="132">
        <v>51.903114186851191</v>
      </c>
      <c r="GL60" s="132">
        <v>54.177215189873422</v>
      </c>
      <c r="GM60" s="197">
        <v>49.999999999999979</v>
      </c>
      <c r="GN60" s="190">
        <v>52.463768115942052</v>
      </c>
      <c r="GO60" s="132">
        <v>57.00636942675164</v>
      </c>
      <c r="GP60" s="132" t="s">
        <v>286</v>
      </c>
      <c r="GQ60" s="132" t="s">
        <v>286</v>
      </c>
      <c r="GR60" s="132" t="s">
        <v>286</v>
      </c>
      <c r="GS60" s="190">
        <v>24.462365591397859</v>
      </c>
      <c r="GT60" s="132">
        <v>24.53703703703702</v>
      </c>
      <c r="GU60" s="132">
        <v>31.294964028776956</v>
      </c>
      <c r="GV60" s="132">
        <v>17.636022514071289</v>
      </c>
      <c r="GW60" s="132">
        <v>21.80293501048218</v>
      </c>
      <c r="GX60" s="190">
        <v>24.571428571428569</v>
      </c>
      <c r="GY60" s="190">
        <v>10.78838174273859</v>
      </c>
      <c r="GZ60" s="190">
        <v>15.570934256055375</v>
      </c>
      <c r="HA60" s="190">
        <v>17.97468354430379</v>
      </c>
      <c r="HB60" s="190">
        <v>14.324324324324326</v>
      </c>
      <c r="HC60" s="190">
        <v>15.652173913043478</v>
      </c>
      <c r="HD60" s="190">
        <v>16.560509554140122</v>
      </c>
      <c r="HE60" s="190" t="s">
        <v>286</v>
      </c>
      <c r="HF60" s="190" t="s">
        <v>286</v>
      </c>
      <c r="HG60" s="190" t="s">
        <v>286</v>
      </c>
      <c r="HH60" s="190">
        <v>28.693181818181802</v>
      </c>
      <c r="HI60" s="190">
        <v>23.20574162679425</v>
      </c>
      <c r="HJ60" s="190">
        <v>16.296296296296298</v>
      </c>
      <c r="HK60" s="190">
        <v>31.692913385826746</v>
      </c>
      <c r="HL60" s="132">
        <v>29.449152542372889</v>
      </c>
      <c r="HM60" s="132">
        <v>22.123893805309716</v>
      </c>
      <c r="HN60" s="132">
        <v>30.04201680672271</v>
      </c>
      <c r="HO60" s="132">
        <v>35.263157894736807</v>
      </c>
      <c r="HP60" s="190">
        <v>30.927835051546381</v>
      </c>
      <c r="HQ60" s="132">
        <v>29.945054945054952</v>
      </c>
      <c r="HR60" s="132">
        <v>38.616714697406323</v>
      </c>
      <c r="HS60" s="132">
        <v>35.576923076923087</v>
      </c>
      <c r="HT60" s="196" t="s">
        <v>286</v>
      </c>
      <c r="HU60" s="190" t="s">
        <v>286</v>
      </c>
      <c r="HV60" s="192" t="s">
        <v>286</v>
      </c>
      <c r="HW60" s="192">
        <v>10.79545454545455</v>
      </c>
      <c r="HX60" s="192">
        <v>6.937799043062201</v>
      </c>
      <c r="HY60" s="192">
        <v>4.0740740740740744</v>
      </c>
      <c r="HZ60" s="192">
        <v>12.204724409448826</v>
      </c>
      <c r="IA60" s="192">
        <v>9.7457627118644137</v>
      </c>
      <c r="IB60" s="192">
        <v>5.6047197640117989</v>
      </c>
      <c r="IC60" s="192">
        <v>6.7226890756302513</v>
      </c>
      <c r="ID60" s="192">
        <v>11.578947368421048</v>
      </c>
      <c r="IE60" s="192">
        <v>9.7938144329896897</v>
      </c>
      <c r="IF60" s="192">
        <v>8.2417582417582338</v>
      </c>
      <c r="IG60" s="192">
        <v>10.951008645533145</v>
      </c>
      <c r="IH60" s="192">
        <v>11.858974358974352</v>
      </c>
      <c r="II60" s="192" t="s">
        <v>286</v>
      </c>
      <c r="IJ60" s="192" t="s">
        <v>286</v>
      </c>
      <c r="IK60" s="192" t="s">
        <v>286</v>
      </c>
      <c r="IL60" s="192" t="s">
        <v>286</v>
      </c>
      <c r="IM60" s="192" t="s">
        <v>286</v>
      </c>
      <c r="IN60" s="192" t="s">
        <v>286</v>
      </c>
      <c r="IO60" s="192" t="s">
        <v>286</v>
      </c>
      <c r="IP60" s="192" t="s">
        <v>286</v>
      </c>
      <c r="IQ60" s="192" t="s">
        <v>286</v>
      </c>
      <c r="IR60" s="192" t="s">
        <v>286</v>
      </c>
      <c r="IS60" s="192">
        <v>14.862385321100902</v>
      </c>
      <c r="IT60" s="192">
        <v>13.563829787234042</v>
      </c>
      <c r="IU60" s="192" t="s">
        <v>286</v>
      </c>
      <c r="IV60" s="192">
        <v>15.030674846625766</v>
      </c>
      <c r="IW60" s="192">
        <v>14.381270903010032</v>
      </c>
      <c r="IX60" s="192" t="s">
        <v>286</v>
      </c>
      <c r="IY60" s="192" t="s">
        <v>286</v>
      </c>
      <c r="IZ60" s="192" t="s">
        <v>286</v>
      </c>
      <c r="JA60" s="192" t="s">
        <v>286</v>
      </c>
      <c r="JB60" s="192" t="s">
        <v>286</v>
      </c>
      <c r="JC60" s="192" t="s">
        <v>286</v>
      </c>
      <c r="JD60" s="192" t="s">
        <v>286</v>
      </c>
      <c r="JE60" s="192" t="s">
        <v>286</v>
      </c>
      <c r="JF60" s="192" t="s">
        <v>286</v>
      </c>
      <c r="JG60" s="192" t="s">
        <v>286</v>
      </c>
      <c r="JH60" s="192">
        <v>11.559633027522938</v>
      </c>
      <c r="JI60" s="192">
        <v>9.3085106382978626</v>
      </c>
      <c r="JJ60" s="192" t="s">
        <v>286</v>
      </c>
      <c r="JK60" s="192">
        <v>10.736196319018415</v>
      </c>
      <c r="JL60" s="192">
        <v>11.705685618729108</v>
      </c>
      <c r="JM60" s="192" t="s">
        <v>286</v>
      </c>
      <c r="JN60" s="192" t="s">
        <v>286</v>
      </c>
      <c r="JO60" s="192" t="s">
        <v>286</v>
      </c>
      <c r="JP60" s="192" t="s">
        <v>286</v>
      </c>
      <c r="JQ60" s="192" t="s">
        <v>286</v>
      </c>
      <c r="JR60" s="192" t="s">
        <v>286</v>
      </c>
      <c r="JS60" s="192" t="s">
        <v>286</v>
      </c>
      <c r="JT60" s="192" t="s">
        <v>286</v>
      </c>
      <c r="JU60" s="192" t="s">
        <v>286</v>
      </c>
      <c r="JV60" s="192" t="s">
        <v>286</v>
      </c>
      <c r="JW60" s="192">
        <v>26.422018348623865</v>
      </c>
      <c r="JX60" s="192">
        <v>22.87234042553191</v>
      </c>
      <c r="JY60" s="192" t="s">
        <v>286</v>
      </c>
      <c r="JZ60" s="192">
        <v>25.766871165644176</v>
      </c>
      <c r="KA60" s="192">
        <v>26.086956521739122</v>
      </c>
      <c r="KB60" s="192">
        <v>18.536585365853657</v>
      </c>
      <c r="KC60" s="192">
        <v>22.295805739514371</v>
      </c>
      <c r="KD60" s="192">
        <v>25.443786982248525</v>
      </c>
      <c r="KE60" s="192">
        <v>23.138297872340431</v>
      </c>
      <c r="KF60" s="192">
        <v>26.340326340326321</v>
      </c>
      <c r="KG60" s="192">
        <v>24.555160142348747</v>
      </c>
      <c r="KH60" s="192">
        <v>19.887429643527209</v>
      </c>
      <c r="KI60" s="192">
        <v>27.743271221532087</v>
      </c>
      <c r="KJ60" s="192">
        <v>26.404494382022467</v>
      </c>
      <c r="KK60" s="192">
        <v>20.000000000000011</v>
      </c>
      <c r="KL60" s="192">
        <v>23.720136518771341</v>
      </c>
      <c r="KM60" s="192">
        <v>25.628140703517584</v>
      </c>
      <c r="KN60" s="192">
        <v>21.891891891891898</v>
      </c>
      <c r="KO60" s="192">
        <v>21.714285714285712</v>
      </c>
      <c r="KP60" s="192">
        <v>25.632911392405049</v>
      </c>
      <c r="KQ60" s="192" t="str">
        <f t="shared" si="49"/>
        <v>--</v>
      </c>
      <c r="KR60" s="192" t="str">
        <f t="shared" si="49"/>
        <v>--</v>
      </c>
      <c r="KS60" s="192" t="str">
        <f t="shared" si="49"/>
        <v>--</v>
      </c>
      <c r="KT60" s="192" t="str">
        <f t="shared" si="49"/>
        <v>--</v>
      </c>
      <c r="KU60" s="192" t="str">
        <f t="shared" si="49"/>
        <v>--</v>
      </c>
      <c r="KV60" s="223">
        <v>0.74211502782931305</v>
      </c>
      <c r="KW60" s="219">
        <v>1.94931773879142</v>
      </c>
      <c r="KX60" s="223">
        <v>0.74074074074074003</v>
      </c>
      <c r="KY60" s="219">
        <v>1.0482180293501</v>
      </c>
      <c r="KZ60" s="219">
        <v>1.0845986984815601</v>
      </c>
      <c r="LA60" s="219">
        <v>3.4802784222737801</v>
      </c>
      <c r="LB60" s="190" t="str">
        <f t="shared" si="33"/>
        <v>--</v>
      </c>
      <c r="LC60" s="219">
        <v>1.4957264957265</v>
      </c>
      <c r="LD60" s="219">
        <v>9.6685082872928092</v>
      </c>
      <c r="LE60" s="190" t="str">
        <f t="shared" si="34"/>
        <v>--</v>
      </c>
      <c r="LF60" s="219">
        <v>1.1160714285714299</v>
      </c>
      <c r="LG60" s="219">
        <v>10.2870813397129</v>
      </c>
      <c r="LH60" s="219">
        <v>86.553030303030198</v>
      </c>
      <c r="LI60" s="219">
        <v>86.852589641434307</v>
      </c>
      <c r="LJ60" s="219">
        <v>83.3333333333333</v>
      </c>
      <c r="LK60" s="219">
        <v>78.5263157894736</v>
      </c>
      <c r="LL60" s="219">
        <v>76.252723311546802</v>
      </c>
      <c r="LM60" s="219">
        <v>76.689976689976703</v>
      </c>
      <c r="LN60" s="219">
        <v>35.606060606060602</v>
      </c>
      <c r="LO60" s="219">
        <v>35.458167330677298</v>
      </c>
      <c r="LP60" s="219">
        <v>34.848484848484901</v>
      </c>
      <c r="LQ60" s="219">
        <v>31.789473684210499</v>
      </c>
      <c r="LR60" s="219">
        <v>29.629629629629601</v>
      </c>
      <c r="LS60" s="219">
        <v>24.9417249417249</v>
      </c>
      <c r="LT60" s="219">
        <v>45.3333333333333</v>
      </c>
      <c r="LU60" s="219">
        <v>46.693386773547097</v>
      </c>
      <c r="LV60" s="219">
        <v>42.424242424242401</v>
      </c>
      <c r="LW60" s="219">
        <v>37.605042016806699</v>
      </c>
      <c r="LX60" s="219">
        <v>43.790849673202601</v>
      </c>
      <c r="LY60" s="219">
        <v>40.887850467289702</v>
      </c>
      <c r="LZ60" s="219">
        <v>11.4285714285714</v>
      </c>
      <c r="MA60" s="219">
        <v>11.8236472945892</v>
      </c>
      <c r="MB60" s="219">
        <v>10.1010101010101</v>
      </c>
      <c r="MC60" s="219">
        <v>6.7226890756302504</v>
      </c>
      <c r="MD60" s="219">
        <v>8.7145969498910603</v>
      </c>
      <c r="ME60" s="219">
        <v>10.514018691588801</v>
      </c>
      <c r="MF60" s="219">
        <v>39.080459770114899</v>
      </c>
      <c r="MG60" s="219">
        <v>34.607645875251499</v>
      </c>
      <c r="MH60" s="219">
        <v>37.121212121212203</v>
      </c>
      <c r="MI60" s="219">
        <v>34.177215189873401</v>
      </c>
      <c r="MJ60" s="219">
        <v>32.969432314410497</v>
      </c>
      <c r="MK60" s="219">
        <v>33.723653395784503</v>
      </c>
      <c r="ML60" s="219">
        <v>10.1532567049808</v>
      </c>
      <c r="MM60" s="219">
        <v>9.6579476861166995</v>
      </c>
      <c r="MN60" s="219">
        <v>10.858585858585901</v>
      </c>
      <c r="MO60" s="219">
        <v>9.7046413502109594</v>
      </c>
      <c r="MP60" s="219">
        <v>7.2052401746724897</v>
      </c>
      <c r="MQ60" s="219">
        <v>7.7283372365339602</v>
      </c>
      <c r="MR60" s="190" t="str">
        <f t="shared" si="48"/>
        <v>--</v>
      </c>
      <c r="MS60" s="190" t="str">
        <f t="shared" si="48"/>
        <v>--</v>
      </c>
      <c r="MT60" s="190" t="str">
        <f t="shared" si="48"/>
        <v>--</v>
      </c>
      <c r="MU60" s="190" t="str">
        <f t="shared" si="48"/>
        <v>--</v>
      </c>
      <c r="MV60" s="220">
        <v>87.5</v>
      </c>
      <c r="MW60" s="220">
        <v>83.472803347280404</v>
      </c>
      <c r="MX60" s="220">
        <v>37.019230769230802</v>
      </c>
      <c r="MY60" s="220">
        <v>33.891213389121397</v>
      </c>
      <c r="MZ60" s="220">
        <v>45.2554744525548</v>
      </c>
      <c r="NA60" s="220">
        <v>40.918580375782803</v>
      </c>
      <c r="NB60" s="220">
        <v>10.705596107056</v>
      </c>
      <c r="NC60" s="220">
        <v>7.30688935281837</v>
      </c>
      <c r="ND60" s="220">
        <v>33.819951338199502</v>
      </c>
      <c r="NE60" s="220">
        <v>34.446764091858</v>
      </c>
      <c r="NF60" s="220">
        <v>10.705596107056</v>
      </c>
      <c r="NG60" s="220">
        <v>7.5156576200417504</v>
      </c>
      <c r="NH60" s="221" t="str">
        <f t="shared" si="35"/>
        <v>--</v>
      </c>
      <c r="NI60" s="222">
        <v>13.4146341463415</v>
      </c>
      <c r="NJ60" s="222">
        <v>14.8305084745763</v>
      </c>
      <c r="NK60" s="222">
        <v>13.436692506459901</v>
      </c>
      <c r="NL60" s="221" t="str">
        <f t="shared" si="36"/>
        <v>--</v>
      </c>
      <c r="NM60" s="222">
        <v>14.6453089244851</v>
      </c>
      <c r="NN60" s="222">
        <v>14.117647058823501</v>
      </c>
      <c r="NO60" s="222">
        <v>17.026378896882498</v>
      </c>
      <c r="NP60" s="221" t="str">
        <f t="shared" si="37"/>
        <v>--</v>
      </c>
      <c r="NQ60" s="273">
        <v>9.7560975609756166</v>
      </c>
      <c r="NR60" s="273">
        <v>11.440677966101696</v>
      </c>
      <c r="NS60" s="273">
        <v>12.661498708010328</v>
      </c>
      <c r="NT60" s="221" t="str">
        <f t="shared" si="38"/>
        <v>--</v>
      </c>
      <c r="NU60" s="222">
        <v>10.526315789473676</v>
      </c>
      <c r="NV60" s="222">
        <v>10.823529411764694</v>
      </c>
      <c r="NW60" s="222">
        <v>16.306954436450827</v>
      </c>
      <c r="NX60" s="221" t="str">
        <f t="shared" si="39"/>
        <v>--</v>
      </c>
      <c r="NY60" s="222">
        <v>23.170731707317096</v>
      </c>
      <c r="NZ60" s="222">
        <v>26.271186440677972</v>
      </c>
      <c r="OA60" s="222">
        <v>26.098191214470283</v>
      </c>
      <c r="OB60" s="221" t="str">
        <f t="shared" si="40"/>
        <v>--</v>
      </c>
      <c r="OC60" s="222">
        <v>25.171624713958813</v>
      </c>
      <c r="OD60" s="222">
        <v>24.94117647058825</v>
      </c>
      <c r="OE60" s="222">
        <v>33.333333333333357</v>
      </c>
      <c r="OF60" s="128">
        <v>50.823529411764682</v>
      </c>
      <c r="OG60" s="128">
        <v>55.617977528089888</v>
      </c>
      <c r="OH60" s="128">
        <v>61.598440545808991</v>
      </c>
      <c r="OI60" s="128">
        <v>47.654320987654316</v>
      </c>
      <c r="OJ60" s="128">
        <v>58.458244111349025</v>
      </c>
      <c r="OK60" s="128">
        <v>60.421052631578924</v>
      </c>
      <c r="OL60" s="128">
        <v>63.991323210412162</v>
      </c>
      <c r="OM60" s="128">
        <v>50.930232558139515</v>
      </c>
      <c r="ON60" s="310">
        <v>18.271604938271615</v>
      </c>
      <c r="OO60" s="128">
        <v>17.18146718146717</v>
      </c>
      <c r="OP60" s="128">
        <v>16.465863453815235</v>
      </c>
      <c r="OQ60" s="128">
        <v>17.380352644836265</v>
      </c>
      <c r="OR60" s="128">
        <v>20.88607594936709</v>
      </c>
      <c r="OS60" s="128">
        <v>11.53039832285115</v>
      </c>
      <c r="OT60" s="128">
        <v>15.570175438596495</v>
      </c>
      <c r="OU60" s="128">
        <v>13.986013986013997</v>
      </c>
      <c r="OW60" s="378" t="str">
        <f t="shared" si="10"/>
        <v>--</v>
      </c>
      <c r="OX60" s="381">
        <v>1.5594541910331383</v>
      </c>
      <c r="OY60" s="381">
        <v>0.41928721174004191</v>
      </c>
      <c r="OZ60" s="381">
        <v>3.0456852791878175</v>
      </c>
      <c r="PA60" s="378" t="str">
        <f t="shared" si="11"/>
        <v>--</v>
      </c>
      <c r="PB60" s="378" t="str">
        <f t="shared" si="11"/>
        <v>--</v>
      </c>
      <c r="PC60" s="381">
        <v>1.0845986984815617</v>
      </c>
      <c r="PD60" s="381">
        <v>9.5890410958904084</v>
      </c>
      <c r="PE60" s="380">
        <v>50.404858299595126</v>
      </c>
      <c r="PF60" s="381">
        <v>50.961538461538453</v>
      </c>
      <c r="PG60" s="381">
        <v>58.490566037735839</v>
      </c>
      <c r="PH60" s="381">
        <v>50.379746835443044</v>
      </c>
      <c r="PI60" s="380">
        <v>21.532091097308484</v>
      </c>
      <c r="PJ60" s="381">
        <v>11.614173228346463</v>
      </c>
      <c r="PK60" s="381">
        <v>13.836477987421377</v>
      </c>
      <c r="PL60" s="381">
        <v>8.7179487179487065</v>
      </c>
      <c r="PM60" s="378" t="str">
        <f t="shared" si="12"/>
        <v>--</v>
      </c>
      <c r="PN60" s="381">
        <v>16.28392484342379</v>
      </c>
      <c r="PO60" s="381">
        <v>16.289592760180984</v>
      </c>
      <c r="PP60" s="381">
        <v>15.303430079155669</v>
      </c>
      <c r="PQ60" s="378" t="str">
        <f t="shared" si="13"/>
        <v>--</v>
      </c>
      <c r="PR60" s="381">
        <v>11.482254697285997</v>
      </c>
      <c r="PS60" s="381">
        <v>14.932126696832583</v>
      </c>
      <c r="PT60" s="381">
        <v>13.192612137203168</v>
      </c>
      <c r="PU60" s="378" t="str">
        <f t="shared" si="14"/>
        <v>--</v>
      </c>
      <c r="PV60" s="381">
        <v>27.766179540709807</v>
      </c>
      <c r="PW60" s="381">
        <v>31.22171945701357</v>
      </c>
      <c r="PX60" s="381">
        <v>28.496042216358831</v>
      </c>
      <c r="PZ60" s="368"/>
      <c r="QA60" s="368"/>
      <c r="QB60" s="368"/>
      <c r="QC60" s="368"/>
      <c r="QD60" s="368"/>
      <c r="QE60" s="368"/>
      <c r="QF60" s="368"/>
      <c r="QG60" s="368"/>
      <c r="QH60" s="368"/>
      <c r="QI60" s="368"/>
      <c r="QJ60" s="368"/>
      <c r="QK60" s="368"/>
      <c r="QL60" s="368"/>
      <c r="QM60" s="368"/>
      <c r="QN60" s="368"/>
      <c r="QO60" s="368"/>
      <c r="QP60" s="368"/>
      <c r="QQ60" s="368"/>
      <c r="QR60" s="368"/>
      <c r="QS60" s="368"/>
      <c r="QT60" s="368"/>
      <c r="QU60" s="368"/>
      <c r="QV60" s="368"/>
      <c r="QW60" s="368"/>
      <c r="QX60" s="368"/>
      <c r="QY60" s="368"/>
      <c r="QZ60" s="368"/>
      <c r="RA60" s="368"/>
      <c r="RB60" s="368"/>
      <c r="RC60" s="368"/>
      <c r="RD60" s="368"/>
      <c r="RE60" s="368"/>
      <c r="RF60" s="368"/>
      <c r="RG60" s="368"/>
      <c r="RH60" s="368"/>
      <c r="RI60" s="368"/>
      <c r="RJ60" s="368"/>
      <c r="RK60" s="368"/>
      <c r="RL60" s="368"/>
      <c r="RM60" s="368"/>
      <c r="RN60" s="368"/>
      <c r="RO60" s="368"/>
      <c r="RP60" s="368"/>
      <c r="RQ60" s="368"/>
      <c r="RR60" s="368"/>
      <c r="RS60" s="368"/>
      <c r="RT60" s="368"/>
    </row>
    <row r="61" spans="1:488" ht="21" customHeight="1" x14ac:dyDescent="0.25">
      <c r="A61" s="114">
        <v>57</v>
      </c>
      <c r="B61" s="93" t="s">
        <v>57</v>
      </c>
      <c r="C61" s="189">
        <v>7.0967741935483888</v>
      </c>
      <c r="D61" s="189">
        <v>14.084507042253524</v>
      </c>
      <c r="E61" s="189">
        <v>26.829268292682926</v>
      </c>
      <c r="F61" s="189">
        <v>2.6785714285714293</v>
      </c>
      <c r="G61" s="189">
        <v>15.75342465753423</v>
      </c>
      <c r="H61" s="189">
        <v>15.277777777777777</v>
      </c>
      <c r="I61" s="189">
        <v>0</v>
      </c>
      <c r="J61" s="189">
        <v>10.483870967741934</v>
      </c>
      <c r="K61" s="189">
        <v>18.75</v>
      </c>
      <c r="L61" s="189">
        <v>0.71942446043165453</v>
      </c>
      <c r="M61" s="190">
        <v>3.8216560509554141</v>
      </c>
      <c r="N61" s="190">
        <v>14.399999999999999</v>
      </c>
      <c r="O61" s="190">
        <v>0</v>
      </c>
      <c r="P61" s="190">
        <v>10.569105691056915</v>
      </c>
      <c r="Q61" s="190">
        <v>7.0796460176991172</v>
      </c>
      <c r="R61" s="190">
        <v>6.4516129032258078</v>
      </c>
      <c r="S61" s="190">
        <v>13.380281690140848</v>
      </c>
      <c r="T61" s="190">
        <v>21.518987341772149</v>
      </c>
      <c r="U61" s="190">
        <v>2.6785714285714293</v>
      </c>
      <c r="V61" s="190">
        <v>11.11111111111112</v>
      </c>
      <c r="W61" s="190">
        <v>12.5</v>
      </c>
      <c r="X61" s="190">
        <v>0</v>
      </c>
      <c r="Y61" s="190">
        <v>8.1967213114754109</v>
      </c>
      <c r="Z61" s="190">
        <v>15.972222222222225</v>
      </c>
      <c r="AA61" s="190">
        <v>0.71942446043165453</v>
      </c>
      <c r="AB61" s="132">
        <v>2.5641025641025643</v>
      </c>
      <c r="AC61" s="132">
        <v>10.483870967741938</v>
      </c>
      <c r="AD61" s="132">
        <v>0</v>
      </c>
      <c r="AE61" s="132">
        <v>7.3770491803278695</v>
      </c>
      <c r="AF61" s="190">
        <v>4.4642857142857135</v>
      </c>
      <c r="AG61" s="189">
        <v>3.3112582781456954</v>
      </c>
      <c r="AH61" s="189">
        <v>11.971830985915489</v>
      </c>
      <c r="AI61" s="191">
        <v>26.829268292682926</v>
      </c>
      <c r="AJ61" s="191">
        <v>1.8181818181818177</v>
      </c>
      <c r="AK61" s="190">
        <v>12.413793103448274</v>
      </c>
      <c r="AL61" s="190">
        <v>15.277777777777777</v>
      </c>
      <c r="AM61" s="190">
        <v>0</v>
      </c>
      <c r="AN61" s="190">
        <v>7.3770491803278704</v>
      </c>
      <c r="AO61" s="190">
        <v>14.184397163120568</v>
      </c>
      <c r="AP61" s="190">
        <v>0</v>
      </c>
      <c r="AQ61" s="190">
        <v>2.547770700636943</v>
      </c>
      <c r="AR61" s="190">
        <v>12.903225806451616</v>
      </c>
      <c r="AS61" s="190">
        <v>0</v>
      </c>
      <c r="AT61" s="190">
        <v>6.6115702479338871</v>
      </c>
      <c r="AU61" s="190">
        <v>4.4247787610619458</v>
      </c>
      <c r="AV61" s="190">
        <v>8.1871345029239766</v>
      </c>
      <c r="AW61" s="190">
        <v>26.896551724137932</v>
      </c>
      <c r="AX61" s="132">
        <v>34.883720930232563</v>
      </c>
      <c r="AY61" s="132">
        <v>7.6923076923076925</v>
      </c>
      <c r="AZ61" s="132">
        <v>33.974358974358978</v>
      </c>
      <c r="BA61" s="132">
        <v>14.1025641025641</v>
      </c>
      <c r="BB61" s="190">
        <v>1.9230769230769231</v>
      </c>
      <c r="BC61" s="132">
        <v>11.627906976744187</v>
      </c>
      <c r="BD61" s="132">
        <v>12.90322580645161</v>
      </c>
      <c r="BE61" s="132">
        <v>0.6802721088435375</v>
      </c>
      <c r="BF61" s="132">
        <v>5.6250000000000018</v>
      </c>
      <c r="BG61" s="190">
        <v>19.379844961240298</v>
      </c>
      <c r="BH61" s="132">
        <v>3.90625</v>
      </c>
      <c r="BI61" s="132">
        <v>12.30769230769231</v>
      </c>
      <c r="BJ61" s="132">
        <v>5.1724137931034475</v>
      </c>
      <c r="BK61" s="192" t="s">
        <v>286</v>
      </c>
      <c r="BL61" s="190">
        <v>4.8275862068965409</v>
      </c>
      <c r="BM61" s="132">
        <v>8.1395348837208985</v>
      </c>
      <c r="BN61" s="192" t="s">
        <v>286</v>
      </c>
      <c r="BO61" s="192">
        <v>5.1282051282050958</v>
      </c>
      <c r="BP61" s="192">
        <v>2.5641025641025266</v>
      </c>
      <c r="BQ61" s="192" t="s">
        <v>286</v>
      </c>
      <c r="BR61" s="132">
        <v>4.6874999999999858</v>
      </c>
      <c r="BS61" s="132">
        <v>5.161290322580669</v>
      </c>
      <c r="BT61" s="192" t="s">
        <v>286</v>
      </c>
      <c r="BU61" s="190">
        <v>1.25</v>
      </c>
      <c r="BV61" s="132">
        <v>2.3255813953488373</v>
      </c>
      <c r="BW61" s="192" t="s">
        <v>286</v>
      </c>
      <c r="BX61" s="132">
        <v>0.76923076923076927</v>
      </c>
      <c r="BY61" s="190">
        <v>0</v>
      </c>
      <c r="BZ61" s="132" t="s">
        <v>286</v>
      </c>
      <c r="CA61" s="132">
        <v>7.3170731707317103</v>
      </c>
      <c r="CB61" s="132">
        <v>41.333333333333329</v>
      </c>
      <c r="CC61" s="190" t="s">
        <v>286</v>
      </c>
      <c r="CD61" s="132">
        <v>13.636363636363642</v>
      </c>
      <c r="CE61" s="132">
        <v>37.14285714285716</v>
      </c>
      <c r="CF61" s="132" t="s">
        <v>286</v>
      </c>
      <c r="CG61" s="190">
        <v>9.9999999999999982</v>
      </c>
      <c r="CH61" s="132">
        <v>26.865671641791049</v>
      </c>
      <c r="CI61" s="132" t="s">
        <v>286</v>
      </c>
      <c r="CJ61" s="132">
        <v>5.1470588235294166</v>
      </c>
      <c r="CK61" s="132">
        <v>24.778761061946906</v>
      </c>
      <c r="CL61" s="132" t="s">
        <v>286</v>
      </c>
      <c r="CM61" s="132">
        <v>8.0357142857142865</v>
      </c>
      <c r="CN61" s="132">
        <v>23.958333333333321</v>
      </c>
      <c r="CO61" s="132" t="s">
        <v>286</v>
      </c>
      <c r="CP61" s="190">
        <v>27.777777777777786</v>
      </c>
      <c r="CQ61" s="132">
        <v>51.19047619047619</v>
      </c>
      <c r="CR61" s="132" t="s">
        <v>286</v>
      </c>
      <c r="CS61" s="192">
        <v>46.451612903225787</v>
      </c>
      <c r="CT61" s="192">
        <v>49.350649350649348</v>
      </c>
      <c r="CU61" s="190" t="s">
        <v>286</v>
      </c>
      <c r="CV61" s="132">
        <v>38.281250000000036</v>
      </c>
      <c r="CW61" s="132">
        <v>45.033112582781463</v>
      </c>
      <c r="CX61" s="192" t="s">
        <v>286</v>
      </c>
      <c r="CY61" s="192">
        <v>21.875000000000011</v>
      </c>
      <c r="CZ61" s="190">
        <v>42.63565891472868</v>
      </c>
      <c r="DA61" s="132" t="s">
        <v>286</v>
      </c>
      <c r="DB61" s="132">
        <v>21.70542635658915</v>
      </c>
      <c r="DC61" s="210">
        <v>38.596491228070178</v>
      </c>
      <c r="DD61" s="192">
        <v>65.476190476190453</v>
      </c>
      <c r="DE61" s="190">
        <v>67.361111111111157</v>
      </c>
      <c r="DF61" s="132">
        <v>64.367816091954083</v>
      </c>
      <c r="DG61" s="132">
        <v>78.947368421052559</v>
      </c>
      <c r="DH61" s="192">
        <v>65.161290322580655</v>
      </c>
      <c r="DI61" s="192">
        <v>44.155844155844143</v>
      </c>
      <c r="DJ61" s="190">
        <v>62.000000000000007</v>
      </c>
      <c r="DK61" s="132">
        <v>79.687499999999986</v>
      </c>
      <c r="DL61" s="132">
        <v>50.649350649350637</v>
      </c>
      <c r="DM61" s="132">
        <v>73.04964539007095</v>
      </c>
      <c r="DN61" s="132">
        <v>80.519480519480538</v>
      </c>
      <c r="DO61" s="190">
        <v>63.28125</v>
      </c>
      <c r="DP61" s="132">
        <v>73.983739837398389</v>
      </c>
      <c r="DQ61" s="132">
        <v>70</v>
      </c>
      <c r="DR61" s="132">
        <v>59.130434782608695</v>
      </c>
      <c r="DS61" s="132">
        <v>52.760736196319037</v>
      </c>
      <c r="DT61" s="190">
        <v>41.666666666666657</v>
      </c>
      <c r="DU61" s="194">
        <v>40.229885057471279</v>
      </c>
      <c r="DV61" s="194">
        <v>57.01754385964913</v>
      </c>
      <c r="DW61" s="192">
        <v>55.128205128205153</v>
      </c>
      <c r="DX61" s="194">
        <v>40.259740259740269</v>
      </c>
      <c r="DY61" s="190">
        <v>50.675675675675663</v>
      </c>
      <c r="DZ61" s="190">
        <v>67.441860465116321</v>
      </c>
      <c r="EA61" s="190">
        <v>38.562091503267979</v>
      </c>
      <c r="EB61" s="190">
        <v>50.000000000000007</v>
      </c>
      <c r="EC61" s="190">
        <v>63.522012578616376</v>
      </c>
      <c r="ED61" s="190">
        <v>45.736434108527156</v>
      </c>
      <c r="EE61" s="190">
        <v>54.838709677419359</v>
      </c>
      <c r="EF61" s="190">
        <v>59.523809523809547</v>
      </c>
      <c r="EG61" s="190">
        <v>44.827586206896555</v>
      </c>
      <c r="EH61" s="190">
        <v>12.72727272727273</v>
      </c>
      <c r="EI61" s="190">
        <v>7.6388888888888928</v>
      </c>
      <c r="EJ61" s="190">
        <v>10.588235294117649</v>
      </c>
      <c r="EK61" s="190">
        <v>19.298245614035089</v>
      </c>
      <c r="EL61" s="132">
        <v>15.483870967741939</v>
      </c>
      <c r="EM61" s="132">
        <v>12.820512820512825</v>
      </c>
      <c r="EN61" s="132">
        <v>24.342105263157897</v>
      </c>
      <c r="EO61" s="132">
        <v>14.960629921259841</v>
      </c>
      <c r="EP61" s="190">
        <v>16.666666666666657</v>
      </c>
      <c r="EQ61" s="132">
        <v>16.666666666666668</v>
      </c>
      <c r="ER61" s="132">
        <v>14.465408805031442</v>
      </c>
      <c r="ES61" s="132">
        <v>10.937500000000002</v>
      </c>
      <c r="ET61" s="132">
        <v>18.25396825396826</v>
      </c>
      <c r="EU61" s="190">
        <v>13.28125</v>
      </c>
      <c r="EV61" s="132">
        <v>13.913043478260867</v>
      </c>
      <c r="EW61" s="132" t="s">
        <v>286</v>
      </c>
      <c r="EX61" s="132" t="s">
        <v>286</v>
      </c>
      <c r="EY61" s="132" t="s">
        <v>286</v>
      </c>
      <c r="EZ61" s="190">
        <v>91.228070175438617</v>
      </c>
      <c r="FA61" s="132">
        <v>74.522292993630629</v>
      </c>
      <c r="FB61" s="132">
        <v>75.641025641025635</v>
      </c>
      <c r="FC61" s="132">
        <v>89.542483660130685</v>
      </c>
      <c r="FD61" s="132">
        <v>80.620155038759677</v>
      </c>
      <c r="FE61" s="190">
        <v>75.000000000000028</v>
      </c>
      <c r="FF61" s="132">
        <v>89.726027397260268</v>
      </c>
      <c r="FG61" s="132">
        <v>80.000000000000043</v>
      </c>
      <c r="FH61" s="132">
        <v>76.5625</v>
      </c>
      <c r="FI61" s="132">
        <v>81.102362204724415</v>
      </c>
      <c r="FJ61" s="190">
        <v>75.968992248062051</v>
      </c>
      <c r="FK61" s="132">
        <v>77.391304347826093</v>
      </c>
      <c r="FL61" s="132" t="s">
        <v>286</v>
      </c>
      <c r="FM61" s="132" t="s">
        <v>286</v>
      </c>
      <c r="FN61" s="132" t="s">
        <v>286</v>
      </c>
      <c r="FO61" s="190">
        <v>37.719298245614034</v>
      </c>
      <c r="FP61" s="132">
        <v>33.757961783439512</v>
      </c>
      <c r="FQ61" s="132">
        <v>16.666666666666668</v>
      </c>
      <c r="FR61" s="132">
        <v>33.986928104575185</v>
      </c>
      <c r="FS61" s="132">
        <v>43.410852713178286</v>
      </c>
      <c r="FT61" s="190">
        <v>35.897435897435919</v>
      </c>
      <c r="FU61" s="132">
        <v>34.246575342465739</v>
      </c>
      <c r="FV61" s="132">
        <v>30.000000000000007</v>
      </c>
      <c r="FW61" s="132">
        <v>27.34375</v>
      </c>
      <c r="FX61" s="132">
        <v>38.582677165354333</v>
      </c>
      <c r="FY61" s="190">
        <v>24.806201550387602</v>
      </c>
      <c r="FZ61" s="132">
        <v>25.217391304347835</v>
      </c>
      <c r="GA61" s="132" t="s">
        <v>286</v>
      </c>
      <c r="GB61" s="132" t="s">
        <v>286</v>
      </c>
      <c r="GC61" s="132" t="s">
        <v>286</v>
      </c>
      <c r="GD61" s="190">
        <v>68.421052631578931</v>
      </c>
      <c r="GE61" s="132">
        <v>71.428571428571459</v>
      </c>
      <c r="GF61" s="132">
        <v>71.052631578947356</v>
      </c>
      <c r="GG61" s="132">
        <v>61.073825503355664</v>
      </c>
      <c r="GH61" s="132">
        <v>67.460317460317469</v>
      </c>
      <c r="GI61" s="190">
        <v>64.05228758169936</v>
      </c>
      <c r="GJ61" s="132">
        <v>51.408450704225331</v>
      </c>
      <c r="GK61" s="132">
        <v>58.860759493670898</v>
      </c>
      <c r="GL61" s="132">
        <v>60.317460317460316</v>
      </c>
      <c r="GM61" s="197">
        <v>58.064516129032263</v>
      </c>
      <c r="GN61" s="190">
        <v>56.249999999999993</v>
      </c>
      <c r="GO61" s="132">
        <v>58.771929824561411</v>
      </c>
      <c r="GP61" s="132" t="s">
        <v>286</v>
      </c>
      <c r="GQ61" s="132" t="s">
        <v>286</v>
      </c>
      <c r="GR61" s="132" t="s">
        <v>286</v>
      </c>
      <c r="GS61" s="190">
        <v>18.421052631578942</v>
      </c>
      <c r="GT61" s="132">
        <v>27.922077922077936</v>
      </c>
      <c r="GU61" s="132">
        <v>31.578947368421044</v>
      </c>
      <c r="GV61" s="132">
        <v>16.778523489932887</v>
      </c>
      <c r="GW61" s="132">
        <v>14.285714285714288</v>
      </c>
      <c r="GX61" s="190">
        <v>30.718954248366007</v>
      </c>
      <c r="GY61" s="190">
        <v>13.380281690140842</v>
      </c>
      <c r="GZ61" s="190">
        <v>17.721518987341774</v>
      </c>
      <c r="HA61" s="190">
        <v>21.428571428571441</v>
      </c>
      <c r="HB61" s="190">
        <v>12.096774193548383</v>
      </c>
      <c r="HC61" s="190">
        <v>23.437499999999996</v>
      </c>
      <c r="HD61" s="190">
        <v>14.912280701754383</v>
      </c>
      <c r="HE61" s="190" t="s">
        <v>286</v>
      </c>
      <c r="HF61" s="190" t="s">
        <v>286</v>
      </c>
      <c r="HG61" s="190" t="s">
        <v>286</v>
      </c>
      <c r="HH61" s="190">
        <v>42.452830188679258</v>
      </c>
      <c r="HI61" s="190">
        <v>25.827814569536422</v>
      </c>
      <c r="HJ61" s="190">
        <v>13.157894736842108</v>
      </c>
      <c r="HK61" s="190">
        <v>27.338129496402882</v>
      </c>
      <c r="HL61" s="132">
        <v>38.400000000000013</v>
      </c>
      <c r="HM61" s="132">
        <v>33.557046979865781</v>
      </c>
      <c r="HN61" s="132">
        <v>45.588235294117652</v>
      </c>
      <c r="HO61" s="132">
        <v>43.03797468354432</v>
      </c>
      <c r="HP61" s="190">
        <v>38.281249999999993</v>
      </c>
      <c r="HQ61" s="132">
        <v>29.838709677419367</v>
      </c>
      <c r="HR61" s="132">
        <v>49.230769230769219</v>
      </c>
      <c r="HS61" s="132">
        <v>40.350877192982452</v>
      </c>
      <c r="HT61" s="196" t="s">
        <v>286</v>
      </c>
      <c r="HU61" s="190" t="s">
        <v>286</v>
      </c>
      <c r="HV61" s="192" t="s">
        <v>286</v>
      </c>
      <c r="HW61" s="192">
        <v>18.867924528301884</v>
      </c>
      <c r="HX61" s="192">
        <v>7.9470198675496722</v>
      </c>
      <c r="HY61" s="192">
        <v>1.3157894736842106</v>
      </c>
      <c r="HZ61" s="192">
        <v>10.791366906474822</v>
      </c>
      <c r="IA61" s="192">
        <v>12.799999999999999</v>
      </c>
      <c r="IB61" s="192">
        <v>10.067114093959736</v>
      </c>
      <c r="IC61" s="192">
        <v>25.735294117647058</v>
      </c>
      <c r="ID61" s="192">
        <v>13.291139240506325</v>
      </c>
      <c r="IE61" s="192">
        <v>13.281250000000004</v>
      </c>
      <c r="IF61" s="192">
        <v>13.709677419354838</v>
      </c>
      <c r="IG61" s="192">
        <v>15.384615384615383</v>
      </c>
      <c r="IH61" s="192">
        <v>13.157894736842106</v>
      </c>
      <c r="II61" s="192" t="s">
        <v>286</v>
      </c>
      <c r="IJ61" s="192" t="s">
        <v>286</v>
      </c>
      <c r="IK61" s="192" t="s">
        <v>286</v>
      </c>
      <c r="IL61" s="192" t="s">
        <v>286</v>
      </c>
      <c r="IM61" s="192" t="s">
        <v>286</v>
      </c>
      <c r="IN61" s="192" t="s">
        <v>286</v>
      </c>
      <c r="IO61" s="192" t="s">
        <v>286</v>
      </c>
      <c r="IP61" s="192" t="s">
        <v>286</v>
      </c>
      <c r="IQ61" s="192" t="s">
        <v>286</v>
      </c>
      <c r="IR61" s="192" t="s">
        <v>286</v>
      </c>
      <c r="IS61" s="192">
        <v>16.774193548387107</v>
      </c>
      <c r="IT61" s="192">
        <v>12.396694214876035</v>
      </c>
      <c r="IU61" s="192" t="s">
        <v>286</v>
      </c>
      <c r="IV61" s="192">
        <v>12.500000000000004</v>
      </c>
      <c r="IW61" s="192">
        <v>6.7961165048543686</v>
      </c>
      <c r="IX61" s="192" t="s">
        <v>286</v>
      </c>
      <c r="IY61" s="192" t="s">
        <v>286</v>
      </c>
      <c r="IZ61" s="192" t="s">
        <v>286</v>
      </c>
      <c r="JA61" s="192" t="s">
        <v>286</v>
      </c>
      <c r="JB61" s="192" t="s">
        <v>286</v>
      </c>
      <c r="JC61" s="192" t="s">
        <v>286</v>
      </c>
      <c r="JD61" s="192" t="s">
        <v>286</v>
      </c>
      <c r="JE61" s="192" t="s">
        <v>286</v>
      </c>
      <c r="JF61" s="192" t="s">
        <v>286</v>
      </c>
      <c r="JG61" s="192" t="s">
        <v>286</v>
      </c>
      <c r="JH61" s="192">
        <v>10.322580645161294</v>
      </c>
      <c r="JI61" s="192">
        <v>4.132231404958679</v>
      </c>
      <c r="JJ61" s="192" t="s">
        <v>286</v>
      </c>
      <c r="JK61" s="192">
        <v>12.499999999999996</v>
      </c>
      <c r="JL61" s="192">
        <v>11.650485436893208</v>
      </c>
      <c r="JM61" s="192" t="s">
        <v>286</v>
      </c>
      <c r="JN61" s="192" t="s">
        <v>286</v>
      </c>
      <c r="JO61" s="192" t="s">
        <v>286</v>
      </c>
      <c r="JP61" s="192" t="s">
        <v>286</v>
      </c>
      <c r="JQ61" s="192" t="s">
        <v>286</v>
      </c>
      <c r="JR61" s="192" t="s">
        <v>286</v>
      </c>
      <c r="JS61" s="192" t="s">
        <v>286</v>
      </c>
      <c r="JT61" s="192" t="s">
        <v>286</v>
      </c>
      <c r="JU61" s="192" t="s">
        <v>286</v>
      </c>
      <c r="JV61" s="192" t="s">
        <v>286</v>
      </c>
      <c r="JW61" s="192">
        <v>27.096774193548388</v>
      </c>
      <c r="JX61" s="192">
        <v>16.528925619834713</v>
      </c>
      <c r="JY61" s="192" t="s">
        <v>286</v>
      </c>
      <c r="JZ61" s="192">
        <v>25.000000000000011</v>
      </c>
      <c r="KA61" s="192">
        <v>18.446601941747566</v>
      </c>
      <c r="KB61" s="192">
        <v>14.457831325301203</v>
      </c>
      <c r="KC61" s="192">
        <v>24.305555555555554</v>
      </c>
      <c r="KD61" s="192">
        <v>20.689655172413786</v>
      </c>
      <c r="KE61" s="192">
        <v>17.117117117117122</v>
      </c>
      <c r="KF61" s="192">
        <v>27.848101265822788</v>
      </c>
      <c r="KG61" s="192">
        <v>24.358974358974354</v>
      </c>
      <c r="KH61" s="192">
        <v>18.918918918918923</v>
      </c>
      <c r="KI61" s="192">
        <v>23.255813953488378</v>
      </c>
      <c r="KJ61" s="192">
        <v>25.806451612903224</v>
      </c>
      <c r="KK61" s="192">
        <v>24.113475177304959</v>
      </c>
      <c r="KL61" s="192">
        <v>27.672955974842772</v>
      </c>
      <c r="KM61" s="192">
        <v>20.93023255813954</v>
      </c>
      <c r="KN61" s="192">
        <v>21.13821138211382</v>
      </c>
      <c r="KO61" s="192">
        <v>29.457364341085277</v>
      </c>
      <c r="KP61" s="192">
        <v>20</v>
      </c>
      <c r="KQ61" s="192" t="str">
        <f t="shared" si="49"/>
        <v>--</v>
      </c>
      <c r="KR61" s="192" t="str">
        <f t="shared" si="49"/>
        <v>--</v>
      </c>
      <c r="KS61" s="192" t="str">
        <f t="shared" si="49"/>
        <v>--</v>
      </c>
      <c r="KT61" s="192" t="str">
        <f t="shared" si="49"/>
        <v>--</v>
      </c>
      <c r="KU61" s="192" t="str">
        <f t="shared" si="49"/>
        <v>--</v>
      </c>
      <c r="KV61" s="223">
        <v>0.54347826086956497</v>
      </c>
      <c r="KW61" s="219">
        <v>2</v>
      </c>
      <c r="KX61" s="219">
        <v>0</v>
      </c>
      <c r="KY61" s="223">
        <v>0.92592592592592604</v>
      </c>
      <c r="KZ61" s="225" t="str">
        <f>"--"</f>
        <v>--</v>
      </c>
      <c r="LA61" s="225" t="str">
        <f>"--"</f>
        <v>--</v>
      </c>
      <c r="LB61" s="190" t="str">
        <f t="shared" si="33"/>
        <v>--</v>
      </c>
      <c r="LC61" s="219">
        <v>2.2900763358778602</v>
      </c>
      <c r="LD61" s="219">
        <v>10.3448275862069</v>
      </c>
      <c r="LE61" s="190" t="str">
        <f t="shared" si="34"/>
        <v>--</v>
      </c>
      <c r="LF61" s="225" t="str">
        <f>"--"</f>
        <v>--</v>
      </c>
      <c r="LG61" s="225" t="str">
        <f>"--"</f>
        <v>--</v>
      </c>
      <c r="LH61" s="219">
        <v>82.320441988950293</v>
      </c>
      <c r="LI61" s="219">
        <v>81.560283687943297</v>
      </c>
      <c r="LJ61" s="219">
        <v>72.164948453608304</v>
      </c>
      <c r="LK61" s="219">
        <v>78.703703703703695</v>
      </c>
      <c r="LL61" s="225" t="str">
        <f>"--"</f>
        <v>--</v>
      </c>
      <c r="LM61" s="225" t="str">
        <f>"--"</f>
        <v>--</v>
      </c>
      <c r="LN61" s="219">
        <v>29.834254143646401</v>
      </c>
      <c r="LO61" s="219">
        <v>31.914893617021299</v>
      </c>
      <c r="LP61" s="219">
        <v>21.6494845360825</v>
      </c>
      <c r="LQ61" s="219">
        <v>28.703703703703699</v>
      </c>
      <c r="LR61" s="225" t="str">
        <f>"--"</f>
        <v>--</v>
      </c>
      <c r="LS61" s="225" t="str">
        <f>"--"</f>
        <v>--</v>
      </c>
      <c r="LT61" s="219">
        <v>49.438202247191001</v>
      </c>
      <c r="LU61" s="219">
        <v>42.253521126760603</v>
      </c>
      <c r="LV61" s="219">
        <v>55.670103092783499</v>
      </c>
      <c r="LW61" s="219">
        <v>33.3333333333333</v>
      </c>
      <c r="LX61" s="225" t="str">
        <f>"--"</f>
        <v>--</v>
      </c>
      <c r="LY61" s="225" t="str">
        <f>"--"</f>
        <v>--</v>
      </c>
      <c r="LZ61" s="219">
        <v>12.3595505617978</v>
      </c>
      <c r="MA61" s="219">
        <v>13.3802816901408</v>
      </c>
      <c r="MB61" s="219">
        <v>17.525773195876301</v>
      </c>
      <c r="MC61" s="219">
        <v>10.185185185185199</v>
      </c>
      <c r="MD61" s="225" t="str">
        <f>"--"</f>
        <v>--</v>
      </c>
      <c r="ME61" s="225" t="str">
        <f>"--"</f>
        <v>--</v>
      </c>
      <c r="MF61" s="219">
        <v>38.8888888888889</v>
      </c>
      <c r="MG61" s="219">
        <v>37.142857142857103</v>
      </c>
      <c r="MH61" s="219">
        <v>51.5463917525773</v>
      </c>
      <c r="MI61" s="219">
        <v>34.5794392523364</v>
      </c>
      <c r="MJ61" s="225" t="str">
        <f>"--"</f>
        <v>--</v>
      </c>
      <c r="MK61" s="225" t="str">
        <f>"--"</f>
        <v>--</v>
      </c>
      <c r="ML61" s="219">
        <v>12.7777777777778</v>
      </c>
      <c r="MM61" s="219">
        <v>8.5714285714285694</v>
      </c>
      <c r="MN61" s="219">
        <v>26.8041237113402</v>
      </c>
      <c r="MO61" s="219">
        <v>5.6074766355140202</v>
      </c>
      <c r="MP61" s="225" t="str">
        <f>"--"</f>
        <v>--</v>
      </c>
      <c r="MQ61" s="225" t="str">
        <f>"--"</f>
        <v>--</v>
      </c>
      <c r="MR61" s="190" t="str">
        <f t="shared" si="48"/>
        <v>--</v>
      </c>
      <c r="MS61" s="190" t="str">
        <f t="shared" si="48"/>
        <v>--</v>
      </c>
      <c r="MT61" s="190" t="str">
        <f t="shared" si="48"/>
        <v>--</v>
      </c>
      <c r="MU61" s="190" t="str">
        <f t="shared" si="48"/>
        <v>--</v>
      </c>
      <c r="MV61" s="190" t="str">
        <f t="shared" si="48"/>
        <v>--</v>
      </c>
      <c r="MW61" s="190" t="str">
        <f t="shared" si="48"/>
        <v>--</v>
      </c>
      <c r="MX61" s="190" t="str">
        <f t="shared" si="48"/>
        <v>--</v>
      </c>
      <c r="MY61" s="190" t="str">
        <f t="shared" si="48"/>
        <v>--</v>
      </c>
      <c r="MZ61" s="190" t="str">
        <f t="shared" si="48"/>
        <v>--</v>
      </c>
      <c r="NA61" s="190" t="str">
        <f t="shared" si="48"/>
        <v>--</v>
      </c>
      <c r="NB61" s="190" t="str">
        <f t="shared" si="48"/>
        <v>--</v>
      </c>
      <c r="NC61" s="190" t="str">
        <f t="shared" si="48"/>
        <v>--</v>
      </c>
      <c r="ND61" s="190" t="str">
        <f t="shared" si="48"/>
        <v>--</v>
      </c>
      <c r="NE61" s="190" t="str">
        <f t="shared" si="48"/>
        <v>--</v>
      </c>
      <c r="NF61" s="190" t="str">
        <f t="shared" si="48"/>
        <v>--</v>
      </c>
      <c r="NG61" s="190" t="str">
        <f t="shared" si="48"/>
        <v>--</v>
      </c>
      <c r="NH61" s="190" t="str">
        <f t="shared" si="35"/>
        <v>--</v>
      </c>
      <c r="NI61" s="222">
        <v>18.064516129032299</v>
      </c>
      <c r="NJ61" s="222">
        <v>15.2173913043478</v>
      </c>
      <c r="NK61" s="222">
        <v>18.8888888888889</v>
      </c>
      <c r="NL61" s="221" t="str">
        <f t="shared" si="36"/>
        <v>--</v>
      </c>
      <c r="NM61" s="222">
        <v>11.2244897959184</v>
      </c>
      <c r="NN61" s="221" t="str">
        <f>"--"</f>
        <v>--</v>
      </c>
      <c r="NO61" s="221" t="str">
        <f>"--"</f>
        <v>--</v>
      </c>
      <c r="NP61" s="221" t="str">
        <f t="shared" si="37"/>
        <v>--</v>
      </c>
      <c r="NQ61" s="273">
        <v>11.612903225806448</v>
      </c>
      <c r="NR61" s="273">
        <v>11.594202898550726</v>
      </c>
      <c r="NS61" s="273">
        <v>16.666666666666668</v>
      </c>
      <c r="NT61" s="221" t="str">
        <f t="shared" si="38"/>
        <v>--</v>
      </c>
      <c r="NU61" s="222">
        <v>16.326530612244898</v>
      </c>
      <c r="NV61" s="221" t="str">
        <f t="shared" ref="NV61:NW61" si="52">"--"</f>
        <v>--</v>
      </c>
      <c r="NW61" s="221" t="str">
        <f t="shared" si="52"/>
        <v>--</v>
      </c>
      <c r="NX61" s="221" t="str">
        <f t="shared" si="39"/>
        <v>--</v>
      </c>
      <c r="NY61" s="222">
        <v>29.67741935483873</v>
      </c>
      <c r="NZ61" s="222">
        <v>26.811594202898554</v>
      </c>
      <c r="OA61" s="222">
        <v>35.555555555555564</v>
      </c>
      <c r="OB61" s="221" t="str">
        <f t="shared" si="40"/>
        <v>--</v>
      </c>
      <c r="OC61" s="222">
        <v>27.551020408163264</v>
      </c>
      <c r="OD61" s="221" t="str">
        <f t="shared" ref="OD61:OE61" si="53">"--"</f>
        <v>--</v>
      </c>
      <c r="OE61" s="221" t="str">
        <f t="shared" si="53"/>
        <v>--</v>
      </c>
      <c r="OF61" s="128">
        <v>23.076923076923077</v>
      </c>
      <c r="OG61" s="128">
        <v>60</v>
      </c>
      <c r="OH61" s="128">
        <v>57.333333333333343</v>
      </c>
      <c r="OI61" s="128">
        <v>55.000000000000007</v>
      </c>
      <c r="OJ61" s="221" t="str">
        <f t="shared" ref="OJ61" si="54">"--"</f>
        <v>--</v>
      </c>
      <c r="OK61" s="128">
        <v>44.44444444444445</v>
      </c>
      <c r="OL61" s="221" t="str">
        <f t="shared" ref="OL61:OM61" si="55">"--"</f>
        <v>--</v>
      </c>
      <c r="OM61" s="305" t="str">
        <f t="shared" si="55"/>
        <v>--</v>
      </c>
      <c r="ON61" s="310">
        <v>8.3333333333333339</v>
      </c>
      <c r="OO61" s="128">
        <v>10.674157303370791</v>
      </c>
      <c r="OP61" s="128">
        <v>17.361111111111121</v>
      </c>
      <c r="OQ61" s="128">
        <v>10.101010101010102</v>
      </c>
      <c r="OR61" s="221" t="str">
        <f t="shared" ref="OR61" si="56">"--"</f>
        <v>--</v>
      </c>
      <c r="OS61" s="128">
        <v>12.037037037037038</v>
      </c>
      <c r="OT61" s="221" t="str">
        <f t="shared" ref="OT61:OU61" si="57">"--"</f>
        <v>--</v>
      </c>
      <c r="OU61" s="221" t="str">
        <f t="shared" si="57"/>
        <v>--</v>
      </c>
      <c r="OW61" s="378" t="str">
        <f t="shared" si="10"/>
        <v>--</v>
      </c>
      <c r="OX61" s="381">
        <v>0</v>
      </c>
      <c r="OY61" s="381">
        <v>3.1007751937984489</v>
      </c>
      <c r="OZ61" s="381">
        <v>0.94339622641509424</v>
      </c>
      <c r="PA61" s="378" t="str">
        <f t="shared" si="11"/>
        <v>--</v>
      </c>
      <c r="PB61" s="378" t="str">
        <f t="shared" si="11"/>
        <v>--</v>
      </c>
      <c r="PC61" s="381">
        <v>2.3622047244094491</v>
      </c>
      <c r="PD61" s="381">
        <v>10.204081632653065</v>
      </c>
      <c r="PE61" s="380">
        <v>34.848484848484844</v>
      </c>
      <c r="PF61" s="381">
        <v>57.5342465753425</v>
      </c>
      <c r="PG61" s="381">
        <v>41.221374045801532</v>
      </c>
      <c r="PH61" s="381">
        <v>41.904761904761919</v>
      </c>
      <c r="PI61" s="380">
        <v>17.322834645669293</v>
      </c>
      <c r="PJ61" s="381">
        <v>13.793103448275858</v>
      </c>
      <c r="PK61" s="381">
        <v>8.5271317829457391</v>
      </c>
      <c r="PL61" s="381">
        <v>5.8252427184466029</v>
      </c>
      <c r="PM61" s="378" t="str">
        <f t="shared" si="12"/>
        <v>--</v>
      </c>
      <c r="PN61" s="381">
        <v>20.567375886524832</v>
      </c>
      <c r="PO61" s="381">
        <v>19.166666666666671</v>
      </c>
      <c r="PP61" s="381">
        <v>12.000000000000005</v>
      </c>
      <c r="PQ61" s="378" t="str">
        <f t="shared" si="13"/>
        <v>--</v>
      </c>
      <c r="PR61" s="381">
        <v>12.765957446808514</v>
      </c>
      <c r="PS61" s="381">
        <v>14.166666666666668</v>
      </c>
      <c r="PT61" s="381">
        <v>19.000000000000007</v>
      </c>
      <c r="PU61" s="378" t="str">
        <f t="shared" si="14"/>
        <v>--</v>
      </c>
      <c r="PV61" s="381">
        <v>33.33333333333335</v>
      </c>
      <c r="PW61" s="381">
        <v>33.333333333333336</v>
      </c>
      <c r="PX61" s="381">
        <v>31.000000000000004</v>
      </c>
      <c r="PZ61" s="368"/>
      <c r="QA61" s="368"/>
      <c r="QB61" s="368"/>
      <c r="QC61" s="368"/>
      <c r="QD61" s="368"/>
      <c r="QE61" s="368"/>
      <c r="QF61" s="368"/>
      <c r="QG61" s="368"/>
      <c r="QH61" s="368"/>
      <c r="QI61" s="368"/>
      <c r="QJ61" s="368"/>
      <c r="QK61" s="368"/>
      <c r="QL61" s="368"/>
      <c r="QM61" s="368"/>
      <c r="QN61" s="368"/>
      <c r="QO61" s="368"/>
      <c r="QP61" s="368"/>
      <c r="QQ61" s="368"/>
      <c r="QR61" s="368"/>
      <c r="QS61" s="368"/>
      <c r="QT61" s="368"/>
      <c r="QU61" s="368"/>
      <c r="QV61" s="368"/>
      <c r="QW61" s="368"/>
      <c r="QX61" s="368"/>
      <c r="QY61" s="368"/>
      <c r="QZ61" s="368"/>
      <c r="RA61" s="368"/>
      <c r="RB61" s="368"/>
      <c r="RC61" s="368"/>
      <c r="RD61" s="368"/>
      <c r="RE61" s="368"/>
      <c r="RF61" s="368"/>
      <c r="RG61" s="368"/>
      <c r="RH61" s="368"/>
      <c r="RI61" s="368"/>
      <c r="RJ61" s="368"/>
      <c r="RK61" s="368"/>
      <c r="RL61" s="368"/>
      <c r="RM61" s="368"/>
      <c r="RN61" s="368"/>
      <c r="RO61" s="368"/>
      <c r="RP61" s="368"/>
      <c r="RQ61" s="368"/>
      <c r="RR61" s="368"/>
      <c r="RS61" s="368"/>
      <c r="RT61" s="368"/>
    </row>
    <row r="62" spans="1:488" x14ac:dyDescent="0.25">
      <c r="A62" s="114">
        <v>58</v>
      </c>
      <c r="B62" s="93" t="s">
        <v>58</v>
      </c>
      <c r="C62" s="189">
        <v>6.557377049180328</v>
      </c>
      <c r="D62" s="189">
        <v>14.150943396226415</v>
      </c>
      <c r="E62" s="189">
        <v>17.543859649122815</v>
      </c>
      <c r="F62" s="189">
        <v>3.3210332103321041</v>
      </c>
      <c r="G62" s="189">
        <v>16.97416974169742</v>
      </c>
      <c r="H62" s="189">
        <v>16.84782608695653</v>
      </c>
      <c r="I62" s="189">
        <v>3.7656903765690393</v>
      </c>
      <c r="J62" s="189">
        <v>18.376068376068385</v>
      </c>
      <c r="K62" s="189">
        <v>21.658986175115199</v>
      </c>
      <c r="L62" s="189">
        <v>2.2222222222222232</v>
      </c>
      <c r="M62" s="190">
        <v>10.714285714285724</v>
      </c>
      <c r="N62" s="190">
        <v>21.428571428571427</v>
      </c>
      <c r="O62" s="190">
        <v>1.6666666666666672</v>
      </c>
      <c r="P62" s="190">
        <v>10.300429184549351</v>
      </c>
      <c r="Q62" s="190">
        <v>7.650273224043719</v>
      </c>
      <c r="R62" s="190">
        <v>6.2295081967213122</v>
      </c>
      <c r="S62" s="190">
        <v>11.84834123222749</v>
      </c>
      <c r="T62" s="190">
        <v>16.228070175438599</v>
      </c>
      <c r="U62" s="190">
        <v>2.9629629629629632</v>
      </c>
      <c r="V62" s="190">
        <v>15.867158671586726</v>
      </c>
      <c r="W62" s="190">
        <v>14.130434782608702</v>
      </c>
      <c r="X62" s="190">
        <v>3.7656903765690393</v>
      </c>
      <c r="Y62" s="190">
        <v>15.948275862068963</v>
      </c>
      <c r="Z62" s="190">
        <v>19.444444444444446</v>
      </c>
      <c r="AA62" s="190">
        <v>0.88888888888888895</v>
      </c>
      <c r="AB62" s="132">
        <v>9.5238095238095273</v>
      </c>
      <c r="AC62" s="132">
        <v>20.63492063492064</v>
      </c>
      <c r="AD62" s="132">
        <v>1.6666666666666672</v>
      </c>
      <c r="AE62" s="132">
        <v>9.0517241379310338</v>
      </c>
      <c r="AF62" s="190">
        <v>7.650273224043719</v>
      </c>
      <c r="AG62" s="189">
        <v>2.3178807947019866</v>
      </c>
      <c r="AH62" s="189">
        <v>8.2125603864734309</v>
      </c>
      <c r="AI62" s="191">
        <v>9.0090090090090094</v>
      </c>
      <c r="AJ62" s="191">
        <v>1.8587360594795543</v>
      </c>
      <c r="AK62" s="190">
        <v>9.3632958801498098</v>
      </c>
      <c r="AL62" s="190">
        <v>5.0000000000000018</v>
      </c>
      <c r="AM62" s="190">
        <v>0.42016806722689087</v>
      </c>
      <c r="AN62" s="190">
        <v>8.5836909871244629</v>
      </c>
      <c r="AO62" s="190">
        <v>13.425925925925934</v>
      </c>
      <c r="AP62" s="190">
        <v>1.3392857142857144</v>
      </c>
      <c r="AQ62" s="190">
        <v>5.9880239520958094</v>
      </c>
      <c r="AR62" s="190">
        <v>8.870967741935484</v>
      </c>
      <c r="AS62" s="190">
        <v>0.41666666666666674</v>
      </c>
      <c r="AT62" s="190">
        <v>4.7619047619047619</v>
      </c>
      <c r="AU62" s="190">
        <v>2.7624309392265189</v>
      </c>
      <c r="AV62" s="190">
        <v>7.9027355623100295</v>
      </c>
      <c r="AW62" s="190">
        <v>19.277108433734945</v>
      </c>
      <c r="AX62" s="132">
        <v>18.884120171673811</v>
      </c>
      <c r="AY62" s="132">
        <v>2.675585284280936</v>
      </c>
      <c r="AZ62" s="132">
        <v>27.814569536423832</v>
      </c>
      <c r="BA62" s="132">
        <v>14.795918367346939</v>
      </c>
      <c r="BB62" s="190">
        <v>2.3437500000000013</v>
      </c>
      <c r="BC62" s="132">
        <v>29.296875</v>
      </c>
      <c r="BD62" s="132">
        <v>19.650655021834066</v>
      </c>
      <c r="BE62" s="132">
        <v>0.82644628099173534</v>
      </c>
      <c r="BF62" s="132">
        <v>15.873015873015877</v>
      </c>
      <c r="BG62" s="190">
        <v>18.045112781954888</v>
      </c>
      <c r="BH62" s="132">
        <v>1.5267175572519085</v>
      </c>
      <c r="BI62" s="132">
        <v>16.15384615384616</v>
      </c>
      <c r="BJ62" s="132">
        <v>11.458333333333336</v>
      </c>
      <c r="BK62" s="192" t="s">
        <v>286</v>
      </c>
      <c r="BL62" s="190">
        <v>1.6260162601625439</v>
      </c>
      <c r="BM62" s="132">
        <v>3.0042918454936398</v>
      </c>
      <c r="BN62" s="192" t="s">
        <v>286</v>
      </c>
      <c r="BO62" s="192">
        <v>5.9405940594059814</v>
      </c>
      <c r="BP62" s="192">
        <v>4.639175257731992</v>
      </c>
      <c r="BQ62" s="192" t="s">
        <v>286</v>
      </c>
      <c r="BR62" s="132">
        <v>5.5118110236221298</v>
      </c>
      <c r="BS62" s="132">
        <v>3.9301310043668565</v>
      </c>
      <c r="BT62" s="192" t="s">
        <v>286</v>
      </c>
      <c r="BU62" s="190">
        <v>3.763440860215054</v>
      </c>
      <c r="BV62" s="132">
        <v>5.3435114503816799</v>
      </c>
      <c r="BW62" s="192" t="s">
        <v>286</v>
      </c>
      <c r="BX62" s="132">
        <v>1.5503875968992249</v>
      </c>
      <c r="BY62" s="190">
        <v>0</v>
      </c>
      <c r="BZ62" s="132" t="s">
        <v>286</v>
      </c>
      <c r="CA62" s="132">
        <v>8.5858585858585847</v>
      </c>
      <c r="CB62" s="132">
        <v>43.564356435643582</v>
      </c>
      <c r="CC62" s="190" t="s">
        <v>286</v>
      </c>
      <c r="CD62" s="132">
        <v>14.800000000000004</v>
      </c>
      <c r="CE62" s="132">
        <v>42.285714285714278</v>
      </c>
      <c r="CF62" s="132" t="s">
        <v>286</v>
      </c>
      <c r="CG62" s="190">
        <v>15.2073732718894</v>
      </c>
      <c r="CH62" s="132">
        <v>40.384615384615387</v>
      </c>
      <c r="CI62" s="132" t="s">
        <v>286</v>
      </c>
      <c r="CJ62" s="132">
        <v>8.3333333333333321</v>
      </c>
      <c r="CK62" s="132">
        <v>32.456140350877199</v>
      </c>
      <c r="CL62" s="132" t="s">
        <v>286</v>
      </c>
      <c r="CM62" s="132">
        <v>4.2654028436018958</v>
      </c>
      <c r="CN62" s="132">
        <v>15.697674418604656</v>
      </c>
      <c r="CO62" s="132" t="s">
        <v>286</v>
      </c>
      <c r="CP62" s="190">
        <v>33.189655172413772</v>
      </c>
      <c r="CQ62" s="132">
        <v>50.431034482758641</v>
      </c>
      <c r="CR62" s="132" t="s">
        <v>286</v>
      </c>
      <c r="CS62" s="192">
        <v>32.05574912891985</v>
      </c>
      <c r="CT62" s="192">
        <v>58.762886597938135</v>
      </c>
      <c r="CU62" s="190" t="s">
        <v>286</v>
      </c>
      <c r="CV62" s="132">
        <v>39.04382470119522</v>
      </c>
      <c r="CW62" s="132">
        <v>44.690265486725643</v>
      </c>
      <c r="CX62" s="192" t="s">
        <v>286</v>
      </c>
      <c r="CY62" s="192">
        <v>26.404494382022477</v>
      </c>
      <c r="CZ62" s="190">
        <v>48.4375</v>
      </c>
      <c r="DA62" s="132" t="s">
        <v>286</v>
      </c>
      <c r="DB62" s="132">
        <v>20.23809523809523</v>
      </c>
      <c r="DC62" s="210">
        <v>28.191489361702132</v>
      </c>
      <c r="DD62" s="192">
        <v>64.506172839506178</v>
      </c>
      <c r="DE62" s="190">
        <v>67.886178861788579</v>
      </c>
      <c r="DF62" s="132">
        <v>56.034482758620705</v>
      </c>
      <c r="DG62" s="132">
        <v>70.408163265306186</v>
      </c>
      <c r="DH62" s="192">
        <v>64.451827242524914</v>
      </c>
      <c r="DI62" s="192">
        <v>52.577319587628871</v>
      </c>
      <c r="DJ62" s="190">
        <v>65.32258064516131</v>
      </c>
      <c r="DK62" s="132">
        <v>68.379446640316246</v>
      </c>
      <c r="DL62" s="132">
        <v>49.78165938864629</v>
      </c>
      <c r="DM62" s="132">
        <v>73.504273504273471</v>
      </c>
      <c r="DN62" s="132">
        <v>78.804347826086968</v>
      </c>
      <c r="DO62" s="190">
        <v>58.778625954198468</v>
      </c>
      <c r="DP62" s="132">
        <v>62.055335968379403</v>
      </c>
      <c r="DQ62" s="132">
        <v>60.231660231660229</v>
      </c>
      <c r="DR62" s="132">
        <v>64.210526315789494</v>
      </c>
      <c r="DS62" s="132">
        <v>42.4050632911392</v>
      </c>
      <c r="DT62" s="190">
        <v>52.263374485596749</v>
      </c>
      <c r="DU62" s="194">
        <v>39.393939393939412</v>
      </c>
      <c r="DV62" s="194">
        <v>39.510489510489471</v>
      </c>
      <c r="DW62" s="192">
        <v>50.331125827814574</v>
      </c>
      <c r="DX62" s="194">
        <v>39.487179487179489</v>
      </c>
      <c r="DY62" s="190">
        <v>29.831932773109248</v>
      </c>
      <c r="DZ62" s="190">
        <v>48.031496062992126</v>
      </c>
      <c r="EA62" s="190">
        <v>35.52631578947372</v>
      </c>
      <c r="EB62" s="190">
        <v>40.851063829787222</v>
      </c>
      <c r="EC62" s="190">
        <v>59.677419354838719</v>
      </c>
      <c r="ED62" s="190">
        <v>33.846153846153854</v>
      </c>
      <c r="EE62" s="190">
        <v>35.433070866141726</v>
      </c>
      <c r="EF62" s="190">
        <v>57.751937984496124</v>
      </c>
      <c r="EG62" s="190">
        <v>52.38095238095238</v>
      </c>
      <c r="EH62" s="190">
        <v>20.624999999999996</v>
      </c>
      <c r="EI62" s="190">
        <v>9.876543209876548</v>
      </c>
      <c r="EJ62" s="190">
        <v>11.637931034482762</v>
      </c>
      <c r="EK62" s="190">
        <v>19.587628865979383</v>
      </c>
      <c r="EL62" s="132">
        <v>10.666666666666663</v>
      </c>
      <c r="EM62" s="132">
        <v>10.256410256410257</v>
      </c>
      <c r="EN62" s="132">
        <v>18.367346938775512</v>
      </c>
      <c r="EO62" s="132">
        <v>12.350597609561753</v>
      </c>
      <c r="EP62" s="190">
        <v>11.013215859030842</v>
      </c>
      <c r="EQ62" s="132">
        <v>23.478260869565215</v>
      </c>
      <c r="ER62" s="132">
        <v>18.918918918918916</v>
      </c>
      <c r="ES62" s="132">
        <v>13.281250000000002</v>
      </c>
      <c r="ET62" s="132">
        <v>18.650793650793652</v>
      </c>
      <c r="EU62" s="190">
        <v>16.334661354581694</v>
      </c>
      <c r="EV62" s="132">
        <v>11.052631578947375</v>
      </c>
      <c r="EW62" s="132" t="s">
        <v>286</v>
      </c>
      <c r="EX62" s="132" t="s">
        <v>286</v>
      </c>
      <c r="EY62" s="132" t="s">
        <v>286</v>
      </c>
      <c r="EZ62" s="190">
        <v>89.419795221842989</v>
      </c>
      <c r="FA62" s="132">
        <v>88.666666666666657</v>
      </c>
      <c r="FB62" s="132">
        <v>82.989690721649524</v>
      </c>
      <c r="FC62" s="132">
        <v>92.741935483870989</v>
      </c>
      <c r="FD62" s="132">
        <v>85.375494071146278</v>
      </c>
      <c r="FE62" s="190">
        <v>81.858407079646099</v>
      </c>
      <c r="FF62" s="132">
        <v>87.394957983193322</v>
      </c>
      <c r="FG62" s="132">
        <v>80.645161290322577</v>
      </c>
      <c r="FH62" s="132">
        <v>83.969465648854978</v>
      </c>
      <c r="FI62" s="132">
        <v>82.558139534883693</v>
      </c>
      <c r="FJ62" s="190">
        <v>83.593749999999972</v>
      </c>
      <c r="FK62" s="132">
        <v>80.748663101604308</v>
      </c>
      <c r="FL62" s="132" t="s">
        <v>286</v>
      </c>
      <c r="FM62" s="132" t="s">
        <v>286</v>
      </c>
      <c r="FN62" s="132" t="s">
        <v>286</v>
      </c>
      <c r="FO62" s="190">
        <v>47.78156996587029</v>
      </c>
      <c r="FP62" s="132">
        <v>43.999999999999986</v>
      </c>
      <c r="FQ62" s="132">
        <v>30.412371134020631</v>
      </c>
      <c r="FR62" s="132">
        <v>41.935483870967801</v>
      </c>
      <c r="FS62" s="132">
        <v>32.411067193675862</v>
      </c>
      <c r="FT62" s="190">
        <v>33.628318584070783</v>
      </c>
      <c r="FU62" s="132">
        <v>33.193277310924344</v>
      </c>
      <c r="FV62" s="132">
        <v>33.333333333333343</v>
      </c>
      <c r="FW62" s="132">
        <v>28.244274809160302</v>
      </c>
      <c r="FX62" s="132">
        <v>35.271317829457367</v>
      </c>
      <c r="FY62" s="190">
        <v>35.546875</v>
      </c>
      <c r="FZ62" s="132">
        <v>28.342245989304814</v>
      </c>
      <c r="GA62" s="132" t="s">
        <v>286</v>
      </c>
      <c r="GB62" s="132" t="s">
        <v>286</v>
      </c>
      <c r="GC62" s="132" t="s">
        <v>286</v>
      </c>
      <c r="GD62" s="190">
        <v>66.6666666666667</v>
      </c>
      <c r="GE62" s="132">
        <v>67.687074829931959</v>
      </c>
      <c r="GF62" s="132">
        <v>70.680628272251298</v>
      </c>
      <c r="GG62" s="132">
        <v>52.52100840336135</v>
      </c>
      <c r="GH62" s="132">
        <v>67.068273092369495</v>
      </c>
      <c r="GI62" s="190">
        <v>67.410714285714278</v>
      </c>
      <c r="GJ62" s="132">
        <v>54.148471615720503</v>
      </c>
      <c r="GK62" s="132">
        <v>51.685393258427005</v>
      </c>
      <c r="GL62" s="132">
        <v>63.565891472868167</v>
      </c>
      <c r="GM62" s="197">
        <v>51.968503937007888</v>
      </c>
      <c r="GN62" s="190">
        <v>57.317073170731689</v>
      </c>
      <c r="GO62" s="132">
        <v>49.999999999999986</v>
      </c>
      <c r="GP62" s="132" t="s">
        <v>286</v>
      </c>
      <c r="GQ62" s="132" t="s">
        <v>286</v>
      </c>
      <c r="GR62" s="132" t="s">
        <v>286</v>
      </c>
      <c r="GS62" s="190">
        <v>24.21052631578948</v>
      </c>
      <c r="GT62" s="132">
        <v>30.952380952380956</v>
      </c>
      <c r="GU62" s="132">
        <v>29.319371727748702</v>
      </c>
      <c r="GV62" s="132">
        <v>17.22689075630252</v>
      </c>
      <c r="GW62" s="132">
        <v>28.112449799196796</v>
      </c>
      <c r="GX62" s="190">
        <v>25.892857142857135</v>
      </c>
      <c r="GY62" s="190">
        <v>20.96069868995632</v>
      </c>
      <c r="GZ62" s="190">
        <v>22.471910112359538</v>
      </c>
      <c r="HA62" s="190">
        <v>20.155038759689919</v>
      </c>
      <c r="HB62" s="190">
        <v>16.535433070866134</v>
      </c>
      <c r="HC62" s="190">
        <v>21.951219512195134</v>
      </c>
      <c r="HD62" s="190">
        <v>20.652173913043487</v>
      </c>
      <c r="HE62" s="190" t="s">
        <v>286</v>
      </c>
      <c r="HF62" s="190" t="s">
        <v>286</v>
      </c>
      <c r="HG62" s="190" t="s">
        <v>286</v>
      </c>
      <c r="HH62" s="190">
        <v>33.212996389891686</v>
      </c>
      <c r="HI62" s="190">
        <v>26.460481099656356</v>
      </c>
      <c r="HJ62" s="190">
        <v>19.680851063829792</v>
      </c>
      <c r="HK62" s="190">
        <v>35.775862068965559</v>
      </c>
      <c r="HL62" s="132">
        <v>32.113821138211399</v>
      </c>
      <c r="HM62" s="132">
        <v>27.802690582959649</v>
      </c>
      <c r="HN62" s="132">
        <v>31.531531531531531</v>
      </c>
      <c r="HO62" s="132">
        <v>39.664804469273733</v>
      </c>
      <c r="HP62" s="190">
        <v>32.800000000000018</v>
      </c>
      <c r="HQ62" s="132">
        <v>32.539682539682559</v>
      </c>
      <c r="HR62" s="132">
        <v>29.268292682926834</v>
      </c>
      <c r="HS62" s="132">
        <v>25.139664804469291</v>
      </c>
      <c r="HT62" s="196" t="s">
        <v>286</v>
      </c>
      <c r="HU62" s="190" t="s">
        <v>286</v>
      </c>
      <c r="HV62" s="192" t="s">
        <v>286</v>
      </c>
      <c r="HW62" s="192">
        <v>13.357400722021655</v>
      </c>
      <c r="HX62" s="192">
        <v>7.9037800687285218</v>
      </c>
      <c r="HY62" s="192">
        <v>4.255319148936171</v>
      </c>
      <c r="HZ62" s="192">
        <v>16.379310344827587</v>
      </c>
      <c r="IA62" s="192">
        <v>9.7560975609756131</v>
      </c>
      <c r="IB62" s="192">
        <v>8.071748878923767</v>
      </c>
      <c r="IC62" s="192">
        <v>15.315315315315312</v>
      </c>
      <c r="ID62" s="192">
        <v>13.966480446927378</v>
      </c>
      <c r="IE62" s="192">
        <v>13.599999999999996</v>
      </c>
      <c r="IF62" s="192">
        <v>14.285714285714283</v>
      </c>
      <c r="IG62" s="192">
        <v>10.569105691056906</v>
      </c>
      <c r="IH62" s="192">
        <v>6.7039106145251406</v>
      </c>
      <c r="II62" s="192" t="s">
        <v>286</v>
      </c>
      <c r="IJ62" s="192" t="s">
        <v>286</v>
      </c>
      <c r="IK62" s="192" t="s">
        <v>286</v>
      </c>
      <c r="IL62" s="192" t="s">
        <v>286</v>
      </c>
      <c r="IM62" s="192" t="s">
        <v>286</v>
      </c>
      <c r="IN62" s="192" t="s">
        <v>286</v>
      </c>
      <c r="IO62" s="192" t="s">
        <v>286</v>
      </c>
      <c r="IP62" s="192" t="s">
        <v>286</v>
      </c>
      <c r="IQ62" s="192" t="s">
        <v>286</v>
      </c>
      <c r="IR62" s="192" t="s">
        <v>286</v>
      </c>
      <c r="IS62" s="192">
        <v>17.816091954022991</v>
      </c>
      <c r="IT62" s="192">
        <v>19.491525423728817</v>
      </c>
      <c r="IU62" s="192" t="s">
        <v>286</v>
      </c>
      <c r="IV62" s="192">
        <v>9.8290598290598279</v>
      </c>
      <c r="IW62" s="192">
        <v>16.666666666666661</v>
      </c>
      <c r="IX62" s="192" t="s">
        <v>286</v>
      </c>
      <c r="IY62" s="192" t="s">
        <v>286</v>
      </c>
      <c r="IZ62" s="192" t="s">
        <v>286</v>
      </c>
      <c r="JA62" s="192" t="s">
        <v>286</v>
      </c>
      <c r="JB62" s="192" t="s">
        <v>286</v>
      </c>
      <c r="JC62" s="192" t="s">
        <v>286</v>
      </c>
      <c r="JD62" s="192" t="s">
        <v>286</v>
      </c>
      <c r="JE62" s="192" t="s">
        <v>286</v>
      </c>
      <c r="JF62" s="192" t="s">
        <v>286</v>
      </c>
      <c r="JG62" s="192" t="s">
        <v>286</v>
      </c>
      <c r="JH62" s="192">
        <v>12.643678160919542</v>
      </c>
      <c r="JI62" s="192">
        <v>14.406779661016953</v>
      </c>
      <c r="JJ62" s="192" t="s">
        <v>286</v>
      </c>
      <c r="JK62" s="192">
        <v>18.376068376068378</v>
      </c>
      <c r="JL62" s="192">
        <v>13.218390804597707</v>
      </c>
      <c r="JM62" s="192" t="s">
        <v>286</v>
      </c>
      <c r="JN62" s="192" t="s">
        <v>286</v>
      </c>
      <c r="JO62" s="192" t="s">
        <v>286</v>
      </c>
      <c r="JP62" s="192" t="s">
        <v>286</v>
      </c>
      <c r="JQ62" s="192" t="s">
        <v>286</v>
      </c>
      <c r="JR62" s="192" t="s">
        <v>286</v>
      </c>
      <c r="JS62" s="192" t="s">
        <v>286</v>
      </c>
      <c r="JT62" s="192" t="s">
        <v>286</v>
      </c>
      <c r="JU62" s="192" t="s">
        <v>286</v>
      </c>
      <c r="JV62" s="192" t="s">
        <v>286</v>
      </c>
      <c r="JW62" s="192">
        <v>30.459770114942533</v>
      </c>
      <c r="JX62" s="192">
        <v>33.898305084745793</v>
      </c>
      <c r="JY62" s="192" t="s">
        <v>286</v>
      </c>
      <c r="JZ62" s="192">
        <v>28.205128205128219</v>
      </c>
      <c r="KA62" s="192">
        <v>29.885057471264361</v>
      </c>
      <c r="KB62" s="192">
        <v>19.242902208201901</v>
      </c>
      <c r="KC62" s="192">
        <v>27.868852459016395</v>
      </c>
      <c r="KD62" s="192">
        <v>28.448275862068964</v>
      </c>
      <c r="KE62" s="192">
        <v>21.57534246575343</v>
      </c>
      <c r="KF62" s="192">
        <v>29.568106312292358</v>
      </c>
      <c r="KG62" s="192">
        <v>25.773195876288664</v>
      </c>
      <c r="KH62" s="192">
        <v>18.930041152263378</v>
      </c>
      <c r="KI62" s="192">
        <v>25.896414342629495</v>
      </c>
      <c r="KJ62" s="192">
        <v>21.777777777777771</v>
      </c>
      <c r="KK62" s="192">
        <v>25.641025641025649</v>
      </c>
      <c r="KL62" s="192">
        <v>24.731182795698924</v>
      </c>
      <c r="KM62" s="192">
        <v>32.307692307692328</v>
      </c>
      <c r="KN62" s="192">
        <v>23.456790123456798</v>
      </c>
      <c r="KO62" s="192">
        <v>25.390625</v>
      </c>
      <c r="KP62" s="192">
        <v>29.319371727748695</v>
      </c>
      <c r="KQ62" s="192" t="str">
        <f t="shared" si="49"/>
        <v>--</v>
      </c>
      <c r="KR62" s="192" t="str">
        <f t="shared" si="49"/>
        <v>--</v>
      </c>
      <c r="KS62" s="192" t="str">
        <f t="shared" si="49"/>
        <v>--</v>
      </c>
      <c r="KT62" s="192" t="str">
        <f t="shared" si="49"/>
        <v>--</v>
      </c>
      <c r="KU62" s="192" t="str">
        <f t="shared" si="49"/>
        <v>--</v>
      </c>
      <c r="KV62" s="219">
        <v>1.2931034482758601</v>
      </c>
      <c r="KW62" s="219">
        <v>3.1620553359683798</v>
      </c>
      <c r="KX62" s="219">
        <v>2.7649769585253501</v>
      </c>
      <c r="KY62" s="219">
        <v>3.2</v>
      </c>
      <c r="KZ62" s="219">
        <v>1.5748031496063</v>
      </c>
      <c r="LA62" s="219">
        <v>2.20994475138122</v>
      </c>
      <c r="LB62" s="190" t="str">
        <f t="shared" si="33"/>
        <v>--</v>
      </c>
      <c r="LC62" s="219">
        <v>4.1841004184100399</v>
      </c>
      <c r="LD62" s="219">
        <v>14.0776699029126</v>
      </c>
      <c r="LE62" s="190" t="str">
        <f t="shared" si="34"/>
        <v>--</v>
      </c>
      <c r="LF62" s="219">
        <v>1.6666666666666701</v>
      </c>
      <c r="LG62" s="219">
        <v>8.9887640449438209</v>
      </c>
      <c r="LH62" s="219">
        <v>83.116883116883201</v>
      </c>
      <c r="LI62" s="219">
        <v>78.174603174603206</v>
      </c>
      <c r="LJ62" s="219">
        <v>75.462962962962905</v>
      </c>
      <c r="LK62" s="219">
        <v>79.518072289156706</v>
      </c>
      <c r="LL62" s="219">
        <v>78.740157480315006</v>
      </c>
      <c r="LM62" s="219">
        <v>74.860335195530695</v>
      </c>
      <c r="LN62" s="219">
        <v>34.1991341991342</v>
      </c>
      <c r="LO62" s="219">
        <v>33.3333333333333</v>
      </c>
      <c r="LP62" s="219">
        <v>32.407407407407398</v>
      </c>
      <c r="LQ62" s="219">
        <v>28.112449799196799</v>
      </c>
      <c r="LR62" s="219">
        <v>30.314960629921298</v>
      </c>
      <c r="LS62" s="219">
        <v>24.581005586592202</v>
      </c>
      <c r="LT62" s="219">
        <v>54.741379310344797</v>
      </c>
      <c r="LU62" s="219">
        <v>50.793650793650798</v>
      </c>
      <c r="LV62" s="219">
        <v>51.6279069767442</v>
      </c>
      <c r="LW62" s="219">
        <v>43.3734939759036</v>
      </c>
      <c r="LX62" s="219">
        <v>42.063492063491999</v>
      </c>
      <c r="LY62" s="219">
        <v>54.748603351955303</v>
      </c>
      <c r="LZ62" s="219">
        <v>16.379310344827601</v>
      </c>
      <c r="MA62" s="219">
        <v>13.0952380952381</v>
      </c>
      <c r="MB62" s="219">
        <v>18.139534883720899</v>
      </c>
      <c r="MC62" s="219">
        <v>8.4337349397590398</v>
      </c>
      <c r="MD62" s="219">
        <v>10.3174603174603</v>
      </c>
      <c r="ME62" s="219">
        <v>12.849162011173201</v>
      </c>
      <c r="MF62" s="219">
        <v>33.3333333333333</v>
      </c>
      <c r="MG62" s="219">
        <v>29.880478087649401</v>
      </c>
      <c r="MH62" s="219">
        <v>32.242990654205599</v>
      </c>
      <c r="MI62" s="219">
        <v>28.112449799196799</v>
      </c>
      <c r="MJ62" s="219">
        <v>30.830039525691699</v>
      </c>
      <c r="MK62" s="219">
        <v>24.581005586592202</v>
      </c>
      <c r="ML62" s="219">
        <v>11.2554112554113</v>
      </c>
      <c r="MM62" s="219">
        <v>8.7649402390438294</v>
      </c>
      <c r="MN62" s="219">
        <v>11.682242990654199</v>
      </c>
      <c r="MO62" s="219">
        <v>8.8353413654618507</v>
      </c>
      <c r="MP62" s="219">
        <v>7.1146245059288598</v>
      </c>
      <c r="MQ62" s="219">
        <v>8.3798882681564297</v>
      </c>
      <c r="MR62" s="190" t="str">
        <f t="shared" si="48"/>
        <v>--</v>
      </c>
      <c r="MS62" s="190" t="str">
        <f t="shared" si="48"/>
        <v>--</v>
      </c>
      <c r="MT62" s="190" t="str">
        <f t="shared" si="48"/>
        <v>--</v>
      </c>
      <c r="MU62" s="190" t="str">
        <f t="shared" si="48"/>
        <v>--</v>
      </c>
      <c r="MV62" s="220">
        <v>83.846153846153896</v>
      </c>
      <c r="MW62" s="220">
        <v>80.882352941176507</v>
      </c>
      <c r="MX62" s="220">
        <v>33.076923076923102</v>
      </c>
      <c r="MY62" s="220">
        <v>38.235294117647101</v>
      </c>
      <c r="MZ62" s="220">
        <v>47.65625</v>
      </c>
      <c r="NA62" s="220">
        <v>40.740740740740698</v>
      </c>
      <c r="NB62" s="220">
        <v>3.90625</v>
      </c>
      <c r="NC62" s="220">
        <v>6.6666666666666696</v>
      </c>
      <c r="ND62" s="220">
        <v>41.860465116279101</v>
      </c>
      <c r="NE62" s="220">
        <v>31.851851851851801</v>
      </c>
      <c r="NF62" s="220">
        <v>6.9767441860465098</v>
      </c>
      <c r="NG62" s="220">
        <v>9.6296296296296298</v>
      </c>
      <c r="NH62" s="221" t="str">
        <f t="shared" si="35"/>
        <v>--</v>
      </c>
      <c r="NI62" s="222">
        <v>15.625</v>
      </c>
      <c r="NJ62" s="222">
        <v>18.181818181818201</v>
      </c>
      <c r="NK62" s="222">
        <v>12.9807692307692</v>
      </c>
      <c r="NL62" s="221" t="str">
        <f t="shared" si="36"/>
        <v>--</v>
      </c>
      <c r="NM62" s="222">
        <v>16.4444444444445</v>
      </c>
      <c r="NN62" s="222">
        <v>15.1898734177215</v>
      </c>
      <c r="NO62" s="222">
        <v>18.390804597701202</v>
      </c>
      <c r="NP62" s="221" t="str">
        <f t="shared" si="37"/>
        <v>--</v>
      </c>
      <c r="NQ62" s="273">
        <v>16.666666666666664</v>
      </c>
      <c r="NR62" s="273">
        <v>16.017316017316013</v>
      </c>
      <c r="NS62" s="273">
        <v>12.5</v>
      </c>
      <c r="NT62" s="221" t="str">
        <f t="shared" si="38"/>
        <v>--</v>
      </c>
      <c r="NU62" s="222">
        <v>14.666666666666673</v>
      </c>
      <c r="NV62" s="222">
        <v>16.033755274261601</v>
      </c>
      <c r="NW62" s="222">
        <v>18.390804597701155</v>
      </c>
      <c r="NX62" s="221" t="str">
        <f t="shared" si="39"/>
        <v>--</v>
      </c>
      <c r="NY62" s="222">
        <v>32.291666666666636</v>
      </c>
      <c r="NZ62" s="222">
        <v>34.199134199134228</v>
      </c>
      <c r="OA62" s="222">
        <v>25.480769230769216</v>
      </c>
      <c r="OB62" s="221" t="str">
        <f t="shared" si="40"/>
        <v>--</v>
      </c>
      <c r="OC62" s="222">
        <v>31.111111111111125</v>
      </c>
      <c r="OD62" s="222">
        <v>31.223628691983127</v>
      </c>
      <c r="OE62" s="222">
        <v>36.781609195402325</v>
      </c>
      <c r="OF62" s="128">
        <v>34.108527131782942</v>
      </c>
      <c r="OG62" s="128">
        <v>48.260869565217398</v>
      </c>
      <c r="OH62" s="128">
        <v>51.792828685258975</v>
      </c>
      <c r="OI62" s="128">
        <v>47.465437788018427</v>
      </c>
      <c r="OJ62" s="128">
        <v>47.727272727272734</v>
      </c>
      <c r="OK62" s="128">
        <v>58.232931726907623</v>
      </c>
      <c r="OL62" s="128">
        <v>52.362204724409445</v>
      </c>
      <c r="OM62" s="128">
        <v>42.222222222222229</v>
      </c>
      <c r="ON62" s="310">
        <v>20.000000000000004</v>
      </c>
      <c r="OO62" s="128">
        <v>14.912280701754387</v>
      </c>
      <c r="OP62" s="128">
        <v>15.261044176706823</v>
      </c>
      <c r="OQ62" s="128">
        <v>15.492957746478874</v>
      </c>
      <c r="OR62" s="128">
        <v>25.373134328358201</v>
      </c>
      <c r="OS62" s="128">
        <v>15.200000000000003</v>
      </c>
      <c r="OT62" s="128">
        <v>13.385826771653544</v>
      </c>
      <c r="OU62" s="128">
        <v>10.674157303370784</v>
      </c>
      <c r="OW62" s="378" t="str">
        <f t="shared" si="10"/>
        <v>--</v>
      </c>
      <c r="OX62" s="381">
        <v>0.38610038610038627</v>
      </c>
      <c r="OY62" s="381">
        <v>3.8297872340425552</v>
      </c>
      <c r="OZ62" s="381">
        <v>0.5649717514124295</v>
      </c>
      <c r="PA62" s="378" t="str">
        <f t="shared" si="11"/>
        <v>--</v>
      </c>
      <c r="PB62" s="378" t="str">
        <f t="shared" si="11"/>
        <v>--</v>
      </c>
      <c r="PC62" s="381">
        <v>2.7027027027027031</v>
      </c>
      <c r="PD62" s="381">
        <v>4.1176470588235299</v>
      </c>
      <c r="PE62" s="380">
        <v>39.230769230769219</v>
      </c>
      <c r="PF62" s="381">
        <v>52.851711026615966</v>
      </c>
      <c r="PG62" s="381">
        <v>48.53556485355648</v>
      </c>
      <c r="PH62" s="381">
        <v>42.372881355932222</v>
      </c>
      <c r="PI62" s="380">
        <v>19.53125</v>
      </c>
      <c r="PJ62" s="381">
        <v>12.307692307692308</v>
      </c>
      <c r="PK62" s="381">
        <v>12.288135593220343</v>
      </c>
      <c r="PL62" s="381">
        <v>9.0909090909090917</v>
      </c>
      <c r="PM62" s="378" t="str">
        <f t="shared" si="12"/>
        <v>--</v>
      </c>
      <c r="PN62" s="381">
        <v>16.810344827586199</v>
      </c>
      <c r="PO62" s="381">
        <v>16.74418604651164</v>
      </c>
      <c r="PP62" s="381">
        <v>12.727272727272727</v>
      </c>
      <c r="PQ62" s="378" t="str">
        <f t="shared" si="13"/>
        <v>--</v>
      </c>
      <c r="PR62" s="381">
        <v>19.396551724137939</v>
      </c>
      <c r="PS62" s="381">
        <v>16.744186046511626</v>
      </c>
      <c r="PT62" s="381">
        <v>18.18181818181818</v>
      </c>
      <c r="PU62" s="378" t="str">
        <f t="shared" si="14"/>
        <v>--</v>
      </c>
      <c r="PV62" s="381">
        <v>36.206896551724178</v>
      </c>
      <c r="PW62" s="381">
        <v>33.488372093023273</v>
      </c>
      <c r="PX62" s="381">
        <v>30.909090909090924</v>
      </c>
      <c r="PZ62" s="368"/>
      <c r="QA62" s="368"/>
      <c r="QB62" s="368"/>
      <c r="QC62" s="368"/>
      <c r="QD62" s="368"/>
      <c r="QE62" s="368"/>
      <c r="QF62" s="368"/>
      <c r="QG62" s="368"/>
      <c r="QH62" s="368"/>
      <c r="QI62" s="368"/>
      <c r="QJ62" s="368"/>
      <c r="QK62" s="368"/>
      <c r="QL62" s="368"/>
      <c r="QM62" s="368"/>
      <c r="QN62" s="368"/>
      <c r="QO62" s="368"/>
      <c r="QP62" s="368"/>
      <c r="QQ62" s="368"/>
      <c r="QR62" s="368"/>
      <c r="QS62" s="368"/>
      <c r="QT62" s="368"/>
      <c r="QU62" s="368"/>
      <c r="QV62" s="368"/>
      <c r="QW62" s="368"/>
      <c r="QX62" s="368"/>
      <c r="QY62" s="368"/>
      <c r="QZ62" s="368"/>
      <c r="RA62" s="368"/>
      <c r="RB62" s="368"/>
      <c r="RC62" s="368"/>
      <c r="RD62" s="368"/>
      <c r="RE62" s="368"/>
      <c r="RF62" s="368"/>
      <c r="RG62" s="368"/>
      <c r="RH62" s="368"/>
      <c r="RI62" s="368"/>
      <c r="RJ62" s="368"/>
      <c r="RK62" s="368"/>
      <c r="RL62" s="368"/>
      <c r="RM62" s="368"/>
      <c r="RN62" s="368"/>
      <c r="RO62" s="368"/>
      <c r="RP62" s="368"/>
      <c r="RQ62" s="368"/>
      <c r="RR62" s="368"/>
      <c r="RS62" s="368"/>
      <c r="RT62" s="368"/>
    </row>
    <row r="63" spans="1:488" x14ac:dyDescent="0.25">
      <c r="A63" s="114">
        <v>59</v>
      </c>
      <c r="B63" s="93" t="s">
        <v>59</v>
      </c>
      <c r="C63" s="189">
        <v>5.6000000000000041</v>
      </c>
      <c r="D63" s="189">
        <v>16.379310344827594</v>
      </c>
      <c r="E63" s="189">
        <v>17.142857142857139</v>
      </c>
      <c r="F63" s="189">
        <v>0</v>
      </c>
      <c r="G63" s="189">
        <v>10.714285714285717</v>
      </c>
      <c r="H63" s="189">
        <v>16.09195402298851</v>
      </c>
      <c r="I63" s="189">
        <v>0</v>
      </c>
      <c r="J63" s="189">
        <v>4.2553191489361701</v>
      </c>
      <c r="K63" s="189">
        <v>11.363636363636367</v>
      </c>
      <c r="L63" s="189">
        <v>0</v>
      </c>
      <c r="M63" s="190">
        <v>2.7272727272727275</v>
      </c>
      <c r="N63" s="190">
        <v>8.0000000000000018</v>
      </c>
      <c r="O63" s="190">
        <v>0</v>
      </c>
      <c r="P63" s="190">
        <v>6.6666666666666652</v>
      </c>
      <c r="Q63" s="190">
        <v>6.9444444444444482</v>
      </c>
      <c r="R63" s="190">
        <v>5.6000000000000041</v>
      </c>
      <c r="S63" s="190">
        <v>11.206896551724142</v>
      </c>
      <c r="T63" s="190">
        <v>12.621359223300974</v>
      </c>
      <c r="U63" s="190">
        <v>0</v>
      </c>
      <c r="V63" s="190">
        <v>8.9285714285714342</v>
      </c>
      <c r="W63" s="190">
        <v>12.64367816091954</v>
      </c>
      <c r="X63" s="190">
        <v>0</v>
      </c>
      <c r="Y63" s="190">
        <v>4.2553191489361701</v>
      </c>
      <c r="Z63" s="190">
        <v>11.363636363636367</v>
      </c>
      <c r="AA63" s="190">
        <v>0</v>
      </c>
      <c r="AB63" s="132">
        <v>2.7272727272727275</v>
      </c>
      <c r="AC63" s="132">
        <v>5.0505050505050502</v>
      </c>
      <c r="AD63" s="132">
        <v>0</v>
      </c>
      <c r="AE63" s="132">
        <v>5.0000000000000009</v>
      </c>
      <c r="AF63" s="190">
        <v>4.166666666666667</v>
      </c>
      <c r="AG63" s="189">
        <v>0.79999999999999982</v>
      </c>
      <c r="AH63" s="189">
        <v>11.403508771929827</v>
      </c>
      <c r="AI63" s="191">
        <v>14.285714285714285</v>
      </c>
      <c r="AJ63" s="191">
        <v>0</v>
      </c>
      <c r="AK63" s="190">
        <v>6.3063063063063058</v>
      </c>
      <c r="AL63" s="190">
        <v>11.62790697674418</v>
      </c>
      <c r="AM63" s="190">
        <v>0</v>
      </c>
      <c r="AN63" s="190">
        <v>1.0638297872340428</v>
      </c>
      <c r="AO63" s="190">
        <v>9.0909090909090917</v>
      </c>
      <c r="AP63" s="190">
        <v>0</v>
      </c>
      <c r="AQ63" s="190">
        <v>0</v>
      </c>
      <c r="AR63" s="190">
        <v>3.9999999999999987</v>
      </c>
      <c r="AS63" s="190">
        <v>0</v>
      </c>
      <c r="AT63" s="190">
        <v>1.6949152542372878</v>
      </c>
      <c r="AU63" s="190">
        <v>4.2253521126760569</v>
      </c>
      <c r="AV63" s="190">
        <v>2.2900763358778629</v>
      </c>
      <c r="AW63" s="190">
        <v>15.702479338842977</v>
      </c>
      <c r="AX63" s="132">
        <v>2.7522935779816526</v>
      </c>
      <c r="AY63" s="132">
        <v>0.79999999999999993</v>
      </c>
      <c r="AZ63" s="132">
        <v>19.491525423728817</v>
      </c>
      <c r="BA63" s="132">
        <v>12.359550561797755</v>
      </c>
      <c r="BB63" s="190">
        <v>1.6806722689075633</v>
      </c>
      <c r="BC63" s="132">
        <v>9.8039215686274517</v>
      </c>
      <c r="BD63" s="132">
        <v>6.521739130434784</v>
      </c>
      <c r="BE63" s="132">
        <v>0</v>
      </c>
      <c r="BF63" s="132">
        <v>5.9322033898305113</v>
      </c>
      <c r="BG63" s="190">
        <v>3.7037037037037037</v>
      </c>
      <c r="BH63" s="132">
        <v>5.1282051282051269</v>
      </c>
      <c r="BI63" s="132">
        <v>7.3529411764705905</v>
      </c>
      <c r="BJ63" s="132">
        <v>8.9743589743589709</v>
      </c>
      <c r="BK63" s="192" t="s">
        <v>286</v>
      </c>
      <c r="BL63" s="190">
        <v>4.1322314049586595</v>
      </c>
      <c r="BM63" s="132">
        <v>3.6697247706421763</v>
      </c>
      <c r="BN63" s="192" t="s">
        <v>286</v>
      </c>
      <c r="BO63" s="192">
        <v>5.1282051282050958</v>
      </c>
      <c r="BP63" s="192">
        <v>14.77272727272728</v>
      </c>
      <c r="BQ63" s="192" t="s">
        <v>286</v>
      </c>
      <c r="BR63" s="132">
        <v>3.9603960396039923</v>
      </c>
      <c r="BS63" s="132">
        <v>5.3763440860214757</v>
      </c>
      <c r="BT63" s="192" t="s">
        <v>286</v>
      </c>
      <c r="BU63" s="190">
        <v>3.389830508474577</v>
      </c>
      <c r="BV63" s="132">
        <v>1.8518518518518512</v>
      </c>
      <c r="BW63" s="192" t="s">
        <v>286</v>
      </c>
      <c r="BX63" s="132">
        <v>5.8823529411764728</v>
      </c>
      <c r="BY63" s="190">
        <v>3.8461538461538458</v>
      </c>
      <c r="BZ63" s="132" t="s">
        <v>286</v>
      </c>
      <c r="CA63" s="132">
        <v>14.42307692307692</v>
      </c>
      <c r="CB63" s="132">
        <v>60.185185185185169</v>
      </c>
      <c r="CC63" s="190" t="s">
        <v>286</v>
      </c>
      <c r="CD63" s="132">
        <v>14.563106796116513</v>
      </c>
      <c r="CE63" s="132">
        <v>52.631578947368425</v>
      </c>
      <c r="CF63" s="132" t="s">
        <v>286</v>
      </c>
      <c r="CG63" s="190">
        <v>7.2289156626506044</v>
      </c>
      <c r="CH63" s="132">
        <v>38.372093023255793</v>
      </c>
      <c r="CI63" s="132" t="s">
        <v>286</v>
      </c>
      <c r="CJ63" s="132">
        <v>4.9019607843137258</v>
      </c>
      <c r="CK63" s="132">
        <v>29.032258064516139</v>
      </c>
      <c r="CL63" s="132" t="s">
        <v>286</v>
      </c>
      <c r="CM63" s="132">
        <v>5.2631578947368425</v>
      </c>
      <c r="CN63" s="132">
        <v>26.562499999999993</v>
      </c>
      <c r="CO63" s="132" t="s">
        <v>286</v>
      </c>
      <c r="CP63" s="190">
        <v>39.344262295081968</v>
      </c>
      <c r="CQ63" s="132">
        <v>62.962962962962969</v>
      </c>
      <c r="CR63" s="132" t="s">
        <v>286</v>
      </c>
      <c r="CS63" s="192">
        <v>41.025641025641022</v>
      </c>
      <c r="CT63" s="192">
        <v>49.438202247191008</v>
      </c>
      <c r="CU63" s="190" t="s">
        <v>286</v>
      </c>
      <c r="CV63" s="132">
        <v>26.262626262626263</v>
      </c>
      <c r="CW63" s="132">
        <v>56.521739130434774</v>
      </c>
      <c r="CX63" s="192" t="s">
        <v>286</v>
      </c>
      <c r="CY63" s="192">
        <v>19.827586206896559</v>
      </c>
      <c r="CZ63" s="190">
        <v>40.186915887850468</v>
      </c>
      <c r="DA63" s="132" t="s">
        <v>286</v>
      </c>
      <c r="DB63" s="132">
        <v>16.176470588235297</v>
      </c>
      <c r="DC63" s="210">
        <v>38.157894736842103</v>
      </c>
      <c r="DD63" s="192">
        <v>70.000000000000014</v>
      </c>
      <c r="DE63" s="190">
        <v>65.833333333333357</v>
      </c>
      <c r="DF63" s="132">
        <v>38.8888888888889</v>
      </c>
      <c r="DG63" s="132">
        <v>75.409836065573771</v>
      </c>
      <c r="DH63" s="192">
        <v>62.068965517241381</v>
      </c>
      <c r="DI63" s="192">
        <v>42.696629213483149</v>
      </c>
      <c r="DJ63" s="190">
        <v>67.241379310344811</v>
      </c>
      <c r="DK63" s="132">
        <v>70.588235294117638</v>
      </c>
      <c r="DL63" s="132">
        <v>55.913978494623663</v>
      </c>
      <c r="DM63" s="132">
        <v>61.956521739130451</v>
      </c>
      <c r="DN63" s="132">
        <v>71.929824561403493</v>
      </c>
      <c r="DO63" s="190">
        <v>45.37037037037036</v>
      </c>
      <c r="DP63" s="132">
        <v>74.02597402597398</v>
      </c>
      <c r="DQ63" s="132">
        <v>71.641791044776113</v>
      </c>
      <c r="DR63" s="132">
        <v>50.000000000000014</v>
      </c>
      <c r="DS63" s="132">
        <v>37.00787401574803</v>
      </c>
      <c r="DT63" s="190">
        <v>49.166666666666664</v>
      </c>
      <c r="DU63" s="194">
        <v>35.185185185185198</v>
      </c>
      <c r="DV63" s="194">
        <v>51.612903225806448</v>
      </c>
      <c r="DW63" s="192">
        <v>36.752136752136757</v>
      </c>
      <c r="DX63" s="194">
        <v>31.46067415730338</v>
      </c>
      <c r="DY63" s="190">
        <v>33.620689655172406</v>
      </c>
      <c r="DZ63" s="190">
        <v>59.803921568627459</v>
      </c>
      <c r="EA63" s="190">
        <v>38.709677419354826</v>
      </c>
      <c r="EB63" s="190">
        <v>43.617021276595715</v>
      </c>
      <c r="EC63" s="190">
        <v>59.829059829059844</v>
      </c>
      <c r="ED63" s="190">
        <v>42.592592592592617</v>
      </c>
      <c r="EE63" s="190">
        <v>55.128205128205146</v>
      </c>
      <c r="EF63" s="190">
        <v>49.253731343283583</v>
      </c>
      <c r="EG63" s="190">
        <v>32.051282051282058</v>
      </c>
      <c r="EH63" s="190">
        <v>15.384615384615383</v>
      </c>
      <c r="EI63" s="190">
        <v>17.355371900826444</v>
      </c>
      <c r="EJ63" s="190">
        <v>5.5045871559633071</v>
      </c>
      <c r="EK63" s="190">
        <v>15.573770491803279</v>
      </c>
      <c r="EL63" s="132">
        <v>11.864406779661021</v>
      </c>
      <c r="EM63" s="132">
        <v>11.235955056179776</v>
      </c>
      <c r="EN63" s="132">
        <v>9.4827586206896584</v>
      </c>
      <c r="EO63" s="132">
        <v>16.000000000000004</v>
      </c>
      <c r="EP63" s="190">
        <v>6.4516129032258078</v>
      </c>
      <c r="EQ63" s="132">
        <v>11.956521739130435</v>
      </c>
      <c r="ER63" s="132">
        <v>22.413793103448278</v>
      </c>
      <c r="ES63" s="132">
        <v>9.2592592592592577</v>
      </c>
      <c r="ET63" s="132">
        <v>14.102564102564106</v>
      </c>
      <c r="EU63" s="190">
        <v>13.432835820895527</v>
      </c>
      <c r="EV63" s="132">
        <v>6.4935064935064943</v>
      </c>
      <c r="EW63" s="132" t="s">
        <v>286</v>
      </c>
      <c r="EX63" s="132" t="s">
        <v>286</v>
      </c>
      <c r="EY63" s="132" t="s">
        <v>286</v>
      </c>
      <c r="EZ63" s="190">
        <v>91.129032258064527</v>
      </c>
      <c r="FA63" s="132">
        <v>75.423728813559336</v>
      </c>
      <c r="FB63" s="132">
        <v>83.146067415730329</v>
      </c>
      <c r="FC63" s="132">
        <v>76.923076923076977</v>
      </c>
      <c r="FD63" s="132">
        <v>86.13861386138619</v>
      </c>
      <c r="FE63" s="190">
        <v>73.913043478260889</v>
      </c>
      <c r="FF63" s="132">
        <v>88.29787234042557</v>
      </c>
      <c r="FG63" s="132">
        <v>88.135593220339018</v>
      </c>
      <c r="FH63" s="132">
        <v>84.259259259259281</v>
      </c>
      <c r="FI63" s="132">
        <v>87.179487179487197</v>
      </c>
      <c r="FJ63" s="190">
        <v>91.044776119403011</v>
      </c>
      <c r="FK63" s="132">
        <v>78.205128205128233</v>
      </c>
      <c r="FL63" s="132" t="s">
        <v>286</v>
      </c>
      <c r="FM63" s="132" t="s">
        <v>286</v>
      </c>
      <c r="FN63" s="132" t="s">
        <v>286</v>
      </c>
      <c r="FO63" s="190">
        <v>48.387096774193566</v>
      </c>
      <c r="FP63" s="132">
        <v>30.508474576271198</v>
      </c>
      <c r="FQ63" s="132">
        <v>31.460674157303366</v>
      </c>
      <c r="FR63" s="132">
        <v>33.333333333333329</v>
      </c>
      <c r="FS63" s="132">
        <v>42.574257425742587</v>
      </c>
      <c r="FT63" s="190">
        <v>22.826086956521753</v>
      </c>
      <c r="FU63" s="132">
        <v>39.361702127659562</v>
      </c>
      <c r="FV63" s="132">
        <v>36.44067796610171</v>
      </c>
      <c r="FW63" s="132">
        <v>41.666666666666686</v>
      </c>
      <c r="FX63" s="132">
        <v>28.205128205128208</v>
      </c>
      <c r="FY63" s="190">
        <v>29.850746268656707</v>
      </c>
      <c r="FZ63" s="132">
        <v>23.076923076923084</v>
      </c>
      <c r="GA63" s="132" t="s">
        <v>286</v>
      </c>
      <c r="GB63" s="132" t="s">
        <v>286</v>
      </c>
      <c r="GC63" s="132" t="s">
        <v>286</v>
      </c>
      <c r="GD63" s="190">
        <v>74.166666666666686</v>
      </c>
      <c r="GE63" s="132">
        <v>82.758620689655174</v>
      </c>
      <c r="GF63" s="132">
        <v>80.681818181818159</v>
      </c>
      <c r="GG63" s="132">
        <v>57.391304347826072</v>
      </c>
      <c r="GH63" s="132">
        <v>78.217821782178234</v>
      </c>
      <c r="GI63" s="190">
        <v>84.615384615384585</v>
      </c>
      <c r="GJ63" s="132">
        <v>62.222222222222221</v>
      </c>
      <c r="GK63" s="132">
        <v>59.649122807017555</v>
      </c>
      <c r="GL63" s="132">
        <v>69.444444444444443</v>
      </c>
      <c r="GM63" s="197">
        <v>42.857142857142847</v>
      </c>
      <c r="GN63" s="190">
        <v>60.606060606060616</v>
      </c>
      <c r="GO63" s="132">
        <v>58.974358974358978</v>
      </c>
      <c r="GP63" s="132" t="s">
        <v>286</v>
      </c>
      <c r="GQ63" s="132" t="s">
        <v>286</v>
      </c>
      <c r="GR63" s="132" t="s">
        <v>286</v>
      </c>
      <c r="GS63" s="190">
        <v>23.333333333333346</v>
      </c>
      <c r="GT63" s="132">
        <v>42.241379310344826</v>
      </c>
      <c r="GU63" s="132">
        <v>43.18181818181818</v>
      </c>
      <c r="GV63" s="132">
        <v>20.869565217391298</v>
      </c>
      <c r="GW63" s="132">
        <v>27.722772277227719</v>
      </c>
      <c r="GX63" s="190">
        <v>51.648351648351642</v>
      </c>
      <c r="GY63" s="190">
        <v>17.777777777777779</v>
      </c>
      <c r="GZ63" s="190">
        <v>22.807017543859658</v>
      </c>
      <c r="HA63" s="190">
        <v>22.222222222222232</v>
      </c>
      <c r="HB63" s="190">
        <v>2.5974025974025974</v>
      </c>
      <c r="HC63" s="190">
        <v>28.787878787878778</v>
      </c>
      <c r="HD63" s="190">
        <v>20.512820512820504</v>
      </c>
      <c r="HE63" s="190" t="s">
        <v>286</v>
      </c>
      <c r="HF63" s="190" t="s">
        <v>286</v>
      </c>
      <c r="HG63" s="190" t="s">
        <v>286</v>
      </c>
      <c r="HH63" s="190">
        <v>26.271186440677983</v>
      </c>
      <c r="HI63" s="190">
        <v>19.130434782608699</v>
      </c>
      <c r="HJ63" s="190">
        <v>7.1428571428571459</v>
      </c>
      <c r="HK63" s="190">
        <v>38.317757009345812</v>
      </c>
      <c r="HL63" s="132">
        <v>34.020618556701038</v>
      </c>
      <c r="HM63" s="132">
        <v>25.581395348837198</v>
      </c>
      <c r="HN63" s="132">
        <v>37.209302325581397</v>
      </c>
      <c r="HO63" s="132">
        <v>33.928571428571423</v>
      </c>
      <c r="HP63" s="190">
        <v>21.698113207547166</v>
      </c>
      <c r="HQ63" s="132">
        <v>33.783783783783775</v>
      </c>
      <c r="HR63" s="132">
        <v>26.562499999999996</v>
      </c>
      <c r="HS63" s="132">
        <v>15.584415584415579</v>
      </c>
      <c r="HT63" s="196" t="s">
        <v>286</v>
      </c>
      <c r="HU63" s="190" t="s">
        <v>286</v>
      </c>
      <c r="HV63" s="192" t="s">
        <v>286</v>
      </c>
      <c r="HW63" s="192">
        <v>11.864406779661017</v>
      </c>
      <c r="HX63" s="192">
        <v>6.0869565217391326</v>
      </c>
      <c r="HY63" s="192">
        <v>2.38095238095238</v>
      </c>
      <c r="HZ63" s="192">
        <v>14.953271028037383</v>
      </c>
      <c r="IA63" s="192">
        <v>16.494845360824744</v>
      </c>
      <c r="IB63" s="192">
        <v>8.1395348837209305</v>
      </c>
      <c r="IC63" s="192">
        <v>16.279069767441861</v>
      </c>
      <c r="ID63" s="192">
        <v>15.178571428571423</v>
      </c>
      <c r="IE63" s="192">
        <v>6.6037735849056602</v>
      </c>
      <c r="IF63" s="192">
        <v>8.1081081081081088</v>
      </c>
      <c r="IG63" s="192">
        <v>14.062499999999995</v>
      </c>
      <c r="IH63" s="192">
        <v>5.1948051948051939</v>
      </c>
      <c r="II63" s="192" t="s">
        <v>286</v>
      </c>
      <c r="IJ63" s="192" t="s">
        <v>286</v>
      </c>
      <c r="IK63" s="192" t="s">
        <v>286</v>
      </c>
      <c r="IL63" s="192" t="s">
        <v>286</v>
      </c>
      <c r="IM63" s="192" t="s">
        <v>286</v>
      </c>
      <c r="IN63" s="192" t="s">
        <v>286</v>
      </c>
      <c r="IO63" s="192" t="s">
        <v>286</v>
      </c>
      <c r="IP63" s="192" t="s">
        <v>286</v>
      </c>
      <c r="IQ63" s="192" t="s">
        <v>286</v>
      </c>
      <c r="IR63" s="192" t="s">
        <v>286</v>
      </c>
      <c r="IS63" s="192">
        <v>15.044247787610624</v>
      </c>
      <c r="IT63" s="192">
        <v>12.380952380952387</v>
      </c>
      <c r="IU63" s="192" t="s">
        <v>286</v>
      </c>
      <c r="IV63" s="192">
        <v>12.698412698412698</v>
      </c>
      <c r="IW63" s="192">
        <v>12.162162162162167</v>
      </c>
      <c r="IX63" s="192" t="s">
        <v>286</v>
      </c>
      <c r="IY63" s="192" t="s">
        <v>286</v>
      </c>
      <c r="IZ63" s="192" t="s">
        <v>286</v>
      </c>
      <c r="JA63" s="192" t="s">
        <v>286</v>
      </c>
      <c r="JB63" s="192" t="s">
        <v>286</v>
      </c>
      <c r="JC63" s="192" t="s">
        <v>286</v>
      </c>
      <c r="JD63" s="192" t="s">
        <v>286</v>
      </c>
      <c r="JE63" s="192" t="s">
        <v>286</v>
      </c>
      <c r="JF63" s="192" t="s">
        <v>286</v>
      </c>
      <c r="JG63" s="192" t="s">
        <v>286</v>
      </c>
      <c r="JH63" s="192">
        <v>8.8495575221238951</v>
      </c>
      <c r="JI63" s="192">
        <v>11.428571428571425</v>
      </c>
      <c r="JJ63" s="192" t="s">
        <v>286</v>
      </c>
      <c r="JK63" s="192">
        <v>19.047619047619051</v>
      </c>
      <c r="JL63" s="192">
        <v>10.810810810810816</v>
      </c>
      <c r="JM63" s="192" t="s">
        <v>286</v>
      </c>
      <c r="JN63" s="192" t="s">
        <v>286</v>
      </c>
      <c r="JO63" s="192" t="s">
        <v>286</v>
      </c>
      <c r="JP63" s="192" t="s">
        <v>286</v>
      </c>
      <c r="JQ63" s="192" t="s">
        <v>286</v>
      </c>
      <c r="JR63" s="192" t="s">
        <v>286</v>
      </c>
      <c r="JS63" s="192" t="s">
        <v>286</v>
      </c>
      <c r="JT63" s="192" t="s">
        <v>286</v>
      </c>
      <c r="JU63" s="192" t="s">
        <v>286</v>
      </c>
      <c r="JV63" s="192" t="s">
        <v>286</v>
      </c>
      <c r="JW63" s="192">
        <v>23.893805309734514</v>
      </c>
      <c r="JX63" s="192">
        <v>23.809523809523803</v>
      </c>
      <c r="JY63" s="192" t="s">
        <v>286</v>
      </c>
      <c r="JZ63" s="192">
        <v>31.746031746031743</v>
      </c>
      <c r="KA63" s="192">
        <v>22.972972972972968</v>
      </c>
      <c r="KB63" s="192">
        <v>20.155038759689933</v>
      </c>
      <c r="KC63" s="192">
        <v>19.834710743801658</v>
      </c>
      <c r="KD63" s="192">
        <v>26.605504587155963</v>
      </c>
      <c r="KE63" s="192">
        <v>19.354838709677431</v>
      </c>
      <c r="KF63" s="192">
        <v>26.271186440677965</v>
      </c>
      <c r="KG63" s="192">
        <v>25</v>
      </c>
      <c r="KH63" s="192">
        <v>23.076923076923073</v>
      </c>
      <c r="KI63" s="192">
        <v>23.232323232323232</v>
      </c>
      <c r="KJ63" s="192">
        <v>23.65591397849462</v>
      </c>
      <c r="KK63" s="192">
        <v>15.384615384615397</v>
      </c>
      <c r="KL63" s="192">
        <v>23.931623931623932</v>
      </c>
      <c r="KM63" s="192">
        <v>25.925925925925927</v>
      </c>
      <c r="KN63" s="192">
        <v>17.948717948717949</v>
      </c>
      <c r="KO63" s="192">
        <v>23.529411764705877</v>
      </c>
      <c r="KP63" s="192">
        <v>21.794871794871796</v>
      </c>
      <c r="KQ63" s="192" t="str">
        <f t="shared" si="49"/>
        <v>--</v>
      </c>
      <c r="KR63" s="192" t="str">
        <f t="shared" si="49"/>
        <v>--</v>
      </c>
      <c r="KS63" s="192" t="str">
        <f t="shared" si="49"/>
        <v>--</v>
      </c>
      <c r="KT63" s="192" t="str">
        <f t="shared" si="49"/>
        <v>--</v>
      </c>
      <c r="KU63" s="192" t="str">
        <f t="shared" si="49"/>
        <v>--</v>
      </c>
      <c r="KV63" s="219">
        <v>3.27868852459016</v>
      </c>
      <c r="KW63" s="219">
        <v>2.8985507246376798</v>
      </c>
      <c r="KX63" s="219">
        <v>1.5625</v>
      </c>
      <c r="KY63" s="219">
        <v>5.0847457627118597</v>
      </c>
      <c r="KZ63" s="219">
        <v>1.25</v>
      </c>
      <c r="LA63" s="219">
        <v>0</v>
      </c>
      <c r="LB63" s="190" t="str">
        <f t="shared" si="33"/>
        <v>--</v>
      </c>
      <c r="LC63" s="219">
        <v>5.2631578947368398</v>
      </c>
      <c r="LD63" s="219">
        <v>28.301886792452802</v>
      </c>
      <c r="LE63" s="190" t="str">
        <f t="shared" si="34"/>
        <v>--</v>
      </c>
      <c r="LF63" s="219">
        <v>3.7037037037037002</v>
      </c>
      <c r="LG63" s="219">
        <v>13.207547169811299</v>
      </c>
      <c r="LH63" s="219">
        <v>86.2068965517241</v>
      </c>
      <c r="LI63" s="219">
        <v>76.811594202898604</v>
      </c>
      <c r="LJ63" s="219">
        <v>60.317460317460302</v>
      </c>
      <c r="LK63" s="219">
        <v>87.5</v>
      </c>
      <c r="LL63" s="219">
        <v>74.074074074074105</v>
      </c>
      <c r="LM63" s="219">
        <v>70.909090909090907</v>
      </c>
      <c r="LN63" s="219">
        <v>27.586206896551701</v>
      </c>
      <c r="LO63" s="219">
        <v>24.6376811594203</v>
      </c>
      <c r="LP63" s="219">
        <v>19.047619047619101</v>
      </c>
      <c r="LQ63" s="219">
        <v>37.5</v>
      </c>
      <c r="LR63" s="219">
        <v>30.8641975308642</v>
      </c>
      <c r="LS63" s="219">
        <v>25.454545454545499</v>
      </c>
      <c r="LT63" s="219">
        <v>50</v>
      </c>
      <c r="LU63" s="219">
        <v>62.318840579710198</v>
      </c>
      <c r="LV63" s="219">
        <v>69.841269841269806</v>
      </c>
      <c r="LW63" s="219">
        <v>41.071428571428598</v>
      </c>
      <c r="LX63" s="219">
        <v>51.851851851851897</v>
      </c>
      <c r="LY63" s="219">
        <v>58.181818181818201</v>
      </c>
      <c r="LZ63" s="219">
        <v>15.517241379310301</v>
      </c>
      <c r="MA63" s="219">
        <v>28.985507246376802</v>
      </c>
      <c r="MB63" s="219">
        <v>19.047619047619101</v>
      </c>
      <c r="MC63" s="219">
        <v>10.714285714285699</v>
      </c>
      <c r="MD63" s="219">
        <v>12.3456790123457</v>
      </c>
      <c r="ME63" s="219">
        <v>20</v>
      </c>
      <c r="MF63" s="219">
        <v>43.859649122806999</v>
      </c>
      <c r="MG63" s="219">
        <v>30.434782608695699</v>
      </c>
      <c r="MH63" s="219">
        <v>30.158730158730201</v>
      </c>
      <c r="MI63" s="219">
        <v>35.714285714285701</v>
      </c>
      <c r="MJ63" s="219">
        <v>32.098765432098801</v>
      </c>
      <c r="MK63" s="219">
        <v>30.909090909090899</v>
      </c>
      <c r="ML63" s="219">
        <v>14.0350877192982</v>
      </c>
      <c r="MM63" s="219">
        <v>7.2463768115942004</v>
      </c>
      <c r="MN63" s="219">
        <v>6.3492063492063497</v>
      </c>
      <c r="MO63" s="219">
        <v>10.714285714285699</v>
      </c>
      <c r="MP63" s="219">
        <v>9.8765432098765409</v>
      </c>
      <c r="MQ63" s="219">
        <v>10.909090909090899</v>
      </c>
      <c r="MR63" s="190" t="str">
        <f t="shared" si="48"/>
        <v>--</v>
      </c>
      <c r="MS63" s="190" t="str">
        <f t="shared" si="48"/>
        <v>--</v>
      </c>
      <c r="MT63" s="190" t="str">
        <f t="shared" si="48"/>
        <v>--</v>
      </c>
      <c r="MU63" s="190" t="str">
        <f t="shared" si="48"/>
        <v>--</v>
      </c>
      <c r="MV63" s="220">
        <v>90.476190476190496</v>
      </c>
      <c r="MW63" s="220">
        <v>82.894736842105303</v>
      </c>
      <c r="MX63" s="220">
        <v>41.269841269841301</v>
      </c>
      <c r="MY63" s="220">
        <v>31.578947368421101</v>
      </c>
      <c r="MZ63" s="220">
        <v>52.542372881355902</v>
      </c>
      <c r="NA63" s="220">
        <v>39.473684210526301</v>
      </c>
      <c r="NB63" s="220">
        <v>10.1694915254237</v>
      </c>
      <c r="NC63" s="220">
        <v>5.2631578947368398</v>
      </c>
      <c r="ND63" s="220">
        <v>36.065573770491802</v>
      </c>
      <c r="NE63" s="220">
        <v>38.157894736842103</v>
      </c>
      <c r="NF63" s="220">
        <v>13.1147540983607</v>
      </c>
      <c r="NG63" s="220">
        <v>18.421052631578899</v>
      </c>
      <c r="NH63" s="221" t="str">
        <f t="shared" si="35"/>
        <v>--</v>
      </c>
      <c r="NI63" s="222">
        <v>14.814814814814801</v>
      </c>
      <c r="NJ63" s="222">
        <v>18.75</v>
      </c>
      <c r="NK63" s="222">
        <v>11.4754098360656</v>
      </c>
      <c r="NL63" s="221" t="str">
        <f t="shared" si="36"/>
        <v>--</v>
      </c>
      <c r="NM63" s="222">
        <v>19.230769230769202</v>
      </c>
      <c r="NN63" s="222">
        <v>14.1025641025641</v>
      </c>
      <c r="NO63" s="222">
        <v>5.7692307692307701</v>
      </c>
      <c r="NP63" s="221" t="str">
        <f t="shared" si="37"/>
        <v>--</v>
      </c>
      <c r="NQ63" s="273">
        <v>7.4074074074074066</v>
      </c>
      <c r="NR63" s="273">
        <v>15.625</v>
      </c>
      <c r="NS63" s="273">
        <v>18.032786885245905</v>
      </c>
      <c r="NT63" s="221" t="str">
        <f t="shared" si="38"/>
        <v>--</v>
      </c>
      <c r="NU63" s="222">
        <v>13.461538461538462</v>
      </c>
      <c r="NV63" s="222">
        <v>11.538461538461538</v>
      </c>
      <c r="NW63" s="222">
        <v>11.538461538461537</v>
      </c>
      <c r="NX63" s="221" t="str">
        <f t="shared" si="39"/>
        <v>--</v>
      </c>
      <c r="NY63" s="222">
        <v>22.222222222222225</v>
      </c>
      <c r="NZ63" s="222">
        <v>34.375000000000014</v>
      </c>
      <c r="OA63" s="222">
        <v>29.508196721311467</v>
      </c>
      <c r="OB63" s="221" t="str">
        <f t="shared" si="40"/>
        <v>--</v>
      </c>
      <c r="OC63" s="222">
        <v>32.692307692307693</v>
      </c>
      <c r="OD63" s="222">
        <v>25.641025641025646</v>
      </c>
      <c r="OE63" s="222">
        <v>17.307692307692307</v>
      </c>
      <c r="OF63" s="128">
        <v>61.016949152542395</v>
      </c>
      <c r="OG63" s="128">
        <v>56.666666666666657</v>
      </c>
      <c r="OH63" s="128">
        <v>59.42028985507249</v>
      </c>
      <c r="OI63" s="128">
        <v>39.682539682539684</v>
      </c>
      <c r="OJ63" s="128">
        <v>57.894736842105289</v>
      </c>
      <c r="OK63" s="128">
        <v>76.785714285714278</v>
      </c>
      <c r="OL63" s="128">
        <v>69.135802469135811</v>
      </c>
      <c r="OM63" s="128">
        <v>56.36363636363636</v>
      </c>
      <c r="ON63" s="310">
        <v>17.241379310344829</v>
      </c>
      <c r="OO63" s="128">
        <v>15.517241379310345</v>
      </c>
      <c r="OP63" s="128">
        <v>20.588235294117649</v>
      </c>
      <c r="OQ63" s="128">
        <v>10.9375</v>
      </c>
      <c r="OR63" s="128">
        <v>32.894736842105267</v>
      </c>
      <c r="OS63" s="128">
        <v>18.181818181818183</v>
      </c>
      <c r="OT63" s="128">
        <v>20.987654320987652</v>
      </c>
      <c r="OU63" s="128">
        <v>16.36363636363636</v>
      </c>
      <c r="OW63" s="378" t="str">
        <f t="shared" si="10"/>
        <v>--</v>
      </c>
      <c r="OX63" s="381">
        <v>2.8985507246376812</v>
      </c>
      <c r="OY63" s="381">
        <v>3.5714285714285712</v>
      </c>
      <c r="OZ63" s="381">
        <v>0</v>
      </c>
      <c r="PA63" s="378" t="str">
        <f t="shared" si="11"/>
        <v>--</v>
      </c>
      <c r="PB63" s="378" t="str">
        <f t="shared" si="11"/>
        <v>--</v>
      </c>
      <c r="PC63" s="381">
        <v>5.6603773584905657</v>
      </c>
      <c r="PD63" s="381">
        <v>0</v>
      </c>
      <c r="PE63" s="380">
        <v>44.117647058823536</v>
      </c>
      <c r="PF63" s="381">
        <v>57.142857142857132</v>
      </c>
      <c r="PG63" s="381">
        <v>42.857142857142861</v>
      </c>
      <c r="PH63" s="381">
        <v>57.446808510638292</v>
      </c>
      <c r="PI63" s="380">
        <v>21.212121212121222</v>
      </c>
      <c r="PJ63" s="381">
        <v>18.571428571428566</v>
      </c>
      <c r="PK63" s="381">
        <v>8.9285714285714288</v>
      </c>
      <c r="PL63" s="381">
        <v>19.148936170212771</v>
      </c>
      <c r="PM63" s="378" t="str">
        <f t="shared" si="12"/>
        <v>--</v>
      </c>
      <c r="PN63" s="381">
        <v>21.212121212121215</v>
      </c>
      <c r="PO63" s="381">
        <v>19.230769230769234</v>
      </c>
      <c r="PP63" s="381">
        <v>17.777777777777782</v>
      </c>
      <c r="PQ63" s="378" t="str">
        <f t="shared" si="13"/>
        <v>--</v>
      </c>
      <c r="PR63" s="381">
        <v>16.666666666666675</v>
      </c>
      <c r="PS63" s="381">
        <v>19.230769230769234</v>
      </c>
      <c r="PT63" s="381">
        <v>15.555555555555559</v>
      </c>
      <c r="PU63" s="378" t="str">
        <f t="shared" si="14"/>
        <v>--</v>
      </c>
      <c r="PV63" s="381">
        <v>37.87878787878789</v>
      </c>
      <c r="PW63" s="381">
        <v>38.461538461538474</v>
      </c>
      <c r="PX63" s="381">
        <v>33.333333333333329</v>
      </c>
      <c r="PZ63" s="368"/>
      <c r="QA63" s="368"/>
      <c r="QB63" s="368"/>
      <c r="QC63" s="368"/>
      <c r="QD63" s="368"/>
      <c r="QE63" s="368"/>
      <c r="QF63" s="368"/>
      <c r="QG63" s="368"/>
      <c r="QH63" s="368"/>
      <c r="QI63" s="368"/>
      <c r="QJ63" s="368"/>
      <c r="QK63" s="368"/>
      <c r="QL63" s="368"/>
      <c r="QM63" s="368"/>
      <c r="QN63" s="368"/>
      <c r="QO63" s="368"/>
      <c r="QP63" s="368"/>
      <c r="QQ63" s="368"/>
      <c r="QR63" s="368"/>
      <c r="QS63" s="368"/>
      <c r="QT63" s="368"/>
      <c r="QU63" s="368"/>
      <c r="QV63" s="368"/>
      <c r="QW63" s="368"/>
      <c r="QX63" s="368"/>
      <c r="QY63" s="368"/>
      <c r="QZ63" s="368"/>
      <c r="RA63" s="368"/>
      <c r="RB63" s="368"/>
      <c r="RC63" s="368"/>
      <c r="RD63" s="368"/>
      <c r="RE63" s="368"/>
      <c r="RF63" s="368"/>
      <c r="RG63" s="368"/>
      <c r="RH63" s="368"/>
      <c r="RI63" s="368"/>
      <c r="RJ63" s="368"/>
      <c r="RK63" s="368"/>
      <c r="RL63" s="368"/>
      <c r="RM63" s="368"/>
      <c r="RN63" s="368"/>
      <c r="RO63" s="368"/>
      <c r="RP63" s="368"/>
      <c r="RQ63" s="368"/>
      <c r="RR63" s="368"/>
      <c r="RS63" s="368"/>
      <c r="RT63" s="368"/>
    </row>
    <row r="64" spans="1:488" x14ac:dyDescent="0.25">
      <c r="A64" s="114">
        <v>60</v>
      </c>
      <c r="B64" s="93" t="s">
        <v>60</v>
      </c>
      <c r="C64" s="189">
        <v>2.5280898876404501</v>
      </c>
      <c r="D64" s="189">
        <v>9.8522167487684786</v>
      </c>
      <c r="E64" s="189">
        <v>15.91695501730104</v>
      </c>
      <c r="F64" s="189">
        <v>2.2508038585209027</v>
      </c>
      <c r="G64" s="189">
        <v>8.086253369272244</v>
      </c>
      <c r="H64" s="189">
        <v>18.237082066869309</v>
      </c>
      <c r="I64" s="189">
        <v>1.1627906976744193</v>
      </c>
      <c r="J64" s="189">
        <v>11.070110701107007</v>
      </c>
      <c r="K64" s="189">
        <v>10.29411764705883</v>
      </c>
      <c r="L64" s="189">
        <v>3.2374100719424455</v>
      </c>
      <c r="M64" s="190">
        <v>9.4339622641509457</v>
      </c>
      <c r="N64" s="190">
        <v>15.350877192982441</v>
      </c>
      <c r="O64" s="190">
        <v>0.70921985815602862</v>
      </c>
      <c r="P64" s="190">
        <v>6.5217391304347796</v>
      </c>
      <c r="Q64" s="190">
        <v>13.07420494699646</v>
      </c>
      <c r="R64" s="190">
        <v>1.966292134831461</v>
      </c>
      <c r="S64" s="190">
        <v>8.8888888888888768</v>
      </c>
      <c r="T64" s="190">
        <v>11.228070175438599</v>
      </c>
      <c r="U64" s="190">
        <v>1.6129032258064517</v>
      </c>
      <c r="V64" s="190">
        <v>7.2776280323450138</v>
      </c>
      <c r="W64" s="190">
        <v>13.84615384615385</v>
      </c>
      <c r="X64" s="190">
        <v>1.1627906976744193</v>
      </c>
      <c r="Y64" s="190">
        <v>8.5501858736059475</v>
      </c>
      <c r="Z64" s="190">
        <v>7.8817733990147776</v>
      </c>
      <c r="AA64" s="190">
        <v>2.5179856115107944</v>
      </c>
      <c r="AB64" s="132">
        <v>9.0566037735849125</v>
      </c>
      <c r="AC64" s="132">
        <v>12.053571428571432</v>
      </c>
      <c r="AD64" s="132">
        <v>0.70921985815602862</v>
      </c>
      <c r="AE64" s="132">
        <v>5.2795031055900621</v>
      </c>
      <c r="AF64" s="190">
        <v>11.111111111111111</v>
      </c>
      <c r="AG64" s="189">
        <v>1.4164305949008502</v>
      </c>
      <c r="AH64" s="189">
        <v>7.1782178217821793</v>
      </c>
      <c r="AI64" s="191">
        <v>13.840830449826994</v>
      </c>
      <c r="AJ64" s="191">
        <v>1.9417475728155347</v>
      </c>
      <c r="AK64" s="190">
        <v>6.1994609164420496</v>
      </c>
      <c r="AL64" s="190">
        <v>13.803680981595088</v>
      </c>
      <c r="AM64" s="190">
        <v>0.77821011673151763</v>
      </c>
      <c r="AN64" s="190">
        <v>6.6666666666666679</v>
      </c>
      <c r="AO64" s="190">
        <v>9.3596059113300463</v>
      </c>
      <c r="AP64" s="190">
        <v>2.1582733812949662</v>
      </c>
      <c r="AQ64" s="190">
        <v>4.1666666666666661</v>
      </c>
      <c r="AR64" s="190">
        <v>12.831858407079649</v>
      </c>
      <c r="AS64" s="190">
        <v>0.70921985815602862</v>
      </c>
      <c r="AT64" s="190">
        <v>3.7854889589905349</v>
      </c>
      <c r="AU64" s="190">
        <v>10.320284697508908</v>
      </c>
      <c r="AV64" s="190">
        <v>2.7932960893854761</v>
      </c>
      <c r="AW64" s="190">
        <v>15.909090909090901</v>
      </c>
      <c r="AX64" s="132">
        <v>13.20132013201321</v>
      </c>
      <c r="AY64" s="132">
        <v>3.3950617283950622</v>
      </c>
      <c r="AZ64" s="132">
        <v>13.500000000000005</v>
      </c>
      <c r="BA64" s="132">
        <v>16.231884057971012</v>
      </c>
      <c r="BB64" s="190">
        <v>1.1152416356877335</v>
      </c>
      <c r="BC64" s="132">
        <v>15.714285714285712</v>
      </c>
      <c r="BD64" s="132">
        <v>14.351851851851855</v>
      </c>
      <c r="BE64" s="132">
        <v>2.1276595744680891</v>
      </c>
      <c r="BF64" s="132">
        <v>14.930555555555552</v>
      </c>
      <c r="BG64" s="190">
        <v>15.062761506276143</v>
      </c>
      <c r="BH64" s="132">
        <v>1.6447368421052635</v>
      </c>
      <c r="BI64" s="132">
        <v>12.893982808022912</v>
      </c>
      <c r="BJ64" s="132">
        <v>17.0731707317073</v>
      </c>
      <c r="BK64" s="192" t="s">
        <v>286</v>
      </c>
      <c r="BL64" s="190">
        <v>3.6781609195402183</v>
      </c>
      <c r="BM64" s="132">
        <v>4.666666666666643</v>
      </c>
      <c r="BN64" s="192" t="s">
        <v>286</v>
      </c>
      <c r="BO64" s="192">
        <v>3.7878787878788529</v>
      </c>
      <c r="BP64" s="192">
        <v>4.6376811594202394</v>
      </c>
      <c r="BQ64" s="192" t="s">
        <v>286</v>
      </c>
      <c r="BR64" s="132">
        <v>2.4999999999999432</v>
      </c>
      <c r="BS64" s="132">
        <v>4.608294930875573</v>
      </c>
      <c r="BT64" s="192" t="s">
        <v>286</v>
      </c>
      <c r="BU64" s="190">
        <v>2.7972027972028002</v>
      </c>
      <c r="BV64" s="132">
        <v>4.5833333333333357</v>
      </c>
      <c r="BW64" s="192" t="s">
        <v>286</v>
      </c>
      <c r="BX64" s="132">
        <v>1.7595307917888574</v>
      </c>
      <c r="BY64" s="190">
        <v>3.7931034482758612</v>
      </c>
      <c r="BZ64" s="132" t="s">
        <v>286</v>
      </c>
      <c r="CA64" s="132">
        <v>9.9722991689750753</v>
      </c>
      <c r="CB64" s="132">
        <v>46.099290780141828</v>
      </c>
      <c r="CC64" s="190" t="s">
        <v>286</v>
      </c>
      <c r="CD64" s="132">
        <v>5.9880239520958041</v>
      </c>
      <c r="CE64" s="132">
        <v>43.670886075949362</v>
      </c>
      <c r="CF64" s="132" t="s">
        <v>286</v>
      </c>
      <c r="CG64" s="190">
        <v>8.3682008368200833</v>
      </c>
      <c r="CH64" s="132">
        <v>36.945812807881758</v>
      </c>
      <c r="CI64" s="132" t="s">
        <v>286</v>
      </c>
      <c r="CJ64" s="132">
        <v>10.08403361344538</v>
      </c>
      <c r="CK64" s="132">
        <v>38.785046728971956</v>
      </c>
      <c r="CL64" s="132" t="s">
        <v>286</v>
      </c>
      <c r="CM64" s="132">
        <v>4.1811846689895491</v>
      </c>
      <c r="CN64" s="132">
        <v>25.781250000000011</v>
      </c>
      <c r="CO64" s="132" t="s">
        <v>286</v>
      </c>
      <c r="CP64" s="190">
        <v>33.796296296296276</v>
      </c>
      <c r="CQ64" s="132">
        <v>62.79069767441861</v>
      </c>
      <c r="CR64" s="132" t="s">
        <v>286</v>
      </c>
      <c r="CS64" s="192">
        <v>30.512820512820518</v>
      </c>
      <c r="CT64" s="192">
        <v>54.518950437317777</v>
      </c>
      <c r="CU64" s="190" t="s">
        <v>286</v>
      </c>
      <c r="CV64" s="132">
        <v>29.963898916967505</v>
      </c>
      <c r="CW64" s="132">
        <v>49.302325581395365</v>
      </c>
      <c r="CX64" s="192" t="s">
        <v>286</v>
      </c>
      <c r="CY64" s="192">
        <v>31.071428571428573</v>
      </c>
      <c r="CZ64" s="190">
        <v>47.67932489451475</v>
      </c>
      <c r="DA64" s="132" t="s">
        <v>286</v>
      </c>
      <c r="DB64" s="132">
        <v>21.726190476190478</v>
      </c>
      <c r="DC64" s="210">
        <v>46.206896551724171</v>
      </c>
      <c r="DD64" s="192">
        <v>74.301675977653645</v>
      </c>
      <c r="DE64" s="190">
        <v>77.064220183486256</v>
      </c>
      <c r="DF64" s="132">
        <v>57.615894039735117</v>
      </c>
      <c r="DG64" s="132">
        <v>69.687499999999957</v>
      </c>
      <c r="DH64" s="192">
        <v>70.632911392405063</v>
      </c>
      <c r="DI64" s="192">
        <v>52.769679300291507</v>
      </c>
      <c r="DJ64" s="190">
        <v>72.243346007604572</v>
      </c>
      <c r="DK64" s="132">
        <v>65.357142857142875</v>
      </c>
      <c r="DL64" s="132">
        <v>49.308755760368662</v>
      </c>
      <c r="DM64" s="132">
        <v>78.066914498141287</v>
      </c>
      <c r="DN64" s="132">
        <v>72.822299651568002</v>
      </c>
      <c r="DO64" s="190">
        <v>54.166666666666643</v>
      </c>
      <c r="DP64" s="132">
        <v>71.186440677966189</v>
      </c>
      <c r="DQ64" s="132">
        <v>69.970845481049608</v>
      </c>
      <c r="DR64" s="132">
        <v>56.055363321799334</v>
      </c>
      <c r="DS64" s="132">
        <v>51.260504201680675</v>
      </c>
      <c r="DT64" s="190">
        <v>57.762557077625587</v>
      </c>
      <c r="DU64" s="194">
        <v>44.666666666666671</v>
      </c>
      <c r="DV64" s="194">
        <v>42.679127725856716</v>
      </c>
      <c r="DW64" s="192">
        <v>50.632911392405106</v>
      </c>
      <c r="DX64" s="194">
        <v>40.406976744186061</v>
      </c>
      <c r="DY64" s="190">
        <v>49.433962264150921</v>
      </c>
      <c r="DZ64" s="190">
        <v>50.537634408602152</v>
      </c>
      <c r="EA64" s="190">
        <v>38.709677419354847</v>
      </c>
      <c r="EB64" s="190">
        <v>51.838235294117638</v>
      </c>
      <c r="EC64" s="190">
        <v>59.090909090909065</v>
      </c>
      <c r="ED64" s="190">
        <v>38.493723849372365</v>
      </c>
      <c r="EE64" s="190">
        <v>58.305084745762713</v>
      </c>
      <c r="EF64" s="190">
        <v>61.695906432748551</v>
      </c>
      <c r="EG64" s="190">
        <v>42.758620689655103</v>
      </c>
      <c r="EH64" s="190">
        <v>18.333333333333311</v>
      </c>
      <c r="EI64" s="190">
        <v>17.620137299771152</v>
      </c>
      <c r="EJ64" s="190">
        <v>8.6092715231788048</v>
      </c>
      <c r="EK64" s="190">
        <v>21.249999999999986</v>
      </c>
      <c r="EL64" s="132">
        <v>12.090680100755657</v>
      </c>
      <c r="EM64" s="132">
        <v>9.3023255813953476</v>
      </c>
      <c r="EN64" s="132">
        <v>18.796992481203009</v>
      </c>
      <c r="EO64" s="132">
        <v>12.903225806451605</v>
      </c>
      <c r="EP64" s="190">
        <v>7.3732718894009199</v>
      </c>
      <c r="EQ64" s="132">
        <v>14.126394052044613</v>
      </c>
      <c r="ER64" s="132">
        <v>17.605633802816889</v>
      </c>
      <c r="ES64" s="132">
        <v>10.416666666666671</v>
      </c>
      <c r="ET64" s="132">
        <v>20.748299319727888</v>
      </c>
      <c r="EU64" s="190">
        <v>14.705882352941186</v>
      </c>
      <c r="EV64" s="132">
        <v>13.194444444444455</v>
      </c>
      <c r="EW64" s="132" t="s">
        <v>286</v>
      </c>
      <c r="EX64" s="132" t="s">
        <v>286</v>
      </c>
      <c r="EY64" s="132" t="s">
        <v>286</v>
      </c>
      <c r="EZ64" s="190">
        <v>86.419753086419703</v>
      </c>
      <c r="FA64" s="132">
        <v>82.914572864321684</v>
      </c>
      <c r="FB64" s="132">
        <v>82.215743440233268</v>
      </c>
      <c r="FC64" s="132">
        <v>90.188679245283012</v>
      </c>
      <c r="FD64" s="132">
        <v>83.093525179856144</v>
      </c>
      <c r="FE64" s="190">
        <v>77.88018433179721</v>
      </c>
      <c r="FF64" s="132">
        <v>84.892086330935314</v>
      </c>
      <c r="FG64" s="132">
        <v>82.74647887323944</v>
      </c>
      <c r="FH64" s="132">
        <v>73.417721518987349</v>
      </c>
      <c r="FI64" s="132">
        <v>83.389830508474546</v>
      </c>
      <c r="FJ64" s="190">
        <v>83.139534883720913</v>
      </c>
      <c r="FK64" s="132">
        <v>75.086505190311499</v>
      </c>
      <c r="FL64" s="132" t="s">
        <v>286</v>
      </c>
      <c r="FM64" s="132" t="s">
        <v>286</v>
      </c>
      <c r="FN64" s="132" t="s">
        <v>286</v>
      </c>
      <c r="FO64" s="190">
        <v>45.987654320987687</v>
      </c>
      <c r="FP64" s="132">
        <v>32.914572864321599</v>
      </c>
      <c r="FQ64" s="132">
        <v>29.446064139941701</v>
      </c>
      <c r="FR64" s="132">
        <v>39.245283018867923</v>
      </c>
      <c r="FS64" s="132">
        <v>36.330935251798564</v>
      </c>
      <c r="FT64" s="190">
        <v>19.815668202764979</v>
      </c>
      <c r="FU64" s="132">
        <v>34.172661870503617</v>
      </c>
      <c r="FV64" s="132">
        <v>27.112676056338035</v>
      </c>
      <c r="FW64" s="132">
        <v>27.426160337552741</v>
      </c>
      <c r="FX64" s="132">
        <v>39.322033898305051</v>
      </c>
      <c r="FY64" s="190">
        <v>35.755813953488378</v>
      </c>
      <c r="FZ64" s="132">
        <v>19.031141868512112</v>
      </c>
      <c r="GA64" s="132" t="s">
        <v>286</v>
      </c>
      <c r="GB64" s="132" t="s">
        <v>286</v>
      </c>
      <c r="GC64" s="132" t="s">
        <v>286</v>
      </c>
      <c r="GD64" s="190">
        <v>67.924528301886767</v>
      </c>
      <c r="GE64" s="132">
        <v>75.193798449612444</v>
      </c>
      <c r="GF64" s="132">
        <v>76.417910447761187</v>
      </c>
      <c r="GG64" s="132">
        <v>67.049808429118755</v>
      </c>
      <c r="GH64" s="132">
        <v>65.342960288808683</v>
      </c>
      <c r="GI64" s="190">
        <v>76.056338028169009</v>
      </c>
      <c r="GJ64" s="132">
        <v>61.764705882353006</v>
      </c>
      <c r="GK64" s="132">
        <v>61.347517730496499</v>
      </c>
      <c r="GL64" s="132">
        <v>54.468085106383015</v>
      </c>
      <c r="GM64" s="197">
        <v>53.535353535353522</v>
      </c>
      <c r="GN64" s="190">
        <v>57.941176470588225</v>
      </c>
      <c r="GO64" s="132">
        <v>59.29824561403511</v>
      </c>
      <c r="GP64" s="132" t="s">
        <v>286</v>
      </c>
      <c r="GQ64" s="132" t="s">
        <v>286</v>
      </c>
      <c r="GR64" s="132" t="s">
        <v>286</v>
      </c>
      <c r="GS64" s="190">
        <v>20.125786163522005</v>
      </c>
      <c r="GT64" s="132">
        <v>29.457364341085281</v>
      </c>
      <c r="GU64" s="132">
        <v>29.552238805970152</v>
      </c>
      <c r="GV64" s="132">
        <v>20.306513409961681</v>
      </c>
      <c r="GW64" s="132">
        <v>27.075812274368246</v>
      </c>
      <c r="GX64" s="190">
        <v>31.455399061032864</v>
      </c>
      <c r="GY64" s="190">
        <v>20.588235294117649</v>
      </c>
      <c r="GZ64" s="190">
        <v>20.921985815602849</v>
      </c>
      <c r="HA64" s="190">
        <v>17.021276595744673</v>
      </c>
      <c r="HB64" s="190">
        <v>18.181818181818162</v>
      </c>
      <c r="HC64" s="190">
        <v>22.352941176470598</v>
      </c>
      <c r="HD64" s="190">
        <v>21.403508771929822</v>
      </c>
      <c r="HE64" s="190" t="s">
        <v>286</v>
      </c>
      <c r="HF64" s="190" t="s">
        <v>286</v>
      </c>
      <c r="HG64" s="190" t="s">
        <v>286</v>
      </c>
      <c r="HH64" s="190">
        <v>30.519480519480542</v>
      </c>
      <c r="HI64" s="190">
        <v>17.724867724867725</v>
      </c>
      <c r="HJ64" s="190">
        <v>13.649851632047476</v>
      </c>
      <c r="HK64" s="190">
        <v>38.247011952191258</v>
      </c>
      <c r="HL64" s="132">
        <v>32.116788321167896</v>
      </c>
      <c r="HM64" s="132">
        <v>23.188405797101442</v>
      </c>
      <c r="HN64" s="132">
        <v>42.857142857142854</v>
      </c>
      <c r="HO64" s="132">
        <v>44.40433212996389</v>
      </c>
      <c r="HP64" s="190">
        <v>36.016949152542388</v>
      </c>
      <c r="HQ64" s="132">
        <v>42.049469964664361</v>
      </c>
      <c r="HR64" s="132">
        <v>35.04531722054378</v>
      </c>
      <c r="HS64" s="132">
        <v>38.571428571428562</v>
      </c>
      <c r="HT64" s="196" t="s">
        <v>286</v>
      </c>
      <c r="HU64" s="190" t="s">
        <v>286</v>
      </c>
      <c r="HV64" s="192" t="s">
        <v>286</v>
      </c>
      <c r="HW64" s="192">
        <v>9.7402597402597504</v>
      </c>
      <c r="HX64" s="192">
        <v>4.4973544973544941</v>
      </c>
      <c r="HY64" s="192">
        <v>4.4510385756676545</v>
      </c>
      <c r="HZ64" s="192">
        <v>16.73306772908365</v>
      </c>
      <c r="IA64" s="192">
        <v>10.583941605839424</v>
      </c>
      <c r="IB64" s="192">
        <v>6.7632850241545901</v>
      </c>
      <c r="IC64" s="192">
        <v>18.045112781954902</v>
      </c>
      <c r="ID64" s="192">
        <v>17.689530685920573</v>
      </c>
      <c r="IE64" s="192">
        <v>11.016949152542377</v>
      </c>
      <c r="IF64" s="192">
        <v>19.434628975265021</v>
      </c>
      <c r="IG64" s="192">
        <v>14.199395770392753</v>
      </c>
      <c r="IH64" s="192">
        <v>13.928571428571429</v>
      </c>
      <c r="II64" s="192" t="s">
        <v>286</v>
      </c>
      <c r="IJ64" s="192" t="s">
        <v>286</v>
      </c>
      <c r="IK64" s="192" t="s">
        <v>286</v>
      </c>
      <c r="IL64" s="192" t="s">
        <v>286</v>
      </c>
      <c r="IM64" s="192" t="s">
        <v>286</v>
      </c>
      <c r="IN64" s="192" t="s">
        <v>286</v>
      </c>
      <c r="IO64" s="192" t="s">
        <v>286</v>
      </c>
      <c r="IP64" s="192" t="s">
        <v>286</v>
      </c>
      <c r="IQ64" s="192" t="s">
        <v>286</v>
      </c>
      <c r="IR64" s="192" t="s">
        <v>286</v>
      </c>
      <c r="IS64" s="192">
        <v>14.285714285714285</v>
      </c>
      <c r="IT64" s="192">
        <v>9.7457627118644048</v>
      </c>
      <c r="IU64" s="192" t="s">
        <v>286</v>
      </c>
      <c r="IV64" s="192">
        <v>17.405063291139253</v>
      </c>
      <c r="IW64" s="192">
        <v>12.686567164179108</v>
      </c>
      <c r="IX64" s="192" t="s">
        <v>286</v>
      </c>
      <c r="IY64" s="192" t="s">
        <v>286</v>
      </c>
      <c r="IZ64" s="192" t="s">
        <v>286</v>
      </c>
      <c r="JA64" s="192" t="s">
        <v>286</v>
      </c>
      <c r="JB64" s="192" t="s">
        <v>286</v>
      </c>
      <c r="JC64" s="192" t="s">
        <v>286</v>
      </c>
      <c r="JD64" s="192" t="s">
        <v>286</v>
      </c>
      <c r="JE64" s="192" t="s">
        <v>286</v>
      </c>
      <c r="JF64" s="192" t="s">
        <v>286</v>
      </c>
      <c r="JG64" s="192" t="s">
        <v>286</v>
      </c>
      <c r="JH64" s="192">
        <v>12.74131274131274</v>
      </c>
      <c r="JI64" s="192">
        <v>14.406779661016955</v>
      </c>
      <c r="JJ64" s="192" t="s">
        <v>286</v>
      </c>
      <c r="JK64" s="192">
        <v>9.8101265822784818</v>
      </c>
      <c r="JL64" s="192">
        <v>14.179104477611958</v>
      </c>
      <c r="JM64" s="192" t="s">
        <v>286</v>
      </c>
      <c r="JN64" s="192" t="s">
        <v>286</v>
      </c>
      <c r="JO64" s="192" t="s">
        <v>286</v>
      </c>
      <c r="JP64" s="192" t="s">
        <v>286</v>
      </c>
      <c r="JQ64" s="192" t="s">
        <v>286</v>
      </c>
      <c r="JR64" s="192" t="s">
        <v>286</v>
      </c>
      <c r="JS64" s="192" t="s">
        <v>286</v>
      </c>
      <c r="JT64" s="192" t="s">
        <v>286</v>
      </c>
      <c r="JU64" s="192" t="s">
        <v>286</v>
      </c>
      <c r="JV64" s="192" t="s">
        <v>286</v>
      </c>
      <c r="JW64" s="192">
        <v>27.027027027027028</v>
      </c>
      <c r="JX64" s="192">
        <v>24.152542372881367</v>
      </c>
      <c r="JY64" s="192" t="s">
        <v>286</v>
      </c>
      <c r="JZ64" s="192">
        <v>27.215189873417728</v>
      </c>
      <c r="KA64" s="192">
        <v>26.865671641791046</v>
      </c>
      <c r="KB64" s="192">
        <v>17.746478873239443</v>
      </c>
      <c r="KC64" s="192">
        <v>24.601366742596806</v>
      </c>
      <c r="KD64" s="192">
        <v>30.132450331125828</v>
      </c>
      <c r="KE64" s="192">
        <v>15.479876160990715</v>
      </c>
      <c r="KF64" s="192">
        <v>24.874371859296467</v>
      </c>
      <c r="KG64" s="192">
        <v>29.154518950437303</v>
      </c>
      <c r="KH64" s="192">
        <v>20.075757575757567</v>
      </c>
      <c r="KI64" s="192">
        <v>20.938628158844757</v>
      </c>
      <c r="KJ64" s="192">
        <v>25.806451612903221</v>
      </c>
      <c r="KK64" s="192">
        <v>20.74074074074074</v>
      </c>
      <c r="KL64" s="192">
        <v>31.448763250883392</v>
      </c>
      <c r="KM64" s="192">
        <v>29.166666666666679</v>
      </c>
      <c r="KN64" s="192">
        <v>21.107266435986162</v>
      </c>
      <c r="KO64" s="192">
        <v>24.117647058823533</v>
      </c>
      <c r="KP64" s="192">
        <v>31.141868512110722</v>
      </c>
      <c r="KQ64" s="192" t="str">
        <f t="shared" si="49"/>
        <v>--</v>
      </c>
      <c r="KR64" s="192" t="str">
        <f t="shared" si="49"/>
        <v>--</v>
      </c>
      <c r="KS64" s="192" t="str">
        <f t="shared" si="49"/>
        <v>--</v>
      </c>
      <c r="KT64" s="192" t="str">
        <f t="shared" si="49"/>
        <v>--</v>
      </c>
      <c r="KU64" s="192" t="str">
        <f t="shared" si="49"/>
        <v>--</v>
      </c>
      <c r="KV64" s="223">
        <v>0.76335877862595403</v>
      </c>
      <c r="KW64" s="219">
        <v>2.4734982332155502</v>
      </c>
      <c r="KX64" s="219">
        <v>1.2096774193548401</v>
      </c>
      <c r="KY64" s="223">
        <v>0.60790273556231</v>
      </c>
      <c r="KZ64" s="219">
        <v>1.79640718562874</v>
      </c>
      <c r="LA64" s="219">
        <v>1.1764705882352999</v>
      </c>
      <c r="LB64" s="190" t="str">
        <f t="shared" si="33"/>
        <v>--</v>
      </c>
      <c r="LC64" s="219">
        <v>2.23880597014925</v>
      </c>
      <c r="LD64" s="219">
        <v>7.4889867841409696</v>
      </c>
      <c r="LE64" s="190" t="str">
        <f t="shared" si="34"/>
        <v>--</v>
      </c>
      <c r="LF64" s="223">
        <v>0.92879256965944401</v>
      </c>
      <c r="LG64" s="219">
        <v>14.0562248995984</v>
      </c>
      <c r="LH64" s="219">
        <v>84.705882352941202</v>
      </c>
      <c r="LI64" s="219">
        <v>82.500000000000099</v>
      </c>
      <c r="LJ64" s="219">
        <v>75.308641975308703</v>
      </c>
      <c r="LK64" s="219">
        <v>82.317073170731703</v>
      </c>
      <c r="LL64" s="219">
        <v>79.402985074626898</v>
      </c>
      <c r="LM64" s="219">
        <v>70.078740157480397</v>
      </c>
      <c r="LN64" s="219">
        <v>35.686274509803901</v>
      </c>
      <c r="LO64" s="219">
        <v>31.428571428571399</v>
      </c>
      <c r="LP64" s="219">
        <v>25.5144032921811</v>
      </c>
      <c r="LQ64" s="219">
        <v>26.524390243902499</v>
      </c>
      <c r="LR64" s="219">
        <v>28.358208955223901</v>
      </c>
      <c r="LS64" s="219">
        <v>21.259842519685101</v>
      </c>
      <c r="LT64" s="219">
        <v>47.4509803921569</v>
      </c>
      <c r="LU64" s="219">
        <v>53.736654804270501</v>
      </c>
      <c r="LV64" s="219">
        <v>58.436213991769499</v>
      </c>
      <c r="LW64" s="219">
        <v>43.636363636363697</v>
      </c>
      <c r="LX64" s="219">
        <v>44.477611940298502</v>
      </c>
      <c r="LY64" s="219">
        <v>51.574803149606304</v>
      </c>
      <c r="LZ64" s="219">
        <v>7.0588235294117698</v>
      </c>
      <c r="MA64" s="219">
        <v>14.234875444839901</v>
      </c>
      <c r="MB64" s="219">
        <v>11.9341563786008</v>
      </c>
      <c r="MC64" s="219">
        <v>6.6666666666666599</v>
      </c>
      <c r="MD64" s="219">
        <v>8.9552238805970106</v>
      </c>
      <c r="ME64" s="219">
        <v>14.1732283464567</v>
      </c>
      <c r="MF64" s="219">
        <v>44.664031620553303</v>
      </c>
      <c r="MG64" s="219">
        <v>50</v>
      </c>
      <c r="MH64" s="219">
        <v>46.311475409836099</v>
      </c>
      <c r="MI64" s="219">
        <v>35.757575757575701</v>
      </c>
      <c r="MJ64" s="219">
        <v>39.701492537313399</v>
      </c>
      <c r="MK64" s="219">
        <v>35.433070866141698</v>
      </c>
      <c r="ML64" s="219">
        <v>13.833992094861699</v>
      </c>
      <c r="MM64" s="219">
        <v>20</v>
      </c>
      <c r="MN64" s="219">
        <v>18.8524590163934</v>
      </c>
      <c r="MO64" s="219">
        <v>9.3939393939393891</v>
      </c>
      <c r="MP64" s="219">
        <v>11.641791044776101</v>
      </c>
      <c r="MQ64" s="219">
        <v>10.629921259842501</v>
      </c>
      <c r="MR64" s="190" t="str">
        <f t="shared" si="48"/>
        <v>--</v>
      </c>
      <c r="MS64" s="190" t="str">
        <f t="shared" si="48"/>
        <v>--</v>
      </c>
      <c r="MT64" s="190" t="str">
        <f t="shared" si="48"/>
        <v>--</v>
      </c>
      <c r="MU64" s="190" t="str">
        <f t="shared" si="48"/>
        <v>--</v>
      </c>
      <c r="MV64" s="220">
        <v>88.8888888888889</v>
      </c>
      <c r="MW64" s="220">
        <v>80.5555555555556</v>
      </c>
      <c r="MX64" s="220">
        <v>32.183908045976999</v>
      </c>
      <c r="MY64" s="220">
        <v>31.481481481481499</v>
      </c>
      <c r="MZ64" s="220">
        <v>46.8503937007874</v>
      </c>
      <c r="NA64" s="220">
        <v>41.538461538461497</v>
      </c>
      <c r="NB64" s="220">
        <v>8.2677165354330704</v>
      </c>
      <c r="NC64" s="220">
        <v>4.6153846153846203</v>
      </c>
      <c r="ND64" s="220">
        <v>36.328125</v>
      </c>
      <c r="NE64" s="220">
        <v>38.699690402476797</v>
      </c>
      <c r="NF64" s="220">
        <v>12.109375</v>
      </c>
      <c r="NG64" s="220">
        <v>10.216718266253899</v>
      </c>
      <c r="NH64" s="221" t="str">
        <f t="shared" si="35"/>
        <v>--</v>
      </c>
      <c r="NI64" s="222">
        <v>18.859649122806999</v>
      </c>
      <c r="NJ64" s="222">
        <v>20.8333333333333</v>
      </c>
      <c r="NK64" s="222">
        <v>18.181818181818201</v>
      </c>
      <c r="NL64" s="221" t="str">
        <f t="shared" si="36"/>
        <v>--</v>
      </c>
      <c r="NM64" s="222">
        <v>12.8813559322034</v>
      </c>
      <c r="NN64" s="222">
        <v>18.241042345276899</v>
      </c>
      <c r="NO64" s="222">
        <v>15.983606557377</v>
      </c>
      <c r="NP64" s="221" t="str">
        <f t="shared" si="37"/>
        <v>--</v>
      </c>
      <c r="NQ64" s="273">
        <v>12.719298245614036</v>
      </c>
      <c r="NR64" s="273">
        <v>9.8484848484848531</v>
      </c>
      <c r="NS64" s="273">
        <v>9.5041322314049506</v>
      </c>
      <c r="NT64" s="221" t="str">
        <f t="shared" si="38"/>
        <v>--</v>
      </c>
      <c r="NU64" s="222">
        <v>12.881355932203395</v>
      </c>
      <c r="NV64" s="222">
        <v>14.332247557003267</v>
      </c>
      <c r="NW64" s="222">
        <v>15.983606557377039</v>
      </c>
      <c r="NX64" s="221" t="str">
        <f t="shared" si="39"/>
        <v>--</v>
      </c>
      <c r="NY64" s="222">
        <v>31.578947368421048</v>
      </c>
      <c r="NZ64" s="222">
        <v>30.681818181818183</v>
      </c>
      <c r="OA64" s="222">
        <v>27.685950413223136</v>
      </c>
      <c r="OB64" s="221" t="str">
        <f t="shared" si="40"/>
        <v>--</v>
      </c>
      <c r="OC64" s="222">
        <v>25.762711864406793</v>
      </c>
      <c r="OD64" s="222">
        <v>32.573289902280131</v>
      </c>
      <c r="OE64" s="222">
        <v>31.96721311475407</v>
      </c>
      <c r="OF64" s="128">
        <v>44.528301886792462</v>
      </c>
      <c r="OG64" s="128">
        <v>57.854406130268181</v>
      </c>
      <c r="OH64" s="128">
        <v>49.290780141843975</v>
      </c>
      <c r="OI64" s="128">
        <v>51.012145748987827</v>
      </c>
      <c r="OJ64" s="128">
        <v>55.864197530864196</v>
      </c>
      <c r="OK64" s="128">
        <v>50.304878048780495</v>
      </c>
      <c r="OL64" s="128">
        <v>51.796407185628745</v>
      </c>
      <c r="OM64" s="128">
        <v>41.501976284584977</v>
      </c>
      <c r="ON64" s="310">
        <v>18.503937007874018</v>
      </c>
      <c r="OO64" s="128">
        <v>15.476190476190474</v>
      </c>
      <c r="OP64" s="128">
        <v>13.261648745519716</v>
      </c>
      <c r="OQ64" s="128">
        <v>10.373443983402497</v>
      </c>
      <c r="OR64" s="128">
        <v>25.000000000000007</v>
      </c>
      <c r="OS64" s="128">
        <v>16.158536585365844</v>
      </c>
      <c r="OT64" s="128">
        <v>11.782477341389725</v>
      </c>
      <c r="OU64" s="128">
        <v>11.904761904761905</v>
      </c>
      <c r="OW64" s="378" t="str">
        <f t="shared" si="10"/>
        <v>--</v>
      </c>
      <c r="OX64" s="381">
        <v>0.95846645367412209</v>
      </c>
      <c r="OY64" s="381">
        <v>2.0833333333333335</v>
      </c>
      <c r="OZ64" s="381">
        <v>1.1070110701107021</v>
      </c>
      <c r="PA64" s="378" t="str">
        <f t="shared" si="11"/>
        <v>--</v>
      </c>
      <c r="PB64" s="378" t="str">
        <f t="shared" si="11"/>
        <v>--</v>
      </c>
      <c r="PC64" s="381">
        <v>1.0909090909090917</v>
      </c>
      <c r="PD64" s="381">
        <v>5.303030303030301</v>
      </c>
      <c r="PE64" s="380">
        <v>46.749226006191947</v>
      </c>
      <c r="PF64" s="381">
        <v>46.8152866242038</v>
      </c>
      <c r="PG64" s="381">
        <v>55.78947368421052</v>
      </c>
      <c r="PH64" s="381">
        <v>48.188405797101453</v>
      </c>
      <c r="PI64" s="380">
        <v>22.857142857142851</v>
      </c>
      <c r="PJ64" s="381">
        <v>16.393442622950815</v>
      </c>
      <c r="PK64" s="381">
        <v>8.3636363636363633</v>
      </c>
      <c r="PL64" s="381">
        <v>8.8888888888888875</v>
      </c>
      <c r="PM64" s="378" t="str">
        <f t="shared" si="12"/>
        <v>--</v>
      </c>
      <c r="PN64" s="381">
        <v>15.107913669064754</v>
      </c>
      <c r="PO64" s="381">
        <v>14.919354838709667</v>
      </c>
      <c r="PP64" s="381">
        <v>16.929133858267711</v>
      </c>
      <c r="PQ64" s="378" t="str">
        <f t="shared" si="13"/>
        <v>--</v>
      </c>
      <c r="PR64" s="381">
        <v>13.309352517985605</v>
      </c>
      <c r="PS64" s="381">
        <v>16.935483870967747</v>
      </c>
      <c r="PT64" s="381">
        <v>12.204724409448813</v>
      </c>
      <c r="PU64" s="378" t="str">
        <f t="shared" si="14"/>
        <v>--</v>
      </c>
      <c r="PV64" s="381">
        <v>28.417266187050373</v>
      </c>
      <c r="PW64" s="381">
        <v>31.854838709677434</v>
      </c>
      <c r="PX64" s="381">
        <v>29.133858267716551</v>
      </c>
      <c r="PZ64" s="368"/>
      <c r="QA64" s="368"/>
      <c r="QB64" s="368"/>
      <c r="QC64" s="368"/>
      <c r="QD64" s="368"/>
      <c r="QE64" s="368"/>
      <c r="QF64" s="368"/>
      <c r="QG64" s="368"/>
      <c r="QH64" s="368"/>
      <c r="QI64" s="368"/>
      <c r="QJ64" s="368"/>
      <c r="QK64" s="368"/>
      <c r="QL64" s="368"/>
      <c r="QM64" s="368"/>
      <c r="QN64" s="368"/>
      <c r="QO64" s="368"/>
      <c r="QP64" s="368"/>
      <c r="QQ64" s="368"/>
      <c r="QR64" s="368"/>
      <c r="QS64" s="368"/>
      <c r="QT64" s="368"/>
      <c r="QU64" s="368"/>
      <c r="QV64" s="368"/>
      <c r="QW64" s="368"/>
      <c r="QX64" s="368"/>
      <c r="QY64" s="368"/>
      <c r="QZ64" s="368"/>
      <c r="RA64" s="368"/>
      <c r="RB64" s="368"/>
      <c r="RC64" s="368"/>
      <c r="RD64" s="368"/>
      <c r="RE64" s="368"/>
      <c r="RF64" s="368"/>
      <c r="RG64" s="368"/>
      <c r="RH64" s="368"/>
      <c r="RI64" s="368"/>
      <c r="RJ64" s="368"/>
      <c r="RK64" s="368"/>
      <c r="RL64" s="368"/>
      <c r="RM64" s="368"/>
      <c r="RN64" s="368"/>
      <c r="RO64" s="368"/>
      <c r="RP64" s="368"/>
      <c r="RQ64" s="368"/>
      <c r="RR64" s="368"/>
      <c r="RS64" s="368"/>
      <c r="RT64" s="368"/>
    </row>
    <row r="65" spans="1:488" x14ac:dyDescent="0.25">
      <c r="A65" s="114">
        <v>61</v>
      </c>
      <c r="B65" s="93" t="s">
        <v>61</v>
      </c>
      <c r="C65" s="189">
        <v>2.0979020979020984</v>
      </c>
      <c r="D65" s="189">
        <v>10.576923076923077</v>
      </c>
      <c r="E65" s="189">
        <v>17.999999999999996</v>
      </c>
      <c r="F65" s="189">
        <v>0.81300813008130068</v>
      </c>
      <c r="G65" s="189">
        <v>11.382113821138212</v>
      </c>
      <c r="H65" s="189">
        <v>17.3228346456693</v>
      </c>
      <c r="I65" s="189">
        <v>3.6036036036036037</v>
      </c>
      <c r="J65" s="189">
        <v>8.4905660377358512</v>
      </c>
      <c r="K65" s="189">
        <v>13.461538461538462</v>
      </c>
      <c r="L65" s="189">
        <v>2.9411764705882351</v>
      </c>
      <c r="M65" s="190">
        <v>10.465116279069766</v>
      </c>
      <c r="N65" s="190">
        <v>14.102564102564097</v>
      </c>
      <c r="O65" s="190">
        <v>1.4285714285714284</v>
      </c>
      <c r="P65" s="190">
        <v>5.333333333333333</v>
      </c>
      <c r="Q65" s="190">
        <v>14.49275362318841</v>
      </c>
      <c r="R65" s="190">
        <v>2.0979020979020984</v>
      </c>
      <c r="S65" s="190">
        <v>8.8235294117647012</v>
      </c>
      <c r="T65" s="190">
        <v>16.999999999999993</v>
      </c>
      <c r="U65" s="190">
        <v>0.81300813008130068</v>
      </c>
      <c r="V65" s="190">
        <v>9.8360655737704938</v>
      </c>
      <c r="W65" s="190">
        <v>15.748031496062991</v>
      </c>
      <c r="X65" s="190">
        <v>0.90909090909090884</v>
      </c>
      <c r="Y65" s="190">
        <v>7.5471698113207557</v>
      </c>
      <c r="Z65" s="190">
        <v>13.461538461538462</v>
      </c>
      <c r="AA65" s="190">
        <v>2.9411764705882351</v>
      </c>
      <c r="AB65" s="132">
        <v>10.465116279069766</v>
      </c>
      <c r="AC65" s="132">
        <v>14.102564102564097</v>
      </c>
      <c r="AD65" s="132">
        <v>1.4285714285714284</v>
      </c>
      <c r="AE65" s="132">
        <v>4</v>
      </c>
      <c r="AF65" s="190">
        <v>14.49275362318841</v>
      </c>
      <c r="AG65" s="189">
        <v>0</v>
      </c>
      <c r="AH65" s="189">
        <v>3.9215686274509789</v>
      </c>
      <c r="AI65" s="191">
        <v>11.22448979591837</v>
      </c>
      <c r="AJ65" s="191">
        <v>0.81300813008130068</v>
      </c>
      <c r="AK65" s="190">
        <v>6.5573770491803289</v>
      </c>
      <c r="AL65" s="190">
        <v>10.400000000000007</v>
      </c>
      <c r="AM65" s="190">
        <v>2.7027027027027026</v>
      </c>
      <c r="AN65" s="190">
        <v>2.884615384615385</v>
      </c>
      <c r="AO65" s="190">
        <v>3.9215686274509802</v>
      </c>
      <c r="AP65" s="190">
        <v>2.9411764705882351</v>
      </c>
      <c r="AQ65" s="190">
        <v>3.5294117647058818</v>
      </c>
      <c r="AR65" s="190">
        <v>7.8947368421052646</v>
      </c>
      <c r="AS65" s="190">
        <v>0</v>
      </c>
      <c r="AT65" s="190">
        <v>1.3333333333333333</v>
      </c>
      <c r="AU65" s="190">
        <v>5.9701492537313428</v>
      </c>
      <c r="AV65" s="190">
        <v>5.405405405405407</v>
      </c>
      <c r="AW65" s="190">
        <v>13.513513513513519</v>
      </c>
      <c r="AX65" s="132">
        <v>11.009174311926609</v>
      </c>
      <c r="AY65" s="132">
        <v>1.5624999999999996</v>
      </c>
      <c r="AZ65" s="132">
        <v>24.242424242424246</v>
      </c>
      <c r="BA65" s="132">
        <v>16.793893129770986</v>
      </c>
      <c r="BB65" s="190">
        <v>0.87719298245614041</v>
      </c>
      <c r="BC65" s="132">
        <v>17.391304347826082</v>
      </c>
      <c r="BD65" s="132">
        <v>13.207547169811328</v>
      </c>
      <c r="BE65" s="132">
        <v>0</v>
      </c>
      <c r="BF65" s="132">
        <v>13.829787234042554</v>
      </c>
      <c r="BG65" s="190">
        <v>11.9047619047619</v>
      </c>
      <c r="BH65" s="132">
        <v>0</v>
      </c>
      <c r="BI65" s="132">
        <v>6.4102564102564097</v>
      </c>
      <c r="BJ65" s="132">
        <v>16.216216216216218</v>
      </c>
      <c r="BK65" s="192" t="s">
        <v>286</v>
      </c>
      <c r="BL65" s="190">
        <v>5.5045871559632928</v>
      </c>
      <c r="BM65" s="132">
        <v>3.7037037037036811</v>
      </c>
      <c r="BN65" s="192" t="s">
        <v>286</v>
      </c>
      <c r="BO65" s="192">
        <v>6.8181818181817988</v>
      </c>
      <c r="BP65" s="192">
        <v>9.160305343511439</v>
      </c>
      <c r="BQ65" s="192" t="s">
        <v>286</v>
      </c>
      <c r="BR65" s="132">
        <v>2.6086956521738927</v>
      </c>
      <c r="BS65" s="132">
        <v>1.8691588785046918</v>
      </c>
      <c r="BT65" s="192" t="s">
        <v>286</v>
      </c>
      <c r="BU65" s="190">
        <v>4.2553191489361692</v>
      </c>
      <c r="BV65" s="132">
        <v>0</v>
      </c>
      <c r="BW65" s="192" t="s">
        <v>286</v>
      </c>
      <c r="BX65" s="132">
        <v>1.2987012987012985</v>
      </c>
      <c r="BY65" s="190">
        <v>2.7027027027027026</v>
      </c>
      <c r="BZ65" s="132" t="s">
        <v>286</v>
      </c>
      <c r="CA65" s="132">
        <v>12.903225806451614</v>
      </c>
      <c r="CB65" s="132">
        <v>28.865979381443303</v>
      </c>
      <c r="CC65" s="190" t="s">
        <v>286</v>
      </c>
      <c r="CD65" s="132">
        <v>15.517241379310343</v>
      </c>
      <c r="CE65" s="132">
        <v>41.26984126984128</v>
      </c>
      <c r="CF65" s="132" t="s">
        <v>286</v>
      </c>
      <c r="CG65" s="190">
        <v>4.1237113402061851</v>
      </c>
      <c r="CH65" s="132">
        <v>26.666666666666671</v>
      </c>
      <c r="CI65" s="132" t="s">
        <v>286</v>
      </c>
      <c r="CJ65" s="132">
        <v>3.9999999999999996</v>
      </c>
      <c r="CK65" s="132">
        <v>26.760563380281692</v>
      </c>
      <c r="CL65" s="132" t="s">
        <v>286</v>
      </c>
      <c r="CM65" s="132">
        <v>4.6874999999999991</v>
      </c>
      <c r="CN65" s="132">
        <v>36.36363636363636</v>
      </c>
      <c r="CO65" s="132" t="s">
        <v>286</v>
      </c>
      <c r="CP65" s="190">
        <v>21.904761904761912</v>
      </c>
      <c r="CQ65" s="132">
        <v>47.61904761904762</v>
      </c>
      <c r="CR65" s="132" t="s">
        <v>286</v>
      </c>
      <c r="CS65" s="192">
        <v>25.954198473282457</v>
      </c>
      <c r="CT65" s="192">
        <v>53.435114503816806</v>
      </c>
      <c r="CU65" s="190" t="s">
        <v>286</v>
      </c>
      <c r="CV65" s="132">
        <v>21.62162162162161</v>
      </c>
      <c r="CW65" s="132">
        <v>26.168224299065422</v>
      </c>
      <c r="CX65" s="192" t="s">
        <v>286</v>
      </c>
      <c r="CY65" s="192">
        <v>25.274725274725281</v>
      </c>
      <c r="CZ65" s="190">
        <v>43.902439024390262</v>
      </c>
      <c r="DA65" s="132" t="s">
        <v>286</v>
      </c>
      <c r="DB65" s="132">
        <v>15.789473684210526</v>
      </c>
      <c r="DC65" s="210">
        <v>50</v>
      </c>
      <c r="DD65" s="192">
        <v>82.312925170068027</v>
      </c>
      <c r="DE65" s="190">
        <v>70.370370370370352</v>
      </c>
      <c r="DF65" s="132">
        <v>53.211009174311911</v>
      </c>
      <c r="DG65" s="132">
        <v>65.040650406504099</v>
      </c>
      <c r="DH65" s="192">
        <v>64.885496183206101</v>
      </c>
      <c r="DI65" s="192">
        <v>46.564885496183209</v>
      </c>
      <c r="DJ65" s="190">
        <v>71.559633027522921</v>
      </c>
      <c r="DK65" s="132">
        <v>67.543859649122808</v>
      </c>
      <c r="DL65" s="132">
        <v>57.943925233644869</v>
      </c>
      <c r="DM65" s="132">
        <v>79.032258064516142</v>
      </c>
      <c r="DN65" s="132">
        <v>76.595744680851098</v>
      </c>
      <c r="DO65" s="190">
        <v>65.060240963855406</v>
      </c>
      <c r="DP65" s="132">
        <v>82.089552238805936</v>
      </c>
      <c r="DQ65" s="132">
        <v>76.623376623376615</v>
      </c>
      <c r="DR65" s="132">
        <v>64.864864864864884</v>
      </c>
      <c r="DS65" s="132">
        <v>63.698630136986282</v>
      </c>
      <c r="DT65" s="190">
        <v>55.045871559633021</v>
      </c>
      <c r="DU65" s="194">
        <v>40.366972477064209</v>
      </c>
      <c r="DV65" s="194">
        <v>41.269841269841265</v>
      </c>
      <c r="DW65" s="192">
        <v>41.666666666666657</v>
      </c>
      <c r="DX65" s="194">
        <v>36.641221374045791</v>
      </c>
      <c r="DY65" s="190">
        <v>47.747747747747745</v>
      </c>
      <c r="DZ65" s="190">
        <v>53.508771929824555</v>
      </c>
      <c r="EA65" s="190">
        <v>41.509433962264147</v>
      </c>
      <c r="EB65" s="190">
        <v>62.686567164179117</v>
      </c>
      <c r="EC65" s="190">
        <v>54.255319148936174</v>
      </c>
      <c r="ED65" s="190">
        <v>51.807228915662655</v>
      </c>
      <c r="EE65" s="190">
        <v>72.463768115942045</v>
      </c>
      <c r="EF65" s="190">
        <v>62.337662337662373</v>
      </c>
      <c r="EG65" s="190">
        <v>55.405405405405418</v>
      </c>
      <c r="EH65" s="190">
        <v>22.297297297297284</v>
      </c>
      <c r="EI65" s="190">
        <v>20.183486238532122</v>
      </c>
      <c r="EJ65" s="190">
        <v>9.2592592592592595</v>
      </c>
      <c r="EK65" s="190">
        <v>20.967741935483872</v>
      </c>
      <c r="EL65" s="132">
        <v>15.151515151515149</v>
      </c>
      <c r="EM65" s="132">
        <v>6.1068702290076349</v>
      </c>
      <c r="EN65" s="132">
        <v>17.857142857142865</v>
      </c>
      <c r="EO65" s="132">
        <v>16.071428571428573</v>
      </c>
      <c r="EP65" s="190">
        <v>10.476190476190474</v>
      </c>
      <c r="EQ65" s="132">
        <v>19.402985074626862</v>
      </c>
      <c r="ER65" s="132">
        <v>19.35483870967742</v>
      </c>
      <c r="ES65" s="132">
        <v>10.97560975609756</v>
      </c>
      <c r="ET65" s="132">
        <v>21.739130434782616</v>
      </c>
      <c r="EU65" s="190">
        <v>22.368421052631572</v>
      </c>
      <c r="EV65" s="132">
        <v>15.068493150684937</v>
      </c>
      <c r="EW65" s="132" t="s">
        <v>286</v>
      </c>
      <c r="EX65" s="132" t="s">
        <v>286</v>
      </c>
      <c r="EY65" s="132" t="s">
        <v>286</v>
      </c>
      <c r="EZ65" s="190">
        <v>92.799999999999983</v>
      </c>
      <c r="FA65" s="132">
        <v>85.496183206106892</v>
      </c>
      <c r="FB65" s="132">
        <v>82.442748091603065</v>
      </c>
      <c r="FC65" s="132">
        <v>92.857142857142875</v>
      </c>
      <c r="FD65" s="132">
        <v>93.103448275862107</v>
      </c>
      <c r="FE65" s="190">
        <v>82.242990654205627</v>
      </c>
      <c r="FF65" s="132">
        <v>91.044776119402982</v>
      </c>
      <c r="FG65" s="132">
        <v>91.304347826086982</v>
      </c>
      <c r="FH65" s="132">
        <v>79.518072289156606</v>
      </c>
      <c r="FI65" s="132">
        <v>94.285714285714306</v>
      </c>
      <c r="FJ65" s="190">
        <v>87.01298701298704</v>
      </c>
      <c r="FK65" s="132">
        <v>87.837837837837867</v>
      </c>
      <c r="FL65" s="132" t="s">
        <v>286</v>
      </c>
      <c r="FM65" s="132" t="s">
        <v>286</v>
      </c>
      <c r="FN65" s="132" t="s">
        <v>286</v>
      </c>
      <c r="FO65" s="190">
        <v>45.6</v>
      </c>
      <c r="FP65" s="132">
        <v>35.877862595419835</v>
      </c>
      <c r="FQ65" s="132">
        <v>33.587786259541986</v>
      </c>
      <c r="FR65" s="132">
        <v>37.499999999999993</v>
      </c>
      <c r="FS65" s="132">
        <v>34.482758620689665</v>
      </c>
      <c r="FT65" s="190">
        <v>24.299065420560748</v>
      </c>
      <c r="FU65" s="132">
        <v>44.776119402985088</v>
      </c>
      <c r="FV65" s="132">
        <v>29.347826086956523</v>
      </c>
      <c r="FW65" s="132">
        <v>27.710843373493965</v>
      </c>
      <c r="FX65" s="132">
        <v>38.571428571428584</v>
      </c>
      <c r="FY65" s="190">
        <v>35.064935064935057</v>
      </c>
      <c r="FZ65" s="132">
        <v>29.729729729729726</v>
      </c>
      <c r="GA65" s="132" t="s">
        <v>286</v>
      </c>
      <c r="GB65" s="132" t="s">
        <v>286</v>
      </c>
      <c r="GC65" s="132" t="s">
        <v>286</v>
      </c>
      <c r="GD65" s="190">
        <v>61.475409836065595</v>
      </c>
      <c r="GE65" s="132">
        <v>64.341085271317795</v>
      </c>
      <c r="GF65" s="132">
        <v>68.217054263565913</v>
      </c>
      <c r="GG65" s="132">
        <v>52.252252252252241</v>
      </c>
      <c r="GH65" s="132">
        <v>66.666666666666686</v>
      </c>
      <c r="GI65" s="190">
        <v>69.811320754716959</v>
      </c>
      <c r="GJ65" s="132">
        <v>38.461538461538474</v>
      </c>
      <c r="GK65" s="132">
        <v>55.913978494623684</v>
      </c>
      <c r="GL65" s="132">
        <v>64.634146341463435</v>
      </c>
      <c r="GM65" s="197">
        <v>51.470588235294123</v>
      </c>
      <c r="GN65" s="190">
        <v>50</v>
      </c>
      <c r="GO65" s="132">
        <v>57.534246575342465</v>
      </c>
      <c r="GP65" s="132" t="s">
        <v>286</v>
      </c>
      <c r="GQ65" s="132" t="s">
        <v>286</v>
      </c>
      <c r="GR65" s="132" t="s">
        <v>286</v>
      </c>
      <c r="GS65" s="190">
        <v>15.573770491803284</v>
      </c>
      <c r="GT65" s="132">
        <v>18.604651162790699</v>
      </c>
      <c r="GU65" s="132">
        <v>31.007751937984501</v>
      </c>
      <c r="GV65" s="132">
        <v>11.711711711711711</v>
      </c>
      <c r="GW65" s="132">
        <v>27.192982456140349</v>
      </c>
      <c r="GX65" s="190">
        <v>19.811320754716984</v>
      </c>
      <c r="GY65" s="190">
        <v>13.846153846153848</v>
      </c>
      <c r="GZ65" s="190">
        <v>13.978494623655916</v>
      </c>
      <c r="HA65" s="190">
        <v>15.853658536585366</v>
      </c>
      <c r="HB65" s="190">
        <v>13.235294117647063</v>
      </c>
      <c r="HC65" s="190">
        <v>11.842105263157896</v>
      </c>
      <c r="HD65" s="190">
        <v>15.06849315068493</v>
      </c>
      <c r="HE65" s="190" t="s">
        <v>286</v>
      </c>
      <c r="HF65" s="190" t="s">
        <v>286</v>
      </c>
      <c r="HG65" s="190" t="s">
        <v>286</v>
      </c>
      <c r="HH65" s="190">
        <v>16.949152542372875</v>
      </c>
      <c r="HI65" s="190">
        <v>18.75</v>
      </c>
      <c r="HJ65" s="190">
        <v>19.531249999999993</v>
      </c>
      <c r="HK65" s="190">
        <v>28.846153846153847</v>
      </c>
      <c r="HL65" s="132">
        <v>24.778761061946902</v>
      </c>
      <c r="HM65" s="132">
        <v>21.698113207547166</v>
      </c>
      <c r="HN65" s="132">
        <v>22.727272727272734</v>
      </c>
      <c r="HO65" s="132">
        <v>33.333333333333329</v>
      </c>
      <c r="HP65" s="190">
        <v>26.25</v>
      </c>
      <c r="HQ65" s="132">
        <v>39.130434782608695</v>
      </c>
      <c r="HR65" s="132">
        <v>23.376623376623378</v>
      </c>
      <c r="HS65" s="132">
        <v>32.394366197183103</v>
      </c>
      <c r="HT65" s="196" t="s">
        <v>286</v>
      </c>
      <c r="HU65" s="190" t="s">
        <v>286</v>
      </c>
      <c r="HV65" s="192" t="s">
        <v>286</v>
      </c>
      <c r="HW65" s="192">
        <v>4.2372881355932206</v>
      </c>
      <c r="HX65" s="192">
        <v>4.6875000000000018</v>
      </c>
      <c r="HY65" s="192">
        <v>7.0312500000000009</v>
      </c>
      <c r="HZ65" s="192">
        <v>8.6538461538461551</v>
      </c>
      <c r="IA65" s="192">
        <v>11.504424778761061</v>
      </c>
      <c r="IB65" s="192">
        <v>3.7735849056603774</v>
      </c>
      <c r="IC65" s="192">
        <v>6.0606060606060606</v>
      </c>
      <c r="ID65" s="192">
        <v>9.9999999999999929</v>
      </c>
      <c r="IE65" s="192">
        <v>7.5000000000000018</v>
      </c>
      <c r="IF65" s="192">
        <v>8.6956521739130448</v>
      </c>
      <c r="IG65" s="192">
        <v>6.4935064935064943</v>
      </c>
      <c r="IH65" s="192">
        <v>7.042253521126761</v>
      </c>
      <c r="II65" s="192" t="s">
        <v>286</v>
      </c>
      <c r="IJ65" s="192" t="s">
        <v>286</v>
      </c>
      <c r="IK65" s="192" t="s">
        <v>286</v>
      </c>
      <c r="IL65" s="192" t="s">
        <v>286</v>
      </c>
      <c r="IM65" s="192" t="s">
        <v>286</v>
      </c>
      <c r="IN65" s="192" t="s">
        <v>286</v>
      </c>
      <c r="IO65" s="192" t="s">
        <v>286</v>
      </c>
      <c r="IP65" s="192" t="s">
        <v>286</v>
      </c>
      <c r="IQ65" s="192" t="s">
        <v>286</v>
      </c>
      <c r="IR65" s="192" t="s">
        <v>286</v>
      </c>
      <c r="IS65" s="192">
        <v>20</v>
      </c>
      <c r="IT65" s="192">
        <v>6.2500000000000018</v>
      </c>
      <c r="IU65" s="192" t="s">
        <v>286</v>
      </c>
      <c r="IV65" s="192">
        <v>20.270270270270274</v>
      </c>
      <c r="IW65" s="192">
        <v>13.846153846153845</v>
      </c>
      <c r="IX65" s="192" t="s">
        <v>286</v>
      </c>
      <c r="IY65" s="192" t="s">
        <v>286</v>
      </c>
      <c r="IZ65" s="192" t="s">
        <v>286</v>
      </c>
      <c r="JA65" s="192" t="s">
        <v>286</v>
      </c>
      <c r="JB65" s="192" t="s">
        <v>286</v>
      </c>
      <c r="JC65" s="192" t="s">
        <v>286</v>
      </c>
      <c r="JD65" s="192" t="s">
        <v>286</v>
      </c>
      <c r="JE65" s="192" t="s">
        <v>286</v>
      </c>
      <c r="JF65" s="192" t="s">
        <v>286</v>
      </c>
      <c r="JG65" s="192" t="s">
        <v>286</v>
      </c>
      <c r="JH65" s="192">
        <v>7.7777777777777786</v>
      </c>
      <c r="JI65" s="192">
        <v>7.5000000000000009</v>
      </c>
      <c r="JJ65" s="192" t="s">
        <v>286</v>
      </c>
      <c r="JK65" s="192">
        <v>8.108108108108107</v>
      </c>
      <c r="JL65" s="192">
        <v>10.769230769230772</v>
      </c>
      <c r="JM65" s="192" t="s">
        <v>286</v>
      </c>
      <c r="JN65" s="192" t="s">
        <v>286</v>
      </c>
      <c r="JO65" s="192" t="s">
        <v>286</v>
      </c>
      <c r="JP65" s="192" t="s">
        <v>286</v>
      </c>
      <c r="JQ65" s="192" t="s">
        <v>286</v>
      </c>
      <c r="JR65" s="192" t="s">
        <v>286</v>
      </c>
      <c r="JS65" s="192" t="s">
        <v>286</v>
      </c>
      <c r="JT65" s="192" t="s">
        <v>286</v>
      </c>
      <c r="JU65" s="192" t="s">
        <v>286</v>
      </c>
      <c r="JV65" s="192" t="s">
        <v>286</v>
      </c>
      <c r="JW65" s="192">
        <v>27.777777777777779</v>
      </c>
      <c r="JX65" s="192">
        <v>13.750000000000005</v>
      </c>
      <c r="JY65" s="192" t="s">
        <v>286</v>
      </c>
      <c r="JZ65" s="192">
        <v>28.378378378378375</v>
      </c>
      <c r="KA65" s="192">
        <v>24.615384615384624</v>
      </c>
      <c r="KB65" s="192">
        <v>15.38461538461539</v>
      </c>
      <c r="KC65" s="192">
        <v>23.853211009174309</v>
      </c>
      <c r="KD65" s="192">
        <v>24.770642201834875</v>
      </c>
      <c r="KE65" s="192">
        <v>11.999999999999996</v>
      </c>
      <c r="KF65" s="192">
        <v>15.151515151515158</v>
      </c>
      <c r="KG65" s="192">
        <v>25.190839694656475</v>
      </c>
      <c r="KH65" s="192">
        <v>20.535714285714295</v>
      </c>
      <c r="KI65" s="192">
        <v>18.421052631578945</v>
      </c>
      <c r="KJ65" s="192">
        <v>17.75700934579439</v>
      </c>
      <c r="KK65" s="192">
        <v>12.307692307692307</v>
      </c>
      <c r="KL65" s="192">
        <v>28.260869565217398</v>
      </c>
      <c r="KM65" s="192">
        <v>27.710843373493983</v>
      </c>
      <c r="KN65" s="192">
        <v>23.529411764705888</v>
      </c>
      <c r="KO65" s="192">
        <v>27.272727272727263</v>
      </c>
      <c r="KP65" s="192">
        <v>25.352112676056343</v>
      </c>
      <c r="KQ65" s="192" t="str">
        <f t="shared" ref="KQ65:KU74" si="58">"--"</f>
        <v>--</v>
      </c>
      <c r="KR65" s="192" t="str">
        <f t="shared" si="58"/>
        <v>--</v>
      </c>
      <c r="KS65" s="192" t="str">
        <f t="shared" si="58"/>
        <v>--</v>
      </c>
      <c r="KT65" s="192" t="str">
        <f t="shared" si="58"/>
        <v>--</v>
      </c>
      <c r="KU65" s="192" t="str">
        <f t="shared" si="58"/>
        <v>--</v>
      </c>
      <c r="KV65" s="219">
        <v>1.3698630136986301</v>
      </c>
      <c r="KW65" s="219">
        <v>3.8961038961039001</v>
      </c>
      <c r="KX65" s="219">
        <v>2.9411764705882399</v>
      </c>
      <c r="KY65" s="219">
        <v>1.31578947368421</v>
      </c>
      <c r="KZ65" s="219">
        <v>0</v>
      </c>
      <c r="LA65" s="219">
        <v>4.8387096774193603</v>
      </c>
      <c r="LB65" s="190" t="str">
        <f t="shared" si="33"/>
        <v>--</v>
      </c>
      <c r="LC65" s="219">
        <v>1.31578947368421</v>
      </c>
      <c r="LD65" s="219">
        <v>13.4328358208955</v>
      </c>
      <c r="LE65" s="190" t="str">
        <f t="shared" si="34"/>
        <v>--</v>
      </c>
      <c r="LF65" s="219">
        <v>1.8181818181818199</v>
      </c>
      <c r="LG65" s="219">
        <v>11.6666666666667</v>
      </c>
      <c r="LH65" s="219">
        <v>79.1666666666666</v>
      </c>
      <c r="LI65" s="219">
        <v>89.610389610389603</v>
      </c>
      <c r="LJ65" s="219">
        <v>83.823529411764696</v>
      </c>
      <c r="LK65" s="219">
        <v>80.821917808219197</v>
      </c>
      <c r="LL65" s="219">
        <v>81.818181818181799</v>
      </c>
      <c r="LM65" s="219">
        <v>75.806451612903203</v>
      </c>
      <c r="LN65" s="219">
        <v>27.7777777777778</v>
      </c>
      <c r="LO65" s="219">
        <v>42.857142857142897</v>
      </c>
      <c r="LP65" s="219">
        <v>36.764705882352899</v>
      </c>
      <c r="LQ65" s="219">
        <v>23.287671232876701</v>
      </c>
      <c r="LR65" s="219">
        <v>30.909090909090899</v>
      </c>
      <c r="LS65" s="219">
        <v>20.9677419354839</v>
      </c>
      <c r="LT65" s="219">
        <v>45.205479452054803</v>
      </c>
      <c r="LU65" s="219">
        <v>51.948051948051898</v>
      </c>
      <c r="LV65" s="219">
        <v>47.058823529411796</v>
      </c>
      <c r="LW65" s="219">
        <v>56.164383561643803</v>
      </c>
      <c r="LX65" s="219">
        <v>30.909090909090899</v>
      </c>
      <c r="LY65" s="219">
        <v>48.387096774193502</v>
      </c>
      <c r="LZ65" s="219">
        <v>9.5890410958904102</v>
      </c>
      <c r="MA65" s="219">
        <v>10.3896103896104</v>
      </c>
      <c r="MB65" s="219">
        <v>2.9411764705882399</v>
      </c>
      <c r="MC65" s="219">
        <v>6.8493150684931496</v>
      </c>
      <c r="MD65" s="219">
        <v>14.545454545454501</v>
      </c>
      <c r="ME65" s="219">
        <v>12.9032258064516</v>
      </c>
      <c r="MF65" s="219">
        <v>46.575342465753401</v>
      </c>
      <c r="MG65" s="219">
        <v>35.064935064935099</v>
      </c>
      <c r="MH65" s="219">
        <v>29.8507462686567</v>
      </c>
      <c r="MI65" s="219">
        <v>44.594594594594597</v>
      </c>
      <c r="MJ65" s="219">
        <v>34.545454545454596</v>
      </c>
      <c r="MK65" s="219">
        <v>44.262295081967203</v>
      </c>
      <c r="ML65" s="219">
        <v>10.958904109589</v>
      </c>
      <c r="MM65" s="219">
        <v>14.285714285714301</v>
      </c>
      <c r="MN65" s="219">
        <v>7.4626865671641802</v>
      </c>
      <c r="MO65" s="219">
        <v>10.8108108108108</v>
      </c>
      <c r="MP65" s="219">
        <v>5.4545454545454497</v>
      </c>
      <c r="MQ65" s="219">
        <v>9.8360655737704903</v>
      </c>
      <c r="MR65" s="190" t="str">
        <f t="shared" ref="MR65:MU84" si="59">"--"</f>
        <v>--</v>
      </c>
      <c r="MS65" s="190" t="str">
        <f t="shared" si="59"/>
        <v>--</v>
      </c>
      <c r="MT65" s="190" t="str">
        <f t="shared" si="59"/>
        <v>--</v>
      </c>
      <c r="MU65" s="190" t="str">
        <f t="shared" si="59"/>
        <v>--</v>
      </c>
      <c r="MV65" s="220">
        <v>70.6666666666667</v>
      </c>
      <c r="MW65" s="220">
        <v>93.3333333333333</v>
      </c>
      <c r="MX65" s="220">
        <v>26.6666666666667</v>
      </c>
      <c r="MY65" s="220">
        <v>32</v>
      </c>
      <c r="MZ65" s="220">
        <v>51.315789473684198</v>
      </c>
      <c r="NA65" s="220">
        <v>28</v>
      </c>
      <c r="NB65" s="220">
        <v>5.2631578947368398</v>
      </c>
      <c r="NC65" s="220">
        <v>2.6666666666666701</v>
      </c>
      <c r="ND65" s="220">
        <v>35.135135135135101</v>
      </c>
      <c r="NE65" s="220">
        <v>32</v>
      </c>
      <c r="NF65" s="220">
        <v>8.1081081081081106</v>
      </c>
      <c r="NG65" s="220">
        <v>6.6666666666666696</v>
      </c>
      <c r="NH65" s="221" t="str">
        <f t="shared" si="35"/>
        <v>--</v>
      </c>
      <c r="NI65" s="222">
        <v>19.117647058823501</v>
      </c>
      <c r="NJ65" s="222">
        <v>22.3684210526316</v>
      </c>
      <c r="NK65" s="222">
        <v>6.0606060606060597</v>
      </c>
      <c r="NL65" s="221" t="str">
        <f t="shared" si="36"/>
        <v>--</v>
      </c>
      <c r="NM65" s="222">
        <v>15.1515151515152</v>
      </c>
      <c r="NN65" s="222">
        <v>12.7272727272727</v>
      </c>
      <c r="NO65" s="222">
        <v>10.526315789473699</v>
      </c>
      <c r="NP65" s="221" t="str">
        <f t="shared" si="37"/>
        <v>--</v>
      </c>
      <c r="NQ65" s="273">
        <v>1.4705882352941178</v>
      </c>
      <c r="NR65" s="273">
        <v>9.2105263157894708</v>
      </c>
      <c r="NS65" s="273">
        <v>12.121212121212121</v>
      </c>
      <c r="NT65" s="221" t="str">
        <f t="shared" si="38"/>
        <v>--</v>
      </c>
      <c r="NU65" s="222">
        <v>7.5757575757575779</v>
      </c>
      <c r="NV65" s="222">
        <v>9.0909090909090899</v>
      </c>
      <c r="NW65" s="222">
        <v>12.280701754385964</v>
      </c>
      <c r="NX65" s="221" t="str">
        <f t="shared" si="39"/>
        <v>--</v>
      </c>
      <c r="NY65" s="222">
        <v>20.588235294117645</v>
      </c>
      <c r="NZ65" s="222">
        <v>31.578947368421055</v>
      </c>
      <c r="OA65" s="222">
        <v>18.181818181818187</v>
      </c>
      <c r="OB65" s="221" t="str">
        <f t="shared" si="40"/>
        <v>--</v>
      </c>
      <c r="OC65" s="222">
        <v>22.72727272727272</v>
      </c>
      <c r="OD65" s="222">
        <v>21.818181818181813</v>
      </c>
      <c r="OE65" s="222">
        <v>22.807017543859651</v>
      </c>
      <c r="OF65" s="128">
        <v>47.297297297297298</v>
      </c>
      <c r="OG65" s="128">
        <v>72.602739726027409</v>
      </c>
      <c r="OH65" s="128">
        <v>60.256410256410263</v>
      </c>
      <c r="OI65" s="128">
        <v>57.352941176470587</v>
      </c>
      <c r="OJ65" s="128">
        <v>74.64788732394365</v>
      </c>
      <c r="OK65" s="128">
        <v>61.842105263157904</v>
      </c>
      <c r="OL65" s="128">
        <v>74.545454545454533</v>
      </c>
      <c r="OM65" s="128">
        <v>70.9677419354839</v>
      </c>
      <c r="ON65" s="310">
        <v>11.111111111111111</v>
      </c>
      <c r="OO65" s="128">
        <v>15.277777777777773</v>
      </c>
      <c r="OP65" s="128">
        <v>14.102564102564106</v>
      </c>
      <c r="OQ65" s="128">
        <v>7.3529411764705879</v>
      </c>
      <c r="OR65" s="128">
        <v>19.178082191780817</v>
      </c>
      <c r="OS65" s="128">
        <v>16.438356164383556</v>
      </c>
      <c r="OT65" s="128">
        <v>21.818181818181824</v>
      </c>
      <c r="OU65" s="128">
        <v>17.741935483870968</v>
      </c>
      <c r="OW65" s="382" t="str">
        <f>"--"</f>
        <v>--</v>
      </c>
      <c r="OX65" s="381">
        <v>0</v>
      </c>
      <c r="OY65" s="381">
        <v>1.3513513513513513</v>
      </c>
      <c r="OZ65" s="381">
        <v>0</v>
      </c>
      <c r="PA65" s="378" t="str">
        <f t="shared" si="11"/>
        <v>--</v>
      </c>
      <c r="PB65" s="378" t="str">
        <f t="shared" si="11"/>
        <v>--</v>
      </c>
      <c r="PC65" s="381">
        <v>4.761904761904761</v>
      </c>
      <c r="PD65" s="381">
        <v>6.5573770491803272</v>
      </c>
      <c r="PE65" s="382" t="str">
        <f>"--"</f>
        <v>--</v>
      </c>
      <c r="PF65" s="381">
        <v>60.000000000000007</v>
      </c>
      <c r="PG65" s="381">
        <v>52.564102564102569</v>
      </c>
      <c r="PH65" s="381">
        <v>69.696969696969688</v>
      </c>
      <c r="PI65" s="382" t="str">
        <f>"--"</f>
        <v>--</v>
      </c>
      <c r="PJ65" s="381">
        <v>27.692307692307686</v>
      </c>
      <c r="PK65" s="381">
        <v>20.27027027027027</v>
      </c>
      <c r="PL65" s="381">
        <v>10.937500000000002</v>
      </c>
      <c r="PM65" s="378" t="str">
        <f t="shared" si="12"/>
        <v>--</v>
      </c>
      <c r="PN65" s="381">
        <v>8.1967213114754109</v>
      </c>
      <c r="PO65" s="381">
        <v>9.7222222222222214</v>
      </c>
      <c r="PP65" s="381">
        <v>25.862068965517242</v>
      </c>
      <c r="PQ65" s="378" t="str">
        <f t="shared" si="13"/>
        <v>--</v>
      </c>
      <c r="PR65" s="381">
        <v>11.475409836065575</v>
      </c>
      <c r="PS65" s="381">
        <v>9.7222222222222214</v>
      </c>
      <c r="PT65" s="381">
        <v>3.4482758620689649</v>
      </c>
      <c r="PU65" s="378" t="str">
        <f t="shared" si="14"/>
        <v>--</v>
      </c>
      <c r="PV65" s="381">
        <v>19.672131147540981</v>
      </c>
      <c r="PW65" s="381">
        <v>19.444444444444443</v>
      </c>
      <c r="PX65" s="381">
        <v>29.310344827586192</v>
      </c>
      <c r="PZ65" s="368"/>
      <c r="QA65" s="368"/>
      <c r="QB65" s="368"/>
      <c r="QC65" s="368"/>
      <c r="QD65" s="368"/>
      <c r="QE65" s="368"/>
      <c r="QF65" s="368"/>
      <c r="QG65" s="368"/>
      <c r="QH65" s="368"/>
      <c r="QI65" s="368"/>
      <c r="QJ65" s="368"/>
      <c r="QK65" s="368"/>
      <c r="QL65" s="368"/>
      <c r="QM65" s="368"/>
      <c r="QN65" s="368"/>
      <c r="QO65" s="368"/>
      <c r="QP65" s="368"/>
      <c r="QQ65" s="368"/>
      <c r="QR65" s="368"/>
      <c r="QS65" s="368"/>
      <c r="QT65" s="368"/>
      <c r="QU65" s="368"/>
      <c r="QV65" s="368"/>
      <c r="QW65" s="368"/>
      <c r="QX65" s="368"/>
      <c r="QY65" s="368"/>
      <c r="QZ65" s="368"/>
      <c r="RA65" s="368"/>
      <c r="RB65" s="368"/>
      <c r="RC65" s="368"/>
      <c r="RD65" s="368"/>
      <c r="RE65" s="368"/>
      <c r="RF65" s="368"/>
      <c r="RG65" s="368"/>
      <c r="RH65" s="368"/>
      <c r="RI65" s="368"/>
      <c r="RJ65" s="368"/>
      <c r="RK65" s="368"/>
      <c r="RL65" s="368"/>
      <c r="RM65" s="368"/>
      <c r="RN65" s="368"/>
      <c r="RO65" s="368"/>
      <c r="RP65" s="368"/>
      <c r="RQ65" s="368"/>
      <c r="RR65" s="368"/>
      <c r="RS65" s="368"/>
      <c r="RT65" s="368"/>
    </row>
    <row r="66" spans="1:488" ht="21" customHeight="1" x14ac:dyDescent="0.25">
      <c r="A66" s="114">
        <v>62</v>
      </c>
      <c r="B66" s="93" t="s">
        <v>62</v>
      </c>
      <c r="C66" s="189">
        <v>2.927580893682586</v>
      </c>
      <c r="D66" s="189">
        <v>16.540595057992984</v>
      </c>
      <c r="E66" s="189">
        <v>16.398846312319751</v>
      </c>
      <c r="F66" s="189">
        <v>2.4028268551236764</v>
      </c>
      <c r="G66" s="189">
        <v>10.602289696366352</v>
      </c>
      <c r="H66" s="189">
        <v>15.104570100697153</v>
      </c>
      <c r="I66" s="189">
        <v>1.8573721623480832</v>
      </c>
      <c r="J66" s="189">
        <v>11.162079510703354</v>
      </c>
      <c r="K66" s="189">
        <v>14.820717131474092</v>
      </c>
      <c r="L66" s="189">
        <v>1.648909183155755</v>
      </c>
      <c r="M66" s="190">
        <v>8.5175202156334286</v>
      </c>
      <c r="N66" s="190">
        <v>14.615675880348315</v>
      </c>
      <c r="O66" s="190">
        <v>1.6797312430011213</v>
      </c>
      <c r="P66" s="190">
        <v>9.0109890109890234</v>
      </c>
      <c r="Q66" s="190">
        <v>12.082894274675089</v>
      </c>
      <c r="R66" s="190">
        <v>2.6449195503636673</v>
      </c>
      <c r="S66" s="190">
        <v>14.994934143870331</v>
      </c>
      <c r="T66" s="190">
        <v>14.603960396039614</v>
      </c>
      <c r="U66" s="190">
        <v>2.1010387157695942</v>
      </c>
      <c r="V66" s="190">
        <v>8.9842775143498912</v>
      </c>
      <c r="W66" s="190">
        <v>13.708737864077635</v>
      </c>
      <c r="X66" s="190">
        <v>1.60624139513538</v>
      </c>
      <c r="Y66" s="190">
        <v>9.8079385403328931</v>
      </c>
      <c r="Z66" s="190">
        <v>13.777955271565498</v>
      </c>
      <c r="AA66" s="190">
        <v>1.2696800406297626</v>
      </c>
      <c r="AB66" s="132">
        <v>7.1602269656849389</v>
      </c>
      <c r="AC66" s="132">
        <v>12.870159453302961</v>
      </c>
      <c r="AD66" s="132">
        <v>1.1764705882352919</v>
      </c>
      <c r="AE66" s="132">
        <v>7.6266519823788714</v>
      </c>
      <c r="AF66" s="190">
        <v>11.072056239015815</v>
      </c>
      <c r="AG66" s="189">
        <v>1.245274627529467</v>
      </c>
      <c r="AH66" s="189">
        <v>9.9329205366356899</v>
      </c>
      <c r="AI66" s="191">
        <v>10.362047440699104</v>
      </c>
      <c r="AJ66" s="191">
        <v>1.3301662707838473</v>
      </c>
      <c r="AK66" s="190">
        <v>6.153846153846132</v>
      </c>
      <c r="AL66" s="190">
        <v>9.2012529365700946</v>
      </c>
      <c r="AM66" s="190">
        <v>1.0373443983402548</v>
      </c>
      <c r="AN66" s="190">
        <v>5.9963814939260738</v>
      </c>
      <c r="AO66" s="190">
        <v>7.8200972447325725</v>
      </c>
      <c r="AP66" s="190">
        <v>0.86469989827060145</v>
      </c>
      <c r="AQ66" s="190">
        <v>4.6276013143483015</v>
      </c>
      <c r="AR66" s="190">
        <v>7.8896974339333621</v>
      </c>
      <c r="AS66" s="190">
        <v>0.84269662921348454</v>
      </c>
      <c r="AT66" s="190">
        <v>4.9722222222222339</v>
      </c>
      <c r="AU66" s="190">
        <v>6.3497694217807714</v>
      </c>
      <c r="AV66" s="190">
        <v>5.1519936833793958</v>
      </c>
      <c r="AW66" s="190">
        <v>31.159420289855106</v>
      </c>
      <c r="AX66" s="132">
        <v>28.723404255319135</v>
      </c>
      <c r="AY66" s="132">
        <v>3.1375026321330806</v>
      </c>
      <c r="AZ66" s="132">
        <v>24.473855500108506</v>
      </c>
      <c r="BA66" s="132">
        <v>26.791927627000675</v>
      </c>
      <c r="BB66" s="190">
        <v>3.0540652084193245</v>
      </c>
      <c r="BC66" s="132">
        <v>23.806492679821805</v>
      </c>
      <c r="BD66" s="132">
        <v>22.214260121820161</v>
      </c>
      <c r="BE66" s="132">
        <v>2.6010877275951736</v>
      </c>
      <c r="BF66" s="132">
        <v>19.776968593536623</v>
      </c>
      <c r="BG66" s="190">
        <v>21.171322786940397</v>
      </c>
      <c r="BH66" s="132">
        <v>2.287496750714848</v>
      </c>
      <c r="BI66" s="132">
        <v>20.01385041551249</v>
      </c>
      <c r="BJ66" s="132">
        <v>21.517027863777127</v>
      </c>
      <c r="BK66" s="192" t="s">
        <v>286</v>
      </c>
      <c r="BL66" s="190">
        <v>4.3973570289358577</v>
      </c>
      <c r="BM66" s="132">
        <v>4.1189931350114932</v>
      </c>
      <c r="BN66" s="192" t="s">
        <v>286</v>
      </c>
      <c r="BO66" s="192">
        <v>4.1684949539272651</v>
      </c>
      <c r="BP66" s="192">
        <v>4.5326774420237115</v>
      </c>
      <c r="BQ66" s="192" t="s">
        <v>286</v>
      </c>
      <c r="BR66" s="132">
        <v>4.5758687675370737</v>
      </c>
      <c r="BS66" s="132">
        <v>3.8503450780965665</v>
      </c>
      <c r="BT66" s="192" t="s">
        <v>286</v>
      </c>
      <c r="BU66" s="190">
        <v>2.4480369515011571</v>
      </c>
      <c r="BV66" s="132">
        <v>2.7303754266211544</v>
      </c>
      <c r="BW66" s="192" t="s">
        <v>286</v>
      </c>
      <c r="BX66" s="132">
        <v>2.9613835583984787</v>
      </c>
      <c r="BY66" s="190">
        <v>2.7292922881624846</v>
      </c>
      <c r="BZ66" s="132" t="s">
        <v>286</v>
      </c>
      <c r="CA66" s="132">
        <v>7.5791855203620138</v>
      </c>
      <c r="CB66" s="132">
        <v>27.643369175627242</v>
      </c>
      <c r="CC66" s="190" t="s">
        <v>286</v>
      </c>
      <c r="CD66" s="132">
        <v>5.5836139169472503</v>
      </c>
      <c r="CE66" s="132">
        <v>22.754237288135574</v>
      </c>
      <c r="CF66" s="132" t="s">
        <v>286</v>
      </c>
      <c r="CG66" s="190">
        <v>5.04900504900505</v>
      </c>
      <c r="CH66" s="132">
        <v>22.862054146970333</v>
      </c>
      <c r="CI66" s="132" t="s">
        <v>286</v>
      </c>
      <c r="CJ66" s="132">
        <v>4.0848638378720716</v>
      </c>
      <c r="CK66" s="132">
        <v>21.428571428571434</v>
      </c>
      <c r="CL66" s="132" t="s">
        <v>286</v>
      </c>
      <c r="CM66" s="132">
        <v>3.9177277179235972</v>
      </c>
      <c r="CN66" s="132">
        <v>14.089624545821559</v>
      </c>
      <c r="CO66" s="132" t="s">
        <v>286</v>
      </c>
      <c r="CP66" s="190">
        <v>27.510087823403751</v>
      </c>
      <c r="CQ66" s="132">
        <v>38.73517786561267</v>
      </c>
      <c r="CR66" s="132" t="s">
        <v>286</v>
      </c>
      <c r="CS66" s="192">
        <v>22.58883248730967</v>
      </c>
      <c r="CT66" s="192">
        <v>35.808823529411775</v>
      </c>
      <c r="CU66" s="190" t="s">
        <v>286</v>
      </c>
      <c r="CV66" s="132">
        <v>22.703222703222725</v>
      </c>
      <c r="CW66" s="132">
        <v>35.456638526477398</v>
      </c>
      <c r="CX66" s="192" t="s">
        <v>286</v>
      </c>
      <c r="CY66" s="192">
        <v>19.183876586215479</v>
      </c>
      <c r="CZ66" s="190">
        <v>36.682159456560733</v>
      </c>
      <c r="DA66" s="132" t="s">
        <v>286</v>
      </c>
      <c r="DB66" s="132">
        <v>18.662241511360737</v>
      </c>
      <c r="DC66" s="210">
        <v>30.234899328859083</v>
      </c>
      <c r="DD66" s="192">
        <v>61.173408089707543</v>
      </c>
      <c r="DE66" s="190">
        <v>62.502880848121713</v>
      </c>
      <c r="DF66" s="132">
        <v>50.74684029107636</v>
      </c>
      <c r="DG66" s="132">
        <v>64.21536441234386</v>
      </c>
      <c r="DH66" s="192">
        <v>63.428067856355959</v>
      </c>
      <c r="DI66" s="192">
        <v>50.868486352357408</v>
      </c>
      <c r="DJ66" s="190">
        <v>65.546038543897467</v>
      </c>
      <c r="DK66" s="132">
        <v>66.261661965719355</v>
      </c>
      <c r="DL66" s="132">
        <v>52.960406828913946</v>
      </c>
      <c r="DM66" s="132">
        <v>67.541470661055072</v>
      </c>
      <c r="DN66" s="132">
        <v>69.315004659831956</v>
      </c>
      <c r="DO66" s="190">
        <v>61.754626456477069</v>
      </c>
      <c r="DP66" s="132">
        <v>64.207350521118855</v>
      </c>
      <c r="DQ66" s="132">
        <v>65.41030534351151</v>
      </c>
      <c r="DR66" s="132">
        <v>57.515923566878953</v>
      </c>
      <c r="DS66" s="132">
        <v>40.255196542498496</v>
      </c>
      <c r="DT66" s="190">
        <v>46.02076124567472</v>
      </c>
      <c r="DU66" s="194">
        <v>34.729158663081058</v>
      </c>
      <c r="DV66" s="194">
        <v>41.206589492430894</v>
      </c>
      <c r="DW66" s="192">
        <v>46.754966887417105</v>
      </c>
      <c r="DX66" s="194">
        <v>33.121019108280322</v>
      </c>
      <c r="DY66" s="190">
        <v>44.754026991728445</v>
      </c>
      <c r="DZ66" s="190">
        <v>49.978251413658072</v>
      </c>
      <c r="EA66" s="190">
        <v>34.472727272727383</v>
      </c>
      <c r="EB66" s="190">
        <v>46.650000000000105</v>
      </c>
      <c r="EC66" s="190">
        <v>51.874414245548294</v>
      </c>
      <c r="ED66" s="190">
        <v>42.79325765393871</v>
      </c>
      <c r="EE66" s="190">
        <v>43.427941581703081</v>
      </c>
      <c r="EF66" s="190">
        <v>47.517899761336643</v>
      </c>
      <c r="EG66" s="190">
        <v>40.867070449474028</v>
      </c>
      <c r="EH66" s="190">
        <v>21.346733668341663</v>
      </c>
      <c r="EI66" s="190">
        <v>14.820735327700376</v>
      </c>
      <c r="EJ66" s="190">
        <v>11.273006134969361</v>
      </c>
      <c r="EK66" s="190">
        <v>22.585534863577298</v>
      </c>
      <c r="EL66" s="132">
        <v>15.693189332157836</v>
      </c>
      <c r="EM66" s="132">
        <v>14.331323164242622</v>
      </c>
      <c r="EN66" s="132">
        <v>21.882352941176467</v>
      </c>
      <c r="EO66" s="132">
        <v>16.005320328086864</v>
      </c>
      <c r="EP66" s="190">
        <v>14.044117647058835</v>
      </c>
      <c r="EQ66" s="132">
        <v>21.296524525511444</v>
      </c>
      <c r="ER66" s="132">
        <v>18.547068441952838</v>
      </c>
      <c r="ES66" s="132">
        <v>18.891947694425326</v>
      </c>
      <c r="ET66" s="132">
        <v>20.618838992332957</v>
      </c>
      <c r="EU66" s="190">
        <v>17.599039615846372</v>
      </c>
      <c r="EV66" s="132">
        <v>17.80339417227027</v>
      </c>
      <c r="EW66" s="132" t="s">
        <v>286</v>
      </c>
      <c r="EX66" s="132" t="s">
        <v>286</v>
      </c>
      <c r="EY66" s="132" t="s">
        <v>286</v>
      </c>
      <c r="EZ66" s="190">
        <v>85.129215943933559</v>
      </c>
      <c r="FA66" s="132">
        <v>79.463295630960232</v>
      </c>
      <c r="FB66" s="132">
        <v>74.955595026643124</v>
      </c>
      <c r="FC66" s="132">
        <v>80.816064943388184</v>
      </c>
      <c r="FD66" s="132">
        <v>74.577777777777641</v>
      </c>
      <c r="FE66" s="190">
        <v>74.342105263158089</v>
      </c>
      <c r="FF66" s="132">
        <v>80.262837673399886</v>
      </c>
      <c r="FG66" s="132">
        <v>74.85380116959044</v>
      </c>
      <c r="FH66" s="132">
        <v>73.664122137404533</v>
      </c>
      <c r="FI66" s="132">
        <v>77.908847184986485</v>
      </c>
      <c r="FJ66" s="190">
        <v>76.417125089691368</v>
      </c>
      <c r="FK66" s="132">
        <v>75.136524253131824</v>
      </c>
      <c r="FL66" s="132" t="s">
        <v>286</v>
      </c>
      <c r="FM66" s="132" t="s">
        <v>286</v>
      </c>
      <c r="FN66" s="132" t="s">
        <v>286</v>
      </c>
      <c r="FO66" s="190">
        <v>38.764783180026292</v>
      </c>
      <c r="FP66" s="132">
        <v>30.73852295409182</v>
      </c>
      <c r="FQ66" s="132">
        <v>22.095914742451182</v>
      </c>
      <c r="FR66" s="132">
        <v>31.830805383464995</v>
      </c>
      <c r="FS66" s="132">
        <v>26.933333333333263</v>
      </c>
      <c r="FT66" s="190">
        <v>23.318713450292407</v>
      </c>
      <c r="FU66" s="132">
        <v>30.761742516427365</v>
      </c>
      <c r="FV66" s="132">
        <v>25.777777777777779</v>
      </c>
      <c r="FW66" s="132">
        <v>23.108952116585733</v>
      </c>
      <c r="FX66" s="132">
        <v>28.632707774798902</v>
      </c>
      <c r="FY66" s="190">
        <v>26.333413059076769</v>
      </c>
      <c r="FZ66" s="132">
        <v>24.381625441696084</v>
      </c>
      <c r="GA66" s="132" t="s">
        <v>286</v>
      </c>
      <c r="GB66" s="132" t="s">
        <v>286</v>
      </c>
      <c r="GC66" s="132" t="s">
        <v>286</v>
      </c>
      <c r="GD66" s="190">
        <v>64.918544967641097</v>
      </c>
      <c r="GE66" s="132">
        <v>67.902899527983877</v>
      </c>
      <c r="GF66" s="132">
        <v>65.267727930535429</v>
      </c>
      <c r="GG66" s="132">
        <v>62.026701685270261</v>
      </c>
      <c r="GH66" s="132">
        <v>61.99594503266492</v>
      </c>
      <c r="GI66" s="190">
        <v>61.529850746268671</v>
      </c>
      <c r="GJ66" s="132">
        <v>53.469795307039568</v>
      </c>
      <c r="GK66" s="132">
        <v>53.646947018294078</v>
      </c>
      <c r="GL66" s="132">
        <v>54.244452271926846</v>
      </c>
      <c r="GM66" s="197">
        <v>47.407205240174825</v>
      </c>
      <c r="GN66" s="190">
        <v>48.725418790968533</v>
      </c>
      <c r="GO66" s="132">
        <v>45.868575146389119</v>
      </c>
      <c r="GP66" s="132" t="s">
        <v>286</v>
      </c>
      <c r="GQ66" s="132" t="s">
        <v>286</v>
      </c>
      <c r="GR66" s="132" t="s">
        <v>286</v>
      </c>
      <c r="GS66" s="190">
        <v>23.476902477125588</v>
      </c>
      <c r="GT66" s="132">
        <v>25.893459204315576</v>
      </c>
      <c r="GU66" s="132">
        <v>23.914616497829201</v>
      </c>
      <c r="GV66" s="132">
        <v>21.142481943532431</v>
      </c>
      <c r="GW66" s="132">
        <v>22.685289479612578</v>
      </c>
      <c r="GX66" s="190">
        <v>19.552238805970159</v>
      </c>
      <c r="GY66" s="190">
        <v>15.551672491263087</v>
      </c>
      <c r="GZ66" s="190">
        <v>16.274649560465704</v>
      </c>
      <c r="HA66" s="190">
        <v>15.709756956674887</v>
      </c>
      <c r="HB66" s="190">
        <v>14.192139737991241</v>
      </c>
      <c r="HC66" s="190">
        <v>14.93080844865254</v>
      </c>
      <c r="HD66" s="190">
        <v>13.142485361093032</v>
      </c>
      <c r="HE66" s="190" t="s">
        <v>286</v>
      </c>
      <c r="HF66" s="190" t="s">
        <v>286</v>
      </c>
      <c r="HG66" s="190" t="s">
        <v>286</v>
      </c>
      <c r="HH66" s="190">
        <v>29.628764884426758</v>
      </c>
      <c r="HI66" s="190">
        <v>27.069402813004483</v>
      </c>
      <c r="HJ66" s="190">
        <v>19.852125693160765</v>
      </c>
      <c r="HK66" s="190">
        <v>36.14019116977687</v>
      </c>
      <c r="HL66" s="132">
        <v>33.156682027649808</v>
      </c>
      <c r="HM66" s="132">
        <v>28.23039029935584</v>
      </c>
      <c r="HN66" s="132">
        <v>36.828644501278767</v>
      </c>
      <c r="HO66" s="132">
        <v>36.883866314017816</v>
      </c>
      <c r="HP66" s="190">
        <v>32.60792008562256</v>
      </c>
      <c r="HQ66" s="132">
        <v>30.844519015659937</v>
      </c>
      <c r="HR66" s="132">
        <v>33.407134071340749</v>
      </c>
      <c r="HS66" s="132">
        <v>29.529759947385759</v>
      </c>
      <c r="HT66" s="196" t="s">
        <v>286</v>
      </c>
      <c r="HU66" s="190" t="s">
        <v>286</v>
      </c>
      <c r="HV66" s="192" t="s">
        <v>286</v>
      </c>
      <c r="HW66" s="192">
        <v>11.043660985290668</v>
      </c>
      <c r="HX66" s="192">
        <v>9.3613096610560245</v>
      </c>
      <c r="HY66" s="192">
        <v>6.0998151571164474</v>
      </c>
      <c r="HZ66" s="192">
        <v>14.542558033682319</v>
      </c>
      <c r="IA66" s="192">
        <v>12.050691244239603</v>
      </c>
      <c r="IB66" s="192">
        <v>8.2985979537703791</v>
      </c>
      <c r="IC66" s="192">
        <v>14.066496163682894</v>
      </c>
      <c r="ID66" s="192">
        <v>13.416686703534515</v>
      </c>
      <c r="IE66" s="192">
        <v>10.738494470210485</v>
      </c>
      <c r="IF66" s="192">
        <v>10.961968680089507</v>
      </c>
      <c r="IG66" s="192">
        <v>11.881918819188238</v>
      </c>
      <c r="IH66" s="192">
        <v>9.8980598487339488</v>
      </c>
      <c r="II66" s="192" t="s">
        <v>286</v>
      </c>
      <c r="IJ66" s="192" t="s">
        <v>286</v>
      </c>
      <c r="IK66" s="192" t="s">
        <v>286</v>
      </c>
      <c r="IL66" s="192" t="s">
        <v>286</v>
      </c>
      <c r="IM66" s="192" t="s">
        <v>286</v>
      </c>
      <c r="IN66" s="192" t="s">
        <v>286</v>
      </c>
      <c r="IO66" s="192" t="s">
        <v>286</v>
      </c>
      <c r="IP66" s="192" t="s">
        <v>286</v>
      </c>
      <c r="IQ66" s="192" t="s">
        <v>286</v>
      </c>
      <c r="IR66" s="192" t="s">
        <v>286</v>
      </c>
      <c r="IS66" s="192">
        <v>14.475025484199799</v>
      </c>
      <c r="IT66" s="192">
        <v>12.990825688073398</v>
      </c>
      <c r="IU66" s="192" t="s">
        <v>286</v>
      </c>
      <c r="IV66" s="192">
        <v>14.205004035512511</v>
      </c>
      <c r="IW66" s="192">
        <v>12.327823691460052</v>
      </c>
      <c r="IX66" s="192" t="s">
        <v>286</v>
      </c>
      <c r="IY66" s="192" t="s">
        <v>286</v>
      </c>
      <c r="IZ66" s="192" t="s">
        <v>286</v>
      </c>
      <c r="JA66" s="192" t="s">
        <v>286</v>
      </c>
      <c r="JB66" s="192" t="s">
        <v>286</v>
      </c>
      <c r="JC66" s="192" t="s">
        <v>286</v>
      </c>
      <c r="JD66" s="192" t="s">
        <v>286</v>
      </c>
      <c r="JE66" s="192" t="s">
        <v>286</v>
      </c>
      <c r="JF66" s="192" t="s">
        <v>286</v>
      </c>
      <c r="JG66" s="192" t="s">
        <v>286</v>
      </c>
      <c r="JH66" s="192">
        <v>11.060142711518841</v>
      </c>
      <c r="JI66" s="192">
        <v>10.055045871559624</v>
      </c>
      <c r="JJ66" s="192" t="s">
        <v>286</v>
      </c>
      <c r="JK66" s="192">
        <v>10.546139359698667</v>
      </c>
      <c r="JL66" s="192">
        <v>9.8829201101928348</v>
      </c>
      <c r="JM66" s="192" t="s">
        <v>286</v>
      </c>
      <c r="JN66" s="192" t="s">
        <v>286</v>
      </c>
      <c r="JO66" s="192" t="s">
        <v>286</v>
      </c>
      <c r="JP66" s="192" t="s">
        <v>286</v>
      </c>
      <c r="JQ66" s="192" t="s">
        <v>286</v>
      </c>
      <c r="JR66" s="192" t="s">
        <v>286</v>
      </c>
      <c r="JS66" s="192" t="s">
        <v>286</v>
      </c>
      <c r="JT66" s="192" t="s">
        <v>286</v>
      </c>
      <c r="JU66" s="192" t="s">
        <v>286</v>
      </c>
      <c r="JV66" s="192" t="s">
        <v>286</v>
      </c>
      <c r="JW66" s="192">
        <v>25.535168195718562</v>
      </c>
      <c r="JX66" s="192">
        <v>23.045871559633024</v>
      </c>
      <c r="JY66" s="192" t="s">
        <v>286</v>
      </c>
      <c r="JZ66" s="192">
        <v>24.751143395211184</v>
      </c>
      <c r="KA66" s="192">
        <v>22.210743801652935</v>
      </c>
      <c r="KB66" s="192">
        <v>15.871727217373715</v>
      </c>
      <c r="KC66" s="192">
        <v>23.690830093757132</v>
      </c>
      <c r="KD66" s="192">
        <v>24.894676369207136</v>
      </c>
      <c r="KE66" s="192">
        <v>18.904049295774666</v>
      </c>
      <c r="KF66" s="192">
        <v>23.924078569852167</v>
      </c>
      <c r="KG66" s="192">
        <v>25.771003190358055</v>
      </c>
      <c r="KH66" s="192">
        <v>18.735160802935486</v>
      </c>
      <c r="KI66" s="192">
        <v>23.973362930077698</v>
      </c>
      <c r="KJ66" s="192">
        <v>24.304538799414296</v>
      </c>
      <c r="KK66" s="192">
        <v>18.136645962732921</v>
      </c>
      <c r="KL66" s="192">
        <v>25.556858147713946</v>
      </c>
      <c r="KM66" s="192">
        <v>26.52849740932648</v>
      </c>
      <c r="KN66" s="192">
        <v>17.21311475409836</v>
      </c>
      <c r="KO66" s="192">
        <v>23.909375753193512</v>
      </c>
      <c r="KP66" s="192">
        <v>23.707035014455474</v>
      </c>
      <c r="KQ66" s="192" t="str">
        <f t="shared" si="58"/>
        <v>--</v>
      </c>
      <c r="KR66" s="192" t="str">
        <f t="shared" si="58"/>
        <v>--</v>
      </c>
      <c r="KS66" s="192" t="str">
        <f t="shared" si="58"/>
        <v>--</v>
      </c>
      <c r="KT66" s="192" t="str">
        <f t="shared" si="58"/>
        <v>--</v>
      </c>
      <c r="KU66" s="192" t="str">
        <f t="shared" si="58"/>
        <v>--</v>
      </c>
      <c r="KV66" s="219">
        <v>2.2092666462105002</v>
      </c>
      <c r="KW66" s="219">
        <v>2.3499361430396002</v>
      </c>
      <c r="KX66" s="219">
        <v>1.69731258840169</v>
      </c>
      <c r="KY66" s="219">
        <v>2.0858164481525598</v>
      </c>
      <c r="KZ66" s="219">
        <v>1.1116993118051901</v>
      </c>
      <c r="LA66" s="219">
        <v>1.8834080717488799</v>
      </c>
      <c r="LB66" s="190" t="str">
        <f t="shared" si="33"/>
        <v>--</v>
      </c>
      <c r="LC66" s="219">
        <v>2.0955315870570099</v>
      </c>
      <c r="LD66" s="219">
        <v>8.3533036631291004</v>
      </c>
      <c r="LE66" s="190" t="str">
        <f t="shared" si="34"/>
        <v>--</v>
      </c>
      <c r="LF66" s="223">
        <v>0.97412480974124804</v>
      </c>
      <c r="LG66" s="219">
        <v>6.9356452150716796</v>
      </c>
      <c r="LH66" s="219">
        <v>76.455534229046705</v>
      </c>
      <c r="LI66" s="219">
        <v>74.475341028331599</v>
      </c>
      <c r="LJ66" s="219">
        <v>72.962747380675395</v>
      </c>
      <c r="LK66" s="219">
        <v>73.240712775596705</v>
      </c>
      <c r="LL66" s="219">
        <v>72.071101535146795</v>
      </c>
      <c r="LM66" s="219">
        <v>69.328493647912794</v>
      </c>
      <c r="LN66" s="219">
        <v>28.9507357645554</v>
      </c>
      <c r="LO66" s="219">
        <v>24.396642182581399</v>
      </c>
      <c r="LP66" s="219">
        <v>23.457508731082701</v>
      </c>
      <c r="LQ66" s="219">
        <v>23.4370280881909</v>
      </c>
      <c r="LR66" s="219">
        <v>22.5154861298142</v>
      </c>
      <c r="LS66" s="219">
        <v>20.05444646098</v>
      </c>
      <c r="LT66" s="219">
        <v>48.157641781480201</v>
      </c>
      <c r="LU66" s="219">
        <v>47.091485986250802</v>
      </c>
      <c r="LV66" s="219">
        <v>44.460726846424201</v>
      </c>
      <c r="LW66" s="219">
        <v>40.616500453309101</v>
      </c>
      <c r="LX66" s="219">
        <v>40.540540540540498</v>
      </c>
      <c r="LY66" s="219">
        <v>41.828675577156801</v>
      </c>
      <c r="LZ66" s="219">
        <v>12.0153796859981</v>
      </c>
      <c r="MA66" s="219">
        <v>11.660497091486</v>
      </c>
      <c r="MB66" s="219">
        <v>10.0234466588511</v>
      </c>
      <c r="MC66" s="219">
        <v>8.58265336959807</v>
      </c>
      <c r="MD66" s="219">
        <v>8.3783783783783701</v>
      </c>
      <c r="ME66" s="219">
        <v>9.6294046172539396</v>
      </c>
      <c r="MF66" s="219">
        <v>31.217948717948701</v>
      </c>
      <c r="MG66" s="219">
        <v>31.4663143989433</v>
      </c>
      <c r="MH66" s="219">
        <v>26.304985337243401</v>
      </c>
      <c r="MI66" s="219">
        <v>27</v>
      </c>
      <c r="MJ66" s="219">
        <v>28.493894165535899</v>
      </c>
      <c r="MK66" s="219">
        <v>26.2020693852708</v>
      </c>
      <c r="ML66" s="219">
        <v>9.8397435897435805</v>
      </c>
      <c r="MM66" s="219">
        <v>10.356671070013199</v>
      </c>
      <c r="MN66" s="219">
        <v>7.6246334310850497</v>
      </c>
      <c r="MO66" s="219">
        <v>7.8181818181818299</v>
      </c>
      <c r="MP66" s="219">
        <v>8.1953867028494098</v>
      </c>
      <c r="MQ66" s="219">
        <v>7.2124163116250699</v>
      </c>
      <c r="MR66" s="190" t="str">
        <f t="shared" si="59"/>
        <v>--</v>
      </c>
      <c r="MS66" s="190" t="str">
        <f t="shared" si="59"/>
        <v>--</v>
      </c>
      <c r="MT66" s="190" t="str">
        <f t="shared" si="59"/>
        <v>--</v>
      </c>
      <c r="MU66" s="190" t="str">
        <f t="shared" si="59"/>
        <v>--</v>
      </c>
      <c r="MV66" s="220">
        <v>79.423763386027602</v>
      </c>
      <c r="MW66" s="220">
        <v>77.042618318813396</v>
      </c>
      <c r="MX66" s="220">
        <v>27.2310045894951</v>
      </c>
      <c r="MY66" s="220">
        <v>26.748292912644299</v>
      </c>
      <c r="MZ66" s="220">
        <v>45.0429352068697</v>
      </c>
      <c r="NA66" s="220">
        <v>39.003071107961198</v>
      </c>
      <c r="NB66" s="220">
        <v>9.4457455113192701</v>
      </c>
      <c r="NC66" s="220">
        <v>8.8825891802504007</v>
      </c>
      <c r="ND66" s="220">
        <v>31.115713176287901</v>
      </c>
      <c r="NE66" s="220">
        <v>29.7335534072153</v>
      </c>
      <c r="NF66" s="220">
        <v>10.173440331348701</v>
      </c>
      <c r="NG66" s="220">
        <v>10.539966988917699</v>
      </c>
      <c r="NH66" s="221" t="str">
        <f t="shared" si="35"/>
        <v>--</v>
      </c>
      <c r="NI66" s="222">
        <v>14.3817706387747</v>
      </c>
      <c r="NJ66" s="222">
        <v>14.824797843665801</v>
      </c>
      <c r="NK66" s="222">
        <v>13.5178117048346</v>
      </c>
      <c r="NL66" s="221" t="str">
        <f t="shared" si="36"/>
        <v>--</v>
      </c>
      <c r="NM66" s="222">
        <v>14.129668780831601</v>
      </c>
      <c r="NN66" s="222">
        <v>13.637766121567401</v>
      </c>
      <c r="NO66" s="222">
        <v>14.430297094351999</v>
      </c>
      <c r="NP66" s="221" t="str">
        <f t="shared" si="37"/>
        <v>--</v>
      </c>
      <c r="NQ66" s="273">
        <v>8.4049308927904534</v>
      </c>
      <c r="NR66" s="273">
        <v>10.751722072476777</v>
      </c>
      <c r="NS66" s="273">
        <v>11.195928753180656</v>
      </c>
      <c r="NT66" s="221" t="str">
        <f t="shared" si="38"/>
        <v>--</v>
      </c>
      <c r="NU66" s="222">
        <v>11.02889358703313</v>
      </c>
      <c r="NV66" s="222">
        <v>12.187596420857776</v>
      </c>
      <c r="NW66" s="222">
        <v>12.144955925563181</v>
      </c>
      <c r="NX66" s="221" t="str">
        <f t="shared" si="39"/>
        <v>--</v>
      </c>
      <c r="NY66" s="222">
        <v>22.786701531565189</v>
      </c>
      <c r="NZ66" s="222">
        <v>25.576519916142541</v>
      </c>
      <c r="OA66" s="222">
        <v>24.71374045801527</v>
      </c>
      <c r="OB66" s="221" t="str">
        <f t="shared" si="40"/>
        <v>--</v>
      </c>
      <c r="OC66" s="222">
        <v>25.158562367864665</v>
      </c>
      <c r="OD66" s="222">
        <v>25.825362542425136</v>
      </c>
      <c r="OE66" s="222">
        <v>26.575253019915092</v>
      </c>
      <c r="OF66" s="128">
        <v>38.233779608650899</v>
      </c>
      <c r="OG66" s="128">
        <v>42.719950433705087</v>
      </c>
      <c r="OH66" s="128">
        <v>43.210512754444721</v>
      </c>
      <c r="OI66" s="128">
        <v>37.728832951945115</v>
      </c>
      <c r="OJ66" s="128">
        <v>41.020748867159604</v>
      </c>
      <c r="OK66" s="128">
        <v>45.563190917239339</v>
      </c>
      <c r="OL66" s="128">
        <v>43.569131832797403</v>
      </c>
      <c r="OM66" s="128">
        <v>33.463619963920543</v>
      </c>
      <c r="ON66" s="310">
        <v>28.544061302682021</v>
      </c>
      <c r="OO66" s="128">
        <v>20.89747789059939</v>
      </c>
      <c r="OP66" s="128">
        <v>20.70519618239662</v>
      </c>
      <c r="OQ66" s="128">
        <v>20.295420974889232</v>
      </c>
      <c r="OR66" s="128">
        <v>30.324737344794595</v>
      </c>
      <c r="OS66" s="128">
        <v>21.328883495145675</v>
      </c>
      <c r="OT66" s="128">
        <v>20.174720174720139</v>
      </c>
      <c r="OU66" s="128">
        <v>18.918092909535485</v>
      </c>
      <c r="OW66" s="378" t="str">
        <f t="shared" si="10"/>
        <v>--</v>
      </c>
      <c r="OX66" s="381">
        <v>1.9626168224299074</v>
      </c>
      <c r="OY66" s="381">
        <v>1.7367141368530752</v>
      </c>
      <c r="OZ66" s="381">
        <v>1.0490977759127162</v>
      </c>
      <c r="PA66" s="378" t="str">
        <f t="shared" si="11"/>
        <v>--</v>
      </c>
      <c r="PB66" s="378" t="str">
        <f t="shared" si="11"/>
        <v>--</v>
      </c>
      <c r="PC66" s="381">
        <v>0.80862533692722205</v>
      </c>
      <c r="PD66" s="381">
        <v>4.1929666366095457</v>
      </c>
      <c r="PE66" s="380">
        <v>35.071675729115249</v>
      </c>
      <c r="PF66" s="381">
        <v>36.385911179173036</v>
      </c>
      <c r="PG66" s="381">
        <v>38.311688311688357</v>
      </c>
      <c r="PH66" s="381">
        <v>36.619127516778448</v>
      </c>
      <c r="PI66" s="380">
        <v>27.463896630352135</v>
      </c>
      <c r="PJ66" s="381">
        <v>18.841940532081455</v>
      </c>
      <c r="PK66" s="381">
        <v>15.658860538273347</v>
      </c>
      <c r="PL66" s="381">
        <v>14.516815666240944</v>
      </c>
      <c r="PM66" s="378" t="str">
        <f t="shared" si="12"/>
        <v>--</v>
      </c>
      <c r="PN66" s="381">
        <v>14.905660377358494</v>
      </c>
      <c r="PO66" s="381">
        <v>14.352574102964105</v>
      </c>
      <c r="PP66" s="381">
        <v>14.117113027689527</v>
      </c>
      <c r="PQ66" s="378" t="str">
        <f t="shared" si="13"/>
        <v>--</v>
      </c>
      <c r="PR66" s="381">
        <v>11.245283018867919</v>
      </c>
      <c r="PS66" s="381">
        <v>12.441497659906403</v>
      </c>
      <c r="PT66" s="381">
        <v>13.844757149341806</v>
      </c>
      <c r="PU66" s="378" t="str">
        <f t="shared" si="14"/>
        <v>--</v>
      </c>
      <c r="PV66" s="381">
        <v>26.150943396226424</v>
      </c>
      <c r="PW66" s="381">
        <v>26.794071762870495</v>
      </c>
      <c r="PX66" s="381">
        <v>27.961870177031315</v>
      </c>
      <c r="PZ66" s="368"/>
      <c r="QA66" s="368"/>
      <c r="QB66" s="368"/>
      <c r="QC66" s="368"/>
      <c r="QD66" s="368"/>
      <c r="QE66" s="368"/>
      <c r="QF66" s="368"/>
      <c r="QG66" s="368"/>
      <c r="QH66" s="368"/>
      <c r="QI66" s="368"/>
      <c r="QJ66" s="368"/>
      <c r="QK66" s="368"/>
      <c r="QL66" s="368"/>
      <c r="QM66" s="368"/>
      <c r="QN66" s="368"/>
      <c r="QO66" s="368"/>
      <c r="QP66" s="368"/>
      <c r="QQ66" s="368"/>
      <c r="QR66" s="368"/>
      <c r="QS66" s="368"/>
      <c r="QT66" s="368"/>
      <c r="QU66" s="368"/>
      <c r="QV66" s="368"/>
      <c r="QW66" s="368"/>
      <c r="QX66" s="368"/>
      <c r="QY66" s="368"/>
      <c r="QZ66" s="368"/>
      <c r="RA66" s="368"/>
      <c r="RB66" s="368"/>
      <c r="RC66" s="368"/>
      <c r="RD66" s="368"/>
      <c r="RE66" s="368"/>
      <c r="RF66" s="368"/>
      <c r="RG66" s="368"/>
      <c r="RH66" s="368"/>
      <c r="RI66" s="368"/>
      <c r="RJ66" s="368"/>
      <c r="RK66" s="368"/>
      <c r="RL66" s="368"/>
      <c r="RM66" s="368"/>
      <c r="RN66" s="368"/>
      <c r="RO66" s="368"/>
      <c r="RP66" s="368"/>
      <c r="RQ66" s="368"/>
      <c r="RR66" s="368"/>
      <c r="RS66" s="368"/>
      <c r="RT66" s="368"/>
    </row>
    <row r="67" spans="1:488" x14ac:dyDescent="0.25">
      <c r="A67" s="114">
        <v>63</v>
      </c>
      <c r="B67" s="93" t="s">
        <v>63</v>
      </c>
      <c r="C67" s="189">
        <v>1.7857142857142854</v>
      </c>
      <c r="D67" s="189">
        <v>9.1954022988505741</v>
      </c>
      <c r="E67" s="189">
        <v>29.230769230769226</v>
      </c>
      <c r="F67" s="189">
        <v>0</v>
      </c>
      <c r="G67" s="189">
        <v>4.6874999999999991</v>
      </c>
      <c r="H67" s="189">
        <v>10.769230769230772</v>
      </c>
      <c r="I67" s="189">
        <v>2.1276595744680851</v>
      </c>
      <c r="J67" s="189">
        <v>6.1224489795918364</v>
      </c>
      <c r="K67" s="189">
        <v>9.8039215686274517</v>
      </c>
      <c r="L67" s="189">
        <v>0</v>
      </c>
      <c r="M67" s="190">
        <v>9.8039215686274517</v>
      </c>
      <c r="N67" s="190">
        <v>7.3170731707317076</v>
      </c>
      <c r="O67" s="190">
        <v>2.1739130434782608</v>
      </c>
      <c r="P67" s="190">
        <v>9.3023255813953494</v>
      </c>
      <c r="Q67" s="190">
        <v>3.0303030303030303</v>
      </c>
      <c r="R67" s="190">
        <v>1.7857142857142854</v>
      </c>
      <c r="S67" s="190">
        <v>8.0459770114942515</v>
      </c>
      <c r="T67" s="190">
        <v>25.806451612903221</v>
      </c>
      <c r="U67" s="190">
        <v>0</v>
      </c>
      <c r="V67" s="190">
        <v>4.6874999999999991</v>
      </c>
      <c r="W67" s="190">
        <v>9.2307692307692282</v>
      </c>
      <c r="X67" s="190">
        <v>2.1276595744680851</v>
      </c>
      <c r="Y67" s="190">
        <v>4.166666666666667</v>
      </c>
      <c r="Z67" s="190">
        <v>7.8431372549019605</v>
      </c>
      <c r="AA67" s="190">
        <v>0</v>
      </c>
      <c r="AB67" s="132">
        <v>5.8823529411764719</v>
      </c>
      <c r="AC67" s="132">
        <v>4.8780487804878039</v>
      </c>
      <c r="AD67" s="132">
        <v>0</v>
      </c>
      <c r="AE67" s="132">
        <v>9.3023255813953494</v>
      </c>
      <c r="AF67" s="190">
        <v>3.0303030303030303</v>
      </c>
      <c r="AG67" s="189">
        <v>1.8181818181818179</v>
      </c>
      <c r="AH67" s="189">
        <v>5.882352941176471</v>
      </c>
      <c r="AI67" s="191">
        <v>23.809523809523807</v>
      </c>
      <c r="AJ67" s="191">
        <v>0</v>
      </c>
      <c r="AK67" s="190">
        <v>0</v>
      </c>
      <c r="AL67" s="190">
        <v>7.8125</v>
      </c>
      <c r="AM67" s="190">
        <v>0</v>
      </c>
      <c r="AN67" s="190">
        <v>4.0816326530612246</v>
      </c>
      <c r="AO67" s="190">
        <v>3.9215686274509802</v>
      </c>
      <c r="AP67" s="190">
        <v>0</v>
      </c>
      <c r="AQ67" s="190">
        <v>5.882352941176471</v>
      </c>
      <c r="AR67" s="190">
        <v>7.3170731707317076</v>
      </c>
      <c r="AS67" s="190">
        <v>2.1739130434782608</v>
      </c>
      <c r="AT67" s="190">
        <v>6.9767441860465116</v>
      </c>
      <c r="AU67" s="190">
        <v>3.0303030303030303</v>
      </c>
      <c r="AV67" s="190">
        <v>1.6393442622950816</v>
      </c>
      <c r="AW67" s="190">
        <v>11.363636363636365</v>
      </c>
      <c r="AX67" s="132">
        <v>19.718309859154932</v>
      </c>
      <c r="AY67" s="132">
        <v>0</v>
      </c>
      <c r="AZ67" s="132">
        <v>6.1538461538461533</v>
      </c>
      <c r="BA67" s="132">
        <v>13.84615384615385</v>
      </c>
      <c r="BB67" s="190">
        <v>2.0408163265306123</v>
      </c>
      <c r="BC67" s="132">
        <v>3.773584905660377</v>
      </c>
      <c r="BD67" s="132">
        <v>5.7692307692307709</v>
      </c>
      <c r="BE67" s="132">
        <v>0</v>
      </c>
      <c r="BF67" s="132">
        <v>7.5471698113207539</v>
      </c>
      <c r="BG67" s="190">
        <v>2.3809523809523805</v>
      </c>
      <c r="BH67" s="132">
        <v>0</v>
      </c>
      <c r="BI67" s="132">
        <v>12.76595744680851</v>
      </c>
      <c r="BJ67" s="132">
        <v>5.7142857142857135</v>
      </c>
      <c r="BK67" s="192" t="s">
        <v>286</v>
      </c>
      <c r="BL67" s="190">
        <v>0</v>
      </c>
      <c r="BM67" s="132">
        <v>11.428571428571445</v>
      </c>
      <c r="BN67" s="192" t="s">
        <v>286</v>
      </c>
      <c r="BO67" s="192">
        <v>3.0769230769230518</v>
      </c>
      <c r="BP67" s="192">
        <v>1.538461538461533</v>
      </c>
      <c r="BQ67" s="192" t="s">
        <v>286</v>
      </c>
      <c r="BR67" s="132">
        <v>5.6603773584905355</v>
      </c>
      <c r="BS67" s="132">
        <v>7.692307692307665</v>
      </c>
      <c r="BT67" s="192" t="s">
        <v>286</v>
      </c>
      <c r="BU67" s="190">
        <v>0</v>
      </c>
      <c r="BV67" s="132">
        <v>0</v>
      </c>
      <c r="BW67" s="192" t="s">
        <v>286</v>
      </c>
      <c r="BX67" s="132">
        <v>6.5217391304347831</v>
      </c>
      <c r="BY67" s="190">
        <v>2.8571428571428568</v>
      </c>
      <c r="BZ67" s="132" t="s">
        <v>286</v>
      </c>
      <c r="CA67" s="132">
        <v>12.820512820512825</v>
      </c>
      <c r="CB67" s="132">
        <v>70.689655172413779</v>
      </c>
      <c r="CC67" s="190" t="s">
        <v>286</v>
      </c>
      <c r="CD67" s="132">
        <v>14.545454545454543</v>
      </c>
      <c r="CE67" s="132">
        <v>65.573770491803273</v>
      </c>
      <c r="CF67" s="132" t="s">
        <v>286</v>
      </c>
      <c r="CG67" s="190">
        <v>10.86956521739131</v>
      </c>
      <c r="CH67" s="132">
        <v>40.476190476190482</v>
      </c>
      <c r="CI67" s="132" t="s">
        <v>286</v>
      </c>
      <c r="CJ67" s="132">
        <v>16.279069767441861</v>
      </c>
      <c r="CK67" s="132">
        <v>26.315789473684212</v>
      </c>
      <c r="CL67" s="132" t="s">
        <v>286</v>
      </c>
      <c r="CM67" s="132">
        <v>0</v>
      </c>
      <c r="CN67" s="132">
        <v>13.333333333333332</v>
      </c>
      <c r="CO67" s="132" t="s">
        <v>286</v>
      </c>
      <c r="CP67" s="190">
        <v>42.045454545454554</v>
      </c>
      <c r="CQ67" s="132">
        <v>77.941176470588232</v>
      </c>
      <c r="CR67" s="132" t="s">
        <v>286</v>
      </c>
      <c r="CS67" s="192">
        <v>37.5</v>
      </c>
      <c r="CT67" s="192">
        <v>76.562500000000014</v>
      </c>
      <c r="CU67" s="190" t="s">
        <v>286</v>
      </c>
      <c r="CV67" s="132">
        <v>25</v>
      </c>
      <c r="CW67" s="132">
        <v>53.84615384615384</v>
      </c>
      <c r="CX67" s="192" t="s">
        <v>286</v>
      </c>
      <c r="CY67" s="192">
        <v>26.000000000000004</v>
      </c>
      <c r="CZ67" s="190">
        <v>26.190476190476186</v>
      </c>
      <c r="DA67" s="132" t="s">
        <v>286</v>
      </c>
      <c r="DB67" s="132">
        <v>11.363636363636363</v>
      </c>
      <c r="DC67" s="210">
        <v>35.294117647058826</v>
      </c>
      <c r="DD67" s="192">
        <v>78.333333333333343</v>
      </c>
      <c r="DE67" s="190">
        <v>81.609195402298795</v>
      </c>
      <c r="DF67" s="132">
        <v>72.857142857142861</v>
      </c>
      <c r="DG67" s="132">
        <v>82.926829268292693</v>
      </c>
      <c r="DH67" s="192">
        <v>71.428571428571459</v>
      </c>
      <c r="DI67" s="192">
        <v>53.125</v>
      </c>
      <c r="DJ67" s="190">
        <v>76.595744680851055</v>
      </c>
      <c r="DK67" s="132">
        <v>74.509803921568633</v>
      </c>
      <c r="DL67" s="132">
        <v>46.153846153846153</v>
      </c>
      <c r="DM67" s="132">
        <v>73.469387755102048</v>
      </c>
      <c r="DN67" s="132">
        <v>86.79245283018868</v>
      </c>
      <c r="DO67" s="190">
        <v>64.285714285714278</v>
      </c>
      <c r="DP67" s="132">
        <v>71.428571428571445</v>
      </c>
      <c r="DQ67" s="132">
        <v>75.555555555555557</v>
      </c>
      <c r="DR67" s="132">
        <v>71.428571428571431</v>
      </c>
      <c r="DS67" s="132">
        <v>64.406779661016955</v>
      </c>
      <c r="DT67" s="190">
        <v>58.620689655172434</v>
      </c>
      <c r="DU67" s="194">
        <v>51.428571428571416</v>
      </c>
      <c r="DV67" s="194">
        <v>65</v>
      </c>
      <c r="DW67" s="192">
        <v>56.25</v>
      </c>
      <c r="DX67" s="194">
        <v>40.625000000000014</v>
      </c>
      <c r="DY67" s="190">
        <v>46.808510638297868</v>
      </c>
      <c r="DZ67" s="190">
        <v>62.264150943396231</v>
      </c>
      <c r="EA67" s="190">
        <v>40.38461538461538</v>
      </c>
      <c r="EB67" s="190">
        <v>62.500000000000007</v>
      </c>
      <c r="EC67" s="190">
        <v>71.698113207547152</v>
      </c>
      <c r="ED67" s="190">
        <v>43.90243902439024</v>
      </c>
      <c r="EE67" s="190">
        <v>50.000000000000007</v>
      </c>
      <c r="EF67" s="190">
        <v>45.652173913043484</v>
      </c>
      <c r="EG67" s="190">
        <v>57.142857142857146</v>
      </c>
      <c r="EH67" s="190">
        <v>21.052631578947363</v>
      </c>
      <c r="EI67" s="190">
        <v>12.643678160919546</v>
      </c>
      <c r="EJ67" s="190">
        <v>14.084507042253518</v>
      </c>
      <c r="EK67" s="190">
        <v>34.146341463414629</v>
      </c>
      <c r="EL67" s="132">
        <v>9.5238095238095219</v>
      </c>
      <c r="EM67" s="132">
        <v>9.375</v>
      </c>
      <c r="EN67" s="132">
        <v>19.565217391304341</v>
      </c>
      <c r="EO67" s="132">
        <v>7.5471698113207539</v>
      </c>
      <c r="EP67" s="190">
        <v>1.9230769230769229</v>
      </c>
      <c r="EQ67" s="132">
        <v>18.750000000000004</v>
      </c>
      <c r="ER67" s="132">
        <v>20.754716981132077</v>
      </c>
      <c r="ES67" s="132">
        <v>14.634146341463419</v>
      </c>
      <c r="ET67" s="132">
        <v>15.217391304347828</v>
      </c>
      <c r="EU67" s="190">
        <v>15.217391304347821</v>
      </c>
      <c r="EV67" s="132">
        <v>8.8235294117647083</v>
      </c>
      <c r="EW67" s="132" t="s">
        <v>286</v>
      </c>
      <c r="EX67" s="132" t="s">
        <v>286</v>
      </c>
      <c r="EY67" s="132" t="s">
        <v>286</v>
      </c>
      <c r="EZ67" s="190">
        <v>90.476190476190482</v>
      </c>
      <c r="FA67" s="132">
        <v>87.5</v>
      </c>
      <c r="FB67" s="132">
        <v>83.076923076923109</v>
      </c>
      <c r="FC67" s="132">
        <v>97.916666666666686</v>
      </c>
      <c r="FD67" s="132">
        <v>86.538461538461561</v>
      </c>
      <c r="FE67" s="190">
        <v>80.769230769230774</v>
      </c>
      <c r="FF67" s="132">
        <v>87.5</v>
      </c>
      <c r="FG67" s="132">
        <v>92.452830188679258</v>
      </c>
      <c r="FH67" s="132">
        <v>76.190476190476176</v>
      </c>
      <c r="FI67" s="132">
        <v>89.361702127659598</v>
      </c>
      <c r="FJ67" s="190">
        <v>84.782608695652158</v>
      </c>
      <c r="FK67" s="132">
        <v>79.411764705882334</v>
      </c>
      <c r="FL67" s="132" t="s">
        <v>286</v>
      </c>
      <c r="FM67" s="132" t="s">
        <v>286</v>
      </c>
      <c r="FN67" s="132" t="s">
        <v>286</v>
      </c>
      <c r="FO67" s="190">
        <v>57.142857142857153</v>
      </c>
      <c r="FP67" s="132">
        <v>34.375</v>
      </c>
      <c r="FQ67" s="132">
        <v>29.230769230769223</v>
      </c>
      <c r="FR67" s="132">
        <v>35.416666666666664</v>
      </c>
      <c r="FS67" s="132">
        <v>46.15384615384616</v>
      </c>
      <c r="FT67" s="190">
        <v>19.230769230769241</v>
      </c>
      <c r="FU67" s="132">
        <v>29.166666666666668</v>
      </c>
      <c r="FV67" s="132">
        <v>43.39622641509434</v>
      </c>
      <c r="FW67" s="132">
        <v>38.095238095238102</v>
      </c>
      <c r="FX67" s="132">
        <v>46.808510638297868</v>
      </c>
      <c r="FY67" s="190">
        <v>36.956521739130437</v>
      </c>
      <c r="FZ67" s="132">
        <v>29.411764705882359</v>
      </c>
      <c r="GA67" s="132" t="s">
        <v>286</v>
      </c>
      <c r="GB67" s="132" t="s">
        <v>286</v>
      </c>
      <c r="GC67" s="132" t="s">
        <v>286</v>
      </c>
      <c r="GD67" s="190">
        <v>63.414634146341463</v>
      </c>
      <c r="GE67" s="132">
        <v>81.249999999999972</v>
      </c>
      <c r="GF67" s="132">
        <v>85.714285714285708</v>
      </c>
      <c r="GG67" s="132">
        <v>51.063829787234063</v>
      </c>
      <c r="GH67" s="132">
        <v>73.584905660377359</v>
      </c>
      <c r="GI67" s="190">
        <v>61.538461538461547</v>
      </c>
      <c r="GJ67" s="132">
        <v>47.916666666666664</v>
      </c>
      <c r="GK67" s="132">
        <v>61.538461538461533</v>
      </c>
      <c r="GL67" s="132">
        <v>73.170731707317074</v>
      </c>
      <c r="GM67" s="197">
        <v>47.727272727272734</v>
      </c>
      <c r="GN67" s="190">
        <v>47.826086956521749</v>
      </c>
      <c r="GO67" s="132">
        <v>58.82352941176471</v>
      </c>
      <c r="GP67" s="132" t="s">
        <v>286</v>
      </c>
      <c r="GQ67" s="132" t="s">
        <v>286</v>
      </c>
      <c r="GR67" s="132" t="s">
        <v>286</v>
      </c>
      <c r="GS67" s="190">
        <v>14.634146341463417</v>
      </c>
      <c r="GT67" s="132">
        <v>37.5</v>
      </c>
      <c r="GU67" s="132">
        <v>26.984126984126984</v>
      </c>
      <c r="GV67" s="132">
        <v>10.638297872340427</v>
      </c>
      <c r="GW67" s="132">
        <v>24.528301886792455</v>
      </c>
      <c r="GX67" s="190">
        <v>23.07692307692308</v>
      </c>
      <c r="GY67" s="190">
        <v>12.5</v>
      </c>
      <c r="GZ67" s="190">
        <v>30.76923076923077</v>
      </c>
      <c r="HA67" s="190">
        <v>26.829268292682922</v>
      </c>
      <c r="HB67" s="190">
        <v>9.0909090909090917</v>
      </c>
      <c r="HC67" s="190">
        <v>13.043478260869566</v>
      </c>
      <c r="HD67" s="190">
        <v>20.588235294117638</v>
      </c>
      <c r="HE67" s="190" t="s">
        <v>286</v>
      </c>
      <c r="HF67" s="190" t="s">
        <v>286</v>
      </c>
      <c r="HG67" s="190" t="s">
        <v>286</v>
      </c>
      <c r="HH67" s="190">
        <v>22.5</v>
      </c>
      <c r="HI67" s="190">
        <v>26.984126984126974</v>
      </c>
      <c r="HJ67" s="190">
        <v>22.222222222222225</v>
      </c>
      <c r="HK67" s="190">
        <v>45.45454545454546</v>
      </c>
      <c r="HL67" s="132">
        <v>18.367346938775512</v>
      </c>
      <c r="HM67" s="132">
        <v>13.999999999999995</v>
      </c>
      <c r="HN67" s="132">
        <v>50.000000000000007</v>
      </c>
      <c r="HO67" s="132">
        <v>30.000000000000004</v>
      </c>
      <c r="HP67" s="190">
        <v>34.146341463414636</v>
      </c>
      <c r="HQ67" s="132">
        <v>43.181818181818173</v>
      </c>
      <c r="HR67" s="132">
        <v>34.782608695652172</v>
      </c>
      <c r="HS67" s="132">
        <v>24.242424242424242</v>
      </c>
      <c r="HT67" s="196" t="s">
        <v>286</v>
      </c>
      <c r="HU67" s="190" t="s">
        <v>286</v>
      </c>
      <c r="HV67" s="192" t="s">
        <v>286</v>
      </c>
      <c r="HW67" s="192">
        <v>7.4999999999999982</v>
      </c>
      <c r="HX67" s="192">
        <v>7.9365079365079385</v>
      </c>
      <c r="HY67" s="192">
        <v>1.587301587301587</v>
      </c>
      <c r="HZ67" s="192">
        <v>13.636363636363635</v>
      </c>
      <c r="IA67" s="192">
        <v>6.1224489795918364</v>
      </c>
      <c r="IB67" s="192">
        <v>0</v>
      </c>
      <c r="IC67" s="192">
        <v>6.5217391304347831</v>
      </c>
      <c r="ID67" s="192">
        <v>12.000000000000002</v>
      </c>
      <c r="IE67" s="192">
        <v>4.8780487804878048</v>
      </c>
      <c r="IF67" s="192">
        <v>11.363636363636367</v>
      </c>
      <c r="IG67" s="192">
        <v>8.695652173913043</v>
      </c>
      <c r="IH67" s="192">
        <v>15.151515151515156</v>
      </c>
      <c r="II67" s="192" t="s">
        <v>286</v>
      </c>
      <c r="IJ67" s="192" t="s">
        <v>286</v>
      </c>
      <c r="IK67" s="192" t="s">
        <v>286</v>
      </c>
      <c r="IL67" s="192" t="s">
        <v>286</v>
      </c>
      <c r="IM67" s="192" t="s">
        <v>286</v>
      </c>
      <c r="IN67" s="192" t="s">
        <v>286</v>
      </c>
      <c r="IO67" s="192" t="s">
        <v>286</v>
      </c>
      <c r="IP67" s="192" t="s">
        <v>286</v>
      </c>
      <c r="IQ67" s="192" t="s">
        <v>286</v>
      </c>
      <c r="IR67" s="192" t="s">
        <v>286</v>
      </c>
      <c r="IS67" s="192">
        <v>26</v>
      </c>
      <c r="IT67" s="192">
        <v>22.499999999999993</v>
      </c>
      <c r="IU67" s="192" t="s">
        <v>286</v>
      </c>
      <c r="IV67" s="192">
        <v>2.7027027027027022</v>
      </c>
      <c r="IW67" s="192">
        <v>21.212121212121211</v>
      </c>
      <c r="IX67" s="192" t="s">
        <v>286</v>
      </c>
      <c r="IY67" s="192" t="s">
        <v>286</v>
      </c>
      <c r="IZ67" s="192" t="s">
        <v>286</v>
      </c>
      <c r="JA67" s="192" t="s">
        <v>286</v>
      </c>
      <c r="JB67" s="192" t="s">
        <v>286</v>
      </c>
      <c r="JC67" s="192" t="s">
        <v>286</v>
      </c>
      <c r="JD67" s="192" t="s">
        <v>286</v>
      </c>
      <c r="JE67" s="192" t="s">
        <v>286</v>
      </c>
      <c r="JF67" s="192" t="s">
        <v>286</v>
      </c>
      <c r="JG67" s="192" t="s">
        <v>286</v>
      </c>
      <c r="JH67" s="192">
        <v>9.9999999999999982</v>
      </c>
      <c r="JI67" s="192">
        <v>27.5</v>
      </c>
      <c r="JJ67" s="192" t="s">
        <v>286</v>
      </c>
      <c r="JK67" s="192">
        <v>21.621621621621617</v>
      </c>
      <c r="JL67" s="192">
        <v>9.0909090909090917</v>
      </c>
      <c r="JM67" s="192" t="s">
        <v>286</v>
      </c>
      <c r="JN67" s="192" t="s">
        <v>286</v>
      </c>
      <c r="JO67" s="192" t="s">
        <v>286</v>
      </c>
      <c r="JP67" s="192" t="s">
        <v>286</v>
      </c>
      <c r="JQ67" s="192" t="s">
        <v>286</v>
      </c>
      <c r="JR67" s="192" t="s">
        <v>286</v>
      </c>
      <c r="JS67" s="192" t="s">
        <v>286</v>
      </c>
      <c r="JT67" s="192" t="s">
        <v>286</v>
      </c>
      <c r="JU67" s="192" t="s">
        <v>286</v>
      </c>
      <c r="JV67" s="192" t="s">
        <v>286</v>
      </c>
      <c r="JW67" s="192">
        <v>35.999999999999993</v>
      </c>
      <c r="JX67" s="192">
        <v>50</v>
      </c>
      <c r="JY67" s="192" t="s">
        <v>286</v>
      </c>
      <c r="JZ67" s="192">
        <v>24.32432432432433</v>
      </c>
      <c r="KA67" s="192">
        <v>30.303030303030305</v>
      </c>
      <c r="KB67" s="192">
        <v>18.644067796610177</v>
      </c>
      <c r="KC67" s="192">
        <v>18.604651162790695</v>
      </c>
      <c r="KD67" s="192">
        <v>21.428571428571431</v>
      </c>
      <c r="KE67" s="192">
        <v>29.26829268292683</v>
      </c>
      <c r="KF67" s="192">
        <v>15.384615384615381</v>
      </c>
      <c r="KG67" s="192">
        <v>27.69230769230769</v>
      </c>
      <c r="KH67" s="192">
        <v>19.565217391304348</v>
      </c>
      <c r="KI67" s="192">
        <v>38.461538461538467</v>
      </c>
      <c r="KJ67" s="192">
        <v>21.15384615384615</v>
      </c>
      <c r="KK67" s="192">
        <v>18.367346938775512</v>
      </c>
      <c r="KL67" s="192">
        <v>26.415094339622634</v>
      </c>
      <c r="KM67" s="192">
        <v>41.463414634146339</v>
      </c>
      <c r="KN67" s="192">
        <v>17.391304347826086</v>
      </c>
      <c r="KO67" s="192">
        <v>21.739130434782609</v>
      </c>
      <c r="KP67" s="192">
        <v>28.57142857142858</v>
      </c>
      <c r="KQ67" s="192" t="str">
        <f t="shared" si="58"/>
        <v>--</v>
      </c>
      <c r="KR67" s="192" t="str">
        <f t="shared" si="58"/>
        <v>--</v>
      </c>
      <c r="KS67" s="192" t="str">
        <f t="shared" si="58"/>
        <v>--</v>
      </c>
      <c r="KT67" s="192" t="str">
        <f t="shared" si="58"/>
        <v>--</v>
      </c>
      <c r="KU67" s="192" t="str">
        <f t="shared" si="58"/>
        <v>--</v>
      </c>
      <c r="KV67" s="219">
        <v>2.2727272727272698</v>
      </c>
      <c r="KW67" s="219">
        <v>1.6949152542372901</v>
      </c>
      <c r="KX67" s="219">
        <v>0</v>
      </c>
      <c r="KY67" s="219">
        <v>2.1739130434782599</v>
      </c>
      <c r="KZ67" s="219">
        <v>0</v>
      </c>
      <c r="LA67" s="219">
        <v>2.38095238095238</v>
      </c>
      <c r="LB67" s="190" t="str">
        <f t="shared" si="33"/>
        <v>--</v>
      </c>
      <c r="LC67" s="219">
        <v>1.6949152542372901</v>
      </c>
      <c r="LD67" s="219">
        <v>16.6666666666667</v>
      </c>
      <c r="LE67" s="190" t="str">
        <f t="shared" si="34"/>
        <v>--</v>
      </c>
      <c r="LF67" s="219">
        <v>0</v>
      </c>
      <c r="LG67" s="219">
        <v>11.9047619047619</v>
      </c>
      <c r="LH67" s="219">
        <v>86.363636363636303</v>
      </c>
      <c r="LI67" s="219">
        <v>91.525423728813607</v>
      </c>
      <c r="LJ67" s="219">
        <v>87.2340425531915</v>
      </c>
      <c r="LK67" s="219">
        <v>82.608695652173907</v>
      </c>
      <c r="LL67" s="219">
        <v>77.272727272727295</v>
      </c>
      <c r="LM67" s="219">
        <v>78.571428571428598</v>
      </c>
      <c r="LN67" s="219">
        <v>22.727272727272702</v>
      </c>
      <c r="LO67" s="219">
        <v>47.457627118644098</v>
      </c>
      <c r="LP67" s="219">
        <v>31.914893617021299</v>
      </c>
      <c r="LQ67" s="219">
        <v>26.086956521739101</v>
      </c>
      <c r="LR67" s="219">
        <v>36.363636363636402</v>
      </c>
      <c r="LS67" s="219">
        <v>19.047619047619001</v>
      </c>
      <c r="LT67" s="219">
        <v>65.909090909090907</v>
      </c>
      <c r="LU67" s="219">
        <v>49.152542372881399</v>
      </c>
      <c r="LV67" s="219">
        <v>57.446808510638299</v>
      </c>
      <c r="LW67" s="219">
        <v>39.130434782608702</v>
      </c>
      <c r="LX67" s="219">
        <v>56.818181818181799</v>
      </c>
      <c r="LY67" s="219">
        <v>71.428571428571402</v>
      </c>
      <c r="LZ67" s="219">
        <v>6.8181818181818201</v>
      </c>
      <c r="MA67" s="219">
        <v>16.9491525423729</v>
      </c>
      <c r="MB67" s="219">
        <v>6.3829787234042596</v>
      </c>
      <c r="MC67" s="219">
        <v>6.5217391304347796</v>
      </c>
      <c r="MD67" s="219">
        <v>15.909090909090899</v>
      </c>
      <c r="ME67" s="219">
        <v>23.8095238095238</v>
      </c>
      <c r="MF67" s="219">
        <v>47.727272727272698</v>
      </c>
      <c r="MG67" s="219">
        <v>40.677966101694899</v>
      </c>
      <c r="MH67" s="219">
        <v>36.170212765957402</v>
      </c>
      <c r="MI67" s="219">
        <v>39.130434782608702</v>
      </c>
      <c r="MJ67" s="219">
        <v>43.181818181818201</v>
      </c>
      <c r="MK67" s="219">
        <v>40.476190476190503</v>
      </c>
      <c r="ML67" s="219">
        <v>13.636363636363599</v>
      </c>
      <c r="MM67" s="219">
        <v>11.864406779661</v>
      </c>
      <c r="MN67" s="219">
        <v>4.2553191489361701</v>
      </c>
      <c r="MO67" s="219">
        <v>10.869565217391299</v>
      </c>
      <c r="MP67" s="219">
        <v>13.636363636363599</v>
      </c>
      <c r="MQ67" s="219">
        <v>11.9047619047619</v>
      </c>
      <c r="MR67" s="190" t="str">
        <f t="shared" si="59"/>
        <v>--</v>
      </c>
      <c r="MS67" s="190" t="str">
        <f t="shared" si="59"/>
        <v>--</v>
      </c>
      <c r="MT67" s="190" t="str">
        <f t="shared" si="59"/>
        <v>--</v>
      </c>
      <c r="MU67" s="190" t="str">
        <f t="shared" si="59"/>
        <v>--</v>
      </c>
      <c r="MV67" s="220">
        <v>90.384615384615401</v>
      </c>
      <c r="MW67" s="220">
        <v>75.471698113207594</v>
      </c>
      <c r="MX67" s="220">
        <v>48.076923076923102</v>
      </c>
      <c r="MY67" s="220">
        <v>15.094339622641501</v>
      </c>
      <c r="MZ67" s="220">
        <v>40.384615384615401</v>
      </c>
      <c r="NA67" s="220">
        <v>54.716981132075503</v>
      </c>
      <c r="NB67" s="220">
        <v>7.6923076923076898</v>
      </c>
      <c r="NC67" s="220">
        <v>5.6603773584905701</v>
      </c>
      <c r="ND67" s="220">
        <v>38.461538461538503</v>
      </c>
      <c r="NE67" s="220">
        <v>39.622641509433997</v>
      </c>
      <c r="NF67" s="220">
        <v>9.6153846153846096</v>
      </c>
      <c r="NG67" s="220">
        <v>7.5471698113207504</v>
      </c>
      <c r="NH67" s="221" t="str">
        <f t="shared" si="35"/>
        <v>--</v>
      </c>
      <c r="NI67" s="222">
        <v>16.2790697674419</v>
      </c>
      <c r="NJ67" s="222">
        <v>18.644067796610202</v>
      </c>
      <c r="NK67" s="222">
        <v>16.6666666666667</v>
      </c>
      <c r="NL67" s="221" t="str">
        <f t="shared" si="36"/>
        <v>--</v>
      </c>
      <c r="NM67" s="222">
        <v>18.604651162790699</v>
      </c>
      <c r="NN67" s="222">
        <v>25.581395348837201</v>
      </c>
      <c r="NO67" s="222">
        <v>15</v>
      </c>
      <c r="NP67" s="221" t="str">
        <f t="shared" si="37"/>
        <v>--</v>
      </c>
      <c r="NQ67" s="273">
        <v>18.604651162790692</v>
      </c>
      <c r="NR67" s="273">
        <v>22.033898305084747</v>
      </c>
      <c r="NS67" s="273">
        <v>14.583333333333332</v>
      </c>
      <c r="NT67" s="221" t="str">
        <f t="shared" si="38"/>
        <v>--</v>
      </c>
      <c r="NU67" s="222">
        <v>11.627906976744184</v>
      </c>
      <c r="NV67" s="222">
        <v>20.930232558139533</v>
      </c>
      <c r="NW67" s="222">
        <v>22.500000000000004</v>
      </c>
      <c r="NX67" s="221" t="str">
        <f t="shared" si="39"/>
        <v>--</v>
      </c>
      <c r="NY67" s="222">
        <v>34.883720930232556</v>
      </c>
      <c r="NZ67" s="222">
        <v>40.677966101694906</v>
      </c>
      <c r="OA67" s="222">
        <v>31.249999999999993</v>
      </c>
      <c r="OB67" s="221" t="str">
        <f t="shared" si="40"/>
        <v>--</v>
      </c>
      <c r="OC67" s="222">
        <v>30.232558139534891</v>
      </c>
      <c r="OD67" s="222">
        <v>46.511627906976756</v>
      </c>
      <c r="OE67" s="222">
        <v>37.5</v>
      </c>
      <c r="OF67" s="128">
        <v>61.538461538461533</v>
      </c>
      <c r="OG67" s="128">
        <v>47.727272727272727</v>
      </c>
      <c r="OH67" s="128">
        <v>50.847457627118644</v>
      </c>
      <c r="OI67" s="128">
        <v>55.319148936170215</v>
      </c>
      <c r="OJ67" s="128">
        <v>52.941176470588232</v>
      </c>
      <c r="OK67" s="128">
        <v>71.739130434782624</v>
      </c>
      <c r="OL67" s="128">
        <v>59.090909090909093</v>
      </c>
      <c r="OM67" s="128">
        <v>50.000000000000007</v>
      </c>
      <c r="ON67" s="310">
        <v>32.692307692307693</v>
      </c>
      <c r="OO67" s="128">
        <v>11.363636363636362</v>
      </c>
      <c r="OP67" s="128">
        <v>11.864406779661021</v>
      </c>
      <c r="OQ67" s="128">
        <v>12.500000000000002</v>
      </c>
      <c r="OR67" s="128">
        <v>24.528301886792448</v>
      </c>
      <c r="OS67" s="128">
        <v>15.217391304347821</v>
      </c>
      <c r="OT67" s="128">
        <v>4.545454545454545</v>
      </c>
      <c r="OU67" s="128">
        <v>11.904761904761907</v>
      </c>
      <c r="OW67" s="378" t="str">
        <f t="shared" si="10"/>
        <v>--</v>
      </c>
      <c r="OX67" s="381">
        <v>0</v>
      </c>
      <c r="OY67" s="381">
        <v>0</v>
      </c>
      <c r="OZ67" s="381">
        <v>0</v>
      </c>
      <c r="PA67" s="378" t="str">
        <f t="shared" si="11"/>
        <v>--</v>
      </c>
      <c r="PB67" s="378" t="str">
        <f t="shared" si="11"/>
        <v>--</v>
      </c>
      <c r="PC67" s="381">
        <v>5.4545454545454541</v>
      </c>
      <c r="PD67" s="381">
        <v>2.3255813953488373</v>
      </c>
      <c r="PE67" s="380">
        <v>61.538461538461554</v>
      </c>
      <c r="PF67" s="381">
        <v>77.358490566037716</v>
      </c>
      <c r="PG67" s="381">
        <v>57.407407407407412</v>
      </c>
      <c r="PH67" s="381">
        <v>63.63636363636364</v>
      </c>
      <c r="PI67" s="380">
        <v>20.000000000000004</v>
      </c>
      <c r="PJ67" s="381">
        <v>9.4339622641509457</v>
      </c>
      <c r="PK67" s="381">
        <v>3.6363636363636362</v>
      </c>
      <c r="PL67" s="381">
        <v>12.195121951219516</v>
      </c>
      <c r="PM67" s="378" t="str">
        <f t="shared" si="12"/>
        <v>--</v>
      </c>
      <c r="PN67" s="381">
        <v>22.448979591836732</v>
      </c>
      <c r="PO67" s="381">
        <v>17.30769230769231</v>
      </c>
      <c r="PP67" s="381">
        <v>16.279069767441854</v>
      </c>
      <c r="PQ67" s="378" t="str">
        <f t="shared" si="13"/>
        <v>--</v>
      </c>
      <c r="PR67" s="381">
        <v>8.1632653061224509</v>
      </c>
      <c r="PS67" s="381">
        <v>19.230769230769241</v>
      </c>
      <c r="PT67" s="381">
        <v>16.279069767441857</v>
      </c>
      <c r="PU67" s="378" t="str">
        <f t="shared" si="14"/>
        <v>--</v>
      </c>
      <c r="PV67" s="381">
        <v>30.612244897959187</v>
      </c>
      <c r="PW67" s="381">
        <v>36.538461538461547</v>
      </c>
      <c r="PX67" s="381">
        <v>32.558139534883715</v>
      </c>
      <c r="PZ67" s="368"/>
      <c r="QA67" s="368"/>
      <c r="QB67" s="368"/>
      <c r="QC67" s="368"/>
      <c r="QD67" s="368"/>
      <c r="QE67" s="368"/>
      <c r="QF67" s="368"/>
      <c r="QG67" s="368"/>
      <c r="QH67" s="368"/>
      <c r="QI67" s="368"/>
      <c r="QJ67" s="368"/>
      <c r="QK67" s="368"/>
      <c r="QL67" s="368"/>
      <c r="QM67" s="368"/>
      <c r="QN67" s="368"/>
      <c r="QO67" s="368"/>
      <c r="QP67" s="368"/>
      <c r="QQ67" s="368"/>
      <c r="QR67" s="368"/>
      <c r="QS67" s="368"/>
      <c r="QT67" s="368"/>
      <c r="QU67" s="368"/>
      <c r="QV67" s="368"/>
      <c r="QW67" s="368"/>
      <c r="QX67" s="368"/>
      <c r="QY67" s="368"/>
      <c r="QZ67" s="368"/>
      <c r="RA67" s="368"/>
      <c r="RB67" s="368"/>
      <c r="RC67" s="368"/>
      <c r="RD67" s="368"/>
      <c r="RE67" s="368"/>
      <c r="RF67" s="368"/>
      <c r="RG67" s="368"/>
      <c r="RH67" s="368"/>
      <c r="RI67" s="368"/>
      <c r="RJ67" s="368"/>
      <c r="RK67" s="368"/>
      <c r="RL67" s="368"/>
      <c r="RM67" s="368"/>
      <c r="RN67" s="368"/>
      <c r="RO67" s="368"/>
      <c r="RP67" s="368"/>
      <c r="RQ67" s="368"/>
      <c r="RR67" s="368"/>
      <c r="RS67" s="368"/>
      <c r="RT67" s="368"/>
    </row>
    <row r="68" spans="1:488" x14ac:dyDescent="0.25">
      <c r="A68" s="114">
        <v>64</v>
      </c>
      <c r="B68" s="93" t="s">
        <v>64</v>
      </c>
      <c r="C68" s="189">
        <v>1.7647058823529418</v>
      </c>
      <c r="D68" s="189">
        <v>6.875</v>
      </c>
      <c r="E68" s="189">
        <v>6.8181818181818219</v>
      </c>
      <c r="F68" s="189">
        <v>1.0050251256281408</v>
      </c>
      <c r="G68" s="189">
        <v>4.2918454935622332</v>
      </c>
      <c r="H68" s="189">
        <v>12</v>
      </c>
      <c r="I68" s="189">
        <v>3.8759689922480636</v>
      </c>
      <c r="J68" s="189">
        <v>3.5714285714285712</v>
      </c>
      <c r="K68" s="189">
        <v>12.408759124087588</v>
      </c>
      <c r="L68" s="189">
        <v>0</v>
      </c>
      <c r="M68" s="190">
        <v>5.4421768707482991</v>
      </c>
      <c r="N68" s="190">
        <v>13.043478260869568</v>
      </c>
      <c r="O68" s="190">
        <v>3.0769230769230758</v>
      </c>
      <c r="P68" s="190">
        <v>8.3916083916083917</v>
      </c>
      <c r="Q68" s="190">
        <v>9.1954022988505741</v>
      </c>
      <c r="R68" s="190">
        <v>1.7647058823529418</v>
      </c>
      <c r="S68" s="190">
        <v>6.2500000000000009</v>
      </c>
      <c r="T68" s="190">
        <v>6.8181818181818219</v>
      </c>
      <c r="U68" s="190">
        <v>1.0050251256281408</v>
      </c>
      <c r="V68" s="190">
        <v>3.8626609442060085</v>
      </c>
      <c r="W68" s="190">
        <v>8.5</v>
      </c>
      <c r="X68" s="190">
        <v>2.3255813953488378</v>
      </c>
      <c r="Y68" s="190">
        <v>3.5714285714285712</v>
      </c>
      <c r="Z68" s="190">
        <v>9.4890510948905114</v>
      </c>
      <c r="AA68" s="190">
        <v>0</v>
      </c>
      <c r="AB68" s="132">
        <v>4.7619047619047628</v>
      </c>
      <c r="AC68" s="132">
        <v>10.526315789473685</v>
      </c>
      <c r="AD68" s="132">
        <v>3.0769230769230758</v>
      </c>
      <c r="AE68" s="132">
        <v>7.0422535211267601</v>
      </c>
      <c r="AF68" s="190">
        <v>6.8965517241379315</v>
      </c>
      <c r="AG68" s="189">
        <v>1.1834319526627224</v>
      </c>
      <c r="AH68" s="189">
        <v>3.7735849056603779</v>
      </c>
      <c r="AI68" s="191">
        <v>4.5801526717557275</v>
      </c>
      <c r="AJ68" s="191">
        <v>0</v>
      </c>
      <c r="AK68" s="190">
        <v>1.7241379310344827</v>
      </c>
      <c r="AL68" s="190">
        <v>8.0402010050251285</v>
      </c>
      <c r="AM68" s="190">
        <v>2.3437500000000009</v>
      </c>
      <c r="AN68" s="190">
        <v>1.4388489208633095</v>
      </c>
      <c r="AO68" s="190">
        <v>8.9552238805970141</v>
      </c>
      <c r="AP68" s="190">
        <v>0</v>
      </c>
      <c r="AQ68" s="190">
        <v>3.4246575342465753</v>
      </c>
      <c r="AR68" s="190">
        <v>10.619469026548671</v>
      </c>
      <c r="AS68" s="190">
        <v>0.76923076923076905</v>
      </c>
      <c r="AT68" s="190">
        <v>5.594405594405595</v>
      </c>
      <c r="AU68" s="190">
        <v>7.9545454545454515</v>
      </c>
      <c r="AV68" s="190">
        <v>2.5510204081632666</v>
      </c>
      <c r="AW68" s="190">
        <v>8.6705202312138763</v>
      </c>
      <c r="AX68" s="132">
        <v>14.893617021276594</v>
      </c>
      <c r="AY68" s="132">
        <v>1.4150943396226414</v>
      </c>
      <c r="AZ68" s="132">
        <v>10.245901639344268</v>
      </c>
      <c r="BA68" s="132">
        <v>9.7560975609756149</v>
      </c>
      <c r="BB68" s="190">
        <v>2.2222222222222223</v>
      </c>
      <c r="BC68" s="132">
        <v>3.9215686274509811</v>
      </c>
      <c r="BD68" s="132">
        <v>9.0277777777777803</v>
      </c>
      <c r="BE68" s="132">
        <v>2.1582733812949639</v>
      </c>
      <c r="BF68" s="132">
        <v>5.8441558441558437</v>
      </c>
      <c r="BG68" s="190">
        <v>11.764705882352946</v>
      </c>
      <c r="BH68" s="132">
        <v>3.0075187969924819</v>
      </c>
      <c r="BI68" s="132">
        <v>13.245033112582785</v>
      </c>
      <c r="BJ68" s="132">
        <v>11.340206185567016</v>
      </c>
      <c r="BK68" s="192" t="s">
        <v>286</v>
      </c>
      <c r="BL68" s="190">
        <v>1.744186046511615</v>
      </c>
      <c r="BM68" s="132">
        <v>4.2553191489361524</v>
      </c>
      <c r="BN68" s="192" t="s">
        <v>286</v>
      </c>
      <c r="BO68" s="192">
        <v>2.0576131687243588</v>
      </c>
      <c r="BP68" s="192">
        <v>4.4117647058823337</v>
      </c>
      <c r="BQ68" s="192" t="s">
        <v>286</v>
      </c>
      <c r="BR68" s="132">
        <v>1.2987012987012605</v>
      </c>
      <c r="BS68" s="132">
        <v>4.255319148936195</v>
      </c>
      <c r="BT68" s="192" t="s">
        <v>286</v>
      </c>
      <c r="BU68" s="190">
        <v>1.935483870967742</v>
      </c>
      <c r="BV68" s="132">
        <v>2.5862068965517251</v>
      </c>
      <c r="BW68" s="192" t="s">
        <v>286</v>
      </c>
      <c r="BX68" s="132">
        <v>4.0268456375838921</v>
      </c>
      <c r="BY68" s="190">
        <v>0</v>
      </c>
      <c r="BZ68" s="132" t="s">
        <v>286</v>
      </c>
      <c r="CA68" s="132">
        <v>10.000000000000002</v>
      </c>
      <c r="CB68" s="132">
        <v>41.538461538461547</v>
      </c>
      <c r="CC68" s="190" t="s">
        <v>286</v>
      </c>
      <c r="CD68" s="132">
        <v>11.574074074074074</v>
      </c>
      <c r="CE68" s="132">
        <v>42.105263157894719</v>
      </c>
      <c r="CF68" s="132" t="s">
        <v>286</v>
      </c>
      <c r="CG68" s="190">
        <v>2.2900763358778629</v>
      </c>
      <c r="CH68" s="132">
        <v>33.333333333333321</v>
      </c>
      <c r="CI68" s="132" t="s">
        <v>286</v>
      </c>
      <c r="CJ68" s="132">
        <v>8.2706766917293244</v>
      </c>
      <c r="CK68" s="132">
        <v>24.999999999999996</v>
      </c>
      <c r="CL68" s="132" t="s">
        <v>286</v>
      </c>
      <c r="CM68" s="132">
        <v>7.2</v>
      </c>
      <c r="CN68" s="132">
        <v>19.736842105263154</v>
      </c>
      <c r="CO68" s="132" t="s">
        <v>286</v>
      </c>
      <c r="CP68" s="190">
        <v>27.64705882352942</v>
      </c>
      <c r="CQ68" s="132">
        <v>53.90070921985815</v>
      </c>
      <c r="CR68" s="132" t="s">
        <v>286</v>
      </c>
      <c r="CS68" s="192">
        <v>35.416666666666686</v>
      </c>
      <c r="CT68" s="192">
        <v>53.201970443349765</v>
      </c>
      <c r="CU68" s="190" t="s">
        <v>286</v>
      </c>
      <c r="CV68" s="132">
        <v>15.436241610738247</v>
      </c>
      <c r="CW68" s="132">
        <v>52.816901408450725</v>
      </c>
      <c r="CX68" s="192" t="s">
        <v>286</v>
      </c>
      <c r="CY68" s="192">
        <v>25.65789473684211</v>
      </c>
      <c r="CZ68" s="190">
        <v>37.931034482758619</v>
      </c>
      <c r="DA68" s="132" t="s">
        <v>286</v>
      </c>
      <c r="DB68" s="132">
        <v>24.657534246575342</v>
      </c>
      <c r="DC68" s="210">
        <v>39.784946236559129</v>
      </c>
      <c r="DD68" s="192">
        <v>63.541666666666686</v>
      </c>
      <c r="DE68" s="190">
        <v>66.666666666666671</v>
      </c>
      <c r="DF68" s="132">
        <v>57.746478873239433</v>
      </c>
      <c r="DG68" s="132">
        <v>60.199004975124382</v>
      </c>
      <c r="DH68" s="192">
        <v>71.666666666666671</v>
      </c>
      <c r="DI68" s="192">
        <v>48.529411764705905</v>
      </c>
      <c r="DJ68" s="190">
        <v>66.917293233082759</v>
      </c>
      <c r="DK68" s="132">
        <v>69.536423841059602</v>
      </c>
      <c r="DL68" s="132">
        <v>54.225352112676056</v>
      </c>
      <c r="DM68" s="132">
        <v>77.611940298507506</v>
      </c>
      <c r="DN68" s="132">
        <v>83.116883116883173</v>
      </c>
      <c r="DO68" s="190">
        <v>67.241379310344826</v>
      </c>
      <c r="DP68" s="132">
        <v>77.443609022556387</v>
      </c>
      <c r="DQ68" s="132">
        <v>73.154362416107404</v>
      </c>
      <c r="DR68" s="132">
        <v>59.574468085106396</v>
      </c>
      <c r="DS68" s="132">
        <v>48.421052631578952</v>
      </c>
      <c r="DT68" s="190">
        <v>59.537572254335259</v>
      </c>
      <c r="DU68" s="194">
        <v>50.704225352112672</v>
      </c>
      <c r="DV68" s="194">
        <v>37.5</v>
      </c>
      <c r="DW68" s="192">
        <v>57.438016528925623</v>
      </c>
      <c r="DX68" s="194">
        <v>34.482758620689673</v>
      </c>
      <c r="DY68" s="190">
        <v>55.303030303030283</v>
      </c>
      <c r="DZ68" s="190">
        <v>55.263157894736835</v>
      </c>
      <c r="EA68" s="190">
        <v>35.915492957746494</v>
      </c>
      <c r="EB68" s="190">
        <v>58.208955223880601</v>
      </c>
      <c r="EC68" s="190">
        <v>69.032258064516085</v>
      </c>
      <c r="ED68" s="190">
        <v>55.652173913043512</v>
      </c>
      <c r="EE68" s="190">
        <v>55.725190839694669</v>
      </c>
      <c r="EF68" s="190">
        <v>54.421768707483004</v>
      </c>
      <c r="EG68" s="190">
        <v>50.000000000000007</v>
      </c>
      <c r="EH68" s="190">
        <v>22.797927461139899</v>
      </c>
      <c r="EI68" s="190">
        <v>12.280701754385968</v>
      </c>
      <c r="EJ68" s="190">
        <v>14.08450704225352</v>
      </c>
      <c r="EK68" s="190">
        <v>21.078431372549012</v>
      </c>
      <c r="EL68" s="132">
        <v>11.203319502074692</v>
      </c>
      <c r="EM68" s="132">
        <v>10.7843137254902</v>
      </c>
      <c r="EN68" s="132">
        <v>17.29323308270676</v>
      </c>
      <c r="EO68" s="132">
        <v>16.666666666666668</v>
      </c>
      <c r="EP68" s="190">
        <v>9.0909090909090882</v>
      </c>
      <c r="EQ68" s="132">
        <v>17.293233082706767</v>
      </c>
      <c r="ER68" s="132">
        <v>14.193548387096772</v>
      </c>
      <c r="ES68" s="132">
        <v>16.379310344827584</v>
      </c>
      <c r="ET68" s="132">
        <v>25.95419847328246</v>
      </c>
      <c r="EU68" s="190">
        <v>10.135135135135137</v>
      </c>
      <c r="EV68" s="132">
        <v>18.085106382978733</v>
      </c>
      <c r="EW68" s="132" t="s">
        <v>286</v>
      </c>
      <c r="EX68" s="132" t="s">
        <v>286</v>
      </c>
      <c r="EY68" s="132" t="s">
        <v>286</v>
      </c>
      <c r="EZ68" s="190">
        <v>94.174757281553397</v>
      </c>
      <c r="FA68" s="132">
        <v>89.711934156378589</v>
      </c>
      <c r="FB68" s="132">
        <v>85.784313725490208</v>
      </c>
      <c r="FC68" s="132">
        <v>85.820895522388071</v>
      </c>
      <c r="FD68" s="132">
        <v>85.620915032679747</v>
      </c>
      <c r="FE68" s="190">
        <v>83.802816901408434</v>
      </c>
      <c r="FF68" s="132">
        <v>87.591240875912405</v>
      </c>
      <c r="FG68" s="132">
        <v>87.012987012987011</v>
      </c>
      <c r="FH68" s="132">
        <v>87.068965517241367</v>
      </c>
      <c r="FI68" s="132">
        <v>86.567164179104452</v>
      </c>
      <c r="FJ68" s="190">
        <v>78.523489932885866</v>
      </c>
      <c r="FK68" s="132">
        <v>82.978723404255362</v>
      </c>
      <c r="FL68" s="132" t="s">
        <v>286</v>
      </c>
      <c r="FM68" s="132" t="s">
        <v>286</v>
      </c>
      <c r="FN68" s="132" t="s">
        <v>286</v>
      </c>
      <c r="FO68" s="190">
        <v>46.11650485436892</v>
      </c>
      <c r="FP68" s="132">
        <v>39.094650205761319</v>
      </c>
      <c r="FQ68" s="132">
        <v>38.235294117647044</v>
      </c>
      <c r="FR68" s="132">
        <v>41.791044776119413</v>
      </c>
      <c r="FS68" s="132">
        <v>41.176470588235283</v>
      </c>
      <c r="FT68" s="190">
        <v>35.211267605633793</v>
      </c>
      <c r="FU68" s="132">
        <v>45.255474452554772</v>
      </c>
      <c r="FV68" s="132">
        <v>38.311688311688286</v>
      </c>
      <c r="FW68" s="132">
        <v>35.34482758620689</v>
      </c>
      <c r="FX68" s="132">
        <v>35.820895522388057</v>
      </c>
      <c r="FY68" s="190">
        <v>30.872483221476511</v>
      </c>
      <c r="FZ68" s="132">
        <v>29.787234042553198</v>
      </c>
      <c r="GA68" s="132" t="s">
        <v>286</v>
      </c>
      <c r="GB68" s="132" t="s">
        <v>286</v>
      </c>
      <c r="GC68" s="132" t="s">
        <v>286</v>
      </c>
      <c r="GD68" s="190">
        <v>73.039215686274588</v>
      </c>
      <c r="GE68" s="132">
        <v>69.42148760330582</v>
      </c>
      <c r="GF68" s="132">
        <v>68.159203980099548</v>
      </c>
      <c r="GG68" s="132">
        <v>55.303030303030305</v>
      </c>
      <c r="GH68" s="132">
        <v>53.594771241830081</v>
      </c>
      <c r="GI68" s="190">
        <v>62.043795620437955</v>
      </c>
      <c r="GJ68" s="132">
        <v>60.740740740740726</v>
      </c>
      <c r="GK68" s="132">
        <v>48.701298701298704</v>
      </c>
      <c r="GL68" s="132">
        <v>50.877192982456144</v>
      </c>
      <c r="GM68" s="197">
        <v>64.393939393939419</v>
      </c>
      <c r="GN68" s="190">
        <v>54.362416107382543</v>
      </c>
      <c r="GO68" s="132">
        <v>65.555555555555586</v>
      </c>
      <c r="GP68" s="132" t="s">
        <v>286</v>
      </c>
      <c r="GQ68" s="132" t="s">
        <v>286</v>
      </c>
      <c r="GR68" s="132" t="s">
        <v>286</v>
      </c>
      <c r="GS68" s="190">
        <v>26.470588235294123</v>
      </c>
      <c r="GT68" s="132">
        <v>26.033057851239676</v>
      </c>
      <c r="GU68" s="132">
        <v>21.393034825870643</v>
      </c>
      <c r="GV68" s="132">
        <v>14.3939393939394</v>
      </c>
      <c r="GW68" s="132">
        <v>15.686274509803919</v>
      </c>
      <c r="GX68" s="190">
        <v>19.708029197080293</v>
      </c>
      <c r="GY68" s="190">
        <v>19.25925925925926</v>
      </c>
      <c r="GZ68" s="190">
        <v>10.389610389610391</v>
      </c>
      <c r="HA68" s="190">
        <v>13.157894736842113</v>
      </c>
      <c r="HB68" s="190">
        <v>18.939393939393941</v>
      </c>
      <c r="HC68" s="190">
        <v>20.805369127516776</v>
      </c>
      <c r="HD68" s="190">
        <v>20.000000000000004</v>
      </c>
      <c r="HE68" s="190" t="s">
        <v>286</v>
      </c>
      <c r="HF68" s="190" t="s">
        <v>286</v>
      </c>
      <c r="HG68" s="190" t="s">
        <v>286</v>
      </c>
      <c r="HH68" s="190">
        <v>29.441624365482241</v>
      </c>
      <c r="HI68" s="190">
        <v>27.004219409282705</v>
      </c>
      <c r="HJ68" s="190">
        <v>15.577889447236178</v>
      </c>
      <c r="HK68" s="190">
        <v>35.877862595419863</v>
      </c>
      <c r="HL68" s="132">
        <v>34.666666666666671</v>
      </c>
      <c r="HM68" s="132">
        <v>29.710144927536234</v>
      </c>
      <c r="HN68" s="132">
        <v>45.038167938931259</v>
      </c>
      <c r="HO68" s="132">
        <v>40.397350993377472</v>
      </c>
      <c r="HP68" s="190">
        <v>52.173913043478279</v>
      </c>
      <c r="HQ68" s="132">
        <v>43.410852713178286</v>
      </c>
      <c r="HR68" s="132">
        <v>36.054421768707485</v>
      </c>
      <c r="HS68" s="132">
        <v>18.279569892473109</v>
      </c>
      <c r="HT68" s="196" t="s">
        <v>286</v>
      </c>
      <c r="HU68" s="190" t="s">
        <v>286</v>
      </c>
      <c r="HV68" s="192" t="s">
        <v>286</v>
      </c>
      <c r="HW68" s="192">
        <v>7.1065989847715789</v>
      </c>
      <c r="HX68" s="192">
        <v>6.7510548523206779</v>
      </c>
      <c r="HY68" s="192">
        <v>2.512562814070352</v>
      </c>
      <c r="HZ68" s="192">
        <v>12.213740458015273</v>
      </c>
      <c r="IA68" s="192">
        <v>13.333333333333341</v>
      </c>
      <c r="IB68" s="192">
        <v>10.144927536231886</v>
      </c>
      <c r="IC68" s="192">
        <v>17.557251908396946</v>
      </c>
      <c r="ID68" s="192">
        <v>11.920529801324502</v>
      </c>
      <c r="IE68" s="192">
        <v>14.782608695652183</v>
      </c>
      <c r="IF68" s="192">
        <v>13.178294573643413</v>
      </c>
      <c r="IG68" s="192">
        <v>12.244897959183668</v>
      </c>
      <c r="IH68" s="192">
        <v>5.3763440860215086</v>
      </c>
      <c r="II68" s="192" t="s">
        <v>286</v>
      </c>
      <c r="IJ68" s="192" t="s">
        <v>286</v>
      </c>
      <c r="IK68" s="192" t="s">
        <v>286</v>
      </c>
      <c r="IL68" s="192" t="s">
        <v>286</v>
      </c>
      <c r="IM68" s="192" t="s">
        <v>286</v>
      </c>
      <c r="IN68" s="192" t="s">
        <v>286</v>
      </c>
      <c r="IO68" s="192" t="s">
        <v>286</v>
      </c>
      <c r="IP68" s="192" t="s">
        <v>286</v>
      </c>
      <c r="IQ68" s="192" t="s">
        <v>286</v>
      </c>
      <c r="IR68" s="192" t="s">
        <v>286</v>
      </c>
      <c r="IS68" s="192">
        <v>18.309859154929576</v>
      </c>
      <c r="IT68" s="192">
        <v>14.414414414414415</v>
      </c>
      <c r="IU68" s="192" t="s">
        <v>286</v>
      </c>
      <c r="IV68" s="192">
        <v>16.279069767441861</v>
      </c>
      <c r="IW68" s="192">
        <v>19.999999999999996</v>
      </c>
      <c r="IX68" s="192" t="s">
        <v>286</v>
      </c>
      <c r="IY68" s="192" t="s">
        <v>286</v>
      </c>
      <c r="IZ68" s="192" t="s">
        <v>286</v>
      </c>
      <c r="JA68" s="192" t="s">
        <v>286</v>
      </c>
      <c r="JB68" s="192" t="s">
        <v>286</v>
      </c>
      <c r="JC68" s="192" t="s">
        <v>286</v>
      </c>
      <c r="JD68" s="192" t="s">
        <v>286</v>
      </c>
      <c r="JE68" s="192" t="s">
        <v>286</v>
      </c>
      <c r="JF68" s="192" t="s">
        <v>286</v>
      </c>
      <c r="JG68" s="192" t="s">
        <v>286</v>
      </c>
      <c r="JH68" s="192">
        <v>9.1549295774647863</v>
      </c>
      <c r="JI68" s="192">
        <v>9.9099099099099099</v>
      </c>
      <c r="JJ68" s="192" t="s">
        <v>286</v>
      </c>
      <c r="JK68" s="192">
        <v>13.178294573643413</v>
      </c>
      <c r="JL68" s="192">
        <v>8.235294117647058</v>
      </c>
      <c r="JM68" s="192" t="s">
        <v>286</v>
      </c>
      <c r="JN68" s="192" t="s">
        <v>286</v>
      </c>
      <c r="JO68" s="192" t="s">
        <v>286</v>
      </c>
      <c r="JP68" s="192" t="s">
        <v>286</v>
      </c>
      <c r="JQ68" s="192" t="s">
        <v>286</v>
      </c>
      <c r="JR68" s="192" t="s">
        <v>286</v>
      </c>
      <c r="JS68" s="192" t="s">
        <v>286</v>
      </c>
      <c r="JT68" s="192" t="s">
        <v>286</v>
      </c>
      <c r="JU68" s="192" t="s">
        <v>286</v>
      </c>
      <c r="JV68" s="192" t="s">
        <v>286</v>
      </c>
      <c r="JW68" s="192">
        <v>27.464788732394368</v>
      </c>
      <c r="JX68" s="192">
        <v>24.324324324324333</v>
      </c>
      <c r="JY68" s="192" t="s">
        <v>286</v>
      </c>
      <c r="JZ68" s="192">
        <v>29.45736434108527</v>
      </c>
      <c r="KA68" s="192">
        <v>28.235294117647065</v>
      </c>
      <c r="KB68" s="192">
        <v>18.652849740932634</v>
      </c>
      <c r="KC68" s="192">
        <v>20.348837209302339</v>
      </c>
      <c r="KD68" s="192">
        <v>26.760563380281699</v>
      </c>
      <c r="KE68" s="192">
        <v>13.300492610837441</v>
      </c>
      <c r="KF68" s="192">
        <v>23.140495867768607</v>
      </c>
      <c r="KG68" s="192">
        <v>25.123152709359616</v>
      </c>
      <c r="KH68" s="192">
        <v>15.90909090909091</v>
      </c>
      <c r="KI68" s="192">
        <v>21.568627450980394</v>
      </c>
      <c r="KJ68" s="192">
        <v>23.07692307692308</v>
      </c>
      <c r="KK68" s="192">
        <v>17.910447761194028</v>
      </c>
      <c r="KL68" s="192">
        <v>29.032258064516117</v>
      </c>
      <c r="KM68" s="192">
        <v>23.27586206896552</v>
      </c>
      <c r="KN68" s="192">
        <v>23.484848484848492</v>
      </c>
      <c r="KO68" s="192">
        <v>18.918918918918916</v>
      </c>
      <c r="KP68" s="192">
        <v>22.340425531914892</v>
      </c>
      <c r="KQ68" s="192" t="str">
        <f t="shared" si="58"/>
        <v>--</v>
      </c>
      <c r="KR68" s="192" t="str">
        <f t="shared" si="58"/>
        <v>--</v>
      </c>
      <c r="KS68" s="192" t="str">
        <f t="shared" si="58"/>
        <v>--</v>
      </c>
      <c r="KT68" s="192" t="str">
        <f t="shared" si="58"/>
        <v>--</v>
      </c>
      <c r="KU68" s="192" t="str">
        <f t="shared" si="58"/>
        <v>--</v>
      </c>
      <c r="KV68" s="223">
        <v>0.87719298245613997</v>
      </c>
      <c r="KW68" s="219">
        <v>2.4</v>
      </c>
      <c r="KX68" s="219">
        <v>1.8018018018018001</v>
      </c>
      <c r="KY68" s="219">
        <v>0</v>
      </c>
      <c r="KZ68" s="223">
        <v>0.73529411764705899</v>
      </c>
      <c r="LA68" s="219">
        <v>0</v>
      </c>
      <c r="LB68" s="190" t="str">
        <f t="shared" si="33"/>
        <v>--</v>
      </c>
      <c r="LC68" s="219">
        <v>2.6785714285714302</v>
      </c>
      <c r="LD68" s="219">
        <v>16</v>
      </c>
      <c r="LE68" s="190" t="str">
        <f t="shared" si="34"/>
        <v>--</v>
      </c>
      <c r="LF68" s="219">
        <v>1.55038759689922</v>
      </c>
      <c r="LG68" s="219">
        <v>7.2727272727272698</v>
      </c>
      <c r="LH68" s="219">
        <v>81.981981981982003</v>
      </c>
      <c r="LI68" s="219">
        <v>78.225806451612897</v>
      </c>
      <c r="LJ68" s="219">
        <v>84.821428571428498</v>
      </c>
      <c r="LK68" s="219">
        <v>83.571428571428598</v>
      </c>
      <c r="LL68" s="219">
        <v>83.211678832116803</v>
      </c>
      <c r="LM68" s="219">
        <v>76.724137931034505</v>
      </c>
      <c r="LN68" s="219">
        <v>27.9279279279279</v>
      </c>
      <c r="LO68" s="219">
        <v>29.838709677419399</v>
      </c>
      <c r="LP68" s="219">
        <v>35.714285714285701</v>
      </c>
      <c r="LQ68" s="219">
        <v>35.714285714285701</v>
      </c>
      <c r="LR68" s="219">
        <v>27.737226277372301</v>
      </c>
      <c r="LS68" s="219">
        <v>29.310344827586199</v>
      </c>
      <c r="LT68" s="219">
        <v>55.454545454545503</v>
      </c>
      <c r="LU68" s="219">
        <v>60.975609756097498</v>
      </c>
      <c r="LV68" s="219">
        <v>54.054054054054099</v>
      </c>
      <c r="LW68" s="219">
        <v>54.285714285714299</v>
      </c>
      <c r="LX68" s="219">
        <v>45.2554744525548</v>
      </c>
      <c r="LY68" s="219">
        <v>52.586206896551701</v>
      </c>
      <c r="LZ68" s="219">
        <v>10</v>
      </c>
      <c r="MA68" s="219">
        <v>18.699186991869901</v>
      </c>
      <c r="MB68" s="219">
        <v>13.5135135135135</v>
      </c>
      <c r="MC68" s="219">
        <v>10.714285714285699</v>
      </c>
      <c r="MD68" s="219">
        <v>8.0291970802919703</v>
      </c>
      <c r="ME68" s="219">
        <v>11.2068965517241</v>
      </c>
      <c r="MF68" s="219">
        <v>50.450450450450496</v>
      </c>
      <c r="MG68" s="219">
        <v>41.463414634146297</v>
      </c>
      <c r="MH68" s="219">
        <v>39.090909090909101</v>
      </c>
      <c r="MI68" s="219">
        <v>38.571428571428598</v>
      </c>
      <c r="MJ68" s="219">
        <v>35.036496350364999</v>
      </c>
      <c r="MK68" s="219">
        <v>37.068965517241402</v>
      </c>
      <c r="ML68" s="219">
        <v>13.5135135135135</v>
      </c>
      <c r="MM68" s="219">
        <v>9.7560975609756095</v>
      </c>
      <c r="MN68" s="219">
        <v>13.636363636363599</v>
      </c>
      <c r="MO68" s="219">
        <v>10</v>
      </c>
      <c r="MP68" s="219">
        <v>6.5693430656934302</v>
      </c>
      <c r="MQ68" s="219">
        <v>8.6206896551724093</v>
      </c>
      <c r="MR68" s="190" t="str">
        <f t="shared" si="59"/>
        <v>--</v>
      </c>
      <c r="MS68" s="190" t="str">
        <f t="shared" si="59"/>
        <v>--</v>
      </c>
      <c r="MT68" s="190" t="str">
        <f t="shared" si="59"/>
        <v>--</v>
      </c>
      <c r="MU68" s="190" t="str">
        <f t="shared" si="59"/>
        <v>--</v>
      </c>
      <c r="MV68" s="220">
        <v>87.826086956521706</v>
      </c>
      <c r="MW68" s="220">
        <v>89.285714285714306</v>
      </c>
      <c r="MX68" s="220">
        <v>38.260869565217398</v>
      </c>
      <c r="MY68" s="220">
        <v>28.571428571428601</v>
      </c>
      <c r="MZ68" s="220">
        <v>50</v>
      </c>
      <c r="NA68" s="220">
        <v>41.071428571428598</v>
      </c>
      <c r="NB68" s="220">
        <v>7.7586206896551797</v>
      </c>
      <c r="NC68" s="220">
        <v>8.9285714285714306</v>
      </c>
      <c r="ND68" s="220">
        <v>42.735042735042803</v>
      </c>
      <c r="NE68" s="220">
        <v>41.071428571428598</v>
      </c>
      <c r="NF68" s="220">
        <v>12.8205128205128</v>
      </c>
      <c r="NG68" s="220">
        <v>7.1428571428571397</v>
      </c>
      <c r="NH68" s="221" t="str">
        <f t="shared" si="35"/>
        <v>--</v>
      </c>
      <c r="NI68" s="222">
        <v>20.408163265306101</v>
      </c>
      <c r="NJ68" s="222">
        <v>14.159292035398201</v>
      </c>
      <c r="NK68" s="222">
        <v>14.953271028037401</v>
      </c>
      <c r="NL68" s="221" t="str">
        <f t="shared" si="36"/>
        <v>--</v>
      </c>
      <c r="NM68" s="222">
        <v>20.6611570247934</v>
      </c>
      <c r="NN68" s="222">
        <v>12.698412698412699</v>
      </c>
      <c r="NO68" s="222">
        <v>9.0090090090090094</v>
      </c>
      <c r="NP68" s="221" t="str">
        <f t="shared" si="37"/>
        <v>--</v>
      </c>
      <c r="NQ68" s="273">
        <v>12.244897959183675</v>
      </c>
      <c r="NR68" s="273">
        <v>14.159292035398231</v>
      </c>
      <c r="NS68" s="273">
        <v>5.6074766355140184</v>
      </c>
      <c r="NT68" s="221" t="str">
        <f t="shared" si="38"/>
        <v>--</v>
      </c>
      <c r="NU68" s="222">
        <v>18.181818181818187</v>
      </c>
      <c r="NV68" s="222">
        <v>12.698412698412699</v>
      </c>
      <c r="NW68" s="222">
        <v>18.918918918918923</v>
      </c>
      <c r="NX68" s="221" t="str">
        <f t="shared" si="39"/>
        <v>--</v>
      </c>
      <c r="NY68" s="222">
        <v>32.653061224489804</v>
      </c>
      <c r="NZ68" s="222">
        <v>28.318584070796458</v>
      </c>
      <c r="OA68" s="222">
        <v>20.560747663551403</v>
      </c>
      <c r="OB68" s="221" t="str">
        <f t="shared" si="40"/>
        <v>--</v>
      </c>
      <c r="OC68" s="222">
        <v>38.842975206611577</v>
      </c>
      <c r="OD68" s="222">
        <v>25.396825396825403</v>
      </c>
      <c r="OE68" s="222">
        <v>27.927927927927918</v>
      </c>
      <c r="OF68" s="128">
        <v>57.391304347826093</v>
      </c>
      <c r="OG68" s="128">
        <v>63.716814159292028</v>
      </c>
      <c r="OH68" s="128">
        <v>52</v>
      </c>
      <c r="OI68" s="128">
        <v>45.53571428571427</v>
      </c>
      <c r="OJ68" s="128">
        <v>66.071428571428598</v>
      </c>
      <c r="OK68" s="128">
        <v>52.857142857142875</v>
      </c>
      <c r="OL68" s="128">
        <v>71.532846715328503</v>
      </c>
      <c r="OM68" s="128">
        <v>41.525423728813564</v>
      </c>
      <c r="ON68" s="310">
        <v>14.159292035398224</v>
      </c>
      <c r="OO68" s="128">
        <v>18.75</v>
      </c>
      <c r="OP68" s="128">
        <v>12.295081967213113</v>
      </c>
      <c r="OQ68" s="128">
        <v>11.607142857142861</v>
      </c>
      <c r="OR68" s="128">
        <v>25</v>
      </c>
      <c r="OS68" s="128">
        <v>17.857142857142858</v>
      </c>
      <c r="OT68" s="128">
        <v>10.948905109489051</v>
      </c>
      <c r="OU68" s="128">
        <v>14.035087719298247</v>
      </c>
      <c r="OW68" s="378" t="str">
        <f t="shared" si="10"/>
        <v>--</v>
      </c>
      <c r="OX68" s="381">
        <v>1.4184397163120568</v>
      </c>
      <c r="OY68" s="381">
        <v>2.7397260273972601</v>
      </c>
      <c r="OZ68" s="381">
        <v>2.8846153846153855</v>
      </c>
      <c r="PA68" s="378" t="str">
        <f t="shared" si="11"/>
        <v>--</v>
      </c>
      <c r="PB68" s="378" t="str">
        <f t="shared" si="11"/>
        <v>--</v>
      </c>
      <c r="PC68" s="381">
        <v>0.72992700729926996</v>
      </c>
      <c r="PD68" s="381">
        <v>3.9603960396039599</v>
      </c>
      <c r="PE68" s="380">
        <v>47.014925373134339</v>
      </c>
      <c r="PF68" s="381">
        <v>43.262411347517705</v>
      </c>
      <c r="PG68" s="381">
        <v>40.845070422535223</v>
      </c>
      <c r="PH68" s="381">
        <v>41.121495327102807</v>
      </c>
      <c r="PI68" s="380">
        <v>18.181818181818191</v>
      </c>
      <c r="PJ68" s="381">
        <v>18.181818181818194</v>
      </c>
      <c r="PK68" s="381">
        <v>12.056737588652483</v>
      </c>
      <c r="PL68" s="381">
        <v>6.5420560747663536</v>
      </c>
      <c r="PM68" s="378" t="str">
        <f t="shared" si="12"/>
        <v>--</v>
      </c>
      <c r="PN68" s="381">
        <v>17.69911504424779</v>
      </c>
      <c r="PO68" s="381">
        <v>11.290322580645165</v>
      </c>
      <c r="PP68" s="381">
        <v>16.000000000000007</v>
      </c>
      <c r="PQ68" s="378" t="str">
        <f t="shared" si="13"/>
        <v>--</v>
      </c>
      <c r="PR68" s="381">
        <v>14.159292035398231</v>
      </c>
      <c r="PS68" s="381">
        <v>15.322580645161288</v>
      </c>
      <c r="PT68" s="381">
        <v>21</v>
      </c>
      <c r="PU68" s="378" t="str">
        <f t="shared" si="14"/>
        <v>--</v>
      </c>
      <c r="PV68" s="381">
        <v>31.858407079646014</v>
      </c>
      <c r="PW68" s="381">
        <v>26.612903225806456</v>
      </c>
      <c r="PX68" s="381">
        <v>36.999999999999993</v>
      </c>
      <c r="PZ68" s="368"/>
      <c r="QA68" s="368"/>
      <c r="QB68" s="368"/>
      <c r="QC68" s="368"/>
      <c r="QD68" s="368"/>
      <c r="QE68" s="368"/>
      <c r="QF68" s="368"/>
      <c r="QG68" s="368"/>
      <c r="QH68" s="368"/>
      <c r="QI68" s="368"/>
      <c r="QJ68" s="368"/>
      <c r="QK68" s="368"/>
      <c r="QL68" s="368"/>
      <c r="QM68" s="368"/>
      <c r="QN68" s="368"/>
      <c r="QO68" s="368"/>
      <c r="QP68" s="368"/>
      <c r="QQ68" s="368"/>
      <c r="QR68" s="368"/>
      <c r="QS68" s="368"/>
      <c r="QT68" s="368"/>
      <c r="QU68" s="368"/>
      <c r="QV68" s="368"/>
      <c r="QW68" s="368"/>
      <c r="QX68" s="368"/>
      <c r="QY68" s="368"/>
      <c r="QZ68" s="368"/>
      <c r="RA68" s="368"/>
      <c r="RB68" s="368"/>
      <c r="RC68" s="368"/>
      <c r="RD68" s="368"/>
      <c r="RE68" s="368"/>
      <c r="RF68" s="368"/>
      <c r="RG68" s="368"/>
      <c r="RH68" s="368"/>
      <c r="RI68" s="368"/>
      <c r="RJ68" s="368"/>
      <c r="RK68" s="368"/>
      <c r="RL68" s="368"/>
      <c r="RM68" s="368"/>
      <c r="RN68" s="368"/>
      <c r="RO68" s="368"/>
      <c r="RP68" s="368"/>
      <c r="RQ68" s="368"/>
      <c r="RR68" s="368"/>
      <c r="RS68" s="368"/>
      <c r="RT68" s="368"/>
    </row>
    <row r="69" spans="1:488" x14ac:dyDescent="0.25">
      <c r="A69" s="114">
        <v>65</v>
      </c>
      <c r="B69" s="93" t="s">
        <v>65</v>
      </c>
      <c r="C69" s="189">
        <v>0.63291139240506322</v>
      </c>
      <c r="D69" s="189">
        <v>10.416666666666666</v>
      </c>
      <c r="E69" s="189">
        <v>14.136125654450273</v>
      </c>
      <c r="F69" s="189">
        <v>2.0833333333333339</v>
      </c>
      <c r="G69" s="189">
        <v>8.1871345029239784</v>
      </c>
      <c r="H69" s="189">
        <v>9.8684210526315859</v>
      </c>
      <c r="I69" s="189">
        <v>1.0526315789473681</v>
      </c>
      <c r="J69" s="189">
        <v>15.887850467289718</v>
      </c>
      <c r="K69" s="189">
        <v>7.2580645161290347</v>
      </c>
      <c r="L69" s="189">
        <v>1.3888888888888891</v>
      </c>
      <c r="M69" s="190">
        <v>7.2289156626506035</v>
      </c>
      <c r="N69" s="190">
        <v>12.213740458015272</v>
      </c>
      <c r="O69" s="190">
        <v>0.81300813008130068</v>
      </c>
      <c r="P69" s="190">
        <v>8.1081081081081106</v>
      </c>
      <c r="Q69" s="190">
        <v>13.265306122448974</v>
      </c>
      <c r="R69" s="190">
        <v>0.63291139240506322</v>
      </c>
      <c r="S69" s="190">
        <v>9.375</v>
      </c>
      <c r="T69" s="190">
        <v>13.089005235602095</v>
      </c>
      <c r="U69" s="190">
        <v>2.0833333333333339</v>
      </c>
      <c r="V69" s="190">
        <v>7.6023391812865535</v>
      </c>
      <c r="W69" s="190">
        <v>9.2105263157894761</v>
      </c>
      <c r="X69" s="190">
        <v>1.0526315789473681</v>
      </c>
      <c r="Y69" s="190">
        <v>14.953271028037376</v>
      </c>
      <c r="Z69" s="190">
        <v>5.691056910569106</v>
      </c>
      <c r="AA69" s="190">
        <v>1.3888888888888891</v>
      </c>
      <c r="AB69" s="132">
        <v>6.0975609756097562</v>
      </c>
      <c r="AC69" s="132">
        <v>11.450381679389318</v>
      </c>
      <c r="AD69" s="132">
        <v>0.81300813008130068</v>
      </c>
      <c r="AE69" s="132">
        <v>6.3063063063063085</v>
      </c>
      <c r="AF69" s="190">
        <v>9.183673469387756</v>
      </c>
      <c r="AG69" s="189">
        <v>0</v>
      </c>
      <c r="AH69" s="189">
        <v>5.2631578947368443</v>
      </c>
      <c r="AI69" s="191">
        <v>10.638297872340429</v>
      </c>
      <c r="AJ69" s="191">
        <v>1.3888888888888891</v>
      </c>
      <c r="AK69" s="190">
        <v>4.1420118343195274</v>
      </c>
      <c r="AL69" s="190">
        <v>6.6666666666666679</v>
      </c>
      <c r="AM69" s="190">
        <v>1.0526315789473681</v>
      </c>
      <c r="AN69" s="190">
        <v>2.8301886792452824</v>
      </c>
      <c r="AO69" s="190">
        <v>4.8780487804878092</v>
      </c>
      <c r="AP69" s="190">
        <v>0</v>
      </c>
      <c r="AQ69" s="190">
        <v>4.8192771084337327</v>
      </c>
      <c r="AR69" s="190">
        <v>3.9370078740157473</v>
      </c>
      <c r="AS69" s="190">
        <v>0.81300813008130068</v>
      </c>
      <c r="AT69" s="190">
        <v>3.6036036036036037</v>
      </c>
      <c r="AU69" s="190">
        <v>11.458333333333337</v>
      </c>
      <c r="AV69" s="190">
        <v>3.6363636363636367</v>
      </c>
      <c r="AW69" s="190">
        <v>14.14634146341464</v>
      </c>
      <c r="AX69" s="132">
        <v>12.62626262626263</v>
      </c>
      <c r="AY69" s="132">
        <v>0</v>
      </c>
      <c r="AZ69" s="132">
        <v>17.318435754189949</v>
      </c>
      <c r="BA69" s="132">
        <v>11.392405063291141</v>
      </c>
      <c r="BB69" s="190">
        <v>1.9230769230769225</v>
      </c>
      <c r="BC69" s="132">
        <v>12.711864406779661</v>
      </c>
      <c r="BD69" s="132">
        <v>14.1732283464567</v>
      </c>
      <c r="BE69" s="132">
        <v>0</v>
      </c>
      <c r="BF69" s="132">
        <v>8.9887640449438209</v>
      </c>
      <c r="BG69" s="190">
        <v>9.5588235294117627</v>
      </c>
      <c r="BH69" s="132">
        <v>0</v>
      </c>
      <c r="BI69" s="132">
        <v>10.400000000000002</v>
      </c>
      <c r="BJ69" s="132">
        <v>9.1836734693877577</v>
      </c>
      <c r="BK69" s="192" t="s">
        <v>286</v>
      </c>
      <c r="BL69" s="190">
        <v>3.4313725490196418</v>
      </c>
      <c r="BM69" s="132">
        <v>2.5125628140703924</v>
      </c>
      <c r="BN69" s="192" t="s">
        <v>286</v>
      </c>
      <c r="BO69" s="192">
        <v>2.808988764044912</v>
      </c>
      <c r="BP69" s="192">
        <v>1.8987341772151609</v>
      </c>
      <c r="BQ69" s="192" t="s">
        <v>286</v>
      </c>
      <c r="BR69" s="132">
        <v>6.7796610169491487</v>
      </c>
      <c r="BS69" s="132">
        <v>4.6874999999999574</v>
      </c>
      <c r="BT69" s="192" t="s">
        <v>286</v>
      </c>
      <c r="BU69" s="190">
        <v>1.1235955056179774</v>
      </c>
      <c r="BV69" s="132">
        <v>3.6764705882352944</v>
      </c>
      <c r="BW69" s="192" t="s">
        <v>286</v>
      </c>
      <c r="BX69" s="132">
        <v>3.2</v>
      </c>
      <c r="BY69" s="190">
        <v>4.0816326530612219</v>
      </c>
      <c r="BZ69" s="132" t="s">
        <v>286</v>
      </c>
      <c r="CA69" s="132">
        <v>9.6045197740113046</v>
      </c>
      <c r="CB69" s="132">
        <v>32.240437158469959</v>
      </c>
      <c r="CC69" s="190" t="s">
        <v>286</v>
      </c>
      <c r="CD69" s="132">
        <v>7.4324324324324387</v>
      </c>
      <c r="CE69" s="132">
        <v>37.837837837837839</v>
      </c>
      <c r="CF69" s="132" t="s">
        <v>286</v>
      </c>
      <c r="CG69" s="190">
        <v>18.750000000000004</v>
      </c>
      <c r="CH69" s="132">
        <v>31.092436974789933</v>
      </c>
      <c r="CI69" s="132" t="s">
        <v>286</v>
      </c>
      <c r="CJ69" s="132">
        <v>10.606060606060611</v>
      </c>
      <c r="CK69" s="132">
        <v>33.928571428571423</v>
      </c>
      <c r="CL69" s="132" t="s">
        <v>286</v>
      </c>
      <c r="CM69" s="132">
        <v>2.0408163265306114</v>
      </c>
      <c r="CN69" s="132">
        <v>26.744186046511626</v>
      </c>
      <c r="CO69" s="132" t="s">
        <v>286</v>
      </c>
      <c r="CP69" s="190">
        <v>28.780487804878074</v>
      </c>
      <c r="CQ69" s="132">
        <v>43.147208121827425</v>
      </c>
      <c r="CR69" s="132" t="s">
        <v>286</v>
      </c>
      <c r="CS69" s="192">
        <v>27.374301675977666</v>
      </c>
      <c r="CT69" s="192">
        <v>48.101265822784825</v>
      </c>
      <c r="CU69" s="190" t="s">
        <v>286</v>
      </c>
      <c r="CV69" s="132">
        <v>36.842105263157919</v>
      </c>
      <c r="CW69" s="132">
        <v>48.031496062992133</v>
      </c>
      <c r="CX69" s="192" t="s">
        <v>286</v>
      </c>
      <c r="CY69" s="192">
        <v>26.436781609195403</v>
      </c>
      <c r="CZ69" s="190">
        <v>40.441176470588218</v>
      </c>
      <c r="DA69" s="132" t="s">
        <v>286</v>
      </c>
      <c r="DB69" s="132">
        <v>17.647058823529409</v>
      </c>
      <c r="DC69" s="210">
        <v>38.144329896907209</v>
      </c>
      <c r="DD69" s="192">
        <v>77.575757575757549</v>
      </c>
      <c r="DE69" s="190">
        <v>73.17073170731706</v>
      </c>
      <c r="DF69" s="132">
        <v>48.743718592964854</v>
      </c>
      <c r="DG69" s="132">
        <v>69.620253164556971</v>
      </c>
      <c r="DH69" s="192">
        <v>69.886363636363612</v>
      </c>
      <c r="DI69" s="192">
        <v>51.265822784810148</v>
      </c>
      <c r="DJ69" s="190">
        <v>68.686868686868721</v>
      </c>
      <c r="DK69" s="132">
        <v>67.796610169491515</v>
      </c>
      <c r="DL69" s="132">
        <v>51.181102362204697</v>
      </c>
      <c r="DM69" s="132">
        <v>65.333333333333357</v>
      </c>
      <c r="DN69" s="132">
        <v>79.77528089887636</v>
      </c>
      <c r="DO69" s="190">
        <v>50.735294117647072</v>
      </c>
      <c r="DP69" s="132">
        <v>62.903225806451573</v>
      </c>
      <c r="DQ69" s="132">
        <v>65.600000000000023</v>
      </c>
      <c r="DR69" s="132">
        <v>51.546391752577321</v>
      </c>
      <c r="DS69" s="132">
        <v>53.987730061349701</v>
      </c>
      <c r="DT69" s="190">
        <v>52.941176470588232</v>
      </c>
      <c r="DU69" s="194">
        <v>37.055837563451782</v>
      </c>
      <c r="DV69" s="194">
        <v>40.909090909090935</v>
      </c>
      <c r="DW69" s="192">
        <v>54.802259887005647</v>
      </c>
      <c r="DX69" s="194">
        <v>43.670886075949369</v>
      </c>
      <c r="DY69" s="190">
        <v>39</v>
      </c>
      <c r="DZ69" s="190">
        <v>58.474576271186436</v>
      </c>
      <c r="EA69" s="190">
        <v>47.656250000000007</v>
      </c>
      <c r="EB69" s="190">
        <v>50</v>
      </c>
      <c r="EC69" s="190">
        <v>43.820224719101127</v>
      </c>
      <c r="ED69" s="190">
        <v>39.552238805970148</v>
      </c>
      <c r="EE69" s="190">
        <v>44.537815126050432</v>
      </c>
      <c r="EF69" s="190">
        <v>54.838709677419345</v>
      </c>
      <c r="EG69" s="190">
        <v>43.877551020408156</v>
      </c>
      <c r="EH69" s="190">
        <v>26.666666666666661</v>
      </c>
      <c r="EI69" s="190">
        <v>12.682926829268293</v>
      </c>
      <c r="EJ69" s="190">
        <v>11.11111111111112</v>
      </c>
      <c r="EK69" s="190">
        <v>11.949685534591191</v>
      </c>
      <c r="EL69" s="132">
        <v>16.292134831460668</v>
      </c>
      <c r="EM69" s="132">
        <v>11.464968152866238</v>
      </c>
      <c r="EN69" s="132">
        <v>23.07692307692308</v>
      </c>
      <c r="EO69" s="132">
        <v>11.016949152542377</v>
      </c>
      <c r="EP69" s="190">
        <v>10.23622047244095</v>
      </c>
      <c r="EQ69" s="132">
        <v>15.584415584415584</v>
      </c>
      <c r="ER69" s="132">
        <v>16.853932584269664</v>
      </c>
      <c r="ES69" s="132">
        <v>5.1851851851851869</v>
      </c>
      <c r="ET69" s="132">
        <v>17.886178861788629</v>
      </c>
      <c r="EU69" s="190">
        <v>16.52892561983472</v>
      </c>
      <c r="EV69" s="132">
        <v>7.1428571428571441</v>
      </c>
      <c r="EW69" s="132" t="s">
        <v>286</v>
      </c>
      <c r="EX69" s="132" t="s">
        <v>286</v>
      </c>
      <c r="EY69" s="132" t="s">
        <v>286</v>
      </c>
      <c r="EZ69" s="190">
        <v>88.750000000000043</v>
      </c>
      <c r="FA69" s="132">
        <v>89.142857142857139</v>
      </c>
      <c r="FB69" s="132">
        <v>82.278481012658233</v>
      </c>
      <c r="FC69" s="132">
        <v>91.262135922330089</v>
      </c>
      <c r="FD69" s="132">
        <v>80.341880341880369</v>
      </c>
      <c r="FE69" s="190">
        <v>78.906250000000014</v>
      </c>
      <c r="FF69" s="132">
        <v>96.15384615384616</v>
      </c>
      <c r="FG69" s="132">
        <v>83.146067415730371</v>
      </c>
      <c r="FH69" s="132">
        <v>86.666666666666742</v>
      </c>
      <c r="FI69" s="132">
        <v>81.746031746031747</v>
      </c>
      <c r="FJ69" s="190">
        <v>89.51612903225805</v>
      </c>
      <c r="FK69" s="132">
        <v>83.673469387755105</v>
      </c>
      <c r="FL69" s="132" t="s">
        <v>286</v>
      </c>
      <c r="FM69" s="132" t="s">
        <v>286</v>
      </c>
      <c r="FN69" s="132" t="s">
        <v>286</v>
      </c>
      <c r="FO69" s="190">
        <v>46.25</v>
      </c>
      <c r="FP69" s="132">
        <v>44.571428571428569</v>
      </c>
      <c r="FQ69" s="132">
        <v>33.544303797468352</v>
      </c>
      <c r="FR69" s="132">
        <v>46.601941747572802</v>
      </c>
      <c r="FS69" s="132">
        <v>38.461538461538467</v>
      </c>
      <c r="FT69" s="190">
        <v>25.78125</v>
      </c>
      <c r="FU69" s="132">
        <v>38.461538461538467</v>
      </c>
      <c r="FV69" s="132">
        <v>32.584269662921351</v>
      </c>
      <c r="FW69" s="132">
        <v>32.592592592592602</v>
      </c>
      <c r="FX69" s="132">
        <v>30.158730158730176</v>
      </c>
      <c r="FY69" s="190">
        <v>37.903225806451616</v>
      </c>
      <c r="FZ69" s="132">
        <v>28.571428571428573</v>
      </c>
      <c r="GA69" s="132" t="s">
        <v>286</v>
      </c>
      <c r="GB69" s="132" t="s">
        <v>286</v>
      </c>
      <c r="GC69" s="132" t="s">
        <v>286</v>
      </c>
      <c r="GD69" s="190">
        <v>64.666666666666629</v>
      </c>
      <c r="GE69" s="132">
        <v>66.857142857142875</v>
      </c>
      <c r="GF69" s="132">
        <v>81.410256410256437</v>
      </c>
      <c r="GG69" s="132">
        <v>62.626262626262651</v>
      </c>
      <c r="GH69" s="132">
        <v>73.275862068965523</v>
      </c>
      <c r="GI69" s="190">
        <v>69.291338582677156</v>
      </c>
      <c r="GJ69" s="132">
        <v>50</v>
      </c>
      <c r="GK69" s="132">
        <v>50.588235294117645</v>
      </c>
      <c r="GL69" s="132">
        <v>66.165413533834624</v>
      </c>
      <c r="GM69" s="197">
        <v>54.918032786885277</v>
      </c>
      <c r="GN69" s="190">
        <v>56.09756097560976</v>
      </c>
      <c r="GO69" s="132">
        <v>58.163265306122462</v>
      </c>
      <c r="GP69" s="132" t="s">
        <v>286</v>
      </c>
      <c r="GQ69" s="132" t="s">
        <v>286</v>
      </c>
      <c r="GR69" s="132" t="s">
        <v>286</v>
      </c>
      <c r="GS69" s="190">
        <v>18.000000000000011</v>
      </c>
      <c r="GT69" s="132">
        <v>25.714285714285719</v>
      </c>
      <c r="GU69" s="132">
        <v>31.410256410256427</v>
      </c>
      <c r="GV69" s="132">
        <v>22.222222222222229</v>
      </c>
      <c r="GW69" s="132">
        <v>30.172413793103452</v>
      </c>
      <c r="GX69" s="190">
        <v>29.133858267716548</v>
      </c>
      <c r="GY69" s="190">
        <v>13.157894736842108</v>
      </c>
      <c r="GZ69" s="190">
        <v>22.352941176470587</v>
      </c>
      <c r="HA69" s="190">
        <v>18.045112781954888</v>
      </c>
      <c r="HB69" s="190">
        <v>14.754098360655735</v>
      </c>
      <c r="HC69" s="190">
        <v>13.008130081300818</v>
      </c>
      <c r="HD69" s="190">
        <v>13.26530612244898</v>
      </c>
      <c r="HE69" s="190" t="s">
        <v>286</v>
      </c>
      <c r="HF69" s="190" t="s">
        <v>286</v>
      </c>
      <c r="HG69" s="190" t="s">
        <v>286</v>
      </c>
      <c r="HH69" s="190">
        <v>25.333333333333332</v>
      </c>
      <c r="HI69" s="190">
        <v>18.343195266272183</v>
      </c>
      <c r="HJ69" s="190">
        <v>17.999999999999993</v>
      </c>
      <c r="HK69" s="190">
        <v>33.673469387755105</v>
      </c>
      <c r="HL69" s="132">
        <v>30.088495575221241</v>
      </c>
      <c r="HM69" s="132">
        <v>20.800000000000004</v>
      </c>
      <c r="HN69" s="132">
        <v>54.666666666666679</v>
      </c>
      <c r="HO69" s="132">
        <v>38.372093023255822</v>
      </c>
      <c r="HP69" s="190">
        <v>33.587786259542</v>
      </c>
      <c r="HQ69" s="132">
        <v>44.262295081967238</v>
      </c>
      <c r="HR69" s="132">
        <v>37.398373983739852</v>
      </c>
      <c r="HS69" s="132">
        <v>29.473684210526322</v>
      </c>
      <c r="HT69" s="196" t="s">
        <v>286</v>
      </c>
      <c r="HU69" s="190" t="s">
        <v>286</v>
      </c>
      <c r="HV69" s="192" t="s">
        <v>286</v>
      </c>
      <c r="HW69" s="192">
        <v>10.666666666666666</v>
      </c>
      <c r="HX69" s="192">
        <v>4.1420118343195282</v>
      </c>
      <c r="HY69" s="192">
        <v>6.0000000000000009</v>
      </c>
      <c r="HZ69" s="192">
        <v>13.265306122448981</v>
      </c>
      <c r="IA69" s="192">
        <v>12.389380530973449</v>
      </c>
      <c r="IB69" s="192">
        <v>7.2000000000000028</v>
      </c>
      <c r="IC69" s="192">
        <v>17.333333333333336</v>
      </c>
      <c r="ID69" s="192">
        <v>16.279069767441872</v>
      </c>
      <c r="IE69" s="192">
        <v>6.1068702290076367</v>
      </c>
      <c r="IF69" s="192">
        <v>18.032786885245908</v>
      </c>
      <c r="IG69" s="192">
        <v>15.447154471544714</v>
      </c>
      <c r="IH69" s="192">
        <v>9.4736842105263168</v>
      </c>
      <c r="II69" s="192" t="s">
        <v>286</v>
      </c>
      <c r="IJ69" s="192" t="s">
        <v>286</v>
      </c>
      <c r="IK69" s="192" t="s">
        <v>286</v>
      </c>
      <c r="IL69" s="192" t="s">
        <v>286</v>
      </c>
      <c r="IM69" s="192" t="s">
        <v>286</v>
      </c>
      <c r="IN69" s="192" t="s">
        <v>286</v>
      </c>
      <c r="IO69" s="192" t="s">
        <v>286</v>
      </c>
      <c r="IP69" s="192" t="s">
        <v>286</v>
      </c>
      <c r="IQ69" s="192" t="s">
        <v>286</v>
      </c>
      <c r="IR69" s="192" t="s">
        <v>286</v>
      </c>
      <c r="IS69" s="192">
        <v>20.987654320987652</v>
      </c>
      <c r="IT69" s="192">
        <v>14.843750000000007</v>
      </c>
      <c r="IU69" s="192" t="s">
        <v>286</v>
      </c>
      <c r="IV69" s="192">
        <v>18.348623853211002</v>
      </c>
      <c r="IW69" s="192">
        <v>13.402061855670107</v>
      </c>
      <c r="IX69" s="192" t="s">
        <v>286</v>
      </c>
      <c r="IY69" s="192" t="s">
        <v>286</v>
      </c>
      <c r="IZ69" s="192" t="s">
        <v>286</v>
      </c>
      <c r="JA69" s="192" t="s">
        <v>286</v>
      </c>
      <c r="JB69" s="192" t="s">
        <v>286</v>
      </c>
      <c r="JC69" s="192" t="s">
        <v>286</v>
      </c>
      <c r="JD69" s="192" t="s">
        <v>286</v>
      </c>
      <c r="JE69" s="192" t="s">
        <v>286</v>
      </c>
      <c r="JF69" s="192" t="s">
        <v>286</v>
      </c>
      <c r="JG69" s="192" t="s">
        <v>286</v>
      </c>
      <c r="JH69" s="192">
        <v>13.580246913580247</v>
      </c>
      <c r="JI69" s="192">
        <v>9.375</v>
      </c>
      <c r="JJ69" s="192" t="s">
        <v>286</v>
      </c>
      <c r="JK69" s="192">
        <v>18.348623853211024</v>
      </c>
      <c r="JL69" s="192">
        <v>11.340206185567018</v>
      </c>
      <c r="JM69" s="192" t="s">
        <v>286</v>
      </c>
      <c r="JN69" s="192" t="s">
        <v>286</v>
      </c>
      <c r="JO69" s="192" t="s">
        <v>286</v>
      </c>
      <c r="JP69" s="192" t="s">
        <v>286</v>
      </c>
      <c r="JQ69" s="192" t="s">
        <v>286</v>
      </c>
      <c r="JR69" s="192" t="s">
        <v>286</v>
      </c>
      <c r="JS69" s="192" t="s">
        <v>286</v>
      </c>
      <c r="JT69" s="192" t="s">
        <v>286</v>
      </c>
      <c r="JU69" s="192" t="s">
        <v>286</v>
      </c>
      <c r="JV69" s="192" t="s">
        <v>286</v>
      </c>
      <c r="JW69" s="192">
        <v>34.567901234567898</v>
      </c>
      <c r="JX69" s="192">
        <v>24.218750000000011</v>
      </c>
      <c r="JY69" s="192" t="s">
        <v>286</v>
      </c>
      <c r="JZ69" s="192">
        <v>36.697247706422033</v>
      </c>
      <c r="KA69" s="192">
        <v>24.742268041237118</v>
      </c>
      <c r="KB69" s="192">
        <v>19.135802469135818</v>
      </c>
      <c r="KC69" s="192">
        <v>31.527093596059117</v>
      </c>
      <c r="KD69" s="192">
        <v>25.125628140703512</v>
      </c>
      <c r="KE69" s="192">
        <v>22.929936305732486</v>
      </c>
      <c r="KF69" s="192">
        <v>22.598870056497177</v>
      </c>
      <c r="KG69" s="192">
        <v>30.37974683544304</v>
      </c>
      <c r="KH69" s="192">
        <v>17.475728155339809</v>
      </c>
      <c r="KI69" s="192">
        <v>20.33898305084746</v>
      </c>
      <c r="KJ69" s="192">
        <v>32.539682539682538</v>
      </c>
      <c r="KK69" s="192">
        <v>28.947368421052627</v>
      </c>
      <c r="KL69" s="192">
        <v>28.089887640449444</v>
      </c>
      <c r="KM69" s="192">
        <v>27.407407407407423</v>
      </c>
      <c r="KN69" s="192">
        <v>21.008403361344534</v>
      </c>
      <c r="KO69" s="192">
        <v>27.049180327868861</v>
      </c>
      <c r="KP69" s="192">
        <v>23.469387755102041</v>
      </c>
      <c r="KQ69" s="192" t="str">
        <f t="shared" si="58"/>
        <v>--</v>
      </c>
      <c r="KR69" s="192" t="str">
        <f t="shared" si="58"/>
        <v>--</v>
      </c>
      <c r="KS69" s="192" t="str">
        <f t="shared" si="58"/>
        <v>--</v>
      </c>
      <c r="KT69" s="192" t="str">
        <f t="shared" si="58"/>
        <v>--</v>
      </c>
      <c r="KU69" s="192" t="str">
        <f t="shared" si="58"/>
        <v>--</v>
      </c>
      <c r="KV69" s="219">
        <v>1.47058823529412</v>
      </c>
      <c r="KW69" s="219">
        <v>0</v>
      </c>
      <c r="KX69" s="219">
        <v>0</v>
      </c>
      <c r="KY69" s="219">
        <v>0</v>
      </c>
      <c r="KZ69" s="219">
        <v>1.94174757281553</v>
      </c>
      <c r="LA69" s="219">
        <v>1.8518518518518501</v>
      </c>
      <c r="LB69" s="190" t="str">
        <f t="shared" ref="LB69:LB100" si="60">"--"</f>
        <v>--</v>
      </c>
      <c r="LC69" s="219">
        <v>0</v>
      </c>
      <c r="LD69" s="219">
        <v>12.7272727272727</v>
      </c>
      <c r="LE69" s="190" t="str">
        <f t="shared" ref="LE69:LE100" si="61">"--"</f>
        <v>--</v>
      </c>
      <c r="LF69" s="219">
        <v>0</v>
      </c>
      <c r="LG69" s="219">
        <v>1.98019801980198</v>
      </c>
      <c r="LH69" s="219">
        <v>83.823529411764696</v>
      </c>
      <c r="LI69" s="219">
        <v>77.142857142857096</v>
      </c>
      <c r="LJ69" s="219">
        <v>72.727272727272705</v>
      </c>
      <c r="LK69" s="219">
        <v>86.507936507936506</v>
      </c>
      <c r="LL69" s="219">
        <v>75</v>
      </c>
      <c r="LM69" s="219">
        <v>70.370370370370395</v>
      </c>
      <c r="LN69" s="219">
        <v>22.0588235294118</v>
      </c>
      <c r="LO69" s="219">
        <v>32.857142857142897</v>
      </c>
      <c r="LP69" s="219">
        <v>23.636363636363601</v>
      </c>
      <c r="LQ69" s="219">
        <v>29.365079365079399</v>
      </c>
      <c r="LR69" s="219">
        <v>24</v>
      </c>
      <c r="LS69" s="219">
        <v>21.296296296296301</v>
      </c>
      <c r="LT69" s="219">
        <v>70.588235294117595</v>
      </c>
      <c r="LU69" s="219">
        <v>57.142857142857103</v>
      </c>
      <c r="LV69" s="219">
        <v>69.090909090909093</v>
      </c>
      <c r="LW69" s="219">
        <v>42.4</v>
      </c>
      <c r="LX69" s="219">
        <v>44.4444444444445</v>
      </c>
      <c r="LY69" s="219">
        <v>45.370370370370402</v>
      </c>
      <c r="LZ69" s="219">
        <v>19.117647058823501</v>
      </c>
      <c r="MA69" s="219">
        <v>18.571428571428601</v>
      </c>
      <c r="MB69" s="219">
        <v>12.7272727272727</v>
      </c>
      <c r="MC69" s="219">
        <v>6.4</v>
      </c>
      <c r="MD69" s="219">
        <v>8.0808080808080796</v>
      </c>
      <c r="ME69" s="219">
        <v>11.1111111111111</v>
      </c>
      <c r="MF69" s="219">
        <v>42.647058823529399</v>
      </c>
      <c r="MG69" s="219">
        <v>37.142857142857103</v>
      </c>
      <c r="MH69" s="219">
        <v>49.090909090909101</v>
      </c>
      <c r="MI69" s="219">
        <v>25.6</v>
      </c>
      <c r="MJ69" s="219">
        <v>32.673267326732699</v>
      </c>
      <c r="MK69" s="219">
        <v>32.7102803738318</v>
      </c>
      <c r="ML69" s="219">
        <v>16.176470588235301</v>
      </c>
      <c r="MM69" s="219">
        <v>7.1428571428571397</v>
      </c>
      <c r="MN69" s="219">
        <v>16.363636363636399</v>
      </c>
      <c r="MO69" s="219">
        <v>7.2</v>
      </c>
      <c r="MP69" s="219">
        <v>10.891089108910901</v>
      </c>
      <c r="MQ69" s="219">
        <v>5.6074766355140202</v>
      </c>
      <c r="MR69" s="190" t="str">
        <f t="shared" si="59"/>
        <v>--</v>
      </c>
      <c r="MS69" s="190" t="str">
        <f t="shared" si="59"/>
        <v>--</v>
      </c>
      <c r="MT69" s="190" t="str">
        <f t="shared" si="59"/>
        <v>--</v>
      </c>
      <c r="MU69" s="190" t="str">
        <f t="shared" si="59"/>
        <v>--</v>
      </c>
      <c r="MV69" s="220">
        <v>86.842105263157904</v>
      </c>
      <c r="MW69" s="220">
        <v>90.476190476190496</v>
      </c>
      <c r="MX69" s="220">
        <v>38.157894736842103</v>
      </c>
      <c r="MY69" s="220">
        <v>38.095238095238102</v>
      </c>
      <c r="MZ69" s="220">
        <v>52.631578947368403</v>
      </c>
      <c r="NA69" s="220">
        <v>39.682539682539698</v>
      </c>
      <c r="NB69" s="220">
        <v>13.157894736842101</v>
      </c>
      <c r="NC69" s="220">
        <v>6.3492063492063497</v>
      </c>
      <c r="ND69" s="220">
        <v>47.368421052631597</v>
      </c>
      <c r="NE69" s="220">
        <v>31.7460317460318</v>
      </c>
      <c r="NF69" s="220">
        <v>14.473684210526301</v>
      </c>
      <c r="NG69" s="220">
        <v>12.698412698412699</v>
      </c>
      <c r="NH69" s="221" t="str">
        <f t="shared" ref="NH69:NH100" si="62">"--"</f>
        <v>--</v>
      </c>
      <c r="NI69" s="222">
        <v>22.727272727272702</v>
      </c>
      <c r="NJ69" s="222">
        <v>14.705882352941201</v>
      </c>
      <c r="NK69" s="222">
        <v>22.2222222222222</v>
      </c>
      <c r="NL69" s="221" t="str">
        <f t="shared" ref="NL69:NL109" si="63">"--"</f>
        <v>--</v>
      </c>
      <c r="NM69" s="222">
        <v>20</v>
      </c>
      <c r="NN69" s="222">
        <v>16.494845360824701</v>
      </c>
      <c r="NO69" s="222">
        <v>17.757009345794401</v>
      </c>
      <c r="NP69" s="221" t="str">
        <f t="shared" ref="NP69:NP109" si="64">"--"</f>
        <v>--</v>
      </c>
      <c r="NQ69" s="273">
        <v>12.121212121212123</v>
      </c>
      <c r="NR69" s="273">
        <v>10.294117647058828</v>
      </c>
      <c r="NS69" s="273">
        <v>5.5555555555555562</v>
      </c>
      <c r="NT69" s="221" t="str">
        <f t="shared" ref="NT69:NT109" si="65">"--"</f>
        <v>--</v>
      </c>
      <c r="NU69" s="222">
        <v>10.434782608695652</v>
      </c>
      <c r="NV69" s="222">
        <v>14.432989690721646</v>
      </c>
      <c r="NW69" s="222">
        <v>12.149532710280376</v>
      </c>
      <c r="NX69" s="221" t="str">
        <f t="shared" ref="NX69:NX109" si="66">"--"</f>
        <v>--</v>
      </c>
      <c r="NY69" s="222">
        <v>34.848484848484844</v>
      </c>
      <c r="NZ69" s="222">
        <v>25</v>
      </c>
      <c r="OA69" s="222">
        <v>27.777777777777775</v>
      </c>
      <c r="OB69" s="221" t="str">
        <f t="shared" ref="OB69:OB109" si="67">"--"</f>
        <v>--</v>
      </c>
      <c r="OC69" s="222">
        <v>30.434782608695649</v>
      </c>
      <c r="OD69" s="222">
        <v>30.927835051546396</v>
      </c>
      <c r="OE69" s="222">
        <v>29.906542056074763</v>
      </c>
      <c r="OF69" s="128">
        <v>47.368421052631582</v>
      </c>
      <c r="OG69" s="128">
        <v>52.941176470588239</v>
      </c>
      <c r="OH69" s="128">
        <v>54.285714285714306</v>
      </c>
      <c r="OI69" s="128">
        <v>52.727272727272741</v>
      </c>
      <c r="OJ69" s="128">
        <v>58.06451612903227</v>
      </c>
      <c r="OK69" s="128">
        <v>52</v>
      </c>
      <c r="OL69" s="128">
        <v>56.310679611650492</v>
      </c>
      <c r="OM69" s="128">
        <v>40.36697247706423</v>
      </c>
      <c r="ON69" s="310">
        <v>15.789473684210526</v>
      </c>
      <c r="OO69" s="128">
        <v>10.294117647058828</v>
      </c>
      <c r="OP69" s="128">
        <v>12.857142857142859</v>
      </c>
      <c r="OQ69" s="128">
        <v>16.363636363636363</v>
      </c>
      <c r="OR69" s="128">
        <v>20.63492063492064</v>
      </c>
      <c r="OS69" s="128">
        <v>14.28571428571429</v>
      </c>
      <c r="OT69" s="128">
        <v>8.823529411764703</v>
      </c>
      <c r="OU69" s="128">
        <v>11.21495327102804</v>
      </c>
      <c r="OW69" s="378" t="str">
        <f t="shared" si="10"/>
        <v>--</v>
      </c>
      <c r="OX69" s="381">
        <v>0</v>
      </c>
      <c r="OY69" s="381">
        <v>1.2820512820512817</v>
      </c>
      <c r="OZ69" s="381">
        <v>0</v>
      </c>
      <c r="PA69" s="378" t="str">
        <f t="shared" si="11"/>
        <v>--</v>
      </c>
      <c r="PB69" s="378" t="str">
        <f t="shared" si="11"/>
        <v>--</v>
      </c>
      <c r="PC69" s="381">
        <v>2.5316455696202524</v>
      </c>
      <c r="PD69" s="381">
        <v>2.1739130434782608</v>
      </c>
      <c r="PE69" s="380">
        <v>38.961038961038952</v>
      </c>
      <c r="PF69" s="381">
        <v>50.724637681159415</v>
      </c>
      <c r="PG69" s="381">
        <v>42.499999999999993</v>
      </c>
      <c r="PH69" s="381">
        <v>36.538461538461533</v>
      </c>
      <c r="PI69" s="380">
        <v>22.972972972972975</v>
      </c>
      <c r="PJ69" s="381">
        <v>14.705882352941181</v>
      </c>
      <c r="PK69" s="381">
        <v>12.658227848101268</v>
      </c>
      <c r="PL69" s="381">
        <v>12.000000000000004</v>
      </c>
      <c r="PM69" s="378" t="str">
        <f t="shared" si="12"/>
        <v>--</v>
      </c>
      <c r="PN69" s="381">
        <v>9.8039215686274517</v>
      </c>
      <c r="PO69" s="381">
        <v>20.000000000000004</v>
      </c>
      <c r="PP69" s="381">
        <v>13.725490196078434</v>
      </c>
      <c r="PQ69" s="378" t="str">
        <f t="shared" si="13"/>
        <v>--</v>
      </c>
      <c r="PR69" s="381">
        <v>11.764705882352942</v>
      </c>
      <c r="PS69" s="381">
        <v>11.428571428571431</v>
      </c>
      <c r="PT69" s="381">
        <v>11.764705882352942</v>
      </c>
      <c r="PU69" s="378" t="str">
        <f t="shared" si="14"/>
        <v>--</v>
      </c>
      <c r="PV69" s="381">
        <v>21.568627450980394</v>
      </c>
      <c r="PW69" s="381">
        <v>31.428571428571427</v>
      </c>
      <c r="PX69" s="381">
        <v>25.490196078431374</v>
      </c>
      <c r="PZ69" s="368"/>
      <c r="QA69" s="368"/>
      <c r="QB69" s="368"/>
      <c r="QC69" s="368"/>
      <c r="QD69" s="368"/>
      <c r="QE69" s="368"/>
      <c r="QF69" s="368"/>
      <c r="QG69" s="368"/>
      <c r="QH69" s="368"/>
      <c r="QI69" s="368"/>
      <c r="QJ69" s="368"/>
      <c r="QK69" s="368"/>
      <c r="QL69" s="368"/>
      <c r="QM69" s="368"/>
      <c r="QN69" s="368"/>
      <c r="QO69" s="368"/>
      <c r="QP69" s="368"/>
      <c r="QQ69" s="368"/>
      <c r="QR69" s="368"/>
      <c r="QS69" s="368"/>
      <c r="QT69" s="368"/>
      <c r="QU69" s="368"/>
      <c r="QV69" s="368"/>
      <c r="QW69" s="368"/>
      <c r="QX69" s="368"/>
      <c r="QY69" s="368"/>
      <c r="QZ69" s="368"/>
      <c r="RA69" s="368"/>
      <c r="RB69" s="368"/>
      <c r="RC69" s="368"/>
      <c r="RD69" s="368"/>
      <c r="RE69" s="368"/>
      <c r="RF69" s="368"/>
      <c r="RG69" s="368"/>
      <c r="RH69" s="368"/>
      <c r="RI69" s="368"/>
      <c r="RJ69" s="368"/>
      <c r="RK69" s="368"/>
      <c r="RL69" s="368"/>
      <c r="RM69" s="368"/>
      <c r="RN69" s="368"/>
      <c r="RO69" s="368"/>
      <c r="RP69" s="368"/>
      <c r="RQ69" s="368"/>
      <c r="RR69" s="368"/>
      <c r="RS69" s="368"/>
      <c r="RT69" s="368"/>
    </row>
    <row r="70" spans="1:488" x14ac:dyDescent="0.25">
      <c r="A70" s="114">
        <v>66</v>
      </c>
      <c r="B70" s="93" t="s">
        <v>66</v>
      </c>
      <c r="C70" s="189">
        <v>1.4373716632443529</v>
      </c>
      <c r="D70" s="189">
        <v>17.132216014897566</v>
      </c>
      <c r="E70" s="189">
        <v>10.174418604651175</v>
      </c>
      <c r="F70" s="189">
        <v>2.6905829596412554</v>
      </c>
      <c r="G70" s="189">
        <v>8.6785009861932902</v>
      </c>
      <c r="H70" s="189">
        <v>20.915032679738545</v>
      </c>
      <c r="I70" s="189">
        <v>2.2641509433962281</v>
      </c>
      <c r="J70" s="189">
        <v>9.2929292929292995</v>
      </c>
      <c r="K70" s="189">
        <v>10.335195530726258</v>
      </c>
      <c r="L70" s="189">
        <v>0.8</v>
      </c>
      <c r="M70" s="190">
        <v>7.2</v>
      </c>
      <c r="N70" s="190">
        <v>11.676646706586832</v>
      </c>
      <c r="O70" s="190">
        <v>1.5521064301552112</v>
      </c>
      <c r="P70" s="190">
        <v>9.2243186582809287</v>
      </c>
      <c r="Q70" s="190">
        <v>10.247349823321558</v>
      </c>
      <c r="R70" s="190">
        <v>1.2320328542094456</v>
      </c>
      <c r="S70" s="190">
        <v>15.91760299625467</v>
      </c>
      <c r="T70" s="190">
        <v>9.0379008746355627</v>
      </c>
      <c r="U70" s="190">
        <v>2.0224719101123592</v>
      </c>
      <c r="V70" s="190">
        <v>7.3267326732673252</v>
      </c>
      <c r="W70" s="190">
        <v>15.666666666666671</v>
      </c>
      <c r="X70" s="190">
        <v>1.8867924528301894</v>
      </c>
      <c r="Y70" s="190">
        <v>7.9107505070993884</v>
      </c>
      <c r="Z70" s="190">
        <v>7.6056338028168948</v>
      </c>
      <c r="AA70" s="190">
        <v>0.59999999999999964</v>
      </c>
      <c r="AB70" s="132">
        <v>6.4128256513026045</v>
      </c>
      <c r="AC70" s="132">
        <v>9.0361445783132517</v>
      </c>
      <c r="AD70" s="132">
        <v>1.108647450110865</v>
      </c>
      <c r="AE70" s="132">
        <v>7.7731092436974807</v>
      </c>
      <c r="AF70" s="190">
        <v>9.5744680851063784</v>
      </c>
      <c r="AG70" s="189">
        <v>0.41753653444676359</v>
      </c>
      <c r="AH70" s="189">
        <v>10.626185958254268</v>
      </c>
      <c r="AI70" s="191">
        <v>7.7151335311572691</v>
      </c>
      <c r="AJ70" s="191">
        <v>2.2371364653243866</v>
      </c>
      <c r="AK70" s="190">
        <v>5.9405940594059379</v>
      </c>
      <c r="AL70" s="190">
        <v>17.491749174917484</v>
      </c>
      <c r="AM70" s="190">
        <v>1.5094339622641508</v>
      </c>
      <c r="AN70" s="190">
        <v>4.1237113402061825</v>
      </c>
      <c r="AO70" s="190">
        <v>7.8873239436619729</v>
      </c>
      <c r="AP70" s="190">
        <v>0.60120240480961917</v>
      </c>
      <c r="AQ70" s="190">
        <v>4.0404040404040389</v>
      </c>
      <c r="AR70" s="190">
        <v>8.7349397590361413</v>
      </c>
      <c r="AS70" s="190">
        <v>1.3333333333333333</v>
      </c>
      <c r="AT70" s="190">
        <v>5.0526315789473717</v>
      </c>
      <c r="AU70" s="190">
        <v>4.6263345195729544</v>
      </c>
      <c r="AV70" s="190">
        <v>5.2730696798493417</v>
      </c>
      <c r="AW70" s="190">
        <v>27.561837455830407</v>
      </c>
      <c r="AX70" s="132">
        <v>21.351351351351347</v>
      </c>
      <c r="AY70" s="132">
        <v>5.9183673469387719</v>
      </c>
      <c r="AZ70" s="132">
        <v>28.33638025594151</v>
      </c>
      <c r="BA70" s="132">
        <v>30.476190476190489</v>
      </c>
      <c r="BB70" s="190">
        <v>2.1352313167259802</v>
      </c>
      <c r="BC70" s="132">
        <v>20.309477756286267</v>
      </c>
      <c r="BD70" s="132">
        <v>18.699186991869912</v>
      </c>
      <c r="BE70" s="132">
        <v>1.657458563535912</v>
      </c>
      <c r="BF70" s="132">
        <v>19.360902255639093</v>
      </c>
      <c r="BG70" s="190">
        <v>14.825581395348848</v>
      </c>
      <c r="BH70" s="132">
        <v>2.9106029106029117</v>
      </c>
      <c r="BI70" s="132">
        <v>20.396039603960403</v>
      </c>
      <c r="BJ70" s="132">
        <v>14.329268292682936</v>
      </c>
      <c r="BK70" s="192" t="s">
        <v>286</v>
      </c>
      <c r="BL70" s="190">
        <v>3.1802120141342414</v>
      </c>
      <c r="BM70" s="132">
        <v>2.4193548387097081</v>
      </c>
      <c r="BN70" s="192" t="s">
        <v>286</v>
      </c>
      <c r="BO70" s="192">
        <v>3.1192660550458555</v>
      </c>
      <c r="BP70" s="192">
        <v>2.5559105431309064</v>
      </c>
      <c r="BQ70" s="192" t="s">
        <v>286</v>
      </c>
      <c r="BR70" s="132">
        <v>2.5341130604288793</v>
      </c>
      <c r="BS70" s="132">
        <v>3.2520325203253151</v>
      </c>
      <c r="BT70" s="192" t="s">
        <v>286</v>
      </c>
      <c r="BU70" s="190">
        <v>3.2258064516129035</v>
      </c>
      <c r="BV70" s="132">
        <v>1.1661807580174923</v>
      </c>
      <c r="BW70" s="192" t="s">
        <v>286</v>
      </c>
      <c r="BX70" s="132">
        <v>2.3856858846918478</v>
      </c>
      <c r="BY70" s="190">
        <v>2.5641025641025648</v>
      </c>
      <c r="BZ70" s="132" t="s">
        <v>286</v>
      </c>
      <c r="CA70" s="132">
        <v>8.6776859504132169</v>
      </c>
      <c r="CB70" s="132">
        <v>25.077399380804959</v>
      </c>
      <c r="CC70" s="190" t="s">
        <v>286</v>
      </c>
      <c r="CD70" s="132">
        <v>5.9210526315789513</v>
      </c>
      <c r="CE70" s="132">
        <v>34.507042253521121</v>
      </c>
      <c r="CF70" s="132" t="s">
        <v>286</v>
      </c>
      <c r="CG70" s="190">
        <v>4.491725768321511</v>
      </c>
      <c r="CH70" s="132">
        <v>26.409495548961438</v>
      </c>
      <c r="CI70" s="132" t="s">
        <v>286</v>
      </c>
      <c r="CJ70" s="132">
        <v>3.2110091743119229</v>
      </c>
      <c r="CK70" s="132">
        <v>18.947368421052637</v>
      </c>
      <c r="CL70" s="132" t="s">
        <v>286</v>
      </c>
      <c r="CM70" s="132">
        <v>4.567307692307689</v>
      </c>
      <c r="CN70" s="132">
        <v>14.453125000000005</v>
      </c>
      <c r="CO70" s="132" t="s">
        <v>286</v>
      </c>
      <c r="CP70" s="190">
        <v>28.698752228163986</v>
      </c>
      <c r="CQ70" s="132">
        <v>39.444444444444471</v>
      </c>
      <c r="CR70" s="132" t="s">
        <v>286</v>
      </c>
      <c r="CS70" s="192">
        <v>25.612052730696799</v>
      </c>
      <c r="CT70" s="192">
        <v>45.512820512820518</v>
      </c>
      <c r="CU70" s="190" t="s">
        <v>286</v>
      </c>
      <c r="CV70" s="132">
        <v>18.399999999999981</v>
      </c>
      <c r="CW70" s="132">
        <v>36.338797814207673</v>
      </c>
      <c r="CX70" s="192" t="s">
        <v>286</v>
      </c>
      <c r="CY70" s="192">
        <v>20.345489443378103</v>
      </c>
      <c r="CZ70" s="190">
        <v>29.239766081871309</v>
      </c>
      <c r="DA70" s="132" t="s">
        <v>286</v>
      </c>
      <c r="DB70" s="132">
        <v>17.827868852459016</v>
      </c>
      <c r="DC70" s="210">
        <v>24.406779661016952</v>
      </c>
      <c r="DD70" s="192">
        <v>70.057581573896343</v>
      </c>
      <c r="DE70" s="190">
        <v>70.81850533807831</v>
      </c>
      <c r="DF70" s="132">
        <v>53.763440860215056</v>
      </c>
      <c r="DG70" s="132">
        <v>75.63559322033899</v>
      </c>
      <c r="DH70" s="192">
        <v>71.21771217712174</v>
      </c>
      <c r="DI70" s="192">
        <v>49.839228295819886</v>
      </c>
      <c r="DJ70" s="190">
        <v>71.014492753623216</v>
      </c>
      <c r="DK70" s="132">
        <v>66.927592954990232</v>
      </c>
      <c r="DL70" s="132">
        <v>43.78378378378379</v>
      </c>
      <c r="DM70" s="132">
        <v>71.206225680933855</v>
      </c>
      <c r="DN70" s="132">
        <v>72.744721689059574</v>
      </c>
      <c r="DO70" s="190">
        <v>56.891495601172991</v>
      </c>
      <c r="DP70" s="132">
        <v>73.717948717948744</v>
      </c>
      <c r="DQ70" s="132">
        <v>74.849094567404293</v>
      </c>
      <c r="DR70" s="132">
        <v>61.612903225806463</v>
      </c>
      <c r="DS70" s="132">
        <v>47.347740667976396</v>
      </c>
      <c r="DT70" s="190">
        <v>48.841354723707688</v>
      </c>
      <c r="DU70" s="194">
        <v>39.189189189189207</v>
      </c>
      <c r="DV70" s="194">
        <v>52.890792291220528</v>
      </c>
      <c r="DW70" s="192">
        <v>58.118081180811849</v>
      </c>
      <c r="DX70" s="194">
        <v>37.620578778135041</v>
      </c>
      <c r="DY70" s="190">
        <v>49.454545454545446</v>
      </c>
      <c r="DZ70" s="190">
        <v>50.588235294117638</v>
      </c>
      <c r="EA70" s="190">
        <v>27.989130434782613</v>
      </c>
      <c r="EB70" s="190">
        <v>48.565965583174027</v>
      </c>
      <c r="EC70" s="190">
        <v>55.619047619047635</v>
      </c>
      <c r="ED70" s="190">
        <v>34.017595307917858</v>
      </c>
      <c r="EE70" s="190">
        <v>55.555555555555543</v>
      </c>
      <c r="EF70" s="190">
        <v>58.634538152610446</v>
      </c>
      <c r="EG70" s="190">
        <v>46.451612903225779</v>
      </c>
      <c r="EH70" s="190">
        <v>21.606118546845124</v>
      </c>
      <c r="EI70" s="190">
        <v>14.768683274021353</v>
      </c>
      <c r="EJ70" s="190">
        <v>12.903225806451614</v>
      </c>
      <c r="EK70" s="190">
        <v>18.816067653276953</v>
      </c>
      <c r="EL70" s="132">
        <v>12.384473197781903</v>
      </c>
      <c r="EM70" s="132">
        <v>10.19108280254777</v>
      </c>
      <c r="EN70" s="132">
        <v>22.627737226277389</v>
      </c>
      <c r="EO70" s="132">
        <v>14.481409001956949</v>
      </c>
      <c r="EP70" s="190">
        <v>13.279132791327919</v>
      </c>
      <c r="EQ70" s="132">
        <v>15.930902111324391</v>
      </c>
      <c r="ER70" s="132">
        <v>20.038535645472045</v>
      </c>
      <c r="ES70" s="132">
        <v>15.789473684210531</v>
      </c>
      <c r="ET70" s="132">
        <v>21.120689655172413</v>
      </c>
      <c r="EU70" s="190">
        <v>19.22290388548058</v>
      </c>
      <c r="EV70" s="132">
        <v>17.207792207792206</v>
      </c>
      <c r="EW70" s="132" t="s">
        <v>286</v>
      </c>
      <c r="EX70" s="132" t="s">
        <v>286</v>
      </c>
      <c r="EY70" s="132" t="s">
        <v>286</v>
      </c>
      <c r="EZ70" s="190">
        <v>90.890269151138668</v>
      </c>
      <c r="FA70" s="132">
        <v>78.518518518518576</v>
      </c>
      <c r="FB70" s="132">
        <v>70.833333333333314</v>
      </c>
      <c r="FC70" s="132">
        <v>91.636363636363697</v>
      </c>
      <c r="FD70" s="132">
        <v>84.435797665369662</v>
      </c>
      <c r="FE70" s="190">
        <v>76.294277929155257</v>
      </c>
      <c r="FF70" s="132">
        <v>87.45318352059931</v>
      </c>
      <c r="FG70" s="132">
        <v>82.476190476190368</v>
      </c>
      <c r="FH70" s="132">
        <v>77.647058823529406</v>
      </c>
      <c r="FI70" s="132">
        <v>83.720930232558104</v>
      </c>
      <c r="FJ70" s="190">
        <v>79.919678714859458</v>
      </c>
      <c r="FK70" s="132">
        <v>77.7777777777778</v>
      </c>
      <c r="FL70" s="132" t="s">
        <v>286</v>
      </c>
      <c r="FM70" s="132" t="s">
        <v>286</v>
      </c>
      <c r="FN70" s="132" t="s">
        <v>286</v>
      </c>
      <c r="FO70" s="190">
        <v>43.271221532091111</v>
      </c>
      <c r="FP70" s="132">
        <v>36.481481481481445</v>
      </c>
      <c r="FQ70" s="132">
        <v>20.833333333333321</v>
      </c>
      <c r="FR70" s="132">
        <v>43.636363636363647</v>
      </c>
      <c r="FS70" s="132">
        <v>37.354085603112857</v>
      </c>
      <c r="FT70" s="190">
        <v>22.070844686648499</v>
      </c>
      <c r="FU70" s="132">
        <v>36.704119850187283</v>
      </c>
      <c r="FV70" s="132">
        <v>31.809523809523835</v>
      </c>
      <c r="FW70" s="132">
        <v>25.29411764705883</v>
      </c>
      <c r="FX70" s="132">
        <v>36.36363636363636</v>
      </c>
      <c r="FY70" s="190">
        <v>35.742971887550191</v>
      </c>
      <c r="FZ70" s="132">
        <v>27.124183006535954</v>
      </c>
      <c r="GA70" s="132" t="s">
        <v>286</v>
      </c>
      <c r="GB70" s="132" t="s">
        <v>286</v>
      </c>
      <c r="GC70" s="132" t="s">
        <v>286</v>
      </c>
      <c r="GD70" s="190">
        <v>64.102564102564131</v>
      </c>
      <c r="GE70" s="132">
        <v>78.154425612052705</v>
      </c>
      <c r="GF70" s="132">
        <v>72.347266881028915</v>
      </c>
      <c r="GG70" s="132">
        <v>51.67286245353155</v>
      </c>
      <c r="GH70" s="132">
        <v>61.462450592885439</v>
      </c>
      <c r="GI70" s="190">
        <v>62.32686980609418</v>
      </c>
      <c r="GJ70" s="132">
        <v>46.050096339113665</v>
      </c>
      <c r="GK70" s="132">
        <v>51.650485436893192</v>
      </c>
      <c r="GL70" s="132">
        <v>54.354354354354363</v>
      </c>
      <c r="GM70" s="197">
        <v>47.974413646055403</v>
      </c>
      <c r="GN70" s="190">
        <v>48.360655737704917</v>
      </c>
      <c r="GO70" s="132">
        <v>47.508305647840501</v>
      </c>
      <c r="GP70" s="132" t="s">
        <v>286</v>
      </c>
      <c r="GQ70" s="132" t="s">
        <v>286</v>
      </c>
      <c r="GR70" s="132" t="s">
        <v>286</v>
      </c>
      <c r="GS70" s="190">
        <v>23.931623931623925</v>
      </c>
      <c r="GT70" s="132">
        <v>33.521657250470767</v>
      </c>
      <c r="GU70" s="132">
        <v>25.723472668810299</v>
      </c>
      <c r="GV70" s="132">
        <v>15.613382899628247</v>
      </c>
      <c r="GW70" s="132">
        <v>19.169960474308297</v>
      </c>
      <c r="GX70" s="190">
        <v>18.55955678670361</v>
      </c>
      <c r="GY70" s="190">
        <v>10.019267822736012</v>
      </c>
      <c r="GZ70" s="190">
        <v>14.951456310679609</v>
      </c>
      <c r="HA70" s="190">
        <v>12.312312312312324</v>
      </c>
      <c r="HB70" s="190">
        <v>14.71215351812366</v>
      </c>
      <c r="HC70" s="190">
        <v>10.040983606557385</v>
      </c>
      <c r="HD70" s="190">
        <v>13.289036544850493</v>
      </c>
      <c r="HE70" s="190" t="s">
        <v>286</v>
      </c>
      <c r="HF70" s="190" t="s">
        <v>286</v>
      </c>
      <c r="HG70" s="190" t="s">
        <v>286</v>
      </c>
      <c r="HH70" s="190">
        <v>26.315789473684241</v>
      </c>
      <c r="HI70" s="190">
        <v>23.449612403100783</v>
      </c>
      <c r="HJ70" s="190">
        <v>13.907284768211925</v>
      </c>
      <c r="HK70" s="190">
        <v>29.501915708812266</v>
      </c>
      <c r="HL70" s="132">
        <v>34.530938123752492</v>
      </c>
      <c r="HM70" s="132">
        <v>32.571428571428562</v>
      </c>
      <c r="HN70" s="132">
        <v>40.00000000000005</v>
      </c>
      <c r="HO70" s="132">
        <v>40.354330708661351</v>
      </c>
      <c r="HP70" s="190">
        <v>29.003021148036243</v>
      </c>
      <c r="HQ70" s="132">
        <v>35.807860262008745</v>
      </c>
      <c r="HR70" s="132">
        <v>31.557377049180335</v>
      </c>
      <c r="HS70" s="132">
        <v>33.788395904436882</v>
      </c>
      <c r="HT70" s="196" t="s">
        <v>286</v>
      </c>
      <c r="HU70" s="190" t="s">
        <v>286</v>
      </c>
      <c r="HV70" s="192" t="s">
        <v>286</v>
      </c>
      <c r="HW70" s="192">
        <v>8.7719298245613935</v>
      </c>
      <c r="HX70" s="192">
        <v>7.1705426356589133</v>
      </c>
      <c r="HY70" s="192">
        <v>2.9801324503311264</v>
      </c>
      <c r="HZ70" s="192">
        <v>10.3448275862069</v>
      </c>
      <c r="IA70" s="192">
        <v>10.179640718562878</v>
      </c>
      <c r="IB70" s="192">
        <v>6.5714285714285721</v>
      </c>
      <c r="IC70" s="192">
        <v>15.145631067961164</v>
      </c>
      <c r="ID70" s="192">
        <v>13.385826771653527</v>
      </c>
      <c r="IE70" s="192">
        <v>8.4592145015105675</v>
      </c>
      <c r="IF70" s="192">
        <v>13.318777292576415</v>
      </c>
      <c r="IG70" s="192">
        <v>12.090163934426236</v>
      </c>
      <c r="IH70" s="192">
        <v>10.580204778157</v>
      </c>
      <c r="II70" s="192" t="s">
        <v>286</v>
      </c>
      <c r="IJ70" s="192" t="s">
        <v>286</v>
      </c>
      <c r="IK70" s="192" t="s">
        <v>286</v>
      </c>
      <c r="IL70" s="192" t="s">
        <v>286</v>
      </c>
      <c r="IM70" s="192" t="s">
        <v>286</v>
      </c>
      <c r="IN70" s="192" t="s">
        <v>286</v>
      </c>
      <c r="IO70" s="192" t="s">
        <v>286</v>
      </c>
      <c r="IP70" s="192" t="s">
        <v>286</v>
      </c>
      <c r="IQ70" s="192" t="s">
        <v>286</v>
      </c>
      <c r="IR70" s="192" t="s">
        <v>286</v>
      </c>
      <c r="IS70" s="192">
        <v>11.546391752577318</v>
      </c>
      <c r="IT70" s="192">
        <v>14.893617021276604</v>
      </c>
      <c r="IU70" s="192" t="s">
        <v>286</v>
      </c>
      <c r="IV70" s="192">
        <v>14.285714285714274</v>
      </c>
      <c r="IW70" s="192">
        <v>14.893617021276592</v>
      </c>
      <c r="IX70" s="192" t="s">
        <v>286</v>
      </c>
      <c r="IY70" s="192" t="s">
        <v>286</v>
      </c>
      <c r="IZ70" s="192" t="s">
        <v>286</v>
      </c>
      <c r="JA70" s="192" t="s">
        <v>286</v>
      </c>
      <c r="JB70" s="192" t="s">
        <v>286</v>
      </c>
      <c r="JC70" s="192" t="s">
        <v>286</v>
      </c>
      <c r="JD70" s="192" t="s">
        <v>286</v>
      </c>
      <c r="JE70" s="192" t="s">
        <v>286</v>
      </c>
      <c r="JF70" s="192" t="s">
        <v>286</v>
      </c>
      <c r="JG70" s="192" t="s">
        <v>286</v>
      </c>
      <c r="JH70" s="192">
        <v>8.6597938144329838</v>
      </c>
      <c r="JI70" s="192">
        <v>8.814589665653493</v>
      </c>
      <c r="JJ70" s="192" t="s">
        <v>286</v>
      </c>
      <c r="JK70" s="192">
        <v>9.7402597402597308</v>
      </c>
      <c r="JL70" s="192">
        <v>8.8652482269503619</v>
      </c>
      <c r="JM70" s="192" t="s">
        <v>286</v>
      </c>
      <c r="JN70" s="192" t="s">
        <v>286</v>
      </c>
      <c r="JO70" s="192" t="s">
        <v>286</v>
      </c>
      <c r="JP70" s="192" t="s">
        <v>286</v>
      </c>
      <c r="JQ70" s="192" t="s">
        <v>286</v>
      </c>
      <c r="JR70" s="192" t="s">
        <v>286</v>
      </c>
      <c r="JS70" s="192" t="s">
        <v>286</v>
      </c>
      <c r="JT70" s="192" t="s">
        <v>286</v>
      </c>
      <c r="JU70" s="192" t="s">
        <v>286</v>
      </c>
      <c r="JV70" s="192" t="s">
        <v>286</v>
      </c>
      <c r="JW70" s="192">
        <v>20.206185567010294</v>
      </c>
      <c r="JX70" s="192">
        <v>23.708206686930083</v>
      </c>
      <c r="JY70" s="192" t="s">
        <v>286</v>
      </c>
      <c r="JZ70" s="192">
        <v>24.02597402597403</v>
      </c>
      <c r="KA70" s="192">
        <v>23.758865248226968</v>
      </c>
      <c r="KB70" s="192">
        <v>19.805825242718441</v>
      </c>
      <c r="KC70" s="192">
        <v>23.885918003565063</v>
      </c>
      <c r="KD70" s="192">
        <v>29.110512129380055</v>
      </c>
      <c r="KE70" s="192">
        <v>18.181818181818191</v>
      </c>
      <c r="KF70" s="192">
        <v>24.861878453038688</v>
      </c>
      <c r="KG70" s="192">
        <v>27.15654952076676</v>
      </c>
      <c r="KH70" s="192">
        <v>18.081180811808132</v>
      </c>
      <c r="KI70" s="192">
        <v>21.176470588235293</v>
      </c>
      <c r="KJ70" s="192">
        <v>26.630434782608692</v>
      </c>
      <c r="KK70" s="192">
        <v>14.065510597302497</v>
      </c>
      <c r="KL70" s="192">
        <v>21.523809523809518</v>
      </c>
      <c r="KM70" s="192">
        <v>25.588235294117652</v>
      </c>
      <c r="KN70" s="192">
        <v>14.592274678111583</v>
      </c>
      <c r="KO70" s="192">
        <v>17.505030181086514</v>
      </c>
      <c r="KP70" s="192">
        <v>21.428571428571441</v>
      </c>
      <c r="KQ70" s="192" t="str">
        <f t="shared" si="58"/>
        <v>--</v>
      </c>
      <c r="KR70" s="192" t="str">
        <f t="shared" si="58"/>
        <v>--</v>
      </c>
      <c r="KS70" s="192" t="str">
        <f t="shared" si="58"/>
        <v>--</v>
      </c>
      <c r="KT70" s="192" t="str">
        <f t="shared" si="58"/>
        <v>--</v>
      </c>
      <c r="KU70" s="192" t="str">
        <f t="shared" si="58"/>
        <v>--</v>
      </c>
      <c r="KV70" s="219">
        <v>2.6929982046678602</v>
      </c>
      <c r="KW70" s="219">
        <v>1.94174757281553</v>
      </c>
      <c r="KX70" s="219">
        <v>1.99501246882793</v>
      </c>
      <c r="KY70" s="223">
        <v>0.99601593625497997</v>
      </c>
      <c r="KZ70" s="219">
        <v>1.25</v>
      </c>
      <c r="LA70" s="219">
        <v>1.17994100294985</v>
      </c>
      <c r="LB70" s="190" t="str">
        <f t="shared" si="60"/>
        <v>--</v>
      </c>
      <c r="LC70" s="219">
        <v>1.3215859030837001</v>
      </c>
      <c r="LD70" s="219">
        <v>7.1052631578947398</v>
      </c>
      <c r="LE70" s="190" t="str">
        <f t="shared" si="61"/>
        <v>--</v>
      </c>
      <c r="LF70" s="219">
        <v>1.1235955056179801</v>
      </c>
      <c r="LG70" s="219">
        <v>7.5409836065573801</v>
      </c>
      <c r="LH70" s="219">
        <v>87.2958257713249</v>
      </c>
      <c r="LI70" s="219">
        <v>80.118110236220403</v>
      </c>
      <c r="LJ70" s="219">
        <v>85.572139303482601</v>
      </c>
      <c r="LK70" s="219">
        <v>75.648702594810302</v>
      </c>
      <c r="LL70" s="219">
        <v>75.128205128205096</v>
      </c>
      <c r="LM70" s="219">
        <v>78.614457831325296</v>
      </c>
      <c r="LN70" s="219">
        <v>41.742286751361199</v>
      </c>
      <c r="LO70" s="219">
        <v>34.842519685039299</v>
      </c>
      <c r="LP70" s="219">
        <v>35.074626865671597</v>
      </c>
      <c r="LQ70" s="219">
        <v>29.1417165668663</v>
      </c>
      <c r="LR70" s="219">
        <v>29.4871794871795</v>
      </c>
      <c r="LS70" s="219">
        <v>30.120481927710799</v>
      </c>
      <c r="LT70" s="219">
        <v>44.7513812154696</v>
      </c>
      <c r="LU70" s="219">
        <v>47.326732673267401</v>
      </c>
      <c r="LV70" s="219">
        <v>41.25</v>
      </c>
      <c r="LW70" s="219">
        <v>38.844621513944197</v>
      </c>
      <c r="LX70" s="219">
        <v>33.846153846153797</v>
      </c>
      <c r="LY70" s="219">
        <v>36.445783132530103</v>
      </c>
      <c r="LZ70" s="219">
        <v>10.1289134438306</v>
      </c>
      <c r="MA70" s="219">
        <v>11.683168316831701</v>
      </c>
      <c r="MB70" s="219">
        <v>10.75</v>
      </c>
      <c r="MC70" s="219">
        <v>5.3784860557768903</v>
      </c>
      <c r="MD70" s="219">
        <v>3.5897435897435899</v>
      </c>
      <c r="ME70" s="219">
        <v>7.5301204819277103</v>
      </c>
      <c r="MF70" s="219">
        <v>30.036630036630001</v>
      </c>
      <c r="MG70" s="219">
        <v>32.738095238095198</v>
      </c>
      <c r="MH70" s="219">
        <v>23.75</v>
      </c>
      <c r="MI70" s="219">
        <v>25.3493013972056</v>
      </c>
      <c r="MJ70" s="219">
        <v>23.514211886304899</v>
      </c>
      <c r="MK70" s="219">
        <v>22.891566265060298</v>
      </c>
      <c r="ML70" s="219">
        <v>9.8901098901098798</v>
      </c>
      <c r="MM70" s="219">
        <v>8.9285714285714199</v>
      </c>
      <c r="MN70" s="219">
        <v>5.75</v>
      </c>
      <c r="MO70" s="219">
        <v>6.1876247504990003</v>
      </c>
      <c r="MP70" s="219">
        <v>3.3591731266149898</v>
      </c>
      <c r="MQ70" s="219">
        <v>5.1204819277108404</v>
      </c>
      <c r="MR70" s="190" t="str">
        <f t="shared" si="59"/>
        <v>--</v>
      </c>
      <c r="MS70" s="190" t="str">
        <f t="shared" si="59"/>
        <v>--</v>
      </c>
      <c r="MT70" s="190" t="str">
        <f t="shared" si="59"/>
        <v>--</v>
      </c>
      <c r="MU70" s="190" t="str">
        <f t="shared" si="59"/>
        <v>--</v>
      </c>
      <c r="MV70" s="220">
        <v>84.177215189873493</v>
      </c>
      <c r="MW70" s="220">
        <v>81.366459627329107</v>
      </c>
      <c r="MX70" s="220">
        <v>34.177215189873401</v>
      </c>
      <c r="MY70" s="220">
        <v>35.610766045548601</v>
      </c>
      <c r="MZ70" s="220">
        <v>43.404255319148902</v>
      </c>
      <c r="NA70" s="220">
        <v>34.303534303534299</v>
      </c>
      <c r="NB70" s="220">
        <v>8.2978723404255295</v>
      </c>
      <c r="NC70" s="220">
        <v>5.6133056133056103</v>
      </c>
      <c r="ND70" s="220">
        <v>30.128205128205099</v>
      </c>
      <c r="NE70" s="220">
        <v>25.8333333333333</v>
      </c>
      <c r="NF70" s="220">
        <v>9.6153846153846096</v>
      </c>
      <c r="NG70" s="220">
        <v>7.5</v>
      </c>
      <c r="NH70" s="221" t="str">
        <f t="shared" si="62"/>
        <v>--</v>
      </c>
      <c r="NI70" s="222">
        <v>14.285714285714301</v>
      </c>
      <c r="NJ70" s="222">
        <v>13.461538461538501</v>
      </c>
      <c r="NK70" s="222">
        <v>11.2565445026178</v>
      </c>
      <c r="NL70" s="221" t="str">
        <f t="shared" si="63"/>
        <v>--</v>
      </c>
      <c r="NM70" s="222">
        <v>16.441441441441398</v>
      </c>
      <c r="NN70" s="222">
        <v>14.84375</v>
      </c>
      <c r="NO70" s="222">
        <v>13.9817629179331</v>
      </c>
      <c r="NP70" s="221" t="str">
        <f t="shared" si="64"/>
        <v>--</v>
      </c>
      <c r="NQ70" s="273">
        <v>8.6519114688128749</v>
      </c>
      <c r="NR70" s="273">
        <v>8.9743589743589709</v>
      </c>
      <c r="NS70" s="273">
        <v>8.3769633507853385</v>
      </c>
      <c r="NT70" s="221" t="str">
        <f t="shared" si="65"/>
        <v>--</v>
      </c>
      <c r="NU70" s="222">
        <v>11.036036036036036</v>
      </c>
      <c r="NV70" s="222">
        <v>10.156250000000004</v>
      </c>
      <c r="NW70" s="222">
        <v>9.1185410334346475</v>
      </c>
      <c r="NX70" s="221" t="str">
        <f t="shared" si="66"/>
        <v>--</v>
      </c>
      <c r="NY70" s="222">
        <v>22.937625754527129</v>
      </c>
      <c r="NZ70" s="222">
        <v>22.435897435897452</v>
      </c>
      <c r="OA70" s="222">
        <v>19.633507853403138</v>
      </c>
      <c r="OB70" s="221" t="str">
        <f t="shared" si="67"/>
        <v>--</v>
      </c>
      <c r="OC70" s="222">
        <v>27.477477477477471</v>
      </c>
      <c r="OD70" s="222">
        <v>25.000000000000018</v>
      </c>
      <c r="OE70" s="222">
        <v>23.100303951367774</v>
      </c>
      <c r="OF70" s="128">
        <v>45.751633986928113</v>
      </c>
      <c r="OG70" s="128">
        <v>45.340501792114743</v>
      </c>
      <c r="OH70" s="128">
        <v>45.401174168297423</v>
      </c>
      <c r="OI70" s="128">
        <v>39.603960396039611</v>
      </c>
      <c r="OJ70" s="128">
        <v>48.033126293995871</v>
      </c>
      <c r="OK70" s="128">
        <v>52.079207920792079</v>
      </c>
      <c r="OL70" s="128">
        <v>51.000000000000007</v>
      </c>
      <c r="OM70" s="128">
        <v>43.195266272189372</v>
      </c>
      <c r="ON70" s="310">
        <v>22.888888888888875</v>
      </c>
      <c r="OO70" s="128">
        <v>18.41620626151013</v>
      </c>
      <c r="OP70" s="128">
        <v>16.12903225806452</v>
      </c>
      <c r="OQ70" s="128">
        <v>18</v>
      </c>
      <c r="OR70" s="128">
        <v>23.492723492723492</v>
      </c>
      <c r="OS70" s="128">
        <v>20.278330019880698</v>
      </c>
      <c r="OT70" s="128">
        <v>18.829516539440206</v>
      </c>
      <c r="OU70" s="128">
        <v>18.263473053892223</v>
      </c>
      <c r="OW70" s="378" t="str">
        <f t="shared" ref="OW70:OZ110" si="68">"--"</f>
        <v>--</v>
      </c>
      <c r="OX70" s="381">
        <v>2.0979020979021001</v>
      </c>
      <c r="OY70" s="381">
        <v>1.7110266159695817</v>
      </c>
      <c r="OZ70" s="381">
        <v>2.3195876288659796</v>
      </c>
      <c r="PA70" s="378" t="str">
        <f t="shared" ref="PA70:PL110" si="69">"--"</f>
        <v>--</v>
      </c>
      <c r="PB70" s="378" t="str">
        <f t="shared" si="69"/>
        <v>--</v>
      </c>
      <c r="PC70" s="381">
        <v>0.96525096525096432</v>
      </c>
      <c r="PD70" s="381">
        <v>5.2631578947368416</v>
      </c>
      <c r="PE70" s="380">
        <v>31.130063965884865</v>
      </c>
      <c r="PF70" s="381">
        <v>36.794582392776505</v>
      </c>
      <c r="PG70" s="381">
        <v>42.7777777777778</v>
      </c>
      <c r="PH70" s="381">
        <v>36.132315521628492</v>
      </c>
      <c r="PI70" s="380">
        <v>24.945770065075919</v>
      </c>
      <c r="PJ70" s="381">
        <v>16.400911161731216</v>
      </c>
      <c r="PK70" s="381">
        <v>15.24163568773235</v>
      </c>
      <c r="PL70" s="381">
        <v>10.741687979539634</v>
      </c>
      <c r="PM70" s="378" t="str">
        <f t="shared" ref="PM70:PP110" si="70">"--"</f>
        <v>--</v>
      </c>
      <c r="PN70" s="381">
        <v>14.4638403990025</v>
      </c>
      <c r="PO70" s="381">
        <v>13.043478260869572</v>
      </c>
      <c r="PP70" s="381">
        <v>15.860215053763417</v>
      </c>
      <c r="PQ70" s="378" t="str">
        <f t="shared" ref="PQ70:PT110" si="71">"--"</f>
        <v>--</v>
      </c>
      <c r="PR70" s="381">
        <v>10.224438902743149</v>
      </c>
      <c r="PS70" s="381">
        <v>14.426877470355729</v>
      </c>
      <c r="PT70" s="381">
        <v>10.215053763440867</v>
      </c>
      <c r="PU70" s="378" t="str">
        <f t="shared" ref="PU70:PX110" si="72">"--"</f>
        <v>--</v>
      </c>
      <c r="PV70" s="381">
        <v>24.688279301745631</v>
      </c>
      <c r="PW70" s="381">
        <v>27.47035573122529</v>
      </c>
      <c r="PX70" s="381">
        <v>26.075268817204272</v>
      </c>
      <c r="PZ70" s="368"/>
      <c r="QA70" s="368"/>
      <c r="QB70" s="368"/>
      <c r="QC70" s="368"/>
      <c r="QD70" s="368"/>
      <c r="QE70" s="368"/>
      <c r="QF70" s="368"/>
      <c r="QG70" s="368"/>
      <c r="QH70" s="368"/>
      <c r="QI70" s="368"/>
      <c r="QJ70" s="368"/>
      <c r="QK70" s="368"/>
      <c r="QL70" s="368"/>
      <c r="QM70" s="368"/>
      <c r="QN70" s="368"/>
      <c r="QO70" s="368"/>
      <c r="QP70" s="368"/>
      <c r="QQ70" s="368"/>
      <c r="QR70" s="368"/>
      <c r="QS70" s="368"/>
      <c r="QT70" s="368"/>
      <c r="QU70" s="368"/>
      <c r="QV70" s="368"/>
      <c r="QW70" s="368"/>
      <c r="QX70" s="368"/>
      <c r="QY70" s="368"/>
      <c r="QZ70" s="368"/>
      <c r="RA70" s="368"/>
      <c r="RB70" s="368"/>
      <c r="RC70" s="368"/>
      <c r="RD70" s="368"/>
      <c r="RE70" s="368"/>
      <c r="RF70" s="368"/>
      <c r="RG70" s="368"/>
      <c r="RH70" s="368"/>
      <c r="RI70" s="368"/>
      <c r="RJ70" s="368"/>
      <c r="RK70" s="368"/>
      <c r="RL70" s="368"/>
      <c r="RM70" s="368"/>
      <c r="RN70" s="368"/>
      <c r="RO70" s="368"/>
      <c r="RP70" s="368"/>
      <c r="RQ70" s="368"/>
      <c r="RR70" s="368"/>
      <c r="RS70" s="368"/>
      <c r="RT70" s="368"/>
    </row>
    <row r="71" spans="1:488" ht="21" customHeight="1" x14ac:dyDescent="0.25">
      <c r="A71" s="114">
        <v>67</v>
      </c>
      <c r="B71" s="93" t="s">
        <v>67</v>
      </c>
      <c r="C71" s="189">
        <v>1.6528925619834713</v>
      </c>
      <c r="D71" s="189">
        <v>14.285714285714279</v>
      </c>
      <c r="E71" s="189">
        <v>0</v>
      </c>
      <c r="F71" s="189">
        <v>3.3898305084745761</v>
      </c>
      <c r="G71" s="189">
        <v>9.2436974789915975</v>
      </c>
      <c r="H71" s="189" t="str">
        <f>"--"</f>
        <v>--</v>
      </c>
      <c r="I71" s="189">
        <v>1.1627906976744184</v>
      </c>
      <c r="J71" s="189">
        <v>7.3170731707317076</v>
      </c>
      <c r="K71" s="189">
        <v>1.2987012987012985</v>
      </c>
      <c r="L71" s="189">
        <v>0</v>
      </c>
      <c r="M71" s="190">
        <v>8.9552238805970159</v>
      </c>
      <c r="N71" s="190">
        <v>3.0303030303030303</v>
      </c>
      <c r="O71" s="190">
        <v>0</v>
      </c>
      <c r="P71" s="190">
        <v>2.9411764705882355</v>
      </c>
      <c r="Q71" s="190">
        <v>5.4794520547945202</v>
      </c>
      <c r="R71" s="190">
        <v>0.83333333333333348</v>
      </c>
      <c r="S71" s="190">
        <v>9.9099099099099117</v>
      </c>
      <c r="T71" s="190">
        <v>0</v>
      </c>
      <c r="U71" s="190">
        <v>3.3898305084745761</v>
      </c>
      <c r="V71" s="190">
        <v>6.8376068376068382</v>
      </c>
      <c r="W71" s="190" t="str">
        <f>"--"</f>
        <v>--</v>
      </c>
      <c r="X71" s="190">
        <v>1.1627906976744184</v>
      </c>
      <c r="Y71" s="190">
        <v>6.097560975609758</v>
      </c>
      <c r="Z71" s="190">
        <v>1.2987012987012985</v>
      </c>
      <c r="AA71" s="190">
        <v>0</v>
      </c>
      <c r="AB71" s="132">
        <v>5.9701492537313428</v>
      </c>
      <c r="AC71" s="132">
        <v>3.0303030303030303</v>
      </c>
      <c r="AD71" s="132">
        <v>0</v>
      </c>
      <c r="AE71" s="132">
        <v>2.9411764705882355</v>
      </c>
      <c r="AF71" s="190">
        <v>5.4794520547945202</v>
      </c>
      <c r="AG71" s="189">
        <v>0.82644628099173567</v>
      </c>
      <c r="AH71" s="189">
        <v>9.8214285714285747</v>
      </c>
      <c r="AI71" s="191">
        <v>0</v>
      </c>
      <c r="AJ71" s="191">
        <v>0.84745762711864414</v>
      </c>
      <c r="AK71" s="190">
        <v>5.0420168067226889</v>
      </c>
      <c r="AL71" s="190" t="str">
        <f>"--"</f>
        <v>--</v>
      </c>
      <c r="AM71" s="190">
        <v>0</v>
      </c>
      <c r="AN71" s="190">
        <v>4.878048780487803</v>
      </c>
      <c r="AO71" s="190">
        <v>0</v>
      </c>
      <c r="AP71" s="190">
        <v>0</v>
      </c>
      <c r="AQ71" s="190">
        <v>4.477611940298508</v>
      </c>
      <c r="AR71" s="190">
        <v>3.0303030303030303</v>
      </c>
      <c r="AS71" s="190">
        <v>0</v>
      </c>
      <c r="AT71" s="190">
        <v>2.9411764705882355</v>
      </c>
      <c r="AU71" s="190">
        <v>5.5555555555555562</v>
      </c>
      <c r="AV71" s="190">
        <v>0.82644628099173545</v>
      </c>
      <c r="AW71" s="190">
        <v>21.551724137931039</v>
      </c>
      <c r="AX71" s="132">
        <v>2.4390243902439019</v>
      </c>
      <c r="AY71" s="132">
        <v>6.6115702479338845</v>
      </c>
      <c r="AZ71" s="132">
        <v>14.516129032258062</v>
      </c>
      <c r="BA71" s="132" t="str">
        <f>"--"</f>
        <v>--</v>
      </c>
      <c r="BB71" s="190">
        <v>0</v>
      </c>
      <c r="BC71" s="132">
        <v>10.588235294117647</v>
      </c>
      <c r="BD71" s="132">
        <v>3.9473684210526301</v>
      </c>
      <c r="BE71" s="132">
        <v>1.2658227848101264</v>
      </c>
      <c r="BF71" s="132">
        <v>4.3478260869565224</v>
      </c>
      <c r="BG71" s="190">
        <v>2.9411764705882351</v>
      </c>
      <c r="BH71" s="132">
        <v>0</v>
      </c>
      <c r="BI71" s="132">
        <v>9.5890410958904102</v>
      </c>
      <c r="BJ71" s="132">
        <v>9.5890410958904102</v>
      </c>
      <c r="BK71" s="192" t="s">
        <v>286</v>
      </c>
      <c r="BL71" s="190">
        <v>6.0344827586207259</v>
      </c>
      <c r="BM71" s="132">
        <v>4.8780487804878163</v>
      </c>
      <c r="BN71" s="192" t="s">
        <v>286</v>
      </c>
      <c r="BO71" s="192">
        <v>0.80645161290323131</v>
      </c>
      <c r="BP71" s="192" t="str">
        <f>"--"</f>
        <v>--</v>
      </c>
      <c r="BQ71" s="192" t="s">
        <v>286</v>
      </c>
      <c r="BR71" s="132">
        <v>3.5294117647058982</v>
      </c>
      <c r="BS71" s="132">
        <v>3.896103896103881</v>
      </c>
      <c r="BT71" s="192" t="s">
        <v>286</v>
      </c>
      <c r="BU71" s="190">
        <v>1.4492753623188404</v>
      </c>
      <c r="BV71" s="132">
        <v>2.9411764705882355</v>
      </c>
      <c r="BW71" s="192" t="s">
        <v>286</v>
      </c>
      <c r="BX71" s="132">
        <v>1.3888888888888891</v>
      </c>
      <c r="BY71" s="190">
        <v>2.7397260273972601</v>
      </c>
      <c r="BZ71" s="132" t="s">
        <v>286</v>
      </c>
      <c r="CA71" s="132">
        <v>20.192307692307693</v>
      </c>
      <c r="CB71" s="132">
        <v>25.714285714285712</v>
      </c>
      <c r="CC71" s="190" t="s">
        <v>286</v>
      </c>
      <c r="CD71" s="132">
        <v>6.603773584905662</v>
      </c>
      <c r="CE71" s="132" t="str">
        <f>"--"</f>
        <v>--</v>
      </c>
      <c r="CF71" s="132" t="s">
        <v>286</v>
      </c>
      <c r="CG71" s="190">
        <v>7.7922077922077895</v>
      </c>
      <c r="CH71" s="132">
        <v>20.27027027027027</v>
      </c>
      <c r="CI71" s="132" t="s">
        <v>286</v>
      </c>
      <c r="CJ71" s="132">
        <v>4.838709677419355</v>
      </c>
      <c r="CK71" s="132">
        <v>17.241379310344826</v>
      </c>
      <c r="CL71" s="132" t="s">
        <v>286</v>
      </c>
      <c r="CM71" s="132">
        <v>3.8461538461538458</v>
      </c>
      <c r="CN71" s="132">
        <v>22.222222222222221</v>
      </c>
      <c r="CO71" s="132" t="s">
        <v>286</v>
      </c>
      <c r="CP71" s="190">
        <v>44.247787610619461</v>
      </c>
      <c r="CQ71" s="132">
        <v>39.999999999999986</v>
      </c>
      <c r="CR71" s="132" t="s">
        <v>286</v>
      </c>
      <c r="CS71" s="192">
        <v>29.838709677419374</v>
      </c>
      <c r="CT71" s="192" t="str">
        <f>"--"</f>
        <v>--</v>
      </c>
      <c r="CU71" s="190" t="s">
        <v>286</v>
      </c>
      <c r="CV71" s="132">
        <v>17.857142857142854</v>
      </c>
      <c r="CW71" s="132">
        <v>40.259740259740255</v>
      </c>
      <c r="CX71" s="192" t="s">
        <v>286</v>
      </c>
      <c r="CY71" s="192">
        <v>16.176470588235297</v>
      </c>
      <c r="CZ71" s="190">
        <v>23.52941176470588</v>
      </c>
      <c r="DA71" s="132" t="s">
        <v>286</v>
      </c>
      <c r="DB71" s="132">
        <v>21.428571428571427</v>
      </c>
      <c r="DC71" s="210">
        <v>28.767123287671232</v>
      </c>
      <c r="DD71" s="192">
        <v>68.292682926829229</v>
      </c>
      <c r="DE71" s="190">
        <v>82.758620689655146</v>
      </c>
      <c r="DF71" s="132">
        <v>68.292682926829272</v>
      </c>
      <c r="DG71" s="132">
        <v>63.636363636363619</v>
      </c>
      <c r="DH71" s="192">
        <v>55.737704918032797</v>
      </c>
      <c r="DI71" s="192" t="str">
        <f>"--"</f>
        <v>--</v>
      </c>
      <c r="DJ71" s="190">
        <v>65.909090909090921</v>
      </c>
      <c r="DK71" s="132">
        <v>75.294117647058826</v>
      </c>
      <c r="DL71" s="132">
        <v>50.649350649350666</v>
      </c>
      <c r="DM71" s="132">
        <v>72.222222222222214</v>
      </c>
      <c r="DN71" s="132">
        <v>75.757575757575751</v>
      </c>
      <c r="DO71" s="190">
        <v>70.588235294117638</v>
      </c>
      <c r="DP71" s="132">
        <v>81.927710843373475</v>
      </c>
      <c r="DQ71" s="132">
        <v>81.944444444444414</v>
      </c>
      <c r="DR71" s="132">
        <v>65.753424657534254</v>
      </c>
      <c r="DS71" s="132">
        <v>40.517241379310335</v>
      </c>
      <c r="DT71" s="190">
        <v>63.716814159292028</v>
      </c>
      <c r="DU71" s="194">
        <v>34.146341463414629</v>
      </c>
      <c r="DV71" s="194">
        <v>50</v>
      </c>
      <c r="DW71" s="192">
        <v>37.903225806451616</v>
      </c>
      <c r="DX71" s="194" t="str">
        <f>"--"</f>
        <v>--</v>
      </c>
      <c r="DY71" s="190">
        <v>33.720930232558146</v>
      </c>
      <c r="DZ71" s="190">
        <v>68.235294117647086</v>
      </c>
      <c r="EA71" s="190">
        <v>36.36363636363636</v>
      </c>
      <c r="EB71" s="190">
        <v>61.764705882352942</v>
      </c>
      <c r="EC71" s="190">
        <v>70.588235294117666</v>
      </c>
      <c r="ED71" s="190">
        <v>58.82352941176471</v>
      </c>
      <c r="EE71" s="190">
        <v>72.289156626506028</v>
      </c>
      <c r="EF71" s="190">
        <v>76.71232876712331</v>
      </c>
      <c r="EG71" s="190">
        <v>56.164383561643824</v>
      </c>
      <c r="EH71" s="190">
        <v>15.702479338842977</v>
      </c>
      <c r="EI71" s="190">
        <v>12.173913043478263</v>
      </c>
      <c r="EJ71" s="190">
        <v>7.3170731707317076</v>
      </c>
      <c r="EK71" s="190">
        <v>21.1864406779661</v>
      </c>
      <c r="EL71" s="132">
        <v>13.709677419354843</v>
      </c>
      <c r="EM71" s="132" t="str">
        <f>"--"</f>
        <v>--</v>
      </c>
      <c r="EN71" s="132">
        <v>18.390804597701159</v>
      </c>
      <c r="EO71" s="132">
        <v>16.47058823529412</v>
      </c>
      <c r="EP71" s="190">
        <v>6.5789473684210531</v>
      </c>
      <c r="EQ71" s="132">
        <v>16.216216216216214</v>
      </c>
      <c r="ER71" s="132">
        <v>13.235294117647063</v>
      </c>
      <c r="ES71" s="132">
        <v>8.8235294117647047</v>
      </c>
      <c r="ET71" s="132">
        <v>19.04761904761904</v>
      </c>
      <c r="EU71" s="190">
        <v>16.901408450704224</v>
      </c>
      <c r="EV71" s="132">
        <v>12.328767123287673</v>
      </c>
      <c r="EW71" s="132" t="s">
        <v>286</v>
      </c>
      <c r="EX71" s="132" t="s">
        <v>286</v>
      </c>
      <c r="EY71" s="132" t="s">
        <v>286</v>
      </c>
      <c r="EZ71" s="190">
        <v>84.426229508196741</v>
      </c>
      <c r="FA71" s="132">
        <v>83.870967741935502</v>
      </c>
      <c r="FB71" s="132" t="str">
        <f>"--"</f>
        <v>--</v>
      </c>
      <c r="FC71" s="132">
        <v>86.363636363636388</v>
      </c>
      <c r="FD71" s="132">
        <v>83.529411764705841</v>
      </c>
      <c r="FE71" s="190">
        <v>88.157894736842124</v>
      </c>
      <c r="FF71" s="132">
        <v>91.666666666666686</v>
      </c>
      <c r="FG71" s="132">
        <v>72.463768115942045</v>
      </c>
      <c r="FH71" s="132">
        <v>70.588235294117652</v>
      </c>
      <c r="FI71" s="132">
        <v>87.058823529411782</v>
      </c>
      <c r="FJ71" s="190">
        <v>86.301369863013733</v>
      </c>
      <c r="FK71" s="132">
        <v>73.972602739726014</v>
      </c>
      <c r="FL71" s="132" t="s">
        <v>286</v>
      </c>
      <c r="FM71" s="132" t="s">
        <v>286</v>
      </c>
      <c r="FN71" s="132" t="s">
        <v>286</v>
      </c>
      <c r="FO71" s="190">
        <v>44.262295081967217</v>
      </c>
      <c r="FP71" s="132">
        <v>44.354838709677423</v>
      </c>
      <c r="FQ71" s="132" t="str">
        <f>"--"</f>
        <v>--</v>
      </c>
      <c r="FR71" s="132">
        <v>25.000000000000007</v>
      </c>
      <c r="FS71" s="132">
        <v>47.058823529411754</v>
      </c>
      <c r="FT71" s="190">
        <v>32.89473684210526</v>
      </c>
      <c r="FU71" s="132">
        <v>43.055555555555578</v>
      </c>
      <c r="FV71" s="132">
        <v>31.884057971014496</v>
      </c>
      <c r="FW71" s="132">
        <v>20.588235294117641</v>
      </c>
      <c r="FX71" s="132">
        <v>32.941176470588253</v>
      </c>
      <c r="FY71" s="190">
        <v>39.726027397260282</v>
      </c>
      <c r="FZ71" s="132">
        <v>24.657534246575342</v>
      </c>
      <c r="GA71" s="132" t="s">
        <v>286</v>
      </c>
      <c r="GB71" s="132" t="s">
        <v>286</v>
      </c>
      <c r="GC71" s="132" t="s">
        <v>286</v>
      </c>
      <c r="GD71" s="190">
        <v>67.543859649122794</v>
      </c>
      <c r="GE71" s="132">
        <v>83.739837398373979</v>
      </c>
      <c r="GF71" s="132" t="str">
        <f>"--"</f>
        <v>--</v>
      </c>
      <c r="GG71" s="132">
        <v>68.292682926829301</v>
      </c>
      <c r="GH71" s="132">
        <v>64.285714285714263</v>
      </c>
      <c r="GI71" s="190">
        <v>68.831168831168853</v>
      </c>
      <c r="GJ71" s="132">
        <v>52.054794520547944</v>
      </c>
      <c r="GK71" s="132">
        <v>60.29411764705884</v>
      </c>
      <c r="GL71" s="132">
        <v>67.164179104477626</v>
      </c>
      <c r="GM71" s="197">
        <v>52.380952380952372</v>
      </c>
      <c r="GN71" s="190">
        <v>48.611111111111114</v>
      </c>
      <c r="GO71" s="132">
        <v>58.333333333333321</v>
      </c>
      <c r="GP71" s="132" t="s">
        <v>286</v>
      </c>
      <c r="GQ71" s="132" t="s">
        <v>286</v>
      </c>
      <c r="GR71" s="132" t="s">
        <v>286</v>
      </c>
      <c r="GS71" s="190">
        <v>26.315789473684209</v>
      </c>
      <c r="GT71" s="132">
        <v>37.398373983739837</v>
      </c>
      <c r="GU71" s="132" t="str">
        <f>"--"</f>
        <v>--</v>
      </c>
      <c r="GV71" s="132">
        <v>14.634146341463419</v>
      </c>
      <c r="GW71" s="132">
        <v>21.428571428571427</v>
      </c>
      <c r="GX71" s="190">
        <v>32.467532467532472</v>
      </c>
      <c r="GY71" s="190">
        <v>16.43835616438356</v>
      </c>
      <c r="GZ71" s="190">
        <v>16.176470588235301</v>
      </c>
      <c r="HA71" s="190">
        <v>26.865671641791046</v>
      </c>
      <c r="HB71" s="190">
        <v>15.476190476190478</v>
      </c>
      <c r="HC71" s="190">
        <v>13.888888888888889</v>
      </c>
      <c r="HD71" s="190">
        <v>12.5</v>
      </c>
      <c r="HE71" s="190" t="s">
        <v>286</v>
      </c>
      <c r="HF71" s="190" t="s">
        <v>286</v>
      </c>
      <c r="HG71" s="190" t="s">
        <v>286</v>
      </c>
      <c r="HH71" s="190">
        <v>34.482758620689665</v>
      </c>
      <c r="HI71" s="190">
        <v>22.131147540983605</v>
      </c>
      <c r="HJ71" s="190" t="str">
        <f>"--"</f>
        <v>--</v>
      </c>
      <c r="HK71" s="190">
        <v>43.209876543209866</v>
      </c>
      <c r="HL71" s="132">
        <v>46.341463414634134</v>
      </c>
      <c r="HM71" s="132">
        <v>29.333333333333329</v>
      </c>
      <c r="HN71" s="132">
        <v>52.777777777777779</v>
      </c>
      <c r="HO71" s="132">
        <v>46.268656716417908</v>
      </c>
      <c r="HP71" s="190">
        <v>40.298507462686551</v>
      </c>
      <c r="HQ71" s="132">
        <v>34.567901234567898</v>
      </c>
      <c r="HR71" s="132">
        <v>56.164383561643838</v>
      </c>
      <c r="HS71" s="132">
        <v>50.704225352112672</v>
      </c>
      <c r="HT71" s="196" t="s">
        <v>286</v>
      </c>
      <c r="HU71" s="190" t="s">
        <v>286</v>
      </c>
      <c r="HV71" s="192" t="s">
        <v>286</v>
      </c>
      <c r="HW71" s="192">
        <v>9.4827586206896566</v>
      </c>
      <c r="HX71" s="192">
        <v>7.3770491803278677</v>
      </c>
      <c r="HY71" s="192" t="str">
        <f>"--"</f>
        <v>--</v>
      </c>
      <c r="HZ71" s="192">
        <v>11.111111111111112</v>
      </c>
      <c r="IA71" s="192">
        <v>15.853658536585373</v>
      </c>
      <c r="IB71" s="192">
        <v>10.666666666666668</v>
      </c>
      <c r="IC71" s="192">
        <v>16.666666666666664</v>
      </c>
      <c r="ID71" s="192">
        <v>13.432835820895519</v>
      </c>
      <c r="IE71" s="192">
        <v>14.925373134328357</v>
      </c>
      <c r="IF71" s="192">
        <v>16.049382716049383</v>
      </c>
      <c r="IG71" s="192">
        <v>21.917808219178088</v>
      </c>
      <c r="IH71" s="192">
        <v>9.8591549295774659</v>
      </c>
      <c r="II71" s="192" t="s">
        <v>286</v>
      </c>
      <c r="IJ71" s="192" t="s">
        <v>286</v>
      </c>
      <c r="IK71" s="192" t="s">
        <v>286</v>
      </c>
      <c r="IL71" s="192" t="s">
        <v>286</v>
      </c>
      <c r="IM71" s="192" t="s">
        <v>286</v>
      </c>
      <c r="IN71" s="192" t="s">
        <v>286</v>
      </c>
      <c r="IO71" s="192" t="s">
        <v>286</v>
      </c>
      <c r="IP71" s="192" t="s">
        <v>286</v>
      </c>
      <c r="IQ71" s="192" t="s">
        <v>286</v>
      </c>
      <c r="IR71" s="192" t="s">
        <v>286</v>
      </c>
      <c r="IS71" s="192">
        <v>10.9375</v>
      </c>
      <c r="IT71" s="192">
        <v>16.666666666666671</v>
      </c>
      <c r="IU71" s="192" t="s">
        <v>286</v>
      </c>
      <c r="IV71" s="192">
        <v>10.606060606060606</v>
      </c>
      <c r="IW71" s="192">
        <v>12.903225806451607</v>
      </c>
      <c r="IX71" s="192" t="s">
        <v>286</v>
      </c>
      <c r="IY71" s="192" t="s">
        <v>286</v>
      </c>
      <c r="IZ71" s="192" t="s">
        <v>286</v>
      </c>
      <c r="JA71" s="192" t="s">
        <v>286</v>
      </c>
      <c r="JB71" s="192" t="s">
        <v>286</v>
      </c>
      <c r="JC71" s="192" t="s">
        <v>286</v>
      </c>
      <c r="JD71" s="192" t="s">
        <v>286</v>
      </c>
      <c r="JE71" s="192" t="s">
        <v>286</v>
      </c>
      <c r="JF71" s="192" t="s">
        <v>286</v>
      </c>
      <c r="JG71" s="192" t="s">
        <v>286</v>
      </c>
      <c r="JH71" s="192">
        <v>14.062499999999998</v>
      </c>
      <c r="JI71" s="192">
        <v>6.0606060606060623</v>
      </c>
      <c r="JJ71" s="192" t="s">
        <v>286</v>
      </c>
      <c r="JK71" s="192">
        <v>6.0606060606060597</v>
      </c>
      <c r="JL71" s="192">
        <v>4.8387096774193541</v>
      </c>
      <c r="JM71" s="192" t="s">
        <v>286</v>
      </c>
      <c r="JN71" s="192" t="s">
        <v>286</v>
      </c>
      <c r="JO71" s="192" t="s">
        <v>286</v>
      </c>
      <c r="JP71" s="192" t="s">
        <v>286</v>
      </c>
      <c r="JQ71" s="192" t="s">
        <v>286</v>
      </c>
      <c r="JR71" s="192" t="s">
        <v>286</v>
      </c>
      <c r="JS71" s="192" t="s">
        <v>286</v>
      </c>
      <c r="JT71" s="192" t="s">
        <v>286</v>
      </c>
      <c r="JU71" s="192" t="s">
        <v>286</v>
      </c>
      <c r="JV71" s="192" t="s">
        <v>286</v>
      </c>
      <c r="JW71" s="192">
        <v>24.999999999999993</v>
      </c>
      <c r="JX71" s="192">
        <v>22.72727272727273</v>
      </c>
      <c r="JY71" s="192" t="s">
        <v>286</v>
      </c>
      <c r="JZ71" s="192">
        <v>16.666666666666668</v>
      </c>
      <c r="KA71" s="192">
        <v>17.741935483870972</v>
      </c>
      <c r="KB71" s="192">
        <v>22.314049586776868</v>
      </c>
      <c r="KC71" s="192">
        <v>23.275862068965527</v>
      </c>
      <c r="KD71" s="192">
        <v>34.146341463414629</v>
      </c>
      <c r="KE71" s="192">
        <v>19.491525423728813</v>
      </c>
      <c r="KF71" s="192">
        <v>29.032258064516128</v>
      </c>
      <c r="KG71" s="192" t="str">
        <f>"--"</f>
        <v>--</v>
      </c>
      <c r="KH71" s="192">
        <v>13.953488372093027</v>
      </c>
      <c r="KI71" s="192">
        <v>16.666666666666671</v>
      </c>
      <c r="KJ71" s="192">
        <v>12.987012987012987</v>
      </c>
      <c r="KK71" s="192">
        <v>16.438356164383556</v>
      </c>
      <c r="KL71" s="192">
        <v>20.588235294117638</v>
      </c>
      <c r="KM71" s="192">
        <v>19.117647058823536</v>
      </c>
      <c r="KN71" s="192">
        <v>23.809523809523803</v>
      </c>
      <c r="KO71" s="192">
        <v>15.27777777777778</v>
      </c>
      <c r="KP71" s="192">
        <v>23.611111111111118</v>
      </c>
      <c r="KQ71" s="192" t="str">
        <f t="shared" si="58"/>
        <v>--</v>
      </c>
      <c r="KR71" s="192" t="str">
        <f t="shared" si="58"/>
        <v>--</v>
      </c>
      <c r="KS71" s="192" t="str">
        <f t="shared" si="58"/>
        <v>--</v>
      </c>
      <c r="KT71" s="192" t="str">
        <f t="shared" si="58"/>
        <v>--</v>
      </c>
      <c r="KU71" s="192" t="str">
        <f t="shared" si="58"/>
        <v>--</v>
      </c>
      <c r="KV71" s="219">
        <v>3.2608695652173898</v>
      </c>
      <c r="KW71" s="219">
        <v>0</v>
      </c>
      <c r="KX71" s="219">
        <v>0</v>
      </c>
      <c r="KY71" s="219">
        <v>1.13636363636364</v>
      </c>
      <c r="KZ71" s="219">
        <v>0</v>
      </c>
      <c r="LA71" s="219">
        <v>1.3698630136986301</v>
      </c>
      <c r="LB71" s="190" t="str">
        <f t="shared" si="60"/>
        <v>--</v>
      </c>
      <c r="LC71" s="219">
        <v>1.3698630136986301</v>
      </c>
      <c r="LD71" s="219">
        <v>8.6956521739130395</v>
      </c>
      <c r="LE71" s="190" t="str">
        <f t="shared" si="61"/>
        <v>--</v>
      </c>
      <c r="LF71" s="219">
        <v>0</v>
      </c>
      <c r="LG71" s="219">
        <v>5.4794520547945202</v>
      </c>
      <c r="LH71" s="219">
        <v>86.956521739130395</v>
      </c>
      <c r="LI71" s="219">
        <v>81.3333333333333</v>
      </c>
      <c r="LJ71" s="219">
        <v>82.191780821917803</v>
      </c>
      <c r="LK71" s="219">
        <v>78.571428571428498</v>
      </c>
      <c r="LL71" s="219">
        <v>76.744186046511601</v>
      </c>
      <c r="LM71" s="219">
        <v>83.561643835616493</v>
      </c>
      <c r="LN71" s="219">
        <v>41.304347826087003</v>
      </c>
      <c r="LO71" s="219">
        <v>32</v>
      </c>
      <c r="LP71" s="219">
        <v>28.7671232876712</v>
      </c>
      <c r="LQ71" s="219">
        <v>32.142857142857203</v>
      </c>
      <c r="LR71" s="219">
        <v>33.720930232558104</v>
      </c>
      <c r="LS71" s="219">
        <v>34.246575342465697</v>
      </c>
      <c r="LT71" s="219">
        <v>56.521739130434803</v>
      </c>
      <c r="LU71" s="219">
        <v>33.3333333333333</v>
      </c>
      <c r="LV71" s="219">
        <v>46.575342465753401</v>
      </c>
      <c r="LW71" s="219">
        <v>50</v>
      </c>
      <c r="LX71" s="219">
        <v>43.023255813953497</v>
      </c>
      <c r="LY71" s="219">
        <v>46.575342465753401</v>
      </c>
      <c r="LZ71" s="219">
        <v>16.304347826087</v>
      </c>
      <c r="MA71" s="219">
        <v>5.3333333333333304</v>
      </c>
      <c r="MB71" s="219">
        <v>9.5890410958904102</v>
      </c>
      <c r="MC71" s="219">
        <v>11.9047619047619</v>
      </c>
      <c r="MD71" s="219">
        <v>11.6279069767442</v>
      </c>
      <c r="ME71" s="219">
        <v>9.5890410958904102</v>
      </c>
      <c r="MF71" s="219">
        <v>50.549450549450498</v>
      </c>
      <c r="MG71" s="219">
        <v>38.6666666666667</v>
      </c>
      <c r="MH71" s="219">
        <v>36.986301369863</v>
      </c>
      <c r="MI71" s="219">
        <v>36.904761904761898</v>
      </c>
      <c r="MJ71" s="219">
        <v>31.395348837209301</v>
      </c>
      <c r="MK71" s="219">
        <v>20.547945205479401</v>
      </c>
      <c r="ML71" s="219">
        <v>18.6813186813187</v>
      </c>
      <c r="MM71" s="219">
        <v>5.3333333333333304</v>
      </c>
      <c r="MN71" s="219">
        <v>5.4794520547945202</v>
      </c>
      <c r="MO71" s="219">
        <v>13.0952380952381</v>
      </c>
      <c r="MP71" s="219">
        <v>5.8139534883720998</v>
      </c>
      <c r="MQ71" s="219">
        <v>6.8493150684931496</v>
      </c>
      <c r="MR71" s="190" t="str">
        <f t="shared" si="59"/>
        <v>--</v>
      </c>
      <c r="MS71" s="190" t="str">
        <f t="shared" si="59"/>
        <v>--</v>
      </c>
      <c r="MT71" s="190" t="str">
        <f t="shared" si="59"/>
        <v>--</v>
      </c>
      <c r="MU71" s="190" t="str">
        <f t="shared" si="59"/>
        <v>--</v>
      </c>
      <c r="MV71" s="220">
        <v>83.098591549295804</v>
      </c>
      <c r="MW71" s="220">
        <v>92.307692307692307</v>
      </c>
      <c r="MX71" s="220">
        <v>32.394366197183103</v>
      </c>
      <c r="MY71" s="220">
        <v>38.461538461538503</v>
      </c>
      <c r="MZ71" s="220">
        <v>47.887323943661997</v>
      </c>
      <c r="NA71" s="220">
        <v>34.615384615384599</v>
      </c>
      <c r="NB71" s="220">
        <v>8.4507042253521103</v>
      </c>
      <c r="NC71" s="220">
        <v>7.6923076923076898</v>
      </c>
      <c r="ND71" s="220">
        <v>37.142857142857203</v>
      </c>
      <c r="NE71" s="220">
        <v>39.743589743589702</v>
      </c>
      <c r="NF71" s="220">
        <v>11.4285714285714</v>
      </c>
      <c r="NG71" s="220">
        <v>12.8205128205128</v>
      </c>
      <c r="NH71" s="221" t="str">
        <f t="shared" si="62"/>
        <v>--</v>
      </c>
      <c r="NI71" s="222">
        <v>8.3333333333333304</v>
      </c>
      <c r="NJ71" s="222">
        <v>23.287671232876701</v>
      </c>
      <c r="NK71" s="222">
        <v>11.4285714285714</v>
      </c>
      <c r="NL71" s="221" t="str">
        <f t="shared" si="63"/>
        <v>--</v>
      </c>
      <c r="NM71" s="222">
        <v>12.1951219512195</v>
      </c>
      <c r="NN71" s="222">
        <v>12.6582278481013</v>
      </c>
      <c r="NO71" s="222">
        <v>12.6760563380282</v>
      </c>
      <c r="NP71" s="221" t="str">
        <f t="shared" si="64"/>
        <v>--</v>
      </c>
      <c r="NQ71" s="273">
        <v>11.111111111111112</v>
      </c>
      <c r="NR71" s="273">
        <v>13.698630136986303</v>
      </c>
      <c r="NS71" s="273">
        <v>10.000000000000004</v>
      </c>
      <c r="NT71" s="221" t="str">
        <f t="shared" si="65"/>
        <v>--</v>
      </c>
      <c r="NU71" s="222">
        <v>12.195121951219516</v>
      </c>
      <c r="NV71" s="222">
        <v>13.924050632911397</v>
      </c>
      <c r="NW71" s="222">
        <v>15.492957746478874</v>
      </c>
      <c r="NX71" s="221" t="str">
        <f t="shared" si="66"/>
        <v>--</v>
      </c>
      <c r="NY71" s="222">
        <v>19.444444444444446</v>
      </c>
      <c r="NZ71" s="222">
        <v>36.986301369863014</v>
      </c>
      <c r="OA71" s="222">
        <v>21.428571428571427</v>
      </c>
      <c r="OB71" s="221" t="str">
        <f t="shared" si="67"/>
        <v>--</v>
      </c>
      <c r="OC71" s="222">
        <v>24.390243902439028</v>
      </c>
      <c r="OD71" s="222">
        <v>26.582278481012651</v>
      </c>
      <c r="OE71" s="222">
        <v>28.169014084507047</v>
      </c>
      <c r="OF71" s="128">
        <v>38.8888888888889</v>
      </c>
      <c r="OG71" s="128">
        <v>58.695652173913039</v>
      </c>
      <c r="OH71" s="128">
        <v>48.717948717948708</v>
      </c>
      <c r="OI71" s="128">
        <v>64.383561643835648</v>
      </c>
      <c r="OJ71" s="128">
        <v>42.307692307692299</v>
      </c>
      <c r="OK71" s="128">
        <v>37.647058823529406</v>
      </c>
      <c r="OL71" s="128">
        <v>62.790697674418603</v>
      </c>
      <c r="OM71" s="128">
        <v>43.835616438356176</v>
      </c>
      <c r="ON71" s="310">
        <v>18.461538461538467</v>
      </c>
      <c r="OO71" s="128">
        <v>19.318181818181817</v>
      </c>
      <c r="OP71" s="128">
        <v>13.333333333333336</v>
      </c>
      <c r="OQ71" s="128">
        <v>16.666666666666671</v>
      </c>
      <c r="OR71" s="128">
        <v>14.102564102564097</v>
      </c>
      <c r="OS71" s="128">
        <v>9.6385542168674654</v>
      </c>
      <c r="OT71" s="128">
        <v>13.95348837209303</v>
      </c>
      <c r="OU71" s="128">
        <v>9.722222222222225</v>
      </c>
      <c r="OW71" s="378" t="str">
        <f t="shared" si="68"/>
        <v>--</v>
      </c>
      <c r="OX71" s="381">
        <v>1.1627906976744182</v>
      </c>
      <c r="OY71" s="381">
        <v>1.1764705882352937</v>
      </c>
      <c r="OZ71" s="381">
        <v>1.5151515151515149</v>
      </c>
      <c r="PA71" s="378" t="str">
        <f t="shared" si="69"/>
        <v>--</v>
      </c>
      <c r="PB71" s="378" t="str">
        <f t="shared" si="69"/>
        <v>--</v>
      </c>
      <c r="PC71" s="381">
        <v>1.219512195121951</v>
      </c>
      <c r="PD71" s="381">
        <v>19.354838709677416</v>
      </c>
      <c r="PE71" s="380">
        <v>53.658536585365859</v>
      </c>
      <c r="PF71" s="381">
        <v>44.827586206896548</v>
      </c>
      <c r="PG71" s="381">
        <v>69.047619047619065</v>
      </c>
      <c r="PH71" s="381">
        <v>48.484848484848484</v>
      </c>
      <c r="PI71" s="380">
        <v>26.582278481012661</v>
      </c>
      <c r="PJ71" s="381">
        <v>14.457831325301207</v>
      </c>
      <c r="PK71" s="381">
        <v>4.7058823529411757</v>
      </c>
      <c r="PL71" s="381">
        <v>6.0606060606060606</v>
      </c>
      <c r="PM71" s="378" t="str">
        <f t="shared" si="70"/>
        <v>--</v>
      </c>
      <c r="PN71" s="381">
        <v>17.567567567567572</v>
      </c>
      <c r="PO71" s="381">
        <v>9.2105263157894761</v>
      </c>
      <c r="PP71" s="381">
        <v>12.5</v>
      </c>
      <c r="PQ71" s="378" t="str">
        <f t="shared" si="71"/>
        <v>--</v>
      </c>
      <c r="PR71" s="381">
        <v>5.4054054054054053</v>
      </c>
      <c r="PS71" s="381">
        <v>15.789473684210526</v>
      </c>
      <c r="PT71" s="381">
        <v>12.500000000000005</v>
      </c>
      <c r="PU71" s="378" t="str">
        <f t="shared" si="72"/>
        <v>--</v>
      </c>
      <c r="PV71" s="381">
        <v>22.972972972972975</v>
      </c>
      <c r="PW71" s="381">
        <v>24.999999999999996</v>
      </c>
      <c r="PX71" s="381">
        <v>25.000000000000004</v>
      </c>
      <c r="PZ71" s="368"/>
      <c r="QA71" s="368"/>
      <c r="QB71" s="368"/>
      <c r="QC71" s="368"/>
      <c r="QD71" s="368"/>
      <c r="QE71" s="368"/>
      <c r="QF71" s="368"/>
      <c r="QG71" s="368"/>
      <c r="QH71" s="368"/>
      <c r="QI71" s="368"/>
      <c r="QJ71" s="368"/>
      <c r="QK71" s="368"/>
      <c r="QL71" s="368"/>
      <c r="QM71" s="368"/>
      <c r="QN71" s="368"/>
      <c r="QO71" s="368"/>
      <c r="QP71" s="368"/>
      <c r="QQ71" s="368"/>
      <c r="QR71" s="368"/>
      <c r="QS71" s="368"/>
      <c r="QT71" s="368"/>
      <c r="QU71" s="368"/>
      <c r="QV71" s="368"/>
      <c r="QW71" s="368"/>
      <c r="QX71" s="368"/>
      <c r="QY71" s="368"/>
      <c r="QZ71" s="368"/>
      <c r="RA71" s="368"/>
      <c r="RB71" s="368"/>
      <c r="RC71" s="368"/>
      <c r="RD71" s="368"/>
      <c r="RE71" s="368"/>
      <c r="RF71" s="368"/>
      <c r="RG71" s="368"/>
      <c r="RH71" s="368"/>
      <c r="RI71" s="368"/>
      <c r="RJ71" s="368"/>
      <c r="RK71" s="368"/>
      <c r="RL71" s="368"/>
      <c r="RM71" s="368"/>
      <c r="RN71" s="368"/>
      <c r="RO71" s="368"/>
      <c r="RP71" s="368"/>
      <c r="RQ71" s="368"/>
      <c r="RR71" s="368"/>
      <c r="RS71" s="368"/>
      <c r="RT71" s="368"/>
    </row>
    <row r="72" spans="1:488" x14ac:dyDescent="0.25">
      <c r="A72" s="114">
        <v>68</v>
      </c>
      <c r="B72" s="93" t="s">
        <v>68</v>
      </c>
      <c r="C72" s="189">
        <v>2.9850746268656718</v>
      </c>
      <c r="D72" s="189">
        <v>9.3220338983050901</v>
      </c>
      <c r="E72" s="189">
        <v>14.832535885167468</v>
      </c>
      <c r="F72" s="189">
        <v>1.1363636363636362</v>
      </c>
      <c r="G72" s="189">
        <v>9.0517241379310391</v>
      </c>
      <c r="H72" s="189">
        <v>15.000000000000002</v>
      </c>
      <c r="I72" s="189">
        <v>3.8461538461538458</v>
      </c>
      <c r="J72" s="189">
        <v>9.0909090909090953</v>
      </c>
      <c r="K72" s="189">
        <v>18.981481481481495</v>
      </c>
      <c r="L72" s="189">
        <v>0.94339622641509446</v>
      </c>
      <c r="M72" s="190">
        <v>5.9113300492610845</v>
      </c>
      <c r="N72" s="190">
        <v>8.6538461538461515</v>
      </c>
      <c r="O72" s="190">
        <v>0.48076923076923062</v>
      </c>
      <c r="P72" s="190">
        <v>3.8095238095238089</v>
      </c>
      <c r="Q72" s="190">
        <v>14.358974358974361</v>
      </c>
      <c r="R72" s="190">
        <v>2.9850746268656718</v>
      </c>
      <c r="S72" s="190">
        <v>8.0851063829787275</v>
      </c>
      <c r="T72" s="190">
        <v>11.05769230769231</v>
      </c>
      <c r="U72" s="190">
        <v>1.1363636363636362</v>
      </c>
      <c r="V72" s="190">
        <v>7.3275862068965534</v>
      </c>
      <c r="W72" s="190">
        <v>12.785388127853887</v>
      </c>
      <c r="X72" s="190">
        <v>3.8461538461538458</v>
      </c>
      <c r="Y72" s="190">
        <v>8.2251082251082295</v>
      </c>
      <c r="Z72" s="190">
        <v>16.279069767441868</v>
      </c>
      <c r="AA72" s="190">
        <v>0.47169811320754723</v>
      </c>
      <c r="AB72" s="132">
        <v>4.9751243781094541</v>
      </c>
      <c r="AC72" s="132">
        <v>7.7294685990338152</v>
      </c>
      <c r="AD72" s="132">
        <v>0.48076923076923062</v>
      </c>
      <c r="AE72" s="132">
        <v>3.8095238095238089</v>
      </c>
      <c r="AF72" s="190">
        <v>10.309278350515461</v>
      </c>
      <c r="AG72" s="189">
        <v>1.1278195488721807</v>
      </c>
      <c r="AH72" s="189">
        <v>5.5319148936170262</v>
      </c>
      <c r="AI72" s="191">
        <v>11.594202898550728</v>
      </c>
      <c r="AJ72" s="191">
        <v>0.37878787878787878</v>
      </c>
      <c r="AK72" s="190">
        <v>3.9473684210526327</v>
      </c>
      <c r="AL72" s="190">
        <v>10.697674418604651</v>
      </c>
      <c r="AM72" s="190">
        <v>0.97560975609756129</v>
      </c>
      <c r="AN72" s="190">
        <v>6.1403508771929847</v>
      </c>
      <c r="AO72" s="190">
        <v>16.203703703703699</v>
      </c>
      <c r="AP72" s="190">
        <v>0.47169811320754707</v>
      </c>
      <c r="AQ72" s="190">
        <v>1.4925373134328364</v>
      </c>
      <c r="AR72" s="190">
        <v>6.2499999999999982</v>
      </c>
      <c r="AS72" s="190">
        <v>0.48076923076923062</v>
      </c>
      <c r="AT72" s="190">
        <v>2.3809523809523818</v>
      </c>
      <c r="AU72" s="190">
        <v>11.398963730569953</v>
      </c>
      <c r="AV72" s="190">
        <v>5.3571428571428603</v>
      </c>
      <c r="AW72" s="190">
        <v>14.50980392156862</v>
      </c>
      <c r="AX72" s="132">
        <v>17.289719626168228</v>
      </c>
      <c r="AY72" s="132">
        <v>2.1660649819494604</v>
      </c>
      <c r="AZ72" s="132">
        <v>11.646586345381532</v>
      </c>
      <c r="BA72" s="132">
        <v>12.719298245614041</v>
      </c>
      <c r="BB72" s="190">
        <v>4.8458149779735713</v>
      </c>
      <c r="BC72" s="132">
        <v>19.444444444444446</v>
      </c>
      <c r="BD72" s="132">
        <v>15.418502202643172</v>
      </c>
      <c r="BE72" s="132">
        <v>3.6036036036036032</v>
      </c>
      <c r="BF72" s="132">
        <v>14.545454545454549</v>
      </c>
      <c r="BG72" s="190">
        <v>10.869565217391301</v>
      </c>
      <c r="BH72" s="132">
        <v>0.47846889952153104</v>
      </c>
      <c r="BI72" s="132">
        <v>17.567567567567579</v>
      </c>
      <c r="BJ72" s="132">
        <v>12.626262626262625</v>
      </c>
      <c r="BK72" s="192" t="s">
        <v>286</v>
      </c>
      <c r="BL72" s="190">
        <v>1.9607843137254548</v>
      </c>
      <c r="BM72" s="132">
        <v>3.7037037037036811</v>
      </c>
      <c r="BN72" s="192" t="s">
        <v>286</v>
      </c>
      <c r="BO72" s="192">
        <v>4.0485829959514632</v>
      </c>
      <c r="BP72" s="192">
        <v>6.1403508771930007</v>
      </c>
      <c r="BQ72" s="192" t="s">
        <v>286</v>
      </c>
      <c r="BR72" s="132">
        <v>2.4193548387096797</v>
      </c>
      <c r="BS72" s="132">
        <v>3.0701754385965074</v>
      </c>
      <c r="BT72" s="192" t="s">
        <v>286</v>
      </c>
      <c r="BU72" s="190">
        <v>1.8264840182648394</v>
      </c>
      <c r="BV72" s="132">
        <v>3.4934497816593884</v>
      </c>
      <c r="BW72" s="192" t="s">
        <v>286</v>
      </c>
      <c r="BX72" s="132">
        <v>1.8181818181818186</v>
      </c>
      <c r="BY72" s="190">
        <v>1.0050251256281408</v>
      </c>
      <c r="BZ72" s="132" t="s">
        <v>286</v>
      </c>
      <c r="CA72" s="132">
        <v>12.389380530973447</v>
      </c>
      <c r="CB72" s="132">
        <v>48.309178743961347</v>
      </c>
      <c r="CC72" s="190" t="s">
        <v>286</v>
      </c>
      <c r="CD72" s="132">
        <v>11.340206185567009</v>
      </c>
      <c r="CE72" s="132">
        <v>47.393364928909939</v>
      </c>
      <c r="CF72" s="132" t="s">
        <v>286</v>
      </c>
      <c r="CG72" s="190">
        <v>12.621359223300976</v>
      </c>
      <c r="CH72" s="132">
        <v>41.509433962264126</v>
      </c>
      <c r="CI72" s="132" t="s">
        <v>286</v>
      </c>
      <c r="CJ72" s="132">
        <v>11.413043478260866</v>
      </c>
      <c r="CK72" s="132">
        <v>28.260869565217401</v>
      </c>
      <c r="CL72" s="132" t="s">
        <v>286</v>
      </c>
      <c r="CM72" s="132">
        <v>3.8888888888888893</v>
      </c>
      <c r="CN72" s="132">
        <v>21.839080459770116</v>
      </c>
      <c r="CO72" s="132" t="s">
        <v>286</v>
      </c>
      <c r="CP72" s="190">
        <v>36.220472440944903</v>
      </c>
      <c r="CQ72" s="132">
        <v>61.395348837209312</v>
      </c>
      <c r="CR72" s="132" t="s">
        <v>286</v>
      </c>
      <c r="CS72" s="192">
        <v>31.380753138075335</v>
      </c>
      <c r="CT72" s="192">
        <v>55.458515283842779</v>
      </c>
      <c r="CU72" s="190" t="s">
        <v>286</v>
      </c>
      <c r="CV72" s="132">
        <v>31.300813008130081</v>
      </c>
      <c r="CW72" s="132">
        <v>52.444444444444457</v>
      </c>
      <c r="CX72" s="192" t="s">
        <v>286</v>
      </c>
      <c r="CY72" s="192">
        <v>26.267281105990783</v>
      </c>
      <c r="CZ72" s="190">
        <v>37.837837837837853</v>
      </c>
      <c r="DA72" s="132" t="s">
        <v>286</v>
      </c>
      <c r="DB72" s="132">
        <v>16.438356164383563</v>
      </c>
      <c r="DC72" s="210">
        <v>37.373737373737384</v>
      </c>
      <c r="DD72" s="192">
        <v>70.967741935483929</v>
      </c>
      <c r="DE72" s="190">
        <v>73.517786561264828</v>
      </c>
      <c r="DF72" s="132">
        <v>52.314814814814845</v>
      </c>
      <c r="DG72" s="132">
        <v>67.153284671532802</v>
      </c>
      <c r="DH72" s="192">
        <v>64.754098360655746</v>
      </c>
      <c r="DI72" s="192">
        <v>53.947368421052644</v>
      </c>
      <c r="DJ72" s="190">
        <v>67.272727272727295</v>
      </c>
      <c r="DK72" s="132">
        <v>65.873015873015873</v>
      </c>
      <c r="DL72" s="132">
        <v>56.140350877192979</v>
      </c>
      <c r="DM72" s="132">
        <v>68.663594470046093</v>
      </c>
      <c r="DN72" s="132">
        <v>70.560747663551453</v>
      </c>
      <c r="DO72" s="190">
        <v>58.149779735682834</v>
      </c>
      <c r="DP72" s="132">
        <v>64.321608040200999</v>
      </c>
      <c r="DQ72" s="132">
        <v>67.741935483871003</v>
      </c>
      <c r="DR72" s="132">
        <v>60.80402010050252</v>
      </c>
      <c r="DS72" s="132">
        <v>45.955882352941202</v>
      </c>
      <c r="DT72" s="190">
        <v>55.952380952380928</v>
      </c>
      <c r="DU72" s="194">
        <v>41.935483870967765</v>
      </c>
      <c r="DV72" s="194">
        <v>46.715328467153292</v>
      </c>
      <c r="DW72" s="192">
        <v>52.674897119341544</v>
      </c>
      <c r="DX72" s="194">
        <v>44.104803493449765</v>
      </c>
      <c r="DY72" s="190">
        <v>45.291479820627814</v>
      </c>
      <c r="DZ72" s="190">
        <v>52.4</v>
      </c>
      <c r="EA72" s="190">
        <v>37.719298245614048</v>
      </c>
      <c r="EB72" s="190">
        <v>46.78899082568806</v>
      </c>
      <c r="EC72" s="190">
        <v>55.760368663594456</v>
      </c>
      <c r="ED72" s="190">
        <v>46.460176991150441</v>
      </c>
      <c r="EE72" s="190">
        <v>43.781094527363173</v>
      </c>
      <c r="EF72" s="190">
        <v>58.52534562211985</v>
      </c>
      <c r="EG72" s="190">
        <v>48.743718592964797</v>
      </c>
      <c r="EH72" s="190">
        <v>20.714285714285701</v>
      </c>
      <c r="EI72" s="190">
        <v>12.698412698412703</v>
      </c>
      <c r="EJ72" s="190">
        <v>7.4074074074074119</v>
      </c>
      <c r="EK72" s="190">
        <v>14.598540145985387</v>
      </c>
      <c r="EL72" s="132">
        <v>12.145748987854249</v>
      </c>
      <c r="EM72" s="132">
        <v>8.3700440528634363</v>
      </c>
      <c r="EN72" s="132">
        <v>15.384615384615376</v>
      </c>
      <c r="EO72" s="132">
        <v>16.73469387755102</v>
      </c>
      <c r="EP72" s="190">
        <v>10.572687224669611</v>
      </c>
      <c r="EQ72" s="132">
        <v>13.023255813953488</v>
      </c>
      <c r="ER72" s="132">
        <v>15.525114155251147</v>
      </c>
      <c r="ES72" s="132">
        <v>14.601769911504432</v>
      </c>
      <c r="ET72" s="132">
        <v>15.92039800995026</v>
      </c>
      <c r="EU72" s="190">
        <v>10.7981220657277</v>
      </c>
      <c r="EV72" s="132">
        <v>13.06532663316583</v>
      </c>
      <c r="EW72" s="132" t="s">
        <v>286</v>
      </c>
      <c r="EX72" s="132" t="s">
        <v>286</v>
      </c>
      <c r="EY72" s="132" t="s">
        <v>286</v>
      </c>
      <c r="EZ72" s="190">
        <v>91.605839416058473</v>
      </c>
      <c r="FA72" s="132">
        <v>83.400809716599241</v>
      </c>
      <c r="FB72" s="132">
        <v>80.349344978165959</v>
      </c>
      <c r="FC72" s="132">
        <v>85.000000000000014</v>
      </c>
      <c r="FD72" s="132">
        <v>79.200000000000017</v>
      </c>
      <c r="FE72" s="190">
        <v>74.889867841409739</v>
      </c>
      <c r="FF72" s="132">
        <v>87.27272727272728</v>
      </c>
      <c r="FG72" s="132">
        <v>81.651376146788934</v>
      </c>
      <c r="FH72" s="132">
        <v>76.991150442477931</v>
      </c>
      <c r="FI72" s="132">
        <v>87.43961352657</v>
      </c>
      <c r="FJ72" s="190">
        <v>79.262672811059929</v>
      </c>
      <c r="FK72" s="132">
        <v>81.725888324873111</v>
      </c>
      <c r="FL72" s="132" t="s">
        <v>286</v>
      </c>
      <c r="FM72" s="132" t="s">
        <v>286</v>
      </c>
      <c r="FN72" s="132" t="s">
        <v>286</v>
      </c>
      <c r="FO72" s="190">
        <v>36.496350364963497</v>
      </c>
      <c r="FP72" s="132">
        <v>35.627530364372511</v>
      </c>
      <c r="FQ72" s="132">
        <v>28.384279475982549</v>
      </c>
      <c r="FR72" s="132">
        <v>32.27272727272728</v>
      </c>
      <c r="FS72" s="132">
        <v>28.8</v>
      </c>
      <c r="FT72" s="190">
        <v>27.75330396475772</v>
      </c>
      <c r="FU72" s="132">
        <v>38.18181818181818</v>
      </c>
      <c r="FV72" s="132">
        <v>29.357798165137616</v>
      </c>
      <c r="FW72" s="132">
        <v>27.876106194690287</v>
      </c>
      <c r="FX72" s="132">
        <v>34.299516908212553</v>
      </c>
      <c r="FY72" s="190">
        <v>29.953917050691274</v>
      </c>
      <c r="FZ72" s="132">
        <v>26.903553299492398</v>
      </c>
      <c r="GA72" s="132" t="s">
        <v>286</v>
      </c>
      <c r="GB72" s="132" t="s">
        <v>286</v>
      </c>
      <c r="GC72" s="132" t="s">
        <v>286</v>
      </c>
      <c r="GD72" s="190">
        <v>58.51851851851854</v>
      </c>
      <c r="GE72" s="132">
        <v>69.135802469135854</v>
      </c>
      <c r="GF72" s="132">
        <v>77.729257641921393</v>
      </c>
      <c r="GG72" s="132">
        <v>64.220183486238525</v>
      </c>
      <c r="GH72" s="132">
        <v>63.786008230452651</v>
      </c>
      <c r="GI72" s="190">
        <v>67.117117117117118</v>
      </c>
      <c r="GJ72" s="132">
        <v>53.271028037383168</v>
      </c>
      <c r="GK72" s="132">
        <v>64.485981308411255</v>
      </c>
      <c r="GL72" s="132">
        <v>58.928571428571423</v>
      </c>
      <c r="GM72" s="197">
        <v>49.009900990098977</v>
      </c>
      <c r="GN72" s="190">
        <v>51.851851851851848</v>
      </c>
      <c r="GO72" s="132">
        <v>58.247422680412384</v>
      </c>
      <c r="GP72" s="132" t="s">
        <v>286</v>
      </c>
      <c r="GQ72" s="132" t="s">
        <v>286</v>
      </c>
      <c r="GR72" s="132" t="s">
        <v>286</v>
      </c>
      <c r="GS72" s="190">
        <v>15.185185185185178</v>
      </c>
      <c r="GT72" s="132">
        <v>20.164609053497948</v>
      </c>
      <c r="GU72" s="132">
        <v>30.567685589519648</v>
      </c>
      <c r="GV72" s="132">
        <v>26.146788990825687</v>
      </c>
      <c r="GW72" s="132">
        <v>28.395061728395081</v>
      </c>
      <c r="GX72" s="190">
        <v>25.675675675675688</v>
      </c>
      <c r="GY72" s="190">
        <v>15.887850467289713</v>
      </c>
      <c r="GZ72" s="190">
        <v>26.168224299065411</v>
      </c>
      <c r="HA72" s="190">
        <v>23.660714285714285</v>
      </c>
      <c r="HB72" s="190">
        <v>7.9207920792079207</v>
      </c>
      <c r="HC72" s="190">
        <v>17.12962962962963</v>
      </c>
      <c r="HD72" s="190">
        <v>25.257731958762893</v>
      </c>
      <c r="HE72" s="190" t="s">
        <v>286</v>
      </c>
      <c r="HF72" s="190" t="s">
        <v>286</v>
      </c>
      <c r="HG72" s="190" t="s">
        <v>286</v>
      </c>
      <c r="HH72" s="190">
        <v>33.852140077821012</v>
      </c>
      <c r="HI72" s="190">
        <v>23.651452282157674</v>
      </c>
      <c r="HJ72" s="190">
        <v>17.117117117117125</v>
      </c>
      <c r="HK72" s="190">
        <v>37.500000000000007</v>
      </c>
      <c r="HL72" s="132">
        <v>40.408163265306129</v>
      </c>
      <c r="HM72" s="132">
        <v>32.568807339449542</v>
      </c>
      <c r="HN72" s="132">
        <v>38.095238095238059</v>
      </c>
      <c r="HO72" s="132">
        <v>44.392523364485982</v>
      </c>
      <c r="HP72" s="190">
        <v>43.89140271493212</v>
      </c>
      <c r="HQ72" s="132">
        <v>34.500000000000021</v>
      </c>
      <c r="HR72" s="132">
        <v>38.497652582159624</v>
      </c>
      <c r="HS72" s="132">
        <v>34.536082474226838</v>
      </c>
      <c r="HT72" s="196" t="s">
        <v>286</v>
      </c>
      <c r="HU72" s="190" t="s">
        <v>286</v>
      </c>
      <c r="HV72" s="192" t="s">
        <v>286</v>
      </c>
      <c r="HW72" s="192">
        <v>10.89494163424124</v>
      </c>
      <c r="HX72" s="192">
        <v>6.224066390041493</v>
      </c>
      <c r="HY72" s="192">
        <v>6.3063063063063067</v>
      </c>
      <c r="HZ72" s="192">
        <v>16.346153846153836</v>
      </c>
      <c r="IA72" s="192">
        <v>18.77551020408162</v>
      </c>
      <c r="IB72" s="192">
        <v>9.6330275229357856</v>
      </c>
      <c r="IC72" s="192">
        <v>13.333333333333332</v>
      </c>
      <c r="ID72" s="192">
        <v>16.822429906542062</v>
      </c>
      <c r="IE72" s="192">
        <v>18.099547511312227</v>
      </c>
      <c r="IF72" s="192">
        <v>11.5</v>
      </c>
      <c r="IG72" s="192">
        <v>12.20657276995305</v>
      </c>
      <c r="IH72" s="192">
        <v>10.824742268041232</v>
      </c>
      <c r="II72" s="192" t="s">
        <v>286</v>
      </c>
      <c r="IJ72" s="192" t="s">
        <v>286</v>
      </c>
      <c r="IK72" s="192" t="s">
        <v>286</v>
      </c>
      <c r="IL72" s="192" t="s">
        <v>286</v>
      </c>
      <c r="IM72" s="192" t="s">
        <v>286</v>
      </c>
      <c r="IN72" s="192" t="s">
        <v>286</v>
      </c>
      <c r="IO72" s="192" t="s">
        <v>286</v>
      </c>
      <c r="IP72" s="192" t="s">
        <v>286</v>
      </c>
      <c r="IQ72" s="192" t="s">
        <v>286</v>
      </c>
      <c r="IR72" s="192" t="s">
        <v>286</v>
      </c>
      <c r="IS72" s="192">
        <v>16.34615384615385</v>
      </c>
      <c r="IT72" s="192">
        <v>13.953488372093027</v>
      </c>
      <c r="IU72" s="192" t="s">
        <v>286</v>
      </c>
      <c r="IV72" s="192">
        <v>12.234042553191491</v>
      </c>
      <c r="IW72" s="192">
        <v>16.145833333333332</v>
      </c>
      <c r="IX72" s="192" t="s">
        <v>286</v>
      </c>
      <c r="IY72" s="192" t="s">
        <v>286</v>
      </c>
      <c r="IZ72" s="192" t="s">
        <v>286</v>
      </c>
      <c r="JA72" s="192" t="s">
        <v>286</v>
      </c>
      <c r="JB72" s="192" t="s">
        <v>286</v>
      </c>
      <c r="JC72" s="192" t="s">
        <v>286</v>
      </c>
      <c r="JD72" s="192" t="s">
        <v>286</v>
      </c>
      <c r="JE72" s="192" t="s">
        <v>286</v>
      </c>
      <c r="JF72" s="192" t="s">
        <v>286</v>
      </c>
      <c r="JG72" s="192" t="s">
        <v>286</v>
      </c>
      <c r="JH72" s="192">
        <v>11.057692307692308</v>
      </c>
      <c r="JI72" s="192">
        <v>8.8372093023255864</v>
      </c>
      <c r="JJ72" s="192" t="s">
        <v>286</v>
      </c>
      <c r="JK72" s="192">
        <v>11.170212765957448</v>
      </c>
      <c r="JL72" s="192">
        <v>10.937500000000005</v>
      </c>
      <c r="JM72" s="192" t="s">
        <v>286</v>
      </c>
      <c r="JN72" s="192" t="s">
        <v>286</v>
      </c>
      <c r="JO72" s="192" t="s">
        <v>286</v>
      </c>
      <c r="JP72" s="192" t="s">
        <v>286</v>
      </c>
      <c r="JQ72" s="192" t="s">
        <v>286</v>
      </c>
      <c r="JR72" s="192" t="s">
        <v>286</v>
      </c>
      <c r="JS72" s="192" t="s">
        <v>286</v>
      </c>
      <c r="JT72" s="192" t="s">
        <v>286</v>
      </c>
      <c r="JU72" s="192" t="s">
        <v>286</v>
      </c>
      <c r="JV72" s="192" t="s">
        <v>286</v>
      </c>
      <c r="JW72" s="192">
        <v>27.403846153846143</v>
      </c>
      <c r="JX72" s="192">
        <v>22.79069767441862</v>
      </c>
      <c r="JY72" s="192" t="s">
        <v>286</v>
      </c>
      <c r="JZ72" s="192">
        <v>23.404255319148927</v>
      </c>
      <c r="KA72" s="192">
        <v>27.08333333333335</v>
      </c>
      <c r="KB72" s="192">
        <v>22.743682310469303</v>
      </c>
      <c r="KC72" s="192">
        <v>23.228346456692918</v>
      </c>
      <c r="KD72" s="192">
        <v>22.685185185185187</v>
      </c>
      <c r="KE72" s="192">
        <v>19.622641509433972</v>
      </c>
      <c r="KF72" s="192">
        <v>34.693877551020435</v>
      </c>
      <c r="KG72" s="192">
        <v>22.368421052631575</v>
      </c>
      <c r="KH72" s="192">
        <v>23.660714285714278</v>
      </c>
      <c r="KI72" s="192">
        <v>25.40322580645163</v>
      </c>
      <c r="KJ72" s="192">
        <v>28.76106194690265</v>
      </c>
      <c r="KK72" s="192">
        <v>22.58064516129032</v>
      </c>
      <c r="KL72" s="192">
        <v>29.680365296803654</v>
      </c>
      <c r="KM72" s="192">
        <v>29.074889867841406</v>
      </c>
      <c r="KN72" s="192">
        <v>18.536585365853657</v>
      </c>
      <c r="KO72" s="192">
        <v>23.853211009174306</v>
      </c>
      <c r="KP72" s="192">
        <v>25.628140703517587</v>
      </c>
      <c r="KQ72" s="192" t="str">
        <f t="shared" si="58"/>
        <v>--</v>
      </c>
      <c r="KR72" s="192" t="str">
        <f t="shared" si="58"/>
        <v>--</v>
      </c>
      <c r="KS72" s="192" t="str">
        <f t="shared" si="58"/>
        <v>--</v>
      </c>
      <c r="KT72" s="192" t="str">
        <f t="shared" si="58"/>
        <v>--</v>
      </c>
      <c r="KU72" s="192" t="str">
        <f t="shared" si="58"/>
        <v>--</v>
      </c>
      <c r="KV72" s="219">
        <v>1.5625</v>
      </c>
      <c r="KW72" s="223">
        <v>0.58823529411764697</v>
      </c>
      <c r="KX72" s="219">
        <v>1.2987012987013</v>
      </c>
      <c r="KY72" s="223">
        <v>0.63694267515923597</v>
      </c>
      <c r="KZ72" s="219">
        <v>3.27868852459016</v>
      </c>
      <c r="LA72" s="219">
        <v>1.6806722689075599</v>
      </c>
      <c r="LB72" s="190" t="str">
        <f t="shared" si="60"/>
        <v>--</v>
      </c>
      <c r="LC72" s="219">
        <v>1.8404907975460101</v>
      </c>
      <c r="LD72" s="219">
        <v>23.3333333333333</v>
      </c>
      <c r="LE72" s="190" t="str">
        <f t="shared" si="61"/>
        <v>--</v>
      </c>
      <c r="LF72" s="219">
        <v>3.8674033149171301</v>
      </c>
      <c r="LG72" s="219">
        <v>9.3220338983050794</v>
      </c>
      <c r="LH72" s="219">
        <v>78.740157480314906</v>
      </c>
      <c r="LI72" s="219">
        <v>82.352941176470594</v>
      </c>
      <c r="LJ72" s="219">
        <v>77.124183006536001</v>
      </c>
      <c r="LK72" s="219">
        <v>80.3797468354431</v>
      </c>
      <c r="LL72" s="219">
        <v>75.274725274725299</v>
      </c>
      <c r="LM72" s="219">
        <v>76.470588235294102</v>
      </c>
      <c r="LN72" s="219">
        <v>33.858267716535401</v>
      </c>
      <c r="LO72" s="219">
        <v>26.470588235294102</v>
      </c>
      <c r="LP72" s="219">
        <v>21.568627450980401</v>
      </c>
      <c r="LQ72" s="219">
        <v>26.5822784810127</v>
      </c>
      <c r="LR72" s="219">
        <v>23.626373626373599</v>
      </c>
      <c r="LS72" s="219">
        <v>28.571428571428601</v>
      </c>
      <c r="LT72" s="219">
        <v>51.181102362204697</v>
      </c>
      <c r="LU72" s="219">
        <v>52.941176470588303</v>
      </c>
      <c r="LV72" s="219">
        <v>58.441558441558399</v>
      </c>
      <c r="LW72" s="219">
        <v>41.772151898734201</v>
      </c>
      <c r="LX72" s="219">
        <v>49.4444444444445</v>
      </c>
      <c r="LY72" s="219">
        <v>43.697478991596697</v>
      </c>
      <c r="LZ72" s="219">
        <v>14.1732283464567</v>
      </c>
      <c r="MA72" s="219">
        <v>12.352941176470599</v>
      </c>
      <c r="MB72" s="219">
        <v>20.7792207792208</v>
      </c>
      <c r="MC72" s="219">
        <v>4.43037974683544</v>
      </c>
      <c r="MD72" s="219">
        <v>8.8888888888888893</v>
      </c>
      <c r="ME72" s="219">
        <v>9.2436974789915993</v>
      </c>
      <c r="MF72" s="219">
        <v>58.267716535433102</v>
      </c>
      <c r="MG72" s="219">
        <v>37.058823529411796</v>
      </c>
      <c r="MH72" s="219">
        <v>44.4444444444445</v>
      </c>
      <c r="MI72" s="219">
        <v>31.645569620253202</v>
      </c>
      <c r="MJ72" s="219">
        <v>40.6593406593407</v>
      </c>
      <c r="MK72" s="219">
        <v>46.610169491525397</v>
      </c>
      <c r="ML72" s="219">
        <v>19.685039370078801</v>
      </c>
      <c r="MM72" s="219">
        <v>11.176470588235301</v>
      </c>
      <c r="MN72" s="219">
        <v>10.457516339869301</v>
      </c>
      <c r="MO72" s="219">
        <v>7.59493670886076</v>
      </c>
      <c r="MP72" s="219">
        <v>9.3406593406593394</v>
      </c>
      <c r="MQ72" s="219">
        <v>15.254237288135601</v>
      </c>
      <c r="MR72" s="190" t="str">
        <f t="shared" si="59"/>
        <v>--</v>
      </c>
      <c r="MS72" s="190" t="str">
        <f t="shared" si="59"/>
        <v>--</v>
      </c>
      <c r="MT72" s="190" t="str">
        <f t="shared" si="59"/>
        <v>--</v>
      </c>
      <c r="MU72" s="190" t="str">
        <f t="shared" si="59"/>
        <v>--</v>
      </c>
      <c r="MV72" s="220">
        <v>84.967320261437905</v>
      </c>
      <c r="MW72" s="220">
        <v>87.162162162162204</v>
      </c>
      <c r="MX72" s="220">
        <v>28.1045751633987</v>
      </c>
      <c r="MY72" s="220">
        <v>24.324324324324301</v>
      </c>
      <c r="MZ72" s="220">
        <v>38.562091503268</v>
      </c>
      <c r="NA72" s="220">
        <v>34.228187919463103</v>
      </c>
      <c r="NB72" s="220">
        <v>11.1111111111111</v>
      </c>
      <c r="NC72" s="220">
        <v>4.6979865771812097</v>
      </c>
      <c r="ND72" s="220">
        <v>39.869281045751599</v>
      </c>
      <c r="NE72" s="220">
        <v>40.816326530612301</v>
      </c>
      <c r="NF72" s="220">
        <v>13.071895424836599</v>
      </c>
      <c r="NG72" s="220">
        <v>9.5238095238095308</v>
      </c>
      <c r="NH72" s="221" t="str">
        <f t="shared" si="62"/>
        <v>--</v>
      </c>
      <c r="NI72" s="222">
        <v>15.6521739130435</v>
      </c>
      <c r="NJ72" s="222">
        <v>14.814814814814801</v>
      </c>
      <c r="NK72" s="222">
        <v>16.551724137931</v>
      </c>
      <c r="NL72" s="221" t="str">
        <f t="shared" si="63"/>
        <v>--</v>
      </c>
      <c r="NM72" s="222">
        <v>17.449664429530198</v>
      </c>
      <c r="NN72" s="222">
        <v>19.662921348314601</v>
      </c>
      <c r="NO72" s="222">
        <v>19.827586206896498</v>
      </c>
      <c r="NP72" s="221" t="str">
        <f t="shared" si="64"/>
        <v>--</v>
      </c>
      <c r="NQ72" s="273">
        <v>12.173913043478262</v>
      </c>
      <c r="NR72" s="273">
        <v>13.580246913580245</v>
      </c>
      <c r="NS72" s="273">
        <v>11.034482758620689</v>
      </c>
      <c r="NT72" s="221" t="str">
        <f t="shared" si="65"/>
        <v>--</v>
      </c>
      <c r="NU72" s="222">
        <v>12.751677852348992</v>
      </c>
      <c r="NV72" s="222">
        <v>17.977528089887652</v>
      </c>
      <c r="NW72" s="222">
        <v>12.931034482758617</v>
      </c>
      <c r="NX72" s="221" t="str">
        <f t="shared" si="66"/>
        <v>--</v>
      </c>
      <c r="NY72" s="222">
        <v>27.826086956521756</v>
      </c>
      <c r="NZ72" s="222">
        <v>28.395061728395063</v>
      </c>
      <c r="OA72" s="222">
        <v>27.586206896551737</v>
      </c>
      <c r="OB72" s="221" t="str">
        <f t="shared" si="67"/>
        <v>--</v>
      </c>
      <c r="OC72" s="222">
        <v>30.201342281879175</v>
      </c>
      <c r="OD72" s="222">
        <v>37.640449438202261</v>
      </c>
      <c r="OE72" s="222">
        <v>32.758620689655174</v>
      </c>
      <c r="OF72" s="128">
        <v>39.610389610389625</v>
      </c>
      <c r="OG72" s="128">
        <v>68.992248062015506</v>
      </c>
      <c r="OH72" s="128">
        <v>54.705882352941188</v>
      </c>
      <c r="OI72" s="128">
        <v>48.051948051948052</v>
      </c>
      <c r="OJ72" s="128">
        <v>39.864864864864884</v>
      </c>
      <c r="OK72" s="128">
        <v>64.102564102564074</v>
      </c>
      <c r="OL72" s="128">
        <v>66.120218579234958</v>
      </c>
      <c r="OM72" s="128">
        <v>51.260504201680661</v>
      </c>
      <c r="ON72" s="310">
        <v>17.105263157894729</v>
      </c>
      <c r="OO72" s="128">
        <v>14.062500000000002</v>
      </c>
      <c r="OP72" s="128">
        <v>6.5088757396449708</v>
      </c>
      <c r="OQ72" s="128">
        <v>9.8039215686274552</v>
      </c>
      <c r="OR72" s="128">
        <v>14.765100671140944</v>
      </c>
      <c r="OS72" s="128">
        <v>10.75949367088608</v>
      </c>
      <c r="OT72" s="128">
        <v>14.207650273224036</v>
      </c>
      <c r="OU72" s="128">
        <v>10.924369747899156</v>
      </c>
      <c r="OW72" s="378" t="str">
        <f t="shared" si="68"/>
        <v>--</v>
      </c>
      <c r="OX72" s="381">
        <v>0</v>
      </c>
      <c r="OY72" s="381">
        <v>1.3888888888888891</v>
      </c>
      <c r="OZ72" s="381">
        <v>3.5398230088495586</v>
      </c>
      <c r="PA72" s="378" t="str">
        <f t="shared" si="69"/>
        <v>--</v>
      </c>
      <c r="PB72" s="378" t="str">
        <f t="shared" si="69"/>
        <v>--</v>
      </c>
      <c r="PC72" s="381">
        <v>2.8169014084507049</v>
      </c>
      <c r="PD72" s="381">
        <v>13.392857142857141</v>
      </c>
      <c r="PE72" s="380">
        <v>39.285714285714292</v>
      </c>
      <c r="PF72" s="381">
        <v>60.144927536231904</v>
      </c>
      <c r="PG72" s="381">
        <v>59.18367346938777</v>
      </c>
      <c r="PH72" s="381">
        <v>55.752212389380531</v>
      </c>
      <c r="PI72" s="380">
        <v>17.647058823529413</v>
      </c>
      <c r="PJ72" s="381">
        <v>12.500000000000005</v>
      </c>
      <c r="PK72" s="381">
        <v>12.413793103448281</v>
      </c>
      <c r="PL72" s="381">
        <v>15.178571428571423</v>
      </c>
      <c r="PM72" s="378" t="str">
        <f t="shared" si="70"/>
        <v>--</v>
      </c>
      <c r="PN72" s="381">
        <v>14.782608695652172</v>
      </c>
      <c r="PO72" s="381">
        <v>11.347517730496461</v>
      </c>
      <c r="PP72" s="381">
        <v>15.596330275229356</v>
      </c>
      <c r="PQ72" s="378" t="str">
        <f t="shared" si="71"/>
        <v>--</v>
      </c>
      <c r="PR72" s="381">
        <v>13.043478260869568</v>
      </c>
      <c r="PS72" s="381">
        <v>13.475177304964541</v>
      </c>
      <c r="PT72" s="381">
        <v>18.348623853211027</v>
      </c>
      <c r="PU72" s="378" t="str">
        <f t="shared" si="72"/>
        <v>--</v>
      </c>
      <c r="PV72" s="381">
        <v>27.826086956521753</v>
      </c>
      <c r="PW72" s="381">
        <v>24.822695035460999</v>
      </c>
      <c r="PX72" s="381">
        <v>33.944954128440365</v>
      </c>
      <c r="PZ72" s="368"/>
      <c r="QA72" s="368"/>
      <c r="QB72" s="368"/>
      <c r="QC72" s="368"/>
      <c r="QD72" s="368"/>
      <c r="QE72" s="368"/>
      <c r="QF72" s="368"/>
      <c r="QG72" s="368"/>
      <c r="QH72" s="368"/>
      <c r="QI72" s="368"/>
      <c r="QJ72" s="368"/>
      <c r="QK72" s="368"/>
      <c r="QL72" s="368"/>
      <c r="QM72" s="368"/>
      <c r="QN72" s="368"/>
      <c r="QO72" s="368"/>
      <c r="QP72" s="368"/>
      <c r="QQ72" s="368"/>
      <c r="QR72" s="368"/>
      <c r="QS72" s="368"/>
      <c r="QT72" s="368"/>
      <c r="QU72" s="368"/>
      <c r="QV72" s="368"/>
      <c r="QW72" s="368"/>
      <c r="QX72" s="368"/>
      <c r="QY72" s="368"/>
      <c r="QZ72" s="368"/>
      <c r="RA72" s="368"/>
      <c r="RB72" s="368"/>
      <c r="RC72" s="368"/>
      <c r="RD72" s="368"/>
      <c r="RE72" s="368"/>
      <c r="RF72" s="368"/>
      <c r="RG72" s="368"/>
      <c r="RH72" s="368"/>
      <c r="RI72" s="368"/>
      <c r="RJ72" s="368"/>
      <c r="RK72" s="368"/>
      <c r="RL72" s="368"/>
      <c r="RM72" s="368"/>
      <c r="RN72" s="368"/>
      <c r="RO72" s="368"/>
      <c r="RP72" s="368"/>
      <c r="RQ72" s="368"/>
      <c r="RR72" s="368"/>
      <c r="RS72" s="368"/>
      <c r="RT72" s="368"/>
    </row>
    <row r="73" spans="1:488" x14ac:dyDescent="0.25">
      <c r="A73" s="114">
        <v>69</v>
      </c>
      <c r="B73" s="93" t="s">
        <v>69</v>
      </c>
      <c r="C73" s="189">
        <v>3.1413612565445006</v>
      </c>
      <c r="D73" s="189">
        <v>18.181818181818208</v>
      </c>
      <c r="E73" s="189">
        <v>19.999999999999968</v>
      </c>
      <c r="F73" s="189">
        <v>1.5533980582524283</v>
      </c>
      <c r="G73" s="189">
        <v>13.457076566125309</v>
      </c>
      <c r="H73" s="189">
        <v>20.224719101123526</v>
      </c>
      <c r="I73" s="189">
        <v>2.4983119513841969</v>
      </c>
      <c r="J73" s="189">
        <v>13.196480938416419</v>
      </c>
      <c r="K73" s="189">
        <v>21.141837644959868</v>
      </c>
      <c r="L73" s="189">
        <v>1.4524328249818466</v>
      </c>
      <c r="M73" s="190">
        <v>11.69467787114846</v>
      </c>
      <c r="N73" s="190">
        <v>16.129032258064505</v>
      </c>
      <c r="O73" s="190">
        <v>0.94202898550724612</v>
      </c>
      <c r="P73" s="190">
        <v>8.1918819188191936</v>
      </c>
      <c r="Q73" s="190">
        <v>14.674441205053464</v>
      </c>
      <c r="R73" s="190">
        <v>2.5626092020966782</v>
      </c>
      <c r="S73" s="190">
        <v>15.476190476190467</v>
      </c>
      <c r="T73" s="190">
        <v>16.635859519408505</v>
      </c>
      <c r="U73" s="190">
        <v>1.3601036269430054</v>
      </c>
      <c r="V73" s="190">
        <v>11.408614668218855</v>
      </c>
      <c r="W73" s="190">
        <v>17.353723404255341</v>
      </c>
      <c r="X73" s="190">
        <v>2.4983119513841969</v>
      </c>
      <c r="Y73" s="190">
        <v>10.988200589970504</v>
      </c>
      <c r="Z73" s="190">
        <v>17.383512544802858</v>
      </c>
      <c r="AA73" s="190">
        <v>1.0893246187363823</v>
      </c>
      <c r="AB73" s="132">
        <v>8.8732394366197145</v>
      </c>
      <c r="AC73" s="132">
        <v>13.678373382624764</v>
      </c>
      <c r="AD73" s="132">
        <v>0.72516316171138517</v>
      </c>
      <c r="AE73" s="132">
        <v>7.0901033973412186</v>
      </c>
      <c r="AF73" s="190">
        <v>12.573099415204673</v>
      </c>
      <c r="AG73" s="189">
        <v>1.5863689776733254</v>
      </c>
      <c r="AH73" s="189">
        <v>13.762019230769209</v>
      </c>
      <c r="AI73" s="191">
        <v>16.143911439114394</v>
      </c>
      <c r="AJ73" s="191">
        <v>0.65231572080887124</v>
      </c>
      <c r="AK73" s="190">
        <v>9.6434833430742017</v>
      </c>
      <c r="AL73" s="190">
        <v>17.186463171864631</v>
      </c>
      <c r="AM73" s="190">
        <v>0.88375254928619951</v>
      </c>
      <c r="AN73" s="190">
        <v>9.7705403404885374</v>
      </c>
      <c r="AO73" s="190">
        <v>18.402154398563695</v>
      </c>
      <c r="AP73" s="190">
        <v>0.72780203784570585</v>
      </c>
      <c r="AQ73" s="190">
        <v>8.8090204369274261</v>
      </c>
      <c r="AR73" s="190">
        <v>12.546468401487012</v>
      </c>
      <c r="AS73" s="190">
        <v>0.6517016654598119</v>
      </c>
      <c r="AT73" s="190">
        <v>5.361131794489947</v>
      </c>
      <c r="AU73" s="190">
        <v>10.598626104023559</v>
      </c>
      <c r="AV73" s="190">
        <v>6.7172264355362854</v>
      </c>
      <c r="AW73" s="190">
        <v>29.944751381215482</v>
      </c>
      <c r="AX73" s="132">
        <v>27.541268462206766</v>
      </c>
      <c r="AY73" s="132">
        <v>4.2603550295858001</v>
      </c>
      <c r="AZ73" s="132">
        <v>26.939890710382493</v>
      </c>
      <c r="BA73" s="132">
        <v>27.666248431618559</v>
      </c>
      <c r="BB73" s="190">
        <v>4.6885035324341686</v>
      </c>
      <c r="BC73" s="132">
        <v>23.838797814207656</v>
      </c>
      <c r="BD73" s="132">
        <v>26.959517657192091</v>
      </c>
      <c r="BE73" s="132">
        <v>2.8711484593837571</v>
      </c>
      <c r="BF73" s="132">
        <v>18.625561978163127</v>
      </c>
      <c r="BG73" s="190">
        <v>18.771929824561361</v>
      </c>
      <c r="BH73" s="132">
        <v>2.798634812286688</v>
      </c>
      <c r="BI73" s="132">
        <v>17.257844474761267</v>
      </c>
      <c r="BJ73" s="132">
        <v>20.577617328519842</v>
      </c>
      <c r="BK73" s="192" t="s">
        <v>286</v>
      </c>
      <c r="BL73" s="190">
        <v>4.5932484781404526</v>
      </c>
      <c r="BM73" s="132">
        <v>5.2264808362368598</v>
      </c>
      <c r="BN73" s="192" t="s">
        <v>286</v>
      </c>
      <c r="BO73" s="192">
        <v>4.5901639344262151</v>
      </c>
      <c r="BP73" s="192">
        <v>5.9710873664362794</v>
      </c>
      <c r="BQ73" s="192" t="s">
        <v>286</v>
      </c>
      <c r="BR73" s="132">
        <v>3.3447098976108691</v>
      </c>
      <c r="BS73" s="132">
        <v>4.7372954349698517</v>
      </c>
      <c r="BT73" s="192" t="s">
        <v>286</v>
      </c>
      <c r="BU73" s="190">
        <v>3.2488628979857075</v>
      </c>
      <c r="BV73" s="132">
        <v>3.0674846625766872</v>
      </c>
      <c r="BW73" s="192" t="s">
        <v>286</v>
      </c>
      <c r="BX73" s="132">
        <v>1.8518518518518534</v>
      </c>
      <c r="BY73" s="190">
        <v>2.5362318840579743</v>
      </c>
      <c r="BZ73" s="132" t="s">
        <v>286</v>
      </c>
      <c r="CA73" s="132">
        <v>9.6078431372548909</v>
      </c>
      <c r="CB73" s="132">
        <v>32.662835249042104</v>
      </c>
      <c r="CC73" s="190" t="s">
        <v>286</v>
      </c>
      <c r="CD73" s="132">
        <v>8.4093872229465614</v>
      </c>
      <c r="CE73" s="132">
        <v>35.432525951557047</v>
      </c>
      <c r="CF73" s="132" t="s">
        <v>286</v>
      </c>
      <c r="CG73" s="190">
        <v>6.4516129032257972</v>
      </c>
      <c r="CH73" s="132">
        <v>32.980769230769248</v>
      </c>
      <c r="CI73" s="132" t="s">
        <v>286</v>
      </c>
      <c r="CJ73" s="132">
        <v>6.3478977741137657</v>
      </c>
      <c r="CK73" s="132">
        <v>30.059523809523832</v>
      </c>
      <c r="CL73" s="132" t="s">
        <v>286</v>
      </c>
      <c r="CM73" s="132">
        <v>4.7538200339558543</v>
      </c>
      <c r="CN73" s="132">
        <v>20.191285866099889</v>
      </c>
      <c r="CO73" s="132" t="s">
        <v>286</v>
      </c>
      <c r="CP73" s="190">
        <v>32.049134561697407</v>
      </c>
      <c r="CQ73" s="132">
        <v>48.003549245785329</v>
      </c>
      <c r="CR73" s="132" t="s">
        <v>286</v>
      </c>
      <c r="CS73" s="192">
        <v>28.326891220320295</v>
      </c>
      <c r="CT73" s="192">
        <v>47.585768742058427</v>
      </c>
      <c r="CU73" s="190" t="s">
        <v>286</v>
      </c>
      <c r="CV73" s="132">
        <v>25.000000000000007</v>
      </c>
      <c r="CW73" s="132">
        <v>43.864229765013015</v>
      </c>
      <c r="CX73" s="192" t="s">
        <v>286</v>
      </c>
      <c r="CY73" s="192">
        <v>24.032042723631509</v>
      </c>
      <c r="CZ73" s="190">
        <v>38.93333333333338</v>
      </c>
      <c r="DA73" s="132" t="s">
        <v>286</v>
      </c>
      <c r="DB73" s="132">
        <v>19.745222929936311</v>
      </c>
      <c r="DC73" s="210">
        <v>35.852534562211943</v>
      </c>
      <c r="DD73" s="192">
        <v>67.412663755458709</v>
      </c>
      <c r="DE73" s="190">
        <v>68.053244592346189</v>
      </c>
      <c r="DF73" s="132">
        <v>53.397212543554076</v>
      </c>
      <c r="DG73" s="132">
        <v>66.584917228693925</v>
      </c>
      <c r="DH73" s="192">
        <v>68.753432180120924</v>
      </c>
      <c r="DI73" s="192">
        <v>55.289672544080666</v>
      </c>
      <c r="DJ73" s="190">
        <v>67.061143984220948</v>
      </c>
      <c r="DK73" s="132">
        <v>70.555936856554524</v>
      </c>
      <c r="DL73" s="132">
        <v>52.83993115318421</v>
      </c>
      <c r="DM73" s="132">
        <v>69.302659956865497</v>
      </c>
      <c r="DN73" s="132">
        <v>73.026315789473728</v>
      </c>
      <c r="DO73" s="190">
        <v>61.67400881057268</v>
      </c>
      <c r="DP73" s="132">
        <v>67.689015691868789</v>
      </c>
      <c r="DQ73" s="132">
        <v>69.772256728778601</v>
      </c>
      <c r="DR73" s="132">
        <v>62.306993642143453</v>
      </c>
      <c r="DS73" s="132">
        <v>44.240400667779568</v>
      </c>
      <c r="DT73" s="190">
        <v>53.303720155469222</v>
      </c>
      <c r="DU73" s="194">
        <v>38.811188811188785</v>
      </c>
      <c r="DV73" s="194">
        <v>43.972939729397289</v>
      </c>
      <c r="DW73" s="192">
        <v>56.970362239297458</v>
      </c>
      <c r="DX73" s="194">
        <v>40.479192938209344</v>
      </c>
      <c r="DY73" s="190">
        <v>43.721236028928395</v>
      </c>
      <c r="DZ73" s="190">
        <v>57.815699658703082</v>
      </c>
      <c r="EA73" s="190">
        <v>39.018087855297125</v>
      </c>
      <c r="EB73" s="190">
        <v>46.803977272727238</v>
      </c>
      <c r="EC73" s="190">
        <v>58.333333333333286</v>
      </c>
      <c r="ED73" s="190">
        <v>46.20811287477953</v>
      </c>
      <c r="EE73" s="190">
        <v>45.473833097595524</v>
      </c>
      <c r="EF73" s="190">
        <v>56.030323914541682</v>
      </c>
      <c r="EG73" s="190">
        <v>44.909090909090942</v>
      </c>
      <c r="EH73" s="190">
        <v>21.495327102803774</v>
      </c>
      <c r="EI73" s="190">
        <v>14.907872696817405</v>
      </c>
      <c r="EJ73" s="190">
        <v>12.031386224934622</v>
      </c>
      <c r="EK73" s="190">
        <v>20.230862697448405</v>
      </c>
      <c r="EL73" s="132">
        <v>15.270121278941579</v>
      </c>
      <c r="EM73" s="132">
        <v>11.909262759924371</v>
      </c>
      <c r="EN73" s="132">
        <v>19.01639344262297</v>
      </c>
      <c r="EO73" s="132">
        <v>14.781401804302565</v>
      </c>
      <c r="EP73" s="190">
        <v>14.86956521739129</v>
      </c>
      <c r="EQ73" s="132">
        <v>20.6090651558074</v>
      </c>
      <c r="ER73" s="132">
        <v>17.092337917485267</v>
      </c>
      <c r="ES73" s="132">
        <v>15.79876434245366</v>
      </c>
      <c r="ET73" s="132">
        <v>21.914893617021271</v>
      </c>
      <c r="EU73" s="190">
        <v>20.292887029288675</v>
      </c>
      <c r="EV73" s="132">
        <v>14.990859232175501</v>
      </c>
      <c r="EW73" s="132" t="s">
        <v>286</v>
      </c>
      <c r="EX73" s="132" t="s">
        <v>286</v>
      </c>
      <c r="EY73" s="132" t="s">
        <v>286</v>
      </c>
      <c r="EZ73" s="190">
        <v>90.186634557495324</v>
      </c>
      <c r="FA73" s="132">
        <v>82.984581497797564</v>
      </c>
      <c r="FB73" s="132">
        <v>78.059606848446322</v>
      </c>
      <c r="FC73" s="132">
        <v>88.411458333333229</v>
      </c>
      <c r="FD73" s="132">
        <v>84.387895460797964</v>
      </c>
      <c r="FE73" s="190">
        <v>78.577623590633124</v>
      </c>
      <c r="FF73" s="132">
        <v>88.048090523338132</v>
      </c>
      <c r="FG73" s="132">
        <v>81.127129750982931</v>
      </c>
      <c r="FH73" s="132">
        <v>79.435127978817235</v>
      </c>
      <c r="FI73" s="132">
        <v>87.065368567454769</v>
      </c>
      <c r="FJ73" s="190">
        <v>79.711141678129223</v>
      </c>
      <c r="FK73" s="132">
        <v>76.937101185050182</v>
      </c>
      <c r="FL73" s="132" t="s">
        <v>286</v>
      </c>
      <c r="FM73" s="132" t="s">
        <v>286</v>
      </c>
      <c r="FN73" s="132" t="s">
        <v>286</v>
      </c>
      <c r="FO73" s="190">
        <v>41.119807344972855</v>
      </c>
      <c r="FP73" s="132">
        <v>33.975770925110147</v>
      </c>
      <c r="FQ73" s="132">
        <v>28.725428027901074</v>
      </c>
      <c r="FR73" s="132">
        <v>38.932291666666657</v>
      </c>
      <c r="FS73" s="132">
        <v>34.112792297111419</v>
      </c>
      <c r="FT73" s="190">
        <v>25.845620121422368</v>
      </c>
      <c r="FU73" s="132">
        <v>36.562942008486537</v>
      </c>
      <c r="FV73" s="132">
        <v>31.979030144167744</v>
      </c>
      <c r="FW73" s="132">
        <v>25.948808473080351</v>
      </c>
      <c r="FX73" s="132">
        <v>33.379694019471486</v>
      </c>
      <c r="FY73" s="190">
        <v>28.129298486932608</v>
      </c>
      <c r="FZ73" s="132">
        <v>25.068368277119401</v>
      </c>
      <c r="GA73" s="132" t="s">
        <v>286</v>
      </c>
      <c r="GB73" s="132" t="s">
        <v>286</v>
      </c>
      <c r="GC73" s="132" t="s">
        <v>286</v>
      </c>
      <c r="GD73" s="190">
        <v>63.906056860321407</v>
      </c>
      <c r="GE73" s="132">
        <v>68.500000000000128</v>
      </c>
      <c r="GF73" s="132">
        <v>68.6098654708521</v>
      </c>
      <c r="GG73" s="132">
        <v>59.39597315436248</v>
      </c>
      <c r="GH73" s="132">
        <v>65.13249651324962</v>
      </c>
      <c r="GI73" s="190">
        <v>62.358078602620054</v>
      </c>
      <c r="GJ73" s="132">
        <v>50.072886297376101</v>
      </c>
      <c r="GK73" s="132">
        <v>54.196959682749522</v>
      </c>
      <c r="GL73" s="132">
        <v>55.10752688172041</v>
      </c>
      <c r="GM73" s="197">
        <v>50.781250000000014</v>
      </c>
      <c r="GN73" s="190">
        <v>53.981677237491226</v>
      </c>
      <c r="GO73" s="132">
        <v>55.307262569832297</v>
      </c>
      <c r="GP73" s="132" t="s">
        <v>286</v>
      </c>
      <c r="GQ73" s="132" t="s">
        <v>286</v>
      </c>
      <c r="GR73" s="132" t="s">
        <v>286</v>
      </c>
      <c r="GS73" s="190">
        <v>22.002472187886273</v>
      </c>
      <c r="GT73" s="132">
        <v>25.555555555555525</v>
      </c>
      <c r="GU73" s="132">
        <v>27.546444586803354</v>
      </c>
      <c r="GV73" s="132">
        <v>19.328859060402696</v>
      </c>
      <c r="GW73" s="132">
        <v>21.059972105997222</v>
      </c>
      <c r="GX73" s="190">
        <v>19.56331877729259</v>
      </c>
      <c r="GY73" s="190">
        <v>13.556851311953348</v>
      </c>
      <c r="GZ73" s="190">
        <v>16.58955717118307</v>
      </c>
      <c r="HA73" s="190">
        <v>15.860215053763437</v>
      </c>
      <c r="HB73" s="190">
        <v>16.335227272727266</v>
      </c>
      <c r="HC73" s="190">
        <v>16.138125440450992</v>
      </c>
      <c r="HD73" s="190">
        <v>15.363128491620108</v>
      </c>
      <c r="HE73" s="190" t="s">
        <v>286</v>
      </c>
      <c r="HF73" s="190" t="s">
        <v>286</v>
      </c>
      <c r="HG73" s="190" t="s">
        <v>286</v>
      </c>
      <c r="HH73" s="190">
        <v>26.140012845215139</v>
      </c>
      <c r="HI73" s="190">
        <v>21.694915254237316</v>
      </c>
      <c r="HJ73" s="190">
        <v>16.852459016393468</v>
      </c>
      <c r="HK73" s="190">
        <v>35.027855153203298</v>
      </c>
      <c r="HL73" s="132">
        <v>34.59614010007148</v>
      </c>
      <c r="HM73" s="132">
        <v>24.180690876882235</v>
      </c>
      <c r="HN73" s="132">
        <v>38.193930421909755</v>
      </c>
      <c r="HO73" s="132">
        <v>40.296495956873315</v>
      </c>
      <c r="HP73" s="190">
        <v>34.386281588447609</v>
      </c>
      <c r="HQ73" s="132">
        <v>35.430224150397684</v>
      </c>
      <c r="HR73" s="132">
        <v>31.396172927002127</v>
      </c>
      <c r="HS73" s="132">
        <v>29.999999999999996</v>
      </c>
      <c r="HT73" s="196" t="s">
        <v>286</v>
      </c>
      <c r="HU73" s="190" t="s">
        <v>286</v>
      </c>
      <c r="HV73" s="192" t="s">
        <v>286</v>
      </c>
      <c r="HW73" s="192">
        <v>10.276172125883104</v>
      </c>
      <c r="HX73" s="192">
        <v>7.5141242937853194</v>
      </c>
      <c r="HY73" s="192">
        <v>4.1311475409836129</v>
      </c>
      <c r="HZ73" s="192">
        <v>13.091922005571035</v>
      </c>
      <c r="IA73" s="192">
        <v>11.365260900643317</v>
      </c>
      <c r="IB73" s="192">
        <v>6.1116031886625297</v>
      </c>
      <c r="IC73" s="192">
        <v>14.063656550703163</v>
      </c>
      <c r="ID73" s="192">
        <v>13.544474393531003</v>
      </c>
      <c r="IE73" s="192">
        <v>9.2960288808664178</v>
      </c>
      <c r="IF73" s="192">
        <v>12.219812002892288</v>
      </c>
      <c r="IG73" s="192">
        <v>11.693834160170086</v>
      </c>
      <c r="IH73" s="192">
        <v>9.5327102803738235</v>
      </c>
      <c r="II73" s="192" t="s">
        <v>286</v>
      </c>
      <c r="IJ73" s="192" t="s">
        <v>286</v>
      </c>
      <c r="IK73" s="192" t="s">
        <v>286</v>
      </c>
      <c r="IL73" s="192" t="s">
        <v>286</v>
      </c>
      <c r="IM73" s="192" t="s">
        <v>286</v>
      </c>
      <c r="IN73" s="192" t="s">
        <v>286</v>
      </c>
      <c r="IO73" s="192" t="s">
        <v>286</v>
      </c>
      <c r="IP73" s="192" t="s">
        <v>286</v>
      </c>
      <c r="IQ73" s="192" t="s">
        <v>286</v>
      </c>
      <c r="IR73" s="192" t="s">
        <v>286</v>
      </c>
      <c r="IS73" s="192">
        <v>14.975159687721787</v>
      </c>
      <c r="IT73" s="192">
        <v>11.008325624421849</v>
      </c>
      <c r="IU73" s="192" t="s">
        <v>286</v>
      </c>
      <c r="IV73" s="192">
        <v>14.383043149129451</v>
      </c>
      <c r="IW73" s="192">
        <v>11.068334937439831</v>
      </c>
      <c r="IX73" s="192" t="s">
        <v>286</v>
      </c>
      <c r="IY73" s="192" t="s">
        <v>286</v>
      </c>
      <c r="IZ73" s="192" t="s">
        <v>286</v>
      </c>
      <c r="JA73" s="192" t="s">
        <v>286</v>
      </c>
      <c r="JB73" s="192" t="s">
        <v>286</v>
      </c>
      <c r="JC73" s="192" t="s">
        <v>286</v>
      </c>
      <c r="JD73" s="192" t="s">
        <v>286</v>
      </c>
      <c r="JE73" s="192" t="s">
        <v>286</v>
      </c>
      <c r="JF73" s="192" t="s">
        <v>286</v>
      </c>
      <c r="JG73" s="192" t="s">
        <v>286</v>
      </c>
      <c r="JH73" s="192">
        <v>10.149041873669271</v>
      </c>
      <c r="JI73" s="192">
        <v>9.1581868640148052</v>
      </c>
      <c r="JJ73" s="192" t="s">
        <v>286</v>
      </c>
      <c r="JK73" s="192">
        <v>9.3868281604844839</v>
      </c>
      <c r="JL73" s="192">
        <v>10.587102983638118</v>
      </c>
      <c r="JM73" s="192" t="s">
        <v>286</v>
      </c>
      <c r="JN73" s="192" t="s">
        <v>286</v>
      </c>
      <c r="JO73" s="192" t="s">
        <v>286</v>
      </c>
      <c r="JP73" s="192" t="s">
        <v>286</v>
      </c>
      <c r="JQ73" s="192" t="s">
        <v>286</v>
      </c>
      <c r="JR73" s="192" t="s">
        <v>286</v>
      </c>
      <c r="JS73" s="192" t="s">
        <v>286</v>
      </c>
      <c r="JT73" s="192" t="s">
        <v>286</v>
      </c>
      <c r="JU73" s="192" t="s">
        <v>286</v>
      </c>
      <c r="JV73" s="192" t="s">
        <v>286</v>
      </c>
      <c r="JW73" s="192">
        <v>25.124201561391057</v>
      </c>
      <c r="JX73" s="192">
        <v>20.166512488436648</v>
      </c>
      <c r="JY73" s="192" t="s">
        <v>286</v>
      </c>
      <c r="JZ73" s="192">
        <v>23.769871309613951</v>
      </c>
      <c r="KA73" s="192">
        <v>21.655437921077944</v>
      </c>
      <c r="KB73" s="192">
        <v>17.699115044247801</v>
      </c>
      <c r="KC73" s="192">
        <v>23.348264277715568</v>
      </c>
      <c r="KD73" s="192">
        <v>26.748251748251757</v>
      </c>
      <c r="KE73" s="192">
        <v>16.992665036674811</v>
      </c>
      <c r="KF73" s="192">
        <v>24.162548050521693</v>
      </c>
      <c r="KG73" s="192">
        <v>24.037854889589848</v>
      </c>
      <c r="KH73" s="192">
        <v>18.230206254158347</v>
      </c>
      <c r="KI73" s="192">
        <v>18.840579710144901</v>
      </c>
      <c r="KJ73" s="192">
        <v>22.997416020671828</v>
      </c>
      <c r="KK73" s="192">
        <v>18.402282453637621</v>
      </c>
      <c r="KL73" s="192">
        <v>22.793148880105374</v>
      </c>
      <c r="KM73" s="192">
        <v>22.907488986784177</v>
      </c>
      <c r="KN73" s="192">
        <v>16.537649542575647</v>
      </c>
      <c r="KO73" s="192">
        <v>19.791666666666671</v>
      </c>
      <c r="KP73" s="192">
        <v>22.069597069597044</v>
      </c>
      <c r="KQ73" s="192" t="str">
        <f t="shared" si="58"/>
        <v>--</v>
      </c>
      <c r="KR73" s="192" t="str">
        <f t="shared" si="58"/>
        <v>--</v>
      </c>
      <c r="KS73" s="192" t="str">
        <f t="shared" si="58"/>
        <v>--</v>
      </c>
      <c r="KT73" s="192" t="str">
        <f t="shared" si="58"/>
        <v>--</v>
      </c>
      <c r="KU73" s="192" t="str">
        <f t="shared" si="58"/>
        <v>--</v>
      </c>
      <c r="KV73" s="219">
        <v>1.61596958174905</v>
      </c>
      <c r="KW73" s="219">
        <v>1.8623481781376501</v>
      </c>
      <c r="KX73" s="219">
        <v>1.5940488841657801</v>
      </c>
      <c r="KY73" s="219">
        <v>2.25776105362183</v>
      </c>
      <c r="KZ73" s="219">
        <v>2.06513105639397</v>
      </c>
      <c r="LA73" s="219">
        <v>1.8299246501614601</v>
      </c>
      <c r="LB73" s="190" t="str">
        <f t="shared" si="60"/>
        <v>--</v>
      </c>
      <c r="LC73" s="219">
        <v>3.03571428571429</v>
      </c>
      <c r="LD73" s="219">
        <v>8.9743589743589798</v>
      </c>
      <c r="LE73" s="190" t="str">
        <f t="shared" si="61"/>
        <v>--</v>
      </c>
      <c r="LF73" s="219">
        <v>1.0638297872340401</v>
      </c>
      <c r="LG73" s="219">
        <v>8.9467723669309098</v>
      </c>
      <c r="LH73" s="219">
        <v>81.404174573055201</v>
      </c>
      <c r="LI73" s="219">
        <v>75.732899022801305</v>
      </c>
      <c r="LJ73" s="219">
        <v>77.395048439181906</v>
      </c>
      <c r="LK73" s="219">
        <v>75.235404896421798</v>
      </c>
      <c r="LL73" s="219">
        <v>72.545889864325503</v>
      </c>
      <c r="LM73" s="219">
        <v>71.0698689956332</v>
      </c>
      <c r="LN73" s="219">
        <v>32.922201138519902</v>
      </c>
      <c r="LO73" s="219">
        <v>29.4788273615635</v>
      </c>
      <c r="LP73" s="219">
        <v>28.8482238966631</v>
      </c>
      <c r="LQ73" s="219">
        <v>25.894538606403</v>
      </c>
      <c r="LR73" s="219">
        <v>25.458898643256099</v>
      </c>
      <c r="LS73" s="219">
        <v>23.7991266375546</v>
      </c>
      <c r="LT73" s="219">
        <v>49.476688867744997</v>
      </c>
      <c r="LU73" s="219">
        <v>51.227495908347002</v>
      </c>
      <c r="LV73" s="219">
        <v>51.564185544768002</v>
      </c>
      <c r="LW73" s="219">
        <v>44.4339622641509</v>
      </c>
      <c r="LX73" s="219">
        <v>44.4444444444445</v>
      </c>
      <c r="LY73" s="219">
        <v>41.137855579868699</v>
      </c>
      <c r="LZ73" s="219">
        <v>13.3206470028544</v>
      </c>
      <c r="MA73" s="219">
        <v>13.5024549918167</v>
      </c>
      <c r="MB73" s="219">
        <v>12.7292340884574</v>
      </c>
      <c r="MC73" s="219">
        <v>9.5283018867924394</v>
      </c>
      <c r="MD73" s="219">
        <v>8.2334132693845099</v>
      </c>
      <c r="ME73" s="219">
        <v>9.4091903719912295</v>
      </c>
      <c r="MF73" s="219">
        <v>43.416030534351201</v>
      </c>
      <c r="MG73" s="219">
        <v>40.032679738562102</v>
      </c>
      <c r="MH73" s="219">
        <v>38.646288209607</v>
      </c>
      <c r="MI73" s="219">
        <v>33.647502356267701</v>
      </c>
      <c r="MJ73" s="219">
        <v>33.732057416267899</v>
      </c>
      <c r="MK73" s="219">
        <v>25.711159737417901</v>
      </c>
      <c r="ML73" s="219">
        <v>13.6450381679389</v>
      </c>
      <c r="MM73" s="219">
        <v>12.8267973856209</v>
      </c>
      <c r="MN73" s="219">
        <v>12.227074235807899</v>
      </c>
      <c r="MO73" s="219">
        <v>9.8020735155513705</v>
      </c>
      <c r="MP73" s="219">
        <v>9.8086124401913892</v>
      </c>
      <c r="MQ73" s="219">
        <v>6.8927789934354502</v>
      </c>
      <c r="MR73" s="190" t="str">
        <f t="shared" si="59"/>
        <v>--</v>
      </c>
      <c r="MS73" s="190" t="str">
        <f t="shared" si="59"/>
        <v>--</v>
      </c>
      <c r="MT73" s="190" t="str">
        <f t="shared" si="59"/>
        <v>--</v>
      </c>
      <c r="MU73" s="190" t="str">
        <f t="shared" si="59"/>
        <v>--</v>
      </c>
      <c r="MV73" s="220">
        <v>85.181898846495201</v>
      </c>
      <c r="MW73" s="220">
        <v>80.661577608142494</v>
      </c>
      <c r="MX73" s="220">
        <v>32.209405501331098</v>
      </c>
      <c r="MY73" s="220">
        <v>28.9228159457167</v>
      </c>
      <c r="MZ73" s="220">
        <v>44.244604316546798</v>
      </c>
      <c r="NA73" s="220">
        <v>34.745762711864401</v>
      </c>
      <c r="NB73" s="220">
        <v>7.19424460431655</v>
      </c>
      <c r="NC73" s="220">
        <v>5.42372881355932</v>
      </c>
      <c r="ND73" s="220">
        <v>34.495084897229603</v>
      </c>
      <c r="NE73" s="220">
        <v>33.106960950763998</v>
      </c>
      <c r="NF73" s="220">
        <v>9.29401251117066</v>
      </c>
      <c r="NG73" s="220">
        <v>10.2716468590832</v>
      </c>
      <c r="NH73" s="221" t="str">
        <f t="shared" si="62"/>
        <v>--</v>
      </c>
      <c r="NI73" s="222">
        <v>15.456431535269701</v>
      </c>
      <c r="NJ73" s="222">
        <v>14.21143847487</v>
      </c>
      <c r="NK73" s="222">
        <v>12.3456790123457</v>
      </c>
      <c r="NL73" s="221" t="str">
        <f t="shared" si="63"/>
        <v>--</v>
      </c>
      <c r="NM73" s="222">
        <v>16.790648246546201</v>
      </c>
      <c r="NN73" s="222">
        <v>13.1715771230502</v>
      </c>
      <c r="NO73" s="222">
        <v>15.4627539503386</v>
      </c>
      <c r="NP73" s="221" t="str">
        <f t="shared" si="64"/>
        <v>--</v>
      </c>
      <c r="NQ73" s="273">
        <v>8.2987551867219924</v>
      </c>
      <c r="NR73" s="273">
        <v>8.145580589254779</v>
      </c>
      <c r="NS73" s="273">
        <v>9.0909090909090882</v>
      </c>
      <c r="NT73" s="221" t="str">
        <f t="shared" si="65"/>
        <v>--</v>
      </c>
      <c r="NU73" s="222">
        <v>10.308182784272049</v>
      </c>
      <c r="NV73" s="222">
        <v>10.138648180242628</v>
      </c>
      <c r="NW73" s="222">
        <v>11.512415349887128</v>
      </c>
      <c r="NX73" s="221" t="str">
        <f t="shared" si="66"/>
        <v>--</v>
      </c>
      <c r="NY73" s="222">
        <v>23.75518672199172</v>
      </c>
      <c r="NZ73" s="222">
        <v>22.357019064124827</v>
      </c>
      <c r="OA73" s="222">
        <v>21.436588103254763</v>
      </c>
      <c r="OB73" s="221" t="str">
        <f t="shared" si="67"/>
        <v>--</v>
      </c>
      <c r="OC73" s="222">
        <v>27.098831030818261</v>
      </c>
      <c r="OD73" s="222">
        <v>23.310225303292945</v>
      </c>
      <c r="OE73" s="222">
        <v>26.975169300225726</v>
      </c>
      <c r="OF73" s="128">
        <v>44.424778761061901</v>
      </c>
      <c r="OG73" s="128">
        <v>53.4662867996201</v>
      </c>
      <c r="OH73" s="128">
        <v>57.720291026677444</v>
      </c>
      <c r="OI73" s="128">
        <v>51.871657754010741</v>
      </c>
      <c r="OJ73" s="128">
        <v>43.975903614457849</v>
      </c>
      <c r="OK73" s="128">
        <v>57.048872180451113</v>
      </c>
      <c r="OL73" s="128">
        <v>56.269841269841237</v>
      </c>
      <c r="OM73" s="128">
        <v>45.14038876889844</v>
      </c>
      <c r="ON73" s="310">
        <v>20.87114337568056</v>
      </c>
      <c r="OO73" s="128">
        <v>17.420596727622719</v>
      </c>
      <c r="OP73" s="128">
        <v>17.252657399836465</v>
      </c>
      <c r="OQ73" s="128">
        <v>18.211206896551701</v>
      </c>
      <c r="OR73" s="128">
        <v>22.952218430034144</v>
      </c>
      <c r="OS73" s="128">
        <v>20.849056603773565</v>
      </c>
      <c r="OT73" s="128">
        <v>18.580542264752804</v>
      </c>
      <c r="OU73" s="128">
        <v>16.357688113413328</v>
      </c>
      <c r="OW73" s="378" t="str">
        <f t="shared" si="68"/>
        <v>--</v>
      </c>
      <c r="OX73" s="381">
        <v>1.5596330275229382</v>
      </c>
      <c r="OY73" s="381">
        <v>1.9785655399835138</v>
      </c>
      <c r="OZ73" s="381">
        <v>1.5931372549019609</v>
      </c>
      <c r="PA73" s="378" t="str">
        <f t="shared" si="69"/>
        <v>--</v>
      </c>
      <c r="PB73" s="378" t="str">
        <f t="shared" si="69"/>
        <v>--</v>
      </c>
      <c r="PC73" s="381">
        <v>1.8900343642611681</v>
      </c>
      <c r="PD73" s="381">
        <v>8.9628681177976954</v>
      </c>
      <c r="PE73" s="380">
        <v>42.192429022082031</v>
      </c>
      <c r="PF73" s="381">
        <v>50.858175248419116</v>
      </c>
      <c r="PG73" s="381">
        <v>51.510204081632679</v>
      </c>
      <c r="PH73" s="381">
        <v>44.781553398058293</v>
      </c>
      <c r="PI73" s="380">
        <v>24.006488240064872</v>
      </c>
      <c r="PJ73" s="381">
        <v>16.300366300366282</v>
      </c>
      <c r="PK73" s="381">
        <v>16.970198675496697</v>
      </c>
      <c r="PL73" s="381">
        <v>13.291925465838514</v>
      </c>
      <c r="PM73" s="378" t="str">
        <f t="shared" si="70"/>
        <v>--</v>
      </c>
      <c r="PN73" s="381">
        <v>14.519427402862981</v>
      </c>
      <c r="PO73" s="381">
        <v>15.044247787610619</v>
      </c>
      <c r="PP73" s="381">
        <v>14.267015706806275</v>
      </c>
      <c r="PQ73" s="378" t="str">
        <f t="shared" si="71"/>
        <v>--</v>
      </c>
      <c r="PR73" s="381">
        <v>11.042944785276058</v>
      </c>
      <c r="PS73" s="381">
        <v>10.442477876106198</v>
      </c>
      <c r="PT73" s="381">
        <v>14.659685863874344</v>
      </c>
      <c r="PU73" s="378" t="str">
        <f t="shared" si="72"/>
        <v>--</v>
      </c>
      <c r="PV73" s="381">
        <v>25.562372188139054</v>
      </c>
      <c r="PW73" s="381">
        <v>25.48672566371679</v>
      </c>
      <c r="PX73" s="381">
        <v>28.926701570680645</v>
      </c>
      <c r="PZ73" s="368"/>
      <c r="QA73" s="368"/>
      <c r="QB73" s="368"/>
      <c r="QC73" s="368"/>
      <c r="QD73" s="368"/>
      <c r="QE73" s="368"/>
      <c r="QF73" s="368"/>
      <c r="QG73" s="368"/>
      <c r="QH73" s="368"/>
      <c r="QI73" s="368"/>
      <c r="QJ73" s="368"/>
      <c r="QK73" s="368"/>
      <c r="QL73" s="368"/>
      <c r="QM73" s="368"/>
      <c r="QN73" s="368"/>
      <c r="QO73" s="368"/>
      <c r="QP73" s="368"/>
      <c r="QQ73" s="368"/>
      <c r="QR73" s="368"/>
      <c r="QS73" s="368"/>
      <c r="QT73" s="368"/>
      <c r="QU73" s="368"/>
      <c r="QV73" s="368"/>
      <c r="QW73" s="368"/>
      <c r="QX73" s="368"/>
      <c r="QY73" s="368"/>
      <c r="QZ73" s="368"/>
      <c r="RA73" s="368"/>
      <c r="RB73" s="368"/>
      <c r="RC73" s="368"/>
      <c r="RD73" s="368"/>
      <c r="RE73" s="368"/>
      <c r="RF73" s="368"/>
      <c r="RG73" s="368"/>
      <c r="RH73" s="368"/>
      <c r="RI73" s="368"/>
      <c r="RJ73" s="368"/>
      <c r="RK73" s="368"/>
      <c r="RL73" s="368"/>
      <c r="RM73" s="368"/>
      <c r="RN73" s="368"/>
      <c r="RO73" s="368"/>
      <c r="RP73" s="368"/>
      <c r="RQ73" s="368"/>
      <c r="RR73" s="368"/>
      <c r="RS73" s="368"/>
      <c r="RT73" s="368"/>
    </row>
    <row r="74" spans="1:488" x14ac:dyDescent="0.25">
      <c r="A74" s="114">
        <v>70</v>
      </c>
      <c r="B74" s="93" t="s">
        <v>70</v>
      </c>
      <c r="C74" s="189">
        <v>2.735978112175101</v>
      </c>
      <c r="D74" s="189">
        <v>15.318416523235795</v>
      </c>
      <c r="E74" s="189">
        <v>18.125000000000021</v>
      </c>
      <c r="F74" s="189">
        <v>1.1510791366906472</v>
      </c>
      <c r="G74" s="189">
        <v>11.961057023643949</v>
      </c>
      <c r="H74" s="189">
        <v>16.227180527383364</v>
      </c>
      <c r="I74" s="189">
        <v>1.0787486515641855</v>
      </c>
      <c r="J74" s="189">
        <v>9.2592592592592631</v>
      </c>
      <c r="K74" s="189">
        <v>22.870662460567857</v>
      </c>
      <c r="L74" s="189">
        <v>0.9852216748768472</v>
      </c>
      <c r="M74" s="190">
        <v>6.4618644067796618</v>
      </c>
      <c r="N74" s="190">
        <v>13.303437967115096</v>
      </c>
      <c r="O74" s="190">
        <v>0.9015777610818938</v>
      </c>
      <c r="P74" s="190">
        <v>7.0464767616191866</v>
      </c>
      <c r="Q74" s="190">
        <v>15.568862275449106</v>
      </c>
      <c r="R74" s="190">
        <v>2.0547945205479494</v>
      </c>
      <c r="S74" s="190">
        <v>14.211438474870018</v>
      </c>
      <c r="T74" s="190">
        <v>15.65762004175366</v>
      </c>
      <c r="U74" s="190">
        <v>1.1510791366906472</v>
      </c>
      <c r="V74" s="190">
        <v>11.002785515320333</v>
      </c>
      <c r="W74" s="190">
        <v>14.693877551020407</v>
      </c>
      <c r="X74" s="190">
        <v>0.97087378640776612</v>
      </c>
      <c r="Y74" s="190">
        <v>8.1788440567066587</v>
      </c>
      <c r="Z74" s="190">
        <v>20.853080568720365</v>
      </c>
      <c r="AA74" s="190">
        <v>0.69033530571992086</v>
      </c>
      <c r="AB74" s="132">
        <v>6.0445387062566232</v>
      </c>
      <c r="AC74" s="132">
        <v>12.275449101796404</v>
      </c>
      <c r="AD74" s="132">
        <v>0.826446280991736</v>
      </c>
      <c r="AE74" s="132">
        <v>5.9398496240601464</v>
      </c>
      <c r="AF74" s="190">
        <v>14.681107099879666</v>
      </c>
      <c r="AG74" s="189">
        <v>1.5109890109890125</v>
      </c>
      <c r="AH74" s="189">
        <v>9.0750436300174453</v>
      </c>
      <c r="AI74" s="191">
        <v>13.13559322033897</v>
      </c>
      <c r="AJ74" s="191">
        <v>0.57803468208092412</v>
      </c>
      <c r="AK74" s="190">
        <v>6.0308555399719479</v>
      </c>
      <c r="AL74" s="190">
        <v>9.2402464065708454</v>
      </c>
      <c r="AM74" s="190">
        <v>0.54171180931744312</v>
      </c>
      <c r="AN74" s="190">
        <v>5.6955093099671403</v>
      </c>
      <c r="AO74" s="190">
        <v>13.141025641025639</v>
      </c>
      <c r="AP74" s="190">
        <v>0.88669950738916259</v>
      </c>
      <c r="AQ74" s="190">
        <v>3.6363636363636362</v>
      </c>
      <c r="AR74" s="190">
        <v>7.8787878787878824</v>
      </c>
      <c r="AS74" s="190">
        <v>0.52671181339352868</v>
      </c>
      <c r="AT74" s="190">
        <v>4.1478129713423879</v>
      </c>
      <c r="AU74" s="190">
        <v>10.290556900726392</v>
      </c>
      <c r="AV74" s="190">
        <v>3.6601307189542447</v>
      </c>
      <c r="AW74" s="190">
        <v>28.638497652582153</v>
      </c>
      <c r="AX74" s="132">
        <v>28.515625000000004</v>
      </c>
      <c r="AY74" s="132">
        <v>3.2128514056224917</v>
      </c>
      <c r="AZ74" s="132">
        <v>26.923076923076898</v>
      </c>
      <c r="BA74" s="132">
        <v>18.540433925049332</v>
      </c>
      <c r="BB74" s="190">
        <v>1.4256619144602851</v>
      </c>
      <c r="BC74" s="132">
        <v>21.084337349397639</v>
      </c>
      <c r="BD74" s="132">
        <v>20.913107511045666</v>
      </c>
      <c r="BE74" s="132">
        <v>1.2404580152671749</v>
      </c>
      <c r="BF74" s="132">
        <v>14.61538461538459</v>
      </c>
      <c r="BG74" s="190">
        <v>18.862690707350886</v>
      </c>
      <c r="BH74" s="132">
        <v>1.5492957746478895</v>
      </c>
      <c r="BI74" s="132">
        <v>16.57183499288762</v>
      </c>
      <c r="BJ74" s="132">
        <v>22.123893805309748</v>
      </c>
      <c r="BK74" s="192" t="s">
        <v>286</v>
      </c>
      <c r="BL74" s="190">
        <v>5.5643879173291566</v>
      </c>
      <c r="BM74" s="132">
        <v>6.27450980392166</v>
      </c>
      <c r="BN74" s="192" t="s">
        <v>286</v>
      </c>
      <c r="BO74" s="192">
        <v>6.0489060489060762</v>
      </c>
      <c r="BP74" s="192">
        <v>4.3478260869565162</v>
      </c>
      <c r="BQ74" s="192" t="s">
        <v>286</v>
      </c>
      <c r="BR74" s="132">
        <v>3.5035035035035662</v>
      </c>
      <c r="BS74" s="132">
        <v>5.067064083457538</v>
      </c>
      <c r="BT74" s="192" t="s">
        <v>286</v>
      </c>
      <c r="BU74" s="190">
        <v>1.8322082931533274</v>
      </c>
      <c r="BV74" s="132">
        <v>3.2122905027932949</v>
      </c>
      <c r="BW74" s="192" t="s">
        <v>286</v>
      </c>
      <c r="BX74" s="132">
        <v>2.5751072961373427</v>
      </c>
      <c r="BY74" s="190">
        <v>2.908277404921698</v>
      </c>
      <c r="BZ74" s="132" t="s">
        <v>286</v>
      </c>
      <c r="CA74" s="132">
        <v>9.158878504672904</v>
      </c>
      <c r="CB74" s="132">
        <v>40.301724137931011</v>
      </c>
      <c r="CC74" s="190" t="s">
        <v>286</v>
      </c>
      <c r="CD74" s="132">
        <v>7.4721780604133521</v>
      </c>
      <c r="CE74" s="132">
        <v>32.11206896551721</v>
      </c>
      <c r="CF74" s="132" t="s">
        <v>286</v>
      </c>
      <c r="CG74" s="190">
        <v>5.1724137931034502</v>
      </c>
      <c r="CH74" s="132">
        <v>34.32343234323428</v>
      </c>
      <c r="CI74" s="132" t="s">
        <v>286</v>
      </c>
      <c r="CJ74" s="132">
        <v>4.0718562874251525</v>
      </c>
      <c r="CK74" s="132">
        <v>23.938879456706232</v>
      </c>
      <c r="CL74" s="132" t="s">
        <v>286</v>
      </c>
      <c r="CM74" s="132">
        <v>3.7414965986394524</v>
      </c>
      <c r="CN74" s="132">
        <v>19.123505976095618</v>
      </c>
      <c r="CO74" s="132" t="s">
        <v>286</v>
      </c>
      <c r="CP74" s="190">
        <v>29.233226837060684</v>
      </c>
      <c r="CQ74" s="132">
        <v>51.67652859960549</v>
      </c>
      <c r="CR74" s="132" t="s">
        <v>286</v>
      </c>
      <c r="CS74" s="192">
        <v>27.858081471747727</v>
      </c>
      <c r="CT74" s="192">
        <v>43.538767395626238</v>
      </c>
      <c r="CU74" s="190" t="s">
        <v>286</v>
      </c>
      <c r="CV74" s="132">
        <v>23.260643821391501</v>
      </c>
      <c r="CW74" s="132">
        <v>45.205479452054753</v>
      </c>
      <c r="CX74" s="192" t="s">
        <v>286</v>
      </c>
      <c r="CY74" s="192">
        <v>18.981018981018988</v>
      </c>
      <c r="CZ74" s="190">
        <v>36.337625178826961</v>
      </c>
      <c r="DA74" s="132" t="s">
        <v>286</v>
      </c>
      <c r="DB74" s="132">
        <v>18.486171761280943</v>
      </c>
      <c r="DC74" s="210">
        <v>33.371691599539737</v>
      </c>
      <c r="DD74" s="192">
        <v>67.454068241469813</v>
      </c>
      <c r="DE74" s="190">
        <v>62.916006339144239</v>
      </c>
      <c r="DF74" s="132">
        <v>53.740157480314963</v>
      </c>
      <c r="DG74" s="132">
        <v>68.333333333333371</v>
      </c>
      <c r="DH74" s="192">
        <v>65.979381443298934</v>
      </c>
      <c r="DI74" s="192">
        <v>40.476190476190467</v>
      </c>
      <c r="DJ74" s="190">
        <v>71.983210912906614</v>
      </c>
      <c r="DK74" s="132">
        <v>69.19191919191924</v>
      </c>
      <c r="DL74" s="132">
        <v>51.946107784431128</v>
      </c>
      <c r="DM74" s="132">
        <v>75.049309664694391</v>
      </c>
      <c r="DN74" s="132">
        <v>71.108949416342284</v>
      </c>
      <c r="DO74" s="190">
        <v>54.277699859747528</v>
      </c>
      <c r="DP74" s="132">
        <v>71.68141592920351</v>
      </c>
      <c r="DQ74" s="132">
        <v>73.903666427030842</v>
      </c>
      <c r="DR74" s="132">
        <v>60.08968609865471</v>
      </c>
      <c r="DS74" s="132">
        <v>43.783068783068778</v>
      </c>
      <c r="DT74" s="190">
        <v>47.068145800316969</v>
      </c>
      <c r="DU74" s="194">
        <v>37.992125984251956</v>
      </c>
      <c r="DV74" s="194">
        <v>41.436464088397784</v>
      </c>
      <c r="DW74" s="192">
        <v>47.409326424870507</v>
      </c>
      <c r="DX74" s="194">
        <v>29.051383399209488</v>
      </c>
      <c r="DY74" s="190">
        <v>48.305084745762748</v>
      </c>
      <c r="DZ74" s="190">
        <v>48.89336016096577</v>
      </c>
      <c r="EA74" s="190">
        <v>34.580838323353333</v>
      </c>
      <c r="EB74" s="190">
        <v>52.969814995131401</v>
      </c>
      <c r="EC74" s="190">
        <v>57.658536585365795</v>
      </c>
      <c r="ED74" s="190">
        <v>39.355742296918805</v>
      </c>
      <c r="EE74" s="190">
        <v>53.186813186813211</v>
      </c>
      <c r="EF74" s="190">
        <v>62.175792507204648</v>
      </c>
      <c r="EG74" s="190">
        <v>44.107744107744146</v>
      </c>
      <c r="EH74" s="190">
        <v>18.7002652519894</v>
      </c>
      <c r="EI74" s="190">
        <v>11.885895404120452</v>
      </c>
      <c r="EJ74" s="190">
        <v>14.370078740157473</v>
      </c>
      <c r="EK74" s="190">
        <v>20.68493150684931</v>
      </c>
      <c r="EL74" s="132">
        <v>12.936610608020693</v>
      </c>
      <c r="EM74" s="132">
        <v>13.017751479289942</v>
      </c>
      <c r="EN74" s="132">
        <v>20.523560209424073</v>
      </c>
      <c r="EO74" s="132">
        <v>11.604439959636734</v>
      </c>
      <c r="EP74" s="190">
        <v>11.160714285714283</v>
      </c>
      <c r="EQ74" s="132">
        <v>19.804878048780498</v>
      </c>
      <c r="ER74" s="132">
        <v>18.146341463414611</v>
      </c>
      <c r="ES74" s="132">
        <v>15.028089887640455</v>
      </c>
      <c r="ET74" s="132">
        <v>18.699186991869915</v>
      </c>
      <c r="EU74" s="190">
        <v>16.884057971014492</v>
      </c>
      <c r="EV74" s="132">
        <v>16.27118644067798</v>
      </c>
      <c r="EW74" s="132" t="s">
        <v>286</v>
      </c>
      <c r="EX74" s="132" t="s">
        <v>286</v>
      </c>
      <c r="EY74" s="132" t="s">
        <v>286</v>
      </c>
      <c r="EZ74" s="190">
        <v>86.567164179104466</v>
      </c>
      <c r="FA74" s="132">
        <v>83.657587548638091</v>
      </c>
      <c r="FB74" s="132">
        <v>81.437125748503121</v>
      </c>
      <c r="FC74" s="132">
        <v>86.472424557752461</v>
      </c>
      <c r="FD74" s="132">
        <v>79.515640766902209</v>
      </c>
      <c r="FE74" s="190">
        <v>76.646706586826369</v>
      </c>
      <c r="FF74" s="132">
        <v>85.178055822906657</v>
      </c>
      <c r="FG74" s="132">
        <v>78.543689320388424</v>
      </c>
      <c r="FH74" s="132">
        <v>74.824191279887529</v>
      </c>
      <c r="FI74" s="132">
        <v>85.17191977077367</v>
      </c>
      <c r="FJ74" s="190">
        <v>80.931899641577019</v>
      </c>
      <c r="FK74" s="132">
        <v>75.197294250281885</v>
      </c>
      <c r="FL74" s="132" t="s">
        <v>286</v>
      </c>
      <c r="FM74" s="132" t="s">
        <v>286</v>
      </c>
      <c r="FN74" s="132" t="s">
        <v>286</v>
      </c>
      <c r="FO74" s="190">
        <v>38.53459972862958</v>
      </c>
      <c r="FP74" s="132">
        <v>32.814526588845602</v>
      </c>
      <c r="FQ74" s="132">
        <v>25.548902195608768</v>
      </c>
      <c r="FR74" s="132">
        <v>39.854318418314321</v>
      </c>
      <c r="FS74" s="132">
        <v>29.566094853683136</v>
      </c>
      <c r="FT74" s="190">
        <v>23.203592814371262</v>
      </c>
      <c r="FU74" s="132">
        <v>38.787295476419615</v>
      </c>
      <c r="FV74" s="132">
        <v>31.165048543689341</v>
      </c>
      <c r="FW74" s="132">
        <v>23.066104078762315</v>
      </c>
      <c r="FX74" s="132">
        <v>34.383954154727775</v>
      </c>
      <c r="FY74" s="190">
        <v>33.691756272401392</v>
      </c>
      <c r="FZ74" s="132">
        <v>24.351747463359651</v>
      </c>
      <c r="GA74" s="132" t="s">
        <v>286</v>
      </c>
      <c r="GB74" s="132" t="s">
        <v>286</v>
      </c>
      <c r="GC74" s="132" t="s">
        <v>286</v>
      </c>
      <c r="GD74" s="190">
        <v>61.98347107438012</v>
      </c>
      <c r="GE74" s="132">
        <v>65.963060686015879</v>
      </c>
      <c r="GF74" s="132">
        <v>67.269076305220892</v>
      </c>
      <c r="GG74" s="132">
        <v>61.093247588424433</v>
      </c>
      <c r="GH74" s="132">
        <v>61.49897330595482</v>
      </c>
      <c r="GI74" s="190">
        <v>63.069908814589731</v>
      </c>
      <c r="GJ74" s="132">
        <v>51.124144672531763</v>
      </c>
      <c r="GK74" s="132">
        <v>58.667972575905956</v>
      </c>
      <c r="GL74" s="132">
        <v>58.94134477825466</v>
      </c>
      <c r="GM74" s="197">
        <v>45.003646973012401</v>
      </c>
      <c r="GN74" s="190">
        <v>47.854545454545431</v>
      </c>
      <c r="GO74" s="132">
        <v>55.164585698070333</v>
      </c>
      <c r="GP74" s="132" t="s">
        <v>286</v>
      </c>
      <c r="GQ74" s="132" t="s">
        <v>286</v>
      </c>
      <c r="GR74" s="132" t="s">
        <v>286</v>
      </c>
      <c r="GS74" s="190">
        <v>19.834710743801669</v>
      </c>
      <c r="GT74" s="132">
        <v>27.176781002638524</v>
      </c>
      <c r="GU74" s="132">
        <v>27.108433734939734</v>
      </c>
      <c r="GV74" s="132">
        <v>17.792068595927109</v>
      </c>
      <c r="GW74" s="132">
        <v>20.225872689938416</v>
      </c>
      <c r="GX74" s="190">
        <v>20.668693009118545</v>
      </c>
      <c r="GY74" s="190">
        <v>12.805474095796686</v>
      </c>
      <c r="GZ74" s="190">
        <v>17.629774730656223</v>
      </c>
      <c r="HA74" s="190">
        <v>19.027181688125889</v>
      </c>
      <c r="HB74" s="190">
        <v>9.7009482129832065</v>
      </c>
      <c r="HC74" s="190">
        <v>11.272727272727275</v>
      </c>
      <c r="HD74" s="190">
        <v>18.842224744608409</v>
      </c>
      <c r="HE74" s="190" t="s">
        <v>286</v>
      </c>
      <c r="HF74" s="190" t="s">
        <v>286</v>
      </c>
      <c r="HG74" s="190" t="s">
        <v>286</v>
      </c>
      <c r="HH74" s="190">
        <v>24.780058651026401</v>
      </c>
      <c r="HI74" s="190">
        <v>26.266666666666648</v>
      </c>
      <c r="HJ74" s="190">
        <v>17.28395061728396</v>
      </c>
      <c r="HK74" s="190">
        <v>29.555555555555554</v>
      </c>
      <c r="HL74" s="132">
        <v>28.58638743455499</v>
      </c>
      <c r="HM74" s="132">
        <v>28.129829984544038</v>
      </c>
      <c r="HN74" s="132">
        <v>35.548841893252757</v>
      </c>
      <c r="HO74" s="132">
        <v>39.418254764292875</v>
      </c>
      <c r="HP74" s="190">
        <v>36.390101892285315</v>
      </c>
      <c r="HQ74" s="132">
        <v>34.321719792438863</v>
      </c>
      <c r="HR74" s="132">
        <v>32.595870206489678</v>
      </c>
      <c r="HS74" s="132">
        <v>28.489042675893874</v>
      </c>
      <c r="HT74" s="196" t="s">
        <v>286</v>
      </c>
      <c r="HU74" s="190" t="s">
        <v>286</v>
      </c>
      <c r="HV74" s="192" t="s">
        <v>286</v>
      </c>
      <c r="HW74" s="192">
        <v>8.7976539589442861</v>
      </c>
      <c r="HX74" s="192">
        <v>8.6666666666666679</v>
      </c>
      <c r="HY74" s="192">
        <v>4.5267489711934132</v>
      </c>
      <c r="HZ74" s="192">
        <v>9.6666666666666696</v>
      </c>
      <c r="IA74" s="192">
        <v>7.7486910994764502</v>
      </c>
      <c r="IB74" s="192">
        <v>6.8006182380216398</v>
      </c>
      <c r="IC74" s="192">
        <v>9.8690835850956695</v>
      </c>
      <c r="ID74" s="192">
        <v>13.54062186559679</v>
      </c>
      <c r="IE74" s="192">
        <v>9.4614264919941711</v>
      </c>
      <c r="IF74" s="192">
        <v>11.341734618235735</v>
      </c>
      <c r="IG74" s="192">
        <v>9.8082595870206291</v>
      </c>
      <c r="IH74" s="192">
        <v>9.2272202998846478</v>
      </c>
      <c r="II74" s="192" t="s">
        <v>286</v>
      </c>
      <c r="IJ74" s="192" t="s">
        <v>286</v>
      </c>
      <c r="IK74" s="192" t="s">
        <v>286</v>
      </c>
      <c r="IL74" s="192" t="s">
        <v>286</v>
      </c>
      <c r="IM74" s="192" t="s">
        <v>286</v>
      </c>
      <c r="IN74" s="192" t="s">
        <v>286</v>
      </c>
      <c r="IO74" s="192" t="s">
        <v>286</v>
      </c>
      <c r="IP74" s="192" t="s">
        <v>286</v>
      </c>
      <c r="IQ74" s="192" t="s">
        <v>286</v>
      </c>
      <c r="IR74" s="192" t="s">
        <v>286</v>
      </c>
      <c r="IS74" s="192">
        <v>12.299465240641727</v>
      </c>
      <c r="IT74" s="192">
        <v>10.979228486646878</v>
      </c>
      <c r="IU74" s="192" t="s">
        <v>286</v>
      </c>
      <c r="IV74" s="192">
        <v>14.103585657370539</v>
      </c>
      <c r="IW74" s="192">
        <v>11.165048543689331</v>
      </c>
      <c r="IX74" s="192" t="s">
        <v>286</v>
      </c>
      <c r="IY74" s="192" t="s">
        <v>286</v>
      </c>
      <c r="IZ74" s="192" t="s">
        <v>286</v>
      </c>
      <c r="JA74" s="192" t="s">
        <v>286</v>
      </c>
      <c r="JB74" s="192" t="s">
        <v>286</v>
      </c>
      <c r="JC74" s="192" t="s">
        <v>286</v>
      </c>
      <c r="JD74" s="192" t="s">
        <v>286</v>
      </c>
      <c r="JE74" s="192" t="s">
        <v>286</v>
      </c>
      <c r="JF74" s="192" t="s">
        <v>286</v>
      </c>
      <c r="JG74" s="192" t="s">
        <v>286</v>
      </c>
      <c r="JH74" s="192">
        <v>8.3422459893048195</v>
      </c>
      <c r="JI74" s="192">
        <v>10.385756676557863</v>
      </c>
      <c r="JJ74" s="192" t="s">
        <v>286</v>
      </c>
      <c r="JK74" s="192">
        <v>7.4900398406374613</v>
      </c>
      <c r="JL74" s="192">
        <v>9.3446601941747538</v>
      </c>
      <c r="JM74" s="192" t="s">
        <v>286</v>
      </c>
      <c r="JN74" s="192" t="s">
        <v>286</v>
      </c>
      <c r="JO74" s="192" t="s">
        <v>286</v>
      </c>
      <c r="JP74" s="192" t="s">
        <v>286</v>
      </c>
      <c r="JQ74" s="192" t="s">
        <v>286</v>
      </c>
      <c r="JR74" s="192" t="s">
        <v>286</v>
      </c>
      <c r="JS74" s="192" t="s">
        <v>286</v>
      </c>
      <c r="JT74" s="192" t="s">
        <v>286</v>
      </c>
      <c r="JU74" s="192" t="s">
        <v>286</v>
      </c>
      <c r="JV74" s="192" t="s">
        <v>286</v>
      </c>
      <c r="JW74" s="192">
        <v>20.64171122994653</v>
      </c>
      <c r="JX74" s="192">
        <v>21.364985163204754</v>
      </c>
      <c r="JY74" s="192" t="s">
        <v>286</v>
      </c>
      <c r="JZ74" s="192">
        <v>21.593625498007945</v>
      </c>
      <c r="KA74" s="192">
        <v>20.50970873786407</v>
      </c>
      <c r="KB74" s="192">
        <v>19.261213720316615</v>
      </c>
      <c r="KC74" s="192">
        <v>21.553090332805073</v>
      </c>
      <c r="KD74" s="192">
        <v>27.680311890838205</v>
      </c>
      <c r="KE74" s="192">
        <v>18.579234972677618</v>
      </c>
      <c r="KF74" s="192">
        <v>23.491655969191299</v>
      </c>
      <c r="KG74" s="192">
        <v>25.641025641025642</v>
      </c>
      <c r="KH74" s="192">
        <v>17.838405036726122</v>
      </c>
      <c r="KI74" s="192">
        <v>21.953675730110785</v>
      </c>
      <c r="KJ74" s="192">
        <v>20.38690476190477</v>
      </c>
      <c r="KK74" s="192">
        <v>19.804878048780495</v>
      </c>
      <c r="KL74" s="192">
        <v>22.784810126582276</v>
      </c>
      <c r="KM74" s="192">
        <v>23.529411764705891</v>
      </c>
      <c r="KN74" s="192">
        <v>14.948453608247421</v>
      </c>
      <c r="KO74" s="192">
        <v>21.500721500721522</v>
      </c>
      <c r="KP74" s="192">
        <v>24.406779661016948</v>
      </c>
      <c r="KQ74" s="192" t="str">
        <f t="shared" si="58"/>
        <v>--</v>
      </c>
      <c r="KR74" s="192" t="str">
        <f t="shared" si="58"/>
        <v>--</v>
      </c>
      <c r="KS74" s="192" t="str">
        <f t="shared" si="58"/>
        <v>--</v>
      </c>
      <c r="KT74" s="192" t="str">
        <f t="shared" si="58"/>
        <v>--</v>
      </c>
      <c r="KU74" s="192" t="str">
        <f t="shared" si="58"/>
        <v>--</v>
      </c>
      <c r="KV74" s="219">
        <v>1.6597510373444</v>
      </c>
      <c r="KW74" s="219">
        <v>1.7872340425531901</v>
      </c>
      <c r="KX74" s="219">
        <v>1.434034416826</v>
      </c>
      <c r="KY74" s="223">
        <v>0.90791180285343598</v>
      </c>
      <c r="KZ74" s="219">
        <v>1.671826625387</v>
      </c>
      <c r="LA74" s="219">
        <v>1.1014948859166001</v>
      </c>
      <c r="LB74" s="190" t="str">
        <f t="shared" si="60"/>
        <v>--</v>
      </c>
      <c r="LC74" s="219">
        <v>1.7786561264822101</v>
      </c>
      <c r="LD74" s="219">
        <v>13.656387665198199</v>
      </c>
      <c r="LE74" s="190" t="str">
        <f t="shared" si="61"/>
        <v>--</v>
      </c>
      <c r="LF74" s="219">
        <v>1.45214521452145</v>
      </c>
      <c r="LG74" s="219">
        <v>8.8259783513738395</v>
      </c>
      <c r="LH74" s="219">
        <v>81.818181818181998</v>
      </c>
      <c r="LI74" s="219">
        <v>80.574912891986202</v>
      </c>
      <c r="LJ74" s="219">
        <v>79.3036750483558</v>
      </c>
      <c r="LK74" s="219">
        <v>77.174623937213994</v>
      </c>
      <c r="LL74" s="219">
        <v>72.9544034978139</v>
      </c>
      <c r="LM74" s="219">
        <v>70.111287758346606</v>
      </c>
      <c r="LN74" s="219">
        <v>32.828282828282802</v>
      </c>
      <c r="LO74" s="219">
        <v>30.923344947735099</v>
      </c>
      <c r="LP74" s="219">
        <v>30.464216634429398</v>
      </c>
      <c r="LQ74" s="219">
        <v>28.711576193590599</v>
      </c>
      <c r="LR74" s="219">
        <v>26.9831355402873</v>
      </c>
      <c r="LS74" s="219">
        <v>22.098569157392699</v>
      </c>
      <c r="LT74" s="219">
        <v>41.610169491525397</v>
      </c>
      <c r="LU74" s="219">
        <v>39.947780678851203</v>
      </c>
      <c r="LV74" s="219">
        <v>39.1472868217054</v>
      </c>
      <c r="LW74" s="219">
        <v>37.721021611001902</v>
      </c>
      <c r="LX74" s="219">
        <v>36.460287679799997</v>
      </c>
      <c r="LY74" s="219">
        <v>37.311058074781201</v>
      </c>
      <c r="LZ74" s="219">
        <v>7.3728813559321997</v>
      </c>
      <c r="MA74" s="219">
        <v>8.1810269799825797</v>
      </c>
      <c r="MB74" s="219">
        <v>8.1395348837209394</v>
      </c>
      <c r="MC74" s="219">
        <v>4.7151277013752404</v>
      </c>
      <c r="MD74" s="219">
        <v>6.1288305190744197</v>
      </c>
      <c r="ME74" s="219">
        <v>6.6030230708035003</v>
      </c>
      <c r="MF74" s="219">
        <v>32.430143945808702</v>
      </c>
      <c r="MG74" s="219">
        <v>32.6939843068876</v>
      </c>
      <c r="MH74" s="219">
        <v>29.126213592233</v>
      </c>
      <c r="MI74" s="219">
        <v>29.790026246719201</v>
      </c>
      <c r="MJ74" s="219">
        <v>30.952380952380999</v>
      </c>
      <c r="MK74" s="219">
        <v>27.525855210819401</v>
      </c>
      <c r="ML74" s="219">
        <v>8.4674005080440509</v>
      </c>
      <c r="MM74" s="219">
        <v>8.0209241499564197</v>
      </c>
      <c r="MN74" s="219">
        <v>6.1165048543689302</v>
      </c>
      <c r="MO74" s="219">
        <v>5.7742782152230996</v>
      </c>
      <c r="MP74" s="219">
        <v>7.1428571428571503</v>
      </c>
      <c r="MQ74" s="219">
        <v>5.5688146380270496</v>
      </c>
      <c r="MR74" s="190" t="str">
        <f t="shared" si="59"/>
        <v>--</v>
      </c>
      <c r="MS74" s="190" t="str">
        <f t="shared" si="59"/>
        <v>--</v>
      </c>
      <c r="MT74" s="190" t="str">
        <f t="shared" si="59"/>
        <v>--</v>
      </c>
      <c r="MU74" s="190" t="str">
        <f t="shared" si="59"/>
        <v>--</v>
      </c>
      <c r="MV74" s="220">
        <v>84.283088235294201</v>
      </c>
      <c r="MW74" s="220">
        <v>79.048207663782506</v>
      </c>
      <c r="MX74" s="220">
        <v>31.985294117647101</v>
      </c>
      <c r="MY74" s="220">
        <v>28.4919653893696</v>
      </c>
      <c r="MZ74" s="220">
        <v>36.782690498588899</v>
      </c>
      <c r="NA74" s="220">
        <v>30.9316770186336</v>
      </c>
      <c r="NB74" s="220">
        <v>4.7036688617121403</v>
      </c>
      <c r="NC74" s="220">
        <v>3.3540372670807499</v>
      </c>
      <c r="ND74" s="220">
        <v>32.086061739943901</v>
      </c>
      <c r="NE74" s="220">
        <v>30.117501546073001</v>
      </c>
      <c r="NF74" s="220">
        <v>7.10944808231993</v>
      </c>
      <c r="NG74" s="220">
        <v>5.8750773036487303</v>
      </c>
      <c r="NH74" s="221" t="str">
        <f t="shared" si="62"/>
        <v>--</v>
      </c>
      <c r="NI74" s="222">
        <v>10.838831291234699</v>
      </c>
      <c r="NJ74" s="222">
        <v>13.744075829383901</v>
      </c>
      <c r="NK74" s="222">
        <v>11.222444889779601</v>
      </c>
      <c r="NL74" s="221" t="str">
        <f t="shared" si="63"/>
        <v>--</v>
      </c>
      <c r="NM74" s="222">
        <v>12.527472527472501</v>
      </c>
      <c r="NN74" s="222">
        <v>12.817089452603501</v>
      </c>
      <c r="NO74" s="222">
        <v>12.716763005780299</v>
      </c>
      <c r="NP74" s="221" t="str">
        <f t="shared" si="64"/>
        <v>--</v>
      </c>
      <c r="NQ74" s="273">
        <v>7.1630537229029168</v>
      </c>
      <c r="NR74" s="273">
        <v>7.4881516587677721</v>
      </c>
      <c r="NS74" s="273">
        <v>7.515030060120246</v>
      </c>
      <c r="NT74" s="221" t="str">
        <f t="shared" si="65"/>
        <v>--</v>
      </c>
      <c r="NU74" s="222">
        <v>7.6923076923076925</v>
      </c>
      <c r="NV74" s="222">
        <v>9.0120160213618004</v>
      </c>
      <c r="NW74" s="222">
        <v>9.7440132122212955</v>
      </c>
      <c r="NX74" s="221" t="str">
        <f t="shared" si="66"/>
        <v>--</v>
      </c>
      <c r="NY74" s="222">
        <v>18.001885014137606</v>
      </c>
      <c r="NZ74" s="222">
        <v>21.232227488151683</v>
      </c>
      <c r="OA74" s="222">
        <v>18.737474949899781</v>
      </c>
      <c r="OB74" s="221" t="str">
        <f t="shared" si="67"/>
        <v>--</v>
      </c>
      <c r="OC74" s="222">
        <v>20.219780219780223</v>
      </c>
      <c r="OD74" s="222">
        <v>21.829105473965264</v>
      </c>
      <c r="OE74" s="222">
        <v>22.460776218001605</v>
      </c>
      <c r="OF74" s="128">
        <v>42.347417840375584</v>
      </c>
      <c r="OG74" s="128">
        <v>47.210657785178988</v>
      </c>
      <c r="OH74" s="128">
        <v>48.634812286689439</v>
      </c>
      <c r="OI74" s="128">
        <v>40.287081339712934</v>
      </c>
      <c r="OJ74" s="128">
        <v>58.222222222222207</v>
      </c>
      <c r="OK74" s="128">
        <v>55.823031880286258</v>
      </c>
      <c r="OL74" s="128">
        <v>55.920644761314342</v>
      </c>
      <c r="OM74" s="128">
        <v>40.566037735849008</v>
      </c>
      <c r="ON74" s="310">
        <v>22.266401590457228</v>
      </c>
      <c r="OO74" s="128">
        <v>16.709292412617227</v>
      </c>
      <c r="OP74" s="128">
        <v>17.595818815331004</v>
      </c>
      <c r="OQ74" s="128">
        <v>17.906066536203493</v>
      </c>
      <c r="OR74" s="128">
        <v>25.942211055276392</v>
      </c>
      <c r="OS74" s="128">
        <v>17.159763313609474</v>
      </c>
      <c r="OT74" s="128">
        <v>16.98938163647723</v>
      </c>
      <c r="OU74" s="128">
        <v>14.467408585055646</v>
      </c>
      <c r="OW74" s="378" t="str">
        <f t="shared" si="68"/>
        <v>--</v>
      </c>
      <c r="OX74" s="381">
        <v>0.8992805755395713</v>
      </c>
      <c r="OY74" s="381">
        <v>1.4423076923076927</v>
      </c>
      <c r="OZ74" s="381">
        <v>1.5285599356395805</v>
      </c>
      <c r="PA74" s="378" t="str">
        <f t="shared" si="69"/>
        <v>--</v>
      </c>
      <c r="PB74" s="378" t="str">
        <f t="shared" si="69"/>
        <v>--</v>
      </c>
      <c r="PC74" s="381">
        <v>0.74303405572755488</v>
      </c>
      <c r="PD74" s="381">
        <v>8.5667215815486077</v>
      </c>
      <c r="PE74" s="380">
        <v>45.736434108527149</v>
      </c>
      <c r="PF74" s="381">
        <v>49.824355971896949</v>
      </c>
      <c r="PG74" s="381">
        <v>50.919881305637958</v>
      </c>
      <c r="PH74" s="381">
        <v>40.015910898965828</v>
      </c>
      <c r="PI74" s="380">
        <v>21.607378129117237</v>
      </c>
      <c r="PJ74" s="381">
        <v>14.454976303317528</v>
      </c>
      <c r="PK74" s="381">
        <v>13.204118715929747</v>
      </c>
      <c r="PL74" s="381">
        <v>10.040160642570285</v>
      </c>
      <c r="PM74" s="378" t="str">
        <f t="shared" si="70"/>
        <v>--</v>
      </c>
      <c r="PN74" s="381">
        <v>11.986970684039083</v>
      </c>
      <c r="PO74" s="381">
        <v>13.606770833333327</v>
      </c>
      <c r="PP74" s="381">
        <v>11.00762066045724</v>
      </c>
      <c r="PQ74" s="378" t="str">
        <f t="shared" si="71"/>
        <v>--</v>
      </c>
      <c r="PR74" s="381">
        <v>7.9478827361563624</v>
      </c>
      <c r="PS74" s="381">
        <v>7.4218750000000018</v>
      </c>
      <c r="PT74" s="381">
        <v>9.6528365791701916</v>
      </c>
      <c r="PU74" s="378" t="str">
        <f t="shared" si="72"/>
        <v>--</v>
      </c>
      <c r="PV74" s="381">
        <v>19.934853420195427</v>
      </c>
      <c r="PW74" s="381">
        <v>21.028645833333336</v>
      </c>
      <c r="PX74" s="381">
        <v>20.660457239627444</v>
      </c>
      <c r="PZ74" s="368"/>
      <c r="QA74" s="368"/>
      <c r="QB74" s="368"/>
      <c r="QC74" s="368"/>
      <c r="QD74" s="368"/>
      <c r="QE74" s="368"/>
      <c r="QF74" s="368"/>
      <c r="QG74" s="368"/>
      <c r="QH74" s="368"/>
      <c r="QI74" s="368"/>
      <c r="QJ74" s="368"/>
      <c r="QK74" s="368"/>
      <c r="QL74" s="368"/>
      <c r="QM74" s="368"/>
      <c r="QN74" s="368"/>
      <c r="QO74" s="368"/>
      <c r="QP74" s="368"/>
      <c r="QQ74" s="368"/>
      <c r="QR74" s="368"/>
      <c r="QS74" s="368"/>
      <c r="QT74" s="368"/>
      <c r="QU74" s="368"/>
      <c r="QV74" s="368"/>
      <c r="QW74" s="368"/>
      <c r="QX74" s="368"/>
      <c r="QY74" s="368"/>
      <c r="QZ74" s="368"/>
      <c r="RA74" s="368"/>
      <c r="RB74" s="368"/>
      <c r="RC74" s="368"/>
      <c r="RD74" s="368"/>
      <c r="RE74" s="368"/>
      <c r="RF74" s="368"/>
      <c r="RG74" s="368"/>
      <c r="RH74" s="368"/>
      <c r="RI74" s="368"/>
      <c r="RJ74" s="368"/>
      <c r="RK74" s="368"/>
      <c r="RL74" s="368"/>
      <c r="RM74" s="368"/>
      <c r="RN74" s="368"/>
      <c r="RO74" s="368"/>
      <c r="RP74" s="368"/>
      <c r="RQ74" s="368"/>
      <c r="RR74" s="368"/>
      <c r="RS74" s="368"/>
      <c r="RT74" s="368"/>
    </row>
    <row r="75" spans="1:488" x14ac:dyDescent="0.25">
      <c r="A75" s="114">
        <v>71</v>
      </c>
      <c r="B75" s="93" t="s">
        <v>71</v>
      </c>
      <c r="C75" s="189">
        <v>2.1337126600284511</v>
      </c>
      <c r="D75" s="189">
        <v>19.665271966527182</v>
      </c>
      <c r="E75" s="189">
        <v>19.80676328502414</v>
      </c>
      <c r="F75" s="189">
        <v>1.2074643249176733</v>
      </c>
      <c r="G75" s="189">
        <v>15.862944162436559</v>
      </c>
      <c r="H75" s="189">
        <v>19.672131147540973</v>
      </c>
      <c r="I75" s="189">
        <v>2.5303643724696374</v>
      </c>
      <c r="J75" s="189">
        <v>8.486707566462151</v>
      </c>
      <c r="K75" s="189">
        <v>17.674418604651173</v>
      </c>
      <c r="L75" s="189">
        <v>1.1066398390342065</v>
      </c>
      <c r="M75" s="190">
        <v>8.1730769230769109</v>
      </c>
      <c r="N75" s="190">
        <v>14.112291350531107</v>
      </c>
      <c r="O75" s="190">
        <v>0.74318744838976059</v>
      </c>
      <c r="P75" s="190">
        <v>5.6099732858415026</v>
      </c>
      <c r="Q75" s="190">
        <v>12.551159618008185</v>
      </c>
      <c r="R75" s="190">
        <v>1.8544935805991436</v>
      </c>
      <c r="S75" s="190">
        <v>18.619246861924726</v>
      </c>
      <c r="T75" s="190">
        <v>18.644067796610177</v>
      </c>
      <c r="U75" s="190">
        <v>1.2074643249176733</v>
      </c>
      <c r="V75" s="190">
        <v>14.467005076142138</v>
      </c>
      <c r="W75" s="190">
        <v>19.437939110070253</v>
      </c>
      <c r="X75" s="190">
        <v>2.0283975659229183</v>
      </c>
      <c r="Y75" s="190">
        <v>7.6687116564417073</v>
      </c>
      <c r="Z75" s="190">
        <v>16.97674418604651</v>
      </c>
      <c r="AA75" s="190">
        <v>0.90543259557344058</v>
      </c>
      <c r="AB75" s="132">
        <v>6.9364161849710992</v>
      </c>
      <c r="AC75" s="132">
        <v>13.242009132420097</v>
      </c>
      <c r="AD75" s="132">
        <v>0.66061106523534296</v>
      </c>
      <c r="AE75" s="132">
        <v>5.0802139037433163</v>
      </c>
      <c r="AF75" s="190">
        <v>11.475409836065564</v>
      </c>
      <c r="AG75" s="189">
        <v>0.42918454935622308</v>
      </c>
      <c r="AH75" s="189">
        <v>12.579957356076756</v>
      </c>
      <c r="AI75" s="191">
        <v>13.054187192118228</v>
      </c>
      <c r="AJ75" s="191">
        <v>0.77092511013215792</v>
      </c>
      <c r="AK75" s="190">
        <v>7.5129533678756459</v>
      </c>
      <c r="AL75" s="190">
        <v>13.571428571428584</v>
      </c>
      <c r="AM75" s="190">
        <v>1.5306122448979604</v>
      </c>
      <c r="AN75" s="190">
        <v>3.8381742738589284</v>
      </c>
      <c r="AO75" s="190">
        <v>9.1764705882352917</v>
      </c>
      <c r="AP75" s="190">
        <v>1.0070493454179261</v>
      </c>
      <c r="AQ75" s="190">
        <v>5.3140096618357449</v>
      </c>
      <c r="AR75" s="190">
        <v>9.1743119266055082</v>
      </c>
      <c r="AS75" s="190">
        <v>0.41390728476821204</v>
      </c>
      <c r="AT75" s="190">
        <v>2.3381294964028765</v>
      </c>
      <c r="AU75" s="190">
        <v>6.9348127600554745</v>
      </c>
      <c r="AV75" s="190">
        <v>3.2214765100671112</v>
      </c>
      <c r="AW75" s="190">
        <v>36.094674556213043</v>
      </c>
      <c r="AX75" s="132">
        <v>32.426303854875286</v>
      </c>
      <c r="AY75" s="132">
        <v>1.7970401691331932</v>
      </c>
      <c r="AZ75" s="132">
        <v>26.809015421115074</v>
      </c>
      <c r="BA75" s="132">
        <v>27.990970654627546</v>
      </c>
      <c r="BB75" s="190">
        <v>5.1477597712106782</v>
      </c>
      <c r="BC75" s="132">
        <v>20.057306590257902</v>
      </c>
      <c r="BD75" s="132">
        <v>25.165562913907273</v>
      </c>
      <c r="BE75" s="132">
        <v>2.4978466838931972</v>
      </c>
      <c r="BF75" s="132">
        <v>17.30418943533699</v>
      </c>
      <c r="BG75" s="190">
        <v>17.397454031117416</v>
      </c>
      <c r="BH75" s="132">
        <v>1.6291698991466259</v>
      </c>
      <c r="BI75" s="132">
        <v>16.193656093489174</v>
      </c>
      <c r="BJ75" s="132">
        <v>20.671834625322997</v>
      </c>
      <c r="BK75" s="192" t="s">
        <v>286</v>
      </c>
      <c r="BL75" s="190">
        <v>3.7401574803150623</v>
      </c>
      <c r="BM75" s="132">
        <v>5.4421768707483267</v>
      </c>
      <c r="BN75" s="192" t="s">
        <v>286</v>
      </c>
      <c r="BO75" s="192">
        <v>4.7393364928909705</v>
      </c>
      <c r="BP75" s="192">
        <v>5.2154195011337805</v>
      </c>
      <c r="BQ75" s="192" t="s">
        <v>286</v>
      </c>
      <c r="BR75" s="132">
        <v>3.8610038610038657</v>
      </c>
      <c r="BS75" s="132">
        <v>4.2128603104212772</v>
      </c>
      <c r="BT75" s="192" t="s">
        <v>286</v>
      </c>
      <c r="BU75" s="190">
        <v>3.369763205828781</v>
      </c>
      <c r="BV75" s="132">
        <v>3.1383737517831687</v>
      </c>
      <c r="BW75" s="192" t="s">
        <v>286</v>
      </c>
      <c r="BX75" s="132">
        <v>2.1026072329688819</v>
      </c>
      <c r="BY75" s="190">
        <v>3.1209362808842651</v>
      </c>
      <c r="BZ75" s="132" t="s">
        <v>286</v>
      </c>
      <c r="CA75" s="132">
        <v>10.287081339712916</v>
      </c>
      <c r="CB75" s="132">
        <v>30.845771144278633</v>
      </c>
      <c r="CC75" s="190" t="s">
        <v>286</v>
      </c>
      <c r="CD75" s="132">
        <v>8.3453237410071974</v>
      </c>
      <c r="CE75" s="132">
        <v>35.162094763092256</v>
      </c>
      <c r="CF75" s="132" t="s">
        <v>286</v>
      </c>
      <c r="CG75" s="190">
        <v>6.6356228172293328</v>
      </c>
      <c r="CH75" s="132">
        <v>25.897435897435905</v>
      </c>
      <c r="CI75" s="132" t="s">
        <v>286</v>
      </c>
      <c r="CJ75" s="132">
        <v>5.2222222222222232</v>
      </c>
      <c r="CK75" s="132">
        <v>22.765598650927497</v>
      </c>
      <c r="CL75" s="132" t="s">
        <v>286</v>
      </c>
      <c r="CM75" s="132">
        <v>2.7190332326284024</v>
      </c>
      <c r="CN75" s="132">
        <v>19.640179910044999</v>
      </c>
      <c r="CO75" s="132" t="s">
        <v>286</v>
      </c>
      <c r="CP75" s="190">
        <v>29.090909090909104</v>
      </c>
      <c r="CQ75" s="132">
        <v>41.14942528735633</v>
      </c>
      <c r="CR75" s="132" t="s">
        <v>286</v>
      </c>
      <c r="CS75" s="192">
        <v>23.907766990291261</v>
      </c>
      <c r="CT75" s="192">
        <v>39.678899082568797</v>
      </c>
      <c r="CU75" s="190" t="s">
        <v>286</v>
      </c>
      <c r="CV75" s="132">
        <v>20.553359683794479</v>
      </c>
      <c r="CW75" s="132">
        <v>34.693877551020357</v>
      </c>
      <c r="CX75" s="192" t="s">
        <v>286</v>
      </c>
      <c r="CY75" s="192">
        <v>19.87060998151571</v>
      </c>
      <c r="CZ75" s="190">
        <v>32.178932178932165</v>
      </c>
      <c r="DA75" s="132" t="s">
        <v>286</v>
      </c>
      <c r="DB75" s="132">
        <v>14.471403812824963</v>
      </c>
      <c r="DC75" s="210">
        <v>30.474934036939295</v>
      </c>
      <c r="DD75" s="192">
        <v>65.899864682002715</v>
      </c>
      <c r="DE75" s="190">
        <v>70.355731225296552</v>
      </c>
      <c r="DF75" s="132">
        <v>52.391799544419101</v>
      </c>
      <c r="DG75" s="132">
        <v>70.64516129032252</v>
      </c>
      <c r="DH75" s="192">
        <v>71.615201900237494</v>
      </c>
      <c r="DI75" s="192">
        <v>51.363636363636374</v>
      </c>
      <c r="DJ75" s="190">
        <v>71.400587659157551</v>
      </c>
      <c r="DK75" s="132">
        <v>70.914396887159583</v>
      </c>
      <c r="DL75" s="132">
        <v>53.707865168539286</v>
      </c>
      <c r="DM75" s="132">
        <v>72.531418312387913</v>
      </c>
      <c r="DN75" s="132">
        <v>72.003659652333113</v>
      </c>
      <c r="DO75" s="190">
        <v>55.650929899856884</v>
      </c>
      <c r="DP75" s="132">
        <v>68.340080971659901</v>
      </c>
      <c r="DQ75" s="132">
        <v>70.270270270270203</v>
      </c>
      <c r="DR75" s="132">
        <v>59.084967320261455</v>
      </c>
      <c r="DS75" s="132">
        <v>43.939393939393945</v>
      </c>
      <c r="DT75" s="190">
        <v>54.455445544554479</v>
      </c>
      <c r="DU75" s="194">
        <v>39.863325740318921</v>
      </c>
      <c r="DV75" s="194">
        <v>49.891304347826122</v>
      </c>
      <c r="DW75" s="192">
        <v>54.631828978622359</v>
      </c>
      <c r="DX75" s="194">
        <v>34.013605442176853</v>
      </c>
      <c r="DY75" s="190">
        <v>49.552238805970148</v>
      </c>
      <c r="DZ75" s="190">
        <v>56.274131274131314</v>
      </c>
      <c r="EA75" s="190">
        <v>39.33333333333335</v>
      </c>
      <c r="EB75" s="190">
        <v>47.297297297297355</v>
      </c>
      <c r="EC75" s="190">
        <v>55.565777368905309</v>
      </c>
      <c r="ED75" s="190">
        <v>40.343347639484968</v>
      </c>
      <c r="EE75" s="190">
        <v>46.24</v>
      </c>
      <c r="EF75" s="190">
        <v>58.375634517766478</v>
      </c>
      <c r="EG75" s="190">
        <v>43.963254593175805</v>
      </c>
      <c r="EH75" s="190">
        <v>19.157608695652193</v>
      </c>
      <c r="EI75" s="190">
        <v>13.888888888888889</v>
      </c>
      <c r="EJ75" s="190">
        <v>11.617312072892936</v>
      </c>
      <c r="EK75" s="190">
        <v>21.367521367521366</v>
      </c>
      <c r="EL75" s="132">
        <v>14.523809523809515</v>
      </c>
      <c r="EM75" s="132">
        <v>14.155251141552522</v>
      </c>
      <c r="EN75" s="132">
        <v>19.550342130987257</v>
      </c>
      <c r="EO75" s="132">
        <v>15.280464216634433</v>
      </c>
      <c r="EP75" s="190">
        <v>12.080536912751677</v>
      </c>
      <c r="EQ75" s="132">
        <v>20.698924731182792</v>
      </c>
      <c r="ER75" s="132">
        <v>15.469613259668506</v>
      </c>
      <c r="ES75" s="132">
        <v>16.068866571018663</v>
      </c>
      <c r="ET75" s="132">
        <v>21.849427168576106</v>
      </c>
      <c r="EU75" s="190">
        <v>16.666666666666686</v>
      </c>
      <c r="EV75" s="132">
        <v>13.743455497382207</v>
      </c>
      <c r="EW75" s="132" t="s">
        <v>286</v>
      </c>
      <c r="EX75" s="132" t="s">
        <v>286</v>
      </c>
      <c r="EY75" s="132" t="s">
        <v>286</v>
      </c>
      <c r="EZ75" s="190">
        <v>90.832455216016868</v>
      </c>
      <c r="FA75" s="132">
        <v>85.493460166468509</v>
      </c>
      <c r="FB75" s="132">
        <v>76.523702031602767</v>
      </c>
      <c r="FC75" s="132">
        <v>87.669902912621311</v>
      </c>
      <c r="FD75" s="132">
        <v>82.835101253616315</v>
      </c>
      <c r="FE75" s="190">
        <v>76.905829596412602</v>
      </c>
      <c r="FF75" s="132">
        <v>86.807387862796958</v>
      </c>
      <c r="FG75" s="132">
        <v>80.716253443526057</v>
      </c>
      <c r="FH75" s="132">
        <v>77.122302158273328</v>
      </c>
      <c r="FI75" s="132">
        <v>87.272727272727352</v>
      </c>
      <c r="FJ75" s="190">
        <v>80.168776371307985</v>
      </c>
      <c r="FK75" s="132">
        <v>75.693527080581248</v>
      </c>
      <c r="FL75" s="132" t="s">
        <v>286</v>
      </c>
      <c r="FM75" s="132" t="s">
        <v>286</v>
      </c>
      <c r="FN75" s="132" t="s">
        <v>286</v>
      </c>
      <c r="FO75" s="190">
        <v>42.676501580611202</v>
      </c>
      <c r="FP75" s="132">
        <v>33.88822829964333</v>
      </c>
      <c r="FQ75" s="132">
        <v>27.313769751693009</v>
      </c>
      <c r="FR75" s="132">
        <v>38.446601941747588</v>
      </c>
      <c r="FS75" s="132">
        <v>33.65477338476375</v>
      </c>
      <c r="FT75" s="190">
        <v>22.197309417040358</v>
      </c>
      <c r="FU75" s="132">
        <v>38.434476693051863</v>
      </c>
      <c r="FV75" s="132">
        <v>30.486685032139583</v>
      </c>
      <c r="FW75" s="132">
        <v>23.741007194244606</v>
      </c>
      <c r="FX75" s="132">
        <v>36.363636363636417</v>
      </c>
      <c r="FY75" s="190">
        <v>31.645569620253177</v>
      </c>
      <c r="FZ75" s="132">
        <v>25.231175693527096</v>
      </c>
      <c r="GA75" s="132" t="s">
        <v>286</v>
      </c>
      <c r="GB75" s="132" t="s">
        <v>286</v>
      </c>
      <c r="GC75" s="132" t="s">
        <v>286</v>
      </c>
      <c r="GD75" s="190">
        <v>59.219088937093282</v>
      </c>
      <c r="GE75" s="132">
        <v>65.463297232250355</v>
      </c>
      <c r="GF75" s="132">
        <v>69.212962962963019</v>
      </c>
      <c r="GG75" s="132">
        <v>57.057654075546722</v>
      </c>
      <c r="GH75" s="132">
        <v>58.634146341463442</v>
      </c>
      <c r="GI75" s="190">
        <v>62.443438914027098</v>
      </c>
      <c r="GJ75" s="132">
        <v>48.741007194244595</v>
      </c>
      <c r="GK75" s="132">
        <v>55.452003727865765</v>
      </c>
      <c r="GL75" s="132">
        <v>55.895196506550242</v>
      </c>
      <c r="GM75" s="197">
        <v>49.758454106280197</v>
      </c>
      <c r="GN75" s="190">
        <v>51.845493562231766</v>
      </c>
      <c r="GO75" s="132">
        <v>57.656458055925405</v>
      </c>
      <c r="GP75" s="132" t="s">
        <v>286</v>
      </c>
      <c r="GQ75" s="132" t="s">
        <v>286</v>
      </c>
      <c r="GR75" s="132" t="s">
        <v>286</v>
      </c>
      <c r="GS75" s="190">
        <v>17.136659436008639</v>
      </c>
      <c r="GT75" s="132">
        <v>26.11311672683518</v>
      </c>
      <c r="GU75" s="132">
        <v>31.018518518518523</v>
      </c>
      <c r="GV75" s="132">
        <v>18.0914512922465</v>
      </c>
      <c r="GW75" s="132">
        <v>17.658536585365855</v>
      </c>
      <c r="GX75" s="190">
        <v>21.945701357466042</v>
      </c>
      <c r="GY75" s="190">
        <v>11.330935251798568</v>
      </c>
      <c r="GZ75" s="190">
        <v>17.427772600186398</v>
      </c>
      <c r="HA75" s="190">
        <v>16.739446870451239</v>
      </c>
      <c r="HB75" s="190">
        <v>12.238325281803546</v>
      </c>
      <c r="HC75" s="190">
        <v>15.021459227467824</v>
      </c>
      <c r="HD75" s="190">
        <v>17.443408788282266</v>
      </c>
      <c r="HE75" s="190" t="s">
        <v>286</v>
      </c>
      <c r="HF75" s="190" t="s">
        <v>286</v>
      </c>
      <c r="HG75" s="190" t="s">
        <v>286</v>
      </c>
      <c r="HH75" s="190">
        <v>26.279863481228624</v>
      </c>
      <c r="HI75" s="190">
        <v>18.613138686131403</v>
      </c>
      <c r="HJ75" s="190">
        <v>17.257683215130026</v>
      </c>
      <c r="HK75" s="190">
        <v>35.060975609756092</v>
      </c>
      <c r="HL75" s="132">
        <v>28.714859437750984</v>
      </c>
      <c r="HM75" s="132">
        <v>27.083333333333336</v>
      </c>
      <c r="HN75" s="132">
        <v>33.426443202979527</v>
      </c>
      <c r="HO75" s="132">
        <v>34.339622641509422</v>
      </c>
      <c r="HP75" s="190">
        <v>30.690161527165944</v>
      </c>
      <c r="HQ75" s="132">
        <v>31.75122749590836</v>
      </c>
      <c r="HR75" s="132">
        <v>32.224168126094611</v>
      </c>
      <c r="HS75" s="132">
        <v>24.865591397849453</v>
      </c>
      <c r="HT75" s="196" t="s">
        <v>286</v>
      </c>
      <c r="HU75" s="190" t="s">
        <v>286</v>
      </c>
      <c r="HV75" s="192" t="s">
        <v>286</v>
      </c>
      <c r="HW75" s="192">
        <v>8.8737201365187701</v>
      </c>
      <c r="HX75" s="192">
        <v>5.8394160583941677</v>
      </c>
      <c r="HY75" s="192">
        <v>4.491725768321511</v>
      </c>
      <c r="HZ75" s="192">
        <v>12.906504065040636</v>
      </c>
      <c r="IA75" s="192">
        <v>9.9397590361445847</v>
      </c>
      <c r="IB75" s="192">
        <v>7.6388888888888893</v>
      </c>
      <c r="IC75" s="192">
        <v>11.824953445065173</v>
      </c>
      <c r="ID75" s="192">
        <v>10.471698113207536</v>
      </c>
      <c r="IE75" s="192">
        <v>9.104258443465497</v>
      </c>
      <c r="IF75" s="192">
        <v>11.53846153846154</v>
      </c>
      <c r="IG75" s="192">
        <v>10.245183887915932</v>
      </c>
      <c r="IH75" s="192">
        <v>7.9301075268817209</v>
      </c>
      <c r="II75" s="192" t="s">
        <v>286</v>
      </c>
      <c r="IJ75" s="192" t="s">
        <v>286</v>
      </c>
      <c r="IK75" s="192" t="s">
        <v>286</v>
      </c>
      <c r="IL75" s="192" t="s">
        <v>286</v>
      </c>
      <c r="IM75" s="192" t="s">
        <v>286</v>
      </c>
      <c r="IN75" s="192" t="s">
        <v>286</v>
      </c>
      <c r="IO75" s="192" t="s">
        <v>286</v>
      </c>
      <c r="IP75" s="192" t="s">
        <v>286</v>
      </c>
      <c r="IQ75" s="192" t="s">
        <v>286</v>
      </c>
      <c r="IR75" s="192" t="s">
        <v>286</v>
      </c>
      <c r="IS75" s="192">
        <v>13.83399209486166</v>
      </c>
      <c r="IT75" s="192">
        <v>12.071535022354681</v>
      </c>
      <c r="IU75" s="192" t="s">
        <v>286</v>
      </c>
      <c r="IV75" s="192">
        <v>12.441534144059858</v>
      </c>
      <c r="IW75" s="192">
        <v>12.167832167832163</v>
      </c>
      <c r="IX75" s="192" t="s">
        <v>286</v>
      </c>
      <c r="IY75" s="192" t="s">
        <v>286</v>
      </c>
      <c r="IZ75" s="192" t="s">
        <v>286</v>
      </c>
      <c r="JA75" s="192" t="s">
        <v>286</v>
      </c>
      <c r="JB75" s="192" t="s">
        <v>286</v>
      </c>
      <c r="JC75" s="192" t="s">
        <v>286</v>
      </c>
      <c r="JD75" s="192" t="s">
        <v>286</v>
      </c>
      <c r="JE75" s="192" t="s">
        <v>286</v>
      </c>
      <c r="JF75" s="192" t="s">
        <v>286</v>
      </c>
      <c r="JG75" s="192" t="s">
        <v>286</v>
      </c>
      <c r="JH75" s="192">
        <v>8.4980237154150178</v>
      </c>
      <c r="JI75" s="192">
        <v>10.432190760059605</v>
      </c>
      <c r="JJ75" s="192" t="s">
        <v>286</v>
      </c>
      <c r="JK75" s="192">
        <v>7.8578110383536117</v>
      </c>
      <c r="JL75" s="192">
        <v>8.1118881118881081</v>
      </c>
      <c r="JM75" s="192" t="s">
        <v>286</v>
      </c>
      <c r="JN75" s="192" t="s">
        <v>286</v>
      </c>
      <c r="JO75" s="192" t="s">
        <v>286</v>
      </c>
      <c r="JP75" s="192" t="s">
        <v>286</v>
      </c>
      <c r="JQ75" s="192" t="s">
        <v>286</v>
      </c>
      <c r="JR75" s="192" t="s">
        <v>286</v>
      </c>
      <c r="JS75" s="192" t="s">
        <v>286</v>
      </c>
      <c r="JT75" s="192" t="s">
        <v>286</v>
      </c>
      <c r="JU75" s="192" t="s">
        <v>286</v>
      </c>
      <c r="JV75" s="192" t="s">
        <v>286</v>
      </c>
      <c r="JW75" s="192">
        <v>22.332015810276676</v>
      </c>
      <c r="JX75" s="192">
        <v>22.5037257824143</v>
      </c>
      <c r="JY75" s="192" t="s">
        <v>286</v>
      </c>
      <c r="JZ75" s="192">
        <v>20.299345182413486</v>
      </c>
      <c r="KA75" s="192">
        <v>20.279720279720287</v>
      </c>
      <c r="KB75" s="192">
        <v>14.697802197802183</v>
      </c>
      <c r="KC75" s="192">
        <v>20.275590551181097</v>
      </c>
      <c r="KD75" s="192">
        <v>23.744292237442934</v>
      </c>
      <c r="KE75" s="192">
        <v>16.433941997851775</v>
      </c>
      <c r="KF75" s="192">
        <v>23.564593301435423</v>
      </c>
      <c r="KG75" s="192">
        <v>24.549549549549535</v>
      </c>
      <c r="KH75" s="192">
        <v>17.920792079207928</v>
      </c>
      <c r="KI75" s="192">
        <v>22.405431619786601</v>
      </c>
      <c r="KJ75" s="192">
        <v>24.553571428571409</v>
      </c>
      <c r="KK75" s="192">
        <v>19.276018099547485</v>
      </c>
      <c r="KL75" s="192">
        <v>23.388581952117832</v>
      </c>
      <c r="KM75" s="192">
        <v>26.638176638176628</v>
      </c>
      <c r="KN75" s="192">
        <v>14.389652384801947</v>
      </c>
      <c r="KO75" s="192">
        <v>21.742808798646397</v>
      </c>
      <c r="KP75" s="192">
        <v>22.823218997361462</v>
      </c>
      <c r="KQ75" s="192" t="str">
        <f t="shared" ref="KQ75:KU84" si="73">"--"</f>
        <v>--</v>
      </c>
      <c r="KR75" s="192" t="str">
        <f t="shared" si="73"/>
        <v>--</v>
      </c>
      <c r="KS75" s="192" t="str">
        <f t="shared" si="73"/>
        <v>--</v>
      </c>
      <c r="KT75" s="192" t="str">
        <f t="shared" si="73"/>
        <v>--</v>
      </c>
      <c r="KU75" s="192" t="str">
        <f t="shared" si="73"/>
        <v>--</v>
      </c>
      <c r="KV75" s="223">
        <v>0.90702947845805004</v>
      </c>
      <c r="KW75" s="219">
        <v>1.8930041152263399</v>
      </c>
      <c r="KX75" s="219">
        <v>1.21155638397018</v>
      </c>
      <c r="KY75" s="219">
        <v>1.7411052233156701</v>
      </c>
      <c r="KZ75" s="219">
        <v>1.1701170117011701</v>
      </c>
      <c r="LA75" s="219">
        <v>2.0812685827552002</v>
      </c>
      <c r="LB75" s="190" t="str">
        <f t="shared" si="60"/>
        <v>--</v>
      </c>
      <c r="LC75" s="219">
        <v>1.8970189701897</v>
      </c>
      <c r="LD75" s="219">
        <v>13.1914893617021</v>
      </c>
      <c r="LE75" s="190" t="str">
        <f t="shared" si="61"/>
        <v>--</v>
      </c>
      <c r="LF75" s="219">
        <v>1.53677277716795</v>
      </c>
      <c r="LG75" s="219">
        <v>12.9479768786127</v>
      </c>
      <c r="LH75" s="219">
        <v>84.839203675344606</v>
      </c>
      <c r="LI75" s="219">
        <v>82.605042016806607</v>
      </c>
      <c r="LJ75" s="219">
        <v>80.037664783427402</v>
      </c>
      <c r="LK75" s="219">
        <v>73.348519362186707</v>
      </c>
      <c r="LL75" s="219">
        <v>72.293577981651396</v>
      </c>
      <c r="LM75" s="219">
        <v>72.239108409321204</v>
      </c>
      <c r="LN75" s="219">
        <v>34.762633996937197</v>
      </c>
      <c r="LO75" s="219">
        <v>35.966386554621799</v>
      </c>
      <c r="LP75" s="219">
        <v>31.7325800376648</v>
      </c>
      <c r="LQ75" s="219">
        <v>25.5125284738041</v>
      </c>
      <c r="LR75" s="219">
        <v>25.2293577981652</v>
      </c>
      <c r="LS75" s="219">
        <v>23.910840932117502</v>
      </c>
      <c r="LT75" s="219">
        <v>44.297905352986703</v>
      </c>
      <c r="LU75" s="219">
        <v>43.834459459459403</v>
      </c>
      <c r="LV75" s="219">
        <v>46.875</v>
      </c>
      <c r="LW75" s="219">
        <v>45.163747143945201</v>
      </c>
      <c r="LX75" s="219">
        <v>43.617998163452697</v>
      </c>
      <c r="LY75" s="219">
        <v>45.638945233265801</v>
      </c>
      <c r="LZ75" s="219">
        <v>8.9992242048099396</v>
      </c>
      <c r="MA75" s="219">
        <v>8.9527027027027</v>
      </c>
      <c r="MB75" s="219">
        <v>9.5643939393939394</v>
      </c>
      <c r="MC75" s="219">
        <v>7.6161462300076197</v>
      </c>
      <c r="MD75" s="219">
        <v>8.5399449035812705</v>
      </c>
      <c r="ME75" s="219">
        <v>10.040567951318501</v>
      </c>
      <c r="MF75" s="219">
        <v>32.613723978411699</v>
      </c>
      <c r="MG75" s="219">
        <v>34.1772151898735</v>
      </c>
      <c r="MH75" s="219">
        <v>33.745247148289003</v>
      </c>
      <c r="MI75" s="219">
        <v>30.534351145038201</v>
      </c>
      <c r="MJ75" s="219">
        <v>30.2946593001842</v>
      </c>
      <c r="MK75" s="219">
        <v>32.179226069246397</v>
      </c>
      <c r="ML75" s="219">
        <v>9.4063222821896595</v>
      </c>
      <c r="MM75" s="219">
        <v>9.0295358649789108</v>
      </c>
      <c r="MN75" s="219">
        <v>8.6501901140684403</v>
      </c>
      <c r="MO75" s="219">
        <v>7.2519083969465701</v>
      </c>
      <c r="MP75" s="219">
        <v>7.2744014732965097</v>
      </c>
      <c r="MQ75" s="219">
        <v>7.2301425661914402</v>
      </c>
      <c r="MR75" s="190" t="str">
        <f t="shared" si="59"/>
        <v>--</v>
      </c>
      <c r="MS75" s="190" t="str">
        <f t="shared" si="59"/>
        <v>--</v>
      </c>
      <c r="MT75" s="190" t="str">
        <f t="shared" si="59"/>
        <v>--</v>
      </c>
      <c r="MU75" s="190" t="str">
        <f t="shared" si="59"/>
        <v>--</v>
      </c>
      <c r="MV75" s="220">
        <v>86.876006441223694</v>
      </c>
      <c r="MW75" s="220">
        <v>78.175618073316201</v>
      </c>
      <c r="MX75" s="220">
        <v>32.367149758454097</v>
      </c>
      <c r="MY75" s="220">
        <v>31.116794543904501</v>
      </c>
      <c r="MZ75" s="220">
        <v>39.2568659127625</v>
      </c>
      <c r="NA75" s="220">
        <v>36.044520547945197</v>
      </c>
      <c r="NB75" s="220">
        <v>5.5735056542811003</v>
      </c>
      <c r="NC75" s="220">
        <v>3.9383561643835598</v>
      </c>
      <c r="ND75" s="220">
        <v>30.537459283387602</v>
      </c>
      <c r="NE75" s="220">
        <v>35.591766723842099</v>
      </c>
      <c r="NF75" s="220">
        <v>8.3061889250814396</v>
      </c>
      <c r="NG75" s="220">
        <v>8.5763293310462991</v>
      </c>
      <c r="NH75" s="221" t="str">
        <f t="shared" si="62"/>
        <v>--</v>
      </c>
      <c r="NI75" s="222">
        <v>13.316151202749101</v>
      </c>
      <c r="NJ75" s="222">
        <v>12.454212454212399</v>
      </c>
      <c r="NK75" s="222">
        <v>12.7077223851417</v>
      </c>
      <c r="NL75" s="221" t="str">
        <f t="shared" si="63"/>
        <v>--</v>
      </c>
      <c r="NM75" s="222">
        <v>13.2644272179156</v>
      </c>
      <c r="NN75" s="222">
        <v>14.073339940535201</v>
      </c>
      <c r="NO75" s="222">
        <v>16.405433646812899</v>
      </c>
      <c r="NP75" s="221" t="str">
        <f t="shared" si="64"/>
        <v>--</v>
      </c>
      <c r="NQ75" s="273">
        <v>7.0446735395189002</v>
      </c>
      <c r="NR75" s="273">
        <v>8.0586080586080673</v>
      </c>
      <c r="NS75" s="273">
        <v>9.0909090909090917</v>
      </c>
      <c r="NT75" s="221" t="str">
        <f t="shared" si="65"/>
        <v>--</v>
      </c>
      <c r="NU75" s="222">
        <v>7.4074074074074003</v>
      </c>
      <c r="NV75" s="222">
        <v>7.532210109018826</v>
      </c>
      <c r="NW75" s="222">
        <v>8.7774294670846462</v>
      </c>
      <c r="NX75" s="221" t="str">
        <f t="shared" si="66"/>
        <v>--</v>
      </c>
      <c r="NY75" s="222">
        <v>20.360824742268015</v>
      </c>
      <c r="NZ75" s="222">
        <v>20.512820512820475</v>
      </c>
      <c r="OA75" s="222">
        <v>21.798631476050858</v>
      </c>
      <c r="OB75" s="221" t="str">
        <f t="shared" si="67"/>
        <v>--</v>
      </c>
      <c r="OC75" s="222">
        <v>20.671834625323019</v>
      </c>
      <c r="OD75" s="222">
        <v>21.60555004955398</v>
      </c>
      <c r="OE75" s="222">
        <v>25.182863113897564</v>
      </c>
      <c r="OF75" s="128">
        <v>42.298288508557441</v>
      </c>
      <c r="OG75" s="128">
        <v>49.201520912547572</v>
      </c>
      <c r="OH75" s="128">
        <v>53.877887788778821</v>
      </c>
      <c r="OI75" s="128">
        <v>41.324626865671689</v>
      </c>
      <c r="OJ75" s="128">
        <v>57.030567685589467</v>
      </c>
      <c r="OK75" s="128">
        <v>54.469696969696905</v>
      </c>
      <c r="OL75" s="128">
        <v>58.3935018050541</v>
      </c>
      <c r="OM75" s="128">
        <v>40.918163672654693</v>
      </c>
      <c r="ON75" s="310">
        <v>20.373514431239403</v>
      </c>
      <c r="OO75" s="128">
        <v>16.969218626677204</v>
      </c>
      <c r="OP75" s="128">
        <v>15.404040404040398</v>
      </c>
      <c r="OQ75" s="128">
        <v>14.218009478672986</v>
      </c>
      <c r="OR75" s="128">
        <v>20.139494333042691</v>
      </c>
      <c r="OS75" s="128">
        <v>15.577507598784193</v>
      </c>
      <c r="OT75" s="128">
        <v>15.356151711378338</v>
      </c>
      <c r="OU75" s="128">
        <v>16.446700507614217</v>
      </c>
      <c r="OW75" s="378" t="str">
        <f t="shared" si="68"/>
        <v>--</v>
      </c>
      <c r="OX75" s="381">
        <v>0.53680981595092025</v>
      </c>
      <c r="OY75" s="381">
        <v>1.1999999999999995</v>
      </c>
      <c r="OZ75" s="381">
        <v>1.538461538461539</v>
      </c>
      <c r="PA75" s="378" t="str">
        <f t="shared" si="69"/>
        <v>--</v>
      </c>
      <c r="PB75" s="378" t="str">
        <f t="shared" si="69"/>
        <v>--</v>
      </c>
      <c r="PC75" s="381">
        <v>1.1965811965811959</v>
      </c>
      <c r="PD75" s="381">
        <v>6.9189189189189246</v>
      </c>
      <c r="PE75" s="380">
        <v>40.590405904059018</v>
      </c>
      <c r="PF75" s="381">
        <v>46.651617757712437</v>
      </c>
      <c r="PG75" s="381">
        <v>49.762282091917562</v>
      </c>
      <c r="PH75" s="381">
        <v>38.62704918032783</v>
      </c>
      <c r="PI75" s="380">
        <v>20.933734939759031</v>
      </c>
      <c r="PJ75" s="381">
        <v>12.980030721966207</v>
      </c>
      <c r="PK75" s="381">
        <v>11.039484286865418</v>
      </c>
      <c r="PL75" s="381">
        <v>11.14583333333335</v>
      </c>
      <c r="PM75" s="378" t="str">
        <f t="shared" si="70"/>
        <v>--</v>
      </c>
      <c r="PN75" s="381">
        <v>14.160839160839155</v>
      </c>
      <c r="PO75" s="381">
        <v>13.898601398601402</v>
      </c>
      <c r="PP75" s="381">
        <v>11.713665943600867</v>
      </c>
      <c r="PQ75" s="378" t="str">
        <f t="shared" si="71"/>
        <v>--</v>
      </c>
      <c r="PR75" s="381">
        <v>9.5279720279720479</v>
      </c>
      <c r="PS75" s="381">
        <v>9.6153846153846185</v>
      </c>
      <c r="PT75" s="381">
        <v>10.412147505423</v>
      </c>
      <c r="PU75" s="378" t="str">
        <f t="shared" si="72"/>
        <v>--</v>
      </c>
      <c r="PV75" s="381">
        <v>23.688811188811204</v>
      </c>
      <c r="PW75" s="381">
        <v>23.513986013986028</v>
      </c>
      <c r="PX75" s="381">
        <v>22.125813449023855</v>
      </c>
      <c r="PZ75" s="368"/>
      <c r="QA75" s="368"/>
      <c r="QB75" s="368"/>
      <c r="QC75" s="368"/>
      <c r="QD75" s="368"/>
      <c r="QE75" s="368"/>
      <c r="QF75" s="368"/>
      <c r="QG75" s="368"/>
      <c r="QH75" s="368"/>
      <c r="QI75" s="368"/>
      <c r="QJ75" s="368"/>
      <c r="QK75" s="368"/>
      <c r="QL75" s="368"/>
      <c r="QM75" s="368"/>
      <c r="QN75" s="368"/>
      <c r="QO75" s="368"/>
      <c r="QP75" s="368"/>
      <c r="QQ75" s="368"/>
      <c r="QR75" s="368"/>
      <c r="QS75" s="368"/>
      <c r="QT75" s="368"/>
      <c r="QU75" s="368"/>
      <c r="QV75" s="368"/>
      <c r="QW75" s="368"/>
      <c r="QX75" s="368"/>
      <c r="QY75" s="368"/>
      <c r="QZ75" s="368"/>
      <c r="RA75" s="368"/>
      <c r="RB75" s="368"/>
      <c r="RC75" s="368"/>
      <c r="RD75" s="368"/>
      <c r="RE75" s="368"/>
      <c r="RF75" s="368"/>
      <c r="RG75" s="368"/>
      <c r="RH75" s="368"/>
      <c r="RI75" s="368"/>
      <c r="RJ75" s="368"/>
      <c r="RK75" s="368"/>
      <c r="RL75" s="368"/>
      <c r="RM75" s="368"/>
      <c r="RN75" s="368"/>
      <c r="RO75" s="368"/>
      <c r="RP75" s="368"/>
      <c r="RQ75" s="368"/>
      <c r="RR75" s="368"/>
      <c r="RS75" s="368"/>
      <c r="RT75" s="368"/>
    </row>
    <row r="76" spans="1:488" ht="21" customHeight="1" x14ac:dyDescent="0.25">
      <c r="A76" s="114">
        <v>72</v>
      </c>
      <c r="B76" s="93" t="s">
        <v>72</v>
      </c>
      <c r="C76" s="189">
        <v>0</v>
      </c>
      <c r="D76" s="189">
        <v>13.043478260869566</v>
      </c>
      <c r="E76" s="189">
        <v>15.894039735099348</v>
      </c>
      <c r="F76" s="189">
        <v>0</v>
      </c>
      <c r="G76" s="189">
        <v>11.046511627906971</v>
      </c>
      <c r="H76" s="189">
        <v>22.727272727272734</v>
      </c>
      <c r="I76" s="189">
        <v>0</v>
      </c>
      <c r="J76" s="189">
        <v>8.3333333333333375</v>
      </c>
      <c r="K76" s="189">
        <v>16.901408450704228</v>
      </c>
      <c r="L76" s="189">
        <v>1.8691588785046722</v>
      </c>
      <c r="M76" s="190">
        <v>6.8493150684931505</v>
      </c>
      <c r="N76" s="190">
        <v>6.2992125984251963</v>
      </c>
      <c r="O76" s="190">
        <v>3.3898305084745752</v>
      </c>
      <c r="P76" s="190">
        <v>6.5573770491803298</v>
      </c>
      <c r="Q76" s="190">
        <v>2.8846153846153855</v>
      </c>
      <c r="R76" s="190">
        <v>0</v>
      </c>
      <c r="S76" s="190">
        <v>10.439560439560445</v>
      </c>
      <c r="T76" s="190">
        <v>13.907284768211921</v>
      </c>
      <c r="U76" s="190">
        <v>0</v>
      </c>
      <c r="V76" s="190">
        <v>9.3023255813953547</v>
      </c>
      <c r="W76" s="190">
        <v>19.696969696969692</v>
      </c>
      <c r="X76" s="190">
        <v>0</v>
      </c>
      <c r="Y76" s="190">
        <v>6.666666666666667</v>
      </c>
      <c r="Z76" s="190">
        <v>16.197183098591548</v>
      </c>
      <c r="AA76" s="190">
        <v>0.94339622641509402</v>
      </c>
      <c r="AB76" s="132">
        <v>2.758620689655173</v>
      </c>
      <c r="AC76" s="132">
        <v>3.9370078740157481</v>
      </c>
      <c r="AD76" s="132">
        <v>3.3898305084745752</v>
      </c>
      <c r="AE76" s="132">
        <v>5.7377049180327893</v>
      </c>
      <c r="AF76" s="190">
        <v>2.8846153846153855</v>
      </c>
      <c r="AG76" s="189">
        <v>0</v>
      </c>
      <c r="AH76" s="189">
        <v>7.1823204419889528</v>
      </c>
      <c r="AI76" s="191">
        <v>12.582781456953644</v>
      </c>
      <c r="AJ76" s="191">
        <v>0</v>
      </c>
      <c r="AK76" s="190">
        <v>2.9940119760479047</v>
      </c>
      <c r="AL76" s="190">
        <v>15.267175572519086</v>
      </c>
      <c r="AM76" s="190">
        <v>0</v>
      </c>
      <c r="AN76" s="190">
        <v>6.1452513966480478</v>
      </c>
      <c r="AO76" s="190">
        <v>12.056737588652487</v>
      </c>
      <c r="AP76" s="190">
        <v>1.8691588785046722</v>
      </c>
      <c r="AQ76" s="190">
        <v>5.517241379310347</v>
      </c>
      <c r="AR76" s="190">
        <v>5.5118110236220472</v>
      </c>
      <c r="AS76" s="190">
        <v>1.6949152542372878</v>
      </c>
      <c r="AT76" s="190">
        <v>5.7851239669421499</v>
      </c>
      <c r="AU76" s="190">
        <v>0.96153846153846123</v>
      </c>
      <c r="AV76" s="190">
        <v>2.4691358024691361</v>
      </c>
      <c r="AW76" s="190">
        <v>22.95918367346939</v>
      </c>
      <c r="AX76" s="132">
        <v>12.337662337662337</v>
      </c>
      <c r="AY76" s="132">
        <v>4.5454545454545503</v>
      </c>
      <c r="AZ76" s="132">
        <v>13.736263736263744</v>
      </c>
      <c r="BA76" s="132">
        <v>14.184397163120572</v>
      </c>
      <c r="BB76" s="190">
        <v>3.3557046979865763</v>
      </c>
      <c r="BC76" s="132">
        <v>7.4074074074074066</v>
      </c>
      <c r="BD76" s="132">
        <v>14.685314685314687</v>
      </c>
      <c r="BE76" s="132">
        <v>3.7037037037037033</v>
      </c>
      <c r="BF76" s="132">
        <v>9.3750000000000018</v>
      </c>
      <c r="BG76" s="190">
        <v>4.1666666666666679</v>
      </c>
      <c r="BH76" s="132">
        <v>2.4793388429752081</v>
      </c>
      <c r="BI76" s="132">
        <v>13.986013986013987</v>
      </c>
      <c r="BJ76" s="132">
        <v>2.5862068965517251</v>
      </c>
      <c r="BK76" s="192" t="s">
        <v>286</v>
      </c>
      <c r="BL76" s="190">
        <v>3.6842105263157663</v>
      </c>
      <c r="BM76" s="132">
        <v>5.8823529411764923</v>
      </c>
      <c r="BN76" s="192" t="s">
        <v>286</v>
      </c>
      <c r="BO76" s="192">
        <v>2.2346368715084566</v>
      </c>
      <c r="BP76" s="192">
        <v>7.8571428571428328</v>
      </c>
      <c r="BQ76" s="192" t="s">
        <v>286</v>
      </c>
      <c r="BR76" s="132">
        <v>4.812834224598916</v>
      </c>
      <c r="BS76" s="132">
        <v>6.993006993006972</v>
      </c>
      <c r="BT76" s="192" t="s">
        <v>286</v>
      </c>
      <c r="BU76" s="190">
        <v>2.5000000000000004</v>
      </c>
      <c r="BV76" s="132">
        <v>1.4492753623188406</v>
      </c>
      <c r="BW76" s="192" t="s">
        <v>286</v>
      </c>
      <c r="BX76" s="132">
        <v>3.7313432835820888</v>
      </c>
      <c r="BY76" s="190">
        <v>0</v>
      </c>
      <c r="BZ76" s="132" t="s">
        <v>286</v>
      </c>
      <c r="CA76" s="132">
        <v>8.4848484848484862</v>
      </c>
      <c r="CB76" s="132">
        <v>41.258741258741267</v>
      </c>
      <c r="CC76" s="190" t="s">
        <v>286</v>
      </c>
      <c r="CD76" s="132">
        <v>11.111111111111114</v>
      </c>
      <c r="CE76" s="132">
        <v>38.211382113821159</v>
      </c>
      <c r="CF76" s="132" t="s">
        <v>286</v>
      </c>
      <c r="CG76" s="190">
        <v>8.8235294117647101</v>
      </c>
      <c r="CH76" s="132">
        <v>37.499999999999993</v>
      </c>
      <c r="CI76" s="132" t="s">
        <v>286</v>
      </c>
      <c r="CJ76" s="132">
        <v>2.3809523809523809</v>
      </c>
      <c r="CK76" s="132">
        <v>16.326530612244898</v>
      </c>
      <c r="CL76" s="132" t="s">
        <v>286</v>
      </c>
      <c r="CM76" s="132">
        <v>3.883495145631068</v>
      </c>
      <c r="CN76" s="132">
        <v>12.244897959183676</v>
      </c>
      <c r="CO76" s="132" t="s">
        <v>286</v>
      </c>
      <c r="CP76" s="190">
        <v>34.554973821989563</v>
      </c>
      <c r="CQ76" s="132">
        <v>55.921052631578952</v>
      </c>
      <c r="CR76" s="132" t="s">
        <v>286</v>
      </c>
      <c r="CS76" s="192">
        <v>27.374301675977662</v>
      </c>
      <c r="CT76" s="192">
        <v>50.714285714285722</v>
      </c>
      <c r="CU76" s="190" t="s">
        <v>286</v>
      </c>
      <c r="CV76" s="132">
        <v>24.468085106382983</v>
      </c>
      <c r="CW76" s="132">
        <v>45.070422535211264</v>
      </c>
      <c r="CX76" s="192" t="s">
        <v>286</v>
      </c>
      <c r="CY76" s="192">
        <v>16.883116883116895</v>
      </c>
      <c r="CZ76" s="190">
        <v>25.757575757575768</v>
      </c>
      <c r="DA76" s="132" t="s">
        <v>286</v>
      </c>
      <c r="DB76" s="132">
        <v>17.599999999999998</v>
      </c>
      <c r="DC76" s="210">
        <v>22.60869565217391</v>
      </c>
      <c r="DD76" s="192">
        <v>65.43209876543213</v>
      </c>
      <c r="DE76" s="190">
        <v>60.20942408376964</v>
      </c>
      <c r="DF76" s="132">
        <v>46.753246753246735</v>
      </c>
      <c r="DG76" s="132">
        <v>65.680473372781051</v>
      </c>
      <c r="DH76" s="192">
        <v>61.325966850828713</v>
      </c>
      <c r="DI76" s="192">
        <v>45.323741007194243</v>
      </c>
      <c r="DJ76" s="190">
        <v>67.123287671232902</v>
      </c>
      <c r="DK76" s="132">
        <v>59.042553191489361</v>
      </c>
      <c r="DL76" s="132">
        <v>42.657342657342639</v>
      </c>
      <c r="DM76" s="132">
        <v>71.428571428571431</v>
      </c>
      <c r="DN76" s="132">
        <v>65.838509316770185</v>
      </c>
      <c r="DO76" s="190">
        <v>48.507462686567166</v>
      </c>
      <c r="DP76" s="132">
        <v>62.068965517241374</v>
      </c>
      <c r="DQ76" s="132">
        <v>61.654135338345846</v>
      </c>
      <c r="DR76" s="132">
        <v>62.068965517241381</v>
      </c>
      <c r="DS76" s="132">
        <v>45.22292993630569</v>
      </c>
      <c r="DT76" s="190">
        <v>50.793650793650741</v>
      </c>
      <c r="DU76" s="194">
        <v>28.571428571428577</v>
      </c>
      <c r="DV76" s="194">
        <v>36.257309941520447</v>
      </c>
      <c r="DW76" s="192">
        <v>39.66480446927374</v>
      </c>
      <c r="DX76" s="194">
        <v>35.714285714285722</v>
      </c>
      <c r="DY76" s="190">
        <v>49.659863945578223</v>
      </c>
      <c r="DZ76" s="190">
        <v>49.732620320855631</v>
      </c>
      <c r="EA76" s="190">
        <v>27.97202797202797</v>
      </c>
      <c r="EB76" s="190">
        <v>42.71844660194175</v>
      </c>
      <c r="EC76" s="190">
        <v>59.748427672955955</v>
      </c>
      <c r="ED76" s="190">
        <v>34.558823529411768</v>
      </c>
      <c r="EE76" s="190">
        <v>62.184873949579838</v>
      </c>
      <c r="EF76" s="190">
        <v>58.955223880597025</v>
      </c>
      <c r="EG76" s="190">
        <v>51.754385964912295</v>
      </c>
      <c r="EH76" s="190">
        <v>29.375000000000004</v>
      </c>
      <c r="EI76" s="190">
        <v>10.526315789473683</v>
      </c>
      <c r="EJ76" s="190">
        <v>8.4415584415584419</v>
      </c>
      <c r="EK76" s="190">
        <v>28.571428571428566</v>
      </c>
      <c r="EL76" s="132">
        <v>13.114754098360658</v>
      </c>
      <c r="EM76" s="132">
        <v>10.638297872340424</v>
      </c>
      <c r="EN76" s="132">
        <v>26.351351351351365</v>
      </c>
      <c r="EO76" s="132">
        <v>13.227513227513221</v>
      </c>
      <c r="EP76" s="190">
        <v>10.638297872340427</v>
      </c>
      <c r="EQ76" s="132">
        <v>18.811881188118818</v>
      </c>
      <c r="ER76" s="132">
        <v>24.516129032258053</v>
      </c>
      <c r="ES76" s="132">
        <v>10.218978102189789</v>
      </c>
      <c r="ET76" s="132">
        <v>19.658119658119663</v>
      </c>
      <c r="EU76" s="190">
        <v>16.793893129770993</v>
      </c>
      <c r="EV76" s="132">
        <v>11.206896551724139</v>
      </c>
      <c r="EW76" s="132" t="s">
        <v>286</v>
      </c>
      <c r="EX76" s="132" t="s">
        <v>286</v>
      </c>
      <c r="EY76" s="132" t="s">
        <v>286</v>
      </c>
      <c r="EZ76" s="190">
        <v>87.647058823529406</v>
      </c>
      <c r="FA76" s="132">
        <v>84.61538461538467</v>
      </c>
      <c r="FB76" s="132">
        <v>78.571428571428598</v>
      </c>
      <c r="FC76" s="132">
        <v>87.837837837837867</v>
      </c>
      <c r="FD76" s="132">
        <v>84.574468085106389</v>
      </c>
      <c r="FE76" s="190">
        <v>68.531468531468562</v>
      </c>
      <c r="FF76" s="132">
        <v>84.112149532710291</v>
      </c>
      <c r="FG76" s="132">
        <v>78.980891719745188</v>
      </c>
      <c r="FH76" s="132">
        <v>75.735294117647072</v>
      </c>
      <c r="FI76" s="132">
        <v>89.915966386554658</v>
      </c>
      <c r="FJ76" s="190">
        <v>78.294573643410843</v>
      </c>
      <c r="FK76" s="132">
        <v>81.196581196581192</v>
      </c>
      <c r="FL76" s="132" t="s">
        <v>286</v>
      </c>
      <c r="FM76" s="132" t="s">
        <v>286</v>
      </c>
      <c r="FN76" s="132" t="s">
        <v>286</v>
      </c>
      <c r="FO76" s="190">
        <v>47.058823529411775</v>
      </c>
      <c r="FP76" s="132">
        <v>35.714285714285722</v>
      </c>
      <c r="FQ76" s="132">
        <v>24.999999999999996</v>
      </c>
      <c r="FR76" s="132">
        <v>38.51351351351353</v>
      </c>
      <c r="FS76" s="132">
        <v>43.085106382978751</v>
      </c>
      <c r="FT76" s="190">
        <v>25.174825174825177</v>
      </c>
      <c r="FU76" s="132">
        <v>36.44859813084112</v>
      </c>
      <c r="FV76" s="132">
        <v>29.936305732484076</v>
      </c>
      <c r="FW76" s="132">
        <v>32.352941176470601</v>
      </c>
      <c r="FX76" s="132">
        <v>35.294117647058833</v>
      </c>
      <c r="FY76" s="190">
        <v>27.131782945736429</v>
      </c>
      <c r="FZ76" s="132">
        <v>27.350427350427349</v>
      </c>
      <c r="GA76" s="132" t="s">
        <v>286</v>
      </c>
      <c r="GB76" s="132" t="s">
        <v>286</v>
      </c>
      <c r="GC76" s="132" t="s">
        <v>286</v>
      </c>
      <c r="GD76" s="190">
        <v>71.165644171779178</v>
      </c>
      <c r="GE76" s="132">
        <v>76.795580110497255</v>
      </c>
      <c r="GF76" s="132">
        <v>74.285714285714292</v>
      </c>
      <c r="GG76" s="132">
        <v>66.666666666666643</v>
      </c>
      <c r="GH76" s="132">
        <v>67.914438502673818</v>
      </c>
      <c r="GI76" s="190">
        <v>76.59574468085107</v>
      </c>
      <c r="GJ76" s="132">
        <v>61.320754716981128</v>
      </c>
      <c r="GK76" s="132">
        <v>59.493670886075954</v>
      </c>
      <c r="GL76" s="132">
        <v>59.701492537313449</v>
      </c>
      <c r="GM76" s="197">
        <v>64.035087719298289</v>
      </c>
      <c r="GN76" s="190">
        <v>57.480314960629904</v>
      </c>
      <c r="GO76" s="132">
        <v>59.649122807017555</v>
      </c>
      <c r="GP76" s="132" t="s">
        <v>286</v>
      </c>
      <c r="GQ76" s="132" t="s">
        <v>286</v>
      </c>
      <c r="GR76" s="132" t="s">
        <v>286</v>
      </c>
      <c r="GS76" s="190">
        <v>25.766871165644169</v>
      </c>
      <c r="GT76" s="132">
        <v>30.939226519337033</v>
      </c>
      <c r="GU76" s="132">
        <v>27.142857142857146</v>
      </c>
      <c r="GV76" s="132">
        <v>24.489795918367353</v>
      </c>
      <c r="GW76" s="132">
        <v>24.064171122994654</v>
      </c>
      <c r="GX76" s="190">
        <v>31.20567375886526</v>
      </c>
      <c r="GY76" s="190">
        <v>18.867924528301891</v>
      </c>
      <c r="GZ76" s="190">
        <v>16.455696202531644</v>
      </c>
      <c r="HA76" s="190">
        <v>18.656716417910438</v>
      </c>
      <c r="HB76" s="190">
        <v>17.543859649122812</v>
      </c>
      <c r="HC76" s="190">
        <v>16.535433070866148</v>
      </c>
      <c r="HD76" s="190">
        <v>21.929824561403507</v>
      </c>
      <c r="HE76" s="190" t="s">
        <v>286</v>
      </c>
      <c r="HF76" s="190" t="s">
        <v>286</v>
      </c>
      <c r="HG76" s="190" t="s">
        <v>286</v>
      </c>
      <c r="HH76" s="190">
        <v>24.050632911392409</v>
      </c>
      <c r="HI76" s="190">
        <v>14.606741573033707</v>
      </c>
      <c r="HJ76" s="190">
        <v>7.4626865671641802</v>
      </c>
      <c r="HK76" s="190">
        <v>29.411764705882362</v>
      </c>
      <c r="HL76" s="132">
        <v>26.519337016574593</v>
      </c>
      <c r="HM76" s="132">
        <v>27.659574468085111</v>
      </c>
      <c r="HN76" s="132">
        <v>33.333333333333336</v>
      </c>
      <c r="HO76" s="132">
        <v>43.949044585987245</v>
      </c>
      <c r="HP76" s="190">
        <v>38.34586466165414</v>
      </c>
      <c r="HQ76" s="132">
        <v>40.517241379310363</v>
      </c>
      <c r="HR76" s="132">
        <v>30.4</v>
      </c>
      <c r="HS76" s="132">
        <v>33.913043478260875</v>
      </c>
      <c r="HT76" s="196" t="s">
        <v>286</v>
      </c>
      <c r="HU76" s="190" t="s">
        <v>286</v>
      </c>
      <c r="HV76" s="192" t="s">
        <v>286</v>
      </c>
      <c r="HW76" s="192">
        <v>11.392405063291131</v>
      </c>
      <c r="HX76" s="192">
        <v>6.1797752808988786</v>
      </c>
      <c r="HY76" s="192">
        <v>2.9850746268656709</v>
      </c>
      <c r="HZ76" s="192">
        <v>12.500000000000005</v>
      </c>
      <c r="IA76" s="192">
        <v>9.9447513812154753</v>
      </c>
      <c r="IB76" s="192">
        <v>9.9290780141843999</v>
      </c>
      <c r="IC76" s="192">
        <v>16.666666666666661</v>
      </c>
      <c r="ID76" s="192">
        <v>17.834394904458609</v>
      </c>
      <c r="IE76" s="192">
        <v>13.533834586466167</v>
      </c>
      <c r="IF76" s="192">
        <v>18.96551724137931</v>
      </c>
      <c r="IG76" s="192">
        <v>15.2</v>
      </c>
      <c r="IH76" s="192">
        <v>5.2173913043478271</v>
      </c>
      <c r="II76" s="192" t="s">
        <v>286</v>
      </c>
      <c r="IJ76" s="192" t="s">
        <v>286</v>
      </c>
      <c r="IK76" s="192" t="s">
        <v>286</v>
      </c>
      <c r="IL76" s="192" t="s">
        <v>286</v>
      </c>
      <c r="IM76" s="192" t="s">
        <v>286</v>
      </c>
      <c r="IN76" s="192" t="s">
        <v>286</v>
      </c>
      <c r="IO76" s="192" t="s">
        <v>286</v>
      </c>
      <c r="IP76" s="192" t="s">
        <v>286</v>
      </c>
      <c r="IQ76" s="192" t="s">
        <v>286</v>
      </c>
      <c r="IR76" s="192" t="s">
        <v>286</v>
      </c>
      <c r="IS76" s="192">
        <v>14.084507042253524</v>
      </c>
      <c r="IT76" s="192">
        <v>11.200000000000001</v>
      </c>
      <c r="IU76" s="192" t="s">
        <v>286</v>
      </c>
      <c r="IV76" s="192">
        <v>20.168067226890766</v>
      </c>
      <c r="IW76" s="192">
        <v>13.888888888888891</v>
      </c>
      <c r="IX76" s="192" t="s">
        <v>286</v>
      </c>
      <c r="IY76" s="192" t="s">
        <v>286</v>
      </c>
      <c r="IZ76" s="192" t="s">
        <v>286</v>
      </c>
      <c r="JA76" s="192" t="s">
        <v>286</v>
      </c>
      <c r="JB76" s="192" t="s">
        <v>286</v>
      </c>
      <c r="JC76" s="192" t="s">
        <v>286</v>
      </c>
      <c r="JD76" s="192" t="s">
        <v>286</v>
      </c>
      <c r="JE76" s="192" t="s">
        <v>286</v>
      </c>
      <c r="JF76" s="192" t="s">
        <v>286</v>
      </c>
      <c r="JG76" s="192" t="s">
        <v>286</v>
      </c>
      <c r="JH76" s="192">
        <v>13.380281690140849</v>
      </c>
      <c r="JI76" s="192">
        <v>11.2</v>
      </c>
      <c r="JJ76" s="192" t="s">
        <v>286</v>
      </c>
      <c r="JK76" s="192">
        <v>9.2436974789915975</v>
      </c>
      <c r="JL76" s="192">
        <v>14.814814814814818</v>
      </c>
      <c r="JM76" s="192" t="s">
        <v>286</v>
      </c>
      <c r="JN76" s="192" t="s">
        <v>286</v>
      </c>
      <c r="JO76" s="192" t="s">
        <v>286</v>
      </c>
      <c r="JP76" s="192" t="s">
        <v>286</v>
      </c>
      <c r="JQ76" s="192" t="s">
        <v>286</v>
      </c>
      <c r="JR76" s="192" t="s">
        <v>286</v>
      </c>
      <c r="JS76" s="192" t="s">
        <v>286</v>
      </c>
      <c r="JT76" s="192" t="s">
        <v>286</v>
      </c>
      <c r="JU76" s="192" t="s">
        <v>286</v>
      </c>
      <c r="JV76" s="192" t="s">
        <v>286</v>
      </c>
      <c r="JW76" s="192">
        <v>27.464788732394375</v>
      </c>
      <c r="JX76" s="192">
        <v>22.400000000000002</v>
      </c>
      <c r="JY76" s="192" t="s">
        <v>286</v>
      </c>
      <c r="JZ76" s="192">
        <v>29.411764705882366</v>
      </c>
      <c r="KA76" s="192">
        <v>28.703703703703709</v>
      </c>
      <c r="KB76" s="192">
        <v>22.360248447204967</v>
      </c>
      <c r="KC76" s="192">
        <v>35.78947368421052</v>
      </c>
      <c r="KD76" s="192">
        <v>18.831168831168839</v>
      </c>
      <c r="KE76" s="192">
        <v>20.467836257309958</v>
      </c>
      <c r="KF76" s="192">
        <v>23.076923076923087</v>
      </c>
      <c r="KG76" s="192">
        <v>24.822695035460992</v>
      </c>
      <c r="KH76" s="192">
        <v>26.388888888888893</v>
      </c>
      <c r="KI76" s="192">
        <v>27.807486631016058</v>
      </c>
      <c r="KJ76" s="192">
        <v>30.281690140845065</v>
      </c>
      <c r="KK76" s="192">
        <v>22.549019607843139</v>
      </c>
      <c r="KL76" s="192">
        <v>25.157232704402521</v>
      </c>
      <c r="KM76" s="192">
        <v>31.386861313868625</v>
      </c>
      <c r="KN76" s="192">
        <v>14.78260869565217</v>
      </c>
      <c r="KO76" s="192">
        <v>29.45736434108527</v>
      </c>
      <c r="KP76" s="192">
        <v>27.350427350427356</v>
      </c>
      <c r="KQ76" s="192" t="str">
        <f t="shared" si="73"/>
        <v>--</v>
      </c>
      <c r="KR76" s="192" t="str">
        <f t="shared" si="73"/>
        <v>--</v>
      </c>
      <c r="KS76" s="192" t="str">
        <f t="shared" si="73"/>
        <v>--</v>
      </c>
      <c r="KT76" s="192" t="str">
        <f t="shared" si="73"/>
        <v>--</v>
      </c>
      <c r="KU76" s="192" t="str">
        <f t="shared" si="73"/>
        <v>--</v>
      </c>
      <c r="KV76" s="219">
        <v>1.70940170940171</v>
      </c>
      <c r="KW76" s="219">
        <v>1.3698630136986301</v>
      </c>
      <c r="KX76" s="219">
        <v>1.8018018018018001</v>
      </c>
      <c r="KY76" s="219">
        <v>2.3076923076923102</v>
      </c>
      <c r="KZ76" s="219">
        <v>1.73913043478261</v>
      </c>
      <c r="LA76" s="219">
        <v>2.8846153846153801</v>
      </c>
      <c r="LB76" s="190" t="str">
        <f t="shared" si="60"/>
        <v>--</v>
      </c>
      <c r="LC76" s="219">
        <v>6.3063063063062996</v>
      </c>
      <c r="LD76" s="219">
        <v>16.842105263157901</v>
      </c>
      <c r="LE76" s="190" t="str">
        <f t="shared" si="61"/>
        <v>--</v>
      </c>
      <c r="LF76" s="219">
        <v>3.8095238095238102</v>
      </c>
      <c r="LG76" s="219">
        <v>13.7254901960784</v>
      </c>
      <c r="LH76" s="219">
        <v>82.758620689655203</v>
      </c>
      <c r="LI76" s="219">
        <v>77.622377622377599</v>
      </c>
      <c r="LJ76" s="219">
        <v>83.486238532110093</v>
      </c>
      <c r="LK76" s="219">
        <v>76.923076923076906</v>
      </c>
      <c r="LL76" s="219">
        <v>82.456140350877206</v>
      </c>
      <c r="LM76" s="219">
        <v>69.902912621359206</v>
      </c>
      <c r="LN76" s="219">
        <v>41.379310344827601</v>
      </c>
      <c r="LO76" s="219">
        <v>40.559440559440503</v>
      </c>
      <c r="LP76" s="219">
        <v>34.862385321100902</v>
      </c>
      <c r="LQ76" s="219">
        <v>32.307692307692299</v>
      </c>
      <c r="LR76" s="219">
        <v>31.578947368421101</v>
      </c>
      <c r="LS76" s="219">
        <v>23.300970873786401</v>
      </c>
      <c r="LT76" s="219">
        <v>43.965517241379303</v>
      </c>
      <c r="LU76" s="219">
        <v>50.349650349650403</v>
      </c>
      <c r="LV76" s="219">
        <v>57.798165137614703</v>
      </c>
      <c r="LW76" s="219">
        <v>50</v>
      </c>
      <c r="LX76" s="219">
        <v>49.122807017543799</v>
      </c>
      <c r="LY76" s="219">
        <v>52.427184466019398</v>
      </c>
      <c r="LZ76" s="219">
        <v>11.2068965517241</v>
      </c>
      <c r="MA76" s="219">
        <v>18.881118881118901</v>
      </c>
      <c r="MB76" s="219">
        <v>13.7614678899083</v>
      </c>
      <c r="MC76" s="219">
        <v>8.4615384615384599</v>
      </c>
      <c r="MD76" s="219">
        <v>8.7719298245614095</v>
      </c>
      <c r="ME76" s="219">
        <v>12.621359223301001</v>
      </c>
      <c r="MF76" s="219">
        <v>28.448275862069</v>
      </c>
      <c r="MG76" s="219">
        <v>35.664335664335702</v>
      </c>
      <c r="MH76" s="219">
        <v>28.440366972477101</v>
      </c>
      <c r="MI76" s="219">
        <v>36.153846153846203</v>
      </c>
      <c r="MJ76" s="219">
        <v>38.938053097345097</v>
      </c>
      <c r="MK76" s="219">
        <v>30.097087378640801</v>
      </c>
      <c r="ML76" s="219">
        <v>11.2068965517241</v>
      </c>
      <c r="MM76" s="219">
        <v>13.986013986013999</v>
      </c>
      <c r="MN76" s="219">
        <v>9.17431192660551</v>
      </c>
      <c r="MO76" s="219">
        <v>10</v>
      </c>
      <c r="MP76" s="219">
        <v>13.2743362831858</v>
      </c>
      <c r="MQ76" s="219">
        <v>5.8252427184466002</v>
      </c>
      <c r="MR76" s="190" t="str">
        <f t="shared" si="59"/>
        <v>--</v>
      </c>
      <c r="MS76" s="190" t="str">
        <f t="shared" si="59"/>
        <v>--</v>
      </c>
      <c r="MT76" s="190" t="str">
        <f t="shared" si="59"/>
        <v>--</v>
      </c>
      <c r="MU76" s="190" t="str">
        <f t="shared" si="59"/>
        <v>--</v>
      </c>
      <c r="MV76" s="220">
        <v>78.90625</v>
      </c>
      <c r="MW76" s="220">
        <v>74.789915966386602</v>
      </c>
      <c r="MX76" s="220">
        <v>35.15625</v>
      </c>
      <c r="MY76" s="220">
        <v>30.252100840336102</v>
      </c>
      <c r="MZ76" s="220">
        <v>57.258064516128997</v>
      </c>
      <c r="NA76" s="220">
        <v>42.857142857142797</v>
      </c>
      <c r="NB76" s="220">
        <v>12.9032258064516</v>
      </c>
      <c r="NC76" s="220">
        <v>4.2016806722689104</v>
      </c>
      <c r="ND76" s="220">
        <v>40.944881889763799</v>
      </c>
      <c r="NE76" s="220">
        <v>41.6666666666667</v>
      </c>
      <c r="NF76" s="220">
        <v>11.8110236220472</v>
      </c>
      <c r="NG76" s="220">
        <v>9.1666666666666696</v>
      </c>
      <c r="NH76" s="221" t="str">
        <f t="shared" si="62"/>
        <v>--</v>
      </c>
      <c r="NI76" s="222">
        <v>18.518518518518501</v>
      </c>
      <c r="NJ76" s="222">
        <v>10.791366906474799</v>
      </c>
      <c r="NK76" s="222">
        <v>10.7843137254902</v>
      </c>
      <c r="NL76" s="221" t="str">
        <f t="shared" si="63"/>
        <v>--</v>
      </c>
      <c r="NM76" s="222">
        <v>22.4806201550388</v>
      </c>
      <c r="NN76" s="222">
        <v>14.285714285714301</v>
      </c>
      <c r="NO76" s="222">
        <v>17.171717171717201</v>
      </c>
      <c r="NP76" s="221" t="str">
        <f t="shared" si="64"/>
        <v>--</v>
      </c>
      <c r="NQ76" s="273">
        <v>5.5555555555555562</v>
      </c>
      <c r="NR76" s="273">
        <v>11.510791366906474</v>
      </c>
      <c r="NS76" s="273">
        <v>18.627450980392169</v>
      </c>
      <c r="NT76" s="221" t="str">
        <f t="shared" si="65"/>
        <v>--</v>
      </c>
      <c r="NU76" s="222">
        <v>11.627906976744185</v>
      </c>
      <c r="NV76" s="222">
        <v>10.476190476190478</v>
      </c>
      <c r="NW76" s="222">
        <v>14.14141414141414</v>
      </c>
      <c r="NX76" s="221" t="str">
        <f t="shared" si="66"/>
        <v>--</v>
      </c>
      <c r="NY76" s="222">
        <v>24.074074074074083</v>
      </c>
      <c r="NZ76" s="222">
        <v>22.30215827338132</v>
      </c>
      <c r="OA76" s="222">
        <v>29.411764705882359</v>
      </c>
      <c r="OB76" s="221" t="str">
        <f t="shared" si="67"/>
        <v>--</v>
      </c>
      <c r="OC76" s="222">
        <v>34.108527131782942</v>
      </c>
      <c r="OD76" s="222">
        <v>24.76190476190477</v>
      </c>
      <c r="OE76" s="222">
        <v>31.313131313131308</v>
      </c>
      <c r="OF76" s="128">
        <v>43.307086614173208</v>
      </c>
      <c r="OG76" s="128">
        <v>51.28205128205127</v>
      </c>
      <c r="OH76" s="128">
        <v>51.369863013698613</v>
      </c>
      <c r="OI76" s="128">
        <v>43.243243243243228</v>
      </c>
      <c r="OJ76" s="128">
        <v>55.932203389830512</v>
      </c>
      <c r="OK76" s="128">
        <v>52.272727272727266</v>
      </c>
      <c r="OL76" s="128">
        <v>53.913043478260875</v>
      </c>
      <c r="OM76" s="128">
        <v>35.576923076923087</v>
      </c>
      <c r="ON76" s="310">
        <v>16.666666666666664</v>
      </c>
      <c r="OO76" s="128">
        <v>13.157894736842112</v>
      </c>
      <c r="OP76" s="128">
        <v>16.08391608391608</v>
      </c>
      <c r="OQ76" s="128">
        <v>12.962962962962965</v>
      </c>
      <c r="OR76" s="128">
        <v>21.1864406779661</v>
      </c>
      <c r="OS76" s="128">
        <v>10.687022900763358</v>
      </c>
      <c r="OT76" s="128">
        <v>11.403508771929827</v>
      </c>
      <c r="OU76" s="128">
        <v>12.621359223300978</v>
      </c>
      <c r="OW76" s="378" t="str">
        <f t="shared" si="68"/>
        <v>--</v>
      </c>
      <c r="OX76" s="381">
        <v>0.83333333333333326</v>
      </c>
      <c r="OY76" s="381">
        <v>2.2058823529411762</v>
      </c>
      <c r="OZ76" s="381">
        <v>0</v>
      </c>
      <c r="PA76" s="378" t="str">
        <f t="shared" si="69"/>
        <v>--</v>
      </c>
      <c r="PB76" s="378" t="str">
        <f t="shared" si="69"/>
        <v>--</v>
      </c>
      <c r="PC76" s="381">
        <v>0</v>
      </c>
      <c r="PD76" s="381">
        <v>14.414414414414422</v>
      </c>
      <c r="PE76" s="380">
        <v>45.901639344262293</v>
      </c>
      <c r="PF76" s="381">
        <v>56.097560975609738</v>
      </c>
      <c r="PG76" s="381">
        <v>46.323529411764717</v>
      </c>
      <c r="PH76" s="381">
        <v>33.620689655172413</v>
      </c>
      <c r="PI76" s="380">
        <v>22.314049586776857</v>
      </c>
      <c r="PJ76" s="381">
        <v>11.965811965811969</v>
      </c>
      <c r="PK76" s="381">
        <v>15.037593984962417</v>
      </c>
      <c r="PL76" s="381">
        <v>14.159292035398229</v>
      </c>
      <c r="PM76" s="378" t="str">
        <f t="shared" si="70"/>
        <v>--</v>
      </c>
      <c r="PN76" s="381">
        <v>17.82178217821782</v>
      </c>
      <c r="PO76" s="381">
        <v>12.500000000000004</v>
      </c>
      <c r="PP76" s="381">
        <v>27.777777777777775</v>
      </c>
      <c r="PQ76" s="378" t="str">
        <f t="shared" si="71"/>
        <v>--</v>
      </c>
      <c r="PR76" s="381">
        <v>15.841584158415845</v>
      </c>
      <c r="PS76" s="381">
        <v>20</v>
      </c>
      <c r="PT76" s="381">
        <v>14.81481481481482</v>
      </c>
      <c r="PU76" s="378" t="str">
        <f t="shared" si="72"/>
        <v>--</v>
      </c>
      <c r="PV76" s="381">
        <v>33.663366336633658</v>
      </c>
      <c r="PW76" s="381">
        <v>32.5</v>
      </c>
      <c r="PX76" s="381">
        <v>42.592592592592609</v>
      </c>
      <c r="PZ76" s="368"/>
      <c r="QA76" s="368"/>
      <c r="QB76" s="368"/>
      <c r="QC76" s="368"/>
      <c r="QD76" s="368"/>
      <c r="QE76" s="368"/>
      <c r="QF76" s="368"/>
      <c r="QG76" s="368"/>
      <c r="QH76" s="368"/>
      <c r="QI76" s="368"/>
      <c r="QJ76" s="368"/>
      <c r="QK76" s="368"/>
      <c r="QL76" s="368"/>
      <c r="QM76" s="368"/>
      <c r="QN76" s="368"/>
      <c r="QO76" s="368"/>
      <c r="QP76" s="368"/>
      <c r="QQ76" s="368"/>
      <c r="QR76" s="368"/>
      <c r="QS76" s="368"/>
      <c r="QT76" s="368"/>
      <c r="QU76" s="368"/>
      <c r="QV76" s="368"/>
      <c r="QW76" s="368"/>
      <c r="QX76" s="368"/>
      <c r="QY76" s="368"/>
      <c r="QZ76" s="368"/>
      <c r="RA76" s="368"/>
      <c r="RB76" s="368"/>
      <c r="RC76" s="368"/>
      <c r="RD76" s="368"/>
      <c r="RE76" s="368"/>
      <c r="RF76" s="368"/>
      <c r="RG76" s="368"/>
      <c r="RH76" s="368"/>
      <c r="RI76" s="368"/>
      <c r="RJ76" s="368"/>
      <c r="RK76" s="368"/>
      <c r="RL76" s="368"/>
      <c r="RM76" s="368"/>
      <c r="RN76" s="368"/>
      <c r="RO76" s="368"/>
      <c r="RP76" s="368"/>
      <c r="RQ76" s="368"/>
      <c r="RR76" s="368"/>
      <c r="RS76" s="368"/>
      <c r="RT76" s="368"/>
    </row>
    <row r="77" spans="1:488" x14ac:dyDescent="0.25">
      <c r="A77" s="114">
        <v>73</v>
      </c>
      <c r="B77" s="93" t="s">
        <v>73</v>
      </c>
      <c r="C77" s="189">
        <v>2.2401991288114473</v>
      </c>
      <c r="D77" s="189">
        <v>13.137472283813764</v>
      </c>
      <c r="E77" s="189">
        <v>18.306636155606395</v>
      </c>
      <c r="F77" s="189">
        <v>1.2230215827338138</v>
      </c>
      <c r="G77" s="189">
        <v>9.2236230922362328</v>
      </c>
      <c r="H77" s="189">
        <v>16.530278232405923</v>
      </c>
      <c r="I77" s="189">
        <v>1.7054263565891481</v>
      </c>
      <c r="J77" s="189">
        <v>8.4097859327217233</v>
      </c>
      <c r="K77" s="189">
        <v>14.631685166498478</v>
      </c>
      <c r="L77" s="189">
        <v>0.70477682067345426</v>
      </c>
      <c r="M77" s="190">
        <v>7.1005917159763428</v>
      </c>
      <c r="N77" s="190">
        <v>11.81818181818182</v>
      </c>
      <c r="O77" s="190">
        <v>1.4909478168264116</v>
      </c>
      <c r="P77" s="190">
        <v>5.4081632653061229</v>
      </c>
      <c r="Q77" s="190">
        <v>10.069930069930061</v>
      </c>
      <c r="R77" s="190">
        <v>1.9962570180910819</v>
      </c>
      <c r="S77" s="190">
        <v>11.895497498610329</v>
      </c>
      <c r="T77" s="190">
        <v>17.164750957854444</v>
      </c>
      <c r="U77" s="190">
        <v>1.079136690647482</v>
      </c>
      <c r="V77" s="190">
        <v>8.4441489361702082</v>
      </c>
      <c r="W77" s="190">
        <v>15.642915642915636</v>
      </c>
      <c r="X77" s="190">
        <v>1.5527950310558987</v>
      </c>
      <c r="Y77" s="190">
        <v>7.8806426931905174</v>
      </c>
      <c r="Z77" s="190">
        <v>14.054600606673407</v>
      </c>
      <c r="AA77" s="190">
        <v>0.62646828504306895</v>
      </c>
      <c r="AB77" s="132">
        <v>5.8475203552923753</v>
      </c>
      <c r="AC77" s="132">
        <v>10.847766636280769</v>
      </c>
      <c r="AD77" s="132">
        <v>1.3859275053304918</v>
      </c>
      <c r="AE77" s="132">
        <v>4.4989775051124727</v>
      </c>
      <c r="AF77" s="190">
        <v>9.3706293706293646</v>
      </c>
      <c r="AG77" s="189">
        <v>1.1875000000000013</v>
      </c>
      <c r="AH77" s="189">
        <v>7.8873239436619587</v>
      </c>
      <c r="AI77" s="191">
        <v>9.9456099456099398</v>
      </c>
      <c r="AJ77" s="191">
        <v>0.79883805374001493</v>
      </c>
      <c r="AK77" s="190">
        <v>5.0904219691895483</v>
      </c>
      <c r="AL77" s="190">
        <v>8.2918739635157461</v>
      </c>
      <c r="AM77" s="190">
        <v>0.69984447900466673</v>
      </c>
      <c r="AN77" s="190">
        <v>4.0926640926640943</v>
      </c>
      <c r="AO77" s="190">
        <v>8.0082135523614006</v>
      </c>
      <c r="AP77" s="190">
        <v>0.39215686274509881</v>
      </c>
      <c r="AQ77" s="190">
        <v>4.4029850746268711</v>
      </c>
      <c r="AR77" s="190">
        <v>5.6273062730627332</v>
      </c>
      <c r="AS77" s="190">
        <v>0.53533190578158474</v>
      </c>
      <c r="AT77" s="190">
        <v>2.4767801857585123</v>
      </c>
      <c r="AU77" s="190">
        <v>4.634831460674163</v>
      </c>
      <c r="AV77" s="190">
        <v>3.4282393957001713</v>
      </c>
      <c r="AW77" s="190">
        <v>24.626481195260205</v>
      </c>
      <c r="AX77" s="132">
        <v>22.879543834640057</v>
      </c>
      <c r="AY77" s="132">
        <v>2.4832214765100642</v>
      </c>
      <c r="AZ77" s="132">
        <v>20.012128562765366</v>
      </c>
      <c r="BA77" s="132">
        <v>18.715740015661719</v>
      </c>
      <c r="BB77" s="190">
        <v>2.3598820058997014</v>
      </c>
      <c r="BC77" s="132">
        <v>17.988668555240785</v>
      </c>
      <c r="BD77" s="132">
        <v>16.132167152575335</v>
      </c>
      <c r="BE77" s="132">
        <v>1.1227544910179639</v>
      </c>
      <c r="BF77" s="132">
        <v>11.916376306620222</v>
      </c>
      <c r="BG77" s="190">
        <v>12.401746724890815</v>
      </c>
      <c r="BH77" s="132">
        <v>1.0152284263959392</v>
      </c>
      <c r="BI77" s="132">
        <v>12.452471482889738</v>
      </c>
      <c r="BJ77" s="132">
        <v>14.192708333333329</v>
      </c>
      <c r="BK77" s="192" t="s">
        <v>286</v>
      </c>
      <c r="BL77" s="190">
        <v>2.9927760577913887</v>
      </c>
      <c r="BM77" s="132">
        <v>3.7857142857143202</v>
      </c>
      <c r="BN77" s="192" t="s">
        <v>286</v>
      </c>
      <c r="BO77" s="192">
        <v>2.9878048780488768</v>
      </c>
      <c r="BP77" s="192">
        <v>5.9607843137254122</v>
      </c>
      <c r="BQ77" s="192" t="s">
        <v>286</v>
      </c>
      <c r="BR77" s="132">
        <v>3.5335689045934657</v>
      </c>
      <c r="BS77" s="132">
        <v>4.1707080504363603</v>
      </c>
      <c r="BT77" s="192" t="s">
        <v>286</v>
      </c>
      <c r="BU77" s="190">
        <v>2.2315202231520246</v>
      </c>
      <c r="BV77" s="132">
        <v>3.1578947368421066</v>
      </c>
      <c r="BW77" s="192" t="s">
        <v>286</v>
      </c>
      <c r="BX77" s="132">
        <v>2.0038167938931317</v>
      </c>
      <c r="BY77" s="190">
        <v>3.6793692509855447</v>
      </c>
      <c r="BZ77" s="132" t="s">
        <v>286</v>
      </c>
      <c r="CA77" s="132">
        <v>9.0684762492288478</v>
      </c>
      <c r="CB77" s="132">
        <v>38.783570300158004</v>
      </c>
      <c r="CC77" s="190" t="s">
        <v>286</v>
      </c>
      <c r="CD77" s="132">
        <v>6.6617862371888661</v>
      </c>
      <c r="CE77" s="132">
        <v>38.840830449827031</v>
      </c>
      <c r="CF77" s="132" t="s">
        <v>286</v>
      </c>
      <c r="CG77" s="190">
        <v>5.9079061685490792</v>
      </c>
      <c r="CH77" s="132">
        <v>33.513513513513523</v>
      </c>
      <c r="CI77" s="132" t="s">
        <v>286</v>
      </c>
      <c r="CJ77" s="132">
        <v>4.6551724137931076</v>
      </c>
      <c r="CK77" s="132">
        <v>25.050505050505077</v>
      </c>
      <c r="CL77" s="132" t="s">
        <v>286</v>
      </c>
      <c r="CM77" s="132">
        <v>4.5348837209302317</v>
      </c>
      <c r="CN77" s="132">
        <v>21.596244131455414</v>
      </c>
      <c r="CO77" s="132" t="s">
        <v>286</v>
      </c>
      <c r="CP77" s="190">
        <v>29.371727748691065</v>
      </c>
      <c r="CQ77" s="132">
        <v>52.616279069767394</v>
      </c>
      <c r="CR77" s="132" t="s">
        <v>286</v>
      </c>
      <c r="CS77" s="192">
        <v>26.675015654351871</v>
      </c>
      <c r="CT77" s="192">
        <v>50.158227848101305</v>
      </c>
      <c r="CU77" s="190" t="s">
        <v>286</v>
      </c>
      <c r="CV77" s="132">
        <v>21.843251088534117</v>
      </c>
      <c r="CW77" s="132">
        <v>45.427728613569343</v>
      </c>
      <c r="CX77" s="192" t="s">
        <v>286</v>
      </c>
      <c r="CY77" s="192">
        <v>17.231434751261727</v>
      </c>
      <c r="CZ77" s="190">
        <v>33.801580333625978</v>
      </c>
      <c r="DA77" s="132" t="s">
        <v>286</v>
      </c>
      <c r="DB77" s="132">
        <v>14.062499999999996</v>
      </c>
      <c r="DC77" s="210">
        <v>30.655957161981242</v>
      </c>
      <c r="DD77" s="192">
        <v>67.922307239552751</v>
      </c>
      <c r="DE77" s="190">
        <v>70.456905503634374</v>
      </c>
      <c r="DF77" s="132">
        <v>50.250536864710128</v>
      </c>
      <c r="DG77" s="132">
        <v>65.953038674033124</v>
      </c>
      <c r="DH77" s="192">
        <v>67.486170866625756</v>
      </c>
      <c r="DI77" s="192">
        <v>46.57210401891254</v>
      </c>
      <c r="DJ77" s="190">
        <v>69.825625473843729</v>
      </c>
      <c r="DK77" s="132">
        <v>68.514570007107324</v>
      </c>
      <c r="DL77" s="132">
        <v>48.249027237354163</v>
      </c>
      <c r="DM77" s="132">
        <v>68.672839506172949</v>
      </c>
      <c r="DN77" s="132">
        <v>67.935165609584118</v>
      </c>
      <c r="DO77" s="190">
        <v>53.039647577092488</v>
      </c>
      <c r="DP77" s="132">
        <v>68.096234309623412</v>
      </c>
      <c r="DQ77" s="132">
        <v>70.565675934803451</v>
      </c>
      <c r="DR77" s="132">
        <v>53.745072273324546</v>
      </c>
      <c r="DS77" s="132">
        <v>46.935096153846146</v>
      </c>
      <c r="DT77" s="190">
        <v>55.209953343701414</v>
      </c>
      <c r="DU77" s="194">
        <v>35.50000000000005</v>
      </c>
      <c r="DV77" s="194">
        <v>44.060773480662917</v>
      </c>
      <c r="DW77" s="192">
        <v>49.264705882352956</v>
      </c>
      <c r="DX77" s="194">
        <v>34.409448818897665</v>
      </c>
      <c r="DY77" s="190">
        <v>50.114766641163001</v>
      </c>
      <c r="DZ77" s="190">
        <v>57.11237553342815</v>
      </c>
      <c r="EA77" s="190">
        <v>37.14839961202717</v>
      </c>
      <c r="EB77" s="190">
        <v>43.471582181259571</v>
      </c>
      <c r="EC77" s="190">
        <v>47.792571829011955</v>
      </c>
      <c r="ED77" s="190">
        <v>36.578947368420998</v>
      </c>
      <c r="EE77" s="190">
        <v>36.677115987460837</v>
      </c>
      <c r="EF77" s="190">
        <v>49.279538904899184</v>
      </c>
      <c r="EG77" s="190">
        <v>39.50131233595804</v>
      </c>
      <c r="EH77" s="190">
        <v>19.621749408983451</v>
      </c>
      <c r="EI77" s="190">
        <v>13.746770025839783</v>
      </c>
      <c r="EJ77" s="190">
        <v>10.944206008583686</v>
      </c>
      <c r="EK77" s="190">
        <v>21.145975443383346</v>
      </c>
      <c r="EL77" s="132">
        <v>15.045871559633023</v>
      </c>
      <c r="EM77" s="132">
        <v>11.496062992125967</v>
      </c>
      <c r="EN77" s="132">
        <v>20.93726379440664</v>
      </c>
      <c r="EO77" s="132">
        <v>13.139204545454554</v>
      </c>
      <c r="EP77" s="190">
        <v>12.609970674486799</v>
      </c>
      <c r="EQ77" s="132">
        <v>19.08396946564887</v>
      </c>
      <c r="ER77" s="132">
        <v>18.67977528089887</v>
      </c>
      <c r="ES77" s="132">
        <v>14.460999123575814</v>
      </c>
      <c r="ET77" s="132">
        <v>17.838405036726162</v>
      </c>
      <c r="EU77" s="190">
        <v>17.822736030828498</v>
      </c>
      <c r="EV77" s="132">
        <v>18.840579710144883</v>
      </c>
      <c r="EW77" s="132" t="s">
        <v>286</v>
      </c>
      <c r="EX77" s="132" t="s">
        <v>286</v>
      </c>
      <c r="EY77" s="132" t="s">
        <v>286</v>
      </c>
      <c r="EZ77" s="190">
        <v>89.191026512576371</v>
      </c>
      <c r="FA77" s="132">
        <v>86.797066014669909</v>
      </c>
      <c r="FB77" s="132">
        <v>82.454760031471238</v>
      </c>
      <c r="FC77" s="132">
        <v>88.715664439495299</v>
      </c>
      <c r="FD77" s="132">
        <v>86.120996441281036</v>
      </c>
      <c r="FE77" s="190">
        <v>83.365758754863791</v>
      </c>
      <c r="FF77" s="132">
        <v>86.641509433962085</v>
      </c>
      <c r="FG77" s="132">
        <v>85.654303708887312</v>
      </c>
      <c r="FH77" s="132">
        <v>82.436010591350325</v>
      </c>
      <c r="FI77" s="132">
        <v>84.559585492228095</v>
      </c>
      <c r="FJ77" s="190">
        <v>82.851637764932491</v>
      </c>
      <c r="FK77" s="132">
        <v>79.314888010540187</v>
      </c>
      <c r="FL77" s="132" t="s">
        <v>286</v>
      </c>
      <c r="FM77" s="132" t="s">
        <v>286</v>
      </c>
      <c r="FN77" s="132" t="s">
        <v>286</v>
      </c>
      <c r="FO77" s="190">
        <v>44.18762746431004</v>
      </c>
      <c r="FP77" s="132">
        <v>41.809290953545215</v>
      </c>
      <c r="FQ77" s="132">
        <v>33.516915814319411</v>
      </c>
      <c r="FR77" s="132">
        <v>39.569413511507065</v>
      </c>
      <c r="FS77" s="132">
        <v>40.355871886121008</v>
      </c>
      <c r="FT77" s="190">
        <v>34.630350194552484</v>
      </c>
      <c r="FU77" s="132">
        <v>39.698113207547159</v>
      </c>
      <c r="FV77" s="132">
        <v>37.648705388383426</v>
      </c>
      <c r="FW77" s="132">
        <v>33.274492497793446</v>
      </c>
      <c r="FX77" s="132">
        <v>36.68393782383415</v>
      </c>
      <c r="FY77" s="190">
        <v>36.608863198458529</v>
      </c>
      <c r="FZ77" s="132">
        <v>32.674571805006551</v>
      </c>
      <c r="GA77" s="132" t="s">
        <v>286</v>
      </c>
      <c r="GB77" s="132" t="s">
        <v>286</v>
      </c>
      <c r="GC77" s="132" t="s">
        <v>286</v>
      </c>
      <c r="GD77" s="190">
        <v>60.237596086652623</v>
      </c>
      <c r="GE77" s="132">
        <v>66.111111111111143</v>
      </c>
      <c r="GF77" s="132">
        <v>65.375494071146193</v>
      </c>
      <c r="GG77" s="132">
        <v>59.605163249810104</v>
      </c>
      <c r="GH77" s="132">
        <v>58.393632416787227</v>
      </c>
      <c r="GI77" s="190">
        <v>65.153010858835131</v>
      </c>
      <c r="GJ77" s="132">
        <v>50.968241673121582</v>
      </c>
      <c r="GK77" s="132">
        <v>50.536864710093063</v>
      </c>
      <c r="GL77" s="132">
        <v>53.763440860215049</v>
      </c>
      <c r="GM77" s="197">
        <v>44.962884411452784</v>
      </c>
      <c r="GN77" s="190">
        <v>50.976562500000043</v>
      </c>
      <c r="GO77" s="132">
        <v>51.668891855807772</v>
      </c>
      <c r="GP77" s="132" t="s">
        <v>286</v>
      </c>
      <c r="GQ77" s="132" t="s">
        <v>286</v>
      </c>
      <c r="GR77" s="132" t="s">
        <v>286</v>
      </c>
      <c r="GS77" s="190">
        <v>17.95946890286513</v>
      </c>
      <c r="GT77" s="132">
        <v>26.481481481481502</v>
      </c>
      <c r="GU77" s="132">
        <v>23.478260869565222</v>
      </c>
      <c r="GV77" s="132">
        <v>18.223234624145807</v>
      </c>
      <c r="GW77" s="132">
        <v>21.056439942112874</v>
      </c>
      <c r="GX77" s="190">
        <v>22.211253701875609</v>
      </c>
      <c r="GY77" s="190">
        <v>12.006196746707984</v>
      </c>
      <c r="GZ77" s="190">
        <v>16.320687186828938</v>
      </c>
      <c r="HA77" s="190">
        <v>17.473118279569899</v>
      </c>
      <c r="HB77" s="190">
        <v>11.876988335100751</v>
      </c>
      <c r="HC77" s="190">
        <v>15.820312499999975</v>
      </c>
      <c r="HD77" s="190">
        <v>17.757009345794408</v>
      </c>
      <c r="HE77" s="190" t="s">
        <v>286</v>
      </c>
      <c r="HF77" s="190" t="s">
        <v>286</v>
      </c>
      <c r="HG77" s="190" t="s">
        <v>286</v>
      </c>
      <c r="HH77" s="190">
        <v>24.411764705882359</v>
      </c>
      <c r="HI77" s="190">
        <v>19.356872635561125</v>
      </c>
      <c r="HJ77" s="190">
        <v>14.722445695897019</v>
      </c>
      <c r="HK77" s="190">
        <v>30.086410054988203</v>
      </c>
      <c r="HL77" s="132">
        <v>25.917767988252546</v>
      </c>
      <c r="HM77" s="132">
        <v>21.136590229312073</v>
      </c>
      <c r="HN77" s="132">
        <v>32.063492063492056</v>
      </c>
      <c r="HO77" s="132">
        <v>38.310269482884152</v>
      </c>
      <c r="HP77" s="190">
        <v>28.623518687329046</v>
      </c>
      <c r="HQ77" s="132">
        <v>27.783783783783743</v>
      </c>
      <c r="HR77" s="132">
        <v>31.510934393638131</v>
      </c>
      <c r="HS77" s="132">
        <v>27.456258411843859</v>
      </c>
      <c r="HT77" s="196" t="s">
        <v>286</v>
      </c>
      <c r="HU77" s="190" t="s">
        <v>286</v>
      </c>
      <c r="HV77" s="192" t="s">
        <v>286</v>
      </c>
      <c r="HW77" s="192">
        <v>8.088235294117661</v>
      </c>
      <c r="HX77" s="192">
        <v>6.6834804539722494</v>
      </c>
      <c r="HY77" s="192">
        <v>3.8616251005631521</v>
      </c>
      <c r="HZ77" s="192">
        <v>9.9764336213668319</v>
      </c>
      <c r="IA77" s="192">
        <v>8.8105726872246652</v>
      </c>
      <c r="IB77" s="192">
        <v>5.8823529411764746</v>
      </c>
      <c r="IC77" s="192">
        <v>11.111111111111109</v>
      </c>
      <c r="ID77" s="192">
        <v>14.056809905316843</v>
      </c>
      <c r="IE77" s="192">
        <v>8.2953509571558897</v>
      </c>
      <c r="IF77" s="192">
        <v>11.027027027027023</v>
      </c>
      <c r="IG77" s="192">
        <v>12.027833001988068</v>
      </c>
      <c r="IH77" s="192">
        <v>11.978465679676976</v>
      </c>
      <c r="II77" s="192" t="s">
        <v>286</v>
      </c>
      <c r="IJ77" s="192" t="s">
        <v>286</v>
      </c>
      <c r="IK77" s="192" t="s">
        <v>286</v>
      </c>
      <c r="IL77" s="192" t="s">
        <v>286</v>
      </c>
      <c r="IM77" s="192" t="s">
        <v>286</v>
      </c>
      <c r="IN77" s="192" t="s">
        <v>286</v>
      </c>
      <c r="IO77" s="192" t="s">
        <v>286</v>
      </c>
      <c r="IP77" s="192" t="s">
        <v>286</v>
      </c>
      <c r="IQ77" s="192" t="s">
        <v>286</v>
      </c>
      <c r="IR77" s="192" t="s">
        <v>286</v>
      </c>
      <c r="IS77" s="192">
        <v>13.119755911517933</v>
      </c>
      <c r="IT77" s="192">
        <v>13.023255813953488</v>
      </c>
      <c r="IU77" s="192" t="s">
        <v>286</v>
      </c>
      <c r="IV77" s="192">
        <v>14.882226980728046</v>
      </c>
      <c r="IW77" s="192">
        <v>13.841807909604507</v>
      </c>
      <c r="IX77" s="192" t="s">
        <v>286</v>
      </c>
      <c r="IY77" s="192" t="s">
        <v>286</v>
      </c>
      <c r="IZ77" s="192" t="s">
        <v>286</v>
      </c>
      <c r="JA77" s="192" t="s">
        <v>286</v>
      </c>
      <c r="JB77" s="192" t="s">
        <v>286</v>
      </c>
      <c r="JC77" s="192" t="s">
        <v>286</v>
      </c>
      <c r="JD77" s="192" t="s">
        <v>286</v>
      </c>
      <c r="JE77" s="192" t="s">
        <v>286</v>
      </c>
      <c r="JF77" s="192" t="s">
        <v>286</v>
      </c>
      <c r="JG77" s="192" t="s">
        <v>286</v>
      </c>
      <c r="JH77" s="192">
        <v>9.9160945842868156</v>
      </c>
      <c r="JI77" s="192">
        <v>9.1162790697674581</v>
      </c>
      <c r="JJ77" s="192" t="s">
        <v>286</v>
      </c>
      <c r="JK77" s="192">
        <v>7.2805139186295493</v>
      </c>
      <c r="JL77" s="192">
        <v>10.169491525423721</v>
      </c>
      <c r="JM77" s="192" t="s">
        <v>286</v>
      </c>
      <c r="JN77" s="192" t="s">
        <v>286</v>
      </c>
      <c r="JO77" s="192" t="s">
        <v>286</v>
      </c>
      <c r="JP77" s="192" t="s">
        <v>286</v>
      </c>
      <c r="JQ77" s="192" t="s">
        <v>286</v>
      </c>
      <c r="JR77" s="192" t="s">
        <v>286</v>
      </c>
      <c r="JS77" s="192" t="s">
        <v>286</v>
      </c>
      <c r="JT77" s="192" t="s">
        <v>286</v>
      </c>
      <c r="JU77" s="192" t="s">
        <v>286</v>
      </c>
      <c r="JV77" s="192" t="s">
        <v>286</v>
      </c>
      <c r="JW77" s="192">
        <v>23.035850495804709</v>
      </c>
      <c r="JX77" s="192">
        <v>22.13953488372093</v>
      </c>
      <c r="JY77" s="192" t="s">
        <v>286</v>
      </c>
      <c r="JZ77" s="192">
        <v>22.162740899357626</v>
      </c>
      <c r="KA77" s="192">
        <v>24.011299435028249</v>
      </c>
      <c r="KB77" s="192">
        <v>17.360285374554088</v>
      </c>
      <c r="KC77" s="192">
        <v>21.617418351477447</v>
      </c>
      <c r="KD77" s="192">
        <v>26.285714285714267</v>
      </c>
      <c r="KE77" s="192">
        <v>18.118948824343029</v>
      </c>
      <c r="KF77" s="192">
        <v>21.781574130567424</v>
      </c>
      <c r="KG77" s="192">
        <v>20.708661417322851</v>
      </c>
      <c r="KH77" s="192">
        <v>18.320610687022928</v>
      </c>
      <c r="KI77" s="192">
        <v>24.093816631130043</v>
      </c>
      <c r="KJ77" s="192">
        <v>21.317829457364336</v>
      </c>
      <c r="KK77" s="192">
        <v>19.201228878648244</v>
      </c>
      <c r="KL77" s="192">
        <v>21.468926553672311</v>
      </c>
      <c r="KM77" s="192">
        <v>23.34801762114537</v>
      </c>
      <c r="KN77" s="192">
        <v>18.429319371727761</v>
      </c>
      <c r="KO77" s="192">
        <v>22.01923076923077</v>
      </c>
      <c r="KP77" s="192">
        <v>23.17880794701987</v>
      </c>
      <c r="KQ77" s="192" t="str">
        <f t="shared" si="73"/>
        <v>--</v>
      </c>
      <c r="KR77" s="192" t="str">
        <f t="shared" si="73"/>
        <v>--</v>
      </c>
      <c r="KS77" s="192" t="str">
        <f t="shared" si="73"/>
        <v>--</v>
      </c>
      <c r="KT77" s="192" t="str">
        <f t="shared" si="73"/>
        <v>--</v>
      </c>
      <c r="KU77" s="192" t="str">
        <f t="shared" si="73"/>
        <v>--</v>
      </c>
      <c r="KV77" s="223">
        <v>0.952380952380952</v>
      </c>
      <c r="KW77" s="219">
        <v>1.3445378151260501</v>
      </c>
      <c r="KX77" s="219">
        <v>1.1981566820276499</v>
      </c>
      <c r="KY77" s="219">
        <v>1.0107816711590301</v>
      </c>
      <c r="KZ77" s="223">
        <v>0.81967213114754101</v>
      </c>
      <c r="LA77" s="219">
        <v>2.37676056338029</v>
      </c>
      <c r="LB77" s="190" t="str">
        <f t="shared" si="60"/>
        <v>--</v>
      </c>
      <c r="LC77" s="219">
        <v>2.4258760107816699</v>
      </c>
      <c r="LD77" s="219">
        <v>9.9802371541501795</v>
      </c>
      <c r="LE77" s="190" t="str">
        <f t="shared" si="61"/>
        <v>--</v>
      </c>
      <c r="LF77" s="219">
        <v>1.1278195488721801</v>
      </c>
      <c r="LG77" s="219">
        <v>7.08955223880597</v>
      </c>
      <c r="LH77" s="219">
        <v>83.171206225680905</v>
      </c>
      <c r="LI77" s="219">
        <v>83.106960950764005</v>
      </c>
      <c r="LJ77" s="219">
        <v>83.164673413063596</v>
      </c>
      <c r="LK77" s="219">
        <v>80.421481985044196</v>
      </c>
      <c r="LL77" s="219">
        <v>81.154381084839997</v>
      </c>
      <c r="LM77" s="219">
        <v>76.014427412083194</v>
      </c>
      <c r="LN77" s="219">
        <v>38.910505836575901</v>
      </c>
      <c r="LO77" s="219">
        <v>38.370118845500798</v>
      </c>
      <c r="LP77" s="219">
        <v>35.602575896964098</v>
      </c>
      <c r="LQ77" s="219">
        <v>31.883072739632901</v>
      </c>
      <c r="LR77" s="219">
        <v>32.684283727399098</v>
      </c>
      <c r="LS77" s="219">
        <v>31.199278629395799</v>
      </c>
      <c r="LT77" s="219">
        <v>49.217221135029298</v>
      </c>
      <c r="LU77" s="219">
        <v>44.1426146010187</v>
      </c>
      <c r="LV77" s="219">
        <v>42.580645161290398</v>
      </c>
      <c r="LW77" s="219">
        <v>37.5085091899251</v>
      </c>
      <c r="LX77" s="219">
        <v>41.976173791170297</v>
      </c>
      <c r="LY77" s="219">
        <v>42.005420054200599</v>
      </c>
      <c r="LZ77" s="219">
        <v>12.622309197651701</v>
      </c>
      <c r="MA77" s="219">
        <v>10.1867572156197</v>
      </c>
      <c r="MB77" s="219">
        <v>11.705069124424</v>
      </c>
      <c r="MC77" s="219">
        <v>7.62423417290674</v>
      </c>
      <c r="MD77" s="219">
        <v>9.6706377014716303</v>
      </c>
      <c r="ME77" s="219">
        <v>10.0271002710027</v>
      </c>
      <c r="MF77" s="219">
        <v>35.322896281800404</v>
      </c>
      <c r="MG77" s="219">
        <v>35.6292517006802</v>
      </c>
      <c r="MH77" s="219">
        <v>29.155060352831899</v>
      </c>
      <c r="MI77" s="219">
        <v>29.591836734693899</v>
      </c>
      <c r="MJ77" s="219">
        <v>32.701754385964897</v>
      </c>
      <c r="MK77" s="219">
        <v>30.859728506787299</v>
      </c>
      <c r="ML77" s="219">
        <v>11.9373776908023</v>
      </c>
      <c r="MM77" s="219">
        <v>10.714285714285699</v>
      </c>
      <c r="MN77" s="219">
        <v>7.5208913649025098</v>
      </c>
      <c r="MO77" s="219">
        <v>7.4149659863945496</v>
      </c>
      <c r="MP77" s="219">
        <v>8.9824561403508696</v>
      </c>
      <c r="MQ77" s="219">
        <v>7.8733031674208096</v>
      </c>
      <c r="MR77" s="190" t="str">
        <f t="shared" si="59"/>
        <v>--</v>
      </c>
      <c r="MS77" s="190" t="str">
        <f t="shared" si="59"/>
        <v>--</v>
      </c>
      <c r="MT77" s="190" t="str">
        <f t="shared" si="59"/>
        <v>--</v>
      </c>
      <c r="MU77" s="190" t="str">
        <f t="shared" si="59"/>
        <v>--</v>
      </c>
      <c r="MV77" s="220">
        <v>87.742594484167498</v>
      </c>
      <c r="MW77" s="220">
        <v>80.753968253968296</v>
      </c>
      <c r="MX77" s="220">
        <v>37.078651685393297</v>
      </c>
      <c r="MY77" s="220">
        <v>31.6137566137566</v>
      </c>
      <c r="MZ77" s="220">
        <v>40.866873065015497</v>
      </c>
      <c r="NA77" s="220">
        <v>37.5994694960212</v>
      </c>
      <c r="NB77" s="220">
        <v>10.6295149638803</v>
      </c>
      <c r="NC77" s="220">
        <v>6.5649867374005302</v>
      </c>
      <c r="ND77" s="220">
        <v>32.574974146845904</v>
      </c>
      <c r="NE77" s="220">
        <v>31.320504313205099</v>
      </c>
      <c r="NF77" s="220">
        <v>10.237849017580199</v>
      </c>
      <c r="NG77" s="220">
        <v>9.4226940942269408</v>
      </c>
      <c r="NH77" s="221" t="str">
        <f t="shared" si="62"/>
        <v>--</v>
      </c>
      <c r="NI77" s="222">
        <v>11.995515695067301</v>
      </c>
      <c r="NJ77" s="222">
        <v>14.655942806076901</v>
      </c>
      <c r="NK77" s="222">
        <v>13.416988416988399</v>
      </c>
      <c r="NL77" s="221" t="str">
        <f t="shared" si="63"/>
        <v>--</v>
      </c>
      <c r="NM77" s="222">
        <v>15.0570342205323</v>
      </c>
      <c r="NN77" s="222">
        <v>13.192818110850901</v>
      </c>
      <c r="NO77" s="222">
        <v>11.5128449096099</v>
      </c>
      <c r="NP77" s="221" t="str">
        <f t="shared" si="64"/>
        <v>--</v>
      </c>
      <c r="NQ77" s="273">
        <v>7.062780269058293</v>
      </c>
      <c r="NR77" s="273">
        <v>8.3109919571045587</v>
      </c>
      <c r="NS77" s="273">
        <v>10.907335907335915</v>
      </c>
      <c r="NT77" s="221" t="str">
        <f t="shared" si="65"/>
        <v>--</v>
      </c>
      <c r="NU77" s="222">
        <v>8.8212927756654107</v>
      </c>
      <c r="NV77" s="222">
        <v>8.7431693989071029</v>
      </c>
      <c r="NW77" s="222">
        <v>9.1341579448144667</v>
      </c>
      <c r="NX77" s="221" t="str">
        <f t="shared" si="66"/>
        <v>--</v>
      </c>
      <c r="NY77" s="222">
        <v>19.058295964125545</v>
      </c>
      <c r="NZ77" s="222">
        <v>22.96693476318142</v>
      </c>
      <c r="OA77" s="222">
        <v>24.324324324324305</v>
      </c>
      <c r="OB77" s="221" t="str">
        <f t="shared" si="67"/>
        <v>--</v>
      </c>
      <c r="OC77" s="222">
        <v>23.878326996197696</v>
      </c>
      <c r="OD77" s="222">
        <v>21.935987509757997</v>
      </c>
      <c r="OE77" s="222">
        <v>20.647002854424379</v>
      </c>
      <c r="OF77" s="128">
        <v>41.27310061601645</v>
      </c>
      <c r="OG77" s="128">
        <v>48.803827751196245</v>
      </c>
      <c r="OH77" s="128">
        <v>51.517706576728443</v>
      </c>
      <c r="OI77" s="128">
        <v>40.221402214022113</v>
      </c>
      <c r="OJ77" s="128">
        <v>48.840291583830449</v>
      </c>
      <c r="OK77" s="128">
        <v>54.385964912280699</v>
      </c>
      <c r="OL77" s="128">
        <v>56.163434903047033</v>
      </c>
      <c r="OM77" s="128">
        <v>42.857142857142897</v>
      </c>
      <c r="ON77" s="310">
        <v>20.776495278069273</v>
      </c>
      <c r="OO77" s="128">
        <v>17.717717717717708</v>
      </c>
      <c r="OP77" s="128">
        <v>18.575063613231585</v>
      </c>
      <c r="OQ77" s="128">
        <v>17.225325884543771</v>
      </c>
      <c r="OR77" s="128">
        <v>27.086092715231793</v>
      </c>
      <c r="OS77" s="128">
        <v>17.459239130434813</v>
      </c>
      <c r="OT77" s="128">
        <v>18.639262934089285</v>
      </c>
      <c r="OU77" s="128">
        <v>18.454545454545435</v>
      </c>
      <c r="OW77" s="378" t="str">
        <f t="shared" si="68"/>
        <v>--</v>
      </c>
      <c r="OX77" s="381">
        <v>1.5669515669515692</v>
      </c>
      <c r="OY77" s="381">
        <v>1.0492332526230832</v>
      </c>
      <c r="OZ77" s="381">
        <v>2.3297491039426492</v>
      </c>
      <c r="PA77" s="378" t="str">
        <f t="shared" si="69"/>
        <v>--</v>
      </c>
      <c r="PB77" s="378" t="str">
        <f t="shared" si="69"/>
        <v>--</v>
      </c>
      <c r="PC77" s="381">
        <v>1.0695187165775406</v>
      </c>
      <c r="PD77" s="381">
        <v>7.1219512195121988</v>
      </c>
      <c r="PE77" s="380">
        <v>42.474674384949317</v>
      </c>
      <c r="PF77" s="381">
        <v>48.607242339832865</v>
      </c>
      <c r="PG77" s="381">
        <v>51.801441152922351</v>
      </c>
      <c r="PH77" s="381">
        <v>40.357142857142868</v>
      </c>
      <c r="PI77" s="380">
        <v>25.223880597014951</v>
      </c>
      <c r="PJ77" s="381">
        <v>19.942816297355243</v>
      </c>
      <c r="PK77" s="381">
        <v>14.035087719298243</v>
      </c>
      <c r="PL77" s="381">
        <v>14.272474513438393</v>
      </c>
      <c r="PM77" s="378" t="str">
        <f t="shared" si="70"/>
        <v>--</v>
      </c>
      <c r="PN77" s="381">
        <v>13.404605263157888</v>
      </c>
      <c r="PO77" s="381">
        <v>14.912280701754375</v>
      </c>
      <c r="PP77" s="381">
        <v>13.539651837524181</v>
      </c>
      <c r="PQ77" s="378" t="str">
        <f t="shared" si="71"/>
        <v>--</v>
      </c>
      <c r="PR77" s="381">
        <v>10.197368421052639</v>
      </c>
      <c r="PS77" s="381">
        <v>10.964912280701745</v>
      </c>
      <c r="PT77" s="381">
        <v>10.928433268858774</v>
      </c>
      <c r="PU77" s="378" t="str">
        <f t="shared" si="72"/>
        <v>--</v>
      </c>
      <c r="PV77" s="381">
        <v>23.601973684210506</v>
      </c>
      <c r="PW77" s="381">
        <v>25.877192982456151</v>
      </c>
      <c r="PX77" s="381">
        <v>24.468085106382976</v>
      </c>
      <c r="PZ77" s="368"/>
      <c r="QA77" s="368"/>
      <c r="QB77" s="368"/>
      <c r="QC77" s="368"/>
      <c r="QD77" s="368"/>
      <c r="QE77" s="368"/>
      <c r="QF77" s="368"/>
      <c r="QG77" s="368"/>
      <c r="QH77" s="368"/>
      <c r="QI77" s="368"/>
      <c r="QJ77" s="368"/>
      <c r="QK77" s="368"/>
      <c r="QL77" s="368"/>
      <c r="QM77" s="368"/>
      <c r="QN77" s="368"/>
      <c r="QO77" s="368"/>
      <c r="QP77" s="368"/>
      <c r="QQ77" s="368"/>
      <c r="QR77" s="368"/>
      <c r="QS77" s="368"/>
      <c r="QT77" s="368"/>
      <c r="QU77" s="368"/>
      <c r="QV77" s="368"/>
      <c r="QW77" s="368"/>
      <c r="QX77" s="368"/>
      <c r="QY77" s="368"/>
      <c r="QZ77" s="368"/>
      <c r="RA77" s="368"/>
      <c r="RB77" s="368"/>
      <c r="RC77" s="368"/>
      <c r="RD77" s="368"/>
      <c r="RE77" s="368"/>
      <c r="RF77" s="368"/>
      <c r="RG77" s="368"/>
      <c r="RH77" s="368"/>
      <c r="RI77" s="368"/>
      <c r="RJ77" s="368"/>
      <c r="RK77" s="368"/>
      <c r="RL77" s="368"/>
      <c r="RM77" s="368"/>
      <c r="RN77" s="368"/>
      <c r="RO77" s="368"/>
      <c r="RP77" s="368"/>
      <c r="RQ77" s="368"/>
      <c r="RR77" s="368"/>
      <c r="RS77" s="368"/>
      <c r="RT77" s="368"/>
    </row>
    <row r="78" spans="1:488" x14ac:dyDescent="0.25">
      <c r="A78" s="114">
        <v>74</v>
      </c>
      <c r="B78" s="93" t="s">
        <v>74</v>
      </c>
      <c r="C78" s="189">
        <v>2.6178010471204178</v>
      </c>
      <c r="D78" s="189">
        <v>12.044817927170866</v>
      </c>
      <c r="E78" s="189">
        <v>12.90322580645161</v>
      </c>
      <c r="F78" s="189">
        <v>1.5113350125944576</v>
      </c>
      <c r="G78" s="189">
        <v>8.3521444695259603</v>
      </c>
      <c r="H78" s="189">
        <v>12.751677852348994</v>
      </c>
      <c r="I78" s="189">
        <v>2.0512820512820502</v>
      </c>
      <c r="J78" s="189">
        <v>7.0063694267515899</v>
      </c>
      <c r="K78" s="189">
        <v>8.8815789473684283</v>
      </c>
      <c r="L78" s="189">
        <v>0.73710073710073676</v>
      </c>
      <c r="M78" s="190">
        <v>4.5112781954887184</v>
      </c>
      <c r="N78" s="190">
        <v>9.0909090909090882</v>
      </c>
      <c r="O78" s="190">
        <v>0.49999999999999956</v>
      </c>
      <c r="P78" s="190">
        <v>4.2168674698795163</v>
      </c>
      <c r="Q78" s="190">
        <v>8.6614173228346498</v>
      </c>
      <c r="R78" s="190">
        <v>1.8372703412073494</v>
      </c>
      <c r="S78" s="190">
        <v>9.0651558073654339</v>
      </c>
      <c r="T78" s="190">
        <v>10.232558139534888</v>
      </c>
      <c r="U78" s="190">
        <v>1.5113350125944576</v>
      </c>
      <c r="V78" s="190">
        <v>6.5759637188208666</v>
      </c>
      <c r="W78" s="190">
        <v>9.7972972972972983</v>
      </c>
      <c r="X78" s="190">
        <v>1.5463917525773196</v>
      </c>
      <c r="Y78" s="190">
        <v>6.0509554140127388</v>
      </c>
      <c r="Z78" s="190">
        <v>7.9207920792079225</v>
      </c>
      <c r="AA78" s="190">
        <v>0.73710073710073676</v>
      </c>
      <c r="AB78" s="132">
        <v>4.0201005025125607</v>
      </c>
      <c r="AC78" s="132">
        <v>8.7412587412587328</v>
      </c>
      <c r="AD78" s="132">
        <v>0.49999999999999956</v>
      </c>
      <c r="AE78" s="132">
        <v>4.2168674698795163</v>
      </c>
      <c r="AF78" s="190">
        <v>8.2677165354330722</v>
      </c>
      <c r="AG78" s="189">
        <v>1.3089005235602087</v>
      </c>
      <c r="AH78" s="189">
        <v>9.577464788732394</v>
      </c>
      <c r="AI78" s="191">
        <v>9.7674418604651176</v>
      </c>
      <c r="AJ78" s="191">
        <v>0.75757575757575701</v>
      </c>
      <c r="AK78" s="190">
        <v>5.4794520547945211</v>
      </c>
      <c r="AL78" s="190">
        <v>10.472972972972974</v>
      </c>
      <c r="AM78" s="190">
        <v>1.2919896640826867</v>
      </c>
      <c r="AN78" s="190">
        <v>3.5143769968051122</v>
      </c>
      <c r="AO78" s="190">
        <v>5.2980132450331094</v>
      </c>
      <c r="AP78" s="190">
        <v>0.24570024570024546</v>
      </c>
      <c r="AQ78" s="190">
        <v>2.7777777777777763</v>
      </c>
      <c r="AR78" s="190">
        <v>7.0671378091872805</v>
      </c>
      <c r="AS78" s="190">
        <v>0.24999999999999983</v>
      </c>
      <c r="AT78" s="190">
        <v>2.4316109422492396</v>
      </c>
      <c r="AU78" s="190">
        <v>3.5573122529644272</v>
      </c>
      <c r="AV78" s="190">
        <v>3.9408866995073888</v>
      </c>
      <c r="AW78" s="190">
        <v>17.866004962779151</v>
      </c>
      <c r="AX78" s="132">
        <v>12.987012987012989</v>
      </c>
      <c r="AY78" s="132">
        <v>3.147699757869248</v>
      </c>
      <c r="AZ78" s="132">
        <v>19.753086419753068</v>
      </c>
      <c r="BA78" s="132">
        <v>13.65079365079365</v>
      </c>
      <c r="BB78" s="190">
        <v>2.6128266033254151</v>
      </c>
      <c r="BC78" s="132">
        <v>15.137614678899061</v>
      </c>
      <c r="BD78" s="132">
        <v>8.9855072463768124</v>
      </c>
      <c r="BE78" s="132">
        <v>2.3419203747072586</v>
      </c>
      <c r="BF78" s="132">
        <v>9.3816631130063879</v>
      </c>
      <c r="BG78" s="190">
        <v>13.293051359516628</v>
      </c>
      <c r="BH78" s="132">
        <v>1.2135922330097082</v>
      </c>
      <c r="BI78" s="132">
        <v>11.876484560570075</v>
      </c>
      <c r="BJ78" s="132">
        <v>11.864406779661021</v>
      </c>
      <c r="BK78" s="192" t="s">
        <v>286</v>
      </c>
      <c r="BL78" s="190">
        <v>6.6997518610422304</v>
      </c>
      <c r="BM78" s="132">
        <v>5.1724137931034733</v>
      </c>
      <c r="BN78" s="192" t="s">
        <v>286</v>
      </c>
      <c r="BO78" s="192">
        <v>2.9166666666667993</v>
      </c>
      <c r="BP78" s="192">
        <v>4.1533546325879058</v>
      </c>
      <c r="BQ78" s="192" t="s">
        <v>286</v>
      </c>
      <c r="BR78" s="132">
        <v>4.3478260869565304</v>
      </c>
      <c r="BS78" s="132">
        <v>4.0816326530611917</v>
      </c>
      <c r="BT78" s="192" t="s">
        <v>286</v>
      </c>
      <c r="BU78" s="190">
        <v>0.6535947712418293</v>
      </c>
      <c r="BV78" s="132">
        <v>2.43161094224924</v>
      </c>
      <c r="BW78" s="192" t="s">
        <v>286</v>
      </c>
      <c r="BX78" s="132">
        <v>1.4388489208633082</v>
      </c>
      <c r="BY78" s="190">
        <v>1.7361111111111129</v>
      </c>
      <c r="BZ78" s="132" t="s">
        <v>286</v>
      </c>
      <c r="CA78" s="132">
        <v>7.2555205047318632</v>
      </c>
      <c r="CB78" s="132">
        <v>36.410256410256409</v>
      </c>
      <c r="CC78" s="190" t="s">
        <v>286</v>
      </c>
      <c r="CD78" s="132">
        <v>6.0759493670886053</v>
      </c>
      <c r="CE78" s="132">
        <v>30.795847750865054</v>
      </c>
      <c r="CF78" s="132" t="s">
        <v>286</v>
      </c>
      <c r="CG78" s="190">
        <v>3.7878787878787894</v>
      </c>
      <c r="CH78" s="132">
        <v>20.300751879699252</v>
      </c>
      <c r="CI78" s="132" t="s">
        <v>286</v>
      </c>
      <c r="CJ78" s="132">
        <v>3.2069970845481066</v>
      </c>
      <c r="CK78" s="132">
        <v>30.196078431372548</v>
      </c>
      <c r="CL78" s="132" t="s">
        <v>286</v>
      </c>
      <c r="CM78" s="132">
        <v>1.7730496453900719</v>
      </c>
      <c r="CN78" s="132">
        <v>16.593886462882089</v>
      </c>
      <c r="CO78" s="132" t="s">
        <v>286</v>
      </c>
      <c r="CP78" s="190">
        <v>28.272251308900522</v>
      </c>
      <c r="CQ78" s="132">
        <v>51.769911504424769</v>
      </c>
      <c r="CR78" s="132" t="s">
        <v>286</v>
      </c>
      <c r="CS78" s="192">
        <v>23.010752688172044</v>
      </c>
      <c r="CT78" s="192">
        <v>45.161290322580662</v>
      </c>
      <c r="CU78" s="190" t="s">
        <v>286</v>
      </c>
      <c r="CV78" s="132">
        <v>27.298050139275748</v>
      </c>
      <c r="CW78" s="132">
        <v>29.062499999999979</v>
      </c>
      <c r="CX78" s="192" t="s">
        <v>286</v>
      </c>
      <c r="CY78" s="192">
        <v>19.025522041763324</v>
      </c>
      <c r="CZ78" s="190">
        <v>44.33656957928801</v>
      </c>
      <c r="DA78" s="132" t="s">
        <v>286</v>
      </c>
      <c r="DB78" s="132">
        <v>15.469613259668504</v>
      </c>
      <c r="DC78" s="210">
        <v>32.841328413284153</v>
      </c>
      <c r="DD78" s="192">
        <v>74.567901234567898</v>
      </c>
      <c r="DE78" s="190">
        <v>56.109725685785598</v>
      </c>
      <c r="DF78" s="132">
        <v>52.58620689655173</v>
      </c>
      <c r="DG78" s="132">
        <v>74.264705882353041</v>
      </c>
      <c r="DH78" s="192">
        <v>70.58823529411768</v>
      </c>
      <c r="DI78" s="192">
        <v>51.602564102564116</v>
      </c>
      <c r="DJ78" s="190">
        <v>70.443349753694577</v>
      </c>
      <c r="DK78" s="132">
        <v>63.678160919540289</v>
      </c>
      <c r="DL78" s="132">
        <v>45.588235294117666</v>
      </c>
      <c r="DM78" s="132">
        <v>73.188405797101581</v>
      </c>
      <c r="DN78" s="132">
        <v>71.93763919821825</v>
      </c>
      <c r="DO78" s="190">
        <v>56.61538461538462</v>
      </c>
      <c r="DP78" s="132">
        <v>76.865671641791067</v>
      </c>
      <c r="DQ78" s="132">
        <v>72.048192771084416</v>
      </c>
      <c r="DR78" s="132">
        <v>61.111111111111164</v>
      </c>
      <c r="DS78" s="132">
        <v>56.109725685785598</v>
      </c>
      <c r="DT78" s="190">
        <v>38.499999999999986</v>
      </c>
      <c r="DU78" s="194">
        <v>35.497835497835517</v>
      </c>
      <c r="DV78" s="194">
        <v>47.222222222222243</v>
      </c>
      <c r="DW78" s="192">
        <v>50.632911392405042</v>
      </c>
      <c r="DX78" s="194">
        <v>38.141025641025593</v>
      </c>
      <c r="DY78" s="190">
        <v>41.542288557213936</v>
      </c>
      <c r="DZ78" s="190">
        <v>45.977011494252821</v>
      </c>
      <c r="EA78" s="190">
        <v>34.911242603550299</v>
      </c>
      <c r="EB78" s="190">
        <v>60.481927710843308</v>
      </c>
      <c r="EC78" s="190">
        <v>48.898678414096928</v>
      </c>
      <c r="ED78" s="190">
        <v>36.615384615384627</v>
      </c>
      <c r="EE78" s="190">
        <v>61.691542288557237</v>
      </c>
      <c r="EF78" s="190">
        <v>61.165048543689323</v>
      </c>
      <c r="EG78" s="190">
        <v>39.583333333333357</v>
      </c>
      <c r="EH78" s="190">
        <v>17.543859649122819</v>
      </c>
      <c r="EI78" s="190">
        <v>11.557788944723628</v>
      </c>
      <c r="EJ78" s="190">
        <v>9.4827586206896584</v>
      </c>
      <c r="EK78" s="190">
        <v>19.362745098039191</v>
      </c>
      <c r="EL78" s="132">
        <v>14.315789473684223</v>
      </c>
      <c r="EM78" s="132">
        <v>12.540192926045016</v>
      </c>
      <c r="EN78" s="132">
        <v>19.41031941031941</v>
      </c>
      <c r="EO78" s="132">
        <v>14.087759815242492</v>
      </c>
      <c r="EP78" s="190">
        <v>11.940298507462687</v>
      </c>
      <c r="EQ78" s="132">
        <v>17.266187050359711</v>
      </c>
      <c r="ER78" s="132">
        <v>14.004376367614872</v>
      </c>
      <c r="ES78" s="132">
        <v>12.269938650306743</v>
      </c>
      <c r="ET78" s="132">
        <v>18.387909319899244</v>
      </c>
      <c r="EU78" s="190">
        <v>16.911764705882348</v>
      </c>
      <c r="EV78" s="132">
        <v>16.491228070175431</v>
      </c>
      <c r="EW78" s="132" t="s">
        <v>286</v>
      </c>
      <c r="EX78" s="132" t="s">
        <v>286</v>
      </c>
      <c r="EY78" s="132" t="s">
        <v>286</v>
      </c>
      <c r="EZ78" s="190">
        <v>86.764705882352942</v>
      </c>
      <c r="FA78" s="132">
        <v>82.254697286012487</v>
      </c>
      <c r="FB78" s="132">
        <v>77.564102564102612</v>
      </c>
      <c r="FC78" s="132">
        <v>85.085574572127157</v>
      </c>
      <c r="FD78" s="132">
        <v>78.983833718244767</v>
      </c>
      <c r="FE78" s="190">
        <v>75.88235294117645</v>
      </c>
      <c r="FF78" s="132">
        <v>85.985748218527334</v>
      </c>
      <c r="FG78" s="132">
        <v>77.777777777777786</v>
      </c>
      <c r="FH78" s="132">
        <v>73.148148148148138</v>
      </c>
      <c r="FI78" s="132">
        <v>85.995085995086114</v>
      </c>
      <c r="FJ78" s="190">
        <v>81.021897810219002</v>
      </c>
      <c r="FK78" s="132">
        <v>65.124555160142322</v>
      </c>
      <c r="FL78" s="132" t="s">
        <v>286</v>
      </c>
      <c r="FM78" s="132" t="s">
        <v>286</v>
      </c>
      <c r="FN78" s="132" t="s">
        <v>286</v>
      </c>
      <c r="FO78" s="190">
        <v>39.215686274509807</v>
      </c>
      <c r="FP78" s="132">
        <v>37.787056367432164</v>
      </c>
      <c r="FQ78" s="132">
        <v>34.61538461538462</v>
      </c>
      <c r="FR78" s="132">
        <v>35.696821515892402</v>
      </c>
      <c r="FS78" s="132">
        <v>36.720554272517276</v>
      </c>
      <c r="FT78" s="190">
        <v>30.000000000000021</v>
      </c>
      <c r="FU78" s="132">
        <v>37.529691211401449</v>
      </c>
      <c r="FV78" s="132">
        <v>33.551198257080536</v>
      </c>
      <c r="FW78" s="132">
        <v>24.999999999999996</v>
      </c>
      <c r="FX78" s="132">
        <v>34.15233415233412</v>
      </c>
      <c r="FY78" s="190">
        <v>31.143552311435524</v>
      </c>
      <c r="FZ78" s="132">
        <v>23.843416370106766</v>
      </c>
      <c r="GA78" s="132" t="s">
        <v>286</v>
      </c>
      <c r="GB78" s="132" t="s">
        <v>286</v>
      </c>
      <c r="GC78" s="132" t="s">
        <v>286</v>
      </c>
      <c r="GD78" s="190">
        <v>71.287128712871223</v>
      </c>
      <c r="GE78" s="132">
        <v>70.105263157894754</v>
      </c>
      <c r="GF78" s="132">
        <v>65.909090909090935</v>
      </c>
      <c r="GG78" s="132">
        <v>58.999999999999993</v>
      </c>
      <c r="GH78" s="132">
        <v>67.149758454106305</v>
      </c>
      <c r="GI78" s="190">
        <v>68.545994065281917</v>
      </c>
      <c r="GJ78" s="132">
        <v>57.673267326732606</v>
      </c>
      <c r="GK78" s="132">
        <v>56.637168141592923</v>
      </c>
      <c r="GL78" s="132">
        <v>62.893081761006314</v>
      </c>
      <c r="GM78" s="197">
        <v>50.75</v>
      </c>
      <c r="GN78" s="190">
        <v>49.504950495049506</v>
      </c>
      <c r="GO78" s="132">
        <v>58.608058608058613</v>
      </c>
      <c r="GP78" s="132" t="s">
        <v>286</v>
      </c>
      <c r="GQ78" s="132" t="s">
        <v>286</v>
      </c>
      <c r="GR78" s="132" t="s">
        <v>286</v>
      </c>
      <c r="GS78" s="190">
        <v>24.009900990099013</v>
      </c>
      <c r="GT78" s="132">
        <v>25.473684210526333</v>
      </c>
      <c r="GU78" s="132">
        <v>26.298701298701314</v>
      </c>
      <c r="GV78" s="132">
        <v>15.749999999999993</v>
      </c>
      <c r="GW78" s="132">
        <v>24.637681159420286</v>
      </c>
      <c r="GX78" s="190">
        <v>28.189910979228493</v>
      </c>
      <c r="GY78" s="190">
        <v>15.099009900990103</v>
      </c>
      <c r="GZ78" s="190">
        <v>19.469026548672566</v>
      </c>
      <c r="HA78" s="190">
        <v>21.069182389937112</v>
      </c>
      <c r="HB78" s="190">
        <v>12.749999999999995</v>
      </c>
      <c r="HC78" s="190">
        <v>14.108910891089097</v>
      </c>
      <c r="HD78" s="190">
        <v>19.780219780219774</v>
      </c>
      <c r="HE78" s="190" t="s">
        <v>286</v>
      </c>
      <c r="HF78" s="190" t="s">
        <v>286</v>
      </c>
      <c r="HG78" s="190" t="s">
        <v>286</v>
      </c>
      <c r="HH78" s="190">
        <v>27.551020408163254</v>
      </c>
      <c r="HI78" s="190">
        <v>19.827586206896537</v>
      </c>
      <c r="HJ78" s="190">
        <v>12.745098039215684</v>
      </c>
      <c r="HK78" s="190">
        <v>34.508816120906793</v>
      </c>
      <c r="HL78" s="132">
        <v>37.073170731707307</v>
      </c>
      <c r="HM78" s="132">
        <v>25.67975830815708</v>
      </c>
      <c r="HN78" s="132">
        <v>37.092731829573907</v>
      </c>
      <c r="HO78" s="132">
        <v>38.374717832957074</v>
      </c>
      <c r="HP78" s="190">
        <v>31.96202531645573</v>
      </c>
      <c r="HQ78" s="132">
        <v>32.405063291139243</v>
      </c>
      <c r="HR78" s="132">
        <v>35.483870967741971</v>
      </c>
      <c r="HS78" s="132">
        <v>21.978021978021975</v>
      </c>
      <c r="HT78" s="196" t="s">
        <v>286</v>
      </c>
      <c r="HU78" s="190" t="s">
        <v>286</v>
      </c>
      <c r="HV78" s="192" t="s">
        <v>286</v>
      </c>
      <c r="HW78" s="192">
        <v>11.479591836734697</v>
      </c>
      <c r="HX78" s="192">
        <v>6.2499999999999964</v>
      </c>
      <c r="HY78" s="192">
        <v>3.5947712418300686</v>
      </c>
      <c r="HZ78" s="192">
        <v>13.350125944584395</v>
      </c>
      <c r="IA78" s="192">
        <v>13.65853658536585</v>
      </c>
      <c r="IB78" s="192">
        <v>8.1570996978851955</v>
      </c>
      <c r="IC78" s="192">
        <v>15.288220551378444</v>
      </c>
      <c r="ID78" s="192">
        <v>16.704288939051921</v>
      </c>
      <c r="IE78" s="192">
        <v>10.126582278481019</v>
      </c>
      <c r="IF78" s="192">
        <v>11.645569620253168</v>
      </c>
      <c r="IG78" s="192">
        <v>12.406947890818854</v>
      </c>
      <c r="IH78" s="192">
        <v>6.2271062271062281</v>
      </c>
      <c r="II78" s="192" t="s">
        <v>286</v>
      </c>
      <c r="IJ78" s="192" t="s">
        <v>286</v>
      </c>
      <c r="IK78" s="192" t="s">
        <v>286</v>
      </c>
      <c r="IL78" s="192" t="s">
        <v>286</v>
      </c>
      <c r="IM78" s="192" t="s">
        <v>286</v>
      </c>
      <c r="IN78" s="192" t="s">
        <v>286</v>
      </c>
      <c r="IO78" s="192" t="s">
        <v>286</v>
      </c>
      <c r="IP78" s="192" t="s">
        <v>286</v>
      </c>
      <c r="IQ78" s="192" t="s">
        <v>286</v>
      </c>
      <c r="IR78" s="192" t="s">
        <v>286</v>
      </c>
      <c r="IS78" s="192">
        <v>13.349514563106791</v>
      </c>
      <c r="IT78" s="192">
        <v>12.820512820512826</v>
      </c>
      <c r="IU78" s="192" t="s">
        <v>286</v>
      </c>
      <c r="IV78" s="192">
        <v>16.052631578947363</v>
      </c>
      <c r="IW78" s="192">
        <v>16.226415094339622</v>
      </c>
      <c r="IX78" s="192" t="s">
        <v>286</v>
      </c>
      <c r="IY78" s="192" t="s">
        <v>286</v>
      </c>
      <c r="IZ78" s="192" t="s">
        <v>286</v>
      </c>
      <c r="JA78" s="192" t="s">
        <v>286</v>
      </c>
      <c r="JB78" s="192" t="s">
        <v>286</v>
      </c>
      <c r="JC78" s="192" t="s">
        <v>286</v>
      </c>
      <c r="JD78" s="192" t="s">
        <v>286</v>
      </c>
      <c r="JE78" s="192" t="s">
        <v>286</v>
      </c>
      <c r="JF78" s="192" t="s">
        <v>286</v>
      </c>
      <c r="JG78" s="192" t="s">
        <v>286</v>
      </c>
      <c r="JH78" s="192">
        <v>11.650485436893197</v>
      </c>
      <c r="JI78" s="192">
        <v>8.653846153846148</v>
      </c>
      <c r="JJ78" s="192" t="s">
        <v>286</v>
      </c>
      <c r="JK78" s="192">
        <v>10.789473684210527</v>
      </c>
      <c r="JL78" s="192">
        <v>8.6792452830188669</v>
      </c>
      <c r="JM78" s="192" t="s">
        <v>286</v>
      </c>
      <c r="JN78" s="192" t="s">
        <v>286</v>
      </c>
      <c r="JO78" s="192" t="s">
        <v>286</v>
      </c>
      <c r="JP78" s="192" t="s">
        <v>286</v>
      </c>
      <c r="JQ78" s="192" t="s">
        <v>286</v>
      </c>
      <c r="JR78" s="192" t="s">
        <v>286</v>
      </c>
      <c r="JS78" s="192" t="s">
        <v>286</v>
      </c>
      <c r="JT78" s="192" t="s">
        <v>286</v>
      </c>
      <c r="JU78" s="192" t="s">
        <v>286</v>
      </c>
      <c r="JV78" s="192" t="s">
        <v>286</v>
      </c>
      <c r="JW78" s="192">
        <v>24.999999999999993</v>
      </c>
      <c r="JX78" s="192">
        <v>21.474358974358982</v>
      </c>
      <c r="JY78" s="192" t="s">
        <v>286</v>
      </c>
      <c r="JZ78" s="192">
        <v>26.842105263157912</v>
      </c>
      <c r="KA78" s="192">
        <v>24.905660377358515</v>
      </c>
      <c r="KB78" s="192">
        <v>20.151133501259434</v>
      </c>
      <c r="KC78" s="192">
        <v>20.398009950248763</v>
      </c>
      <c r="KD78" s="192">
        <v>23.706896551724139</v>
      </c>
      <c r="KE78" s="192">
        <v>18.06930693069307</v>
      </c>
      <c r="KF78" s="192">
        <v>25.678496868475985</v>
      </c>
      <c r="KG78" s="192">
        <v>26.198083067092657</v>
      </c>
      <c r="KH78" s="192">
        <v>19.45812807881773</v>
      </c>
      <c r="KI78" s="192">
        <v>21.70900692840646</v>
      </c>
      <c r="KJ78" s="192">
        <v>23.303834808259591</v>
      </c>
      <c r="KK78" s="192">
        <v>20.631067961165044</v>
      </c>
      <c r="KL78" s="192">
        <v>24.342105263157897</v>
      </c>
      <c r="KM78" s="192">
        <v>27.076923076923059</v>
      </c>
      <c r="KN78" s="192">
        <v>14.6039603960396</v>
      </c>
      <c r="KO78" s="192">
        <v>24.264705882352928</v>
      </c>
      <c r="KP78" s="192">
        <v>27.27272727272728</v>
      </c>
      <c r="KQ78" s="192" t="str">
        <f t="shared" si="73"/>
        <v>--</v>
      </c>
      <c r="KR78" s="192" t="str">
        <f t="shared" si="73"/>
        <v>--</v>
      </c>
      <c r="KS78" s="192" t="str">
        <f t="shared" si="73"/>
        <v>--</v>
      </c>
      <c r="KT78" s="192" t="str">
        <f t="shared" si="73"/>
        <v>--</v>
      </c>
      <c r="KU78" s="192" t="str">
        <f t="shared" si="73"/>
        <v>--</v>
      </c>
      <c r="KV78" s="219">
        <v>2.1327014218009501</v>
      </c>
      <c r="KW78" s="219">
        <v>2.3364485981308398</v>
      </c>
      <c r="KX78" s="223">
        <v>0.99750623441396402</v>
      </c>
      <c r="KY78" s="219">
        <v>2.7100271002710001</v>
      </c>
      <c r="KZ78" s="223">
        <v>0.97799511002444905</v>
      </c>
      <c r="LA78" s="219">
        <v>3.1168831168831201</v>
      </c>
      <c r="LB78" s="190" t="str">
        <f t="shared" si="60"/>
        <v>--</v>
      </c>
      <c r="LC78" s="219">
        <v>2.1739130434782599</v>
      </c>
      <c r="LD78" s="219">
        <v>11.400651465797999</v>
      </c>
      <c r="LE78" s="190" t="str">
        <f t="shared" si="61"/>
        <v>--</v>
      </c>
      <c r="LF78" s="219">
        <v>1.40449438202247</v>
      </c>
      <c r="LG78" s="219">
        <v>7.9772079772079696</v>
      </c>
      <c r="LH78" s="219">
        <v>81.204819277108399</v>
      </c>
      <c r="LI78" s="219">
        <v>79.361179361179296</v>
      </c>
      <c r="LJ78" s="219">
        <v>77.577319587628907</v>
      </c>
      <c r="LK78" s="219">
        <v>74.386920980926504</v>
      </c>
      <c r="LL78" s="219">
        <v>79.156327543424297</v>
      </c>
      <c r="LM78" s="219">
        <v>76.3020833333333</v>
      </c>
      <c r="LN78" s="219">
        <v>33.493975903614498</v>
      </c>
      <c r="LO78" s="219">
        <v>33.169533169533203</v>
      </c>
      <c r="LP78" s="219">
        <v>30.154639175257699</v>
      </c>
      <c r="LQ78" s="219">
        <v>31.335149863760201</v>
      </c>
      <c r="LR78" s="219">
        <v>29.0322580645161</v>
      </c>
      <c r="LS78" s="219">
        <v>30.46875</v>
      </c>
      <c r="LT78" s="219">
        <v>54.698795180722897</v>
      </c>
      <c r="LU78" s="219">
        <v>52.4630541871921</v>
      </c>
      <c r="LV78" s="219">
        <v>52.0618556701031</v>
      </c>
      <c r="LW78" s="219">
        <v>37.7049180327869</v>
      </c>
      <c r="LX78" s="219">
        <v>44.887780548628498</v>
      </c>
      <c r="LY78" s="219">
        <v>44.356955380577503</v>
      </c>
      <c r="LZ78" s="219">
        <v>14.939759036144601</v>
      </c>
      <c r="MA78" s="219">
        <v>12.3152709359606</v>
      </c>
      <c r="MB78" s="219">
        <v>15.2061855670103</v>
      </c>
      <c r="MC78" s="219">
        <v>7.10382513661202</v>
      </c>
      <c r="MD78" s="219">
        <v>10.9725685785536</v>
      </c>
      <c r="ME78" s="219">
        <v>12.0734908136483</v>
      </c>
      <c r="MF78" s="219">
        <v>36.385542168674696</v>
      </c>
      <c r="MG78" s="219">
        <v>32.762836185818998</v>
      </c>
      <c r="MH78" s="219">
        <v>37.402597402597401</v>
      </c>
      <c r="MI78" s="219">
        <v>32.240437158469902</v>
      </c>
      <c r="MJ78" s="219">
        <v>32.080200501253103</v>
      </c>
      <c r="MK78" s="219">
        <v>29.210526315789501</v>
      </c>
      <c r="ML78" s="219">
        <v>13.7349397590361</v>
      </c>
      <c r="MM78" s="219">
        <v>9.7799511002444905</v>
      </c>
      <c r="MN78" s="219">
        <v>10.909090909090899</v>
      </c>
      <c r="MO78" s="219">
        <v>8.4699453551912693</v>
      </c>
      <c r="MP78" s="219">
        <v>12.280701754386</v>
      </c>
      <c r="MQ78" s="219">
        <v>8.1578947368421098</v>
      </c>
      <c r="MR78" s="190" t="str">
        <f t="shared" si="59"/>
        <v>--</v>
      </c>
      <c r="MS78" s="190" t="str">
        <f t="shared" si="59"/>
        <v>--</v>
      </c>
      <c r="MT78" s="190" t="str">
        <f t="shared" si="59"/>
        <v>--</v>
      </c>
      <c r="MU78" s="190" t="str">
        <f t="shared" si="59"/>
        <v>--</v>
      </c>
      <c r="MV78" s="220">
        <v>77.450980392156893</v>
      </c>
      <c r="MW78" s="220">
        <v>83.132530120482002</v>
      </c>
      <c r="MX78" s="220">
        <v>35.294117647058798</v>
      </c>
      <c r="MY78" s="220">
        <v>30.602409638554199</v>
      </c>
      <c r="MZ78" s="220">
        <v>54.4554455445545</v>
      </c>
      <c r="NA78" s="220">
        <v>41.545893719806699</v>
      </c>
      <c r="NB78" s="220">
        <v>11.881188118811901</v>
      </c>
      <c r="NC78" s="220">
        <v>7.0048309178743997</v>
      </c>
      <c r="ND78" s="220">
        <v>40</v>
      </c>
      <c r="NE78" s="220">
        <v>32.125603864734302</v>
      </c>
      <c r="NF78" s="220">
        <v>14</v>
      </c>
      <c r="NG78" s="220">
        <v>8.9371980676328509</v>
      </c>
      <c r="NH78" s="221" t="str">
        <f t="shared" si="62"/>
        <v>--</v>
      </c>
      <c r="NI78" s="222">
        <v>14.5205479452055</v>
      </c>
      <c r="NJ78" s="222">
        <v>11.8387909319899</v>
      </c>
      <c r="NK78" s="222">
        <v>13.1016042780749</v>
      </c>
      <c r="NL78" s="221" t="str">
        <f t="shared" si="63"/>
        <v>--</v>
      </c>
      <c r="NM78" s="222">
        <v>17.901234567901199</v>
      </c>
      <c r="NN78" s="222">
        <v>15</v>
      </c>
      <c r="NO78" s="222">
        <v>16.901408450704199</v>
      </c>
      <c r="NP78" s="221" t="str">
        <f t="shared" si="64"/>
        <v>--</v>
      </c>
      <c r="NQ78" s="273">
        <v>10.410958904109593</v>
      </c>
      <c r="NR78" s="273">
        <v>9.5717884130982362</v>
      </c>
      <c r="NS78" s="273">
        <v>9.0909090909090864</v>
      </c>
      <c r="NT78" s="221" t="str">
        <f t="shared" si="65"/>
        <v>--</v>
      </c>
      <c r="NU78" s="222">
        <v>7.7160493827160535</v>
      </c>
      <c r="NV78" s="222">
        <v>13.611111111111111</v>
      </c>
      <c r="NW78" s="222">
        <v>11.549295774647895</v>
      </c>
      <c r="NX78" s="221" t="str">
        <f t="shared" si="66"/>
        <v>--</v>
      </c>
      <c r="NY78" s="222">
        <v>24.93150684931507</v>
      </c>
      <c r="NZ78" s="222">
        <v>21.410579345088159</v>
      </c>
      <c r="OA78" s="222">
        <v>22.192513368983956</v>
      </c>
      <c r="OB78" s="221" t="str">
        <f t="shared" si="67"/>
        <v>--</v>
      </c>
      <c r="OC78" s="222">
        <v>25.617283950617292</v>
      </c>
      <c r="OD78" s="222">
        <v>28.611111111111114</v>
      </c>
      <c r="OE78" s="222">
        <v>28.450704225352119</v>
      </c>
      <c r="OF78" s="128">
        <v>46.666666666666679</v>
      </c>
      <c r="OG78" s="128">
        <v>43.705463182897823</v>
      </c>
      <c r="OH78" s="128">
        <v>44.811320754716931</v>
      </c>
      <c r="OI78" s="128">
        <v>39.348370927318321</v>
      </c>
      <c r="OJ78" s="128">
        <v>51.094890510948943</v>
      </c>
      <c r="OK78" s="128">
        <v>56.284153005464496</v>
      </c>
      <c r="OL78" s="128">
        <v>47.911547911547935</v>
      </c>
      <c r="OM78" s="128">
        <v>36.269430051813465</v>
      </c>
      <c r="ON78" s="310">
        <v>23.469387755102034</v>
      </c>
      <c r="OO78" s="128">
        <v>14.567901234567911</v>
      </c>
      <c r="OP78" s="128">
        <v>13.902439024390244</v>
      </c>
      <c r="OQ78" s="128">
        <v>14.248021108179413</v>
      </c>
      <c r="OR78" s="128">
        <v>24.634146341463396</v>
      </c>
      <c r="OS78" s="128">
        <v>20.980926430517687</v>
      </c>
      <c r="OT78" s="128">
        <v>17.3027989821883</v>
      </c>
      <c r="OU78" s="128">
        <v>18.324607329842923</v>
      </c>
      <c r="OW78" s="378" t="str">
        <f t="shared" si="68"/>
        <v>--</v>
      </c>
      <c r="OX78" s="381">
        <v>1.5151515151515149</v>
      </c>
      <c r="OY78" s="381">
        <v>1.991150442477877</v>
      </c>
      <c r="OZ78" s="381">
        <v>1.2618296529968465</v>
      </c>
      <c r="PA78" s="378" t="str">
        <f t="shared" si="69"/>
        <v>--</v>
      </c>
      <c r="PB78" s="378" t="str">
        <f t="shared" si="69"/>
        <v>--</v>
      </c>
      <c r="PC78" s="381">
        <v>0.90909090909090895</v>
      </c>
      <c r="PD78" s="381">
        <v>6.6176470588235325</v>
      </c>
      <c r="PE78" s="380">
        <v>44.444444444444443</v>
      </c>
      <c r="PF78" s="381">
        <v>47.277227722772295</v>
      </c>
      <c r="PG78" s="381">
        <v>49.237472766884508</v>
      </c>
      <c r="PH78" s="381">
        <v>44.20062695924765</v>
      </c>
      <c r="PI78" s="380">
        <v>19.387755102040817</v>
      </c>
      <c r="PJ78" s="381">
        <v>13.775510204081622</v>
      </c>
      <c r="PK78" s="381">
        <v>18.080357142857146</v>
      </c>
      <c r="PL78" s="381">
        <v>9.5081967213114797</v>
      </c>
      <c r="PM78" s="378" t="str">
        <f t="shared" si="70"/>
        <v>--</v>
      </c>
      <c r="PN78" s="381">
        <v>15.211267605633809</v>
      </c>
      <c r="PO78" s="381">
        <v>15.479115479115482</v>
      </c>
      <c r="PP78" s="381">
        <v>16.551724137931032</v>
      </c>
      <c r="PQ78" s="378" t="str">
        <f t="shared" si="71"/>
        <v>--</v>
      </c>
      <c r="PR78" s="381">
        <v>10.140845070422536</v>
      </c>
      <c r="PS78" s="381">
        <v>9.8280098280098276</v>
      </c>
      <c r="PT78" s="381">
        <v>14.137931034482756</v>
      </c>
      <c r="PU78" s="378" t="str">
        <f t="shared" si="72"/>
        <v>--</v>
      </c>
      <c r="PV78" s="381">
        <v>25.352112676056336</v>
      </c>
      <c r="PW78" s="381">
        <v>25.307125307125297</v>
      </c>
      <c r="PX78" s="381">
        <v>30.689655172413801</v>
      </c>
      <c r="PZ78" s="368"/>
      <c r="QA78" s="368"/>
      <c r="QB78" s="368"/>
      <c r="QC78" s="368"/>
      <c r="QD78" s="368"/>
      <c r="QE78" s="368"/>
      <c r="QF78" s="368"/>
      <c r="QG78" s="368"/>
      <c r="QH78" s="368"/>
      <c r="QI78" s="368"/>
      <c r="QJ78" s="368"/>
      <c r="QK78" s="368"/>
      <c r="QL78" s="368"/>
      <c r="QM78" s="368"/>
      <c r="QN78" s="368"/>
      <c r="QO78" s="368"/>
      <c r="QP78" s="368"/>
      <c r="QQ78" s="368"/>
      <c r="QR78" s="368"/>
      <c r="QS78" s="368"/>
      <c r="QT78" s="368"/>
      <c r="QU78" s="368"/>
      <c r="QV78" s="368"/>
      <c r="QW78" s="368"/>
      <c r="QX78" s="368"/>
      <c r="QY78" s="368"/>
      <c r="QZ78" s="368"/>
      <c r="RA78" s="368"/>
      <c r="RB78" s="368"/>
      <c r="RC78" s="368"/>
      <c r="RD78" s="368"/>
      <c r="RE78" s="368"/>
      <c r="RF78" s="368"/>
      <c r="RG78" s="368"/>
      <c r="RH78" s="368"/>
      <c r="RI78" s="368"/>
      <c r="RJ78" s="368"/>
      <c r="RK78" s="368"/>
      <c r="RL78" s="368"/>
      <c r="RM78" s="368"/>
      <c r="RN78" s="368"/>
      <c r="RO78" s="368"/>
      <c r="RP78" s="368"/>
      <c r="RQ78" s="368"/>
      <c r="RR78" s="368"/>
      <c r="RS78" s="368"/>
      <c r="RT78" s="368"/>
    </row>
    <row r="79" spans="1:488" x14ac:dyDescent="0.25">
      <c r="A79" s="114">
        <v>75</v>
      </c>
      <c r="B79" s="93" t="s">
        <v>75</v>
      </c>
      <c r="C79" s="189" t="str">
        <f>"--"</f>
        <v>--</v>
      </c>
      <c r="D79" s="189" t="s">
        <v>286</v>
      </c>
      <c r="E79" s="189" t="s">
        <v>286</v>
      </c>
      <c r="F79" s="189">
        <v>2.4390243902439019</v>
      </c>
      <c r="G79" s="189">
        <v>17.52577319587628</v>
      </c>
      <c r="H79" s="189">
        <v>28.08988764044944</v>
      </c>
      <c r="I79" s="189">
        <v>1.6393442622950816</v>
      </c>
      <c r="J79" s="189">
        <v>5.8139534883720954</v>
      </c>
      <c r="K79" s="189">
        <v>15.29411764705883</v>
      </c>
      <c r="L79" s="189">
        <v>0</v>
      </c>
      <c r="M79" s="190">
        <v>1.3888888888888888</v>
      </c>
      <c r="N79" s="190">
        <v>0</v>
      </c>
      <c r="O79" s="190">
        <v>1.2820512820512817</v>
      </c>
      <c r="P79" s="190">
        <v>3.1746031746031744</v>
      </c>
      <c r="Q79" s="190">
        <v>6.9767441860465107</v>
      </c>
      <c r="R79" s="190" t="str">
        <f>"--"</f>
        <v>--</v>
      </c>
      <c r="S79" s="190" t="s">
        <v>286</v>
      </c>
      <c r="T79" s="190" t="s">
        <v>286</v>
      </c>
      <c r="U79" s="190">
        <v>2.4390243902439019</v>
      </c>
      <c r="V79" s="190">
        <v>16.666666666666664</v>
      </c>
      <c r="W79" s="190">
        <v>26.136363636363647</v>
      </c>
      <c r="X79" s="190">
        <v>1.6393442622950816</v>
      </c>
      <c r="Y79" s="190">
        <v>4.6511627906976729</v>
      </c>
      <c r="Z79" s="190">
        <v>11.764705882352944</v>
      </c>
      <c r="AA79" s="190">
        <v>0</v>
      </c>
      <c r="AB79" s="132">
        <v>0</v>
      </c>
      <c r="AC79" s="132">
        <v>0</v>
      </c>
      <c r="AD79" s="132">
        <v>1.2820512820512817</v>
      </c>
      <c r="AE79" s="132">
        <v>3.1746031746031744</v>
      </c>
      <c r="AF79" s="190">
        <v>4.6511627906976747</v>
      </c>
      <c r="AG79" s="189" t="str">
        <f>"--"</f>
        <v>--</v>
      </c>
      <c r="AH79" s="189" t="s">
        <v>286</v>
      </c>
      <c r="AI79" s="191" t="s">
        <v>286</v>
      </c>
      <c r="AJ79" s="191">
        <v>0</v>
      </c>
      <c r="AK79" s="190">
        <v>13.402061855670107</v>
      </c>
      <c r="AL79" s="190">
        <v>24.137931034482758</v>
      </c>
      <c r="AM79" s="190">
        <v>1.6393442622950816</v>
      </c>
      <c r="AN79" s="190">
        <v>4.7058823529411757</v>
      </c>
      <c r="AO79" s="190">
        <v>15.29411764705883</v>
      </c>
      <c r="AP79" s="190">
        <v>0</v>
      </c>
      <c r="AQ79" s="190">
        <v>1.408450704225352</v>
      </c>
      <c r="AR79" s="190">
        <v>0</v>
      </c>
      <c r="AS79" s="190">
        <v>1.2820512820512817</v>
      </c>
      <c r="AT79" s="190">
        <v>1.5873015873015872</v>
      </c>
      <c r="AU79" s="190">
        <v>7.1428571428571415</v>
      </c>
      <c r="AV79" s="190" t="str">
        <f>"--"</f>
        <v>--</v>
      </c>
      <c r="AW79" s="190" t="s">
        <v>286</v>
      </c>
      <c r="AX79" s="132" t="s">
        <v>286</v>
      </c>
      <c r="AY79" s="132">
        <v>0</v>
      </c>
      <c r="AZ79" s="132">
        <v>37.5</v>
      </c>
      <c r="BA79" s="132">
        <v>31.111111111111107</v>
      </c>
      <c r="BB79" s="190">
        <v>1.587301587301587</v>
      </c>
      <c r="BC79" s="132">
        <v>6.8965517241379324</v>
      </c>
      <c r="BD79" s="132">
        <v>15.730337078651683</v>
      </c>
      <c r="BE79" s="132">
        <v>0</v>
      </c>
      <c r="BF79" s="132">
        <v>6.3291139240506364</v>
      </c>
      <c r="BG79" s="190">
        <v>1.6129032258064513</v>
      </c>
      <c r="BH79" s="132">
        <v>1.2195121951219507</v>
      </c>
      <c r="BI79" s="132">
        <v>3.0769230769230766</v>
      </c>
      <c r="BJ79" s="132">
        <v>8</v>
      </c>
      <c r="BK79" s="192" t="s">
        <v>286</v>
      </c>
      <c r="BL79" s="190" t="str">
        <f>"--"</f>
        <v>--</v>
      </c>
      <c r="BM79" s="132" t="str">
        <f>"--"</f>
        <v>--</v>
      </c>
      <c r="BN79" s="192" t="s">
        <v>286</v>
      </c>
      <c r="BO79" s="192">
        <v>2.9126213592233086</v>
      </c>
      <c r="BP79" s="192">
        <v>10.989010989010978</v>
      </c>
      <c r="BQ79" s="192" t="s">
        <v>286</v>
      </c>
      <c r="BR79" s="132">
        <v>3.4482758620689822</v>
      </c>
      <c r="BS79" s="132">
        <v>5.5555555555555571</v>
      </c>
      <c r="BT79" s="192" t="s">
        <v>286</v>
      </c>
      <c r="BU79" s="190">
        <v>2.5641025641025639</v>
      </c>
      <c r="BV79" s="132">
        <v>1.6129032258064513</v>
      </c>
      <c r="BW79" s="192" t="s">
        <v>286</v>
      </c>
      <c r="BX79" s="132">
        <v>0</v>
      </c>
      <c r="BY79" s="190">
        <v>4.0816326530612246</v>
      </c>
      <c r="BZ79" s="132" t="s">
        <v>286</v>
      </c>
      <c r="CA79" s="132" t="s">
        <v>286</v>
      </c>
      <c r="CB79" s="132" t="s">
        <v>286</v>
      </c>
      <c r="CC79" s="190" t="s">
        <v>286</v>
      </c>
      <c r="CD79" s="132">
        <v>13.414634146341461</v>
      </c>
      <c r="CE79" s="132">
        <v>49.411764705882362</v>
      </c>
      <c r="CF79" s="132" t="s">
        <v>286</v>
      </c>
      <c r="CG79" s="190">
        <v>7.7922077922077921</v>
      </c>
      <c r="CH79" s="132">
        <v>33.750000000000007</v>
      </c>
      <c r="CI79" s="132" t="s">
        <v>286</v>
      </c>
      <c r="CJ79" s="132">
        <v>3.174603174603174</v>
      </c>
      <c r="CK79" s="132">
        <v>27.586206896551722</v>
      </c>
      <c r="CL79" s="132" t="s">
        <v>286</v>
      </c>
      <c r="CM79" s="132">
        <v>7.8431372549019605</v>
      </c>
      <c r="CN79" s="132">
        <v>31.428571428571434</v>
      </c>
      <c r="CO79" s="132" t="s">
        <v>286</v>
      </c>
      <c r="CP79" s="190" t="s">
        <v>286</v>
      </c>
      <c r="CQ79" s="132" t="s">
        <v>286</v>
      </c>
      <c r="CR79" s="132" t="s">
        <v>286</v>
      </c>
      <c r="CS79" s="192">
        <v>36.893203883495147</v>
      </c>
      <c r="CT79" s="192">
        <v>63.736263736263737</v>
      </c>
      <c r="CU79" s="190" t="s">
        <v>286</v>
      </c>
      <c r="CV79" s="132">
        <v>32.558139534883715</v>
      </c>
      <c r="CW79" s="132">
        <v>49.425287356321839</v>
      </c>
      <c r="CX79" s="192" t="s">
        <v>286</v>
      </c>
      <c r="CY79" s="192">
        <v>23.684210526315788</v>
      </c>
      <c r="CZ79" s="190">
        <v>40.322580645161288</v>
      </c>
      <c r="DA79" s="132" t="s">
        <v>286</v>
      </c>
      <c r="DB79" s="132">
        <v>11.111111111111116</v>
      </c>
      <c r="DC79" s="210">
        <v>31.250000000000007</v>
      </c>
      <c r="DD79" s="192" t="str">
        <f>"--"</f>
        <v>--</v>
      </c>
      <c r="DE79" s="190" t="s">
        <v>286</v>
      </c>
      <c r="DF79" s="132" t="s">
        <v>286</v>
      </c>
      <c r="DG79" s="132">
        <v>65.11627906976743</v>
      </c>
      <c r="DH79" s="192">
        <v>69.902912621359235</v>
      </c>
      <c r="DI79" s="192">
        <v>63.736263736263751</v>
      </c>
      <c r="DJ79" s="190">
        <v>78.688524590163937</v>
      </c>
      <c r="DK79" s="132">
        <v>62.068965517241395</v>
      </c>
      <c r="DL79" s="132">
        <v>47.777777777777771</v>
      </c>
      <c r="DM79" s="132">
        <v>83.783783783783775</v>
      </c>
      <c r="DN79" s="132">
        <v>84.415584415584433</v>
      </c>
      <c r="DO79" s="190">
        <v>64.516129032258078</v>
      </c>
      <c r="DP79" s="132">
        <v>72.499999999999986</v>
      </c>
      <c r="DQ79" s="132">
        <v>79.365079365079382</v>
      </c>
      <c r="DR79" s="132">
        <v>54.166666666666671</v>
      </c>
      <c r="DS79" s="132" t="str">
        <f>"--"</f>
        <v>--</v>
      </c>
      <c r="DT79" s="190" t="s">
        <v>286</v>
      </c>
      <c r="DU79" s="194" t="s">
        <v>286</v>
      </c>
      <c r="DV79" s="194">
        <v>56.818181818181813</v>
      </c>
      <c r="DW79" s="192">
        <v>61.165048543689323</v>
      </c>
      <c r="DX79" s="194">
        <v>40.65934065934065</v>
      </c>
      <c r="DY79" s="190">
        <v>63.934426229508212</v>
      </c>
      <c r="DZ79" s="190">
        <v>37.931034482758612</v>
      </c>
      <c r="EA79" s="190">
        <v>27.777777777777779</v>
      </c>
      <c r="EB79" s="190">
        <v>64</v>
      </c>
      <c r="EC79" s="190">
        <v>62.500000000000007</v>
      </c>
      <c r="ED79" s="190">
        <v>48.387096774193537</v>
      </c>
      <c r="EE79" s="190">
        <v>65.822784810126606</v>
      </c>
      <c r="EF79" s="190">
        <v>55.555555555555564</v>
      </c>
      <c r="EG79" s="190">
        <v>35.416666666666664</v>
      </c>
      <c r="EH79" s="190" t="str">
        <f>"--"</f>
        <v>--</v>
      </c>
      <c r="EI79" s="190" t="s">
        <v>286</v>
      </c>
      <c r="EJ79" s="190" t="s">
        <v>286</v>
      </c>
      <c r="EK79" s="190">
        <v>23.80952380952381</v>
      </c>
      <c r="EL79" s="132">
        <v>6.7961165048543721</v>
      </c>
      <c r="EM79" s="132">
        <v>19.780219780219781</v>
      </c>
      <c r="EN79" s="132">
        <v>33.87096774193548</v>
      </c>
      <c r="EO79" s="132">
        <v>10.344827586206899</v>
      </c>
      <c r="EP79" s="190">
        <v>21.111111111111107</v>
      </c>
      <c r="EQ79" s="132">
        <v>24.324324324324319</v>
      </c>
      <c r="ER79" s="132">
        <v>26.582278481012654</v>
      </c>
      <c r="ES79" s="132">
        <v>16.129032258064516</v>
      </c>
      <c r="ET79" s="132">
        <v>26.582278481012658</v>
      </c>
      <c r="EU79" s="190">
        <v>26.562499999999996</v>
      </c>
      <c r="EV79" s="132">
        <v>14.285714285714288</v>
      </c>
      <c r="EW79" s="132" t="s">
        <v>286</v>
      </c>
      <c r="EX79" s="132" t="s">
        <v>286</v>
      </c>
      <c r="EY79" s="132" t="s">
        <v>286</v>
      </c>
      <c r="EZ79" s="190">
        <v>95.454545454545467</v>
      </c>
      <c r="FA79" s="132">
        <v>89.320388349514587</v>
      </c>
      <c r="FB79" s="132">
        <v>76.666666666666671</v>
      </c>
      <c r="FC79" s="132">
        <v>95.161290322580626</v>
      </c>
      <c r="FD79" s="132">
        <v>87.356321839080479</v>
      </c>
      <c r="FE79" s="190">
        <v>86.516853932584269</v>
      </c>
      <c r="FF79" s="132">
        <v>97.333333333333357</v>
      </c>
      <c r="FG79" s="132">
        <v>91.139240506329116</v>
      </c>
      <c r="FH79" s="132">
        <v>87.09677419354837</v>
      </c>
      <c r="FI79" s="132">
        <v>93.670886075949383</v>
      </c>
      <c r="FJ79" s="190">
        <v>95.312499999999986</v>
      </c>
      <c r="FK79" s="132">
        <v>83.673469387755077</v>
      </c>
      <c r="FL79" s="132" t="s">
        <v>286</v>
      </c>
      <c r="FM79" s="132" t="s">
        <v>286</v>
      </c>
      <c r="FN79" s="132" t="s">
        <v>286</v>
      </c>
      <c r="FO79" s="190">
        <v>40.909090909090899</v>
      </c>
      <c r="FP79" s="132">
        <v>34.951456310679617</v>
      </c>
      <c r="FQ79" s="132">
        <v>34.444444444444443</v>
      </c>
      <c r="FR79" s="132">
        <v>38.709677419354847</v>
      </c>
      <c r="FS79" s="132">
        <v>33.333333333333343</v>
      </c>
      <c r="FT79" s="190">
        <v>32.584269662921358</v>
      </c>
      <c r="FU79" s="132">
        <v>50.666666666666664</v>
      </c>
      <c r="FV79" s="132">
        <v>46.835443037974699</v>
      </c>
      <c r="FW79" s="132">
        <v>32.258064516129032</v>
      </c>
      <c r="FX79" s="132">
        <v>54.430379746835463</v>
      </c>
      <c r="FY79" s="190">
        <v>35.9375</v>
      </c>
      <c r="FZ79" s="132">
        <v>28.571428571428573</v>
      </c>
      <c r="GA79" s="132" t="s">
        <v>286</v>
      </c>
      <c r="GB79" s="132" t="s">
        <v>286</v>
      </c>
      <c r="GC79" s="132" t="s">
        <v>286</v>
      </c>
      <c r="GD79" s="190">
        <v>59.52380952380954</v>
      </c>
      <c r="GE79" s="132">
        <v>66.01941747572819</v>
      </c>
      <c r="GF79" s="132">
        <v>80.681818181818159</v>
      </c>
      <c r="GG79" s="132">
        <v>55.737704918032797</v>
      </c>
      <c r="GH79" s="132">
        <v>58.139534883720941</v>
      </c>
      <c r="GI79" s="190">
        <v>58.426966292134836</v>
      </c>
      <c r="GJ79" s="132">
        <v>47.14285714285716</v>
      </c>
      <c r="GK79" s="132">
        <v>55.696202531645561</v>
      </c>
      <c r="GL79" s="132">
        <v>49.180327868852444</v>
      </c>
      <c r="GM79" s="197">
        <v>44.303797468354418</v>
      </c>
      <c r="GN79" s="190">
        <v>38.70967741935484</v>
      </c>
      <c r="GO79" s="132">
        <v>47.916666666666664</v>
      </c>
      <c r="GP79" s="132" t="s">
        <v>286</v>
      </c>
      <c r="GQ79" s="132" t="s">
        <v>286</v>
      </c>
      <c r="GR79" s="132" t="s">
        <v>286</v>
      </c>
      <c r="GS79" s="190">
        <v>23.80952380952381</v>
      </c>
      <c r="GT79" s="132">
        <v>27.184466019417478</v>
      </c>
      <c r="GU79" s="132">
        <v>30.681818181818183</v>
      </c>
      <c r="GV79" s="132">
        <v>14.754098360655734</v>
      </c>
      <c r="GW79" s="132">
        <v>22.093023255813943</v>
      </c>
      <c r="GX79" s="190">
        <v>23.595505617977526</v>
      </c>
      <c r="GY79" s="190">
        <v>14.285714285714281</v>
      </c>
      <c r="GZ79" s="190">
        <v>16.455696202531644</v>
      </c>
      <c r="HA79" s="190">
        <v>13.114754098360653</v>
      </c>
      <c r="HB79" s="190">
        <v>10.126582278481012</v>
      </c>
      <c r="HC79" s="190">
        <v>12.903225806451614</v>
      </c>
      <c r="HD79" s="190">
        <v>10.416666666666668</v>
      </c>
      <c r="HE79" s="190" t="s">
        <v>286</v>
      </c>
      <c r="HF79" s="190" t="s">
        <v>286</v>
      </c>
      <c r="HG79" s="190" t="s">
        <v>286</v>
      </c>
      <c r="HH79" s="190">
        <v>30</v>
      </c>
      <c r="HI79" s="190">
        <v>11.881188118811881</v>
      </c>
      <c r="HJ79" s="190">
        <v>17.241379310344829</v>
      </c>
      <c r="HK79" s="190">
        <v>38.333333333333336</v>
      </c>
      <c r="HL79" s="132">
        <v>25.581395348837209</v>
      </c>
      <c r="HM79" s="132">
        <v>21.83908045977012</v>
      </c>
      <c r="HN79" s="132">
        <v>44.776119402985081</v>
      </c>
      <c r="HO79" s="132">
        <v>29.870129870129869</v>
      </c>
      <c r="HP79" s="190">
        <v>43.333333333333336</v>
      </c>
      <c r="HQ79" s="132">
        <v>32.911392405063282</v>
      </c>
      <c r="HR79" s="132">
        <v>36.065573770491795</v>
      </c>
      <c r="HS79" s="132">
        <v>28.571428571428569</v>
      </c>
      <c r="HT79" s="196" t="s">
        <v>286</v>
      </c>
      <c r="HU79" s="190" t="s">
        <v>286</v>
      </c>
      <c r="HV79" s="192" t="s">
        <v>286</v>
      </c>
      <c r="HW79" s="192">
        <v>9.9999999999999982</v>
      </c>
      <c r="HX79" s="192">
        <v>3.9603960396039599</v>
      </c>
      <c r="HY79" s="192">
        <v>5.7471264367816106</v>
      </c>
      <c r="HZ79" s="192">
        <v>10.000000000000002</v>
      </c>
      <c r="IA79" s="192">
        <v>5.8139534883720945</v>
      </c>
      <c r="IB79" s="192">
        <v>8.0459770114942533</v>
      </c>
      <c r="IC79" s="192">
        <v>16.417910447761201</v>
      </c>
      <c r="ID79" s="192">
        <v>14.285714285714281</v>
      </c>
      <c r="IE79" s="192">
        <v>14.999999999999996</v>
      </c>
      <c r="IF79" s="192">
        <v>17.721518987341771</v>
      </c>
      <c r="IG79" s="192">
        <v>9.8360655737704903</v>
      </c>
      <c r="IH79" s="192">
        <v>6.1224489795918364</v>
      </c>
      <c r="II79" s="192" t="s">
        <v>286</v>
      </c>
      <c r="IJ79" s="192" t="s">
        <v>286</v>
      </c>
      <c r="IK79" s="192" t="s">
        <v>286</v>
      </c>
      <c r="IL79" s="192" t="s">
        <v>286</v>
      </c>
      <c r="IM79" s="192" t="s">
        <v>286</v>
      </c>
      <c r="IN79" s="192" t="s">
        <v>286</v>
      </c>
      <c r="IO79" s="192" t="s">
        <v>286</v>
      </c>
      <c r="IP79" s="192" t="s">
        <v>286</v>
      </c>
      <c r="IQ79" s="192" t="s">
        <v>286</v>
      </c>
      <c r="IR79" s="192" t="s">
        <v>286</v>
      </c>
      <c r="IS79" s="192">
        <v>10.810810810810811</v>
      </c>
      <c r="IT79" s="192">
        <v>6.6666666666666679</v>
      </c>
      <c r="IU79" s="192" t="s">
        <v>286</v>
      </c>
      <c r="IV79" s="192">
        <v>10.344827586206897</v>
      </c>
      <c r="IW79" s="192">
        <v>11.627906976744187</v>
      </c>
      <c r="IX79" s="192" t="s">
        <v>286</v>
      </c>
      <c r="IY79" s="192" t="s">
        <v>286</v>
      </c>
      <c r="IZ79" s="192" t="s">
        <v>286</v>
      </c>
      <c r="JA79" s="192" t="s">
        <v>286</v>
      </c>
      <c r="JB79" s="192" t="s">
        <v>286</v>
      </c>
      <c r="JC79" s="192" t="s">
        <v>286</v>
      </c>
      <c r="JD79" s="192" t="s">
        <v>286</v>
      </c>
      <c r="JE79" s="192" t="s">
        <v>286</v>
      </c>
      <c r="JF79" s="192" t="s">
        <v>286</v>
      </c>
      <c r="JG79" s="192" t="s">
        <v>286</v>
      </c>
      <c r="JH79" s="192">
        <v>6.756756756756757</v>
      </c>
      <c r="JI79" s="192">
        <v>16.666666666666668</v>
      </c>
      <c r="JJ79" s="192" t="s">
        <v>286</v>
      </c>
      <c r="JK79" s="192">
        <v>8.6206896551724164</v>
      </c>
      <c r="JL79" s="192">
        <v>2.3255813953488373</v>
      </c>
      <c r="JM79" s="192" t="s">
        <v>286</v>
      </c>
      <c r="JN79" s="192" t="s">
        <v>286</v>
      </c>
      <c r="JO79" s="192" t="s">
        <v>286</v>
      </c>
      <c r="JP79" s="192" t="s">
        <v>286</v>
      </c>
      <c r="JQ79" s="192" t="s">
        <v>286</v>
      </c>
      <c r="JR79" s="192" t="s">
        <v>286</v>
      </c>
      <c r="JS79" s="192" t="s">
        <v>286</v>
      </c>
      <c r="JT79" s="192" t="s">
        <v>286</v>
      </c>
      <c r="JU79" s="192" t="s">
        <v>286</v>
      </c>
      <c r="JV79" s="192" t="s">
        <v>286</v>
      </c>
      <c r="JW79" s="192">
        <v>17.567567567567565</v>
      </c>
      <c r="JX79" s="192">
        <v>23.333333333333332</v>
      </c>
      <c r="JY79" s="192" t="s">
        <v>286</v>
      </c>
      <c r="JZ79" s="192">
        <v>18.965517241379313</v>
      </c>
      <c r="KA79" s="192">
        <v>13.953488372093023</v>
      </c>
      <c r="KB79" s="192" t="str">
        <f>"--"</f>
        <v>--</v>
      </c>
      <c r="KC79" s="192" t="s">
        <v>286</v>
      </c>
      <c r="KD79" s="192" t="s">
        <v>286</v>
      </c>
      <c r="KE79" s="192">
        <v>21.951219512195124</v>
      </c>
      <c r="KF79" s="192">
        <v>23.300970873786408</v>
      </c>
      <c r="KG79" s="192">
        <v>34.065934065934087</v>
      </c>
      <c r="KH79" s="192">
        <v>16.393442622950822</v>
      </c>
      <c r="KI79" s="192">
        <v>20.689655172413801</v>
      </c>
      <c r="KJ79" s="192">
        <v>19.999999999999996</v>
      </c>
      <c r="KK79" s="192">
        <v>12.000000000000002</v>
      </c>
      <c r="KL79" s="192">
        <v>21.052631578947363</v>
      </c>
      <c r="KM79" s="192">
        <v>29.508196721311471</v>
      </c>
      <c r="KN79" s="192">
        <v>16.455696202531641</v>
      </c>
      <c r="KO79" s="192">
        <v>17.460317460317462</v>
      </c>
      <c r="KP79" s="192">
        <v>22.448979591836736</v>
      </c>
      <c r="KQ79" s="192" t="str">
        <f t="shared" si="73"/>
        <v>--</v>
      </c>
      <c r="KR79" s="192" t="str">
        <f t="shared" si="73"/>
        <v>--</v>
      </c>
      <c r="KS79" s="192" t="str">
        <f t="shared" si="73"/>
        <v>--</v>
      </c>
      <c r="KT79" s="192" t="str">
        <f t="shared" si="73"/>
        <v>--</v>
      </c>
      <c r="KU79" s="192" t="str">
        <f t="shared" si="73"/>
        <v>--</v>
      </c>
      <c r="KV79" s="219">
        <v>2.1276595744680802</v>
      </c>
      <c r="KW79" s="219">
        <v>0</v>
      </c>
      <c r="KX79" s="219">
        <v>0</v>
      </c>
      <c r="KY79" s="219">
        <v>1.2987012987013</v>
      </c>
      <c r="KZ79" s="219">
        <v>0</v>
      </c>
      <c r="LA79" s="219">
        <v>2.4691358024691401</v>
      </c>
      <c r="LB79" s="190" t="str">
        <f t="shared" si="60"/>
        <v>--</v>
      </c>
      <c r="LC79" s="219">
        <v>2.4691358024691299</v>
      </c>
      <c r="LD79" s="219">
        <v>2.7027027027027</v>
      </c>
      <c r="LE79" s="190" t="str">
        <f t="shared" si="61"/>
        <v>--</v>
      </c>
      <c r="LF79" s="219">
        <v>0</v>
      </c>
      <c r="LG79" s="219">
        <v>7.8947368421052602</v>
      </c>
      <c r="LH79" s="219">
        <v>92.553191489361694</v>
      </c>
      <c r="LI79" s="219">
        <v>90.588235294117595</v>
      </c>
      <c r="LJ79" s="219">
        <v>79.487179487179503</v>
      </c>
      <c r="LK79" s="219">
        <v>85.714285714285694</v>
      </c>
      <c r="LL79" s="219">
        <v>74.6666666666667</v>
      </c>
      <c r="LM79" s="219">
        <v>79.746835443037895</v>
      </c>
      <c r="LN79" s="219">
        <v>40.425531914893597</v>
      </c>
      <c r="LO79" s="219">
        <v>45.882352941176499</v>
      </c>
      <c r="LP79" s="219">
        <v>35.897435897435898</v>
      </c>
      <c r="LQ79" s="219">
        <v>37.662337662337698</v>
      </c>
      <c r="LR79" s="219">
        <v>38.6666666666667</v>
      </c>
      <c r="LS79" s="219">
        <v>26.5822784810127</v>
      </c>
      <c r="LT79" s="219">
        <v>38.947368421052602</v>
      </c>
      <c r="LU79" s="219">
        <v>50.588235294117602</v>
      </c>
      <c r="LV79" s="219">
        <v>50</v>
      </c>
      <c r="LW79" s="219">
        <v>41.558441558441501</v>
      </c>
      <c r="LX79" s="219">
        <v>44</v>
      </c>
      <c r="LY79" s="219">
        <v>39.240506329113899</v>
      </c>
      <c r="LZ79" s="219">
        <v>7.3684210526315796</v>
      </c>
      <c r="MA79" s="219">
        <v>10.588235294117601</v>
      </c>
      <c r="MB79" s="219">
        <v>5.2631578947368398</v>
      </c>
      <c r="MC79" s="219">
        <v>6.4935064935064899</v>
      </c>
      <c r="MD79" s="219">
        <v>5.3333333333333304</v>
      </c>
      <c r="ME79" s="219">
        <v>6.3291139240506302</v>
      </c>
      <c r="MF79" s="219">
        <v>40</v>
      </c>
      <c r="MG79" s="219">
        <v>49.411764705882398</v>
      </c>
      <c r="MH79" s="219">
        <v>28.205128205128201</v>
      </c>
      <c r="MI79" s="219">
        <v>35.064935064935099</v>
      </c>
      <c r="MJ79" s="219">
        <v>30.6666666666667</v>
      </c>
      <c r="MK79" s="219">
        <v>36.708860759493703</v>
      </c>
      <c r="ML79" s="219">
        <v>8.4210526315789398</v>
      </c>
      <c r="MM79" s="219">
        <v>10.588235294117601</v>
      </c>
      <c r="MN79" s="219">
        <v>5.1282051282051304</v>
      </c>
      <c r="MO79" s="219">
        <v>9.0909090909090899</v>
      </c>
      <c r="MP79" s="219">
        <v>6.6666666666666696</v>
      </c>
      <c r="MQ79" s="219">
        <v>8.86075949367088</v>
      </c>
      <c r="MR79" s="190" t="str">
        <f t="shared" si="59"/>
        <v>--</v>
      </c>
      <c r="MS79" s="190" t="str">
        <f t="shared" si="59"/>
        <v>--</v>
      </c>
      <c r="MT79" s="190" t="str">
        <f t="shared" si="59"/>
        <v>--</v>
      </c>
      <c r="MU79" s="190" t="str">
        <f t="shared" si="59"/>
        <v>--</v>
      </c>
      <c r="MV79" s="220">
        <v>91.780821917808296</v>
      </c>
      <c r="MW79" s="220">
        <v>81.159420289855007</v>
      </c>
      <c r="MX79" s="220">
        <v>31.5068493150685</v>
      </c>
      <c r="MY79" s="220">
        <v>30.434782608695599</v>
      </c>
      <c r="MZ79" s="220">
        <v>33.3333333333333</v>
      </c>
      <c r="NA79" s="220">
        <v>30.882352941176499</v>
      </c>
      <c r="NB79" s="220">
        <v>4.1666666666666696</v>
      </c>
      <c r="NC79" s="220">
        <v>5.8823529411764701</v>
      </c>
      <c r="ND79" s="220">
        <v>46.575342465753401</v>
      </c>
      <c r="NE79" s="220">
        <v>31.343283582089601</v>
      </c>
      <c r="NF79" s="220">
        <v>10.958904109589</v>
      </c>
      <c r="NG79" s="220">
        <v>8.9552238805970106</v>
      </c>
      <c r="NH79" s="221" t="str">
        <f t="shared" si="62"/>
        <v>--</v>
      </c>
      <c r="NI79" s="222">
        <v>17.7777777777778</v>
      </c>
      <c r="NJ79" s="222">
        <v>17.8571428571429</v>
      </c>
      <c r="NK79" s="222">
        <v>17.5</v>
      </c>
      <c r="NL79" s="221" t="str">
        <f t="shared" si="63"/>
        <v>--</v>
      </c>
      <c r="NM79" s="222">
        <v>8.4507042253521103</v>
      </c>
      <c r="NN79" s="222">
        <v>18.840579710144901</v>
      </c>
      <c r="NO79" s="222">
        <v>13.8888888888889</v>
      </c>
      <c r="NP79" s="221" t="str">
        <f t="shared" si="64"/>
        <v>--</v>
      </c>
      <c r="NQ79" s="273">
        <v>7.777777777777775</v>
      </c>
      <c r="NR79" s="273">
        <v>2.3809523809523805</v>
      </c>
      <c r="NS79" s="273">
        <v>10</v>
      </c>
      <c r="NT79" s="221" t="str">
        <f t="shared" si="65"/>
        <v>--</v>
      </c>
      <c r="NU79" s="222">
        <v>9.8591549295774659</v>
      </c>
      <c r="NV79" s="222">
        <v>8.6956521739130448</v>
      </c>
      <c r="NW79" s="222">
        <v>6.9444444444444438</v>
      </c>
      <c r="NX79" s="221" t="str">
        <f t="shared" si="66"/>
        <v>--</v>
      </c>
      <c r="NY79" s="222">
        <v>25.555555555555561</v>
      </c>
      <c r="NZ79" s="222">
        <v>20.238095238095237</v>
      </c>
      <c r="OA79" s="222">
        <v>27.500000000000004</v>
      </c>
      <c r="OB79" s="221" t="str">
        <f t="shared" si="67"/>
        <v>--</v>
      </c>
      <c r="OC79" s="222">
        <v>18.309859154929583</v>
      </c>
      <c r="OD79" s="222">
        <v>27.536231884057973</v>
      </c>
      <c r="OE79" s="222">
        <v>20.833333333333329</v>
      </c>
      <c r="OF79" s="128">
        <v>50.684931506849317</v>
      </c>
      <c r="OG79" s="128">
        <v>48.421052631578966</v>
      </c>
      <c r="OH79" s="128">
        <v>49.411764705882362</v>
      </c>
      <c r="OI79" s="128">
        <v>30</v>
      </c>
      <c r="OJ79" s="128">
        <v>71.641791044776085</v>
      </c>
      <c r="OK79" s="128">
        <v>65.789473684210549</v>
      </c>
      <c r="OL79" s="128">
        <v>58.666666666666664</v>
      </c>
      <c r="OM79" s="128">
        <v>55.000000000000014</v>
      </c>
      <c r="ON79" s="310">
        <v>22.857142857142851</v>
      </c>
      <c r="OO79" s="128">
        <v>16.842105263157894</v>
      </c>
      <c r="OP79" s="128">
        <v>20</v>
      </c>
      <c r="OQ79" s="128">
        <v>20.512820512820515</v>
      </c>
      <c r="OR79" s="128">
        <v>20.289855072463773</v>
      </c>
      <c r="OS79" s="128">
        <v>23.684210526315795</v>
      </c>
      <c r="OT79" s="128">
        <v>17.333333333333343</v>
      </c>
      <c r="OU79" s="128">
        <v>24.050632911392409</v>
      </c>
      <c r="OW79" s="378" t="str">
        <f t="shared" si="68"/>
        <v>--</v>
      </c>
      <c r="OX79" s="378" t="str">
        <f t="shared" si="68"/>
        <v>--</v>
      </c>
      <c r="OY79" s="381">
        <v>0</v>
      </c>
      <c r="OZ79" s="378" t="str">
        <f t="shared" si="68"/>
        <v>--</v>
      </c>
      <c r="PA79" s="378" t="str">
        <f t="shared" si="69"/>
        <v>--</v>
      </c>
      <c r="PB79" s="378" t="str">
        <f t="shared" si="69"/>
        <v>--</v>
      </c>
      <c r="PC79" s="381">
        <v>0</v>
      </c>
      <c r="PD79" s="378" t="str">
        <f t="shared" ref="PD79:PF79" si="74">"--"</f>
        <v>--</v>
      </c>
      <c r="PE79" s="378" t="str">
        <f t="shared" si="74"/>
        <v>--</v>
      </c>
      <c r="PF79" s="378" t="str">
        <f t="shared" si="74"/>
        <v>--</v>
      </c>
      <c r="PG79" s="381">
        <v>82.142857142857139</v>
      </c>
      <c r="PH79" s="378" t="str">
        <f t="shared" ref="PH79:PJ79" si="75">"--"</f>
        <v>--</v>
      </c>
      <c r="PI79" s="378" t="str">
        <f t="shared" si="75"/>
        <v>--</v>
      </c>
      <c r="PJ79" s="378" t="str">
        <f t="shared" si="75"/>
        <v>--</v>
      </c>
      <c r="PK79" s="381">
        <v>14.285714285714286</v>
      </c>
      <c r="PL79" s="378" t="str">
        <f t="shared" ref="PL79" si="76">"--"</f>
        <v>--</v>
      </c>
      <c r="PM79" s="378" t="str">
        <f t="shared" si="70"/>
        <v>--</v>
      </c>
      <c r="PN79" s="378" t="str">
        <f t="shared" si="70"/>
        <v>--</v>
      </c>
      <c r="PO79" s="381">
        <v>7.6923076923076916</v>
      </c>
      <c r="PP79" s="378" t="str">
        <f t="shared" ref="PP79" si="77">"--"</f>
        <v>--</v>
      </c>
      <c r="PQ79" s="378" t="str">
        <f t="shared" si="71"/>
        <v>--</v>
      </c>
      <c r="PR79" s="378" t="str">
        <f t="shared" si="71"/>
        <v>--</v>
      </c>
      <c r="PS79" s="381">
        <v>11.53846153846154</v>
      </c>
      <c r="PT79" s="378" t="str">
        <f t="shared" ref="PT79" si="78">"--"</f>
        <v>--</v>
      </c>
      <c r="PU79" s="378" t="str">
        <f t="shared" si="72"/>
        <v>--</v>
      </c>
      <c r="PV79" s="378" t="str">
        <f t="shared" si="72"/>
        <v>--</v>
      </c>
      <c r="PW79" s="381">
        <v>19.230769230769234</v>
      </c>
      <c r="PX79" s="378" t="str">
        <f t="shared" ref="PX79" si="79">"--"</f>
        <v>--</v>
      </c>
      <c r="PZ79" s="368"/>
      <c r="QA79" s="368"/>
      <c r="QB79" s="368"/>
      <c r="QC79" s="368"/>
      <c r="QD79" s="368"/>
      <c r="QE79" s="368"/>
      <c r="QF79" s="368"/>
      <c r="QG79" s="368"/>
      <c r="QH79" s="368"/>
      <c r="QI79" s="368"/>
      <c r="QJ79" s="368"/>
      <c r="QK79" s="368"/>
      <c r="QL79" s="368"/>
      <c r="QM79" s="368"/>
      <c r="QN79" s="368"/>
      <c r="QO79" s="368"/>
      <c r="QP79" s="368"/>
      <c r="QQ79" s="368"/>
      <c r="QR79" s="368"/>
      <c r="QS79" s="368"/>
      <c r="QT79" s="368"/>
      <c r="QU79" s="368"/>
      <c r="QV79" s="368"/>
      <c r="QW79" s="368"/>
      <c r="QX79" s="368"/>
      <c r="QY79" s="368"/>
      <c r="QZ79" s="368"/>
      <c r="RA79" s="368"/>
      <c r="RB79" s="368"/>
      <c r="RC79" s="368"/>
      <c r="RD79" s="368"/>
      <c r="RE79" s="368"/>
      <c r="RF79" s="368"/>
      <c r="RG79" s="368"/>
      <c r="RH79" s="368"/>
      <c r="RI79" s="368"/>
      <c r="RJ79" s="368"/>
      <c r="RK79" s="368"/>
      <c r="RL79" s="368"/>
      <c r="RM79" s="368"/>
      <c r="RN79" s="368"/>
      <c r="RO79" s="368"/>
      <c r="RP79" s="368"/>
      <c r="RQ79" s="368"/>
      <c r="RR79" s="368"/>
      <c r="RS79" s="368"/>
      <c r="RT79" s="368"/>
    </row>
    <row r="80" spans="1:488" x14ac:dyDescent="0.25">
      <c r="A80" s="114">
        <v>76</v>
      </c>
      <c r="B80" s="93" t="s">
        <v>76</v>
      </c>
      <c r="C80" s="189">
        <v>0.84033613445378175</v>
      </c>
      <c r="D80" s="189">
        <v>9.17431192660551</v>
      </c>
      <c r="E80" s="189">
        <v>19.090909090909083</v>
      </c>
      <c r="F80" s="189">
        <v>0.86206896551724144</v>
      </c>
      <c r="G80" s="189">
        <v>10.280373831775702</v>
      </c>
      <c r="H80" s="189">
        <v>12.000000000000005</v>
      </c>
      <c r="I80" s="189">
        <v>0</v>
      </c>
      <c r="J80" s="189">
        <v>7.2727272727272743</v>
      </c>
      <c r="K80" s="189">
        <v>22.499999999999996</v>
      </c>
      <c r="L80" s="189">
        <v>0</v>
      </c>
      <c r="M80" s="190">
        <v>10.18518518518519</v>
      </c>
      <c r="N80" s="190">
        <v>22.935779816513758</v>
      </c>
      <c r="O80" s="190">
        <v>1.0526315789473681</v>
      </c>
      <c r="P80" s="190">
        <v>9.8765432098765409</v>
      </c>
      <c r="Q80" s="190">
        <v>14.130434782608701</v>
      </c>
      <c r="R80" s="190">
        <v>0.84033613445378175</v>
      </c>
      <c r="S80" s="190">
        <v>6.5420560747663563</v>
      </c>
      <c r="T80" s="190">
        <v>16.666666666666668</v>
      </c>
      <c r="U80" s="190">
        <v>0.86206896551724144</v>
      </c>
      <c r="V80" s="190">
        <v>9.3457943925233664</v>
      </c>
      <c r="W80" s="190">
        <v>10.666666666666671</v>
      </c>
      <c r="X80" s="190">
        <v>0</v>
      </c>
      <c r="Y80" s="190">
        <v>7.2727272727272743</v>
      </c>
      <c r="Z80" s="190">
        <v>20.5128205128205</v>
      </c>
      <c r="AA80" s="190">
        <v>0</v>
      </c>
      <c r="AB80" s="132">
        <v>7.4766355140186924</v>
      </c>
      <c r="AC80" s="132">
        <v>19.266055045871553</v>
      </c>
      <c r="AD80" s="132">
        <v>1.0526315789473681</v>
      </c>
      <c r="AE80" s="132">
        <v>8.6419753086419764</v>
      </c>
      <c r="AF80" s="190">
        <v>14.130434782608701</v>
      </c>
      <c r="AG80" s="189">
        <v>0</v>
      </c>
      <c r="AH80" s="189">
        <v>7.4766355140186915</v>
      </c>
      <c r="AI80" s="191">
        <v>14.814814814814817</v>
      </c>
      <c r="AJ80" s="191">
        <v>0</v>
      </c>
      <c r="AK80" s="190">
        <v>5.6074766355140229</v>
      </c>
      <c r="AL80" s="190">
        <v>9.3333333333333304</v>
      </c>
      <c r="AM80" s="190">
        <v>0</v>
      </c>
      <c r="AN80" s="190">
        <v>3.6363636363636362</v>
      </c>
      <c r="AO80" s="190">
        <v>12.499999999999998</v>
      </c>
      <c r="AP80" s="190">
        <v>0</v>
      </c>
      <c r="AQ80" s="190">
        <v>4.716981132075472</v>
      </c>
      <c r="AR80" s="190">
        <v>18.691588785046736</v>
      </c>
      <c r="AS80" s="190">
        <v>0</v>
      </c>
      <c r="AT80" s="190">
        <v>6.2500000000000009</v>
      </c>
      <c r="AU80" s="190">
        <v>10.112359550561797</v>
      </c>
      <c r="AV80" s="190">
        <v>0.80645161290322565</v>
      </c>
      <c r="AW80" s="190">
        <v>13.157894736842101</v>
      </c>
      <c r="AX80" s="132">
        <v>20.72072072072072</v>
      </c>
      <c r="AY80" s="132">
        <v>2.5423728813559316</v>
      </c>
      <c r="AZ80" s="132">
        <v>15.789473684210527</v>
      </c>
      <c r="BA80" s="132">
        <v>16.455696202531644</v>
      </c>
      <c r="BB80" s="190">
        <v>0</v>
      </c>
      <c r="BC80" s="132">
        <v>12.727272727272728</v>
      </c>
      <c r="BD80" s="132">
        <v>12.195121951219511</v>
      </c>
      <c r="BE80" s="132">
        <v>1.2195121951219507</v>
      </c>
      <c r="BF80" s="132">
        <v>9.5652173913043512</v>
      </c>
      <c r="BG80" s="190">
        <v>13.157894736842101</v>
      </c>
      <c r="BH80" s="132">
        <v>1.9607843137254894</v>
      </c>
      <c r="BI80" s="132">
        <v>9.1954022988505741</v>
      </c>
      <c r="BJ80" s="132">
        <v>13.13131313131313</v>
      </c>
      <c r="BK80" s="192" t="s">
        <v>286</v>
      </c>
      <c r="BL80" s="190">
        <v>5.2631578947368354</v>
      </c>
      <c r="BM80" s="132">
        <v>3.6036036036035739</v>
      </c>
      <c r="BN80" s="192" t="s">
        <v>286</v>
      </c>
      <c r="BO80" s="192">
        <v>6.1946902654866989</v>
      </c>
      <c r="BP80" s="192">
        <v>7.5949367088607431</v>
      </c>
      <c r="BQ80" s="192" t="s">
        <v>286</v>
      </c>
      <c r="BR80" s="132">
        <v>3.636363636363626</v>
      </c>
      <c r="BS80" s="132">
        <v>7.3170731707316889</v>
      </c>
      <c r="BT80" s="192" t="s">
        <v>286</v>
      </c>
      <c r="BU80" s="190">
        <v>0</v>
      </c>
      <c r="BV80" s="132">
        <v>5.2631578947368425</v>
      </c>
      <c r="BW80" s="192" t="s">
        <v>286</v>
      </c>
      <c r="BX80" s="132">
        <v>2.2988505747126431</v>
      </c>
      <c r="BY80" s="190">
        <v>3.0303030303030312</v>
      </c>
      <c r="BZ80" s="132" t="s">
        <v>286</v>
      </c>
      <c r="CA80" s="132">
        <v>3.9215686274509798</v>
      </c>
      <c r="CB80" s="132">
        <v>50.467289719626166</v>
      </c>
      <c r="CC80" s="190" t="s">
        <v>286</v>
      </c>
      <c r="CD80" s="132">
        <v>8.4210526315789469</v>
      </c>
      <c r="CE80" s="132">
        <v>43.421052631578945</v>
      </c>
      <c r="CF80" s="132" t="s">
        <v>286</v>
      </c>
      <c r="CG80" s="190">
        <v>8</v>
      </c>
      <c r="CH80" s="132">
        <v>50.000000000000007</v>
      </c>
      <c r="CI80" s="132" t="s">
        <v>286</v>
      </c>
      <c r="CJ80" s="132">
        <v>4.9019607843137258</v>
      </c>
      <c r="CK80" s="132">
        <v>36</v>
      </c>
      <c r="CL80" s="132" t="s">
        <v>286</v>
      </c>
      <c r="CM80" s="132">
        <v>5.5555555555555571</v>
      </c>
      <c r="CN80" s="132">
        <v>28.915662650602414</v>
      </c>
      <c r="CO80" s="132" t="s">
        <v>286</v>
      </c>
      <c r="CP80" s="190">
        <v>28.571428571428573</v>
      </c>
      <c r="CQ80" s="132">
        <v>61.818181818181834</v>
      </c>
      <c r="CR80" s="132" t="s">
        <v>286</v>
      </c>
      <c r="CS80" s="192">
        <v>28.703703703703695</v>
      </c>
      <c r="CT80" s="192">
        <v>54.430379746835449</v>
      </c>
      <c r="CU80" s="190" t="s">
        <v>286</v>
      </c>
      <c r="CV80" s="132">
        <v>10.909090909090908</v>
      </c>
      <c r="CW80" s="132">
        <v>60.526315789473699</v>
      </c>
      <c r="CX80" s="192" t="s">
        <v>286</v>
      </c>
      <c r="CY80" s="192">
        <v>17.117117117117118</v>
      </c>
      <c r="CZ80" s="190">
        <v>43.859649122807021</v>
      </c>
      <c r="DA80" s="132" t="s">
        <v>286</v>
      </c>
      <c r="DB80" s="132">
        <v>17.647058823529406</v>
      </c>
      <c r="DC80" s="210">
        <v>42.708333333333336</v>
      </c>
      <c r="DD80" s="192">
        <v>72.222222222222257</v>
      </c>
      <c r="DE80" s="190">
        <v>69.298245614035068</v>
      </c>
      <c r="DF80" s="132">
        <v>53.153153153153163</v>
      </c>
      <c r="DG80" s="132">
        <v>70.085470085470121</v>
      </c>
      <c r="DH80" s="192">
        <v>77.678571428571431</v>
      </c>
      <c r="DI80" s="192">
        <v>57.692307692307686</v>
      </c>
      <c r="DJ80" s="190">
        <v>72.340425531914917</v>
      </c>
      <c r="DK80" s="132">
        <v>81.818181818181785</v>
      </c>
      <c r="DL80" s="132">
        <v>65.853658536585371</v>
      </c>
      <c r="DM80" s="132">
        <v>71.951219512195138</v>
      </c>
      <c r="DN80" s="132">
        <v>75.221238938053077</v>
      </c>
      <c r="DO80" s="190">
        <v>51.327433628318566</v>
      </c>
      <c r="DP80" s="132">
        <v>60.396039603960418</v>
      </c>
      <c r="DQ80" s="132">
        <v>77.647058823529406</v>
      </c>
      <c r="DR80" s="132">
        <v>53.535353535353536</v>
      </c>
      <c r="DS80" s="132">
        <v>63.199999999999996</v>
      </c>
      <c r="DT80" s="190">
        <v>52.631578947368403</v>
      </c>
      <c r="DU80" s="194">
        <v>36.03603603603603</v>
      </c>
      <c r="DV80" s="194">
        <v>42.477876106194678</v>
      </c>
      <c r="DW80" s="192">
        <v>54.464285714285701</v>
      </c>
      <c r="DX80" s="194">
        <v>44.303797468354425</v>
      </c>
      <c r="DY80" s="190">
        <v>48.888888888888886</v>
      </c>
      <c r="DZ80" s="190">
        <v>51.851851851851848</v>
      </c>
      <c r="EA80" s="190">
        <v>51.219512195121936</v>
      </c>
      <c r="EB80" s="190">
        <v>50.617283950617278</v>
      </c>
      <c r="EC80" s="190">
        <v>53.097345132743364</v>
      </c>
      <c r="ED80" s="190">
        <v>36.842105263157883</v>
      </c>
      <c r="EE80" s="190">
        <v>46.999999999999993</v>
      </c>
      <c r="EF80" s="190">
        <v>58.620689655172406</v>
      </c>
      <c r="EG80" s="190">
        <v>47.47474747474746</v>
      </c>
      <c r="EH80" s="190">
        <v>23.387096774193541</v>
      </c>
      <c r="EI80" s="190">
        <v>15.044247787610621</v>
      </c>
      <c r="EJ80" s="190">
        <v>6.363636363636366</v>
      </c>
      <c r="EK80" s="190">
        <v>11.304347826086961</v>
      </c>
      <c r="EL80" s="132">
        <v>12.72727272727273</v>
      </c>
      <c r="EM80" s="132">
        <v>11.392405063291141</v>
      </c>
      <c r="EN80" s="132">
        <v>16.000000000000004</v>
      </c>
      <c r="EO80" s="132">
        <v>14.814814814814817</v>
      </c>
      <c r="EP80" s="190">
        <v>5</v>
      </c>
      <c r="EQ80" s="132">
        <v>17.499999999999993</v>
      </c>
      <c r="ER80" s="132">
        <v>14.035087719298252</v>
      </c>
      <c r="ES80" s="132">
        <v>14.912280701754387</v>
      </c>
      <c r="ET80" s="132">
        <v>15.624999999999998</v>
      </c>
      <c r="EU80" s="190">
        <v>10.344827586206895</v>
      </c>
      <c r="EV80" s="132">
        <v>16.161616161616166</v>
      </c>
      <c r="EW80" s="132" t="s">
        <v>286</v>
      </c>
      <c r="EX80" s="132" t="s">
        <v>286</v>
      </c>
      <c r="EY80" s="132" t="s">
        <v>286</v>
      </c>
      <c r="EZ80" s="190">
        <v>91.596638655462215</v>
      </c>
      <c r="FA80" s="132">
        <v>90.990990990991008</v>
      </c>
      <c r="FB80" s="132">
        <v>82.051282051282058</v>
      </c>
      <c r="FC80" s="132">
        <v>88.461538461538467</v>
      </c>
      <c r="FD80" s="132">
        <v>94.545454545454547</v>
      </c>
      <c r="FE80" s="190">
        <v>90.243902439024396</v>
      </c>
      <c r="FF80" s="132">
        <v>89.024390243902431</v>
      </c>
      <c r="FG80" s="132">
        <v>86.725663716814196</v>
      </c>
      <c r="FH80" s="132">
        <v>80.357142857142833</v>
      </c>
      <c r="FI80" s="132">
        <v>84.000000000000028</v>
      </c>
      <c r="FJ80" s="190">
        <v>83.908045977011497</v>
      </c>
      <c r="FK80" s="132">
        <v>81.818181818181841</v>
      </c>
      <c r="FL80" s="132" t="s">
        <v>286</v>
      </c>
      <c r="FM80" s="132" t="s">
        <v>286</v>
      </c>
      <c r="FN80" s="132" t="s">
        <v>286</v>
      </c>
      <c r="FO80" s="190">
        <v>41.17647058823529</v>
      </c>
      <c r="FP80" s="132">
        <v>54.054054054054035</v>
      </c>
      <c r="FQ80" s="132">
        <v>30.76923076923077</v>
      </c>
      <c r="FR80" s="132">
        <v>40.384615384615394</v>
      </c>
      <c r="FS80" s="132">
        <v>58.181818181818194</v>
      </c>
      <c r="FT80" s="190">
        <v>34.146341463414636</v>
      </c>
      <c r="FU80" s="132">
        <v>49.999999999999993</v>
      </c>
      <c r="FV80" s="132">
        <v>35.398230088495588</v>
      </c>
      <c r="FW80" s="132">
        <v>34.821428571428577</v>
      </c>
      <c r="FX80" s="132">
        <v>38.999999999999972</v>
      </c>
      <c r="FY80" s="190">
        <v>33.333333333333336</v>
      </c>
      <c r="FZ80" s="132">
        <v>31.313131313131318</v>
      </c>
      <c r="GA80" s="132" t="s">
        <v>286</v>
      </c>
      <c r="GB80" s="132" t="s">
        <v>286</v>
      </c>
      <c r="GC80" s="132" t="s">
        <v>286</v>
      </c>
      <c r="GD80" s="190">
        <v>62.068965517241367</v>
      </c>
      <c r="GE80" s="132">
        <v>83.636363636363669</v>
      </c>
      <c r="GF80" s="132">
        <v>75.949367088607588</v>
      </c>
      <c r="GG80" s="132">
        <v>54.901960784313729</v>
      </c>
      <c r="GH80" s="132">
        <v>55.555555555555543</v>
      </c>
      <c r="GI80" s="190">
        <v>75.609756097560975</v>
      </c>
      <c r="GJ80" s="132">
        <v>56.25</v>
      </c>
      <c r="GK80" s="132">
        <v>54.128440366972498</v>
      </c>
      <c r="GL80" s="132">
        <v>63.963963963963977</v>
      </c>
      <c r="GM80" s="197">
        <v>60</v>
      </c>
      <c r="GN80" s="190">
        <v>58.139534883720941</v>
      </c>
      <c r="GO80" s="132">
        <v>60.606060606060623</v>
      </c>
      <c r="GP80" s="132" t="s">
        <v>286</v>
      </c>
      <c r="GQ80" s="132" t="s">
        <v>286</v>
      </c>
      <c r="GR80" s="132" t="s">
        <v>286</v>
      </c>
      <c r="GS80" s="190">
        <v>12.931034482758625</v>
      </c>
      <c r="GT80" s="132">
        <v>35.454545454545467</v>
      </c>
      <c r="GU80" s="132">
        <v>27.848101265822784</v>
      </c>
      <c r="GV80" s="132">
        <v>11.764705882352942</v>
      </c>
      <c r="GW80" s="132">
        <v>18.518518518518523</v>
      </c>
      <c r="GX80" s="190">
        <v>26.829268292682926</v>
      </c>
      <c r="GY80" s="190">
        <v>8.75</v>
      </c>
      <c r="GZ80" s="190">
        <v>17.431192660550451</v>
      </c>
      <c r="HA80" s="190">
        <v>21.621621621621628</v>
      </c>
      <c r="HB80" s="190">
        <v>16.999999999999996</v>
      </c>
      <c r="HC80" s="190">
        <v>13.953488372093021</v>
      </c>
      <c r="HD80" s="190">
        <v>31.313131313131326</v>
      </c>
      <c r="HE80" s="190" t="s">
        <v>286</v>
      </c>
      <c r="HF80" s="190" t="s">
        <v>286</v>
      </c>
      <c r="HG80" s="190" t="s">
        <v>286</v>
      </c>
      <c r="HH80" s="190">
        <v>28.947368421052623</v>
      </c>
      <c r="HI80" s="190">
        <v>16.666666666666668</v>
      </c>
      <c r="HJ80" s="190">
        <v>14.666666666666668</v>
      </c>
      <c r="HK80" s="190">
        <v>28.888888888888889</v>
      </c>
      <c r="HL80" s="132">
        <v>21.81818181818182</v>
      </c>
      <c r="HM80" s="132">
        <v>32.5</v>
      </c>
      <c r="HN80" s="132">
        <v>29.62962962962963</v>
      </c>
      <c r="HO80" s="132">
        <v>43.243243243243249</v>
      </c>
      <c r="HP80" s="190">
        <v>33.928571428571423</v>
      </c>
      <c r="HQ80" s="132">
        <v>39.583333333333329</v>
      </c>
      <c r="HR80" s="132">
        <v>30.487804878048795</v>
      </c>
      <c r="HS80" s="132">
        <v>30.208333333333343</v>
      </c>
      <c r="HT80" s="196" t="s">
        <v>286</v>
      </c>
      <c r="HU80" s="190" t="s">
        <v>286</v>
      </c>
      <c r="HV80" s="192" t="s">
        <v>286</v>
      </c>
      <c r="HW80" s="192">
        <v>6.1403508771929847</v>
      </c>
      <c r="HX80" s="192">
        <v>2.7777777777777777</v>
      </c>
      <c r="HY80" s="192">
        <v>1.3333333333333335</v>
      </c>
      <c r="HZ80" s="192">
        <v>13.333333333333334</v>
      </c>
      <c r="IA80" s="192">
        <v>10.909090909090914</v>
      </c>
      <c r="IB80" s="192">
        <v>7.5</v>
      </c>
      <c r="IC80" s="192">
        <v>12.345679012345679</v>
      </c>
      <c r="ID80" s="192">
        <v>10.810810810810812</v>
      </c>
      <c r="IE80" s="192">
        <v>13.392857142857141</v>
      </c>
      <c r="IF80" s="192">
        <v>16.666666666666661</v>
      </c>
      <c r="IG80" s="192">
        <v>6.0975609756097562</v>
      </c>
      <c r="IH80" s="192">
        <v>8.3333333333333304</v>
      </c>
      <c r="II80" s="192" t="s">
        <v>286</v>
      </c>
      <c r="IJ80" s="192" t="s">
        <v>286</v>
      </c>
      <c r="IK80" s="192" t="s">
        <v>286</v>
      </c>
      <c r="IL80" s="192" t="s">
        <v>286</v>
      </c>
      <c r="IM80" s="192" t="s">
        <v>286</v>
      </c>
      <c r="IN80" s="192" t="s">
        <v>286</v>
      </c>
      <c r="IO80" s="192" t="s">
        <v>286</v>
      </c>
      <c r="IP80" s="192" t="s">
        <v>286</v>
      </c>
      <c r="IQ80" s="192" t="s">
        <v>286</v>
      </c>
      <c r="IR80" s="192" t="s">
        <v>286</v>
      </c>
      <c r="IS80" s="192">
        <v>11.009174311926611</v>
      </c>
      <c r="IT80" s="192">
        <v>14.414414414414418</v>
      </c>
      <c r="IU80" s="192" t="s">
        <v>286</v>
      </c>
      <c r="IV80" s="192">
        <v>9.8765432098765444</v>
      </c>
      <c r="IW80" s="192">
        <v>14.583333333333329</v>
      </c>
      <c r="IX80" s="192" t="s">
        <v>286</v>
      </c>
      <c r="IY80" s="192" t="s">
        <v>286</v>
      </c>
      <c r="IZ80" s="192" t="s">
        <v>286</v>
      </c>
      <c r="JA80" s="192" t="s">
        <v>286</v>
      </c>
      <c r="JB80" s="192" t="s">
        <v>286</v>
      </c>
      <c r="JC80" s="192" t="s">
        <v>286</v>
      </c>
      <c r="JD80" s="192" t="s">
        <v>286</v>
      </c>
      <c r="JE80" s="192" t="s">
        <v>286</v>
      </c>
      <c r="JF80" s="192" t="s">
        <v>286</v>
      </c>
      <c r="JG80" s="192" t="s">
        <v>286</v>
      </c>
      <c r="JH80" s="192">
        <v>11.009174311926609</v>
      </c>
      <c r="JI80" s="192">
        <v>8.1081081081081088</v>
      </c>
      <c r="JJ80" s="192" t="s">
        <v>286</v>
      </c>
      <c r="JK80" s="192">
        <v>13.58024691358025</v>
      </c>
      <c r="JL80" s="192">
        <v>6.2500000000000018</v>
      </c>
      <c r="JM80" s="192" t="s">
        <v>286</v>
      </c>
      <c r="JN80" s="192" t="s">
        <v>286</v>
      </c>
      <c r="JO80" s="192" t="s">
        <v>286</v>
      </c>
      <c r="JP80" s="192" t="s">
        <v>286</v>
      </c>
      <c r="JQ80" s="192" t="s">
        <v>286</v>
      </c>
      <c r="JR80" s="192" t="s">
        <v>286</v>
      </c>
      <c r="JS80" s="192" t="s">
        <v>286</v>
      </c>
      <c r="JT80" s="192" t="s">
        <v>286</v>
      </c>
      <c r="JU80" s="192" t="s">
        <v>286</v>
      </c>
      <c r="JV80" s="192" t="s">
        <v>286</v>
      </c>
      <c r="JW80" s="192">
        <v>22.018348623853214</v>
      </c>
      <c r="JX80" s="192">
        <v>22.522522522522525</v>
      </c>
      <c r="JY80" s="192" t="s">
        <v>286</v>
      </c>
      <c r="JZ80" s="192">
        <v>23.456790123456795</v>
      </c>
      <c r="KA80" s="192">
        <v>20.833333333333346</v>
      </c>
      <c r="KB80" s="192">
        <v>19.200000000000003</v>
      </c>
      <c r="KC80" s="192">
        <v>18.584070796460178</v>
      </c>
      <c r="KD80" s="192">
        <v>25.454545454545457</v>
      </c>
      <c r="KE80" s="192">
        <v>19.491525423728813</v>
      </c>
      <c r="KF80" s="192">
        <v>23.893805309734514</v>
      </c>
      <c r="KG80" s="192">
        <v>21.518987341772164</v>
      </c>
      <c r="KH80" s="192">
        <v>19.607843137254903</v>
      </c>
      <c r="KI80" s="192">
        <v>25.45454545454545</v>
      </c>
      <c r="KJ80" s="192">
        <v>26.829268292682933</v>
      </c>
      <c r="KK80" s="192">
        <v>21.6867469879518</v>
      </c>
      <c r="KL80" s="192">
        <v>20.353982300884955</v>
      </c>
      <c r="KM80" s="192">
        <v>23.684210526315795</v>
      </c>
      <c r="KN80" s="192">
        <v>23.711340206185564</v>
      </c>
      <c r="KO80" s="192">
        <v>16.09195402298851</v>
      </c>
      <c r="KP80" s="192">
        <v>21.212121212121218</v>
      </c>
      <c r="KQ80" s="192" t="str">
        <f t="shared" si="73"/>
        <v>--</v>
      </c>
      <c r="KR80" s="192" t="str">
        <f t="shared" si="73"/>
        <v>--</v>
      </c>
      <c r="KS80" s="192" t="str">
        <f t="shared" si="73"/>
        <v>--</v>
      </c>
      <c r="KT80" s="192" t="str">
        <f t="shared" si="73"/>
        <v>--</v>
      </c>
      <c r="KU80" s="192" t="str">
        <f t="shared" si="73"/>
        <v>--</v>
      </c>
      <c r="KV80" s="219">
        <v>0</v>
      </c>
      <c r="KW80" s="219">
        <v>1.88679245283019</v>
      </c>
      <c r="KX80" s="219">
        <v>0</v>
      </c>
      <c r="KY80" s="219">
        <v>1.92307692307692</v>
      </c>
      <c r="KZ80" s="219">
        <v>2.2727272727272698</v>
      </c>
      <c r="LA80" s="219">
        <v>0</v>
      </c>
      <c r="LB80" s="190" t="str">
        <f t="shared" si="60"/>
        <v>--</v>
      </c>
      <c r="LC80" s="219">
        <v>7.4074074074074101</v>
      </c>
      <c r="LD80" s="219">
        <v>12.698412698412699</v>
      </c>
      <c r="LE80" s="190" t="str">
        <f t="shared" si="61"/>
        <v>--</v>
      </c>
      <c r="LF80" s="219">
        <v>0</v>
      </c>
      <c r="LG80" s="219">
        <v>8.3333333333333304</v>
      </c>
      <c r="LH80" s="219">
        <v>85.915492957746395</v>
      </c>
      <c r="LI80" s="219">
        <v>79.629629629629605</v>
      </c>
      <c r="LJ80" s="219">
        <v>79.365079365079396</v>
      </c>
      <c r="LK80" s="219">
        <v>76.923076923076906</v>
      </c>
      <c r="LL80" s="219">
        <v>79.545454545454504</v>
      </c>
      <c r="LM80" s="219">
        <v>76.6666666666667</v>
      </c>
      <c r="LN80" s="219">
        <v>40.845070422535201</v>
      </c>
      <c r="LO80" s="219">
        <v>24.074074074074101</v>
      </c>
      <c r="LP80" s="219">
        <v>41.269841269841301</v>
      </c>
      <c r="LQ80" s="219">
        <v>34.615384615384599</v>
      </c>
      <c r="LR80" s="219">
        <v>29.5454545454546</v>
      </c>
      <c r="LS80" s="219">
        <v>28.3333333333333</v>
      </c>
      <c r="LT80" s="219">
        <v>47.887323943661997</v>
      </c>
      <c r="LU80" s="219">
        <v>61.1111111111111</v>
      </c>
      <c r="LV80" s="219">
        <v>60.317460317460302</v>
      </c>
      <c r="LW80" s="219">
        <v>53.846153846153797</v>
      </c>
      <c r="LX80" s="219">
        <v>54.545454545454497</v>
      </c>
      <c r="LY80" s="219">
        <v>60</v>
      </c>
      <c r="LZ80" s="219">
        <v>4.2253521126760596</v>
      </c>
      <c r="MA80" s="219">
        <v>12.962962962962999</v>
      </c>
      <c r="MB80" s="219">
        <v>23.8095238095238</v>
      </c>
      <c r="MC80" s="219">
        <v>5.7692307692307701</v>
      </c>
      <c r="MD80" s="219">
        <v>15.909090909090899</v>
      </c>
      <c r="ME80" s="219">
        <v>8.3333333333333304</v>
      </c>
      <c r="MF80" s="219">
        <v>38.028169014084497</v>
      </c>
      <c r="MG80" s="219">
        <v>48.148148148148202</v>
      </c>
      <c r="MH80" s="219">
        <v>47.619047619047599</v>
      </c>
      <c r="MI80" s="219">
        <v>44.230769230769198</v>
      </c>
      <c r="MJ80" s="219">
        <v>40.909090909090899</v>
      </c>
      <c r="MK80" s="219">
        <v>35</v>
      </c>
      <c r="ML80" s="219">
        <v>9.8591549295774605</v>
      </c>
      <c r="MM80" s="219">
        <v>11.1111111111111</v>
      </c>
      <c r="MN80" s="219">
        <v>14.285714285714301</v>
      </c>
      <c r="MO80" s="219">
        <v>11.538461538461499</v>
      </c>
      <c r="MP80" s="219">
        <v>6.8181818181818201</v>
      </c>
      <c r="MQ80" s="219">
        <v>10</v>
      </c>
      <c r="MR80" s="190" t="str">
        <f t="shared" si="59"/>
        <v>--</v>
      </c>
      <c r="MS80" s="190" t="str">
        <f t="shared" si="59"/>
        <v>--</v>
      </c>
      <c r="MT80" s="190" t="str">
        <f t="shared" si="59"/>
        <v>--</v>
      </c>
      <c r="MU80" s="190" t="str">
        <f t="shared" si="59"/>
        <v>--</v>
      </c>
      <c r="MV80" s="220">
        <v>93.75</v>
      </c>
      <c r="MW80" s="220">
        <v>87.719298245614098</v>
      </c>
      <c r="MX80" s="220">
        <v>32.8125</v>
      </c>
      <c r="MY80" s="220">
        <v>22.807017543859601</v>
      </c>
      <c r="MZ80" s="220">
        <v>35.9375</v>
      </c>
      <c r="NA80" s="220">
        <v>40.350877192982402</v>
      </c>
      <c r="NB80" s="220">
        <v>7.8125</v>
      </c>
      <c r="NC80" s="220">
        <v>7.0175438596491198</v>
      </c>
      <c r="ND80" s="220">
        <v>34.375</v>
      </c>
      <c r="NE80" s="220">
        <v>39.655172413793103</v>
      </c>
      <c r="NF80" s="220">
        <v>10.9375</v>
      </c>
      <c r="NG80" s="220">
        <v>15.517241379310301</v>
      </c>
      <c r="NH80" s="221" t="str">
        <f t="shared" si="62"/>
        <v>--</v>
      </c>
      <c r="NI80" s="222">
        <v>12.8571428571429</v>
      </c>
      <c r="NJ80" s="222">
        <v>9.8039215686274499</v>
      </c>
      <c r="NK80" s="222">
        <v>12.698412698412699</v>
      </c>
      <c r="NL80" s="221" t="str">
        <f t="shared" si="63"/>
        <v>--</v>
      </c>
      <c r="NM80" s="222">
        <v>15.2173913043478</v>
      </c>
      <c r="NN80" s="222">
        <v>14.285714285714301</v>
      </c>
      <c r="NO80" s="222">
        <v>12.5</v>
      </c>
      <c r="NP80" s="221" t="str">
        <f t="shared" si="64"/>
        <v>--</v>
      </c>
      <c r="NQ80" s="273">
        <v>8.5714285714285765</v>
      </c>
      <c r="NR80" s="273">
        <v>9.8039215686274499</v>
      </c>
      <c r="NS80" s="273">
        <v>12.698412698412698</v>
      </c>
      <c r="NT80" s="221" t="str">
        <f t="shared" si="65"/>
        <v>--</v>
      </c>
      <c r="NU80" s="222">
        <v>21.739130434782606</v>
      </c>
      <c r="NV80" s="222">
        <v>4.7619047619047619</v>
      </c>
      <c r="NW80" s="222">
        <v>12.500000000000004</v>
      </c>
      <c r="NX80" s="221" t="str">
        <f t="shared" si="66"/>
        <v>--</v>
      </c>
      <c r="NY80" s="222">
        <v>21.428571428571423</v>
      </c>
      <c r="NZ80" s="222">
        <v>19.6078431372549</v>
      </c>
      <c r="OA80" s="222">
        <v>25.396825396825403</v>
      </c>
      <c r="OB80" s="221" t="str">
        <f t="shared" si="67"/>
        <v>--</v>
      </c>
      <c r="OC80" s="222">
        <v>36.95652173913043</v>
      </c>
      <c r="OD80" s="222">
        <v>19.047619047619047</v>
      </c>
      <c r="OE80" s="222">
        <v>25</v>
      </c>
      <c r="OF80" s="128">
        <v>35.9375</v>
      </c>
      <c r="OG80" s="128">
        <v>72.857142857142847</v>
      </c>
      <c r="OH80" s="128">
        <v>57.407407407407412</v>
      </c>
      <c r="OI80" s="128">
        <v>53.968253968253975</v>
      </c>
      <c r="OJ80" s="128">
        <v>52.830188679245282</v>
      </c>
      <c r="OK80" s="128">
        <v>71.153846153846175</v>
      </c>
      <c r="OL80" s="128">
        <v>72.093023255813947</v>
      </c>
      <c r="OM80" s="128">
        <v>53.333333333333336</v>
      </c>
      <c r="ON80" s="310">
        <v>25</v>
      </c>
      <c r="OO80" s="128">
        <v>14.084507042253524</v>
      </c>
      <c r="OP80" s="128">
        <v>18.518518518518515</v>
      </c>
      <c r="OQ80" s="128">
        <v>6.3492063492063497</v>
      </c>
      <c r="OR80" s="128">
        <v>22.807017543859644</v>
      </c>
      <c r="OS80" s="128">
        <v>23.076923076923077</v>
      </c>
      <c r="OT80" s="128">
        <v>13.636363636363637</v>
      </c>
      <c r="OU80" s="128">
        <v>6.6666666666666661</v>
      </c>
      <c r="OW80" s="378" t="str">
        <f t="shared" si="68"/>
        <v>--</v>
      </c>
      <c r="OX80" s="378" t="str">
        <f t="shared" si="68"/>
        <v>--</v>
      </c>
      <c r="OY80" s="378" t="str">
        <f t="shared" si="68"/>
        <v>--</v>
      </c>
      <c r="OZ80" s="378" t="str">
        <f t="shared" si="68"/>
        <v>--</v>
      </c>
      <c r="PA80" s="378" t="str">
        <f t="shared" si="69"/>
        <v>--</v>
      </c>
      <c r="PB80" s="378" t="str">
        <f t="shared" si="69"/>
        <v>--</v>
      </c>
      <c r="PC80" s="378" t="str">
        <f t="shared" si="69"/>
        <v>--</v>
      </c>
      <c r="PD80" s="378" t="str">
        <f t="shared" si="69"/>
        <v>--</v>
      </c>
      <c r="PE80" s="378" t="str">
        <f t="shared" si="69"/>
        <v>--</v>
      </c>
      <c r="PF80" s="378" t="str">
        <f t="shared" si="69"/>
        <v>--</v>
      </c>
      <c r="PG80" s="378" t="str">
        <f t="shared" si="69"/>
        <v>--</v>
      </c>
      <c r="PH80" s="378" t="str">
        <f t="shared" si="69"/>
        <v>--</v>
      </c>
      <c r="PI80" s="378" t="str">
        <f t="shared" si="69"/>
        <v>--</v>
      </c>
      <c r="PJ80" s="378" t="str">
        <f t="shared" si="69"/>
        <v>--</v>
      </c>
      <c r="PK80" s="378" t="str">
        <f t="shared" si="69"/>
        <v>--</v>
      </c>
      <c r="PL80" s="378" t="str">
        <f t="shared" si="69"/>
        <v>--</v>
      </c>
      <c r="PM80" s="378" t="str">
        <f t="shared" si="70"/>
        <v>--</v>
      </c>
      <c r="PN80" s="378" t="str">
        <f t="shared" si="70"/>
        <v>--</v>
      </c>
      <c r="PO80" s="378" t="str">
        <f t="shared" si="70"/>
        <v>--</v>
      </c>
      <c r="PP80" s="378" t="str">
        <f t="shared" si="70"/>
        <v>--</v>
      </c>
      <c r="PQ80" s="378" t="str">
        <f t="shared" si="71"/>
        <v>--</v>
      </c>
      <c r="PR80" s="378" t="str">
        <f t="shared" si="71"/>
        <v>--</v>
      </c>
      <c r="PS80" s="378" t="str">
        <f t="shared" si="71"/>
        <v>--</v>
      </c>
      <c r="PT80" s="378" t="str">
        <f t="shared" si="71"/>
        <v>--</v>
      </c>
      <c r="PU80" s="378" t="str">
        <f t="shared" si="72"/>
        <v>--</v>
      </c>
      <c r="PV80" s="378" t="str">
        <f t="shared" si="72"/>
        <v>--</v>
      </c>
      <c r="PW80" s="378" t="str">
        <f t="shared" si="72"/>
        <v>--</v>
      </c>
      <c r="PX80" s="378" t="str">
        <f t="shared" si="72"/>
        <v>--</v>
      </c>
      <c r="PZ80" s="368"/>
      <c r="QA80" s="368"/>
      <c r="QB80" s="368"/>
      <c r="QC80" s="368"/>
      <c r="QD80" s="368"/>
      <c r="QE80" s="368"/>
      <c r="QF80" s="368"/>
      <c r="QG80" s="368"/>
      <c r="QH80" s="368"/>
      <c r="QI80" s="368"/>
      <c r="QJ80" s="368"/>
      <c r="QK80" s="368"/>
      <c r="QL80" s="368"/>
      <c r="QM80" s="368"/>
      <c r="QN80" s="368"/>
      <c r="QO80" s="368"/>
      <c r="QP80" s="368"/>
      <c r="QQ80" s="368"/>
      <c r="QR80" s="368"/>
      <c r="QS80" s="368"/>
      <c r="QT80" s="368"/>
      <c r="QU80" s="368"/>
      <c r="QV80" s="368"/>
      <c r="QW80" s="368"/>
      <c r="QX80" s="368"/>
      <c r="QY80" s="368"/>
      <c r="QZ80" s="368"/>
      <c r="RA80" s="368"/>
      <c r="RB80" s="368"/>
      <c r="RC80" s="368"/>
      <c r="RD80" s="368"/>
      <c r="RE80" s="368"/>
      <c r="RF80" s="368"/>
      <c r="RG80" s="368"/>
      <c r="RH80" s="368"/>
      <c r="RI80" s="368"/>
      <c r="RJ80" s="368"/>
      <c r="RK80" s="368"/>
      <c r="RL80" s="368"/>
      <c r="RM80" s="368"/>
      <c r="RN80" s="368"/>
      <c r="RO80" s="368"/>
      <c r="RP80" s="368"/>
      <c r="RQ80" s="368"/>
      <c r="RR80" s="368"/>
      <c r="RS80" s="368"/>
      <c r="RT80" s="368"/>
    </row>
    <row r="81" spans="1:488" ht="21" customHeight="1" x14ac:dyDescent="0.25">
      <c r="A81" s="114">
        <v>77</v>
      </c>
      <c r="B81" s="93" t="s">
        <v>77</v>
      </c>
      <c r="C81" s="189">
        <v>1.1538461538461549</v>
      </c>
      <c r="D81" s="189">
        <v>11.006289308176099</v>
      </c>
      <c r="E81" s="189">
        <v>18.749999999999993</v>
      </c>
      <c r="F81" s="189">
        <v>0.34246575342465757</v>
      </c>
      <c r="G81" s="189">
        <v>14.102564102564109</v>
      </c>
      <c r="H81" s="189">
        <v>13.409961685823758</v>
      </c>
      <c r="I81" s="189">
        <v>1.687763713080169</v>
      </c>
      <c r="J81" s="189">
        <v>10.238907849829351</v>
      </c>
      <c r="K81" s="189">
        <v>10.788381742738586</v>
      </c>
      <c r="L81" s="189">
        <v>0.47619047619047628</v>
      </c>
      <c r="M81" s="190">
        <v>7.0175438596491215</v>
      </c>
      <c r="N81" s="190">
        <v>7.555555555555558</v>
      </c>
      <c r="O81" s="190">
        <v>3.8277511961722497</v>
      </c>
      <c r="P81" s="190">
        <v>3.9999999999999987</v>
      </c>
      <c r="Q81" s="190">
        <v>12.350597609561753</v>
      </c>
      <c r="R81" s="190">
        <v>1.1538461538461549</v>
      </c>
      <c r="S81" s="190">
        <v>9.4339622641509457</v>
      </c>
      <c r="T81" s="190">
        <v>13.684210526315796</v>
      </c>
      <c r="U81" s="190">
        <v>0</v>
      </c>
      <c r="V81" s="190">
        <v>12.540192926045021</v>
      </c>
      <c r="W81" s="190">
        <v>11.15384615384615</v>
      </c>
      <c r="X81" s="190">
        <v>1.2658227848101264</v>
      </c>
      <c r="Y81" s="190">
        <v>9.556313993174065</v>
      </c>
      <c r="Z81" s="190">
        <v>9.9585062240663973</v>
      </c>
      <c r="AA81" s="190">
        <v>0.47619047619047628</v>
      </c>
      <c r="AB81" s="132">
        <v>5.6140350877193024</v>
      </c>
      <c r="AC81" s="132">
        <v>6.2500000000000027</v>
      </c>
      <c r="AD81" s="132">
        <v>3.3492822966507183</v>
      </c>
      <c r="AE81" s="132">
        <v>3.0000000000000004</v>
      </c>
      <c r="AF81" s="190">
        <v>11.599999999999996</v>
      </c>
      <c r="AG81" s="189">
        <v>0</v>
      </c>
      <c r="AH81" s="189">
        <v>5.5016181229773471</v>
      </c>
      <c r="AI81" s="191">
        <v>13.756613756613747</v>
      </c>
      <c r="AJ81" s="191">
        <v>0.34482758620689663</v>
      </c>
      <c r="AK81" s="190">
        <v>6.1889250814332302</v>
      </c>
      <c r="AL81" s="190">
        <v>8.9494163424124569</v>
      </c>
      <c r="AM81" s="190">
        <v>1.2711864406779667</v>
      </c>
      <c r="AN81" s="190">
        <v>3.8194444444444451</v>
      </c>
      <c r="AO81" s="190">
        <v>4.6025104602510458</v>
      </c>
      <c r="AP81" s="190">
        <v>0.47846889952153121</v>
      </c>
      <c r="AQ81" s="190">
        <v>3.9145907473309558</v>
      </c>
      <c r="AR81" s="190">
        <v>4.4843049327354274</v>
      </c>
      <c r="AS81" s="190">
        <v>0.95693779904306242</v>
      </c>
      <c r="AT81" s="190">
        <v>2.0100502512562812</v>
      </c>
      <c r="AU81" s="190">
        <v>6.8000000000000007</v>
      </c>
      <c r="AV81" s="190">
        <v>1.8518518518518523</v>
      </c>
      <c r="AW81" s="190">
        <v>13.411078717201161</v>
      </c>
      <c r="AX81" s="132">
        <v>17.258883248730964</v>
      </c>
      <c r="AY81" s="132">
        <v>3.6666666666666643</v>
      </c>
      <c r="AZ81" s="132">
        <v>18.844984802431597</v>
      </c>
      <c r="BA81" s="132">
        <v>14.391143911439119</v>
      </c>
      <c r="BB81" s="190">
        <v>1.6260162601626023</v>
      </c>
      <c r="BC81" s="132">
        <v>7.8688524590163897</v>
      </c>
      <c r="BD81" s="132">
        <v>14.843749999999993</v>
      </c>
      <c r="BE81" s="132">
        <v>2.6785714285714279</v>
      </c>
      <c r="BF81" s="132">
        <v>10.130718954248378</v>
      </c>
      <c r="BG81" s="190">
        <v>7.5313807531380776</v>
      </c>
      <c r="BH81" s="132">
        <v>1.4218009478672988</v>
      </c>
      <c r="BI81" s="132">
        <v>9.3896713615023479</v>
      </c>
      <c r="BJ81" s="132">
        <v>9.3984962406014994</v>
      </c>
      <c r="BK81" s="192" t="s">
        <v>286</v>
      </c>
      <c r="BL81" s="190">
        <v>5.2173913043477427</v>
      </c>
      <c r="BM81" s="132">
        <v>3.5897435897436054</v>
      </c>
      <c r="BN81" s="192" t="s">
        <v>286</v>
      </c>
      <c r="BO81" s="192">
        <v>5.8103975535167933</v>
      </c>
      <c r="BP81" s="192">
        <v>4.089219330855002</v>
      </c>
      <c r="BQ81" s="192" t="s">
        <v>286</v>
      </c>
      <c r="BR81" s="132">
        <v>3.2679738562091245</v>
      </c>
      <c r="BS81" s="132">
        <v>2.7343750000000568</v>
      </c>
      <c r="BT81" s="192" t="s">
        <v>286</v>
      </c>
      <c r="BU81" s="190">
        <v>5.2117263843648214</v>
      </c>
      <c r="BV81" s="132">
        <v>2.5104602510460259</v>
      </c>
      <c r="BW81" s="192" t="s">
        <v>286</v>
      </c>
      <c r="BX81" s="132">
        <v>1.4218009478672988</v>
      </c>
      <c r="BY81" s="190">
        <v>2.6515151515151509</v>
      </c>
      <c r="BZ81" s="132" t="s">
        <v>286</v>
      </c>
      <c r="CA81" s="132">
        <v>12.328767123287671</v>
      </c>
      <c r="CB81" s="132">
        <v>41.714285714285687</v>
      </c>
      <c r="CC81" s="190" t="s">
        <v>286</v>
      </c>
      <c r="CD81" s="132">
        <v>12.142857142857155</v>
      </c>
      <c r="CE81" s="132">
        <v>38.749999999999986</v>
      </c>
      <c r="CF81" s="132" t="s">
        <v>286</v>
      </c>
      <c r="CG81" s="190">
        <v>9.811320754716979</v>
      </c>
      <c r="CH81" s="132">
        <v>31.063829787234045</v>
      </c>
      <c r="CI81" s="132" t="s">
        <v>286</v>
      </c>
      <c r="CJ81" s="132">
        <v>5.3278688524590176</v>
      </c>
      <c r="CK81" s="132">
        <v>20.942408376963339</v>
      </c>
      <c r="CL81" s="132" t="s">
        <v>286</v>
      </c>
      <c r="CM81" s="132">
        <v>2.9585798816568052</v>
      </c>
      <c r="CN81" s="132">
        <v>17.777777777777786</v>
      </c>
      <c r="CO81" s="132" t="s">
        <v>286</v>
      </c>
      <c r="CP81" s="190">
        <v>39.411764705882341</v>
      </c>
      <c r="CQ81" s="132">
        <v>52.551020408163261</v>
      </c>
      <c r="CR81" s="132" t="s">
        <v>286</v>
      </c>
      <c r="CS81" s="192">
        <v>34.472049689440993</v>
      </c>
      <c r="CT81" s="192">
        <v>50.370370370370381</v>
      </c>
      <c r="CU81" s="190" t="s">
        <v>286</v>
      </c>
      <c r="CV81" s="132">
        <v>24.749163879598683</v>
      </c>
      <c r="CW81" s="132">
        <v>42.687747035573125</v>
      </c>
      <c r="CX81" s="192" t="s">
        <v>286</v>
      </c>
      <c r="CY81" s="192">
        <v>17.105263157894726</v>
      </c>
      <c r="CZ81" s="190">
        <v>33.766233766233761</v>
      </c>
      <c r="DA81" s="132" t="s">
        <v>286</v>
      </c>
      <c r="DB81" s="132">
        <v>16.666666666666675</v>
      </c>
      <c r="DC81" s="210">
        <v>30.888030888030897</v>
      </c>
      <c r="DD81" s="192">
        <v>71.586715867158674</v>
      </c>
      <c r="DE81" s="190">
        <v>70.175438596491219</v>
      </c>
      <c r="DF81" s="132">
        <v>54.591836734693885</v>
      </c>
      <c r="DG81" s="132">
        <v>66.666666666666671</v>
      </c>
      <c r="DH81" s="192">
        <v>62.195121951219541</v>
      </c>
      <c r="DI81" s="192">
        <v>43.866171003717447</v>
      </c>
      <c r="DJ81" s="190">
        <v>67.083333333333357</v>
      </c>
      <c r="DK81" s="132">
        <v>67.434210526315795</v>
      </c>
      <c r="DL81" s="132">
        <v>50.588235294117673</v>
      </c>
      <c r="DM81" s="132">
        <v>68.39622641509429</v>
      </c>
      <c r="DN81" s="132">
        <v>73.529411764705969</v>
      </c>
      <c r="DO81" s="190">
        <v>65.384615384615373</v>
      </c>
      <c r="DP81" s="132">
        <v>65.853658536585414</v>
      </c>
      <c r="DQ81" s="132">
        <v>71.291866028708085</v>
      </c>
      <c r="DR81" s="132">
        <v>61.302681992337142</v>
      </c>
      <c r="DS81" s="132">
        <v>52.272727272727273</v>
      </c>
      <c r="DT81" s="190">
        <v>53.333333333333286</v>
      </c>
      <c r="DU81" s="194">
        <v>41.02564102564105</v>
      </c>
      <c r="DV81" s="194">
        <v>52.364864864864828</v>
      </c>
      <c r="DW81" s="192">
        <v>51.671732522796333</v>
      </c>
      <c r="DX81" s="194">
        <v>36.296296296296326</v>
      </c>
      <c r="DY81" s="190">
        <v>59.751037344398341</v>
      </c>
      <c r="DZ81" s="190">
        <v>57.704918032786892</v>
      </c>
      <c r="EA81" s="190">
        <v>44.488188976377963</v>
      </c>
      <c r="EB81" s="190">
        <v>52.054794520547929</v>
      </c>
      <c r="EC81" s="190">
        <v>61.111111111111114</v>
      </c>
      <c r="ED81" s="190">
        <v>46.835443037974684</v>
      </c>
      <c r="EE81" s="190">
        <v>59.615384615384649</v>
      </c>
      <c r="EF81" s="190">
        <v>64.319248826291116</v>
      </c>
      <c r="EG81" s="190">
        <v>48.669201520912551</v>
      </c>
      <c r="EH81" s="190">
        <v>26.394052044609651</v>
      </c>
      <c r="EI81" s="190">
        <v>15.000000000000007</v>
      </c>
      <c r="EJ81" s="190">
        <v>12.244897959183676</v>
      </c>
      <c r="EK81" s="190">
        <v>19.387755102040813</v>
      </c>
      <c r="EL81" s="132">
        <v>12.269938650306749</v>
      </c>
      <c r="EM81" s="132">
        <v>9.2250922509225095</v>
      </c>
      <c r="EN81" s="132">
        <v>22.357723577235763</v>
      </c>
      <c r="EO81" s="132">
        <v>10.491803278688518</v>
      </c>
      <c r="EP81" s="190">
        <v>14.117647058823531</v>
      </c>
      <c r="EQ81" s="132">
        <v>19.457013574660639</v>
      </c>
      <c r="ER81" s="132">
        <v>17.763157894736853</v>
      </c>
      <c r="ES81" s="132">
        <v>15.126050420168079</v>
      </c>
      <c r="ET81" s="132">
        <v>14.285714285714288</v>
      </c>
      <c r="EU81" s="190">
        <v>20.289855072463769</v>
      </c>
      <c r="EV81" s="132">
        <v>12.927756653992384</v>
      </c>
      <c r="EW81" s="132" t="s">
        <v>286</v>
      </c>
      <c r="EX81" s="132" t="s">
        <v>286</v>
      </c>
      <c r="EY81" s="132" t="s">
        <v>286</v>
      </c>
      <c r="EZ81" s="190">
        <v>87.755102040816269</v>
      </c>
      <c r="FA81" s="132">
        <v>84.097859327217122</v>
      </c>
      <c r="FB81" s="132">
        <v>76.296296296296333</v>
      </c>
      <c r="FC81" s="132">
        <v>90.794979079497949</v>
      </c>
      <c r="FD81" s="132">
        <v>83.660130718954306</v>
      </c>
      <c r="FE81" s="190">
        <v>78.17460317460322</v>
      </c>
      <c r="FF81" s="132">
        <v>89.63963963963964</v>
      </c>
      <c r="FG81" s="132">
        <v>86.229508196721355</v>
      </c>
      <c r="FH81" s="132">
        <v>84.388185654008467</v>
      </c>
      <c r="FI81" s="132">
        <v>83.568075117370924</v>
      </c>
      <c r="FJ81" s="190">
        <v>85.714285714285793</v>
      </c>
      <c r="FK81" s="132">
        <v>83.84615384615384</v>
      </c>
      <c r="FL81" s="132" t="s">
        <v>286</v>
      </c>
      <c r="FM81" s="132" t="s">
        <v>286</v>
      </c>
      <c r="FN81" s="132" t="s">
        <v>286</v>
      </c>
      <c r="FO81" s="190">
        <v>44.557823129251688</v>
      </c>
      <c r="FP81" s="132">
        <v>35.168195718654452</v>
      </c>
      <c r="FQ81" s="132">
        <v>28.148148148148163</v>
      </c>
      <c r="FR81" s="132">
        <v>40.167364016736414</v>
      </c>
      <c r="FS81" s="132">
        <v>35.620915032679768</v>
      </c>
      <c r="FT81" s="190">
        <v>29.761904761904773</v>
      </c>
      <c r="FU81" s="132">
        <v>40.540540540540547</v>
      </c>
      <c r="FV81" s="132">
        <v>36.393442622950815</v>
      </c>
      <c r="FW81" s="132">
        <v>28.691983122362867</v>
      </c>
      <c r="FX81" s="132">
        <v>27.699530516431928</v>
      </c>
      <c r="FY81" s="190">
        <v>31.428571428571445</v>
      </c>
      <c r="FZ81" s="132">
        <v>28.076923076923073</v>
      </c>
      <c r="GA81" s="132" t="s">
        <v>286</v>
      </c>
      <c r="GB81" s="132" t="s">
        <v>286</v>
      </c>
      <c r="GC81" s="132" t="s">
        <v>286</v>
      </c>
      <c r="GD81" s="190">
        <v>60.481099656357365</v>
      </c>
      <c r="GE81" s="132">
        <v>65.634674922600624</v>
      </c>
      <c r="GF81" s="132">
        <v>73.684210526315752</v>
      </c>
      <c r="GG81" s="132">
        <v>56.35593220338982</v>
      </c>
      <c r="GH81" s="132">
        <v>58.415841584158393</v>
      </c>
      <c r="GI81" s="190">
        <v>54.183266932270925</v>
      </c>
      <c r="GJ81" s="132">
        <v>54.587155963302763</v>
      </c>
      <c r="GK81" s="132">
        <v>53.741496598639451</v>
      </c>
      <c r="GL81" s="132">
        <v>55.603448275862064</v>
      </c>
      <c r="GM81" s="197">
        <v>57.211538461538453</v>
      </c>
      <c r="GN81" s="190">
        <v>43.478260869565219</v>
      </c>
      <c r="GO81" s="132">
        <v>50.972762645914415</v>
      </c>
      <c r="GP81" s="132" t="s">
        <v>286</v>
      </c>
      <c r="GQ81" s="132" t="s">
        <v>286</v>
      </c>
      <c r="GR81" s="132" t="s">
        <v>286</v>
      </c>
      <c r="GS81" s="190">
        <v>19.587628865979372</v>
      </c>
      <c r="GT81" s="132">
        <v>29.102167182662548</v>
      </c>
      <c r="GU81" s="132">
        <v>25.563909774436098</v>
      </c>
      <c r="GV81" s="132">
        <v>19.491525423728827</v>
      </c>
      <c r="GW81" s="132">
        <v>20.462046204620478</v>
      </c>
      <c r="GX81" s="190">
        <v>22.310756972111548</v>
      </c>
      <c r="GY81" s="190">
        <v>12.844036697247709</v>
      </c>
      <c r="GZ81" s="190">
        <v>15.646258503401356</v>
      </c>
      <c r="HA81" s="190">
        <v>18.965517241379306</v>
      </c>
      <c r="HB81" s="190">
        <v>15.384615384615376</v>
      </c>
      <c r="HC81" s="190">
        <v>9.6618357487922673</v>
      </c>
      <c r="HD81" s="190">
        <v>17.898832684824903</v>
      </c>
      <c r="HE81" s="190" t="s">
        <v>286</v>
      </c>
      <c r="HF81" s="190" t="s">
        <v>286</v>
      </c>
      <c r="HG81" s="190" t="s">
        <v>286</v>
      </c>
      <c r="HH81" s="190">
        <v>34.306569343065703</v>
      </c>
      <c r="HI81" s="190">
        <v>20</v>
      </c>
      <c r="HJ81" s="190">
        <v>20.312499999999993</v>
      </c>
      <c r="HK81" s="190">
        <v>44.396551724137936</v>
      </c>
      <c r="HL81" s="132">
        <v>23.489932885906025</v>
      </c>
      <c r="HM81" s="132">
        <v>25.806451612903217</v>
      </c>
      <c r="HN81" s="132">
        <v>37.073170731707293</v>
      </c>
      <c r="HO81" s="132">
        <v>32.646048109965612</v>
      </c>
      <c r="HP81" s="190">
        <v>32.456140350877206</v>
      </c>
      <c r="HQ81" s="132">
        <v>40.7035175879397</v>
      </c>
      <c r="HR81" s="132">
        <v>39.024390243902438</v>
      </c>
      <c r="HS81" s="132">
        <v>34.661354581673322</v>
      </c>
      <c r="HT81" s="196" t="s">
        <v>286</v>
      </c>
      <c r="HU81" s="190" t="s">
        <v>286</v>
      </c>
      <c r="HV81" s="192" t="s">
        <v>286</v>
      </c>
      <c r="HW81" s="192">
        <v>11.313868613138686</v>
      </c>
      <c r="HX81" s="192">
        <v>6.0317460317460325</v>
      </c>
      <c r="HY81" s="192">
        <v>3.9062500000000031</v>
      </c>
      <c r="HZ81" s="192">
        <v>18.96551724137932</v>
      </c>
      <c r="IA81" s="192">
        <v>6.3758389261744952</v>
      </c>
      <c r="IB81" s="192">
        <v>9.6774193548387064</v>
      </c>
      <c r="IC81" s="192">
        <v>14.634146341463417</v>
      </c>
      <c r="ID81" s="192">
        <v>9.2783505154639165</v>
      </c>
      <c r="IE81" s="192">
        <v>7.017543859649126</v>
      </c>
      <c r="IF81" s="192">
        <v>18.090452261306535</v>
      </c>
      <c r="IG81" s="192">
        <v>13.658536585365848</v>
      </c>
      <c r="IH81" s="192">
        <v>9.1633466135458264</v>
      </c>
      <c r="II81" s="192" t="s">
        <v>286</v>
      </c>
      <c r="IJ81" s="192" t="s">
        <v>286</v>
      </c>
      <c r="IK81" s="192" t="s">
        <v>286</v>
      </c>
      <c r="IL81" s="192" t="s">
        <v>286</v>
      </c>
      <c r="IM81" s="192" t="s">
        <v>286</v>
      </c>
      <c r="IN81" s="192" t="s">
        <v>286</v>
      </c>
      <c r="IO81" s="192" t="s">
        <v>286</v>
      </c>
      <c r="IP81" s="192" t="s">
        <v>286</v>
      </c>
      <c r="IQ81" s="192" t="s">
        <v>286</v>
      </c>
      <c r="IR81" s="192" t="s">
        <v>286</v>
      </c>
      <c r="IS81" s="192">
        <v>15.867158671586719</v>
      </c>
      <c r="IT81" s="192">
        <v>15.068493150684935</v>
      </c>
      <c r="IU81" s="192" t="s">
        <v>286</v>
      </c>
      <c r="IV81" s="192">
        <v>18.652849740932648</v>
      </c>
      <c r="IW81" s="192">
        <v>14.049586776859504</v>
      </c>
      <c r="IX81" s="192" t="s">
        <v>286</v>
      </c>
      <c r="IY81" s="192" t="s">
        <v>286</v>
      </c>
      <c r="IZ81" s="192" t="s">
        <v>286</v>
      </c>
      <c r="JA81" s="192" t="s">
        <v>286</v>
      </c>
      <c r="JB81" s="192" t="s">
        <v>286</v>
      </c>
      <c r="JC81" s="192" t="s">
        <v>286</v>
      </c>
      <c r="JD81" s="192" t="s">
        <v>286</v>
      </c>
      <c r="JE81" s="192" t="s">
        <v>286</v>
      </c>
      <c r="JF81" s="192" t="s">
        <v>286</v>
      </c>
      <c r="JG81" s="192" t="s">
        <v>286</v>
      </c>
      <c r="JH81" s="192">
        <v>10.701107011070105</v>
      </c>
      <c r="JI81" s="192">
        <v>12.785388127853887</v>
      </c>
      <c r="JJ81" s="192" t="s">
        <v>286</v>
      </c>
      <c r="JK81" s="192">
        <v>10.880829015544045</v>
      </c>
      <c r="JL81" s="192">
        <v>11.157024793388423</v>
      </c>
      <c r="JM81" s="192" t="s">
        <v>286</v>
      </c>
      <c r="JN81" s="192" t="s">
        <v>286</v>
      </c>
      <c r="JO81" s="192" t="s">
        <v>286</v>
      </c>
      <c r="JP81" s="192" t="s">
        <v>286</v>
      </c>
      <c r="JQ81" s="192" t="s">
        <v>286</v>
      </c>
      <c r="JR81" s="192" t="s">
        <v>286</v>
      </c>
      <c r="JS81" s="192" t="s">
        <v>286</v>
      </c>
      <c r="JT81" s="192" t="s">
        <v>286</v>
      </c>
      <c r="JU81" s="192" t="s">
        <v>286</v>
      </c>
      <c r="JV81" s="192" t="s">
        <v>286</v>
      </c>
      <c r="JW81" s="192">
        <v>26.568265682656843</v>
      </c>
      <c r="JX81" s="192">
        <v>27.853881278538815</v>
      </c>
      <c r="JY81" s="192" t="s">
        <v>286</v>
      </c>
      <c r="JZ81" s="192">
        <v>29.533678756476672</v>
      </c>
      <c r="KA81" s="192">
        <v>25.206611570247937</v>
      </c>
      <c r="KB81" s="192">
        <v>16.917293233082695</v>
      </c>
      <c r="KC81" s="192">
        <v>27.859237536656902</v>
      </c>
      <c r="KD81" s="192">
        <v>23.737373737373737</v>
      </c>
      <c r="KE81" s="192">
        <v>20.618556701030919</v>
      </c>
      <c r="KF81" s="192">
        <v>27.051671732522781</v>
      </c>
      <c r="KG81" s="192">
        <v>30.740740740740744</v>
      </c>
      <c r="KH81" s="192">
        <v>25.206611570247937</v>
      </c>
      <c r="KI81" s="192">
        <v>22.295081967213108</v>
      </c>
      <c r="KJ81" s="192">
        <v>18.181818181818176</v>
      </c>
      <c r="KK81" s="192">
        <v>21.36363636363636</v>
      </c>
      <c r="KL81" s="192">
        <v>26.158940397351</v>
      </c>
      <c r="KM81" s="192">
        <v>31.223628691983116</v>
      </c>
      <c r="KN81" s="192">
        <v>22.380952380952383</v>
      </c>
      <c r="KO81" s="192">
        <v>23.222748815165875</v>
      </c>
      <c r="KP81" s="192">
        <v>28.409090909090917</v>
      </c>
      <c r="KQ81" s="192" t="str">
        <f t="shared" si="73"/>
        <v>--</v>
      </c>
      <c r="KR81" s="192" t="str">
        <f t="shared" si="73"/>
        <v>--</v>
      </c>
      <c r="KS81" s="192" t="str">
        <f t="shared" si="73"/>
        <v>--</v>
      </c>
      <c r="KT81" s="192" t="str">
        <f t="shared" si="73"/>
        <v>--</v>
      </c>
      <c r="KU81" s="192" t="str">
        <f t="shared" si="73"/>
        <v>--</v>
      </c>
      <c r="KV81" s="219">
        <v>1.47783251231527</v>
      </c>
      <c r="KW81" s="223">
        <v>0.96618357487922701</v>
      </c>
      <c r="KX81" s="223">
        <v>0.52083333333333304</v>
      </c>
      <c r="KY81" s="219">
        <v>1.9607843137254899</v>
      </c>
      <c r="KZ81" s="219">
        <v>1.59574468085106</v>
      </c>
      <c r="LA81" s="219">
        <v>1.5706806282722501</v>
      </c>
      <c r="LB81" s="190" t="str">
        <f t="shared" si="60"/>
        <v>--</v>
      </c>
      <c r="LC81" s="219">
        <v>1.0526315789473699</v>
      </c>
      <c r="LD81" s="219">
        <v>12</v>
      </c>
      <c r="LE81" s="190" t="str">
        <f t="shared" si="61"/>
        <v>--</v>
      </c>
      <c r="LF81" s="219">
        <v>2.1857923497267802</v>
      </c>
      <c r="LG81" s="219">
        <v>8.3333333333333393</v>
      </c>
      <c r="LH81" s="219">
        <v>83.582089552238799</v>
      </c>
      <c r="LI81" s="219">
        <v>85.576923076923094</v>
      </c>
      <c r="LJ81" s="219">
        <v>81.25</v>
      </c>
      <c r="LK81" s="219">
        <v>77.669902912621396</v>
      </c>
      <c r="LL81" s="219">
        <v>78.260869565217305</v>
      </c>
      <c r="LM81" s="219">
        <v>78.010471204188505</v>
      </c>
      <c r="LN81" s="219">
        <v>31.343283582089601</v>
      </c>
      <c r="LO81" s="219">
        <v>29.807692307692299</v>
      </c>
      <c r="LP81" s="219">
        <v>31.7708333333333</v>
      </c>
      <c r="LQ81" s="219">
        <v>31.553398058252402</v>
      </c>
      <c r="LR81" s="219">
        <v>28.260869565217401</v>
      </c>
      <c r="LS81" s="219">
        <v>27.225130890052402</v>
      </c>
      <c r="LT81" s="219">
        <v>48.756218905472601</v>
      </c>
      <c r="LU81" s="219">
        <v>46.859903381642503</v>
      </c>
      <c r="LV81" s="219">
        <v>49.2146596858639</v>
      </c>
      <c r="LW81" s="219">
        <v>47.572815533980602</v>
      </c>
      <c r="LX81" s="219">
        <v>47.826086956521799</v>
      </c>
      <c r="LY81" s="219">
        <v>44.502617801047101</v>
      </c>
      <c r="LZ81" s="219">
        <v>11.9402985074627</v>
      </c>
      <c r="MA81" s="219">
        <v>6.2801932367149798</v>
      </c>
      <c r="MB81" s="219">
        <v>15.7068062827225</v>
      </c>
      <c r="MC81" s="219">
        <v>6.7961165048543704</v>
      </c>
      <c r="MD81" s="219">
        <v>10.326086956521699</v>
      </c>
      <c r="ME81" s="219">
        <v>11.5183246073299</v>
      </c>
      <c r="MF81" s="219">
        <v>39</v>
      </c>
      <c r="MG81" s="219">
        <v>32.367149758454097</v>
      </c>
      <c r="MH81" s="219">
        <v>29.8429319371728</v>
      </c>
      <c r="MI81" s="219">
        <v>27.4509803921569</v>
      </c>
      <c r="MJ81" s="219">
        <v>36.956521739130402</v>
      </c>
      <c r="MK81" s="219">
        <v>29.473684210526301</v>
      </c>
      <c r="ML81" s="219">
        <v>12</v>
      </c>
      <c r="MM81" s="219">
        <v>5.7971014492753596</v>
      </c>
      <c r="MN81" s="219">
        <v>10.994764397905801</v>
      </c>
      <c r="MO81" s="219">
        <v>7.8431372549019702</v>
      </c>
      <c r="MP81" s="219">
        <v>8.6956521739130501</v>
      </c>
      <c r="MQ81" s="219">
        <v>8.9473684210526301</v>
      </c>
      <c r="MR81" s="190" t="str">
        <f t="shared" si="59"/>
        <v>--</v>
      </c>
      <c r="MS81" s="190" t="str">
        <f t="shared" si="59"/>
        <v>--</v>
      </c>
      <c r="MT81" s="190" t="str">
        <f t="shared" si="59"/>
        <v>--</v>
      </c>
      <c r="MU81" s="190" t="str">
        <f t="shared" si="59"/>
        <v>--</v>
      </c>
      <c r="MV81" s="220">
        <v>84.302325581395394</v>
      </c>
      <c r="MW81" s="220">
        <v>88</v>
      </c>
      <c r="MX81" s="220">
        <v>36.046511627907002</v>
      </c>
      <c r="MY81" s="220">
        <v>29.5</v>
      </c>
      <c r="MZ81" s="220">
        <v>47.058823529411796</v>
      </c>
      <c r="NA81" s="220">
        <v>38.383838383838402</v>
      </c>
      <c r="NB81" s="220">
        <v>8.2352941176470598</v>
      </c>
      <c r="NC81" s="220">
        <v>6.0606060606060597</v>
      </c>
      <c r="ND81" s="220">
        <v>37.647058823529399</v>
      </c>
      <c r="NE81" s="220">
        <v>34.343434343434303</v>
      </c>
      <c r="NF81" s="220">
        <v>11.764705882353001</v>
      </c>
      <c r="NG81" s="220">
        <v>7.5757575757575797</v>
      </c>
      <c r="NH81" s="221" t="str">
        <f t="shared" si="62"/>
        <v>--</v>
      </c>
      <c r="NI81" s="222">
        <v>14.6067415730337</v>
      </c>
      <c r="NJ81" s="222">
        <v>18.041237113402101</v>
      </c>
      <c r="NK81" s="222">
        <v>11.538461538461499</v>
      </c>
      <c r="NL81" s="221" t="str">
        <f t="shared" si="63"/>
        <v>--</v>
      </c>
      <c r="NM81" s="222">
        <v>16.2162162162162</v>
      </c>
      <c r="NN81" s="222">
        <v>14.285714285714301</v>
      </c>
      <c r="NO81" s="222">
        <v>15.116279069767399</v>
      </c>
      <c r="NP81" s="221" t="str">
        <f t="shared" si="64"/>
        <v>--</v>
      </c>
      <c r="NQ81" s="273">
        <v>12.921348314606741</v>
      </c>
      <c r="NR81" s="273">
        <v>14.432989690721653</v>
      </c>
      <c r="NS81" s="273">
        <v>11.538461538461542</v>
      </c>
      <c r="NT81" s="221" t="str">
        <f t="shared" si="65"/>
        <v>--</v>
      </c>
      <c r="NU81" s="222">
        <v>10.810810810810819</v>
      </c>
      <c r="NV81" s="222">
        <v>10.714285714285721</v>
      </c>
      <c r="NW81" s="222">
        <v>14.53488372093023</v>
      </c>
      <c r="NX81" s="221" t="str">
        <f t="shared" si="66"/>
        <v>--</v>
      </c>
      <c r="NY81" s="222">
        <v>27.528089887640462</v>
      </c>
      <c r="NZ81" s="222">
        <v>32.474226804123724</v>
      </c>
      <c r="OA81" s="222">
        <v>23.076923076923077</v>
      </c>
      <c r="OB81" s="221" t="str">
        <f t="shared" si="67"/>
        <v>--</v>
      </c>
      <c r="OC81" s="222">
        <v>27.027027027027028</v>
      </c>
      <c r="OD81" s="222">
        <v>25.000000000000018</v>
      </c>
      <c r="OE81" s="222">
        <v>29.651162790697683</v>
      </c>
      <c r="OF81" s="128">
        <v>43.103448275862078</v>
      </c>
      <c r="OG81" s="128">
        <v>52.97029702970292</v>
      </c>
      <c r="OH81" s="128">
        <v>59.134615384615387</v>
      </c>
      <c r="OI81" s="128">
        <v>45.312499999999993</v>
      </c>
      <c r="OJ81" s="128">
        <v>49.746192893401016</v>
      </c>
      <c r="OK81" s="128">
        <v>56.310679611650507</v>
      </c>
      <c r="OL81" s="128">
        <v>54.838709677419374</v>
      </c>
      <c r="OM81" s="128">
        <v>44.973544973544932</v>
      </c>
      <c r="ON81" s="310">
        <v>20.467836257309944</v>
      </c>
      <c r="OO81" s="128">
        <v>16.161616161616156</v>
      </c>
      <c r="OP81" s="128">
        <v>7.4626865671641784</v>
      </c>
      <c r="OQ81" s="128">
        <v>16.145833333333329</v>
      </c>
      <c r="OR81" s="128">
        <v>27.638190954773869</v>
      </c>
      <c r="OS81" s="128">
        <v>19.402985074626866</v>
      </c>
      <c r="OT81" s="128">
        <v>14.207650273224051</v>
      </c>
      <c r="OU81" s="128">
        <v>21.693121693121689</v>
      </c>
      <c r="OW81" s="378" t="str">
        <f t="shared" si="68"/>
        <v>--</v>
      </c>
      <c r="OX81" s="381">
        <v>1.0416666666666667</v>
      </c>
      <c r="OY81" s="381">
        <v>3.5398230088495577</v>
      </c>
      <c r="OZ81" s="381">
        <v>2.6315789473684208</v>
      </c>
      <c r="PA81" s="378" t="str">
        <f t="shared" si="69"/>
        <v>--</v>
      </c>
      <c r="PB81" s="378" t="str">
        <f t="shared" si="69"/>
        <v>--</v>
      </c>
      <c r="PC81" s="381">
        <v>4.5871559633027523</v>
      </c>
      <c r="PD81" s="381">
        <v>9.9999999999999964</v>
      </c>
      <c r="PE81" s="380">
        <v>41.0112359550562</v>
      </c>
      <c r="PF81" s="381">
        <v>63.917525773195862</v>
      </c>
      <c r="PG81" s="381">
        <v>58.620689655172427</v>
      </c>
      <c r="PH81" s="381">
        <v>47.368421052631575</v>
      </c>
      <c r="PI81" s="380">
        <v>22.222222222222225</v>
      </c>
      <c r="PJ81" s="381">
        <v>14.062500000000004</v>
      </c>
      <c r="PK81" s="381">
        <v>7.2727272727272707</v>
      </c>
      <c r="PL81" s="381">
        <v>9.821428571428573</v>
      </c>
      <c r="PM81" s="378" t="str">
        <f t="shared" si="70"/>
        <v>--</v>
      </c>
      <c r="PN81" s="381">
        <v>15.24390243902438</v>
      </c>
      <c r="PO81" s="381">
        <v>17.142857142857146</v>
      </c>
      <c r="PP81" s="381">
        <v>11.214953271028037</v>
      </c>
      <c r="PQ81" s="378" t="str">
        <f t="shared" si="71"/>
        <v>--</v>
      </c>
      <c r="PR81" s="381">
        <v>17.073170731707322</v>
      </c>
      <c r="PS81" s="381">
        <v>9.5238095238095255</v>
      </c>
      <c r="PT81" s="381">
        <v>20.560747663551417</v>
      </c>
      <c r="PU81" s="378" t="str">
        <f t="shared" si="72"/>
        <v>--</v>
      </c>
      <c r="PV81" s="381">
        <v>32.317073170731703</v>
      </c>
      <c r="PW81" s="381">
        <v>26.666666666666671</v>
      </c>
      <c r="PX81" s="381">
        <v>31.775700934579429</v>
      </c>
      <c r="PZ81" s="368"/>
      <c r="QA81" s="368"/>
      <c r="QB81" s="368"/>
      <c r="QC81" s="368"/>
      <c r="QD81" s="368"/>
      <c r="QE81" s="368"/>
      <c r="QF81" s="368"/>
      <c r="QG81" s="368"/>
      <c r="QH81" s="368"/>
      <c r="QI81" s="368"/>
      <c r="QJ81" s="368"/>
      <c r="QK81" s="368"/>
      <c r="QL81" s="368"/>
      <c r="QM81" s="368"/>
      <c r="QN81" s="368"/>
      <c r="QO81" s="368"/>
      <c r="QP81" s="368"/>
      <c r="QQ81" s="368"/>
      <c r="QR81" s="368"/>
      <c r="QS81" s="368"/>
      <c r="QT81" s="368"/>
      <c r="QU81" s="368"/>
      <c r="QV81" s="368"/>
      <c r="QW81" s="368"/>
      <c r="QX81" s="368"/>
      <c r="QY81" s="368"/>
      <c r="QZ81" s="368"/>
      <c r="RA81" s="368"/>
      <c r="RB81" s="368"/>
      <c r="RC81" s="368"/>
      <c r="RD81" s="368"/>
      <c r="RE81" s="368"/>
      <c r="RF81" s="368"/>
      <c r="RG81" s="368"/>
      <c r="RH81" s="368"/>
      <c r="RI81" s="368"/>
      <c r="RJ81" s="368"/>
      <c r="RK81" s="368"/>
      <c r="RL81" s="368"/>
      <c r="RM81" s="368"/>
      <c r="RN81" s="368"/>
      <c r="RO81" s="368"/>
      <c r="RP81" s="368"/>
      <c r="RQ81" s="368"/>
      <c r="RR81" s="368"/>
      <c r="RS81" s="368"/>
      <c r="RT81" s="368"/>
    </row>
    <row r="82" spans="1:488" x14ac:dyDescent="0.25">
      <c r="A82" s="114">
        <v>78</v>
      </c>
      <c r="B82" s="93" t="s">
        <v>78</v>
      </c>
      <c r="C82" s="189">
        <v>1.5625</v>
      </c>
      <c r="D82" s="189">
        <v>8.8235294117647047</v>
      </c>
      <c r="E82" s="189">
        <v>15.624999999999996</v>
      </c>
      <c r="F82" s="189">
        <v>5.5555555555555554</v>
      </c>
      <c r="G82" s="189">
        <v>11.363636363636363</v>
      </c>
      <c r="H82" s="189">
        <v>5.2631578947368407</v>
      </c>
      <c r="I82" s="189">
        <v>2.3809523809523805</v>
      </c>
      <c r="J82" s="189">
        <v>2.6315789473684208</v>
      </c>
      <c r="K82" s="189">
        <v>17.5</v>
      </c>
      <c r="L82" s="189">
        <v>0</v>
      </c>
      <c r="M82" s="190">
        <v>0</v>
      </c>
      <c r="N82" s="190">
        <v>8.3333333333333339</v>
      </c>
      <c r="O82" s="190">
        <v>0</v>
      </c>
      <c r="P82" s="190">
        <v>11.428571428571429</v>
      </c>
      <c r="Q82" s="190">
        <v>0</v>
      </c>
      <c r="R82" s="190">
        <v>1.5625</v>
      </c>
      <c r="S82" s="190">
        <v>5.882352941176471</v>
      </c>
      <c r="T82" s="190">
        <v>15.624999999999996</v>
      </c>
      <c r="U82" s="190">
        <v>5.5555555555555554</v>
      </c>
      <c r="V82" s="190">
        <v>9.0909090909090917</v>
      </c>
      <c r="W82" s="190">
        <v>5.2631578947368407</v>
      </c>
      <c r="X82" s="190">
        <v>2.3809523809523805</v>
      </c>
      <c r="Y82" s="190">
        <v>0</v>
      </c>
      <c r="Z82" s="190">
        <v>7.4999999999999991</v>
      </c>
      <c r="AA82" s="190">
        <v>0</v>
      </c>
      <c r="AB82" s="132">
        <v>0</v>
      </c>
      <c r="AC82" s="132">
        <v>5.7142857142857135</v>
      </c>
      <c r="AD82" s="132">
        <v>0</v>
      </c>
      <c r="AE82" s="132">
        <v>11.428571428571429</v>
      </c>
      <c r="AF82" s="190">
        <v>0</v>
      </c>
      <c r="AG82" s="189">
        <v>1.5873015873015872</v>
      </c>
      <c r="AH82" s="189">
        <v>8.8235294117647047</v>
      </c>
      <c r="AI82" s="191">
        <v>6.25</v>
      </c>
      <c r="AJ82" s="191">
        <v>1.8867924528301885</v>
      </c>
      <c r="AK82" s="190">
        <v>4.6511627906976738</v>
      </c>
      <c r="AL82" s="190">
        <v>5.2631578947368407</v>
      </c>
      <c r="AM82" s="190">
        <v>2.3809523809523805</v>
      </c>
      <c r="AN82" s="190">
        <v>2.6315789473684208</v>
      </c>
      <c r="AO82" s="190">
        <v>14.999999999999998</v>
      </c>
      <c r="AP82" s="190">
        <v>0</v>
      </c>
      <c r="AQ82" s="190">
        <v>0</v>
      </c>
      <c r="AR82" s="190">
        <v>5.7142857142857135</v>
      </c>
      <c r="AS82" s="190">
        <v>0</v>
      </c>
      <c r="AT82" s="190">
        <v>2.8571428571428568</v>
      </c>
      <c r="AU82" s="190">
        <v>0</v>
      </c>
      <c r="AV82" s="190">
        <v>0</v>
      </c>
      <c r="AW82" s="190">
        <v>15.384615384615385</v>
      </c>
      <c r="AX82" s="132">
        <v>5.7142857142857144</v>
      </c>
      <c r="AY82" s="132">
        <v>3.6363636363636358</v>
      </c>
      <c r="AZ82" s="132">
        <v>6.8181818181818183</v>
      </c>
      <c r="BA82" s="132">
        <v>2.3809523809523805</v>
      </c>
      <c r="BB82" s="190">
        <v>6.9767441860465134</v>
      </c>
      <c r="BC82" s="132">
        <v>2.4999999999999996</v>
      </c>
      <c r="BD82" s="132">
        <v>7.5000000000000018</v>
      </c>
      <c r="BE82" s="132">
        <v>0</v>
      </c>
      <c r="BF82" s="132">
        <v>3.4482758620689653</v>
      </c>
      <c r="BG82" s="190">
        <v>12.820512820512818</v>
      </c>
      <c r="BH82" s="132">
        <v>0</v>
      </c>
      <c r="BI82" s="132">
        <v>4.8780487804878048</v>
      </c>
      <c r="BJ82" s="132">
        <v>13.333333333333334</v>
      </c>
      <c r="BK82" s="192" t="s">
        <v>286</v>
      </c>
      <c r="BL82" s="190">
        <v>2.564102564102555</v>
      </c>
      <c r="BM82" s="132">
        <v>17.142857142857153</v>
      </c>
      <c r="BN82" s="192" t="s">
        <v>286</v>
      </c>
      <c r="BO82" s="192">
        <v>0</v>
      </c>
      <c r="BP82" s="192">
        <v>2.3809523809523796</v>
      </c>
      <c r="BQ82" s="192" t="s">
        <v>286</v>
      </c>
      <c r="BR82" s="132">
        <v>2.5</v>
      </c>
      <c r="BS82" s="132">
        <v>7.5</v>
      </c>
      <c r="BT82" s="192" t="s">
        <v>286</v>
      </c>
      <c r="BU82" s="190">
        <v>0</v>
      </c>
      <c r="BV82" s="132">
        <v>7.6923076923076925</v>
      </c>
      <c r="BW82" s="192" t="s">
        <v>286</v>
      </c>
      <c r="BX82" s="132">
        <v>2.4390243902439024</v>
      </c>
      <c r="BY82" s="190">
        <v>0</v>
      </c>
      <c r="BZ82" s="132" t="s">
        <v>286</v>
      </c>
      <c r="CA82" s="132">
        <v>16.666666666666668</v>
      </c>
      <c r="CB82" s="132">
        <v>70.588235294117652</v>
      </c>
      <c r="CC82" s="190" t="s">
        <v>286</v>
      </c>
      <c r="CD82" s="132">
        <v>17.073170731707322</v>
      </c>
      <c r="CE82" s="132">
        <v>56.410256410256416</v>
      </c>
      <c r="CF82" s="132" t="s">
        <v>286</v>
      </c>
      <c r="CG82" s="190">
        <v>2.8571428571428572</v>
      </c>
      <c r="CH82" s="132">
        <v>69.230769230769241</v>
      </c>
      <c r="CI82" s="132" t="s">
        <v>286</v>
      </c>
      <c r="CJ82" s="132">
        <v>4.1666666666666661</v>
      </c>
      <c r="CK82" s="132">
        <v>37.837837837837839</v>
      </c>
      <c r="CL82" s="132" t="s">
        <v>286</v>
      </c>
      <c r="CM82" s="132">
        <v>2.9411764705882351</v>
      </c>
      <c r="CN82" s="132">
        <v>25</v>
      </c>
      <c r="CO82" s="132" t="s">
        <v>286</v>
      </c>
      <c r="CP82" s="190">
        <v>45.945945945945937</v>
      </c>
      <c r="CQ82" s="132">
        <v>80.000000000000014</v>
      </c>
      <c r="CR82" s="132" t="s">
        <v>286</v>
      </c>
      <c r="CS82" s="192">
        <v>50</v>
      </c>
      <c r="CT82" s="192">
        <v>78.571428571428569</v>
      </c>
      <c r="CU82" s="190" t="s">
        <v>286</v>
      </c>
      <c r="CV82" s="132">
        <v>27.499999999999993</v>
      </c>
      <c r="CW82" s="132">
        <v>79.999999999999986</v>
      </c>
      <c r="CX82" s="192" t="s">
        <v>286</v>
      </c>
      <c r="CY82" s="192">
        <v>27.586206896551726</v>
      </c>
      <c r="CZ82" s="190">
        <v>42.105263157894719</v>
      </c>
      <c r="DA82" s="132" t="s">
        <v>286</v>
      </c>
      <c r="DB82" s="132">
        <v>21.95121951219512</v>
      </c>
      <c r="DC82" s="210">
        <v>43.333333333333329</v>
      </c>
      <c r="DD82" s="192">
        <v>70.312500000000028</v>
      </c>
      <c r="DE82" s="190">
        <v>60.526315789473699</v>
      </c>
      <c r="DF82" s="132">
        <v>51.428571428571438</v>
      </c>
      <c r="DG82" s="132">
        <v>72.222222222222229</v>
      </c>
      <c r="DH82" s="192">
        <v>49.999999999999993</v>
      </c>
      <c r="DI82" s="192">
        <v>35.714285714285722</v>
      </c>
      <c r="DJ82" s="190">
        <v>85.714285714285708</v>
      </c>
      <c r="DK82" s="132">
        <v>77.5</v>
      </c>
      <c r="DL82" s="132">
        <v>47.500000000000014</v>
      </c>
      <c r="DM82" s="132">
        <v>75</v>
      </c>
      <c r="DN82" s="132">
        <v>65.517241379310335</v>
      </c>
      <c r="DO82" s="190">
        <v>48.717948717948715</v>
      </c>
      <c r="DP82" s="132">
        <v>83.333333333333343</v>
      </c>
      <c r="DQ82" s="132">
        <v>73.170731707317074</v>
      </c>
      <c r="DR82" s="132">
        <v>46.666666666666679</v>
      </c>
      <c r="DS82" s="132">
        <v>47.61904761904762</v>
      </c>
      <c r="DT82" s="190">
        <v>51.351351351351347</v>
      </c>
      <c r="DU82" s="194">
        <v>22.857142857142854</v>
      </c>
      <c r="DV82" s="194">
        <v>43.137254901960787</v>
      </c>
      <c r="DW82" s="192">
        <v>27.27272727272727</v>
      </c>
      <c r="DX82" s="194">
        <v>23.809523809523803</v>
      </c>
      <c r="DY82" s="190">
        <v>60.465116279069768</v>
      </c>
      <c r="DZ82" s="190">
        <v>60</v>
      </c>
      <c r="EA82" s="190">
        <v>44.999999999999993</v>
      </c>
      <c r="EB82" s="190">
        <v>74.000000000000028</v>
      </c>
      <c r="EC82" s="190">
        <v>51.724137931034484</v>
      </c>
      <c r="ED82" s="190">
        <v>33.333333333333336</v>
      </c>
      <c r="EE82" s="190">
        <v>57.575757575757592</v>
      </c>
      <c r="EF82" s="190">
        <v>75.609756097561004</v>
      </c>
      <c r="EG82" s="190">
        <v>50</v>
      </c>
      <c r="EH82" s="190">
        <v>12.500000000000002</v>
      </c>
      <c r="EI82" s="190">
        <v>10.256410256410254</v>
      </c>
      <c r="EJ82" s="190">
        <v>14.285714285714286</v>
      </c>
      <c r="EK82" s="190">
        <v>10.714285714285715</v>
      </c>
      <c r="EL82" s="132">
        <v>9.0909090909090899</v>
      </c>
      <c r="EM82" s="132">
        <v>4.761904761904761</v>
      </c>
      <c r="EN82" s="132">
        <v>20.930232558139529</v>
      </c>
      <c r="EO82" s="132">
        <v>9.9999999999999982</v>
      </c>
      <c r="EP82" s="190">
        <v>12.500000000000002</v>
      </c>
      <c r="EQ82" s="132">
        <v>8</v>
      </c>
      <c r="ER82" s="132">
        <v>10.344827586206899</v>
      </c>
      <c r="ES82" s="132">
        <v>10.256410256410255</v>
      </c>
      <c r="ET82" s="132">
        <v>25.000000000000004</v>
      </c>
      <c r="EU82" s="190">
        <v>24.390243902439014</v>
      </c>
      <c r="EV82" s="132">
        <v>10.344827586206897</v>
      </c>
      <c r="EW82" s="132" t="s">
        <v>286</v>
      </c>
      <c r="EX82" s="132" t="s">
        <v>286</v>
      </c>
      <c r="EY82" s="132" t="s">
        <v>286</v>
      </c>
      <c r="EZ82" s="190">
        <v>85.185185185185162</v>
      </c>
      <c r="FA82" s="132">
        <v>83.720930232558118</v>
      </c>
      <c r="FB82" s="132">
        <v>83.333333333333329</v>
      </c>
      <c r="FC82" s="132">
        <v>93.023255813953497</v>
      </c>
      <c r="FD82" s="132">
        <v>82.5</v>
      </c>
      <c r="FE82" s="190">
        <v>77.5</v>
      </c>
      <c r="FF82" s="132">
        <v>86</v>
      </c>
      <c r="FG82" s="132">
        <v>75.000000000000014</v>
      </c>
      <c r="FH82" s="132">
        <v>82.05128205128203</v>
      </c>
      <c r="FI82" s="132">
        <v>84.848484848484816</v>
      </c>
      <c r="FJ82" s="190">
        <v>85.365853658536594</v>
      </c>
      <c r="FK82" s="132">
        <v>76.666666666666657</v>
      </c>
      <c r="FL82" s="132" t="s">
        <v>286</v>
      </c>
      <c r="FM82" s="132" t="s">
        <v>286</v>
      </c>
      <c r="FN82" s="132" t="s">
        <v>286</v>
      </c>
      <c r="FO82" s="190">
        <v>40.74074074074074</v>
      </c>
      <c r="FP82" s="132">
        <v>30.232558139534884</v>
      </c>
      <c r="FQ82" s="132">
        <v>28.571428571428569</v>
      </c>
      <c r="FR82" s="132">
        <v>27.906976744186053</v>
      </c>
      <c r="FS82" s="132">
        <v>52.500000000000007</v>
      </c>
      <c r="FT82" s="190">
        <v>19.999999999999996</v>
      </c>
      <c r="FU82" s="132">
        <v>34.000000000000007</v>
      </c>
      <c r="FV82" s="132">
        <v>21.428571428571423</v>
      </c>
      <c r="FW82" s="132">
        <v>28.205128205128212</v>
      </c>
      <c r="FX82" s="132">
        <v>48.48484848484847</v>
      </c>
      <c r="FY82" s="190">
        <v>39.024390243902438</v>
      </c>
      <c r="FZ82" s="132">
        <v>23.333333333333332</v>
      </c>
      <c r="GA82" s="132" t="s">
        <v>286</v>
      </c>
      <c r="GB82" s="132" t="s">
        <v>286</v>
      </c>
      <c r="GC82" s="132" t="s">
        <v>286</v>
      </c>
      <c r="GD82" s="190">
        <v>59.25925925925926</v>
      </c>
      <c r="GE82" s="132">
        <v>74.418604651162781</v>
      </c>
      <c r="GF82" s="132">
        <v>76.19047619047619</v>
      </c>
      <c r="GG82" s="132">
        <v>62.500000000000014</v>
      </c>
      <c r="GH82" s="132">
        <v>80.000000000000014</v>
      </c>
      <c r="GI82" s="190">
        <v>77.500000000000014</v>
      </c>
      <c r="GJ82" s="132">
        <v>46.938775510204074</v>
      </c>
      <c r="GK82" s="132">
        <v>37.931034482758619</v>
      </c>
      <c r="GL82" s="132">
        <v>43.589743589743591</v>
      </c>
      <c r="GM82" s="197">
        <v>46.874999999999993</v>
      </c>
      <c r="GN82" s="190">
        <v>39.024390243902438</v>
      </c>
      <c r="GO82" s="132">
        <v>65.517241379310335</v>
      </c>
      <c r="GP82" s="132" t="s">
        <v>286</v>
      </c>
      <c r="GQ82" s="132" t="s">
        <v>286</v>
      </c>
      <c r="GR82" s="132" t="s">
        <v>286</v>
      </c>
      <c r="GS82" s="190">
        <v>20.370370370370374</v>
      </c>
      <c r="GT82" s="132">
        <v>37.209302325581397</v>
      </c>
      <c r="GU82" s="132">
        <v>30.952380952380953</v>
      </c>
      <c r="GV82" s="132">
        <v>29.999999999999986</v>
      </c>
      <c r="GW82" s="132">
        <v>17.5</v>
      </c>
      <c r="GX82" s="190">
        <v>30.000000000000004</v>
      </c>
      <c r="GY82" s="190">
        <v>8.1632653061224492</v>
      </c>
      <c r="GZ82" s="190">
        <v>6.8965517241379306</v>
      </c>
      <c r="HA82" s="190">
        <v>15.384615384615389</v>
      </c>
      <c r="HB82" s="190">
        <v>3.1250000000000004</v>
      </c>
      <c r="HC82" s="190">
        <v>14.634146341463413</v>
      </c>
      <c r="HD82" s="190">
        <v>24.137931034482758</v>
      </c>
      <c r="HE82" s="190" t="s">
        <v>286</v>
      </c>
      <c r="HF82" s="190" t="s">
        <v>286</v>
      </c>
      <c r="HG82" s="190" t="s">
        <v>286</v>
      </c>
      <c r="HH82" s="190">
        <v>29.411764705882348</v>
      </c>
      <c r="HI82" s="190">
        <v>16.279069767441861</v>
      </c>
      <c r="HJ82" s="190">
        <v>29.26829268292682</v>
      </c>
      <c r="HK82" s="190">
        <v>35.897435897435898</v>
      </c>
      <c r="HL82" s="132">
        <v>38.46153846153846</v>
      </c>
      <c r="HM82" s="132">
        <v>27.500000000000004</v>
      </c>
      <c r="HN82" s="132">
        <v>39.583333333333336</v>
      </c>
      <c r="HO82" s="132">
        <v>53.571428571428569</v>
      </c>
      <c r="HP82" s="190">
        <v>44.73684210526315</v>
      </c>
      <c r="HQ82" s="132">
        <v>49.999999999999986</v>
      </c>
      <c r="HR82" s="132">
        <v>33.333333333333336</v>
      </c>
      <c r="HS82" s="132">
        <v>20.000000000000004</v>
      </c>
      <c r="HT82" s="196" t="s">
        <v>286</v>
      </c>
      <c r="HU82" s="190" t="s">
        <v>286</v>
      </c>
      <c r="HV82" s="192" t="s">
        <v>286</v>
      </c>
      <c r="HW82" s="192">
        <v>7.8431372549019605</v>
      </c>
      <c r="HX82" s="192">
        <v>4.6511627906976747</v>
      </c>
      <c r="HY82" s="192">
        <v>7.3170731707317094</v>
      </c>
      <c r="HZ82" s="192">
        <v>12.820512820512825</v>
      </c>
      <c r="IA82" s="192">
        <v>10.256410256410254</v>
      </c>
      <c r="IB82" s="192">
        <v>2.5</v>
      </c>
      <c r="IC82" s="192">
        <v>16.666666666666668</v>
      </c>
      <c r="ID82" s="192">
        <v>3.5714285714285712</v>
      </c>
      <c r="IE82" s="192">
        <v>5.2631578947368416</v>
      </c>
      <c r="IF82" s="192">
        <v>12.500000000000004</v>
      </c>
      <c r="IG82" s="192">
        <v>10.256410256410252</v>
      </c>
      <c r="IH82" s="192">
        <v>3.333333333333333</v>
      </c>
      <c r="II82" s="192" t="s">
        <v>286</v>
      </c>
      <c r="IJ82" s="192" t="s">
        <v>286</v>
      </c>
      <c r="IK82" s="192" t="s">
        <v>286</v>
      </c>
      <c r="IL82" s="192" t="s">
        <v>286</v>
      </c>
      <c r="IM82" s="192" t="s">
        <v>286</v>
      </c>
      <c r="IN82" s="192" t="s">
        <v>286</v>
      </c>
      <c r="IO82" s="192" t="s">
        <v>286</v>
      </c>
      <c r="IP82" s="192" t="s">
        <v>286</v>
      </c>
      <c r="IQ82" s="192" t="s">
        <v>286</v>
      </c>
      <c r="IR82" s="192" t="s">
        <v>286</v>
      </c>
      <c r="IS82" s="192">
        <v>7.1428571428571423</v>
      </c>
      <c r="IT82" s="192">
        <v>27.027027027027028</v>
      </c>
      <c r="IU82" s="192" t="s">
        <v>286</v>
      </c>
      <c r="IV82" s="192">
        <v>14.705882352941178</v>
      </c>
      <c r="IW82" s="192">
        <v>6.8965517241379306</v>
      </c>
      <c r="IX82" s="192" t="s">
        <v>286</v>
      </c>
      <c r="IY82" s="192" t="s">
        <v>286</v>
      </c>
      <c r="IZ82" s="192" t="s">
        <v>286</v>
      </c>
      <c r="JA82" s="192" t="s">
        <v>286</v>
      </c>
      <c r="JB82" s="192" t="s">
        <v>286</v>
      </c>
      <c r="JC82" s="192" t="s">
        <v>286</v>
      </c>
      <c r="JD82" s="192" t="s">
        <v>286</v>
      </c>
      <c r="JE82" s="192" t="s">
        <v>286</v>
      </c>
      <c r="JF82" s="192" t="s">
        <v>286</v>
      </c>
      <c r="JG82" s="192" t="s">
        <v>286</v>
      </c>
      <c r="JH82" s="192">
        <v>0</v>
      </c>
      <c r="JI82" s="192">
        <v>5.4054054054054044</v>
      </c>
      <c r="JJ82" s="192" t="s">
        <v>286</v>
      </c>
      <c r="JK82" s="192">
        <v>5.8823529411764701</v>
      </c>
      <c r="JL82" s="192">
        <v>10.344827586206895</v>
      </c>
      <c r="JM82" s="192" t="s">
        <v>286</v>
      </c>
      <c r="JN82" s="192" t="s">
        <v>286</v>
      </c>
      <c r="JO82" s="192" t="s">
        <v>286</v>
      </c>
      <c r="JP82" s="192" t="s">
        <v>286</v>
      </c>
      <c r="JQ82" s="192" t="s">
        <v>286</v>
      </c>
      <c r="JR82" s="192" t="s">
        <v>286</v>
      </c>
      <c r="JS82" s="192" t="s">
        <v>286</v>
      </c>
      <c r="JT82" s="192" t="s">
        <v>286</v>
      </c>
      <c r="JU82" s="192" t="s">
        <v>286</v>
      </c>
      <c r="JV82" s="192" t="s">
        <v>286</v>
      </c>
      <c r="JW82" s="192">
        <v>7.1428571428571423</v>
      </c>
      <c r="JX82" s="192">
        <v>32.432432432432435</v>
      </c>
      <c r="JY82" s="192" t="s">
        <v>286</v>
      </c>
      <c r="JZ82" s="192">
        <v>20.588235294117645</v>
      </c>
      <c r="KA82" s="192">
        <v>17.241379310344829</v>
      </c>
      <c r="KB82" s="192">
        <v>23.809523809523803</v>
      </c>
      <c r="KC82" s="192">
        <v>20.512820512820511</v>
      </c>
      <c r="KD82" s="192">
        <v>25.714285714285708</v>
      </c>
      <c r="KE82" s="192">
        <v>22.222222222222218</v>
      </c>
      <c r="KF82" s="192">
        <v>34.090909090909079</v>
      </c>
      <c r="KG82" s="192">
        <v>26.190476190476193</v>
      </c>
      <c r="KH82" s="192">
        <v>18.604651162790692</v>
      </c>
      <c r="KI82" s="192">
        <v>17.5</v>
      </c>
      <c r="KJ82" s="192">
        <v>40</v>
      </c>
      <c r="KK82" s="192">
        <v>22.448979591836736</v>
      </c>
      <c r="KL82" s="192">
        <v>20.689655172413797</v>
      </c>
      <c r="KM82" s="192">
        <v>25.641025641025642</v>
      </c>
      <c r="KN82" s="192">
        <v>25.000000000000007</v>
      </c>
      <c r="KO82" s="192">
        <v>17.073170731707318</v>
      </c>
      <c r="KP82" s="192">
        <v>20.000000000000004</v>
      </c>
      <c r="KQ82" s="192" t="str">
        <f t="shared" si="73"/>
        <v>--</v>
      </c>
      <c r="KR82" s="192" t="str">
        <f t="shared" si="73"/>
        <v>--</v>
      </c>
      <c r="KS82" s="192" t="str">
        <f t="shared" si="73"/>
        <v>--</v>
      </c>
      <c r="KT82" s="192" t="str">
        <f t="shared" si="73"/>
        <v>--</v>
      </c>
      <c r="KU82" s="192" t="str">
        <f t="shared" si="73"/>
        <v>--</v>
      </c>
      <c r="KV82" s="219">
        <v>0</v>
      </c>
      <c r="KW82" s="219">
        <v>0</v>
      </c>
      <c r="KX82" s="219">
        <v>0</v>
      </c>
      <c r="KY82" s="219">
        <v>0</v>
      </c>
      <c r="KZ82" s="219">
        <v>0</v>
      </c>
      <c r="LA82" s="219">
        <v>10.3448275862069</v>
      </c>
      <c r="LB82" s="190" t="str">
        <f t="shared" si="60"/>
        <v>--</v>
      </c>
      <c r="LC82" s="219">
        <v>8.6956521739130395</v>
      </c>
      <c r="LD82" s="219">
        <v>4</v>
      </c>
      <c r="LE82" s="190" t="str">
        <f t="shared" si="61"/>
        <v>--</v>
      </c>
      <c r="LF82" s="219">
        <v>0</v>
      </c>
      <c r="LG82" s="219">
        <v>10.714285714285699</v>
      </c>
      <c r="LH82" s="219">
        <v>86.842105263157904</v>
      </c>
      <c r="LI82" s="219">
        <v>91.304347826086996</v>
      </c>
      <c r="LJ82" s="219">
        <v>88.461538461538495</v>
      </c>
      <c r="LK82" s="219">
        <v>68.965517241379303</v>
      </c>
      <c r="LL82" s="219">
        <v>65.517241379310306</v>
      </c>
      <c r="LM82" s="219">
        <v>65.517241379310306</v>
      </c>
      <c r="LN82" s="219">
        <v>31.578947368421002</v>
      </c>
      <c r="LO82" s="219">
        <v>34.7826086956522</v>
      </c>
      <c r="LP82" s="219">
        <v>30.769230769230798</v>
      </c>
      <c r="LQ82" s="219">
        <v>31.034482758620701</v>
      </c>
      <c r="LR82" s="219">
        <v>20.689655172413801</v>
      </c>
      <c r="LS82" s="219">
        <v>24.137931034482801</v>
      </c>
      <c r="LT82" s="219">
        <v>44.7368421052632</v>
      </c>
      <c r="LU82" s="219">
        <v>39.130434782608702</v>
      </c>
      <c r="LV82" s="219">
        <v>34.615384615384599</v>
      </c>
      <c r="LW82" s="219">
        <v>48.275862068965502</v>
      </c>
      <c r="LX82" s="219">
        <v>60.714285714285701</v>
      </c>
      <c r="LY82" s="219">
        <v>62.068965517241402</v>
      </c>
      <c r="LZ82" s="219">
        <v>5.2631578947368398</v>
      </c>
      <c r="MA82" s="219">
        <v>0</v>
      </c>
      <c r="MB82" s="219">
        <v>3.8461538461538498</v>
      </c>
      <c r="MC82" s="219">
        <v>13.7931034482759</v>
      </c>
      <c r="MD82" s="219">
        <v>21.428571428571399</v>
      </c>
      <c r="ME82" s="219">
        <v>10.3448275862069</v>
      </c>
      <c r="MF82" s="219">
        <v>34.210526315789501</v>
      </c>
      <c r="MG82" s="219">
        <v>13.0434782608696</v>
      </c>
      <c r="MH82" s="219">
        <v>19.230769230769202</v>
      </c>
      <c r="MI82" s="219">
        <v>48.275862068965502</v>
      </c>
      <c r="MJ82" s="219">
        <v>35.714285714285701</v>
      </c>
      <c r="MK82" s="219">
        <v>24.137931034482801</v>
      </c>
      <c r="ML82" s="219">
        <v>7.8947368421052602</v>
      </c>
      <c r="MM82" s="219">
        <v>4.3478260869565197</v>
      </c>
      <c r="MN82" s="219">
        <v>0</v>
      </c>
      <c r="MO82" s="219">
        <v>6.8965517241379297</v>
      </c>
      <c r="MP82" s="219">
        <v>14.285714285714301</v>
      </c>
      <c r="MQ82" s="219">
        <v>6.8965517241379297</v>
      </c>
      <c r="MR82" s="190" t="str">
        <f t="shared" si="59"/>
        <v>--</v>
      </c>
      <c r="MS82" s="190" t="str">
        <f t="shared" si="59"/>
        <v>--</v>
      </c>
      <c r="MT82" s="190" t="str">
        <f t="shared" si="59"/>
        <v>--</v>
      </c>
      <c r="MU82" s="190" t="str">
        <f t="shared" si="59"/>
        <v>--</v>
      </c>
      <c r="MV82" s="220">
        <v>85.714285714285694</v>
      </c>
      <c r="MW82" s="220">
        <v>74.358974358974393</v>
      </c>
      <c r="MX82" s="220">
        <v>46.428571428571402</v>
      </c>
      <c r="MY82" s="220">
        <v>35.897435897435898</v>
      </c>
      <c r="MZ82" s="220">
        <v>53.571428571428598</v>
      </c>
      <c r="NA82" s="220">
        <v>60.526315789473699</v>
      </c>
      <c r="NB82" s="220">
        <v>14.285714285714301</v>
      </c>
      <c r="NC82" s="220">
        <v>10.526315789473699</v>
      </c>
      <c r="ND82" s="220">
        <v>35.714285714285701</v>
      </c>
      <c r="NE82" s="220">
        <v>43.589743589743598</v>
      </c>
      <c r="NF82" s="220">
        <v>7.1428571428571397</v>
      </c>
      <c r="NG82" s="220">
        <v>17.948717948717899</v>
      </c>
      <c r="NH82" s="221" t="str">
        <f t="shared" si="62"/>
        <v>--</v>
      </c>
      <c r="NI82" s="222">
        <v>16.2162162162162</v>
      </c>
      <c r="NJ82" s="222">
        <v>9.0909090909090899</v>
      </c>
      <c r="NK82" s="222">
        <v>24</v>
      </c>
      <c r="NL82" s="221" t="str">
        <f t="shared" si="63"/>
        <v>--</v>
      </c>
      <c r="NM82" s="222">
        <v>14.285714285714301</v>
      </c>
      <c r="NN82" s="222">
        <v>7.6923076923076898</v>
      </c>
      <c r="NO82" s="222">
        <v>11.538461538461499</v>
      </c>
      <c r="NP82" s="221" t="str">
        <f t="shared" si="64"/>
        <v>--</v>
      </c>
      <c r="NQ82" s="273">
        <v>13.513513513513512</v>
      </c>
      <c r="NR82" s="273">
        <v>9.0909090909090899</v>
      </c>
      <c r="NS82" s="273">
        <v>20.000000000000004</v>
      </c>
      <c r="NT82" s="221" t="str">
        <f t="shared" si="65"/>
        <v>--</v>
      </c>
      <c r="NU82" s="222">
        <v>14.285714285714288</v>
      </c>
      <c r="NV82" s="222">
        <v>7.6923076923076916</v>
      </c>
      <c r="NW82" s="222">
        <v>11.538461538461537</v>
      </c>
      <c r="NX82" s="221" t="str">
        <f t="shared" si="66"/>
        <v>--</v>
      </c>
      <c r="NY82" s="222">
        <v>29.729729729729726</v>
      </c>
      <c r="NZ82" s="222">
        <v>18.181818181818183</v>
      </c>
      <c r="OA82" s="222">
        <v>44</v>
      </c>
      <c r="OB82" s="221" t="str">
        <f t="shared" si="67"/>
        <v>--</v>
      </c>
      <c r="OC82" s="222">
        <v>28.571428571428573</v>
      </c>
      <c r="OD82" s="222">
        <v>15.384615384615385</v>
      </c>
      <c r="OE82" s="222">
        <v>23.07692307692308</v>
      </c>
      <c r="OF82" s="128">
        <v>46.428571428571431</v>
      </c>
      <c r="OG82" s="128">
        <v>46.153846153846146</v>
      </c>
      <c r="OH82" s="128">
        <v>82.608695652173907</v>
      </c>
      <c r="OI82" s="128">
        <v>34.615384615384613</v>
      </c>
      <c r="OJ82" s="128">
        <v>71.79487179487181</v>
      </c>
      <c r="OK82" s="128">
        <v>65.517241379310363</v>
      </c>
      <c r="OL82" s="128">
        <v>50</v>
      </c>
      <c r="OM82" s="128">
        <v>37.931034482758626</v>
      </c>
      <c r="ON82" s="310">
        <v>22.222222222222225</v>
      </c>
      <c r="OO82" s="128">
        <v>12.820512820512821</v>
      </c>
      <c r="OP82" s="128">
        <v>21.739130434782606</v>
      </c>
      <c r="OQ82" s="128">
        <v>7.6923076923076916</v>
      </c>
      <c r="OR82" s="128">
        <v>13.157894736842104</v>
      </c>
      <c r="OS82" s="128">
        <v>6.8965517241379306</v>
      </c>
      <c r="OT82" s="128">
        <v>10.714285714285715</v>
      </c>
      <c r="OU82" s="128">
        <v>10.344827586206897</v>
      </c>
      <c r="OW82" s="378" t="str">
        <f t="shared" si="68"/>
        <v>--</v>
      </c>
      <c r="OX82" s="381">
        <v>0</v>
      </c>
      <c r="OY82" s="381">
        <v>0</v>
      </c>
      <c r="OZ82" s="378" t="str">
        <f t="shared" si="68"/>
        <v>--</v>
      </c>
      <c r="PA82" s="378" t="str">
        <f t="shared" si="69"/>
        <v>--</v>
      </c>
      <c r="PB82" s="378" t="str">
        <f t="shared" si="69"/>
        <v>--</v>
      </c>
      <c r="PC82" s="381">
        <v>0</v>
      </c>
      <c r="PD82" s="378" t="str">
        <f t="shared" ref="PD82" si="80">"--"</f>
        <v>--</v>
      </c>
      <c r="PE82" s="380">
        <v>43.589743589743598</v>
      </c>
      <c r="PF82" s="381">
        <v>42.424242424242408</v>
      </c>
      <c r="PG82" s="381">
        <v>58.620689655172413</v>
      </c>
      <c r="PH82" s="378" t="str">
        <f t="shared" ref="PH82" si="81">"--"</f>
        <v>--</v>
      </c>
      <c r="PI82" s="380">
        <v>25.714285714285715</v>
      </c>
      <c r="PJ82" s="381">
        <v>11.76470588235294</v>
      </c>
      <c r="PK82" s="381">
        <v>9.9999999999999982</v>
      </c>
      <c r="PL82" s="378" t="str">
        <f t="shared" ref="PL82" si="82">"--"</f>
        <v>--</v>
      </c>
      <c r="PM82" s="378" t="str">
        <f t="shared" si="70"/>
        <v>--</v>
      </c>
      <c r="PN82" s="381">
        <v>16.666666666666668</v>
      </c>
      <c r="PO82" s="381">
        <v>7.6923076923076916</v>
      </c>
      <c r="PP82" s="378" t="str">
        <f t="shared" ref="PP82" si="83">"--"</f>
        <v>--</v>
      </c>
      <c r="PQ82" s="378" t="str">
        <f t="shared" si="71"/>
        <v>--</v>
      </c>
      <c r="PR82" s="381">
        <v>23.333333333333336</v>
      </c>
      <c r="PS82" s="381">
        <v>19.230769230769234</v>
      </c>
      <c r="PT82" s="378" t="str">
        <f t="shared" ref="PT82" si="84">"--"</f>
        <v>--</v>
      </c>
      <c r="PU82" s="378" t="str">
        <f t="shared" si="72"/>
        <v>--</v>
      </c>
      <c r="PV82" s="381">
        <v>40.000000000000007</v>
      </c>
      <c r="PW82" s="381">
        <v>26.923076923076927</v>
      </c>
      <c r="PX82" s="378" t="str">
        <f t="shared" ref="PX82" si="85">"--"</f>
        <v>--</v>
      </c>
      <c r="PZ82" s="368"/>
      <c r="QA82" s="368"/>
      <c r="QB82" s="368"/>
      <c r="QC82" s="368"/>
      <c r="QD82" s="368"/>
      <c r="QE82" s="368"/>
      <c r="QF82" s="368"/>
      <c r="QG82" s="368"/>
      <c r="QH82" s="368"/>
      <c r="QI82" s="368"/>
      <c r="QJ82" s="368"/>
      <c r="QK82" s="368"/>
      <c r="QL82" s="368"/>
      <c r="QM82" s="368"/>
      <c r="QN82" s="368"/>
      <c r="QO82" s="368"/>
      <c r="QP82" s="368"/>
      <c r="QQ82" s="368"/>
      <c r="QR82" s="368"/>
      <c r="QS82" s="368"/>
      <c r="QT82" s="368"/>
      <c r="QU82" s="368"/>
      <c r="QV82" s="368"/>
      <c r="QW82" s="368"/>
      <c r="QX82" s="368"/>
      <c r="QY82" s="368"/>
      <c r="QZ82" s="368"/>
      <c r="RA82" s="368"/>
      <c r="RB82" s="368"/>
      <c r="RC82" s="368"/>
      <c r="RD82" s="368"/>
      <c r="RE82" s="368"/>
      <c r="RF82" s="368"/>
      <c r="RG82" s="368"/>
      <c r="RH82" s="368"/>
      <c r="RI82" s="368"/>
      <c r="RJ82" s="368"/>
      <c r="RK82" s="368"/>
      <c r="RL82" s="368"/>
      <c r="RM82" s="368"/>
      <c r="RN82" s="368"/>
      <c r="RO82" s="368"/>
      <c r="RP82" s="368"/>
      <c r="RQ82" s="368"/>
      <c r="RR82" s="368"/>
      <c r="RS82" s="368"/>
      <c r="RT82" s="368"/>
    </row>
    <row r="83" spans="1:488" x14ac:dyDescent="0.25">
      <c r="A83" s="114">
        <v>79</v>
      </c>
      <c r="B83" s="93" t="s">
        <v>79</v>
      </c>
      <c r="C83" s="189">
        <v>3.6101083032490981</v>
      </c>
      <c r="D83" s="189">
        <v>12.367491166077723</v>
      </c>
      <c r="E83" s="189">
        <v>12.554112554112553</v>
      </c>
      <c r="F83" s="189">
        <v>0.36900369003690037</v>
      </c>
      <c r="G83" s="189">
        <v>13.772455089820372</v>
      </c>
      <c r="H83" s="189">
        <v>16.666666666666671</v>
      </c>
      <c r="I83" s="189">
        <v>2.4271844660194186</v>
      </c>
      <c r="J83" s="189">
        <v>10.059171597633137</v>
      </c>
      <c r="K83" s="189">
        <v>15.599999999999998</v>
      </c>
      <c r="L83" s="189">
        <v>1.4388489208633102</v>
      </c>
      <c r="M83" s="190">
        <v>4.9668874172185422</v>
      </c>
      <c r="N83" s="190">
        <v>18.796992481203013</v>
      </c>
      <c r="O83" s="190">
        <v>0.6802721088435375</v>
      </c>
      <c r="P83" s="190">
        <v>4.7781569965870325</v>
      </c>
      <c r="Q83" s="190">
        <v>9.1254752851711061</v>
      </c>
      <c r="R83" s="190">
        <v>3.249097472924189</v>
      </c>
      <c r="S83" s="190">
        <v>10.600706713780921</v>
      </c>
      <c r="T83" s="190">
        <v>10.526315789473687</v>
      </c>
      <c r="U83" s="190">
        <v>0.36900369003690037</v>
      </c>
      <c r="V83" s="190">
        <v>12.650602409638564</v>
      </c>
      <c r="W83" s="190">
        <v>14.795918367346941</v>
      </c>
      <c r="X83" s="190">
        <v>2.4271844660194186</v>
      </c>
      <c r="Y83" s="190">
        <v>7.1005917159763312</v>
      </c>
      <c r="Z83" s="190">
        <v>14.000000000000005</v>
      </c>
      <c r="AA83" s="190">
        <v>1.079136690647482</v>
      </c>
      <c r="AB83" s="132">
        <v>4.9668874172185422</v>
      </c>
      <c r="AC83" s="132">
        <v>17.735849056603765</v>
      </c>
      <c r="AD83" s="132">
        <v>0.6802721088435375</v>
      </c>
      <c r="AE83" s="132">
        <v>4.4368600682593868</v>
      </c>
      <c r="AF83" s="190">
        <v>8.7786259541984784</v>
      </c>
      <c r="AG83" s="189">
        <v>1.8050541516245491</v>
      </c>
      <c r="AH83" s="189">
        <v>8.6021505376344081</v>
      </c>
      <c r="AI83" s="191">
        <v>8.6956521739130412</v>
      </c>
      <c r="AJ83" s="191">
        <v>0.37037037037037035</v>
      </c>
      <c r="AK83" s="190">
        <v>9.6676737160120823</v>
      </c>
      <c r="AL83" s="190">
        <v>10.416666666666664</v>
      </c>
      <c r="AM83" s="190">
        <v>0.49019607843137253</v>
      </c>
      <c r="AN83" s="190">
        <v>7.4183976261127533</v>
      </c>
      <c r="AO83" s="190">
        <v>10.843373493975905</v>
      </c>
      <c r="AP83" s="190">
        <v>1.0791366906474822</v>
      </c>
      <c r="AQ83" s="190">
        <v>1.3513513513513526</v>
      </c>
      <c r="AR83" s="190">
        <v>12.121212121212121</v>
      </c>
      <c r="AS83" s="190">
        <v>0</v>
      </c>
      <c r="AT83" s="190">
        <v>2.0618556701030935</v>
      </c>
      <c r="AU83" s="190">
        <v>5.3231939163498119</v>
      </c>
      <c r="AV83" s="190">
        <v>4.1811846689895491</v>
      </c>
      <c r="AW83" s="190">
        <v>16.721311475409852</v>
      </c>
      <c r="AX83" s="132">
        <v>13.168724279835391</v>
      </c>
      <c r="AY83" s="132">
        <v>2.1428571428571441</v>
      </c>
      <c r="AZ83" s="132">
        <v>22.857142857142858</v>
      </c>
      <c r="BA83" s="132">
        <v>12.077294685990337</v>
      </c>
      <c r="BB83" s="190">
        <v>1.8181818181818179</v>
      </c>
      <c r="BC83" s="132">
        <v>18.699186991869933</v>
      </c>
      <c r="BD83" s="132">
        <v>22.676579925650572</v>
      </c>
      <c r="BE83" s="132">
        <v>1.7006802721088439</v>
      </c>
      <c r="BF83" s="132">
        <v>8.9230769230769162</v>
      </c>
      <c r="BG83" s="190">
        <v>20.430107526881727</v>
      </c>
      <c r="BH83" s="132">
        <v>1.0067114093959739</v>
      </c>
      <c r="BI83" s="132">
        <v>9.120521172638437</v>
      </c>
      <c r="BJ83" s="132">
        <v>9.2526690391459034</v>
      </c>
      <c r="BK83" s="192" t="s">
        <v>286</v>
      </c>
      <c r="BL83" s="190">
        <v>2.9508196721311322</v>
      </c>
      <c r="BM83" s="132">
        <v>3.7037037037037379</v>
      </c>
      <c r="BN83" s="192" t="s">
        <v>286</v>
      </c>
      <c r="BO83" s="192">
        <v>4.3352601156069852</v>
      </c>
      <c r="BP83" s="192">
        <v>4.4117647058823195</v>
      </c>
      <c r="BQ83" s="192" t="s">
        <v>286</v>
      </c>
      <c r="BR83" s="132">
        <v>4.0760869565217916</v>
      </c>
      <c r="BS83" s="132">
        <v>7.4626865671641838</v>
      </c>
      <c r="BT83" s="192" t="s">
        <v>286</v>
      </c>
      <c r="BU83" s="190">
        <v>2.7692307692307701</v>
      </c>
      <c r="BV83" s="132">
        <v>2.8880866425992799</v>
      </c>
      <c r="BW83" s="192" t="s">
        <v>286</v>
      </c>
      <c r="BX83" s="132">
        <v>1.3071895424836601</v>
      </c>
      <c r="BY83" s="190">
        <v>0.7092198581560285</v>
      </c>
      <c r="BZ83" s="132" t="s">
        <v>286</v>
      </c>
      <c r="CA83" s="132">
        <v>10.799999999999999</v>
      </c>
      <c r="CB83" s="132">
        <v>40.990990990991001</v>
      </c>
      <c r="CC83" s="190" t="s">
        <v>286</v>
      </c>
      <c r="CD83" s="132">
        <v>12.377850162866451</v>
      </c>
      <c r="CE83" s="132">
        <v>36.269430051813458</v>
      </c>
      <c r="CF83" s="132" t="s">
        <v>286</v>
      </c>
      <c r="CG83" s="190">
        <v>6.4102564102564115</v>
      </c>
      <c r="CH83" s="132">
        <v>34.016393442622942</v>
      </c>
      <c r="CI83" s="132" t="s">
        <v>286</v>
      </c>
      <c r="CJ83" s="132">
        <v>4.4354838709677402</v>
      </c>
      <c r="CK83" s="132">
        <v>32.520325203252021</v>
      </c>
      <c r="CL83" s="132" t="s">
        <v>286</v>
      </c>
      <c r="CM83" s="132">
        <v>2.3904382470119541</v>
      </c>
      <c r="CN83" s="132">
        <v>22.689075630252102</v>
      </c>
      <c r="CO83" s="132" t="s">
        <v>286</v>
      </c>
      <c r="CP83" s="190">
        <v>36.601307189542489</v>
      </c>
      <c r="CQ83" s="132">
        <v>53.11203319502075</v>
      </c>
      <c r="CR83" s="132" t="s">
        <v>286</v>
      </c>
      <c r="CS83" s="192">
        <v>36.337209302325562</v>
      </c>
      <c r="CT83" s="192">
        <v>46.341463414634141</v>
      </c>
      <c r="CU83" s="190" t="s">
        <v>286</v>
      </c>
      <c r="CV83" s="132">
        <v>26.997245179063366</v>
      </c>
      <c r="CW83" s="132">
        <v>45.593869731800766</v>
      </c>
      <c r="CX83" s="192" t="s">
        <v>286</v>
      </c>
      <c r="CY83" s="192">
        <v>21.019108280254788</v>
      </c>
      <c r="CZ83" s="190">
        <v>44.363636363636353</v>
      </c>
      <c r="DA83" s="132" t="s">
        <v>286</v>
      </c>
      <c r="DB83" s="132">
        <v>13.907284768211918</v>
      </c>
      <c r="DC83" s="210">
        <v>36.785714285714285</v>
      </c>
      <c r="DD83" s="192">
        <v>68.421052631578945</v>
      </c>
      <c r="DE83" s="190">
        <v>69.607843137254875</v>
      </c>
      <c r="DF83" s="132">
        <v>48.36065573770491</v>
      </c>
      <c r="DG83" s="132">
        <v>67.407407407407405</v>
      </c>
      <c r="DH83" s="192">
        <v>69.452449567723278</v>
      </c>
      <c r="DI83" s="192">
        <v>42.926829268292686</v>
      </c>
      <c r="DJ83" s="190">
        <v>68.055555555555628</v>
      </c>
      <c r="DK83" s="132">
        <v>70.027247956403244</v>
      </c>
      <c r="DL83" s="132">
        <v>49.812734082397007</v>
      </c>
      <c r="DM83" s="132">
        <v>76.785714285714278</v>
      </c>
      <c r="DN83" s="132">
        <v>69.040247678018545</v>
      </c>
      <c r="DO83" s="190">
        <v>55.072463768115924</v>
      </c>
      <c r="DP83" s="132">
        <v>74.740484429065717</v>
      </c>
      <c r="DQ83" s="132">
        <v>78.758169934640549</v>
      </c>
      <c r="DR83" s="132">
        <v>63.70106761565841</v>
      </c>
      <c r="DS83" s="132">
        <v>55.087719298245617</v>
      </c>
      <c r="DT83" s="190">
        <v>55.775577557755774</v>
      </c>
      <c r="DU83" s="194">
        <v>46.090534979423836</v>
      </c>
      <c r="DV83" s="194">
        <v>48.314606741573016</v>
      </c>
      <c r="DW83" s="192">
        <v>57.522123893805322</v>
      </c>
      <c r="DX83" s="194">
        <v>33.170731707317039</v>
      </c>
      <c r="DY83" s="190">
        <v>50.476190476190496</v>
      </c>
      <c r="DZ83" s="190">
        <v>61.956521739130437</v>
      </c>
      <c r="EA83" s="190">
        <v>39.700374531835202</v>
      </c>
      <c r="EB83" s="190">
        <v>56.140350877193022</v>
      </c>
      <c r="EC83" s="190">
        <v>55.384615384615394</v>
      </c>
      <c r="ED83" s="190">
        <v>41.666666666666657</v>
      </c>
      <c r="EE83" s="190">
        <v>56.701030927835035</v>
      </c>
      <c r="EF83" s="190">
        <v>70.065789473684248</v>
      </c>
      <c r="EG83" s="190">
        <v>51.063829787234049</v>
      </c>
      <c r="EH83" s="190">
        <v>18.861209964412815</v>
      </c>
      <c r="EI83" s="190">
        <v>15.032679738562097</v>
      </c>
      <c r="EJ83" s="190">
        <v>11.934156378600816</v>
      </c>
      <c r="EK83" s="190">
        <v>15.942028985507241</v>
      </c>
      <c r="EL83" s="132">
        <v>13.793103448275863</v>
      </c>
      <c r="EM83" s="132">
        <v>9.7560975609756149</v>
      </c>
      <c r="EN83" s="132">
        <v>21.028037383177573</v>
      </c>
      <c r="EO83" s="132">
        <v>13.150684931506856</v>
      </c>
      <c r="EP83" s="190">
        <v>10.15037593984963</v>
      </c>
      <c r="EQ83" s="132">
        <v>19.097222222222214</v>
      </c>
      <c r="ER83" s="132">
        <v>15.384615384615383</v>
      </c>
      <c r="ES83" s="132">
        <v>11.27272727272727</v>
      </c>
      <c r="ET83" s="132">
        <v>22.602739726027398</v>
      </c>
      <c r="EU83" s="190">
        <v>15.614617940199329</v>
      </c>
      <c r="EV83" s="132">
        <v>14.184397163120575</v>
      </c>
      <c r="EW83" s="132" t="s">
        <v>286</v>
      </c>
      <c r="EX83" s="132" t="s">
        <v>286</v>
      </c>
      <c r="EY83" s="132" t="s">
        <v>286</v>
      </c>
      <c r="EZ83" s="190">
        <v>94.223826714801447</v>
      </c>
      <c r="FA83" s="132">
        <v>87.428571428571502</v>
      </c>
      <c r="FB83" s="132">
        <v>84.466019417475678</v>
      </c>
      <c r="FC83" s="132">
        <v>88.8888888888889</v>
      </c>
      <c r="FD83" s="132">
        <v>84.383561643835634</v>
      </c>
      <c r="FE83" s="190">
        <v>76.69172932330828</v>
      </c>
      <c r="FF83" s="132">
        <v>91.637630662020925</v>
      </c>
      <c r="FG83" s="132">
        <v>81.481481481481438</v>
      </c>
      <c r="FH83" s="132">
        <v>85.559566787003547</v>
      </c>
      <c r="FI83" s="132">
        <v>84.848484848484787</v>
      </c>
      <c r="FJ83" s="190">
        <v>86.51315789473685</v>
      </c>
      <c r="FK83" s="132">
        <v>80.357142857142875</v>
      </c>
      <c r="FL83" s="132" t="s">
        <v>286</v>
      </c>
      <c r="FM83" s="132" t="s">
        <v>286</v>
      </c>
      <c r="FN83" s="132" t="s">
        <v>286</v>
      </c>
      <c r="FO83" s="190">
        <v>46.209386281588472</v>
      </c>
      <c r="FP83" s="132">
        <v>38.571428571428577</v>
      </c>
      <c r="FQ83" s="132">
        <v>37.378640776699015</v>
      </c>
      <c r="FR83" s="132">
        <v>42.129629629629655</v>
      </c>
      <c r="FS83" s="132">
        <v>39.726027397260275</v>
      </c>
      <c r="FT83" s="190">
        <v>33.082706766917291</v>
      </c>
      <c r="FU83" s="132">
        <v>45.644599303135898</v>
      </c>
      <c r="FV83" s="132">
        <v>33.950617283950621</v>
      </c>
      <c r="FW83" s="132">
        <v>35.018050541516281</v>
      </c>
      <c r="FX83" s="132">
        <v>40.067340067340041</v>
      </c>
      <c r="FY83" s="190">
        <v>39.144736842105239</v>
      </c>
      <c r="FZ83" s="132">
        <v>33.214285714285737</v>
      </c>
      <c r="GA83" s="132" t="s">
        <v>286</v>
      </c>
      <c r="GB83" s="132" t="s">
        <v>286</v>
      </c>
      <c r="GC83" s="132" t="s">
        <v>286</v>
      </c>
      <c r="GD83" s="190">
        <v>61.764705882352942</v>
      </c>
      <c r="GE83" s="132">
        <v>65.588235294117624</v>
      </c>
      <c r="GF83" s="132">
        <v>72.549019607843206</v>
      </c>
      <c r="GG83" s="132">
        <v>54.368932038834956</v>
      </c>
      <c r="GH83" s="132">
        <v>64.166666666666686</v>
      </c>
      <c r="GI83" s="190">
        <v>67.049808429118769</v>
      </c>
      <c r="GJ83" s="132">
        <v>48.161764705882348</v>
      </c>
      <c r="GK83" s="132">
        <v>50.783699059561101</v>
      </c>
      <c r="GL83" s="132">
        <v>51.470588235294137</v>
      </c>
      <c r="GM83" s="197">
        <v>49.31506849315069</v>
      </c>
      <c r="GN83" s="190">
        <v>50.986842105263136</v>
      </c>
      <c r="GO83" s="132">
        <v>56.569343065693459</v>
      </c>
      <c r="GP83" s="132" t="s">
        <v>286</v>
      </c>
      <c r="GQ83" s="132" t="s">
        <v>286</v>
      </c>
      <c r="GR83" s="132" t="s">
        <v>286</v>
      </c>
      <c r="GS83" s="190">
        <v>19.48529411764704</v>
      </c>
      <c r="GT83" s="132">
        <v>31.176470588235301</v>
      </c>
      <c r="GU83" s="132">
        <v>27.941176470588228</v>
      </c>
      <c r="GV83" s="132">
        <v>14.077669902912628</v>
      </c>
      <c r="GW83" s="132">
        <v>22.499999999999989</v>
      </c>
      <c r="GX83" s="190">
        <v>31.800766283524911</v>
      </c>
      <c r="GY83" s="190">
        <v>11.02941176470588</v>
      </c>
      <c r="GZ83" s="190">
        <v>16.614420062695931</v>
      </c>
      <c r="HA83" s="190">
        <v>15.441176470588253</v>
      </c>
      <c r="HB83" s="190">
        <v>12.328767123287673</v>
      </c>
      <c r="HC83" s="190">
        <v>14.144736842105251</v>
      </c>
      <c r="HD83" s="190">
        <v>14.59854014598541</v>
      </c>
      <c r="HE83" s="190" t="s">
        <v>286</v>
      </c>
      <c r="HF83" s="190" t="s">
        <v>286</v>
      </c>
      <c r="HG83" s="190" t="s">
        <v>286</v>
      </c>
      <c r="HH83" s="190">
        <v>24.809160305343493</v>
      </c>
      <c r="HI83" s="190">
        <v>33.027522935779828</v>
      </c>
      <c r="HJ83" s="190">
        <v>12.315270935960591</v>
      </c>
      <c r="HK83" s="190">
        <v>31.527093596059078</v>
      </c>
      <c r="HL83" s="132">
        <v>36.592178770949701</v>
      </c>
      <c r="HM83" s="132">
        <v>28.846153846153861</v>
      </c>
      <c r="HN83" s="132">
        <v>36.764705882352921</v>
      </c>
      <c r="HO83" s="132">
        <v>38.050314465408775</v>
      </c>
      <c r="HP83" s="190">
        <v>30.111524163568781</v>
      </c>
      <c r="HQ83" s="132">
        <v>34.027777777777764</v>
      </c>
      <c r="HR83" s="132">
        <v>38.079470198675487</v>
      </c>
      <c r="HS83" s="132">
        <v>29.602888086642608</v>
      </c>
      <c r="HT83" s="196" t="s">
        <v>286</v>
      </c>
      <c r="HU83" s="190" t="s">
        <v>286</v>
      </c>
      <c r="HV83" s="192" t="s">
        <v>286</v>
      </c>
      <c r="HW83" s="192">
        <v>9.1603053435114479</v>
      </c>
      <c r="HX83" s="192">
        <v>10.091743119266047</v>
      </c>
      <c r="HY83" s="192">
        <v>2.4630541871921183</v>
      </c>
      <c r="HZ83" s="192">
        <v>11.822660098522165</v>
      </c>
      <c r="IA83" s="192">
        <v>8.9385474860335172</v>
      </c>
      <c r="IB83" s="192">
        <v>11.538461538461531</v>
      </c>
      <c r="IC83" s="192">
        <v>11.029411764705886</v>
      </c>
      <c r="ID83" s="192">
        <v>11.949685534591199</v>
      </c>
      <c r="IE83" s="192">
        <v>7.4349442379182191</v>
      </c>
      <c r="IF83" s="192">
        <v>11.111111111111114</v>
      </c>
      <c r="IG83" s="192">
        <v>10.264900662251664</v>
      </c>
      <c r="IH83" s="192">
        <v>8.3032490974729232</v>
      </c>
      <c r="II83" s="192" t="s">
        <v>286</v>
      </c>
      <c r="IJ83" s="192" t="s">
        <v>286</v>
      </c>
      <c r="IK83" s="192" t="s">
        <v>286</v>
      </c>
      <c r="IL83" s="192" t="s">
        <v>286</v>
      </c>
      <c r="IM83" s="192" t="s">
        <v>286</v>
      </c>
      <c r="IN83" s="192" t="s">
        <v>286</v>
      </c>
      <c r="IO83" s="192" t="s">
        <v>286</v>
      </c>
      <c r="IP83" s="192" t="s">
        <v>286</v>
      </c>
      <c r="IQ83" s="192" t="s">
        <v>286</v>
      </c>
      <c r="IR83" s="192" t="s">
        <v>286</v>
      </c>
      <c r="IS83" s="192">
        <v>16.442953020134215</v>
      </c>
      <c r="IT83" s="192">
        <v>13.358778625954198</v>
      </c>
      <c r="IU83" s="192" t="s">
        <v>286</v>
      </c>
      <c r="IV83" s="192">
        <v>16.187050359712234</v>
      </c>
      <c r="IW83" s="192">
        <v>13.059701492537313</v>
      </c>
      <c r="IX83" s="192" t="s">
        <v>286</v>
      </c>
      <c r="IY83" s="192" t="s">
        <v>286</v>
      </c>
      <c r="IZ83" s="192" t="s">
        <v>286</v>
      </c>
      <c r="JA83" s="192" t="s">
        <v>286</v>
      </c>
      <c r="JB83" s="192" t="s">
        <v>286</v>
      </c>
      <c r="JC83" s="192" t="s">
        <v>286</v>
      </c>
      <c r="JD83" s="192" t="s">
        <v>286</v>
      </c>
      <c r="JE83" s="192" t="s">
        <v>286</v>
      </c>
      <c r="JF83" s="192" t="s">
        <v>286</v>
      </c>
      <c r="JG83" s="192" t="s">
        <v>286</v>
      </c>
      <c r="JH83" s="192">
        <v>9.7315436241610733</v>
      </c>
      <c r="JI83" s="192">
        <v>10.305343511450383</v>
      </c>
      <c r="JJ83" s="192" t="s">
        <v>286</v>
      </c>
      <c r="JK83" s="192">
        <v>11.870503597122303</v>
      </c>
      <c r="JL83" s="192">
        <v>10.074626865671643</v>
      </c>
      <c r="JM83" s="192" t="s">
        <v>286</v>
      </c>
      <c r="JN83" s="192" t="s">
        <v>286</v>
      </c>
      <c r="JO83" s="192" t="s">
        <v>286</v>
      </c>
      <c r="JP83" s="192" t="s">
        <v>286</v>
      </c>
      <c r="JQ83" s="192" t="s">
        <v>286</v>
      </c>
      <c r="JR83" s="192" t="s">
        <v>286</v>
      </c>
      <c r="JS83" s="192" t="s">
        <v>286</v>
      </c>
      <c r="JT83" s="192" t="s">
        <v>286</v>
      </c>
      <c r="JU83" s="192" t="s">
        <v>286</v>
      </c>
      <c r="JV83" s="192" t="s">
        <v>286</v>
      </c>
      <c r="JW83" s="192">
        <v>26.174496644295306</v>
      </c>
      <c r="JX83" s="192">
        <v>23.664122137404593</v>
      </c>
      <c r="JY83" s="192" t="s">
        <v>286</v>
      </c>
      <c r="JZ83" s="192">
        <v>28.057553956834532</v>
      </c>
      <c r="KA83" s="192">
        <v>23.134328358208951</v>
      </c>
      <c r="KB83" s="192">
        <v>19.572953736654785</v>
      </c>
      <c r="KC83" s="192">
        <v>27.631578947368428</v>
      </c>
      <c r="KD83" s="192">
        <v>18.930041152263385</v>
      </c>
      <c r="KE83" s="192">
        <v>19.494584837545126</v>
      </c>
      <c r="KF83" s="192">
        <v>26.361031518624639</v>
      </c>
      <c r="KG83" s="192">
        <v>23.78640776699029</v>
      </c>
      <c r="KH83" s="192">
        <v>18.433179723502313</v>
      </c>
      <c r="KI83" s="192">
        <v>25.613079019073567</v>
      </c>
      <c r="KJ83" s="192">
        <v>22.304832713754632</v>
      </c>
      <c r="KK83" s="192">
        <v>22.02797202797203</v>
      </c>
      <c r="KL83" s="192">
        <v>29.320987654320987</v>
      </c>
      <c r="KM83" s="192">
        <v>32.971014492753604</v>
      </c>
      <c r="KN83" s="192">
        <v>21.843003412969292</v>
      </c>
      <c r="KO83" s="192">
        <v>24.752475247524764</v>
      </c>
      <c r="KP83" s="192">
        <v>24.468085106382976</v>
      </c>
      <c r="KQ83" s="192" t="str">
        <f t="shared" si="73"/>
        <v>--</v>
      </c>
      <c r="KR83" s="192" t="str">
        <f t="shared" si="73"/>
        <v>--</v>
      </c>
      <c r="KS83" s="192" t="str">
        <f t="shared" si="73"/>
        <v>--</v>
      </c>
      <c r="KT83" s="192" t="str">
        <f t="shared" si="73"/>
        <v>--</v>
      </c>
      <c r="KU83" s="192" t="str">
        <f t="shared" si="73"/>
        <v>--</v>
      </c>
      <c r="KV83" s="219">
        <v>1.50753768844221</v>
      </c>
      <c r="KW83" s="219">
        <v>1.4423076923076901</v>
      </c>
      <c r="KX83" s="219">
        <v>2.0618556701030899</v>
      </c>
      <c r="KY83" s="219">
        <v>2.0066889632107001</v>
      </c>
      <c r="KZ83" s="223">
        <v>0.61538461538461497</v>
      </c>
      <c r="LA83" s="219">
        <v>1.92307692307692</v>
      </c>
      <c r="LB83" s="190" t="str">
        <f t="shared" si="60"/>
        <v>--</v>
      </c>
      <c r="LC83" s="219">
        <v>1.08108108108108</v>
      </c>
      <c r="LD83" s="219">
        <v>8.203125</v>
      </c>
      <c r="LE83" s="190" t="str">
        <f t="shared" si="61"/>
        <v>--</v>
      </c>
      <c r="LF83" s="219">
        <v>3.55987055016181</v>
      </c>
      <c r="LG83" s="219">
        <v>7.7551020408163298</v>
      </c>
      <c r="LH83" s="219">
        <v>81.725888324873097</v>
      </c>
      <c r="LI83" s="219">
        <v>82.038834951456295</v>
      </c>
      <c r="LJ83" s="219">
        <v>81.6608996539792</v>
      </c>
      <c r="LK83" s="219">
        <v>85.185185185185205</v>
      </c>
      <c r="LL83" s="219">
        <v>81.114551083591294</v>
      </c>
      <c r="LM83" s="219">
        <v>75.4863813229572</v>
      </c>
      <c r="LN83" s="219">
        <v>35.025380710659903</v>
      </c>
      <c r="LO83" s="219">
        <v>37.864077669902898</v>
      </c>
      <c r="LP83" s="219">
        <v>35.294117647058798</v>
      </c>
      <c r="LQ83" s="219">
        <v>40.067340067339998</v>
      </c>
      <c r="LR83" s="219">
        <v>33.746130030959797</v>
      </c>
      <c r="LS83" s="219">
        <v>30.350194552529199</v>
      </c>
      <c r="LT83" s="219">
        <v>47.692307692307701</v>
      </c>
      <c r="LU83" s="219">
        <v>49.756097560975597</v>
      </c>
      <c r="LV83" s="219">
        <v>51.0416666666666</v>
      </c>
      <c r="LW83" s="219">
        <v>43.7710437710438</v>
      </c>
      <c r="LX83" s="219">
        <v>44.582043343653197</v>
      </c>
      <c r="LY83" s="219">
        <v>40.466926070038902</v>
      </c>
      <c r="LZ83" s="219">
        <v>12.307692307692299</v>
      </c>
      <c r="MA83" s="219">
        <v>11.707317073170699</v>
      </c>
      <c r="MB83" s="219">
        <v>11.1111111111111</v>
      </c>
      <c r="MC83" s="219">
        <v>10.1010101010101</v>
      </c>
      <c r="MD83" s="219">
        <v>9.2879256965944208</v>
      </c>
      <c r="ME83" s="219">
        <v>8.9494163424124498</v>
      </c>
      <c r="MF83" s="219">
        <v>31.443298969072199</v>
      </c>
      <c r="MG83" s="219">
        <v>31.400966183574901</v>
      </c>
      <c r="MH83" s="219">
        <v>33.3333333333333</v>
      </c>
      <c r="MI83" s="219">
        <v>34.680134680134699</v>
      </c>
      <c r="MJ83" s="219">
        <v>27.554179566563501</v>
      </c>
      <c r="MK83" s="219">
        <v>22.178988326848199</v>
      </c>
      <c r="ML83" s="219">
        <v>10.8247422680412</v>
      </c>
      <c r="MM83" s="219">
        <v>14.975845410628001</v>
      </c>
      <c r="MN83" s="219">
        <v>9.5744680851063801</v>
      </c>
      <c r="MO83" s="219">
        <v>7.4074074074074003</v>
      </c>
      <c r="MP83" s="219">
        <v>5.5727554179566496</v>
      </c>
      <c r="MQ83" s="219">
        <v>6.2256809338521402</v>
      </c>
      <c r="MR83" s="190" t="str">
        <f t="shared" si="59"/>
        <v>--</v>
      </c>
      <c r="MS83" s="190" t="str">
        <f t="shared" si="59"/>
        <v>--</v>
      </c>
      <c r="MT83" s="190" t="str">
        <f t="shared" si="59"/>
        <v>--</v>
      </c>
      <c r="MU83" s="190" t="str">
        <f t="shared" si="59"/>
        <v>--</v>
      </c>
      <c r="MV83" s="220">
        <v>84.771573604061004</v>
      </c>
      <c r="MW83" s="220">
        <v>85.161290322580598</v>
      </c>
      <c r="MX83" s="220">
        <v>39.5939086294416</v>
      </c>
      <c r="MY83" s="220">
        <v>36.774193548387103</v>
      </c>
      <c r="MZ83" s="220">
        <v>39.5939086294416</v>
      </c>
      <c r="NA83" s="220">
        <v>32.154340836012899</v>
      </c>
      <c r="NB83" s="220">
        <v>5.5837563451776697</v>
      </c>
      <c r="NC83" s="220">
        <v>7.7170418006430896</v>
      </c>
      <c r="ND83" s="220">
        <v>35.2040816326531</v>
      </c>
      <c r="NE83" s="220">
        <v>33.118971061093198</v>
      </c>
      <c r="NF83" s="220">
        <v>12.755102040816301</v>
      </c>
      <c r="NG83" s="220">
        <v>10.2893890675241</v>
      </c>
      <c r="NH83" s="221" t="str">
        <f t="shared" si="62"/>
        <v>--</v>
      </c>
      <c r="NI83" s="222">
        <v>12.352941176470599</v>
      </c>
      <c r="NJ83" s="222">
        <v>16.161616161616202</v>
      </c>
      <c r="NK83" s="222">
        <v>11.971830985915499</v>
      </c>
      <c r="NL83" s="221" t="str">
        <f t="shared" si="63"/>
        <v>--</v>
      </c>
      <c r="NM83" s="222">
        <v>16.725978647686802</v>
      </c>
      <c r="NN83" s="222">
        <v>18.032786885245901</v>
      </c>
      <c r="NO83" s="222">
        <v>10.4838709677419</v>
      </c>
      <c r="NP83" s="221" t="str">
        <f t="shared" si="64"/>
        <v>--</v>
      </c>
      <c r="NQ83" s="273">
        <v>10.588235294117654</v>
      </c>
      <c r="NR83" s="273">
        <v>10.606060606060606</v>
      </c>
      <c r="NS83" s="273">
        <v>9.5070422535211208</v>
      </c>
      <c r="NT83" s="221" t="str">
        <f t="shared" si="65"/>
        <v>--</v>
      </c>
      <c r="NU83" s="222">
        <v>13.523131672597865</v>
      </c>
      <c r="NV83" s="222">
        <v>12.131147540983614</v>
      </c>
      <c r="NW83" s="222">
        <v>12.5</v>
      </c>
      <c r="NX83" s="221" t="str">
        <f t="shared" si="66"/>
        <v>--</v>
      </c>
      <c r="NY83" s="222">
        <v>22.941176470588232</v>
      </c>
      <c r="NZ83" s="222">
        <v>26.767676767676768</v>
      </c>
      <c r="OA83" s="222">
        <v>21.47887323943662</v>
      </c>
      <c r="OB83" s="221" t="str">
        <f t="shared" si="67"/>
        <v>--</v>
      </c>
      <c r="OC83" s="222">
        <v>30.249110320284711</v>
      </c>
      <c r="OD83" s="222">
        <v>30.163934426229506</v>
      </c>
      <c r="OE83" s="222">
        <v>22.983870967741932</v>
      </c>
      <c r="OF83" s="128">
        <v>49.000000000000007</v>
      </c>
      <c r="OG83" s="128">
        <v>56.185567010309285</v>
      </c>
      <c r="OH83" s="128">
        <v>54.368932038834934</v>
      </c>
      <c r="OI83" s="128">
        <v>48.453608247422714</v>
      </c>
      <c r="OJ83" s="128">
        <v>55.339805825242713</v>
      </c>
      <c r="OK83" s="128">
        <v>68.227424749163873</v>
      </c>
      <c r="OL83" s="128">
        <v>53.538461538461576</v>
      </c>
      <c r="OM83" s="128">
        <v>48.076923076923073</v>
      </c>
      <c r="ON83" s="310">
        <v>17.857142857142861</v>
      </c>
      <c r="OO83" s="128">
        <v>16.494845360824755</v>
      </c>
      <c r="OP83" s="128">
        <v>14.563106796116509</v>
      </c>
      <c r="OQ83" s="128">
        <v>19.366197183098596</v>
      </c>
      <c r="OR83" s="128">
        <v>23.225806451612897</v>
      </c>
      <c r="OS83" s="128">
        <v>16.835016835016841</v>
      </c>
      <c r="OT83" s="128">
        <v>14.906832298136646</v>
      </c>
      <c r="OU83" s="128">
        <v>9.3749999999999982</v>
      </c>
      <c r="OW83" s="378" t="str">
        <f t="shared" si="68"/>
        <v>--</v>
      </c>
      <c r="OX83" s="381">
        <v>0.33898305084745772</v>
      </c>
      <c r="OY83" s="381">
        <v>0.36764705882352944</v>
      </c>
      <c r="OZ83" s="381">
        <v>2.3041474654377874</v>
      </c>
      <c r="PA83" s="378" t="str">
        <f t="shared" si="69"/>
        <v>--</v>
      </c>
      <c r="PB83" s="378" t="str">
        <f t="shared" si="69"/>
        <v>--</v>
      </c>
      <c r="PC83" s="381">
        <v>0.39370078740157471</v>
      </c>
      <c r="PD83" s="381">
        <v>6.0913705583756368</v>
      </c>
      <c r="PE83" s="380">
        <v>52.395209580838319</v>
      </c>
      <c r="PF83" s="381">
        <v>59.999999999999986</v>
      </c>
      <c r="PG83" s="381">
        <v>58.029197080291993</v>
      </c>
      <c r="PH83" s="381">
        <v>44.090909090909108</v>
      </c>
      <c r="PI83" s="380">
        <v>20.783132530120486</v>
      </c>
      <c r="PJ83" s="381">
        <v>14.383561643835614</v>
      </c>
      <c r="PK83" s="381">
        <v>12.78195488721804</v>
      </c>
      <c r="PL83" s="381">
        <v>5.9360730593607309</v>
      </c>
      <c r="PM83" s="378" t="str">
        <f t="shared" si="70"/>
        <v>--</v>
      </c>
      <c r="PN83" s="381">
        <v>14.981273408239691</v>
      </c>
      <c r="PO83" s="381">
        <v>13.779527559055124</v>
      </c>
      <c r="PP83" s="381">
        <v>14.146341463414632</v>
      </c>
      <c r="PQ83" s="378" t="str">
        <f t="shared" si="71"/>
        <v>--</v>
      </c>
      <c r="PR83" s="381">
        <v>7.8651685393258433</v>
      </c>
      <c r="PS83" s="381">
        <v>11.023622047244102</v>
      </c>
      <c r="PT83" s="381">
        <v>15.609756097560979</v>
      </c>
      <c r="PU83" s="378" t="str">
        <f t="shared" si="72"/>
        <v>--</v>
      </c>
      <c r="PV83" s="381">
        <v>22.846441947565534</v>
      </c>
      <c r="PW83" s="381">
        <v>24.803149606299201</v>
      </c>
      <c r="PX83" s="381">
        <v>29.756097560975601</v>
      </c>
      <c r="PZ83" s="368"/>
      <c r="QA83" s="368"/>
      <c r="QB83" s="368"/>
      <c r="QC83" s="368"/>
      <c r="QD83" s="368"/>
      <c r="QE83" s="368"/>
      <c r="QF83" s="368"/>
      <c r="QG83" s="368"/>
      <c r="QH83" s="368"/>
      <c r="QI83" s="368"/>
      <c r="QJ83" s="368"/>
      <c r="QK83" s="368"/>
      <c r="QL83" s="368"/>
      <c r="QM83" s="368"/>
      <c r="QN83" s="368"/>
      <c r="QO83" s="368"/>
      <c r="QP83" s="368"/>
      <c r="QQ83" s="368"/>
      <c r="QR83" s="368"/>
      <c r="QS83" s="368"/>
      <c r="QT83" s="368"/>
      <c r="QU83" s="368"/>
      <c r="QV83" s="368"/>
      <c r="QW83" s="368"/>
      <c r="QX83" s="368"/>
      <c r="QY83" s="368"/>
      <c r="QZ83" s="368"/>
      <c r="RA83" s="368"/>
      <c r="RB83" s="368"/>
      <c r="RC83" s="368"/>
      <c r="RD83" s="368"/>
      <c r="RE83" s="368"/>
      <c r="RF83" s="368"/>
      <c r="RG83" s="368"/>
      <c r="RH83" s="368"/>
      <c r="RI83" s="368"/>
      <c r="RJ83" s="368"/>
      <c r="RK83" s="368"/>
      <c r="RL83" s="368"/>
      <c r="RM83" s="368"/>
      <c r="RN83" s="368"/>
      <c r="RO83" s="368"/>
      <c r="RP83" s="368"/>
      <c r="RQ83" s="368"/>
      <c r="RR83" s="368"/>
      <c r="RS83" s="368"/>
      <c r="RT83" s="368"/>
    </row>
    <row r="84" spans="1:488" x14ac:dyDescent="0.25">
      <c r="A84" s="114">
        <v>80</v>
      </c>
      <c r="B84" s="93" t="s">
        <v>80</v>
      </c>
      <c r="C84" s="189">
        <v>1.5873015873015874</v>
      </c>
      <c r="D84" s="189">
        <v>8.4415584415584473</v>
      </c>
      <c r="E84" s="189">
        <v>9.4594594594594614</v>
      </c>
      <c r="F84" s="189">
        <v>0.46948356807511743</v>
      </c>
      <c r="G84" s="189">
        <v>10.3960396039604</v>
      </c>
      <c r="H84" s="189">
        <v>12.5</v>
      </c>
      <c r="I84" s="189">
        <v>0.99999999999999989</v>
      </c>
      <c r="J84" s="189">
        <v>9.1836734693877506</v>
      </c>
      <c r="K84" s="189">
        <v>16.167664670658681</v>
      </c>
      <c r="L84" s="189">
        <v>0.58823529411764719</v>
      </c>
      <c r="M84" s="190">
        <v>5.3191489361702144</v>
      </c>
      <c r="N84" s="190">
        <v>10.56338028169014</v>
      </c>
      <c r="O84" s="190">
        <v>1.2738853503184713</v>
      </c>
      <c r="P84" s="190">
        <v>4.4776119402985062</v>
      </c>
      <c r="Q84" s="190">
        <v>7.9710144927536266</v>
      </c>
      <c r="R84" s="190">
        <v>1.5873015873015874</v>
      </c>
      <c r="S84" s="190">
        <v>6.5359477124183014</v>
      </c>
      <c r="T84" s="190">
        <v>5.4421768707483009</v>
      </c>
      <c r="U84" s="190">
        <v>0.46948356807511743</v>
      </c>
      <c r="V84" s="190">
        <v>8.4158415841584144</v>
      </c>
      <c r="W84" s="190">
        <v>10.526315789473687</v>
      </c>
      <c r="X84" s="190">
        <v>0.50251256281407031</v>
      </c>
      <c r="Y84" s="190">
        <v>7.6530612244897984</v>
      </c>
      <c r="Z84" s="190">
        <v>13.855421686746986</v>
      </c>
      <c r="AA84" s="190">
        <v>0.58823529411764719</v>
      </c>
      <c r="AB84" s="132">
        <v>4.7872340425531918</v>
      </c>
      <c r="AC84" s="132">
        <v>9.1549295774647934</v>
      </c>
      <c r="AD84" s="132">
        <v>1.2738853503184713</v>
      </c>
      <c r="AE84" s="132">
        <v>3.7313432835820888</v>
      </c>
      <c r="AF84" s="190">
        <v>5.882352941176471</v>
      </c>
      <c r="AG84" s="189">
        <v>1.0582010582010584</v>
      </c>
      <c r="AH84" s="189">
        <v>7.1428571428571459</v>
      </c>
      <c r="AI84" s="191">
        <v>8.7837837837837842</v>
      </c>
      <c r="AJ84" s="191">
        <v>0</v>
      </c>
      <c r="AK84" s="190">
        <v>8.5000000000000036</v>
      </c>
      <c r="AL84" s="190">
        <v>10.000000000000004</v>
      </c>
      <c r="AM84" s="190">
        <v>0.50505050505050497</v>
      </c>
      <c r="AN84" s="190">
        <v>7.6142131979695478</v>
      </c>
      <c r="AO84" s="190">
        <v>12.048192771084343</v>
      </c>
      <c r="AP84" s="190">
        <v>0.59171597633136108</v>
      </c>
      <c r="AQ84" s="190">
        <v>3.2258064516129035</v>
      </c>
      <c r="AR84" s="190">
        <v>7.0921985815602859</v>
      </c>
      <c r="AS84" s="190">
        <v>1.2738853503184713</v>
      </c>
      <c r="AT84" s="190">
        <v>2.238805970149254</v>
      </c>
      <c r="AU84" s="190">
        <v>5.0724637681159415</v>
      </c>
      <c r="AV84" s="190">
        <v>4.0000000000000018</v>
      </c>
      <c r="AW84" s="190">
        <v>17.241379310344833</v>
      </c>
      <c r="AX84" s="132">
        <v>15.723270440251575</v>
      </c>
      <c r="AY84" s="132">
        <v>2.3148148148148158</v>
      </c>
      <c r="AZ84" s="132">
        <v>20.754716981132081</v>
      </c>
      <c r="BA84" s="132">
        <v>15.723270440251579</v>
      </c>
      <c r="BB84" s="190">
        <v>2.4038461538461542</v>
      </c>
      <c r="BC84" s="132">
        <v>18.518518518518505</v>
      </c>
      <c r="BD84" s="132">
        <v>18.023255813953497</v>
      </c>
      <c r="BE84" s="132">
        <v>1.1173184357541899</v>
      </c>
      <c r="BF84" s="132">
        <v>5.9113300492610845</v>
      </c>
      <c r="BG84" s="190">
        <v>16.556291390728486</v>
      </c>
      <c r="BH84" s="132">
        <v>2.4539877300613502</v>
      </c>
      <c r="BI84" s="132">
        <v>10.489510489510494</v>
      </c>
      <c r="BJ84" s="132">
        <v>7.0422535211267618</v>
      </c>
      <c r="BK84" s="192" t="s">
        <v>286</v>
      </c>
      <c r="BL84" s="190">
        <v>1.14942528735628</v>
      </c>
      <c r="BM84" s="132">
        <v>1.8867924528301643</v>
      </c>
      <c r="BN84" s="192" t="s">
        <v>286</v>
      </c>
      <c r="BO84" s="192">
        <v>3.271028037383175</v>
      </c>
      <c r="BP84" s="192">
        <v>2.5157232704402617</v>
      </c>
      <c r="BQ84" s="192" t="s">
        <v>286</v>
      </c>
      <c r="BR84" s="132">
        <v>4.6948356807512255</v>
      </c>
      <c r="BS84" s="132">
        <v>3.4682080924855683</v>
      </c>
      <c r="BT84" s="192" t="s">
        <v>286</v>
      </c>
      <c r="BU84" s="190">
        <v>1.4851485148514856</v>
      </c>
      <c r="BV84" s="132">
        <v>4.6979865771812079</v>
      </c>
      <c r="BW84" s="192" t="s">
        <v>286</v>
      </c>
      <c r="BX84" s="132">
        <v>2.8368794326241136</v>
      </c>
      <c r="BY84" s="190">
        <v>2.1276595744680855</v>
      </c>
      <c r="BZ84" s="132" t="s">
        <v>286</v>
      </c>
      <c r="CA84" s="132">
        <v>4.9645390070922</v>
      </c>
      <c r="CB84" s="132">
        <v>41.304347826086946</v>
      </c>
      <c r="CC84" s="190" t="s">
        <v>286</v>
      </c>
      <c r="CD84" s="132">
        <v>8.8888888888888999</v>
      </c>
      <c r="CE84" s="132">
        <v>36.054421768707478</v>
      </c>
      <c r="CF84" s="132" t="s">
        <v>286</v>
      </c>
      <c r="CG84" s="190">
        <v>9.6045197740113029</v>
      </c>
      <c r="CH84" s="132">
        <v>36.305732484076451</v>
      </c>
      <c r="CI84" s="132" t="s">
        <v>286</v>
      </c>
      <c r="CJ84" s="132">
        <v>4.242424242424244</v>
      </c>
      <c r="CK84" s="132">
        <v>25.599999999999991</v>
      </c>
      <c r="CL84" s="132" t="s">
        <v>286</v>
      </c>
      <c r="CM84" s="132">
        <v>2.7027027027027022</v>
      </c>
      <c r="CN84" s="132">
        <v>20.472440944881892</v>
      </c>
      <c r="CO84" s="132" t="s">
        <v>286</v>
      </c>
      <c r="CP84" s="190">
        <v>37.724550898203631</v>
      </c>
      <c r="CQ84" s="132">
        <v>51.265822784810133</v>
      </c>
      <c r="CR84" s="132" t="s">
        <v>286</v>
      </c>
      <c r="CS84" s="192">
        <v>21.69811320754717</v>
      </c>
      <c r="CT84" s="192">
        <v>47.468354430379748</v>
      </c>
      <c r="CU84" s="190" t="s">
        <v>286</v>
      </c>
      <c r="CV84" s="132">
        <v>27.053140096618364</v>
      </c>
      <c r="CW84" s="132">
        <v>51.136363636363619</v>
      </c>
      <c r="CX84" s="192" t="s">
        <v>286</v>
      </c>
      <c r="CY84" s="192">
        <v>21.538461538461544</v>
      </c>
      <c r="CZ84" s="190">
        <v>38.255033557046993</v>
      </c>
      <c r="DA84" s="132" t="s">
        <v>286</v>
      </c>
      <c r="DB84" s="132">
        <v>9.6296296296296315</v>
      </c>
      <c r="DC84" s="210">
        <v>25.35211267605634</v>
      </c>
      <c r="DD84" s="192">
        <v>70.202020202020236</v>
      </c>
      <c r="DE84" s="190">
        <v>69.94219653179195</v>
      </c>
      <c r="DF84" s="132">
        <v>48.427672955974828</v>
      </c>
      <c r="DG84" s="132">
        <v>77.570093457943912</v>
      </c>
      <c r="DH84" s="192">
        <v>67.289719626168221</v>
      </c>
      <c r="DI84" s="192">
        <v>50.314465408805042</v>
      </c>
      <c r="DJ84" s="190">
        <v>71.078431372549048</v>
      </c>
      <c r="DK84" s="132">
        <v>72.511848341232167</v>
      </c>
      <c r="DL84" s="132">
        <v>50.867052023121396</v>
      </c>
      <c r="DM84" s="132">
        <v>69.886363636363697</v>
      </c>
      <c r="DN84" s="132">
        <v>73.000000000000057</v>
      </c>
      <c r="DO84" s="190">
        <v>57.823129251700671</v>
      </c>
      <c r="DP84" s="132">
        <v>79.87012987012983</v>
      </c>
      <c r="DQ84" s="132">
        <v>77.304964539007102</v>
      </c>
      <c r="DR84" s="132">
        <v>64.028776978417284</v>
      </c>
      <c r="DS84" s="132">
        <v>52.820512820512803</v>
      </c>
      <c r="DT84" s="190">
        <v>59.537572254335259</v>
      </c>
      <c r="DU84" s="194">
        <v>40.880503144654099</v>
      </c>
      <c r="DV84" s="194">
        <v>49.29577464788732</v>
      </c>
      <c r="DW84" s="192">
        <v>47.663551401869164</v>
      </c>
      <c r="DX84" s="194">
        <v>39.622641509433954</v>
      </c>
      <c r="DY84" s="190">
        <v>49.000000000000007</v>
      </c>
      <c r="DZ84" s="190">
        <v>54.46009389671363</v>
      </c>
      <c r="EA84" s="190">
        <v>42.441860465116299</v>
      </c>
      <c r="EB84" s="190">
        <v>57.303370786516851</v>
      </c>
      <c r="EC84" s="190">
        <v>52.040816326530589</v>
      </c>
      <c r="ED84" s="190">
        <v>43.624161073825498</v>
      </c>
      <c r="EE84" s="190">
        <v>55.769230769230781</v>
      </c>
      <c r="EF84" s="190">
        <v>63.120567375886509</v>
      </c>
      <c r="EG84" s="190">
        <v>44.999999999999986</v>
      </c>
      <c r="EH84" s="190">
        <v>17.346938775510203</v>
      </c>
      <c r="EI84" s="190">
        <v>13.872832369942195</v>
      </c>
      <c r="EJ84" s="190">
        <v>9.433962264150944</v>
      </c>
      <c r="EK84" s="190">
        <v>25.821596244131445</v>
      </c>
      <c r="EL84" s="132">
        <v>14.953271028037387</v>
      </c>
      <c r="EM84" s="132">
        <v>10.691823899371075</v>
      </c>
      <c r="EN84" s="132">
        <v>25.870646766169155</v>
      </c>
      <c r="EO84" s="132">
        <v>16.431924882629112</v>
      </c>
      <c r="EP84" s="190">
        <v>9.0909090909090899</v>
      </c>
      <c r="EQ84" s="132">
        <v>20.786516853932575</v>
      </c>
      <c r="ER84" s="132">
        <v>17.000000000000014</v>
      </c>
      <c r="ES84" s="132">
        <v>12.162162162162158</v>
      </c>
      <c r="ET84" s="132">
        <v>16.556291390728472</v>
      </c>
      <c r="EU84" s="190">
        <v>15.60283687943263</v>
      </c>
      <c r="EV84" s="132">
        <v>10.000000000000002</v>
      </c>
      <c r="EW84" s="132" t="s">
        <v>286</v>
      </c>
      <c r="EX84" s="132" t="s">
        <v>286</v>
      </c>
      <c r="EY84" s="132" t="s">
        <v>286</v>
      </c>
      <c r="EZ84" s="190">
        <v>96.279069767441811</v>
      </c>
      <c r="FA84" s="132">
        <v>90.654205607476612</v>
      </c>
      <c r="FB84" s="132">
        <v>82.911392405063296</v>
      </c>
      <c r="FC84" s="132">
        <v>90.776699029126206</v>
      </c>
      <c r="FD84" s="132">
        <v>86.854460093896762</v>
      </c>
      <c r="FE84" s="190">
        <v>86.440677966101731</v>
      </c>
      <c r="FF84" s="132">
        <v>88.135593220338976</v>
      </c>
      <c r="FG84" s="132">
        <v>87.684729064039431</v>
      </c>
      <c r="FH84" s="132">
        <v>81.20805369127514</v>
      </c>
      <c r="FI84" s="132">
        <v>82.278481012658247</v>
      </c>
      <c r="FJ84" s="190">
        <v>84.507042253521135</v>
      </c>
      <c r="FK84" s="132">
        <v>79.432624113475185</v>
      </c>
      <c r="FL84" s="132" t="s">
        <v>286</v>
      </c>
      <c r="FM84" s="132" t="s">
        <v>286</v>
      </c>
      <c r="FN84" s="132" t="s">
        <v>286</v>
      </c>
      <c r="FO84" s="190">
        <v>53.48837209302323</v>
      </c>
      <c r="FP84" s="132">
        <v>39.252336448598108</v>
      </c>
      <c r="FQ84" s="132">
        <v>33.544303797468388</v>
      </c>
      <c r="FR84" s="132">
        <v>44.660194174757287</v>
      </c>
      <c r="FS84" s="132">
        <v>41.314553990610342</v>
      </c>
      <c r="FT84" s="190">
        <v>29.943502824858754</v>
      </c>
      <c r="FU84" s="132">
        <v>28.813559322033907</v>
      </c>
      <c r="FV84" s="132">
        <v>37.931034482758648</v>
      </c>
      <c r="FW84" s="132">
        <v>26.845637583892621</v>
      </c>
      <c r="FX84" s="132">
        <v>31.012658227848078</v>
      </c>
      <c r="FY84" s="190">
        <v>37.323943661971839</v>
      </c>
      <c r="FZ84" s="132">
        <v>25.531914893617028</v>
      </c>
      <c r="GA84" s="132" t="s">
        <v>286</v>
      </c>
      <c r="GB84" s="132" t="s">
        <v>286</v>
      </c>
      <c r="GC84" s="132" t="s">
        <v>286</v>
      </c>
      <c r="GD84" s="190">
        <v>50.000000000000043</v>
      </c>
      <c r="GE84" s="132">
        <v>70.892018779342706</v>
      </c>
      <c r="GF84" s="132">
        <v>68.987341772151908</v>
      </c>
      <c r="GG84" s="132">
        <v>56.930693069306926</v>
      </c>
      <c r="GH84" s="132">
        <v>68.396226415094333</v>
      </c>
      <c r="GI84" s="190">
        <v>71.590909090909079</v>
      </c>
      <c r="GJ84" s="132">
        <v>56.321839080459718</v>
      </c>
      <c r="GK84" s="132">
        <v>49.494949494949488</v>
      </c>
      <c r="GL84" s="132">
        <v>58.389261744966461</v>
      </c>
      <c r="GM84" s="197">
        <v>44.51612903225805</v>
      </c>
      <c r="GN84" s="190">
        <v>51.748251748251761</v>
      </c>
      <c r="GO84" s="132">
        <v>51.449275362318843</v>
      </c>
      <c r="GP84" s="132" t="s">
        <v>286</v>
      </c>
      <c r="GQ84" s="132" t="s">
        <v>286</v>
      </c>
      <c r="GR84" s="132" t="s">
        <v>286</v>
      </c>
      <c r="GS84" s="190">
        <v>15.384615384615387</v>
      </c>
      <c r="GT84" s="132">
        <v>25.821596244131445</v>
      </c>
      <c r="GU84" s="132">
        <v>24.050632911392398</v>
      </c>
      <c r="GV84" s="132">
        <v>16.336633663366342</v>
      </c>
      <c r="GW84" s="132">
        <v>26.415094339622641</v>
      </c>
      <c r="GX84" s="190">
        <v>23.86363636363636</v>
      </c>
      <c r="GY84" s="190">
        <v>13.218390804597696</v>
      </c>
      <c r="GZ84" s="190">
        <v>13.131313131313128</v>
      </c>
      <c r="HA84" s="190">
        <v>24.832214765100662</v>
      </c>
      <c r="HB84" s="190">
        <v>12.258064516129036</v>
      </c>
      <c r="HC84" s="190">
        <v>15.384615384615385</v>
      </c>
      <c r="HD84" s="190">
        <v>13.768115942028984</v>
      </c>
      <c r="HE84" s="190" t="s">
        <v>286</v>
      </c>
      <c r="HF84" s="190" t="s">
        <v>286</v>
      </c>
      <c r="HG84" s="190" t="s">
        <v>286</v>
      </c>
      <c r="HH84" s="190">
        <v>23.18840579710146</v>
      </c>
      <c r="HI84" s="190">
        <v>20.574162679425832</v>
      </c>
      <c r="HJ84" s="190">
        <v>7.2847682119205315</v>
      </c>
      <c r="HK84" s="190">
        <v>27.894736842105253</v>
      </c>
      <c r="HL84" s="132">
        <v>27.804878048780473</v>
      </c>
      <c r="HM84" s="132">
        <v>28.40909090909091</v>
      </c>
      <c r="HN84" s="132">
        <v>39.644970414201168</v>
      </c>
      <c r="HO84" s="132">
        <v>30.612244897959183</v>
      </c>
      <c r="HP84" s="190">
        <v>32.638888888888893</v>
      </c>
      <c r="HQ84" s="132">
        <v>25.333333333333332</v>
      </c>
      <c r="HR84" s="132">
        <v>31.690140845070424</v>
      </c>
      <c r="HS84" s="132">
        <v>19.565217391304351</v>
      </c>
      <c r="HT84" s="196" t="s">
        <v>286</v>
      </c>
      <c r="HU84" s="190" t="s">
        <v>286</v>
      </c>
      <c r="HV84" s="192" t="s">
        <v>286</v>
      </c>
      <c r="HW84" s="192">
        <v>6.7632850241545892</v>
      </c>
      <c r="HX84" s="192">
        <v>9.0909090909090899</v>
      </c>
      <c r="HY84" s="192">
        <v>1.3245033112582785</v>
      </c>
      <c r="HZ84" s="192">
        <v>7.3684210526315796</v>
      </c>
      <c r="IA84" s="192">
        <v>8.292682926829265</v>
      </c>
      <c r="IB84" s="192">
        <v>11.931818181818182</v>
      </c>
      <c r="IC84" s="192">
        <v>15.38461538461539</v>
      </c>
      <c r="ID84" s="192">
        <v>9.1836734693877524</v>
      </c>
      <c r="IE84" s="192">
        <v>6.9444444444444464</v>
      </c>
      <c r="IF84" s="192">
        <v>11.333333333333337</v>
      </c>
      <c r="IG84" s="192">
        <v>11.267605633802818</v>
      </c>
      <c r="IH84" s="192">
        <v>7.9710144927536266</v>
      </c>
      <c r="II84" s="192" t="s">
        <v>286</v>
      </c>
      <c r="IJ84" s="192" t="s">
        <v>286</v>
      </c>
      <c r="IK84" s="192" t="s">
        <v>286</v>
      </c>
      <c r="IL84" s="192" t="s">
        <v>286</v>
      </c>
      <c r="IM84" s="192" t="s">
        <v>286</v>
      </c>
      <c r="IN84" s="192" t="s">
        <v>286</v>
      </c>
      <c r="IO84" s="192" t="s">
        <v>286</v>
      </c>
      <c r="IP84" s="192" t="s">
        <v>286</v>
      </c>
      <c r="IQ84" s="192" t="s">
        <v>286</v>
      </c>
      <c r="IR84" s="192" t="s">
        <v>286</v>
      </c>
      <c r="IS84" s="192">
        <v>12.5</v>
      </c>
      <c r="IT84" s="192">
        <v>12.056737588652485</v>
      </c>
      <c r="IU84" s="192" t="s">
        <v>286</v>
      </c>
      <c r="IV84" s="192">
        <v>17.741935483870975</v>
      </c>
      <c r="IW84" s="192">
        <v>20.472440944881885</v>
      </c>
      <c r="IX84" s="192" t="s">
        <v>286</v>
      </c>
      <c r="IY84" s="192" t="s">
        <v>286</v>
      </c>
      <c r="IZ84" s="192" t="s">
        <v>286</v>
      </c>
      <c r="JA84" s="192" t="s">
        <v>286</v>
      </c>
      <c r="JB84" s="192" t="s">
        <v>286</v>
      </c>
      <c r="JC84" s="192" t="s">
        <v>286</v>
      </c>
      <c r="JD84" s="192" t="s">
        <v>286</v>
      </c>
      <c r="JE84" s="192" t="s">
        <v>286</v>
      </c>
      <c r="JF84" s="192" t="s">
        <v>286</v>
      </c>
      <c r="JG84" s="192" t="s">
        <v>286</v>
      </c>
      <c r="JH84" s="192">
        <v>15.760869565217394</v>
      </c>
      <c r="JI84" s="192">
        <v>11.347517730496456</v>
      </c>
      <c r="JJ84" s="192" t="s">
        <v>286</v>
      </c>
      <c r="JK84" s="192">
        <v>11.29032258064516</v>
      </c>
      <c r="JL84" s="192">
        <v>11.023622047244093</v>
      </c>
      <c r="JM84" s="192" t="s">
        <v>286</v>
      </c>
      <c r="JN84" s="192" t="s">
        <v>286</v>
      </c>
      <c r="JO84" s="192" t="s">
        <v>286</v>
      </c>
      <c r="JP84" s="192" t="s">
        <v>286</v>
      </c>
      <c r="JQ84" s="192" t="s">
        <v>286</v>
      </c>
      <c r="JR84" s="192" t="s">
        <v>286</v>
      </c>
      <c r="JS84" s="192" t="s">
        <v>286</v>
      </c>
      <c r="JT84" s="192" t="s">
        <v>286</v>
      </c>
      <c r="JU84" s="192" t="s">
        <v>286</v>
      </c>
      <c r="JV84" s="192" t="s">
        <v>286</v>
      </c>
      <c r="JW84" s="192">
        <v>28.260869565217401</v>
      </c>
      <c r="JX84" s="192">
        <v>23.40425531914893</v>
      </c>
      <c r="JY84" s="192" t="s">
        <v>286</v>
      </c>
      <c r="JZ84" s="192">
        <v>29.032258064516121</v>
      </c>
      <c r="KA84" s="192">
        <v>31.496062992125985</v>
      </c>
      <c r="KB84" s="192">
        <v>15.30612244897959</v>
      </c>
      <c r="KC84" s="192">
        <v>25.433526011560712</v>
      </c>
      <c r="KD84" s="192">
        <v>27.04402515723271</v>
      </c>
      <c r="KE84" s="192">
        <v>17.452830188679236</v>
      </c>
      <c r="KF84" s="192">
        <v>23.113207547169818</v>
      </c>
      <c r="KG84" s="192">
        <v>27.672955974842758</v>
      </c>
      <c r="KH84" s="192">
        <v>23.350253807106601</v>
      </c>
      <c r="KI84" s="192">
        <v>27.962085308056881</v>
      </c>
      <c r="KJ84" s="192">
        <v>24.157303370786504</v>
      </c>
      <c r="KK84" s="192">
        <v>19.209039548022599</v>
      </c>
      <c r="KL84" s="192">
        <v>30.693069306930685</v>
      </c>
      <c r="KM84" s="192">
        <v>27.51677852348995</v>
      </c>
      <c r="KN84" s="192">
        <v>18.300653594771251</v>
      </c>
      <c r="KO84" s="192">
        <v>25.531914893617024</v>
      </c>
      <c r="KP84" s="192">
        <v>29.710144927536234</v>
      </c>
      <c r="KQ84" s="192" t="str">
        <f t="shared" si="73"/>
        <v>--</v>
      </c>
      <c r="KR84" s="192" t="str">
        <f t="shared" si="73"/>
        <v>--</v>
      </c>
      <c r="KS84" s="192" t="str">
        <f t="shared" si="73"/>
        <v>--</v>
      </c>
      <c r="KT84" s="192" t="str">
        <f t="shared" si="73"/>
        <v>--</v>
      </c>
      <c r="KU84" s="192" t="str">
        <f t="shared" si="73"/>
        <v>--</v>
      </c>
      <c r="KV84" s="223">
        <v>0.54945054945054905</v>
      </c>
      <c r="KW84" s="223">
        <v>0.58823529411764697</v>
      </c>
      <c r="KX84" s="219">
        <v>1.4925373134328399</v>
      </c>
      <c r="KY84" s="223">
        <v>0.54347826086956497</v>
      </c>
      <c r="KZ84" s="219">
        <v>1.3333333333333299</v>
      </c>
      <c r="LA84" s="219">
        <v>2.7397260273972601</v>
      </c>
      <c r="LB84" s="190" t="str">
        <f t="shared" si="60"/>
        <v>--</v>
      </c>
      <c r="LC84" s="219">
        <v>2.6143790849673199</v>
      </c>
      <c r="LD84" s="219">
        <v>17.692307692307701</v>
      </c>
      <c r="LE84" s="190" t="str">
        <f t="shared" si="61"/>
        <v>--</v>
      </c>
      <c r="LF84" s="219">
        <v>2.8571428571428599</v>
      </c>
      <c r="LG84" s="219">
        <v>6.8493150684931496</v>
      </c>
      <c r="LH84" s="219">
        <v>87.7777777777778</v>
      </c>
      <c r="LI84" s="219">
        <v>83.132530120482002</v>
      </c>
      <c r="LJ84" s="219">
        <v>77.611940298507506</v>
      </c>
      <c r="LK84" s="219">
        <v>79.005524861878499</v>
      </c>
      <c r="LL84" s="219">
        <v>79.452054794520606</v>
      </c>
      <c r="LM84" s="219">
        <v>76.712328767123296</v>
      </c>
      <c r="LN84" s="219">
        <v>36.1111111111111</v>
      </c>
      <c r="LO84" s="219">
        <v>35.5421686746988</v>
      </c>
      <c r="LP84" s="219">
        <v>34.328358208955201</v>
      </c>
      <c r="LQ84" s="219">
        <v>33.701657458563503</v>
      </c>
      <c r="LR84" s="219">
        <v>34.246575342465803</v>
      </c>
      <c r="LS84" s="219">
        <v>31.5068493150685</v>
      </c>
      <c r="LT84" s="219">
        <v>44.692737430167597</v>
      </c>
      <c r="LU84" s="219">
        <v>50.602409638554199</v>
      </c>
      <c r="LV84" s="219">
        <v>59.701492537313399</v>
      </c>
      <c r="LW84" s="219">
        <v>38.3333333333333</v>
      </c>
      <c r="LX84" s="219">
        <v>39.041095890410901</v>
      </c>
      <c r="LY84" s="219">
        <v>48.275862068965502</v>
      </c>
      <c r="LZ84" s="219">
        <v>7.8212290502793298</v>
      </c>
      <c r="MA84" s="219">
        <v>10.8433734939759</v>
      </c>
      <c r="MB84" s="219">
        <v>14.9253731343284</v>
      </c>
      <c r="MC84" s="219">
        <v>8.3333333333333304</v>
      </c>
      <c r="MD84" s="219">
        <v>13.013698630137</v>
      </c>
      <c r="ME84" s="219">
        <v>9.6551724137931103</v>
      </c>
      <c r="MF84" s="219">
        <v>34.636871508379897</v>
      </c>
      <c r="MG84" s="219">
        <v>31.325301204819301</v>
      </c>
      <c r="MH84" s="219">
        <v>34.328358208955301</v>
      </c>
      <c r="MI84" s="219">
        <v>25.698324022346402</v>
      </c>
      <c r="MJ84" s="219">
        <v>28.7671232876712</v>
      </c>
      <c r="MK84" s="219">
        <v>31.5068493150685</v>
      </c>
      <c r="ML84" s="219">
        <v>11.731843575418999</v>
      </c>
      <c r="MM84" s="219">
        <v>10.2409638554217</v>
      </c>
      <c r="MN84" s="219">
        <v>3.7313432835820901</v>
      </c>
      <c r="MO84" s="219">
        <v>6.1452513966480504</v>
      </c>
      <c r="MP84" s="219">
        <v>8.2191780821917799</v>
      </c>
      <c r="MQ84" s="219">
        <v>10.958904109589</v>
      </c>
      <c r="MR84" s="190" t="str">
        <f t="shared" si="59"/>
        <v>--</v>
      </c>
      <c r="MS84" s="190" t="str">
        <f t="shared" si="59"/>
        <v>--</v>
      </c>
      <c r="MT84" s="190" t="str">
        <f t="shared" si="59"/>
        <v>--</v>
      </c>
      <c r="MU84" s="190" t="str">
        <f t="shared" si="59"/>
        <v>--</v>
      </c>
      <c r="MV84" s="220">
        <v>86.956521739130395</v>
      </c>
      <c r="MW84" s="220">
        <v>80.2083333333334</v>
      </c>
      <c r="MX84" s="220">
        <v>32.2981366459627</v>
      </c>
      <c r="MY84" s="220">
        <v>29.6875</v>
      </c>
      <c r="MZ84" s="220">
        <v>41.25</v>
      </c>
      <c r="NA84" s="220">
        <v>36.315789473684198</v>
      </c>
      <c r="NB84" s="220">
        <v>7.5</v>
      </c>
      <c r="NC84" s="220">
        <v>6.3157894736842097</v>
      </c>
      <c r="ND84" s="220">
        <v>29.813664596273298</v>
      </c>
      <c r="NE84" s="220">
        <v>26.1780104712042</v>
      </c>
      <c r="NF84" s="220">
        <v>6.2111801242236</v>
      </c>
      <c r="NG84" s="220">
        <v>6.8062827225130897</v>
      </c>
      <c r="NH84" s="221" t="str">
        <f t="shared" si="62"/>
        <v>--</v>
      </c>
      <c r="NI84" s="222">
        <v>19.075144508670501</v>
      </c>
      <c r="NJ84" s="222">
        <v>18.404907975460102</v>
      </c>
      <c r="NK84" s="222">
        <v>16.030534351145</v>
      </c>
      <c r="NL84" s="221" t="str">
        <f t="shared" si="63"/>
        <v>--</v>
      </c>
      <c r="NM84" s="222">
        <v>21.935483870967701</v>
      </c>
      <c r="NN84" s="222">
        <v>14.074074074074099</v>
      </c>
      <c r="NO84" s="222">
        <v>18.320610687022899</v>
      </c>
      <c r="NP84" s="221" t="str">
        <f t="shared" si="64"/>
        <v>--</v>
      </c>
      <c r="NQ84" s="273">
        <v>12.716763005780345</v>
      </c>
      <c r="NR84" s="273">
        <v>11.656441717791413</v>
      </c>
      <c r="NS84" s="273">
        <v>13.740458015267178</v>
      </c>
      <c r="NT84" s="221" t="str">
        <f t="shared" si="65"/>
        <v>--</v>
      </c>
      <c r="NU84" s="222">
        <v>11.612903225806459</v>
      </c>
      <c r="NV84" s="222">
        <v>20.000000000000004</v>
      </c>
      <c r="NW84" s="222">
        <v>14.503816793893131</v>
      </c>
      <c r="NX84" s="221" t="str">
        <f t="shared" si="66"/>
        <v>--</v>
      </c>
      <c r="NY84" s="222">
        <v>31.791907514450855</v>
      </c>
      <c r="NZ84" s="222">
        <v>30.061349693251532</v>
      </c>
      <c r="OA84" s="222">
        <v>29.770992366412219</v>
      </c>
      <c r="OB84" s="221" t="str">
        <f t="shared" si="67"/>
        <v>--</v>
      </c>
      <c r="OC84" s="222">
        <v>33.548387096774192</v>
      </c>
      <c r="OD84" s="222">
        <v>34.074074074074097</v>
      </c>
      <c r="OE84" s="222">
        <v>32.82442748091605</v>
      </c>
      <c r="OF84" s="128">
        <v>59.880239520958106</v>
      </c>
      <c r="OG84" s="128">
        <v>73.626373626373677</v>
      </c>
      <c r="OH84" s="128">
        <v>68.235294117647072</v>
      </c>
      <c r="OI84" s="128">
        <v>48.120300751879704</v>
      </c>
      <c r="OJ84" s="128">
        <v>60.824742268041248</v>
      </c>
      <c r="OK84" s="128">
        <v>68.681318681318686</v>
      </c>
      <c r="OL84" s="128">
        <v>61.904761904761905</v>
      </c>
      <c r="OM84" s="128">
        <v>48.630136986301387</v>
      </c>
      <c r="ON84" s="310">
        <v>19.875776397515523</v>
      </c>
      <c r="OO84" s="128">
        <v>13.812154696132596</v>
      </c>
      <c r="OP84" s="128">
        <v>11.445783132530135</v>
      </c>
      <c r="OQ84" s="128">
        <v>9.7014925373134382</v>
      </c>
      <c r="OR84" s="128">
        <v>22.994652406417114</v>
      </c>
      <c r="OS84" s="128">
        <v>14.606741573033705</v>
      </c>
      <c r="OT84" s="128">
        <v>12.162162162162161</v>
      </c>
      <c r="OU84" s="128">
        <v>10.204081632653061</v>
      </c>
      <c r="OW84" s="378" t="str">
        <f t="shared" si="68"/>
        <v>--</v>
      </c>
      <c r="OX84" s="381">
        <v>0.5494505494505495</v>
      </c>
      <c r="OY84" s="381">
        <v>1.6806722689075628</v>
      </c>
      <c r="OZ84" s="381">
        <v>0.73529411764705888</v>
      </c>
      <c r="PA84" s="378" t="str">
        <f t="shared" si="69"/>
        <v>--</v>
      </c>
      <c r="PB84" s="378" t="str">
        <f t="shared" si="69"/>
        <v>--</v>
      </c>
      <c r="PC84" s="381">
        <v>0</v>
      </c>
      <c r="PD84" s="381">
        <v>5.9701492537313428</v>
      </c>
      <c r="PE84" s="380">
        <v>56.976744186046517</v>
      </c>
      <c r="PF84" s="381">
        <v>68.983957219251309</v>
      </c>
      <c r="PG84" s="381">
        <v>47.058823529411789</v>
      </c>
      <c r="PH84" s="381">
        <v>48.148148148148152</v>
      </c>
      <c r="PI84" s="380">
        <v>24.404761904761887</v>
      </c>
      <c r="PJ84" s="381">
        <v>14.917127071823201</v>
      </c>
      <c r="PK84" s="381">
        <v>10.924369747899162</v>
      </c>
      <c r="PL84" s="381">
        <v>12.592592592592593</v>
      </c>
      <c r="PM84" s="378" t="str">
        <f t="shared" si="70"/>
        <v>--</v>
      </c>
      <c r="PN84" s="381">
        <v>14.01273885350319</v>
      </c>
      <c r="PO84" s="381">
        <v>13.761467889908262</v>
      </c>
      <c r="PP84" s="381">
        <v>11.200000000000001</v>
      </c>
      <c r="PQ84" s="378" t="str">
        <f t="shared" si="71"/>
        <v>--</v>
      </c>
      <c r="PR84" s="381">
        <v>12.101910828025485</v>
      </c>
      <c r="PS84" s="381">
        <v>15.596330275229363</v>
      </c>
      <c r="PT84" s="381">
        <v>10.4</v>
      </c>
      <c r="PU84" s="378" t="str">
        <f t="shared" si="72"/>
        <v>--</v>
      </c>
      <c r="PV84" s="381">
        <v>26.114649681528665</v>
      </c>
      <c r="PW84" s="381">
        <v>29.357798165137606</v>
      </c>
      <c r="PX84" s="381">
        <v>21.600000000000005</v>
      </c>
      <c r="PZ84" s="368"/>
      <c r="QA84" s="368"/>
      <c r="QB84" s="368"/>
      <c r="QC84" s="368"/>
      <c r="QD84" s="368"/>
      <c r="QE84" s="368"/>
      <c r="QF84" s="368"/>
      <c r="QG84" s="368"/>
      <c r="QH84" s="368"/>
      <c r="QI84" s="368"/>
      <c r="QJ84" s="368"/>
      <c r="QK84" s="368"/>
      <c r="QL84" s="368"/>
      <c r="QM84" s="368"/>
      <c r="QN84" s="368"/>
      <c r="QO84" s="368"/>
      <c r="QP84" s="368"/>
      <c r="QQ84" s="368"/>
      <c r="QR84" s="368"/>
      <c r="QS84" s="368"/>
      <c r="QT84" s="368"/>
      <c r="QU84" s="368"/>
      <c r="QV84" s="368"/>
      <c r="QW84" s="368"/>
      <c r="QX84" s="368"/>
      <c r="QY84" s="368"/>
      <c r="QZ84" s="368"/>
      <c r="RA84" s="368"/>
      <c r="RB84" s="368"/>
      <c r="RC84" s="368"/>
      <c r="RD84" s="368"/>
      <c r="RE84" s="368"/>
      <c r="RF84" s="368"/>
      <c r="RG84" s="368"/>
      <c r="RH84" s="368"/>
      <c r="RI84" s="368"/>
      <c r="RJ84" s="368"/>
      <c r="RK84" s="368"/>
      <c r="RL84" s="368"/>
      <c r="RM84" s="368"/>
      <c r="RN84" s="368"/>
      <c r="RO84" s="368"/>
      <c r="RP84" s="368"/>
      <c r="RQ84" s="368"/>
      <c r="RR84" s="368"/>
      <c r="RS84" s="368"/>
      <c r="RT84" s="368"/>
    </row>
    <row r="85" spans="1:488" x14ac:dyDescent="0.25">
      <c r="A85" s="114">
        <v>81</v>
      </c>
      <c r="B85" s="93" t="s">
        <v>81</v>
      </c>
      <c r="C85" s="189">
        <v>1.3888888888888895</v>
      </c>
      <c r="D85" s="189">
        <v>13.333333333333329</v>
      </c>
      <c r="E85" s="189">
        <v>17.045454545454543</v>
      </c>
      <c r="F85" s="189">
        <v>1.7167381974248928</v>
      </c>
      <c r="G85" s="189">
        <v>11.808118081180817</v>
      </c>
      <c r="H85" s="189">
        <v>16.44444444444445</v>
      </c>
      <c r="I85" s="189">
        <v>1.9999999999999993</v>
      </c>
      <c r="J85" s="189">
        <v>4.7210300429184553</v>
      </c>
      <c r="K85" s="189">
        <v>9.9056603773584939</v>
      </c>
      <c r="L85" s="189">
        <v>0.49999999999999994</v>
      </c>
      <c r="M85" s="190">
        <v>7.1038251366120226</v>
      </c>
      <c r="N85" s="190">
        <v>10.79545454545455</v>
      </c>
      <c r="O85" s="190">
        <v>1.6528925619834716</v>
      </c>
      <c r="P85" s="190">
        <v>6.3694267515923588</v>
      </c>
      <c r="Q85" s="190">
        <v>13.385826771653546</v>
      </c>
      <c r="R85" s="190">
        <v>1.3888888888888895</v>
      </c>
      <c r="S85" s="190">
        <v>11.940298507462686</v>
      </c>
      <c r="T85" s="190">
        <v>15.325670498084287</v>
      </c>
      <c r="U85" s="190">
        <v>1.7167381974248928</v>
      </c>
      <c r="V85" s="190">
        <v>10.370370370370372</v>
      </c>
      <c r="W85" s="190">
        <v>15.625000000000004</v>
      </c>
      <c r="X85" s="190">
        <v>0.99999999999999967</v>
      </c>
      <c r="Y85" s="190">
        <v>3.8626609442060102</v>
      </c>
      <c r="Z85" s="190">
        <v>9.4786729857819854</v>
      </c>
      <c r="AA85" s="190">
        <v>0.49999999999999994</v>
      </c>
      <c r="AB85" s="132">
        <v>6.5934065934065931</v>
      </c>
      <c r="AC85" s="132">
        <v>10.79545454545455</v>
      </c>
      <c r="AD85" s="132">
        <v>1.6528925619834716</v>
      </c>
      <c r="AE85" s="132">
        <v>6.3694267515923588</v>
      </c>
      <c r="AF85" s="190">
        <v>13.385826771653546</v>
      </c>
      <c r="AG85" s="189">
        <v>0.348432055749129</v>
      </c>
      <c r="AH85" s="189">
        <v>8.9219330855018537</v>
      </c>
      <c r="AI85" s="191">
        <v>12.355212355212355</v>
      </c>
      <c r="AJ85" s="191">
        <v>1.7241379310344833</v>
      </c>
      <c r="AK85" s="190">
        <v>5.5350553505535052</v>
      </c>
      <c r="AL85" s="190">
        <v>9.8214285714285694</v>
      </c>
      <c r="AM85" s="190">
        <v>1.0101010101010097</v>
      </c>
      <c r="AN85" s="190">
        <v>3.0042918454935612</v>
      </c>
      <c r="AO85" s="190">
        <v>6.6985645933014393</v>
      </c>
      <c r="AP85" s="190">
        <v>0.49999999999999994</v>
      </c>
      <c r="AQ85" s="190">
        <v>3.3333333333333348</v>
      </c>
      <c r="AR85" s="190">
        <v>3.448275862068968</v>
      </c>
      <c r="AS85" s="190">
        <v>0</v>
      </c>
      <c r="AT85" s="190">
        <v>3.2258064516129035</v>
      </c>
      <c r="AU85" s="190">
        <v>11.111111111111109</v>
      </c>
      <c r="AV85" s="190">
        <v>6.0000000000000027</v>
      </c>
      <c r="AW85" s="190">
        <v>17.894736842105264</v>
      </c>
      <c r="AX85" s="132">
        <v>16.727272727272723</v>
      </c>
      <c r="AY85" s="132">
        <v>2.8688524590163955</v>
      </c>
      <c r="AZ85" s="132">
        <v>13.448275862068959</v>
      </c>
      <c r="BA85" s="132">
        <v>16.595744680851073</v>
      </c>
      <c r="BB85" s="190">
        <v>2.9126213592233015</v>
      </c>
      <c r="BC85" s="132">
        <v>14.344262295081974</v>
      </c>
      <c r="BD85" s="132">
        <v>13.488372093023253</v>
      </c>
      <c r="BE85" s="132">
        <v>1.4705882352941178</v>
      </c>
      <c r="BF85" s="132">
        <v>14.146341463414632</v>
      </c>
      <c r="BG85" s="190">
        <v>11.290322580645162</v>
      </c>
      <c r="BH85" s="132">
        <v>0.80000000000000016</v>
      </c>
      <c r="BI85" s="132">
        <v>12.000000000000002</v>
      </c>
      <c r="BJ85" s="132">
        <v>19.285714285714292</v>
      </c>
      <c r="BK85" s="192" t="s">
        <v>286</v>
      </c>
      <c r="BL85" s="190">
        <v>3.8461538461537828</v>
      </c>
      <c r="BM85" s="132">
        <v>3.2608695652173623</v>
      </c>
      <c r="BN85" s="192" t="s">
        <v>286</v>
      </c>
      <c r="BO85" s="192">
        <v>3.4722222222223422</v>
      </c>
      <c r="BP85" s="192">
        <v>2.9787234042554047</v>
      </c>
      <c r="BQ85" s="192" t="s">
        <v>286</v>
      </c>
      <c r="BR85" s="132">
        <v>2.040816326530674</v>
      </c>
      <c r="BS85" s="132">
        <v>4.1474654377880285</v>
      </c>
      <c r="BT85" s="192" t="s">
        <v>286</v>
      </c>
      <c r="BU85" s="190">
        <v>2.4752475247524752</v>
      </c>
      <c r="BV85" s="132">
        <v>2.1621621621621623</v>
      </c>
      <c r="BW85" s="192" t="s">
        <v>286</v>
      </c>
      <c r="BX85" s="132">
        <v>0</v>
      </c>
      <c r="BY85" s="190">
        <v>2.1428571428571428</v>
      </c>
      <c r="BZ85" s="132" t="s">
        <v>286</v>
      </c>
      <c r="CA85" s="132">
        <v>9.6385542168674725</v>
      </c>
      <c r="CB85" s="132">
        <v>37.199999999999989</v>
      </c>
      <c r="CC85" s="190" t="s">
        <v>286</v>
      </c>
      <c r="CD85" s="132">
        <v>10.441767068273096</v>
      </c>
      <c r="CE85" s="132">
        <v>34.101382488479274</v>
      </c>
      <c r="CF85" s="132" t="s">
        <v>286</v>
      </c>
      <c r="CG85" s="190">
        <v>5.8823529411764737</v>
      </c>
      <c r="CH85" s="132">
        <v>38.235294117647051</v>
      </c>
      <c r="CI85" s="132" t="s">
        <v>286</v>
      </c>
      <c r="CJ85" s="132">
        <v>5.0314465408805038</v>
      </c>
      <c r="CK85" s="132">
        <v>24.528301886792455</v>
      </c>
      <c r="CL85" s="132" t="s">
        <v>286</v>
      </c>
      <c r="CM85" s="132">
        <v>4.255319148936171</v>
      </c>
      <c r="CN85" s="132">
        <v>32.231404958677686</v>
      </c>
      <c r="CO85" s="132" t="s">
        <v>286</v>
      </c>
      <c r="CP85" s="190">
        <v>33.684210526315759</v>
      </c>
      <c r="CQ85" s="132">
        <v>48.698884758364329</v>
      </c>
      <c r="CR85" s="132" t="s">
        <v>286</v>
      </c>
      <c r="CS85" s="192">
        <v>28.070175438596486</v>
      </c>
      <c r="CT85" s="192">
        <v>48.717948717948701</v>
      </c>
      <c r="CU85" s="190" t="s">
        <v>286</v>
      </c>
      <c r="CV85" s="132">
        <v>20.247933884297513</v>
      </c>
      <c r="CW85" s="132">
        <v>43.255813953488378</v>
      </c>
      <c r="CX85" s="192" t="s">
        <v>286</v>
      </c>
      <c r="CY85" s="192">
        <v>24.479166666666671</v>
      </c>
      <c r="CZ85" s="190">
        <v>35.164835164835175</v>
      </c>
      <c r="DA85" s="132" t="s">
        <v>286</v>
      </c>
      <c r="DB85" s="132">
        <v>27.976190476190474</v>
      </c>
      <c r="DC85" s="210">
        <v>44.202898550724626</v>
      </c>
      <c r="DD85" s="192">
        <v>72.483221476510025</v>
      </c>
      <c r="DE85" s="190">
        <v>68.292682926829372</v>
      </c>
      <c r="DF85" s="132">
        <v>46.739130434782574</v>
      </c>
      <c r="DG85" s="132">
        <v>73.157894736842152</v>
      </c>
      <c r="DH85" s="192">
        <v>70.629370629370669</v>
      </c>
      <c r="DI85" s="192">
        <v>46.382978723404264</v>
      </c>
      <c r="DJ85" s="190">
        <v>72.277227722772295</v>
      </c>
      <c r="DK85" s="132">
        <v>75.918367346938837</v>
      </c>
      <c r="DL85" s="132">
        <v>50.691244239631352</v>
      </c>
      <c r="DM85" s="132">
        <v>81.02564102564105</v>
      </c>
      <c r="DN85" s="132">
        <v>75.376884422110635</v>
      </c>
      <c r="DO85" s="190">
        <v>61.081081081081102</v>
      </c>
      <c r="DP85" s="132">
        <v>75.206611570247915</v>
      </c>
      <c r="DQ85" s="132">
        <v>78.735632183908024</v>
      </c>
      <c r="DR85" s="132">
        <v>66.906474820143927</v>
      </c>
      <c r="DS85" s="132">
        <v>54.00696864111498</v>
      </c>
      <c r="DT85" s="190">
        <v>51.578947368421055</v>
      </c>
      <c r="DU85" s="194">
        <v>31.884057971014503</v>
      </c>
      <c r="DV85" s="194">
        <v>47.643979057591629</v>
      </c>
      <c r="DW85" s="192">
        <v>55.709342560553637</v>
      </c>
      <c r="DX85" s="194">
        <v>33.191489361702111</v>
      </c>
      <c r="DY85" s="190">
        <v>59.595959595959599</v>
      </c>
      <c r="DZ85" s="190">
        <v>56.147540983606561</v>
      </c>
      <c r="EA85" s="190">
        <v>38.248847926267288</v>
      </c>
      <c r="EB85" s="190">
        <v>55.102040816326515</v>
      </c>
      <c r="EC85" s="190">
        <v>53.499999999999993</v>
      </c>
      <c r="ED85" s="190">
        <v>38.586956521739133</v>
      </c>
      <c r="EE85" s="190">
        <v>59.504132231404967</v>
      </c>
      <c r="EF85" s="190">
        <v>61.627906976744235</v>
      </c>
      <c r="EG85" s="190">
        <v>63.309352517985609</v>
      </c>
      <c r="EH85" s="190">
        <v>14.715719063545153</v>
      </c>
      <c r="EI85" s="190">
        <v>15.384615384615374</v>
      </c>
      <c r="EJ85" s="190">
        <v>9.4890510948905042</v>
      </c>
      <c r="EK85" s="190">
        <v>22.631578947368428</v>
      </c>
      <c r="EL85" s="132">
        <v>12.58741258741259</v>
      </c>
      <c r="EM85" s="132">
        <v>13.733905579399137</v>
      </c>
      <c r="EN85" s="132">
        <v>11.111111111111111</v>
      </c>
      <c r="EO85" s="132">
        <v>12.70491803278688</v>
      </c>
      <c r="EP85" s="190">
        <v>14.746543778801835</v>
      </c>
      <c r="EQ85" s="132">
        <v>19.597989949748744</v>
      </c>
      <c r="ER85" s="132">
        <v>20.603015075376888</v>
      </c>
      <c r="ES85" s="132">
        <v>15.760869565217394</v>
      </c>
      <c r="ET85" s="132">
        <v>18.644067796610166</v>
      </c>
      <c r="EU85" s="190">
        <v>15.882352941176464</v>
      </c>
      <c r="EV85" s="132">
        <v>17.39130434782609</v>
      </c>
      <c r="EW85" s="132" t="s">
        <v>286</v>
      </c>
      <c r="EX85" s="132" t="s">
        <v>286</v>
      </c>
      <c r="EY85" s="132" t="s">
        <v>286</v>
      </c>
      <c r="EZ85" s="190">
        <v>92.307692307692335</v>
      </c>
      <c r="FA85" s="132">
        <v>82.352941176470551</v>
      </c>
      <c r="FB85" s="132">
        <v>76.595744680851055</v>
      </c>
      <c r="FC85" s="132">
        <v>92.156862745098067</v>
      </c>
      <c r="FD85" s="132">
        <v>82.231404958677729</v>
      </c>
      <c r="FE85" s="190">
        <v>79.629629629629676</v>
      </c>
      <c r="FF85" s="132">
        <v>86.567164179104495</v>
      </c>
      <c r="FG85" s="132">
        <v>82.26600985221674</v>
      </c>
      <c r="FH85" s="132">
        <v>78.918918918918934</v>
      </c>
      <c r="FI85" s="132">
        <v>80.800000000000011</v>
      </c>
      <c r="FJ85" s="190">
        <v>73.255813953488371</v>
      </c>
      <c r="FK85" s="132">
        <v>77.697841726618748</v>
      </c>
      <c r="FL85" s="132" t="s">
        <v>286</v>
      </c>
      <c r="FM85" s="132" t="s">
        <v>286</v>
      </c>
      <c r="FN85" s="132" t="s">
        <v>286</v>
      </c>
      <c r="FO85" s="190">
        <v>44.61538461538462</v>
      </c>
      <c r="FP85" s="132">
        <v>33.21799307958478</v>
      </c>
      <c r="FQ85" s="132">
        <v>23.404255319148927</v>
      </c>
      <c r="FR85" s="132">
        <v>45.098039215686285</v>
      </c>
      <c r="FS85" s="132">
        <v>36.363636363636381</v>
      </c>
      <c r="FT85" s="190">
        <v>24.074074074074076</v>
      </c>
      <c r="FU85" s="132">
        <v>37.810945273631852</v>
      </c>
      <c r="FV85" s="132">
        <v>36.453201970443359</v>
      </c>
      <c r="FW85" s="132">
        <v>29.189189189189179</v>
      </c>
      <c r="FX85" s="132">
        <v>38.4</v>
      </c>
      <c r="FY85" s="190">
        <v>25.000000000000007</v>
      </c>
      <c r="FZ85" s="132">
        <v>28.776978417266204</v>
      </c>
      <c r="GA85" s="132" t="s">
        <v>286</v>
      </c>
      <c r="GB85" s="132" t="s">
        <v>286</v>
      </c>
      <c r="GC85" s="132" t="s">
        <v>286</v>
      </c>
      <c r="GD85" s="190">
        <v>57.368421052631604</v>
      </c>
      <c r="GE85" s="132">
        <v>73.010380622837445</v>
      </c>
      <c r="GF85" s="132">
        <v>69.527896995708218</v>
      </c>
      <c r="GG85" s="132">
        <v>58.163265306122454</v>
      </c>
      <c r="GH85" s="132">
        <v>66.525423728813522</v>
      </c>
      <c r="GI85" s="190">
        <v>71.830985915493002</v>
      </c>
      <c r="GJ85" s="132">
        <v>57.435897435897424</v>
      </c>
      <c r="GK85" s="132">
        <v>53.807106598984817</v>
      </c>
      <c r="GL85" s="132">
        <v>55.494505494505489</v>
      </c>
      <c r="GM85" s="197">
        <v>60.833333333333321</v>
      </c>
      <c r="GN85" s="190">
        <v>51.162790697674417</v>
      </c>
      <c r="GO85" s="132">
        <v>52.898550724637701</v>
      </c>
      <c r="GP85" s="132" t="s">
        <v>286</v>
      </c>
      <c r="GQ85" s="132" t="s">
        <v>286</v>
      </c>
      <c r="GR85" s="132" t="s">
        <v>286</v>
      </c>
      <c r="GS85" s="190">
        <v>20.526315789473696</v>
      </c>
      <c r="GT85" s="132">
        <v>29.065743944636672</v>
      </c>
      <c r="GU85" s="132">
        <v>25.751072961373396</v>
      </c>
      <c r="GV85" s="132">
        <v>15.30612244897959</v>
      </c>
      <c r="GW85" s="132">
        <v>22.881355932203395</v>
      </c>
      <c r="GX85" s="190">
        <v>22.535211267605632</v>
      </c>
      <c r="GY85" s="190">
        <v>16.410256410256416</v>
      </c>
      <c r="GZ85" s="190">
        <v>20.304568527918793</v>
      </c>
      <c r="HA85" s="190">
        <v>18.131868131868124</v>
      </c>
      <c r="HB85" s="190">
        <v>14.166666666666671</v>
      </c>
      <c r="HC85" s="190">
        <v>14.534883720930234</v>
      </c>
      <c r="HD85" s="190">
        <v>18.115942028985508</v>
      </c>
      <c r="HE85" s="190" t="s">
        <v>286</v>
      </c>
      <c r="HF85" s="190" t="s">
        <v>286</v>
      </c>
      <c r="HG85" s="190" t="s">
        <v>286</v>
      </c>
      <c r="HH85" s="190">
        <v>24.72527472527473</v>
      </c>
      <c r="HI85" s="190">
        <v>24.911032028469769</v>
      </c>
      <c r="HJ85" s="190">
        <v>12.831858407079658</v>
      </c>
      <c r="HK85" s="190">
        <v>29.787234042553187</v>
      </c>
      <c r="HL85" s="132">
        <v>36.249999999999986</v>
      </c>
      <c r="HM85" s="132">
        <v>22.705314009661837</v>
      </c>
      <c r="HN85" s="132">
        <v>39.572192513368989</v>
      </c>
      <c r="HO85" s="132">
        <v>44.949494949494948</v>
      </c>
      <c r="HP85" s="190">
        <v>39.22651933701659</v>
      </c>
      <c r="HQ85" s="132">
        <v>29.166666666666664</v>
      </c>
      <c r="HR85" s="132">
        <v>43.27485380116962</v>
      </c>
      <c r="HS85" s="132">
        <v>37.499999999999972</v>
      </c>
      <c r="HT85" s="196" t="s">
        <v>286</v>
      </c>
      <c r="HU85" s="190" t="s">
        <v>286</v>
      </c>
      <c r="HV85" s="192" t="s">
        <v>286</v>
      </c>
      <c r="HW85" s="192">
        <v>10.43956043956044</v>
      </c>
      <c r="HX85" s="192">
        <v>8.5409252669039208</v>
      </c>
      <c r="HY85" s="192">
        <v>3.539823008849559</v>
      </c>
      <c r="HZ85" s="192">
        <v>11.702127659574472</v>
      </c>
      <c r="IA85" s="192">
        <v>10.416666666666671</v>
      </c>
      <c r="IB85" s="192">
        <v>6.2801932367149753</v>
      </c>
      <c r="IC85" s="192">
        <v>16.042780748663102</v>
      </c>
      <c r="ID85" s="192">
        <v>13.636363636363638</v>
      </c>
      <c r="IE85" s="192">
        <v>10.497237569060774</v>
      </c>
      <c r="IF85" s="192">
        <v>13.333333333333334</v>
      </c>
      <c r="IG85" s="192">
        <v>15.204678362573109</v>
      </c>
      <c r="IH85" s="192">
        <v>12.500000000000002</v>
      </c>
      <c r="II85" s="192" t="s">
        <v>286</v>
      </c>
      <c r="IJ85" s="192" t="s">
        <v>286</v>
      </c>
      <c r="IK85" s="192" t="s">
        <v>286</v>
      </c>
      <c r="IL85" s="192" t="s">
        <v>286</v>
      </c>
      <c r="IM85" s="192" t="s">
        <v>286</v>
      </c>
      <c r="IN85" s="192" t="s">
        <v>286</v>
      </c>
      <c r="IO85" s="192" t="s">
        <v>286</v>
      </c>
      <c r="IP85" s="192" t="s">
        <v>286</v>
      </c>
      <c r="IQ85" s="192" t="s">
        <v>286</v>
      </c>
      <c r="IR85" s="192" t="s">
        <v>286</v>
      </c>
      <c r="IS85" s="192">
        <v>11.049723756906081</v>
      </c>
      <c r="IT85" s="192">
        <v>13.2183908045977</v>
      </c>
      <c r="IU85" s="192" t="s">
        <v>286</v>
      </c>
      <c r="IV85" s="192">
        <v>11.250000000000007</v>
      </c>
      <c r="IW85" s="192">
        <v>12.977099236641228</v>
      </c>
      <c r="IX85" s="192" t="s">
        <v>286</v>
      </c>
      <c r="IY85" s="192" t="s">
        <v>286</v>
      </c>
      <c r="IZ85" s="192" t="s">
        <v>286</v>
      </c>
      <c r="JA85" s="192" t="s">
        <v>286</v>
      </c>
      <c r="JB85" s="192" t="s">
        <v>286</v>
      </c>
      <c r="JC85" s="192" t="s">
        <v>286</v>
      </c>
      <c r="JD85" s="192" t="s">
        <v>286</v>
      </c>
      <c r="JE85" s="192" t="s">
        <v>286</v>
      </c>
      <c r="JF85" s="192" t="s">
        <v>286</v>
      </c>
      <c r="JG85" s="192" t="s">
        <v>286</v>
      </c>
      <c r="JH85" s="192">
        <v>9.9447513812154771</v>
      </c>
      <c r="JI85" s="192">
        <v>9.1954022988505812</v>
      </c>
      <c r="JJ85" s="192" t="s">
        <v>286</v>
      </c>
      <c r="JK85" s="192">
        <v>7.5</v>
      </c>
      <c r="JL85" s="192">
        <v>9.160305343511455</v>
      </c>
      <c r="JM85" s="192" t="s">
        <v>286</v>
      </c>
      <c r="JN85" s="192" t="s">
        <v>286</v>
      </c>
      <c r="JO85" s="192" t="s">
        <v>286</v>
      </c>
      <c r="JP85" s="192" t="s">
        <v>286</v>
      </c>
      <c r="JQ85" s="192" t="s">
        <v>286</v>
      </c>
      <c r="JR85" s="192" t="s">
        <v>286</v>
      </c>
      <c r="JS85" s="192" t="s">
        <v>286</v>
      </c>
      <c r="JT85" s="192" t="s">
        <v>286</v>
      </c>
      <c r="JU85" s="192" t="s">
        <v>286</v>
      </c>
      <c r="JV85" s="192" t="s">
        <v>286</v>
      </c>
      <c r="JW85" s="192">
        <v>20.994475138121555</v>
      </c>
      <c r="JX85" s="192">
        <v>22.413793103448285</v>
      </c>
      <c r="JY85" s="192" t="s">
        <v>286</v>
      </c>
      <c r="JZ85" s="192">
        <v>18.750000000000004</v>
      </c>
      <c r="KA85" s="192">
        <v>22.13740458015268</v>
      </c>
      <c r="KB85" s="192">
        <v>19.387755102040828</v>
      </c>
      <c r="KC85" s="192">
        <v>27.272727272727284</v>
      </c>
      <c r="KD85" s="192">
        <v>27.272727272727288</v>
      </c>
      <c r="KE85" s="192">
        <v>19.473684210526319</v>
      </c>
      <c r="KF85" s="192">
        <v>26.206896551724132</v>
      </c>
      <c r="KG85" s="192">
        <v>27.659574468085108</v>
      </c>
      <c r="KH85" s="192">
        <v>24.000000000000004</v>
      </c>
      <c r="KI85" s="192">
        <v>23.577235772357717</v>
      </c>
      <c r="KJ85" s="192">
        <v>24.423963133640559</v>
      </c>
      <c r="KK85" s="192">
        <v>22.110552763819094</v>
      </c>
      <c r="KL85" s="192">
        <v>17.948717948717952</v>
      </c>
      <c r="KM85" s="192">
        <v>28.108108108108112</v>
      </c>
      <c r="KN85" s="192">
        <v>19.834710743801651</v>
      </c>
      <c r="KO85" s="192">
        <v>17.341040462427749</v>
      </c>
      <c r="KP85" s="192">
        <v>25.362318840579714</v>
      </c>
      <c r="KQ85" s="192" t="str">
        <f t="shared" ref="KQ85:KU92" si="86">"--"</f>
        <v>--</v>
      </c>
      <c r="KR85" s="192" t="str">
        <f t="shared" si="86"/>
        <v>--</v>
      </c>
      <c r="KS85" s="192" t="str">
        <f t="shared" si="86"/>
        <v>--</v>
      </c>
      <c r="KT85" s="192" t="str">
        <f t="shared" si="86"/>
        <v>--</v>
      </c>
      <c r="KU85" s="192" t="str">
        <f t="shared" si="86"/>
        <v>--</v>
      </c>
      <c r="KV85" s="219">
        <v>2.6041666666666701</v>
      </c>
      <c r="KW85" s="219">
        <v>1.10497237569061</v>
      </c>
      <c r="KX85" s="219">
        <v>1.19047619047619</v>
      </c>
      <c r="KY85" s="223">
        <v>0.934579439252337</v>
      </c>
      <c r="KZ85" s="219">
        <v>0</v>
      </c>
      <c r="LA85" s="223">
        <v>0.60975609756097604</v>
      </c>
      <c r="LB85" s="190" t="str">
        <f t="shared" si="60"/>
        <v>--</v>
      </c>
      <c r="LC85" s="219">
        <v>1.89873417721519</v>
      </c>
      <c r="LD85" s="219">
        <v>16.2162162162162</v>
      </c>
      <c r="LE85" s="190" t="str">
        <f t="shared" si="61"/>
        <v>--</v>
      </c>
      <c r="LF85" s="219">
        <v>1.94174757281553</v>
      </c>
      <c r="LG85" s="219">
        <v>8.5365853658536608</v>
      </c>
      <c r="LH85" s="219">
        <v>81.481481481481495</v>
      </c>
      <c r="LI85" s="219">
        <v>80.898876404494402</v>
      </c>
      <c r="LJ85" s="219">
        <v>82.634730538922099</v>
      </c>
      <c r="LK85" s="219">
        <v>77.619047619047606</v>
      </c>
      <c r="LL85" s="219">
        <v>70.476190476190396</v>
      </c>
      <c r="LM85" s="219">
        <v>75.609756097561004</v>
      </c>
      <c r="LN85" s="219">
        <v>38.095238095238102</v>
      </c>
      <c r="LO85" s="219">
        <v>35.393258426966298</v>
      </c>
      <c r="LP85" s="219">
        <v>31.736526946107801</v>
      </c>
      <c r="LQ85" s="219">
        <v>33.3333333333334</v>
      </c>
      <c r="LR85" s="219">
        <v>29.523809523809501</v>
      </c>
      <c r="LS85" s="219">
        <v>25</v>
      </c>
      <c r="LT85" s="219">
        <v>40.425531914893597</v>
      </c>
      <c r="LU85" s="219">
        <v>40.112994350282499</v>
      </c>
      <c r="LV85" s="219">
        <v>56.547619047619001</v>
      </c>
      <c r="LW85" s="219">
        <v>34.761904761904702</v>
      </c>
      <c r="LX85" s="219">
        <v>42.380952380952401</v>
      </c>
      <c r="LY85" s="219">
        <v>46.341463414634099</v>
      </c>
      <c r="LZ85" s="219">
        <v>9.5744680851063801</v>
      </c>
      <c r="MA85" s="219">
        <v>12.9943502824859</v>
      </c>
      <c r="MB85" s="219">
        <v>10.714285714285699</v>
      </c>
      <c r="MC85" s="219">
        <v>5.2380952380952399</v>
      </c>
      <c r="MD85" s="219">
        <v>9.0476190476190492</v>
      </c>
      <c r="ME85" s="219">
        <v>6.7073170731707297</v>
      </c>
      <c r="MF85" s="219">
        <v>32.2751322751323</v>
      </c>
      <c r="MG85" s="219">
        <v>37.288135593220296</v>
      </c>
      <c r="MH85" s="219">
        <v>32.142857142857103</v>
      </c>
      <c r="MI85" s="219">
        <v>33.3333333333333</v>
      </c>
      <c r="MJ85" s="219">
        <v>32.380952380952401</v>
      </c>
      <c r="MK85" s="219">
        <v>23.926380368098201</v>
      </c>
      <c r="ML85" s="219">
        <v>5.8201058201058196</v>
      </c>
      <c r="MM85" s="219">
        <v>12.4293785310734</v>
      </c>
      <c r="MN85" s="219">
        <v>8.3333333333333304</v>
      </c>
      <c r="MO85" s="219">
        <v>9.0476190476190492</v>
      </c>
      <c r="MP85" s="219">
        <v>8.0952380952381002</v>
      </c>
      <c r="MQ85" s="219">
        <v>5.5214723926380396</v>
      </c>
      <c r="MR85" s="190" t="str">
        <f t="shared" ref="MR85:MU100" si="87">"--"</f>
        <v>--</v>
      </c>
      <c r="MS85" s="190" t="str">
        <f t="shared" si="87"/>
        <v>--</v>
      </c>
      <c r="MT85" s="190" t="str">
        <f t="shared" si="87"/>
        <v>--</v>
      </c>
      <c r="MU85" s="190" t="str">
        <f t="shared" si="87"/>
        <v>--</v>
      </c>
      <c r="MV85" s="220">
        <v>84.7826086956522</v>
      </c>
      <c r="MW85" s="220">
        <v>86.082474226804095</v>
      </c>
      <c r="MX85" s="220">
        <v>35.326086956521799</v>
      </c>
      <c r="MY85" s="220">
        <v>35.051546391752602</v>
      </c>
      <c r="MZ85" s="220">
        <v>39.4444444444445</v>
      </c>
      <c r="NA85" s="220">
        <v>38.5416666666667</v>
      </c>
      <c r="NB85" s="220">
        <v>5</v>
      </c>
      <c r="NC85" s="220">
        <v>3.6458333333333299</v>
      </c>
      <c r="ND85" s="220">
        <v>38.8888888888889</v>
      </c>
      <c r="NE85" s="220">
        <v>30.051813471502602</v>
      </c>
      <c r="NF85" s="220">
        <v>9.44444444444445</v>
      </c>
      <c r="NG85" s="220">
        <v>10.3626943005181</v>
      </c>
      <c r="NH85" s="221" t="str">
        <f t="shared" si="62"/>
        <v>--</v>
      </c>
      <c r="NI85" s="222">
        <v>15.094339622641501</v>
      </c>
      <c r="NJ85" s="222">
        <v>13.4502923976608</v>
      </c>
      <c r="NK85" s="222">
        <v>10.6918238993711</v>
      </c>
      <c r="NL85" s="221" t="str">
        <f t="shared" si="63"/>
        <v>--</v>
      </c>
      <c r="NM85" s="222">
        <v>17.171717171717201</v>
      </c>
      <c r="NN85" s="222">
        <v>14.5</v>
      </c>
      <c r="NO85" s="222">
        <v>16.129032258064498</v>
      </c>
      <c r="NP85" s="221" t="str">
        <f t="shared" si="64"/>
        <v>--</v>
      </c>
      <c r="NQ85" s="273">
        <v>8.1761006289308202</v>
      </c>
      <c r="NR85" s="273">
        <v>12.280701754385964</v>
      </c>
      <c r="NS85" s="273">
        <v>11.949685534591191</v>
      </c>
      <c r="NT85" s="221" t="str">
        <f t="shared" si="65"/>
        <v>--</v>
      </c>
      <c r="NU85" s="222">
        <v>11.111111111111112</v>
      </c>
      <c r="NV85" s="222">
        <v>15.5</v>
      </c>
      <c r="NW85" s="222">
        <v>12.903225806451619</v>
      </c>
      <c r="NX85" s="221" t="str">
        <f t="shared" si="66"/>
        <v>--</v>
      </c>
      <c r="NY85" s="222">
        <v>23.27044025157231</v>
      </c>
      <c r="NZ85" s="222">
        <v>25.730994152046787</v>
      </c>
      <c r="OA85" s="222">
        <v>22.641509433962266</v>
      </c>
      <c r="OB85" s="221" t="str">
        <f t="shared" si="67"/>
        <v>--</v>
      </c>
      <c r="OC85" s="222">
        <v>28.282828282828284</v>
      </c>
      <c r="OD85" s="222">
        <v>30</v>
      </c>
      <c r="OE85" s="222">
        <v>29.032258064516125</v>
      </c>
      <c r="OF85" s="128">
        <v>48.387096774193509</v>
      </c>
      <c r="OG85" s="128">
        <v>45.263157894736842</v>
      </c>
      <c r="OH85" s="128">
        <v>56.424581005586596</v>
      </c>
      <c r="OI85" s="128">
        <v>36.309523809523817</v>
      </c>
      <c r="OJ85" s="128">
        <v>56.84210526315789</v>
      </c>
      <c r="OK85" s="128">
        <v>44.392523364485982</v>
      </c>
      <c r="OL85" s="128">
        <v>48.571428571428577</v>
      </c>
      <c r="OM85" s="128">
        <v>50.609756097560982</v>
      </c>
      <c r="ON85" s="310">
        <v>20.224719101123593</v>
      </c>
      <c r="OO85" s="128">
        <v>20.430107526881716</v>
      </c>
      <c r="OP85" s="128">
        <v>19.428571428571431</v>
      </c>
      <c r="OQ85" s="128">
        <v>19.879518072289155</v>
      </c>
      <c r="OR85" s="128">
        <v>22.222222222222232</v>
      </c>
      <c r="OS85" s="128">
        <v>17.619047619047617</v>
      </c>
      <c r="OT85" s="128">
        <v>15.71428571428571</v>
      </c>
      <c r="OU85" s="128">
        <v>10.42944785276074</v>
      </c>
      <c r="OW85" s="378" t="str">
        <f t="shared" si="68"/>
        <v>--</v>
      </c>
      <c r="OX85" s="381">
        <v>3.3333333333333344</v>
      </c>
      <c r="OY85" s="381">
        <v>1.0526315789473684</v>
      </c>
      <c r="OZ85" s="381">
        <v>1.3698630136986303</v>
      </c>
      <c r="PA85" s="378" t="str">
        <f t="shared" si="69"/>
        <v>--</v>
      </c>
      <c r="PB85" s="378" t="str">
        <f t="shared" si="69"/>
        <v>--</v>
      </c>
      <c r="PC85" s="381">
        <v>1.104972375690608</v>
      </c>
      <c r="PD85" s="381">
        <v>11.428571428571429</v>
      </c>
      <c r="PE85" s="380">
        <v>38.961038961038966</v>
      </c>
      <c r="PF85" s="381">
        <v>46.261682242990645</v>
      </c>
      <c r="PG85" s="381">
        <v>44.444444444444429</v>
      </c>
      <c r="PH85" s="381">
        <v>41.780821917808218</v>
      </c>
      <c r="PI85" s="380">
        <v>17.567567567567561</v>
      </c>
      <c r="PJ85" s="381">
        <v>12.019230769230766</v>
      </c>
      <c r="PK85" s="381">
        <v>12.698412698412698</v>
      </c>
      <c r="PL85" s="381">
        <v>12.41379310344827</v>
      </c>
      <c r="PM85" s="378" t="str">
        <f t="shared" si="70"/>
        <v>--</v>
      </c>
      <c r="PN85" s="381">
        <v>15.555555555555561</v>
      </c>
      <c r="PO85" s="381">
        <v>16.756756756756751</v>
      </c>
      <c r="PP85" s="381">
        <v>17.647058823529417</v>
      </c>
      <c r="PQ85" s="378" t="str">
        <f t="shared" si="71"/>
        <v>--</v>
      </c>
      <c r="PR85" s="381">
        <v>15.555555555555552</v>
      </c>
      <c r="PS85" s="381">
        <v>11.351351351351356</v>
      </c>
      <c r="PT85" s="381">
        <v>18.382352941176467</v>
      </c>
      <c r="PU85" s="378" t="str">
        <f t="shared" si="72"/>
        <v>--</v>
      </c>
      <c r="PV85" s="381">
        <v>31.1111111111111</v>
      </c>
      <c r="PW85" s="381">
        <v>28.108108108108109</v>
      </c>
      <c r="PX85" s="381">
        <v>36.029411764705877</v>
      </c>
      <c r="PZ85" s="368"/>
      <c r="QA85" s="368"/>
      <c r="QB85" s="368"/>
      <c r="QC85" s="368"/>
      <c r="QD85" s="368"/>
      <c r="QE85" s="368"/>
      <c r="QF85" s="368"/>
      <c r="QG85" s="368"/>
      <c r="QH85" s="368"/>
      <c r="QI85" s="368"/>
      <c r="QJ85" s="368"/>
      <c r="QK85" s="368"/>
      <c r="QL85" s="368"/>
      <c r="QM85" s="368"/>
      <c r="QN85" s="368"/>
      <c r="QO85" s="368"/>
      <c r="QP85" s="368"/>
      <c r="QQ85" s="368"/>
      <c r="QR85" s="368"/>
      <c r="QS85" s="368"/>
      <c r="QT85" s="368"/>
      <c r="QU85" s="368"/>
      <c r="QV85" s="368"/>
      <c r="QW85" s="368"/>
      <c r="QX85" s="368"/>
      <c r="QY85" s="368"/>
      <c r="QZ85" s="368"/>
      <c r="RA85" s="368"/>
      <c r="RB85" s="368"/>
      <c r="RC85" s="368"/>
      <c r="RD85" s="368"/>
      <c r="RE85" s="368"/>
      <c r="RF85" s="368"/>
      <c r="RG85" s="368"/>
      <c r="RH85" s="368"/>
      <c r="RI85" s="368"/>
      <c r="RJ85" s="368"/>
      <c r="RK85" s="368"/>
      <c r="RL85" s="368"/>
      <c r="RM85" s="368"/>
      <c r="RN85" s="368"/>
      <c r="RO85" s="368"/>
      <c r="RP85" s="368"/>
      <c r="RQ85" s="368"/>
      <c r="RR85" s="368"/>
      <c r="RS85" s="368"/>
      <c r="RT85" s="368"/>
    </row>
    <row r="86" spans="1:488" ht="21" customHeight="1" x14ac:dyDescent="0.25">
      <c r="A86" s="114">
        <v>82</v>
      </c>
      <c r="B86" s="93" t="s">
        <v>82</v>
      </c>
      <c r="C86" s="189">
        <v>1.3197969543147239</v>
      </c>
      <c r="D86" s="189">
        <v>14.023210831721489</v>
      </c>
      <c r="E86" s="189">
        <v>18.263473053892262</v>
      </c>
      <c r="F86" s="189">
        <v>1.3662637940094606</v>
      </c>
      <c r="G86" s="189">
        <v>12.36586612161471</v>
      </c>
      <c r="H86" s="189">
        <v>14.411529223378691</v>
      </c>
      <c r="I86" s="189">
        <v>0.74801309022907891</v>
      </c>
      <c r="J86" s="189">
        <v>10.997442455242959</v>
      </c>
      <c r="K86" s="189">
        <v>20.23195876288661</v>
      </c>
      <c r="L86" s="189">
        <v>0.49261083743842538</v>
      </c>
      <c r="M86" s="190">
        <v>7.7060133630289531</v>
      </c>
      <c r="N86" s="190">
        <v>17.98270893371761</v>
      </c>
      <c r="O86" s="190">
        <v>1.3242009132420103</v>
      </c>
      <c r="P86" s="190">
        <v>6.3820224719100986</v>
      </c>
      <c r="Q86" s="190">
        <v>12.024879060124388</v>
      </c>
      <c r="R86" s="190">
        <v>1.2188928390045719</v>
      </c>
      <c r="S86" s="190">
        <v>12.821758135016983</v>
      </c>
      <c r="T86" s="190">
        <v>16.303531179564249</v>
      </c>
      <c r="U86" s="190">
        <v>1.2624934245134158</v>
      </c>
      <c r="V86" s="190">
        <v>11.207778915046054</v>
      </c>
      <c r="W86" s="190">
        <v>12.910986367281479</v>
      </c>
      <c r="X86" s="190">
        <v>0.70159027128157014</v>
      </c>
      <c r="Y86" s="190">
        <v>9.907597535934288</v>
      </c>
      <c r="Z86" s="190">
        <v>18.240620957309183</v>
      </c>
      <c r="AA86" s="190">
        <v>0.44782803403493032</v>
      </c>
      <c r="AB86" s="132">
        <v>7.0026761819803793</v>
      </c>
      <c r="AC86" s="132">
        <v>16.358381502890186</v>
      </c>
      <c r="AD86" s="132">
        <v>1.0963910461397908</v>
      </c>
      <c r="AE86" s="132">
        <v>5.4455445544554451</v>
      </c>
      <c r="AF86" s="190">
        <v>10.526315789473676</v>
      </c>
      <c r="AG86" s="189">
        <v>0.71611253196930891</v>
      </c>
      <c r="AH86" s="189">
        <v>7.7378018728437796</v>
      </c>
      <c r="AI86" s="191">
        <v>13.267626990144027</v>
      </c>
      <c r="AJ86" s="191">
        <v>0.47543581616481839</v>
      </c>
      <c r="AK86" s="190">
        <v>6.7595459236326114</v>
      </c>
      <c r="AL86" s="190">
        <v>9.3927125506072855</v>
      </c>
      <c r="AM86" s="190">
        <v>0.37611659614480453</v>
      </c>
      <c r="AN86" s="190">
        <v>5.949301603724769</v>
      </c>
      <c r="AO86" s="190">
        <v>12.915851272015653</v>
      </c>
      <c r="AP86" s="190">
        <v>0.26917900403768569</v>
      </c>
      <c r="AQ86" s="190">
        <v>4.2323277802791672</v>
      </c>
      <c r="AR86" s="190">
        <v>10.795124782356353</v>
      </c>
      <c r="AS86" s="190">
        <v>0.77625570776255748</v>
      </c>
      <c r="AT86" s="190">
        <v>3.7889039242219265</v>
      </c>
      <c r="AU86" s="190">
        <v>6.545961002785516</v>
      </c>
      <c r="AV86" s="190">
        <v>4.0684234858992134</v>
      </c>
      <c r="AW86" s="190">
        <v>26.804577464788739</v>
      </c>
      <c r="AX86" s="132">
        <v>32.534246575342493</v>
      </c>
      <c r="AY86" s="132">
        <v>1.5278462296697868</v>
      </c>
      <c r="AZ86" s="132">
        <v>24.411231884057976</v>
      </c>
      <c r="BA86" s="132">
        <v>26.31178707224333</v>
      </c>
      <c r="BB86" s="190">
        <v>1.2826183104820899</v>
      </c>
      <c r="BC86" s="132">
        <v>21.319311663479976</v>
      </c>
      <c r="BD86" s="132">
        <v>27.961515333734226</v>
      </c>
      <c r="BE86" s="132">
        <v>0.60008572653236059</v>
      </c>
      <c r="BF86" s="132">
        <v>16.441164411644149</v>
      </c>
      <c r="BG86" s="190">
        <v>23.454157782516024</v>
      </c>
      <c r="BH86" s="132">
        <v>1.9666524155622087</v>
      </c>
      <c r="BI86" s="132">
        <v>15.353371242891965</v>
      </c>
      <c r="BJ86" s="132">
        <v>19.00532859680278</v>
      </c>
      <c r="BK86" s="192" t="s">
        <v>286</v>
      </c>
      <c r="BL86" s="190">
        <v>4.2054006197433296</v>
      </c>
      <c r="BM86" s="132">
        <v>5.2047189451769924</v>
      </c>
      <c r="BN86" s="192" t="s">
        <v>286</v>
      </c>
      <c r="BO86" s="192">
        <v>4.911323328785727</v>
      </c>
      <c r="BP86" s="192">
        <v>4.0800615858354377</v>
      </c>
      <c r="BQ86" s="192" t="s">
        <v>286</v>
      </c>
      <c r="BR86" s="132">
        <v>4.4561571633925325</v>
      </c>
      <c r="BS86" s="132">
        <v>5.1995163240627846</v>
      </c>
      <c r="BT86" s="192" t="s">
        <v>286</v>
      </c>
      <c r="BU86" s="190">
        <v>3.0578512396694242</v>
      </c>
      <c r="BV86" s="132">
        <v>3.7357877639415324</v>
      </c>
      <c r="BW86" s="192" t="s">
        <v>286</v>
      </c>
      <c r="BX86" s="132">
        <v>1.7761255679471299</v>
      </c>
      <c r="BY86" s="190">
        <v>2.6123936816524913</v>
      </c>
      <c r="BZ86" s="132" t="s">
        <v>286</v>
      </c>
      <c r="CA86" s="132">
        <v>7.8761542639869759</v>
      </c>
      <c r="CB86" s="132">
        <v>29.397590361445776</v>
      </c>
      <c r="CC86" s="190" t="s">
        <v>286</v>
      </c>
      <c r="CD86" s="132">
        <v>6.5431383902721443</v>
      </c>
      <c r="CE86" s="132">
        <v>24.197745013009587</v>
      </c>
      <c r="CF86" s="132" t="s">
        <v>286</v>
      </c>
      <c r="CG86" s="190">
        <v>6.8355922215674791</v>
      </c>
      <c r="CH86" s="132">
        <v>30.208333333333357</v>
      </c>
      <c r="CI86" s="132" t="s">
        <v>286</v>
      </c>
      <c r="CJ86" s="132">
        <v>4.155844155844159</v>
      </c>
      <c r="CK86" s="132">
        <v>27.11333750782719</v>
      </c>
      <c r="CL86" s="132" t="s">
        <v>286</v>
      </c>
      <c r="CM86" s="132">
        <v>3.2494758909853259</v>
      </c>
      <c r="CN86" s="132">
        <v>18.27531645569622</v>
      </c>
      <c r="CO86" s="132" t="s">
        <v>286</v>
      </c>
      <c r="CP86" s="190">
        <v>23.30623306233063</v>
      </c>
      <c r="CQ86" s="132">
        <v>40.084985835694127</v>
      </c>
      <c r="CR86" s="132" t="s">
        <v>286</v>
      </c>
      <c r="CS86" s="192">
        <v>22.434367541766136</v>
      </c>
      <c r="CT86" s="192">
        <v>30.054644808743149</v>
      </c>
      <c r="CU86" s="190" t="s">
        <v>286</v>
      </c>
      <c r="CV86" s="132">
        <v>19.714847590953784</v>
      </c>
      <c r="CW86" s="132">
        <v>38.5812072184195</v>
      </c>
      <c r="CX86" s="192" t="s">
        <v>286</v>
      </c>
      <c r="CY86" s="192">
        <v>16.913946587537119</v>
      </c>
      <c r="CZ86" s="190">
        <v>38.087341072415661</v>
      </c>
      <c r="DA86" s="132" t="s">
        <v>286</v>
      </c>
      <c r="DB86" s="132">
        <v>14.68830059777968</v>
      </c>
      <c r="DC86" s="210">
        <v>33.269476372924736</v>
      </c>
      <c r="DD86" s="192">
        <v>68.893040635217034</v>
      </c>
      <c r="DE86" s="190">
        <v>71.549799017418493</v>
      </c>
      <c r="DF86" s="132">
        <v>55.286800276433958</v>
      </c>
      <c r="DG86" s="132">
        <v>68.356997971602539</v>
      </c>
      <c r="DH86" s="192">
        <v>66.697163769441929</v>
      </c>
      <c r="DI86" s="192">
        <v>54.58044649730553</v>
      </c>
      <c r="DJ86" s="190">
        <v>70.907432740538169</v>
      </c>
      <c r="DK86" s="132">
        <v>63.784822286263164</v>
      </c>
      <c r="DL86" s="132">
        <v>52.06060606060614</v>
      </c>
      <c r="DM86" s="132">
        <v>72.390722569134581</v>
      </c>
      <c r="DN86" s="132">
        <v>71.862011637572806</v>
      </c>
      <c r="DO86" s="190">
        <v>60.434782608695649</v>
      </c>
      <c r="DP86" s="132">
        <v>71.895713654440939</v>
      </c>
      <c r="DQ86" s="132">
        <v>71.630029033595719</v>
      </c>
      <c r="DR86" s="132">
        <v>65.326020719073796</v>
      </c>
      <c r="DS86" s="132">
        <v>51.474785918173183</v>
      </c>
      <c r="DT86" s="190">
        <v>58.114717652290018</v>
      </c>
      <c r="DU86" s="194">
        <v>40.291262135922388</v>
      </c>
      <c r="DV86" s="194">
        <v>50.999487442337127</v>
      </c>
      <c r="DW86" s="192">
        <v>51.836547291092614</v>
      </c>
      <c r="DX86" s="194">
        <v>39.417177914110454</v>
      </c>
      <c r="DY86" s="190">
        <v>50.576302443522422</v>
      </c>
      <c r="DZ86" s="190">
        <v>46.349663784822276</v>
      </c>
      <c r="EA86" s="190">
        <v>35.992691839220463</v>
      </c>
      <c r="EB86" s="190">
        <v>53.768179814896506</v>
      </c>
      <c r="EC86" s="190">
        <v>53.922789539227885</v>
      </c>
      <c r="ED86" s="190">
        <v>42.655826558265645</v>
      </c>
      <c r="EE86" s="190">
        <v>52.364118426866888</v>
      </c>
      <c r="EF86" s="190">
        <v>58.298755186721912</v>
      </c>
      <c r="EG86" s="190">
        <v>48.689823278488724</v>
      </c>
      <c r="EH86" s="190">
        <v>23.156411460779694</v>
      </c>
      <c r="EI86" s="190">
        <v>17.226148409894016</v>
      </c>
      <c r="EJ86" s="190">
        <v>12.24913494809687</v>
      </c>
      <c r="EK86" s="190">
        <v>23.857868020304597</v>
      </c>
      <c r="EL86" s="132">
        <v>16.406249999999975</v>
      </c>
      <c r="EM86" s="132">
        <v>15.331278890600947</v>
      </c>
      <c r="EN86" s="132">
        <v>23.136716963877465</v>
      </c>
      <c r="EO86" s="132">
        <v>16.504854368932023</v>
      </c>
      <c r="EP86" s="190">
        <v>13.63636363636364</v>
      </c>
      <c r="EQ86" s="132">
        <v>21.129245699161906</v>
      </c>
      <c r="ER86" s="132">
        <v>19.999999999999993</v>
      </c>
      <c r="ES86" s="132">
        <v>15.694822888283371</v>
      </c>
      <c r="ET86" s="132">
        <v>23.811639271434913</v>
      </c>
      <c r="EU86" s="190">
        <v>19.37238493723849</v>
      </c>
      <c r="EV86" s="132">
        <v>18.948655256723718</v>
      </c>
      <c r="EW86" s="132" t="s">
        <v>286</v>
      </c>
      <c r="EX86" s="132" t="s">
        <v>286</v>
      </c>
      <c r="EY86" s="132" t="s">
        <v>286</v>
      </c>
      <c r="EZ86" s="190">
        <v>90.854572713642995</v>
      </c>
      <c r="FA86" s="132">
        <v>84.738771769019237</v>
      </c>
      <c r="FB86" s="132">
        <v>78.035576179427864</v>
      </c>
      <c r="FC86" s="132">
        <v>87.942936033133762</v>
      </c>
      <c r="FD86" s="132">
        <v>83.317261330761795</v>
      </c>
      <c r="FE86" s="190">
        <v>76.45616186388709</v>
      </c>
      <c r="FF86" s="132">
        <v>85.296684118673724</v>
      </c>
      <c r="FG86" s="132">
        <v>82.794361525704872</v>
      </c>
      <c r="FH86" s="132">
        <v>77.875136911281444</v>
      </c>
      <c r="FI86" s="132">
        <v>86.456079619212574</v>
      </c>
      <c r="FJ86" s="190">
        <v>79.384871155444486</v>
      </c>
      <c r="FK86" s="132">
        <v>78.931203931203953</v>
      </c>
      <c r="FL86" s="132" t="s">
        <v>286</v>
      </c>
      <c r="FM86" s="132" t="s">
        <v>286</v>
      </c>
      <c r="FN86" s="132" t="s">
        <v>286</v>
      </c>
      <c r="FO86" s="190">
        <v>43.978010994502682</v>
      </c>
      <c r="FP86" s="132">
        <v>37.488542621448246</v>
      </c>
      <c r="FQ86" s="132">
        <v>28.306264501160083</v>
      </c>
      <c r="FR86" s="132">
        <v>39.622641509434018</v>
      </c>
      <c r="FS86" s="132">
        <v>36.885245901639315</v>
      </c>
      <c r="FT86" s="190">
        <v>25.873697118332291</v>
      </c>
      <c r="FU86" s="132">
        <v>35.340314136125677</v>
      </c>
      <c r="FV86" s="132">
        <v>34.452736318407972</v>
      </c>
      <c r="FW86" s="132">
        <v>23.822562979189428</v>
      </c>
      <c r="FX86" s="132">
        <v>37.040242319342219</v>
      </c>
      <c r="FY86" s="190">
        <v>32.12801330008314</v>
      </c>
      <c r="FZ86" s="132">
        <v>28.071253071253015</v>
      </c>
      <c r="GA86" s="132" t="s">
        <v>286</v>
      </c>
      <c r="GB86" s="132" t="s">
        <v>286</v>
      </c>
      <c r="GC86" s="132" t="s">
        <v>286</v>
      </c>
      <c r="GD86" s="190">
        <v>61.660686827268037</v>
      </c>
      <c r="GE86" s="132">
        <v>63.133426313342611</v>
      </c>
      <c r="GF86" s="132">
        <v>64.890282131661309</v>
      </c>
      <c r="GG86" s="132">
        <v>54.198113207547095</v>
      </c>
      <c r="GH86" s="132">
        <v>61.421568627450981</v>
      </c>
      <c r="GI86" s="190">
        <v>60.486891385767755</v>
      </c>
      <c r="GJ86" s="132">
        <v>52.226179875333969</v>
      </c>
      <c r="GK86" s="132">
        <v>51.350210970464175</v>
      </c>
      <c r="GL86" s="132">
        <v>53.152654867256771</v>
      </c>
      <c r="GM86" s="197">
        <v>45.772465692784458</v>
      </c>
      <c r="GN86" s="190">
        <v>49.40928270042194</v>
      </c>
      <c r="GO86" s="132">
        <v>46.542056074766407</v>
      </c>
      <c r="GP86" s="132" t="s">
        <v>286</v>
      </c>
      <c r="GQ86" s="132" t="s">
        <v>286</v>
      </c>
      <c r="GR86" s="132" t="s">
        <v>286</v>
      </c>
      <c r="GS86" s="190">
        <v>18.247052793439291</v>
      </c>
      <c r="GT86" s="132">
        <v>22.361692236169194</v>
      </c>
      <c r="GU86" s="132">
        <v>23.354231974921611</v>
      </c>
      <c r="GV86" s="132">
        <v>15.377358490566058</v>
      </c>
      <c r="GW86" s="132">
        <v>22.009803921568636</v>
      </c>
      <c r="GX86" s="190">
        <v>19.350811485642957</v>
      </c>
      <c r="GY86" s="190">
        <v>12.689225289403383</v>
      </c>
      <c r="GZ86" s="190">
        <v>15.527426160337548</v>
      </c>
      <c r="HA86" s="190">
        <v>15.265486725663701</v>
      </c>
      <c r="HB86" s="190">
        <v>11.775121735281102</v>
      </c>
      <c r="HC86" s="190">
        <v>14.135021097046407</v>
      </c>
      <c r="HD86" s="190">
        <v>10.903426791277257</v>
      </c>
      <c r="HE86" s="190" t="s">
        <v>286</v>
      </c>
      <c r="HF86" s="190" t="s">
        <v>286</v>
      </c>
      <c r="HG86" s="190" t="s">
        <v>286</v>
      </c>
      <c r="HH86" s="190">
        <v>24.529316837009091</v>
      </c>
      <c r="HI86" s="190">
        <v>20.161290322580644</v>
      </c>
      <c r="HJ86" s="190">
        <v>14.228934817170101</v>
      </c>
      <c r="HK86" s="190">
        <v>32.958435207823875</v>
      </c>
      <c r="HL86" s="132">
        <v>25.648702594810381</v>
      </c>
      <c r="HM86" s="132">
        <v>23.652504755865564</v>
      </c>
      <c r="HN86" s="132">
        <v>36.995006808896939</v>
      </c>
      <c r="HO86" s="132">
        <v>34.96592844974456</v>
      </c>
      <c r="HP86" s="190">
        <v>31.787709497206681</v>
      </c>
      <c r="HQ86" s="132">
        <v>32.285585990121184</v>
      </c>
      <c r="HR86" s="132">
        <v>34.352441613588169</v>
      </c>
      <c r="HS86" s="132">
        <v>28.230865746549558</v>
      </c>
      <c r="HT86" s="196" t="s">
        <v>286</v>
      </c>
      <c r="HU86" s="190" t="s">
        <v>286</v>
      </c>
      <c r="HV86" s="192" t="s">
        <v>286</v>
      </c>
      <c r="HW86" s="192">
        <v>8.4454007530930646</v>
      </c>
      <c r="HX86" s="192">
        <v>7.1631878557874762</v>
      </c>
      <c r="HY86" s="192">
        <v>3.7360890302066778</v>
      </c>
      <c r="HZ86" s="192">
        <v>11.784841075794612</v>
      </c>
      <c r="IA86" s="192">
        <v>8.9321357285429315</v>
      </c>
      <c r="IB86" s="192">
        <v>7.4191502853519324</v>
      </c>
      <c r="IC86" s="192">
        <v>11.620517476168894</v>
      </c>
      <c r="ID86" s="192">
        <v>11.83986371379897</v>
      </c>
      <c r="IE86" s="192">
        <v>9.3854748603352007</v>
      </c>
      <c r="IF86" s="192">
        <v>11.046250561293231</v>
      </c>
      <c r="IG86" s="192">
        <v>10.955414012738839</v>
      </c>
      <c r="IH86" s="192">
        <v>7.9673776662484146</v>
      </c>
      <c r="II86" s="192" t="s">
        <v>286</v>
      </c>
      <c r="IJ86" s="192" t="s">
        <v>286</v>
      </c>
      <c r="IK86" s="192" t="s">
        <v>286</v>
      </c>
      <c r="IL86" s="192" t="s">
        <v>286</v>
      </c>
      <c r="IM86" s="192" t="s">
        <v>286</v>
      </c>
      <c r="IN86" s="192" t="s">
        <v>286</v>
      </c>
      <c r="IO86" s="192" t="s">
        <v>286</v>
      </c>
      <c r="IP86" s="192" t="s">
        <v>286</v>
      </c>
      <c r="IQ86" s="192" t="s">
        <v>286</v>
      </c>
      <c r="IR86" s="192" t="s">
        <v>286</v>
      </c>
      <c r="IS86" s="192">
        <v>12.517385257301788</v>
      </c>
      <c r="IT86" s="192">
        <v>10.178263369752706</v>
      </c>
      <c r="IU86" s="192" t="s">
        <v>286</v>
      </c>
      <c r="IV86" s="192">
        <v>10.86547507055503</v>
      </c>
      <c r="IW86" s="192">
        <v>9.2447916666666945</v>
      </c>
      <c r="IX86" s="192" t="s">
        <v>286</v>
      </c>
      <c r="IY86" s="192" t="s">
        <v>286</v>
      </c>
      <c r="IZ86" s="192" t="s">
        <v>286</v>
      </c>
      <c r="JA86" s="192" t="s">
        <v>286</v>
      </c>
      <c r="JB86" s="192" t="s">
        <v>286</v>
      </c>
      <c r="JC86" s="192" t="s">
        <v>286</v>
      </c>
      <c r="JD86" s="192" t="s">
        <v>286</v>
      </c>
      <c r="JE86" s="192" t="s">
        <v>286</v>
      </c>
      <c r="JF86" s="192" t="s">
        <v>286</v>
      </c>
      <c r="JG86" s="192" t="s">
        <v>286</v>
      </c>
      <c r="JH86" s="192">
        <v>6.2586926286508913</v>
      </c>
      <c r="JI86" s="192">
        <v>7.5905692926969639</v>
      </c>
      <c r="JJ86" s="192" t="s">
        <v>286</v>
      </c>
      <c r="JK86" s="192">
        <v>6.3499529633113827</v>
      </c>
      <c r="JL86" s="192">
        <v>7.4218749999999885</v>
      </c>
      <c r="JM86" s="192" t="s">
        <v>286</v>
      </c>
      <c r="JN86" s="192" t="s">
        <v>286</v>
      </c>
      <c r="JO86" s="192" t="s">
        <v>286</v>
      </c>
      <c r="JP86" s="192" t="s">
        <v>286</v>
      </c>
      <c r="JQ86" s="192" t="s">
        <v>286</v>
      </c>
      <c r="JR86" s="192" t="s">
        <v>286</v>
      </c>
      <c r="JS86" s="192" t="s">
        <v>286</v>
      </c>
      <c r="JT86" s="192" t="s">
        <v>286</v>
      </c>
      <c r="JU86" s="192" t="s">
        <v>286</v>
      </c>
      <c r="JV86" s="192" t="s">
        <v>286</v>
      </c>
      <c r="JW86" s="192">
        <v>18.776077885952699</v>
      </c>
      <c r="JX86" s="192">
        <v>17.768832662449668</v>
      </c>
      <c r="JY86" s="192" t="s">
        <v>286</v>
      </c>
      <c r="JZ86" s="192">
        <v>17.215428033866402</v>
      </c>
      <c r="KA86" s="192">
        <v>16.666666666666682</v>
      </c>
      <c r="KB86" s="192">
        <v>15.238095238095227</v>
      </c>
      <c r="KC86" s="192">
        <v>23.185840707964601</v>
      </c>
      <c r="KD86" s="192">
        <v>23.342541436464064</v>
      </c>
      <c r="KE86" s="192">
        <v>15.283400809716595</v>
      </c>
      <c r="KF86" s="192">
        <v>21.723189734188836</v>
      </c>
      <c r="KG86" s="192">
        <v>22.179585571757478</v>
      </c>
      <c r="KH86" s="192">
        <v>14.181486548107586</v>
      </c>
      <c r="KI86" s="192">
        <v>21.497584541062764</v>
      </c>
      <c r="KJ86" s="192">
        <v>19.963481436396847</v>
      </c>
      <c r="KK86" s="192">
        <v>15.770925110132156</v>
      </c>
      <c r="KL86" s="192">
        <v>20.292275574112754</v>
      </c>
      <c r="KM86" s="192">
        <v>21.28470332063144</v>
      </c>
      <c r="KN86" s="192">
        <v>14.210526315789435</v>
      </c>
      <c r="KO86" s="192">
        <v>18.475073313782957</v>
      </c>
      <c r="KP86" s="192">
        <v>20.23298589822198</v>
      </c>
      <c r="KQ86" s="192" t="str">
        <f t="shared" si="86"/>
        <v>--</v>
      </c>
      <c r="KR86" s="192" t="str">
        <f t="shared" si="86"/>
        <v>--</v>
      </c>
      <c r="KS86" s="192" t="str">
        <f t="shared" si="86"/>
        <v>--</v>
      </c>
      <c r="KT86" s="192" t="str">
        <f t="shared" si="86"/>
        <v>--</v>
      </c>
      <c r="KU86" s="192" t="str">
        <f t="shared" si="86"/>
        <v>--</v>
      </c>
      <c r="KV86" s="219">
        <v>1.4216084484159199</v>
      </c>
      <c r="KW86" s="219">
        <v>2.68216361198033</v>
      </c>
      <c r="KX86" s="219">
        <v>1.8324607329842999</v>
      </c>
      <c r="KY86" s="219">
        <v>1.63590604026846</v>
      </c>
      <c r="KZ86" s="219">
        <v>1.85036202735317</v>
      </c>
      <c r="LA86" s="219">
        <v>2</v>
      </c>
      <c r="LB86" s="190" t="str">
        <f t="shared" si="60"/>
        <v>--</v>
      </c>
      <c r="LC86" s="219">
        <v>2.1379980563654102</v>
      </c>
      <c r="LD86" s="219">
        <v>13.1914893617021</v>
      </c>
      <c r="LE86" s="190" t="str">
        <f t="shared" si="61"/>
        <v>--</v>
      </c>
      <c r="LF86" s="219">
        <v>1.57894736842105</v>
      </c>
      <c r="LG86" s="219">
        <v>10.4166666666667</v>
      </c>
      <c r="LH86" s="219">
        <v>81.273253410500104</v>
      </c>
      <c r="LI86" s="219">
        <v>77.241693218024594</v>
      </c>
      <c r="LJ86" s="219">
        <v>76.729559748427903</v>
      </c>
      <c r="LK86" s="219">
        <v>75.482787573467704</v>
      </c>
      <c r="LL86" s="219">
        <v>70.841805612037206</v>
      </c>
      <c r="LM86" s="219">
        <v>69.841269841269806</v>
      </c>
      <c r="LN86" s="219">
        <v>34.063662670524899</v>
      </c>
      <c r="LO86" s="219">
        <v>29.5402822030041</v>
      </c>
      <c r="LP86" s="219">
        <v>28.391734052111399</v>
      </c>
      <c r="LQ86" s="219">
        <v>27.246011754827901</v>
      </c>
      <c r="LR86" s="219">
        <v>24.115494103294001</v>
      </c>
      <c r="LS86" s="219">
        <v>23.5209235209235</v>
      </c>
      <c r="LT86" s="219">
        <v>43.153526970954402</v>
      </c>
      <c r="LU86" s="219">
        <v>42.752962625341901</v>
      </c>
      <c r="LV86" s="219">
        <v>39.159891598916097</v>
      </c>
      <c r="LW86" s="219">
        <v>36.578171091445398</v>
      </c>
      <c r="LX86" s="219">
        <v>38.323840520748597</v>
      </c>
      <c r="LY86" s="219">
        <v>34.797297297297298</v>
      </c>
      <c r="LZ86" s="219">
        <v>9.2116182572613994</v>
      </c>
      <c r="MA86" s="219">
        <v>8.6599817684594402</v>
      </c>
      <c r="MB86" s="219">
        <v>8.0397470641373001</v>
      </c>
      <c r="MC86" s="219">
        <v>5.5204382638010898</v>
      </c>
      <c r="MD86" s="219">
        <v>6.9975589910496296</v>
      </c>
      <c r="ME86" s="219">
        <v>5.9362934362934299</v>
      </c>
      <c r="MF86" s="219">
        <v>32.711442786069597</v>
      </c>
      <c r="MG86" s="219">
        <v>32.540045766590303</v>
      </c>
      <c r="MH86" s="219">
        <v>27.6547672842296</v>
      </c>
      <c r="MI86" s="219">
        <v>26.167437946991999</v>
      </c>
      <c r="MJ86" s="219">
        <v>28.6587851610273</v>
      </c>
      <c r="MK86" s="219">
        <v>22.790922259777901</v>
      </c>
      <c r="ML86" s="219">
        <v>9.0796019900497509</v>
      </c>
      <c r="MM86" s="219">
        <v>8.19221967963386</v>
      </c>
      <c r="MN86" s="219">
        <v>6.05512878445548</v>
      </c>
      <c r="MO86" s="219">
        <v>6.05805637358013</v>
      </c>
      <c r="MP86" s="219">
        <v>5.58499796167958</v>
      </c>
      <c r="MQ86" s="219">
        <v>4.3940125543215904</v>
      </c>
      <c r="MR86" s="190" t="str">
        <f t="shared" si="87"/>
        <v>--</v>
      </c>
      <c r="MS86" s="190" t="str">
        <f t="shared" si="87"/>
        <v>--</v>
      </c>
      <c r="MT86" s="190" t="str">
        <f t="shared" si="87"/>
        <v>--</v>
      </c>
      <c r="MU86" s="190" t="str">
        <f t="shared" si="87"/>
        <v>--</v>
      </c>
      <c r="MV86" s="220">
        <v>85.221445221445194</v>
      </c>
      <c r="MW86" s="220">
        <v>80.661364587693598</v>
      </c>
      <c r="MX86" s="220">
        <v>34.7319347319347</v>
      </c>
      <c r="MY86" s="220">
        <v>27.919631645039701</v>
      </c>
      <c r="MZ86" s="220">
        <v>39.267261625176197</v>
      </c>
      <c r="NA86" s="220">
        <v>30.6980656013457</v>
      </c>
      <c r="NB86" s="220">
        <v>6.6228276186002804</v>
      </c>
      <c r="NC86" s="220">
        <v>4.54163162321277</v>
      </c>
      <c r="ND86" s="220">
        <v>31.4701737905119</v>
      </c>
      <c r="NE86" s="220">
        <v>29.495798319327701</v>
      </c>
      <c r="NF86" s="220">
        <v>7.4213245655237099</v>
      </c>
      <c r="NG86" s="220">
        <v>6.3445378151260501</v>
      </c>
      <c r="NH86" s="221" t="str">
        <f t="shared" si="62"/>
        <v>--</v>
      </c>
      <c r="NI86" s="222">
        <v>11.0555050045496</v>
      </c>
      <c r="NJ86" s="222">
        <v>12.7007299270073</v>
      </c>
      <c r="NK86" s="222">
        <v>11.013011152416301</v>
      </c>
      <c r="NL86" s="221" t="str">
        <f t="shared" si="63"/>
        <v>--</v>
      </c>
      <c r="NM86" s="222">
        <v>12.2848948374761</v>
      </c>
      <c r="NN86" s="222">
        <v>12.427873945849999</v>
      </c>
      <c r="NO86" s="222">
        <v>11.229135053110801</v>
      </c>
      <c r="NP86" s="221" t="str">
        <f t="shared" si="64"/>
        <v>--</v>
      </c>
      <c r="NQ86" s="273">
        <v>5.4595086442220087</v>
      </c>
      <c r="NR86" s="273">
        <v>7.0559610705596096</v>
      </c>
      <c r="NS86" s="273">
        <v>7.0631970260222889</v>
      </c>
      <c r="NT86" s="221" t="str">
        <f t="shared" si="65"/>
        <v>--</v>
      </c>
      <c r="NU86" s="222">
        <v>7.8871892925430327</v>
      </c>
      <c r="NV86" s="222">
        <v>7.0572569906790994</v>
      </c>
      <c r="NW86" s="222">
        <v>8.0930703085482989</v>
      </c>
      <c r="NX86" s="221" t="str">
        <f t="shared" si="66"/>
        <v>--</v>
      </c>
      <c r="NY86" s="222">
        <v>16.515013648771628</v>
      </c>
      <c r="NZ86" s="222">
        <v>19.756690997566935</v>
      </c>
      <c r="OA86" s="222">
        <v>18.076208178438645</v>
      </c>
      <c r="OB86" s="221" t="str">
        <f t="shared" si="67"/>
        <v>--</v>
      </c>
      <c r="OC86" s="222">
        <v>20.172084130019101</v>
      </c>
      <c r="OD86" s="222">
        <v>19.485130936529085</v>
      </c>
      <c r="OE86" s="222">
        <v>19.322205361659069</v>
      </c>
      <c r="OF86" s="128">
        <v>51.336146272855174</v>
      </c>
      <c r="OG86" s="128">
        <v>48.161764705882284</v>
      </c>
      <c r="OH86" s="128">
        <v>49.239033124440631</v>
      </c>
      <c r="OI86" s="128">
        <v>40.279598077763069</v>
      </c>
      <c r="OJ86" s="128">
        <v>54.868755292125336</v>
      </c>
      <c r="OK86" s="128">
        <v>54.081205525324435</v>
      </c>
      <c r="OL86" s="128">
        <v>51.053484602917322</v>
      </c>
      <c r="OM86" s="128">
        <v>42.15074411905897</v>
      </c>
      <c r="ON86" s="310">
        <v>22.152205525933049</v>
      </c>
      <c r="OO86" s="128">
        <v>19.159663865546186</v>
      </c>
      <c r="OP86" s="128">
        <v>16.568047337278124</v>
      </c>
      <c r="OQ86" s="128">
        <v>20.497737556561088</v>
      </c>
      <c r="OR86" s="128">
        <v>27.330508474576288</v>
      </c>
      <c r="OS86" s="128">
        <v>17.380352644836304</v>
      </c>
      <c r="OT86" s="128">
        <v>21.015977058582568</v>
      </c>
      <c r="OU86" s="128">
        <v>17.905405405405418</v>
      </c>
      <c r="OW86" s="378" t="str">
        <f t="shared" si="68"/>
        <v>--</v>
      </c>
      <c r="OX86" s="381">
        <v>1.6679904686258931</v>
      </c>
      <c r="OY86" s="381">
        <v>1.6021361815754329</v>
      </c>
      <c r="OZ86" s="381">
        <v>1.8518518518518492</v>
      </c>
      <c r="PA86" s="378" t="str">
        <f t="shared" si="69"/>
        <v>--</v>
      </c>
      <c r="PB86" s="378" t="str">
        <f t="shared" si="69"/>
        <v>--</v>
      </c>
      <c r="PC86" s="381">
        <v>1.2166588675713614</v>
      </c>
      <c r="PD86" s="381">
        <v>8.9033659066232289</v>
      </c>
      <c r="PE86" s="380">
        <v>40.653201547056383</v>
      </c>
      <c r="PF86" s="381">
        <v>46.057277363672021</v>
      </c>
      <c r="PG86" s="381">
        <v>47.451669595782136</v>
      </c>
      <c r="PH86" s="381">
        <v>39.19264179867146</v>
      </c>
      <c r="PI86" s="380">
        <v>26.032874278098575</v>
      </c>
      <c r="PJ86" s="381">
        <v>17.682198327359643</v>
      </c>
      <c r="PK86" s="381">
        <v>15.497990174184903</v>
      </c>
      <c r="PL86" s="381">
        <v>12.75272161741834</v>
      </c>
      <c r="PM86" s="378" t="str">
        <f t="shared" si="70"/>
        <v>--</v>
      </c>
      <c r="PN86" s="381">
        <v>12.198391420911534</v>
      </c>
      <c r="PO86" s="381">
        <v>12.795750845002397</v>
      </c>
      <c r="PP86" s="381">
        <v>12.101566720691508</v>
      </c>
      <c r="PQ86" s="378" t="str">
        <f t="shared" si="71"/>
        <v>--</v>
      </c>
      <c r="PR86" s="381">
        <v>8.0428954423592387</v>
      </c>
      <c r="PS86" s="381">
        <v>8.2085948816996606</v>
      </c>
      <c r="PT86" s="381">
        <v>9.5083738519718946</v>
      </c>
      <c r="PU86" s="378" t="str">
        <f t="shared" si="72"/>
        <v>--</v>
      </c>
      <c r="PV86" s="381">
        <v>20.241286863270773</v>
      </c>
      <c r="PW86" s="381">
        <v>21.004345726702049</v>
      </c>
      <c r="PX86" s="381">
        <v>21.609940572663465</v>
      </c>
      <c r="PZ86" s="368"/>
      <c r="QA86" s="368"/>
      <c r="QB86" s="368"/>
      <c r="QC86" s="368"/>
      <c r="QD86" s="368"/>
      <c r="QE86" s="368"/>
      <c r="QF86" s="368"/>
      <c r="QG86" s="368"/>
      <c r="QH86" s="368"/>
      <c r="QI86" s="368"/>
      <c r="QJ86" s="368"/>
      <c r="QK86" s="368"/>
      <c r="QL86" s="368"/>
      <c r="QM86" s="368"/>
      <c r="QN86" s="368"/>
      <c r="QO86" s="368"/>
      <c r="QP86" s="368"/>
      <c r="QQ86" s="368"/>
      <c r="QR86" s="368"/>
      <c r="QS86" s="368"/>
      <c r="QT86" s="368"/>
      <c r="QU86" s="368"/>
      <c r="QV86" s="368"/>
      <c r="QW86" s="368"/>
      <c r="QX86" s="368"/>
      <c r="QY86" s="368"/>
      <c r="QZ86" s="368"/>
      <c r="RA86" s="368"/>
      <c r="RB86" s="368"/>
      <c r="RC86" s="368"/>
      <c r="RD86" s="368"/>
      <c r="RE86" s="368"/>
      <c r="RF86" s="368"/>
      <c r="RG86" s="368"/>
      <c r="RH86" s="368"/>
      <c r="RI86" s="368"/>
      <c r="RJ86" s="368"/>
      <c r="RK86" s="368"/>
      <c r="RL86" s="368"/>
      <c r="RM86" s="368"/>
      <c r="RN86" s="368"/>
      <c r="RO86" s="368"/>
      <c r="RP86" s="368"/>
      <c r="RQ86" s="368"/>
      <c r="RR86" s="368"/>
      <c r="RS86" s="368"/>
      <c r="RT86" s="368"/>
    </row>
    <row r="87" spans="1:488" x14ac:dyDescent="0.25">
      <c r="A87" s="114">
        <v>83</v>
      </c>
      <c r="B87" s="93" t="s">
        <v>83</v>
      </c>
      <c r="C87" s="189">
        <v>0.66225165562913912</v>
      </c>
      <c r="D87" s="189">
        <v>13.245033112582782</v>
      </c>
      <c r="E87" s="189">
        <v>17.142857142857146</v>
      </c>
      <c r="F87" s="189">
        <v>3.2520325203252036</v>
      </c>
      <c r="G87" s="189">
        <v>11.428571428571431</v>
      </c>
      <c r="H87" s="189">
        <v>16.981132075471692</v>
      </c>
      <c r="I87" s="189">
        <v>2.3622047244094495</v>
      </c>
      <c r="J87" s="189">
        <v>6.0810810810810807</v>
      </c>
      <c r="K87" s="189">
        <v>16.799999999999997</v>
      </c>
      <c r="L87" s="189">
        <v>1.5503875968992245</v>
      </c>
      <c r="M87" s="190">
        <v>5.4263565891472885</v>
      </c>
      <c r="N87" s="190">
        <v>12.121212121212134</v>
      </c>
      <c r="O87" s="190">
        <v>2.6548672566371674</v>
      </c>
      <c r="P87" s="190">
        <v>5.4263565891472902</v>
      </c>
      <c r="Q87" s="190">
        <v>8.1632653061224509</v>
      </c>
      <c r="R87" s="190">
        <v>0.66225165562913912</v>
      </c>
      <c r="S87" s="190">
        <v>12.582781456953638</v>
      </c>
      <c r="T87" s="190">
        <v>15.000000000000005</v>
      </c>
      <c r="U87" s="190">
        <v>2.4390243902439028</v>
      </c>
      <c r="V87" s="190">
        <v>10.714285714285721</v>
      </c>
      <c r="W87" s="190">
        <v>12.264150943396231</v>
      </c>
      <c r="X87" s="190">
        <v>0.78740157480314943</v>
      </c>
      <c r="Y87" s="190">
        <v>6.0810810810810807</v>
      </c>
      <c r="Z87" s="190">
        <v>15.19999999999999</v>
      </c>
      <c r="AA87" s="190">
        <v>1.5503875968992245</v>
      </c>
      <c r="AB87" s="132">
        <v>3.1249999999999991</v>
      </c>
      <c r="AC87" s="132">
        <v>10.204081632653061</v>
      </c>
      <c r="AD87" s="132">
        <v>1.7699115044247786</v>
      </c>
      <c r="AE87" s="132">
        <v>4.6511627906976765</v>
      </c>
      <c r="AF87" s="190">
        <v>8.1632653061224509</v>
      </c>
      <c r="AG87" s="189">
        <v>0</v>
      </c>
      <c r="AH87" s="189">
        <v>6.0402684563758378</v>
      </c>
      <c r="AI87" s="191">
        <v>10.714285714285722</v>
      </c>
      <c r="AJ87" s="191">
        <v>1.6260162601626014</v>
      </c>
      <c r="AK87" s="190">
        <v>5.0359712230215834</v>
      </c>
      <c r="AL87" s="190">
        <v>12.500000000000005</v>
      </c>
      <c r="AM87" s="190">
        <v>1.587301587301587</v>
      </c>
      <c r="AN87" s="190">
        <v>2.7027027027027031</v>
      </c>
      <c r="AO87" s="190">
        <v>14.4</v>
      </c>
      <c r="AP87" s="190">
        <v>0</v>
      </c>
      <c r="AQ87" s="190">
        <v>3.9062499999999991</v>
      </c>
      <c r="AR87" s="190">
        <v>10.1010101010101</v>
      </c>
      <c r="AS87" s="190">
        <v>1.7857142857142856</v>
      </c>
      <c r="AT87" s="190">
        <v>2.3255813953488378</v>
      </c>
      <c r="AU87" s="190">
        <v>2.0408163265306114</v>
      </c>
      <c r="AV87" s="190">
        <v>2.3809523809523818</v>
      </c>
      <c r="AW87" s="190">
        <v>16.352201257861637</v>
      </c>
      <c r="AX87" s="132">
        <v>15.862068965517247</v>
      </c>
      <c r="AY87" s="132">
        <v>1.5503875968992247</v>
      </c>
      <c r="AZ87" s="132">
        <v>20.666666666666661</v>
      </c>
      <c r="BA87" s="132">
        <v>16.363636363636367</v>
      </c>
      <c r="BB87" s="190">
        <v>2.9411764705882346</v>
      </c>
      <c r="BC87" s="132">
        <v>9.1503267973856222</v>
      </c>
      <c r="BD87" s="132">
        <v>17.054263565891475</v>
      </c>
      <c r="BE87" s="132">
        <v>1.4925373134328355</v>
      </c>
      <c r="BF87" s="132">
        <v>12.587412587412585</v>
      </c>
      <c r="BG87" s="190">
        <v>9.9009900990099027</v>
      </c>
      <c r="BH87" s="132">
        <v>5.7377049180327893</v>
      </c>
      <c r="BI87" s="132">
        <v>8.9552238805970159</v>
      </c>
      <c r="BJ87" s="132">
        <v>12.380952380952383</v>
      </c>
      <c r="BK87" s="192" t="s">
        <v>286</v>
      </c>
      <c r="BL87" s="190">
        <v>2.4999999999999858</v>
      </c>
      <c r="BM87" s="132">
        <v>2.7397260273972677</v>
      </c>
      <c r="BN87" s="192" t="s">
        <v>286</v>
      </c>
      <c r="BO87" s="192">
        <v>4.6666666666666572</v>
      </c>
      <c r="BP87" s="192">
        <v>6.3636363636363455</v>
      </c>
      <c r="BQ87" s="192" t="s">
        <v>286</v>
      </c>
      <c r="BR87" s="132">
        <v>5.2980132450330899</v>
      </c>
      <c r="BS87" s="132">
        <v>7.7519379844961094</v>
      </c>
      <c r="BT87" s="192" t="s">
        <v>286</v>
      </c>
      <c r="BU87" s="190">
        <v>2.8368794326241136</v>
      </c>
      <c r="BV87" s="132">
        <v>2.9702970297029694</v>
      </c>
      <c r="BW87" s="192" t="s">
        <v>286</v>
      </c>
      <c r="BX87" s="132">
        <v>3.7313432835820892</v>
      </c>
      <c r="BY87" s="190">
        <v>0.96153846153846123</v>
      </c>
      <c r="BZ87" s="132" t="s">
        <v>286</v>
      </c>
      <c r="CA87" s="132">
        <v>9.160305343511455</v>
      </c>
      <c r="CB87" s="132">
        <v>47.407407407407405</v>
      </c>
      <c r="CC87" s="190" t="s">
        <v>286</v>
      </c>
      <c r="CD87" s="132">
        <v>12.030075187969931</v>
      </c>
      <c r="CE87" s="132">
        <v>42.452830188679243</v>
      </c>
      <c r="CF87" s="132" t="s">
        <v>286</v>
      </c>
      <c r="CG87" s="190">
        <v>9.1603053435114479</v>
      </c>
      <c r="CH87" s="132">
        <v>44.915254237288131</v>
      </c>
      <c r="CI87" s="132" t="s">
        <v>286</v>
      </c>
      <c r="CJ87" s="132">
        <v>7.3394495412844041</v>
      </c>
      <c r="CK87" s="132">
        <v>35.55555555555555</v>
      </c>
      <c r="CL87" s="132" t="s">
        <v>286</v>
      </c>
      <c r="CM87" s="132">
        <v>3.4782608695652169</v>
      </c>
      <c r="CN87" s="132">
        <v>20.224719101123593</v>
      </c>
      <c r="CO87" s="132" t="s">
        <v>286</v>
      </c>
      <c r="CP87" s="190">
        <v>35.220125786163543</v>
      </c>
      <c r="CQ87" s="132">
        <v>68.965517241379246</v>
      </c>
      <c r="CR87" s="132" t="s">
        <v>286</v>
      </c>
      <c r="CS87" s="192">
        <v>41.891891891891902</v>
      </c>
      <c r="CT87" s="192">
        <v>58.715596330275233</v>
      </c>
      <c r="CU87" s="190" t="s">
        <v>286</v>
      </c>
      <c r="CV87" s="132">
        <v>27.81456953642385</v>
      </c>
      <c r="CW87" s="132">
        <v>58.139534883720934</v>
      </c>
      <c r="CX87" s="192" t="s">
        <v>286</v>
      </c>
      <c r="CY87" s="192">
        <v>21.538461538461547</v>
      </c>
      <c r="CZ87" s="190">
        <v>56.000000000000014</v>
      </c>
      <c r="DA87" s="132" t="s">
        <v>286</v>
      </c>
      <c r="DB87" s="132">
        <v>16.541353383458642</v>
      </c>
      <c r="DC87" s="210">
        <v>33.009708737864088</v>
      </c>
      <c r="DD87" s="192">
        <v>58.536585365853654</v>
      </c>
      <c r="DE87" s="190">
        <v>65.408805031446505</v>
      </c>
      <c r="DF87" s="132">
        <v>47.945205479452071</v>
      </c>
      <c r="DG87" s="132">
        <v>59.523809523809533</v>
      </c>
      <c r="DH87" s="192">
        <v>58.66666666666665</v>
      </c>
      <c r="DI87" s="192">
        <v>41.818181818181813</v>
      </c>
      <c r="DJ87" s="190">
        <v>65.185185185185176</v>
      </c>
      <c r="DK87" s="132">
        <v>72.48322147651011</v>
      </c>
      <c r="DL87" s="132">
        <v>47.656249999999993</v>
      </c>
      <c r="DM87" s="132">
        <v>72.307692307692321</v>
      </c>
      <c r="DN87" s="132">
        <v>67.625899280575524</v>
      </c>
      <c r="DO87" s="190">
        <v>53.465346534653477</v>
      </c>
      <c r="DP87" s="132">
        <v>51.666666666666664</v>
      </c>
      <c r="DQ87" s="132">
        <v>63.432835820895484</v>
      </c>
      <c r="DR87" s="132">
        <v>57.692307692307701</v>
      </c>
      <c r="DS87" s="132">
        <v>38.364779874213852</v>
      </c>
      <c r="DT87" s="190">
        <v>57.232704402515758</v>
      </c>
      <c r="DU87" s="194">
        <v>37.931034482758598</v>
      </c>
      <c r="DV87" s="194">
        <v>41.600000000000023</v>
      </c>
      <c r="DW87" s="192">
        <v>55.333333333333321</v>
      </c>
      <c r="DX87" s="194">
        <v>31.818181818181824</v>
      </c>
      <c r="DY87" s="190">
        <v>42.857142857142875</v>
      </c>
      <c r="DZ87" s="190">
        <v>56.95364238410594</v>
      </c>
      <c r="EA87" s="190">
        <v>32.558139534883722</v>
      </c>
      <c r="EB87" s="190">
        <v>33.846153846153847</v>
      </c>
      <c r="EC87" s="190">
        <v>55.072463768115931</v>
      </c>
      <c r="ED87" s="190">
        <v>39.603960396039604</v>
      </c>
      <c r="EE87" s="190">
        <v>36.752136752136757</v>
      </c>
      <c r="EF87" s="190">
        <v>46.616541353383461</v>
      </c>
      <c r="EG87" s="190">
        <v>43.689320388349515</v>
      </c>
      <c r="EH87" s="190">
        <v>17.791411042944784</v>
      </c>
      <c r="EI87" s="190">
        <v>14.375</v>
      </c>
      <c r="EJ87" s="190">
        <v>8.2191780821917853</v>
      </c>
      <c r="EK87" s="190">
        <v>22.222222222222232</v>
      </c>
      <c r="EL87" s="132">
        <v>15.753424657534246</v>
      </c>
      <c r="EM87" s="132">
        <v>10.091743119266058</v>
      </c>
      <c r="EN87" s="132">
        <v>21.804511278195488</v>
      </c>
      <c r="EO87" s="132">
        <v>13.907284768211923</v>
      </c>
      <c r="EP87" s="190">
        <v>7.8740157480314981</v>
      </c>
      <c r="EQ87" s="132">
        <v>21.538461538461537</v>
      </c>
      <c r="ER87" s="132">
        <v>19.852941176470598</v>
      </c>
      <c r="ES87" s="132">
        <v>15.999999999999988</v>
      </c>
      <c r="ET87" s="132">
        <v>18.333333333333339</v>
      </c>
      <c r="EU87" s="190">
        <v>16.923076923076923</v>
      </c>
      <c r="EV87" s="132">
        <v>14.705882352941174</v>
      </c>
      <c r="EW87" s="132" t="s">
        <v>286</v>
      </c>
      <c r="EX87" s="132" t="s">
        <v>286</v>
      </c>
      <c r="EY87" s="132" t="s">
        <v>286</v>
      </c>
      <c r="EZ87" s="190">
        <v>85.039370078740191</v>
      </c>
      <c r="FA87" s="132">
        <v>87.83783783783791</v>
      </c>
      <c r="FB87" s="132">
        <v>79.816513761467903</v>
      </c>
      <c r="FC87" s="132">
        <v>84.444444444444443</v>
      </c>
      <c r="FD87" s="132">
        <v>76.510067114093957</v>
      </c>
      <c r="FE87" s="190">
        <v>72.093023255813947</v>
      </c>
      <c r="FF87" s="132">
        <v>82.30769230769225</v>
      </c>
      <c r="FG87" s="132">
        <v>81.617647058823508</v>
      </c>
      <c r="FH87" s="132">
        <v>75.000000000000028</v>
      </c>
      <c r="FI87" s="132">
        <v>80.327868852459019</v>
      </c>
      <c r="FJ87" s="190">
        <v>78.625954198473309</v>
      </c>
      <c r="FK87" s="132">
        <v>79</v>
      </c>
      <c r="FL87" s="132" t="s">
        <v>286</v>
      </c>
      <c r="FM87" s="132" t="s">
        <v>286</v>
      </c>
      <c r="FN87" s="132" t="s">
        <v>286</v>
      </c>
      <c r="FO87" s="190">
        <v>33.070866141732296</v>
      </c>
      <c r="FP87" s="132">
        <v>34.459459459459467</v>
      </c>
      <c r="FQ87" s="132">
        <v>22.935779816513755</v>
      </c>
      <c r="FR87" s="132">
        <v>39.259259259259274</v>
      </c>
      <c r="FS87" s="132">
        <v>30.872483221476511</v>
      </c>
      <c r="FT87" s="190">
        <v>20.930232558139533</v>
      </c>
      <c r="FU87" s="132">
        <v>27.692307692307697</v>
      </c>
      <c r="FV87" s="132">
        <v>29.411764705882366</v>
      </c>
      <c r="FW87" s="132">
        <v>20.999999999999993</v>
      </c>
      <c r="FX87" s="132">
        <v>23.770491803278688</v>
      </c>
      <c r="FY87" s="190">
        <v>31.297709923664122</v>
      </c>
      <c r="FZ87" s="132">
        <v>27</v>
      </c>
      <c r="GA87" s="132" t="s">
        <v>286</v>
      </c>
      <c r="GB87" s="132" t="s">
        <v>286</v>
      </c>
      <c r="GC87" s="132" t="s">
        <v>286</v>
      </c>
      <c r="GD87" s="190">
        <v>67.768595041322328</v>
      </c>
      <c r="GE87" s="132">
        <v>68.918918918918862</v>
      </c>
      <c r="GF87" s="132">
        <v>72.72727272727272</v>
      </c>
      <c r="GG87" s="132">
        <v>73.846153846153882</v>
      </c>
      <c r="GH87" s="132">
        <v>61.904761904761934</v>
      </c>
      <c r="GI87" s="190">
        <v>68.253968253968267</v>
      </c>
      <c r="GJ87" s="132">
        <v>54.961832061068712</v>
      </c>
      <c r="GK87" s="132">
        <v>56.818181818181806</v>
      </c>
      <c r="GL87" s="132">
        <v>70.833333333333357</v>
      </c>
      <c r="GM87" s="197">
        <v>64.705882352941217</v>
      </c>
      <c r="GN87" s="190">
        <v>57.480314960629919</v>
      </c>
      <c r="GO87" s="132">
        <v>59.405940594059402</v>
      </c>
      <c r="GP87" s="132" t="s">
        <v>286</v>
      </c>
      <c r="GQ87" s="132" t="s">
        <v>286</v>
      </c>
      <c r="GR87" s="132" t="s">
        <v>286</v>
      </c>
      <c r="GS87" s="190">
        <v>33.057851239669411</v>
      </c>
      <c r="GT87" s="132">
        <v>27.702702702702709</v>
      </c>
      <c r="GU87" s="132">
        <v>37.272727272727259</v>
      </c>
      <c r="GV87" s="132">
        <v>23.846153846153857</v>
      </c>
      <c r="GW87" s="132">
        <v>27.210884353741491</v>
      </c>
      <c r="GX87" s="190">
        <v>29.365079365079374</v>
      </c>
      <c r="GY87" s="190">
        <v>20.610687022900755</v>
      </c>
      <c r="GZ87" s="190">
        <v>21.969696969696969</v>
      </c>
      <c r="HA87" s="190">
        <v>12.499999999999998</v>
      </c>
      <c r="HB87" s="190">
        <v>17.647058823529406</v>
      </c>
      <c r="HC87" s="190">
        <v>21.259842519685041</v>
      </c>
      <c r="HD87" s="190">
        <v>23.762376237623766</v>
      </c>
      <c r="HE87" s="190" t="s">
        <v>286</v>
      </c>
      <c r="HF87" s="190" t="s">
        <v>286</v>
      </c>
      <c r="HG87" s="190" t="s">
        <v>286</v>
      </c>
      <c r="HH87" s="190">
        <v>31.623931623931608</v>
      </c>
      <c r="HI87" s="190">
        <v>23.972602739726025</v>
      </c>
      <c r="HJ87" s="190">
        <v>17.592592592592585</v>
      </c>
      <c r="HK87" s="190">
        <v>44.094488188976378</v>
      </c>
      <c r="HL87" s="132">
        <v>41.666666666666664</v>
      </c>
      <c r="HM87" s="132">
        <v>31.999999999999996</v>
      </c>
      <c r="HN87" s="132">
        <v>39.682539682539698</v>
      </c>
      <c r="HO87" s="132">
        <v>38.582677165354326</v>
      </c>
      <c r="HP87" s="190">
        <v>35.051546391752588</v>
      </c>
      <c r="HQ87" s="132">
        <v>36.752136752136764</v>
      </c>
      <c r="HR87" s="132">
        <v>26.923076923076923</v>
      </c>
      <c r="HS87" s="132">
        <v>29.591836734693896</v>
      </c>
      <c r="HT87" s="196" t="s">
        <v>286</v>
      </c>
      <c r="HU87" s="190" t="s">
        <v>286</v>
      </c>
      <c r="HV87" s="192" t="s">
        <v>286</v>
      </c>
      <c r="HW87" s="192">
        <v>15.384615384615389</v>
      </c>
      <c r="HX87" s="192">
        <v>11.643835616438357</v>
      </c>
      <c r="HY87" s="192">
        <v>4.6296296296296306</v>
      </c>
      <c r="HZ87" s="192">
        <v>16.535433070866151</v>
      </c>
      <c r="IA87" s="192">
        <v>13.888888888888891</v>
      </c>
      <c r="IB87" s="192">
        <v>8.8000000000000025</v>
      </c>
      <c r="IC87" s="192">
        <v>15.873015873015872</v>
      </c>
      <c r="ID87" s="192">
        <v>14.173228346456703</v>
      </c>
      <c r="IE87" s="192">
        <v>10.309278350515466</v>
      </c>
      <c r="IF87" s="192">
        <v>18.803418803418822</v>
      </c>
      <c r="IG87" s="192">
        <v>16.153846153846164</v>
      </c>
      <c r="IH87" s="192">
        <v>11.224489795918371</v>
      </c>
      <c r="II87" s="192" t="s">
        <v>286</v>
      </c>
      <c r="IJ87" s="192" t="s">
        <v>286</v>
      </c>
      <c r="IK87" s="192" t="s">
        <v>286</v>
      </c>
      <c r="IL87" s="192" t="s">
        <v>286</v>
      </c>
      <c r="IM87" s="192" t="s">
        <v>286</v>
      </c>
      <c r="IN87" s="192" t="s">
        <v>286</v>
      </c>
      <c r="IO87" s="192" t="s">
        <v>286</v>
      </c>
      <c r="IP87" s="192" t="s">
        <v>286</v>
      </c>
      <c r="IQ87" s="192" t="s">
        <v>286</v>
      </c>
      <c r="IR87" s="192" t="s">
        <v>286</v>
      </c>
      <c r="IS87" s="192">
        <v>16.239316239316246</v>
      </c>
      <c r="IT87" s="192">
        <v>7.0707070707070683</v>
      </c>
      <c r="IU87" s="192" t="s">
        <v>286</v>
      </c>
      <c r="IV87" s="192">
        <v>10.810810810810812</v>
      </c>
      <c r="IW87" s="192">
        <v>16.494845360824744</v>
      </c>
      <c r="IX87" s="192" t="s">
        <v>286</v>
      </c>
      <c r="IY87" s="192" t="s">
        <v>286</v>
      </c>
      <c r="IZ87" s="192" t="s">
        <v>286</v>
      </c>
      <c r="JA87" s="192" t="s">
        <v>286</v>
      </c>
      <c r="JB87" s="192" t="s">
        <v>286</v>
      </c>
      <c r="JC87" s="192" t="s">
        <v>286</v>
      </c>
      <c r="JD87" s="192" t="s">
        <v>286</v>
      </c>
      <c r="JE87" s="192" t="s">
        <v>286</v>
      </c>
      <c r="JF87" s="192" t="s">
        <v>286</v>
      </c>
      <c r="JG87" s="192" t="s">
        <v>286</v>
      </c>
      <c r="JH87" s="192">
        <v>14.529914529914533</v>
      </c>
      <c r="JI87" s="192">
        <v>18.181818181818183</v>
      </c>
      <c r="JJ87" s="192" t="s">
        <v>286</v>
      </c>
      <c r="JK87" s="192">
        <v>12.612612612612612</v>
      </c>
      <c r="JL87" s="192">
        <v>14.432989690721657</v>
      </c>
      <c r="JM87" s="192" t="s">
        <v>286</v>
      </c>
      <c r="JN87" s="192" t="s">
        <v>286</v>
      </c>
      <c r="JO87" s="192" t="s">
        <v>286</v>
      </c>
      <c r="JP87" s="192" t="s">
        <v>286</v>
      </c>
      <c r="JQ87" s="192" t="s">
        <v>286</v>
      </c>
      <c r="JR87" s="192" t="s">
        <v>286</v>
      </c>
      <c r="JS87" s="192" t="s">
        <v>286</v>
      </c>
      <c r="JT87" s="192" t="s">
        <v>286</v>
      </c>
      <c r="JU87" s="192" t="s">
        <v>286</v>
      </c>
      <c r="JV87" s="192" t="s">
        <v>286</v>
      </c>
      <c r="JW87" s="192">
        <v>30.769230769230774</v>
      </c>
      <c r="JX87" s="192">
        <v>25.252525252525256</v>
      </c>
      <c r="JY87" s="192" t="s">
        <v>286</v>
      </c>
      <c r="JZ87" s="192">
        <v>23.423423423423422</v>
      </c>
      <c r="KA87" s="192">
        <v>30.927835051546403</v>
      </c>
      <c r="KB87" s="192">
        <v>21.250000000000004</v>
      </c>
      <c r="KC87" s="192">
        <v>28.025477707006377</v>
      </c>
      <c r="KD87" s="192">
        <v>34.246575342465746</v>
      </c>
      <c r="KE87" s="192">
        <v>26.190476190476193</v>
      </c>
      <c r="KF87" s="192">
        <v>25.333333333333332</v>
      </c>
      <c r="KG87" s="192">
        <v>28.181818181818194</v>
      </c>
      <c r="KH87" s="192">
        <v>20.000000000000014</v>
      </c>
      <c r="KI87" s="192">
        <v>24.666666666666679</v>
      </c>
      <c r="KJ87" s="192">
        <v>31.007751937984509</v>
      </c>
      <c r="KK87" s="192">
        <v>29.323308270676712</v>
      </c>
      <c r="KL87" s="192">
        <v>33.823529411764724</v>
      </c>
      <c r="KM87" s="192">
        <v>31.683168316831701</v>
      </c>
      <c r="KN87" s="192">
        <v>18.333333333333346</v>
      </c>
      <c r="KO87" s="192">
        <v>26.92307692307693</v>
      </c>
      <c r="KP87" s="192">
        <v>25</v>
      </c>
      <c r="KQ87" s="192" t="str">
        <f t="shared" si="86"/>
        <v>--</v>
      </c>
      <c r="KR87" s="192" t="str">
        <f t="shared" si="86"/>
        <v>--</v>
      </c>
      <c r="KS87" s="192" t="str">
        <f t="shared" si="86"/>
        <v>--</v>
      </c>
      <c r="KT87" s="192" t="str">
        <f t="shared" si="86"/>
        <v>--</v>
      </c>
      <c r="KU87" s="192" t="str">
        <f t="shared" si="86"/>
        <v>--</v>
      </c>
      <c r="KV87" s="219">
        <v>0</v>
      </c>
      <c r="KW87" s="219">
        <v>2.3529411764705901</v>
      </c>
      <c r="KX87" s="219">
        <v>0</v>
      </c>
      <c r="KY87" s="223">
        <v>0.826446280991736</v>
      </c>
      <c r="KZ87" s="219">
        <v>3.52112676056338</v>
      </c>
      <c r="LA87" s="223">
        <v>0.96153846153846101</v>
      </c>
      <c r="LB87" s="190" t="str">
        <f t="shared" si="60"/>
        <v>--</v>
      </c>
      <c r="LC87" s="219">
        <v>6.8493150684931496</v>
      </c>
      <c r="LD87" s="219">
        <v>10</v>
      </c>
      <c r="LE87" s="190" t="str">
        <f t="shared" si="61"/>
        <v>--</v>
      </c>
      <c r="LF87" s="219">
        <v>1.4598540145985399</v>
      </c>
      <c r="LG87" s="219">
        <v>8.6538461538461604</v>
      </c>
      <c r="LH87" s="219">
        <v>73.809523809523895</v>
      </c>
      <c r="LI87" s="219">
        <v>66.6666666666667</v>
      </c>
      <c r="LJ87" s="219">
        <v>74.683544303797404</v>
      </c>
      <c r="LK87" s="219">
        <v>68.032786885245898</v>
      </c>
      <c r="LL87" s="219">
        <v>75.886524822694994</v>
      </c>
      <c r="LM87" s="219">
        <v>72.115384615384599</v>
      </c>
      <c r="LN87" s="219">
        <v>25</v>
      </c>
      <c r="LO87" s="219">
        <v>24.6913580246914</v>
      </c>
      <c r="LP87" s="219">
        <v>27.848101265822802</v>
      </c>
      <c r="LQ87" s="219">
        <v>27.868852459016399</v>
      </c>
      <c r="LR87" s="219">
        <v>31.914893617021299</v>
      </c>
      <c r="LS87" s="219">
        <v>22.115384615384599</v>
      </c>
      <c r="LT87" s="219">
        <v>54.320987654321002</v>
      </c>
      <c r="LU87" s="219">
        <v>59.756097560975597</v>
      </c>
      <c r="LV87" s="219">
        <v>63.75</v>
      </c>
      <c r="LW87" s="219">
        <v>60.655737704918003</v>
      </c>
      <c r="LX87" s="219">
        <v>63.829787234042598</v>
      </c>
      <c r="LY87" s="219">
        <v>57.2815533980583</v>
      </c>
      <c r="LZ87" s="219">
        <v>12.3456790123457</v>
      </c>
      <c r="MA87" s="219">
        <v>15.853658536585399</v>
      </c>
      <c r="MB87" s="219">
        <v>13.75</v>
      </c>
      <c r="MC87" s="219">
        <v>11.4754098360656</v>
      </c>
      <c r="MD87" s="219">
        <v>13.4751773049645</v>
      </c>
      <c r="ME87" s="219">
        <v>13.5922330097087</v>
      </c>
      <c r="MF87" s="219">
        <v>36.144578313253</v>
      </c>
      <c r="MG87" s="219">
        <v>45.679012345678998</v>
      </c>
      <c r="MH87" s="219">
        <v>35.443037974683499</v>
      </c>
      <c r="MI87" s="219">
        <v>47.107438016528903</v>
      </c>
      <c r="MJ87" s="219">
        <v>41.134751773049601</v>
      </c>
      <c r="MK87" s="219">
        <v>32.352941176470601</v>
      </c>
      <c r="ML87" s="219">
        <v>19.277108433734899</v>
      </c>
      <c r="MM87" s="219">
        <v>19.7530864197531</v>
      </c>
      <c r="MN87" s="219">
        <v>13.924050632911401</v>
      </c>
      <c r="MO87" s="219">
        <v>12.396694214876</v>
      </c>
      <c r="MP87" s="219">
        <v>13.4751773049645</v>
      </c>
      <c r="MQ87" s="219">
        <v>4.9019607843137303</v>
      </c>
      <c r="MR87" s="190" t="str">
        <f t="shared" si="87"/>
        <v>--</v>
      </c>
      <c r="MS87" s="190" t="str">
        <f t="shared" si="87"/>
        <v>--</v>
      </c>
      <c r="MT87" s="190" t="str">
        <f t="shared" si="87"/>
        <v>--</v>
      </c>
      <c r="MU87" s="190" t="str">
        <f t="shared" si="87"/>
        <v>--</v>
      </c>
      <c r="MV87" s="220">
        <v>94.117647058823493</v>
      </c>
      <c r="MW87" s="220">
        <v>80.459770114942501</v>
      </c>
      <c r="MX87" s="220">
        <v>23.529411764705898</v>
      </c>
      <c r="MY87" s="220">
        <v>21.839080459770098</v>
      </c>
      <c r="MZ87" s="220">
        <v>64.705882352941202</v>
      </c>
      <c r="NA87" s="220">
        <v>45.977011494252899</v>
      </c>
      <c r="NB87" s="220">
        <v>11.764705882352899</v>
      </c>
      <c r="NC87" s="220">
        <v>9.1954022988505795</v>
      </c>
      <c r="ND87" s="220">
        <v>17.647058823529399</v>
      </c>
      <c r="NE87" s="220">
        <v>30.232558139534898</v>
      </c>
      <c r="NF87" s="220">
        <v>0</v>
      </c>
      <c r="NG87" s="220">
        <v>5.8139534883720998</v>
      </c>
      <c r="NH87" s="221" t="str">
        <f t="shared" si="62"/>
        <v>--</v>
      </c>
      <c r="NI87" s="222">
        <v>16.2162162162162</v>
      </c>
      <c r="NJ87" s="222">
        <v>11.5942028985507</v>
      </c>
      <c r="NK87" s="222">
        <v>15.714285714285699</v>
      </c>
      <c r="NL87" s="221" t="str">
        <f t="shared" si="63"/>
        <v>--</v>
      </c>
      <c r="NM87" s="222">
        <v>17.272727272727298</v>
      </c>
      <c r="NN87" s="222">
        <v>19.2</v>
      </c>
      <c r="NO87" s="222">
        <v>13.6842105263158</v>
      </c>
      <c r="NP87" s="221" t="str">
        <f t="shared" si="64"/>
        <v>--</v>
      </c>
      <c r="NQ87" s="273">
        <v>10.810810810810814</v>
      </c>
      <c r="NR87" s="273">
        <v>2.8985507246376807</v>
      </c>
      <c r="NS87" s="273">
        <v>7.1428571428571423</v>
      </c>
      <c r="NT87" s="221" t="str">
        <f t="shared" si="65"/>
        <v>--</v>
      </c>
      <c r="NU87" s="222">
        <v>19.09090909090909</v>
      </c>
      <c r="NV87" s="222">
        <v>16</v>
      </c>
      <c r="NW87" s="222">
        <v>17.89473684210526</v>
      </c>
      <c r="NX87" s="221" t="str">
        <f t="shared" si="66"/>
        <v>--</v>
      </c>
      <c r="NY87" s="222">
        <v>27.027027027027028</v>
      </c>
      <c r="NZ87" s="222">
        <v>14.492753623188406</v>
      </c>
      <c r="OA87" s="222">
        <v>22.857142857142854</v>
      </c>
      <c r="OB87" s="221" t="str">
        <f t="shared" si="67"/>
        <v>--</v>
      </c>
      <c r="OC87" s="222">
        <v>36.363636363636367</v>
      </c>
      <c r="OD87" s="222">
        <v>35.20000000000001</v>
      </c>
      <c r="OE87" s="222">
        <v>31.578947368421058</v>
      </c>
      <c r="OF87" s="128">
        <v>52.941176470588232</v>
      </c>
      <c r="OG87" s="128">
        <v>37.647058823529427</v>
      </c>
      <c r="OH87" s="128">
        <v>51.219512195121951</v>
      </c>
      <c r="OI87" s="128">
        <v>39.506172839506178</v>
      </c>
      <c r="OJ87" s="128">
        <v>37.931034482758619</v>
      </c>
      <c r="OK87" s="128">
        <v>39.837398373983739</v>
      </c>
      <c r="OL87" s="128">
        <v>48.591549295774641</v>
      </c>
      <c r="OM87" s="128">
        <v>48.076923076923059</v>
      </c>
      <c r="ON87" s="310">
        <v>23.52941176470588</v>
      </c>
      <c r="OO87" s="128">
        <v>15</v>
      </c>
      <c r="OP87" s="128">
        <v>24.390243902439028</v>
      </c>
      <c r="OQ87" s="128">
        <v>10.256410256410255</v>
      </c>
      <c r="OR87" s="128">
        <v>29.411764705882344</v>
      </c>
      <c r="OS87" s="128">
        <v>18.333333333333332</v>
      </c>
      <c r="OT87" s="128">
        <v>19.718309859154921</v>
      </c>
      <c r="OU87" s="128">
        <v>11.650485436893202</v>
      </c>
      <c r="OW87" s="378" t="str">
        <f t="shared" si="68"/>
        <v>--</v>
      </c>
      <c r="OX87" s="381">
        <v>1.0526315789473684</v>
      </c>
      <c r="OY87" s="381">
        <v>2.8301886792452837</v>
      </c>
      <c r="OZ87" s="381">
        <v>4.5977011494252862</v>
      </c>
      <c r="PA87" s="378" t="str">
        <f t="shared" si="69"/>
        <v>--</v>
      </c>
      <c r="PB87" s="378" t="str">
        <f t="shared" si="69"/>
        <v>--</v>
      </c>
      <c r="PC87" s="381">
        <v>0</v>
      </c>
      <c r="PD87" s="381">
        <v>1.1764705882352937</v>
      </c>
      <c r="PE87" s="380">
        <v>34.821428571428562</v>
      </c>
      <c r="PF87" s="381">
        <v>44.79166666666665</v>
      </c>
      <c r="PG87" s="381">
        <v>49.532710280373834</v>
      </c>
      <c r="PH87" s="381">
        <v>32.967032967032964</v>
      </c>
      <c r="PI87" s="380">
        <v>26.36363636363637</v>
      </c>
      <c r="PJ87" s="381">
        <v>15.053763440860212</v>
      </c>
      <c r="PK87" s="381">
        <v>13.207547169811319</v>
      </c>
      <c r="PL87" s="381">
        <v>11.363636363636363</v>
      </c>
      <c r="PM87" s="378" t="str">
        <f t="shared" si="70"/>
        <v>--</v>
      </c>
      <c r="PN87" s="381">
        <v>11.688311688311686</v>
      </c>
      <c r="PO87" s="381">
        <v>27.27272727272727</v>
      </c>
      <c r="PP87" s="381">
        <v>15.853658536585373</v>
      </c>
      <c r="PQ87" s="378" t="str">
        <f t="shared" si="71"/>
        <v>--</v>
      </c>
      <c r="PR87" s="381">
        <v>22.077922077922075</v>
      </c>
      <c r="PS87" s="381">
        <v>13.636363636363637</v>
      </c>
      <c r="PT87" s="381">
        <v>19.512195121951223</v>
      </c>
      <c r="PU87" s="378" t="str">
        <f t="shared" si="72"/>
        <v>--</v>
      </c>
      <c r="PV87" s="381">
        <v>33.766233766233761</v>
      </c>
      <c r="PW87" s="381">
        <v>40.909090909090907</v>
      </c>
      <c r="PX87" s="381">
        <v>35.365853658536601</v>
      </c>
      <c r="PZ87" s="368"/>
      <c r="QA87" s="368"/>
      <c r="QB87" s="368"/>
      <c r="QC87" s="368"/>
      <c r="QD87" s="368"/>
      <c r="QE87" s="368"/>
      <c r="QF87" s="368"/>
      <c r="QG87" s="368"/>
      <c r="QH87" s="368"/>
      <c r="QI87" s="368"/>
      <c r="QJ87" s="368"/>
      <c r="QK87" s="368"/>
      <c r="QL87" s="368"/>
      <c r="QM87" s="368"/>
      <c r="QN87" s="368"/>
      <c r="QO87" s="368"/>
      <c r="QP87" s="368"/>
      <c r="QQ87" s="368"/>
      <c r="QR87" s="368"/>
      <c r="QS87" s="368"/>
      <c r="QT87" s="368"/>
      <c r="QU87" s="368"/>
      <c r="QV87" s="368"/>
      <c r="QW87" s="368"/>
      <c r="QX87" s="368"/>
      <c r="QY87" s="368"/>
      <c r="QZ87" s="368"/>
      <c r="RA87" s="368"/>
      <c r="RB87" s="368"/>
      <c r="RC87" s="368"/>
      <c r="RD87" s="368"/>
      <c r="RE87" s="368"/>
      <c r="RF87" s="368"/>
      <c r="RG87" s="368"/>
      <c r="RH87" s="368"/>
      <c r="RI87" s="368"/>
      <c r="RJ87" s="368"/>
      <c r="RK87" s="368"/>
      <c r="RL87" s="368"/>
      <c r="RM87" s="368"/>
      <c r="RN87" s="368"/>
      <c r="RO87" s="368"/>
      <c r="RP87" s="368"/>
      <c r="RQ87" s="368"/>
      <c r="RR87" s="368"/>
      <c r="RS87" s="368"/>
      <c r="RT87" s="368"/>
    </row>
    <row r="88" spans="1:488" x14ac:dyDescent="0.25">
      <c r="A88" s="114">
        <v>84</v>
      </c>
      <c r="B88" s="93" t="s">
        <v>84</v>
      </c>
      <c r="C88" s="189">
        <v>3.4090909090909096</v>
      </c>
      <c r="D88" s="189">
        <v>21.359223300970879</v>
      </c>
      <c r="E88" s="189">
        <v>10.989010989010994</v>
      </c>
      <c r="F88" s="189">
        <v>0</v>
      </c>
      <c r="G88" s="189">
        <v>9.3750000000000018</v>
      </c>
      <c r="H88" s="189">
        <v>18.840579710144929</v>
      </c>
      <c r="I88" s="189">
        <v>0</v>
      </c>
      <c r="J88" s="189">
        <v>8.1818181818181817</v>
      </c>
      <c r="K88" s="189">
        <v>12.820512820512821</v>
      </c>
      <c r="L88" s="189">
        <v>1.4492753623188406</v>
      </c>
      <c r="M88" s="190">
        <v>9.0909090909090917</v>
      </c>
      <c r="N88" s="190">
        <v>3.1578947368421058</v>
      </c>
      <c r="O88" s="190">
        <v>2.4096385542168663</v>
      </c>
      <c r="P88" s="190">
        <v>7.8124999999999982</v>
      </c>
      <c r="Q88" s="190">
        <v>1.6949152542372878</v>
      </c>
      <c r="R88" s="190">
        <v>0</v>
      </c>
      <c r="S88" s="190">
        <v>16.666666666666664</v>
      </c>
      <c r="T88" s="190">
        <v>9.8901098901098887</v>
      </c>
      <c r="U88" s="190">
        <v>0</v>
      </c>
      <c r="V88" s="190">
        <v>9.3750000000000018</v>
      </c>
      <c r="W88" s="190">
        <v>17.391304347826086</v>
      </c>
      <c r="X88" s="190">
        <v>0</v>
      </c>
      <c r="Y88" s="190">
        <v>6.3636363636363669</v>
      </c>
      <c r="Z88" s="190">
        <v>8.9743589743589745</v>
      </c>
      <c r="AA88" s="190">
        <v>1.4492753623188406</v>
      </c>
      <c r="AB88" s="132">
        <v>7.9545454545454577</v>
      </c>
      <c r="AC88" s="132">
        <v>2.1276595744680846</v>
      </c>
      <c r="AD88" s="132">
        <v>2.4096385542168663</v>
      </c>
      <c r="AE88" s="132">
        <v>7.8124999999999982</v>
      </c>
      <c r="AF88" s="190">
        <v>0</v>
      </c>
      <c r="AG88" s="189">
        <v>3.4090909090909096</v>
      </c>
      <c r="AH88" s="189">
        <v>17.475728155339809</v>
      </c>
      <c r="AI88" s="191">
        <v>8.6021505376344098</v>
      </c>
      <c r="AJ88" s="191">
        <v>0</v>
      </c>
      <c r="AK88" s="190">
        <v>6.3157894736842142</v>
      </c>
      <c r="AL88" s="190">
        <v>13.043478260869565</v>
      </c>
      <c r="AM88" s="190">
        <v>0</v>
      </c>
      <c r="AN88" s="190">
        <v>3.6363636363636367</v>
      </c>
      <c r="AO88" s="190">
        <v>9.0909090909090899</v>
      </c>
      <c r="AP88" s="190">
        <v>1.4492753623188406</v>
      </c>
      <c r="AQ88" s="190">
        <v>7.9545454545454577</v>
      </c>
      <c r="AR88" s="190">
        <v>2.1052631578947363</v>
      </c>
      <c r="AS88" s="190">
        <v>1.2048192771084332</v>
      </c>
      <c r="AT88" s="190">
        <v>4.7619047619047619</v>
      </c>
      <c r="AU88" s="190">
        <v>1.6949152542372878</v>
      </c>
      <c r="AV88" s="190">
        <v>2.1978021978021971</v>
      </c>
      <c r="AW88" s="190">
        <v>22.222222222222229</v>
      </c>
      <c r="AX88" s="132">
        <v>14.432989690721651</v>
      </c>
      <c r="AY88" s="132">
        <v>1.7241379310344824</v>
      </c>
      <c r="AZ88" s="132">
        <v>6.9306930693069315</v>
      </c>
      <c r="BA88" s="132">
        <v>20.547945205479451</v>
      </c>
      <c r="BB88" s="190">
        <v>2.3529411764705879</v>
      </c>
      <c r="BC88" s="132">
        <v>7.936507936507935</v>
      </c>
      <c r="BD88" s="132">
        <v>10.975609756097562</v>
      </c>
      <c r="BE88" s="132">
        <v>0</v>
      </c>
      <c r="BF88" s="132">
        <v>4.5454545454545459</v>
      </c>
      <c r="BG88" s="190">
        <v>3.9215686274509789</v>
      </c>
      <c r="BH88" s="132">
        <v>1.2048192771084332</v>
      </c>
      <c r="BI88" s="132">
        <v>7.142857142857145</v>
      </c>
      <c r="BJ88" s="132">
        <v>1.6393442622950816</v>
      </c>
      <c r="BK88" s="192" t="s">
        <v>286</v>
      </c>
      <c r="BL88" s="190">
        <v>8.3333333333333286</v>
      </c>
      <c r="BM88" s="132">
        <v>4.1237113402061567</v>
      </c>
      <c r="BN88" s="192" t="s">
        <v>286</v>
      </c>
      <c r="BO88" s="192">
        <v>2</v>
      </c>
      <c r="BP88" s="192">
        <v>19.178082191780817</v>
      </c>
      <c r="BQ88" s="192" t="s">
        <v>286</v>
      </c>
      <c r="BR88" s="132">
        <v>3.9370078740157481</v>
      </c>
      <c r="BS88" s="132">
        <v>7.4074074074074048</v>
      </c>
      <c r="BT88" s="192" t="s">
        <v>286</v>
      </c>
      <c r="BU88" s="190">
        <v>0</v>
      </c>
      <c r="BV88" s="132">
        <v>3.9215686274509798</v>
      </c>
      <c r="BW88" s="192" t="s">
        <v>286</v>
      </c>
      <c r="BX88" s="132">
        <v>2.8571428571428568</v>
      </c>
      <c r="BY88" s="190">
        <v>0</v>
      </c>
      <c r="BZ88" s="132" t="s">
        <v>286</v>
      </c>
      <c r="CA88" s="132">
        <v>23.15789473684211</v>
      </c>
      <c r="CB88" s="132">
        <v>57.471264367816119</v>
      </c>
      <c r="CC88" s="190" t="s">
        <v>286</v>
      </c>
      <c r="CD88" s="132">
        <v>5.6179775280898872</v>
      </c>
      <c r="CE88" s="132">
        <v>59.999999999999979</v>
      </c>
      <c r="CF88" s="132" t="s">
        <v>286</v>
      </c>
      <c r="CG88" s="190">
        <v>9.0909090909090882</v>
      </c>
      <c r="CH88" s="132">
        <v>34.328358208955223</v>
      </c>
      <c r="CI88" s="132" t="s">
        <v>286</v>
      </c>
      <c r="CJ88" s="132">
        <v>4.9382716049382704</v>
      </c>
      <c r="CK88" s="132">
        <v>30.681818181818191</v>
      </c>
      <c r="CL88" s="132" t="s">
        <v>286</v>
      </c>
      <c r="CM88" s="132">
        <v>8.3333333333333357</v>
      </c>
      <c r="CN88" s="132">
        <v>20</v>
      </c>
      <c r="CO88" s="132" t="s">
        <v>286</v>
      </c>
      <c r="CP88" s="190">
        <v>54.807692307692285</v>
      </c>
      <c r="CQ88" s="132">
        <v>70.833333333333343</v>
      </c>
      <c r="CR88" s="132" t="s">
        <v>286</v>
      </c>
      <c r="CS88" s="192">
        <v>24.489795918367349</v>
      </c>
      <c r="CT88" s="192">
        <v>69.444444444444471</v>
      </c>
      <c r="CU88" s="190" t="s">
        <v>286</v>
      </c>
      <c r="CV88" s="132">
        <v>27.04918032786885</v>
      </c>
      <c r="CW88" s="132">
        <v>54.878048780487816</v>
      </c>
      <c r="CX88" s="192" t="s">
        <v>286</v>
      </c>
      <c r="CY88" s="192">
        <v>22.471910112359556</v>
      </c>
      <c r="CZ88" s="190">
        <v>34.653465346534652</v>
      </c>
      <c r="DA88" s="132" t="s">
        <v>286</v>
      </c>
      <c r="DB88" s="132">
        <v>17.391304347826082</v>
      </c>
      <c r="DC88" s="210">
        <v>24.999999999999996</v>
      </c>
      <c r="DD88" s="192">
        <v>75.824175824175782</v>
      </c>
      <c r="DE88" s="190">
        <v>68.224299065420539</v>
      </c>
      <c r="DF88" s="132">
        <v>49.473684210526322</v>
      </c>
      <c r="DG88" s="132">
        <v>74.782608695652172</v>
      </c>
      <c r="DH88" s="192">
        <v>69</v>
      </c>
      <c r="DI88" s="192">
        <v>40.845070422535215</v>
      </c>
      <c r="DJ88" s="190">
        <v>68.354430379746844</v>
      </c>
      <c r="DK88" s="132">
        <v>80.314960629921259</v>
      </c>
      <c r="DL88" s="132">
        <v>54.878048780487816</v>
      </c>
      <c r="DM88" s="132">
        <v>69.117647058823565</v>
      </c>
      <c r="DN88" s="132">
        <v>81.818181818181799</v>
      </c>
      <c r="DO88" s="190">
        <v>58.823529411764703</v>
      </c>
      <c r="DP88" s="132">
        <v>60.493827160493844</v>
      </c>
      <c r="DQ88" s="132">
        <v>67.142857142857153</v>
      </c>
      <c r="DR88" s="132">
        <v>63.934426229508198</v>
      </c>
      <c r="DS88" s="132">
        <v>58.241758241758234</v>
      </c>
      <c r="DT88" s="190">
        <v>41.121495327102814</v>
      </c>
      <c r="DU88" s="194">
        <v>36.458333333333336</v>
      </c>
      <c r="DV88" s="194">
        <v>39.285714285714292</v>
      </c>
      <c r="DW88" s="192">
        <v>51.000000000000014</v>
      </c>
      <c r="DX88" s="194">
        <v>36.1111111111111</v>
      </c>
      <c r="DY88" s="190">
        <v>46.91358024691359</v>
      </c>
      <c r="DZ88" s="190">
        <v>54.330708661417333</v>
      </c>
      <c r="EA88" s="190">
        <v>39.024390243902438</v>
      </c>
      <c r="EB88" s="190">
        <v>51.515151515151501</v>
      </c>
      <c r="EC88" s="190">
        <v>58.620689655172413</v>
      </c>
      <c r="ED88" s="190">
        <v>42.15686274509806</v>
      </c>
      <c r="EE88" s="190">
        <v>54.21686746987951</v>
      </c>
      <c r="EF88" s="190">
        <v>55.072463768115938</v>
      </c>
      <c r="EG88" s="190">
        <v>49.180327868852451</v>
      </c>
      <c r="EH88" s="190">
        <v>18.888888888888896</v>
      </c>
      <c r="EI88" s="190">
        <v>9.2592592592592613</v>
      </c>
      <c r="EJ88" s="190">
        <v>9.3749999999999964</v>
      </c>
      <c r="EK88" s="190">
        <v>11.607142857142865</v>
      </c>
      <c r="EL88" s="132">
        <v>8.3333333333333339</v>
      </c>
      <c r="EM88" s="132">
        <v>7.0422535211267627</v>
      </c>
      <c r="EN88" s="132">
        <v>20.000000000000004</v>
      </c>
      <c r="EO88" s="132">
        <v>8.661417322834648</v>
      </c>
      <c r="EP88" s="190">
        <v>10</v>
      </c>
      <c r="EQ88" s="132">
        <v>23.529411764705884</v>
      </c>
      <c r="ER88" s="132">
        <v>19.31818181818182</v>
      </c>
      <c r="ES88" s="132">
        <v>7.8431372549019605</v>
      </c>
      <c r="ET88" s="132">
        <v>10.714285714285715</v>
      </c>
      <c r="EU88" s="190">
        <v>15.942028985507246</v>
      </c>
      <c r="EV88" s="132">
        <v>9.8360655737704921</v>
      </c>
      <c r="EW88" s="132" t="s">
        <v>286</v>
      </c>
      <c r="EX88" s="132" t="s">
        <v>286</v>
      </c>
      <c r="EY88" s="132" t="s">
        <v>286</v>
      </c>
      <c r="EZ88" s="190">
        <v>89.565217391304316</v>
      </c>
      <c r="FA88" s="132">
        <v>77.319587628865989</v>
      </c>
      <c r="FB88" s="132">
        <v>62.5</v>
      </c>
      <c r="FC88" s="132">
        <v>87.951807228915683</v>
      </c>
      <c r="FD88" s="132">
        <v>83.464566929133895</v>
      </c>
      <c r="FE88" s="190">
        <v>80</v>
      </c>
      <c r="FF88" s="132">
        <v>91.176470588235304</v>
      </c>
      <c r="FG88" s="132">
        <v>88.764044943820238</v>
      </c>
      <c r="FH88" s="132">
        <v>70.588235294117666</v>
      </c>
      <c r="FI88" s="132">
        <v>87.804878048780481</v>
      </c>
      <c r="FJ88" s="190">
        <v>78.260869565217362</v>
      </c>
      <c r="FK88" s="132">
        <v>88.524590163934462</v>
      </c>
      <c r="FL88" s="132" t="s">
        <v>286</v>
      </c>
      <c r="FM88" s="132" t="s">
        <v>286</v>
      </c>
      <c r="FN88" s="132" t="s">
        <v>286</v>
      </c>
      <c r="FO88" s="190">
        <v>40.86956521739129</v>
      </c>
      <c r="FP88" s="132">
        <v>34.02061855670101</v>
      </c>
      <c r="FQ88" s="132">
        <v>30.555555555555554</v>
      </c>
      <c r="FR88" s="132">
        <v>34.939759036144572</v>
      </c>
      <c r="FS88" s="132">
        <v>37.795275590551192</v>
      </c>
      <c r="FT88" s="190">
        <v>24.999999999999996</v>
      </c>
      <c r="FU88" s="132">
        <v>47.058823529411761</v>
      </c>
      <c r="FV88" s="132">
        <v>33.70786516853935</v>
      </c>
      <c r="FW88" s="132">
        <v>26.47058823529412</v>
      </c>
      <c r="FX88" s="132">
        <v>28.048780487804873</v>
      </c>
      <c r="FY88" s="190">
        <v>24.637681159420286</v>
      </c>
      <c r="FZ88" s="132">
        <v>26.229508196721302</v>
      </c>
      <c r="GA88" s="132" t="s">
        <v>286</v>
      </c>
      <c r="GB88" s="132" t="s">
        <v>286</v>
      </c>
      <c r="GC88" s="132" t="s">
        <v>286</v>
      </c>
      <c r="GD88" s="190">
        <v>66.086956521739111</v>
      </c>
      <c r="GE88" s="132">
        <v>67.368421052631575</v>
      </c>
      <c r="GF88" s="132">
        <v>76.712328767123267</v>
      </c>
      <c r="GG88" s="132">
        <v>64.556962025316452</v>
      </c>
      <c r="GH88" s="132">
        <v>68.253968253968281</v>
      </c>
      <c r="GI88" s="190">
        <v>66.249999999999986</v>
      </c>
      <c r="GJ88" s="132">
        <v>47.826086956521749</v>
      </c>
      <c r="GK88" s="132">
        <v>45.348837209302296</v>
      </c>
      <c r="GL88" s="132">
        <v>68.627450980392183</v>
      </c>
      <c r="GM88" s="197">
        <v>49.367088607594937</v>
      </c>
      <c r="GN88" s="190">
        <v>63.768115942028999</v>
      </c>
      <c r="GO88" s="132">
        <v>43.333333333333329</v>
      </c>
      <c r="GP88" s="132" t="s">
        <v>286</v>
      </c>
      <c r="GQ88" s="132" t="s">
        <v>286</v>
      </c>
      <c r="GR88" s="132" t="s">
        <v>286</v>
      </c>
      <c r="GS88" s="190">
        <v>24.34782608695652</v>
      </c>
      <c r="GT88" s="132">
        <v>26.315789473684205</v>
      </c>
      <c r="GU88" s="132">
        <v>36.986301369863028</v>
      </c>
      <c r="GV88" s="132">
        <v>13.924050632911388</v>
      </c>
      <c r="GW88" s="132">
        <v>19.841269841269838</v>
      </c>
      <c r="GX88" s="190">
        <v>22.499999999999989</v>
      </c>
      <c r="GY88" s="190">
        <v>10.144927536231885</v>
      </c>
      <c r="GZ88" s="190">
        <v>6.9767441860465134</v>
      </c>
      <c r="HA88" s="190">
        <v>12.745098039215687</v>
      </c>
      <c r="HB88" s="190">
        <v>17.721518987341767</v>
      </c>
      <c r="HC88" s="190">
        <v>20.289855072463769</v>
      </c>
      <c r="HD88" s="190">
        <v>14.999999999999996</v>
      </c>
      <c r="HE88" s="190" t="s">
        <v>286</v>
      </c>
      <c r="HF88" s="190" t="s">
        <v>286</v>
      </c>
      <c r="HG88" s="190" t="s">
        <v>286</v>
      </c>
      <c r="HH88" s="190">
        <v>28.318584070796462</v>
      </c>
      <c r="HI88" s="190">
        <v>18.27956989247312</v>
      </c>
      <c r="HJ88" s="190">
        <v>14.084507042253522</v>
      </c>
      <c r="HK88" s="190">
        <v>21.249999999999989</v>
      </c>
      <c r="HL88" s="132">
        <v>40.322580645161288</v>
      </c>
      <c r="HM88" s="132">
        <v>24.050632911392398</v>
      </c>
      <c r="HN88" s="132">
        <v>41.53846153846154</v>
      </c>
      <c r="HO88" s="132">
        <v>43.181818181818187</v>
      </c>
      <c r="HP88" s="190">
        <v>28</v>
      </c>
      <c r="HQ88" s="132">
        <v>32.9268292682927</v>
      </c>
      <c r="HR88" s="132">
        <v>29.411764705882355</v>
      </c>
      <c r="HS88" s="132">
        <v>16.666666666666661</v>
      </c>
      <c r="HT88" s="196" t="s">
        <v>286</v>
      </c>
      <c r="HU88" s="190" t="s">
        <v>286</v>
      </c>
      <c r="HV88" s="192" t="s">
        <v>286</v>
      </c>
      <c r="HW88" s="192">
        <v>7.9646017699115088</v>
      </c>
      <c r="HX88" s="192">
        <v>3.2258064516129026</v>
      </c>
      <c r="HY88" s="192">
        <v>4.225352112676056</v>
      </c>
      <c r="HZ88" s="192">
        <v>10</v>
      </c>
      <c r="IA88" s="192">
        <v>10.483870967741934</v>
      </c>
      <c r="IB88" s="192">
        <v>6.3291139240506329</v>
      </c>
      <c r="IC88" s="192">
        <v>6.1538461538461533</v>
      </c>
      <c r="ID88" s="192">
        <v>9.0909090909090899</v>
      </c>
      <c r="IE88" s="192">
        <v>6.0000000000000018</v>
      </c>
      <c r="IF88" s="192">
        <v>12.195121951219514</v>
      </c>
      <c r="IG88" s="192">
        <v>11.764705882352942</v>
      </c>
      <c r="IH88" s="192">
        <v>6.6666666666666679</v>
      </c>
      <c r="II88" s="192" t="s">
        <v>286</v>
      </c>
      <c r="IJ88" s="192" t="s">
        <v>286</v>
      </c>
      <c r="IK88" s="192" t="s">
        <v>286</v>
      </c>
      <c r="IL88" s="192" t="s">
        <v>286</v>
      </c>
      <c r="IM88" s="192" t="s">
        <v>286</v>
      </c>
      <c r="IN88" s="192" t="s">
        <v>286</v>
      </c>
      <c r="IO88" s="192" t="s">
        <v>286</v>
      </c>
      <c r="IP88" s="192" t="s">
        <v>286</v>
      </c>
      <c r="IQ88" s="192" t="s">
        <v>286</v>
      </c>
      <c r="IR88" s="192" t="s">
        <v>286</v>
      </c>
      <c r="IS88" s="192">
        <v>12.195121951219516</v>
      </c>
      <c r="IT88" s="192">
        <v>13.26530612244898</v>
      </c>
      <c r="IU88" s="192" t="s">
        <v>286</v>
      </c>
      <c r="IV88" s="192">
        <v>21.875</v>
      </c>
      <c r="IW88" s="192">
        <v>12.727272727272728</v>
      </c>
      <c r="IX88" s="192" t="s">
        <v>286</v>
      </c>
      <c r="IY88" s="192" t="s">
        <v>286</v>
      </c>
      <c r="IZ88" s="192" t="s">
        <v>286</v>
      </c>
      <c r="JA88" s="192" t="s">
        <v>286</v>
      </c>
      <c r="JB88" s="192" t="s">
        <v>286</v>
      </c>
      <c r="JC88" s="192" t="s">
        <v>286</v>
      </c>
      <c r="JD88" s="192" t="s">
        <v>286</v>
      </c>
      <c r="JE88" s="192" t="s">
        <v>286</v>
      </c>
      <c r="JF88" s="192" t="s">
        <v>286</v>
      </c>
      <c r="JG88" s="192" t="s">
        <v>286</v>
      </c>
      <c r="JH88" s="192">
        <v>13.414634146341463</v>
      </c>
      <c r="JI88" s="192">
        <v>11.224489795918366</v>
      </c>
      <c r="JJ88" s="192" t="s">
        <v>286</v>
      </c>
      <c r="JK88" s="192">
        <v>15.624999999999996</v>
      </c>
      <c r="JL88" s="192">
        <v>12.727272727272723</v>
      </c>
      <c r="JM88" s="192" t="s">
        <v>286</v>
      </c>
      <c r="JN88" s="192" t="s">
        <v>286</v>
      </c>
      <c r="JO88" s="192" t="s">
        <v>286</v>
      </c>
      <c r="JP88" s="192" t="s">
        <v>286</v>
      </c>
      <c r="JQ88" s="192" t="s">
        <v>286</v>
      </c>
      <c r="JR88" s="192" t="s">
        <v>286</v>
      </c>
      <c r="JS88" s="192" t="s">
        <v>286</v>
      </c>
      <c r="JT88" s="192" t="s">
        <v>286</v>
      </c>
      <c r="JU88" s="192" t="s">
        <v>286</v>
      </c>
      <c r="JV88" s="192" t="s">
        <v>286</v>
      </c>
      <c r="JW88" s="192">
        <v>25.609756097560972</v>
      </c>
      <c r="JX88" s="192">
        <v>24.489795918367346</v>
      </c>
      <c r="JY88" s="192" t="s">
        <v>286</v>
      </c>
      <c r="JZ88" s="192">
        <v>37.500000000000007</v>
      </c>
      <c r="KA88" s="192">
        <v>25.45454545454545</v>
      </c>
      <c r="KB88" s="192">
        <v>13.18681318681319</v>
      </c>
      <c r="KC88" s="192">
        <v>30.841121495327105</v>
      </c>
      <c r="KD88" s="192">
        <v>25.000000000000004</v>
      </c>
      <c r="KE88" s="192">
        <v>14.159292035398229</v>
      </c>
      <c r="KF88" s="192">
        <v>26.732673267326728</v>
      </c>
      <c r="KG88" s="192">
        <v>26.027397260273972</v>
      </c>
      <c r="KH88" s="192">
        <v>27.710843373493979</v>
      </c>
      <c r="KI88" s="192">
        <v>23.809523809523817</v>
      </c>
      <c r="KJ88" s="192">
        <v>27.160493827160504</v>
      </c>
      <c r="KK88" s="192">
        <v>24.61538461538461</v>
      </c>
      <c r="KL88" s="192">
        <v>32.183908045977013</v>
      </c>
      <c r="KM88" s="192">
        <v>35.294117647058819</v>
      </c>
      <c r="KN88" s="192">
        <v>21.686746987951807</v>
      </c>
      <c r="KO88" s="192">
        <v>24.637681159420282</v>
      </c>
      <c r="KP88" s="192">
        <v>19.672131147540977</v>
      </c>
      <c r="KQ88" s="192" t="str">
        <f t="shared" si="86"/>
        <v>--</v>
      </c>
      <c r="KR88" s="192" t="str">
        <f t="shared" si="86"/>
        <v>--</v>
      </c>
      <c r="KS88" s="192" t="str">
        <f t="shared" si="86"/>
        <v>--</v>
      </c>
      <c r="KT88" s="192" t="str">
        <f t="shared" si="86"/>
        <v>--</v>
      </c>
      <c r="KU88" s="192" t="str">
        <f t="shared" si="86"/>
        <v>--</v>
      </c>
      <c r="KV88" s="219">
        <v>2.8571428571428599</v>
      </c>
      <c r="KW88" s="219">
        <v>3.52941176470588</v>
      </c>
      <c r="KX88" s="219">
        <v>0</v>
      </c>
      <c r="KY88" s="219">
        <v>1.3888888888888899</v>
      </c>
      <c r="KZ88" s="219">
        <v>1.14942528735632</v>
      </c>
      <c r="LA88" s="219">
        <v>1.51515151515151</v>
      </c>
      <c r="LB88" s="190" t="str">
        <f t="shared" si="60"/>
        <v>--</v>
      </c>
      <c r="LC88" s="219">
        <v>1.2987012987013</v>
      </c>
      <c r="LD88" s="219">
        <v>8.1967213114754092</v>
      </c>
      <c r="LE88" s="190" t="str">
        <f t="shared" si="61"/>
        <v>--</v>
      </c>
      <c r="LF88" s="219">
        <v>0</v>
      </c>
      <c r="LG88" s="219">
        <v>15.625</v>
      </c>
      <c r="LH88" s="219">
        <v>73.529411764705898</v>
      </c>
      <c r="LI88" s="219">
        <v>85.882352941176507</v>
      </c>
      <c r="LJ88" s="219">
        <v>77.5</v>
      </c>
      <c r="LK88" s="219">
        <v>76.3888888888889</v>
      </c>
      <c r="LL88" s="219">
        <v>81.609195402298894</v>
      </c>
      <c r="LM88" s="219">
        <v>84.615384615384599</v>
      </c>
      <c r="LN88" s="219">
        <v>27.9411764705882</v>
      </c>
      <c r="LO88" s="219">
        <v>41.176470588235297</v>
      </c>
      <c r="LP88" s="219">
        <v>25</v>
      </c>
      <c r="LQ88" s="219">
        <v>27.7777777777778</v>
      </c>
      <c r="LR88" s="219">
        <v>29.8850574712644</v>
      </c>
      <c r="LS88" s="219">
        <v>24.615384615384599</v>
      </c>
      <c r="LT88" s="219">
        <v>51.470588235294102</v>
      </c>
      <c r="LU88" s="219">
        <v>47.674418604651201</v>
      </c>
      <c r="LV88" s="219">
        <v>50</v>
      </c>
      <c r="LW88" s="219">
        <v>45.8333333333333</v>
      </c>
      <c r="LX88" s="219">
        <v>42.528735632183903</v>
      </c>
      <c r="LY88" s="219">
        <v>53.846153846153904</v>
      </c>
      <c r="LZ88" s="219">
        <v>8.8235294117647101</v>
      </c>
      <c r="MA88" s="219">
        <v>10.4651162790698</v>
      </c>
      <c r="MB88" s="219">
        <v>11.25</v>
      </c>
      <c r="MC88" s="219">
        <v>12.5</v>
      </c>
      <c r="MD88" s="219">
        <v>10.3448275862069</v>
      </c>
      <c r="ME88" s="219">
        <v>7.6923076923076898</v>
      </c>
      <c r="MF88" s="219">
        <v>44.117647058823501</v>
      </c>
      <c r="MG88" s="219">
        <v>36.470588235294102</v>
      </c>
      <c r="MH88" s="219">
        <v>34.177215189873401</v>
      </c>
      <c r="MI88" s="219">
        <v>31.9444444444444</v>
      </c>
      <c r="MJ88" s="219">
        <v>42.528735632183903</v>
      </c>
      <c r="MK88" s="219">
        <v>37.5</v>
      </c>
      <c r="ML88" s="219">
        <v>13.235294117647101</v>
      </c>
      <c r="MM88" s="219">
        <v>20</v>
      </c>
      <c r="MN88" s="219">
        <v>5.0632911392404996</v>
      </c>
      <c r="MO88" s="219">
        <v>8.3333333333333393</v>
      </c>
      <c r="MP88" s="219">
        <v>5.7471264367816097</v>
      </c>
      <c r="MQ88" s="219">
        <v>14.0625</v>
      </c>
      <c r="MR88" s="190" t="str">
        <f t="shared" si="87"/>
        <v>--</v>
      </c>
      <c r="MS88" s="190" t="str">
        <f t="shared" si="87"/>
        <v>--</v>
      </c>
      <c r="MT88" s="190" t="str">
        <f t="shared" si="87"/>
        <v>--</v>
      </c>
      <c r="MU88" s="190" t="str">
        <f t="shared" si="87"/>
        <v>--</v>
      </c>
      <c r="MV88" s="220">
        <v>88.8888888888889</v>
      </c>
      <c r="MW88" s="220">
        <v>75</v>
      </c>
      <c r="MX88" s="220">
        <v>44.4444444444444</v>
      </c>
      <c r="MY88" s="220">
        <v>36.6666666666667</v>
      </c>
      <c r="MZ88" s="220">
        <v>46.153846153846203</v>
      </c>
      <c r="NA88" s="220">
        <v>48.3333333333333</v>
      </c>
      <c r="NB88" s="220">
        <v>7.6923076923076898</v>
      </c>
      <c r="NC88" s="220">
        <v>5</v>
      </c>
      <c r="ND88" s="220">
        <v>41.509433962264097</v>
      </c>
      <c r="NE88" s="220">
        <v>53.3333333333333</v>
      </c>
      <c r="NF88" s="220">
        <v>15.094339622641501</v>
      </c>
      <c r="NG88" s="220">
        <v>18.3333333333333</v>
      </c>
      <c r="NH88" s="221" t="str">
        <f t="shared" si="62"/>
        <v>--</v>
      </c>
      <c r="NI88" s="222">
        <v>10.3448275862069</v>
      </c>
      <c r="NJ88" s="222">
        <v>15.492957746478901</v>
      </c>
      <c r="NK88" s="222">
        <v>7.7922077922077904</v>
      </c>
      <c r="NL88" s="221" t="str">
        <f t="shared" si="63"/>
        <v>--</v>
      </c>
      <c r="NM88" s="222">
        <v>17.910447761194</v>
      </c>
      <c r="NN88" s="222">
        <v>14.1025641025641</v>
      </c>
      <c r="NO88" s="222">
        <v>16.9491525423729</v>
      </c>
      <c r="NP88" s="221" t="str">
        <f t="shared" si="64"/>
        <v>--</v>
      </c>
      <c r="NQ88" s="273">
        <v>13.793103448275863</v>
      </c>
      <c r="NR88" s="273">
        <v>8.4507042253521121</v>
      </c>
      <c r="NS88" s="273">
        <v>15.584415584415579</v>
      </c>
      <c r="NT88" s="221" t="str">
        <f t="shared" si="65"/>
        <v>--</v>
      </c>
      <c r="NU88" s="222">
        <v>17.910447761194025</v>
      </c>
      <c r="NV88" s="222">
        <v>14.102564102564104</v>
      </c>
      <c r="NW88" s="222">
        <v>15.25423728813559</v>
      </c>
      <c r="NX88" s="221" t="str">
        <f t="shared" si="66"/>
        <v>--</v>
      </c>
      <c r="NY88" s="222">
        <v>24.137931034482758</v>
      </c>
      <c r="NZ88" s="222">
        <v>23.943661971830984</v>
      </c>
      <c r="OA88" s="222">
        <v>23.376623376623368</v>
      </c>
      <c r="OB88" s="221" t="str">
        <f t="shared" si="67"/>
        <v>--</v>
      </c>
      <c r="OC88" s="222">
        <v>35.820895522388057</v>
      </c>
      <c r="OD88" s="222">
        <v>28.205128205128204</v>
      </c>
      <c r="OE88" s="222">
        <v>32.203389830508485</v>
      </c>
      <c r="OF88" s="128">
        <v>38.888888888888893</v>
      </c>
      <c r="OG88" s="128">
        <v>39.705882352941188</v>
      </c>
      <c r="OH88" s="128">
        <v>50.588235294117645</v>
      </c>
      <c r="OI88" s="128">
        <v>50</v>
      </c>
      <c r="OJ88" s="128">
        <v>45.762711864406789</v>
      </c>
      <c r="OK88" s="128">
        <v>43.661971830985898</v>
      </c>
      <c r="OL88" s="128">
        <v>75.862068965517224</v>
      </c>
      <c r="OM88" s="128">
        <v>50</v>
      </c>
      <c r="ON88" s="310">
        <v>5.5555555555555554</v>
      </c>
      <c r="OO88" s="128">
        <v>4.545454545454545</v>
      </c>
      <c r="OP88" s="128">
        <v>9.4117647058823533</v>
      </c>
      <c r="OQ88" s="128">
        <v>6.3291139240506347</v>
      </c>
      <c r="OR88" s="128">
        <v>20.33898305084745</v>
      </c>
      <c r="OS88" s="128">
        <v>9.8591549295774641</v>
      </c>
      <c r="OT88" s="128">
        <v>20.68965517241379</v>
      </c>
      <c r="OU88" s="128">
        <v>15.873015873015877</v>
      </c>
      <c r="OW88" s="378" t="str">
        <f t="shared" si="68"/>
        <v>--</v>
      </c>
      <c r="OX88" s="381">
        <v>1.8867924528301887</v>
      </c>
      <c r="OY88" s="381">
        <v>1.6666666666666663</v>
      </c>
      <c r="OZ88" s="381">
        <v>8.8888888888888893</v>
      </c>
      <c r="PA88" s="378" t="str">
        <f t="shared" si="69"/>
        <v>--</v>
      </c>
      <c r="PB88" s="378" t="str">
        <f t="shared" si="69"/>
        <v>--</v>
      </c>
      <c r="PC88" s="381">
        <v>2.1276595744680851</v>
      </c>
      <c r="PD88" s="381">
        <v>11.111111111111111</v>
      </c>
      <c r="PE88" s="380">
        <v>43.478260869565219</v>
      </c>
      <c r="PF88" s="381">
        <v>57.692307692307693</v>
      </c>
      <c r="PG88" s="381">
        <v>65.573770491803288</v>
      </c>
      <c r="PH88" s="381">
        <v>48.8888888888889</v>
      </c>
      <c r="PI88" s="380">
        <v>18.604651162790695</v>
      </c>
      <c r="PJ88" s="381">
        <v>15.094339622641511</v>
      </c>
      <c r="PK88" s="381">
        <v>18.965517241379306</v>
      </c>
      <c r="PL88" s="381">
        <v>15.555555555555554</v>
      </c>
      <c r="PM88" s="378" t="str">
        <f t="shared" si="70"/>
        <v>--</v>
      </c>
      <c r="PN88" s="381">
        <v>32</v>
      </c>
      <c r="PO88" s="381">
        <v>17.543859649122808</v>
      </c>
      <c r="PP88" s="381">
        <v>9.5238095238095202</v>
      </c>
      <c r="PQ88" s="378" t="str">
        <f t="shared" si="71"/>
        <v>--</v>
      </c>
      <c r="PR88" s="381">
        <v>7.9999999999999991</v>
      </c>
      <c r="PS88" s="381">
        <v>10.526315789473685</v>
      </c>
      <c r="PT88" s="381">
        <v>21.42857142857142</v>
      </c>
      <c r="PU88" s="378" t="str">
        <f t="shared" si="72"/>
        <v>--</v>
      </c>
      <c r="PV88" s="381">
        <v>40</v>
      </c>
      <c r="PW88" s="381">
        <v>28.070175438596486</v>
      </c>
      <c r="PX88" s="381">
        <v>30.952380952380945</v>
      </c>
      <c r="PZ88" s="368"/>
      <c r="QA88" s="368"/>
      <c r="QB88" s="368"/>
      <c r="QC88" s="368"/>
      <c r="QD88" s="368"/>
      <c r="QE88" s="368"/>
      <c r="QF88" s="368"/>
      <c r="QG88" s="368"/>
      <c r="QH88" s="368"/>
      <c r="QI88" s="368"/>
      <c r="QJ88" s="368"/>
      <c r="QK88" s="368"/>
      <c r="QL88" s="368"/>
      <c r="QM88" s="368"/>
      <c r="QN88" s="368"/>
      <c r="QO88" s="368"/>
      <c r="QP88" s="368"/>
      <c r="QQ88" s="368"/>
      <c r="QR88" s="368"/>
      <c r="QS88" s="368"/>
      <c r="QT88" s="368"/>
      <c r="QU88" s="368"/>
      <c r="QV88" s="368"/>
      <c r="QW88" s="368"/>
      <c r="QX88" s="368"/>
      <c r="QY88" s="368"/>
      <c r="QZ88" s="368"/>
      <c r="RA88" s="368"/>
      <c r="RB88" s="368"/>
      <c r="RC88" s="368"/>
      <c r="RD88" s="368"/>
      <c r="RE88" s="368"/>
      <c r="RF88" s="368"/>
      <c r="RG88" s="368"/>
      <c r="RH88" s="368"/>
      <c r="RI88" s="368"/>
      <c r="RJ88" s="368"/>
      <c r="RK88" s="368"/>
      <c r="RL88" s="368"/>
      <c r="RM88" s="368"/>
      <c r="RN88" s="368"/>
      <c r="RO88" s="368"/>
      <c r="RP88" s="368"/>
      <c r="RQ88" s="368"/>
      <c r="RR88" s="368"/>
      <c r="RS88" s="368"/>
      <c r="RT88" s="368"/>
    </row>
    <row r="89" spans="1:488" x14ac:dyDescent="0.25">
      <c r="A89" s="114">
        <v>85</v>
      </c>
      <c r="B89" s="93" t="s">
        <v>85</v>
      </c>
      <c r="C89" s="189">
        <v>3</v>
      </c>
      <c r="D89" s="189">
        <v>9.3908629441624338</v>
      </c>
      <c r="E89" s="189">
        <v>12.345679012345688</v>
      </c>
      <c r="F89" s="189">
        <v>1.6713091922005578</v>
      </c>
      <c r="G89" s="189">
        <v>12.22707423580786</v>
      </c>
      <c r="H89" s="189">
        <v>17.602996254681646</v>
      </c>
      <c r="I89" s="189">
        <v>0</v>
      </c>
      <c r="J89" s="189">
        <v>6.7039106145251424</v>
      </c>
      <c r="K89" s="189">
        <v>14.965986394557829</v>
      </c>
      <c r="L89" s="189">
        <v>1.6713091922005567</v>
      </c>
      <c r="M89" s="190">
        <v>7.1240105540897156</v>
      </c>
      <c r="N89" s="190">
        <v>17.538461538461533</v>
      </c>
      <c r="O89" s="190">
        <v>0</v>
      </c>
      <c r="P89" s="190">
        <v>9.5100864553314111</v>
      </c>
      <c r="Q89" s="190">
        <v>10.256410256410255</v>
      </c>
      <c r="R89" s="190">
        <v>3</v>
      </c>
      <c r="S89" s="190">
        <v>8.8832487309644677</v>
      </c>
      <c r="T89" s="190">
        <v>11.764705882352935</v>
      </c>
      <c r="U89" s="190">
        <v>1.6713091922005578</v>
      </c>
      <c r="V89" s="190">
        <v>11.353711790393007</v>
      </c>
      <c r="W89" s="190">
        <v>15.037593984962406</v>
      </c>
      <c r="X89" s="190">
        <v>0</v>
      </c>
      <c r="Y89" s="190">
        <v>6.7039106145251424</v>
      </c>
      <c r="Z89" s="190">
        <v>13.605442176870749</v>
      </c>
      <c r="AA89" s="190">
        <v>1.3927576601671314</v>
      </c>
      <c r="AB89" s="132">
        <v>6.349206349206348</v>
      </c>
      <c r="AC89" s="132">
        <v>16.615384615384617</v>
      </c>
      <c r="AD89" s="132">
        <v>0</v>
      </c>
      <c r="AE89" s="132">
        <v>8.3815028901734152</v>
      </c>
      <c r="AF89" s="190">
        <v>9.1575091575091498</v>
      </c>
      <c r="AG89" s="189">
        <v>1.2594458438287162</v>
      </c>
      <c r="AH89" s="189">
        <v>4.1237113402061887</v>
      </c>
      <c r="AI89" s="191">
        <v>8.0996884735202546</v>
      </c>
      <c r="AJ89" s="191">
        <v>0.28328611898016987</v>
      </c>
      <c r="AK89" s="190">
        <v>5.7268722466960336</v>
      </c>
      <c r="AL89" s="190">
        <v>11.742424242424251</v>
      </c>
      <c r="AM89" s="190">
        <v>0</v>
      </c>
      <c r="AN89" s="190">
        <v>1.1235955056179778</v>
      </c>
      <c r="AO89" s="190">
        <v>8.2758620689655178</v>
      </c>
      <c r="AP89" s="190">
        <v>0.83798882681564346</v>
      </c>
      <c r="AQ89" s="190">
        <v>2.9490616621983912</v>
      </c>
      <c r="AR89" s="190">
        <v>10.410094637223972</v>
      </c>
      <c r="AS89" s="190">
        <v>0</v>
      </c>
      <c r="AT89" s="190">
        <v>5.5232558139534866</v>
      </c>
      <c r="AU89" s="190">
        <v>6.2962962962962941</v>
      </c>
      <c r="AV89" s="190">
        <v>5.5299539170506868</v>
      </c>
      <c r="AW89" s="190">
        <v>19.184652278177445</v>
      </c>
      <c r="AX89" s="132">
        <v>19.345238095238095</v>
      </c>
      <c r="AY89" s="132">
        <v>3.5087719298245643</v>
      </c>
      <c r="AZ89" s="132">
        <v>22.19959266802444</v>
      </c>
      <c r="BA89" s="132">
        <v>18.531468531468544</v>
      </c>
      <c r="BB89" s="190">
        <v>2.0618556701030939</v>
      </c>
      <c r="BC89" s="132">
        <v>18.181818181818198</v>
      </c>
      <c r="BD89" s="132">
        <v>18.300653594771237</v>
      </c>
      <c r="BE89" s="132">
        <v>1.302083333333333</v>
      </c>
      <c r="BF89" s="132">
        <v>15.365239294710332</v>
      </c>
      <c r="BG89" s="190">
        <v>23.823529411764696</v>
      </c>
      <c r="BH89" s="132">
        <v>1.7094017094017102</v>
      </c>
      <c r="BI89" s="132">
        <v>15.363881401617254</v>
      </c>
      <c r="BJ89" s="132">
        <v>12.891986062717773</v>
      </c>
      <c r="BK89" s="192" t="s">
        <v>286</v>
      </c>
      <c r="BL89" s="190">
        <v>2.8846153846154579</v>
      </c>
      <c r="BM89" s="132">
        <v>3.2934131736526382</v>
      </c>
      <c r="BN89" s="192" t="s">
        <v>286</v>
      </c>
      <c r="BO89" s="192">
        <v>3.6734693877551621</v>
      </c>
      <c r="BP89" s="192">
        <v>4.1811846689894878</v>
      </c>
      <c r="BQ89" s="192" t="s">
        <v>286</v>
      </c>
      <c r="BR89" s="132">
        <v>3.1914893617021107</v>
      </c>
      <c r="BS89" s="132">
        <v>2.6490066225165805</v>
      </c>
      <c r="BT89" s="192" t="s">
        <v>286</v>
      </c>
      <c r="BU89" s="190">
        <v>2.267002518891688</v>
      </c>
      <c r="BV89" s="132">
        <v>2.6627218934911236</v>
      </c>
      <c r="BW89" s="192" t="s">
        <v>286</v>
      </c>
      <c r="BX89" s="132">
        <v>1.626016260162602</v>
      </c>
      <c r="BY89" s="190">
        <v>1.398601398601399</v>
      </c>
      <c r="BZ89" s="132" t="s">
        <v>286</v>
      </c>
      <c r="CA89" s="132">
        <v>7.5</v>
      </c>
      <c r="CB89" s="132">
        <v>39.597315436241644</v>
      </c>
      <c r="CC89" s="190" t="s">
        <v>286</v>
      </c>
      <c r="CD89" s="132">
        <v>7.8048780487804894</v>
      </c>
      <c r="CE89" s="132">
        <v>31.923076923076923</v>
      </c>
      <c r="CF89" s="132" t="s">
        <v>286</v>
      </c>
      <c r="CG89" s="190">
        <v>4.1420118343195274</v>
      </c>
      <c r="CH89" s="132">
        <v>32.608695652173928</v>
      </c>
      <c r="CI89" s="132" t="s">
        <v>286</v>
      </c>
      <c r="CJ89" s="132">
        <v>3.5398230088495586</v>
      </c>
      <c r="CK89" s="132">
        <v>31.186440677966107</v>
      </c>
      <c r="CL89" s="132" t="s">
        <v>286</v>
      </c>
      <c r="CM89" s="132">
        <v>5.1369863013698627</v>
      </c>
      <c r="CN89" s="132">
        <v>18.145161290322584</v>
      </c>
      <c r="CO89" s="132" t="s">
        <v>286</v>
      </c>
      <c r="CP89" s="190">
        <v>25.304136253041342</v>
      </c>
      <c r="CQ89" s="132">
        <v>43.030303030303017</v>
      </c>
      <c r="CR89" s="132" t="s">
        <v>286</v>
      </c>
      <c r="CS89" s="192">
        <v>28.511530398322861</v>
      </c>
      <c r="CT89" s="192">
        <v>40.925266903914604</v>
      </c>
      <c r="CU89" s="190" t="s">
        <v>286</v>
      </c>
      <c r="CV89" s="132">
        <v>19.892473118279565</v>
      </c>
      <c r="CW89" s="132">
        <v>40.397350993377486</v>
      </c>
      <c r="CX89" s="192" t="s">
        <v>286</v>
      </c>
      <c r="CY89" s="192">
        <v>17.391304347826093</v>
      </c>
      <c r="CZ89" s="190">
        <v>42.729970326409493</v>
      </c>
      <c r="DA89" s="132" t="s">
        <v>286</v>
      </c>
      <c r="DB89" s="132">
        <v>20.604395604395599</v>
      </c>
      <c r="DC89" s="210">
        <v>32.631578947368389</v>
      </c>
      <c r="DD89" s="192">
        <v>64.252336448598101</v>
      </c>
      <c r="DE89" s="190">
        <v>66.26213592233006</v>
      </c>
      <c r="DF89" s="132">
        <v>47.289156626506013</v>
      </c>
      <c r="DG89" s="132">
        <v>68.556701030927755</v>
      </c>
      <c r="DH89" s="192">
        <v>67.708333333333272</v>
      </c>
      <c r="DI89" s="192">
        <v>52.280701754385937</v>
      </c>
      <c r="DJ89" s="190">
        <v>64.361702127659569</v>
      </c>
      <c r="DK89" s="132">
        <v>69.518716577540118</v>
      </c>
      <c r="DL89" s="132">
        <v>55.629139072847671</v>
      </c>
      <c r="DM89" s="132">
        <v>67.029972752043562</v>
      </c>
      <c r="DN89" s="132">
        <v>66.412213740458029</v>
      </c>
      <c r="DO89" s="190">
        <v>52.366863905325445</v>
      </c>
      <c r="DP89" s="132">
        <v>68.35820895522393</v>
      </c>
      <c r="DQ89" s="132">
        <v>64.462809917355372</v>
      </c>
      <c r="DR89" s="132">
        <v>57.692307692307708</v>
      </c>
      <c r="DS89" s="132">
        <v>51.428571428571438</v>
      </c>
      <c r="DT89" s="190">
        <v>55.205811138014575</v>
      </c>
      <c r="DU89" s="194">
        <v>33.939393939393923</v>
      </c>
      <c r="DV89" s="194">
        <v>46.96569920844329</v>
      </c>
      <c r="DW89" s="192">
        <v>56.147540983606532</v>
      </c>
      <c r="DX89" s="194">
        <v>40.989399293286205</v>
      </c>
      <c r="DY89" s="190">
        <v>34.736842105263193</v>
      </c>
      <c r="DZ89" s="190">
        <v>46.276595744680812</v>
      </c>
      <c r="EA89" s="190">
        <v>41.176470588235276</v>
      </c>
      <c r="EB89" s="190">
        <v>41.223404255319132</v>
      </c>
      <c r="EC89" s="190">
        <v>49.242424242424285</v>
      </c>
      <c r="ED89" s="190">
        <v>34.513274336283146</v>
      </c>
      <c r="EE89" s="190">
        <v>43.553008595988537</v>
      </c>
      <c r="EF89" s="190">
        <v>52.861035422343335</v>
      </c>
      <c r="EG89" s="190">
        <v>43.7062937062937</v>
      </c>
      <c r="EH89" s="190">
        <v>23.058823529411768</v>
      </c>
      <c r="EI89" s="190">
        <v>15.38461538461538</v>
      </c>
      <c r="EJ89" s="190">
        <v>16.616314199395759</v>
      </c>
      <c r="EK89" s="190">
        <v>23.514211886304921</v>
      </c>
      <c r="EL89" s="132">
        <v>12.551440329218112</v>
      </c>
      <c r="EM89" s="132">
        <v>11.971830985915496</v>
      </c>
      <c r="EN89" s="132">
        <v>20.207253886010371</v>
      </c>
      <c r="EO89" s="132">
        <v>14.973262032085564</v>
      </c>
      <c r="EP89" s="190">
        <v>10.526315789473692</v>
      </c>
      <c r="EQ89" s="132">
        <v>18.716577540106954</v>
      </c>
      <c r="ER89" s="132">
        <v>17.884130982367768</v>
      </c>
      <c r="ES89" s="132">
        <v>18.639053254437858</v>
      </c>
      <c r="ET89" s="132">
        <v>16.470588235294102</v>
      </c>
      <c r="EU89" s="190">
        <v>15.38461538461539</v>
      </c>
      <c r="EV89" s="132">
        <v>16.607773851590107</v>
      </c>
      <c r="EW89" s="132" t="s">
        <v>286</v>
      </c>
      <c r="EX89" s="132" t="s">
        <v>286</v>
      </c>
      <c r="EY89" s="132" t="s">
        <v>286</v>
      </c>
      <c r="EZ89" s="190">
        <v>90.83969465648849</v>
      </c>
      <c r="FA89" s="132">
        <v>82.815734989647908</v>
      </c>
      <c r="FB89" s="132">
        <v>79.505300353356958</v>
      </c>
      <c r="FC89" s="132">
        <v>90.206185567010351</v>
      </c>
      <c r="FD89" s="132">
        <v>89.839572192513387</v>
      </c>
      <c r="FE89" s="190">
        <v>83.443708609271511</v>
      </c>
      <c r="FF89" s="132">
        <v>85.263157894736878</v>
      </c>
      <c r="FG89" s="132">
        <v>84.673366834170892</v>
      </c>
      <c r="FH89" s="132">
        <v>79.941002949852503</v>
      </c>
      <c r="FI89" s="132">
        <v>84.72622478386171</v>
      </c>
      <c r="FJ89" s="190">
        <v>80.874316939890718</v>
      </c>
      <c r="FK89" s="132">
        <v>74.468085106382958</v>
      </c>
      <c r="FL89" s="132" t="s">
        <v>286</v>
      </c>
      <c r="FM89" s="132" t="s">
        <v>286</v>
      </c>
      <c r="FN89" s="132" t="s">
        <v>286</v>
      </c>
      <c r="FO89" s="190">
        <v>43.511450381679381</v>
      </c>
      <c r="FP89" s="132">
        <v>34.575569358178051</v>
      </c>
      <c r="FQ89" s="132">
        <v>29.681978798586567</v>
      </c>
      <c r="FR89" s="132">
        <v>44.329896907216472</v>
      </c>
      <c r="FS89" s="132">
        <v>37.967914438502682</v>
      </c>
      <c r="FT89" s="190">
        <v>32.45033112582783</v>
      </c>
      <c r="FU89" s="132">
        <v>36.052631578947341</v>
      </c>
      <c r="FV89" s="132">
        <v>40.201005025125625</v>
      </c>
      <c r="FW89" s="132">
        <v>26.253687315634217</v>
      </c>
      <c r="FX89" s="132">
        <v>38.328530259365948</v>
      </c>
      <c r="FY89" s="190">
        <v>31.967213114754081</v>
      </c>
      <c r="FZ89" s="132">
        <v>25.886524822695026</v>
      </c>
      <c r="GA89" s="132" t="s">
        <v>286</v>
      </c>
      <c r="GB89" s="132" t="s">
        <v>286</v>
      </c>
      <c r="GC89" s="132" t="s">
        <v>286</v>
      </c>
      <c r="GD89" s="190">
        <v>63.925729442970898</v>
      </c>
      <c r="GE89" s="132">
        <v>69.834710743801722</v>
      </c>
      <c r="GF89" s="132">
        <v>69.892473118279625</v>
      </c>
      <c r="GG89" s="132">
        <v>51.891891891891909</v>
      </c>
      <c r="GH89" s="132">
        <v>63.101604278074852</v>
      </c>
      <c r="GI89" s="190">
        <v>65.540540540540519</v>
      </c>
      <c r="GJ89" s="132">
        <v>54.177897574124003</v>
      </c>
      <c r="GK89" s="132">
        <v>59.183673469387777</v>
      </c>
      <c r="GL89" s="132">
        <v>54.191616766467021</v>
      </c>
      <c r="GM89" s="197">
        <v>51.33531157270032</v>
      </c>
      <c r="GN89" s="190">
        <v>58.448753462603904</v>
      </c>
      <c r="GO89" s="132">
        <v>59.057971014492765</v>
      </c>
      <c r="GP89" s="132" t="s">
        <v>286</v>
      </c>
      <c r="GQ89" s="132" t="s">
        <v>286</v>
      </c>
      <c r="GR89" s="132" t="s">
        <v>286</v>
      </c>
      <c r="GS89" s="190">
        <v>18.302387267904514</v>
      </c>
      <c r="GT89" s="132">
        <v>24.173553719008261</v>
      </c>
      <c r="GU89" s="132">
        <v>28.31541218637992</v>
      </c>
      <c r="GV89" s="132">
        <v>14.594594594594591</v>
      </c>
      <c r="GW89" s="132">
        <v>22.459893048128357</v>
      </c>
      <c r="GX89" s="190">
        <v>16.891891891891888</v>
      </c>
      <c r="GY89" s="190">
        <v>13.746630727762804</v>
      </c>
      <c r="GZ89" s="190">
        <v>18.112244897959179</v>
      </c>
      <c r="HA89" s="190">
        <v>18.562874251497014</v>
      </c>
      <c r="HB89" s="190">
        <v>12.166172106824922</v>
      </c>
      <c r="HC89" s="190">
        <v>18.559556786703595</v>
      </c>
      <c r="HD89" s="190">
        <v>21.739130434782613</v>
      </c>
      <c r="HE89" s="190" t="s">
        <v>286</v>
      </c>
      <c r="HF89" s="190" t="s">
        <v>286</v>
      </c>
      <c r="HG89" s="190" t="s">
        <v>286</v>
      </c>
      <c r="HH89" s="190">
        <v>27.049180327868857</v>
      </c>
      <c r="HI89" s="190">
        <v>26.105263157894722</v>
      </c>
      <c r="HJ89" s="190">
        <v>18.050541516245488</v>
      </c>
      <c r="HK89" s="190">
        <v>29.378531073446332</v>
      </c>
      <c r="HL89" s="132">
        <v>30.810810810810821</v>
      </c>
      <c r="HM89" s="132">
        <v>26.530612244897959</v>
      </c>
      <c r="HN89" s="132">
        <v>37.465564738292002</v>
      </c>
      <c r="HO89" s="132">
        <v>36.061381074168786</v>
      </c>
      <c r="HP89" s="190">
        <v>26.347305389221567</v>
      </c>
      <c r="HQ89" s="132">
        <v>31.940298507462675</v>
      </c>
      <c r="HR89" s="132">
        <v>33.146067415730293</v>
      </c>
      <c r="HS89" s="132">
        <v>25.818181818181824</v>
      </c>
      <c r="HT89" s="196" t="s">
        <v>286</v>
      </c>
      <c r="HU89" s="190" t="s">
        <v>286</v>
      </c>
      <c r="HV89" s="192" t="s">
        <v>286</v>
      </c>
      <c r="HW89" s="192">
        <v>10.382513661202175</v>
      </c>
      <c r="HX89" s="192">
        <v>7.9999999999999938</v>
      </c>
      <c r="HY89" s="192">
        <v>3.9711191335740059</v>
      </c>
      <c r="HZ89" s="192">
        <v>11.299435028248588</v>
      </c>
      <c r="IA89" s="192">
        <v>10.270270270270276</v>
      </c>
      <c r="IB89" s="192">
        <v>3.4013605442176904</v>
      </c>
      <c r="IC89" s="192">
        <v>15.151515151515149</v>
      </c>
      <c r="ID89" s="192">
        <v>13.299232736572881</v>
      </c>
      <c r="IE89" s="192">
        <v>8.3832335329341294</v>
      </c>
      <c r="IF89" s="192">
        <v>15.522388059701512</v>
      </c>
      <c r="IG89" s="192">
        <v>12.359550561797747</v>
      </c>
      <c r="IH89" s="192">
        <v>9.0909090909090899</v>
      </c>
      <c r="II89" s="192" t="s">
        <v>286</v>
      </c>
      <c r="IJ89" s="192" t="s">
        <v>286</v>
      </c>
      <c r="IK89" s="192" t="s">
        <v>286</v>
      </c>
      <c r="IL89" s="192" t="s">
        <v>286</v>
      </c>
      <c r="IM89" s="192" t="s">
        <v>286</v>
      </c>
      <c r="IN89" s="192" t="s">
        <v>286</v>
      </c>
      <c r="IO89" s="192" t="s">
        <v>286</v>
      </c>
      <c r="IP89" s="192" t="s">
        <v>286</v>
      </c>
      <c r="IQ89" s="192" t="s">
        <v>286</v>
      </c>
      <c r="IR89" s="192" t="s">
        <v>286</v>
      </c>
      <c r="IS89" s="192">
        <v>10.526315789473685</v>
      </c>
      <c r="IT89" s="192">
        <v>13.312693498452008</v>
      </c>
      <c r="IU89" s="192" t="s">
        <v>286</v>
      </c>
      <c r="IV89" s="192">
        <v>11.635220125786166</v>
      </c>
      <c r="IW89" s="192">
        <v>13.307984790874521</v>
      </c>
      <c r="IX89" s="192" t="s">
        <v>286</v>
      </c>
      <c r="IY89" s="192" t="s">
        <v>286</v>
      </c>
      <c r="IZ89" s="192" t="s">
        <v>286</v>
      </c>
      <c r="JA89" s="192" t="s">
        <v>286</v>
      </c>
      <c r="JB89" s="192" t="s">
        <v>286</v>
      </c>
      <c r="JC89" s="192" t="s">
        <v>286</v>
      </c>
      <c r="JD89" s="192" t="s">
        <v>286</v>
      </c>
      <c r="JE89" s="192" t="s">
        <v>286</v>
      </c>
      <c r="JF89" s="192" t="s">
        <v>286</v>
      </c>
      <c r="JG89" s="192" t="s">
        <v>286</v>
      </c>
      <c r="JH89" s="192">
        <v>8.3102493074792303</v>
      </c>
      <c r="JI89" s="192">
        <v>9.5975232198142404</v>
      </c>
      <c r="JJ89" s="192" t="s">
        <v>286</v>
      </c>
      <c r="JK89" s="192">
        <v>7.5471698113207539</v>
      </c>
      <c r="JL89" s="192">
        <v>6.8441064638783287</v>
      </c>
      <c r="JM89" s="192" t="s">
        <v>286</v>
      </c>
      <c r="JN89" s="192" t="s">
        <v>286</v>
      </c>
      <c r="JO89" s="192" t="s">
        <v>286</v>
      </c>
      <c r="JP89" s="192" t="s">
        <v>286</v>
      </c>
      <c r="JQ89" s="192" t="s">
        <v>286</v>
      </c>
      <c r="JR89" s="192" t="s">
        <v>286</v>
      </c>
      <c r="JS89" s="192" t="s">
        <v>286</v>
      </c>
      <c r="JT89" s="192" t="s">
        <v>286</v>
      </c>
      <c r="JU89" s="192" t="s">
        <v>286</v>
      </c>
      <c r="JV89" s="192" t="s">
        <v>286</v>
      </c>
      <c r="JW89" s="192">
        <v>18.836565096952913</v>
      </c>
      <c r="JX89" s="192">
        <v>22.910216718266255</v>
      </c>
      <c r="JY89" s="192" t="s">
        <v>286</v>
      </c>
      <c r="JZ89" s="192">
        <v>19.18238993710693</v>
      </c>
      <c r="KA89" s="192">
        <v>20.15209125475284</v>
      </c>
      <c r="KB89" s="192">
        <v>19.103773584905692</v>
      </c>
      <c r="KC89" s="192">
        <v>24.460431654676256</v>
      </c>
      <c r="KD89" s="192">
        <v>24.850299401197621</v>
      </c>
      <c r="KE89" s="192">
        <v>19.843342036553519</v>
      </c>
      <c r="KF89" s="192">
        <v>25.409836065573778</v>
      </c>
      <c r="KG89" s="192">
        <v>26.408450704225345</v>
      </c>
      <c r="KH89" s="192">
        <v>18.518518518518526</v>
      </c>
      <c r="KI89" s="192">
        <v>22.043010752688165</v>
      </c>
      <c r="KJ89" s="192">
        <v>22.516556291390746</v>
      </c>
      <c r="KK89" s="192">
        <v>15.567282321899729</v>
      </c>
      <c r="KL89" s="192">
        <v>20.971867007672625</v>
      </c>
      <c r="KM89" s="192">
        <v>25.958702064896745</v>
      </c>
      <c r="KN89" s="192">
        <v>19.825072886297381</v>
      </c>
      <c r="KO89" s="192">
        <v>21.857923497267759</v>
      </c>
      <c r="KP89" s="192">
        <v>23.404255319148941</v>
      </c>
      <c r="KQ89" s="192" t="str">
        <f t="shared" si="86"/>
        <v>--</v>
      </c>
      <c r="KR89" s="192" t="str">
        <f t="shared" si="86"/>
        <v>--</v>
      </c>
      <c r="KS89" s="192" t="str">
        <f t="shared" si="86"/>
        <v>--</v>
      </c>
      <c r="KT89" s="192" t="str">
        <f t="shared" si="86"/>
        <v>--</v>
      </c>
      <c r="KU89" s="192" t="str">
        <f t="shared" si="86"/>
        <v>--</v>
      </c>
      <c r="KV89" s="219">
        <v>1.17302052785924</v>
      </c>
      <c r="KW89" s="219">
        <v>1.6</v>
      </c>
      <c r="KX89" s="219">
        <v>2.1352313167259802</v>
      </c>
      <c r="KY89" s="223">
        <v>0.934579439252337</v>
      </c>
      <c r="KZ89" s="219">
        <v>1.8567639257294399</v>
      </c>
      <c r="LA89" s="223">
        <v>0.61349693251533699</v>
      </c>
      <c r="LB89" s="190" t="str">
        <f t="shared" si="60"/>
        <v>--</v>
      </c>
      <c r="LC89" s="219">
        <v>1.2232415902140701</v>
      </c>
      <c r="LD89" s="219">
        <v>11.8110236220472</v>
      </c>
      <c r="LE89" s="190" t="str">
        <f t="shared" si="61"/>
        <v>--</v>
      </c>
      <c r="LF89" s="223">
        <v>0.56657223796033995</v>
      </c>
      <c r="LG89" s="219">
        <v>9.3645484949832696</v>
      </c>
      <c r="LH89" s="219">
        <v>83.040935672514706</v>
      </c>
      <c r="LI89" s="219">
        <v>84.239130434782695</v>
      </c>
      <c r="LJ89" s="219">
        <v>82.624113475177296</v>
      </c>
      <c r="LK89" s="219">
        <v>83.850931677018707</v>
      </c>
      <c r="LL89" s="219">
        <v>85.294117647058798</v>
      </c>
      <c r="LM89" s="219">
        <v>74.695121951219605</v>
      </c>
      <c r="LN89" s="219">
        <v>34.502923976608201</v>
      </c>
      <c r="LO89" s="219">
        <v>39.945652173912997</v>
      </c>
      <c r="LP89" s="219">
        <v>36.170212765957402</v>
      </c>
      <c r="LQ89" s="219">
        <v>34.472049689441</v>
      </c>
      <c r="LR89" s="219">
        <v>36.631016042780701</v>
      </c>
      <c r="LS89" s="219">
        <v>28.658536585365798</v>
      </c>
      <c r="LT89" s="219">
        <v>51.176470588235297</v>
      </c>
      <c r="LU89" s="219">
        <v>47.267759562841498</v>
      </c>
      <c r="LV89" s="219">
        <v>50.889679715302499</v>
      </c>
      <c r="LW89" s="219">
        <v>41.433021806853603</v>
      </c>
      <c r="LX89" s="219">
        <v>40.214477211796201</v>
      </c>
      <c r="LY89" s="219">
        <v>42.507645259938798</v>
      </c>
      <c r="LZ89" s="219">
        <v>16.764705882352899</v>
      </c>
      <c r="MA89" s="219">
        <v>11.4754098360656</v>
      </c>
      <c r="MB89" s="219">
        <v>13.5231316725979</v>
      </c>
      <c r="MC89" s="219">
        <v>5.9190031152648004</v>
      </c>
      <c r="MD89" s="219">
        <v>9.9195710455764097</v>
      </c>
      <c r="ME89" s="219">
        <v>11.620795107033601</v>
      </c>
      <c r="MF89" s="219">
        <v>40.882352941176499</v>
      </c>
      <c r="MG89" s="219">
        <v>37.329700272479599</v>
      </c>
      <c r="MH89" s="219">
        <v>38.297872340425499</v>
      </c>
      <c r="MI89" s="219">
        <v>28.4375</v>
      </c>
      <c r="MJ89" s="219">
        <v>33.695652173912997</v>
      </c>
      <c r="MK89" s="219">
        <v>32.822085889570502</v>
      </c>
      <c r="ML89" s="219">
        <v>15</v>
      </c>
      <c r="MM89" s="219">
        <v>11.716621253406</v>
      </c>
      <c r="MN89" s="219">
        <v>13.8297872340426</v>
      </c>
      <c r="MO89" s="219">
        <v>5.9375</v>
      </c>
      <c r="MP89" s="219">
        <v>9.5108695652173907</v>
      </c>
      <c r="MQ89" s="219">
        <v>6.4417177914110502</v>
      </c>
      <c r="MR89" s="190" t="str">
        <f t="shared" si="87"/>
        <v>--</v>
      </c>
      <c r="MS89" s="190" t="str">
        <f t="shared" si="87"/>
        <v>--</v>
      </c>
      <c r="MT89" s="190" t="str">
        <f t="shared" si="87"/>
        <v>--</v>
      </c>
      <c r="MU89" s="190" t="str">
        <f t="shared" si="87"/>
        <v>--</v>
      </c>
      <c r="MV89" s="220">
        <v>88.043478260869605</v>
      </c>
      <c r="MW89" s="220">
        <v>84.511784511784498</v>
      </c>
      <c r="MX89" s="220">
        <v>38.043478260869598</v>
      </c>
      <c r="MY89" s="220">
        <v>37.037037037037003</v>
      </c>
      <c r="MZ89" s="220">
        <v>45.652173913043498</v>
      </c>
      <c r="NA89" s="220">
        <v>39.1891891891892</v>
      </c>
      <c r="NB89" s="220">
        <v>6.1594202898550803</v>
      </c>
      <c r="NC89" s="220">
        <v>9.7972972972973</v>
      </c>
      <c r="ND89" s="220">
        <v>36.101083032490997</v>
      </c>
      <c r="NE89" s="220">
        <v>32.542372881356002</v>
      </c>
      <c r="NF89" s="220">
        <v>12.6353790613718</v>
      </c>
      <c r="NG89" s="220">
        <v>11.864406779661</v>
      </c>
      <c r="NH89" s="221" t="str">
        <f t="shared" si="62"/>
        <v>--</v>
      </c>
      <c r="NI89" s="222">
        <v>14.147909967845701</v>
      </c>
      <c r="NJ89" s="222">
        <v>16.379310344827601</v>
      </c>
      <c r="NK89" s="222">
        <v>12.741312741312701</v>
      </c>
      <c r="NL89" s="221" t="str">
        <f t="shared" si="63"/>
        <v>--</v>
      </c>
      <c r="NM89" s="222">
        <v>11.2676056338028</v>
      </c>
      <c r="NN89" s="222">
        <v>17.717717717717701</v>
      </c>
      <c r="NO89" s="222">
        <v>14.191419141914199</v>
      </c>
      <c r="NP89" s="221" t="str">
        <f t="shared" si="64"/>
        <v>--</v>
      </c>
      <c r="NQ89" s="273">
        <v>9.3247588424437247</v>
      </c>
      <c r="NR89" s="273">
        <v>8.620689655172411</v>
      </c>
      <c r="NS89" s="273">
        <v>8.8803088803088848</v>
      </c>
      <c r="NT89" s="221" t="str">
        <f t="shared" si="65"/>
        <v>--</v>
      </c>
      <c r="NU89" s="222">
        <v>10.211267605633793</v>
      </c>
      <c r="NV89" s="222">
        <v>6.9069069069069089</v>
      </c>
      <c r="NW89" s="222">
        <v>11.551155115511548</v>
      </c>
      <c r="NX89" s="221" t="str">
        <f t="shared" si="66"/>
        <v>--</v>
      </c>
      <c r="NY89" s="222">
        <v>23.472668810289413</v>
      </c>
      <c r="NZ89" s="222">
        <v>25</v>
      </c>
      <c r="OA89" s="222">
        <v>21.621621621621635</v>
      </c>
      <c r="OB89" s="221" t="str">
        <f t="shared" si="67"/>
        <v>--</v>
      </c>
      <c r="OC89" s="222">
        <v>21.478873239436624</v>
      </c>
      <c r="OD89" s="222">
        <v>24.624624624624619</v>
      </c>
      <c r="OE89" s="222">
        <v>25.742574257425751</v>
      </c>
      <c r="OF89" s="128">
        <v>49.103942652329778</v>
      </c>
      <c r="OG89" s="128">
        <v>56.686046511627907</v>
      </c>
      <c r="OH89" s="128">
        <v>53.908355795148232</v>
      </c>
      <c r="OI89" s="128">
        <v>43.617021276595771</v>
      </c>
      <c r="OJ89" s="128">
        <v>47.945205479452056</v>
      </c>
      <c r="OK89" s="128">
        <v>56.037151702786375</v>
      </c>
      <c r="OL89" s="128">
        <v>53.083109919571044</v>
      </c>
      <c r="OM89" s="128">
        <v>45.565749235474016</v>
      </c>
      <c r="ON89" s="310">
        <v>17.843866171003725</v>
      </c>
      <c r="OO89" s="128">
        <v>12.023460410557183</v>
      </c>
      <c r="OP89" s="128">
        <v>14.480874316939886</v>
      </c>
      <c r="OQ89" s="128">
        <v>17.028985507246386</v>
      </c>
      <c r="OR89" s="128">
        <v>23.389830508474571</v>
      </c>
      <c r="OS89" s="128">
        <v>15.673981191222573</v>
      </c>
      <c r="OT89" s="128">
        <v>14.640883977900558</v>
      </c>
      <c r="OU89" s="128">
        <v>13.043478260869573</v>
      </c>
      <c r="OW89" s="378" t="str">
        <f t="shared" si="68"/>
        <v>--</v>
      </c>
      <c r="OX89" s="381">
        <v>1.6778523489932886</v>
      </c>
      <c r="OY89" s="381">
        <v>0.74626865671641807</v>
      </c>
      <c r="OZ89" s="381">
        <v>1.7543859649122808</v>
      </c>
      <c r="PA89" s="378" t="str">
        <f t="shared" si="69"/>
        <v>--</v>
      </c>
      <c r="PB89" s="378" t="str">
        <f t="shared" si="69"/>
        <v>--</v>
      </c>
      <c r="PC89" s="381">
        <v>0.76335877862595403</v>
      </c>
      <c r="PD89" s="381">
        <v>4.4247787610619467</v>
      </c>
      <c r="PE89" s="380">
        <v>52.613240418118458</v>
      </c>
      <c r="PF89" s="381">
        <v>62.83783783783781</v>
      </c>
      <c r="PG89" s="381">
        <v>63.970588235294123</v>
      </c>
      <c r="PH89" s="381">
        <v>42.982456140350884</v>
      </c>
      <c r="PI89" s="380">
        <v>24.46808510638299</v>
      </c>
      <c r="PJ89" s="381">
        <v>12.45674740484429</v>
      </c>
      <c r="PK89" s="381">
        <v>14.179104477611945</v>
      </c>
      <c r="PL89" s="381">
        <v>11.304347826086953</v>
      </c>
      <c r="PM89" s="378" t="str">
        <f t="shared" si="70"/>
        <v>--</v>
      </c>
      <c r="PN89" s="381">
        <v>17.164179104477611</v>
      </c>
      <c r="PO89" s="381">
        <v>14.400000000000004</v>
      </c>
      <c r="PP89" s="381">
        <v>13.333333333333337</v>
      </c>
      <c r="PQ89" s="378" t="str">
        <f t="shared" si="71"/>
        <v>--</v>
      </c>
      <c r="PR89" s="381">
        <v>12.686567164179106</v>
      </c>
      <c r="PS89" s="381">
        <v>12.8</v>
      </c>
      <c r="PT89" s="381">
        <v>8.5714285714285712</v>
      </c>
      <c r="PU89" s="378" t="str">
        <f t="shared" si="72"/>
        <v>--</v>
      </c>
      <c r="PV89" s="381">
        <v>29.850746268656728</v>
      </c>
      <c r="PW89" s="381">
        <v>27.20000000000001</v>
      </c>
      <c r="PX89" s="381">
        <v>21.904761904761905</v>
      </c>
      <c r="PZ89" s="368"/>
      <c r="QA89" s="368"/>
      <c r="QB89" s="368"/>
      <c r="QC89" s="368"/>
      <c r="QD89" s="368"/>
      <c r="QE89" s="368"/>
      <c r="QF89" s="368"/>
      <c r="QG89" s="368"/>
      <c r="QH89" s="368"/>
      <c r="QI89" s="368"/>
      <c r="QJ89" s="368"/>
      <c r="QK89" s="368"/>
      <c r="QL89" s="368"/>
      <c r="QM89" s="368"/>
      <c r="QN89" s="368"/>
      <c r="QO89" s="368"/>
      <c r="QP89" s="368"/>
      <c r="QQ89" s="368"/>
      <c r="QR89" s="368"/>
      <c r="QS89" s="368"/>
      <c r="QT89" s="368"/>
      <c r="QU89" s="368"/>
      <c r="QV89" s="368"/>
      <c r="QW89" s="368"/>
      <c r="QX89" s="368"/>
      <c r="QY89" s="368"/>
      <c r="QZ89" s="368"/>
      <c r="RA89" s="368"/>
      <c r="RB89" s="368"/>
      <c r="RC89" s="368"/>
      <c r="RD89" s="368"/>
      <c r="RE89" s="368"/>
      <c r="RF89" s="368"/>
      <c r="RG89" s="368"/>
      <c r="RH89" s="368"/>
      <c r="RI89" s="368"/>
      <c r="RJ89" s="368"/>
      <c r="RK89" s="368"/>
      <c r="RL89" s="368"/>
      <c r="RM89" s="368"/>
      <c r="RN89" s="368"/>
      <c r="RO89" s="368"/>
      <c r="RP89" s="368"/>
      <c r="RQ89" s="368"/>
      <c r="RR89" s="368"/>
      <c r="RS89" s="368"/>
      <c r="RT89" s="368"/>
    </row>
    <row r="90" spans="1:488" x14ac:dyDescent="0.25">
      <c r="A90" s="114">
        <v>86</v>
      </c>
      <c r="B90" s="93" t="s">
        <v>86</v>
      </c>
      <c r="C90" s="189">
        <v>3.3698399326031994</v>
      </c>
      <c r="D90" s="189">
        <v>13.070725156669642</v>
      </c>
      <c r="E90" s="189">
        <v>15.226337448559663</v>
      </c>
      <c r="F90" s="189">
        <v>1.0512483574244416</v>
      </c>
      <c r="G90" s="189">
        <v>11.723163841807901</v>
      </c>
      <c r="H90" s="189">
        <v>14.202334630350187</v>
      </c>
      <c r="I90" s="189">
        <v>0.50658561296859195</v>
      </c>
      <c r="J90" s="189">
        <v>10.208562019758515</v>
      </c>
      <c r="K90" s="189">
        <v>11.945392491467574</v>
      </c>
      <c r="L90" s="189">
        <v>0.77864293659621953</v>
      </c>
      <c r="M90" s="190">
        <v>5.3927315357561598</v>
      </c>
      <c r="N90" s="190">
        <v>12.776025236593053</v>
      </c>
      <c r="O90" s="190">
        <v>0.5797101449275357</v>
      </c>
      <c r="P90" s="190">
        <v>3.2290615539858774</v>
      </c>
      <c r="Q90" s="190">
        <v>10.026041666666666</v>
      </c>
      <c r="R90" s="190">
        <v>3.0328559393428809</v>
      </c>
      <c r="S90" s="190">
        <v>11.26126126126125</v>
      </c>
      <c r="T90" s="190">
        <v>14.285714285714276</v>
      </c>
      <c r="U90" s="190">
        <v>0.79051383399209418</v>
      </c>
      <c r="V90" s="190">
        <v>10.73446327683617</v>
      </c>
      <c r="W90" s="190">
        <v>13.060428849902539</v>
      </c>
      <c r="X90" s="190">
        <v>0.20283975659229186</v>
      </c>
      <c r="Y90" s="190">
        <v>8.7912087912087955</v>
      </c>
      <c r="Z90" s="190">
        <v>10.940170940170932</v>
      </c>
      <c r="AA90" s="190">
        <v>0.77864293659621953</v>
      </c>
      <c r="AB90" s="132">
        <v>4.4758539458186037</v>
      </c>
      <c r="AC90" s="132">
        <v>11.568938193343909</v>
      </c>
      <c r="AD90" s="132">
        <v>0.48309178743961367</v>
      </c>
      <c r="AE90" s="132">
        <v>3.0272452068617541</v>
      </c>
      <c r="AF90" s="190">
        <v>9.387222946544977</v>
      </c>
      <c r="AG90" s="189">
        <v>2.028740490278953</v>
      </c>
      <c r="AH90" s="189">
        <v>6.9343065693430646</v>
      </c>
      <c r="AI90" s="191">
        <v>8.0667593880389425</v>
      </c>
      <c r="AJ90" s="191">
        <v>0.5277044854881261</v>
      </c>
      <c r="AK90" s="190">
        <v>6.151645207439195</v>
      </c>
      <c r="AL90" s="190">
        <v>7.8895463510848076</v>
      </c>
      <c r="AM90" s="190">
        <v>0.40485829959514169</v>
      </c>
      <c r="AN90" s="190">
        <v>4.6511627906976676</v>
      </c>
      <c r="AO90" s="190">
        <v>7.3756432246998251</v>
      </c>
      <c r="AP90" s="190">
        <v>0.44642857142857079</v>
      </c>
      <c r="AQ90" s="190">
        <v>2.5974025974025983</v>
      </c>
      <c r="AR90" s="190">
        <v>7.0853462157809952</v>
      </c>
      <c r="AS90" s="190">
        <v>0.19361084220716326</v>
      </c>
      <c r="AT90" s="190">
        <v>1.720647773279353</v>
      </c>
      <c r="AU90" s="190">
        <v>4.3250327653997331</v>
      </c>
      <c r="AV90" s="190">
        <v>7.5277337559429487</v>
      </c>
      <c r="AW90" s="190">
        <v>26.59395973154361</v>
      </c>
      <c r="AX90" s="132">
        <v>23.468057366362469</v>
      </c>
      <c r="AY90" s="132">
        <v>3.0084235860409163</v>
      </c>
      <c r="AZ90" s="132">
        <v>25.637755102040817</v>
      </c>
      <c r="BA90" s="132">
        <v>20.44198895027624</v>
      </c>
      <c r="BB90" s="190">
        <v>2.8543307086614176</v>
      </c>
      <c r="BC90" s="132">
        <v>17.365269461077844</v>
      </c>
      <c r="BD90" s="132">
        <v>14.332247557003258</v>
      </c>
      <c r="BE90" s="132">
        <v>1.616379310344829</v>
      </c>
      <c r="BF90" s="132">
        <v>10.295728368017539</v>
      </c>
      <c r="BG90" s="190">
        <v>12.121212121212123</v>
      </c>
      <c r="BH90" s="132">
        <v>0.94161958568738313</v>
      </c>
      <c r="BI90" s="132">
        <v>9.7607655502392454</v>
      </c>
      <c r="BJ90" s="132">
        <v>14.837905236907707</v>
      </c>
      <c r="BK90" s="192" t="s">
        <v>286</v>
      </c>
      <c r="BL90" s="190">
        <v>4.6179680940387584</v>
      </c>
      <c r="BM90" s="132">
        <v>4.3137254901961199</v>
      </c>
      <c r="BN90" s="192" t="s">
        <v>286</v>
      </c>
      <c r="BO90" s="192">
        <v>2.8097062579820715</v>
      </c>
      <c r="BP90" s="192">
        <v>4.9723756906077199</v>
      </c>
      <c r="BQ90" s="192" t="s">
        <v>286</v>
      </c>
      <c r="BR90" s="132">
        <v>3.5140562248996901</v>
      </c>
      <c r="BS90" s="132">
        <v>4.4117647058823763</v>
      </c>
      <c r="BT90" s="192" t="s">
        <v>286</v>
      </c>
      <c r="BU90" s="190">
        <v>1.6501650165016521</v>
      </c>
      <c r="BV90" s="132">
        <v>3.6144578313253026</v>
      </c>
      <c r="BW90" s="192" t="s">
        <v>286</v>
      </c>
      <c r="BX90" s="132">
        <v>1.1571841851494706</v>
      </c>
      <c r="BY90" s="190">
        <v>1.7543859649122802</v>
      </c>
      <c r="BZ90" s="132" t="s">
        <v>286</v>
      </c>
      <c r="CA90" s="132">
        <v>10.222672064777337</v>
      </c>
      <c r="CB90" s="132">
        <v>34.135977337110454</v>
      </c>
      <c r="CC90" s="190" t="s">
        <v>286</v>
      </c>
      <c r="CD90" s="132">
        <v>8.3467094703049778</v>
      </c>
      <c r="CE90" s="132">
        <v>29.487179487179482</v>
      </c>
      <c r="CF90" s="132" t="s">
        <v>286</v>
      </c>
      <c r="CG90" s="190">
        <v>6.0150375939849665</v>
      </c>
      <c r="CH90" s="132">
        <v>30.63063063063063</v>
      </c>
      <c r="CI90" s="132" t="s">
        <v>286</v>
      </c>
      <c r="CJ90" s="132">
        <v>3.0104712041884785</v>
      </c>
      <c r="CK90" s="132">
        <v>22.813036020583205</v>
      </c>
      <c r="CL90" s="132" t="s">
        <v>286</v>
      </c>
      <c r="CM90" s="132">
        <v>2.1739130434782608</v>
      </c>
      <c r="CN90" s="132">
        <v>19.187675070027996</v>
      </c>
      <c r="CO90" s="132" t="s">
        <v>286</v>
      </c>
      <c r="CP90" s="190">
        <v>30.310880829015534</v>
      </c>
      <c r="CQ90" s="132">
        <v>43.633952254641876</v>
      </c>
      <c r="CR90" s="132" t="s">
        <v>286</v>
      </c>
      <c r="CS90" s="192">
        <v>26.788036410923304</v>
      </c>
      <c r="CT90" s="192">
        <v>39.736346516007565</v>
      </c>
      <c r="CU90" s="190" t="s">
        <v>286</v>
      </c>
      <c r="CV90" s="132">
        <v>23.109691160809366</v>
      </c>
      <c r="CW90" s="132">
        <v>40.066777963272081</v>
      </c>
      <c r="CX90" s="192" t="s">
        <v>286</v>
      </c>
      <c r="CY90" s="192">
        <v>13.424345847554042</v>
      </c>
      <c r="CZ90" s="190">
        <v>32.618683001531359</v>
      </c>
      <c r="DA90" s="132" t="s">
        <v>286</v>
      </c>
      <c r="DB90" s="132">
        <v>11.65523996082273</v>
      </c>
      <c r="DC90" s="210">
        <v>29.899497487437188</v>
      </c>
      <c r="DD90" s="192">
        <v>70.334928229665138</v>
      </c>
      <c r="DE90" s="190">
        <v>73.519458544839253</v>
      </c>
      <c r="DF90" s="132">
        <v>55.176933158584539</v>
      </c>
      <c r="DG90" s="132">
        <v>69.2597239648683</v>
      </c>
      <c r="DH90" s="192">
        <v>66.751918158567833</v>
      </c>
      <c r="DI90" s="192">
        <v>53.038674033149178</v>
      </c>
      <c r="DJ90" s="190">
        <v>73.353596757852031</v>
      </c>
      <c r="DK90" s="132">
        <v>68.447580645161324</v>
      </c>
      <c r="DL90" s="132">
        <v>52.545155993431884</v>
      </c>
      <c r="DM90" s="132">
        <v>75.000000000000099</v>
      </c>
      <c r="DN90" s="132">
        <v>76.64071190211358</v>
      </c>
      <c r="DO90" s="190">
        <v>58.510638297872347</v>
      </c>
      <c r="DP90" s="132">
        <v>71.345029239766191</v>
      </c>
      <c r="DQ90" s="132">
        <v>78.143133462282378</v>
      </c>
      <c r="DR90" s="132">
        <v>60.476787954830577</v>
      </c>
      <c r="DS90" s="132">
        <v>49.999999999999993</v>
      </c>
      <c r="DT90" s="190">
        <v>57.805907172995738</v>
      </c>
      <c r="DU90" s="194">
        <v>40.526315789473713</v>
      </c>
      <c r="DV90" s="194">
        <v>47.64267990074439</v>
      </c>
      <c r="DW90" s="192">
        <v>53.393085787451923</v>
      </c>
      <c r="DX90" s="194">
        <v>40.185185185185162</v>
      </c>
      <c r="DY90" s="190">
        <v>48.632218844984699</v>
      </c>
      <c r="DZ90" s="190">
        <v>55.734406438631851</v>
      </c>
      <c r="EA90" s="190">
        <v>39.116202945990203</v>
      </c>
      <c r="EB90" s="190">
        <v>57.283680175246431</v>
      </c>
      <c r="EC90" s="190">
        <v>58.203991130820391</v>
      </c>
      <c r="ED90" s="190">
        <v>41.881638846737488</v>
      </c>
      <c r="EE90" s="190">
        <v>56.644034917555793</v>
      </c>
      <c r="EF90" s="190">
        <v>66.407766990291222</v>
      </c>
      <c r="EG90" s="190">
        <v>46.933667083854886</v>
      </c>
      <c r="EH90" s="190">
        <v>19.662921348314562</v>
      </c>
      <c r="EI90" s="190">
        <v>13.463166807790012</v>
      </c>
      <c r="EJ90" s="190">
        <v>10.906701708278582</v>
      </c>
      <c r="EK90" s="190">
        <v>19.178082191780838</v>
      </c>
      <c r="EL90" s="132">
        <v>16.431322207958935</v>
      </c>
      <c r="EM90" s="132">
        <v>10.370370370370372</v>
      </c>
      <c r="EN90" s="132">
        <v>17.599186164801601</v>
      </c>
      <c r="EO90" s="132">
        <v>14.097363083164288</v>
      </c>
      <c r="EP90" s="190">
        <v>12.437810945273624</v>
      </c>
      <c r="EQ90" s="132">
        <v>18.933623503808498</v>
      </c>
      <c r="ER90" s="132">
        <v>18.638392857142833</v>
      </c>
      <c r="ES90" s="132">
        <v>14.09090909090909</v>
      </c>
      <c r="ET90" s="132">
        <v>21.589793915603504</v>
      </c>
      <c r="EU90" s="190">
        <v>16.683022571148172</v>
      </c>
      <c r="EV90" s="132">
        <v>16.476552598225599</v>
      </c>
      <c r="EW90" s="132" t="s">
        <v>286</v>
      </c>
      <c r="EX90" s="132" t="s">
        <v>286</v>
      </c>
      <c r="EY90" s="132" t="s">
        <v>286</v>
      </c>
      <c r="EZ90" s="190">
        <v>90.097799511002435</v>
      </c>
      <c r="FA90" s="132">
        <v>88.416988416988247</v>
      </c>
      <c r="FB90" s="132">
        <v>84.944237918215634</v>
      </c>
      <c r="FC90" s="132">
        <v>87.948207171314735</v>
      </c>
      <c r="FD90" s="132">
        <v>85.469223007063547</v>
      </c>
      <c r="FE90" s="190">
        <v>80.360065466448361</v>
      </c>
      <c r="FF90" s="132">
        <v>85.88621444201317</v>
      </c>
      <c r="FG90" s="132">
        <v>84.734513274336322</v>
      </c>
      <c r="FH90" s="132">
        <v>80.844645550527886</v>
      </c>
      <c r="FI90" s="132">
        <v>87.416587225929348</v>
      </c>
      <c r="FJ90" s="190">
        <v>83.949416342412533</v>
      </c>
      <c r="FK90" s="132">
        <v>77.512562814070321</v>
      </c>
      <c r="FL90" s="132" t="s">
        <v>286</v>
      </c>
      <c r="FM90" s="132" t="s">
        <v>286</v>
      </c>
      <c r="FN90" s="132" t="s">
        <v>286</v>
      </c>
      <c r="FO90" s="190">
        <v>40.709046454767744</v>
      </c>
      <c r="FP90" s="132">
        <v>45.431145431145438</v>
      </c>
      <c r="FQ90" s="132">
        <v>31.784386617100356</v>
      </c>
      <c r="FR90" s="132">
        <v>39.243027888446221</v>
      </c>
      <c r="FS90" s="132">
        <v>36.730575176589355</v>
      </c>
      <c r="FT90" s="190">
        <v>29.132569558101476</v>
      </c>
      <c r="FU90" s="132">
        <v>35.99562363238509</v>
      </c>
      <c r="FV90" s="132">
        <v>34.955752212389363</v>
      </c>
      <c r="FW90" s="132">
        <v>27.903469079939647</v>
      </c>
      <c r="FX90" s="132">
        <v>37.750238322211587</v>
      </c>
      <c r="FY90" s="190">
        <v>34.63035019455252</v>
      </c>
      <c r="FZ90" s="132">
        <v>24.874371859296474</v>
      </c>
      <c r="GA90" s="132" t="s">
        <v>286</v>
      </c>
      <c r="GB90" s="132" t="s">
        <v>286</v>
      </c>
      <c r="GC90" s="132" t="s">
        <v>286</v>
      </c>
      <c r="GD90" s="190">
        <v>61.282051282051341</v>
      </c>
      <c r="GE90" s="132">
        <v>68.187744458930894</v>
      </c>
      <c r="GF90" s="132">
        <v>65.666041275797369</v>
      </c>
      <c r="GG90" s="132">
        <v>55.036344755970887</v>
      </c>
      <c r="GH90" s="132">
        <v>59.650924024640638</v>
      </c>
      <c r="GI90" s="190">
        <v>61.268781302170282</v>
      </c>
      <c r="GJ90" s="132">
        <v>50.390189520624283</v>
      </c>
      <c r="GK90" s="132">
        <v>49.887387387387349</v>
      </c>
      <c r="GL90" s="132">
        <v>58.397534668721114</v>
      </c>
      <c r="GM90" s="197">
        <v>47.01273261508323</v>
      </c>
      <c r="GN90" s="190">
        <v>46.138613861386112</v>
      </c>
      <c r="GO90" s="132">
        <v>51.265822784810133</v>
      </c>
      <c r="GP90" s="132" t="s">
        <v>286</v>
      </c>
      <c r="GQ90" s="132" t="s">
        <v>286</v>
      </c>
      <c r="GR90" s="132" t="s">
        <v>286</v>
      </c>
      <c r="GS90" s="190">
        <v>20.128205128205128</v>
      </c>
      <c r="GT90" s="132">
        <v>26.597131681877453</v>
      </c>
      <c r="GU90" s="132">
        <v>25.328330206378979</v>
      </c>
      <c r="GV90" s="132">
        <v>14.849428868120432</v>
      </c>
      <c r="GW90" s="132">
        <v>19.917864476386058</v>
      </c>
      <c r="GX90" s="190">
        <v>21.368948247078453</v>
      </c>
      <c r="GY90" s="190">
        <v>14.715719063545151</v>
      </c>
      <c r="GZ90" s="190">
        <v>12.500000000000007</v>
      </c>
      <c r="HA90" s="190">
        <v>17.411402157164876</v>
      </c>
      <c r="HB90" s="190">
        <v>11.459353574926553</v>
      </c>
      <c r="HC90" s="190">
        <v>12.376237623762368</v>
      </c>
      <c r="HD90" s="190">
        <v>16.329113924050631</v>
      </c>
      <c r="HE90" s="190" t="s">
        <v>286</v>
      </c>
      <c r="HF90" s="190" t="s">
        <v>286</v>
      </c>
      <c r="HG90" s="190" t="s">
        <v>286</v>
      </c>
      <c r="HH90" s="190">
        <v>23.56857523302266</v>
      </c>
      <c r="HI90" s="190">
        <v>22.162883845126839</v>
      </c>
      <c r="HJ90" s="190">
        <v>15.428571428571427</v>
      </c>
      <c r="HK90" s="190">
        <v>27.956989247311817</v>
      </c>
      <c r="HL90" s="132">
        <v>29.625779625779611</v>
      </c>
      <c r="HM90" s="132">
        <v>25.728987993138922</v>
      </c>
      <c r="HN90" s="132">
        <v>34.346846846846788</v>
      </c>
      <c r="HO90" s="132">
        <v>36.757990867579878</v>
      </c>
      <c r="HP90" s="190">
        <v>31.472868217054238</v>
      </c>
      <c r="HQ90" s="132">
        <v>32.329317269076277</v>
      </c>
      <c r="HR90" s="132">
        <v>30.513595166163121</v>
      </c>
      <c r="HS90" s="132">
        <v>27.643312101910826</v>
      </c>
      <c r="HT90" s="196" t="s">
        <v>286</v>
      </c>
      <c r="HU90" s="190" t="s">
        <v>286</v>
      </c>
      <c r="HV90" s="192" t="s">
        <v>286</v>
      </c>
      <c r="HW90" s="192">
        <v>7.1904127829560585</v>
      </c>
      <c r="HX90" s="192">
        <v>6.9425901201602089</v>
      </c>
      <c r="HY90" s="192">
        <v>4.5714285714285738</v>
      </c>
      <c r="HZ90" s="192">
        <v>9.5698924731182711</v>
      </c>
      <c r="IA90" s="192">
        <v>10.395010395010384</v>
      </c>
      <c r="IB90" s="192">
        <v>6.0034305317324215</v>
      </c>
      <c r="IC90" s="192">
        <v>12.387387387387395</v>
      </c>
      <c r="ID90" s="192">
        <v>11.529680365296818</v>
      </c>
      <c r="IE90" s="192">
        <v>8.3720930232558253</v>
      </c>
      <c r="IF90" s="192">
        <v>11.646586345381525</v>
      </c>
      <c r="IG90" s="192">
        <v>10.674723061429988</v>
      </c>
      <c r="IH90" s="192">
        <v>7.8980891719745232</v>
      </c>
      <c r="II90" s="192" t="s">
        <v>286</v>
      </c>
      <c r="IJ90" s="192" t="s">
        <v>286</v>
      </c>
      <c r="IK90" s="192" t="s">
        <v>286</v>
      </c>
      <c r="IL90" s="192" t="s">
        <v>286</v>
      </c>
      <c r="IM90" s="192" t="s">
        <v>286</v>
      </c>
      <c r="IN90" s="192" t="s">
        <v>286</v>
      </c>
      <c r="IO90" s="192" t="s">
        <v>286</v>
      </c>
      <c r="IP90" s="192" t="s">
        <v>286</v>
      </c>
      <c r="IQ90" s="192" t="s">
        <v>286</v>
      </c>
      <c r="IR90" s="192" t="s">
        <v>286</v>
      </c>
      <c r="IS90" s="192">
        <v>13.65853658536585</v>
      </c>
      <c r="IT90" s="192">
        <v>14.10459587955626</v>
      </c>
      <c r="IU90" s="192" t="s">
        <v>286</v>
      </c>
      <c r="IV90" s="192">
        <v>13.319238900634248</v>
      </c>
      <c r="IW90" s="192">
        <v>12.466487935656835</v>
      </c>
      <c r="IX90" s="192" t="s">
        <v>286</v>
      </c>
      <c r="IY90" s="192" t="s">
        <v>286</v>
      </c>
      <c r="IZ90" s="192" t="s">
        <v>286</v>
      </c>
      <c r="JA90" s="192" t="s">
        <v>286</v>
      </c>
      <c r="JB90" s="192" t="s">
        <v>286</v>
      </c>
      <c r="JC90" s="192" t="s">
        <v>286</v>
      </c>
      <c r="JD90" s="192" t="s">
        <v>286</v>
      </c>
      <c r="JE90" s="192" t="s">
        <v>286</v>
      </c>
      <c r="JF90" s="192" t="s">
        <v>286</v>
      </c>
      <c r="JG90" s="192" t="s">
        <v>286</v>
      </c>
      <c r="JH90" s="192">
        <v>7.5609756097561052</v>
      </c>
      <c r="JI90" s="192">
        <v>8.3993660855784427</v>
      </c>
      <c r="JJ90" s="192" t="s">
        <v>286</v>
      </c>
      <c r="JK90" s="192">
        <v>6.2367864693446107</v>
      </c>
      <c r="JL90" s="192">
        <v>9.1152815013404798</v>
      </c>
      <c r="JM90" s="192" t="s">
        <v>286</v>
      </c>
      <c r="JN90" s="192" t="s">
        <v>286</v>
      </c>
      <c r="JO90" s="192" t="s">
        <v>286</v>
      </c>
      <c r="JP90" s="192" t="s">
        <v>286</v>
      </c>
      <c r="JQ90" s="192" t="s">
        <v>286</v>
      </c>
      <c r="JR90" s="192" t="s">
        <v>286</v>
      </c>
      <c r="JS90" s="192" t="s">
        <v>286</v>
      </c>
      <c r="JT90" s="192" t="s">
        <v>286</v>
      </c>
      <c r="JU90" s="192" t="s">
        <v>286</v>
      </c>
      <c r="JV90" s="192" t="s">
        <v>286</v>
      </c>
      <c r="JW90" s="192">
        <v>21.219512195121961</v>
      </c>
      <c r="JX90" s="192">
        <v>22.503961965134696</v>
      </c>
      <c r="JY90" s="192" t="s">
        <v>286</v>
      </c>
      <c r="JZ90" s="192">
        <v>19.556025369978848</v>
      </c>
      <c r="KA90" s="192">
        <v>21.581769436997302</v>
      </c>
      <c r="KB90" s="192">
        <v>15.192926045016046</v>
      </c>
      <c r="KC90" s="192">
        <v>20.30328559393428</v>
      </c>
      <c r="KD90" s="192">
        <v>24.178712220762179</v>
      </c>
      <c r="KE90" s="192">
        <v>17.103620474407006</v>
      </c>
      <c r="KF90" s="192">
        <v>20.308483290488429</v>
      </c>
      <c r="KG90" s="192">
        <v>25.138632162661747</v>
      </c>
      <c r="KH90" s="192">
        <v>15.906788247213763</v>
      </c>
      <c r="KI90" s="192">
        <v>21.13821138211383</v>
      </c>
      <c r="KJ90" s="192">
        <v>19.565217391304341</v>
      </c>
      <c r="KK90" s="192">
        <v>17.538126361655763</v>
      </c>
      <c r="KL90" s="192">
        <v>21.555555555555571</v>
      </c>
      <c r="KM90" s="192">
        <v>22.692889561270796</v>
      </c>
      <c r="KN90" s="192">
        <v>15.564202334630362</v>
      </c>
      <c r="KO90" s="192">
        <v>17.693059628543523</v>
      </c>
      <c r="KP90" s="192">
        <v>20.702634880803021</v>
      </c>
      <c r="KQ90" s="192" t="str">
        <f t="shared" si="86"/>
        <v>--</v>
      </c>
      <c r="KR90" s="192" t="str">
        <f t="shared" si="86"/>
        <v>--</v>
      </c>
      <c r="KS90" s="192" t="str">
        <f t="shared" si="86"/>
        <v>--</v>
      </c>
      <c r="KT90" s="192" t="str">
        <f t="shared" si="86"/>
        <v>--</v>
      </c>
      <c r="KU90" s="192" t="str">
        <f t="shared" si="86"/>
        <v>--</v>
      </c>
      <c r="KV90" s="223">
        <v>0.95799557848194605</v>
      </c>
      <c r="KW90" s="219">
        <v>1.16279069767442</v>
      </c>
      <c r="KX90" s="219">
        <v>1.75592625109745</v>
      </c>
      <c r="KY90" s="223">
        <v>0.41109969167523103</v>
      </c>
      <c r="KZ90" s="219">
        <v>1.4070351758794</v>
      </c>
      <c r="LA90" s="219">
        <v>1.86046511627907</v>
      </c>
      <c r="LB90" s="190" t="str">
        <f t="shared" si="60"/>
        <v>--</v>
      </c>
      <c r="LC90" s="219">
        <v>1.59128978224456</v>
      </c>
      <c r="LD90" s="219">
        <v>12.961116650049799</v>
      </c>
      <c r="LE90" s="190" t="str">
        <f t="shared" si="61"/>
        <v>--</v>
      </c>
      <c r="LF90" s="219">
        <v>2.1551724137931001</v>
      </c>
      <c r="LG90" s="219">
        <v>9.2269326683291695</v>
      </c>
      <c r="LH90" s="219">
        <v>84.552238805970106</v>
      </c>
      <c r="LI90" s="219">
        <v>82.951854775059005</v>
      </c>
      <c r="LJ90" s="219">
        <v>81.769436997319005</v>
      </c>
      <c r="LK90" s="219">
        <v>77.584442169907902</v>
      </c>
      <c r="LL90" s="219">
        <v>76.713709677419502</v>
      </c>
      <c r="LM90" s="219">
        <v>77.4764150943396</v>
      </c>
      <c r="LN90" s="219">
        <v>35.1492537313433</v>
      </c>
      <c r="LO90" s="219">
        <v>34.964483030781402</v>
      </c>
      <c r="LP90" s="219">
        <v>35.388739946380603</v>
      </c>
      <c r="LQ90" s="219">
        <v>31.218014329580299</v>
      </c>
      <c r="LR90" s="219">
        <v>31.3508064516129</v>
      </c>
      <c r="LS90" s="219">
        <v>29.3632075471698</v>
      </c>
      <c r="LT90" s="219">
        <v>41.848234410217898</v>
      </c>
      <c r="LU90" s="219">
        <v>44.745222929936297</v>
      </c>
      <c r="LV90" s="219">
        <v>42.435094001790503</v>
      </c>
      <c r="LW90" s="219">
        <v>34.595701125895701</v>
      </c>
      <c r="LX90" s="219">
        <v>38.911290322580697</v>
      </c>
      <c r="LY90" s="219">
        <v>42.130177514792898</v>
      </c>
      <c r="LZ90" s="219">
        <v>8.5649887302779906</v>
      </c>
      <c r="MA90" s="219">
        <v>10.987261146496801</v>
      </c>
      <c r="MB90" s="219">
        <v>10.295434198746699</v>
      </c>
      <c r="MC90" s="219">
        <v>4.60593654042989</v>
      </c>
      <c r="MD90" s="219">
        <v>7.7620967741935303</v>
      </c>
      <c r="ME90" s="219">
        <v>10.2958579881657</v>
      </c>
      <c r="MF90" s="219">
        <v>29.574309185959699</v>
      </c>
      <c r="MG90" s="219">
        <v>34.310618066560998</v>
      </c>
      <c r="MH90" s="219">
        <v>30.188679245283002</v>
      </c>
      <c r="MI90" s="219">
        <v>25.997952917093102</v>
      </c>
      <c r="MJ90" s="219">
        <v>30.232558139534898</v>
      </c>
      <c r="MK90" s="219">
        <v>26.3839811542992</v>
      </c>
      <c r="ML90" s="219">
        <v>6.8707991038088201</v>
      </c>
      <c r="MM90" s="219">
        <v>8.9540412044374005</v>
      </c>
      <c r="MN90" s="219">
        <v>6.9182389937107001</v>
      </c>
      <c r="MO90" s="219">
        <v>5.7318321392016403</v>
      </c>
      <c r="MP90" s="219">
        <v>6.9767441860465098</v>
      </c>
      <c r="MQ90" s="219">
        <v>5.7714958775029404</v>
      </c>
      <c r="MR90" s="190" t="str">
        <f t="shared" si="87"/>
        <v>--</v>
      </c>
      <c r="MS90" s="190" t="str">
        <f t="shared" si="87"/>
        <v>--</v>
      </c>
      <c r="MT90" s="190" t="str">
        <f t="shared" si="87"/>
        <v>--</v>
      </c>
      <c r="MU90" s="190" t="str">
        <f t="shared" si="87"/>
        <v>--</v>
      </c>
      <c r="MV90" s="220">
        <v>87.308003233629606</v>
      </c>
      <c r="MW90" s="220">
        <v>82.568807339449606</v>
      </c>
      <c r="MX90" s="220">
        <v>35.731608730800403</v>
      </c>
      <c r="MY90" s="220">
        <v>33.0275229357798</v>
      </c>
      <c r="MZ90" s="220">
        <v>37.149917627677098</v>
      </c>
      <c r="NA90" s="220">
        <v>32.142857142857103</v>
      </c>
      <c r="NB90" s="220">
        <v>4.77759472817133</v>
      </c>
      <c r="NC90" s="220">
        <v>3.6734693877550999</v>
      </c>
      <c r="ND90" s="220">
        <v>29.282218597063601</v>
      </c>
      <c r="NE90" s="220">
        <v>29.124236252545799</v>
      </c>
      <c r="NF90" s="220">
        <v>6.2805872756932999</v>
      </c>
      <c r="NG90" s="220">
        <v>6.5173116089613004</v>
      </c>
      <c r="NH90" s="221" t="str">
        <f t="shared" si="62"/>
        <v>--</v>
      </c>
      <c r="NI90" s="222">
        <v>11.701244813278</v>
      </c>
      <c r="NJ90" s="222">
        <v>11.3924050632911</v>
      </c>
      <c r="NK90" s="222">
        <v>12.3951537744641</v>
      </c>
      <c r="NL90" s="221" t="str">
        <f t="shared" si="63"/>
        <v>--</v>
      </c>
      <c r="NM90" s="222">
        <v>12.470308788598601</v>
      </c>
      <c r="NN90" s="222">
        <v>14.599341383095499</v>
      </c>
      <c r="NO90" s="222">
        <v>14.585908529048201</v>
      </c>
      <c r="NP90" s="221" t="str">
        <f t="shared" si="64"/>
        <v>--</v>
      </c>
      <c r="NQ90" s="273">
        <v>5.8091286307053984</v>
      </c>
      <c r="NR90" s="273">
        <v>9.7890295358649819</v>
      </c>
      <c r="NS90" s="273">
        <v>7.7353215284249828</v>
      </c>
      <c r="NT90" s="221" t="str">
        <f t="shared" si="65"/>
        <v>--</v>
      </c>
      <c r="NU90" s="222">
        <v>6.0570071258907401</v>
      </c>
      <c r="NV90" s="222">
        <v>8.0131723380900137</v>
      </c>
      <c r="NW90" s="222">
        <v>9.8887515451174366</v>
      </c>
      <c r="NX90" s="221" t="str">
        <f t="shared" si="66"/>
        <v>--</v>
      </c>
      <c r="NY90" s="222">
        <v>17.51037344398339</v>
      </c>
      <c r="NZ90" s="222">
        <v>21.181434599156141</v>
      </c>
      <c r="OA90" s="222">
        <v>20.130475302889113</v>
      </c>
      <c r="OB90" s="221" t="str">
        <f t="shared" si="67"/>
        <v>--</v>
      </c>
      <c r="OC90" s="222">
        <v>18.5273159144893</v>
      </c>
      <c r="OD90" s="222">
        <v>22.612513721185532</v>
      </c>
      <c r="OE90" s="222">
        <v>24.474660074165637</v>
      </c>
      <c r="OF90" s="128">
        <v>44.901315789473657</v>
      </c>
      <c r="OG90" s="128">
        <v>55.235988200590029</v>
      </c>
      <c r="OH90" s="128">
        <v>60.883036405886905</v>
      </c>
      <c r="OI90" s="128">
        <v>45.957820738137052</v>
      </c>
      <c r="OJ90" s="128">
        <v>48.8612836438923</v>
      </c>
      <c r="OK90" s="128">
        <v>59.855521155830758</v>
      </c>
      <c r="OL90" s="128">
        <v>60.603015075376938</v>
      </c>
      <c r="OM90" s="128">
        <v>47.953216374268976</v>
      </c>
      <c r="ON90" s="310">
        <v>18.283261802575097</v>
      </c>
      <c r="OO90" s="128">
        <v>16.743119266055096</v>
      </c>
      <c r="OP90" s="128">
        <v>20.000000000000032</v>
      </c>
      <c r="OQ90" s="128">
        <v>18.065693430656928</v>
      </c>
      <c r="OR90" s="128">
        <v>22.325102880658449</v>
      </c>
      <c r="OS90" s="128">
        <v>16.889804325437726</v>
      </c>
      <c r="OT90" s="128">
        <v>17.209775967413417</v>
      </c>
      <c r="OU90" s="128">
        <v>15.919811320754697</v>
      </c>
      <c r="OW90" s="378" t="str">
        <f t="shared" si="68"/>
        <v>--</v>
      </c>
      <c r="OX90" s="381">
        <v>0.74626865671641796</v>
      </c>
      <c r="OY90" s="381">
        <v>1.141352063213344</v>
      </c>
      <c r="OZ90" s="381">
        <v>2.2274325908558033</v>
      </c>
      <c r="PA90" s="378" t="str">
        <f t="shared" si="69"/>
        <v>--</v>
      </c>
      <c r="PB90" s="378" t="str">
        <f t="shared" si="69"/>
        <v>--</v>
      </c>
      <c r="PC90" s="381">
        <v>1.1049723756906082</v>
      </c>
      <c r="PD90" s="381">
        <v>7.1960297766749326</v>
      </c>
      <c r="PE90" s="380">
        <v>42.234332425068153</v>
      </c>
      <c r="PF90" s="381">
        <v>56.469500924214451</v>
      </c>
      <c r="PG90" s="381">
        <v>53.350739773716327</v>
      </c>
      <c r="PH90" s="381">
        <v>37.659327925840103</v>
      </c>
      <c r="PI90" s="380">
        <v>21.214953271028051</v>
      </c>
      <c r="PJ90" s="381">
        <v>15.089034676663546</v>
      </c>
      <c r="PK90" s="381">
        <v>13.616268788682586</v>
      </c>
      <c r="PL90" s="381">
        <v>13.294117647058835</v>
      </c>
      <c r="PM90" s="378" t="str">
        <f t="shared" si="70"/>
        <v>--</v>
      </c>
      <c r="PN90" s="381">
        <v>12.393162393162386</v>
      </c>
      <c r="PO90" s="381">
        <v>13.812677388836327</v>
      </c>
      <c r="PP90" s="381">
        <v>14.339152119700751</v>
      </c>
      <c r="PQ90" s="378" t="str">
        <f t="shared" si="71"/>
        <v>--</v>
      </c>
      <c r="PR90" s="381">
        <v>8.2264957264957275</v>
      </c>
      <c r="PS90" s="381">
        <v>8.1362346263008583</v>
      </c>
      <c r="PT90" s="381">
        <v>8.9775561097256844</v>
      </c>
      <c r="PU90" s="378" t="str">
        <f t="shared" si="72"/>
        <v>--</v>
      </c>
      <c r="PV90" s="381">
        <v>20.619658119658112</v>
      </c>
      <c r="PW90" s="381">
        <v>21.948912015137186</v>
      </c>
      <c r="PX90" s="381">
        <v>23.316708229426411</v>
      </c>
      <c r="PZ90" s="368"/>
      <c r="QA90" s="368"/>
      <c r="QB90" s="368"/>
      <c r="QC90" s="368"/>
      <c r="QD90" s="368"/>
      <c r="QE90" s="368"/>
      <c r="QF90" s="368"/>
      <c r="QG90" s="368"/>
      <c r="QH90" s="368"/>
      <c r="QI90" s="368"/>
      <c r="QJ90" s="368"/>
      <c r="QK90" s="368"/>
      <c r="QL90" s="368"/>
      <c r="QM90" s="368"/>
      <c r="QN90" s="368"/>
      <c r="QO90" s="368"/>
      <c r="QP90" s="368"/>
      <c r="QQ90" s="368"/>
      <c r="QR90" s="368"/>
      <c r="QS90" s="368"/>
      <c r="QT90" s="368"/>
      <c r="QU90" s="368"/>
      <c r="QV90" s="368"/>
      <c r="QW90" s="368"/>
      <c r="QX90" s="368"/>
      <c r="QY90" s="368"/>
      <c r="QZ90" s="368"/>
      <c r="RA90" s="368"/>
      <c r="RB90" s="368"/>
      <c r="RC90" s="368"/>
      <c r="RD90" s="368"/>
      <c r="RE90" s="368"/>
      <c r="RF90" s="368"/>
      <c r="RG90" s="368"/>
      <c r="RH90" s="368"/>
      <c r="RI90" s="368"/>
      <c r="RJ90" s="368"/>
      <c r="RK90" s="368"/>
      <c r="RL90" s="368"/>
      <c r="RM90" s="368"/>
      <c r="RN90" s="368"/>
      <c r="RO90" s="368"/>
      <c r="RP90" s="368"/>
      <c r="RQ90" s="368"/>
      <c r="RR90" s="368"/>
      <c r="RS90" s="368"/>
      <c r="RT90" s="368"/>
    </row>
    <row r="91" spans="1:488" ht="21" customHeight="1" thickBot="1" x14ac:dyDescent="0.3">
      <c r="A91" s="114">
        <v>87</v>
      </c>
      <c r="B91" s="93" t="s">
        <v>87</v>
      </c>
      <c r="C91" s="189">
        <v>0</v>
      </c>
      <c r="D91" s="189">
        <v>10.52631578947369</v>
      </c>
      <c r="E91" s="189">
        <v>27.380952380952376</v>
      </c>
      <c r="F91" s="189">
        <v>0.76335877862595425</v>
      </c>
      <c r="G91" s="189">
        <v>13.513513513513512</v>
      </c>
      <c r="H91" s="189">
        <v>22.377622377622384</v>
      </c>
      <c r="I91" s="189">
        <v>0</v>
      </c>
      <c r="J91" s="189">
        <v>12.97709923664123</v>
      </c>
      <c r="K91" s="189">
        <v>16.153846153846153</v>
      </c>
      <c r="L91" s="189">
        <v>0.94339622641509402</v>
      </c>
      <c r="M91" s="190">
        <v>4.8</v>
      </c>
      <c r="N91" s="190">
        <v>8.943089430894311</v>
      </c>
      <c r="O91" s="190">
        <v>1.2345679012345674</v>
      </c>
      <c r="P91" s="190">
        <v>4.4642857142857144</v>
      </c>
      <c r="Q91" s="190">
        <v>7.0796460176991189</v>
      </c>
      <c r="R91" s="190">
        <v>0</v>
      </c>
      <c r="S91" s="190">
        <v>8.4210526315789469</v>
      </c>
      <c r="T91" s="190">
        <v>23.170731707317074</v>
      </c>
      <c r="U91" s="190">
        <v>0.76335877862595425</v>
      </c>
      <c r="V91" s="190">
        <v>12.837837837837833</v>
      </c>
      <c r="W91" s="190">
        <v>16.901408450704235</v>
      </c>
      <c r="X91" s="190">
        <v>0</v>
      </c>
      <c r="Y91" s="190">
        <v>12.97709923664123</v>
      </c>
      <c r="Z91" s="190">
        <v>13.846153846153847</v>
      </c>
      <c r="AA91" s="190">
        <v>0.94339622641509402</v>
      </c>
      <c r="AB91" s="132">
        <v>4.8</v>
      </c>
      <c r="AC91" s="132">
        <v>6.5573770491803307</v>
      </c>
      <c r="AD91" s="132">
        <v>0</v>
      </c>
      <c r="AE91" s="132">
        <v>1.801801801801802</v>
      </c>
      <c r="AF91" s="190">
        <v>4.4247787610619476</v>
      </c>
      <c r="AG91" s="189">
        <v>0</v>
      </c>
      <c r="AH91" s="189">
        <v>6.3157894736842142</v>
      </c>
      <c r="AI91" s="191">
        <v>24.999999999999996</v>
      </c>
      <c r="AJ91" s="191">
        <v>0</v>
      </c>
      <c r="AK91" s="190">
        <v>6.8493150684931541</v>
      </c>
      <c r="AL91" s="190">
        <v>20.979020979020984</v>
      </c>
      <c r="AM91" s="190">
        <v>0</v>
      </c>
      <c r="AN91" s="190">
        <v>6.9767441860465125</v>
      </c>
      <c r="AO91" s="190">
        <v>14.615384615384624</v>
      </c>
      <c r="AP91" s="190">
        <v>0</v>
      </c>
      <c r="AQ91" s="190">
        <v>2.4193548387096779</v>
      </c>
      <c r="AR91" s="190">
        <v>7.3170731707317067</v>
      </c>
      <c r="AS91" s="190">
        <v>1.2345679012345674</v>
      </c>
      <c r="AT91" s="190">
        <v>4.5045045045045047</v>
      </c>
      <c r="AU91" s="190">
        <v>5.5045871559633035</v>
      </c>
      <c r="AV91" s="190">
        <v>4.7169811320754755</v>
      </c>
      <c r="AW91" s="190">
        <v>15.533980582524267</v>
      </c>
      <c r="AX91" s="132">
        <v>19.540229885057464</v>
      </c>
      <c r="AY91" s="132">
        <v>2.2556390977443614</v>
      </c>
      <c r="AZ91" s="132">
        <v>15.686274509803924</v>
      </c>
      <c r="BA91" s="132">
        <v>26.490066225165567</v>
      </c>
      <c r="BB91" s="190">
        <v>4.918032786885246</v>
      </c>
      <c r="BC91" s="132">
        <v>19.117647058823533</v>
      </c>
      <c r="BD91" s="132">
        <v>15.671641791044774</v>
      </c>
      <c r="BE91" s="132">
        <v>0.93457943925233644</v>
      </c>
      <c r="BF91" s="132">
        <v>3.7878787878787881</v>
      </c>
      <c r="BG91" s="190">
        <v>8.0645161290322562</v>
      </c>
      <c r="BH91" s="132">
        <v>0</v>
      </c>
      <c r="BI91" s="132">
        <v>5.2173913043478253</v>
      </c>
      <c r="BJ91" s="132">
        <v>9.4827586206896548</v>
      </c>
      <c r="BK91" s="192" t="s">
        <v>286</v>
      </c>
      <c r="BL91" s="190">
        <v>1.9607843137254832</v>
      </c>
      <c r="BM91" s="132">
        <v>4.5977011494252764</v>
      </c>
      <c r="BN91" s="192" t="s">
        <v>286</v>
      </c>
      <c r="BO91" s="192">
        <v>3.2679738562091671</v>
      </c>
      <c r="BP91" s="192">
        <v>9.2715231788079251</v>
      </c>
      <c r="BQ91" s="192" t="s">
        <v>286</v>
      </c>
      <c r="BR91" s="132">
        <v>5.2238805970149258</v>
      </c>
      <c r="BS91" s="132">
        <v>6.7669172932330639</v>
      </c>
      <c r="BT91" s="192" t="s">
        <v>286</v>
      </c>
      <c r="BU91" s="190">
        <v>3.053435114503817</v>
      </c>
      <c r="BV91" s="132">
        <v>1.6129032258064517</v>
      </c>
      <c r="BW91" s="192" t="s">
        <v>286</v>
      </c>
      <c r="BX91" s="132">
        <v>1.7699115044247784</v>
      </c>
      <c r="BY91" s="190">
        <v>2.5862068965517238</v>
      </c>
      <c r="BZ91" s="132" t="s">
        <v>286</v>
      </c>
      <c r="CA91" s="132">
        <v>5.6818181818181843</v>
      </c>
      <c r="CB91" s="132">
        <v>50.617283950617278</v>
      </c>
      <c r="CC91" s="190" t="s">
        <v>286</v>
      </c>
      <c r="CD91" s="132">
        <v>14.285714285714283</v>
      </c>
      <c r="CE91" s="132">
        <v>55.862068965517246</v>
      </c>
      <c r="CF91" s="132" t="s">
        <v>286</v>
      </c>
      <c r="CG91" s="190">
        <v>13.445378151260508</v>
      </c>
      <c r="CH91" s="132">
        <v>47.540983606557369</v>
      </c>
      <c r="CI91" s="132" t="s">
        <v>286</v>
      </c>
      <c r="CJ91" s="132">
        <v>12.121212121212125</v>
      </c>
      <c r="CK91" s="132">
        <v>36.697247706422026</v>
      </c>
      <c r="CL91" s="132" t="s">
        <v>286</v>
      </c>
      <c r="CM91" s="132">
        <v>3.9999999999999987</v>
      </c>
      <c r="CN91" s="132">
        <v>15.957446808510639</v>
      </c>
      <c r="CO91" s="132" t="s">
        <v>286</v>
      </c>
      <c r="CP91" s="190">
        <v>39.603960396039604</v>
      </c>
      <c r="CQ91" s="132">
        <v>56.321839080459789</v>
      </c>
      <c r="CR91" s="132" t="s">
        <v>286</v>
      </c>
      <c r="CS91" s="192">
        <v>43.421052631578952</v>
      </c>
      <c r="CT91" s="192">
        <v>68.666666666666643</v>
      </c>
      <c r="CU91" s="190" t="s">
        <v>286</v>
      </c>
      <c r="CV91" s="132">
        <v>43.703703703703681</v>
      </c>
      <c r="CW91" s="132">
        <v>59.398496240601503</v>
      </c>
      <c r="CX91" s="192" t="s">
        <v>286</v>
      </c>
      <c r="CY91" s="192">
        <v>30.769230769230766</v>
      </c>
      <c r="CZ91" s="190">
        <v>45.081967213114766</v>
      </c>
      <c r="DA91" s="132" t="s">
        <v>286</v>
      </c>
      <c r="DB91" s="132">
        <v>13.274336283185837</v>
      </c>
      <c r="DC91" s="210">
        <v>29.565217391304348</v>
      </c>
      <c r="DD91" s="192">
        <v>72.641509433962284</v>
      </c>
      <c r="DE91" s="190">
        <v>81.372549019607874</v>
      </c>
      <c r="DF91" s="132">
        <v>44.827586206896534</v>
      </c>
      <c r="DG91" s="132">
        <v>72.65625</v>
      </c>
      <c r="DH91" s="192">
        <v>71.052631578947398</v>
      </c>
      <c r="DI91" s="192">
        <v>56.291390728476806</v>
      </c>
      <c r="DJ91" s="190">
        <v>66.115702479338836</v>
      </c>
      <c r="DK91" s="132">
        <v>62.962962962962955</v>
      </c>
      <c r="DL91" s="132">
        <v>54.887218045112796</v>
      </c>
      <c r="DM91" s="132">
        <v>59.615384615384599</v>
      </c>
      <c r="DN91" s="132">
        <v>66.412213740457986</v>
      </c>
      <c r="DO91" s="190">
        <v>49.999999999999986</v>
      </c>
      <c r="DP91" s="132">
        <v>64.556962025316466</v>
      </c>
      <c r="DQ91" s="132">
        <v>66.371681415929217</v>
      </c>
      <c r="DR91" s="132">
        <v>58.62068965517242</v>
      </c>
      <c r="DS91" s="132">
        <v>57.547169811320764</v>
      </c>
      <c r="DT91" s="190">
        <v>43.999999999999986</v>
      </c>
      <c r="DU91" s="194">
        <v>32.183908045977006</v>
      </c>
      <c r="DV91" s="194">
        <v>41.538461538461561</v>
      </c>
      <c r="DW91" s="192">
        <v>48.026315789473692</v>
      </c>
      <c r="DX91" s="194">
        <v>47.333333333333321</v>
      </c>
      <c r="DY91" s="190">
        <v>47.863247863247878</v>
      </c>
      <c r="DZ91" s="190">
        <v>37.037037037037052</v>
      </c>
      <c r="EA91" s="190">
        <v>34.586466165413526</v>
      </c>
      <c r="EB91" s="190">
        <v>48.571428571428584</v>
      </c>
      <c r="EC91" s="190">
        <v>53.030303030303024</v>
      </c>
      <c r="ED91" s="190">
        <v>37.903225806451623</v>
      </c>
      <c r="EE91" s="190">
        <v>40.000000000000028</v>
      </c>
      <c r="EF91" s="190">
        <v>57.522123893805293</v>
      </c>
      <c r="EG91" s="190">
        <v>46.086956521739104</v>
      </c>
      <c r="EH91" s="190">
        <v>34.905660377358487</v>
      </c>
      <c r="EI91" s="190">
        <v>11.650485436893206</v>
      </c>
      <c r="EJ91" s="190">
        <v>2.2988505747126435</v>
      </c>
      <c r="EK91" s="190">
        <v>25.757575757575761</v>
      </c>
      <c r="EL91" s="132">
        <v>11.920529801324504</v>
      </c>
      <c r="EM91" s="132">
        <v>11.920529801324513</v>
      </c>
      <c r="EN91" s="132">
        <v>24.576271186440671</v>
      </c>
      <c r="EO91" s="132">
        <v>11.111111111111112</v>
      </c>
      <c r="EP91" s="190">
        <v>10.526315789473685</v>
      </c>
      <c r="EQ91" s="132">
        <v>15.384615384615389</v>
      </c>
      <c r="ER91" s="132">
        <v>13.740458015267171</v>
      </c>
      <c r="ES91" s="132">
        <v>15.322580645161281</v>
      </c>
      <c r="ET91" s="132">
        <v>21.951219512195127</v>
      </c>
      <c r="EU91" s="190">
        <v>10.810810810810812</v>
      </c>
      <c r="EV91" s="132">
        <v>10.344827586206893</v>
      </c>
      <c r="EW91" s="132" t="s">
        <v>286</v>
      </c>
      <c r="EX91" s="132" t="s">
        <v>286</v>
      </c>
      <c r="EY91" s="132" t="s">
        <v>286</v>
      </c>
      <c r="EZ91" s="190">
        <v>88.721804511278236</v>
      </c>
      <c r="FA91" s="132">
        <v>87.581699346405259</v>
      </c>
      <c r="FB91" s="132">
        <v>84.105960264900673</v>
      </c>
      <c r="FC91" s="132">
        <v>80.327868852459005</v>
      </c>
      <c r="FD91" s="132">
        <v>85.820895522388099</v>
      </c>
      <c r="FE91" s="190">
        <v>79.699248120300766</v>
      </c>
      <c r="FF91" s="132">
        <v>88.679245283018872</v>
      </c>
      <c r="FG91" s="132">
        <v>82.575757575757606</v>
      </c>
      <c r="FH91" s="132">
        <v>75.806451612903246</v>
      </c>
      <c r="FI91" s="132">
        <v>88.607594936708892</v>
      </c>
      <c r="FJ91" s="190">
        <v>79.646017699114992</v>
      </c>
      <c r="FK91" s="132">
        <v>78.448275862068982</v>
      </c>
      <c r="FL91" s="132" t="s">
        <v>286</v>
      </c>
      <c r="FM91" s="132" t="s">
        <v>286</v>
      </c>
      <c r="FN91" s="132" t="s">
        <v>286</v>
      </c>
      <c r="FO91" s="190">
        <v>36.84210526315789</v>
      </c>
      <c r="FP91" s="132">
        <v>41.17647058823529</v>
      </c>
      <c r="FQ91" s="132">
        <v>24.503311258278146</v>
      </c>
      <c r="FR91" s="132">
        <v>38.52459016393442</v>
      </c>
      <c r="FS91" s="132">
        <v>38.059701492537322</v>
      </c>
      <c r="FT91" s="190">
        <v>33.082706766917298</v>
      </c>
      <c r="FU91" s="132">
        <v>33.018867924528301</v>
      </c>
      <c r="FV91" s="132">
        <v>37.878787878787868</v>
      </c>
      <c r="FW91" s="132">
        <v>28.225806451612893</v>
      </c>
      <c r="FX91" s="132">
        <v>30.379746835443036</v>
      </c>
      <c r="FY91" s="190">
        <v>25.663716814159297</v>
      </c>
      <c r="FZ91" s="132">
        <v>33.620689655172406</v>
      </c>
      <c r="GA91" s="132" t="s">
        <v>286</v>
      </c>
      <c r="GB91" s="132" t="s">
        <v>286</v>
      </c>
      <c r="GC91" s="132" t="s">
        <v>286</v>
      </c>
      <c r="GD91" s="190">
        <v>74.045801526717582</v>
      </c>
      <c r="GE91" s="132">
        <v>76.31578947368422</v>
      </c>
      <c r="GF91" s="132">
        <v>69.127516778523471</v>
      </c>
      <c r="GG91" s="132">
        <v>70.000000000000043</v>
      </c>
      <c r="GH91" s="132">
        <v>73.13432835820899</v>
      </c>
      <c r="GI91" s="190">
        <v>81.818181818181799</v>
      </c>
      <c r="GJ91" s="132">
        <v>59</v>
      </c>
      <c r="GK91" s="132">
        <v>68.181818181818201</v>
      </c>
      <c r="GL91" s="132">
        <v>62.2950819672131</v>
      </c>
      <c r="GM91" s="197">
        <v>68.831168831168824</v>
      </c>
      <c r="GN91" s="190">
        <v>57.522123893805336</v>
      </c>
      <c r="GO91" s="132">
        <v>68.103448275862064</v>
      </c>
      <c r="GP91" s="132" t="s">
        <v>286</v>
      </c>
      <c r="GQ91" s="132" t="s">
        <v>286</v>
      </c>
      <c r="GR91" s="132" t="s">
        <v>286</v>
      </c>
      <c r="GS91" s="190">
        <v>26.717557251908396</v>
      </c>
      <c r="GT91" s="132">
        <v>28.289473684210535</v>
      </c>
      <c r="GU91" s="132">
        <v>32.214765100671151</v>
      </c>
      <c r="GV91" s="132">
        <v>29.166666666666671</v>
      </c>
      <c r="GW91" s="132">
        <v>29.10447761194029</v>
      </c>
      <c r="GX91" s="190">
        <v>38.63636363636364</v>
      </c>
      <c r="GY91" s="190">
        <v>14.000000000000004</v>
      </c>
      <c r="GZ91" s="190">
        <v>28.030303030303038</v>
      </c>
      <c r="HA91" s="190">
        <v>22.95081967213115</v>
      </c>
      <c r="HB91" s="190">
        <v>33.766233766233753</v>
      </c>
      <c r="HC91" s="190">
        <v>18.584070796460182</v>
      </c>
      <c r="HD91" s="190">
        <v>25.862068965517242</v>
      </c>
      <c r="HE91" s="190" t="s">
        <v>286</v>
      </c>
      <c r="HF91" s="190" t="s">
        <v>286</v>
      </c>
      <c r="HG91" s="190" t="s">
        <v>286</v>
      </c>
      <c r="HH91" s="190">
        <v>23.255813953488385</v>
      </c>
      <c r="HI91" s="190">
        <v>18.79194630872485</v>
      </c>
      <c r="HJ91" s="190">
        <v>17.123287671232884</v>
      </c>
      <c r="HK91" s="190">
        <v>31.35593220338982</v>
      </c>
      <c r="HL91" s="132">
        <v>34.32835820895523</v>
      </c>
      <c r="HM91" s="132">
        <v>28.030303030303028</v>
      </c>
      <c r="HN91" s="132">
        <v>38.834951456310684</v>
      </c>
      <c r="HO91" s="132">
        <v>36.641221374045841</v>
      </c>
      <c r="HP91" s="190">
        <v>29.508196721311482</v>
      </c>
      <c r="HQ91" s="132">
        <v>45.205479452054774</v>
      </c>
      <c r="HR91" s="132">
        <v>41.964285714285694</v>
      </c>
      <c r="HS91" s="132">
        <v>36.84210526315789</v>
      </c>
      <c r="HT91" s="196" t="s">
        <v>286</v>
      </c>
      <c r="HU91" s="190" t="s">
        <v>286</v>
      </c>
      <c r="HV91" s="192" t="s">
        <v>286</v>
      </c>
      <c r="HW91" s="192">
        <v>3.8759689922480627</v>
      </c>
      <c r="HX91" s="192">
        <v>4.6979865771812097</v>
      </c>
      <c r="HY91" s="192">
        <v>4.1095890410958908</v>
      </c>
      <c r="HZ91" s="192">
        <v>13.559322033898308</v>
      </c>
      <c r="IA91" s="192">
        <v>8.9552238805970159</v>
      </c>
      <c r="IB91" s="192">
        <v>7.5757575757575806</v>
      </c>
      <c r="IC91" s="192">
        <v>18.44660194174757</v>
      </c>
      <c r="ID91" s="192">
        <v>15.267175572519081</v>
      </c>
      <c r="IE91" s="192">
        <v>5.737704918032791</v>
      </c>
      <c r="IF91" s="192">
        <v>23.287671232876722</v>
      </c>
      <c r="IG91" s="192">
        <v>11.607142857142852</v>
      </c>
      <c r="IH91" s="192">
        <v>10.526315789473685</v>
      </c>
      <c r="II91" s="192" t="s">
        <v>286</v>
      </c>
      <c r="IJ91" s="192" t="s">
        <v>286</v>
      </c>
      <c r="IK91" s="192" t="s">
        <v>286</v>
      </c>
      <c r="IL91" s="192" t="s">
        <v>286</v>
      </c>
      <c r="IM91" s="192" t="s">
        <v>286</v>
      </c>
      <c r="IN91" s="192" t="s">
        <v>286</v>
      </c>
      <c r="IO91" s="192" t="s">
        <v>286</v>
      </c>
      <c r="IP91" s="192" t="s">
        <v>286</v>
      </c>
      <c r="IQ91" s="192" t="s">
        <v>286</v>
      </c>
      <c r="IR91" s="192" t="s">
        <v>286</v>
      </c>
      <c r="IS91" s="192">
        <v>16.935483870967751</v>
      </c>
      <c r="IT91" s="192">
        <v>9.3220338983050812</v>
      </c>
      <c r="IU91" s="192" t="s">
        <v>286</v>
      </c>
      <c r="IV91" s="192">
        <v>11.764705882352942</v>
      </c>
      <c r="IW91" s="192">
        <v>10.280373831775703</v>
      </c>
      <c r="IX91" s="192" t="s">
        <v>286</v>
      </c>
      <c r="IY91" s="192" t="s">
        <v>286</v>
      </c>
      <c r="IZ91" s="192" t="s">
        <v>286</v>
      </c>
      <c r="JA91" s="192" t="s">
        <v>286</v>
      </c>
      <c r="JB91" s="192" t="s">
        <v>286</v>
      </c>
      <c r="JC91" s="192" t="s">
        <v>286</v>
      </c>
      <c r="JD91" s="192" t="s">
        <v>286</v>
      </c>
      <c r="JE91" s="192" t="s">
        <v>286</v>
      </c>
      <c r="JF91" s="192" t="s">
        <v>286</v>
      </c>
      <c r="JG91" s="192" t="s">
        <v>286</v>
      </c>
      <c r="JH91" s="192">
        <v>8.8709677419354858</v>
      </c>
      <c r="JI91" s="192">
        <v>5.0847457627118642</v>
      </c>
      <c r="JJ91" s="192" t="s">
        <v>286</v>
      </c>
      <c r="JK91" s="192">
        <v>6.8627450980392126</v>
      </c>
      <c r="JL91" s="192">
        <v>7.4766355140186951</v>
      </c>
      <c r="JM91" s="192" t="s">
        <v>286</v>
      </c>
      <c r="JN91" s="192" t="s">
        <v>286</v>
      </c>
      <c r="JO91" s="192" t="s">
        <v>286</v>
      </c>
      <c r="JP91" s="192" t="s">
        <v>286</v>
      </c>
      <c r="JQ91" s="192" t="s">
        <v>286</v>
      </c>
      <c r="JR91" s="192" t="s">
        <v>286</v>
      </c>
      <c r="JS91" s="192" t="s">
        <v>286</v>
      </c>
      <c r="JT91" s="192" t="s">
        <v>286</v>
      </c>
      <c r="JU91" s="192" t="s">
        <v>286</v>
      </c>
      <c r="JV91" s="192" t="s">
        <v>286</v>
      </c>
      <c r="JW91" s="192">
        <v>25.806451612903242</v>
      </c>
      <c r="JX91" s="192">
        <v>14.40677966101695</v>
      </c>
      <c r="JY91" s="192" t="s">
        <v>286</v>
      </c>
      <c r="JZ91" s="192">
        <v>18.627450980392148</v>
      </c>
      <c r="KA91" s="192">
        <v>17.75700934579439</v>
      </c>
      <c r="KB91" s="192">
        <v>19.04761904761904</v>
      </c>
      <c r="KC91" s="192">
        <v>18.446601941747577</v>
      </c>
      <c r="KD91" s="192">
        <v>18.390804597701152</v>
      </c>
      <c r="KE91" s="192">
        <v>18.796992481203016</v>
      </c>
      <c r="KF91" s="192">
        <v>26.143790849673209</v>
      </c>
      <c r="KG91" s="192">
        <v>25.827814569536425</v>
      </c>
      <c r="KH91" s="192">
        <v>23.333333333333339</v>
      </c>
      <c r="KI91" s="192">
        <v>25.735294117647054</v>
      </c>
      <c r="KJ91" s="192">
        <v>27.611940298507481</v>
      </c>
      <c r="KK91" s="192">
        <v>24.509803921568633</v>
      </c>
      <c r="KL91" s="192">
        <v>26.717557251908392</v>
      </c>
      <c r="KM91" s="192">
        <v>29.032258064516135</v>
      </c>
      <c r="KN91" s="192">
        <v>19.999999999999996</v>
      </c>
      <c r="KO91" s="192">
        <v>24.324324324324351</v>
      </c>
      <c r="KP91" s="192">
        <v>25.862068965517249</v>
      </c>
      <c r="KQ91" s="192" t="str">
        <f t="shared" si="86"/>
        <v>--</v>
      </c>
      <c r="KR91" s="192" t="str">
        <f t="shared" si="86"/>
        <v>--</v>
      </c>
      <c r="KS91" s="192" t="str">
        <f t="shared" si="86"/>
        <v>--</v>
      </c>
      <c r="KT91" s="192" t="str">
        <f t="shared" si="86"/>
        <v>--</v>
      </c>
      <c r="KU91" s="192" t="str">
        <f t="shared" si="86"/>
        <v>--</v>
      </c>
      <c r="KV91" s="219">
        <v>0</v>
      </c>
      <c r="KW91" s="219">
        <v>3.7037037037037002</v>
      </c>
      <c r="KX91" s="219">
        <v>1.0989010989011001</v>
      </c>
      <c r="KY91" s="219">
        <v>1.35135135135135</v>
      </c>
      <c r="KZ91" s="219">
        <v>1.1764705882352899</v>
      </c>
      <c r="LA91" s="219">
        <v>0</v>
      </c>
      <c r="LB91" s="190" t="str">
        <f t="shared" si="60"/>
        <v>--</v>
      </c>
      <c r="LC91" s="219">
        <v>3.7037037037037002</v>
      </c>
      <c r="LD91" s="219">
        <v>10.2272727272727</v>
      </c>
      <c r="LE91" s="190" t="str">
        <f t="shared" si="61"/>
        <v>--</v>
      </c>
      <c r="LF91" s="219">
        <v>1.2195121951219501</v>
      </c>
      <c r="LG91" s="219">
        <v>7.8125</v>
      </c>
      <c r="LH91" s="219">
        <v>81.132075471698101</v>
      </c>
      <c r="LI91" s="219">
        <v>76.25</v>
      </c>
      <c r="LJ91" s="219">
        <v>80.219780219780205</v>
      </c>
      <c r="LK91" s="219">
        <v>76.712328767123296</v>
      </c>
      <c r="LL91" s="219">
        <v>82.352941176470495</v>
      </c>
      <c r="LM91" s="219">
        <v>76.923076923076906</v>
      </c>
      <c r="LN91" s="219">
        <v>30.188679245283002</v>
      </c>
      <c r="LO91" s="219">
        <v>30</v>
      </c>
      <c r="LP91" s="219">
        <v>31.868131868131901</v>
      </c>
      <c r="LQ91" s="219">
        <v>24.657534246575299</v>
      </c>
      <c r="LR91" s="219">
        <v>25.882352941176499</v>
      </c>
      <c r="LS91" s="219">
        <v>29.230769230769202</v>
      </c>
      <c r="LT91" s="219">
        <v>56.603773584905603</v>
      </c>
      <c r="LU91" s="219">
        <v>68.75</v>
      </c>
      <c r="LV91" s="219">
        <v>72.527472527472497</v>
      </c>
      <c r="LW91" s="219">
        <v>43.243243243243199</v>
      </c>
      <c r="LX91" s="219">
        <v>47.058823529411796</v>
      </c>
      <c r="LY91" s="219">
        <v>60</v>
      </c>
      <c r="LZ91" s="219">
        <v>16.981132075471699</v>
      </c>
      <c r="MA91" s="219">
        <v>21.25</v>
      </c>
      <c r="MB91" s="219">
        <v>24.1758241758242</v>
      </c>
      <c r="MC91" s="219">
        <v>6.7567567567567597</v>
      </c>
      <c r="MD91" s="219">
        <v>10.588235294117601</v>
      </c>
      <c r="ME91" s="219">
        <v>15.384615384615399</v>
      </c>
      <c r="MF91" s="219">
        <v>54.716981132075503</v>
      </c>
      <c r="MG91" s="219">
        <v>48.75</v>
      </c>
      <c r="MH91" s="219">
        <v>40.6593406593407</v>
      </c>
      <c r="MI91" s="219">
        <v>38.356164383561598</v>
      </c>
      <c r="MJ91" s="219">
        <v>38.823529411764703</v>
      </c>
      <c r="MK91" s="219">
        <v>29.230769230769202</v>
      </c>
      <c r="ML91" s="219">
        <v>22.641509433962302</v>
      </c>
      <c r="MM91" s="219">
        <v>15</v>
      </c>
      <c r="MN91" s="219">
        <v>19.780219780219799</v>
      </c>
      <c r="MO91" s="219">
        <v>8.2191780821917799</v>
      </c>
      <c r="MP91" s="219">
        <v>10.588235294117601</v>
      </c>
      <c r="MQ91" s="219">
        <v>6.1538461538461497</v>
      </c>
      <c r="MR91" s="190" t="str">
        <f t="shared" si="87"/>
        <v>--</v>
      </c>
      <c r="MS91" s="190" t="str">
        <f t="shared" si="87"/>
        <v>--</v>
      </c>
      <c r="MT91" s="190" t="str">
        <f t="shared" si="87"/>
        <v>--</v>
      </c>
      <c r="MU91" s="190" t="str">
        <f t="shared" si="87"/>
        <v>--</v>
      </c>
      <c r="MV91" s="220">
        <v>93.103448275862107</v>
      </c>
      <c r="MW91" s="220">
        <v>88.297872340425499</v>
      </c>
      <c r="MX91" s="220">
        <v>20.689655172413801</v>
      </c>
      <c r="MY91" s="220">
        <v>37.2340425531915</v>
      </c>
      <c r="MZ91" s="220">
        <v>55.172413793103502</v>
      </c>
      <c r="NA91" s="220">
        <v>36.559139784946197</v>
      </c>
      <c r="NB91" s="220">
        <v>6.8965517241379297</v>
      </c>
      <c r="NC91" s="220">
        <v>3.2258064516128999</v>
      </c>
      <c r="ND91" s="220">
        <v>44.827586206896498</v>
      </c>
      <c r="NE91" s="220">
        <v>34.042553191489397</v>
      </c>
      <c r="NF91" s="220">
        <v>10.3448275862069</v>
      </c>
      <c r="NG91" s="220">
        <v>8.5106382978723403</v>
      </c>
      <c r="NH91" s="221" t="str">
        <f t="shared" si="62"/>
        <v>--</v>
      </c>
      <c r="NI91" s="222">
        <v>14.5833333333333</v>
      </c>
      <c r="NJ91" s="222">
        <v>10</v>
      </c>
      <c r="NK91" s="222">
        <v>13.3333333333333</v>
      </c>
      <c r="NL91" s="221" t="str">
        <f t="shared" si="63"/>
        <v>--</v>
      </c>
      <c r="NM91" s="222">
        <v>9.5238095238095202</v>
      </c>
      <c r="NN91" s="222">
        <v>12.5</v>
      </c>
      <c r="NO91" s="222">
        <v>21.538461538461501</v>
      </c>
      <c r="NP91" s="221" t="str">
        <f t="shared" si="64"/>
        <v>--</v>
      </c>
      <c r="NQ91" s="273">
        <v>2.0833333333333335</v>
      </c>
      <c r="NR91" s="273">
        <v>2.5</v>
      </c>
      <c r="NS91" s="273">
        <v>8.8888888888888875</v>
      </c>
      <c r="NT91" s="221" t="str">
        <f t="shared" si="65"/>
        <v>--</v>
      </c>
      <c r="NU91" s="222">
        <v>7.9365079365079385</v>
      </c>
      <c r="NV91" s="222">
        <v>8.7499999999999964</v>
      </c>
      <c r="NW91" s="222">
        <v>10.769230769230774</v>
      </c>
      <c r="NX91" s="221" t="str">
        <f t="shared" si="66"/>
        <v>--</v>
      </c>
      <c r="NY91" s="222">
        <v>16.666666666666671</v>
      </c>
      <c r="NZ91" s="222">
        <v>12.500000000000002</v>
      </c>
      <c r="OA91" s="222">
        <v>22.222222222222225</v>
      </c>
      <c r="OB91" s="221" t="str">
        <f t="shared" si="67"/>
        <v>--</v>
      </c>
      <c r="OC91" s="222">
        <v>17.460317460317466</v>
      </c>
      <c r="OD91" s="222">
        <v>21.249999999999993</v>
      </c>
      <c r="OE91" s="222">
        <v>32.307692307692307</v>
      </c>
      <c r="OF91" s="128">
        <v>70</v>
      </c>
      <c r="OG91" s="128">
        <v>67.924528301886795</v>
      </c>
      <c r="OH91" s="128">
        <v>56.79012345679012</v>
      </c>
      <c r="OI91" s="128">
        <v>50.549450549450547</v>
      </c>
      <c r="OJ91" s="128">
        <v>46.739130434782595</v>
      </c>
      <c r="OK91" s="128">
        <v>52.702702702702716</v>
      </c>
      <c r="OL91" s="128">
        <v>60</v>
      </c>
      <c r="OM91" s="128">
        <v>56.71641791044776</v>
      </c>
      <c r="ON91" s="310">
        <v>20.689655172413794</v>
      </c>
      <c r="OO91" s="128">
        <v>15.094339622641508</v>
      </c>
      <c r="OP91" s="128">
        <v>16.049382716049386</v>
      </c>
      <c r="OQ91" s="128">
        <v>9.8901098901098869</v>
      </c>
      <c r="OR91" s="128">
        <v>23.655913978494617</v>
      </c>
      <c r="OS91" s="128">
        <v>12.328767123287667</v>
      </c>
      <c r="OT91" s="128">
        <v>12.941176470588232</v>
      </c>
      <c r="OU91" s="128">
        <v>12.121212121212121</v>
      </c>
      <c r="OW91" s="378" t="str">
        <f t="shared" si="68"/>
        <v>--</v>
      </c>
      <c r="OX91" s="381">
        <v>7.5268817204301053</v>
      </c>
      <c r="OY91" s="381">
        <v>0</v>
      </c>
      <c r="OZ91" s="381">
        <v>3.278688524590164</v>
      </c>
      <c r="PA91" s="378" t="str">
        <f t="shared" si="69"/>
        <v>--</v>
      </c>
      <c r="PB91" s="378" t="str">
        <f t="shared" si="69"/>
        <v>--</v>
      </c>
      <c r="PC91" s="381">
        <v>3.3707865168539319</v>
      </c>
      <c r="PD91" s="381">
        <v>0</v>
      </c>
      <c r="PE91" s="380">
        <v>51.37614678899083</v>
      </c>
      <c r="PF91" s="381">
        <v>47.311827956989241</v>
      </c>
      <c r="PG91" s="381">
        <v>47.872340425531902</v>
      </c>
      <c r="PH91" s="381">
        <v>54.838709677419359</v>
      </c>
      <c r="PI91" s="380">
        <v>16.981132075471706</v>
      </c>
      <c r="PJ91" s="381">
        <v>17.391304347826097</v>
      </c>
      <c r="PK91" s="381">
        <v>7.5268817204301097</v>
      </c>
      <c r="PL91" s="381">
        <v>13.114754098360656</v>
      </c>
      <c r="PM91" s="378" t="str">
        <f t="shared" si="70"/>
        <v>--</v>
      </c>
      <c r="PN91" s="381">
        <v>14.814814814814818</v>
      </c>
      <c r="PO91" s="381">
        <v>19.512195121951212</v>
      </c>
      <c r="PP91" s="381">
        <v>18.032786885245901</v>
      </c>
      <c r="PQ91" s="378" t="str">
        <f t="shared" si="71"/>
        <v>--</v>
      </c>
      <c r="PR91" s="381">
        <v>13.580246913580252</v>
      </c>
      <c r="PS91" s="381">
        <v>6.0975609756097562</v>
      </c>
      <c r="PT91" s="381">
        <v>6.5573770491803263</v>
      </c>
      <c r="PU91" s="378" t="str">
        <f t="shared" si="72"/>
        <v>--</v>
      </c>
      <c r="PV91" s="381">
        <v>28.395061728395053</v>
      </c>
      <c r="PW91" s="381">
        <v>25.609756097560979</v>
      </c>
      <c r="PX91" s="381">
        <v>24.590163934426226</v>
      </c>
      <c r="PZ91" s="368"/>
      <c r="QA91" s="368"/>
      <c r="QB91" s="368"/>
      <c r="QC91" s="368"/>
      <c r="QD91" s="368"/>
      <c r="QE91" s="368"/>
      <c r="QF91" s="368"/>
      <c r="QG91" s="368"/>
      <c r="QH91" s="368"/>
      <c r="QI91" s="368"/>
      <c r="QJ91" s="368"/>
      <c r="QK91" s="368"/>
      <c r="QL91" s="368"/>
      <c r="QM91" s="368"/>
      <c r="QN91" s="368"/>
      <c r="QO91" s="368"/>
      <c r="QP91" s="368"/>
      <c r="QQ91" s="368"/>
      <c r="QR91" s="368"/>
      <c r="QS91" s="368"/>
      <c r="QT91" s="368"/>
      <c r="QU91" s="368"/>
      <c r="QV91" s="368"/>
      <c r="QW91" s="368"/>
      <c r="QX91" s="368"/>
      <c r="QY91" s="368"/>
      <c r="QZ91" s="368"/>
      <c r="RA91" s="368"/>
      <c r="RB91" s="368"/>
      <c r="RC91" s="368"/>
      <c r="RD91" s="368"/>
      <c r="RE91" s="368"/>
      <c r="RF91" s="368"/>
      <c r="RG91" s="368"/>
      <c r="RH91" s="368"/>
      <c r="RI91" s="368"/>
      <c r="RJ91" s="368"/>
      <c r="RK91" s="368"/>
      <c r="RL91" s="368"/>
      <c r="RM91" s="368"/>
      <c r="RN91" s="368"/>
      <c r="RO91" s="368"/>
      <c r="RP91" s="368"/>
      <c r="RQ91" s="368"/>
      <c r="RR91" s="368"/>
      <c r="RS91" s="368"/>
      <c r="RT91" s="368"/>
    </row>
    <row r="92" spans="1:488" ht="13.8" thickTop="1" x14ac:dyDescent="0.25">
      <c r="A92" s="114" t="str">
        <f>"--"</f>
        <v>--</v>
      </c>
      <c r="B92" s="96" t="s">
        <v>167</v>
      </c>
      <c r="C92" s="202">
        <v>4.341534008683066</v>
      </c>
      <c r="D92" s="189">
        <v>20.192307692307701</v>
      </c>
      <c r="E92" s="189">
        <v>16.896551724137932</v>
      </c>
      <c r="F92" s="189">
        <v>1.5597920277296344</v>
      </c>
      <c r="G92" s="189">
        <v>15.220700152206994</v>
      </c>
      <c r="H92" s="189">
        <v>22.350993377483437</v>
      </c>
      <c r="I92" s="189">
        <v>4.6099290780141899</v>
      </c>
      <c r="J92" s="189">
        <v>14.102564102564108</v>
      </c>
      <c r="K92" s="189">
        <v>24.645892351274778</v>
      </c>
      <c r="L92" s="189">
        <v>1.5503875968992245</v>
      </c>
      <c r="M92" s="192">
        <v>10.789980732177266</v>
      </c>
      <c r="N92" s="192">
        <v>15.119363395225468</v>
      </c>
      <c r="O92" s="192">
        <v>1.774193548387097</v>
      </c>
      <c r="P92" s="192">
        <v>10.413223140495861</v>
      </c>
      <c r="Q92" s="192">
        <v>11.663066954643631</v>
      </c>
      <c r="R92" s="192">
        <v>3.9073806078147606</v>
      </c>
      <c r="S92" s="192">
        <v>18.294360385144415</v>
      </c>
      <c r="T92" s="192">
        <v>15.916955017301042</v>
      </c>
      <c r="U92" s="192">
        <v>1.3888888888888904</v>
      </c>
      <c r="V92" s="192">
        <v>13.282442748091601</v>
      </c>
      <c r="W92" s="192">
        <v>19.933554817275773</v>
      </c>
      <c r="X92" s="192">
        <v>3.9076376554174028</v>
      </c>
      <c r="Y92" s="192">
        <v>12.660256410256418</v>
      </c>
      <c r="Z92" s="192">
        <v>20.285714285714285</v>
      </c>
      <c r="AA92" s="192">
        <v>1.5503875968992245</v>
      </c>
      <c r="AB92" s="192">
        <v>9.2664092664092674</v>
      </c>
      <c r="AC92" s="192">
        <v>13.600000000000009</v>
      </c>
      <c r="AD92" s="192">
        <v>1.61290322580645</v>
      </c>
      <c r="AE92" s="192">
        <v>8.6092715231788119</v>
      </c>
      <c r="AF92" s="192">
        <v>11.231101511879059</v>
      </c>
      <c r="AG92" s="192">
        <v>2.0497803806734982</v>
      </c>
      <c r="AH92" s="192">
        <v>14.305555555555548</v>
      </c>
      <c r="AI92" s="192">
        <v>11.805555555555557</v>
      </c>
      <c r="AJ92" s="192">
        <v>0.52173913043478237</v>
      </c>
      <c r="AK92" s="192">
        <v>9.5238095238095131</v>
      </c>
      <c r="AL92" s="192">
        <v>17.558528428093638</v>
      </c>
      <c r="AM92" s="192">
        <v>2.1543985637342904</v>
      </c>
      <c r="AN92" s="192">
        <v>9.0614886731391664</v>
      </c>
      <c r="AO92" s="192">
        <v>18.857142857142875</v>
      </c>
      <c r="AP92" s="192">
        <v>0.39062499999999933</v>
      </c>
      <c r="AQ92" s="192">
        <v>8.2191780821917764</v>
      </c>
      <c r="AR92" s="192">
        <v>9.625668449197855</v>
      </c>
      <c r="AS92" s="192">
        <v>0.48543689320388306</v>
      </c>
      <c r="AT92" s="192">
        <v>6.8333333333333321</v>
      </c>
      <c r="AU92" s="192">
        <v>6.345733041575496</v>
      </c>
      <c r="AV92" s="192">
        <v>6.9241011984021297</v>
      </c>
      <c r="AW92" s="192">
        <v>34.505208333333279</v>
      </c>
      <c r="AX92" s="192">
        <v>19.932432432432428</v>
      </c>
      <c r="AY92" s="192">
        <v>3.6918138041733548</v>
      </c>
      <c r="AZ92" s="192">
        <v>25.106382978723406</v>
      </c>
      <c r="BA92" s="192">
        <v>23.174603174603202</v>
      </c>
      <c r="BB92" s="192">
        <v>2.9900332225913635</v>
      </c>
      <c r="BC92" s="192">
        <v>21.270310192023636</v>
      </c>
      <c r="BD92" s="192">
        <v>24.164524421593832</v>
      </c>
      <c r="BE92" s="192">
        <v>3.5315985130111529</v>
      </c>
      <c r="BF92" s="192">
        <v>18.181818181818166</v>
      </c>
      <c r="BG92" s="192">
        <v>16.129032258064527</v>
      </c>
      <c r="BH92" s="192">
        <v>3.2012195121951219</v>
      </c>
      <c r="BI92" s="192">
        <v>19.047619047619023</v>
      </c>
      <c r="BJ92" s="192">
        <v>16.322314049586769</v>
      </c>
      <c r="BK92" s="192" t="s">
        <v>286</v>
      </c>
      <c r="BL92" s="192">
        <v>4.7989623865110502</v>
      </c>
      <c r="BM92" s="192">
        <v>7.3825503355704853</v>
      </c>
      <c r="BN92" s="192" t="s">
        <v>286</v>
      </c>
      <c r="BO92" s="192">
        <v>4.6676096181045352</v>
      </c>
      <c r="BP92" s="192">
        <v>6.5286624203821475</v>
      </c>
      <c r="BQ92" s="192" t="s">
        <v>286</v>
      </c>
      <c r="BR92" s="192">
        <v>4.1358936484489845</v>
      </c>
      <c r="BS92" s="192">
        <v>6.7183462532298961</v>
      </c>
      <c r="BT92" s="192" t="s">
        <v>286</v>
      </c>
      <c r="BU92" s="192">
        <v>4.2253521126760534</v>
      </c>
      <c r="BV92" s="192">
        <v>3.2338308457711435</v>
      </c>
      <c r="BW92" s="192" t="s">
        <v>286</v>
      </c>
      <c r="BX92" s="192">
        <v>2.7777777777777777</v>
      </c>
      <c r="BY92" s="192">
        <v>1.4462809917355357</v>
      </c>
      <c r="BZ92" s="192" t="s">
        <v>286</v>
      </c>
      <c r="CA92" s="192">
        <v>12.990936555891235</v>
      </c>
      <c r="CB92" s="192">
        <v>37.681159420289852</v>
      </c>
      <c r="CC92" s="192" t="s">
        <v>286</v>
      </c>
      <c r="CD92" s="192">
        <v>10.281923714759525</v>
      </c>
      <c r="CE92" s="192">
        <v>40.587219343696013</v>
      </c>
      <c r="CF92" s="192" t="s">
        <v>286</v>
      </c>
      <c r="CG92" s="192">
        <v>10.233393177737886</v>
      </c>
      <c r="CH92" s="192">
        <v>39.339339339339347</v>
      </c>
      <c r="CI92" s="192" t="s">
        <v>286</v>
      </c>
      <c r="CJ92" s="192">
        <v>7.1428571428571495</v>
      </c>
      <c r="CK92" s="192">
        <v>25.428571428571427</v>
      </c>
      <c r="CL92" s="192" t="s">
        <v>286</v>
      </c>
      <c r="CM92" s="192">
        <v>7.4427480916030531</v>
      </c>
      <c r="CN92" s="192">
        <v>18.554216867469883</v>
      </c>
      <c r="CO92" s="192" t="s">
        <v>286</v>
      </c>
      <c r="CP92" s="192">
        <v>39.501312335958005</v>
      </c>
      <c r="CQ92" s="192">
        <v>54.697986577181197</v>
      </c>
      <c r="CR92" s="192" t="s">
        <v>286</v>
      </c>
      <c r="CS92" s="192">
        <v>34.289813486370107</v>
      </c>
      <c r="CT92" s="192">
        <v>50.964630225080391</v>
      </c>
      <c r="CU92" s="192" t="s">
        <v>286</v>
      </c>
      <c r="CV92" s="192">
        <v>30.089820359281418</v>
      </c>
      <c r="CW92" s="192">
        <v>52.303523035230377</v>
      </c>
      <c r="CX92" s="192" t="s">
        <v>286</v>
      </c>
      <c r="CY92" s="192">
        <v>26.401446654611231</v>
      </c>
      <c r="CZ92" s="192">
        <v>40.15151515151517</v>
      </c>
      <c r="DA92" s="192" t="s">
        <v>286</v>
      </c>
      <c r="DB92" s="192">
        <v>21.303656597774239</v>
      </c>
      <c r="DC92" s="210">
        <v>26.778242677824238</v>
      </c>
      <c r="DD92" s="192">
        <v>67.294751009421333</v>
      </c>
      <c r="DE92" s="192">
        <v>68.359374999999815</v>
      </c>
      <c r="DF92" s="192">
        <v>55.704697986577166</v>
      </c>
      <c r="DG92" s="192">
        <v>66.229508196721298</v>
      </c>
      <c r="DH92" s="192">
        <v>67.378917378917421</v>
      </c>
      <c r="DI92" s="192">
        <v>54.006410256410312</v>
      </c>
      <c r="DJ92" s="192">
        <v>66.161616161616209</v>
      </c>
      <c r="DK92" s="192">
        <v>69.001490312965899</v>
      </c>
      <c r="DL92" s="192">
        <v>54.427083333333329</v>
      </c>
      <c r="DM92" s="192">
        <v>63.793103448275851</v>
      </c>
      <c r="DN92" s="192">
        <v>72.646536412078177</v>
      </c>
      <c r="DO92" s="192">
        <v>64.661654135338367</v>
      </c>
      <c r="DP92" s="192">
        <v>65.669291338582724</v>
      </c>
      <c r="DQ92" s="192">
        <v>67.398119122257029</v>
      </c>
      <c r="DR92" s="192">
        <v>63.40956340956339</v>
      </c>
      <c r="DS92" s="192">
        <v>44.26229508196721</v>
      </c>
      <c r="DT92" s="192">
        <v>51.4322916666667</v>
      </c>
      <c r="DU92" s="192">
        <v>41.414141414141419</v>
      </c>
      <c r="DV92" s="192">
        <v>47.039473684210591</v>
      </c>
      <c r="DW92" s="192">
        <v>57.467994310099613</v>
      </c>
      <c r="DX92" s="192">
        <v>43.130990415335511</v>
      </c>
      <c r="DY92" s="192">
        <v>45.797598627787352</v>
      </c>
      <c r="DZ92" s="192">
        <v>55.192878338278966</v>
      </c>
      <c r="EA92" s="192">
        <v>43.22916666666665</v>
      </c>
      <c r="EB92" s="192">
        <v>48.6590038314176</v>
      </c>
      <c r="EC92" s="192">
        <v>58.053097345132727</v>
      </c>
      <c r="ED92" s="192">
        <v>51.122194513715712</v>
      </c>
      <c r="EE92" s="192">
        <v>47.777777777777743</v>
      </c>
      <c r="EF92" s="192">
        <v>62.325581395348841</v>
      </c>
      <c r="EG92" s="192">
        <v>53.638253638253616</v>
      </c>
      <c r="EH92" s="192">
        <v>19.591836734693882</v>
      </c>
      <c r="EI92" s="192">
        <v>12.467191601049864</v>
      </c>
      <c r="EJ92" s="192">
        <v>9.4276094276094273</v>
      </c>
      <c r="EK92" s="192">
        <v>20.895522388059678</v>
      </c>
      <c r="EL92" s="192">
        <v>14.428571428571434</v>
      </c>
      <c r="EM92" s="192">
        <v>11.217948717948715</v>
      </c>
      <c r="EN92" s="192">
        <v>19.055649241146707</v>
      </c>
      <c r="EO92" s="192">
        <v>13.412816691505213</v>
      </c>
      <c r="EP92" s="192">
        <v>9.424083769633496</v>
      </c>
      <c r="EQ92" s="192">
        <v>20.190476190476176</v>
      </c>
      <c r="ER92" s="192">
        <v>18.34215167548502</v>
      </c>
      <c r="ES92" s="192">
        <v>16.62468513853905</v>
      </c>
      <c r="ET92" s="192">
        <v>19.626168224299064</v>
      </c>
      <c r="EU92" s="192">
        <v>17.896389324960751</v>
      </c>
      <c r="EV92" s="192">
        <v>16.632016632016644</v>
      </c>
      <c r="EW92" s="192" t="s">
        <v>286</v>
      </c>
      <c r="EX92" s="192" t="s">
        <v>286</v>
      </c>
      <c r="EY92" s="192" t="s">
        <v>286</v>
      </c>
      <c r="EZ92" s="192">
        <v>89.885807504078429</v>
      </c>
      <c r="FA92" s="192">
        <v>83.806818181818201</v>
      </c>
      <c r="FB92" s="192">
        <v>82.051282051282115</v>
      </c>
      <c r="FC92" s="192">
        <v>89.447236180904625</v>
      </c>
      <c r="FD92" s="192">
        <v>82.248520710059182</v>
      </c>
      <c r="FE92" s="192">
        <v>80.636604774535869</v>
      </c>
      <c r="FF92" s="192">
        <v>88.145315487571722</v>
      </c>
      <c r="FG92" s="192">
        <v>84.154929577464685</v>
      </c>
      <c r="FH92" s="192">
        <v>82.663316582914632</v>
      </c>
      <c r="FI92" s="192">
        <v>86.697247706422004</v>
      </c>
      <c r="FJ92" s="192">
        <v>83.72093023255816</v>
      </c>
      <c r="FK92" s="192">
        <v>81.120331950207486</v>
      </c>
      <c r="FL92" s="192" t="s">
        <v>286</v>
      </c>
      <c r="FM92" s="192" t="s">
        <v>286</v>
      </c>
      <c r="FN92" s="192" t="s">
        <v>286</v>
      </c>
      <c r="FO92" s="192">
        <v>38.172920065252882</v>
      </c>
      <c r="FP92" s="192">
        <v>34.374999999999964</v>
      </c>
      <c r="FQ92" s="192">
        <v>30.128205128205121</v>
      </c>
      <c r="FR92" s="192">
        <v>38.693467336683376</v>
      </c>
      <c r="FS92" s="192">
        <v>30.029585798816552</v>
      </c>
      <c r="FT92" s="192">
        <v>24.403183023872657</v>
      </c>
      <c r="FU92" s="192">
        <v>36.711281070745727</v>
      </c>
      <c r="FV92" s="192">
        <v>32.922535211267615</v>
      </c>
      <c r="FW92" s="192">
        <v>26.130653266331674</v>
      </c>
      <c r="FX92" s="192">
        <v>34.556574923547416</v>
      </c>
      <c r="FY92" s="192">
        <v>28.837209302325576</v>
      </c>
      <c r="FZ92" s="192">
        <v>23.236514522821572</v>
      </c>
      <c r="GA92" s="192" t="s">
        <v>286</v>
      </c>
      <c r="GB92" s="192" t="s">
        <v>286</v>
      </c>
      <c r="GC92" s="192" t="s">
        <v>286</v>
      </c>
      <c r="GD92" s="192">
        <v>61.333333333333385</v>
      </c>
      <c r="GE92" s="192">
        <v>66.091954022988489</v>
      </c>
      <c r="GF92" s="192">
        <v>70.129870129870127</v>
      </c>
      <c r="GG92" s="192">
        <v>61.472602739726021</v>
      </c>
      <c r="GH92" s="192">
        <v>64.467766116941604</v>
      </c>
      <c r="GI92" s="192">
        <v>70.184696569920931</v>
      </c>
      <c r="GJ92" s="192">
        <v>51.663405088062603</v>
      </c>
      <c r="GK92" s="192">
        <v>55.877034358047048</v>
      </c>
      <c r="GL92" s="192">
        <v>56.265984654731433</v>
      </c>
      <c r="GM92" s="192">
        <v>51.805337519623244</v>
      </c>
      <c r="GN92" s="192">
        <v>47.393364928909953</v>
      </c>
      <c r="GO92" s="192">
        <v>55.485232067510537</v>
      </c>
      <c r="GP92" s="192" t="s">
        <v>286</v>
      </c>
      <c r="GQ92" s="192" t="s">
        <v>286</v>
      </c>
      <c r="GR92" s="192" t="s">
        <v>286</v>
      </c>
      <c r="GS92" s="192">
        <v>19.500000000000018</v>
      </c>
      <c r="GT92" s="192">
        <v>26.293103448275843</v>
      </c>
      <c r="GU92" s="192">
        <v>26.136363636363619</v>
      </c>
      <c r="GV92" s="192">
        <v>19.52054794520549</v>
      </c>
      <c r="GW92" s="192">
        <v>22.338830584707626</v>
      </c>
      <c r="GX92" s="192">
        <v>29.815303430079155</v>
      </c>
      <c r="GY92" s="192">
        <v>15.655577299412913</v>
      </c>
      <c r="GZ92" s="192">
        <v>20.614828209764905</v>
      </c>
      <c r="HA92" s="192">
        <v>14.066496163682862</v>
      </c>
      <c r="HB92" s="192">
        <v>14.756671899529046</v>
      </c>
      <c r="HC92" s="192">
        <v>15.165876777251196</v>
      </c>
      <c r="HD92" s="192">
        <v>18.565400843881868</v>
      </c>
      <c r="HE92" s="192" t="s">
        <v>286</v>
      </c>
      <c r="HF92" s="192" t="s">
        <v>286</v>
      </c>
      <c r="HG92" s="192" t="s">
        <v>286</v>
      </c>
      <c r="HH92" s="192">
        <v>25.305410122164055</v>
      </c>
      <c r="HI92" s="132">
        <v>19.648093841642254</v>
      </c>
      <c r="HJ92" s="132">
        <v>13.553719008264473</v>
      </c>
      <c r="HK92" s="132">
        <v>32.915921288014303</v>
      </c>
      <c r="HL92" s="132">
        <v>23.919753086419757</v>
      </c>
      <c r="HM92" s="192">
        <v>28.301886792452827</v>
      </c>
      <c r="HN92" s="192">
        <v>38.036809815950896</v>
      </c>
      <c r="HO92" s="192">
        <v>37.79816513761471</v>
      </c>
      <c r="HP92" s="192">
        <v>33.676092544987149</v>
      </c>
      <c r="HQ92" s="192">
        <v>37.824675324675347</v>
      </c>
      <c r="HR92" s="192">
        <v>34.290271132376375</v>
      </c>
      <c r="HS92" s="192">
        <v>28.329809725158583</v>
      </c>
      <c r="HT92" s="192" t="s">
        <v>286</v>
      </c>
      <c r="HU92" s="192" t="s">
        <v>286</v>
      </c>
      <c r="HV92" s="192" t="s">
        <v>286</v>
      </c>
      <c r="HW92" s="192">
        <v>8.2024432809773113</v>
      </c>
      <c r="HX92" s="192">
        <v>7.3313782991202316</v>
      </c>
      <c r="HY92" s="192">
        <v>3.801652892561985</v>
      </c>
      <c r="HZ92" s="192">
        <v>14.311270125223615</v>
      </c>
      <c r="IA92" s="192">
        <v>7.716049382716049</v>
      </c>
      <c r="IB92" s="192">
        <v>10.781671159029651</v>
      </c>
      <c r="IC92" s="192">
        <v>15.132924335378323</v>
      </c>
      <c r="ID92" s="192">
        <v>15.779816513761478</v>
      </c>
      <c r="IE92" s="192">
        <v>9.5115681233933032</v>
      </c>
      <c r="IF92" s="192">
        <v>15.25974025974026</v>
      </c>
      <c r="IG92" s="192">
        <v>11.483253588516732</v>
      </c>
      <c r="IH92" s="192">
        <v>8.033826638477807</v>
      </c>
      <c r="II92" s="192" t="s">
        <v>286</v>
      </c>
      <c r="IJ92" s="192" t="s">
        <v>286</v>
      </c>
      <c r="IK92" s="192" t="s">
        <v>286</v>
      </c>
      <c r="IL92" s="192" t="s">
        <v>286</v>
      </c>
      <c r="IM92" s="192" t="s">
        <v>286</v>
      </c>
      <c r="IN92" s="192" t="s">
        <v>286</v>
      </c>
      <c r="IO92" s="192" t="s">
        <v>286</v>
      </c>
      <c r="IP92" s="192" t="s">
        <v>286</v>
      </c>
      <c r="IQ92" s="192" t="s">
        <v>286</v>
      </c>
      <c r="IR92" s="192" t="s">
        <v>286</v>
      </c>
      <c r="IS92" s="192">
        <v>12.72015655577299</v>
      </c>
      <c r="IT92" s="192">
        <v>14.511873350923484</v>
      </c>
      <c r="IU92" s="192" t="s">
        <v>286</v>
      </c>
      <c r="IV92" s="192">
        <v>14.726027397260275</v>
      </c>
      <c r="IW92" s="192">
        <v>13.043478260869559</v>
      </c>
      <c r="IX92" s="192" t="s">
        <v>286</v>
      </c>
      <c r="IY92" s="192" t="s">
        <v>286</v>
      </c>
      <c r="IZ92" s="192" t="s">
        <v>286</v>
      </c>
      <c r="JA92" s="192" t="s">
        <v>286</v>
      </c>
      <c r="JB92" s="192" t="s">
        <v>286</v>
      </c>
      <c r="JC92" s="192" t="s">
        <v>286</v>
      </c>
      <c r="JD92" s="192" t="s">
        <v>286</v>
      </c>
      <c r="JE92" s="192" t="s">
        <v>286</v>
      </c>
      <c r="JF92" s="192" t="s">
        <v>286</v>
      </c>
      <c r="JG92" s="192" t="s">
        <v>286</v>
      </c>
      <c r="JH92" s="192">
        <v>11.154598825831696</v>
      </c>
      <c r="JI92" s="192">
        <v>10.817941952506601</v>
      </c>
      <c r="JJ92" s="192" t="s">
        <v>286</v>
      </c>
      <c r="JK92" s="192">
        <v>12.671232876712329</v>
      </c>
      <c r="JL92" s="192">
        <v>12.391304347826093</v>
      </c>
      <c r="JM92" s="192" t="s">
        <v>286</v>
      </c>
      <c r="JN92" s="192" t="s">
        <v>286</v>
      </c>
      <c r="JO92" s="192" t="s">
        <v>286</v>
      </c>
      <c r="JP92" s="192" t="s">
        <v>286</v>
      </c>
      <c r="JQ92" s="192" t="s">
        <v>286</v>
      </c>
      <c r="JR92" s="192" t="s">
        <v>286</v>
      </c>
      <c r="JS92" s="192" t="s">
        <v>286</v>
      </c>
      <c r="JT92" s="192" t="s">
        <v>286</v>
      </c>
      <c r="JU92" s="192" t="s">
        <v>286</v>
      </c>
      <c r="JV92" s="192" t="s">
        <v>286</v>
      </c>
      <c r="JW92" s="192">
        <v>23.874755381604718</v>
      </c>
      <c r="JX92" s="192">
        <v>25.329815303430077</v>
      </c>
      <c r="JY92" s="192" t="s">
        <v>286</v>
      </c>
      <c r="JZ92" s="192">
        <v>27.397260273972599</v>
      </c>
      <c r="KA92" s="192">
        <v>25.434782608695659</v>
      </c>
      <c r="KB92" s="192">
        <v>17.541436464088385</v>
      </c>
      <c r="KC92" s="192">
        <v>28.478543563068914</v>
      </c>
      <c r="KD92" s="192">
        <v>24.496644295302016</v>
      </c>
      <c r="KE92" s="192">
        <v>17.957166392092255</v>
      </c>
      <c r="KF92" s="192">
        <v>23.109843081312398</v>
      </c>
      <c r="KG92" s="192">
        <v>28.341384863123999</v>
      </c>
      <c r="KH92" s="192">
        <v>22.184300341296947</v>
      </c>
      <c r="KI92" s="192">
        <v>21.185185185185201</v>
      </c>
      <c r="KJ92" s="192">
        <v>23.298429319371714</v>
      </c>
      <c r="KK92" s="192">
        <v>25.190839694656486</v>
      </c>
      <c r="KL92" s="192">
        <v>23.445825932504466</v>
      </c>
      <c r="KM92" s="192">
        <v>27.568922305764417</v>
      </c>
      <c r="KN92" s="192">
        <v>19.188767550702039</v>
      </c>
      <c r="KO92" s="192">
        <v>26.456692913385815</v>
      </c>
      <c r="KP92" s="192">
        <v>24.217118997912301</v>
      </c>
      <c r="KQ92" s="192" t="str">
        <f t="shared" si="86"/>
        <v>--</v>
      </c>
      <c r="KR92" s="192" t="str">
        <f t="shared" si="86"/>
        <v>--</v>
      </c>
      <c r="KS92" s="192" t="str">
        <f t="shared" si="86"/>
        <v>--</v>
      </c>
      <c r="KT92" s="192" t="str">
        <f t="shared" si="86"/>
        <v>--</v>
      </c>
      <c r="KU92" s="192" t="str">
        <f t="shared" si="86"/>
        <v>--</v>
      </c>
      <c r="KV92" s="226">
        <v>1.7799352750809101</v>
      </c>
      <c r="KW92" s="226">
        <v>4.0453074433656901</v>
      </c>
      <c r="KX92" s="226">
        <v>3.2183908045976999</v>
      </c>
      <c r="KY92" s="226">
        <v>2.2494887525562399</v>
      </c>
      <c r="KZ92" s="226">
        <v>1.99335548172758</v>
      </c>
      <c r="LA92" s="226">
        <v>2.2172949002217299</v>
      </c>
      <c r="LB92" s="190" t="str">
        <f t="shared" si="60"/>
        <v>--</v>
      </c>
      <c r="LC92" s="226">
        <v>4.1594454072790299</v>
      </c>
      <c r="LD92" s="226">
        <v>13.3495145631068</v>
      </c>
      <c r="LE92" s="190" t="str">
        <f t="shared" si="61"/>
        <v>--</v>
      </c>
      <c r="LF92" s="226">
        <v>3.8732394366197198</v>
      </c>
      <c r="LG92" s="226">
        <v>9.9078341013824804</v>
      </c>
      <c r="LH92" s="226">
        <v>82.524271844660205</v>
      </c>
      <c r="LI92" s="226">
        <v>79.119086460032705</v>
      </c>
      <c r="LJ92" s="226">
        <v>78.240740740740804</v>
      </c>
      <c r="LK92" s="226">
        <v>74.745417515274994</v>
      </c>
      <c r="LL92" s="226">
        <v>75.544388609715099</v>
      </c>
      <c r="LM92" s="226">
        <v>76.2222222222222</v>
      </c>
      <c r="LN92" s="226">
        <v>31.877022653721699</v>
      </c>
      <c r="LO92" s="226">
        <v>28.7112561174551</v>
      </c>
      <c r="LP92" s="226">
        <v>30.787037037036999</v>
      </c>
      <c r="LQ92" s="226">
        <v>24.847250509165001</v>
      </c>
      <c r="LR92" s="226">
        <v>28.140703517587902</v>
      </c>
      <c r="LS92" s="226">
        <v>26.4444444444444</v>
      </c>
      <c r="LT92" s="226">
        <v>43.739837398374</v>
      </c>
      <c r="LU92" s="226">
        <v>50.903119868637098</v>
      </c>
      <c r="LV92" s="226">
        <v>51.748251748251697</v>
      </c>
      <c r="LW92" s="226">
        <v>47.764227642276403</v>
      </c>
      <c r="LX92" s="226">
        <v>43.865546218487403</v>
      </c>
      <c r="LY92" s="226">
        <v>45.5555555555556</v>
      </c>
      <c r="LZ92" s="226">
        <v>10.4065040650407</v>
      </c>
      <c r="MA92" s="226">
        <v>13.464696223316899</v>
      </c>
      <c r="MB92" s="226">
        <v>13.286713286713301</v>
      </c>
      <c r="MC92" s="226">
        <v>11.9918699186992</v>
      </c>
      <c r="MD92" s="226">
        <v>9.4117647058823497</v>
      </c>
      <c r="ME92" s="226">
        <v>13.3333333333333</v>
      </c>
      <c r="MF92" s="226">
        <v>40.356564019448903</v>
      </c>
      <c r="MG92" s="226">
        <v>41.776315789473699</v>
      </c>
      <c r="MH92" s="226">
        <v>38.515081206496497</v>
      </c>
      <c r="MI92" s="226">
        <v>36.788617886178898</v>
      </c>
      <c r="MJ92" s="226">
        <v>33.670033670033703</v>
      </c>
      <c r="MK92" s="226">
        <v>32.6666666666667</v>
      </c>
      <c r="ML92" s="226">
        <v>10.3727714748784</v>
      </c>
      <c r="MM92" s="226">
        <v>12.9934210526316</v>
      </c>
      <c r="MN92" s="226">
        <v>12.7610208816705</v>
      </c>
      <c r="MO92" s="226">
        <v>11.788617886178899</v>
      </c>
      <c r="MP92" s="226">
        <v>10.6060606060606</v>
      </c>
      <c r="MQ92" s="226">
        <v>10.4444444444445</v>
      </c>
      <c r="MR92" s="190" t="str">
        <f t="shared" si="87"/>
        <v>--</v>
      </c>
      <c r="MS92" s="190" t="str">
        <f t="shared" si="87"/>
        <v>--</v>
      </c>
      <c r="MT92" s="190" t="str">
        <f t="shared" si="87"/>
        <v>--</v>
      </c>
      <c r="MU92" s="190" t="str">
        <f t="shared" si="87"/>
        <v>--</v>
      </c>
      <c r="MV92" s="227">
        <v>82.653061224489704</v>
      </c>
      <c r="MW92" s="227">
        <v>79.608482871125602</v>
      </c>
      <c r="MX92" s="227">
        <v>28.571428571428601</v>
      </c>
      <c r="MY92" s="227">
        <v>27.079934747145199</v>
      </c>
      <c r="MZ92" s="227">
        <v>50</v>
      </c>
      <c r="NA92" s="227">
        <v>45.0244698205546</v>
      </c>
      <c r="NB92" s="227">
        <v>12.244897959183699</v>
      </c>
      <c r="NC92" s="227">
        <v>9.9510603588907003</v>
      </c>
      <c r="ND92" s="227">
        <v>40.041067761807</v>
      </c>
      <c r="NE92" s="227">
        <v>36.274509803921603</v>
      </c>
      <c r="NF92" s="227">
        <v>10.6776180698152</v>
      </c>
      <c r="NG92" s="227">
        <v>9.3137254901960809</v>
      </c>
      <c r="NH92" s="221" t="str">
        <f t="shared" si="62"/>
        <v>--</v>
      </c>
      <c r="NI92" s="226">
        <v>15.397923875432534</v>
      </c>
      <c r="NJ92" s="226">
        <v>15.183246073298447</v>
      </c>
      <c r="NK92" s="226">
        <v>14.420803782505891</v>
      </c>
      <c r="NL92" s="221" t="str">
        <f t="shared" si="63"/>
        <v>--</v>
      </c>
      <c r="NM92" s="226">
        <v>14.1255605381166</v>
      </c>
      <c r="NN92" s="226">
        <v>15.780141843971601</v>
      </c>
      <c r="NO92" s="226">
        <v>19.294117647058901</v>
      </c>
      <c r="NP92" s="221" t="str">
        <f t="shared" si="64"/>
        <v>--</v>
      </c>
      <c r="NQ92" s="226">
        <v>10.380622837370247</v>
      </c>
      <c r="NR92" s="226">
        <v>9.5986038394415409</v>
      </c>
      <c r="NS92" s="226">
        <v>15.130023640661943</v>
      </c>
      <c r="NT92" s="221" t="str">
        <f t="shared" si="65"/>
        <v>--</v>
      </c>
      <c r="NU92" s="226">
        <v>15.246636771300457</v>
      </c>
      <c r="NV92" s="226">
        <v>14.007092198581564</v>
      </c>
      <c r="NW92" s="226">
        <v>13.647058823529411</v>
      </c>
      <c r="NX92" s="221" t="str">
        <f t="shared" si="66"/>
        <v>--</v>
      </c>
      <c r="NY92" s="226">
        <v>25.778546712802758</v>
      </c>
      <c r="NZ92" s="226">
        <v>24.781849912739965</v>
      </c>
      <c r="OA92" s="226">
        <v>29.550827423167853</v>
      </c>
      <c r="OB92" s="221" t="str">
        <f t="shared" si="67"/>
        <v>--</v>
      </c>
      <c r="OC92" s="226">
        <v>29.37219730941705</v>
      </c>
      <c r="OD92" s="226">
        <v>29.787234042553205</v>
      </c>
      <c r="OE92" s="226">
        <v>32.941176470588218</v>
      </c>
      <c r="OF92" s="298">
        <v>39.191919191919176</v>
      </c>
      <c r="OG92" s="128">
        <v>53.721682847896467</v>
      </c>
      <c r="OH92" s="128">
        <v>46.590909090909129</v>
      </c>
      <c r="OI92" s="128">
        <v>46.788990825688117</v>
      </c>
      <c r="OJ92" s="128">
        <v>52.110389610389618</v>
      </c>
      <c r="OK92" s="128">
        <v>61.710794297352393</v>
      </c>
      <c r="OL92" s="128">
        <v>51.666666666666636</v>
      </c>
      <c r="OM92" s="128">
        <v>48.785871964679913</v>
      </c>
      <c r="ON92" s="310">
        <v>18.464730290456437</v>
      </c>
      <c r="OO92" s="128">
        <v>13.213703099510617</v>
      </c>
      <c r="OP92" s="128">
        <v>13.628899835796391</v>
      </c>
      <c r="OQ92" s="128">
        <v>16.588785046728983</v>
      </c>
      <c r="OR92" s="128">
        <v>18.729641693811072</v>
      </c>
      <c r="OS92" s="128">
        <v>14.024390243902424</v>
      </c>
      <c r="OT92" s="128">
        <v>17.676767676767707</v>
      </c>
      <c r="OU92" s="128">
        <v>14.508928571428566</v>
      </c>
      <c r="OW92" s="378" t="str">
        <f t="shared" si="68"/>
        <v>--</v>
      </c>
      <c r="OX92" s="389">
        <v>1.4519056261343013</v>
      </c>
      <c r="OY92" s="389">
        <v>1.8975332068311204</v>
      </c>
      <c r="OZ92" s="389">
        <v>2.3323615160349846</v>
      </c>
      <c r="PA92" s="378" t="str">
        <f t="shared" si="69"/>
        <v>--</v>
      </c>
      <c r="PB92" s="378" t="str">
        <f t="shared" si="69"/>
        <v>--</v>
      </c>
      <c r="PC92" s="389">
        <v>2.6639344262295106</v>
      </c>
      <c r="PD92" s="389">
        <v>8.5626911314984699</v>
      </c>
      <c r="PE92" s="388">
        <v>42.25352112676056</v>
      </c>
      <c r="PF92" s="389">
        <v>58.392857142857189</v>
      </c>
      <c r="PG92" s="389">
        <v>46.542056074766322</v>
      </c>
      <c r="PH92" s="389">
        <v>47.976878612716767</v>
      </c>
      <c r="PI92" s="388">
        <v>20.143884892086309</v>
      </c>
      <c r="PJ92" s="389">
        <v>14.416058394160579</v>
      </c>
      <c r="PK92" s="389">
        <v>10.056925996204926</v>
      </c>
      <c r="PL92" s="389">
        <v>8.2111436950146572</v>
      </c>
      <c r="PM92" s="378" t="str">
        <f t="shared" si="70"/>
        <v>--</v>
      </c>
      <c r="PN92" s="389">
        <v>19.547325102880656</v>
      </c>
      <c r="PO92" s="389">
        <v>19.262295081967221</v>
      </c>
      <c r="PP92" s="389">
        <v>15.384615384615394</v>
      </c>
      <c r="PQ92" s="378" t="str">
        <f t="shared" si="71"/>
        <v>--</v>
      </c>
      <c r="PR92" s="389">
        <v>12.551440329218117</v>
      </c>
      <c r="PS92" s="389">
        <v>14.54918032786885</v>
      </c>
      <c r="PT92" s="389">
        <v>16.307692307692292</v>
      </c>
      <c r="PU92" s="378" t="str">
        <f t="shared" si="72"/>
        <v>--</v>
      </c>
      <c r="PV92" s="389">
        <v>32.098765432098766</v>
      </c>
      <c r="PW92" s="389">
        <v>33.811475409836021</v>
      </c>
      <c r="PX92" s="389">
        <v>31.692307692307697</v>
      </c>
      <c r="PZ92" s="368"/>
      <c r="QA92" s="368"/>
      <c r="QB92" s="368"/>
      <c r="QC92" s="368"/>
      <c r="QD92" s="368"/>
      <c r="QE92" s="368"/>
      <c r="QF92" s="368"/>
      <c r="QG92" s="368"/>
      <c r="QH92" s="368"/>
      <c r="QI92" s="368"/>
      <c r="QJ92" s="368"/>
      <c r="QK92" s="368"/>
      <c r="QL92" s="368"/>
      <c r="QM92" s="368"/>
      <c r="QN92" s="368"/>
      <c r="QO92" s="368"/>
      <c r="QP92" s="368"/>
      <c r="QQ92" s="368"/>
      <c r="QR92" s="368"/>
      <c r="QS92" s="368"/>
      <c r="QT92" s="368"/>
      <c r="QU92" s="368"/>
      <c r="QV92" s="368"/>
      <c r="QW92" s="368"/>
      <c r="QX92" s="368"/>
      <c r="QY92" s="368"/>
      <c r="QZ92" s="368"/>
      <c r="RA92" s="368"/>
      <c r="RB92" s="368"/>
      <c r="RC92" s="368"/>
      <c r="RD92" s="368"/>
      <c r="RE92" s="368"/>
      <c r="RF92" s="368"/>
      <c r="RG92" s="368"/>
      <c r="RH92" s="368"/>
      <c r="RI92" s="368"/>
      <c r="RJ92" s="368"/>
      <c r="RK92" s="368"/>
      <c r="RL92" s="368"/>
      <c r="RM92" s="368"/>
      <c r="RN92" s="368"/>
      <c r="RO92" s="368"/>
      <c r="RP92" s="368"/>
      <c r="RQ92" s="368"/>
      <c r="RR92" s="368"/>
      <c r="RS92" s="368"/>
      <c r="RT92" s="368"/>
    </row>
    <row r="93" spans="1:488" s="93" customFormat="1" x14ac:dyDescent="0.25">
      <c r="A93" s="93" t="str">
        <f>"--"</f>
        <v>--</v>
      </c>
      <c r="B93" s="96" t="s">
        <v>2521</v>
      </c>
      <c r="C93" s="203" t="str">
        <f t="shared" ref="C93:BN93" si="88">"--"</f>
        <v>--</v>
      </c>
      <c r="D93" s="203" t="str">
        <f t="shared" si="88"/>
        <v>--</v>
      </c>
      <c r="E93" s="203" t="str">
        <f t="shared" si="88"/>
        <v>--</v>
      </c>
      <c r="F93" s="203" t="str">
        <f t="shared" si="88"/>
        <v>--</v>
      </c>
      <c r="G93" s="203" t="str">
        <f t="shared" si="88"/>
        <v>--</v>
      </c>
      <c r="H93" s="203" t="str">
        <f t="shared" si="88"/>
        <v>--</v>
      </c>
      <c r="I93" s="203" t="str">
        <f t="shared" si="88"/>
        <v>--</v>
      </c>
      <c r="J93" s="203" t="str">
        <f t="shared" si="88"/>
        <v>--</v>
      </c>
      <c r="K93" s="203" t="str">
        <f t="shared" si="88"/>
        <v>--</v>
      </c>
      <c r="L93" s="203" t="str">
        <f t="shared" si="88"/>
        <v>--</v>
      </c>
      <c r="M93" s="203" t="str">
        <f t="shared" si="88"/>
        <v>--</v>
      </c>
      <c r="N93" s="203" t="str">
        <f t="shared" si="88"/>
        <v>--</v>
      </c>
      <c r="O93" s="203" t="str">
        <f t="shared" si="88"/>
        <v>--</v>
      </c>
      <c r="P93" s="203" t="str">
        <f t="shared" si="88"/>
        <v>--</v>
      </c>
      <c r="Q93" s="203" t="str">
        <f t="shared" si="88"/>
        <v>--</v>
      </c>
      <c r="R93" s="203" t="str">
        <f t="shared" si="88"/>
        <v>--</v>
      </c>
      <c r="S93" s="203" t="str">
        <f t="shared" si="88"/>
        <v>--</v>
      </c>
      <c r="T93" s="203" t="str">
        <f t="shared" si="88"/>
        <v>--</v>
      </c>
      <c r="U93" s="203" t="str">
        <f t="shared" si="88"/>
        <v>--</v>
      </c>
      <c r="V93" s="203" t="str">
        <f t="shared" si="88"/>
        <v>--</v>
      </c>
      <c r="W93" s="203" t="str">
        <f t="shared" si="88"/>
        <v>--</v>
      </c>
      <c r="X93" s="203" t="str">
        <f t="shared" si="88"/>
        <v>--</v>
      </c>
      <c r="Y93" s="203" t="str">
        <f t="shared" si="88"/>
        <v>--</v>
      </c>
      <c r="Z93" s="203" t="str">
        <f t="shared" si="88"/>
        <v>--</v>
      </c>
      <c r="AA93" s="203" t="str">
        <f t="shared" si="88"/>
        <v>--</v>
      </c>
      <c r="AB93" s="203" t="str">
        <f t="shared" si="88"/>
        <v>--</v>
      </c>
      <c r="AC93" s="203" t="str">
        <f t="shared" si="88"/>
        <v>--</v>
      </c>
      <c r="AD93" s="203" t="str">
        <f t="shared" si="88"/>
        <v>--</v>
      </c>
      <c r="AE93" s="203" t="str">
        <f t="shared" si="88"/>
        <v>--</v>
      </c>
      <c r="AF93" s="203" t="str">
        <f t="shared" si="88"/>
        <v>--</v>
      </c>
      <c r="AG93" s="203" t="str">
        <f t="shared" si="88"/>
        <v>--</v>
      </c>
      <c r="AH93" s="203" t="str">
        <f t="shared" si="88"/>
        <v>--</v>
      </c>
      <c r="AI93" s="203" t="str">
        <f t="shared" si="88"/>
        <v>--</v>
      </c>
      <c r="AJ93" s="203" t="str">
        <f t="shared" si="88"/>
        <v>--</v>
      </c>
      <c r="AK93" s="203" t="str">
        <f t="shared" si="88"/>
        <v>--</v>
      </c>
      <c r="AL93" s="203" t="str">
        <f t="shared" si="88"/>
        <v>--</v>
      </c>
      <c r="AM93" s="203" t="str">
        <f t="shared" si="88"/>
        <v>--</v>
      </c>
      <c r="AN93" s="203" t="str">
        <f t="shared" si="88"/>
        <v>--</v>
      </c>
      <c r="AO93" s="203" t="str">
        <f t="shared" si="88"/>
        <v>--</v>
      </c>
      <c r="AP93" s="203" t="str">
        <f t="shared" si="88"/>
        <v>--</v>
      </c>
      <c r="AQ93" s="203" t="str">
        <f t="shared" si="88"/>
        <v>--</v>
      </c>
      <c r="AR93" s="203" t="str">
        <f t="shared" si="88"/>
        <v>--</v>
      </c>
      <c r="AS93" s="203" t="str">
        <f t="shared" si="88"/>
        <v>--</v>
      </c>
      <c r="AT93" s="203" t="str">
        <f t="shared" si="88"/>
        <v>--</v>
      </c>
      <c r="AU93" s="203" t="str">
        <f t="shared" si="88"/>
        <v>--</v>
      </c>
      <c r="AV93" s="203" t="str">
        <f t="shared" si="88"/>
        <v>--</v>
      </c>
      <c r="AW93" s="203" t="str">
        <f t="shared" si="88"/>
        <v>--</v>
      </c>
      <c r="AX93" s="203" t="str">
        <f t="shared" si="88"/>
        <v>--</v>
      </c>
      <c r="AY93" s="203" t="str">
        <f t="shared" si="88"/>
        <v>--</v>
      </c>
      <c r="AZ93" s="203" t="str">
        <f t="shared" si="88"/>
        <v>--</v>
      </c>
      <c r="BA93" s="203" t="str">
        <f t="shared" si="88"/>
        <v>--</v>
      </c>
      <c r="BB93" s="203" t="str">
        <f t="shared" si="88"/>
        <v>--</v>
      </c>
      <c r="BC93" s="203" t="str">
        <f t="shared" si="88"/>
        <v>--</v>
      </c>
      <c r="BD93" s="203" t="str">
        <f t="shared" si="88"/>
        <v>--</v>
      </c>
      <c r="BE93" s="203" t="str">
        <f t="shared" si="88"/>
        <v>--</v>
      </c>
      <c r="BF93" s="203" t="str">
        <f t="shared" si="88"/>
        <v>--</v>
      </c>
      <c r="BG93" s="203" t="str">
        <f t="shared" si="88"/>
        <v>--</v>
      </c>
      <c r="BH93" s="203" t="str">
        <f t="shared" si="88"/>
        <v>--</v>
      </c>
      <c r="BI93" s="203" t="str">
        <f t="shared" si="88"/>
        <v>--</v>
      </c>
      <c r="BJ93" s="203" t="str">
        <f t="shared" si="88"/>
        <v>--</v>
      </c>
      <c r="BK93" s="203" t="str">
        <f t="shared" si="88"/>
        <v>--</v>
      </c>
      <c r="BL93" s="203" t="str">
        <f t="shared" si="88"/>
        <v>--</v>
      </c>
      <c r="BM93" s="203" t="str">
        <f t="shared" si="88"/>
        <v>--</v>
      </c>
      <c r="BN93" s="203" t="str">
        <f t="shared" si="88"/>
        <v>--</v>
      </c>
      <c r="BO93" s="203" t="str">
        <f t="shared" ref="BO93:DZ93" si="89">"--"</f>
        <v>--</v>
      </c>
      <c r="BP93" s="203" t="str">
        <f t="shared" si="89"/>
        <v>--</v>
      </c>
      <c r="BQ93" s="203" t="str">
        <f t="shared" si="89"/>
        <v>--</v>
      </c>
      <c r="BR93" s="203" t="str">
        <f t="shared" si="89"/>
        <v>--</v>
      </c>
      <c r="BS93" s="203" t="str">
        <f t="shared" si="89"/>
        <v>--</v>
      </c>
      <c r="BT93" s="203" t="str">
        <f t="shared" si="89"/>
        <v>--</v>
      </c>
      <c r="BU93" s="203" t="str">
        <f t="shared" si="89"/>
        <v>--</v>
      </c>
      <c r="BV93" s="203" t="str">
        <f t="shared" si="89"/>
        <v>--</v>
      </c>
      <c r="BW93" s="203" t="str">
        <f t="shared" si="89"/>
        <v>--</v>
      </c>
      <c r="BX93" s="203" t="str">
        <f t="shared" si="89"/>
        <v>--</v>
      </c>
      <c r="BY93" s="203" t="str">
        <f t="shared" si="89"/>
        <v>--</v>
      </c>
      <c r="BZ93" s="203" t="str">
        <f t="shared" si="89"/>
        <v>--</v>
      </c>
      <c r="CA93" s="203" t="str">
        <f t="shared" si="89"/>
        <v>--</v>
      </c>
      <c r="CB93" s="203" t="str">
        <f t="shared" si="89"/>
        <v>--</v>
      </c>
      <c r="CC93" s="203" t="str">
        <f t="shared" si="89"/>
        <v>--</v>
      </c>
      <c r="CD93" s="203" t="str">
        <f t="shared" si="89"/>
        <v>--</v>
      </c>
      <c r="CE93" s="203" t="str">
        <f t="shared" si="89"/>
        <v>--</v>
      </c>
      <c r="CF93" s="203" t="str">
        <f t="shared" si="89"/>
        <v>--</v>
      </c>
      <c r="CG93" s="203" t="str">
        <f t="shared" si="89"/>
        <v>--</v>
      </c>
      <c r="CH93" s="203" t="str">
        <f t="shared" si="89"/>
        <v>--</v>
      </c>
      <c r="CI93" s="203" t="str">
        <f t="shared" si="89"/>
        <v>--</v>
      </c>
      <c r="CJ93" s="203" t="str">
        <f t="shared" si="89"/>
        <v>--</v>
      </c>
      <c r="CK93" s="203" t="str">
        <f t="shared" si="89"/>
        <v>--</v>
      </c>
      <c r="CL93" s="203" t="str">
        <f t="shared" si="89"/>
        <v>--</v>
      </c>
      <c r="CM93" s="203" t="str">
        <f t="shared" si="89"/>
        <v>--</v>
      </c>
      <c r="CN93" s="203" t="str">
        <f t="shared" si="89"/>
        <v>--</v>
      </c>
      <c r="CO93" s="203" t="str">
        <f t="shared" si="89"/>
        <v>--</v>
      </c>
      <c r="CP93" s="203" t="str">
        <f t="shared" si="89"/>
        <v>--</v>
      </c>
      <c r="CQ93" s="203" t="str">
        <f t="shared" si="89"/>
        <v>--</v>
      </c>
      <c r="CR93" s="203" t="str">
        <f t="shared" si="89"/>
        <v>--</v>
      </c>
      <c r="CS93" s="203" t="str">
        <f t="shared" si="89"/>
        <v>--</v>
      </c>
      <c r="CT93" s="203" t="str">
        <f t="shared" si="89"/>
        <v>--</v>
      </c>
      <c r="CU93" s="203" t="str">
        <f t="shared" si="89"/>
        <v>--</v>
      </c>
      <c r="CV93" s="203" t="str">
        <f t="shared" si="89"/>
        <v>--</v>
      </c>
      <c r="CW93" s="203" t="str">
        <f t="shared" si="89"/>
        <v>--</v>
      </c>
      <c r="CX93" s="203" t="str">
        <f t="shared" si="89"/>
        <v>--</v>
      </c>
      <c r="CY93" s="203" t="str">
        <f t="shared" si="89"/>
        <v>--</v>
      </c>
      <c r="CZ93" s="203" t="str">
        <f t="shared" si="89"/>
        <v>--</v>
      </c>
      <c r="DA93" s="203" t="str">
        <f t="shared" si="89"/>
        <v>--</v>
      </c>
      <c r="DB93" s="203" t="str">
        <f t="shared" si="89"/>
        <v>--</v>
      </c>
      <c r="DC93" s="203" t="str">
        <f t="shared" si="89"/>
        <v>--</v>
      </c>
      <c r="DD93" s="203" t="str">
        <f t="shared" si="89"/>
        <v>--</v>
      </c>
      <c r="DE93" s="203" t="str">
        <f t="shared" si="89"/>
        <v>--</v>
      </c>
      <c r="DF93" s="203" t="str">
        <f t="shared" si="89"/>
        <v>--</v>
      </c>
      <c r="DG93" s="203" t="str">
        <f t="shared" si="89"/>
        <v>--</v>
      </c>
      <c r="DH93" s="203" t="str">
        <f t="shared" si="89"/>
        <v>--</v>
      </c>
      <c r="DI93" s="203" t="str">
        <f t="shared" si="89"/>
        <v>--</v>
      </c>
      <c r="DJ93" s="203" t="str">
        <f t="shared" si="89"/>
        <v>--</v>
      </c>
      <c r="DK93" s="203" t="str">
        <f t="shared" si="89"/>
        <v>--</v>
      </c>
      <c r="DL93" s="203" t="str">
        <f t="shared" si="89"/>
        <v>--</v>
      </c>
      <c r="DM93" s="203" t="str">
        <f t="shared" si="89"/>
        <v>--</v>
      </c>
      <c r="DN93" s="203" t="str">
        <f t="shared" si="89"/>
        <v>--</v>
      </c>
      <c r="DO93" s="203" t="str">
        <f t="shared" si="89"/>
        <v>--</v>
      </c>
      <c r="DP93" s="203" t="str">
        <f t="shared" si="89"/>
        <v>--</v>
      </c>
      <c r="DQ93" s="203" t="str">
        <f t="shared" si="89"/>
        <v>--</v>
      </c>
      <c r="DR93" s="203" t="str">
        <f t="shared" si="89"/>
        <v>--</v>
      </c>
      <c r="DS93" s="203" t="str">
        <f t="shared" si="89"/>
        <v>--</v>
      </c>
      <c r="DT93" s="203" t="str">
        <f t="shared" si="89"/>
        <v>--</v>
      </c>
      <c r="DU93" s="203" t="str">
        <f t="shared" si="89"/>
        <v>--</v>
      </c>
      <c r="DV93" s="203" t="str">
        <f t="shared" si="89"/>
        <v>--</v>
      </c>
      <c r="DW93" s="203" t="str">
        <f t="shared" si="89"/>
        <v>--</v>
      </c>
      <c r="DX93" s="203" t="str">
        <f t="shared" si="89"/>
        <v>--</v>
      </c>
      <c r="DY93" s="203" t="str">
        <f t="shared" si="89"/>
        <v>--</v>
      </c>
      <c r="DZ93" s="203" t="str">
        <f t="shared" si="89"/>
        <v>--</v>
      </c>
      <c r="EA93" s="203" t="str">
        <f t="shared" ref="EA93:GL93" si="90">"--"</f>
        <v>--</v>
      </c>
      <c r="EB93" s="203" t="str">
        <f t="shared" si="90"/>
        <v>--</v>
      </c>
      <c r="EC93" s="203" t="str">
        <f t="shared" si="90"/>
        <v>--</v>
      </c>
      <c r="ED93" s="203" t="str">
        <f t="shared" si="90"/>
        <v>--</v>
      </c>
      <c r="EE93" s="203" t="str">
        <f t="shared" si="90"/>
        <v>--</v>
      </c>
      <c r="EF93" s="203" t="str">
        <f t="shared" si="90"/>
        <v>--</v>
      </c>
      <c r="EG93" s="203" t="str">
        <f t="shared" si="90"/>
        <v>--</v>
      </c>
      <c r="EH93" s="203" t="str">
        <f t="shared" si="90"/>
        <v>--</v>
      </c>
      <c r="EI93" s="203" t="str">
        <f t="shared" si="90"/>
        <v>--</v>
      </c>
      <c r="EJ93" s="203" t="str">
        <f t="shared" si="90"/>
        <v>--</v>
      </c>
      <c r="EK93" s="203" t="str">
        <f t="shared" si="90"/>
        <v>--</v>
      </c>
      <c r="EL93" s="203" t="str">
        <f t="shared" si="90"/>
        <v>--</v>
      </c>
      <c r="EM93" s="203" t="str">
        <f t="shared" si="90"/>
        <v>--</v>
      </c>
      <c r="EN93" s="203" t="str">
        <f t="shared" si="90"/>
        <v>--</v>
      </c>
      <c r="EO93" s="203" t="str">
        <f t="shared" si="90"/>
        <v>--</v>
      </c>
      <c r="EP93" s="203" t="str">
        <f t="shared" si="90"/>
        <v>--</v>
      </c>
      <c r="EQ93" s="203" t="str">
        <f t="shared" si="90"/>
        <v>--</v>
      </c>
      <c r="ER93" s="203" t="str">
        <f t="shared" si="90"/>
        <v>--</v>
      </c>
      <c r="ES93" s="203" t="str">
        <f t="shared" si="90"/>
        <v>--</v>
      </c>
      <c r="ET93" s="203" t="str">
        <f t="shared" si="90"/>
        <v>--</v>
      </c>
      <c r="EU93" s="203" t="str">
        <f t="shared" si="90"/>
        <v>--</v>
      </c>
      <c r="EV93" s="203" t="str">
        <f t="shared" si="90"/>
        <v>--</v>
      </c>
      <c r="EW93" s="203" t="str">
        <f t="shared" si="90"/>
        <v>--</v>
      </c>
      <c r="EX93" s="203" t="str">
        <f t="shared" si="90"/>
        <v>--</v>
      </c>
      <c r="EY93" s="203" t="str">
        <f t="shared" si="90"/>
        <v>--</v>
      </c>
      <c r="EZ93" s="203" t="str">
        <f t="shared" si="90"/>
        <v>--</v>
      </c>
      <c r="FA93" s="203" t="str">
        <f t="shared" si="90"/>
        <v>--</v>
      </c>
      <c r="FB93" s="203" t="str">
        <f t="shared" si="90"/>
        <v>--</v>
      </c>
      <c r="FC93" s="203" t="str">
        <f t="shared" si="90"/>
        <v>--</v>
      </c>
      <c r="FD93" s="203" t="str">
        <f t="shared" si="90"/>
        <v>--</v>
      </c>
      <c r="FE93" s="203" t="str">
        <f t="shared" si="90"/>
        <v>--</v>
      </c>
      <c r="FF93" s="203" t="str">
        <f t="shared" si="90"/>
        <v>--</v>
      </c>
      <c r="FG93" s="203" t="str">
        <f t="shared" si="90"/>
        <v>--</v>
      </c>
      <c r="FH93" s="203" t="str">
        <f t="shared" si="90"/>
        <v>--</v>
      </c>
      <c r="FI93" s="203" t="str">
        <f t="shared" si="90"/>
        <v>--</v>
      </c>
      <c r="FJ93" s="203" t="str">
        <f t="shared" si="90"/>
        <v>--</v>
      </c>
      <c r="FK93" s="203" t="str">
        <f t="shared" si="90"/>
        <v>--</v>
      </c>
      <c r="FL93" s="203" t="str">
        <f t="shared" si="90"/>
        <v>--</v>
      </c>
      <c r="FM93" s="203" t="str">
        <f t="shared" si="90"/>
        <v>--</v>
      </c>
      <c r="FN93" s="203" t="str">
        <f t="shared" si="90"/>
        <v>--</v>
      </c>
      <c r="FO93" s="203" t="str">
        <f t="shared" si="90"/>
        <v>--</v>
      </c>
      <c r="FP93" s="203" t="str">
        <f t="shared" si="90"/>
        <v>--</v>
      </c>
      <c r="FQ93" s="203" t="str">
        <f t="shared" si="90"/>
        <v>--</v>
      </c>
      <c r="FR93" s="203" t="str">
        <f t="shared" si="90"/>
        <v>--</v>
      </c>
      <c r="FS93" s="203" t="str">
        <f t="shared" si="90"/>
        <v>--</v>
      </c>
      <c r="FT93" s="203" t="str">
        <f t="shared" si="90"/>
        <v>--</v>
      </c>
      <c r="FU93" s="203" t="str">
        <f t="shared" si="90"/>
        <v>--</v>
      </c>
      <c r="FV93" s="203" t="str">
        <f t="shared" si="90"/>
        <v>--</v>
      </c>
      <c r="FW93" s="203" t="str">
        <f t="shared" si="90"/>
        <v>--</v>
      </c>
      <c r="FX93" s="203" t="str">
        <f t="shared" si="90"/>
        <v>--</v>
      </c>
      <c r="FY93" s="203" t="str">
        <f t="shared" si="90"/>
        <v>--</v>
      </c>
      <c r="FZ93" s="203" t="str">
        <f t="shared" si="90"/>
        <v>--</v>
      </c>
      <c r="GA93" s="203" t="str">
        <f t="shared" si="90"/>
        <v>--</v>
      </c>
      <c r="GB93" s="203" t="str">
        <f t="shared" si="90"/>
        <v>--</v>
      </c>
      <c r="GC93" s="203" t="str">
        <f t="shared" si="90"/>
        <v>--</v>
      </c>
      <c r="GD93" s="203" t="str">
        <f t="shared" si="90"/>
        <v>--</v>
      </c>
      <c r="GE93" s="203" t="str">
        <f t="shared" si="90"/>
        <v>--</v>
      </c>
      <c r="GF93" s="203" t="str">
        <f t="shared" si="90"/>
        <v>--</v>
      </c>
      <c r="GG93" s="203" t="str">
        <f t="shared" si="90"/>
        <v>--</v>
      </c>
      <c r="GH93" s="203" t="str">
        <f t="shared" si="90"/>
        <v>--</v>
      </c>
      <c r="GI93" s="203" t="str">
        <f t="shared" si="90"/>
        <v>--</v>
      </c>
      <c r="GJ93" s="203" t="str">
        <f t="shared" si="90"/>
        <v>--</v>
      </c>
      <c r="GK93" s="203" t="str">
        <f t="shared" si="90"/>
        <v>--</v>
      </c>
      <c r="GL93" s="203" t="str">
        <f t="shared" si="90"/>
        <v>--</v>
      </c>
      <c r="GM93" s="203" t="str">
        <f t="shared" ref="GM93:IX93" si="91">"--"</f>
        <v>--</v>
      </c>
      <c r="GN93" s="203" t="str">
        <f t="shared" si="91"/>
        <v>--</v>
      </c>
      <c r="GO93" s="203" t="str">
        <f t="shared" si="91"/>
        <v>--</v>
      </c>
      <c r="GP93" s="203" t="str">
        <f t="shared" si="91"/>
        <v>--</v>
      </c>
      <c r="GQ93" s="203" t="str">
        <f t="shared" si="91"/>
        <v>--</v>
      </c>
      <c r="GR93" s="203" t="str">
        <f t="shared" si="91"/>
        <v>--</v>
      </c>
      <c r="GS93" s="203" t="str">
        <f t="shared" si="91"/>
        <v>--</v>
      </c>
      <c r="GT93" s="203" t="str">
        <f t="shared" si="91"/>
        <v>--</v>
      </c>
      <c r="GU93" s="203" t="str">
        <f t="shared" si="91"/>
        <v>--</v>
      </c>
      <c r="GV93" s="203" t="str">
        <f t="shared" si="91"/>
        <v>--</v>
      </c>
      <c r="GW93" s="203" t="str">
        <f t="shared" si="91"/>
        <v>--</v>
      </c>
      <c r="GX93" s="203" t="str">
        <f t="shared" si="91"/>
        <v>--</v>
      </c>
      <c r="GY93" s="203" t="str">
        <f t="shared" si="91"/>
        <v>--</v>
      </c>
      <c r="GZ93" s="203" t="str">
        <f t="shared" si="91"/>
        <v>--</v>
      </c>
      <c r="HA93" s="203" t="str">
        <f t="shared" si="91"/>
        <v>--</v>
      </c>
      <c r="HB93" s="203" t="str">
        <f t="shared" si="91"/>
        <v>--</v>
      </c>
      <c r="HC93" s="203" t="str">
        <f t="shared" si="91"/>
        <v>--</v>
      </c>
      <c r="HD93" s="203" t="str">
        <f t="shared" si="91"/>
        <v>--</v>
      </c>
      <c r="HE93" s="203" t="str">
        <f t="shared" si="91"/>
        <v>--</v>
      </c>
      <c r="HF93" s="203" t="str">
        <f t="shared" si="91"/>
        <v>--</v>
      </c>
      <c r="HG93" s="203" t="str">
        <f t="shared" si="91"/>
        <v>--</v>
      </c>
      <c r="HH93" s="203" t="str">
        <f t="shared" si="91"/>
        <v>--</v>
      </c>
      <c r="HI93" s="203" t="str">
        <f t="shared" si="91"/>
        <v>--</v>
      </c>
      <c r="HJ93" s="203" t="str">
        <f t="shared" si="91"/>
        <v>--</v>
      </c>
      <c r="HK93" s="203" t="str">
        <f t="shared" si="91"/>
        <v>--</v>
      </c>
      <c r="HL93" s="203" t="str">
        <f t="shared" si="91"/>
        <v>--</v>
      </c>
      <c r="HM93" s="203" t="str">
        <f t="shared" si="91"/>
        <v>--</v>
      </c>
      <c r="HN93" s="203" t="str">
        <f t="shared" si="91"/>
        <v>--</v>
      </c>
      <c r="HO93" s="203" t="str">
        <f t="shared" si="91"/>
        <v>--</v>
      </c>
      <c r="HP93" s="203" t="str">
        <f t="shared" si="91"/>
        <v>--</v>
      </c>
      <c r="HQ93" s="203" t="str">
        <f t="shared" si="91"/>
        <v>--</v>
      </c>
      <c r="HR93" s="203" t="str">
        <f t="shared" si="91"/>
        <v>--</v>
      </c>
      <c r="HS93" s="203" t="str">
        <f t="shared" si="91"/>
        <v>--</v>
      </c>
      <c r="HT93" s="203" t="str">
        <f t="shared" si="91"/>
        <v>--</v>
      </c>
      <c r="HU93" s="203" t="str">
        <f t="shared" si="91"/>
        <v>--</v>
      </c>
      <c r="HV93" s="203" t="str">
        <f t="shared" si="91"/>
        <v>--</v>
      </c>
      <c r="HW93" s="203" t="str">
        <f t="shared" si="91"/>
        <v>--</v>
      </c>
      <c r="HX93" s="203" t="str">
        <f t="shared" si="91"/>
        <v>--</v>
      </c>
      <c r="HY93" s="203" t="str">
        <f t="shared" si="91"/>
        <v>--</v>
      </c>
      <c r="HZ93" s="203" t="str">
        <f t="shared" si="91"/>
        <v>--</v>
      </c>
      <c r="IA93" s="203" t="str">
        <f t="shared" si="91"/>
        <v>--</v>
      </c>
      <c r="IB93" s="203" t="str">
        <f t="shared" si="91"/>
        <v>--</v>
      </c>
      <c r="IC93" s="203" t="str">
        <f t="shared" si="91"/>
        <v>--</v>
      </c>
      <c r="ID93" s="203" t="str">
        <f t="shared" si="91"/>
        <v>--</v>
      </c>
      <c r="IE93" s="203" t="str">
        <f t="shared" si="91"/>
        <v>--</v>
      </c>
      <c r="IF93" s="203" t="str">
        <f t="shared" si="91"/>
        <v>--</v>
      </c>
      <c r="IG93" s="203" t="str">
        <f t="shared" si="91"/>
        <v>--</v>
      </c>
      <c r="IH93" s="203" t="str">
        <f t="shared" si="91"/>
        <v>--</v>
      </c>
      <c r="II93" s="203" t="str">
        <f t="shared" si="91"/>
        <v>--</v>
      </c>
      <c r="IJ93" s="203" t="str">
        <f t="shared" si="91"/>
        <v>--</v>
      </c>
      <c r="IK93" s="203" t="str">
        <f t="shared" si="91"/>
        <v>--</v>
      </c>
      <c r="IL93" s="203" t="str">
        <f t="shared" si="91"/>
        <v>--</v>
      </c>
      <c r="IM93" s="203" t="str">
        <f t="shared" si="91"/>
        <v>--</v>
      </c>
      <c r="IN93" s="203" t="str">
        <f t="shared" si="91"/>
        <v>--</v>
      </c>
      <c r="IO93" s="203" t="str">
        <f t="shared" si="91"/>
        <v>--</v>
      </c>
      <c r="IP93" s="203" t="str">
        <f t="shared" si="91"/>
        <v>--</v>
      </c>
      <c r="IQ93" s="203" t="str">
        <f t="shared" si="91"/>
        <v>--</v>
      </c>
      <c r="IR93" s="203" t="str">
        <f t="shared" si="91"/>
        <v>--</v>
      </c>
      <c r="IS93" s="203" t="str">
        <f t="shared" si="91"/>
        <v>--</v>
      </c>
      <c r="IT93" s="203" t="str">
        <f t="shared" si="91"/>
        <v>--</v>
      </c>
      <c r="IU93" s="203" t="str">
        <f t="shared" si="91"/>
        <v>--</v>
      </c>
      <c r="IV93" s="203" t="str">
        <f t="shared" si="91"/>
        <v>--</v>
      </c>
      <c r="IW93" s="184" t="str">
        <f t="shared" si="91"/>
        <v>--</v>
      </c>
      <c r="IX93" s="185" t="str">
        <f t="shared" si="91"/>
        <v>--</v>
      </c>
      <c r="IY93" s="184" t="str">
        <f t="shared" ref="IY93:KU93" si="92">"--"</f>
        <v>--</v>
      </c>
      <c r="IZ93" s="184" t="str">
        <f t="shared" si="92"/>
        <v>--</v>
      </c>
      <c r="JA93" s="184" t="str">
        <f t="shared" si="92"/>
        <v>--</v>
      </c>
      <c r="JB93" s="184" t="str">
        <f t="shared" si="92"/>
        <v>--</v>
      </c>
      <c r="JC93" s="184" t="str">
        <f t="shared" si="92"/>
        <v>--</v>
      </c>
      <c r="JD93" s="184" t="str">
        <f t="shared" si="92"/>
        <v>--</v>
      </c>
      <c r="JE93" s="184" t="str">
        <f t="shared" si="92"/>
        <v>--</v>
      </c>
      <c r="JF93" s="184" t="str">
        <f t="shared" si="92"/>
        <v>--</v>
      </c>
      <c r="JG93" s="184" t="str">
        <f t="shared" si="92"/>
        <v>--</v>
      </c>
      <c r="JH93" s="184" t="str">
        <f t="shared" si="92"/>
        <v>--</v>
      </c>
      <c r="JI93" s="184" t="str">
        <f t="shared" si="92"/>
        <v>--</v>
      </c>
      <c r="JJ93" s="184" t="str">
        <f t="shared" si="92"/>
        <v>--</v>
      </c>
      <c r="JK93" s="184" t="str">
        <f t="shared" si="92"/>
        <v>--</v>
      </c>
      <c r="JL93" s="184" t="str">
        <f t="shared" si="92"/>
        <v>--</v>
      </c>
      <c r="JM93" s="184" t="str">
        <f t="shared" si="92"/>
        <v>--</v>
      </c>
      <c r="JN93" s="184" t="str">
        <f t="shared" si="92"/>
        <v>--</v>
      </c>
      <c r="JO93" s="184" t="str">
        <f t="shared" si="92"/>
        <v>--</v>
      </c>
      <c r="JP93" s="184" t="str">
        <f t="shared" si="92"/>
        <v>--</v>
      </c>
      <c r="JQ93" s="184" t="str">
        <f t="shared" si="92"/>
        <v>--</v>
      </c>
      <c r="JR93" s="184" t="str">
        <f t="shared" si="92"/>
        <v>--</v>
      </c>
      <c r="JS93" s="184" t="str">
        <f t="shared" si="92"/>
        <v>--</v>
      </c>
      <c r="JT93" s="184" t="str">
        <f t="shared" si="92"/>
        <v>--</v>
      </c>
      <c r="JU93" s="184" t="str">
        <f t="shared" si="92"/>
        <v>--</v>
      </c>
      <c r="JV93" s="184" t="str">
        <f t="shared" si="92"/>
        <v>--</v>
      </c>
      <c r="JW93" s="184" t="str">
        <f t="shared" si="92"/>
        <v>--</v>
      </c>
      <c r="JX93" s="184" t="str">
        <f t="shared" si="92"/>
        <v>--</v>
      </c>
      <c r="JY93" s="184" t="str">
        <f t="shared" si="92"/>
        <v>--</v>
      </c>
      <c r="JZ93" s="184" t="str">
        <f t="shared" si="92"/>
        <v>--</v>
      </c>
      <c r="KA93" s="184" t="str">
        <f t="shared" si="92"/>
        <v>--</v>
      </c>
      <c r="KB93" s="184" t="str">
        <f t="shared" si="92"/>
        <v>--</v>
      </c>
      <c r="KC93" s="184" t="str">
        <f t="shared" si="92"/>
        <v>--</v>
      </c>
      <c r="KD93" s="184" t="str">
        <f t="shared" si="92"/>
        <v>--</v>
      </c>
      <c r="KE93" s="184" t="str">
        <f t="shared" si="92"/>
        <v>--</v>
      </c>
      <c r="KF93" s="184" t="str">
        <f t="shared" si="92"/>
        <v>--</v>
      </c>
      <c r="KG93" s="184" t="str">
        <f t="shared" si="92"/>
        <v>--</v>
      </c>
      <c r="KH93" s="184" t="str">
        <f t="shared" si="92"/>
        <v>--</v>
      </c>
      <c r="KI93" s="184" t="str">
        <f t="shared" si="92"/>
        <v>--</v>
      </c>
      <c r="KJ93" s="184" t="str">
        <f t="shared" si="92"/>
        <v>--</v>
      </c>
      <c r="KK93" s="203" t="str">
        <f t="shared" si="92"/>
        <v>--</v>
      </c>
      <c r="KL93" s="203" t="str">
        <f t="shared" si="92"/>
        <v>--</v>
      </c>
      <c r="KM93" s="186" t="str">
        <f t="shared" si="92"/>
        <v>--</v>
      </c>
      <c r="KN93" s="186" t="str">
        <f t="shared" si="92"/>
        <v>--</v>
      </c>
      <c r="KO93" s="186" t="str">
        <f t="shared" si="92"/>
        <v>--</v>
      </c>
      <c r="KP93" s="186" t="str">
        <f t="shared" si="92"/>
        <v>--</v>
      </c>
      <c r="KQ93" s="186" t="str">
        <f t="shared" si="92"/>
        <v>--</v>
      </c>
      <c r="KR93" s="186" t="str">
        <f t="shared" si="92"/>
        <v>--</v>
      </c>
      <c r="KS93" s="186" t="str">
        <f t="shared" si="92"/>
        <v>--</v>
      </c>
      <c r="KT93" s="186" t="str">
        <f t="shared" si="92"/>
        <v>--</v>
      </c>
      <c r="KU93" s="203" t="str">
        <f t="shared" si="92"/>
        <v>--</v>
      </c>
      <c r="KV93" s="228">
        <v>1.56139105748758</v>
      </c>
      <c r="KW93" s="228">
        <v>1.8063583815028901</v>
      </c>
      <c r="KX93" s="228">
        <v>1.4567266495287099</v>
      </c>
      <c r="KY93" s="228">
        <v>1.3927576601671301</v>
      </c>
      <c r="KZ93" s="228">
        <v>1.1963406052076</v>
      </c>
      <c r="LA93" s="228">
        <v>2.1377672209026199</v>
      </c>
      <c r="LB93" s="190" t="str">
        <f t="shared" si="60"/>
        <v>--</v>
      </c>
      <c r="LC93" s="228">
        <v>1.7871649065800199</v>
      </c>
      <c r="LD93" s="228">
        <v>11.03515625</v>
      </c>
      <c r="LE93" s="229" t="str">
        <f t="shared" si="61"/>
        <v>--</v>
      </c>
      <c r="LF93" s="228">
        <v>1.2849584278155699</v>
      </c>
      <c r="LG93" s="228">
        <v>9.5</v>
      </c>
      <c r="LH93" s="228">
        <v>83.501440922190199</v>
      </c>
      <c r="LI93" s="228">
        <v>83.530280649926198</v>
      </c>
      <c r="LJ93" s="228">
        <v>79.860505666957394</v>
      </c>
      <c r="LK93" s="228">
        <v>77.310924369747994</v>
      </c>
      <c r="LL93" s="228">
        <v>78.409090909090907</v>
      </c>
      <c r="LM93" s="228">
        <v>76.423416198877305</v>
      </c>
      <c r="LN93" s="228">
        <v>35.446685878962498</v>
      </c>
      <c r="LO93" s="228">
        <v>34.194977843426798</v>
      </c>
      <c r="LP93" s="228">
        <v>31.211857018308599</v>
      </c>
      <c r="LQ93" s="228">
        <v>28.3613445378151</v>
      </c>
      <c r="LR93" s="228">
        <v>28.409090909090899</v>
      </c>
      <c r="LS93" s="228">
        <v>24.619085805934301</v>
      </c>
      <c r="LT93" s="228">
        <v>46.724890829694303</v>
      </c>
      <c r="LU93" s="228">
        <v>45.211581291759501</v>
      </c>
      <c r="LV93" s="228">
        <v>46.288209606986896</v>
      </c>
      <c r="LW93" s="228">
        <v>40.756302521008401</v>
      </c>
      <c r="LX93" s="228">
        <v>42.948717948717899</v>
      </c>
      <c r="LY93" s="228">
        <v>45.425361155698198</v>
      </c>
      <c r="LZ93" s="228">
        <v>11.0625909752547</v>
      </c>
      <c r="MA93" s="228">
        <v>10.913140311804</v>
      </c>
      <c r="MB93" s="228">
        <v>11.1790393013101</v>
      </c>
      <c r="MC93" s="228">
        <v>7.4229691876750801</v>
      </c>
      <c r="MD93" s="228">
        <v>8.6894586894586805</v>
      </c>
      <c r="ME93" s="228">
        <v>11.1556982343499</v>
      </c>
      <c r="MF93" s="228">
        <v>37.045123726346503</v>
      </c>
      <c r="MG93" s="228">
        <v>37.518573551263003</v>
      </c>
      <c r="MH93" s="228">
        <v>36.077057793344999</v>
      </c>
      <c r="MI93" s="228">
        <v>34.807017543859601</v>
      </c>
      <c r="MJ93" s="228">
        <v>36.7521367521367</v>
      </c>
      <c r="MK93" s="228">
        <v>34.485530546623799</v>
      </c>
      <c r="ML93" s="228">
        <v>10.844250363901001</v>
      </c>
      <c r="MM93" s="228">
        <v>11.0698365527489</v>
      </c>
      <c r="MN93" s="228">
        <v>10.683012259194401</v>
      </c>
      <c r="MO93" s="228">
        <v>9.2631578947368496</v>
      </c>
      <c r="MP93" s="228">
        <v>8.6894586894587</v>
      </c>
      <c r="MQ93" s="228">
        <v>8.8424437299035397</v>
      </c>
      <c r="MR93" s="190" t="str">
        <f t="shared" si="87"/>
        <v>--</v>
      </c>
      <c r="MS93" s="190" t="str">
        <f t="shared" si="87"/>
        <v>--</v>
      </c>
      <c r="MT93" s="190" t="str">
        <f t="shared" si="87"/>
        <v>--</v>
      </c>
      <c r="MU93" s="190" t="str">
        <f t="shared" si="87"/>
        <v>--</v>
      </c>
      <c r="MV93" s="230">
        <v>87.018800358101998</v>
      </c>
      <c r="MW93" s="230">
        <v>81.429572529783002</v>
      </c>
      <c r="MX93" s="230">
        <v>34.288272157564897</v>
      </c>
      <c r="MY93" s="230">
        <v>32.585844428871702</v>
      </c>
      <c r="MZ93" s="230">
        <v>43.454545454545404</v>
      </c>
      <c r="NA93" s="230">
        <v>40.421052631579002</v>
      </c>
      <c r="NB93" s="230">
        <v>7.6363636363636296</v>
      </c>
      <c r="NC93" s="230">
        <v>6.8070175438596499</v>
      </c>
      <c r="ND93" s="230">
        <v>34.482758620689602</v>
      </c>
      <c r="NE93" s="230">
        <v>38.239436619718298</v>
      </c>
      <c r="NF93" s="230">
        <v>10.1633393829401</v>
      </c>
      <c r="NG93" s="230">
        <v>11.5492957746479</v>
      </c>
      <c r="NH93" s="221" t="str">
        <f t="shared" si="62"/>
        <v>--</v>
      </c>
      <c r="NI93" s="228">
        <v>12.937347436940589</v>
      </c>
      <c r="NJ93" s="228">
        <v>13.472333600641523</v>
      </c>
      <c r="NK93" s="228">
        <v>12.186379928315429</v>
      </c>
      <c r="NL93" s="221" t="str">
        <f t="shared" si="63"/>
        <v>--</v>
      </c>
      <c r="NM93" s="228">
        <v>14.857582755966099</v>
      </c>
      <c r="NN93" s="228">
        <v>14.914992272024699</v>
      </c>
      <c r="NO93" s="228">
        <v>14.6812080536913</v>
      </c>
      <c r="NP93" s="221" t="str">
        <f t="shared" si="64"/>
        <v>--</v>
      </c>
      <c r="NQ93" s="228">
        <v>8.8689991863303526</v>
      </c>
      <c r="NR93" s="228">
        <v>9.4627105052125096</v>
      </c>
      <c r="NS93" s="228">
        <v>11.200716845878128</v>
      </c>
      <c r="NT93" s="221" t="str">
        <f t="shared" si="65"/>
        <v>--</v>
      </c>
      <c r="NU93" s="228">
        <v>10.007698229407238</v>
      </c>
      <c r="NV93" s="228">
        <v>10.819165378670794</v>
      </c>
      <c r="NW93" s="228">
        <v>13.758389261744965</v>
      </c>
      <c r="NX93" s="221" t="str">
        <f t="shared" si="66"/>
        <v>--</v>
      </c>
      <c r="NY93" s="228">
        <v>21.806346623270997</v>
      </c>
      <c r="NZ93" s="228">
        <v>22.935044105854061</v>
      </c>
      <c r="OA93" s="228">
        <v>23.387096774193534</v>
      </c>
      <c r="OB93" s="221" t="str">
        <f t="shared" si="67"/>
        <v>--</v>
      </c>
      <c r="OC93" s="228">
        <v>24.865280985373403</v>
      </c>
      <c r="OD93" s="228">
        <v>25.734157650695522</v>
      </c>
      <c r="OE93" s="228">
        <v>28.439597315436238</v>
      </c>
      <c r="OF93" s="299">
        <v>48.977777777777803</v>
      </c>
      <c r="OG93" s="99">
        <v>53.033547466095698</v>
      </c>
      <c r="OH93" s="99">
        <v>58.435916002896391</v>
      </c>
      <c r="OI93" s="99">
        <v>45.955249569707327</v>
      </c>
      <c r="OJ93" s="99">
        <v>53.428571428571409</v>
      </c>
      <c r="OK93" s="99">
        <v>57.512229210342298</v>
      </c>
      <c r="OL93" s="99">
        <v>59.078014184397148</v>
      </c>
      <c r="OM93" s="99">
        <v>47.691082802547768</v>
      </c>
      <c r="ON93" s="311">
        <v>18.611111111111104</v>
      </c>
      <c r="OO93" s="99">
        <v>14.529280948851008</v>
      </c>
      <c r="OP93" s="99">
        <v>14.328358208955208</v>
      </c>
      <c r="OQ93" s="99">
        <v>14.135206321334511</v>
      </c>
      <c r="OR93" s="99">
        <v>23.055162659123045</v>
      </c>
      <c r="OS93" s="99">
        <v>13.986013986013987</v>
      </c>
      <c r="OT93" s="99">
        <v>15.939957112222991</v>
      </c>
      <c r="OU93" s="99">
        <v>12.861736334405137</v>
      </c>
      <c r="OW93" s="378" t="str">
        <f t="shared" si="68"/>
        <v>--</v>
      </c>
      <c r="OX93" s="392">
        <v>1.3878743608473343</v>
      </c>
      <c r="OY93" s="392">
        <v>1.0395010395010402</v>
      </c>
      <c r="OZ93" s="392">
        <v>1.7227235438884345</v>
      </c>
      <c r="PA93" s="378" t="str">
        <f t="shared" si="69"/>
        <v>--</v>
      </c>
      <c r="PB93" s="378" t="str">
        <f t="shared" si="69"/>
        <v>--</v>
      </c>
      <c r="PC93" s="392">
        <v>1.2318840579710166</v>
      </c>
      <c r="PD93" s="392">
        <v>6.1120543293718139</v>
      </c>
      <c r="PE93" s="391">
        <v>50.675195451314814</v>
      </c>
      <c r="PF93" s="392">
        <v>56.046343229543837</v>
      </c>
      <c r="PG93" s="392">
        <v>54.910096818810487</v>
      </c>
      <c r="PH93" s="392">
        <v>48.032786885245834</v>
      </c>
      <c r="PI93" s="391">
        <v>22.173595915390223</v>
      </c>
      <c r="PJ93" s="392">
        <v>12.574404761904779</v>
      </c>
      <c r="PK93" s="392">
        <v>12.867132867132844</v>
      </c>
      <c r="PL93" s="392">
        <v>11.175979983319435</v>
      </c>
      <c r="PM93" s="378" t="str">
        <f t="shared" si="70"/>
        <v>--</v>
      </c>
      <c r="PN93" s="392">
        <v>16.97211155378487</v>
      </c>
      <c r="PO93" s="392">
        <v>16.827279466271282</v>
      </c>
      <c r="PP93" s="392">
        <v>14.199655765920827</v>
      </c>
      <c r="PQ93" s="378" t="str">
        <f t="shared" si="71"/>
        <v>--</v>
      </c>
      <c r="PR93" s="392">
        <v>9.641434262948211</v>
      </c>
      <c r="PS93" s="392">
        <v>13.862120088954782</v>
      </c>
      <c r="PT93" s="392">
        <v>14.027538726333924</v>
      </c>
      <c r="PU93" s="378" t="str">
        <f t="shared" si="72"/>
        <v>--</v>
      </c>
      <c r="PV93" s="392">
        <v>26.613545816733083</v>
      </c>
      <c r="PW93" s="392">
        <v>30.689399555226082</v>
      </c>
      <c r="PX93" s="392">
        <v>28.22719449225475</v>
      </c>
      <c r="PZ93" s="277"/>
      <c r="QA93" s="277"/>
      <c r="QB93" s="277"/>
      <c r="QC93" s="277"/>
      <c r="QD93" s="277"/>
      <c r="QE93" s="277"/>
      <c r="QF93" s="277"/>
      <c r="QG93" s="277"/>
      <c r="QH93" s="277"/>
      <c r="QI93" s="277"/>
      <c r="QJ93" s="277"/>
      <c r="QK93" s="277"/>
      <c r="QL93" s="277"/>
      <c r="QM93" s="277"/>
      <c r="QN93" s="277"/>
      <c r="QO93" s="277"/>
      <c r="QP93" s="277"/>
      <c r="QQ93" s="277"/>
      <c r="QR93" s="277"/>
      <c r="QS93" s="277"/>
      <c r="QT93" s="277"/>
      <c r="QU93" s="277"/>
      <c r="QV93" s="277"/>
      <c r="QW93" s="277"/>
      <c r="QX93" s="277"/>
      <c r="QY93" s="277"/>
      <c r="QZ93" s="277"/>
      <c r="RA93" s="277"/>
      <c r="RB93" s="277"/>
      <c r="RC93" s="277"/>
      <c r="RD93" s="277"/>
      <c r="RE93" s="277"/>
      <c r="RF93" s="277"/>
      <c r="RG93" s="277"/>
      <c r="RH93" s="277"/>
      <c r="RI93" s="277"/>
      <c r="RJ93" s="277"/>
      <c r="RK93" s="277"/>
      <c r="RL93" s="277"/>
      <c r="RM93" s="277"/>
      <c r="RN93" s="277"/>
      <c r="RO93" s="277"/>
      <c r="RP93" s="277"/>
      <c r="RQ93" s="277"/>
      <c r="RR93" s="277"/>
      <c r="RS93" s="277"/>
      <c r="RT93" s="277"/>
    </row>
    <row r="94" spans="1:488" x14ac:dyDescent="0.25">
      <c r="A94" s="114" t="str">
        <f t="shared" ref="A94:A117" si="93">"--"</f>
        <v>--</v>
      </c>
      <c r="B94" s="96" t="s">
        <v>169</v>
      </c>
      <c r="C94" s="202">
        <v>1.4760147601476024</v>
      </c>
      <c r="D94" s="204">
        <v>11.546840958605671</v>
      </c>
      <c r="E94" s="205">
        <v>17.336683417085414</v>
      </c>
      <c r="F94" s="205">
        <v>1.2987012987012989</v>
      </c>
      <c r="G94" s="205">
        <v>10.375670840787114</v>
      </c>
      <c r="H94" s="205">
        <v>14.933837429111531</v>
      </c>
      <c r="I94" s="204">
        <v>0</v>
      </c>
      <c r="J94" s="204">
        <v>12.44444444444445</v>
      </c>
      <c r="K94" s="204">
        <v>14.939759036144585</v>
      </c>
      <c r="L94" s="205">
        <v>0.42105263157894679</v>
      </c>
      <c r="M94" s="205">
        <v>6.2193126022913265</v>
      </c>
      <c r="N94" s="205">
        <v>12.7134724857685</v>
      </c>
      <c r="O94" s="205">
        <v>1.10803324099723</v>
      </c>
      <c r="P94" s="204">
        <v>5.5555555555555562</v>
      </c>
      <c r="Q94" s="204">
        <v>8.6206896551724164</v>
      </c>
      <c r="R94" s="204">
        <v>1.4760147601476024</v>
      </c>
      <c r="S94" s="205">
        <v>9.429824561403505</v>
      </c>
      <c r="T94" s="205">
        <v>14.97461928934012</v>
      </c>
      <c r="U94" s="205">
        <v>1.2987012987012989</v>
      </c>
      <c r="V94" s="205">
        <v>9.8389982110912388</v>
      </c>
      <c r="W94" s="204">
        <v>12.878787878787882</v>
      </c>
      <c r="X94" s="204">
        <v>0</v>
      </c>
      <c r="Y94" s="204">
        <v>11.555555555555561</v>
      </c>
      <c r="Z94" s="205">
        <v>12.318840579710148</v>
      </c>
      <c r="AA94" s="205">
        <v>0.21052631578947334</v>
      </c>
      <c r="AB94" s="205">
        <v>5.409836065573761</v>
      </c>
      <c r="AC94" s="205">
        <v>10.836501901140689</v>
      </c>
      <c r="AD94" s="204">
        <v>0.83102493074792305</v>
      </c>
      <c r="AE94" s="204">
        <v>4.368932038834954</v>
      </c>
      <c r="AF94" s="204">
        <v>7.4074074074074074</v>
      </c>
      <c r="AG94" s="205">
        <v>0.37243947858472987</v>
      </c>
      <c r="AH94" s="205">
        <v>8.1497797356828219</v>
      </c>
      <c r="AI94" s="205">
        <v>11.675126903553299</v>
      </c>
      <c r="AJ94" s="205">
        <v>0.5586592178770946</v>
      </c>
      <c r="AK94" s="204">
        <v>5.4249547920433976</v>
      </c>
      <c r="AL94" s="204">
        <v>11.363636363636378</v>
      </c>
      <c r="AM94" s="204">
        <v>0</v>
      </c>
      <c r="AN94" s="205">
        <v>7.6062639821029103</v>
      </c>
      <c r="AO94" s="205">
        <v>11.298076923076922</v>
      </c>
      <c r="AP94" s="205">
        <v>0.21141649048625763</v>
      </c>
      <c r="AQ94" s="205">
        <v>2.9654036243822044</v>
      </c>
      <c r="AR94" s="204">
        <v>9.5602294455066854</v>
      </c>
      <c r="AS94" s="204">
        <v>0.27700831024930739</v>
      </c>
      <c r="AT94" s="204">
        <v>3.6496350364963526</v>
      </c>
      <c r="AU94" s="205">
        <v>7.0175438596491286</v>
      </c>
      <c r="AV94" s="205">
        <v>2.9462738301559757</v>
      </c>
      <c r="AW94" s="205">
        <v>14.028056112224444</v>
      </c>
      <c r="AX94" s="205">
        <v>14.878048780487799</v>
      </c>
      <c r="AY94" s="204">
        <v>1.6333938294010895</v>
      </c>
      <c r="AZ94" s="204">
        <v>15.555555555555559</v>
      </c>
      <c r="BA94" s="204">
        <v>19.494584837545148</v>
      </c>
      <c r="BB94" s="205">
        <v>1.9464720194647214</v>
      </c>
      <c r="BC94" s="205">
        <v>17.948717948717931</v>
      </c>
      <c r="BD94" s="205">
        <v>12.933025404157048</v>
      </c>
      <c r="BE94" s="205">
        <v>0.82304526748971241</v>
      </c>
      <c r="BF94" s="204">
        <v>5.8084772370486712</v>
      </c>
      <c r="BG94" s="204">
        <v>8.9416058394160487</v>
      </c>
      <c r="BH94" s="204">
        <v>0.53475935828876975</v>
      </c>
      <c r="BI94" s="205">
        <v>6.3084112149532761</v>
      </c>
      <c r="BJ94" s="205">
        <v>9.7156398104265413</v>
      </c>
      <c r="BK94" s="192" t="s">
        <v>286</v>
      </c>
      <c r="BL94" s="205">
        <v>4.2424242424242777</v>
      </c>
      <c r="BM94" s="204">
        <v>4.3902439024390105</v>
      </c>
      <c r="BN94" s="204" t="s">
        <v>286</v>
      </c>
      <c r="BO94" s="204">
        <v>4.9572649572649254</v>
      </c>
      <c r="BP94" s="205">
        <v>6.5099457504521041</v>
      </c>
      <c r="BQ94" s="205" t="s">
        <v>286</v>
      </c>
      <c r="BR94" s="205">
        <v>3.6402569593149252</v>
      </c>
      <c r="BS94" s="205">
        <v>6.7441860465117145</v>
      </c>
      <c r="BT94" s="204" t="s">
        <v>286</v>
      </c>
      <c r="BU94" s="204">
        <v>2.2047244094488216</v>
      </c>
      <c r="BV94" s="204">
        <v>3.473491773308957</v>
      </c>
      <c r="BW94" s="205" t="s">
        <v>286</v>
      </c>
      <c r="BX94" s="205">
        <v>1.8823529411764721</v>
      </c>
      <c r="BY94" s="205">
        <v>2.1276595744680855</v>
      </c>
      <c r="BZ94" s="205" t="s">
        <v>286</v>
      </c>
      <c r="CA94" s="204">
        <v>10.33653846153846</v>
      </c>
      <c r="CB94" s="204">
        <v>52.849740932642504</v>
      </c>
      <c r="CC94" s="204" t="s">
        <v>286</v>
      </c>
      <c r="CD94" s="205">
        <v>11.646586345381529</v>
      </c>
      <c r="CE94" s="205">
        <v>45.593869731800766</v>
      </c>
      <c r="CF94" s="205" t="s">
        <v>286</v>
      </c>
      <c r="CG94" s="205">
        <v>10.386473429951689</v>
      </c>
      <c r="CH94" s="204">
        <v>47.277227722772274</v>
      </c>
      <c r="CI94" s="204" t="s">
        <v>286</v>
      </c>
      <c r="CJ94" s="204">
        <v>6.9230769230769216</v>
      </c>
      <c r="CK94" s="205">
        <v>34.024896265560116</v>
      </c>
      <c r="CL94" s="205" t="s">
        <v>286</v>
      </c>
      <c r="CM94" s="205">
        <v>5.5710306406685266</v>
      </c>
      <c r="CN94" s="205">
        <v>23.18435754189942</v>
      </c>
      <c r="CO94" s="204" t="s">
        <v>286</v>
      </c>
      <c r="CP94" s="204">
        <v>35.582822085889532</v>
      </c>
      <c r="CQ94" s="204">
        <v>65.036674816625961</v>
      </c>
      <c r="CR94" s="205" t="s">
        <v>286</v>
      </c>
      <c r="CS94" s="205">
        <v>37.8472222222222</v>
      </c>
      <c r="CT94" s="205">
        <v>59.380692167577372</v>
      </c>
      <c r="CU94" s="205" t="s">
        <v>286</v>
      </c>
      <c r="CV94" s="204">
        <v>33.620689655172391</v>
      </c>
      <c r="CW94" s="204">
        <v>60.981308411215004</v>
      </c>
      <c r="CX94" s="204" t="s">
        <v>286</v>
      </c>
      <c r="CY94" s="205">
        <v>21.256038647342976</v>
      </c>
      <c r="CZ94" s="205">
        <v>42.830882352941238</v>
      </c>
      <c r="DA94" s="205" t="s">
        <v>286</v>
      </c>
      <c r="DB94" s="205">
        <v>16.509433962264129</v>
      </c>
      <c r="DC94" s="211">
        <v>32.0574162679426</v>
      </c>
      <c r="DD94" s="204">
        <v>71.754385964912203</v>
      </c>
      <c r="DE94" s="204">
        <v>71.31313131313135</v>
      </c>
      <c r="DF94" s="205">
        <v>52.068126520681268</v>
      </c>
      <c r="DG94" s="205">
        <v>71.535580524344638</v>
      </c>
      <c r="DH94" s="205">
        <v>72.289156626505971</v>
      </c>
      <c r="DI94" s="205">
        <v>54.347826086956559</v>
      </c>
      <c r="DJ94" s="204">
        <v>72.069825436409033</v>
      </c>
      <c r="DK94" s="204">
        <v>66.523605150214664</v>
      </c>
      <c r="DL94" s="204">
        <v>54.756380510440842</v>
      </c>
      <c r="DM94" s="205">
        <v>67.372881355932194</v>
      </c>
      <c r="DN94" s="205">
        <v>72.583201267828926</v>
      </c>
      <c r="DO94" s="205">
        <v>56.043956043956022</v>
      </c>
      <c r="DP94" s="205">
        <v>64.10958904109593</v>
      </c>
      <c r="DQ94" s="204">
        <v>71.496437054631855</v>
      </c>
      <c r="DR94" s="204">
        <v>57.446808510638284</v>
      </c>
      <c r="DS94" s="204">
        <v>53.886925795053003</v>
      </c>
      <c r="DT94" s="205">
        <v>55.375253549695714</v>
      </c>
      <c r="DU94" s="205">
        <v>34.793187347931863</v>
      </c>
      <c r="DV94" s="205">
        <v>47.26930320150656</v>
      </c>
      <c r="DW94" s="205">
        <v>52.839931153184175</v>
      </c>
      <c r="DX94" s="204">
        <v>44.363636363636303</v>
      </c>
      <c r="DY94" s="204">
        <v>51.010101010101039</v>
      </c>
      <c r="DZ94" s="204">
        <v>51.397849462365585</v>
      </c>
      <c r="EA94" s="205">
        <v>39.534883720930218</v>
      </c>
      <c r="EB94" s="205">
        <v>44.303797468354432</v>
      </c>
      <c r="EC94" s="205">
        <v>54.675118858954036</v>
      </c>
      <c r="ED94" s="205">
        <v>41.025641025641058</v>
      </c>
      <c r="EE94" s="204">
        <v>45.257452574525793</v>
      </c>
      <c r="EF94" s="204">
        <v>60.889929742388759</v>
      </c>
      <c r="EG94" s="204">
        <v>48.104265402843602</v>
      </c>
      <c r="EH94" s="205">
        <v>22.711267605633793</v>
      </c>
      <c r="EI94" s="205">
        <v>12.048192771084334</v>
      </c>
      <c r="EJ94" s="205">
        <v>5.8679706601466943</v>
      </c>
      <c r="EK94" s="205">
        <v>20.297951582867789</v>
      </c>
      <c r="EL94" s="204">
        <v>14.113597246127366</v>
      </c>
      <c r="EM94" s="204">
        <v>13.974591651542649</v>
      </c>
      <c r="EN94" s="204">
        <v>19.402985074626837</v>
      </c>
      <c r="EO94" s="205">
        <v>12.663755458515286</v>
      </c>
      <c r="EP94" s="205">
        <v>9.0697674418604723</v>
      </c>
      <c r="EQ94" s="205">
        <v>15.578947368421042</v>
      </c>
      <c r="ER94" s="205">
        <v>16.40378548895897</v>
      </c>
      <c r="ES94" s="204">
        <v>12.63736263736263</v>
      </c>
      <c r="ET94" s="204">
        <v>15.193370165745842</v>
      </c>
      <c r="EU94" s="204">
        <v>11.374407582938385</v>
      </c>
      <c r="EV94" s="205">
        <v>13.301662707838474</v>
      </c>
      <c r="EW94" s="205" t="s">
        <v>286</v>
      </c>
      <c r="EX94" s="205" t="s">
        <v>286</v>
      </c>
      <c r="EY94" s="205" t="s">
        <v>286</v>
      </c>
      <c r="EZ94" s="204">
        <v>90.145985401459811</v>
      </c>
      <c r="FA94" s="204">
        <v>87.842465753424634</v>
      </c>
      <c r="FB94" s="204">
        <v>81.125226860254088</v>
      </c>
      <c r="FC94" s="205">
        <v>88.508557457212703</v>
      </c>
      <c r="FD94" s="205">
        <v>86.82505399568042</v>
      </c>
      <c r="FE94" s="205">
        <v>82.009345794392544</v>
      </c>
      <c r="FF94" s="205">
        <v>89.397089397089459</v>
      </c>
      <c r="FG94" s="204">
        <v>84.651898734177308</v>
      </c>
      <c r="FH94" s="204">
        <v>78.228782287822867</v>
      </c>
      <c r="FI94" s="204">
        <v>87.465940054495974</v>
      </c>
      <c r="FJ94" s="205">
        <v>84.705882352941245</v>
      </c>
      <c r="FK94" s="205">
        <v>82.464454976303358</v>
      </c>
      <c r="FL94" s="205" t="s">
        <v>286</v>
      </c>
      <c r="FM94" s="205" t="s">
        <v>286</v>
      </c>
      <c r="FN94" s="204" t="s">
        <v>286</v>
      </c>
      <c r="FO94" s="204">
        <v>45.255474452554736</v>
      </c>
      <c r="FP94" s="204">
        <v>41.609589041095909</v>
      </c>
      <c r="FQ94" s="205">
        <v>30.49001814882034</v>
      </c>
      <c r="FR94" s="205">
        <v>42.053789731051303</v>
      </c>
      <c r="FS94" s="205">
        <v>46.004319654427654</v>
      </c>
      <c r="FT94" s="205">
        <v>34.813084112149532</v>
      </c>
      <c r="FU94" s="204">
        <v>39.501039501039479</v>
      </c>
      <c r="FV94" s="204">
        <v>39.398734177215218</v>
      </c>
      <c r="FW94" s="204">
        <v>31.549815498154967</v>
      </c>
      <c r="FX94" s="205">
        <v>39.509536784741144</v>
      </c>
      <c r="FY94" s="205">
        <v>36.235294117647086</v>
      </c>
      <c r="FZ94" s="205">
        <v>36.018957345971543</v>
      </c>
      <c r="GA94" s="205" t="s">
        <v>286</v>
      </c>
      <c r="GB94" s="204" t="s">
        <v>286</v>
      </c>
      <c r="GC94" s="204" t="s">
        <v>286</v>
      </c>
      <c r="GD94" s="204">
        <v>66.481481481481481</v>
      </c>
      <c r="GE94" s="205">
        <v>74.740484429065745</v>
      </c>
      <c r="GF94" s="205">
        <v>72.495446265938085</v>
      </c>
      <c r="GG94" s="205">
        <v>62.025316455696192</v>
      </c>
      <c r="GH94" s="205">
        <v>68.478260869565119</v>
      </c>
      <c r="GI94" s="204">
        <v>75.88652482269508</v>
      </c>
      <c r="GJ94" s="204">
        <v>59.023354564755856</v>
      </c>
      <c r="GK94" s="204">
        <v>62.379421221864966</v>
      </c>
      <c r="GL94" s="205">
        <v>63.197026022304826</v>
      </c>
      <c r="GM94" s="205">
        <v>59.016393442622913</v>
      </c>
      <c r="GN94" s="205">
        <v>60.283687943262414</v>
      </c>
      <c r="GO94" s="205">
        <v>62.259615384615387</v>
      </c>
      <c r="GP94" s="204" t="s">
        <v>286</v>
      </c>
      <c r="GQ94" s="204" t="s">
        <v>286</v>
      </c>
      <c r="GR94" s="204" t="s">
        <v>286</v>
      </c>
      <c r="GS94" s="205">
        <v>21.481481481481481</v>
      </c>
      <c r="GT94" s="205">
        <v>29.584775086505186</v>
      </c>
      <c r="GU94" s="205">
        <v>30.054644808743177</v>
      </c>
      <c r="GV94" s="205">
        <v>19.746835443037988</v>
      </c>
      <c r="GW94" s="204">
        <v>26.521739130434788</v>
      </c>
      <c r="GX94" s="204">
        <v>31.678486997635918</v>
      </c>
      <c r="GY94" s="204">
        <v>13.375796178343951</v>
      </c>
      <c r="GZ94" s="205">
        <v>21.221864951768481</v>
      </c>
      <c r="HA94" s="205">
        <v>18.95910780669146</v>
      </c>
      <c r="HB94" s="205">
        <v>19.672131147541002</v>
      </c>
      <c r="HC94" s="205">
        <v>19.385342789598113</v>
      </c>
      <c r="HD94" s="204">
        <v>24.759615384615373</v>
      </c>
      <c r="HE94" s="204" t="s">
        <v>286</v>
      </c>
      <c r="HF94" s="204" t="s">
        <v>286</v>
      </c>
      <c r="HG94" s="205" t="s">
        <v>286</v>
      </c>
      <c r="HH94" s="205">
        <v>25.572519083969471</v>
      </c>
      <c r="HI94" s="205">
        <v>18.661971830985912</v>
      </c>
      <c r="HJ94" s="204">
        <v>17.81076066790353</v>
      </c>
      <c r="HK94" s="204">
        <v>28.381962864721501</v>
      </c>
      <c r="HL94" s="204">
        <v>34.130434782608674</v>
      </c>
      <c r="HM94" s="205">
        <v>26.904761904761916</v>
      </c>
      <c r="HN94" s="205">
        <v>35.991379310344847</v>
      </c>
      <c r="HO94" s="205">
        <v>38.202247191011232</v>
      </c>
      <c r="HP94" s="205">
        <v>28.917910447761191</v>
      </c>
      <c r="HQ94" s="205">
        <v>36.592178770949715</v>
      </c>
      <c r="HR94" s="205">
        <v>35.108958837772427</v>
      </c>
      <c r="HS94" s="205">
        <v>35.194174757281552</v>
      </c>
      <c r="HT94" s="205" t="s">
        <v>286</v>
      </c>
      <c r="HU94" s="205" t="s">
        <v>286</v>
      </c>
      <c r="HV94" s="205" t="s">
        <v>286</v>
      </c>
      <c r="HW94" s="205">
        <v>7.8244274809160306</v>
      </c>
      <c r="HX94" s="205">
        <v>4.4014084507042268</v>
      </c>
      <c r="HY94" s="205">
        <v>3.1539888682745811</v>
      </c>
      <c r="HZ94" s="205">
        <v>11.936339522546424</v>
      </c>
      <c r="IA94" s="205">
        <v>11.304347826086953</v>
      </c>
      <c r="IB94" s="205">
        <v>7.857142857142855</v>
      </c>
      <c r="IC94" s="205">
        <v>15.301724137931028</v>
      </c>
      <c r="ID94" s="205">
        <v>13.804173354735155</v>
      </c>
      <c r="IE94" s="205">
        <v>8.2089552238805901</v>
      </c>
      <c r="IF94" s="205">
        <v>15.363128491620124</v>
      </c>
      <c r="IG94" s="205">
        <v>10.895883777239703</v>
      </c>
      <c r="IH94" s="205">
        <v>10.922330097087368</v>
      </c>
      <c r="II94" s="205" t="s">
        <v>286</v>
      </c>
      <c r="IJ94" s="205" t="s">
        <v>286</v>
      </c>
      <c r="IK94" s="205" t="s">
        <v>286</v>
      </c>
      <c r="IL94" s="205" t="s">
        <v>286</v>
      </c>
      <c r="IM94" s="205" t="s">
        <v>286</v>
      </c>
      <c r="IN94" s="205" t="s">
        <v>286</v>
      </c>
      <c r="IO94" s="205" t="s">
        <v>286</v>
      </c>
      <c r="IP94" s="205" t="s">
        <v>286</v>
      </c>
      <c r="IQ94" s="205" t="s">
        <v>286</v>
      </c>
      <c r="IR94" s="205" t="s">
        <v>286</v>
      </c>
      <c r="IS94" s="205">
        <v>16.442953020134219</v>
      </c>
      <c r="IT94" s="205">
        <v>12.162162162162183</v>
      </c>
      <c r="IU94" s="205" t="s">
        <v>286</v>
      </c>
      <c r="IV94" s="205">
        <v>18.489583333333332</v>
      </c>
      <c r="IW94" s="192">
        <v>12.244897959183678</v>
      </c>
      <c r="IX94" s="192" t="s">
        <v>286</v>
      </c>
      <c r="IY94" s="192" t="s">
        <v>286</v>
      </c>
      <c r="IZ94" s="192" t="s">
        <v>286</v>
      </c>
      <c r="JA94" s="192" t="s">
        <v>286</v>
      </c>
      <c r="JB94" s="192" t="s">
        <v>286</v>
      </c>
      <c r="JC94" s="192" t="s">
        <v>286</v>
      </c>
      <c r="JD94" s="192" t="s">
        <v>286</v>
      </c>
      <c r="JE94" s="192" t="s">
        <v>286</v>
      </c>
      <c r="JF94" s="192" t="s">
        <v>286</v>
      </c>
      <c r="JG94" s="192" t="s">
        <v>286</v>
      </c>
      <c r="JH94" s="192">
        <v>10.570469798657722</v>
      </c>
      <c r="JI94" s="192">
        <v>8.8803088803088848</v>
      </c>
      <c r="JJ94" s="192" t="s">
        <v>286</v>
      </c>
      <c r="JK94" s="192">
        <v>11.45833333333333</v>
      </c>
      <c r="JL94" s="192">
        <v>8.1632653061224527</v>
      </c>
      <c r="JM94" s="192" t="s">
        <v>286</v>
      </c>
      <c r="JN94" s="192" t="s">
        <v>286</v>
      </c>
      <c r="JO94" s="192" t="s">
        <v>286</v>
      </c>
      <c r="JP94" s="192" t="s">
        <v>286</v>
      </c>
      <c r="JQ94" s="192" t="s">
        <v>286</v>
      </c>
      <c r="JR94" s="192" t="s">
        <v>286</v>
      </c>
      <c r="JS94" s="192" t="s">
        <v>286</v>
      </c>
      <c r="JT94" s="192" t="s">
        <v>286</v>
      </c>
      <c r="JU94" s="192" t="s">
        <v>286</v>
      </c>
      <c r="JV94" s="192" t="s">
        <v>286</v>
      </c>
      <c r="JW94" s="192">
        <v>27.013422818791948</v>
      </c>
      <c r="JX94" s="192">
        <v>21.042471042471043</v>
      </c>
      <c r="JY94" s="192" t="s">
        <v>286</v>
      </c>
      <c r="JZ94" s="192">
        <v>29.947916666666668</v>
      </c>
      <c r="KA94" s="192">
        <v>20.408163265306143</v>
      </c>
      <c r="KB94" s="192">
        <v>17.98941798941798</v>
      </c>
      <c r="KC94" s="192">
        <v>25.506072874493931</v>
      </c>
      <c r="KD94" s="192">
        <v>24.938875305623458</v>
      </c>
      <c r="KE94" s="192">
        <v>21.229050279329602</v>
      </c>
      <c r="KF94" s="192">
        <v>24.699828473413366</v>
      </c>
      <c r="KG94" s="192">
        <v>27.898550724637673</v>
      </c>
      <c r="KH94" s="192">
        <v>19.704433497536929</v>
      </c>
      <c r="KI94" s="192">
        <v>26.652452025586346</v>
      </c>
      <c r="KJ94" s="192">
        <v>25.754060324826007</v>
      </c>
      <c r="KK94" s="192">
        <v>23.789473684210499</v>
      </c>
      <c r="KL94" s="192">
        <v>25.95541401273886</v>
      </c>
      <c r="KM94" s="192">
        <v>29.097605893185992</v>
      </c>
      <c r="KN94" s="192">
        <v>21.369863013698648</v>
      </c>
      <c r="KO94" s="192">
        <v>23.277909738717327</v>
      </c>
      <c r="KP94" s="192">
        <v>23.277909738717344</v>
      </c>
      <c r="KQ94" s="192" t="str">
        <f>"--"</f>
        <v>--</v>
      </c>
      <c r="KR94" s="192" t="str">
        <f>"--"</f>
        <v>--</v>
      </c>
      <c r="KS94" s="192" t="str">
        <f>"--"</f>
        <v>--</v>
      </c>
      <c r="KT94" s="192" t="str">
        <f>"--"</f>
        <v>--</v>
      </c>
      <c r="KU94" s="192" t="str">
        <f>"--"</f>
        <v>--</v>
      </c>
      <c r="KV94" s="213">
        <v>0.79365079365079405</v>
      </c>
      <c r="KW94" s="228">
        <v>2.12765957446809</v>
      </c>
      <c r="KX94" s="228">
        <v>1.0309278350515501</v>
      </c>
      <c r="KY94" s="228">
        <v>1.8382352941176501</v>
      </c>
      <c r="KZ94" s="228">
        <v>1.61812297734628</v>
      </c>
      <c r="LA94" s="228">
        <v>0</v>
      </c>
      <c r="LB94" s="190" t="str">
        <f t="shared" si="60"/>
        <v>--</v>
      </c>
      <c r="LC94" s="228">
        <v>3.2727272727272698</v>
      </c>
      <c r="LD94" s="228">
        <v>12.0996441281139</v>
      </c>
      <c r="LE94" s="190" t="str">
        <f t="shared" si="61"/>
        <v>--</v>
      </c>
      <c r="LF94" s="228">
        <v>1.32450331125828</v>
      </c>
      <c r="LG94" s="228">
        <v>6.6147859922179002</v>
      </c>
      <c r="LH94" s="228">
        <v>88.537549407114597</v>
      </c>
      <c r="LI94" s="228">
        <v>79.211469534050195</v>
      </c>
      <c r="LJ94" s="228">
        <v>81.972789115646293</v>
      </c>
      <c r="LK94" s="228">
        <v>79.704797047970501</v>
      </c>
      <c r="LL94" s="228">
        <v>84.090909090909093</v>
      </c>
      <c r="LM94" s="228">
        <v>81.226053639846796</v>
      </c>
      <c r="LN94" s="228">
        <v>41.501976284584998</v>
      </c>
      <c r="LO94" s="228">
        <v>33.691756272401399</v>
      </c>
      <c r="LP94" s="228">
        <v>36.054421768707499</v>
      </c>
      <c r="LQ94" s="228">
        <v>29.520295202951999</v>
      </c>
      <c r="LR94" s="228">
        <v>34.415584415584398</v>
      </c>
      <c r="LS94" s="228">
        <v>31.034482758620701</v>
      </c>
      <c r="LT94" s="228">
        <v>53.359683794466399</v>
      </c>
      <c r="LU94" s="228">
        <v>63.829787234042499</v>
      </c>
      <c r="LV94" s="228">
        <v>58.703071672355001</v>
      </c>
      <c r="LW94" s="228">
        <v>49.815498154981597</v>
      </c>
      <c r="LX94" s="228">
        <v>51.298701298701303</v>
      </c>
      <c r="LY94" s="228">
        <v>58.620689655172399</v>
      </c>
      <c r="LZ94" s="228">
        <v>11.857707509881401</v>
      </c>
      <c r="MA94" s="228">
        <v>16.6666666666667</v>
      </c>
      <c r="MB94" s="228">
        <v>18.7713310580205</v>
      </c>
      <c r="MC94" s="228">
        <v>9.9630996309963091</v>
      </c>
      <c r="MD94" s="228">
        <v>12.012987012987001</v>
      </c>
      <c r="ME94" s="228">
        <v>13.026819923371599</v>
      </c>
      <c r="MF94" s="228">
        <v>39.285714285714299</v>
      </c>
      <c r="MG94" s="228">
        <v>40.357142857142897</v>
      </c>
      <c r="MH94" s="228">
        <v>39.115646258503403</v>
      </c>
      <c r="MI94" s="228">
        <v>39.852398523985201</v>
      </c>
      <c r="MJ94" s="228">
        <v>44.480519480519497</v>
      </c>
      <c r="MK94" s="228">
        <v>32.950191570881202</v>
      </c>
      <c r="ML94" s="228">
        <v>13.492063492063499</v>
      </c>
      <c r="MM94" s="228">
        <v>13.5714285714286</v>
      </c>
      <c r="MN94" s="228">
        <v>12.925170068027199</v>
      </c>
      <c r="MO94" s="228">
        <v>9.9630996309963091</v>
      </c>
      <c r="MP94" s="228">
        <v>12.012987012987001</v>
      </c>
      <c r="MQ94" s="228">
        <v>8.0459770114942604</v>
      </c>
      <c r="MR94" s="190" t="str">
        <f t="shared" si="87"/>
        <v>--</v>
      </c>
      <c r="MS94" s="190" t="str">
        <f t="shared" si="87"/>
        <v>--</v>
      </c>
      <c r="MT94" s="190" t="str">
        <f t="shared" si="87"/>
        <v>--</v>
      </c>
      <c r="MU94" s="190" t="str">
        <f t="shared" si="87"/>
        <v>--</v>
      </c>
      <c r="MV94" s="230">
        <v>90.873015873015902</v>
      </c>
      <c r="MW94" s="230">
        <v>87.692307692307693</v>
      </c>
      <c r="MX94" s="230">
        <v>30.952380952380999</v>
      </c>
      <c r="MY94" s="230">
        <v>33.461538461538503</v>
      </c>
      <c r="MZ94" s="230">
        <v>45.6</v>
      </c>
      <c r="NA94" s="230">
        <v>39.299610894941701</v>
      </c>
      <c r="NB94" s="230">
        <v>8</v>
      </c>
      <c r="NC94" s="230">
        <v>4.6692607003891098</v>
      </c>
      <c r="ND94" s="230">
        <v>39.525691699604799</v>
      </c>
      <c r="NE94" s="230">
        <v>41.762452107279699</v>
      </c>
      <c r="NF94" s="230">
        <v>10.671936758893301</v>
      </c>
      <c r="NG94" s="230">
        <v>11.4942528735632</v>
      </c>
      <c r="NH94" s="221" t="str">
        <f t="shared" si="62"/>
        <v>--</v>
      </c>
      <c r="NI94" s="228">
        <v>14.655172413793107</v>
      </c>
      <c r="NJ94" s="228">
        <v>11.397058823529417</v>
      </c>
      <c r="NK94" s="228">
        <v>11.578947368421051</v>
      </c>
      <c r="NL94" s="221" t="str">
        <f t="shared" si="63"/>
        <v>--</v>
      </c>
      <c r="NM94" s="228">
        <v>13.5021097046414</v>
      </c>
      <c r="NN94" s="228">
        <v>16.6666666666667</v>
      </c>
      <c r="NO94" s="228">
        <v>14.1732283464567</v>
      </c>
      <c r="NP94" s="221" t="str">
        <f t="shared" si="64"/>
        <v>--</v>
      </c>
      <c r="NQ94" s="228">
        <v>7.7586206896551726</v>
      </c>
      <c r="NR94" s="228">
        <v>11.76470588235294</v>
      </c>
      <c r="NS94" s="228">
        <v>11.929824561403519</v>
      </c>
      <c r="NT94" s="221" t="str">
        <f t="shared" si="65"/>
        <v>--</v>
      </c>
      <c r="NU94" s="228">
        <v>12.236286919831224</v>
      </c>
      <c r="NV94" s="228">
        <v>12.925170068027214</v>
      </c>
      <c r="NW94" s="228">
        <v>12.992125984251963</v>
      </c>
      <c r="NX94" s="221" t="str">
        <f t="shared" si="66"/>
        <v>--</v>
      </c>
      <c r="NY94" s="228">
        <v>22.413793103448267</v>
      </c>
      <c r="NZ94" s="228">
        <v>23.161764705882351</v>
      </c>
      <c r="OA94" s="228">
        <v>23.508771929824572</v>
      </c>
      <c r="OB94" s="221" t="str">
        <f t="shared" si="67"/>
        <v>--</v>
      </c>
      <c r="OC94" s="228">
        <v>25.738396624472582</v>
      </c>
      <c r="OD94" s="228">
        <v>29.591836734693899</v>
      </c>
      <c r="OE94" s="228">
        <v>27.165354330708659</v>
      </c>
      <c r="OF94" s="299">
        <v>46</v>
      </c>
      <c r="OG94" s="128">
        <v>64.400000000000048</v>
      </c>
      <c r="OH94" s="128">
        <v>58.928571428571438</v>
      </c>
      <c r="OI94" s="128">
        <v>53.583617747440229</v>
      </c>
      <c r="OJ94" s="128">
        <v>51.968503937007867</v>
      </c>
      <c r="OK94" s="128">
        <v>58.302583025830238</v>
      </c>
      <c r="OL94" s="128">
        <v>60.260586319218255</v>
      </c>
      <c r="OM94" s="128">
        <v>50.950570342205339</v>
      </c>
      <c r="ON94" s="310">
        <v>16.666666666666664</v>
      </c>
      <c r="OO94" s="128">
        <v>11.904761904761905</v>
      </c>
      <c r="OP94" s="128">
        <v>11.111111111111112</v>
      </c>
      <c r="OQ94" s="128">
        <v>9.5563139931740615</v>
      </c>
      <c r="OR94" s="128">
        <v>23.166023166023177</v>
      </c>
      <c r="OS94" s="128">
        <v>15.555555555555557</v>
      </c>
      <c r="OT94" s="128">
        <v>16.883116883116887</v>
      </c>
      <c r="OU94" s="128">
        <v>9.9616858237547969</v>
      </c>
      <c r="OW94" s="378" t="str">
        <f t="shared" si="68"/>
        <v>--</v>
      </c>
      <c r="OX94" s="392">
        <v>2.0467836257309946</v>
      </c>
      <c r="OY94" s="392">
        <v>1.1976047904191613</v>
      </c>
      <c r="OZ94" s="392">
        <v>1.2</v>
      </c>
      <c r="PA94" s="378" t="str">
        <f t="shared" si="69"/>
        <v>--</v>
      </c>
      <c r="PB94" s="378" t="str">
        <f t="shared" si="69"/>
        <v>--</v>
      </c>
      <c r="PC94" s="392">
        <v>1.5479876160990715</v>
      </c>
      <c r="PD94" s="392">
        <v>7.2874493927125492</v>
      </c>
      <c r="PE94" s="391">
        <v>52.325581395348827</v>
      </c>
      <c r="PF94" s="392">
        <v>55.84795321637425</v>
      </c>
      <c r="PG94" s="392">
        <v>53.134328358208975</v>
      </c>
      <c r="PH94" s="392">
        <v>47.600000000000016</v>
      </c>
      <c r="PI94" s="391">
        <v>28.828828828828822</v>
      </c>
      <c r="PJ94" s="392">
        <v>16.023738872403563</v>
      </c>
      <c r="PK94" s="392">
        <v>7.6219512195121988</v>
      </c>
      <c r="PL94" s="392">
        <v>9.8360655737704921</v>
      </c>
      <c r="PM94" s="378" t="str">
        <f t="shared" si="70"/>
        <v>--</v>
      </c>
      <c r="PN94" s="392">
        <v>12.95681063122923</v>
      </c>
      <c r="PO94" s="392">
        <v>17.741935483870979</v>
      </c>
      <c r="PP94" s="392">
        <v>13.65638766519824</v>
      </c>
      <c r="PQ94" s="378" t="str">
        <f t="shared" si="71"/>
        <v>--</v>
      </c>
      <c r="PR94" s="392">
        <v>14.285714285714285</v>
      </c>
      <c r="PS94" s="392">
        <v>14.838709677419351</v>
      </c>
      <c r="PT94" s="392">
        <v>17.180616740088109</v>
      </c>
      <c r="PU94" s="378" t="str">
        <f t="shared" si="72"/>
        <v>--</v>
      </c>
      <c r="PV94" s="392">
        <v>27.24252491694353</v>
      </c>
      <c r="PW94" s="392">
        <v>32.580645161290342</v>
      </c>
      <c r="PX94" s="392">
        <v>30.83700440528634</v>
      </c>
      <c r="PZ94" s="368"/>
      <c r="QA94" s="368"/>
      <c r="QB94" s="368"/>
      <c r="QC94" s="368"/>
      <c r="QD94" s="368"/>
      <c r="QE94" s="368"/>
      <c r="QF94" s="368"/>
      <c r="QG94" s="368"/>
      <c r="QH94" s="368"/>
      <c r="QI94" s="368"/>
      <c r="QJ94" s="368"/>
      <c r="QK94" s="368"/>
      <c r="QL94" s="368"/>
      <c r="QM94" s="368"/>
      <c r="QN94" s="368"/>
      <c r="QO94" s="368"/>
      <c r="QP94" s="368"/>
      <c r="QQ94" s="368"/>
      <c r="QR94" s="368"/>
      <c r="QS94" s="368"/>
      <c r="QT94" s="368"/>
      <c r="QU94" s="368"/>
      <c r="QV94" s="368"/>
      <c r="QW94" s="368"/>
      <c r="QX94" s="368"/>
      <c r="QY94" s="368"/>
      <c r="QZ94" s="368"/>
      <c r="RA94" s="368"/>
      <c r="RB94" s="368"/>
      <c r="RC94" s="368"/>
      <c r="RD94" s="368"/>
      <c r="RE94" s="368"/>
      <c r="RF94" s="368"/>
      <c r="RG94" s="368"/>
      <c r="RH94" s="368"/>
      <c r="RI94" s="368"/>
      <c r="RJ94" s="368"/>
      <c r="RK94" s="368"/>
      <c r="RL94" s="368"/>
      <c r="RM94" s="368"/>
      <c r="RN94" s="368"/>
      <c r="RO94" s="368"/>
      <c r="RP94" s="368"/>
      <c r="RQ94" s="368"/>
      <c r="RR94" s="368"/>
      <c r="RS94" s="368"/>
      <c r="RT94" s="368"/>
    </row>
    <row r="95" spans="1:488" x14ac:dyDescent="0.25">
      <c r="A95" s="114" t="str">
        <f t="shared" si="93"/>
        <v>--</v>
      </c>
      <c r="B95" s="96" t="s">
        <v>170</v>
      </c>
      <c r="C95" s="202">
        <v>2.9197080291970798</v>
      </c>
      <c r="D95" s="192">
        <v>10.1123595505618</v>
      </c>
      <c r="E95" s="192">
        <v>11.298076923076923</v>
      </c>
      <c r="F95" s="192">
        <v>2.051282051282052</v>
      </c>
      <c r="G95" s="192">
        <v>13.032581453634089</v>
      </c>
      <c r="H95" s="192">
        <v>17.210682492581604</v>
      </c>
      <c r="I95" s="192">
        <v>1.4409221902017293</v>
      </c>
      <c r="J95" s="192">
        <v>9.6018735362997596</v>
      </c>
      <c r="K95" s="192">
        <v>16.199376947040502</v>
      </c>
      <c r="L95" s="192">
        <v>0.27855153203342614</v>
      </c>
      <c r="M95" s="192">
        <v>7.2398190045248878</v>
      </c>
      <c r="N95" s="192">
        <v>11.111111111111118</v>
      </c>
      <c r="O95" s="192">
        <v>0.86580086580086579</v>
      </c>
      <c r="P95" s="192">
        <v>4.0498442367601228</v>
      </c>
      <c r="Q95" s="192">
        <v>12.318840579710145</v>
      </c>
      <c r="R95" s="192">
        <v>2.7372262773722631</v>
      </c>
      <c r="S95" s="192">
        <v>8.8235294117646941</v>
      </c>
      <c r="T95" s="192">
        <v>9.685230024213082</v>
      </c>
      <c r="U95" s="192">
        <v>1.7948717948717952</v>
      </c>
      <c r="V95" s="192">
        <v>11.557788944723631</v>
      </c>
      <c r="W95" s="192">
        <v>14.071856287425151</v>
      </c>
      <c r="X95" s="192">
        <v>0.86956521739130488</v>
      </c>
      <c r="Y95" s="192">
        <v>7.7283372365339629</v>
      </c>
      <c r="Z95" s="192">
        <v>13.084112149532704</v>
      </c>
      <c r="AA95" s="192">
        <v>0.27855153203342614</v>
      </c>
      <c r="AB95" s="192">
        <v>4.9773755656108598</v>
      </c>
      <c r="AC95" s="192">
        <v>9.0909090909090953</v>
      </c>
      <c r="AD95" s="192">
        <v>0.4329004329004329</v>
      </c>
      <c r="AE95" s="192">
        <v>2.8037383177570092</v>
      </c>
      <c r="AF95" s="192">
        <v>12.000000000000002</v>
      </c>
      <c r="AG95" s="192">
        <v>0.72992700729927007</v>
      </c>
      <c r="AH95" s="192">
        <v>5.7077625570776203</v>
      </c>
      <c r="AI95" s="192">
        <v>6.8627450980392171</v>
      </c>
      <c r="AJ95" s="192">
        <v>1.2919896640826869</v>
      </c>
      <c r="AK95" s="192">
        <v>8.1424936386768447</v>
      </c>
      <c r="AL95" s="192">
        <v>12.048192771084342</v>
      </c>
      <c r="AM95" s="192">
        <v>0.57636887608069143</v>
      </c>
      <c r="AN95" s="192">
        <v>5.9241706161137468</v>
      </c>
      <c r="AO95" s="192">
        <v>10.062893081761006</v>
      </c>
      <c r="AP95" s="192">
        <v>0</v>
      </c>
      <c r="AQ95" s="192">
        <v>4.5662100456621015</v>
      </c>
      <c r="AR95" s="192">
        <v>8.4656084656084669</v>
      </c>
      <c r="AS95" s="192">
        <v>0.4329004329004329</v>
      </c>
      <c r="AT95" s="192">
        <v>2.5000000000000013</v>
      </c>
      <c r="AU95" s="192">
        <v>9.8540145985401502</v>
      </c>
      <c r="AV95" s="192">
        <v>3.2928942807625647</v>
      </c>
      <c r="AW95" s="192">
        <v>18.776371308016888</v>
      </c>
      <c r="AX95" s="192">
        <v>15.525114155251133</v>
      </c>
      <c r="AY95" s="192">
        <v>2.8776978417266181</v>
      </c>
      <c r="AZ95" s="192">
        <v>20.185614849187942</v>
      </c>
      <c r="BA95" s="192">
        <v>17.213114754098356</v>
      </c>
      <c r="BB95" s="192">
        <v>1.5424164524421586</v>
      </c>
      <c r="BC95" s="192">
        <v>13.276231263383298</v>
      </c>
      <c r="BD95" s="192">
        <v>15.041782729805028</v>
      </c>
      <c r="BE95" s="192">
        <v>2.4258760107816717</v>
      </c>
      <c r="BF95" s="192">
        <v>16.269841269841262</v>
      </c>
      <c r="BG95" s="192">
        <v>13.80952380952381</v>
      </c>
      <c r="BH95" s="192">
        <v>0</v>
      </c>
      <c r="BI95" s="192">
        <v>11.377245508982035</v>
      </c>
      <c r="BJ95" s="192">
        <v>12.244897959183671</v>
      </c>
      <c r="BK95" s="192" t="s">
        <v>286</v>
      </c>
      <c r="BL95" s="192">
        <v>4.0084388185654234</v>
      </c>
      <c r="BM95" s="192">
        <v>7.1100917431192414</v>
      </c>
      <c r="BN95" s="192" t="s">
        <v>286</v>
      </c>
      <c r="BO95" s="192">
        <v>2.7777777777778283</v>
      </c>
      <c r="BP95" s="192">
        <v>5.2054794520547887</v>
      </c>
      <c r="BQ95" s="192" t="s">
        <v>286</v>
      </c>
      <c r="BR95" s="192">
        <v>4.291845493562235</v>
      </c>
      <c r="BS95" s="192">
        <v>8.1460674157303572</v>
      </c>
      <c r="BT95" s="192" t="s">
        <v>286</v>
      </c>
      <c r="BU95" s="192">
        <v>3.2128514056224908</v>
      </c>
      <c r="BV95" s="192">
        <v>3.9800995024875632</v>
      </c>
      <c r="BW95" s="192" t="s">
        <v>286</v>
      </c>
      <c r="BX95" s="192">
        <v>2.0958083832335324</v>
      </c>
      <c r="BY95" s="192">
        <v>2.0547945205479463</v>
      </c>
      <c r="BZ95" s="192" t="s">
        <v>286</v>
      </c>
      <c r="CA95" s="192">
        <v>8.9974293059125952</v>
      </c>
      <c r="CB95" s="192">
        <v>42.260442260442311</v>
      </c>
      <c r="CC95" s="192" t="s">
        <v>286</v>
      </c>
      <c r="CD95" s="192">
        <v>8.6021505376344027</v>
      </c>
      <c r="CE95" s="192">
        <v>42.172523961661327</v>
      </c>
      <c r="CF95" s="192" t="s">
        <v>286</v>
      </c>
      <c r="CG95" s="192">
        <v>9.8143236074270579</v>
      </c>
      <c r="CH95" s="192">
        <v>34.45945945945946</v>
      </c>
      <c r="CI95" s="192" t="s">
        <v>286</v>
      </c>
      <c r="CJ95" s="192">
        <v>5.2083333333333348</v>
      </c>
      <c r="CK95" s="192">
        <v>32.352941176470594</v>
      </c>
      <c r="CL95" s="192" t="s">
        <v>286</v>
      </c>
      <c r="CM95" s="192">
        <v>5.6537102473498262</v>
      </c>
      <c r="CN95" s="192">
        <v>25.384615384615387</v>
      </c>
      <c r="CO95" s="192" t="s">
        <v>286</v>
      </c>
      <c r="CP95" s="192">
        <v>32.119914346895087</v>
      </c>
      <c r="CQ95" s="192">
        <v>58.064516129032306</v>
      </c>
      <c r="CR95" s="192" t="s">
        <v>286</v>
      </c>
      <c r="CS95" s="192">
        <v>35.714285714285701</v>
      </c>
      <c r="CT95" s="192">
        <v>54.107648725212456</v>
      </c>
      <c r="CU95" s="192" t="s">
        <v>286</v>
      </c>
      <c r="CV95" s="192">
        <v>26.444444444444468</v>
      </c>
      <c r="CW95" s="192">
        <v>48.52941176470587</v>
      </c>
      <c r="CX95" s="192" t="s">
        <v>286</v>
      </c>
      <c r="CY95" s="192">
        <v>26.748971193415645</v>
      </c>
      <c r="CZ95" s="192">
        <v>44.05940594059404</v>
      </c>
      <c r="DA95" s="192" t="s">
        <v>286</v>
      </c>
      <c r="DB95" s="192">
        <v>18.787878787878785</v>
      </c>
      <c r="DC95" s="210">
        <v>34.020618556701066</v>
      </c>
      <c r="DD95" s="192">
        <v>69.352014010507929</v>
      </c>
      <c r="DE95" s="192">
        <v>69.491525423728888</v>
      </c>
      <c r="DF95" s="192">
        <v>50.231481481481488</v>
      </c>
      <c r="DG95" s="192">
        <v>72.524752475247553</v>
      </c>
      <c r="DH95" s="192">
        <v>65.339578454332553</v>
      </c>
      <c r="DI95" s="192">
        <v>48.342541436464117</v>
      </c>
      <c r="DJ95" s="192">
        <v>74.585635359116068</v>
      </c>
      <c r="DK95" s="192">
        <v>69.181034482758633</v>
      </c>
      <c r="DL95" s="192">
        <v>52.957746478873226</v>
      </c>
      <c r="DM95" s="192">
        <v>68.870523415977971</v>
      </c>
      <c r="DN95" s="192">
        <v>79.116465863453811</v>
      </c>
      <c r="DO95" s="192">
        <v>62.121212121212118</v>
      </c>
      <c r="DP95" s="192">
        <v>66.379310344827616</v>
      </c>
      <c r="DQ95" s="192">
        <v>72.072072072072046</v>
      </c>
      <c r="DR95" s="192">
        <v>61.774744027303747</v>
      </c>
      <c r="DS95" s="192">
        <v>41.62257495590832</v>
      </c>
      <c r="DT95" s="192">
        <v>53.731343283582085</v>
      </c>
      <c r="DU95" s="192">
        <v>36.467889908256907</v>
      </c>
      <c r="DV95" s="192">
        <v>42.394014962593459</v>
      </c>
      <c r="DW95" s="192">
        <v>55.16431924882626</v>
      </c>
      <c r="DX95" s="192">
        <v>35.439560439560417</v>
      </c>
      <c r="DY95" s="192">
        <v>51.639344262295104</v>
      </c>
      <c r="DZ95" s="192">
        <v>55.075593952483764</v>
      </c>
      <c r="EA95" s="192">
        <v>35.310734463276809</v>
      </c>
      <c r="EB95" s="192">
        <v>41.456582633053195</v>
      </c>
      <c r="EC95" s="192">
        <v>65.040650406504085</v>
      </c>
      <c r="ED95" s="192">
        <v>44.499999999999986</v>
      </c>
      <c r="EE95" s="192">
        <v>48.017621145374456</v>
      </c>
      <c r="EF95" s="192">
        <v>56.838905775075979</v>
      </c>
      <c r="EG95" s="192">
        <v>50.000000000000014</v>
      </c>
      <c r="EH95" s="192">
        <v>23.239436619718315</v>
      </c>
      <c r="EI95" s="192">
        <v>15.433403805496841</v>
      </c>
      <c r="EJ95" s="192">
        <v>11.009174311926616</v>
      </c>
      <c r="EK95" s="192">
        <v>21.375921375921372</v>
      </c>
      <c r="EL95" s="192">
        <v>17.715617715617721</v>
      </c>
      <c r="EM95" s="192">
        <v>7.9670329670329636</v>
      </c>
      <c r="EN95" s="192">
        <v>20.879120879120876</v>
      </c>
      <c r="EO95" s="192">
        <v>13.203463203463212</v>
      </c>
      <c r="EP95" s="192">
        <v>13.92045454545455</v>
      </c>
      <c r="EQ95" s="192">
        <v>15.598885793871855</v>
      </c>
      <c r="ER95" s="192">
        <v>15.725806451612913</v>
      </c>
      <c r="ES95" s="192">
        <v>14.356435643564355</v>
      </c>
      <c r="ET95" s="192">
        <v>17.256637168141591</v>
      </c>
      <c r="EU95" s="192">
        <v>18.042813455657502</v>
      </c>
      <c r="EV95" s="192">
        <v>16.151202749140875</v>
      </c>
      <c r="EW95" s="192" t="s">
        <v>286</v>
      </c>
      <c r="EX95" s="192" t="s">
        <v>286</v>
      </c>
      <c r="EY95" s="192" t="s">
        <v>286</v>
      </c>
      <c r="EZ95" s="192">
        <v>88.753056234718827</v>
      </c>
      <c r="FA95" s="192">
        <v>83.720930232558231</v>
      </c>
      <c r="FB95" s="192">
        <v>81.267217630853949</v>
      </c>
      <c r="FC95" s="192">
        <v>85.63685636856367</v>
      </c>
      <c r="FD95" s="192">
        <v>81.465517241379317</v>
      </c>
      <c r="FE95" s="192">
        <v>79.829545454545482</v>
      </c>
      <c r="FF95" s="192">
        <v>87.500000000000085</v>
      </c>
      <c r="FG95" s="192">
        <v>86.345381526104489</v>
      </c>
      <c r="FH95" s="192">
        <v>78.21782178217822</v>
      </c>
      <c r="FI95" s="192">
        <v>88.607594936708864</v>
      </c>
      <c r="FJ95" s="192">
        <v>86.144578313253078</v>
      </c>
      <c r="FK95" s="192">
        <v>81.506849315068507</v>
      </c>
      <c r="FL95" s="192" t="s">
        <v>286</v>
      </c>
      <c r="FM95" s="192" t="s">
        <v>286</v>
      </c>
      <c r="FN95" s="192" t="s">
        <v>286</v>
      </c>
      <c r="FO95" s="192">
        <v>40.342298288508587</v>
      </c>
      <c r="FP95" s="192">
        <v>39.302325581395358</v>
      </c>
      <c r="FQ95" s="192">
        <v>30.853994490358136</v>
      </c>
      <c r="FR95" s="192">
        <v>41.734417344173451</v>
      </c>
      <c r="FS95" s="192">
        <v>33.836206896551715</v>
      </c>
      <c r="FT95" s="192">
        <v>26.988636363636367</v>
      </c>
      <c r="FU95" s="192">
        <v>33.967391304347807</v>
      </c>
      <c r="FV95" s="192">
        <v>38.95582329317272</v>
      </c>
      <c r="FW95" s="192">
        <v>35.14851485148516</v>
      </c>
      <c r="FX95" s="192">
        <v>35.864978902953595</v>
      </c>
      <c r="FY95" s="192">
        <v>30.120481927710841</v>
      </c>
      <c r="FZ95" s="192">
        <v>29.45205479452056</v>
      </c>
      <c r="GA95" s="192" t="s">
        <v>286</v>
      </c>
      <c r="GB95" s="192" t="s">
        <v>286</v>
      </c>
      <c r="GC95" s="192" t="s">
        <v>286</v>
      </c>
      <c r="GD95" s="192">
        <v>66.334164588528694</v>
      </c>
      <c r="GE95" s="192">
        <v>69.194312796208507</v>
      </c>
      <c r="GF95" s="192">
        <v>75.208913649025106</v>
      </c>
      <c r="GG95" s="192">
        <v>61.944444444444422</v>
      </c>
      <c r="GH95" s="192">
        <v>64.628820960698761</v>
      </c>
      <c r="GI95" s="192">
        <v>67.816091954022994</v>
      </c>
      <c r="GJ95" s="192">
        <v>51.104972375690615</v>
      </c>
      <c r="GK95" s="192">
        <v>57.142857142857146</v>
      </c>
      <c r="GL95" s="192">
        <v>58.706467661691541</v>
      </c>
      <c r="GM95" s="192">
        <v>55.793991416309019</v>
      </c>
      <c r="GN95" s="192">
        <v>52.439024390243887</v>
      </c>
      <c r="GO95" s="192">
        <v>53.26460481099658</v>
      </c>
      <c r="GP95" s="192" t="s">
        <v>286</v>
      </c>
      <c r="GQ95" s="192" t="s">
        <v>286</v>
      </c>
      <c r="GR95" s="192" t="s">
        <v>286</v>
      </c>
      <c r="GS95" s="192">
        <v>23.940149625935138</v>
      </c>
      <c r="GT95" s="192">
        <v>27.488151658767777</v>
      </c>
      <c r="GU95" s="192">
        <v>30.362116991643468</v>
      </c>
      <c r="GV95" s="192">
        <v>17.222222222222229</v>
      </c>
      <c r="GW95" s="192">
        <v>23.144104803493445</v>
      </c>
      <c r="GX95" s="192">
        <v>28.448275862068972</v>
      </c>
      <c r="GY95" s="192">
        <v>13.8121546961326</v>
      </c>
      <c r="GZ95" s="192">
        <v>20.000000000000007</v>
      </c>
      <c r="HA95" s="192">
        <v>22.885572139303484</v>
      </c>
      <c r="HB95" s="192">
        <v>12.017167381974248</v>
      </c>
      <c r="HC95" s="192">
        <v>14.939024390243905</v>
      </c>
      <c r="HD95" s="192">
        <v>13.745704467353946</v>
      </c>
      <c r="HE95" s="192" t="s">
        <v>286</v>
      </c>
      <c r="HF95" s="192" t="s">
        <v>286</v>
      </c>
      <c r="HG95" s="192" t="s">
        <v>286</v>
      </c>
      <c r="HH95" s="192">
        <v>25.454545454545457</v>
      </c>
      <c r="HI95" s="192">
        <v>22.836538461538453</v>
      </c>
      <c r="HJ95" s="192">
        <v>14.044943820224717</v>
      </c>
      <c r="HK95" s="192">
        <v>38.571428571428541</v>
      </c>
      <c r="HL95" s="192">
        <v>26.726057906458806</v>
      </c>
      <c r="HM95" s="192">
        <v>26.047904191616794</v>
      </c>
      <c r="HN95" s="192">
        <v>31.818181818181799</v>
      </c>
      <c r="HO95" s="192">
        <v>40.83333333333335</v>
      </c>
      <c r="HP95" s="192">
        <v>33.333333333333321</v>
      </c>
      <c r="HQ95" s="192">
        <v>35.682819383259918</v>
      </c>
      <c r="HR95" s="192">
        <v>35.093167701863322</v>
      </c>
      <c r="HS95" s="192">
        <v>27.681660899653984</v>
      </c>
      <c r="HT95" s="192" t="s">
        <v>286</v>
      </c>
      <c r="HU95" s="192" t="s">
        <v>286</v>
      </c>
      <c r="HV95" s="192" t="s">
        <v>286</v>
      </c>
      <c r="HW95" s="192">
        <v>9.3506493506493431</v>
      </c>
      <c r="HX95" s="192">
        <v>8.1730769230769251</v>
      </c>
      <c r="HY95" s="192">
        <v>4.4943820224719069</v>
      </c>
      <c r="HZ95" s="192">
        <v>13.714285714285701</v>
      </c>
      <c r="IA95" s="192">
        <v>9.3541202672605692</v>
      </c>
      <c r="IB95" s="192">
        <v>8.6826347305389131</v>
      </c>
      <c r="IC95" s="192">
        <v>13.352272727272743</v>
      </c>
      <c r="ID95" s="192">
        <v>15.833333333333336</v>
      </c>
      <c r="IE95" s="192">
        <v>8.2051282051282062</v>
      </c>
      <c r="IF95" s="192">
        <v>10.572687224669606</v>
      </c>
      <c r="IG95" s="192">
        <v>9.9378881987577596</v>
      </c>
      <c r="IH95" s="192">
        <v>7.9584775086505193</v>
      </c>
      <c r="II95" s="192" t="s">
        <v>286</v>
      </c>
      <c r="IJ95" s="192" t="s">
        <v>286</v>
      </c>
      <c r="IK95" s="192" t="s">
        <v>286</v>
      </c>
      <c r="IL95" s="192" t="s">
        <v>286</v>
      </c>
      <c r="IM95" s="192" t="s">
        <v>286</v>
      </c>
      <c r="IN95" s="192" t="s">
        <v>286</v>
      </c>
      <c r="IO95" s="192" t="s">
        <v>286</v>
      </c>
      <c r="IP95" s="192" t="s">
        <v>286</v>
      </c>
      <c r="IQ95" s="192" t="s">
        <v>286</v>
      </c>
      <c r="IR95" s="192" t="s">
        <v>286</v>
      </c>
      <c r="IS95" s="192">
        <v>14.932126696832569</v>
      </c>
      <c r="IT95" s="192">
        <v>13.513513513513512</v>
      </c>
      <c r="IU95" s="192" t="s">
        <v>286</v>
      </c>
      <c r="IV95" s="192">
        <v>12.456747404844288</v>
      </c>
      <c r="IW95" s="192">
        <v>11.969111969111973</v>
      </c>
      <c r="IX95" s="192" t="s">
        <v>286</v>
      </c>
      <c r="IY95" s="192" t="s">
        <v>286</v>
      </c>
      <c r="IZ95" s="192" t="s">
        <v>286</v>
      </c>
      <c r="JA95" s="192" t="s">
        <v>286</v>
      </c>
      <c r="JB95" s="192" t="s">
        <v>286</v>
      </c>
      <c r="JC95" s="192" t="s">
        <v>286</v>
      </c>
      <c r="JD95" s="192" t="s">
        <v>286</v>
      </c>
      <c r="JE95" s="192" t="s">
        <v>286</v>
      </c>
      <c r="JF95" s="192" t="s">
        <v>286</v>
      </c>
      <c r="JG95" s="192" t="s">
        <v>286</v>
      </c>
      <c r="JH95" s="192">
        <v>10.85972850678734</v>
      </c>
      <c r="JI95" s="192">
        <v>8.1081081081081088</v>
      </c>
      <c r="JJ95" s="192" t="s">
        <v>286</v>
      </c>
      <c r="JK95" s="192">
        <v>10.034602076124568</v>
      </c>
      <c r="JL95" s="192">
        <v>8.1081081081081106</v>
      </c>
      <c r="JM95" s="192" t="s">
        <v>286</v>
      </c>
      <c r="JN95" s="192" t="s">
        <v>286</v>
      </c>
      <c r="JO95" s="192" t="s">
        <v>286</v>
      </c>
      <c r="JP95" s="192" t="s">
        <v>286</v>
      </c>
      <c r="JQ95" s="192" t="s">
        <v>286</v>
      </c>
      <c r="JR95" s="192" t="s">
        <v>286</v>
      </c>
      <c r="JS95" s="192" t="s">
        <v>286</v>
      </c>
      <c r="JT95" s="192" t="s">
        <v>286</v>
      </c>
      <c r="JU95" s="192" t="s">
        <v>286</v>
      </c>
      <c r="JV95" s="192" t="s">
        <v>286</v>
      </c>
      <c r="JW95" s="192">
        <v>25.791855203619914</v>
      </c>
      <c r="JX95" s="192">
        <v>21.621621621621625</v>
      </c>
      <c r="JY95" s="192" t="s">
        <v>286</v>
      </c>
      <c r="JZ95" s="192">
        <v>22.491349480968847</v>
      </c>
      <c r="KA95" s="192">
        <v>20.077220077220076</v>
      </c>
      <c r="KB95" s="192">
        <v>16.87388987566607</v>
      </c>
      <c r="KC95" s="192">
        <v>25.744680851063826</v>
      </c>
      <c r="KD95" s="192">
        <v>21.232876712328757</v>
      </c>
      <c r="KE95" s="192">
        <v>19.458128078817737</v>
      </c>
      <c r="KF95" s="192">
        <v>21.627906976744175</v>
      </c>
      <c r="KG95" s="192">
        <v>22.191780821917799</v>
      </c>
      <c r="KH95" s="192">
        <v>19.945355191256848</v>
      </c>
      <c r="KI95" s="192">
        <v>24.078091106290675</v>
      </c>
      <c r="KJ95" s="192">
        <v>28.089887640449444</v>
      </c>
      <c r="KK95" s="192">
        <v>19.327731092436977</v>
      </c>
      <c r="KL95" s="192">
        <v>26.907630522088365</v>
      </c>
      <c r="KM95" s="192">
        <v>30.882352941176482</v>
      </c>
      <c r="KN95" s="192">
        <v>22.522522522522536</v>
      </c>
      <c r="KO95" s="192">
        <v>22.796352583586632</v>
      </c>
      <c r="KP95" s="192">
        <v>25.342465753424655</v>
      </c>
      <c r="KQ95" s="192" t="str">
        <f t="shared" ref="KQ95:KU113" si="94">"--"</f>
        <v>--</v>
      </c>
      <c r="KR95" s="192" t="str">
        <f t="shared" si="94"/>
        <v>--</v>
      </c>
      <c r="KS95" s="192" t="str">
        <f t="shared" si="94"/>
        <v>--</v>
      </c>
      <c r="KT95" s="192" t="str">
        <f t="shared" si="94"/>
        <v>--</v>
      </c>
      <c r="KU95" s="192" t="str">
        <f t="shared" si="94"/>
        <v>--</v>
      </c>
      <c r="KV95" s="213">
        <v>0.59880239520958101</v>
      </c>
      <c r="KW95" s="228">
        <v>1.2345679012345701</v>
      </c>
      <c r="KX95" s="228">
        <v>3.6544850498338901</v>
      </c>
      <c r="KY95" s="213">
        <v>0.52910052910052896</v>
      </c>
      <c r="KZ95" s="213">
        <v>0.27855153203342597</v>
      </c>
      <c r="LA95" s="228">
        <v>3.0769230769230802</v>
      </c>
      <c r="LB95" s="190" t="str">
        <f t="shared" si="60"/>
        <v>--</v>
      </c>
      <c r="LC95" s="228">
        <v>2.6845637583892601</v>
      </c>
      <c r="LD95" s="228">
        <v>13.868613138686101</v>
      </c>
      <c r="LE95" s="190" t="str">
        <f t="shared" si="61"/>
        <v>--</v>
      </c>
      <c r="LF95" s="228">
        <v>1.44092219020173</v>
      </c>
      <c r="LG95" s="228">
        <v>12.890625</v>
      </c>
      <c r="LH95" s="228">
        <v>84.431137724550894</v>
      </c>
      <c r="LI95" s="228">
        <v>81.931464174454803</v>
      </c>
      <c r="LJ95" s="228">
        <v>80.3333333333334</v>
      </c>
      <c r="LK95" s="228">
        <v>82.585751978891807</v>
      </c>
      <c r="LL95" s="228">
        <v>80.112044817927199</v>
      </c>
      <c r="LM95" s="228">
        <v>76.171875</v>
      </c>
      <c r="LN95" s="228">
        <v>35.928143712574901</v>
      </c>
      <c r="LO95" s="228">
        <v>35.514018691588802</v>
      </c>
      <c r="LP95" s="228">
        <v>35.6666666666666</v>
      </c>
      <c r="LQ95" s="228">
        <v>38.258575197889201</v>
      </c>
      <c r="LR95" s="228">
        <v>34.733893557423002</v>
      </c>
      <c r="LS95" s="228">
        <v>24.21875</v>
      </c>
      <c r="LT95" s="228">
        <v>55.120481927710898</v>
      </c>
      <c r="LU95" s="228">
        <v>49.843260188087697</v>
      </c>
      <c r="LV95" s="228">
        <v>54.362416107382501</v>
      </c>
      <c r="LW95" s="228">
        <v>39.577836411609503</v>
      </c>
      <c r="LX95" s="228">
        <v>44.817927170868401</v>
      </c>
      <c r="LY95" s="228">
        <v>48.062015503875998</v>
      </c>
      <c r="LZ95" s="228">
        <v>14.4578313253012</v>
      </c>
      <c r="MA95" s="228">
        <v>12.8526645768025</v>
      </c>
      <c r="MB95" s="228">
        <v>14.093959731543601</v>
      </c>
      <c r="MC95" s="228">
        <v>6.8601583113456401</v>
      </c>
      <c r="MD95" s="228">
        <v>6.7226890756302504</v>
      </c>
      <c r="ME95" s="228">
        <v>11.2403100775194</v>
      </c>
      <c r="MF95" s="228">
        <v>32.835820895522403</v>
      </c>
      <c r="MG95" s="228">
        <v>33.855799373040703</v>
      </c>
      <c r="MH95" s="228">
        <v>36.700336700336699</v>
      </c>
      <c r="MI95" s="228">
        <v>30.952380952380899</v>
      </c>
      <c r="MJ95" s="228">
        <v>30.056179775280899</v>
      </c>
      <c r="MK95" s="228">
        <v>26.744186046511601</v>
      </c>
      <c r="ML95" s="228">
        <v>9.2537313432835795</v>
      </c>
      <c r="MM95" s="228">
        <v>9.4043887147335408</v>
      </c>
      <c r="MN95" s="228">
        <v>12.457912457912499</v>
      </c>
      <c r="MO95" s="228">
        <v>8.99470899470899</v>
      </c>
      <c r="MP95" s="228">
        <v>9.5505617977528008</v>
      </c>
      <c r="MQ95" s="228">
        <v>4.65116279069768</v>
      </c>
      <c r="MR95" s="190" t="str">
        <f t="shared" si="87"/>
        <v>--</v>
      </c>
      <c r="MS95" s="190" t="str">
        <f t="shared" si="87"/>
        <v>--</v>
      </c>
      <c r="MT95" s="190" t="str">
        <f t="shared" si="87"/>
        <v>--</v>
      </c>
      <c r="MU95" s="190" t="str">
        <f t="shared" si="87"/>
        <v>--</v>
      </c>
      <c r="MV95" s="230">
        <v>87.965616045845195</v>
      </c>
      <c r="MW95" s="230">
        <v>79.545454545454604</v>
      </c>
      <c r="MX95" s="230">
        <v>36.676217765042999</v>
      </c>
      <c r="MY95" s="230">
        <v>29.545454545454501</v>
      </c>
      <c r="MZ95" s="230">
        <v>41.176470588235297</v>
      </c>
      <c r="NA95" s="230">
        <v>42.996742671009798</v>
      </c>
      <c r="NB95" s="230">
        <v>5.2941176470588198</v>
      </c>
      <c r="NC95" s="230">
        <v>6.5146579804560201</v>
      </c>
      <c r="ND95" s="230">
        <v>31.321839080459799</v>
      </c>
      <c r="NE95" s="230">
        <v>27.035830618892501</v>
      </c>
      <c r="NF95" s="230">
        <v>8.9080459770114793</v>
      </c>
      <c r="NG95" s="230">
        <v>6.1889250814332302</v>
      </c>
      <c r="NH95" s="221" t="str">
        <f t="shared" si="62"/>
        <v>--</v>
      </c>
      <c r="NI95" s="228">
        <v>13.333333333333343</v>
      </c>
      <c r="NJ95" s="228">
        <v>13.131313131313124</v>
      </c>
      <c r="NK95" s="228">
        <v>14.285714285714281</v>
      </c>
      <c r="NL95" s="221" t="str">
        <f t="shared" si="63"/>
        <v>--</v>
      </c>
      <c r="NM95" s="228">
        <v>14.024390243902401</v>
      </c>
      <c r="NN95" s="228">
        <v>12.383900928792601</v>
      </c>
      <c r="NO95" s="228">
        <v>14.919354838709699</v>
      </c>
      <c r="NP95" s="221" t="str">
        <f t="shared" si="64"/>
        <v>--</v>
      </c>
      <c r="NQ95" s="228">
        <v>11.428571428571432</v>
      </c>
      <c r="NR95" s="228">
        <v>7.0707070707070763</v>
      </c>
      <c r="NS95" s="228">
        <v>11.149825783972128</v>
      </c>
      <c r="NT95" s="221" t="str">
        <f t="shared" si="65"/>
        <v>--</v>
      </c>
      <c r="NU95" s="228">
        <v>10.975609756097567</v>
      </c>
      <c r="NV95" s="228">
        <v>13.622291021671829</v>
      </c>
      <c r="NW95" s="228">
        <v>14.112903225806452</v>
      </c>
      <c r="NX95" s="221" t="str">
        <f t="shared" si="66"/>
        <v>--</v>
      </c>
      <c r="NY95" s="228">
        <v>24.761904761904773</v>
      </c>
      <c r="NZ95" s="228">
        <v>20.20202020202019</v>
      </c>
      <c r="OA95" s="228">
        <v>25.435540069686411</v>
      </c>
      <c r="OB95" s="221" t="str">
        <f t="shared" si="67"/>
        <v>--</v>
      </c>
      <c r="OC95" s="228">
        <v>25.000000000000011</v>
      </c>
      <c r="OD95" s="228">
        <v>26.006191950464409</v>
      </c>
      <c r="OE95" s="228">
        <v>29.032258064516128</v>
      </c>
      <c r="OF95" s="299">
        <v>41.595441595441592</v>
      </c>
      <c r="OG95" s="128">
        <v>44.610778443113809</v>
      </c>
      <c r="OH95" s="128">
        <v>57.58513931888546</v>
      </c>
      <c r="OI95" s="128">
        <v>35.430463576158921</v>
      </c>
      <c r="OJ95" s="128">
        <v>40.522875816993441</v>
      </c>
      <c r="OK95" s="128">
        <v>58.575197889182093</v>
      </c>
      <c r="OL95" s="128">
        <v>60.445682451253482</v>
      </c>
      <c r="OM95" s="128">
        <v>42.084942084942043</v>
      </c>
      <c r="ON95" s="310">
        <v>23.323615160349867</v>
      </c>
      <c r="OO95" s="128">
        <v>15.692307692307695</v>
      </c>
      <c r="OP95" s="128">
        <v>16.927899686520366</v>
      </c>
      <c r="OQ95" s="128">
        <v>13.377926421404677</v>
      </c>
      <c r="OR95" s="128">
        <v>17.491749174917498</v>
      </c>
      <c r="OS95" s="128">
        <v>23.936170212765955</v>
      </c>
      <c r="OT95" s="128">
        <v>16.056338028169005</v>
      </c>
      <c r="OU95" s="128">
        <v>7.3643410852713211</v>
      </c>
      <c r="OW95" s="378" t="str">
        <f t="shared" si="68"/>
        <v>--</v>
      </c>
      <c r="OX95" s="392">
        <v>1.5706806282722514</v>
      </c>
      <c r="OY95" s="392">
        <v>1.3661202185792349</v>
      </c>
      <c r="OZ95" s="392">
        <v>1.479289940828403</v>
      </c>
      <c r="PA95" s="378" t="str">
        <f t="shared" si="69"/>
        <v>--</v>
      </c>
      <c r="PB95" s="378" t="str">
        <f t="shared" si="69"/>
        <v>--</v>
      </c>
      <c r="PC95" s="392">
        <v>0.83333333333333326</v>
      </c>
      <c r="PD95" s="392">
        <v>7.3089700996677722</v>
      </c>
      <c r="PE95" s="391">
        <v>38.793103448275865</v>
      </c>
      <c r="PF95" s="392">
        <v>45.8333333333333</v>
      </c>
      <c r="PG95" s="392">
        <v>57.978723404255312</v>
      </c>
      <c r="PH95" s="392">
        <v>36.443148688046655</v>
      </c>
      <c r="PI95" s="391">
        <v>21.428571428571431</v>
      </c>
      <c r="PJ95" s="392">
        <v>8.9473684210526301</v>
      </c>
      <c r="PK95" s="392">
        <v>14.324324324324316</v>
      </c>
      <c r="PL95" s="392">
        <v>11.854103343465042</v>
      </c>
      <c r="PM95" s="378" t="str">
        <f t="shared" si="70"/>
        <v>--</v>
      </c>
      <c r="PN95" s="392">
        <v>19.653179190751448</v>
      </c>
      <c r="PO95" s="392">
        <v>16.374269005847985</v>
      </c>
      <c r="PP95" s="392">
        <v>13.166144200626951</v>
      </c>
      <c r="PQ95" s="378" t="str">
        <f t="shared" si="71"/>
        <v>--</v>
      </c>
      <c r="PR95" s="392">
        <v>10.982658959537572</v>
      </c>
      <c r="PS95" s="392">
        <v>10.818713450292407</v>
      </c>
      <c r="PT95" s="392">
        <v>17.86833855799372</v>
      </c>
      <c r="PU95" s="378" t="str">
        <f t="shared" si="72"/>
        <v>--</v>
      </c>
      <c r="PV95" s="392">
        <v>30.635838150289029</v>
      </c>
      <c r="PW95" s="392">
        <v>27.192982456140353</v>
      </c>
      <c r="PX95" s="392">
        <v>31.034482758620708</v>
      </c>
      <c r="PZ95" s="368"/>
      <c r="QA95" s="368"/>
      <c r="QB95" s="368"/>
      <c r="QC95" s="368"/>
      <c r="QD95" s="368"/>
      <c r="QE95" s="368"/>
      <c r="QF95" s="368"/>
      <c r="QG95" s="368"/>
      <c r="QH95" s="368"/>
      <c r="QI95" s="368"/>
      <c r="QJ95" s="368"/>
      <c r="QK95" s="368"/>
      <c r="QL95" s="368"/>
      <c r="QM95" s="368"/>
      <c r="QN95" s="368"/>
      <c r="QO95" s="368"/>
      <c r="QP95" s="368"/>
      <c r="QQ95" s="368"/>
      <c r="QR95" s="368"/>
      <c r="QS95" s="368"/>
      <c r="QT95" s="368"/>
      <c r="QU95" s="368"/>
      <c r="QV95" s="368"/>
      <c r="QW95" s="368"/>
      <c r="QX95" s="368"/>
      <c r="QY95" s="368"/>
      <c r="QZ95" s="368"/>
      <c r="RA95" s="368"/>
      <c r="RB95" s="368"/>
      <c r="RC95" s="368"/>
      <c r="RD95" s="368"/>
      <c r="RE95" s="368"/>
      <c r="RF95" s="368"/>
      <c r="RG95" s="368"/>
      <c r="RH95" s="368"/>
      <c r="RI95" s="368"/>
      <c r="RJ95" s="368"/>
      <c r="RK95" s="368"/>
      <c r="RL95" s="368"/>
      <c r="RM95" s="368"/>
      <c r="RN95" s="368"/>
      <c r="RO95" s="368"/>
      <c r="RP95" s="368"/>
      <c r="RQ95" s="368"/>
      <c r="RR95" s="368"/>
      <c r="RS95" s="368"/>
      <c r="RT95" s="368"/>
    </row>
    <row r="96" spans="1:488" x14ac:dyDescent="0.25">
      <c r="A96" s="114" t="str">
        <f t="shared" si="93"/>
        <v>--</v>
      </c>
      <c r="B96" s="96" t="s">
        <v>171</v>
      </c>
      <c r="C96" s="202">
        <v>3.1602708803611765</v>
      </c>
      <c r="D96" s="192">
        <v>17.438338381652979</v>
      </c>
      <c r="E96" s="192">
        <v>19.496449322143327</v>
      </c>
      <c r="F96" s="192">
        <v>1.6836734693877533</v>
      </c>
      <c r="G96" s="192">
        <v>14.133949191685904</v>
      </c>
      <c r="H96" s="192">
        <v>19.99999999999995</v>
      </c>
      <c r="I96" s="192">
        <v>2.5826446280991711</v>
      </c>
      <c r="J96" s="192">
        <v>12.690089145254346</v>
      </c>
      <c r="K96" s="192">
        <v>20.749665327978619</v>
      </c>
      <c r="L96" s="192">
        <v>1.6198704103671724</v>
      </c>
      <c r="M96" s="192">
        <v>10.961737331954513</v>
      </c>
      <c r="N96" s="192">
        <v>16.297786720321902</v>
      </c>
      <c r="O96" s="192">
        <v>1.1326860841423951</v>
      </c>
      <c r="P96" s="192">
        <v>7.3289902280130308</v>
      </c>
      <c r="Q96" s="192">
        <v>13.519313304721029</v>
      </c>
      <c r="R96" s="192">
        <v>2.5756891098056935</v>
      </c>
      <c r="S96" s="192">
        <v>14.703315881326361</v>
      </c>
      <c r="T96" s="192">
        <v>16.438356164383567</v>
      </c>
      <c r="U96" s="192">
        <v>1.4803471158754458</v>
      </c>
      <c r="V96" s="192">
        <v>12.007417709782093</v>
      </c>
      <c r="W96" s="192">
        <v>17.13513513513514</v>
      </c>
      <c r="X96" s="192">
        <v>2.4806201550387579</v>
      </c>
      <c r="Y96" s="192">
        <v>10.384818133895624</v>
      </c>
      <c r="Z96" s="192">
        <v>17.137096774193552</v>
      </c>
      <c r="AA96" s="192">
        <v>1.2419006479481658</v>
      </c>
      <c r="AB96" s="192">
        <v>8.1123244929797167</v>
      </c>
      <c r="AC96" s="192">
        <v>13.449899125756557</v>
      </c>
      <c r="AD96" s="192">
        <v>0.9174311926605504</v>
      </c>
      <c r="AE96" s="192">
        <v>6.2500000000000036</v>
      </c>
      <c r="AF96" s="192">
        <v>11.692969870875162</v>
      </c>
      <c r="AG96" s="192">
        <v>1.5938069216757733</v>
      </c>
      <c r="AH96" s="192">
        <v>13.098901098901106</v>
      </c>
      <c r="AI96" s="192">
        <v>15.861618798955615</v>
      </c>
      <c r="AJ96" s="192">
        <v>0.82346886258363317</v>
      </c>
      <c r="AK96" s="192">
        <v>9.9766899766899826</v>
      </c>
      <c r="AL96" s="192">
        <v>17.224622030237541</v>
      </c>
      <c r="AM96" s="192">
        <v>1.0389610389610393</v>
      </c>
      <c r="AN96" s="192">
        <v>9.4179894179893928</v>
      </c>
      <c r="AO96" s="192">
        <v>18.004045853000676</v>
      </c>
      <c r="AP96" s="192">
        <v>0.86580086580086624</v>
      </c>
      <c r="AQ96" s="192">
        <v>8.0250130276185558</v>
      </c>
      <c r="AR96" s="192">
        <v>12.559081701553012</v>
      </c>
      <c r="AS96" s="192">
        <v>0.64724919093851174</v>
      </c>
      <c r="AT96" s="192">
        <v>4.4956140350877236</v>
      </c>
      <c r="AU96" s="192">
        <v>9.4790159189580478</v>
      </c>
      <c r="AV96" s="192">
        <v>6.378514477549297</v>
      </c>
      <c r="AW96" s="192">
        <v>28.946306015341072</v>
      </c>
      <c r="AX96" s="192">
        <v>26.56826568265679</v>
      </c>
      <c r="AY96" s="192">
        <v>3.9924847346171957</v>
      </c>
      <c r="AZ96" s="192">
        <v>26.006057983556886</v>
      </c>
      <c r="BA96" s="192">
        <v>27.291242362525399</v>
      </c>
      <c r="BB96" s="192">
        <v>4.6660117878192526</v>
      </c>
      <c r="BC96" s="192">
        <v>23.445912873225687</v>
      </c>
      <c r="BD96" s="192">
        <v>26.078557630392808</v>
      </c>
      <c r="BE96" s="192">
        <v>2.6466009340944474</v>
      </c>
      <c r="BF96" s="192">
        <v>17.451260104612455</v>
      </c>
      <c r="BG96" s="192">
        <v>18.274111675126896</v>
      </c>
      <c r="BH96" s="192">
        <v>2.5575447570332446</v>
      </c>
      <c r="BI96" s="192">
        <v>15.253386853988976</v>
      </c>
      <c r="BJ96" s="192">
        <v>19.438877755511022</v>
      </c>
      <c r="BK96" s="192" t="s">
        <v>286</v>
      </c>
      <c r="BL96" s="192">
        <v>4.9292929292930836</v>
      </c>
      <c r="BM96" s="192">
        <v>5.2372150338879209</v>
      </c>
      <c r="BN96" s="192" t="s">
        <v>286</v>
      </c>
      <c r="BO96" s="192">
        <v>4.8031155344006748</v>
      </c>
      <c r="BP96" s="192">
        <v>6.0652395514781574</v>
      </c>
      <c r="BQ96" s="192" t="s">
        <v>286</v>
      </c>
      <c r="BR96" s="192">
        <v>3.4752814488496995</v>
      </c>
      <c r="BS96" s="192">
        <v>4.909560723514403</v>
      </c>
      <c r="BT96" s="192" t="s">
        <v>286</v>
      </c>
      <c r="BU96" s="192">
        <v>3.5508637236084488</v>
      </c>
      <c r="BV96" s="192">
        <v>3.4263959390862926</v>
      </c>
      <c r="BW96" s="192" t="s">
        <v>286</v>
      </c>
      <c r="BX96" s="192">
        <v>1.8639798488664994</v>
      </c>
      <c r="BY96" s="192">
        <v>2.682763246143526</v>
      </c>
      <c r="BZ96" s="192" t="s">
        <v>286</v>
      </c>
      <c r="CA96" s="192">
        <v>10.120481927710848</v>
      </c>
      <c r="CB96" s="192">
        <v>33.356024506466987</v>
      </c>
      <c r="CC96" s="192" t="s">
        <v>286</v>
      </c>
      <c r="CD96" s="192">
        <v>8.3506224066390136</v>
      </c>
      <c r="CE96" s="192">
        <v>35.364464692482983</v>
      </c>
      <c r="CF96" s="192" t="s">
        <v>286</v>
      </c>
      <c r="CG96" s="192">
        <v>6.6115702479338845</v>
      </c>
      <c r="CH96" s="192">
        <v>33.090909090909079</v>
      </c>
      <c r="CI96" s="192" t="s">
        <v>286</v>
      </c>
      <c r="CJ96" s="192">
        <v>6.2424242424242422</v>
      </c>
      <c r="CK96" s="192">
        <v>28.770131771595924</v>
      </c>
      <c r="CL96" s="192" t="s">
        <v>286</v>
      </c>
      <c r="CM96" s="192">
        <v>4.1822721598002524</v>
      </c>
      <c r="CN96" s="192">
        <v>19.370078740157503</v>
      </c>
      <c r="CO96" s="192" t="s">
        <v>286</v>
      </c>
      <c r="CP96" s="192">
        <v>32.240884883244597</v>
      </c>
      <c r="CQ96" s="192">
        <v>48.060075093867368</v>
      </c>
      <c r="CR96" s="192" t="s">
        <v>286</v>
      </c>
      <c r="CS96" s="192">
        <v>27.643703378674836</v>
      </c>
      <c r="CT96" s="192">
        <v>46.435950413223139</v>
      </c>
      <c r="CU96" s="192" t="s">
        <v>286</v>
      </c>
      <c r="CV96" s="192">
        <v>25.174825174825166</v>
      </c>
      <c r="CW96" s="192">
        <v>44.313725490196092</v>
      </c>
      <c r="CX96" s="192" t="s">
        <v>286</v>
      </c>
      <c r="CY96" s="192">
        <v>22.648941408173304</v>
      </c>
      <c r="CZ96" s="192">
        <v>38.446601941747559</v>
      </c>
      <c r="DA96" s="192" t="s">
        <v>286</v>
      </c>
      <c r="DB96" s="192">
        <v>19.144496609285355</v>
      </c>
      <c r="DC96" s="210">
        <v>34.859876965140131</v>
      </c>
      <c r="DD96" s="192">
        <v>68.204911092294694</v>
      </c>
      <c r="DE96" s="192">
        <v>67.518248175182478</v>
      </c>
      <c r="DF96" s="192">
        <v>52.09617755856965</v>
      </c>
      <c r="DG96" s="192">
        <v>67.702768334142846</v>
      </c>
      <c r="DH96" s="192">
        <v>68.215371254884658</v>
      </c>
      <c r="DI96" s="192">
        <v>53.90904445579973</v>
      </c>
      <c r="DJ96" s="192">
        <v>67.689984901862132</v>
      </c>
      <c r="DK96" s="192">
        <v>70.38310412573675</v>
      </c>
      <c r="DL96" s="192">
        <v>53.781512605041939</v>
      </c>
      <c r="DM96" s="192">
        <v>69.599999999999866</v>
      </c>
      <c r="DN96" s="192">
        <v>72.2060252672498</v>
      </c>
      <c r="DO96" s="192">
        <v>61.980830670926544</v>
      </c>
      <c r="DP96" s="192">
        <v>68.339562199679619</v>
      </c>
      <c r="DQ96" s="192">
        <v>71.095334685598317</v>
      </c>
      <c r="DR96" s="192">
        <v>62.659503022162539</v>
      </c>
      <c r="DS96" s="192">
        <v>45.325290822921176</v>
      </c>
      <c r="DT96" s="192">
        <v>52.93641150263268</v>
      </c>
      <c r="DU96" s="192">
        <v>36.217552533992581</v>
      </c>
      <c r="DV96" s="192">
        <v>45.343734763530037</v>
      </c>
      <c r="DW96" s="192">
        <v>57.211120764552561</v>
      </c>
      <c r="DX96" s="192">
        <v>39.775051124744394</v>
      </c>
      <c r="DY96" s="192">
        <v>44.282115869017581</v>
      </c>
      <c r="DZ96" s="192">
        <v>57.871505640019627</v>
      </c>
      <c r="EA96" s="192">
        <v>39.2233009708739</v>
      </c>
      <c r="EB96" s="192">
        <v>47.471022128556463</v>
      </c>
      <c r="EC96" s="192">
        <v>58.284883720930154</v>
      </c>
      <c r="ED96" s="192">
        <v>46.075303126994221</v>
      </c>
      <c r="EE96" s="192">
        <v>46.899841017488015</v>
      </c>
      <c r="EF96" s="192">
        <v>56.556962025316388</v>
      </c>
      <c r="EG96" s="192">
        <v>46.122724207687156</v>
      </c>
      <c r="EH96" s="192">
        <v>22.506393861892629</v>
      </c>
      <c r="EI96" s="192">
        <v>15.234215885947052</v>
      </c>
      <c r="EJ96" s="192">
        <v>10.994441012970965</v>
      </c>
      <c r="EK96" s="192">
        <v>20.721153846153843</v>
      </c>
      <c r="EL96" s="192">
        <v>15.727391874180867</v>
      </c>
      <c r="EM96" s="192">
        <v>11.662404092071625</v>
      </c>
      <c r="EN96" s="192">
        <v>19.375943633618505</v>
      </c>
      <c r="EO96" s="192">
        <v>14.427860696517422</v>
      </c>
      <c r="EP96" s="192">
        <v>13.876221498371315</v>
      </c>
      <c r="EQ96" s="192">
        <v>20.537124802527661</v>
      </c>
      <c r="ER96" s="192">
        <v>17.142857142857121</v>
      </c>
      <c r="ES96" s="192">
        <v>15.611004478566855</v>
      </c>
      <c r="ET96" s="192">
        <v>21.321961620469082</v>
      </c>
      <c r="EU96" s="192">
        <v>19.447287615148397</v>
      </c>
      <c r="EV96" s="192">
        <v>16.000000000000004</v>
      </c>
      <c r="EW96" s="192" t="s">
        <v>286</v>
      </c>
      <c r="EX96" s="192" t="s">
        <v>286</v>
      </c>
      <c r="EY96" s="192" t="s">
        <v>286</v>
      </c>
      <c r="EZ96" s="192">
        <v>90.033381020505487</v>
      </c>
      <c r="FA96" s="192">
        <v>83.733100741386991</v>
      </c>
      <c r="FB96" s="192">
        <v>77.812018489984709</v>
      </c>
      <c r="FC96" s="192">
        <v>88.241155954160348</v>
      </c>
      <c r="FD96" s="192">
        <v>84.607794770596968</v>
      </c>
      <c r="FE96" s="192">
        <v>78.413524057217217</v>
      </c>
      <c r="FF96" s="192">
        <v>88.574423480083865</v>
      </c>
      <c r="FG96" s="192">
        <v>81.536974383760381</v>
      </c>
      <c r="FH96" s="192">
        <v>79.795396419437324</v>
      </c>
      <c r="FI96" s="192">
        <v>86.294945284002125</v>
      </c>
      <c r="FJ96" s="192">
        <v>80.730223123732131</v>
      </c>
      <c r="FK96" s="192">
        <v>76.335361730899152</v>
      </c>
      <c r="FL96" s="192" t="s">
        <v>286</v>
      </c>
      <c r="FM96" s="192" t="s">
        <v>286</v>
      </c>
      <c r="FN96" s="192" t="s">
        <v>286</v>
      </c>
      <c r="FO96" s="192">
        <v>41.678588459704308</v>
      </c>
      <c r="FP96" s="192">
        <v>35.76101177496723</v>
      </c>
      <c r="FQ96" s="192">
        <v>28.351309707241942</v>
      </c>
      <c r="FR96" s="192">
        <v>38.814150473343282</v>
      </c>
      <c r="FS96" s="192">
        <v>33.596447952639451</v>
      </c>
      <c r="FT96" s="192">
        <v>26.657997399219781</v>
      </c>
      <c r="FU96" s="192">
        <v>36.897274633123601</v>
      </c>
      <c r="FV96" s="192">
        <v>32.334461092315102</v>
      </c>
      <c r="FW96" s="192">
        <v>25.703324808184174</v>
      </c>
      <c r="FX96" s="192">
        <v>32.985930171964576</v>
      </c>
      <c r="FY96" s="192">
        <v>29.361054766734302</v>
      </c>
      <c r="FZ96" s="192">
        <v>25.152129817444195</v>
      </c>
      <c r="GA96" s="192" t="s">
        <v>286</v>
      </c>
      <c r="GB96" s="192" t="s">
        <v>286</v>
      </c>
      <c r="GC96" s="192" t="s">
        <v>286</v>
      </c>
      <c r="GD96" s="192">
        <v>64.44987775061135</v>
      </c>
      <c r="GE96" s="192">
        <v>68.560105680316937</v>
      </c>
      <c r="GF96" s="192">
        <v>69.901401141670888</v>
      </c>
      <c r="GG96" s="192">
        <v>60.431654676258958</v>
      </c>
      <c r="GH96" s="192">
        <v>65.735660847880439</v>
      </c>
      <c r="GI96" s="192">
        <v>62.327416173570029</v>
      </c>
      <c r="GJ96" s="192">
        <v>50.944414463032942</v>
      </c>
      <c r="GK96" s="192">
        <v>53.763440860215162</v>
      </c>
      <c r="GL96" s="192">
        <v>54.356306892067643</v>
      </c>
      <c r="GM96" s="192">
        <v>51.223404255319181</v>
      </c>
      <c r="GN96" s="192">
        <v>53.115264797507784</v>
      </c>
      <c r="GO96" s="192">
        <v>54.872149274360744</v>
      </c>
      <c r="GP96" s="192" t="s">
        <v>286</v>
      </c>
      <c r="GQ96" s="192" t="s">
        <v>286</v>
      </c>
      <c r="GR96" s="192" t="s">
        <v>286</v>
      </c>
      <c r="GS96" s="192">
        <v>21.124694376528083</v>
      </c>
      <c r="GT96" s="192">
        <v>26.332012329370368</v>
      </c>
      <c r="GU96" s="192">
        <v>27.970939283860904</v>
      </c>
      <c r="GV96" s="192">
        <v>19.527235354573492</v>
      </c>
      <c r="GW96" s="192">
        <v>21.496259351620878</v>
      </c>
      <c r="GX96" s="192">
        <v>20.118343195266313</v>
      </c>
      <c r="GY96" s="192">
        <v>13.437668645439835</v>
      </c>
      <c r="GZ96" s="192">
        <v>16.226783968719442</v>
      </c>
      <c r="HA96" s="192">
        <v>15.539661898569571</v>
      </c>
      <c r="HB96" s="192">
        <v>15.691489361702125</v>
      </c>
      <c r="HC96" s="192">
        <v>15.368639667705077</v>
      </c>
      <c r="HD96" s="192">
        <v>14.720110573600561</v>
      </c>
      <c r="HE96" s="192" t="s">
        <v>286</v>
      </c>
      <c r="HF96" s="192" t="s">
        <v>286</v>
      </c>
      <c r="HG96" s="192" t="s">
        <v>286</v>
      </c>
      <c r="HH96" s="192">
        <v>26.46310432569976</v>
      </c>
      <c r="HI96" s="192">
        <v>22.456297624383676</v>
      </c>
      <c r="HJ96" s="192">
        <v>17.634523175279647</v>
      </c>
      <c r="HK96" s="192">
        <v>35.805763073639284</v>
      </c>
      <c r="HL96" s="192">
        <v>35.115681233933117</v>
      </c>
      <c r="HM96" s="192">
        <v>24.916499665998682</v>
      </c>
      <c r="HN96" s="192">
        <v>37.603078614623378</v>
      </c>
      <c r="HO96" s="192">
        <v>38.775510204081506</v>
      </c>
      <c r="HP96" s="192">
        <v>33.006535947712322</v>
      </c>
      <c r="HQ96" s="192">
        <v>34.151663938897968</v>
      </c>
      <c r="HR96" s="192">
        <v>30.998431782540511</v>
      </c>
      <c r="HS96" s="192">
        <v>29.501385041551266</v>
      </c>
      <c r="HT96" s="192" t="s">
        <v>286</v>
      </c>
      <c r="HU96" s="192" t="s">
        <v>286</v>
      </c>
      <c r="HV96" s="192" t="s">
        <v>286</v>
      </c>
      <c r="HW96" s="192">
        <v>10.279898218829519</v>
      </c>
      <c r="HX96" s="192">
        <v>7.485432541461245</v>
      </c>
      <c r="HY96" s="192">
        <v>4.6883324453915813</v>
      </c>
      <c r="HZ96" s="192">
        <v>13.447171824973299</v>
      </c>
      <c r="IA96" s="192">
        <v>10.89974293059125</v>
      </c>
      <c r="IB96" s="192">
        <v>6.3460253841015328</v>
      </c>
      <c r="IC96" s="192">
        <v>13.853765805387583</v>
      </c>
      <c r="ID96" s="192">
        <v>12.991538078646087</v>
      </c>
      <c r="IE96" s="192">
        <v>9.4117647058823444</v>
      </c>
      <c r="IF96" s="192">
        <v>11.511183851609379</v>
      </c>
      <c r="IG96" s="192">
        <v>11.343439623627818</v>
      </c>
      <c r="IH96" s="192">
        <v>9.4182825484764514</v>
      </c>
      <c r="II96" s="192" t="s">
        <v>286</v>
      </c>
      <c r="IJ96" s="192" t="s">
        <v>286</v>
      </c>
      <c r="IK96" s="192" t="s">
        <v>286</v>
      </c>
      <c r="IL96" s="192" t="s">
        <v>286</v>
      </c>
      <c r="IM96" s="192" t="s">
        <v>286</v>
      </c>
      <c r="IN96" s="192" t="s">
        <v>286</v>
      </c>
      <c r="IO96" s="192" t="s">
        <v>286</v>
      </c>
      <c r="IP96" s="192" t="s">
        <v>286</v>
      </c>
      <c r="IQ96" s="192" t="s">
        <v>286</v>
      </c>
      <c r="IR96" s="192" t="s">
        <v>286</v>
      </c>
      <c r="IS96" s="192">
        <v>15.251572327044029</v>
      </c>
      <c r="IT96" s="192">
        <v>11.954331766286096</v>
      </c>
      <c r="IU96" s="192" t="s">
        <v>286</v>
      </c>
      <c r="IV96" s="192">
        <v>14.493564633463913</v>
      </c>
      <c r="IW96" s="192">
        <v>12.011371712864252</v>
      </c>
      <c r="IX96" s="192" t="s">
        <v>286</v>
      </c>
      <c r="IY96" s="192" t="s">
        <v>286</v>
      </c>
      <c r="IZ96" s="192" t="s">
        <v>286</v>
      </c>
      <c r="JA96" s="192" t="s">
        <v>286</v>
      </c>
      <c r="JB96" s="192" t="s">
        <v>286</v>
      </c>
      <c r="JC96" s="192" t="s">
        <v>286</v>
      </c>
      <c r="JD96" s="192" t="s">
        <v>286</v>
      </c>
      <c r="JE96" s="192" t="s">
        <v>286</v>
      </c>
      <c r="JF96" s="192" t="s">
        <v>286</v>
      </c>
      <c r="JG96" s="192" t="s">
        <v>286</v>
      </c>
      <c r="JH96" s="192">
        <v>10.167714884696025</v>
      </c>
      <c r="JI96" s="192">
        <v>9.5366017461383414</v>
      </c>
      <c r="JJ96" s="192" t="s">
        <v>286</v>
      </c>
      <c r="JK96" s="192">
        <v>9.8489087856743094</v>
      </c>
      <c r="JL96" s="192">
        <v>11.727078891257992</v>
      </c>
      <c r="JM96" s="192" t="s">
        <v>286</v>
      </c>
      <c r="JN96" s="192" t="s">
        <v>286</v>
      </c>
      <c r="JO96" s="192" t="s">
        <v>286</v>
      </c>
      <c r="JP96" s="192" t="s">
        <v>286</v>
      </c>
      <c r="JQ96" s="192" t="s">
        <v>286</v>
      </c>
      <c r="JR96" s="192" t="s">
        <v>286</v>
      </c>
      <c r="JS96" s="192" t="s">
        <v>286</v>
      </c>
      <c r="JT96" s="192" t="s">
        <v>286</v>
      </c>
      <c r="JU96" s="192" t="s">
        <v>286</v>
      </c>
      <c r="JV96" s="192" t="s">
        <v>286</v>
      </c>
      <c r="JW96" s="192">
        <v>25.419287211740034</v>
      </c>
      <c r="JX96" s="192">
        <v>21.490933512424455</v>
      </c>
      <c r="JY96" s="192" t="s">
        <v>286</v>
      </c>
      <c r="JZ96" s="192">
        <v>24.342473419138258</v>
      </c>
      <c r="KA96" s="192">
        <v>23.738450604122249</v>
      </c>
      <c r="KB96" s="192">
        <v>17.251712328767141</v>
      </c>
      <c r="KC96" s="192">
        <v>23.838630806845924</v>
      </c>
      <c r="KD96" s="192">
        <v>26.868437306979612</v>
      </c>
      <c r="KE96" s="192">
        <v>17.263056092843321</v>
      </c>
      <c r="KF96" s="192">
        <v>23.946110386788359</v>
      </c>
      <c r="KG96" s="192">
        <v>24.129098360655732</v>
      </c>
      <c r="KH96" s="192">
        <v>18.74047739969529</v>
      </c>
      <c r="KI96" s="192">
        <v>19.9406234537358</v>
      </c>
      <c r="KJ96" s="192">
        <v>23.464770523594058</v>
      </c>
      <c r="KK96" s="192">
        <v>19.416445623342202</v>
      </c>
      <c r="KL96" s="192">
        <v>23.443579766536956</v>
      </c>
      <c r="KM96" s="192">
        <v>24.234693877551052</v>
      </c>
      <c r="KN96" s="192">
        <v>17.097625329815262</v>
      </c>
      <c r="KO96" s="192">
        <v>20.705521472392665</v>
      </c>
      <c r="KP96" s="192">
        <v>23.81275440976933</v>
      </c>
      <c r="KQ96" s="192" t="str">
        <f t="shared" si="94"/>
        <v>--</v>
      </c>
      <c r="KR96" s="192" t="str">
        <f t="shared" si="94"/>
        <v>--</v>
      </c>
      <c r="KS96" s="192" t="str">
        <f t="shared" si="94"/>
        <v>--</v>
      </c>
      <c r="KT96" s="192" t="str">
        <f t="shared" si="94"/>
        <v>--</v>
      </c>
      <c r="KU96" s="192" t="str">
        <f t="shared" si="94"/>
        <v>--</v>
      </c>
      <c r="KV96" s="228">
        <v>1.6223231667748199</v>
      </c>
      <c r="KW96" s="228">
        <v>1.67146974063401</v>
      </c>
      <c r="KX96" s="228">
        <v>1.63568773234201</v>
      </c>
      <c r="KY96" s="228">
        <v>1.9502353732347</v>
      </c>
      <c r="KZ96" s="228">
        <v>1.7910447761193999</v>
      </c>
      <c r="LA96" s="228">
        <v>1.7322834645669301</v>
      </c>
      <c r="LB96" s="190" t="str">
        <f t="shared" si="60"/>
        <v>--</v>
      </c>
      <c r="LC96" s="228">
        <v>3.0245746691871398</v>
      </c>
      <c r="LD96" s="228">
        <v>9.7959183673469603</v>
      </c>
      <c r="LE96" s="190" t="str">
        <f t="shared" si="61"/>
        <v>--</v>
      </c>
      <c r="LF96" s="228">
        <v>1.04422604422605</v>
      </c>
      <c r="LG96" s="228">
        <v>8.8452088452088393</v>
      </c>
      <c r="LH96" s="228">
        <v>81.806367771279895</v>
      </c>
      <c r="LI96" s="228">
        <v>78.067129629629704</v>
      </c>
      <c r="LJ96" s="228">
        <v>78.061607813673902</v>
      </c>
      <c r="LK96" s="228">
        <v>77.373737373737299</v>
      </c>
      <c r="LL96" s="228">
        <v>73.993993993993996</v>
      </c>
      <c r="LM96" s="228">
        <v>69.475357710651707</v>
      </c>
      <c r="LN96" s="228">
        <v>32.553606237816801</v>
      </c>
      <c r="LO96" s="228">
        <v>30.671296296296301</v>
      </c>
      <c r="LP96" s="228">
        <v>29.601803155522202</v>
      </c>
      <c r="LQ96" s="228">
        <v>26.8686868686869</v>
      </c>
      <c r="LR96" s="228">
        <v>27.2672672672673</v>
      </c>
      <c r="LS96" s="228">
        <v>23.688394276629602</v>
      </c>
      <c r="LT96" s="228">
        <v>47.715404699738897</v>
      </c>
      <c r="LU96" s="228">
        <v>49.593023255813897</v>
      </c>
      <c r="LV96" s="228">
        <v>51.918735891647799</v>
      </c>
      <c r="LW96" s="228">
        <v>42.982456140350898</v>
      </c>
      <c r="LX96" s="228">
        <v>44.110576923076998</v>
      </c>
      <c r="LY96" s="228">
        <v>42.117834394904399</v>
      </c>
      <c r="LZ96" s="228">
        <v>12.2715404699739</v>
      </c>
      <c r="MA96" s="228">
        <v>12.383720930232499</v>
      </c>
      <c r="MB96" s="228">
        <v>12.264860797592201</v>
      </c>
      <c r="MC96" s="228">
        <v>9.1093117408906803</v>
      </c>
      <c r="MD96" s="228">
        <v>8.8942307692307896</v>
      </c>
      <c r="ME96" s="228">
        <v>9.3949044585987007</v>
      </c>
      <c r="MF96" s="228">
        <v>41.2148922273024</v>
      </c>
      <c r="MG96" s="228">
        <v>37.376668601276798</v>
      </c>
      <c r="MH96" s="228">
        <v>37.537993920972603</v>
      </c>
      <c r="MI96" s="228">
        <v>32.951482479784403</v>
      </c>
      <c r="MJ96" s="228">
        <v>32.733812949640303</v>
      </c>
      <c r="MK96" s="228">
        <v>26.3535031847134</v>
      </c>
      <c r="ML96" s="228">
        <v>12.540822991508801</v>
      </c>
      <c r="MM96" s="228">
        <v>11.781775972141601</v>
      </c>
      <c r="MN96" s="228">
        <v>11.702127659574501</v>
      </c>
      <c r="MO96" s="228">
        <v>9.4339622641509404</v>
      </c>
      <c r="MP96" s="228">
        <v>9.4124700239808199</v>
      </c>
      <c r="MQ96" s="228">
        <v>7.2452229299363102</v>
      </c>
      <c r="MR96" s="190" t="str">
        <f t="shared" si="87"/>
        <v>--</v>
      </c>
      <c r="MS96" s="190" t="str">
        <f t="shared" si="87"/>
        <v>--</v>
      </c>
      <c r="MT96" s="190" t="str">
        <f t="shared" si="87"/>
        <v>--</v>
      </c>
      <c r="MU96" s="190" t="str">
        <f t="shared" si="87"/>
        <v>--</v>
      </c>
      <c r="MV96" s="230">
        <v>85.119798234552306</v>
      </c>
      <c r="MW96" s="230">
        <v>80.921895006402195</v>
      </c>
      <c r="MX96" s="230">
        <v>32.786885245901701</v>
      </c>
      <c r="MY96" s="230">
        <v>29.129321382842502</v>
      </c>
      <c r="MZ96" s="230">
        <v>45.153061224489797</v>
      </c>
      <c r="NA96" s="230">
        <v>35.2112676056338</v>
      </c>
      <c r="NB96" s="230">
        <v>7.5255102040816304</v>
      </c>
      <c r="NC96" s="230">
        <v>5.1856594110115202</v>
      </c>
      <c r="ND96" s="230">
        <v>35.174603174603199</v>
      </c>
      <c r="NE96" s="230">
        <v>34.551282051282001</v>
      </c>
      <c r="NF96" s="230">
        <v>9.3333333333333197</v>
      </c>
      <c r="NG96" s="230">
        <v>9.6153846153846096</v>
      </c>
      <c r="NH96" s="221" t="str">
        <f t="shared" si="62"/>
        <v>--</v>
      </c>
      <c r="NI96" s="228">
        <v>14.387464387464378</v>
      </c>
      <c r="NJ96" s="228">
        <v>14.268066707844344</v>
      </c>
      <c r="NK96" s="228">
        <v>13.880126182965297</v>
      </c>
      <c r="NL96" s="221" t="str">
        <f t="shared" si="63"/>
        <v>--</v>
      </c>
      <c r="NM96" s="228">
        <v>16.995447647951501</v>
      </c>
      <c r="NN96" s="228">
        <v>14.5819831497084</v>
      </c>
      <c r="NO96" s="228">
        <v>15.1690024732069</v>
      </c>
      <c r="NP96" s="221" t="str">
        <f t="shared" si="64"/>
        <v>--</v>
      </c>
      <c r="NQ96" s="228">
        <v>7.9772079772079767</v>
      </c>
      <c r="NR96" s="228">
        <v>8.6473131562693197</v>
      </c>
      <c r="NS96" s="228">
        <v>9.9369085173501599</v>
      </c>
      <c r="NT96" s="221" t="str">
        <f t="shared" si="65"/>
        <v>--</v>
      </c>
      <c r="NU96" s="228">
        <v>11.305007587253414</v>
      </c>
      <c r="NV96" s="228">
        <v>10.82307193778353</v>
      </c>
      <c r="NW96" s="228">
        <v>11.376751854905191</v>
      </c>
      <c r="NX96" s="221" t="str">
        <f t="shared" si="66"/>
        <v>--</v>
      </c>
      <c r="NY96" s="228">
        <v>22.364672364672398</v>
      </c>
      <c r="NZ96" s="228">
        <v>22.915379864113671</v>
      </c>
      <c r="OA96" s="228">
        <v>23.817034700315457</v>
      </c>
      <c r="OB96" s="221" t="str">
        <f t="shared" si="67"/>
        <v>--</v>
      </c>
      <c r="OC96" s="228">
        <v>28.300455235204836</v>
      </c>
      <c r="OD96" s="228">
        <v>25.405055087491917</v>
      </c>
      <c r="OE96" s="228">
        <v>26.545754328112125</v>
      </c>
      <c r="OF96" s="299">
        <v>45.523329129886562</v>
      </c>
      <c r="OG96" s="128">
        <v>53.143227478937099</v>
      </c>
      <c r="OH96" s="128">
        <v>56.127167630057812</v>
      </c>
      <c r="OI96" s="128">
        <v>49.88797610156832</v>
      </c>
      <c r="OJ96" s="128">
        <v>46.498054474708084</v>
      </c>
      <c r="OK96" s="128">
        <v>59.10006715916726</v>
      </c>
      <c r="OL96" s="128">
        <v>55.761194029850834</v>
      </c>
      <c r="OM96" s="128">
        <v>45.705279747832904</v>
      </c>
      <c r="ON96" s="310">
        <v>21.01869761444226</v>
      </c>
      <c r="OO96" s="128">
        <v>16.787838730998033</v>
      </c>
      <c r="OP96" s="128">
        <v>16.15160349854229</v>
      </c>
      <c r="OQ96" s="128">
        <v>16.377358490566028</v>
      </c>
      <c r="OR96" s="128">
        <v>21.764327108821711</v>
      </c>
      <c r="OS96" s="128">
        <v>20.296695886716108</v>
      </c>
      <c r="OT96" s="128">
        <v>17.996400719856013</v>
      </c>
      <c r="OU96" s="128">
        <v>15.286624203821667</v>
      </c>
      <c r="OW96" s="378" t="str">
        <f t="shared" si="68"/>
        <v>--</v>
      </c>
      <c r="OX96" s="392">
        <v>1.4138817480719801</v>
      </c>
      <c r="OY96" s="392">
        <v>1.7981438515081192</v>
      </c>
      <c r="OZ96" s="392">
        <v>1.3776337115072916</v>
      </c>
      <c r="PA96" s="378" t="str">
        <f t="shared" si="69"/>
        <v>--</v>
      </c>
      <c r="PB96" s="378" t="str">
        <f t="shared" si="69"/>
        <v>--</v>
      </c>
      <c r="PC96" s="392">
        <v>2.1135265700483119</v>
      </c>
      <c r="PD96" s="392">
        <v>8.1649831649831732</v>
      </c>
      <c r="PE96" s="391">
        <v>43.710870802504225</v>
      </c>
      <c r="PF96" s="392">
        <v>53.641545281823973</v>
      </c>
      <c r="PG96" s="392">
        <v>52.326249282021905</v>
      </c>
      <c r="PH96" s="392">
        <v>46.53784219001605</v>
      </c>
      <c r="PI96" s="391">
        <v>22.70333528379166</v>
      </c>
      <c r="PJ96" s="392">
        <v>15.928066795118788</v>
      </c>
      <c r="PK96" s="392">
        <v>15.697674418604679</v>
      </c>
      <c r="PL96" s="392">
        <v>12.438625204582648</v>
      </c>
      <c r="PM96" s="378" t="str">
        <f t="shared" si="70"/>
        <v>--</v>
      </c>
      <c r="PN96" s="392">
        <v>14.224137931034472</v>
      </c>
      <c r="PO96" s="392">
        <v>15.49907005579664</v>
      </c>
      <c r="PP96" s="392">
        <v>14.772727272727257</v>
      </c>
      <c r="PQ96" s="378" t="str">
        <f t="shared" si="71"/>
        <v>--</v>
      </c>
      <c r="PR96" s="392">
        <v>11.566091954022985</v>
      </c>
      <c r="PS96" s="392">
        <v>11.531308121512716</v>
      </c>
      <c r="PT96" s="392">
        <v>15.034965034965035</v>
      </c>
      <c r="PU96" s="378" t="str">
        <f t="shared" si="72"/>
        <v>--</v>
      </c>
      <c r="PV96" s="392">
        <v>25.790229885057503</v>
      </c>
      <c r="PW96" s="392">
        <v>27.030378177309373</v>
      </c>
      <c r="PX96" s="392">
        <v>29.807692307692328</v>
      </c>
      <c r="PZ96" s="368"/>
      <c r="QA96" s="368"/>
      <c r="QB96" s="368"/>
      <c r="QC96" s="368"/>
      <c r="QD96" s="368"/>
      <c r="QE96" s="368"/>
      <c r="QF96" s="368"/>
      <c r="QG96" s="368"/>
      <c r="QH96" s="368"/>
      <c r="QI96" s="368"/>
      <c r="QJ96" s="368"/>
      <c r="QK96" s="368"/>
      <c r="QL96" s="368"/>
      <c r="QM96" s="368"/>
      <c r="QN96" s="368"/>
      <c r="QO96" s="368"/>
      <c r="QP96" s="368"/>
      <c r="QQ96" s="368"/>
      <c r="QR96" s="368"/>
      <c r="QS96" s="368"/>
      <c r="QT96" s="368"/>
      <c r="QU96" s="368"/>
      <c r="QV96" s="368"/>
      <c r="QW96" s="368"/>
      <c r="QX96" s="368"/>
      <c r="QY96" s="368"/>
      <c r="QZ96" s="368"/>
      <c r="RA96" s="368"/>
      <c r="RB96" s="368"/>
      <c r="RC96" s="368"/>
      <c r="RD96" s="368"/>
      <c r="RE96" s="368"/>
      <c r="RF96" s="368"/>
      <c r="RG96" s="368"/>
      <c r="RH96" s="368"/>
      <c r="RI96" s="368"/>
      <c r="RJ96" s="368"/>
      <c r="RK96" s="368"/>
      <c r="RL96" s="368"/>
      <c r="RM96" s="368"/>
      <c r="RN96" s="368"/>
      <c r="RO96" s="368"/>
      <c r="RP96" s="368"/>
      <c r="RQ96" s="368"/>
      <c r="RR96" s="368"/>
      <c r="RS96" s="368"/>
      <c r="RT96" s="368"/>
    </row>
    <row r="97" spans="1:488" s="93" customFormat="1" x14ac:dyDescent="0.25">
      <c r="A97" s="93" t="str">
        <f>"--"</f>
        <v>--</v>
      </c>
      <c r="B97" s="96" t="s">
        <v>2442</v>
      </c>
      <c r="C97" s="202" t="str">
        <f t="shared" ref="C97:BN97" si="95">"--"</f>
        <v>--</v>
      </c>
      <c r="D97" s="206" t="str">
        <f t="shared" si="95"/>
        <v>--</v>
      </c>
      <c r="E97" s="206" t="str">
        <f t="shared" si="95"/>
        <v>--</v>
      </c>
      <c r="F97" s="206" t="str">
        <f t="shared" si="95"/>
        <v>--</v>
      </c>
      <c r="G97" s="206" t="str">
        <f t="shared" si="95"/>
        <v>--</v>
      </c>
      <c r="H97" s="206" t="str">
        <f t="shared" si="95"/>
        <v>--</v>
      </c>
      <c r="I97" s="206" t="str">
        <f t="shared" si="95"/>
        <v>--</v>
      </c>
      <c r="J97" s="206" t="str">
        <f t="shared" si="95"/>
        <v>--</v>
      </c>
      <c r="K97" s="206" t="str">
        <f t="shared" si="95"/>
        <v>--</v>
      </c>
      <c r="L97" s="206" t="str">
        <f t="shared" si="95"/>
        <v>--</v>
      </c>
      <c r="M97" s="203" t="str">
        <f t="shared" si="95"/>
        <v>--</v>
      </c>
      <c r="N97" s="203" t="str">
        <f t="shared" si="95"/>
        <v>--</v>
      </c>
      <c r="O97" s="203" t="str">
        <f t="shared" si="95"/>
        <v>--</v>
      </c>
      <c r="P97" s="203" t="str">
        <f t="shared" si="95"/>
        <v>--</v>
      </c>
      <c r="Q97" s="203" t="str">
        <f t="shared" si="95"/>
        <v>--</v>
      </c>
      <c r="R97" s="203" t="str">
        <f t="shared" si="95"/>
        <v>--</v>
      </c>
      <c r="S97" s="203" t="str">
        <f t="shared" si="95"/>
        <v>--</v>
      </c>
      <c r="T97" s="203" t="str">
        <f t="shared" si="95"/>
        <v>--</v>
      </c>
      <c r="U97" s="203" t="str">
        <f t="shared" si="95"/>
        <v>--</v>
      </c>
      <c r="V97" s="203" t="str">
        <f t="shared" si="95"/>
        <v>--</v>
      </c>
      <c r="W97" s="203" t="str">
        <f t="shared" si="95"/>
        <v>--</v>
      </c>
      <c r="X97" s="203" t="str">
        <f t="shared" si="95"/>
        <v>--</v>
      </c>
      <c r="Y97" s="203" t="str">
        <f t="shared" si="95"/>
        <v>--</v>
      </c>
      <c r="Z97" s="203" t="str">
        <f t="shared" si="95"/>
        <v>--</v>
      </c>
      <c r="AA97" s="203" t="str">
        <f t="shared" si="95"/>
        <v>--</v>
      </c>
      <c r="AB97" s="203" t="str">
        <f t="shared" si="95"/>
        <v>--</v>
      </c>
      <c r="AC97" s="203" t="str">
        <f t="shared" si="95"/>
        <v>--</v>
      </c>
      <c r="AD97" s="203" t="str">
        <f t="shared" si="95"/>
        <v>--</v>
      </c>
      <c r="AE97" s="203" t="str">
        <f t="shared" si="95"/>
        <v>--</v>
      </c>
      <c r="AF97" s="203" t="str">
        <f t="shared" si="95"/>
        <v>--</v>
      </c>
      <c r="AG97" s="203" t="str">
        <f t="shared" si="95"/>
        <v>--</v>
      </c>
      <c r="AH97" s="203" t="str">
        <f t="shared" si="95"/>
        <v>--</v>
      </c>
      <c r="AI97" s="203" t="str">
        <f t="shared" si="95"/>
        <v>--</v>
      </c>
      <c r="AJ97" s="203" t="str">
        <f t="shared" si="95"/>
        <v>--</v>
      </c>
      <c r="AK97" s="203" t="str">
        <f t="shared" si="95"/>
        <v>--</v>
      </c>
      <c r="AL97" s="203" t="str">
        <f t="shared" si="95"/>
        <v>--</v>
      </c>
      <c r="AM97" s="203" t="str">
        <f t="shared" si="95"/>
        <v>--</v>
      </c>
      <c r="AN97" s="203" t="str">
        <f t="shared" si="95"/>
        <v>--</v>
      </c>
      <c r="AO97" s="203" t="str">
        <f t="shared" si="95"/>
        <v>--</v>
      </c>
      <c r="AP97" s="203" t="str">
        <f t="shared" si="95"/>
        <v>--</v>
      </c>
      <c r="AQ97" s="203" t="str">
        <f t="shared" si="95"/>
        <v>--</v>
      </c>
      <c r="AR97" s="203" t="str">
        <f t="shared" si="95"/>
        <v>--</v>
      </c>
      <c r="AS97" s="203" t="str">
        <f t="shared" si="95"/>
        <v>--</v>
      </c>
      <c r="AT97" s="203" t="str">
        <f t="shared" si="95"/>
        <v>--</v>
      </c>
      <c r="AU97" s="203" t="str">
        <f t="shared" si="95"/>
        <v>--</v>
      </c>
      <c r="AV97" s="203" t="str">
        <f t="shared" si="95"/>
        <v>--</v>
      </c>
      <c r="AW97" s="203" t="str">
        <f t="shared" si="95"/>
        <v>--</v>
      </c>
      <c r="AX97" s="203" t="str">
        <f t="shared" si="95"/>
        <v>--</v>
      </c>
      <c r="AY97" s="203" t="str">
        <f t="shared" si="95"/>
        <v>--</v>
      </c>
      <c r="AZ97" s="203" t="str">
        <f t="shared" si="95"/>
        <v>--</v>
      </c>
      <c r="BA97" s="203" t="str">
        <f t="shared" si="95"/>
        <v>--</v>
      </c>
      <c r="BB97" s="203" t="str">
        <f t="shared" si="95"/>
        <v>--</v>
      </c>
      <c r="BC97" s="203" t="str">
        <f t="shared" si="95"/>
        <v>--</v>
      </c>
      <c r="BD97" s="203" t="str">
        <f t="shared" si="95"/>
        <v>--</v>
      </c>
      <c r="BE97" s="203" t="str">
        <f t="shared" si="95"/>
        <v>--</v>
      </c>
      <c r="BF97" s="203" t="str">
        <f t="shared" si="95"/>
        <v>--</v>
      </c>
      <c r="BG97" s="203" t="str">
        <f t="shared" si="95"/>
        <v>--</v>
      </c>
      <c r="BH97" s="203" t="str">
        <f t="shared" si="95"/>
        <v>--</v>
      </c>
      <c r="BI97" s="203" t="str">
        <f t="shared" si="95"/>
        <v>--</v>
      </c>
      <c r="BJ97" s="203" t="str">
        <f t="shared" si="95"/>
        <v>--</v>
      </c>
      <c r="BK97" s="203" t="str">
        <f t="shared" si="95"/>
        <v>--</v>
      </c>
      <c r="BL97" s="203" t="str">
        <f t="shared" si="95"/>
        <v>--</v>
      </c>
      <c r="BM97" s="203" t="str">
        <f t="shared" si="95"/>
        <v>--</v>
      </c>
      <c r="BN97" s="203" t="str">
        <f t="shared" si="95"/>
        <v>--</v>
      </c>
      <c r="BO97" s="203" t="str">
        <f t="shared" ref="BO97:DZ97" si="96">"--"</f>
        <v>--</v>
      </c>
      <c r="BP97" s="203" t="str">
        <f t="shared" si="96"/>
        <v>--</v>
      </c>
      <c r="BQ97" s="203" t="str">
        <f t="shared" si="96"/>
        <v>--</v>
      </c>
      <c r="BR97" s="203" t="str">
        <f t="shared" si="96"/>
        <v>--</v>
      </c>
      <c r="BS97" s="203" t="str">
        <f t="shared" si="96"/>
        <v>--</v>
      </c>
      <c r="BT97" s="203" t="str">
        <f t="shared" si="96"/>
        <v>--</v>
      </c>
      <c r="BU97" s="203" t="str">
        <f t="shared" si="96"/>
        <v>--</v>
      </c>
      <c r="BV97" s="203" t="str">
        <f t="shared" si="96"/>
        <v>--</v>
      </c>
      <c r="BW97" s="203" t="str">
        <f t="shared" si="96"/>
        <v>--</v>
      </c>
      <c r="BX97" s="203" t="str">
        <f t="shared" si="96"/>
        <v>--</v>
      </c>
      <c r="BY97" s="203" t="str">
        <f t="shared" si="96"/>
        <v>--</v>
      </c>
      <c r="BZ97" s="203" t="str">
        <f t="shared" si="96"/>
        <v>--</v>
      </c>
      <c r="CA97" s="203" t="str">
        <f t="shared" si="96"/>
        <v>--</v>
      </c>
      <c r="CB97" s="203" t="str">
        <f t="shared" si="96"/>
        <v>--</v>
      </c>
      <c r="CC97" s="203" t="str">
        <f t="shared" si="96"/>
        <v>--</v>
      </c>
      <c r="CD97" s="203" t="str">
        <f t="shared" si="96"/>
        <v>--</v>
      </c>
      <c r="CE97" s="203" t="str">
        <f t="shared" si="96"/>
        <v>--</v>
      </c>
      <c r="CF97" s="203" t="str">
        <f t="shared" si="96"/>
        <v>--</v>
      </c>
      <c r="CG97" s="203" t="str">
        <f t="shared" si="96"/>
        <v>--</v>
      </c>
      <c r="CH97" s="203" t="str">
        <f t="shared" si="96"/>
        <v>--</v>
      </c>
      <c r="CI97" s="203" t="str">
        <f t="shared" si="96"/>
        <v>--</v>
      </c>
      <c r="CJ97" s="203" t="str">
        <f t="shared" si="96"/>
        <v>--</v>
      </c>
      <c r="CK97" s="203" t="str">
        <f t="shared" si="96"/>
        <v>--</v>
      </c>
      <c r="CL97" s="203" t="str">
        <f t="shared" si="96"/>
        <v>--</v>
      </c>
      <c r="CM97" s="203" t="str">
        <f t="shared" si="96"/>
        <v>--</v>
      </c>
      <c r="CN97" s="203" t="str">
        <f t="shared" si="96"/>
        <v>--</v>
      </c>
      <c r="CO97" s="203" t="str">
        <f t="shared" si="96"/>
        <v>--</v>
      </c>
      <c r="CP97" s="203" t="str">
        <f t="shared" si="96"/>
        <v>--</v>
      </c>
      <c r="CQ97" s="203" t="str">
        <f t="shared" si="96"/>
        <v>--</v>
      </c>
      <c r="CR97" s="203" t="str">
        <f t="shared" si="96"/>
        <v>--</v>
      </c>
      <c r="CS97" s="203" t="str">
        <f t="shared" si="96"/>
        <v>--</v>
      </c>
      <c r="CT97" s="203" t="str">
        <f t="shared" si="96"/>
        <v>--</v>
      </c>
      <c r="CU97" s="203" t="str">
        <f t="shared" si="96"/>
        <v>--</v>
      </c>
      <c r="CV97" s="203" t="str">
        <f t="shared" si="96"/>
        <v>--</v>
      </c>
      <c r="CW97" s="203" t="str">
        <f t="shared" si="96"/>
        <v>--</v>
      </c>
      <c r="CX97" s="203" t="str">
        <f t="shared" si="96"/>
        <v>--</v>
      </c>
      <c r="CY97" s="203" t="str">
        <f t="shared" si="96"/>
        <v>--</v>
      </c>
      <c r="CZ97" s="203" t="str">
        <f t="shared" si="96"/>
        <v>--</v>
      </c>
      <c r="DA97" s="203" t="str">
        <f t="shared" si="96"/>
        <v>--</v>
      </c>
      <c r="DB97" s="203" t="str">
        <f t="shared" si="96"/>
        <v>--</v>
      </c>
      <c r="DC97" s="203" t="str">
        <f t="shared" si="96"/>
        <v>--</v>
      </c>
      <c r="DD97" s="203" t="str">
        <f t="shared" si="96"/>
        <v>--</v>
      </c>
      <c r="DE97" s="203" t="str">
        <f t="shared" si="96"/>
        <v>--</v>
      </c>
      <c r="DF97" s="203" t="str">
        <f t="shared" si="96"/>
        <v>--</v>
      </c>
      <c r="DG97" s="203" t="str">
        <f t="shared" si="96"/>
        <v>--</v>
      </c>
      <c r="DH97" s="203" t="str">
        <f t="shared" si="96"/>
        <v>--</v>
      </c>
      <c r="DI97" s="203" t="str">
        <f t="shared" si="96"/>
        <v>--</v>
      </c>
      <c r="DJ97" s="203" t="str">
        <f t="shared" si="96"/>
        <v>--</v>
      </c>
      <c r="DK97" s="203" t="str">
        <f t="shared" si="96"/>
        <v>--</v>
      </c>
      <c r="DL97" s="203" t="str">
        <f t="shared" si="96"/>
        <v>--</v>
      </c>
      <c r="DM97" s="203" t="str">
        <f t="shared" si="96"/>
        <v>--</v>
      </c>
      <c r="DN97" s="203" t="str">
        <f t="shared" si="96"/>
        <v>--</v>
      </c>
      <c r="DO97" s="203" t="str">
        <f t="shared" si="96"/>
        <v>--</v>
      </c>
      <c r="DP97" s="203" t="str">
        <f t="shared" si="96"/>
        <v>--</v>
      </c>
      <c r="DQ97" s="203" t="str">
        <f t="shared" si="96"/>
        <v>--</v>
      </c>
      <c r="DR97" s="203" t="str">
        <f t="shared" si="96"/>
        <v>--</v>
      </c>
      <c r="DS97" s="203" t="str">
        <f t="shared" si="96"/>
        <v>--</v>
      </c>
      <c r="DT97" s="203" t="str">
        <f t="shared" si="96"/>
        <v>--</v>
      </c>
      <c r="DU97" s="203" t="str">
        <f t="shared" si="96"/>
        <v>--</v>
      </c>
      <c r="DV97" s="203" t="str">
        <f t="shared" si="96"/>
        <v>--</v>
      </c>
      <c r="DW97" s="203" t="str">
        <f t="shared" si="96"/>
        <v>--</v>
      </c>
      <c r="DX97" s="203" t="str">
        <f t="shared" si="96"/>
        <v>--</v>
      </c>
      <c r="DY97" s="203" t="str">
        <f t="shared" si="96"/>
        <v>--</v>
      </c>
      <c r="DZ97" s="203" t="str">
        <f t="shared" si="96"/>
        <v>--</v>
      </c>
      <c r="EA97" s="203" t="str">
        <f t="shared" ref="EA97:GL97" si="97">"--"</f>
        <v>--</v>
      </c>
      <c r="EB97" s="203" t="str">
        <f t="shared" si="97"/>
        <v>--</v>
      </c>
      <c r="EC97" s="203" t="str">
        <f t="shared" si="97"/>
        <v>--</v>
      </c>
      <c r="ED97" s="203" t="str">
        <f t="shared" si="97"/>
        <v>--</v>
      </c>
      <c r="EE97" s="203" t="str">
        <f t="shared" si="97"/>
        <v>--</v>
      </c>
      <c r="EF97" s="203" t="str">
        <f t="shared" si="97"/>
        <v>--</v>
      </c>
      <c r="EG97" s="203" t="str">
        <f t="shared" si="97"/>
        <v>--</v>
      </c>
      <c r="EH97" s="203" t="str">
        <f t="shared" si="97"/>
        <v>--</v>
      </c>
      <c r="EI97" s="203" t="str">
        <f t="shared" si="97"/>
        <v>--</v>
      </c>
      <c r="EJ97" s="203" t="str">
        <f t="shared" si="97"/>
        <v>--</v>
      </c>
      <c r="EK97" s="203" t="str">
        <f t="shared" si="97"/>
        <v>--</v>
      </c>
      <c r="EL97" s="203" t="str">
        <f t="shared" si="97"/>
        <v>--</v>
      </c>
      <c r="EM97" s="203" t="str">
        <f t="shared" si="97"/>
        <v>--</v>
      </c>
      <c r="EN97" s="203" t="str">
        <f t="shared" si="97"/>
        <v>--</v>
      </c>
      <c r="EO97" s="203" t="str">
        <f t="shared" si="97"/>
        <v>--</v>
      </c>
      <c r="EP97" s="203" t="str">
        <f t="shared" si="97"/>
        <v>--</v>
      </c>
      <c r="EQ97" s="203" t="str">
        <f t="shared" si="97"/>
        <v>--</v>
      </c>
      <c r="ER97" s="203" t="str">
        <f t="shared" si="97"/>
        <v>--</v>
      </c>
      <c r="ES97" s="203" t="str">
        <f t="shared" si="97"/>
        <v>--</v>
      </c>
      <c r="ET97" s="203" t="str">
        <f t="shared" si="97"/>
        <v>--</v>
      </c>
      <c r="EU97" s="203" t="str">
        <f t="shared" si="97"/>
        <v>--</v>
      </c>
      <c r="EV97" s="203" t="str">
        <f t="shared" si="97"/>
        <v>--</v>
      </c>
      <c r="EW97" s="203" t="str">
        <f t="shared" si="97"/>
        <v>--</v>
      </c>
      <c r="EX97" s="203" t="str">
        <f t="shared" si="97"/>
        <v>--</v>
      </c>
      <c r="EY97" s="203" t="str">
        <f t="shared" si="97"/>
        <v>--</v>
      </c>
      <c r="EZ97" s="203" t="str">
        <f t="shared" si="97"/>
        <v>--</v>
      </c>
      <c r="FA97" s="203" t="str">
        <f t="shared" si="97"/>
        <v>--</v>
      </c>
      <c r="FB97" s="203" t="str">
        <f t="shared" si="97"/>
        <v>--</v>
      </c>
      <c r="FC97" s="203" t="str">
        <f t="shared" si="97"/>
        <v>--</v>
      </c>
      <c r="FD97" s="203" t="str">
        <f t="shared" si="97"/>
        <v>--</v>
      </c>
      <c r="FE97" s="203" t="str">
        <f t="shared" si="97"/>
        <v>--</v>
      </c>
      <c r="FF97" s="203" t="str">
        <f t="shared" si="97"/>
        <v>--</v>
      </c>
      <c r="FG97" s="203" t="str">
        <f t="shared" si="97"/>
        <v>--</v>
      </c>
      <c r="FH97" s="203" t="str">
        <f t="shared" si="97"/>
        <v>--</v>
      </c>
      <c r="FI97" s="203" t="str">
        <f t="shared" si="97"/>
        <v>--</v>
      </c>
      <c r="FJ97" s="203" t="str">
        <f t="shared" si="97"/>
        <v>--</v>
      </c>
      <c r="FK97" s="203" t="str">
        <f t="shared" si="97"/>
        <v>--</v>
      </c>
      <c r="FL97" s="203" t="str">
        <f t="shared" si="97"/>
        <v>--</v>
      </c>
      <c r="FM97" s="203" t="str">
        <f t="shared" si="97"/>
        <v>--</v>
      </c>
      <c r="FN97" s="203" t="str">
        <f t="shared" si="97"/>
        <v>--</v>
      </c>
      <c r="FO97" s="203" t="str">
        <f t="shared" si="97"/>
        <v>--</v>
      </c>
      <c r="FP97" s="203" t="str">
        <f t="shared" si="97"/>
        <v>--</v>
      </c>
      <c r="FQ97" s="203" t="str">
        <f t="shared" si="97"/>
        <v>--</v>
      </c>
      <c r="FR97" s="203" t="str">
        <f t="shared" si="97"/>
        <v>--</v>
      </c>
      <c r="FS97" s="203" t="str">
        <f t="shared" si="97"/>
        <v>--</v>
      </c>
      <c r="FT97" s="203" t="str">
        <f t="shared" si="97"/>
        <v>--</v>
      </c>
      <c r="FU97" s="203" t="str">
        <f t="shared" si="97"/>
        <v>--</v>
      </c>
      <c r="FV97" s="203" t="str">
        <f t="shared" si="97"/>
        <v>--</v>
      </c>
      <c r="FW97" s="203" t="str">
        <f t="shared" si="97"/>
        <v>--</v>
      </c>
      <c r="FX97" s="203" t="str">
        <f t="shared" si="97"/>
        <v>--</v>
      </c>
      <c r="FY97" s="203" t="str">
        <f t="shared" si="97"/>
        <v>--</v>
      </c>
      <c r="FZ97" s="203" t="str">
        <f t="shared" si="97"/>
        <v>--</v>
      </c>
      <c r="GA97" s="203" t="str">
        <f t="shared" si="97"/>
        <v>--</v>
      </c>
      <c r="GB97" s="203" t="str">
        <f t="shared" si="97"/>
        <v>--</v>
      </c>
      <c r="GC97" s="203" t="str">
        <f t="shared" si="97"/>
        <v>--</v>
      </c>
      <c r="GD97" s="203" t="str">
        <f t="shared" si="97"/>
        <v>--</v>
      </c>
      <c r="GE97" s="203" t="str">
        <f t="shared" si="97"/>
        <v>--</v>
      </c>
      <c r="GF97" s="203" t="str">
        <f t="shared" si="97"/>
        <v>--</v>
      </c>
      <c r="GG97" s="203" t="str">
        <f t="shared" si="97"/>
        <v>--</v>
      </c>
      <c r="GH97" s="203" t="str">
        <f t="shared" si="97"/>
        <v>--</v>
      </c>
      <c r="GI97" s="203" t="str">
        <f t="shared" si="97"/>
        <v>--</v>
      </c>
      <c r="GJ97" s="203" t="str">
        <f t="shared" si="97"/>
        <v>--</v>
      </c>
      <c r="GK97" s="203" t="str">
        <f t="shared" si="97"/>
        <v>--</v>
      </c>
      <c r="GL97" s="203" t="str">
        <f t="shared" si="97"/>
        <v>--</v>
      </c>
      <c r="GM97" s="203" t="str">
        <f t="shared" ref="GM97:IX97" si="98">"--"</f>
        <v>--</v>
      </c>
      <c r="GN97" s="203" t="str">
        <f t="shared" si="98"/>
        <v>--</v>
      </c>
      <c r="GO97" s="203" t="str">
        <f t="shared" si="98"/>
        <v>--</v>
      </c>
      <c r="GP97" s="203" t="str">
        <f t="shared" si="98"/>
        <v>--</v>
      </c>
      <c r="GQ97" s="203" t="str">
        <f t="shared" si="98"/>
        <v>--</v>
      </c>
      <c r="GR97" s="203" t="str">
        <f t="shared" si="98"/>
        <v>--</v>
      </c>
      <c r="GS97" s="203" t="str">
        <f t="shared" si="98"/>
        <v>--</v>
      </c>
      <c r="GT97" s="203" t="str">
        <f t="shared" si="98"/>
        <v>--</v>
      </c>
      <c r="GU97" s="203" t="str">
        <f t="shared" si="98"/>
        <v>--</v>
      </c>
      <c r="GV97" s="203" t="str">
        <f t="shared" si="98"/>
        <v>--</v>
      </c>
      <c r="GW97" s="203" t="str">
        <f t="shared" si="98"/>
        <v>--</v>
      </c>
      <c r="GX97" s="203" t="str">
        <f t="shared" si="98"/>
        <v>--</v>
      </c>
      <c r="GY97" s="203" t="str">
        <f t="shared" si="98"/>
        <v>--</v>
      </c>
      <c r="GZ97" s="203" t="str">
        <f t="shared" si="98"/>
        <v>--</v>
      </c>
      <c r="HA97" s="203" t="str">
        <f t="shared" si="98"/>
        <v>--</v>
      </c>
      <c r="HB97" s="203" t="str">
        <f t="shared" si="98"/>
        <v>--</v>
      </c>
      <c r="HC97" s="203" t="str">
        <f t="shared" si="98"/>
        <v>--</v>
      </c>
      <c r="HD97" s="203" t="str">
        <f t="shared" si="98"/>
        <v>--</v>
      </c>
      <c r="HE97" s="203" t="str">
        <f t="shared" si="98"/>
        <v>--</v>
      </c>
      <c r="HF97" s="203" t="str">
        <f t="shared" si="98"/>
        <v>--</v>
      </c>
      <c r="HG97" s="203" t="str">
        <f t="shared" si="98"/>
        <v>--</v>
      </c>
      <c r="HH97" s="203" t="str">
        <f t="shared" si="98"/>
        <v>--</v>
      </c>
      <c r="HI97" s="102" t="str">
        <f t="shared" si="98"/>
        <v>--</v>
      </c>
      <c r="HJ97" s="102" t="str">
        <f t="shared" si="98"/>
        <v>--</v>
      </c>
      <c r="HK97" s="102" t="str">
        <f t="shared" si="98"/>
        <v>--</v>
      </c>
      <c r="HL97" s="102" t="str">
        <f t="shared" si="98"/>
        <v>--</v>
      </c>
      <c r="HM97" s="203" t="str">
        <f t="shared" si="98"/>
        <v>--</v>
      </c>
      <c r="HN97" s="203" t="str">
        <f t="shared" si="98"/>
        <v>--</v>
      </c>
      <c r="HO97" s="203" t="str">
        <f t="shared" si="98"/>
        <v>--</v>
      </c>
      <c r="HP97" s="203" t="str">
        <f t="shared" si="98"/>
        <v>--</v>
      </c>
      <c r="HQ97" s="203" t="str">
        <f t="shared" si="98"/>
        <v>--</v>
      </c>
      <c r="HR97" s="203" t="str">
        <f t="shared" si="98"/>
        <v>--</v>
      </c>
      <c r="HS97" s="203" t="str">
        <f t="shared" si="98"/>
        <v>--</v>
      </c>
      <c r="HT97" s="203" t="str">
        <f t="shared" si="98"/>
        <v>--</v>
      </c>
      <c r="HU97" s="203" t="str">
        <f t="shared" si="98"/>
        <v>--</v>
      </c>
      <c r="HV97" s="203" t="str">
        <f t="shared" si="98"/>
        <v>--</v>
      </c>
      <c r="HW97" s="203" t="str">
        <f t="shared" si="98"/>
        <v>--</v>
      </c>
      <c r="HX97" s="203" t="str">
        <f t="shared" si="98"/>
        <v>--</v>
      </c>
      <c r="HY97" s="203" t="str">
        <f t="shared" si="98"/>
        <v>--</v>
      </c>
      <c r="HZ97" s="203" t="str">
        <f t="shared" si="98"/>
        <v>--</v>
      </c>
      <c r="IA97" s="203" t="str">
        <f t="shared" si="98"/>
        <v>--</v>
      </c>
      <c r="IB97" s="203" t="str">
        <f t="shared" si="98"/>
        <v>--</v>
      </c>
      <c r="IC97" s="203" t="str">
        <f t="shared" si="98"/>
        <v>--</v>
      </c>
      <c r="ID97" s="203" t="str">
        <f t="shared" si="98"/>
        <v>--</v>
      </c>
      <c r="IE97" s="203" t="str">
        <f t="shared" si="98"/>
        <v>--</v>
      </c>
      <c r="IF97" s="203" t="str">
        <f t="shared" si="98"/>
        <v>--</v>
      </c>
      <c r="IG97" s="203" t="str">
        <f t="shared" si="98"/>
        <v>--</v>
      </c>
      <c r="IH97" s="203" t="str">
        <f t="shared" si="98"/>
        <v>--</v>
      </c>
      <c r="II97" s="203" t="str">
        <f t="shared" si="98"/>
        <v>--</v>
      </c>
      <c r="IJ97" s="203" t="str">
        <f t="shared" si="98"/>
        <v>--</v>
      </c>
      <c r="IK97" s="203" t="str">
        <f t="shared" si="98"/>
        <v>--</v>
      </c>
      <c r="IL97" s="203" t="str">
        <f t="shared" si="98"/>
        <v>--</v>
      </c>
      <c r="IM97" s="203" t="str">
        <f t="shared" si="98"/>
        <v>--</v>
      </c>
      <c r="IN97" s="203" t="str">
        <f t="shared" si="98"/>
        <v>--</v>
      </c>
      <c r="IO97" s="203" t="str">
        <f t="shared" si="98"/>
        <v>--</v>
      </c>
      <c r="IP97" s="203" t="str">
        <f t="shared" si="98"/>
        <v>--</v>
      </c>
      <c r="IQ97" s="203" t="str">
        <f t="shared" si="98"/>
        <v>--</v>
      </c>
      <c r="IR97" s="203" t="str">
        <f t="shared" si="98"/>
        <v>--</v>
      </c>
      <c r="IS97" s="203" t="str">
        <f t="shared" si="98"/>
        <v>--</v>
      </c>
      <c r="IT97" s="203" t="str">
        <f t="shared" si="98"/>
        <v>--</v>
      </c>
      <c r="IU97" s="203" t="str">
        <f t="shared" si="98"/>
        <v>--</v>
      </c>
      <c r="IV97" s="203" t="str">
        <f t="shared" si="98"/>
        <v>--</v>
      </c>
      <c r="IW97" s="184" t="str">
        <f t="shared" si="98"/>
        <v>--</v>
      </c>
      <c r="IX97" s="185" t="str">
        <f t="shared" si="98"/>
        <v>--</v>
      </c>
      <c r="IY97" s="184" t="str">
        <f t="shared" ref="IY97:KU97" si="99">"--"</f>
        <v>--</v>
      </c>
      <c r="IZ97" s="184" t="str">
        <f t="shared" si="99"/>
        <v>--</v>
      </c>
      <c r="JA97" s="184" t="str">
        <f t="shared" si="99"/>
        <v>--</v>
      </c>
      <c r="JB97" s="184" t="str">
        <f t="shared" si="99"/>
        <v>--</v>
      </c>
      <c r="JC97" s="184" t="str">
        <f t="shared" si="99"/>
        <v>--</v>
      </c>
      <c r="JD97" s="184" t="str">
        <f t="shared" si="99"/>
        <v>--</v>
      </c>
      <c r="JE97" s="184" t="str">
        <f t="shared" si="99"/>
        <v>--</v>
      </c>
      <c r="JF97" s="184" t="str">
        <f t="shared" si="99"/>
        <v>--</v>
      </c>
      <c r="JG97" s="184" t="str">
        <f t="shared" si="99"/>
        <v>--</v>
      </c>
      <c r="JH97" s="184" t="str">
        <f t="shared" si="99"/>
        <v>--</v>
      </c>
      <c r="JI97" s="184" t="str">
        <f t="shared" si="99"/>
        <v>--</v>
      </c>
      <c r="JJ97" s="184" t="str">
        <f t="shared" si="99"/>
        <v>--</v>
      </c>
      <c r="JK97" s="184" t="str">
        <f t="shared" si="99"/>
        <v>--</v>
      </c>
      <c r="JL97" s="184" t="str">
        <f t="shared" si="99"/>
        <v>--</v>
      </c>
      <c r="JM97" s="184" t="str">
        <f t="shared" si="99"/>
        <v>--</v>
      </c>
      <c r="JN97" s="184" t="str">
        <f t="shared" si="99"/>
        <v>--</v>
      </c>
      <c r="JO97" s="184" t="str">
        <f t="shared" si="99"/>
        <v>--</v>
      </c>
      <c r="JP97" s="184" t="str">
        <f t="shared" si="99"/>
        <v>--</v>
      </c>
      <c r="JQ97" s="184" t="str">
        <f t="shared" si="99"/>
        <v>--</v>
      </c>
      <c r="JR97" s="184" t="str">
        <f t="shared" si="99"/>
        <v>--</v>
      </c>
      <c r="JS97" s="184" t="str">
        <f t="shared" si="99"/>
        <v>--</v>
      </c>
      <c r="JT97" s="184" t="str">
        <f t="shared" si="99"/>
        <v>--</v>
      </c>
      <c r="JU97" s="184" t="str">
        <f t="shared" si="99"/>
        <v>--</v>
      </c>
      <c r="JV97" s="184" t="str">
        <f t="shared" si="99"/>
        <v>--</v>
      </c>
      <c r="JW97" s="184" t="str">
        <f t="shared" si="99"/>
        <v>--</v>
      </c>
      <c r="JX97" s="184" t="str">
        <f t="shared" si="99"/>
        <v>--</v>
      </c>
      <c r="JY97" s="184" t="str">
        <f t="shared" si="99"/>
        <v>--</v>
      </c>
      <c r="JZ97" s="184" t="str">
        <f t="shared" si="99"/>
        <v>--</v>
      </c>
      <c r="KA97" s="184" t="str">
        <f t="shared" si="99"/>
        <v>--</v>
      </c>
      <c r="KB97" s="184" t="str">
        <f t="shared" si="99"/>
        <v>--</v>
      </c>
      <c r="KC97" s="184" t="str">
        <f t="shared" si="99"/>
        <v>--</v>
      </c>
      <c r="KD97" s="184" t="str">
        <f t="shared" si="99"/>
        <v>--</v>
      </c>
      <c r="KE97" s="184" t="str">
        <f t="shared" si="99"/>
        <v>--</v>
      </c>
      <c r="KF97" s="184" t="str">
        <f t="shared" si="99"/>
        <v>--</v>
      </c>
      <c r="KG97" s="184" t="str">
        <f t="shared" si="99"/>
        <v>--</v>
      </c>
      <c r="KH97" s="184" t="str">
        <f t="shared" si="99"/>
        <v>--</v>
      </c>
      <c r="KI97" s="184" t="str">
        <f t="shared" si="99"/>
        <v>--</v>
      </c>
      <c r="KJ97" s="184" t="str">
        <f t="shared" si="99"/>
        <v>--</v>
      </c>
      <c r="KK97" s="203" t="str">
        <f t="shared" si="99"/>
        <v>--</v>
      </c>
      <c r="KL97" s="203" t="str">
        <f t="shared" si="99"/>
        <v>--</v>
      </c>
      <c r="KM97" s="186" t="str">
        <f t="shared" si="99"/>
        <v>--</v>
      </c>
      <c r="KN97" s="186" t="str">
        <f t="shared" si="99"/>
        <v>--</v>
      </c>
      <c r="KO97" s="186" t="str">
        <f t="shared" si="99"/>
        <v>--</v>
      </c>
      <c r="KP97" s="186" t="str">
        <f t="shared" si="99"/>
        <v>--</v>
      </c>
      <c r="KQ97" s="186" t="str">
        <f t="shared" si="99"/>
        <v>--</v>
      </c>
      <c r="KR97" s="186" t="str">
        <f t="shared" si="99"/>
        <v>--</v>
      </c>
      <c r="KS97" s="186" t="str">
        <f t="shared" si="99"/>
        <v>--</v>
      </c>
      <c r="KT97" s="186" t="str">
        <f t="shared" si="99"/>
        <v>--</v>
      </c>
      <c r="KU97" s="203" t="str">
        <f t="shared" si="99"/>
        <v>--</v>
      </c>
      <c r="KV97" s="228">
        <v>1.4184397163120599</v>
      </c>
      <c r="KW97" s="228">
        <v>3.6144578313253</v>
      </c>
      <c r="KX97" s="228">
        <v>4.1666666666666696</v>
      </c>
      <c r="KY97" s="228">
        <v>3.0769230769230802</v>
      </c>
      <c r="KZ97" s="228">
        <v>2.0689655172413799</v>
      </c>
      <c r="LA97" s="228">
        <v>1.26050420168067</v>
      </c>
      <c r="LB97" s="190" t="str">
        <f t="shared" si="60"/>
        <v>--</v>
      </c>
      <c r="LC97" s="228">
        <v>4.8672566371681398</v>
      </c>
      <c r="LD97" s="228">
        <v>14.285714285714301</v>
      </c>
      <c r="LE97" s="229" t="str">
        <f t="shared" si="61"/>
        <v>--</v>
      </c>
      <c r="LF97" s="228">
        <v>3.5460992907801399</v>
      </c>
      <c r="LG97" s="228">
        <v>14.1630901287554</v>
      </c>
      <c r="LH97" s="228">
        <v>84.946236559139805</v>
      </c>
      <c r="LI97" s="228">
        <v>79.0322580645161</v>
      </c>
      <c r="LJ97" s="228">
        <v>75.423728813559293</v>
      </c>
      <c r="LK97" s="228">
        <v>81.297709923664101</v>
      </c>
      <c r="LL97" s="228">
        <v>78.596491228070207</v>
      </c>
      <c r="LM97" s="228">
        <v>76.470588235294102</v>
      </c>
      <c r="LN97" s="228">
        <v>34.408602150537597</v>
      </c>
      <c r="LO97" s="228">
        <v>29.0322580645161</v>
      </c>
      <c r="LP97" s="228">
        <v>35.169491525423702</v>
      </c>
      <c r="LQ97" s="228">
        <v>27.862595419847299</v>
      </c>
      <c r="LR97" s="228">
        <v>25.614035087719301</v>
      </c>
      <c r="LS97" s="228">
        <v>26.050420168067198</v>
      </c>
      <c r="LT97" s="228">
        <v>50</v>
      </c>
      <c r="LU97" s="228">
        <v>49.596774193548399</v>
      </c>
      <c r="LV97" s="228">
        <v>46.610169491525397</v>
      </c>
      <c r="LW97" s="228">
        <v>40.839694656488497</v>
      </c>
      <c r="LX97" s="228">
        <v>40.492957746478801</v>
      </c>
      <c r="LY97" s="228">
        <v>50.8403361344538</v>
      </c>
      <c r="LZ97" s="228">
        <v>10.791366906474799</v>
      </c>
      <c r="MA97" s="228">
        <v>12.5</v>
      </c>
      <c r="MB97" s="228">
        <v>11.864406779661</v>
      </c>
      <c r="MC97" s="228">
        <v>7.6335877862595396</v>
      </c>
      <c r="MD97" s="228">
        <v>11.619718309859101</v>
      </c>
      <c r="ME97" s="228">
        <v>14.285714285714301</v>
      </c>
      <c r="MF97" s="228">
        <v>35.357142857142897</v>
      </c>
      <c r="MG97" s="228">
        <v>32.793522267206498</v>
      </c>
      <c r="MH97" s="228">
        <v>36.637931034482698</v>
      </c>
      <c r="MI97" s="228">
        <v>37.164750957854402</v>
      </c>
      <c r="MJ97" s="228">
        <v>31.818181818181799</v>
      </c>
      <c r="MK97" s="228">
        <v>38.818565400843902</v>
      </c>
      <c r="ML97" s="228">
        <v>12.1428571428571</v>
      </c>
      <c r="MM97" s="228">
        <v>6.8825910931174201</v>
      </c>
      <c r="MN97" s="228">
        <v>10.3448275862069</v>
      </c>
      <c r="MO97" s="228">
        <v>12.2605363984674</v>
      </c>
      <c r="MP97" s="228">
        <v>7.3426573426573496</v>
      </c>
      <c r="MQ97" s="228">
        <v>10.548523206751099</v>
      </c>
      <c r="MR97" s="190" t="str">
        <f t="shared" si="87"/>
        <v>--</v>
      </c>
      <c r="MS97" s="190" t="str">
        <f t="shared" si="87"/>
        <v>--</v>
      </c>
      <c r="MT97" s="190" t="str">
        <f t="shared" si="87"/>
        <v>--</v>
      </c>
      <c r="MU97" s="190" t="str">
        <f t="shared" si="87"/>
        <v>--</v>
      </c>
      <c r="MV97" s="230">
        <v>89.655172413793096</v>
      </c>
      <c r="MW97" s="230">
        <v>84.768211920529794</v>
      </c>
      <c r="MX97" s="230">
        <v>35.632183908046002</v>
      </c>
      <c r="MY97" s="230">
        <v>30.794701986755001</v>
      </c>
      <c r="MZ97" s="230">
        <v>43.359375</v>
      </c>
      <c r="NA97" s="230">
        <v>36.877076411960097</v>
      </c>
      <c r="NB97" s="230">
        <v>8.203125</v>
      </c>
      <c r="NC97" s="230">
        <v>5.6478405315614602</v>
      </c>
      <c r="ND97" s="230">
        <v>38.223938223938198</v>
      </c>
      <c r="NE97" s="230">
        <v>34.539473684210499</v>
      </c>
      <c r="NF97" s="230">
        <v>9.6525096525096608</v>
      </c>
      <c r="NG97" s="230">
        <v>11.1842105263158</v>
      </c>
      <c r="NH97" s="221" t="str">
        <f t="shared" si="62"/>
        <v>--</v>
      </c>
      <c r="NI97" s="228">
        <v>14.559386973180079</v>
      </c>
      <c r="NJ97" s="228">
        <v>14.537444933920707</v>
      </c>
      <c r="NK97" s="228">
        <v>12.608695652173914</v>
      </c>
      <c r="NL97" s="221" t="str">
        <f t="shared" si="63"/>
        <v>--</v>
      </c>
      <c r="NM97" s="228">
        <v>15</v>
      </c>
      <c r="NN97" s="228">
        <v>17.948717948717999</v>
      </c>
      <c r="NO97" s="228">
        <v>15.7205240174673</v>
      </c>
      <c r="NP97" s="221" t="str">
        <f t="shared" si="64"/>
        <v>--</v>
      </c>
      <c r="NQ97" s="228">
        <v>14.559386973180072</v>
      </c>
      <c r="NR97" s="228">
        <v>10.132158590308368</v>
      </c>
      <c r="NS97" s="228">
        <v>10.000000000000004</v>
      </c>
      <c r="NT97" s="221" t="str">
        <f t="shared" si="65"/>
        <v>--</v>
      </c>
      <c r="NU97" s="228">
        <v>14.090909090909093</v>
      </c>
      <c r="NV97" s="228">
        <v>14.652014652014653</v>
      </c>
      <c r="NW97" s="228">
        <v>19.213973799126634</v>
      </c>
      <c r="NX97" s="221" t="str">
        <f t="shared" si="66"/>
        <v>--</v>
      </c>
      <c r="NY97" s="228">
        <v>29.118773946360164</v>
      </c>
      <c r="NZ97" s="228">
        <v>24.669603524229061</v>
      </c>
      <c r="OA97" s="228">
        <v>22.608695652173914</v>
      </c>
      <c r="OB97" s="221" t="str">
        <f t="shared" si="67"/>
        <v>--</v>
      </c>
      <c r="OC97" s="228">
        <v>29.090909090909101</v>
      </c>
      <c r="OD97" s="228">
        <v>32.600732600732599</v>
      </c>
      <c r="OE97" s="228">
        <v>34.934497816593883</v>
      </c>
      <c r="OF97" s="299">
        <v>50.000000000000028</v>
      </c>
      <c r="OG97" s="99">
        <v>54.121863799283155</v>
      </c>
      <c r="OH97" s="99">
        <v>58.565737051792823</v>
      </c>
      <c r="OI97" s="99">
        <v>45.378151260504204</v>
      </c>
      <c r="OJ97" s="99">
        <v>53.333333333333343</v>
      </c>
      <c r="OK97" s="99">
        <v>59.230769230769234</v>
      </c>
      <c r="OL97" s="99">
        <v>58.275862068965523</v>
      </c>
      <c r="OM97" s="99">
        <v>45.569620253164537</v>
      </c>
      <c r="ON97" s="311">
        <v>21.115537848605598</v>
      </c>
      <c r="OO97" s="99">
        <v>17.45454545454546</v>
      </c>
      <c r="OP97" s="99">
        <v>12.5</v>
      </c>
      <c r="OQ97" s="99">
        <v>15.02145922746781</v>
      </c>
      <c r="OR97" s="99">
        <v>22.442244224422446</v>
      </c>
      <c r="OS97" s="99">
        <v>13.513513513513509</v>
      </c>
      <c r="OT97" s="99">
        <v>15.916955017301031</v>
      </c>
      <c r="OU97" s="99">
        <v>11.764705882352933</v>
      </c>
      <c r="OW97" s="378" t="str">
        <f t="shared" si="68"/>
        <v>--</v>
      </c>
      <c r="OX97" s="392">
        <v>0.52356020942408377</v>
      </c>
      <c r="OY97" s="392">
        <v>1.5706806282722512</v>
      </c>
      <c r="OZ97" s="392">
        <v>2.1276595744680851</v>
      </c>
      <c r="PA97" s="378" t="str">
        <f t="shared" si="69"/>
        <v>--</v>
      </c>
      <c r="PB97" s="378" t="str">
        <f t="shared" si="69"/>
        <v>--</v>
      </c>
      <c r="PC97" s="392">
        <v>2.8735632183908058</v>
      </c>
      <c r="PD97" s="392">
        <v>6.5693430656934346</v>
      </c>
      <c r="PE97" s="391">
        <v>48.557692307692314</v>
      </c>
      <c r="PF97" s="392">
        <v>51.79487179487181</v>
      </c>
      <c r="PG97" s="392">
        <v>65.803108808290162</v>
      </c>
      <c r="PH97" s="392">
        <v>38.194444444444443</v>
      </c>
      <c r="PI97" s="391">
        <v>25.870646766169163</v>
      </c>
      <c r="PJ97" s="392">
        <v>9.8958333333333357</v>
      </c>
      <c r="PK97" s="392">
        <v>11.351351351351347</v>
      </c>
      <c r="PL97" s="392">
        <v>9.9290780141844017</v>
      </c>
      <c r="PM97" s="378" t="str">
        <f t="shared" si="70"/>
        <v>--</v>
      </c>
      <c r="PN97" s="392">
        <v>17.714285714285712</v>
      </c>
      <c r="PO97" s="392">
        <v>15.340909090909088</v>
      </c>
      <c r="PP97" s="392">
        <v>16.535433070866148</v>
      </c>
      <c r="PQ97" s="378" t="str">
        <f t="shared" si="71"/>
        <v>--</v>
      </c>
      <c r="PR97" s="392">
        <v>9.7142857142857189</v>
      </c>
      <c r="PS97" s="392">
        <v>14.204545454545453</v>
      </c>
      <c r="PT97" s="392">
        <v>25.196850393700785</v>
      </c>
      <c r="PU97" s="378" t="str">
        <f t="shared" si="72"/>
        <v>--</v>
      </c>
      <c r="PV97" s="392">
        <v>27.428571428571427</v>
      </c>
      <c r="PW97" s="392">
        <v>29.545454545454554</v>
      </c>
      <c r="PX97" s="392">
        <v>41.732283464566919</v>
      </c>
      <c r="PZ97" s="277"/>
      <c r="QA97" s="277"/>
      <c r="QB97" s="277"/>
      <c r="QC97" s="277"/>
      <c r="QD97" s="277"/>
      <c r="QE97" s="277"/>
      <c r="QF97" s="277"/>
      <c r="QG97" s="277"/>
      <c r="QH97" s="277"/>
      <c r="QI97" s="277"/>
      <c r="QJ97" s="277"/>
      <c r="QK97" s="277"/>
      <c r="QL97" s="277"/>
      <c r="QM97" s="277"/>
      <c r="QN97" s="277"/>
      <c r="QO97" s="277"/>
      <c r="QP97" s="277"/>
      <c r="QQ97" s="277"/>
      <c r="QR97" s="277"/>
      <c r="QS97" s="277"/>
      <c r="QT97" s="277"/>
      <c r="QU97" s="277"/>
      <c r="QV97" s="277"/>
      <c r="QW97" s="277"/>
      <c r="QX97" s="277"/>
      <c r="QY97" s="277"/>
      <c r="QZ97" s="277"/>
      <c r="RA97" s="277"/>
      <c r="RB97" s="277"/>
      <c r="RC97" s="277"/>
      <c r="RD97" s="277"/>
      <c r="RE97" s="277"/>
      <c r="RF97" s="277"/>
      <c r="RG97" s="277"/>
      <c r="RH97" s="277"/>
      <c r="RI97" s="277"/>
      <c r="RJ97" s="277"/>
      <c r="RK97" s="277"/>
      <c r="RL97" s="277"/>
      <c r="RM97" s="277"/>
      <c r="RN97" s="277"/>
      <c r="RO97" s="277"/>
      <c r="RP97" s="277"/>
      <c r="RQ97" s="277"/>
      <c r="RR97" s="277"/>
      <c r="RS97" s="277"/>
      <c r="RT97" s="277"/>
    </row>
    <row r="98" spans="1:488" x14ac:dyDescent="0.25">
      <c r="A98" s="114" t="str">
        <f t="shared" si="93"/>
        <v>--</v>
      </c>
      <c r="B98" s="96" t="s">
        <v>172</v>
      </c>
      <c r="C98" s="202">
        <v>0.63694267515923564</v>
      </c>
      <c r="D98" s="192">
        <v>11.240310077519378</v>
      </c>
      <c r="E98" s="192">
        <v>11.822660098522164</v>
      </c>
      <c r="F98" s="192">
        <v>1.4018691588785051</v>
      </c>
      <c r="G98" s="192">
        <v>9.7902097902097918</v>
      </c>
      <c r="H98" s="192">
        <v>17.000000000000004</v>
      </c>
      <c r="I98" s="192">
        <v>1.3937282229965162</v>
      </c>
      <c r="J98" s="192">
        <v>4.9999999999999991</v>
      </c>
      <c r="K98" s="192">
        <v>14.671814671814676</v>
      </c>
      <c r="L98" s="192">
        <v>2.0242914979757094</v>
      </c>
      <c r="M98" s="192">
        <v>8.9552238805970177</v>
      </c>
      <c r="N98" s="192">
        <v>13.397129186602882</v>
      </c>
      <c r="O98" s="192">
        <v>0</v>
      </c>
      <c r="P98" s="192">
        <v>3.7634408602150549</v>
      </c>
      <c r="Q98" s="192">
        <v>16.402116402116409</v>
      </c>
      <c r="R98" s="192">
        <v>0.63694267515923564</v>
      </c>
      <c r="S98" s="192">
        <v>10.465116279069779</v>
      </c>
      <c r="T98" s="192">
        <v>8.9108910891089064</v>
      </c>
      <c r="U98" s="192">
        <v>1.4018691588785051</v>
      </c>
      <c r="V98" s="192">
        <v>8.7412587412587435</v>
      </c>
      <c r="W98" s="192">
        <v>16.5</v>
      </c>
      <c r="X98" s="192">
        <v>1.0489510489510498</v>
      </c>
      <c r="Y98" s="192">
        <v>4.9999999999999991</v>
      </c>
      <c r="Z98" s="192">
        <v>13.178294573643408</v>
      </c>
      <c r="AA98" s="192">
        <v>1.619433198380567</v>
      </c>
      <c r="AB98" s="192">
        <v>8.2089552238806007</v>
      </c>
      <c r="AC98" s="192">
        <v>12.440191387559809</v>
      </c>
      <c r="AD98" s="192">
        <v>0</v>
      </c>
      <c r="AE98" s="192">
        <v>2.6881720430107521</v>
      </c>
      <c r="AF98" s="192">
        <v>14.438502673796785</v>
      </c>
      <c r="AG98" s="192">
        <v>0</v>
      </c>
      <c r="AH98" s="192">
        <v>7.142857142857145</v>
      </c>
      <c r="AI98" s="192">
        <v>8.3743842364532011</v>
      </c>
      <c r="AJ98" s="192">
        <v>0.93896713615023453</v>
      </c>
      <c r="AK98" s="192">
        <v>5.3380782918149476</v>
      </c>
      <c r="AL98" s="192">
        <v>11.000000000000004</v>
      </c>
      <c r="AM98" s="192">
        <v>0.3496503496503498</v>
      </c>
      <c r="AN98" s="192">
        <v>2.1505376344086038</v>
      </c>
      <c r="AO98" s="192">
        <v>8.2031249999999982</v>
      </c>
      <c r="AP98" s="192">
        <v>0.40485829959514175</v>
      </c>
      <c r="AQ98" s="192">
        <v>4.8872180451127871</v>
      </c>
      <c r="AR98" s="192">
        <v>7.2115384615384643</v>
      </c>
      <c r="AS98" s="192">
        <v>0</v>
      </c>
      <c r="AT98" s="192">
        <v>2.1621621621621627</v>
      </c>
      <c r="AU98" s="192">
        <v>9.6256684491978621</v>
      </c>
      <c r="AV98" s="192">
        <v>0.62111801242236031</v>
      </c>
      <c r="AW98" s="192">
        <v>15.547703180212013</v>
      </c>
      <c r="AX98" s="192">
        <v>10.232558139534875</v>
      </c>
      <c r="AY98" s="192">
        <v>1.7467248908296942</v>
      </c>
      <c r="AZ98" s="192">
        <v>14.527027027027033</v>
      </c>
      <c r="BA98" s="192">
        <v>17.39130434782609</v>
      </c>
      <c r="BB98" s="192">
        <v>2.7027027027027049</v>
      </c>
      <c r="BC98" s="192">
        <v>8.6956521739130395</v>
      </c>
      <c r="BD98" s="192">
        <v>9.1954022988505812</v>
      </c>
      <c r="BE98" s="192">
        <v>1.1538461538461542</v>
      </c>
      <c r="BF98" s="192">
        <v>10.43165467625899</v>
      </c>
      <c r="BG98" s="192">
        <v>10.849056603773588</v>
      </c>
      <c r="BH98" s="192">
        <v>0.64102564102564108</v>
      </c>
      <c r="BI98" s="192">
        <v>6.862745098039218</v>
      </c>
      <c r="BJ98" s="192">
        <v>11.167512690355329</v>
      </c>
      <c r="BK98" s="192" t="s">
        <v>286</v>
      </c>
      <c r="BL98" s="192">
        <v>2.5179856115108237</v>
      </c>
      <c r="BM98" s="192">
        <v>4.6948356807511686</v>
      </c>
      <c r="BN98" s="192" t="s">
        <v>286</v>
      </c>
      <c r="BO98" s="192">
        <v>3.412969283276496</v>
      </c>
      <c r="BP98" s="192">
        <v>8.2926829268292721</v>
      </c>
      <c r="BQ98" s="192" t="s">
        <v>286</v>
      </c>
      <c r="BR98" s="192">
        <v>1.3422818791946156</v>
      </c>
      <c r="BS98" s="192">
        <v>2.2900763358778988</v>
      </c>
      <c r="BT98" s="192" t="s">
        <v>286</v>
      </c>
      <c r="BU98" s="192">
        <v>2.5089605734767049</v>
      </c>
      <c r="BV98" s="192">
        <v>1.8691588785046724</v>
      </c>
      <c r="BW98" s="192" t="s">
        <v>286</v>
      </c>
      <c r="BX98" s="192">
        <v>1.9607843137254901</v>
      </c>
      <c r="BY98" s="192">
        <v>3.5897435897435903</v>
      </c>
      <c r="BZ98" s="192" t="s">
        <v>286</v>
      </c>
      <c r="CA98" s="192">
        <v>8.4070796460176958</v>
      </c>
      <c r="CB98" s="192">
        <v>37.113402061855702</v>
      </c>
      <c r="CC98" s="192" t="s">
        <v>286</v>
      </c>
      <c r="CD98" s="192">
        <v>6.7729083665338621</v>
      </c>
      <c r="CE98" s="192">
        <v>40.540540540540547</v>
      </c>
      <c r="CF98" s="192" t="s">
        <v>286</v>
      </c>
      <c r="CG98" s="192">
        <v>5.1792828685258954</v>
      </c>
      <c r="CH98" s="192">
        <v>46.443514644351467</v>
      </c>
      <c r="CI98" s="192" t="s">
        <v>286</v>
      </c>
      <c r="CJ98" s="192">
        <v>9.1666666666666696</v>
      </c>
      <c r="CK98" s="192">
        <v>29.999999999999993</v>
      </c>
      <c r="CL98" s="192" t="s">
        <v>286</v>
      </c>
      <c r="CM98" s="192">
        <v>3.0674846625766872</v>
      </c>
      <c r="CN98" s="192">
        <v>30.459770114942522</v>
      </c>
      <c r="CO98" s="192" t="s">
        <v>286</v>
      </c>
      <c r="CP98" s="192">
        <v>28.985507246376809</v>
      </c>
      <c r="CQ98" s="192">
        <v>53.809523809523803</v>
      </c>
      <c r="CR98" s="192" t="s">
        <v>286</v>
      </c>
      <c r="CS98" s="192">
        <v>27.739726027397257</v>
      </c>
      <c r="CT98" s="192">
        <v>53.140096618357475</v>
      </c>
      <c r="CU98" s="192" t="s">
        <v>286</v>
      </c>
      <c r="CV98" s="192">
        <v>26.896551724137915</v>
      </c>
      <c r="CW98" s="192">
        <v>53.053435114503827</v>
      </c>
      <c r="CX98" s="192" t="s">
        <v>286</v>
      </c>
      <c r="CY98" s="192">
        <v>26.086956521739122</v>
      </c>
      <c r="CZ98" s="192">
        <v>44.131455399061004</v>
      </c>
      <c r="DA98" s="192" t="s">
        <v>286</v>
      </c>
      <c r="DB98" s="192">
        <v>17.499999999999989</v>
      </c>
      <c r="DC98" s="210">
        <v>42.346938775510182</v>
      </c>
      <c r="DD98" s="192">
        <v>69.620253164556999</v>
      </c>
      <c r="DE98" s="192">
        <v>64.516129032258107</v>
      </c>
      <c r="DF98" s="192">
        <v>54.716981132075475</v>
      </c>
      <c r="DG98" s="192">
        <v>75.446428571428555</v>
      </c>
      <c r="DH98" s="192">
        <v>68.707482993197374</v>
      </c>
      <c r="DI98" s="192">
        <v>50.243902439024417</v>
      </c>
      <c r="DJ98" s="192">
        <v>68.531468531468548</v>
      </c>
      <c r="DK98" s="192">
        <v>70.033670033669992</v>
      </c>
      <c r="DL98" s="192">
        <v>51.330798479087498</v>
      </c>
      <c r="DM98" s="192">
        <v>72.619047619047592</v>
      </c>
      <c r="DN98" s="192">
        <v>73.476702508960614</v>
      </c>
      <c r="DO98" s="192">
        <v>56.744186046511622</v>
      </c>
      <c r="DP98" s="192">
        <v>69.536423841059602</v>
      </c>
      <c r="DQ98" s="192">
        <v>73.134328358209004</v>
      </c>
      <c r="DR98" s="192">
        <v>62.244897959183675</v>
      </c>
      <c r="DS98" s="192">
        <v>53.846153846153861</v>
      </c>
      <c r="DT98" s="192">
        <v>49.103942652329778</v>
      </c>
      <c r="DU98" s="192">
        <v>41.981132075471741</v>
      </c>
      <c r="DV98" s="192">
        <v>55.405405405405425</v>
      </c>
      <c r="DW98" s="192">
        <v>46.57534246575343</v>
      </c>
      <c r="DX98" s="192">
        <v>43.203883495145632</v>
      </c>
      <c r="DY98" s="192">
        <v>50.699300699300686</v>
      </c>
      <c r="DZ98" s="192">
        <v>52.702702702702716</v>
      </c>
      <c r="EA98" s="192">
        <v>38.931297709923655</v>
      </c>
      <c r="EB98" s="192">
        <v>52.589641434262937</v>
      </c>
      <c r="EC98" s="192">
        <v>53.790613718411549</v>
      </c>
      <c r="ED98" s="192">
        <v>41.395348837209305</v>
      </c>
      <c r="EE98" s="192">
        <v>55.033557046979872</v>
      </c>
      <c r="EF98" s="192">
        <v>56.499999999999972</v>
      </c>
      <c r="EG98" s="192">
        <v>48.717948717948723</v>
      </c>
      <c r="EH98" s="192">
        <v>29.11392405063291</v>
      </c>
      <c r="EI98" s="192">
        <v>17.562724014336919</v>
      </c>
      <c r="EJ98" s="192">
        <v>12.676056338028166</v>
      </c>
      <c r="EK98" s="192">
        <v>21.145374449339208</v>
      </c>
      <c r="EL98" s="192">
        <v>16.040955631399303</v>
      </c>
      <c r="EM98" s="192">
        <v>5.8536585365853675</v>
      </c>
      <c r="EN98" s="192">
        <v>25.263157894736839</v>
      </c>
      <c r="EO98" s="192">
        <v>11.784511784511794</v>
      </c>
      <c r="EP98" s="192">
        <v>13.846153846153852</v>
      </c>
      <c r="EQ98" s="192">
        <v>15.294117647058822</v>
      </c>
      <c r="ER98" s="192">
        <v>13.768115942028983</v>
      </c>
      <c r="ES98" s="192">
        <v>15.420560747663552</v>
      </c>
      <c r="ET98" s="192">
        <v>33.78378378378379</v>
      </c>
      <c r="EU98" s="192">
        <v>15.920398009950253</v>
      </c>
      <c r="EV98" s="192">
        <v>15.816326530612248</v>
      </c>
      <c r="EW98" s="192" t="s">
        <v>286</v>
      </c>
      <c r="EX98" s="192" t="s">
        <v>286</v>
      </c>
      <c r="EY98" s="192" t="s">
        <v>286</v>
      </c>
      <c r="EZ98" s="192">
        <v>92.070484581497809</v>
      </c>
      <c r="FA98" s="192">
        <v>83.673469387755162</v>
      </c>
      <c r="FB98" s="192">
        <v>85.024154589372003</v>
      </c>
      <c r="FC98" s="192">
        <v>89.003436426116792</v>
      </c>
      <c r="FD98" s="192">
        <v>86.577181208053688</v>
      </c>
      <c r="FE98" s="192">
        <v>80.152671755725194</v>
      </c>
      <c r="FF98" s="192">
        <v>89.189189189189179</v>
      </c>
      <c r="FG98" s="192">
        <v>88.530465949820751</v>
      </c>
      <c r="FH98" s="192">
        <v>81.775700934579461</v>
      </c>
      <c r="FI98" s="192">
        <v>91.612903225806392</v>
      </c>
      <c r="FJ98" s="192">
        <v>86.633663366336648</v>
      </c>
      <c r="FK98" s="192">
        <v>83.589743589743634</v>
      </c>
      <c r="FL98" s="192" t="s">
        <v>286</v>
      </c>
      <c r="FM98" s="192" t="s">
        <v>286</v>
      </c>
      <c r="FN98" s="192" t="s">
        <v>286</v>
      </c>
      <c r="FO98" s="192">
        <v>45.814977973568283</v>
      </c>
      <c r="FP98" s="192">
        <v>40.136054421768691</v>
      </c>
      <c r="FQ98" s="192">
        <v>35.265700483091798</v>
      </c>
      <c r="FR98" s="192">
        <v>39.518900343642592</v>
      </c>
      <c r="FS98" s="192">
        <v>35.234899328859044</v>
      </c>
      <c r="FT98" s="192">
        <v>29.00763358778627</v>
      </c>
      <c r="FU98" s="192">
        <v>44.787644787644794</v>
      </c>
      <c r="FV98" s="192">
        <v>34.767025089605752</v>
      </c>
      <c r="FW98" s="192">
        <v>36.448598130841113</v>
      </c>
      <c r="FX98" s="192">
        <v>47.096774193548399</v>
      </c>
      <c r="FY98" s="192">
        <v>38.118811881188137</v>
      </c>
      <c r="FZ98" s="192">
        <v>33.333333333333336</v>
      </c>
      <c r="GA98" s="192" t="s">
        <v>286</v>
      </c>
      <c r="GB98" s="192" t="s">
        <v>286</v>
      </c>
      <c r="GC98" s="192" t="s">
        <v>286</v>
      </c>
      <c r="GD98" s="192">
        <v>72.807017543859672</v>
      </c>
      <c r="GE98" s="192">
        <v>71.331058020477855</v>
      </c>
      <c r="GF98" s="192">
        <v>77.560975609756042</v>
      </c>
      <c r="GG98" s="192">
        <v>61.267605633802823</v>
      </c>
      <c r="GH98" s="192">
        <v>69.444444444444457</v>
      </c>
      <c r="GI98" s="192">
        <v>72.413793103448327</v>
      </c>
      <c r="GJ98" s="192">
        <v>55.905511811023615</v>
      </c>
      <c r="GK98" s="192">
        <v>51.811594202898576</v>
      </c>
      <c r="GL98" s="192">
        <v>65.853658536585371</v>
      </c>
      <c r="GM98" s="192">
        <v>63.08724832214763</v>
      </c>
      <c r="GN98" s="192">
        <v>58.499999999999972</v>
      </c>
      <c r="GO98" s="192">
        <v>55.897435897435905</v>
      </c>
      <c r="GP98" s="192" t="s">
        <v>286</v>
      </c>
      <c r="GQ98" s="192" t="s">
        <v>286</v>
      </c>
      <c r="GR98" s="192" t="s">
        <v>286</v>
      </c>
      <c r="GS98" s="192">
        <v>27.192982456140356</v>
      </c>
      <c r="GT98" s="192">
        <v>29.351535836177472</v>
      </c>
      <c r="GU98" s="192">
        <v>35.121951219512212</v>
      </c>
      <c r="GV98" s="192">
        <v>16.549295774647884</v>
      </c>
      <c r="GW98" s="192">
        <v>22.222222222222221</v>
      </c>
      <c r="GX98" s="192">
        <v>23.371647509578526</v>
      </c>
      <c r="GY98" s="192">
        <v>18.110236220472451</v>
      </c>
      <c r="GZ98" s="192">
        <v>12.68115942028985</v>
      </c>
      <c r="HA98" s="192">
        <v>20.487804878048777</v>
      </c>
      <c r="HB98" s="192">
        <v>21.476510067114091</v>
      </c>
      <c r="HC98" s="192">
        <v>12.500000000000005</v>
      </c>
      <c r="HD98" s="192">
        <v>16.410256410256427</v>
      </c>
      <c r="HE98" s="192" t="s">
        <v>286</v>
      </c>
      <c r="HF98" s="192" t="s">
        <v>286</v>
      </c>
      <c r="HG98" s="192" t="s">
        <v>286</v>
      </c>
      <c r="HH98" s="192">
        <v>28.50678733031674</v>
      </c>
      <c r="HI98" s="132">
        <v>23.508771929824562</v>
      </c>
      <c r="HJ98" s="132">
        <v>23.880597014925378</v>
      </c>
      <c r="HK98" s="132">
        <v>37.777777777777786</v>
      </c>
      <c r="HL98" s="132">
        <v>31.487889273356402</v>
      </c>
      <c r="HM98" s="192">
        <v>25.482625482625487</v>
      </c>
      <c r="HN98" s="192">
        <v>45.490196078431374</v>
      </c>
      <c r="HO98" s="192">
        <v>38.095238095238088</v>
      </c>
      <c r="HP98" s="192">
        <v>33.495145631067949</v>
      </c>
      <c r="HQ98" s="192">
        <v>44.366197183098613</v>
      </c>
      <c r="HR98" s="192">
        <v>40.306122448979593</v>
      </c>
      <c r="HS98" s="192">
        <v>37.500000000000028</v>
      </c>
      <c r="HT98" s="192" t="s">
        <v>286</v>
      </c>
      <c r="HU98" s="192" t="s">
        <v>286</v>
      </c>
      <c r="HV98" s="192" t="s">
        <v>286</v>
      </c>
      <c r="HW98" s="192">
        <v>13.574660633484163</v>
      </c>
      <c r="HX98" s="192">
        <v>8.7719298245614006</v>
      </c>
      <c r="HY98" s="192">
        <v>6.9651741293532359</v>
      </c>
      <c r="HZ98" s="192">
        <v>12.22222222222222</v>
      </c>
      <c r="IA98" s="192">
        <v>9.3425605536332181</v>
      </c>
      <c r="IB98" s="192">
        <v>8.4942084942084932</v>
      </c>
      <c r="IC98" s="192">
        <v>18.82352941176471</v>
      </c>
      <c r="ID98" s="192">
        <v>12.454212454212449</v>
      </c>
      <c r="IE98" s="192">
        <v>9.7087378640776709</v>
      </c>
      <c r="IF98" s="192">
        <v>26.760563380281688</v>
      </c>
      <c r="IG98" s="192">
        <v>11.73469387755102</v>
      </c>
      <c r="IH98" s="192">
        <v>8.3333333333333375</v>
      </c>
      <c r="II98" s="192" t="s">
        <v>286</v>
      </c>
      <c r="IJ98" s="192" t="s">
        <v>286</v>
      </c>
      <c r="IK98" s="192" t="s">
        <v>286</v>
      </c>
      <c r="IL98" s="192" t="s">
        <v>286</v>
      </c>
      <c r="IM98" s="192" t="s">
        <v>286</v>
      </c>
      <c r="IN98" s="192" t="s">
        <v>286</v>
      </c>
      <c r="IO98" s="192" t="s">
        <v>286</v>
      </c>
      <c r="IP98" s="192" t="s">
        <v>286</v>
      </c>
      <c r="IQ98" s="192" t="s">
        <v>286</v>
      </c>
      <c r="IR98" s="192" t="s">
        <v>286</v>
      </c>
      <c r="IS98" s="192">
        <v>12.451361867704282</v>
      </c>
      <c r="IT98" s="192">
        <v>10.784313725490192</v>
      </c>
      <c r="IU98" s="192" t="s">
        <v>286</v>
      </c>
      <c r="IV98" s="192">
        <v>18.784530386740332</v>
      </c>
      <c r="IW98" s="192">
        <v>16.574585635359117</v>
      </c>
      <c r="IX98" s="192" t="s">
        <v>286</v>
      </c>
      <c r="IY98" s="192" t="s">
        <v>286</v>
      </c>
      <c r="IZ98" s="192" t="s">
        <v>286</v>
      </c>
      <c r="JA98" s="192" t="s">
        <v>286</v>
      </c>
      <c r="JB98" s="192" t="s">
        <v>286</v>
      </c>
      <c r="JC98" s="192" t="s">
        <v>286</v>
      </c>
      <c r="JD98" s="192" t="s">
        <v>286</v>
      </c>
      <c r="JE98" s="192" t="s">
        <v>286</v>
      </c>
      <c r="JF98" s="192" t="s">
        <v>286</v>
      </c>
      <c r="JG98" s="192" t="s">
        <v>286</v>
      </c>
      <c r="JH98" s="192">
        <v>12.451361867704286</v>
      </c>
      <c r="JI98" s="192">
        <v>14.215686274509798</v>
      </c>
      <c r="JJ98" s="192" t="s">
        <v>286</v>
      </c>
      <c r="JK98" s="192">
        <v>11.602209944751381</v>
      </c>
      <c r="JL98" s="192">
        <v>9.9447513812154753</v>
      </c>
      <c r="JM98" s="192" t="s">
        <v>286</v>
      </c>
      <c r="JN98" s="192" t="s">
        <v>286</v>
      </c>
      <c r="JO98" s="192" t="s">
        <v>286</v>
      </c>
      <c r="JP98" s="192" t="s">
        <v>286</v>
      </c>
      <c r="JQ98" s="192" t="s">
        <v>286</v>
      </c>
      <c r="JR98" s="192" t="s">
        <v>286</v>
      </c>
      <c r="JS98" s="192" t="s">
        <v>286</v>
      </c>
      <c r="JT98" s="192" t="s">
        <v>286</v>
      </c>
      <c r="JU98" s="192" t="s">
        <v>286</v>
      </c>
      <c r="JV98" s="192" t="s">
        <v>286</v>
      </c>
      <c r="JW98" s="192">
        <v>24.902723735408546</v>
      </c>
      <c r="JX98" s="192">
        <v>24.999999999999982</v>
      </c>
      <c r="JY98" s="192" t="s">
        <v>286</v>
      </c>
      <c r="JZ98" s="192">
        <v>30.386740331491719</v>
      </c>
      <c r="KA98" s="192">
        <v>26.519337016574582</v>
      </c>
      <c r="KB98" s="192">
        <v>21.656050955414017</v>
      </c>
      <c r="KC98" s="192">
        <v>25.714285714285712</v>
      </c>
      <c r="KD98" s="192">
        <v>28.90995260663507</v>
      </c>
      <c r="KE98" s="192">
        <v>22.222222222222232</v>
      </c>
      <c r="KF98" s="192">
        <v>28.13559322033899</v>
      </c>
      <c r="KG98" s="192">
        <v>25.961538461538467</v>
      </c>
      <c r="KH98" s="192">
        <v>18.556701030927837</v>
      </c>
      <c r="KI98" s="192">
        <v>23.411371237458187</v>
      </c>
      <c r="KJ98" s="192">
        <v>28.897338403041829</v>
      </c>
      <c r="KK98" s="192">
        <v>22.352941176470591</v>
      </c>
      <c r="KL98" s="192">
        <v>26.086956521739129</v>
      </c>
      <c r="KM98" s="192">
        <v>26.04651162790698</v>
      </c>
      <c r="KN98" s="192">
        <v>20.666666666666671</v>
      </c>
      <c r="KO98" s="192">
        <v>21.782178217821784</v>
      </c>
      <c r="KP98" s="192">
        <v>28.06122448979594</v>
      </c>
      <c r="KQ98" s="192" t="str">
        <f t="shared" si="94"/>
        <v>--</v>
      </c>
      <c r="KR98" s="192" t="str">
        <f t="shared" si="94"/>
        <v>--</v>
      </c>
      <c r="KS98" s="192" t="str">
        <f t="shared" si="94"/>
        <v>--</v>
      </c>
      <c r="KT98" s="192" t="str">
        <f t="shared" si="94"/>
        <v>--</v>
      </c>
      <c r="KU98" s="192" t="str">
        <f t="shared" si="94"/>
        <v>--</v>
      </c>
      <c r="KV98" s="228">
        <v>1.50753768844221</v>
      </c>
      <c r="KW98" s="228">
        <v>1.0152284263959399</v>
      </c>
      <c r="KX98" s="228">
        <v>1.9704433497536999</v>
      </c>
      <c r="KY98" s="228">
        <v>1.55038759689922</v>
      </c>
      <c r="KZ98" s="228">
        <v>4.3478260869565197</v>
      </c>
      <c r="LA98" s="228">
        <v>0</v>
      </c>
      <c r="LB98" s="190" t="str">
        <f t="shared" si="60"/>
        <v>--</v>
      </c>
      <c r="LC98" s="228">
        <v>3.0927835051546402</v>
      </c>
      <c r="LD98" s="228">
        <v>10.4477611940299</v>
      </c>
      <c r="LE98" s="190" t="str">
        <f t="shared" si="61"/>
        <v>--</v>
      </c>
      <c r="LF98" s="228">
        <v>1.68539325842697</v>
      </c>
      <c r="LG98" s="228">
        <v>9.7560975609756202</v>
      </c>
      <c r="LH98" s="228">
        <v>88.324873096446694</v>
      </c>
      <c r="LI98" s="228">
        <v>83.163265306122497</v>
      </c>
      <c r="LJ98" s="228">
        <v>82.758620689655203</v>
      </c>
      <c r="LK98" s="228">
        <v>83.593750000000099</v>
      </c>
      <c r="LL98" s="228">
        <v>78.688524590163894</v>
      </c>
      <c r="LM98" s="228">
        <v>84.431137724550894</v>
      </c>
      <c r="LN98" s="228">
        <v>39.086294416243703</v>
      </c>
      <c r="LO98" s="228">
        <v>34.6938775510204</v>
      </c>
      <c r="LP98" s="228">
        <v>33.497536945812797</v>
      </c>
      <c r="LQ98" s="228">
        <v>39.84375</v>
      </c>
      <c r="LR98" s="228">
        <v>31.1475409836066</v>
      </c>
      <c r="LS98" s="228">
        <v>32.934131736526901</v>
      </c>
      <c r="LT98" s="228">
        <v>51.776649746192902</v>
      </c>
      <c r="LU98" s="228">
        <v>61.025641025641001</v>
      </c>
      <c r="LV98" s="228">
        <v>56.930693069306898</v>
      </c>
      <c r="LW98" s="228">
        <v>60.15625</v>
      </c>
      <c r="LX98" s="228">
        <v>46.153846153846096</v>
      </c>
      <c r="LY98" s="228">
        <v>43.712574850299397</v>
      </c>
      <c r="LZ98" s="228">
        <v>9.6446700507614196</v>
      </c>
      <c r="MA98" s="228">
        <v>15.8974358974359</v>
      </c>
      <c r="MB98" s="228">
        <v>16.8316831683168</v>
      </c>
      <c r="MC98" s="228">
        <v>12.5</v>
      </c>
      <c r="MD98" s="228">
        <v>12.0879120879121</v>
      </c>
      <c r="ME98" s="228">
        <v>10.7784431137725</v>
      </c>
      <c r="MF98" s="228">
        <v>44.670050761421301</v>
      </c>
      <c r="MG98" s="228">
        <v>55.384615384615401</v>
      </c>
      <c r="MH98" s="228">
        <v>41.5841584158416</v>
      </c>
      <c r="MI98" s="228">
        <v>46.09375</v>
      </c>
      <c r="MJ98" s="228">
        <v>41.208791208791197</v>
      </c>
      <c r="MK98" s="228">
        <v>36.526946107784497</v>
      </c>
      <c r="ML98" s="228">
        <v>13.705583756345201</v>
      </c>
      <c r="MM98" s="228">
        <v>18.974358974358999</v>
      </c>
      <c r="MN98" s="228">
        <v>13.8613861386139</v>
      </c>
      <c r="MO98" s="228">
        <v>16.40625</v>
      </c>
      <c r="MP98" s="228">
        <v>8.7912087912087902</v>
      </c>
      <c r="MQ98" s="228">
        <v>9.5808383233532997</v>
      </c>
      <c r="MR98" s="190" t="str">
        <f t="shared" si="87"/>
        <v>--</v>
      </c>
      <c r="MS98" s="190" t="str">
        <f t="shared" si="87"/>
        <v>--</v>
      </c>
      <c r="MT98" s="190" t="str">
        <f t="shared" si="87"/>
        <v>--</v>
      </c>
      <c r="MU98" s="190" t="str">
        <f t="shared" si="87"/>
        <v>--</v>
      </c>
      <c r="MV98" s="230">
        <v>86.559139784946296</v>
      </c>
      <c r="MW98" s="230">
        <v>83.625730994152093</v>
      </c>
      <c r="MX98" s="230">
        <v>32.258064516128997</v>
      </c>
      <c r="MY98" s="230">
        <v>35.672514619883003</v>
      </c>
      <c r="MZ98" s="230">
        <v>50</v>
      </c>
      <c r="NA98" s="230">
        <v>43.604651162790702</v>
      </c>
      <c r="NB98" s="230">
        <v>7.6086956521739104</v>
      </c>
      <c r="NC98" s="230">
        <v>11.046511627907</v>
      </c>
      <c r="ND98" s="230">
        <v>50</v>
      </c>
      <c r="NE98" s="230">
        <v>35.465116279069797</v>
      </c>
      <c r="NF98" s="230">
        <v>11.290322580645199</v>
      </c>
      <c r="NG98" s="230">
        <v>14.5348837209302</v>
      </c>
      <c r="NH98" s="221" t="str">
        <f t="shared" si="62"/>
        <v>--</v>
      </c>
      <c r="NI98" s="228">
        <v>11.173184357541894</v>
      </c>
      <c r="NJ98" s="228">
        <v>14.432989690721655</v>
      </c>
      <c r="NK98" s="228">
        <v>18.5</v>
      </c>
      <c r="NL98" s="221" t="str">
        <f t="shared" si="63"/>
        <v>--</v>
      </c>
      <c r="NM98" s="228">
        <v>14.6551724137931</v>
      </c>
      <c r="NN98" s="228">
        <v>11.931818181818199</v>
      </c>
      <c r="NO98" s="228">
        <v>11.5853658536585</v>
      </c>
      <c r="NP98" s="221" t="str">
        <f t="shared" si="64"/>
        <v>--</v>
      </c>
      <c r="NQ98" s="228">
        <v>15.083798882681561</v>
      </c>
      <c r="NR98" s="228">
        <v>13.402061855670103</v>
      </c>
      <c r="NS98" s="228">
        <v>14</v>
      </c>
      <c r="NT98" s="221" t="str">
        <f t="shared" si="65"/>
        <v>--</v>
      </c>
      <c r="NU98" s="228">
        <v>14.655172413793096</v>
      </c>
      <c r="NV98" s="228">
        <v>19.318181818181834</v>
      </c>
      <c r="NW98" s="228">
        <v>18.292682926829276</v>
      </c>
      <c r="NX98" s="221" t="str">
        <f t="shared" si="66"/>
        <v>--</v>
      </c>
      <c r="NY98" s="228">
        <v>26.25698324022347</v>
      </c>
      <c r="NZ98" s="228">
        <v>27.83505154639176</v>
      </c>
      <c r="OA98" s="228">
        <v>32.5</v>
      </c>
      <c r="OB98" s="221" t="str">
        <f t="shared" si="67"/>
        <v>--</v>
      </c>
      <c r="OC98" s="228">
        <v>29.310344827586206</v>
      </c>
      <c r="OD98" s="228">
        <v>31.250000000000004</v>
      </c>
      <c r="OE98" s="228">
        <v>29.878048780487809</v>
      </c>
      <c r="OF98" s="299">
        <v>47.058823529411782</v>
      </c>
      <c r="OG98" s="128">
        <v>63.5</v>
      </c>
      <c r="OH98" s="128">
        <v>56.281407035175853</v>
      </c>
      <c r="OI98" s="128">
        <v>55.121951219512212</v>
      </c>
      <c r="OJ98" s="128">
        <v>63.218390804597682</v>
      </c>
      <c r="OK98" s="128">
        <v>55.8139534883721</v>
      </c>
      <c r="OL98" s="128">
        <v>58.378378378378372</v>
      </c>
      <c r="OM98" s="128">
        <v>45.402298850574702</v>
      </c>
      <c r="ON98" s="310">
        <v>16.129032258064512</v>
      </c>
      <c r="OO98" s="128">
        <v>15.306122448979593</v>
      </c>
      <c r="OP98" s="128">
        <v>10.101010101010106</v>
      </c>
      <c r="OQ98" s="128">
        <v>10.891089108910894</v>
      </c>
      <c r="OR98" s="128">
        <v>24.855491329479769</v>
      </c>
      <c r="OS98" s="128">
        <v>17.968750000000011</v>
      </c>
      <c r="OT98" s="128">
        <v>9.1891891891891948</v>
      </c>
      <c r="OU98" s="128">
        <v>9.5808383233532997</v>
      </c>
      <c r="OW98" s="378" t="str">
        <f t="shared" si="68"/>
        <v>--</v>
      </c>
      <c r="OX98" s="392">
        <v>0.43290043290043295</v>
      </c>
      <c r="OY98" s="392">
        <v>1.1494252873563224</v>
      </c>
      <c r="OZ98" s="392">
        <v>1.7777777777777777</v>
      </c>
      <c r="PA98" s="378" t="str">
        <f t="shared" si="69"/>
        <v>--</v>
      </c>
      <c r="PB98" s="378" t="str">
        <f t="shared" si="69"/>
        <v>--</v>
      </c>
      <c r="PC98" s="392">
        <v>1.1583011583011591</v>
      </c>
      <c r="PD98" s="392">
        <v>7.2072072072072064</v>
      </c>
      <c r="PE98" s="391">
        <v>50.000000000000014</v>
      </c>
      <c r="PF98" s="392">
        <v>51.502145922746777</v>
      </c>
      <c r="PG98" s="392">
        <v>48.496240601503736</v>
      </c>
      <c r="PH98" s="392">
        <v>43.23144104803491</v>
      </c>
      <c r="PI98" s="391">
        <v>24.519230769230752</v>
      </c>
      <c r="PJ98" s="392">
        <v>10.869565217391314</v>
      </c>
      <c r="PK98" s="392">
        <v>8.0152671755725162</v>
      </c>
      <c r="PL98" s="392">
        <v>10.087719298245624</v>
      </c>
      <c r="PM98" s="378" t="str">
        <f t="shared" si="70"/>
        <v>--</v>
      </c>
      <c r="PN98" s="392">
        <v>23.696682464454966</v>
      </c>
      <c r="PO98" s="392">
        <v>18.53448275862069</v>
      </c>
      <c r="PP98" s="392">
        <v>19.90521327014218</v>
      </c>
      <c r="PQ98" s="378" t="str">
        <f t="shared" si="71"/>
        <v>--</v>
      </c>
      <c r="PR98" s="392">
        <v>15.639810426540285</v>
      </c>
      <c r="PS98" s="392">
        <v>13.362068965517238</v>
      </c>
      <c r="PT98" s="392">
        <v>17.535545023696685</v>
      </c>
      <c r="PU98" s="378" t="str">
        <f t="shared" si="72"/>
        <v>--</v>
      </c>
      <c r="PV98" s="392">
        <v>39.336492890995238</v>
      </c>
      <c r="PW98" s="392">
        <v>31.896551724137929</v>
      </c>
      <c r="PX98" s="392">
        <v>37.440758293838847</v>
      </c>
      <c r="PZ98" s="368"/>
      <c r="QA98" s="368"/>
      <c r="QB98" s="368"/>
      <c r="QC98" s="368"/>
      <c r="QD98" s="368"/>
      <c r="QE98" s="368"/>
      <c r="QF98" s="368"/>
      <c r="QG98" s="368"/>
      <c r="QH98" s="368"/>
      <c r="QI98" s="368"/>
      <c r="QJ98" s="368"/>
      <c r="QK98" s="368"/>
      <c r="QL98" s="368"/>
      <c r="QM98" s="368"/>
      <c r="QN98" s="368"/>
      <c r="QO98" s="368"/>
      <c r="QP98" s="368"/>
      <c r="QQ98" s="368"/>
      <c r="QR98" s="368"/>
      <c r="QS98" s="368"/>
      <c r="QT98" s="368"/>
      <c r="QU98" s="368"/>
      <c r="QV98" s="368"/>
      <c r="QW98" s="368"/>
      <c r="QX98" s="368"/>
      <c r="QY98" s="368"/>
      <c r="QZ98" s="368"/>
      <c r="RA98" s="368"/>
      <c r="RB98" s="368"/>
      <c r="RC98" s="368"/>
      <c r="RD98" s="368"/>
      <c r="RE98" s="368"/>
      <c r="RF98" s="368"/>
      <c r="RG98" s="368"/>
      <c r="RH98" s="368"/>
      <c r="RI98" s="368"/>
      <c r="RJ98" s="368"/>
      <c r="RK98" s="368"/>
      <c r="RL98" s="368"/>
      <c r="RM98" s="368"/>
      <c r="RN98" s="368"/>
      <c r="RO98" s="368"/>
      <c r="RP98" s="368"/>
      <c r="RQ98" s="368"/>
      <c r="RR98" s="368"/>
      <c r="RS98" s="368"/>
      <c r="RT98" s="368"/>
    </row>
    <row r="99" spans="1:488" x14ac:dyDescent="0.25">
      <c r="A99" s="114" t="str">
        <f t="shared" si="93"/>
        <v>--</v>
      </c>
      <c r="B99" s="96" t="s">
        <v>175</v>
      </c>
      <c r="C99" s="202">
        <v>3.0303030303030285</v>
      </c>
      <c r="D99" s="192">
        <v>11.802232854864442</v>
      </c>
      <c r="E99" s="192">
        <v>14.750000000000004</v>
      </c>
      <c r="F99" s="192">
        <v>1.8126888217522661</v>
      </c>
      <c r="G99" s="192">
        <v>10.518518518518514</v>
      </c>
      <c r="H99" s="192">
        <v>12.373225152129828</v>
      </c>
      <c r="I99" s="192">
        <v>1.6722408026755837</v>
      </c>
      <c r="J99" s="192">
        <v>10.603290676416817</v>
      </c>
      <c r="K99" s="192">
        <v>11.416490486257921</v>
      </c>
      <c r="L99" s="192">
        <v>0.9230769230769228</v>
      </c>
      <c r="M99" s="192">
        <v>6.4914992272024774</v>
      </c>
      <c r="N99" s="192">
        <v>11.065573770491808</v>
      </c>
      <c r="O99" s="192">
        <v>0.75187969924811993</v>
      </c>
      <c r="P99" s="192">
        <v>5.7391304347826066</v>
      </c>
      <c r="Q99" s="192">
        <v>13.34894613583139</v>
      </c>
      <c r="R99" s="192">
        <v>2.5559105431309916</v>
      </c>
      <c r="S99" s="192">
        <v>9.9518459069020775</v>
      </c>
      <c r="T99" s="192">
        <v>11.838790931989925</v>
      </c>
      <c r="U99" s="192">
        <v>1.8126888217522661</v>
      </c>
      <c r="V99" s="192">
        <v>8.9285714285714288</v>
      </c>
      <c r="W99" s="192">
        <v>9.9999999999999893</v>
      </c>
      <c r="X99" s="192">
        <v>1.0084033613445378</v>
      </c>
      <c r="Y99" s="192">
        <v>9.5063985374771569</v>
      </c>
      <c r="Z99" s="192">
        <v>10.593220338983063</v>
      </c>
      <c r="AA99" s="192">
        <v>0.9230769230769228</v>
      </c>
      <c r="AB99" s="192">
        <v>5.8914728682170558</v>
      </c>
      <c r="AC99" s="192">
        <v>10.860655737704922</v>
      </c>
      <c r="AD99" s="192">
        <v>0.75187969924811993</v>
      </c>
      <c r="AE99" s="192">
        <v>5.5652173913043459</v>
      </c>
      <c r="AF99" s="192">
        <v>12.177985948477749</v>
      </c>
      <c r="AG99" s="192">
        <v>1.5948963317384364</v>
      </c>
      <c r="AH99" s="192">
        <v>8.5483870967741957</v>
      </c>
      <c r="AI99" s="192">
        <v>11.675126903553299</v>
      </c>
      <c r="AJ99" s="192">
        <v>0.75757575757575668</v>
      </c>
      <c r="AK99" s="192">
        <v>6.5868263473053901</v>
      </c>
      <c r="AL99" s="192">
        <v>9.3686354378818724</v>
      </c>
      <c r="AM99" s="192">
        <v>1.1784511784511786</v>
      </c>
      <c r="AN99" s="192">
        <v>6.2385321100917448</v>
      </c>
      <c r="AO99" s="192">
        <v>5.5437100213219548</v>
      </c>
      <c r="AP99" s="192">
        <v>0.15384615384615374</v>
      </c>
      <c r="AQ99" s="192">
        <v>2.8081123244929791</v>
      </c>
      <c r="AR99" s="192">
        <v>7.660455486542447</v>
      </c>
      <c r="AS99" s="192">
        <v>0.45248868778280515</v>
      </c>
      <c r="AT99" s="192">
        <v>3.1578947368421035</v>
      </c>
      <c r="AU99" s="192">
        <v>8.4705882352941106</v>
      </c>
      <c r="AV99" s="192">
        <v>4.9253731343283595</v>
      </c>
      <c r="AW99" s="192">
        <v>17.672413793103445</v>
      </c>
      <c r="AX99" s="192">
        <v>14.549653579676677</v>
      </c>
      <c r="AY99" s="192">
        <v>2.7377521613832858</v>
      </c>
      <c r="AZ99" s="192">
        <v>19.808743169398905</v>
      </c>
      <c r="BA99" s="192">
        <v>14.092664092664084</v>
      </c>
      <c r="BB99" s="192">
        <v>2.0376175548589339</v>
      </c>
      <c r="BC99" s="192">
        <v>17.341040462427742</v>
      </c>
      <c r="BD99" s="192">
        <v>10.852713178294568</v>
      </c>
      <c r="BE99" s="192">
        <v>2.192982456140351</v>
      </c>
      <c r="BF99" s="192">
        <v>9.0163934426229488</v>
      </c>
      <c r="BG99" s="192">
        <v>12.891344383057085</v>
      </c>
      <c r="BH99" s="192">
        <v>0.88235294117647123</v>
      </c>
      <c r="BI99" s="192">
        <v>14.432989690721655</v>
      </c>
      <c r="BJ99" s="192">
        <v>15.789473684210536</v>
      </c>
      <c r="BK99" s="192" t="s">
        <v>286</v>
      </c>
      <c r="BL99" s="192">
        <v>5.4597701149426143</v>
      </c>
      <c r="BM99" s="192">
        <v>5.7736720554272694</v>
      </c>
      <c r="BN99" s="192" t="s">
        <v>286</v>
      </c>
      <c r="BO99" s="192">
        <v>3.4435261707988758</v>
      </c>
      <c r="BP99" s="192">
        <v>5.2224371373307008</v>
      </c>
      <c r="BQ99" s="192" t="s">
        <v>286</v>
      </c>
      <c r="BR99" s="192">
        <v>4.3415340086830412</v>
      </c>
      <c r="BS99" s="192">
        <v>4.4747081712062595</v>
      </c>
      <c r="BT99" s="192" t="s">
        <v>286</v>
      </c>
      <c r="BU99" s="192">
        <v>1.1095700416088767</v>
      </c>
      <c r="BV99" s="192">
        <v>2.7777777777777768</v>
      </c>
      <c r="BW99" s="192" t="s">
        <v>286</v>
      </c>
      <c r="BX99" s="192">
        <v>1.9259259259259238</v>
      </c>
      <c r="BY99" s="192">
        <v>3.4261241970021414</v>
      </c>
      <c r="BZ99" s="192" t="s">
        <v>286</v>
      </c>
      <c r="CA99" s="192">
        <v>8.274647887323944</v>
      </c>
      <c r="CB99" s="192">
        <v>38.482384823848236</v>
      </c>
      <c r="CC99" s="192" t="s">
        <v>286</v>
      </c>
      <c r="CD99" s="192">
        <v>8.2781456953642341</v>
      </c>
      <c r="CE99" s="192">
        <v>33.542976939203363</v>
      </c>
      <c r="CF99" s="192" t="s">
        <v>286</v>
      </c>
      <c r="CG99" s="192">
        <v>6.5817409766454347</v>
      </c>
      <c r="CH99" s="192">
        <v>22.429906542056059</v>
      </c>
      <c r="CI99" s="192" t="s">
        <v>286</v>
      </c>
      <c r="CJ99" s="192">
        <v>4.7016274864376095</v>
      </c>
      <c r="CK99" s="192">
        <v>26.136363636363633</v>
      </c>
      <c r="CL99" s="192" t="s">
        <v>286</v>
      </c>
      <c r="CM99" s="192">
        <v>3.6072144288577159</v>
      </c>
      <c r="CN99" s="192">
        <v>19.743589743589766</v>
      </c>
      <c r="CO99" s="192" t="s">
        <v>286</v>
      </c>
      <c r="CP99" s="192">
        <v>30.104321907600582</v>
      </c>
      <c r="CQ99" s="192">
        <v>51.536643026004725</v>
      </c>
      <c r="CR99" s="192" t="s">
        <v>286</v>
      </c>
      <c r="CS99" s="192">
        <v>25.564971751412397</v>
      </c>
      <c r="CT99" s="192">
        <v>45.224171539961027</v>
      </c>
      <c r="CU99" s="192" t="s">
        <v>286</v>
      </c>
      <c r="CV99" s="192">
        <v>26.237623762376252</v>
      </c>
      <c r="CW99" s="192">
        <v>33.197556008146634</v>
      </c>
      <c r="CX99" s="192" t="s">
        <v>286</v>
      </c>
      <c r="CY99" s="192">
        <v>20.930232558139512</v>
      </c>
      <c r="CZ99" s="192">
        <v>38.921001926782289</v>
      </c>
      <c r="DA99" s="192" t="s">
        <v>286</v>
      </c>
      <c r="DB99" s="192">
        <v>18.638573743922233</v>
      </c>
      <c r="DC99" s="210">
        <v>35.794183445190178</v>
      </c>
      <c r="DD99" s="192">
        <v>71.300448430493262</v>
      </c>
      <c r="DE99" s="192">
        <v>59.221902017291036</v>
      </c>
      <c r="DF99" s="192">
        <v>49.191685912240189</v>
      </c>
      <c r="DG99" s="192">
        <v>72.181551976573957</v>
      </c>
      <c r="DH99" s="192">
        <v>67.961165048543648</v>
      </c>
      <c r="DI99" s="192">
        <v>49.126213592233043</v>
      </c>
      <c r="DJ99" s="192">
        <v>67.576243980738454</v>
      </c>
      <c r="DK99" s="192">
        <v>63.808139534883715</v>
      </c>
      <c r="DL99" s="192">
        <v>48.039215686274488</v>
      </c>
      <c r="DM99" s="192">
        <v>72.012102874432713</v>
      </c>
      <c r="DN99" s="192">
        <v>70.646067415730272</v>
      </c>
      <c r="DO99" s="192">
        <v>53.903345724907055</v>
      </c>
      <c r="DP99" s="192">
        <v>71.644042232277471</v>
      </c>
      <c r="DQ99" s="192">
        <v>72.470238095238045</v>
      </c>
      <c r="DR99" s="192">
        <v>59.829059829059858</v>
      </c>
      <c r="DS99" s="192">
        <v>54.517611026033698</v>
      </c>
      <c r="DT99" s="192">
        <v>45.454545454545418</v>
      </c>
      <c r="DU99" s="192">
        <v>37.268518518518519</v>
      </c>
      <c r="DV99" s="192">
        <v>46.165413533834595</v>
      </c>
      <c r="DW99" s="192">
        <v>49.511854951185477</v>
      </c>
      <c r="DX99" s="192">
        <v>37.596899224806187</v>
      </c>
      <c r="DY99" s="192">
        <v>40.68071312803891</v>
      </c>
      <c r="DZ99" s="192">
        <v>49.053857350800541</v>
      </c>
      <c r="EA99" s="192">
        <v>37.524557956778025</v>
      </c>
      <c r="EB99" s="192">
        <v>56.437125748503036</v>
      </c>
      <c r="EC99" s="192">
        <v>52.094972067039052</v>
      </c>
      <c r="ED99" s="192">
        <v>38.246268656716452</v>
      </c>
      <c r="EE99" s="192">
        <v>54.078549848942686</v>
      </c>
      <c r="EF99" s="192">
        <v>60.479041916167652</v>
      </c>
      <c r="EG99" s="192">
        <v>43.040685224839379</v>
      </c>
      <c r="EH99" s="192">
        <v>19.213313161875952</v>
      </c>
      <c r="EI99" s="192">
        <v>12.608695652173926</v>
      </c>
      <c r="EJ99" s="192">
        <v>10.829493087557619</v>
      </c>
      <c r="EK99" s="192">
        <v>18.03519061583577</v>
      </c>
      <c r="EL99" s="192">
        <v>12.777777777777768</v>
      </c>
      <c r="EM99" s="192">
        <v>12.596899224806206</v>
      </c>
      <c r="EN99" s="192">
        <v>19.001610305958135</v>
      </c>
      <c r="EO99" s="192">
        <v>12.663755458515274</v>
      </c>
      <c r="EP99" s="192">
        <v>11.462450592885371</v>
      </c>
      <c r="EQ99" s="192">
        <v>18.236173393124052</v>
      </c>
      <c r="ER99" s="192">
        <v>13.807531380753147</v>
      </c>
      <c r="ES99" s="192">
        <v>12.476722532588465</v>
      </c>
      <c r="ET99" s="192">
        <v>22.290076335877863</v>
      </c>
      <c r="EU99" s="192">
        <v>16.516516516516525</v>
      </c>
      <c r="EV99" s="192">
        <v>18.534482758620697</v>
      </c>
      <c r="EW99" s="192" t="s">
        <v>286</v>
      </c>
      <c r="EX99" s="192" t="s">
        <v>286</v>
      </c>
      <c r="EY99" s="192" t="s">
        <v>286</v>
      </c>
      <c r="EZ99" s="192">
        <v>87.737226277372343</v>
      </c>
      <c r="FA99" s="192">
        <v>83.701657458563716</v>
      </c>
      <c r="FB99" s="192">
        <v>80.270793036750462</v>
      </c>
      <c r="FC99" s="192">
        <v>87.52000000000011</v>
      </c>
      <c r="FD99" s="192">
        <v>80.551523947750312</v>
      </c>
      <c r="FE99" s="192">
        <v>78.277886497064614</v>
      </c>
      <c r="FF99" s="192">
        <v>87.149187592319109</v>
      </c>
      <c r="FG99" s="192">
        <v>78.888888888888886</v>
      </c>
      <c r="FH99" s="192">
        <v>78.089887640449476</v>
      </c>
      <c r="FI99" s="192">
        <v>87.072808320950998</v>
      </c>
      <c r="FJ99" s="192">
        <v>81.913303437967102</v>
      </c>
      <c r="FK99" s="192">
        <v>71.800433839479425</v>
      </c>
      <c r="FL99" s="192" t="s">
        <v>286</v>
      </c>
      <c r="FM99" s="192" t="s">
        <v>286</v>
      </c>
      <c r="FN99" s="192" t="s">
        <v>286</v>
      </c>
      <c r="FO99" s="192">
        <v>40.291970802919728</v>
      </c>
      <c r="FP99" s="192">
        <v>38.121546961325969</v>
      </c>
      <c r="FQ99" s="192">
        <v>34.816247582205044</v>
      </c>
      <c r="FR99" s="192">
        <v>38.72000000000002</v>
      </c>
      <c r="FS99" s="192">
        <v>35.84905660377359</v>
      </c>
      <c r="FT99" s="192">
        <v>29.549902152641884</v>
      </c>
      <c r="FU99" s="192">
        <v>41.358936484490378</v>
      </c>
      <c r="FV99" s="192">
        <v>34.583333333333336</v>
      </c>
      <c r="FW99" s="192">
        <v>28.089887640449462</v>
      </c>
      <c r="FX99" s="192">
        <v>35.809806835066887</v>
      </c>
      <c r="FY99" s="192">
        <v>33.931240657698012</v>
      </c>
      <c r="FZ99" s="192">
        <v>29.718004338394813</v>
      </c>
      <c r="GA99" s="192" t="s">
        <v>286</v>
      </c>
      <c r="GB99" s="192" t="s">
        <v>286</v>
      </c>
      <c r="GC99" s="192" t="s">
        <v>286</v>
      </c>
      <c r="GD99" s="192">
        <v>69.174041297935034</v>
      </c>
      <c r="GE99" s="192">
        <v>71.129707112970706</v>
      </c>
      <c r="GF99" s="192">
        <v>69.941060903732861</v>
      </c>
      <c r="GG99" s="192">
        <v>57.610474631751217</v>
      </c>
      <c r="GH99" s="192">
        <v>66.066066066066057</v>
      </c>
      <c r="GI99" s="192">
        <v>66.074950690335299</v>
      </c>
      <c r="GJ99" s="192">
        <v>55.145929339477696</v>
      </c>
      <c r="GK99" s="192">
        <v>54.571026722925431</v>
      </c>
      <c r="GL99" s="192">
        <v>59.692898272552753</v>
      </c>
      <c r="GM99" s="192">
        <v>51.212121212121218</v>
      </c>
      <c r="GN99" s="192">
        <v>51.376146788990859</v>
      </c>
      <c r="GO99" s="192">
        <v>54.120267260579055</v>
      </c>
      <c r="GP99" s="192" t="s">
        <v>286</v>
      </c>
      <c r="GQ99" s="192" t="s">
        <v>286</v>
      </c>
      <c r="GR99" s="192" t="s">
        <v>286</v>
      </c>
      <c r="GS99" s="192">
        <v>24.336283185840699</v>
      </c>
      <c r="GT99" s="192">
        <v>26.35983263598326</v>
      </c>
      <c r="GU99" s="192">
        <v>27.50491159135559</v>
      </c>
      <c r="GV99" s="192">
        <v>16.202945990180037</v>
      </c>
      <c r="GW99" s="192">
        <v>25.075075075075077</v>
      </c>
      <c r="GX99" s="192">
        <v>25.443786982248508</v>
      </c>
      <c r="GY99" s="192">
        <v>13.824884792626722</v>
      </c>
      <c r="GZ99" s="192">
        <v>17.721518987341778</v>
      </c>
      <c r="HA99" s="192">
        <v>19.769673704414572</v>
      </c>
      <c r="HB99" s="192">
        <v>12.272727272727272</v>
      </c>
      <c r="HC99" s="192">
        <v>14.220183486238534</v>
      </c>
      <c r="HD99" s="192">
        <v>18.48552338530066</v>
      </c>
      <c r="HE99" s="192" t="s">
        <v>286</v>
      </c>
      <c r="HF99" s="192" t="s">
        <v>286</v>
      </c>
      <c r="HG99" s="192" t="s">
        <v>286</v>
      </c>
      <c r="HH99" s="192">
        <v>26.42089093701999</v>
      </c>
      <c r="HI99" s="132">
        <v>20.56737588652484</v>
      </c>
      <c r="HJ99" s="132">
        <v>15.109343936381711</v>
      </c>
      <c r="HK99" s="132">
        <v>33.609271523178769</v>
      </c>
      <c r="HL99" s="132">
        <v>35.444947209653073</v>
      </c>
      <c r="HM99" s="192">
        <v>26.30522088353414</v>
      </c>
      <c r="HN99" s="192">
        <v>38.390092879256954</v>
      </c>
      <c r="HO99" s="192">
        <v>40.142857142857103</v>
      </c>
      <c r="HP99" s="192">
        <v>33.460803059273424</v>
      </c>
      <c r="HQ99" s="192">
        <v>32.665639445300478</v>
      </c>
      <c r="HR99" s="192">
        <v>39.417177914110411</v>
      </c>
      <c r="HS99" s="192">
        <v>25.333333333333314</v>
      </c>
      <c r="HT99" s="192" t="s">
        <v>286</v>
      </c>
      <c r="HU99" s="192" t="s">
        <v>286</v>
      </c>
      <c r="HV99" s="192" t="s">
        <v>286</v>
      </c>
      <c r="HW99" s="192">
        <v>10.599078341013817</v>
      </c>
      <c r="HX99" s="192">
        <v>7.0921985815602833</v>
      </c>
      <c r="HY99" s="192">
        <v>3.9761431411530794</v>
      </c>
      <c r="HZ99" s="192">
        <v>13.079470198675509</v>
      </c>
      <c r="IA99" s="192">
        <v>12.820512820512819</v>
      </c>
      <c r="IB99" s="192">
        <v>7.8313253012048216</v>
      </c>
      <c r="IC99" s="192">
        <v>15.47987616099071</v>
      </c>
      <c r="ID99" s="192">
        <v>15.428571428571434</v>
      </c>
      <c r="IE99" s="192">
        <v>9.3690248565965693</v>
      </c>
      <c r="IF99" s="192">
        <v>11.093990755007701</v>
      </c>
      <c r="IG99" s="192">
        <v>15.95092024539877</v>
      </c>
      <c r="IH99" s="192">
        <v>7.555555555555558</v>
      </c>
      <c r="II99" s="192" t="s">
        <v>286</v>
      </c>
      <c r="IJ99" s="192" t="s">
        <v>286</v>
      </c>
      <c r="IK99" s="192" t="s">
        <v>286</v>
      </c>
      <c r="IL99" s="192" t="s">
        <v>286</v>
      </c>
      <c r="IM99" s="192" t="s">
        <v>286</v>
      </c>
      <c r="IN99" s="192" t="s">
        <v>286</v>
      </c>
      <c r="IO99" s="192" t="s">
        <v>286</v>
      </c>
      <c r="IP99" s="192" t="s">
        <v>286</v>
      </c>
      <c r="IQ99" s="192" t="s">
        <v>286</v>
      </c>
      <c r="IR99" s="192" t="s">
        <v>286</v>
      </c>
      <c r="IS99" s="192">
        <v>12.839879154078535</v>
      </c>
      <c r="IT99" s="192">
        <v>11.627906976744189</v>
      </c>
      <c r="IU99" s="192" t="s">
        <v>286</v>
      </c>
      <c r="IV99" s="192">
        <v>14.710743801652894</v>
      </c>
      <c r="IW99" s="192">
        <v>12.149532710280367</v>
      </c>
      <c r="IX99" s="192" t="s">
        <v>286</v>
      </c>
      <c r="IY99" s="192" t="s">
        <v>286</v>
      </c>
      <c r="IZ99" s="192" t="s">
        <v>286</v>
      </c>
      <c r="JA99" s="192" t="s">
        <v>286</v>
      </c>
      <c r="JB99" s="192" t="s">
        <v>286</v>
      </c>
      <c r="JC99" s="192" t="s">
        <v>286</v>
      </c>
      <c r="JD99" s="192" t="s">
        <v>286</v>
      </c>
      <c r="JE99" s="192" t="s">
        <v>286</v>
      </c>
      <c r="JF99" s="192" t="s">
        <v>286</v>
      </c>
      <c r="JG99" s="192" t="s">
        <v>286</v>
      </c>
      <c r="JH99" s="192">
        <v>10.725075528700899</v>
      </c>
      <c r="JI99" s="192">
        <v>9.4961240310077581</v>
      </c>
      <c r="JJ99" s="192" t="s">
        <v>286</v>
      </c>
      <c r="JK99" s="192">
        <v>11.735537190082635</v>
      </c>
      <c r="JL99" s="192">
        <v>10.747663551401871</v>
      </c>
      <c r="JM99" s="192" t="s">
        <v>286</v>
      </c>
      <c r="JN99" s="192" t="s">
        <v>286</v>
      </c>
      <c r="JO99" s="192" t="s">
        <v>286</v>
      </c>
      <c r="JP99" s="192" t="s">
        <v>286</v>
      </c>
      <c r="JQ99" s="192" t="s">
        <v>286</v>
      </c>
      <c r="JR99" s="192" t="s">
        <v>286</v>
      </c>
      <c r="JS99" s="192" t="s">
        <v>286</v>
      </c>
      <c r="JT99" s="192" t="s">
        <v>286</v>
      </c>
      <c r="JU99" s="192" t="s">
        <v>286</v>
      </c>
      <c r="JV99" s="192" t="s">
        <v>286</v>
      </c>
      <c r="JW99" s="192">
        <v>23.564954682779469</v>
      </c>
      <c r="JX99" s="192">
        <v>21.124031007751913</v>
      </c>
      <c r="JY99" s="192" t="s">
        <v>286</v>
      </c>
      <c r="JZ99" s="192">
        <v>26.446280991735538</v>
      </c>
      <c r="KA99" s="192">
        <v>22.897196261682247</v>
      </c>
      <c r="KB99" s="192">
        <v>20.4268292682927</v>
      </c>
      <c r="KC99" s="192">
        <v>22.668579626972758</v>
      </c>
      <c r="KD99" s="192">
        <v>27.41935483870968</v>
      </c>
      <c r="KE99" s="192">
        <v>18.529411764705884</v>
      </c>
      <c r="KF99" s="192">
        <v>25.482093663911872</v>
      </c>
      <c r="KG99" s="192">
        <v>25.675675675675663</v>
      </c>
      <c r="KH99" s="192">
        <v>20.322580645161306</v>
      </c>
      <c r="KI99" s="192">
        <v>21.834061135371183</v>
      </c>
      <c r="KJ99" s="192">
        <v>22.745098039215684</v>
      </c>
      <c r="KK99" s="192">
        <v>21.021021021021046</v>
      </c>
      <c r="KL99" s="192">
        <v>25.977653631284916</v>
      </c>
      <c r="KM99" s="192">
        <v>25.559701492537311</v>
      </c>
      <c r="KN99" s="192">
        <v>16.04197901049475</v>
      </c>
      <c r="KO99" s="192">
        <v>25.188536953242835</v>
      </c>
      <c r="KP99" s="192">
        <v>28.755364806866957</v>
      </c>
      <c r="KQ99" s="192" t="str">
        <f t="shared" si="94"/>
        <v>--</v>
      </c>
      <c r="KR99" s="192" t="str">
        <f t="shared" si="94"/>
        <v>--</v>
      </c>
      <c r="KS99" s="192" t="str">
        <f t="shared" si="94"/>
        <v>--</v>
      </c>
      <c r="KT99" s="192" t="str">
        <f t="shared" si="94"/>
        <v>--</v>
      </c>
      <c r="KU99" s="192" t="str">
        <f t="shared" si="94"/>
        <v>--</v>
      </c>
      <c r="KV99" s="228">
        <v>1.4662756598240501</v>
      </c>
      <c r="KW99" s="228">
        <v>2.0231213872832399</v>
      </c>
      <c r="KX99" s="228">
        <v>1.33111480865225</v>
      </c>
      <c r="KY99" s="228">
        <v>1.6863406408094399</v>
      </c>
      <c r="KZ99" s="228">
        <v>1.3824884792626699</v>
      </c>
      <c r="LA99" s="228">
        <v>2.5134649910233402</v>
      </c>
      <c r="LB99" s="190" t="str">
        <f t="shared" si="60"/>
        <v>--</v>
      </c>
      <c r="LC99" s="228">
        <v>2.3890784982935198</v>
      </c>
      <c r="LD99" s="228">
        <v>12.7744510978044</v>
      </c>
      <c r="LE99" s="190" t="str">
        <f t="shared" si="61"/>
        <v>--</v>
      </c>
      <c r="LF99" s="228">
        <v>1.00840336134454</v>
      </c>
      <c r="LG99" s="228">
        <v>7.5144508670520302</v>
      </c>
      <c r="LH99" s="228">
        <v>80.740740740740804</v>
      </c>
      <c r="LI99" s="228">
        <v>81.602373887240404</v>
      </c>
      <c r="LJ99" s="228">
        <v>79.045996592845</v>
      </c>
      <c r="LK99" s="228">
        <v>75.296108291032198</v>
      </c>
      <c r="LL99" s="228">
        <v>77.329192546583798</v>
      </c>
      <c r="LM99" s="228">
        <v>76.714801444043303</v>
      </c>
      <c r="LN99" s="228">
        <v>36.592592592592602</v>
      </c>
      <c r="LO99" s="228">
        <v>33.234421364985202</v>
      </c>
      <c r="LP99" s="228">
        <v>30.494037478705302</v>
      </c>
      <c r="LQ99" s="228">
        <v>32.994923857868002</v>
      </c>
      <c r="LR99" s="228">
        <v>29.347826086956498</v>
      </c>
      <c r="LS99" s="228">
        <v>30.685920577617299</v>
      </c>
      <c r="LT99" s="228">
        <v>55.769230769230802</v>
      </c>
      <c r="LU99" s="228">
        <v>49.776453055141602</v>
      </c>
      <c r="LV99" s="228">
        <v>54.003407155025499</v>
      </c>
      <c r="LW99" s="228">
        <v>37.966101694915302</v>
      </c>
      <c r="LX99" s="228">
        <v>42.523364485981197</v>
      </c>
      <c r="LY99" s="228">
        <v>42.8312159709619</v>
      </c>
      <c r="LZ99" s="228">
        <v>14.792899408284001</v>
      </c>
      <c r="MA99" s="228">
        <v>11.7734724292101</v>
      </c>
      <c r="MB99" s="228">
        <v>14.6507666098807</v>
      </c>
      <c r="MC99" s="228">
        <v>5.9322033898305104</v>
      </c>
      <c r="MD99" s="228">
        <v>9.6573208722741395</v>
      </c>
      <c r="ME99" s="228">
        <v>11.2522686025408</v>
      </c>
      <c r="MF99" s="228">
        <v>37.147102526003003</v>
      </c>
      <c r="MG99" s="228">
        <v>35.650887573964503</v>
      </c>
      <c r="MH99" s="228">
        <v>37.671232876712402</v>
      </c>
      <c r="MI99" s="228">
        <v>29.541595925297099</v>
      </c>
      <c r="MJ99" s="228">
        <v>32.5</v>
      </c>
      <c r="MK99" s="228">
        <v>31.272727272727199</v>
      </c>
      <c r="ML99" s="228">
        <v>13.521545319465099</v>
      </c>
      <c r="MM99" s="228">
        <v>10.3550295857988</v>
      </c>
      <c r="MN99" s="228">
        <v>11.301369863013701</v>
      </c>
      <c r="MO99" s="228">
        <v>6.7911714770797902</v>
      </c>
      <c r="MP99" s="228">
        <v>10</v>
      </c>
      <c r="MQ99" s="228">
        <v>8</v>
      </c>
      <c r="MR99" s="190" t="str">
        <f t="shared" si="87"/>
        <v>--</v>
      </c>
      <c r="MS99" s="190" t="str">
        <f t="shared" si="87"/>
        <v>--</v>
      </c>
      <c r="MT99" s="190" t="str">
        <f t="shared" si="87"/>
        <v>--</v>
      </c>
      <c r="MU99" s="190" t="str">
        <f t="shared" si="87"/>
        <v>--</v>
      </c>
      <c r="MV99" s="230">
        <v>85.8333333333334</v>
      </c>
      <c r="MW99" s="230">
        <v>84.509202453987797</v>
      </c>
      <c r="MX99" s="230">
        <v>38.3333333333333</v>
      </c>
      <c r="MY99" s="230">
        <v>32.668711656441701</v>
      </c>
      <c r="MZ99" s="230">
        <v>47.191011235955003</v>
      </c>
      <c r="NA99" s="230">
        <v>40</v>
      </c>
      <c r="NB99" s="230">
        <v>8.1460674157303394</v>
      </c>
      <c r="NC99" s="230">
        <v>6.6153846153846096</v>
      </c>
      <c r="ND99" s="230">
        <v>39.325842696629202</v>
      </c>
      <c r="NE99" s="230">
        <v>32.872503840245798</v>
      </c>
      <c r="NF99" s="230">
        <v>11.516853932584301</v>
      </c>
      <c r="NG99" s="230">
        <v>9.2165898617511601</v>
      </c>
      <c r="NH99" s="221" t="str">
        <f t="shared" si="62"/>
        <v>--</v>
      </c>
      <c r="NI99" s="228">
        <v>13.311148086522456</v>
      </c>
      <c r="NJ99" s="228">
        <v>12.88819875776398</v>
      </c>
      <c r="NK99" s="228">
        <v>11.545293072824158</v>
      </c>
      <c r="NL99" s="221" t="str">
        <f t="shared" si="63"/>
        <v>--</v>
      </c>
      <c r="NM99" s="228">
        <v>17.5803402646503</v>
      </c>
      <c r="NN99" s="228">
        <v>14.9565217391304</v>
      </c>
      <c r="NO99" s="228">
        <v>16.602316602316598</v>
      </c>
      <c r="NP99" s="221" t="str">
        <f t="shared" si="64"/>
        <v>--</v>
      </c>
      <c r="NQ99" s="228">
        <v>10.648918469217966</v>
      </c>
      <c r="NR99" s="228">
        <v>8.6956521739130554</v>
      </c>
      <c r="NS99" s="228">
        <v>8.7033747779751192</v>
      </c>
      <c r="NT99" s="221" t="str">
        <f t="shared" si="65"/>
        <v>--</v>
      </c>
      <c r="NU99" s="228">
        <v>7.7504725897920599</v>
      </c>
      <c r="NV99" s="228">
        <v>12.000000000000018</v>
      </c>
      <c r="NW99" s="228">
        <v>11.389961389961391</v>
      </c>
      <c r="NX99" s="221" t="str">
        <f t="shared" si="66"/>
        <v>--</v>
      </c>
      <c r="NY99" s="228">
        <v>23.960066555740426</v>
      </c>
      <c r="NZ99" s="228">
        <v>21.583850931677009</v>
      </c>
      <c r="OA99" s="228">
        <v>20.248667850799304</v>
      </c>
      <c r="OB99" s="221" t="str">
        <f t="shared" si="67"/>
        <v>--</v>
      </c>
      <c r="OC99" s="228">
        <v>25.330812854442328</v>
      </c>
      <c r="OD99" s="228">
        <v>26.956521739130434</v>
      </c>
      <c r="OE99" s="228">
        <v>27.992277992277998</v>
      </c>
      <c r="OF99" s="299">
        <v>45.152354570637122</v>
      </c>
      <c r="OG99" s="128">
        <v>45.839416058394157</v>
      </c>
      <c r="OH99" s="128">
        <v>48.405797101449259</v>
      </c>
      <c r="OI99" s="128">
        <v>39.565943238731201</v>
      </c>
      <c r="OJ99" s="128">
        <v>51.159196290571934</v>
      </c>
      <c r="OK99" s="128">
        <v>56.366723259762324</v>
      </c>
      <c r="OL99" s="128">
        <v>48.307692307692363</v>
      </c>
      <c r="OM99" s="128">
        <v>38.709677419354783</v>
      </c>
      <c r="ON99" s="310">
        <v>21.937321937321922</v>
      </c>
      <c r="OO99" s="128">
        <v>14.135338345864657</v>
      </c>
      <c r="OP99" s="128">
        <v>15.214180206794694</v>
      </c>
      <c r="OQ99" s="128">
        <v>14.853195164075984</v>
      </c>
      <c r="OR99" s="128">
        <v>26.905132192846022</v>
      </c>
      <c r="OS99" s="128">
        <v>19.250425894378203</v>
      </c>
      <c r="OT99" s="128">
        <v>16.220472440944874</v>
      </c>
      <c r="OU99" s="128">
        <v>15.789473684210526</v>
      </c>
      <c r="OW99" s="378" t="str">
        <f t="shared" si="68"/>
        <v>--</v>
      </c>
      <c r="OX99" s="392">
        <v>1.188707280832096</v>
      </c>
      <c r="OY99" s="392">
        <v>1.6819571865443432</v>
      </c>
      <c r="OZ99" s="392">
        <v>0.72202166064981843</v>
      </c>
      <c r="PA99" s="378" t="str">
        <f t="shared" si="69"/>
        <v>--</v>
      </c>
      <c r="PB99" s="378" t="str">
        <f t="shared" si="69"/>
        <v>--</v>
      </c>
      <c r="PC99" s="392">
        <v>1.0920436817472705</v>
      </c>
      <c r="PD99" s="392">
        <v>5.7768924302788935</v>
      </c>
      <c r="PE99" s="391">
        <v>48.71794871794873</v>
      </c>
      <c r="PF99" s="392">
        <v>51.889534883720984</v>
      </c>
      <c r="PG99" s="392">
        <v>50.375939849624054</v>
      </c>
      <c r="PH99" s="392">
        <v>43.772241992882627</v>
      </c>
      <c r="PI99" s="391">
        <v>24.935732647814916</v>
      </c>
      <c r="PJ99" s="392">
        <v>14.736842105263152</v>
      </c>
      <c r="PK99" s="392">
        <v>16.743471582181272</v>
      </c>
      <c r="PL99" s="392">
        <v>10.294117647058815</v>
      </c>
      <c r="PM99" s="378" t="str">
        <f t="shared" si="70"/>
        <v>--</v>
      </c>
      <c r="PN99" s="392">
        <v>15.460526315789469</v>
      </c>
      <c r="PO99" s="392">
        <v>17.26495726495726</v>
      </c>
      <c r="PP99" s="392">
        <v>15.830115830115801</v>
      </c>
      <c r="PQ99" s="378" t="str">
        <f t="shared" si="71"/>
        <v>--</v>
      </c>
      <c r="PR99" s="392">
        <v>8.3881578947368531</v>
      </c>
      <c r="PS99" s="392">
        <v>10.256410256410255</v>
      </c>
      <c r="PT99" s="392">
        <v>12.934362934362936</v>
      </c>
      <c r="PU99" s="378" t="str">
        <f t="shared" si="72"/>
        <v>--</v>
      </c>
      <c r="PV99" s="392">
        <v>23.848684210526308</v>
      </c>
      <c r="PW99" s="392">
        <v>27.521367521367534</v>
      </c>
      <c r="PX99" s="392">
        <v>28.764478764478771</v>
      </c>
      <c r="PZ99" s="368"/>
      <c r="QA99" s="368"/>
      <c r="QB99" s="368"/>
      <c r="QC99" s="368"/>
      <c r="QD99" s="368"/>
      <c r="QE99" s="368"/>
      <c r="QF99" s="368"/>
      <c r="QG99" s="368"/>
      <c r="QH99" s="368"/>
      <c r="QI99" s="368"/>
      <c r="QJ99" s="368"/>
      <c r="QK99" s="368"/>
      <c r="QL99" s="368"/>
      <c r="QM99" s="368"/>
      <c r="QN99" s="368"/>
      <c r="QO99" s="368"/>
      <c r="QP99" s="368"/>
      <c r="QQ99" s="368"/>
      <c r="QR99" s="368"/>
      <c r="QS99" s="368"/>
      <c r="QT99" s="368"/>
      <c r="QU99" s="368"/>
      <c r="QV99" s="368"/>
      <c r="QW99" s="368"/>
      <c r="QX99" s="368"/>
      <c r="QY99" s="368"/>
      <c r="QZ99" s="368"/>
      <c r="RA99" s="368"/>
      <c r="RB99" s="368"/>
      <c r="RC99" s="368"/>
      <c r="RD99" s="368"/>
      <c r="RE99" s="368"/>
      <c r="RF99" s="368"/>
      <c r="RG99" s="368"/>
      <c r="RH99" s="368"/>
      <c r="RI99" s="368"/>
      <c r="RJ99" s="368"/>
      <c r="RK99" s="368"/>
      <c r="RL99" s="368"/>
      <c r="RM99" s="368"/>
      <c r="RN99" s="368"/>
      <c r="RO99" s="368"/>
      <c r="RP99" s="368"/>
      <c r="RQ99" s="368"/>
      <c r="RR99" s="368"/>
      <c r="RS99" s="368"/>
      <c r="RT99" s="368"/>
    </row>
    <row r="100" spans="1:488" x14ac:dyDescent="0.25">
      <c r="A100" s="114" t="str">
        <f t="shared" si="93"/>
        <v>--</v>
      </c>
      <c r="B100" s="96" t="s">
        <v>174</v>
      </c>
      <c r="C100" s="202">
        <v>1.7656500802568207</v>
      </c>
      <c r="D100" s="192">
        <v>16.804979253112023</v>
      </c>
      <c r="E100" s="192">
        <v>20.227920227920244</v>
      </c>
      <c r="F100" s="192">
        <v>1.1093502377179085</v>
      </c>
      <c r="G100" s="192">
        <v>13.65576102418208</v>
      </c>
      <c r="H100" s="192">
        <v>20.068610634648351</v>
      </c>
      <c r="I100" s="192">
        <v>1.6042780748663095</v>
      </c>
      <c r="J100" s="192">
        <v>7.1987480438184628</v>
      </c>
      <c r="K100" s="192">
        <v>17.210144927536241</v>
      </c>
      <c r="L100" s="192">
        <v>0.75187969924811959</v>
      </c>
      <c r="M100" s="192">
        <v>7.1955719557195534</v>
      </c>
      <c r="N100" s="192">
        <v>9.4298245614035103</v>
      </c>
      <c r="O100" s="192">
        <v>0.80482897384305807</v>
      </c>
      <c r="P100" s="192">
        <v>6.6147859922179002</v>
      </c>
      <c r="Q100" s="192">
        <v>8.3333333333333268</v>
      </c>
      <c r="R100" s="192">
        <v>1.7656500802568207</v>
      </c>
      <c r="S100" s="192">
        <v>15.208333333333339</v>
      </c>
      <c r="T100" s="192">
        <v>13.662790697674417</v>
      </c>
      <c r="U100" s="192">
        <v>1.1093502377179085</v>
      </c>
      <c r="V100" s="192">
        <v>12.000000000000007</v>
      </c>
      <c r="W100" s="192">
        <v>16.695352839931136</v>
      </c>
      <c r="X100" s="192">
        <v>1.0714285714285707</v>
      </c>
      <c r="Y100" s="192">
        <v>5.9467918622848224</v>
      </c>
      <c r="Z100" s="192">
        <v>14.72727272727272</v>
      </c>
      <c r="AA100" s="192">
        <v>0.75187969924811959</v>
      </c>
      <c r="AB100" s="192">
        <v>5.7407407407407351</v>
      </c>
      <c r="AC100" s="192">
        <v>8.3700440528634381</v>
      </c>
      <c r="AD100" s="192">
        <v>0.60362173038229339</v>
      </c>
      <c r="AE100" s="192">
        <v>6.4202334630350197</v>
      </c>
      <c r="AF100" s="192">
        <v>7.3529411764705896</v>
      </c>
      <c r="AG100" s="192">
        <v>0.64829821717990255</v>
      </c>
      <c r="AH100" s="192">
        <v>9.0909090909090882</v>
      </c>
      <c r="AI100" s="192">
        <v>16.379310344827584</v>
      </c>
      <c r="AJ100" s="192">
        <v>0.63795853269537395</v>
      </c>
      <c r="AK100" s="192">
        <v>8.1277213352685092</v>
      </c>
      <c r="AL100" s="192">
        <v>15.156794425087098</v>
      </c>
      <c r="AM100" s="192">
        <v>1.2544802867383515</v>
      </c>
      <c r="AN100" s="192">
        <v>3.968253968253967</v>
      </c>
      <c r="AO100" s="192">
        <v>11.764705882352946</v>
      </c>
      <c r="AP100" s="192">
        <v>0.3780718336483932</v>
      </c>
      <c r="AQ100" s="192">
        <v>3.5447761194029854</v>
      </c>
      <c r="AR100" s="192">
        <v>6.1946902654867273</v>
      </c>
      <c r="AS100" s="192">
        <v>0.60362173038229361</v>
      </c>
      <c r="AT100" s="192">
        <v>2.5390624999999991</v>
      </c>
      <c r="AU100" s="192">
        <v>6.1881188118811892</v>
      </c>
      <c r="AV100" s="192">
        <v>2.2935779816513744</v>
      </c>
      <c r="AW100" s="192">
        <v>28.491620111731851</v>
      </c>
      <c r="AX100" s="192">
        <v>20.325203252032505</v>
      </c>
      <c r="AY100" s="192">
        <v>1.8376722817764164</v>
      </c>
      <c r="AZ100" s="192">
        <v>22.537112010796257</v>
      </c>
      <c r="BA100" s="192">
        <v>23.274478330658081</v>
      </c>
      <c r="BB100" s="192">
        <v>1.3961605584642243</v>
      </c>
      <c r="BC100" s="192">
        <v>19.378698224852084</v>
      </c>
      <c r="BD100" s="192">
        <v>17.844522968197886</v>
      </c>
      <c r="BE100" s="192">
        <v>0.92250922509225064</v>
      </c>
      <c r="BF100" s="192">
        <v>9.4339622641509369</v>
      </c>
      <c r="BG100" s="192">
        <v>13.836477987421398</v>
      </c>
      <c r="BH100" s="192">
        <v>0.5681818181818179</v>
      </c>
      <c r="BI100" s="192">
        <v>9.5764272559852675</v>
      </c>
      <c r="BJ100" s="192">
        <v>13.122171945701362</v>
      </c>
      <c r="BK100" s="192" t="s">
        <v>286</v>
      </c>
      <c r="BL100" s="192">
        <v>4.3396226415094361</v>
      </c>
      <c r="BM100" s="192">
        <v>7.0652173913043157</v>
      </c>
      <c r="BN100" s="192" t="s">
        <v>286</v>
      </c>
      <c r="BO100" s="192">
        <v>4.7361299052773376</v>
      </c>
      <c r="BP100" s="192">
        <v>9.6153846153846132</v>
      </c>
      <c r="BQ100" s="192" t="s">
        <v>286</v>
      </c>
      <c r="BR100" s="192">
        <v>2.6587887740029572</v>
      </c>
      <c r="BS100" s="192">
        <v>4.2179261862917059</v>
      </c>
      <c r="BT100" s="192" t="s">
        <v>286</v>
      </c>
      <c r="BU100" s="192">
        <v>2.0725388601036272</v>
      </c>
      <c r="BV100" s="192">
        <v>2.1052631578947376</v>
      </c>
      <c r="BW100" s="192" t="s">
        <v>286</v>
      </c>
      <c r="BX100" s="192">
        <v>1.6635859519408516</v>
      </c>
      <c r="BY100" s="192">
        <v>2.5171624713958822</v>
      </c>
      <c r="BZ100" s="192" t="s">
        <v>286</v>
      </c>
      <c r="CA100" s="192">
        <v>11.161731207289304</v>
      </c>
      <c r="CB100" s="192">
        <v>45.348837209302303</v>
      </c>
      <c r="CC100" s="192" t="s">
        <v>286</v>
      </c>
      <c r="CD100" s="192">
        <v>11.32376395534291</v>
      </c>
      <c r="CE100" s="192">
        <v>45.342706502636233</v>
      </c>
      <c r="CF100" s="192" t="s">
        <v>286</v>
      </c>
      <c r="CG100" s="192">
        <v>5.7692307692307656</v>
      </c>
      <c r="CH100" s="192">
        <v>39.405940594059388</v>
      </c>
      <c r="CI100" s="192" t="s">
        <v>286</v>
      </c>
      <c r="CJ100" s="192">
        <v>4.2643923240938157</v>
      </c>
      <c r="CK100" s="192">
        <v>29.453681710213779</v>
      </c>
      <c r="CL100" s="192" t="s">
        <v>286</v>
      </c>
      <c r="CM100" s="192">
        <v>4.9356223175965628</v>
      </c>
      <c r="CN100" s="192">
        <v>23.561643835616444</v>
      </c>
      <c r="CO100" s="192" t="s">
        <v>286</v>
      </c>
      <c r="CP100" s="192">
        <v>32.156862745098046</v>
      </c>
      <c r="CQ100" s="192">
        <v>58.63013698630138</v>
      </c>
      <c r="CR100" s="192" t="s">
        <v>286</v>
      </c>
      <c r="CS100" s="192">
        <v>31.929347826086939</v>
      </c>
      <c r="CT100" s="192">
        <v>56.209150326797349</v>
      </c>
      <c r="CU100" s="192" t="s">
        <v>286</v>
      </c>
      <c r="CV100" s="192">
        <v>26.139817629179316</v>
      </c>
      <c r="CW100" s="192">
        <v>45.438282647584998</v>
      </c>
      <c r="CX100" s="192" t="s">
        <v>286</v>
      </c>
      <c r="CY100" s="192">
        <v>19.859402460456916</v>
      </c>
      <c r="CZ100" s="192">
        <v>41.364605543709992</v>
      </c>
      <c r="DA100" s="192" t="s">
        <v>286</v>
      </c>
      <c r="DB100" s="192">
        <v>17.570093457943923</v>
      </c>
      <c r="DC100" s="210">
        <v>32.159624413145536</v>
      </c>
      <c r="DD100" s="192">
        <v>76.7441860465117</v>
      </c>
      <c r="DE100" s="192">
        <v>69.639468690702088</v>
      </c>
      <c r="DF100" s="192">
        <v>52.303523035230342</v>
      </c>
      <c r="DG100" s="192">
        <v>71.855345911949598</v>
      </c>
      <c r="DH100" s="192">
        <v>68.876860622462786</v>
      </c>
      <c r="DI100" s="192">
        <v>51.368760064412299</v>
      </c>
      <c r="DJ100" s="192">
        <v>74.460431654676228</v>
      </c>
      <c r="DK100" s="192">
        <v>71.47102526002962</v>
      </c>
      <c r="DL100" s="192">
        <v>49.298245614035153</v>
      </c>
      <c r="DM100" s="192">
        <v>72.168905950096118</v>
      </c>
      <c r="DN100" s="192">
        <v>74.694589877835938</v>
      </c>
      <c r="DO100" s="192">
        <v>59.957627118644083</v>
      </c>
      <c r="DP100" s="192">
        <v>73.71541501976283</v>
      </c>
      <c r="DQ100" s="192">
        <v>68.40148698884758</v>
      </c>
      <c r="DR100" s="192">
        <v>61.926605504587165</v>
      </c>
      <c r="DS100" s="192">
        <v>52.959501557632336</v>
      </c>
      <c r="DT100" s="192">
        <v>52.281368821292752</v>
      </c>
      <c r="DU100" s="192">
        <v>34.959349593495944</v>
      </c>
      <c r="DV100" s="192">
        <v>49.531249999999986</v>
      </c>
      <c r="DW100" s="192">
        <v>49.054054054054063</v>
      </c>
      <c r="DX100" s="192">
        <v>38.164251207729485</v>
      </c>
      <c r="DY100" s="192">
        <v>51.792114695340508</v>
      </c>
      <c r="DZ100" s="192">
        <v>50.890207715133513</v>
      </c>
      <c r="EA100" s="192">
        <v>35.159010600706736</v>
      </c>
      <c r="EB100" s="192">
        <v>55.909943714821779</v>
      </c>
      <c r="EC100" s="192">
        <v>56.476683937823857</v>
      </c>
      <c r="ED100" s="192">
        <v>46.526315789473685</v>
      </c>
      <c r="EE100" s="192">
        <v>51.287128712871258</v>
      </c>
      <c r="EF100" s="192">
        <v>55.370370370370381</v>
      </c>
      <c r="EG100" s="192">
        <v>48.853211009174288</v>
      </c>
      <c r="EH100" s="192">
        <v>28.328173374613023</v>
      </c>
      <c r="EI100" s="192">
        <v>15.977443609022542</v>
      </c>
      <c r="EJ100" s="192">
        <v>8.9430894308942985</v>
      </c>
      <c r="EK100" s="192">
        <v>21.461897356143083</v>
      </c>
      <c r="EL100" s="192">
        <v>12.584573748308534</v>
      </c>
      <c r="EM100" s="192">
        <v>10.305958132045086</v>
      </c>
      <c r="EN100" s="192">
        <v>24.777183600713027</v>
      </c>
      <c r="EO100" s="192">
        <v>16.417910447761187</v>
      </c>
      <c r="EP100" s="192">
        <v>14.260563380281688</v>
      </c>
      <c r="EQ100" s="192">
        <v>22.410546139359681</v>
      </c>
      <c r="ER100" s="192">
        <v>24.956369982547987</v>
      </c>
      <c r="ES100" s="192">
        <v>16.3135593220339</v>
      </c>
      <c r="ET100" s="192">
        <v>19.801980198019805</v>
      </c>
      <c r="EU100" s="192">
        <v>21.601489757914326</v>
      </c>
      <c r="EV100" s="192">
        <v>20.554272517321014</v>
      </c>
      <c r="EW100" s="192" t="s">
        <v>286</v>
      </c>
      <c r="EX100" s="192" t="s">
        <v>286</v>
      </c>
      <c r="EY100" s="192" t="s">
        <v>286</v>
      </c>
      <c r="EZ100" s="192">
        <v>91.937984496124074</v>
      </c>
      <c r="FA100" s="192">
        <v>88.195386702849376</v>
      </c>
      <c r="FB100" s="192">
        <v>79.935794542536144</v>
      </c>
      <c r="FC100" s="192">
        <v>92.74336283185842</v>
      </c>
      <c r="FD100" s="192">
        <v>87.001477104874525</v>
      </c>
      <c r="FE100" s="192">
        <v>83.068783068782977</v>
      </c>
      <c r="FF100" s="192">
        <v>89.889705882352928</v>
      </c>
      <c r="FG100" s="192">
        <v>88.675958188153331</v>
      </c>
      <c r="FH100" s="192">
        <v>81.64556962025317</v>
      </c>
      <c r="FI100" s="192">
        <v>89.595375722543309</v>
      </c>
      <c r="FJ100" s="192">
        <v>88.518518518518562</v>
      </c>
      <c r="FK100" s="192">
        <v>84.246575342465718</v>
      </c>
      <c r="FL100" s="192" t="s">
        <v>286</v>
      </c>
      <c r="FM100" s="192" t="s">
        <v>286</v>
      </c>
      <c r="FN100" s="192" t="s">
        <v>286</v>
      </c>
      <c r="FO100" s="192">
        <v>43.255813953488349</v>
      </c>
      <c r="FP100" s="192">
        <v>39.077340569877869</v>
      </c>
      <c r="FQ100" s="192">
        <v>31.942215088282492</v>
      </c>
      <c r="FR100" s="192">
        <v>44.778761061946909</v>
      </c>
      <c r="FS100" s="192">
        <v>40.02954209748895</v>
      </c>
      <c r="FT100" s="192">
        <v>28.218694885361554</v>
      </c>
      <c r="FU100" s="192">
        <v>41.544117647058812</v>
      </c>
      <c r="FV100" s="192">
        <v>39.54703832752611</v>
      </c>
      <c r="FW100" s="192">
        <v>27.848101265822784</v>
      </c>
      <c r="FX100" s="192">
        <v>42.581888246628132</v>
      </c>
      <c r="FY100" s="192">
        <v>39.444444444444457</v>
      </c>
      <c r="FZ100" s="192">
        <v>30.821917808219197</v>
      </c>
      <c r="GA100" s="192" t="s">
        <v>286</v>
      </c>
      <c r="GB100" s="192" t="s">
        <v>286</v>
      </c>
      <c r="GC100" s="192" t="s">
        <v>286</v>
      </c>
      <c r="GD100" s="192">
        <v>62.597809076682289</v>
      </c>
      <c r="GE100" s="192">
        <v>67.403314917127133</v>
      </c>
      <c r="GF100" s="192">
        <v>70.941558441558442</v>
      </c>
      <c r="GG100" s="192">
        <v>55.737704918032804</v>
      </c>
      <c r="GH100" s="192">
        <v>61.698956780923957</v>
      </c>
      <c r="GI100" s="192">
        <v>67.023172905525897</v>
      </c>
      <c r="GJ100" s="192">
        <v>47.528517110266129</v>
      </c>
      <c r="GK100" s="192">
        <v>48.853615520282204</v>
      </c>
      <c r="GL100" s="192">
        <v>57.749469214437319</v>
      </c>
      <c r="GM100" s="192">
        <v>44.071146245059253</v>
      </c>
      <c r="GN100" s="192">
        <v>44.859813084112091</v>
      </c>
      <c r="GO100" s="192">
        <v>53.348729792147793</v>
      </c>
      <c r="GP100" s="192" t="s">
        <v>286</v>
      </c>
      <c r="GQ100" s="192" t="s">
        <v>286</v>
      </c>
      <c r="GR100" s="192" t="s">
        <v>286</v>
      </c>
      <c r="GS100" s="192">
        <v>17.683881064162751</v>
      </c>
      <c r="GT100" s="192">
        <v>24.861878453038631</v>
      </c>
      <c r="GU100" s="192">
        <v>30.844155844155843</v>
      </c>
      <c r="GV100" s="192">
        <v>14.38979963570128</v>
      </c>
      <c r="GW100" s="192">
        <v>22.801788375558882</v>
      </c>
      <c r="GX100" s="192">
        <v>23.351158645276271</v>
      </c>
      <c r="GY100" s="192">
        <v>11.977186311787081</v>
      </c>
      <c r="GZ100" s="192">
        <v>13.932980599647257</v>
      </c>
      <c r="HA100" s="192">
        <v>16.560509554140115</v>
      </c>
      <c r="HB100" s="192">
        <v>10.276679841897236</v>
      </c>
      <c r="HC100" s="192">
        <v>13.084112149532709</v>
      </c>
      <c r="HD100" s="192">
        <v>14.318706697459591</v>
      </c>
      <c r="HE100" s="192" t="s">
        <v>286</v>
      </c>
      <c r="HF100" s="192" t="s">
        <v>286</v>
      </c>
      <c r="HG100" s="192" t="s">
        <v>286</v>
      </c>
      <c r="HH100" s="192">
        <v>23.64532019704432</v>
      </c>
      <c r="HI100" s="132">
        <v>19.154929577464792</v>
      </c>
      <c r="HJ100" s="132">
        <v>20.361247947454842</v>
      </c>
      <c r="HK100" s="132">
        <v>33.898305084745708</v>
      </c>
      <c r="HL100" s="132">
        <v>28.59304084720123</v>
      </c>
      <c r="HM100" s="192">
        <v>21.139705882352917</v>
      </c>
      <c r="HN100" s="192">
        <v>35.02935420743642</v>
      </c>
      <c r="HO100" s="192">
        <v>35.178571428571438</v>
      </c>
      <c r="HP100" s="192">
        <v>31.385281385281377</v>
      </c>
      <c r="HQ100" s="192">
        <v>33.201581027667984</v>
      </c>
      <c r="HR100" s="192">
        <v>32.007575757575708</v>
      </c>
      <c r="HS100" s="192">
        <v>30.37383177570096</v>
      </c>
      <c r="HT100" s="192" t="s">
        <v>286</v>
      </c>
      <c r="HU100" s="192" t="s">
        <v>286</v>
      </c>
      <c r="HV100" s="192" t="s">
        <v>286</v>
      </c>
      <c r="HW100" s="192">
        <v>8.3743842364531975</v>
      </c>
      <c r="HX100" s="192">
        <v>5.352112676056338</v>
      </c>
      <c r="HY100" s="192">
        <v>6.2397372742200341</v>
      </c>
      <c r="HZ100" s="192">
        <v>11.111111111111112</v>
      </c>
      <c r="IA100" s="192">
        <v>8.925869894099856</v>
      </c>
      <c r="IB100" s="192">
        <v>4.9632352941176503</v>
      </c>
      <c r="IC100" s="192">
        <v>10.763209393346385</v>
      </c>
      <c r="ID100" s="192">
        <v>10.892857142857135</v>
      </c>
      <c r="IE100" s="192">
        <v>7.7922077922077948</v>
      </c>
      <c r="IF100" s="192">
        <v>11.462450592885373</v>
      </c>
      <c r="IG100" s="192">
        <v>9.090909090909097</v>
      </c>
      <c r="IH100" s="192">
        <v>8.1775700934579447</v>
      </c>
      <c r="II100" s="192" t="s">
        <v>286</v>
      </c>
      <c r="IJ100" s="192" t="s">
        <v>286</v>
      </c>
      <c r="IK100" s="192" t="s">
        <v>286</v>
      </c>
      <c r="IL100" s="192" t="s">
        <v>286</v>
      </c>
      <c r="IM100" s="192" t="s">
        <v>286</v>
      </c>
      <c r="IN100" s="192" t="s">
        <v>286</v>
      </c>
      <c r="IO100" s="192" t="s">
        <v>286</v>
      </c>
      <c r="IP100" s="192" t="s">
        <v>286</v>
      </c>
      <c r="IQ100" s="192" t="s">
        <v>286</v>
      </c>
      <c r="IR100" s="192" t="s">
        <v>286</v>
      </c>
      <c r="IS100" s="192">
        <v>14.022140221402214</v>
      </c>
      <c r="IT100" s="192">
        <v>12.582781456953647</v>
      </c>
      <c r="IU100" s="192" t="s">
        <v>286</v>
      </c>
      <c r="IV100" s="192">
        <v>12.999999999999993</v>
      </c>
      <c r="IW100" s="192">
        <v>11.75</v>
      </c>
      <c r="IX100" s="192" t="s">
        <v>286</v>
      </c>
      <c r="IY100" s="192" t="s">
        <v>286</v>
      </c>
      <c r="IZ100" s="192" t="s">
        <v>286</v>
      </c>
      <c r="JA100" s="192" t="s">
        <v>286</v>
      </c>
      <c r="JB100" s="192" t="s">
        <v>286</v>
      </c>
      <c r="JC100" s="192" t="s">
        <v>286</v>
      </c>
      <c r="JD100" s="192" t="s">
        <v>286</v>
      </c>
      <c r="JE100" s="192" t="s">
        <v>286</v>
      </c>
      <c r="JF100" s="192" t="s">
        <v>286</v>
      </c>
      <c r="JG100" s="192" t="s">
        <v>286</v>
      </c>
      <c r="JH100" s="192">
        <v>6.6420664206642108</v>
      </c>
      <c r="JI100" s="192">
        <v>8.8300220750551901</v>
      </c>
      <c r="JJ100" s="192" t="s">
        <v>286</v>
      </c>
      <c r="JK100" s="192">
        <v>7.9999999999999982</v>
      </c>
      <c r="JL100" s="192">
        <v>9.0000000000000036</v>
      </c>
      <c r="JM100" s="192" t="s">
        <v>286</v>
      </c>
      <c r="JN100" s="192" t="s">
        <v>286</v>
      </c>
      <c r="JO100" s="192" t="s">
        <v>286</v>
      </c>
      <c r="JP100" s="192" t="s">
        <v>286</v>
      </c>
      <c r="JQ100" s="192" t="s">
        <v>286</v>
      </c>
      <c r="JR100" s="192" t="s">
        <v>286</v>
      </c>
      <c r="JS100" s="192" t="s">
        <v>286</v>
      </c>
      <c r="JT100" s="192" t="s">
        <v>286</v>
      </c>
      <c r="JU100" s="192" t="s">
        <v>286</v>
      </c>
      <c r="JV100" s="192" t="s">
        <v>286</v>
      </c>
      <c r="JW100" s="192">
        <v>20.664206642066429</v>
      </c>
      <c r="JX100" s="192">
        <v>21.41280353200883</v>
      </c>
      <c r="JY100" s="192" t="s">
        <v>286</v>
      </c>
      <c r="JZ100" s="192">
        <v>21.000000000000007</v>
      </c>
      <c r="KA100" s="192">
        <v>20.75</v>
      </c>
      <c r="KB100" s="192">
        <v>16.507936507936513</v>
      </c>
      <c r="KC100" s="192">
        <v>22.390891840607207</v>
      </c>
      <c r="KD100" s="192">
        <v>23.450134770889481</v>
      </c>
      <c r="KE100" s="192">
        <v>17.96875</v>
      </c>
      <c r="KF100" s="192">
        <v>22.826086956521738</v>
      </c>
      <c r="KG100" s="192">
        <v>26.04501607717043</v>
      </c>
      <c r="KH100" s="192">
        <v>18.761061946902664</v>
      </c>
      <c r="KI100" s="192">
        <v>22.436849925705797</v>
      </c>
      <c r="KJ100" s="192">
        <v>23.063380281690154</v>
      </c>
      <c r="KK100" s="192">
        <v>16.79104477611941</v>
      </c>
      <c r="KL100" s="192">
        <v>24.521739130434781</v>
      </c>
      <c r="KM100" s="192">
        <v>28.118393234672265</v>
      </c>
      <c r="KN100" s="192">
        <v>17.281553398058257</v>
      </c>
      <c r="KO100" s="192">
        <v>20.63197026022306</v>
      </c>
      <c r="KP100" s="192">
        <v>22.863741339491906</v>
      </c>
      <c r="KQ100" s="192" t="str">
        <f t="shared" si="94"/>
        <v>--</v>
      </c>
      <c r="KR100" s="192" t="str">
        <f t="shared" si="94"/>
        <v>--</v>
      </c>
      <c r="KS100" s="192" t="str">
        <f t="shared" si="94"/>
        <v>--</v>
      </c>
      <c r="KT100" s="192" t="str">
        <f t="shared" si="94"/>
        <v>--</v>
      </c>
      <c r="KU100" s="192" t="str">
        <f t="shared" si="94"/>
        <v>--</v>
      </c>
      <c r="KV100" s="228">
        <v>1.32231404958678</v>
      </c>
      <c r="KW100" s="213">
        <v>0.71428571428571397</v>
      </c>
      <c r="KX100" s="228">
        <v>2.4048096192384798</v>
      </c>
      <c r="KY100" s="228">
        <v>1.73010380622838</v>
      </c>
      <c r="KZ100" s="213">
        <v>0.55350553505535105</v>
      </c>
      <c r="LA100" s="228">
        <v>2.15686274509804</v>
      </c>
      <c r="LB100" s="190" t="str">
        <f t="shared" si="60"/>
        <v>--</v>
      </c>
      <c r="LC100" s="228">
        <v>1.5473887814313301</v>
      </c>
      <c r="LD100" s="228">
        <v>15.610859728506799</v>
      </c>
      <c r="LE100" s="190" t="str">
        <f t="shared" si="61"/>
        <v>--</v>
      </c>
      <c r="LF100" s="228">
        <v>1.1278195488721801</v>
      </c>
      <c r="LG100" s="228">
        <v>11.656441717791401</v>
      </c>
      <c r="LH100" s="228">
        <v>86.477462437395701</v>
      </c>
      <c r="LI100" s="228">
        <v>88.530465949820695</v>
      </c>
      <c r="LJ100" s="228">
        <v>80.737704918032804</v>
      </c>
      <c r="LK100" s="228">
        <v>84.695652173913103</v>
      </c>
      <c r="LL100" s="228">
        <v>82.342007434944193</v>
      </c>
      <c r="LM100" s="228">
        <v>78.585461689587405</v>
      </c>
      <c r="LN100" s="228">
        <v>35.893155258764601</v>
      </c>
      <c r="LO100" s="228">
        <v>40.1433691756272</v>
      </c>
      <c r="LP100" s="228">
        <v>33.1967213114754</v>
      </c>
      <c r="LQ100" s="228">
        <v>35.304347826086897</v>
      </c>
      <c r="LR100" s="228">
        <v>37.360594795539001</v>
      </c>
      <c r="LS100" s="228">
        <v>28.487229862475399</v>
      </c>
      <c r="LT100" s="228">
        <v>43.645484949832799</v>
      </c>
      <c r="LU100" s="228">
        <v>43.4470377019748</v>
      </c>
      <c r="LV100" s="228">
        <v>45.962732919254599</v>
      </c>
      <c r="LW100" s="228">
        <v>40.592334494773503</v>
      </c>
      <c r="LX100" s="228">
        <v>41.527001862197402</v>
      </c>
      <c r="LY100" s="228">
        <v>45.3831041257367</v>
      </c>
      <c r="LZ100" s="228">
        <v>8.0267558528428005</v>
      </c>
      <c r="MA100" s="228">
        <v>7.7199281867145499</v>
      </c>
      <c r="MB100" s="228">
        <v>10.973084886128399</v>
      </c>
      <c r="MC100" s="228">
        <v>6.09756097560975</v>
      </c>
      <c r="MD100" s="228">
        <v>7.0763500931098804</v>
      </c>
      <c r="ME100" s="228">
        <v>10.4125736738703</v>
      </c>
      <c r="MF100" s="228">
        <v>36.577181208053702</v>
      </c>
      <c r="MG100" s="228">
        <v>33.0324909747292</v>
      </c>
      <c r="MH100" s="228">
        <v>27.536231884058001</v>
      </c>
      <c r="MI100" s="228">
        <v>32.0557491289198</v>
      </c>
      <c r="MJ100" s="228">
        <v>32.089552238805901</v>
      </c>
      <c r="MK100" s="228">
        <v>31.360946745562099</v>
      </c>
      <c r="ML100" s="228">
        <v>8.3892617449664293</v>
      </c>
      <c r="MM100" s="228">
        <v>9.7472924187725596</v>
      </c>
      <c r="MN100" s="228">
        <v>6.6252587991718404</v>
      </c>
      <c r="MO100" s="228">
        <v>7.6655052264808399</v>
      </c>
      <c r="MP100" s="228">
        <v>6.7164179104477704</v>
      </c>
      <c r="MQ100" s="228">
        <v>8.4812623274161805</v>
      </c>
      <c r="MR100" s="190" t="str">
        <f t="shared" si="87"/>
        <v>--</v>
      </c>
      <c r="MS100" s="190" t="str">
        <f t="shared" si="87"/>
        <v>--</v>
      </c>
      <c r="MT100" s="190" t="str">
        <f t="shared" si="87"/>
        <v>--</v>
      </c>
      <c r="MU100" s="190" t="str">
        <f t="shared" si="87"/>
        <v>--</v>
      </c>
      <c r="MV100" s="230">
        <v>86.337760910815902</v>
      </c>
      <c r="MW100" s="230">
        <v>84.173913043478294</v>
      </c>
      <c r="MX100" s="230">
        <v>33.396584440227599</v>
      </c>
      <c r="MY100" s="230">
        <v>35.652173913043498</v>
      </c>
      <c r="MZ100" s="230">
        <v>37.236084452975099</v>
      </c>
      <c r="NA100" s="230">
        <v>35.664335664335702</v>
      </c>
      <c r="NB100" s="230">
        <v>5.1823416506717797</v>
      </c>
      <c r="NC100" s="230">
        <v>5.5944055944055897</v>
      </c>
      <c r="ND100" s="230">
        <v>36.190476190476197</v>
      </c>
      <c r="NE100" s="230">
        <v>32.924693520140103</v>
      </c>
      <c r="NF100" s="230">
        <v>7.80952380952382</v>
      </c>
      <c r="NG100" s="230">
        <v>7.35551663747811</v>
      </c>
      <c r="NH100" s="221" t="str">
        <f t="shared" si="62"/>
        <v>--</v>
      </c>
      <c r="NI100" s="228">
        <v>16.087751371115168</v>
      </c>
      <c r="NJ100" s="228">
        <v>15.35580524344569</v>
      </c>
      <c r="NK100" s="228">
        <v>11.666666666666677</v>
      </c>
      <c r="NL100" s="221" t="str">
        <f t="shared" si="63"/>
        <v>--</v>
      </c>
      <c r="NM100" s="228">
        <v>13.721804511278201</v>
      </c>
      <c r="NN100" s="228">
        <v>14.619883040935701</v>
      </c>
      <c r="NO100" s="228">
        <v>14.822546972860099</v>
      </c>
      <c r="NP100" s="221" t="str">
        <f t="shared" si="64"/>
        <v>--</v>
      </c>
      <c r="NQ100" s="228">
        <v>7.6782449725776987</v>
      </c>
      <c r="NR100" s="228">
        <v>8.0524344569288395</v>
      </c>
      <c r="NS100" s="228">
        <v>9.3750000000000036</v>
      </c>
      <c r="NT100" s="221" t="str">
        <f t="shared" si="65"/>
        <v>--</v>
      </c>
      <c r="NU100" s="228">
        <v>10.714285714285706</v>
      </c>
      <c r="NV100" s="228">
        <v>9.3567251461988281</v>
      </c>
      <c r="NW100" s="228">
        <v>11.691022964509395</v>
      </c>
      <c r="NX100" s="221" t="str">
        <f t="shared" si="66"/>
        <v>--</v>
      </c>
      <c r="NY100" s="228">
        <v>23.765996343692873</v>
      </c>
      <c r="NZ100" s="228">
        <v>23.408239700374541</v>
      </c>
      <c r="OA100" s="228">
        <v>21.041666666666686</v>
      </c>
      <c r="OB100" s="221" t="str">
        <f t="shared" si="67"/>
        <v>--</v>
      </c>
      <c r="OC100" s="228">
        <v>24.436090225563913</v>
      </c>
      <c r="OD100" s="228">
        <v>23.976608187134499</v>
      </c>
      <c r="OE100" s="228">
        <v>26.513569937369518</v>
      </c>
      <c r="OF100" s="299">
        <v>44.550669216061159</v>
      </c>
      <c r="OG100" s="128">
        <v>54.726368159204029</v>
      </c>
      <c r="OH100" s="128">
        <v>55.793226381461672</v>
      </c>
      <c r="OI100" s="128">
        <v>45.271629778672043</v>
      </c>
      <c r="OJ100" s="128">
        <v>54.973821989528808</v>
      </c>
      <c r="OK100" s="128">
        <v>61.034482758620712</v>
      </c>
      <c r="OL100" s="128">
        <v>56.691449814126422</v>
      </c>
      <c r="OM100" s="128">
        <v>50.787401574803177</v>
      </c>
      <c r="ON100" s="310">
        <v>15.204678362573112</v>
      </c>
      <c r="OO100" s="128">
        <v>15.593220338983054</v>
      </c>
      <c r="OP100" s="128">
        <v>17.753623188405797</v>
      </c>
      <c r="OQ100" s="128">
        <v>14.227642276422754</v>
      </c>
      <c r="OR100" s="128">
        <v>21.116928446771414</v>
      </c>
      <c r="OS100" s="128">
        <v>17.534722222222243</v>
      </c>
      <c r="OT100" s="128">
        <v>16.604477611940279</v>
      </c>
      <c r="OU100" s="128">
        <v>17.751479289940843</v>
      </c>
      <c r="OW100" s="378" t="str">
        <f t="shared" si="68"/>
        <v>--</v>
      </c>
      <c r="OX100" s="392">
        <v>0.19157088122605331</v>
      </c>
      <c r="OY100" s="392">
        <v>1.7182130584192432</v>
      </c>
      <c r="OZ100" s="392">
        <v>2.4000000000000012</v>
      </c>
      <c r="PA100" s="378" t="str">
        <f t="shared" si="69"/>
        <v>--</v>
      </c>
      <c r="PB100" s="378" t="str">
        <f t="shared" si="69"/>
        <v>--</v>
      </c>
      <c r="PC100" s="392">
        <v>1.3861386138613865</v>
      </c>
      <c r="PD100" s="392">
        <v>8.6567164179104505</v>
      </c>
      <c r="PE100" s="391">
        <v>48.936170212765916</v>
      </c>
      <c r="PF100" s="392">
        <v>59.013282732447784</v>
      </c>
      <c r="PG100" s="392">
        <v>55.050505050505073</v>
      </c>
      <c r="PH100" s="392">
        <v>48.947368421052637</v>
      </c>
      <c r="PI100" s="391">
        <v>24.193548387096772</v>
      </c>
      <c r="PJ100" s="392">
        <v>18.410852713178276</v>
      </c>
      <c r="PK100" s="392">
        <v>15.224913494809693</v>
      </c>
      <c r="PL100" s="392">
        <v>12.56830601092895</v>
      </c>
      <c r="PM100" s="378" t="str">
        <f t="shared" si="70"/>
        <v>--</v>
      </c>
      <c r="PN100" s="392">
        <v>15.513626834381544</v>
      </c>
      <c r="PO100" s="392">
        <v>13.928571428571425</v>
      </c>
      <c r="PP100" s="392">
        <v>15.512465373961211</v>
      </c>
      <c r="PQ100" s="378" t="str">
        <f t="shared" si="71"/>
        <v>--</v>
      </c>
      <c r="PR100" s="392">
        <v>10.691823899371059</v>
      </c>
      <c r="PS100" s="392">
        <v>12.857142857142868</v>
      </c>
      <c r="PT100" s="392">
        <v>15.512465373961227</v>
      </c>
      <c r="PU100" s="378" t="str">
        <f t="shared" si="72"/>
        <v>--</v>
      </c>
      <c r="PV100" s="392">
        <v>26.205450733752635</v>
      </c>
      <c r="PW100" s="392">
        <v>26.785714285714285</v>
      </c>
      <c r="PX100" s="392">
        <v>31.024930747922461</v>
      </c>
      <c r="PZ100" s="368"/>
      <c r="QA100" s="368"/>
      <c r="QB100" s="368"/>
      <c r="QC100" s="368"/>
      <c r="QD100" s="368"/>
      <c r="QE100" s="368"/>
      <c r="QF100" s="368"/>
      <c r="QG100" s="368"/>
      <c r="QH100" s="368"/>
      <c r="QI100" s="368"/>
      <c r="QJ100" s="368"/>
      <c r="QK100" s="368"/>
      <c r="QL100" s="368"/>
      <c r="QM100" s="368"/>
      <c r="QN100" s="368"/>
      <c r="QO100" s="368"/>
      <c r="QP100" s="368"/>
      <c r="QQ100" s="368"/>
      <c r="QR100" s="368"/>
      <c r="QS100" s="368"/>
      <c r="QT100" s="368"/>
      <c r="QU100" s="368"/>
      <c r="QV100" s="368"/>
      <c r="QW100" s="368"/>
      <c r="QX100" s="368"/>
      <c r="QY100" s="368"/>
      <c r="QZ100" s="368"/>
      <c r="RA100" s="368"/>
      <c r="RB100" s="368"/>
      <c r="RC100" s="368"/>
      <c r="RD100" s="368"/>
      <c r="RE100" s="368"/>
      <c r="RF100" s="368"/>
      <c r="RG100" s="368"/>
      <c r="RH100" s="368"/>
      <c r="RI100" s="368"/>
      <c r="RJ100" s="368"/>
      <c r="RK100" s="368"/>
      <c r="RL100" s="368"/>
      <c r="RM100" s="368"/>
      <c r="RN100" s="368"/>
      <c r="RO100" s="368"/>
      <c r="RP100" s="368"/>
      <c r="RQ100" s="368"/>
      <c r="RR100" s="368"/>
      <c r="RS100" s="368"/>
      <c r="RT100" s="368"/>
    </row>
    <row r="101" spans="1:488" x14ac:dyDescent="0.25">
      <c r="A101" s="114" t="str">
        <f t="shared" si="93"/>
        <v>--</v>
      </c>
      <c r="B101" s="96" t="s">
        <v>177</v>
      </c>
      <c r="C101" s="202">
        <v>2.2675736961451238</v>
      </c>
      <c r="D101" s="192">
        <v>14.545454545454547</v>
      </c>
      <c r="E101" s="192">
        <v>15.545243619489565</v>
      </c>
      <c r="F101" s="192">
        <v>2.8571428571428572</v>
      </c>
      <c r="G101" s="192">
        <v>13.189448441246997</v>
      </c>
      <c r="H101" s="192">
        <v>16.753926701570673</v>
      </c>
      <c r="I101" s="192">
        <v>0.970873786407767</v>
      </c>
      <c r="J101" s="192">
        <v>8.2152974504249343</v>
      </c>
      <c r="K101" s="192">
        <v>13.240418118466899</v>
      </c>
      <c r="L101" s="192">
        <v>0.6410256410256413</v>
      </c>
      <c r="M101" s="192">
        <v>4.1775456919060057</v>
      </c>
      <c r="N101" s="192">
        <v>11.604095563139939</v>
      </c>
      <c r="O101" s="192">
        <v>0.96153846153846179</v>
      </c>
      <c r="P101" s="192">
        <v>10.000000000000002</v>
      </c>
      <c r="Q101" s="192">
        <v>5.0847457627118677</v>
      </c>
      <c r="R101" s="192">
        <v>2.0454545454545454</v>
      </c>
      <c r="S101" s="192">
        <v>12.601626016260161</v>
      </c>
      <c r="T101" s="192">
        <v>12.616822429906552</v>
      </c>
      <c r="U101" s="192">
        <v>2.8571428571428572</v>
      </c>
      <c r="V101" s="192">
        <v>11.80722891566265</v>
      </c>
      <c r="W101" s="192">
        <v>15.183246073298438</v>
      </c>
      <c r="X101" s="192">
        <v>0.970873786407767</v>
      </c>
      <c r="Y101" s="192">
        <v>7.6487252124645932</v>
      </c>
      <c r="Z101" s="192">
        <v>12.23776223776224</v>
      </c>
      <c r="AA101" s="192">
        <v>0.6410256410256413</v>
      </c>
      <c r="AB101" s="192">
        <v>2.6178010471204178</v>
      </c>
      <c r="AC101" s="192">
        <v>10.921501706484646</v>
      </c>
      <c r="AD101" s="192">
        <v>0.96153846153846179</v>
      </c>
      <c r="AE101" s="192">
        <v>9.5454545454545503</v>
      </c>
      <c r="AF101" s="192">
        <v>5.0847457627118677</v>
      </c>
      <c r="AG101" s="192">
        <v>0.92165898617511488</v>
      </c>
      <c r="AH101" s="192">
        <v>8.5714285714285765</v>
      </c>
      <c r="AI101" s="192">
        <v>13.114754098360658</v>
      </c>
      <c r="AJ101" s="192">
        <v>1.4326647564469919</v>
      </c>
      <c r="AK101" s="192">
        <v>7.9518072289156629</v>
      </c>
      <c r="AL101" s="192">
        <v>13.262599469496017</v>
      </c>
      <c r="AM101" s="192">
        <v>0.6472491909385113</v>
      </c>
      <c r="AN101" s="192">
        <v>3.1428571428571432</v>
      </c>
      <c r="AO101" s="192">
        <v>9.7560975609756095</v>
      </c>
      <c r="AP101" s="192">
        <v>0</v>
      </c>
      <c r="AQ101" s="192">
        <v>2.8947368421052619</v>
      </c>
      <c r="AR101" s="192">
        <v>7.1917808219178072</v>
      </c>
      <c r="AS101" s="192">
        <v>0</v>
      </c>
      <c r="AT101" s="192">
        <v>3.2407407407407418</v>
      </c>
      <c r="AU101" s="192">
        <v>2.8409090909090908</v>
      </c>
      <c r="AV101" s="192">
        <v>4.1394335511982545</v>
      </c>
      <c r="AW101" s="192">
        <v>23.420074349442373</v>
      </c>
      <c r="AX101" s="192">
        <v>19.517543859649145</v>
      </c>
      <c r="AY101" s="192">
        <v>3.6458333333333339</v>
      </c>
      <c r="AZ101" s="192">
        <v>21.541950113378661</v>
      </c>
      <c r="BA101" s="192">
        <v>20.454545454545457</v>
      </c>
      <c r="BB101" s="192">
        <v>1.223241590214067</v>
      </c>
      <c r="BC101" s="192">
        <v>13.535911602209948</v>
      </c>
      <c r="BD101" s="192">
        <v>16.838487972508592</v>
      </c>
      <c r="BE101" s="192">
        <v>2.071005917159765</v>
      </c>
      <c r="BF101" s="192">
        <v>8.7064676616915371</v>
      </c>
      <c r="BG101" s="192">
        <v>14.935064935064933</v>
      </c>
      <c r="BH101" s="192">
        <v>1.8348623853211008</v>
      </c>
      <c r="BI101" s="192">
        <v>8.2608695652173925</v>
      </c>
      <c r="BJ101" s="192">
        <v>7.0270270270270272</v>
      </c>
      <c r="BK101" s="192" t="s">
        <v>286</v>
      </c>
      <c r="BL101" s="192">
        <v>5.7513914656770737</v>
      </c>
      <c r="BM101" s="192">
        <v>6.5502183406113659</v>
      </c>
      <c r="BN101" s="192" t="s">
        <v>286</v>
      </c>
      <c r="BO101" s="192">
        <v>5.9090909090908923</v>
      </c>
      <c r="BP101" s="192">
        <v>6.8010075566750459</v>
      </c>
      <c r="BQ101" s="192" t="s">
        <v>286</v>
      </c>
      <c r="BR101" s="192">
        <v>5.2341597796142878</v>
      </c>
      <c r="BS101" s="192">
        <v>6.529209621993104</v>
      </c>
      <c r="BT101" s="192" t="s">
        <v>286</v>
      </c>
      <c r="BU101" s="192">
        <v>2.7363184079601974</v>
      </c>
      <c r="BV101" s="192">
        <v>2.9220779220779227</v>
      </c>
      <c r="BW101" s="192" t="s">
        <v>286</v>
      </c>
      <c r="BX101" s="192">
        <v>2.1834061135371186</v>
      </c>
      <c r="BY101" s="192">
        <v>0.5434782608695653</v>
      </c>
      <c r="BZ101" s="192" t="s">
        <v>286</v>
      </c>
      <c r="CA101" s="192">
        <v>12.095032397408204</v>
      </c>
      <c r="CB101" s="192">
        <v>47.115384615384599</v>
      </c>
      <c r="CC101" s="192" t="s">
        <v>286</v>
      </c>
      <c r="CD101" s="192">
        <v>10.44386422976501</v>
      </c>
      <c r="CE101" s="192">
        <v>39.945652173913082</v>
      </c>
      <c r="CF101" s="192" t="s">
        <v>286</v>
      </c>
      <c r="CG101" s="192">
        <v>8.4905660377358547</v>
      </c>
      <c r="CH101" s="192">
        <v>34.444444444444471</v>
      </c>
      <c r="CI101" s="192" t="s">
        <v>286</v>
      </c>
      <c r="CJ101" s="192">
        <v>2.4316109422492396</v>
      </c>
      <c r="CK101" s="192">
        <v>25.274725274725281</v>
      </c>
      <c r="CL101" s="192" t="s">
        <v>286</v>
      </c>
      <c r="CM101" s="192">
        <v>3.6458333333333357</v>
      </c>
      <c r="CN101" s="192">
        <v>11.920529801324506</v>
      </c>
      <c r="CO101" s="192" t="s">
        <v>286</v>
      </c>
      <c r="CP101" s="192">
        <v>40.413533834586431</v>
      </c>
      <c r="CQ101" s="192">
        <v>64.238410596026483</v>
      </c>
      <c r="CR101" s="192" t="s">
        <v>286</v>
      </c>
      <c r="CS101" s="192">
        <v>29.137529137529128</v>
      </c>
      <c r="CT101" s="192">
        <v>53.061224489795904</v>
      </c>
      <c r="CU101" s="192" t="s">
        <v>286</v>
      </c>
      <c r="CV101" s="192">
        <v>26.592797783933509</v>
      </c>
      <c r="CW101" s="192">
        <v>47.241379310344854</v>
      </c>
      <c r="CX101" s="192" t="s">
        <v>286</v>
      </c>
      <c r="CY101" s="192">
        <v>19.395465994962212</v>
      </c>
      <c r="CZ101" s="192">
        <v>38.562091503267972</v>
      </c>
      <c r="DA101" s="192" t="s">
        <v>286</v>
      </c>
      <c r="DB101" s="192">
        <v>17.647058823529406</v>
      </c>
      <c r="DC101" s="210">
        <v>24.72527472527473</v>
      </c>
      <c r="DD101" s="192">
        <v>65.217391304347856</v>
      </c>
      <c r="DE101" s="192">
        <v>66.852886405959069</v>
      </c>
      <c r="DF101" s="192">
        <v>52.18340611353711</v>
      </c>
      <c r="DG101" s="192">
        <v>73.458445040214528</v>
      </c>
      <c r="DH101" s="192">
        <v>71.13636363636364</v>
      </c>
      <c r="DI101" s="192">
        <v>50.505050505050534</v>
      </c>
      <c r="DJ101" s="192">
        <v>70.496894409937894</v>
      </c>
      <c r="DK101" s="192">
        <v>66.852367688022298</v>
      </c>
      <c r="DL101" s="192">
        <v>52.920962199312704</v>
      </c>
      <c r="DM101" s="192">
        <v>71.383647798742118</v>
      </c>
      <c r="DN101" s="192">
        <v>73.067331670822995</v>
      </c>
      <c r="DO101" s="192">
        <v>58.631921824104232</v>
      </c>
      <c r="DP101" s="192">
        <v>72.248803827751246</v>
      </c>
      <c r="DQ101" s="192">
        <v>69.162995594713607</v>
      </c>
      <c r="DR101" s="192">
        <v>56.756756756756751</v>
      </c>
      <c r="DS101" s="192">
        <v>48.444444444444507</v>
      </c>
      <c r="DT101" s="192">
        <v>57.83582089552246</v>
      </c>
      <c r="DU101" s="192">
        <v>39.387308533916844</v>
      </c>
      <c r="DV101" s="192">
        <v>57.754010695187169</v>
      </c>
      <c r="DW101" s="192">
        <v>62.61467889908257</v>
      </c>
      <c r="DX101" s="192">
        <v>34.177215189873415</v>
      </c>
      <c r="DY101" s="192">
        <v>50.961538461538503</v>
      </c>
      <c r="DZ101" s="192">
        <v>52.354570637119132</v>
      </c>
      <c r="EA101" s="192">
        <v>40.206185567010301</v>
      </c>
      <c r="EB101" s="192">
        <v>48.90965732087227</v>
      </c>
      <c r="EC101" s="192">
        <v>65.239294710327499</v>
      </c>
      <c r="ED101" s="192">
        <v>47.385620915032668</v>
      </c>
      <c r="EE101" s="192">
        <v>51.658767772511851</v>
      </c>
      <c r="EF101" s="192">
        <v>53.744493392070488</v>
      </c>
      <c r="EG101" s="192">
        <v>48.108108108108091</v>
      </c>
      <c r="EH101" s="192">
        <v>16.228070175438603</v>
      </c>
      <c r="EI101" s="192">
        <v>15.027829313543595</v>
      </c>
      <c r="EJ101" s="192">
        <v>13.260869565217385</v>
      </c>
      <c r="EK101" s="192">
        <v>25.263157894736832</v>
      </c>
      <c r="EL101" s="192">
        <v>13.333333333333341</v>
      </c>
      <c r="EM101" s="192">
        <v>8.3544303797468356</v>
      </c>
      <c r="EN101" s="192">
        <v>15.937499999999998</v>
      </c>
      <c r="EO101" s="192">
        <v>16.066481994459835</v>
      </c>
      <c r="EP101" s="192">
        <v>7.2916666666666714</v>
      </c>
      <c r="EQ101" s="192">
        <v>15.384615384615373</v>
      </c>
      <c r="ER101" s="192">
        <v>20.822622107969163</v>
      </c>
      <c r="ES101" s="192">
        <v>13.770491803278684</v>
      </c>
      <c r="ET101" s="192">
        <v>20.476190476190489</v>
      </c>
      <c r="EU101" s="192">
        <v>13.392857142857149</v>
      </c>
      <c r="EV101" s="192">
        <v>14.364640883977902</v>
      </c>
      <c r="EW101" s="192" t="s">
        <v>286</v>
      </c>
      <c r="EX101" s="192" t="s">
        <v>286</v>
      </c>
      <c r="EY101" s="192" t="s">
        <v>286</v>
      </c>
      <c r="EZ101" s="192">
        <v>92.7083333333334</v>
      </c>
      <c r="FA101" s="192">
        <v>86.727688787185215</v>
      </c>
      <c r="FB101" s="192">
        <v>84.050632911392341</v>
      </c>
      <c r="FC101" s="192">
        <v>86.419753086419732</v>
      </c>
      <c r="FD101" s="192">
        <v>83.561643835616437</v>
      </c>
      <c r="FE101" s="192">
        <v>80.487804878048792</v>
      </c>
      <c r="FF101" s="192">
        <v>86.769230769230731</v>
      </c>
      <c r="FG101" s="192">
        <v>81.725888324873111</v>
      </c>
      <c r="FH101" s="192">
        <v>77.049180327868797</v>
      </c>
      <c r="FI101" s="192">
        <v>79.452054794520635</v>
      </c>
      <c r="FJ101" s="192">
        <v>83.406113537117818</v>
      </c>
      <c r="FK101" s="192">
        <v>83.516483516483532</v>
      </c>
      <c r="FL101" s="192" t="s">
        <v>286</v>
      </c>
      <c r="FM101" s="192" t="s">
        <v>286</v>
      </c>
      <c r="FN101" s="192" t="s">
        <v>286</v>
      </c>
      <c r="FO101" s="192">
        <v>48.177083333333336</v>
      </c>
      <c r="FP101" s="192">
        <v>41.418764302059493</v>
      </c>
      <c r="FQ101" s="192">
        <v>30.886075949367097</v>
      </c>
      <c r="FR101" s="192">
        <v>41.358024691358025</v>
      </c>
      <c r="FS101" s="192">
        <v>36.986301369863</v>
      </c>
      <c r="FT101" s="192">
        <v>28.571428571428591</v>
      </c>
      <c r="FU101" s="192">
        <v>39.692307692307722</v>
      </c>
      <c r="FV101" s="192">
        <v>40.862944162436541</v>
      </c>
      <c r="FW101" s="192">
        <v>30.163934426229531</v>
      </c>
      <c r="FX101" s="192">
        <v>26.484018264840191</v>
      </c>
      <c r="FY101" s="192">
        <v>26.637554585152838</v>
      </c>
      <c r="FZ101" s="192">
        <v>26.373626373626379</v>
      </c>
      <c r="GA101" s="192" t="s">
        <v>286</v>
      </c>
      <c r="GB101" s="192" t="s">
        <v>286</v>
      </c>
      <c r="GC101" s="192" t="s">
        <v>286</v>
      </c>
      <c r="GD101" s="192">
        <v>68.716577540106954</v>
      </c>
      <c r="GE101" s="192">
        <v>69.053117782910007</v>
      </c>
      <c r="GF101" s="192">
        <v>75.191815856777495</v>
      </c>
      <c r="GG101" s="192">
        <v>64.308681672025727</v>
      </c>
      <c r="GH101" s="192">
        <v>67.403314917127119</v>
      </c>
      <c r="GI101" s="192">
        <v>58.391608391608393</v>
      </c>
      <c r="GJ101" s="192">
        <v>58.412698412698418</v>
      </c>
      <c r="GK101" s="192">
        <v>57.06940874035994</v>
      </c>
      <c r="GL101" s="192">
        <v>65.217391304347814</v>
      </c>
      <c r="GM101" s="192">
        <v>53.271028037383189</v>
      </c>
      <c r="GN101" s="192">
        <v>52.422907488986752</v>
      </c>
      <c r="GO101" s="192">
        <v>55.555555555555578</v>
      </c>
      <c r="GP101" s="192" t="s">
        <v>286</v>
      </c>
      <c r="GQ101" s="192" t="s">
        <v>286</v>
      </c>
      <c r="GR101" s="192" t="s">
        <v>286</v>
      </c>
      <c r="GS101" s="192">
        <v>21.925133689839566</v>
      </c>
      <c r="GT101" s="192">
        <v>27.713625866050815</v>
      </c>
      <c r="GU101" s="192">
        <v>32.992327365728883</v>
      </c>
      <c r="GV101" s="192">
        <v>18.649517684887464</v>
      </c>
      <c r="GW101" s="192">
        <v>25.414364640883967</v>
      </c>
      <c r="GX101" s="192">
        <v>20.979020979020984</v>
      </c>
      <c r="GY101" s="192">
        <v>16.190476190476183</v>
      </c>
      <c r="GZ101" s="192">
        <v>18.25192802056554</v>
      </c>
      <c r="HA101" s="192">
        <v>21.404682274247484</v>
      </c>
      <c r="HB101" s="192">
        <v>10.747663551401871</v>
      </c>
      <c r="HC101" s="192">
        <v>12.334801762114541</v>
      </c>
      <c r="HD101" s="192">
        <v>21.666666666666679</v>
      </c>
      <c r="HE101" s="192" t="s">
        <v>286</v>
      </c>
      <c r="HF101" s="192" t="s">
        <v>286</v>
      </c>
      <c r="HG101" s="192" t="s">
        <v>286</v>
      </c>
      <c r="HH101" s="192">
        <v>31.092436974789898</v>
      </c>
      <c r="HI101" s="132">
        <v>22.041763341067284</v>
      </c>
      <c r="HJ101" s="132">
        <v>14.948453608247423</v>
      </c>
      <c r="HK101" s="132">
        <v>34.333333333333321</v>
      </c>
      <c r="HL101" s="132">
        <v>27.323943661971832</v>
      </c>
      <c r="HM101" s="192">
        <v>22.377622377622391</v>
      </c>
      <c r="HN101" s="192">
        <v>41.009463722397449</v>
      </c>
      <c r="HO101" s="192">
        <v>45.038167938931302</v>
      </c>
      <c r="HP101" s="192">
        <v>34.459459459459445</v>
      </c>
      <c r="HQ101" s="192">
        <v>33.018867924528301</v>
      </c>
      <c r="HR101" s="192">
        <v>35.426008968609842</v>
      </c>
      <c r="HS101" s="192">
        <v>29.943502824858758</v>
      </c>
      <c r="HT101" s="192" t="s">
        <v>286</v>
      </c>
      <c r="HU101" s="192" t="s">
        <v>286</v>
      </c>
      <c r="HV101" s="192" t="s">
        <v>286</v>
      </c>
      <c r="HW101" s="192">
        <v>8.9635854341736625</v>
      </c>
      <c r="HX101" s="192">
        <v>7.6566125290023201</v>
      </c>
      <c r="HY101" s="192">
        <v>5.670103092783501</v>
      </c>
      <c r="HZ101" s="192">
        <v>13.666666666666671</v>
      </c>
      <c r="IA101" s="192">
        <v>11.549295774647886</v>
      </c>
      <c r="IB101" s="192">
        <v>5.2447552447552486</v>
      </c>
      <c r="IC101" s="192">
        <v>20.189274447949522</v>
      </c>
      <c r="ID101" s="192">
        <v>16.793893129771</v>
      </c>
      <c r="IE101" s="192">
        <v>9.7972972972972929</v>
      </c>
      <c r="IF101" s="192">
        <v>15.094339622641511</v>
      </c>
      <c r="IG101" s="192">
        <v>10.313901345291486</v>
      </c>
      <c r="IH101" s="192">
        <v>9.0395480225988702</v>
      </c>
      <c r="II101" s="192" t="s">
        <v>286</v>
      </c>
      <c r="IJ101" s="192" t="s">
        <v>286</v>
      </c>
      <c r="IK101" s="192" t="s">
        <v>286</v>
      </c>
      <c r="IL101" s="192" t="s">
        <v>286</v>
      </c>
      <c r="IM101" s="192" t="s">
        <v>286</v>
      </c>
      <c r="IN101" s="192" t="s">
        <v>286</v>
      </c>
      <c r="IO101" s="192" t="s">
        <v>286</v>
      </c>
      <c r="IP101" s="192" t="s">
        <v>286</v>
      </c>
      <c r="IQ101" s="192" t="s">
        <v>286</v>
      </c>
      <c r="IR101" s="192" t="s">
        <v>286</v>
      </c>
      <c r="IS101" s="192">
        <v>15.642458100558652</v>
      </c>
      <c r="IT101" s="192">
        <v>13.402061855670109</v>
      </c>
      <c r="IU101" s="192" t="s">
        <v>286</v>
      </c>
      <c r="IV101" s="192">
        <v>18.719211822660096</v>
      </c>
      <c r="IW101" s="192">
        <v>14.970059880239525</v>
      </c>
      <c r="IX101" s="192" t="s">
        <v>286</v>
      </c>
      <c r="IY101" s="192" t="s">
        <v>286</v>
      </c>
      <c r="IZ101" s="192" t="s">
        <v>286</v>
      </c>
      <c r="JA101" s="192" t="s">
        <v>286</v>
      </c>
      <c r="JB101" s="192" t="s">
        <v>286</v>
      </c>
      <c r="JC101" s="192" t="s">
        <v>286</v>
      </c>
      <c r="JD101" s="192" t="s">
        <v>286</v>
      </c>
      <c r="JE101" s="192" t="s">
        <v>286</v>
      </c>
      <c r="JF101" s="192" t="s">
        <v>286</v>
      </c>
      <c r="JG101" s="192" t="s">
        <v>286</v>
      </c>
      <c r="JH101" s="192">
        <v>8.3798882681564191</v>
      </c>
      <c r="JI101" s="192">
        <v>11.68384879725086</v>
      </c>
      <c r="JJ101" s="192" t="s">
        <v>286</v>
      </c>
      <c r="JK101" s="192">
        <v>11.33004926108374</v>
      </c>
      <c r="JL101" s="192">
        <v>11.377245508982039</v>
      </c>
      <c r="JM101" s="192" t="s">
        <v>286</v>
      </c>
      <c r="JN101" s="192" t="s">
        <v>286</v>
      </c>
      <c r="JO101" s="192" t="s">
        <v>286</v>
      </c>
      <c r="JP101" s="192" t="s">
        <v>286</v>
      </c>
      <c r="JQ101" s="192" t="s">
        <v>286</v>
      </c>
      <c r="JR101" s="192" t="s">
        <v>286</v>
      </c>
      <c r="JS101" s="192" t="s">
        <v>286</v>
      </c>
      <c r="JT101" s="192" t="s">
        <v>286</v>
      </c>
      <c r="JU101" s="192" t="s">
        <v>286</v>
      </c>
      <c r="JV101" s="192" t="s">
        <v>286</v>
      </c>
      <c r="JW101" s="192">
        <v>24.022346368715056</v>
      </c>
      <c r="JX101" s="192">
        <v>25.085910652920976</v>
      </c>
      <c r="JY101" s="192" t="s">
        <v>286</v>
      </c>
      <c r="JZ101" s="192">
        <v>30.049261083743843</v>
      </c>
      <c r="KA101" s="192">
        <v>26.34730538922156</v>
      </c>
      <c r="KB101" s="192">
        <v>18.485523385300649</v>
      </c>
      <c r="KC101" s="192">
        <v>25.373134328358205</v>
      </c>
      <c r="KD101" s="192">
        <v>26.419213973799121</v>
      </c>
      <c r="KE101" s="192">
        <v>19.788918205804752</v>
      </c>
      <c r="KF101" s="192">
        <v>21.839080459770127</v>
      </c>
      <c r="KG101" s="192">
        <v>24.433249370277061</v>
      </c>
      <c r="KH101" s="192">
        <v>18.944099378881994</v>
      </c>
      <c r="KI101" s="192">
        <v>24.585635359116033</v>
      </c>
      <c r="KJ101" s="192">
        <v>25.429553264604806</v>
      </c>
      <c r="KK101" s="192">
        <v>23.124999999999996</v>
      </c>
      <c r="KL101" s="192">
        <v>24.371859296482416</v>
      </c>
      <c r="KM101" s="192">
        <v>29.180327868852448</v>
      </c>
      <c r="KN101" s="192">
        <v>21.800947867298575</v>
      </c>
      <c r="KO101" s="192">
        <v>25.438596491228072</v>
      </c>
      <c r="KP101" s="192">
        <v>26.086956521739118</v>
      </c>
      <c r="KQ101" s="192" t="str">
        <f t="shared" si="94"/>
        <v>--</v>
      </c>
      <c r="KR101" s="192" t="str">
        <f t="shared" si="94"/>
        <v>--</v>
      </c>
      <c r="KS101" s="192" t="str">
        <f t="shared" si="94"/>
        <v>--</v>
      </c>
      <c r="KT101" s="192" t="str">
        <f t="shared" si="94"/>
        <v>--</v>
      </c>
      <c r="KU101" s="192" t="str">
        <f t="shared" si="94"/>
        <v>--</v>
      </c>
      <c r="KV101" s="228">
        <v>1.0714285714285701</v>
      </c>
      <c r="KW101" s="228">
        <v>2.7173913043478302</v>
      </c>
      <c r="KX101" s="228">
        <v>2.9090909090909101</v>
      </c>
      <c r="KY101" s="228">
        <v>1.4598540145985399</v>
      </c>
      <c r="KZ101" s="213">
        <v>0.45248868778280499</v>
      </c>
      <c r="LA101" s="228">
        <v>3.0769230769230802</v>
      </c>
      <c r="LB101" s="190" t="str">
        <f t="shared" ref="LB101:LB117" si="100">"--"</f>
        <v>--</v>
      </c>
      <c r="LC101" s="228">
        <v>1.8348623853210999</v>
      </c>
      <c r="LD101" s="228">
        <v>16.7330677290837</v>
      </c>
      <c r="LE101" s="190" t="str">
        <f t="shared" ref="LE101:LE117" si="101">"--"</f>
        <v>--</v>
      </c>
      <c r="LF101" s="228">
        <v>1.3953488372092999</v>
      </c>
      <c r="LG101" s="228">
        <v>9.5238095238095202</v>
      </c>
      <c r="LH101" s="228">
        <v>83.211678832116803</v>
      </c>
      <c r="LI101" s="228">
        <v>83.3333333333334</v>
      </c>
      <c r="LJ101" s="228">
        <v>84.191176470588303</v>
      </c>
      <c r="LK101" s="228">
        <v>78.467153284671497</v>
      </c>
      <c r="LL101" s="228">
        <v>80.454545454545496</v>
      </c>
      <c r="LM101" s="228">
        <v>75.257731958763003</v>
      </c>
      <c r="LN101" s="228">
        <v>32.481751824817501</v>
      </c>
      <c r="LO101" s="228">
        <v>31.967213114754099</v>
      </c>
      <c r="LP101" s="228">
        <v>34.191176470588303</v>
      </c>
      <c r="LQ101" s="228">
        <v>23.722627737226301</v>
      </c>
      <c r="LR101" s="228">
        <v>32.272727272727302</v>
      </c>
      <c r="LS101" s="228">
        <v>26.2886597938144</v>
      </c>
      <c r="LT101" s="228">
        <v>55.350553505535103</v>
      </c>
      <c r="LU101" s="228">
        <v>54.545454545454497</v>
      </c>
      <c r="LV101" s="228">
        <v>45.724907063197101</v>
      </c>
      <c r="LW101" s="228">
        <v>40.293040293040299</v>
      </c>
      <c r="LX101" s="228">
        <v>48.868778280542998</v>
      </c>
      <c r="LY101" s="228">
        <v>42.783505154639201</v>
      </c>
      <c r="LZ101" s="228">
        <v>12.177121771217699</v>
      </c>
      <c r="MA101" s="228">
        <v>14.600550964187301</v>
      </c>
      <c r="MB101" s="228">
        <v>9.6654275092936803</v>
      </c>
      <c r="MC101" s="228">
        <v>9.5238095238095202</v>
      </c>
      <c r="MD101" s="228">
        <v>10.859728506787301</v>
      </c>
      <c r="ME101" s="228">
        <v>9.7938144329896897</v>
      </c>
      <c r="MF101" s="228">
        <v>37.407407407407398</v>
      </c>
      <c r="MG101" s="228">
        <v>44.230769230769198</v>
      </c>
      <c r="MH101" s="228">
        <v>38.376383763837602</v>
      </c>
      <c r="MI101" s="228">
        <v>32.116788321167903</v>
      </c>
      <c r="MJ101" s="228">
        <v>44.0366972477064</v>
      </c>
      <c r="MK101" s="228">
        <v>29.015544041450799</v>
      </c>
      <c r="ML101" s="228">
        <v>13.3333333333333</v>
      </c>
      <c r="MM101" s="228">
        <v>14.010989010989</v>
      </c>
      <c r="MN101" s="228">
        <v>12.546125461254601</v>
      </c>
      <c r="MO101" s="228">
        <v>6.9343065693430699</v>
      </c>
      <c r="MP101" s="228">
        <v>9.6330275229357802</v>
      </c>
      <c r="MQ101" s="228">
        <v>6.7357512953367902</v>
      </c>
      <c r="MR101" s="190" t="str">
        <f t="shared" ref="MR101:MU109" si="102">"--"</f>
        <v>--</v>
      </c>
      <c r="MS101" s="190" t="str">
        <f t="shared" si="102"/>
        <v>--</v>
      </c>
      <c r="MT101" s="190" t="str">
        <f t="shared" si="102"/>
        <v>--</v>
      </c>
      <c r="MU101" s="190" t="str">
        <f t="shared" si="102"/>
        <v>--</v>
      </c>
      <c r="MV101" s="230">
        <v>85.623003194888199</v>
      </c>
      <c r="MW101" s="230">
        <v>81.1111111111111</v>
      </c>
      <c r="MX101" s="230">
        <v>30.6709265175719</v>
      </c>
      <c r="MY101" s="230">
        <v>28.148148148148099</v>
      </c>
      <c r="MZ101" s="230">
        <v>51.290322580645203</v>
      </c>
      <c r="NA101" s="230">
        <v>34.558823529411697</v>
      </c>
      <c r="NB101" s="230">
        <v>8.7096774193548399</v>
      </c>
      <c r="NC101" s="230">
        <v>7.7205882352941098</v>
      </c>
      <c r="ND101" s="230">
        <v>40.127388535031798</v>
      </c>
      <c r="NE101" s="230">
        <v>32.967032967032999</v>
      </c>
      <c r="NF101" s="230">
        <v>13.694267515923601</v>
      </c>
      <c r="NG101" s="230">
        <v>8.7912087912087902</v>
      </c>
      <c r="NH101" s="221" t="str">
        <f t="shared" ref="NH101:NH117" si="103">"--"</f>
        <v>--</v>
      </c>
      <c r="NI101" s="228">
        <v>11.715481171548122</v>
      </c>
      <c r="NJ101" s="228">
        <v>10.334346504559273</v>
      </c>
      <c r="NK101" s="228">
        <v>13.461538461538458</v>
      </c>
      <c r="NL101" s="221" t="str">
        <f t="shared" si="63"/>
        <v>--</v>
      </c>
      <c r="NM101" s="228">
        <v>14.468085106383</v>
      </c>
      <c r="NN101" s="228">
        <v>11.3989637305699</v>
      </c>
      <c r="NO101" s="228">
        <v>14.6067415730337</v>
      </c>
      <c r="NP101" s="221" t="str">
        <f t="shared" si="64"/>
        <v>--</v>
      </c>
      <c r="NQ101" s="228">
        <v>12.970711297071128</v>
      </c>
      <c r="NR101" s="228">
        <v>10.030395136778118</v>
      </c>
      <c r="NS101" s="228">
        <v>14.230769230769237</v>
      </c>
      <c r="NT101" s="221" t="str">
        <f t="shared" si="65"/>
        <v>--</v>
      </c>
      <c r="NU101" s="228">
        <v>11.063829787234049</v>
      </c>
      <c r="NV101" s="228">
        <v>9.844559585492231</v>
      </c>
      <c r="NW101" s="228">
        <v>14.04494382022472</v>
      </c>
      <c r="NX101" s="221" t="str">
        <f t="shared" si="66"/>
        <v>--</v>
      </c>
      <c r="NY101" s="228">
        <v>24.686192468619243</v>
      </c>
      <c r="NZ101" s="228">
        <v>20.364741641337407</v>
      </c>
      <c r="OA101" s="228">
        <v>27.692307692307679</v>
      </c>
      <c r="OB101" s="221" t="str">
        <f t="shared" si="67"/>
        <v>--</v>
      </c>
      <c r="OC101" s="228">
        <v>25.53191489361701</v>
      </c>
      <c r="OD101" s="228">
        <v>21.243523316062173</v>
      </c>
      <c r="OE101" s="228">
        <v>28.651685393258429</v>
      </c>
      <c r="OF101" s="299">
        <v>45.253164556962005</v>
      </c>
      <c r="OG101" s="128">
        <v>59.712230215827347</v>
      </c>
      <c r="OH101" s="128">
        <v>57.142857142857153</v>
      </c>
      <c r="OI101" s="128">
        <v>44.363636363636367</v>
      </c>
      <c r="OJ101" s="128">
        <v>50</v>
      </c>
      <c r="OK101" s="128">
        <v>63.868613138686094</v>
      </c>
      <c r="OL101" s="128">
        <v>57.918552036199081</v>
      </c>
      <c r="OM101" s="128">
        <v>41.624365482233507</v>
      </c>
      <c r="ON101" s="310">
        <v>23.287671232876708</v>
      </c>
      <c r="OO101" s="128">
        <v>16.226415094339636</v>
      </c>
      <c r="OP101" s="128">
        <v>18.055555555555539</v>
      </c>
      <c r="OQ101" s="128">
        <v>17.279411764705888</v>
      </c>
      <c r="OR101" s="128">
        <v>22.676579925650575</v>
      </c>
      <c r="OS101" s="128">
        <v>17.216117216117219</v>
      </c>
      <c r="OT101" s="128">
        <v>11.467889908256886</v>
      </c>
      <c r="OU101" s="128">
        <v>9.7938144329896897</v>
      </c>
      <c r="OW101" s="378" t="str">
        <f t="shared" si="68"/>
        <v>--</v>
      </c>
      <c r="OX101" s="392">
        <v>1.5503875968992251</v>
      </c>
      <c r="OY101" s="392">
        <v>1.5686274509803921</v>
      </c>
      <c r="OZ101" s="392">
        <v>1.7316017316017318</v>
      </c>
      <c r="PA101" s="378" t="str">
        <f t="shared" si="69"/>
        <v>--</v>
      </c>
      <c r="PB101" s="378" t="str">
        <f t="shared" si="69"/>
        <v>--</v>
      </c>
      <c r="PC101" s="392">
        <v>1.5810276679841895</v>
      </c>
      <c r="PD101" s="392">
        <v>9.5022624434389158</v>
      </c>
      <c r="PE101" s="391">
        <v>40.079365079365076</v>
      </c>
      <c r="PF101" s="392">
        <v>51.550387596899228</v>
      </c>
      <c r="PG101" s="392">
        <v>46.360153256704997</v>
      </c>
      <c r="PH101" s="392">
        <v>45.021645021645021</v>
      </c>
      <c r="PI101" s="391">
        <v>21.487603305785107</v>
      </c>
      <c r="PJ101" s="392">
        <v>13.944223107569726</v>
      </c>
      <c r="PK101" s="392">
        <v>11.153846153846155</v>
      </c>
      <c r="PL101" s="392">
        <v>11.304347826086961</v>
      </c>
      <c r="PM101" s="378" t="str">
        <f t="shared" si="70"/>
        <v>--</v>
      </c>
      <c r="PN101" s="392">
        <v>17.030567685589521</v>
      </c>
      <c r="PO101" s="392">
        <v>14.285714285714286</v>
      </c>
      <c r="PP101" s="392">
        <v>12.500000000000004</v>
      </c>
      <c r="PQ101" s="378" t="str">
        <f t="shared" si="71"/>
        <v>--</v>
      </c>
      <c r="PR101" s="392">
        <v>10.04366812227075</v>
      </c>
      <c r="PS101" s="392">
        <v>15.178571428571427</v>
      </c>
      <c r="PT101" s="392">
        <v>17.129629629629633</v>
      </c>
      <c r="PU101" s="378" t="str">
        <f t="shared" si="72"/>
        <v>--</v>
      </c>
      <c r="PV101" s="392">
        <v>27.074235807860266</v>
      </c>
      <c r="PW101" s="392">
        <v>29.46428571428573</v>
      </c>
      <c r="PX101" s="392">
        <v>29.629629629629623</v>
      </c>
      <c r="PZ101" s="368"/>
      <c r="QA101" s="368"/>
      <c r="QB101" s="368"/>
      <c r="QC101" s="368"/>
      <c r="QD101" s="368"/>
      <c r="QE101" s="368"/>
      <c r="QF101" s="368"/>
      <c r="QG101" s="368"/>
      <c r="QH101" s="368"/>
      <c r="QI101" s="368"/>
      <c r="QJ101" s="368"/>
      <c r="QK101" s="368"/>
      <c r="QL101" s="368"/>
      <c r="QM101" s="368"/>
      <c r="QN101" s="368"/>
      <c r="QO101" s="368"/>
      <c r="QP101" s="368"/>
      <c r="QQ101" s="368"/>
      <c r="QR101" s="368"/>
      <c r="QS101" s="368"/>
      <c r="QT101" s="368"/>
      <c r="QU101" s="368"/>
      <c r="QV101" s="368"/>
      <c r="QW101" s="368"/>
      <c r="QX101" s="368"/>
      <c r="QY101" s="368"/>
      <c r="QZ101" s="368"/>
      <c r="RA101" s="368"/>
      <c r="RB101" s="368"/>
      <c r="RC101" s="368"/>
      <c r="RD101" s="368"/>
      <c r="RE101" s="368"/>
      <c r="RF101" s="368"/>
      <c r="RG101" s="368"/>
      <c r="RH101" s="368"/>
      <c r="RI101" s="368"/>
      <c r="RJ101" s="368"/>
      <c r="RK101" s="368"/>
      <c r="RL101" s="368"/>
      <c r="RM101" s="368"/>
      <c r="RN101" s="368"/>
      <c r="RO101" s="368"/>
      <c r="RP101" s="368"/>
      <c r="RQ101" s="368"/>
      <c r="RR101" s="368"/>
      <c r="RS101" s="368"/>
      <c r="RT101" s="368"/>
    </row>
    <row r="102" spans="1:488" x14ac:dyDescent="0.25">
      <c r="A102" s="114" t="str">
        <f t="shared" si="93"/>
        <v>--</v>
      </c>
      <c r="B102" s="96" t="s">
        <v>176</v>
      </c>
      <c r="C102" s="202">
        <v>2.9900332225913639</v>
      </c>
      <c r="D102" s="192">
        <v>17.647058823529431</v>
      </c>
      <c r="E102" s="192">
        <v>23.055555555555557</v>
      </c>
      <c r="F102" s="192">
        <v>3.2258064516129008</v>
      </c>
      <c r="G102" s="192">
        <v>10.176991150442479</v>
      </c>
      <c r="H102" s="192">
        <v>15.850144092219006</v>
      </c>
      <c r="I102" s="192">
        <v>1.4836795252225525</v>
      </c>
      <c r="J102" s="192">
        <v>13.881019830028336</v>
      </c>
      <c r="K102" s="192">
        <v>16.257668711656446</v>
      </c>
      <c r="L102" s="192">
        <v>0.86455331412103764</v>
      </c>
      <c r="M102" s="192">
        <v>6.5217391304347823</v>
      </c>
      <c r="N102" s="192">
        <v>15.441176470588248</v>
      </c>
      <c r="O102" s="192">
        <v>0.33112582781456956</v>
      </c>
      <c r="P102" s="192">
        <v>4.6583850931676993</v>
      </c>
      <c r="Q102" s="192">
        <v>13.355048859934842</v>
      </c>
      <c r="R102" s="192">
        <v>2.6666666666666674</v>
      </c>
      <c r="S102" s="192">
        <v>16.326530612244902</v>
      </c>
      <c r="T102" s="192">
        <v>19.777158774373252</v>
      </c>
      <c r="U102" s="192">
        <v>1.8867924528301896</v>
      </c>
      <c r="V102" s="192">
        <v>8.6666666666666625</v>
      </c>
      <c r="W102" s="192">
        <v>13.583815028901734</v>
      </c>
      <c r="X102" s="192">
        <v>1.4836795252225525</v>
      </c>
      <c r="Y102" s="192">
        <v>12.784090909090903</v>
      </c>
      <c r="Z102" s="192">
        <v>14.81481481481482</v>
      </c>
      <c r="AA102" s="192">
        <v>0.86455331412103764</v>
      </c>
      <c r="AB102" s="192">
        <v>6.5217391304347823</v>
      </c>
      <c r="AC102" s="192">
        <v>13.970588235294125</v>
      </c>
      <c r="AD102" s="192">
        <v>0.33112582781456956</v>
      </c>
      <c r="AE102" s="192">
        <v>4.3478260869565215</v>
      </c>
      <c r="AF102" s="192">
        <v>11.437908496732035</v>
      </c>
      <c r="AG102" s="192">
        <v>0.67340067340067344</v>
      </c>
      <c r="AH102" s="192">
        <v>11.007025761124117</v>
      </c>
      <c r="AI102" s="192">
        <v>18.487394957983188</v>
      </c>
      <c r="AJ102" s="192">
        <v>1.8766756032171603</v>
      </c>
      <c r="AK102" s="192">
        <v>6.2639821029082778</v>
      </c>
      <c r="AL102" s="192">
        <v>12.827988338192418</v>
      </c>
      <c r="AM102" s="192">
        <v>0.89020771513353192</v>
      </c>
      <c r="AN102" s="192">
        <v>8.2857142857142811</v>
      </c>
      <c r="AO102" s="192">
        <v>10.802469135802475</v>
      </c>
      <c r="AP102" s="192">
        <v>0</v>
      </c>
      <c r="AQ102" s="192">
        <v>1.9230769230769242</v>
      </c>
      <c r="AR102" s="192">
        <v>7.0110701107011089</v>
      </c>
      <c r="AS102" s="192">
        <v>0</v>
      </c>
      <c r="AT102" s="192">
        <v>2.4999999999999991</v>
      </c>
      <c r="AU102" s="192">
        <v>8.9403973509933756</v>
      </c>
      <c r="AV102" s="192">
        <v>3.1446540880503138</v>
      </c>
      <c r="AW102" s="192">
        <v>28.781512605041993</v>
      </c>
      <c r="AX102" s="192">
        <v>22.015915119363378</v>
      </c>
      <c r="AY102" s="192">
        <v>4.6153846153846114</v>
      </c>
      <c r="AZ102" s="192">
        <v>19.320594479830156</v>
      </c>
      <c r="BA102" s="192">
        <v>18.95604395604396</v>
      </c>
      <c r="BB102" s="192">
        <v>1.7291066282420753</v>
      </c>
      <c r="BC102" s="192">
        <v>17.312661498708007</v>
      </c>
      <c r="BD102" s="192">
        <v>12.280701754385964</v>
      </c>
      <c r="BE102" s="192">
        <v>0.84507042253521114</v>
      </c>
      <c r="BF102" s="192">
        <v>8.8161209068010162</v>
      </c>
      <c r="BG102" s="192">
        <v>11.945392491467572</v>
      </c>
      <c r="BH102" s="192">
        <v>0</v>
      </c>
      <c r="BI102" s="192">
        <v>10.355029585798814</v>
      </c>
      <c r="BJ102" s="192">
        <v>11.818181818181817</v>
      </c>
      <c r="BK102" s="192" t="s">
        <v>286</v>
      </c>
      <c r="BL102" s="192">
        <v>5.6722689075629802</v>
      </c>
      <c r="BM102" s="192">
        <v>6.5963060686015922</v>
      </c>
      <c r="BN102" s="192" t="s">
        <v>286</v>
      </c>
      <c r="BO102" s="192">
        <v>2.3404255319148888</v>
      </c>
      <c r="BP102" s="192">
        <v>7.1428571428570677</v>
      </c>
      <c r="BQ102" s="192" t="s">
        <v>286</v>
      </c>
      <c r="BR102" s="192">
        <v>3.1746031746032202</v>
      </c>
      <c r="BS102" s="192">
        <v>4.3731778425655676</v>
      </c>
      <c r="BT102" s="192" t="s">
        <v>286</v>
      </c>
      <c r="BU102" s="192">
        <v>0.25445292620865129</v>
      </c>
      <c r="BV102" s="192">
        <v>4.4520547945205475</v>
      </c>
      <c r="BW102" s="192" t="s">
        <v>286</v>
      </c>
      <c r="BX102" s="192">
        <v>2.0648967551622417</v>
      </c>
      <c r="BY102" s="192">
        <v>3.6474164133738611</v>
      </c>
      <c r="BZ102" s="192" t="s">
        <v>286</v>
      </c>
      <c r="CA102" s="192">
        <v>13.46153846153846</v>
      </c>
      <c r="CB102" s="192">
        <v>42.485549132947966</v>
      </c>
      <c r="CC102" s="192" t="s">
        <v>286</v>
      </c>
      <c r="CD102" s="192">
        <v>7.2639225181598084</v>
      </c>
      <c r="CE102" s="192">
        <v>39.939939939939947</v>
      </c>
      <c r="CF102" s="192" t="s">
        <v>286</v>
      </c>
      <c r="CG102" s="192">
        <v>9.32475884244373</v>
      </c>
      <c r="CH102" s="192">
        <v>33.118971061093248</v>
      </c>
      <c r="CI102" s="192" t="s">
        <v>286</v>
      </c>
      <c r="CJ102" s="192">
        <v>5.6603773584905657</v>
      </c>
      <c r="CK102" s="192">
        <v>36.032388663967616</v>
      </c>
      <c r="CL102" s="192" t="s">
        <v>286</v>
      </c>
      <c r="CM102" s="192">
        <v>2.787456445993032</v>
      </c>
      <c r="CN102" s="192">
        <v>28.222996515679455</v>
      </c>
      <c r="CO102" s="192" t="s">
        <v>286</v>
      </c>
      <c r="CP102" s="192">
        <v>42.494714587737853</v>
      </c>
      <c r="CQ102" s="192">
        <v>61.17021276595743</v>
      </c>
      <c r="CR102" s="192" t="s">
        <v>286</v>
      </c>
      <c r="CS102" s="192">
        <v>27.861771058315327</v>
      </c>
      <c r="CT102" s="192">
        <v>52.646239554317539</v>
      </c>
      <c r="CU102" s="192" t="s">
        <v>286</v>
      </c>
      <c r="CV102" s="192">
        <v>29.758713136729213</v>
      </c>
      <c r="CW102" s="192">
        <v>47.941176470588218</v>
      </c>
      <c r="CX102" s="192" t="s">
        <v>286</v>
      </c>
      <c r="CY102" s="192">
        <v>21.727748691099478</v>
      </c>
      <c r="CZ102" s="192">
        <v>51.94346289752648</v>
      </c>
      <c r="DA102" s="192" t="s">
        <v>286</v>
      </c>
      <c r="DB102" s="192">
        <v>17.664670658682635</v>
      </c>
      <c r="DC102" s="210">
        <v>46.604938271604922</v>
      </c>
      <c r="DD102" s="192">
        <v>67.834394904458605</v>
      </c>
      <c r="DE102" s="192">
        <v>60.000000000000036</v>
      </c>
      <c r="DF102" s="192">
        <v>46.560846560846542</v>
      </c>
      <c r="DG102" s="192">
        <v>69.210526315789537</v>
      </c>
      <c r="DH102" s="192">
        <v>62.55319148936173</v>
      </c>
      <c r="DI102" s="192">
        <v>44.628099173553714</v>
      </c>
      <c r="DJ102" s="192">
        <v>73.099415204678309</v>
      </c>
      <c r="DK102" s="192">
        <v>70.184696569920831</v>
      </c>
      <c r="DL102" s="192">
        <v>48.245614035087712</v>
      </c>
      <c r="DM102" s="192">
        <v>71.597633136094601</v>
      </c>
      <c r="DN102" s="192">
        <v>71.355498721227661</v>
      </c>
      <c r="DO102" s="192">
        <v>58.561643835616465</v>
      </c>
      <c r="DP102" s="192">
        <v>67.676767676767696</v>
      </c>
      <c r="DQ102" s="192">
        <v>73.590504451038541</v>
      </c>
      <c r="DR102" s="192">
        <v>56.231003039513681</v>
      </c>
      <c r="DS102" s="192">
        <v>50.488599348534187</v>
      </c>
      <c r="DT102" s="192">
        <v>46.413502109704638</v>
      </c>
      <c r="DU102" s="192">
        <v>35.638297872340416</v>
      </c>
      <c r="DV102" s="192">
        <v>48.284960422163586</v>
      </c>
      <c r="DW102" s="192">
        <v>47.761194029850756</v>
      </c>
      <c r="DX102" s="192">
        <v>34.340659340659322</v>
      </c>
      <c r="DY102" s="192">
        <v>57.817109144542826</v>
      </c>
      <c r="DZ102" s="192">
        <v>55.352480417754578</v>
      </c>
      <c r="EA102" s="192">
        <v>36.443148688046676</v>
      </c>
      <c r="EB102" s="192">
        <v>47.492625368731581</v>
      </c>
      <c r="EC102" s="192">
        <v>53.826530612244923</v>
      </c>
      <c r="ED102" s="192">
        <v>43.642611683848806</v>
      </c>
      <c r="EE102" s="192">
        <v>48.524590163934398</v>
      </c>
      <c r="EF102" s="192">
        <v>63.690476190476154</v>
      </c>
      <c r="EG102" s="192">
        <v>42.553191489361701</v>
      </c>
      <c r="EH102" s="192">
        <v>20.766773162939288</v>
      </c>
      <c r="EI102" s="192">
        <v>15.336134453781515</v>
      </c>
      <c r="EJ102" s="192">
        <v>9.5490716180371287</v>
      </c>
      <c r="EK102" s="192">
        <v>16.230366492146597</v>
      </c>
      <c r="EL102" s="192">
        <v>14.225053078556257</v>
      </c>
      <c r="EM102" s="192">
        <v>10.803324099723001</v>
      </c>
      <c r="EN102" s="192">
        <v>15.868263473053892</v>
      </c>
      <c r="EO102" s="192">
        <v>15.968586387434563</v>
      </c>
      <c r="EP102" s="192">
        <v>8.5294117647058769</v>
      </c>
      <c r="EQ102" s="192">
        <v>15.743440233236152</v>
      </c>
      <c r="ER102" s="192">
        <v>15.979381443298964</v>
      </c>
      <c r="ES102" s="192">
        <v>16.095890410958894</v>
      </c>
      <c r="ET102" s="192">
        <v>11.744966442953023</v>
      </c>
      <c r="EU102" s="192">
        <v>12.721893491124259</v>
      </c>
      <c r="EV102" s="192">
        <v>17.791411042944805</v>
      </c>
      <c r="EW102" s="192" t="s">
        <v>286</v>
      </c>
      <c r="EX102" s="192" t="s">
        <v>286</v>
      </c>
      <c r="EY102" s="192" t="s">
        <v>286</v>
      </c>
      <c r="EZ102" s="192">
        <v>90.104166666666686</v>
      </c>
      <c r="FA102" s="192">
        <v>84.042553191489375</v>
      </c>
      <c r="FB102" s="192">
        <v>86.98060941828254</v>
      </c>
      <c r="FC102" s="192">
        <v>86.956521739130409</v>
      </c>
      <c r="FD102" s="192">
        <v>86.125654450261749</v>
      </c>
      <c r="FE102" s="192">
        <v>80.000000000000085</v>
      </c>
      <c r="FF102" s="192">
        <v>89.111747851002875</v>
      </c>
      <c r="FG102" s="192">
        <v>82.397959183673493</v>
      </c>
      <c r="FH102" s="192">
        <v>76.896551724137936</v>
      </c>
      <c r="FI102" s="192">
        <v>84.740259740259788</v>
      </c>
      <c r="FJ102" s="192">
        <v>84.272997032640944</v>
      </c>
      <c r="FK102" s="192">
        <v>81.23076923076917</v>
      </c>
      <c r="FL102" s="192" t="s">
        <v>286</v>
      </c>
      <c r="FM102" s="192" t="s">
        <v>286</v>
      </c>
      <c r="FN102" s="192" t="s">
        <v>286</v>
      </c>
      <c r="FO102" s="192">
        <v>48.697916666666679</v>
      </c>
      <c r="FP102" s="192">
        <v>40.851063829787208</v>
      </c>
      <c r="FQ102" s="192">
        <v>33.51800554016625</v>
      </c>
      <c r="FR102" s="192">
        <v>42.608695652173893</v>
      </c>
      <c r="FS102" s="192">
        <v>41.099476439790564</v>
      </c>
      <c r="FT102" s="192">
        <v>32.35294117647058</v>
      </c>
      <c r="FU102" s="192">
        <v>46.418338108882537</v>
      </c>
      <c r="FV102" s="192">
        <v>34.18367346938777</v>
      </c>
      <c r="FW102" s="192">
        <v>30.000000000000018</v>
      </c>
      <c r="FX102" s="192">
        <v>36.03896103896107</v>
      </c>
      <c r="FY102" s="192">
        <v>37.982195845697333</v>
      </c>
      <c r="FZ102" s="192">
        <v>32.615384615384656</v>
      </c>
      <c r="GA102" s="192" t="s">
        <v>286</v>
      </c>
      <c r="GB102" s="192" t="s">
        <v>286</v>
      </c>
      <c r="GC102" s="192" t="s">
        <v>286</v>
      </c>
      <c r="GD102" s="192">
        <v>69.736842105263179</v>
      </c>
      <c r="GE102" s="192">
        <v>71.58119658119648</v>
      </c>
      <c r="GF102" s="192">
        <v>72.191011235955102</v>
      </c>
      <c r="GG102" s="192">
        <v>62.985074626865654</v>
      </c>
      <c r="GH102" s="192">
        <v>64.438502673796805</v>
      </c>
      <c r="GI102" s="192">
        <v>65.875370919881334</v>
      </c>
      <c r="GJ102" s="192">
        <v>52.537313432835823</v>
      </c>
      <c r="GK102" s="192">
        <v>56.298200514138834</v>
      </c>
      <c r="GL102" s="192">
        <v>55.517241379310349</v>
      </c>
      <c r="GM102" s="192">
        <v>56.168831168831204</v>
      </c>
      <c r="GN102" s="192">
        <v>47.147147147147152</v>
      </c>
      <c r="GO102" s="192">
        <v>51.987767584097838</v>
      </c>
      <c r="GP102" s="192" t="s">
        <v>286</v>
      </c>
      <c r="GQ102" s="192" t="s">
        <v>286</v>
      </c>
      <c r="GR102" s="192" t="s">
        <v>286</v>
      </c>
      <c r="GS102" s="192">
        <v>23.421052631578938</v>
      </c>
      <c r="GT102" s="192">
        <v>30.98290598290599</v>
      </c>
      <c r="GU102" s="192">
        <v>30.337078651685378</v>
      </c>
      <c r="GV102" s="192">
        <v>16.11940298507464</v>
      </c>
      <c r="GW102" s="192">
        <v>22.727272727272712</v>
      </c>
      <c r="GX102" s="192">
        <v>21.958456973293771</v>
      </c>
      <c r="GY102" s="192">
        <v>13.134328358208963</v>
      </c>
      <c r="GZ102" s="192">
        <v>17.73778920308483</v>
      </c>
      <c r="HA102" s="192">
        <v>15.517241379310338</v>
      </c>
      <c r="HB102" s="192">
        <v>14.935064935064929</v>
      </c>
      <c r="HC102" s="192">
        <v>15.015015015015024</v>
      </c>
      <c r="HD102" s="192">
        <v>14.373088685015297</v>
      </c>
      <c r="HE102" s="192" t="s">
        <v>286</v>
      </c>
      <c r="HF102" s="192" t="s">
        <v>286</v>
      </c>
      <c r="HG102" s="192" t="s">
        <v>286</v>
      </c>
      <c r="HH102" s="192">
        <v>23.966942148760314</v>
      </c>
      <c r="HI102" s="132">
        <v>16.812227074235825</v>
      </c>
      <c r="HJ102" s="132">
        <v>12.571428571428575</v>
      </c>
      <c r="HK102" s="132">
        <v>33.43465045592707</v>
      </c>
      <c r="HL102" s="132">
        <v>29.729729729729737</v>
      </c>
      <c r="HM102" s="192">
        <v>25.076452599388379</v>
      </c>
      <c r="HN102" s="192">
        <v>32.930513595166154</v>
      </c>
      <c r="HO102" s="192">
        <v>40.673575129533667</v>
      </c>
      <c r="HP102" s="192">
        <v>32.291666666666657</v>
      </c>
      <c r="HQ102" s="192">
        <v>36.986301369863021</v>
      </c>
      <c r="HR102" s="192">
        <v>30.930930930930902</v>
      </c>
      <c r="HS102" s="192">
        <v>31.250000000000021</v>
      </c>
      <c r="HT102" s="192" t="s">
        <v>286</v>
      </c>
      <c r="HU102" s="192" t="s">
        <v>286</v>
      </c>
      <c r="HV102" s="192" t="s">
        <v>286</v>
      </c>
      <c r="HW102" s="192">
        <v>10.468319559228654</v>
      </c>
      <c r="HX102" s="192">
        <v>5.4585152838427984</v>
      </c>
      <c r="HY102" s="192">
        <v>3.4285714285714293</v>
      </c>
      <c r="HZ102" s="192">
        <v>9.7264437689969547</v>
      </c>
      <c r="IA102" s="192">
        <v>8.648648648648642</v>
      </c>
      <c r="IB102" s="192">
        <v>6.1162079510703364</v>
      </c>
      <c r="IC102" s="192">
        <v>12.084592145015113</v>
      </c>
      <c r="ID102" s="192">
        <v>15.284974093264255</v>
      </c>
      <c r="IE102" s="192">
        <v>12.847222222222225</v>
      </c>
      <c r="IF102" s="192">
        <v>13.35616438356165</v>
      </c>
      <c r="IG102" s="192">
        <v>10.510510510510517</v>
      </c>
      <c r="IH102" s="192">
        <v>9.0625000000000018</v>
      </c>
      <c r="II102" s="192" t="s">
        <v>286</v>
      </c>
      <c r="IJ102" s="192" t="s">
        <v>286</v>
      </c>
      <c r="IK102" s="192" t="s">
        <v>286</v>
      </c>
      <c r="IL102" s="192" t="s">
        <v>286</v>
      </c>
      <c r="IM102" s="192" t="s">
        <v>286</v>
      </c>
      <c r="IN102" s="192" t="s">
        <v>286</v>
      </c>
      <c r="IO102" s="192" t="s">
        <v>286</v>
      </c>
      <c r="IP102" s="192" t="s">
        <v>286</v>
      </c>
      <c r="IQ102" s="192" t="s">
        <v>286</v>
      </c>
      <c r="IR102" s="192" t="s">
        <v>286</v>
      </c>
      <c r="IS102" s="192">
        <v>16.14730878186969</v>
      </c>
      <c r="IT102" s="192">
        <v>14.285714285714285</v>
      </c>
      <c r="IU102" s="192" t="s">
        <v>286</v>
      </c>
      <c r="IV102" s="192">
        <v>13.461538461538458</v>
      </c>
      <c r="IW102" s="192">
        <v>11.960132890365443</v>
      </c>
      <c r="IX102" s="192" t="s">
        <v>286</v>
      </c>
      <c r="IY102" s="192" t="s">
        <v>286</v>
      </c>
      <c r="IZ102" s="192" t="s">
        <v>286</v>
      </c>
      <c r="JA102" s="192" t="s">
        <v>286</v>
      </c>
      <c r="JB102" s="192" t="s">
        <v>286</v>
      </c>
      <c r="JC102" s="192" t="s">
        <v>286</v>
      </c>
      <c r="JD102" s="192" t="s">
        <v>286</v>
      </c>
      <c r="JE102" s="192" t="s">
        <v>286</v>
      </c>
      <c r="JF102" s="192" t="s">
        <v>286</v>
      </c>
      <c r="JG102" s="192" t="s">
        <v>286</v>
      </c>
      <c r="JH102" s="192">
        <v>10.764872521246458</v>
      </c>
      <c r="JI102" s="192">
        <v>6.5934065934065949</v>
      </c>
      <c r="JJ102" s="192" t="s">
        <v>286</v>
      </c>
      <c r="JK102" s="192">
        <v>6.4102564102564132</v>
      </c>
      <c r="JL102" s="192">
        <v>10.631229235880395</v>
      </c>
      <c r="JM102" s="192" t="s">
        <v>286</v>
      </c>
      <c r="JN102" s="192" t="s">
        <v>286</v>
      </c>
      <c r="JO102" s="192" t="s">
        <v>286</v>
      </c>
      <c r="JP102" s="192" t="s">
        <v>286</v>
      </c>
      <c r="JQ102" s="192" t="s">
        <v>286</v>
      </c>
      <c r="JR102" s="192" t="s">
        <v>286</v>
      </c>
      <c r="JS102" s="192" t="s">
        <v>286</v>
      </c>
      <c r="JT102" s="192" t="s">
        <v>286</v>
      </c>
      <c r="JU102" s="192" t="s">
        <v>286</v>
      </c>
      <c r="JV102" s="192" t="s">
        <v>286</v>
      </c>
      <c r="JW102" s="192">
        <v>26.912181303116132</v>
      </c>
      <c r="JX102" s="192">
        <v>20.879120879120901</v>
      </c>
      <c r="JY102" s="192" t="s">
        <v>286</v>
      </c>
      <c r="JZ102" s="192">
        <v>19.871794871794879</v>
      </c>
      <c r="KA102" s="192">
        <v>22.591362126245848</v>
      </c>
      <c r="KB102" s="192">
        <v>18.26923076923077</v>
      </c>
      <c r="KC102" s="192">
        <v>25.581395348837205</v>
      </c>
      <c r="KD102" s="192">
        <v>28.157894736842078</v>
      </c>
      <c r="KE102" s="192">
        <v>16.710875331564996</v>
      </c>
      <c r="KF102" s="192">
        <v>26.226012793176977</v>
      </c>
      <c r="KG102" s="192">
        <v>30.303030303030305</v>
      </c>
      <c r="KH102" s="192">
        <v>21.407624633431091</v>
      </c>
      <c r="KI102" s="192">
        <v>26.246719160104981</v>
      </c>
      <c r="KJ102" s="192">
        <v>26.60818713450292</v>
      </c>
      <c r="KK102" s="192">
        <v>19.764011799410021</v>
      </c>
      <c r="KL102" s="192">
        <v>25.773195876288664</v>
      </c>
      <c r="KM102" s="192">
        <v>25.773195876288653</v>
      </c>
      <c r="KN102" s="192">
        <v>14.333333333333334</v>
      </c>
      <c r="KO102" s="192">
        <v>18.934911242603558</v>
      </c>
      <c r="KP102" s="192">
        <v>25.925925925925931</v>
      </c>
      <c r="KQ102" s="192" t="str">
        <f t="shared" si="94"/>
        <v>--</v>
      </c>
      <c r="KR102" s="192" t="str">
        <f t="shared" si="94"/>
        <v>--</v>
      </c>
      <c r="KS102" s="192" t="str">
        <f t="shared" si="94"/>
        <v>--</v>
      </c>
      <c r="KT102" s="192" t="str">
        <f t="shared" si="94"/>
        <v>--</v>
      </c>
      <c r="KU102" s="192" t="str">
        <f t="shared" si="94"/>
        <v>--</v>
      </c>
      <c r="KV102" s="213">
        <v>0.949367088607595</v>
      </c>
      <c r="KW102" s="228">
        <v>1.6666666666666701</v>
      </c>
      <c r="KX102" s="228">
        <v>1.2195121951219501</v>
      </c>
      <c r="KY102" s="213">
        <v>0.33333333333333298</v>
      </c>
      <c r="KZ102" s="213">
        <v>0.90909090909090995</v>
      </c>
      <c r="LA102" s="228">
        <v>1.8587360594795499</v>
      </c>
      <c r="LB102" s="190" t="str">
        <f t="shared" si="100"/>
        <v>--</v>
      </c>
      <c r="LC102" s="228">
        <v>1.0676156583629901</v>
      </c>
      <c r="LD102" s="228">
        <v>9.4339622641509404</v>
      </c>
      <c r="LE102" s="190" t="str">
        <f t="shared" si="101"/>
        <v>--</v>
      </c>
      <c r="LF102" s="213">
        <v>0.61728395061728403</v>
      </c>
      <c r="LG102" s="228">
        <v>13.533834586466201</v>
      </c>
      <c r="LH102" s="228">
        <v>87.066246056782305</v>
      </c>
      <c r="LI102" s="228">
        <v>81.9397993311037</v>
      </c>
      <c r="LJ102" s="228">
        <v>86.890243902438996</v>
      </c>
      <c r="LK102" s="228">
        <v>83.892617449664499</v>
      </c>
      <c r="LL102" s="228">
        <v>81.155015197568403</v>
      </c>
      <c r="LM102" s="228">
        <v>79.477611940298502</v>
      </c>
      <c r="LN102" s="228">
        <v>43.533123028391202</v>
      </c>
      <c r="LO102" s="228">
        <v>35.4515050167224</v>
      </c>
      <c r="LP102" s="228">
        <v>45.731707317073202</v>
      </c>
      <c r="LQ102" s="228">
        <v>35.570469798657697</v>
      </c>
      <c r="LR102" s="228">
        <v>32.218844984802402</v>
      </c>
      <c r="LS102" s="228">
        <v>30.223880597014901</v>
      </c>
      <c r="LT102" s="228">
        <v>39.747634069400597</v>
      </c>
      <c r="LU102" s="228">
        <v>49.163879598662199</v>
      </c>
      <c r="LV102" s="228">
        <v>48.012232415902098</v>
      </c>
      <c r="LW102" s="228">
        <v>38.720538720538698</v>
      </c>
      <c r="LX102" s="228">
        <v>41.945288753799403</v>
      </c>
      <c r="LY102" s="228">
        <v>40.074906367041201</v>
      </c>
      <c r="LZ102" s="228">
        <v>8.2018927444794993</v>
      </c>
      <c r="MA102" s="228">
        <v>11.036789297658901</v>
      </c>
      <c r="MB102" s="228">
        <v>11.0091743119266</v>
      </c>
      <c r="MC102" s="228">
        <v>8.4175084175084205</v>
      </c>
      <c r="MD102" s="228">
        <v>5.1671732522796399</v>
      </c>
      <c r="ME102" s="228">
        <v>10.8614232209738</v>
      </c>
      <c r="MF102" s="228">
        <v>37.460317460317398</v>
      </c>
      <c r="MG102" s="228">
        <v>41.610738255033603</v>
      </c>
      <c r="MH102" s="228">
        <v>35.889570552147198</v>
      </c>
      <c r="MI102" s="228">
        <v>30.0675675675676</v>
      </c>
      <c r="MJ102" s="228">
        <v>30.4615384615384</v>
      </c>
      <c r="MK102" s="228">
        <v>32.958801498127301</v>
      </c>
      <c r="ML102" s="228">
        <v>13.015873015873</v>
      </c>
      <c r="MM102" s="228">
        <v>12.416107382550299</v>
      </c>
      <c r="MN102" s="228">
        <v>9.2024539877300597</v>
      </c>
      <c r="MO102" s="228">
        <v>9.1216216216216104</v>
      </c>
      <c r="MP102" s="228">
        <v>4.6153846153846203</v>
      </c>
      <c r="MQ102" s="228">
        <v>4.1198501872659197</v>
      </c>
      <c r="MR102" s="190" t="str">
        <f t="shared" si="102"/>
        <v>--</v>
      </c>
      <c r="MS102" s="190" t="str">
        <f t="shared" si="102"/>
        <v>--</v>
      </c>
      <c r="MT102" s="190" t="str">
        <f t="shared" si="102"/>
        <v>--</v>
      </c>
      <c r="MU102" s="190" t="str">
        <f t="shared" si="102"/>
        <v>--</v>
      </c>
      <c r="MV102" s="230">
        <v>89.568345323740999</v>
      </c>
      <c r="MW102" s="230">
        <v>88.255033557047</v>
      </c>
      <c r="MX102" s="230">
        <v>40.287769784172703</v>
      </c>
      <c r="MY102" s="230">
        <v>37.919463087248303</v>
      </c>
      <c r="MZ102" s="230">
        <v>42.599277978339401</v>
      </c>
      <c r="NA102" s="230">
        <v>34.006734006734</v>
      </c>
      <c r="NB102" s="230">
        <v>4.6931407942238303</v>
      </c>
      <c r="NC102" s="230">
        <v>3.0303030303030298</v>
      </c>
      <c r="ND102" s="230">
        <v>37.410071942446102</v>
      </c>
      <c r="NE102" s="230">
        <v>35.472972972972997</v>
      </c>
      <c r="NF102" s="230">
        <v>9.7122302158273293</v>
      </c>
      <c r="NG102" s="230">
        <v>9.1216216216216193</v>
      </c>
      <c r="NH102" s="221" t="str">
        <f t="shared" si="103"/>
        <v>--</v>
      </c>
      <c r="NI102" s="228">
        <v>11.149825783972128</v>
      </c>
      <c r="NJ102" s="228">
        <v>11.929824561403512</v>
      </c>
      <c r="NK102" s="228">
        <v>14.77987421383648</v>
      </c>
      <c r="NL102" s="221" t="str">
        <f t="shared" si="63"/>
        <v>--</v>
      </c>
      <c r="NM102" s="228">
        <v>12.890625</v>
      </c>
      <c r="NN102" s="228">
        <v>15.409836065573799</v>
      </c>
      <c r="NO102" s="228">
        <v>13.026819923371599</v>
      </c>
      <c r="NP102" s="221" t="str">
        <f t="shared" si="64"/>
        <v>--</v>
      </c>
      <c r="NQ102" s="228">
        <v>9.7560975609756042</v>
      </c>
      <c r="NR102" s="228">
        <v>8.7719298245614006</v>
      </c>
      <c r="NS102" s="228">
        <v>9.1194968553459042</v>
      </c>
      <c r="NT102" s="221" t="str">
        <f t="shared" si="65"/>
        <v>--</v>
      </c>
      <c r="NU102" s="228">
        <v>14.453125000000009</v>
      </c>
      <c r="NV102" s="228">
        <v>14.426229508196727</v>
      </c>
      <c r="NW102" s="228">
        <v>10.727969348659006</v>
      </c>
      <c r="NX102" s="221" t="str">
        <f t="shared" si="66"/>
        <v>--</v>
      </c>
      <c r="NY102" s="228">
        <v>20.905923344947727</v>
      </c>
      <c r="NZ102" s="228">
        <v>20.701754385964914</v>
      </c>
      <c r="OA102" s="228">
        <v>23.899371069182379</v>
      </c>
      <c r="OB102" s="221" t="str">
        <f t="shared" si="67"/>
        <v>--</v>
      </c>
      <c r="OC102" s="228">
        <v>27.343749999999982</v>
      </c>
      <c r="OD102" s="228">
        <v>29.836065573770487</v>
      </c>
      <c r="OE102" s="228">
        <v>23.754789272030656</v>
      </c>
      <c r="OF102" s="299">
        <v>41.218637992831539</v>
      </c>
      <c r="OG102" s="128">
        <v>63.924050632911424</v>
      </c>
      <c r="OH102" s="128">
        <v>54.966887417218551</v>
      </c>
      <c r="OI102" s="128">
        <v>49.848024316109417</v>
      </c>
      <c r="OJ102" s="128">
        <v>61.073825503355714</v>
      </c>
      <c r="OK102" s="128">
        <v>57.046979865771782</v>
      </c>
      <c r="OL102" s="128">
        <v>55.015197568389056</v>
      </c>
      <c r="OM102" s="128">
        <v>52.044609665427508</v>
      </c>
      <c r="ON102" s="310">
        <v>18.681318681318682</v>
      </c>
      <c r="OO102" s="128">
        <v>16.19047619047619</v>
      </c>
      <c r="OP102" s="128">
        <v>10.333333333333329</v>
      </c>
      <c r="OQ102" s="128">
        <v>14.197530864197534</v>
      </c>
      <c r="OR102" s="128">
        <v>25.597269624573393</v>
      </c>
      <c r="OS102" s="128">
        <v>17.449664429530213</v>
      </c>
      <c r="OT102" s="128">
        <v>17.073170731707297</v>
      </c>
      <c r="OU102" s="128">
        <v>11.610486891385763</v>
      </c>
      <c r="OW102" s="378" t="str">
        <f t="shared" si="68"/>
        <v>--</v>
      </c>
      <c r="OX102" s="392">
        <v>1.2658227848101269</v>
      </c>
      <c r="OY102" s="392">
        <v>0.45871559633027514</v>
      </c>
      <c r="OZ102" s="392">
        <v>1.2345679012345681</v>
      </c>
      <c r="PA102" s="378" t="str">
        <f t="shared" si="69"/>
        <v>--</v>
      </c>
      <c r="PB102" s="378" t="str">
        <f t="shared" si="69"/>
        <v>--</v>
      </c>
      <c r="PC102" s="392">
        <v>2.7777777777777768</v>
      </c>
      <c r="PD102" s="392">
        <v>9.7046413502109754</v>
      </c>
      <c r="PE102" s="391">
        <v>50.678733031674163</v>
      </c>
      <c r="PF102" s="392">
        <v>48.739495798319311</v>
      </c>
      <c r="PG102" s="392">
        <v>49.099099099099078</v>
      </c>
      <c r="PH102" s="392">
        <v>44.489795918367371</v>
      </c>
      <c r="PI102" s="391">
        <v>27.61904761904762</v>
      </c>
      <c r="PJ102" s="392">
        <v>15.38461538461538</v>
      </c>
      <c r="PK102" s="392">
        <v>11.926605504587156</v>
      </c>
      <c r="PL102" s="392">
        <v>14.814814814814815</v>
      </c>
      <c r="PM102" s="378" t="str">
        <f t="shared" si="70"/>
        <v>--</v>
      </c>
      <c r="PN102" s="392">
        <v>13.875598086124405</v>
      </c>
      <c r="PO102" s="392">
        <v>14.975845410628025</v>
      </c>
      <c r="PP102" s="392">
        <v>13.488372093023257</v>
      </c>
      <c r="PQ102" s="378" t="str">
        <f t="shared" si="71"/>
        <v>--</v>
      </c>
      <c r="PR102" s="392">
        <v>13.875598086124407</v>
      </c>
      <c r="PS102" s="392">
        <v>9.6618357487922744</v>
      </c>
      <c r="PT102" s="392">
        <v>13.488372093023253</v>
      </c>
      <c r="PU102" s="378" t="str">
        <f t="shared" si="72"/>
        <v>--</v>
      </c>
      <c r="PV102" s="392">
        <v>27.751196172248807</v>
      </c>
      <c r="PW102" s="392">
        <v>24.637681159420303</v>
      </c>
      <c r="PX102" s="392">
        <v>26.976744186046517</v>
      </c>
      <c r="PZ102" s="368"/>
      <c r="QA102" s="368"/>
      <c r="QB102" s="368"/>
      <c r="QC102" s="368"/>
      <c r="QD102" s="368"/>
      <c r="QE102" s="368"/>
      <c r="QF102" s="368"/>
      <c r="QG102" s="368"/>
      <c r="QH102" s="368"/>
      <c r="QI102" s="368"/>
      <c r="QJ102" s="368"/>
      <c r="QK102" s="368"/>
      <c r="QL102" s="368"/>
      <c r="QM102" s="368"/>
      <c r="QN102" s="368"/>
      <c r="QO102" s="368"/>
      <c r="QP102" s="368"/>
      <c r="QQ102" s="368"/>
      <c r="QR102" s="368"/>
      <c r="QS102" s="368"/>
      <c r="QT102" s="368"/>
      <c r="QU102" s="368"/>
      <c r="QV102" s="368"/>
      <c r="QW102" s="368"/>
      <c r="QX102" s="368"/>
      <c r="QY102" s="368"/>
      <c r="QZ102" s="368"/>
      <c r="RA102" s="368"/>
      <c r="RB102" s="368"/>
      <c r="RC102" s="368"/>
      <c r="RD102" s="368"/>
      <c r="RE102" s="368"/>
      <c r="RF102" s="368"/>
      <c r="RG102" s="368"/>
      <c r="RH102" s="368"/>
      <c r="RI102" s="368"/>
      <c r="RJ102" s="368"/>
      <c r="RK102" s="368"/>
      <c r="RL102" s="368"/>
      <c r="RM102" s="368"/>
      <c r="RN102" s="368"/>
      <c r="RO102" s="368"/>
      <c r="RP102" s="368"/>
      <c r="RQ102" s="368"/>
      <c r="RR102" s="368"/>
      <c r="RS102" s="368"/>
      <c r="RT102" s="368"/>
    </row>
    <row r="103" spans="1:488" x14ac:dyDescent="0.25">
      <c r="A103" s="114" t="str">
        <f t="shared" si="93"/>
        <v>--</v>
      </c>
      <c r="B103" s="96" t="s">
        <v>281</v>
      </c>
      <c r="C103" s="192">
        <v>1.2110726643598617</v>
      </c>
      <c r="D103" s="192">
        <v>9.963099630996318</v>
      </c>
      <c r="E103" s="192">
        <v>13.525498891352552</v>
      </c>
      <c r="F103" s="192">
        <v>1.6563146997929603</v>
      </c>
      <c r="G103" s="192">
        <v>9.4170403587443854</v>
      </c>
      <c r="H103" s="192">
        <v>11.815561959654179</v>
      </c>
      <c r="I103" s="192">
        <v>1.0141987829614603</v>
      </c>
      <c r="J103" s="192">
        <v>9.6846846846846866</v>
      </c>
      <c r="K103" s="192">
        <v>11.249999999999998</v>
      </c>
      <c r="L103" s="192">
        <v>1.7587939698492461</v>
      </c>
      <c r="M103" s="192">
        <v>7.4889867841409714</v>
      </c>
      <c r="N103" s="192">
        <v>12.459016393442617</v>
      </c>
      <c r="O103" s="192">
        <v>0.70093457943925197</v>
      </c>
      <c r="P103" s="192">
        <v>4.1782729805013945</v>
      </c>
      <c r="Q103" s="192">
        <v>9.5563139931740579</v>
      </c>
      <c r="R103" s="192">
        <v>0.86505190311418623</v>
      </c>
      <c r="S103" s="192">
        <v>9.2421441774491644</v>
      </c>
      <c r="T103" s="192">
        <v>12.860310421286028</v>
      </c>
      <c r="U103" s="192">
        <v>1.6563146997929603</v>
      </c>
      <c r="V103" s="192">
        <v>8.3146067415730354</v>
      </c>
      <c r="W103" s="192">
        <v>10.662824207492793</v>
      </c>
      <c r="X103" s="192">
        <v>0.8113590263691679</v>
      </c>
      <c r="Y103" s="192">
        <v>8.3521444695259657</v>
      </c>
      <c r="Z103" s="192">
        <v>10.062893081761009</v>
      </c>
      <c r="AA103" s="192">
        <v>1.2562814070351751</v>
      </c>
      <c r="AB103" s="192">
        <v>6.8736141906873627</v>
      </c>
      <c r="AC103" s="192">
        <v>11.184210526315789</v>
      </c>
      <c r="AD103" s="192">
        <v>0.70093457943925197</v>
      </c>
      <c r="AE103" s="192">
        <v>3.342618384401113</v>
      </c>
      <c r="AF103" s="192">
        <v>7.876712328767125</v>
      </c>
      <c r="AG103" s="192">
        <v>0.86805555555555503</v>
      </c>
      <c r="AH103" s="192">
        <v>5.8161350844277688</v>
      </c>
      <c r="AI103" s="192">
        <v>9.8434004474272978</v>
      </c>
      <c r="AJ103" s="192">
        <v>1.4462809917355381</v>
      </c>
      <c r="AK103" s="192">
        <v>5.6179775280898836</v>
      </c>
      <c r="AL103" s="192">
        <v>7.60233918128655</v>
      </c>
      <c r="AM103" s="192">
        <v>0.40899795501022479</v>
      </c>
      <c r="AN103" s="192">
        <v>3.8548752834467153</v>
      </c>
      <c r="AO103" s="192">
        <v>8.4905660377358476</v>
      </c>
      <c r="AP103" s="192">
        <v>0.75566750629722879</v>
      </c>
      <c r="AQ103" s="192">
        <v>3.563474387527839</v>
      </c>
      <c r="AR103" s="192">
        <v>6.0200668896321092</v>
      </c>
      <c r="AS103" s="192">
        <v>0.46728971962616772</v>
      </c>
      <c r="AT103" s="192">
        <v>2.2346368715083784</v>
      </c>
      <c r="AU103" s="192">
        <v>7.2413793103448283</v>
      </c>
      <c r="AV103" s="192">
        <v>2.9850746268656745</v>
      </c>
      <c r="AW103" s="192">
        <v>21.393841166936785</v>
      </c>
      <c r="AX103" s="192">
        <v>16.067653276955607</v>
      </c>
      <c r="AY103" s="192">
        <v>2.2857142857142856</v>
      </c>
      <c r="AZ103" s="192">
        <v>19.624217118997908</v>
      </c>
      <c r="BA103" s="192">
        <v>13.720316622691291</v>
      </c>
      <c r="BB103" s="192">
        <v>4.0462427745664735</v>
      </c>
      <c r="BC103" s="192">
        <v>12.815126050420169</v>
      </c>
      <c r="BD103" s="192">
        <v>16.071428571428552</v>
      </c>
      <c r="BE103" s="192">
        <v>2.1176470588235308</v>
      </c>
      <c r="BF103" s="192">
        <v>12.266112266112268</v>
      </c>
      <c r="BG103" s="192">
        <v>12.654320987654325</v>
      </c>
      <c r="BH103" s="192">
        <v>0.85836909871244571</v>
      </c>
      <c r="BI103" s="192">
        <v>10.909090909090901</v>
      </c>
      <c r="BJ103" s="192">
        <v>10.855263157894731</v>
      </c>
      <c r="BK103" s="192" t="s">
        <v>286</v>
      </c>
      <c r="BL103" s="192">
        <v>3.5772357723577102</v>
      </c>
      <c r="BM103" s="192">
        <v>3.4115138592751038</v>
      </c>
      <c r="BN103" s="192" t="s">
        <v>286</v>
      </c>
      <c r="BO103" s="192">
        <v>4.2194092827004539</v>
      </c>
      <c r="BP103" s="192">
        <v>3.234501347708985</v>
      </c>
      <c r="BQ103" s="192" t="s">
        <v>286</v>
      </c>
      <c r="BR103" s="192">
        <v>3.7815126050420531</v>
      </c>
      <c r="BS103" s="192">
        <v>4.1666666666666714</v>
      </c>
      <c r="BT103" s="192" t="s">
        <v>286</v>
      </c>
      <c r="BU103" s="192">
        <v>2.9166666666666652</v>
      </c>
      <c r="BV103" s="192">
        <v>3.7151702786377725</v>
      </c>
      <c r="BW103" s="192" t="s">
        <v>286</v>
      </c>
      <c r="BX103" s="192">
        <v>1.8229166666666674</v>
      </c>
      <c r="BY103" s="192">
        <v>2.3102310231023093</v>
      </c>
      <c r="BZ103" s="192" t="s">
        <v>286</v>
      </c>
      <c r="CA103" s="192">
        <v>10.638297872340429</v>
      </c>
      <c r="CB103" s="192">
        <v>34.449760765550266</v>
      </c>
      <c r="CC103" s="192" t="s">
        <v>286</v>
      </c>
      <c r="CD103" s="192">
        <v>6.718346253229976</v>
      </c>
      <c r="CE103" s="192">
        <v>35.625000000000014</v>
      </c>
      <c r="CF103" s="192" t="s">
        <v>286</v>
      </c>
      <c r="CG103" s="192">
        <v>7.6142131979695433</v>
      </c>
      <c r="CH103" s="192">
        <v>28.476821192052981</v>
      </c>
      <c r="CI103" s="192" t="s">
        <v>286</v>
      </c>
      <c r="CJ103" s="192">
        <v>4.5801526717557239</v>
      </c>
      <c r="CK103" s="192">
        <v>31.320754716981131</v>
      </c>
      <c r="CL103" s="192" t="s">
        <v>286</v>
      </c>
      <c r="CM103" s="192">
        <v>2.5157232704402528</v>
      </c>
      <c r="CN103" s="192">
        <v>21.093749999999996</v>
      </c>
      <c r="CO103" s="192" t="s">
        <v>286</v>
      </c>
      <c r="CP103" s="192">
        <v>27.710843373493976</v>
      </c>
      <c r="CQ103" s="192">
        <v>43.383947939262484</v>
      </c>
      <c r="CR103" s="192" t="s">
        <v>286</v>
      </c>
      <c r="CS103" s="192">
        <v>26.124197002141329</v>
      </c>
      <c r="CT103" s="192">
        <v>46.458923512747866</v>
      </c>
      <c r="CU103" s="192" t="s">
        <v>286</v>
      </c>
      <c r="CV103" s="192">
        <v>24.838012958963269</v>
      </c>
      <c r="CW103" s="192">
        <v>47.590361445783131</v>
      </c>
      <c r="CX103" s="192" t="s">
        <v>286</v>
      </c>
      <c r="CY103" s="192">
        <v>18.884120171673818</v>
      </c>
      <c r="CZ103" s="192">
        <v>40.125391849529777</v>
      </c>
      <c r="DA103" s="192" t="s">
        <v>286</v>
      </c>
      <c r="DB103" s="192">
        <v>15.240641711229955</v>
      </c>
      <c r="DC103" s="210">
        <v>29.999999999999996</v>
      </c>
      <c r="DD103" s="192">
        <v>72.909698996655592</v>
      </c>
      <c r="DE103" s="192">
        <v>68.196721311475443</v>
      </c>
      <c r="DF103" s="192">
        <v>51.914893617021292</v>
      </c>
      <c r="DG103" s="192">
        <v>72.868217054263624</v>
      </c>
      <c r="DH103" s="192">
        <v>70.190274841437599</v>
      </c>
      <c r="DI103" s="192">
        <v>45.135135135135144</v>
      </c>
      <c r="DJ103" s="192">
        <v>76.435643564356468</v>
      </c>
      <c r="DK103" s="192">
        <v>69.18238993710699</v>
      </c>
      <c r="DL103" s="192">
        <v>50.898203592814411</v>
      </c>
      <c r="DM103" s="192">
        <v>75.853658536585414</v>
      </c>
      <c r="DN103" s="192">
        <v>73.849372384937283</v>
      </c>
      <c r="DO103" s="192">
        <v>53.894080996884739</v>
      </c>
      <c r="DP103" s="192">
        <v>64.254385964912288</v>
      </c>
      <c r="DQ103" s="192">
        <v>63.089005235602116</v>
      </c>
      <c r="DR103" s="192">
        <v>56.146179401993358</v>
      </c>
      <c r="DS103" s="192">
        <v>43.050847457627121</v>
      </c>
      <c r="DT103" s="192">
        <v>55.319148936170173</v>
      </c>
      <c r="DU103" s="192">
        <v>39.186295503211923</v>
      </c>
      <c r="DV103" s="192">
        <v>42.147117296222632</v>
      </c>
      <c r="DW103" s="192">
        <v>53.389830508474581</v>
      </c>
      <c r="DX103" s="192">
        <v>40.810810810810828</v>
      </c>
      <c r="DY103" s="192">
        <v>43.873517786561244</v>
      </c>
      <c r="DZ103" s="192">
        <v>51.36842105263154</v>
      </c>
      <c r="EA103" s="192">
        <v>37.797619047619044</v>
      </c>
      <c r="EB103" s="192">
        <v>44.552058111380141</v>
      </c>
      <c r="EC103" s="192">
        <v>51.255230125522978</v>
      </c>
      <c r="ED103" s="192">
        <v>38.940809968847383</v>
      </c>
      <c r="EE103" s="192">
        <v>41.517857142857146</v>
      </c>
      <c r="EF103" s="192">
        <v>48.947368421052651</v>
      </c>
      <c r="EG103" s="192">
        <v>40.066225165562884</v>
      </c>
      <c r="EH103" s="192">
        <v>22.689075630252113</v>
      </c>
      <c r="EI103" s="192">
        <v>14.355628058727566</v>
      </c>
      <c r="EJ103" s="192">
        <v>10.851063829787222</v>
      </c>
      <c r="EK103" s="192">
        <v>22.093023255813961</v>
      </c>
      <c r="EL103" s="192">
        <v>15.56503198294242</v>
      </c>
      <c r="EM103" s="192">
        <v>10.054347826086953</v>
      </c>
      <c r="EN103" s="192">
        <v>19.999999999999996</v>
      </c>
      <c r="EO103" s="192">
        <v>13.924050632911403</v>
      </c>
      <c r="EP103" s="192">
        <v>11.411411411411406</v>
      </c>
      <c r="EQ103" s="192">
        <v>20.722891566265034</v>
      </c>
      <c r="ER103" s="192">
        <v>14.345991561181419</v>
      </c>
      <c r="ES103" s="192">
        <v>11.249999999999998</v>
      </c>
      <c r="ET103" s="192">
        <v>22.022471910112372</v>
      </c>
      <c r="EU103" s="192">
        <v>17.24137931034484</v>
      </c>
      <c r="EV103" s="192">
        <v>13.245033112582776</v>
      </c>
      <c r="EW103" s="192" t="s">
        <v>286</v>
      </c>
      <c r="EX103" s="192" t="s">
        <v>286</v>
      </c>
      <c r="EY103" s="192" t="s">
        <v>286</v>
      </c>
      <c r="EZ103" s="192">
        <v>89.147286821705436</v>
      </c>
      <c r="FA103" s="192">
        <v>87.124463519313267</v>
      </c>
      <c r="FB103" s="192">
        <v>83.695652173913047</v>
      </c>
      <c r="FC103" s="192">
        <v>88.492063492063465</v>
      </c>
      <c r="FD103" s="192">
        <v>82.16560509554138</v>
      </c>
      <c r="FE103" s="192">
        <v>82.08955223880595</v>
      </c>
      <c r="FF103" s="192">
        <v>88.836104513064186</v>
      </c>
      <c r="FG103" s="192">
        <v>82.947368421052673</v>
      </c>
      <c r="FH103" s="192">
        <v>81.562500000000085</v>
      </c>
      <c r="FI103" s="192">
        <v>83.043478260869549</v>
      </c>
      <c r="FJ103" s="192">
        <v>87.664041994750576</v>
      </c>
      <c r="FK103" s="192">
        <v>82.838283828382814</v>
      </c>
      <c r="FL103" s="192" t="s">
        <v>286</v>
      </c>
      <c r="FM103" s="192" t="s">
        <v>286</v>
      </c>
      <c r="FN103" s="192" t="s">
        <v>286</v>
      </c>
      <c r="FO103" s="192">
        <v>44.767441860465091</v>
      </c>
      <c r="FP103" s="192">
        <v>40.987124463519301</v>
      </c>
      <c r="FQ103" s="192">
        <v>36.413043478260832</v>
      </c>
      <c r="FR103" s="192">
        <v>39.484126984126981</v>
      </c>
      <c r="FS103" s="192">
        <v>37.367303609341747</v>
      </c>
      <c r="FT103" s="192">
        <v>28.955223880597039</v>
      </c>
      <c r="FU103" s="192">
        <v>40.380047505938244</v>
      </c>
      <c r="FV103" s="192">
        <v>32.00000000000005</v>
      </c>
      <c r="FW103" s="192">
        <v>31.874999999999989</v>
      </c>
      <c r="FX103" s="192">
        <v>33.913043478260896</v>
      </c>
      <c r="FY103" s="192">
        <v>37.27034120734907</v>
      </c>
      <c r="FZ103" s="192">
        <v>30.693069306930688</v>
      </c>
      <c r="GA103" s="192" t="s">
        <v>286</v>
      </c>
      <c r="GB103" s="192" t="s">
        <v>286</v>
      </c>
      <c r="GC103" s="192" t="s">
        <v>286</v>
      </c>
      <c r="GD103" s="192">
        <v>60.843373493975918</v>
      </c>
      <c r="GE103" s="192">
        <v>70.626349892008619</v>
      </c>
      <c r="GF103" s="192">
        <v>79.063360881542749</v>
      </c>
      <c r="GG103" s="192">
        <v>66.733466933867589</v>
      </c>
      <c r="GH103" s="192">
        <v>69.296375266524521</v>
      </c>
      <c r="GI103" s="192">
        <v>70.820668693009111</v>
      </c>
      <c r="GJ103" s="192">
        <v>58.560794044665016</v>
      </c>
      <c r="GK103" s="192">
        <v>55.698924731182757</v>
      </c>
      <c r="GL103" s="192">
        <v>65.506329113924053</v>
      </c>
      <c r="GM103" s="192">
        <v>50.222222222222214</v>
      </c>
      <c r="GN103" s="192">
        <v>51.466666666666654</v>
      </c>
      <c r="GO103" s="192">
        <v>61.204013377926437</v>
      </c>
      <c r="GP103" s="192" t="s">
        <v>286</v>
      </c>
      <c r="GQ103" s="192" t="s">
        <v>286</v>
      </c>
      <c r="GR103" s="192" t="s">
        <v>286</v>
      </c>
      <c r="GS103" s="192">
        <v>19.879518072289166</v>
      </c>
      <c r="GT103" s="192">
        <v>28.077753779697602</v>
      </c>
      <c r="GU103" s="192">
        <v>32.782369146005514</v>
      </c>
      <c r="GV103" s="192">
        <v>17.034068136272552</v>
      </c>
      <c r="GW103" s="192">
        <v>28.784648187633266</v>
      </c>
      <c r="GX103" s="192">
        <v>30.395136778115496</v>
      </c>
      <c r="GY103" s="192">
        <v>14.640198511166249</v>
      </c>
      <c r="GZ103" s="192">
        <v>15.913978494623654</v>
      </c>
      <c r="HA103" s="192">
        <v>21.202531645569628</v>
      </c>
      <c r="HB103" s="192">
        <v>13.999999999999998</v>
      </c>
      <c r="HC103" s="192">
        <v>14.399999999999993</v>
      </c>
      <c r="HD103" s="192">
        <v>16.053511705685601</v>
      </c>
      <c r="HE103" s="192" t="s">
        <v>286</v>
      </c>
      <c r="HF103" s="192" t="s">
        <v>286</v>
      </c>
      <c r="HG103" s="192" t="s">
        <v>286</v>
      </c>
      <c r="HH103" s="192">
        <v>25.614754098360638</v>
      </c>
      <c r="HI103" s="132">
        <v>22.616407982261638</v>
      </c>
      <c r="HJ103" s="132">
        <v>14.929577464788734</v>
      </c>
      <c r="HK103" s="132">
        <v>33.402489626556005</v>
      </c>
      <c r="HL103" s="132">
        <v>27.252747252747245</v>
      </c>
      <c r="HM103" s="192">
        <v>21.472392638036776</v>
      </c>
      <c r="HN103" s="192">
        <v>43.283582089552226</v>
      </c>
      <c r="HO103" s="192">
        <v>34.361233480176232</v>
      </c>
      <c r="HP103" s="192">
        <v>32.907348242811501</v>
      </c>
      <c r="HQ103" s="192">
        <v>35.955056179775269</v>
      </c>
      <c r="HR103" s="192">
        <v>30.913978494623684</v>
      </c>
      <c r="HS103" s="192">
        <v>31.632653061224502</v>
      </c>
      <c r="HT103" s="192" t="s">
        <v>286</v>
      </c>
      <c r="HU103" s="192" t="s">
        <v>286</v>
      </c>
      <c r="HV103" s="192" t="s">
        <v>286</v>
      </c>
      <c r="HW103" s="192">
        <v>9.6311475409836014</v>
      </c>
      <c r="HX103" s="192">
        <v>5.5432372505543288</v>
      </c>
      <c r="HY103" s="192">
        <v>5.0704225352112662</v>
      </c>
      <c r="HZ103" s="192">
        <v>10.788381742738579</v>
      </c>
      <c r="IA103" s="192">
        <v>9.4505494505494561</v>
      </c>
      <c r="IB103" s="192">
        <v>7.0552147239263796</v>
      </c>
      <c r="IC103" s="192">
        <v>18.656716417910452</v>
      </c>
      <c r="ID103" s="192">
        <v>11.453744493392065</v>
      </c>
      <c r="IE103" s="192">
        <v>7.9872204472843418</v>
      </c>
      <c r="IF103" s="192">
        <v>14.157303370786517</v>
      </c>
      <c r="IG103" s="192">
        <v>10.75268817204301</v>
      </c>
      <c r="IH103" s="192">
        <v>7.8231292517006823</v>
      </c>
      <c r="II103" s="192" t="s">
        <v>286</v>
      </c>
      <c r="IJ103" s="192" t="s">
        <v>286</v>
      </c>
      <c r="IK103" s="192" t="s">
        <v>286</v>
      </c>
      <c r="IL103" s="192" t="s">
        <v>286</v>
      </c>
      <c r="IM103" s="192" t="s">
        <v>286</v>
      </c>
      <c r="IN103" s="192" t="s">
        <v>286</v>
      </c>
      <c r="IO103" s="192" t="s">
        <v>286</v>
      </c>
      <c r="IP103" s="192" t="s">
        <v>286</v>
      </c>
      <c r="IQ103" s="192" t="s">
        <v>286</v>
      </c>
      <c r="IR103" s="192" t="s">
        <v>286</v>
      </c>
      <c r="IS103" s="192">
        <v>16.77704194260485</v>
      </c>
      <c r="IT103" s="192">
        <v>17.607973421926918</v>
      </c>
      <c r="IU103" s="192" t="s">
        <v>286</v>
      </c>
      <c r="IV103" s="192">
        <v>14.454277286135691</v>
      </c>
      <c r="IW103" s="192">
        <v>10.56338028169014</v>
      </c>
      <c r="IX103" s="192" t="s">
        <v>286</v>
      </c>
      <c r="IY103" s="192" t="s">
        <v>286</v>
      </c>
      <c r="IZ103" s="192" t="s">
        <v>286</v>
      </c>
      <c r="JA103" s="192" t="s">
        <v>286</v>
      </c>
      <c r="JB103" s="192" t="s">
        <v>286</v>
      </c>
      <c r="JC103" s="192" t="s">
        <v>286</v>
      </c>
      <c r="JD103" s="192" t="s">
        <v>286</v>
      </c>
      <c r="JE103" s="192" t="s">
        <v>286</v>
      </c>
      <c r="JF103" s="192" t="s">
        <v>286</v>
      </c>
      <c r="JG103" s="192" t="s">
        <v>286</v>
      </c>
      <c r="JH103" s="192">
        <v>9.2715231788079517</v>
      </c>
      <c r="JI103" s="192">
        <v>8.9700996677740807</v>
      </c>
      <c r="JJ103" s="192" t="s">
        <v>286</v>
      </c>
      <c r="JK103" s="192">
        <v>13.864306784660766</v>
      </c>
      <c r="JL103" s="192">
        <v>10.211267605633809</v>
      </c>
      <c r="JM103" s="192" t="s">
        <v>286</v>
      </c>
      <c r="JN103" s="192" t="s">
        <v>286</v>
      </c>
      <c r="JO103" s="192" t="s">
        <v>286</v>
      </c>
      <c r="JP103" s="192" t="s">
        <v>286</v>
      </c>
      <c r="JQ103" s="192" t="s">
        <v>286</v>
      </c>
      <c r="JR103" s="192" t="s">
        <v>286</v>
      </c>
      <c r="JS103" s="192" t="s">
        <v>286</v>
      </c>
      <c r="JT103" s="192" t="s">
        <v>286</v>
      </c>
      <c r="JU103" s="192" t="s">
        <v>286</v>
      </c>
      <c r="JV103" s="192" t="s">
        <v>286</v>
      </c>
      <c r="JW103" s="192">
        <v>26.0485651214128</v>
      </c>
      <c r="JX103" s="192">
        <v>26.578073089701007</v>
      </c>
      <c r="JY103" s="192" t="s">
        <v>286</v>
      </c>
      <c r="JZ103" s="192">
        <v>28.318584070796469</v>
      </c>
      <c r="KA103" s="192">
        <v>20.774647887323937</v>
      </c>
      <c r="KB103" s="192">
        <v>14.237855946398637</v>
      </c>
      <c r="KC103" s="192">
        <v>27.332242225859257</v>
      </c>
      <c r="KD103" s="192">
        <v>23.305084745762688</v>
      </c>
      <c r="KE103" s="192">
        <v>19.646365422396869</v>
      </c>
      <c r="KF103" s="192">
        <v>24.09381663113005</v>
      </c>
      <c r="KG103" s="192">
        <v>26.829268292682915</v>
      </c>
      <c r="KH103" s="192">
        <v>16.468253968253951</v>
      </c>
      <c r="KI103" s="192">
        <v>24.737945492662469</v>
      </c>
      <c r="KJ103" s="192">
        <v>28.614457831325311</v>
      </c>
      <c r="KK103" s="192">
        <v>19.761904761904759</v>
      </c>
      <c r="KL103" s="192">
        <v>23.012552301255248</v>
      </c>
      <c r="KM103" s="192">
        <v>28.037383177570092</v>
      </c>
      <c r="KN103" s="192">
        <v>19.867549668874187</v>
      </c>
      <c r="KO103" s="192">
        <v>25.265957446808521</v>
      </c>
      <c r="KP103" s="192">
        <v>27.062706270627061</v>
      </c>
      <c r="KQ103" s="192" t="str">
        <f t="shared" ref="KQ103:KU117" si="104">"--"</f>
        <v>--</v>
      </c>
      <c r="KR103" s="192" t="str">
        <f t="shared" si="104"/>
        <v>--</v>
      </c>
      <c r="KS103" s="192" t="str">
        <f t="shared" si="104"/>
        <v>--</v>
      </c>
      <c r="KT103" s="192" t="str">
        <f t="shared" si="104"/>
        <v>--</v>
      </c>
      <c r="KU103" s="192" t="str">
        <f t="shared" si="104"/>
        <v>--</v>
      </c>
      <c r="KV103" s="228">
        <v>2.1390374331550799</v>
      </c>
      <c r="KW103" s="213">
        <v>0.5</v>
      </c>
      <c r="KX103" s="228">
        <v>2.5714285714285698</v>
      </c>
      <c r="KY103" s="213">
        <v>0.439560439560439</v>
      </c>
      <c r="KZ103" s="228">
        <v>1.3333333333333299</v>
      </c>
      <c r="LA103" s="228">
        <v>3.4946236559139798</v>
      </c>
      <c r="LB103" s="190" t="str">
        <f t="shared" si="100"/>
        <v>--</v>
      </c>
      <c r="LC103" s="228">
        <v>1.0075566750629701</v>
      </c>
      <c r="LD103" s="228">
        <v>10.3151862464183</v>
      </c>
      <c r="LE103" s="190" t="str">
        <f t="shared" si="101"/>
        <v>--</v>
      </c>
      <c r="LF103" s="228">
        <v>1.6091954022988499</v>
      </c>
      <c r="LG103" s="228">
        <v>6.1452513966480504</v>
      </c>
      <c r="LH103" s="228">
        <v>85.215053763440807</v>
      </c>
      <c r="LI103" s="228">
        <v>79.197994987468704</v>
      </c>
      <c r="LJ103" s="228">
        <v>83.428571428571402</v>
      </c>
      <c r="LK103" s="228">
        <v>78.555798687089705</v>
      </c>
      <c r="LL103" s="228">
        <v>77.252252252252305</v>
      </c>
      <c r="LM103" s="228">
        <v>75.135135135135101</v>
      </c>
      <c r="LN103" s="228">
        <v>34.139784946236603</v>
      </c>
      <c r="LO103" s="228">
        <v>35.839598997493702</v>
      </c>
      <c r="LP103" s="228">
        <v>33.428571428571502</v>
      </c>
      <c r="LQ103" s="228">
        <v>30.196936542669601</v>
      </c>
      <c r="LR103" s="228">
        <v>28.603603603603599</v>
      </c>
      <c r="LS103" s="228">
        <v>29.1891891891892</v>
      </c>
      <c r="LT103" s="228">
        <v>54.177897574124003</v>
      </c>
      <c r="LU103" s="228">
        <v>55.527638190954796</v>
      </c>
      <c r="LV103" s="228">
        <v>58.571428571428598</v>
      </c>
      <c r="LW103" s="228">
        <v>37.444933920704898</v>
      </c>
      <c r="LX103" s="228">
        <v>50.564334085778803</v>
      </c>
      <c r="LY103" s="228">
        <v>54.447439353099703</v>
      </c>
      <c r="LZ103" s="228">
        <v>12.398921832884101</v>
      </c>
      <c r="MA103" s="228">
        <v>11.306532663316601</v>
      </c>
      <c r="MB103" s="228">
        <v>15.714285714285699</v>
      </c>
      <c r="MC103" s="228">
        <v>5.50660792951542</v>
      </c>
      <c r="MD103" s="228">
        <v>11.5124153498871</v>
      </c>
      <c r="ME103" s="228">
        <v>14.555256064690001</v>
      </c>
      <c r="MF103" s="228">
        <v>32.614555256064698</v>
      </c>
      <c r="MG103" s="228">
        <v>36.591478696741902</v>
      </c>
      <c r="MH103" s="228">
        <v>38.108882521490003</v>
      </c>
      <c r="MI103" s="228">
        <v>29.2035398230088</v>
      </c>
      <c r="MJ103" s="228">
        <v>36.261261261261303</v>
      </c>
      <c r="MK103" s="228">
        <v>30.081300813008099</v>
      </c>
      <c r="ML103" s="228">
        <v>11.051212938005399</v>
      </c>
      <c r="MM103" s="228">
        <v>9.5238095238095202</v>
      </c>
      <c r="MN103" s="228">
        <v>11.7478510028653</v>
      </c>
      <c r="MO103" s="228">
        <v>6.4159292035398199</v>
      </c>
      <c r="MP103" s="228">
        <v>9.6846846846846795</v>
      </c>
      <c r="MQ103" s="228">
        <v>9.2140921409213998</v>
      </c>
      <c r="MR103" s="190" t="str">
        <f t="shared" si="102"/>
        <v>--</v>
      </c>
      <c r="MS103" s="190" t="str">
        <f t="shared" si="102"/>
        <v>--</v>
      </c>
      <c r="MT103" s="190" t="str">
        <f t="shared" si="102"/>
        <v>--</v>
      </c>
      <c r="MU103" s="190" t="str">
        <f t="shared" si="102"/>
        <v>--</v>
      </c>
      <c r="MV103" s="230">
        <v>84.020618556701095</v>
      </c>
      <c r="MW103" s="230">
        <v>77.522935779816507</v>
      </c>
      <c r="MX103" s="230">
        <v>29.639175257731999</v>
      </c>
      <c r="MY103" s="230">
        <v>28.899082568807401</v>
      </c>
      <c r="MZ103" s="230">
        <v>52.051282051282101</v>
      </c>
      <c r="NA103" s="230">
        <v>42.396313364055302</v>
      </c>
      <c r="NB103" s="230">
        <v>11.538461538461499</v>
      </c>
      <c r="NC103" s="230">
        <v>8.5253456221198096</v>
      </c>
      <c r="ND103" s="230">
        <v>44.300518134714999</v>
      </c>
      <c r="NE103" s="230">
        <v>34.942528735632202</v>
      </c>
      <c r="NF103" s="230">
        <v>11.3989637305699</v>
      </c>
      <c r="NG103" s="230">
        <v>12.183908045977001</v>
      </c>
      <c r="NH103" s="221" t="str">
        <f t="shared" si="103"/>
        <v>--</v>
      </c>
      <c r="NI103" s="228">
        <v>16.923076923076909</v>
      </c>
      <c r="NJ103" s="228">
        <v>13.239436619718312</v>
      </c>
      <c r="NK103" s="228">
        <v>14.501510574018136</v>
      </c>
      <c r="NL103" s="221" t="str">
        <f t="shared" si="63"/>
        <v>--</v>
      </c>
      <c r="NM103" s="228">
        <v>17.079207920792101</v>
      </c>
      <c r="NN103" s="228">
        <v>15.632754342431801</v>
      </c>
      <c r="NO103" s="228">
        <v>16.477272727272702</v>
      </c>
      <c r="NP103" s="221" t="str">
        <f t="shared" si="64"/>
        <v>--</v>
      </c>
      <c r="NQ103" s="228">
        <v>12.307692307692312</v>
      </c>
      <c r="NR103" s="228">
        <v>9.8591549295774623</v>
      </c>
      <c r="NS103" s="228">
        <v>8.1570996978851849</v>
      </c>
      <c r="NT103" s="221" t="str">
        <f t="shared" si="65"/>
        <v>--</v>
      </c>
      <c r="NU103" s="228">
        <v>10.14851485148515</v>
      </c>
      <c r="NV103" s="228">
        <v>12.9032258064516</v>
      </c>
      <c r="NW103" s="228">
        <v>13.92045454545455</v>
      </c>
      <c r="NX103" s="221" t="str">
        <f t="shared" si="66"/>
        <v>--</v>
      </c>
      <c r="NY103" s="228">
        <v>29.230769230769241</v>
      </c>
      <c r="NZ103" s="228">
        <v>23.098591549295779</v>
      </c>
      <c r="OA103" s="228">
        <v>22.658610271903331</v>
      </c>
      <c r="OB103" s="221" t="str">
        <f t="shared" si="67"/>
        <v>--</v>
      </c>
      <c r="OC103" s="228">
        <v>27.227722772277239</v>
      </c>
      <c r="OD103" s="228">
        <v>28.535980148883379</v>
      </c>
      <c r="OE103" s="228">
        <v>30.397727272727259</v>
      </c>
      <c r="OF103" s="299">
        <v>40.664961636828622</v>
      </c>
      <c r="OG103" s="128">
        <v>50.397877984084872</v>
      </c>
      <c r="OH103" s="128">
        <v>51.629072681704258</v>
      </c>
      <c r="OI103" s="128">
        <v>46.874999999999986</v>
      </c>
      <c r="OJ103" s="128">
        <v>49.65517241379311</v>
      </c>
      <c r="OK103" s="128">
        <v>49.55752212389384</v>
      </c>
      <c r="OL103" s="128">
        <v>56.473214285714327</v>
      </c>
      <c r="OM103" s="128">
        <v>43.967828418230589</v>
      </c>
      <c r="ON103" s="310">
        <v>20.209973753280842</v>
      </c>
      <c r="OO103" s="128">
        <v>14.016172506738545</v>
      </c>
      <c r="OP103" s="128">
        <v>10.776942355889716</v>
      </c>
      <c r="OQ103" s="128">
        <v>13.505747126436784</v>
      </c>
      <c r="OR103" s="128">
        <v>22.73781902552204</v>
      </c>
      <c r="OS103" s="128">
        <v>18.421052631578931</v>
      </c>
      <c r="OT103" s="128">
        <v>14.573991031390142</v>
      </c>
      <c r="OU103" s="128">
        <v>11.590296495956865</v>
      </c>
      <c r="OW103" s="378" t="str">
        <f t="shared" si="68"/>
        <v>--</v>
      </c>
      <c r="OX103" s="392">
        <v>2.1791767554479429</v>
      </c>
      <c r="OY103" s="392">
        <v>1.4184397163120572</v>
      </c>
      <c r="OZ103" s="392">
        <v>0.6269592476489031</v>
      </c>
      <c r="PA103" s="378" t="str">
        <f t="shared" si="69"/>
        <v>--</v>
      </c>
      <c r="PB103" s="378" t="str">
        <f t="shared" si="69"/>
        <v>--</v>
      </c>
      <c r="PC103" s="392">
        <v>1.5151515151515142</v>
      </c>
      <c r="PD103" s="392">
        <v>4.7457627118644075</v>
      </c>
      <c r="PE103" s="391">
        <v>34.128878281622917</v>
      </c>
      <c r="PF103" s="392">
        <v>51.428571428571445</v>
      </c>
      <c r="PG103" s="392">
        <v>53.935185185185141</v>
      </c>
      <c r="PH103" s="392">
        <v>38.03680981595091</v>
      </c>
      <c r="PI103" s="391">
        <v>24.936386768447836</v>
      </c>
      <c r="PJ103" s="392">
        <v>15.403422982885067</v>
      </c>
      <c r="PK103" s="392">
        <v>13.519813519813521</v>
      </c>
      <c r="PL103" s="392">
        <v>9.8765432098765391</v>
      </c>
      <c r="PM103" s="378" t="str">
        <f t="shared" si="70"/>
        <v>--</v>
      </c>
      <c r="PN103" s="392">
        <v>15.178571428571399</v>
      </c>
      <c r="PO103" s="392">
        <v>20.155038759689933</v>
      </c>
      <c r="PP103" s="392">
        <v>14.000000000000009</v>
      </c>
      <c r="PQ103" s="378" t="str">
        <f t="shared" si="71"/>
        <v>--</v>
      </c>
      <c r="PR103" s="392">
        <v>14.285714285714288</v>
      </c>
      <c r="PS103" s="392">
        <v>13.953488372093027</v>
      </c>
      <c r="PT103" s="392">
        <v>13.666666666666664</v>
      </c>
      <c r="PU103" s="378" t="str">
        <f t="shared" si="72"/>
        <v>--</v>
      </c>
      <c r="PV103" s="392">
        <v>29.464285714285708</v>
      </c>
      <c r="PW103" s="392">
        <v>34.108527131782928</v>
      </c>
      <c r="PX103" s="392">
        <v>27.666666666666664</v>
      </c>
      <c r="PZ103" s="368"/>
      <c r="QA103" s="368"/>
      <c r="QB103" s="368"/>
      <c r="QC103" s="368"/>
      <c r="QD103" s="368"/>
      <c r="QE103" s="368"/>
      <c r="QF103" s="368"/>
      <c r="QG103" s="368"/>
      <c r="QH103" s="368"/>
      <c r="QI103" s="368"/>
      <c r="QJ103" s="368"/>
      <c r="QK103" s="368"/>
      <c r="QL103" s="368"/>
      <c r="QM103" s="368"/>
      <c r="QN103" s="368"/>
      <c r="QO103" s="368"/>
      <c r="QP103" s="368"/>
      <c r="QQ103" s="368"/>
      <c r="QR103" s="368"/>
      <c r="QS103" s="368"/>
      <c r="QT103" s="368"/>
      <c r="QU103" s="368"/>
      <c r="QV103" s="368"/>
      <c r="QW103" s="368"/>
      <c r="QX103" s="368"/>
      <c r="QY103" s="368"/>
      <c r="QZ103" s="368"/>
      <c r="RA103" s="368"/>
      <c r="RB103" s="368"/>
      <c r="RC103" s="368"/>
      <c r="RD103" s="368"/>
      <c r="RE103" s="368"/>
      <c r="RF103" s="368"/>
      <c r="RG103" s="368"/>
      <c r="RH103" s="368"/>
      <c r="RI103" s="368"/>
      <c r="RJ103" s="368"/>
      <c r="RK103" s="368"/>
      <c r="RL103" s="368"/>
      <c r="RM103" s="368"/>
      <c r="RN103" s="368"/>
      <c r="RO103" s="368"/>
      <c r="RP103" s="368"/>
      <c r="RQ103" s="368"/>
      <c r="RR103" s="368"/>
      <c r="RS103" s="368"/>
      <c r="RT103" s="368"/>
    </row>
    <row r="104" spans="1:488" x14ac:dyDescent="0.25">
      <c r="A104" s="114" t="str">
        <f t="shared" si="93"/>
        <v>--</v>
      </c>
      <c r="B104" s="96" t="s">
        <v>179</v>
      </c>
      <c r="C104" s="202">
        <v>3.5384615384615397</v>
      </c>
      <c r="D104" s="192">
        <v>9.9369085173501635</v>
      </c>
      <c r="E104" s="192">
        <v>17.519685039370074</v>
      </c>
      <c r="F104" s="192">
        <v>1.1214953271028034</v>
      </c>
      <c r="G104" s="192">
        <v>9.7269624573378941</v>
      </c>
      <c r="H104" s="192">
        <v>12.753036437246953</v>
      </c>
      <c r="I104" s="192">
        <v>1.6791044776119406</v>
      </c>
      <c r="J104" s="192">
        <v>8.0438756855575928</v>
      </c>
      <c r="K104" s="192">
        <v>15.412186379928308</v>
      </c>
      <c r="L104" s="192">
        <v>0.72859744990892517</v>
      </c>
      <c r="M104" s="192">
        <v>4.9632352941176441</v>
      </c>
      <c r="N104" s="192">
        <v>9.5703124999999858</v>
      </c>
      <c r="O104" s="192">
        <v>0.38834951456310646</v>
      </c>
      <c r="P104" s="192">
        <v>6.4150943396226463</v>
      </c>
      <c r="Q104" s="192">
        <v>9.6280087527352176</v>
      </c>
      <c r="R104" s="192">
        <v>3.3846153846153832</v>
      </c>
      <c r="S104" s="192">
        <v>8.8607594936708942</v>
      </c>
      <c r="T104" s="192">
        <v>14.570858283433134</v>
      </c>
      <c r="U104" s="192">
        <v>1.1214953271028034</v>
      </c>
      <c r="V104" s="192">
        <v>7.7054794520547985</v>
      </c>
      <c r="W104" s="192">
        <v>11.156186612576084</v>
      </c>
      <c r="X104" s="192">
        <v>1.6791044776119406</v>
      </c>
      <c r="Y104" s="192">
        <v>6.9852941176470633</v>
      </c>
      <c r="Z104" s="192">
        <v>12.635379061371847</v>
      </c>
      <c r="AA104" s="192">
        <v>0.54644808743169382</v>
      </c>
      <c r="AB104" s="192">
        <v>3.8817005545286491</v>
      </c>
      <c r="AC104" s="192">
        <v>7.8431372549019658</v>
      </c>
      <c r="AD104" s="192">
        <v>0.19417475728155328</v>
      </c>
      <c r="AE104" s="192">
        <v>5.4820415879016995</v>
      </c>
      <c r="AF104" s="192">
        <v>7.2527472527472563</v>
      </c>
      <c r="AG104" s="192">
        <v>1.5600624024960992</v>
      </c>
      <c r="AH104" s="192">
        <v>6.5182829888712206</v>
      </c>
      <c r="AI104" s="192">
        <v>14.2</v>
      </c>
      <c r="AJ104" s="192">
        <v>0.56285178236397737</v>
      </c>
      <c r="AK104" s="192">
        <v>5.5555555555555536</v>
      </c>
      <c r="AL104" s="192">
        <v>9.2213114754098306</v>
      </c>
      <c r="AM104" s="192">
        <v>0.3752345215759843</v>
      </c>
      <c r="AN104" s="192">
        <v>5.3604436229205197</v>
      </c>
      <c r="AO104" s="192">
        <v>12.093862815884483</v>
      </c>
      <c r="AP104" s="192">
        <v>0.36429872495446264</v>
      </c>
      <c r="AQ104" s="192">
        <v>2.2140221402214055</v>
      </c>
      <c r="AR104" s="192">
        <v>7.4656188605108076</v>
      </c>
      <c r="AS104" s="192">
        <v>0.38834951456310646</v>
      </c>
      <c r="AT104" s="192">
        <v>3.7878787878787876</v>
      </c>
      <c r="AU104" s="192">
        <v>7.2847682119205315</v>
      </c>
      <c r="AV104" s="192">
        <v>4.4992743105950606</v>
      </c>
      <c r="AW104" s="192">
        <v>15.820895522388062</v>
      </c>
      <c r="AX104" s="192">
        <v>18.113207547169811</v>
      </c>
      <c r="AY104" s="192">
        <v>2.852049910873439</v>
      </c>
      <c r="AZ104" s="192">
        <v>17.713365539452507</v>
      </c>
      <c r="BA104" s="192">
        <v>10.852713178294582</v>
      </c>
      <c r="BB104" s="192">
        <v>2.6315789473684217</v>
      </c>
      <c r="BC104" s="192">
        <v>12.627986348122873</v>
      </c>
      <c r="BD104" s="192">
        <v>11.904761904761914</v>
      </c>
      <c r="BE104" s="192">
        <v>1.7421602787456432</v>
      </c>
      <c r="BF104" s="192">
        <v>8.8028169014084572</v>
      </c>
      <c r="BG104" s="192">
        <v>10.147601476014755</v>
      </c>
      <c r="BH104" s="192">
        <v>1.310861423220975</v>
      </c>
      <c r="BI104" s="192">
        <v>12.522361359570668</v>
      </c>
      <c r="BJ104" s="192">
        <v>8.7048832271762251</v>
      </c>
      <c r="BK104" s="192" t="s">
        <v>286</v>
      </c>
      <c r="BL104" s="192">
        <v>2.8400597907324823</v>
      </c>
      <c r="BM104" s="192">
        <v>6.2030075187969658</v>
      </c>
      <c r="BN104" s="192" t="s">
        <v>286</v>
      </c>
      <c r="BO104" s="192">
        <v>4.2003231017771299</v>
      </c>
      <c r="BP104" s="192">
        <v>3.6821705426356459</v>
      </c>
      <c r="BQ104" s="192" t="s">
        <v>286</v>
      </c>
      <c r="BR104" s="192">
        <v>3.2702237521514235</v>
      </c>
      <c r="BS104" s="192">
        <v>4.2372881355932748</v>
      </c>
      <c r="BT104" s="192" t="s">
        <v>286</v>
      </c>
      <c r="BU104" s="192">
        <v>1.9400352733686057</v>
      </c>
      <c r="BV104" s="192">
        <v>2.5878003696857679</v>
      </c>
      <c r="BW104" s="192" t="s">
        <v>286</v>
      </c>
      <c r="BX104" s="192">
        <v>2.3381294964028783</v>
      </c>
      <c r="BY104" s="192">
        <v>1.4861995753715507</v>
      </c>
      <c r="BZ104" s="192" t="s">
        <v>286</v>
      </c>
      <c r="CA104" s="192">
        <v>12.220309810671258</v>
      </c>
      <c r="CB104" s="192">
        <v>50.310559006211179</v>
      </c>
      <c r="CC104" s="192" t="s">
        <v>286</v>
      </c>
      <c r="CD104" s="192">
        <v>12.890625000000007</v>
      </c>
      <c r="CE104" s="192">
        <v>50.951374207188188</v>
      </c>
      <c r="CF104" s="192" t="s">
        <v>286</v>
      </c>
      <c r="CG104" s="192">
        <v>11.45194274028629</v>
      </c>
      <c r="CH104" s="192">
        <v>38.330170777988627</v>
      </c>
      <c r="CI104" s="192" t="s">
        <v>286</v>
      </c>
      <c r="CJ104" s="192">
        <v>8.3160083160083147</v>
      </c>
      <c r="CK104" s="192">
        <v>28.665207877461715</v>
      </c>
      <c r="CL104" s="192" t="s">
        <v>286</v>
      </c>
      <c r="CM104" s="192">
        <v>5.1172707889125801</v>
      </c>
      <c r="CN104" s="192">
        <v>23.414634146341456</v>
      </c>
      <c r="CO104" s="192" t="s">
        <v>286</v>
      </c>
      <c r="CP104" s="192">
        <v>36.58170914542729</v>
      </c>
      <c r="CQ104" s="192">
        <v>63.688212927756659</v>
      </c>
      <c r="CR104" s="192" t="s">
        <v>286</v>
      </c>
      <c r="CS104" s="192">
        <v>35.361842105263186</v>
      </c>
      <c r="CT104" s="192">
        <v>61.79337231968811</v>
      </c>
      <c r="CU104" s="192" t="s">
        <v>286</v>
      </c>
      <c r="CV104" s="192">
        <v>31.999999999999975</v>
      </c>
      <c r="CW104" s="192">
        <v>53.528399311531899</v>
      </c>
      <c r="CX104" s="192" t="s">
        <v>286</v>
      </c>
      <c r="CY104" s="192">
        <v>22.63814616755792</v>
      </c>
      <c r="CZ104" s="192">
        <v>41.011235955056151</v>
      </c>
      <c r="DA104" s="192" t="s">
        <v>286</v>
      </c>
      <c r="DB104" s="192">
        <v>18.214936247723124</v>
      </c>
      <c r="DC104" s="210">
        <v>37.901498929336206</v>
      </c>
      <c r="DD104" s="192">
        <v>70.278184480234287</v>
      </c>
      <c r="DE104" s="192">
        <v>71.794871794871781</v>
      </c>
      <c r="DF104" s="192">
        <v>57.41088180112564</v>
      </c>
      <c r="DG104" s="192">
        <v>73.770491803278759</v>
      </c>
      <c r="DH104" s="192">
        <v>68.903436988543376</v>
      </c>
      <c r="DI104" s="192">
        <v>50.682261208577017</v>
      </c>
      <c r="DJ104" s="192">
        <v>69.202898550724626</v>
      </c>
      <c r="DK104" s="192">
        <v>71.821305841924456</v>
      </c>
      <c r="DL104" s="192">
        <v>53.321976149914775</v>
      </c>
      <c r="DM104" s="192">
        <v>71.198568872987451</v>
      </c>
      <c r="DN104" s="192">
        <v>76.396396396396469</v>
      </c>
      <c r="DO104" s="192">
        <v>58.364312267657979</v>
      </c>
      <c r="DP104" s="192">
        <v>68.421052631578974</v>
      </c>
      <c r="DQ104" s="192">
        <v>68.896925858951192</v>
      </c>
      <c r="DR104" s="192">
        <v>61.995753715498957</v>
      </c>
      <c r="DS104" s="192">
        <v>51.506024096385573</v>
      </c>
      <c r="DT104" s="192">
        <v>50.827067669172941</v>
      </c>
      <c r="DU104" s="192">
        <v>43.820224719101141</v>
      </c>
      <c r="DV104" s="192">
        <v>51.454545454545475</v>
      </c>
      <c r="DW104" s="192">
        <v>55.829228243021333</v>
      </c>
      <c r="DX104" s="192">
        <v>40.077821011673137</v>
      </c>
      <c r="DY104" s="192">
        <v>48.275862068965502</v>
      </c>
      <c r="DZ104" s="192">
        <v>57.118353344768451</v>
      </c>
      <c r="EA104" s="192">
        <v>39.115646258503361</v>
      </c>
      <c r="EB104" s="192">
        <v>51.520572450805012</v>
      </c>
      <c r="EC104" s="192">
        <v>58.510638297872298</v>
      </c>
      <c r="ED104" s="192">
        <v>43.202979515828666</v>
      </c>
      <c r="EE104" s="192">
        <v>48.927875243664715</v>
      </c>
      <c r="EF104" s="192">
        <v>56.079854809437343</v>
      </c>
      <c r="EG104" s="192">
        <v>47.346072186836558</v>
      </c>
      <c r="EH104" s="192">
        <v>17.429837518463813</v>
      </c>
      <c r="EI104" s="192">
        <v>12.198795180722897</v>
      </c>
      <c r="EJ104" s="192">
        <v>8.2862523540489565</v>
      </c>
      <c r="EK104" s="192">
        <v>16.545454545454568</v>
      </c>
      <c r="EL104" s="192">
        <v>12.987012987012982</v>
      </c>
      <c r="EM104" s="192">
        <v>9.3567251461988246</v>
      </c>
      <c r="EN104" s="192">
        <v>19.675090252707573</v>
      </c>
      <c r="EO104" s="192">
        <v>15.156794425087108</v>
      </c>
      <c r="EP104" s="192">
        <v>12.414965986394554</v>
      </c>
      <c r="EQ104" s="192">
        <v>15.260323159784564</v>
      </c>
      <c r="ER104" s="192">
        <v>15.630550621669636</v>
      </c>
      <c r="ES104" s="192">
        <v>13.246268656716405</v>
      </c>
      <c r="ET104" s="192">
        <v>15.503875968992238</v>
      </c>
      <c r="EU104" s="192">
        <v>12.45421245421246</v>
      </c>
      <c r="EV104" s="192">
        <v>13.432835820895525</v>
      </c>
      <c r="EW104" s="192" t="s">
        <v>286</v>
      </c>
      <c r="EX104" s="192" t="s">
        <v>286</v>
      </c>
      <c r="EY104" s="192" t="s">
        <v>286</v>
      </c>
      <c r="EZ104" s="192">
        <v>91.485507246376869</v>
      </c>
      <c r="FA104" s="192">
        <v>83.171521035598758</v>
      </c>
      <c r="FB104" s="192">
        <v>80.38834951456316</v>
      </c>
      <c r="FC104" s="192">
        <v>88.669064748201492</v>
      </c>
      <c r="FD104" s="192">
        <v>79.965457685664973</v>
      </c>
      <c r="FE104" s="192">
        <v>76.570458404074714</v>
      </c>
      <c r="FF104" s="192">
        <v>88.380281690140848</v>
      </c>
      <c r="FG104" s="192">
        <v>81.85053380782918</v>
      </c>
      <c r="FH104" s="192">
        <v>76.635514018691538</v>
      </c>
      <c r="FI104" s="192">
        <v>85.523809523809462</v>
      </c>
      <c r="FJ104" s="192">
        <v>80.505415162454852</v>
      </c>
      <c r="FK104" s="192">
        <v>80.341880341880369</v>
      </c>
      <c r="FL104" s="192" t="s">
        <v>286</v>
      </c>
      <c r="FM104" s="192" t="s">
        <v>286</v>
      </c>
      <c r="FN104" s="192" t="s">
        <v>286</v>
      </c>
      <c r="FO104" s="192">
        <v>39.130434782608688</v>
      </c>
      <c r="FP104" s="192">
        <v>37.702265372168334</v>
      </c>
      <c r="FQ104" s="192">
        <v>28.932038834951481</v>
      </c>
      <c r="FR104" s="192">
        <v>36.87050359712233</v>
      </c>
      <c r="FS104" s="192">
        <v>35.060449050086412</v>
      </c>
      <c r="FT104" s="192">
        <v>30.899830220713081</v>
      </c>
      <c r="FU104" s="192">
        <v>38.380281690140897</v>
      </c>
      <c r="FV104" s="192">
        <v>31.850533807829112</v>
      </c>
      <c r="FW104" s="192">
        <v>28.971962616822431</v>
      </c>
      <c r="FX104" s="192">
        <v>36.761904761904717</v>
      </c>
      <c r="FY104" s="192">
        <v>30.32490974729243</v>
      </c>
      <c r="FZ104" s="192">
        <v>27.136752136752154</v>
      </c>
      <c r="GA104" s="192" t="s">
        <v>286</v>
      </c>
      <c r="GB104" s="192" t="s">
        <v>286</v>
      </c>
      <c r="GC104" s="192" t="s">
        <v>286</v>
      </c>
      <c r="GD104" s="192">
        <v>61.834862385321046</v>
      </c>
      <c r="GE104" s="192">
        <v>71.735537190082695</v>
      </c>
      <c r="GF104" s="192">
        <v>77.103718199608679</v>
      </c>
      <c r="GG104" s="192">
        <v>58.791208791208753</v>
      </c>
      <c r="GH104" s="192">
        <v>68.586387434555036</v>
      </c>
      <c r="GI104" s="192">
        <v>63.620689655172299</v>
      </c>
      <c r="GJ104" s="192">
        <v>52.612612612612608</v>
      </c>
      <c r="GK104" s="192">
        <v>61.191335740072198</v>
      </c>
      <c r="GL104" s="192">
        <v>64.772727272727323</v>
      </c>
      <c r="GM104" s="192">
        <v>51.556420233463079</v>
      </c>
      <c r="GN104" s="192">
        <v>51.730418943533657</v>
      </c>
      <c r="GO104" s="192">
        <v>59.041394335511988</v>
      </c>
      <c r="GP104" s="192" t="s">
        <v>286</v>
      </c>
      <c r="GQ104" s="192" t="s">
        <v>286</v>
      </c>
      <c r="GR104" s="192" t="s">
        <v>286</v>
      </c>
      <c r="GS104" s="192">
        <v>16.513761467889925</v>
      </c>
      <c r="GT104" s="192">
        <v>25.619834710743795</v>
      </c>
      <c r="GU104" s="192">
        <v>28.767123287671247</v>
      </c>
      <c r="GV104" s="192">
        <v>19.780219780219799</v>
      </c>
      <c r="GW104" s="192">
        <v>23.909249563699834</v>
      </c>
      <c r="GX104" s="192">
        <v>24.137931034482722</v>
      </c>
      <c r="GY104" s="192">
        <v>14.414414414414425</v>
      </c>
      <c r="GZ104" s="192">
        <v>23.104693140794243</v>
      </c>
      <c r="HA104" s="192">
        <v>22.348484848484869</v>
      </c>
      <c r="HB104" s="192">
        <v>9.9221789883268467</v>
      </c>
      <c r="HC104" s="192">
        <v>18.579234972677607</v>
      </c>
      <c r="HD104" s="192">
        <v>21.568627450980401</v>
      </c>
      <c r="HE104" s="192" t="s">
        <v>286</v>
      </c>
      <c r="HF104" s="192" t="s">
        <v>286</v>
      </c>
      <c r="HG104" s="192" t="s">
        <v>286</v>
      </c>
      <c r="HH104" s="192">
        <v>34.799235181644299</v>
      </c>
      <c r="HI104" s="132">
        <v>22.742474916387955</v>
      </c>
      <c r="HJ104" s="132">
        <v>16.867469879518069</v>
      </c>
      <c r="HK104" s="132">
        <v>36.627906976744235</v>
      </c>
      <c r="HL104" s="132">
        <v>36.106194690265475</v>
      </c>
      <c r="HM104" s="192">
        <v>30.158730158730119</v>
      </c>
      <c r="HN104" s="192">
        <v>39.852398523985201</v>
      </c>
      <c r="HO104" s="192">
        <v>41.090909090909086</v>
      </c>
      <c r="HP104" s="192">
        <v>41.098484848484837</v>
      </c>
      <c r="HQ104" s="192">
        <v>35.968379446640341</v>
      </c>
      <c r="HR104" s="192">
        <v>40.585009140767809</v>
      </c>
      <c r="HS104" s="192">
        <v>35.667396061269109</v>
      </c>
      <c r="HT104" s="192" t="s">
        <v>286</v>
      </c>
      <c r="HU104" s="192" t="s">
        <v>286</v>
      </c>
      <c r="HV104" s="192" t="s">
        <v>286</v>
      </c>
      <c r="HW104" s="192">
        <v>12.619502868068826</v>
      </c>
      <c r="HX104" s="192">
        <v>7.0234113712374562</v>
      </c>
      <c r="HY104" s="192">
        <v>5.0200803212851399</v>
      </c>
      <c r="HZ104" s="192">
        <v>14.147286821705427</v>
      </c>
      <c r="IA104" s="192">
        <v>14.86725663716814</v>
      </c>
      <c r="IB104" s="192">
        <v>8.1128747795414515</v>
      </c>
      <c r="IC104" s="192">
        <v>15.682656826568266</v>
      </c>
      <c r="ID104" s="192">
        <v>14.909090909090912</v>
      </c>
      <c r="IE104" s="192">
        <v>14.583333333333339</v>
      </c>
      <c r="IF104" s="192">
        <v>13.043478260869573</v>
      </c>
      <c r="IG104" s="192">
        <v>11.700182815356495</v>
      </c>
      <c r="IH104" s="192">
        <v>12.910284463894966</v>
      </c>
      <c r="II104" s="192" t="s">
        <v>286</v>
      </c>
      <c r="IJ104" s="192" t="s">
        <v>286</v>
      </c>
      <c r="IK104" s="192" t="s">
        <v>286</v>
      </c>
      <c r="IL104" s="192" t="s">
        <v>286</v>
      </c>
      <c r="IM104" s="192" t="s">
        <v>286</v>
      </c>
      <c r="IN104" s="192" t="s">
        <v>286</v>
      </c>
      <c r="IO104" s="192" t="s">
        <v>286</v>
      </c>
      <c r="IP104" s="192" t="s">
        <v>286</v>
      </c>
      <c r="IQ104" s="192" t="s">
        <v>286</v>
      </c>
      <c r="IR104" s="192" t="s">
        <v>286</v>
      </c>
      <c r="IS104" s="192">
        <v>16.292134831460658</v>
      </c>
      <c r="IT104" s="192">
        <v>12.890625000000005</v>
      </c>
      <c r="IU104" s="192" t="s">
        <v>286</v>
      </c>
      <c r="IV104" s="192">
        <v>14.609053497942382</v>
      </c>
      <c r="IW104" s="192">
        <v>13.122171945701353</v>
      </c>
      <c r="IX104" s="192" t="s">
        <v>286</v>
      </c>
      <c r="IY104" s="192" t="s">
        <v>286</v>
      </c>
      <c r="IZ104" s="192" t="s">
        <v>286</v>
      </c>
      <c r="JA104" s="192" t="s">
        <v>286</v>
      </c>
      <c r="JB104" s="192" t="s">
        <v>286</v>
      </c>
      <c r="JC104" s="192" t="s">
        <v>286</v>
      </c>
      <c r="JD104" s="192" t="s">
        <v>286</v>
      </c>
      <c r="JE104" s="192" t="s">
        <v>286</v>
      </c>
      <c r="JF104" s="192" t="s">
        <v>286</v>
      </c>
      <c r="JG104" s="192" t="s">
        <v>286</v>
      </c>
      <c r="JH104" s="192">
        <v>10.674157303370789</v>
      </c>
      <c r="JI104" s="192">
        <v>10.351562500000005</v>
      </c>
      <c r="JJ104" s="192" t="s">
        <v>286</v>
      </c>
      <c r="JK104" s="192">
        <v>13.374485596707824</v>
      </c>
      <c r="JL104" s="192">
        <v>12.443438914027155</v>
      </c>
      <c r="JM104" s="192" t="s">
        <v>286</v>
      </c>
      <c r="JN104" s="192" t="s">
        <v>286</v>
      </c>
      <c r="JO104" s="192" t="s">
        <v>286</v>
      </c>
      <c r="JP104" s="192" t="s">
        <v>286</v>
      </c>
      <c r="JQ104" s="192" t="s">
        <v>286</v>
      </c>
      <c r="JR104" s="192" t="s">
        <v>286</v>
      </c>
      <c r="JS104" s="192" t="s">
        <v>286</v>
      </c>
      <c r="JT104" s="192" t="s">
        <v>286</v>
      </c>
      <c r="JU104" s="192" t="s">
        <v>286</v>
      </c>
      <c r="JV104" s="192" t="s">
        <v>286</v>
      </c>
      <c r="JW104" s="192">
        <v>26.966292134831455</v>
      </c>
      <c r="JX104" s="192">
        <v>23.242187500000028</v>
      </c>
      <c r="JY104" s="192" t="s">
        <v>286</v>
      </c>
      <c r="JZ104" s="192">
        <v>27.983539094650222</v>
      </c>
      <c r="KA104" s="192">
        <v>25.565610859728505</v>
      </c>
      <c r="KB104" s="192">
        <v>18.195266272189372</v>
      </c>
      <c r="KC104" s="192">
        <v>22.590361445783142</v>
      </c>
      <c r="KD104" s="192">
        <v>21.575984990619144</v>
      </c>
      <c r="KE104" s="192">
        <v>19.589552238805961</v>
      </c>
      <c r="KF104" s="192">
        <v>29.079159935379643</v>
      </c>
      <c r="KG104" s="192">
        <v>21.317829457364343</v>
      </c>
      <c r="KH104" s="192">
        <v>19.999999999999979</v>
      </c>
      <c r="KI104" s="192">
        <v>24.697754749568237</v>
      </c>
      <c r="KJ104" s="192">
        <v>28.401360544217685</v>
      </c>
      <c r="KK104" s="192">
        <v>22.463768115941996</v>
      </c>
      <c r="KL104" s="192">
        <v>25.840707964601759</v>
      </c>
      <c r="KM104" s="192">
        <v>28.358208955223891</v>
      </c>
      <c r="KN104" s="192">
        <v>19.148936170212778</v>
      </c>
      <c r="KO104" s="192">
        <v>25.405405405405425</v>
      </c>
      <c r="KP104" s="192">
        <v>23.404255319148952</v>
      </c>
      <c r="KQ104" s="192" t="str">
        <f t="shared" si="94"/>
        <v>--</v>
      </c>
      <c r="KR104" s="192" t="str">
        <f t="shared" si="94"/>
        <v>--</v>
      </c>
      <c r="KS104" s="192" t="str">
        <f t="shared" si="94"/>
        <v>--</v>
      </c>
      <c r="KT104" s="192" t="str">
        <f t="shared" si="94"/>
        <v>--</v>
      </c>
      <c r="KU104" s="192" t="str">
        <f t="shared" si="94"/>
        <v>--</v>
      </c>
      <c r="KV104" s="213">
        <v>0.84388185654008296</v>
      </c>
      <c r="KW104" s="228">
        <v>1.4981273408239699</v>
      </c>
      <c r="KX104" s="213">
        <v>0.45662100456620902</v>
      </c>
      <c r="KY104" s="213">
        <v>0.70257611241217799</v>
      </c>
      <c r="KZ104" s="228">
        <v>2.08955223880597</v>
      </c>
      <c r="LA104" s="228">
        <v>1.4598540145985399</v>
      </c>
      <c r="LB104" s="190" t="str">
        <f t="shared" si="100"/>
        <v>--</v>
      </c>
      <c r="LC104" s="228">
        <v>2.6156941649899399</v>
      </c>
      <c r="LD104" s="228">
        <v>16.586538461538499</v>
      </c>
      <c r="LE104" s="190" t="str">
        <f t="shared" si="101"/>
        <v>--</v>
      </c>
      <c r="LF104" s="228">
        <v>3.01204819277108</v>
      </c>
      <c r="LG104" s="228">
        <v>9.2250922509225006</v>
      </c>
      <c r="LH104" s="228">
        <v>82.802547770700698</v>
      </c>
      <c r="LI104" s="228">
        <v>84.130019120458897</v>
      </c>
      <c r="LJ104" s="228">
        <v>79.8611111111111</v>
      </c>
      <c r="LK104" s="228">
        <v>80</v>
      </c>
      <c r="LL104" s="228">
        <v>75.675675675675706</v>
      </c>
      <c r="LM104" s="228">
        <v>77.007299270073005</v>
      </c>
      <c r="LN104" s="228">
        <v>31.422505307855602</v>
      </c>
      <c r="LO104" s="228">
        <v>32.122370936902499</v>
      </c>
      <c r="LP104" s="228">
        <v>26.851851851851901</v>
      </c>
      <c r="LQ104" s="228">
        <v>28.3720930232558</v>
      </c>
      <c r="LR104" s="228">
        <v>29.729729729729701</v>
      </c>
      <c r="LS104" s="228">
        <v>25.5474452554744</v>
      </c>
      <c r="LT104" s="228">
        <v>48.608137044967897</v>
      </c>
      <c r="LU104" s="228">
        <v>48.846153846153904</v>
      </c>
      <c r="LV104" s="228">
        <v>54.629629629629598</v>
      </c>
      <c r="LW104" s="228">
        <v>42.325581395348898</v>
      </c>
      <c r="LX104" s="228">
        <v>47.432024169184302</v>
      </c>
      <c r="LY104" s="228">
        <v>44.525547445255398</v>
      </c>
      <c r="LZ104" s="228">
        <v>11.563169164882201</v>
      </c>
      <c r="MA104" s="228">
        <v>13.2692307692308</v>
      </c>
      <c r="MB104" s="228">
        <v>16.203703703703699</v>
      </c>
      <c r="MC104" s="228">
        <v>8.3720930232558093</v>
      </c>
      <c r="MD104" s="228">
        <v>10.2719033232628</v>
      </c>
      <c r="ME104" s="228">
        <v>10.2189781021898</v>
      </c>
      <c r="MF104" s="228">
        <v>48.407643312101897</v>
      </c>
      <c r="MG104" s="228">
        <v>38.579654510556601</v>
      </c>
      <c r="MH104" s="228">
        <v>45.475638051044101</v>
      </c>
      <c r="MI104" s="228">
        <v>35.046728971962601</v>
      </c>
      <c r="MJ104" s="228">
        <v>40.540540540540498</v>
      </c>
      <c r="MK104" s="228">
        <v>44.6886446886447</v>
      </c>
      <c r="ML104" s="228">
        <v>14.861995753715499</v>
      </c>
      <c r="MM104" s="228">
        <v>9.7888675623800196</v>
      </c>
      <c r="MN104" s="228">
        <v>14.617169373549901</v>
      </c>
      <c r="MO104" s="228">
        <v>9.1121495327102799</v>
      </c>
      <c r="MP104" s="228">
        <v>9.6096096096096009</v>
      </c>
      <c r="MQ104" s="228">
        <v>10.2564102564103</v>
      </c>
      <c r="MR104" s="190" t="str">
        <f t="shared" si="102"/>
        <v>--</v>
      </c>
      <c r="MS104" s="190" t="str">
        <f t="shared" si="102"/>
        <v>--</v>
      </c>
      <c r="MT104" s="190" t="str">
        <f t="shared" si="102"/>
        <v>--</v>
      </c>
      <c r="MU104" s="190" t="str">
        <f t="shared" si="102"/>
        <v>--</v>
      </c>
      <c r="MV104" s="230">
        <v>86.943620178041499</v>
      </c>
      <c r="MW104" s="230">
        <v>86.513157894736807</v>
      </c>
      <c r="MX104" s="230">
        <v>30.267062314540102</v>
      </c>
      <c r="MY104" s="230">
        <v>25.328947368421101</v>
      </c>
      <c r="MZ104" s="230">
        <v>43.362831858407098</v>
      </c>
      <c r="NA104" s="230">
        <v>45.751633986928098</v>
      </c>
      <c r="NB104" s="230">
        <v>10.0294985250738</v>
      </c>
      <c r="NC104" s="230">
        <v>7.8431372549019596</v>
      </c>
      <c r="ND104" s="230">
        <v>39.349112426035497</v>
      </c>
      <c r="NE104" s="230">
        <v>43.234323432343203</v>
      </c>
      <c r="NF104" s="230">
        <v>11.834319526627199</v>
      </c>
      <c r="NG104" s="230">
        <v>12.8712871287129</v>
      </c>
      <c r="NH104" s="221" t="str">
        <f t="shared" si="103"/>
        <v>--</v>
      </c>
      <c r="NI104" s="228">
        <v>17.330210772833727</v>
      </c>
      <c r="NJ104" s="228">
        <v>14.056224899598396</v>
      </c>
      <c r="NK104" s="228">
        <v>17.274939172749388</v>
      </c>
      <c r="NL104" s="221" t="str">
        <f t="shared" si="63"/>
        <v>--</v>
      </c>
      <c r="NM104" s="228">
        <v>15.6716417910448</v>
      </c>
      <c r="NN104" s="228">
        <v>21.604938271604901</v>
      </c>
      <c r="NO104" s="228">
        <v>16.541353383458699</v>
      </c>
      <c r="NP104" s="221" t="str">
        <f t="shared" si="64"/>
        <v>--</v>
      </c>
      <c r="NQ104" s="228">
        <v>12.412177985948478</v>
      </c>
      <c r="NR104" s="228">
        <v>14.257028112449802</v>
      </c>
      <c r="NS104" s="228">
        <v>14.355231143552313</v>
      </c>
      <c r="NT104" s="221" t="str">
        <f t="shared" si="65"/>
        <v>--</v>
      </c>
      <c r="NU104" s="228">
        <v>14.925373134328362</v>
      </c>
      <c r="NV104" s="228">
        <v>16.666666666666654</v>
      </c>
      <c r="NW104" s="228">
        <v>15.037593984962411</v>
      </c>
      <c r="NX104" s="221" t="str">
        <f t="shared" si="66"/>
        <v>--</v>
      </c>
      <c r="NY104" s="228">
        <v>29.742388758782184</v>
      </c>
      <c r="NZ104" s="228">
        <v>28.313253012048179</v>
      </c>
      <c r="OA104" s="228">
        <v>31.63017031630168</v>
      </c>
      <c r="OB104" s="221" t="str">
        <f t="shared" si="67"/>
        <v>--</v>
      </c>
      <c r="OC104" s="228">
        <v>30.597014925373117</v>
      </c>
      <c r="OD104" s="228">
        <v>38.271604938271636</v>
      </c>
      <c r="OE104" s="228">
        <v>31.578947368421016</v>
      </c>
      <c r="OF104" s="299">
        <v>46.865671641791032</v>
      </c>
      <c r="OG104" s="128">
        <v>64.04255319148939</v>
      </c>
      <c r="OH104" s="128">
        <v>54.971857410881753</v>
      </c>
      <c r="OI104" s="128">
        <v>49.199084668192199</v>
      </c>
      <c r="OJ104" s="128">
        <v>46.000000000000036</v>
      </c>
      <c r="OK104" s="128">
        <v>58.079625292740104</v>
      </c>
      <c r="OL104" s="128">
        <v>64.970059880239532</v>
      </c>
      <c r="OM104" s="128">
        <v>51.824817518248175</v>
      </c>
      <c r="ON104" s="310">
        <v>17.964071856287411</v>
      </c>
      <c r="OO104" s="128">
        <v>12.660944206008582</v>
      </c>
      <c r="OP104" s="128">
        <v>11.92307692307692</v>
      </c>
      <c r="OQ104" s="128">
        <v>10.623556581986145</v>
      </c>
      <c r="OR104" s="128">
        <v>18.627450980392165</v>
      </c>
      <c r="OS104" s="128">
        <v>12.354312354312356</v>
      </c>
      <c r="OT104" s="128">
        <v>12.874251497005986</v>
      </c>
      <c r="OU104" s="128">
        <v>12.408759124087592</v>
      </c>
      <c r="OW104" s="378" t="str">
        <f t="shared" si="68"/>
        <v>--</v>
      </c>
      <c r="OX104" s="392">
        <v>0</v>
      </c>
      <c r="OY104" s="392">
        <v>1.8276762402088786</v>
      </c>
      <c r="OZ104" s="392">
        <v>1.9543973941368082</v>
      </c>
      <c r="PA104" s="378" t="str">
        <f t="shared" si="69"/>
        <v>--</v>
      </c>
      <c r="PB104" s="378" t="str">
        <f t="shared" si="69"/>
        <v>--</v>
      </c>
      <c r="PC104" s="392">
        <v>3.1662269129287588</v>
      </c>
      <c r="PD104" s="392">
        <v>9.897610921501709</v>
      </c>
      <c r="PE104" s="391">
        <v>43.26018808777431</v>
      </c>
      <c r="PF104" s="392">
        <v>61.684782608695656</v>
      </c>
      <c r="PG104" s="392">
        <v>54.896907216494853</v>
      </c>
      <c r="PH104" s="392">
        <v>51.465798045602639</v>
      </c>
      <c r="PI104" s="391">
        <v>18.770226537216836</v>
      </c>
      <c r="PJ104" s="392">
        <v>12.054794520547945</v>
      </c>
      <c r="PK104" s="392">
        <v>9.6858638743455554</v>
      </c>
      <c r="PL104" s="392">
        <v>10.299003322259139</v>
      </c>
      <c r="PM104" s="378" t="str">
        <f t="shared" si="70"/>
        <v>--</v>
      </c>
      <c r="PN104" s="392">
        <v>19.161676646706599</v>
      </c>
      <c r="PO104" s="392">
        <v>16.208791208791215</v>
      </c>
      <c r="PP104" s="392">
        <v>15.151515151515156</v>
      </c>
      <c r="PQ104" s="378" t="str">
        <f t="shared" si="71"/>
        <v>--</v>
      </c>
      <c r="PR104" s="392">
        <v>13.173652694610773</v>
      </c>
      <c r="PS104" s="392">
        <v>14.560439560439576</v>
      </c>
      <c r="PT104" s="392">
        <v>17.845117845117858</v>
      </c>
      <c r="PU104" s="378" t="str">
        <f t="shared" si="72"/>
        <v>--</v>
      </c>
      <c r="PV104" s="392">
        <v>32.335329341317347</v>
      </c>
      <c r="PW104" s="392">
        <v>30.769230769230735</v>
      </c>
      <c r="PX104" s="392">
        <v>32.996632996632982</v>
      </c>
      <c r="PZ104" s="368"/>
      <c r="QA104" s="368"/>
      <c r="QB104" s="368"/>
      <c r="QC104" s="368"/>
      <c r="QD104" s="368"/>
      <c r="QE104" s="368"/>
      <c r="QF104" s="368"/>
      <c r="QG104" s="368"/>
      <c r="QH104" s="368"/>
      <c r="QI104" s="368"/>
      <c r="QJ104" s="368"/>
      <c r="QK104" s="368"/>
      <c r="QL104" s="368"/>
      <c r="QM104" s="368"/>
      <c r="QN104" s="368"/>
      <c r="QO104" s="368"/>
      <c r="QP104" s="368"/>
      <c r="QQ104" s="368"/>
      <c r="QR104" s="368"/>
      <c r="QS104" s="368"/>
      <c r="QT104" s="368"/>
      <c r="QU104" s="368"/>
      <c r="QV104" s="368"/>
      <c r="QW104" s="368"/>
      <c r="QX104" s="368"/>
      <c r="QY104" s="368"/>
      <c r="QZ104" s="368"/>
      <c r="RA104" s="368"/>
      <c r="RB104" s="368"/>
      <c r="RC104" s="368"/>
      <c r="RD104" s="368"/>
      <c r="RE104" s="368"/>
      <c r="RF104" s="368"/>
      <c r="RG104" s="368"/>
      <c r="RH104" s="368"/>
      <c r="RI104" s="368"/>
      <c r="RJ104" s="368"/>
      <c r="RK104" s="368"/>
      <c r="RL104" s="368"/>
      <c r="RM104" s="368"/>
      <c r="RN104" s="368"/>
      <c r="RO104" s="368"/>
      <c r="RP104" s="368"/>
      <c r="RQ104" s="368"/>
      <c r="RR104" s="368"/>
      <c r="RS104" s="368"/>
      <c r="RT104" s="368"/>
    </row>
    <row r="105" spans="1:488" x14ac:dyDescent="0.25">
      <c r="A105" s="114" t="str">
        <f t="shared" si="93"/>
        <v>--</v>
      </c>
      <c r="B105" s="96" t="s">
        <v>182</v>
      </c>
      <c r="C105" s="202">
        <v>3.220611916264088</v>
      </c>
      <c r="D105" s="192">
        <v>15.972222222222221</v>
      </c>
      <c r="E105" s="192">
        <v>17.495029821073583</v>
      </c>
      <c r="F105" s="192">
        <v>1.548672566371682</v>
      </c>
      <c r="G105" s="192">
        <v>11.226611226611229</v>
      </c>
      <c r="H105" s="192">
        <v>17.135549872122759</v>
      </c>
      <c r="I105" s="192">
        <v>1.6483516483516485</v>
      </c>
      <c r="J105" s="192">
        <v>5.6000000000000041</v>
      </c>
      <c r="K105" s="192">
        <v>13.333333333333329</v>
      </c>
      <c r="L105" s="192">
        <v>1.0775862068965509</v>
      </c>
      <c r="M105" s="192">
        <v>8.3900226757369509</v>
      </c>
      <c r="N105" s="192">
        <v>11.263736263736265</v>
      </c>
      <c r="O105" s="192">
        <v>0.76726342710997453</v>
      </c>
      <c r="P105" s="192">
        <v>7.458563535911602</v>
      </c>
      <c r="Q105" s="192">
        <v>12.056737588652483</v>
      </c>
      <c r="R105" s="192">
        <v>2.7419354838709711</v>
      </c>
      <c r="S105" s="192">
        <v>14.310645724258286</v>
      </c>
      <c r="T105" s="192">
        <v>14.829659318637278</v>
      </c>
      <c r="U105" s="192">
        <v>1.548672566371682</v>
      </c>
      <c r="V105" s="192">
        <v>9.1858037578288059</v>
      </c>
      <c r="W105" s="192">
        <v>15.68123393316195</v>
      </c>
      <c r="X105" s="192">
        <v>1.3736263736263736</v>
      </c>
      <c r="Y105" s="192">
        <v>4.8096192384769552</v>
      </c>
      <c r="Z105" s="192">
        <v>12.442396313364055</v>
      </c>
      <c r="AA105" s="192">
        <v>1.0775862068965509</v>
      </c>
      <c r="AB105" s="192">
        <v>7.9545454545454568</v>
      </c>
      <c r="AC105" s="192">
        <v>10.989010989010984</v>
      </c>
      <c r="AD105" s="192">
        <v>0.76726342710997453</v>
      </c>
      <c r="AE105" s="192">
        <v>6.9060773480662965</v>
      </c>
      <c r="AF105" s="192">
        <v>11.702127659574472</v>
      </c>
      <c r="AG105" s="192">
        <v>1.6181229773462784</v>
      </c>
      <c r="AH105" s="192">
        <v>10.40564373897708</v>
      </c>
      <c r="AI105" s="192">
        <v>12.298387096774198</v>
      </c>
      <c r="AJ105" s="192">
        <v>1.333333333333333</v>
      </c>
      <c r="AK105" s="192">
        <v>5.833333333333333</v>
      </c>
      <c r="AL105" s="192">
        <v>11.36950904392765</v>
      </c>
      <c r="AM105" s="192">
        <v>0.83102493074792261</v>
      </c>
      <c r="AN105" s="192">
        <v>3.2064128256513036</v>
      </c>
      <c r="AO105" s="192">
        <v>8.604651162790697</v>
      </c>
      <c r="AP105" s="192">
        <v>0.86393088552915731</v>
      </c>
      <c r="AQ105" s="192">
        <v>3.6951501154734401</v>
      </c>
      <c r="AR105" s="192">
        <v>5.3221288515406169</v>
      </c>
      <c r="AS105" s="192">
        <v>0</v>
      </c>
      <c r="AT105" s="192">
        <v>4.4444444444444438</v>
      </c>
      <c r="AU105" s="192">
        <v>9.2526690391458981</v>
      </c>
      <c r="AV105" s="192">
        <v>6.2310030395136788</v>
      </c>
      <c r="AW105" s="192">
        <v>21.498371335504888</v>
      </c>
      <c r="AX105" s="192">
        <v>18.026565464895633</v>
      </c>
      <c r="AY105" s="192">
        <v>2.7083333333333335</v>
      </c>
      <c r="AZ105" s="192">
        <v>16.504854368932051</v>
      </c>
      <c r="BA105" s="192">
        <v>16.747572815533985</v>
      </c>
      <c r="BB105" s="192">
        <v>2.8423772609819116</v>
      </c>
      <c r="BC105" s="192">
        <v>14.4212523719165</v>
      </c>
      <c r="BD105" s="192">
        <v>12.723214285714294</v>
      </c>
      <c r="BE105" s="192">
        <v>2.484472049689439</v>
      </c>
      <c r="BF105" s="192">
        <v>14.403292181069981</v>
      </c>
      <c r="BG105" s="192">
        <v>13.110539845758362</v>
      </c>
      <c r="BH105" s="192">
        <v>1.7369727047146395</v>
      </c>
      <c r="BI105" s="192">
        <v>11.720698254364091</v>
      </c>
      <c r="BJ105" s="192">
        <v>12.786885245901633</v>
      </c>
      <c r="BK105" s="192" t="s">
        <v>286</v>
      </c>
      <c r="BL105" s="192">
        <v>4.0716612377850794</v>
      </c>
      <c r="BM105" s="192">
        <v>4.166666666666643</v>
      </c>
      <c r="BN105" s="192" t="s">
        <v>286</v>
      </c>
      <c r="BO105" s="192">
        <v>2.8901734104046852</v>
      </c>
      <c r="BP105" s="192">
        <v>4.1262135922330003</v>
      </c>
      <c r="BQ105" s="192" t="s">
        <v>286</v>
      </c>
      <c r="BR105" s="192">
        <v>2.2598870056497731</v>
      </c>
      <c r="BS105" s="192">
        <v>5.7649667405764831</v>
      </c>
      <c r="BT105" s="192" t="s">
        <v>286</v>
      </c>
      <c r="BU105" s="192">
        <v>3.3333333333333353</v>
      </c>
      <c r="BV105" s="192">
        <v>4.1131105398457581</v>
      </c>
      <c r="BW105" s="192" t="s">
        <v>286</v>
      </c>
      <c r="BX105" s="192">
        <v>2.2784810126582289</v>
      </c>
      <c r="BY105" s="192">
        <v>2.6229508196721318</v>
      </c>
      <c r="BZ105" s="192" t="s">
        <v>286</v>
      </c>
      <c r="CA105" s="192">
        <v>9.6226415094339739</v>
      </c>
      <c r="CB105" s="192">
        <v>41.286307053941876</v>
      </c>
      <c r="CC105" s="192" t="s">
        <v>286</v>
      </c>
      <c r="CD105" s="192">
        <v>9.6846846846846866</v>
      </c>
      <c r="CE105" s="192">
        <v>35.501355013550132</v>
      </c>
      <c r="CF105" s="192" t="s">
        <v>286</v>
      </c>
      <c r="CG105" s="192">
        <v>6.6210045662100443</v>
      </c>
      <c r="CH105" s="192">
        <v>42.142857142857167</v>
      </c>
      <c r="CI105" s="192" t="s">
        <v>286</v>
      </c>
      <c r="CJ105" s="192">
        <v>5.3299492385786804</v>
      </c>
      <c r="CK105" s="192">
        <v>27.761194029850767</v>
      </c>
      <c r="CL105" s="192" t="s">
        <v>286</v>
      </c>
      <c r="CM105" s="192">
        <v>5.5727554179566585</v>
      </c>
      <c r="CN105" s="192">
        <v>29.77099236641223</v>
      </c>
      <c r="CO105" s="192" t="s">
        <v>286</v>
      </c>
      <c r="CP105" s="192">
        <v>36.859504132231415</v>
      </c>
      <c r="CQ105" s="192">
        <v>54.038461538461547</v>
      </c>
      <c r="CR105" s="192" t="s">
        <v>286</v>
      </c>
      <c r="CS105" s="192">
        <v>30.155642023346342</v>
      </c>
      <c r="CT105" s="192">
        <v>50.121654501216575</v>
      </c>
      <c r="CU105" s="192" t="s">
        <v>286</v>
      </c>
      <c r="CV105" s="192">
        <v>24.329501915708828</v>
      </c>
      <c r="CW105" s="192">
        <v>48.329621380846362</v>
      </c>
      <c r="CX105" s="192" t="s">
        <v>286</v>
      </c>
      <c r="CY105" s="192">
        <v>23.240938166311302</v>
      </c>
      <c r="CZ105" s="192">
        <v>38.582677165354369</v>
      </c>
      <c r="DA105" s="192" t="s">
        <v>286</v>
      </c>
      <c r="DB105" s="192">
        <v>23.237597911227144</v>
      </c>
      <c r="DC105" s="210">
        <v>41.554054054054042</v>
      </c>
      <c r="DD105" s="192">
        <v>70.615384615384613</v>
      </c>
      <c r="DE105" s="192">
        <v>64.926590538336015</v>
      </c>
      <c r="DF105" s="192">
        <v>48.197343453510491</v>
      </c>
      <c r="DG105" s="192">
        <v>66.265060240963876</v>
      </c>
      <c r="DH105" s="192">
        <v>70.212765957446877</v>
      </c>
      <c r="DI105" s="192">
        <v>51.456310679611612</v>
      </c>
      <c r="DJ105" s="192">
        <v>69.76127320954906</v>
      </c>
      <c r="DK105" s="192">
        <v>72.296015180265613</v>
      </c>
      <c r="DL105" s="192">
        <v>50.110864745011071</v>
      </c>
      <c r="DM105" s="192">
        <v>72.043010752688133</v>
      </c>
      <c r="DN105" s="192">
        <v>74.152542372881356</v>
      </c>
      <c r="DO105" s="192">
        <v>61.757105943152453</v>
      </c>
      <c r="DP105" s="192">
        <v>73.2467532467533</v>
      </c>
      <c r="DQ105" s="192">
        <v>74.489795918367363</v>
      </c>
      <c r="DR105" s="192">
        <v>63.455149501661104</v>
      </c>
      <c r="DS105" s="192">
        <v>49.452269170579065</v>
      </c>
      <c r="DT105" s="192">
        <v>51.954397394136876</v>
      </c>
      <c r="DU105" s="192">
        <v>33.396584440227713</v>
      </c>
      <c r="DV105" s="192">
        <v>47.857142857142868</v>
      </c>
      <c r="DW105" s="192">
        <v>55.192307692307715</v>
      </c>
      <c r="DX105" s="192">
        <v>39.805825242718448</v>
      </c>
      <c r="DY105" s="192">
        <v>49.731182795698892</v>
      </c>
      <c r="DZ105" s="192">
        <v>60.869565217391283</v>
      </c>
      <c r="EA105" s="192">
        <v>38.359201773835871</v>
      </c>
      <c r="EB105" s="192">
        <v>53.319057815845838</v>
      </c>
      <c r="EC105" s="192">
        <v>57.708333333333336</v>
      </c>
      <c r="ED105" s="192">
        <v>46.770025839793298</v>
      </c>
      <c r="EE105" s="192">
        <v>57.25388601036267</v>
      </c>
      <c r="EF105" s="192">
        <v>62.564102564102612</v>
      </c>
      <c r="EG105" s="192">
        <v>51.986754966887439</v>
      </c>
      <c r="EH105" s="192">
        <v>20.000000000000025</v>
      </c>
      <c r="EI105" s="192">
        <v>15.559157212317668</v>
      </c>
      <c r="EJ105" s="192">
        <v>9.3511450381679353</v>
      </c>
      <c r="EK105" s="192">
        <v>19.148936170212753</v>
      </c>
      <c r="EL105" s="192">
        <v>12.015503875968989</v>
      </c>
      <c r="EM105" s="192">
        <v>11.219512195121943</v>
      </c>
      <c r="EN105" s="192">
        <v>16.052631578947373</v>
      </c>
      <c r="EO105" s="192">
        <v>12.835249042145589</v>
      </c>
      <c r="EP105" s="192">
        <v>12.723214285714299</v>
      </c>
      <c r="EQ105" s="192">
        <v>17.197452229299373</v>
      </c>
      <c r="ER105" s="192">
        <v>16.631578947368425</v>
      </c>
      <c r="ES105" s="192">
        <v>12.919896640826877</v>
      </c>
      <c r="ET105" s="192">
        <v>19.947506561679798</v>
      </c>
      <c r="EU105" s="192">
        <v>16.230366492146594</v>
      </c>
      <c r="EV105" s="192">
        <v>13.289036544850497</v>
      </c>
      <c r="EW105" s="192" t="s">
        <v>286</v>
      </c>
      <c r="EX105" s="192" t="s">
        <v>286</v>
      </c>
      <c r="EY105" s="192" t="s">
        <v>286</v>
      </c>
      <c r="EZ105" s="192">
        <v>90.30732860520088</v>
      </c>
      <c r="FA105" s="192">
        <v>83.044315992292852</v>
      </c>
      <c r="FB105" s="192">
        <v>78.640776699029061</v>
      </c>
      <c r="FC105" s="192">
        <v>89.583333333333385</v>
      </c>
      <c r="FD105" s="192">
        <v>84.67432950191575</v>
      </c>
      <c r="FE105" s="192">
        <v>79.596412556053849</v>
      </c>
      <c r="FF105" s="192">
        <v>88.110403397027653</v>
      </c>
      <c r="FG105" s="192">
        <v>82.744282744282842</v>
      </c>
      <c r="FH105" s="192">
        <v>78.497409326424858</v>
      </c>
      <c r="FI105" s="192">
        <v>82.878411910670039</v>
      </c>
      <c r="FJ105" s="192">
        <v>74.742268041237125</v>
      </c>
      <c r="FK105" s="192">
        <v>78.877887788778864</v>
      </c>
      <c r="FL105" s="192" t="s">
        <v>286</v>
      </c>
      <c r="FM105" s="192" t="s">
        <v>286</v>
      </c>
      <c r="FN105" s="192" t="s">
        <v>286</v>
      </c>
      <c r="FO105" s="192">
        <v>46.099290780141821</v>
      </c>
      <c r="FP105" s="192">
        <v>35.452793834296749</v>
      </c>
      <c r="FQ105" s="192">
        <v>27.184466019417478</v>
      </c>
      <c r="FR105" s="192">
        <v>44.010416666666707</v>
      </c>
      <c r="FS105" s="192">
        <v>38.122605363984647</v>
      </c>
      <c r="FT105" s="192">
        <v>28.026905829596405</v>
      </c>
      <c r="FU105" s="192">
        <v>37.154989384288783</v>
      </c>
      <c r="FV105" s="192">
        <v>35.13513513513513</v>
      </c>
      <c r="FW105" s="192">
        <v>30.569948186528499</v>
      </c>
      <c r="FX105" s="192">
        <v>34.491315136476416</v>
      </c>
      <c r="FY105" s="192">
        <v>30.927835051546381</v>
      </c>
      <c r="FZ105" s="192">
        <v>27.06270627062705</v>
      </c>
      <c r="GA105" s="192" t="s">
        <v>286</v>
      </c>
      <c r="GB105" s="192" t="s">
        <v>286</v>
      </c>
      <c r="GC105" s="192" t="s">
        <v>286</v>
      </c>
      <c r="GD105" s="192">
        <v>62.318840579710113</v>
      </c>
      <c r="GE105" s="192">
        <v>77.087378640776691</v>
      </c>
      <c r="GF105" s="192">
        <v>71.428571428571459</v>
      </c>
      <c r="GG105" s="192">
        <v>59.729729729729684</v>
      </c>
      <c r="GH105" s="192">
        <v>67.441860465116363</v>
      </c>
      <c r="GI105" s="192">
        <v>69.61451247165536</v>
      </c>
      <c r="GJ105" s="192">
        <v>55.361050328227542</v>
      </c>
      <c r="GK105" s="192">
        <v>54.506437768240332</v>
      </c>
      <c r="GL105" s="192">
        <v>58.792650918635168</v>
      </c>
      <c r="GM105" s="192">
        <v>50.000000000000014</v>
      </c>
      <c r="GN105" s="192">
        <v>54.830287206266341</v>
      </c>
      <c r="GO105" s="192">
        <v>57.284768211920557</v>
      </c>
      <c r="GP105" s="192" t="s">
        <v>286</v>
      </c>
      <c r="GQ105" s="192" t="s">
        <v>286</v>
      </c>
      <c r="GR105" s="192" t="s">
        <v>286</v>
      </c>
      <c r="GS105" s="192">
        <v>21.014492753623191</v>
      </c>
      <c r="GT105" s="192">
        <v>31.844660194174743</v>
      </c>
      <c r="GU105" s="192">
        <v>26.600985221674879</v>
      </c>
      <c r="GV105" s="192">
        <v>18.108108108108119</v>
      </c>
      <c r="GW105" s="192">
        <v>25.7751937984496</v>
      </c>
      <c r="GX105" s="192">
        <v>25.396825396825417</v>
      </c>
      <c r="GY105" s="192">
        <v>14.442013129102849</v>
      </c>
      <c r="GZ105" s="192">
        <v>21.244635193133043</v>
      </c>
      <c r="HA105" s="192">
        <v>17.84776902887139</v>
      </c>
      <c r="HB105" s="192">
        <v>14.175257731958775</v>
      </c>
      <c r="HC105" s="192">
        <v>16.187989556135779</v>
      </c>
      <c r="HD105" s="192">
        <v>19.205298013245031</v>
      </c>
      <c r="HE105" s="192" t="s">
        <v>286</v>
      </c>
      <c r="HF105" s="192" t="s">
        <v>286</v>
      </c>
      <c r="HG105" s="192" t="s">
        <v>286</v>
      </c>
      <c r="HH105" s="192">
        <v>25.88832487309643</v>
      </c>
      <c r="HI105" s="132">
        <v>26.242544731610323</v>
      </c>
      <c r="HJ105" s="132">
        <v>16.414141414141433</v>
      </c>
      <c r="HK105" s="132">
        <v>31.920903954802235</v>
      </c>
      <c r="HL105" s="132">
        <v>35.294117647058812</v>
      </c>
      <c r="HM105" s="192">
        <v>24.355971896955488</v>
      </c>
      <c r="HN105" s="192">
        <v>44.719101123595472</v>
      </c>
      <c r="HO105" s="192">
        <v>43.897216274089935</v>
      </c>
      <c r="HP105" s="192">
        <v>37.007874015748015</v>
      </c>
      <c r="HQ105" s="192">
        <v>33.247422680412392</v>
      </c>
      <c r="HR105" s="192">
        <v>38.726790450928419</v>
      </c>
      <c r="HS105" s="192">
        <v>33.898305084745758</v>
      </c>
      <c r="HT105" s="192" t="s">
        <v>286</v>
      </c>
      <c r="HU105" s="192" t="s">
        <v>286</v>
      </c>
      <c r="HV105" s="192" t="s">
        <v>286</v>
      </c>
      <c r="HW105" s="192">
        <v>9.8984771573603947</v>
      </c>
      <c r="HX105" s="192">
        <v>9.9403578528827037</v>
      </c>
      <c r="HY105" s="192">
        <v>4.2929292929292897</v>
      </c>
      <c r="HZ105" s="192">
        <v>12.711864406779664</v>
      </c>
      <c r="IA105" s="192">
        <v>10.784313725490192</v>
      </c>
      <c r="IB105" s="192">
        <v>6.5573770491803289</v>
      </c>
      <c r="IC105" s="192">
        <v>17.752808988764048</v>
      </c>
      <c r="ID105" s="192">
        <v>14.98929336188438</v>
      </c>
      <c r="IE105" s="192">
        <v>9.9737532808398921</v>
      </c>
      <c r="IF105" s="192">
        <v>14.43298969072166</v>
      </c>
      <c r="IG105" s="192">
        <v>11.405835543766585</v>
      </c>
      <c r="IH105" s="192">
        <v>11.864406779661016</v>
      </c>
      <c r="II105" s="192" t="s">
        <v>286</v>
      </c>
      <c r="IJ105" s="192" t="s">
        <v>286</v>
      </c>
      <c r="IK105" s="192" t="s">
        <v>286</v>
      </c>
      <c r="IL105" s="192" t="s">
        <v>286</v>
      </c>
      <c r="IM105" s="192" t="s">
        <v>286</v>
      </c>
      <c r="IN105" s="192" t="s">
        <v>286</v>
      </c>
      <c r="IO105" s="192" t="s">
        <v>286</v>
      </c>
      <c r="IP105" s="192" t="s">
        <v>286</v>
      </c>
      <c r="IQ105" s="192" t="s">
        <v>286</v>
      </c>
      <c r="IR105" s="192" t="s">
        <v>286</v>
      </c>
      <c r="IS105" s="192">
        <v>14.219114219114218</v>
      </c>
      <c r="IT105" s="192">
        <v>11.78082191780822</v>
      </c>
      <c r="IU105" s="192" t="s">
        <v>286</v>
      </c>
      <c r="IV105" s="192">
        <v>13.428571428571438</v>
      </c>
      <c r="IW105" s="192">
        <v>13.684210526315793</v>
      </c>
      <c r="IX105" s="192" t="s">
        <v>286</v>
      </c>
      <c r="IY105" s="192" t="s">
        <v>286</v>
      </c>
      <c r="IZ105" s="192" t="s">
        <v>286</v>
      </c>
      <c r="JA105" s="192" t="s">
        <v>286</v>
      </c>
      <c r="JB105" s="192" t="s">
        <v>286</v>
      </c>
      <c r="JC105" s="192" t="s">
        <v>286</v>
      </c>
      <c r="JD105" s="192" t="s">
        <v>286</v>
      </c>
      <c r="JE105" s="192" t="s">
        <v>286</v>
      </c>
      <c r="JF105" s="192" t="s">
        <v>286</v>
      </c>
      <c r="JG105" s="192" t="s">
        <v>286</v>
      </c>
      <c r="JH105" s="192">
        <v>12.121212121212121</v>
      </c>
      <c r="JI105" s="192">
        <v>10.684931506849306</v>
      </c>
      <c r="JJ105" s="192" t="s">
        <v>286</v>
      </c>
      <c r="JK105" s="192">
        <v>9.7142857142857135</v>
      </c>
      <c r="JL105" s="192">
        <v>8.0701754385964843</v>
      </c>
      <c r="JM105" s="192" t="s">
        <v>286</v>
      </c>
      <c r="JN105" s="192" t="s">
        <v>286</v>
      </c>
      <c r="JO105" s="192" t="s">
        <v>286</v>
      </c>
      <c r="JP105" s="192" t="s">
        <v>286</v>
      </c>
      <c r="JQ105" s="192" t="s">
        <v>286</v>
      </c>
      <c r="JR105" s="192" t="s">
        <v>286</v>
      </c>
      <c r="JS105" s="192" t="s">
        <v>286</v>
      </c>
      <c r="JT105" s="192" t="s">
        <v>286</v>
      </c>
      <c r="JU105" s="192" t="s">
        <v>286</v>
      </c>
      <c r="JV105" s="192" t="s">
        <v>286</v>
      </c>
      <c r="JW105" s="192">
        <v>26.340326340326317</v>
      </c>
      <c r="JX105" s="192">
        <v>22.465753424657532</v>
      </c>
      <c r="JY105" s="192" t="s">
        <v>286</v>
      </c>
      <c r="JZ105" s="192">
        <v>23.142857142857157</v>
      </c>
      <c r="KA105" s="192">
        <v>21.754385964912288</v>
      </c>
      <c r="KB105" s="192">
        <v>21.913580246913561</v>
      </c>
      <c r="KC105" s="192">
        <v>25.811688311688304</v>
      </c>
      <c r="KD105" s="192">
        <v>27.134724857684997</v>
      </c>
      <c r="KE105" s="192">
        <v>20.142180094786717</v>
      </c>
      <c r="KF105" s="192">
        <v>24.903474903474887</v>
      </c>
      <c r="KG105" s="192">
        <v>24.271844660194166</v>
      </c>
      <c r="KH105" s="192">
        <v>23.076923076923091</v>
      </c>
      <c r="KI105" s="192">
        <v>25.14177693761814</v>
      </c>
      <c r="KJ105" s="192">
        <v>25.279642058165553</v>
      </c>
      <c r="KK105" s="192">
        <v>20.507399577167007</v>
      </c>
      <c r="KL105" s="192">
        <v>23.529411764705866</v>
      </c>
      <c r="KM105" s="192">
        <v>27.319587628865996</v>
      </c>
      <c r="KN105" s="192">
        <v>19.794344473007691</v>
      </c>
      <c r="KO105" s="192">
        <v>21.739130434782631</v>
      </c>
      <c r="KP105" s="192">
        <v>23.411371237458191</v>
      </c>
      <c r="KQ105" s="192" t="str">
        <f t="shared" si="104"/>
        <v>--</v>
      </c>
      <c r="KR105" s="192" t="str">
        <f t="shared" si="104"/>
        <v>--</v>
      </c>
      <c r="KS105" s="192" t="str">
        <f t="shared" si="104"/>
        <v>--</v>
      </c>
      <c r="KT105" s="192" t="str">
        <f t="shared" si="104"/>
        <v>--</v>
      </c>
      <c r="KU105" s="192" t="str">
        <f t="shared" si="104"/>
        <v>--</v>
      </c>
      <c r="KV105" s="228">
        <v>1.25628140703518</v>
      </c>
      <c r="KW105" s="228">
        <v>1.85614849187935</v>
      </c>
      <c r="KX105" s="228">
        <v>1.59151193633952</v>
      </c>
      <c r="KY105" s="213">
        <v>0.83857442348008404</v>
      </c>
      <c r="KZ105" s="228">
        <v>1.0683760683760699</v>
      </c>
      <c r="LA105" s="213">
        <v>0.78125</v>
      </c>
      <c r="LB105" s="190" t="str">
        <f t="shared" si="100"/>
        <v>--</v>
      </c>
      <c r="LC105" s="228">
        <v>2.5575447570332499</v>
      </c>
      <c r="LD105" s="228">
        <v>18.786127167630099</v>
      </c>
      <c r="LE105" s="190" t="str">
        <f t="shared" si="101"/>
        <v>--</v>
      </c>
      <c r="LF105" s="228">
        <v>1.6091954022988499</v>
      </c>
      <c r="LG105" s="228">
        <v>9.3150684931506706</v>
      </c>
      <c r="LH105" s="228">
        <v>82.564102564102598</v>
      </c>
      <c r="LI105" s="228">
        <v>80.607476635514004</v>
      </c>
      <c r="LJ105" s="228">
        <v>79.2</v>
      </c>
      <c r="LK105" s="228">
        <v>79.281183932346707</v>
      </c>
      <c r="LL105" s="228">
        <v>77.825159914712202</v>
      </c>
      <c r="LM105" s="228">
        <v>75.328083989501295</v>
      </c>
      <c r="LN105" s="228">
        <v>34.871794871794897</v>
      </c>
      <c r="LO105" s="228">
        <v>34.112149532710298</v>
      </c>
      <c r="LP105" s="228">
        <v>29.3333333333333</v>
      </c>
      <c r="LQ105" s="228">
        <v>34.672304439746298</v>
      </c>
      <c r="LR105" s="228">
        <v>31.343283582089601</v>
      </c>
      <c r="LS105" s="228">
        <v>24.409448818897602</v>
      </c>
      <c r="LT105" s="228">
        <v>46.134020618556697</v>
      </c>
      <c r="LU105" s="228">
        <v>49.647058823529399</v>
      </c>
      <c r="LV105" s="228">
        <v>54.787234042553202</v>
      </c>
      <c r="LW105" s="228">
        <v>39.915074309978799</v>
      </c>
      <c r="LX105" s="228">
        <v>44.230769230769198</v>
      </c>
      <c r="LY105" s="228">
        <v>49.736842105263101</v>
      </c>
      <c r="LZ105" s="228">
        <v>10.8247422680412</v>
      </c>
      <c r="MA105" s="228">
        <v>12.705882352941201</v>
      </c>
      <c r="MB105" s="228">
        <v>12.2340425531915</v>
      </c>
      <c r="MC105" s="228">
        <v>4.8832271762208004</v>
      </c>
      <c r="MD105" s="228">
        <v>10.8974358974359</v>
      </c>
      <c r="ME105" s="228">
        <v>8.9473684210526301</v>
      </c>
      <c r="MF105" s="228">
        <v>37.564766839378301</v>
      </c>
      <c r="MG105" s="228">
        <v>38.8758782201405</v>
      </c>
      <c r="MH105" s="228">
        <v>34.133333333333297</v>
      </c>
      <c r="MI105" s="228">
        <v>32.340425531914903</v>
      </c>
      <c r="MJ105" s="228">
        <v>34.754797441364602</v>
      </c>
      <c r="MK105" s="228">
        <v>29.255319148936199</v>
      </c>
      <c r="ML105" s="228">
        <v>8.5492227979274595</v>
      </c>
      <c r="MM105" s="228">
        <v>13.1147540983607</v>
      </c>
      <c r="MN105" s="228">
        <v>8.2666666666666693</v>
      </c>
      <c r="MO105" s="228">
        <v>8.7234042553191493</v>
      </c>
      <c r="MP105" s="228">
        <v>8.7420042643923299</v>
      </c>
      <c r="MQ105" s="228">
        <v>7.4468085106383004</v>
      </c>
      <c r="MR105" s="190" t="str">
        <f t="shared" si="102"/>
        <v>--</v>
      </c>
      <c r="MS105" s="190" t="str">
        <f t="shared" si="102"/>
        <v>--</v>
      </c>
      <c r="MT105" s="190" t="str">
        <f t="shared" si="102"/>
        <v>--</v>
      </c>
      <c r="MU105" s="190" t="str">
        <f t="shared" si="102"/>
        <v>--</v>
      </c>
      <c r="MV105" s="230">
        <v>86.901763224181394</v>
      </c>
      <c r="MW105" s="230">
        <v>86.067415730337103</v>
      </c>
      <c r="MX105" s="230">
        <v>36.020151133501301</v>
      </c>
      <c r="MY105" s="230">
        <v>31.460674157303401</v>
      </c>
      <c r="MZ105" s="230">
        <v>45.780051150895098</v>
      </c>
      <c r="NA105" s="230">
        <v>40.271493212669697</v>
      </c>
      <c r="NB105" s="230">
        <v>6.9053708439897701</v>
      </c>
      <c r="NC105" s="230">
        <v>6.7873303167420804</v>
      </c>
      <c r="ND105" s="230">
        <v>40.561224489795897</v>
      </c>
      <c r="NE105" s="230">
        <v>31.674208144796399</v>
      </c>
      <c r="NF105" s="230">
        <v>8.6734693877550999</v>
      </c>
      <c r="NG105" s="230">
        <v>10.4072398190045</v>
      </c>
      <c r="NH105" s="221" t="str">
        <f t="shared" si="103"/>
        <v>--</v>
      </c>
      <c r="NI105" s="228">
        <v>13.505747126436797</v>
      </c>
      <c r="NJ105" s="228">
        <v>13.924050632911381</v>
      </c>
      <c r="NK105" s="228">
        <v>13.850415512465377</v>
      </c>
      <c r="NL105" s="221" t="str">
        <f t="shared" si="63"/>
        <v>--</v>
      </c>
      <c r="NM105" s="228">
        <v>16.9411764705882</v>
      </c>
      <c r="NN105" s="228">
        <v>15.2777777777778</v>
      </c>
      <c r="NO105" s="228">
        <v>15.056818181818199</v>
      </c>
      <c r="NP105" s="221" t="str">
        <f t="shared" si="64"/>
        <v>--</v>
      </c>
      <c r="NQ105" s="228">
        <v>9.4827586206896459</v>
      </c>
      <c r="NR105" s="228">
        <v>11.645569620253163</v>
      </c>
      <c r="NS105" s="228">
        <v>11.911357340720214</v>
      </c>
      <c r="NT105" s="221" t="str">
        <f t="shared" si="65"/>
        <v>--</v>
      </c>
      <c r="NU105" s="228">
        <v>9.6470588235294166</v>
      </c>
      <c r="NV105" s="228">
        <v>12.962962962962967</v>
      </c>
      <c r="NW105" s="228">
        <v>12.78409090909091</v>
      </c>
      <c r="NX105" s="221" t="str">
        <f t="shared" si="66"/>
        <v>--</v>
      </c>
      <c r="NY105" s="228">
        <v>22.988505747126425</v>
      </c>
      <c r="NZ105" s="228">
        <v>25.569620253164569</v>
      </c>
      <c r="OA105" s="228">
        <v>25.761772853185583</v>
      </c>
      <c r="OB105" s="221" t="str">
        <f t="shared" si="67"/>
        <v>--</v>
      </c>
      <c r="OC105" s="228">
        <v>26.588235294117659</v>
      </c>
      <c r="OD105" s="228">
        <v>28.240740740740737</v>
      </c>
      <c r="OE105" s="228">
        <v>27.840909090909093</v>
      </c>
      <c r="OF105" s="299">
        <v>46</v>
      </c>
      <c r="OG105" s="128">
        <v>51.020408163265266</v>
      </c>
      <c r="OH105" s="128">
        <v>55.813953488372086</v>
      </c>
      <c r="OI105" s="128">
        <v>42.44031830238729</v>
      </c>
      <c r="OJ105" s="128">
        <v>52.739726027397275</v>
      </c>
      <c r="OK105" s="128">
        <v>50.733752620545047</v>
      </c>
      <c r="OL105" s="128">
        <v>53.763440860215091</v>
      </c>
      <c r="OM105" s="128">
        <v>44.386422976501315</v>
      </c>
      <c r="ON105" s="310">
        <v>19.58224543080938</v>
      </c>
      <c r="OO105" s="128">
        <v>13.766233766233768</v>
      </c>
      <c r="OP105" s="128">
        <v>15.130023640661936</v>
      </c>
      <c r="OQ105" s="128">
        <v>13.101604278074863</v>
      </c>
      <c r="OR105" s="128">
        <v>22.146118721461185</v>
      </c>
      <c r="OS105" s="128">
        <v>16.204690831556508</v>
      </c>
      <c r="OT105" s="128">
        <v>17.965367965367939</v>
      </c>
      <c r="OU105" s="128">
        <v>11.60949868073879</v>
      </c>
      <c r="OW105" s="378" t="str">
        <f t="shared" si="68"/>
        <v>--</v>
      </c>
      <c r="OX105" s="392">
        <v>2.7027027027027009</v>
      </c>
      <c r="OY105" s="392">
        <v>0.80428954423592547</v>
      </c>
      <c r="OZ105" s="392">
        <v>1.6339869281045745</v>
      </c>
      <c r="PA105" s="378" t="str">
        <f t="shared" si="69"/>
        <v>--</v>
      </c>
      <c r="PB105" s="378" t="str">
        <f t="shared" si="69"/>
        <v>--</v>
      </c>
      <c r="PC105" s="392">
        <v>0.83333333333333348</v>
      </c>
      <c r="PD105" s="392">
        <v>9.3333333333333339</v>
      </c>
      <c r="PE105" s="391">
        <v>48.437500000000028</v>
      </c>
      <c r="PF105" s="392">
        <v>46.276595744680826</v>
      </c>
      <c r="PG105" s="392">
        <v>45.135135135135158</v>
      </c>
      <c r="PH105" s="392">
        <v>40.522875816993412</v>
      </c>
      <c r="PI105" s="391">
        <v>27.091633466135455</v>
      </c>
      <c r="PJ105" s="392">
        <v>10.869565217391303</v>
      </c>
      <c r="PK105" s="392">
        <v>10.958904109589033</v>
      </c>
      <c r="PL105" s="392">
        <v>8.5808580858085719</v>
      </c>
      <c r="PM105" s="378" t="str">
        <f t="shared" si="70"/>
        <v>--</v>
      </c>
      <c r="PN105" s="392">
        <v>13.888888888888896</v>
      </c>
      <c r="PO105" s="392">
        <v>16.231884057970998</v>
      </c>
      <c r="PP105" s="392">
        <v>18.556701030927837</v>
      </c>
      <c r="PQ105" s="378" t="str">
        <f t="shared" si="71"/>
        <v>--</v>
      </c>
      <c r="PR105" s="392">
        <v>16.358024691358032</v>
      </c>
      <c r="PS105" s="392">
        <v>12.463768115942027</v>
      </c>
      <c r="PT105" s="392">
        <v>18.213058419243996</v>
      </c>
      <c r="PU105" s="378" t="str">
        <f t="shared" si="72"/>
        <v>--</v>
      </c>
      <c r="PV105" s="392">
        <v>30.246913580246925</v>
      </c>
      <c r="PW105" s="392">
        <v>28.69565217391305</v>
      </c>
      <c r="PX105" s="392">
        <v>36.76975945017184</v>
      </c>
      <c r="PZ105" s="368"/>
      <c r="QA105" s="368"/>
      <c r="QB105" s="368"/>
      <c r="QC105" s="368"/>
      <c r="QD105" s="368"/>
      <c r="QE105" s="368"/>
      <c r="QF105" s="368"/>
      <c r="QG105" s="368"/>
      <c r="QH105" s="368"/>
      <c r="QI105" s="368"/>
      <c r="QJ105" s="368"/>
      <c r="QK105" s="368"/>
      <c r="QL105" s="368"/>
      <c r="QM105" s="368"/>
      <c r="QN105" s="368"/>
      <c r="QO105" s="368"/>
      <c r="QP105" s="368"/>
      <c r="QQ105" s="368"/>
      <c r="QR105" s="368"/>
      <c r="QS105" s="368"/>
      <c r="QT105" s="368"/>
      <c r="QU105" s="368"/>
      <c r="QV105" s="368"/>
      <c r="QW105" s="368"/>
      <c r="QX105" s="368"/>
      <c r="QY105" s="368"/>
      <c r="QZ105" s="368"/>
      <c r="RA105" s="368"/>
      <c r="RB105" s="368"/>
      <c r="RC105" s="368"/>
      <c r="RD105" s="368"/>
      <c r="RE105" s="368"/>
      <c r="RF105" s="368"/>
      <c r="RG105" s="368"/>
      <c r="RH105" s="368"/>
      <c r="RI105" s="368"/>
      <c r="RJ105" s="368"/>
      <c r="RK105" s="368"/>
      <c r="RL105" s="368"/>
      <c r="RM105" s="368"/>
      <c r="RN105" s="368"/>
      <c r="RO105" s="368"/>
      <c r="RP105" s="368"/>
      <c r="RQ105" s="368"/>
      <c r="RR105" s="368"/>
      <c r="RS105" s="368"/>
      <c r="RT105" s="368"/>
    </row>
    <row r="106" spans="1:488" x14ac:dyDescent="0.25">
      <c r="A106" s="114" t="str">
        <f t="shared" si="93"/>
        <v>--</v>
      </c>
      <c r="B106" s="96" t="s">
        <v>283</v>
      </c>
      <c r="C106" s="192">
        <v>2.735229759299779</v>
      </c>
      <c r="D106" s="192">
        <v>11.252653927813158</v>
      </c>
      <c r="E106" s="192">
        <v>12.840466926070032</v>
      </c>
      <c r="F106" s="192">
        <v>1.388888888888888</v>
      </c>
      <c r="G106" s="192">
        <v>9.7430406852248215</v>
      </c>
      <c r="H106" s="192">
        <v>15.827338129496379</v>
      </c>
      <c r="I106" s="192">
        <v>1.103448275862069</v>
      </c>
      <c r="J106" s="192">
        <v>8.0981595092024463</v>
      </c>
      <c r="K106" s="192">
        <v>11.608391608391617</v>
      </c>
      <c r="L106" s="192">
        <v>0</v>
      </c>
      <c r="M106" s="192">
        <v>3.942181340341655</v>
      </c>
      <c r="N106" s="192">
        <v>9.5808383233532926</v>
      </c>
      <c r="O106" s="192">
        <v>1.1627906976744189</v>
      </c>
      <c r="P106" s="192">
        <v>3.7277147487844404</v>
      </c>
      <c r="Q106" s="192">
        <v>6.4935064935064961</v>
      </c>
      <c r="R106" s="192">
        <v>2.5191675794085446</v>
      </c>
      <c r="S106" s="192">
        <v>9.2750533049040431</v>
      </c>
      <c r="T106" s="192">
        <v>10.807291666666657</v>
      </c>
      <c r="U106" s="192">
        <v>1.274623406720742</v>
      </c>
      <c r="V106" s="192">
        <v>8.3870967741935516</v>
      </c>
      <c r="W106" s="192">
        <v>12.968299711815556</v>
      </c>
      <c r="X106" s="192">
        <v>0.68965517241379304</v>
      </c>
      <c r="Y106" s="192">
        <v>7.3619631901840519</v>
      </c>
      <c r="Z106" s="192">
        <v>10.489510489510492</v>
      </c>
      <c r="AA106" s="192">
        <v>0</v>
      </c>
      <c r="AB106" s="192">
        <v>3.5479632063074904</v>
      </c>
      <c r="AC106" s="192">
        <v>7.8078078078077962</v>
      </c>
      <c r="AD106" s="192">
        <v>0.99667774086378669</v>
      </c>
      <c r="AE106" s="192">
        <v>2.9220779220779214</v>
      </c>
      <c r="AF106" s="192">
        <v>5.5762081784386579</v>
      </c>
      <c r="AG106" s="192">
        <v>1.1013215859030838</v>
      </c>
      <c r="AH106" s="192">
        <v>7.2120559741657653</v>
      </c>
      <c r="AI106" s="192">
        <v>9.3994778067885125</v>
      </c>
      <c r="AJ106" s="192">
        <v>0.23174971031286196</v>
      </c>
      <c r="AK106" s="192">
        <v>5.6034482758620623</v>
      </c>
      <c r="AL106" s="192">
        <v>11.271676300578029</v>
      </c>
      <c r="AM106" s="192">
        <v>0.69060773480662951</v>
      </c>
      <c r="AN106" s="192">
        <v>3.8224414303329213</v>
      </c>
      <c r="AO106" s="192">
        <v>5.7991513437057991</v>
      </c>
      <c r="AP106" s="192">
        <v>0</v>
      </c>
      <c r="AQ106" s="192">
        <v>1.978891820580476</v>
      </c>
      <c r="AR106" s="192">
        <v>6.9277108433734975</v>
      </c>
      <c r="AS106" s="192">
        <v>0.33222591362126219</v>
      </c>
      <c r="AT106" s="192">
        <v>2.2727272727272743</v>
      </c>
      <c r="AU106" s="192">
        <v>4.4859813084112163</v>
      </c>
      <c r="AV106" s="192">
        <v>2.3445463812436325</v>
      </c>
      <c r="AW106" s="192">
        <v>16.21890547263682</v>
      </c>
      <c r="AX106" s="192">
        <v>10.323383084577104</v>
      </c>
      <c r="AY106" s="192">
        <v>2.6258205689277907</v>
      </c>
      <c r="AZ106" s="192">
        <v>14.604462474645031</v>
      </c>
      <c r="BA106" s="192">
        <v>13.749999999999998</v>
      </c>
      <c r="BB106" s="192">
        <v>1.7310252996005315</v>
      </c>
      <c r="BC106" s="192">
        <v>11.804767309875151</v>
      </c>
      <c r="BD106" s="192">
        <v>8.2099596231493965</v>
      </c>
      <c r="BE106" s="192">
        <v>1.1887072808320953</v>
      </c>
      <c r="BF106" s="192">
        <v>5.2896725440806058</v>
      </c>
      <c r="BG106" s="192">
        <v>8.7323943661971839</v>
      </c>
      <c r="BH106" s="192">
        <v>1.7628205128205128</v>
      </c>
      <c r="BI106" s="192">
        <v>7.3243647234678626</v>
      </c>
      <c r="BJ106" s="192">
        <v>7.0175438596491215</v>
      </c>
      <c r="BK106" s="192" t="s">
        <v>286</v>
      </c>
      <c r="BL106" s="192">
        <v>3.4825870646764798</v>
      </c>
      <c r="BM106" s="192">
        <v>5.6250000000000284</v>
      </c>
      <c r="BN106" s="192" t="s">
        <v>286</v>
      </c>
      <c r="BO106" s="192">
        <v>3.6659877800406377</v>
      </c>
      <c r="BP106" s="192">
        <v>6.8150208623088133</v>
      </c>
      <c r="BQ106" s="192" t="s">
        <v>286</v>
      </c>
      <c r="BR106" s="192">
        <v>2.961275626423685</v>
      </c>
      <c r="BS106" s="192">
        <v>3.6535859269283151</v>
      </c>
      <c r="BT106" s="192" t="s">
        <v>286</v>
      </c>
      <c r="BU106" s="192">
        <v>1.6290726817042611</v>
      </c>
      <c r="BV106" s="192">
        <v>2.4113475177304942</v>
      </c>
      <c r="BW106" s="192" t="s">
        <v>286</v>
      </c>
      <c r="BX106" s="192">
        <v>3.0120481927710805</v>
      </c>
      <c r="BY106" s="192">
        <v>1.5873015873015863</v>
      </c>
      <c r="BZ106" s="192" t="s">
        <v>286</v>
      </c>
      <c r="CA106" s="192">
        <v>12.557603686635955</v>
      </c>
      <c r="CB106" s="192">
        <v>45.308310991957121</v>
      </c>
      <c r="CC106" s="192" t="s">
        <v>286</v>
      </c>
      <c r="CD106" s="192">
        <v>11.469534050179204</v>
      </c>
      <c r="CE106" s="192">
        <v>45.496183206106835</v>
      </c>
      <c r="CF106" s="192" t="s">
        <v>286</v>
      </c>
      <c r="CG106" s="192">
        <v>8.066759388038939</v>
      </c>
      <c r="CH106" s="192">
        <v>36.04135893648445</v>
      </c>
      <c r="CI106" s="192" t="s">
        <v>286</v>
      </c>
      <c r="CJ106" s="192">
        <v>5.9880239520958023</v>
      </c>
      <c r="CK106" s="192">
        <v>30.595813204508833</v>
      </c>
      <c r="CL106" s="192" t="s">
        <v>286</v>
      </c>
      <c r="CM106" s="192">
        <v>4.1666666666666652</v>
      </c>
      <c r="CN106" s="192">
        <v>23.602484472049696</v>
      </c>
      <c r="CO106" s="192" t="s">
        <v>286</v>
      </c>
      <c r="CP106" s="192">
        <v>35.642570281124456</v>
      </c>
      <c r="CQ106" s="192">
        <v>53.759398496240507</v>
      </c>
      <c r="CR106" s="192" t="s">
        <v>286</v>
      </c>
      <c r="CS106" s="192">
        <v>35.765673175745079</v>
      </c>
      <c r="CT106" s="192">
        <v>53.986013986014044</v>
      </c>
      <c r="CU106" s="192" t="s">
        <v>286</v>
      </c>
      <c r="CV106" s="192">
        <v>26.611957796014057</v>
      </c>
      <c r="CW106" s="192">
        <v>51.846785225718158</v>
      </c>
      <c r="CX106" s="192" t="s">
        <v>286</v>
      </c>
      <c r="CY106" s="192">
        <v>23.761118170266815</v>
      </c>
      <c r="CZ106" s="192">
        <v>42.775393419170271</v>
      </c>
      <c r="DA106" s="192" t="s">
        <v>286</v>
      </c>
      <c r="DB106" s="192">
        <v>15.887850467289706</v>
      </c>
      <c r="DC106" s="210">
        <v>36.265709156193893</v>
      </c>
      <c r="DD106" s="192">
        <v>66.395112016293211</v>
      </c>
      <c r="DE106" s="192">
        <v>69.338677354709446</v>
      </c>
      <c r="DF106" s="192">
        <v>50.00000000000005</v>
      </c>
      <c r="DG106" s="192">
        <v>69.932432432432549</v>
      </c>
      <c r="DH106" s="192">
        <v>65.301944728761413</v>
      </c>
      <c r="DI106" s="192">
        <v>49.372384937238508</v>
      </c>
      <c r="DJ106" s="192">
        <v>71.951219512195181</v>
      </c>
      <c r="DK106" s="192">
        <v>72.196796338672698</v>
      </c>
      <c r="DL106" s="192">
        <v>49.864498644986483</v>
      </c>
      <c r="DM106" s="192">
        <v>71.870170015455912</v>
      </c>
      <c r="DN106" s="192">
        <v>75.668789808917239</v>
      </c>
      <c r="DO106" s="192">
        <v>59.374999999999929</v>
      </c>
      <c r="DP106" s="192">
        <v>74.464579901153186</v>
      </c>
      <c r="DQ106" s="192">
        <v>72.121212121212025</v>
      </c>
      <c r="DR106" s="192">
        <v>58.333333333333343</v>
      </c>
      <c r="DS106" s="192">
        <v>45.729166666666636</v>
      </c>
      <c r="DT106" s="192">
        <v>52.710843373493958</v>
      </c>
      <c r="DU106" s="192">
        <v>40.000000000000007</v>
      </c>
      <c r="DV106" s="192">
        <v>50.394588500563685</v>
      </c>
      <c r="DW106" s="192">
        <v>48.673469387755091</v>
      </c>
      <c r="DX106" s="192">
        <v>39.027777777777779</v>
      </c>
      <c r="DY106" s="192">
        <v>48.976807639836309</v>
      </c>
      <c r="DZ106" s="192">
        <v>60.730593607305913</v>
      </c>
      <c r="EA106" s="192">
        <v>37.483085250338277</v>
      </c>
      <c r="EB106" s="192">
        <v>49.147286821705421</v>
      </c>
      <c r="EC106" s="192">
        <v>60.556257901390637</v>
      </c>
      <c r="ED106" s="192">
        <v>49.075391180654428</v>
      </c>
      <c r="EE106" s="192">
        <v>53.289473684210527</v>
      </c>
      <c r="EF106" s="192">
        <v>55.521936459909234</v>
      </c>
      <c r="EG106" s="192">
        <v>45.390070921985817</v>
      </c>
      <c r="EH106" s="192">
        <v>18.724279835390941</v>
      </c>
      <c r="EI106" s="192">
        <v>14.855433698903282</v>
      </c>
      <c r="EJ106" s="192">
        <v>10.237203495630464</v>
      </c>
      <c r="EK106" s="192">
        <v>23.456790123456781</v>
      </c>
      <c r="EL106" s="192">
        <v>14.256619144602839</v>
      </c>
      <c r="EM106" s="192">
        <v>14.206128133704727</v>
      </c>
      <c r="EN106" s="192">
        <v>19.054054054054067</v>
      </c>
      <c r="EO106" s="192">
        <v>15.552995391705071</v>
      </c>
      <c r="EP106" s="192">
        <v>8.1521739130434749</v>
      </c>
      <c r="EQ106" s="192">
        <v>18.070444104134765</v>
      </c>
      <c r="ER106" s="192">
        <v>16.391359593392632</v>
      </c>
      <c r="ES106" s="192">
        <v>12.747875354107654</v>
      </c>
      <c r="ET106" s="192">
        <v>21.558872305140973</v>
      </c>
      <c r="EU106" s="192">
        <v>13.221884498480238</v>
      </c>
      <c r="EV106" s="192">
        <v>11.702127659574463</v>
      </c>
      <c r="EW106" s="192" t="s">
        <v>286</v>
      </c>
      <c r="EX106" s="192" t="s">
        <v>286</v>
      </c>
      <c r="EY106" s="192" t="s">
        <v>286</v>
      </c>
      <c r="EZ106" s="192">
        <v>91.150442477876126</v>
      </c>
      <c r="FA106" s="192">
        <v>86.30831643002027</v>
      </c>
      <c r="FB106" s="192">
        <v>85.634588563458962</v>
      </c>
      <c r="FC106" s="192">
        <v>88.559892328398419</v>
      </c>
      <c r="FD106" s="192">
        <v>87.657142857142844</v>
      </c>
      <c r="FE106" s="192">
        <v>83.853459972862993</v>
      </c>
      <c r="FF106" s="192">
        <v>88.091603053435023</v>
      </c>
      <c r="FG106" s="192">
        <v>87.104930467762301</v>
      </c>
      <c r="FH106" s="192">
        <v>85.269121813031163</v>
      </c>
      <c r="FI106" s="192">
        <v>88.978930307941695</v>
      </c>
      <c r="FJ106" s="192">
        <v>85.325264750378338</v>
      </c>
      <c r="FK106" s="192">
        <v>81.560283687943226</v>
      </c>
      <c r="FL106" s="192" t="s">
        <v>286</v>
      </c>
      <c r="FM106" s="192" t="s">
        <v>286</v>
      </c>
      <c r="FN106" s="192" t="s">
        <v>286</v>
      </c>
      <c r="FO106" s="192">
        <v>46.792035398230091</v>
      </c>
      <c r="FP106" s="192">
        <v>39.249492900608551</v>
      </c>
      <c r="FQ106" s="192">
        <v>39.470013947001355</v>
      </c>
      <c r="FR106" s="192">
        <v>39.434724091520849</v>
      </c>
      <c r="FS106" s="192">
        <v>42.285714285714249</v>
      </c>
      <c r="FT106" s="192">
        <v>32.564450474898265</v>
      </c>
      <c r="FU106" s="192">
        <v>41.221374045801568</v>
      </c>
      <c r="FV106" s="192">
        <v>38.432364096080846</v>
      </c>
      <c r="FW106" s="192">
        <v>37.252124645892344</v>
      </c>
      <c r="FX106" s="192">
        <v>38.735818476499233</v>
      </c>
      <c r="FY106" s="192">
        <v>35.400907715582434</v>
      </c>
      <c r="FZ106" s="192">
        <v>32.624113475177317</v>
      </c>
      <c r="GA106" s="192" t="s">
        <v>286</v>
      </c>
      <c r="GB106" s="192" t="s">
        <v>286</v>
      </c>
      <c r="GC106" s="192" t="s">
        <v>286</v>
      </c>
      <c r="GD106" s="192">
        <v>68.301026225769604</v>
      </c>
      <c r="GE106" s="192">
        <v>72.147995889003013</v>
      </c>
      <c r="GF106" s="192">
        <v>71.971830985915503</v>
      </c>
      <c r="GG106" s="192">
        <v>60.306406685236851</v>
      </c>
      <c r="GH106" s="192">
        <v>64.129181084198436</v>
      </c>
      <c r="GI106" s="192">
        <v>68.225584594222724</v>
      </c>
      <c r="GJ106" s="192">
        <v>56.744186046511572</v>
      </c>
      <c r="GK106" s="192">
        <v>55.897435897435855</v>
      </c>
      <c r="GL106" s="192">
        <v>61.582733812949591</v>
      </c>
      <c r="GM106" s="192">
        <v>49.834983498349807</v>
      </c>
      <c r="GN106" s="192">
        <v>55.572755417956678</v>
      </c>
      <c r="GO106" s="192">
        <v>59.279279279279315</v>
      </c>
      <c r="GP106" s="192" t="s">
        <v>286</v>
      </c>
      <c r="GQ106" s="192" t="s">
        <v>286</v>
      </c>
      <c r="GR106" s="192" t="s">
        <v>286</v>
      </c>
      <c r="GS106" s="192">
        <v>22.805017103762815</v>
      </c>
      <c r="GT106" s="192">
        <v>30.421377183967138</v>
      </c>
      <c r="GU106" s="192">
        <v>28.30985915492958</v>
      </c>
      <c r="GV106" s="192">
        <v>15.598885793871856</v>
      </c>
      <c r="GW106" s="192">
        <v>22.722029988465998</v>
      </c>
      <c r="GX106" s="192">
        <v>26.822558459422289</v>
      </c>
      <c r="GY106" s="192">
        <v>15.65891472868217</v>
      </c>
      <c r="GZ106" s="192">
        <v>15.512820512820536</v>
      </c>
      <c r="HA106" s="192">
        <v>20.575539568345324</v>
      </c>
      <c r="HB106" s="192">
        <v>11.221122112211226</v>
      </c>
      <c r="HC106" s="192">
        <v>18.575851393188859</v>
      </c>
      <c r="HD106" s="192">
        <v>17.297297297297295</v>
      </c>
      <c r="HE106" s="192" t="s">
        <v>286</v>
      </c>
      <c r="HF106" s="192" t="s">
        <v>286</v>
      </c>
      <c r="HG106" s="192" t="s">
        <v>286</v>
      </c>
      <c r="HH106" s="192">
        <v>27.868852459016413</v>
      </c>
      <c r="HI106" s="132">
        <v>26.61122661122663</v>
      </c>
      <c r="HJ106" s="132">
        <v>18.428571428571413</v>
      </c>
      <c r="HK106" s="132">
        <v>36.376604850214051</v>
      </c>
      <c r="HL106" s="132">
        <v>38.443396226415118</v>
      </c>
      <c r="HM106" s="192">
        <v>27.298050139275794</v>
      </c>
      <c r="HN106" s="192">
        <v>44.516129032258078</v>
      </c>
      <c r="HO106" s="192">
        <v>38.809831824062087</v>
      </c>
      <c r="HP106" s="192">
        <v>34.393063583815021</v>
      </c>
      <c r="HQ106" s="192">
        <v>39.333333333333343</v>
      </c>
      <c r="HR106" s="192">
        <v>40.15503875968998</v>
      </c>
      <c r="HS106" s="192">
        <v>29.856115107913709</v>
      </c>
      <c r="HT106" s="192" t="s">
        <v>286</v>
      </c>
      <c r="HU106" s="192" t="s">
        <v>286</v>
      </c>
      <c r="HV106" s="192" t="s">
        <v>286</v>
      </c>
      <c r="HW106" s="192">
        <v>9.0163934426229382</v>
      </c>
      <c r="HX106" s="192">
        <v>8.0041580041580023</v>
      </c>
      <c r="HY106" s="192">
        <v>3.9999999999999982</v>
      </c>
      <c r="HZ106" s="192">
        <v>13.266761768901574</v>
      </c>
      <c r="IA106" s="192">
        <v>14.268867924528303</v>
      </c>
      <c r="IB106" s="192">
        <v>8.4958217270194929</v>
      </c>
      <c r="IC106" s="192">
        <v>18.709677419354836</v>
      </c>
      <c r="ID106" s="192">
        <v>13.454075032341532</v>
      </c>
      <c r="IE106" s="192">
        <v>11.27167630057804</v>
      </c>
      <c r="IF106" s="192">
        <v>14.499999999999989</v>
      </c>
      <c r="IG106" s="192">
        <v>14.108527131782953</v>
      </c>
      <c r="IH106" s="192">
        <v>8.8129496402877603</v>
      </c>
      <c r="II106" s="192" t="s">
        <v>286</v>
      </c>
      <c r="IJ106" s="192" t="s">
        <v>286</v>
      </c>
      <c r="IK106" s="192" t="s">
        <v>286</v>
      </c>
      <c r="IL106" s="192" t="s">
        <v>286</v>
      </c>
      <c r="IM106" s="192" t="s">
        <v>286</v>
      </c>
      <c r="IN106" s="192" t="s">
        <v>286</v>
      </c>
      <c r="IO106" s="192" t="s">
        <v>286</v>
      </c>
      <c r="IP106" s="192" t="s">
        <v>286</v>
      </c>
      <c r="IQ106" s="192" t="s">
        <v>286</v>
      </c>
      <c r="IR106" s="192" t="s">
        <v>286</v>
      </c>
      <c r="IS106" s="192">
        <v>14.518317503392129</v>
      </c>
      <c r="IT106" s="192">
        <v>13.088235294117638</v>
      </c>
      <c r="IU106" s="192" t="s">
        <v>286</v>
      </c>
      <c r="IV106" s="192">
        <v>14.382402707275791</v>
      </c>
      <c r="IW106" s="192">
        <v>13.872832369942202</v>
      </c>
      <c r="IX106" s="192" t="s">
        <v>286</v>
      </c>
      <c r="IY106" s="192" t="s">
        <v>286</v>
      </c>
      <c r="IZ106" s="192" t="s">
        <v>286</v>
      </c>
      <c r="JA106" s="192" t="s">
        <v>286</v>
      </c>
      <c r="JB106" s="192" t="s">
        <v>286</v>
      </c>
      <c r="JC106" s="192" t="s">
        <v>286</v>
      </c>
      <c r="JD106" s="192" t="s">
        <v>286</v>
      </c>
      <c r="JE106" s="192" t="s">
        <v>286</v>
      </c>
      <c r="JF106" s="192" t="s">
        <v>286</v>
      </c>
      <c r="JG106" s="192" t="s">
        <v>286</v>
      </c>
      <c r="JH106" s="192">
        <v>10.040705563093633</v>
      </c>
      <c r="JI106" s="192">
        <v>10</v>
      </c>
      <c r="JJ106" s="192" t="s">
        <v>286</v>
      </c>
      <c r="JK106" s="192">
        <v>13.028764805414548</v>
      </c>
      <c r="JL106" s="192">
        <v>11.753371868978805</v>
      </c>
      <c r="JM106" s="192" t="s">
        <v>286</v>
      </c>
      <c r="JN106" s="192" t="s">
        <v>286</v>
      </c>
      <c r="JO106" s="192" t="s">
        <v>286</v>
      </c>
      <c r="JP106" s="192" t="s">
        <v>286</v>
      </c>
      <c r="JQ106" s="192" t="s">
        <v>286</v>
      </c>
      <c r="JR106" s="192" t="s">
        <v>286</v>
      </c>
      <c r="JS106" s="192" t="s">
        <v>286</v>
      </c>
      <c r="JT106" s="192" t="s">
        <v>286</v>
      </c>
      <c r="JU106" s="192" t="s">
        <v>286</v>
      </c>
      <c r="JV106" s="192" t="s">
        <v>286</v>
      </c>
      <c r="JW106" s="192">
        <v>24.559023066485743</v>
      </c>
      <c r="JX106" s="192">
        <v>23.088235294117649</v>
      </c>
      <c r="JY106" s="192" t="s">
        <v>286</v>
      </c>
      <c r="JZ106" s="192">
        <v>27.411167512690383</v>
      </c>
      <c r="KA106" s="192">
        <v>25.626204238921009</v>
      </c>
      <c r="KB106" s="192">
        <v>19.072164948453615</v>
      </c>
      <c r="KC106" s="192">
        <v>24.175824175824189</v>
      </c>
      <c r="KD106" s="192">
        <v>24.812967581047385</v>
      </c>
      <c r="KE106" s="192">
        <v>19.191919191919208</v>
      </c>
      <c r="KF106" s="192">
        <v>25.354969574036527</v>
      </c>
      <c r="KG106" s="192">
        <v>26.425591098748274</v>
      </c>
      <c r="KH106" s="192">
        <v>17.63907734056988</v>
      </c>
      <c r="KI106" s="192">
        <v>21.21559633027525</v>
      </c>
      <c r="KJ106" s="192">
        <v>22.598105548037903</v>
      </c>
      <c r="KK106" s="192">
        <v>17.337461300309588</v>
      </c>
      <c r="KL106" s="192">
        <v>24.307304785894193</v>
      </c>
      <c r="KM106" s="192">
        <v>24.787535410764875</v>
      </c>
      <c r="KN106" s="192">
        <v>19.349593495934961</v>
      </c>
      <c r="KO106" s="192">
        <v>21.3089802130898</v>
      </c>
      <c r="KP106" s="192">
        <v>24.601769911504412</v>
      </c>
      <c r="KQ106" s="192" t="str">
        <f t="shared" si="104"/>
        <v>--</v>
      </c>
      <c r="KR106" s="192" t="str">
        <f t="shared" si="104"/>
        <v>--</v>
      </c>
      <c r="KS106" s="192" t="str">
        <f t="shared" si="104"/>
        <v>--</v>
      </c>
      <c r="KT106" s="192" t="str">
        <f t="shared" si="104"/>
        <v>--</v>
      </c>
      <c r="KU106" s="192" t="str">
        <f t="shared" si="104"/>
        <v>--</v>
      </c>
      <c r="KV106" s="228">
        <v>1.3108614232209701</v>
      </c>
      <c r="KW106" s="228">
        <v>1.6077170418006399</v>
      </c>
      <c r="KX106" s="213">
        <v>0.90415913200723297</v>
      </c>
      <c r="KY106" s="228">
        <v>1.0309278350515501</v>
      </c>
      <c r="KZ106" s="213">
        <v>0.56258790436005601</v>
      </c>
      <c r="LA106" s="213">
        <v>0.88028169014084501</v>
      </c>
      <c r="LB106" s="190" t="str">
        <f t="shared" si="100"/>
        <v>--</v>
      </c>
      <c r="LC106" s="228">
        <v>2.5817555938037899</v>
      </c>
      <c r="LD106" s="228">
        <v>14.6771037181996</v>
      </c>
      <c r="LE106" s="190" t="str">
        <f t="shared" si="101"/>
        <v>--</v>
      </c>
      <c r="LF106" s="228">
        <v>1.7569546120058599</v>
      </c>
      <c r="LG106" s="228">
        <v>6.6162570888468801</v>
      </c>
      <c r="LH106" s="228">
        <v>83.491461100569296</v>
      </c>
      <c r="LI106" s="228">
        <v>81.433224755700394</v>
      </c>
      <c r="LJ106" s="228">
        <v>83.847549909255903</v>
      </c>
      <c r="LK106" s="228">
        <v>80.149253731343407</v>
      </c>
      <c r="LL106" s="228">
        <v>79.915730337078799</v>
      </c>
      <c r="LM106" s="228">
        <v>77.737881508078999</v>
      </c>
      <c r="LN106" s="228">
        <v>35.104364326375702</v>
      </c>
      <c r="LO106" s="228">
        <v>33.224755700325701</v>
      </c>
      <c r="LP106" s="228">
        <v>29.582577132486399</v>
      </c>
      <c r="LQ106" s="228">
        <v>33.880597014925399</v>
      </c>
      <c r="LR106" s="228">
        <v>30.758426966292099</v>
      </c>
      <c r="LS106" s="228">
        <v>30.341113105924599</v>
      </c>
      <c r="LT106" s="228">
        <v>53.308128544423397</v>
      </c>
      <c r="LU106" s="228">
        <v>48.450244698205502</v>
      </c>
      <c r="LV106" s="228">
        <v>49.454545454545404</v>
      </c>
      <c r="LW106" s="228">
        <v>48.281016442451502</v>
      </c>
      <c r="LX106" s="228">
        <v>45.021037868162701</v>
      </c>
      <c r="LY106" s="228">
        <v>45.945945945945901</v>
      </c>
      <c r="LZ106" s="228">
        <v>13.799621928166401</v>
      </c>
      <c r="MA106" s="228">
        <v>14.0293637846656</v>
      </c>
      <c r="MB106" s="228">
        <v>12.181818181818199</v>
      </c>
      <c r="MC106" s="228">
        <v>11.958146487294499</v>
      </c>
      <c r="MD106" s="228">
        <v>9.5371669004207593</v>
      </c>
      <c r="ME106" s="228">
        <v>10.6306306306306</v>
      </c>
      <c r="MF106" s="228">
        <v>49.905123339658402</v>
      </c>
      <c r="MG106" s="228">
        <v>40.130505709624799</v>
      </c>
      <c r="MH106" s="228">
        <v>36.976320582878003</v>
      </c>
      <c r="MI106" s="228">
        <v>39.880059970014997</v>
      </c>
      <c r="MJ106" s="228">
        <v>40.084388185653999</v>
      </c>
      <c r="MK106" s="228">
        <v>32.733812949640303</v>
      </c>
      <c r="ML106" s="228">
        <v>16.698292220113899</v>
      </c>
      <c r="MM106" s="228">
        <v>10.2773246329527</v>
      </c>
      <c r="MN106" s="228">
        <v>9.2896174863387895</v>
      </c>
      <c r="MO106" s="228">
        <v>12.2938530734633</v>
      </c>
      <c r="MP106" s="228">
        <v>10.126582278480999</v>
      </c>
      <c r="MQ106" s="228">
        <v>7.9136690647482002</v>
      </c>
      <c r="MR106" s="190" t="str">
        <f t="shared" si="102"/>
        <v>--</v>
      </c>
      <c r="MS106" s="190" t="str">
        <f t="shared" si="102"/>
        <v>--</v>
      </c>
      <c r="MT106" s="190" t="str">
        <f t="shared" si="102"/>
        <v>--</v>
      </c>
      <c r="MU106" s="190" t="str">
        <f t="shared" si="102"/>
        <v>--</v>
      </c>
      <c r="MV106" s="230">
        <v>86.570247933884303</v>
      </c>
      <c r="MW106" s="230">
        <v>85.467128027681596</v>
      </c>
      <c r="MX106" s="230">
        <v>39.049586776859499</v>
      </c>
      <c r="MY106" s="230">
        <v>34.429065743944697</v>
      </c>
      <c r="MZ106" s="230">
        <v>47.7083333333333</v>
      </c>
      <c r="NA106" s="230">
        <v>39.130434782608702</v>
      </c>
      <c r="NB106" s="230">
        <v>7.0833333333333401</v>
      </c>
      <c r="NC106" s="230">
        <v>6.0869565217391299</v>
      </c>
      <c r="ND106" s="230">
        <v>42.531120331950198</v>
      </c>
      <c r="NE106" s="230">
        <v>38.286713286713301</v>
      </c>
      <c r="NF106" s="230">
        <v>12.655601659750999</v>
      </c>
      <c r="NG106" s="230">
        <v>10.839160839160799</v>
      </c>
      <c r="NH106" s="221" t="str">
        <f t="shared" si="103"/>
        <v>--</v>
      </c>
      <c r="NI106" s="228">
        <v>14.012738853503176</v>
      </c>
      <c r="NJ106" s="228">
        <v>15.679442508710805</v>
      </c>
      <c r="NK106" s="228">
        <v>12.689393939393938</v>
      </c>
      <c r="NL106" s="221" t="str">
        <f t="shared" si="63"/>
        <v>--</v>
      </c>
      <c r="NM106" s="228">
        <v>16.498316498316498</v>
      </c>
      <c r="NN106" s="228">
        <v>12.202380952381001</v>
      </c>
      <c r="NO106" s="228">
        <v>12.241054613936001</v>
      </c>
      <c r="NP106" s="221" t="str">
        <f t="shared" si="64"/>
        <v>--</v>
      </c>
      <c r="NQ106" s="228">
        <v>11.464968152866248</v>
      </c>
      <c r="NR106" s="228">
        <v>12.369337979094089</v>
      </c>
      <c r="NS106" s="228">
        <v>11.174242424242422</v>
      </c>
      <c r="NT106" s="221" t="str">
        <f t="shared" si="65"/>
        <v>--</v>
      </c>
      <c r="NU106" s="228">
        <v>11.447811447811437</v>
      </c>
      <c r="NV106" s="228">
        <v>11.607142857142852</v>
      </c>
      <c r="NW106" s="228">
        <v>14.500941619585685</v>
      </c>
      <c r="NX106" s="221" t="str">
        <f t="shared" si="66"/>
        <v>--</v>
      </c>
      <c r="NY106" s="228">
        <v>25.4777070063694</v>
      </c>
      <c r="NZ106" s="228">
        <v>28.048780487804883</v>
      </c>
      <c r="OA106" s="228">
        <v>23.863636363636381</v>
      </c>
      <c r="OB106" s="221" t="str">
        <f t="shared" si="67"/>
        <v>--</v>
      </c>
      <c r="OC106" s="228">
        <v>27.94612794612793</v>
      </c>
      <c r="OD106" s="228">
        <v>23.809523809523821</v>
      </c>
      <c r="OE106" s="228">
        <v>26.741996233521675</v>
      </c>
      <c r="OF106" s="299">
        <v>48.333333333333364</v>
      </c>
      <c r="OG106" s="128">
        <v>61.726078799249585</v>
      </c>
      <c r="OH106" s="128">
        <v>55.877616747181932</v>
      </c>
      <c r="OI106" s="128">
        <v>47.549909255898342</v>
      </c>
      <c r="OJ106" s="128">
        <v>54.67128027681661</v>
      </c>
      <c r="OK106" s="128">
        <v>53.073463268365785</v>
      </c>
      <c r="OL106" s="128">
        <v>63.674614305750346</v>
      </c>
      <c r="OM106" s="128">
        <v>49.559082892416285</v>
      </c>
      <c r="ON106" s="310">
        <v>20.299145299145298</v>
      </c>
      <c r="OO106" s="128">
        <v>16.283524904214559</v>
      </c>
      <c r="OP106" s="128">
        <v>16.503267973856211</v>
      </c>
      <c r="OQ106" s="128">
        <v>12.204007285974491</v>
      </c>
      <c r="OR106" s="128">
        <v>24.869565217391319</v>
      </c>
      <c r="OS106" s="128">
        <v>17.443609022556377</v>
      </c>
      <c r="OT106" s="128">
        <v>14.366197183098588</v>
      </c>
      <c r="OU106" s="128">
        <v>12.252252252252246</v>
      </c>
      <c r="OW106" s="378" t="str">
        <f t="shared" si="68"/>
        <v>--</v>
      </c>
      <c r="OX106" s="392">
        <v>1.138211382113822</v>
      </c>
      <c r="OY106" s="392">
        <v>1.87207488299532</v>
      </c>
      <c r="OZ106" s="392">
        <v>2.3550724637681171</v>
      </c>
      <c r="PA106" s="378" t="str">
        <f t="shared" si="69"/>
        <v>--</v>
      </c>
      <c r="PB106" s="378" t="str">
        <f t="shared" si="69"/>
        <v>--</v>
      </c>
      <c r="PC106" s="392">
        <v>1.5332197614991487</v>
      </c>
      <c r="PD106" s="392">
        <v>5.9273422562141489</v>
      </c>
      <c r="PE106" s="391">
        <v>47.839506172839492</v>
      </c>
      <c r="PF106" s="392">
        <v>47.096774193548399</v>
      </c>
      <c r="PG106" s="392">
        <v>51.181102362204733</v>
      </c>
      <c r="PH106" s="392">
        <v>46.2230215827338</v>
      </c>
      <c r="PI106" s="391">
        <v>23.137876386687783</v>
      </c>
      <c r="PJ106" s="392">
        <v>14.967105263157888</v>
      </c>
      <c r="PK106" s="392">
        <v>10.096153846153852</v>
      </c>
      <c r="PL106" s="392">
        <v>11.418047882136289</v>
      </c>
      <c r="PM106" s="378" t="str">
        <f t="shared" si="70"/>
        <v>--</v>
      </c>
      <c r="PN106" s="392">
        <v>17.504655493482289</v>
      </c>
      <c r="PO106" s="392">
        <v>12.521440823327614</v>
      </c>
      <c r="PP106" s="392">
        <v>14.450867052023138</v>
      </c>
      <c r="PQ106" s="378" t="str">
        <f t="shared" si="71"/>
        <v>--</v>
      </c>
      <c r="PR106" s="392">
        <v>11.731843575419004</v>
      </c>
      <c r="PS106" s="392">
        <v>13.036020583190398</v>
      </c>
      <c r="PT106" s="392">
        <v>15.992292870905588</v>
      </c>
      <c r="PU106" s="378" t="str">
        <f t="shared" si="72"/>
        <v>--</v>
      </c>
      <c r="PV106" s="392">
        <v>29.236499068901285</v>
      </c>
      <c r="PW106" s="392">
        <v>25.557461406518037</v>
      </c>
      <c r="PX106" s="392">
        <v>30.443159922928704</v>
      </c>
      <c r="PZ106" s="368"/>
      <c r="QA106" s="368"/>
      <c r="QB106" s="368"/>
      <c r="QC106" s="368"/>
      <c r="QD106" s="368"/>
      <c r="QE106" s="368"/>
      <c r="QF106" s="368"/>
      <c r="QG106" s="368"/>
      <c r="QH106" s="368"/>
      <c r="QI106" s="368"/>
      <c r="QJ106" s="368"/>
      <c r="QK106" s="368"/>
      <c r="QL106" s="368"/>
      <c r="QM106" s="368"/>
      <c r="QN106" s="368"/>
      <c r="QO106" s="368"/>
      <c r="QP106" s="368"/>
      <c r="QQ106" s="368"/>
      <c r="QR106" s="368"/>
      <c r="QS106" s="368"/>
      <c r="QT106" s="368"/>
      <c r="QU106" s="368"/>
      <c r="QV106" s="368"/>
      <c r="QW106" s="368"/>
      <c r="QX106" s="368"/>
      <c r="QY106" s="368"/>
      <c r="QZ106" s="368"/>
      <c r="RA106" s="368"/>
      <c r="RB106" s="368"/>
      <c r="RC106" s="368"/>
      <c r="RD106" s="368"/>
      <c r="RE106" s="368"/>
      <c r="RF106" s="368"/>
      <c r="RG106" s="368"/>
      <c r="RH106" s="368"/>
      <c r="RI106" s="368"/>
      <c r="RJ106" s="368"/>
      <c r="RK106" s="368"/>
      <c r="RL106" s="368"/>
      <c r="RM106" s="368"/>
      <c r="RN106" s="368"/>
      <c r="RO106" s="368"/>
      <c r="RP106" s="368"/>
      <c r="RQ106" s="368"/>
      <c r="RR106" s="368"/>
      <c r="RS106" s="368"/>
      <c r="RT106" s="368"/>
    </row>
    <row r="107" spans="1:488" x14ac:dyDescent="0.25">
      <c r="A107" s="114" t="str">
        <f t="shared" si="93"/>
        <v>--</v>
      </c>
      <c r="B107" s="96" t="s">
        <v>282</v>
      </c>
      <c r="C107" s="192">
        <v>2.8846153846153837</v>
      </c>
      <c r="D107" s="192">
        <v>8.9285714285714359</v>
      </c>
      <c r="E107" s="192">
        <v>14.588859416445622</v>
      </c>
      <c r="F107" s="192">
        <v>2.8384279475982552</v>
      </c>
      <c r="G107" s="192">
        <v>8.0769230769230607</v>
      </c>
      <c r="H107" s="192">
        <v>18.260869565217394</v>
      </c>
      <c r="I107" s="192">
        <v>0.95693779904306153</v>
      </c>
      <c r="J107" s="192">
        <v>10.282776349614396</v>
      </c>
      <c r="K107" s="192">
        <v>11.683848797250874</v>
      </c>
      <c r="L107" s="192">
        <v>2.7586206896551735</v>
      </c>
      <c r="M107" s="192">
        <v>8.1280788177339893</v>
      </c>
      <c r="N107" s="192">
        <v>13.353115727002969</v>
      </c>
      <c r="O107" s="192">
        <v>0.9411764705882345</v>
      </c>
      <c r="P107" s="192">
        <v>6.2921348314606771</v>
      </c>
      <c r="Q107" s="192">
        <v>11.479591836734704</v>
      </c>
      <c r="R107" s="192">
        <v>2.4038461538461533</v>
      </c>
      <c r="S107" s="192">
        <v>7.753479125248508</v>
      </c>
      <c r="T107" s="192">
        <v>10.215053763440858</v>
      </c>
      <c r="U107" s="192">
        <v>2.1929824561403501</v>
      </c>
      <c r="V107" s="192">
        <v>7.1153846153846123</v>
      </c>
      <c r="W107" s="192">
        <v>14.035087719298252</v>
      </c>
      <c r="X107" s="192">
        <v>0.95693779904306153</v>
      </c>
      <c r="Y107" s="192">
        <v>8.2687338501291947</v>
      </c>
      <c r="Z107" s="192">
        <v>9.6551724137931068</v>
      </c>
      <c r="AA107" s="192">
        <v>2.298850574712644</v>
      </c>
      <c r="AB107" s="192">
        <v>7.6354679802955712</v>
      </c>
      <c r="AC107" s="192">
        <v>10.810810810810809</v>
      </c>
      <c r="AD107" s="192">
        <v>0.9411764705882345</v>
      </c>
      <c r="AE107" s="192">
        <v>5.3932584269662929</v>
      </c>
      <c r="AF107" s="192">
        <v>9.5360824742268022</v>
      </c>
      <c r="AG107" s="192">
        <v>1.6949152542372898</v>
      </c>
      <c r="AH107" s="192">
        <v>6.3872255489021992</v>
      </c>
      <c r="AI107" s="192">
        <v>12.466843501326258</v>
      </c>
      <c r="AJ107" s="192">
        <v>1.5384615384615377</v>
      </c>
      <c r="AK107" s="192">
        <v>5.2123552123552148</v>
      </c>
      <c r="AL107" s="192">
        <v>13.656387665198237</v>
      </c>
      <c r="AM107" s="192">
        <v>0.47961630695443636</v>
      </c>
      <c r="AN107" s="192">
        <v>6.7010309278350544</v>
      </c>
      <c r="AO107" s="192">
        <v>8.2758620689655089</v>
      </c>
      <c r="AP107" s="192">
        <v>1.6129032258064531</v>
      </c>
      <c r="AQ107" s="192">
        <v>3.4653465346534689</v>
      </c>
      <c r="AR107" s="192">
        <v>11.077844311377239</v>
      </c>
      <c r="AS107" s="192">
        <v>0.70754716981132038</v>
      </c>
      <c r="AT107" s="192">
        <v>3.6446469248291575</v>
      </c>
      <c r="AU107" s="192">
        <v>8.7179487179487118</v>
      </c>
      <c r="AV107" s="192">
        <v>2.8368794326241131</v>
      </c>
      <c r="AW107" s="192">
        <v>15.498154981549813</v>
      </c>
      <c r="AX107" s="192">
        <v>10.275689223057645</v>
      </c>
      <c r="AY107" s="192">
        <v>4.1580041580041582</v>
      </c>
      <c r="AZ107" s="192">
        <v>12.65597147950089</v>
      </c>
      <c r="BA107" s="192">
        <v>15.767634854771796</v>
      </c>
      <c r="BB107" s="192">
        <v>1.379310344827587</v>
      </c>
      <c r="BC107" s="192">
        <v>15.802469135802474</v>
      </c>
      <c r="BD107" s="192">
        <v>12.377850162866459</v>
      </c>
      <c r="BE107" s="192">
        <v>2.6966292134831464</v>
      </c>
      <c r="BF107" s="192">
        <v>13.667425968109336</v>
      </c>
      <c r="BG107" s="192">
        <v>12.74238227146815</v>
      </c>
      <c r="BH107" s="192">
        <v>2.4229074889867879</v>
      </c>
      <c r="BI107" s="192">
        <v>11.297071129707117</v>
      </c>
      <c r="BJ107" s="192">
        <v>16.33663366336636</v>
      </c>
      <c r="BK107" s="192" t="s">
        <v>286</v>
      </c>
      <c r="BL107" s="192">
        <v>4.0968342644319193</v>
      </c>
      <c r="BM107" s="192">
        <v>4.303797468354432</v>
      </c>
      <c r="BN107" s="192" t="s">
        <v>286</v>
      </c>
      <c r="BO107" s="192">
        <v>3.5906642728903506</v>
      </c>
      <c r="BP107" s="192">
        <v>4.1493775933610522</v>
      </c>
      <c r="BQ107" s="192" t="s">
        <v>286</v>
      </c>
      <c r="BR107" s="192">
        <v>3.7220843672455857</v>
      </c>
      <c r="BS107" s="192">
        <v>3.8961038961038952</v>
      </c>
      <c r="BT107" s="192" t="s">
        <v>286</v>
      </c>
      <c r="BU107" s="192">
        <v>2.2831050228310512</v>
      </c>
      <c r="BV107" s="192">
        <v>4.4198895027624294</v>
      </c>
      <c r="BW107" s="192" t="s">
        <v>286</v>
      </c>
      <c r="BX107" s="192">
        <v>1.4893617021276619</v>
      </c>
      <c r="BY107" s="192">
        <v>3.9603960396039604</v>
      </c>
      <c r="BZ107" s="192" t="s">
        <v>286</v>
      </c>
      <c r="CA107" s="192">
        <v>10.154525386313473</v>
      </c>
      <c r="CB107" s="192">
        <v>45.405405405405418</v>
      </c>
      <c r="CC107" s="192" t="s">
        <v>286</v>
      </c>
      <c r="CD107" s="192">
        <v>7.0512820512820484</v>
      </c>
      <c r="CE107" s="192">
        <v>45.351473922902507</v>
      </c>
      <c r="CF107" s="192" t="s">
        <v>286</v>
      </c>
      <c r="CG107" s="192">
        <v>10.029498525073736</v>
      </c>
      <c r="CH107" s="192">
        <v>38.214285714285722</v>
      </c>
      <c r="CI107" s="192" t="s">
        <v>286</v>
      </c>
      <c r="CJ107" s="192">
        <v>7.7777777777777768</v>
      </c>
      <c r="CK107" s="192">
        <v>37.539432176656177</v>
      </c>
      <c r="CL107" s="192" t="s">
        <v>286</v>
      </c>
      <c r="CM107" s="192">
        <v>4.8717948717948749</v>
      </c>
      <c r="CN107" s="192">
        <v>25.633802816901401</v>
      </c>
      <c r="CO107" s="192" t="s">
        <v>286</v>
      </c>
      <c r="CP107" s="192">
        <v>35.018726591760327</v>
      </c>
      <c r="CQ107" s="192">
        <v>62.720403022670013</v>
      </c>
      <c r="CR107" s="192" t="s">
        <v>286</v>
      </c>
      <c r="CS107" s="192">
        <v>31.760435571687815</v>
      </c>
      <c r="CT107" s="192">
        <v>57.563025210084049</v>
      </c>
      <c r="CU107" s="192" t="s">
        <v>286</v>
      </c>
      <c r="CV107" s="192">
        <v>33.333333333333343</v>
      </c>
      <c r="CW107" s="192">
        <v>51.815181518151832</v>
      </c>
      <c r="CX107" s="192" t="s">
        <v>286</v>
      </c>
      <c r="CY107" s="192">
        <v>29.742388758782212</v>
      </c>
      <c r="CZ107" s="192">
        <v>50.140056022408977</v>
      </c>
      <c r="DA107" s="192" t="s">
        <v>286</v>
      </c>
      <c r="DB107" s="192">
        <v>22.894168466522686</v>
      </c>
      <c r="DC107" s="210">
        <v>46.019900497512417</v>
      </c>
      <c r="DD107" s="192">
        <v>74.704491725768321</v>
      </c>
      <c r="DE107" s="192">
        <v>75.464684014869988</v>
      </c>
      <c r="DF107" s="192">
        <v>55.778894472361806</v>
      </c>
      <c r="DG107" s="192">
        <v>68.410041841004158</v>
      </c>
      <c r="DH107" s="192">
        <v>70.810810810810821</v>
      </c>
      <c r="DI107" s="192">
        <v>52.083333333333314</v>
      </c>
      <c r="DJ107" s="192">
        <v>67.139479905437298</v>
      </c>
      <c r="DK107" s="192">
        <v>65.841584158415884</v>
      </c>
      <c r="DL107" s="192">
        <v>47.88273615635179</v>
      </c>
      <c r="DM107" s="192">
        <v>75.524475524475605</v>
      </c>
      <c r="DN107" s="192">
        <v>70.547945205479493</v>
      </c>
      <c r="DO107" s="192">
        <v>57.063711911357331</v>
      </c>
      <c r="DP107" s="192">
        <v>71.981776765375855</v>
      </c>
      <c r="DQ107" s="192">
        <v>72.457627118644112</v>
      </c>
      <c r="DR107" s="192">
        <v>56.716417910447795</v>
      </c>
      <c r="DS107" s="192">
        <v>53.809523809523832</v>
      </c>
      <c r="DT107" s="192">
        <v>55.925925925925952</v>
      </c>
      <c r="DU107" s="192">
        <v>42.171717171717169</v>
      </c>
      <c r="DV107" s="192">
        <v>44.514767932489406</v>
      </c>
      <c r="DW107" s="192">
        <v>50.813743218806543</v>
      </c>
      <c r="DX107" s="192">
        <v>41.164241164241155</v>
      </c>
      <c r="DY107" s="192">
        <v>48.578199052132703</v>
      </c>
      <c r="DZ107" s="192">
        <v>50.495049504950494</v>
      </c>
      <c r="EA107" s="192">
        <v>35.830618892508127</v>
      </c>
      <c r="EB107" s="192">
        <v>51.860465116279045</v>
      </c>
      <c r="EC107" s="192">
        <v>55.963302752293551</v>
      </c>
      <c r="ED107" s="192">
        <v>39.612188365650944</v>
      </c>
      <c r="EE107" s="192">
        <v>58.690744920993204</v>
      </c>
      <c r="EF107" s="192">
        <v>61.063829787234063</v>
      </c>
      <c r="EG107" s="192">
        <v>43.564356435643575</v>
      </c>
      <c r="EH107" s="192">
        <v>19.81132075471697</v>
      </c>
      <c r="EI107" s="192">
        <v>16.697588126159548</v>
      </c>
      <c r="EJ107" s="192">
        <v>9.5477386934673358</v>
      </c>
      <c r="EK107" s="192">
        <v>21.593291404612152</v>
      </c>
      <c r="EL107" s="192">
        <v>13.978494623655914</v>
      </c>
      <c r="EM107" s="192">
        <v>9.4339622641509511</v>
      </c>
      <c r="EN107" s="192">
        <v>17.370892018779365</v>
      </c>
      <c r="EO107" s="192">
        <v>13.681592039801</v>
      </c>
      <c r="EP107" s="192">
        <v>9.4155844155844104</v>
      </c>
      <c r="EQ107" s="192">
        <v>15.384615384615389</v>
      </c>
      <c r="ER107" s="192">
        <v>17.551963048498852</v>
      </c>
      <c r="ES107" s="192">
        <v>10.249307479224377</v>
      </c>
      <c r="ET107" s="192">
        <v>21.640091116173114</v>
      </c>
      <c r="EU107" s="192">
        <v>15.450643776824037</v>
      </c>
      <c r="EV107" s="192">
        <v>13.71571072319202</v>
      </c>
      <c r="EW107" s="192" t="s">
        <v>286</v>
      </c>
      <c r="EX107" s="192" t="s">
        <v>286</v>
      </c>
      <c r="EY107" s="192" t="s">
        <v>286</v>
      </c>
      <c r="EZ107" s="192">
        <v>86.526315789473685</v>
      </c>
      <c r="FA107" s="192">
        <v>83.392857142857167</v>
      </c>
      <c r="FB107" s="192">
        <v>83.472803347280347</v>
      </c>
      <c r="FC107" s="192">
        <v>87.97169811320758</v>
      </c>
      <c r="FD107" s="192">
        <v>84.788029925187118</v>
      </c>
      <c r="FE107" s="192">
        <v>79.545454545454561</v>
      </c>
      <c r="FF107" s="192">
        <v>86.727688787185414</v>
      </c>
      <c r="FG107" s="192">
        <v>84.064665127020831</v>
      </c>
      <c r="FH107" s="192">
        <v>77.15877437325905</v>
      </c>
      <c r="FI107" s="192">
        <v>82.352941176470665</v>
      </c>
      <c r="FJ107" s="192">
        <v>83.26271186440681</v>
      </c>
      <c r="FK107" s="192">
        <v>75.930521091811329</v>
      </c>
      <c r="FL107" s="192" t="s">
        <v>286</v>
      </c>
      <c r="FM107" s="192" t="s">
        <v>286</v>
      </c>
      <c r="FN107" s="192" t="s">
        <v>286</v>
      </c>
      <c r="FO107" s="192">
        <v>43.789473684210542</v>
      </c>
      <c r="FP107" s="192">
        <v>33.035714285714221</v>
      </c>
      <c r="FQ107" s="192">
        <v>29.707112970711339</v>
      </c>
      <c r="FR107" s="192">
        <v>37.971698113207538</v>
      </c>
      <c r="FS107" s="192">
        <v>34.91271820448879</v>
      </c>
      <c r="FT107" s="192">
        <v>22.727272727272741</v>
      </c>
      <c r="FU107" s="192">
        <v>38.901601830663616</v>
      </c>
      <c r="FV107" s="192">
        <v>30.254041570438829</v>
      </c>
      <c r="FW107" s="192">
        <v>27.855153203342642</v>
      </c>
      <c r="FX107" s="192">
        <v>39.140271493212651</v>
      </c>
      <c r="FY107" s="192">
        <v>34.53389830508474</v>
      </c>
      <c r="FZ107" s="192">
        <v>23.821339950372199</v>
      </c>
      <c r="GA107" s="192" t="s">
        <v>286</v>
      </c>
      <c r="GB107" s="192" t="s">
        <v>286</v>
      </c>
      <c r="GC107" s="192" t="s">
        <v>286</v>
      </c>
      <c r="GD107" s="192">
        <v>70.474137931034406</v>
      </c>
      <c r="GE107" s="192">
        <v>72.977941176470665</v>
      </c>
      <c r="GF107" s="192">
        <v>73.98720682302779</v>
      </c>
      <c r="GG107" s="192">
        <v>65.311004784689004</v>
      </c>
      <c r="GH107" s="192">
        <v>66.91919191919186</v>
      </c>
      <c r="GI107" s="192">
        <v>74.750830564783953</v>
      </c>
      <c r="GJ107" s="192">
        <v>61.71693735498836</v>
      </c>
      <c r="GK107" s="192">
        <v>60.092807424593964</v>
      </c>
      <c r="GL107" s="192">
        <v>57.74647887323944</v>
      </c>
      <c r="GM107" s="192">
        <v>52.488687782805449</v>
      </c>
      <c r="GN107" s="192">
        <v>58.458244111349025</v>
      </c>
      <c r="GO107" s="192">
        <v>59.898477157360347</v>
      </c>
      <c r="GP107" s="192" t="s">
        <v>286</v>
      </c>
      <c r="GQ107" s="192" t="s">
        <v>286</v>
      </c>
      <c r="GR107" s="192" t="s">
        <v>286</v>
      </c>
      <c r="GS107" s="192">
        <v>25.431034482758619</v>
      </c>
      <c r="GT107" s="192">
        <v>28.492647058823504</v>
      </c>
      <c r="GU107" s="192">
        <v>29.424307036247338</v>
      </c>
      <c r="GV107" s="192">
        <v>21.77033492822968</v>
      </c>
      <c r="GW107" s="192">
        <v>27.272727272727273</v>
      </c>
      <c r="GX107" s="192">
        <v>31.893687707641195</v>
      </c>
      <c r="GY107" s="192">
        <v>22.273781902552205</v>
      </c>
      <c r="GZ107" s="192">
        <v>20.185614849187932</v>
      </c>
      <c r="HA107" s="192">
        <v>18.591549295774659</v>
      </c>
      <c r="HB107" s="192">
        <v>16.742081447963816</v>
      </c>
      <c r="HC107" s="192">
        <v>22.055674518201293</v>
      </c>
      <c r="HD107" s="192">
        <v>20.558375634517773</v>
      </c>
      <c r="HE107" s="192" t="s">
        <v>286</v>
      </c>
      <c r="HF107" s="192" t="s">
        <v>286</v>
      </c>
      <c r="HG107" s="192" t="s">
        <v>286</v>
      </c>
      <c r="HH107" s="192">
        <v>33.856502242152494</v>
      </c>
      <c r="HI107" s="132">
        <v>18.045112781954874</v>
      </c>
      <c r="HJ107" s="132">
        <v>13.859275053304904</v>
      </c>
      <c r="HK107" s="132">
        <v>39.024390243902438</v>
      </c>
      <c r="HL107" s="132">
        <v>30.690537084398962</v>
      </c>
      <c r="HM107" s="192">
        <v>23.972602739726035</v>
      </c>
      <c r="HN107" s="192">
        <v>45.843230403800483</v>
      </c>
      <c r="HO107" s="192">
        <v>44.786729857819921</v>
      </c>
      <c r="HP107" s="192">
        <v>35.014005602240907</v>
      </c>
      <c r="HQ107" s="192">
        <v>40.610328638497712</v>
      </c>
      <c r="HR107" s="192">
        <v>38.512035010940942</v>
      </c>
      <c r="HS107" s="192">
        <v>36.340206185567041</v>
      </c>
      <c r="HT107" s="192" t="s">
        <v>286</v>
      </c>
      <c r="HU107" s="192" t="s">
        <v>286</v>
      </c>
      <c r="HV107" s="192" t="s">
        <v>286</v>
      </c>
      <c r="HW107" s="192">
        <v>12.556053811659183</v>
      </c>
      <c r="HX107" s="192">
        <v>5.6390977443609023</v>
      </c>
      <c r="HY107" s="192">
        <v>4.0511727078891262</v>
      </c>
      <c r="HZ107" s="192">
        <v>15.853658536585352</v>
      </c>
      <c r="IA107" s="192">
        <v>10.485933503836318</v>
      </c>
      <c r="IB107" s="192">
        <v>7.5342465753424657</v>
      </c>
      <c r="IC107" s="192">
        <v>18.527315914489318</v>
      </c>
      <c r="ID107" s="192">
        <v>19.431279620853108</v>
      </c>
      <c r="IE107" s="192">
        <v>11.204481792717084</v>
      </c>
      <c r="IF107" s="192">
        <v>17.605633802816918</v>
      </c>
      <c r="IG107" s="192">
        <v>14.879649890590821</v>
      </c>
      <c r="IH107" s="192">
        <v>13.402061855670112</v>
      </c>
      <c r="II107" s="192" t="s">
        <v>286</v>
      </c>
      <c r="IJ107" s="192" t="s">
        <v>286</v>
      </c>
      <c r="IK107" s="192" t="s">
        <v>286</v>
      </c>
      <c r="IL107" s="192" t="s">
        <v>286</v>
      </c>
      <c r="IM107" s="192" t="s">
        <v>286</v>
      </c>
      <c r="IN107" s="192" t="s">
        <v>286</v>
      </c>
      <c r="IO107" s="192" t="s">
        <v>286</v>
      </c>
      <c r="IP107" s="192" t="s">
        <v>286</v>
      </c>
      <c r="IQ107" s="192" t="s">
        <v>286</v>
      </c>
      <c r="IR107" s="192" t="s">
        <v>286</v>
      </c>
      <c r="IS107" s="192">
        <v>13.740458015267189</v>
      </c>
      <c r="IT107" s="192">
        <v>12.535612535612538</v>
      </c>
      <c r="IU107" s="192" t="s">
        <v>286</v>
      </c>
      <c r="IV107" s="192">
        <v>15.935334872979203</v>
      </c>
      <c r="IW107" s="192">
        <v>11.229946524064164</v>
      </c>
      <c r="IX107" s="192" t="s">
        <v>286</v>
      </c>
      <c r="IY107" s="192" t="s">
        <v>286</v>
      </c>
      <c r="IZ107" s="192" t="s">
        <v>286</v>
      </c>
      <c r="JA107" s="192" t="s">
        <v>286</v>
      </c>
      <c r="JB107" s="192" t="s">
        <v>286</v>
      </c>
      <c r="JC107" s="192" t="s">
        <v>286</v>
      </c>
      <c r="JD107" s="192" t="s">
        <v>286</v>
      </c>
      <c r="JE107" s="192" t="s">
        <v>286</v>
      </c>
      <c r="JF107" s="192" t="s">
        <v>286</v>
      </c>
      <c r="JG107" s="192" t="s">
        <v>286</v>
      </c>
      <c r="JH107" s="192">
        <v>12.722646310432571</v>
      </c>
      <c r="JI107" s="192">
        <v>14.245014245014243</v>
      </c>
      <c r="JJ107" s="192" t="s">
        <v>286</v>
      </c>
      <c r="JK107" s="192">
        <v>10.161662817551962</v>
      </c>
      <c r="JL107" s="192">
        <v>14.705882352941172</v>
      </c>
      <c r="JM107" s="192" t="s">
        <v>286</v>
      </c>
      <c r="JN107" s="192" t="s">
        <v>286</v>
      </c>
      <c r="JO107" s="192" t="s">
        <v>286</v>
      </c>
      <c r="JP107" s="192" t="s">
        <v>286</v>
      </c>
      <c r="JQ107" s="192" t="s">
        <v>286</v>
      </c>
      <c r="JR107" s="192" t="s">
        <v>286</v>
      </c>
      <c r="JS107" s="192" t="s">
        <v>286</v>
      </c>
      <c r="JT107" s="192" t="s">
        <v>286</v>
      </c>
      <c r="JU107" s="192" t="s">
        <v>286</v>
      </c>
      <c r="JV107" s="192" t="s">
        <v>286</v>
      </c>
      <c r="JW107" s="192">
        <v>26.463104325699742</v>
      </c>
      <c r="JX107" s="192">
        <v>26.78062678062679</v>
      </c>
      <c r="JY107" s="192" t="s">
        <v>286</v>
      </c>
      <c r="JZ107" s="192">
        <v>26.096997690531168</v>
      </c>
      <c r="KA107" s="192">
        <v>25.935828877005338</v>
      </c>
      <c r="KB107" s="192">
        <v>16.666666666666675</v>
      </c>
      <c r="KC107" s="192">
        <v>23.800738007380076</v>
      </c>
      <c r="KD107" s="192">
        <v>29.145728643216074</v>
      </c>
      <c r="KE107" s="192">
        <v>17.819706498951778</v>
      </c>
      <c r="KF107" s="192">
        <v>24.464285714285694</v>
      </c>
      <c r="KG107" s="192">
        <v>27.708333333333339</v>
      </c>
      <c r="KH107" s="192">
        <v>20.283018867924511</v>
      </c>
      <c r="KI107" s="192">
        <v>22.556390977443609</v>
      </c>
      <c r="KJ107" s="192">
        <v>26.948051948051948</v>
      </c>
      <c r="KK107" s="192">
        <v>21.9114219114219</v>
      </c>
      <c r="KL107" s="192">
        <v>28.341013824884772</v>
      </c>
      <c r="KM107" s="192">
        <v>29.201101928374666</v>
      </c>
      <c r="KN107" s="192">
        <v>21.10091743119267</v>
      </c>
      <c r="KO107" s="192">
        <v>23.240938166311288</v>
      </c>
      <c r="KP107" s="192">
        <v>29.85074626865671</v>
      </c>
      <c r="KQ107" s="192" t="str">
        <f t="shared" si="104"/>
        <v>--</v>
      </c>
      <c r="KR107" s="192" t="str">
        <f t="shared" si="104"/>
        <v>--</v>
      </c>
      <c r="KS107" s="192" t="str">
        <f t="shared" si="104"/>
        <v>--</v>
      </c>
      <c r="KT107" s="192" t="str">
        <f t="shared" si="104"/>
        <v>--</v>
      </c>
      <c r="KU107" s="192" t="str">
        <f t="shared" si="104"/>
        <v>--</v>
      </c>
      <c r="KV107" s="228">
        <v>2.2900763358778602</v>
      </c>
      <c r="KW107" s="228">
        <v>2.0833333333333299</v>
      </c>
      <c r="KX107" s="228">
        <v>1.40449438202247</v>
      </c>
      <c r="KY107" s="213">
        <v>0.80482897384305796</v>
      </c>
      <c r="KZ107" s="228">
        <v>2.3706896551724101</v>
      </c>
      <c r="LA107" s="228">
        <v>1.6949152542372901</v>
      </c>
      <c r="LB107" s="190" t="str">
        <f t="shared" si="100"/>
        <v>--</v>
      </c>
      <c r="LC107" s="228">
        <v>2.98507462686567</v>
      </c>
      <c r="LD107" s="228">
        <v>8.9230769230769198</v>
      </c>
      <c r="LE107" s="190" t="str">
        <f t="shared" si="101"/>
        <v>--</v>
      </c>
      <c r="LF107" s="228">
        <v>1.1111111111111101</v>
      </c>
      <c r="LG107" s="228">
        <v>11.1428571428571</v>
      </c>
      <c r="LH107" s="228">
        <v>85.4166666666667</v>
      </c>
      <c r="LI107" s="228">
        <v>82.476635514018696</v>
      </c>
      <c r="LJ107" s="228">
        <v>77.142857142857096</v>
      </c>
      <c r="LK107" s="228">
        <v>80.894308943089499</v>
      </c>
      <c r="LL107" s="228">
        <v>80.561555075594001</v>
      </c>
      <c r="LM107" s="228">
        <v>72.112676056338103</v>
      </c>
      <c r="LN107" s="228">
        <v>35.6770833333333</v>
      </c>
      <c r="LO107" s="228">
        <v>32.7102803738318</v>
      </c>
      <c r="LP107" s="228">
        <v>29.428571428571502</v>
      </c>
      <c r="LQ107" s="228">
        <v>30.081300813008099</v>
      </c>
      <c r="LR107" s="228">
        <v>31.7494600431965</v>
      </c>
      <c r="LS107" s="228">
        <v>23.661971830985902</v>
      </c>
      <c r="LT107" s="228">
        <v>45.714285714285701</v>
      </c>
      <c r="LU107" s="228">
        <v>53.271028037383097</v>
      </c>
      <c r="LV107" s="228">
        <v>54.857142857142897</v>
      </c>
      <c r="LW107" s="228">
        <v>46.356275303643699</v>
      </c>
      <c r="LX107" s="228">
        <v>45.3563714902808</v>
      </c>
      <c r="LY107" s="228">
        <v>52.676056338028197</v>
      </c>
      <c r="LZ107" s="228">
        <v>8.5714285714285605</v>
      </c>
      <c r="MA107" s="228">
        <v>12.383177570093499</v>
      </c>
      <c r="MB107" s="228">
        <v>12.8571428571429</v>
      </c>
      <c r="MC107" s="228">
        <v>9.9190283400809705</v>
      </c>
      <c r="MD107" s="228">
        <v>9.9352051835853104</v>
      </c>
      <c r="ME107" s="228">
        <v>14.366197183098601</v>
      </c>
      <c r="MF107" s="228">
        <v>46.073298429319401</v>
      </c>
      <c r="MG107" s="228">
        <v>49.648711943793899</v>
      </c>
      <c r="MH107" s="228">
        <v>44.4444444444445</v>
      </c>
      <c r="MI107" s="228">
        <v>37.449392712550598</v>
      </c>
      <c r="MJ107" s="228">
        <v>39.524838012958902</v>
      </c>
      <c r="MK107" s="228">
        <v>36.056338028169002</v>
      </c>
      <c r="ML107" s="228">
        <v>15.183246073298401</v>
      </c>
      <c r="MM107" s="228">
        <v>18.2669789227166</v>
      </c>
      <c r="MN107" s="228">
        <v>15.954415954416</v>
      </c>
      <c r="MO107" s="228">
        <v>10.931174089068801</v>
      </c>
      <c r="MP107" s="228">
        <v>11.8790496760259</v>
      </c>
      <c r="MQ107" s="228">
        <v>10.422535211267601</v>
      </c>
      <c r="MR107" s="190" t="str">
        <f t="shared" si="102"/>
        <v>--</v>
      </c>
      <c r="MS107" s="190" t="str">
        <f t="shared" si="102"/>
        <v>--</v>
      </c>
      <c r="MT107" s="190" t="str">
        <f t="shared" si="102"/>
        <v>--</v>
      </c>
      <c r="MU107" s="190" t="str">
        <f t="shared" si="102"/>
        <v>--</v>
      </c>
      <c r="MV107" s="230">
        <v>89.497716894977202</v>
      </c>
      <c r="MW107" s="230">
        <v>82.522123893805301</v>
      </c>
      <c r="MX107" s="230">
        <v>37.442922374429202</v>
      </c>
      <c r="MY107" s="230">
        <v>32.743362831858398</v>
      </c>
      <c r="MZ107" s="230">
        <v>49.302325581395401</v>
      </c>
      <c r="NA107" s="230">
        <v>42.731277533039702</v>
      </c>
      <c r="NB107" s="230">
        <v>9.5348837209302406</v>
      </c>
      <c r="NC107" s="230">
        <v>6.3876651982378903</v>
      </c>
      <c r="ND107" s="230">
        <v>39.5833333333333</v>
      </c>
      <c r="NE107" s="230">
        <v>40.486725663716797</v>
      </c>
      <c r="NF107" s="230">
        <v>14.5833333333333</v>
      </c>
      <c r="NG107" s="230">
        <v>11.9469026548672</v>
      </c>
      <c r="NH107" s="221" t="str">
        <f t="shared" si="103"/>
        <v>--</v>
      </c>
      <c r="NI107" s="228">
        <v>19.653179190751459</v>
      </c>
      <c r="NJ107" s="228">
        <v>21.695760598503725</v>
      </c>
      <c r="NK107" s="228">
        <v>17.579250720461101</v>
      </c>
      <c r="NL107" s="221" t="str">
        <f t="shared" si="63"/>
        <v>--</v>
      </c>
      <c r="NM107" s="228">
        <v>13.7387387387387</v>
      </c>
      <c r="NN107" s="228">
        <v>17.2897196261682</v>
      </c>
      <c r="NO107" s="228">
        <v>16.320474777448101</v>
      </c>
      <c r="NP107" s="221" t="str">
        <f t="shared" si="64"/>
        <v>--</v>
      </c>
      <c r="NQ107" s="228">
        <v>12.716763005780347</v>
      </c>
      <c r="NR107" s="228">
        <v>11.720698254364097</v>
      </c>
      <c r="NS107" s="228">
        <v>10.374639769452449</v>
      </c>
      <c r="NT107" s="221" t="str">
        <f t="shared" si="65"/>
        <v>--</v>
      </c>
      <c r="NU107" s="228">
        <v>13.063063063063055</v>
      </c>
      <c r="NV107" s="228">
        <v>13.785046728971976</v>
      </c>
      <c r="NW107" s="228">
        <v>18.397626112759646</v>
      </c>
      <c r="NX107" s="221" t="str">
        <f t="shared" si="66"/>
        <v>--</v>
      </c>
      <c r="NY107" s="228">
        <v>32.369942196531774</v>
      </c>
      <c r="NZ107" s="228">
        <v>33.416458852867841</v>
      </c>
      <c r="OA107" s="228">
        <v>27.953890489913533</v>
      </c>
      <c r="OB107" s="221" t="str">
        <f t="shared" si="67"/>
        <v>--</v>
      </c>
      <c r="OC107" s="228">
        <v>26.801801801801826</v>
      </c>
      <c r="OD107" s="228">
        <v>31.074766355140181</v>
      </c>
      <c r="OE107" s="228">
        <v>34.718100890207715</v>
      </c>
      <c r="OF107" s="299">
        <v>48.526077097505677</v>
      </c>
      <c r="OG107" s="128">
        <v>55.12820512820511</v>
      </c>
      <c r="OH107" s="128">
        <v>53.379953379953406</v>
      </c>
      <c r="OI107" s="128">
        <v>52.957746478873219</v>
      </c>
      <c r="OJ107" s="128">
        <v>54.76718403547671</v>
      </c>
      <c r="OK107" s="128">
        <v>53.830645161290327</v>
      </c>
      <c r="OL107" s="128">
        <v>53.13174946004321</v>
      </c>
      <c r="OM107" s="128">
        <v>42.655367231638436</v>
      </c>
      <c r="ON107" s="310">
        <v>20.51282051282049</v>
      </c>
      <c r="OO107" s="128">
        <v>13.684210526315809</v>
      </c>
      <c r="OP107" s="128">
        <v>13.583138173302094</v>
      </c>
      <c r="OQ107" s="128">
        <v>11.206896551724137</v>
      </c>
      <c r="OR107" s="128">
        <v>26.948775055679274</v>
      </c>
      <c r="OS107" s="128">
        <v>16.969696969696962</v>
      </c>
      <c r="OT107" s="128">
        <v>11.304347826086959</v>
      </c>
      <c r="OU107" s="128">
        <v>12.21590909090909</v>
      </c>
      <c r="OW107" s="378" t="str">
        <f t="shared" si="68"/>
        <v>--</v>
      </c>
      <c r="OX107" s="392">
        <v>1.3698630136986292</v>
      </c>
      <c r="OY107" s="392">
        <v>3.9370078740157446</v>
      </c>
      <c r="OZ107" s="392">
        <v>0.89285714285714357</v>
      </c>
      <c r="PA107" s="378" t="str">
        <f t="shared" si="69"/>
        <v>--</v>
      </c>
      <c r="PB107" s="378" t="str">
        <f t="shared" si="69"/>
        <v>--</v>
      </c>
      <c r="PC107" s="392">
        <v>2.2099447513812156</v>
      </c>
      <c r="PD107" s="392">
        <v>6.4220183486238547</v>
      </c>
      <c r="PE107" s="391">
        <v>49.180327868852416</v>
      </c>
      <c r="PF107" s="392">
        <v>48.416289592760165</v>
      </c>
      <c r="PG107" s="392">
        <v>53.385416666666679</v>
      </c>
      <c r="PH107" s="392">
        <v>48.680351906158364</v>
      </c>
      <c r="PI107" s="391">
        <v>23.244552058111392</v>
      </c>
      <c r="PJ107" s="392">
        <v>16.861826697892266</v>
      </c>
      <c r="PK107" s="392">
        <v>9.6256684491978621</v>
      </c>
      <c r="PL107" s="392">
        <v>11.377245508982037</v>
      </c>
      <c r="PM107" s="378" t="str">
        <f t="shared" si="70"/>
        <v>--</v>
      </c>
      <c r="PN107" s="392">
        <v>14.921465968586395</v>
      </c>
      <c r="PO107" s="392">
        <v>16.766467065868273</v>
      </c>
      <c r="PP107" s="392">
        <v>16.088328075709782</v>
      </c>
      <c r="PQ107" s="378" t="str">
        <f t="shared" si="71"/>
        <v>--</v>
      </c>
      <c r="PR107" s="392">
        <v>15.183246073298429</v>
      </c>
      <c r="PS107" s="392">
        <v>16.167664670658681</v>
      </c>
      <c r="PT107" s="392">
        <v>13.880126182965299</v>
      </c>
      <c r="PU107" s="378" t="str">
        <f t="shared" si="72"/>
        <v>--</v>
      </c>
      <c r="PV107" s="392">
        <v>30.104712041884824</v>
      </c>
      <c r="PW107" s="392">
        <v>32.93413173652695</v>
      </c>
      <c r="PX107" s="392">
        <v>29.968454258675088</v>
      </c>
      <c r="PZ107" s="368"/>
      <c r="QA107" s="368"/>
      <c r="QB107" s="368"/>
      <c r="QC107" s="368"/>
      <c r="QD107" s="368"/>
      <c r="QE107" s="368"/>
      <c r="QF107" s="368"/>
      <c r="QG107" s="368"/>
      <c r="QH107" s="368"/>
      <c r="QI107" s="368"/>
      <c r="QJ107" s="368"/>
      <c r="QK107" s="368"/>
      <c r="QL107" s="368"/>
      <c r="QM107" s="368"/>
      <c r="QN107" s="368"/>
      <c r="QO107" s="368"/>
      <c r="QP107" s="368"/>
      <c r="QQ107" s="368"/>
      <c r="QR107" s="368"/>
      <c r="QS107" s="368"/>
      <c r="QT107" s="368"/>
      <c r="QU107" s="368"/>
      <c r="QV107" s="368"/>
      <c r="QW107" s="368"/>
      <c r="QX107" s="368"/>
      <c r="QY107" s="368"/>
      <c r="QZ107" s="368"/>
      <c r="RA107" s="368"/>
      <c r="RB107" s="368"/>
      <c r="RC107" s="368"/>
      <c r="RD107" s="368"/>
      <c r="RE107" s="368"/>
      <c r="RF107" s="368"/>
      <c r="RG107" s="368"/>
      <c r="RH107" s="368"/>
      <c r="RI107" s="368"/>
      <c r="RJ107" s="368"/>
      <c r="RK107" s="368"/>
      <c r="RL107" s="368"/>
      <c r="RM107" s="368"/>
      <c r="RN107" s="368"/>
      <c r="RO107" s="368"/>
      <c r="RP107" s="368"/>
      <c r="RQ107" s="368"/>
      <c r="RR107" s="368"/>
      <c r="RS107" s="368"/>
      <c r="RT107" s="368"/>
    </row>
    <row r="108" spans="1:488" x14ac:dyDescent="0.25">
      <c r="A108" s="114" t="str">
        <f t="shared" si="93"/>
        <v>--</v>
      </c>
      <c r="B108" s="96" t="s">
        <v>183</v>
      </c>
      <c r="C108" s="202">
        <v>1.8311291963377399</v>
      </c>
      <c r="D108" s="192">
        <v>13.129318854886487</v>
      </c>
      <c r="E108" s="192">
        <v>14.149659863945574</v>
      </c>
      <c r="F108" s="192">
        <v>1.197604790419162</v>
      </c>
      <c r="G108" s="192">
        <v>8.8486140724946534</v>
      </c>
      <c r="H108" s="192">
        <v>15.538461538461553</v>
      </c>
      <c r="I108" s="192">
        <v>1.36830102622577</v>
      </c>
      <c r="J108" s="192">
        <v>7.1888412017167447</v>
      </c>
      <c r="K108" s="192">
        <v>11.848958333333325</v>
      </c>
      <c r="L108" s="192">
        <v>1.4360313315926927</v>
      </c>
      <c r="M108" s="192">
        <v>5.7172557172557088</v>
      </c>
      <c r="N108" s="192">
        <v>9.0766823161189336</v>
      </c>
      <c r="O108" s="192">
        <v>1.990811638591117</v>
      </c>
      <c r="P108" s="192">
        <v>5.1966292134831438</v>
      </c>
      <c r="Q108" s="192">
        <v>8.4717607973422009</v>
      </c>
      <c r="R108" s="192">
        <v>1.7311608961303464</v>
      </c>
      <c r="S108" s="192">
        <v>11.618669314796406</v>
      </c>
      <c r="T108" s="192">
        <v>12.27830832196452</v>
      </c>
      <c r="U108" s="192">
        <v>1.0778443113772465</v>
      </c>
      <c r="V108" s="192">
        <v>7.2727272727272654</v>
      </c>
      <c r="W108" s="192">
        <v>12.673879443585784</v>
      </c>
      <c r="X108" s="192">
        <v>1.36830102622577</v>
      </c>
      <c r="Y108" s="192">
        <v>6.866952789699571</v>
      </c>
      <c r="Z108" s="192">
        <v>10.182767624020887</v>
      </c>
      <c r="AA108" s="192">
        <v>1.3071895424836624</v>
      </c>
      <c r="AB108" s="192">
        <v>3.9583333333333326</v>
      </c>
      <c r="AC108" s="192">
        <v>7.7044025157232756</v>
      </c>
      <c r="AD108" s="192">
        <v>1.6845329249617158</v>
      </c>
      <c r="AE108" s="192">
        <v>4.0845070422535219</v>
      </c>
      <c r="AF108" s="192">
        <v>7.308970099667782</v>
      </c>
      <c r="AG108" s="192">
        <v>0.71942446043165464</v>
      </c>
      <c r="AH108" s="192">
        <v>7.7386934673366756</v>
      </c>
      <c r="AI108" s="192">
        <v>9.4262295081967267</v>
      </c>
      <c r="AJ108" s="192">
        <v>0.96269554753309228</v>
      </c>
      <c r="AK108" s="192">
        <v>4.8439181916038816</v>
      </c>
      <c r="AL108" s="192">
        <v>10.714285714285706</v>
      </c>
      <c r="AM108" s="192">
        <v>0.68886337543053944</v>
      </c>
      <c r="AN108" s="192">
        <v>3.5675675675675653</v>
      </c>
      <c r="AO108" s="192">
        <v>8.0052493438320198</v>
      </c>
      <c r="AP108" s="192">
        <v>0.91503267973856206</v>
      </c>
      <c r="AQ108" s="192">
        <v>3.9874081846799556</v>
      </c>
      <c r="AR108" s="192">
        <v>5.7324840764331206</v>
      </c>
      <c r="AS108" s="192">
        <v>1.0736196319018407</v>
      </c>
      <c r="AT108" s="192">
        <v>3.8081805359661467</v>
      </c>
      <c r="AU108" s="192">
        <v>5.8528428093645513</v>
      </c>
      <c r="AV108" s="192">
        <v>3.4644194756554336</v>
      </c>
      <c r="AW108" s="192">
        <v>20.545454545454561</v>
      </c>
      <c r="AX108" s="192">
        <v>14.678899082568808</v>
      </c>
      <c r="AY108" s="192">
        <v>4.1202672605790678</v>
      </c>
      <c r="AZ108" s="192">
        <v>16.404715127701401</v>
      </c>
      <c r="BA108" s="192">
        <v>15.319148936170206</v>
      </c>
      <c r="BB108" s="192">
        <v>2.0364415862808127</v>
      </c>
      <c r="BC108" s="192">
        <v>12.1608040201005</v>
      </c>
      <c r="BD108" s="192">
        <v>12.983770287141059</v>
      </c>
      <c r="BE108" s="192">
        <v>2.0383693045563533</v>
      </c>
      <c r="BF108" s="192">
        <v>10.276679841897243</v>
      </c>
      <c r="BG108" s="192">
        <v>9.46142649199418</v>
      </c>
      <c r="BH108" s="192">
        <v>2.2889842632331874</v>
      </c>
      <c r="BI108" s="192">
        <v>13.281250000000004</v>
      </c>
      <c r="BJ108" s="192">
        <v>9.5163806552262145</v>
      </c>
      <c r="BK108" s="192" t="s">
        <v>286</v>
      </c>
      <c r="BL108" s="192">
        <v>3.7374658158614409</v>
      </c>
      <c r="BM108" s="192">
        <v>4.8748353096178221</v>
      </c>
      <c r="BN108" s="192" t="s">
        <v>286</v>
      </c>
      <c r="BO108" s="192">
        <v>3.0723488602577049</v>
      </c>
      <c r="BP108" s="192">
        <v>5.8404558404557605</v>
      </c>
      <c r="BQ108" s="192" t="s">
        <v>286</v>
      </c>
      <c r="BR108" s="192">
        <v>3.5317860746720839</v>
      </c>
      <c r="BS108" s="192">
        <v>4.8223350253806387</v>
      </c>
      <c r="BT108" s="192" t="s">
        <v>286</v>
      </c>
      <c r="BU108" s="192">
        <v>2.8712871287128685</v>
      </c>
      <c r="BV108" s="192">
        <v>2.5222551928783381</v>
      </c>
      <c r="BW108" s="192" t="s">
        <v>286</v>
      </c>
      <c r="BX108" s="192">
        <v>2.1164021164021154</v>
      </c>
      <c r="BY108" s="192">
        <v>1.5673981191222564</v>
      </c>
      <c r="BZ108" s="192" t="s">
        <v>286</v>
      </c>
      <c r="CA108" s="192">
        <v>9.8669623059866858</v>
      </c>
      <c r="CB108" s="192">
        <v>36.167146974063392</v>
      </c>
      <c r="CC108" s="192" t="s">
        <v>286</v>
      </c>
      <c r="CD108" s="192">
        <v>7.6271186440677949</v>
      </c>
      <c r="CE108" s="192">
        <v>30.292598967297753</v>
      </c>
      <c r="CF108" s="192" t="s">
        <v>286</v>
      </c>
      <c r="CG108" s="192">
        <v>6.8263473053892243</v>
      </c>
      <c r="CH108" s="192">
        <v>27.323943661971814</v>
      </c>
      <c r="CI108" s="192" t="s">
        <v>286</v>
      </c>
      <c r="CJ108" s="192">
        <v>3.8641686182669814</v>
      </c>
      <c r="CK108" s="192">
        <v>23.869801084990982</v>
      </c>
      <c r="CL108" s="192" t="s">
        <v>286</v>
      </c>
      <c r="CM108" s="192">
        <v>4.2925278219395864</v>
      </c>
      <c r="CN108" s="192">
        <v>15.607985480943732</v>
      </c>
      <c r="CO108" s="192" t="s">
        <v>286</v>
      </c>
      <c r="CP108" s="192">
        <v>29.981378026070747</v>
      </c>
      <c r="CQ108" s="192">
        <v>48.262032085561479</v>
      </c>
      <c r="CR108" s="192" t="s">
        <v>286</v>
      </c>
      <c r="CS108" s="192">
        <v>25.58375634517764</v>
      </c>
      <c r="CT108" s="192">
        <v>43.731778425655968</v>
      </c>
      <c r="CU108" s="192" t="s">
        <v>286</v>
      </c>
      <c r="CV108" s="192">
        <v>23.882113821138208</v>
      </c>
      <c r="CW108" s="192">
        <v>37.387964148527509</v>
      </c>
      <c r="CX108" s="192" t="s">
        <v>286</v>
      </c>
      <c r="CY108" s="192">
        <v>17.943548387096794</v>
      </c>
      <c r="CZ108" s="192">
        <v>34.298780487804891</v>
      </c>
      <c r="DA108" s="192" t="s">
        <v>286</v>
      </c>
      <c r="DB108" s="192">
        <v>15.510204081632626</v>
      </c>
      <c r="DC108" s="210">
        <v>27.520000000000007</v>
      </c>
      <c r="DD108" s="192">
        <v>68.975332068311204</v>
      </c>
      <c r="DE108" s="192">
        <v>70.556061987237939</v>
      </c>
      <c r="DF108" s="192">
        <v>55.277044854881225</v>
      </c>
      <c r="DG108" s="192">
        <v>68.041237113402019</v>
      </c>
      <c r="DH108" s="192">
        <v>69.078295341922768</v>
      </c>
      <c r="DI108" s="192">
        <v>47.126436781609172</v>
      </c>
      <c r="DJ108" s="192">
        <v>69.222343921139128</v>
      </c>
      <c r="DK108" s="192">
        <v>67.542972699696719</v>
      </c>
      <c r="DL108" s="192">
        <v>51.204055766793388</v>
      </c>
      <c r="DM108" s="192">
        <v>71.245186136071837</v>
      </c>
      <c r="DN108" s="192">
        <v>72.87128712871278</v>
      </c>
      <c r="DO108" s="192">
        <v>57.249626307922249</v>
      </c>
      <c r="DP108" s="192">
        <v>65.875370919881306</v>
      </c>
      <c r="DQ108" s="192">
        <v>69.455511288180617</v>
      </c>
      <c r="DR108" s="192">
        <v>63.464566929133845</v>
      </c>
      <c r="DS108" s="192">
        <v>44.637681159420261</v>
      </c>
      <c r="DT108" s="192">
        <v>55.219780219780191</v>
      </c>
      <c r="DU108" s="192">
        <v>37.830687830687815</v>
      </c>
      <c r="DV108" s="192">
        <v>44.748858447488566</v>
      </c>
      <c r="DW108" s="192">
        <v>53.631840796019873</v>
      </c>
      <c r="DX108" s="192">
        <v>34.330484330484296</v>
      </c>
      <c r="DY108" s="192">
        <v>45.824175824175818</v>
      </c>
      <c r="DZ108" s="192">
        <v>55.353535353535435</v>
      </c>
      <c r="EA108" s="192">
        <v>34.81012658227845</v>
      </c>
      <c r="EB108" s="192">
        <v>47.117794486215509</v>
      </c>
      <c r="EC108" s="192">
        <v>61.569016881827167</v>
      </c>
      <c r="ED108" s="192">
        <v>43.283582089552269</v>
      </c>
      <c r="EE108" s="192">
        <v>54.558823529411768</v>
      </c>
      <c r="EF108" s="192">
        <v>60.638297872340424</v>
      </c>
      <c r="EG108" s="192">
        <v>47.151898734177259</v>
      </c>
      <c r="EH108" s="192">
        <v>23.596574690770701</v>
      </c>
      <c r="EI108" s="192">
        <v>11.872146118721451</v>
      </c>
      <c r="EJ108" s="192">
        <v>9.1149273447820285</v>
      </c>
      <c r="EK108" s="192">
        <v>20.890410958904127</v>
      </c>
      <c r="EL108" s="192">
        <v>15.60636182902585</v>
      </c>
      <c r="EM108" s="192">
        <v>10.271041369472178</v>
      </c>
      <c r="EN108" s="192">
        <v>21.545157780195847</v>
      </c>
      <c r="EO108" s="192">
        <v>14.532520325203263</v>
      </c>
      <c r="EP108" s="192">
        <v>13.537675606641109</v>
      </c>
      <c r="EQ108" s="192">
        <v>17.336683417085471</v>
      </c>
      <c r="ER108" s="192">
        <v>17.365269461077848</v>
      </c>
      <c r="ES108" s="192">
        <v>17.436661698956787</v>
      </c>
      <c r="ET108" s="192">
        <v>19.069069069069062</v>
      </c>
      <c r="EU108" s="192">
        <v>15.733333333333377</v>
      </c>
      <c r="EV108" s="192">
        <v>14.77987421383647</v>
      </c>
      <c r="EW108" s="192" t="s">
        <v>286</v>
      </c>
      <c r="EX108" s="192" t="s">
        <v>286</v>
      </c>
      <c r="EY108" s="192" t="s">
        <v>286</v>
      </c>
      <c r="EZ108" s="192">
        <v>89.090909090909207</v>
      </c>
      <c r="FA108" s="192">
        <v>85.474308300395236</v>
      </c>
      <c r="FB108" s="192">
        <v>81.312410841654781</v>
      </c>
      <c r="FC108" s="192">
        <v>90.319031903190321</v>
      </c>
      <c r="FD108" s="192">
        <v>86.150712830957332</v>
      </c>
      <c r="FE108" s="192">
        <v>80.279898218829501</v>
      </c>
      <c r="FF108" s="192">
        <v>87.437810945273768</v>
      </c>
      <c r="FG108" s="192">
        <v>85.203574975173865</v>
      </c>
      <c r="FH108" s="192">
        <v>79.790419161676567</v>
      </c>
      <c r="FI108" s="192">
        <v>87.445255474452537</v>
      </c>
      <c r="FJ108" s="192">
        <v>84.913217623498085</v>
      </c>
      <c r="FK108" s="192">
        <v>83.542319749216333</v>
      </c>
      <c r="FL108" s="192" t="s">
        <v>286</v>
      </c>
      <c r="FM108" s="192" t="s">
        <v>286</v>
      </c>
      <c r="FN108" s="192" t="s">
        <v>286</v>
      </c>
      <c r="FO108" s="192">
        <v>43.068181818181834</v>
      </c>
      <c r="FP108" s="192">
        <v>40.217391304347842</v>
      </c>
      <c r="FQ108" s="192">
        <v>30.813124108416517</v>
      </c>
      <c r="FR108" s="192">
        <v>44.224422442244183</v>
      </c>
      <c r="FS108" s="192">
        <v>39.409368635437851</v>
      </c>
      <c r="FT108" s="192">
        <v>35.114503816793885</v>
      </c>
      <c r="FU108" s="192">
        <v>38.557213930348269</v>
      </c>
      <c r="FV108" s="192">
        <v>39.12611717974184</v>
      </c>
      <c r="FW108" s="192">
        <v>32.784431137724525</v>
      </c>
      <c r="FX108" s="192">
        <v>38.540145985401445</v>
      </c>
      <c r="FY108" s="192">
        <v>37.516688918558067</v>
      </c>
      <c r="FZ108" s="192">
        <v>31.974921630094045</v>
      </c>
      <c r="GA108" s="192" t="s">
        <v>286</v>
      </c>
      <c r="GB108" s="192" t="s">
        <v>286</v>
      </c>
      <c r="GC108" s="192" t="s">
        <v>286</v>
      </c>
      <c r="GD108" s="192">
        <v>65.497076023391855</v>
      </c>
      <c r="GE108" s="192">
        <v>70.452261306532691</v>
      </c>
      <c r="GF108" s="192">
        <v>71.325648414985494</v>
      </c>
      <c r="GG108" s="192">
        <v>58.230683090705497</v>
      </c>
      <c r="GH108" s="192">
        <v>66.666666666666686</v>
      </c>
      <c r="GI108" s="192">
        <v>70.245795601552331</v>
      </c>
      <c r="GJ108" s="192">
        <v>52.096569250317664</v>
      </c>
      <c r="GK108" s="192">
        <v>54.463390170511545</v>
      </c>
      <c r="GL108" s="192">
        <v>61.467889908256915</v>
      </c>
      <c r="GM108" s="192">
        <v>56.821589205397323</v>
      </c>
      <c r="GN108" s="192">
        <v>50.271739130434817</v>
      </c>
      <c r="GO108" s="192">
        <v>51.188589540412011</v>
      </c>
      <c r="GP108" s="192" t="s">
        <v>286</v>
      </c>
      <c r="GQ108" s="192" t="s">
        <v>286</v>
      </c>
      <c r="GR108" s="192" t="s">
        <v>286</v>
      </c>
      <c r="GS108" s="192">
        <v>22.339181286549714</v>
      </c>
      <c r="GT108" s="192">
        <v>30.050251256281431</v>
      </c>
      <c r="GU108" s="192">
        <v>29.106628242074915</v>
      </c>
      <c r="GV108" s="192">
        <v>18.141097424412063</v>
      </c>
      <c r="GW108" s="192">
        <v>23.282051282051313</v>
      </c>
      <c r="GX108" s="192">
        <v>28.460543337645525</v>
      </c>
      <c r="GY108" s="192">
        <v>15.120711562897075</v>
      </c>
      <c r="GZ108" s="192">
        <v>16.950852557673024</v>
      </c>
      <c r="HA108" s="192">
        <v>19.724770642201836</v>
      </c>
      <c r="HB108" s="192">
        <v>14.692653673163411</v>
      </c>
      <c r="HC108" s="192">
        <v>14.809782608695674</v>
      </c>
      <c r="HD108" s="192">
        <v>14.738510301109352</v>
      </c>
      <c r="HE108" s="192" t="s">
        <v>286</v>
      </c>
      <c r="HF108" s="192" t="s">
        <v>286</v>
      </c>
      <c r="HG108" s="192" t="s">
        <v>286</v>
      </c>
      <c r="HH108" s="192">
        <v>25.552825552825567</v>
      </c>
      <c r="HI108" s="132">
        <v>19.631901840490805</v>
      </c>
      <c r="HJ108" s="132">
        <v>14.601769911504441</v>
      </c>
      <c r="HK108" s="132">
        <v>31.184056271981213</v>
      </c>
      <c r="HL108" s="132">
        <v>29.50474183350898</v>
      </c>
      <c r="HM108" s="192">
        <v>24.33862433862431</v>
      </c>
      <c r="HN108" s="192">
        <v>34.514435695538062</v>
      </c>
      <c r="HO108" s="192">
        <v>37.258883248730911</v>
      </c>
      <c r="HP108" s="192">
        <v>38.153846153846196</v>
      </c>
      <c r="HQ108" s="192">
        <v>34.696969696969688</v>
      </c>
      <c r="HR108" s="192">
        <v>33.379501385041557</v>
      </c>
      <c r="HS108" s="192">
        <v>26.198083067092661</v>
      </c>
      <c r="HT108" s="192" t="s">
        <v>286</v>
      </c>
      <c r="HU108" s="192" t="s">
        <v>286</v>
      </c>
      <c r="HV108" s="192" t="s">
        <v>286</v>
      </c>
      <c r="HW108" s="192">
        <v>9.8280098280098311</v>
      </c>
      <c r="HX108" s="192">
        <v>7.6687116564417144</v>
      </c>
      <c r="HY108" s="192">
        <v>3.982300884955754</v>
      </c>
      <c r="HZ108" s="192">
        <v>11.019929660023449</v>
      </c>
      <c r="IA108" s="192">
        <v>9.1675447839831339</v>
      </c>
      <c r="IB108" s="192">
        <v>7.8042328042328002</v>
      </c>
      <c r="IC108" s="192">
        <v>13.910761154855635</v>
      </c>
      <c r="ID108" s="192">
        <v>14.213197969543145</v>
      </c>
      <c r="IE108" s="192">
        <v>13.538461538461545</v>
      </c>
      <c r="IF108" s="192">
        <v>12.727272727272714</v>
      </c>
      <c r="IG108" s="192">
        <v>12.465373961218839</v>
      </c>
      <c r="IH108" s="192">
        <v>5.7507987220447303</v>
      </c>
      <c r="II108" s="192" t="s">
        <v>286</v>
      </c>
      <c r="IJ108" s="192" t="s">
        <v>286</v>
      </c>
      <c r="IK108" s="192" t="s">
        <v>286</v>
      </c>
      <c r="IL108" s="192" t="s">
        <v>286</v>
      </c>
      <c r="IM108" s="192" t="s">
        <v>286</v>
      </c>
      <c r="IN108" s="192" t="s">
        <v>286</v>
      </c>
      <c r="IO108" s="192" t="s">
        <v>286</v>
      </c>
      <c r="IP108" s="192" t="s">
        <v>286</v>
      </c>
      <c r="IQ108" s="192" t="s">
        <v>286</v>
      </c>
      <c r="IR108" s="192" t="s">
        <v>286</v>
      </c>
      <c r="IS108" s="192">
        <v>16.775599128540311</v>
      </c>
      <c r="IT108" s="192">
        <v>13.14935064935065</v>
      </c>
      <c r="IU108" s="192" t="s">
        <v>286</v>
      </c>
      <c r="IV108" s="192">
        <v>15.198863636363642</v>
      </c>
      <c r="IW108" s="192">
        <v>11.716171617161702</v>
      </c>
      <c r="IX108" s="192" t="s">
        <v>286</v>
      </c>
      <c r="IY108" s="192" t="s">
        <v>286</v>
      </c>
      <c r="IZ108" s="192" t="s">
        <v>286</v>
      </c>
      <c r="JA108" s="192" t="s">
        <v>286</v>
      </c>
      <c r="JB108" s="192" t="s">
        <v>286</v>
      </c>
      <c r="JC108" s="192" t="s">
        <v>286</v>
      </c>
      <c r="JD108" s="192" t="s">
        <v>286</v>
      </c>
      <c r="JE108" s="192" t="s">
        <v>286</v>
      </c>
      <c r="JF108" s="192" t="s">
        <v>286</v>
      </c>
      <c r="JG108" s="192" t="s">
        <v>286</v>
      </c>
      <c r="JH108" s="192">
        <v>10.893246187363827</v>
      </c>
      <c r="JI108" s="192">
        <v>12.824675324675319</v>
      </c>
      <c r="JJ108" s="192" t="s">
        <v>286</v>
      </c>
      <c r="JK108" s="192">
        <v>8.5227272727272751</v>
      </c>
      <c r="JL108" s="192">
        <v>12.871287128712869</v>
      </c>
      <c r="JM108" s="192" t="s">
        <v>286</v>
      </c>
      <c r="JN108" s="192" t="s">
        <v>286</v>
      </c>
      <c r="JO108" s="192" t="s">
        <v>286</v>
      </c>
      <c r="JP108" s="192" t="s">
        <v>286</v>
      </c>
      <c r="JQ108" s="192" t="s">
        <v>286</v>
      </c>
      <c r="JR108" s="192" t="s">
        <v>286</v>
      </c>
      <c r="JS108" s="192" t="s">
        <v>286</v>
      </c>
      <c r="JT108" s="192" t="s">
        <v>286</v>
      </c>
      <c r="JU108" s="192" t="s">
        <v>286</v>
      </c>
      <c r="JV108" s="192" t="s">
        <v>286</v>
      </c>
      <c r="JW108" s="192">
        <v>27.668845315904129</v>
      </c>
      <c r="JX108" s="192">
        <v>25.974025974025963</v>
      </c>
      <c r="JY108" s="192" t="s">
        <v>286</v>
      </c>
      <c r="JZ108" s="192">
        <v>23.721590909090914</v>
      </c>
      <c r="KA108" s="192">
        <v>24.587458745874581</v>
      </c>
      <c r="KB108" s="192">
        <v>18.024928092042131</v>
      </c>
      <c r="KC108" s="192">
        <v>25.776965265082239</v>
      </c>
      <c r="KD108" s="192">
        <v>27.799736495388704</v>
      </c>
      <c r="KE108" s="192">
        <v>20.504009163803012</v>
      </c>
      <c r="KF108" s="192">
        <v>24.007936507936495</v>
      </c>
      <c r="KG108" s="192">
        <v>22.269503546099312</v>
      </c>
      <c r="KH108" s="192">
        <v>21.075740944017571</v>
      </c>
      <c r="KI108" s="192">
        <v>26.294416243654844</v>
      </c>
      <c r="KJ108" s="192">
        <v>23.761118170266858</v>
      </c>
      <c r="KK108" s="192">
        <v>17.676143386897412</v>
      </c>
      <c r="KL108" s="192">
        <v>22.786069651741307</v>
      </c>
      <c r="KM108" s="192">
        <v>26.40949554896142</v>
      </c>
      <c r="KN108" s="192">
        <v>17.872968980797644</v>
      </c>
      <c r="KO108" s="192">
        <v>21.12299465240643</v>
      </c>
      <c r="KP108" s="192">
        <v>24.489795918367349</v>
      </c>
      <c r="KQ108" s="192" t="str">
        <f t="shared" si="104"/>
        <v>--</v>
      </c>
      <c r="KR108" s="192" t="str">
        <f t="shared" si="104"/>
        <v>--</v>
      </c>
      <c r="KS108" s="192" t="str">
        <f t="shared" si="104"/>
        <v>--</v>
      </c>
      <c r="KT108" s="192" t="str">
        <f t="shared" si="104"/>
        <v>--</v>
      </c>
      <c r="KU108" s="192" t="str">
        <f t="shared" si="104"/>
        <v>--</v>
      </c>
      <c r="KV108" s="213">
        <v>0.75757575757575701</v>
      </c>
      <c r="KW108" s="228">
        <v>1.28865979381443</v>
      </c>
      <c r="KX108" s="228">
        <v>2.2471910112359601</v>
      </c>
      <c r="KY108" s="213">
        <v>0.775193798449612</v>
      </c>
      <c r="KZ108" s="228">
        <v>1.93905817174515</v>
      </c>
      <c r="LA108" s="228">
        <v>1.0452961672473899</v>
      </c>
      <c r="LB108" s="190" t="str">
        <f t="shared" si="100"/>
        <v>--</v>
      </c>
      <c r="LC108" s="228">
        <v>3.2069970845481102</v>
      </c>
      <c r="LD108" s="228">
        <v>13.1687242798354</v>
      </c>
      <c r="LE108" s="190" t="str">
        <f t="shared" si="101"/>
        <v>--</v>
      </c>
      <c r="LF108" s="228">
        <v>2.60869565217391</v>
      </c>
      <c r="LG108" s="228">
        <v>7.5</v>
      </c>
      <c r="LH108" s="228">
        <v>84.595959595959599</v>
      </c>
      <c r="LI108" s="228">
        <v>82.5520833333333</v>
      </c>
      <c r="LJ108" s="228">
        <v>79.245283018867894</v>
      </c>
      <c r="LK108" s="228">
        <v>82.124352331606303</v>
      </c>
      <c r="LL108" s="228">
        <v>76.323119777158695</v>
      </c>
      <c r="LM108" s="228">
        <v>75</v>
      </c>
      <c r="LN108" s="228">
        <v>43.434343434343397</v>
      </c>
      <c r="LO108" s="228">
        <v>41.1458333333333</v>
      </c>
      <c r="LP108" s="228">
        <v>33.207547169811299</v>
      </c>
      <c r="LQ108" s="228">
        <v>33.678756476683901</v>
      </c>
      <c r="LR108" s="228">
        <v>33.426183844011099</v>
      </c>
      <c r="LS108" s="228">
        <v>27.4647887323944</v>
      </c>
      <c r="LT108" s="228">
        <v>49.1183879093199</v>
      </c>
      <c r="LU108" s="228">
        <v>52.617801047120402</v>
      </c>
      <c r="LV108" s="228">
        <v>62.121212121212103</v>
      </c>
      <c r="LW108" s="228">
        <v>44.9612403100775</v>
      </c>
      <c r="LX108" s="228">
        <v>43.732590529247901</v>
      </c>
      <c r="LY108" s="228">
        <v>52.816901408450697</v>
      </c>
      <c r="LZ108" s="228">
        <v>12.3425692695214</v>
      </c>
      <c r="MA108" s="228">
        <v>15.7068062827225</v>
      </c>
      <c r="MB108" s="228">
        <v>18.181818181818201</v>
      </c>
      <c r="MC108" s="228">
        <v>9.0439276485788103</v>
      </c>
      <c r="MD108" s="228">
        <v>6.9637883008356596</v>
      </c>
      <c r="ME108" s="228">
        <v>14.084507042253501</v>
      </c>
      <c r="MF108" s="228">
        <v>34.848484848484802</v>
      </c>
      <c r="MG108" s="228">
        <v>38.8020833333333</v>
      </c>
      <c r="MH108" s="228">
        <v>41.287878787878803</v>
      </c>
      <c r="MI108" s="228">
        <v>29.715762273901799</v>
      </c>
      <c r="MJ108" s="228">
        <v>33.613445378151297</v>
      </c>
      <c r="MK108" s="228">
        <v>34.8591549295775</v>
      </c>
      <c r="ML108" s="228">
        <v>12.8787878787879</v>
      </c>
      <c r="MM108" s="228">
        <v>12.2395833333333</v>
      </c>
      <c r="MN108" s="228">
        <v>15.530303030302999</v>
      </c>
      <c r="MO108" s="228">
        <v>6.9767441860465098</v>
      </c>
      <c r="MP108" s="228">
        <v>8.4033613445378101</v>
      </c>
      <c r="MQ108" s="228">
        <v>9.1549295774647899</v>
      </c>
      <c r="MR108" s="190" t="str">
        <f t="shared" si="102"/>
        <v>--</v>
      </c>
      <c r="MS108" s="190" t="str">
        <f t="shared" si="102"/>
        <v>--</v>
      </c>
      <c r="MT108" s="190" t="str">
        <f t="shared" si="102"/>
        <v>--</v>
      </c>
      <c r="MU108" s="190" t="str">
        <f t="shared" si="102"/>
        <v>--</v>
      </c>
      <c r="MV108" s="230">
        <v>83.783783783783804</v>
      </c>
      <c r="MW108" s="230">
        <v>82.972972972972997</v>
      </c>
      <c r="MX108" s="230">
        <v>32.4324324324324</v>
      </c>
      <c r="MY108" s="230">
        <v>33.783783783783797</v>
      </c>
      <c r="MZ108" s="230">
        <v>44.931506849315099</v>
      </c>
      <c r="NA108" s="230">
        <v>39.1891891891892</v>
      </c>
      <c r="NB108" s="230">
        <v>9.5890410958903995</v>
      </c>
      <c r="NC108" s="230">
        <v>4.0540540540540597</v>
      </c>
      <c r="ND108" s="230">
        <v>43.206521739130501</v>
      </c>
      <c r="NE108" s="230">
        <v>36.043360433604299</v>
      </c>
      <c r="NF108" s="230">
        <v>10.869565217391299</v>
      </c>
      <c r="NG108" s="230">
        <v>7.8590785907859004</v>
      </c>
      <c r="NH108" s="221" t="str">
        <f t="shared" si="103"/>
        <v>--</v>
      </c>
      <c r="NI108" s="228">
        <v>15.135135135135137</v>
      </c>
      <c r="NJ108" s="228">
        <v>14.399999999999999</v>
      </c>
      <c r="NK108" s="228">
        <v>11.200000000000001</v>
      </c>
      <c r="NL108" s="221" t="str">
        <f t="shared" si="63"/>
        <v>--</v>
      </c>
      <c r="NM108" s="228">
        <v>17.7248677248677</v>
      </c>
      <c r="NN108" s="228">
        <v>14.285714285714301</v>
      </c>
      <c r="NO108" s="228">
        <v>20.216606498194899</v>
      </c>
      <c r="NP108" s="221" t="str">
        <f t="shared" si="64"/>
        <v>--</v>
      </c>
      <c r="NQ108" s="228">
        <v>10</v>
      </c>
      <c r="NR108" s="228">
        <v>12.266666666666669</v>
      </c>
      <c r="NS108" s="228">
        <v>15.600000000000012</v>
      </c>
      <c r="NT108" s="221" t="str">
        <f t="shared" si="65"/>
        <v>--</v>
      </c>
      <c r="NU108" s="228">
        <v>12.962962962962949</v>
      </c>
      <c r="NV108" s="228">
        <v>10.204081632653052</v>
      </c>
      <c r="NW108" s="228">
        <v>12.996389891696753</v>
      </c>
      <c r="NX108" s="221" t="str">
        <f t="shared" si="66"/>
        <v>--</v>
      </c>
      <c r="NY108" s="228">
        <v>25.135135135135137</v>
      </c>
      <c r="NZ108" s="228">
        <v>26.666666666666668</v>
      </c>
      <c r="OA108" s="228">
        <v>26.8</v>
      </c>
      <c r="OB108" s="221" t="str">
        <f t="shared" si="67"/>
        <v>--</v>
      </c>
      <c r="OC108" s="228">
        <v>30.687830687830683</v>
      </c>
      <c r="OD108" s="228">
        <v>24.489795918367346</v>
      </c>
      <c r="OE108" s="228">
        <v>33.212996389891707</v>
      </c>
      <c r="OF108" s="299">
        <v>43.513513513513487</v>
      </c>
      <c r="OG108" s="128">
        <v>57.537688442211099</v>
      </c>
      <c r="OH108" s="128">
        <v>55.670103092783521</v>
      </c>
      <c r="OI108" s="128">
        <v>44.194756554307112</v>
      </c>
      <c r="OJ108" s="128">
        <v>52.989130434782638</v>
      </c>
      <c r="OK108" s="128">
        <v>60.512820512820568</v>
      </c>
      <c r="OL108" s="128">
        <v>61.049723756906069</v>
      </c>
      <c r="OM108" s="128">
        <v>44.94773519163757</v>
      </c>
      <c r="ON108" s="310">
        <v>18.384401114206106</v>
      </c>
      <c r="OO108" s="128">
        <v>14.285714285714286</v>
      </c>
      <c r="OP108" s="128">
        <v>13.506493506493499</v>
      </c>
      <c r="OQ108" s="128">
        <v>10.266159695817494</v>
      </c>
      <c r="OR108" s="128">
        <v>24.456521739130437</v>
      </c>
      <c r="OS108" s="128">
        <v>11.568123393316199</v>
      </c>
      <c r="OT108" s="128">
        <v>12.256267409470746</v>
      </c>
      <c r="OU108" s="128">
        <v>14.035087719298248</v>
      </c>
      <c r="OW108" s="378" t="str">
        <f t="shared" si="68"/>
        <v>--</v>
      </c>
      <c r="OX108" s="392">
        <v>1.395348837209303</v>
      </c>
      <c r="OY108" s="392">
        <v>1.8691588785046724</v>
      </c>
      <c r="OZ108" s="392">
        <v>0</v>
      </c>
      <c r="PA108" s="378" t="str">
        <f t="shared" si="69"/>
        <v>--</v>
      </c>
      <c r="PB108" s="378" t="str">
        <f t="shared" si="69"/>
        <v>--</v>
      </c>
      <c r="PC108" s="392">
        <v>1.0050251256281404</v>
      </c>
      <c r="PD108" s="392">
        <v>10.112359550561806</v>
      </c>
      <c r="PE108" s="391">
        <v>41.34615384615384</v>
      </c>
      <c r="PF108" s="392">
        <v>56.363636363636395</v>
      </c>
      <c r="PG108" s="392">
        <v>46.296296296296291</v>
      </c>
      <c r="PH108" s="392">
        <v>39.890710382513667</v>
      </c>
      <c r="PI108" s="391">
        <v>24.137931034482751</v>
      </c>
      <c r="PJ108" s="392">
        <v>11.374407582938391</v>
      </c>
      <c r="PK108" s="392">
        <v>15.238095238095251</v>
      </c>
      <c r="PL108" s="392">
        <v>11.049723756906076</v>
      </c>
      <c r="PM108" s="378" t="str">
        <f t="shared" si="70"/>
        <v>--</v>
      </c>
      <c r="PN108" s="392">
        <v>17.708333333333321</v>
      </c>
      <c r="PO108" s="392">
        <v>14.285714285714283</v>
      </c>
      <c r="PP108" s="392">
        <v>21.893491124260347</v>
      </c>
      <c r="PQ108" s="378" t="str">
        <f t="shared" si="71"/>
        <v>--</v>
      </c>
      <c r="PR108" s="392">
        <v>14.583333333333334</v>
      </c>
      <c r="PS108" s="392">
        <v>18.87755102040817</v>
      </c>
      <c r="PT108" s="392">
        <v>15.384615384615385</v>
      </c>
      <c r="PU108" s="378" t="str">
        <f t="shared" si="72"/>
        <v>--</v>
      </c>
      <c r="PV108" s="392">
        <v>32.291666666666686</v>
      </c>
      <c r="PW108" s="392">
        <v>33.163265306122419</v>
      </c>
      <c r="PX108" s="392">
        <v>37.278106508875723</v>
      </c>
      <c r="PZ108" s="368"/>
      <c r="QA108" s="368"/>
      <c r="QB108" s="368"/>
      <c r="QC108" s="368"/>
      <c r="QD108" s="368"/>
      <c r="QE108" s="368"/>
      <c r="QF108" s="368"/>
      <c r="QG108" s="368"/>
      <c r="QH108" s="368"/>
      <c r="QI108" s="368"/>
      <c r="QJ108" s="368"/>
      <c r="QK108" s="368"/>
      <c r="QL108" s="368"/>
      <c r="QM108" s="368"/>
      <c r="QN108" s="368"/>
      <c r="QO108" s="368"/>
      <c r="QP108" s="368"/>
      <c r="QQ108" s="368"/>
      <c r="QR108" s="368"/>
      <c r="QS108" s="368"/>
      <c r="QT108" s="368"/>
      <c r="QU108" s="368"/>
      <c r="QV108" s="368"/>
      <c r="QW108" s="368"/>
      <c r="QX108" s="368"/>
      <c r="QY108" s="368"/>
      <c r="QZ108" s="368"/>
      <c r="RA108" s="368"/>
      <c r="RB108" s="368"/>
      <c r="RC108" s="368"/>
      <c r="RD108" s="368"/>
      <c r="RE108" s="368"/>
      <c r="RF108" s="368"/>
      <c r="RG108" s="368"/>
      <c r="RH108" s="368"/>
      <c r="RI108" s="368"/>
      <c r="RJ108" s="368"/>
      <c r="RK108" s="368"/>
      <c r="RL108" s="368"/>
      <c r="RM108" s="368"/>
      <c r="RN108" s="368"/>
      <c r="RO108" s="368"/>
      <c r="RP108" s="368"/>
      <c r="RQ108" s="368"/>
      <c r="RR108" s="368"/>
      <c r="RS108" s="368"/>
      <c r="RT108" s="368"/>
    </row>
    <row r="109" spans="1:488" ht="13.8" thickBot="1" x14ac:dyDescent="0.3">
      <c r="A109" s="114" t="str">
        <f t="shared" si="93"/>
        <v>--</v>
      </c>
      <c r="B109" s="96" t="s">
        <v>185</v>
      </c>
      <c r="C109" s="202">
        <v>1.8450184501845028</v>
      </c>
      <c r="D109" s="192">
        <v>13.888888888888902</v>
      </c>
      <c r="E109" s="192">
        <v>17.810457516339845</v>
      </c>
      <c r="F109" s="192">
        <v>2.4249422632794451</v>
      </c>
      <c r="G109" s="192">
        <v>14.541622760800843</v>
      </c>
      <c r="H109" s="192">
        <v>14.349112426035507</v>
      </c>
      <c r="I109" s="192">
        <v>1.5358361774744014</v>
      </c>
      <c r="J109" s="192">
        <v>10.843373493975902</v>
      </c>
      <c r="K109" s="192">
        <v>14.208633093525179</v>
      </c>
      <c r="L109" s="192">
        <v>0.74183976261127582</v>
      </c>
      <c r="M109" s="192">
        <v>6.1151079136690649</v>
      </c>
      <c r="N109" s="192">
        <v>11.12781954887218</v>
      </c>
      <c r="O109" s="192">
        <v>1.9202363367799118</v>
      </c>
      <c r="P109" s="192">
        <v>4.7407407407407431</v>
      </c>
      <c r="Q109" s="192">
        <v>10.489510489510488</v>
      </c>
      <c r="R109" s="192">
        <v>1.8450184501845028</v>
      </c>
      <c r="S109" s="192">
        <v>12.645011600928074</v>
      </c>
      <c r="T109" s="192">
        <v>14.144736842105265</v>
      </c>
      <c r="U109" s="192">
        <v>2.1965317919075154</v>
      </c>
      <c r="V109" s="192">
        <v>12.896405919661728</v>
      </c>
      <c r="W109" s="192">
        <v>12.296296296296285</v>
      </c>
      <c r="X109" s="192">
        <v>1.1965811965811968</v>
      </c>
      <c r="Y109" s="192">
        <v>9.6385542168674565</v>
      </c>
      <c r="Z109" s="192">
        <v>12.635379061371841</v>
      </c>
      <c r="AA109" s="192">
        <v>0.74183976261127582</v>
      </c>
      <c r="AB109" s="192">
        <v>5.0359712230215745</v>
      </c>
      <c r="AC109" s="192">
        <v>9.7891566265060099</v>
      </c>
      <c r="AD109" s="192">
        <v>1.7725258493353029</v>
      </c>
      <c r="AE109" s="192">
        <v>3.7091988130563789</v>
      </c>
      <c r="AF109" s="192">
        <v>9.6910112359550489</v>
      </c>
      <c r="AG109" s="192">
        <v>0.74534161490683248</v>
      </c>
      <c r="AH109" s="192">
        <v>6.405693950177934</v>
      </c>
      <c r="AI109" s="192">
        <v>14.026402640264036</v>
      </c>
      <c r="AJ109" s="192">
        <v>0.81206496519721549</v>
      </c>
      <c r="AK109" s="192">
        <v>8.4491978609625651</v>
      </c>
      <c r="AL109" s="192">
        <v>8.571428571428573</v>
      </c>
      <c r="AM109" s="192">
        <v>0.85910652920962172</v>
      </c>
      <c r="AN109" s="192">
        <v>5.9360730593607283</v>
      </c>
      <c r="AO109" s="192">
        <v>8.9090909090909047</v>
      </c>
      <c r="AP109" s="192">
        <v>0.44576523031203535</v>
      </c>
      <c r="AQ109" s="192">
        <v>3.5151515151515165</v>
      </c>
      <c r="AR109" s="192">
        <v>5.7926829268292686</v>
      </c>
      <c r="AS109" s="192">
        <v>0.886262924667651</v>
      </c>
      <c r="AT109" s="192">
        <v>2.3809523809523845</v>
      </c>
      <c r="AU109" s="192">
        <v>5.1966292134831447</v>
      </c>
      <c r="AV109" s="192">
        <v>4.4792833146696465</v>
      </c>
      <c r="AW109" s="192">
        <v>21.421107628004165</v>
      </c>
      <c r="AX109" s="192">
        <v>18.633540372670794</v>
      </c>
      <c r="AY109" s="192">
        <v>5.849889624724061</v>
      </c>
      <c r="AZ109" s="192">
        <v>20.820820820820817</v>
      </c>
      <c r="BA109" s="192">
        <v>15.999999999999993</v>
      </c>
      <c r="BB109" s="192">
        <v>2.148760330578511</v>
      </c>
      <c r="BC109" s="192">
        <v>13.540197461212973</v>
      </c>
      <c r="BD109" s="192">
        <v>17.182130584192425</v>
      </c>
      <c r="BE109" s="192">
        <v>2.945301542776996</v>
      </c>
      <c r="BF109" s="192">
        <v>8.4163898117386395</v>
      </c>
      <c r="BG109" s="192">
        <v>10.466760961810445</v>
      </c>
      <c r="BH109" s="192">
        <v>2.0114942528735642</v>
      </c>
      <c r="BI109" s="192">
        <v>9.5700416088765454</v>
      </c>
      <c r="BJ109" s="192">
        <v>9.1999999999999957</v>
      </c>
      <c r="BK109" s="192" t="s">
        <v>286</v>
      </c>
      <c r="BL109" s="192">
        <v>4.2752867570385433</v>
      </c>
      <c r="BM109" s="192">
        <v>4.51010886469669</v>
      </c>
      <c r="BN109" s="192" t="s">
        <v>286</v>
      </c>
      <c r="BO109" s="192">
        <v>4.1916167664670496</v>
      </c>
      <c r="BP109" s="192">
        <v>4.1487839771101562</v>
      </c>
      <c r="BQ109" s="192" t="s">
        <v>286</v>
      </c>
      <c r="BR109" s="192">
        <v>3.5511363636363598</v>
      </c>
      <c r="BS109" s="192">
        <v>3.602058319039358</v>
      </c>
      <c r="BT109" s="192" t="s">
        <v>286</v>
      </c>
      <c r="BU109" s="192">
        <v>2.8921023359288105</v>
      </c>
      <c r="BV109" s="192">
        <v>2.9787234042553217</v>
      </c>
      <c r="BW109" s="192" t="s">
        <v>286</v>
      </c>
      <c r="BX109" s="192">
        <v>1.9662921348314617</v>
      </c>
      <c r="BY109" s="192">
        <v>2.0107238605898128</v>
      </c>
      <c r="BZ109" s="192" t="s">
        <v>286</v>
      </c>
      <c r="CA109" s="192">
        <v>14.285714285714299</v>
      </c>
      <c r="CB109" s="192">
        <v>46.206896551724157</v>
      </c>
      <c r="CC109" s="192" t="s">
        <v>286</v>
      </c>
      <c r="CD109" s="192">
        <v>12.558685446009392</v>
      </c>
      <c r="CE109" s="192">
        <v>40.649149922720213</v>
      </c>
      <c r="CF109" s="192" t="s">
        <v>286</v>
      </c>
      <c r="CG109" s="192">
        <v>10.367892976588621</v>
      </c>
      <c r="CH109" s="192">
        <v>39.999999999999972</v>
      </c>
      <c r="CI109" s="192" t="s">
        <v>286</v>
      </c>
      <c r="CJ109" s="192">
        <v>5.4091539528432762</v>
      </c>
      <c r="CK109" s="192">
        <v>25.042016806722692</v>
      </c>
      <c r="CL109" s="192" t="s">
        <v>286</v>
      </c>
      <c r="CM109" s="192">
        <v>4.145077720207258</v>
      </c>
      <c r="CN109" s="192">
        <v>20.839813374805601</v>
      </c>
      <c r="CO109" s="192" t="s">
        <v>286</v>
      </c>
      <c r="CP109" s="192">
        <v>40.621650589496248</v>
      </c>
      <c r="CQ109" s="192">
        <v>55.83203732503889</v>
      </c>
      <c r="CR109" s="192" t="s">
        <v>286</v>
      </c>
      <c r="CS109" s="192">
        <v>35.045317220543879</v>
      </c>
      <c r="CT109" s="192">
        <v>51.50214592274677</v>
      </c>
      <c r="CU109" s="192" t="s">
        <v>286</v>
      </c>
      <c r="CV109" s="192">
        <v>27.561327561327555</v>
      </c>
      <c r="CW109" s="192">
        <v>51.457975986277923</v>
      </c>
      <c r="CX109" s="192" t="s">
        <v>286</v>
      </c>
      <c r="CY109" s="192">
        <v>20.09080590238365</v>
      </c>
      <c r="CZ109" s="192">
        <v>38.681948424068814</v>
      </c>
      <c r="DA109" s="192" t="s">
        <v>286</v>
      </c>
      <c r="DB109" s="192">
        <v>14.835948644793159</v>
      </c>
      <c r="DC109" s="210">
        <v>29.769959404600801</v>
      </c>
      <c r="DD109" s="192">
        <v>68.658399098083507</v>
      </c>
      <c r="DE109" s="192">
        <v>72.163865546218503</v>
      </c>
      <c r="DF109" s="192">
        <v>49.611197511664102</v>
      </c>
      <c r="DG109" s="192">
        <v>66.404494382022463</v>
      </c>
      <c r="DH109" s="192">
        <v>67.298105682951004</v>
      </c>
      <c r="DI109" s="192">
        <v>48.644793152639068</v>
      </c>
      <c r="DJ109" s="192">
        <v>69.814502529511003</v>
      </c>
      <c r="DK109" s="192">
        <v>70.185449358059955</v>
      </c>
      <c r="DL109" s="192">
        <v>49.56970740103273</v>
      </c>
      <c r="DM109" s="192">
        <v>70.953757225433534</v>
      </c>
      <c r="DN109" s="192">
        <v>71.68338907469338</v>
      </c>
      <c r="DO109" s="192">
        <v>60.000000000000014</v>
      </c>
      <c r="DP109" s="192">
        <v>70.808383233532993</v>
      </c>
      <c r="DQ109" s="192">
        <v>73.55836849507736</v>
      </c>
      <c r="DR109" s="192">
        <v>58.164642375168668</v>
      </c>
      <c r="DS109" s="192">
        <v>46.567505720823853</v>
      </c>
      <c r="DT109" s="192">
        <v>57.607555089192005</v>
      </c>
      <c r="DU109" s="192">
        <v>39.096573208722766</v>
      </c>
      <c r="DV109" s="192">
        <v>50.678733031674163</v>
      </c>
      <c r="DW109" s="192">
        <v>55.599999999999973</v>
      </c>
      <c r="DX109" s="192">
        <v>38.319088319088337</v>
      </c>
      <c r="DY109" s="192">
        <v>55.668358714043968</v>
      </c>
      <c r="DZ109" s="192">
        <v>57.81250000000005</v>
      </c>
      <c r="EA109" s="192">
        <v>41.176470588235262</v>
      </c>
      <c r="EB109" s="192">
        <v>53.934191702432003</v>
      </c>
      <c r="EC109" s="192">
        <v>56.341189674523001</v>
      </c>
      <c r="ED109" s="192">
        <v>44.159544159544176</v>
      </c>
      <c r="EE109" s="192">
        <v>53.323485967503672</v>
      </c>
      <c r="EF109" s="192">
        <v>66.013986013986028</v>
      </c>
      <c r="EG109" s="192">
        <v>46.630727762803318</v>
      </c>
      <c r="EH109" s="192">
        <v>19.887005649717516</v>
      </c>
      <c r="EI109" s="192">
        <v>14.67505241090146</v>
      </c>
      <c r="EJ109" s="192">
        <v>9.6273291925465703</v>
      </c>
      <c r="EK109" s="192">
        <v>21.140939597315459</v>
      </c>
      <c r="EL109" s="192">
        <v>13.353413654618496</v>
      </c>
      <c r="EM109" s="192">
        <v>9.8150782361308675</v>
      </c>
      <c r="EN109" s="192">
        <v>22.370617696160281</v>
      </c>
      <c r="EO109" s="192">
        <v>12.535612535612536</v>
      </c>
      <c r="EP109" s="192">
        <v>10.652920962199305</v>
      </c>
      <c r="EQ109" s="192">
        <v>17.672413793103448</v>
      </c>
      <c r="ER109" s="192">
        <v>17.633928571428577</v>
      </c>
      <c r="ES109" s="192">
        <v>14.326647564469916</v>
      </c>
      <c r="ET109" s="192">
        <v>15.499254843517148</v>
      </c>
      <c r="EU109" s="192">
        <v>18.476727785613559</v>
      </c>
      <c r="EV109" s="192">
        <v>13.072776280323444</v>
      </c>
      <c r="EW109" s="192" t="s">
        <v>286</v>
      </c>
      <c r="EX109" s="192" t="s">
        <v>286</v>
      </c>
      <c r="EY109" s="192" t="s">
        <v>286</v>
      </c>
      <c r="EZ109" s="192">
        <v>90.044742729306407</v>
      </c>
      <c r="FA109" s="192">
        <v>83.732534930139664</v>
      </c>
      <c r="FB109" s="192">
        <v>81.232091690544394</v>
      </c>
      <c r="FC109" s="192">
        <v>91.260504201680732</v>
      </c>
      <c r="FD109" s="192">
        <v>85.997171145686011</v>
      </c>
      <c r="FE109" s="192">
        <v>79.137931034482776</v>
      </c>
      <c r="FF109" s="192">
        <v>89.772727272727266</v>
      </c>
      <c r="FG109" s="192">
        <v>85.777777777777828</v>
      </c>
      <c r="FH109" s="192">
        <v>83.880171184022743</v>
      </c>
      <c r="FI109" s="192">
        <v>84.04099560761351</v>
      </c>
      <c r="FJ109" s="192">
        <v>85.714285714285722</v>
      </c>
      <c r="FK109" s="192">
        <v>82.186234817813826</v>
      </c>
      <c r="FL109" s="192" t="s">
        <v>286</v>
      </c>
      <c r="FM109" s="192" t="s">
        <v>286</v>
      </c>
      <c r="FN109" s="192" t="s">
        <v>286</v>
      </c>
      <c r="FO109" s="192">
        <v>45.302013422818725</v>
      </c>
      <c r="FP109" s="192">
        <v>37.325349301397218</v>
      </c>
      <c r="FQ109" s="192">
        <v>29.6561604584527</v>
      </c>
      <c r="FR109" s="192">
        <v>42.521008403361343</v>
      </c>
      <c r="FS109" s="192">
        <v>37.623762376237678</v>
      </c>
      <c r="FT109" s="192">
        <v>29.137931034482776</v>
      </c>
      <c r="FU109" s="192">
        <v>37.500000000000007</v>
      </c>
      <c r="FV109" s="192">
        <v>35.99999999999995</v>
      </c>
      <c r="FW109" s="192">
        <v>28.530670470756064</v>
      </c>
      <c r="FX109" s="192">
        <v>30.453879941434824</v>
      </c>
      <c r="FY109" s="192">
        <v>35.294117647058819</v>
      </c>
      <c r="FZ109" s="192">
        <v>26.990553306342797</v>
      </c>
      <c r="GA109" s="192" t="s">
        <v>286</v>
      </c>
      <c r="GB109" s="192" t="s">
        <v>286</v>
      </c>
      <c r="GC109" s="192" t="s">
        <v>286</v>
      </c>
      <c r="GD109" s="192">
        <v>62.514285714285641</v>
      </c>
      <c r="GE109" s="192">
        <v>71.442986881937514</v>
      </c>
      <c r="GF109" s="192">
        <v>71.861471861471856</v>
      </c>
      <c r="GG109" s="192">
        <v>57.560137457044689</v>
      </c>
      <c r="GH109" s="192">
        <v>62.893982808022855</v>
      </c>
      <c r="GI109" s="192">
        <v>63.494809688581384</v>
      </c>
      <c r="GJ109" s="192">
        <v>52.256186317321706</v>
      </c>
      <c r="GK109" s="192">
        <v>53.6</v>
      </c>
      <c r="GL109" s="192">
        <v>55.297532656023236</v>
      </c>
      <c r="GM109" s="192">
        <v>54.559043348281101</v>
      </c>
      <c r="GN109" s="192">
        <v>46.600566572237959</v>
      </c>
      <c r="GO109" s="192">
        <v>53.086419753086446</v>
      </c>
      <c r="GP109" s="192" t="s">
        <v>286</v>
      </c>
      <c r="GQ109" s="192" t="s">
        <v>286</v>
      </c>
      <c r="GR109" s="192" t="s">
        <v>286</v>
      </c>
      <c r="GS109" s="192">
        <v>22.857142857142854</v>
      </c>
      <c r="GT109" s="192">
        <v>32.492431886982835</v>
      </c>
      <c r="GU109" s="192">
        <v>24.675324675324685</v>
      </c>
      <c r="GV109" s="192">
        <v>19.072164948453604</v>
      </c>
      <c r="GW109" s="192">
        <v>22.492836676217756</v>
      </c>
      <c r="GX109" s="192">
        <v>23.875432525951556</v>
      </c>
      <c r="GY109" s="192">
        <v>13.973799126637555</v>
      </c>
      <c r="GZ109" s="192">
        <v>14.628571428571432</v>
      </c>
      <c r="HA109" s="192">
        <v>20.754716981132056</v>
      </c>
      <c r="HB109" s="192">
        <v>15.097159940209256</v>
      </c>
      <c r="HC109" s="192">
        <v>14.305949008498587</v>
      </c>
      <c r="HD109" s="192">
        <v>16.872427983539115</v>
      </c>
      <c r="HE109" s="192" t="s">
        <v>286</v>
      </c>
      <c r="HF109" s="192" t="s">
        <v>286</v>
      </c>
      <c r="HG109" s="192" t="s">
        <v>286</v>
      </c>
      <c r="HH109" s="192">
        <v>28.62232779097388</v>
      </c>
      <c r="HI109" s="132">
        <v>19.959058341862843</v>
      </c>
      <c r="HJ109" s="132">
        <v>15.304606240713218</v>
      </c>
      <c r="HK109" s="132">
        <v>33.512544802867382</v>
      </c>
      <c r="HL109" s="132">
        <v>24.344023323615133</v>
      </c>
      <c r="HM109" s="192">
        <v>25.349650349650354</v>
      </c>
      <c r="HN109" s="192">
        <v>37.931034482758619</v>
      </c>
      <c r="HO109" s="192">
        <v>33.410138248847922</v>
      </c>
      <c r="HP109" s="192">
        <v>30.191458026509562</v>
      </c>
      <c r="HQ109" s="192">
        <v>32.923076923076955</v>
      </c>
      <c r="HR109" s="192">
        <v>38.68194842406875</v>
      </c>
      <c r="HS109" s="192">
        <v>26.490984743411918</v>
      </c>
      <c r="HT109" s="192" t="s">
        <v>286</v>
      </c>
      <c r="HU109" s="192" t="s">
        <v>286</v>
      </c>
      <c r="HV109" s="192" t="s">
        <v>286</v>
      </c>
      <c r="HW109" s="192">
        <v>9.3824228028503427</v>
      </c>
      <c r="HX109" s="192">
        <v>8.0859774820880173</v>
      </c>
      <c r="HY109" s="192">
        <v>3.4175334323922733</v>
      </c>
      <c r="HZ109" s="192">
        <v>12.544802867383519</v>
      </c>
      <c r="IA109" s="192">
        <v>6.9970845481049553</v>
      </c>
      <c r="IB109" s="192">
        <v>9.4405594405594453</v>
      </c>
      <c r="IC109" s="192">
        <v>16.491754122938534</v>
      </c>
      <c r="ID109" s="192">
        <v>11.751152073732715</v>
      </c>
      <c r="IE109" s="192">
        <v>6.7746686303387342</v>
      </c>
      <c r="IF109" s="192">
        <v>14.153846153846143</v>
      </c>
      <c r="IG109" s="192">
        <v>13.037249283667625</v>
      </c>
      <c r="IH109" s="192">
        <v>7.0735090152565849</v>
      </c>
      <c r="II109" s="192" t="s">
        <v>286</v>
      </c>
      <c r="IJ109" s="192" t="s">
        <v>286</v>
      </c>
      <c r="IK109" s="192" t="s">
        <v>286</v>
      </c>
      <c r="IL109" s="192" t="s">
        <v>286</v>
      </c>
      <c r="IM109" s="192" t="s">
        <v>286</v>
      </c>
      <c r="IN109" s="192" t="s">
        <v>286</v>
      </c>
      <c r="IO109" s="192" t="s">
        <v>286</v>
      </c>
      <c r="IP109" s="192" t="s">
        <v>286</v>
      </c>
      <c r="IQ109" s="192" t="s">
        <v>286</v>
      </c>
      <c r="IR109" s="192" t="s">
        <v>286</v>
      </c>
      <c r="IS109" s="192">
        <v>15.233415233415228</v>
      </c>
      <c r="IT109" s="192">
        <v>14.781297134238294</v>
      </c>
      <c r="IU109" s="192" t="s">
        <v>286</v>
      </c>
      <c r="IV109" s="192">
        <v>17.076923076923094</v>
      </c>
      <c r="IW109" s="192">
        <v>15.251798561151089</v>
      </c>
      <c r="IX109" s="192" t="s">
        <v>286</v>
      </c>
      <c r="IY109" s="192" t="s">
        <v>286</v>
      </c>
      <c r="IZ109" s="192" t="s">
        <v>286</v>
      </c>
      <c r="JA109" s="192" t="s">
        <v>286</v>
      </c>
      <c r="JB109" s="192" t="s">
        <v>286</v>
      </c>
      <c r="JC109" s="192" t="s">
        <v>286</v>
      </c>
      <c r="JD109" s="192" t="s">
        <v>286</v>
      </c>
      <c r="JE109" s="192" t="s">
        <v>286</v>
      </c>
      <c r="JF109" s="192" t="s">
        <v>286</v>
      </c>
      <c r="JG109" s="192" t="s">
        <v>286</v>
      </c>
      <c r="JH109" s="192">
        <v>12.162162162162165</v>
      </c>
      <c r="JI109" s="192">
        <v>10.558069381598786</v>
      </c>
      <c r="JJ109" s="192" t="s">
        <v>286</v>
      </c>
      <c r="JK109" s="192">
        <v>12.153846153846144</v>
      </c>
      <c r="JL109" s="192">
        <v>10.359712230215818</v>
      </c>
      <c r="JM109" s="192" t="s">
        <v>286</v>
      </c>
      <c r="JN109" s="192" t="s">
        <v>286</v>
      </c>
      <c r="JO109" s="192" t="s">
        <v>286</v>
      </c>
      <c r="JP109" s="192" t="s">
        <v>286</v>
      </c>
      <c r="JQ109" s="192" t="s">
        <v>286</v>
      </c>
      <c r="JR109" s="192" t="s">
        <v>286</v>
      </c>
      <c r="JS109" s="192" t="s">
        <v>286</v>
      </c>
      <c r="JT109" s="192" t="s">
        <v>286</v>
      </c>
      <c r="JU109" s="192" t="s">
        <v>286</v>
      </c>
      <c r="JV109" s="192" t="s">
        <v>286</v>
      </c>
      <c r="JW109" s="192">
        <v>27.395577395577394</v>
      </c>
      <c r="JX109" s="192">
        <v>25.339366515837082</v>
      </c>
      <c r="JY109" s="192" t="s">
        <v>286</v>
      </c>
      <c r="JZ109" s="192">
        <v>29.230769230769219</v>
      </c>
      <c r="KA109" s="192">
        <v>25.611510791366911</v>
      </c>
      <c r="KB109" s="192">
        <v>17.217787913340938</v>
      </c>
      <c r="KC109" s="192">
        <v>25.471698113207545</v>
      </c>
      <c r="KD109" s="192">
        <v>26.04651162790697</v>
      </c>
      <c r="KE109" s="192">
        <v>19.391206313416014</v>
      </c>
      <c r="KF109" s="192">
        <v>24.526420737786626</v>
      </c>
      <c r="KG109" s="192">
        <v>27.104136947218247</v>
      </c>
      <c r="KH109" s="192">
        <v>24.020442930153308</v>
      </c>
      <c r="KI109" s="192">
        <v>24.501424501424513</v>
      </c>
      <c r="KJ109" s="192">
        <v>21.746575342465739</v>
      </c>
      <c r="KK109" s="192">
        <v>21.789321789321786</v>
      </c>
      <c r="KL109" s="192">
        <v>26.121076233183842</v>
      </c>
      <c r="KM109" s="192">
        <v>27.22063037249286</v>
      </c>
      <c r="KN109" s="192">
        <v>21.777777777777807</v>
      </c>
      <c r="KO109" s="192">
        <v>24.509803921568619</v>
      </c>
      <c r="KP109" s="192">
        <v>28.010825439783492</v>
      </c>
      <c r="KQ109" s="192" t="str">
        <f t="shared" si="104"/>
        <v>--</v>
      </c>
      <c r="KR109" s="192" t="str">
        <f t="shared" si="104"/>
        <v>--</v>
      </c>
      <c r="KS109" s="192" t="str">
        <f t="shared" si="104"/>
        <v>--</v>
      </c>
      <c r="KT109" s="192" t="str">
        <f t="shared" si="104"/>
        <v>--</v>
      </c>
      <c r="KU109" s="192" t="str">
        <f t="shared" si="104"/>
        <v>--</v>
      </c>
      <c r="KV109" s="228">
        <v>1.0796221322537101</v>
      </c>
      <c r="KW109" s="228">
        <v>1.6304347826087</v>
      </c>
      <c r="KX109" s="228">
        <v>1.0169491525423699</v>
      </c>
      <c r="KY109" s="228">
        <v>1.1065006915629301</v>
      </c>
      <c r="KZ109" s="228">
        <v>1.4905149051490501</v>
      </c>
      <c r="LA109" s="228">
        <v>1.6616314199395801</v>
      </c>
      <c r="LB109" s="190" t="str">
        <f t="shared" si="100"/>
        <v>--</v>
      </c>
      <c r="LC109" s="228">
        <v>2.0833333333333299</v>
      </c>
      <c r="LD109" s="228">
        <v>11.83970856102</v>
      </c>
      <c r="LE109" s="190" t="str">
        <f t="shared" si="101"/>
        <v>--</v>
      </c>
      <c r="LF109" s="228">
        <v>1.84397163120567</v>
      </c>
      <c r="LG109" s="228">
        <v>7.6923076923076898</v>
      </c>
      <c r="LH109" s="228">
        <v>87.940379403793898</v>
      </c>
      <c r="LI109" s="228">
        <v>85.322359396433598</v>
      </c>
      <c r="LJ109" s="228">
        <v>81.506849315068393</v>
      </c>
      <c r="LK109" s="228">
        <v>80.582524271844704</v>
      </c>
      <c r="LL109" s="228">
        <v>78.817056396148601</v>
      </c>
      <c r="LM109" s="228">
        <v>77.643504531722101</v>
      </c>
      <c r="LN109" s="228">
        <v>34.688346883468903</v>
      </c>
      <c r="LO109" s="228">
        <v>34.8422496570645</v>
      </c>
      <c r="LP109" s="228">
        <v>33.561643835616401</v>
      </c>
      <c r="LQ109" s="228">
        <v>32.871012482662898</v>
      </c>
      <c r="LR109" s="228">
        <v>31.361760660247601</v>
      </c>
      <c r="LS109" s="228">
        <v>30.8157099697885</v>
      </c>
      <c r="LT109" s="228">
        <v>45.429740791268699</v>
      </c>
      <c r="LU109" s="228">
        <v>50.549450549450498</v>
      </c>
      <c r="LV109" s="228">
        <v>52.658662092624297</v>
      </c>
      <c r="LW109" s="228">
        <v>41.9444444444445</v>
      </c>
      <c r="LX109" s="228">
        <v>43.543956043956101</v>
      </c>
      <c r="LY109" s="228">
        <v>48.108925869894101</v>
      </c>
      <c r="LZ109" s="228">
        <v>9.0040927694406605</v>
      </c>
      <c r="MA109" s="228">
        <v>10.714285714285699</v>
      </c>
      <c r="MB109" s="228">
        <v>15.094339622641501</v>
      </c>
      <c r="MC109" s="228">
        <v>7.5</v>
      </c>
      <c r="MD109" s="228">
        <v>10.5769230769231</v>
      </c>
      <c r="ME109" s="228">
        <v>12.7080181543117</v>
      </c>
      <c r="MF109" s="228">
        <v>36.562073669849902</v>
      </c>
      <c r="MG109" s="228">
        <v>34.800550206327401</v>
      </c>
      <c r="MH109" s="228">
        <v>33.561643835616501</v>
      </c>
      <c r="MI109" s="228">
        <v>30.404463040446299</v>
      </c>
      <c r="MJ109" s="228">
        <v>33.425034387895401</v>
      </c>
      <c r="MK109" s="228">
        <v>29.090909090909101</v>
      </c>
      <c r="ML109" s="228">
        <v>11.596180081855399</v>
      </c>
      <c r="MM109" s="228">
        <v>10.041265474553001</v>
      </c>
      <c r="MN109" s="228">
        <v>8.3904109589041092</v>
      </c>
      <c r="MO109" s="228">
        <v>6.41562064156206</v>
      </c>
      <c r="MP109" s="228">
        <v>7.4277854195323201</v>
      </c>
      <c r="MQ109" s="228">
        <v>8.3333333333333304</v>
      </c>
      <c r="MR109" s="190" t="str">
        <f t="shared" si="102"/>
        <v>--</v>
      </c>
      <c r="MS109" s="190" t="str">
        <f t="shared" si="102"/>
        <v>--</v>
      </c>
      <c r="MT109" s="190" t="str">
        <f t="shared" si="102"/>
        <v>--</v>
      </c>
      <c r="MU109" s="190" t="str">
        <f t="shared" si="102"/>
        <v>--</v>
      </c>
      <c r="MV109" s="230">
        <v>86.320754716981199</v>
      </c>
      <c r="MW109" s="230">
        <v>84.4632768361583</v>
      </c>
      <c r="MX109" s="230">
        <v>36.320754716981099</v>
      </c>
      <c r="MY109" s="230">
        <v>29.661016949152501</v>
      </c>
      <c r="MZ109" s="230">
        <v>43.700159489633101</v>
      </c>
      <c r="NA109" s="230">
        <v>38.439716312056703</v>
      </c>
      <c r="NB109" s="230">
        <v>8.2934609250398807</v>
      </c>
      <c r="NC109" s="230">
        <v>7.0921985815602797</v>
      </c>
      <c r="ND109" s="230">
        <v>32.2222222222222</v>
      </c>
      <c r="NE109" s="230">
        <v>32.4324324324324</v>
      </c>
      <c r="NF109" s="230">
        <v>7.9365079365079403</v>
      </c>
      <c r="NG109" s="230">
        <v>8.2503556187766698</v>
      </c>
      <c r="NH109" s="221" t="str">
        <f t="shared" si="103"/>
        <v>--</v>
      </c>
      <c r="NI109" s="228">
        <v>16.765578635014851</v>
      </c>
      <c r="NJ109" s="228">
        <v>15.948275862068964</v>
      </c>
      <c r="NK109" s="228">
        <v>14.007092198581566</v>
      </c>
      <c r="NL109" s="221" t="str">
        <f t="shared" si="63"/>
        <v>--</v>
      </c>
      <c r="NM109" s="228">
        <v>18.335901386748901</v>
      </c>
      <c r="NN109" s="228">
        <v>16.395864106351599</v>
      </c>
      <c r="NO109" s="228">
        <v>17.313915857605199</v>
      </c>
      <c r="NP109" s="221" t="str">
        <f t="shared" si="64"/>
        <v>--</v>
      </c>
      <c r="NQ109" s="228">
        <v>11.721068249258167</v>
      </c>
      <c r="NR109" s="228">
        <v>13.505747126436781</v>
      </c>
      <c r="NS109" s="228">
        <v>11.524822695035466</v>
      </c>
      <c r="NT109" s="221" t="str">
        <f t="shared" si="65"/>
        <v>--</v>
      </c>
      <c r="NU109" s="228">
        <v>11.093990755007699</v>
      </c>
      <c r="NV109" s="228">
        <v>13.88478581979321</v>
      </c>
      <c r="NW109" s="228">
        <v>12.621359223300971</v>
      </c>
      <c r="NX109" s="221" t="str">
        <f t="shared" si="66"/>
        <v>--</v>
      </c>
      <c r="NY109" s="228">
        <v>28.486646884272993</v>
      </c>
      <c r="NZ109" s="228">
        <v>29.454022988505734</v>
      </c>
      <c r="OA109" s="228">
        <v>25.531914893617021</v>
      </c>
      <c r="OB109" s="221" t="str">
        <f t="shared" si="67"/>
        <v>--</v>
      </c>
      <c r="OC109" s="228">
        <v>29.429892141756554</v>
      </c>
      <c r="OD109" s="228">
        <v>30.280649926144729</v>
      </c>
      <c r="OE109" s="228">
        <v>29.935275080906148</v>
      </c>
      <c r="OF109" s="299">
        <v>47.417840375586863</v>
      </c>
      <c r="OG109" s="128">
        <v>58.894878706199478</v>
      </c>
      <c r="OH109" s="128">
        <v>61.517615176151764</v>
      </c>
      <c r="OI109" s="128">
        <v>45.500848896434661</v>
      </c>
      <c r="OJ109" s="128">
        <v>53.389830508474567</v>
      </c>
      <c r="OK109" s="128">
        <v>62.655601659751071</v>
      </c>
      <c r="OL109" s="128">
        <v>58.630136986301359</v>
      </c>
      <c r="OM109" s="128">
        <v>45.675265553869529</v>
      </c>
      <c r="ON109" s="310">
        <v>21.463414634146343</v>
      </c>
      <c r="OO109" s="128">
        <v>15.637860082304524</v>
      </c>
      <c r="OP109" s="128">
        <v>11.699164345403904</v>
      </c>
      <c r="OQ109" s="128">
        <v>12.606473594548559</v>
      </c>
      <c r="OR109" s="128">
        <v>24.677187948350081</v>
      </c>
      <c r="OS109" s="128">
        <v>17.531556802244047</v>
      </c>
      <c r="OT109" s="128">
        <v>13.991769547325106</v>
      </c>
      <c r="OU109" s="128">
        <v>14.437689969604865</v>
      </c>
      <c r="OW109" s="378" t="str">
        <f t="shared" si="68"/>
        <v>--</v>
      </c>
      <c r="OX109" s="392">
        <v>1.5527950310559002</v>
      </c>
      <c r="OY109" s="392">
        <v>2.898550724637682</v>
      </c>
      <c r="OZ109" s="392">
        <v>2.0618556701030935</v>
      </c>
      <c r="PA109" s="378" t="str">
        <f t="shared" si="69"/>
        <v>--</v>
      </c>
      <c r="PB109" s="378" t="str">
        <f t="shared" si="69"/>
        <v>--</v>
      </c>
      <c r="PC109" s="392">
        <v>2.4621212121212115</v>
      </c>
      <c r="PD109" s="392">
        <v>7.2494669509594862</v>
      </c>
      <c r="PE109" s="391">
        <v>46.967340590979781</v>
      </c>
      <c r="PF109" s="392">
        <v>60.486322188449897</v>
      </c>
      <c r="PG109" s="392">
        <v>54.382826475849726</v>
      </c>
      <c r="PH109" s="392">
        <v>44.421487603305778</v>
      </c>
      <c r="PI109" s="391">
        <v>23.333333333333314</v>
      </c>
      <c r="PJ109" s="392">
        <v>15.586419753086423</v>
      </c>
      <c r="PK109" s="392">
        <v>10.20036429872496</v>
      </c>
      <c r="PL109" s="392">
        <v>9.7510373443983305</v>
      </c>
      <c r="PM109" s="378" t="str">
        <f t="shared" si="70"/>
        <v>--</v>
      </c>
      <c r="PN109" s="392">
        <v>18.086956521739118</v>
      </c>
      <c r="PO109" s="392">
        <v>14.61988304093566</v>
      </c>
      <c r="PP109" s="392">
        <v>14.349775784753369</v>
      </c>
      <c r="PQ109" s="378" t="str">
        <f t="shared" si="71"/>
        <v>--</v>
      </c>
      <c r="PR109" s="392">
        <v>13.565217391304351</v>
      </c>
      <c r="PS109" s="392">
        <v>13.060428849902529</v>
      </c>
      <c r="PT109" s="392">
        <v>14.125560538116588</v>
      </c>
      <c r="PU109" s="378" t="str">
        <f t="shared" si="72"/>
        <v>--</v>
      </c>
      <c r="PV109" s="392">
        <v>31.65217391304347</v>
      </c>
      <c r="PW109" s="392">
        <v>27.680311890838205</v>
      </c>
      <c r="PX109" s="392">
        <v>28.475336322869968</v>
      </c>
      <c r="PZ109" s="368"/>
      <c r="QA109" s="368"/>
      <c r="QB109" s="368"/>
      <c r="QC109" s="368"/>
      <c r="QD109" s="368"/>
      <c r="QE109" s="368"/>
      <c r="QF109" s="368"/>
      <c r="QG109" s="368"/>
      <c r="QH109" s="368"/>
      <c r="QI109" s="368"/>
      <c r="QJ109" s="368"/>
      <c r="QK109" s="368"/>
      <c r="QL109" s="368"/>
      <c r="QM109" s="368"/>
      <c r="QN109" s="368"/>
      <c r="QO109" s="368"/>
      <c r="QP109" s="368"/>
      <c r="QQ109" s="368"/>
      <c r="QR109" s="368"/>
      <c r="QS109" s="368"/>
      <c r="QT109" s="368"/>
      <c r="QU109" s="368"/>
      <c r="QV109" s="368"/>
      <c r="QW109" s="368"/>
      <c r="QX109" s="368"/>
      <c r="QY109" s="368"/>
      <c r="QZ109" s="368"/>
      <c r="RA109" s="368"/>
      <c r="RB109" s="368"/>
      <c r="RC109" s="368"/>
      <c r="RD109" s="368"/>
      <c r="RE109" s="368"/>
      <c r="RF109" s="368"/>
      <c r="RG109" s="368"/>
      <c r="RH109" s="368"/>
      <c r="RI109" s="368"/>
      <c r="RJ109" s="368"/>
      <c r="RK109" s="368"/>
      <c r="RL109" s="368"/>
      <c r="RM109" s="368"/>
      <c r="RN109" s="368"/>
      <c r="RO109" s="368"/>
      <c r="RP109" s="368"/>
      <c r="RQ109" s="368"/>
      <c r="RR109" s="368"/>
      <c r="RS109" s="368"/>
      <c r="RT109" s="368"/>
    </row>
    <row r="110" spans="1:488" s="187" customFormat="1" ht="14.4" thickTop="1" thickBot="1" x14ac:dyDescent="0.3">
      <c r="A110" s="187" t="str">
        <f t="shared" si="93"/>
        <v>--</v>
      </c>
      <c r="B110" s="179" t="s">
        <v>0</v>
      </c>
      <c r="C110" s="207">
        <v>2.8645294725956485</v>
      </c>
      <c r="D110" s="208">
        <v>14.351551488847679</v>
      </c>
      <c r="E110" s="208">
        <v>16.908579930566884</v>
      </c>
      <c r="F110" s="208">
        <v>1.8916445103081447</v>
      </c>
      <c r="G110" s="208">
        <v>11.138956670843475</v>
      </c>
      <c r="H110" s="208">
        <v>16.655967131026419</v>
      </c>
      <c r="I110" s="208">
        <v>1.6421995521273993</v>
      </c>
      <c r="J110" s="208">
        <v>10.16661768362991</v>
      </c>
      <c r="K110" s="208">
        <v>15.707083281463911</v>
      </c>
      <c r="L110" s="208">
        <v>1.1500284227557023</v>
      </c>
      <c r="M110" s="208">
        <v>7.4642644759156926</v>
      </c>
      <c r="N110" s="208">
        <v>13.764070104200869</v>
      </c>
      <c r="O110" s="208">
        <v>1.279165901157447</v>
      </c>
      <c r="P110" s="208">
        <v>6.7431409649952769</v>
      </c>
      <c r="Q110" s="208">
        <v>11.78190367110731</v>
      </c>
      <c r="R110" s="208">
        <v>2.5162051898026441</v>
      </c>
      <c r="S110" s="208">
        <v>12.646648986380088</v>
      </c>
      <c r="T110" s="208">
        <v>14.460637519132298</v>
      </c>
      <c r="U110" s="208">
        <v>1.6428493509326878</v>
      </c>
      <c r="V110" s="208">
        <v>9.7654527819415993</v>
      </c>
      <c r="W110" s="208">
        <v>14.511864843951514</v>
      </c>
      <c r="X110" s="208">
        <v>1.3991713645316846</v>
      </c>
      <c r="Y110" s="208">
        <v>8.9949008498583591</v>
      </c>
      <c r="Z110" s="208">
        <v>13.841878473740113</v>
      </c>
      <c r="AA110" s="208">
        <v>0.93169739518404326</v>
      </c>
      <c r="AB110" s="208">
        <v>6.3548472541056071</v>
      </c>
      <c r="AC110" s="208">
        <v>12.190373498667086</v>
      </c>
      <c r="AD110" s="208">
        <v>1.0245807489087997</v>
      </c>
      <c r="AE110" s="208">
        <v>5.8176734045830303</v>
      </c>
      <c r="AF110" s="208">
        <v>10.561763817577713</v>
      </c>
      <c r="AG110" s="208">
        <v>1.4052498801159188</v>
      </c>
      <c r="AH110" s="208">
        <v>8.9374673005618419</v>
      </c>
      <c r="AI110" s="208">
        <v>12.086956521739122</v>
      </c>
      <c r="AJ110" s="208">
        <v>1.0344978740191966</v>
      </c>
      <c r="AK110" s="208">
        <v>6.4746922632537967</v>
      </c>
      <c r="AL110" s="208">
        <v>11.624436297569979</v>
      </c>
      <c r="AM110" s="208">
        <v>0.87737242868508003</v>
      </c>
      <c r="AN110" s="208">
        <v>5.6458980449479501</v>
      </c>
      <c r="AO110" s="208">
        <v>10.234735882851968</v>
      </c>
      <c r="AP110" s="208">
        <v>0.62442487182857698</v>
      </c>
      <c r="AQ110" s="208">
        <v>4.2380422691879707</v>
      </c>
      <c r="AR110" s="208">
        <v>8.7029944814691724</v>
      </c>
      <c r="AS110" s="208">
        <v>0.65120346081273439</v>
      </c>
      <c r="AT110" s="208">
        <v>3.7354883310686682</v>
      </c>
      <c r="AU110" s="208">
        <v>7.2171532846715429</v>
      </c>
      <c r="AV110" s="208">
        <v>5.0337560005355426</v>
      </c>
      <c r="AW110" s="208">
        <v>26.361553255043237</v>
      </c>
      <c r="AX110" s="208">
        <v>23.495381170103521</v>
      </c>
      <c r="AY110" s="208">
        <v>3.3802987240732634</v>
      </c>
      <c r="AZ110" s="208">
        <v>22.851106639838964</v>
      </c>
      <c r="BA110" s="208">
        <v>22.397895946068346</v>
      </c>
      <c r="BB110" s="208">
        <v>2.9678205855770736</v>
      </c>
      <c r="BC110" s="208">
        <v>20.311793944871233</v>
      </c>
      <c r="BD110" s="208">
        <v>20.046170480114561</v>
      </c>
      <c r="BE110" s="208">
        <v>2.0403965609445067</v>
      </c>
      <c r="BF110" s="208">
        <v>15.639367101204128</v>
      </c>
      <c r="BG110" s="208">
        <v>17.959845093246226</v>
      </c>
      <c r="BH110" s="208">
        <v>2.088187073949443</v>
      </c>
      <c r="BI110" s="208">
        <v>15.031581633738213</v>
      </c>
      <c r="BJ110" s="208">
        <v>17.089511257550836</v>
      </c>
      <c r="BK110" s="208" t="s">
        <v>286</v>
      </c>
      <c r="BL110" s="208">
        <v>4</v>
      </c>
      <c r="BM110" s="208">
        <v>5</v>
      </c>
      <c r="BN110" s="208" t="s">
        <v>286</v>
      </c>
      <c r="BO110" s="208">
        <v>4</v>
      </c>
      <c r="BP110" s="208">
        <v>5</v>
      </c>
      <c r="BQ110" s="208" t="s">
        <v>286</v>
      </c>
      <c r="BR110" s="208">
        <v>4</v>
      </c>
      <c r="BS110" s="208">
        <v>4</v>
      </c>
      <c r="BT110" s="208" t="s">
        <v>286</v>
      </c>
      <c r="BU110" s="208">
        <v>2.5520038551120794</v>
      </c>
      <c r="BV110" s="208">
        <v>3.0530113794060569</v>
      </c>
      <c r="BW110" s="208" t="s">
        <v>286</v>
      </c>
      <c r="BX110" s="208">
        <v>2.2004047711320949</v>
      </c>
      <c r="BY110" s="208">
        <v>2.506971556051321</v>
      </c>
      <c r="BZ110" s="208" t="s">
        <v>286</v>
      </c>
      <c r="CA110" s="208">
        <v>8.9398636081835576</v>
      </c>
      <c r="CB110" s="208">
        <v>35.150349650350229</v>
      </c>
      <c r="CC110" s="208" t="s">
        <v>286</v>
      </c>
      <c r="CD110" s="208">
        <v>7.2831282038582925</v>
      </c>
      <c r="CE110" s="208">
        <v>33.085845280049234</v>
      </c>
      <c r="CF110" s="208" t="s">
        <v>286</v>
      </c>
      <c r="CG110" s="208">
        <v>6.4999743286954015</v>
      </c>
      <c r="CH110" s="208">
        <v>29.693014583472085</v>
      </c>
      <c r="CI110" s="208" t="s">
        <v>286</v>
      </c>
      <c r="CJ110" s="208">
        <v>4.5194435260306669</v>
      </c>
      <c r="CK110" s="208">
        <v>25.040515958326434</v>
      </c>
      <c r="CL110" s="208" t="s">
        <v>286</v>
      </c>
      <c r="CM110" s="208">
        <v>3.6503126109154529</v>
      </c>
      <c r="CN110" s="208">
        <v>18.865133790506871</v>
      </c>
      <c r="CO110" s="208" t="s">
        <v>286</v>
      </c>
      <c r="CP110" s="208">
        <v>29.663428101751268</v>
      </c>
      <c r="CQ110" s="208">
        <v>46.766644378641864</v>
      </c>
      <c r="CR110" s="208" t="s">
        <v>286</v>
      </c>
      <c r="CS110" s="208">
        <v>25.670983971227251</v>
      </c>
      <c r="CT110" s="208">
        <v>43.441938178780461</v>
      </c>
      <c r="CU110" s="208" t="s">
        <v>286</v>
      </c>
      <c r="CV110" s="208">
        <v>23.223331105985885</v>
      </c>
      <c r="CW110" s="208">
        <v>41.049773755656119</v>
      </c>
      <c r="CX110" s="208" t="s">
        <v>286</v>
      </c>
      <c r="CY110" s="208">
        <v>19.207813347802269</v>
      </c>
      <c r="CZ110" s="208">
        <v>37.511040200575273</v>
      </c>
      <c r="DA110" s="208" t="s">
        <v>286</v>
      </c>
      <c r="DB110" s="208">
        <v>16.549644432442381</v>
      </c>
      <c r="DC110" s="208">
        <v>32.870250524923335</v>
      </c>
      <c r="DD110" s="208">
        <v>67.1722245836404</v>
      </c>
      <c r="DE110" s="208">
        <v>67.766717607698908</v>
      </c>
      <c r="DF110" s="208">
        <v>52.783950424086633</v>
      </c>
      <c r="DG110" s="208">
        <v>68.037212393056933</v>
      </c>
      <c r="DH110" s="208">
        <v>66.903524443722048</v>
      </c>
      <c r="DI110" s="208">
        <v>51.365104515814309</v>
      </c>
      <c r="DJ110" s="208">
        <v>69.224272349272454</v>
      </c>
      <c r="DK110" s="208">
        <v>68.158894215800828</v>
      </c>
      <c r="DL110" s="208">
        <v>52.864629335217657</v>
      </c>
      <c r="DM110" s="208">
        <v>70.648288851314732</v>
      </c>
      <c r="DN110" s="208">
        <v>72.296449248958098</v>
      </c>
      <c r="DO110" s="208">
        <v>58.973858759266754</v>
      </c>
      <c r="DP110" s="208">
        <v>68.902658855339823</v>
      </c>
      <c r="DQ110" s="208">
        <v>70.786687165717453</v>
      </c>
      <c r="DR110" s="208">
        <v>60.101306915176998</v>
      </c>
      <c r="DS110" s="208">
        <v>44.284476306771012</v>
      </c>
      <c r="DT110" s="208">
        <v>51.994878572608947</v>
      </c>
      <c r="DU110" s="208">
        <v>37.723144378327454</v>
      </c>
      <c r="DV110" s="208">
        <v>44.092677010580971</v>
      </c>
      <c r="DW110" s="208">
        <v>50.816276803118996</v>
      </c>
      <c r="DX110" s="208">
        <v>37.120496970065872</v>
      </c>
      <c r="DY110" s="208">
        <v>46.563885309982375</v>
      </c>
      <c r="DZ110" s="208">
        <v>52.573041168658861</v>
      </c>
      <c r="EA110" s="208">
        <v>36.892345766307031</v>
      </c>
      <c r="EB110" s="208">
        <v>47.529722027265841</v>
      </c>
      <c r="EC110" s="208">
        <v>55.314244115505971</v>
      </c>
      <c r="ED110" s="208">
        <v>41.850932716169503</v>
      </c>
      <c r="EE110" s="208">
        <v>47.826672653794745</v>
      </c>
      <c r="EF110" s="208">
        <v>56.384868706127214</v>
      </c>
      <c r="EG110" s="208">
        <v>44.177640795740906</v>
      </c>
      <c r="EH110" s="208">
        <v>21.071782997022712</v>
      </c>
      <c r="EI110" s="208">
        <v>14.308069265138842</v>
      </c>
      <c r="EJ110" s="208">
        <v>11.316679188580002</v>
      </c>
      <c r="EK110" s="208">
        <v>21.769311819515234</v>
      </c>
      <c r="EL110" s="208">
        <v>14.792166104587347</v>
      </c>
      <c r="EM110" s="208">
        <v>12.154493867838223</v>
      </c>
      <c r="EN110" s="208">
        <v>20.770762106721008</v>
      </c>
      <c r="EO110" s="208">
        <v>14.840311241838252</v>
      </c>
      <c r="EP110" s="208">
        <v>12.402687742355655</v>
      </c>
      <c r="EQ110" s="208">
        <v>19.583669312057022</v>
      </c>
      <c r="ER110" s="208">
        <v>18.213692189209969</v>
      </c>
      <c r="ES110" s="208">
        <v>16.065994807515395</v>
      </c>
      <c r="ET110" s="208">
        <v>20.633345362685226</v>
      </c>
      <c r="EU110" s="208">
        <v>18.079392113192817</v>
      </c>
      <c r="EV110" s="208">
        <v>17.257869419674268</v>
      </c>
      <c r="EW110" s="208" t="s">
        <v>286</v>
      </c>
      <c r="EX110" s="208" t="s">
        <v>286</v>
      </c>
      <c r="EY110" s="208" t="s">
        <v>286</v>
      </c>
      <c r="EZ110" s="208">
        <v>87.807286416654648</v>
      </c>
      <c r="FA110" s="208">
        <v>82.748401502080171</v>
      </c>
      <c r="FB110" s="208">
        <v>78.575357535753213</v>
      </c>
      <c r="FC110" s="208">
        <v>86.197389393874303</v>
      </c>
      <c r="FD110" s="208">
        <v>81.23345630379923</v>
      </c>
      <c r="FE110" s="208">
        <v>77.475664960501121</v>
      </c>
      <c r="FF110" s="208">
        <v>85.23633615985203</v>
      </c>
      <c r="FG110" s="208">
        <v>81.096710273571745</v>
      </c>
      <c r="FH110" s="208">
        <v>77.019537591670314</v>
      </c>
      <c r="FI110" s="208">
        <v>83.871465069155789</v>
      </c>
      <c r="FJ110" s="208">
        <v>80.549650774370008</v>
      </c>
      <c r="FK110" s="208">
        <v>76.934339452641098</v>
      </c>
      <c r="FL110" s="208" t="s">
        <v>286</v>
      </c>
      <c r="FM110" s="208" t="s">
        <v>286</v>
      </c>
      <c r="FN110" s="208" t="s">
        <v>286</v>
      </c>
      <c r="FO110" s="208">
        <v>41.042150953488125</v>
      </c>
      <c r="FP110" s="208">
        <v>35.049223586725475</v>
      </c>
      <c r="FQ110" s="208">
        <v>27.829727417186188</v>
      </c>
      <c r="FR110" s="208">
        <v>37.950717270494856</v>
      </c>
      <c r="FS110" s="208">
        <v>33.108234852748119</v>
      </c>
      <c r="FT110" s="208">
        <v>26.60729607384819</v>
      </c>
      <c r="FU110" s="208">
        <v>36.151456636722592</v>
      </c>
      <c r="FV110" s="208">
        <v>32.143073781265059</v>
      </c>
      <c r="FW110" s="208">
        <v>26.314168952583547</v>
      </c>
      <c r="FX110" s="208">
        <v>34.162188353449096</v>
      </c>
      <c r="FY110" s="208">
        <v>31.269793067546107</v>
      </c>
      <c r="FZ110" s="208">
        <v>26.278297105529926</v>
      </c>
      <c r="GA110" s="208" t="s">
        <v>286</v>
      </c>
      <c r="GB110" s="208" t="s">
        <v>286</v>
      </c>
      <c r="GC110" s="208" t="s">
        <v>286</v>
      </c>
      <c r="GD110" s="208">
        <v>64.706377781988394</v>
      </c>
      <c r="GE110" s="208">
        <v>68.226798609254061</v>
      </c>
      <c r="GF110" s="208">
        <v>69.28604615146358</v>
      </c>
      <c r="GG110" s="208">
        <v>59.558790989954062</v>
      </c>
      <c r="GH110" s="208">
        <v>62.243386243386134</v>
      </c>
      <c r="GI110" s="208">
        <v>63.219737949272762</v>
      </c>
      <c r="GJ110" s="208">
        <v>51.88956923407445</v>
      </c>
      <c r="GK110" s="208">
        <v>52.911943486118481</v>
      </c>
      <c r="GL110" s="208">
        <v>55.83769335759785</v>
      </c>
      <c r="GM110" s="208">
        <v>48.308549350824343</v>
      </c>
      <c r="GN110" s="208">
        <v>49.14675015433432</v>
      </c>
      <c r="GO110" s="208">
        <v>51.089193825042514</v>
      </c>
      <c r="GP110" s="208" t="s">
        <v>286</v>
      </c>
      <c r="GQ110" s="208" t="s">
        <v>286</v>
      </c>
      <c r="GR110" s="208" t="s">
        <v>286</v>
      </c>
      <c r="GS110" s="208">
        <v>21.69161771208373</v>
      </c>
      <c r="GT110" s="208">
        <v>26.191700783837746</v>
      </c>
      <c r="GU110" s="208">
        <v>26.101904909400528</v>
      </c>
      <c r="GV110" s="208">
        <v>18.351993627472631</v>
      </c>
      <c r="GW110" s="208">
        <v>21.60634920634914</v>
      </c>
      <c r="GX110" s="208">
        <v>21.631205673759016</v>
      </c>
      <c r="GY110" s="208">
        <v>14.005800837898821</v>
      </c>
      <c r="GZ110" s="208">
        <v>15.781583702973476</v>
      </c>
      <c r="HA110" s="208">
        <v>16.864763421291762</v>
      </c>
      <c r="HB110" s="208">
        <v>12.952064333528051</v>
      </c>
      <c r="HC110" s="208">
        <v>14.342093659052697</v>
      </c>
      <c r="HD110" s="208">
        <v>15.028587764436908</v>
      </c>
      <c r="HE110" s="208" t="s">
        <v>286</v>
      </c>
      <c r="HF110" s="208" t="s">
        <v>286</v>
      </c>
      <c r="HG110" s="208" t="s">
        <v>286</v>
      </c>
      <c r="HH110" s="208">
        <v>26.859060108330823</v>
      </c>
      <c r="HI110" s="209">
        <v>23.036990332072431</v>
      </c>
      <c r="HJ110" s="209">
        <v>16.992576212288878</v>
      </c>
      <c r="HK110" s="209">
        <v>33.661593554163112</v>
      </c>
      <c r="HL110" s="209">
        <v>31.750620213569082</v>
      </c>
      <c r="HM110" s="208">
        <v>25.454099917297235</v>
      </c>
      <c r="HN110" s="208">
        <v>37.034599267206247</v>
      </c>
      <c r="HO110" s="208">
        <v>38.846992832658295</v>
      </c>
      <c r="HP110" s="208">
        <v>32.578822044352869</v>
      </c>
      <c r="HQ110" s="208">
        <v>33.019473081329195</v>
      </c>
      <c r="HR110" s="208">
        <v>33.677114028038119</v>
      </c>
      <c r="HS110" s="208">
        <v>28.556590981218275</v>
      </c>
      <c r="HT110" s="208" t="s">
        <v>286</v>
      </c>
      <c r="HU110" s="208" t="s">
        <v>286</v>
      </c>
      <c r="HV110" s="208" t="s">
        <v>286</v>
      </c>
      <c r="HW110" s="208">
        <v>9.8375035635182773</v>
      </c>
      <c r="HX110" s="208">
        <v>7.6817990752417051</v>
      </c>
      <c r="HY110" s="208">
        <v>4.7291107250039692</v>
      </c>
      <c r="HZ110" s="208">
        <v>12.517503385900826</v>
      </c>
      <c r="IA110" s="208">
        <v>10.69140330061485</v>
      </c>
      <c r="IB110" s="208">
        <v>7.3421753913069594</v>
      </c>
      <c r="IC110" s="208">
        <v>13.690515368919977</v>
      </c>
      <c r="ID110" s="208">
        <v>13.418510439389276</v>
      </c>
      <c r="IE110" s="208">
        <v>9.645121496399641</v>
      </c>
      <c r="IF110" s="208">
        <v>12.096219931271495</v>
      </c>
      <c r="IG110" s="208">
        <v>11.449683007411338</v>
      </c>
      <c r="IH110" s="208">
        <v>9.0332073512015487</v>
      </c>
      <c r="II110" s="208" t="s">
        <v>286</v>
      </c>
      <c r="IJ110" s="208" t="s">
        <v>286</v>
      </c>
      <c r="IK110" s="208" t="s">
        <v>286</v>
      </c>
      <c r="IL110" s="208" t="s">
        <v>286</v>
      </c>
      <c r="IM110" s="208" t="s">
        <v>286</v>
      </c>
      <c r="IN110" s="208" t="s">
        <v>286</v>
      </c>
      <c r="IO110" s="208" t="s">
        <v>286</v>
      </c>
      <c r="IP110" s="208" t="s">
        <v>286</v>
      </c>
      <c r="IQ110" s="208" t="s">
        <v>286</v>
      </c>
      <c r="IR110" s="208" t="s">
        <v>286</v>
      </c>
      <c r="IS110" s="208">
        <v>13.373019385677578</v>
      </c>
      <c r="IT110" s="208">
        <v>12.39576887946016</v>
      </c>
      <c r="IU110" s="208" t="s">
        <v>286</v>
      </c>
      <c r="IV110" s="208">
        <v>13.256010631871465</v>
      </c>
      <c r="IW110" s="208">
        <v>11.92875838623296</v>
      </c>
      <c r="IX110" s="208" t="s">
        <v>286</v>
      </c>
      <c r="IY110" s="208" t="s">
        <v>286</v>
      </c>
      <c r="IZ110" s="208" t="s">
        <v>286</v>
      </c>
      <c r="JA110" s="208" t="s">
        <v>286</v>
      </c>
      <c r="JB110" s="208" t="s">
        <v>286</v>
      </c>
      <c r="JC110" s="208" t="s">
        <v>286</v>
      </c>
      <c r="JD110" s="208" t="s">
        <v>286</v>
      </c>
      <c r="JE110" s="208" t="s">
        <v>286</v>
      </c>
      <c r="JF110" s="208" t="s">
        <v>286</v>
      </c>
      <c r="JG110" s="208" t="s">
        <v>286</v>
      </c>
      <c r="JH110" s="208">
        <v>9.1174648136673362</v>
      </c>
      <c r="JI110" s="208">
        <v>9.1664456819588302</v>
      </c>
      <c r="JJ110" s="208" t="s">
        <v>286</v>
      </c>
      <c r="JK110" s="208">
        <v>8.8172043010752272</v>
      </c>
      <c r="JL110" s="208">
        <v>9.4316916874755119</v>
      </c>
      <c r="JM110" s="208" t="s">
        <v>286</v>
      </c>
      <c r="JN110" s="208" t="s">
        <v>286</v>
      </c>
      <c r="JO110" s="208" t="s">
        <v>286</v>
      </c>
      <c r="JP110" s="208" t="s">
        <v>286</v>
      </c>
      <c r="JQ110" s="208" t="s">
        <v>286</v>
      </c>
      <c r="JR110" s="208" t="s">
        <v>286</v>
      </c>
      <c r="JS110" s="208" t="s">
        <v>286</v>
      </c>
      <c r="JT110" s="208" t="s">
        <v>286</v>
      </c>
      <c r="JU110" s="208" t="s">
        <v>286</v>
      </c>
      <c r="JV110" s="208" t="s">
        <v>286</v>
      </c>
      <c r="JW110" s="208">
        <v>22.490484199344912</v>
      </c>
      <c r="JX110" s="208">
        <v>21.562214561418838</v>
      </c>
      <c r="JY110" s="208" t="s">
        <v>286</v>
      </c>
      <c r="JZ110" s="208">
        <v>22.073214932946502</v>
      </c>
      <c r="KA110" s="208">
        <v>21.360450073708641</v>
      </c>
      <c r="KB110" s="208">
        <v>16.504206954713929</v>
      </c>
      <c r="KC110" s="208">
        <v>23.05094518347655</v>
      </c>
      <c r="KD110" s="208">
        <v>24.899209300871966</v>
      </c>
      <c r="KE110" s="208">
        <v>17.519689129938037</v>
      </c>
      <c r="KF110" s="208">
        <v>23.085816278928274</v>
      </c>
      <c r="KG110" s="208">
        <v>24.377760853008329</v>
      </c>
      <c r="KH110" s="208">
        <v>17.533215908843758</v>
      </c>
      <c r="KI110" s="208">
        <v>22.118269711618385</v>
      </c>
      <c r="KJ110" s="208">
        <v>23.133404104741555</v>
      </c>
      <c r="KK110" s="208">
        <v>18.319524113023245</v>
      </c>
      <c r="KL110" s="208">
        <v>22.922037063348558</v>
      </c>
      <c r="KM110" s="208">
        <v>25.187665689967783</v>
      </c>
      <c r="KN110" s="208">
        <v>16.766668159226374</v>
      </c>
      <c r="KO110" s="208">
        <v>21.096559088234763</v>
      </c>
      <c r="KP110" s="208">
        <v>23.054633432735354</v>
      </c>
      <c r="KQ110" s="208" t="str">
        <f t="shared" si="104"/>
        <v>--</v>
      </c>
      <c r="KR110" s="208" t="str">
        <f t="shared" si="104"/>
        <v>--</v>
      </c>
      <c r="KS110" s="208" t="str">
        <f t="shared" si="104"/>
        <v>--</v>
      </c>
      <c r="KT110" s="208" t="str">
        <f t="shared" si="104"/>
        <v>--</v>
      </c>
      <c r="KU110" s="208" t="str">
        <f t="shared" si="104"/>
        <v>--</v>
      </c>
      <c r="KV110" s="231">
        <v>1.42035928143713</v>
      </c>
      <c r="KW110" s="231">
        <v>1.97940447855442</v>
      </c>
      <c r="KX110" s="231">
        <v>1.74412156166815</v>
      </c>
      <c r="KY110" s="231">
        <v>1.3884765580396901</v>
      </c>
      <c r="KZ110" s="231">
        <v>1.40118998955354</v>
      </c>
      <c r="LA110" s="231">
        <v>1.7730596572461099</v>
      </c>
      <c r="LB110" s="232" t="str">
        <f t="shared" si="100"/>
        <v>--</v>
      </c>
      <c r="LC110" s="231">
        <v>2.0200899051001602</v>
      </c>
      <c r="LD110" s="231">
        <v>11.0480864217202</v>
      </c>
      <c r="LE110" s="232" t="str">
        <f t="shared" si="101"/>
        <v>--</v>
      </c>
      <c r="LF110" s="231">
        <v>1.34247989968282</v>
      </c>
      <c r="LG110" s="231">
        <v>8.6374288583861993</v>
      </c>
      <c r="LH110" s="231">
        <v>82.033667080805401</v>
      </c>
      <c r="LI110" s="231">
        <v>79.675906395017293</v>
      </c>
      <c r="LJ110" s="231">
        <v>78.096045197740196</v>
      </c>
      <c r="LK110" s="231">
        <v>76.120259996784498</v>
      </c>
      <c r="LL110" s="231">
        <v>75.049354942381598</v>
      </c>
      <c r="LM110" s="231">
        <v>72.790923639689296</v>
      </c>
      <c r="LN110" s="231">
        <v>33.513605690759597</v>
      </c>
      <c r="LO110" s="231">
        <v>31.466362260217998</v>
      </c>
      <c r="LP110" s="231">
        <v>29.711864406779501</v>
      </c>
      <c r="LQ110" s="231">
        <v>27.637290704885199</v>
      </c>
      <c r="LR110" s="231">
        <v>27.4505302786832</v>
      </c>
      <c r="LS110" s="231">
        <v>25.2629172382258</v>
      </c>
      <c r="LT110" s="231">
        <v>46.278420227361501</v>
      </c>
      <c r="LU110" s="231">
        <v>45.300231810364103</v>
      </c>
      <c r="LV110" s="231">
        <v>44.853796193879603</v>
      </c>
      <c r="LW110" s="231">
        <v>39.982520297154601</v>
      </c>
      <c r="LX110" s="231">
        <v>40.201894775570302</v>
      </c>
      <c r="LY110" s="231">
        <v>41.206432782006601</v>
      </c>
      <c r="LZ110" s="231">
        <v>10.525284202273699</v>
      </c>
      <c r="MA110" s="231">
        <v>10.426481218375301</v>
      </c>
      <c r="MB110" s="231">
        <v>10.380328426784599</v>
      </c>
      <c r="MC110" s="231">
        <v>7.2080774626830699</v>
      </c>
      <c r="MD110" s="231">
        <v>7.7791574687269902</v>
      </c>
      <c r="ME110" s="231">
        <v>9.0825845590339593</v>
      </c>
      <c r="MF110" s="231">
        <v>34.155904624206499</v>
      </c>
      <c r="MG110" s="231">
        <v>34.074184938512097</v>
      </c>
      <c r="MH110" s="231">
        <v>31.111616405650398</v>
      </c>
      <c r="MI110" s="231">
        <v>29.036788065748699</v>
      </c>
      <c r="MJ110" s="231">
        <v>30.940257585881302</v>
      </c>
      <c r="MK110" s="231">
        <v>27.9177053783777</v>
      </c>
      <c r="ML110" s="231">
        <v>10.2482417232338</v>
      </c>
      <c r="MM110" s="231">
        <v>10.0501384419667</v>
      </c>
      <c r="MN110" s="231">
        <v>8.5240030696642499</v>
      </c>
      <c r="MO110" s="231">
        <v>7.6177540402412598</v>
      </c>
      <c r="MP110" s="231">
        <v>7.9188074557058297</v>
      </c>
      <c r="MQ110" s="231">
        <v>7.0259892833605697</v>
      </c>
      <c r="MR110" s="233" t="s">
        <v>286</v>
      </c>
      <c r="MS110" s="233" t="s">
        <v>286</v>
      </c>
      <c r="MT110" s="233" t="s">
        <v>286</v>
      </c>
      <c r="MU110" s="233" t="s">
        <v>286</v>
      </c>
      <c r="MV110" s="232">
        <v>84</v>
      </c>
      <c r="MW110" s="232">
        <v>80</v>
      </c>
      <c r="MX110" s="232">
        <v>33</v>
      </c>
      <c r="MY110" s="232">
        <v>30</v>
      </c>
      <c r="MZ110" s="232">
        <v>42</v>
      </c>
      <c r="NA110" s="232">
        <v>37</v>
      </c>
      <c r="NB110" s="232">
        <v>8</v>
      </c>
      <c r="NC110" s="232">
        <v>6</v>
      </c>
      <c r="ND110" s="232">
        <v>33</v>
      </c>
      <c r="NE110" s="232">
        <v>32</v>
      </c>
      <c r="NF110" s="232">
        <v>9</v>
      </c>
      <c r="NG110" s="232">
        <v>9</v>
      </c>
      <c r="NH110" s="234" t="str">
        <f t="shared" si="103"/>
        <v>--</v>
      </c>
      <c r="NI110" s="235">
        <v>12.858395921276101</v>
      </c>
      <c r="NJ110" s="235">
        <v>13.519319066670199</v>
      </c>
      <c r="NK110" s="235">
        <v>12.513290017719999</v>
      </c>
      <c r="NL110" s="234" t="str">
        <f t="shared" ref="NL110:NL117" si="105">"--"</f>
        <v>--</v>
      </c>
      <c r="NM110" s="235">
        <v>13.893117748963199</v>
      </c>
      <c r="NN110" s="235">
        <v>13.9805144388509</v>
      </c>
      <c r="NO110" s="235">
        <v>13.8056121837151</v>
      </c>
      <c r="NP110" s="234" t="str">
        <f t="shared" ref="NP110:NP117" si="106">"--"</f>
        <v>--</v>
      </c>
      <c r="NQ110" s="235">
        <v>8.0998848747328562</v>
      </c>
      <c r="NR110" s="235">
        <v>9.1292323389631136</v>
      </c>
      <c r="NS110" s="235">
        <v>9.5894861193148397</v>
      </c>
      <c r="NT110" s="234" t="str">
        <f t="shared" ref="NT110:NT117" si="107">"--"</f>
        <v>--</v>
      </c>
      <c r="NU110" s="235">
        <v>9.2340805291616892</v>
      </c>
      <c r="NV110" s="235">
        <v>10.186089613544695</v>
      </c>
      <c r="NW110" s="235">
        <v>11.299316464803878</v>
      </c>
      <c r="NX110" s="235" t="str">
        <f t="shared" ref="NX110:NX117" si="108">"--"</f>
        <v>--</v>
      </c>
      <c r="NY110" s="235">
        <v>20.958280796008854</v>
      </c>
      <c r="NZ110" s="235">
        <v>22.648551405633143</v>
      </c>
      <c r="OA110" s="235">
        <v>22.102776137034859</v>
      </c>
      <c r="OB110" s="234" t="str">
        <f t="shared" ref="OB110:OB117" si="109">"--"</f>
        <v>--</v>
      </c>
      <c r="OC110" s="235">
        <v>23.12719827812472</v>
      </c>
      <c r="OD110" s="235">
        <v>24.166604052395435</v>
      </c>
      <c r="OE110" s="235">
        <v>25.10492864851906</v>
      </c>
      <c r="OF110" s="304">
        <v>43.407454637230551</v>
      </c>
      <c r="OG110" s="304">
        <v>48.927152317880761</v>
      </c>
      <c r="OH110" s="304">
        <v>50.961515025957439</v>
      </c>
      <c r="OI110" s="304">
        <v>42.366189350758091</v>
      </c>
      <c r="OJ110" s="304">
        <v>49.022703352879724</v>
      </c>
      <c r="OK110" s="304">
        <v>51.775906261442564</v>
      </c>
      <c r="OL110" s="304">
        <v>52.004108650992769</v>
      </c>
      <c r="OM110" s="306">
        <v>40.946577865948399</v>
      </c>
      <c r="ON110" s="312">
        <v>22.179816919715684</v>
      </c>
      <c r="OO110" s="303">
        <v>17.874816601596475</v>
      </c>
      <c r="OP110" s="303">
        <v>17.385219064757191</v>
      </c>
      <c r="OQ110" s="303">
        <v>17.882567344381801</v>
      </c>
      <c r="OR110" s="303">
        <v>25.769481006956635</v>
      </c>
      <c r="OS110" s="303">
        <v>18.543747411055481</v>
      </c>
      <c r="OT110" s="303">
        <v>18.108856088560799</v>
      </c>
      <c r="OU110" s="303">
        <v>16.648484152503443</v>
      </c>
      <c r="OW110" s="394" t="str">
        <f t="shared" si="68"/>
        <v>--</v>
      </c>
      <c r="OX110" s="370">
        <v>1.2801875732708188</v>
      </c>
      <c r="OY110" s="370">
        <v>1.5675919979066968</v>
      </c>
      <c r="OZ110" s="370">
        <v>1.617826617826621</v>
      </c>
      <c r="PA110" s="394" t="str">
        <f t="shared" si="69"/>
        <v>--</v>
      </c>
      <c r="PB110" s="394" t="str">
        <f t="shared" si="69"/>
        <v>--</v>
      </c>
      <c r="PC110" s="370">
        <v>1.2593426845500171</v>
      </c>
      <c r="PD110" s="370">
        <v>6.8959895663515089</v>
      </c>
      <c r="PE110" s="373">
        <v>42.08534148348398</v>
      </c>
      <c r="PF110" s="370">
        <v>48.384414624569715</v>
      </c>
      <c r="PG110" s="370">
        <v>48.949238698137982</v>
      </c>
      <c r="PH110" s="370">
        <v>40.164953455228734</v>
      </c>
      <c r="PI110" s="373">
        <v>24.153460815953167</v>
      </c>
      <c r="PJ110" s="370">
        <v>16.500412687183093</v>
      </c>
      <c r="PK110" s="370">
        <v>14.655897694766955</v>
      </c>
      <c r="PL110" s="370">
        <v>12.48531321501447</v>
      </c>
      <c r="PM110" s="394" t="str">
        <f t="shared" si="70"/>
        <v>--</v>
      </c>
      <c r="PN110" s="370">
        <v>14.021100746764477</v>
      </c>
      <c r="PO110" s="370">
        <v>14.412751241581981</v>
      </c>
      <c r="PP110" s="370">
        <v>13.944674786214113</v>
      </c>
      <c r="PQ110" s="394" t="str">
        <f t="shared" si="71"/>
        <v>--</v>
      </c>
      <c r="PR110" s="370">
        <v>9.9604028807568366</v>
      </c>
      <c r="PS110" s="370">
        <v>10.959723341740544</v>
      </c>
      <c r="PT110" s="370">
        <v>12.130733350608894</v>
      </c>
      <c r="PU110" s="394" t="str">
        <f t="shared" si="72"/>
        <v>--</v>
      </c>
      <c r="PV110" s="370">
        <v>23.981503627521345</v>
      </c>
      <c r="PW110" s="370">
        <v>25.372474583322926</v>
      </c>
      <c r="PX110" s="370">
        <v>26.075408136823128</v>
      </c>
      <c r="PZ110" s="368"/>
      <c r="QA110" s="368"/>
      <c r="QB110" s="368"/>
      <c r="QC110" s="368"/>
      <c r="QD110" s="368"/>
      <c r="QE110" s="368"/>
      <c r="QF110" s="368"/>
      <c r="QG110" s="368"/>
      <c r="QH110" s="368"/>
      <c r="QI110" s="368"/>
      <c r="QJ110" s="368"/>
      <c r="QK110" s="368"/>
      <c r="QL110" s="368"/>
      <c r="QM110" s="368"/>
      <c r="QN110" s="368"/>
      <c r="QO110" s="368"/>
      <c r="QP110" s="368"/>
      <c r="QQ110" s="368"/>
      <c r="QR110" s="368"/>
      <c r="QS110" s="368"/>
      <c r="QT110" s="368"/>
      <c r="QU110" s="368"/>
      <c r="QV110" s="368"/>
      <c r="QW110" s="368"/>
      <c r="QX110" s="368"/>
      <c r="QY110" s="368"/>
      <c r="QZ110" s="368"/>
      <c r="RA110" s="368"/>
      <c r="RB110" s="368"/>
      <c r="RC110" s="368"/>
      <c r="RD110" s="368"/>
      <c r="RE110" s="368"/>
      <c r="RF110" s="368"/>
      <c r="RG110" s="368"/>
      <c r="RH110" s="368"/>
      <c r="RI110" s="368"/>
      <c r="RJ110" s="368"/>
      <c r="RK110" s="368"/>
      <c r="RL110" s="368"/>
      <c r="RM110" s="368"/>
      <c r="RN110" s="368"/>
      <c r="RO110" s="368"/>
      <c r="RP110" s="368"/>
      <c r="RQ110" s="368"/>
      <c r="RR110" s="368"/>
      <c r="RS110" s="368"/>
      <c r="RT110" s="368"/>
    </row>
    <row r="111" spans="1:488" ht="13.8" thickTop="1" x14ac:dyDescent="0.25">
      <c r="A111" s="114">
        <v>1</v>
      </c>
      <c r="B111" s="96" t="s">
        <v>168</v>
      </c>
      <c r="C111" s="96">
        <v>5.3664921465968698</v>
      </c>
      <c r="D111" s="114">
        <v>18.102189781021877</v>
      </c>
      <c r="E111" s="126">
        <v>21.829521829521816</v>
      </c>
      <c r="F111" s="126">
        <v>3.2624113475177317</v>
      </c>
      <c r="G111" s="126">
        <v>12.000000000000011</v>
      </c>
      <c r="H111" s="126">
        <v>15.086206896551728</v>
      </c>
      <c r="I111" s="114">
        <v>6.0827250608272552</v>
      </c>
      <c r="J111" s="114">
        <v>15.835777126099709</v>
      </c>
      <c r="K111" s="114">
        <v>16.76891615541922</v>
      </c>
      <c r="L111" s="126">
        <v>2.2633744855967084</v>
      </c>
      <c r="M111" s="126">
        <v>13.525835866261394</v>
      </c>
      <c r="N111" s="126">
        <v>14.190687361419069</v>
      </c>
      <c r="O111" s="126">
        <v>2.1621621621621636</v>
      </c>
      <c r="P111" s="114">
        <v>9.1851851851851762</v>
      </c>
      <c r="Q111" s="114">
        <v>12.230215827338121</v>
      </c>
      <c r="R111" s="114">
        <v>4.5931758530183684</v>
      </c>
      <c r="S111" s="126">
        <v>15.735294117647051</v>
      </c>
      <c r="T111" s="126">
        <v>18.604651162790713</v>
      </c>
      <c r="U111" s="126">
        <v>3.2624113475177317</v>
      </c>
      <c r="V111" s="126">
        <v>9.9462365591397823</v>
      </c>
      <c r="W111" s="114">
        <v>13.419913419913417</v>
      </c>
      <c r="X111" s="114">
        <v>5.3527980535279829</v>
      </c>
      <c r="Y111" s="114">
        <v>13.991163475699564</v>
      </c>
      <c r="Z111" s="126">
        <v>14.403292181069954</v>
      </c>
      <c r="AA111" s="126">
        <v>1.851851851851851</v>
      </c>
      <c r="AB111" s="126">
        <v>11.550151975683876</v>
      </c>
      <c r="AC111" s="126">
        <v>12.22222222222223</v>
      </c>
      <c r="AD111" s="114">
        <v>1.8050541516245477</v>
      </c>
      <c r="AE111" s="114">
        <v>8.011869436201783</v>
      </c>
      <c r="AF111" s="114">
        <v>11.538461538461535</v>
      </c>
      <c r="AG111" s="126">
        <v>2.7777777777777759</v>
      </c>
      <c r="AH111" s="126">
        <v>12.630014858841006</v>
      </c>
      <c r="AI111" s="126">
        <v>16.737288135593193</v>
      </c>
      <c r="AJ111" s="126">
        <v>0.71633237822349494</v>
      </c>
      <c r="AK111" s="114">
        <v>8.7248322147651169</v>
      </c>
      <c r="AL111" s="114">
        <v>10.722100656455144</v>
      </c>
      <c r="AM111" s="114">
        <v>2.4691358024691374</v>
      </c>
      <c r="AN111" s="126">
        <v>9.0773809523809632</v>
      </c>
      <c r="AO111" s="126">
        <v>12.551440329218106</v>
      </c>
      <c r="AP111" s="126">
        <v>0.82815734989648027</v>
      </c>
      <c r="AQ111" s="126">
        <v>8.9644513137558057</v>
      </c>
      <c r="AR111" s="114">
        <v>9.0497737556561031</v>
      </c>
      <c r="AS111" s="114">
        <v>0.7246376811594194</v>
      </c>
      <c r="AT111" s="114">
        <v>4.078549848942596</v>
      </c>
      <c r="AU111" s="126">
        <v>7.228915662650607</v>
      </c>
      <c r="AV111" s="126">
        <v>7.9856972586412454</v>
      </c>
      <c r="AW111" s="126">
        <v>26.964769647696475</v>
      </c>
      <c r="AX111" s="126">
        <v>21.359223300970882</v>
      </c>
      <c r="AY111" s="114">
        <v>5.6430446194225654</v>
      </c>
      <c r="AZ111" s="114">
        <v>23.899371069182418</v>
      </c>
      <c r="BA111" s="114">
        <v>18.580375782881021</v>
      </c>
      <c r="BB111" s="126">
        <v>7.5723830734966517</v>
      </c>
      <c r="BC111" s="126">
        <v>24.55661664392904</v>
      </c>
      <c r="BD111" s="126">
        <v>19.140625000000007</v>
      </c>
      <c r="BE111" s="126">
        <v>4.6332046332046284</v>
      </c>
      <c r="BF111" s="114">
        <v>18.884120171673807</v>
      </c>
      <c r="BG111" s="114">
        <v>18.029350104821805</v>
      </c>
      <c r="BH111" s="114">
        <v>4.4217687074829906</v>
      </c>
      <c r="BI111" s="126">
        <v>16.301369863013687</v>
      </c>
      <c r="BJ111" s="126">
        <v>14.31818181818182</v>
      </c>
      <c r="BK111" s="114" t="s">
        <v>286</v>
      </c>
      <c r="BL111" s="126">
        <v>4.7233468286099765</v>
      </c>
      <c r="BM111" s="114">
        <v>3.8986354775828431</v>
      </c>
      <c r="BN111" s="114" t="s">
        <v>286</v>
      </c>
      <c r="BO111" s="114">
        <v>4.6835443037974471</v>
      </c>
      <c r="BP111" s="126">
        <v>5.6485355648535318</v>
      </c>
      <c r="BQ111" s="126" t="s">
        <v>286</v>
      </c>
      <c r="BR111" s="126">
        <v>6.7215363511659518</v>
      </c>
      <c r="BS111" s="126">
        <v>7.0588235294117538</v>
      </c>
      <c r="BT111" s="114" t="s">
        <v>286</v>
      </c>
      <c r="BU111" s="114">
        <v>4.3227665706051877</v>
      </c>
      <c r="BV111" s="114">
        <v>3.3684210526315823</v>
      </c>
      <c r="BW111" s="126" t="s">
        <v>286</v>
      </c>
      <c r="BX111" s="126">
        <v>2.7624309392265212</v>
      </c>
      <c r="BY111" s="126">
        <v>4.5662100456621024</v>
      </c>
      <c r="BZ111" s="126" t="s">
        <v>286</v>
      </c>
      <c r="CA111" s="114">
        <v>15.238095238095237</v>
      </c>
      <c r="CB111" s="114">
        <v>42.047930283224382</v>
      </c>
      <c r="CC111" s="114" t="s">
        <v>286</v>
      </c>
      <c r="CD111" s="126">
        <v>9.2424242424242369</v>
      </c>
      <c r="CE111" s="126">
        <v>38.876404494382029</v>
      </c>
      <c r="CF111" s="126" t="s">
        <v>286</v>
      </c>
      <c r="CG111" s="126">
        <v>13.513513513513503</v>
      </c>
      <c r="CH111" s="114">
        <v>34.734513274336273</v>
      </c>
      <c r="CI111" s="114" t="s">
        <v>286</v>
      </c>
      <c r="CJ111" s="114">
        <v>11.599297012302285</v>
      </c>
      <c r="CK111" s="126">
        <v>29.55665024630542</v>
      </c>
      <c r="CL111" s="126" t="s">
        <v>286</v>
      </c>
      <c r="CM111" s="126">
        <v>7.7586206896551708</v>
      </c>
      <c r="CN111" s="126">
        <v>27.176781002638535</v>
      </c>
      <c r="CO111" s="114" t="s">
        <v>286</v>
      </c>
      <c r="CP111" s="114">
        <v>40.220385674931173</v>
      </c>
      <c r="CQ111" s="114">
        <v>58.546168958742669</v>
      </c>
      <c r="CR111" s="126" t="s">
        <v>286</v>
      </c>
      <c r="CS111" s="126">
        <v>30.70967741935484</v>
      </c>
      <c r="CT111" s="126">
        <v>52.830188679245296</v>
      </c>
      <c r="CU111" s="126" t="s">
        <v>286</v>
      </c>
      <c r="CV111" s="114">
        <v>34.027777777777736</v>
      </c>
      <c r="CW111" s="114">
        <v>45.634920634920597</v>
      </c>
      <c r="CX111" s="114" t="s">
        <v>286</v>
      </c>
      <c r="CY111" s="126">
        <v>29.250720461095089</v>
      </c>
      <c r="CZ111" s="126">
        <v>42.217484008528764</v>
      </c>
      <c r="DA111" s="126" t="s">
        <v>286</v>
      </c>
      <c r="DB111" s="126">
        <v>25.176803394625182</v>
      </c>
      <c r="DC111" s="139">
        <v>39.310344827586199</v>
      </c>
      <c r="DD111" s="114">
        <v>69.606674612634052</v>
      </c>
      <c r="DE111" s="114">
        <v>64.673913043478251</v>
      </c>
      <c r="DF111" s="126">
        <v>57.39299610894944</v>
      </c>
      <c r="DG111" s="126">
        <v>66.042780748663233</v>
      </c>
      <c r="DH111" s="126">
        <v>64.8101265822784</v>
      </c>
      <c r="DI111" s="126">
        <v>53.556485355648483</v>
      </c>
      <c r="DJ111" s="114">
        <v>63.844393592677378</v>
      </c>
      <c r="DK111" s="114">
        <v>63.797814207650241</v>
      </c>
      <c r="DL111" s="114">
        <v>53.529411764705863</v>
      </c>
      <c r="DM111" s="126">
        <v>68.862275449101787</v>
      </c>
      <c r="DN111" s="126">
        <v>73.976608187134516</v>
      </c>
      <c r="DO111" s="126">
        <v>63.445378151260471</v>
      </c>
      <c r="DP111" s="126">
        <v>67.567567567567579</v>
      </c>
      <c r="DQ111" s="114">
        <v>69.294605809128669</v>
      </c>
      <c r="DR111" s="114">
        <v>61.467889908256922</v>
      </c>
      <c r="DS111" s="114">
        <v>43.22033898305088</v>
      </c>
      <c r="DT111" s="126">
        <v>52.309782608695613</v>
      </c>
      <c r="DU111" s="126">
        <v>46.198830409356752</v>
      </c>
      <c r="DV111" s="126">
        <v>46.040268456375848</v>
      </c>
      <c r="DW111" s="126">
        <v>52.217997465145778</v>
      </c>
      <c r="DX111" s="114">
        <v>39.121338912133837</v>
      </c>
      <c r="DY111" s="114">
        <v>39.907192575405993</v>
      </c>
      <c r="DZ111" s="114">
        <v>48.493150684931479</v>
      </c>
      <c r="EA111" s="126">
        <v>38.703339882121796</v>
      </c>
      <c r="EB111" s="126">
        <v>47.389558232931698</v>
      </c>
      <c r="EC111" s="126">
        <v>61.815561959654225</v>
      </c>
      <c r="ED111" s="126">
        <v>51.050420168067184</v>
      </c>
      <c r="EE111" s="114">
        <v>55.398230088495559</v>
      </c>
      <c r="EF111" s="114">
        <v>58.563535911602187</v>
      </c>
      <c r="EG111" s="114">
        <v>44.495412844036714</v>
      </c>
      <c r="EH111" s="126">
        <v>20.818291215403143</v>
      </c>
      <c r="EI111" s="126">
        <v>14.945652173913047</v>
      </c>
      <c r="EJ111" s="126">
        <v>11.284046692607006</v>
      </c>
      <c r="EK111" s="126">
        <v>21.024258760107816</v>
      </c>
      <c r="EL111" s="114">
        <v>15.989847715736046</v>
      </c>
      <c r="EM111" s="114">
        <v>11.691022964509388</v>
      </c>
      <c r="EN111" s="114">
        <v>20.183486238532105</v>
      </c>
      <c r="EO111" s="126">
        <v>13.461538461538456</v>
      </c>
      <c r="EP111" s="126">
        <v>11.904761904761902</v>
      </c>
      <c r="EQ111" s="126">
        <v>15.863453815261046</v>
      </c>
      <c r="ER111" s="126">
        <v>18.432510885341085</v>
      </c>
      <c r="ES111" s="114">
        <v>18.644067796610177</v>
      </c>
      <c r="ET111" s="114">
        <v>22.003577817531323</v>
      </c>
      <c r="EU111" s="114">
        <v>18.611111111111125</v>
      </c>
      <c r="EV111" s="126">
        <v>18.604651162790702</v>
      </c>
      <c r="EW111" s="126" t="s">
        <v>286</v>
      </c>
      <c r="EX111" s="126" t="s">
        <v>286</v>
      </c>
      <c r="EY111" s="126" t="s">
        <v>286</v>
      </c>
      <c r="EZ111" s="114">
        <v>87.032085561497368</v>
      </c>
      <c r="FA111" s="114">
        <v>82.129277566539983</v>
      </c>
      <c r="FB111" s="114">
        <v>76.050420168067234</v>
      </c>
      <c r="FC111" s="126">
        <v>83.295194508009146</v>
      </c>
      <c r="FD111" s="126">
        <v>81.388888888888857</v>
      </c>
      <c r="FE111" s="126">
        <v>80.914512922465235</v>
      </c>
      <c r="FF111" s="126">
        <v>85.20710059171607</v>
      </c>
      <c r="FG111" s="114">
        <v>81.27721335268501</v>
      </c>
      <c r="FH111" s="114">
        <v>79.324894514767962</v>
      </c>
      <c r="FI111" s="114">
        <v>84.000000000000085</v>
      </c>
      <c r="FJ111" s="126">
        <v>80.359612724757909</v>
      </c>
      <c r="FK111" s="126">
        <v>75.402298850574738</v>
      </c>
      <c r="FL111" s="126" t="s">
        <v>286</v>
      </c>
      <c r="FM111" s="126" t="s">
        <v>286</v>
      </c>
      <c r="FN111" s="114" t="s">
        <v>286</v>
      </c>
      <c r="FO111" s="114">
        <v>35.160427807486663</v>
      </c>
      <c r="FP111" s="114">
        <v>33.967046894803566</v>
      </c>
      <c r="FQ111" s="126">
        <v>26.050420168067248</v>
      </c>
      <c r="FR111" s="126">
        <v>33.180778032036606</v>
      </c>
      <c r="FS111" s="126">
        <v>26.944444444444425</v>
      </c>
      <c r="FT111" s="126">
        <v>27.435387673956264</v>
      </c>
      <c r="FU111" s="114">
        <v>33.727810650887598</v>
      </c>
      <c r="FV111" s="114">
        <v>26.850507982583458</v>
      </c>
      <c r="FW111" s="114">
        <v>24.261603375527432</v>
      </c>
      <c r="FX111" s="126">
        <v>33.565217391304387</v>
      </c>
      <c r="FY111" s="126">
        <v>30.567081604426004</v>
      </c>
      <c r="FZ111" s="126">
        <v>24.367816091954012</v>
      </c>
      <c r="GA111" s="126" t="s">
        <v>286</v>
      </c>
      <c r="GB111" s="114" t="s">
        <v>286</v>
      </c>
      <c r="GC111" s="114" t="s">
        <v>286</v>
      </c>
      <c r="GD111" s="114">
        <v>65.612104539202178</v>
      </c>
      <c r="GE111" s="126">
        <v>68.245838668373935</v>
      </c>
      <c r="GF111" s="126">
        <v>72.043010752688133</v>
      </c>
      <c r="GG111" s="126">
        <v>65.727699530516475</v>
      </c>
      <c r="GH111" s="126">
        <v>65.45961002785522</v>
      </c>
      <c r="GI111" s="114">
        <v>63.727454909819677</v>
      </c>
      <c r="GJ111" s="114">
        <v>55.378486055776889</v>
      </c>
      <c r="GK111" s="114">
        <v>55.029585798816541</v>
      </c>
      <c r="GL111" s="126">
        <v>53.9614561027837</v>
      </c>
      <c r="GM111" s="126">
        <v>48.484848484848506</v>
      </c>
      <c r="GN111" s="126">
        <v>52.74261603375529</v>
      </c>
      <c r="GO111" s="126">
        <v>56.481481481481502</v>
      </c>
      <c r="GP111" s="114" t="s">
        <v>286</v>
      </c>
      <c r="GQ111" s="114" t="s">
        <v>286</v>
      </c>
      <c r="GR111" s="114" t="s">
        <v>286</v>
      </c>
      <c r="GS111" s="126">
        <v>26.134800550206318</v>
      </c>
      <c r="GT111" s="126">
        <v>27.912932138284237</v>
      </c>
      <c r="GU111" s="126">
        <v>24.516129032258061</v>
      </c>
      <c r="GV111" s="126">
        <v>25.586854460093889</v>
      </c>
      <c r="GW111" s="114">
        <v>24.651810584958191</v>
      </c>
      <c r="GX111" s="114">
        <v>20.641282565130254</v>
      </c>
      <c r="GY111" s="114">
        <v>17.729083665338628</v>
      </c>
      <c r="GZ111" s="126">
        <v>19.526627218934916</v>
      </c>
      <c r="HA111" s="126">
        <v>20.55674518201285</v>
      </c>
      <c r="HB111" s="126">
        <v>15.864527629233519</v>
      </c>
      <c r="HC111" s="126">
        <v>19.127988748241926</v>
      </c>
      <c r="HD111" s="114">
        <v>20.37037037037037</v>
      </c>
      <c r="HE111" s="114" t="s">
        <v>286</v>
      </c>
      <c r="HF111" s="114" t="s">
        <v>286</v>
      </c>
      <c r="HG111" s="126" t="s">
        <v>286</v>
      </c>
      <c r="HH111" s="126">
        <v>27.753934191702445</v>
      </c>
      <c r="HI111" s="126">
        <v>18.18181818181818</v>
      </c>
      <c r="HJ111" s="114">
        <v>14.099783080260305</v>
      </c>
      <c r="HK111" s="114">
        <v>32.749999999999993</v>
      </c>
      <c r="HL111" s="114">
        <v>28.755364806866957</v>
      </c>
      <c r="HM111" s="126">
        <v>24.532224532224532</v>
      </c>
      <c r="HN111" s="126">
        <v>39.130434782608717</v>
      </c>
      <c r="HO111" s="126">
        <v>40.059790732436461</v>
      </c>
      <c r="HP111" s="126">
        <v>31.16883116883119</v>
      </c>
      <c r="HQ111" s="126">
        <v>35.401459854014533</v>
      </c>
      <c r="HR111" s="126">
        <v>39.971346704871067</v>
      </c>
      <c r="HS111" s="126">
        <v>32.167832167832167</v>
      </c>
      <c r="HT111" s="126" t="s">
        <v>286</v>
      </c>
      <c r="HU111" s="126" t="s">
        <v>286</v>
      </c>
      <c r="HV111" s="126" t="s">
        <v>286</v>
      </c>
      <c r="HW111" s="126">
        <v>12.017167381974241</v>
      </c>
      <c r="HX111" s="126">
        <v>8.1686429512516465</v>
      </c>
      <c r="HY111" s="126">
        <v>3.4707158351409997</v>
      </c>
      <c r="HZ111" s="126">
        <v>14.999999999999996</v>
      </c>
      <c r="IA111" s="126">
        <v>11.015736766809731</v>
      </c>
      <c r="IB111" s="126">
        <v>8.9397089397089307</v>
      </c>
      <c r="IC111" s="126">
        <v>17.598343685300218</v>
      </c>
      <c r="ID111" s="126">
        <v>17.040358744394631</v>
      </c>
      <c r="IE111" s="126">
        <v>11.688311688311689</v>
      </c>
      <c r="IF111" s="126">
        <v>14.781021897810215</v>
      </c>
      <c r="IG111" s="126">
        <v>15.759312320916916</v>
      </c>
      <c r="IH111" s="126">
        <v>9.7902097902097847</v>
      </c>
      <c r="II111" s="126" t="s">
        <v>286</v>
      </c>
      <c r="IJ111" s="126" t="s">
        <v>286</v>
      </c>
      <c r="IK111" s="126" t="s">
        <v>286</v>
      </c>
      <c r="IL111" s="126" t="s">
        <v>286</v>
      </c>
      <c r="IM111" s="126" t="s">
        <v>286</v>
      </c>
      <c r="IN111" s="126" t="s">
        <v>286</v>
      </c>
      <c r="IO111" s="126" t="s">
        <v>286</v>
      </c>
      <c r="IP111" s="126" t="s">
        <v>286</v>
      </c>
      <c r="IQ111" s="126" t="s">
        <v>286</v>
      </c>
      <c r="IR111" s="126" t="s">
        <v>286</v>
      </c>
      <c r="IS111" s="126">
        <v>16.062992125984259</v>
      </c>
      <c r="IT111" s="126">
        <v>13.870246085011187</v>
      </c>
      <c r="IU111" s="126" t="s">
        <v>286</v>
      </c>
      <c r="IV111" s="126">
        <v>14.197530864197526</v>
      </c>
      <c r="IW111" s="114">
        <v>11.002444987775053</v>
      </c>
      <c r="IX111" s="114" t="s">
        <v>286</v>
      </c>
      <c r="IY111" s="114" t="s">
        <v>286</v>
      </c>
      <c r="IZ111" s="114" t="s">
        <v>286</v>
      </c>
      <c r="JA111" s="114" t="s">
        <v>286</v>
      </c>
      <c r="JB111" s="114" t="s">
        <v>286</v>
      </c>
      <c r="JC111" s="114" t="s">
        <v>286</v>
      </c>
      <c r="JD111" s="114" t="s">
        <v>286</v>
      </c>
      <c r="JE111" s="114" t="s">
        <v>286</v>
      </c>
      <c r="JF111" s="114" t="s">
        <v>286</v>
      </c>
      <c r="JG111" s="114" t="s">
        <v>286</v>
      </c>
      <c r="JH111" s="114">
        <v>12.125984251968493</v>
      </c>
      <c r="JI111" s="114">
        <v>9.3959731543624105</v>
      </c>
      <c r="JJ111" s="114" t="s">
        <v>286</v>
      </c>
      <c r="JK111" s="114">
        <v>12.037037037037059</v>
      </c>
      <c r="JL111" s="114">
        <v>11.002444987775059</v>
      </c>
      <c r="JM111" s="114" t="s">
        <v>286</v>
      </c>
      <c r="JN111" s="114" t="s">
        <v>286</v>
      </c>
      <c r="JO111" s="114" t="s">
        <v>286</v>
      </c>
      <c r="JP111" s="114" t="s">
        <v>286</v>
      </c>
      <c r="JQ111" s="114" t="s">
        <v>286</v>
      </c>
      <c r="JR111" s="114" t="s">
        <v>286</v>
      </c>
      <c r="JS111" s="114" t="s">
        <v>286</v>
      </c>
      <c r="JT111" s="114" t="s">
        <v>286</v>
      </c>
      <c r="JU111" s="114" t="s">
        <v>286</v>
      </c>
      <c r="JV111" s="114" t="s">
        <v>286</v>
      </c>
      <c r="JW111" s="114">
        <v>28.188976377952738</v>
      </c>
      <c r="JX111" s="114">
        <v>23.266219239373601</v>
      </c>
      <c r="JY111" s="114" t="s">
        <v>286</v>
      </c>
      <c r="JZ111" s="114">
        <v>26.234567901234573</v>
      </c>
      <c r="KA111" s="114">
        <v>22.004889975550139</v>
      </c>
      <c r="KB111" s="114">
        <v>17.212121212121218</v>
      </c>
      <c r="KC111" s="114">
        <v>22.192151556156968</v>
      </c>
      <c r="KD111" s="114">
        <v>25.631067961165062</v>
      </c>
      <c r="KE111" s="114">
        <v>18.623481781376494</v>
      </c>
      <c r="KF111" s="114">
        <v>22.053231939163492</v>
      </c>
      <c r="KG111" s="114">
        <v>24.947589098532504</v>
      </c>
      <c r="KH111" s="114">
        <v>22.01834862385321</v>
      </c>
      <c r="KI111" s="114">
        <v>22.3448275862069</v>
      </c>
      <c r="KJ111" s="114">
        <v>22.156862745098035</v>
      </c>
      <c r="KK111" s="114">
        <v>21.188118811881189</v>
      </c>
      <c r="KL111" s="114">
        <v>27.023121387283251</v>
      </c>
      <c r="KM111" s="114">
        <v>24.947145877378443</v>
      </c>
      <c r="KN111" s="114">
        <v>22.084805653710262</v>
      </c>
      <c r="KO111" s="114">
        <v>23.537604456824514</v>
      </c>
      <c r="KP111" s="114">
        <v>25.058004640371237</v>
      </c>
      <c r="KQ111" s="114" t="str">
        <f>"--"</f>
        <v>--</v>
      </c>
      <c r="KR111" s="114" t="str">
        <f>"--"</f>
        <v>--</v>
      </c>
      <c r="KS111" s="114" t="str">
        <f>"--"</f>
        <v>--</v>
      </c>
      <c r="KT111" s="114" t="str">
        <f>"--"</f>
        <v>--</v>
      </c>
      <c r="KU111" s="114" t="str">
        <f>"--"</f>
        <v>--</v>
      </c>
      <c r="KV111" s="128" t="str">
        <f t="shared" ref="KV111:LA117" si="110">"--"</f>
        <v>--</v>
      </c>
      <c r="KW111" s="128" t="str">
        <f t="shared" si="110"/>
        <v>--</v>
      </c>
      <c r="KX111" s="128" t="str">
        <f t="shared" si="110"/>
        <v>--</v>
      </c>
      <c r="KY111" s="128" t="str">
        <f t="shared" si="110"/>
        <v>--</v>
      </c>
      <c r="KZ111" s="128" t="str">
        <f t="shared" si="110"/>
        <v>--</v>
      </c>
      <c r="LA111" s="128" t="str">
        <f t="shared" si="110"/>
        <v>--</v>
      </c>
      <c r="LB111" s="128" t="str">
        <f t="shared" si="100"/>
        <v>--</v>
      </c>
      <c r="LC111" s="128" t="str">
        <f t="shared" ref="LC111:LD117" si="111">"--"</f>
        <v>--</v>
      </c>
      <c r="LD111" s="128" t="str">
        <f t="shared" si="111"/>
        <v>--</v>
      </c>
      <c r="LE111" s="128" t="str">
        <f t="shared" si="101"/>
        <v>--</v>
      </c>
      <c r="LF111" s="128" t="str">
        <f t="shared" ref="LF111:LO117" si="112">"--"</f>
        <v>--</v>
      </c>
      <c r="LG111" s="128" t="str">
        <f t="shared" si="112"/>
        <v>--</v>
      </c>
      <c r="LH111" s="128" t="str">
        <f t="shared" si="112"/>
        <v>--</v>
      </c>
      <c r="LI111" s="128" t="str">
        <f t="shared" si="112"/>
        <v>--</v>
      </c>
      <c r="LJ111" s="128" t="str">
        <f t="shared" si="112"/>
        <v>--</v>
      </c>
      <c r="LK111" s="128" t="str">
        <f t="shared" si="112"/>
        <v>--</v>
      </c>
      <c r="LL111" s="128" t="str">
        <f t="shared" si="112"/>
        <v>--</v>
      </c>
      <c r="LM111" s="128" t="str">
        <f t="shared" si="112"/>
        <v>--</v>
      </c>
      <c r="LN111" s="128" t="str">
        <f t="shared" si="112"/>
        <v>--</v>
      </c>
      <c r="LO111" s="128" t="str">
        <f t="shared" si="112"/>
        <v>--</v>
      </c>
      <c r="LP111" s="128" t="str">
        <f t="shared" ref="LP111:LY117" si="113">"--"</f>
        <v>--</v>
      </c>
      <c r="LQ111" s="128" t="str">
        <f t="shared" si="113"/>
        <v>--</v>
      </c>
      <c r="LR111" s="128" t="str">
        <f t="shared" si="113"/>
        <v>--</v>
      </c>
      <c r="LS111" s="128" t="str">
        <f t="shared" si="113"/>
        <v>--</v>
      </c>
      <c r="LT111" s="128" t="str">
        <f t="shared" si="113"/>
        <v>--</v>
      </c>
      <c r="LU111" s="128" t="str">
        <f t="shared" si="113"/>
        <v>--</v>
      </c>
      <c r="LV111" s="128" t="str">
        <f t="shared" si="113"/>
        <v>--</v>
      </c>
      <c r="LW111" s="128" t="str">
        <f t="shared" si="113"/>
        <v>--</v>
      </c>
      <c r="LX111" s="128" t="str">
        <f t="shared" si="113"/>
        <v>--</v>
      </c>
      <c r="LY111" s="128" t="str">
        <f t="shared" si="113"/>
        <v>--</v>
      </c>
      <c r="LZ111" s="128" t="str">
        <f t="shared" ref="LZ111:MI117" si="114">"--"</f>
        <v>--</v>
      </c>
      <c r="MA111" s="128" t="str">
        <f t="shared" si="114"/>
        <v>--</v>
      </c>
      <c r="MB111" s="128" t="str">
        <f t="shared" si="114"/>
        <v>--</v>
      </c>
      <c r="MC111" s="128" t="str">
        <f t="shared" si="114"/>
        <v>--</v>
      </c>
      <c r="MD111" s="128" t="str">
        <f t="shared" si="114"/>
        <v>--</v>
      </c>
      <c r="ME111" s="128" t="str">
        <f t="shared" si="114"/>
        <v>--</v>
      </c>
      <c r="MF111" s="128" t="str">
        <f t="shared" si="114"/>
        <v>--</v>
      </c>
      <c r="MG111" s="128" t="str">
        <f t="shared" si="114"/>
        <v>--</v>
      </c>
      <c r="MH111" s="128" t="str">
        <f t="shared" si="114"/>
        <v>--</v>
      </c>
      <c r="MI111" s="128" t="str">
        <f t="shared" si="114"/>
        <v>--</v>
      </c>
      <c r="MJ111" s="128" t="str">
        <f t="shared" ref="MJ111:MQ117" si="115">"--"</f>
        <v>--</v>
      </c>
      <c r="MK111" s="128" t="str">
        <f t="shared" si="115"/>
        <v>--</v>
      </c>
      <c r="ML111" s="128" t="str">
        <f t="shared" si="115"/>
        <v>--</v>
      </c>
      <c r="MM111" s="128" t="str">
        <f t="shared" si="115"/>
        <v>--</v>
      </c>
      <c r="MN111" s="128" t="str">
        <f t="shared" si="115"/>
        <v>--</v>
      </c>
      <c r="MO111" s="128" t="str">
        <f t="shared" si="115"/>
        <v>--</v>
      </c>
      <c r="MP111" s="128" t="str">
        <f t="shared" si="115"/>
        <v>--</v>
      </c>
      <c r="MQ111" s="128" t="str">
        <f t="shared" si="115"/>
        <v>--</v>
      </c>
      <c r="MR111" s="128" t="str">
        <f t="shared" ref="MR111:MS115" si="116">"--"</f>
        <v>--</v>
      </c>
      <c r="MS111" s="128" t="str">
        <f t="shared" si="116"/>
        <v>--</v>
      </c>
      <c r="MT111" s="128" t="str">
        <f t="shared" ref="MT111:MU115" si="117">"--"</f>
        <v>--</v>
      </c>
      <c r="MU111" s="128" t="str">
        <f t="shared" si="117"/>
        <v>--</v>
      </c>
      <c r="MV111" s="128" t="str">
        <f t="shared" ref="MV111:NG117" si="118">"--"</f>
        <v>--</v>
      </c>
      <c r="MW111" s="128" t="str">
        <f t="shared" si="118"/>
        <v>--</v>
      </c>
      <c r="MX111" s="128" t="str">
        <f t="shared" si="118"/>
        <v>--</v>
      </c>
      <c r="MY111" s="128" t="str">
        <f t="shared" si="118"/>
        <v>--</v>
      </c>
      <c r="MZ111" s="128" t="str">
        <f t="shared" si="118"/>
        <v>--</v>
      </c>
      <c r="NA111" s="128" t="str">
        <f t="shared" si="118"/>
        <v>--</v>
      </c>
      <c r="NB111" s="128" t="str">
        <f t="shared" si="118"/>
        <v>--</v>
      </c>
      <c r="NC111" s="128" t="str">
        <f t="shared" si="118"/>
        <v>--</v>
      </c>
      <c r="ND111" s="128" t="str">
        <f t="shared" si="118"/>
        <v>--</v>
      </c>
      <c r="NE111" s="128" t="str">
        <f t="shared" si="118"/>
        <v>--</v>
      </c>
      <c r="NF111" s="128" t="str">
        <f t="shared" si="118"/>
        <v>--</v>
      </c>
      <c r="NG111" s="128" t="str">
        <f t="shared" si="118"/>
        <v>--</v>
      </c>
      <c r="NH111" s="128" t="str">
        <f t="shared" si="103"/>
        <v>--</v>
      </c>
      <c r="NI111" s="128" t="str">
        <f t="shared" ref="NI111:NK117" si="119">"--"</f>
        <v>--</v>
      </c>
      <c r="NJ111" s="128" t="str">
        <f t="shared" si="119"/>
        <v>--</v>
      </c>
      <c r="NK111" s="128" t="str">
        <f t="shared" si="119"/>
        <v>--</v>
      </c>
      <c r="NL111" s="128" t="str">
        <f t="shared" si="105"/>
        <v>--</v>
      </c>
      <c r="NM111" s="128" t="str">
        <f t="shared" ref="NM111:NO117" si="120">"--"</f>
        <v>--</v>
      </c>
      <c r="NN111" s="128" t="str">
        <f t="shared" si="120"/>
        <v>--</v>
      </c>
      <c r="NO111" s="128" t="str">
        <f t="shared" si="120"/>
        <v>--</v>
      </c>
      <c r="NP111" s="128" t="str">
        <f t="shared" si="106"/>
        <v>--</v>
      </c>
      <c r="NQ111" s="128" t="str">
        <f t="shared" ref="NQ111:NS117" si="121">"--"</f>
        <v>--</v>
      </c>
      <c r="NR111" s="128" t="str">
        <f t="shared" si="121"/>
        <v>--</v>
      </c>
      <c r="NS111" s="128" t="str">
        <f t="shared" si="121"/>
        <v>--</v>
      </c>
      <c r="NT111" s="128" t="str">
        <f t="shared" si="107"/>
        <v>--</v>
      </c>
      <c r="NU111" s="128" t="str">
        <f t="shared" ref="NU111:NW117" si="122">"--"</f>
        <v>--</v>
      </c>
      <c r="NV111" s="128" t="str">
        <f t="shared" si="122"/>
        <v>--</v>
      </c>
      <c r="NW111" s="128" t="str">
        <f t="shared" si="122"/>
        <v>--</v>
      </c>
      <c r="NX111" s="128" t="str">
        <f t="shared" si="108"/>
        <v>--</v>
      </c>
      <c r="NY111" s="128" t="str">
        <f t="shared" ref="NY111:OA117" si="123">"--"</f>
        <v>--</v>
      </c>
      <c r="NZ111" s="128" t="str">
        <f t="shared" si="123"/>
        <v>--</v>
      </c>
      <c r="OA111" s="128" t="str">
        <f t="shared" si="123"/>
        <v>--</v>
      </c>
      <c r="OB111" s="128" t="str">
        <f t="shared" si="109"/>
        <v>--</v>
      </c>
      <c r="OC111" s="128" t="str">
        <f t="shared" ref="OC111:OR117" si="124">"--"</f>
        <v>--</v>
      </c>
      <c r="OD111" s="128" t="str">
        <f t="shared" si="124"/>
        <v>--</v>
      </c>
      <c r="OE111" s="128" t="str">
        <f t="shared" si="124"/>
        <v>--</v>
      </c>
      <c r="OF111" s="128" t="str">
        <f t="shared" si="124"/>
        <v>--</v>
      </c>
      <c r="OG111" s="128" t="str">
        <f t="shared" si="124"/>
        <v>--</v>
      </c>
      <c r="OH111" s="128" t="str">
        <f t="shared" si="124"/>
        <v>--</v>
      </c>
      <c r="OI111" s="128" t="str">
        <f t="shared" si="124"/>
        <v>--</v>
      </c>
      <c r="OJ111" s="128" t="str">
        <f t="shared" si="124"/>
        <v>--</v>
      </c>
      <c r="OK111" s="128" t="str">
        <f t="shared" si="124"/>
        <v>--</v>
      </c>
      <c r="OL111" s="128" t="str">
        <f t="shared" si="124"/>
        <v>--</v>
      </c>
      <c r="OM111" s="128" t="str">
        <f t="shared" si="124"/>
        <v>--</v>
      </c>
      <c r="ON111" s="310" t="str">
        <f t="shared" si="124"/>
        <v>--</v>
      </c>
      <c r="OO111" s="128" t="str">
        <f t="shared" si="124"/>
        <v>--</v>
      </c>
      <c r="OP111" s="128" t="str">
        <f t="shared" si="124"/>
        <v>--</v>
      </c>
      <c r="OQ111" s="128" t="str">
        <f t="shared" si="124"/>
        <v>--</v>
      </c>
      <c r="OR111" s="128" t="str">
        <f t="shared" si="124"/>
        <v>--</v>
      </c>
      <c r="OS111" s="128" t="str">
        <f t="shared" ref="ON111:OU117" si="125">"--"</f>
        <v>--</v>
      </c>
      <c r="OT111" s="128" t="str">
        <f t="shared" si="125"/>
        <v>--</v>
      </c>
      <c r="OU111" s="128" t="str">
        <f t="shared" si="125"/>
        <v>--</v>
      </c>
    </row>
    <row r="112" spans="1:488" x14ac:dyDescent="0.25">
      <c r="A112" s="114" t="str">
        <f t="shared" si="93"/>
        <v>--</v>
      </c>
      <c r="B112" s="96" t="s">
        <v>173</v>
      </c>
      <c r="C112" s="96">
        <v>1.5337423312883438</v>
      </c>
      <c r="D112" s="114">
        <v>13.94557823129251</v>
      </c>
      <c r="E112" s="114">
        <v>19.148936170212764</v>
      </c>
      <c r="F112" s="114">
        <v>1.0802469135802475</v>
      </c>
      <c r="G112" s="114">
        <v>10.785824345146377</v>
      </c>
      <c r="H112" s="114">
        <v>22.499999999999975</v>
      </c>
      <c r="I112" s="114">
        <v>1.1363636363636369</v>
      </c>
      <c r="J112" s="114">
        <v>8.4226646248085775</v>
      </c>
      <c r="K112" s="114">
        <v>17.037037037037035</v>
      </c>
      <c r="L112" s="114">
        <v>1.4376996805111821</v>
      </c>
      <c r="M112" s="114">
        <v>7.4576271186440719</v>
      </c>
      <c r="N112" s="114">
        <v>11.020408163265298</v>
      </c>
      <c r="O112" s="114">
        <v>1.3114754098360657</v>
      </c>
      <c r="P112" s="114">
        <v>6.7736185383244241</v>
      </c>
      <c r="Q112" s="114">
        <v>6.9444444444444384</v>
      </c>
      <c r="R112" s="114">
        <v>0.76923076923076816</v>
      </c>
      <c r="S112" s="114">
        <v>11.092150170648461</v>
      </c>
      <c r="T112" s="114">
        <v>15.021459227467815</v>
      </c>
      <c r="U112" s="114">
        <v>1.0802469135802475</v>
      </c>
      <c r="V112" s="114">
        <v>9.442724458204335</v>
      </c>
      <c r="W112" s="114">
        <v>18.863636363636374</v>
      </c>
      <c r="X112" s="114">
        <v>0.97402597402597457</v>
      </c>
      <c r="Y112" s="114">
        <v>7.3506891271056682</v>
      </c>
      <c r="Z112" s="114">
        <v>14.100185528756946</v>
      </c>
      <c r="AA112" s="114">
        <v>1.2779552715654956</v>
      </c>
      <c r="AB112" s="114">
        <v>6.1120543293718148</v>
      </c>
      <c r="AC112" s="114">
        <v>9.8360655737704938</v>
      </c>
      <c r="AD112" s="114">
        <v>1.3114754098360657</v>
      </c>
      <c r="AE112" s="114">
        <v>6.2611806797853315</v>
      </c>
      <c r="AF112" s="114">
        <v>4.735376044568242</v>
      </c>
      <c r="AG112" s="114">
        <v>0.77041602465331238</v>
      </c>
      <c r="AH112" s="114">
        <v>11.604095563139923</v>
      </c>
      <c r="AI112" s="114">
        <v>16.595744680851045</v>
      </c>
      <c r="AJ112" s="114">
        <v>0.62208398133748066</v>
      </c>
      <c r="AK112" s="114">
        <v>7.6562500000000071</v>
      </c>
      <c r="AL112" s="114">
        <v>18.535469107551478</v>
      </c>
      <c r="AM112" s="114">
        <v>0.81300813008129991</v>
      </c>
      <c r="AN112" s="114">
        <v>5.6835637480798704</v>
      </c>
      <c r="AO112" s="114">
        <v>13.011152416356868</v>
      </c>
      <c r="AP112" s="114">
        <v>1.1235955056179776</v>
      </c>
      <c r="AQ112" s="114">
        <v>5.4329371816638359</v>
      </c>
      <c r="AR112" s="114">
        <v>8.8842975206611552</v>
      </c>
      <c r="AS112" s="114">
        <v>0.32786885245901654</v>
      </c>
      <c r="AT112" s="114">
        <v>4.1144901610017923</v>
      </c>
      <c r="AU112" s="114">
        <v>5.6179775280898854</v>
      </c>
      <c r="AV112" s="114">
        <v>3.4632034632034636</v>
      </c>
      <c r="AW112" s="114">
        <v>21.800947867298564</v>
      </c>
      <c r="AX112" s="114">
        <v>19.14460285132385</v>
      </c>
      <c r="AY112" s="114">
        <v>2.0028612303290441</v>
      </c>
      <c r="AZ112" s="114">
        <v>18.573551263001459</v>
      </c>
      <c r="BA112" s="114">
        <v>20.312500000000004</v>
      </c>
      <c r="BB112" s="114">
        <v>2.4427480916030513</v>
      </c>
      <c r="BC112" s="114">
        <v>15.182481751824822</v>
      </c>
      <c r="BD112" s="114">
        <v>17.805755395683445</v>
      </c>
      <c r="BE112" s="114">
        <v>1.5503875968992238</v>
      </c>
      <c r="BF112" s="114">
        <v>13.440000000000005</v>
      </c>
      <c r="BG112" s="114">
        <v>9.9029126213592367</v>
      </c>
      <c r="BH112" s="114">
        <v>1.6129032258064522</v>
      </c>
      <c r="BI112" s="114">
        <v>9.9999999999999929</v>
      </c>
      <c r="BJ112" s="114">
        <v>9.3506493506493502</v>
      </c>
      <c r="BK112" s="114" t="s">
        <v>286</v>
      </c>
      <c r="BL112" s="114">
        <v>4.754358161648085</v>
      </c>
      <c r="BM112" s="114">
        <v>4.4806517311610747</v>
      </c>
      <c r="BN112" s="114" t="s">
        <v>286</v>
      </c>
      <c r="BO112" s="114">
        <v>3.1203566121842243</v>
      </c>
      <c r="BP112" s="114">
        <v>7.9822616407981428</v>
      </c>
      <c r="BQ112" s="114" t="s">
        <v>286</v>
      </c>
      <c r="BR112" s="114">
        <v>4.8104956268221599</v>
      </c>
      <c r="BS112" s="114">
        <v>5.2441229656417931</v>
      </c>
      <c r="BT112" s="114" t="s">
        <v>286</v>
      </c>
      <c r="BU112" s="114">
        <v>2.0766773162939298</v>
      </c>
      <c r="BV112" s="114">
        <v>3.8986354775828436</v>
      </c>
      <c r="BW112" s="114" t="s">
        <v>286</v>
      </c>
      <c r="BX112" s="114">
        <v>1.6778523489932884</v>
      </c>
      <c r="BY112" s="114">
        <v>3.385416666666667</v>
      </c>
      <c r="BZ112" s="114" t="s">
        <v>286</v>
      </c>
      <c r="CA112" s="114">
        <v>10.707803992740464</v>
      </c>
      <c r="CB112" s="114">
        <v>44.494382022471889</v>
      </c>
      <c r="CC112" s="114" t="s">
        <v>286</v>
      </c>
      <c r="CD112" s="114">
        <v>8.127208480565379</v>
      </c>
      <c r="CE112" s="114">
        <v>46.330275229357746</v>
      </c>
      <c r="CF112" s="114" t="s">
        <v>286</v>
      </c>
      <c r="CG112" s="114">
        <v>7.0652173913043459</v>
      </c>
      <c r="CH112" s="114">
        <v>40.816326530612251</v>
      </c>
      <c r="CI112" s="114" t="s">
        <v>286</v>
      </c>
      <c r="CJ112" s="114">
        <v>4.1176470588235272</v>
      </c>
      <c r="CK112" s="114">
        <v>26.269315673289167</v>
      </c>
      <c r="CL112" s="114" t="s">
        <v>286</v>
      </c>
      <c r="CM112" s="114">
        <v>3.7549407114624502</v>
      </c>
      <c r="CN112" s="114">
        <v>19.692307692307701</v>
      </c>
      <c r="CO112" s="114" t="s">
        <v>286</v>
      </c>
      <c r="CP112" s="114">
        <v>36.655948553054664</v>
      </c>
      <c r="CQ112" s="114">
        <v>60.123966942148755</v>
      </c>
      <c r="CR112" s="114" t="s">
        <v>286</v>
      </c>
      <c r="CS112" s="114">
        <v>26.576576576576592</v>
      </c>
      <c r="CT112" s="114">
        <v>57.8125</v>
      </c>
      <c r="CU112" s="114" t="s">
        <v>286</v>
      </c>
      <c r="CV112" s="114">
        <v>24.107142857142858</v>
      </c>
      <c r="CW112" s="114">
        <v>49.818181818181806</v>
      </c>
      <c r="CX112" s="114" t="s">
        <v>286</v>
      </c>
      <c r="CY112" s="114">
        <v>20.701168614357279</v>
      </c>
      <c r="CZ112" s="114">
        <v>35.700197238658824</v>
      </c>
      <c r="DA112" s="114" t="s">
        <v>286</v>
      </c>
      <c r="DB112" s="114">
        <v>15.042735042735018</v>
      </c>
      <c r="DC112" s="139">
        <v>30.133333333333358</v>
      </c>
      <c r="DD112" s="114">
        <v>71.220930232558047</v>
      </c>
      <c r="DE112" s="114">
        <v>64.444444444444485</v>
      </c>
      <c r="DF112" s="114">
        <v>53.893442622950815</v>
      </c>
      <c r="DG112" s="114">
        <v>75.000000000000085</v>
      </c>
      <c r="DH112" s="114">
        <v>70.149253731343308</v>
      </c>
      <c r="DI112" s="114">
        <v>51.447661469933202</v>
      </c>
      <c r="DJ112" s="114">
        <v>69.352290679304886</v>
      </c>
      <c r="DK112" s="114">
        <v>72.262773722627827</v>
      </c>
      <c r="DL112" s="114">
        <v>57.323688969258633</v>
      </c>
      <c r="DM112" s="114">
        <v>71.542130365659801</v>
      </c>
      <c r="DN112" s="114">
        <v>71.129032258064512</v>
      </c>
      <c r="DO112" s="114">
        <v>59.259259259259231</v>
      </c>
      <c r="DP112" s="114">
        <v>66.666666666666629</v>
      </c>
      <c r="DQ112" s="114">
        <v>64.974619289340126</v>
      </c>
      <c r="DR112" s="114">
        <v>59.58005249343833</v>
      </c>
      <c r="DS112" s="114">
        <v>50.443786982248533</v>
      </c>
      <c r="DT112" s="114">
        <v>49.128367670364504</v>
      </c>
      <c r="DU112" s="114">
        <v>43.061224489795954</v>
      </c>
      <c r="DV112" s="114">
        <v>47.430249632892817</v>
      </c>
      <c r="DW112" s="114">
        <v>56.780923994038758</v>
      </c>
      <c r="DX112" s="114">
        <v>42.093541202672554</v>
      </c>
      <c r="DY112" s="114">
        <v>49.759229534510432</v>
      </c>
      <c r="DZ112" s="114">
        <v>59.150805270863835</v>
      </c>
      <c r="EA112" s="114">
        <v>46.473779385171817</v>
      </c>
      <c r="EB112" s="114">
        <v>52.614896988906494</v>
      </c>
      <c r="EC112" s="114">
        <v>54.854368932038817</v>
      </c>
      <c r="ED112" s="114">
        <v>45.972495088408671</v>
      </c>
      <c r="EE112" s="114">
        <v>55.298013245033097</v>
      </c>
      <c r="EF112" s="114">
        <v>57.529610829103163</v>
      </c>
      <c r="EG112" s="114">
        <v>47.506561679790025</v>
      </c>
      <c r="EH112" s="114">
        <v>16.472303206997083</v>
      </c>
      <c r="EI112" s="114">
        <v>11.234177215189874</v>
      </c>
      <c r="EJ112" s="114">
        <v>9.4069529652351793</v>
      </c>
      <c r="EK112" s="114">
        <v>17.080291970802929</v>
      </c>
      <c r="EL112" s="114">
        <v>12.724550898203583</v>
      </c>
      <c r="EM112" s="114">
        <v>10.961968680089484</v>
      </c>
      <c r="EN112" s="114">
        <v>18.957345971563985</v>
      </c>
      <c r="EO112" s="114">
        <v>13.461538461538467</v>
      </c>
      <c r="EP112" s="114">
        <v>8.7912087912087937</v>
      </c>
      <c r="EQ112" s="114">
        <v>18.52433281004711</v>
      </c>
      <c r="ER112" s="114">
        <v>20.554649265905372</v>
      </c>
      <c r="ES112" s="114">
        <v>12.28070175438596</v>
      </c>
      <c r="ET112" s="114">
        <v>15.646258503401366</v>
      </c>
      <c r="EU112" s="114">
        <v>16.523235800344249</v>
      </c>
      <c r="EV112" s="114">
        <v>13.29787234042554</v>
      </c>
      <c r="EW112" s="114" t="s">
        <v>286</v>
      </c>
      <c r="EX112" s="114" t="s">
        <v>286</v>
      </c>
      <c r="EY112" s="114" t="s">
        <v>286</v>
      </c>
      <c r="EZ112" s="114">
        <v>87.988422575976927</v>
      </c>
      <c r="FA112" s="114">
        <v>77.943368107302433</v>
      </c>
      <c r="FB112" s="114">
        <v>73.318385650224158</v>
      </c>
      <c r="FC112" s="114">
        <v>88.607594936708779</v>
      </c>
      <c r="FD112" s="114">
        <v>80.145985401459896</v>
      </c>
      <c r="FE112" s="114">
        <v>76.545454545454646</v>
      </c>
      <c r="FF112" s="114">
        <v>89.302325581395252</v>
      </c>
      <c r="FG112" s="114">
        <v>83.601286173633468</v>
      </c>
      <c r="FH112" s="114">
        <v>71.850393700787521</v>
      </c>
      <c r="FI112" s="114">
        <v>84.918032786885249</v>
      </c>
      <c r="FJ112" s="114">
        <v>82.964224872231682</v>
      </c>
      <c r="FK112" s="114">
        <v>81.84210526315789</v>
      </c>
      <c r="FL112" s="114" t="s">
        <v>286</v>
      </c>
      <c r="FM112" s="114" t="s">
        <v>286</v>
      </c>
      <c r="FN112" s="114" t="s">
        <v>286</v>
      </c>
      <c r="FO112" s="114">
        <v>40.376266280752574</v>
      </c>
      <c r="FP112" s="114">
        <v>30.40238450074515</v>
      </c>
      <c r="FQ112" s="114">
        <v>23.318385650224226</v>
      </c>
      <c r="FR112" s="114">
        <v>39.398734177215225</v>
      </c>
      <c r="FS112" s="114">
        <v>34.160583941605857</v>
      </c>
      <c r="FT112" s="114">
        <v>26.363636363636356</v>
      </c>
      <c r="FU112" s="114">
        <v>40.155038759689887</v>
      </c>
      <c r="FV112" s="114">
        <v>33.440514469453369</v>
      </c>
      <c r="FW112" s="114">
        <v>22.637795275590566</v>
      </c>
      <c r="FX112" s="114">
        <v>30.491803278688515</v>
      </c>
      <c r="FY112" s="114">
        <v>33.560477001703504</v>
      </c>
      <c r="FZ112" s="114">
        <v>26.842105263157908</v>
      </c>
      <c r="GA112" s="114" t="s">
        <v>286</v>
      </c>
      <c r="GB112" s="114" t="s">
        <v>286</v>
      </c>
      <c r="GC112" s="114" t="s">
        <v>286</v>
      </c>
      <c r="GD112" s="114">
        <v>69.378698224852059</v>
      </c>
      <c r="GE112" s="114">
        <v>69.51219512195118</v>
      </c>
      <c r="GF112" s="114">
        <v>70.294784580498884</v>
      </c>
      <c r="GG112" s="114">
        <v>65.181518151815226</v>
      </c>
      <c r="GH112" s="114">
        <v>66.814159292035342</v>
      </c>
      <c r="GI112" s="114">
        <v>70.479704797048015</v>
      </c>
      <c r="GJ112" s="114">
        <v>51.184834123222764</v>
      </c>
      <c r="GK112" s="114">
        <v>51.147540983606525</v>
      </c>
      <c r="GL112" s="114">
        <v>64.243614931237715</v>
      </c>
      <c r="GM112" s="114">
        <v>49.324324324324316</v>
      </c>
      <c r="GN112" s="114">
        <v>47.169811320754697</v>
      </c>
      <c r="GO112" s="114">
        <v>52.800000000000026</v>
      </c>
      <c r="GP112" s="114" t="s">
        <v>286</v>
      </c>
      <c r="GQ112" s="114" t="s">
        <v>286</v>
      </c>
      <c r="GR112" s="114" t="s">
        <v>286</v>
      </c>
      <c r="GS112" s="114">
        <v>24.260355029585803</v>
      </c>
      <c r="GT112" s="114">
        <v>25.152439024390254</v>
      </c>
      <c r="GU112" s="114">
        <v>26.530612244897966</v>
      </c>
      <c r="GV112" s="114">
        <v>19.801980198019812</v>
      </c>
      <c r="GW112" s="114">
        <v>22.418879056047182</v>
      </c>
      <c r="GX112" s="114">
        <v>23.9852398523985</v>
      </c>
      <c r="GY112" s="114">
        <v>12.796208530805689</v>
      </c>
      <c r="GZ112" s="114">
        <v>13.278688524590178</v>
      </c>
      <c r="HA112" s="114">
        <v>19.056974459724948</v>
      </c>
      <c r="HB112" s="114">
        <v>14.527027027027033</v>
      </c>
      <c r="HC112" s="114">
        <v>15.437392795883348</v>
      </c>
      <c r="HD112" s="114">
        <v>16.266666666666666</v>
      </c>
      <c r="HE112" s="114" t="s">
        <v>286</v>
      </c>
      <c r="HF112" s="114" t="s">
        <v>286</v>
      </c>
      <c r="HG112" s="114" t="s">
        <v>286</v>
      </c>
      <c r="HH112" s="114">
        <v>32.203389830508456</v>
      </c>
      <c r="HI112" s="121">
        <v>27.820710973724918</v>
      </c>
      <c r="HJ112" s="121">
        <v>18.823529411764703</v>
      </c>
      <c r="HK112" s="121">
        <v>35.871404399323161</v>
      </c>
      <c r="HL112" s="121">
        <v>33.584337349397565</v>
      </c>
      <c r="HM112" s="114">
        <v>31.775700934579472</v>
      </c>
      <c r="HN112" s="114">
        <v>36.02584814216479</v>
      </c>
      <c r="HO112" s="114">
        <v>38.599348534201958</v>
      </c>
      <c r="HP112" s="114">
        <v>32.416502946954829</v>
      </c>
      <c r="HQ112" s="114">
        <v>36.026936026935999</v>
      </c>
      <c r="HR112" s="114">
        <v>33.333333333333357</v>
      </c>
      <c r="HS112" s="114">
        <v>31.967213114754102</v>
      </c>
      <c r="HT112" s="114" t="s">
        <v>286</v>
      </c>
      <c r="HU112" s="114" t="s">
        <v>286</v>
      </c>
      <c r="HV112" s="114" t="s">
        <v>286</v>
      </c>
      <c r="HW112" s="114">
        <v>12.172573189522346</v>
      </c>
      <c r="HX112" s="114">
        <v>8.1916537867078656</v>
      </c>
      <c r="HY112" s="114">
        <v>5.6470588235294112</v>
      </c>
      <c r="HZ112" s="114">
        <v>14.213197969543153</v>
      </c>
      <c r="IA112" s="114">
        <v>9.3373493975903656</v>
      </c>
      <c r="IB112" s="114">
        <v>9.1588785046728987</v>
      </c>
      <c r="IC112" s="114">
        <v>13.085621970920846</v>
      </c>
      <c r="ID112" s="114">
        <v>13.843648208469066</v>
      </c>
      <c r="IE112" s="114">
        <v>9.626719056974455</v>
      </c>
      <c r="IF112" s="114">
        <v>11.111111111111114</v>
      </c>
      <c r="IG112" s="114">
        <v>12.280701754385957</v>
      </c>
      <c r="IH112" s="114">
        <v>11.202185792349722</v>
      </c>
      <c r="II112" s="114" t="s">
        <v>286</v>
      </c>
      <c r="IJ112" s="114" t="s">
        <v>286</v>
      </c>
      <c r="IK112" s="114" t="s">
        <v>286</v>
      </c>
      <c r="IL112" s="114" t="s">
        <v>286</v>
      </c>
      <c r="IM112" s="114" t="s">
        <v>286</v>
      </c>
      <c r="IN112" s="114" t="s">
        <v>286</v>
      </c>
      <c r="IO112" s="114" t="s">
        <v>286</v>
      </c>
      <c r="IP112" s="114" t="s">
        <v>286</v>
      </c>
      <c r="IQ112" s="114" t="s">
        <v>286</v>
      </c>
      <c r="IR112" s="114" t="s">
        <v>286</v>
      </c>
      <c r="IS112" s="114">
        <v>13.840830449826987</v>
      </c>
      <c r="IT112" s="114">
        <v>9.4949494949494859</v>
      </c>
      <c r="IU112" s="114" t="s">
        <v>286</v>
      </c>
      <c r="IV112" s="114">
        <v>14.705882352941174</v>
      </c>
      <c r="IW112" s="114">
        <v>14.204545454545464</v>
      </c>
      <c r="IX112" s="114" t="s">
        <v>286</v>
      </c>
      <c r="IY112" s="114" t="s">
        <v>286</v>
      </c>
      <c r="IZ112" s="114" t="s">
        <v>286</v>
      </c>
      <c r="JA112" s="114" t="s">
        <v>286</v>
      </c>
      <c r="JB112" s="114" t="s">
        <v>286</v>
      </c>
      <c r="JC112" s="114" t="s">
        <v>286</v>
      </c>
      <c r="JD112" s="114" t="s">
        <v>286</v>
      </c>
      <c r="JE112" s="114" t="s">
        <v>286</v>
      </c>
      <c r="JF112" s="114" t="s">
        <v>286</v>
      </c>
      <c r="JG112" s="114" t="s">
        <v>286</v>
      </c>
      <c r="JH112" s="114">
        <v>11.591695501730101</v>
      </c>
      <c r="JI112" s="114">
        <v>9.2929292929292941</v>
      </c>
      <c r="JJ112" s="114" t="s">
        <v>286</v>
      </c>
      <c r="JK112" s="114">
        <v>10.196078431372536</v>
      </c>
      <c r="JL112" s="114">
        <v>12.215909090909099</v>
      </c>
      <c r="JM112" s="114" t="s">
        <v>286</v>
      </c>
      <c r="JN112" s="114" t="s">
        <v>286</v>
      </c>
      <c r="JO112" s="114" t="s">
        <v>286</v>
      </c>
      <c r="JP112" s="114" t="s">
        <v>286</v>
      </c>
      <c r="JQ112" s="114" t="s">
        <v>286</v>
      </c>
      <c r="JR112" s="114" t="s">
        <v>286</v>
      </c>
      <c r="JS112" s="114" t="s">
        <v>286</v>
      </c>
      <c r="JT112" s="114" t="s">
        <v>286</v>
      </c>
      <c r="JU112" s="114" t="s">
        <v>286</v>
      </c>
      <c r="JV112" s="114" t="s">
        <v>286</v>
      </c>
      <c r="JW112" s="114">
        <v>25.432525951557093</v>
      </c>
      <c r="JX112" s="114">
        <v>18.787878787878761</v>
      </c>
      <c r="JY112" s="114" t="s">
        <v>286</v>
      </c>
      <c r="JZ112" s="114">
        <v>24.901960784313722</v>
      </c>
      <c r="KA112" s="114">
        <v>26.420454545454561</v>
      </c>
      <c r="KB112" s="114">
        <v>16.34756995581737</v>
      </c>
      <c r="KC112" s="114">
        <v>22.807017543859665</v>
      </c>
      <c r="KD112" s="114">
        <v>23.014256619144589</v>
      </c>
      <c r="KE112" s="114">
        <v>18.567251461988302</v>
      </c>
      <c r="KF112" s="114">
        <v>24.851190476190464</v>
      </c>
      <c r="KG112" s="114">
        <v>25.49889135254989</v>
      </c>
      <c r="KH112" s="114">
        <v>20.476190476190471</v>
      </c>
      <c r="KI112" s="114">
        <v>21.700879765395889</v>
      </c>
      <c r="KJ112" s="114">
        <v>25.771324863883862</v>
      </c>
      <c r="KK112" s="114">
        <v>20.893141945773543</v>
      </c>
      <c r="KL112" s="114">
        <v>25.864909390444833</v>
      </c>
      <c r="KM112" s="114">
        <v>24.218749999999986</v>
      </c>
      <c r="KN112" s="114">
        <v>15.824915824915818</v>
      </c>
      <c r="KO112" s="114">
        <v>22.92020373514432</v>
      </c>
      <c r="KP112" s="114">
        <v>28.75989445910292</v>
      </c>
      <c r="KQ112" s="114" t="str">
        <f t="shared" si="94"/>
        <v>--</v>
      </c>
      <c r="KR112" s="114" t="str">
        <f t="shared" si="94"/>
        <v>--</v>
      </c>
      <c r="KS112" s="114" t="str">
        <f t="shared" si="94"/>
        <v>--</v>
      </c>
      <c r="KT112" s="114" t="str">
        <f t="shared" si="94"/>
        <v>--</v>
      </c>
      <c r="KU112" s="114" t="str">
        <f t="shared" si="94"/>
        <v>--</v>
      </c>
      <c r="KV112" s="128" t="str">
        <f t="shared" si="110"/>
        <v>--</v>
      </c>
      <c r="KW112" s="128" t="str">
        <f t="shared" si="110"/>
        <v>--</v>
      </c>
      <c r="KX112" s="128" t="str">
        <f t="shared" si="110"/>
        <v>--</v>
      </c>
      <c r="KY112" s="128" t="str">
        <f t="shared" si="110"/>
        <v>--</v>
      </c>
      <c r="KZ112" s="128" t="str">
        <f t="shared" si="110"/>
        <v>--</v>
      </c>
      <c r="LA112" s="128" t="str">
        <f t="shared" si="110"/>
        <v>--</v>
      </c>
      <c r="LB112" s="128" t="str">
        <f t="shared" si="100"/>
        <v>--</v>
      </c>
      <c r="LC112" s="128" t="str">
        <f t="shared" si="111"/>
        <v>--</v>
      </c>
      <c r="LD112" s="128" t="str">
        <f t="shared" si="111"/>
        <v>--</v>
      </c>
      <c r="LE112" s="128" t="str">
        <f t="shared" si="101"/>
        <v>--</v>
      </c>
      <c r="LF112" s="128" t="str">
        <f t="shared" si="112"/>
        <v>--</v>
      </c>
      <c r="LG112" s="128" t="str">
        <f t="shared" si="112"/>
        <v>--</v>
      </c>
      <c r="LH112" s="128" t="str">
        <f t="shared" si="112"/>
        <v>--</v>
      </c>
      <c r="LI112" s="128" t="str">
        <f t="shared" si="112"/>
        <v>--</v>
      </c>
      <c r="LJ112" s="128" t="str">
        <f t="shared" si="112"/>
        <v>--</v>
      </c>
      <c r="LK112" s="128" t="str">
        <f t="shared" si="112"/>
        <v>--</v>
      </c>
      <c r="LL112" s="128" t="str">
        <f t="shared" si="112"/>
        <v>--</v>
      </c>
      <c r="LM112" s="128" t="str">
        <f t="shared" si="112"/>
        <v>--</v>
      </c>
      <c r="LN112" s="128" t="str">
        <f t="shared" si="112"/>
        <v>--</v>
      </c>
      <c r="LO112" s="128" t="str">
        <f t="shared" si="112"/>
        <v>--</v>
      </c>
      <c r="LP112" s="128" t="str">
        <f t="shared" si="113"/>
        <v>--</v>
      </c>
      <c r="LQ112" s="128" t="str">
        <f t="shared" si="113"/>
        <v>--</v>
      </c>
      <c r="LR112" s="128" t="str">
        <f t="shared" si="113"/>
        <v>--</v>
      </c>
      <c r="LS112" s="128" t="str">
        <f t="shared" si="113"/>
        <v>--</v>
      </c>
      <c r="LT112" s="128" t="str">
        <f t="shared" si="113"/>
        <v>--</v>
      </c>
      <c r="LU112" s="128" t="str">
        <f t="shared" si="113"/>
        <v>--</v>
      </c>
      <c r="LV112" s="128" t="str">
        <f t="shared" si="113"/>
        <v>--</v>
      </c>
      <c r="LW112" s="128" t="str">
        <f t="shared" si="113"/>
        <v>--</v>
      </c>
      <c r="LX112" s="128" t="str">
        <f t="shared" si="113"/>
        <v>--</v>
      </c>
      <c r="LY112" s="128" t="str">
        <f t="shared" si="113"/>
        <v>--</v>
      </c>
      <c r="LZ112" s="128" t="str">
        <f t="shared" si="114"/>
        <v>--</v>
      </c>
      <c r="MA112" s="128" t="str">
        <f t="shared" si="114"/>
        <v>--</v>
      </c>
      <c r="MB112" s="128" t="str">
        <f t="shared" si="114"/>
        <v>--</v>
      </c>
      <c r="MC112" s="128" t="str">
        <f t="shared" si="114"/>
        <v>--</v>
      </c>
      <c r="MD112" s="128" t="str">
        <f t="shared" si="114"/>
        <v>--</v>
      </c>
      <c r="ME112" s="128" t="str">
        <f t="shared" si="114"/>
        <v>--</v>
      </c>
      <c r="MF112" s="128" t="str">
        <f t="shared" si="114"/>
        <v>--</v>
      </c>
      <c r="MG112" s="128" t="str">
        <f t="shared" si="114"/>
        <v>--</v>
      </c>
      <c r="MH112" s="128" t="str">
        <f t="shared" si="114"/>
        <v>--</v>
      </c>
      <c r="MI112" s="128" t="str">
        <f t="shared" si="114"/>
        <v>--</v>
      </c>
      <c r="MJ112" s="128" t="str">
        <f t="shared" si="115"/>
        <v>--</v>
      </c>
      <c r="MK112" s="128" t="str">
        <f t="shared" si="115"/>
        <v>--</v>
      </c>
      <c r="ML112" s="128" t="str">
        <f t="shared" si="115"/>
        <v>--</v>
      </c>
      <c r="MM112" s="128" t="str">
        <f t="shared" si="115"/>
        <v>--</v>
      </c>
      <c r="MN112" s="128" t="str">
        <f t="shared" si="115"/>
        <v>--</v>
      </c>
      <c r="MO112" s="128" t="str">
        <f t="shared" si="115"/>
        <v>--</v>
      </c>
      <c r="MP112" s="128" t="str">
        <f t="shared" si="115"/>
        <v>--</v>
      </c>
      <c r="MQ112" s="128" t="str">
        <f t="shared" si="115"/>
        <v>--</v>
      </c>
      <c r="MR112" s="128" t="str">
        <f t="shared" si="116"/>
        <v>--</v>
      </c>
      <c r="MS112" s="128" t="str">
        <f t="shared" si="116"/>
        <v>--</v>
      </c>
      <c r="MT112" s="128" t="str">
        <f t="shared" si="117"/>
        <v>--</v>
      </c>
      <c r="MU112" s="128" t="str">
        <f t="shared" si="117"/>
        <v>--</v>
      </c>
      <c r="MV112" s="128" t="str">
        <f t="shared" si="118"/>
        <v>--</v>
      </c>
      <c r="MW112" s="128" t="str">
        <f t="shared" si="118"/>
        <v>--</v>
      </c>
      <c r="MX112" s="128" t="str">
        <f t="shared" si="118"/>
        <v>--</v>
      </c>
      <c r="MY112" s="128" t="str">
        <f t="shared" si="118"/>
        <v>--</v>
      </c>
      <c r="MZ112" s="128" t="str">
        <f t="shared" si="118"/>
        <v>--</v>
      </c>
      <c r="NA112" s="128" t="str">
        <f t="shared" si="118"/>
        <v>--</v>
      </c>
      <c r="NB112" s="128" t="str">
        <f t="shared" si="118"/>
        <v>--</v>
      </c>
      <c r="NC112" s="128" t="str">
        <f t="shared" si="118"/>
        <v>--</v>
      </c>
      <c r="ND112" s="128" t="str">
        <f t="shared" si="118"/>
        <v>--</v>
      </c>
      <c r="NE112" s="128" t="str">
        <f t="shared" si="118"/>
        <v>--</v>
      </c>
      <c r="NF112" s="128" t="str">
        <f t="shared" si="118"/>
        <v>--</v>
      </c>
      <c r="NG112" s="128" t="str">
        <f t="shared" si="118"/>
        <v>--</v>
      </c>
      <c r="NH112" s="128" t="str">
        <f t="shared" si="103"/>
        <v>--</v>
      </c>
      <c r="NI112" s="128" t="str">
        <f t="shared" si="119"/>
        <v>--</v>
      </c>
      <c r="NJ112" s="128" t="str">
        <f t="shared" si="119"/>
        <v>--</v>
      </c>
      <c r="NK112" s="128" t="str">
        <f t="shared" si="119"/>
        <v>--</v>
      </c>
      <c r="NL112" s="128" t="str">
        <f t="shared" si="105"/>
        <v>--</v>
      </c>
      <c r="NM112" s="128" t="str">
        <f t="shared" si="120"/>
        <v>--</v>
      </c>
      <c r="NN112" s="128" t="str">
        <f t="shared" si="120"/>
        <v>--</v>
      </c>
      <c r="NO112" s="128" t="str">
        <f t="shared" si="120"/>
        <v>--</v>
      </c>
      <c r="NP112" s="128" t="str">
        <f t="shared" si="106"/>
        <v>--</v>
      </c>
      <c r="NQ112" s="128" t="str">
        <f t="shared" si="121"/>
        <v>--</v>
      </c>
      <c r="NR112" s="128" t="str">
        <f t="shared" si="121"/>
        <v>--</v>
      </c>
      <c r="NS112" s="128" t="str">
        <f t="shared" si="121"/>
        <v>--</v>
      </c>
      <c r="NT112" s="128" t="str">
        <f t="shared" si="107"/>
        <v>--</v>
      </c>
      <c r="NU112" s="128" t="str">
        <f t="shared" si="122"/>
        <v>--</v>
      </c>
      <c r="NV112" s="128" t="str">
        <f t="shared" si="122"/>
        <v>--</v>
      </c>
      <c r="NW112" s="128" t="str">
        <f t="shared" si="122"/>
        <v>--</v>
      </c>
      <c r="NX112" s="128" t="str">
        <f t="shared" si="108"/>
        <v>--</v>
      </c>
      <c r="NY112" s="128" t="str">
        <f t="shared" si="123"/>
        <v>--</v>
      </c>
      <c r="NZ112" s="128" t="str">
        <f t="shared" si="123"/>
        <v>--</v>
      </c>
      <c r="OA112" s="128" t="str">
        <f t="shared" si="123"/>
        <v>--</v>
      </c>
      <c r="OB112" s="128" t="str">
        <f t="shared" si="109"/>
        <v>--</v>
      </c>
      <c r="OC112" s="128" t="str">
        <f t="shared" si="124"/>
        <v>--</v>
      </c>
      <c r="OD112" s="128" t="str">
        <f t="shared" si="124"/>
        <v>--</v>
      </c>
      <c r="OE112" s="128" t="str">
        <f t="shared" si="124"/>
        <v>--</v>
      </c>
      <c r="OF112" s="128" t="str">
        <f t="shared" si="124"/>
        <v>--</v>
      </c>
      <c r="OG112" s="128" t="str">
        <f t="shared" si="124"/>
        <v>--</v>
      </c>
      <c r="OH112" s="128" t="str">
        <f t="shared" si="124"/>
        <v>--</v>
      </c>
      <c r="OI112" s="128" t="str">
        <f t="shared" si="124"/>
        <v>--</v>
      </c>
      <c r="OJ112" s="128" t="str">
        <f t="shared" si="124"/>
        <v>--</v>
      </c>
      <c r="OK112" s="128" t="str">
        <f t="shared" si="124"/>
        <v>--</v>
      </c>
      <c r="OL112" s="128" t="str">
        <f t="shared" si="124"/>
        <v>--</v>
      </c>
      <c r="OM112" s="128" t="str">
        <f t="shared" si="124"/>
        <v>--</v>
      </c>
      <c r="ON112" s="310" t="str">
        <f t="shared" si="125"/>
        <v>--</v>
      </c>
      <c r="OO112" s="128" t="str">
        <f t="shared" si="125"/>
        <v>--</v>
      </c>
      <c r="OP112" s="128" t="str">
        <f t="shared" si="125"/>
        <v>--</v>
      </c>
      <c r="OQ112" s="128" t="str">
        <f t="shared" si="125"/>
        <v>--</v>
      </c>
      <c r="OR112" s="128" t="str">
        <f t="shared" si="125"/>
        <v>--</v>
      </c>
      <c r="OS112" s="128" t="str">
        <f t="shared" si="125"/>
        <v>--</v>
      </c>
      <c r="OT112" s="128" t="str">
        <f t="shared" si="125"/>
        <v>--</v>
      </c>
      <c r="OU112" s="128" t="str">
        <f t="shared" si="125"/>
        <v>--</v>
      </c>
    </row>
    <row r="113" spans="1:411" x14ac:dyDescent="0.25">
      <c r="A113" s="114" t="str">
        <f t="shared" si="93"/>
        <v>--</v>
      </c>
      <c r="B113" s="96" t="s">
        <v>178</v>
      </c>
      <c r="C113" s="96">
        <v>5.4862842892768047</v>
      </c>
      <c r="D113" s="114">
        <v>16.445623342175061</v>
      </c>
      <c r="E113" s="114">
        <v>20.654396728016355</v>
      </c>
      <c r="F113" s="114">
        <v>2.2630834512022591</v>
      </c>
      <c r="G113" s="114">
        <v>13.441654357459381</v>
      </c>
      <c r="H113" s="114">
        <v>16.546762589928065</v>
      </c>
      <c r="I113" s="114">
        <v>2.1766965428937248</v>
      </c>
      <c r="J113" s="114">
        <v>12.097812097812094</v>
      </c>
      <c r="K113" s="114">
        <v>16.042780748663112</v>
      </c>
      <c r="L113" s="114">
        <v>2.6462395543175479</v>
      </c>
      <c r="M113" s="114">
        <v>11.170928667563931</v>
      </c>
      <c r="N113" s="114">
        <v>13.169642857142849</v>
      </c>
      <c r="O113" s="114">
        <v>2.092050209205023</v>
      </c>
      <c r="P113" s="114">
        <v>12.499999999999995</v>
      </c>
      <c r="Q113" s="114">
        <v>13.895781637717121</v>
      </c>
      <c r="R113" s="114">
        <v>4.6250000000000018</v>
      </c>
      <c r="S113" s="114">
        <v>13.618157543391186</v>
      </c>
      <c r="T113" s="114">
        <v>18.518518518518515</v>
      </c>
      <c r="U113" s="114">
        <v>1.9858156028368803</v>
      </c>
      <c r="V113" s="114">
        <v>11.721068249258177</v>
      </c>
      <c r="W113" s="114">
        <v>15.42168674698795</v>
      </c>
      <c r="X113" s="114">
        <v>1.9230769230769236</v>
      </c>
      <c r="Y113" s="114">
        <v>10.465116279069774</v>
      </c>
      <c r="Z113" s="114">
        <v>14.490161001788907</v>
      </c>
      <c r="AA113" s="114">
        <v>2.5069637883008391</v>
      </c>
      <c r="AB113" s="114">
        <v>10.377358490566035</v>
      </c>
      <c r="AC113" s="114">
        <v>11.409395973154364</v>
      </c>
      <c r="AD113" s="114">
        <v>2.092050209205023</v>
      </c>
      <c r="AE113" s="114">
        <v>11.861614497528826</v>
      </c>
      <c r="AF113" s="114">
        <v>13.399503722084365</v>
      </c>
      <c r="AG113" s="114">
        <v>2.6448362720403034</v>
      </c>
      <c r="AH113" s="114">
        <v>11.036339165545078</v>
      </c>
      <c r="AI113" s="114">
        <v>13.513513513513525</v>
      </c>
      <c r="AJ113" s="114">
        <v>1.1347517730496448</v>
      </c>
      <c r="AK113" s="114">
        <v>7.6691729323308229</v>
      </c>
      <c r="AL113" s="114">
        <v>8.4745762711864394</v>
      </c>
      <c r="AM113" s="114">
        <v>1.0322580645161294</v>
      </c>
      <c r="AN113" s="114">
        <v>7.2083879423328954</v>
      </c>
      <c r="AO113" s="114">
        <v>8.3333333333333321</v>
      </c>
      <c r="AP113" s="114">
        <v>1.118881118881119</v>
      </c>
      <c r="AQ113" s="114">
        <v>5.6396148555708336</v>
      </c>
      <c r="AR113" s="114">
        <v>6.7720090293453756</v>
      </c>
      <c r="AS113" s="114">
        <v>0.97765363128491578</v>
      </c>
      <c r="AT113" s="114">
        <v>5.3333333333333339</v>
      </c>
      <c r="AU113" s="114">
        <v>7.0528967254408066</v>
      </c>
      <c r="AV113" s="114">
        <v>10.277136258660496</v>
      </c>
      <c r="AW113" s="114">
        <v>27.918170878459691</v>
      </c>
      <c r="AX113" s="114">
        <v>24.031007751937967</v>
      </c>
      <c r="AY113" s="114">
        <v>5.4901960784313717</v>
      </c>
      <c r="AZ113" s="114">
        <v>24.010914051841748</v>
      </c>
      <c r="BA113" s="114">
        <v>16.933638443935926</v>
      </c>
      <c r="BB113" s="114">
        <v>6.6585956416464942</v>
      </c>
      <c r="BC113" s="114">
        <v>26.707317073170749</v>
      </c>
      <c r="BD113" s="114">
        <v>22.466216216216182</v>
      </c>
      <c r="BE113" s="114">
        <v>3.548795944233206</v>
      </c>
      <c r="BF113" s="114">
        <v>20.963855421686741</v>
      </c>
      <c r="BG113" s="114">
        <v>18.052738336713997</v>
      </c>
      <c r="BH113" s="114">
        <v>5.050505050505059</v>
      </c>
      <c r="BI113" s="114">
        <v>20.200573065902571</v>
      </c>
      <c r="BJ113" s="114">
        <v>17.218543046357592</v>
      </c>
      <c r="BK113" s="114" t="s">
        <v>286</v>
      </c>
      <c r="BL113" s="114">
        <v>3.2926829268291868</v>
      </c>
      <c r="BM113" s="114">
        <v>5.0193050193049089</v>
      </c>
      <c r="BN113" s="114" t="s">
        <v>286</v>
      </c>
      <c r="BO113" s="114">
        <v>4.2407660738714128</v>
      </c>
      <c r="BP113" s="114">
        <v>2.981651376146857</v>
      </c>
      <c r="BQ113" s="114" t="s">
        <v>286</v>
      </c>
      <c r="BR113" s="114">
        <v>6.5853658536584874</v>
      </c>
      <c r="BS113" s="114">
        <v>3.5958904109588303</v>
      </c>
      <c r="BT113" s="114" t="s">
        <v>286</v>
      </c>
      <c r="BU113" s="114">
        <v>4.6116504854368898</v>
      </c>
      <c r="BV113" s="114">
        <v>2.6262626262626285</v>
      </c>
      <c r="BW113" s="114" t="s">
        <v>286</v>
      </c>
      <c r="BX113" s="114">
        <v>2.3255813953488373</v>
      </c>
      <c r="BY113" s="114">
        <v>2.9478458049886593</v>
      </c>
      <c r="BZ113" s="114" t="s">
        <v>286</v>
      </c>
      <c r="CA113" s="114">
        <v>10.534124629080111</v>
      </c>
      <c r="CB113" s="114">
        <v>34.216335540838813</v>
      </c>
      <c r="CC113" s="114" t="s">
        <v>286</v>
      </c>
      <c r="CD113" s="114">
        <v>9.380234505862644</v>
      </c>
      <c r="CE113" s="114">
        <v>31.016042780748677</v>
      </c>
      <c r="CF113" s="114" t="s">
        <v>286</v>
      </c>
      <c r="CG113" s="114">
        <v>10.87289433384379</v>
      </c>
      <c r="CH113" s="114">
        <v>25.933202357563829</v>
      </c>
      <c r="CI113" s="114" t="s">
        <v>286</v>
      </c>
      <c r="CJ113" s="114">
        <v>6.9591527987897113</v>
      </c>
      <c r="CK113" s="114">
        <v>23.529411764705902</v>
      </c>
      <c r="CL113" s="114" t="s">
        <v>286</v>
      </c>
      <c r="CM113" s="114">
        <v>6.1224489795918311</v>
      </c>
      <c r="CN113" s="114">
        <v>17.270194986072429</v>
      </c>
      <c r="CO113" s="114" t="s">
        <v>286</v>
      </c>
      <c r="CP113" s="114">
        <v>29.912390488110127</v>
      </c>
      <c r="CQ113" s="114">
        <v>45.544554455445528</v>
      </c>
      <c r="CR113" s="114" t="s">
        <v>286</v>
      </c>
      <c r="CS113" s="114">
        <v>25.104602510460222</v>
      </c>
      <c r="CT113" s="114">
        <v>33.410138248847915</v>
      </c>
      <c r="CU113" s="114" t="s">
        <v>286</v>
      </c>
      <c r="CV113" s="114">
        <v>28.37670384138784</v>
      </c>
      <c r="CW113" s="114">
        <v>37.954939341421159</v>
      </c>
      <c r="CX113" s="114" t="s">
        <v>286</v>
      </c>
      <c r="CY113" s="114">
        <v>24.246231155778876</v>
      </c>
      <c r="CZ113" s="114">
        <v>37.316561844863728</v>
      </c>
      <c r="DA113" s="114" t="s">
        <v>286</v>
      </c>
      <c r="DB113" s="114">
        <v>22.063492063492031</v>
      </c>
      <c r="DC113" s="139">
        <v>30.841121495327108</v>
      </c>
      <c r="DD113" s="114">
        <v>67.094515752625412</v>
      </c>
      <c r="DE113" s="114">
        <v>68.019680196801872</v>
      </c>
      <c r="DF113" s="114">
        <v>61.627906976744185</v>
      </c>
      <c r="DG113" s="114">
        <v>65.778961384820263</v>
      </c>
      <c r="DH113" s="114">
        <v>66.529492455418321</v>
      </c>
      <c r="DI113" s="114">
        <v>55.632183908045945</v>
      </c>
      <c r="DJ113" s="114">
        <v>60.594795539033434</v>
      </c>
      <c r="DK113" s="114">
        <v>60.565110565110523</v>
      </c>
      <c r="DL113" s="114">
        <v>56.388415672913126</v>
      </c>
      <c r="DM113" s="114">
        <v>69.119579500657068</v>
      </c>
      <c r="DN113" s="114">
        <v>69.362745098039341</v>
      </c>
      <c r="DO113" s="114">
        <v>59.591836734693857</v>
      </c>
      <c r="DP113" s="114">
        <v>66.268260292164655</v>
      </c>
      <c r="DQ113" s="114">
        <v>67.404129793510336</v>
      </c>
      <c r="DR113" s="114">
        <v>53.530751708428227</v>
      </c>
      <c r="DS113" s="114">
        <v>46.364719904648375</v>
      </c>
      <c r="DT113" s="114">
        <v>53.619631901840464</v>
      </c>
      <c r="DU113" s="114">
        <v>41.11969111969109</v>
      </c>
      <c r="DV113" s="114">
        <v>45.5153949129853</v>
      </c>
      <c r="DW113" s="114">
        <v>50.341997264021835</v>
      </c>
      <c r="DX113" s="114">
        <v>44.700460829493061</v>
      </c>
      <c r="DY113" s="114">
        <v>42.092154420921567</v>
      </c>
      <c r="DZ113" s="114">
        <v>47.361963190184007</v>
      </c>
      <c r="EA113" s="114">
        <v>37.606837606837587</v>
      </c>
      <c r="EB113" s="114">
        <v>47.769028871391093</v>
      </c>
      <c r="EC113" s="114">
        <v>54.846625766871128</v>
      </c>
      <c r="ED113" s="114">
        <v>44.306418219461627</v>
      </c>
      <c r="EE113" s="114">
        <v>49.666221628838393</v>
      </c>
      <c r="EF113" s="114">
        <v>50.879765395894445</v>
      </c>
      <c r="EG113" s="114">
        <v>39.954337899543361</v>
      </c>
      <c r="EH113" s="114">
        <v>22.002328288707808</v>
      </c>
      <c r="EI113" s="114">
        <v>14.476885644768856</v>
      </c>
      <c r="EJ113" s="114">
        <v>12.138728323699421</v>
      </c>
      <c r="EK113" s="114">
        <v>19.547872340425542</v>
      </c>
      <c r="EL113" s="114">
        <v>13.44307270233196</v>
      </c>
      <c r="EM113" s="114">
        <v>10.648148148148151</v>
      </c>
      <c r="EN113" s="114">
        <v>15.508684863523586</v>
      </c>
      <c r="EO113" s="114">
        <v>15.3751537515375</v>
      </c>
      <c r="EP113" s="114">
        <v>12.649572649572651</v>
      </c>
      <c r="EQ113" s="114">
        <v>17.236842105263126</v>
      </c>
      <c r="ER113" s="114">
        <v>16.748166259168681</v>
      </c>
      <c r="ES113" s="114">
        <v>14.432989690721659</v>
      </c>
      <c r="ET113" s="114">
        <v>19.436997319034859</v>
      </c>
      <c r="EU113" s="114">
        <v>13.392857142857148</v>
      </c>
      <c r="EV113" s="114">
        <v>13.13364055299539</v>
      </c>
      <c r="EW113" s="114" t="s">
        <v>286</v>
      </c>
      <c r="EX113" s="114" t="s">
        <v>286</v>
      </c>
      <c r="EY113" s="114" t="s">
        <v>286</v>
      </c>
      <c r="EZ113" s="114">
        <v>90.172642762284127</v>
      </c>
      <c r="FA113" s="114">
        <v>84.910836762688618</v>
      </c>
      <c r="FB113" s="114">
        <v>84.490740740740776</v>
      </c>
      <c r="FC113" s="114">
        <v>87.66788766788774</v>
      </c>
      <c r="FD113" s="114">
        <v>82.716049382716008</v>
      </c>
      <c r="FE113" s="114">
        <v>81.972789115646236</v>
      </c>
      <c r="FF113" s="114">
        <v>83.790849673202644</v>
      </c>
      <c r="FG113" s="114">
        <v>83.313032886723548</v>
      </c>
      <c r="FH113" s="114">
        <v>78.9690721649485</v>
      </c>
      <c r="FI113" s="114">
        <v>85.695708712613794</v>
      </c>
      <c r="FJ113" s="114">
        <v>83.577712609970831</v>
      </c>
      <c r="FK113" s="114">
        <v>78.89908256880733</v>
      </c>
      <c r="FL113" s="114" t="s">
        <v>286</v>
      </c>
      <c r="FM113" s="114" t="s">
        <v>286</v>
      </c>
      <c r="FN113" s="114" t="s">
        <v>286</v>
      </c>
      <c r="FO113" s="114">
        <v>42.629482071713149</v>
      </c>
      <c r="FP113" s="114">
        <v>37.722908093278434</v>
      </c>
      <c r="FQ113" s="114">
        <v>32.638888888888872</v>
      </c>
      <c r="FR113" s="114">
        <v>39.926739926739891</v>
      </c>
      <c r="FS113" s="114">
        <v>37.283950617283949</v>
      </c>
      <c r="FT113" s="114">
        <v>30.272108843537424</v>
      </c>
      <c r="FU113" s="114">
        <v>36.33986928104575</v>
      </c>
      <c r="FV113" s="114">
        <v>31.059683313032902</v>
      </c>
      <c r="FW113" s="114">
        <v>27.628865979381455</v>
      </c>
      <c r="FX113" s="114">
        <v>31.469440832249632</v>
      </c>
      <c r="FY113" s="114">
        <v>34.1642228739003</v>
      </c>
      <c r="FZ113" s="114">
        <v>27.981651376146779</v>
      </c>
      <c r="GA113" s="114" t="s">
        <v>286</v>
      </c>
      <c r="GB113" s="114" t="s">
        <v>286</v>
      </c>
      <c r="GC113" s="114" t="s">
        <v>286</v>
      </c>
      <c r="GD113" s="114">
        <v>64.285714285714178</v>
      </c>
      <c r="GE113" s="114">
        <v>65.550906555090648</v>
      </c>
      <c r="GF113" s="114">
        <v>69.483568075117333</v>
      </c>
      <c r="GG113" s="114">
        <v>63.224181360201541</v>
      </c>
      <c r="GH113" s="114">
        <v>66.583541147132181</v>
      </c>
      <c r="GI113" s="114">
        <v>67.017543859649095</v>
      </c>
      <c r="GJ113" s="114">
        <v>58.277254374158787</v>
      </c>
      <c r="GK113" s="114">
        <v>61.083743842364569</v>
      </c>
      <c r="GL113" s="114">
        <v>61.538461538461569</v>
      </c>
      <c r="GM113" s="114">
        <v>52.770448548812674</v>
      </c>
      <c r="GN113" s="114">
        <v>54.370370370370395</v>
      </c>
      <c r="GO113" s="114">
        <v>57.142857142857139</v>
      </c>
      <c r="GP113" s="114" t="s">
        <v>286</v>
      </c>
      <c r="GQ113" s="114" t="s">
        <v>286</v>
      </c>
      <c r="GR113" s="114" t="s">
        <v>286</v>
      </c>
      <c r="GS113" s="114">
        <v>24.932614555256052</v>
      </c>
      <c r="GT113" s="114">
        <v>23.849372384937244</v>
      </c>
      <c r="GU113" s="114">
        <v>24.882629107981192</v>
      </c>
      <c r="GV113" s="114">
        <v>22.921914357682631</v>
      </c>
      <c r="GW113" s="114">
        <v>29.675810473815449</v>
      </c>
      <c r="GX113" s="114">
        <v>27.543859649122783</v>
      </c>
      <c r="GY113" s="114">
        <v>18.707940780619097</v>
      </c>
      <c r="GZ113" s="114">
        <v>21.428571428571431</v>
      </c>
      <c r="HA113" s="114">
        <v>23.700623700623709</v>
      </c>
      <c r="HB113" s="114">
        <v>17.414248021108172</v>
      </c>
      <c r="HC113" s="114">
        <v>16.740740740740744</v>
      </c>
      <c r="HD113" s="114">
        <v>17.564402810304443</v>
      </c>
      <c r="HE113" s="114" t="s">
        <v>286</v>
      </c>
      <c r="HF113" s="114" t="s">
        <v>286</v>
      </c>
      <c r="HG113" s="114" t="s">
        <v>286</v>
      </c>
      <c r="HH113" s="114">
        <v>25.77464788732393</v>
      </c>
      <c r="HI113" s="121">
        <v>16.761363636363647</v>
      </c>
      <c r="HJ113" s="121">
        <v>17.339667458432299</v>
      </c>
      <c r="HK113" s="121">
        <v>29.274611398963735</v>
      </c>
      <c r="HL113" s="121">
        <v>29.479034307496775</v>
      </c>
      <c r="HM113" s="114">
        <v>25.71428571428574</v>
      </c>
      <c r="HN113" s="114">
        <v>35.753424657534289</v>
      </c>
      <c r="HO113" s="114">
        <v>36.729559748427683</v>
      </c>
      <c r="HP113" s="114">
        <v>31.302521008403353</v>
      </c>
      <c r="HQ113" s="114">
        <v>33.559782608695677</v>
      </c>
      <c r="HR113" s="114">
        <v>35.832083958020995</v>
      </c>
      <c r="HS113" s="114">
        <v>31.542056074766379</v>
      </c>
      <c r="HT113" s="114" t="s">
        <v>286</v>
      </c>
      <c r="HU113" s="114" t="s">
        <v>286</v>
      </c>
      <c r="HV113" s="114" t="s">
        <v>286</v>
      </c>
      <c r="HW113" s="114">
        <v>10.563380281690137</v>
      </c>
      <c r="HX113" s="114">
        <v>6.1079545454545494</v>
      </c>
      <c r="HY113" s="114">
        <v>4.5130641330166261</v>
      </c>
      <c r="HZ113" s="114">
        <v>13.860103626942992</v>
      </c>
      <c r="IA113" s="114">
        <v>11.944091486658206</v>
      </c>
      <c r="IB113" s="114">
        <v>8.0357142857142865</v>
      </c>
      <c r="IC113" s="114">
        <v>15.34246575342465</v>
      </c>
      <c r="ID113" s="114">
        <v>14.591194968553472</v>
      </c>
      <c r="IE113" s="114">
        <v>11.134453781512608</v>
      </c>
      <c r="IF113" s="114">
        <v>11.684782608695654</v>
      </c>
      <c r="IG113" s="114">
        <v>13.793103448275865</v>
      </c>
      <c r="IH113" s="114">
        <v>14.018691588785043</v>
      </c>
      <c r="II113" s="114" t="s">
        <v>286</v>
      </c>
      <c r="IJ113" s="114" t="s">
        <v>286</v>
      </c>
      <c r="IK113" s="114" t="s">
        <v>286</v>
      </c>
      <c r="IL113" s="114" t="s">
        <v>286</v>
      </c>
      <c r="IM113" s="114" t="s">
        <v>286</v>
      </c>
      <c r="IN113" s="114" t="s">
        <v>286</v>
      </c>
      <c r="IO113" s="114" t="s">
        <v>286</v>
      </c>
      <c r="IP113" s="114" t="s">
        <v>286</v>
      </c>
      <c r="IQ113" s="114" t="s">
        <v>286</v>
      </c>
      <c r="IR113" s="114" t="s">
        <v>286</v>
      </c>
      <c r="IS113" s="114">
        <v>16.823687752355315</v>
      </c>
      <c r="IT113" s="114">
        <v>13.973799126637564</v>
      </c>
      <c r="IU113" s="114" t="s">
        <v>286</v>
      </c>
      <c r="IV113" s="114">
        <v>13.621262458471763</v>
      </c>
      <c r="IW113" s="114">
        <v>13.451776649746192</v>
      </c>
      <c r="IX113" s="114" t="s">
        <v>286</v>
      </c>
      <c r="IY113" s="114" t="s">
        <v>286</v>
      </c>
      <c r="IZ113" s="114" t="s">
        <v>286</v>
      </c>
      <c r="JA113" s="114" t="s">
        <v>286</v>
      </c>
      <c r="JB113" s="114" t="s">
        <v>286</v>
      </c>
      <c r="JC113" s="114" t="s">
        <v>286</v>
      </c>
      <c r="JD113" s="114" t="s">
        <v>286</v>
      </c>
      <c r="JE113" s="114" t="s">
        <v>286</v>
      </c>
      <c r="JF113" s="114" t="s">
        <v>286</v>
      </c>
      <c r="JG113" s="114" t="s">
        <v>286</v>
      </c>
      <c r="JH113" s="114">
        <v>10.63257065948855</v>
      </c>
      <c r="JI113" s="114">
        <v>9.8253275109170275</v>
      </c>
      <c r="JJ113" s="114" t="s">
        <v>286</v>
      </c>
      <c r="JK113" s="114">
        <v>10.797342192691026</v>
      </c>
      <c r="JL113" s="114">
        <v>12.690355329949234</v>
      </c>
      <c r="JM113" s="114" t="s">
        <v>286</v>
      </c>
      <c r="JN113" s="114" t="s">
        <v>286</v>
      </c>
      <c r="JO113" s="114" t="s">
        <v>286</v>
      </c>
      <c r="JP113" s="114" t="s">
        <v>286</v>
      </c>
      <c r="JQ113" s="114" t="s">
        <v>286</v>
      </c>
      <c r="JR113" s="114" t="s">
        <v>286</v>
      </c>
      <c r="JS113" s="114" t="s">
        <v>286</v>
      </c>
      <c r="JT113" s="114" t="s">
        <v>286</v>
      </c>
      <c r="JU113" s="114" t="s">
        <v>286</v>
      </c>
      <c r="JV113" s="114" t="s">
        <v>286</v>
      </c>
      <c r="JW113" s="114">
        <v>27.456258411843866</v>
      </c>
      <c r="JX113" s="114">
        <v>23.799126637554586</v>
      </c>
      <c r="JY113" s="114" t="s">
        <v>286</v>
      </c>
      <c r="JZ113" s="114">
        <v>24.418604651162788</v>
      </c>
      <c r="KA113" s="114">
        <v>26.142131979695435</v>
      </c>
      <c r="KB113" s="114">
        <v>17.261904761904752</v>
      </c>
      <c r="KC113" s="114">
        <v>23.349633251833744</v>
      </c>
      <c r="KD113" s="114">
        <v>26.499032882011601</v>
      </c>
      <c r="KE113" s="114">
        <v>20.080862533692724</v>
      </c>
      <c r="KF113" s="114">
        <v>26.170798898071634</v>
      </c>
      <c r="KG113" s="114">
        <v>22.298850574712638</v>
      </c>
      <c r="KH113" s="114">
        <v>22.732919254658398</v>
      </c>
      <c r="KI113" s="114">
        <v>25.42997542997545</v>
      </c>
      <c r="KJ113" s="114">
        <v>28.013582342954155</v>
      </c>
      <c r="KK113" s="114">
        <v>22.440944881889767</v>
      </c>
      <c r="KL113" s="114">
        <v>28.255528255528251</v>
      </c>
      <c r="KM113" s="114">
        <v>28.278688524590152</v>
      </c>
      <c r="KN113" s="114">
        <v>19.098143236074275</v>
      </c>
      <c r="KO113" s="114">
        <v>24.926253687315615</v>
      </c>
      <c r="KP113" s="114">
        <v>23.059360730593617</v>
      </c>
      <c r="KQ113" s="114" t="str">
        <f t="shared" si="94"/>
        <v>--</v>
      </c>
      <c r="KR113" s="114" t="str">
        <f t="shared" si="94"/>
        <v>--</v>
      </c>
      <c r="KS113" s="114" t="str">
        <f t="shared" si="94"/>
        <v>--</v>
      </c>
      <c r="KT113" s="114" t="str">
        <f t="shared" si="94"/>
        <v>--</v>
      </c>
      <c r="KU113" s="114" t="str">
        <f t="shared" si="94"/>
        <v>--</v>
      </c>
      <c r="KV113" s="128" t="str">
        <f t="shared" si="110"/>
        <v>--</v>
      </c>
      <c r="KW113" s="128" t="str">
        <f t="shared" si="110"/>
        <v>--</v>
      </c>
      <c r="KX113" s="128" t="str">
        <f t="shared" si="110"/>
        <v>--</v>
      </c>
      <c r="KY113" s="128" t="str">
        <f t="shared" si="110"/>
        <v>--</v>
      </c>
      <c r="KZ113" s="128" t="str">
        <f t="shared" si="110"/>
        <v>--</v>
      </c>
      <c r="LA113" s="128" t="str">
        <f t="shared" si="110"/>
        <v>--</v>
      </c>
      <c r="LB113" s="128" t="str">
        <f t="shared" si="100"/>
        <v>--</v>
      </c>
      <c r="LC113" s="128" t="str">
        <f t="shared" si="111"/>
        <v>--</v>
      </c>
      <c r="LD113" s="128" t="str">
        <f t="shared" si="111"/>
        <v>--</v>
      </c>
      <c r="LE113" s="128" t="str">
        <f t="shared" si="101"/>
        <v>--</v>
      </c>
      <c r="LF113" s="128" t="str">
        <f t="shared" si="112"/>
        <v>--</v>
      </c>
      <c r="LG113" s="128" t="str">
        <f t="shared" si="112"/>
        <v>--</v>
      </c>
      <c r="LH113" s="128" t="str">
        <f t="shared" si="112"/>
        <v>--</v>
      </c>
      <c r="LI113" s="128" t="str">
        <f t="shared" si="112"/>
        <v>--</v>
      </c>
      <c r="LJ113" s="128" t="str">
        <f t="shared" si="112"/>
        <v>--</v>
      </c>
      <c r="LK113" s="128" t="str">
        <f t="shared" si="112"/>
        <v>--</v>
      </c>
      <c r="LL113" s="128" t="str">
        <f t="shared" si="112"/>
        <v>--</v>
      </c>
      <c r="LM113" s="128" t="str">
        <f t="shared" si="112"/>
        <v>--</v>
      </c>
      <c r="LN113" s="128" t="str">
        <f t="shared" si="112"/>
        <v>--</v>
      </c>
      <c r="LO113" s="128" t="str">
        <f t="shared" si="112"/>
        <v>--</v>
      </c>
      <c r="LP113" s="128" t="str">
        <f t="shared" si="113"/>
        <v>--</v>
      </c>
      <c r="LQ113" s="128" t="str">
        <f t="shared" si="113"/>
        <v>--</v>
      </c>
      <c r="LR113" s="128" t="str">
        <f t="shared" si="113"/>
        <v>--</v>
      </c>
      <c r="LS113" s="128" t="str">
        <f t="shared" si="113"/>
        <v>--</v>
      </c>
      <c r="LT113" s="128" t="str">
        <f t="shared" si="113"/>
        <v>--</v>
      </c>
      <c r="LU113" s="128" t="str">
        <f t="shared" si="113"/>
        <v>--</v>
      </c>
      <c r="LV113" s="128" t="str">
        <f t="shared" si="113"/>
        <v>--</v>
      </c>
      <c r="LW113" s="128" t="str">
        <f t="shared" si="113"/>
        <v>--</v>
      </c>
      <c r="LX113" s="128" t="str">
        <f t="shared" si="113"/>
        <v>--</v>
      </c>
      <c r="LY113" s="128" t="str">
        <f t="shared" si="113"/>
        <v>--</v>
      </c>
      <c r="LZ113" s="128" t="str">
        <f t="shared" si="114"/>
        <v>--</v>
      </c>
      <c r="MA113" s="128" t="str">
        <f t="shared" si="114"/>
        <v>--</v>
      </c>
      <c r="MB113" s="128" t="str">
        <f t="shared" si="114"/>
        <v>--</v>
      </c>
      <c r="MC113" s="128" t="str">
        <f t="shared" si="114"/>
        <v>--</v>
      </c>
      <c r="MD113" s="128" t="str">
        <f t="shared" si="114"/>
        <v>--</v>
      </c>
      <c r="ME113" s="128" t="str">
        <f t="shared" si="114"/>
        <v>--</v>
      </c>
      <c r="MF113" s="128" t="str">
        <f t="shared" si="114"/>
        <v>--</v>
      </c>
      <c r="MG113" s="128" t="str">
        <f t="shared" si="114"/>
        <v>--</v>
      </c>
      <c r="MH113" s="128" t="str">
        <f t="shared" si="114"/>
        <v>--</v>
      </c>
      <c r="MI113" s="128" t="str">
        <f t="shared" si="114"/>
        <v>--</v>
      </c>
      <c r="MJ113" s="128" t="str">
        <f t="shared" si="115"/>
        <v>--</v>
      </c>
      <c r="MK113" s="128" t="str">
        <f t="shared" si="115"/>
        <v>--</v>
      </c>
      <c r="ML113" s="128" t="str">
        <f t="shared" si="115"/>
        <v>--</v>
      </c>
      <c r="MM113" s="128" t="str">
        <f t="shared" si="115"/>
        <v>--</v>
      </c>
      <c r="MN113" s="128" t="str">
        <f t="shared" si="115"/>
        <v>--</v>
      </c>
      <c r="MO113" s="128" t="str">
        <f t="shared" si="115"/>
        <v>--</v>
      </c>
      <c r="MP113" s="128" t="str">
        <f t="shared" si="115"/>
        <v>--</v>
      </c>
      <c r="MQ113" s="128" t="str">
        <f t="shared" si="115"/>
        <v>--</v>
      </c>
      <c r="MR113" s="128" t="str">
        <f t="shared" si="116"/>
        <v>--</v>
      </c>
      <c r="MS113" s="128" t="str">
        <f t="shared" si="116"/>
        <v>--</v>
      </c>
      <c r="MT113" s="128" t="str">
        <f t="shared" si="117"/>
        <v>--</v>
      </c>
      <c r="MU113" s="128" t="str">
        <f t="shared" si="117"/>
        <v>--</v>
      </c>
      <c r="MV113" s="128" t="str">
        <f t="shared" si="118"/>
        <v>--</v>
      </c>
      <c r="MW113" s="128" t="str">
        <f t="shared" si="118"/>
        <v>--</v>
      </c>
      <c r="MX113" s="128" t="str">
        <f t="shared" si="118"/>
        <v>--</v>
      </c>
      <c r="MY113" s="128" t="str">
        <f t="shared" si="118"/>
        <v>--</v>
      </c>
      <c r="MZ113" s="128" t="str">
        <f t="shared" si="118"/>
        <v>--</v>
      </c>
      <c r="NA113" s="128" t="str">
        <f t="shared" si="118"/>
        <v>--</v>
      </c>
      <c r="NB113" s="128" t="str">
        <f t="shared" si="118"/>
        <v>--</v>
      </c>
      <c r="NC113" s="128" t="str">
        <f t="shared" si="118"/>
        <v>--</v>
      </c>
      <c r="ND113" s="128" t="str">
        <f t="shared" si="118"/>
        <v>--</v>
      </c>
      <c r="NE113" s="128" t="str">
        <f t="shared" si="118"/>
        <v>--</v>
      </c>
      <c r="NF113" s="128" t="str">
        <f t="shared" si="118"/>
        <v>--</v>
      </c>
      <c r="NG113" s="128" t="str">
        <f t="shared" si="118"/>
        <v>--</v>
      </c>
      <c r="NH113" s="128" t="str">
        <f t="shared" si="103"/>
        <v>--</v>
      </c>
      <c r="NI113" s="128" t="str">
        <f t="shared" si="119"/>
        <v>--</v>
      </c>
      <c r="NJ113" s="128" t="str">
        <f t="shared" si="119"/>
        <v>--</v>
      </c>
      <c r="NK113" s="128" t="str">
        <f t="shared" si="119"/>
        <v>--</v>
      </c>
      <c r="NL113" s="128" t="str">
        <f t="shared" si="105"/>
        <v>--</v>
      </c>
      <c r="NM113" s="128" t="str">
        <f t="shared" si="120"/>
        <v>--</v>
      </c>
      <c r="NN113" s="128" t="str">
        <f t="shared" si="120"/>
        <v>--</v>
      </c>
      <c r="NO113" s="128" t="str">
        <f t="shared" si="120"/>
        <v>--</v>
      </c>
      <c r="NP113" s="128" t="str">
        <f t="shared" si="106"/>
        <v>--</v>
      </c>
      <c r="NQ113" s="128" t="str">
        <f t="shared" si="121"/>
        <v>--</v>
      </c>
      <c r="NR113" s="128" t="str">
        <f t="shared" si="121"/>
        <v>--</v>
      </c>
      <c r="NS113" s="128" t="str">
        <f t="shared" si="121"/>
        <v>--</v>
      </c>
      <c r="NT113" s="128" t="str">
        <f t="shared" si="107"/>
        <v>--</v>
      </c>
      <c r="NU113" s="128" t="str">
        <f t="shared" si="122"/>
        <v>--</v>
      </c>
      <c r="NV113" s="128" t="str">
        <f t="shared" si="122"/>
        <v>--</v>
      </c>
      <c r="NW113" s="128" t="str">
        <f t="shared" si="122"/>
        <v>--</v>
      </c>
      <c r="NX113" s="128" t="str">
        <f t="shared" si="108"/>
        <v>--</v>
      </c>
      <c r="NY113" s="128" t="str">
        <f t="shared" si="123"/>
        <v>--</v>
      </c>
      <c r="NZ113" s="128" t="str">
        <f t="shared" si="123"/>
        <v>--</v>
      </c>
      <c r="OA113" s="128" t="str">
        <f t="shared" si="123"/>
        <v>--</v>
      </c>
      <c r="OB113" s="128" t="str">
        <f t="shared" si="109"/>
        <v>--</v>
      </c>
      <c r="OC113" s="128" t="str">
        <f t="shared" si="124"/>
        <v>--</v>
      </c>
      <c r="OD113" s="128" t="str">
        <f t="shared" si="124"/>
        <v>--</v>
      </c>
      <c r="OE113" s="128" t="str">
        <f t="shared" si="124"/>
        <v>--</v>
      </c>
      <c r="OF113" s="128" t="str">
        <f t="shared" si="124"/>
        <v>--</v>
      </c>
      <c r="OG113" s="128" t="str">
        <f t="shared" si="124"/>
        <v>--</v>
      </c>
      <c r="OH113" s="128" t="str">
        <f t="shared" si="124"/>
        <v>--</v>
      </c>
      <c r="OI113" s="128" t="str">
        <f t="shared" si="124"/>
        <v>--</v>
      </c>
      <c r="OJ113" s="128" t="str">
        <f t="shared" si="124"/>
        <v>--</v>
      </c>
      <c r="OK113" s="128" t="str">
        <f t="shared" si="124"/>
        <v>--</v>
      </c>
      <c r="OL113" s="128" t="str">
        <f t="shared" si="124"/>
        <v>--</v>
      </c>
      <c r="OM113" s="128" t="str">
        <f t="shared" si="124"/>
        <v>--</v>
      </c>
      <c r="ON113" s="310" t="str">
        <f t="shared" si="125"/>
        <v>--</v>
      </c>
      <c r="OO113" s="128" t="str">
        <f t="shared" si="125"/>
        <v>--</v>
      </c>
      <c r="OP113" s="128" t="str">
        <f t="shared" si="125"/>
        <v>--</v>
      </c>
      <c r="OQ113" s="128" t="str">
        <f t="shared" si="125"/>
        <v>--</v>
      </c>
      <c r="OR113" s="128" t="str">
        <f t="shared" si="125"/>
        <v>--</v>
      </c>
      <c r="OS113" s="128" t="str">
        <f t="shared" si="125"/>
        <v>--</v>
      </c>
      <c r="OT113" s="128" t="str">
        <f t="shared" si="125"/>
        <v>--</v>
      </c>
      <c r="OU113" s="128" t="str">
        <f t="shared" si="125"/>
        <v>--</v>
      </c>
    </row>
    <row r="114" spans="1:411" x14ac:dyDescent="0.25">
      <c r="A114" s="114" t="str">
        <f t="shared" si="93"/>
        <v>--</v>
      </c>
      <c r="B114" s="96" t="s">
        <v>180</v>
      </c>
      <c r="C114" s="96">
        <v>5.4878048780487791</v>
      </c>
      <c r="D114" s="114">
        <v>21.481481481481495</v>
      </c>
      <c r="E114" s="114">
        <v>17.827298050139273</v>
      </c>
      <c r="F114" s="114">
        <v>3.5377358490566055</v>
      </c>
      <c r="G114" s="114">
        <v>13.625866050808304</v>
      </c>
      <c r="H114" s="114">
        <v>16.300940438871468</v>
      </c>
      <c r="I114" s="114">
        <v>2.7100271002710024</v>
      </c>
      <c r="J114" s="114">
        <v>18.384401114206121</v>
      </c>
      <c r="K114" s="114">
        <v>21.94357366771159</v>
      </c>
      <c r="L114" s="114">
        <v>1.2953367875647668</v>
      </c>
      <c r="M114" s="114">
        <v>8.5626911314984753</v>
      </c>
      <c r="N114" s="114">
        <v>18.315018315018321</v>
      </c>
      <c r="O114" s="114">
        <v>2.0942408376963364</v>
      </c>
      <c r="P114" s="114">
        <v>9.6774193548387064</v>
      </c>
      <c r="Q114" s="114">
        <v>13.029315960912051</v>
      </c>
      <c r="R114" s="114">
        <v>5.2845528455284523</v>
      </c>
      <c r="S114" s="114">
        <v>17.750000000000007</v>
      </c>
      <c r="T114" s="114">
        <v>15.877437325905291</v>
      </c>
      <c r="U114" s="114">
        <v>3.080568720379147</v>
      </c>
      <c r="V114" s="114">
        <v>12.933025404157053</v>
      </c>
      <c r="W114" s="114">
        <v>12.893081761006291</v>
      </c>
      <c r="X114" s="114">
        <v>2.7100271002710024</v>
      </c>
      <c r="Y114" s="114">
        <v>15.449438202247189</v>
      </c>
      <c r="Z114" s="114">
        <v>19.18238993710693</v>
      </c>
      <c r="AA114" s="114">
        <v>0.51813471502590669</v>
      </c>
      <c r="AB114" s="114">
        <v>7.9510703363914361</v>
      </c>
      <c r="AC114" s="114">
        <v>16.236162361623609</v>
      </c>
      <c r="AD114" s="114">
        <v>1.8324607329842935</v>
      </c>
      <c r="AE114" s="114">
        <v>8.6253369272237155</v>
      </c>
      <c r="AF114" s="114">
        <v>12.37785016286646</v>
      </c>
      <c r="AG114" s="114">
        <v>2.4539877300613506</v>
      </c>
      <c r="AH114" s="114">
        <v>15.909090909090931</v>
      </c>
      <c r="AI114" s="114">
        <v>9.9715099715099704</v>
      </c>
      <c r="AJ114" s="114">
        <v>2.3809523809523827</v>
      </c>
      <c r="AK114" s="114">
        <v>8.624708624708628</v>
      </c>
      <c r="AL114" s="114">
        <v>9.2063492063492074</v>
      </c>
      <c r="AM114" s="114">
        <v>0.27173913043478254</v>
      </c>
      <c r="AN114" s="114">
        <v>10.955056179775285</v>
      </c>
      <c r="AO114" s="114">
        <v>15.189873417721527</v>
      </c>
      <c r="AP114" s="114">
        <v>0.77922077922077904</v>
      </c>
      <c r="AQ114" s="114">
        <v>4.3209876543209882</v>
      </c>
      <c r="AR114" s="114">
        <v>9.7014925373134346</v>
      </c>
      <c r="AS114" s="114">
        <v>1.0471204188481671</v>
      </c>
      <c r="AT114" s="114">
        <v>4.6070460704607008</v>
      </c>
      <c r="AU114" s="114">
        <v>8.2236842105263062</v>
      </c>
      <c r="AV114" s="114">
        <v>6.8965517241379244</v>
      </c>
      <c r="AW114" s="114">
        <v>27.814569536423846</v>
      </c>
      <c r="AX114" s="114">
        <v>18.230563002680981</v>
      </c>
      <c r="AY114" s="114">
        <v>3.854389721627407</v>
      </c>
      <c r="AZ114" s="114">
        <v>22.967479674796746</v>
      </c>
      <c r="BA114" s="114">
        <v>17.058823529411743</v>
      </c>
      <c r="BB114" s="114">
        <v>2.3076923076923075</v>
      </c>
      <c r="BC114" s="114">
        <v>29.381443298969064</v>
      </c>
      <c r="BD114" s="114">
        <v>20.059880239520975</v>
      </c>
      <c r="BE114" s="114">
        <v>0.73710073710073698</v>
      </c>
      <c r="BF114" s="114">
        <v>14.917127071823211</v>
      </c>
      <c r="BG114" s="114">
        <v>18.055555555555539</v>
      </c>
      <c r="BH114" s="114">
        <v>1.9656019656019672</v>
      </c>
      <c r="BI114" s="114">
        <v>19.477434679334923</v>
      </c>
      <c r="BJ114" s="114">
        <v>19.753086419753089</v>
      </c>
      <c r="BK114" s="114" t="s">
        <v>286</v>
      </c>
      <c r="BL114" s="114">
        <v>2.666666666666643</v>
      </c>
      <c r="BM114" s="114">
        <v>3.7634408602150131</v>
      </c>
      <c r="BN114" s="114" t="s">
        <v>286</v>
      </c>
      <c r="BO114" s="114">
        <v>4.6653144016227941</v>
      </c>
      <c r="BP114" s="114">
        <v>5.0595238095237249</v>
      </c>
      <c r="BQ114" s="114" t="s">
        <v>286</v>
      </c>
      <c r="BR114" s="114">
        <v>6.2176165803108461</v>
      </c>
      <c r="BS114" s="114">
        <v>3.6036036036035739</v>
      </c>
      <c r="BT114" s="114" t="s">
        <v>286</v>
      </c>
      <c r="BU114" s="114">
        <v>2.5280898876404492</v>
      </c>
      <c r="BV114" s="114">
        <v>4.5614035087719325</v>
      </c>
      <c r="BW114" s="114" t="s">
        <v>286</v>
      </c>
      <c r="BX114" s="114">
        <v>1.6706443914081137</v>
      </c>
      <c r="BY114" s="114">
        <v>0.62305295950155781</v>
      </c>
      <c r="BZ114" s="114" t="s">
        <v>286</v>
      </c>
      <c r="CA114" s="114">
        <v>10.554089709762517</v>
      </c>
      <c r="CB114" s="114">
        <v>39.375000000000036</v>
      </c>
      <c r="CC114" s="114" t="s">
        <v>286</v>
      </c>
      <c r="CD114" s="114">
        <v>11.989795918367342</v>
      </c>
      <c r="CE114" s="114">
        <v>41.612903225806427</v>
      </c>
      <c r="CF114" s="114" t="s">
        <v>286</v>
      </c>
      <c r="CG114" s="114">
        <v>14.071856287425145</v>
      </c>
      <c r="CH114" s="114">
        <v>37.417218543046381</v>
      </c>
      <c r="CI114" s="114" t="s">
        <v>286</v>
      </c>
      <c r="CJ114" s="114">
        <v>8.2437275985663057</v>
      </c>
      <c r="CK114" s="114">
        <v>28.174603174603181</v>
      </c>
      <c r="CL114" s="114" t="s">
        <v>286</v>
      </c>
      <c r="CM114" s="114">
        <v>4.2553191489361692</v>
      </c>
      <c r="CN114" s="114">
        <v>20.21276595744683</v>
      </c>
      <c r="CO114" s="114" t="s">
        <v>286</v>
      </c>
      <c r="CP114" s="114">
        <v>35.944700460829516</v>
      </c>
      <c r="CQ114" s="114">
        <v>47.540983606557354</v>
      </c>
      <c r="CR114" s="114" t="s">
        <v>286</v>
      </c>
      <c r="CS114" s="114">
        <v>30.237580993520545</v>
      </c>
      <c r="CT114" s="114">
        <v>56.676557863501515</v>
      </c>
      <c r="CU114" s="114" t="s">
        <v>286</v>
      </c>
      <c r="CV114" s="114">
        <v>35.43307086614174</v>
      </c>
      <c r="CW114" s="114">
        <v>45.398773006135002</v>
      </c>
      <c r="CX114" s="114" t="s">
        <v>286</v>
      </c>
      <c r="CY114" s="114">
        <v>22.898550724637683</v>
      </c>
      <c r="CZ114" s="114">
        <v>43.262411347517698</v>
      </c>
      <c r="DA114" s="114" t="s">
        <v>286</v>
      </c>
      <c r="DB114" s="114">
        <v>19.402985074626848</v>
      </c>
      <c r="DC114" s="139">
        <v>32.492113564668735</v>
      </c>
      <c r="DD114" s="114">
        <v>63.776493256262</v>
      </c>
      <c r="DE114" s="114">
        <v>64.810690423162612</v>
      </c>
      <c r="DF114" s="114">
        <v>56.216216216216225</v>
      </c>
      <c r="DG114" s="114">
        <v>71.645021645021657</v>
      </c>
      <c r="DH114" s="114">
        <v>64.562118126272935</v>
      </c>
      <c r="DI114" s="114">
        <v>49.107142857142861</v>
      </c>
      <c r="DJ114" s="114">
        <v>65.517241379310391</v>
      </c>
      <c r="DK114" s="114">
        <v>65.974025974025963</v>
      </c>
      <c r="DL114" s="114">
        <v>48.048048048048045</v>
      </c>
      <c r="DM114" s="114">
        <v>69.4444444444445</v>
      </c>
      <c r="DN114" s="114">
        <v>74.36619718309862</v>
      </c>
      <c r="DO114" s="114">
        <v>62.105263157894733</v>
      </c>
      <c r="DP114" s="114">
        <v>60.659898477157334</v>
      </c>
      <c r="DQ114" s="114">
        <v>62.91866028708133</v>
      </c>
      <c r="DR114" s="114">
        <v>63.636363636363598</v>
      </c>
      <c r="DS114" s="114">
        <v>41.222879684418082</v>
      </c>
      <c r="DT114" s="114">
        <v>50.000000000000021</v>
      </c>
      <c r="DU114" s="114">
        <v>41.35135135135134</v>
      </c>
      <c r="DV114" s="114">
        <v>42.477876106194749</v>
      </c>
      <c r="DW114" s="114">
        <v>48.577235772357746</v>
      </c>
      <c r="DX114" s="114">
        <v>37.869822485207102</v>
      </c>
      <c r="DY114" s="114">
        <v>33.783783783783797</v>
      </c>
      <c r="DZ114" s="114">
        <v>46.632124352331552</v>
      </c>
      <c r="EA114" s="114">
        <v>35.542168674698821</v>
      </c>
      <c r="EB114" s="114">
        <v>39.949109414758233</v>
      </c>
      <c r="EC114" s="114">
        <v>62.535211267605661</v>
      </c>
      <c r="ED114" s="114">
        <v>42.907801418439732</v>
      </c>
      <c r="EE114" s="114">
        <v>39.546599496221653</v>
      </c>
      <c r="EF114" s="114">
        <v>58.949880668257727</v>
      </c>
      <c r="EG114" s="114">
        <v>50.943396226415096</v>
      </c>
      <c r="EH114" s="114">
        <v>19.569471624266129</v>
      </c>
      <c r="EI114" s="114">
        <v>8.764044943820231</v>
      </c>
      <c r="EJ114" s="114">
        <v>11.290322580645165</v>
      </c>
      <c r="EK114" s="114">
        <v>20.833333333333314</v>
      </c>
      <c r="EL114" s="114">
        <v>10.860655737704926</v>
      </c>
      <c r="EM114" s="114">
        <v>9.7922848664688384</v>
      </c>
      <c r="EN114" s="114">
        <v>18.617021276595768</v>
      </c>
      <c r="EO114" s="114">
        <v>12.565445026178002</v>
      </c>
      <c r="EP114" s="114">
        <v>9.6676737160120751</v>
      </c>
      <c r="EQ114" s="114">
        <v>20.153061224489782</v>
      </c>
      <c r="ER114" s="114">
        <v>18.926553672316413</v>
      </c>
      <c r="ES114" s="114">
        <v>14.134275618374568</v>
      </c>
      <c r="ET114" s="114">
        <v>18.686868686868696</v>
      </c>
      <c r="EU114" s="114">
        <v>16.381418092909513</v>
      </c>
      <c r="EV114" s="114">
        <v>13.166144200626965</v>
      </c>
      <c r="EW114" s="114" t="s">
        <v>286</v>
      </c>
      <c r="EX114" s="114" t="s">
        <v>286</v>
      </c>
      <c r="EY114" s="114" t="s">
        <v>286</v>
      </c>
      <c r="EZ114" s="114">
        <v>88.260869565217391</v>
      </c>
      <c r="FA114" s="114">
        <v>85.480572597137083</v>
      </c>
      <c r="FB114" s="114">
        <v>81.899109792284875</v>
      </c>
      <c r="FC114" s="114">
        <v>93.421052631578917</v>
      </c>
      <c r="FD114" s="114">
        <v>83.116883116883145</v>
      </c>
      <c r="FE114" s="114">
        <v>80.606060606060581</v>
      </c>
      <c r="FF114" s="114">
        <v>88.279301745635962</v>
      </c>
      <c r="FG114" s="114">
        <v>81.232492997198804</v>
      </c>
      <c r="FH114" s="114">
        <v>81.40350877192985</v>
      </c>
      <c r="FI114" s="114">
        <v>84.367245657568233</v>
      </c>
      <c r="FJ114" s="114">
        <v>83.453237410071935</v>
      </c>
      <c r="FK114" s="114">
        <v>78.481012658227897</v>
      </c>
      <c r="FL114" s="114" t="s">
        <v>286</v>
      </c>
      <c r="FM114" s="114" t="s">
        <v>286</v>
      </c>
      <c r="FN114" s="114" t="s">
        <v>286</v>
      </c>
      <c r="FO114" s="114">
        <v>45.2173913043478</v>
      </c>
      <c r="FP114" s="114">
        <v>42.331288343558263</v>
      </c>
      <c r="FQ114" s="114">
        <v>28.783382789317518</v>
      </c>
      <c r="FR114" s="114">
        <v>43.15789473684211</v>
      </c>
      <c r="FS114" s="114">
        <v>34.805194805194773</v>
      </c>
      <c r="FT114" s="114">
        <v>31.515151515151512</v>
      </c>
      <c r="FU114" s="114">
        <v>35.910224438902759</v>
      </c>
      <c r="FV114" s="114">
        <v>31.372549019607852</v>
      </c>
      <c r="FW114" s="114">
        <v>29.473684210526311</v>
      </c>
      <c r="FX114" s="114">
        <v>35.235732009925528</v>
      </c>
      <c r="FY114" s="114">
        <v>35.251798561151134</v>
      </c>
      <c r="FZ114" s="114">
        <v>27.215189873417724</v>
      </c>
      <c r="GA114" s="114" t="s">
        <v>286</v>
      </c>
      <c r="GB114" s="114" t="s">
        <v>286</v>
      </c>
      <c r="GC114" s="114" t="s">
        <v>286</v>
      </c>
      <c r="GD114" s="114">
        <v>67.640449438202268</v>
      </c>
      <c r="GE114" s="114">
        <v>68.814968814968893</v>
      </c>
      <c r="GF114" s="114">
        <v>74.018126888217481</v>
      </c>
      <c r="GG114" s="114">
        <v>51.490514905149034</v>
      </c>
      <c r="GH114" s="114">
        <v>69.028871391076109</v>
      </c>
      <c r="GI114" s="114">
        <v>65.548780487804876</v>
      </c>
      <c r="GJ114" s="114">
        <v>59.125964010282807</v>
      </c>
      <c r="GK114" s="114">
        <v>53.179190751445041</v>
      </c>
      <c r="GL114" s="114">
        <v>63.345195729537359</v>
      </c>
      <c r="GM114" s="114">
        <v>53.316326530612287</v>
      </c>
      <c r="GN114" s="114">
        <v>61.576354679802961</v>
      </c>
      <c r="GO114" s="114">
        <v>57.23472668810291</v>
      </c>
      <c r="GP114" s="114" t="s">
        <v>286</v>
      </c>
      <c r="GQ114" s="114" t="s">
        <v>286</v>
      </c>
      <c r="GR114" s="114" t="s">
        <v>286</v>
      </c>
      <c r="GS114" s="114">
        <v>26.292134831460672</v>
      </c>
      <c r="GT114" s="114">
        <v>32.640332640332652</v>
      </c>
      <c r="GU114" s="114">
        <v>29.003021148036265</v>
      </c>
      <c r="GV114" s="114">
        <v>16.802168021680213</v>
      </c>
      <c r="GW114" s="114">
        <v>29.133858267716533</v>
      </c>
      <c r="GX114" s="114">
        <v>27.134146341463413</v>
      </c>
      <c r="GY114" s="114">
        <v>20.822622107969163</v>
      </c>
      <c r="GZ114" s="114">
        <v>18.786127167630063</v>
      </c>
      <c r="HA114" s="114">
        <v>23.84341637010677</v>
      </c>
      <c r="HB114" s="114">
        <v>18.622448979591816</v>
      </c>
      <c r="HC114" s="114">
        <v>24.876847290640391</v>
      </c>
      <c r="HD114" s="114">
        <v>22.508038585209022</v>
      </c>
      <c r="HE114" s="114" t="s">
        <v>286</v>
      </c>
      <c r="HF114" s="114" t="s">
        <v>286</v>
      </c>
      <c r="HG114" s="114" t="s">
        <v>286</v>
      </c>
      <c r="HH114" s="114">
        <v>31.105990783410153</v>
      </c>
      <c r="HI114" s="121">
        <v>27.600849256900212</v>
      </c>
      <c r="HJ114" s="121">
        <v>15.501519756838917</v>
      </c>
      <c r="HK114" s="121">
        <v>31.476323119777174</v>
      </c>
      <c r="HL114" s="121">
        <v>32.095490716180358</v>
      </c>
      <c r="HM114" s="114">
        <v>23.999999999999993</v>
      </c>
      <c r="HN114" s="114">
        <v>30.400000000000002</v>
      </c>
      <c r="HO114" s="114">
        <v>42.074927953890494</v>
      </c>
      <c r="HP114" s="114">
        <v>33.212996389891686</v>
      </c>
      <c r="HQ114" s="114">
        <v>33.756345177665025</v>
      </c>
      <c r="HR114" s="114">
        <v>30.198019801980195</v>
      </c>
      <c r="HS114" s="114">
        <v>25.65789473684211</v>
      </c>
      <c r="HT114" s="114" t="s">
        <v>286</v>
      </c>
      <c r="HU114" s="114" t="s">
        <v>286</v>
      </c>
      <c r="HV114" s="114" t="s">
        <v>286</v>
      </c>
      <c r="HW114" s="114">
        <v>13.824884792626733</v>
      </c>
      <c r="HX114" s="114">
        <v>8.9171974522292885</v>
      </c>
      <c r="HY114" s="114">
        <v>3.0395136778115499</v>
      </c>
      <c r="HZ114" s="114">
        <v>15.320334261838438</v>
      </c>
      <c r="IA114" s="114">
        <v>9.5490716180371322</v>
      </c>
      <c r="IB114" s="114">
        <v>7.0769230769230766</v>
      </c>
      <c r="IC114" s="114">
        <v>12.799999999999992</v>
      </c>
      <c r="ID114" s="114">
        <v>14.985590778097984</v>
      </c>
      <c r="IE114" s="114">
        <v>11.191335740072203</v>
      </c>
      <c r="IF114" s="114">
        <v>14.467005076142128</v>
      </c>
      <c r="IG114" s="114">
        <v>12.12871287128713</v>
      </c>
      <c r="IH114" s="114">
        <v>6.9078947368421106</v>
      </c>
      <c r="II114" s="114" t="s">
        <v>286</v>
      </c>
      <c r="IJ114" s="114" t="s">
        <v>286</v>
      </c>
      <c r="IK114" s="114" t="s">
        <v>286</v>
      </c>
      <c r="IL114" s="114" t="s">
        <v>286</v>
      </c>
      <c r="IM114" s="114" t="s">
        <v>286</v>
      </c>
      <c r="IN114" s="114" t="s">
        <v>286</v>
      </c>
      <c r="IO114" s="114" t="s">
        <v>286</v>
      </c>
      <c r="IP114" s="114" t="s">
        <v>286</v>
      </c>
      <c r="IQ114" s="114" t="s">
        <v>286</v>
      </c>
      <c r="IR114" s="114" t="s">
        <v>286</v>
      </c>
      <c r="IS114" s="114">
        <v>15.407854984894268</v>
      </c>
      <c r="IT114" s="114">
        <v>18.726591760299634</v>
      </c>
      <c r="IU114" s="114" t="s">
        <v>286</v>
      </c>
      <c r="IV114" s="114">
        <v>11.811023622047241</v>
      </c>
      <c r="IW114" s="114">
        <v>17.508417508417491</v>
      </c>
      <c r="IX114" s="114" t="s">
        <v>286</v>
      </c>
      <c r="IY114" s="114" t="s">
        <v>286</v>
      </c>
      <c r="IZ114" s="114" t="s">
        <v>286</v>
      </c>
      <c r="JA114" s="114" t="s">
        <v>286</v>
      </c>
      <c r="JB114" s="114" t="s">
        <v>286</v>
      </c>
      <c r="JC114" s="114" t="s">
        <v>286</v>
      </c>
      <c r="JD114" s="114" t="s">
        <v>286</v>
      </c>
      <c r="JE114" s="114" t="s">
        <v>286</v>
      </c>
      <c r="JF114" s="114" t="s">
        <v>286</v>
      </c>
      <c r="JG114" s="114" t="s">
        <v>286</v>
      </c>
      <c r="JH114" s="114">
        <v>14.199395770392762</v>
      </c>
      <c r="JI114" s="114">
        <v>12.359550561797754</v>
      </c>
      <c r="JJ114" s="114" t="s">
        <v>286</v>
      </c>
      <c r="JK114" s="114">
        <v>15.485564304461954</v>
      </c>
      <c r="JL114" s="114">
        <v>12.457912457912462</v>
      </c>
      <c r="JM114" s="114" t="s">
        <v>286</v>
      </c>
      <c r="JN114" s="114" t="s">
        <v>286</v>
      </c>
      <c r="JO114" s="114" t="s">
        <v>286</v>
      </c>
      <c r="JP114" s="114" t="s">
        <v>286</v>
      </c>
      <c r="JQ114" s="114" t="s">
        <v>286</v>
      </c>
      <c r="JR114" s="114" t="s">
        <v>286</v>
      </c>
      <c r="JS114" s="114" t="s">
        <v>286</v>
      </c>
      <c r="JT114" s="114" t="s">
        <v>286</v>
      </c>
      <c r="JU114" s="114" t="s">
        <v>286</v>
      </c>
      <c r="JV114" s="114" t="s">
        <v>286</v>
      </c>
      <c r="JW114" s="114">
        <v>29.607250755287023</v>
      </c>
      <c r="JX114" s="114">
        <v>31.086142322097391</v>
      </c>
      <c r="JY114" s="114" t="s">
        <v>286</v>
      </c>
      <c r="JZ114" s="114">
        <v>27.296587926509176</v>
      </c>
      <c r="KA114" s="114">
        <v>29.966329966329962</v>
      </c>
      <c r="KB114" s="114">
        <v>19.881889763779515</v>
      </c>
      <c r="KC114" s="114">
        <v>25.727069351230433</v>
      </c>
      <c r="KD114" s="114">
        <v>27.956989247311842</v>
      </c>
      <c r="KE114" s="114">
        <v>20.915032679738559</v>
      </c>
      <c r="KF114" s="114">
        <v>26.680244399185352</v>
      </c>
      <c r="KG114" s="114">
        <v>27.164179104477618</v>
      </c>
      <c r="KH114" s="114">
        <v>19.034852546916898</v>
      </c>
      <c r="KI114" s="114">
        <v>27.676240208877292</v>
      </c>
      <c r="KJ114" s="114">
        <v>25.304878048780488</v>
      </c>
      <c r="KK114" s="114">
        <v>24.23469387755101</v>
      </c>
      <c r="KL114" s="114">
        <v>24.438202247191004</v>
      </c>
      <c r="KM114" s="114">
        <v>31.929824561403521</v>
      </c>
      <c r="KN114" s="114">
        <v>21.298701298701275</v>
      </c>
      <c r="KO114" s="114">
        <v>24.57831325301207</v>
      </c>
      <c r="KP114" s="114">
        <v>27.639751552795023</v>
      </c>
      <c r="KQ114" s="114" t="str">
        <f t="shared" si="104"/>
        <v>--</v>
      </c>
      <c r="KR114" s="114" t="str">
        <f t="shared" si="104"/>
        <v>--</v>
      </c>
      <c r="KS114" s="114" t="str">
        <f t="shared" si="104"/>
        <v>--</v>
      </c>
      <c r="KT114" s="114" t="str">
        <f t="shared" si="104"/>
        <v>--</v>
      </c>
      <c r="KU114" s="114" t="str">
        <f t="shared" si="104"/>
        <v>--</v>
      </c>
      <c r="KV114" s="128" t="str">
        <f t="shared" si="110"/>
        <v>--</v>
      </c>
      <c r="KW114" s="128" t="str">
        <f t="shared" si="110"/>
        <v>--</v>
      </c>
      <c r="KX114" s="128" t="str">
        <f t="shared" si="110"/>
        <v>--</v>
      </c>
      <c r="KY114" s="128" t="str">
        <f t="shared" si="110"/>
        <v>--</v>
      </c>
      <c r="KZ114" s="128" t="str">
        <f t="shared" si="110"/>
        <v>--</v>
      </c>
      <c r="LA114" s="128" t="str">
        <f t="shared" si="110"/>
        <v>--</v>
      </c>
      <c r="LB114" s="128" t="str">
        <f t="shared" si="100"/>
        <v>--</v>
      </c>
      <c r="LC114" s="128" t="str">
        <f t="shared" si="111"/>
        <v>--</v>
      </c>
      <c r="LD114" s="128" t="str">
        <f t="shared" si="111"/>
        <v>--</v>
      </c>
      <c r="LE114" s="128" t="str">
        <f t="shared" si="101"/>
        <v>--</v>
      </c>
      <c r="LF114" s="128" t="str">
        <f t="shared" si="112"/>
        <v>--</v>
      </c>
      <c r="LG114" s="128" t="str">
        <f t="shared" si="112"/>
        <v>--</v>
      </c>
      <c r="LH114" s="128" t="str">
        <f t="shared" si="112"/>
        <v>--</v>
      </c>
      <c r="LI114" s="128" t="str">
        <f t="shared" si="112"/>
        <v>--</v>
      </c>
      <c r="LJ114" s="128" t="str">
        <f t="shared" si="112"/>
        <v>--</v>
      </c>
      <c r="LK114" s="128" t="str">
        <f t="shared" si="112"/>
        <v>--</v>
      </c>
      <c r="LL114" s="128" t="str">
        <f t="shared" si="112"/>
        <v>--</v>
      </c>
      <c r="LM114" s="128" t="str">
        <f t="shared" si="112"/>
        <v>--</v>
      </c>
      <c r="LN114" s="128" t="str">
        <f t="shared" si="112"/>
        <v>--</v>
      </c>
      <c r="LO114" s="128" t="str">
        <f t="shared" si="112"/>
        <v>--</v>
      </c>
      <c r="LP114" s="128" t="str">
        <f t="shared" si="113"/>
        <v>--</v>
      </c>
      <c r="LQ114" s="128" t="str">
        <f t="shared" si="113"/>
        <v>--</v>
      </c>
      <c r="LR114" s="128" t="str">
        <f t="shared" si="113"/>
        <v>--</v>
      </c>
      <c r="LS114" s="128" t="str">
        <f t="shared" si="113"/>
        <v>--</v>
      </c>
      <c r="LT114" s="128" t="str">
        <f t="shared" si="113"/>
        <v>--</v>
      </c>
      <c r="LU114" s="128" t="str">
        <f t="shared" si="113"/>
        <v>--</v>
      </c>
      <c r="LV114" s="128" t="str">
        <f t="shared" si="113"/>
        <v>--</v>
      </c>
      <c r="LW114" s="128" t="str">
        <f t="shared" si="113"/>
        <v>--</v>
      </c>
      <c r="LX114" s="128" t="str">
        <f t="shared" si="113"/>
        <v>--</v>
      </c>
      <c r="LY114" s="128" t="str">
        <f t="shared" si="113"/>
        <v>--</v>
      </c>
      <c r="LZ114" s="128" t="str">
        <f t="shared" si="114"/>
        <v>--</v>
      </c>
      <c r="MA114" s="128" t="str">
        <f t="shared" si="114"/>
        <v>--</v>
      </c>
      <c r="MB114" s="128" t="str">
        <f t="shared" si="114"/>
        <v>--</v>
      </c>
      <c r="MC114" s="128" t="str">
        <f t="shared" si="114"/>
        <v>--</v>
      </c>
      <c r="MD114" s="128" t="str">
        <f t="shared" si="114"/>
        <v>--</v>
      </c>
      <c r="ME114" s="128" t="str">
        <f t="shared" si="114"/>
        <v>--</v>
      </c>
      <c r="MF114" s="128" t="str">
        <f t="shared" si="114"/>
        <v>--</v>
      </c>
      <c r="MG114" s="128" t="str">
        <f t="shared" si="114"/>
        <v>--</v>
      </c>
      <c r="MH114" s="128" t="str">
        <f t="shared" si="114"/>
        <v>--</v>
      </c>
      <c r="MI114" s="128" t="str">
        <f t="shared" si="114"/>
        <v>--</v>
      </c>
      <c r="MJ114" s="128" t="str">
        <f t="shared" si="115"/>
        <v>--</v>
      </c>
      <c r="MK114" s="128" t="str">
        <f t="shared" si="115"/>
        <v>--</v>
      </c>
      <c r="ML114" s="128" t="str">
        <f t="shared" si="115"/>
        <v>--</v>
      </c>
      <c r="MM114" s="128" t="str">
        <f t="shared" si="115"/>
        <v>--</v>
      </c>
      <c r="MN114" s="128" t="str">
        <f t="shared" si="115"/>
        <v>--</v>
      </c>
      <c r="MO114" s="128" t="str">
        <f t="shared" si="115"/>
        <v>--</v>
      </c>
      <c r="MP114" s="128" t="str">
        <f t="shared" si="115"/>
        <v>--</v>
      </c>
      <c r="MQ114" s="128" t="str">
        <f t="shared" si="115"/>
        <v>--</v>
      </c>
      <c r="MR114" s="128" t="str">
        <f t="shared" si="116"/>
        <v>--</v>
      </c>
      <c r="MS114" s="128" t="str">
        <f t="shared" si="116"/>
        <v>--</v>
      </c>
      <c r="MT114" s="128" t="str">
        <f t="shared" si="117"/>
        <v>--</v>
      </c>
      <c r="MU114" s="128" t="str">
        <f t="shared" si="117"/>
        <v>--</v>
      </c>
      <c r="MV114" s="128" t="str">
        <f t="shared" si="118"/>
        <v>--</v>
      </c>
      <c r="MW114" s="128" t="str">
        <f t="shared" si="118"/>
        <v>--</v>
      </c>
      <c r="MX114" s="128" t="str">
        <f t="shared" si="118"/>
        <v>--</v>
      </c>
      <c r="MY114" s="128" t="str">
        <f t="shared" si="118"/>
        <v>--</v>
      </c>
      <c r="MZ114" s="128" t="str">
        <f t="shared" si="118"/>
        <v>--</v>
      </c>
      <c r="NA114" s="128" t="str">
        <f t="shared" si="118"/>
        <v>--</v>
      </c>
      <c r="NB114" s="128" t="str">
        <f t="shared" si="118"/>
        <v>--</v>
      </c>
      <c r="NC114" s="128" t="str">
        <f t="shared" si="118"/>
        <v>--</v>
      </c>
      <c r="ND114" s="128" t="str">
        <f t="shared" si="118"/>
        <v>--</v>
      </c>
      <c r="NE114" s="128" t="str">
        <f t="shared" si="118"/>
        <v>--</v>
      </c>
      <c r="NF114" s="128" t="str">
        <f t="shared" si="118"/>
        <v>--</v>
      </c>
      <c r="NG114" s="128" t="str">
        <f t="shared" si="118"/>
        <v>--</v>
      </c>
      <c r="NH114" s="128" t="str">
        <f t="shared" si="103"/>
        <v>--</v>
      </c>
      <c r="NI114" s="128" t="str">
        <f t="shared" si="119"/>
        <v>--</v>
      </c>
      <c r="NJ114" s="128" t="str">
        <f t="shared" si="119"/>
        <v>--</v>
      </c>
      <c r="NK114" s="128" t="str">
        <f t="shared" si="119"/>
        <v>--</v>
      </c>
      <c r="NL114" s="128" t="str">
        <f t="shared" si="105"/>
        <v>--</v>
      </c>
      <c r="NM114" s="128" t="str">
        <f t="shared" si="120"/>
        <v>--</v>
      </c>
      <c r="NN114" s="128" t="str">
        <f t="shared" si="120"/>
        <v>--</v>
      </c>
      <c r="NO114" s="128" t="str">
        <f t="shared" si="120"/>
        <v>--</v>
      </c>
      <c r="NP114" s="128" t="str">
        <f t="shared" si="106"/>
        <v>--</v>
      </c>
      <c r="NQ114" s="128" t="str">
        <f t="shared" si="121"/>
        <v>--</v>
      </c>
      <c r="NR114" s="128" t="str">
        <f t="shared" si="121"/>
        <v>--</v>
      </c>
      <c r="NS114" s="128" t="str">
        <f t="shared" si="121"/>
        <v>--</v>
      </c>
      <c r="NT114" s="128" t="str">
        <f t="shared" si="107"/>
        <v>--</v>
      </c>
      <c r="NU114" s="128" t="str">
        <f t="shared" si="122"/>
        <v>--</v>
      </c>
      <c r="NV114" s="128" t="str">
        <f t="shared" si="122"/>
        <v>--</v>
      </c>
      <c r="NW114" s="128" t="str">
        <f t="shared" si="122"/>
        <v>--</v>
      </c>
      <c r="NX114" s="128" t="str">
        <f t="shared" si="108"/>
        <v>--</v>
      </c>
      <c r="NY114" s="128" t="str">
        <f t="shared" si="123"/>
        <v>--</v>
      </c>
      <c r="NZ114" s="128" t="str">
        <f t="shared" si="123"/>
        <v>--</v>
      </c>
      <c r="OA114" s="128" t="str">
        <f t="shared" si="123"/>
        <v>--</v>
      </c>
      <c r="OB114" s="128" t="str">
        <f t="shared" si="109"/>
        <v>--</v>
      </c>
      <c r="OC114" s="128" t="str">
        <f t="shared" si="124"/>
        <v>--</v>
      </c>
      <c r="OD114" s="128" t="str">
        <f t="shared" si="124"/>
        <v>--</v>
      </c>
      <c r="OE114" s="128" t="str">
        <f t="shared" si="124"/>
        <v>--</v>
      </c>
      <c r="OF114" s="128" t="str">
        <f t="shared" si="124"/>
        <v>--</v>
      </c>
      <c r="OG114" s="128" t="str">
        <f t="shared" si="124"/>
        <v>--</v>
      </c>
      <c r="OH114" s="128" t="str">
        <f t="shared" si="124"/>
        <v>--</v>
      </c>
      <c r="OI114" s="128" t="str">
        <f t="shared" si="124"/>
        <v>--</v>
      </c>
      <c r="OJ114" s="128" t="str">
        <f t="shared" si="124"/>
        <v>--</v>
      </c>
      <c r="OK114" s="128" t="str">
        <f t="shared" si="124"/>
        <v>--</v>
      </c>
      <c r="OL114" s="128" t="str">
        <f t="shared" si="124"/>
        <v>--</v>
      </c>
      <c r="OM114" s="128" t="str">
        <f t="shared" si="124"/>
        <v>--</v>
      </c>
      <c r="ON114" s="310" t="str">
        <f t="shared" si="125"/>
        <v>--</v>
      </c>
      <c r="OO114" s="128" t="str">
        <f t="shared" si="125"/>
        <v>--</v>
      </c>
      <c r="OP114" s="128" t="str">
        <f t="shared" si="125"/>
        <v>--</v>
      </c>
      <c r="OQ114" s="128" t="str">
        <f t="shared" si="125"/>
        <v>--</v>
      </c>
      <c r="OR114" s="128" t="str">
        <f t="shared" si="125"/>
        <v>--</v>
      </c>
      <c r="OS114" s="128" t="str">
        <f t="shared" si="125"/>
        <v>--</v>
      </c>
      <c r="OT114" s="128" t="str">
        <f t="shared" si="125"/>
        <v>--</v>
      </c>
      <c r="OU114" s="128" t="str">
        <f t="shared" si="125"/>
        <v>--</v>
      </c>
    </row>
    <row r="115" spans="1:411" x14ac:dyDescent="0.25">
      <c r="A115" s="114" t="str">
        <f t="shared" si="93"/>
        <v>--</v>
      </c>
      <c r="B115" s="96" t="s">
        <v>181</v>
      </c>
      <c r="C115" s="96">
        <v>2.956989247311828</v>
      </c>
      <c r="D115" s="114">
        <v>12.148337595907922</v>
      </c>
      <c r="E115" s="114">
        <v>14.08450704225352</v>
      </c>
      <c r="F115" s="114">
        <v>1.5037593984962405</v>
      </c>
      <c r="G115" s="114">
        <v>11.554921540656213</v>
      </c>
      <c r="H115" s="114">
        <v>17.373737373737374</v>
      </c>
      <c r="I115" s="114">
        <v>0.50335570469798641</v>
      </c>
      <c r="J115" s="114">
        <v>9.0370370370370381</v>
      </c>
      <c r="K115" s="114">
        <v>11.418685121107275</v>
      </c>
      <c r="L115" s="114">
        <v>0</v>
      </c>
      <c r="M115" s="114">
        <v>3.5830618892508141</v>
      </c>
      <c r="N115" s="114">
        <v>8.8607594936708871</v>
      </c>
      <c r="O115" s="114">
        <v>0.63559322033898247</v>
      </c>
      <c r="P115" s="114">
        <v>2.3206751054852326</v>
      </c>
      <c r="Q115" s="114">
        <v>5.9734513274336276</v>
      </c>
      <c r="R115" s="114">
        <v>2.6917900403768527</v>
      </c>
      <c r="S115" s="114">
        <v>9.8971722365038559</v>
      </c>
      <c r="T115" s="114">
        <v>11.635220125786155</v>
      </c>
      <c r="U115" s="114">
        <v>1.355421686746987</v>
      </c>
      <c r="V115" s="114">
        <v>9.8995695839311502</v>
      </c>
      <c r="W115" s="114">
        <v>14.777327935222685</v>
      </c>
      <c r="X115" s="114">
        <v>0.33557046979865762</v>
      </c>
      <c r="Y115" s="114">
        <v>8.1481481481481399</v>
      </c>
      <c r="Z115" s="114">
        <v>10.726643598615917</v>
      </c>
      <c r="AA115" s="114">
        <v>0</v>
      </c>
      <c r="AB115" s="114">
        <v>3.2573289902280127</v>
      </c>
      <c r="AC115" s="114">
        <v>7.2463768115941987</v>
      </c>
      <c r="AD115" s="114">
        <v>0.42372881355932179</v>
      </c>
      <c r="AE115" s="114">
        <v>1.687763713080169</v>
      </c>
      <c r="AF115" s="114">
        <v>5.3215077605321506</v>
      </c>
      <c r="AG115" s="114">
        <v>1.0825439783491195</v>
      </c>
      <c r="AH115" s="114">
        <v>7.9220779220779205</v>
      </c>
      <c r="AI115" s="114">
        <v>10.393700787401581</v>
      </c>
      <c r="AJ115" s="114">
        <v>0.30075187969924794</v>
      </c>
      <c r="AK115" s="114">
        <v>6.896551724137935</v>
      </c>
      <c r="AL115" s="114">
        <v>12.576064908722108</v>
      </c>
      <c r="AM115" s="114">
        <v>0.33557046979865746</v>
      </c>
      <c r="AN115" s="114">
        <v>4.3154761904761871</v>
      </c>
      <c r="AO115" s="114">
        <v>5.061082024432813</v>
      </c>
      <c r="AP115" s="114">
        <v>0</v>
      </c>
      <c r="AQ115" s="114">
        <v>1.6339869281045747</v>
      </c>
      <c r="AR115" s="114">
        <v>6.1705989110707842</v>
      </c>
      <c r="AS115" s="114">
        <v>0.2118644067796609</v>
      </c>
      <c r="AT115" s="114">
        <v>1.2684989429175477</v>
      </c>
      <c r="AU115" s="114">
        <v>3.8031319910514547</v>
      </c>
      <c r="AV115" s="114">
        <v>2.292993630573251</v>
      </c>
      <c r="AW115" s="114">
        <v>17.788461538461558</v>
      </c>
      <c r="AX115" s="114">
        <v>9.3514328808446407</v>
      </c>
      <c r="AY115" s="114">
        <v>2.9914529914529933</v>
      </c>
      <c r="AZ115" s="114">
        <v>16.037735849056595</v>
      </c>
      <c r="BA115" s="114">
        <v>15.339805825242721</v>
      </c>
      <c r="BB115" s="114">
        <v>1.6233766233766227</v>
      </c>
      <c r="BC115" s="114">
        <v>13.46153846153846</v>
      </c>
      <c r="BD115" s="114">
        <v>8.0133555926544258</v>
      </c>
      <c r="BE115" s="114">
        <v>0.93632958801498145</v>
      </c>
      <c r="BF115" s="114">
        <v>5.1562499999999982</v>
      </c>
      <c r="BG115" s="114">
        <v>8.1218274111675122</v>
      </c>
      <c r="BH115" s="114">
        <v>1.4256619144602858</v>
      </c>
      <c r="BI115" s="114">
        <v>5.598455598455601</v>
      </c>
      <c r="BJ115" s="114">
        <v>6.1310782241014792</v>
      </c>
      <c r="BK115" s="114" t="s">
        <v>286</v>
      </c>
      <c r="BL115" s="114">
        <v>3.8415366146458041</v>
      </c>
      <c r="BM115" s="114">
        <v>5.9180576631259072</v>
      </c>
      <c r="BN115" s="114" t="s">
        <v>286</v>
      </c>
      <c r="BO115" s="114">
        <v>4.1948579161028903</v>
      </c>
      <c r="BP115" s="114">
        <v>7.7669902912621325</v>
      </c>
      <c r="BQ115" s="114" t="s">
        <v>286</v>
      </c>
      <c r="BR115" s="114">
        <v>3.3149171270718654</v>
      </c>
      <c r="BS115" s="114">
        <v>3.5117056856187503</v>
      </c>
      <c r="BT115" s="114" t="s">
        <v>286</v>
      </c>
      <c r="BU115" s="114">
        <v>1.5552099533437012</v>
      </c>
      <c r="BV115" s="114">
        <v>2.3769100169779298</v>
      </c>
      <c r="BW115" s="114" t="s">
        <v>286</v>
      </c>
      <c r="BX115" s="114">
        <v>2.7184466019417499</v>
      </c>
      <c r="BY115" s="114">
        <v>1.9067796610169472</v>
      </c>
      <c r="BZ115" s="114" t="s">
        <v>286</v>
      </c>
      <c r="CA115" s="114">
        <v>13.049450549450537</v>
      </c>
      <c r="CB115" s="114">
        <v>46.103896103896133</v>
      </c>
      <c r="CC115" s="114" t="s">
        <v>286</v>
      </c>
      <c r="CD115" s="114">
        <v>11.433172302737511</v>
      </c>
      <c r="CE115" s="114">
        <v>46.881720430107521</v>
      </c>
      <c r="CF115" s="114" t="s">
        <v>286</v>
      </c>
      <c r="CG115" s="114">
        <v>9.3537414965986461</v>
      </c>
      <c r="CH115" s="114">
        <v>36.660617059891059</v>
      </c>
      <c r="CI115" s="114" t="s">
        <v>286</v>
      </c>
      <c r="CJ115" s="114">
        <v>5.4205607476635524</v>
      </c>
      <c r="CK115" s="114">
        <v>31.721470019342359</v>
      </c>
      <c r="CL115" s="114" t="s">
        <v>286</v>
      </c>
      <c r="CM115" s="114">
        <v>3.2258064516129026</v>
      </c>
      <c r="CN115" s="114">
        <v>24.324324324324326</v>
      </c>
      <c r="CO115" s="114" t="s">
        <v>286</v>
      </c>
      <c r="CP115" s="114">
        <v>37.288135593220318</v>
      </c>
      <c r="CQ115" s="114">
        <v>53.729071537290714</v>
      </c>
      <c r="CR115" s="114" t="s">
        <v>286</v>
      </c>
      <c r="CS115" s="114">
        <v>35.879945429740765</v>
      </c>
      <c r="CT115" s="114">
        <v>54.296875</v>
      </c>
      <c r="CU115" s="114" t="s">
        <v>286</v>
      </c>
      <c r="CV115" s="114">
        <v>28.977272727272727</v>
      </c>
      <c r="CW115" s="114">
        <v>51.612903225806448</v>
      </c>
      <c r="CX115" s="114" t="s">
        <v>286</v>
      </c>
      <c r="CY115" s="114">
        <v>23.307086614173215</v>
      </c>
      <c r="CZ115" s="114">
        <v>43.739279588336224</v>
      </c>
      <c r="DA115" s="114" t="s">
        <v>286</v>
      </c>
      <c r="DB115" s="114">
        <v>13.306451612903222</v>
      </c>
      <c r="DC115" s="139">
        <v>35.560344827586199</v>
      </c>
      <c r="DD115" s="114">
        <v>67.088607594936704</v>
      </c>
      <c r="DE115" s="114">
        <v>69.891172914147489</v>
      </c>
      <c r="DF115" s="114">
        <v>48.328267477203596</v>
      </c>
      <c r="DG115" s="114">
        <v>72.780203784570588</v>
      </c>
      <c r="DH115" s="114">
        <v>63.22930800542732</v>
      </c>
      <c r="DI115" s="114">
        <v>49.70760233918125</v>
      </c>
      <c r="DJ115" s="114">
        <v>73.057851239669404</v>
      </c>
      <c r="DK115" s="114">
        <v>72.752420470262763</v>
      </c>
      <c r="DL115" s="114">
        <v>48.825503355704683</v>
      </c>
      <c r="DM115" s="114">
        <v>70.370370370370367</v>
      </c>
      <c r="DN115" s="114">
        <v>73.851030110934985</v>
      </c>
      <c r="DO115" s="114">
        <v>57.82312925170072</v>
      </c>
      <c r="DP115" s="114">
        <v>73.628691983122309</v>
      </c>
      <c r="DQ115" s="114">
        <v>71.819960861056813</v>
      </c>
      <c r="DR115" s="114">
        <v>58.085106382978715</v>
      </c>
      <c r="DS115" s="114">
        <v>45.064935064935064</v>
      </c>
      <c r="DT115" s="114">
        <v>51.275820170109363</v>
      </c>
      <c r="DU115" s="114">
        <v>37.689969604863222</v>
      </c>
      <c r="DV115" s="114">
        <v>54.148471615720503</v>
      </c>
      <c r="DW115" s="114">
        <v>45.799457994579939</v>
      </c>
      <c r="DX115" s="114">
        <v>40.812379110251442</v>
      </c>
      <c r="DY115" s="114">
        <v>47.587354409317797</v>
      </c>
      <c r="DZ115" s="114">
        <v>61.87845303867401</v>
      </c>
      <c r="EA115" s="114">
        <v>37.855946398659981</v>
      </c>
      <c r="EB115" s="114">
        <v>46.7710371819961</v>
      </c>
      <c r="EC115" s="114">
        <v>58.49056603773586</v>
      </c>
      <c r="ED115" s="114">
        <v>47.789115646258551</v>
      </c>
      <c r="EE115" s="114">
        <v>52.620545073375268</v>
      </c>
      <c r="EF115" s="114">
        <v>55.836575875486389</v>
      </c>
      <c r="EG115" s="114">
        <v>44.468085106383036</v>
      </c>
      <c r="EH115" s="114">
        <v>17.715019255455694</v>
      </c>
      <c r="EI115" s="114">
        <v>15.38461538461539</v>
      </c>
      <c r="EJ115" s="114">
        <v>9.4081942336874143</v>
      </c>
      <c r="EK115" s="114">
        <v>24.163027656477436</v>
      </c>
      <c r="EL115" s="114">
        <v>15.249662618083679</v>
      </c>
      <c r="EM115" s="114">
        <v>15.564202334630354</v>
      </c>
      <c r="EN115" s="114">
        <v>19.439868204283368</v>
      </c>
      <c r="EO115" s="114">
        <v>15.320334261838438</v>
      </c>
      <c r="EP115" s="114">
        <v>7.9258010118043751</v>
      </c>
      <c r="EQ115" s="114">
        <v>18.269230769230795</v>
      </c>
      <c r="ER115" s="114">
        <v>16.930379746835452</v>
      </c>
      <c r="ES115" s="114">
        <v>12.033898305084755</v>
      </c>
      <c r="ET115" s="114">
        <v>20.338983050847467</v>
      </c>
      <c r="EU115" s="114">
        <v>14.117647058823531</v>
      </c>
      <c r="EV115" s="114">
        <v>10.425531914893625</v>
      </c>
      <c r="EW115" s="114" t="s">
        <v>286</v>
      </c>
      <c r="EX115" s="114" t="s">
        <v>286</v>
      </c>
      <c r="EY115" s="114" t="s">
        <v>286</v>
      </c>
      <c r="EZ115" s="114">
        <v>90.257879656160341</v>
      </c>
      <c r="FA115" s="114">
        <v>85.195154777927399</v>
      </c>
      <c r="FB115" s="114">
        <v>85.575048732943486</v>
      </c>
      <c r="FC115" s="114">
        <v>89.16256157635469</v>
      </c>
      <c r="FD115" s="114">
        <v>88.088642659279714</v>
      </c>
      <c r="FE115" s="114">
        <v>83.865546218487438</v>
      </c>
      <c r="FF115" s="114">
        <v>88.223938223938191</v>
      </c>
      <c r="FG115" s="114">
        <v>87.127158555729949</v>
      </c>
      <c r="FH115" s="114">
        <v>84.915254237288153</v>
      </c>
      <c r="FI115" s="114">
        <v>89.648033126293996</v>
      </c>
      <c r="FJ115" s="114">
        <v>87.304687500000014</v>
      </c>
      <c r="FK115" s="114">
        <v>81.276595744680947</v>
      </c>
      <c r="FL115" s="114" t="s">
        <v>286</v>
      </c>
      <c r="FM115" s="114" t="s">
        <v>286</v>
      </c>
      <c r="FN115" s="114" t="s">
        <v>286</v>
      </c>
      <c r="FO115" s="114">
        <v>46.991404011461299</v>
      </c>
      <c r="FP115" s="114">
        <v>39.300134589502022</v>
      </c>
      <c r="FQ115" s="114">
        <v>39.96101364522417</v>
      </c>
      <c r="FR115" s="114">
        <v>38.916256157635424</v>
      </c>
      <c r="FS115" s="114">
        <v>42.520775623268648</v>
      </c>
      <c r="FT115" s="114">
        <v>31.932773109243726</v>
      </c>
      <c r="FU115" s="114">
        <v>40.154440154440188</v>
      </c>
      <c r="FV115" s="114">
        <v>38.461538461538481</v>
      </c>
      <c r="FW115" s="114">
        <v>37.627118644067792</v>
      </c>
      <c r="FX115" s="114">
        <v>39.544513457556945</v>
      </c>
      <c r="FY115" s="114">
        <v>36.718749999999979</v>
      </c>
      <c r="FZ115" s="114">
        <v>33.191489361702125</v>
      </c>
      <c r="GA115" s="114" t="s">
        <v>286</v>
      </c>
      <c r="GB115" s="114" t="s">
        <v>286</v>
      </c>
      <c r="GC115" s="114" t="s">
        <v>286</v>
      </c>
      <c r="GD115" s="114">
        <v>66.864784546805339</v>
      </c>
      <c r="GE115" s="114">
        <v>73.050615595075257</v>
      </c>
      <c r="GF115" s="114">
        <v>73.477406679764258</v>
      </c>
      <c r="GG115" s="114">
        <v>61.433447098976075</v>
      </c>
      <c r="GH115" s="114">
        <v>66.386554621848788</v>
      </c>
      <c r="GI115" s="114">
        <v>69.661016949152511</v>
      </c>
      <c r="GJ115" s="114">
        <v>55.686274509803951</v>
      </c>
      <c r="GK115" s="114">
        <v>57.667731629392939</v>
      </c>
      <c r="GL115" s="114">
        <v>63.683304647160014</v>
      </c>
      <c r="GM115" s="114">
        <v>45.780590717299567</v>
      </c>
      <c r="GN115" s="114">
        <v>55.935613682092544</v>
      </c>
      <c r="GO115" s="114">
        <v>58.064516129032228</v>
      </c>
      <c r="GP115" s="114" t="s">
        <v>286</v>
      </c>
      <c r="GQ115" s="114" t="s">
        <v>286</v>
      </c>
      <c r="GR115" s="114" t="s">
        <v>286</v>
      </c>
      <c r="GS115" s="114">
        <v>21.693907875185737</v>
      </c>
      <c r="GT115" s="114">
        <v>31.874145006839971</v>
      </c>
      <c r="GU115" s="114">
        <v>31.041257367387043</v>
      </c>
      <c r="GV115" s="114">
        <v>15.870307167235492</v>
      </c>
      <c r="GW115" s="114">
        <v>24.229691876750696</v>
      </c>
      <c r="GX115" s="114">
        <v>28.474576271186464</v>
      </c>
      <c r="GY115" s="114">
        <v>14.705882352941181</v>
      </c>
      <c r="GZ115" s="114">
        <v>16.773162939297141</v>
      </c>
      <c r="HA115" s="114">
        <v>22.030981067125648</v>
      </c>
      <c r="HB115" s="114">
        <v>9.0717299578059034</v>
      </c>
      <c r="HC115" s="114">
        <v>17.907444668008065</v>
      </c>
      <c r="HD115" s="114">
        <v>16.774193548387096</v>
      </c>
      <c r="HE115" s="114" t="s">
        <v>286</v>
      </c>
      <c r="HF115" s="114" t="s">
        <v>286</v>
      </c>
      <c r="HG115" s="114" t="s">
        <v>286</v>
      </c>
      <c r="HH115" s="114">
        <v>27.397260273972616</v>
      </c>
      <c r="HI115" s="121">
        <v>26.482758620689662</v>
      </c>
      <c r="HJ115" s="121">
        <v>19.560878243512967</v>
      </c>
      <c r="HK115" s="121">
        <v>36.491228070175481</v>
      </c>
      <c r="HL115" s="121">
        <v>39.255014326647569</v>
      </c>
      <c r="HM115" s="114">
        <v>26.724137931034466</v>
      </c>
      <c r="HN115" s="114">
        <v>44.376278118609392</v>
      </c>
      <c r="HO115" s="114">
        <v>38.424437299035382</v>
      </c>
      <c r="HP115" s="114">
        <v>30.849220103986152</v>
      </c>
      <c r="HQ115" s="114">
        <v>38.216560509554114</v>
      </c>
      <c r="HR115" s="114">
        <v>41.365461847389547</v>
      </c>
      <c r="HS115" s="114">
        <v>32.181425485961149</v>
      </c>
      <c r="HT115" s="114" t="s">
        <v>286</v>
      </c>
      <c r="HU115" s="114" t="s">
        <v>286</v>
      </c>
      <c r="HV115" s="114" t="s">
        <v>286</v>
      </c>
      <c r="HW115" s="114">
        <v>9.5890410958904031</v>
      </c>
      <c r="HX115" s="114">
        <v>8.4137931034482776</v>
      </c>
      <c r="HY115" s="114">
        <v>4.5908183632734509</v>
      </c>
      <c r="HZ115" s="114">
        <v>13.508771929824567</v>
      </c>
      <c r="IA115" s="114">
        <v>14.469914040114599</v>
      </c>
      <c r="IB115" s="114">
        <v>8.1034482758620676</v>
      </c>
      <c r="IC115" s="114">
        <v>19.018404907975448</v>
      </c>
      <c r="ID115" s="114">
        <v>13.826366559485532</v>
      </c>
      <c r="IE115" s="114">
        <v>10.571923743500856</v>
      </c>
      <c r="IF115" s="114">
        <v>14.86199575371549</v>
      </c>
      <c r="IG115" s="114">
        <v>14.658634538152628</v>
      </c>
      <c r="IH115" s="114">
        <v>9.5032397408207316</v>
      </c>
      <c r="II115" s="114" t="s">
        <v>286</v>
      </c>
      <c r="IJ115" s="114" t="s">
        <v>286</v>
      </c>
      <c r="IK115" s="114" t="s">
        <v>286</v>
      </c>
      <c r="IL115" s="114" t="s">
        <v>286</v>
      </c>
      <c r="IM115" s="114" t="s">
        <v>286</v>
      </c>
      <c r="IN115" s="114" t="s">
        <v>286</v>
      </c>
      <c r="IO115" s="114" t="s">
        <v>286</v>
      </c>
      <c r="IP115" s="114" t="s">
        <v>286</v>
      </c>
      <c r="IQ115" s="114" t="s">
        <v>286</v>
      </c>
      <c r="IR115" s="114" t="s">
        <v>286</v>
      </c>
      <c r="IS115" s="114">
        <v>13.613445378151257</v>
      </c>
      <c r="IT115" s="114">
        <v>12.82952548330405</v>
      </c>
      <c r="IU115" s="114" t="s">
        <v>286</v>
      </c>
      <c r="IV115" s="114">
        <v>13.852813852813844</v>
      </c>
      <c r="IW115" s="114">
        <v>12.672811059907827</v>
      </c>
      <c r="IX115" s="114" t="s">
        <v>286</v>
      </c>
      <c r="IY115" s="114" t="s">
        <v>286</v>
      </c>
      <c r="IZ115" s="114" t="s">
        <v>286</v>
      </c>
      <c r="JA115" s="114" t="s">
        <v>286</v>
      </c>
      <c r="JB115" s="114" t="s">
        <v>286</v>
      </c>
      <c r="JC115" s="114" t="s">
        <v>286</v>
      </c>
      <c r="JD115" s="114" t="s">
        <v>286</v>
      </c>
      <c r="JE115" s="114" t="s">
        <v>286</v>
      </c>
      <c r="JF115" s="114" t="s">
        <v>286</v>
      </c>
      <c r="JG115" s="114" t="s">
        <v>286</v>
      </c>
      <c r="JH115" s="114">
        <v>10.252100840336141</v>
      </c>
      <c r="JI115" s="114">
        <v>10.017574692442876</v>
      </c>
      <c r="JJ115" s="114" t="s">
        <v>286</v>
      </c>
      <c r="JK115" s="114">
        <v>12.987012987012982</v>
      </c>
      <c r="JL115" s="114">
        <v>12.442396313364045</v>
      </c>
      <c r="JM115" s="114" t="s">
        <v>286</v>
      </c>
      <c r="JN115" s="114" t="s">
        <v>286</v>
      </c>
      <c r="JO115" s="114" t="s">
        <v>286</v>
      </c>
      <c r="JP115" s="114" t="s">
        <v>286</v>
      </c>
      <c r="JQ115" s="114" t="s">
        <v>286</v>
      </c>
      <c r="JR115" s="114" t="s">
        <v>286</v>
      </c>
      <c r="JS115" s="114" t="s">
        <v>286</v>
      </c>
      <c r="JT115" s="114" t="s">
        <v>286</v>
      </c>
      <c r="JU115" s="114" t="s">
        <v>286</v>
      </c>
      <c r="JV115" s="114" t="s">
        <v>286</v>
      </c>
      <c r="JW115" s="114">
        <v>23.865546218487385</v>
      </c>
      <c r="JX115" s="114">
        <v>22.847100175746924</v>
      </c>
      <c r="JY115" s="114" t="s">
        <v>286</v>
      </c>
      <c r="JZ115" s="114">
        <v>26.83982683982682</v>
      </c>
      <c r="KA115" s="114">
        <v>25.115207373271879</v>
      </c>
      <c r="KB115" s="114">
        <v>19.176319176319172</v>
      </c>
      <c r="KC115" s="114">
        <v>24.969843184559718</v>
      </c>
      <c r="KD115" s="114">
        <v>24.393939393939373</v>
      </c>
      <c r="KE115" s="114">
        <v>20.930232558139551</v>
      </c>
      <c r="KF115" s="114">
        <v>26.075268817204304</v>
      </c>
      <c r="KG115" s="114">
        <v>26.937984496124063</v>
      </c>
      <c r="KH115" s="114">
        <v>18.016528925619841</v>
      </c>
      <c r="KI115" s="114">
        <v>21.14047287899859</v>
      </c>
      <c r="KJ115" s="114">
        <v>22.48322147651006</v>
      </c>
      <c r="KK115" s="114">
        <v>17.187499999999986</v>
      </c>
      <c r="KL115" s="114">
        <v>23.161189358372457</v>
      </c>
      <c r="KM115" s="114">
        <v>25.084745762711862</v>
      </c>
      <c r="KN115" s="114">
        <v>18.219461697722576</v>
      </c>
      <c r="KO115" s="114">
        <v>22.003929273084463</v>
      </c>
      <c r="KP115" s="114">
        <v>25.053078556263262</v>
      </c>
      <c r="KQ115" s="114" t="str">
        <f t="shared" si="104"/>
        <v>--</v>
      </c>
      <c r="KR115" s="114" t="str">
        <f t="shared" si="104"/>
        <v>--</v>
      </c>
      <c r="KS115" s="114" t="str">
        <f t="shared" si="104"/>
        <v>--</v>
      </c>
      <c r="KT115" s="114" t="str">
        <f t="shared" si="104"/>
        <v>--</v>
      </c>
      <c r="KU115" s="114" t="str">
        <f t="shared" si="104"/>
        <v>--</v>
      </c>
      <c r="KV115" s="128" t="str">
        <f t="shared" si="110"/>
        <v>--</v>
      </c>
      <c r="KW115" s="128" t="str">
        <f t="shared" si="110"/>
        <v>--</v>
      </c>
      <c r="KX115" s="128" t="str">
        <f t="shared" si="110"/>
        <v>--</v>
      </c>
      <c r="KY115" s="128" t="str">
        <f t="shared" si="110"/>
        <v>--</v>
      </c>
      <c r="KZ115" s="128" t="str">
        <f t="shared" si="110"/>
        <v>--</v>
      </c>
      <c r="LA115" s="128" t="str">
        <f t="shared" si="110"/>
        <v>--</v>
      </c>
      <c r="LB115" s="128" t="str">
        <f t="shared" si="100"/>
        <v>--</v>
      </c>
      <c r="LC115" s="128" t="str">
        <f t="shared" si="111"/>
        <v>--</v>
      </c>
      <c r="LD115" s="128" t="str">
        <f t="shared" si="111"/>
        <v>--</v>
      </c>
      <c r="LE115" s="128" t="str">
        <f t="shared" si="101"/>
        <v>--</v>
      </c>
      <c r="LF115" s="128" t="str">
        <f t="shared" si="112"/>
        <v>--</v>
      </c>
      <c r="LG115" s="128" t="str">
        <f t="shared" si="112"/>
        <v>--</v>
      </c>
      <c r="LH115" s="128" t="str">
        <f t="shared" si="112"/>
        <v>--</v>
      </c>
      <c r="LI115" s="128" t="str">
        <f t="shared" si="112"/>
        <v>--</v>
      </c>
      <c r="LJ115" s="128" t="str">
        <f t="shared" si="112"/>
        <v>--</v>
      </c>
      <c r="LK115" s="128" t="str">
        <f t="shared" si="112"/>
        <v>--</v>
      </c>
      <c r="LL115" s="128" t="str">
        <f t="shared" si="112"/>
        <v>--</v>
      </c>
      <c r="LM115" s="128" t="str">
        <f t="shared" si="112"/>
        <v>--</v>
      </c>
      <c r="LN115" s="128" t="str">
        <f t="shared" si="112"/>
        <v>--</v>
      </c>
      <c r="LO115" s="128" t="str">
        <f t="shared" si="112"/>
        <v>--</v>
      </c>
      <c r="LP115" s="128" t="str">
        <f t="shared" si="113"/>
        <v>--</v>
      </c>
      <c r="LQ115" s="128" t="str">
        <f t="shared" si="113"/>
        <v>--</v>
      </c>
      <c r="LR115" s="128" t="str">
        <f t="shared" si="113"/>
        <v>--</v>
      </c>
      <c r="LS115" s="128" t="str">
        <f t="shared" si="113"/>
        <v>--</v>
      </c>
      <c r="LT115" s="128" t="str">
        <f t="shared" si="113"/>
        <v>--</v>
      </c>
      <c r="LU115" s="128" t="str">
        <f t="shared" si="113"/>
        <v>--</v>
      </c>
      <c r="LV115" s="128" t="str">
        <f t="shared" si="113"/>
        <v>--</v>
      </c>
      <c r="LW115" s="128" t="str">
        <f t="shared" si="113"/>
        <v>--</v>
      </c>
      <c r="LX115" s="128" t="str">
        <f t="shared" si="113"/>
        <v>--</v>
      </c>
      <c r="LY115" s="128" t="str">
        <f t="shared" si="113"/>
        <v>--</v>
      </c>
      <c r="LZ115" s="128" t="str">
        <f t="shared" si="114"/>
        <v>--</v>
      </c>
      <c r="MA115" s="128" t="str">
        <f t="shared" si="114"/>
        <v>--</v>
      </c>
      <c r="MB115" s="128" t="str">
        <f t="shared" si="114"/>
        <v>--</v>
      </c>
      <c r="MC115" s="128" t="str">
        <f t="shared" si="114"/>
        <v>--</v>
      </c>
      <c r="MD115" s="128" t="str">
        <f t="shared" si="114"/>
        <v>--</v>
      </c>
      <c r="ME115" s="128" t="str">
        <f t="shared" si="114"/>
        <v>--</v>
      </c>
      <c r="MF115" s="128" t="str">
        <f t="shared" si="114"/>
        <v>--</v>
      </c>
      <c r="MG115" s="128" t="str">
        <f t="shared" si="114"/>
        <v>--</v>
      </c>
      <c r="MH115" s="128" t="str">
        <f t="shared" si="114"/>
        <v>--</v>
      </c>
      <c r="MI115" s="128" t="str">
        <f t="shared" si="114"/>
        <v>--</v>
      </c>
      <c r="MJ115" s="128" t="str">
        <f t="shared" si="115"/>
        <v>--</v>
      </c>
      <c r="MK115" s="128" t="str">
        <f t="shared" si="115"/>
        <v>--</v>
      </c>
      <c r="ML115" s="128" t="str">
        <f t="shared" si="115"/>
        <v>--</v>
      </c>
      <c r="MM115" s="128" t="str">
        <f t="shared" si="115"/>
        <v>--</v>
      </c>
      <c r="MN115" s="128" t="str">
        <f t="shared" si="115"/>
        <v>--</v>
      </c>
      <c r="MO115" s="128" t="str">
        <f t="shared" si="115"/>
        <v>--</v>
      </c>
      <c r="MP115" s="128" t="str">
        <f t="shared" si="115"/>
        <v>--</v>
      </c>
      <c r="MQ115" s="128" t="str">
        <f t="shared" si="115"/>
        <v>--</v>
      </c>
      <c r="MR115" s="128" t="str">
        <f t="shared" si="116"/>
        <v>--</v>
      </c>
      <c r="MS115" s="128" t="str">
        <f t="shared" si="116"/>
        <v>--</v>
      </c>
      <c r="MT115" s="128" t="str">
        <f t="shared" si="117"/>
        <v>--</v>
      </c>
      <c r="MU115" s="128" t="str">
        <f t="shared" si="117"/>
        <v>--</v>
      </c>
      <c r="MV115" s="128" t="str">
        <f t="shared" si="118"/>
        <v>--</v>
      </c>
      <c r="MW115" s="128" t="str">
        <f t="shared" si="118"/>
        <v>--</v>
      </c>
      <c r="MX115" s="128" t="str">
        <f t="shared" si="118"/>
        <v>--</v>
      </c>
      <c r="MY115" s="128" t="str">
        <f t="shared" si="118"/>
        <v>--</v>
      </c>
      <c r="MZ115" s="128" t="str">
        <f t="shared" si="118"/>
        <v>--</v>
      </c>
      <c r="NA115" s="128" t="str">
        <f t="shared" si="118"/>
        <v>--</v>
      </c>
      <c r="NB115" s="128" t="str">
        <f t="shared" si="118"/>
        <v>--</v>
      </c>
      <c r="NC115" s="128" t="str">
        <f t="shared" si="118"/>
        <v>--</v>
      </c>
      <c r="ND115" s="128" t="str">
        <f t="shared" si="118"/>
        <v>--</v>
      </c>
      <c r="NE115" s="128" t="str">
        <f t="shared" si="118"/>
        <v>--</v>
      </c>
      <c r="NF115" s="128" t="str">
        <f t="shared" si="118"/>
        <v>--</v>
      </c>
      <c r="NG115" s="128" t="str">
        <f t="shared" si="118"/>
        <v>--</v>
      </c>
      <c r="NH115" s="128" t="str">
        <f t="shared" si="103"/>
        <v>--</v>
      </c>
      <c r="NI115" s="128" t="str">
        <f t="shared" si="119"/>
        <v>--</v>
      </c>
      <c r="NJ115" s="128" t="str">
        <f t="shared" si="119"/>
        <v>--</v>
      </c>
      <c r="NK115" s="128" t="str">
        <f t="shared" si="119"/>
        <v>--</v>
      </c>
      <c r="NL115" s="128" t="str">
        <f t="shared" si="105"/>
        <v>--</v>
      </c>
      <c r="NM115" s="128" t="str">
        <f t="shared" si="120"/>
        <v>--</v>
      </c>
      <c r="NN115" s="128" t="str">
        <f t="shared" si="120"/>
        <v>--</v>
      </c>
      <c r="NO115" s="128" t="str">
        <f t="shared" si="120"/>
        <v>--</v>
      </c>
      <c r="NP115" s="128" t="str">
        <f t="shared" si="106"/>
        <v>--</v>
      </c>
      <c r="NQ115" s="128" t="str">
        <f t="shared" si="121"/>
        <v>--</v>
      </c>
      <c r="NR115" s="128" t="str">
        <f t="shared" si="121"/>
        <v>--</v>
      </c>
      <c r="NS115" s="128" t="str">
        <f t="shared" si="121"/>
        <v>--</v>
      </c>
      <c r="NT115" s="128" t="str">
        <f t="shared" si="107"/>
        <v>--</v>
      </c>
      <c r="NU115" s="128" t="str">
        <f t="shared" si="122"/>
        <v>--</v>
      </c>
      <c r="NV115" s="128" t="str">
        <f t="shared" si="122"/>
        <v>--</v>
      </c>
      <c r="NW115" s="128" t="str">
        <f t="shared" si="122"/>
        <v>--</v>
      </c>
      <c r="NX115" s="128" t="str">
        <f t="shared" si="108"/>
        <v>--</v>
      </c>
      <c r="NY115" s="128" t="str">
        <f t="shared" si="123"/>
        <v>--</v>
      </c>
      <c r="NZ115" s="128" t="str">
        <f t="shared" si="123"/>
        <v>--</v>
      </c>
      <c r="OA115" s="128" t="str">
        <f t="shared" si="123"/>
        <v>--</v>
      </c>
      <c r="OB115" s="128" t="str">
        <f t="shared" si="109"/>
        <v>--</v>
      </c>
      <c r="OC115" s="128" t="str">
        <f t="shared" si="124"/>
        <v>--</v>
      </c>
      <c r="OD115" s="128" t="str">
        <f t="shared" si="124"/>
        <v>--</v>
      </c>
      <c r="OE115" s="128" t="str">
        <f t="shared" si="124"/>
        <v>--</v>
      </c>
      <c r="OF115" s="128" t="str">
        <f t="shared" si="124"/>
        <v>--</v>
      </c>
      <c r="OG115" s="128" t="str">
        <f t="shared" si="124"/>
        <v>--</v>
      </c>
      <c r="OH115" s="128" t="str">
        <f t="shared" si="124"/>
        <v>--</v>
      </c>
      <c r="OI115" s="128" t="str">
        <f t="shared" si="124"/>
        <v>--</v>
      </c>
      <c r="OJ115" s="128" t="str">
        <f t="shared" si="124"/>
        <v>--</v>
      </c>
      <c r="OK115" s="128" t="str">
        <f t="shared" si="124"/>
        <v>--</v>
      </c>
      <c r="OL115" s="128" t="str">
        <f t="shared" si="124"/>
        <v>--</v>
      </c>
      <c r="OM115" s="128" t="str">
        <f t="shared" si="124"/>
        <v>--</v>
      </c>
      <c r="ON115" s="310" t="str">
        <f t="shared" si="125"/>
        <v>--</v>
      </c>
      <c r="OO115" s="128" t="str">
        <f t="shared" si="125"/>
        <v>--</v>
      </c>
      <c r="OP115" s="128" t="str">
        <f t="shared" si="125"/>
        <v>--</v>
      </c>
      <c r="OQ115" s="128" t="str">
        <f t="shared" si="125"/>
        <v>--</v>
      </c>
      <c r="OR115" s="128" t="str">
        <f t="shared" si="125"/>
        <v>--</v>
      </c>
      <c r="OS115" s="128" t="str">
        <f t="shared" si="125"/>
        <v>--</v>
      </c>
      <c r="OT115" s="128" t="str">
        <f t="shared" si="125"/>
        <v>--</v>
      </c>
      <c r="OU115" s="128" t="str">
        <f t="shared" si="125"/>
        <v>--</v>
      </c>
    </row>
    <row r="116" spans="1:411" x14ac:dyDescent="0.25">
      <c r="A116" s="114" t="str">
        <f t="shared" si="93"/>
        <v>--</v>
      </c>
      <c r="B116" s="96" t="s">
        <v>184</v>
      </c>
      <c r="C116" s="96">
        <v>5.0000000000000018</v>
      </c>
      <c r="D116" s="114">
        <v>5.1020408163265305</v>
      </c>
      <c r="E116" s="114">
        <v>10.227272727272727</v>
      </c>
      <c r="F116" s="114">
        <v>4.0816326530612264</v>
      </c>
      <c r="G116" s="114">
        <v>8.0536912751677807</v>
      </c>
      <c r="H116" s="114">
        <v>18.320610687022899</v>
      </c>
      <c r="I116" s="114">
        <v>0.625</v>
      </c>
      <c r="J116" s="114">
        <v>8.474576271186443</v>
      </c>
      <c r="K116" s="114">
        <v>14.942528735632189</v>
      </c>
      <c r="L116" s="114">
        <v>1.8292682926829267</v>
      </c>
      <c r="M116" s="114">
        <v>6.1643835616438363</v>
      </c>
      <c r="N116" s="114">
        <v>9</v>
      </c>
      <c r="O116" s="114">
        <v>1.3986013986013988</v>
      </c>
      <c r="P116" s="114">
        <v>5.6910569105691087</v>
      </c>
      <c r="Q116" s="114">
        <v>7.3394495412844032</v>
      </c>
      <c r="R116" s="114">
        <v>5.0000000000000018</v>
      </c>
      <c r="S116" s="114">
        <v>3.0612244897959178</v>
      </c>
      <c r="T116" s="114">
        <v>6.8965517241379342</v>
      </c>
      <c r="U116" s="114">
        <v>3.4246575342465757</v>
      </c>
      <c r="V116" s="114">
        <v>6.7114093959731527</v>
      </c>
      <c r="W116" s="114">
        <v>14.503816793893131</v>
      </c>
      <c r="X116" s="114">
        <v>0.625</v>
      </c>
      <c r="Y116" s="114">
        <v>7.6271186440677967</v>
      </c>
      <c r="Z116" s="114">
        <v>13.793103448275868</v>
      </c>
      <c r="AA116" s="114">
        <v>1.8292682926829267</v>
      </c>
      <c r="AB116" s="114">
        <v>5.479452054794522</v>
      </c>
      <c r="AC116" s="114">
        <v>8.1818181818181852</v>
      </c>
      <c r="AD116" s="114">
        <v>1.3986013986013988</v>
      </c>
      <c r="AE116" s="114">
        <v>5.6910569105691087</v>
      </c>
      <c r="AF116" s="114">
        <v>5.5045871559633035</v>
      </c>
      <c r="AG116" s="114">
        <v>3.3333333333333326</v>
      </c>
      <c r="AH116" s="114">
        <v>3.0927835051546397</v>
      </c>
      <c r="AI116" s="114">
        <v>7.9545454545454568</v>
      </c>
      <c r="AJ116" s="114">
        <v>0.68493150684931525</v>
      </c>
      <c r="AK116" s="114">
        <v>2.7210884353741505</v>
      </c>
      <c r="AL116" s="114">
        <v>13.281250000000004</v>
      </c>
      <c r="AM116" s="114">
        <v>0</v>
      </c>
      <c r="AN116" s="114">
        <v>6.7796610169491531</v>
      </c>
      <c r="AO116" s="114">
        <v>5.7471264367816088</v>
      </c>
      <c r="AP116" s="114">
        <v>0.61349693251533766</v>
      </c>
      <c r="AQ116" s="114">
        <v>2.0689655172413794</v>
      </c>
      <c r="AR116" s="114">
        <v>7</v>
      </c>
      <c r="AS116" s="114">
        <v>0.70422535211267623</v>
      </c>
      <c r="AT116" s="114">
        <v>3.2786885245901645</v>
      </c>
      <c r="AU116" s="114">
        <v>4.5871559633027541</v>
      </c>
      <c r="AV116" s="114">
        <v>3.0769230769230766</v>
      </c>
      <c r="AW116" s="114">
        <v>13.725490196078432</v>
      </c>
      <c r="AX116" s="114">
        <v>1.0416666666666665</v>
      </c>
      <c r="AY116" s="114">
        <v>5.7324840764331206</v>
      </c>
      <c r="AZ116" s="114">
        <v>10.559006211180122</v>
      </c>
      <c r="BA116" s="114">
        <v>14.598540145985412</v>
      </c>
      <c r="BB116" s="114">
        <v>1.8072289156626518</v>
      </c>
      <c r="BC116" s="114">
        <v>16.000000000000004</v>
      </c>
      <c r="BD116" s="114">
        <v>7.6923076923076898</v>
      </c>
      <c r="BE116" s="114">
        <v>4.1176470588235299</v>
      </c>
      <c r="BF116" s="114">
        <v>10.759493670886075</v>
      </c>
      <c r="BG116" s="114">
        <v>8</v>
      </c>
      <c r="BH116" s="114">
        <v>4</v>
      </c>
      <c r="BI116" s="114">
        <v>6.9767441860465116</v>
      </c>
      <c r="BJ116" s="114">
        <v>14.529914529914526</v>
      </c>
      <c r="BK116" s="114" t="s">
        <v>286</v>
      </c>
      <c r="BL116" s="114">
        <v>5.8823529411764497</v>
      </c>
      <c r="BM116" s="114">
        <v>3.1578947368420813</v>
      </c>
      <c r="BN116" s="114" t="s">
        <v>286</v>
      </c>
      <c r="BO116" s="114">
        <v>3.105590062111844</v>
      </c>
      <c r="BP116" s="114">
        <v>2.9197080291970963</v>
      </c>
      <c r="BQ116" s="114" t="s">
        <v>286</v>
      </c>
      <c r="BR116" s="114">
        <v>6.5040650406504312</v>
      </c>
      <c r="BS116" s="114">
        <v>2.1978021978022042</v>
      </c>
      <c r="BT116" s="114" t="s">
        <v>286</v>
      </c>
      <c r="BU116" s="114">
        <v>1</v>
      </c>
      <c r="BV116" s="114">
        <v>4.0650406504065062</v>
      </c>
      <c r="BW116" s="114" t="s">
        <v>286</v>
      </c>
      <c r="BX116" s="114">
        <v>0.77519379844961223</v>
      </c>
      <c r="BY116" s="114">
        <v>4.3859649122807021</v>
      </c>
      <c r="BZ116" s="114" t="s">
        <v>286</v>
      </c>
      <c r="CA116" s="114">
        <v>10.869565217391306</v>
      </c>
      <c r="CB116" s="114">
        <v>43.18181818181818</v>
      </c>
      <c r="CC116" s="114" t="s">
        <v>286</v>
      </c>
      <c r="CD116" s="114">
        <v>9.7014925373134364</v>
      </c>
      <c r="CE116" s="114">
        <v>49.599999999999987</v>
      </c>
      <c r="CF116" s="114" t="s">
        <v>286</v>
      </c>
      <c r="CG116" s="114">
        <v>14</v>
      </c>
      <c r="CH116" s="114">
        <v>41.558441558441551</v>
      </c>
      <c r="CI116" s="114" t="s">
        <v>286</v>
      </c>
      <c r="CJ116" s="114">
        <v>3</v>
      </c>
      <c r="CK116" s="114">
        <v>34.615384615384627</v>
      </c>
      <c r="CL116" s="114" t="s">
        <v>286</v>
      </c>
      <c r="CM116" s="114">
        <v>6.7961165048543695</v>
      </c>
      <c r="CN116" s="114">
        <v>25.252525252525253</v>
      </c>
      <c r="CO116" s="114" t="s">
        <v>286</v>
      </c>
      <c r="CP116" s="114">
        <v>40.196078431372555</v>
      </c>
      <c r="CQ116" s="114">
        <v>62.5</v>
      </c>
      <c r="CR116" s="114" t="s">
        <v>286</v>
      </c>
      <c r="CS116" s="114">
        <v>34.782608695652172</v>
      </c>
      <c r="CT116" s="114">
        <v>65.413533834586488</v>
      </c>
      <c r="CU116" s="114" t="s">
        <v>286</v>
      </c>
      <c r="CV116" s="114">
        <v>40.983606557377058</v>
      </c>
      <c r="CW116" s="114">
        <v>57.954545454545467</v>
      </c>
      <c r="CX116" s="114" t="s">
        <v>286</v>
      </c>
      <c r="CY116" s="114">
        <v>27</v>
      </c>
      <c r="CZ116" s="114">
        <v>55.371900826446272</v>
      </c>
      <c r="DA116" s="114" t="s">
        <v>286</v>
      </c>
      <c r="DB116" s="114">
        <v>25.984251968503944</v>
      </c>
      <c r="DC116" s="139">
        <v>45.535714285714278</v>
      </c>
      <c r="DD116" s="114">
        <v>76.923076923076906</v>
      </c>
      <c r="DE116" s="114">
        <v>68.627450980392155</v>
      </c>
      <c r="DF116" s="114">
        <v>50</v>
      </c>
      <c r="DG116" s="114">
        <v>65.822784810126564</v>
      </c>
      <c r="DH116" s="114">
        <v>71.250000000000014</v>
      </c>
      <c r="DI116" s="114">
        <v>50.364963503649641</v>
      </c>
      <c r="DJ116" s="114">
        <v>58.750000000000007</v>
      </c>
      <c r="DK116" s="114">
        <v>66.93548387096773</v>
      </c>
      <c r="DL116" s="114">
        <v>44.444444444444457</v>
      </c>
      <c r="DM116" s="114">
        <v>71</v>
      </c>
      <c r="DN116" s="114">
        <v>66</v>
      </c>
      <c r="DO116" s="114">
        <v>63.114754098360628</v>
      </c>
      <c r="DP116" s="114">
        <v>73.611111111111171</v>
      </c>
      <c r="DQ116" s="114">
        <v>79.069767441860449</v>
      </c>
      <c r="DR116" s="114">
        <v>58.407079646017692</v>
      </c>
      <c r="DS116" s="114">
        <v>68.253968253968281</v>
      </c>
      <c r="DT116" s="114">
        <v>48.039215686274524</v>
      </c>
      <c r="DU116" s="114">
        <v>34.375000000000007</v>
      </c>
      <c r="DV116" s="114">
        <v>48.366013071895402</v>
      </c>
      <c r="DW116" s="114">
        <v>51.265822784810133</v>
      </c>
      <c r="DX116" s="114">
        <v>43.065693430656964</v>
      </c>
      <c r="DY116" s="114">
        <v>47.133757961783438</v>
      </c>
      <c r="DZ116" s="114">
        <v>50.400000000000013</v>
      </c>
      <c r="EA116" s="114">
        <v>28.888888888888886</v>
      </c>
      <c r="EB116" s="114">
        <v>52</v>
      </c>
      <c r="EC116" s="114">
        <v>50</v>
      </c>
      <c r="ED116" s="114">
        <v>42.276422764227647</v>
      </c>
      <c r="EE116" s="114">
        <v>59.459459459459438</v>
      </c>
      <c r="EF116" s="114">
        <v>59.375000000000014</v>
      </c>
      <c r="EG116" s="114">
        <v>45.614035087719309</v>
      </c>
      <c r="EH116" s="114">
        <v>28.125000000000004</v>
      </c>
      <c r="EI116" s="114">
        <v>12.745098039215685</v>
      </c>
      <c r="EJ116" s="114">
        <v>12.500000000000002</v>
      </c>
      <c r="EK116" s="114">
        <v>22.292993630573257</v>
      </c>
      <c r="EL116" s="114">
        <v>18.633540372670808</v>
      </c>
      <c r="EM116" s="114">
        <v>9.7744360902255636</v>
      </c>
      <c r="EN116" s="114">
        <v>15.000000000000005</v>
      </c>
      <c r="EO116" s="114">
        <v>15.447154471544717</v>
      </c>
      <c r="EP116" s="114">
        <v>14.28571428571429</v>
      </c>
      <c r="EQ116" s="114">
        <v>18</v>
      </c>
      <c r="ER116" s="114">
        <v>16.666666666666671</v>
      </c>
      <c r="ES116" s="114">
        <v>10</v>
      </c>
      <c r="ET116" s="114">
        <v>23.448275862068961</v>
      </c>
      <c r="EU116" s="114">
        <v>17.460317460317466</v>
      </c>
      <c r="EV116" s="114">
        <v>15.044247787610617</v>
      </c>
      <c r="EW116" s="114" t="s">
        <v>286</v>
      </c>
      <c r="EX116" s="114" t="s">
        <v>286</v>
      </c>
      <c r="EY116" s="114" t="s">
        <v>286</v>
      </c>
      <c r="EZ116" s="114">
        <v>86.754966887417226</v>
      </c>
      <c r="FA116" s="114">
        <v>84.567901234567913</v>
      </c>
      <c r="FB116" s="114">
        <v>86.6666666666667</v>
      </c>
      <c r="FC116" s="114">
        <v>84.27672955974846</v>
      </c>
      <c r="FD116" s="114">
        <v>88.617886178861795</v>
      </c>
      <c r="FE116" s="114">
        <v>83.516483516483532</v>
      </c>
      <c r="FF116" s="114">
        <v>89.759036144578317</v>
      </c>
      <c r="FG116" s="114">
        <v>87</v>
      </c>
      <c r="FH116" s="114">
        <v>84</v>
      </c>
      <c r="FI116" s="114">
        <v>80.272108843537438</v>
      </c>
      <c r="FJ116" s="114">
        <v>83.593750000000014</v>
      </c>
      <c r="FK116" s="114">
        <v>78.070175438596493</v>
      </c>
      <c r="FL116" s="114" t="s">
        <v>286</v>
      </c>
      <c r="FM116" s="114" t="s">
        <v>286</v>
      </c>
      <c r="FN116" s="114" t="s">
        <v>286</v>
      </c>
      <c r="FO116" s="114">
        <v>39.072847682119203</v>
      </c>
      <c r="FP116" s="114">
        <v>33.333333333333336</v>
      </c>
      <c r="FQ116" s="114">
        <v>30.370370370370384</v>
      </c>
      <c r="FR116" s="114">
        <v>35.849056603773562</v>
      </c>
      <c r="FS116" s="114">
        <v>31.707317073170742</v>
      </c>
      <c r="FT116" s="114">
        <v>29.670329670329675</v>
      </c>
      <c r="FU116" s="114">
        <v>47</v>
      </c>
      <c r="FV116" s="114">
        <v>36</v>
      </c>
      <c r="FW116" s="114">
        <v>29</v>
      </c>
      <c r="FX116" s="114">
        <v>38.775510204081627</v>
      </c>
      <c r="FY116" s="114">
        <v>31.250000000000011</v>
      </c>
      <c r="FZ116" s="114">
        <v>35.964912280701739</v>
      </c>
      <c r="GA116" s="114" t="s">
        <v>286</v>
      </c>
      <c r="GB116" s="114" t="s">
        <v>286</v>
      </c>
      <c r="GC116" s="114" t="s">
        <v>286</v>
      </c>
      <c r="GD116" s="114">
        <v>76.027397260273943</v>
      </c>
      <c r="GE116" s="114">
        <v>67.515923566879025</v>
      </c>
      <c r="GF116" s="114">
        <v>67.910447761193993</v>
      </c>
      <c r="GG116" s="114">
        <v>62.42038216560514</v>
      </c>
      <c r="GH116" s="114">
        <v>70.588235294117609</v>
      </c>
      <c r="GI116" s="114">
        <v>71.590909090909093</v>
      </c>
      <c r="GJ116" s="114">
        <v>62</v>
      </c>
      <c r="GK116" s="114">
        <v>58</v>
      </c>
      <c r="GL116" s="114">
        <v>64.462809917355415</v>
      </c>
      <c r="GM116" s="114">
        <v>50.344827586206904</v>
      </c>
      <c r="GN116" s="114">
        <v>59.842519685039349</v>
      </c>
      <c r="GO116" s="114">
        <v>61.467889908256886</v>
      </c>
      <c r="GP116" s="114" t="s">
        <v>286</v>
      </c>
      <c r="GQ116" s="114" t="s">
        <v>286</v>
      </c>
      <c r="GR116" s="114" t="s">
        <v>286</v>
      </c>
      <c r="GS116" s="114">
        <v>36.986301369863014</v>
      </c>
      <c r="GT116" s="114">
        <v>26.114649681528668</v>
      </c>
      <c r="GU116" s="114">
        <v>29.1044776119403</v>
      </c>
      <c r="GV116" s="114">
        <v>24.203821656050948</v>
      </c>
      <c r="GW116" s="114">
        <v>27.731092436974798</v>
      </c>
      <c r="GX116" s="114">
        <v>32.954545454545453</v>
      </c>
      <c r="GY116" s="114">
        <v>25</v>
      </c>
      <c r="GZ116" s="114">
        <v>19.35483870967742</v>
      </c>
      <c r="HA116" s="114">
        <v>22.314049586776861</v>
      </c>
      <c r="HB116" s="114">
        <v>13.793103448275872</v>
      </c>
      <c r="HC116" s="114">
        <v>21.259842519685048</v>
      </c>
      <c r="HD116" s="114">
        <v>18.348623853211009</v>
      </c>
      <c r="HE116" s="114" t="s">
        <v>286</v>
      </c>
      <c r="HF116" s="114" t="s">
        <v>286</v>
      </c>
      <c r="HG116" s="114" t="s">
        <v>286</v>
      </c>
      <c r="HH116" s="114">
        <v>41.304347826086961</v>
      </c>
      <c r="HI116" s="121">
        <v>18.831168831168821</v>
      </c>
      <c r="HJ116" s="121">
        <v>14.393939393939394</v>
      </c>
      <c r="HK116" s="121">
        <v>40.25157232704403</v>
      </c>
      <c r="HL116" s="121">
        <v>27.350427350427356</v>
      </c>
      <c r="HM116" s="114">
        <v>25.882352941176471</v>
      </c>
      <c r="HN116" s="114">
        <v>51</v>
      </c>
      <c r="HO116" s="114">
        <v>46</v>
      </c>
      <c r="HP116" s="114">
        <v>33</v>
      </c>
      <c r="HQ116" s="114">
        <v>37.762237762237753</v>
      </c>
      <c r="HR116" s="114">
        <v>47.619047619047613</v>
      </c>
      <c r="HS116" s="114">
        <v>30.555555555555554</v>
      </c>
      <c r="HT116" s="114" t="s">
        <v>286</v>
      </c>
      <c r="HU116" s="114" t="s">
        <v>286</v>
      </c>
      <c r="HV116" s="114" t="s">
        <v>286</v>
      </c>
      <c r="HW116" s="114">
        <v>18.840579710144922</v>
      </c>
      <c r="HX116" s="114">
        <v>8.4415584415584455</v>
      </c>
      <c r="HY116" s="114">
        <v>3.0303030303030307</v>
      </c>
      <c r="HZ116" s="114">
        <v>14.465408805031453</v>
      </c>
      <c r="IA116" s="114">
        <v>10.256410256410264</v>
      </c>
      <c r="IB116" s="114">
        <v>9.4117647058823479</v>
      </c>
      <c r="IC116" s="114">
        <v>19</v>
      </c>
      <c r="ID116" s="114">
        <v>23</v>
      </c>
      <c r="IE116" s="114">
        <v>12.295081967213113</v>
      </c>
      <c r="IF116" s="114">
        <v>13.986013986013997</v>
      </c>
      <c r="IG116" s="114">
        <v>16.666666666666668</v>
      </c>
      <c r="IH116" s="114">
        <v>12.03703703703704</v>
      </c>
      <c r="II116" s="114" t="s">
        <v>286</v>
      </c>
      <c r="IJ116" s="114" t="s">
        <v>286</v>
      </c>
      <c r="IK116" s="114" t="s">
        <v>286</v>
      </c>
      <c r="IL116" s="114" t="s">
        <v>286</v>
      </c>
      <c r="IM116" s="114" t="s">
        <v>286</v>
      </c>
      <c r="IN116" s="114" t="s">
        <v>286</v>
      </c>
      <c r="IO116" s="114" t="s">
        <v>286</v>
      </c>
      <c r="IP116" s="114" t="s">
        <v>286</v>
      </c>
      <c r="IQ116" s="114" t="s">
        <v>286</v>
      </c>
      <c r="IR116" s="114" t="s">
        <v>286</v>
      </c>
      <c r="IS116" s="114">
        <v>13</v>
      </c>
      <c r="IT116" s="114">
        <v>18.103448275862068</v>
      </c>
      <c r="IU116" s="114" t="s">
        <v>286</v>
      </c>
      <c r="IV116" s="114">
        <v>11.965811965811973</v>
      </c>
      <c r="IW116" s="114">
        <v>7.5471698113207539</v>
      </c>
      <c r="IX116" s="114" t="s">
        <v>286</v>
      </c>
      <c r="IY116" s="114" t="s">
        <v>286</v>
      </c>
      <c r="IZ116" s="114" t="s">
        <v>286</v>
      </c>
      <c r="JA116" s="114" t="s">
        <v>286</v>
      </c>
      <c r="JB116" s="114" t="s">
        <v>286</v>
      </c>
      <c r="JC116" s="114" t="s">
        <v>286</v>
      </c>
      <c r="JD116" s="114" t="s">
        <v>286</v>
      </c>
      <c r="JE116" s="114" t="s">
        <v>286</v>
      </c>
      <c r="JF116" s="114" t="s">
        <v>286</v>
      </c>
      <c r="JG116" s="114" t="s">
        <v>286</v>
      </c>
      <c r="JH116" s="114">
        <v>13</v>
      </c>
      <c r="JI116" s="114">
        <v>13.793103448275868</v>
      </c>
      <c r="JJ116" s="114" t="s">
        <v>286</v>
      </c>
      <c r="JK116" s="114">
        <v>11.111111111111116</v>
      </c>
      <c r="JL116" s="114">
        <v>16.037735849056606</v>
      </c>
      <c r="JM116" s="114" t="s">
        <v>286</v>
      </c>
      <c r="JN116" s="114" t="s">
        <v>286</v>
      </c>
      <c r="JO116" s="114" t="s">
        <v>286</v>
      </c>
      <c r="JP116" s="114" t="s">
        <v>286</v>
      </c>
      <c r="JQ116" s="114" t="s">
        <v>286</v>
      </c>
      <c r="JR116" s="114" t="s">
        <v>286</v>
      </c>
      <c r="JS116" s="114" t="s">
        <v>286</v>
      </c>
      <c r="JT116" s="114" t="s">
        <v>286</v>
      </c>
      <c r="JU116" s="114" t="s">
        <v>286</v>
      </c>
      <c r="JV116" s="114" t="s">
        <v>286</v>
      </c>
      <c r="JW116" s="114">
        <v>25</v>
      </c>
      <c r="JX116" s="114">
        <v>31.896551724137929</v>
      </c>
      <c r="JY116" s="114" t="s">
        <v>286</v>
      </c>
      <c r="JZ116" s="114">
        <v>23.076923076923077</v>
      </c>
      <c r="KA116" s="114">
        <v>23.584905660377359</v>
      </c>
      <c r="KB116" s="114">
        <v>10.769230769230768</v>
      </c>
      <c r="KC116" s="114">
        <v>20.388349514563107</v>
      </c>
      <c r="KD116" s="114">
        <v>26.041666666666664</v>
      </c>
      <c r="KE116" s="114">
        <v>22.727272727272734</v>
      </c>
      <c r="KF116" s="114">
        <v>23.456790123456795</v>
      </c>
      <c r="KG116" s="114">
        <v>24.087591240875909</v>
      </c>
      <c r="KH116" s="114">
        <v>20.625000000000004</v>
      </c>
      <c r="KI116" s="114">
        <v>26.229508196721312</v>
      </c>
      <c r="KJ116" s="114">
        <v>29.670329670329679</v>
      </c>
      <c r="KK116" s="114">
        <v>24</v>
      </c>
      <c r="KL116" s="114">
        <v>23</v>
      </c>
      <c r="KM116" s="114">
        <v>29.032258064516135</v>
      </c>
      <c r="KN116" s="114">
        <v>21.088435374149661</v>
      </c>
      <c r="KO116" s="114">
        <v>20.930232558139537</v>
      </c>
      <c r="KP116" s="114">
        <v>26.548672566371692</v>
      </c>
      <c r="KQ116" s="114" t="str">
        <f t="shared" si="104"/>
        <v>--</v>
      </c>
      <c r="KR116" s="114" t="str">
        <f t="shared" si="104"/>
        <v>--</v>
      </c>
      <c r="KS116" s="114" t="str">
        <f t="shared" si="104"/>
        <v>--</v>
      </c>
      <c r="KT116" s="114" t="str">
        <f t="shared" si="104"/>
        <v>--</v>
      </c>
      <c r="KU116" s="114" t="str">
        <f t="shared" si="104"/>
        <v>--</v>
      </c>
      <c r="KV116" s="128" t="str">
        <f t="shared" si="110"/>
        <v>--</v>
      </c>
      <c r="KW116" s="128" t="str">
        <f t="shared" si="110"/>
        <v>--</v>
      </c>
      <c r="KX116" s="128" t="str">
        <f t="shared" si="110"/>
        <v>--</v>
      </c>
      <c r="KY116" s="128" t="str">
        <f t="shared" si="110"/>
        <v>--</v>
      </c>
      <c r="KZ116" s="128" t="str">
        <f t="shared" si="110"/>
        <v>--</v>
      </c>
      <c r="LA116" s="128" t="str">
        <f t="shared" si="110"/>
        <v>--</v>
      </c>
      <c r="LB116" s="128" t="str">
        <f t="shared" si="100"/>
        <v>--</v>
      </c>
      <c r="LC116" s="128" t="str">
        <f t="shared" si="111"/>
        <v>--</v>
      </c>
      <c r="LD116" s="128" t="str">
        <f t="shared" si="111"/>
        <v>--</v>
      </c>
      <c r="LE116" s="128" t="str">
        <f t="shared" si="101"/>
        <v>--</v>
      </c>
      <c r="LF116" s="128" t="str">
        <f t="shared" si="112"/>
        <v>--</v>
      </c>
      <c r="LG116" s="128" t="str">
        <f t="shared" si="112"/>
        <v>--</v>
      </c>
      <c r="LH116" s="128" t="str">
        <f t="shared" si="112"/>
        <v>--</v>
      </c>
      <c r="LI116" s="128" t="str">
        <f t="shared" si="112"/>
        <v>--</v>
      </c>
      <c r="LJ116" s="128" t="str">
        <f t="shared" si="112"/>
        <v>--</v>
      </c>
      <c r="LK116" s="128" t="str">
        <f t="shared" si="112"/>
        <v>--</v>
      </c>
      <c r="LL116" s="128" t="str">
        <f t="shared" si="112"/>
        <v>--</v>
      </c>
      <c r="LM116" s="128" t="str">
        <f t="shared" si="112"/>
        <v>--</v>
      </c>
      <c r="LN116" s="128" t="str">
        <f t="shared" si="112"/>
        <v>--</v>
      </c>
      <c r="LO116" s="128" t="str">
        <f t="shared" si="112"/>
        <v>--</v>
      </c>
      <c r="LP116" s="128" t="str">
        <f t="shared" si="113"/>
        <v>--</v>
      </c>
      <c r="LQ116" s="128" t="str">
        <f t="shared" si="113"/>
        <v>--</v>
      </c>
      <c r="LR116" s="128" t="str">
        <f t="shared" si="113"/>
        <v>--</v>
      </c>
      <c r="LS116" s="128" t="str">
        <f t="shared" si="113"/>
        <v>--</v>
      </c>
      <c r="LT116" s="128" t="str">
        <f t="shared" si="113"/>
        <v>--</v>
      </c>
      <c r="LU116" s="128" t="str">
        <f t="shared" si="113"/>
        <v>--</v>
      </c>
      <c r="LV116" s="128" t="str">
        <f t="shared" si="113"/>
        <v>--</v>
      </c>
      <c r="LW116" s="128" t="str">
        <f t="shared" si="113"/>
        <v>--</v>
      </c>
      <c r="LX116" s="128" t="str">
        <f t="shared" si="113"/>
        <v>--</v>
      </c>
      <c r="LY116" s="128" t="str">
        <f t="shared" si="113"/>
        <v>--</v>
      </c>
      <c r="LZ116" s="128" t="str">
        <f t="shared" si="114"/>
        <v>--</v>
      </c>
      <c r="MA116" s="128" t="str">
        <f t="shared" si="114"/>
        <v>--</v>
      </c>
      <c r="MB116" s="128" t="str">
        <f t="shared" si="114"/>
        <v>--</v>
      </c>
      <c r="MC116" s="128" t="str">
        <f t="shared" si="114"/>
        <v>--</v>
      </c>
      <c r="MD116" s="128" t="str">
        <f t="shared" si="114"/>
        <v>--</v>
      </c>
      <c r="ME116" s="128" t="str">
        <f t="shared" si="114"/>
        <v>--</v>
      </c>
      <c r="MF116" s="128" t="str">
        <f t="shared" si="114"/>
        <v>--</v>
      </c>
      <c r="MG116" s="128" t="str">
        <f t="shared" si="114"/>
        <v>--</v>
      </c>
      <c r="MH116" s="128" t="str">
        <f t="shared" si="114"/>
        <v>--</v>
      </c>
      <c r="MI116" s="128" t="str">
        <f t="shared" si="114"/>
        <v>--</v>
      </c>
      <c r="MJ116" s="128" t="str">
        <f t="shared" si="115"/>
        <v>--</v>
      </c>
      <c r="MK116" s="128" t="str">
        <f t="shared" si="115"/>
        <v>--</v>
      </c>
      <c r="ML116" s="128" t="str">
        <f t="shared" si="115"/>
        <v>--</v>
      </c>
      <c r="MM116" s="128" t="str">
        <f t="shared" si="115"/>
        <v>--</v>
      </c>
      <c r="MN116" s="128" t="str">
        <f t="shared" si="115"/>
        <v>--</v>
      </c>
      <c r="MO116" s="128" t="str">
        <f t="shared" si="115"/>
        <v>--</v>
      </c>
      <c r="MP116" s="128" t="str">
        <f t="shared" si="115"/>
        <v>--</v>
      </c>
      <c r="MQ116" s="128" t="str">
        <f t="shared" si="115"/>
        <v>--</v>
      </c>
      <c r="MR116" s="128" t="str">
        <f t="shared" ref="MR116:MU117" si="126">"--"</f>
        <v>--</v>
      </c>
      <c r="MS116" s="128" t="str">
        <f t="shared" si="126"/>
        <v>--</v>
      </c>
      <c r="MT116" s="128" t="str">
        <f t="shared" si="126"/>
        <v>--</v>
      </c>
      <c r="MU116" s="128" t="str">
        <f t="shared" si="126"/>
        <v>--</v>
      </c>
      <c r="MV116" s="128" t="str">
        <f t="shared" si="118"/>
        <v>--</v>
      </c>
      <c r="MW116" s="128" t="str">
        <f t="shared" si="118"/>
        <v>--</v>
      </c>
      <c r="MX116" s="128" t="str">
        <f t="shared" si="118"/>
        <v>--</v>
      </c>
      <c r="MY116" s="128" t="str">
        <f t="shared" si="118"/>
        <v>--</v>
      </c>
      <c r="MZ116" s="128" t="str">
        <f t="shared" si="118"/>
        <v>--</v>
      </c>
      <c r="NA116" s="128" t="str">
        <f t="shared" si="118"/>
        <v>--</v>
      </c>
      <c r="NB116" s="128" t="str">
        <f t="shared" si="118"/>
        <v>--</v>
      </c>
      <c r="NC116" s="128" t="str">
        <f t="shared" si="118"/>
        <v>--</v>
      </c>
      <c r="ND116" s="128" t="str">
        <f t="shared" si="118"/>
        <v>--</v>
      </c>
      <c r="NE116" s="128" t="str">
        <f t="shared" si="118"/>
        <v>--</v>
      </c>
      <c r="NF116" s="128" t="str">
        <f t="shared" si="118"/>
        <v>--</v>
      </c>
      <c r="NG116" s="128" t="str">
        <f t="shared" si="118"/>
        <v>--</v>
      </c>
      <c r="NH116" s="128" t="str">
        <f t="shared" si="103"/>
        <v>--</v>
      </c>
      <c r="NI116" s="128" t="str">
        <f t="shared" si="119"/>
        <v>--</v>
      </c>
      <c r="NJ116" s="128" t="str">
        <f t="shared" si="119"/>
        <v>--</v>
      </c>
      <c r="NK116" s="128" t="str">
        <f t="shared" si="119"/>
        <v>--</v>
      </c>
      <c r="NL116" s="128" t="str">
        <f t="shared" si="105"/>
        <v>--</v>
      </c>
      <c r="NM116" s="128" t="str">
        <f t="shared" si="120"/>
        <v>--</v>
      </c>
      <c r="NN116" s="128" t="str">
        <f t="shared" si="120"/>
        <v>--</v>
      </c>
      <c r="NO116" s="128" t="str">
        <f t="shared" si="120"/>
        <v>--</v>
      </c>
      <c r="NP116" s="128" t="str">
        <f t="shared" si="106"/>
        <v>--</v>
      </c>
      <c r="NQ116" s="128" t="str">
        <f t="shared" si="121"/>
        <v>--</v>
      </c>
      <c r="NR116" s="128" t="str">
        <f t="shared" si="121"/>
        <v>--</v>
      </c>
      <c r="NS116" s="128" t="str">
        <f t="shared" si="121"/>
        <v>--</v>
      </c>
      <c r="NT116" s="128" t="str">
        <f t="shared" si="107"/>
        <v>--</v>
      </c>
      <c r="NU116" s="128" t="str">
        <f t="shared" si="122"/>
        <v>--</v>
      </c>
      <c r="NV116" s="128" t="str">
        <f t="shared" si="122"/>
        <v>--</v>
      </c>
      <c r="NW116" s="128" t="str">
        <f t="shared" si="122"/>
        <v>--</v>
      </c>
      <c r="NX116" s="128" t="str">
        <f t="shared" si="108"/>
        <v>--</v>
      </c>
      <c r="NY116" s="128" t="str">
        <f t="shared" si="123"/>
        <v>--</v>
      </c>
      <c r="NZ116" s="128" t="str">
        <f t="shared" si="123"/>
        <v>--</v>
      </c>
      <c r="OA116" s="128" t="str">
        <f t="shared" si="123"/>
        <v>--</v>
      </c>
      <c r="OB116" s="128" t="str">
        <f t="shared" si="109"/>
        <v>--</v>
      </c>
      <c r="OC116" s="128" t="str">
        <f t="shared" si="124"/>
        <v>--</v>
      </c>
      <c r="OD116" s="128" t="str">
        <f t="shared" si="124"/>
        <v>--</v>
      </c>
      <c r="OE116" s="128" t="str">
        <f t="shared" si="124"/>
        <v>--</v>
      </c>
      <c r="OF116" s="128" t="str">
        <f t="shared" si="124"/>
        <v>--</v>
      </c>
      <c r="OG116" s="128" t="str">
        <f t="shared" si="124"/>
        <v>--</v>
      </c>
      <c r="OH116" s="128" t="str">
        <f t="shared" si="124"/>
        <v>--</v>
      </c>
      <c r="OI116" s="128" t="str">
        <f t="shared" si="124"/>
        <v>--</v>
      </c>
      <c r="OJ116" s="128" t="str">
        <f t="shared" si="124"/>
        <v>--</v>
      </c>
      <c r="OK116" s="128" t="str">
        <f t="shared" si="124"/>
        <v>--</v>
      </c>
      <c r="OL116" s="128" t="str">
        <f t="shared" si="124"/>
        <v>--</v>
      </c>
      <c r="OM116" s="128" t="str">
        <f t="shared" si="124"/>
        <v>--</v>
      </c>
      <c r="ON116" s="310" t="str">
        <f t="shared" si="125"/>
        <v>--</v>
      </c>
      <c r="OO116" s="128" t="str">
        <f t="shared" si="125"/>
        <v>--</v>
      </c>
      <c r="OP116" s="128" t="str">
        <f t="shared" si="125"/>
        <v>--</v>
      </c>
      <c r="OQ116" s="128" t="str">
        <f t="shared" si="125"/>
        <v>--</v>
      </c>
      <c r="OR116" s="128" t="str">
        <f t="shared" si="125"/>
        <v>--</v>
      </c>
      <c r="OS116" s="128" t="str">
        <f t="shared" si="125"/>
        <v>--</v>
      </c>
      <c r="OT116" s="128" t="str">
        <f t="shared" si="125"/>
        <v>--</v>
      </c>
      <c r="OU116" s="128" t="str">
        <f t="shared" si="125"/>
        <v>--</v>
      </c>
    </row>
    <row r="117" spans="1:411" x14ac:dyDescent="0.25">
      <c r="A117" s="114" t="str">
        <f t="shared" si="93"/>
        <v>--</v>
      </c>
      <c r="B117" s="96" t="s">
        <v>186</v>
      </c>
      <c r="C117" s="96">
        <v>1.219512195121951</v>
      </c>
      <c r="D117" s="114">
        <v>8.8068181818181763</v>
      </c>
      <c r="E117" s="114">
        <v>11.145510835913312</v>
      </c>
      <c r="F117" s="114">
        <v>1.4577259475218662</v>
      </c>
      <c r="G117" s="114">
        <v>5.9405940594059388</v>
      </c>
      <c r="H117" s="114">
        <v>11.079545454545459</v>
      </c>
      <c r="I117" s="114">
        <v>2.6785714285714288</v>
      </c>
      <c r="J117" s="114">
        <v>8.9068825910931153</v>
      </c>
      <c r="K117" s="114">
        <v>9.9616858237547934</v>
      </c>
      <c r="L117" s="114">
        <v>0.48780487804878064</v>
      </c>
      <c r="M117" s="114">
        <v>6.0869565217391308</v>
      </c>
      <c r="N117" s="114">
        <v>12.601626016260159</v>
      </c>
      <c r="O117" s="114">
        <v>1.9762845849802373</v>
      </c>
      <c r="P117" s="114">
        <v>8.2677165354330686</v>
      </c>
      <c r="Q117" s="114">
        <v>11.351351351351356</v>
      </c>
      <c r="R117" s="114">
        <v>1.219512195121951</v>
      </c>
      <c r="S117" s="114">
        <v>7.9545454545454479</v>
      </c>
      <c r="T117" s="114">
        <v>10.526315789473683</v>
      </c>
      <c r="U117" s="114">
        <v>1.4577259475218662</v>
      </c>
      <c r="V117" s="114">
        <v>5.4455445544554433</v>
      </c>
      <c r="W117" s="114">
        <v>8.8068181818181763</v>
      </c>
      <c r="X117" s="114">
        <v>1.7857142857142856</v>
      </c>
      <c r="Y117" s="114">
        <v>8.5020242914979782</v>
      </c>
      <c r="Z117" s="114">
        <v>7.6923076923076925</v>
      </c>
      <c r="AA117" s="114">
        <v>0.48780487804878064</v>
      </c>
      <c r="AB117" s="114">
        <v>5.2401746724890872</v>
      </c>
      <c r="AC117" s="114">
        <v>11.020408163265307</v>
      </c>
      <c r="AD117" s="114">
        <v>1.9762845849802373</v>
      </c>
      <c r="AE117" s="114">
        <v>6.7193675889328119</v>
      </c>
      <c r="AF117" s="114">
        <v>8.108108108108107</v>
      </c>
      <c r="AG117" s="114">
        <v>0.60975609756097537</v>
      </c>
      <c r="AH117" s="114">
        <v>4.5845272206303731</v>
      </c>
      <c r="AI117" s="114">
        <v>8.1504702194357375</v>
      </c>
      <c r="AJ117" s="114">
        <v>0.58479532163742687</v>
      </c>
      <c r="AK117" s="114">
        <v>2.7431421446384028</v>
      </c>
      <c r="AL117" s="114">
        <v>7.4498567335243502</v>
      </c>
      <c r="AM117" s="114">
        <v>1.7937219730941703</v>
      </c>
      <c r="AN117" s="114">
        <v>2.0408163265306132</v>
      </c>
      <c r="AO117" s="114">
        <v>7.0038910505836585</v>
      </c>
      <c r="AP117" s="114">
        <v>0</v>
      </c>
      <c r="AQ117" s="114">
        <v>3.9301310043668121</v>
      </c>
      <c r="AR117" s="114">
        <v>7.0833333333333339</v>
      </c>
      <c r="AS117" s="114">
        <v>0.79051383399209507</v>
      </c>
      <c r="AT117" s="114">
        <v>4.7244094488188999</v>
      </c>
      <c r="AU117" s="114">
        <v>9.7826086956521738</v>
      </c>
      <c r="AV117" s="114">
        <v>3.0470914127423825</v>
      </c>
      <c r="AW117" s="114">
        <v>11.640211640211641</v>
      </c>
      <c r="AX117" s="114">
        <v>13.569321533923299</v>
      </c>
      <c r="AY117" s="114">
        <v>0.8042895442359248</v>
      </c>
      <c r="AZ117" s="114">
        <v>13.23877068557921</v>
      </c>
      <c r="BA117" s="114">
        <v>10.46831955922865</v>
      </c>
      <c r="BB117" s="114">
        <v>2.0920502092050217</v>
      </c>
      <c r="BC117" s="114">
        <v>7.7490774907749103</v>
      </c>
      <c r="BD117" s="114">
        <v>11.439114391143905</v>
      </c>
      <c r="BE117" s="114">
        <v>1.3824884792626733</v>
      </c>
      <c r="BF117" s="114">
        <v>6.9958847736625529</v>
      </c>
      <c r="BG117" s="114">
        <v>10.58823529411765</v>
      </c>
      <c r="BH117" s="114">
        <v>1.5503875968992253</v>
      </c>
      <c r="BI117" s="114">
        <v>11.95652173913043</v>
      </c>
      <c r="BJ117" s="114">
        <v>10.256410256410252</v>
      </c>
      <c r="BK117" s="114" t="s">
        <v>286</v>
      </c>
      <c r="BL117" s="114">
        <v>2.659574468085097</v>
      </c>
      <c r="BM117" s="114">
        <v>3.2352941176471148</v>
      </c>
      <c r="BN117" s="114" t="s">
        <v>286</v>
      </c>
      <c r="BO117" s="114">
        <v>2.3752969121139813</v>
      </c>
      <c r="BP117" s="114">
        <v>3.3149171270717943</v>
      </c>
      <c r="BQ117" s="114" t="s">
        <v>286</v>
      </c>
      <c r="BR117" s="114">
        <v>3.6764705882352615</v>
      </c>
      <c r="BS117" s="114">
        <v>4.4609665427510095</v>
      </c>
      <c r="BT117" s="114" t="s">
        <v>286</v>
      </c>
      <c r="BU117" s="114">
        <v>1.639344262295082</v>
      </c>
      <c r="BV117" s="114">
        <v>3.1746031746031744</v>
      </c>
      <c r="BW117" s="114" t="s">
        <v>286</v>
      </c>
      <c r="BX117" s="114">
        <v>3.6496350364963503</v>
      </c>
      <c r="BY117" s="114">
        <v>2.0725388601036276</v>
      </c>
      <c r="BZ117" s="114" t="s">
        <v>286</v>
      </c>
      <c r="CA117" s="114">
        <v>9.779179810725557</v>
      </c>
      <c r="CB117" s="114">
        <v>36.102236421725252</v>
      </c>
      <c r="CC117" s="114" t="s">
        <v>286</v>
      </c>
      <c r="CD117" s="114">
        <v>9.8901098901098941</v>
      </c>
      <c r="CE117" s="114">
        <v>40.236686390532533</v>
      </c>
      <c r="CF117" s="114" t="s">
        <v>286</v>
      </c>
      <c r="CG117" s="114">
        <v>9.2511013215859013</v>
      </c>
      <c r="CH117" s="114">
        <v>32.244897959183675</v>
      </c>
      <c r="CI117" s="114" t="s">
        <v>286</v>
      </c>
      <c r="CJ117" s="114">
        <v>9.0452261306532673</v>
      </c>
      <c r="CK117" s="114">
        <v>29.629629629629623</v>
      </c>
      <c r="CL117" s="114" t="s">
        <v>286</v>
      </c>
      <c r="CM117" s="114">
        <v>4.9327354260089695</v>
      </c>
      <c r="CN117" s="114">
        <v>23.456790123456791</v>
      </c>
      <c r="CO117" s="114" t="s">
        <v>286</v>
      </c>
      <c r="CP117" s="114">
        <v>28.266666666666666</v>
      </c>
      <c r="CQ117" s="114">
        <v>47.633136094674548</v>
      </c>
      <c r="CR117" s="114" t="s">
        <v>286</v>
      </c>
      <c r="CS117" s="114">
        <v>31.980906921241029</v>
      </c>
      <c r="CT117" s="114">
        <v>50.969529085872587</v>
      </c>
      <c r="CU117" s="114" t="s">
        <v>286</v>
      </c>
      <c r="CV117" s="114">
        <v>24.71482889733841</v>
      </c>
      <c r="CW117" s="114">
        <v>50.557620817843869</v>
      </c>
      <c r="CX117" s="114" t="s">
        <v>286</v>
      </c>
      <c r="CY117" s="114">
        <v>25.94142259414226</v>
      </c>
      <c r="CZ117" s="114">
        <v>39.285714285714327</v>
      </c>
      <c r="DA117" s="114" t="s">
        <v>286</v>
      </c>
      <c r="DB117" s="114">
        <v>21.509433962264144</v>
      </c>
      <c r="DC117" s="139">
        <v>38.947368421052666</v>
      </c>
      <c r="DD117" s="114">
        <v>70.0280112044818</v>
      </c>
      <c r="DE117" s="114">
        <v>70.212765957446862</v>
      </c>
      <c r="DF117" s="114">
        <v>52.492668621700872</v>
      </c>
      <c r="DG117" s="114">
        <v>64.345403899721489</v>
      </c>
      <c r="DH117" s="114">
        <v>70.913461538461448</v>
      </c>
      <c r="DI117" s="114">
        <v>49.723756906077327</v>
      </c>
      <c r="DJ117" s="114">
        <v>67.672413793103445</v>
      </c>
      <c r="DK117" s="114">
        <v>68.773234200743474</v>
      </c>
      <c r="DL117" s="114">
        <v>52.788104089219338</v>
      </c>
      <c r="DM117" s="114">
        <v>73.205741626794278</v>
      </c>
      <c r="DN117" s="114">
        <v>81.893004115226361</v>
      </c>
      <c r="DO117" s="114">
        <v>58.333333333333329</v>
      </c>
      <c r="DP117" s="114">
        <v>70.428015564202312</v>
      </c>
      <c r="DQ117" s="114">
        <v>69.708029197080307</v>
      </c>
      <c r="DR117" s="114">
        <v>55.497382198952891</v>
      </c>
      <c r="DS117" s="114">
        <v>50.991501416430609</v>
      </c>
      <c r="DT117" s="114">
        <v>55.968169761273245</v>
      </c>
      <c r="DU117" s="114">
        <v>42.772861356932168</v>
      </c>
      <c r="DV117" s="114">
        <v>38.983050847457626</v>
      </c>
      <c r="DW117" s="114">
        <v>56.324582338902118</v>
      </c>
      <c r="DX117" s="114">
        <v>38.504155124653707</v>
      </c>
      <c r="DY117" s="114">
        <v>48.275862068965523</v>
      </c>
      <c r="DZ117" s="114">
        <v>56.666666666666664</v>
      </c>
      <c r="EA117" s="114">
        <v>41.481481481481488</v>
      </c>
      <c r="EB117" s="114">
        <v>55.238095238095241</v>
      </c>
      <c r="EC117" s="114">
        <v>59.836065573770497</v>
      </c>
      <c r="ED117" s="114">
        <v>46.987951807228917</v>
      </c>
      <c r="EE117" s="114">
        <v>50.40000000000002</v>
      </c>
      <c r="EF117" s="114">
        <v>54.612546125461243</v>
      </c>
      <c r="EG117" s="114">
        <v>46.875000000000021</v>
      </c>
      <c r="EH117" s="114">
        <v>24.581005586592187</v>
      </c>
      <c r="EI117" s="114">
        <v>12.500000000000002</v>
      </c>
      <c r="EJ117" s="114">
        <v>12.352941176470582</v>
      </c>
      <c r="EK117" s="114">
        <v>17.079889807162534</v>
      </c>
      <c r="EL117" s="114">
        <v>13.365155131264929</v>
      </c>
      <c r="EM117" s="114">
        <v>11.080332409972304</v>
      </c>
      <c r="EN117" s="114">
        <v>19.831223628691983</v>
      </c>
      <c r="EO117" s="114">
        <v>14.179104477611935</v>
      </c>
      <c r="EP117" s="114">
        <v>9.629629629629628</v>
      </c>
      <c r="EQ117" s="114">
        <v>16.666666666666675</v>
      </c>
      <c r="ER117" s="114">
        <v>15.163934426229506</v>
      </c>
      <c r="ES117" s="114">
        <v>10.358565737051796</v>
      </c>
      <c r="ET117" s="114">
        <v>22.047244094488192</v>
      </c>
      <c r="EU117" s="114">
        <v>13.011152416356882</v>
      </c>
      <c r="EV117" s="114">
        <v>12.499999999999996</v>
      </c>
      <c r="EW117" s="114" t="s">
        <v>286</v>
      </c>
      <c r="EX117" s="114" t="s">
        <v>286</v>
      </c>
      <c r="EY117" s="114" t="s">
        <v>286</v>
      </c>
      <c r="EZ117" s="114">
        <v>91.803278688524614</v>
      </c>
      <c r="FA117" s="114">
        <v>89.473684210526372</v>
      </c>
      <c r="FB117" s="114">
        <v>84.254143646408849</v>
      </c>
      <c r="FC117" s="114">
        <v>88.185654008438817</v>
      </c>
      <c r="FD117" s="114">
        <v>83.333333333333329</v>
      </c>
      <c r="FE117" s="114">
        <v>81.481481481481481</v>
      </c>
      <c r="FF117" s="114">
        <v>90.697674418604706</v>
      </c>
      <c r="FG117" s="114">
        <v>85.596707818930099</v>
      </c>
      <c r="FH117" s="114">
        <v>86.852589641434278</v>
      </c>
      <c r="FI117" s="114">
        <v>84.230769230769198</v>
      </c>
      <c r="FJ117" s="114">
        <v>83.516483516483476</v>
      </c>
      <c r="FK117" s="114">
        <v>83.333333333333385</v>
      </c>
      <c r="FL117" s="114" t="s">
        <v>286</v>
      </c>
      <c r="FM117" s="114" t="s">
        <v>286</v>
      </c>
      <c r="FN117" s="114" t="s">
        <v>286</v>
      </c>
      <c r="FO117" s="114">
        <v>46.174863387978164</v>
      </c>
      <c r="FP117" s="114">
        <v>41.387559808612394</v>
      </c>
      <c r="FQ117" s="114">
        <v>36.187845303867377</v>
      </c>
      <c r="FR117" s="114">
        <v>43.881856540084378</v>
      </c>
      <c r="FS117" s="114">
        <v>40</v>
      </c>
      <c r="FT117" s="114">
        <v>30.740740740740755</v>
      </c>
      <c r="FU117" s="114">
        <v>42.790697674418588</v>
      </c>
      <c r="FV117" s="114">
        <v>36.213991769547334</v>
      </c>
      <c r="FW117" s="114">
        <v>33.864541832669318</v>
      </c>
      <c r="FX117" s="114">
        <v>33.076923076923073</v>
      </c>
      <c r="FY117" s="114">
        <v>34.065934065934066</v>
      </c>
      <c r="FZ117" s="114">
        <v>29.166666666666668</v>
      </c>
      <c r="GA117" s="114" t="s">
        <v>286</v>
      </c>
      <c r="GB117" s="114" t="s">
        <v>286</v>
      </c>
      <c r="GC117" s="114" t="s">
        <v>286</v>
      </c>
      <c r="GD117" s="114">
        <v>69.491525423728874</v>
      </c>
      <c r="GE117" s="114">
        <v>68.345323741007178</v>
      </c>
      <c r="GF117" s="114">
        <v>73.94957983193278</v>
      </c>
      <c r="GG117" s="114">
        <v>58.441558441558442</v>
      </c>
      <c r="GH117" s="114">
        <v>62.081784386617151</v>
      </c>
      <c r="GI117" s="114">
        <v>65.530303030303031</v>
      </c>
      <c r="GJ117" s="114">
        <v>56.872037914691965</v>
      </c>
      <c r="GK117" s="114">
        <v>49.372384937238458</v>
      </c>
      <c r="GL117" s="114">
        <v>59.109311740890696</v>
      </c>
      <c r="GM117" s="114">
        <v>59.84251968503937</v>
      </c>
      <c r="GN117" s="114">
        <v>55.147058823529385</v>
      </c>
      <c r="GO117" s="114">
        <v>61.702127659574465</v>
      </c>
      <c r="GP117" s="114" t="s">
        <v>286</v>
      </c>
      <c r="GQ117" s="114" t="s">
        <v>286</v>
      </c>
      <c r="GR117" s="114" t="s">
        <v>286</v>
      </c>
      <c r="GS117" s="114">
        <v>22.881355932203391</v>
      </c>
      <c r="GT117" s="114">
        <v>25.899280575539578</v>
      </c>
      <c r="GU117" s="114">
        <v>25.770308123249315</v>
      </c>
      <c r="GV117" s="114">
        <v>17.748917748917762</v>
      </c>
      <c r="GW117" s="114">
        <v>21.933085501858738</v>
      </c>
      <c r="GX117" s="114">
        <v>24.242424242424242</v>
      </c>
      <c r="GY117" s="114">
        <v>17.061611374407576</v>
      </c>
      <c r="GZ117" s="114">
        <v>14.644351464435143</v>
      </c>
      <c r="HA117" s="114">
        <v>15.789473684210531</v>
      </c>
      <c r="HB117" s="114">
        <v>16.929133858267704</v>
      </c>
      <c r="HC117" s="114">
        <v>17.279411764705877</v>
      </c>
      <c r="HD117" s="114">
        <v>16.489361702127653</v>
      </c>
      <c r="HE117" s="114" t="s">
        <v>286</v>
      </c>
      <c r="HF117" s="114" t="s">
        <v>286</v>
      </c>
      <c r="HG117" s="114" t="s">
        <v>286</v>
      </c>
      <c r="HH117" s="114">
        <v>27.665706051873208</v>
      </c>
      <c r="HI117" s="121">
        <v>23.399014778325117</v>
      </c>
      <c r="HJ117" s="121">
        <v>16.618911174785104</v>
      </c>
      <c r="HK117" s="121">
        <v>34.934497816593883</v>
      </c>
      <c r="HL117" s="121">
        <v>32.699619771863112</v>
      </c>
      <c r="HM117" s="114">
        <v>25.475285171102687</v>
      </c>
      <c r="HN117" s="114">
        <v>48.54368932038836</v>
      </c>
      <c r="HO117" s="114">
        <v>39.66244725738396</v>
      </c>
      <c r="HP117" s="114">
        <v>42.276422764227647</v>
      </c>
      <c r="HQ117" s="114">
        <v>43.824701195219149</v>
      </c>
      <c r="HR117" s="114">
        <v>36.666666666666671</v>
      </c>
      <c r="HS117" s="114">
        <v>23.936170212765955</v>
      </c>
      <c r="HT117" s="114" t="s">
        <v>286</v>
      </c>
      <c r="HU117" s="114" t="s">
        <v>286</v>
      </c>
      <c r="HV117" s="114" t="s">
        <v>286</v>
      </c>
      <c r="HW117" s="114">
        <v>8.6455331412103771</v>
      </c>
      <c r="HX117" s="114">
        <v>5.6650246305418701</v>
      </c>
      <c r="HY117" s="114">
        <v>4.011461318051575</v>
      </c>
      <c r="HZ117" s="114">
        <v>12.663755458515283</v>
      </c>
      <c r="IA117" s="114">
        <v>12.927756653992391</v>
      </c>
      <c r="IB117" s="114">
        <v>8.7452471482889713</v>
      </c>
      <c r="IC117" s="114">
        <v>17.475728155339809</v>
      </c>
      <c r="ID117" s="114">
        <v>13.502109704641352</v>
      </c>
      <c r="IE117" s="114">
        <v>10.162601626016263</v>
      </c>
      <c r="IF117" s="114">
        <v>15.537848605577695</v>
      </c>
      <c r="IG117" s="114">
        <v>13.703703703703702</v>
      </c>
      <c r="IH117" s="114">
        <v>7.4468085106383022</v>
      </c>
      <c r="II117" s="114" t="s">
        <v>286</v>
      </c>
      <c r="IJ117" s="114" t="s">
        <v>286</v>
      </c>
      <c r="IK117" s="114" t="s">
        <v>286</v>
      </c>
      <c r="IL117" s="114" t="s">
        <v>286</v>
      </c>
      <c r="IM117" s="114" t="s">
        <v>286</v>
      </c>
      <c r="IN117" s="114" t="s">
        <v>286</v>
      </c>
      <c r="IO117" s="114" t="s">
        <v>286</v>
      </c>
      <c r="IP117" s="114" t="s">
        <v>286</v>
      </c>
      <c r="IQ117" s="114" t="s">
        <v>286</v>
      </c>
      <c r="IR117" s="114" t="s">
        <v>286</v>
      </c>
      <c r="IS117" s="114">
        <v>19.282511210762344</v>
      </c>
      <c r="IT117" s="114">
        <v>14.644351464435152</v>
      </c>
      <c r="IU117" s="114" t="s">
        <v>286</v>
      </c>
      <c r="IV117" s="114">
        <v>17.226890756302538</v>
      </c>
      <c r="IW117" s="114">
        <v>16.483516483516496</v>
      </c>
      <c r="IX117" s="114" t="s">
        <v>286</v>
      </c>
      <c r="IY117" s="114" t="s">
        <v>286</v>
      </c>
      <c r="IZ117" s="114" t="s">
        <v>286</v>
      </c>
      <c r="JA117" s="114" t="s">
        <v>286</v>
      </c>
      <c r="JB117" s="114" t="s">
        <v>286</v>
      </c>
      <c r="JC117" s="114" t="s">
        <v>286</v>
      </c>
      <c r="JD117" s="114" t="s">
        <v>286</v>
      </c>
      <c r="JE117" s="114" t="s">
        <v>286</v>
      </c>
      <c r="JF117" s="114" t="s">
        <v>286</v>
      </c>
      <c r="JG117" s="114" t="s">
        <v>286</v>
      </c>
      <c r="JH117" s="114">
        <v>10.76233183856502</v>
      </c>
      <c r="JI117" s="114">
        <v>9.6234309623430967</v>
      </c>
      <c r="JJ117" s="114" t="s">
        <v>286</v>
      </c>
      <c r="JK117" s="114">
        <v>15.54621848739496</v>
      </c>
      <c r="JL117" s="114">
        <v>9.8901098901098923</v>
      </c>
      <c r="JM117" s="114" t="s">
        <v>286</v>
      </c>
      <c r="JN117" s="114" t="s">
        <v>286</v>
      </c>
      <c r="JO117" s="114" t="s">
        <v>286</v>
      </c>
      <c r="JP117" s="114" t="s">
        <v>286</v>
      </c>
      <c r="JQ117" s="114" t="s">
        <v>286</v>
      </c>
      <c r="JR117" s="114" t="s">
        <v>286</v>
      </c>
      <c r="JS117" s="114" t="s">
        <v>286</v>
      </c>
      <c r="JT117" s="114" t="s">
        <v>286</v>
      </c>
      <c r="JU117" s="114" t="s">
        <v>286</v>
      </c>
      <c r="JV117" s="114" t="s">
        <v>286</v>
      </c>
      <c r="JW117" s="114">
        <v>30.044843049327351</v>
      </c>
      <c r="JX117" s="114">
        <v>24.26778242677825</v>
      </c>
      <c r="JY117" s="114" t="s">
        <v>286</v>
      </c>
      <c r="JZ117" s="114">
        <v>32.773109243697462</v>
      </c>
      <c r="KA117" s="114">
        <v>26.373626373626372</v>
      </c>
      <c r="KB117" s="114">
        <v>18.873239436619698</v>
      </c>
      <c r="KC117" s="114">
        <v>26.399999999999988</v>
      </c>
      <c r="KD117" s="114">
        <v>25.806451612903231</v>
      </c>
      <c r="KE117" s="114">
        <v>17.499999999999993</v>
      </c>
      <c r="KF117" s="114">
        <v>22.911694510739849</v>
      </c>
      <c r="KG117" s="114">
        <v>27.423822714681432</v>
      </c>
      <c r="KH117" s="114">
        <v>16.595744680851062</v>
      </c>
      <c r="KI117" s="114">
        <v>21.033210332103312</v>
      </c>
      <c r="KJ117" s="114">
        <v>27.509293680297404</v>
      </c>
      <c r="KK117" s="114">
        <v>21.904761904761916</v>
      </c>
      <c r="KL117" s="114">
        <v>28.688524590163933</v>
      </c>
      <c r="KM117" s="114">
        <v>25.498007968127467</v>
      </c>
      <c r="KN117" s="114">
        <v>22.31075697211153</v>
      </c>
      <c r="KO117" s="114">
        <v>22.592592592592617</v>
      </c>
      <c r="KP117" s="114">
        <v>22.916666666666675</v>
      </c>
      <c r="KQ117" s="114" t="str">
        <f t="shared" si="104"/>
        <v>--</v>
      </c>
      <c r="KR117" s="114" t="str">
        <f t="shared" si="104"/>
        <v>--</v>
      </c>
      <c r="KS117" s="114" t="str">
        <f t="shared" si="104"/>
        <v>--</v>
      </c>
      <c r="KT117" s="114" t="str">
        <f t="shared" si="104"/>
        <v>--</v>
      </c>
      <c r="KU117" s="114" t="str">
        <f t="shared" si="104"/>
        <v>--</v>
      </c>
      <c r="KV117" s="236" t="str">
        <f t="shared" si="110"/>
        <v>--</v>
      </c>
      <c r="KW117" s="236" t="str">
        <f t="shared" si="110"/>
        <v>--</v>
      </c>
      <c r="KX117" s="236" t="str">
        <f t="shared" si="110"/>
        <v>--</v>
      </c>
      <c r="KY117" s="236" t="str">
        <f t="shared" si="110"/>
        <v>--</v>
      </c>
      <c r="KZ117" s="236" t="str">
        <f t="shared" si="110"/>
        <v>--</v>
      </c>
      <c r="LA117" s="236" t="str">
        <f t="shared" si="110"/>
        <v>--</v>
      </c>
      <c r="LB117" s="236" t="str">
        <f t="shared" si="100"/>
        <v>--</v>
      </c>
      <c r="LC117" s="236" t="str">
        <f t="shared" si="111"/>
        <v>--</v>
      </c>
      <c r="LD117" s="236" t="str">
        <f t="shared" si="111"/>
        <v>--</v>
      </c>
      <c r="LE117" s="236" t="str">
        <f t="shared" si="101"/>
        <v>--</v>
      </c>
      <c r="LF117" s="236" t="str">
        <f t="shared" si="112"/>
        <v>--</v>
      </c>
      <c r="LG117" s="236" t="str">
        <f t="shared" si="112"/>
        <v>--</v>
      </c>
      <c r="LH117" s="236" t="str">
        <f t="shared" si="112"/>
        <v>--</v>
      </c>
      <c r="LI117" s="236" t="str">
        <f t="shared" si="112"/>
        <v>--</v>
      </c>
      <c r="LJ117" s="236" t="str">
        <f t="shared" si="112"/>
        <v>--</v>
      </c>
      <c r="LK117" s="236" t="str">
        <f t="shared" si="112"/>
        <v>--</v>
      </c>
      <c r="LL117" s="236" t="str">
        <f t="shared" si="112"/>
        <v>--</v>
      </c>
      <c r="LM117" s="236" t="str">
        <f t="shared" si="112"/>
        <v>--</v>
      </c>
      <c r="LN117" s="236" t="str">
        <f t="shared" si="112"/>
        <v>--</v>
      </c>
      <c r="LO117" s="236" t="str">
        <f t="shared" si="112"/>
        <v>--</v>
      </c>
      <c r="LP117" s="236" t="str">
        <f t="shared" si="113"/>
        <v>--</v>
      </c>
      <c r="LQ117" s="236" t="str">
        <f t="shared" si="113"/>
        <v>--</v>
      </c>
      <c r="LR117" s="236" t="str">
        <f t="shared" si="113"/>
        <v>--</v>
      </c>
      <c r="LS117" s="236" t="str">
        <f t="shared" si="113"/>
        <v>--</v>
      </c>
      <c r="LT117" s="236" t="str">
        <f t="shared" si="113"/>
        <v>--</v>
      </c>
      <c r="LU117" s="236" t="str">
        <f t="shared" si="113"/>
        <v>--</v>
      </c>
      <c r="LV117" s="236" t="str">
        <f t="shared" si="113"/>
        <v>--</v>
      </c>
      <c r="LW117" s="236" t="str">
        <f t="shared" si="113"/>
        <v>--</v>
      </c>
      <c r="LX117" s="236" t="str">
        <f t="shared" si="113"/>
        <v>--</v>
      </c>
      <c r="LY117" s="236" t="str">
        <f t="shared" si="113"/>
        <v>--</v>
      </c>
      <c r="LZ117" s="236" t="str">
        <f t="shared" si="114"/>
        <v>--</v>
      </c>
      <c r="MA117" s="236" t="str">
        <f t="shared" si="114"/>
        <v>--</v>
      </c>
      <c r="MB117" s="236" t="str">
        <f t="shared" si="114"/>
        <v>--</v>
      </c>
      <c r="MC117" s="236" t="str">
        <f t="shared" si="114"/>
        <v>--</v>
      </c>
      <c r="MD117" s="236" t="str">
        <f t="shared" si="114"/>
        <v>--</v>
      </c>
      <c r="ME117" s="236" t="str">
        <f t="shared" si="114"/>
        <v>--</v>
      </c>
      <c r="MF117" s="236" t="str">
        <f t="shared" si="114"/>
        <v>--</v>
      </c>
      <c r="MG117" s="236" t="str">
        <f t="shared" si="114"/>
        <v>--</v>
      </c>
      <c r="MH117" s="236" t="str">
        <f t="shared" si="114"/>
        <v>--</v>
      </c>
      <c r="MI117" s="236" t="str">
        <f t="shared" si="114"/>
        <v>--</v>
      </c>
      <c r="MJ117" s="236" t="str">
        <f t="shared" si="115"/>
        <v>--</v>
      </c>
      <c r="MK117" s="236" t="str">
        <f t="shared" si="115"/>
        <v>--</v>
      </c>
      <c r="ML117" s="236" t="str">
        <f t="shared" si="115"/>
        <v>--</v>
      </c>
      <c r="MM117" s="236" t="str">
        <f t="shared" si="115"/>
        <v>--</v>
      </c>
      <c r="MN117" s="236" t="str">
        <f t="shared" si="115"/>
        <v>--</v>
      </c>
      <c r="MO117" s="236" t="str">
        <f t="shared" si="115"/>
        <v>--</v>
      </c>
      <c r="MP117" s="236" t="str">
        <f t="shared" si="115"/>
        <v>--</v>
      </c>
      <c r="MQ117" s="236" t="str">
        <f t="shared" si="115"/>
        <v>--</v>
      </c>
      <c r="MR117" s="99" t="str">
        <f t="shared" si="126"/>
        <v>--</v>
      </c>
      <c r="MS117" s="99" t="str">
        <f t="shared" si="126"/>
        <v>--</v>
      </c>
      <c r="MT117" s="99" t="str">
        <f t="shared" si="126"/>
        <v>--</v>
      </c>
      <c r="MU117" s="99" t="str">
        <f t="shared" si="126"/>
        <v>--</v>
      </c>
      <c r="MV117" s="99" t="str">
        <f t="shared" si="118"/>
        <v>--</v>
      </c>
      <c r="MW117" s="99" t="str">
        <f t="shared" si="118"/>
        <v>--</v>
      </c>
      <c r="MX117" s="99" t="str">
        <f t="shared" si="118"/>
        <v>--</v>
      </c>
      <c r="MY117" s="99" t="str">
        <f t="shared" si="118"/>
        <v>--</v>
      </c>
      <c r="MZ117" s="99" t="str">
        <f t="shared" si="118"/>
        <v>--</v>
      </c>
      <c r="NA117" s="99" t="str">
        <f t="shared" si="118"/>
        <v>--</v>
      </c>
      <c r="NB117" s="99" t="str">
        <f t="shared" si="118"/>
        <v>--</v>
      </c>
      <c r="NC117" s="99" t="str">
        <f t="shared" si="118"/>
        <v>--</v>
      </c>
      <c r="ND117" s="99" t="str">
        <f t="shared" si="118"/>
        <v>--</v>
      </c>
      <c r="NE117" s="99" t="str">
        <f t="shared" si="118"/>
        <v>--</v>
      </c>
      <c r="NF117" s="99" t="str">
        <f t="shared" si="118"/>
        <v>--</v>
      </c>
      <c r="NG117" s="99" t="str">
        <f t="shared" si="118"/>
        <v>--</v>
      </c>
      <c r="NH117" s="99" t="str">
        <f t="shared" si="103"/>
        <v>--</v>
      </c>
      <c r="NI117" s="236" t="str">
        <f t="shared" si="119"/>
        <v>--</v>
      </c>
      <c r="NJ117" s="236" t="str">
        <f t="shared" si="119"/>
        <v>--</v>
      </c>
      <c r="NK117" s="236" t="str">
        <f t="shared" si="119"/>
        <v>--</v>
      </c>
      <c r="NL117" s="99" t="str">
        <f t="shared" si="105"/>
        <v>--</v>
      </c>
      <c r="NM117" s="236" t="str">
        <f t="shared" si="120"/>
        <v>--</v>
      </c>
      <c r="NN117" s="236" t="str">
        <f t="shared" si="120"/>
        <v>--</v>
      </c>
      <c r="NO117" s="236" t="str">
        <f t="shared" si="120"/>
        <v>--</v>
      </c>
      <c r="NP117" s="99" t="str">
        <f t="shared" si="106"/>
        <v>--</v>
      </c>
      <c r="NQ117" s="236" t="str">
        <f t="shared" si="121"/>
        <v>--</v>
      </c>
      <c r="NR117" s="236" t="str">
        <f t="shared" si="121"/>
        <v>--</v>
      </c>
      <c r="NS117" s="236" t="str">
        <f t="shared" si="121"/>
        <v>--</v>
      </c>
      <c r="NT117" s="99" t="str">
        <f t="shared" si="107"/>
        <v>--</v>
      </c>
      <c r="NU117" s="236" t="str">
        <f t="shared" si="122"/>
        <v>--</v>
      </c>
      <c r="NV117" s="236" t="str">
        <f t="shared" si="122"/>
        <v>--</v>
      </c>
      <c r="NW117" s="236" t="str">
        <f t="shared" si="122"/>
        <v>--</v>
      </c>
      <c r="NX117" s="99" t="str">
        <f t="shared" si="108"/>
        <v>--</v>
      </c>
      <c r="NY117" s="236" t="str">
        <f t="shared" si="123"/>
        <v>--</v>
      </c>
      <c r="NZ117" s="236" t="str">
        <f t="shared" si="123"/>
        <v>--</v>
      </c>
      <c r="OA117" s="236" t="str">
        <f t="shared" si="123"/>
        <v>--</v>
      </c>
      <c r="OB117" s="99" t="str">
        <f t="shared" si="109"/>
        <v>--</v>
      </c>
      <c r="OC117" s="236" t="str">
        <f t="shared" si="124"/>
        <v>--</v>
      </c>
      <c r="OD117" s="236" t="str">
        <f t="shared" si="124"/>
        <v>--</v>
      </c>
      <c r="OE117" s="236" t="str">
        <f t="shared" si="124"/>
        <v>--</v>
      </c>
      <c r="OF117" s="236" t="str">
        <f t="shared" si="124"/>
        <v>--</v>
      </c>
      <c r="OG117" s="236" t="str">
        <f t="shared" si="124"/>
        <v>--</v>
      </c>
      <c r="OH117" s="236" t="str">
        <f t="shared" si="124"/>
        <v>--</v>
      </c>
      <c r="OI117" s="236" t="str">
        <f t="shared" si="124"/>
        <v>--</v>
      </c>
      <c r="OJ117" s="236" t="str">
        <f t="shared" si="124"/>
        <v>--</v>
      </c>
      <c r="OK117" s="236" t="str">
        <f t="shared" si="124"/>
        <v>--</v>
      </c>
      <c r="OL117" s="236" t="str">
        <f t="shared" si="124"/>
        <v>--</v>
      </c>
      <c r="OM117" s="236" t="str">
        <f t="shared" si="124"/>
        <v>--</v>
      </c>
      <c r="ON117" s="313" t="str">
        <f t="shared" si="125"/>
        <v>--</v>
      </c>
      <c r="OO117" s="236" t="str">
        <f t="shared" si="125"/>
        <v>--</v>
      </c>
      <c r="OP117" s="236" t="str">
        <f t="shared" si="125"/>
        <v>--</v>
      </c>
      <c r="OQ117" s="236" t="str">
        <f t="shared" si="125"/>
        <v>--</v>
      </c>
      <c r="OR117" s="236" t="str">
        <f t="shared" si="125"/>
        <v>--</v>
      </c>
      <c r="OS117" s="236" t="str">
        <f t="shared" si="125"/>
        <v>--</v>
      </c>
      <c r="OT117" s="236" t="str">
        <f t="shared" si="125"/>
        <v>--</v>
      </c>
      <c r="OU117" s="236" t="str">
        <f t="shared" si="125"/>
        <v>--</v>
      </c>
    </row>
    <row r="118" spans="1:411" x14ac:dyDescent="0.25">
      <c r="HI118" s="121"/>
      <c r="HJ118" s="121"/>
      <c r="HK118" s="121"/>
      <c r="HL118" s="121"/>
    </row>
    <row r="119" spans="1:411" x14ac:dyDescent="0.25">
      <c r="HI119" s="121"/>
      <c r="HJ119" s="121"/>
      <c r="HK119" s="121"/>
      <c r="HL119" s="121"/>
    </row>
    <row r="120" spans="1:411" x14ac:dyDescent="0.25">
      <c r="HI120" s="121"/>
      <c r="HJ120" s="121"/>
      <c r="HK120" s="121"/>
      <c r="HL120" s="121"/>
    </row>
    <row r="121" spans="1:411" x14ac:dyDescent="0.25">
      <c r="HI121" s="121"/>
      <c r="HJ121" s="121"/>
      <c r="HK121" s="121"/>
      <c r="HL121" s="121"/>
    </row>
    <row r="122" spans="1:411" x14ac:dyDescent="0.25">
      <c r="HI122" s="121"/>
      <c r="HJ122" s="121"/>
      <c r="HK122" s="121"/>
      <c r="HL122" s="121"/>
    </row>
    <row r="123" spans="1:411" x14ac:dyDescent="0.25">
      <c r="HI123" s="121"/>
      <c r="HJ123" s="121"/>
      <c r="HK123" s="121"/>
      <c r="HL123" s="121"/>
    </row>
    <row r="124" spans="1:411" x14ac:dyDescent="0.25">
      <c r="HI124" s="121"/>
      <c r="HJ124" s="121"/>
      <c r="HK124" s="121"/>
      <c r="HL124" s="121"/>
    </row>
    <row r="125" spans="1:411" x14ac:dyDescent="0.25">
      <c r="HI125" s="121"/>
      <c r="HJ125" s="121"/>
      <c r="HK125" s="121"/>
      <c r="HL125" s="121"/>
    </row>
    <row r="126" spans="1:411" x14ac:dyDescent="0.25">
      <c r="HI126" s="121"/>
      <c r="HJ126" s="121"/>
      <c r="HK126" s="121"/>
      <c r="HL126" s="121"/>
    </row>
    <row r="127" spans="1:411" x14ac:dyDescent="0.25">
      <c r="HI127" s="121"/>
      <c r="HJ127" s="121"/>
      <c r="HK127" s="121"/>
      <c r="HL127" s="121"/>
    </row>
    <row r="128" spans="1:411" x14ac:dyDescent="0.25">
      <c r="HI128" s="121"/>
      <c r="HJ128" s="121"/>
      <c r="HK128" s="121"/>
      <c r="HL128" s="121"/>
    </row>
    <row r="129" spans="217:220" x14ac:dyDescent="0.25">
      <c r="HI129" s="121"/>
      <c r="HJ129" s="121"/>
      <c r="HK129" s="121"/>
      <c r="HL129" s="121"/>
    </row>
    <row r="130" spans="217:220" x14ac:dyDescent="0.25">
      <c r="HI130" s="121"/>
      <c r="HJ130" s="121"/>
      <c r="HK130" s="121"/>
      <c r="HL130" s="121"/>
    </row>
    <row r="131" spans="217:220" x14ac:dyDescent="0.25">
      <c r="HI131" s="121"/>
      <c r="HJ131" s="121"/>
      <c r="HK131" s="121"/>
      <c r="HL131" s="121"/>
    </row>
    <row r="132" spans="217:220" x14ac:dyDescent="0.25">
      <c r="HI132" s="121"/>
      <c r="HJ132" s="121"/>
      <c r="HK132" s="121"/>
      <c r="HL132" s="121"/>
    </row>
    <row r="133" spans="217:220" x14ac:dyDescent="0.25">
      <c r="HI133" s="121"/>
      <c r="HJ133" s="121"/>
      <c r="HK133" s="121"/>
      <c r="HL133" s="121"/>
    </row>
    <row r="134" spans="217:220" x14ac:dyDescent="0.25">
      <c r="HI134" s="121"/>
      <c r="HJ134" s="121"/>
      <c r="HK134" s="121"/>
      <c r="HL134" s="121"/>
    </row>
    <row r="135" spans="217:220" x14ac:dyDescent="0.25">
      <c r="HI135" s="121"/>
      <c r="HJ135" s="121"/>
      <c r="HK135" s="121"/>
      <c r="HL135" s="121"/>
    </row>
    <row r="136" spans="217:220" x14ac:dyDescent="0.25">
      <c r="HI136" s="121"/>
      <c r="HJ136" s="121"/>
      <c r="HK136" s="121"/>
      <c r="HL136" s="121"/>
    </row>
    <row r="137" spans="217:220" x14ac:dyDescent="0.25">
      <c r="HI137" s="121"/>
      <c r="HJ137" s="121"/>
      <c r="HK137" s="121"/>
      <c r="HL137" s="121"/>
    </row>
    <row r="138" spans="217:220" x14ac:dyDescent="0.25">
      <c r="HI138" s="121"/>
      <c r="HJ138" s="121"/>
      <c r="HK138" s="121"/>
      <c r="HL138" s="121"/>
    </row>
    <row r="139" spans="217:220" x14ac:dyDescent="0.25">
      <c r="HI139" s="121"/>
      <c r="HJ139" s="121"/>
      <c r="HK139" s="121"/>
      <c r="HL139" s="121"/>
    </row>
    <row r="140" spans="217:220" x14ac:dyDescent="0.25">
      <c r="HI140" s="121"/>
      <c r="HJ140" s="121"/>
      <c r="HK140" s="121"/>
      <c r="HL140" s="121"/>
    </row>
    <row r="141" spans="217:220" x14ac:dyDescent="0.25">
      <c r="HI141" s="121"/>
      <c r="HJ141" s="121"/>
      <c r="HK141" s="121"/>
      <c r="HL141" s="121"/>
    </row>
    <row r="142" spans="217:220" x14ac:dyDescent="0.25">
      <c r="HI142" s="121"/>
      <c r="HJ142" s="121"/>
      <c r="HK142" s="121"/>
      <c r="HL142" s="121"/>
    </row>
    <row r="143" spans="217:220" x14ac:dyDescent="0.25">
      <c r="HI143" s="121"/>
      <c r="HJ143" s="121"/>
      <c r="HK143" s="121"/>
      <c r="HL143" s="121"/>
    </row>
    <row r="144" spans="217:220" x14ac:dyDescent="0.25">
      <c r="HI144" s="121"/>
      <c r="HJ144" s="121"/>
      <c r="HK144" s="121"/>
      <c r="HL144" s="121"/>
    </row>
    <row r="145" spans="217:220" x14ac:dyDescent="0.25">
      <c r="HI145" s="121"/>
      <c r="HJ145" s="121"/>
      <c r="HK145" s="121"/>
      <c r="HL145" s="121"/>
    </row>
    <row r="146" spans="217:220" x14ac:dyDescent="0.25">
      <c r="HI146" s="121"/>
      <c r="HJ146" s="121"/>
      <c r="HK146" s="121"/>
      <c r="HL146" s="121"/>
    </row>
    <row r="147" spans="217:220" x14ac:dyDescent="0.25">
      <c r="HI147" s="121"/>
      <c r="HJ147" s="121"/>
      <c r="HK147" s="121"/>
      <c r="HL147" s="121"/>
    </row>
    <row r="148" spans="217:220" x14ac:dyDescent="0.25">
      <c r="HI148" s="121"/>
      <c r="HJ148" s="121"/>
      <c r="HK148" s="121"/>
      <c r="HL148" s="121"/>
    </row>
    <row r="149" spans="217:220" x14ac:dyDescent="0.25">
      <c r="HI149" s="121"/>
      <c r="HJ149" s="121"/>
      <c r="HK149" s="121"/>
      <c r="HL149" s="121"/>
    </row>
    <row r="150" spans="217:220" x14ac:dyDescent="0.25">
      <c r="HI150" s="121"/>
      <c r="HJ150" s="121"/>
      <c r="HK150" s="121"/>
      <c r="HL150" s="121"/>
    </row>
    <row r="151" spans="217:220" x14ac:dyDescent="0.25">
      <c r="HI151" s="121"/>
      <c r="HJ151" s="121"/>
      <c r="HK151" s="121"/>
      <c r="HL151" s="121"/>
    </row>
    <row r="152" spans="217:220" x14ac:dyDescent="0.25">
      <c r="HI152" s="121"/>
      <c r="HJ152" s="121"/>
      <c r="HK152" s="121"/>
      <c r="HL152" s="121"/>
    </row>
    <row r="153" spans="217:220" x14ac:dyDescent="0.25">
      <c r="HI153" s="121"/>
      <c r="HJ153" s="121"/>
      <c r="HK153" s="121"/>
      <c r="HL153" s="121"/>
    </row>
    <row r="154" spans="217:220" x14ac:dyDescent="0.25">
      <c r="HI154" s="121"/>
      <c r="HJ154" s="121"/>
      <c r="HK154" s="121"/>
      <c r="HL154" s="121"/>
    </row>
    <row r="155" spans="217:220" x14ac:dyDescent="0.25">
      <c r="HI155" s="121"/>
      <c r="HJ155" s="121"/>
      <c r="HK155" s="121"/>
      <c r="HL155" s="121"/>
    </row>
    <row r="156" spans="217:220" x14ac:dyDescent="0.25">
      <c r="HI156" s="121"/>
      <c r="HJ156" s="121"/>
      <c r="HK156" s="121"/>
      <c r="HL156" s="121"/>
    </row>
    <row r="157" spans="217:220" x14ac:dyDescent="0.25">
      <c r="HI157" s="121"/>
      <c r="HJ157" s="121"/>
      <c r="HK157" s="121"/>
      <c r="HL157" s="121"/>
    </row>
    <row r="158" spans="217:220" x14ac:dyDescent="0.25">
      <c r="HI158" s="121"/>
      <c r="HJ158" s="121"/>
      <c r="HK158" s="121"/>
      <c r="HL158" s="121"/>
    </row>
    <row r="159" spans="217:220" x14ac:dyDescent="0.25">
      <c r="HI159" s="121"/>
      <c r="HJ159" s="121"/>
      <c r="HK159" s="121"/>
      <c r="HL159" s="121"/>
    </row>
    <row r="160" spans="217:220" x14ac:dyDescent="0.25">
      <c r="HI160" s="121"/>
      <c r="HJ160" s="121"/>
      <c r="HK160" s="121"/>
      <c r="HL160" s="121"/>
    </row>
    <row r="161" spans="217:220" x14ac:dyDescent="0.25">
      <c r="HI161" s="121"/>
      <c r="HJ161" s="121"/>
      <c r="HK161" s="121"/>
      <c r="HL161" s="121"/>
    </row>
    <row r="162" spans="217:220" x14ac:dyDescent="0.25">
      <c r="HI162" s="121"/>
      <c r="HJ162" s="121"/>
      <c r="HK162" s="121"/>
      <c r="HL162" s="121"/>
    </row>
    <row r="163" spans="217:220" x14ac:dyDescent="0.25">
      <c r="HI163" s="121"/>
      <c r="HJ163" s="121"/>
      <c r="HK163" s="121"/>
      <c r="HL163" s="121"/>
    </row>
    <row r="164" spans="217:220" x14ac:dyDescent="0.25">
      <c r="HI164" s="121"/>
      <c r="HJ164" s="121"/>
      <c r="HK164" s="121"/>
      <c r="HL164" s="121"/>
    </row>
    <row r="165" spans="217:220" x14ac:dyDescent="0.25">
      <c r="HI165" s="121"/>
      <c r="HJ165" s="121"/>
      <c r="HK165" s="121"/>
      <c r="HL165" s="121"/>
    </row>
    <row r="166" spans="217:220" x14ac:dyDescent="0.25">
      <c r="HI166" s="121"/>
      <c r="HJ166" s="121"/>
      <c r="HK166" s="121"/>
      <c r="HL166" s="121"/>
    </row>
    <row r="167" spans="217:220" x14ac:dyDescent="0.25">
      <c r="HI167" s="121"/>
      <c r="HJ167" s="121"/>
      <c r="HK167" s="121"/>
      <c r="HL167" s="121"/>
    </row>
    <row r="168" spans="217:220" x14ac:dyDescent="0.25">
      <c r="HI168" s="121"/>
      <c r="HJ168" s="121"/>
      <c r="HK168" s="121"/>
      <c r="HL168" s="121"/>
    </row>
    <row r="169" spans="217:220" x14ac:dyDescent="0.25">
      <c r="HI169" s="121"/>
      <c r="HJ169" s="121"/>
      <c r="HK169" s="121"/>
      <c r="HL169" s="121"/>
    </row>
    <row r="170" spans="217:220" x14ac:dyDescent="0.25">
      <c r="HI170" s="121"/>
      <c r="HJ170" s="121"/>
      <c r="HK170" s="121"/>
      <c r="HL170" s="121"/>
    </row>
    <row r="171" spans="217:220" x14ac:dyDescent="0.25">
      <c r="HI171" s="121"/>
      <c r="HJ171" s="121"/>
      <c r="HK171" s="121"/>
      <c r="HL171" s="121"/>
    </row>
    <row r="172" spans="217:220" x14ac:dyDescent="0.25">
      <c r="HI172" s="121"/>
      <c r="HJ172" s="121"/>
      <c r="HK172" s="121"/>
      <c r="HL172" s="121"/>
    </row>
    <row r="173" spans="217:220" x14ac:dyDescent="0.25">
      <c r="HI173" s="121"/>
      <c r="HJ173" s="121"/>
      <c r="HK173" s="121"/>
      <c r="HL173" s="121"/>
    </row>
    <row r="174" spans="217:220" x14ac:dyDescent="0.25">
      <c r="HI174" s="121"/>
      <c r="HJ174" s="121"/>
      <c r="HK174" s="121"/>
      <c r="HL174" s="121"/>
    </row>
    <row r="175" spans="217:220" x14ac:dyDescent="0.25">
      <c r="HI175" s="121"/>
      <c r="HJ175" s="121"/>
      <c r="HK175" s="121"/>
      <c r="HL175" s="121"/>
    </row>
    <row r="176" spans="217:220" x14ac:dyDescent="0.25">
      <c r="HI176" s="121"/>
      <c r="HJ176" s="121"/>
      <c r="HK176" s="121"/>
      <c r="HL176" s="121"/>
    </row>
    <row r="177" spans="217:220" x14ac:dyDescent="0.25">
      <c r="HI177" s="121"/>
      <c r="HJ177" s="121"/>
      <c r="HK177" s="121"/>
      <c r="HL177" s="121"/>
    </row>
    <row r="178" spans="217:220" x14ac:dyDescent="0.25">
      <c r="HI178" s="121"/>
      <c r="HJ178" s="121"/>
      <c r="HK178" s="121"/>
      <c r="HL178" s="121"/>
    </row>
    <row r="179" spans="217:220" x14ac:dyDescent="0.25">
      <c r="HI179" s="121"/>
      <c r="HJ179" s="121"/>
      <c r="HK179" s="121"/>
      <c r="HL179" s="121"/>
    </row>
    <row r="180" spans="217:220" x14ac:dyDescent="0.25">
      <c r="HI180" s="121"/>
      <c r="HJ180" s="121"/>
      <c r="HK180" s="121"/>
      <c r="HL180" s="121"/>
    </row>
    <row r="181" spans="217:220" x14ac:dyDescent="0.25">
      <c r="HI181" s="121"/>
      <c r="HJ181" s="121"/>
      <c r="HK181" s="121"/>
      <c r="HL181" s="121"/>
    </row>
  </sheetData>
  <mergeCells count="100">
    <mergeCell ref="IX2:IZ2"/>
    <mergeCell ref="HE2:HG2"/>
    <mergeCell ref="KH2:KJ2"/>
    <mergeCell ref="KK2:KM2"/>
    <mergeCell ref="KN2:KP2"/>
    <mergeCell ref="JP2:JR2"/>
    <mergeCell ref="JS2:JU2"/>
    <mergeCell ref="JV2:JX2"/>
    <mergeCell ref="JY2:KA2"/>
    <mergeCell ref="KB2:KD2"/>
    <mergeCell ref="KE2:KG2"/>
    <mergeCell ref="JA2:JC2"/>
    <mergeCell ref="JD2:JF2"/>
    <mergeCell ref="JG2:JI2"/>
    <mergeCell ref="JJ2:JL2"/>
    <mergeCell ref="JM2:JO2"/>
    <mergeCell ref="IO2:IQ2"/>
    <mergeCell ref="IR2:IT2"/>
    <mergeCell ref="IU2:IW2"/>
    <mergeCell ref="DA2:DC2"/>
    <mergeCell ref="DD2:DF2"/>
    <mergeCell ref="DG2:DI2"/>
    <mergeCell ref="GM2:GO2"/>
    <mergeCell ref="GP2:GR2"/>
    <mergeCell ref="DM2:DO2"/>
    <mergeCell ref="HH2:HJ2"/>
    <mergeCell ref="HW2:HY2"/>
    <mergeCell ref="HZ2:IB2"/>
    <mergeCell ref="IC2:IE2"/>
    <mergeCell ref="IF2:IH2"/>
    <mergeCell ref="II2:IK2"/>
    <mergeCell ref="GS2:GU2"/>
    <mergeCell ref="CO2:CQ2"/>
    <mergeCell ref="CR2:CT2"/>
    <mergeCell ref="CU2:CW2"/>
    <mergeCell ref="CL2:CN2"/>
    <mergeCell ref="IL2:IN2"/>
    <mergeCell ref="GV2:GX2"/>
    <mergeCell ref="GY2:HA2"/>
    <mergeCell ref="EH2:EJ2"/>
    <mergeCell ref="EK2:EM2"/>
    <mergeCell ref="EN2:EP2"/>
    <mergeCell ref="FC2:FE2"/>
    <mergeCell ref="DJ2:DL2"/>
    <mergeCell ref="CX2:CZ2"/>
    <mergeCell ref="DP2:DR2"/>
    <mergeCell ref="DS2:DU2"/>
    <mergeCell ref="DV2:DX2"/>
    <mergeCell ref="C2:E2"/>
    <mergeCell ref="F2:H2"/>
    <mergeCell ref="I2:K2"/>
    <mergeCell ref="L2:N2"/>
    <mergeCell ref="O2:Q2"/>
    <mergeCell ref="AV2:AX2"/>
    <mergeCell ref="AY2:BA2"/>
    <mergeCell ref="BB2:BD2"/>
    <mergeCell ref="BE2:BG2"/>
    <mergeCell ref="R2:T2"/>
    <mergeCell ref="U2:W2"/>
    <mergeCell ref="X2:Z2"/>
    <mergeCell ref="AA2:AC2"/>
    <mergeCell ref="AD2:AF2"/>
    <mergeCell ref="AG2:AI2"/>
    <mergeCell ref="AJ2:AL2"/>
    <mergeCell ref="AM2:AO2"/>
    <mergeCell ref="AP2:AR2"/>
    <mergeCell ref="AS2:AU2"/>
    <mergeCell ref="BH2:BJ2"/>
    <mergeCell ref="BK2:BM2"/>
    <mergeCell ref="BN2:BP2"/>
    <mergeCell ref="BQ2:BS2"/>
    <mergeCell ref="BT2:BV2"/>
    <mergeCell ref="BW2:BY2"/>
    <mergeCell ref="BZ2:CB2"/>
    <mergeCell ref="CC2:CE2"/>
    <mergeCell ref="CF2:CH2"/>
    <mergeCell ref="CI2:CK2"/>
    <mergeCell ref="DY2:EA2"/>
    <mergeCell ref="EB2:ED2"/>
    <mergeCell ref="EE2:EG2"/>
    <mergeCell ref="HT2:HV2"/>
    <mergeCell ref="EW2:EY2"/>
    <mergeCell ref="EZ2:FB2"/>
    <mergeCell ref="HK2:HM2"/>
    <mergeCell ref="HN2:HP2"/>
    <mergeCell ref="HQ2:HS2"/>
    <mergeCell ref="FI2:FK2"/>
    <mergeCell ref="FL2:FN2"/>
    <mergeCell ref="FO2:FQ2"/>
    <mergeCell ref="FR2:FT2"/>
    <mergeCell ref="FU2:FW2"/>
    <mergeCell ref="FX2:FZ2"/>
    <mergeCell ref="GA2:GC2"/>
    <mergeCell ref="GD2:GF2"/>
    <mergeCell ref="GG2:GI2"/>
    <mergeCell ref="HB2:HD2"/>
    <mergeCell ref="FF2:FH2"/>
    <mergeCell ref="EQ2:ES2"/>
    <mergeCell ref="ET2:EV2"/>
    <mergeCell ref="GJ2:GL2"/>
  </mergeCells>
  <hyperlinks>
    <hyperlink ref="EJ2:EK2" location="TeenCont" display="TeenCont"/>
  </hyperlinks>
  <pageMargins left="0.75" right="0.75" top="1" bottom="1" header="0.5" footer="0.5"/>
  <pageSetup orientation="portrait" r:id="rId1"/>
  <headerFooter alignWithMargins="0">
    <oddHeader>&amp;LDemographics</oddHeader>
    <oddFooter>&amp;L&amp;8Center for Health Statistics
Minnesota Department of Health&amp;R&amp;8&amp;P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L181"/>
  <sheetViews>
    <sheetView zoomScaleNormal="100" workbookViewId="0">
      <pane ySplit="4" topLeftCell="A5" activePane="bottomLeft" state="frozen"/>
      <selection pane="bottomLeft"/>
    </sheetView>
  </sheetViews>
  <sheetFormatPr defaultColWidth="9.33203125" defaultRowHeight="13.2" x14ac:dyDescent="0.25"/>
  <cols>
    <col min="1" max="1" width="9.33203125" style="114"/>
    <col min="2" max="2" width="18.33203125" style="114" customWidth="1"/>
    <col min="3" max="12" width="14.77734375" style="114" customWidth="1"/>
    <col min="13" max="22" width="12.77734375" style="114" customWidth="1"/>
    <col min="23" max="24" width="5.77734375" style="114" customWidth="1"/>
    <col min="25" max="25" width="7.77734375" style="114" customWidth="1"/>
    <col min="26" max="26" width="8" style="114" customWidth="1"/>
    <col min="27" max="27" width="7.44140625" style="114" customWidth="1"/>
    <col min="28" max="28" width="8.109375" style="114" customWidth="1"/>
    <col min="29" max="29" width="7.77734375" style="114" customWidth="1"/>
    <col min="30" max="30" width="9" style="114" customWidth="1"/>
    <col min="31" max="31" width="7.6640625" style="114" customWidth="1"/>
    <col min="32" max="32" width="7.44140625" style="114" customWidth="1"/>
    <col min="33" max="33" width="7.6640625" style="114" customWidth="1"/>
    <col min="34" max="37" width="9" style="114" customWidth="1"/>
    <col min="38" max="38" width="10.44140625" style="114" customWidth="1"/>
    <col min="39" max="39" width="11" style="114" customWidth="1"/>
    <col min="40" max="43" width="9" style="114" customWidth="1"/>
    <col min="44" max="44" width="10.44140625" style="114" customWidth="1"/>
    <col min="45" max="45" width="11" style="114" customWidth="1"/>
    <col min="46" max="46" width="10.6640625" style="114" customWidth="1"/>
    <col min="47" max="47" width="9" style="114" customWidth="1"/>
    <col min="48" max="48" width="10.109375" style="114" customWidth="1"/>
    <col min="49" max="54" width="9" style="114" customWidth="1"/>
    <col min="55" max="55" width="9.44140625" style="114" customWidth="1"/>
    <col min="56" max="58" width="9" style="114" customWidth="1"/>
    <col min="59" max="59" width="9.44140625" style="114" customWidth="1"/>
    <col min="60" max="60" width="5.77734375" style="114" customWidth="1"/>
    <col min="61" max="61" width="5.6640625" style="114" customWidth="1"/>
    <col min="62" max="64" width="5.77734375" style="114" customWidth="1"/>
    <col min="65" max="73" width="8.77734375" style="114" customWidth="1"/>
    <col min="74" max="89" width="9.6640625" style="114" customWidth="1"/>
    <col min="90" max="94" width="9.33203125" style="114"/>
    <col min="95" max="95" width="11.109375" style="114" customWidth="1"/>
    <col min="96" max="96" width="8.6640625" style="114" customWidth="1"/>
    <col min="97" max="97" width="8" style="114" customWidth="1"/>
    <col min="98" max="98" width="9" style="114" customWidth="1"/>
    <col min="99" max="99" width="9.6640625" style="114" customWidth="1"/>
    <col min="100" max="100" width="9.33203125" style="114"/>
    <col min="101" max="101" width="10.44140625" style="114" customWidth="1"/>
    <col min="102" max="102" width="11.44140625" style="114" customWidth="1"/>
    <col min="103" max="103" width="10.44140625" style="114" customWidth="1"/>
    <col min="104" max="105" width="11.44140625" style="114" customWidth="1"/>
    <col min="106" max="139" width="9.33203125" style="114"/>
    <col min="140" max="140" width="12.6640625" style="114" customWidth="1"/>
    <col min="141" max="176" width="9.33203125" style="114"/>
    <col min="177" max="195" width="7.77734375" style="114" customWidth="1"/>
    <col min="196" max="217" width="9.33203125" style="114"/>
    <col min="218" max="218" width="11.6640625" style="114" customWidth="1"/>
    <col min="219" max="219" width="13" style="114" customWidth="1"/>
    <col min="220" max="220" width="12.6640625" style="114" customWidth="1"/>
    <col min="221" max="221" width="14.44140625" style="114" customWidth="1"/>
    <col min="222" max="222" width="12.33203125" style="114" customWidth="1"/>
    <col min="223" max="223" width="11.33203125" style="114" customWidth="1"/>
    <col min="224" max="229" width="9.44140625" style="114" bestFit="1" customWidth="1"/>
    <col min="230" max="16384" width="9.33203125" style="114"/>
  </cols>
  <sheetData>
    <row r="1" spans="1:454" x14ac:dyDescent="0.25">
      <c r="B1" s="138" t="s">
        <v>286</v>
      </c>
      <c r="C1" s="117" t="s">
        <v>1180</v>
      </c>
      <c r="R1" s="117" t="s">
        <v>1179</v>
      </c>
      <c r="AG1" s="117" t="s">
        <v>1178</v>
      </c>
      <c r="AV1" s="117" t="s">
        <v>1177</v>
      </c>
      <c r="BK1" s="117" t="s">
        <v>1176</v>
      </c>
      <c r="BZ1" s="117" t="s">
        <v>1175</v>
      </c>
      <c r="CO1" s="117" t="s">
        <v>1174</v>
      </c>
      <c r="DD1" s="117" t="s">
        <v>1173</v>
      </c>
      <c r="DS1" s="117" t="s">
        <v>1172</v>
      </c>
      <c r="EH1" s="117" t="s">
        <v>1171</v>
      </c>
      <c r="EW1" s="117" t="s">
        <v>1170</v>
      </c>
      <c r="FL1" s="117" t="s">
        <v>1169</v>
      </c>
      <c r="GA1" s="117" t="s">
        <v>1168</v>
      </c>
      <c r="GP1" s="117" t="s">
        <v>1167</v>
      </c>
      <c r="HE1" s="117" t="s">
        <v>1166</v>
      </c>
      <c r="HT1" s="117" t="s">
        <v>1165</v>
      </c>
      <c r="II1" s="117" t="s">
        <v>1164</v>
      </c>
      <c r="JC1" s="114" t="s">
        <v>903</v>
      </c>
      <c r="JI1" s="114" t="s">
        <v>902</v>
      </c>
      <c r="JO1" s="114" t="s">
        <v>901</v>
      </c>
      <c r="JU1" s="114" t="s">
        <v>900</v>
      </c>
      <c r="KA1" s="114" t="s">
        <v>899</v>
      </c>
      <c r="KG1" s="114" t="s">
        <v>898</v>
      </c>
      <c r="KM1" s="114" t="s">
        <v>897</v>
      </c>
      <c r="KS1" s="114" t="s">
        <v>896</v>
      </c>
      <c r="KY1" s="158" t="s">
        <v>2349</v>
      </c>
      <c r="LE1" s="114" t="s">
        <v>895</v>
      </c>
      <c r="LK1" s="114" t="s">
        <v>894</v>
      </c>
      <c r="LQ1" s="114" t="s">
        <v>893</v>
      </c>
      <c r="LW1" s="114" t="s">
        <v>892</v>
      </c>
      <c r="MC1" s="114" t="s">
        <v>891</v>
      </c>
      <c r="MI1" s="114" t="s">
        <v>903</v>
      </c>
      <c r="MK1" s="114" t="s">
        <v>902</v>
      </c>
      <c r="MM1" s="114" t="s">
        <v>901</v>
      </c>
      <c r="MO1" s="114" t="s">
        <v>900</v>
      </c>
      <c r="MQ1" s="114" t="s">
        <v>899</v>
      </c>
      <c r="MS1" s="114" t="s">
        <v>898</v>
      </c>
      <c r="MU1" s="114" t="s">
        <v>897</v>
      </c>
      <c r="MW1" s="114" t="s">
        <v>896</v>
      </c>
      <c r="MY1" s="158" t="s">
        <v>2349</v>
      </c>
      <c r="NA1" s="114" t="s">
        <v>895</v>
      </c>
      <c r="NC1" s="114" t="s">
        <v>894</v>
      </c>
      <c r="NE1" s="114" t="s">
        <v>893</v>
      </c>
      <c r="NG1" s="114" t="s">
        <v>892</v>
      </c>
      <c r="NI1" s="114" t="s">
        <v>891</v>
      </c>
      <c r="NL1" s="114" t="s">
        <v>2595</v>
      </c>
      <c r="NP1" s="114" t="s">
        <v>2596</v>
      </c>
      <c r="OT1" s="114" t="s">
        <v>2597</v>
      </c>
      <c r="OX1" s="114" t="s">
        <v>2598</v>
      </c>
      <c r="PF1" s="114" t="s">
        <v>2599</v>
      </c>
      <c r="PJ1" s="114" t="s">
        <v>2600</v>
      </c>
      <c r="PN1" s="114" t="s">
        <v>2601</v>
      </c>
      <c r="PR1" s="114" t="s">
        <v>2602</v>
      </c>
      <c r="PV1" s="114" t="s">
        <v>2603</v>
      </c>
      <c r="PZ1" s="114" t="s">
        <v>2604</v>
      </c>
      <c r="QD1" s="114" t="s">
        <v>2605</v>
      </c>
      <c r="QH1" s="114" t="s">
        <v>2606</v>
      </c>
    </row>
    <row r="2" spans="1:454" s="116" customFormat="1" ht="30" customHeight="1" x14ac:dyDescent="0.25">
      <c r="A2" s="137"/>
      <c r="B2" s="137"/>
      <c r="C2" s="479" t="s">
        <v>302</v>
      </c>
      <c r="D2" s="480"/>
      <c r="E2" s="480"/>
      <c r="F2" s="479" t="s">
        <v>301</v>
      </c>
      <c r="G2" s="480"/>
      <c r="H2" s="480"/>
      <c r="I2" s="479" t="s">
        <v>300</v>
      </c>
      <c r="J2" s="480"/>
      <c r="K2" s="480"/>
      <c r="L2" s="479" t="s">
        <v>299</v>
      </c>
      <c r="M2" s="480"/>
      <c r="N2" s="480"/>
      <c r="O2" s="479" t="s">
        <v>298</v>
      </c>
      <c r="P2" s="480"/>
      <c r="Q2" s="480"/>
      <c r="R2" s="479" t="s">
        <v>302</v>
      </c>
      <c r="S2" s="480"/>
      <c r="T2" s="480"/>
      <c r="U2" s="479" t="s">
        <v>301</v>
      </c>
      <c r="V2" s="480"/>
      <c r="W2" s="480"/>
      <c r="X2" s="479" t="s">
        <v>300</v>
      </c>
      <c r="Y2" s="480"/>
      <c r="Z2" s="480"/>
      <c r="AA2" s="479" t="s">
        <v>299</v>
      </c>
      <c r="AB2" s="480"/>
      <c r="AC2" s="480"/>
      <c r="AD2" s="479" t="s">
        <v>298</v>
      </c>
      <c r="AE2" s="480"/>
      <c r="AF2" s="480"/>
      <c r="AG2" s="479" t="s">
        <v>302</v>
      </c>
      <c r="AH2" s="480"/>
      <c r="AI2" s="480"/>
      <c r="AJ2" s="479" t="s">
        <v>301</v>
      </c>
      <c r="AK2" s="480"/>
      <c r="AL2" s="480"/>
      <c r="AM2" s="479" t="s">
        <v>300</v>
      </c>
      <c r="AN2" s="480"/>
      <c r="AO2" s="480"/>
      <c r="AP2" s="479" t="s">
        <v>299</v>
      </c>
      <c r="AQ2" s="480"/>
      <c r="AR2" s="480"/>
      <c r="AS2" s="479" t="s">
        <v>298</v>
      </c>
      <c r="AT2" s="480"/>
      <c r="AU2" s="480"/>
      <c r="AV2" s="479" t="s">
        <v>302</v>
      </c>
      <c r="AW2" s="480"/>
      <c r="AX2" s="480"/>
      <c r="AY2" s="479" t="s">
        <v>301</v>
      </c>
      <c r="AZ2" s="480"/>
      <c r="BA2" s="480"/>
      <c r="BB2" s="479" t="s">
        <v>300</v>
      </c>
      <c r="BC2" s="480"/>
      <c r="BD2" s="480"/>
      <c r="BE2" s="479" t="s">
        <v>299</v>
      </c>
      <c r="BF2" s="480"/>
      <c r="BG2" s="480"/>
      <c r="BH2" s="479" t="s">
        <v>298</v>
      </c>
      <c r="BI2" s="480"/>
      <c r="BJ2" s="480"/>
      <c r="BK2" s="479" t="s">
        <v>302</v>
      </c>
      <c r="BL2" s="480"/>
      <c r="BM2" s="480"/>
      <c r="BN2" s="479" t="s">
        <v>301</v>
      </c>
      <c r="BO2" s="480"/>
      <c r="BP2" s="480"/>
      <c r="BQ2" s="479" t="s">
        <v>300</v>
      </c>
      <c r="BR2" s="480"/>
      <c r="BS2" s="480"/>
      <c r="BT2" s="479" t="s">
        <v>299</v>
      </c>
      <c r="BU2" s="480"/>
      <c r="BV2" s="480"/>
      <c r="BW2" s="479" t="s">
        <v>298</v>
      </c>
      <c r="BX2" s="480"/>
      <c r="BY2" s="480"/>
      <c r="BZ2" s="479" t="s">
        <v>302</v>
      </c>
      <c r="CA2" s="480"/>
      <c r="CB2" s="480"/>
      <c r="CC2" s="479" t="s">
        <v>301</v>
      </c>
      <c r="CD2" s="480"/>
      <c r="CE2" s="480"/>
      <c r="CF2" s="479" t="s">
        <v>300</v>
      </c>
      <c r="CG2" s="480"/>
      <c r="CH2" s="480"/>
      <c r="CI2" s="479" t="s">
        <v>299</v>
      </c>
      <c r="CJ2" s="480"/>
      <c r="CK2" s="480"/>
      <c r="CL2" s="479" t="s">
        <v>298</v>
      </c>
      <c r="CM2" s="480"/>
      <c r="CN2" s="480"/>
      <c r="CO2" s="479" t="s">
        <v>302</v>
      </c>
      <c r="CP2" s="480"/>
      <c r="CQ2" s="480"/>
      <c r="CR2" s="479" t="s">
        <v>301</v>
      </c>
      <c r="CS2" s="480"/>
      <c r="CT2" s="480"/>
      <c r="CU2" s="479" t="s">
        <v>300</v>
      </c>
      <c r="CV2" s="480"/>
      <c r="CW2" s="480"/>
      <c r="CX2" s="479" t="s">
        <v>299</v>
      </c>
      <c r="CY2" s="480"/>
      <c r="CZ2" s="480"/>
      <c r="DA2" s="479" t="s">
        <v>298</v>
      </c>
      <c r="DB2" s="480"/>
      <c r="DC2" s="480"/>
      <c r="DD2" s="479" t="s">
        <v>302</v>
      </c>
      <c r="DE2" s="480"/>
      <c r="DF2" s="480"/>
      <c r="DG2" s="479" t="s">
        <v>301</v>
      </c>
      <c r="DH2" s="480"/>
      <c r="DI2" s="480"/>
      <c r="DJ2" s="479" t="s">
        <v>300</v>
      </c>
      <c r="DK2" s="480"/>
      <c r="DL2" s="480"/>
      <c r="DM2" s="479" t="s">
        <v>299</v>
      </c>
      <c r="DN2" s="480"/>
      <c r="DO2" s="480"/>
      <c r="DP2" s="479" t="s">
        <v>298</v>
      </c>
      <c r="DQ2" s="480"/>
      <c r="DR2" s="480"/>
      <c r="DS2" s="479" t="s">
        <v>302</v>
      </c>
      <c r="DT2" s="480"/>
      <c r="DU2" s="480"/>
      <c r="DV2" s="479" t="s">
        <v>301</v>
      </c>
      <c r="DW2" s="480"/>
      <c r="DX2" s="480"/>
      <c r="DY2" s="479" t="s">
        <v>300</v>
      </c>
      <c r="DZ2" s="480"/>
      <c r="EA2" s="480"/>
      <c r="EB2" s="479" t="s">
        <v>299</v>
      </c>
      <c r="EC2" s="480"/>
      <c r="ED2" s="480"/>
      <c r="EE2" s="479" t="s">
        <v>298</v>
      </c>
      <c r="EF2" s="480"/>
      <c r="EG2" s="480"/>
      <c r="EH2" s="479" t="s">
        <v>302</v>
      </c>
      <c r="EI2" s="480"/>
      <c r="EJ2" s="480"/>
      <c r="EK2" s="479" t="s">
        <v>301</v>
      </c>
      <c r="EL2" s="480"/>
      <c r="EM2" s="480"/>
      <c r="EN2" s="479" t="s">
        <v>300</v>
      </c>
      <c r="EO2" s="480"/>
      <c r="EP2" s="480"/>
      <c r="EQ2" s="479" t="s">
        <v>299</v>
      </c>
      <c r="ER2" s="480"/>
      <c r="ES2" s="480"/>
      <c r="ET2" s="479" t="s">
        <v>298</v>
      </c>
      <c r="EU2" s="480"/>
      <c r="EV2" s="480"/>
      <c r="EW2" s="479" t="s">
        <v>302</v>
      </c>
      <c r="EX2" s="480"/>
      <c r="EY2" s="480"/>
      <c r="EZ2" s="479" t="s">
        <v>301</v>
      </c>
      <c r="FA2" s="480"/>
      <c r="FB2" s="480"/>
      <c r="FC2" s="479" t="s">
        <v>300</v>
      </c>
      <c r="FD2" s="480"/>
      <c r="FE2" s="480"/>
      <c r="FF2" s="479" t="s">
        <v>299</v>
      </c>
      <c r="FG2" s="480"/>
      <c r="FH2" s="480"/>
      <c r="FI2" s="479" t="s">
        <v>298</v>
      </c>
      <c r="FJ2" s="480"/>
      <c r="FK2" s="480"/>
      <c r="FL2" s="479" t="s">
        <v>302</v>
      </c>
      <c r="FM2" s="480"/>
      <c r="FN2" s="480"/>
      <c r="FO2" s="479" t="s">
        <v>301</v>
      </c>
      <c r="FP2" s="480"/>
      <c r="FQ2" s="480"/>
      <c r="FR2" s="479" t="s">
        <v>300</v>
      </c>
      <c r="FS2" s="480"/>
      <c r="FT2" s="480"/>
      <c r="FU2" s="479" t="s">
        <v>299</v>
      </c>
      <c r="FV2" s="480"/>
      <c r="FW2" s="480"/>
      <c r="FX2" s="479" t="s">
        <v>298</v>
      </c>
      <c r="FY2" s="480"/>
      <c r="FZ2" s="480"/>
      <c r="GA2" s="479" t="s">
        <v>302</v>
      </c>
      <c r="GB2" s="480"/>
      <c r="GC2" s="480"/>
      <c r="GD2" s="479" t="s">
        <v>301</v>
      </c>
      <c r="GE2" s="480"/>
      <c r="GF2" s="480"/>
      <c r="GG2" s="479" t="s">
        <v>300</v>
      </c>
      <c r="GH2" s="480"/>
      <c r="GI2" s="480"/>
      <c r="GJ2" s="479" t="s">
        <v>299</v>
      </c>
      <c r="GK2" s="480"/>
      <c r="GL2" s="480"/>
      <c r="GM2" s="479" t="s">
        <v>298</v>
      </c>
      <c r="GN2" s="480"/>
      <c r="GO2" s="480"/>
      <c r="GP2" s="479" t="s">
        <v>302</v>
      </c>
      <c r="GQ2" s="480"/>
      <c r="GR2" s="480"/>
      <c r="GS2" s="479" t="s">
        <v>301</v>
      </c>
      <c r="GT2" s="480"/>
      <c r="GU2" s="480"/>
      <c r="GV2" s="479" t="s">
        <v>300</v>
      </c>
      <c r="GW2" s="480"/>
      <c r="GX2" s="480"/>
      <c r="GY2" s="479" t="s">
        <v>299</v>
      </c>
      <c r="GZ2" s="480"/>
      <c r="HA2" s="480"/>
      <c r="HB2" s="479" t="s">
        <v>298</v>
      </c>
      <c r="HC2" s="480"/>
      <c r="HD2" s="480"/>
      <c r="HE2" s="479" t="s">
        <v>302</v>
      </c>
      <c r="HF2" s="480"/>
      <c r="HG2" s="480"/>
      <c r="HH2" s="479" t="s">
        <v>301</v>
      </c>
      <c r="HI2" s="480"/>
      <c r="HJ2" s="480"/>
      <c r="HK2" s="479" t="s">
        <v>300</v>
      </c>
      <c r="HL2" s="480"/>
      <c r="HM2" s="480"/>
      <c r="HN2" s="479" t="s">
        <v>299</v>
      </c>
      <c r="HO2" s="480"/>
      <c r="HP2" s="480"/>
      <c r="HQ2" s="479" t="s">
        <v>298</v>
      </c>
      <c r="HR2" s="480"/>
      <c r="HS2" s="480"/>
      <c r="HT2" s="479" t="s">
        <v>302</v>
      </c>
      <c r="HU2" s="480"/>
      <c r="HV2" s="480"/>
      <c r="HW2" s="479" t="s">
        <v>301</v>
      </c>
      <c r="HX2" s="480"/>
      <c r="HY2" s="480"/>
      <c r="HZ2" s="479" t="s">
        <v>300</v>
      </c>
      <c r="IA2" s="480"/>
      <c r="IB2" s="480"/>
      <c r="IC2" s="479" t="s">
        <v>299</v>
      </c>
      <c r="ID2" s="480"/>
      <c r="IE2" s="480"/>
      <c r="IF2" s="479" t="s">
        <v>298</v>
      </c>
      <c r="IG2" s="480"/>
      <c r="IH2" s="480"/>
      <c r="II2" s="479" t="s">
        <v>302</v>
      </c>
      <c r="IJ2" s="480"/>
      <c r="IK2" s="480"/>
      <c r="IL2" s="479" t="s">
        <v>301</v>
      </c>
      <c r="IM2" s="480"/>
      <c r="IN2" s="480"/>
      <c r="IO2" s="479" t="s">
        <v>300</v>
      </c>
      <c r="IP2" s="480"/>
      <c r="IQ2" s="480"/>
      <c r="IR2" s="479" t="s">
        <v>299</v>
      </c>
      <c r="IS2" s="480"/>
      <c r="IT2" s="480"/>
      <c r="IU2" s="479" t="s">
        <v>298</v>
      </c>
      <c r="IV2" s="480"/>
      <c r="IW2" s="480"/>
      <c r="JC2" s="116">
        <v>2013</v>
      </c>
      <c r="JF2" s="116">
        <v>2016</v>
      </c>
      <c r="JI2" s="116">
        <v>2013</v>
      </c>
      <c r="JL2" s="116">
        <v>2016</v>
      </c>
      <c r="JO2" s="116">
        <v>2013</v>
      </c>
      <c r="JR2" s="116">
        <v>2016</v>
      </c>
      <c r="JU2" s="116">
        <v>2013</v>
      </c>
      <c r="JX2" s="116">
        <v>2016</v>
      </c>
      <c r="KA2" s="116">
        <v>2013</v>
      </c>
      <c r="KD2" s="116">
        <v>2016</v>
      </c>
      <c r="KG2" s="116">
        <v>2013</v>
      </c>
      <c r="KJ2" s="116">
        <v>2016</v>
      </c>
      <c r="KM2" s="116">
        <v>2013</v>
      </c>
      <c r="KP2" s="116">
        <v>2016</v>
      </c>
      <c r="KS2" s="116">
        <v>2013</v>
      </c>
      <c r="KV2" s="116">
        <v>2016</v>
      </c>
      <c r="KY2" s="116">
        <v>2013</v>
      </c>
      <c r="LB2" s="116">
        <v>2016</v>
      </c>
      <c r="LE2" s="116">
        <v>2013</v>
      </c>
      <c r="LH2" s="116">
        <v>2016</v>
      </c>
      <c r="LK2" s="116">
        <v>2013</v>
      </c>
      <c r="LN2" s="116">
        <v>2016</v>
      </c>
      <c r="LQ2" s="116">
        <v>2013</v>
      </c>
      <c r="LT2" s="116">
        <v>2016</v>
      </c>
      <c r="LW2" s="116">
        <v>2013</v>
      </c>
      <c r="LZ2" s="116">
        <v>2016</v>
      </c>
      <c r="MC2" s="116">
        <v>2013</v>
      </c>
      <c r="MF2" s="116">
        <v>2016</v>
      </c>
      <c r="MI2" s="93">
        <v>2013</v>
      </c>
      <c r="MJ2" s="93">
        <v>2016</v>
      </c>
      <c r="MK2" s="93">
        <v>2013</v>
      </c>
      <c r="ML2" s="93">
        <v>2016</v>
      </c>
      <c r="MM2" s="93">
        <v>2013</v>
      </c>
      <c r="MN2" s="93">
        <v>2016</v>
      </c>
      <c r="MO2" s="93">
        <v>2013</v>
      </c>
      <c r="MP2" s="93">
        <v>2016</v>
      </c>
      <c r="MQ2" s="93">
        <v>2013</v>
      </c>
      <c r="MR2" s="93">
        <v>2016</v>
      </c>
      <c r="MS2" s="93">
        <v>2013</v>
      </c>
      <c r="MT2" s="93">
        <v>2016</v>
      </c>
      <c r="MU2" s="93">
        <v>2013</v>
      </c>
      <c r="MV2" s="93">
        <v>2016</v>
      </c>
      <c r="MW2" s="93">
        <v>2013</v>
      </c>
      <c r="MX2" s="93">
        <v>2016</v>
      </c>
      <c r="MY2" s="93">
        <v>2013</v>
      </c>
      <c r="MZ2" s="93">
        <v>2016</v>
      </c>
      <c r="NA2" s="93">
        <v>2013</v>
      </c>
      <c r="NB2" s="93">
        <v>2016</v>
      </c>
      <c r="NC2" s="93">
        <v>2013</v>
      </c>
      <c r="ND2" s="93">
        <v>2016</v>
      </c>
      <c r="NE2" s="93">
        <v>2013</v>
      </c>
      <c r="NF2" s="93">
        <v>2016</v>
      </c>
      <c r="NG2" s="93">
        <v>2013</v>
      </c>
      <c r="NH2" s="93">
        <v>2016</v>
      </c>
      <c r="NI2" s="93">
        <v>2013</v>
      </c>
      <c r="NJ2" s="93">
        <v>2016</v>
      </c>
      <c r="NL2" s="116">
        <v>2019</v>
      </c>
      <c r="NP2" s="116">
        <v>2007</v>
      </c>
      <c r="NV2" s="116">
        <v>2010</v>
      </c>
      <c r="OB2" s="116">
        <v>2013</v>
      </c>
      <c r="OH2" s="116">
        <v>2016</v>
      </c>
      <c r="ON2" s="116">
        <v>2019</v>
      </c>
      <c r="OT2" s="116">
        <v>2019</v>
      </c>
      <c r="OX2" s="116">
        <v>2016</v>
      </c>
      <c r="PB2" s="116">
        <v>2019</v>
      </c>
      <c r="PF2" s="116">
        <v>2019</v>
      </c>
      <c r="PJ2" s="116">
        <v>2019</v>
      </c>
      <c r="PN2" s="116">
        <v>2019</v>
      </c>
      <c r="PR2" s="116">
        <v>2019</v>
      </c>
      <c r="PV2" s="116">
        <v>2019</v>
      </c>
      <c r="PZ2" s="116">
        <v>2019</v>
      </c>
      <c r="QD2" s="116">
        <v>2019</v>
      </c>
      <c r="QH2" s="116">
        <v>2019</v>
      </c>
    </row>
    <row r="3" spans="1:454" s="116" customFormat="1" ht="23.4" x14ac:dyDescent="0.25">
      <c r="A3" s="137" t="s">
        <v>591</v>
      </c>
      <c r="B3" s="137" t="s">
        <v>590</v>
      </c>
      <c r="C3" s="111" t="s">
        <v>297</v>
      </c>
      <c r="D3" s="111" t="s">
        <v>288</v>
      </c>
      <c r="E3" s="111" t="s">
        <v>296</v>
      </c>
      <c r="F3" s="111" t="s">
        <v>297</v>
      </c>
      <c r="G3" s="111" t="s">
        <v>288</v>
      </c>
      <c r="H3" s="111" t="s">
        <v>296</v>
      </c>
      <c r="I3" s="111" t="s">
        <v>297</v>
      </c>
      <c r="J3" s="111" t="s">
        <v>288</v>
      </c>
      <c r="K3" s="111" t="s">
        <v>296</v>
      </c>
      <c r="L3" s="111" t="s">
        <v>297</v>
      </c>
      <c r="M3" s="111" t="s">
        <v>288</v>
      </c>
      <c r="N3" s="111" t="s">
        <v>296</v>
      </c>
      <c r="O3" s="111" t="s">
        <v>297</v>
      </c>
      <c r="P3" s="111" t="s">
        <v>288</v>
      </c>
      <c r="Q3" s="111" t="s">
        <v>296</v>
      </c>
      <c r="R3" s="111" t="s">
        <v>297</v>
      </c>
      <c r="S3" s="111" t="s">
        <v>288</v>
      </c>
      <c r="T3" s="111" t="s">
        <v>296</v>
      </c>
      <c r="U3" s="111" t="s">
        <v>297</v>
      </c>
      <c r="V3" s="111" t="s">
        <v>288</v>
      </c>
      <c r="W3" s="111" t="s">
        <v>296</v>
      </c>
      <c r="X3" s="111" t="s">
        <v>297</v>
      </c>
      <c r="Y3" s="111" t="s">
        <v>288</v>
      </c>
      <c r="Z3" s="111" t="s">
        <v>296</v>
      </c>
      <c r="AA3" s="111" t="s">
        <v>297</v>
      </c>
      <c r="AB3" s="111" t="s">
        <v>288</v>
      </c>
      <c r="AC3" s="111" t="s">
        <v>296</v>
      </c>
      <c r="AD3" s="111" t="s">
        <v>297</v>
      </c>
      <c r="AE3" s="111" t="s">
        <v>288</v>
      </c>
      <c r="AF3" s="111" t="s">
        <v>296</v>
      </c>
      <c r="AG3" s="111" t="s">
        <v>297</v>
      </c>
      <c r="AH3" s="111" t="s">
        <v>288</v>
      </c>
      <c r="AI3" s="111" t="s">
        <v>296</v>
      </c>
      <c r="AJ3" s="111" t="s">
        <v>297</v>
      </c>
      <c r="AK3" s="111" t="s">
        <v>288</v>
      </c>
      <c r="AL3" s="111" t="s">
        <v>296</v>
      </c>
      <c r="AM3" s="111" t="s">
        <v>297</v>
      </c>
      <c r="AN3" s="111" t="s">
        <v>288</v>
      </c>
      <c r="AO3" s="111" t="s">
        <v>296</v>
      </c>
      <c r="AP3" s="111" t="s">
        <v>297</v>
      </c>
      <c r="AQ3" s="111" t="s">
        <v>288</v>
      </c>
      <c r="AR3" s="111" t="s">
        <v>296</v>
      </c>
      <c r="AS3" s="111" t="s">
        <v>297</v>
      </c>
      <c r="AT3" s="111" t="s">
        <v>288</v>
      </c>
      <c r="AU3" s="111" t="s">
        <v>296</v>
      </c>
      <c r="AV3" s="111" t="s">
        <v>297</v>
      </c>
      <c r="AW3" s="111" t="s">
        <v>288</v>
      </c>
      <c r="AX3" s="111" t="s">
        <v>296</v>
      </c>
      <c r="AY3" s="111" t="s">
        <v>297</v>
      </c>
      <c r="AZ3" s="111" t="s">
        <v>288</v>
      </c>
      <c r="BA3" s="111" t="s">
        <v>296</v>
      </c>
      <c r="BB3" s="111" t="s">
        <v>297</v>
      </c>
      <c r="BC3" s="111" t="s">
        <v>288</v>
      </c>
      <c r="BD3" s="111" t="s">
        <v>296</v>
      </c>
      <c r="BE3" s="111" t="s">
        <v>297</v>
      </c>
      <c r="BF3" s="111" t="s">
        <v>288</v>
      </c>
      <c r="BG3" s="111" t="s">
        <v>296</v>
      </c>
      <c r="BH3" s="111" t="s">
        <v>297</v>
      </c>
      <c r="BI3" s="111" t="s">
        <v>288</v>
      </c>
      <c r="BJ3" s="111" t="s">
        <v>296</v>
      </c>
      <c r="BK3" s="111" t="s">
        <v>297</v>
      </c>
      <c r="BL3" s="111" t="s">
        <v>288</v>
      </c>
      <c r="BM3" s="111" t="s">
        <v>296</v>
      </c>
      <c r="BN3" s="111" t="s">
        <v>297</v>
      </c>
      <c r="BO3" s="111" t="s">
        <v>288</v>
      </c>
      <c r="BP3" s="111" t="s">
        <v>296</v>
      </c>
      <c r="BQ3" s="111" t="s">
        <v>297</v>
      </c>
      <c r="BR3" s="111" t="s">
        <v>288</v>
      </c>
      <c r="BS3" s="111" t="s">
        <v>296</v>
      </c>
      <c r="BT3" s="111" t="s">
        <v>297</v>
      </c>
      <c r="BU3" s="111" t="s">
        <v>288</v>
      </c>
      <c r="BV3" s="111" t="s">
        <v>296</v>
      </c>
      <c r="BW3" s="111" t="s">
        <v>297</v>
      </c>
      <c r="BX3" s="111" t="s">
        <v>288</v>
      </c>
      <c r="BY3" s="111" t="s">
        <v>296</v>
      </c>
      <c r="BZ3" s="111" t="s">
        <v>297</v>
      </c>
      <c r="CA3" s="111" t="s">
        <v>288</v>
      </c>
      <c r="CB3" s="111" t="s">
        <v>296</v>
      </c>
      <c r="CC3" s="111" t="s">
        <v>297</v>
      </c>
      <c r="CD3" s="111" t="s">
        <v>288</v>
      </c>
      <c r="CE3" s="111" t="s">
        <v>296</v>
      </c>
      <c r="CF3" s="111" t="s">
        <v>297</v>
      </c>
      <c r="CG3" s="111" t="s">
        <v>288</v>
      </c>
      <c r="CH3" s="111" t="s">
        <v>296</v>
      </c>
      <c r="CI3" s="111" t="s">
        <v>297</v>
      </c>
      <c r="CJ3" s="111" t="s">
        <v>288</v>
      </c>
      <c r="CK3" s="111" t="s">
        <v>296</v>
      </c>
      <c r="CL3" s="111" t="s">
        <v>297</v>
      </c>
      <c r="CM3" s="111" t="s">
        <v>288</v>
      </c>
      <c r="CN3" s="111" t="s">
        <v>296</v>
      </c>
      <c r="CO3" s="111" t="s">
        <v>297</v>
      </c>
      <c r="CP3" s="111" t="s">
        <v>288</v>
      </c>
      <c r="CQ3" s="111" t="s">
        <v>296</v>
      </c>
      <c r="CR3" s="111" t="s">
        <v>297</v>
      </c>
      <c r="CS3" s="111" t="s">
        <v>288</v>
      </c>
      <c r="CT3" s="111" t="s">
        <v>296</v>
      </c>
      <c r="CU3" s="111" t="s">
        <v>297</v>
      </c>
      <c r="CV3" s="111" t="s">
        <v>288</v>
      </c>
      <c r="CW3" s="111" t="s">
        <v>296</v>
      </c>
      <c r="CX3" s="111" t="s">
        <v>297</v>
      </c>
      <c r="CY3" s="111" t="s">
        <v>288</v>
      </c>
      <c r="CZ3" s="111" t="s">
        <v>296</v>
      </c>
      <c r="DA3" s="111" t="s">
        <v>297</v>
      </c>
      <c r="DB3" s="111" t="s">
        <v>288</v>
      </c>
      <c r="DC3" s="111" t="s">
        <v>296</v>
      </c>
      <c r="DD3" s="111" t="s">
        <v>297</v>
      </c>
      <c r="DE3" s="111" t="s">
        <v>288</v>
      </c>
      <c r="DF3" s="111" t="s">
        <v>296</v>
      </c>
      <c r="DG3" s="111" t="s">
        <v>297</v>
      </c>
      <c r="DH3" s="111" t="s">
        <v>288</v>
      </c>
      <c r="DI3" s="111" t="s">
        <v>296</v>
      </c>
      <c r="DJ3" s="111" t="s">
        <v>297</v>
      </c>
      <c r="DK3" s="111" t="s">
        <v>288</v>
      </c>
      <c r="DL3" s="111" t="s">
        <v>296</v>
      </c>
      <c r="DM3" s="111" t="s">
        <v>297</v>
      </c>
      <c r="DN3" s="111" t="s">
        <v>288</v>
      </c>
      <c r="DO3" s="111" t="s">
        <v>296</v>
      </c>
      <c r="DP3" s="111" t="s">
        <v>297</v>
      </c>
      <c r="DQ3" s="111" t="s">
        <v>288</v>
      </c>
      <c r="DR3" s="111" t="s">
        <v>296</v>
      </c>
      <c r="DS3" s="111" t="s">
        <v>297</v>
      </c>
      <c r="DT3" s="111" t="s">
        <v>288</v>
      </c>
      <c r="DU3" s="111" t="s">
        <v>296</v>
      </c>
      <c r="DV3" s="111" t="s">
        <v>297</v>
      </c>
      <c r="DW3" s="111" t="s">
        <v>288</v>
      </c>
      <c r="DX3" s="111" t="s">
        <v>296</v>
      </c>
      <c r="DY3" s="111" t="s">
        <v>297</v>
      </c>
      <c r="DZ3" s="111" t="s">
        <v>288</v>
      </c>
      <c r="EA3" s="111" t="s">
        <v>296</v>
      </c>
      <c r="EB3" s="111" t="s">
        <v>297</v>
      </c>
      <c r="EC3" s="111" t="s">
        <v>288</v>
      </c>
      <c r="ED3" s="111" t="s">
        <v>296</v>
      </c>
      <c r="EE3" s="111" t="s">
        <v>297</v>
      </c>
      <c r="EF3" s="111" t="s">
        <v>288</v>
      </c>
      <c r="EG3" s="111" t="s">
        <v>296</v>
      </c>
      <c r="EH3" s="111" t="s">
        <v>297</v>
      </c>
      <c r="EI3" s="111" t="s">
        <v>288</v>
      </c>
      <c r="EJ3" s="111" t="s">
        <v>296</v>
      </c>
      <c r="EK3" s="111" t="s">
        <v>297</v>
      </c>
      <c r="EL3" s="111" t="s">
        <v>288</v>
      </c>
      <c r="EM3" s="111" t="s">
        <v>296</v>
      </c>
      <c r="EN3" s="111" t="s">
        <v>297</v>
      </c>
      <c r="EO3" s="111" t="s">
        <v>288</v>
      </c>
      <c r="EP3" s="111" t="s">
        <v>296</v>
      </c>
      <c r="EQ3" s="111" t="s">
        <v>297</v>
      </c>
      <c r="ER3" s="111" t="s">
        <v>288</v>
      </c>
      <c r="ES3" s="111" t="s">
        <v>296</v>
      </c>
      <c r="ET3" s="111" t="s">
        <v>297</v>
      </c>
      <c r="EU3" s="111" t="s">
        <v>288</v>
      </c>
      <c r="EV3" s="111" t="s">
        <v>296</v>
      </c>
      <c r="EW3" s="111" t="s">
        <v>297</v>
      </c>
      <c r="EX3" s="111" t="s">
        <v>288</v>
      </c>
      <c r="EY3" s="111" t="s">
        <v>296</v>
      </c>
      <c r="EZ3" s="111" t="s">
        <v>297</v>
      </c>
      <c r="FA3" s="111" t="s">
        <v>288</v>
      </c>
      <c r="FB3" s="111" t="s">
        <v>296</v>
      </c>
      <c r="FC3" s="111" t="s">
        <v>297</v>
      </c>
      <c r="FD3" s="111" t="s">
        <v>288</v>
      </c>
      <c r="FE3" s="111" t="s">
        <v>296</v>
      </c>
      <c r="FF3" s="111" t="s">
        <v>297</v>
      </c>
      <c r="FG3" s="111" t="s">
        <v>288</v>
      </c>
      <c r="FH3" s="111" t="s">
        <v>296</v>
      </c>
      <c r="FI3" s="111" t="s">
        <v>297</v>
      </c>
      <c r="FJ3" s="111" t="s">
        <v>288</v>
      </c>
      <c r="FK3" s="111" t="s">
        <v>296</v>
      </c>
      <c r="FL3" s="111" t="s">
        <v>297</v>
      </c>
      <c r="FM3" s="111" t="s">
        <v>288</v>
      </c>
      <c r="FN3" s="111" t="s">
        <v>296</v>
      </c>
      <c r="FO3" s="111" t="s">
        <v>297</v>
      </c>
      <c r="FP3" s="111" t="s">
        <v>288</v>
      </c>
      <c r="FQ3" s="111" t="s">
        <v>296</v>
      </c>
      <c r="FR3" s="111" t="s">
        <v>297</v>
      </c>
      <c r="FS3" s="111" t="s">
        <v>288</v>
      </c>
      <c r="FT3" s="111" t="s">
        <v>296</v>
      </c>
      <c r="FU3" s="111" t="s">
        <v>297</v>
      </c>
      <c r="FV3" s="111" t="s">
        <v>288</v>
      </c>
      <c r="FW3" s="111" t="s">
        <v>296</v>
      </c>
      <c r="FX3" s="111" t="s">
        <v>297</v>
      </c>
      <c r="FY3" s="111" t="s">
        <v>288</v>
      </c>
      <c r="FZ3" s="111" t="s">
        <v>296</v>
      </c>
      <c r="GA3" s="111" t="s">
        <v>297</v>
      </c>
      <c r="GB3" s="111" t="s">
        <v>288</v>
      </c>
      <c r="GC3" s="111" t="s">
        <v>296</v>
      </c>
      <c r="GD3" s="111" t="s">
        <v>297</v>
      </c>
      <c r="GE3" s="111" t="s">
        <v>288</v>
      </c>
      <c r="GF3" s="111" t="s">
        <v>296</v>
      </c>
      <c r="GG3" s="111" t="s">
        <v>297</v>
      </c>
      <c r="GH3" s="111" t="s">
        <v>288</v>
      </c>
      <c r="GI3" s="111" t="s">
        <v>296</v>
      </c>
      <c r="GJ3" s="111" t="s">
        <v>297</v>
      </c>
      <c r="GK3" s="111" t="s">
        <v>288</v>
      </c>
      <c r="GL3" s="111" t="s">
        <v>296</v>
      </c>
      <c r="GM3" s="111" t="s">
        <v>297</v>
      </c>
      <c r="GN3" s="111" t="s">
        <v>288</v>
      </c>
      <c r="GO3" s="111" t="s">
        <v>296</v>
      </c>
      <c r="GP3" s="111" t="s">
        <v>297</v>
      </c>
      <c r="GQ3" s="111" t="s">
        <v>288</v>
      </c>
      <c r="GR3" s="111" t="s">
        <v>296</v>
      </c>
      <c r="GS3" s="111" t="s">
        <v>297</v>
      </c>
      <c r="GT3" s="111" t="s">
        <v>288</v>
      </c>
      <c r="GU3" s="111" t="s">
        <v>296</v>
      </c>
      <c r="GV3" s="111" t="s">
        <v>297</v>
      </c>
      <c r="GW3" s="111" t="s">
        <v>288</v>
      </c>
      <c r="GX3" s="111" t="s">
        <v>296</v>
      </c>
      <c r="GY3" s="111" t="s">
        <v>297</v>
      </c>
      <c r="GZ3" s="111" t="s">
        <v>288</v>
      </c>
      <c r="HA3" s="111" t="s">
        <v>296</v>
      </c>
      <c r="HB3" s="111" t="s">
        <v>297</v>
      </c>
      <c r="HC3" s="111" t="s">
        <v>288</v>
      </c>
      <c r="HD3" s="111" t="s">
        <v>296</v>
      </c>
      <c r="HE3" s="111" t="s">
        <v>297</v>
      </c>
      <c r="HF3" s="111" t="s">
        <v>288</v>
      </c>
      <c r="HG3" s="111" t="s">
        <v>296</v>
      </c>
      <c r="HH3" s="111" t="s">
        <v>297</v>
      </c>
      <c r="HI3" s="111" t="s">
        <v>288</v>
      </c>
      <c r="HJ3" s="111" t="s">
        <v>296</v>
      </c>
      <c r="HK3" s="111" t="s">
        <v>297</v>
      </c>
      <c r="HL3" s="111" t="s">
        <v>288</v>
      </c>
      <c r="HM3" s="111" t="s">
        <v>296</v>
      </c>
      <c r="HN3" s="111" t="s">
        <v>297</v>
      </c>
      <c r="HO3" s="111" t="s">
        <v>288</v>
      </c>
      <c r="HP3" s="111" t="s">
        <v>296</v>
      </c>
      <c r="HQ3" s="111" t="s">
        <v>297</v>
      </c>
      <c r="HR3" s="111" t="s">
        <v>288</v>
      </c>
      <c r="HS3" s="111" t="s">
        <v>296</v>
      </c>
      <c r="HT3" s="111" t="s">
        <v>297</v>
      </c>
      <c r="HU3" s="111" t="s">
        <v>288</v>
      </c>
      <c r="HV3" s="111" t="s">
        <v>296</v>
      </c>
      <c r="HW3" s="111" t="s">
        <v>297</v>
      </c>
      <c r="HX3" s="111" t="s">
        <v>288</v>
      </c>
      <c r="HY3" s="111" t="s">
        <v>296</v>
      </c>
      <c r="HZ3" s="111" t="s">
        <v>297</v>
      </c>
      <c r="IA3" s="111" t="s">
        <v>288</v>
      </c>
      <c r="IB3" s="111" t="s">
        <v>296</v>
      </c>
      <c r="IC3" s="111" t="s">
        <v>297</v>
      </c>
      <c r="ID3" s="111" t="s">
        <v>288</v>
      </c>
      <c r="IE3" s="111" t="s">
        <v>296</v>
      </c>
      <c r="IF3" s="111" t="s">
        <v>297</v>
      </c>
      <c r="IG3" s="111" t="s">
        <v>288</v>
      </c>
      <c r="IH3" s="111" t="s">
        <v>296</v>
      </c>
      <c r="II3" s="111" t="s">
        <v>297</v>
      </c>
      <c r="IJ3" s="111" t="s">
        <v>288</v>
      </c>
      <c r="IK3" s="111" t="s">
        <v>296</v>
      </c>
      <c r="IL3" s="111" t="s">
        <v>297</v>
      </c>
      <c r="IM3" s="111" t="s">
        <v>288</v>
      </c>
      <c r="IN3" s="111" t="s">
        <v>296</v>
      </c>
      <c r="IO3" s="111" t="s">
        <v>297</v>
      </c>
      <c r="IP3" s="111" t="s">
        <v>288</v>
      </c>
      <c r="IQ3" s="111" t="s">
        <v>296</v>
      </c>
      <c r="IR3" s="111" t="s">
        <v>297</v>
      </c>
      <c r="IS3" s="111" t="s">
        <v>288</v>
      </c>
      <c r="IT3" s="111" t="s">
        <v>296</v>
      </c>
      <c r="IU3" s="111" t="s">
        <v>297</v>
      </c>
      <c r="IV3" s="111" t="s">
        <v>288</v>
      </c>
      <c r="IW3" s="111" t="s">
        <v>296</v>
      </c>
      <c r="JC3" s="97" t="s">
        <v>289</v>
      </c>
      <c r="JD3" s="97" t="s">
        <v>288</v>
      </c>
      <c r="JE3" s="97" t="s">
        <v>287</v>
      </c>
      <c r="JF3" s="97" t="s">
        <v>289</v>
      </c>
      <c r="JG3" s="97" t="s">
        <v>288</v>
      </c>
      <c r="JH3" s="97" t="s">
        <v>287</v>
      </c>
      <c r="JI3" s="97" t="s">
        <v>289</v>
      </c>
      <c r="JJ3" s="97" t="s">
        <v>288</v>
      </c>
      <c r="JK3" s="97" t="s">
        <v>287</v>
      </c>
      <c r="JL3" s="97" t="s">
        <v>289</v>
      </c>
      <c r="JM3" s="97" t="s">
        <v>288</v>
      </c>
      <c r="JN3" s="97" t="s">
        <v>287</v>
      </c>
      <c r="JO3" s="97" t="s">
        <v>289</v>
      </c>
      <c r="JP3" s="97" t="s">
        <v>288</v>
      </c>
      <c r="JQ3" s="97" t="s">
        <v>287</v>
      </c>
      <c r="JR3" s="97" t="s">
        <v>289</v>
      </c>
      <c r="JS3" s="97" t="s">
        <v>288</v>
      </c>
      <c r="JT3" s="97" t="s">
        <v>287</v>
      </c>
      <c r="JU3" s="97" t="s">
        <v>289</v>
      </c>
      <c r="JV3" s="97" t="s">
        <v>288</v>
      </c>
      <c r="JW3" s="97" t="s">
        <v>287</v>
      </c>
      <c r="JX3" s="97" t="s">
        <v>289</v>
      </c>
      <c r="JY3" s="97" t="s">
        <v>288</v>
      </c>
      <c r="JZ3" s="97" t="s">
        <v>287</v>
      </c>
      <c r="KA3" s="97" t="s">
        <v>289</v>
      </c>
      <c r="KB3" s="97" t="s">
        <v>288</v>
      </c>
      <c r="KC3" s="97" t="s">
        <v>287</v>
      </c>
      <c r="KD3" s="97" t="s">
        <v>289</v>
      </c>
      <c r="KE3" s="97" t="s">
        <v>288</v>
      </c>
      <c r="KF3" s="97" t="s">
        <v>287</v>
      </c>
      <c r="KG3" s="97" t="s">
        <v>289</v>
      </c>
      <c r="KH3" s="97" t="s">
        <v>288</v>
      </c>
      <c r="KI3" s="97" t="s">
        <v>287</v>
      </c>
      <c r="KJ3" s="97" t="s">
        <v>289</v>
      </c>
      <c r="KK3" s="97" t="s">
        <v>288</v>
      </c>
      <c r="KL3" s="97" t="s">
        <v>287</v>
      </c>
      <c r="KM3" s="97" t="s">
        <v>289</v>
      </c>
      <c r="KN3" s="97" t="s">
        <v>288</v>
      </c>
      <c r="KO3" s="97" t="s">
        <v>287</v>
      </c>
      <c r="KP3" s="97" t="s">
        <v>289</v>
      </c>
      <c r="KQ3" s="97" t="s">
        <v>288</v>
      </c>
      <c r="KR3" s="97" t="s">
        <v>287</v>
      </c>
      <c r="KS3" s="97" t="s">
        <v>289</v>
      </c>
      <c r="KT3" s="97" t="s">
        <v>288</v>
      </c>
      <c r="KU3" s="97" t="s">
        <v>287</v>
      </c>
      <c r="KV3" s="97" t="s">
        <v>289</v>
      </c>
      <c r="KW3" s="97" t="s">
        <v>288</v>
      </c>
      <c r="KX3" s="97" t="s">
        <v>287</v>
      </c>
      <c r="KY3" s="97" t="s">
        <v>289</v>
      </c>
      <c r="KZ3" s="97" t="s">
        <v>288</v>
      </c>
      <c r="LA3" s="97" t="s">
        <v>287</v>
      </c>
      <c r="LB3" s="97" t="s">
        <v>289</v>
      </c>
      <c r="LC3" s="97" t="s">
        <v>288</v>
      </c>
      <c r="LD3" s="97" t="s">
        <v>287</v>
      </c>
      <c r="LE3" s="97" t="s">
        <v>289</v>
      </c>
      <c r="LF3" s="97" t="s">
        <v>288</v>
      </c>
      <c r="LG3" s="97" t="s">
        <v>287</v>
      </c>
      <c r="LH3" s="97" t="s">
        <v>289</v>
      </c>
      <c r="LI3" s="97" t="s">
        <v>288</v>
      </c>
      <c r="LJ3" s="97" t="s">
        <v>287</v>
      </c>
      <c r="LK3" s="97" t="s">
        <v>289</v>
      </c>
      <c r="LL3" s="97" t="s">
        <v>288</v>
      </c>
      <c r="LM3" s="97" t="s">
        <v>287</v>
      </c>
      <c r="LN3" s="97" t="s">
        <v>289</v>
      </c>
      <c r="LO3" s="97" t="s">
        <v>288</v>
      </c>
      <c r="LP3" s="97" t="s">
        <v>287</v>
      </c>
      <c r="LQ3" s="97" t="s">
        <v>289</v>
      </c>
      <c r="LR3" s="97" t="s">
        <v>288</v>
      </c>
      <c r="LS3" s="97" t="s">
        <v>287</v>
      </c>
      <c r="LT3" s="97" t="s">
        <v>289</v>
      </c>
      <c r="LU3" s="97" t="s">
        <v>288</v>
      </c>
      <c r="LV3" s="97" t="s">
        <v>287</v>
      </c>
      <c r="LW3" s="97" t="s">
        <v>289</v>
      </c>
      <c r="LX3" s="97" t="s">
        <v>288</v>
      </c>
      <c r="LY3" s="97" t="s">
        <v>287</v>
      </c>
      <c r="LZ3" s="97" t="s">
        <v>289</v>
      </c>
      <c r="MA3" s="97" t="s">
        <v>288</v>
      </c>
      <c r="MB3" s="97" t="s">
        <v>287</v>
      </c>
      <c r="MC3" s="97" t="s">
        <v>289</v>
      </c>
      <c r="MD3" s="97" t="s">
        <v>288</v>
      </c>
      <c r="ME3" s="97" t="s">
        <v>287</v>
      </c>
      <c r="MF3" s="97" t="s">
        <v>289</v>
      </c>
      <c r="MG3" s="97" t="s">
        <v>288</v>
      </c>
      <c r="MH3" s="97" t="s">
        <v>287</v>
      </c>
      <c r="MI3" s="93" t="s">
        <v>2351</v>
      </c>
      <c r="MJ3" s="93" t="s">
        <v>2351</v>
      </c>
      <c r="MK3" s="93" t="s">
        <v>2351</v>
      </c>
      <c r="ML3" s="93" t="s">
        <v>2351</v>
      </c>
      <c r="MM3" s="93" t="s">
        <v>2351</v>
      </c>
      <c r="MN3" s="93" t="s">
        <v>2351</v>
      </c>
      <c r="MO3" s="93" t="s">
        <v>2351</v>
      </c>
      <c r="MP3" s="93" t="s">
        <v>2351</v>
      </c>
      <c r="MQ3" s="93" t="s">
        <v>2351</v>
      </c>
      <c r="MR3" s="93" t="s">
        <v>2351</v>
      </c>
      <c r="MS3" s="93" t="s">
        <v>2351</v>
      </c>
      <c r="MT3" s="93" t="s">
        <v>2351</v>
      </c>
      <c r="MU3" s="93" t="s">
        <v>2351</v>
      </c>
      <c r="MV3" s="93" t="s">
        <v>2351</v>
      </c>
      <c r="MW3" s="93" t="s">
        <v>2351</v>
      </c>
      <c r="MX3" s="93" t="s">
        <v>2351</v>
      </c>
      <c r="MY3" s="93" t="s">
        <v>2351</v>
      </c>
      <c r="MZ3" s="93" t="s">
        <v>2351</v>
      </c>
      <c r="NA3" s="93" t="s">
        <v>2351</v>
      </c>
      <c r="NB3" s="93" t="s">
        <v>2351</v>
      </c>
      <c r="NC3" s="93" t="s">
        <v>2351</v>
      </c>
      <c r="ND3" s="93" t="s">
        <v>2351</v>
      </c>
      <c r="NE3" s="93" t="s">
        <v>2351</v>
      </c>
      <c r="NF3" s="93" t="s">
        <v>2351</v>
      </c>
      <c r="NG3" s="93" t="s">
        <v>2351</v>
      </c>
      <c r="NH3" s="93" t="s">
        <v>2351</v>
      </c>
      <c r="NI3" s="93" t="s">
        <v>2351</v>
      </c>
      <c r="NJ3" s="93" t="s">
        <v>2351</v>
      </c>
      <c r="NL3" s="93" t="s">
        <v>2351</v>
      </c>
      <c r="NM3" s="97" t="s">
        <v>289</v>
      </c>
      <c r="NN3" s="97" t="s">
        <v>288</v>
      </c>
      <c r="NO3" s="97" t="s">
        <v>287</v>
      </c>
      <c r="NP3" s="93" t="s">
        <v>2351</v>
      </c>
      <c r="NQ3" s="93" t="s">
        <v>297</v>
      </c>
      <c r="NR3" s="97" t="s">
        <v>289</v>
      </c>
      <c r="NS3" s="97" t="s">
        <v>288</v>
      </c>
      <c r="NT3" s="97" t="s">
        <v>287</v>
      </c>
      <c r="NU3" s="97" t="s">
        <v>296</v>
      </c>
      <c r="NV3" s="93" t="s">
        <v>2351</v>
      </c>
      <c r="NW3" s="93" t="s">
        <v>297</v>
      </c>
      <c r="NX3" s="97" t="s">
        <v>289</v>
      </c>
      <c r="NY3" s="97" t="s">
        <v>288</v>
      </c>
      <c r="NZ3" s="97" t="s">
        <v>287</v>
      </c>
      <c r="OA3" s="97" t="s">
        <v>296</v>
      </c>
      <c r="OB3" s="93" t="s">
        <v>2351</v>
      </c>
      <c r="OC3" s="93" t="s">
        <v>297</v>
      </c>
      <c r="OD3" s="97" t="s">
        <v>289</v>
      </c>
      <c r="OE3" s="97" t="s">
        <v>288</v>
      </c>
      <c r="OF3" s="97" t="s">
        <v>287</v>
      </c>
      <c r="OG3" s="97" t="s">
        <v>296</v>
      </c>
      <c r="OH3" s="93" t="s">
        <v>2351</v>
      </c>
      <c r="OI3" s="93" t="s">
        <v>297</v>
      </c>
      <c r="OJ3" s="97" t="s">
        <v>289</v>
      </c>
      <c r="OK3" s="97" t="s">
        <v>288</v>
      </c>
      <c r="OL3" s="97" t="s">
        <v>287</v>
      </c>
      <c r="OM3" s="97" t="s">
        <v>296</v>
      </c>
      <c r="ON3" s="93" t="s">
        <v>2351</v>
      </c>
      <c r="OO3" s="93" t="s">
        <v>297</v>
      </c>
      <c r="OP3" s="97" t="s">
        <v>289</v>
      </c>
      <c r="OQ3" s="97" t="s">
        <v>288</v>
      </c>
      <c r="OR3" s="97" t="s">
        <v>287</v>
      </c>
      <c r="OS3" s="97" t="s">
        <v>296</v>
      </c>
      <c r="OT3" s="93" t="s">
        <v>2351</v>
      </c>
      <c r="OU3" s="97" t="s">
        <v>289</v>
      </c>
      <c r="OV3" s="97" t="s">
        <v>288</v>
      </c>
      <c r="OW3" s="97" t="s">
        <v>287</v>
      </c>
      <c r="OX3" s="93" t="s">
        <v>2351</v>
      </c>
      <c r="OY3" s="97" t="s">
        <v>289</v>
      </c>
      <c r="OZ3" s="97" t="s">
        <v>288</v>
      </c>
      <c r="PA3" s="97" t="s">
        <v>287</v>
      </c>
      <c r="PB3" s="93" t="s">
        <v>2351</v>
      </c>
      <c r="PC3" s="97" t="s">
        <v>289</v>
      </c>
      <c r="PD3" s="97" t="s">
        <v>288</v>
      </c>
      <c r="PE3" s="97" t="s">
        <v>287</v>
      </c>
      <c r="PF3" s="93" t="s">
        <v>2351</v>
      </c>
      <c r="PG3" s="97" t="s">
        <v>289</v>
      </c>
      <c r="PH3" s="97" t="s">
        <v>288</v>
      </c>
      <c r="PI3" s="97" t="s">
        <v>287</v>
      </c>
      <c r="PJ3" s="93" t="s">
        <v>2351</v>
      </c>
      <c r="PK3" s="97" t="s">
        <v>289</v>
      </c>
      <c r="PL3" s="97" t="s">
        <v>288</v>
      </c>
      <c r="PM3" s="97" t="s">
        <v>287</v>
      </c>
      <c r="PN3" s="93" t="s">
        <v>2351</v>
      </c>
      <c r="PO3" s="97" t="s">
        <v>289</v>
      </c>
      <c r="PP3" s="97" t="s">
        <v>288</v>
      </c>
      <c r="PQ3" s="97" t="s">
        <v>287</v>
      </c>
      <c r="PR3" s="93" t="s">
        <v>2351</v>
      </c>
      <c r="PS3" s="97" t="s">
        <v>289</v>
      </c>
      <c r="PT3" s="97" t="s">
        <v>288</v>
      </c>
      <c r="PU3" s="97" t="s">
        <v>287</v>
      </c>
      <c r="PV3" s="93" t="s">
        <v>2351</v>
      </c>
      <c r="PW3" s="97" t="s">
        <v>289</v>
      </c>
      <c r="PX3" s="97" t="s">
        <v>288</v>
      </c>
      <c r="PY3" s="97" t="s">
        <v>287</v>
      </c>
      <c r="PZ3" s="93" t="s">
        <v>2351</v>
      </c>
      <c r="QA3" s="97" t="s">
        <v>289</v>
      </c>
      <c r="QB3" s="97" t="s">
        <v>288</v>
      </c>
      <c r="QC3" s="97" t="s">
        <v>287</v>
      </c>
      <c r="QD3" s="93" t="s">
        <v>2351</v>
      </c>
      <c r="QE3" s="97" t="s">
        <v>289</v>
      </c>
      <c r="QF3" s="97" t="s">
        <v>288</v>
      </c>
      <c r="QG3" s="97" t="s">
        <v>287</v>
      </c>
      <c r="QH3" s="93" t="s">
        <v>2351</v>
      </c>
      <c r="QI3" s="97" t="s">
        <v>289</v>
      </c>
      <c r="QJ3" s="97" t="s">
        <v>288</v>
      </c>
      <c r="QK3" s="97" t="s">
        <v>287</v>
      </c>
    </row>
    <row r="4" spans="1:454" s="125" customFormat="1" ht="13.8" thickBot="1" x14ac:dyDescent="0.3">
      <c r="A4" s="360">
        <v>0</v>
      </c>
      <c r="B4" s="361" t="s">
        <v>187</v>
      </c>
      <c r="C4" s="367" t="s">
        <v>1163</v>
      </c>
      <c r="D4" s="366" t="s">
        <v>1162</v>
      </c>
      <c r="E4" s="367" t="s">
        <v>1161</v>
      </c>
      <c r="F4" s="367" t="s">
        <v>1160</v>
      </c>
      <c r="G4" s="367" t="s">
        <v>1159</v>
      </c>
      <c r="H4" s="367" t="s">
        <v>1158</v>
      </c>
      <c r="I4" s="366" t="s">
        <v>1157</v>
      </c>
      <c r="J4" s="366" t="s">
        <v>1156</v>
      </c>
      <c r="K4" s="366" t="s">
        <v>1155</v>
      </c>
      <c r="L4" s="367" t="s">
        <v>1154</v>
      </c>
      <c r="M4" s="367" t="s">
        <v>1153</v>
      </c>
      <c r="N4" s="367" t="s">
        <v>1152</v>
      </c>
      <c r="O4" s="367" t="s">
        <v>1151</v>
      </c>
      <c r="P4" s="366" t="s">
        <v>1150</v>
      </c>
      <c r="Q4" s="366" t="s">
        <v>1149</v>
      </c>
      <c r="R4" s="366" t="s">
        <v>1148</v>
      </c>
      <c r="S4" s="367" t="s">
        <v>1147</v>
      </c>
      <c r="T4" s="367" t="s">
        <v>1146</v>
      </c>
      <c r="U4" s="367" t="s">
        <v>1145</v>
      </c>
      <c r="V4" s="367" t="s">
        <v>1144</v>
      </c>
      <c r="W4" s="366" t="s">
        <v>1143</v>
      </c>
      <c r="X4" s="366" t="s">
        <v>1142</v>
      </c>
      <c r="Y4" s="366" t="s">
        <v>1141</v>
      </c>
      <c r="Z4" s="367" t="s">
        <v>1140</v>
      </c>
      <c r="AA4" s="367" t="s">
        <v>1139</v>
      </c>
      <c r="AB4" s="367" t="s">
        <v>1138</v>
      </c>
      <c r="AC4" s="367" t="s">
        <v>1137</v>
      </c>
      <c r="AD4" s="366" t="s">
        <v>1136</v>
      </c>
      <c r="AE4" s="366" t="s">
        <v>1135</v>
      </c>
      <c r="AF4" s="366" t="s">
        <v>1134</v>
      </c>
      <c r="AG4" s="367" t="s">
        <v>1133</v>
      </c>
      <c r="AH4" s="367" t="s">
        <v>1132</v>
      </c>
      <c r="AI4" s="367" t="s">
        <v>1131</v>
      </c>
      <c r="AJ4" s="367" t="s">
        <v>1130</v>
      </c>
      <c r="AK4" s="366" t="s">
        <v>1129</v>
      </c>
      <c r="AL4" s="366" t="s">
        <v>1128</v>
      </c>
      <c r="AM4" s="366" t="s">
        <v>1127</v>
      </c>
      <c r="AN4" s="367" t="s">
        <v>1126</v>
      </c>
      <c r="AO4" s="367" t="s">
        <v>1125</v>
      </c>
      <c r="AP4" s="367" t="s">
        <v>1124</v>
      </c>
      <c r="AQ4" s="367" t="s">
        <v>1123</v>
      </c>
      <c r="AR4" s="366" t="s">
        <v>1122</v>
      </c>
      <c r="AS4" s="366" t="s">
        <v>1121</v>
      </c>
      <c r="AT4" s="366" t="s">
        <v>1120</v>
      </c>
      <c r="AU4" s="367" t="s">
        <v>1119</v>
      </c>
      <c r="AV4" s="367" t="s">
        <v>1118</v>
      </c>
      <c r="AW4" s="367" t="s">
        <v>1117</v>
      </c>
      <c r="AX4" s="367" t="s">
        <v>1116</v>
      </c>
      <c r="AY4" s="366" t="s">
        <v>1115</v>
      </c>
      <c r="AZ4" s="366" t="s">
        <v>1114</v>
      </c>
      <c r="BA4" s="366" t="s">
        <v>1113</v>
      </c>
      <c r="BB4" s="367" t="s">
        <v>1112</v>
      </c>
      <c r="BC4" s="367" t="s">
        <v>1111</v>
      </c>
      <c r="BD4" s="367" t="s">
        <v>1110</v>
      </c>
      <c r="BE4" s="367" t="s">
        <v>1109</v>
      </c>
      <c r="BF4" s="366" t="s">
        <v>1108</v>
      </c>
      <c r="BG4" s="366" t="s">
        <v>1107</v>
      </c>
      <c r="BH4" s="366" t="s">
        <v>1106</v>
      </c>
      <c r="BI4" s="367" t="s">
        <v>1105</v>
      </c>
      <c r="BJ4" s="367" t="s">
        <v>1104</v>
      </c>
      <c r="BK4" s="367" t="s">
        <v>1103</v>
      </c>
      <c r="BL4" s="367" t="s">
        <v>1102</v>
      </c>
      <c r="BM4" s="366" t="s">
        <v>1101</v>
      </c>
      <c r="BN4" s="366" t="s">
        <v>1100</v>
      </c>
      <c r="BO4" s="366" t="s">
        <v>1099</v>
      </c>
      <c r="BP4" s="367" t="s">
        <v>1098</v>
      </c>
      <c r="BQ4" s="367" t="s">
        <v>1097</v>
      </c>
      <c r="BR4" s="367" t="s">
        <v>1096</v>
      </c>
      <c r="BS4" s="367" t="s">
        <v>1095</v>
      </c>
      <c r="BT4" s="366" t="s">
        <v>1094</v>
      </c>
      <c r="BU4" s="366" t="s">
        <v>1093</v>
      </c>
      <c r="BV4" s="366" t="s">
        <v>1092</v>
      </c>
      <c r="BW4" s="367" t="s">
        <v>1091</v>
      </c>
      <c r="BX4" s="367" t="s">
        <v>1090</v>
      </c>
      <c r="BY4" s="367" t="s">
        <v>1089</v>
      </c>
      <c r="BZ4" s="367" t="s">
        <v>1088</v>
      </c>
      <c r="CA4" s="366" t="s">
        <v>1087</v>
      </c>
      <c r="CB4" s="366" t="s">
        <v>1086</v>
      </c>
      <c r="CC4" s="366" t="s">
        <v>1085</v>
      </c>
      <c r="CD4" s="367" t="s">
        <v>1084</v>
      </c>
      <c r="CE4" s="367" t="s">
        <v>1083</v>
      </c>
      <c r="CF4" s="367" t="s">
        <v>1082</v>
      </c>
      <c r="CG4" s="367" t="s">
        <v>1081</v>
      </c>
      <c r="CH4" s="366" t="s">
        <v>1080</v>
      </c>
      <c r="CI4" s="366" t="s">
        <v>1079</v>
      </c>
      <c r="CJ4" s="366" t="s">
        <v>1078</v>
      </c>
      <c r="CK4" s="367" t="s">
        <v>1077</v>
      </c>
      <c r="CL4" s="367" t="s">
        <v>1076</v>
      </c>
      <c r="CM4" s="367" t="s">
        <v>1075</v>
      </c>
      <c r="CN4" s="367" t="s">
        <v>1074</v>
      </c>
      <c r="CO4" s="366" t="s">
        <v>1073</v>
      </c>
      <c r="CP4" s="366" t="s">
        <v>1072</v>
      </c>
      <c r="CQ4" s="366" t="s">
        <v>1071</v>
      </c>
      <c r="CR4" s="367" t="s">
        <v>1070</v>
      </c>
      <c r="CS4" s="367" t="s">
        <v>1069</v>
      </c>
      <c r="CT4" s="367" t="s">
        <v>1068</v>
      </c>
      <c r="CU4" s="367" t="s">
        <v>1067</v>
      </c>
      <c r="CV4" s="366" t="s">
        <v>1066</v>
      </c>
      <c r="CW4" s="366" t="s">
        <v>1065</v>
      </c>
      <c r="CX4" s="366" t="s">
        <v>1064</v>
      </c>
      <c r="CY4" s="367" t="s">
        <v>1063</v>
      </c>
      <c r="CZ4" s="367" t="s">
        <v>1062</v>
      </c>
      <c r="DA4" s="367" t="s">
        <v>1061</v>
      </c>
      <c r="DB4" s="367" t="s">
        <v>1060</v>
      </c>
      <c r="DC4" s="366" t="s">
        <v>1059</v>
      </c>
      <c r="DD4" s="366" t="s">
        <v>1058</v>
      </c>
      <c r="DE4" s="366" t="s">
        <v>1057</v>
      </c>
      <c r="DF4" s="367" t="s">
        <v>1056</v>
      </c>
      <c r="DG4" s="367" t="s">
        <v>1055</v>
      </c>
      <c r="DH4" s="367" t="s">
        <v>1054</v>
      </c>
      <c r="DI4" s="367" t="s">
        <v>1053</v>
      </c>
      <c r="DJ4" s="366" t="s">
        <v>1052</v>
      </c>
      <c r="DK4" s="366" t="s">
        <v>1051</v>
      </c>
      <c r="DL4" s="366" t="s">
        <v>1050</v>
      </c>
      <c r="DM4" s="367" t="s">
        <v>1049</v>
      </c>
      <c r="DN4" s="367" t="s">
        <v>1048</v>
      </c>
      <c r="DO4" s="367" t="s">
        <v>1047</v>
      </c>
      <c r="DP4" s="367" t="s">
        <v>1046</v>
      </c>
      <c r="DQ4" s="366" t="s">
        <v>1045</v>
      </c>
      <c r="DR4" s="366" t="s">
        <v>1044</v>
      </c>
      <c r="DS4" s="366" t="s">
        <v>1043</v>
      </c>
      <c r="DT4" s="367" t="s">
        <v>1042</v>
      </c>
      <c r="DU4" s="367" t="s">
        <v>1041</v>
      </c>
      <c r="DV4" s="367" t="s">
        <v>1040</v>
      </c>
      <c r="DW4" s="367" t="s">
        <v>1039</v>
      </c>
      <c r="DX4" s="366" t="s">
        <v>1038</v>
      </c>
      <c r="DY4" s="366" t="s">
        <v>1037</v>
      </c>
      <c r="DZ4" s="366" t="s">
        <v>1036</v>
      </c>
      <c r="EA4" s="367" t="s">
        <v>1035</v>
      </c>
      <c r="EB4" s="367" t="s">
        <v>1034</v>
      </c>
      <c r="EC4" s="367" t="s">
        <v>1033</v>
      </c>
      <c r="ED4" s="367" t="s">
        <v>1032</v>
      </c>
      <c r="EE4" s="366" t="s">
        <v>1031</v>
      </c>
      <c r="EF4" s="366" t="s">
        <v>1030</v>
      </c>
      <c r="EG4" s="366" t="s">
        <v>1029</v>
      </c>
      <c r="EH4" s="367" t="s">
        <v>1028</v>
      </c>
      <c r="EI4" s="367" t="s">
        <v>1027</v>
      </c>
      <c r="EJ4" s="367" t="s">
        <v>1026</v>
      </c>
      <c r="EK4" s="367" t="s">
        <v>1025</v>
      </c>
      <c r="EL4" s="366" t="s">
        <v>1024</v>
      </c>
      <c r="EM4" s="366" t="s">
        <v>1023</v>
      </c>
      <c r="EN4" s="366" t="s">
        <v>1022</v>
      </c>
      <c r="EO4" s="367" t="s">
        <v>1021</v>
      </c>
      <c r="EP4" s="367" t="s">
        <v>1020</v>
      </c>
      <c r="EQ4" s="367" t="s">
        <v>1019</v>
      </c>
      <c r="ER4" s="367" t="s">
        <v>1018</v>
      </c>
      <c r="ES4" s="366" t="s">
        <v>1017</v>
      </c>
      <c r="ET4" s="366" t="s">
        <v>1016</v>
      </c>
      <c r="EU4" s="366" t="s">
        <v>1015</v>
      </c>
      <c r="EV4" s="367" t="s">
        <v>1014</v>
      </c>
      <c r="EW4" s="367" t="s">
        <v>1013</v>
      </c>
      <c r="EX4" s="367" t="s">
        <v>1012</v>
      </c>
      <c r="EY4" s="367" t="s">
        <v>1011</v>
      </c>
      <c r="EZ4" s="366" t="s">
        <v>1010</v>
      </c>
      <c r="FA4" s="366" t="s">
        <v>1009</v>
      </c>
      <c r="FB4" s="366" t="s">
        <v>1008</v>
      </c>
      <c r="FC4" s="367" t="s">
        <v>1007</v>
      </c>
      <c r="FD4" s="367" t="s">
        <v>1006</v>
      </c>
      <c r="FE4" s="367" t="s">
        <v>1005</v>
      </c>
      <c r="FF4" s="367" t="s">
        <v>1004</v>
      </c>
      <c r="FG4" s="366" t="s">
        <v>1003</v>
      </c>
      <c r="FH4" s="366" t="s">
        <v>1002</v>
      </c>
      <c r="FI4" s="366" t="s">
        <v>1001</v>
      </c>
      <c r="FJ4" s="367" t="s">
        <v>1000</v>
      </c>
      <c r="FK4" s="367" t="s">
        <v>999</v>
      </c>
      <c r="FL4" s="367" t="s">
        <v>998</v>
      </c>
      <c r="FM4" s="367" t="s">
        <v>997</v>
      </c>
      <c r="FN4" s="366" t="s">
        <v>996</v>
      </c>
      <c r="FO4" s="366" t="s">
        <v>995</v>
      </c>
      <c r="FP4" s="366" t="s">
        <v>994</v>
      </c>
      <c r="FQ4" s="367" t="s">
        <v>993</v>
      </c>
      <c r="FR4" s="367" t="s">
        <v>992</v>
      </c>
      <c r="FS4" s="367" t="s">
        <v>991</v>
      </c>
      <c r="FT4" s="367" t="s">
        <v>990</v>
      </c>
      <c r="FU4" s="366" t="s">
        <v>989</v>
      </c>
      <c r="FV4" s="366" t="s">
        <v>988</v>
      </c>
      <c r="FW4" s="366" t="s">
        <v>987</v>
      </c>
      <c r="FX4" s="367" t="s">
        <v>986</v>
      </c>
      <c r="FY4" s="367" t="s">
        <v>985</v>
      </c>
      <c r="FZ4" s="367" t="s">
        <v>984</v>
      </c>
      <c r="GA4" s="367" t="s">
        <v>983</v>
      </c>
      <c r="GB4" s="366" t="s">
        <v>982</v>
      </c>
      <c r="GC4" s="366" t="s">
        <v>981</v>
      </c>
      <c r="GD4" s="366" t="s">
        <v>980</v>
      </c>
      <c r="GE4" s="367" t="s">
        <v>979</v>
      </c>
      <c r="GF4" s="367" t="s">
        <v>978</v>
      </c>
      <c r="GG4" s="367" t="s">
        <v>977</v>
      </c>
      <c r="GH4" s="367" t="s">
        <v>976</v>
      </c>
      <c r="GI4" s="366" t="s">
        <v>975</v>
      </c>
      <c r="GJ4" s="366" t="s">
        <v>974</v>
      </c>
      <c r="GK4" s="366" t="s">
        <v>973</v>
      </c>
      <c r="GL4" s="367" t="s">
        <v>972</v>
      </c>
      <c r="GM4" s="367" t="s">
        <v>971</v>
      </c>
      <c r="GN4" s="367" t="s">
        <v>970</v>
      </c>
      <c r="GO4" s="367" t="s">
        <v>969</v>
      </c>
      <c r="GP4" s="366" t="s">
        <v>968</v>
      </c>
      <c r="GQ4" s="366" t="s">
        <v>967</v>
      </c>
      <c r="GR4" s="366" t="s">
        <v>966</v>
      </c>
      <c r="GS4" s="367" t="s">
        <v>965</v>
      </c>
      <c r="GT4" s="367" t="s">
        <v>964</v>
      </c>
      <c r="GU4" s="367" t="s">
        <v>963</v>
      </c>
      <c r="GV4" s="367" t="s">
        <v>962</v>
      </c>
      <c r="GW4" s="366" t="s">
        <v>961</v>
      </c>
      <c r="GX4" s="366" t="s">
        <v>960</v>
      </c>
      <c r="GY4" s="366" t="s">
        <v>959</v>
      </c>
      <c r="GZ4" s="367" t="s">
        <v>958</v>
      </c>
      <c r="HA4" s="367" t="s">
        <v>957</v>
      </c>
      <c r="HB4" s="367" t="s">
        <v>956</v>
      </c>
      <c r="HC4" s="367" t="s">
        <v>955</v>
      </c>
      <c r="HD4" s="366" t="s">
        <v>954</v>
      </c>
      <c r="HE4" s="366" t="s">
        <v>953</v>
      </c>
      <c r="HF4" s="366" t="s">
        <v>952</v>
      </c>
      <c r="HG4" s="367" t="s">
        <v>951</v>
      </c>
      <c r="HH4" s="367" t="s">
        <v>950</v>
      </c>
      <c r="HI4" s="367" t="s">
        <v>949</v>
      </c>
      <c r="HJ4" s="366" t="s">
        <v>948</v>
      </c>
      <c r="HK4" s="366" t="s">
        <v>947</v>
      </c>
      <c r="HL4" s="366" t="s">
        <v>946</v>
      </c>
      <c r="HM4" s="367" t="s">
        <v>945</v>
      </c>
      <c r="HN4" s="367" t="s">
        <v>944</v>
      </c>
      <c r="HO4" s="367" t="s">
        <v>943</v>
      </c>
      <c r="HP4" s="367" t="s">
        <v>942</v>
      </c>
      <c r="HQ4" s="367" t="s">
        <v>941</v>
      </c>
      <c r="HR4" s="367" t="s">
        <v>940</v>
      </c>
      <c r="HS4" s="367" t="s">
        <v>939</v>
      </c>
      <c r="HT4" s="367" t="s">
        <v>938</v>
      </c>
      <c r="HU4" s="367" t="s">
        <v>937</v>
      </c>
      <c r="HV4" s="367" t="s">
        <v>936</v>
      </c>
      <c r="HW4" s="367" t="s">
        <v>935</v>
      </c>
      <c r="HX4" s="367" t="s">
        <v>934</v>
      </c>
      <c r="HY4" s="367" t="s">
        <v>933</v>
      </c>
      <c r="HZ4" s="367" t="s">
        <v>932</v>
      </c>
      <c r="IA4" s="367" t="s">
        <v>931</v>
      </c>
      <c r="IB4" s="367" t="s">
        <v>930</v>
      </c>
      <c r="IC4" s="367" t="s">
        <v>929</v>
      </c>
      <c r="ID4" s="367" t="s">
        <v>928</v>
      </c>
      <c r="IE4" s="367" t="s">
        <v>927</v>
      </c>
      <c r="IF4" s="367" t="s">
        <v>926</v>
      </c>
      <c r="IG4" s="367" t="s">
        <v>925</v>
      </c>
      <c r="IH4" s="367" t="s">
        <v>924</v>
      </c>
      <c r="II4" s="367" t="s">
        <v>923</v>
      </c>
      <c r="IJ4" s="367" t="s">
        <v>922</v>
      </c>
      <c r="IK4" s="367" t="s">
        <v>921</v>
      </c>
      <c r="IL4" s="367" t="s">
        <v>920</v>
      </c>
      <c r="IM4" s="367" t="s">
        <v>919</v>
      </c>
      <c r="IN4" s="367" t="s">
        <v>918</v>
      </c>
      <c r="IO4" s="367" t="s">
        <v>917</v>
      </c>
      <c r="IP4" s="367" t="s">
        <v>916</v>
      </c>
      <c r="IQ4" s="367" t="s">
        <v>915</v>
      </c>
      <c r="IR4" s="367" t="s">
        <v>914</v>
      </c>
      <c r="IS4" s="367" t="s">
        <v>913</v>
      </c>
      <c r="IT4" s="367" t="s">
        <v>912</v>
      </c>
      <c r="IU4" s="367" t="s">
        <v>911</v>
      </c>
      <c r="IV4" s="367" t="s">
        <v>910</v>
      </c>
      <c r="IW4" s="367" t="s">
        <v>909</v>
      </c>
      <c r="IX4" s="367" t="s">
        <v>908</v>
      </c>
      <c r="IY4" s="367" t="s">
        <v>907</v>
      </c>
      <c r="IZ4" s="367" t="s">
        <v>906</v>
      </c>
      <c r="JA4" s="367" t="s">
        <v>905</v>
      </c>
      <c r="JB4" s="367" t="s">
        <v>904</v>
      </c>
      <c r="JC4" s="367" t="s">
        <v>2103</v>
      </c>
      <c r="JD4" s="367" t="s">
        <v>2104</v>
      </c>
      <c r="JE4" s="367" t="s">
        <v>2105</v>
      </c>
      <c r="JF4" s="367" t="s">
        <v>2106</v>
      </c>
      <c r="JG4" s="367" t="s">
        <v>2107</v>
      </c>
      <c r="JH4" s="367" t="s">
        <v>2108</v>
      </c>
      <c r="JI4" s="367" t="s">
        <v>2109</v>
      </c>
      <c r="JJ4" s="367" t="s">
        <v>2110</v>
      </c>
      <c r="JK4" s="366" t="s">
        <v>2111</v>
      </c>
      <c r="JL4" s="366" t="s">
        <v>2112</v>
      </c>
      <c r="JM4" s="366" t="s">
        <v>2113</v>
      </c>
      <c r="JN4" s="366" t="s">
        <v>2114</v>
      </c>
      <c r="JO4" s="366" t="s">
        <v>2115</v>
      </c>
      <c r="JP4" s="366" t="s">
        <v>2116</v>
      </c>
      <c r="JQ4" s="366" t="s">
        <v>2117</v>
      </c>
      <c r="JR4" s="366" t="s">
        <v>2118</v>
      </c>
      <c r="JS4" s="366" t="s">
        <v>2119</v>
      </c>
      <c r="JT4" s="366" t="s">
        <v>2120</v>
      </c>
      <c r="JU4" s="366" t="s">
        <v>2121</v>
      </c>
      <c r="JV4" s="366" t="s">
        <v>2122</v>
      </c>
      <c r="JW4" s="366" t="s">
        <v>2123</v>
      </c>
      <c r="JX4" s="366" t="s">
        <v>2124</v>
      </c>
      <c r="JY4" s="366" t="s">
        <v>2125</v>
      </c>
      <c r="JZ4" s="366" t="s">
        <v>2126</v>
      </c>
      <c r="KA4" s="366" t="s">
        <v>2127</v>
      </c>
      <c r="KB4" s="366" t="s">
        <v>2128</v>
      </c>
      <c r="KC4" s="366" t="s">
        <v>2129</v>
      </c>
      <c r="KD4" s="366" t="s">
        <v>2130</v>
      </c>
      <c r="KE4" s="366" t="s">
        <v>2131</v>
      </c>
      <c r="KF4" s="366" t="s">
        <v>2132</v>
      </c>
      <c r="KG4" s="366" t="s">
        <v>2133</v>
      </c>
      <c r="KH4" s="366" t="s">
        <v>2134</v>
      </c>
      <c r="KI4" s="366" t="s">
        <v>2135</v>
      </c>
      <c r="KJ4" s="366" t="s">
        <v>2136</v>
      </c>
      <c r="KK4" s="366" t="s">
        <v>2137</v>
      </c>
      <c r="KL4" s="366" t="s">
        <v>2138</v>
      </c>
      <c r="KM4" s="366" t="s">
        <v>2139</v>
      </c>
      <c r="KN4" s="371" t="s">
        <v>2140</v>
      </c>
      <c r="KO4" s="367" t="s">
        <v>2141</v>
      </c>
      <c r="KP4" s="367" t="s">
        <v>2142</v>
      </c>
      <c r="KQ4" s="367" t="s">
        <v>2143</v>
      </c>
      <c r="KR4" s="367" t="s">
        <v>2144</v>
      </c>
      <c r="KS4" s="366" t="s">
        <v>2145</v>
      </c>
      <c r="KT4" s="366" t="s">
        <v>2146</v>
      </c>
      <c r="KU4" s="366" t="s">
        <v>2147</v>
      </c>
      <c r="KV4" s="367" t="s">
        <v>2148</v>
      </c>
      <c r="KW4" s="367" t="s">
        <v>2149</v>
      </c>
      <c r="KX4" s="367" t="s">
        <v>2150</v>
      </c>
      <c r="KY4" s="367" t="s">
        <v>2151</v>
      </c>
      <c r="KZ4" s="366" t="s">
        <v>2152</v>
      </c>
      <c r="LA4" s="366" t="s">
        <v>2153</v>
      </c>
      <c r="LB4" s="366" t="s">
        <v>2154</v>
      </c>
      <c r="LC4" s="367" t="s">
        <v>2155</v>
      </c>
      <c r="LD4" s="367" t="s">
        <v>2156</v>
      </c>
      <c r="LE4" s="367" t="s">
        <v>2157</v>
      </c>
      <c r="LF4" s="366" t="s">
        <v>2158</v>
      </c>
      <c r="LG4" s="366" t="s">
        <v>2159</v>
      </c>
      <c r="LH4" s="366" t="s">
        <v>2160</v>
      </c>
      <c r="LI4" s="367" t="s">
        <v>2161</v>
      </c>
      <c r="LJ4" s="367" t="s">
        <v>2162</v>
      </c>
      <c r="LK4" s="367" t="s">
        <v>2163</v>
      </c>
      <c r="LL4" s="367" t="s">
        <v>2164</v>
      </c>
      <c r="LM4" s="367" t="s">
        <v>2165</v>
      </c>
      <c r="LN4" s="367" t="s">
        <v>2166</v>
      </c>
      <c r="LO4" s="367" t="s">
        <v>2167</v>
      </c>
      <c r="LP4" s="367" t="s">
        <v>2168</v>
      </c>
      <c r="LQ4" s="367" t="s">
        <v>2169</v>
      </c>
      <c r="LR4" s="367" t="s">
        <v>2170</v>
      </c>
      <c r="LS4" s="367" t="s">
        <v>2171</v>
      </c>
      <c r="LT4" s="367" t="s">
        <v>2172</v>
      </c>
      <c r="LU4" s="367" t="s">
        <v>2173</v>
      </c>
      <c r="LV4" s="367" t="s">
        <v>2174</v>
      </c>
      <c r="LW4" s="367" t="s">
        <v>2175</v>
      </c>
      <c r="LX4" s="367" t="s">
        <v>2176</v>
      </c>
      <c r="LY4" s="367" t="s">
        <v>2177</v>
      </c>
      <c r="LZ4" s="367" t="s">
        <v>2178</v>
      </c>
      <c r="MA4" s="367" t="s">
        <v>2179</v>
      </c>
      <c r="MB4" s="367" t="s">
        <v>2180</v>
      </c>
      <c r="MC4" s="367" t="s">
        <v>2181</v>
      </c>
      <c r="MD4" s="367" t="s">
        <v>2182</v>
      </c>
      <c r="ME4" s="367" t="s">
        <v>2183</v>
      </c>
      <c r="MF4" s="367" t="s">
        <v>2184</v>
      </c>
      <c r="MG4" s="367" t="s">
        <v>2185</v>
      </c>
      <c r="MH4" s="367" t="s">
        <v>2186</v>
      </c>
      <c r="MI4" s="366" t="s">
        <v>2401</v>
      </c>
      <c r="MJ4" s="366" t="s">
        <v>2402</v>
      </c>
      <c r="MK4" s="366" t="s">
        <v>2403</v>
      </c>
      <c r="ML4" s="366" t="s">
        <v>2404</v>
      </c>
      <c r="MM4" s="366" t="s">
        <v>2405</v>
      </c>
      <c r="MN4" s="366" t="s">
        <v>2406</v>
      </c>
      <c r="MO4" s="366" t="s">
        <v>2407</v>
      </c>
      <c r="MP4" s="366" t="s">
        <v>2408</v>
      </c>
      <c r="MQ4" s="366" t="s">
        <v>2409</v>
      </c>
      <c r="MR4" s="366" t="s">
        <v>2410</v>
      </c>
      <c r="MS4" s="366" t="s">
        <v>2411</v>
      </c>
      <c r="MT4" s="366" t="s">
        <v>2412</v>
      </c>
      <c r="MU4" s="366" t="s">
        <v>2413</v>
      </c>
      <c r="MV4" s="366" t="s">
        <v>2414</v>
      </c>
      <c r="MW4" s="366" t="s">
        <v>2415</v>
      </c>
      <c r="MX4" s="366" t="s">
        <v>2416</v>
      </c>
      <c r="MY4" s="366" t="s">
        <v>2417</v>
      </c>
      <c r="MZ4" s="366" t="s">
        <v>2418</v>
      </c>
      <c r="NA4" s="366" t="s">
        <v>2419</v>
      </c>
      <c r="NB4" s="366" t="s">
        <v>2420</v>
      </c>
      <c r="NC4" s="366" t="s">
        <v>2421</v>
      </c>
      <c r="ND4" s="366" t="s">
        <v>2422</v>
      </c>
      <c r="NE4" s="366" t="s">
        <v>2423</v>
      </c>
      <c r="NF4" s="366" t="s">
        <v>2424</v>
      </c>
      <c r="NG4" s="366" t="s">
        <v>2425</v>
      </c>
      <c r="NH4" s="366" t="s">
        <v>2426</v>
      </c>
      <c r="NI4" s="366" t="s">
        <v>2427</v>
      </c>
      <c r="NJ4" s="366" t="s">
        <v>2428</v>
      </c>
      <c r="NK4" s="366">
        <v>374</v>
      </c>
      <c r="NL4" s="366">
        <v>375</v>
      </c>
      <c r="NM4" s="366">
        <v>376</v>
      </c>
      <c r="NN4" s="366">
        <v>377</v>
      </c>
      <c r="NO4" s="366">
        <v>378</v>
      </c>
      <c r="NP4" s="366">
        <v>379</v>
      </c>
      <c r="NQ4" s="366">
        <v>380</v>
      </c>
      <c r="NR4" s="366">
        <v>381</v>
      </c>
      <c r="NS4" s="366">
        <v>382</v>
      </c>
      <c r="NT4" s="366">
        <v>383</v>
      </c>
      <c r="NU4" s="366">
        <v>384</v>
      </c>
      <c r="NV4" s="366">
        <v>385</v>
      </c>
      <c r="NW4" s="366">
        <v>386</v>
      </c>
      <c r="NX4" s="366">
        <v>387</v>
      </c>
      <c r="NY4" s="366">
        <v>388</v>
      </c>
      <c r="NZ4" s="366">
        <v>389</v>
      </c>
      <c r="OA4" s="366">
        <v>390</v>
      </c>
      <c r="OB4" s="366">
        <v>391</v>
      </c>
      <c r="OC4" s="366">
        <v>392</v>
      </c>
      <c r="OD4" s="366">
        <v>393</v>
      </c>
      <c r="OE4" s="366">
        <v>394</v>
      </c>
      <c r="OF4" s="366">
        <v>395</v>
      </c>
      <c r="OG4" s="366">
        <v>396</v>
      </c>
      <c r="OH4" s="366">
        <v>397</v>
      </c>
      <c r="OI4" s="366">
        <v>398</v>
      </c>
      <c r="OJ4" s="366">
        <v>399</v>
      </c>
      <c r="OK4" s="366">
        <v>400</v>
      </c>
      <c r="OL4" s="366">
        <v>401</v>
      </c>
      <c r="OM4" s="366">
        <v>402</v>
      </c>
      <c r="ON4" s="366">
        <v>403</v>
      </c>
      <c r="OO4" s="366">
        <v>404</v>
      </c>
      <c r="OP4" s="366">
        <v>405</v>
      </c>
      <c r="OQ4" s="366">
        <v>406</v>
      </c>
      <c r="OR4" s="366">
        <v>407</v>
      </c>
      <c r="OS4" s="366">
        <v>408</v>
      </c>
      <c r="OT4" s="366">
        <v>409</v>
      </c>
      <c r="OU4" s="366">
        <v>410</v>
      </c>
      <c r="OV4" s="366">
        <v>411</v>
      </c>
      <c r="OW4" s="366">
        <v>412</v>
      </c>
      <c r="OX4" s="366">
        <v>413</v>
      </c>
      <c r="OY4" s="366">
        <v>414</v>
      </c>
      <c r="OZ4" s="366">
        <v>415</v>
      </c>
      <c r="PA4" s="366">
        <v>416</v>
      </c>
      <c r="PB4" s="366">
        <v>417</v>
      </c>
      <c r="PC4" s="366">
        <v>418</v>
      </c>
      <c r="PD4" s="366">
        <v>419</v>
      </c>
      <c r="PE4" s="366">
        <v>420</v>
      </c>
      <c r="PF4" s="366">
        <v>421</v>
      </c>
      <c r="PG4" s="366">
        <v>422</v>
      </c>
      <c r="PH4" s="366">
        <v>423</v>
      </c>
      <c r="PI4" s="366">
        <v>424</v>
      </c>
      <c r="PJ4" s="366">
        <v>425</v>
      </c>
      <c r="PK4" s="366">
        <v>426</v>
      </c>
      <c r="PL4" s="366">
        <v>427</v>
      </c>
      <c r="PM4" s="366">
        <v>428</v>
      </c>
      <c r="PN4" s="366">
        <v>429</v>
      </c>
      <c r="PO4" s="366">
        <v>430</v>
      </c>
      <c r="PP4" s="366">
        <v>431</v>
      </c>
      <c r="PQ4" s="366">
        <v>432</v>
      </c>
      <c r="PR4" s="366">
        <v>433</v>
      </c>
      <c r="PS4" s="366">
        <v>434</v>
      </c>
      <c r="PT4" s="366">
        <v>435</v>
      </c>
      <c r="PU4" s="366">
        <v>436</v>
      </c>
      <c r="PV4" s="366">
        <v>437</v>
      </c>
      <c r="PW4" s="366">
        <v>438</v>
      </c>
      <c r="PX4" s="366">
        <v>439</v>
      </c>
      <c r="PY4" s="366">
        <v>440</v>
      </c>
      <c r="PZ4" s="366">
        <v>441</v>
      </c>
      <c r="QA4" s="366">
        <v>442</v>
      </c>
      <c r="QB4" s="366">
        <v>443</v>
      </c>
      <c r="QC4" s="366">
        <v>444</v>
      </c>
      <c r="QD4" s="366">
        <v>445</v>
      </c>
      <c r="QE4" s="366">
        <v>446</v>
      </c>
      <c r="QF4" s="366">
        <v>447</v>
      </c>
      <c r="QG4" s="366">
        <v>448</v>
      </c>
      <c r="QH4" s="366">
        <v>449</v>
      </c>
      <c r="QI4" s="366">
        <v>450</v>
      </c>
      <c r="QJ4" s="366">
        <v>451</v>
      </c>
      <c r="QK4" s="366">
        <v>452</v>
      </c>
      <c r="QL4" s="366">
        <v>453</v>
      </c>
    </row>
    <row r="5" spans="1:454" ht="13.8" thickTop="1" x14ac:dyDescent="0.25">
      <c r="A5" s="114">
        <v>1</v>
      </c>
      <c r="B5" s="93" t="s">
        <v>2</v>
      </c>
      <c r="C5" s="189">
        <v>13.750000000000004</v>
      </c>
      <c r="D5" s="189">
        <v>35.211267605633793</v>
      </c>
      <c r="E5" s="189">
        <v>54.545454545454554</v>
      </c>
      <c r="F5" s="189">
        <v>6.0240963855421708</v>
      </c>
      <c r="G5" s="189">
        <v>26.027397260273993</v>
      </c>
      <c r="H5" s="189">
        <v>43.478260869565204</v>
      </c>
      <c r="I5" s="189">
        <v>1.4285714285714286</v>
      </c>
      <c r="J5" s="189">
        <v>26.495726495726512</v>
      </c>
      <c r="K5" s="189">
        <v>36.842105263157912</v>
      </c>
      <c r="L5" s="189">
        <v>2.2900763358778629</v>
      </c>
      <c r="M5" s="190">
        <v>18.181818181818183</v>
      </c>
      <c r="N5" s="190">
        <v>28.71287128712871</v>
      </c>
      <c r="O5" s="190">
        <v>1.5384615384615385</v>
      </c>
      <c r="P5" s="190">
        <v>12.799999999999997</v>
      </c>
      <c r="Q5" s="190">
        <v>23.469387755102044</v>
      </c>
      <c r="R5" s="190" t="s">
        <v>286</v>
      </c>
      <c r="S5" s="190" t="s">
        <v>286</v>
      </c>
      <c r="T5" s="190" t="s">
        <v>286</v>
      </c>
      <c r="U5" s="190">
        <v>4.8192771084337327</v>
      </c>
      <c r="V5" s="190">
        <v>26.388888888888886</v>
      </c>
      <c r="W5" s="190">
        <v>46.086956521739133</v>
      </c>
      <c r="X5" s="190">
        <v>2.1428571428571432</v>
      </c>
      <c r="Y5" s="190">
        <v>26.495726495726501</v>
      </c>
      <c r="Z5" s="190">
        <v>33.333333333333336</v>
      </c>
      <c r="AA5" s="190">
        <v>3.0534351145038183</v>
      </c>
      <c r="AB5" s="132">
        <v>19.548872180451131</v>
      </c>
      <c r="AC5" s="132">
        <v>28.71287128712871</v>
      </c>
      <c r="AD5" s="132">
        <v>0.76335877862595403</v>
      </c>
      <c r="AE5" s="132">
        <v>15.748031496062994</v>
      </c>
      <c r="AF5" s="190">
        <v>24.752475247524757</v>
      </c>
      <c r="AG5" s="189">
        <v>0</v>
      </c>
      <c r="AH5" s="189">
        <v>14.084507042253517</v>
      </c>
      <c r="AI5" s="191">
        <v>13.636363636363638</v>
      </c>
      <c r="AJ5" s="191">
        <v>0</v>
      </c>
      <c r="AK5" s="190">
        <v>5.479452054794522</v>
      </c>
      <c r="AL5" s="190">
        <v>15.652173913043482</v>
      </c>
      <c r="AM5" s="190">
        <v>0.7142857142857143</v>
      </c>
      <c r="AN5" s="190">
        <v>5.9829059829059847</v>
      </c>
      <c r="AO5" s="190">
        <v>13.684210526315788</v>
      </c>
      <c r="AP5" s="190">
        <v>0</v>
      </c>
      <c r="AQ5" s="190">
        <v>3.7878787878787876</v>
      </c>
      <c r="AR5" s="190">
        <v>7.9207920792079198</v>
      </c>
      <c r="AS5" s="190">
        <v>0</v>
      </c>
      <c r="AT5" s="190">
        <v>4.0000000000000018</v>
      </c>
      <c r="AU5" s="190">
        <v>7.1428571428571432</v>
      </c>
      <c r="AV5" s="190" t="s">
        <v>286</v>
      </c>
      <c r="AW5" s="190" t="s">
        <v>286</v>
      </c>
      <c r="AX5" s="132" t="s">
        <v>286</v>
      </c>
      <c r="AY5" s="132" t="s">
        <v>286</v>
      </c>
      <c r="AZ5" s="132" t="s">
        <v>286</v>
      </c>
      <c r="BA5" s="132" t="s">
        <v>286</v>
      </c>
      <c r="BB5" s="190" t="s">
        <v>286</v>
      </c>
      <c r="BC5" s="132" t="s">
        <v>286</v>
      </c>
      <c r="BD5" s="132" t="s">
        <v>286</v>
      </c>
      <c r="BE5" s="132">
        <v>0.76335877862595403</v>
      </c>
      <c r="BF5" s="132">
        <v>17.29323308270677</v>
      </c>
      <c r="BG5" s="190">
        <v>18.627450980392151</v>
      </c>
      <c r="BH5" s="132">
        <v>0</v>
      </c>
      <c r="BI5" s="132">
        <v>12.598425196850394</v>
      </c>
      <c r="BJ5" s="132">
        <v>13.861386138613863</v>
      </c>
      <c r="BK5" s="132">
        <v>2.6666666666666665</v>
      </c>
      <c r="BL5" s="190">
        <v>31.343283582089544</v>
      </c>
      <c r="BM5" s="132">
        <v>18.181818181818183</v>
      </c>
      <c r="BN5" s="192">
        <v>3.5294117647058831</v>
      </c>
      <c r="BO5" s="192">
        <v>27.941176470588246</v>
      </c>
      <c r="BP5" s="192">
        <v>31.858407079646021</v>
      </c>
      <c r="BQ5" s="190">
        <v>1.4814814814814816</v>
      </c>
      <c r="BR5" s="132">
        <v>28.440366972477065</v>
      </c>
      <c r="BS5" s="132">
        <v>30.851063829787236</v>
      </c>
      <c r="BT5" s="132">
        <v>0.75757575757575757</v>
      </c>
      <c r="BU5" s="190">
        <v>17.293233082706763</v>
      </c>
      <c r="BV5" s="132">
        <v>32.352941176470587</v>
      </c>
      <c r="BW5" s="132">
        <v>0</v>
      </c>
      <c r="BX5" s="132">
        <v>19.672131147540977</v>
      </c>
      <c r="BY5" s="190">
        <v>29.702970297029722</v>
      </c>
      <c r="BZ5" s="132">
        <v>1.3333333333333333</v>
      </c>
      <c r="CA5" s="132">
        <v>25.373134328358216</v>
      </c>
      <c r="CB5" s="132">
        <v>9.0909090909090899</v>
      </c>
      <c r="CC5" s="190">
        <v>1.1764705882352937</v>
      </c>
      <c r="CD5" s="132">
        <v>21.323529411764717</v>
      </c>
      <c r="CE5" s="132">
        <v>20.353982300884958</v>
      </c>
      <c r="CF5" s="132">
        <v>1.4814814814814816</v>
      </c>
      <c r="CG5" s="190">
        <v>22.018348623853221</v>
      </c>
      <c r="CH5" s="132">
        <v>26.595744680851066</v>
      </c>
      <c r="CI5" s="132">
        <v>0</v>
      </c>
      <c r="CJ5" s="132">
        <v>13.63636363636364</v>
      </c>
      <c r="CK5" s="132">
        <v>18.627450980392169</v>
      </c>
      <c r="CL5" s="132">
        <v>0</v>
      </c>
      <c r="CM5" s="132">
        <v>11.5702479338843</v>
      </c>
      <c r="CN5" s="132">
        <v>22.772277227722768</v>
      </c>
      <c r="CO5" s="132">
        <v>5.4794520547945202</v>
      </c>
      <c r="CP5" s="190">
        <v>14.705882352941178</v>
      </c>
      <c r="CQ5" s="132">
        <v>0</v>
      </c>
      <c r="CR5" s="132">
        <v>8.2352941176470615</v>
      </c>
      <c r="CS5" s="192">
        <v>7.1428571428571441</v>
      </c>
      <c r="CT5" s="192">
        <v>4.4247787610619476</v>
      </c>
      <c r="CU5" s="190">
        <v>2.238805970149254</v>
      </c>
      <c r="CV5" s="132">
        <v>9.1743119266055047</v>
      </c>
      <c r="CW5" s="132">
        <v>7.4468085106382995</v>
      </c>
      <c r="CX5" s="192">
        <v>4.8000000000000016</v>
      </c>
      <c r="CY5" s="192">
        <v>3.8167938931297711</v>
      </c>
      <c r="CZ5" s="190">
        <v>3.9999999999999996</v>
      </c>
      <c r="DA5" s="132">
        <v>0.76923076923076927</v>
      </c>
      <c r="DB5" s="132">
        <v>5.7377049180327901</v>
      </c>
      <c r="DC5" s="192">
        <v>7.216494845360824</v>
      </c>
      <c r="DD5" s="192" t="s">
        <v>286</v>
      </c>
      <c r="DE5" s="190">
        <v>13.432835820895527</v>
      </c>
      <c r="DF5" s="132">
        <v>0</v>
      </c>
      <c r="DG5" s="132" t="s">
        <v>286</v>
      </c>
      <c r="DH5" s="192">
        <v>7.8571428571428577</v>
      </c>
      <c r="DI5" s="192">
        <v>6.2500000000000009</v>
      </c>
      <c r="DJ5" s="190" t="s">
        <v>286</v>
      </c>
      <c r="DK5" s="132">
        <v>2.7522935779816509</v>
      </c>
      <c r="DL5" s="132">
        <v>10.638297872340427</v>
      </c>
      <c r="DM5" s="132" t="s">
        <v>286</v>
      </c>
      <c r="DN5" s="132">
        <v>0.76923076923076905</v>
      </c>
      <c r="DO5" s="190">
        <v>6.0000000000000027</v>
      </c>
      <c r="DP5" s="193" t="s">
        <v>286</v>
      </c>
      <c r="DQ5" s="132">
        <v>2.4793388429752077</v>
      </c>
      <c r="DR5" s="132">
        <v>4.1237113402061842</v>
      </c>
      <c r="DS5" s="132" t="s">
        <v>286</v>
      </c>
      <c r="DT5" s="190" t="s">
        <v>286</v>
      </c>
      <c r="DU5" s="194" t="s">
        <v>286</v>
      </c>
      <c r="DV5" s="194" t="s">
        <v>286</v>
      </c>
      <c r="DW5" s="192">
        <v>5.7142857142857117</v>
      </c>
      <c r="DX5" s="194">
        <v>3.5714285714285707</v>
      </c>
      <c r="DY5" s="190" t="s">
        <v>286</v>
      </c>
      <c r="DZ5" s="190">
        <v>3.6697247706422016</v>
      </c>
      <c r="EA5" s="190">
        <v>4.2553191489361719</v>
      </c>
      <c r="EB5" s="190" t="s">
        <v>286</v>
      </c>
      <c r="EC5" s="190">
        <v>0.76335877862595403</v>
      </c>
      <c r="ED5" s="190">
        <v>4.9999999999999982</v>
      </c>
      <c r="EE5" s="190" t="s">
        <v>286</v>
      </c>
      <c r="EF5" s="190">
        <v>3.3333333333333344</v>
      </c>
      <c r="EG5" s="190">
        <v>4.1237113402061842</v>
      </c>
      <c r="EH5" s="190" t="s">
        <v>286</v>
      </c>
      <c r="EI5" s="190">
        <v>17.910447761194025</v>
      </c>
      <c r="EJ5" s="190">
        <v>0</v>
      </c>
      <c r="EK5" s="190" t="s">
        <v>286</v>
      </c>
      <c r="EL5" s="132">
        <v>7.9136690647482029</v>
      </c>
      <c r="EM5" s="132">
        <v>7.1428571428571477</v>
      </c>
      <c r="EN5" s="132" t="s">
        <v>286</v>
      </c>
      <c r="EO5" s="132">
        <v>5.5045871559633044</v>
      </c>
      <c r="EP5" s="190">
        <v>9.5744680851063819</v>
      </c>
      <c r="EQ5" s="132" t="s">
        <v>286</v>
      </c>
      <c r="ER5" s="132">
        <v>1.5267175572519081</v>
      </c>
      <c r="ES5" s="132">
        <v>8.0000000000000018</v>
      </c>
      <c r="ET5" s="132" t="s">
        <v>286</v>
      </c>
      <c r="EU5" s="190">
        <v>3.3333333333333339</v>
      </c>
      <c r="EV5" s="132">
        <v>2.0618556701030921</v>
      </c>
      <c r="EW5" s="132" t="s">
        <v>286</v>
      </c>
      <c r="EX5" s="132">
        <v>11.764705882352946</v>
      </c>
      <c r="EY5" s="132">
        <v>0</v>
      </c>
      <c r="EZ5" s="190" t="s">
        <v>286</v>
      </c>
      <c r="FA5" s="132">
        <v>4.3795620437956222</v>
      </c>
      <c r="FB5" s="132">
        <v>3.603603603603605</v>
      </c>
      <c r="FC5" s="132" t="s">
        <v>286</v>
      </c>
      <c r="FD5" s="132">
        <v>0.91743119266055018</v>
      </c>
      <c r="FE5" s="190">
        <v>7.4468085106383013</v>
      </c>
      <c r="FF5" s="132" t="s">
        <v>286</v>
      </c>
      <c r="FG5" s="132">
        <v>0.76335877862595403</v>
      </c>
      <c r="FH5" s="132">
        <v>2.0202020202020194</v>
      </c>
      <c r="FI5" s="193" t="s">
        <v>286</v>
      </c>
      <c r="FJ5" s="190">
        <v>0.83333333333333326</v>
      </c>
      <c r="FK5" s="132">
        <v>1.0309278350515461</v>
      </c>
      <c r="FL5" s="132" t="s">
        <v>286</v>
      </c>
      <c r="FM5" s="132" t="s">
        <v>286</v>
      </c>
      <c r="FN5" s="132" t="s">
        <v>286</v>
      </c>
      <c r="FO5" s="190" t="s">
        <v>286</v>
      </c>
      <c r="FP5" s="132">
        <v>13.768115942028992</v>
      </c>
      <c r="FQ5" s="132">
        <v>10.810810810810812</v>
      </c>
      <c r="FR5" s="132" t="s">
        <v>286</v>
      </c>
      <c r="FS5" s="132">
        <v>8.2568807339449535</v>
      </c>
      <c r="FT5" s="190">
        <v>12.765957446808512</v>
      </c>
      <c r="FU5" s="132" t="s">
        <v>286</v>
      </c>
      <c r="FV5" s="132">
        <v>0.76335877862595403</v>
      </c>
      <c r="FW5" s="132">
        <v>2.0202020202020194</v>
      </c>
      <c r="FX5" s="132" t="s">
        <v>286</v>
      </c>
      <c r="FY5" s="190">
        <v>1.666666666666667</v>
      </c>
      <c r="FZ5" s="132">
        <v>1.0309278350515461</v>
      </c>
      <c r="GA5" s="132" t="s">
        <v>286</v>
      </c>
      <c r="GB5" s="132" t="s">
        <v>286</v>
      </c>
      <c r="GC5" s="132" t="s">
        <v>286</v>
      </c>
      <c r="GD5" s="190" t="s">
        <v>286</v>
      </c>
      <c r="GE5" s="132" t="s">
        <v>286</v>
      </c>
      <c r="GF5" s="132" t="s">
        <v>286</v>
      </c>
      <c r="GG5" s="132" t="s">
        <v>286</v>
      </c>
      <c r="GH5" s="132" t="s">
        <v>286</v>
      </c>
      <c r="GI5" s="190" t="s">
        <v>286</v>
      </c>
      <c r="GJ5" s="132" t="s">
        <v>286</v>
      </c>
      <c r="GK5" s="132">
        <v>3.8167938931297707</v>
      </c>
      <c r="GL5" s="132">
        <v>2.0202020202020194</v>
      </c>
      <c r="GM5" s="195" t="s">
        <v>286</v>
      </c>
      <c r="GN5" s="190">
        <v>3.3057851239669431</v>
      </c>
      <c r="GO5" s="132">
        <v>4.1237113402061842</v>
      </c>
      <c r="GP5" s="132" t="s">
        <v>286</v>
      </c>
      <c r="GQ5" s="132" t="s">
        <v>286</v>
      </c>
      <c r="GR5" s="132" t="s">
        <v>286</v>
      </c>
      <c r="GS5" s="190" t="s">
        <v>286</v>
      </c>
      <c r="GT5" s="132" t="s">
        <v>286</v>
      </c>
      <c r="GU5" s="132" t="s">
        <v>286</v>
      </c>
      <c r="GV5" s="132" t="s">
        <v>286</v>
      </c>
      <c r="GW5" s="132" t="s">
        <v>286</v>
      </c>
      <c r="GX5" s="190" t="s">
        <v>286</v>
      </c>
      <c r="GY5" s="190" t="s">
        <v>286</v>
      </c>
      <c r="GZ5" s="190">
        <v>2.2900763358778629</v>
      </c>
      <c r="HA5" s="190">
        <v>4.0816326530612237</v>
      </c>
      <c r="HB5" s="190" t="s">
        <v>286</v>
      </c>
      <c r="HC5" s="190">
        <v>4.1322314049586781</v>
      </c>
      <c r="HD5" s="190">
        <v>8.2474226804123685</v>
      </c>
      <c r="HE5" s="190" t="s">
        <v>286</v>
      </c>
      <c r="HF5" s="190" t="s">
        <v>286</v>
      </c>
      <c r="HG5" s="190" t="s">
        <v>286</v>
      </c>
      <c r="HH5" s="190" t="s">
        <v>286</v>
      </c>
      <c r="HI5" s="190" t="s">
        <v>286</v>
      </c>
      <c r="HJ5" s="190" t="s">
        <v>286</v>
      </c>
      <c r="HK5" s="190" t="s">
        <v>286</v>
      </c>
      <c r="HL5" s="132" t="s">
        <v>286</v>
      </c>
      <c r="HM5" s="132" t="s">
        <v>286</v>
      </c>
      <c r="HN5" s="132" t="s">
        <v>286</v>
      </c>
      <c r="HO5" s="132">
        <v>3.8167938931297707</v>
      </c>
      <c r="HP5" s="190">
        <v>4.9999999999999991</v>
      </c>
      <c r="HQ5" s="132" t="s">
        <v>286</v>
      </c>
      <c r="HR5" s="132">
        <v>5.0000000000000009</v>
      </c>
      <c r="HS5" s="132">
        <v>7.216494845360824</v>
      </c>
      <c r="HT5" s="196" t="s">
        <v>286</v>
      </c>
      <c r="HU5" s="190">
        <v>14.705882352941172</v>
      </c>
      <c r="HV5" s="192">
        <v>0</v>
      </c>
      <c r="HW5" s="192" t="s">
        <v>286</v>
      </c>
      <c r="HX5" s="192">
        <v>9.420289855072463</v>
      </c>
      <c r="HY5" s="192">
        <v>7.2072072072072109</v>
      </c>
      <c r="HZ5" s="192" t="s">
        <v>286</v>
      </c>
      <c r="IA5" s="192">
        <v>8.2568807339449535</v>
      </c>
      <c r="IB5" s="192">
        <v>4.255319148936171</v>
      </c>
      <c r="IC5" s="192" t="s">
        <v>286</v>
      </c>
      <c r="ID5" s="192">
        <v>0.76335877862595403</v>
      </c>
      <c r="IE5" s="192">
        <v>2.0202020202020194</v>
      </c>
      <c r="IF5" s="192" t="s">
        <v>286</v>
      </c>
      <c r="IG5" s="192">
        <v>1.6528925619834713</v>
      </c>
      <c r="IH5" s="192">
        <v>4.1237113402061842</v>
      </c>
      <c r="II5" s="192">
        <v>1.3513513513513513</v>
      </c>
      <c r="IJ5" s="192">
        <v>24.999999999999996</v>
      </c>
      <c r="IK5" s="192">
        <v>0</v>
      </c>
      <c r="IL5" s="192">
        <v>1.1764705882352937</v>
      </c>
      <c r="IM5" s="192">
        <v>13.868613138686134</v>
      </c>
      <c r="IN5" s="192">
        <v>9.9099099099099117</v>
      </c>
      <c r="IO5" s="192">
        <v>0</v>
      </c>
      <c r="IP5" s="192">
        <v>13.761467889908252</v>
      </c>
      <c r="IQ5" s="192">
        <v>13.684210526315791</v>
      </c>
      <c r="IR5" s="192">
        <v>0</v>
      </c>
      <c r="IS5" s="192" t="s">
        <v>286</v>
      </c>
      <c r="IT5" s="192" t="s">
        <v>286</v>
      </c>
      <c r="IU5" s="192">
        <v>0</v>
      </c>
      <c r="IV5" s="192" t="s">
        <v>286</v>
      </c>
      <c r="IW5" s="192" t="s">
        <v>286</v>
      </c>
      <c r="IX5" s="192" t="str">
        <f t="shared" ref="IX5:JB14" si="0">"--"</f>
        <v>--</v>
      </c>
      <c r="IY5" s="192" t="str">
        <f t="shared" si="0"/>
        <v>--</v>
      </c>
      <c r="IZ5" s="192" t="str">
        <f t="shared" si="0"/>
        <v>--</v>
      </c>
      <c r="JA5" s="192" t="str">
        <f t="shared" si="0"/>
        <v>--</v>
      </c>
      <c r="JB5" s="192" t="str">
        <f t="shared" si="0"/>
        <v>--</v>
      </c>
      <c r="JC5" s="240">
        <v>6.0150375939849603</v>
      </c>
      <c r="JD5" s="240">
        <v>15.0793650793651</v>
      </c>
      <c r="JE5" s="240">
        <v>25.961538461538499</v>
      </c>
      <c r="JF5" s="240">
        <v>0</v>
      </c>
      <c r="JG5" s="240">
        <v>6.6037735849056602</v>
      </c>
      <c r="JH5" s="240">
        <v>10.5769230769231</v>
      </c>
      <c r="JI5" s="240">
        <v>6.7669172932330799</v>
      </c>
      <c r="JJ5" s="240">
        <v>11.9047619047619</v>
      </c>
      <c r="JK5" s="240">
        <v>16.346153846153801</v>
      </c>
      <c r="JL5" s="240">
        <v>2.1739130434782599</v>
      </c>
      <c r="JM5" s="240">
        <v>2.8301886792452802</v>
      </c>
      <c r="JN5" s="240">
        <v>9.6153846153846096</v>
      </c>
      <c r="JO5" s="214">
        <v>6.0606060606060597</v>
      </c>
      <c r="JP5" s="214">
        <v>18.548387096774199</v>
      </c>
      <c r="JQ5" s="214">
        <v>20.3883495145631</v>
      </c>
      <c r="JR5" s="214">
        <v>4.3478260869565197</v>
      </c>
      <c r="JS5" s="214">
        <v>10.377358490565999</v>
      </c>
      <c r="JT5" s="214">
        <v>16.6666666666667</v>
      </c>
      <c r="JU5" s="214">
        <v>3.0303030303030298</v>
      </c>
      <c r="JV5" s="214">
        <v>15.322580645161301</v>
      </c>
      <c r="JW5" s="214">
        <v>13.5922330097087</v>
      </c>
      <c r="JX5" s="214">
        <v>0</v>
      </c>
      <c r="JY5" s="214">
        <v>6.6037735849056602</v>
      </c>
      <c r="JZ5" s="214">
        <v>11.881188118811901</v>
      </c>
      <c r="KA5" s="214">
        <v>0</v>
      </c>
      <c r="KB5" s="215">
        <v>0.8</v>
      </c>
      <c r="KC5" s="215">
        <v>0.970873786407767</v>
      </c>
      <c r="KD5" s="214">
        <v>0</v>
      </c>
      <c r="KE5" s="215">
        <v>0.952380952380952</v>
      </c>
      <c r="KF5" s="214">
        <v>3.84615384615384</v>
      </c>
      <c r="KG5" s="214">
        <v>0</v>
      </c>
      <c r="KH5" s="214">
        <v>0</v>
      </c>
      <c r="KI5" s="214">
        <v>0</v>
      </c>
      <c r="KJ5" s="214">
        <v>0</v>
      </c>
      <c r="KK5" s="214">
        <v>1.88679245283019</v>
      </c>
      <c r="KL5" s="214">
        <v>2.8846153846153899</v>
      </c>
      <c r="KM5" s="214">
        <v>0</v>
      </c>
      <c r="KN5" s="215">
        <v>0.8</v>
      </c>
      <c r="KO5" s="214">
        <v>0</v>
      </c>
      <c r="KP5" s="214">
        <v>0</v>
      </c>
      <c r="KQ5" s="215">
        <v>0.94339622641509402</v>
      </c>
      <c r="KR5" s="214">
        <v>1.92307692307692</v>
      </c>
      <c r="KS5" s="214">
        <v>0</v>
      </c>
      <c r="KT5" s="215">
        <v>0.8</v>
      </c>
      <c r="KU5" s="214">
        <v>0</v>
      </c>
      <c r="KV5" s="214">
        <v>2.1739130434782599</v>
      </c>
      <c r="KW5" s="215">
        <v>0.94339622641509402</v>
      </c>
      <c r="KX5" s="214">
        <v>2.8846153846153801</v>
      </c>
      <c r="KY5" s="214">
        <v>0</v>
      </c>
      <c r="KZ5" s="214">
        <v>0</v>
      </c>
      <c r="LA5" s="214">
        <v>0</v>
      </c>
      <c r="LB5" s="214">
        <v>0</v>
      </c>
      <c r="LC5" s="215">
        <v>0.952380952380952</v>
      </c>
      <c r="LD5" s="214">
        <v>0</v>
      </c>
      <c r="LE5" s="214">
        <v>0</v>
      </c>
      <c r="LF5" s="214">
        <v>0</v>
      </c>
      <c r="LG5" s="214">
        <v>0</v>
      </c>
      <c r="LH5" s="214">
        <v>0</v>
      </c>
      <c r="LI5" s="215">
        <v>0.952380952380952</v>
      </c>
      <c r="LJ5" s="214">
        <v>0</v>
      </c>
      <c r="LK5" s="214">
        <v>0</v>
      </c>
      <c r="LL5" s="215">
        <v>0.80645161290322598</v>
      </c>
      <c r="LM5" s="215">
        <v>0.970873786407767</v>
      </c>
      <c r="LN5" s="214">
        <v>0</v>
      </c>
      <c r="LO5" s="215">
        <v>0.96153846153846101</v>
      </c>
      <c r="LP5" s="215">
        <v>0.98039215686274495</v>
      </c>
      <c r="LQ5" s="214">
        <v>0</v>
      </c>
      <c r="LR5" s="214">
        <v>1.61290322580645</v>
      </c>
      <c r="LS5" s="215">
        <v>0.970873786407767</v>
      </c>
      <c r="LT5" s="214">
        <v>0</v>
      </c>
      <c r="LU5" s="215">
        <v>0.96153846153846101</v>
      </c>
      <c r="LV5" s="214">
        <v>1.9607843137254899</v>
      </c>
      <c r="LW5" s="214">
        <v>0</v>
      </c>
      <c r="LX5" s="214">
        <v>3.2258064516128999</v>
      </c>
      <c r="LY5" s="215">
        <v>0.970873786407767</v>
      </c>
      <c r="LZ5" s="214">
        <v>0</v>
      </c>
      <c r="MA5" s="214">
        <v>1.92307692307692</v>
      </c>
      <c r="MB5" s="214">
        <v>8.8235294117647101</v>
      </c>
      <c r="MC5" s="214">
        <v>0</v>
      </c>
      <c r="MD5" s="215">
        <v>0.80645161290322598</v>
      </c>
      <c r="ME5" s="215">
        <v>0.970873786407767</v>
      </c>
      <c r="MF5" s="214">
        <v>0</v>
      </c>
      <c r="MG5" s="214">
        <v>0</v>
      </c>
      <c r="MH5" s="214">
        <v>2.9411764705882399</v>
      </c>
      <c r="MI5" s="190" t="str">
        <f t="shared" ref="MI5:MR14" si="1">"--"</f>
        <v>--</v>
      </c>
      <c r="MJ5" s="190" t="str">
        <f t="shared" si="1"/>
        <v>--</v>
      </c>
      <c r="MK5" s="190" t="str">
        <f t="shared" si="1"/>
        <v>--</v>
      </c>
      <c r="ML5" s="190" t="str">
        <f t="shared" si="1"/>
        <v>--</v>
      </c>
      <c r="MM5" s="190" t="str">
        <f t="shared" si="1"/>
        <v>--</v>
      </c>
      <c r="MN5" s="190" t="str">
        <f t="shared" si="1"/>
        <v>--</v>
      </c>
      <c r="MO5" s="190" t="str">
        <f t="shared" si="1"/>
        <v>--</v>
      </c>
      <c r="MP5" s="190" t="str">
        <f t="shared" si="1"/>
        <v>--</v>
      </c>
      <c r="MQ5" s="190" t="str">
        <f t="shared" si="1"/>
        <v>--</v>
      </c>
      <c r="MR5" s="190" t="str">
        <f t="shared" si="1"/>
        <v>--</v>
      </c>
      <c r="MS5" s="190" t="str">
        <f t="shared" ref="MS5:NB14" si="2">"--"</f>
        <v>--</v>
      </c>
      <c r="MT5" s="190" t="str">
        <f t="shared" si="2"/>
        <v>--</v>
      </c>
      <c r="MU5" s="190" t="str">
        <f t="shared" si="2"/>
        <v>--</v>
      </c>
      <c r="MV5" s="190" t="str">
        <f t="shared" si="2"/>
        <v>--</v>
      </c>
      <c r="MW5" s="190" t="str">
        <f t="shared" si="2"/>
        <v>--</v>
      </c>
      <c r="MX5" s="190" t="str">
        <f t="shared" si="2"/>
        <v>--</v>
      </c>
      <c r="MY5" s="190" t="str">
        <f t="shared" si="2"/>
        <v>--</v>
      </c>
      <c r="MZ5" s="190" t="str">
        <f t="shared" si="2"/>
        <v>--</v>
      </c>
      <c r="NA5" s="190" t="str">
        <f t="shared" si="2"/>
        <v>--</v>
      </c>
      <c r="NB5" s="190" t="str">
        <f t="shared" si="2"/>
        <v>--</v>
      </c>
      <c r="NC5" s="190" t="str">
        <f t="shared" ref="NC5:NJ14" si="3">"--"</f>
        <v>--</v>
      </c>
      <c r="ND5" s="190" t="str">
        <f t="shared" si="3"/>
        <v>--</v>
      </c>
      <c r="NE5" s="190" t="str">
        <f t="shared" si="3"/>
        <v>--</v>
      </c>
      <c r="NF5" s="190" t="str">
        <f t="shared" si="3"/>
        <v>--</v>
      </c>
      <c r="NG5" s="190" t="str">
        <f t="shared" si="3"/>
        <v>--</v>
      </c>
      <c r="NH5" s="190" t="str">
        <f t="shared" si="3"/>
        <v>--</v>
      </c>
      <c r="NI5" s="190" t="str">
        <f t="shared" si="3"/>
        <v>--</v>
      </c>
      <c r="NJ5" s="190" t="str">
        <f t="shared" si="3"/>
        <v>--</v>
      </c>
      <c r="NL5" s="378" t="str">
        <f>"--"</f>
        <v>--</v>
      </c>
      <c r="NM5" s="377">
        <v>3.4883720930232549</v>
      </c>
      <c r="NN5" s="377">
        <v>1.4925373134328357</v>
      </c>
      <c r="NO5" s="377">
        <v>12.000000000000002</v>
      </c>
      <c r="NP5" s="378" t="str">
        <f>"--"</f>
        <v>--</v>
      </c>
      <c r="NQ5" s="377">
        <v>0</v>
      </c>
      <c r="NR5" s="378" t="str">
        <f>"--"</f>
        <v>--</v>
      </c>
      <c r="NS5" s="377">
        <v>8.270676691729328</v>
      </c>
      <c r="NT5" s="378" t="str">
        <f>"--"</f>
        <v>--</v>
      </c>
      <c r="NU5" s="377">
        <v>7.8431372549019596</v>
      </c>
      <c r="NV5" s="378" t="str">
        <f>"--"</f>
        <v>--</v>
      </c>
      <c r="NW5" s="377">
        <v>0.76335877862595425</v>
      </c>
      <c r="NX5" s="378" t="str">
        <f>"--"</f>
        <v>--</v>
      </c>
      <c r="NY5" s="377">
        <v>7.0866141732283481</v>
      </c>
      <c r="NZ5" s="378" t="str">
        <f>"--"</f>
        <v>--</v>
      </c>
      <c r="OA5" s="377">
        <v>11.881188118811885</v>
      </c>
      <c r="OB5" s="378" t="str">
        <f>"--"</f>
        <v>--</v>
      </c>
      <c r="OC5" s="378" t="str">
        <f>"--"</f>
        <v>--</v>
      </c>
      <c r="OD5" s="377">
        <v>3.7593984962406028</v>
      </c>
      <c r="OE5" s="377">
        <v>3.9682539682539693</v>
      </c>
      <c r="OF5" s="377">
        <v>12.500000000000007</v>
      </c>
      <c r="OG5" s="378" t="str">
        <f>"--"</f>
        <v>--</v>
      </c>
      <c r="OH5" s="378" t="str">
        <f>"--"</f>
        <v>--</v>
      </c>
      <c r="OI5" s="378" t="str">
        <f>"--"</f>
        <v>--</v>
      </c>
      <c r="OJ5" s="377">
        <v>0</v>
      </c>
      <c r="OK5" s="377">
        <v>2.8301886792452824</v>
      </c>
      <c r="OL5" s="377">
        <v>4.8076923076923102</v>
      </c>
      <c r="OM5" s="378" t="str">
        <f>"--"</f>
        <v>--</v>
      </c>
      <c r="ON5" s="378" t="str">
        <f>"--"</f>
        <v>--</v>
      </c>
      <c r="OO5" s="378" t="str">
        <f>"--"</f>
        <v>--</v>
      </c>
      <c r="OP5" s="377">
        <v>2.2988505747126435</v>
      </c>
      <c r="OQ5" s="377">
        <v>1.4925373134328357</v>
      </c>
      <c r="OR5" s="377">
        <v>4</v>
      </c>
      <c r="OS5" s="378" t="str">
        <f>"--"</f>
        <v>--</v>
      </c>
      <c r="OT5" s="378" t="str">
        <f>"--"</f>
        <v>--</v>
      </c>
      <c r="OU5" s="377">
        <v>4.5977011494252888</v>
      </c>
      <c r="OV5" s="377">
        <v>7.5757575757575761</v>
      </c>
      <c r="OW5" s="377">
        <v>2</v>
      </c>
      <c r="OX5" s="378" t="str">
        <f>"--"</f>
        <v>--</v>
      </c>
      <c r="OY5" s="377">
        <v>2.1739130434782608</v>
      </c>
      <c r="OZ5" s="377">
        <v>8.4905660377358565</v>
      </c>
      <c r="PA5" s="377">
        <v>13.461538461538467</v>
      </c>
      <c r="PB5" s="378" t="str">
        <f>"--"</f>
        <v>--</v>
      </c>
      <c r="PC5" s="377">
        <v>8.045977011494255</v>
      </c>
      <c r="PD5" s="377">
        <v>16.417910447761198</v>
      </c>
      <c r="PE5" s="377">
        <v>34.693877551020407</v>
      </c>
      <c r="PF5" s="378" t="str">
        <f>"--"</f>
        <v>--</v>
      </c>
      <c r="PG5" s="377">
        <v>7.1428571428571423</v>
      </c>
      <c r="PH5" s="377">
        <v>10.769230769230774</v>
      </c>
      <c r="PI5" s="377">
        <v>19.999999999999996</v>
      </c>
      <c r="PJ5" s="378" t="str">
        <f>"--"</f>
        <v>--</v>
      </c>
      <c r="PK5" s="377">
        <v>3.5294117647058814</v>
      </c>
      <c r="PL5" s="377">
        <v>7.4626865671641811</v>
      </c>
      <c r="PM5" s="377">
        <v>14.000000000000002</v>
      </c>
      <c r="PN5" s="378" t="str">
        <f>"--"</f>
        <v>--</v>
      </c>
      <c r="PO5" s="377">
        <v>2.4096385542168663</v>
      </c>
      <c r="PP5" s="377">
        <v>1.5384615384615383</v>
      </c>
      <c r="PQ5" s="377">
        <v>0</v>
      </c>
      <c r="PR5" s="378" t="str">
        <f>"--"</f>
        <v>--</v>
      </c>
      <c r="PS5" s="377">
        <v>0</v>
      </c>
      <c r="PT5" s="377">
        <v>1.5384615384615383</v>
      </c>
      <c r="PU5" s="377">
        <v>2</v>
      </c>
      <c r="PV5" s="378" t="str">
        <f>"--"</f>
        <v>--</v>
      </c>
      <c r="PW5" s="377">
        <v>0</v>
      </c>
      <c r="PX5" s="377">
        <v>0</v>
      </c>
      <c r="PY5" s="377">
        <v>0</v>
      </c>
      <c r="PZ5" s="378" t="str">
        <f>"--"</f>
        <v>--</v>
      </c>
      <c r="QA5" s="377">
        <v>0</v>
      </c>
      <c r="QB5" s="377">
        <v>1.5384615384615383</v>
      </c>
      <c r="QC5" s="377">
        <v>0</v>
      </c>
      <c r="QD5" s="378" t="str">
        <f>"--"</f>
        <v>--</v>
      </c>
      <c r="QE5" s="377">
        <v>0</v>
      </c>
      <c r="QF5" s="377">
        <v>1.587301587301587</v>
      </c>
      <c r="QG5" s="377">
        <v>0</v>
      </c>
      <c r="QH5" s="378" t="str">
        <f>"--"</f>
        <v>--</v>
      </c>
      <c r="QI5" s="377">
        <v>0</v>
      </c>
      <c r="QJ5" s="377">
        <v>1.5384615384615383</v>
      </c>
      <c r="QK5" s="377">
        <v>0</v>
      </c>
    </row>
    <row r="6" spans="1:454" ht="13.5" customHeight="1" x14ac:dyDescent="0.25">
      <c r="A6" s="114">
        <v>2</v>
      </c>
      <c r="B6" s="93" t="s">
        <v>3</v>
      </c>
      <c r="C6" s="189">
        <v>9.235247419952378</v>
      </c>
      <c r="D6" s="189">
        <v>32.292652160201868</v>
      </c>
      <c r="E6" s="189">
        <v>44.704630122405526</v>
      </c>
      <c r="F6" s="189">
        <v>2.9285330467490684</v>
      </c>
      <c r="G6" s="189">
        <v>20.335373968591938</v>
      </c>
      <c r="H6" s="189">
        <v>35.631652012957026</v>
      </c>
      <c r="I6" s="189">
        <v>2.5241675617615473</v>
      </c>
      <c r="J6" s="189">
        <v>14.567483798252997</v>
      </c>
      <c r="K6" s="189">
        <v>27.676240208877324</v>
      </c>
      <c r="L6" s="189">
        <v>1.3649240278135453</v>
      </c>
      <c r="M6" s="190">
        <v>10.254260966750516</v>
      </c>
      <c r="N6" s="190">
        <v>23.350659736105587</v>
      </c>
      <c r="O6" s="190">
        <v>1.6253207869974364</v>
      </c>
      <c r="P6" s="190">
        <v>10.153482880755623</v>
      </c>
      <c r="Q6" s="190">
        <v>19.860484201887534</v>
      </c>
      <c r="R6" s="190" t="s">
        <v>286</v>
      </c>
      <c r="S6" s="190" t="s">
        <v>286</v>
      </c>
      <c r="T6" s="190" t="s">
        <v>286</v>
      </c>
      <c r="U6" s="190">
        <v>3.1946308724832186</v>
      </c>
      <c r="V6" s="190">
        <v>20.618007458710746</v>
      </c>
      <c r="W6" s="190">
        <v>35.84379358437932</v>
      </c>
      <c r="X6" s="190">
        <v>2.7889514615178292</v>
      </c>
      <c r="Y6" s="190">
        <v>15.421482943332387</v>
      </c>
      <c r="Z6" s="190">
        <v>27.833698030634533</v>
      </c>
      <c r="AA6" s="190">
        <v>1.2326656394453002</v>
      </c>
      <c r="AB6" s="132">
        <v>11.569332964295612</v>
      </c>
      <c r="AC6" s="132">
        <v>24.206349206349216</v>
      </c>
      <c r="AD6" s="132">
        <v>1.930721181147077</v>
      </c>
      <c r="AE6" s="132">
        <v>11.355633802816943</v>
      </c>
      <c r="AF6" s="190">
        <v>21.157766000815343</v>
      </c>
      <c r="AG6" s="189">
        <v>1.1907912146070392</v>
      </c>
      <c r="AH6" s="189">
        <v>10.249132765689076</v>
      </c>
      <c r="AI6" s="191">
        <v>18.626929217668959</v>
      </c>
      <c r="AJ6" s="191">
        <v>0.40300913487372386</v>
      </c>
      <c r="AK6" s="190">
        <v>5.5629491615650721</v>
      </c>
      <c r="AL6" s="190">
        <v>14.06756131420636</v>
      </c>
      <c r="AM6" s="190">
        <v>0.53705692803437222</v>
      </c>
      <c r="AN6" s="190">
        <v>3.6911806142575276</v>
      </c>
      <c r="AO6" s="190">
        <v>9.6605744125326378</v>
      </c>
      <c r="AP6" s="190">
        <v>0.15451970126191111</v>
      </c>
      <c r="AQ6" s="190">
        <v>2.0396758871193108</v>
      </c>
      <c r="AR6" s="190">
        <v>6.2774890043982428</v>
      </c>
      <c r="AS6" s="190">
        <v>0.28514399771884896</v>
      </c>
      <c r="AT6" s="190">
        <v>2.0661157024793457</v>
      </c>
      <c r="AU6" s="190">
        <v>4.8009848173984473</v>
      </c>
      <c r="AV6" s="190" t="s">
        <v>286</v>
      </c>
      <c r="AW6" s="190" t="s">
        <v>286</v>
      </c>
      <c r="AX6" s="132" t="s">
        <v>286</v>
      </c>
      <c r="AY6" s="132" t="s">
        <v>286</v>
      </c>
      <c r="AZ6" s="132" t="s">
        <v>286</v>
      </c>
      <c r="BA6" s="132" t="s">
        <v>286</v>
      </c>
      <c r="BB6" s="190" t="s">
        <v>286</v>
      </c>
      <c r="BC6" s="132" t="s">
        <v>286</v>
      </c>
      <c r="BD6" s="132" t="s">
        <v>286</v>
      </c>
      <c r="BE6" s="132">
        <v>0.59308922124806773</v>
      </c>
      <c r="BF6" s="132">
        <v>3.4932076517881909</v>
      </c>
      <c r="BG6" s="190">
        <v>7.6953748006379561</v>
      </c>
      <c r="BH6" s="132">
        <v>0.9697661152310344</v>
      </c>
      <c r="BI6" s="132">
        <v>4.4001173364623076</v>
      </c>
      <c r="BJ6" s="132">
        <v>10.440456769983685</v>
      </c>
      <c r="BK6" s="132">
        <v>4.9763691965526906</v>
      </c>
      <c r="BL6" s="190">
        <v>29.503916449086148</v>
      </c>
      <c r="BM6" s="132">
        <v>35.191256830601091</v>
      </c>
      <c r="BN6" s="192">
        <v>2.4424480628860175</v>
      </c>
      <c r="BO6" s="192">
        <v>22.942008486562887</v>
      </c>
      <c r="BP6" s="192">
        <v>34.257518796992393</v>
      </c>
      <c r="BQ6" s="190">
        <v>2.2340128455738566</v>
      </c>
      <c r="BR6" s="132">
        <v>17.794336810730304</v>
      </c>
      <c r="BS6" s="132">
        <v>27.807250221043329</v>
      </c>
      <c r="BT6" s="132">
        <v>1.3727013727013739</v>
      </c>
      <c r="BU6" s="190">
        <v>15.216767154751631</v>
      </c>
      <c r="BV6" s="132">
        <v>31.234768480909857</v>
      </c>
      <c r="BW6" s="132">
        <v>2.0414031052328929</v>
      </c>
      <c r="BX6" s="132">
        <v>16.661590009138006</v>
      </c>
      <c r="BY6" s="190">
        <v>29.783693843594037</v>
      </c>
      <c r="BZ6" s="132">
        <v>2.9190992493744754</v>
      </c>
      <c r="CA6" s="132">
        <v>21.540469973890367</v>
      </c>
      <c r="CB6" s="132">
        <v>22.295081967213122</v>
      </c>
      <c r="CC6" s="190">
        <v>1.3475575519371172</v>
      </c>
      <c r="CD6" s="132">
        <v>17.057991513437052</v>
      </c>
      <c r="CE6" s="132">
        <v>23.966165413533847</v>
      </c>
      <c r="CF6" s="132">
        <v>1.2845573862049742</v>
      </c>
      <c r="CG6" s="190">
        <v>12.011922503725781</v>
      </c>
      <c r="CH6" s="132">
        <v>19.849690539345733</v>
      </c>
      <c r="CI6" s="132">
        <v>0.75110075110075136</v>
      </c>
      <c r="CJ6" s="132">
        <v>9.9999999999999893</v>
      </c>
      <c r="CK6" s="132">
        <v>20.716320716320713</v>
      </c>
      <c r="CL6" s="132">
        <v>0.94936708860759478</v>
      </c>
      <c r="CM6" s="132">
        <v>10.856968587984161</v>
      </c>
      <c r="CN6" s="132">
        <v>19.974979149291055</v>
      </c>
      <c r="CO6" s="132">
        <v>6.5760266370699396</v>
      </c>
      <c r="CP6" s="190">
        <v>6.406504065040636</v>
      </c>
      <c r="CQ6" s="132">
        <v>3.3134166214014127</v>
      </c>
      <c r="CR6" s="132">
        <v>3.3380084151472684</v>
      </c>
      <c r="CS6" s="192">
        <v>4.9379232505643396</v>
      </c>
      <c r="CT6" s="192">
        <v>3.2318501170960214</v>
      </c>
      <c r="CU6" s="190">
        <v>4.0100250626566387</v>
      </c>
      <c r="CV6" s="132">
        <v>4.5063741476430428</v>
      </c>
      <c r="CW6" s="132">
        <v>3.4195528277071476</v>
      </c>
      <c r="CX6" s="192">
        <v>2.9121025915041328</v>
      </c>
      <c r="CY6" s="192">
        <v>3.8829151732377611</v>
      </c>
      <c r="CZ6" s="190">
        <v>3.1640299750208181</v>
      </c>
      <c r="DA6" s="132">
        <v>3.944246737841036</v>
      </c>
      <c r="DB6" s="132">
        <v>3.4405861739407513</v>
      </c>
      <c r="DC6" s="192">
        <v>3.1223267750213837</v>
      </c>
      <c r="DD6" s="192" t="s">
        <v>286</v>
      </c>
      <c r="DE6" s="190">
        <v>7.9634464751958358</v>
      </c>
      <c r="DF6" s="132">
        <v>10.05434782608695</v>
      </c>
      <c r="DG6" s="132" t="s">
        <v>286</v>
      </c>
      <c r="DH6" s="192">
        <v>5.2750352609308937</v>
      </c>
      <c r="DI6" s="192">
        <v>8.6651053864168741</v>
      </c>
      <c r="DJ6" s="190" t="s">
        <v>286</v>
      </c>
      <c r="DK6" s="132">
        <v>3.4185493460166501</v>
      </c>
      <c r="DL6" s="132">
        <v>5.2654673102237686</v>
      </c>
      <c r="DM6" s="132" t="s">
        <v>286</v>
      </c>
      <c r="DN6" s="132">
        <v>3.1708046664672445</v>
      </c>
      <c r="DO6" s="190">
        <v>6.2005826050769857</v>
      </c>
      <c r="DP6" s="193" t="s">
        <v>286</v>
      </c>
      <c r="DQ6" s="132">
        <v>3.2546266751754955</v>
      </c>
      <c r="DR6" s="132">
        <v>5.7741659538066736</v>
      </c>
      <c r="DS6" s="132" t="s">
        <v>286</v>
      </c>
      <c r="DT6" s="190" t="s">
        <v>286</v>
      </c>
      <c r="DU6" s="194" t="s">
        <v>286</v>
      </c>
      <c r="DV6" s="194" t="s">
        <v>286</v>
      </c>
      <c r="DW6" s="192">
        <v>5.4252613732692732</v>
      </c>
      <c r="DX6" s="194">
        <v>9.75152367557431</v>
      </c>
      <c r="DY6" s="190" t="s">
        <v>286</v>
      </c>
      <c r="DZ6" s="190">
        <v>3.7707838479809994</v>
      </c>
      <c r="EA6" s="190">
        <v>6.7632850241545928</v>
      </c>
      <c r="EB6" s="190" t="s">
        <v>286</v>
      </c>
      <c r="EC6" s="190">
        <v>3.2354703415218746</v>
      </c>
      <c r="ED6" s="190">
        <v>6.5888240200166832</v>
      </c>
      <c r="EE6" s="190" t="s">
        <v>286</v>
      </c>
      <c r="EF6" s="190">
        <v>3.9297124600638904</v>
      </c>
      <c r="EG6" s="190">
        <v>5.912596401028269</v>
      </c>
      <c r="EH6" s="190" t="s">
        <v>286</v>
      </c>
      <c r="EI6" s="190">
        <v>7.4763303950375475</v>
      </c>
      <c r="EJ6" s="190">
        <v>8.9820359281437074</v>
      </c>
      <c r="EK6" s="190" t="s">
        <v>286</v>
      </c>
      <c r="EL6" s="132">
        <v>4.74978795589481</v>
      </c>
      <c r="EM6" s="132">
        <v>7.7428437353355237</v>
      </c>
      <c r="EN6" s="132" t="s">
        <v>286</v>
      </c>
      <c r="EO6" s="132">
        <v>3.7488842606367179</v>
      </c>
      <c r="EP6" s="190">
        <v>8.2564778216952242</v>
      </c>
      <c r="EQ6" s="132" t="s">
        <v>286</v>
      </c>
      <c r="ER6" s="132">
        <v>2.9111644657863103</v>
      </c>
      <c r="ES6" s="132">
        <v>6.8030050083472382</v>
      </c>
      <c r="ET6" s="132" t="s">
        <v>286</v>
      </c>
      <c r="EU6" s="190">
        <v>1.9808306709265151</v>
      </c>
      <c r="EV6" s="132">
        <v>4.1113490364025651</v>
      </c>
      <c r="EW6" s="132" t="s">
        <v>286</v>
      </c>
      <c r="EX6" s="132">
        <v>4.7743623283191754</v>
      </c>
      <c r="EY6" s="132">
        <v>3.7663755458515316</v>
      </c>
      <c r="EZ6" s="190" t="s">
        <v>286</v>
      </c>
      <c r="FA6" s="132">
        <v>2.9661016949152534</v>
      </c>
      <c r="FB6" s="132">
        <v>3.1044214487300126</v>
      </c>
      <c r="FC6" s="132" t="s">
        <v>286</v>
      </c>
      <c r="FD6" s="132">
        <v>2.6480214221957712</v>
      </c>
      <c r="FE6" s="190">
        <v>3.2570422535211256</v>
      </c>
      <c r="FF6" s="132" t="s">
        <v>286</v>
      </c>
      <c r="FG6" s="132">
        <v>1.1694152923538268</v>
      </c>
      <c r="FH6" s="132">
        <v>2.2954924874791378</v>
      </c>
      <c r="FI6" s="193" t="s">
        <v>286</v>
      </c>
      <c r="FJ6" s="190">
        <v>1.471529110684578</v>
      </c>
      <c r="FK6" s="132">
        <v>2.1431633090441453</v>
      </c>
      <c r="FL6" s="132" t="s">
        <v>286</v>
      </c>
      <c r="FM6" s="132" t="s">
        <v>286</v>
      </c>
      <c r="FN6" s="132" t="s">
        <v>286</v>
      </c>
      <c r="FO6" s="190" t="s">
        <v>286</v>
      </c>
      <c r="FP6" s="132">
        <v>5.9587687094041266</v>
      </c>
      <c r="FQ6" s="132">
        <v>7.915690866510527</v>
      </c>
      <c r="FR6" s="132" t="s">
        <v>286</v>
      </c>
      <c r="FS6" s="132">
        <v>4.6103509815585815</v>
      </c>
      <c r="FT6" s="190">
        <v>8.1758241758241823</v>
      </c>
      <c r="FU6" s="132" t="s">
        <v>286</v>
      </c>
      <c r="FV6" s="132">
        <v>1.3797240551889589</v>
      </c>
      <c r="FW6" s="132">
        <v>3.3361134278565454</v>
      </c>
      <c r="FX6" s="132" t="s">
        <v>286</v>
      </c>
      <c r="FY6" s="190">
        <v>1.5669971218420193</v>
      </c>
      <c r="FZ6" s="132">
        <v>2.0574367766823793</v>
      </c>
      <c r="GA6" s="132" t="s">
        <v>286</v>
      </c>
      <c r="GB6" s="132" t="s">
        <v>286</v>
      </c>
      <c r="GC6" s="132" t="s">
        <v>286</v>
      </c>
      <c r="GD6" s="190" t="s">
        <v>286</v>
      </c>
      <c r="GE6" s="132" t="s">
        <v>286</v>
      </c>
      <c r="GF6" s="132" t="s">
        <v>286</v>
      </c>
      <c r="GG6" s="132" t="s">
        <v>286</v>
      </c>
      <c r="GH6" s="132" t="s">
        <v>286</v>
      </c>
      <c r="GI6" s="190" t="s">
        <v>286</v>
      </c>
      <c r="GJ6" s="132" t="s">
        <v>286</v>
      </c>
      <c r="GK6" s="132">
        <v>3.238380809595196</v>
      </c>
      <c r="GL6" s="132">
        <v>4.0918580375782936</v>
      </c>
      <c r="GM6" s="197" t="s">
        <v>286</v>
      </c>
      <c r="GN6" s="190">
        <v>3.457106274007677</v>
      </c>
      <c r="GO6" s="132">
        <v>3.816466552315612</v>
      </c>
      <c r="GP6" s="132" t="s">
        <v>286</v>
      </c>
      <c r="GQ6" s="132" t="s">
        <v>286</v>
      </c>
      <c r="GR6" s="132" t="s">
        <v>286</v>
      </c>
      <c r="GS6" s="190" t="s">
        <v>286</v>
      </c>
      <c r="GT6" s="132" t="s">
        <v>286</v>
      </c>
      <c r="GU6" s="132" t="s">
        <v>286</v>
      </c>
      <c r="GV6" s="132" t="s">
        <v>286</v>
      </c>
      <c r="GW6" s="132" t="s">
        <v>286</v>
      </c>
      <c r="GX6" s="190" t="s">
        <v>286</v>
      </c>
      <c r="GY6" s="190" t="s">
        <v>286</v>
      </c>
      <c r="GZ6" s="190">
        <v>3.8380809595202456</v>
      </c>
      <c r="HA6" s="190">
        <v>6.5471226021684741</v>
      </c>
      <c r="HB6" s="190" t="s">
        <v>286</v>
      </c>
      <c r="HC6" s="190">
        <v>4.6340683924576567</v>
      </c>
      <c r="HD6" s="190">
        <v>6.3893653516295039</v>
      </c>
      <c r="HE6" s="190" t="s">
        <v>286</v>
      </c>
      <c r="HF6" s="190" t="s">
        <v>286</v>
      </c>
      <c r="HG6" s="190" t="s">
        <v>286</v>
      </c>
      <c r="HH6" s="190" t="s">
        <v>286</v>
      </c>
      <c r="HI6" s="190" t="s">
        <v>286</v>
      </c>
      <c r="HJ6" s="190" t="s">
        <v>286</v>
      </c>
      <c r="HK6" s="190" t="s">
        <v>286</v>
      </c>
      <c r="HL6" s="132" t="s">
        <v>286</v>
      </c>
      <c r="HM6" s="132" t="s">
        <v>286</v>
      </c>
      <c r="HN6" s="132" t="s">
        <v>286</v>
      </c>
      <c r="HO6" s="132">
        <v>4.1404140414041448</v>
      </c>
      <c r="HP6" s="190">
        <v>8.5106382978723492</v>
      </c>
      <c r="HQ6" s="132" t="s">
        <v>286</v>
      </c>
      <c r="HR6" s="132">
        <v>4.8655569782330419</v>
      </c>
      <c r="HS6" s="132">
        <v>7.8936078936079115</v>
      </c>
      <c r="HT6" s="196" t="s">
        <v>286</v>
      </c>
      <c r="HU6" s="190">
        <v>5.5937193326790915</v>
      </c>
      <c r="HV6" s="192">
        <v>4.5280960174577212</v>
      </c>
      <c r="HW6" s="192" t="s">
        <v>286</v>
      </c>
      <c r="HX6" s="192">
        <v>4.6892655367231395</v>
      </c>
      <c r="HY6" s="192">
        <v>5.3521126760563345</v>
      </c>
      <c r="HZ6" s="192" t="s">
        <v>286</v>
      </c>
      <c r="IA6" s="192">
        <v>4.042806183115335</v>
      </c>
      <c r="IB6" s="192">
        <v>4.5754509458864865</v>
      </c>
      <c r="IC6" s="192" t="s">
        <v>286</v>
      </c>
      <c r="ID6" s="192">
        <v>1.7712398679075365</v>
      </c>
      <c r="IE6" s="192">
        <v>3.5087719298245581</v>
      </c>
      <c r="IF6" s="192" t="s">
        <v>286</v>
      </c>
      <c r="IG6" s="192">
        <v>2.3330137424097135</v>
      </c>
      <c r="IH6" s="192">
        <v>4.3758043758043597</v>
      </c>
      <c r="II6" s="192">
        <v>3.3361134278565454</v>
      </c>
      <c r="IJ6" s="192">
        <v>11.242215666994419</v>
      </c>
      <c r="IK6" s="192">
        <v>9.1703056768558913</v>
      </c>
      <c r="IL6" s="192">
        <v>1.717825964517038</v>
      </c>
      <c r="IM6" s="192">
        <v>8.4180790960452097</v>
      </c>
      <c r="IN6" s="192">
        <v>9.7320169252468265</v>
      </c>
      <c r="IO6" s="192">
        <v>1.4775578477836619</v>
      </c>
      <c r="IP6" s="192">
        <v>7.5870276703362078</v>
      </c>
      <c r="IQ6" s="192">
        <v>10.259797446059011</v>
      </c>
      <c r="IR6" s="192">
        <v>0.99036402569593174</v>
      </c>
      <c r="IS6" s="192" t="s">
        <v>286</v>
      </c>
      <c r="IT6" s="192" t="s">
        <v>286</v>
      </c>
      <c r="IU6" s="192">
        <v>1.2455516014234913</v>
      </c>
      <c r="IV6" s="192" t="s">
        <v>286</v>
      </c>
      <c r="IW6" s="192" t="s">
        <v>286</v>
      </c>
      <c r="IX6" s="192" t="str">
        <f t="shared" si="0"/>
        <v>--</v>
      </c>
      <c r="IY6" s="192" t="str">
        <f t="shared" si="0"/>
        <v>--</v>
      </c>
      <c r="IZ6" s="192" t="str">
        <f t="shared" si="0"/>
        <v>--</v>
      </c>
      <c r="JA6" s="192" t="str">
        <f t="shared" si="0"/>
        <v>--</v>
      </c>
      <c r="JB6" s="192" t="str">
        <f t="shared" si="0"/>
        <v>--</v>
      </c>
      <c r="JC6" s="243">
        <v>5.4089279895731597</v>
      </c>
      <c r="JD6" s="243">
        <v>7.4155653450807897</v>
      </c>
      <c r="JE6" s="243">
        <v>11.178414096916301</v>
      </c>
      <c r="JF6" s="243">
        <v>2.3895946763460301</v>
      </c>
      <c r="JG6" s="243">
        <v>4.0511727078891404</v>
      </c>
      <c r="JH6" s="243">
        <v>8.4512150888647106</v>
      </c>
      <c r="JI6" s="243">
        <v>1.53494448073155</v>
      </c>
      <c r="JJ6" s="243">
        <v>3.5450516986706102</v>
      </c>
      <c r="JK6" s="243">
        <v>4.1781198460692703</v>
      </c>
      <c r="JL6" s="247">
        <v>0.45385779122541597</v>
      </c>
      <c r="JM6" s="243">
        <v>1.50122549019608</v>
      </c>
      <c r="JN6" s="243">
        <v>3.8489736070381202</v>
      </c>
      <c r="JO6" s="219">
        <v>9.9865951742627406</v>
      </c>
      <c r="JP6" s="219">
        <v>15.1388360593382</v>
      </c>
      <c r="JQ6" s="219">
        <v>27.400336889388001</v>
      </c>
      <c r="JR6" s="219">
        <v>6.4828839745531699</v>
      </c>
      <c r="JS6" s="219">
        <v>11.5717821782178</v>
      </c>
      <c r="JT6" s="219">
        <v>24.671052631578899</v>
      </c>
      <c r="JU6" s="219">
        <v>7.3593073593073601</v>
      </c>
      <c r="JV6" s="219">
        <v>10.870391486127</v>
      </c>
      <c r="JW6" s="219">
        <v>18.746502518186901</v>
      </c>
      <c r="JX6" s="219">
        <v>5.26793823796549</v>
      </c>
      <c r="JY6" s="219">
        <v>8.5441085749537091</v>
      </c>
      <c r="JZ6" s="219">
        <v>17.29295877417</v>
      </c>
      <c r="KA6" s="219">
        <v>1.5037593984962401</v>
      </c>
      <c r="KB6" s="219">
        <v>1.65745856353591</v>
      </c>
      <c r="KC6" s="223">
        <v>0.80367393800229803</v>
      </c>
      <c r="KD6" s="219">
        <v>2.1393643031784801</v>
      </c>
      <c r="KE6" s="219">
        <v>1.44291091593475</v>
      </c>
      <c r="KF6" s="219">
        <v>2.1300036724201301</v>
      </c>
      <c r="KG6" s="223">
        <v>0.99247091033538604</v>
      </c>
      <c r="KH6" s="219">
        <v>1.5001973943939999</v>
      </c>
      <c r="KI6" s="219">
        <v>2.1227768215720002</v>
      </c>
      <c r="KJ6" s="219">
        <v>1.16101435991446</v>
      </c>
      <c r="KK6" s="219">
        <v>1.75934652843229</v>
      </c>
      <c r="KL6" s="219">
        <v>4.5203969128996597</v>
      </c>
      <c r="KM6" s="223">
        <v>0.95989029825162797</v>
      </c>
      <c r="KN6" s="219">
        <v>1.1857707509881401</v>
      </c>
      <c r="KO6" s="219">
        <v>1.6073478760045901</v>
      </c>
      <c r="KP6" s="223">
        <v>0.76405867970660102</v>
      </c>
      <c r="KQ6" s="219">
        <v>1.1327879169288899</v>
      </c>
      <c r="KR6" s="219">
        <v>2.1323529411764701</v>
      </c>
      <c r="KS6" s="223">
        <v>0.95824777549623397</v>
      </c>
      <c r="KT6" s="223">
        <v>0.79082641360221395</v>
      </c>
      <c r="KU6" s="219">
        <v>1.4367816091954</v>
      </c>
      <c r="KV6" s="219">
        <v>1.03911980440098</v>
      </c>
      <c r="KW6" s="223">
        <v>0.88105726872246803</v>
      </c>
      <c r="KX6" s="219">
        <v>2.0610967979388999</v>
      </c>
      <c r="KY6" s="223">
        <v>0.58259081562714199</v>
      </c>
      <c r="KZ6" s="223">
        <v>0.55357848952154998</v>
      </c>
      <c r="LA6" s="223">
        <v>0.86157380815623097</v>
      </c>
      <c r="LB6" s="223">
        <v>0.73327222731439301</v>
      </c>
      <c r="LC6" s="223">
        <v>0.66476733143399902</v>
      </c>
      <c r="LD6" s="219">
        <v>1.4063656550703201</v>
      </c>
      <c r="LE6" s="223">
        <v>0.78875171467764205</v>
      </c>
      <c r="LF6" s="223">
        <v>0.59288537549407105</v>
      </c>
      <c r="LG6" s="223">
        <v>0.97813578826237102</v>
      </c>
      <c r="LH6" s="223">
        <v>0.67298868155399205</v>
      </c>
      <c r="LI6" s="223">
        <v>0.66246056782334495</v>
      </c>
      <c r="LJ6" s="219">
        <v>1.51403249630724</v>
      </c>
      <c r="LK6" s="223">
        <v>0.54945054945055105</v>
      </c>
      <c r="LL6" s="223">
        <v>0.91017016224772396</v>
      </c>
      <c r="LM6" s="219">
        <v>1.7816091954022999</v>
      </c>
      <c r="LN6" s="223">
        <v>0.70638820638820699</v>
      </c>
      <c r="LO6" s="219">
        <v>1.10619469026548</v>
      </c>
      <c r="LP6" s="219">
        <v>2.2172949002217299</v>
      </c>
      <c r="LQ6" s="219">
        <v>1.0305736860185499</v>
      </c>
      <c r="LR6" s="219">
        <v>1.70229612034838</v>
      </c>
      <c r="LS6" s="219">
        <v>3.5037334865020102</v>
      </c>
      <c r="LT6" s="219">
        <v>1.50445194964691</v>
      </c>
      <c r="LU6" s="219">
        <v>2.5632911392405</v>
      </c>
      <c r="LV6" s="219">
        <v>5.7692307692307701</v>
      </c>
      <c r="LW6" s="223">
        <v>0.99587912087912001</v>
      </c>
      <c r="LX6" s="219">
        <v>2.2979397781299502</v>
      </c>
      <c r="LY6" s="219">
        <v>3.2721010332950602</v>
      </c>
      <c r="LZ6" s="219">
        <v>2.3327194597912801</v>
      </c>
      <c r="MA6" s="219">
        <v>3.2615579480683898</v>
      </c>
      <c r="MB6" s="219">
        <v>6.02810650887574</v>
      </c>
      <c r="MC6" s="223">
        <v>0.48109965635738799</v>
      </c>
      <c r="MD6" s="219">
        <v>1.34760206103845</v>
      </c>
      <c r="ME6" s="219">
        <v>2.0091848450057399</v>
      </c>
      <c r="MF6" s="223">
        <v>0.89066339066339095</v>
      </c>
      <c r="MG6" s="219">
        <v>2.0925808497146501</v>
      </c>
      <c r="MH6" s="219">
        <v>3.8831360946745601</v>
      </c>
      <c r="MI6" s="190" t="str">
        <f t="shared" si="1"/>
        <v>--</v>
      </c>
      <c r="MJ6" s="190" t="str">
        <f t="shared" si="1"/>
        <v>--</v>
      </c>
      <c r="MK6" s="190" t="str">
        <f t="shared" si="1"/>
        <v>--</v>
      </c>
      <c r="ML6" s="190" t="str">
        <f t="shared" si="1"/>
        <v>--</v>
      </c>
      <c r="MM6" s="190" t="str">
        <f t="shared" si="1"/>
        <v>--</v>
      </c>
      <c r="MN6" s="190" t="str">
        <f t="shared" si="1"/>
        <v>--</v>
      </c>
      <c r="MO6" s="190" t="str">
        <f t="shared" si="1"/>
        <v>--</v>
      </c>
      <c r="MP6" s="190" t="str">
        <f t="shared" si="1"/>
        <v>--</v>
      </c>
      <c r="MQ6" s="190" t="str">
        <f t="shared" si="1"/>
        <v>--</v>
      </c>
      <c r="MR6" s="190" t="str">
        <f t="shared" si="1"/>
        <v>--</v>
      </c>
      <c r="MS6" s="190" t="str">
        <f t="shared" si="2"/>
        <v>--</v>
      </c>
      <c r="MT6" s="190" t="str">
        <f t="shared" si="2"/>
        <v>--</v>
      </c>
      <c r="MU6" s="190" t="str">
        <f t="shared" si="2"/>
        <v>--</v>
      </c>
      <c r="MV6" s="190" t="str">
        <f t="shared" si="2"/>
        <v>--</v>
      </c>
      <c r="MW6" s="190" t="str">
        <f t="shared" si="2"/>
        <v>--</v>
      </c>
      <c r="MX6" s="190" t="str">
        <f t="shared" si="2"/>
        <v>--</v>
      </c>
      <c r="MY6" s="190" t="str">
        <f t="shared" si="2"/>
        <v>--</v>
      </c>
      <c r="MZ6" s="190" t="str">
        <f t="shared" si="2"/>
        <v>--</v>
      </c>
      <c r="NA6" s="190" t="str">
        <f t="shared" si="2"/>
        <v>--</v>
      </c>
      <c r="NB6" s="190" t="str">
        <f t="shared" si="2"/>
        <v>--</v>
      </c>
      <c r="NC6" s="190" t="str">
        <f t="shared" si="3"/>
        <v>--</v>
      </c>
      <c r="ND6" s="190" t="str">
        <f t="shared" si="3"/>
        <v>--</v>
      </c>
      <c r="NE6" s="190" t="str">
        <f t="shared" si="3"/>
        <v>--</v>
      </c>
      <c r="NF6" s="190" t="str">
        <f t="shared" si="3"/>
        <v>--</v>
      </c>
      <c r="NG6" s="190" t="str">
        <f t="shared" si="3"/>
        <v>--</v>
      </c>
      <c r="NH6" s="190" t="str">
        <f t="shared" si="3"/>
        <v>--</v>
      </c>
      <c r="NI6" s="190" t="str">
        <f t="shared" si="3"/>
        <v>--</v>
      </c>
      <c r="NJ6" s="190" t="str">
        <f t="shared" si="3"/>
        <v>--</v>
      </c>
      <c r="NL6" s="378" t="str">
        <f t="shared" ref="NL6:NO69" si="4">"--"</f>
        <v>--</v>
      </c>
      <c r="NM6" s="381">
        <v>2.1834061135371137</v>
      </c>
      <c r="NN6" s="381">
        <v>2.0400984875131907</v>
      </c>
      <c r="NO6" s="381">
        <v>2.6893523600439115</v>
      </c>
      <c r="NP6" s="378" t="str">
        <f t="shared" ref="NP6:NP69" si="5">"--"</f>
        <v>--</v>
      </c>
      <c r="NQ6" s="381">
        <v>0.64333504889346249</v>
      </c>
      <c r="NR6" s="378" t="str">
        <f t="shared" ref="NR6:NR69" si="6">"--"</f>
        <v>--</v>
      </c>
      <c r="NS6" s="381">
        <v>6.7091766010535192</v>
      </c>
      <c r="NT6" s="378" t="str">
        <f t="shared" ref="NT6:NT69" si="7">"--"</f>
        <v>--</v>
      </c>
      <c r="NU6" s="381">
        <v>18.489065606361855</v>
      </c>
      <c r="NV6" s="378" t="str">
        <f t="shared" ref="NV6:NV69" si="8">"--"</f>
        <v>--</v>
      </c>
      <c r="NW6" s="381">
        <v>0.91298145506419393</v>
      </c>
      <c r="NX6" s="378" t="str">
        <f t="shared" ref="NX6:NX69" si="9">"--"</f>
        <v>--</v>
      </c>
      <c r="NY6" s="381">
        <v>7.1554252199413453</v>
      </c>
      <c r="NZ6" s="378" t="str">
        <f t="shared" ref="NZ6:NZ69" si="10">"--"</f>
        <v>--</v>
      </c>
      <c r="OA6" s="381">
        <v>16.428862617203453</v>
      </c>
      <c r="OB6" s="378" t="str">
        <f t="shared" ref="OB6:OF69" si="11">"--"</f>
        <v>--</v>
      </c>
      <c r="OC6" s="378" t="str">
        <f t="shared" si="11"/>
        <v>--</v>
      </c>
      <c r="OD6" s="381">
        <v>3.1984334203655371</v>
      </c>
      <c r="OE6" s="381">
        <v>4.8726467331118375</v>
      </c>
      <c r="OF6" s="381">
        <v>9.2857142857142971</v>
      </c>
      <c r="OG6" s="378" t="str">
        <f t="shared" ref="OG6:OJ21" si="12">"--"</f>
        <v>--</v>
      </c>
      <c r="OH6" s="378" t="str">
        <f t="shared" si="12"/>
        <v>--</v>
      </c>
      <c r="OI6" s="378" t="str">
        <f t="shared" si="12"/>
        <v>--</v>
      </c>
      <c r="OJ6" s="381">
        <v>1.6348773841961874</v>
      </c>
      <c r="OK6" s="381">
        <v>2.3156611822059783</v>
      </c>
      <c r="OL6" s="381">
        <v>6.5770348837209394</v>
      </c>
      <c r="OM6" s="378" t="str">
        <f t="shared" ref="OM6:OR21" si="13">"--"</f>
        <v>--</v>
      </c>
      <c r="ON6" s="378" t="str">
        <f t="shared" si="13"/>
        <v>--</v>
      </c>
      <c r="OO6" s="378" t="str">
        <f t="shared" si="13"/>
        <v>--</v>
      </c>
      <c r="OP6" s="381">
        <v>1.3672409078479615</v>
      </c>
      <c r="OQ6" s="381">
        <v>1.5167548500881831</v>
      </c>
      <c r="OR6" s="381">
        <v>2.6431718061674001</v>
      </c>
      <c r="OS6" s="378" t="str">
        <f t="shared" ref="OS6:OW21" si="14">"--"</f>
        <v>--</v>
      </c>
      <c r="OT6" s="378" t="str">
        <f t="shared" si="14"/>
        <v>--</v>
      </c>
      <c r="OU6" s="381">
        <v>1.0670314637482912</v>
      </c>
      <c r="OV6" s="381">
        <v>1.0930888575458422</v>
      </c>
      <c r="OW6" s="381">
        <v>2.2626931567328934</v>
      </c>
      <c r="OX6" s="378" t="str">
        <f t="shared" ref="OX6:PA69" si="15">"--"</f>
        <v>--</v>
      </c>
      <c r="OY6" s="381">
        <v>7.6806773510734736</v>
      </c>
      <c r="OZ6" s="381">
        <v>13.730886850152887</v>
      </c>
      <c r="PA6" s="381">
        <v>21.392128279883416</v>
      </c>
      <c r="PB6" s="378" t="str">
        <f t="shared" ref="PB6:PE69" si="16">"--"</f>
        <v>--</v>
      </c>
      <c r="PC6" s="381">
        <v>11.180973209404039</v>
      </c>
      <c r="PD6" s="381">
        <v>13.70683579985908</v>
      </c>
      <c r="PE6" s="381">
        <v>23.778143876990672</v>
      </c>
      <c r="PF6" s="378" t="str">
        <f t="shared" ref="PF6:PI69" si="17">"--"</f>
        <v>--</v>
      </c>
      <c r="PG6" s="381">
        <v>6.5656565656565533</v>
      </c>
      <c r="PH6" s="381">
        <v>9.4237042406668952</v>
      </c>
      <c r="PI6" s="381">
        <v>20.145495243424708</v>
      </c>
      <c r="PJ6" s="378" t="str">
        <f t="shared" ref="PJ6:PM69" si="18">"--"</f>
        <v>--</v>
      </c>
      <c r="PK6" s="381">
        <v>5.2848885218827331</v>
      </c>
      <c r="PL6" s="381">
        <v>7.6430856736580086</v>
      </c>
      <c r="PM6" s="381">
        <v>15.193370165745852</v>
      </c>
      <c r="PN6" s="378" t="str">
        <f t="shared" ref="PN6:PQ69" si="19">"--"</f>
        <v>--</v>
      </c>
      <c r="PO6" s="381">
        <v>2.5214740925464034</v>
      </c>
      <c r="PP6" s="381">
        <v>1.4033825116948511</v>
      </c>
      <c r="PQ6" s="381">
        <v>0.94813162297824827</v>
      </c>
      <c r="PR6" s="378" t="str">
        <f t="shared" ref="PR6:PU69" si="20">"--"</f>
        <v>--</v>
      </c>
      <c r="PS6" s="381">
        <v>1.3877324451845638</v>
      </c>
      <c r="PT6" s="381">
        <v>1.5129682997118135</v>
      </c>
      <c r="PU6" s="381">
        <v>2.3437499999999982</v>
      </c>
      <c r="PV6" s="378" t="str">
        <f t="shared" ref="PV6:PY69" si="21">"--"</f>
        <v>--</v>
      </c>
      <c r="PW6" s="381">
        <v>1.2770682953914512</v>
      </c>
      <c r="PX6" s="381">
        <v>0.93659942363112247</v>
      </c>
      <c r="PY6" s="381">
        <v>1.1154489682097051</v>
      </c>
      <c r="PZ6" s="378" t="str">
        <f t="shared" ref="PZ6:QC69" si="22">"--"</f>
        <v>--</v>
      </c>
      <c r="QA6" s="381">
        <v>0.88938299055030556</v>
      </c>
      <c r="QB6" s="381">
        <v>0.79508492952656329</v>
      </c>
      <c r="QC6" s="381">
        <v>1.2276785714285725</v>
      </c>
      <c r="QD6" s="378" t="str">
        <f t="shared" ref="QD6:QG69" si="23">"--"</f>
        <v>--</v>
      </c>
      <c r="QE6" s="381">
        <v>0.64281721632196764</v>
      </c>
      <c r="QF6" s="381">
        <v>0.65075921908893719</v>
      </c>
      <c r="QG6" s="381">
        <v>0.67453625632377856</v>
      </c>
      <c r="QH6" s="378" t="str">
        <f t="shared" ref="QH6:QK69" si="24">"--"</f>
        <v>--</v>
      </c>
      <c r="QI6" s="381">
        <v>0.80667593880389421</v>
      </c>
      <c r="QJ6" s="381">
        <v>0.64935064935064901</v>
      </c>
      <c r="QK6" s="381">
        <v>0.7843137254901964</v>
      </c>
    </row>
    <row r="7" spans="1:454" x14ac:dyDescent="0.25">
      <c r="A7" s="114">
        <v>3</v>
      </c>
      <c r="B7" s="93" t="s">
        <v>4</v>
      </c>
      <c r="C7" s="189">
        <v>6.6455696202531653</v>
      </c>
      <c r="D7" s="189">
        <v>31.267605633802798</v>
      </c>
      <c r="E7" s="189">
        <v>49.57264957264956</v>
      </c>
      <c r="F7" s="189">
        <v>2.8653295128939837</v>
      </c>
      <c r="G7" s="189">
        <v>23.353293413173656</v>
      </c>
      <c r="H7" s="189">
        <v>36.936936936936974</v>
      </c>
      <c r="I7" s="189">
        <v>1.7985611510791377</v>
      </c>
      <c r="J7" s="189">
        <v>18.666666666666661</v>
      </c>
      <c r="K7" s="189">
        <v>32.799999999999983</v>
      </c>
      <c r="L7" s="189">
        <v>2</v>
      </c>
      <c r="M7" s="190">
        <v>11</v>
      </c>
      <c r="N7" s="190">
        <v>31</v>
      </c>
      <c r="O7" s="190">
        <v>1.8604651162790693</v>
      </c>
      <c r="P7" s="190">
        <v>10.859728506787329</v>
      </c>
      <c r="Q7" s="190">
        <v>14.130434782608699</v>
      </c>
      <c r="R7" s="190" t="s">
        <v>286</v>
      </c>
      <c r="S7" s="190" t="s">
        <v>286</v>
      </c>
      <c r="T7" s="190" t="s">
        <v>286</v>
      </c>
      <c r="U7" s="190">
        <v>3.1518624641833832</v>
      </c>
      <c r="V7" s="190">
        <v>23.652694610778454</v>
      </c>
      <c r="W7" s="190">
        <v>38.288288288288307</v>
      </c>
      <c r="X7" s="190">
        <v>1.7985611510791377</v>
      </c>
      <c r="Y7" s="190">
        <v>19.063545150501685</v>
      </c>
      <c r="Z7" s="190">
        <v>32.530120481927703</v>
      </c>
      <c r="AA7" s="190">
        <v>2.1582733812949653</v>
      </c>
      <c r="AB7" s="132">
        <v>11.525423728813562</v>
      </c>
      <c r="AC7" s="132">
        <v>31.500000000000004</v>
      </c>
      <c r="AD7" s="132">
        <v>1.8867924528301889</v>
      </c>
      <c r="AE7" s="132">
        <v>11.111111111111107</v>
      </c>
      <c r="AF7" s="190">
        <v>18.749999999999996</v>
      </c>
      <c r="AG7" s="189">
        <v>1.2658227848101276</v>
      </c>
      <c r="AH7" s="189">
        <v>5.3521126760563371</v>
      </c>
      <c r="AI7" s="191">
        <v>17.521367521367512</v>
      </c>
      <c r="AJ7" s="191">
        <v>0.5730659025787963</v>
      </c>
      <c r="AK7" s="190">
        <v>6.2874251497005984</v>
      </c>
      <c r="AL7" s="190">
        <v>8.1081081081081088</v>
      </c>
      <c r="AM7" s="190">
        <v>0.35971223021582738</v>
      </c>
      <c r="AN7" s="190">
        <v>6.6666666666666679</v>
      </c>
      <c r="AO7" s="190">
        <v>11.599999999999993</v>
      </c>
      <c r="AP7" s="190">
        <v>0</v>
      </c>
      <c r="AQ7" s="190">
        <v>2.7397260273972615</v>
      </c>
      <c r="AR7" s="190">
        <v>6.5326633165829211</v>
      </c>
      <c r="AS7" s="190">
        <v>0</v>
      </c>
      <c r="AT7" s="190">
        <v>0.45248868778280554</v>
      </c>
      <c r="AU7" s="190">
        <v>6.521739130434784</v>
      </c>
      <c r="AV7" s="190" t="s">
        <v>286</v>
      </c>
      <c r="AW7" s="190" t="s">
        <v>286</v>
      </c>
      <c r="AX7" s="132" t="s">
        <v>286</v>
      </c>
      <c r="AY7" s="132" t="s">
        <v>286</v>
      </c>
      <c r="AZ7" s="132" t="s">
        <v>286</v>
      </c>
      <c r="BA7" s="132" t="s">
        <v>286</v>
      </c>
      <c r="BB7" s="190" t="s">
        <v>286</v>
      </c>
      <c r="BC7" s="132" t="s">
        <v>286</v>
      </c>
      <c r="BD7" s="132" t="s">
        <v>286</v>
      </c>
      <c r="BE7" s="132">
        <v>1.0948905109489051</v>
      </c>
      <c r="BF7" s="132">
        <v>4.4520547945205502</v>
      </c>
      <c r="BG7" s="190">
        <v>12</v>
      </c>
      <c r="BH7" s="132">
        <v>0.93896713615023486</v>
      </c>
      <c r="BI7" s="132">
        <v>6.6964285714285721</v>
      </c>
      <c r="BJ7" s="132">
        <v>7.2916666666666696</v>
      </c>
      <c r="BK7" s="132">
        <v>3.8961038961039005</v>
      </c>
      <c r="BL7" s="190">
        <v>21.345029239766081</v>
      </c>
      <c r="BM7" s="132">
        <v>25.652173913043484</v>
      </c>
      <c r="BN7" s="192">
        <v>2.4316109422492396</v>
      </c>
      <c r="BO7" s="192">
        <v>20.8860759493671</v>
      </c>
      <c r="BP7" s="192">
        <v>20.353982300884951</v>
      </c>
      <c r="BQ7" s="190">
        <v>2.8880866425992782</v>
      </c>
      <c r="BR7" s="132">
        <v>16.666666666666664</v>
      </c>
      <c r="BS7" s="132">
        <v>21.370967741935498</v>
      </c>
      <c r="BT7" s="132">
        <v>0.72992700729927029</v>
      </c>
      <c r="BU7" s="190">
        <v>15</v>
      </c>
      <c r="BV7" s="132">
        <v>30.102040816326546</v>
      </c>
      <c r="BW7" s="132">
        <v>1.8867924528301878</v>
      </c>
      <c r="BX7" s="132">
        <v>13.242009132420092</v>
      </c>
      <c r="BY7" s="190">
        <v>22.222222222222229</v>
      </c>
      <c r="BZ7" s="132">
        <v>2.2727272727272734</v>
      </c>
      <c r="CA7" s="132">
        <v>12.865497076023393</v>
      </c>
      <c r="CB7" s="132">
        <v>15.65217391304348</v>
      </c>
      <c r="CC7" s="190">
        <v>0.91185410334346539</v>
      </c>
      <c r="CD7" s="132">
        <v>15.50632911392405</v>
      </c>
      <c r="CE7" s="132">
        <v>13.274336283185836</v>
      </c>
      <c r="CF7" s="132">
        <v>1.4440433212996393</v>
      </c>
      <c r="CG7" s="190">
        <v>11.805555555555561</v>
      </c>
      <c r="CH7" s="132">
        <v>12.5</v>
      </c>
      <c r="CI7" s="132">
        <v>2</v>
      </c>
      <c r="CJ7" s="132">
        <v>9</v>
      </c>
      <c r="CK7" s="132">
        <v>19</v>
      </c>
      <c r="CL7" s="132">
        <v>1.4150943396226419</v>
      </c>
      <c r="CM7" s="132">
        <v>10.958904109589046</v>
      </c>
      <c r="CN7" s="132">
        <v>15.555555555555543</v>
      </c>
      <c r="CO7" s="132">
        <v>8.7947882736156302</v>
      </c>
      <c r="CP7" s="190">
        <v>6.7251461988304104</v>
      </c>
      <c r="CQ7" s="132">
        <v>3.4782608695652195</v>
      </c>
      <c r="CR7" s="132">
        <v>3.9274924471299095</v>
      </c>
      <c r="CS7" s="192">
        <v>4.7021943573667704</v>
      </c>
      <c r="CT7" s="192">
        <v>3.5874439461883423</v>
      </c>
      <c r="CU7" s="190">
        <v>3.6101083032490977</v>
      </c>
      <c r="CV7" s="132">
        <v>6.9204152249134996</v>
      </c>
      <c r="CW7" s="132">
        <v>5.2631578947368407</v>
      </c>
      <c r="CX7" s="192">
        <v>2.9629629629629624</v>
      </c>
      <c r="CY7" s="192">
        <v>4.6263345195729517</v>
      </c>
      <c r="CZ7" s="190">
        <v>3.1578947368421053</v>
      </c>
      <c r="DA7" s="132">
        <v>2.4154589371980686</v>
      </c>
      <c r="DB7" s="132">
        <v>2.4038461538461537</v>
      </c>
      <c r="DC7" s="192">
        <v>0.5847953216374272</v>
      </c>
      <c r="DD7" s="192" t="s">
        <v>286</v>
      </c>
      <c r="DE7" s="190">
        <v>2.9154518950437334</v>
      </c>
      <c r="DF7" s="132">
        <v>5.2631578947368434</v>
      </c>
      <c r="DG7" s="132" t="s">
        <v>286</v>
      </c>
      <c r="DH7" s="192">
        <v>3.1347962382445154</v>
      </c>
      <c r="DI7" s="192">
        <v>3.5874439461883436</v>
      </c>
      <c r="DJ7" s="190" t="s">
        <v>286</v>
      </c>
      <c r="DK7" s="132">
        <v>4.8442906574394442</v>
      </c>
      <c r="DL7" s="132">
        <v>4.8780487804878074</v>
      </c>
      <c r="DM7" s="132" t="s">
        <v>286</v>
      </c>
      <c r="DN7" s="132">
        <v>3.2142857142857149</v>
      </c>
      <c r="DO7" s="190">
        <v>7.3684210526315796</v>
      </c>
      <c r="DP7" s="193" t="s">
        <v>286</v>
      </c>
      <c r="DQ7" s="132">
        <v>1.4423076923076927</v>
      </c>
      <c r="DR7" s="132">
        <v>1.1834319526627224</v>
      </c>
      <c r="DS7" s="132" t="s">
        <v>286</v>
      </c>
      <c r="DT7" s="190" t="s">
        <v>286</v>
      </c>
      <c r="DU7" s="194" t="s">
        <v>286</v>
      </c>
      <c r="DV7" s="194" t="s">
        <v>286</v>
      </c>
      <c r="DW7" s="192">
        <v>2.5078369905956133</v>
      </c>
      <c r="DX7" s="194">
        <v>2.2421524663677137</v>
      </c>
      <c r="DY7" s="190" t="s">
        <v>286</v>
      </c>
      <c r="DZ7" s="190">
        <v>4.4982698961937775</v>
      </c>
      <c r="EA7" s="190">
        <v>1.6260162601626011</v>
      </c>
      <c r="EB7" s="190" t="s">
        <v>286</v>
      </c>
      <c r="EC7" s="190">
        <v>2</v>
      </c>
      <c r="ED7" s="190">
        <v>5.7894736842105301</v>
      </c>
      <c r="EE7" s="190" t="s">
        <v>286</v>
      </c>
      <c r="EF7" s="190">
        <v>0.48076923076923073</v>
      </c>
      <c r="EG7" s="190">
        <v>1.775147928994083</v>
      </c>
      <c r="EH7" s="190" t="s">
        <v>286</v>
      </c>
      <c r="EI7" s="190">
        <v>4.0816326530612317</v>
      </c>
      <c r="EJ7" s="190">
        <v>4.3859649122807003</v>
      </c>
      <c r="EK7" s="190" t="s">
        <v>286</v>
      </c>
      <c r="EL7" s="132">
        <v>3.4482758620689662</v>
      </c>
      <c r="EM7" s="132">
        <v>3.5874439461883418</v>
      </c>
      <c r="EN7" s="132" t="s">
        <v>286</v>
      </c>
      <c r="EO7" s="132">
        <v>5.2083333333333321</v>
      </c>
      <c r="EP7" s="190">
        <v>5.2845528455284558</v>
      </c>
      <c r="EQ7" s="132" t="s">
        <v>286</v>
      </c>
      <c r="ER7" s="132">
        <v>1.4285714285714286</v>
      </c>
      <c r="ES7" s="132">
        <v>4.2105263157894735</v>
      </c>
      <c r="ET7" s="132" t="s">
        <v>286</v>
      </c>
      <c r="EU7" s="190">
        <v>1.4423076923076923</v>
      </c>
      <c r="EV7" s="132">
        <v>1.775147928994083</v>
      </c>
      <c r="EW7" s="132" t="s">
        <v>286</v>
      </c>
      <c r="EX7" s="132">
        <v>3.5087719298245599</v>
      </c>
      <c r="EY7" s="132">
        <v>2.183406113537119</v>
      </c>
      <c r="EZ7" s="190" t="s">
        <v>286</v>
      </c>
      <c r="FA7" s="132">
        <v>1.8808777429467087</v>
      </c>
      <c r="FB7" s="132">
        <v>1.8099547511312215</v>
      </c>
      <c r="FC7" s="132" t="s">
        <v>286</v>
      </c>
      <c r="FD7" s="132">
        <v>3.4843205574912903</v>
      </c>
      <c r="FE7" s="190">
        <v>2.4390243902439046</v>
      </c>
      <c r="FF7" s="132" t="s">
        <v>286</v>
      </c>
      <c r="FG7" s="132">
        <v>0.71428571428571441</v>
      </c>
      <c r="FH7" s="132">
        <v>1.0526315789473686</v>
      </c>
      <c r="FI7" s="193" t="s">
        <v>286</v>
      </c>
      <c r="FJ7" s="190">
        <v>0.48076923076923073</v>
      </c>
      <c r="FK7" s="132">
        <v>0.5917159763313613</v>
      </c>
      <c r="FL7" s="132" t="s">
        <v>286</v>
      </c>
      <c r="FM7" s="132" t="s">
        <v>286</v>
      </c>
      <c r="FN7" s="132" t="s">
        <v>286</v>
      </c>
      <c r="FO7" s="190" t="s">
        <v>286</v>
      </c>
      <c r="FP7" s="132">
        <v>4.0752351097178696</v>
      </c>
      <c r="FQ7" s="132">
        <v>4.4843049327354274</v>
      </c>
      <c r="FR7" s="132" t="s">
        <v>286</v>
      </c>
      <c r="FS7" s="132">
        <v>5.5363321799307954</v>
      </c>
      <c r="FT7" s="190">
        <v>6.0975609756097553</v>
      </c>
      <c r="FU7" s="132" t="s">
        <v>286</v>
      </c>
      <c r="FV7" s="132">
        <v>1.7857142857142863</v>
      </c>
      <c r="FW7" s="132">
        <v>3.1578947368421062</v>
      </c>
      <c r="FX7" s="132" t="s">
        <v>286</v>
      </c>
      <c r="FY7" s="190">
        <v>0.48076923076923073</v>
      </c>
      <c r="FZ7" s="132">
        <v>1.1834319526627226</v>
      </c>
      <c r="GA7" s="132" t="s">
        <v>286</v>
      </c>
      <c r="GB7" s="132" t="s">
        <v>286</v>
      </c>
      <c r="GC7" s="132" t="s">
        <v>286</v>
      </c>
      <c r="GD7" s="190" t="s">
        <v>286</v>
      </c>
      <c r="GE7" s="132" t="s">
        <v>286</v>
      </c>
      <c r="GF7" s="132" t="s">
        <v>286</v>
      </c>
      <c r="GG7" s="132" t="s">
        <v>286</v>
      </c>
      <c r="GH7" s="132" t="s">
        <v>286</v>
      </c>
      <c r="GI7" s="190" t="s">
        <v>286</v>
      </c>
      <c r="GJ7" s="132" t="s">
        <v>286</v>
      </c>
      <c r="GK7" s="132">
        <v>2</v>
      </c>
      <c r="GL7" s="132">
        <v>3.1578947368421062</v>
      </c>
      <c r="GM7" s="197" t="s">
        <v>286</v>
      </c>
      <c r="GN7" s="190">
        <v>2.4038461538461546</v>
      </c>
      <c r="GO7" s="132">
        <v>0.58823529411764719</v>
      </c>
      <c r="GP7" s="132" t="s">
        <v>286</v>
      </c>
      <c r="GQ7" s="132" t="s">
        <v>286</v>
      </c>
      <c r="GR7" s="132" t="s">
        <v>286</v>
      </c>
      <c r="GS7" s="190" t="s">
        <v>286</v>
      </c>
      <c r="GT7" s="132" t="s">
        <v>286</v>
      </c>
      <c r="GU7" s="132" t="s">
        <v>286</v>
      </c>
      <c r="GV7" s="132" t="s">
        <v>286</v>
      </c>
      <c r="GW7" s="132" t="s">
        <v>286</v>
      </c>
      <c r="GX7" s="190" t="s">
        <v>286</v>
      </c>
      <c r="GY7" s="190" t="s">
        <v>286</v>
      </c>
      <c r="GZ7" s="190">
        <v>2</v>
      </c>
      <c r="HA7" s="190">
        <v>3.6842105263157898</v>
      </c>
      <c r="HB7" s="190" t="s">
        <v>286</v>
      </c>
      <c r="HC7" s="190">
        <v>2.8846153846153859</v>
      </c>
      <c r="HD7" s="190">
        <v>3.5714285714285721</v>
      </c>
      <c r="HE7" s="190" t="s">
        <v>286</v>
      </c>
      <c r="HF7" s="190" t="s">
        <v>286</v>
      </c>
      <c r="HG7" s="190" t="s">
        <v>286</v>
      </c>
      <c r="HH7" s="190" t="s">
        <v>286</v>
      </c>
      <c r="HI7" s="190" t="s">
        <v>286</v>
      </c>
      <c r="HJ7" s="190" t="s">
        <v>286</v>
      </c>
      <c r="HK7" s="190" t="s">
        <v>286</v>
      </c>
      <c r="HL7" s="132" t="s">
        <v>286</v>
      </c>
      <c r="HM7" s="132" t="s">
        <v>286</v>
      </c>
      <c r="HN7" s="132" t="s">
        <v>286</v>
      </c>
      <c r="HO7" s="132">
        <v>3</v>
      </c>
      <c r="HP7" s="190">
        <v>5.7894736842105257</v>
      </c>
      <c r="HQ7" s="132" t="s">
        <v>286</v>
      </c>
      <c r="HR7" s="132">
        <v>3.3816425120772946</v>
      </c>
      <c r="HS7" s="132">
        <v>1.7751479289940835</v>
      </c>
      <c r="HT7" s="196" t="s">
        <v>286</v>
      </c>
      <c r="HU7" s="190">
        <v>3.4985422740524803</v>
      </c>
      <c r="HV7" s="190">
        <v>2.6200873362445418</v>
      </c>
      <c r="HW7" s="190" t="s">
        <v>286</v>
      </c>
      <c r="HX7" s="190">
        <v>1.5673981191222572</v>
      </c>
      <c r="HY7" s="190">
        <v>1.3636363636363644</v>
      </c>
      <c r="HZ7" s="190" t="s">
        <v>286</v>
      </c>
      <c r="IA7" s="190">
        <v>4.8611111111111143</v>
      </c>
      <c r="IB7" s="190">
        <v>2.8571428571428572</v>
      </c>
      <c r="IC7" s="190" t="s">
        <v>286</v>
      </c>
      <c r="ID7" s="190">
        <v>2.1352313167259802</v>
      </c>
      <c r="IE7" s="190">
        <v>2.1052631578947372</v>
      </c>
      <c r="IF7" s="190" t="s">
        <v>286</v>
      </c>
      <c r="IG7" s="190">
        <v>1.932367149758454</v>
      </c>
      <c r="IH7" s="190">
        <v>1.1904761904761911</v>
      </c>
      <c r="II7" s="190">
        <v>3.9087947882736165</v>
      </c>
      <c r="IJ7" s="190">
        <v>9.649122807017541</v>
      </c>
      <c r="IK7" s="190">
        <v>6.1403508771929864</v>
      </c>
      <c r="IL7" s="190">
        <v>1.21580547112462</v>
      </c>
      <c r="IM7" s="190">
        <v>6.8749999999999991</v>
      </c>
      <c r="IN7" s="190">
        <v>5.8823529411764737</v>
      </c>
      <c r="IO7" s="190">
        <v>2.1818181818181843</v>
      </c>
      <c r="IP7" s="190">
        <v>10.104529616724735</v>
      </c>
      <c r="IQ7" s="190">
        <v>8.9430894308943127</v>
      </c>
      <c r="IR7" s="190">
        <v>1.503759398496241</v>
      </c>
      <c r="IS7" s="192" t="s">
        <v>286</v>
      </c>
      <c r="IT7" s="192" t="s">
        <v>286</v>
      </c>
      <c r="IU7" s="192">
        <v>0.96618357487922701</v>
      </c>
      <c r="IV7" s="192" t="s">
        <v>286</v>
      </c>
      <c r="IW7" s="192" t="s">
        <v>286</v>
      </c>
      <c r="IX7" s="192" t="str">
        <f t="shared" si="0"/>
        <v>--</v>
      </c>
      <c r="IY7" s="192" t="str">
        <f t="shared" si="0"/>
        <v>--</v>
      </c>
      <c r="IZ7" s="192" t="str">
        <f t="shared" si="0"/>
        <v>--</v>
      </c>
      <c r="JA7" s="192" t="str">
        <f t="shared" si="0"/>
        <v>--</v>
      </c>
      <c r="JB7" s="192" t="str">
        <f t="shared" si="0"/>
        <v>--</v>
      </c>
      <c r="JC7" s="243">
        <v>4.10958904109589</v>
      </c>
      <c r="JD7" s="243">
        <v>8.3333333333333304</v>
      </c>
      <c r="JE7" s="243">
        <v>10.550458715596299</v>
      </c>
      <c r="JF7" s="243">
        <v>6.0344827586206904</v>
      </c>
      <c r="JG7" s="243">
        <v>3.58565737051793</v>
      </c>
      <c r="JH7" s="243">
        <v>14.7982062780269</v>
      </c>
      <c r="JI7" s="243">
        <v>3.1963470319634699</v>
      </c>
      <c r="JJ7" s="243">
        <v>7.6086956521739104</v>
      </c>
      <c r="JK7" s="243">
        <v>9.17431192660551</v>
      </c>
      <c r="JL7" s="243">
        <v>3.0303030303030298</v>
      </c>
      <c r="JM7" s="243">
        <v>3.17460317460317</v>
      </c>
      <c r="JN7" s="243">
        <v>10.3139013452915</v>
      </c>
      <c r="JO7" s="219">
        <v>4.5871559633027497</v>
      </c>
      <c r="JP7" s="219">
        <v>10.7407407407407</v>
      </c>
      <c r="JQ7" s="219">
        <v>20.909090909090899</v>
      </c>
      <c r="JR7" s="219">
        <v>8.3333333333333393</v>
      </c>
      <c r="JS7" s="219">
        <v>5.1181102362204696</v>
      </c>
      <c r="JT7" s="219">
        <v>15</v>
      </c>
      <c r="JU7" s="219">
        <v>3.1818181818181799</v>
      </c>
      <c r="JV7" s="219">
        <v>6.6914498141263898</v>
      </c>
      <c r="JW7" s="219">
        <v>8.3333333333333304</v>
      </c>
      <c r="JX7" s="219">
        <v>6.1403508771929802</v>
      </c>
      <c r="JY7" s="219">
        <v>3.1496062992125999</v>
      </c>
      <c r="JZ7" s="219">
        <v>9.0497737556561209</v>
      </c>
      <c r="KA7" s="223">
        <v>0.46511627906976699</v>
      </c>
      <c r="KB7" s="223">
        <v>0.74349442379182196</v>
      </c>
      <c r="KC7" s="223">
        <v>0.46296296296296302</v>
      </c>
      <c r="KD7" s="219">
        <v>3.1111111111111098</v>
      </c>
      <c r="KE7" s="219">
        <v>1.5810276679841899</v>
      </c>
      <c r="KF7" s="219">
        <v>2.2727272727272698</v>
      </c>
      <c r="KG7" s="223">
        <v>0.46511627906976699</v>
      </c>
      <c r="KH7" s="223">
        <v>0.74349442379182196</v>
      </c>
      <c r="KI7" s="219">
        <v>1.8518518518518501</v>
      </c>
      <c r="KJ7" s="219">
        <v>2.6785714285714302</v>
      </c>
      <c r="KK7" s="219">
        <v>1.5810276679841899</v>
      </c>
      <c r="KL7" s="219">
        <v>2.7272727272727302</v>
      </c>
      <c r="KM7" s="219">
        <v>0</v>
      </c>
      <c r="KN7" s="223">
        <v>0.37174721189591098</v>
      </c>
      <c r="KO7" s="223">
        <v>0.92592592592592604</v>
      </c>
      <c r="KP7" s="219">
        <v>1.3333333333333299</v>
      </c>
      <c r="KQ7" s="219">
        <v>0</v>
      </c>
      <c r="KR7" s="223">
        <v>0.90909090909090895</v>
      </c>
      <c r="KS7" s="219">
        <v>0</v>
      </c>
      <c r="KT7" s="223">
        <v>0.37174721189591098</v>
      </c>
      <c r="KU7" s="219">
        <v>1.3824884792626699</v>
      </c>
      <c r="KV7" s="223">
        <v>0.88888888888888895</v>
      </c>
      <c r="KW7" s="223">
        <v>0.39525691699604698</v>
      </c>
      <c r="KX7" s="219">
        <v>1.36363636363636</v>
      </c>
      <c r="KY7" s="219">
        <v>0</v>
      </c>
      <c r="KZ7" s="223">
        <v>0.37174721189591098</v>
      </c>
      <c r="LA7" s="223">
        <v>0.92592592592592604</v>
      </c>
      <c r="LB7" s="223">
        <v>0.44444444444444398</v>
      </c>
      <c r="LC7" s="219">
        <v>0</v>
      </c>
      <c r="LD7" s="223">
        <v>0.45454545454545398</v>
      </c>
      <c r="LE7" s="219">
        <v>0</v>
      </c>
      <c r="LF7" s="223">
        <v>0.74626865671641796</v>
      </c>
      <c r="LG7" s="219">
        <v>1.84331797235023</v>
      </c>
      <c r="LH7" s="223">
        <v>0.88495575221238898</v>
      </c>
      <c r="LI7" s="219">
        <v>0</v>
      </c>
      <c r="LJ7" s="223">
        <v>0.90909090909090895</v>
      </c>
      <c r="LK7" s="223">
        <v>0.92592592592592604</v>
      </c>
      <c r="LL7" s="219">
        <v>1.4925373134328399</v>
      </c>
      <c r="LM7" s="219">
        <v>1.3824884792626699</v>
      </c>
      <c r="LN7" s="223">
        <v>0.89686098654708502</v>
      </c>
      <c r="LO7" s="223">
        <v>0.79681274900398402</v>
      </c>
      <c r="LP7" s="223">
        <v>0.45454545454545398</v>
      </c>
      <c r="LQ7" s="219">
        <v>0</v>
      </c>
      <c r="LR7" s="219">
        <v>1.1194029850746301</v>
      </c>
      <c r="LS7" s="219">
        <v>3.2258064516128999</v>
      </c>
      <c r="LT7" s="223">
        <v>0.89686098654708502</v>
      </c>
      <c r="LU7" s="219">
        <v>1.1952191235059799</v>
      </c>
      <c r="LV7" s="219">
        <v>2.2727272727272698</v>
      </c>
      <c r="LW7" s="223">
        <v>0.46296296296296302</v>
      </c>
      <c r="LX7" s="219">
        <v>1.8656716417910399</v>
      </c>
      <c r="LY7" s="219">
        <v>2.7649769585253501</v>
      </c>
      <c r="LZ7" s="219">
        <v>4.03587443946188</v>
      </c>
      <c r="MA7" s="219">
        <v>1.59362549800797</v>
      </c>
      <c r="MB7" s="219">
        <v>4.0909090909090899</v>
      </c>
      <c r="MC7" s="219">
        <v>0</v>
      </c>
      <c r="MD7" s="223">
        <v>0.37313432835820898</v>
      </c>
      <c r="ME7" s="223">
        <v>0.92165898617511499</v>
      </c>
      <c r="MF7" s="219">
        <v>1.3452914798206299</v>
      </c>
      <c r="MG7" s="223">
        <v>0.79681274900398402</v>
      </c>
      <c r="MH7" s="223">
        <v>0.90909090909090895</v>
      </c>
      <c r="MI7" s="190" t="str">
        <f t="shared" si="1"/>
        <v>--</v>
      </c>
      <c r="MJ7" s="190" t="str">
        <f t="shared" si="1"/>
        <v>--</v>
      </c>
      <c r="MK7" s="190" t="str">
        <f t="shared" si="1"/>
        <v>--</v>
      </c>
      <c r="ML7" s="190" t="str">
        <f t="shared" si="1"/>
        <v>--</v>
      </c>
      <c r="MM7" s="190" t="str">
        <f t="shared" si="1"/>
        <v>--</v>
      </c>
      <c r="MN7" s="190" t="str">
        <f t="shared" si="1"/>
        <v>--</v>
      </c>
      <c r="MO7" s="190" t="str">
        <f t="shared" si="1"/>
        <v>--</v>
      </c>
      <c r="MP7" s="190" t="str">
        <f t="shared" si="1"/>
        <v>--</v>
      </c>
      <c r="MQ7" s="190" t="str">
        <f t="shared" si="1"/>
        <v>--</v>
      </c>
      <c r="MR7" s="190" t="str">
        <f t="shared" si="1"/>
        <v>--</v>
      </c>
      <c r="MS7" s="190" t="str">
        <f t="shared" si="2"/>
        <v>--</v>
      </c>
      <c r="MT7" s="190" t="str">
        <f t="shared" si="2"/>
        <v>--</v>
      </c>
      <c r="MU7" s="190" t="str">
        <f t="shared" si="2"/>
        <v>--</v>
      </c>
      <c r="MV7" s="190" t="str">
        <f t="shared" si="2"/>
        <v>--</v>
      </c>
      <c r="MW7" s="190" t="str">
        <f t="shared" si="2"/>
        <v>--</v>
      </c>
      <c r="MX7" s="190" t="str">
        <f t="shared" si="2"/>
        <v>--</v>
      </c>
      <c r="MY7" s="190" t="str">
        <f t="shared" si="2"/>
        <v>--</v>
      </c>
      <c r="MZ7" s="190" t="str">
        <f t="shared" si="2"/>
        <v>--</v>
      </c>
      <c r="NA7" s="190" t="str">
        <f t="shared" si="2"/>
        <v>--</v>
      </c>
      <c r="NB7" s="190" t="str">
        <f t="shared" si="2"/>
        <v>--</v>
      </c>
      <c r="NC7" s="190" t="str">
        <f t="shared" si="3"/>
        <v>--</v>
      </c>
      <c r="ND7" s="190" t="str">
        <f t="shared" si="3"/>
        <v>--</v>
      </c>
      <c r="NE7" s="190" t="str">
        <f t="shared" si="3"/>
        <v>--</v>
      </c>
      <c r="NF7" s="190" t="str">
        <f t="shared" si="3"/>
        <v>--</v>
      </c>
      <c r="NG7" s="190" t="str">
        <f t="shared" si="3"/>
        <v>--</v>
      </c>
      <c r="NH7" s="190" t="str">
        <f t="shared" si="3"/>
        <v>--</v>
      </c>
      <c r="NI7" s="190" t="str">
        <f t="shared" si="3"/>
        <v>--</v>
      </c>
      <c r="NJ7" s="190" t="str">
        <f t="shared" si="3"/>
        <v>--</v>
      </c>
      <c r="NL7" s="378" t="str">
        <f t="shared" si="4"/>
        <v>--</v>
      </c>
      <c r="NM7" s="381">
        <v>4.7272727272727284</v>
      </c>
      <c r="NN7" s="381">
        <v>7.9584775086505175</v>
      </c>
      <c r="NO7" s="381">
        <v>6.2222222222222223</v>
      </c>
      <c r="NP7" s="378" t="str">
        <f t="shared" si="5"/>
        <v>--</v>
      </c>
      <c r="NQ7" s="381">
        <v>1.4440433212996393</v>
      </c>
      <c r="NR7" s="378" t="str">
        <f t="shared" si="6"/>
        <v>--</v>
      </c>
      <c r="NS7" s="381">
        <v>5.8219178082191805</v>
      </c>
      <c r="NT7" s="378" t="str">
        <f t="shared" si="7"/>
        <v>--</v>
      </c>
      <c r="NU7" s="381">
        <v>22.499999999999996</v>
      </c>
      <c r="NV7" s="378" t="str">
        <f t="shared" si="8"/>
        <v>--</v>
      </c>
      <c r="NW7" s="381">
        <v>0.47169811320754707</v>
      </c>
      <c r="NX7" s="378" t="str">
        <f t="shared" si="9"/>
        <v>--</v>
      </c>
      <c r="NY7" s="381">
        <v>5.3571428571428577</v>
      </c>
      <c r="NZ7" s="378" t="str">
        <f t="shared" si="10"/>
        <v>--</v>
      </c>
      <c r="OA7" s="381">
        <v>16.145833333333329</v>
      </c>
      <c r="OB7" s="378" t="str">
        <f t="shared" si="11"/>
        <v>--</v>
      </c>
      <c r="OC7" s="378" t="str">
        <f t="shared" si="11"/>
        <v>--</v>
      </c>
      <c r="OD7" s="381">
        <v>2.7397260273972619</v>
      </c>
      <c r="OE7" s="381">
        <v>5.4545454545454559</v>
      </c>
      <c r="OF7" s="381">
        <v>10.138248847926263</v>
      </c>
      <c r="OG7" s="378" t="str">
        <f t="shared" si="12"/>
        <v>--</v>
      </c>
      <c r="OH7" s="378" t="str">
        <f t="shared" si="12"/>
        <v>--</v>
      </c>
      <c r="OI7" s="378" t="str">
        <f t="shared" si="12"/>
        <v>--</v>
      </c>
      <c r="OJ7" s="381">
        <v>0.86206896551724166</v>
      </c>
      <c r="OK7" s="381">
        <v>1.9920318725099611</v>
      </c>
      <c r="OL7" s="381">
        <v>10.31390134529148</v>
      </c>
      <c r="OM7" s="378" t="str">
        <f t="shared" si="13"/>
        <v>--</v>
      </c>
      <c r="ON7" s="378" t="str">
        <f t="shared" si="13"/>
        <v>--</v>
      </c>
      <c r="OO7" s="378" t="str">
        <f t="shared" si="13"/>
        <v>--</v>
      </c>
      <c r="OP7" s="381">
        <v>1.4598540145985404</v>
      </c>
      <c r="OQ7" s="381">
        <v>4.1522491349480966</v>
      </c>
      <c r="OR7" s="381">
        <v>5.7777777777777777</v>
      </c>
      <c r="OS7" s="378" t="str">
        <f t="shared" si="14"/>
        <v>--</v>
      </c>
      <c r="OT7" s="378" t="str">
        <f t="shared" si="14"/>
        <v>--</v>
      </c>
      <c r="OU7" s="381">
        <v>0</v>
      </c>
      <c r="OV7" s="381">
        <v>3.460207612456748</v>
      </c>
      <c r="OW7" s="381">
        <v>3.5714285714285725</v>
      </c>
      <c r="OX7" s="378" t="str">
        <f t="shared" si="15"/>
        <v>--</v>
      </c>
      <c r="OY7" s="381">
        <v>9.9137931034482776</v>
      </c>
      <c r="OZ7" s="381">
        <v>10.714285714285714</v>
      </c>
      <c r="PA7" s="381">
        <v>15.246636771300452</v>
      </c>
      <c r="PB7" s="378" t="str">
        <f t="shared" si="16"/>
        <v>--</v>
      </c>
      <c r="PC7" s="381">
        <v>14.233576642335768</v>
      </c>
      <c r="PD7" s="381">
        <v>20.761245674740483</v>
      </c>
      <c r="PE7" s="381">
        <v>35.555555555555564</v>
      </c>
      <c r="PF7" s="378" t="str">
        <f t="shared" si="17"/>
        <v>--</v>
      </c>
      <c r="PG7" s="381">
        <v>5.5555555555555598</v>
      </c>
      <c r="PH7" s="381">
        <v>9.5744680851063801</v>
      </c>
      <c r="PI7" s="381">
        <v>21.266968325791868</v>
      </c>
      <c r="PJ7" s="378" t="str">
        <f t="shared" si="18"/>
        <v>--</v>
      </c>
      <c r="PK7" s="381">
        <v>4.0145985401459798</v>
      </c>
      <c r="PL7" s="381">
        <v>6.9930069930069969</v>
      </c>
      <c r="PM7" s="381">
        <v>17.410714285714278</v>
      </c>
      <c r="PN7" s="378" t="str">
        <f t="shared" si="19"/>
        <v>--</v>
      </c>
      <c r="PO7" s="381">
        <v>2.2058823529411788</v>
      </c>
      <c r="PP7" s="381">
        <v>3.8461538461538423</v>
      </c>
      <c r="PQ7" s="381">
        <v>1.3452914798206284</v>
      </c>
      <c r="PR7" s="378" t="str">
        <f t="shared" si="20"/>
        <v>--</v>
      </c>
      <c r="PS7" s="381">
        <v>2.5735294117647065</v>
      </c>
      <c r="PT7" s="381">
        <v>2.4647887323943678</v>
      </c>
      <c r="PU7" s="381">
        <v>5.3811659192825108</v>
      </c>
      <c r="PV7" s="378" t="str">
        <f t="shared" si="21"/>
        <v>--</v>
      </c>
      <c r="PW7" s="381">
        <v>1.4760147601476021</v>
      </c>
      <c r="PX7" s="381">
        <v>2.112676056338028</v>
      </c>
      <c r="PY7" s="381">
        <v>0.89686098654708546</v>
      </c>
      <c r="PZ7" s="378" t="str">
        <f t="shared" si="22"/>
        <v>--</v>
      </c>
      <c r="QA7" s="381">
        <v>1.1111111111111114</v>
      </c>
      <c r="QB7" s="381">
        <v>1.7605633802816907</v>
      </c>
      <c r="QC7" s="381">
        <v>0.91324200913242026</v>
      </c>
      <c r="QD7" s="378" t="str">
        <f t="shared" si="23"/>
        <v>--</v>
      </c>
      <c r="QE7" s="381">
        <v>0</v>
      </c>
      <c r="QF7" s="381">
        <v>0.35211267605633811</v>
      </c>
      <c r="QG7" s="381">
        <v>0</v>
      </c>
      <c r="QH7" s="378" t="str">
        <f t="shared" si="24"/>
        <v>--</v>
      </c>
      <c r="QI7" s="381">
        <v>0.37174721189591081</v>
      </c>
      <c r="QJ7" s="381">
        <v>1.0563380281690149</v>
      </c>
      <c r="QK7" s="381">
        <v>0</v>
      </c>
    </row>
    <row r="8" spans="1:454" x14ac:dyDescent="0.25">
      <c r="A8" s="114">
        <v>4</v>
      </c>
      <c r="B8" s="93" t="s">
        <v>5</v>
      </c>
      <c r="C8" s="189">
        <v>17.336152219873131</v>
      </c>
      <c r="D8" s="189">
        <v>25.92592592592592</v>
      </c>
      <c r="E8" s="189">
        <v>49.361702127659548</v>
      </c>
      <c r="F8" s="189">
        <v>8.997429305912604</v>
      </c>
      <c r="G8" s="189">
        <v>25.681818181818194</v>
      </c>
      <c r="H8" s="189">
        <v>37.109375</v>
      </c>
      <c r="I8" s="189">
        <v>16.666666666666675</v>
      </c>
      <c r="J8" s="189">
        <v>27.312775330396487</v>
      </c>
      <c r="K8" s="189">
        <v>29.430379746835438</v>
      </c>
      <c r="L8" s="189">
        <v>7.8651685393258441</v>
      </c>
      <c r="M8" s="190">
        <v>22.084367245657557</v>
      </c>
      <c r="N8" s="190">
        <v>26.3888888888889</v>
      </c>
      <c r="O8" s="190">
        <v>3.9877300613496933</v>
      </c>
      <c r="P8" s="190">
        <v>17.026378896882495</v>
      </c>
      <c r="Q8" s="190">
        <v>28.318584070796469</v>
      </c>
      <c r="R8" s="190" t="s">
        <v>286</v>
      </c>
      <c r="S8" s="190" t="s">
        <v>286</v>
      </c>
      <c r="T8" s="190" t="s">
        <v>286</v>
      </c>
      <c r="U8" s="190">
        <v>9.5115681233933174</v>
      </c>
      <c r="V8" s="190">
        <v>25.227272727272727</v>
      </c>
      <c r="W8" s="190">
        <v>38.188976377952727</v>
      </c>
      <c r="X8" s="190">
        <v>20.000000000000004</v>
      </c>
      <c r="Y8" s="190">
        <v>27.032967032967026</v>
      </c>
      <c r="Z8" s="190">
        <v>28.66242038216561</v>
      </c>
      <c r="AA8" s="190">
        <v>11.173184357541899</v>
      </c>
      <c r="AB8" s="132">
        <v>24.146341463414615</v>
      </c>
      <c r="AC8" s="132">
        <v>28.571428571428577</v>
      </c>
      <c r="AD8" s="132">
        <v>4.6012269938650316</v>
      </c>
      <c r="AE8" s="132">
        <v>18.377088305489274</v>
      </c>
      <c r="AF8" s="190">
        <v>28.508771929824569</v>
      </c>
      <c r="AG8" s="189">
        <v>2.7484143763213535</v>
      </c>
      <c r="AH8" s="189">
        <v>6.0846560846560882</v>
      </c>
      <c r="AI8" s="191">
        <v>18.297872340425545</v>
      </c>
      <c r="AJ8" s="191">
        <v>2.0565552699228795</v>
      </c>
      <c r="AK8" s="190">
        <v>3.8636363636363646</v>
      </c>
      <c r="AL8" s="190">
        <v>10.15625</v>
      </c>
      <c r="AM8" s="190">
        <v>4.7619047619047636</v>
      </c>
      <c r="AN8" s="190">
        <v>7.268722466960349</v>
      </c>
      <c r="AO8" s="190">
        <v>7.9113924050632898</v>
      </c>
      <c r="AP8" s="190">
        <v>1.1235955056179776</v>
      </c>
      <c r="AQ8" s="190">
        <v>4.9627791563275494</v>
      </c>
      <c r="AR8" s="190">
        <v>4.6296296296296315</v>
      </c>
      <c r="AS8" s="190">
        <v>0</v>
      </c>
      <c r="AT8" s="190">
        <v>3.3573141486810552</v>
      </c>
      <c r="AU8" s="190">
        <v>7.5221238938053103</v>
      </c>
      <c r="AV8" s="190" t="s">
        <v>286</v>
      </c>
      <c r="AW8" s="190" t="s">
        <v>286</v>
      </c>
      <c r="AX8" s="132" t="s">
        <v>286</v>
      </c>
      <c r="AY8" s="132" t="s">
        <v>286</v>
      </c>
      <c r="AZ8" s="132" t="s">
        <v>286</v>
      </c>
      <c r="BA8" s="132" t="s">
        <v>286</v>
      </c>
      <c r="BB8" s="190" t="s">
        <v>286</v>
      </c>
      <c r="BC8" s="132" t="s">
        <v>286</v>
      </c>
      <c r="BD8" s="132" t="s">
        <v>286</v>
      </c>
      <c r="BE8" s="132">
        <v>1.1235955056179778</v>
      </c>
      <c r="BF8" s="132">
        <v>9.0464547677261695</v>
      </c>
      <c r="BG8" s="190">
        <v>7.8703703703703694</v>
      </c>
      <c r="BH8" s="132">
        <v>1.8518518518518534</v>
      </c>
      <c r="BI8" s="132">
        <v>6.9377990430621956</v>
      </c>
      <c r="BJ8" s="132">
        <v>6.1674008810572714</v>
      </c>
      <c r="BK8" s="132">
        <v>11.185682326621926</v>
      </c>
      <c r="BL8" s="190">
        <v>18.548387096774213</v>
      </c>
      <c r="BM8" s="132">
        <v>30.172413793103456</v>
      </c>
      <c r="BN8" s="192">
        <v>6.1994609164420442</v>
      </c>
      <c r="BO8" s="192">
        <v>20.046082949308758</v>
      </c>
      <c r="BP8" s="192">
        <v>24.40000000000002</v>
      </c>
      <c r="BQ8" s="190">
        <v>12.807881773399018</v>
      </c>
      <c r="BR8" s="132">
        <v>27.313769751693005</v>
      </c>
      <c r="BS8" s="132">
        <v>26.537216828478957</v>
      </c>
      <c r="BT8" s="132">
        <v>9.4972067039106154</v>
      </c>
      <c r="BU8" s="190">
        <v>27.518427518427515</v>
      </c>
      <c r="BV8" s="132">
        <v>34.112149532710298</v>
      </c>
      <c r="BW8" s="132">
        <v>3.9755351681957185</v>
      </c>
      <c r="BX8" s="132">
        <v>21.760391198043976</v>
      </c>
      <c r="BY8" s="190">
        <v>34.361233480176196</v>
      </c>
      <c r="BZ8" s="132">
        <v>8.0536912751677914</v>
      </c>
      <c r="CA8" s="132">
        <v>11.290322580645167</v>
      </c>
      <c r="CB8" s="132">
        <v>19.396551724137947</v>
      </c>
      <c r="CC8" s="190">
        <v>4.0431266846361194</v>
      </c>
      <c r="CD8" s="132">
        <v>16.820276497695851</v>
      </c>
      <c r="CE8" s="132">
        <v>20.400000000000006</v>
      </c>
      <c r="CF8" s="132">
        <v>11.822660098522165</v>
      </c>
      <c r="CG8" s="190">
        <v>21.670428893905189</v>
      </c>
      <c r="CH8" s="132">
        <v>17.79935275080906</v>
      </c>
      <c r="CI8" s="132">
        <v>9.4972067039106172</v>
      </c>
      <c r="CJ8" s="132">
        <v>21.867321867321859</v>
      </c>
      <c r="CK8" s="132">
        <v>24.41314553990609</v>
      </c>
      <c r="CL8" s="132">
        <v>2.4464831804281335</v>
      </c>
      <c r="CM8" s="132">
        <v>16.625916870415654</v>
      </c>
      <c r="CN8" s="132">
        <v>25.55066079295155</v>
      </c>
      <c r="CO8" s="132">
        <v>9.2134831460674214</v>
      </c>
      <c r="CP8" s="190">
        <v>3.7837837837837829</v>
      </c>
      <c r="CQ8" s="132">
        <v>1.7316017316017316</v>
      </c>
      <c r="CR8" s="132">
        <v>3.2345013477088949</v>
      </c>
      <c r="CS8" s="192">
        <v>2.2988505747126435</v>
      </c>
      <c r="CT8" s="192">
        <v>0</v>
      </c>
      <c r="CU8" s="190">
        <v>8.8235294117647065</v>
      </c>
      <c r="CV8" s="132">
        <v>7.2234762979684</v>
      </c>
      <c r="CW8" s="132">
        <v>2.2950819672131164</v>
      </c>
      <c r="CX8" s="192">
        <v>4.5197740112994351</v>
      </c>
      <c r="CY8" s="192">
        <v>7.2499999999999982</v>
      </c>
      <c r="CZ8" s="190">
        <v>1.9417475728155347</v>
      </c>
      <c r="DA8" s="132">
        <v>2.8301886792452837</v>
      </c>
      <c r="DB8" s="132">
        <v>3.8265306122448988</v>
      </c>
      <c r="DC8" s="192">
        <v>4.0540540540540562</v>
      </c>
      <c r="DD8" s="192" t="s">
        <v>286</v>
      </c>
      <c r="DE8" s="190">
        <v>3.243243243243243</v>
      </c>
      <c r="DF8" s="132">
        <v>4.7619047619047628</v>
      </c>
      <c r="DG8" s="132" t="s">
        <v>286</v>
      </c>
      <c r="DH8" s="192">
        <v>3.9170506912442393</v>
      </c>
      <c r="DI8" s="192">
        <v>2.7888446215139449</v>
      </c>
      <c r="DJ8" s="190" t="s">
        <v>286</v>
      </c>
      <c r="DK8" s="132">
        <v>4.740406320541763</v>
      </c>
      <c r="DL8" s="132">
        <v>2.622950819672131</v>
      </c>
      <c r="DM8" s="132" t="s">
        <v>286</v>
      </c>
      <c r="DN8" s="132">
        <v>4.7381546134663353</v>
      </c>
      <c r="DO8" s="190">
        <v>6.3106796116504906</v>
      </c>
      <c r="DP8" s="193" t="s">
        <v>286</v>
      </c>
      <c r="DQ8" s="132">
        <v>4.3589743589743595</v>
      </c>
      <c r="DR8" s="132">
        <v>5.4054054054054061</v>
      </c>
      <c r="DS8" s="132" t="s">
        <v>286</v>
      </c>
      <c r="DT8" s="190" t="s">
        <v>286</v>
      </c>
      <c r="DU8" s="194" t="s">
        <v>286</v>
      </c>
      <c r="DV8" s="194" t="s">
        <v>286</v>
      </c>
      <c r="DW8" s="192">
        <v>3.4562211981566797</v>
      </c>
      <c r="DX8" s="194">
        <v>1.9920318725099611</v>
      </c>
      <c r="DY8" s="190" t="s">
        <v>286</v>
      </c>
      <c r="DZ8" s="190">
        <v>3.3936651583710415</v>
      </c>
      <c r="EA8" s="190">
        <v>3.9344262295081949</v>
      </c>
      <c r="EB8" s="190" t="s">
        <v>286</v>
      </c>
      <c r="EC8" s="190">
        <v>3.2500000000000022</v>
      </c>
      <c r="ED8" s="190">
        <v>4.3478260869565224</v>
      </c>
      <c r="EE8" s="190" t="s">
        <v>286</v>
      </c>
      <c r="EF8" s="190">
        <v>2.5575447570332486</v>
      </c>
      <c r="EG8" s="190">
        <v>3.6199095022624439</v>
      </c>
      <c r="EH8" s="190" t="s">
        <v>286</v>
      </c>
      <c r="EI8" s="190">
        <v>2.7027027027027017</v>
      </c>
      <c r="EJ8" s="190">
        <v>3.8961038961038965</v>
      </c>
      <c r="EK8" s="190" t="s">
        <v>286</v>
      </c>
      <c r="EL8" s="132">
        <v>3.4562211981566837</v>
      </c>
      <c r="EM8" s="132">
        <v>4.3999999999999995</v>
      </c>
      <c r="EN8" s="132" t="s">
        <v>286</v>
      </c>
      <c r="EO8" s="132">
        <v>4.3083900226757335</v>
      </c>
      <c r="EP8" s="190">
        <v>4.2622950819672116</v>
      </c>
      <c r="EQ8" s="132" t="s">
        <v>286</v>
      </c>
      <c r="ER8" s="132">
        <v>3.9999999999999991</v>
      </c>
      <c r="ES8" s="132">
        <v>6.763285024154591</v>
      </c>
      <c r="ET8" s="132" t="s">
        <v>286</v>
      </c>
      <c r="EU8" s="190">
        <v>1.2755102040816324</v>
      </c>
      <c r="EV8" s="132">
        <v>4.0723981900452486</v>
      </c>
      <c r="EW8" s="132" t="s">
        <v>286</v>
      </c>
      <c r="EX8" s="132">
        <v>1.6216216216216213</v>
      </c>
      <c r="EY8" s="132">
        <v>2.1739130434782603</v>
      </c>
      <c r="EZ8" s="190" t="s">
        <v>286</v>
      </c>
      <c r="FA8" s="132">
        <v>2.3094688221709005</v>
      </c>
      <c r="FB8" s="132">
        <v>1.2000000000000013</v>
      </c>
      <c r="FC8" s="132" t="s">
        <v>286</v>
      </c>
      <c r="FD8" s="132">
        <v>2.4999999999999991</v>
      </c>
      <c r="FE8" s="190">
        <v>2.960526315789473</v>
      </c>
      <c r="FF8" s="132" t="s">
        <v>286</v>
      </c>
      <c r="FG8" s="132">
        <v>2.2499999999999982</v>
      </c>
      <c r="FH8" s="132">
        <v>1.4492753623188408</v>
      </c>
      <c r="FI8" s="193" t="s">
        <v>286</v>
      </c>
      <c r="FJ8" s="190">
        <v>1.0362694300518132</v>
      </c>
      <c r="FK8" s="132">
        <v>1.3574660633484166</v>
      </c>
      <c r="FL8" s="132" t="s">
        <v>286</v>
      </c>
      <c r="FM8" s="132" t="s">
        <v>286</v>
      </c>
      <c r="FN8" s="132" t="s">
        <v>286</v>
      </c>
      <c r="FO8" s="190" t="s">
        <v>286</v>
      </c>
      <c r="FP8" s="132">
        <v>5.0691244239631335</v>
      </c>
      <c r="FQ8" s="132">
        <v>3.9999999999999991</v>
      </c>
      <c r="FR8" s="132" t="s">
        <v>286</v>
      </c>
      <c r="FS8" s="132">
        <v>4.9773755656108589</v>
      </c>
      <c r="FT8" s="190">
        <v>4.918032786885246</v>
      </c>
      <c r="FU8" s="132" t="s">
        <v>286</v>
      </c>
      <c r="FV8" s="132">
        <v>2.0000000000000009</v>
      </c>
      <c r="FW8" s="132">
        <v>2.898550724637682</v>
      </c>
      <c r="FX8" s="132" t="s">
        <v>286</v>
      </c>
      <c r="FY8" s="190">
        <v>0.77319587628865949</v>
      </c>
      <c r="FZ8" s="132">
        <v>2.2624434389140275</v>
      </c>
      <c r="GA8" s="132" t="s">
        <v>286</v>
      </c>
      <c r="GB8" s="132" t="s">
        <v>286</v>
      </c>
      <c r="GC8" s="132" t="s">
        <v>286</v>
      </c>
      <c r="GD8" s="190" t="s">
        <v>286</v>
      </c>
      <c r="GE8" s="132" t="s">
        <v>286</v>
      </c>
      <c r="GF8" s="132" t="s">
        <v>286</v>
      </c>
      <c r="GG8" s="132" t="s">
        <v>286</v>
      </c>
      <c r="GH8" s="132" t="s">
        <v>286</v>
      </c>
      <c r="GI8" s="190" t="s">
        <v>286</v>
      </c>
      <c r="GJ8" s="132" t="s">
        <v>286</v>
      </c>
      <c r="GK8" s="132">
        <v>6.2814070351758797</v>
      </c>
      <c r="GL8" s="132">
        <v>4.3478260869565233</v>
      </c>
      <c r="GM8" s="197" t="s">
        <v>286</v>
      </c>
      <c r="GN8" s="190">
        <v>1.7948717948717945</v>
      </c>
      <c r="GO8" s="132">
        <v>4.524886877828056</v>
      </c>
      <c r="GP8" s="132" t="s">
        <v>286</v>
      </c>
      <c r="GQ8" s="132" t="s">
        <v>286</v>
      </c>
      <c r="GR8" s="132" t="s">
        <v>286</v>
      </c>
      <c r="GS8" s="190" t="s">
        <v>286</v>
      </c>
      <c r="GT8" s="132" t="s">
        <v>286</v>
      </c>
      <c r="GU8" s="132" t="s">
        <v>286</v>
      </c>
      <c r="GV8" s="132" t="s">
        <v>286</v>
      </c>
      <c r="GW8" s="132" t="s">
        <v>286</v>
      </c>
      <c r="GX8" s="190" t="s">
        <v>286</v>
      </c>
      <c r="GY8" s="190" t="s">
        <v>286</v>
      </c>
      <c r="GZ8" s="190">
        <v>7.9999999999999902</v>
      </c>
      <c r="HA8" s="190">
        <v>4.8543689320388363</v>
      </c>
      <c r="HB8" s="190" t="s">
        <v>286</v>
      </c>
      <c r="HC8" s="190">
        <v>3.0927835051546402</v>
      </c>
      <c r="HD8" s="190">
        <v>5.8823529411764737</v>
      </c>
      <c r="HE8" s="190" t="s">
        <v>286</v>
      </c>
      <c r="HF8" s="190" t="s">
        <v>286</v>
      </c>
      <c r="HG8" s="190" t="s">
        <v>286</v>
      </c>
      <c r="HH8" s="190" t="s">
        <v>286</v>
      </c>
      <c r="HI8" s="190" t="s">
        <v>286</v>
      </c>
      <c r="HJ8" s="190" t="s">
        <v>286</v>
      </c>
      <c r="HK8" s="190" t="s">
        <v>286</v>
      </c>
      <c r="HL8" s="132" t="s">
        <v>286</v>
      </c>
      <c r="HM8" s="132" t="s">
        <v>286</v>
      </c>
      <c r="HN8" s="132" t="s">
        <v>286</v>
      </c>
      <c r="HO8" s="132">
        <v>7.2681704260651623</v>
      </c>
      <c r="HP8" s="190">
        <v>4.3689320388349513</v>
      </c>
      <c r="HQ8" s="132" t="s">
        <v>286</v>
      </c>
      <c r="HR8" s="132">
        <v>3.3419023136246788</v>
      </c>
      <c r="HS8" s="132">
        <v>8.5972850678733046</v>
      </c>
      <c r="HT8" s="196" t="s">
        <v>286</v>
      </c>
      <c r="HU8" s="190">
        <v>2.7027027027027035</v>
      </c>
      <c r="HV8" s="190">
        <v>3.9130434782608696</v>
      </c>
      <c r="HW8" s="190" t="s">
        <v>286</v>
      </c>
      <c r="HX8" s="190">
        <v>3.9170506912442415</v>
      </c>
      <c r="HY8" s="190">
        <v>2.0000000000000013</v>
      </c>
      <c r="HZ8" s="190" t="s">
        <v>286</v>
      </c>
      <c r="IA8" s="190">
        <v>4.7727272727272707</v>
      </c>
      <c r="IB8" s="190">
        <v>2.6229508196721296</v>
      </c>
      <c r="IC8" s="190" t="s">
        <v>286</v>
      </c>
      <c r="ID8" s="190">
        <v>3.2499999999999991</v>
      </c>
      <c r="IE8" s="190">
        <v>1.4563106796116509</v>
      </c>
      <c r="IF8" s="190" t="s">
        <v>286</v>
      </c>
      <c r="IG8" s="190">
        <v>1.7994858611825191</v>
      </c>
      <c r="IH8" s="190">
        <v>4.0540540540540553</v>
      </c>
      <c r="II8" s="190">
        <v>5.8690744920993287</v>
      </c>
      <c r="IJ8" s="190">
        <v>5.4054054054054053</v>
      </c>
      <c r="IK8" s="190">
        <v>4.7826086956521738</v>
      </c>
      <c r="IL8" s="190">
        <v>2.695417789757411</v>
      </c>
      <c r="IM8" s="190">
        <v>8.2949308755760445</v>
      </c>
      <c r="IN8" s="190">
        <v>6.8000000000000043</v>
      </c>
      <c r="IO8" s="190">
        <v>6.3414634146341458</v>
      </c>
      <c r="IP8" s="190">
        <v>9.3181818181818059</v>
      </c>
      <c r="IQ8" s="190">
        <v>8.8815789473684212</v>
      </c>
      <c r="IR8" s="190">
        <v>4.5977011494252897</v>
      </c>
      <c r="IS8" s="192" t="s">
        <v>286</v>
      </c>
      <c r="IT8" s="192" t="s">
        <v>286</v>
      </c>
      <c r="IU8" s="192">
        <v>1.8927444794952686</v>
      </c>
      <c r="IV8" s="192" t="s">
        <v>286</v>
      </c>
      <c r="IW8" s="192" t="s">
        <v>286</v>
      </c>
      <c r="IX8" s="192" t="str">
        <f t="shared" si="0"/>
        <v>--</v>
      </c>
      <c r="IY8" s="192" t="str">
        <f t="shared" si="0"/>
        <v>--</v>
      </c>
      <c r="IZ8" s="192" t="str">
        <f t="shared" si="0"/>
        <v>--</v>
      </c>
      <c r="JA8" s="192" t="str">
        <f t="shared" si="0"/>
        <v>--</v>
      </c>
      <c r="JB8" s="192" t="str">
        <f t="shared" si="0"/>
        <v>--</v>
      </c>
      <c r="JC8" s="243">
        <v>7.1078431372548998</v>
      </c>
      <c r="JD8" s="243">
        <v>12.2302158273381</v>
      </c>
      <c r="JE8" s="243">
        <v>18.235294117647101</v>
      </c>
      <c r="JF8" s="243">
        <v>6.15763546798029</v>
      </c>
      <c r="JG8" s="243">
        <v>7.75</v>
      </c>
      <c r="JH8" s="243">
        <v>11.6129032258065</v>
      </c>
      <c r="JI8" s="243">
        <v>2.7027027027027</v>
      </c>
      <c r="JJ8" s="243">
        <v>5.7279236276849597</v>
      </c>
      <c r="JK8" s="243">
        <v>11.834319526627199</v>
      </c>
      <c r="JL8" s="243">
        <v>1.9704433497536999</v>
      </c>
      <c r="JM8" s="243">
        <v>6.2656641604010002</v>
      </c>
      <c r="JN8" s="243">
        <v>6.7961165048543801</v>
      </c>
      <c r="JO8" s="219">
        <v>11.2745098039216</v>
      </c>
      <c r="JP8" s="219">
        <v>17.464114832535898</v>
      </c>
      <c r="JQ8" s="219">
        <v>27.810650887573999</v>
      </c>
      <c r="JR8" s="219">
        <v>13.6138613861386</v>
      </c>
      <c r="JS8" s="219">
        <v>16.6666666666667</v>
      </c>
      <c r="JT8" s="219">
        <v>25.5663430420712</v>
      </c>
      <c r="JU8" s="219">
        <v>8.5784313725490193</v>
      </c>
      <c r="JV8" s="219">
        <v>11.004784688995199</v>
      </c>
      <c r="JW8" s="219">
        <v>20.648967551622398</v>
      </c>
      <c r="JX8" s="219">
        <v>10.643564356435601</v>
      </c>
      <c r="JY8" s="219">
        <v>13.4328358208955</v>
      </c>
      <c r="JZ8" s="219">
        <v>16.828478964401299</v>
      </c>
      <c r="KA8" s="219">
        <v>1.4925373134328399</v>
      </c>
      <c r="KB8" s="223">
        <v>0.48426150121065298</v>
      </c>
      <c r="KC8" s="219">
        <v>1.19760479041916</v>
      </c>
      <c r="KD8" s="219">
        <v>2.7227722772277199</v>
      </c>
      <c r="KE8" s="219">
        <v>2.7638190954773898</v>
      </c>
      <c r="KF8" s="219">
        <v>1.30293159609121</v>
      </c>
      <c r="KG8" s="223">
        <v>0.74626865671641796</v>
      </c>
      <c r="KH8" s="223">
        <v>0.242718446601942</v>
      </c>
      <c r="KI8" s="219">
        <v>1.2012012012012001</v>
      </c>
      <c r="KJ8" s="219">
        <v>1.2376237623762401</v>
      </c>
      <c r="KK8" s="219">
        <v>2.2670025188916898</v>
      </c>
      <c r="KL8" s="219">
        <v>2.6143790849673199</v>
      </c>
      <c r="KM8" s="219">
        <v>0</v>
      </c>
      <c r="KN8" s="223">
        <v>0.242718446601942</v>
      </c>
      <c r="KO8" s="223">
        <v>0.90090090090090102</v>
      </c>
      <c r="KP8" s="223">
        <v>0.49504950495049499</v>
      </c>
      <c r="KQ8" s="219">
        <v>1.2594458438287199</v>
      </c>
      <c r="KR8" s="223">
        <v>0.65359477124182996</v>
      </c>
      <c r="KS8" s="223">
        <v>0.74626865671641796</v>
      </c>
      <c r="KT8" s="223">
        <v>0.242718446601942</v>
      </c>
      <c r="KU8" s="219">
        <v>1.4970059880239499</v>
      </c>
      <c r="KV8" s="219">
        <v>1.24069478908189</v>
      </c>
      <c r="KW8" s="219">
        <v>1.2594458438287099</v>
      </c>
      <c r="KX8" s="219">
        <v>1.6286644951140099</v>
      </c>
      <c r="KY8" s="219">
        <v>0</v>
      </c>
      <c r="KZ8" s="223">
        <v>0.242718446601942</v>
      </c>
      <c r="LA8" s="223">
        <v>0.60060060060060005</v>
      </c>
      <c r="LB8" s="223">
        <v>0.74812967581047396</v>
      </c>
      <c r="LC8" s="219">
        <v>1.2626262626262601</v>
      </c>
      <c r="LD8" s="223">
        <v>0.98360655737704905</v>
      </c>
      <c r="LE8" s="223">
        <v>0.24937655860349101</v>
      </c>
      <c r="LF8" s="223">
        <v>0.242718446601942</v>
      </c>
      <c r="LG8" s="223">
        <v>0.30030030030030003</v>
      </c>
      <c r="LH8" s="223">
        <v>0.74812967581047396</v>
      </c>
      <c r="LI8" s="219">
        <v>1.51898734177215</v>
      </c>
      <c r="LJ8" s="219">
        <v>1.6286644951140099</v>
      </c>
      <c r="LK8" s="223">
        <v>0.247524752475247</v>
      </c>
      <c r="LL8" s="223">
        <v>0.72463768115941996</v>
      </c>
      <c r="LM8" s="223">
        <v>0.30030030030030003</v>
      </c>
      <c r="LN8" s="223">
        <v>0.99009900990098998</v>
      </c>
      <c r="LO8" s="219">
        <v>1.5</v>
      </c>
      <c r="LP8" s="219">
        <v>1.30293159609121</v>
      </c>
      <c r="LQ8" s="223">
        <v>0.99255583126550895</v>
      </c>
      <c r="LR8" s="219">
        <v>1.45278450363196</v>
      </c>
      <c r="LS8" s="219">
        <v>2.1021021021021</v>
      </c>
      <c r="LT8" s="219">
        <v>1.9851116625310199</v>
      </c>
      <c r="LU8" s="219">
        <v>3.5</v>
      </c>
      <c r="LV8" s="219">
        <v>5.8631921824104198</v>
      </c>
      <c r="LW8" s="219">
        <v>0</v>
      </c>
      <c r="LX8" s="223">
        <v>0.24213075060532699</v>
      </c>
      <c r="LY8" s="219">
        <v>1.79640718562874</v>
      </c>
      <c r="LZ8" s="219">
        <v>3.7128712871287202</v>
      </c>
      <c r="MA8" s="219">
        <v>4.5112781954887202</v>
      </c>
      <c r="MB8" s="219">
        <v>3.25732899022801</v>
      </c>
      <c r="MC8" s="219">
        <v>0</v>
      </c>
      <c r="MD8" s="223">
        <v>0.24213075060532699</v>
      </c>
      <c r="ME8" s="223">
        <v>0.60060060060060005</v>
      </c>
      <c r="MF8" s="219">
        <v>1.2376237623762401</v>
      </c>
      <c r="MG8" s="219">
        <v>2.7568922305764398</v>
      </c>
      <c r="MH8" s="219">
        <v>1.6286644951140099</v>
      </c>
      <c r="MI8" s="190" t="str">
        <f t="shared" si="1"/>
        <v>--</v>
      </c>
      <c r="MJ8" s="190" t="str">
        <f t="shared" si="1"/>
        <v>--</v>
      </c>
      <c r="MK8" s="190" t="str">
        <f t="shared" si="1"/>
        <v>--</v>
      </c>
      <c r="ML8" s="190" t="str">
        <f t="shared" si="1"/>
        <v>--</v>
      </c>
      <c r="MM8" s="190" t="str">
        <f t="shared" si="1"/>
        <v>--</v>
      </c>
      <c r="MN8" s="190" t="str">
        <f t="shared" si="1"/>
        <v>--</v>
      </c>
      <c r="MO8" s="190" t="str">
        <f t="shared" si="1"/>
        <v>--</v>
      </c>
      <c r="MP8" s="190" t="str">
        <f t="shared" si="1"/>
        <v>--</v>
      </c>
      <c r="MQ8" s="190" t="str">
        <f t="shared" si="1"/>
        <v>--</v>
      </c>
      <c r="MR8" s="190" t="str">
        <f t="shared" si="1"/>
        <v>--</v>
      </c>
      <c r="MS8" s="190" t="str">
        <f t="shared" si="2"/>
        <v>--</v>
      </c>
      <c r="MT8" s="190" t="str">
        <f t="shared" si="2"/>
        <v>--</v>
      </c>
      <c r="MU8" s="190" t="str">
        <f t="shared" si="2"/>
        <v>--</v>
      </c>
      <c r="MV8" s="190" t="str">
        <f t="shared" si="2"/>
        <v>--</v>
      </c>
      <c r="MW8" s="190" t="str">
        <f t="shared" si="2"/>
        <v>--</v>
      </c>
      <c r="MX8" s="190" t="str">
        <f t="shared" si="2"/>
        <v>--</v>
      </c>
      <c r="MY8" s="190" t="str">
        <f t="shared" si="2"/>
        <v>--</v>
      </c>
      <c r="MZ8" s="190" t="str">
        <f t="shared" si="2"/>
        <v>--</v>
      </c>
      <c r="NA8" s="190" t="str">
        <f t="shared" si="2"/>
        <v>--</v>
      </c>
      <c r="NB8" s="190" t="str">
        <f t="shared" si="2"/>
        <v>--</v>
      </c>
      <c r="NC8" s="190" t="str">
        <f t="shared" si="3"/>
        <v>--</v>
      </c>
      <c r="ND8" s="190" t="str">
        <f t="shared" si="3"/>
        <v>--</v>
      </c>
      <c r="NE8" s="190" t="str">
        <f t="shared" si="3"/>
        <v>--</v>
      </c>
      <c r="NF8" s="190" t="str">
        <f t="shared" si="3"/>
        <v>--</v>
      </c>
      <c r="NG8" s="190" t="str">
        <f t="shared" si="3"/>
        <v>--</v>
      </c>
      <c r="NH8" s="190" t="str">
        <f t="shared" si="3"/>
        <v>--</v>
      </c>
      <c r="NI8" s="190" t="str">
        <f t="shared" si="3"/>
        <v>--</v>
      </c>
      <c r="NJ8" s="190" t="str">
        <f t="shared" si="3"/>
        <v>--</v>
      </c>
      <c r="NL8" s="378" t="str">
        <f t="shared" si="4"/>
        <v>--</v>
      </c>
      <c r="NM8" s="381">
        <v>6.6666666666666679</v>
      </c>
      <c r="NN8" s="381">
        <v>9.3137254901960826</v>
      </c>
      <c r="NO8" s="381">
        <v>9.9264705882352882</v>
      </c>
      <c r="NP8" s="378" t="str">
        <f t="shared" si="5"/>
        <v>--</v>
      </c>
      <c r="NQ8" s="381">
        <v>3.3707865168539333</v>
      </c>
      <c r="NR8" s="378" t="str">
        <f t="shared" si="6"/>
        <v>--</v>
      </c>
      <c r="NS8" s="381">
        <v>10.049019607843134</v>
      </c>
      <c r="NT8" s="378" t="str">
        <f t="shared" si="7"/>
        <v>--</v>
      </c>
      <c r="NU8" s="381">
        <v>19.444444444444436</v>
      </c>
      <c r="NV8" s="378" t="str">
        <f t="shared" si="8"/>
        <v>--</v>
      </c>
      <c r="NW8" s="381">
        <v>2.147239263803681</v>
      </c>
      <c r="NX8" s="378" t="str">
        <f t="shared" si="9"/>
        <v>--</v>
      </c>
      <c r="NY8" s="381">
        <v>7.4340527577937641</v>
      </c>
      <c r="NZ8" s="378" t="str">
        <f t="shared" si="10"/>
        <v>--</v>
      </c>
      <c r="OA8" s="381">
        <v>14.912280701754394</v>
      </c>
      <c r="OB8" s="378" t="str">
        <f t="shared" si="11"/>
        <v>--</v>
      </c>
      <c r="OC8" s="378" t="str">
        <f t="shared" si="11"/>
        <v>--</v>
      </c>
      <c r="OD8" s="381">
        <v>2.4509803921568629</v>
      </c>
      <c r="OE8" s="381">
        <v>4.5563549160671473</v>
      </c>
      <c r="OF8" s="381">
        <v>14.159292035398233</v>
      </c>
      <c r="OG8" s="378" t="str">
        <f t="shared" si="12"/>
        <v>--</v>
      </c>
      <c r="OH8" s="378" t="str">
        <f t="shared" si="12"/>
        <v>--</v>
      </c>
      <c r="OI8" s="378" t="str">
        <f t="shared" si="12"/>
        <v>--</v>
      </c>
      <c r="OJ8" s="381">
        <v>1.4814814814814814</v>
      </c>
      <c r="OK8" s="381">
        <v>4.7619047619047592</v>
      </c>
      <c r="OL8" s="381">
        <v>11.326860841423951</v>
      </c>
      <c r="OM8" s="378" t="str">
        <f t="shared" si="13"/>
        <v>--</v>
      </c>
      <c r="ON8" s="378" t="str">
        <f t="shared" si="13"/>
        <v>--</v>
      </c>
      <c r="OO8" s="378" t="str">
        <f t="shared" si="13"/>
        <v>--</v>
      </c>
      <c r="OP8" s="381">
        <v>4.455445544554455</v>
      </c>
      <c r="OQ8" s="381">
        <v>4.4444444444444455</v>
      </c>
      <c r="OR8" s="381">
        <v>6.2499999999999991</v>
      </c>
      <c r="OS8" s="378" t="str">
        <f t="shared" si="14"/>
        <v>--</v>
      </c>
      <c r="OT8" s="378" t="str">
        <f t="shared" si="14"/>
        <v>--</v>
      </c>
      <c r="OU8" s="381">
        <v>2.4813895781637729</v>
      </c>
      <c r="OV8" s="381">
        <v>3.431372549019609</v>
      </c>
      <c r="OW8" s="381">
        <v>3.3333333333333344</v>
      </c>
      <c r="OX8" s="378" t="str">
        <f t="shared" si="15"/>
        <v>--</v>
      </c>
      <c r="OY8" s="381">
        <v>7.3891625615763576</v>
      </c>
      <c r="OZ8" s="381">
        <v>7.7500000000000044</v>
      </c>
      <c r="PA8" s="381">
        <v>16.50485436893204</v>
      </c>
      <c r="PB8" s="378" t="str">
        <f t="shared" si="16"/>
        <v>--</v>
      </c>
      <c r="PC8" s="381">
        <v>14.356435643564366</v>
      </c>
      <c r="PD8" s="381">
        <v>21.951219512195131</v>
      </c>
      <c r="PE8" s="381">
        <v>23.529411764705891</v>
      </c>
      <c r="PF8" s="378" t="str">
        <f t="shared" si="17"/>
        <v>--</v>
      </c>
      <c r="PG8" s="381">
        <v>13.924050632911385</v>
      </c>
      <c r="PH8" s="381">
        <v>14.536340852130335</v>
      </c>
      <c r="PI8" s="381">
        <v>17.424242424242429</v>
      </c>
      <c r="PJ8" s="378" t="str">
        <f t="shared" si="18"/>
        <v>--</v>
      </c>
      <c r="PK8" s="381">
        <v>10.918114143920596</v>
      </c>
      <c r="PL8" s="381">
        <v>13.184079601990058</v>
      </c>
      <c r="PM8" s="381">
        <v>13.909774436090224</v>
      </c>
      <c r="PN8" s="378" t="str">
        <f t="shared" si="19"/>
        <v>--</v>
      </c>
      <c r="PO8" s="381">
        <v>2.7431421446384041</v>
      </c>
      <c r="PP8" s="381">
        <v>3.0150753768844201</v>
      </c>
      <c r="PQ8" s="381">
        <v>2.9739776951672861</v>
      </c>
      <c r="PR8" s="378" t="str">
        <f t="shared" si="20"/>
        <v>--</v>
      </c>
      <c r="PS8" s="381">
        <v>1.7456359102244392</v>
      </c>
      <c r="PT8" s="381">
        <v>3.0226700251889169</v>
      </c>
      <c r="PU8" s="381">
        <v>3.3582089552238807</v>
      </c>
      <c r="PV8" s="378" t="str">
        <f t="shared" si="21"/>
        <v>--</v>
      </c>
      <c r="PW8" s="381">
        <v>0.74812967581047352</v>
      </c>
      <c r="PX8" s="381">
        <v>2.5252525252525255</v>
      </c>
      <c r="PY8" s="381">
        <v>2.9739776951672878</v>
      </c>
      <c r="PZ8" s="378" t="str">
        <f t="shared" si="22"/>
        <v>--</v>
      </c>
      <c r="QA8" s="381">
        <v>0.74812967581047352</v>
      </c>
      <c r="QB8" s="381">
        <v>2.0100502512562803</v>
      </c>
      <c r="QC8" s="381">
        <v>2.6022304832713758</v>
      </c>
      <c r="QD8" s="378" t="str">
        <f t="shared" si="23"/>
        <v>--</v>
      </c>
      <c r="QE8" s="381">
        <v>0.75376884422110513</v>
      </c>
      <c r="QF8" s="381">
        <v>1.2690355329949239</v>
      </c>
      <c r="QG8" s="381">
        <v>1.4925373134328357</v>
      </c>
      <c r="QH8" s="378" t="str">
        <f t="shared" si="24"/>
        <v>--</v>
      </c>
      <c r="QI8" s="381">
        <v>0.49999999999999956</v>
      </c>
      <c r="QJ8" s="381">
        <v>1.2690355329949241</v>
      </c>
      <c r="QK8" s="381">
        <v>1.8587360594795548</v>
      </c>
    </row>
    <row r="9" spans="1:454" x14ac:dyDescent="0.25">
      <c r="A9" s="114">
        <v>5</v>
      </c>
      <c r="B9" s="93" t="s">
        <v>6</v>
      </c>
      <c r="C9" s="189">
        <v>6.6137566137566122</v>
      </c>
      <c r="D9" s="189">
        <v>28.750000000000007</v>
      </c>
      <c r="E9" s="189">
        <v>42.013888888888893</v>
      </c>
      <c r="F9" s="189">
        <v>3.9660056657223763</v>
      </c>
      <c r="G9" s="189">
        <v>19.543147208121841</v>
      </c>
      <c r="H9" s="189">
        <v>41.608391608391628</v>
      </c>
      <c r="I9" s="189">
        <v>0.95846645367412164</v>
      </c>
      <c r="J9" s="189">
        <v>16.966580976863749</v>
      </c>
      <c r="K9" s="189">
        <v>26.229508196721323</v>
      </c>
      <c r="L9" s="189">
        <v>2.0057306590257884</v>
      </c>
      <c r="M9" s="190">
        <v>13.207547169811319</v>
      </c>
      <c r="N9" s="190">
        <v>26.993865030674854</v>
      </c>
      <c r="O9" s="190">
        <v>1.9073569482288837</v>
      </c>
      <c r="P9" s="190">
        <v>8.7301587301587276</v>
      </c>
      <c r="Q9" s="190">
        <v>26.332288401253912</v>
      </c>
      <c r="R9" s="190" t="s">
        <v>286</v>
      </c>
      <c r="S9" s="190" t="s">
        <v>286</v>
      </c>
      <c r="T9" s="190" t="s">
        <v>286</v>
      </c>
      <c r="U9" s="190">
        <v>4.5197740112994387</v>
      </c>
      <c r="V9" s="190">
        <v>21.065989847715731</v>
      </c>
      <c r="W9" s="190">
        <v>40.701754385964932</v>
      </c>
      <c r="X9" s="190">
        <v>1.910828025477707</v>
      </c>
      <c r="Y9" s="190">
        <v>17.737789203084837</v>
      </c>
      <c r="Z9" s="190">
        <v>26.970954356846466</v>
      </c>
      <c r="AA9" s="190">
        <v>1.994301994301994</v>
      </c>
      <c r="AB9" s="132">
        <v>14.016172506738542</v>
      </c>
      <c r="AC9" s="132">
        <v>27.659574468085104</v>
      </c>
      <c r="AD9" s="132">
        <v>2.1798365122615819</v>
      </c>
      <c r="AE9" s="132">
        <v>9.2105263157894672</v>
      </c>
      <c r="AF9" s="190">
        <v>27.187500000000007</v>
      </c>
      <c r="AG9" s="189">
        <v>0</v>
      </c>
      <c r="AH9" s="189">
        <v>4.7500000000000036</v>
      </c>
      <c r="AI9" s="191">
        <v>13.541666666666664</v>
      </c>
      <c r="AJ9" s="191">
        <v>0.84985835694050982</v>
      </c>
      <c r="AK9" s="190">
        <v>3.8071065989847708</v>
      </c>
      <c r="AL9" s="190">
        <v>13.286713286713283</v>
      </c>
      <c r="AM9" s="190">
        <v>0.31948881789137373</v>
      </c>
      <c r="AN9" s="190">
        <v>2.8277634961439606</v>
      </c>
      <c r="AO9" s="190">
        <v>11.065573770491806</v>
      </c>
      <c r="AP9" s="190">
        <v>0</v>
      </c>
      <c r="AQ9" s="190">
        <v>2.6954177897574128</v>
      </c>
      <c r="AR9" s="190">
        <v>8.2822085889570474</v>
      </c>
      <c r="AS9" s="190">
        <v>0.27247956403269741</v>
      </c>
      <c r="AT9" s="190">
        <v>1.0582010582010581</v>
      </c>
      <c r="AU9" s="190">
        <v>7.836990595611284</v>
      </c>
      <c r="AV9" s="190" t="s">
        <v>286</v>
      </c>
      <c r="AW9" s="190" t="s">
        <v>286</v>
      </c>
      <c r="AX9" s="132" t="s">
        <v>286</v>
      </c>
      <c r="AY9" s="132" t="s">
        <v>286</v>
      </c>
      <c r="AZ9" s="132" t="s">
        <v>286</v>
      </c>
      <c r="BA9" s="132" t="s">
        <v>286</v>
      </c>
      <c r="BB9" s="190" t="s">
        <v>286</v>
      </c>
      <c r="BC9" s="132" t="s">
        <v>286</v>
      </c>
      <c r="BD9" s="132" t="s">
        <v>286</v>
      </c>
      <c r="BE9" s="132">
        <v>0.5698005698005697</v>
      </c>
      <c r="BF9" s="132">
        <v>5.8981233243967841</v>
      </c>
      <c r="BG9" s="190">
        <v>15.501519756838896</v>
      </c>
      <c r="BH9" s="132">
        <v>1.0928961748633874</v>
      </c>
      <c r="BI9" s="132">
        <v>6.9148936170212787</v>
      </c>
      <c r="BJ9" s="132">
        <v>15.360501567398117</v>
      </c>
      <c r="BK9" s="132">
        <v>4.3126684636118604</v>
      </c>
      <c r="BL9" s="190">
        <v>22.077922077922086</v>
      </c>
      <c r="BM9" s="132">
        <v>26.501766784452293</v>
      </c>
      <c r="BN9" s="192">
        <v>1.7441860465116295</v>
      </c>
      <c r="BO9" s="192">
        <v>18.832891246684365</v>
      </c>
      <c r="BP9" s="192">
        <v>33.916083916083942</v>
      </c>
      <c r="BQ9" s="190">
        <v>1.6181229773462786</v>
      </c>
      <c r="BR9" s="132">
        <v>11.590296495956867</v>
      </c>
      <c r="BS9" s="132">
        <v>24.789915966386545</v>
      </c>
      <c r="BT9" s="132">
        <v>0.28653295128939837</v>
      </c>
      <c r="BU9" s="190">
        <v>11.111111111111116</v>
      </c>
      <c r="BV9" s="132">
        <v>25.465838509316765</v>
      </c>
      <c r="BW9" s="132">
        <v>2.1857923497267748</v>
      </c>
      <c r="BX9" s="132">
        <v>11.320754716981137</v>
      </c>
      <c r="BY9" s="190">
        <v>32.268370607028743</v>
      </c>
      <c r="BZ9" s="132">
        <v>2.4258760107816726</v>
      </c>
      <c r="CA9" s="132">
        <v>14.285714285714272</v>
      </c>
      <c r="CB9" s="132">
        <v>18.374558303886918</v>
      </c>
      <c r="CC9" s="190">
        <v>1.1627906976744184</v>
      </c>
      <c r="CD9" s="132">
        <v>13.527851458885955</v>
      </c>
      <c r="CE9" s="132">
        <v>22.027972027972027</v>
      </c>
      <c r="CF9" s="132">
        <v>0.64724919093851141</v>
      </c>
      <c r="CG9" s="190">
        <v>7.5471698113207548</v>
      </c>
      <c r="CH9" s="132">
        <v>15.966386554621851</v>
      </c>
      <c r="CI9" s="132">
        <v>0</v>
      </c>
      <c r="CJ9" s="132">
        <v>6.6666666666666661</v>
      </c>
      <c r="CK9" s="132">
        <v>13.043478260869561</v>
      </c>
      <c r="CL9" s="132">
        <v>1.0928961748633874</v>
      </c>
      <c r="CM9" s="132">
        <v>6.4864864864864815</v>
      </c>
      <c r="CN9" s="132">
        <v>16.720257234726692</v>
      </c>
      <c r="CO9" s="132">
        <v>8.3109919571045623</v>
      </c>
      <c r="CP9" s="190">
        <v>4.9479166666666679</v>
      </c>
      <c r="CQ9" s="132">
        <v>2.826855123674914</v>
      </c>
      <c r="CR9" s="132">
        <v>2.8901734104046248</v>
      </c>
      <c r="CS9" s="192">
        <v>5.8047493403693942</v>
      </c>
      <c r="CT9" s="192">
        <v>4.5614035087719289</v>
      </c>
      <c r="CU9" s="190">
        <v>3.870967741935484</v>
      </c>
      <c r="CV9" s="132">
        <v>4.0322580645161352</v>
      </c>
      <c r="CW9" s="132">
        <v>4.1666666666666687</v>
      </c>
      <c r="CX9" s="192">
        <v>2.6392961876832843</v>
      </c>
      <c r="CY9" s="192">
        <v>3.3519553072625698</v>
      </c>
      <c r="CZ9" s="190">
        <v>2.8753993610223634</v>
      </c>
      <c r="DA9" s="132">
        <v>3.0303030303030316</v>
      </c>
      <c r="DB9" s="132">
        <v>3.3994334277620419</v>
      </c>
      <c r="DC9" s="192">
        <v>1.2987012987012987</v>
      </c>
      <c r="DD9" s="192" t="s">
        <v>286</v>
      </c>
      <c r="DE9" s="190">
        <v>9.1383812010443872</v>
      </c>
      <c r="DF9" s="132">
        <v>7.0671378091872805</v>
      </c>
      <c r="DG9" s="132" t="s">
        <v>286</v>
      </c>
      <c r="DH9" s="192">
        <v>4.7619047619047601</v>
      </c>
      <c r="DI9" s="192">
        <v>4.2105263157894743</v>
      </c>
      <c r="DJ9" s="190" t="s">
        <v>286</v>
      </c>
      <c r="DK9" s="132">
        <v>2.4128686327077737</v>
      </c>
      <c r="DL9" s="132">
        <v>5.4621848739495782</v>
      </c>
      <c r="DM9" s="132" t="s">
        <v>286</v>
      </c>
      <c r="DN9" s="132">
        <v>2.2346368715083806</v>
      </c>
      <c r="DO9" s="190">
        <v>2.2580645161290316</v>
      </c>
      <c r="DP9" s="132" t="s">
        <v>286</v>
      </c>
      <c r="DQ9" s="132">
        <v>2.8409090909090917</v>
      </c>
      <c r="DR9" s="132">
        <v>1.2944983818770226</v>
      </c>
      <c r="DS9" s="132" t="s">
        <v>286</v>
      </c>
      <c r="DT9" s="190" t="s">
        <v>286</v>
      </c>
      <c r="DU9" s="194" t="s">
        <v>286</v>
      </c>
      <c r="DV9" s="194" t="s">
        <v>286</v>
      </c>
      <c r="DW9" s="192">
        <v>3.9682539682539657</v>
      </c>
      <c r="DX9" s="194">
        <v>7.0422535211267618</v>
      </c>
      <c r="DY9" s="190" t="s">
        <v>286</v>
      </c>
      <c r="DZ9" s="190">
        <v>2.4193548387096775</v>
      </c>
      <c r="EA9" s="190">
        <v>2.5210084033613454</v>
      </c>
      <c r="EB9" s="190" t="s">
        <v>286</v>
      </c>
      <c r="EC9" s="190">
        <v>1.6901408450704218</v>
      </c>
      <c r="ED9" s="190">
        <v>1.9417475728155358</v>
      </c>
      <c r="EE9" s="190" t="s">
        <v>286</v>
      </c>
      <c r="EF9" s="190">
        <v>2.2662889518413594</v>
      </c>
      <c r="EG9" s="190">
        <v>1.623376623376624</v>
      </c>
      <c r="EH9" s="190" t="s">
        <v>286</v>
      </c>
      <c r="EI9" s="190">
        <v>6.8241469816272975</v>
      </c>
      <c r="EJ9" s="190">
        <v>6.3829787234042561</v>
      </c>
      <c r="EK9" s="190" t="s">
        <v>286</v>
      </c>
      <c r="EL9" s="132">
        <v>4.4854881266490798</v>
      </c>
      <c r="EM9" s="132">
        <v>3.8732394366197167</v>
      </c>
      <c r="EN9" s="132" t="s">
        <v>286</v>
      </c>
      <c r="EO9" s="132">
        <v>2.1563342318059302</v>
      </c>
      <c r="EP9" s="190">
        <v>5.0420168067226898</v>
      </c>
      <c r="EQ9" s="132" t="s">
        <v>286</v>
      </c>
      <c r="ER9" s="132">
        <v>0.8403361344537823</v>
      </c>
      <c r="ES9" s="132">
        <v>3.5598705501618078</v>
      </c>
      <c r="ET9" s="132" t="s">
        <v>286</v>
      </c>
      <c r="EU9" s="190">
        <v>1.9774011299435057</v>
      </c>
      <c r="EV9" s="132">
        <v>0.32573289902280128</v>
      </c>
      <c r="EW9" s="132" t="s">
        <v>286</v>
      </c>
      <c r="EX9" s="132">
        <v>4.7120418848167551</v>
      </c>
      <c r="EY9" s="132">
        <v>1.7793594306049827</v>
      </c>
      <c r="EZ9" s="190" t="s">
        <v>286</v>
      </c>
      <c r="FA9" s="132">
        <v>2.9100529100529111</v>
      </c>
      <c r="FB9" s="132">
        <v>3.8732394366197189</v>
      </c>
      <c r="FC9" s="132" t="s">
        <v>286</v>
      </c>
      <c r="FD9" s="132">
        <v>1.3440860215053763</v>
      </c>
      <c r="FE9" s="190">
        <v>1.6949152542372881</v>
      </c>
      <c r="FF9" s="132" t="s">
        <v>286</v>
      </c>
      <c r="FG9" s="132">
        <v>0.28011204481792706</v>
      </c>
      <c r="FH9" s="132">
        <v>0.97087378640776767</v>
      </c>
      <c r="FI9" s="193" t="s">
        <v>286</v>
      </c>
      <c r="FJ9" s="190">
        <v>0.84507042253521125</v>
      </c>
      <c r="FK9" s="132">
        <v>0</v>
      </c>
      <c r="FL9" s="132" t="s">
        <v>286</v>
      </c>
      <c r="FM9" s="132" t="s">
        <v>286</v>
      </c>
      <c r="FN9" s="132" t="s">
        <v>286</v>
      </c>
      <c r="FO9" s="190" t="s">
        <v>286</v>
      </c>
      <c r="FP9" s="132">
        <v>6.8601583113456481</v>
      </c>
      <c r="FQ9" s="132">
        <v>5.2816901408450692</v>
      </c>
      <c r="FR9" s="132" t="s">
        <v>286</v>
      </c>
      <c r="FS9" s="132">
        <v>2.956989247311828</v>
      </c>
      <c r="FT9" s="190">
        <v>5.0420168067226898</v>
      </c>
      <c r="FU9" s="132" t="s">
        <v>286</v>
      </c>
      <c r="FV9" s="132">
        <v>1.1204481792717085</v>
      </c>
      <c r="FW9" s="132">
        <v>1.9417475728155345</v>
      </c>
      <c r="FX9" s="132" t="s">
        <v>286</v>
      </c>
      <c r="FY9" s="190">
        <v>0.84507042253521125</v>
      </c>
      <c r="FZ9" s="132">
        <v>0.32573289902280128</v>
      </c>
      <c r="GA9" s="132" t="s">
        <v>286</v>
      </c>
      <c r="GB9" s="132" t="s">
        <v>286</v>
      </c>
      <c r="GC9" s="132" t="s">
        <v>286</v>
      </c>
      <c r="GD9" s="190" t="s">
        <v>286</v>
      </c>
      <c r="GE9" s="132" t="s">
        <v>286</v>
      </c>
      <c r="GF9" s="132" t="s">
        <v>286</v>
      </c>
      <c r="GG9" s="132" t="s">
        <v>286</v>
      </c>
      <c r="GH9" s="132" t="s">
        <v>286</v>
      </c>
      <c r="GI9" s="190" t="s">
        <v>286</v>
      </c>
      <c r="GJ9" s="132" t="s">
        <v>286</v>
      </c>
      <c r="GK9" s="132">
        <v>1.4005602240896362</v>
      </c>
      <c r="GL9" s="132">
        <v>1.6181229773462786</v>
      </c>
      <c r="GM9" s="197" t="s">
        <v>286</v>
      </c>
      <c r="GN9" s="190">
        <v>2.8169014084507049</v>
      </c>
      <c r="GO9" s="132">
        <v>0.65146579804560267</v>
      </c>
      <c r="GP9" s="132" t="s">
        <v>286</v>
      </c>
      <c r="GQ9" s="132" t="s">
        <v>286</v>
      </c>
      <c r="GR9" s="132" t="s">
        <v>286</v>
      </c>
      <c r="GS9" s="190" t="s">
        <v>286</v>
      </c>
      <c r="GT9" s="132" t="s">
        <v>286</v>
      </c>
      <c r="GU9" s="132" t="s">
        <v>286</v>
      </c>
      <c r="GV9" s="132" t="s">
        <v>286</v>
      </c>
      <c r="GW9" s="132" t="s">
        <v>286</v>
      </c>
      <c r="GX9" s="190" t="s">
        <v>286</v>
      </c>
      <c r="GY9" s="190" t="s">
        <v>286</v>
      </c>
      <c r="GZ9" s="190">
        <v>1.6806722689075637</v>
      </c>
      <c r="HA9" s="190">
        <v>2.2653721682847889</v>
      </c>
      <c r="HB9" s="190" t="s">
        <v>286</v>
      </c>
      <c r="HC9" s="190">
        <v>4.2253521126760551</v>
      </c>
      <c r="HD9" s="190">
        <v>1.3029315960912053</v>
      </c>
      <c r="HE9" s="190" t="s">
        <v>286</v>
      </c>
      <c r="HF9" s="190" t="s">
        <v>286</v>
      </c>
      <c r="HG9" s="190" t="s">
        <v>286</v>
      </c>
      <c r="HH9" s="190" t="s">
        <v>286</v>
      </c>
      <c r="HI9" s="190" t="s">
        <v>286</v>
      </c>
      <c r="HJ9" s="190" t="s">
        <v>286</v>
      </c>
      <c r="HK9" s="190" t="s">
        <v>286</v>
      </c>
      <c r="HL9" s="132" t="s">
        <v>286</v>
      </c>
      <c r="HM9" s="132" t="s">
        <v>286</v>
      </c>
      <c r="HN9" s="132" t="s">
        <v>286</v>
      </c>
      <c r="HO9" s="132">
        <v>2.8089887640449431</v>
      </c>
      <c r="HP9" s="190">
        <v>3.5714285714285707</v>
      </c>
      <c r="HQ9" s="132" t="s">
        <v>286</v>
      </c>
      <c r="HR9" s="132">
        <v>3.6619718309859151</v>
      </c>
      <c r="HS9" s="132">
        <v>2.2801302931596084</v>
      </c>
      <c r="HT9" s="196" t="s">
        <v>286</v>
      </c>
      <c r="HU9" s="190">
        <v>6.2992125984251981</v>
      </c>
      <c r="HV9" s="190">
        <v>3.5587188612099654</v>
      </c>
      <c r="HW9" s="190" t="s">
        <v>286</v>
      </c>
      <c r="HX9" s="190">
        <v>3.4391534391534408</v>
      </c>
      <c r="HY9" s="190">
        <v>4.5774647887323958</v>
      </c>
      <c r="HZ9" s="190" t="s">
        <v>286</v>
      </c>
      <c r="IA9" s="190">
        <v>2.1563342318059311</v>
      </c>
      <c r="IB9" s="190">
        <v>5.0632911392405084</v>
      </c>
      <c r="IC9" s="190" t="s">
        <v>286</v>
      </c>
      <c r="ID9" s="190">
        <v>1.4005602240896367</v>
      </c>
      <c r="IE9" s="190">
        <v>1.6233766233766231</v>
      </c>
      <c r="IF9" s="190" t="s">
        <v>286</v>
      </c>
      <c r="IG9" s="190">
        <v>2.8089887640449445</v>
      </c>
      <c r="IH9" s="190">
        <v>1.3029315960912053</v>
      </c>
      <c r="II9" s="190">
        <v>1.6304347826086956</v>
      </c>
      <c r="IJ9" s="190">
        <v>8.1364829396325398</v>
      </c>
      <c r="IK9" s="190">
        <v>6.7615658362989342</v>
      </c>
      <c r="IL9" s="190">
        <v>1.1527377521613831</v>
      </c>
      <c r="IM9" s="190">
        <v>8.2228116710875288</v>
      </c>
      <c r="IN9" s="190">
        <v>10.2112676056338</v>
      </c>
      <c r="IO9" s="190">
        <v>3.2258064516129035</v>
      </c>
      <c r="IP9" s="190">
        <v>8.0645161290322633</v>
      </c>
      <c r="IQ9" s="190">
        <v>10.593220338983055</v>
      </c>
      <c r="IR9" s="190">
        <v>0.58823529411764708</v>
      </c>
      <c r="IS9" s="192" t="s">
        <v>286</v>
      </c>
      <c r="IT9" s="192" t="s">
        <v>286</v>
      </c>
      <c r="IU9" s="192">
        <v>0.54945054945054939</v>
      </c>
      <c r="IV9" s="192" t="s">
        <v>286</v>
      </c>
      <c r="IW9" s="192" t="s">
        <v>286</v>
      </c>
      <c r="IX9" s="192" t="str">
        <f t="shared" si="0"/>
        <v>--</v>
      </c>
      <c r="IY9" s="192" t="str">
        <f t="shared" si="0"/>
        <v>--</v>
      </c>
      <c r="IZ9" s="192" t="str">
        <f t="shared" si="0"/>
        <v>--</v>
      </c>
      <c r="JA9" s="192" t="str">
        <f t="shared" si="0"/>
        <v>--</v>
      </c>
      <c r="JB9" s="192" t="str">
        <f t="shared" si="0"/>
        <v>--</v>
      </c>
      <c r="JC9" s="243">
        <v>4.7413793103448301</v>
      </c>
      <c r="JD9" s="243">
        <v>6.47482014388489</v>
      </c>
      <c r="JE9" s="243">
        <v>7.0754716981132102</v>
      </c>
      <c r="JF9" s="243">
        <v>4.4554455445544603</v>
      </c>
      <c r="JG9" s="243">
        <v>5.0108932461873597</v>
      </c>
      <c r="JH9" s="243">
        <v>10.612244897959201</v>
      </c>
      <c r="JI9" s="243">
        <v>1.28755364806867</v>
      </c>
      <c r="JJ9" s="243">
        <v>5.3956834532374103</v>
      </c>
      <c r="JK9" s="243">
        <v>8.0188679245282994</v>
      </c>
      <c r="JL9" s="243">
        <v>1.9851116625310199</v>
      </c>
      <c r="JM9" s="243">
        <v>4.1575492341356703</v>
      </c>
      <c r="JN9" s="243">
        <v>3.6734693877550999</v>
      </c>
      <c r="JO9" s="219">
        <v>5.6034482758620703</v>
      </c>
      <c r="JP9" s="219">
        <v>7.6923076923076898</v>
      </c>
      <c r="JQ9" s="219">
        <v>20.952380952380899</v>
      </c>
      <c r="JR9" s="219">
        <v>7.1428571428571397</v>
      </c>
      <c r="JS9" s="219">
        <v>10.2844638949672</v>
      </c>
      <c r="JT9" s="219">
        <v>18.106995884773699</v>
      </c>
      <c r="JU9" s="219">
        <v>3.8626609442060098</v>
      </c>
      <c r="JV9" s="219">
        <v>4.7619047619047601</v>
      </c>
      <c r="JW9" s="219">
        <v>11.9047619047619</v>
      </c>
      <c r="JX9" s="219">
        <v>5.1724137931034502</v>
      </c>
      <c r="JY9" s="219">
        <v>7.6419213973798996</v>
      </c>
      <c r="JZ9" s="219">
        <v>13.5802469135803</v>
      </c>
      <c r="KA9" s="223">
        <v>0.88888888888888895</v>
      </c>
      <c r="KB9" s="219">
        <v>1.46520146520147</v>
      </c>
      <c r="KC9" s="223">
        <v>0.94786729857819896</v>
      </c>
      <c r="KD9" s="219">
        <v>1.7456359102244401</v>
      </c>
      <c r="KE9" s="219">
        <v>1.9911504424778801</v>
      </c>
      <c r="KF9" s="219">
        <v>0</v>
      </c>
      <c r="KG9" s="223">
        <v>0.44444444444444497</v>
      </c>
      <c r="KH9" s="219">
        <v>0</v>
      </c>
      <c r="KI9" s="219">
        <v>0</v>
      </c>
      <c r="KJ9" s="219">
        <v>1.24378109452736</v>
      </c>
      <c r="KK9" s="219">
        <v>2.65486725663717</v>
      </c>
      <c r="KL9" s="219">
        <v>3.75</v>
      </c>
      <c r="KM9" s="223">
        <v>0.44444444444444497</v>
      </c>
      <c r="KN9" s="219">
        <v>0</v>
      </c>
      <c r="KO9" s="219">
        <v>0</v>
      </c>
      <c r="KP9" s="223">
        <v>0.5</v>
      </c>
      <c r="KQ9" s="219">
        <v>1.3274336283185799</v>
      </c>
      <c r="KR9" s="219">
        <v>2.4896265560166002</v>
      </c>
      <c r="KS9" s="223">
        <v>0.44444444444444497</v>
      </c>
      <c r="KT9" s="223">
        <v>0.366300366300366</v>
      </c>
      <c r="KU9" s="223">
        <v>0.47393364928909898</v>
      </c>
      <c r="KV9" s="223">
        <v>0.74812967581047296</v>
      </c>
      <c r="KW9" s="219">
        <v>1.9911504424778801</v>
      </c>
      <c r="KX9" s="219">
        <v>1.2448132780083001</v>
      </c>
      <c r="KY9" s="223">
        <v>0.44444444444444497</v>
      </c>
      <c r="KZ9" s="223">
        <v>0.366300366300366</v>
      </c>
      <c r="LA9" s="219">
        <v>0</v>
      </c>
      <c r="LB9" s="223">
        <v>0.24937655860349101</v>
      </c>
      <c r="LC9" s="223">
        <v>0.66225165562913801</v>
      </c>
      <c r="LD9" s="223">
        <v>0.414937759336099</v>
      </c>
      <c r="LE9" s="223">
        <v>0.44444444444444497</v>
      </c>
      <c r="LF9" s="219">
        <v>0</v>
      </c>
      <c r="LG9" s="219">
        <v>0</v>
      </c>
      <c r="LH9" s="223">
        <v>0.5</v>
      </c>
      <c r="LI9" s="223">
        <v>0.44247787610619399</v>
      </c>
      <c r="LJ9" s="219">
        <v>1.25</v>
      </c>
      <c r="LK9" s="223">
        <v>0.44444444444444497</v>
      </c>
      <c r="LL9" s="223">
        <v>0.366300366300366</v>
      </c>
      <c r="LM9" s="223">
        <v>0.47393364928909998</v>
      </c>
      <c r="LN9" s="223">
        <v>0.25062656641603998</v>
      </c>
      <c r="LO9" s="223">
        <v>0.22222222222222199</v>
      </c>
      <c r="LP9" s="223">
        <v>0.829875518672199</v>
      </c>
      <c r="LQ9" s="223">
        <v>0.44247787610619499</v>
      </c>
      <c r="LR9" s="223">
        <v>0.366300366300366</v>
      </c>
      <c r="LS9" s="223">
        <v>0.47393364928909998</v>
      </c>
      <c r="LT9" s="223">
        <v>0.75187969924812004</v>
      </c>
      <c r="LU9" s="219">
        <v>4.8672566371681496</v>
      </c>
      <c r="LV9" s="219">
        <v>2.9045643153527001</v>
      </c>
      <c r="LW9" s="223">
        <v>0.44444444444444398</v>
      </c>
      <c r="LX9" s="223">
        <v>0.366300366300366</v>
      </c>
      <c r="LY9" s="223">
        <v>0.94786729857819896</v>
      </c>
      <c r="LZ9" s="219">
        <v>1.7543859649122799</v>
      </c>
      <c r="MA9" s="219">
        <v>4.8672566371681496</v>
      </c>
      <c r="MB9" s="219">
        <v>4.1493775933609998</v>
      </c>
      <c r="MC9" s="219">
        <v>0</v>
      </c>
      <c r="MD9" s="219">
        <v>0</v>
      </c>
      <c r="ME9" s="223">
        <v>0.47393364928909998</v>
      </c>
      <c r="MF9" s="223">
        <v>0.50125313283207995</v>
      </c>
      <c r="MG9" s="219">
        <v>1.98675496688742</v>
      </c>
      <c r="MH9" s="219">
        <v>2.4896265560166002</v>
      </c>
      <c r="MI9" s="190" t="str">
        <f t="shared" si="1"/>
        <v>--</v>
      </c>
      <c r="MJ9" s="190" t="str">
        <f t="shared" si="1"/>
        <v>--</v>
      </c>
      <c r="MK9" s="190" t="str">
        <f t="shared" si="1"/>
        <v>--</v>
      </c>
      <c r="ML9" s="190" t="str">
        <f t="shared" si="1"/>
        <v>--</v>
      </c>
      <c r="MM9" s="190" t="str">
        <f t="shared" si="1"/>
        <v>--</v>
      </c>
      <c r="MN9" s="190" t="str">
        <f t="shared" si="1"/>
        <v>--</v>
      </c>
      <c r="MO9" s="190" t="str">
        <f t="shared" si="1"/>
        <v>--</v>
      </c>
      <c r="MP9" s="190" t="str">
        <f t="shared" si="1"/>
        <v>--</v>
      </c>
      <c r="MQ9" s="190" t="str">
        <f t="shared" si="1"/>
        <v>--</v>
      </c>
      <c r="MR9" s="190" t="str">
        <f t="shared" si="1"/>
        <v>--</v>
      </c>
      <c r="MS9" s="190" t="str">
        <f t="shared" si="2"/>
        <v>--</v>
      </c>
      <c r="MT9" s="190" t="str">
        <f t="shared" si="2"/>
        <v>--</v>
      </c>
      <c r="MU9" s="190" t="str">
        <f t="shared" si="2"/>
        <v>--</v>
      </c>
      <c r="MV9" s="190" t="str">
        <f t="shared" si="2"/>
        <v>--</v>
      </c>
      <c r="MW9" s="190" t="str">
        <f t="shared" si="2"/>
        <v>--</v>
      </c>
      <c r="MX9" s="190" t="str">
        <f t="shared" si="2"/>
        <v>--</v>
      </c>
      <c r="MY9" s="190" t="str">
        <f t="shared" si="2"/>
        <v>--</v>
      </c>
      <c r="MZ9" s="190" t="str">
        <f t="shared" si="2"/>
        <v>--</v>
      </c>
      <c r="NA9" s="190" t="str">
        <f t="shared" si="2"/>
        <v>--</v>
      </c>
      <c r="NB9" s="190" t="str">
        <f t="shared" si="2"/>
        <v>--</v>
      </c>
      <c r="NC9" s="190" t="str">
        <f t="shared" si="3"/>
        <v>--</v>
      </c>
      <c r="ND9" s="190" t="str">
        <f t="shared" si="3"/>
        <v>--</v>
      </c>
      <c r="NE9" s="190" t="str">
        <f t="shared" si="3"/>
        <v>--</v>
      </c>
      <c r="NF9" s="190" t="str">
        <f t="shared" si="3"/>
        <v>--</v>
      </c>
      <c r="NG9" s="190" t="str">
        <f t="shared" si="3"/>
        <v>--</v>
      </c>
      <c r="NH9" s="190" t="str">
        <f t="shared" si="3"/>
        <v>--</v>
      </c>
      <c r="NI9" s="190" t="str">
        <f t="shared" si="3"/>
        <v>--</v>
      </c>
      <c r="NJ9" s="190" t="str">
        <f t="shared" si="3"/>
        <v>--</v>
      </c>
      <c r="NL9" s="378" t="str">
        <f t="shared" si="4"/>
        <v>--</v>
      </c>
      <c r="NM9" s="381">
        <v>3.6697247706422012</v>
      </c>
      <c r="NN9" s="381">
        <v>2.6699029126213585</v>
      </c>
      <c r="NO9" s="381">
        <v>9.1482649842271311</v>
      </c>
      <c r="NP9" s="378" t="str">
        <f t="shared" si="5"/>
        <v>--</v>
      </c>
      <c r="NQ9" s="381">
        <v>0.85714285714285732</v>
      </c>
      <c r="NR9" s="378" t="str">
        <f t="shared" si="6"/>
        <v>--</v>
      </c>
      <c r="NS9" s="381">
        <v>5.9139784946236542</v>
      </c>
      <c r="NT9" s="378" t="str">
        <f t="shared" si="7"/>
        <v>--</v>
      </c>
      <c r="NU9" s="381">
        <v>18.484848484848488</v>
      </c>
      <c r="NV9" s="378" t="str">
        <f t="shared" si="8"/>
        <v>--</v>
      </c>
      <c r="NW9" s="381">
        <v>1.3623978201634874</v>
      </c>
      <c r="NX9" s="378" t="str">
        <f t="shared" si="9"/>
        <v>--</v>
      </c>
      <c r="NY9" s="381">
        <v>3.7037037037037042</v>
      </c>
      <c r="NZ9" s="378" t="str">
        <f t="shared" si="10"/>
        <v>--</v>
      </c>
      <c r="OA9" s="381">
        <v>19.122257053291538</v>
      </c>
      <c r="OB9" s="378" t="str">
        <f t="shared" si="11"/>
        <v>--</v>
      </c>
      <c r="OC9" s="378" t="str">
        <f t="shared" si="11"/>
        <v>--</v>
      </c>
      <c r="OD9" s="381">
        <v>2.1367521367521385</v>
      </c>
      <c r="OE9" s="381">
        <v>3.237410071942445</v>
      </c>
      <c r="OF9" s="381">
        <v>7.5471698113207557</v>
      </c>
      <c r="OG9" s="378" t="str">
        <f t="shared" si="12"/>
        <v>--</v>
      </c>
      <c r="OH9" s="378" t="str">
        <f t="shared" si="12"/>
        <v>--</v>
      </c>
      <c r="OI9" s="378" t="str">
        <f t="shared" si="12"/>
        <v>--</v>
      </c>
      <c r="OJ9" s="381">
        <v>1.7326732673267338</v>
      </c>
      <c r="OK9" s="381">
        <v>3.9215686274509802</v>
      </c>
      <c r="OL9" s="381">
        <v>5.306122448979588</v>
      </c>
      <c r="OM9" s="378" t="str">
        <f t="shared" si="13"/>
        <v>--</v>
      </c>
      <c r="ON9" s="378" t="str">
        <f t="shared" si="13"/>
        <v>--</v>
      </c>
      <c r="OO9" s="378" t="str">
        <f t="shared" si="13"/>
        <v>--</v>
      </c>
      <c r="OP9" s="381">
        <v>2.0689655172413786</v>
      </c>
      <c r="OQ9" s="381">
        <v>0.97323600973235946</v>
      </c>
      <c r="OR9" s="381">
        <v>3.1645569620253173</v>
      </c>
      <c r="OS9" s="378" t="str">
        <f t="shared" si="14"/>
        <v>--</v>
      </c>
      <c r="OT9" s="378" t="str">
        <f t="shared" si="14"/>
        <v>--</v>
      </c>
      <c r="OU9" s="381">
        <v>1.1494252873563211</v>
      </c>
      <c r="OV9" s="381">
        <v>2.9197080291970789</v>
      </c>
      <c r="OW9" s="381">
        <v>3.5031847133757967</v>
      </c>
      <c r="OX9" s="378" t="str">
        <f t="shared" si="15"/>
        <v>--</v>
      </c>
      <c r="OY9" s="381">
        <v>3.7128712871287122</v>
      </c>
      <c r="OZ9" s="381">
        <v>6.9716775599128598</v>
      </c>
      <c r="PA9" s="381">
        <v>10.204081632653065</v>
      </c>
      <c r="PB9" s="378" t="str">
        <f t="shared" si="16"/>
        <v>--</v>
      </c>
      <c r="PC9" s="381">
        <v>14.28571428571429</v>
      </c>
      <c r="PD9" s="381">
        <v>12.195121951219518</v>
      </c>
      <c r="PE9" s="381">
        <v>25.236593059936904</v>
      </c>
      <c r="PF9" s="378" t="str">
        <f t="shared" si="17"/>
        <v>--</v>
      </c>
      <c r="PG9" s="381">
        <v>6.0185185185185182</v>
      </c>
      <c r="PH9" s="381">
        <v>7.5425790754257882</v>
      </c>
      <c r="PI9" s="381">
        <v>16.507936507936492</v>
      </c>
      <c r="PJ9" s="378" t="str">
        <f t="shared" si="18"/>
        <v>--</v>
      </c>
      <c r="PK9" s="381">
        <v>3.9351851851851847</v>
      </c>
      <c r="PL9" s="381">
        <v>5.0724637681159415</v>
      </c>
      <c r="PM9" s="381">
        <v>11.0062893081761</v>
      </c>
      <c r="PN9" s="378" t="str">
        <f t="shared" si="19"/>
        <v>--</v>
      </c>
      <c r="PO9" s="381">
        <v>4.3879907621247085</v>
      </c>
      <c r="PP9" s="381">
        <v>2.189781021897812</v>
      </c>
      <c r="PQ9" s="381">
        <v>1.2578616352201268</v>
      </c>
      <c r="PR9" s="378" t="str">
        <f t="shared" si="20"/>
        <v>--</v>
      </c>
      <c r="PS9" s="381">
        <v>0.69284064665126999</v>
      </c>
      <c r="PT9" s="381">
        <v>0.72992700729926996</v>
      </c>
      <c r="PU9" s="381">
        <v>4.1139240506329067</v>
      </c>
      <c r="PV9" s="378" t="str">
        <f t="shared" si="21"/>
        <v>--</v>
      </c>
      <c r="PW9" s="381">
        <v>0.9324009324009318</v>
      </c>
      <c r="PX9" s="381">
        <v>0.97560975609756007</v>
      </c>
      <c r="PY9" s="381">
        <v>2.5157232704402532</v>
      </c>
      <c r="PZ9" s="378" t="str">
        <f t="shared" si="22"/>
        <v>--</v>
      </c>
      <c r="QA9" s="381">
        <v>0.46296296296296235</v>
      </c>
      <c r="QB9" s="381">
        <v>0.7334963325183369</v>
      </c>
      <c r="QC9" s="381">
        <v>1.5873015873015877</v>
      </c>
      <c r="QD9" s="378" t="str">
        <f t="shared" si="23"/>
        <v>--</v>
      </c>
      <c r="QE9" s="381">
        <v>0.46511627906976682</v>
      </c>
      <c r="QF9" s="381">
        <v>0.48780487804878003</v>
      </c>
      <c r="QG9" s="381">
        <v>1.2698412698412709</v>
      </c>
      <c r="QH9" s="378" t="str">
        <f t="shared" si="24"/>
        <v>--</v>
      </c>
      <c r="QI9" s="381">
        <v>0.46511627906976694</v>
      </c>
      <c r="QJ9" s="381">
        <v>0.48661800486617962</v>
      </c>
      <c r="QK9" s="381">
        <v>1.2618296529968469</v>
      </c>
    </row>
    <row r="10" spans="1:454" x14ac:dyDescent="0.25">
      <c r="A10" s="114">
        <v>6</v>
      </c>
      <c r="B10" s="93" t="s">
        <v>7</v>
      </c>
      <c r="C10" s="189" t="s">
        <v>286</v>
      </c>
      <c r="D10" s="189">
        <v>19.642857142857146</v>
      </c>
      <c r="E10" s="189">
        <v>30.000000000000007</v>
      </c>
      <c r="F10" s="189">
        <v>4.3478260869565215</v>
      </c>
      <c r="G10" s="189">
        <v>17.777777777777782</v>
      </c>
      <c r="H10" s="189">
        <v>16.326530612244898</v>
      </c>
      <c r="I10" s="189">
        <v>0</v>
      </c>
      <c r="J10" s="189">
        <v>24.999999999999989</v>
      </c>
      <c r="K10" s="189">
        <v>38.961038961038959</v>
      </c>
      <c r="L10" s="189">
        <v>2.1276595744680851</v>
      </c>
      <c r="M10" s="190">
        <v>15.584415584415584</v>
      </c>
      <c r="N10" s="190">
        <v>24.324324324324319</v>
      </c>
      <c r="O10" s="190">
        <v>2.0408163265306123</v>
      </c>
      <c r="P10" s="190">
        <v>7.6923076923076907</v>
      </c>
      <c r="Q10" s="190">
        <v>27.118644067796605</v>
      </c>
      <c r="R10" s="190" t="s">
        <v>286</v>
      </c>
      <c r="S10" s="190" t="s">
        <v>286</v>
      </c>
      <c r="T10" s="190" t="s">
        <v>286</v>
      </c>
      <c r="U10" s="190">
        <v>4.3478260869565215</v>
      </c>
      <c r="V10" s="190">
        <v>22.222222222222218</v>
      </c>
      <c r="W10" s="190">
        <v>16.326530612244898</v>
      </c>
      <c r="X10" s="190">
        <v>1.9607843137254901</v>
      </c>
      <c r="Y10" s="190">
        <v>25.714285714285712</v>
      </c>
      <c r="Z10" s="190">
        <v>40.259740259740276</v>
      </c>
      <c r="AA10" s="190">
        <v>2.1276595744680851</v>
      </c>
      <c r="AB10" s="132">
        <v>15.384615384615385</v>
      </c>
      <c r="AC10" s="132">
        <v>24.324324324324319</v>
      </c>
      <c r="AD10" s="132">
        <v>2.0408163265306123</v>
      </c>
      <c r="AE10" s="132">
        <v>7.6923076923076907</v>
      </c>
      <c r="AF10" s="190">
        <v>31.147540983606561</v>
      </c>
      <c r="AG10" s="189" t="s">
        <v>286</v>
      </c>
      <c r="AH10" s="189">
        <v>1.7857142857142854</v>
      </c>
      <c r="AI10" s="191">
        <v>9.9999999999999982</v>
      </c>
      <c r="AJ10" s="191">
        <v>0</v>
      </c>
      <c r="AK10" s="190">
        <v>4.4444444444444438</v>
      </c>
      <c r="AL10" s="190">
        <v>10.204081632653063</v>
      </c>
      <c r="AM10" s="190">
        <v>0</v>
      </c>
      <c r="AN10" s="190">
        <v>4.1666666666666661</v>
      </c>
      <c r="AO10" s="190">
        <v>16.883116883116891</v>
      </c>
      <c r="AP10" s="190">
        <v>0</v>
      </c>
      <c r="AQ10" s="190">
        <v>2.5974025974025974</v>
      </c>
      <c r="AR10" s="190">
        <v>2.7027027027027022</v>
      </c>
      <c r="AS10" s="190">
        <v>0</v>
      </c>
      <c r="AT10" s="190">
        <v>1.5384615384615383</v>
      </c>
      <c r="AU10" s="190">
        <v>11.864406779661023</v>
      </c>
      <c r="AV10" s="190" t="s">
        <v>286</v>
      </c>
      <c r="AW10" s="190" t="s">
        <v>286</v>
      </c>
      <c r="AX10" s="132" t="s">
        <v>286</v>
      </c>
      <c r="AY10" s="132" t="s">
        <v>286</v>
      </c>
      <c r="AZ10" s="132" t="s">
        <v>286</v>
      </c>
      <c r="BA10" s="132" t="s">
        <v>286</v>
      </c>
      <c r="BB10" s="190" t="s">
        <v>286</v>
      </c>
      <c r="BC10" s="132" t="s">
        <v>286</v>
      </c>
      <c r="BD10" s="132" t="s">
        <v>286</v>
      </c>
      <c r="BE10" s="132">
        <v>0</v>
      </c>
      <c r="BF10" s="132">
        <v>1.2987012987012985</v>
      </c>
      <c r="BG10" s="190">
        <v>8.108108108108107</v>
      </c>
      <c r="BH10" s="132">
        <v>0</v>
      </c>
      <c r="BI10" s="132">
        <v>6.25</v>
      </c>
      <c r="BJ10" s="132">
        <v>21.311475409836067</v>
      </c>
      <c r="BK10" s="132" t="s">
        <v>286</v>
      </c>
      <c r="BL10" s="190">
        <v>3.773584905660377</v>
      </c>
      <c r="BM10" s="132">
        <v>10.256410256410254</v>
      </c>
      <c r="BN10" s="192">
        <v>4.545454545454545</v>
      </c>
      <c r="BO10" s="192">
        <v>6.9767441860465134</v>
      </c>
      <c r="BP10" s="192">
        <v>8</v>
      </c>
      <c r="BQ10" s="190">
        <v>0</v>
      </c>
      <c r="BR10" s="132">
        <v>19.047619047619051</v>
      </c>
      <c r="BS10" s="132">
        <v>26.582278481012654</v>
      </c>
      <c r="BT10" s="132">
        <v>2.1276595744680851</v>
      </c>
      <c r="BU10" s="190">
        <v>14.102564102564102</v>
      </c>
      <c r="BV10" s="132">
        <v>10.810810810810811</v>
      </c>
      <c r="BW10" s="132">
        <v>0</v>
      </c>
      <c r="BX10" s="132">
        <v>7.9365079365079385</v>
      </c>
      <c r="BY10" s="190">
        <v>29.508196721311474</v>
      </c>
      <c r="BZ10" s="132" t="s">
        <v>286</v>
      </c>
      <c r="CA10" s="132">
        <v>1.8867924528301885</v>
      </c>
      <c r="CB10" s="132">
        <v>5.1282051282051269</v>
      </c>
      <c r="CC10" s="190">
        <v>0</v>
      </c>
      <c r="CD10" s="132">
        <v>4.6511627906976738</v>
      </c>
      <c r="CE10" s="132">
        <v>6.0000000000000009</v>
      </c>
      <c r="CF10" s="132">
        <v>0</v>
      </c>
      <c r="CG10" s="190">
        <v>9.5238095238095237</v>
      </c>
      <c r="CH10" s="132">
        <v>12.658227848101264</v>
      </c>
      <c r="CI10" s="132">
        <v>0</v>
      </c>
      <c r="CJ10" s="132">
        <v>11.53846153846154</v>
      </c>
      <c r="CK10" s="132">
        <v>2.7027027027027022</v>
      </c>
      <c r="CL10" s="132">
        <v>0</v>
      </c>
      <c r="CM10" s="132">
        <v>4.761904761904761</v>
      </c>
      <c r="CN10" s="132">
        <v>18.032786885245901</v>
      </c>
      <c r="CO10" s="132" t="s">
        <v>286</v>
      </c>
      <c r="CP10" s="190">
        <v>5.7692307692307701</v>
      </c>
      <c r="CQ10" s="132">
        <v>7.6923076923076925</v>
      </c>
      <c r="CR10" s="132">
        <v>0</v>
      </c>
      <c r="CS10" s="192">
        <v>2.3809523809523809</v>
      </c>
      <c r="CT10" s="192">
        <v>4</v>
      </c>
      <c r="CU10" s="190">
        <v>0</v>
      </c>
      <c r="CV10" s="132">
        <v>14.285714285714281</v>
      </c>
      <c r="CW10" s="132">
        <v>2.5316455696202524</v>
      </c>
      <c r="CX10" s="192">
        <v>0</v>
      </c>
      <c r="CY10" s="192">
        <v>6.8493150684931523</v>
      </c>
      <c r="CZ10" s="190">
        <v>0</v>
      </c>
      <c r="DA10" s="132">
        <v>4.4444444444444438</v>
      </c>
      <c r="DB10" s="132">
        <v>1.587301587301587</v>
      </c>
      <c r="DC10" s="192">
        <v>6.6666666666666634</v>
      </c>
      <c r="DD10" s="192" t="s">
        <v>286</v>
      </c>
      <c r="DE10" s="190">
        <v>0</v>
      </c>
      <c r="DF10" s="132">
        <v>5.1282051282051269</v>
      </c>
      <c r="DG10" s="132" t="s">
        <v>286</v>
      </c>
      <c r="DH10" s="192">
        <v>2.3809523809523805</v>
      </c>
      <c r="DI10" s="192">
        <v>0</v>
      </c>
      <c r="DJ10" s="190" t="s">
        <v>286</v>
      </c>
      <c r="DK10" s="132">
        <v>6.349206349206348</v>
      </c>
      <c r="DL10" s="132">
        <v>3.79746835443038</v>
      </c>
      <c r="DM10" s="132" t="s">
        <v>286</v>
      </c>
      <c r="DN10" s="132">
        <v>2.7397260273972606</v>
      </c>
      <c r="DO10" s="190">
        <v>0</v>
      </c>
      <c r="DP10" s="132" t="s">
        <v>286</v>
      </c>
      <c r="DQ10" s="132">
        <v>0</v>
      </c>
      <c r="DR10" s="132">
        <v>10.000000000000002</v>
      </c>
      <c r="DS10" s="132" t="s">
        <v>286</v>
      </c>
      <c r="DT10" s="190" t="s">
        <v>286</v>
      </c>
      <c r="DU10" s="194" t="s">
        <v>286</v>
      </c>
      <c r="DV10" s="194" t="s">
        <v>286</v>
      </c>
      <c r="DW10" s="192">
        <v>0</v>
      </c>
      <c r="DX10" s="194">
        <v>0</v>
      </c>
      <c r="DY10" s="190" t="s">
        <v>286</v>
      </c>
      <c r="DZ10" s="190">
        <v>1.587301587301587</v>
      </c>
      <c r="EA10" s="190">
        <v>2.5316455696202524</v>
      </c>
      <c r="EB10" s="190" t="s">
        <v>286</v>
      </c>
      <c r="EC10" s="190">
        <v>1.3888888888888891</v>
      </c>
      <c r="ED10" s="190">
        <v>0</v>
      </c>
      <c r="EE10" s="190" t="s">
        <v>286</v>
      </c>
      <c r="EF10" s="190">
        <v>0</v>
      </c>
      <c r="EG10" s="190">
        <v>8.3333333333333357</v>
      </c>
      <c r="EH10" s="190" t="s">
        <v>286</v>
      </c>
      <c r="EI10" s="190">
        <v>0</v>
      </c>
      <c r="EJ10" s="190">
        <v>2.5641025641025634</v>
      </c>
      <c r="EK10" s="190" t="s">
        <v>286</v>
      </c>
      <c r="EL10" s="132">
        <v>2.3255813953488369</v>
      </c>
      <c r="EM10" s="132">
        <v>8</v>
      </c>
      <c r="EN10" s="132" t="s">
        <v>286</v>
      </c>
      <c r="EO10" s="132">
        <v>6.349206349206348</v>
      </c>
      <c r="EP10" s="190">
        <v>3.7974683544303796</v>
      </c>
      <c r="EQ10" s="132" t="s">
        <v>286</v>
      </c>
      <c r="ER10" s="132">
        <v>2.7777777777777781</v>
      </c>
      <c r="ES10" s="132">
        <v>0</v>
      </c>
      <c r="ET10" s="132" t="s">
        <v>286</v>
      </c>
      <c r="EU10" s="190">
        <v>0</v>
      </c>
      <c r="EV10" s="132">
        <v>8.3333333333333339</v>
      </c>
      <c r="EW10" s="132" t="s">
        <v>286</v>
      </c>
      <c r="EX10" s="132">
        <v>1.9230769230769229</v>
      </c>
      <c r="EY10" s="132">
        <v>2.5641025641025634</v>
      </c>
      <c r="EZ10" s="190" t="s">
        <v>286</v>
      </c>
      <c r="FA10" s="132">
        <v>0</v>
      </c>
      <c r="FB10" s="132">
        <v>0</v>
      </c>
      <c r="FC10" s="132" t="s">
        <v>286</v>
      </c>
      <c r="FD10" s="132">
        <v>3.2258064516129026</v>
      </c>
      <c r="FE10" s="190">
        <v>2.5316455696202529</v>
      </c>
      <c r="FF10" s="132" t="s">
        <v>286</v>
      </c>
      <c r="FG10" s="132">
        <v>0</v>
      </c>
      <c r="FH10" s="132">
        <v>0</v>
      </c>
      <c r="FI10" s="193" t="s">
        <v>286</v>
      </c>
      <c r="FJ10" s="190">
        <v>0</v>
      </c>
      <c r="FK10" s="132">
        <v>3.3333333333333326</v>
      </c>
      <c r="FL10" s="132" t="s">
        <v>286</v>
      </c>
      <c r="FM10" s="132" t="s">
        <v>286</v>
      </c>
      <c r="FN10" s="132" t="s">
        <v>286</v>
      </c>
      <c r="FO10" s="190" t="s">
        <v>286</v>
      </c>
      <c r="FP10" s="132">
        <v>2.3255813953488369</v>
      </c>
      <c r="FQ10" s="132">
        <v>6.0000000000000009</v>
      </c>
      <c r="FR10" s="132" t="s">
        <v>286</v>
      </c>
      <c r="FS10" s="132">
        <v>4.7619047619047628</v>
      </c>
      <c r="FT10" s="190">
        <v>5.0632911392405067</v>
      </c>
      <c r="FU10" s="132" t="s">
        <v>286</v>
      </c>
      <c r="FV10" s="132">
        <v>2.7777777777777781</v>
      </c>
      <c r="FW10" s="132">
        <v>0</v>
      </c>
      <c r="FX10" s="132" t="s">
        <v>286</v>
      </c>
      <c r="FY10" s="190">
        <v>0</v>
      </c>
      <c r="FZ10" s="132">
        <v>6.6666666666666634</v>
      </c>
      <c r="GA10" s="132" t="s">
        <v>286</v>
      </c>
      <c r="GB10" s="132" t="s">
        <v>286</v>
      </c>
      <c r="GC10" s="132" t="s">
        <v>286</v>
      </c>
      <c r="GD10" s="190" t="s">
        <v>286</v>
      </c>
      <c r="GE10" s="132" t="s">
        <v>286</v>
      </c>
      <c r="GF10" s="132" t="s">
        <v>286</v>
      </c>
      <c r="GG10" s="132" t="s">
        <v>286</v>
      </c>
      <c r="GH10" s="132" t="s">
        <v>286</v>
      </c>
      <c r="GI10" s="190" t="s">
        <v>286</v>
      </c>
      <c r="GJ10" s="132" t="s">
        <v>286</v>
      </c>
      <c r="GK10" s="132">
        <v>4.1666666666666652</v>
      </c>
      <c r="GL10" s="132">
        <v>0</v>
      </c>
      <c r="GM10" s="197" t="s">
        <v>286</v>
      </c>
      <c r="GN10" s="190">
        <v>1.587301587301587</v>
      </c>
      <c r="GO10" s="132">
        <v>10.000000000000002</v>
      </c>
      <c r="GP10" s="132" t="s">
        <v>286</v>
      </c>
      <c r="GQ10" s="132" t="s">
        <v>286</v>
      </c>
      <c r="GR10" s="132" t="s">
        <v>286</v>
      </c>
      <c r="GS10" s="190" t="s">
        <v>286</v>
      </c>
      <c r="GT10" s="132" t="s">
        <v>286</v>
      </c>
      <c r="GU10" s="132" t="s">
        <v>286</v>
      </c>
      <c r="GV10" s="132" t="s">
        <v>286</v>
      </c>
      <c r="GW10" s="132" t="s">
        <v>286</v>
      </c>
      <c r="GX10" s="190" t="s">
        <v>286</v>
      </c>
      <c r="GY10" s="190" t="s">
        <v>286</v>
      </c>
      <c r="GZ10" s="190">
        <v>2.7777777777777781</v>
      </c>
      <c r="HA10" s="190">
        <v>0</v>
      </c>
      <c r="HB10" s="190" t="s">
        <v>286</v>
      </c>
      <c r="HC10" s="190">
        <v>0</v>
      </c>
      <c r="HD10" s="190">
        <v>11.666666666666671</v>
      </c>
      <c r="HE10" s="190" t="s">
        <v>286</v>
      </c>
      <c r="HF10" s="190" t="s">
        <v>286</v>
      </c>
      <c r="HG10" s="190" t="s">
        <v>286</v>
      </c>
      <c r="HH10" s="190" t="s">
        <v>286</v>
      </c>
      <c r="HI10" s="190" t="s">
        <v>286</v>
      </c>
      <c r="HJ10" s="190" t="s">
        <v>286</v>
      </c>
      <c r="HK10" s="190" t="s">
        <v>286</v>
      </c>
      <c r="HL10" s="132" t="s">
        <v>286</v>
      </c>
      <c r="HM10" s="132" t="s">
        <v>286</v>
      </c>
      <c r="HN10" s="132" t="s">
        <v>286</v>
      </c>
      <c r="HO10" s="132">
        <v>4.1666666666666652</v>
      </c>
      <c r="HP10" s="190">
        <v>0</v>
      </c>
      <c r="HQ10" s="132" t="s">
        <v>286</v>
      </c>
      <c r="HR10" s="132">
        <v>0</v>
      </c>
      <c r="HS10" s="132">
        <v>13.333333333333332</v>
      </c>
      <c r="HT10" s="196" t="s">
        <v>286</v>
      </c>
      <c r="HU10" s="190">
        <v>0</v>
      </c>
      <c r="HV10" s="190">
        <v>5.1282051282051269</v>
      </c>
      <c r="HW10" s="190" t="s">
        <v>286</v>
      </c>
      <c r="HX10" s="190">
        <v>4.6511627906976738</v>
      </c>
      <c r="HY10" s="190">
        <v>0</v>
      </c>
      <c r="HZ10" s="190" t="s">
        <v>286</v>
      </c>
      <c r="IA10" s="190">
        <v>3.174603174603174</v>
      </c>
      <c r="IB10" s="190">
        <v>5.063291139240504</v>
      </c>
      <c r="IC10" s="190" t="s">
        <v>286</v>
      </c>
      <c r="ID10" s="190">
        <v>4.1666666666666652</v>
      </c>
      <c r="IE10" s="190">
        <v>0</v>
      </c>
      <c r="IF10" s="190" t="s">
        <v>286</v>
      </c>
      <c r="IG10" s="190">
        <v>0</v>
      </c>
      <c r="IH10" s="190">
        <v>11.475409836065577</v>
      </c>
      <c r="II10" s="190" t="s">
        <v>286</v>
      </c>
      <c r="IJ10" s="190">
        <v>7.6923076923076934</v>
      </c>
      <c r="IK10" s="190">
        <v>5.1282051282051269</v>
      </c>
      <c r="IL10" s="190">
        <v>0</v>
      </c>
      <c r="IM10" s="190">
        <v>11.904761904761902</v>
      </c>
      <c r="IN10" s="190">
        <v>4</v>
      </c>
      <c r="IO10" s="190">
        <v>0</v>
      </c>
      <c r="IP10" s="190">
        <v>11.290322580645165</v>
      </c>
      <c r="IQ10" s="190">
        <v>6.3291139240506347</v>
      </c>
      <c r="IR10" s="190">
        <v>0</v>
      </c>
      <c r="IS10" s="192" t="s">
        <v>286</v>
      </c>
      <c r="IT10" s="192" t="s">
        <v>286</v>
      </c>
      <c r="IU10" s="192">
        <v>2.0833333333333335</v>
      </c>
      <c r="IV10" s="192" t="s">
        <v>286</v>
      </c>
      <c r="IW10" s="192" t="s">
        <v>286</v>
      </c>
      <c r="IX10" s="192" t="str">
        <f t="shared" si="0"/>
        <v>--</v>
      </c>
      <c r="IY10" s="192" t="str">
        <f t="shared" si="0"/>
        <v>--</v>
      </c>
      <c r="IZ10" s="192" t="str">
        <f t="shared" si="0"/>
        <v>--</v>
      </c>
      <c r="JA10" s="192" t="str">
        <f t="shared" si="0"/>
        <v>--</v>
      </c>
      <c r="JB10" s="192" t="str">
        <f t="shared" si="0"/>
        <v>--</v>
      </c>
      <c r="JC10" s="243">
        <v>0</v>
      </c>
      <c r="JD10" s="243">
        <v>6.3492063492063497</v>
      </c>
      <c r="JE10" s="243">
        <v>14.285714285714301</v>
      </c>
      <c r="JF10" s="245" t="str">
        <f>"--"</f>
        <v>--</v>
      </c>
      <c r="JG10" s="243">
        <v>2.8985507246376798</v>
      </c>
      <c r="JH10" s="243">
        <v>4</v>
      </c>
      <c r="JI10" s="243">
        <v>1.92307692307692</v>
      </c>
      <c r="JJ10" s="243">
        <v>9.5238095238095202</v>
      </c>
      <c r="JK10" s="243">
        <v>10.3896103896104</v>
      </c>
      <c r="JL10" s="245" t="str">
        <f>"--"</f>
        <v>--</v>
      </c>
      <c r="JM10" s="243">
        <v>0</v>
      </c>
      <c r="JN10" s="243">
        <v>12</v>
      </c>
      <c r="JO10" s="219">
        <v>3.8461538461538498</v>
      </c>
      <c r="JP10" s="219">
        <v>4.7619047619047601</v>
      </c>
      <c r="JQ10" s="219">
        <v>7.7922077922077904</v>
      </c>
      <c r="JR10" s="225" t="str">
        <f>"--"</f>
        <v>--</v>
      </c>
      <c r="JS10" s="219">
        <v>1.47058823529412</v>
      </c>
      <c r="JT10" s="219">
        <v>8</v>
      </c>
      <c r="JU10" s="219">
        <v>1.92307692307692</v>
      </c>
      <c r="JV10" s="219">
        <v>3.17460317460317</v>
      </c>
      <c r="JW10" s="219">
        <v>3.8961038961038899</v>
      </c>
      <c r="JX10" s="225" t="str">
        <f>"--"</f>
        <v>--</v>
      </c>
      <c r="JY10" s="219">
        <v>1.47058823529412</v>
      </c>
      <c r="JZ10" s="219">
        <v>0</v>
      </c>
      <c r="KA10" s="219">
        <v>0</v>
      </c>
      <c r="KB10" s="219">
        <v>1.5873015873015901</v>
      </c>
      <c r="KC10" s="219">
        <v>0</v>
      </c>
      <c r="KD10" s="225" t="str">
        <f>"--"</f>
        <v>--</v>
      </c>
      <c r="KE10" s="219">
        <v>1.47058823529412</v>
      </c>
      <c r="KF10" s="219">
        <v>0</v>
      </c>
      <c r="KG10" s="219">
        <v>0</v>
      </c>
      <c r="KH10" s="219">
        <v>0</v>
      </c>
      <c r="KI10" s="219">
        <v>0</v>
      </c>
      <c r="KJ10" s="225" t="str">
        <f>"--"</f>
        <v>--</v>
      </c>
      <c r="KK10" s="219">
        <v>0</v>
      </c>
      <c r="KL10" s="219">
        <v>0</v>
      </c>
      <c r="KM10" s="219">
        <v>0</v>
      </c>
      <c r="KN10" s="219">
        <v>0</v>
      </c>
      <c r="KO10" s="219">
        <v>0</v>
      </c>
      <c r="KP10" s="225" t="str">
        <f>"--"</f>
        <v>--</v>
      </c>
      <c r="KQ10" s="219">
        <v>0</v>
      </c>
      <c r="KR10" s="219">
        <v>0</v>
      </c>
      <c r="KS10" s="219">
        <v>0</v>
      </c>
      <c r="KT10" s="219">
        <v>0</v>
      </c>
      <c r="KU10" s="219">
        <v>0</v>
      </c>
      <c r="KV10" s="225" t="str">
        <f>"--"</f>
        <v>--</v>
      </c>
      <c r="KW10" s="219">
        <v>0</v>
      </c>
      <c r="KX10" s="219">
        <v>0</v>
      </c>
      <c r="KY10" s="219">
        <v>0</v>
      </c>
      <c r="KZ10" s="219">
        <v>0</v>
      </c>
      <c r="LA10" s="219">
        <v>0</v>
      </c>
      <c r="LB10" s="225" t="str">
        <f>"--"</f>
        <v>--</v>
      </c>
      <c r="LC10" s="219">
        <v>0</v>
      </c>
      <c r="LD10" s="219">
        <v>0</v>
      </c>
      <c r="LE10" s="219">
        <v>0</v>
      </c>
      <c r="LF10" s="219">
        <v>0</v>
      </c>
      <c r="LG10" s="219">
        <v>0</v>
      </c>
      <c r="LH10" s="225" t="str">
        <f>"--"</f>
        <v>--</v>
      </c>
      <c r="LI10" s="219">
        <v>0</v>
      </c>
      <c r="LJ10" s="219">
        <v>0</v>
      </c>
      <c r="LK10" s="219">
        <v>0</v>
      </c>
      <c r="LL10" s="219">
        <v>0</v>
      </c>
      <c r="LM10" s="219">
        <v>0</v>
      </c>
      <c r="LN10" s="225" t="str">
        <f>"--"</f>
        <v>--</v>
      </c>
      <c r="LO10" s="219">
        <v>0</v>
      </c>
      <c r="LP10" s="219">
        <v>4</v>
      </c>
      <c r="LQ10" s="219">
        <v>0</v>
      </c>
      <c r="LR10" s="219">
        <v>0</v>
      </c>
      <c r="LS10" s="219">
        <v>0</v>
      </c>
      <c r="LT10" s="225" t="str">
        <f>"--"</f>
        <v>--</v>
      </c>
      <c r="LU10" s="219">
        <v>1.4925373134328399</v>
      </c>
      <c r="LV10" s="219">
        <v>0</v>
      </c>
      <c r="LW10" s="219">
        <v>0</v>
      </c>
      <c r="LX10" s="219">
        <v>1.5873015873015901</v>
      </c>
      <c r="LY10" s="219">
        <v>0</v>
      </c>
      <c r="LZ10" s="225" t="str">
        <f>"--"</f>
        <v>--</v>
      </c>
      <c r="MA10" s="219">
        <v>2.98507462686567</v>
      </c>
      <c r="MB10" s="219">
        <v>8</v>
      </c>
      <c r="MC10" s="219">
        <v>0</v>
      </c>
      <c r="MD10" s="219">
        <v>0</v>
      </c>
      <c r="ME10" s="219">
        <v>0</v>
      </c>
      <c r="MF10" s="225" t="str">
        <f>"--"</f>
        <v>--</v>
      </c>
      <c r="MG10" s="219">
        <v>0</v>
      </c>
      <c r="MH10" s="219">
        <v>4</v>
      </c>
      <c r="MI10" s="190" t="str">
        <f t="shared" si="1"/>
        <v>--</v>
      </c>
      <c r="MJ10" s="190" t="str">
        <f t="shared" si="1"/>
        <v>--</v>
      </c>
      <c r="MK10" s="190" t="str">
        <f t="shared" si="1"/>
        <v>--</v>
      </c>
      <c r="ML10" s="190" t="str">
        <f t="shared" si="1"/>
        <v>--</v>
      </c>
      <c r="MM10" s="190" t="str">
        <f t="shared" si="1"/>
        <v>--</v>
      </c>
      <c r="MN10" s="190" t="str">
        <f t="shared" si="1"/>
        <v>--</v>
      </c>
      <c r="MO10" s="190" t="str">
        <f t="shared" si="1"/>
        <v>--</v>
      </c>
      <c r="MP10" s="190" t="str">
        <f t="shared" si="1"/>
        <v>--</v>
      </c>
      <c r="MQ10" s="190" t="str">
        <f t="shared" si="1"/>
        <v>--</v>
      </c>
      <c r="MR10" s="190" t="str">
        <f t="shared" si="1"/>
        <v>--</v>
      </c>
      <c r="MS10" s="190" t="str">
        <f t="shared" si="2"/>
        <v>--</v>
      </c>
      <c r="MT10" s="190" t="str">
        <f t="shared" si="2"/>
        <v>--</v>
      </c>
      <c r="MU10" s="190" t="str">
        <f t="shared" si="2"/>
        <v>--</v>
      </c>
      <c r="MV10" s="190" t="str">
        <f t="shared" si="2"/>
        <v>--</v>
      </c>
      <c r="MW10" s="190" t="str">
        <f t="shared" si="2"/>
        <v>--</v>
      </c>
      <c r="MX10" s="190" t="str">
        <f t="shared" si="2"/>
        <v>--</v>
      </c>
      <c r="MY10" s="190" t="str">
        <f t="shared" si="2"/>
        <v>--</v>
      </c>
      <c r="MZ10" s="190" t="str">
        <f t="shared" si="2"/>
        <v>--</v>
      </c>
      <c r="NA10" s="190" t="str">
        <f t="shared" si="2"/>
        <v>--</v>
      </c>
      <c r="NB10" s="190" t="str">
        <f t="shared" si="2"/>
        <v>--</v>
      </c>
      <c r="NC10" s="190" t="str">
        <f t="shared" si="3"/>
        <v>--</v>
      </c>
      <c r="ND10" s="190" t="str">
        <f t="shared" si="3"/>
        <v>--</v>
      </c>
      <c r="NE10" s="190" t="str">
        <f t="shared" si="3"/>
        <v>--</v>
      </c>
      <c r="NF10" s="190" t="str">
        <f t="shared" si="3"/>
        <v>--</v>
      </c>
      <c r="NG10" s="190" t="str">
        <f t="shared" si="3"/>
        <v>--</v>
      </c>
      <c r="NH10" s="190" t="str">
        <f t="shared" si="3"/>
        <v>--</v>
      </c>
      <c r="NI10" s="190" t="str">
        <f t="shared" si="3"/>
        <v>--</v>
      </c>
      <c r="NJ10" s="190" t="str">
        <f t="shared" si="3"/>
        <v>--</v>
      </c>
      <c r="NL10" s="378" t="str">
        <f t="shared" si="4"/>
        <v>--</v>
      </c>
      <c r="NM10" s="381">
        <v>5</v>
      </c>
      <c r="NN10" s="378" t="str">
        <f t="shared" si="4"/>
        <v>--</v>
      </c>
      <c r="NO10" s="381">
        <v>5.882352941176471</v>
      </c>
      <c r="NP10" s="378" t="str">
        <f t="shared" si="5"/>
        <v>--</v>
      </c>
      <c r="NQ10" s="381">
        <v>2.1276595744680851</v>
      </c>
      <c r="NR10" s="378" t="str">
        <f t="shared" si="6"/>
        <v>--</v>
      </c>
      <c r="NS10" s="381">
        <v>5.1948051948051956</v>
      </c>
      <c r="NT10" s="378" t="str">
        <f t="shared" si="7"/>
        <v>--</v>
      </c>
      <c r="NU10" s="381">
        <v>2.7027027027027022</v>
      </c>
      <c r="NV10" s="378" t="str">
        <f t="shared" si="8"/>
        <v>--</v>
      </c>
      <c r="NW10" s="381">
        <v>0</v>
      </c>
      <c r="NX10" s="378" t="str">
        <f t="shared" si="9"/>
        <v>--</v>
      </c>
      <c r="NY10" s="381">
        <v>3.125</v>
      </c>
      <c r="NZ10" s="378" t="str">
        <f t="shared" si="10"/>
        <v>--</v>
      </c>
      <c r="OA10" s="381">
        <v>16.393442622950818</v>
      </c>
      <c r="OB10" s="378" t="str">
        <f t="shared" si="11"/>
        <v>--</v>
      </c>
      <c r="OC10" s="378" t="str">
        <f t="shared" si="11"/>
        <v>--</v>
      </c>
      <c r="OD10" s="381">
        <v>0</v>
      </c>
      <c r="OE10" s="381">
        <v>3.1746031746031744</v>
      </c>
      <c r="OF10" s="381">
        <v>5.1948051948051948</v>
      </c>
      <c r="OG10" s="378" t="str">
        <f t="shared" si="12"/>
        <v>--</v>
      </c>
      <c r="OH10" s="378" t="str">
        <f t="shared" si="12"/>
        <v>--</v>
      </c>
      <c r="OI10" s="378" t="str">
        <f t="shared" si="12"/>
        <v>--</v>
      </c>
      <c r="OJ10" s="378" t="str">
        <f t="shared" si="12"/>
        <v>--</v>
      </c>
      <c r="OK10" s="381">
        <v>0</v>
      </c>
      <c r="OL10" s="381">
        <v>0</v>
      </c>
      <c r="OM10" s="378" t="str">
        <f t="shared" si="13"/>
        <v>--</v>
      </c>
      <c r="ON10" s="378" t="str">
        <f t="shared" si="13"/>
        <v>--</v>
      </c>
      <c r="OO10" s="378" t="str">
        <f t="shared" si="13"/>
        <v>--</v>
      </c>
      <c r="OP10" s="381">
        <v>0</v>
      </c>
      <c r="OQ10" s="378" t="str">
        <f t="shared" ref="OQ10" si="25">"--"</f>
        <v>--</v>
      </c>
      <c r="OR10" s="381">
        <v>0</v>
      </c>
      <c r="OS10" s="378" t="str">
        <f t="shared" si="14"/>
        <v>--</v>
      </c>
      <c r="OT10" s="378" t="str">
        <f t="shared" si="14"/>
        <v>--</v>
      </c>
      <c r="OU10" s="381">
        <v>0</v>
      </c>
      <c r="OV10" s="378" t="str">
        <f t="shared" ref="OV10" si="26">"--"</f>
        <v>--</v>
      </c>
      <c r="OW10" s="381">
        <v>0</v>
      </c>
      <c r="OX10" s="378" t="str">
        <f t="shared" si="15"/>
        <v>--</v>
      </c>
      <c r="OY10" s="378" t="str">
        <f t="shared" si="15"/>
        <v>--</v>
      </c>
      <c r="OZ10" s="381">
        <v>5.7971014492753632</v>
      </c>
      <c r="PA10" s="381">
        <v>12.000000000000002</v>
      </c>
      <c r="PB10" s="378" t="str">
        <f t="shared" si="16"/>
        <v>--</v>
      </c>
      <c r="PC10" s="381">
        <v>5</v>
      </c>
      <c r="PD10" s="378" t="str">
        <f t="shared" ref="PD10" si="27">"--"</f>
        <v>--</v>
      </c>
      <c r="PE10" s="381">
        <v>23.529411764705884</v>
      </c>
      <c r="PF10" s="378" t="str">
        <f t="shared" si="17"/>
        <v>--</v>
      </c>
      <c r="PG10" s="381">
        <v>5.2631578947368425</v>
      </c>
      <c r="PH10" s="378" t="str">
        <f t="shared" ref="PH10" si="28">"--"</f>
        <v>--</v>
      </c>
      <c r="PI10" s="381">
        <v>17.647058823529413</v>
      </c>
      <c r="PJ10" s="378" t="str">
        <f t="shared" si="18"/>
        <v>--</v>
      </c>
      <c r="PK10" s="381">
        <v>0</v>
      </c>
      <c r="PL10" s="378" t="str">
        <f t="shared" ref="PL10" si="29">"--"</f>
        <v>--</v>
      </c>
      <c r="PM10" s="381">
        <v>11.764705882352942</v>
      </c>
      <c r="PN10" s="378" t="str">
        <f t="shared" si="19"/>
        <v>--</v>
      </c>
      <c r="PO10" s="381">
        <v>0</v>
      </c>
      <c r="PP10" s="378" t="str">
        <f t="shared" ref="PP10" si="30">"--"</f>
        <v>--</v>
      </c>
      <c r="PQ10" s="381">
        <v>0</v>
      </c>
      <c r="PR10" s="378" t="str">
        <f t="shared" si="20"/>
        <v>--</v>
      </c>
      <c r="PS10" s="381">
        <v>0</v>
      </c>
      <c r="PT10" s="378" t="str">
        <f t="shared" ref="PT10" si="31">"--"</f>
        <v>--</v>
      </c>
      <c r="PU10" s="381">
        <v>0</v>
      </c>
      <c r="PV10" s="378" t="str">
        <f t="shared" si="21"/>
        <v>--</v>
      </c>
      <c r="PW10" s="381">
        <v>0</v>
      </c>
      <c r="PX10" s="378" t="str">
        <f t="shared" ref="PX10" si="32">"--"</f>
        <v>--</v>
      </c>
      <c r="PY10" s="381">
        <v>0</v>
      </c>
      <c r="PZ10" s="378" t="str">
        <f t="shared" si="22"/>
        <v>--</v>
      </c>
      <c r="QA10" s="381">
        <v>0</v>
      </c>
      <c r="QB10" s="378" t="str">
        <f t="shared" ref="QB10" si="33">"--"</f>
        <v>--</v>
      </c>
      <c r="QC10" s="381">
        <v>0</v>
      </c>
      <c r="QD10" s="378" t="str">
        <f t="shared" si="23"/>
        <v>--</v>
      </c>
      <c r="QE10" s="381">
        <v>0</v>
      </c>
      <c r="QF10" s="378" t="str">
        <f t="shared" ref="QF10" si="34">"--"</f>
        <v>--</v>
      </c>
      <c r="QG10" s="381">
        <v>0</v>
      </c>
      <c r="QH10" s="378" t="str">
        <f t="shared" si="24"/>
        <v>--</v>
      </c>
      <c r="QI10" s="381">
        <v>0</v>
      </c>
      <c r="QJ10" s="378" t="str">
        <f t="shared" ref="QJ10" si="35">"--"</f>
        <v>--</v>
      </c>
      <c r="QK10" s="381">
        <v>0</v>
      </c>
    </row>
    <row r="11" spans="1:454" ht="21" customHeight="1" x14ac:dyDescent="0.25">
      <c r="A11" s="114">
        <v>7</v>
      </c>
      <c r="B11" s="93" t="s">
        <v>8</v>
      </c>
      <c r="C11" s="189">
        <v>4.7058823529411775</v>
      </c>
      <c r="D11" s="189">
        <v>25.815217391304333</v>
      </c>
      <c r="E11" s="189">
        <v>44.517543859649116</v>
      </c>
      <c r="F11" s="189">
        <v>2.0618556701030921</v>
      </c>
      <c r="G11" s="189">
        <v>17.584369449378308</v>
      </c>
      <c r="H11" s="189">
        <v>34.734513274336294</v>
      </c>
      <c r="I11" s="189">
        <v>2.6086956521739109</v>
      </c>
      <c r="J11" s="189">
        <v>14.778325123152712</v>
      </c>
      <c r="K11" s="189">
        <v>32.894736842105225</v>
      </c>
      <c r="L11" s="189">
        <v>0.77120822622107954</v>
      </c>
      <c r="M11" s="190">
        <v>8.5178875638841607</v>
      </c>
      <c r="N11" s="190">
        <v>28.742514970059883</v>
      </c>
      <c r="O11" s="190">
        <v>1.1023622047244102</v>
      </c>
      <c r="P11" s="190">
        <v>10.535117056856183</v>
      </c>
      <c r="Q11" s="190">
        <v>24.19700214132763</v>
      </c>
      <c r="R11" s="190" t="s">
        <v>286</v>
      </c>
      <c r="S11" s="190" t="s">
        <v>286</v>
      </c>
      <c r="T11" s="190" t="s">
        <v>286</v>
      </c>
      <c r="U11" s="190">
        <v>1.8556701030927822</v>
      </c>
      <c r="V11" s="190">
        <v>18.505338078291821</v>
      </c>
      <c r="W11" s="190">
        <v>35.982339955849909</v>
      </c>
      <c r="X11" s="190">
        <v>2.9616724738675941</v>
      </c>
      <c r="Y11" s="190">
        <v>15.763546798029557</v>
      </c>
      <c r="Z11" s="190">
        <v>34.868421052631568</v>
      </c>
      <c r="AA11" s="190">
        <v>0.51413881748071943</v>
      </c>
      <c r="AB11" s="132">
        <v>10.269360269360259</v>
      </c>
      <c r="AC11" s="132">
        <v>30.511811023622059</v>
      </c>
      <c r="AD11" s="132">
        <v>1.4195583596214494</v>
      </c>
      <c r="AE11" s="132">
        <v>11.532125205930811</v>
      </c>
      <c r="AF11" s="190">
        <v>25.902335456475583</v>
      </c>
      <c r="AG11" s="189">
        <v>0.44117647058823534</v>
      </c>
      <c r="AH11" s="189">
        <v>7.6086956521739104</v>
      </c>
      <c r="AI11" s="191">
        <v>17.982456140350855</v>
      </c>
      <c r="AJ11" s="191">
        <v>0.41237113402061809</v>
      </c>
      <c r="AK11" s="190">
        <v>3.1971580817051524</v>
      </c>
      <c r="AL11" s="190">
        <v>12.389380530973449</v>
      </c>
      <c r="AM11" s="190">
        <v>0</v>
      </c>
      <c r="AN11" s="190">
        <v>3.1198686371100188</v>
      </c>
      <c r="AO11" s="190">
        <v>10.087719298245609</v>
      </c>
      <c r="AP11" s="190">
        <v>0</v>
      </c>
      <c r="AQ11" s="190">
        <v>1.7035775127768313</v>
      </c>
      <c r="AR11" s="190">
        <v>9.1816367265469019</v>
      </c>
      <c r="AS11" s="190">
        <v>0.15748031496062953</v>
      </c>
      <c r="AT11" s="190">
        <v>1.5050167224080251</v>
      </c>
      <c r="AU11" s="190">
        <v>4.9250535331905807</v>
      </c>
      <c r="AV11" s="190" t="s">
        <v>286</v>
      </c>
      <c r="AW11" s="190" t="s">
        <v>286</v>
      </c>
      <c r="AX11" s="132" t="s">
        <v>286</v>
      </c>
      <c r="AY11" s="132" t="s">
        <v>286</v>
      </c>
      <c r="AZ11" s="132" t="s">
        <v>286</v>
      </c>
      <c r="BA11" s="132" t="s">
        <v>286</v>
      </c>
      <c r="BB11" s="190" t="s">
        <v>286</v>
      </c>
      <c r="BC11" s="132" t="s">
        <v>286</v>
      </c>
      <c r="BD11" s="132" t="s">
        <v>286</v>
      </c>
      <c r="BE11" s="132">
        <v>0.77120822622107932</v>
      </c>
      <c r="BF11" s="132">
        <v>3.7037037037037024</v>
      </c>
      <c r="BG11" s="190">
        <v>11.462450592885364</v>
      </c>
      <c r="BH11" s="132">
        <v>0.47244094488188948</v>
      </c>
      <c r="BI11" s="132">
        <v>4.1322314049586737</v>
      </c>
      <c r="BJ11" s="132">
        <v>10.381355932203402</v>
      </c>
      <c r="BK11" s="132">
        <v>2.2935779816513797</v>
      </c>
      <c r="BL11" s="190">
        <v>23.802816901408448</v>
      </c>
      <c r="BM11" s="132">
        <v>32.071269487750513</v>
      </c>
      <c r="BN11" s="192">
        <v>2.3706896551724141</v>
      </c>
      <c r="BO11" s="192">
        <v>19.962686567164187</v>
      </c>
      <c r="BP11" s="192">
        <v>34.920634920634924</v>
      </c>
      <c r="BQ11" s="190">
        <v>1.8083182640144666</v>
      </c>
      <c r="BR11" s="132">
        <v>18.197573656845766</v>
      </c>
      <c r="BS11" s="132">
        <v>33.777777777777786</v>
      </c>
      <c r="BT11" s="132">
        <v>1.0362694300518136</v>
      </c>
      <c r="BU11" s="190">
        <v>10.535405872193438</v>
      </c>
      <c r="BV11" s="132">
        <v>35.814889336016101</v>
      </c>
      <c r="BW11" s="132">
        <v>1.1041009463722398</v>
      </c>
      <c r="BX11" s="132">
        <v>16.638655462184872</v>
      </c>
      <c r="BY11" s="190">
        <v>30.885529157667396</v>
      </c>
      <c r="BZ11" s="132">
        <v>0.7645259938837915</v>
      </c>
      <c r="CA11" s="132">
        <v>15.492957746478874</v>
      </c>
      <c r="CB11" s="132">
        <v>21.826280623608</v>
      </c>
      <c r="CC11" s="190">
        <v>1.0775862068965512</v>
      </c>
      <c r="CD11" s="132">
        <v>15.485074626865666</v>
      </c>
      <c r="CE11" s="132">
        <v>25.170068027210878</v>
      </c>
      <c r="CF11" s="132">
        <v>0.54249547920433983</v>
      </c>
      <c r="CG11" s="190">
        <v>13.518197573656844</v>
      </c>
      <c r="CH11" s="132">
        <v>25.111111111111125</v>
      </c>
      <c r="CI11" s="132">
        <v>0.25906735751295318</v>
      </c>
      <c r="CJ11" s="132">
        <v>6.3903281519861759</v>
      </c>
      <c r="CK11" s="132">
        <v>22.535211267605622</v>
      </c>
      <c r="CL11" s="132">
        <v>0.6309148264984209</v>
      </c>
      <c r="CM11" s="132">
        <v>11.932773109243708</v>
      </c>
      <c r="CN11" s="132">
        <v>18.655097613882855</v>
      </c>
      <c r="CO11" s="132">
        <v>5.1204819277108378</v>
      </c>
      <c r="CP11" s="190">
        <v>5.6022408963585386</v>
      </c>
      <c r="CQ11" s="132">
        <v>3.769401330376942</v>
      </c>
      <c r="CR11" s="132">
        <v>3.004291845493563</v>
      </c>
      <c r="CS11" s="192">
        <v>3.3457249070631985</v>
      </c>
      <c r="CT11" s="192">
        <v>3.1460674157303372</v>
      </c>
      <c r="CU11" s="190">
        <v>1.9748653500897637</v>
      </c>
      <c r="CV11" s="132">
        <v>6.0137457044673504</v>
      </c>
      <c r="CW11" s="132">
        <v>3.0837004405286339</v>
      </c>
      <c r="CX11" s="192">
        <v>2.7322404371584699</v>
      </c>
      <c r="CY11" s="192">
        <v>2.3297491039426546</v>
      </c>
      <c r="CZ11" s="190">
        <v>1.6494845360824746</v>
      </c>
      <c r="DA11" s="132">
        <v>3.1249999999999982</v>
      </c>
      <c r="DB11" s="132">
        <v>3.0981067125645438</v>
      </c>
      <c r="DC11" s="192">
        <v>3.0973451327433645</v>
      </c>
      <c r="DD11" s="192" t="s">
        <v>286</v>
      </c>
      <c r="DE11" s="190">
        <v>5.1893408134642325</v>
      </c>
      <c r="DF11" s="132">
        <v>11.856823266219219</v>
      </c>
      <c r="DG11" s="132" t="s">
        <v>286</v>
      </c>
      <c r="DH11" s="192">
        <v>4.1044776119402941</v>
      </c>
      <c r="DI11" s="192">
        <v>10.112359550561798</v>
      </c>
      <c r="DJ11" s="190" t="s">
        <v>286</v>
      </c>
      <c r="DK11" s="132">
        <v>3.4305317324185247</v>
      </c>
      <c r="DL11" s="132">
        <v>7.3008849557522151</v>
      </c>
      <c r="DM11" s="132" t="s">
        <v>286</v>
      </c>
      <c r="DN11" s="132">
        <v>2.3255813953488405</v>
      </c>
      <c r="DO11" s="190">
        <v>4.9689440993788825</v>
      </c>
      <c r="DP11" s="132" t="s">
        <v>286</v>
      </c>
      <c r="DQ11" s="132">
        <v>2.7538726333907082</v>
      </c>
      <c r="DR11" s="132">
        <v>5.0884955752212431</v>
      </c>
      <c r="DS11" s="132" t="s">
        <v>286</v>
      </c>
      <c r="DT11" s="190" t="s">
        <v>286</v>
      </c>
      <c r="DU11" s="194" t="s">
        <v>286</v>
      </c>
      <c r="DV11" s="194" t="s">
        <v>286</v>
      </c>
      <c r="DW11" s="192">
        <v>2.4253731343283564</v>
      </c>
      <c r="DX11" s="194">
        <v>5.393258426966292</v>
      </c>
      <c r="DY11" s="190" t="s">
        <v>286</v>
      </c>
      <c r="DZ11" s="190">
        <v>3.4364261168384878</v>
      </c>
      <c r="EA11" s="190">
        <v>5.7522123893805359</v>
      </c>
      <c r="EB11" s="190" t="s">
        <v>286</v>
      </c>
      <c r="EC11" s="190">
        <v>1.7953321364452435</v>
      </c>
      <c r="ED11" s="190">
        <v>2.6915113871635628</v>
      </c>
      <c r="EE11" s="190" t="s">
        <v>286</v>
      </c>
      <c r="EF11" s="190">
        <v>1.5490533562822717</v>
      </c>
      <c r="EG11" s="190">
        <v>5.0997782705099768</v>
      </c>
      <c r="EH11" s="190" t="s">
        <v>286</v>
      </c>
      <c r="EI11" s="190">
        <v>4.3417366946778779</v>
      </c>
      <c r="EJ11" s="190">
        <v>6.2780269058295906</v>
      </c>
      <c r="EK11" s="190" t="s">
        <v>286</v>
      </c>
      <c r="EL11" s="132">
        <v>2.9850746268656687</v>
      </c>
      <c r="EM11" s="132">
        <v>7.1910112359550595</v>
      </c>
      <c r="EN11" s="132" t="s">
        <v>286</v>
      </c>
      <c r="EO11" s="132">
        <v>4.123711340206186</v>
      </c>
      <c r="EP11" s="190">
        <v>7.7433628318584109</v>
      </c>
      <c r="EQ11" s="132" t="s">
        <v>286</v>
      </c>
      <c r="ER11" s="132">
        <v>1.7953321364452404</v>
      </c>
      <c r="ES11" s="132">
        <v>4.1407867494824027</v>
      </c>
      <c r="ET11" s="132" t="s">
        <v>286</v>
      </c>
      <c r="EU11" s="190">
        <v>1.3769363166953534</v>
      </c>
      <c r="EV11" s="132">
        <v>1.7738359201773846</v>
      </c>
      <c r="EW11" s="132" t="s">
        <v>286</v>
      </c>
      <c r="EX11" s="132">
        <v>3.6619718309859137</v>
      </c>
      <c r="EY11" s="132">
        <v>2.9147982062780269</v>
      </c>
      <c r="EZ11" s="190" t="s">
        <v>286</v>
      </c>
      <c r="FA11" s="132">
        <v>1.872659176029962</v>
      </c>
      <c r="FB11" s="132">
        <v>4.7404063205417577</v>
      </c>
      <c r="FC11" s="132" t="s">
        <v>286</v>
      </c>
      <c r="FD11" s="132">
        <v>3.2815198618307417</v>
      </c>
      <c r="FE11" s="190">
        <v>4.1942604856512089</v>
      </c>
      <c r="FF11" s="132" t="s">
        <v>286</v>
      </c>
      <c r="FG11" s="132">
        <v>0.53859964093357227</v>
      </c>
      <c r="FH11" s="132">
        <v>0.41493775933609922</v>
      </c>
      <c r="FI11" s="193" t="s">
        <v>286</v>
      </c>
      <c r="FJ11" s="190">
        <v>0.69084628670120851</v>
      </c>
      <c r="FK11" s="132">
        <v>0.4434589800443452</v>
      </c>
      <c r="FL11" s="132" t="s">
        <v>286</v>
      </c>
      <c r="FM11" s="132" t="s">
        <v>286</v>
      </c>
      <c r="FN11" s="132" t="s">
        <v>286</v>
      </c>
      <c r="FO11" s="190" t="s">
        <v>286</v>
      </c>
      <c r="FP11" s="132">
        <v>3.1775700934579438</v>
      </c>
      <c r="FQ11" s="132">
        <v>5.6306306306306286</v>
      </c>
      <c r="FR11" s="132" t="s">
        <v>286</v>
      </c>
      <c r="FS11" s="132">
        <v>4.4827586206896566</v>
      </c>
      <c r="FT11" s="190">
        <v>6.4159292035398234</v>
      </c>
      <c r="FU11" s="132" t="s">
        <v>286</v>
      </c>
      <c r="FV11" s="132">
        <v>0.89928057553956775</v>
      </c>
      <c r="FW11" s="132">
        <v>1.0373443983402491</v>
      </c>
      <c r="FX11" s="132" t="s">
        <v>286</v>
      </c>
      <c r="FY11" s="190">
        <v>1.0327022375215154</v>
      </c>
      <c r="FZ11" s="132">
        <v>1.1135857461024492</v>
      </c>
      <c r="GA11" s="132" t="s">
        <v>286</v>
      </c>
      <c r="GB11" s="132" t="s">
        <v>286</v>
      </c>
      <c r="GC11" s="132" t="s">
        <v>286</v>
      </c>
      <c r="GD11" s="190" t="s">
        <v>286</v>
      </c>
      <c r="GE11" s="132" t="s">
        <v>286</v>
      </c>
      <c r="GF11" s="132" t="s">
        <v>286</v>
      </c>
      <c r="GG11" s="132" t="s">
        <v>286</v>
      </c>
      <c r="GH11" s="132" t="s">
        <v>286</v>
      </c>
      <c r="GI11" s="190" t="s">
        <v>286</v>
      </c>
      <c r="GJ11" s="132" t="s">
        <v>286</v>
      </c>
      <c r="GK11" s="132">
        <v>2.3297491039426528</v>
      </c>
      <c r="GL11" s="132">
        <v>2.4896265560165958</v>
      </c>
      <c r="GM11" s="197" t="s">
        <v>286</v>
      </c>
      <c r="GN11" s="190">
        <v>2.241379310344827</v>
      </c>
      <c r="GO11" s="132">
        <v>2.8888888888888893</v>
      </c>
      <c r="GP11" s="132" t="s">
        <v>286</v>
      </c>
      <c r="GQ11" s="132" t="s">
        <v>286</v>
      </c>
      <c r="GR11" s="132" t="s">
        <v>286</v>
      </c>
      <c r="GS11" s="190" t="s">
        <v>286</v>
      </c>
      <c r="GT11" s="132" t="s">
        <v>286</v>
      </c>
      <c r="GU11" s="132" t="s">
        <v>286</v>
      </c>
      <c r="GV11" s="132" t="s">
        <v>286</v>
      </c>
      <c r="GW11" s="132" t="s">
        <v>286</v>
      </c>
      <c r="GX11" s="190" t="s">
        <v>286</v>
      </c>
      <c r="GY11" s="190" t="s">
        <v>286</v>
      </c>
      <c r="GZ11" s="190">
        <v>1.9819819819819813</v>
      </c>
      <c r="HA11" s="190">
        <v>5.8091286307053887</v>
      </c>
      <c r="HB11" s="190" t="s">
        <v>286</v>
      </c>
      <c r="HC11" s="190">
        <v>4.3103448275862082</v>
      </c>
      <c r="HD11" s="190">
        <v>5.9999999999999991</v>
      </c>
      <c r="HE11" s="190" t="s">
        <v>286</v>
      </c>
      <c r="HF11" s="190" t="s">
        <v>286</v>
      </c>
      <c r="HG11" s="190" t="s">
        <v>286</v>
      </c>
      <c r="HH11" s="190" t="s">
        <v>286</v>
      </c>
      <c r="HI11" s="190" t="s">
        <v>286</v>
      </c>
      <c r="HJ11" s="190" t="s">
        <v>286</v>
      </c>
      <c r="HK11" s="190" t="s">
        <v>286</v>
      </c>
      <c r="HL11" s="132" t="s">
        <v>286</v>
      </c>
      <c r="HM11" s="132" t="s">
        <v>286</v>
      </c>
      <c r="HN11" s="132" t="s">
        <v>286</v>
      </c>
      <c r="HO11" s="132">
        <v>1.8018018018018009</v>
      </c>
      <c r="HP11" s="190">
        <v>7.068607068607065</v>
      </c>
      <c r="HQ11" s="132" t="s">
        <v>286</v>
      </c>
      <c r="HR11" s="132">
        <v>3.2702237521514657</v>
      </c>
      <c r="HS11" s="132">
        <v>5.1111111111111134</v>
      </c>
      <c r="HT11" s="196" t="s">
        <v>286</v>
      </c>
      <c r="HU11" s="190">
        <v>3.0898876404494366</v>
      </c>
      <c r="HV11" s="190">
        <v>1.5730337078651697</v>
      </c>
      <c r="HW11" s="190" t="s">
        <v>286</v>
      </c>
      <c r="HX11" s="190">
        <v>2.4299065420560759</v>
      </c>
      <c r="HY11" s="190">
        <v>3.8461538461538463</v>
      </c>
      <c r="HZ11" s="190" t="s">
        <v>286</v>
      </c>
      <c r="IA11" s="190">
        <v>4.4750430292598944</v>
      </c>
      <c r="IB11" s="190">
        <v>3.3112582781456972</v>
      </c>
      <c r="IC11" s="190" t="s">
        <v>286</v>
      </c>
      <c r="ID11" s="190">
        <v>0.71684587813620027</v>
      </c>
      <c r="IE11" s="190">
        <v>1.24223602484472</v>
      </c>
      <c r="IF11" s="190" t="s">
        <v>286</v>
      </c>
      <c r="IG11" s="190">
        <v>1.8932874354561104</v>
      </c>
      <c r="IH11" s="190">
        <v>2.2222222222222241</v>
      </c>
      <c r="II11" s="190">
        <v>1.9667170953101354</v>
      </c>
      <c r="IJ11" s="190">
        <v>5.2112676056337985</v>
      </c>
      <c r="IK11" s="190">
        <v>5.6053811659192787</v>
      </c>
      <c r="IL11" s="190">
        <v>1.0752688172043008</v>
      </c>
      <c r="IM11" s="190">
        <v>5.2532833020637915</v>
      </c>
      <c r="IN11" s="190">
        <v>8.8036117381489749</v>
      </c>
      <c r="IO11" s="190">
        <v>0.71684587813620015</v>
      </c>
      <c r="IP11" s="190">
        <v>8.6505190311418669</v>
      </c>
      <c r="IQ11" s="190">
        <v>9.2920353982300821</v>
      </c>
      <c r="IR11" s="190">
        <v>1.0781671159029651</v>
      </c>
      <c r="IS11" s="192" t="s">
        <v>286</v>
      </c>
      <c r="IT11" s="192" t="s">
        <v>286</v>
      </c>
      <c r="IU11" s="192">
        <v>0.81833060556464743</v>
      </c>
      <c r="IV11" s="192" t="s">
        <v>286</v>
      </c>
      <c r="IW11" s="192" t="s">
        <v>286</v>
      </c>
      <c r="IX11" s="192" t="str">
        <f t="shared" si="0"/>
        <v>--</v>
      </c>
      <c r="IY11" s="192" t="str">
        <f t="shared" si="0"/>
        <v>--</v>
      </c>
      <c r="IZ11" s="192" t="str">
        <f t="shared" si="0"/>
        <v>--</v>
      </c>
      <c r="JA11" s="192" t="str">
        <f t="shared" si="0"/>
        <v>--</v>
      </c>
      <c r="JB11" s="192" t="str">
        <f t="shared" si="0"/>
        <v>--</v>
      </c>
      <c r="JC11" s="243">
        <v>1.9461077844311401</v>
      </c>
      <c r="JD11" s="243">
        <v>7.2196620583717301</v>
      </c>
      <c r="JE11" s="243">
        <v>10.3585657370518</v>
      </c>
      <c r="JF11" s="243">
        <v>2.8346456692913402</v>
      </c>
      <c r="JG11" s="243">
        <v>2.8400597907324401</v>
      </c>
      <c r="JH11" s="243">
        <v>5.87219343696027</v>
      </c>
      <c r="JI11" s="247">
        <v>0.74850299401197595</v>
      </c>
      <c r="JJ11" s="243">
        <v>3.0769230769230802</v>
      </c>
      <c r="JK11" s="243">
        <v>5.3784860557768903</v>
      </c>
      <c r="JL11" s="243">
        <v>2.6771653543307101</v>
      </c>
      <c r="JM11" s="243">
        <v>1.4925373134328299</v>
      </c>
      <c r="JN11" s="243">
        <v>3.7996545768566499</v>
      </c>
      <c r="JO11" s="219">
        <v>4.5180722891566196</v>
      </c>
      <c r="JP11" s="219">
        <v>12.037037037037001</v>
      </c>
      <c r="JQ11" s="219">
        <v>23</v>
      </c>
      <c r="JR11" s="219">
        <v>4.3818466353677596</v>
      </c>
      <c r="JS11" s="219">
        <v>8.3457526080476807</v>
      </c>
      <c r="JT11" s="219">
        <v>19.930675909878701</v>
      </c>
      <c r="JU11" s="219">
        <v>2.2556390977443601</v>
      </c>
      <c r="JV11" s="219">
        <v>7.4074074074074101</v>
      </c>
      <c r="JW11" s="219">
        <v>12.4</v>
      </c>
      <c r="JX11" s="219">
        <v>4.0498442367601202</v>
      </c>
      <c r="JY11" s="219">
        <v>6.2593144560357601</v>
      </c>
      <c r="JZ11" s="219">
        <v>13.1715771230503</v>
      </c>
      <c r="KA11" s="219">
        <v>1.2121212121212099</v>
      </c>
      <c r="KB11" s="219">
        <v>2.6315789473684199</v>
      </c>
      <c r="KC11" s="219">
        <v>1.00200400801603</v>
      </c>
      <c r="KD11" s="219">
        <v>1.4218009478672999</v>
      </c>
      <c r="KE11" s="219">
        <v>1.19760479041916</v>
      </c>
      <c r="KF11" s="223">
        <v>0.51993067590987896</v>
      </c>
      <c r="KG11" s="223">
        <v>0.60606060606060597</v>
      </c>
      <c r="KH11" s="219">
        <v>1.85758513931889</v>
      </c>
      <c r="KI11" s="219">
        <v>1.2024048096192399</v>
      </c>
      <c r="KJ11" s="223">
        <v>0.786163522012578</v>
      </c>
      <c r="KK11" s="219">
        <v>1.0463378176382701</v>
      </c>
      <c r="KL11" s="219">
        <v>2.2530329289428099</v>
      </c>
      <c r="KM11" s="223">
        <v>0.15151515151515099</v>
      </c>
      <c r="KN11" s="219">
        <v>1.54798761609907</v>
      </c>
      <c r="KO11" s="219">
        <v>1.2024048096192399</v>
      </c>
      <c r="KP11" s="223">
        <v>0.78740157480314898</v>
      </c>
      <c r="KQ11" s="219">
        <v>1.04790419161677</v>
      </c>
      <c r="KR11" s="219">
        <v>1.7331022530329301</v>
      </c>
      <c r="KS11" s="223">
        <v>0.45454545454545398</v>
      </c>
      <c r="KT11" s="219">
        <v>1.2383900928792599</v>
      </c>
      <c r="KU11" s="223">
        <v>0.400801603206413</v>
      </c>
      <c r="KV11" s="223">
        <v>0.47244094488188898</v>
      </c>
      <c r="KW11" s="219">
        <v>1.1958146487294501</v>
      </c>
      <c r="KX11" s="223">
        <v>0.86956521739130399</v>
      </c>
      <c r="KY11" s="223">
        <v>0.303951367781155</v>
      </c>
      <c r="KZ11" s="223">
        <v>0.92879256965944201</v>
      </c>
      <c r="LA11" s="223">
        <v>0.200400801603206</v>
      </c>
      <c r="LB11" s="223">
        <v>0.31545741324921101</v>
      </c>
      <c r="LC11" s="223">
        <v>0.14947683109118101</v>
      </c>
      <c r="LD11" s="223">
        <v>0.34782608695652101</v>
      </c>
      <c r="LE11" s="223">
        <v>0.45454545454545398</v>
      </c>
      <c r="LF11" s="223">
        <v>0.92879256965944201</v>
      </c>
      <c r="LG11" s="223">
        <v>0.20080321285140601</v>
      </c>
      <c r="LH11" s="223">
        <v>0.47393364928909898</v>
      </c>
      <c r="LI11" s="223">
        <v>0.44910179640718501</v>
      </c>
      <c r="LJ11" s="223">
        <v>0.52173913043478204</v>
      </c>
      <c r="LK11" s="223">
        <v>0.45454545454545398</v>
      </c>
      <c r="LL11" s="219">
        <v>2.3219814241486101</v>
      </c>
      <c r="LM11" s="223">
        <v>0.400801603206412</v>
      </c>
      <c r="LN11" s="223">
        <v>0.79365079365079205</v>
      </c>
      <c r="LO11" s="223">
        <v>0.59701492537313405</v>
      </c>
      <c r="LP11" s="223">
        <v>0.69444444444444398</v>
      </c>
      <c r="LQ11" s="223">
        <v>0.60606060606060597</v>
      </c>
      <c r="LR11" s="219">
        <v>2.7863777089783301</v>
      </c>
      <c r="LS11" s="219">
        <v>2.8056112224448899</v>
      </c>
      <c r="LT11" s="219">
        <v>1.4308426073131999</v>
      </c>
      <c r="LU11" s="219">
        <v>2.08955223880597</v>
      </c>
      <c r="LV11" s="219">
        <v>4.6956521739130404</v>
      </c>
      <c r="LW11" s="223">
        <v>0.60606060606060597</v>
      </c>
      <c r="LX11" s="219">
        <v>2.7863777089783301</v>
      </c>
      <c r="LY11" s="219">
        <v>2.4048096192384798</v>
      </c>
      <c r="LZ11" s="219">
        <v>3.1595576619273298</v>
      </c>
      <c r="MA11" s="219">
        <v>1.9461077844311401</v>
      </c>
      <c r="MB11" s="219">
        <v>3.3043478260869601</v>
      </c>
      <c r="MC11" s="223">
        <v>0.30303030303030298</v>
      </c>
      <c r="MD11" s="219">
        <v>1.54798761609907</v>
      </c>
      <c r="ME11" s="219">
        <v>1.00200400801603</v>
      </c>
      <c r="MF11" s="223">
        <v>0.791139240506328</v>
      </c>
      <c r="MG11" s="219">
        <v>1.0447761194029801</v>
      </c>
      <c r="MH11" s="219">
        <v>2.60869565217391</v>
      </c>
      <c r="MI11" s="190" t="str">
        <f t="shared" si="1"/>
        <v>--</v>
      </c>
      <c r="MJ11" s="190" t="str">
        <f t="shared" si="1"/>
        <v>--</v>
      </c>
      <c r="MK11" s="190" t="str">
        <f t="shared" si="1"/>
        <v>--</v>
      </c>
      <c r="ML11" s="190" t="str">
        <f t="shared" si="1"/>
        <v>--</v>
      </c>
      <c r="MM11" s="190" t="str">
        <f t="shared" si="1"/>
        <v>--</v>
      </c>
      <c r="MN11" s="190" t="str">
        <f t="shared" si="1"/>
        <v>--</v>
      </c>
      <c r="MO11" s="190" t="str">
        <f t="shared" si="1"/>
        <v>--</v>
      </c>
      <c r="MP11" s="190" t="str">
        <f t="shared" si="1"/>
        <v>--</v>
      </c>
      <c r="MQ11" s="190" t="str">
        <f t="shared" si="1"/>
        <v>--</v>
      </c>
      <c r="MR11" s="190" t="str">
        <f t="shared" si="1"/>
        <v>--</v>
      </c>
      <c r="MS11" s="190" t="str">
        <f t="shared" si="2"/>
        <v>--</v>
      </c>
      <c r="MT11" s="190" t="str">
        <f t="shared" si="2"/>
        <v>--</v>
      </c>
      <c r="MU11" s="190" t="str">
        <f t="shared" si="2"/>
        <v>--</v>
      </c>
      <c r="MV11" s="190" t="str">
        <f t="shared" si="2"/>
        <v>--</v>
      </c>
      <c r="MW11" s="190" t="str">
        <f t="shared" si="2"/>
        <v>--</v>
      </c>
      <c r="MX11" s="190" t="str">
        <f t="shared" si="2"/>
        <v>--</v>
      </c>
      <c r="MY11" s="190" t="str">
        <f t="shared" si="2"/>
        <v>--</v>
      </c>
      <c r="MZ11" s="190" t="str">
        <f t="shared" si="2"/>
        <v>--</v>
      </c>
      <c r="NA11" s="190" t="str">
        <f t="shared" si="2"/>
        <v>--</v>
      </c>
      <c r="NB11" s="190" t="str">
        <f t="shared" si="2"/>
        <v>--</v>
      </c>
      <c r="NC11" s="190" t="str">
        <f t="shared" si="3"/>
        <v>--</v>
      </c>
      <c r="ND11" s="190" t="str">
        <f t="shared" si="3"/>
        <v>--</v>
      </c>
      <c r="NE11" s="190" t="str">
        <f t="shared" si="3"/>
        <v>--</v>
      </c>
      <c r="NF11" s="190" t="str">
        <f t="shared" si="3"/>
        <v>--</v>
      </c>
      <c r="NG11" s="190" t="str">
        <f t="shared" si="3"/>
        <v>--</v>
      </c>
      <c r="NH11" s="190" t="str">
        <f t="shared" si="3"/>
        <v>--</v>
      </c>
      <c r="NI11" s="190" t="str">
        <f t="shared" si="3"/>
        <v>--</v>
      </c>
      <c r="NJ11" s="190" t="str">
        <f t="shared" si="3"/>
        <v>--</v>
      </c>
      <c r="NL11" s="378" t="str">
        <f t="shared" si="4"/>
        <v>--</v>
      </c>
      <c r="NM11" s="381">
        <v>2.2900763358778624</v>
      </c>
      <c r="NN11" s="381">
        <v>1.9202363367799105</v>
      </c>
      <c r="NO11" s="381">
        <v>5.8931860036832342</v>
      </c>
      <c r="NP11" s="378" t="str">
        <f t="shared" si="5"/>
        <v>--</v>
      </c>
      <c r="NQ11" s="381">
        <v>0.77120822622107943</v>
      </c>
      <c r="NR11" s="378" t="str">
        <f t="shared" si="6"/>
        <v>--</v>
      </c>
      <c r="NS11" s="381">
        <v>4.6979865771812097</v>
      </c>
      <c r="NT11" s="378" t="str">
        <f t="shared" si="7"/>
        <v>--</v>
      </c>
      <c r="NU11" s="381">
        <v>19.921104536489132</v>
      </c>
      <c r="NV11" s="378" t="str">
        <f t="shared" si="8"/>
        <v>--</v>
      </c>
      <c r="NW11" s="381">
        <v>0.15797788309636612</v>
      </c>
      <c r="NX11" s="378" t="str">
        <f t="shared" si="9"/>
        <v>--</v>
      </c>
      <c r="NY11" s="381">
        <v>4.801324503311255</v>
      </c>
      <c r="NZ11" s="378" t="str">
        <f t="shared" si="10"/>
        <v>--</v>
      </c>
      <c r="OA11" s="381">
        <v>16.135881104033981</v>
      </c>
      <c r="OB11" s="378" t="str">
        <f t="shared" si="11"/>
        <v>--</v>
      </c>
      <c r="OC11" s="378" t="str">
        <f t="shared" si="11"/>
        <v>--</v>
      </c>
      <c r="OD11" s="381">
        <v>1.3493253373313356</v>
      </c>
      <c r="OE11" s="381">
        <v>3.692307692307693</v>
      </c>
      <c r="OF11" s="381">
        <v>3.7848605577689223</v>
      </c>
      <c r="OG11" s="378" t="str">
        <f t="shared" si="12"/>
        <v>--</v>
      </c>
      <c r="OH11" s="378" t="str">
        <f t="shared" si="12"/>
        <v>--</v>
      </c>
      <c r="OI11" s="378" t="str">
        <f t="shared" si="12"/>
        <v>--</v>
      </c>
      <c r="OJ11" s="381">
        <v>1.7377567140600323</v>
      </c>
      <c r="OK11" s="381">
        <v>2.3845007451564855</v>
      </c>
      <c r="OL11" s="381">
        <v>5.6896551724137945</v>
      </c>
      <c r="OM11" s="378" t="str">
        <f t="shared" si="13"/>
        <v>--</v>
      </c>
      <c r="ON11" s="378" t="str">
        <f t="shared" si="13"/>
        <v>--</v>
      </c>
      <c r="OO11" s="378" t="str">
        <f t="shared" si="13"/>
        <v>--</v>
      </c>
      <c r="OP11" s="381">
        <v>0.91603053435114468</v>
      </c>
      <c r="OQ11" s="381">
        <v>1.1851851851851851</v>
      </c>
      <c r="OR11" s="381">
        <v>3.3519553072625698</v>
      </c>
      <c r="OS11" s="378" t="str">
        <f t="shared" si="14"/>
        <v>--</v>
      </c>
      <c r="OT11" s="378" t="str">
        <f t="shared" si="14"/>
        <v>--</v>
      </c>
      <c r="OU11" s="381">
        <v>0.76569678407350683</v>
      </c>
      <c r="OV11" s="381">
        <v>1.3372956909361067</v>
      </c>
      <c r="OW11" s="381">
        <v>5.1851851851851833</v>
      </c>
      <c r="OX11" s="378" t="str">
        <f t="shared" si="15"/>
        <v>--</v>
      </c>
      <c r="OY11" s="381">
        <v>4.9050632911392391</v>
      </c>
      <c r="OZ11" s="381">
        <v>6.1102831594634841</v>
      </c>
      <c r="PA11" s="381">
        <v>10.708117443868735</v>
      </c>
      <c r="PB11" s="378" t="str">
        <f t="shared" si="16"/>
        <v>--</v>
      </c>
      <c r="PC11" s="381">
        <v>8.3841463414634099</v>
      </c>
      <c r="PD11" s="381">
        <v>11.373707533234857</v>
      </c>
      <c r="PE11" s="381">
        <v>28.913443830570902</v>
      </c>
      <c r="PF11" s="378" t="str">
        <f t="shared" si="17"/>
        <v>--</v>
      </c>
      <c r="PG11" s="381">
        <v>3.5769828926905105</v>
      </c>
      <c r="PH11" s="381">
        <v>6.7365269461077828</v>
      </c>
      <c r="PI11" s="381">
        <v>23.694029850746269</v>
      </c>
      <c r="PJ11" s="378" t="str">
        <f t="shared" si="18"/>
        <v>--</v>
      </c>
      <c r="PK11" s="381">
        <v>2.7439024390243909</v>
      </c>
      <c r="PL11" s="381">
        <v>4.7337278106508904</v>
      </c>
      <c r="PM11" s="381">
        <v>17.375231053604431</v>
      </c>
      <c r="PN11" s="378" t="str">
        <f t="shared" si="19"/>
        <v>--</v>
      </c>
      <c r="PO11" s="381">
        <v>0.6125574272588048</v>
      </c>
      <c r="PP11" s="381">
        <v>1.7937219730941711</v>
      </c>
      <c r="PQ11" s="381">
        <v>0.92421441774491653</v>
      </c>
      <c r="PR11" s="378" t="str">
        <f t="shared" si="20"/>
        <v>--</v>
      </c>
      <c r="PS11" s="381">
        <v>0.61255742725880513</v>
      </c>
      <c r="PT11" s="381">
        <v>1.2012012012012012</v>
      </c>
      <c r="PU11" s="381">
        <v>3.9033457249070644</v>
      </c>
      <c r="PV11" s="378" t="str">
        <f t="shared" si="21"/>
        <v>--</v>
      </c>
      <c r="PW11" s="381">
        <v>0.15337423312883411</v>
      </c>
      <c r="PX11" s="381">
        <v>0.15015015015014982</v>
      </c>
      <c r="PY11" s="381">
        <v>1.1152416356877322</v>
      </c>
      <c r="PZ11" s="378" t="str">
        <f t="shared" si="22"/>
        <v>--</v>
      </c>
      <c r="QA11" s="381">
        <v>0.46296296296296291</v>
      </c>
      <c r="QB11" s="381">
        <v>0.60240963855421659</v>
      </c>
      <c r="QC11" s="381">
        <v>1.872659176029962</v>
      </c>
      <c r="QD11" s="378" t="str">
        <f t="shared" si="23"/>
        <v>--</v>
      </c>
      <c r="QE11" s="381">
        <v>0.30769230769230721</v>
      </c>
      <c r="QF11" s="381">
        <v>0.15290519877675807</v>
      </c>
      <c r="QG11" s="381">
        <v>0.93808630393996173</v>
      </c>
      <c r="QH11" s="378" t="str">
        <f t="shared" si="24"/>
        <v>--</v>
      </c>
      <c r="QI11" s="381">
        <v>0.15313935681470114</v>
      </c>
      <c r="QJ11" s="381">
        <v>0.45045045045045018</v>
      </c>
      <c r="QK11" s="381">
        <v>1.1173184357541897</v>
      </c>
    </row>
    <row r="12" spans="1:454" x14ac:dyDescent="0.25">
      <c r="A12" s="114">
        <v>8</v>
      </c>
      <c r="B12" s="93" t="s">
        <v>9</v>
      </c>
      <c r="C12" s="189">
        <v>9.090909090909097</v>
      </c>
      <c r="D12" s="189">
        <v>33.43465045592702</v>
      </c>
      <c r="E12" s="189">
        <v>48.601398601398621</v>
      </c>
      <c r="F12" s="189">
        <v>5.7347670250896048</v>
      </c>
      <c r="G12" s="189">
        <v>26.199261992619924</v>
      </c>
      <c r="H12" s="189">
        <v>43.913043478260825</v>
      </c>
      <c r="I12" s="189">
        <v>2.2522522522522537</v>
      </c>
      <c r="J12" s="189">
        <v>23.024054982817869</v>
      </c>
      <c r="K12" s="189">
        <v>34.841628959276036</v>
      </c>
      <c r="L12" s="189">
        <v>2.3584905660377369</v>
      </c>
      <c r="M12" s="190">
        <v>5.2083333333333366</v>
      </c>
      <c r="N12" s="190">
        <v>18.888888888888893</v>
      </c>
      <c r="O12" s="190">
        <v>0.45871559633027514</v>
      </c>
      <c r="P12" s="190">
        <v>10.326086956521742</v>
      </c>
      <c r="Q12" s="190">
        <v>23.926380368098155</v>
      </c>
      <c r="R12" s="190" t="s">
        <v>286</v>
      </c>
      <c r="S12" s="190" t="s">
        <v>286</v>
      </c>
      <c r="T12" s="190" t="s">
        <v>286</v>
      </c>
      <c r="U12" s="190">
        <v>5.7142857142857117</v>
      </c>
      <c r="V12" s="190">
        <v>26.394052044609648</v>
      </c>
      <c r="W12" s="190">
        <v>46.086956521739147</v>
      </c>
      <c r="X12" s="190">
        <v>2.6905829596412558</v>
      </c>
      <c r="Y12" s="190">
        <v>22.222222222222207</v>
      </c>
      <c r="Z12" s="190">
        <v>34.25925925925926</v>
      </c>
      <c r="AA12" s="190">
        <v>1.8867924528301883</v>
      </c>
      <c r="AB12" s="132">
        <v>6.2500000000000009</v>
      </c>
      <c r="AC12" s="132">
        <v>21.978021978021978</v>
      </c>
      <c r="AD12" s="132">
        <v>0</v>
      </c>
      <c r="AE12" s="132">
        <v>11.170212765957453</v>
      </c>
      <c r="AF12" s="190">
        <v>26.060606060606069</v>
      </c>
      <c r="AG12" s="189">
        <v>0.75757575757575712</v>
      </c>
      <c r="AH12" s="189">
        <v>7.9027355623100339</v>
      </c>
      <c r="AI12" s="191">
        <v>18.881118881118859</v>
      </c>
      <c r="AJ12" s="191">
        <v>0.71684587813620082</v>
      </c>
      <c r="AK12" s="190">
        <v>7.0110701107011089</v>
      </c>
      <c r="AL12" s="190">
        <v>12.608695652173909</v>
      </c>
      <c r="AM12" s="190">
        <v>0</v>
      </c>
      <c r="AN12" s="190">
        <v>3.4364261168384891</v>
      </c>
      <c r="AO12" s="190">
        <v>11.31221719457014</v>
      </c>
      <c r="AP12" s="190">
        <v>0</v>
      </c>
      <c r="AQ12" s="190">
        <v>1.0416666666666663</v>
      </c>
      <c r="AR12" s="190">
        <v>4.4444444444444429</v>
      </c>
      <c r="AS12" s="190">
        <v>0</v>
      </c>
      <c r="AT12" s="190">
        <v>1.086956521739131</v>
      </c>
      <c r="AU12" s="190">
        <v>4.9079754601227021</v>
      </c>
      <c r="AV12" s="190" t="s">
        <v>286</v>
      </c>
      <c r="AW12" s="190" t="s">
        <v>286</v>
      </c>
      <c r="AX12" s="132" t="s">
        <v>286</v>
      </c>
      <c r="AY12" s="132" t="s">
        <v>286</v>
      </c>
      <c r="AZ12" s="132" t="s">
        <v>286</v>
      </c>
      <c r="BA12" s="132" t="s">
        <v>286</v>
      </c>
      <c r="BB12" s="190" t="s">
        <v>286</v>
      </c>
      <c r="BC12" s="132" t="s">
        <v>286</v>
      </c>
      <c r="BD12" s="132" t="s">
        <v>286</v>
      </c>
      <c r="BE12" s="132">
        <v>0.47169811320754707</v>
      </c>
      <c r="BF12" s="132">
        <v>3.1250000000000004</v>
      </c>
      <c r="BG12" s="190">
        <v>14.285714285714292</v>
      </c>
      <c r="BH12" s="132">
        <v>0.91743119266055007</v>
      </c>
      <c r="BI12" s="132">
        <v>6.382978723404257</v>
      </c>
      <c r="BJ12" s="132">
        <v>13.333333333333329</v>
      </c>
      <c r="BK12" s="132">
        <v>4.4854881266490754</v>
      </c>
      <c r="BL12" s="190">
        <v>17.868338557993752</v>
      </c>
      <c r="BM12" s="132">
        <v>24.210526315789473</v>
      </c>
      <c r="BN12" s="192">
        <v>3.0303030303030307</v>
      </c>
      <c r="BO12" s="192">
        <v>17.063492063492063</v>
      </c>
      <c r="BP12" s="192">
        <v>32.751091703056787</v>
      </c>
      <c r="BQ12" s="190">
        <v>0.93896713615023486</v>
      </c>
      <c r="BR12" s="132">
        <v>17.921146953405017</v>
      </c>
      <c r="BS12" s="132">
        <v>24.770642201834875</v>
      </c>
      <c r="BT12" s="132">
        <v>0.47846889952153104</v>
      </c>
      <c r="BU12" s="190">
        <v>6.5217391304347831</v>
      </c>
      <c r="BV12" s="132">
        <v>15.555555555555571</v>
      </c>
      <c r="BW12" s="132">
        <v>0.45871559633027514</v>
      </c>
      <c r="BX12" s="132">
        <v>17.647058823529413</v>
      </c>
      <c r="BY12" s="190">
        <v>28.834355828220858</v>
      </c>
      <c r="BZ12" s="132">
        <v>3.1662269129287615</v>
      </c>
      <c r="CA12" s="132">
        <v>10.658307210031351</v>
      </c>
      <c r="CB12" s="132">
        <v>11.929824561403514</v>
      </c>
      <c r="CC12" s="190">
        <v>1.5151515151515156</v>
      </c>
      <c r="CD12" s="132">
        <v>13.095238095238097</v>
      </c>
      <c r="CE12" s="132">
        <v>22.707423580786035</v>
      </c>
      <c r="CF12" s="132">
        <v>0.46948356807511743</v>
      </c>
      <c r="CG12" s="190">
        <v>12.903225806451625</v>
      </c>
      <c r="CH12" s="132">
        <v>15.137614678899084</v>
      </c>
      <c r="CI12" s="132">
        <v>0.47846889952153104</v>
      </c>
      <c r="CJ12" s="132">
        <v>3.2608695652173916</v>
      </c>
      <c r="CK12" s="132">
        <v>5.5555555555555545</v>
      </c>
      <c r="CL12" s="132">
        <v>0.45871559633027514</v>
      </c>
      <c r="CM12" s="132">
        <v>10.16042780748664</v>
      </c>
      <c r="CN12" s="132">
        <v>21.472392638036812</v>
      </c>
      <c r="CO12" s="132">
        <v>8.0519480519480542</v>
      </c>
      <c r="CP12" s="190">
        <v>4.6728971962616832</v>
      </c>
      <c r="CQ12" s="132">
        <v>2.1276595744680873</v>
      </c>
      <c r="CR12" s="132">
        <v>4.9242424242424248</v>
      </c>
      <c r="CS12" s="192">
        <v>7.0038910505836567</v>
      </c>
      <c r="CT12" s="192">
        <v>3.8961038961038965</v>
      </c>
      <c r="CU12" s="190">
        <v>4.6728971962616814</v>
      </c>
      <c r="CV12" s="132">
        <v>4.9645390070921964</v>
      </c>
      <c r="CW12" s="132">
        <v>2.739726027397261</v>
      </c>
      <c r="CX12" s="192">
        <v>4.3902439024390256</v>
      </c>
      <c r="CY12" s="192">
        <v>3.2967032967032961</v>
      </c>
      <c r="CZ12" s="190">
        <v>0</v>
      </c>
      <c r="DA12" s="132">
        <v>2.7906976744186065</v>
      </c>
      <c r="DB12" s="132">
        <v>3.2608695652173925</v>
      </c>
      <c r="DC12" s="192">
        <v>3.7735849056603814</v>
      </c>
      <c r="DD12" s="192" t="s">
        <v>286</v>
      </c>
      <c r="DE12" s="190">
        <v>3.7383177570093489</v>
      </c>
      <c r="DF12" s="132">
        <v>6.382978723404257</v>
      </c>
      <c r="DG12" s="132" t="s">
        <v>286</v>
      </c>
      <c r="DH12" s="192">
        <v>7.3929961089494158</v>
      </c>
      <c r="DI12" s="192">
        <v>6.4935064935064934</v>
      </c>
      <c r="DJ12" s="190" t="s">
        <v>286</v>
      </c>
      <c r="DK12" s="132">
        <v>3.2374100719424463</v>
      </c>
      <c r="DL12" s="132">
        <v>3.6529680365296802</v>
      </c>
      <c r="DM12" s="132" t="s">
        <v>286</v>
      </c>
      <c r="DN12" s="132">
        <v>0</v>
      </c>
      <c r="DO12" s="190">
        <v>1.136363636363636</v>
      </c>
      <c r="DP12" s="132" t="s">
        <v>286</v>
      </c>
      <c r="DQ12" s="132">
        <v>1.6304347826086958</v>
      </c>
      <c r="DR12" s="132">
        <v>5.0314465408805038</v>
      </c>
      <c r="DS12" s="132" t="s">
        <v>286</v>
      </c>
      <c r="DT12" s="190" t="s">
        <v>286</v>
      </c>
      <c r="DU12" s="194" t="s">
        <v>286</v>
      </c>
      <c r="DV12" s="194" t="s">
        <v>286</v>
      </c>
      <c r="DW12" s="192">
        <v>3.8910505836575893</v>
      </c>
      <c r="DX12" s="194">
        <v>4.7619047619047619</v>
      </c>
      <c r="DY12" s="190" t="s">
        <v>286</v>
      </c>
      <c r="DZ12" s="190">
        <v>2.1505376344086033</v>
      </c>
      <c r="EA12" s="190">
        <v>0.91324200913241993</v>
      </c>
      <c r="EB12" s="190" t="s">
        <v>286</v>
      </c>
      <c r="EC12" s="190">
        <v>0</v>
      </c>
      <c r="ED12" s="190">
        <v>0</v>
      </c>
      <c r="EE12" s="190" t="s">
        <v>286</v>
      </c>
      <c r="EF12" s="190">
        <v>1.630434782608696</v>
      </c>
      <c r="EG12" s="190">
        <v>3.773584905660377</v>
      </c>
      <c r="EH12" s="190" t="s">
        <v>286</v>
      </c>
      <c r="EI12" s="190">
        <v>4.0624999999999973</v>
      </c>
      <c r="EJ12" s="190">
        <v>4.946996466431095</v>
      </c>
      <c r="EK12" s="190" t="s">
        <v>286</v>
      </c>
      <c r="EL12" s="132">
        <v>5.0781250000000027</v>
      </c>
      <c r="EM12" s="132">
        <v>6.4935064935064952</v>
      </c>
      <c r="EN12" s="132" t="s">
        <v>286</v>
      </c>
      <c r="EO12" s="132">
        <v>5.3956834532374112</v>
      </c>
      <c r="EP12" s="190">
        <v>6.3926940639269416</v>
      </c>
      <c r="EQ12" s="132" t="s">
        <v>286</v>
      </c>
      <c r="ER12" s="132">
        <v>0</v>
      </c>
      <c r="ES12" s="132">
        <v>1.136363636363636</v>
      </c>
      <c r="ET12" s="132" t="s">
        <v>286</v>
      </c>
      <c r="EU12" s="190">
        <v>1.0869565217391308</v>
      </c>
      <c r="EV12" s="132">
        <v>2.5157232704402519</v>
      </c>
      <c r="EW12" s="132" t="s">
        <v>286</v>
      </c>
      <c r="EX12" s="132">
        <v>2.1875</v>
      </c>
      <c r="EY12" s="132">
        <v>2.4822695035461</v>
      </c>
      <c r="EZ12" s="190" t="s">
        <v>286</v>
      </c>
      <c r="FA12" s="132">
        <v>2.3529411764705896</v>
      </c>
      <c r="FB12" s="132">
        <v>3.4782608695652177</v>
      </c>
      <c r="FC12" s="132" t="s">
        <v>286</v>
      </c>
      <c r="FD12" s="132">
        <v>3.6101083032490986</v>
      </c>
      <c r="FE12" s="190">
        <v>1.8264840182648405</v>
      </c>
      <c r="FF12" s="132" t="s">
        <v>286</v>
      </c>
      <c r="FG12" s="132">
        <v>0</v>
      </c>
      <c r="FH12" s="132">
        <v>0</v>
      </c>
      <c r="FI12" s="193" t="s">
        <v>286</v>
      </c>
      <c r="FJ12" s="190">
        <v>0</v>
      </c>
      <c r="FK12" s="132">
        <v>0</v>
      </c>
      <c r="FL12" s="132" t="s">
        <v>286</v>
      </c>
      <c r="FM12" s="132" t="s">
        <v>286</v>
      </c>
      <c r="FN12" s="132" t="s">
        <v>286</v>
      </c>
      <c r="FO12" s="190" t="s">
        <v>286</v>
      </c>
      <c r="FP12" s="132">
        <v>3.9062500000000022</v>
      </c>
      <c r="FQ12" s="132">
        <v>5.6277056277056285</v>
      </c>
      <c r="FR12" s="132" t="s">
        <v>286</v>
      </c>
      <c r="FS12" s="132">
        <v>3.5971223021582732</v>
      </c>
      <c r="FT12" s="190">
        <v>4.10958904109589</v>
      </c>
      <c r="FU12" s="132" t="s">
        <v>286</v>
      </c>
      <c r="FV12" s="132">
        <v>0</v>
      </c>
      <c r="FW12" s="132">
        <v>0</v>
      </c>
      <c r="FX12" s="132" t="s">
        <v>286</v>
      </c>
      <c r="FY12" s="190">
        <v>0</v>
      </c>
      <c r="FZ12" s="132">
        <v>1.257861635220126</v>
      </c>
      <c r="GA12" s="132" t="s">
        <v>286</v>
      </c>
      <c r="GB12" s="132" t="s">
        <v>286</v>
      </c>
      <c r="GC12" s="132" t="s">
        <v>286</v>
      </c>
      <c r="GD12" s="190" t="s">
        <v>286</v>
      </c>
      <c r="GE12" s="132" t="s">
        <v>286</v>
      </c>
      <c r="GF12" s="132" t="s">
        <v>286</v>
      </c>
      <c r="GG12" s="132" t="s">
        <v>286</v>
      </c>
      <c r="GH12" s="132" t="s">
        <v>286</v>
      </c>
      <c r="GI12" s="190" t="s">
        <v>286</v>
      </c>
      <c r="GJ12" s="132" t="s">
        <v>286</v>
      </c>
      <c r="GK12" s="132">
        <v>0</v>
      </c>
      <c r="GL12" s="132">
        <v>0</v>
      </c>
      <c r="GM12" s="197" t="s">
        <v>286</v>
      </c>
      <c r="GN12" s="190">
        <v>4.3478260869565233</v>
      </c>
      <c r="GO12" s="132">
        <v>3.1446540880503151</v>
      </c>
      <c r="GP12" s="132" t="s">
        <v>286</v>
      </c>
      <c r="GQ12" s="132" t="s">
        <v>286</v>
      </c>
      <c r="GR12" s="132" t="s">
        <v>286</v>
      </c>
      <c r="GS12" s="190" t="s">
        <v>286</v>
      </c>
      <c r="GT12" s="132" t="s">
        <v>286</v>
      </c>
      <c r="GU12" s="132" t="s">
        <v>286</v>
      </c>
      <c r="GV12" s="132" t="s">
        <v>286</v>
      </c>
      <c r="GW12" s="132" t="s">
        <v>286</v>
      </c>
      <c r="GX12" s="190" t="s">
        <v>286</v>
      </c>
      <c r="GY12" s="190" t="s">
        <v>286</v>
      </c>
      <c r="GZ12" s="190">
        <v>1.0989010989010985</v>
      </c>
      <c r="HA12" s="190">
        <v>4.5454545454545441</v>
      </c>
      <c r="HB12" s="190" t="s">
        <v>286</v>
      </c>
      <c r="HC12" s="190">
        <v>3.2608695652173925</v>
      </c>
      <c r="HD12" s="190">
        <v>8.1761006289308185</v>
      </c>
      <c r="HE12" s="190" t="s">
        <v>286</v>
      </c>
      <c r="HF12" s="190" t="s">
        <v>286</v>
      </c>
      <c r="HG12" s="190" t="s">
        <v>286</v>
      </c>
      <c r="HH12" s="190" t="s">
        <v>286</v>
      </c>
      <c r="HI12" s="190" t="s">
        <v>286</v>
      </c>
      <c r="HJ12" s="190" t="s">
        <v>286</v>
      </c>
      <c r="HK12" s="190" t="s">
        <v>286</v>
      </c>
      <c r="HL12" s="132" t="s">
        <v>286</v>
      </c>
      <c r="HM12" s="132" t="s">
        <v>286</v>
      </c>
      <c r="HN12" s="132" t="s">
        <v>286</v>
      </c>
      <c r="HO12" s="132">
        <v>0</v>
      </c>
      <c r="HP12" s="190">
        <v>3.4090909090909105</v>
      </c>
      <c r="HQ12" s="132" t="s">
        <v>286</v>
      </c>
      <c r="HR12" s="132">
        <v>3.2608695652173911</v>
      </c>
      <c r="HS12" s="132">
        <v>10.062893081761011</v>
      </c>
      <c r="HT12" s="196" t="s">
        <v>286</v>
      </c>
      <c r="HU12" s="190">
        <v>2.5078369905956124</v>
      </c>
      <c r="HV12" s="190">
        <v>2.8268551236749131</v>
      </c>
      <c r="HW12" s="190" t="s">
        <v>286</v>
      </c>
      <c r="HX12" s="190">
        <v>3.9062500000000022</v>
      </c>
      <c r="HY12" s="190">
        <v>5.6521739130434785</v>
      </c>
      <c r="HZ12" s="190" t="s">
        <v>286</v>
      </c>
      <c r="IA12" s="190">
        <v>2.8880866425992782</v>
      </c>
      <c r="IB12" s="190">
        <v>5.4794520547945211</v>
      </c>
      <c r="IC12" s="190" t="s">
        <v>286</v>
      </c>
      <c r="ID12" s="190">
        <v>0</v>
      </c>
      <c r="IE12" s="190">
        <v>1.136363636363636</v>
      </c>
      <c r="IF12" s="190" t="s">
        <v>286</v>
      </c>
      <c r="IG12" s="190">
        <v>1.0869565217391308</v>
      </c>
      <c r="IH12" s="190">
        <v>5.6250000000000009</v>
      </c>
      <c r="II12" s="190">
        <v>2.3437500000000004</v>
      </c>
      <c r="IJ12" s="190">
        <v>5.3124999999999991</v>
      </c>
      <c r="IK12" s="190">
        <v>4.9645390070921991</v>
      </c>
      <c r="IL12" s="190">
        <v>2.6217228464419473</v>
      </c>
      <c r="IM12" s="190">
        <v>10.27667984189724</v>
      </c>
      <c r="IN12" s="190">
        <v>10.434782608695659</v>
      </c>
      <c r="IO12" s="190">
        <v>1.8691588785046729</v>
      </c>
      <c r="IP12" s="190">
        <v>7.1942446043165544</v>
      </c>
      <c r="IQ12" s="190">
        <v>11.872146118721462</v>
      </c>
      <c r="IR12" s="190">
        <v>1.4563106796116507</v>
      </c>
      <c r="IS12" s="192" t="s">
        <v>286</v>
      </c>
      <c r="IT12" s="192" t="s">
        <v>286</v>
      </c>
      <c r="IU12" s="192">
        <v>0.46948356807511737</v>
      </c>
      <c r="IV12" s="192" t="s">
        <v>286</v>
      </c>
      <c r="IW12" s="192" t="s">
        <v>286</v>
      </c>
      <c r="IX12" s="192" t="str">
        <f t="shared" si="0"/>
        <v>--</v>
      </c>
      <c r="IY12" s="192" t="str">
        <f t="shared" si="0"/>
        <v>--</v>
      </c>
      <c r="IZ12" s="192" t="str">
        <f t="shared" si="0"/>
        <v>--</v>
      </c>
      <c r="JA12" s="192" t="str">
        <f t="shared" si="0"/>
        <v>--</v>
      </c>
      <c r="JB12" s="192" t="str">
        <f t="shared" si="0"/>
        <v>--</v>
      </c>
      <c r="JC12" s="243">
        <v>7.2398190045248896</v>
      </c>
      <c r="JD12" s="243">
        <v>14.572864321608</v>
      </c>
      <c r="JE12" s="243">
        <v>20.618556701030901</v>
      </c>
      <c r="JF12" s="243">
        <v>1.84331797235023</v>
      </c>
      <c r="JG12" s="243">
        <v>4.72103004291845</v>
      </c>
      <c r="JH12" s="243">
        <v>13.4502923976608</v>
      </c>
      <c r="JI12" s="243">
        <v>4.9773755656108598</v>
      </c>
      <c r="JJ12" s="243">
        <v>12.5628140703518</v>
      </c>
      <c r="JK12" s="243">
        <v>11.2244897959184</v>
      </c>
      <c r="JL12" s="243">
        <v>1.84331797235023</v>
      </c>
      <c r="JM12" s="243">
        <v>3.8626609442060098</v>
      </c>
      <c r="JN12" s="243">
        <v>9.8837209302325597</v>
      </c>
      <c r="JO12" s="219">
        <v>7.6923076923076898</v>
      </c>
      <c r="JP12" s="219">
        <v>12</v>
      </c>
      <c r="JQ12" s="219">
        <v>25.5208333333333</v>
      </c>
      <c r="JR12" s="219">
        <v>1.84331797235023</v>
      </c>
      <c r="JS12" s="219">
        <v>10.7758620689655</v>
      </c>
      <c r="JT12" s="219">
        <v>24.418604651162799</v>
      </c>
      <c r="JU12" s="219">
        <v>5.4298642533936698</v>
      </c>
      <c r="JV12" s="219">
        <v>6.9651741293532297</v>
      </c>
      <c r="JW12" s="219">
        <v>19.587628865979401</v>
      </c>
      <c r="JX12" s="219">
        <v>1.84331797235023</v>
      </c>
      <c r="JY12" s="219">
        <v>6.8965517241379297</v>
      </c>
      <c r="JZ12" s="219">
        <v>13.953488372093</v>
      </c>
      <c r="KA12" s="223">
        <v>0.91324200913242004</v>
      </c>
      <c r="KB12" s="219">
        <v>2.0202020202020199</v>
      </c>
      <c r="KC12" s="219">
        <v>1.5625</v>
      </c>
      <c r="KD12" s="219">
        <v>2.7777777777777799</v>
      </c>
      <c r="KE12" s="219">
        <v>3.8793103448275899</v>
      </c>
      <c r="KF12" s="219">
        <v>4.0697674418604697</v>
      </c>
      <c r="KG12" s="223">
        <v>0.45662100456621002</v>
      </c>
      <c r="KH12" s="219">
        <v>2.0202020202020199</v>
      </c>
      <c r="KI12" s="219">
        <v>3.6458333333333299</v>
      </c>
      <c r="KJ12" s="223">
        <v>0.46511627906976799</v>
      </c>
      <c r="KK12" s="223">
        <v>0.431034482758621</v>
      </c>
      <c r="KL12" s="219">
        <v>6.3953488372093004</v>
      </c>
      <c r="KM12" s="223">
        <v>0.91324200913242004</v>
      </c>
      <c r="KN12" s="219">
        <v>2.0202020202020199</v>
      </c>
      <c r="KO12" s="219">
        <v>2.0833333333333299</v>
      </c>
      <c r="KP12" s="219">
        <v>0</v>
      </c>
      <c r="KQ12" s="223">
        <v>0.86206896551724099</v>
      </c>
      <c r="KR12" s="219">
        <v>2.32558139534884</v>
      </c>
      <c r="KS12" s="223">
        <v>0.45662100456621002</v>
      </c>
      <c r="KT12" s="219">
        <v>1.0152284263959399</v>
      </c>
      <c r="KU12" s="219">
        <v>2.6178010471204201</v>
      </c>
      <c r="KV12" s="219">
        <v>0</v>
      </c>
      <c r="KW12" s="219">
        <v>2.1551724137931001</v>
      </c>
      <c r="KX12" s="219">
        <v>2.32558139534884</v>
      </c>
      <c r="KY12" s="223">
        <v>0.45662100456621002</v>
      </c>
      <c r="KZ12" s="219">
        <v>1.0101010101010099</v>
      </c>
      <c r="LA12" s="219">
        <v>1.0416666666666701</v>
      </c>
      <c r="LB12" s="219">
        <v>0</v>
      </c>
      <c r="LC12" s="219">
        <v>0</v>
      </c>
      <c r="LD12" s="223">
        <v>0.581395348837209</v>
      </c>
      <c r="LE12" s="223">
        <v>0.45662100456621002</v>
      </c>
      <c r="LF12" s="219">
        <v>1.5228426395939101</v>
      </c>
      <c r="LG12" s="219">
        <v>2.0833333333333299</v>
      </c>
      <c r="LH12" s="223">
        <v>0.934579439252336</v>
      </c>
      <c r="LI12" s="219">
        <v>0</v>
      </c>
      <c r="LJ12" s="219">
        <v>1.7441860465116299</v>
      </c>
      <c r="LK12" s="223">
        <v>0.90909090909090895</v>
      </c>
      <c r="LL12" s="219">
        <v>1.0152284263959399</v>
      </c>
      <c r="LM12" s="219">
        <v>1.04712041884817</v>
      </c>
      <c r="LN12" s="223">
        <v>0.46948356807511799</v>
      </c>
      <c r="LO12" s="223">
        <v>0.431034482758621</v>
      </c>
      <c r="LP12" s="219">
        <v>2.9069767441860499</v>
      </c>
      <c r="LQ12" s="219">
        <v>1.3698630136986301</v>
      </c>
      <c r="LR12" s="219">
        <v>2.0202020202020199</v>
      </c>
      <c r="LS12" s="219">
        <v>4.1884816753926701</v>
      </c>
      <c r="LT12" s="219">
        <v>1.40845070422535</v>
      </c>
      <c r="LU12" s="219">
        <v>1.2931034482758601</v>
      </c>
      <c r="LV12" s="219">
        <v>9.3567251461988299</v>
      </c>
      <c r="LW12" s="223">
        <v>0.91324200913242004</v>
      </c>
      <c r="LX12" s="219">
        <v>2.0202020202020199</v>
      </c>
      <c r="LY12" s="219">
        <v>3.1413612565445002</v>
      </c>
      <c r="LZ12" s="219">
        <v>2.3474178403755901</v>
      </c>
      <c r="MA12" s="219">
        <v>2.5862068965517202</v>
      </c>
      <c r="MB12" s="219">
        <v>6.3953488372093004</v>
      </c>
      <c r="MC12" s="223">
        <v>0.90909090909090895</v>
      </c>
      <c r="MD12" s="219">
        <v>2.0202020202020199</v>
      </c>
      <c r="ME12" s="223">
        <v>0.52356020942408399</v>
      </c>
      <c r="MF12" s="223">
        <v>0.93896713615023497</v>
      </c>
      <c r="MG12" s="223">
        <v>0.86206896551724199</v>
      </c>
      <c r="MH12" s="219">
        <v>2.9069767441860499</v>
      </c>
      <c r="MI12" s="190" t="str">
        <f t="shared" si="1"/>
        <v>--</v>
      </c>
      <c r="MJ12" s="190" t="str">
        <f t="shared" si="1"/>
        <v>--</v>
      </c>
      <c r="MK12" s="190" t="str">
        <f t="shared" si="1"/>
        <v>--</v>
      </c>
      <c r="ML12" s="190" t="str">
        <f t="shared" si="1"/>
        <v>--</v>
      </c>
      <c r="MM12" s="190" t="str">
        <f t="shared" si="1"/>
        <v>--</v>
      </c>
      <c r="MN12" s="190" t="str">
        <f t="shared" si="1"/>
        <v>--</v>
      </c>
      <c r="MO12" s="190" t="str">
        <f t="shared" si="1"/>
        <v>--</v>
      </c>
      <c r="MP12" s="190" t="str">
        <f t="shared" si="1"/>
        <v>--</v>
      </c>
      <c r="MQ12" s="190" t="str">
        <f t="shared" si="1"/>
        <v>--</v>
      </c>
      <c r="MR12" s="190" t="str">
        <f t="shared" si="1"/>
        <v>--</v>
      </c>
      <c r="MS12" s="190" t="str">
        <f t="shared" si="2"/>
        <v>--</v>
      </c>
      <c r="MT12" s="190" t="str">
        <f t="shared" si="2"/>
        <v>--</v>
      </c>
      <c r="MU12" s="190" t="str">
        <f t="shared" si="2"/>
        <v>--</v>
      </c>
      <c r="MV12" s="190" t="str">
        <f t="shared" si="2"/>
        <v>--</v>
      </c>
      <c r="MW12" s="190" t="str">
        <f t="shared" si="2"/>
        <v>--</v>
      </c>
      <c r="MX12" s="190" t="str">
        <f t="shared" si="2"/>
        <v>--</v>
      </c>
      <c r="MY12" s="190" t="str">
        <f t="shared" si="2"/>
        <v>--</v>
      </c>
      <c r="MZ12" s="190" t="str">
        <f t="shared" si="2"/>
        <v>--</v>
      </c>
      <c r="NA12" s="190" t="str">
        <f t="shared" si="2"/>
        <v>--</v>
      </c>
      <c r="NB12" s="190" t="str">
        <f t="shared" si="2"/>
        <v>--</v>
      </c>
      <c r="NC12" s="190" t="str">
        <f t="shared" si="3"/>
        <v>--</v>
      </c>
      <c r="ND12" s="190" t="str">
        <f t="shared" si="3"/>
        <v>--</v>
      </c>
      <c r="NE12" s="190" t="str">
        <f t="shared" si="3"/>
        <v>--</v>
      </c>
      <c r="NF12" s="190" t="str">
        <f t="shared" si="3"/>
        <v>--</v>
      </c>
      <c r="NG12" s="190" t="str">
        <f t="shared" si="3"/>
        <v>--</v>
      </c>
      <c r="NH12" s="190" t="str">
        <f t="shared" si="3"/>
        <v>--</v>
      </c>
      <c r="NI12" s="190" t="str">
        <f t="shared" si="3"/>
        <v>--</v>
      </c>
      <c r="NJ12" s="190" t="str">
        <f t="shared" si="3"/>
        <v>--</v>
      </c>
      <c r="NL12" s="378" t="str">
        <f t="shared" si="4"/>
        <v>--</v>
      </c>
      <c r="NM12" s="381">
        <v>4.8648648648648667</v>
      </c>
      <c r="NN12" s="381">
        <v>5.5555555555555571</v>
      </c>
      <c r="NO12" s="381">
        <v>12.021857923497262</v>
      </c>
      <c r="NP12" s="378" t="str">
        <f t="shared" si="5"/>
        <v>--</v>
      </c>
      <c r="NQ12" s="381">
        <v>0.94339622641509413</v>
      </c>
      <c r="NR12" s="378" t="str">
        <f t="shared" si="6"/>
        <v>--</v>
      </c>
      <c r="NS12" s="381">
        <v>2.0833333333333326</v>
      </c>
      <c r="NT12" s="378" t="str">
        <f t="shared" si="7"/>
        <v>--</v>
      </c>
      <c r="NU12" s="381">
        <v>9.9999999999999947</v>
      </c>
      <c r="NV12" s="378" t="str">
        <f t="shared" si="8"/>
        <v>--</v>
      </c>
      <c r="NW12" s="381">
        <v>0</v>
      </c>
      <c r="NX12" s="378" t="str">
        <f t="shared" si="9"/>
        <v>--</v>
      </c>
      <c r="NY12" s="381">
        <v>5.2910052910052938</v>
      </c>
      <c r="NZ12" s="378" t="str">
        <f t="shared" si="10"/>
        <v>--</v>
      </c>
      <c r="OA12" s="381">
        <v>13.939393939393938</v>
      </c>
      <c r="OB12" s="378" t="str">
        <f t="shared" si="11"/>
        <v>--</v>
      </c>
      <c r="OC12" s="378" t="str">
        <f t="shared" si="11"/>
        <v>--</v>
      </c>
      <c r="OD12" s="381">
        <v>3.6199095022624443</v>
      </c>
      <c r="OE12" s="381">
        <v>8.0402010050251267</v>
      </c>
      <c r="OF12" s="381">
        <v>13.26530612244898</v>
      </c>
      <c r="OG12" s="378" t="str">
        <f t="shared" si="12"/>
        <v>--</v>
      </c>
      <c r="OH12" s="378" t="str">
        <f t="shared" si="12"/>
        <v>--</v>
      </c>
      <c r="OI12" s="378" t="str">
        <f t="shared" si="12"/>
        <v>--</v>
      </c>
      <c r="OJ12" s="381">
        <v>0</v>
      </c>
      <c r="OK12" s="381">
        <v>1.7241379310344838</v>
      </c>
      <c r="OL12" s="381">
        <v>7.0175438596491251</v>
      </c>
      <c r="OM12" s="378" t="str">
        <f t="shared" si="13"/>
        <v>--</v>
      </c>
      <c r="ON12" s="378" t="str">
        <f t="shared" si="13"/>
        <v>--</v>
      </c>
      <c r="OO12" s="378" t="str">
        <f t="shared" si="13"/>
        <v>--</v>
      </c>
      <c r="OP12" s="381">
        <v>1.0810810810810814</v>
      </c>
      <c r="OQ12" s="381">
        <v>2.9914529914529919</v>
      </c>
      <c r="OR12" s="381">
        <v>7.142857142857145</v>
      </c>
      <c r="OS12" s="378" t="str">
        <f t="shared" si="14"/>
        <v>--</v>
      </c>
      <c r="OT12" s="378" t="str">
        <f t="shared" si="14"/>
        <v>--</v>
      </c>
      <c r="OU12" s="381">
        <v>2.7027027027027035</v>
      </c>
      <c r="OV12" s="381">
        <v>4.2918454935622341</v>
      </c>
      <c r="OW12" s="381">
        <v>4.3956043956043951</v>
      </c>
      <c r="OX12" s="378" t="str">
        <f t="shared" si="15"/>
        <v>--</v>
      </c>
      <c r="OY12" s="381">
        <v>3.68663594470046</v>
      </c>
      <c r="OZ12" s="381">
        <v>3.8626609442060102</v>
      </c>
      <c r="PA12" s="381">
        <v>10.465116279069781</v>
      </c>
      <c r="PB12" s="378" t="str">
        <f t="shared" si="16"/>
        <v>--</v>
      </c>
      <c r="PC12" s="381">
        <v>18.378378378378365</v>
      </c>
      <c r="PD12" s="381">
        <v>20.085470085470089</v>
      </c>
      <c r="PE12" s="381">
        <v>29.281767955801108</v>
      </c>
      <c r="PF12" s="378" t="str">
        <f t="shared" si="17"/>
        <v>--</v>
      </c>
      <c r="PG12" s="381">
        <v>7.6086956521739149</v>
      </c>
      <c r="PH12" s="381">
        <v>9.9567099567099557</v>
      </c>
      <c r="PI12" s="381">
        <v>12.994350282485874</v>
      </c>
      <c r="PJ12" s="378" t="str">
        <f t="shared" si="18"/>
        <v>--</v>
      </c>
      <c r="PK12" s="381">
        <v>7.5675675675675675</v>
      </c>
      <c r="PL12" s="381">
        <v>5.1948051948051948</v>
      </c>
      <c r="PM12" s="381">
        <v>11.864406779661017</v>
      </c>
      <c r="PN12" s="378" t="str">
        <f t="shared" si="19"/>
        <v>--</v>
      </c>
      <c r="PO12" s="381">
        <v>3.3149171270718236</v>
      </c>
      <c r="PP12" s="381">
        <v>2.57510729613734</v>
      </c>
      <c r="PQ12" s="381">
        <v>1.7045454545454553</v>
      </c>
      <c r="PR12" s="378" t="str">
        <f t="shared" si="20"/>
        <v>--</v>
      </c>
      <c r="PS12" s="381">
        <v>3.296703296703297</v>
      </c>
      <c r="PT12" s="381">
        <v>2.5751072961373405</v>
      </c>
      <c r="PU12" s="381">
        <v>4.4943820224719122</v>
      </c>
      <c r="PV12" s="378" t="str">
        <f t="shared" si="21"/>
        <v>--</v>
      </c>
      <c r="PW12" s="381">
        <v>1.6574585635359118</v>
      </c>
      <c r="PX12" s="381">
        <v>0.86206896551724133</v>
      </c>
      <c r="PY12" s="381">
        <v>1.1363636363636367</v>
      </c>
      <c r="PZ12" s="378" t="str">
        <f t="shared" si="22"/>
        <v>--</v>
      </c>
      <c r="QA12" s="381">
        <v>0.5524861878453039</v>
      </c>
      <c r="QB12" s="381">
        <v>1.7167381974248921</v>
      </c>
      <c r="QC12" s="381">
        <v>2.7777777777777781</v>
      </c>
      <c r="QD12" s="378" t="str">
        <f t="shared" si="23"/>
        <v>--</v>
      </c>
      <c r="QE12" s="381">
        <v>0</v>
      </c>
      <c r="QF12" s="381">
        <v>0.85836909871244627</v>
      </c>
      <c r="QG12" s="381">
        <v>0.56818181818181834</v>
      </c>
      <c r="QH12" s="378" t="str">
        <f t="shared" si="24"/>
        <v>--</v>
      </c>
      <c r="QI12" s="381">
        <v>1.104972375690608</v>
      </c>
      <c r="QJ12" s="381">
        <v>0.85836909871244627</v>
      </c>
      <c r="QK12" s="381">
        <v>0.56497175141242939</v>
      </c>
    </row>
    <row r="13" spans="1:454" x14ac:dyDescent="0.25">
      <c r="A13" s="114">
        <v>9</v>
      </c>
      <c r="B13" s="93" t="s">
        <v>10</v>
      </c>
      <c r="C13" s="189">
        <v>5.6372549019607794</v>
      </c>
      <c r="D13" s="189">
        <v>29.087048832271776</v>
      </c>
      <c r="E13" s="189">
        <v>50.624999999999986</v>
      </c>
      <c r="F13" s="189">
        <v>1.9762845849802386</v>
      </c>
      <c r="G13" s="189">
        <v>16.507936507936513</v>
      </c>
      <c r="H13" s="189">
        <v>38.260869565217384</v>
      </c>
      <c r="I13" s="189">
        <v>5.4487179487179507</v>
      </c>
      <c r="J13" s="189">
        <v>13.784461152882209</v>
      </c>
      <c r="K13" s="189">
        <v>30.434782608695649</v>
      </c>
      <c r="L13" s="189">
        <v>3.3078880407124696</v>
      </c>
      <c r="M13" s="190">
        <v>8.1424936386768465</v>
      </c>
      <c r="N13" s="190">
        <v>20.967741935483875</v>
      </c>
      <c r="O13" s="190">
        <v>2.8497409326424874</v>
      </c>
      <c r="P13" s="190">
        <v>9.2348284960422138</v>
      </c>
      <c r="Q13" s="190">
        <v>21.405750798722046</v>
      </c>
      <c r="R13" s="190" t="s">
        <v>286</v>
      </c>
      <c r="S13" s="190" t="s">
        <v>286</v>
      </c>
      <c r="T13" s="190" t="s">
        <v>286</v>
      </c>
      <c r="U13" s="190">
        <v>2.3809523809523823</v>
      </c>
      <c r="V13" s="190">
        <v>18.152866242038218</v>
      </c>
      <c r="W13" s="190">
        <v>38.864628820960689</v>
      </c>
      <c r="X13" s="190">
        <v>5.7692307692307701</v>
      </c>
      <c r="Y13" s="190">
        <v>15.789473684210531</v>
      </c>
      <c r="Z13" s="190">
        <v>31.620553359683797</v>
      </c>
      <c r="AA13" s="190">
        <v>4.3256997455470705</v>
      </c>
      <c r="AB13" s="132">
        <v>8.6294416243654908</v>
      </c>
      <c r="AC13" s="132">
        <v>23.151125401929246</v>
      </c>
      <c r="AD13" s="132">
        <v>3.6458333333333321</v>
      </c>
      <c r="AE13" s="132">
        <v>10.526315789473689</v>
      </c>
      <c r="AF13" s="190">
        <v>22.397476340694016</v>
      </c>
      <c r="AG13" s="189">
        <v>0.49019607843137186</v>
      </c>
      <c r="AH13" s="189">
        <v>10.191082802547779</v>
      </c>
      <c r="AI13" s="191">
        <v>21.874999999999996</v>
      </c>
      <c r="AJ13" s="191">
        <v>0.79051383399209529</v>
      </c>
      <c r="AK13" s="190">
        <v>4.4444444444444446</v>
      </c>
      <c r="AL13" s="190">
        <v>18.260869565217401</v>
      </c>
      <c r="AM13" s="190">
        <v>1.2820512820512819</v>
      </c>
      <c r="AN13" s="190">
        <v>3.5087719298245603</v>
      </c>
      <c r="AO13" s="190">
        <v>11.462450592885377</v>
      </c>
      <c r="AP13" s="190">
        <v>0.2544529262086514</v>
      </c>
      <c r="AQ13" s="190">
        <v>0.25445292620865118</v>
      </c>
      <c r="AR13" s="190">
        <v>6.1290322580645187</v>
      </c>
      <c r="AS13" s="190">
        <v>0.25906735751295329</v>
      </c>
      <c r="AT13" s="190">
        <v>1.8469656992084451</v>
      </c>
      <c r="AU13" s="190">
        <v>3.8338658146964835</v>
      </c>
      <c r="AV13" s="190" t="s">
        <v>286</v>
      </c>
      <c r="AW13" s="190" t="s">
        <v>286</v>
      </c>
      <c r="AX13" s="132" t="s">
        <v>286</v>
      </c>
      <c r="AY13" s="132" t="s">
        <v>286</v>
      </c>
      <c r="AZ13" s="132" t="s">
        <v>286</v>
      </c>
      <c r="BA13" s="132" t="s">
        <v>286</v>
      </c>
      <c r="BB13" s="190" t="s">
        <v>286</v>
      </c>
      <c r="BC13" s="132" t="s">
        <v>286</v>
      </c>
      <c r="BD13" s="132" t="s">
        <v>286</v>
      </c>
      <c r="BE13" s="132">
        <v>1.0204081632653066</v>
      </c>
      <c r="BF13" s="132">
        <v>5.8524173027989779</v>
      </c>
      <c r="BG13" s="190">
        <v>15.483870967741925</v>
      </c>
      <c r="BH13" s="132">
        <v>1.3020833333333333</v>
      </c>
      <c r="BI13" s="132">
        <v>6.6137566137566077</v>
      </c>
      <c r="BJ13" s="132">
        <v>23.101265822784814</v>
      </c>
      <c r="BK13" s="132">
        <v>3.3078880407124678</v>
      </c>
      <c r="BL13" s="190">
        <v>22.41758241758242</v>
      </c>
      <c r="BM13" s="132">
        <v>32.268370607028778</v>
      </c>
      <c r="BN13" s="192">
        <v>1.2605042016806731</v>
      </c>
      <c r="BO13" s="192">
        <v>21.452145214521472</v>
      </c>
      <c r="BP13" s="192">
        <v>32.017543859649109</v>
      </c>
      <c r="BQ13" s="190">
        <v>2.9126213592233023</v>
      </c>
      <c r="BR13" s="132">
        <v>17.142857142857139</v>
      </c>
      <c r="BS13" s="132">
        <v>23.015873015872995</v>
      </c>
      <c r="BT13" s="132">
        <v>3.0927835051546393</v>
      </c>
      <c r="BU13" s="190">
        <v>12.144702842377262</v>
      </c>
      <c r="BV13" s="132">
        <v>25.412541254125415</v>
      </c>
      <c r="BW13" s="132">
        <v>3.6553524804177524</v>
      </c>
      <c r="BX13" s="132">
        <v>15.50802139037434</v>
      </c>
      <c r="BY13" s="190">
        <v>27.707006369426757</v>
      </c>
      <c r="BZ13" s="132">
        <v>2.2900763358778615</v>
      </c>
      <c r="CA13" s="132">
        <v>14.945054945054936</v>
      </c>
      <c r="CB13" s="132">
        <v>22.364217252396177</v>
      </c>
      <c r="CC13" s="190">
        <v>1.2605042016806727</v>
      </c>
      <c r="CD13" s="132">
        <v>17.821782178217816</v>
      </c>
      <c r="CE13" s="132">
        <v>24.561403508771928</v>
      </c>
      <c r="CF13" s="132">
        <v>1.9417475728155345</v>
      </c>
      <c r="CG13" s="190">
        <v>11.948051948051953</v>
      </c>
      <c r="CH13" s="132">
        <v>16.269841269841251</v>
      </c>
      <c r="CI13" s="132">
        <v>2.0618556701030935</v>
      </c>
      <c r="CJ13" s="132">
        <v>7.2538860103626872</v>
      </c>
      <c r="CK13" s="132">
        <v>16.171617161716171</v>
      </c>
      <c r="CL13" s="132">
        <v>1.8276762402088791</v>
      </c>
      <c r="CM13" s="132">
        <v>9.6514745308311038</v>
      </c>
      <c r="CN13" s="132">
        <v>17.197452229299376</v>
      </c>
      <c r="CO13" s="132">
        <v>6.1538461538461506</v>
      </c>
      <c r="CP13" s="190">
        <v>10.329670329670321</v>
      </c>
      <c r="CQ13" s="132">
        <v>4.1269841269841265</v>
      </c>
      <c r="CR13" s="132">
        <v>3.8297872340425552</v>
      </c>
      <c r="CS13" s="192">
        <v>7.7669902912621351</v>
      </c>
      <c r="CT13" s="192">
        <v>5.7017543859649145</v>
      </c>
      <c r="CU13" s="190">
        <v>4.5454545454545459</v>
      </c>
      <c r="CV13" s="132">
        <v>6.6838046272493594</v>
      </c>
      <c r="CW13" s="132">
        <v>3.5856573705179278</v>
      </c>
      <c r="CX13" s="192">
        <v>4.2553191489361684</v>
      </c>
      <c r="CY13" s="192">
        <v>5.6149732620320831</v>
      </c>
      <c r="CZ13" s="190">
        <v>4.7619047619047619</v>
      </c>
      <c r="DA13" s="132">
        <v>5.1351351351351369</v>
      </c>
      <c r="DB13" s="132">
        <v>4.7752808988763995</v>
      </c>
      <c r="DC13" s="192">
        <v>1.6286644951140059</v>
      </c>
      <c r="DD13" s="192" t="s">
        <v>286</v>
      </c>
      <c r="DE13" s="190">
        <v>6.1269146608315106</v>
      </c>
      <c r="DF13" s="132">
        <v>7.6190476190476213</v>
      </c>
      <c r="DG13" s="132" t="s">
        <v>286</v>
      </c>
      <c r="DH13" s="192">
        <v>6.1093247588424422</v>
      </c>
      <c r="DI13" s="192">
        <v>9.2105263157894708</v>
      </c>
      <c r="DJ13" s="190" t="s">
        <v>286</v>
      </c>
      <c r="DK13" s="132">
        <v>3.0769230769230771</v>
      </c>
      <c r="DL13" s="132">
        <v>5.1587301587301573</v>
      </c>
      <c r="DM13" s="132" t="s">
        <v>286</v>
      </c>
      <c r="DN13" s="132">
        <v>2.1447721179624661</v>
      </c>
      <c r="DO13" s="190">
        <v>5.4421768707482991</v>
      </c>
      <c r="DP13" s="132" t="s">
        <v>286</v>
      </c>
      <c r="DQ13" s="132">
        <v>2.8169014084507054</v>
      </c>
      <c r="DR13" s="132">
        <v>1.6393442622950816</v>
      </c>
      <c r="DS13" s="132" t="s">
        <v>286</v>
      </c>
      <c r="DT13" s="190" t="s">
        <v>286</v>
      </c>
      <c r="DU13" s="194" t="s">
        <v>286</v>
      </c>
      <c r="DV13" s="194" t="s">
        <v>286</v>
      </c>
      <c r="DW13" s="192">
        <v>2.8938906752411566</v>
      </c>
      <c r="DX13" s="194">
        <v>7.4561403508771926</v>
      </c>
      <c r="DY13" s="190" t="s">
        <v>286</v>
      </c>
      <c r="DZ13" s="190">
        <v>3.3419023136246802</v>
      </c>
      <c r="EA13" s="190">
        <v>4.7619047619047636</v>
      </c>
      <c r="EB13" s="190" t="s">
        <v>286</v>
      </c>
      <c r="EC13" s="190">
        <v>1.340482573726542</v>
      </c>
      <c r="ED13" s="190">
        <v>4.7619047619047628</v>
      </c>
      <c r="EE13" s="190" t="s">
        <v>286</v>
      </c>
      <c r="EF13" s="190">
        <v>1.1204481792717087</v>
      </c>
      <c r="EG13" s="190">
        <v>1.3029315960912051</v>
      </c>
      <c r="EH13" s="190" t="s">
        <v>286</v>
      </c>
      <c r="EI13" s="190">
        <v>6.3596491228070215</v>
      </c>
      <c r="EJ13" s="190">
        <v>6.3492063492063533</v>
      </c>
      <c r="EK13" s="190" t="s">
        <v>286</v>
      </c>
      <c r="EL13" s="132">
        <v>4.8387096774193541</v>
      </c>
      <c r="EM13" s="132">
        <v>6.578947368421054</v>
      </c>
      <c r="EN13" s="132" t="s">
        <v>286</v>
      </c>
      <c r="EO13" s="132">
        <v>3.598971722365039</v>
      </c>
      <c r="EP13" s="190">
        <v>6.7460317460317478</v>
      </c>
      <c r="EQ13" s="132" t="s">
        <v>286</v>
      </c>
      <c r="ER13" s="132">
        <v>1.0752688172043008</v>
      </c>
      <c r="ES13" s="132">
        <v>6.4625850340136042</v>
      </c>
      <c r="ET13" s="132" t="s">
        <v>286</v>
      </c>
      <c r="EU13" s="190">
        <v>0.84033613445378141</v>
      </c>
      <c r="EV13" s="132">
        <v>1.3071895424836599</v>
      </c>
      <c r="EW13" s="132" t="s">
        <v>286</v>
      </c>
      <c r="EX13" s="132">
        <v>4.8458149779735669</v>
      </c>
      <c r="EY13" s="132">
        <v>2.8662420382165603</v>
      </c>
      <c r="EZ13" s="190" t="s">
        <v>286</v>
      </c>
      <c r="FA13" s="132">
        <v>2.903225806451613</v>
      </c>
      <c r="FB13" s="132">
        <v>3.524229074889869</v>
      </c>
      <c r="FC13" s="132" t="s">
        <v>286</v>
      </c>
      <c r="FD13" s="132">
        <v>2.3255813953488365</v>
      </c>
      <c r="FE13" s="190">
        <v>2.3809523809523823</v>
      </c>
      <c r="FF13" s="132" t="s">
        <v>286</v>
      </c>
      <c r="FG13" s="132">
        <v>0.2688172043010752</v>
      </c>
      <c r="FH13" s="132">
        <v>2.0408163265306123</v>
      </c>
      <c r="FI13" s="193" t="s">
        <v>286</v>
      </c>
      <c r="FJ13" s="190">
        <v>0.28011204481792706</v>
      </c>
      <c r="FK13" s="132">
        <v>0</v>
      </c>
      <c r="FL13" s="132" t="s">
        <v>286</v>
      </c>
      <c r="FM13" s="132" t="s">
        <v>286</v>
      </c>
      <c r="FN13" s="132" t="s">
        <v>286</v>
      </c>
      <c r="FO13" s="190" t="s">
        <v>286</v>
      </c>
      <c r="FP13" s="132">
        <v>6.1093247588424413</v>
      </c>
      <c r="FQ13" s="132">
        <v>9.2105263157894779</v>
      </c>
      <c r="FR13" s="132" t="s">
        <v>286</v>
      </c>
      <c r="FS13" s="132">
        <v>4.3701799485861184</v>
      </c>
      <c r="FT13" s="190">
        <v>7.1428571428571459</v>
      </c>
      <c r="FU13" s="132" t="s">
        <v>286</v>
      </c>
      <c r="FV13" s="132">
        <v>0.80862533692722349</v>
      </c>
      <c r="FW13" s="132">
        <v>4.4217687074829923</v>
      </c>
      <c r="FX13" s="132" t="s">
        <v>286</v>
      </c>
      <c r="FY13" s="190">
        <v>0.56022408963585413</v>
      </c>
      <c r="FZ13" s="132">
        <v>0.65789473684210531</v>
      </c>
      <c r="GA13" s="132" t="s">
        <v>286</v>
      </c>
      <c r="GB13" s="132" t="s">
        <v>286</v>
      </c>
      <c r="GC13" s="132" t="s">
        <v>286</v>
      </c>
      <c r="GD13" s="190" t="s">
        <v>286</v>
      </c>
      <c r="GE13" s="132" t="s">
        <v>286</v>
      </c>
      <c r="GF13" s="132" t="s">
        <v>286</v>
      </c>
      <c r="GG13" s="132" t="s">
        <v>286</v>
      </c>
      <c r="GH13" s="132" t="s">
        <v>286</v>
      </c>
      <c r="GI13" s="190" t="s">
        <v>286</v>
      </c>
      <c r="GJ13" s="132" t="s">
        <v>286</v>
      </c>
      <c r="GK13" s="132">
        <v>3.7634408602150566</v>
      </c>
      <c r="GL13" s="132">
        <v>3.4013605442176877</v>
      </c>
      <c r="GM13" s="197" t="s">
        <v>286</v>
      </c>
      <c r="GN13" s="190">
        <v>2.801120448179272</v>
      </c>
      <c r="GO13" s="132">
        <v>1.3071895424836608</v>
      </c>
      <c r="GP13" s="132" t="s">
        <v>286</v>
      </c>
      <c r="GQ13" s="132" t="s">
        <v>286</v>
      </c>
      <c r="GR13" s="132" t="s">
        <v>286</v>
      </c>
      <c r="GS13" s="190" t="s">
        <v>286</v>
      </c>
      <c r="GT13" s="132" t="s">
        <v>286</v>
      </c>
      <c r="GU13" s="132" t="s">
        <v>286</v>
      </c>
      <c r="GV13" s="132" t="s">
        <v>286</v>
      </c>
      <c r="GW13" s="132" t="s">
        <v>286</v>
      </c>
      <c r="GX13" s="190" t="s">
        <v>286</v>
      </c>
      <c r="GY13" s="190" t="s">
        <v>286</v>
      </c>
      <c r="GZ13" s="190">
        <v>2.6881720430107512</v>
      </c>
      <c r="HA13" s="190">
        <v>6.1224489795918391</v>
      </c>
      <c r="HB13" s="190" t="s">
        <v>286</v>
      </c>
      <c r="HC13" s="190">
        <v>3.0812324929972013</v>
      </c>
      <c r="HD13" s="190">
        <v>1.9672131147540974</v>
      </c>
      <c r="HE13" s="190" t="s">
        <v>286</v>
      </c>
      <c r="HF13" s="190" t="s">
        <v>286</v>
      </c>
      <c r="HG13" s="190" t="s">
        <v>286</v>
      </c>
      <c r="HH13" s="190" t="s">
        <v>286</v>
      </c>
      <c r="HI13" s="190" t="s">
        <v>286</v>
      </c>
      <c r="HJ13" s="190" t="s">
        <v>286</v>
      </c>
      <c r="HK13" s="190" t="s">
        <v>286</v>
      </c>
      <c r="HL13" s="132" t="s">
        <v>286</v>
      </c>
      <c r="HM13" s="132" t="s">
        <v>286</v>
      </c>
      <c r="HN13" s="132" t="s">
        <v>286</v>
      </c>
      <c r="HO13" s="132">
        <v>3.7735849056603787</v>
      </c>
      <c r="HP13" s="190">
        <v>7.4829931972789128</v>
      </c>
      <c r="HQ13" s="132" t="s">
        <v>286</v>
      </c>
      <c r="HR13" s="132">
        <v>3.6414565826330523</v>
      </c>
      <c r="HS13" s="132">
        <v>3.9344262295081962</v>
      </c>
      <c r="HT13" s="196" t="s">
        <v>286</v>
      </c>
      <c r="HU13" s="190">
        <v>5.4945054945054892</v>
      </c>
      <c r="HV13" s="192">
        <v>4.1401273885350331</v>
      </c>
      <c r="HW13" s="192" t="s">
        <v>286</v>
      </c>
      <c r="HX13" s="192">
        <v>4.2071197411003194</v>
      </c>
      <c r="HY13" s="192">
        <v>7.8947368421052611</v>
      </c>
      <c r="HZ13" s="192" t="s">
        <v>286</v>
      </c>
      <c r="IA13" s="192">
        <v>3.617571059431524</v>
      </c>
      <c r="IB13" s="192">
        <v>4.7808764940239055</v>
      </c>
      <c r="IC13" s="192" t="s">
        <v>286</v>
      </c>
      <c r="ID13" s="192">
        <v>1.0781671159029649</v>
      </c>
      <c r="IE13" s="192">
        <v>4.7619047619047592</v>
      </c>
      <c r="IF13" s="192" t="s">
        <v>286</v>
      </c>
      <c r="IG13" s="192">
        <v>0.84033613445378208</v>
      </c>
      <c r="IH13" s="192">
        <v>2.2875816993464047</v>
      </c>
      <c r="II13" s="192">
        <v>5.6555269922879177</v>
      </c>
      <c r="IJ13" s="192">
        <v>12.99559471365639</v>
      </c>
      <c r="IK13" s="192">
        <v>9.5541401273885302</v>
      </c>
      <c r="IL13" s="192">
        <v>2.1276595744680864</v>
      </c>
      <c r="IM13" s="192">
        <v>9.6774193548387117</v>
      </c>
      <c r="IN13" s="192">
        <v>11.946902654867255</v>
      </c>
      <c r="IO13" s="192">
        <v>1.6233766233766236</v>
      </c>
      <c r="IP13" s="192">
        <v>10.051546391752575</v>
      </c>
      <c r="IQ13" s="192">
        <v>11.507936507936508</v>
      </c>
      <c r="IR13" s="192">
        <v>1.3262599469496017</v>
      </c>
      <c r="IS13" s="192" t="s">
        <v>286</v>
      </c>
      <c r="IT13" s="192" t="s">
        <v>286</v>
      </c>
      <c r="IU13" s="192">
        <v>1.6129032258064506</v>
      </c>
      <c r="IV13" s="192" t="s">
        <v>286</v>
      </c>
      <c r="IW13" s="192" t="s">
        <v>286</v>
      </c>
      <c r="IX13" s="192" t="str">
        <f t="shared" si="0"/>
        <v>--</v>
      </c>
      <c r="IY13" s="192" t="str">
        <f t="shared" si="0"/>
        <v>--</v>
      </c>
      <c r="IZ13" s="192" t="str">
        <f t="shared" si="0"/>
        <v>--</v>
      </c>
      <c r="JA13" s="192" t="str">
        <f t="shared" si="0"/>
        <v>--</v>
      </c>
      <c r="JB13" s="192" t="str">
        <f t="shared" si="0"/>
        <v>--</v>
      </c>
      <c r="JC13" s="243">
        <v>6.6298342541436499</v>
      </c>
      <c r="JD13" s="243">
        <v>7.2625698324022396</v>
      </c>
      <c r="JE13" s="243">
        <v>12.3417721518987</v>
      </c>
      <c r="JF13" s="243">
        <v>4.6153846153846096</v>
      </c>
      <c r="JG13" s="243">
        <v>5.9139784946236604</v>
      </c>
      <c r="JH13" s="243">
        <v>12.779552715655001</v>
      </c>
      <c r="JI13" s="243">
        <v>2.7624309392265198</v>
      </c>
      <c r="JJ13" s="243">
        <v>4.7619047619047601</v>
      </c>
      <c r="JK13" s="243">
        <v>12.063492063492101</v>
      </c>
      <c r="JL13" s="243">
        <v>1.02564102564103</v>
      </c>
      <c r="JM13" s="243">
        <v>4.0322580645161299</v>
      </c>
      <c r="JN13" s="243">
        <v>8.6261980830670808</v>
      </c>
      <c r="JO13" s="219">
        <v>9.2696629213483206</v>
      </c>
      <c r="JP13" s="219">
        <v>16.8539325842697</v>
      </c>
      <c r="JQ13" s="219">
        <v>23.8853503184713</v>
      </c>
      <c r="JR13" s="219">
        <v>5.8974358974358996</v>
      </c>
      <c r="JS13" s="219">
        <v>10</v>
      </c>
      <c r="JT13" s="219">
        <v>26.433121019108299</v>
      </c>
      <c r="JU13" s="219">
        <v>6.7226890756302504</v>
      </c>
      <c r="JV13" s="219">
        <v>10.084033613445399</v>
      </c>
      <c r="JW13" s="219">
        <v>14.6496815286624</v>
      </c>
      <c r="JX13" s="219">
        <v>4.1025641025641004</v>
      </c>
      <c r="JY13" s="219">
        <v>6.1994609164420504</v>
      </c>
      <c r="JZ13" s="219">
        <v>17.197452229299302</v>
      </c>
      <c r="KA13" s="219">
        <v>1.9662921348314599</v>
      </c>
      <c r="KB13" s="223">
        <v>0.854700854700855</v>
      </c>
      <c r="KC13" s="219">
        <v>2.5559105431309899</v>
      </c>
      <c r="KD13" s="219">
        <v>1.2853470437018</v>
      </c>
      <c r="KE13" s="219">
        <v>2.4523160762942799</v>
      </c>
      <c r="KF13" s="219">
        <v>1.5923566878980899</v>
      </c>
      <c r="KG13" s="223">
        <v>0.84269662921348298</v>
      </c>
      <c r="KH13" s="223">
        <v>0.56980056980056903</v>
      </c>
      <c r="KI13" s="223">
        <v>0.63897763578274802</v>
      </c>
      <c r="KJ13" s="219">
        <v>1.02827763496144</v>
      </c>
      <c r="KK13" s="219">
        <v>1.36612021857924</v>
      </c>
      <c r="KL13" s="219">
        <v>4.7770700636942696</v>
      </c>
      <c r="KM13" s="223">
        <v>0.28089887640449401</v>
      </c>
      <c r="KN13" s="223">
        <v>0.56980056980056903</v>
      </c>
      <c r="KO13" s="223">
        <v>0.63897763578274802</v>
      </c>
      <c r="KP13" s="223">
        <v>0.25706940874035999</v>
      </c>
      <c r="KQ13" s="223">
        <v>0.54495912806539504</v>
      </c>
      <c r="KR13" s="223">
        <v>0.63694267515923597</v>
      </c>
      <c r="KS13" s="223">
        <v>0.28089887640449401</v>
      </c>
      <c r="KT13" s="223">
        <v>0.56980056980057003</v>
      </c>
      <c r="KU13" s="223">
        <v>0.31948881789137401</v>
      </c>
      <c r="KV13" s="223">
        <v>0.51413881748071999</v>
      </c>
      <c r="KW13" s="223">
        <v>0.54495912806539504</v>
      </c>
      <c r="KX13" s="219">
        <v>1.9108280254777099</v>
      </c>
      <c r="KY13" s="223">
        <v>0.28089887640449401</v>
      </c>
      <c r="KZ13" s="219">
        <v>0</v>
      </c>
      <c r="LA13" s="219">
        <v>0</v>
      </c>
      <c r="LB13" s="223">
        <v>0.51413881748071999</v>
      </c>
      <c r="LC13" s="219">
        <v>0</v>
      </c>
      <c r="LD13" s="223">
        <v>0.31948881789137401</v>
      </c>
      <c r="LE13" s="223">
        <v>0.28089887640449401</v>
      </c>
      <c r="LF13" s="219">
        <v>0</v>
      </c>
      <c r="LG13" s="223">
        <v>0.95846645367412198</v>
      </c>
      <c r="LH13" s="223">
        <v>0.25706940874035999</v>
      </c>
      <c r="LI13" s="223">
        <v>0.815217391304348</v>
      </c>
      <c r="LJ13" s="223">
        <v>0.63897763578274802</v>
      </c>
      <c r="LK13" s="223">
        <v>0.56179775280898903</v>
      </c>
      <c r="LL13" s="219">
        <v>1.1396011396011401</v>
      </c>
      <c r="LM13" s="219">
        <v>1.59744408945687</v>
      </c>
      <c r="LN13" s="223">
        <v>0.51546391752577303</v>
      </c>
      <c r="LO13" s="223">
        <v>0.27173913043478298</v>
      </c>
      <c r="LP13" s="223">
        <v>0.64102564102564097</v>
      </c>
      <c r="LQ13" s="223">
        <v>0.56179775280898903</v>
      </c>
      <c r="LR13" s="223">
        <v>0.854700854700855</v>
      </c>
      <c r="LS13" s="219">
        <v>1.91693290734824</v>
      </c>
      <c r="LT13" s="223">
        <v>0.77319587628865905</v>
      </c>
      <c r="LU13" s="223">
        <v>0.815217391304348</v>
      </c>
      <c r="LV13" s="219">
        <v>4.1666666666666696</v>
      </c>
      <c r="LW13" s="219">
        <v>0</v>
      </c>
      <c r="LX13" s="223">
        <v>0.85470085470085599</v>
      </c>
      <c r="LY13" s="219">
        <v>2.8753993610223598</v>
      </c>
      <c r="LZ13" s="219">
        <v>1.79948586118252</v>
      </c>
      <c r="MA13" s="219">
        <v>2.1739130434782599</v>
      </c>
      <c r="MB13" s="219">
        <v>5.4487179487179498</v>
      </c>
      <c r="MC13" s="223">
        <v>0.28089887640449401</v>
      </c>
      <c r="MD13" s="223">
        <v>0.56980056980056903</v>
      </c>
      <c r="ME13" s="219">
        <v>1.91693290734824</v>
      </c>
      <c r="MF13" s="223">
        <v>0.25706940874035999</v>
      </c>
      <c r="MG13" s="223">
        <v>0.27173913043478298</v>
      </c>
      <c r="MH13" s="219">
        <v>1.6025641025641</v>
      </c>
      <c r="MI13" s="190" t="str">
        <f t="shared" si="1"/>
        <v>--</v>
      </c>
      <c r="MJ13" s="190" t="str">
        <f t="shared" si="1"/>
        <v>--</v>
      </c>
      <c r="MK13" s="190" t="str">
        <f t="shared" si="1"/>
        <v>--</v>
      </c>
      <c r="ML13" s="190" t="str">
        <f t="shared" si="1"/>
        <v>--</v>
      </c>
      <c r="MM13" s="190" t="str">
        <f t="shared" si="1"/>
        <v>--</v>
      </c>
      <c r="MN13" s="190" t="str">
        <f t="shared" si="1"/>
        <v>--</v>
      </c>
      <c r="MO13" s="190" t="str">
        <f t="shared" si="1"/>
        <v>--</v>
      </c>
      <c r="MP13" s="190" t="str">
        <f t="shared" si="1"/>
        <v>--</v>
      </c>
      <c r="MQ13" s="190" t="str">
        <f t="shared" si="1"/>
        <v>--</v>
      </c>
      <c r="MR13" s="190" t="str">
        <f t="shared" si="1"/>
        <v>--</v>
      </c>
      <c r="MS13" s="190" t="str">
        <f t="shared" si="2"/>
        <v>--</v>
      </c>
      <c r="MT13" s="190" t="str">
        <f t="shared" si="2"/>
        <v>--</v>
      </c>
      <c r="MU13" s="190" t="str">
        <f t="shared" si="2"/>
        <v>--</v>
      </c>
      <c r="MV13" s="190" t="str">
        <f t="shared" si="2"/>
        <v>--</v>
      </c>
      <c r="MW13" s="190" t="str">
        <f t="shared" si="2"/>
        <v>--</v>
      </c>
      <c r="MX13" s="190" t="str">
        <f t="shared" si="2"/>
        <v>--</v>
      </c>
      <c r="MY13" s="190" t="str">
        <f t="shared" si="2"/>
        <v>--</v>
      </c>
      <c r="MZ13" s="190" t="str">
        <f t="shared" si="2"/>
        <v>--</v>
      </c>
      <c r="NA13" s="190" t="str">
        <f t="shared" si="2"/>
        <v>--</v>
      </c>
      <c r="NB13" s="190" t="str">
        <f t="shared" si="2"/>
        <v>--</v>
      </c>
      <c r="NC13" s="190" t="str">
        <f t="shared" si="3"/>
        <v>--</v>
      </c>
      <c r="ND13" s="190" t="str">
        <f t="shared" si="3"/>
        <v>--</v>
      </c>
      <c r="NE13" s="190" t="str">
        <f t="shared" si="3"/>
        <v>--</v>
      </c>
      <c r="NF13" s="190" t="str">
        <f t="shared" si="3"/>
        <v>--</v>
      </c>
      <c r="NG13" s="190" t="str">
        <f t="shared" si="3"/>
        <v>--</v>
      </c>
      <c r="NH13" s="190" t="str">
        <f t="shared" si="3"/>
        <v>--</v>
      </c>
      <c r="NI13" s="190" t="str">
        <f t="shared" si="3"/>
        <v>--</v>
      </c>
      <c r="NJ13" s="190" t="str">
        <f t="shared" si="3"/>
        <v>--</v>
      </c>
      <c r="NL13" s="378" t="str">
        <f t="shared" si="4"/>
        <v>--</v>
      </c>
      <c r="NM13" s="381">
        <v>2.7863777089783297</v>
      </c>
      <c r="NN13" s="381">
        <v>6.8241469816273028</v>
      </c>
      <c r="NO13" s="381">
        <v>6.369426751592357</v>
      </c>
      <c r="NP13" s="378" t="str">
        <f t="shared" si="5"/>
        <v>--</v>
      </c>
      <c r="NQ13" s="381">
        <v>1.5345268542199491</v>
      </c>
      <c r="NR13" s="378" t="str">
        <f t="shared" si="6"/>
        <v>--</v>
      </c>
      <c r="NS13" s="381">
        <v>6.0913705583756368</v>
      </c>
      <c r="NT13" s="378" t="str">
        <f t="shared" si="7"/>
        <v>--</v>
      </c>
      <c r="NU13" s="381">
        <v>15.112540192926042</v>
      </c>
      <c r="NV13" s="378" t="str">
        <f t="shared" si="8"/>
        <v>--</v>
      </c>
      <c r="NW13" s="381">
        <v>1.2987012987012987</v>
      </c>
      <c r="NX13" s="378" t="str">
        <f t="shared" si="9"/>
        <v>--</v>
      </c>
      <c r="NY13" s="381">
        <v>5.5408970976253311</v>
      </c>
      <c r="NZ13" s="378" t="str">
        <f t="shared" si="10"/>
        <v>--</v>
      </c>
      <c r="OA13" s="381">
        <v>26.265822784810116</v>
      </c>
      <c r="OB13" s="378" t="str">
        <f t="shared" si="11"/>
        <v>--</v>
      </c>
      <c r="OC13" s="378" t="str">
        <f t="shared" si="11"/>
        <v>--</v>
      </c>
      <c r="OD13" s="381">
        <v>4.972375690607735</v>
      </c>
      <c r="OE13" s="381">
        <v>8.4269662921348356</v>
      </c>
      <c r="OF13" s="381">
        <v>12.341772151898736</v>
      </c>
      <c r="OG13" s="378" t="str">
        <f t="shared" si="12"/>
        <v>--</v>
      </c>
      <c r="OH13" s="378" t="str">
        <f t="shared" si="12"/>
        <v>--</v>
      </c>
      <c r="OI13" s="378" t="str">
        <f t="shared" si="12"/>
        <v>--</v>
      </c>
      <c r="OJ13" s="381">
        <v>1.2820512820512813</v>
      </c>
      <c r="OK13" s="381">
        <v>2.1563342318059298</v>
      </c>
      <c r="OL13" s="381">
        <v>8.3067092651757228</v>
      </c>
      <c r="OM13" s="378" t="str">
        <f t="shared" si="13"/>
        <v>--</v>
      </c>
      <c r="ON13" s="378" t="str">
        <f t="shared" si="13"/>
        <v>--</v>
      </c>
      <c r="OO13" s="378" t="str">
        <f t="shared" si="13"/>
        <v>--</v>
      </c>
      <c r="OP13" s="381">
        <v>2.1806853582554537</v>
      </c>
      <c r="OQ13" s="381">
        <v>3.4210526315789496</v>
      </c>
      <c r="OR13" s="381">
        <v>4.4585987261146514</v>
      </c>
      <c r="OS13" s="378" t="str">
        <f t="shared" si="14"/>
        <v>--</v>
      </c>
      <c r="OT13" s="378" t="str">
        <f t="shared" si="14"/>
        <v>--</v>
      </c>
      <c r="OU13" s="381">
        <v>2.1671826625387007</v>
      </c>
      <c r="OV13" s="381">
        <v>3.1578947368421026</v>
      </c>
      <c r="OW13" s="381">
        <v>3.8216560509554105</v>
      </c>
      <c r="OX13" s="378" t="str">
        <f t="shared" si="15"/>
        <v>--</v>
      </c>
      <c r="OY13" s="381">
        <v>3.5897435897435908</v>
      </c>
      <c r="OZ13" s="381">
        <v>10.752688172043012</v>
      </c>
      <c r="PA13" s="381">
        <v>22.683706070287545</v>
      </c>
      <c r="PB13" s="378" t="str">
        <f t="shared" si="16"/>
        <v>--</v>
      </c>
      <c r="PC13" s="381">
        <v>14.687500000000012</v>
      </c>
      <c r="PD13" s="381">
        <v>26.701570680628286</v>
      </c>
      <c r="PE13" s="381">
        <v>31.428571428571441</v>
      </c>
      <c r="PF13" s="378" t="str">
        <f t="shared" si="17"/>
        <v>--</v>
      </c>
      <c r="PG13" s="381">
        <v>7.547169811320761</v>
      </c>
      <c r="PH13" s="381">
        <v>15.968586387434538</v>
      </c>
      <c r="PI13" s="381">
        <v>20.578778135048243</v>
      </c>
      <c r="PJ13" s="378" t="str">
        <f t="shared" si="18"/>
        <v>--</v>
      </c>
      <c r="PK13" s="381">
        <v>5.2959501557632374</v>
      </c>
      <c r="PL13" s="381">
        <v>12.010443864229771</v>
      </c>
      <c r="PM13" s="381">
        <v>12.738853503184723</v>
      </c>
      <c r="PN13" s="378" t="str">
        <f t="shared" si="19"/>
        <v>--</v>
      </c>
      <c r="PO13" s="381">
        <v>4.6875</v>
      </c>
      <c r="PP13" s="381">
        <v>0.79575596816976135</v>
      </c>
      <c r="PQ13" s="381">
        <v>1.2738853503184719</v>
      </c>
      <c r="PR13" s="378" t="str">
        <f t="shared" si="20"/>
        <v>--</v>
      </c>
      <c r="PS13" s="381">
        <v>1.5673981191222577</v>
      </c>
      <c r="PT13" s="381">
        <v>2.3809523809523814</v>
      </c>
      <c r="PU13" s="381">
        <v>3.1948881789137391</v>
      </c>
      <c r="PV13" s="378" t="str">
        <f t="shared" si="21"/>
        <v>--</v>
      </c>
      <c r="PW13" s="381">
        <v>1.261829652996846</v>
      </c>
      <c r="PX13" s="381">
        <v>0.78740157480314965</v>
      </c>
      <c r="PY13" s="381">
        <v>1.2779552715654967</v>
      </c>
      <c r="PZ13" s="378" t="str">
        <f t="shared" si="22"/>
        <v>--</v>
      </c>
      <c r="QA13" s="381">
        <v>0.31347962382445144</v>
      </c>
      <c r="QB13" s="381">
        <v>0.78740157480314965</v>
      </c>
      <c r="QC13" s="381">
        <v>1.9108280254777075</v>
      </c>
      <c r="QD13" s="378" t="str">
        <f t="shared" si="23"/>
        <v>--</v>
      </c>
      <c r="QE13" s="381">
        <v>0.31347962382445144</v>
      </c>
      <c r="QF13" s="381">
        <v>0.52910052910052885</v>
      </c>
      <c r="QG13" s="381">
        <v>0</v>
      </c>
      <c r="QH13" s="378" t="str">
        <f t="shared" si="24"/>
        <v>--</v>
      </c>
      <c r="QI13" s="381">
        <v>0.62695924764890276</v>
      </c>
      <c r="QJ13" s="381">
        <v>0.52631578947368396</v>
      </c>
      <c r="QK13" s="381">
        <v>0.32051282051282054</v>
      </c>
    </row>
    <row r="14" spans="1:454" x14ac:dyDescent="0.25">
      <c r="A14" s="114">
        <v>10</v>
      </c>
      <c r="B14" s="93" t="s">
        <v>88</v>
      </c>
      <c r="C14" s="189">
        <v>6.4039408866995062</v>
      </c>
      <c r="D14" s="189">
        <v>31.250000000000057</v>
      </c>
      <c r="E14" s="189">
        <v>46.54255319148939</v>
      </c>
      <c r="F14" s="189">
        <v>2.0040080160320644</v>
      </c>
      <c r="G14" s="189">
        <v>21.381142098273575</v>
      </c>
      <c r="H14" s="189">
        <v>39.884393063583822</v>
      </c>
      <c r="I14" s="189">
        <v>2.002503128911143</v>
      </c>
      <c r="J14" s="189">
        <v>13.101903695408749</v>
      </c>
      <c r="K14" s="189">
        <v>33.155080213903716</v>
      </c>
      <c r="L14" s="189">
        <v>0.8648648648648658</v>
      </c>
      <c r="M14" s="190">
        <v>11.231101511879043</v>
      </c>
      <c r="N14" s="190">
        <v>21.493624772313296</v>
      </c>
      <c r="O14" s="190">
        <v>0.51334702258726894</v>
      </c>
      <c r="P14" s="190">
        <v>8.8557213930348162</v>
      </c>
      <c r="Q14" s="190">
        <v>23.87096774193548</v>
      </c>
      <c r="R14" s="190" t="s">
        <v>286</v>
      </c>
      <c r="S14" s="190" t="s">
        <v>286</v>
      </c>
      <c r="T14" s="190" t="s">
        <v>286</v>
      </c>
      <c r="U14" s="190">
        <v>1.8036072144288573</v>
      </c>
      <c r="V14" s="190">
        <v>22.058823529411772</v>
      </c>
      <c r="W14" s="190">
        <v>39.534883720930246</v>
      </c>
      <c r="X14" s="190">
        <v>2.1356783919597992</v>
      </c>
      <c r="Y14" s="190">
        <v>14.543404735062012</v>
      </c>
      <c r="Z14" s="190">
        <v>33.393177737881494</v>
      </c>
      <c r="AA14" s="190">
        <v>1.1827956989247319</v>
      </c>
      <c r="AB14" s="132">
        <v>12.406417112299478</v>
      </c>
      <c r="AC14" s="132">
        <v>24.420677361853848</v>
      </c>
      <c r="AD14" s="132">
        <v>0.40983606557377</v>
      </c>
      <c r="AE14" s="132">
        <v>9.2977250247279848</v>
      </c>
      <c r="AF14" s="190">
        <v>27.070063694267539</v>
      </c>
      <c r="AG14" s="189">
        <v>1.3136288998357963</v>
      </c>
      <c r="AH14" s="189">
        <v>7.5367647058823559</v>
      </c>
      <c r="AI14" s="191">
        <v>17.021276595744681</v>
      </c>
      <c r="AJ14" s="191">
        <v>0</v>
      </c>
      <c r="AK14" s="190">
        <v>5.444887118193888</v>
      </c>
      <c r="AL14" s="190">
        <v>16.473988439306343</v>
      </c>
      <c r="AM14" s="190">
        <v>0.37546933667083832</v>
      </c>
      <c r="AN14" s="190">
        <v>3.2474804031354996</v>
      </c>
      <c r="AO14" s="190">
        <v>8.1996434937611316</v>
      </c>
      <c r="AP14" s="190">
        <v>0.21621621621621601</v>
      </c>
      <c r="AQ14" s="190">
        <v>2.26781857451404</v>
      </c>
      <c r="AR14" s="190">
        <v>5.6466302367941736</v>
      </c>
      <c r="AS14" s="190">
        <v>0</v>
      </c>
      <c r="AT14" s="190">
        <v>1.393034825870646</v>
      </c>
      <c r="AU14" s="190">
        <v>4.5161290322580667</v>
      </c>
      <c r="AV14" s="190" t="s">
        <v>286</v>
      </c>
      <c r="AW14" s="190" t="s">
        <v>286</v>
      </c>
      <c r="AX14" s="132" t="s">
        <v>286</v>
      </c>
      <c r="AY14" s="132" t="s">
        <v>286</v>
      </c>
      <c r="AZ14" s="132" t="s">
        <v>286</v>
      </c>
      <c r="BA14" s="132" t="s">
        <v>286</v>
      </c>
      <c r="BB14" s="190" t="s">
        <v>286</v>
      </c>
      <c r="BC14" s="132" t="s">
        <v>286</v>
      </c>
      <c r="BD14" s="132" t="s">
        <v>286</v>
      </c>
      <c r="BE14" s="132">
        <v>0.3243243243243239</v>
      </c>
      <c r="BF14" s="132">
        <v>7.0815450643776749</v>
      </c>
      <c r="BG14" s="190">
        <v>10.3202846975089</v>
      </c>
      <c r="BH14" s="132">
        <v>0.41109969167523108</v>
      </c>
      <c r="BI14" s="132">
        <v>4.8562933597621454</v>
      </c>
      <c r="BJ14" s="132">
        <v>16.031746031746032</v>
      </c>
      <c r="BK14" s="132">
        <v>3.4305317324185252</v>
      </c>
      <c r="BL14" s="190">
        <v>19.193857965451048</v>
      </c>
      <c r="BM14" s="132">
        <v>27.837837837837821</v>
      </c>
      <c r="BN14" s="192">
        <v>1.9148936170212774</v>
      </c>
      <c r="BO14" s="192">
        <v>22.478386167146969</v>
      </c>
      <c r="BP14" s="192">
        <v>31.940298507462678</v>
      </c>
      <c r="BQ14" s="190">
        <v>1.9132653061224518</v>
      </c>
      <c r="BR14" s="132">
        <v>15.264423076923087</v>
      </c>
      <c r="BS14" s="132">
        <v>29.69034608378869</v>
      </c>
      <c r="BT14" s="132">
        <v>0.54112554112554145</v>
      </c>
      <c r="BU14" s="190">
        <v>18.389553862894452</v>
      </c>
      <c r="BV14" s="132">
        <v>31.227436823104686</v>
      </c>
      <c r="BW14" s="132">
        <v>0.31217481789802271</v>
      </c>
      <c r="BX14" s="132">
        <v>15.25076765609008</v>
      </c>
      <c r="BY14" s="190">
        <v>32.633279483037128</v>
      </c>
      <c r="BZ14" s="132">
        <v>2.5728987993138963</v>
      </c>
      <c r="CA14" s="132">
        <v>11.516314779270635</v>
      </c>
      <c r="CB14" s="132">
        <v>18.918918918918923</v>
      </c>
      <c r="CC14" s="190">
        <v>1.0638297872340412</v>
      </c>
      <c r="CD14" s="132">
        <v>14.697406340057642</v>
      </c>
      <c r="CE14" s="132">
        <v>22.686567164179113</v>
      </c>
      <c r="CF14" s="132">
        <v>1.4030612244897964</v>
      </c>
      <c r="CG14" s="190">
        <v>10.096153846153841</v>
      </c>
      <c r="CH14" s="132">
        <v>18.5792349726776</v>
      </c>
      <c r="CI14" s="132">
        <v>0.21645021645021625</v>
      </c>
      <c r="CJ14" s="132">
        <v>10.905125408942185</v>
      </c>
      <c r="CK14" s="132">
        <v>22.382671480144378</v>
      </c>
      <c r="CL14" s="132">
        <v>0.10405827263267424</v>
      </c>
      <c r="CM14" s="132">
        <v>11.258955987717494</v>
      </c>
      <c r="CN14" s="132">
        <v>20.550161812297745</v>
      </c>
      <c r="CO14" s="132">
        <v>4.615384615384615</v>
      </c>
      <c r="CP14" s="190">
        <v>3.6328871892925454</v>
      </c>
      <c r="CQ14" s="132">
        <v>3.5135135135135136</v>
      </c>
      <c r="CR14" s="132">
        <v>3.8216560509554114</v>
      </c>
      <c r="CS14" s="192">
        <v>5.8739255014326606</v>
      </c>
      <c r="CT14" s="192">
        <v>4.1666666666666696</v>
      </c>
      <c r="CU14" s="190">
        <v>4.968152866242038</v>
      </c>
      <c r="CV14" s="132">
        <v>4.6318289786223268</v>
      </c>
      <c r="CW14" s="132">
        <v>2.0036429872495454</v>
      </c>
      <c r="CX14" s="192">
        <v>2.219755826859044</v>
      </c>
      <c r="CY14" s="192">
        <v>3.4988713318284446</v>
      </c>
      <c r="CZ14" s="190">
        <v>1.4869888475836428</v>
      </c>
      <c r="DA14" s="132">
        <v>2.4572649572649596</v>
      </c>
      <c r="DB14" s="132">
        <v>3.5940803382663851</v>
      </c>
      <c r="DC14" s="192">
        <v>1.0050251256281399</v>
      </c>
      <c r="DD14" s="192" t="s">
        <v>286</v>
      </c>
      <c r="DE14" s="190">
        <v>3.2692307692307701</v>
      </c>
      <c r="DF14" s="132">
        <v>4.6070460704607035</v>
      </c>
      <c r="DG14" s="132" t="s">
        <v>286</v>
      </c>
      <c r="DH14" s="192">
        <v>5.323741007194247</v>
      </c>
      <c r="DI14" s="192">
        <v>8.9552238805970088</v>
      </c>
      <c r="DJ14" s="190" t="s">
        <v>286</v>
      </c>
      <c r="DK14" s="132">
        <v>2.8503562945368199</v>
      </c>
      <c r="DL14" s="132">
        <v>4.189435336976322</v>
      </c>
      <c r="DM14" s="132" t="s">
        <v>286</v>
      </c>
      <c r="DN14" s="132">
        <v>3.386004514672686</v>
      </c>
      <c r="DO14" s="190">
        <v>5.947955390334573</v>
      </c>
      <c r="DP14" s="132" t="s">
        <v>286</v>
      </c>
      <c r="DQ14" s="132">
        <v>2.9661016949152552</v>
      </c>
      <c r="DR14" s="132">
        <v>2.6845637583892619</v>
      </c>
      <c r="DS14" s="132" t="s">
        <v>286</v>
      </c>
      <c r="DT14" s="190" t="s">
        <v>286</v>
      </c>
      <c r="DU14" s="194" t="s">
        <v>286</v>
      </c>
      <c r="DV14" s="194" t="s">
        <v>286</v>
      </c>
      <c r="DW14" s="192">
        <v>5.0359712230215852</v>
      </c>
      <c r="DX14" s="194">
        <v>8.0597014925373056</v>
      </c>
      <c r="DY14" s="190" t="s">
        <v>286</v>
      </c>
      <c r="DZ14" s="190">
        <v>2.4970273483947683</v>
      </c>
      <c r="EA14" s="190">
        <v>4.5537340619307836</v>
      </c>
      <c r="EB14" s="190" t="s">
        <v>286</v>
      </c>
      <c r="EC14" s="190">
        <v>2.3675310033821879</v>
      </c>
      <c r="ED14" s="190">
        <v>5.9479553903345677</v>
      </c>
      <c r="EE14" s="190" t="s">
        <v>286</v>
      </c>
      <c r="EF14" s="190">
        <v>3.919491525423735</v>
      </c>
      <c r="EG14" s="190">
        <v>4.7058823529411793</v>
      </c>
      <c r="EH14" s="190" t="s">
        <v>286</v>
      </c>
      <c r="EI14" s="190">
        <v>3.4615384615384603</v>
      </c>
      <c r="EJ14" s="190">
        <v>4.076086956521741</v>
      </c>
      <c r="EK14" s="190" t="s">
        <v>286</v>
      </c>
      <c r="EL14" s="132">
        <v>3.5919540229885043</v>
      </c>
      <c r="EM14" s="132">
        <v>7.4626865671641696</v>
      </c>
      <c r="EN14" s="132" t="s">
        <v>286</v>
      </c>
      <c r="EO14" s="132">
        <v>3.8095238095238098</v>
      </c>
      <c r="EP14" s="190">
        <v>8.5454545454545485</v>
      </c>
      <c r="EQ14" s="132" t="s">
        <v>286</v>
      </c>
      <c r="ER14" s="132">
        <v>2.367531003382187</v>
      </c>
      <c r="ES14" s="132">
        <v>6.3314711359404132</v>
      </c>
      <c r="ET14" s="132" t="s">
        <v>286</v>
      </c>
      <c r="EU14" s="190">
        <v>2.0127118644067798</v>
      </c>
      <c r="EV14" s="132">
        <v>2.0202020202020217</v>
      </c>
      <c r="EW14" s="132" t="s">
        <v>286</v>
      </c>
      <c r="EX14" s="132">
        <v>3.0710172744721675</v>
      </c>
      <c r="EY14" s="132">
        <v>2.9729729729729724</v>
      </c>
      <c r="EZ14" s="190" t="s">
        <v>286</v>
      </c>
      <c r="FA14" s="132">
        <v>3.6075036075036095</v>
      </c>
      <c r="FB14" s="132">
        <v>2.0895522388059722</v>
      </c>
      <c r="FC14" s="132" t="s">
        <v>286</v>
      </c>
      <c r="FD14" s="132">
        <v>2.0262216924910579</v>
      </c>
      <c r="FE14" s="190">
        <v>2.7272727272727266</v>
      </c>
      <c r="FF14" s="132" t="s">
        <v>286</v>
      </c>
      <c r="FG14" s="132">
        <v>1.2415349887133198</v>
      </c>
      <c r="FH14" s="132">
        <v>0.74487895716945951</v>
      </c>
      <c r="FI14" s="193" t="s">
        <v>286</v>
      </c>
      <c r="FJ14" s="190">
        <v>0.95642933049946954</v>
      </c>
      <c r="FK14" s="132">
        <v>0.50505050505050508</v>
      </c>
      <c r="FL14" s="132" t="s">
        <v>286</v>
      </c>
      <c r="FM14" s="132" t="s">
        <v>286</v>
      </c>
      <c r="FN14" s="132" t="s">
        <v>286</v>
      </c>
      <c r="FO14" s="190" t="s">
        <v>286</v>
      </c>
      <c r="FP14" s="132">
        <v>4.6109510086455288</v>
      </c>
      <c r="FQ14" s="132">
        <v>6.8862275449101746</v>
      </c>
      <c r="FR14" s="132" t="s">
        <v>286</v>
      </c>
      <c r="FS14" s="132">
        <v>3.2181168057210958</v>
      </c>
      <c r="FT14" s="190">
        <v>4.5454545454545414</v>
      </c>
      <c r="FU14" s="132" t="s">
        <v>286</v>
      </c>
      <c r="FV14" s="132">
        <v>1.1273957158962815</v>
      </c>
      <c r="FW14" s="132">
        <v>0.74487895716945951</v>
      </c>
      <c r="FX14" s="132" t="s">
        <v>286</v>
      </c>
      <c r="FY14" s="190">
        <v>1.0638297872340448</v>
      </c>
      <c r="FZ14" s="132">
        <v>0.67340067340067322</v>
      </c>
      <c r="GA14" s="132" t="s">
        <v>286</v>
      </c>
      <c r="GB14" s="132" t="s">
        <v>286</v>
      </c>
      <c r="GC14" s="132" t="s">
        <v>286</v>
      </c>
      <c r="GD14" s="190" t="s">
        <v>286</v>
      </c>
      <c r="GE14" s="132" t="s">
        <v>286</v>
      </c>
      <c r="GF14" s="132" t="s">
        <v>286</v>
      </c>
      <c r="GG14" s="132" t="s">
        <v>286</v>
      </c>
      <c r="GH14" s="132" t="s">
        <v>286</v>
      </c>
      <c r="GI14" s="190" t="s">
        <v>286</v>
      </c>
      <c r="GJ14" s="132" t="s">
        <v>286</v>
      </c>
      <c r="GK14" s="132">
        <v>3.8288288288288297</v>
      </c>
      <c r="GL14" s="132">
        <v>2.7985074626865658</v>
      </c>
      <c r="GM14" s="197" t="s">
        <v>286</v>
      </c>
      <c r="GN14" s="190">
        <v>2.9818956336528228</v>
      </c>
      <c r="GO14" s="132">
        <v>1.8518518518518536</v>
      </c>
      <c r="GP14" s="132" t="s">
        <v>286</v>
      </c>
      <c r="GQ14" s="132" t="s">
        <v>286</v>
      </c>
      <c r="GR14" s="132" t="s">
        <v>286</v>
      </c>
      <c r="GS14" s="190" t="s">
        <v>286</v>
      </c>
      <c r="GT14" s="132" t="s">
        <v>286</v>
      </c>
      <c r="GU14" s="132" t="s">
        <v>286</v>
      </c>
      <c r="GV14" s="132" t="s">
        <v>286</v>
      </c>
      <c r="GW14" s="132" t="s">
        <v>286</v>
      </c>
      <c r="GX14" s="190" t="s">
        <v>286</v>
      </c>
      <c r="GY14" s="190" t="s">
        <v>286</v>
      </c>
      <c r="GZ14" s="190">
        <v>4.2792792792792786</v>
      </c>
      <c r="HA14" s="190">
        <v>3.1657355679702039</v>
      </c>
      <c r="HB14" s="190" t="s">
        <v>286</v>
      </c>
      <c r="HC14" s="190">
        <v>4.1445270988310359</v>
      </c>
      <c r="HD14" s="190">
        <v>5.3962900505902232</v>
      </c>
      <c r="HE14" s="190" t="s">
        <v>286</v>
      </c>
      <c r="HF14" s="190" t="s">
        <v>286</v>
      </c>
      <c r="HG14" s="190" t="s">
        <v>286</v>
      </c>
      <c r="HH14" s="190" t="s">
        <v>286</v>
      </c>
      <c r="HI14" s="190" t="s">
        <v>286</v>
      </c>
      <c r="HJ14" s="190" t="s">
        <v>286</v>
      </c>
      <c r="HK14" s="190" t="s">
        <v>286</v>
      </c>
      <c r="HL14" s="132" t="s">
        <v>286</v>
      </c>
      <c r="HM14" s="132" t="s">
        <v>286</v>
      </c>
      <c r="HN14" s="132" t="s">
        <v>286</v>
      </c>
      <c r="HO14" s="132">
        <v>4.514672686230246</v>
      </c>
      <c r="HP14" s="190">
        <v>7.6350093109869643</v>
      </c>
      <c r="HQ14" s="132" t="s">
        <v>286</v>
      </c>
      <c r="HR14" s="132">
        <v>3.940362087326946</v>
      </c>
      <c r="HS14" s="132">
        <v>6.4080944350758839</v>
      </c>
      <c r="HT14" s="196" t="s">
        <v>286</v>
      </c>
      <c r="HU14" s="190">
        <v>4.23892100192678</v>
      </c>
      <c r="HV14" s="192">
        <v>2.7100271002710028</v>
      </c>
      <c r="HW14" s="192" t="s">
        <v>286</v>
      </c>
      <c r="HX14" s="192">
        <v>4.1847041847041906</v>
      </c>
      <c r="HY14" s="192">
        <v>6.2874251497005957</v>
      </c>
      <c r="HZ14" s="192" t="s">
        <v>286</v>
      </c>
      <c r="IA14" s="192">
        <v>3.6817102137767237</v>
      </c>
      <c r="IB14" s="192">
        <v>6.1930783242258665</v>
      </c>
      <c r="IC14" s="192" t="s">
        <v>286</v>
      </c>
      <c r="ID14" s="192">
        <v>2.3622047244094513</v>
      </c>
      <c r="IE14" s="192">
        <v>3.1716417910447801</v>
      </c>
      <c r="IF14" s="192" t="s">
        <v>286</v>
      </c>
      <c r="IG14" s="192">
        <v>1.9189765458422139</v>
      </c>
      <c r="IH14" s="192">
        <v>3.2040472175379437</v>
      </c>
      <c r="II14" s="192">
        <v>1.7152658662092639</v>
      </c>
      <c r="IJ14" s="192">
        <v>7.4712643678160999</v>
      </c>
      <c r="IK14" s="192">
        <v>6.7750677506775041</v>
      </c>
      <c r="IL14" s="192">
        <v>1.705756929637527</v>
      </c>
      <c r="IM14" s="192">
        <v>8.8023088023088043</v>
      </c>
      <c r="IN14" s="192">
        <v>8.9820359281437145</v>
      </c>
      <c r="IO14" s="192">
        <v>2.0434227330779051</v>
      </c>
      <c r="IP14" s="192">
        <v>7.0071258907363392</v>
      </c>
      <c r="IQ14" s="192">
        <v>12.181818181818178</v>
      </c>
      <c r="IR14" s="192">
        <v>0.55679287305122505</v>
      </c>
      <c r="IS14" s="192" t="s">
        <v>286</v>
      </c>
      <c r="IT14" s="192" t="s">
        <v>286</v>
      </c>
      <c r="IU14" s="192">
        <v>0.74468085106382942</v>
      </c>
      <c r="IV14" s="192" t="s">
        <v>286</v>
      </c>
      <c r="IW14" s="192" t="s">
        <v>286</v>
      </c>
      <c r="IX14" s="192" t="str">
        <f t="shared" si="0"/>
        <v>--</v>
      </c>
      <c r="IY14" s="192" t="str">
        <f t="shared" si="0"/>
        <v>--</v>
      </c>
      <c r="IZ14" s="192" t="str">
        <f t="shared" si="0"/>
        <v>--</v>
      </c>
      <c r="JA14" s="192" t="str">
        <f t="shared" si="0"/>
        <v>--</v>
      </c>
      <c r="JB14" s="192" t="str">
        <f t="shared" si="0"/>
        <v>--</v>
      </c>
      <c r="JC14" s="243">
        <v>1.7006802721088401</v>
      </c>
      <c r="JD14" s="243">
        <v>6.2314540059347197</v>
      </c>
      <c r="JE14" s="243">
        <v>15.7534246575342</v>
      </c>
      <c r="JF14" s="243">
        <v>3.3826638477801301</v>
      </c>
      <c r="JG14" s="243">
        <v>3.21100917431193</v>
      </c>
      <c r="JH14" s="243">
        <v>10.8433734939759</v>
      </c>
      <c r="JI14" s="243">
        <v>2.0618556701030899</v>
      </c>
      <c r="JJ14" s="243">
        <v>1.7804154302670601</v>
      </c>
      <c r="JK14" s="243">
        <v>5.8419243986254301</v>
      </c>
      <c r="JL14" s="243">
        <v>2.5369978858350999</v>
      </c>
      <c r="JM14" s="243">
        <v>2.29885057471264</v>
      </c>
      <c r="JN14" s="243">
        <v>4.8192771084337398</v>
      </c>
      <c r="JO14" s="219">
        <v>3.8194444444444402</v>
      </c>
      <c r="JP14" s="219">
        <v>11.746987951807199</v>
      </c>
      <c r="JQ14" s="219">
        <v>27.8350515463917</v>
      </c>
      <c r="JR14" s="219">
        <v>5.0847457627118597</v>
      </c>
      <c r="JS14" s="219">
        <v>7.1428571428571397</v>
      </c>
      <c r="JT14" s="219">
        <v>27.091633466135502</v>
      </c>
      <c r="JU14" s="219">
        <v>2.0689655172413799</v>
      </c>
      <c r="JV14" s="219">
        <v>7.1641791044776104</v>
      </c>
      <c r="JW14" s="219">
        <v>19.931271477663199</v>
      </c>
      <c r="JX14" s="219">
        <v>2.9661016949152499</v>
      </c>
      <c r="JY14" s="219">
        <v>5.0691244239631299</v>
      </c>
      <c r="JZ14" s="219">
        <v>21.115537848605602</v>
      </c>
      <c r="KA14" s="223">
        <v>0.696864111498258</v>
      </c>
      <c r="KB14" s="219">
        <v>1.5197568389057801</v>
      </c>
      <c r="KC14" s="219">
        <v>1.39372822299652</v>
      </c>
      <c r="KD14" s="219">
        <v>2.32558139534884</v>
      </c>
      <c r="KE14" s="223">
        <v>0.68965517241379304</v>
      </c>
      <c r="KF14" s="223">
        <v>0.80321285140562204</v>
      </c>
      <c r="KG14" s="223">
        <v>0.348432055749129</v>
      </c>
      <c r="KH14" s="219">
        <v>1.21580547112462</v>
      </c>
      <c r="KI14" s="219">
        <v>2.4390243902439002</v>
      </c>
      <c r="KJ14" s="223">
        <v>0.84566596194503096</v>
      </c>
      <c r="KK14" s="219">
        <v>2.5287356321839098</v>
      </c>
      <c r="KL14" s="219">
        <v>3.2128514056224899</v>
      </c>
      <c r="KM14" s="219">
        <v>0</v>
      </c>
      <c r="KN14" s="223">
        <v>0.303951367781155</v>
      </c>
      <c r="KO14" s="219">
        <v>1.39372822299652</v>
      </c>
      <c r="KP14" s="223">
        <v>0.42283298097251498</v>
      </c>
      <c r="KQ14" s="223">
        <v>0.91954022988505701</v>
      </c>
      <c r="KR14" s="223">
        <v>0.80321285140562204</v>
      </c>
      <c r="KS14" s="219">
        <v>0</v>
      </c>
      <c r="KT14" s="219">
        <v>0</v>
      </c>
      <c r="KU14" s="219">
        <v>2.7874564459930302</v>
      </c>
      <c r="KV14" s="223">
        <v>0.42283298097251498</v>
      </c>
      <c r="KW14" s="223">
        <v>0.68965517241379304</v>
      </c>
      <c r="KX14" s="219">
        <v>1.2048192771084301</v>
      </c>
      <c r="KY14" s="219">
        <v>0</v>
      </c>
      <c r="KZ14" s="223">
        <v>0.30487804878048802</v>
      </c>
      <c r="LA14" s="219">
        <v>0</v>
      </c>
      <c r="LB14" s="223">
        <v>0.63424947145877397</v>
      </c>
      <c r="LC14" s="223">
        <v>0.45977011494252801</v>
      </c>
      <c r="LD14" s="219">
        <v>0</v>
      </c>
      <c r="LE14" s="223">
        <v>0.348432055749129</v>
      </c>
      <c r="LF14" s="219">
        <v>0</v>
      </c>
      <c r="LG14" s="219">
        <v>1.0452961672473899</v>
      </c>
      <c r="LH14" s="223">
        <v>0.63424947145877397</v>
      </c>
      <c r="LI14" s="223">
        <v>0.45977011494252801</v>
      </c>
      <c r="LJ14" s="219">
        <v>0</v>
      </c>
      <c r="LK14" s="219">
        <v>1.0452961672473899</v>
      </c>
      <c r="LL14" s="223">
        <v>0.60790273556231</v>
      </c>
      <c r="LM14" s="219">
        <v>2.0905923344947701</v>
      </c>
      <c r="LN14" s="219">
        <v>0</v>
      </c>
      <c r="LO14" s="223">
        <v>0.69124423963133597</v>
      </c>
      <c r="LP14" s="223">
        <v>0.40322580645161299</v>
      </c>
      <c r="LQ14" s="219">
        <v>0</v>
      </c>
      <c r="LR14" s="219">
        <v>1.5197568389057801</v>
      </c>
      <c r="LS14" s="219">
        <v>2.4390243902439002</v>
      </c>
      <c r="LT14" s="223">
        <v>0.21276595744680801</v>
      </c>
      <c r="LU14" s="219">
        <v>1.1520737327188899</v>
      </c>
      <c r="LV14" s="219">
        <v>5.2419354838709697</v>
      </c>
      <c r="LW14" s="223">
        <v>0.696864111498258</v>
      </c>
      <c r="LX14" s="219">
        <v>1.21580547112462</v>
      </c>
      <c r="LY14" s="219">
        <v>2.4390243902439002</v>
      </c>
      <c r="LZ14" s="219">
        <v>1.6985138004246301</v>
      </c>
      <c r="MA14" s="223">
        <v>0.92165898617511499</v>
      </c>
      <c r="MB14" s="219">
        <v>6.0483870967741904</v>
      </c>
      <c r="MC14" s="219">
        <v>0</v>
      </c>
      <c r="MD14" s="223">
        <v>0.914634146341464</v>
      </c>
      <c r="ME14" s="219">
        <v>2.4390243902439002</v>
      </c>
      <c r="MF14" s="223">
        <v>0.42462845010615702</v>
      </c>
      <c r="MG14" s="219">
        <v>1.1547344110854501</v>
      </c>
      <c r="MH14" s="219">
        <v>2.4193548387096802</v>
      </c>
      <c r="MI14" s="190" t="str">
        <f t="shared" si="1"/>
        <v>--</v>
      </c>
      <c r="MJ14" s="190" t="str">
        <f t="shared" si="1"/>
        <v>--</v>
      </c>
      <c r="MK14" s="190" t="str">
        <f t="shared" si="1"/>
        <v>--</v>
      </c>
      <c r="ML14" s="190" t="str">
        <f t="shared" si="1"/>
        <v>--</v>
      </c>
      <c r="MM14" s="190" t="str">
        <f t="shared" si="1"/>
        <v>--</v>
      </c>
      <c r="MN14" s="190" t="str">
        <f t="shared" si="1"/>
        <v>--</v>
      </c>
      <c r="MO14" s="190" t="str">
        <f t="shared" si="1"/>
        <v>--</v>
      </c>
      <c r="MP14" s="190" t="str">
        <f t="shared" si="1"/>
        <v>--</v>
      </c>
      <c r="MQ14" s="190" t="str">
        <f t="shared" si="1"/>
        <v>--</v>
      </c>
      <c r="MR14" s="190" t="str">
        <f t="shared" si="1"/>
        <v>--</v>
      </c>
      <c r="MS14" s="190" t="str">
        <f t="shared" si="2"/>
        <v>--</v>
      </c>
      <c r="MT14" s="190" t="str">
        <f t="shared" si="2"/>
        <v>--</v>
      </c>
      <c r="MU14" s="190" t="str">
        <f t="shared" si="2"/>
        <v>--</v>
      </c>
      <c r="MV14" s="190" t="str">
        <f t="shared" si="2"/>
        <v>--</v>
      </c>
      <c r="MW14" s="190" t="str">
        <f t="shared" si="2"/>
        <v>--</v>
      </c>
      <c r="MX14" s="190" t="str">
        <f t="shared" si="2"/>
        <v>--</v>
      </c>
      <c r="MY14" s="190" t="str">
        <f t="shared" si="2"/>
        <v>--</v>
      </c>
      <c r="MZ14" s="190" t="str">
        <f t="shared" si="2"/>
        <v>--</v>
      </c>
      <c r="NA14" s="190" t="str">
        <f t="shared" si="2"/>
        <v>--</v>
      </c>
      <c r="NB14" s="190" t="str">
        <f t="shared" si="2"/>
        <v>--</v>
      </c>
      <c r="NC14" s="190" t="str">
        <f t="shared" si="3"/>
        <v>--</v>
      </c>
      <c r="ND14" s="190" t="str">
        <f t="shared" si="3"/>
        <v>--</v>
      </c>
      <c r="NE14" s="190" t="str">
        <f t="shared" si="3"/>
        <v>--</v>
      </c>
      <c r="NF14" s="190" t="str">
        <f t="shared" si="3"/>
        <v>--</v>
      </c>
      <c r="NG14" s="190" t="str">
        <f t="shared" si="3"/>
        <v>--</v>
      </c>
      <c r="NH14" s="190" t="str">
        <f t="shared" si="3"/>
        <v>--</v>
      </c>
      <c r="NI14" s="190" t="str">
        <f t="shared" si="3"/>
        <v>--</v>
      </c>
      <c r="NJ14" s="190" t="str">
        <f t="shared" si="3"/>
        <v>--</v>
      </c>
      <c r="NL14" s="378" t="str">
        <f t="shared" si="4"/>
        <v>--</v>
      </c>
      <c r="NM14" s="381">
        <v>1.2793176972281446</v>
      </c>
      <c r="NN14" s="381">
        <v>3.5019455252918319</v>
      </c>
      <c r="NO14" s="381">
        <v>6.0498220640569436</v>
      </c>
      <c r="NP14" s="378" t="str">
        <f t="shared" si="5"/>
        <v>--</v>
      </c>
      <c r="NQ14" s="381">
        <v>0.43243243243243273</v>
      </c>
      <c r="NR14" s="378" t="str">
        <f t="shared" si="6"/>
        <v>--</v>
      </c>
      <c r="NS14" s="381">
        <v>8.3511777301927204</v>
      </c>
      <c r="NT14" s="378" t="str">
        <f t="shared" si="7"/>
        <v>--</v>
      </c>
      <c r="NU14" s="381">
        <v>22.540250447227191</v>
      </c>
      <c r="NV14" s="378" t="str">
        <f t="shared" si="8"/>
        <v>--</v>
      </c>
      <c r="NW14" s="381">
        <v>0.3086419753086419</v>
      </c>
      <c r="NX14" s="378" t="str">
        <f t="shared" si="9"/>
        <v>--</v>
      </c>
      <c r="NY14" s="381">
        <v>5.8300395256916895</v>
      </c>
      <c r="NZ14" s="378" t="str">
        <f t="shared" si="10"/>
        <v>--</v>
      </c>
      <c r="OA14" s="381">
        <v>20.031796502384758</v>
      </c>
      <c r="OB14" s="378" t="str">
        <f t="shared" si="11"/>
        <v>--</v>
      </c>
      <c r="OC14" s="378" t="str">
        <f t="shared" si="11"/>
        <v>--</v>
      </c>
      <c r="OD14" s="381">
        <v>0.34129692832764508</v>
      </c>
      <c r="OE14" s="381">
        <v>3.264094955489615</v>
      </c>
      <c r="OF14" s="381">
        <v>11.683848797250857</v>
      </c>
      <c r="OG14" s="378" t="str">
        <f t="shared" si="12"/>
        <v>--</v>
      </c>
      <c r="OH14" s="378" t="str">
        <f t="shared" si="12"/>
        <v>--</v>
      </c>
      <c r="OI14" s="378" t="str">
        <f t="shared" si="12"/>
        <v>--</v>
      </c>
      <c r="OJ14" s="381">
        <v>1.2684989429175464</v>
      </c>
      <c r="OK14" s="381">
        <v>1.3761467889908268</v>
      </c>
      <c r="OL14" s="381">
        <v>6.4257028112449781</v>
      </c>
      <c r="OM14" s="378" t="str">
        <f t="shared" si="13"/>
        <v>--</v>
      </c>
      <c r="ON14" s="378" t="str">
        <f t="shared" si="13"/>
        <v>--</v>
      </c>
      <c r="OO14" s="378" t="str">
        <f t="shared" si="13"/>
        <v>--</v>
      </c>
      <c r="OP14" s="381">
        <v>0.21413276231263351</v>
      </c>
      <c r="OQ14" s="381">
        <v>0.38610038610038611</v>
      </c>
      <c r="OR14" s="381">
        <v>3.5714285714285743</v>
      </c>
      <c r="OS14" s="378" t="str">
        <f t="shared" si="14"/>
        <v>--</v>
      </c>
      <c r="OT14" s="378" t="str">
        <f t="shared" si="14"/>
        <v>--</v>
      </c>
      <c r="OU14" s="381">
        <v>1.0683760683760681</v>
      </c>
      <c r="OV14" s="381">
        <v>1.5503875968992253</v>
      </c>
      <c r="OW14" s="381">
        <v>3.2258064516129044</v>
      </c>
      <c r="OX14" s="378" t="str">
        <f t="shared" si="15"/>
        <v>--</v>
      </c>
      <c r="OY14" s="381">
        <v>6.7653276955602601</v>
      </c>
      <c r="OZ14" s="381">
        <v>8.7356321839080451</v>
      </c>
      <c r="PA14" s="381">
        <v>16.867469879518072</v>
      </c>
      <c r="PB14" s="378" t="str">
        <f t="shared" si="16"/>
        <v>--</v>
      </c>
      <c r="PC14" s="381">
        <v>8.1023454157782542</v>
      </c>
      <c r="PD14" s="381">
        <v>13.953488372093023</v>
      </c>
      <c r="PE14" s="381">
        <v>25.622775800711739</v>
      </c>
      <c r="PF14" s="378" t="str">
        <f t="shared" si="17"/>
        <v>--</v>
      </c>
      <c r="PG14" s="381">
        <v>1.7621145374449352</v>
      </c>
      <c r="PH14" s="381">
        <v>4.0160642570281126</v>
      </c>
      <c r="PI14" s="381">
        <v>17.625899280575535</v>
      </c>
      <c r="PJ14" s="378" t="str">
        <f t="shared" si="18"/>
        <v>--</v>
      </c>
      <c r="PK14" s="381">
        <v>1.495726495726496</v>
      </c>
      <c r="PL14" s="381">
        <v>3.5433070866141736</v>
      </c>
      <c r="PM14" s="381">
        <v>14.234875444839858</v>
      </c>
      <c r="PN14" s="378" t="str">
        <f t="shared" si="19"/>
        <v>--</v>
      </c>
      <c r="PO14" s="381">
        <v>1.2903225806451613</v>
      </c>
      <c r="PP14" s="381">
        <v>1.587301587301587</v>
      </c>
      <c r="PQ14" s="381">
        <v>1.0714285714285725</v>
      </c>
      <c r="PR14" s="378" t="str">
        <f t="shared" si="20"/>
        <v>--</v>
      </c>
      <c r="PS14" s="381">
        <v>0.21551724137931014</v>
      </c>
      <c r="PT14" s="381">
        <v>1.1904761904761909</v>
      </c>
      <c r="PU14" s="381">
        <v>1.7857142857142863</v>
      </c>
      <c r="PV14" s="378" t="str">
        <f t="shared" si="21"/>
        <v>--</v>
      </c>
      <c r="PW14" s="381">
        <v>0.4301075268817201</v>
      </c>
      <c r="PX14" s="381">
        <v>0</v>
      </c>
      <c r="PY14" s="381">
        <v>0.35714285714285743</v>
      </c>
      <c r="PZ14" s="378" t="str">
        <f t="shared" si="22"/>
        <v>--</v>
      </c>
      <c r="QA14" s="381">
        <v>0.21505376344085994</v>
      </c>
      <c r="QB14" s="381">
        <v>0</v>
      </c>
      <c r="QC14" s="381">
        <v>0.35842293906810041</v>
      </c>
      <c r="QD14" s="378" t="str">
        <f t="shared" si="23"/>
        <v>--</v>
      </c>
      <c r="QE14" s="381">
        <v>0.21598272138228916</v>
      </c>
      <c r="QF14" s="381">
        <v>0.39682539682539675</v>
      </c>
      <c r="QG14" s="381">
        <v>0</v>
      </c>
      <c r="QH14" s="378" t="str">
        <f t="shared" si="24"/>
        <v>--</v>
      </c>
      <c r="QI14" s="381">
        <v>0.21505376344085994</v>
      </c>
      <c r="QJ14" s="381">
        <v>0.39682539682539691</v>
      </c>
      <c r="QK14" s="381">
        <v>0</v>
      </c>
    </row>
    <row r="15" spans="1:454" x14ac:dyDescent="0.25">
      <c r="A15" s="114">
        <v>11</v>
      </c>
      <c r="B15" s="93" t="s">
        <v>11</v>
      </c>
      <c r="C15" s="189">
        <v>16.551724137931046</v>
      </c>
      <c r="D15" s="189">
        <v>34.523809523809568</v>
      </c>
      <c r="E15" s="189">
        <v>45.962732919254655</v>
      </c>
      <c r="F15" s="189">
        <v>2.5</v>
      </c>
      <c r="G15" s="189">
        <v>22.834645669291341</v>
      </c>
      <c r="H15" s="189">
        <v>41.414141414141405</v>
      </c>
      <c r="I15" s="189">
        <v>8.6363636363636385</v>
      </c>
      <c r="J15" s="189">
        <v>31.111111111111104</v>
      </c>
      <c r="K15" s="189">
        <v>30.392156862745107</v>
      </c>
      <c r="L15" s="189">
        <v>4.8034934497816613</v>
      </c>
      <c r="M15" s="190">
        <v>18.382352941176482</v>
      </c>
      <c r="N15" s="190">
        <v>29.611650485436879</v>
      </c>
      <c r="O15" s="190">
        <v>3.1088082901554408</v>
      </c>
      <c r="P15" s="190">
        <v>17.857142857142865</v>
      </c>
      <c r="Q15" s="190">
        <v>30.167597765363144</v>
      </c>
      <c r="R15" s="190" t="s">
        <v>286</v>
      </c>
      <c r="S15" s="190" t="s">
        <v>286</v>
      </c>
      <c r="T15" s="190" t="s">
        <v>286</v>
      </c>
      <c r="U15" s="190">
        <v>3.1250000000000004</v>
      </c>
      <c r="V15" s="190">
        <v>24.409448818897644</v>
      </c>
      <c r="W15" s="190">
        <v>41.83673469387756</v>
      </c>
      <c r="X15" s="190">
        <v>9.0909090909090899</v>
      </c>
      <c r="Y15" s="190">
        <v>32.222222222222229</v>
      </c>
      <c r="Z15" s="190">
        <v>32.323232323232332</v>
      </c>
      <c r="AA15" s="190">
        <v>5.6521739130434803</v>
      </c>
      <c r="AB15" s="132">
        <v>21.376811594202913</v>
      </c>
      <c r="AC15" s="132">
        <v>30.622009569378001</v>
      </c>
      <c r="AD15" s="132">
        <v>5.1546391752577314</v>
      </c>
      <c r="AE15" s="132">
        <v>17.346938775510203</v>
      </c>
      <c r="AF15" s="190">
        <v>30.555555555555568</v>
      </c>
      <c r="AG15" s="189">
        <v>2.7586206896551739</v>
      </c>
      <c r="AH15" s="189">
        <v>11.507936507936506</v>
      </c>
      <c r="AI15" s="191">
        <v>21.118012422360248</v>
      </c>
      <c r="AJ15" s="191">
        <v>0.625</v>
      </c>
      <c r="AK15" s="190">
        <v>10.236220472440944</v>
      </c>
      <c r="AL15" s="190">
        <v>20.202020202020211</v>
      </c>
      <c r="AM15" s="190">
        <v>1.363636363636364</v>
      </c>
      <c r="AN15" s="190">
        <v>3.3333333333333348</v>
      </c>
      <c r="AO15" s="190">
        <v>11.76470588235294</v>
      </c>
      <c r="AP15" s="190">
        <v>0.43668122270742382</v>
      </c>
      <c r="AQ15" s="190">
        <v>4.0441176470588225</v>
      </c>
      <c r="AR15" s="190">
        <v>7.7669902912621387</v>
      </c>
      <c r="AS15" s="190">
        <v>0.51813471502590702</v>
      </c>
      <c r="AT15" s="190">
        <v>2.0408163265306123</v>
      </c>
      <c r="AU15" s="190">
        <v>11.173184357541903</v>
      </c>
      <c r="AV15" s="190" t="s">
        <v>286</v>
      </c>
      <c r="AW15" s="190" t="s">
        <v>286</v>
      </c>
      <c r="AX15" s="132" t="s">
        <v>286</v>
      </c>
      <c r="AY15" s="132" t="s">
        <v>286</v>
      </c>
      <c r="AZ15" s="132" t="s">
        <v>286</v>
      </c>
      <c r="BA15" s="132" t="s">
        <v>286</v>
      </c>
      <c r="BB15" s="190" t="s">
        <v>286</v>
      </c>
      <c r="BC15" s="132" t="s">
        <v>286</v>
      </c>
      <c r="BD15" s="132" t="s">
        <v>286</v>
      </c>
      <c r="BE15" s="132">
        <v>0.87336244541484742</v>
      </c>
      <c r="BF15" s="132">
        <v>10.909090909090907</v>
      </c>
      <c r="BG15" s="190">
        <v>15.789473684210533</v>
      </c>
      <c r="BH15" s="132">
        <v>4.6391752577319574</v>
      </c>
      <c r="BI15" s="132">
        <v>9.6938775510204138</v>
      </c>
      <c r="BJ15" s="132">
        <v>12.707182320441989</v>
      </c>
      <c r="BK15" s="132">
        <v>11.80811808118081</v>
      </c>
      <c r="BL15" s="190">
        <v>29.875518672199188</v>
      </c>
      <c r="BM15" s="132">
        <v>32.484076433121011</v>
      </c>
      <c r="BN15" s="192">
        <v>1.9867549668874169</v>
      </c>
      <c r="BO15" s="192">
        <v>31.967213114754109</v>
      </c>
      <c r="BP15" s="192">
        <v>49.504950495049492</v>
      </c>
      <c r="BQ15" s="190">
        <v>6.9767441860465134</v>
      </c>
      <c r="BR15" s="132">
        <v>30.357142857142865</v>
      </c>
      <c r="BS15" s="132">
        <v>25.77319587628865</v>
      </c>
      <c r="BT15" s="132">
        <v>4.7826086956521738</v>
      </c>
      <c r="BU15" s="190">
        <v>24.175824175824197</v>
      </c>
      <c r="BV15" s="132">
        <v>34.466019417475749</v>
      </c>
      <c r="BW15" s="132">
        <v>2.5510204081632657</v>
      </c>
      <c r="BX15" s="132">
        <v>20.103092783505158</v>
      </c>
      <c r="BY15" s="190">
        <v>29.834254143646429</v>
      </c>
      <c r="BZ15" s="132">
        <v>7.3800738007380078</v>
      </c>
      <c r="CA15" s="132">
        <v>14.107883817427389</v>
      </c>
      <c r="CB15" s="132">
        <v>17.834394904458591</v>
      </c>
      <c r="CC15" s="190">
        <v>0.66225165562913912</v>
      </c>
      <c r="CD15" s="132">
        <v>22.95081967213115</v>
      </c>
      <c r="CE15" s="132">
        <v>34.653465346534645</v>
      </c>
      <c r="CF15" s="132">
        <v>6.0465116279069786</v>
      </c>
      <c r="CG15" s="190">
        <v>22.619047619047624</v>
      </c>
      <c r="CH15" s="132">
        <v>17.525773195876283</v>
      </c>
      <c r="CI15" s="132">
        <v>3.0434782608695667</v>
      </c>
      <c r="CJ15" s="132">
        <v>14.652014652014637</v>
      </c>
      <c r="CK15" s="132">
        <v>22.330097087378643</v>
      </c>
      <c r="CL15" s="132">
        <v>1.5306122448979596</v>
      </c>
      <c r="CM15" s="132">
        <v>14.432989690721651</v>
      </c>
      <c r="CN15" s="132">
        <v>18.994413407821238</v>
      </c>
      <c r="CO15" s="132">
        <v>11.678832116788314</v>
      </c>
      <c r="CP15" s="190">
        <v>12.083333333333332</v>
      </c>
      <c r="CQ15" s="132">
        <v>3.1446540880503147</v>
      </c>
      <c r="CR15" s="132">
        <v>1.3071895424836604</v>
      </c>
      <c r="CS15" s="192">
        <v>10.483870967741938</v>
      </c>
      <c r="CT15" s="192">
        <v>0.99009900990098998</v>
      </c>
      <c r="CU15" s="190">
        <v>5.1162790697674394</v>
      </c>
      <c r="CV15" s="132">
        <v>7.7380952380952364</v>
      </c>
      <c r="CW15" s="132">
        <v>1.0101010101010099</v>
      </c>
      <c r="CX15" s="192">
        <v>1.7777777777777772</v>
      </c>
      <c r="CY15" s="192">
        <v>6.3432835820895539</v>
      </c>
      <c r="CZ15" s="190">
        <v>4.4554455445544532</v>
      </c>
      <c r="DA15" s="132">
        <v>6.4171122994652388</v>
      </c>
      <c r="DB15" s="132">
        <v>3.2258064516129035</v>
      </c>
      <c r="DC15" s="192">
        <v>2.8409090909090891</v>
      </c>
      <c r="DD15" s="192" t="s">
        <v>286</v>
      </c>
      <c r="DE15" s="190">
        <v>7.4688796680497971</v>
      </c>
      <c r="DF15" s="132">
        <v>4.4025157232704402</v>
      </c>
      <c r="DG15" s="132" t="s">
        <v>286</v>
      </c>
      <c r="DH15" s="192">
        <v>6.4000000000000012</v>
      </c>
      <c r="DI15" s="192">
        <v>4.9504950495049513</v>
      </c>
      <c r="DJ15" s="190" t="s">
        <v>286</v>
      </c>
      <c r="DK15" s="132">
        <v>7.1428571428571432</v>
      </c>
      <c r="DL15" s="132">
        <v>5.0505050505050502</v>
      </c>
      <c r="DM15" s="132" t="s">
        <v>286</v>
      </c>
      <c r="DN15" s="132">
        <v>4.4943820224719104</v>
      </c>
      <c r="DO15" s="190">
        <v>5.4455445544554477</v>
      </c>
      <c r="DP15" s="132" t="s">
        <v>286</v>
      </c>
      <c r="DQ15" s="132">
        <v>2.1621621621621623</v>
      </c>
      <c r="DR15" s="132">
        <v>5.1136363636363669</v>
      </c>
      <c r="DS15" s="132" t="s">
        <v>286</v>
      </c>
      <c r="DT15" s="190" t="s">
        <v>286</v>
      </c>
      <c r="DU15" s="194" t="s">
        <v>286</v>
      </c>
      <c r="DV15" s="194" t="s">
        <v>286</v>
      </c>
      <c r="DW15" s="192">
        <v>9.67741935483871</v>
      </c>
      <c r="DX15" s="194">
        <v>6.9306930693069342</v>
      </c>
      <c r="DY15" s="190" t="s">
        <v>286</v>
      </c>
      <c r="DZ15" s="190">
        <v>5.3571428571428594</v>
      </c>
      <c r="EA15" s="190">
        <v>5.0505050505050502</v>
      </c>
      <c r="EB15" s="190" t="s">
        <v>286</v>
      </c>
      <c r="EC15" s="190">
        <v>3.0303030303030316</v>
      </c>
      <c r="ED15" s="190">
        <v>3.9603960396039612</v>
      </c>
      <c r="EE15" s="190" t="s">
        <v>286</v>
      </c>
      <c r="EF15" s="190">
        <v>1.6393442622950822</v>
      </c>
      <c r="EG15" s="190">
        <v>5.0847457627118686</v>
      </c>
      <c r="EH15" s="190" t="s">
        <v>286</v>
      </c>
      <c r="EI15" s="190">
        <v>7.053941908713691</v>
      </c>
      <c r="EJ15" s="190">
        <v>8.2278481012658222</v>
      </c>
      <c r="EK15" s="190" t="s">
        <v>286</v>
      </c>
      <c r="EL15" s="132">
        <v>8.8000000000000025</v>
      </c>
      <c r="EM15" s="132">
        <v>11.881188118811886</v>
      </c>
      <c r="EN15" s="132" t="s">
        <v>286</v>
      </c>
      <c r="EO15" s="132">
        <v>6.5476190476190474</v>
      </c>
      <c r="EP15" s="190">
        <v>8.0808080808080778</v>
      </c>
      <c r="EQ15" s="132" t="s">
        <v>286</v>
      </c>
      <c r="ER15" s="132">
        <v>3.0418250950570358</v>
      </c>
      <c r="ES15" s="132">
        <v>7.4626865671641811</v>
      </c>
      <c r="ET15" s="132" t="s">
        <v>286</v>
      </c>
      <c r="EU15" s="190">
        <v>1.0928961748633883</v>
      </c>
      <c r="EV15" s="132">
        <v>5.0847457627118713</v>
      </c>
      <c r="EW15" s="132" t="s">
        <v>286</v>
      </c>
      <c r="EX15" s="132">
        <v>4.9792531120331969</v>
      </c>
      <c r="EY15" s="132">
        <v>3.8216560509554136</v>
      </c>
      <c r="EZ15" s="190" t="s">
        <v>286</v>
      </c>
      <c r="FA15" s="132">
        <v>7.2580645161290338</v>
      </c>
      <c r="FB15" s="132">
        <v>0.99009900990098998</v>
      </c>
      <c r="FC15" s="132" t="s">
        <v>286</v>
      </c>
      <c r="FD15" s="132">
        <v>3.5714285714285712</v>
      </c>
      <c r="FE15" s="190">
        <v>2.0202020202020199</v>
      </c>
      <c r="FF15" s="132" t="s">
        <v>286</v>
      </c>
      <c r="FG15" s="132">
        <v>1.140684410646388</v>
      </c>
      <c r="FH15" s="132">
        <v>1.4778325123152707</v>
      </c>
      <c r="FI15" s="132" t="s">
        <v>286</v>
      </c>
      <c r="FJ15" s="190">
        <v>0</v>
      </c>
      <c r="FK15" s="132">
        <v>2.8248587570621497</v>
      </c>
      <c r="FL15" s="132" t="s">
        <v>286</v>
      </c>
      <c r="FM15" s="132" t="s">
        <v>286</v>
      </c>
      <c r="FN15" s="132" t="s">
        <v>286</v>
      </c>
      <c r="FO15" s="190" t="s">
        <v>286</v>
      </c>
      <c r="FP15" s="132">
        <v>10.400000000000004</v>
      </c>
      <c r="FQ15" s="132">
        <v>13.861386138613865</v>
      </c>
      <c r="FR15" s="132" t="s">
        <v>286</v>
      </c>
      <c r="FS15" s="132">
        <v>7.1428571428571432</v>
      </c>
      <c r="FT15" s="190">
        <v>6.0606060606060623</v>
      </c>
      <c r="FU15" s="132" t="s">
        <v>286</v>
      </c>
      <c r="FV15" s="132">
        <v>1.8867924528301885</v>
      </c>
      <c r="FW15" s="132">
        <v>5.9701492537313454</v>
      </c>
      <c r="FX15" s="132" t="s">
        <v>286</v>
      </c>
      <c r="FY15" s="190">
        <v>1.0989010989010992</v>
      </c>
      <c r="FZ15" s="132">
        <v>3.9548022598870056</v>
      </c>
      <c r="GA15" s="132" t="s">
        <v>286</v>
      </c>
      <c r="GB15" s="132" t="s">
        <v>286</v>
      </c>
      <c r="GC15" s="132" t="s">
        <v>286</v>
      </c>
      <c r="GD15" s="190" t="s">
        <v>286</v>
      </c>
      <c r="GE15" s="132" t="s">
        <v>286</v>
      </c>
      <c r="GF15" s="132" t="s">
        <v>286</v>
      </c>
      <c r="GG15" s="132" t="s">
        <v>286</v>
      </c>
      <c r="GH15" s="132" t="s">
        <v>286</v>
      </c>
      <c r="GI15" s="190" t="s">
        <v>286</v>
      </c>
      <c r="GJ15" s="132" t="s">
        <v>286</v>
      </c>
      <c r="GK15" s="132">
        <v>5.3231939163498128</v>
      </c>
      <c r="GL15" s="132">
        <v>3.4825870646766171</v>
      </c>
      <c r="GM15" s="197" t="s">
        <v>286</v>
      </c>
      <c r="GN15" s="190">
        <v>2.7472527472527473</v>
      </c>
      <c r="GO15" s="132">
        <v>5.6497175141242941</v>
      </c>
      <c r="GP15" s="132" t="s">
        <v>286</v>
      </c>
      <c r="GQ15" s="132" t="s">
        <v>286</v>
      </c>
      <c r="GR15" s="132" t="s">
        <v>286</v>
      </c>
      <c r="GS15" s="190" t="s">
        <v>286</v>
      </c>
      <c r="GT15" s="132" t="s">
        <v>286</v>
      </c>
      <c r="GU15" s="132" t="s">
        <v>286</v>
      </c>
      <c r="GV15" s="132" t="s">
        <v>286</v>
      </c>
      <c r="GW15" s="132" t="s">
        <v>286</v>
      </c>
      <c r="GX15" s="190" t="s">
        <v>286</v>
      </c>
      <c r="GY15" s="190" t="s">
        <v>286</v>
      </c>
      <c r="GZ15" s="190">
        <v>6.037735849056606</v>
      </c>
      <c r="HA15" s="190">
        <v>6.4676616915422871</v>
      </c>
      <c r="HB15" s="190" t="s">
        <v>286</v>
      </c>
      <c r="HC15" s="190">
        <v>2.209944751381216</v>
      </c>
      <c r="HD15" s="190">
        <v>7.9545454545454541</v>
      </c>
      <c r="HE15" s="190" t="s">
        <v>286</v>
      </c>
      <c r="HF15" s="190" t="s">
        <v>286</v>
      </c>
      <c r="HG15" s="190" t="s">
        <v>286</v>
      </c>
      <c r="HH15" s="190" t="s">
        <v>286</v>
      </c>
      <c r="HI15" s="190" t="s">
        <v>286</v>
      </c>
      <c r="HJ15" s="190" t="s">
        <v>286</v>
      </c>
      <c r="HK15" s="190" t="s">
        <v>286</v>
      </c>
      <c r="HL15" s="132" t="s">
        <v>286</v>
      </c>
      <c r="HM15" s="132" t="s">
        <v>286</v>
      </c>
      <c r="HN15" s="132" t="s">
        <v>286</v>
      </c>
      <c r="HO15" s="132">
        <v>7.2243346007604545</v>
      </c>
      <c r="HP15" s="190">
        <v>8.9552238805970124</v>
      </c>
      <c r="HQ15" s="132" t="s">
        <v>286</v>
      </c>
      <c r="HR15" s="132">
        <v>3.867403314917127</v>
      </c>
      <c r="HS15" s="132">
        <v>9.6590909090909118</v>
      </c>
      <c r="HT15" s="196" t="s">
        <v>286</v>
      </c>
      <c r="HU15" s="190">
        <v>7.0539419087136919</v>
      </c>
      <c r="HV15" s="192">
        <v>4.4585987261146505</v>
      </c>
      <c r="HW15" s="192" t="s">
        <v>286</v>
      </c>
      <c r="HX15" s="192">
        <v>6.4000000000000012</v>
      </c>
      <c r="HY15" s="192">
        <v>3.9603960396039599</v>
      </c>
      <c r="HZ15" s="192" t="s">
        <v>286</v>
      </c>
      <c r="IA15" s="192">
        <v>4.1666666666666679</v>
      </c>
      <c r="IB15" s="192">
        <v>4.0404040404040407</v>
      </c>
      <c r="IC15" s="192" t="s">
        <v>286</v>
      </c>
      <c r="ID15" s="192">
        <v>3.0418250950570354</v>
      </c>
      <c r="IE15" s="192">
        <v>3.4825870646766175</v>
      </c>
      <c r="IF15" s="192" t="s">
        <v>286</v>
      </c>
      <c r="IG15" s="192">
        <v>1.104972375690608</v>
      </c>
      <c r="IH15" s="192">
        <v>6.2146892655367267</v>
      </c>
      <c r="II15" s="192">
        <v>5.4945054945054999</v>
      </c>
      <c r="IJ15" s="192">
        <v>16.597510373443985</v>
      </c>
      <c r="IK15" s="192">
        <v>5.7324840764331242</v>
      </c>
      <c r="IL15" s="192">
        <v>1.9607843137254901</v>
      </c>
      <c r="IM15" s="192">
        <v>10.4</v>
      </c>
      <c r="IN15" s="192">
        <v>13.861386138613856</v>
      </c>
      <c r="IO15" s="192">
        <v>1.8518518518518516</v>
      </c>
      <c r="IP15" s="192">
        <v>11.904761904761907</v>
      </c>
      <c r="IQ15" s="192">
        <v>9.0909090909090917</v>
      </c>
      <c r="IR15" s="192">
        <v>1.3392857142857146</v>
      </c>
      <c r="IS15" s="192" t="s">
        <v>286</v>
      </c>
      <c r="IT15" s="192" t="s">
        <v>286</v>
      </c>
      <c r="IU15" s="192">
        <v>1.0752688172043012</v>
      </c>
      <c r="IV15" s="192" t="s">
        <v>286</v>
      </c>
      <c r="IW15" s="192" t="s">
        <v>286</v>
      </c>
      <c r="IX15" s="192" t="str">
        <f t="shared" ref="IX15:JB24" si="36">"--"</f>
        <v>--</v>
      </c>
      <c r="IY15" s="192" t="str">
        <f t="shared" si="36"/>
        <v>--</v>
      </c>
      <c r="IZ15" s="192" t="str">
        <f t="shared" si="36"/>
        <v>--</v>
      </c>
      <c r="JA15" s="192" t="str">
        <f t="shared" si="36"/>
        <v>--</v>
      </c>
      <c r="JB15" s="192" t="str">
        <f t="shared" si="36"/>
        <v>--</v>
      </c>
      <c r="JC15" s="243">
        <v>8.9947089947090006</v>
      </c>
      <c r="JD15" s="243">
        <v>12.021857923497301</v>
      </c>
      <c r="JE15" s="243">
        <v>24.817518248175201</v>
      </c>
      <c r="JF15" s="243">
        <v>5.8823529411764701</v>
      </c>
      <c r="JG15" s="243">
        <v>13.4146341463415</v>
      </c>
      <c r="JH15" s="243">
        <v>18.75</v>
      </c>
      <c r="JI15" s="243">
        <v>5.2910052910052903</v>
      </c>
      <c r="JJ15" s="243">
        <v>8.74316939890711</v>
      </c>
      <c r="JK15" s="243">
        <v>7.2992700729926998</v>
      </c>
      <c r="JL15" s="243">
        <v>4.2016806722689104</v>
      </c>
      <c r="JM15" s="243">
        <v>5.71428571428571</v>
      </c>
      <c r="JN15" s="243">
        <v>16.875</v>
      </c>
      <c r="JO15" s="219">
        <v>14.438502673796799</v>
      </c>
      <c r="JP15" s="219">
        <v>18.7845303867403</v>
      </c>
      <c r="JQ15" s="219">
        <v>36.764705882352999</v>
      </c>
      <c r="JR15" s="219">
        <v>11.715481171548101</v>
      </c>
      <c r="JS15" s="219">
        <v>22.267206477732799</v>
      </c>
      <c r="JT15" s="219">
        <v>31.645569620253202</v>
      </c>
      <c r="JU15" s="219">
        <v>8.5106382978723492</v>
      </c>
      <c r="JV15" s="219">
        <v>12.707182320442</v>
      </c>
      <c r="JW15" s="219">
        <v>25.735294117647101</v>
      </c>
      <c r="JX15" s="219">
        <v>10.0418410041841</v>
      </c>
      <c r="JY15" s="219">
        <v>13.0081300813008</v>
      </c>
      <c r="JZ15" s="219">
        <v>20.253164556961998</v>
      </c>
      <c r="KA15" s="219">
        <v>1.08108108108108</v>
      </c>
      <c r="KB15" s="219">
        <v>1.65745856353591</v>
      </c>
      <c r="KC15" s="219">
        <v>2.98507462686567</v>
      </c>
      <c r="KD15" s="223">
        <v>0.836820083682008</v>
      </c>
      <c r="KE15" s="219">
        <v>4.0485829959514197</v>
      </c>
      <c r="KF15" s="219">
        <v>1.88679245283019</v>
      </c>
      <c r="KG15" s="219">
        <v>1.08108108108108</v>
      </c>
      <c r="KH15" s="223">
        <v>0.55248618784530401</v>
      </c>
      <c r="KI15" s="219">
        <v>2.9629629629629601</v>
      </c>
      <c r="KJ15" s="219">
        <v>1.67364016736402</v>
      </c>
      <c r="KK15" s="219">
        <v>3.23886639676113</v>
      </c>
      <c r="KL15" s="219">
        <v>3.7735849056603801</v>
      </c>
      <c r="KM15" s="219">
        <v>1.6216216216216199</v>
      </c>
      <c r="KN15" s="223">
        <v>0.55248618784530401</v>
      </c>
      <c r="KO15" s="223">
        <v>0.74626865671641796</v>
      </c>
      <c r="KP15" s="223">
        <v>0.42016806722689098</v>
      </c>
      <c r="KQ15" s="223">
        <v>0.80971659919028305</v>
      </c>
      <c r="KR15" s="219">
        <v>3.14465408805032</v>
      </c>
      <c r="KS15" s="219">
        <v>1.6216216216216199</v>
      </c>
      <c r="KT15" s="219">
        <v>0</v>
      </c>
      <c r="KU15" s="223">
        <v>0.74074074074074103</v>
      </c>
      <c r="KV15" s="223">
        <v>0.418410041841004</v>
      </c>
      <c r="KW15" s="219">
        <v>1.2145748987854299</v>
      </c>
      <c r="KX15" s="219">
        <v>3.7735849056603801</v>
      </c>
      <c r="KY15" s="223">
        <v>0.54054054054054101</v>
      </c>
      <c r="KZ15" s="219">
        <v>0</v>
      </c>
      <c r="LA15" s="219">
        <v>0</v>
      </c>
      <c r="LB15" s="219">
        <v>0</v>
      </c>
      <c r="LC15" s="223">
        <v>0.81632653061224503</v>
      </c>
      <c r="LD15" s="219">
        <v>1.26582278481013</v>
      </c>
      <c r="LE15" s="223">
        <v>0.54054054054054101</v>
      </c>
      <c r="LF15" s="223">
        <v>0.55248618784530401</v>
      </c>
      <c r="LG15" s="223">
        <v>0.74074074074074103</v>
      </c>
      <c r="LH15" s="223">
        <v>0.418410041841004</v>
      </c>
      <c r="LI15" s="219">
        <v>1.22950819672131</v>
      </c>
      <c r="LJ15" s="219">
        <v>2.5157232704402501</v>
      </c>
      <c r="LK15" s="219">
        <v>1.08108108108108</v>
      </c>
      <c r="LL15" s="219">
        <v>0</v>
      </c>
      <c r="LM15" s="223">
        <v>0.75187969924812004</v>
      </c>
      <c r="LN15" s="223">
        <v>0.83333333333333304</v>
      </c>
      <c r="LO15" s="219">
        <v>2.0242914979757098</v>
      </c>
      <c r="LP15" s="219">
        <v>1.88679245283019</v>
      </c>
      <c r="LQ15" s="219">
        <v>1.6216216216216199</v>
      </c>
      <c r="LR15" s="223">
        <v>0.55248618784530401</v>
      </c>
      <c r="LS15" s="219">
        <v>5.92592592592593</v>
      </c>
      <c r="LT15" s="219">
        <v>2.0833333333333299</v>
      </c>
      <c r="LU15" s="219">
        <v>6.4777327935222697</v>
      </c>
      <c r="LV15" s="219">
        <v>6.9182389937106903</v>
      </c>
      <c r="LW15" s="219">
        <v>1.08108108108108</v>
      </c>
      <c r="LX15" s="219">
        <v>1.65745856353591</v>
      </c>
      <c r="LY15" s="219">
        <v>3.0075187969924801</v>
      </c>
      <c r="LZ15" s="219">
        <v>3.75</v>
      </c>
      <c r="MA15" s="219">
        <v>5.2845528455284496</v>
      </c>
      <c r="MB15" s="219">
        <v>11.320754716981099</v>
      </c>
      <c r="MC15" s="223">
        <v>0.54054054054054101</v>
      </c>
      <c r="MD15" s="219">
        <v>0</v>
      </c>
      <c r="ME15" s="219">
        <v>2.2222222222222201</v>
      </c>
      <c r="MF15" s="219">
        <v>1.25</v>
      </c>
      <c r="MG15" s="219">
        <v>2.42914979757085</v>
      </c>
      <c r="MH15" s="219">
        <v>3.1446540880503102</v>
      </c>
      <c r="MI15" s="190" t="str">
        <f t="shared" ref="MI15:MR24" si="37">"--"</f>
        <v>--</v>
      </c>
      <c r="MJ15" s="190" t="str">
        <f t="shared" si="37"/>
        <v>--</v>
      </c>
      <c r="MK15" s="190" t="str">
        <f t="shared" si="37"/>
        <v>--</v>
      </c>
      <c r="ML15" s="190" t="str">
        <f t="shared" si="37"/>
        <v>--</v>
      </c>
      <c r="MM15" s="190" t="str">
        <f t="shared" si="37"/>
        <v>--</v>
      </c>
      <c r="MN15" s="190" t="str">
        <f t="shared" si="37"/>
        <v>--</v>
      </c>
      <c r="MO15" s="190" t="str">
        <f t="shared" si="37"/>
        <v>--</v>
      </c>
      <c r="MP15" s="190" t="str">
        <f t="shared" si="37"/>
        <v>--</v>
      </c>
      <c r="MQ15" s="190" t="str">
        <f t="shared" si="37"/>
        <v>--</v>
      </c>
      <c r="MR15" s="190" t="str">
        <f t="shared" si="37"/>
        <v>--</v>
      </c>
      <c r="MS15" s="190" t="str">
        <f t="shared" ref="MS15:NB24" si="38">"--"</f>
        <v>--</v>
      </c>
      <c r="MT15" s="190" t="str">
        <f t="shared" si="38"/>
        <v>--</v>
      </c>
      <c r="MU15" s="190" t="str">
        <f t="shared" si="38"/>
        <v>--</v>
      </c>
      <c r="MV15" s="190" t="str">
        <f t="shared" si="38"/>
        <v>--</v>
      </c>
      <c r="MW15" s="190" t="str">
        <f t="shared" si="38"/>
        <v>--</v>
      </c>
      <c r="MX15" s="190" t="str">
        <f t="shared" si="38"/>
        <v>--</v>
      </c>
      <c r="MY15" s="190" t="str">
        <f t="shared" si="38"/>
        <v>--</v>
      </c>
      <c r="MZ15" s="190" t="str">
        <f t="shared" si="38"/>
        <v>--</v>
      </c>
      <c r="NA15" s="190" t="str">
        <f t="shared" si="38"/>
        <v>--</v>
      </c>
      <c r="NB15" s="190" t="str">
        <f t="shared" si="38"/>
        <v>--</v>
      </c>
      <c r="NC15" s="190" t="str">
        <f t="shared" ref="NC15:NJ24" si="39">"--"</f>
        <v>--</v>
      </c>
      <c r="ND15" s="190" t="str">
        <f t="shared" si="39"/>
        <v>--</v>
      </c>
      <c r="NE15" s="190" t="str">
        <f t="shared" si="39"/>
        <v>--</v>
      </c>
      <c r="NF15" s="190" t="str">
        <f t="shared" si="39"/>
        <v>--</v>
      </c>
      <c r="NG15" s="190" t="str">
        <f t="shared" si="39"/>
        <v>--</v>
      </c>
      <c r="NH15" s="190" t="str">
        <f t="shared" si="39"/>
        <v>--</v>
      </c>
      <c r="NI15" s="190" t="str">
        <f t="shared" si="39"/>
        <v>--</v>
      </c>
      <c r="NJ15" s="190" t="str">
        <f t="shared" si="39"/>
        <v>--</v>
      </c>
      <c r="NL15" s="378" t="str">
        <f t="shared" si="4"/>
        <v>--</v>
      </c>
      <c r="NM15" s="381">
        <v>10.41666666666667</v>
      </c>
      <c r="NN15" s="381">
        <v>5.8295964125560564</v>
      </c>
      <c r="NO15" s="381">
        <v>13.740458015267176</v>
      </c>
      <c r="NP15" s="378" t="str">
        <f t="shared" si="5"/>
        <v>--</v>
      </c>
      <c r="NQ15" s="381">
        <v>0.43478260869565244</v>
      </c>
      <c r="NR15" s="378" t="str">
        <f t="shared" si="6"/>
        <v>--</v>
      </c>
      <c r="NS15" s="381">
        <v>8.7591240875912408</v>
      </c>
      <c r="NT15" s="378" t="str">
        <f t="shared" si="7"/>
        <v>--</v>
      </c>
      <c r="NU15" s="381">
        <v>16.746411483253592</v>
      </c>
      <c r="NV15" s="378" t="str">
        <f t="shared" si="8"/>
        <v>--</v>
      </c>
      <c r="NW15" s="381">
        <v>3.0927835051546397</v>
      </c>
      <c r="NX15" s="378" t="str">
        <f t="shared" si="9"/>
        <v>--</v>
      </c>
      <c r="NY15" s="381">
        <v>5.1020408163265358</v>
      </c>
      <c r="NZ15" s="378" t="str">
        <f t="shared" si="10"/>
        <v>--</v>
      </c>
      <c r="OA15" s="381">
        <v>16.483516483516485</v>
      </c>
      <c r="OB15" s="378" t="str">
        <f t="shared" si="11"/>
        <v>--</v>
      </c>
      <c r="OC15" s="378" t="str">
        <f t="shared" si="11"/>
        <v>--</v>
      </c>
      <c r="OD15" s="381">
        <v>4.7619047619047636</v>
      </c>
      <c r="OE15" s="381">
        <v>4.918032786885246</v>
      </c>
      <c r="OF15" s="381">
        <v>13.138686131386862</v>
      </c>
      <c r="OG15" s="378" t="str">
        <f t="shared" si="12"/>
        <v>--</v>
      </c>
      <c r="OH15" s="378" t="str">
        <f t="shared" si="12"/>
        <v>--</v>
      </c>
      <c r="OI15" s="378" t="str">
        <f t="shared" si="12"/>
        <v>--</v>
      </c>
      <c r="OJ15" s="381">
        <v>2.1008403361344543</v>
      </c>
      <c r="OK15" s="381">
        <v>3.6585365853658551</v>
      </c>
      <c r="OL15" s="381">
        <v>5.6250000000000018</v>
      </c>
      <c r="OM15" s="378" t="str">
        <f t="shared" si="13"/>
        <v>--</v>
      </c>
      <c r="ON15" s="378" t="str">
        <f t="shared" si="13"/>
        <v>--</v>
      </c>
      <c r="OO15" s="378" t="str">
        <f t="shared" si="13"/>
        <v>--</v>
      </c>
      <c r="OP15" s="381">
        <v>3.3195020746887964</v>
      </c>
      <c r="OQ15" s="381">
        <v>4.5045045045045073</v>
      </c>
      <c r="OR15" s="381">
        <v>9.9236641221374118</v>
      </c>
      <c r="OS15" s="378" t="str">
        <f t="shared" si="14"/>
        <v>--</v>
      </c>
      <c r="OT15" s="378" t="str">
        <f t="shared" si="14"/>
        <v>--</v>
      </c>
      <c r="OU15" s="381">
        <v>1.6597510373443982</v>
      </c>
      <c r="OV15" s="381">
        <v>4.1095890410958908</v>
      </c>
      <c r="OW15" s="381">
        <v>10.156249999999998</v>
      </c>
      <c r="OX15" s="378" t="str">
        <f t="shared" si="15"/>
        <v>--</v>
      </c>
      <c r="OY15" s="381">
        <v>7.9831932773109262</v>
      </c>
      <c r="OZ15" s="381">
        <v>15.447154471544708</v>
      </c>
      <c r="PA15" s="381">
        <v>21.249999999999996</v>
      </c>
      <c r="PB15" s="378" t="str">
        <f t="shared" si="16"/>
        <v>--</v>
      </c>
      <c r="PC15" s="381">
        <v>18.181818181818187</v>
      </c>
      <c r="PD15" s="381">
        <v>21.266968325791851</v>
      </c>
      <c r="PE15" s="381">
        <v>30.303030303030308</v>
      </c>
      <c r="PF15" s="378" t="str">
        <f t="shared" si="17"/>
        <v>--</v>
      </c>
      <c r="PG15" s="381">
        <v>18.723404255319142</v>
      </c>
      <c r="PH15" s="381">
        <v>14.678899082568789</v>
      </c>
      <c r="PI15" s="381">
        <v>26.717557251908396</v>
      </c>
      <c r="PJ15" s="378" t="str">
        <f t="shared" si="18"/>
        <v>--</v>
      </c>
      <c r="PK15" s="381">
        <v>15.83333333333333</v>
      </c>
      <c r="PL15" s="381">
        <v>9.502262443438914</v>
      </c>
      <c r="PM15" s="381">
        <v>23.664122137404576</v>
      </c>
      <c r="PN15" s="378" t="str">
        <f t="shared" si="19"/>
        <v>--</v>
      </c>
      <c r="PO15" s="381">
        <v>6.3559322033898296</v>
      </c>
      <c r="PP15" s="381">
        <v>0.44642857142857151</v>
      </c>
      <c r="PQ15" s="381">
        <v>1.5503875968992249</v>
      </c>
      <c r="PR15" s="378" t="str">
        <f t="shared" si="20"/>
        <v>--</v>
      </c>
      <c r="PS15" s="381">
        <v>3.4042553191489371</v>
      </c>
      <c r="PT15" s="381">
        <v>2.2321428571428585</v>
      </c>
      <c r="PU15" s="381">
        <v>6.9767441860465134</v>
      </c>
      <c r="PV15" s="378" t="str">
        <f t="shared" si="21"/>
        <v>--</v>
      </c>
      <c r="PW15" s="381">
        <v>2.5531914893617027</v>
      </c>
      <c r="PX15" s="381">
        <v>0.90497737556561131</v>
      </c>
      <c r="PY15" s="381">
        <v>2.3255813953488373</v>
      </c>
      <c r="PZ15" s="378" t="str">
        <f t="shared" si="22"/>
        <v>--</v>
      </c>
      <c r="QA15" s="381">
        <v>1.6949152542372876</v>
      </c>
      <c r="QB15" s="381">
        <v>0.4464285714285714</v>
      </c>
      <c r="QC15" s="381">
        <v>0.78124999999999989</v>
      </c>
      <c r="QD15" s="378" t="str">
        <f t="shared" si="23"/>
        <v>--</v>
      </c>
      <c r="QE15" s="381">
        <v>0</v>
      </c>
      <c r="QF15" s="381">
        <v>0</v>
      </c>
      <c r="QG15" s="381">
        <v>1.5625000000000002</v>
      </c>
      <c r="QH15" s="378" t="str">
        <f t="shared" si="24"/>
        <v>--</v>
      </c>
      <c r="QI15" s="381">
        <v>0.85106382978723405</v>
      </c>
      <c r="QJ15" s="381">
        <v>0.44843049327354284</v>
      </c>
      <c r="QK15" s="381">
        <v>2.34375</v>
      </c>
    </row>
    <row r="16" spans="1:454" ht="21" customHeight="1" x14ac:dyDescent="0.25">
      <c r="A16" s="114">
        <v>12</v>
      </c>
      <c r="B16" s="93" t="s">
        <v>12</v>
      </c>
      <c r="C16" s="189">
        <v>7.4712643678160919</v>
      </c>
      <c r="D16" s="189">
        <v>24.285714285714285</v>
      </c>
      <c r="E16" s="189">
        <v>32.894736842105267</v>
      </c>
      <c r="F16" s="189">
        <v>5.3333333333333348</v>
      </c>
      <c r="G16" s="189">
        <v>20.000000000000007</v>
      </c>
      <c r="H16" s="189">
        <v>45.512820512820525</v>
      </c>
      <c r="I16" s="189">
        <v>0</v>
      </c>
      <c r="J16" s="189">
        <v>33.84615384615384</v>
      </c>
      <c r="K16" s="189">
        <v>41.304347826086953</v>
      </c>
      <c r="L16" s="189">
        <v>2.1739130434782612</v>
      </c>
      <c r="M16" s="190">
        <v>13.197969543147215</v>
      </c>
      <c r="N16" s="190">
        <v>26.797385620915044</v>
      </c>
      <c r="O16" s="190">
        <v>1.7857142857142854</v>
      </c>
      <c r="P16" s="190">
        <v>14</v>
      </c>
      <c r="Q16" s="190">
        <v>15.625000000000004</v>
      </c>
      <c r="R16" s="190" t="s">
        <v>286</v>
      </c>
      <c r="S16" s="190" t="s">
        <v>286</v>
      </c>
      <c r="T16" s="190" t="s">
        <v>286</v>
      </c>
      <c r="U16" s="190">
        <v>4.6357615894039768</v>
      </c>
      <c r="V16" s="190">
        <v>20.588235294117656</v>
      </c>
      <c r="W16" s="190">
        <v>45.512820512820525</v>
      </c>
      <c r="X16" s="190">
        <v>0</v>
      </c>
      <c r="Y16" s="190">
        <v>32.812499999999993</v>
      </c>
      <c r="Z16" s="190">
        <v>43.478260869565226</v>
      </c>
      <c r="AA16" s="190">
        <v>1.4388489208633093</v>
      </c>
      <c r="AB16" s="132">
        <v>13.500000000000002</v>
      </c>
      <c r="AC16" s="132">
        <v>26.62337662337664</v>
      </c>
      <c r="AD16" s="132">
        <v>1.7857142857142854</v>
      </c>
      <c r="AE16" s="132">
        <v>15.384615384615383</v>
      </c>
      <c r="AF16" s="190">
        <v>15.625000000000004</v>
      </c>
      <c r="AG16" s="189">
        <v>2.2988505747126449</v>
      </c>
      <c r="AH16" s="189">
        <v>7.1428571428571468</v>
      </c>
      <c r="AI16" s="191">
        <v>11.842105263157896</v>
      </c>
      <c r="AJ16" s="191">
        <v>2</v>
      </c>
      <c r="AK16" s="190">
        <v>7.4074074074074119</v>
      </c>
      <c r="AL16" s="190">
        <v>20.512820512820518</v>
      </c>
      <c r="AM16" s="190">
        <v>0</v>
      </c>
      <c r="AN16" s="190">
        <v>4.6153846153846141</v>
      </c>
      <c r="AO16" s="190">
        <v>13.043478260869566</v>
      </c>
      <c r="AP16" s="190">
        <v>0</v>
      </c>
      <c r="AQ16" s="190">
        <v>4.0609137055837587</v>
      </c>
      <c r="AR16" s="190">
        <v>10.457516339869274</v>
      </c>
      <c r="AS16" s="190">
        <v>0</v>
      </c>
      <c r="AT16" s="190">
        <v>4</v>
      </c>
      <c r="AU16" s="190">
        <v>6.2500000000000009</v>
      </c>
      <c r="AV16" s="190" t="s">
        <v>286</v>
      </c>
      <c r="AW16" s="190" t="s">
        <v>286</v>
      </c>
      <c r="AX16" s="132" t="s">
        <v>286</v>
      </c>
      <c r="AY16" s="132" t="s">
        <v>286</v>
      </c>
      <c r="AZ16" s="132" t="s">
        <v>286</v>
      </c>
      <c r="BA16" s="132" t="s">
        <v>286</v>
      </c>
      <c r="BB16" s="190" t="s">
        <v>286</v>
      </c>
      <c r="BC16" s="132" t="s">
        <v>286</v>
      </c>
      <c r="BD16" s="132" t="s">
        <v>286</v>
      </c>
      <c r="BE16" s="132">
        <v>1.4598540145985401</v>
      </c>
      <c r="BF16" s="132">
        <v>3.0303030303030316</v>
      </c>
      <c r="BG16" s="190">
        <v>8.4967320261437909</v>
      </c>
      <c r="BH16" s="132">
        <v>1.7857142857142854</v>
      </c>
      <c r="BI16" s="132">
        <v>3.8461538461538458</v>
      </c>
      <c r="BJ16" s="132">
        <v>9.3750000000000018</v>
      </c>
      <c r="BK16" s="132">
        <v>3.6363636363636367</v>
      </c>
      <c r="BL16" s="190">
        <v>13.235294117647054</v>
      </c>
      <c r="BM16" s="132">
        <v>17.567567567567568</v>
      </c>
      <c r="BN16" s="192">
        <v>4.9295774647887356</v>
      </c>
      <c r="BO16" s="192">
        <v>21.093749999999993</v>
      </c>
      <c r="BP16" s="192">
        <v>30.188679245283026</v>
      </c>
      <c r="BQ16" s="190">
        <v>1.4285714285714284</v>
      </c>
      <c r="BR16" s="132">
        <v>9.8360655737704921</v>
      </c>
      <c r="BS16" s="132">
        <v>15.217391304347831</v>
      </c>
      <c r="BT16" s="132">
        <v>2.1582733812949639</v>
      </c>
      <c r="BU16" s="190">
        <v>9.9502487562189081</v>
      </c>
      <c r="BV16" s="132">
        <v>20.80536912751678</v>
      </c>
      <c r="BW16" s="132">
        <v>1.7857142857142854</v>
      </c>
      <c r="BX16" s="132">
        <v>11.53846153846154</v>
      </c>
      <c r="BY16" s="190">
        <v>17.741935483870968</v>
      </c>
      <c r="BZ16" s="132">
        <v>3.0303030303030307</v>
      </c>
      <c r="CA16" s="132">
        <v>10.294117647058826</v>
      </c>
      <c r="CB16" s="132">
        <v>12.16216216216216</v>
      </c>
      <c r="CC16" s="190">
        <v>4.2253521126760569</v>
      </c>
      <c r="CD16" s="132">
        <v>14.843749999999998</v>
      </c>
      <c r="CE16" s="132">
        <v>20.125786163522008</v>
      </c>
      <c r="CF16" s="132">
        <v>0</v>
      </c>
      <c r="CG16" s="190">
        <v>4.918032786885246</v>
      </c>
      <c r="CH16" s="132">
        <v>10.869565217391305</v>
      </c>
      <c r="CI16" s="132">
        <v>0</v>
      </c>
      <c r="CJ16" s="132">
        <v>4.9751243781094558</v>
      </c>
      <c r="CK16" s="132">
        <v>11.486486486486491</v>
      </c>
      <c r="CL16" s="132">
        <v>0</v>
      </c>
      <c r="CM16" s="132">
        <v>7.6923076923076916</v>
      </c>
      <c r="CN16" s="132">
        <v>12.903225806451616</v>
      </c>
      <c r="CO16" s="132">
        <v>5.4878048780487827</v>
      </c>
      <c r="CP16" s="190">
        <v>2.9411764705882351</v>
      </c>
      <c r="CQ16" s="132">
        <v>2.6666666666666665</v>
      </c>
      <c r="CR16" s="132">
        <v>5.5555555555555554</v>
      </c>
      <c r="CS16" s="192">
        <v>5.4263565891472885</v>
      </c>
      <c r="CT16" s="192">
        <v>3.7735849056603783</v>
      </c>
      <c r="CU16" s="190">
        <v>4.2857142857142865</v>
      </c>
      <c r="CV16" s="132">
        <v>1.6393442622950816</v>
      </c>
      <c r="CW16" s="132">
        <v>8.695652173913043</v>
      </c>
      <c r="CX16" s="192">
        <v>4.4117647058823568</v>
      </c>
      <c r="CY16" s="192">
        <v>3.5532994923857877</v>
      </c>
      <c r="CZ16" s="190">
        <v>2.0270270270270268</v>
      </c>
      <c r="DA16" s="132">
        <v>3.7037037037037033</v>
      </c>
      <c r="DB16" s="132">
        <v>0</v>
      </c>
      <c r="DC16" s="192">
        <v>3.2258064516129026</v>
      </c>
      <c r="DD16" s="192" t="s">
        <v>286</v>
      </c>
      <c r="DE16" s="190">
        <v>4.4117647058823533</v>
      </c>
      <c r="DF16" s="132">
        <v>0</v>
      </c>
      <c r="DG16" s="132" t="s">
        <v>286</v>
      </c>
      <c r="DH16" s="192">
        <v>3.1007751937984502</v>
      </c>
      <c r="DI16" s="192">
        <v>1.8867924528301891</v>
      </c>
      <c r="DJ16" s="190" t="s">
        <v>286</v>
      </c>
      <c r="DK16" s="132">
        <v>0</v>
      </c>
      <c r="DL16" s="132">
        <v>2.1739130434782608</v>
      </c>
      <c r="DM16" s="132" t="s">
        <v>286</v>
      </c>
      <c r="DN16" s="132">
        <v>2.5380710659898482</v>
      </c>
      <c r="DO16" s="190">
        <v>3.378378378378379</v>
      </c>
      <c r="DP16" s="132" t="s">
        <v>286</v>
      </c>
      <c r="DQ16" s="132">
        <v>0</v>
      </c>
      <c r="DR16" s="132">
        <v>3.2258064516129026</v>
      </c>
      <c r="DS16" s="132" t="s">
        <v>286</v>
      </c>
      <c r="DT16" s="190" t="s">
        <v>286</v>
      </c>
      <c r="DU16" s="194" t="s">
        <v>286</v>
      </c>
      <c r="DV16" s="194" t="s">
        <v>286</v>
      </c>
      <c r="DW16" s="192">
        <v>3.1007751937984507</v>
      </c>
      <c r="DX16" s="194">
        <v>1.8750000000000002</v>
      </c>
      <c r="DY16" s="190" t="s">
        <v>286</v>
      </c>
      <c r="DZ16" s="190">
        <v>0</v>
      </c>
      <c r="EA16" s="190">
        <v>0</v>
      </c>
      <c r="EB16" s="190" t="s">
        <v>286</v>
      </c>
      <c r="EC16" s="190">
        <v>2.0304568527918785</v>
      </c>
      <c r="ED16" s="190">
        <v>4.0540540540540562</v>
      </c>
      <c r="EE16" s="190" t="s">
        <v>286</v>
      </c>
      <c r="EF16" s="190">
        <v>3.9215686274509802</v>
      </c>
      <c r="EG16" s="190">
        <v>1.587301587301587</v>
      </c>
      <c r="EH16" s="190" t="s">
        <v>286</v>
      </c>
      <c r="EI16" s="190">
        <v>4.4117647058823533</v>
      </c>
      <c r="EJ16" s="190">
        <v>2.7027027027027026</v>
      </c>
      <c r="EK16" s="190" t="s">
        <v>286</v>
      </c>
      <c r="EL16" s="132">
        <v>4.6511627906976765</v>
      </c>
      <c r="EM16" s="132">
        <v>3.1446540880503142</v>
      </c>
      <c r="EN16" s="132" t="s">
        <v>286</v>
      </c>
      <c r="EO16" s="132">
        <v>1.6666666666666663</v>
      </c>
      <c r="EP16" s="190">
        <v>2.1739130434782608</v>
      </c>
      <c r="EQ16" s="132" t="s">
        <v>286</v>
      </c>
      <c r="ER16" s="132">
        <v>1.0152284263959392</v>
      </c>
      <c r="ES16" s="132">
        <v>5.4054054054054053</v>
      </c>
      <c r="ET16" s="132" t="s">
        <v>286</v>
      </c>
      <c r="EU16" s="190">
        <v>1.9607843137254901</v>
      </c>
      <c r="EV16" s="132">
        <v>1.6129032258064513</v>
      </c>
      <c r="EW16" s="132" t="s">
        <v>286</v>
      </c>
      <c r="EX16" s="132">
        <v>2.8985507246376807</v>
      </c>
      <c r="EY16" s="132">
        <v>1.3888888888888888</v>
      </c>
      <c r="EZ16" s="190" t="s">
        <v>286</v>
      </c>
      <c r="FA16" s="132">
        <v>3.8759689922480653</v>
      </c>
      <c r="FB16" s="132">
        <v>1.257861635220126</v>
      </c>
      <c r="FC16" s="132" t="s">
        <v>286</v>
      </c>
      <c r="FD16" s="132">
        <v>0</v>
      </c>
      <c r="FE16" s="190">
        <v>0</v>
      </c>
      <c r="FF16" s="132" t="s">
        <v>286</v>
      </c>
      <c r="FG16" s="132">
        <v>1.025641025641026</v>
      </c>
      <c r="FH16" s="132">
        <v>4.0540540540540553</v>
      </c>
      <c r="FI16" s="132" t="s">
        <v>286</v>
      </c>
      <c r="FJ16" s="190">
        <v>0</v>
      </c>
      <c r="FK16" s="132">
        <v>1.6129032258064513</v>
      </c>
      <c r="FL16" s="132" t="s">
        <v>286</v>
      </c>
      <c r="FM16" s="132" t="s">
        <v>286</v>
      </c>
      <c r="FN16" s="132" t="s">
        <v>286</v>
      </c>
      <c r="FO16" s="190" t="s">
        <v>286</v>
      </c>
      <c r="FP16" s="132">
        <v>3.1007751937984502</v>
      </c>
      <c r="FQ16" s="132">
        <v>4.4025157232704411</v>
      </c>
      <c r="FR16" s="132" t="s">
        <v>286</v>
      </c>
      <c r="FS16" s="132">
        <v>0</v>
      </c>
      <c r="FT16" s="190">
        <v>4.3478260869565215</v>
      </c>
      <c r="FU16" s="132" t="s">
        <v>286</v>
      </c>
      <c r="FV16" s="132">
        <v>0.50761421319796962</v>
      </c>
      <c r="FW16" s="132">
        <v>2.7027027027027031</v>
      </c>
      <c r="FX16" s="132" t="s">
        <v>286</v>
      </c>
      <c r="FY16" s="190">
        <v>0</v>
      </c>
      <c r="FZ16" s="132">
        <v>1.6129032258064513</v>
      </c>
      <c r="GA16" s="132" t="s">
        <v>286</v>
      </c>
      <c r="GB16" s="132" t="s">
        <v>286</v>
      </c>
      <c r="GC16" s="132" t="s">
        <v>286</v>
      </c>
      <c r="GD16" s="190" t="s">
        <v>286</v>
      </c>
      <c r="GE16" s="132" t="s">
        <v>286</v>
      </c>
      <c r="GF16" s="132" t="s">
        <v>286</v>
      </c>
      <c r="GG16" s="132" t="s">
        <v>286</v>
      </c>
      <c r="GH16" s="132" t="s">
        <v>286</v>
      </c>
      <c r="GI16" s="190" t="s">
        <v>286</v>
      </c>
      <c r="GJ16" s="132" t="s">
        <v>286</v>
      </c>
      <c r="GK16" s="132">
        <v>1.5306122448979593</v>
      </c>
      <c r="GL16" s="132">
        <v>3.3783783783783794</v>
      </c>
      <c r="GM16" s="197" t="s">
        <v>286</v>
      </c>
      <c r="GN16" s="190">
        <v>1.9607843137254901</v>
      </c>
      <c r="GO16" s="132">
        <v>1.6129032258064513</v>
      </c>
      <c r="GP16" s="132" t="s">
        <v>286</v>
      </c>
      <c r="GQ16" s="132" t="s">
        <v>286</v>
      </c>
      <c r="GR16" s="132" t="s">
        <v>286</v>
      </c>
      <c r="GS16" s="190" t="s">
        <v>286</v>
      </c>
      <c r="GT16" s="132" t="s">
        <v>286</v>
      </c>
      <c r="GU16" s="132" t="s">
        <v>286</v>
      </c>
      <c r="GV16" s="132" t="s">
        <v>286</v>
      </c>
      <c r="GW16" s="132" t="s">
        <v>286</v>
      </c>
      <c r="GX16" s="190" t="s">
        <v>286</v>
      </c>
      <c r="GY16" s="190" t="s">
        <v>286</v>
      </c>
      <c r="GZ16" s="190">
        <v>3.06122448979592</v>
      </c>
      <c r="HA16" s="190">
        <v>3.378378378378379</v>
      </c>
      <c r="HB16" s="190" t="s">
        <v>286</v>
      </c>
      <c r="HC16" s="190">
        <v>2</v>
      </c>
      <c r="HD16" s="190">
        <v>4.8387096774193559</v>
      </c>
      <c r="HE16" s="190" t="s">
        <v>286</v>
      </c>
      <c r="HF16" s="190" t="s">
        <v>286</v>
      </c>
      <c r="HG16" s="190" t="s">
        <v>286</v>
      </c>
      <c r="HH16" s="190" t="s">
        <v>286</v>
      </c>
      <c r="HI16" s="190" t="s">
        <v>286</v>
      </c>
      <c r="HJ16" s="190" t="s">
        <v>286</v>
      </c>
      <c r="HK16" s="190" t="s">
        <v>286</v>
      </c>
      <c r="HL16" s="132" t="s">
        <v>286</v>
      </c>
      <c r="HM16" s="132" t="s">
        <v>286</v>
      </c>
      <c r="HN16" s="132" t="s">
        <v>286</v>
      </c>
      <c r="HO16" s="132">
        <v>3.0612244897959187</v>
      </c>
      <c r="HP16" s="190">
        <v>4.7297297297297316</v>
      </c>
      <c r="HQ16" s="132" t="s">
        <v>286</v>
      </c>
      <c r="HR16" s="132">
        <v>3.9215686274509802</v>
      </c>
      <c r="HS16" s="132">
        <v>3.2786885245901631</v>
      </c>
      <c r="HT16" s="196" t="s">
        <v>286</v>
      </c>
      <c r="HU16" s="190">
        <v>2.9411764705882351</v>
      </c>
      <c r="HV16" s="192">
        <v>2.7777777777777781</v>
      </c>
      <c r="HW16" s="192" t="s">
        <v>286</v>
      </c>
      <c r="HX16" s="192">
        <v>4.6511627906976747</v>
      </c>
      <c r="HY16" s="192">
        <v>2.5157232704402515</v>
      </c>
      <c r="HZ16" s="192" t="s">
        <v>286</v>
      </c>
      <c r="IA16" s="192">
        <v>3.333333333333333</v>
      </c>
      <c r="IB16" s="192">
        <v>0</v>
      </c>
      <c r="IC16" s="192" t="s">
        <v>286</v>
      </c>
      <c r="ID16" s="192">
        <v>0.51020408163265329</v>
      </c>
      <c r="IE16" s="192">
        <v>2.7027027027027035</v>
      </c>
      <c r="IF16" s="192" t="s">
        <v>286</v>
      </c>
      <c r="IG16" s="192">
        <v>0</v>
      </c>
      <c r="IH16" s="192">
        <v>3.2786885245901631</v>
      </c>
      <c r="II16" s="192">
        <v>3.0487804878048772</v>
      </c>
      <c r="IJ16" s="192">
        <v>7.2463768115942049</v>
      </c>
      <c r="IK16" s="192">
        <v>1.3888888888888891</v>
      </c>
      <c r="IL16" s="192">
        <v>6.2068965517241352</v>
      </c>
      <c r="IM16" s="192">
        <v>11.627906976744187</v>
      </c>
      <c r="IN16" s="192">
        <v>6.8750000000000027</v>
      </c>
      <c r="IO16" s="192">
        <v>0</v>
      </c>
      <c r="IP16" s="192">
        <v>3.333333333333333</v>
      </c>
      <c r="IQ16" s="192">
        <v>2.1739130434782608</v>
      </c>
      <c r="IR16" s="192">
        <v>0.74626865671641773</v>
      </c>
      <c r="IS16" s="192" t="s">
        <v>286</v>
      </c>
      <c r="IT16" s="192" t="s">
        <v>286</v>
      </c>
      <c r="IU16" s="192">
        <v>3.773584905660377</v>
      </c>
      <c r="IV16" s="192" t="s">
        <v>286</v>
      </c>
      <c r="IW16" s="192" t="s">
        <v>286</v>
      </c>
      <c r="IX16" s="192" t="str">
        <f t="shared" si="36"/>
        <v>--</v>
      </c>
      <c r="IY16" s="192" t="str">
        <f t="shared" si="36"/>
        <v>--</v>
      </c>
      <c r="IZ16" s="192" t="str">
        <f t="shared" si="36"/>
        <v>--</v>
      </c>
      <c r="JA16" s="192" t="str">
        <f t="shared" si="36"/>
        <v>--</v>
      </c>
      <c r="JB16" s="192" t="str">
        <f t="shared" si="36"/>
        <v>--</v>
      </c>
      <c r="JC16" s="245" t="str">
        <f>"--"</f>
        <v>--</v>
      </c>
      <c r="JD16" s="245" t="str">
        <f>"--"</f>
        <v>--</v>
      </c>
      <c r="JE16" s="245" t="str">
        <f>"--"</f>
        <v>--</v>
      </c>
      <c r="JF16" s="243">
        <v>0</v>
      </c>
      <c r="JG16" s="243">
        <v>5.55555555555555</v>
      </c>
      <c r="JH16" s="243">
        <v>9.7560975609756095</v>
      </c>
      <c r="JI16" s="245" t="str">
        <f>"--"</f>
        <v>--</v>
      </c>
      <c r="JJ16" s="245" t="str">
        <f>"--"</f>
        <v>--</v>
      </c>
      <c r="JK16" s="245" t="str">
        <f>"--"</f>
        <v>--</v>
      </c>
      <c r="JL16" s="243">
        <v>0</v>
      </c>
      <c r="JM16" s="243">
        <v>0</v>
      </c>
      <c r="JN16" s="243">
        <v>2.4390243902439002</v>
      </c>
      <c r="JO16" s="225" t="str">
        <f>"--"</f>
        <v>--</v>
      </c>
      <c r="JP16" s="225" t="str">
        <f>"--"</f>
        <v>--</v>
      </c>
      <c r="JQ16" s="225" t="str">
        <f>"--"</f>
        <v>--</v>
      </c>
      <c r="JR16" s="219">
        <v>2.5641025641025599</v>
      </c>
      <c r="JS16" s="219">
        <v>16.6666666666667</v>
      </c>
      <c r="JT16" s="219">
        <v>9.7560975609756095</v>
      </c>
      <c r="JU16" s="225" t="str">
        <f>"--"</f>
        <v>--</v>
      </c>
      <c r="JV16" s="225" t="str">
        <f>"--"</f>
        <v>--</v>
      </c>
      <c r="JW16" s="225" t="str">
        <f>"--"</f>
        <v>--</v>
      </c>
      <c r="JX16" s="219">
        <v>0</v>
      </c>
      <c r="JY16" s="219">
        <v>2.8571428571428599</v>
      </c>
      <c r="JZ16" s="219">
        <v>7.3170731707317103</v>
      </c>
      <c r="KA16" s="225" t="str">
        <f>"--"</f>
        <v>--</v>
      </c>
      <c r="KB16" s="225" t="str">
        <f>"--"</f>
        <v>--</v>
      </c>
      <c r="KC16" s="225" t="str">
        <f>"--"</f>
        <v>--</v>
      </c>
      <c r="KD16" s="219">
        <v>0</v>
      </c>
      <c r="KE16" s="219">
        <v>0</v>
      </c>
      <c r="KF16" s="219">
        <v>4.8780487804878003</v>
      </c>
      <c r="KG16" s="225" t="str">
        <f>"--"</f>
        <v>--</v>
      </c>
      <c r="KH16" s="225" t="str">
        <f>"--"</f>
        <v>--</v>
      </c>
      <c r="KI16" s="225" t="str">
        <f>"--"</f>
        <v>--</v>
      </c>
      <c r="KJ16" s="219">
        <v>0</v>
      </c>
      <c r="KK16" s="219">
        <v>0</v>
      </c>
      <c r="KL16" s="219">
        <v>4.8780487804878003</v>
      </c>
      <c r="KM16" s="225" t="str">
        <f>"--"</f>
        <v>--</v>
      </c>
      <c r="KN16" s="225" t="str">
        <f>"--"</f>
        <v>--</v>
      </c>
      <c r="KO16" s="225" t="str">
        <f>"--"</f>
        <v>--</v>
      </c>
      <c r="KP16" s="219">
        <v>0</v>
      </c>
      <c r="KQ16" s="219">
        <v>0</v>
      </c>
      <c r="KR16" s="219">
        <v>2.4390243902439002</v>
      </c>
      <c r="KS16" s="225" t="str">
        <f>"--"</f>
        <v>--</v>
      </c>
      <c r="KT16" s="225" t="str">
        <f>"--"</f>
        <v>--</v>
      </c>
      <c r="KU16" s="225" t="str">
        <f>"--"</f>
        <v>--</v>
      </c>
      <c r="KV16" s="219">
        <v>0</v>
      </c>
      <c r="KW16" s="219">
        <v>0</v>
      </c>
      <c r="KX16" s="219">
        <v>2.4390243902439002</v>
      </c>
      <c r="KY16" s="225" t="str">
        <f>"--"</f>
        <v>--</v>
      </c>
      <c r="KZ16" s="225" t="str">
        <f>"--"</f>
        <v>--</v>
      </c>
      <c r="LA16" s="225" t="str">
        <f>"--"</f>
        <v>--</v>
      </c>
      <c r="LB16" s="219">
        <v>0</v>
      </c>
      <c r="LC16" s="219">
        <v>0</v>
      </c>
      <c r="LD16" s="219">
        <v>0</v>
      </c>
      <c r="LE16" s="225" t="str">
        <f>"--"</f>
        <v>--</v>
      </c>
      <c r="LF16" s="225" t="str">
        <f>"--"</f>
        <v>--</v>
      </c>
      <c r="LG16" s="225" t="str">
        <f>"--"</f>
        <v>--</v>
      </c>
      <c r="LH16" s="219">
        <v>0</v>
      </c>
      <c r="LI16" s="219">
        <v>0</v>
      </c>
      <c r="LJ16" s="219">
        <v>0</v>
      </c>
      <c r="LK16" s="225" t="str">
        <f>"--"</f>
        <v>--</v>
      </c>
      <c r="LL16" s="225" t="str">
        <f>"--"</f>
        <v>--</v>
      </c>
      <c r="LM16" s="225" t="str">
        <f>"--"</f>
        <v>--</v>
      </c>
      <c r="LN16" s="219">
        <v>0</v>
      </c>
      <c r="LO16" s="219">
        <v>0</v>
      </c>
      <c r="LP16" s="219">
        <v>0</v>
      </c>
      <c r="LQ16" s="225" t="str">
        <f>"--"</f>
        <v>--</v>
      </c>
      <c r="LR16" s="225" t="str">
        <f>"--"</f>
        <v>--</v>
      </c>
      <c r="LS16" s="225" t="str">
        <f>"--"</f>
        <v>--</v>
      </c>
      <c r="LT16" s="219">
        <v>0</v>
      </c>
      <c r="LU16" s="219">
        <v>2.7777777777777799</v>
      </c>
      <c r="LV16" s="219">
        <v>2.4390243902439002</v>
      </c>
      <c r="LW16" s="225" t="str">
        <f>"--"</f>
        <v>--</v>
      </c>
      <c r="LX16" s="225" t="str">
        <f>"--"</f>
        <v>--</v>
      </c>
      <c r="LY16" s="225" t="str">
        <f>"--"</f>
        <v>--</v>
      </c>
      <c r="LZ16" s="219">
        <v>7.8947368421052602</v>
      </c>
      <c r="MA16" s="219">
        <v>8.3333333333333393</v>
      </c>
      <c r="MB16" s="219">
        <v>2.4390243902439002</v>
      </c>
      <c r="MC16" s="225" t="str">
        <f>"--"</f>
        <v>--</v>
      </c>
      <c r="MD16" s="225" t="str">
        <f>"--"</f>
        <v>--</v>
      </c>
      <c r="ME16" s="225" t="str">
        <f>"--"</f>
        <v>--</v>
      </c>
      <c r="MF16" s="219">
        <v>0</v>
      </c>
      <c r="MG16" s="219">
        <v>0</v>
      </c>
      <c r="MH16" s="219">
        <v>0</v>
      </c>
      <c r="MI16" s="190" t="str">
        <f t="shared" si="37"/>
        <v>--</v>
      </c>
      <c r="MJ16" s="190" t="str">
        <f t="shared" si="37"/>
        <v>--</v>
      </c>
      <c r="MK16" s="190" t="str">
        <f t="shared" si="37"/>
        <v>--</v>
      </c>
      <c r="ML16" s="190" t="str">
        <f t="shared" si="37"/>
        <v>--</v>
      </c>
      <c r="MM16" s="190" t="str">
        <f t="shared" si="37"/>
        <v>--</v>
      </c>
      <c r="MN16" s="190" t="str">
        <f t="shared" si="37"/>
        <v>--</v>
      </c>
      <c r="MO16" s="190" t="str">
        <f t="shared" si="37"/>
        <v>--</v>
      </c>
      <c r="MP16" s="190" t="str">
        <f t="shared" si="37"/>
        <v>--</v>
      </c>
      <c r="MQ16" s="190" t="str">
        <f t="shared" si="37"/>
        <v>--</v>
      </c>
      <c r="MR16" s="190" t="str">
        <f t="shared" si="37"/>
        <v>--</v>
      </c>
      <c r="MS16" s="190" t="str">
        <f t="shared" si="38"/>
        <v>--</v>
      </c>
      <c r="MT16" s="190" t="str">
        <f t="shared" si="38"/>
        <v>--</v>
      </c>
      <c r="MU16" s="190" t="str">
        <f t="shared" si="38"/>
        <v>--</v>
      </c>
      <c r="MV16" s="190" t="str">
        <f t="shared" si="38"/>
        <v>--</v>
      </c>
      <c r="MW16" s="190" t="str">
        <f t="shared" si="38"/>
        <v>--</v>
      </c>
      <c r="MX16" s="190" t="str">
        <f t="shared" si="38"/>
        <v>--</v>
      </c>
      <c r="MY16" s="190" t="str">
        <f t="shared" si="38"/>
        <v>--</v>
      </c>
      <c r="MZ16" s="190" t="str">
        <f t="shared" si="38"/>
        <v>--</v>
      </c>
      <c r="NA16" s="190" t="str">
        <f t="shared" si="38"/>
        <v>--</v>
      </c>
      <c r="NB16" s="190" t="str">
        <f t="shared" si="38"/>
        <v>--</v>
      </c>
      <c r="NC16" s="190" t="str">
        <f t="shared" si="39"/>
        <v>--</v>
      </c>
      <c r="ND16" s="190" t="str">
        <f t="shared" si="39"/>
        <v>--</v>
      </c>
      <c r="NE16" s="190" t="str">
        <f t="shared" si="39"/>
        <v>--</v>
      </c>
      <c r="NF16" s="190" t="str">
        <f t="shared" si="39"/>
        <v>--</v>
      </c>
      <c r="NG16" s="190" t="str">
        <f t="shared" si="39"/>
        <v>--</v>
      </c>
      <c r="NH16" s="190" t="str">
        <f t="shared" si="39"/>
        <v>--</v>
      </c>
      <c r="NI16" s="190" t="str">
        <f t="shared" si="39"/>
        <v>--</v>
      </c>
      <c r="NJ16" s="190" t="str">
        <f t="shared" si="39"/>
        <v>--</v>
      </c>
      <c r="NL16" s="378" t="str">
        <f t="shared" si="4"/>
        <v>--</v>
      </c>
      <c r="NM16" s="381">
        <v>5.7553956834532372</v>
      </c>
      <c r="NN16" s="381">
        <v>4.0540540540540544</v>
      </c>
      <c r="NO16" s="381">
        <v>14.583333333333339</v>
      </c>
      <c r="NP16" s="378" t="str">
        <f t="shared" si="5"/>
        <v>--</v>
      </c>
      <c r="NQ16" s="381">
        <v>1.4388489208633093</v>
      </c>
      <c r="NR16" s="378" t="str">
        <f t="shared" si="6"/>
        <v>--</v>
      </c>
      <c r="NS16" s="381">
        <v>4.5</v>
      </c>
      <c r="NT16" s="378" t="str">
        <f t="shared" si="7"/>
        <v>--</v>
      </c>
      <c r="NU16" s="381">
        <v>13.725490196078429</v>
      </c>
      <c r="NV16" s="378" t="str">
        <f t="shared" si="8"/>
        <v>--</v>
      </c>
      <c r="NW16" s="381">
        <v>1.7857142857142854</v>
      </c>
      <c r="NX16" s="378" t="str">
        <f t="shared" si="9"/>
        <v>--</v>
      </c>
      <c r="NY16" s="381">
        <v>9.6153846153846168</v>
      </c>
      <c r="NZ16" s="378" t="str">
        <f t="shared" si="10"/>
        <v>--</v>
      </c>
      <c r="OA16" s="381">
        <v>10.937500000000002</v>
      </c>
      <c r="OB16" s="378" t="str">
        <f t="shared" si="11"/>
        <v>--</v>
      </c>
      <c r="OC16" s="378" t="str">
        <f t="shared" si="11"/>
        <v>--</v>
      </c>
      <c r="OD16" s="378" t="str">
        <f t="shared" si="11"/>
        <v>--</v>
      </c>
      <c r="OE16" s="378" t="str">
        <f t="shared" si="11"/>
        <v>--</v>
      </c>
      <c r="OF16" s="378" t="str">
        <f t="shared" si="11"/>
        <v>--</v>
      </c>
      <c r="OG16" s="378" t="str">
        <f t="shared" si="12"/>
        <v>--</v>
      </c>
      <c r="OH16" s="378" t="str">
        <f t="shared" si="12"/>
        <v>--</v>
      </c>
      <c r="OI16" s="378" t="str">
        <f t="shared" si="12"/>
        <v>--</v>
      </c>
      <c r="OJ16" s="381">
        <v>0</v>
      </c>
      <c r="OK16" s="381">
        <v>0</v>
      </c>
      <c r="OL16" s="381">
        <v>7.3170731707317094</v>
      </c>
      <c r="OM16" s="378" t="str">
        <f t="shared" si="13"/>
        <v>--</v>
      </c>
      <c r="ON16" s="378" t="str">
        <f t="shared" si="13"/>
        <v>--</v>
      </c>
      <c r="OO16" s="378" t="str">
        <f t="shared" si="13"/>
        <v>--</v>
      </c>
      <c r="OP16" s="381">
        <v>1.4388489208633093</v>
      </c>
      <c r="OQ16" s="381">
        <v>2.72108843537415</v>
      </c>
      <c r="OR16" s="381">
        <v>10.416666666666668</v>
      </c>
      <c r="OS16" s="378" t="str">
        <f t="shared" si="14"/>
        <v>--</v>
      </c>
      <c r="OT16" s="378" t="str">
        <f t="shared" si="14"/>
        <v>--</v>
      </c>
      <c r="OU16" s="381">
        <v>0</v>
      </c>
      <c r="OV16" s="381">
        <v>2.0270270270270272</v>
      </c>
      <c r="OW16" s="381">
        <v>5.2083333333333357</v>
      </c>
      <c r="OX16" s="378" t="str">
        <f t="shared" si="15"/>
        <v>--</v>
      </c>
      <c r="OY16" s="381">
        <v>0</v>
      </c>
      <c r="OZ16" s="381">
        <v>2.7777777777777777</v>
      </c>
      <c r="PA16" s="381">
        <v>9.7560975609756078</v>
      </c>
      <c r="PB16" s="378" t="str">
        <f t="shared" si="16"/>
        <v>--</v>
      </c>
      <c r="PC16" s="381">
        <v>8.1481481481481453</v>
      </c>
      <c r="PD16" s="381">
        <v>14.864864864864872</v>
      </c>
      <c r="PE16" s="381">
        <v>18.75</v>
      </c>
      <c r="PF16" s="378" t="str">
        <f t="shared" si="17"/>
        <v>--</v>
      </c>
      <c r="PG16" s="381">
        <v>7.4626865671641838</v>
      </c>
      <c r="PH16" s="381">
        <v>7.5862068965517304</v>
      </c>
      <c r="PI16" s="381">
        <v>18.681318681318679</v>
      </c>
      <c r="PJ16" s="378" t="str">
        <f t="shared" si="18"/>
        <v>--</v>
      </c>
      <c r="PK16" s="381">
        <v>5.0724637681159432</v>
      </c>
      <c r="PL16" s="381">
        <v>6.7567567567567597</v>
      </c>
      <c r="PM16" s="381">
        <v>11.827956989247312</v>
      </c>
      <c r="PN16" s="378" t="str">
        <f t="shared" si="19"/>
        <v>--</v>
      </c>
      <c r="PO16" s="381">
        <v>1.4492753623188408</v>
      </c>
      <c r="PP16" s="381">
        <v>3.4013605442176877</v>
      </c>
      <c r="PQ16" s="381">
        <v>3.1914893617021294</v>
      </c>
      <c r="PR16" s="378" t="str">
        <f t="shared" si="20"/>
        <v>--</v>
      </c>
      <c r="PS16" s="381">
        <v>0.7246376811594204</v>
      </c>
      <c r="PT16" s="381">
        <v>0.6802721088435375</v>
      </c>
      <c r="PU16" s="381">
        <v>3.1914893617021294</v>
      </c>
      <c r="PV16" s="378" t="str">
        <f t="shared" si="21"/>
        <v>--</v>
      </c>
      <c r="PW16" s="381">
        <v>0</v>
      </c>
      <c r="PX16" s="381">
        <v>0.68493150684931514</v>
      </c>
      <c r="PY16" s="381">
        <v>3.1914893617021294</v>
      </c>
      <c r="PZ16" s="378" t="str">
        <f t="shared" si="22"/>
        <v>--</v>
      </c>
      <c r="QA16" s="381">
        <v>0.72992700729927018</v>
      </c>
      <c r="QB16" s="381">
        <v>1.3698630136986303</v>
      </c>
      <c r="QC16" s="381">
        <v>4.3478260869565206</v>
      </c>
      <c r="QD16" s="378" t="str">
        <f t="shared" si="23"/>
        <v>--</v>
      </c>
      <c r="QE16" s="381">
        <v>0</v>
      </c>
      <c r="QF16" s="381">
        <v>0</v>
      </c>
      <c r="QG16" s="381">
        <v>4.2553191489361692</v>
      </c>
      <c r="QH16" s="378" t="str">
        <f t="shared" si="24"/>
        <v>--</v>
      </c>
      <c r="QI16" s="381">
        <v>0.72463768115942018</v>
      </c>
      <c r="QJ16" s="381">
        <v>0</v>
      </c>
      <c r="QK16" s="381">
        <v>5.3763440860215086</v>
      </c>
    </row>
    <row r="17" spans="1:453" x14ac:dyDescent="0.25">
      <c r="A17" s="114">
        <v>13</v>
      </c>
      <c r="B17" s="93" t="s">
        <v>13</v>
      </c>
      <c r="C17" s="189">
        <v>13.837638376383756</v>
      </c>
      <c r="D17" s="189">
        <v>39.662447257383974</v>
      </c>
      <c r="E17" s="189">
        <v>34.299516908212567</v>
      </c>
      <c r="F17" s="189">
        <v>3.5398230088495541</v>
      </c>
      <c r="G17" s="189">
        <v>20.179372197309437</v>
      </c>
      <c r="H17" s="189">
        <v>41.5625</v>
      </c>
      <c r="I17" s="189" t="s">
        <v>286</v>
      </c>
      <c r="J17" s="189" t="str">
        <f>"--"</f>
        <v>--</v>
      </c>
      <c r="K17" s="189" t="str">
        <f>"--"</f>
        <v>--</v>
      </c>
      <c r="L17" s="189">
        <v>2.4948024948024941</v>
      </c>
      <c r="M17" s="190">
        <v>15.859030837004413</v>
      </c>
      <c r="N17" s="190">
        <v>39.393939393939405</v>
      </c>
      <c r="O17" s="190">
        <v>3.5363457760314363</v>
      </c>
      <c r="P17" s="190">
        <v>14.867617107942978</v>
      </c>
      <c r="Q17" s="190">
        <v>26.183844011142071</v>
      </c>
      <c r="R17" s="190" t="s">
        <v>286</v>
      </c>
      <c r="S17" s="190" t="s">
        <v>286</v>
      </c>
      <c r="T17" s="190" t="s">
        <v>286</v>
      </c>
      <c r="U17" s="190">
        <v>3.7300177619893398</v>
      </c>
      <c r="V17" s="190">
        <v>20.045045045045068</v>
      </c>
      <c r="W17" s="190">
        <v>40.694006309148286</v>
      </c>
      <c r="X17" s="190" t="s">
        <v>286</v>
      </c>
      <c r="Y17" s="190" t="str">
        <f>"--"</f>
        <v>--</v>
      </c>
      <c r="Z17" s="190" t="str">
        <f>"--"</f>
        <v>--</v>
      </c>
      <c r="AA17" s="190">
        <v>2.8865979381443307</v>
      </c>
      <c r="AB17" s="132">
        <v>16.630196936542657</v>
      </c>
      <c r="AC17" s="132">
        <v>41.176470588235297</v>
      </c>
      <c r="AD17" s="132">
        <v>3.7109375000000027</v>
      </c>
      <c r="AE17" s="132">
        <v>14.574898785425102</v>
      </c>
      <c r="AF17" s="190">
        <v>28.961748633879765</v>
      </c>
      <c r="AG17" s="189">
        <v>3.6900369003690052</v>
      </c>
      <c r="AH17" s="189">
        <v>11.814345991561176</v>
      </c>
      <c r="AI17" s="191">
        <v>15.458937198067632</v>
      </c>
      <c r="AJ17" s="191">
        <v>0.70796460176991194</v>
      </c>
      <c r="AK17" s="190">
        <v>4.708520179372198</v>
      </c>
      <c r="AL17" s="190">
        <v>15.624999999999995</v>
      </c>
      <c r="AM17" s="190" t="s">
        <v>286</v>
      </c>
      <c r="AN17" s="190" t="str">
        <f>"--"</f>
        <v>--</v>
      </c>
      <c r="AO17" s="190" t="str">
        <f>"--"</f>
        <v>--</v>
      </c>
      <c r="AP17" s="190">
        <v>0.41580041580041543</v>
      </c>
      <c r="AQ17" s="190">
        <v>3.9647577092511002</v>
      </c>
      <c r="AR17" s="190">
        <v>14.141414141414142</v>
      </c>
      <c r="AS17" s="190">
        <v>0.78585461689587399</v>
      </c>
      <c r="AT17" s="190">
        <v>3.0549898167006138</v>
      </c>
      <c r="AU17" s="190">
        <v>6.1281337047353768</v>
      </c>
      <c r="AV17" s="190" t="s">
        <v>286</v>
      </c>
      <c r="AW17" s="190" t="s">
        <v>286</v>
      </c>
      <c r="AX17" s="132" t="s">
        <v>286</v>
      </c>
      <c r="AY17" s="132" t="s">
        <v>286</v>
      </c>
      <c r="AZ17" s="132" t="s">
        <v>286</v>
      </c>
      <c r="BA17" s="132" t="s">
        <v>286</v>
      </c>
      <c r="BB17" s="190" t="s">
        <v>286</v>
      </c>
      <c r="BC17" s="132" t="s">
        <v>286</v>
      </c>
      <c r="BD17" s="132" t="s">
        <v>286</v>
      </c>
      <c r="BE17" s="132">
        <v>1.4553014553014556</v>
      </c>
      <c r="BF17" s="132">
        <v>8.714596949891062</v>
      </c>
      <c r="BG17" s="190">
        <v>19.672131147540991</v>
      </c>
      <c r="BH17" s="132">
        <v>2.1484374999999996</v>
      </c>
      <c r="BI17" s="132">
        <v>9.7363083164300139</v>
      </c>
      <c r="BJ17" s="132">
        <v>17.486338797814206</v>
      </c>
      <c r="BK17" s="132">
        <v>8.9147286821705514</v>
      </c>
      <c r="BL17" s="190">
        <v>33.260869565217419</v>
      </c>
      <c r="BM17" s="132">
        <v>30.150753768844215</v>
      </c>
      <c r="BN17" s="192">
        <v>3.8961038961038956</v>
      </c>
      <c r="BO17" s="192">
        <v>24.941724941724914</v>
      </c>
      <c r="BP17" s="192">
        <v>34.1614906832298</v>
      </c>
      <c r="BQ17" s="190" t="s">
        <v>286</v>
      </c>
      <c r="BR17" s="132" t="str">
        <f>"--"</f>
        <v>--</v>
      </c>
      <c r="BS17" s="132" t="str">
        <f>"--"</f>
        <v>--</v>
      </c>
      <c r="BT17" s="132">
        <v>2.7484143763213562</v>
      </c>
      <c r="BU17" s="190">
        <v>18.721461187214633</v>
      </c>
      <c r="BV17" s="132">
        <v>37.499999999999979</v>
      </c>
      <c r="BW17" s="132">
        <v>2.6915113871635623</v>
      </c>
      <c r="BX17" s="132">
        <v>16.322314049586794</v>
      </c>
      <c r="BY17" s="190">
        <v>27.29805013927578</v>
      </c>
      <c r="BZ17" s="132">
        <v>6.5891472868217029</v>
      </c>
      <c r="CA17" s="132">
        <v>23.043478260869584</v>
      </c>
      <c r="CB17" s="132">
        <v>20.100502512562805</v>
      </c>
      <c r="CC17" s="190">
        <v>2.2263450834879426</v>
      </c>
      <c r="CD17" s="132">
        <v>17.016317016317007</v>
      </c>
      <c r="CE17" s="132">
        <v>25.465838509316779</v>
      </c>
      <c r="CF17" s="132" t="s">
        <v>286</v>
      </c>
      <c r="CG17" s="190" t="str">
        <f>"--"</f>
        <v>--</v>
      </c>
      <c r="CH17" s="132" t="str">
        <f>"--"</f>
        <v>--</v>
      </c>
      <c r="CI17" s="132">
        <v>1.6913319238900641</v>
      </c>
      <c r="CJ17" s="132">
        <v>12.100456621004566</v>
      </c>
      <c r="CK17" s="132">
        <v>22.580645161290324</v>
      </c>
      <c r="CL17" s="132">
        <v>2.484472049689443</v>
      </c>
      <c r="CM17" s="132">
        <v>11.983471074380171</v>
      </c>
      <c r="CN17" s="132">
        <v>17.086834733893554</v>
      </c>
      <c r="CO17" s="132">
        <v>10.404624277456639</v>
      </c>
      <c r="CP17" s="190">
        <v>7.4398249452954079</v>
      </c>
      <c r="CQ17" s="132">
        <v>2.5000000000000009</v>
      </c>
      <c r="CR17" s="132">
        <v>4.0665434380776295</v>
      </c>
      <c r="CS17" s="192">
        <v>3.9627039627039653</v>
      </c>
      <c r="CT17" s="192">
        <v>4.3750000000000009</v>
      </c>
      <c r="CU17" s="190" t="s">
        <v>286</v>
      </c>
      <c r="CV17" s="132" t="str">
        <f>"--"</f>
        <v>--</v>
      </c>
      <c r="CW17" s="132" t="str">
        <f>"--"</f>
        <v>--</v>
      </c>
      <c r="CX17" s="192">
        <v>4.3859649122806985</v>
      </c>
      <c r="CY17" s="192">
        <v>4.5238095238095228</v>
      </c>
      <c r="CZ17" s="190">
        <v>3.4220532319391648</v>
      </c>
      <c r="DA17" s="132">
        <v>4.8218029350104823</v>
      </c>
      <c r="DB17" s="132">
        <v>3.2751091703056758</v>
      </c>
      <c r="DC17" s="192">
        <v>2.0588235294117649</v>
      </c>
      <c r="DD17" s="192" t="s">
        <v>286</v>
      </c>
      <c r="DE17" s="190">
        <v>6.1269146608315106</v>
      </c>
      <c r="DF17" s="132">
        <v>9.0000000000000053</v>
      </c>
      <c r="DG17" s="132" t="s">
        <v>286</v>
      </c>
      <c r="DH17" s="192">
        <v>7.009345794392523</v>
      </c>
      <c r="DI17" s="192">
        <v>10.000000000000002</v>
      </c>
      <c r="DJ17" s="190" t="s">
        <v>286</v>
      </c>
      <c r="DK17" s="132" t="str">
        <f>"--"</f>
        <v>--</v>
      </c>
      <c r="DL17" s="132" t="str">
        <f>"--"</f>
        <v>--</v>
      </c>
      <c r="DM17" s="132" t="s">
        <v>286</v>
      </c>
      <c r="DN17" s="132">
        <v>4.0380047505938252</v>
      </c>
      <c r="DO17" s="190">
        <v>4.9618320610687094</v>
      </c>
      <c r="DP17" s="132" t="s">
        <v>286</v>
      </c>
      <c r="DQ17" s="132">
        <v>2.4070021881838075</v>
      </c>
      <c r="DR17" s="132">
        <v>4.3988269794721395</v>
      </c>
      <c r="DS17" s="132" t="s">
        <v>286</v>
      </c>
      <c r="DT17" s="190" t="s">
        <v>286</v>
      </c>
      <c r="DU17" s="194" t="s">
        <v>286</v>
      </c>
      <c r="DV17" s="194" t="s">
        <v>286</v>
      </c>
      <c r="DW17" s="192">
        <v>4.8951048951048932</v>
      </c>
      <c r="DX17" s="194">
        <v>7.4766355140186986</v>
      </c>
      <c r="DY17" s="190" t="s">
        <v>286</v>
      </c>
      <c r="DZ17" s="190" t="str">
        <f>"--"</f>
        <v>--</v>
      </c>
      <c r="EA17" s="190" t="str">
        <f>"--"</f>
        <v>--</v>
      </c>
      <c r="EB17" s="190" t="s">
        <v>286</v>
      </c>
      <c r="EC17" s="190">
        <v>2.8571428571428581</v>
      </c>
      <c r="ED17" s="190">
        <v>3.4615384615384635</v>
      </c>
      <c r="EE17" s="190" t="s">
        <v>286</v>
      </c>
      <c r="EF17" s="190">
        <v>2.6258205689277885</v>
      </c>
      <c r="EG17" s="190">
        <v>4.7197640117994109</v>
      </c>
      <c r="EH17" s="190" t="s">
        <v>286</v>
      </c>
      <c r="EI17" s="190">
        <v>7.0175438596491224</v>
      </c>
      <c r="EJ17" s="190">
        <v>9.0000000000000018</v>
      </c>
      <c r="EK17" s="190" t="s">
        <v>286</v>
      </c>
      <c r="EL17" s="132">
        <v>4.9180327868852434</v>
      </c>
      <c r="EM17" s="132">
        <v>9.3167701863354004</v>
      </c>
      <c r="EN17" s="132" t="s">
        <v>286</v>
      </c>
      <c r="EO17" s="132" t="str">
        <f>"--"</f>
        <v>--</v>
      </c>
      <c r="EP17" s="190" t="str">
        <f>"--"</f>
        <v>--</v>
      </c>
      <c r="EQ17" s="132" t="s">
        <v>286</v>
      </c>
      <c r="ER17" s="132">
        <v>3.1026252983293543</v>
      </c>
      <c r="ES17" s="132">
        <v>5.363984674329501</v>
      </c>
      <c r="ET17" s="132" t="s">
        <v>286</v>
      </c>
      <c r="EU17" s="190">
        <v>2.1881838074398252</v>
      </c>
      <c r="EV17" s="132">
        <v>2.6548672566371665</v>
      </c>
      <c r="EW17" s="132" t="s">
        <v>286</v>
      </c>
      <c r="EX17" s="132">
        <v>5.0328227571115969</v>
      </c>
      <c r="EY17" s="132">
        <v>4.0201005025125642</v>
      </c>
      <c r="EZ17" s="190" t="s">
        <v>286</v>
      </c>
      <c r="FA17" s="132">
        <v>4.1958041958041958</v>
      </c>
      <c r="FB17" s="132">
        <v>5.2959501557632418</v>
      </c>
      <c r="FC17" s="132" t="s">
        <v>286</v>
      </c>
      <c r="FD17" s="132" t="str">
        <f>"--"</f>
        <v>--</v>
      </c>
      <c r="FE17" s="190" t="str">
        <f>"--"</f>
        <v>--</v>
      </c>
      <c r="FF17" s="132" t="s">
        <v>286</v>
      </c>
      <c r="FG17" s="132">
        <v>2.6252983293556067</v>
      </c>
      <c r="FH17" s="132">
        <v>1.5444015444015449</v>
      </c>
      <c r="FI17" s="132" t="s">
        <v>286</v>
      </c>
      <c r="FJ17" s="190">
        <v>1.3186813186813187</v>
      </c>
      <c r="FK17" s="132">
        <v>1.1799410029498529</v>
      </c>
      <c r="FL17" s="132" t="s">
        <v>286</v>
      </c>
      <c r="FM17" s="132" t="s">
        <v>286</v>
      </c>
      <c r="FN17" s="132" t="s">
        <v>286</v>
      </c>
      <c r="FO17" s="190" t="s">
        <v>286</v>
      </c>
      <c r="FP17" s="132">
        <v>5.8411214953271005</v>
      </c>
      <c r="FQ17" s="132">
        <v>9.9688473520249179</v>
      </c>
      <c r="FR17" s="132" t="s">
        <v>286</v>
      </c>
      <c r="FS17" s="132" t="str">
        <f>"--"</f>
        <v>--</v>
      </c>
      <c r="FT17" s="190" t="str">
        <f>"--"</f>
        <v>--</v>
      </c>
      <c r="FU17" s="132" t="s">
        <v>286</v>
      </c>
      <c r="FV17" s="132">
        <v>2.6252983293556067</v>
      </c>
      <c r="FW17" s="132">
        <v>4.2471042471042475</v>
      </c>
      <c r="FX17" s="132" t="s">
        <v>286</v>
      </c>
      <c r="FY17" s="190">
        <v>1.5317286652078779</v>
      </c>
      <c r="FZ17" s="132">
        <v>2.0710059171597637</v>
      </c>
      <c r="GA17" s="132" t="s">
        <v>286</v>
      </c>
      <c r="GB17" s="132" t="s">
        <v>286</v>
      </c>
      <c r="GC17" s="132" t="s">
        <v>286</v>
      </c>
      <c r="GD17" s="190" t="s">
        <v>286</v>
      </c>
      <c r="GE17" s="132" t="s">
        <v>286</v>
      </c>
      <c r="GF17" s="132" t="s">
        <v>286</v>
      </c>
      <c r="GG17" s="132" t="s">
        <v>286</v>
      </c>
      <c r="GH17" s="132" t="s">
        <v>286</v>
      </c>
      <c r="GI17" s="190" t="s">
        <v>286</v>
      </c>
      <c r="GJ17" s="132" t="s">
        <v>286</v>
      </c>
      <c r="GK17" s="132">
        <v>4.7732696897374725</v>
      </c>
      <c r="GL17" s="132">
        <v>3.4615384615384643</v>
      </c>
      <c r="GM17" s="197" t="s">
        <v>286</v>
      </c>
      <c r="GN17" s="190">
        <v>2.4070021881838106</v>
      </c>
      <c r="GO17" s="132">
        <v>3.8461538461538409</v>
      </c>
      <c r="GP17" s="132" t="s">
        <v>286</v>
      </c>
      <c r="GQ17" s="132" t="s">
        <v>286</v>
      </c>
      <c r="GR17" s="132" t="s">
        <v>286</v>
      </c>
      <c r="GS17" s="190" t="s">
        <v>286</v>
      </c>
      <c r="GT17" s="132" t="s">
        <v>286</v>
      </c>
      <c r="GU17" s="132" t="s">
        <v>286</v>
      </c>
      <c r="GV17" s="132" t="s">
        <v>286</v>
      </c>
      <c r="GW17" s="132" t="s">
        <v>286</v>
      </c>
      <c r="GX17" s="190" t="s">
        <v>286</v>
      </c>
      <c r="GY17" s="190" t="s">
        <v>286</v>
      </c>
      <c r="GZ17" s="190">
        <v>5.9952038369304521</v>
      </c>
      <c r="HA17" s="190">
        <v>6.1776061776061759</v>
      </c>
      <c r="HB17" s="190" t="s">
        <v>286</v>
      </c>
      <c r="HC17" s="190">
        <v>3.9387308533916823</v>
      </c>
      <c r="HD17" s="190">
        <v>5.6047197640118007</v>
      </c>
      <c r="HE17" s="190" t="s">
        <v>286</v>
      </c>
      <c r="HF17" s="190" t="s">
        <v>286</v>
      </c>
      <c r="HG17" s="190" t="s">
        <v>286</v>
      </c>
      <c r="HH17" s="190" t="s">
        <v>286</v>
      </c>
      <c r="HI17" s="190" t="s">
        <v>286</v>
      </c>
      <c r="HJ17" s="190" t="s">
        <v>286</v>
      </c>
      <c r="HK17" s="190" t="s">
        <v>286</v>
      </c>
      <c r="HL17" s="132" t="s">
        <v>286</v>
      </c>
      <c r="HM17" s="132" t="s">
        <v>286</v>
      </c>
      <c r="HN17" s="132" t="s">
        <v>286</v>
      </c>
      <c r="HO17" s="132">
        <v>6.6825775656324593</v>
      </c>
      <c r="HP17" s="190">
        <v>8.8803088803088848</v>
      </c>
      <c r="HQ17" s="132" t="s">
        <v>286</v>
      </c>
      <c r="HR17" s="132">
        <v>5.0438596491228056</v>
      </c>
      <c r="HS17" s="132">
        <v>6.4705882352941204</v>
      </c>
      <c r="HT17" s="196" t="s">
        <v>286</v>
      </c>
      <c r="HU17" s="190">
        <v>4.8034934497816613</v>
      </c>
      <c r="HV17" s="192">
        <v>2.5125628140703524</v>
      </c>
      <c r="HW17" s="192" t="s">
        <v>286</v>
      </c>
      <c r="HX17" s="192">
        <v>4.662004662004664</v>
      </c>
      <c r="HY17" s="192">
        <v>7.1651090342679185</v>
      </c>
      <c r="HZ17" s="192" t="s">
        <v>286</v>
      </c>
      <c r="IA17" s="192" t="str">
        <f>"--"</f>
        <v>--</v>
      </c>
      <c r="IB17" s="192" t="str">
        <f>"--"</f>
        <v>--</v>
      </c>
      <c r="IC17" s="192" t="s">
        <v>286</v>
      </c>
      <c r="ID17" s="192">
        <v>4.3062200956937788</v>
      </c>
      <c r="IE17" s="192">
        <v>3.0888030888030897</v>
      </c>
      <c r="IF17" s="192" t="s">
        <v>286</v>
      </c>
      <c r="IG17" s="192">
        <v>2.4070021881838075</v>
      </c>
      <c r="IH17" s="192">
        <v>2.9239766081871328</v>
      </c>
      <c r="II17" s="192">
        <v>6.6019417475728135</v>
      </c>
      <c r="IJ17" s="192">
        <v>10.549450549450555</v>
      </c>
      <c r="IK17" s="192">
        <v>8.0402010050251267</v>
      </c>
      <c r="IL17" s="192">
        <v>1.8518518518518525</v>
      </c>
      <c r="IM17" s="192">
        <v>10.955710955710957</v>
      </c>
      <c r="IN17" s="192">
        <v>10.903426791277262</v>
      </c>
      <c r="IO17" s="192" t="s">
        <v>286</v>
      </c>
      <c r="IP17" s="192" t="str">
        <f>"--"</f>
        <v>--</v>
      </c>
      <c r="IQ17" s="192" t="str">
        <f>"--"</f>
        <v>--</v>
      </c>
      <c r="IR17" s="192">
        <v>2.857142857142855</v>
      </c>
      <c r="IS17" s="192" t="s">
        <v>286</v>
      </c>
      <c r="IT17" s="192" t="s">
        <v>286</v>
      </c>
      <c r="IU17" s="192">
        <v>1.25</v>
      </c>
      <c r="IV17" s="192" t="s">
        <v>286</v>
      </c>
      <c r="IW17" s="192" t="s">
        <v>286</v>
      </c>
      <c r="IX17" s="192" t="str">
        <f t="shared" si="36"/>
        <v>--</v>
      </c>
      <c r="IY17" s="192" t="str">
        <f t="shared" si="36"/>
        <v>--</v>
      </c>
      <c r="IZ17" s="192" t="str">
        <f t="shared" si="36"/>
        <v>--</v>
      </c>
      <c r="JA17" s="192" t="str">
        <f t="shared" si="36"/>
        <v>--</v>
      </c>
      <c r="JB17" s="192" t="str">
        <f t="shared" si="36"/>
        <v>--</v>
      </c>
      <c r="JC17" s="243">
        <v>5.4112554112554099</v>
      </c>
      <c r="JD17" s="243">
        <v>11.2765957446809</v>
      </c>
      <c r="JE17" s="243">
        <v>18.610421836228301</v>
      </c>
      <c r="JF17" s="243">
        <v>7.9601990049751299</v>
      </c>
      <c r="JG17" s="243">
        <v>4.7368421052631602</v>
      </c>
      <c r="JH17" s="243">
        <v>11.4795918367347</v>
      </c>
      <c r="JI17" s="243">
        <v>3.2751091703056701</v>
      </c>
      <c r="JJ17" s="243">
        <v>7.0362473347548002</v>
      </c>
      <c r="JK17" s="243">
        <v>12.25</v>
      </c>
      <c r="JL17" s="243">
        <v>2.4752475247524801</v>
      </c>
      <c r="JM17" s="243">
        <v>3.7234042553191502</v>
      </c>
      <c r="JN17" s="243">
        <v>5.1282051282051304</v>
      </c>
      <c r="JO17" s="219">
        <v>4.4247787610619502</v>
      </c>
      <c r="JP17" s="219">
        <v>18.640350877193001</v>
      </c>
      <c r="JQ17" s="219">
        <v>25.319693094629098</v>
      </c>
      <c r="JR17" s="219">
        <v>6.9306930693069297</v>
      </c>
      <c r="JS17" s="219">
        <v>12.9943502824859</v>
      </c>
      <c r="JT17" s="219">
        <v>21.850899742930601</v>
      </c>
      <c r="JU17" s="219">
        <v>2.6258205689277898</v>
      </c>
      <c r="JV17" s="219">
        <v>13.3771929824561</v>
      </c>
      <c r="JW17" s="219">
        <v>16.326530612244898</v>
      </c>
      <c r="JX17" s="219">
        <v>6.9306930693069297</v>
      </c>
      <c r="JY17" s="219">
        <v>10.1694915254237</v>
      </c>
      <c r="JZ17" s="219">
        <v>16.966580976863799</v>
      </c>
      <c r="KA17" s="219">
        <v>1.1160714285714299</v>
      </c>
      <c r="KB17" s="219">
        <v>1.3483146067415701</v>
      </c>
      <c r="KC17" s="223">
        <v>0.52219321148825004</v>
      </c>
      <c r="KD17" s="219">
        <v>2.9702970297029698</v>
      </c>
      <c r="KE17" s="219">
        <v>3.4883720930232598</v>
      </c>
      <c r="KF17" s="219">
        <v>1.5463917525773201</v>
      </c>
      <c r="KG17" s="223">
        <v>0.89285714285714302</v>
      </c>
      <c r="KH17" s="219">
        <v>1.58013544018059</v>
      </c>
      <c r="KI17" s="219">
        <v>2.3498694516971299</v>
      </c>
      <c r="KJ17" s="219">
        <v>0</v>
      </c>
      <c r="KK17" s="219">
        <v>3.4883720930232598</v>
      </c>
      <c r="KL17" s="219">
        <v>4.1343669250646</v>
      </c>
      <c r="KM17" s="223">
        <v>0.44642857142857101</v>
      </c>
      <c r="KN17" s="219">
        <v>1.1286681715575599</v>
      </c>
      <c r="KO17" s="219">
        <v>1.56657963446475</v>
      </c>
      <c r="KP17" s="219">
        <v>0</v>
      </c>
      <c r="KQ17" s="219">
        <v>2.9239766081871399</v>
      </c>
      <c r="KR17" s="219">
        <v>1.80878552971576</v>
      </c>
      <c r="KS17" s="219">
        <v>1.1135857461024501</v>
      </c>
      <c r="KT17" s="219">
        <v>2.70880361173815</v>
      </c>
      <c r="KU17" s="219">
        <v>2.0887728459530002</v>
      </c>
      <c r="KV17" s="223">
        <v>0.99009900990098998</v>
      </c>
      <c r="KW17" s="219">
        <v>2.3391812865497101</v>
      </c>
      <c r="KX17" s="219">
        <v>2.0618556701030899</v>
      </c>
      <c r="KY17" s="223">
        <v>0.44843049327354201</v>
      </c>
      <c r="KZ17" s="223">
        <v>0.67720090293453705</v>
      </c>
      <c r="LA17" s="223">
        <v>0.52219321148825004</v>
      </c>
      <c r="LB17" s="219">
        <v>0</v>
      </c>
      <c r="LC17" s="219">
        <v>1.1764705882352899</v>
      </c>
      <c r="LD17" s="223">
        <v>0.78125</v>
      </c>
      <c r="LE17" s="223">
        <v>0.447427293064876</v>
      </c>
      <c r="LF17" s="223">
        <v>0.68027210884353795</v>
      </c>
      <c r="LG17" s="223">
        <v>0.78328981723237601</v>
      </c>
      <c r="LH17" s="219">
        <v>0</v>
      </c>
      <c r="LI17" s="219">
        <v>1.16959064327485</v>
      </c>
      <c r="LJ17" s="223">
        <v>0.51948051948051899</v>
      </c>
      <c r="LK17" s="223">
        <v>0.89086859688195896</v>
      </c>
      <c r="LL17" s="219">
        <v>2.0361990950226199</v>
      </c>
      <c r="LM17" s="219">
        <v>1.0498687664041999</v>
      </c>
      <c r="LN17" s="219">
        <v>0</v>
      </c>
      <c r="LO17" s="219">
        <v>3.5928143712574898</v>
      </c>
      <c r="LP17" s="219">
        <v>1.0443864229765001</v>
      </c>
      <c r="LQ17" s="219">
        <v>1.33928571428572</v>
      </c>
      <c r="LR17" s="219">
        <v>2.72108843537415</v>
      </c>
      <c r="LS17" s="219">
        <v>2.8795811518324599</v>
      </c>
      <c r="LT17" s="219">
        <v>1.0101010101010099</v>
      </c>
      <c r="LU17" s="219">
        <v>6.5868263473053901</v>
      </c>
      <c r="LV17" s="219">
        <v>3.66492146596859</v>
      </c>
      <c r="LW17" s="219">
        <v>1.1135857461024501</v>
      </c>
      <c r="LX17" s="219">
        <v>2.5</v>
      </c>
      <c r="LY17" s="219">
        <v>3.4031413612565502</v>
      </c>
      <c r="LZ17" s="219">
        <v>3.5353535353535399</v>
      </c>
      <c r="MA17" s="219">
        <v>7.1856287425149699</v>
      </c>
      <c r="MB17" s="219">
        <v>4.1775456919060101</v>
      </c>
      <c r="MC17" s="223">
        <v>0.89285714285714202</v>
      </c>
      <c r="MD17" s="219">
        <v>2.26757369614513</v>
      </c>
      <c r="ME17" s="219">
        <v>2.3560209424083798</v>
      </c>
      <c r="MF17" s="219">
        <v>1.5228426395939101</v>
      </c>
      <c r="MG17" s="219">
        <v>5.3892215568862296</v>
      </c>
      <c r="MH17" s="219">
        <v>2.8720626631853801</v>
      </c>
      <c r="MI17" s="190" t="str">
        <f t="shared" si="37"/>
        <v>--</v>
      </c>
      <c r="MJ17" s="190" t="str">
        <f t="shared" si="37"/>
        <v>--</v>
      </c>
      <c r="MK17" s="190" t="str">
        <f t="shared" si="37"/>
        <v>--</v>
      </c>
      <c r="ML17" s="190" t="str">
        <f t="shared" si="37"/>
        <v>--</v>
      </c>
      <c r="MM17" s="190" t="str">
        <f t="shared" si="37"/>
        <v>--</v>
      </c>
      <c r="MN17" s="190" t="str">
        <f t="shared" si="37"/>
        <v>--</v>
      </c>
      <c r="MO17" s="190" t="str">
        <f t="shared" si="37"/>
        <v>--</v>
      </c>
      <c r="MP17" s="190" t="str">
        <f t="shared" si="37"/>
        <v>--</v>
      </c>
      <c r="MQ17" s="190" t="str">
        <f t="shared" si="37"/>
        <v>--</v>
      </c>
      <c r="MR17" s="190" t="str">
        <f t="shared" si="37"/>
        <v>--</v>
      </c>
      <c r="MS17" s="190" t="str">
        <f t="shared" si="38"/>
        <v>--</v>
      </c>
      <c r="MT17" s="190" t="str">
        <f t="shared" si="38"/>
        <v>--</v>
      </c>
      <c r="MU17" s="190" t="str">
        <f t="shared" si="38"/>
        <v>--</v>
      </c>
      <c r="MV17" s="190" t="str">
        <f t="shared" si="38"/>
        <v>--</v>
      </c>
      <c r="MW17" s="190" t="str">
        <f t="shared" si="38"/>
        <v>--</v>
      </c>
      <c r="MX17" s="190" t="str">
        <f t="shared" si="38"/>
        <v>--</v>
      </c>
      <c r="MY17" s="190" t="str">
        <f t="shared" si="38"/>
        <v>--</v>
      </c>
      <c r="MZ17" s="190" t="str">
        <f t="shared" si="38"/>
        <v>--</v>
      </c>
      <c r="NA17" s="190" t="str">
        <f t="shared" si="38"/>
        <v>--</v>
      </c>
      <c r="NB17" s="190" t="str">
        <f t="shared" si="38"/>
        <v>--</v>
      </c>
      <c r="NC17" s="190" t="str">
        <f t="shared" si="39"/>
        <v>--</v>
      </c>
      <c r="ND17" s="190" t="str">
        <f t="shared" si="39"/>
        <v>--</v>
      </c>
      <c r="NE17" s="190" t="str">
        <f t="shared" si="39"/>
        <v>--</v>
      </c>
      <c r="NF17" s="190" t="str">
        <f t="shared" si="39"/>
        <v>--</v>
      </c>
      <c r="NG17" s="190" t="str">
        <f t="shared" si="39"/>
        <v>--</v>
      </c>
      <c r="NH17" s="190" t="str">
        <f t="shared" si="39"/>
        <v>--</v>
      </c>
      <c r="NI17" s="190" t="str">
        <f t="shared" si="39"/>
        <v>--</v>
      </c>
      <c r="NJ17" s="190" t="str">
        <f t="shared" si="39"/>
        <v>--</v>
      </c>
      <c r="NL17" s="378" t="str">
        <f t="shared" si="4"/>
        <v>--</v>
      </c>
      <c r="NM17" s="381">
        <v>3.1746031746031766</v>
      </c>
      <c r="NN17" s="381">
        <v>3.4398034398034367</v>
      </c>
      <c r="NO17" s="381">
        <v>6.7039106145251424</v>
      </c>
      <c r="NP17" s="378" t="str">
        <f t="shared" si="5"/>
        <v>--</v>
      </c>
      <c r="NQ17" s="381">
        <v>2.9045643153526997</v>
      </c>
      <c r="NR17" s="378" t="str">
        <f t="shared" si="6"/>
        <v>--</v>
      </c>
      <c r="NS17" s="381">
        <v>7.7092511013215903</v>
      </c>
      <c r="NT17" s="378" t="str">
        <f t="shared" si="7"/>
        <v>--</v>
      </c>
      <c r="NU17" s="381">
        <v>24.590163934426233</v>
      </c>
      <c r="NV17" s="378" t="str">
        <f t="shared" si="8"/>
        <v>--</v>
      </c>
      <c r="NW17" s="381">
        <v>2.1568627450980422</v>
      </c>
      <c r="NX17" s="378" t="str">
        <f t="shared" si="9"/>
        <v>--</v>
      </c>
      <c r="NY17" s="381">
        <v>10.750507099391479</v>
      </c>
      <c r="NZ17" s="378" t="str">
        <f t="shared" si="10"/>
        <v>--</v>
      </c>
      <c r="OA17" s="381">
        <v>22.739726027397253</v>
      </c>
      <c r="OB17" s="378" t="str">
        <f t="shared" si="11"/>
        <v>--</v>
      </c>
      <c r="OC17" s="378" t="str">
        <f t="shared" si="11"/>
        <v>--</v>
      </c>
      <c r="OD17" s="381">
        <v>1.7429193899782127</v>
      </c>
      <c r="OE17" s="381">
        <v>7.5431034482758603</v>
      </c>
      <c r="OF17" s="381">
        <v>13.647642679900738</v>
      </c>
      <c r="OG17" s="378" t="str">
        <f t="shared" si="12"/>
        <v>--</v>
      </c>
      <c r="OH17" s="378" t="str">
        <f t="shared" si="12"/>
        <v>--</v>
      </c>
      <c r="OI17" s="378" t="str">
        <f t="shared" si="12"/>
        <v>--</v>
      </c>
      <c r="OJ17" s="381">
        <v>1.9801980198019806</v>
      </c>
      <c r="OK17" s="381">
        <v>3.7037037037037042</v>
      </c>
      <c r="OL17" s="381">
        <v>8.9743589743589727</v>
      </c>
      <c r="OM17" s="378" t="str">
        <f t="shared" si="13"/>
        <v>--</v>
      </c>
      <c r="ON17" s="378" t="str">
        <f t="shared" si="13"/>
        <v>--</v>
      </c>
      <c r="OO17" s="378" t="str">
        <f t="shared" si="13"/>
        <v>--</v>
      </c>
      <c r="OP17" s="381">
        <v>1.8140589569161014</v>
      </c>
      <c r="OQ17" s="381">
        <v>1.9656019656019637</v>
      </c>
      <c r="OR17" s="381">
        <v>5.3072625698324041</v>
      </c>
      <c r="OS17" s="378" t="str">
        <f t="shared" si="14"/>
        <v>--</v>
      </c>
      <c r="OT17" s="378" t="str">
        <f t="shared" si="14"/>
        <v>--</v>
      </c>
      <c r="OU17" s="381">
        <v>1.5945330296127576</v>
      </c>
      <c r="OV17" s="381">
        <v>3.6764705882352953</v>
      </c>
      <c r="OW17" s="381">
        <v>2.8011204481792729</v>
      </c>
      <c r="OX17" s="378" t="str">
        <f t="shared" si="15"/>
        <v>--</v>
      </c>
      <c r="OY17" s="381">
        <v>13.366336633663362</v>
      </c>
      <c r="OZ17" s="381">
        <v>14.438502673796791</v>
      </c>
      <c r="PA17" s="381">
        <v>23.664122137404565</v>
      </c>
      <c r="PB17" s="378" t="str">
        <f t="shared" si="16"/>
        <v>--</v>
      </c>
      <c r="PC17" s="381">
        <v>10.158013544018054</v>
      </c>
      <c r="PD17" s="381">
        <v>20.74074074074073</v>
      </c>
      <c r="PE17" s="381">
        <v>29.050279329608944</v>
      </c>
      <c r="PF17" s="378" t="str">
        <f t="shared" si="17"/>
        <v>--</v>
      </c>
      <c r="PG17" s="381">
        <v>6.3084112149532725</v>
      </c>
      <c r="PH17" s="381">
        <v>7.9081632653061273</v>
      </c>
      <c r="PI17" s="381">
        <v>19.308357348703169</v>
      </c>
      <c r="PJ17" s="378" t="str">
        <f t="shared" si="18"/>
        <v>--</v>
      </c>
      <c r="PK17" s="381">
        <v>3.4168564920273341</v>
      </c>
      <c r="PL17" s="381">
        <v>6.9651741293532359</v>
      </c>
      <c r="PM17" s="381">
        <v>15.954415954415948</v>
      </c>
      <c r="PN17" s="378" t="str">
        <f t="shared" si="19"/>
        <v>--</v>
      </c>
      <c r="PO17" s="381">
        <v>4.5558086560364499</v>
      </c>
      <c r="PP17" s="381">
        <v>2.5316455696202511</v>
      </c>
      <c r="PQ17" s="381">
        <v>0</v>
      </c>
      <c r="PR17" s="378" t="str">
        <f t="shared" si="20"/>
        <v>--</v>
      </c>
      <c r="PS17" s="381">
        <v>2.0501138952164006</v>
      </c>
      <c r="PT17" s="381">
        <v>1.5267175572519081</v>
      </c>
      <c r="PU17" s="381">
        <v>0.87209302325581373</v>
      </c>
      <c r="PV17" s="378" t="str">
        <f t="shared" si="21"/>
        <v>--</v>
      </c>
      <c r="PW17" s="381">
        <v>1.3698630136986309</v>
      </c>
      <c r="PX17" s="381">
        <v>2.035623409669213</v>
      </c>
      <c r="PY17" s="381">
        <v>0.86956521739130421</v>
      </c>
      <c r="PZ17" s="378" t="str">
        <f t="shared" si="22"/>
        <v>--</v>
      </c>
      <c r="QA17" s="381">
        <v>1.1389521640091116</v>
      </c>
      <c r="QB17" s="381">
        <v>1.2755102040816326</v>
      </c>
      <c r="QC17" s="381">
        <v>0.28985507246376813</v>
      </c>
      <c r="QD17" s="378" t="str">
        <f t="shared" si="23"/>
        <v>--</v>
      </c>
      <c r="QE17" s="381">
        <v>0.68807339449541349</v>
      </c>
      <c r="QF17" s="381">
        <v>1.2919896640826873</v>
      </c>
      <c r="QG17" s="381">
        <v>0.57971014492753603</v>
      </c>
      <c r="QH17" s="378" t="str">
        <f t="shared" si="24"/>
        <v>--</v>
      </c>
      <c r="QI17" s="381">
        <v>0.91116173120728805</v>
      </c>
      <c r="QJ17" s="381">
        <v>1.2755102040816324</v>
      </c>
      <c r="QK17" s="381">
        <v>0.86956521739130421</v>
      </c>
    </row>
    <row r="18" spans="1:453" x14ac:dyDescent="0.25">
      <c r="A18" s="114">
        <v>14</v>
      </c>
      <c r="B18" s="93" t="s">
        <v>14</v>
      </c>
      <c r="C18" s="189">
        <v>5.7529610829103213</v>
      </c>
      <c r="D18" s="189">
        <v>29.230769230769237</v>
      </c>
      <c r="E18" s="189">
        <v>46.410256410256402</v>
      </c>
      <c r="F18" s="189">
        <v>2.2887323943661979</v>
      </c>
      <c r="G18" s="189">
        <v>17.283950617283949</v>
      </c>
      <c r="H18" s="189">
        <v>42.162162162162183</v>
      </c>
      <c r="I18" s="189">
        <v>1.1173184357541901</v>
      </c>
      <c r="J18" s="189">
        <v>13.200723327305591</v>
      </c>
      <c r="K18" s="189">
        <v>25.269978401727851</v>
      </c>
      <c r="L18" s="189">
        <v>2.0833333333333353</v>
      </c>
      <c r="M18" s="190">
        <v>8.5106382978723421</v>
      </c>
      <c r="N18" s="190">
        <v>21.674876847290648</v>
      </c>
      <c r="O18" s="190">
        <v>0.88888888888888884</v>
      </c>
      <c r="P18" s="190">
        <v>7.3076923076923057</v>
      </c>
      <c r="Q18" s="190">
        <v>17.571884984025562</v>
      </c>
      <c r="R18" s="190" t="s">
        <v>286</v>
      </c>
      <c r="S18" s="190" t="s">
        <v>286</v>
      </c>
      <c r="T18" s="190" t="s">
        <v>286</v>
      </c>
      <c r="U18" s="190">
        <v>2.4691358024691366</v>
      </c>
      <c r="V18" s="190">
        <v>17.522123893805308</v>
      </c>
      <c r="W18" s="190">
        <v>41.416893732970031</v>
      </c>
      <c r="X18" s="190">
        <v>1.4869888475836417</v>
      </c>
      <c r="Y18" s="190">
        <v>13.430127041742288</v>
      </c>
      <c r="Z18" s="190">
        <v>24.999999999999993</v>
      </c>
      <c r="AA18" s="190">
        <v>2.0833333333333344</v>
      </c>
      <c r="AB18" s="132">
        <v>8.8631984585741872</v>
      </c>
      <c r="AC18" s="132">
        <v>23.341523341523335</v>
      </c>
      <c r="AD18" s="132">
        <v>0.88888888888888884</v>
      </c>
      <c r="AE18" s="132">
        <v>8.0459770114942479</v>
      </c>
      <c r="AF18" s="190">
        <v>18.412698412698404</v>
      </c>
      <c r="AG18" s="189">
        <v>0.67681895093062505</v>
      </c>
      <c r="AH18" s="189">
        <v>4.8076923076923084</v>
      </c>
      <c r="AI18" s="191">
        <v>14.871794871794874</v>
      </c>
      <c r="AJ18" s="191">
        <v>0.70422535211267512</v>
      </c>
      <c r="AK18" s="190">
        <v>3.8800705467372101</v>
      </c>
      <c r="AL18" s="190">
        <v>10.000000000000005</v>
      </c>
      <c r="AM18" s="190">
        <v>0.18621973929236482</v>
      </c>
      <c r="AN18" s="190">
        <v>2.7124773960216997</v>
      </c>
      <c r="AO18" s="190">
        <v>6.6954643628509665</v>
      </c>
      <c r="AP18" s="190">
        <v>0</v>
      </c>
      <c r="AQ18" s="190">
        <v>2.3210831721470009</v>
      </c>
      <c r="AR18" s="190">
        <v>6.8965517241379271</v>
      </c>
      <c r="AS18" s="190">
        <v>0</v>
      </c>
      <c r="AT18" s="190">
        <v>1.5384615384615388</v>
      </c>
      <c r="AU18" s="190">
        <v>3.8338658146964857</v>
      </c>
      <c r="AV18" s="190" t="s">
        <v>286</v>
      </c>
      <c r="AW18" s="190" t="s">
        <v>286</v>
      </c>
      <c r="AX18" s="132" t="s">
        <v>286</v>
      </c>
      <c r="AY18" s="132" t="s">
        <v>286</v>
      </c>
      <c r="AZ18" s="132" t="s">
        <v>286</v>
      </c>
      <c r="BA18" s="132" t="s">
        <v>286</v>
      </c>
      <c r="BB18" s="190" t="s">
        <v>286</v>
      </c>
      <c r="BC18" s="132" t="s">
        <v>286</v>
      </c>
      <c r="BD18" s="132" t="s">
        <v>286</v>
      </c>
      <c r="BE18" s="132">
        <v>0.69686411149825733</v>
      </c>
      <c r="BF18" s="132">
        <v>5.7692307692307674</v>
      </c>
      <c r="BG18" s="190">
        <v>10.049019607843148</v>
      </c>
      <c r="BH18" s="132">
        <v>0.89285714285714279</v>
      </c>
      <c r="BI18" s="132">
        <v>3.2629558541266817</v>
      </c>
      <c r="BJ18" s="132">
        <v>12.341772151898734</v>
      </c>
      <c r="BK18" s="132">
        <v>1.9469026548672552</v>
      </c>
      <c r="BL18" s="190">
        <v>20.90729783037477</v>
      </c>
      <c r="BM18" s="132">
        <v>37.499999999999993</v>
      </c>
      <c r="BN18" s="192">
        <v>2.0109689213893964</v>
      </c>
      <c r="BO18" s="192">
        <v>20.450281425891173</v>
      </c>
      <c r="BP18" s="192">
        <v>44.29347826086952</v>
      </c>
      <c r="BQ18" s="190">
        <v>1.8903591682419647</v>
      </c>
      <c r="BR18" s="132">
        <v>16.920152091254739</v>
      </c>
      <c r="BS18" s="132">
        <v>34.374999999999979</v>
      </c>
      <c r="BT18" s="132">
        <v>2.0869565217391322</v>
      </c>
      <c r="BU18" s="190">
        <v>12.352941176470585</v>
      </c>
      <c r="BV18" s="132">
        <v>26.799007444168726</v>
      </c>
      <c r="BW18" s="132">
        <v>0</v>
      </c>
      <c r="BX18" s="132">
        <v>12.745098039215678</v>
      </c>
      <c r="BY18" s="190">
        <v>20.322580645161285</v>
      </c>
      <c r="BZ18" s="132">
        <v>1.2389380530973451</v>
      </c>
      <c r="CA18" s="132">
        <v>13.214990138067069</v>
      </c>
      <c r="CB18" s="132">
        <v>26.041666666666675</v>
      </c>
      <c r="CC18" s="190">
        <v>1.279707495429617</v>
      </c>
      <c r="CD18" s="132">
        <v>16.322701688555348</v>
      </c>
      <c r="CE18" s="132">
        <v>33.423913043478265</v>
      </c>
      <c r="CF18" s="132">
        <v>0.94517958412098224</v>
      </c>
      <c r="CG18" s="190">
        <v>13.688212927756654</v>
      </c>
      <c r="CH18" s="132">
        <v>20.982142857142861</v>
      </c>
      <c r="CI18" s="132">
        <v>1.2173913043478262</v>
      </c>
      <c r="CJ18" s="132">
        <v>9.0196078431372566</v>
      </c>
      <c r="CK18" s="132">
        <v>16.873449131513659</v>
      </c>
      <c r="CL18" s="132">
        <v>0</v>
      </c>
      <c r="CM18" s="132">
        <v>8.6274509803921706</v>
      </c>
      <c r="CN18" s="132">
        <v>12.944983818770224</v>
      </c>
      <c r="CO18" s="132">
        <v>4.7703180212014118</v>
      </c>
      <c r="CP18" s="190">
        <v>8.4479371316306651</v>
      </c>
      <c r="CQ18" s="132">
        <v>3.1331592689295036</v>
      </c>
      <c r="CR18" s="132">
        <v>2.014652014652015</v>
      </c>
      <c r="CS18" s="192">
        <v>5.7513914656771785</v>
      </c>
      <c r="CT18" s="192">
        <v>3.5230352303523067</v>
      </c>
      <c r="CU18" s="190">
        <v>2.434456928838955</v>
      </c>
      <c r="CV18" s="132">
        <v>5.451127819548871</v>
      </c>
      <c r="CW18" s="132">
        <v>0.89086859688195896</v>
      </c>
      <c r="CX18" s="192">
        <v>4.6846846846846883</v>
      </c>
      <c r="CY18" s="192">
        <v>5.0505050505050519</v>
      </c>
      <c r="CZ18" s="190">
        <v>4.2821158690176322</v>
      </c>
      <c r="DA18" s="132">
        <v>2.3041474654377878</v>
      </c>
      <c r="DB18" s="132">
        <v>3.8383838383838369</v>
      </c>
      <c r="DC18" s="192">
        <v>2.6936026936026964</v>
      </c>
      <c r="DD18" s="192" t="s">
        <v>286</v>
      </c>
      <c r="DE18" s="190">
        <v>3.7401574803149602</v>
      </c>
      <c r="DF18" s="132">
        <v>9.9216710182767702</v>
      </c>
      <c r="DG18" s="132" t="s">
        <v>286</v>
      </c>
      <c r="DH18" s="192">
        <v>2.9684601113172535</v>
      </c>
      <c r="DI18" s="192">
        <v>5.1490514905149061</v>
      </c>
      <c r="DJ18" s="190" t="s">
        <v>286</v>
      </c>
      <c r="DK18" s="132">
        <v>2.6365348399246682</v>
      </c>
      <c r="DL18" s="132">
        <v>2.232142857142859</v>
      </c>
      <c r="DM18" s="132" t="s">
        <v>286</v>
      </c>
      <c r="DN18" s="132">
        <v>3.4343434343434343</v>
      </c>
      <c r="DO18" s="190">
        <v>6.0606060606060588</v>
      </c>
      <c r="DP18" s="132" t="s">
        <v>286</v>
      </c>
      <c r="DQ18" s="132">
        <v>2.8282828282828292</v>
      </c>
      <c r="DR18" s="132">
        <v>4.0404040404040416</v>
      </c>
      <c r="DS18" s="132" t="s">
        <v>286</v>
      </c>
      <c r="DT18" s="190" t="s">
        <v>286</v>
      </c>
      <c r="DU18" s="194" t="s">
        <v>286</v>
      </c>
      <c r="DV18" s="194" t="s">
        <v>286</v>
      </c>
      <c r="DW18" s="192">
        <v>3.8961038961038956</v>
      </c>
      <c r="DX18" s="194">
        <v>5.1490514905149043</v>
      </c>
      <c r="DY18" s="190" t="s">
        <v>286</v>
      </c>
      <c r="DZ18" s="190">
        <v>3.0188679245283021</v>
      </c>
      <c r="EA18" s="190">
        <v>2.6726057906458793</v>
      </c>
      <c r="EB18" s="190" t="s">
        <v>286</v>
      </c>
      <c r="EC18" s="190">
        <v>2.4291497975708509</v>
      </c>
      <c r="ED18" s="190">
        <v>4.5454545454545423</v>
      </c>
      <c r="EE18" s="190" t="s">
        <v>286</v>
      </c>
      <c r="EF18" s="190">
        <v>2.8225806451612905</v>
      </c>
      <c r="EG18" s="190">
        <v>4.4067796610169472</v>
      </c>
      <c r="EH18" s="190" t="s">
        <v>286</v>
      </c>
      <c r="EI18" s="190">
        <v>4.5186640471512742</v>
      </c>
      <c r="EJ18" s="190">
        <v>8.8772845953002548</v>
      </c>
      <c r="EK18" s="190" t="s">
        <v>286</v>
      </c>
      <c r="EL18" s="132">
        <v>3.8961038961038938</v>
      </c>
      <c r="EM18" s="132">
        <v>5.6910569105691025</v>
      </c>
      <c r="EN18" s="132" t="s">
        <v>286</v>
      </c>
      <c r="EO18" s="132">
        <v>3.9697542533081247</v>
      </c>
      <c r="EP18" s="190">
        <v>4.4543429844097959</v>
      </c>
      <c r="EQ18" s="132" t="s">
        <v>286</v>
      </c>
      <c r="ER18" s="132">
        <v>2.6315789473684195</v>
      </c>
      <c r="ES18" s="132">
        <v>5.3030303030303036</v>
      </c>
      <c r="ET18" s="132" t="s">
        <v>286</v>
      </c>
      <c r="EU18" s="190">
        <v>1.2121212121212124</v>
      </c>
      <c r="EV18" s="132">
        <v>3.0405405405405417</v>
      </c>
      <c r="EW18" s="132" t="s">
        <v>286</v>
      </c>
      <c r="EX18" s="132">
        <v>2.5540275049115913</v>
      </c>
      <c r="EY18" s="132">
        <v>1.305483028720626</v>
      </c>
      <c r="EZ18" s="190" t="s">
        <v>286</v>
      </c>
      <c r="FA18" s="132">
        <v>2.048417132216017</v>
      </c>
      <c r="FB18" s="132">
        <v>2.7100271002710019</v>
      </c>
      <c r="FC18" s="132" t="s">
        <v>286</v>
      </c>
      <c r="FD18" s="132">
        <v>2.4621212121212106</v>
      </c>
      <c r="FE18" s="190">
        <v>1.7817371937639201</v>
      </c>
      <c r="FF18" s="132" t="s">
        <v>286</v>
      </c>
      <c r="FG18" s="132">
        <v>1.6194331983805674</v>
      </c>
      <c r="FH18" s="132">
        <v>2.0202020202020199</v>
      </c>
      <c r="FI18" s="132" t="s">
        <v>286</v>
      </c>
      <c r="FJ18" s="190">
        <v>0.81135902636916823</v>
      </c>
      <c r="FK18" s="132">
        <v>2.0338983050847461</v>
      </c>
      <c r="FL18" s="132" t="s">
        <v>286</v>
      </c>
      <c r="FM18" s="132" t="s">
        <v>286</v>
      </c>
      <c r="FN18" s="132" t="s">
        <v>286</v>
      </c>
      <c r="FO18" s="190" t="s">
        <v>286</v>
      </c>
      <c r="FP18" s="132">
        <v>3.896103896103893</v>
      </c>
      <c r="FQ18" s="132">
        <v>5.1490514905149034</v>
      </c>
      <c r="FR18" s="132" t="s">
        <v>286</v>
      </c>
      <c r="FS18" s="132">
        <v>5.4613935969868157</v>
      </c>
      <c r="FT18" s="190">
        <v>4.454342984409795</v>
      </c>
      <c r="FU18" s="132" t="s">
        <v>286</v>
      </c>
      <c r="FV18" s="132">
        <v>1.8218623481781371</v>
      </c>
      <c r="FW18" s="132">
        <v>3.0303030303030298</v>
      </c>
      <c r="FX18" s="132" t="s">
        <v>286</v>
      </c>
      <c r="FY18" s="190">
        <v>1.0121457489878538</v>
      </c>
      <c r="FZ18" s="132">
        <v>1.689189189189189</v>
      </c>
      <c r="GA18" s="132" t="s">
        <v>286</v>
      </c>
      <c r="GB18" s="132" t="s">
        <v>286</v>
      </c>
      <c r="GC18" s="132" t="s">
        <v>286</v>
      </c>
      <c r="GD18" s="190" t="s">
        <v>286</v>
      </c>
      <c r="GE18" s="132" t="s">
        <v>286</v>
      </c>
      <c r="GF18" s="132" t="s">
        <v>286</v>
      </c>
      <c r="GG18" s="132" t="s">
        <v>286</v>
      </c>
      <c r="GH18" s="132" t="s">
        <v>286</v>
      </c>
      <c r="GI18" s="190" t="s">
        <v>286</v>
      </c>
      <c r="GJ18" s="132" t="s">
        <v>286</v>
      </c>
      <c r="GK18" s="132">
        <v>3.2388663967611326</v>
      </c>
      <c r="GL18" s="132">
        <v>3.7878787878787903</v>
      </c>
      <c r="GM18" s="197" t="s">
        <v>286</v>
      </c>
      <c r="GN18" s="190">
        <v>2.8340080971659933</v>
      </c>
      <c r="GO18" s="132">
        <v>2.3728813559322033</v>
      </c>
      <c r="GP18" s="132" t="s">
        <v>286</v>
      </c>
      <c r="GQ18" s="132" t="s">
        <v>286</v>
      </c>
      <c r="GR18" s="132" t="s">
        <v>286</v>
      </c>
      <c r="GS18" s="190" t="s">
        <v>286</v>
      </c>
      <c r="GT18" s="132" t="s">
        <v>286</v>
      </c>
      <c r="GU18" s="132" t="s">
        <v>286</v>
      </c>
      <c r="GV18" s="132" t="s">
        <v>286</v>
      </c>
      <c r="GW18" s="132" t="s">
        <v>286</v>
      </c>
      <c r="GX18" s="190" t="s">
        <v>286</v>
      </c>
      <c r="GY18" s="190" t="s">
        <v>286</v>
      </c>
      <c r="GZ18" s="190">
        <v>2.8340080971659947</v>
      </c>
      <c r="HA18" s="190">
        <v>5.0632911392405022</v>
      </c>
      <c r="HB18" s="190" t="s">
        <v>286</v>
      </c>
      <c r="HC18" s="190">
        <v>3.4274193548387117</v>
      </c>
      <c r="HD18" s="190">
        <v>3.7288135593220333</v>
      </c>
      <c r="HE18" s="190" t="s">
        <v>286</v>
      </c>
      <c r="HF18" s="190" t="s">
        <v>286</v>
      </c>
      <c r="HG18" s="190" t="s">
        <v>286</v>
      </c>
      <c r="HH18" s="190" t="s">
        <v>286</v>
      </c>
      <c r="HI18" s="190" t="s">
        <v>286</v>
      </c>
      <c r="HJ18" s="190" t="s">
        <v>286</v>
      </c>
      <c r="HK18" s="190" t="s">
        <v>286</v>
      </c>
      <c r="HL18" s="132" t="s">
        <v>286</v>
      </c>
      <c r="HM18" s="132" t="s">
        <v>286</v>
      </c>
      <c r="HN18" s="132" t="s">
        <v>286</v>
      </c>
      <c r="HO18" s="132">
        <v>3.2388663967611344</v>
      </c>
      <c r="HP18" s="190">
        <v>7.0707070707070772</v>
      </c>
      <c r="HQ18" s="132" t="s">
        <v>286</v>
      </c>
      <c r="HR18" s="132">
        <v>3.0303030303030312</v>
      </c>
      <c r="HS18" s="132">
        <v>5.0847457627118642</v>
      </c>
      <c r="HT18" s="196" t="s">
        <v>286</v>
      </c>
      <c r="HU18" s="190">
        <v>4.9115913555992137</v>
      </c>
      <c r="HV18" s="192">
        <v>2.3498694516971295</v>
      </c>
      <c r="HW18" s="192" t="s">
        <v>286</v>
      </c>
      <c r="HX18" s="192">
        <v>2.9795158286778425</v>
      </c>
      <c r="HY18" s="192">
        <v>4.0650406504065053</v>
      </c>
      <c r="HZ18" s="192" t="s">
        <v>286</v>
      </c>
      <c r="IA18" s="192">
        <v>2.8355387523629467</v>
      </c>
      <c r="IB18" s="192">
        <v>2.895322939866372</v>
      </c>
      <c r="IC18" s="192" t="s">
        <v>286</v>
      </c>
      <c r="ID18" s="192">
        <v>1.2145748987854246</v>
      </c>
      <c r="IE18" s="192">
        <v>3.5353535353535332</v>
      </c>
      <c r="IF18" s="192" t="s">
        <v>286</v>
      </c>
      <c r="IG18" s="192">
        <v>1.4141414141414159</v>
      </c>
      <c r="IH18" s="192">
        <v>3.3670033670033672</v>
      </c>
      <c r="II18" s="192">
        <v>2.4734982332155484</v>
      </c>
      <c r="IJ18" s="192">
        <v>7.2978303747534481</v>
      </c>
      <c r="IK18" s="192">
        <v>9.6605744125326378</v>
      </c>
      <c r="IL18" s="192">
        <v>0.91407678244972501</v>
      </c>
      <c r="IM18" s="192">
        <v>8.0223880597014947</v>
      </c>
      <c r="IN18" s="192">
        <v>9.2140921409214087</v>
      </c>
      <c r="IO18" s="192">
        <v>1.503759398496241</v>
      </c>
      <c r="IP18" s="192">
        <v>8.3333333333333446</v>
      </c>
      <c r="IQ18" s="192">
        <v>6.2360801781737161</v>
      </c>
      <c r="IR18" s="192">
        <v>1.6274864376130205</v>
      </c>
      <c r="IS18" s="192" t="s">
        <v>286</v>
      </c>
      <c r="IT18" s="192" t="s">
        <v>286</v>
      </c>
      <c r="IU18" s="192">
        <v>0.91743119266055029</v>
      </c>
      <c r="IV18" s="192" t="s">
        <v>286</v>
      </c>
      <c r="IW18" s="192" t="s">
        <v>286</v>
      </c>
      <c r="IX18" s="192" t="str">
        <f t="shared" si="36"/>
        <v>--</v>
      </c>
      <c r="IY18" s="192" t="str">
        <f t="shared" si="36"/>
        <v>--</v>
      </c>
      <c r="IZ18" s="192" t="str">
        <f t="shared" si="36"/>
        <v>--</v>
      </c>
      <c r="JA18" s="192" t="str">
        <f t="shared" si="36"/>
        <v>--</v>
      </c>
      <c r="JB18" s="192" t="str">
        <f t="shared" si="36"/>
        <v>--</v>
      </c>
      <c r="JC18" s="243">
        <v>3.2490974729241899</v>
      </c>
      <c r="JD18" s="243">
        <v>5.3304904051172803</v>
      </c>
      <c r="JE18" s="243">
        <v>9.0293453724605008</v>
      </c>
      <c r="JF18" s="243">
        <v>2.4350649350649398</v>
      </c>
      <c r="JG18" s="243">
        <v>3.4423407917383799</v>
      </c>
      <c r="JH18" s="243">
        <v>6.0606060606060597</v>
      </c>
      <c r="JI18" s="243">
        <v>1.26811594202899</v>
      </c>
      <c r="JJ18" s="243">
        <v>2.1321961620469101</v>
      </c>
      <c r="JK18" s="243">
        <v>8.3521444695259497</v>
      </c>
      <c r="JL18" s="247">
        <v>0.81168831168831101</v>
      </c>
      <c r="JM18" s="243">
        <v>1.55172413793103</v>
      </c>
      <c r="JN18" s="243">
        <v>4.9429657794676798</v>
      </c>
      <c r="JO18" s="219">
        <v>5.6466302367941701</v>
      </c>
      <c r="JP18" s="219">
        <v>8.6206896551724093</v>
      </c>
      <c r="JQ18" s="219">
        <v>21.363636363636399</v>
      </c>
      <c r="JR18" s="219">
        <v>4.3902439024390203</v>
      </c>
      <c r="JS18" s="219">
        <v>8.9947089947090006</v>
      </c>
      <c r="JT18" s="219">
        <v>16.9201520912547</v>
      </c>
      <c r="JU18" s="219">
        <v>3.4608378870674001</v>
      </c>
      <c r="JV18" s="219">
        <v>4.0860215053763396</v>
      </c>
      <c r="JW18" s="219">
        <v>13.151927437641699</v>
      </c>
      <c r="JX18" s="219">
        <v>3.2414910858995101</v>
      </c>
      <c r="JY18" s="219">
        <v>6.6901408450704203</v>
      </c>
      <c r="JZ18" s="219">
        <v>11.977186311787101</v>
      </c>
      <c r="KA18" s="223">
        <v>0.73800738007379996</v>
      </c>
      <c r="KB18" s="223">
        <v>0.65075921908893697</v>
      </c>
      <c r="KC18" s="223">
        <v>0.92807424593967403</v>
      </c>
      <c r="KD18" s="219">
        <v>2.2838499184339298</v>
      </c>
      <c r="KE18" s="219">
        <v>1.7761989342806399</v>
      </c>
      <c r="KF18" s="219">
        <v>1.7208413001912</v>
      </c>
      <c r="KG18" s="223">
        <v>0.92250922509224997</v>
      </c>
      <c r="KH18" s="223">
        <v>0.43383947939262402</v>
      </c>
      <c r="KI18" s="219">
        <v>1.85614849187935</v>
      </c>
      <c r="KJ18" s="219">
        <v>1.4657980456026101</v>
      </c>
      <c r="KK18" s="219">
        <v>1.23893805309734</v>
      </c>
      <c r="KL18" s="219">
        <v>3.4416826003824101</v>
      </c>
      <c r="KM18" s="223">
        <v>0.18450184501844999</v>
      </c>
      <c r="KN18" s="223">
        <v>0.217391304347826</v>
      </c>
      <c r="KO18" s="219">
        <v>1.3921113689095099</v>
      </c>
      <c r="KP18" s="223">
        <v>0.81566068515497503</v>
      </c>
      <c r="KQ18" s="223">
        <v>0.53380782918149505</v>
      </c>
      <c r="KR18" s="219">
        <v>1.52963671128107</v>
      </c>
      <c r="KS18" s="219">
        <v>0</v>
      </c>
      <c r="KT18" s="223">
        <v>0.217391304347826</v>
      </c>
      <c r="KU18" s="219">
        <v>1.6241299303944301</v>
      </c>
      <c r="KV18" s="223">
        <v>0.65146579804560201</v>
      </c>
      <c r="KW18" s="223">
        <v>0.70921985815602795</v>
      </c>
      <c r="KX18" s="219">
        <v>1.15163147792706</v>
      </c>
      <c r="KY18" s="219">
        <v>0</v>
      </c>
      <c r="KZ18" s="219">
        <v>0</v>
      </c>
      <c r="LA18" s="223">
        <v>0.69767441860465096</v>
      </c>
      <c r="LB18" s="223">
        <v>0.32626427406198999</v>
      </c>
      <c r="LC18" s="223">
        <v>0.53380782918149505</v>
      </c>
      <c r="LD18" s="223">
        <v>0.76923076923076905</v>
      </c>
      <c r="LE18" s="223">
        <v>0.36832412523020203</v>
      </c>
      <c r="LF18" s="223">
        <v>0.434782608695652</v>
      </c>
      <c r="LG18" s="223">
        <v>0.46403712296983701</v>
      </c>
      <c r="LH18" s="223">
        <v>0.48939641109298498</v>
      </c>
      <c r="LI18" s="219">
        <v>1.2433392539964501</v>
      </c>
      <c r="LJ18" s="223">
        <v>0.96339113680154098</v>
      </c>
      <c r="LK18" s="223">
        <v>0.73664825046040505</v>
      </c>
      <c r="LL18" s="223">
        <v>0.64935064935064901</v>
      </c>
      <c r="LM18" s="219">
        <v>1.16009280742459</v>
      </c>
      <c r="LN18" s="223">
        <v>0.81566068515497403</v>
      </c>
      <c r="LO18" s="223">
        <v>0.35650623885917898</v>
      </c>
      <c r="LP18" s="219">
        <v>1.5325670498084301</v>
      </c>
      <c r="LQ18" s="223">
        <v>0.92081031307550598</v>
      </c>
      <c r="LR18" s="223">
        <v>0.86767895878525003</v>
      </c>
      <c r="LS18" s="219">
        <v>1.8518518518518501</v>
      </c>
      <c r="LT18" s="219">
        <v>1.14192495921697</v>
      </c>
      <c r="LU18" s="219">
        <v>1.0714285714285701</v>
      </c>
      <c r="LV18" s="219">
        <v>4.5977011494252897</v>
      </c>
      <c r="LW18" s="223">
        <v>0.73664825046040505</v>
      </c>
      <c r="LX18" s="223">
        <v>0.65075921908893597</v>
      </c>
      <c r="LY18" s="219">
        <v>2.5462962962962998</v>
      </c>
      <c r="LZ18" s="219">
        <v>3.5889070146819</v>
      </c>
      <c r="MA18" s="219">
        <v>2.1390374331550799</v>
      </c>
      <c r="MB18" s="219">
        <v>5.1823416506717797</v>
      </c>
      <c r="MC18" s="223">
        <v>0.55248618784530301</v>
      </c>
      <c r="MD18" s="223">
        <v>0.217391304347826</v>
      </c>
      <c r="ME18" s="219">
        <v>1.85614849187935</v>
      </c>
      <c r="MF18" s="223">
        <v>0.65359477124182896</v>
      </c>
      <c r="MG18" s="219">
        <v>1.25</v>
      </c>
      <c r="MH18" s="219">
        <v>2.68714011516315</v>
      </c>
      <c r="MI18" s="190" t="str">
        <f t="shared" si="37"/>
        <v>--</v>
      </c>
      <c r="MJ18" s="190" t="str">
        <f t="shared" si="37"/>
        <v>--</v>
      </c>
      <c r="MK18" s="190" t="str">
        <f t="shared" si="37"/>
        <v>--</v>
      </c>
      <c r="ML18" s="190" t="str">
        <f t="shared" si="37"/>
        <v>--</v>
      </c>
      <c r="MM18" s="190" t="str">
        <f t="shared" si="37"/>
        <v>--</v>
      </c>
      <c r="MN18" s="190" t="str">
        <f t="shared" si="37"/>
        <v>--</v>
      </c>
      <c r="MO18" s="190" t="str">
        <f t="shared" si="37"/>
        <v>--</v>
      </c>
      <c r="MP18" s="190" t="str">
        <f t="shared" si="37"/>
        <v>--</v>
      </c>
      <c r="MQ18" s="190" t="str">
        <f t="shared" si="37"/>
        <v>--</v>
      </c>
      <c r="MR18" s="190" t="str">
        <f t="shared" si="37"/>
        <v>--</v>
      </c>
      <c r="MS18" s="190" t="str">
        <f t="shared" si="38"/>
        <v>--</v>
      </c>
      <c r="MT18" s="190" t="str">
        <f t="shared" si="38"/>
        <v>--</v>
      </c>
      <c r="MU18" s="190" t="str">
        <f t="shared" si="38"/>
        <v>--</v>
      </c>
      <c r="MV18" s="190" t="str">
        <f t="shared" si="38"/>
        <v>--</v>
      </c>
      <c r="MW18" s="190" t="str">
        <f t="shared" si="38"/>
        <v>--</v>
      </c>
      <c r="MX18" s="190" t="str">
        <f t="shared" si="38"/>
        <v>--</v>
      </c>
      <c r="MY18" s="190" t="str">
        <f t="shared" si="38"/>
        <v>--</v>
      </c>
      <c r="MZ18" s="190" t="str">
        <f t="shared" si="38"/>
        <v>--</v>
      </c>
      <c r="NA18" s="190" t="str">
        <f t="shared" si="38"/>
        <v>--</v>
      </c>
      <c r="NB18" s="190" t="str">
        <f t="shared" si="38"/>
        <v>--</v>
      </c>
      <c r="NC18" s="190" t="str">
        <f t="shared" si="39"/>
        <v>--</v>
      </c>
      <c r="ND18" s="190" t="str">
        <f t="shared" si="39"/>
        <v>--</v>
      </c>
      <c r="NE18" s="190" t="str">
        <f t="shared" si="39"/>
        <v>--</v>
      </c>
      <c r="NF18" s="190" t="str">
        <f t="shared" si="39"/>
        <v>--</v>
      </c>
      <c r="NG18" s="190" t="str">
        <f t="shared" si="39"/>
        <v>--</v>
      </c>
      <c r="NH18" s="190" t="str">
        <f t="shared" si="39"/>
        <v>--</v>
      </c>
      <c r="NI18" s="190" t="str">
        <f t="shared" si="39"/>
        <v>--</v>
      </c>
      <c r="NJ18" s="190" t="str">
        <f t="shared" si="39"/>
        <v>--</v>
      </c>
      <c r="NL18" s="378" t="str">
        <f t="shared" si="4"/>
        <v>--</v>
      </c>
      <c r="NM18" s="381">
        <v>1.9067796610169485</v>
      </c>
      <c r="NN18" s="381">
        <v>2.3569023569023613</v>
      </c>
      <c r="NO18" s="381">
        <v>3.9927404718693271</v>
      </c>
      <c r="NP18" s="378" t="str">
        <f t="shared" si="5"/>
        <v>--</v>
      </c>
      <c r="NQ18" s="381">
        <v>1.2216404886561953</v>
      </c>
      <c r="NR18" s="378" t="str">
        <f t="shared" si="6"/>
        <v>--</v>
      </c>
      <c r="NS18" s="381">
        <v>3.2692307692307701</v>
      </c>
      <c r="NT18" s="378" t="str">
        <f t="shared" si="7"/>
        <v>--</v>
      </c>
      <c r="NU18" s="381">
        <v>18.13725490196078</v>
      </c>
      <c r="NV18" s="378" t="str">
        <f t="shared" si="8"/>
        <v>--</v>
      </c>
      <c r="NW18" s="381">
        <v>0.4464285714285714</v>
      </c>
      <c r="NX18" s="378" t="str">
        <f t="shared" si="9"/>
        <v>--</v>
      </c>
      <c r="NY18" s="381">
        <v>3.4615384615384599</v>
      </c>
      <c r="NZ18" s="378" t="str">
        <f t="shared" si="10"/>
        <v>--</v>
      </c>
      <c r="OA18" s="381">
        <v>11.746031746031742</v>
      </c>
      <c r="OB18" s="378" t="str">
        <f t="shared" si="11"/>
        <v>--</v>
      </c>
      <c r="OC18" s="378" t="str">
        <f t="shared" si="11"/>
        <v>--</v>
      </c>
      <c r="OD18" s="381">
        <v>1.4466546112115726</v>
      </c>
      <c r="OE18" s="381">
        <v>1.4925373134328364</v>
      </c>
      <c r="OF18" s="381">
        <v>8.5778781038374667</v>
      </c>
      <c r="OG18" s="378" t="str">
        <f t="shared" si="12"/>
        <v>--</v>
      </c>
      <c r="OH18" s="378" t="str">
        <f t="shared" si="12"/>
        <v>--</v>
      </c>
      <c r="OI18" s="378" t="str">
        <f t="shared" si="12"/>
        <v>--</v>
      </c>
      <c r="OJ18" s="381">
        <v>1.7828200972447339</v>
      </c>
      <c r="OK18" s="381">
        <v>1.7182130584192443</v>
      </c>
      <c r="OL18" s="381">
        <v>6.0606060606060641</v>
      </c>
      <c r="OM18" s="378" t="str">
        <f t="shared" si="13"/>
        <v>--</v>
      </c>
      <c r="ON18" s="378" t="str">
        <f t="shared" si="13"/>
        <v>--</v>
      </c>
      <c r="OO18" s="378" t="str">
        <f t="shared" si="13"/>
        <v>--</v>
      </c>
      <c r="OP18" s="381">
        <v>1.2684989429175464</v>
      </c>
      <c r="OQ18" s="381">
        <v>0.67340067340067356</v>
      </c>
      <c r="OR18" s="381">
        <v>1.4519056261343002</v>
      </c>
      <c r="OS18" s="378" t="str">
        <f t="shared" si="14"/>
        <v>--</v>
      </c>
      <c r="OT18" s="378" t="str">
        <f t="shared" si="14"/>
        <v>--</v>
      </c>
      <c r="OU18" s="381">
        <v>0.63694267515923608</v>
      </c>
      <c r="OV18" s="381">
        <v>0.67681895093062561</v>
      </c>
      <c r="OW18" s="381">
        <v>2</v>
      </c>
      <c r="OX18" s="378" t="str">
        <f t="shared" si="15"/>
        <v>--</v>
      </c>
      <c r="OY18" s="381">
        <v>3.8897893030794179</v>
      </c>
      <c r="OZ18" s="381">
        <v>7.0446735395188993</v>
      </c>
      <c r="PA18" s="381">
        <v>16.539923954372611</v>
      </c>
      <c r="PB18" s="378" t="str">
        <f t="shared" si="16"/>
        <v>--</v>
      </c>
      <c r="PC18" s="381">
        <v>6.3694267515923588</v>
      </c>
      <c r="PD18" s="381">
        <v>12.81618887015177</v>
      </c>
      <c r="PE18" s="381">
        <v>19.202898550724608</v>
      </c>
      <c r="PF18" s="378" t="str">
        <f t="shared" si="17"/>
        <v>--</v>
      </c>
      <c r="PG18" s="381">
        <v>1.7738359201773828</v>
      </c>
      <c r="PH18" s="381">
        <v>9.1993185689948884</v>
      </c>
      <c r="PI18" s="381">
        <v>11.07011070110701</v>
      </c>
      <c r="PJ18" s="378" t="str">
        <f t="shared" si="18"/>
        <v>--</v>
      </c>
      <c r="PK18" s="381">
        <v>1.5053763440860226</v>
      </c>
      <c r="PL18" s="381">
        <v>5.4145516074450075</v>
      </c>
      <c r="PM18" s="381">
        <v>7.5229357798165148</v>
      </c>
      <c r="PN18" s="378" t="str">
        <f t="shared" si="19"/>
        <v>--</v>
      </c>
      <c r="PO18" s="381">
        <v>1.3157894736842104</v>
      </c>
      <c r="PP18" s="381">
        <v>2.0304568527918785</v>
      </c>
      <c r="PQ18" s="381">
        <v>0.73260073260073177</v>
      </c>
      <c r="PR18" s="378" t="str">
        <f t="shared" si="20"/>
        <v>--</v>
      </c>
      <c r="PS18" s="381">
        <v>1.0964912280701764</v>
      </c>
      <c r="PT18" s="381">
        <v>1.0152284263959388</v>
      </c>
      <c r="PU18" s="381">
        <v>1.6483516483516485</v>
      </c>
      <c r="PV18" s="378" t="str">
        <f t="shared" si="21"/>
        <v>--</v>
      </c>
      <c r="PW18" s="381">
        <v>0.6564551422319469</v>
      </c>
      <c r="PX18" s="381">
        <v>1.0186757215619702</v>
      </c>
      <c r="PY18" s="381">
        <v>0.55045871559633031</v>
      </c>
      <c r="PZ18" s="378" t="str">
        <f t="shared" si="22"/>
        <v>--</v>
      </c>
      <c r="QA18" s="381">
        <v>0.43763676148796454</v>
      </c>
      <c r="QB18" s="381">
        <v>0.67681895093062594</v>
      </c>
      <c r="QC18" s="381">
        <v>0.36832412523020192</v>
      </c>
      <c r="QD18" s="378" t="str">
        <f t="shared" si="23"/>
        <v>--</v>
      </c>
      <c r="QE18" s="381">
        <v>0.659340659340659</v>
      </c>
      <c r="QF18" s="381">
        <v>1.0186757215619697</v>
      </c>
      <c r="QG18" s="381">
        <v>0.18450184501844985</v>
      </c>
      <c r="QH18" s="378" t="str">
        <f t="shared" si="24"/>
        <v>--</v>
      </c>
      <c r="QI18" s="381">
        <v>0.43763676148796454</v>
      </c>
      <c r="QJ18" s="381">
        <v>0.84602368866328204</v>
      </c>
      <c r="QK18" s="381">
        <v>0.36630036630036594</v>
      </c>
    </row>
    <row r="19" spans="1:453" x14ac:dyDescent="0.25">
      <c r="A19" s="114">
        <v>15</v>
      </c>
      <c r="B19" s="93" t="s">
        <v>15</v>
      </c>
      <c r="C19" s="189">
        <v>6.4000000000000021</v>
      </c>
      <c r="D19" s="189">
        <v>37.931034482758598</v>
      </c>
      <c r="E19" s="189">
        <v>38.144329896907216</v>
      </c>
      <c r="F19" s="189">
        <v>2.8301886792452828</v>
      </c>
      <c r="G19" s="189">
        <v>21.008403361344524</v>
      </c>
      <c r="H19" s="189">
        <v>51.470588235294123</v>
      </c>
      <c r="I19" s="189" t="str">
        <f>"--"</f>
        <v>--</v>
      </c>
      <c r="J19" s="189" t="s">
        <v>286</v>
      </c>
      <c r="K19" s="189" t="s">
        <v>286</v>
      </c>
      <c r="L19" s="189">
        <v>0</v>
      </c>
      <c r="M19" s="190">
        <v>13.924050632911397</v>
      </c>
      <c r="N19" s="190">
        <v>18.30985915492958</v>
      </c>
      <c r="O19" s="190">
        <v>4.705882352941174</v>
      </c>
      <c r="P19" s="190">
        <v>8.1632653061224492</v>
      </c>
      <c r="Q19" s="190">
        <v>26.229508196721309</v>
      </c>
      <c r="R19" s="190" t="s">
        <v>286</v>
      </c>
      <c r="S19" s="190" t="s">
        <v>286</v>
      </c>
      <c r="T19" s="190" t="s">
        <v>286</v>
      </c>
      <c r="U19" s="190">
        <v>2.8301886792452828</v>
      </c>
      <c r="V19" s="190">
        <v>20.168067226890752</v>
      </c>
      <c r="W19" s="190">
        <v>52.941176470588232</v>
      </c>
      <c r="X19" s="190" t="str">
        <f>"--"</f>
        <v>--</v>
      </c>
      <c r="Y19" s="190" t="s">
        <v>286</v>
      </c>
      <c r="Z19" s="190" t="s">
        <v>286</v>
      </c>
      <c r="AA19" s="190">
        <v>0</v>
      </c>
      <c r="AB19" s="132">
        <v>12.658227848101268</v>
      </c>
      <c r="AC19" s="132">
        <v>19.44444444444445</v>
      </c>
      <c r="AD19" s="132">
        <v>4.705882352941174</v>
      </c>
      <c r="AE19" s="132">
        <v>8.9999999999999982</v>
      </c>
      <c r="AF19" s="190">
        <v>29.508196721311467</v>
      </c>
      <c r="AG19" s="189">
        <v>0.8</v>
      </c>
      <c r="AH19" s="189">
        <v>12.068965517241381</v>
      </c>
      <c r="AI19" s="191">
        <v>12.371134020618562</v>
      </c>
      <c r="AJ19" s="191">
        <v>0</v>
      </c>
      <c r="AK19" s="190">
        <v>2.5210084033613445</v>
      </c>
      <c r="AL19" s="190">
        <v>11.764705882352944</v>
      </c>
      <c r="AM19" s="190" t="str">
        <f>"--"</f>
        <v>--</v>
      </c>
      <c r="AN19" s="190" t="s">
        <v>286</v>
      </c>
      <c r="AO19" s="190" t="s">
        <v>286</v>
      </c>
      <c r="AP19" s="190">
        <v>0</v>
      </c>
      <c r="AQ19" s="190">
        <v>5.0632911392405067</v>
      </c>
      <c r="AR19" s="190">
        <v>2.816901408450704</v>
      </c>
      <c r="AS19" s="190">
        <v>0</v>
      </c>
      <c r="AT19" s="190">
        <v>1.0204081632653057</v>
      </c>
      <c r="AU19" s="190">
        <v>4.9180327868852451</v>
      </c>
      <c r="AV19" s="190" t="s">
        <v>286</v>
      </c>
      <c r="AW19" s="190" t="s">
        <v>286</v>
      </c>
      <c r="AX19" s="132" t="s">
        <v>286</v>
      </c>
      <c r="AY19" s="132" t="s">
        <v>286</v>
      </c>
      <c r="AZ19" s="132" t="s">
        <v>286</v>
      </c>
      <c r="BA19" s="132" t="s">
        <v>286</v>
      </c>
      <c r="BB19" s="190" t="s">
        <v>286</v>
      </c>
      <c r="BC19" s="132" t="s">
        <v>286</v>
      </c>
      <c r="BD19" s="132" t="s">
        <v>286</v>
      </c>
      <c r="BE19" s="132">
        <v>0</v>
      </c>
      <c r="BF19" s="132">
        <v>8.8607594936708818</v>
      </c>
      <c r="BG19" s="190">
        <v>12.500000000000004</v>
      </c>
      <c r="BH19" s="132">
        <v>2.3255813953488369</v>
      </c>
      <c r="BI19" s="132">
        <v>11.000000000000004</v>
      </c>
      <c r="BJ19" s="132">
        <v>19.672131147540977</v>
      </c>
      <c r="BK19" s="132">
        <v>2.4590163934426226</v>
      </c>
      <c r="BL19" s="190">
        <v>24.561403508771928</v>
      </c>
      <c r="BM19" s="132">
        <v>17.021276595744673</v>
      </c>
      <c r="BN19" s="192">
        <v>0.98039215686274472</v>
      </c>
      <c r="BO19" s="192">
        <v>13.513513513513512</v>
      </c>
      <c r="BP19" s="192">
        <v>22.058823529411764</v>
      </c>
      <c r="BQ19" s="190" t="str">
        <f>"--"</f>
        <v>--</v>
      </c>
      <c r="BR19" s="132" t="s">
        <v>286</v>
      </c>
      <c r="BS19" s="132" t="s">
        <v>286</v>
      </c>
      <c r="BT19" s="132">
        <v>0</v>
      </c>
      <c r="BU19" s="190">
        <v>11.53846153846154</v>
      </c>
      <c r="BV19" s="132">
        <v>21.126760563380287</v>
      </c>
      <c r="BW19" s="132">
        <v>3.5294117647058836</v>
      </c>
      <c r="BX19" s="132">
        <v>17.346938775510203</v>
      </c>
      <c r="BY19" s="190">
        <v>24.590163934426233</v>
      </c>
      <c r="BZ19" s="132">
        <v>2.4590163934426226</v>
      </c>
      <c r="CA19" s="132">
        <v>14.912280701754383</v>
      </c>
      <c r="CB19" s="132">
        <v>9.5744680851063801</v>
      </c>
      <c r="CC19" s="190">
        <v>0</v>
      </c>
      <c r="CD19" s="132">
        <v>9.0090090090090147</v>
      </c>
      <c r="CE19" s="132">
        <v>11.764705882352944</v>
      </c>
      <c r="CF19" s="132" t="str">
        <f>"--"</f>
        <v>--</v>
      </c>
      <c r="CG19" s="190" t="s">
        <v>286</v>
      </c>
      <c r="CH19" s="132" t="s">
        <v>286</v>
      </c>
      <c r="CI19" s="132">
        <v>0</v>
      </c>
      <c r="CJ19" s="132">
        <v>6.4102564102564124</v>
      </c>
      <c r="CK19" s="132">
        <v>14.084507042253522</v>
      </c>
      <c r="CL19" s="132">
        <v>4.705882352941174</v>
      </c>
      <c r="CM19" s="132">
        <v>7.1428571428571406</v>
      </c>
      <c r="CN19" s="132">
        <v>18.032786885245898</v>
      </c>
      <c r="CO19" s="132">
        <v>1.6528925619834711</v>
      </c>
      <c r="CP19" s="190">
        <v>6.83760683760684</v>
      </c>
      <c r="CQ19" s="132">
        <v>4.2105263157894743</v>
      </c>
      <c r="CR19" s="132">
        <v>1.9999999999999998</v>
      </c>
      <c r="CS19" s="192">
        <v>5.3571428571428577</v>
      </c>
      <c r="CT19" s="192">
        <v>0</v>
      </c>
      <c r="CU19" s="190" t="str">
        <f>"--"</f>
        <v>--</v>
      </c>
      <c r="CV19" s="132" t="s">
        <v>286</v>
      </c>
      <c r="CW19" s="132" t="s">
        <v>286</v>
      </c>
      <c r="CX19" s="192">
        <v>0.90909090909090884</v>
      </c>
      <c r="CY19" s="192">
        <v>5.7142857142857135</v>
      </c>
      <c r="CZ19" s="190">
        <v>2.816901408450704</v>
      </c>
      <c r="DA19" s="132">
        <v>8.2352941176470598</v>
      </c>
      <c r="DB19" s="132">
        <v>1.0204081632653059</v>
      </c>
      <c r="DC19" s="192">
        <v>5.3571428571428585</v>
      </c>
      <c r="DD19" s="192" t="s">
        <v>286</v>
      </c>
      <c r="DE19" s="190">
        <v>10.344827586206893</v>
      </c>
      <c r="DF19" s="132">
        <v>4.2105263157894735</v>
      </c>
      <c r="DG19" s="132" t="s">
        <v>286</v>
      </c>
      <c r="DH19" s="192">
        <v>1.7857142857142858</v>
      </c>
      <c r="DI19" s="192">
        <v>1.4492753623188406</v>
      </c>
      <c r="DJ19" s="190" t="s">
        <v>286</v>
      </c>
      <c r="DK19" s="132" t="s">
        <v>286</v>
      </c>
      <c r="DL19" s="132" t="s">
        <v>286</v>
      </c>
      <c r="DM19" s="132" t="s">
        <v>286</v>
      </c>
      <c r="DN19" s="132">
        <v>4.2857142857142856</v>
      </c>
      <c r="DO19" s="190">
        <v>1.408450704225352</v>
      </c>
      <c r="DP19" s="132" t="s">
        <v>286</v>
      </c>
      <c r="DQ19" s="132">
        <v>1.0309278350515461</v>
      </c>
      <c r="DR19" s="132">
        <v>5.3571428571428585</v>
      </c>
      <c r="DS19" s="132" t="s">
        <v>286</v>
      </c>
      <c r="DT19" s="190" t="s">
        <v>286</v>
      </c>
      <c r="DU19" s="194" t="s">
        <v>286</v>
      </c>
      <c r="DV19" s="194" t="s">
        <v>286</v>
      </c>
      <c r="DW19" s="192">
        <v>0.89285714285714302</v>
      </c>
      <c r="DX19" s="194">
        <v>1.4492753623188406</v>
      </c>
      <c r="DY19" s="190" t="s">
        <v>286</v>
      </c>
      <c r="DZ19" s="190" t="s">
        <v>286</v>
      </c>
      <c r="EA19" s="190" t="s">
        <v>286</v>
      </c>
      <c r="EB19" s="190" t="s">
        <v>286</v>
      </c>
      <c r="EC19" s="190">
        <v>0</v>
      </c>
      <c r="ED19" s="190">
        <v>0</v>
      </c>
      <c r="EE19" s="190" t="s">
        <v>286</v>
      </c>
      <c r="EF19" s="190">
        <v>2.0408163265306118</v>
      </c>
      <c r="EG19" s="190">
        <v>3.5714285714285707</v>
      </c>
      <c r="EH19" s="190" t="s">
        <v>286</v>
      </c>
      <c r="EI19" s="190">
        <v>10.344827586206897</v>
      </c>
      <c r="EJ19" s="190">
        <v>4.2105263157894735</v>
      </c>
      <c r="EK19" s="190" t="s">
        <v>286</v>
      </c>
      <c r="EL19" s="132">
        <v>0.89285714285714268</v>
      </c>
      <c r="EM19" s="132">
        <v>0</v>
      </c>
      <c r="EN19" s="132" t="s">
        <v>286</v>
      </c>
      <c r="EO19" s="132" t="s">
        <v>286</v>
      </c>
      <c r="EP19" s="190" t="s">
        <v>286</v>
      </c>
      <c r="EQ19" s="132" t="s">
        <v>286</v>
      </c>
      <c r="ER19" s="132">
        <v>2.9411764705882351</v>
      </c>
      <c r="ES19" s="132">
        <v>2.8169014084507045</v>
      </c>
      <c r="ET19" s="132" t="s">
        <v>286</v>
      </c>
      <c r="EU19" s="190">
        <v>0</v>
      </c>
      <c r="EV19" s="132">
        <v>3.5714285714285707</v>
      </c>
      <c r="EW19" s="132" t="s">
        <v>286</v>
      </c>
      <c r="EX19" s="132">
        <v>8.6206896551724146</v>
      </c>
      <c r="EY19" s="132">
        <v>1.0526315789473681</v>
      </c>
      <c r="EZ19" s="190" t="s">
        <v>286</v>
      </c>
      <c r="FA19" s="132">
        <v>1.785714285714286</v>
      </c>
      <c r="FB19" s="132">
        <v>1.4492753623188404</v>
      </c>
      <c r="FC19" s="132" t="s">
        <v>286</v>
      </c>
      <c r="FD19" s="132" t="s">
        <v>286</v>
      </c>
      <c r="FE19" s="190" t="s">
        <v>286</v>
      </c>
      <c r="FF19" s="132" t="s">
        <v>286</v>
      </c>
      <c r="FG19" s="132">
        <v>0</v>
      </c>
      <c r="FH19" s="132">
        <v>0</v>
      </c>
      <c r="FI19" s="132" t="s">
        <v>286</v>
      </c>
      <c r="FJ19" s="190">
        <v>0</v>
      </c>
      <c r="FK19" s="132">
        <v>3.5714285714285707</v>
      </c>
      <c r="FL19" s="132" t="s">
        <v>286</v>
      </c>
      <c r="FM19" s="132" t="s">
        <v>286</v>
      </c>
      <c r="FN19" s="132" t="s">
        <v>286</v>
      </c>
      <c r="FO19" s="190" t="s">
        <v>286</v>
      </c>
      <c r="FP19" s="132">
        <v>0</v>
      </c>
      <c r="FQ19" s="132">
        <v>4.3478260869565215</v>
      </c>
      <c r="FR19" s="132" t="s">
        <v>286</v>
      </c>
      <c r="FS19" s="132" t="s">
        <v>286</v>
      </c>
      <c r="FT19" s="190" t="s">
        <v>286</v>
      </c>
      <c r="FU19" s="132" t="s">
        <v>286</v>
      </c>
      <c r="FV19" s="132">
        <v>0</v>
      </c>
      <c r="FW19" s="132">
        <v>0</v>
      </c>
      <c r="FX19" s="132" t="s">
        <v>286</v>
      </c>
      <c r="FY19" s="190">
        <v>0</v>
      </c>
      <c r="FZ19" s="132">
        <v>3.5714285714285707</v>
      </c>
      <c r="GA19" s="132" t="s">
        <v>286</v>
      </c>
      <c r="GB19" s="132" t="s">
        <v>286</v>
      </c>
      <c r="GC19" s="132" t="s">
        <v>286</v>
      </c>
      <c r="GD19" s="190" t="s">
        <v>286</v>
      </c>
      <c r="GE19" s="132" t="s">
        <v>286</v>
      </c>
      <c r="GF19" s="132" t="s">
        <v>286</v>
      </c>
      <c r="GG19" s="132" t="s">
        <v>286</v>
      </c>
      <c r="GH19" s="132" t="s">
        <v>286</v>
      </c>
      <c r="GI19" s="190" t="s">
        <v>286</v>
      </c>
      <c r="GJ19" s="132" t="s">
        <v>286</v>
      </c>
      <c r="GK19" s="132">
        <v>4.3478260869565206</v>
      </c>
      <c r="GL19" s="132">
        <v>0</v>
      </c>
      <c r="GM19" s="197" t="s">
        <v>286</v>
      </c>
      <c r="GN19" s="190">
        <v>1.0204081632653061</v>
      </c>
      <c r="GO19" s="132">
        <v>5.3571428571428585</v>
      </c>
      <c r="GP19" s="132" t="s">
        <v>286</v>
      </c>
      <c r="GQ19" s="132" t="s">
        <v>286</v>
      </c>
      <c r="GR19" s="132" t="s">
        <v>286</v>
      </c>
      <c r="GS19" s="190" t="s">
        <v>286</v>
      </c>
      <c r="GT19" s="132" t="s">
        <v>286</v>
      </c>
      <c r="GU19" s="132" t="s">
        <v>286</v>
      </c>
      <c r="GV19" s="132" t="s">
        <v>286</v>
      </c>
      <c r="GW19" s="132" t="s">
        <v>286</v>
      </c>
      <c r="GX19" s="190" t="s">
        <v>286</v>
      </c>
      <c r="GY19" s="190" t="s">
        <v>286</v>
      </c>
      <c r="GZ19" s="190">
        <v>2.8985507246376807</v>
      </c>
      <c r="HA19" s="190">
        <v>1.408450704225352</v>
      </c>
      <c r="HB19" s="190" t="s">
        <v>286</v>
      </c>
      <c r="HC19" s="190">
        <v>4.0816326530612237</v>
      </c>
      <c r="HD19" s="190">
        <v>7.1428571428571415</v>
      </c>
      <c r="HE19" s="190" t="s">
        <v>286</v>
      </c>
      <c r="HF19" s="190" t="s">
        <v>286</v>
      </c>
      <c r="HG19" s="190" t="s">
        <v>286</v>
      </c>
      <c r="HH19" s="190" t="s">
        <v>286</v>
      </c>
      <c r="HI19" s="190" t="s">
        <v>286</v>
      </c>
      <c r="HJ19" s="190" t="s">
        <v>286</v>
      </c>
      <c r="HK19" s="190" t="s">
        <v>286</v>
      </c>
      <c r="HL19" s="132" t="s">
        <v>286</v>
      </c>
      <c r="HM19" s="132" t="s">
        <v>286</v>
      </c>
      <c r="HN19" s="132" t="s">
        <v>286</v>
      </c>
      <c r="HO19" s="132">
        <v>2.8571428571428568</v>
      </c>
      <c r="HP19" s="190">
        <v>0</v>
      </c>
      <c r="HQ19" s="132" t="s">
        <v>286</v>
      </c>
      <c r="HR19" s="132">
        <v>5.1020408163265305</v>
      </c>
      <c r="HS19" s="132">
        <v>7.1428571428571415</v>
      </c>
      <c r="HT19" s="196" t="s">
        <v>286</v>
      </c>
      <c r="HU19" s="190">
        <v>7.7586206896551726</v>
      </c>
      <c r="HV19" s="192">
        <v>6.3157894736842115</v>
      </c>
      <c r="HW19" s="192" t="s">
        <v>286</v>
      </c>
      <c r="HX19" s="192">
        <v>1.7857142857142858</v>
      </c>
      <c r="HY19" s="192">
        <v>1.4492753623188404</v>
      </c>
      <c r="HZ19" s="192" t="s">
        <v>286</v>
      </c>
      <c r="IA19" s="192" t="s">
        <v>286</v>
      </c>
      <c r="IB19" s="192" t="s">
        <v>286</v>
      </c>
      <c r="IC19" s="192" t="s">
        <v>286</v>
      </c>
      <c r="ID19" s="192">
        <v>2.8571428571428572</v>
      </c>
      <c r="IE19" s="192">
        <v>0</v>
      </c>
      <c r="IF19" s="192" t="s">
        <v>286</v>
      </c>
      <c r="IG19" s="192">
        <v>1.0204081632653059</v>
      </c>
      <c r="IH19" s="192">
        <v>5.1724137931034493</v>
      </c>
      <c r="II19" s="192">
        <v>1.639344262295082</v>
      </c>
      <c r="IJ19" s="192">
        <v>12.931034482758616</v>
      </c>
      <c r="IK19" s="192">
        <v>10.526315789473689</v>
      </c>
      <c r="IL19" s="192">
        <v>1.0101010101010097</v>
      </c>
      <c r="IM19" s="192">
        <v>7.0796460176991154</v>
      </c>
      <c r="IN19" s="192">
        <v>4.3478260869565215</v>
      </c>
      <c r="IO19" s="192" t="str">
        <f>"--"</f>
        <v>--</v>
      </c>
      <c r="IP19" s="192" t="s">
        <v>286</v>
      </c>
      <c r="IQ19" s="192" t="s">
        <v>286</v>
      </c>
      <c r="IR19" s="192">
        <v>0</v>
      </c>
      <c r="IS19" s="192" t="s">
        <v>286</v>
      </c>
      <c r="IT19" s="192" t="s">
        <v>286</v>
      </c>
      <c r="IU19" s="192">
        <v>2.3529411764705879</v>
      </c>
      <c r="IV19" s="192" t="s">
        <v>286</v>
      </c>
      <c r="IW19" s="192" t="s">
        <v>286</v>
      </c>
      <c r="IX19" s="192" t="str">
        <f t="shared" si="36"/>
        <v>--</v>
      </c>
      <c r="IY19" s="192" t="str">
        <f t="shared" si="36"/>
        <v>--</v>
      </c>
      <c r="IZ19" s="192" t="str">
        <f t="shared" si="36"/>
        <v>--</v>
      </c>
      <c r="JA19" s="192" t="str">
        <f t="shared" si="36"/>
        <v>--</v>
      </c>
      <c r="JB19" s="192" t="str">
        <f t="shared" si="36"/>
        <v>--</v>
      </c>
      <c r="JC19" s="243">
        <v>5.6179775280898898</v>
      </c>
      <c r="JD19" s="243">
        <v>13.9784946236559</v>
      </c>
      <c r="JE19" s="243">
        <v>19.2982456140351</v>
      </c>
      <c r="JF19" s="243">
        <v>6.3291139240506302</v>
      </c>
      <c r="JG19" s="243">
        <v>10.2803738317757</v>
      </c>
      <c r="JH19" s="243">
        <v>17.647058823529399</v>
      </c>
      <c r="JI19" s="243">
        <v>4.4943820224719104</v>
      </c>
      <c r="JJ19" s="243">
        <v>11.8279569892473</v>
      </c>
      <c r="JK19" s="243">
        <v>12.280701754386</v>
      </c>
      <c r="JL19" s="243">
        <v>1.26582278481013</v>
      </c>
      <c r="JM19" s="243">
        <v>2.8037383177570101</v>
      </c>
      <c r="JN19" s="243">
        <v>11.764705882352899</v>
      </c>
      <c r="JO19" s="219">
        <v>5.6179775280898898</v>
      </c>
      <c r="JP19" s="219">
        <v>15.2173913043478</v>
      </c>
      <c r="JQ19" s="219">
        <v>16.981132075471699</v>
      </c>
      <c r="JR19" s="219">
        <v>8.9743589743589798</v>
      </c>
      <c r="JS19" s="219">
        <v>4.7619047619047601</v>
      </c>
      <c r="JT19" s="219">
        <v>25.373134328358201</v>
      </c>
      <c r="JU19" s="219">
        <v>3.3707865168539302</v>
      </c>
      <c r="JV19" s="219">
        <v>9.7826086956521703</v>
      </c>
      <c r="JW19" s="219">
        <v>7.5471698113207504</v>
      </c>
      <c r="JX19" s="219">
        <v>3.8461538461538498</v>
      </c>
      <c r="JY19" s="219">
        <v>3.8095238095238102</v>
      </c>
      <c r="JZ19" s="219">
        <v>10.4477611940299</v>
      </c>
      <c r="KA19" s="219">
        <v>1.1111111111111101</v>
      </c>
      <c r="KB19" s="219">
        <v>3.2258064516128999</v>
      </c>
      <c r="KC19" s="219">
        <v>0</v>
      </c>
      <c r="KD19" s="219">
        <v>2.5316455696202498</v>
      </c>
      <c r="KE19" s="219">
        <v>1.9047619047619</v>
      </c>
      <c r="KF19" s="219">
        <v>2.98507462686567</v>
      </c>
      <c r="KG19" s="219">
        <v>0</v>
      </c>
      <c r="KH19" s="219">
        <v>0</v>
      </c>
      <c r="KI19" s="219">
        <v>0</v>
      </c>
      <c r="KJ19" s="219">
        <v>1.2820512820512799</v>
      </c>
      <c r="KK19" s="219">
        <v>0</v>
      </c>
      <c r="KL19" s="219">
        <v>2.98507462686567</v>
      </c>
      <c r="KM19" s="219">
        <v>0</v>
      </c>
      <c r="KN19" s="219">
        <v>0</v>
      </c>
      <c r="KO19" s="219">
        <v>0</v>
      </c>
      <c r="KP19" s="219">
        <v>0</v>
      </c>
      <c r="KQ19" s="219">
        <v>0</v>
      </c>
      <c r="KR19" s="219">
        <v>0</v>
      </c>
      <c r="KS19" s="219">
        <v>0</v>
      </c>
      <c r="KT19" s="219">
        <v>0</v>
      </c>
      <c r="KU19" s="219">
        <v>0</v>
      </c>
      <c r="KV19" s="219">
        <v>0</v>
      </c>
      <c r="KW19" s="219">
        <v>0</v>
      </c>
      <c r="KX19" s="219">
        <v>2.98507462686567</v>
      </c>
      <c r="KY19" s="219">
        <v>0</v>
      </c>
      <c r="KZ19" s="219">
        <v>0</v>
      </c>
      <c r="LA19" s="219">
        <v>0</v>
      </c>
      <c r="LB19" s="219">
        <v>0</v>
      </c>
      <c r="LC19" s="219">
        <v>0</v>
      </c>
      <c r="LD19" s="219">
        <v>0</v>
      </c>
      <c r="LE19" s="219">
        <v>0</v>
      </c>
      <c r="LF19" s="219">
        <v>0</v>
      </c>
      <c r="LG19" s="219">
        <v>0</v>
      </c>
      <c r="LH19" s="219">
        <v>0</v>
      </c>
      <c r="LI19" s="219">
        <v>0</v>
      </c>
      <c r="LJ19" s="219">
        <v>1.4925373134328399</v>
      </c>
      <c r="LK19" s="219">
        <v>0</v>
      </c>
      <c r="LL19" s="219">
        <v>0</v>
      </c>
      <c r="LM19" s="219">
        <v>1.92307692307692</v>
      </c>
      <c r="LN19" s="219">
        <v>0</v>
      </c>
      <c r="LO19" s="219">
        <v>0</v>
      </c>
      <c r="LP19" s="219">
        <v>0</v>
      </c>
      <c r="LQ19" s="219">
        <v>0</v>
      </c>
      <c r="LR19" s="219">
        <v>3.2258064516128999</v>
      </c>
      <c r="LS19" s="219">
        <v>1.92307692307692</v>
      </c>
      <c r="LT19" s="219">
        <v>1.2820512820512799</v>
      </c>
      <c r="LU19" s="223">
        <v>0.96153846153846101</v>
      </c>
      <c r="LV19" s="219">
        <v>5.9701492537313401</v>
      </c>
      <c r="LW19" s="219">
        <v>1.1111111111111101</v>
      </c>
      <c r="LX19" s="219">
        <v>3.2258064516128999</v>
      </c>
      <c r="LY19" s="219">
        <v>1.92307692307692</v>
      </c>
      <c r="LZ19" s="219">
        <v>1.2820512820512799</v>
      </c>
      <c r="MA19" s="219">
        <v>0</v>
      </c>
      <c r="MB19" s="219">
        <v>5.9701492537313401</v>
      </c>
      <c r="MC19" s="219">
        <v>0</v>
      </c>
      <c r="MD19" s="219">
        <v>0</v>
      </c>
      <c r="ME19" s="219">
        <v>0</v>
      </c>
      <c r="MF19" s="219">
        <v>0</v>
      </c>
      <c r="MG19" s="219">
        <v>0</v>
      </c>
      <c r="MH19" s="219">
        <v>2.98507462686567</v>
      </c>
      <c r="MI19" s="190" t="str">
        <f t="shared" si="37"/>
        <v>--</v>
      </c>
      <c r="MJ19" s="190" t="str">
        <f t="shared" si="37"/>
        <v>--</v>
      </c>
      <c r="MK19" s="190" t="str">
        <f t="shared" si="37"/>
        <v>--</v>
      </c>
      <c r="ML19" s="190" t="str">
        <f t="shared" si="37"/>
        <v>--</v>
      </c>
      <c r="MM19" s="190" t="str">
        <f t="shared" si="37"/>
        <v>--</v>
      </c>
      <c r="MN19" s="190" t="str">
        <f t="shared" si="37"/>
        <v>--</v>
      </c>
      <c r="MO19" s="190" t="str">
        <f t="shared" si="37"/>
        <v>--</v>
      </c>
      <c r="MP19" s="190" t="str">
        <f t="shared" si="37"/>
        <v>--</v>
      </c>
      <c r="MQ19" s="190" t="str">
        <f t="shared" si="37"/>
        <v>--</v>
      </c>
      <c r="MR19" s="190" t="str">
        <f t="shared" si="37"/>
        <v>--</v>
      </c>
      <c r="MS19" s="190" t="str">
        <f t="shared" si="38"/>
        <v>--</v>
      </c>
      <c r="MT19" s="190" t="str">
        <f t="shared" si="38"/>
        <v>--</v>
      </c>
      <c r="MU19" s="190" t="str">
        <f t="shared" si="38"/>
        <v>--</v>
      </c>
      <c r="MV19" s="190" t="str">
        <f t="shared" si="38"/>
        <v>--</v>
      </c>
      <c r="MW19" s="190" t="str">
        <f t="shared" si="38"/>
        <v>--</v>
      </c>
      <c r="MX19" s="190" t="str">
        <f t="shared" si="38"/>
        <v>--</v>
      </c>
      <c r="MY19" s="190" t="str">
        <f t="shared" si="38"/>
        <v>--</v>
      </c>
      <c r="MZ19" s="190" t="str">
        <f t="shared" si="38"/>
        <v>--</v>
      </c>
      <c r="NA19" s="190" t="str">
        <f t="shared" si="38"/>
        <v>--</v>
      </c>
      <c r="NB19" s="190" t="str">
        <f t="shared" si="38"/>
        <v>--</v>
      </c>
      <c r="NC19" s="190" t="str">
        <f t="shared" si="39"/>
        <v>--</v>
      </c>
      <c r="ND19" s="190" t="str">
        <f t="shared" si="39"/>
        <v>--</v>
      </c>
      <c r="NE19" s="190" t="str">
        <f t="shared" si="39"/>
        <v>--</v>
      </c>
      <c r="NF19" s="190" t="str">
        <f t="shared" si="39"/>
        <v>--</v>
      </c>
      <c r="NG19" s="190" t="str">
        <f t="shared" si="39"/>
        <v>--</v>
      </c>
      <c r="NH19" s="190" t="str">
        <f t="shared" si="39"/>
        <v>--</v>
      </c>
      <c r="NI19" s="190" t="str">
        <f t="shared" si="39"/>
        <v>--</v>
      </c>
      <c r="NJ19" s="190" t="str">
        <f t="shared" si="39"/>
        <v>--</v>
      </c>
      <c r="NL19" s="378" t="str">
        <f t="shared" si="4"/>
        <v>--</v>
      </c>
      <c r="NM19" s="378" t="str">
        <f t="shared" si="4"/>
        <v>--</v>
      </c>
      <c r="NN19" s="378" t="str">
        <f t="shared" si="4"/>
        <v>--</v>
      </c>
      <c r="NO19" s="378" t="str">
        <f t="shared" si="4"/>
        <v>--</v>
      </c>
      <c r="NP19" s="378" t="str">
        <f t="shared" si="5"/>
        <v>--</v>
      </c>
      <c r="NQ19" s="381">
        <v>0</v>
      </c>
      <c r="NR19" s="378" t="str">
        <f t="shared" si="6"/>
        <v>--</v>
      </c>
      <c r="NS19" s="381">
        <v>2.5316455696202524</v>
      </c>
      <c r="NT19" s="378" t="str">
        <f t="shared" si="7"/>
        <v>--</v>
      </c>
      <c r="NU19" s="381">
        <v>8.3333333333333321</v>
      </c>
      <c r="NV19" s="378" t="str">
        <f t="shared" si="8"/>
        <v>--</v>
      </c>
      <c r="NW19" s="381">
        <v>0</v>
      </c>
      <c r="NX19" s="378" t="str">
        <f t="shared" si="9"/>
        <v>--</v>
      </c>
      <c r="NY19" s="381">
        <v>3.0000000000000009</v>
      </c>
      <c r="NZ19" s="378" t="str">
        <f t="shared" si="10"/>
        <v>--</v>
      </c>
      <c r="OA19" s="381">
        <v>18.032786885245898</v>
      </c>
      <c r="OB19" s="378" t="str">
        <f t="shared" si="11"/>
        <v>--</v>
      </c>
      <c r="OC19" s="378" t="str">
        <f t="shared" si="11"/>
        <v>--</v>
      </c>
      <c r="OD19" s="381">
        <v>0</v>
      </c>
      <c r="OE19" s="381">
        <v>5.3763440860215068</v>
      </c>
      <c r="OF19" s="381">
        <v>8.7719298245614006</v>
      </c>
      <c r="OG19" s="378" t="str">
        <f t="shared" si="12"/>
        <v>--</v>
      </c>
      <c r="OH19" s="378" t="str">
        <f t="shared" si="12"/>
        <v>--</v>
      </c>
      <c r="OI19" s="378" t="str">
        <f t="shared" si="12"/>
        <v>--</v>
      </c>
      <c r="OJ19" s="381">
        <v>2.5316455696202524</v>
      </c>
      <c r="OK19" s="381">
        <v>2.8037383177570097</v>
      </c>
      <c r="OL19" s="381">
        <v>2.9411764705882342</v>
      </c>
      <c r="OM19" s="378" t="str">
        <f t="shared" si="13"/>
        <v>--</v>
      </c>
      <c r="ON19" s="378" t="str">
        <f t="shared" si="13"/>
        <v>--</v>
      </c>
      <c r="OO19" s="378" t="str">
        <f t="shared" si="13"/>
        <v>--</v>
      </c>
      <c r="OP19" s="378" t="str">
        <f t="shared" si="13"/>
        <v>--</v>
      </c>
      <c r="OQ19" s="378" t="str">
        <f t="shared" si="13"/>
        <v>--</v>
      </c>
      <c r="OR19" s="378" t="str">
        <f t="shared" si="13"/>
        <v>--</v>
      </c>
      <c r="OS19" s="378" t="str">
        <f t="shared" si="14"/>
        <v>--</v>
      </c>
      <c r="OT19" s="378" t="str">
        <f t="shared" si="14"/>
        <v>--</v>
      </c>
      <c r="OU19" s="378" t="str">
        <f t="shared" si="14"/>
        <v>--</v>
      </c>
      <c r="OV19" s="378" t="str">
        <f t="shared" si="14"/>
        <v>--</v>
      </c>
      <c r="OW19" s="378" t="str">
        <f t="shared" si="14"/>
        <v>--</v>
      </c>
      <c r="OX19" s="378" t="str">
        <f t="shared" si="15"/>
        <v>--</v>
      </c>
      <c r="OY19" s="381">
        <v>10.126582278481008</v>
      </c>
      <c r="OZ19" s="381">
        <v>7.4766355140186933</v>
      </c>
      <c r="PA19" s="381">
        <v>26.470588235294116</v>
      </c>
      <c r="PB19" s="378" t="str">
        <f t="shared" si="16"/>
        <v>--</v>
      </c>
      <c r="PC19" s="378" t="str">
        <f t="shared" si="16"/>
        <v>--</v>
      </c>
      <c r="PD19" s="378" t="str">
        <f t="shared" si="16"/>
        <v>--</v>
      </c>
      <c r="PE19" s="378" t="str">
        <f t="shared" si="16"/>
        <v>--</v>
      </c>
      <c r="PF19" s="378" t="str">
        <f t="shared" si="17"/>
        <v>--</v>
      </c>
      <c r="PG19" s="378" t="str">
        <f t="shared" si="17"/>
        <v>--</v>
      </c>
      <c r="PH19" s="378" t="str">
        <f t="shared" si="17"/>
        <v>--</v>
      </c>
      <c r="PI19" s="378" t="str">
        <f t="shared" si="17"/>
        <v>--</v>
      </c>
      <c r="PJ19" s="378" t="str">
        <f t="shared" si="18"/>
        <v>--</v>
      </c>
      <c r="PK19" s="378" t="str">
        <f t="shared" si="18"/>
        <v>--</v>
      </c>
      <c r="PL19" s="378" t="str">
        <f t="shared" si="18"/>
        <v>--</v>
      </c>
      <c r="PM19" s="378" t="str">
        <f t="shared" si="18"/>
        <v>--</v>
      </c>
      <c r="PN19" s="378" t="str">
        <f t="shared" si="19"/>
        <v>--</v>
      </c>
      <c r="PO19" s="378" t="str">
        <f t="shared" si="19"/>
        <v>--</v>
      </c>
      <c r="PP19" s="378" t="str">
        <f t="shared" si="19"/>
        <v>--</v>
      </c>
      <c r="PQ19" s="378" t="str">
        <f t="shared" si="19"/>
        <v>--</v>
      </c>
      <c r="PR19" s="378" t="str">
        <f t="shared" si="20"/>
        <v>--</v>
      </c>
      <c r="PS19" s="378" t="str">
        <f t="shared" si="20"/>
        <v>--</v>
      </c>
      <c r="PT19" s="378" t="str">
        <f t="shared" si="20"/>
        <v>--</v>
      </c>
      <c r="PU19" s="378" t="str">
        <f t="shared" si="20"/>
        <v>--</v>
      </c>
      <c r="PV19" s="378" t="str">
        <f t="shared" si="21"/>
        <v>--</v>
      </c>
      <c r="PW19" s="378" t="str">
        <f t="shared" si="21"/>
        <v>--</v>
      </c>
      <c r="PX19" s="378" t="str">
        <f t="shared" si="21"/>
        <v>--</v>
      </c>
      <c r="PY19" s="378" t="str">
        <f t="shared" si="21"/>
        <v>--</v>
      </c>
      <c r="PZ19" s="378" t="str">
        <f t="shared" si="22"/>
        <v>--</v>
      </c>
      <c r="QA19" s="378" t="str">
        <f t="shared" si="22"/>
        <v>--</v>
      </c>
      <c r="QB19" s="378" t="str">
        <f t="shared" si="22"/>
        <v>--</v>
      </c>
      <c r="QC19" s="378" t="str">
        <f t="shared" si="22"/>
        <v>--</v>
      </c>
      <c r="QD19" s="378" t="str">
        <f t="shared" si="23"/>
        <v>--</v>
      </c>
      <c r="QE19" s="378" t="str">
        <f t="shared" si="23"/>
        <v>--</v>
      </c>
      <c r="QF19" s="378" t="str">
        <f t="shared" si="23"/>
        <v>--</v>
      </c>
      <c r="QG19" s="378" t="str">
        <f t="shared" si="23"/>
        <v>--</v>
      </c>
      <c r="QH19" s="378" t="str">
        <f t="shared" si="24"/>
        <v>--</v>
      </c>
      <c r="QI19" s="378" t="str">
        <f t="shared" si="24"/>
        <v>--</v>
      </c>
      <c r="QJ19" s="378" t="str">
        <f t="shared" si="24"/>
        <v>--</v>
      </c>
      <c r="QK19" s="378" t="str">
        <f t="shared" si="24"/>
        <v>--</v>
      </c>
    </row>
    <row r="20" spans="1:453" x14ac:dyDescent="0.25">
      <c r="A20" s="114">
        <v>16</v>
      </c>
      <c r="B20" s="93" t="s">
        <v>16</v>
      </c>
      <c r="C20" s="189">
        <v>19.512195121951212</v>
      </c>
      <c r="D20" s="189">
        <v>21.999999999999996</v>
      </c>
      <c r="E20" s="189">
        <v>44.444444444444443</v>
      </c>
      <c r="F20" s="189">
        <v>0</v>
      </c>
      <c r="G20" s="189">
        <v>19.444444444444436</v>
      </c>
      <c r="H20" s="189">
        <v>39.393939393939384</v>
      </c>
      <c r="I20" s="189">
        <v>6.8181818181818175</v>
      </c>
      <c r="J20" s="189">
        <v>12.500000000000002</v>
      </c>
      <c r="K20" s="189">
        <v>33.333333333333336</v>
      </c>
      <c r="L20" s="189">
        <v>6.666666666666667</v>
      </c>
      <c r="M20" s="190">
        <v>23.529411764705884</v>
      </c>
      <c r="N20" s="190">
        <v>31.25</v>
      </c>
      <c r="O20" s="190">
        <v>3.7037037037037037</v>
      </c>
      <c r="P20" s="190">
        <v>9.6153846153846168</v>
      </c>
      <c r="Q20" s="190">
        <v>49.999999999999986</v>
      </c>
      <c r="R20" s="190" t="s">
        <v>286</v>
      </c>
      <c r="S20" s="190" t="s">
        <v>286</v>
      </c>
      <c r="T20" s="190" t="s">
        <v>286</v>
      </c>
      <c r="U20" s="190">
        <v>0</v>
      </c>
      <c r="V20" s="190">
        <v>16.666666666666664</v>
      </c>
      <c r="W20" s="190">
        <v>42.424242424242415</v>
      </c>
      <c r="X20" s="190">
        <v>11.363636363636365</v>
      </c>
      <c r="Y20" s="190">
        <v>10.638297872340427</v>
      </c>
      <c r="Z20" s="190">
        <v>33.333333333333336</v>
      </c>
      <c r="AA20" s="190">
        <v>6.666666666666667</v>
      </c>
      <c r="AB20" s="132">
        <v>27.450980392156858</v>
      </c>
      <c r="AC20" s="132">
        <v>34.374999999999993</v>
      </c>
      <c r="AD20" s="132">
        <v>3.8461538461538463</v>
      </c>
      <c r="AE20" s="132">
        <v>15.384615384615383</v>
      </c>
      <c r="AF20" s="190">
        <v>52.380952380952365</v>
      </c>
      <c r="AG20" s="189">
        <v>9.756097560975606</v>
      </c>
      <c r="AH20" s="189">
        <v>8</v>
      </c>
      <c r="AI20" s="191">
        <v>7.4074074074074066</v>
      </c>
      <c r="AJ20" s="191">
        <v>0</v>
      </c>
      <c r="AK20" s="190">
        <v>5.5555555555555554</v>
      </c>
      <c r="AL20" s="190">
        <v>12.121212121212123</v>
      </c>
      <c r="AM20" s="190">
        <v>2.2727272727272729</v>
      </c>
      <c r="AN20" s="190">
        <v>4.166666666666667</v>
      </c>
      <c r="AO20" s="190">
        <v>14.285714285714288</v>
      </c>
      <c r="AP20" s="190">
        <v>0</v>
      </c>
      <c r="AQ20" s="190">
        <v>1.9607843137254901</v>
      </c>
      <c r="AR20" s="190">
        <v>12.5</v>
      </c>
      <c r="AS20" s="190">
        <v>0</v>
      </c>
      <c r="AT20" s="190">
        <v>1.9230769230769229</v>
      </c>
      <c r="AU20" s="190">
        <v>14.285714285714286</v>
      </c>
      <c r="AV20" s="190" t="s">
        <v>286</v>
      </c>
      <c r="AW20" s="190" t="s">
        <v>286</v>
      </c>
      <c r="AX20" s="132" t="s">
        <v>286</v>
      </c>
      <c r="AY20" s="132" t="s">
        <v>286</v>
      </c>
      <c r="AZ20" s="132" t="s">
        <v>286</v>
      </c>
      <c r="BA20" s="132" t="s">
        <v>286</v>
      </c>
      <c r="BB20" s="190" t="s">
        <v>286</v>
      </c>
      <c r="BC20" s="132" t="s">
        <v>286</v>
      </c>
      <c r="BD20" s="132" t="s">
        <v>286</v>
      </c>
      <c r="BE20" s="132">
        <v>0</v>
      </c>
      <c r="BF20" s="132">
        <v>5.882352941176471</v>
      </c>
      <c r="BG20" s="190">
        <v>15.151515151515156</v>
      </c>
      <c r="BH20" s="132">
        <v>7.4074074074074074</v>
      </c>
      <c r="BI20" s="132">
        <v>3.8461538461538458</v>
      </c>
      <c r="BJ20" s="132">
        <v>21.951219512195124</v>
      </c>
      <c r="BK20" s="132">
        <v>13.888888888888889</v>
      </c>
      <c r="BL20" s="190">
        <v>14.583333333333336</v>
      </c>
      <c r="BM20" s="132">
        <v>25</v>
      </c>
      <c r="BN20" s="192">
        <v>0</v>
      </c>
      <c r="BO20" s="192">
        <v>28.571428571428569</v>
      </c>
      <c r="BP20" s="192">
        <v>18.75</v>
      </c>
      <c r="BQ20" s="190">
        <v>4.761904761904761</v>
      </c>
      <c r="BR20" s="132">
        <v>10.638297872340425</v>
      </c>
      <c r="BS20" s="132">
        <v>40</v>
      </c>
      <c r="BT20" s="132">
        <v>2.2222222222222219</v>
      </c>
      <c r="BU20" s="190">
        <v>39.2156862745098</v>
      </c>
      <c r="BV20" s="132">
        <v>45.454545454545453</v>
      </c>
      <c r="BW20" s="132">
        <v>11.111111111111111</v>
      </c>
      <c r="BX20" s="132">
        <v>14</v>
      </c>
      <c r="BY20" s="190">
        <v>49.999999999999993</v>
      </c>
      <c r="BZ20" s="132">
        <v>13.888888888888889</v>
      </c>
      <c r="CA20" s="132">
        <v>10.416666666666666</v>
      </c>
      <c r="CB20" s="132">
        <v>25</v>
      </c>
      <c r="CC20" s="190">
        <v>0</v>
      </c>
      <c r="CD20" s="132">
        <v>22.857142857142858</v>
      </c>
      <c r="CE20" s="132">
        <v>15.625</v>
      </c>
      <c r="CF20" s="132">
        <v>2.3809523809523805</v>
      </c>
      <c r="CG20" s="190">
        <v>8.5106382978723403</v>
      </c>
      <c r="CH20" s="132">
        <v>20</v>
      </c>
      <c r="CI20" s="132">
        <v>0</v>
      </c>
      <c r="CJ20" s="132">
        <v>31.372549019607842</v>
      </c>
      <c r="CK20" s="132">
        <v>30.303030303030305</v>
      </c>
      <c r="CL20" s="132">
        <v>3.7037037037037037</v>
      </c>
      <c r="CM20" s="132">
        <v>8</v>
      </c>
      <c r="CN20" s="132">
        <v>42.857142857142854</v>
      </c>
      <c r="CO20" s="132">
        <v>13.157894736842106</v>
      </c>
      <c r="CP20" s="190">
        <v>8.3333333333333339</v>
      </c>
      <c r="CQ20" s="132">
        <v>0</v>
      </c>
      <c r="CR20" s="132">
        <v>2.6315789473684204</v>
      </c>
      <c r="CS20" s="192">
        <v>8.5714285714285712</v>
      </c>
      <c r="CT20" s="192">
        <v>3.125</v>
      </c>
      <c r="CU20" s="190">
        <v>7.1428571428571432</v>
      </c>
      <c r="CV20" s="132">
        <v>6.3829787234042552</v>
      </c>
      <c r="CW20" s="132">
        <v>5</v>
      </c>
      <c r="CX20" s="192">
        <v>7.1428571428571432</v>
      </c>
      <c r="CY20" s="192">
        <v>14.893617021276594</v>
      </c>
      <c r="CZ20" s="190">
        <v>3.2258064516129035</v>
      </c>
      <c r="DA20" s="132">
        <v>7.6923076923076916</v>
      </c>
      <c r="DB20" s="132">
        <v>4.2553191489361701</v>
      </c>
      <c r="DC20" s="192">
        <v>7.1428571428571432</v>
      </c>
      <c r="DD20" s="192" t="s">
        <v>286</v>
      </c>
      <c r="DE20" s="190">
        <v>4.166666666666667</v>
      </c>
      <c r="DF20" s="132">
        <v>7.1428571428571423</v>
      </c>
      <c r="DG20" s="132" t="s">
        <v>286</v>
      </c>
      <c r="DH20" s="192">
        <v>14.285714285714288</v>
      </c>
      <c r="DI20" s="192">
        <v>6.2500000000000009</v>
      </c>
      <c r="DJ20" s="190" t="s">
        <v>286</v>
      </c>
      <c r="DK20" s="132">
        <v>4.2553191489361701</v>
      </c>
      <c r="DL20" s="132">
        <v>5</v>
      </c>
      <c r="DM20" s="132" t="s">
        <v>286</v>
      </c>
      <c r="DN20" s="132">
        <v>14.893617021276595</v>
      </c>
      <c r="DO20" s="190">
        <v>0</v>
      </c>
      <c r="DP20" s="132" t="s">
        <v>286</v>
      </c>
      <c r="DQ20" s="132">
        <v>0</v>
      </c>
      <c r="DR20" s="132">
        <v>14.285714285714286</v>
      </c>
      <c r="DS20" s="132" t="s">
        <v>286</v>
      </c>
      <c r="DT20" s="190" t="s">
        <v>286</v>
      </c>
      <c r="DU20" s="194" t="s">
        <v>286</v>
      </c>
      <c r="DV20" s="194" t="s">
        <v>286</v>
      </c>
      <c r="DW20" s="192">
        <v>11.428571428571429</v>
      </c>
      <c r="DX20" s="194">
        <v>6.2500000000000009</v>
      </c>
      <c r="DY20" s="190" t="s">
        <v>286</v>
      </c>
      <c r="DZ20" s="190">
        <v>6.3829787234042552</v>
      </c>
      <c r="EA20" s="190">
        <v>0</v>
      </c>
      <c r="EB20" s="190" t="s">
        <v>286</v>
      </c>
      <c r="EC20" s="190">
        <v>6.3829787234042561</v>
      </c>
      <c r="ED20" s="190">
        <v>0</v>
      </c>
      <c r="EE20" s="190" t="s">
        <v>286</v>
      </c>
      <c r="EF20" s="190">
        <v>0</v>
      </c>
      <c r="EG20" s="190">
        <v>7.1428571428571432</v>
      </c>
      <c r="EH20" s="190" t="s">
        <v>286</v>
      </c>
      <c r="EI20" s="190">
        <v>4.166666666666667</v>
      </c>
      <c r="EJ20" s="190">
        <v>0</v>
      </c>
      <c r="EK20" s="190" t="s">
        <v>286</v>
      </c>
      <c r="EL20" s="132">
        <v>11.428571428571429</v>
      </c>
      <c r="EM20" s="132">
        <v>3.225806451612903</v>
      </c>
      <c r="EN20" s="132" t="s">
        <v>286</v>
      </c>
      <c r="EO20" s="132">
        <v>10.638297872340425</v>
      </c>
      <c r="EP20" s="190">
        <v>5</v>
      </c>
      <c r="EQ20" s="132" t="s">
        <v>286</v>
      </c>
      <c r="ER20" s="132">
        <v>12.76595744680851</v>
      </c>
      <c r="ES20" s="132">
        <v>6.4516129032258061</v>
      </c>
      <c r="ET20" s="132" t="s">
        <v>286</v>
      </c>
      <c r="EU20" s="190">
        <v>0</v>
      </c>
      <c r="EV20" s="132">
        <v>7.1428571428571432</v>
      </c>
      <c r="EW20" s="132" t="s">
        <v>286</v>
      </c>
      <c r="EX20" s="132">
        <v>6.25</v>
      </c>
      <c r="EY20" s="132">
        <v>0</v>
      </c>
      <c r="EZ20" s="190" t="s">
        <v>286</v>
      </c>
      <c r="FA20" s="132">
        <v>0</v>
      </c>
      <c r="FB20" s="132">
        <v>6.4516129032258061</v>
      </c>
      <c r="FC20" s="132" t="s">
        <v>286</v>
      </c>
      <c r="FD20" s="132">
        <v>4.2553191489361701</v>
      </c>
      <c r="FE20" s="190">
        <v>5</v>
      </c>
      <c r="FF20" s="132" t="s">
        <v>286</v>
      </c>
      <c r="FG20" s="132">
        <v>0</v>
      </c>
      <c r="FH20" s="132">
        <v>0</v>
      </c>
      <c r="FI20" s="132" t="s">
        <v>286</v>
      </c>
      <c r="FJ20" s="190">
        <v>0</v>
      </c>
      <c r="FK20" s="132">
        <v>7.1428571428571432</v>
      </c>
      <c r="FL20" s="132" t="s">
        <v>286</v>
      </c>
      <c r="FM20" s="132" t="s">
        <v>286</v>
      </c>
      <c r="FN20" s="132" t="s">
        <v>286</v>
      </c>
      <c r="FO20" s="190" t="s">
        <v>286</v>
      </c>
      <c r="FP20" s="132">
        <v>13.888888888888889</v>
      </c>
      <c r="FQ20" s="132">
        <v>3.225806451612903</v>
      </c>
      <c r="FR20" s="132" t="s">
        <v>286</v>
      </c>
      <c r="FS20" s="132">
        <v>8.5106382978723403</v>
      </c>
      <c r="FT20" s="190">
        <v>5</v>
      </c>
      <c r="FU20" s="132" t="s">
        <v>286</v>
      </c>
      <c r="FV20" s="132">
        <v>0</v>
      </c>
      <c r="FW20" s="132">
        <v>0</v>
      </c>
      <c r="FX20" s="132" t="s">
        <v>286</v>
      </c>
      <c r="FY20" s="190">
        <v>0</v>
      </c>
      <c r="FZ20" s="132">
        <v>0</v>
      </c>
      <c r="GA20" s="132" t="s">
        <v>286</v>
      </c>
      <c r="GB20" s="132" t="s">
        <v>286</v>
      </c>
      <c r="GC20" s="132" t="s">
        <v>286</v>
      </c>
      <c r="GD20" s="190" t="s">
        <v>286</v>
      </c>
      <c r="GE20" s="132" t="s">
        <v>286</v>
      </c>
      <c r="GF20" s="132" t="s">
        <v>286</v>
      </c>
      <c r="GG20" s="132" t="s">
        <v>286</v>
      </c>
      <c r="GH20" s="132" t="s">
        <v>286</v>
      </c>
      <c r="GI20" s="190" t="s">
        <v>286</v>
      </c>
      <c r="GJ20" s="132" t="s">
        <v>286</v>
      </c>
      <c r="GK20" s="132">
        <v>12.76595744680851</v>
      </c>
      <c r="GL20" s="132">
        <v>6.666666666666667</v>
      </c>
      <c r="GM20" s="197" t="s">
        <v>286</v>
      </c>
      <c r="GN20" s="190">
        <v>0</v>
      </c>
      <c r="GO20" s="132">
        <v>9.5238095238095237</v>
      </c>
      <c r="GP20" s="132" t="s">
        <v>286</v>
      </c>
      <c r="GQ20" s="132" t="s">
        <v>286</v>
      </c>
      <c r="GR20" s="132" t="s">
        <v>286</v>
      </c>
      <c r="GS20" s="190" t="s">
        <v>286</v>
      </c>
      <c r="GT20" s="132" t="s">
        <v>286</v>
      </c>
      <c r="GU20" s="132" t="s">
        <v>286</v>
      </c>
      <c r="GV20" s="132" t="s">
        <v>286</v>
      </c>
      <c r="GW20" s="132" t="s">
        <v>286</v>
      </c>
      <c r="GX20" s="190" t="s">
        <v>286</v>
      </c>
      <c r="GY20" s="190" t="s">
        <v>286</v>
      </c>
      <c r="GZ20" s="190">
        <v>8.5106382978723403</v>
      </c>
      <c r="HA20" s="190">
        <v>6.4516129032258061</v>
      </c>
      <c r="HB20" s="190" t="s">
        <v>286</v>
      </c>
      <c r="HC20" s="190">
        <v>0</v>
      </c>
      <c r="HD20" s="190">
        <v>19.047619047619044</v>
      </c>
      <c r="HE20" s="190" t="s">
        <v>286</v>
      </c>
      <c r="HF20" s="190" t="s">
        <v>286</v>
      </c>
      <c r="HG20" s="190" t="s">
        <v>286</v>
      </c>
      <c r="HH20" s="190" t="s">
        <v>286</v>
      </c>
      <c r="HI20" s="190" t="s">
        <v>286</v>
      </c>
      <c r="HJ20" s="190" t="s">
        <v>286</v>
      </c>
      <c r="HK20" s="190" t="s">
        <v>286</v>
      </c>
      <c r="HL20" s="132" t="s">
        <v>286</v>
      </c>
      <c r="HM20" s="132" t="s">
        <v>286</v>
      </c>
      <c r="HN20" s="132" t="s">
        <v>286</v>
      </c>
      <c r="HO20" s="132">
        <v>14.893617021276594</v>
      </c>
      <c r="HP20" s="190">
        <v>9.6774193548387082</v>
      </c>
      <c r="HQ20" s="132" t="s">
        <v>286</v>
      </c>
      <c r="HR20" s="132">
        <v>0</v>
      </c>
      <c r="HS20" s="132">
        <v>14.285714285714286</v>
      </c>
      <c r="HT20" s="196" t="s">
        <v>286</v>
      </c>
      <c r="HU20" s="190">
        <v>6.25</v>
      </c>
      <c r="HV20" s="192">
        <v>0</v>
      </c>
      <c r="HW20" s="192" t="s">
        <v>286</v>
      </c>
      <c r="HX20" s="192">
        <v>5.8823529411764701</v>
      </c>
      <c r="HY20" s="192">
        <v>9.6774193548387082</v>
      </c>
      <c r="HZ20" s="192" t="s">
        <v>286</v>
      </c>
      <c r="IA20" s="192">
        <v>4.2553191489361701</v>
      </c>
      <c r="IB20" s="192">
        <v>0</v>
      </c>
      <c r="IC20" s="192" t="s">
        <v>286</v>
      </c>
      <c r="ID20" s="192">
        <v>6.3829787234042552</v>
      </c>
      <c r="IE20" s="192">
        <v>0</v>
      </c>
      <c r="IF20" s="192" t="s">
        <v>286</v>
      </c>
      <c r="IG20" s="192">
        <v>0</v>
      </c>
      <c r="IH20" s="192">
        <v>7.1428571428571432</v>
      </c>
      <c r="II20" s="192">
        <v>7.8947368421052637</v>
      </c>
      <c r="IJ20" s="192">
        <v>8.3333333333333339</v>
      </c>
      <c r="IK20" s="192">
        <v>0</v>
      </c>
      <c r="IL20" s="192">
        <v>0</v>
      </c>
      <c r="IM20" s="192">
        <v>5.8823529411764701</v>
      </c>
      <c r="IN20" s="192">
        <v>6.4516129032258061</v>
      </c>
      <c r="IO20" s="192">
        <v>2.3809523809523805</v>
      </c>
      <c r="IP20" s="192">
        <v>8.5106382978723403</v>
      </c>
      <c r="IQ20" s="192">
        <v>10</v>
      </c>
      <c r="IR20" s="192">
        <v>0</v>
      </c>
      <c r="IS20" s="192" t="s">
        <v>286</v>
      </c>
      <c r="IT20" s="192" t="s">
        <v>286</v>
      </c>
      <c r="IU20" s="192">
        <v>3.8461538461538458</v>
      </c>
      <c r="IV20" s="192" t="s">
        <v>286</v>
      </c>
      <c r="IW20" s="192" t="s">
        <v>286</v>
      </c>
      <c r="IX20" s="192" t="str">
        <f t="shared" si="36"/>
        <v>--</v>
      </c>
      <c r="IY20" s="192" t="str">
        <f t="shared" si="36"/>
        <v>--</v>
      </c>
      <c r="IZ20" s="192" t="str">
        <f t="shared" si="36"/>
        <v>--</v>
      </c>
      <c r="JA20" s="192" t="str">
        <f t="shared" si="36"/>
        <v>--</v>
      </c>
      <c r="JB20" s="192" t="str">
        <f t="shared" si="36"/>
        <v>--</v>
      </c>
      <c r="JC20" s="243">
        <v>9.375</v>
      </c>
      <c r="JD20" s="243">
        <v>14.285714285714301</v>
      </c>
      <c r="JE20" s="243">
        <v>23.076923076923102</v>
      </c>
      <c r="JF20" s="243">
        <v>0</v>
      </c>
      <c r="JG20" s="243">
        <v>10.8108108108108</v>
      </c>
      <c r="JH20" s="243">
        <v>16</v>
      </c>
      <c r="JI20" s="243">
        <v>0</v>
      </c>
      <c r="JJ20" s="243">
        <v>2.38095238095238</v>
      </c>
      <c r="JK20" s="243">
        <v>7.6923076923076898</v>
      </c>
      <c r="JL20" s="243">
        <v>0</v>
      </c>
      <c r="JM20" s="243">
        <v>2.7027027027027</v>
      </c>
      <c r="JN20" s="243">
        <v>4</v>
      </c>
      <c r="JO20" s="219">
        <v>0</v>
      </c>
      <c r="JP20" s="219">
        <v>12.1951219512195</v>
      </c>
      <c r="JQ20" s="219">
        <v>52</v>
      </c>
      <c r="JR20" s="219">
        <v>0</v>
      </c>
      <c r="JS20" s="219">
        <v>2.7777777777777799</v>
      </c>
      <c r="JT20" s="219">
        <v>36</v>
      </c>
      <c r="JU20" s="219">
        <v>0</v>
      </c>
      <c r="JV20" s="219">
        <v>12.1951219512195</v>
      </c>
      <c r="JW20" s="219">
        <v>32</v>
      </c>
      <c r="JX20" s="219">
        <v>0</v>
      </c>
      <c r="JY20" s="219">
        <v>2.7027027027027</v>
      </c>
      <c r="JZ20" s="219">
        <v>20</v>
      </c>
      <c r="KA20" s="219">
        <v>0</v>
      </c>
      <c r="KB20" s="219">
        <v>2.4390243902439002</v>
      </c>
      <c r="KC20" s="219">
        <v>0</v>
      </c>
      <c r="KD20" s="219">
        <v>3.7037037037037002</v>
      </c>
      <c r="KE20" s="219">
        <v>2.7777777777777799</v>
      </c>
      <c r="KF20" s="219">
        <v>4</v>
      </c>
      <c r="KG20" s="219">
        <v>0</v>
      </c>
      <c r="KH20" s="219">
        <v>2.4390243902439002</v>
      </c>
      <c r="KI20" s="219">
        <v>8</v>
      </c>
      <c r="KJ20" s="219">
        <v>0</v>
      </c>
      <c r="KK20" s="219">
        <v>2.7777777777777799</v>
      </c>
      <c r="KL20" s="219">
        <v>4</v>
      </c>
      <c r="KM20" s="219">
        <v>0</v>
      </c>
      <c r="KN20" s="219">
        <v>0</v>
      </c>
      <c r="KO20" s="219">
        <v>8</v>
      </c>
      <c r="KP20" s="219">
        <v>0</v>
      </c>
      <c r="KQ20" s="219">
        <v>0</v>
      </c>
      <c r="KR20" s="219">
        <v>0</v>
      </c>
      <c r="KS20" s="219">
        <v>0</v>
      </c>
      <c r="KT20" s="219">
        <v>2.4390243902439002</v>
      </c>
      <c r="KU20" s="219">
        <v>12</v>
      </c>
      <c r="KV20" s="219">
        <v>0</v>
      </c>
      <c r="KW20" s="219">
        <v>0</v>
      </c>
      <c r="KX20" s="219">
        <v>0</v>
      </c>
      <c r="KY20" s="219">
        <v>0</v>
      </c>
      <c r="KZ20" s="219">
        <v>0</v>
      </c>
      <c r="LA20" s="219">
        <v>0</v>
      </c>
      <c r="LB20" s="219">
        <v>0</v>
      </c>
      <c r="LC20" s="219">
        <v>0</v>
      </c>
      <c r="LD20" s="219">
        <v>0</v>
      </c>
      <c r="LE20" s="219">
        <v>0</v>
      </c>
      <c r="LF20" s="219">
        <v>0</v>
      </c>
      <c r="LG20" s="219">
        <v>4</v>
      </c>
      <c r="LH20" s="219">
        <v>0</v>
      </c>
      <c r="LI20" s="219">
        <v>0</v>
      </c>
      <c r="LJ20" s="219">
        <v>0</v>
      </c>
      <c r="LK20" s="219">
        <v>0</v>
      </c>
      <c r="LL20" s="219">
        <v>2.4390243902439002</v>
      </c>
      <c r="LM20" s="219">
        <v>4</v>
      </c>
      <c r="LN20" s="219">
        <v>0</v>
      </c>
      <c r="LO20" s="219">
        <v>0</v>
      </c>
      <c r="LP20" s="219">
        <v>8</v>
      </c>
      <c r="LQ20" s="219">
        <v>0</v>
      </c>
      <c r="LR20" s="219">
        <v>0</v>
      </c>
      <c r="LS20" s="219">
        <v>4</v>
      </c>
      <c r="LT20" s="219">
        <v>0</v>
      </c>
      <c r="LU20" s="219">
        <v>0</v>
      </c>
      <c r="LV20" s="219">
        <v>4</v>
      </c>
      <c r="LW20" s="219">
        <v>0</v>
      </c>
      <c r="LX20" s="219">
        <v>2.4390243902439002</v>
      </c>
      <c r="LY20" s="219">
        <v>4</v>
      </c>
      <c r="LZ20" s="219">
        <v>3.7037037037037002</v>
      </c>
      <c r="MA20" s="219">
        <v>0</v>
      </c>
      <c r="MB20" s="219">
        <v>16</v>
      </c>
      <c r="MC20" s="219">
        <v>0</v>
      </c>
      <c r="MD20" s="219">
        <v>2.4390243902439002</v>
      </c>
      <c r="ME20" s="219">
        <v>8</v>
      </c>
      <c r="MF20" s="219">
        <v>0</v>
      </c>
      <c r="MG20" s="219">
        <v>0</v>
      </c>
      <c r="MH20" s="219">
        <v>8</v>
      </c>
      <c r="MI20" s="190" t="str">
        <f t="shared" si="37"/>
        <v>--</v>
      </c>
      <c r="MJ20" s="190" t="str">
        <f t="shared" si="37"/>
        <v>--</v>
      </c>
      <c r="MK20" s="190" t="str">
        <f t="shared" si="37"/>
        <v>--</v>
      </c>
      <c r="ML20" s="190" t="str">
        <f t="shared" si="37"/>
        <v>--</v>
      </c>
      <c r="MM20" s="190" t="str">
        <f t="shared" si="37"/>
        <v>--</v>
      </c>
      <c r="MN20" s="190" t="str">
        <f t="shared" si="37"/>
        <v>--</v>
      </c>
      <c r="MO20" s="190" t="str">
        <f t="shared" si="37"/>
        <v>--</v>
      </c>
      <c r="MP20" s="190" t="str">
        <f t="shared" si="37"/>
        <v>--</v>
      </c>
      <c r="MQ20" s="190" t="str">
        <f t="shared" si="37"/>
        <v>--</v>
      </c>
      <c r="MR20" s="190" t="str">
        <f t="shared" si="37"/>
        <v>--</v>
      </c>
      <c r="MS20" s="190" t="str">
        <f t="shared" si="38"/>
        <v>--</v>
      </c>
      <c r="MT20" s="190" t="str">
        <f t="shared" si="38"/>
        <v>--</v>
      </c>
      <c r="MU20" s="190" t="str">
        <f t="shared" si="38"/>
        <v>--</v>
      </c>
      <c r="MV20" s="190" t="str">
        <f t="shared" si="38"/>
        <v>--</v>
      </c>
      <c r="MW20" s="190" t="str">
        <f t="shared" si="38"/>
        <v>--</v>
      </c>
      <c r="MX20" s="190" t="str">
        <f t="shared" si="38"/>
        <v>--</v>
      </c>
      <c r="MY20" s="190" t="str">
        <f t="shared" si="38"/>
        <v>--</v>
      </c>
      <c r="MZ20" s="190" t="str">
        <f t="shared" si="38"/>
        <v>--</v>
      </c>
      <c r="NA20" s="190" t="str">
        <f t="shared" si="38"/>
        <v>--</v>
      </c>
      <c r="NB20" s="190" t="str">
        <f t="shared" si="38"/>
        <v>--</v>
      </c>
      <c r="NC20" s="190" t="str">
        <f t="shared" si="39"/>
        <v>--</v>
      </c>
      <c r="ND20" s="190" t="str">
        <f t="shared" si="39"/>
        <v>--</v>
      </c>
      <c r="NE20" s="190" t="str">
        <f t="shared" si="39"/>
        <v>--</v>
      </c>
      <c r="NF20" s="190" t="str">
        <f t="shared" si="39"/>
        <v>--</v>
      </c>
      <c r="NG20" s="190" t="str">
        <f t="shared" si="39"/>
        <v>--</v>
      </c>
      <c r="NH20" s="190" t="str">
        <f t="shared" si="39"/>
        <v>--</v>
      </c>
      <c r="NI20" s="190" t="str">
        <f t="shared" si="39"/>
        <v>--</v>
      </c>
      <c r="NJ20" s="190" t="str">
        <f t="shared" si="39"/>
        <v>--</v>
      </c>
      <c r="NL20" s="378" t="str">
        <f t="shared" si="4"/>
        <v>--</v>
      </c>
      <c r="NM20" s="381">
        <v>10.256410256410255</v>
      </c>
      <c r="NN20" s="381">
        <v>3.5714285714285716</v>
      </c>
      <c r="NO20" s="381">
        <v>6.25</v>
      </c>
      <c r="NP20" s="378" t="str">
        <f t="shared" si="5"/>
        <v>--</v>
      </c>
      <c r="NQ20" s="381">
        <v>6.666666666666667</v>
      </c>
      <c r="NR20" s="378" t="str">
        <f t="shared" si="6"/>
        <v>--</v>
      </c>
      <c r="NS20" s="381">
        <v>17.647058823529413</v>
      </c>
      <c r="NT20" s="378" t="str">
        <f t="shared" si="7"/>
        <v>--</v>
      </c>
      <c r="NU20" s="381">
        <v>30.303030303030301</v>
      </c>
      <c r="NV20" s="378" t="str">
        <f t="shared" si="8"/>
        <v>--</v>
      </c>
      <c r="NW20" s="381">
        <v>3.7037037037037037</v>
      </c>
      <c r="NX20" s="378" t="str">
        <f t="shared" si="9"/>
        <v>--</v>
      </c>
      <c r="NY20" s="381">
        <v>3.9215686274509802</v>
      </c>
      <c r="NZ20" s="378" t="str">
        <f t="shared" si="10"/>
        <v>--</v>
      </c>
      <c r="OA20" s="381">
        <v>38.095238095238088</v>
      </c>
      <c r="OB20" s="378" t="str">
        <f t="shared" si="11"/>
        <v>--</v>
      </c>
      <c r="OC20" s="378" t="str">
        <f t="shared" si="11"/>
        <v>--</v>
      </c>
      <c r="OD20" s="381">
        <v>0</v>
      </c>
      <c r="OE20" s="381">
        <v>0</v>
      </c>
      <c r="OF20" s="381">
        <v>15.384615384615383</v>
      </c>
      <c r="OG20" s="378" t="str">
        <f t="shared" si="12"/>
        <v>--</v>
      </c>
      <c r="OH20" s="378" t="str">
        <f t="shared" si="12"/>
        <v>--</v>
      </c>
      <c r="OI20" s="378" t="str">
        <f t="shared" si="12"/>
        <v>--</v>
      </c>
      <c r="OJ20" s="381">
        <v>0</v>
      </c>
      <c r="OK20" s="381">
        <v>2.7027027027027022</v>
      </c>
      <c r="OL20" s="381">
        <v>16</v>
      </c>
      <c r="OM20" s="378" t="str">
        <f t="shared" si="13"/>
        <v>--</v>
      </c>
      <c r="ON20" s="378" t="str">
        <f t="shared" si="13"/>
        <v>--</v>
      </c>
      <c r="OO20" s="378" t="str">
        <f t="shared" si="13"/>
        <v>--</v>
      </c>
      <c r="OP20" s="381">
        <v>5.1282051282051269</v>
      </c>
      <c r="OQ20" s="381">
        <v>3.5714285714285716</v>
      </c>
      <c r="OR20" s="381">
        <v>6.0606060606060606</v>
      </c>
      <c r="OS20" s="378" t="str">
        <f t="shared" si="14"/>
        <v>--</v>
      </c>
      <c r="OT20" s="378" t="str">
        <f t="shared" si="14"/>
        <v>--</v>
      </c>
      <c r="OU20" s="381">
        <v>7.6923076923076943</v>
      </c>
      <c r="OV20" s="381">
        <v>0</v>
      </c>
      <c r="OW20" s="381">
        <v>0</v>
      </c>
      <c r="OX20" s="378" t="str">
        <f t="shared" si="15"/>
        <v>--</v>
      </c>
      <c r="OY20" s="381">
        <v>3.7037037037037033</v>
      </c>
      <c r="OZ20" s="381">
        <v>24.324324324324319</v>
      </c>
      <c r="PA20" s="381">
        <v>20</v>
      </c>
      <c r="PB20" s="378" t="str">
        <f t="shared" si="16"/>
        <v>--</v>
      </c>
      <c r="PC20" s="381">
        <v>34.21052631578948</v>
      </c>
      <c r="PD20" s="381">
        <v>25</v>
      </c>
      <c r="PE20" s="381">
        <v>36.36363636363636</v>
      </c>
      <c r="PF20" s="378" t="str">
        <f t="shared" si="17"/>
        <v>--</v>
      </c>
      <c r="PG20" s="381">
        <v>26.315789473684212</v>
      </c>
      <c r="PH20" s="381">
        <v>17.857142857142858</v>
      </c>
      <c r="PI20" s="381">
        <v>25</v>
      </c>
      <c r="PJ20" s="378" t="str">
        <f t="shared" si="18"/>
        <v>--</v>
      </c>
      <c r="PK20" s="381">
        <v>23.684210526315788</v>
      </c>
      <c r="PL20" s="381">
        <v>17.857142857142858</v>
      </c>
      <c r="PM20" s="381">
        <v>25</v>
      </c>
      <c r="PN20" s="378" t="str">
        <f t="shared" si="19"/>
        <v>--</v>
      </c>
      <c r="PO20" s="381">
        <v>2.7027027027027022</v>
      </c>
      <c r="PP20" s="381">
        <v>7.1428571428571423</v>
      </c>
      <c r="PQ20" s="381">
        <v>0</v>
      </c>
      <c r="PR20" s="378" t="str">
        <f t="shared" si="20"/>
        <v>--</v>
      </c>
      <c r="PS20" s="381">
        <v>5.4054054054054044</v>
      </c>
      <c r="PT20" s="381">
        <v>3.5714285714285716</v>
      </c>
      <c r="PU20" s="381">
        <v>0</v>
      </c>
      <c r="PV20" s="378" t="str">
        <f t="shared" si="21"/>
        <v>--</v>
      </c>
      <c r="PW20" s="381">
        <v>0</v>
      </c>
      <c r="PX20" s="381">
        <v>0</v>
      </c>
      <c r="PY20" s="381">
        <v>0</v>
      </c>
      <c r="PZ20" s="378" t="str">
        <f t="shared" si="22"/>
        <v>--</v>
      </c>
      <c r="QA20" s="381">
        <v>0</v>
      </c>
      <c r="QB20" s="381">
        <v>0</v>
      </c>
      <c r="QC20" s="381">
        <v>3.125</v>
      </c>
      <c r="QD20" s="378" t="str">
        <f t="shared" si="23"/>
        <v>--</v>
      </c>
      <c r="QE20" s="381">
        <v>0</v>
      </c>
      <c r="QF20" s="381">
        <v>0</v>
      </c>
      <c r="QG20" s="381">
        <v>0</v>
      </c>
      <c r="QH20" s="378" t="str">
        <f t="shared" si="24"/>
        <v>--</v>
      </c>
      <c r="QI20" s="381">
        <v>0</v>
      </c>
      <c r="QJ20" s="381">
        <v>0</v>
      </c>
      <c r="QK20" s="381">
        <v>0</v>
      </c>
    </row>
    <row r="21" spans="1:453" ht="21" customHeight="1" x14ac:dyDescent="0.25">
      <c r="A21" s="114">
        <v>17</v>
      </c>
      <c r="B21" s="93" t="s">
        <v>17</v>
      </c>
      <c r="C21" s="189">
        <v>3.1999999999999997</v>
      </c>
      <c r="D21" s="189">
        <v>27.702702702702709</v>
      </c>
      <c r="E21" s="189">
        <v>35.84905660377359</v>
      </c>
      <c r="F21" s="189">
        <v>4.1666666666666652</v>
      </c>
      <c r="G21" s="189">
        <v>15.436241610738257</v>
      </c>
      <c r="H21" s="189">
        <v>33.944954128440358</v>
      </c>
      <c r="I21" s="189">
        <v>3.3333333333333348</v>
      </c>
      <c r="J21" s="189">
        <v>14.54545454545455</v>
      </c>
      <c r="K21" s="189">
        <v>30.128205128205128</v>
      </c>
      <c r="L21" s="189">
        <v>1.8181818181818188</v>
      </c>
      <c r="M21" s="190">
        <v>11.111111111111114</v>
      </c>
      <c r="N21" s="190">
        <v>25.190839694656486</v>
      </c>
      <c r="O21" s="190">
        <v>0</v>
      </c>
      <c r="P21" s="190">
        <v>6.7961165048543712</v>
      </c>
      <c r="Q21" s="190">
        <v>21.212121212121222</v>
      </c>
      <c r="R21" s="190" t="s">
        <v>286</v>
      </c>
      <c r="S21" s="190" t="s">
        <v>286</v>
      </c>
      <c r="T21" s="190" t="s">
        <v>286</v>
      </c>
      <c r="U21" s="190">
        <v>5.2083333333333357</v>
      </c>
      <c r="V21" s="190">
        <v>16.666666666666668</v>
      </c>
      <c r="W21" s="190">
        <v>34.259259259259252</v>
      </c>
      <c r="X21" s="190">
        <v>3.3333333333333348</v>
      </c>
      <c r="Y21" s="190">
        <v>13.939393939393952</v>
      </c>
      <c r="Z21" s="190">
        <v>30.322580645161288</v>
      </c>
      <c r="AA21" s="190">
        <v>1.2121212121212126</v>
      </c>
      <c r="AB21" s="132">
        <v>16.571428571428573</v>
      </c>
      <c r="AC21" s="132">
        <v>26.119402985074625</v>
      </c>
      <c r="AD21" s="132">
        <v>0</v>
      </c>
      <c r="AE21" s="132">
        <v>7.9207920792079198</v>
      </c>
      <c r="AF21" s="190">
        <v>24.752475247524753</v>
      </c>
      <c r="AG21" s="189">
        <v>0</v>
      </c>
      <c r="AH21" s="189">
        <v>6.0810810810810842</v>
      </c>
      <c r="AI21" s="191">
        <v>12.264150943396231</v>
      </c>
      <c r="AJ21" s="191">
        <v>0</v>
      </c>
      <c r="AK21" s="190">
        <v>4.026845637583893</v>
      </c>
      <c r="AL21" s="190">
        <v>11.009174311926607</v>
      </c>
      <c r="AM21" s="190">
        <v>0</v>
      </c>
      <c r="AN21" s="190">
        <v>3.6363636363636376</v>
      </c>
      <c r="AO21" s="190">
        <v>7.051282051282052</v>
      </c>
      <c r="AP21" s="190">
        <v>0</v>
      </c>
      <c r="AQ21" s="190">
        <v>1.7543859649122808</v>
      </c>
      <c r="AR21" s="190">
        <v>5.343511450381679</v>
      </c>
      <c r="AS21" s="190">
        <v>0</v>
      </c>
      <c r="AT21" s="190">
        <v>0</v>
      </c>
      <c r="AU21" s="190">
        <v>4.0404040404040398</v>
      </c>
      <c r="AV21" s="190" t="s">
        <v>286</v>
      </c>
      <c r="AW21" s="190" t="s">
        <v>286</v>
      </c>
      <c r="AX21" s="132" t="s">
        <v>286</v>
      </c>
      <c r="AY21" s="132" t="s">
        <v>286</v>
      </c>
      <c r="AZ21" s="132" t="s">
        <v>286</v>
      </c>
      <c r="BA21" s="132" t="s">
        <v>286</v>
      </c>
      <c r="BB21" s="190" t="s">
        <v>286</v>
      </c>
      <c r="BC21" s="132" t="s">
        <v>286</v>
      </c>
      <c r="BD21" s="132" t="s">
        <v>286</v>
      </c>
      <c r="BE21" s="132">
        <v>0.6060606060606063</v>
      </c>
      <c r="BF21" s="132">
        <v>8.5227272727272734</v>
      </c>
      <c r="BG21" s="190">
        <v>4.4444444444444455</v>
      </c>
      <c r="BH21" s="132">
        <v>0</v>
      </c>
      <c r="BI21" s="132">
        <v>0.99009900990098976</v>
      </c>
      <c r="BJ21" s="132">
        <v>11.881188118811881</v>
      </c>
      <c r="BK21" s="132">
        <v>1.6806722689075633</v>
      </c>
      <c r="BL21" s="190">
        <v>9.2857142857142847</v>
      </c>
      <c r="BM21" s="132">
        <v>11.428571428571431</v>
      </c>
      <c r="BN21" s="192">
        <v>1.0752688172043008</v>
      </c>
      <c r="BO21" s="192">
        <v>17.361111111111114</v>
      </c>
      <c r="BP21" s="192">
        <v>26.168224299065425</v>
      </c>
      <c r="BQ21" s="190">
        <v>1.0928961748633883</v>
      </c>
      <c r="BR21" s="132">
        <v>10.256410256410261</v>
      </c>
      <c r="BS21" s="132">
        <v>7.6923076923076943</v>
      </c>
      <c r="BT21" s="132">
        <v>1.2121212121212124</v>
      </c>
      <c r="BU21" s="190">
        <v>9.6045197740113011</v>
      </c>
      <c r="BV21" s="132">
        <v>21.052631578947377</v>
      </c>
      <c r="BW21" s="132">
        <v>0</v>
      </c>
      <c r="BX21" s="132">
        <v>5.1546391752577359</v>
      </c>
      <c r="BY21" s="190">
        <v>15.463917525773198</v>
      </c>
      <c r="BZ21" s="132">
        <v>1.6806722689075633</v>
      </c>
      <c r="CA21" s="132">
        <v>5.0000000000000018</v>
      </c>
      <c r="CB21" s="132">
        <v>1.9047619047619042</v>
      </c>
      <c r="CC21" s="190">
        <v>1.0752688172043008</v>
      </c>
      <c r="CD21" s="132">
        <v>11.805555555555555</v>
      </c>
      <c r="CE21" s="132">
        <v>18.691588785046733</v>
      </c>
      <c r="CF21" s="132">
        <v>0</v>
      </c>
      <c r="CG21" s="190">
        <v>5.1282051282051295</v>
      </c>
      <c r="CH21" s="132">
        <v>1.9230769230769236</v>
      </c>
      <c r="CI21" s="132">
        <v>0.6060606060606063</v>
      </c>
      <c r="CJ21" s="132">
        <v>6.2500000000000018</v>
      </c>
      <c r="CK21" s="132">
        <v>12.781954887218044</v>
      </c>
      <c r="CL21" s="132">
        <v>0</v>
      </c>
      <c r="CM21" s="132">
        <v>5.1546391752577359</v>
      </c>
      <c r="CN21" s="132">
        <v>12.371134020618561</v>
      </c>
      <c r="CO21" s="132">
        <v>3.3057851239669431</v>
      </c>
      <c r="CP21" s="190">
        <v>4.9645390070922018</v>
      </c>
      <c r="CQ21" s="132">
        <v>0.94339622641509424</v>
      </c>
      <c r="CR21" s="132">
        <v>1.0752688172043008</v>
      </c>
      <c r="CS21" s="192">
        <v>4.0816326530612264</v>
      </c>
      <c r="CT21" s="192">
        <v>4.6728971962616823</v>
      </c>
      <c r="CU21" s="190">
        <v>1.6574585635359125</v>
      </c>
      <c r="CV21" s="132">
        <v>2.5641025641025643</v>
      </c>
      <c r="CW21" s="132">
        <v>0.64102564102564119</v>
      </c>
      <c r="CX21" s="192">
        <v>4.3209876543209864</v>
      </c>
      <c r="CY21" s="192">
        <v>2.9585798816568047</v>
      </c>
      <c r="CZ21" s="190">
        <v>2.3255813953488378</v>
      </c>
      <c r="DA21" s="132">
        <v>1.0416666666666663</v>
      </c>
      <c r="DB21" s="132">
        <v>2.1276595744680846</v>
      </c>
      <c r="DC21" s="192">
        <v>2.0618556701030926</v>
      </c>
      <c r="DD21" s="192" t="s">
        <v>286</v>
      </c>
      <c r="DE21" s="190">
        <v>2.8571428571428572</v>
      </c>
      <c r="DF21" s="132">
        <v>0</v>
      </c>
      <c r="DG21" s="132" t="s">
        <v>286</v>
      </c>
      <c r="DH21" s="192">
        <v>2.0408163265306127</v>
      </c>
      <c r="DI21" s="192">
        <v>7.4766355140186915</v>
      </c>
      <c r="DJ21" s="190" t="s">
        <v>286</v>
      </c>
      <c r="DK21" s="132">
        <v>2.5641025641025643</v>
      </c>
      <c r="DL21" s="132">
        <v>0</v>
      </c>
      <c r="DM21" s="132" t="s">
        <v>286</v>
      </c>
      <c r="DN21" s="132">
        <v>2.9761904761904758</v>
      </c>
      <c r="DO21" s="190">
        <v>2.3255813953488378</v>
      </c>
      <c r="DP21" s="132" t="s">
        <v>286</v>
      </c>
      <c r="DQ21" s="132">
        <v>2.1505376344086016</v>
      </c>
      <c r="DR21" s="132">
        <v>3.0927835051546384</v>
      </c>
      <c r="DS21" s="132" t="s">
        <v>286</v>
      </c>
      <c r="DT21" s="190" t="s">
        <v>286</v>
      </c>
      <c r="DU21" s="194" t="s">
        <v>286</v>
      </c>
      <c r="DV21" s="194" t="s">
        <v>286</v>
      </c>
      <c r="DW21" s="192">
        <v>3.4013605442176869</v>
      </c>
      <c r="DX21" s="194">
        <v>5.6074766355140211</v>
      </c>
      <c r="DY21" s="190" t="s">
        <v>286</v>
      </c>
      <c r="DZ21" s="190">
        <v>1.2820512820512822</v>
      </c>
      <c r="EA21" s="190">
        <v>0.64102564102564097</v>
      </c>
      <c r="EB21" s="190" t="s">
        <v>286</v>
      </c>
      <c r="EC21" s="190">
        <v>1.1764705882352946</v>
      </c>
      <c r="ED21" s="190">
        <v>0.76923076923076905</v>
      </c>
      <c r="EE21" s="190" t="s">
        <v>286</v>
      </c>
      <c r="EF21" s="190">
        <v>2.1276595744680846</v>
      </c>
      <c r="EG21" s="190">
        <v>4.123711340206186</v>
      </c>
      <c r="EH21" s="190" t="s">
        <v>286</v>
      </c>
      <c r="EI21" s="190">
        <v>2.877697841726619</v>
      </c>
      <c r="EJ21" s="190">
        <v>0.97087378640776667</v>
      </c>
      <c r="EK21" s="190" t="s">
        <v>286</v>
      </c>
      <c r="EL21" s="132">
        <v>2.7397260273972601</v>
      </c>
      <c r="EM21" s="132">
        <v>5.6074766355140211</v>
      </c>
      <c r="EN21" s="132" t="s">
        <v>286</v>
      </c>
      <c r="EO21" s="132">
        <v>1.2820512820512824</v>
      </c>
      <c r="EP21" s="190">
        <v>1.2820512820512822</v>
      </c>
      <c r="EQ21" s="132" t="s">
        <v>286</v>
      </c>
      <c r="ER21" s="132">
        <v>2.3529411764705892</v>
      </c>
      <c r="ES21" s="132">
        <v>0.77519379844961256</v>
      </c>
      <c r="ET21" s="132" t="s">
        <v>286</v>
      </c>
      <c r="EU21" s="190">
        <v>1.0638297872340423</v>
      </c>
      <c r="EV21" s="132">
        <v>1.0309278350515465</v>
      </c>
      <c r="EW21" s="132" t="s">
        <v>286</v>
      </c>
      <c r="EX21" s="132">
        <v>0.71942446043165464</v>
      </c>
      <c r="EY21" s="132">
        <v>0</v>
      </c>
      <c r="EZ21" s="190" t="s">
        <v>286</v>
      </c>
      <c r="FA21" s="132">
        <v>2.0547945205479454</v>
      </c>
      <c r="FB21" s="132">
        <v>0.93457943925233633</v>
      </c>
      <c r="FC21" s="132" t="s">
        <v>286</v>
      </c>
      <c r="FD21" s="132">
        <v>1.2820512820512822</v>
      </c>
      <c r="FE21" s="190">
        <v>0</v>
      </c>
      <c r="FF21" s="132" t="s">
        <v>286</v>
      </c>
      <c r="FG21" s="132">
        <v>1.7647058823529413</v>
      </c>
      <c r="FH21" s="132">
        <v>0.76923076923076938</v>
      </c>
      <c r="FI21" s="132" t="s">
        <v>286</v>
      </c>
      <c r="FJ21" s="190">
        <v>1.0638297872340423</v>
      </c>
      <c r="FK21" s="132">
        <v>2.061855670103093</v>
      </c>
      <c r="FL21" s="132" t="s">
        <v>286</v>
      </c>
      <c r="FM21" s="132" t="s">
        <v>286</v>
      </c>
      <c r="FN21" s="132" t="s">
        <v>286</v>
      </c>
      <c r="FO21" s="190" t="s">
        <v>286</v>
      </c>
      <c r="FP21" s="132">
        <v>3.4013605442176864</v>
      </c>
      <c r="FQ21" s="132">
        <v>5.6074766355140184</v>
      </c>
      <c r="FR21" s="132" t="s">
        <v>286</v>
      </c>
      <c r="FS21" s="132">
        <v>1.935483870967742</v>
      </c>
      <c r="FT21" s="190">
        <v>1.2820512820512822</v>
      </c>
      <c r="FU21" s="132" t="s">
        <v>286</v>
      </c>
      <c r="FV21" s="132">
        <v>1.775147928994083</v>
      </c>
      <c r="FW21" s="132">
        <v>0.77519379844961256</v>
      </c>
      <c r="FX21" s="132" t="s">
        <v>286</v>
      </c>
      <c r="FY21" s="190">
        <v>1.0638297872340423</v>
      </c>
      <c r="FZ21" s="132">
        <v>2.061855670103093</v>
      </c>
      <c r="GA21" s="132" t="s">
        <v>286</v>
      </c>
      <c r="GB21" s="132" t="s">
        <v>286</v>
      </c>
      <c r="GC21" s="132" t="s">
        <v>286</v>
      </c>
      <c r="GD21" s="190" t="s">
        <v>286</v>
      </c>
      <c r="GE21" s="132" t="s">
        <v>286</v>
      </c>
      <c r="GF21" s="132" t="s">
        <v>286</v>
      </c>
      <c r="GG21" s="132" t="s">
        <v>286</v>
      </c>
      <c r="GH21" s="132" t="s">
        <v>286</v>
      </c>
      <c r="GI21" s="190" t="s">
        <v>286</v>
      </c>
      <c r="GJ21" s="132" t="s">
        <v>286</v>
      </c>
      <c r="GK21" s="132">
        <v>3.5502958579881656</v>
      </c>
      <c r="GL21" s="132">
        <v>3.0769230769230775</v>
      </c>
      <c r="GM21" s="197" t="s">
        <v>286</v>
      </c>
      <c r="GN21" s="190">
        <v>2.1276595744680846</v>
      </c>
      <c r="GO21" s="132">
        <v>7.2164948453608275</v>
      </c>
      <c r="GP21" s="132" t="s">
        <v>286</v>
      </c>
      <c r="GQ21" s="132" t="s">
        <v>286</v>
      </c>
      <c r="GR21" s="132" t="s">
        <v>286</v>
      </c>
      <c r="GS21" s="190" t="s">
        <v>286</v>
      </c>
      <c r="GT21" s="132" t="s">
        <v>286</v>
      </c>
      <c r="GU21" s="132" t="s">
        <v>286</v>
      </c>
      <c r="GV21" s="132" t="s">
        <v>286</v>
      </c>
      <c r="GW21" s="132" t="s">
        <v>286</v>
      </c>
      <c r="GX21" s="190" t="s">
        <v>286</v>
      </c>
      <c r="GY21" s="190" t="s">
        <v>286</v>
      </c>
      <c r="GZ21" s="190">
        <v>3.5502958579881665</v>
      </c>
      <c r="HA21" s="190">
        <v>0.77519379844961223</v>
      </c>
      <c r="HB21" s="190" t="s">
        <v>286</v>
      </c>
      <c r="HC21" s="190">
        <v>2.1276595744680846</v>
      </c>
      <c r="HD21" s="190">
        <v>7.216494845360824</v>
      </c>
      <c r="HE21" s="190" t="s">
        <v>286</v>
      </c>
      <c r="HF21" s="190" t="s">
        <v>286</v>
      </c>
      <c r="HG21" s="190" t="s">
        <v>286</v>
      </c>
      <c r="HH21" s="190" t="s">
        <v>286</v>
      </c>
      <c r="HI21" s="190" t="s">
        <v>286</v>
      </c>
      <c r="HJ21" s="190" t="s">
        <v>286</v>
      </c>
      <c r="HK21" s="190" t="s">
        <v>286</v>
      </c>
      <c r="HL21" s="132" t="s">
        <v>286</v>
      </c>
      <c r="HM21" s="132" t="s">
        <v>286</v>
      </c>
      <c r="HN21" s="132" t="s">
        <v>286</v>
      </c>
      <c r="HO21" s="132">
        <v>2.9585798816568043</v>
      </c>
      <c r="HP21" s="190">
        <v>3.0769230769230775</v>
      </c>
      <c r="HQ21" s="132" t="s">
        <v>286</v>
      </c>
      <c r="HR21" s="132">
        <v>2.1276595744680846</v>
      </c>
      <c r="HS21" s="132">
        <v>7.2164948453608275</v>
      </c>
      <c r="HT21" s="196" t="s">
        <v>286</v>
      </c>
      <c r="HU21" s="190">
        <v>0.72463768115942029</v>
      </c>
      <c r="HV21" s="192">
        <v>0</v>
      </c>
      <c r="HW21" s="192" t="s">
        <v>286</v>
      </c>
      <c r="HX21" s="192">
        <v>2.739726027397261</v>
      </c>
      <c r="HY21" s="192">
        <v>0.93457943925233633</v>
      </c>
      <c r="HZ21" s="192" t="s">
        <v>286</v>
      </c>
      <c r="IA21" s="192">
        <v>1.2820512820512824</v>
      </c>
      <c r="IB21" s="192">
        <v>1.9230769230769236</v>
      </c>
      <c r="IC21" s="192" t="s">
        <v>286</v>
      </c>
      <c r="ID21" s="192">
        <v>1.775147928994083</v>
      </c>
      <c r="IE21" s="192">
        <v>1.5384615384615388</v>
      </c>
      <c r="IF21" s="192" t="s">
        <v>286</v>
      </c>
      <c r="IG21" s="192">
        <v>1.0638297872340423</v>
      </c>
      <c r="IH21" s="192">
        <v>3.0927835051546388</v>
      </c>
      <c r="II21" s="192">
        <v>3.3333333333333344</v>
      </c>
      <c r="IJ21" s="192">
        <v>3.5714285714285707</v>
      </c>
      <c r="IK21" s="192">
        <v>2.9126213592233015</v>
      </c>
      <c r="IL21" s="192">
        <v>1.0638297872340425</v>
      </c>
      <c r="IM21" s="192">
        <v>6.8493150684931532</v>
      </c>
      <c r="IN21" s="192">
        <v>5.6074766355140193</v>
      </c>
      <c r="IO21" s="192">
        <v>0</v>
      </c>
      <c r="IP21" s="192">
        <v>3.2051282051282048</v>
      </c>
      <c r="IQ21" s="192">
        <v>2.5641025641025643</v>
      </c>
      <c r="IR21" s="192">
        <v>3.1446540880503151</v>
      </c>
      <c r="IS21" s="192" t="s">
        <v>286</v>
      </c>
      <c r="IT21" s="192" t="s">
        <v>286</v>
      </c>
      <c r="IU21" s="192">
        <v>0</v>
      </c>
      <c r="IV21" s="192" t="s">
        <v>286</v>
      </c>
      <c r="IW21" s="192" t="s">
        <v>286</v>
      </c>
      <c r="IX21" s="192" t="str">
        <f t="shared" si="36"/>
        <v>--</v>
      </c>
      <c r="IY21" s="192" t="str">
        <f t="shared" si="36"/>
        <v>--</v>
      </c>
      <c r="IZ21" s="192" t="str">
        <f t="shared" si="36"/>
        <v>--</v>
      </c>
      <c r="JA21" s="192" t="str">
        <f t="shared" si="36"/>
        <v>--</v>
      </c>
      <c r="JB21" s="192" t="str">
        <f t="shared" si="36"/>
        <v>--</v>
      </c>
      <c r="JC21" s="243">
        <v>3.1578947368421102</v>
      </c>
      <c r="JD21" s="243">
        <v>0</v>
      </c>
      <c r="JE21" s="243">
        <v>11.8279569892473</v>
      </c>
      <c r="JF21" s="243">
        <v>2.1276595744680802</v>
      </c>
      <c r="JG21" s="243">
        <v>8.3333333333333304</v>
      </c>
      <c r="JH21" s="243">
        <v>8.4210526315789505</v>
      </c>
      <c r="JI21" s="243">
        <v>0</v>
      </c>
      <c r="JJ21" s="243">
        <v>2.1052631578947398</v>
      </c>
      <c r="JK21" s="243">
        <v>6.4516129032258096</v>
      </c>
      <c r="JL21" s="243">
        <v>2.12765957446809</v>
      </c>
      <c r="JM21" s="243">
        <v>5.2083333333333304</v>
      </c>
      <c r="JN21" s="243">
        <v>4.2105263157894699</v>
      </c>
      <c r="JO21" s="219">
        <v>2.12765957446809</v>
      </c>
      <c r="JP21" s="219">
        <v>3.2258064516128999</v>
      </c>
      <c r="JQ21" s="219">
        <v>10.869565217391299</v>
      </c>
      <c r="JR21" s="219">
        <v>3.2258064516128999</v>
      </c>
      <c r="JS21" s="219">
        <v>6.3157894736842097</v>
      </c>
      <c r="JT21" s="219">
        <v>11.578947368421099</v>
      </c>
      <c r="JU21" s="219">
        <v>3.1578947368421102</v>
      </c>
      <c r="JV21" s="219">
        <v>3.2258064516128999</v>
      </c>
      <c r="JW21" s="219">
        <v>7.6086956521739104</v>
      </c>
      <c r="JX21" s="219">
        <v>3.1914893617021298</v>
      </c>
      <c r="JY21" s="219">
        <v>2.1052631578947398</v>
      </c>
      <c r="JZ21" s="219">
        <v>8.4210526315789505</v>
      </c>
      <c r="KA21" s="219">
        <v>0</v>
      </c>
      <c r="KB21" s="219">
        <v>2.1505376344085998</v>
      </c>
      <c r="KC21" s="219">
        <v>0</v>
      </c>
      <c r="KD21" s="219">
        <v>1.0638297872340401</v>
      </c>
      <c r="KE21" s="219">
        <v>2.1739130434782599</v>
      </c>
      <c r="KF21" s="219">
        <v>0</v>
      </c>
      <c r="KG21" s="219">
        <v>0</v>
      </c>
      <c r="KH21" s="219">
        <v>0</v>
      </c>
      <c r="KI21" s="219">
        <v>0</v>
      </c>
      <c r="KJ21" s="219">
        <v>0</v>
      </c>
      <c r="KK21" s="219">
        <v>1.0752688172042999</v>
      </c>
      <c r="KL21" s="219">
        <v>2.12765957446809</v>
      </c>
      <c r="KM21" s="219">
        <v>0</v>
      </c>
      <c r="KN21" s="219">
        <v>0</v>
      </c>
      <c r="KO21" s="219">
        <v>1.0869565217391299</v>
      </c>
      <c r="KP21" s="219">
        <v>1.0638297872340401</v>
      </c>
      <c r="KQ21" s="219">
        <v>1.0752688172042999</v>
      </c>
      <c r="KR21" s="219">
        <v>0</v>
      </c>
      <c r="KS21" s="219">
        <v>0</v>
      </c>
      <c r="KT21" s="219">
        <v>1.0752688172042999</v>
      </c>
      <c r="KU21" s="219">
        <v>1.0869565217391299</v>
      </c>
      <c r="KV21" s="219">
        <v>1.0638297872340401</v>
      </c>
      <c r="KW21" s="219">
        <v>1.0869565217391299</v>
      </c>
      <c r="KX21" s="219">
        <v>1.0638297872340401</v>
      </c>
      <c r="KY21" s="219">
        <v>0</v>
      </c>
      <c r="KZ21" s="219">
        <v>0</v>
      </c>
      <c r="LA21" s="219">
        <v>0</v>
      </c>
      <c r="LB21" s="219">
        <v>2.1505376344085998</v>
      </c>
      <c r="LC21" s="219">
        <v>0</v>
      </c>
      <c r="LD21" s="219">
        <v>0</v>
      </c>
      <c r="LE21" s="219">
        <v>0</v>
      </c>
      <c r="LF21" s="219">
        <v>0</v>
      </c>
      <c r="LG21" s="219">
        <v>0</v>
      </c>
      <c r="LH21" s="219">
        <v>1.0752688172042999</v>
      </c>
      <c r="LI21" s="219">
        <v>0</v>
      </c>
      <c r="LJ21" s="219">
        <v>1.0526315789473699</v>
      </c>
      <c r="LK21" s="219">
        <v>0</v>
      </c>
      <c r="LL21" s="219">
        <v>0</v>
      </c>
      <c r="LM21" s="219">
        <v>0</v>
      </c>
      <c r="LN21" s="219">
        <v>0</v>
      </c>
      <c r="LO21" s="219">
        <v>1.0869565217391299</v>
      </c>
      <c r="LP21" s="219">
        <v>0</v>
      </c>
      <c r="LQ21" s="219">
        <v>0</v>
      </c>
      <c r="LR21" s="219">
        <v>0</v>
      </c>
      <c r="LS21" s="219">
        <v>0</v>
      </c>
      <c r="LT21" s="219">
        <v>1.0752688172042999</v>
      </c>
      <c r="LU21" s="219">
        <v>1.0752688172042999</v>
      </c>
      <c r="LV21" s="219">
        <v>2.1052631578947398</v>
      </c>
      <c r="LW21" s="219">
        <v>1.0869565217391299</v>
      </c>
      <c r="LX21" s="219">
        <v>0</v>
      </c>
      <c r="LY21" s="219">
        <v>0</v>
      </c>
      <c r="LZ21" s="219">
        <v>1.0752688172042999</v>
      </c>
      <c r="MA21" s="219">
        <v>4.3010752688171996</v>
      </c>
      <c r="MB21" s="219">
        <v>6.3157894736842097</v>
      </c>
      <c r="MC21" s="219">
        <v>0</v>
      </c>
      <c r="MD21" s="219">
        <v>0</v>
      </c>
      <c r="ME21" s="219">
        <v>0</v>
      </c>
      <c r="MF21" s="219">
        <v>2.1505376344085998</v>
      </c>
      <c r="MG21" s="219">
        <v>2.1505376344085998</v>
      </c>
      <c r="MH21" s="219">
        <v>0</v>
      </c>
      <c r="MI21" s="190" t="str">
        <f t="shared" si="37"/>
        <v>--</v>
      </c>
      <c r="MJ21" s="190" t="str">
        <f t="shared" si="37"/>
        <v>--</v>
      </c>
      <c r="MK21" s="190" t="str">
        <f t="shared" si="37"/>
        <v>--</v>
      </c>
      <c r="ML21" s="190" t="str">
        <f t="shared" si="37"/>
        <v>--</v>
      </c>
      <c r="MM21" s="190" t="str">
        <f t="shared" si="37"/>
        <v>--</v>
      </c>
      <c r="MN21" s="190" t="str">
        <f t="shared" si="37"/>
        <v>--</v>
      </c>
      <c r="MO21" s="190" t="str">
        <f t="shared" si="37"/>
        <v>--</v>
      </c>
      <c r="MP21" s="190" t="str">
        <f t="shared" si="37"/>
        <v>--</v>
      </c>
      <c r="MQ21" s="190" t="str">
        <f t="shared" si="37"/>
        <v>--</v>
      </c>
      <c r="MR21" s="190" t="str">
        <f t="shared" si="37"/>
        <v>--</v>
      </c>
      <c r="MS21" s="190" t="str">
        <f t="shared" si="38"/>
        <v>--</v>
      </c>
      <c r="MT21" s="190" t="str">
        <f t="shared" si="38"/>
        <v>--</v>
      </c>
      <c r="MU21" s="190" t="str">
        <f t="shared" si="38"/>
        <v>--</v>
      </c>
      <c r="MV21" s="190" t="str">
        <f t="shared" si="38"/>
        <v>--</v>
      </c>
      <c r="MW21" s="190" t="str">
        <f t="shared" si="38"/>
        <v>--</v>
      </c>
      <c r="MX21" s="190" t="str">
        <f t="shared" si="38"/>
        <v>--</v>
      </c>
      <c r="MY21" s="190" t="str">
        <f t="shared" si="38"/>
        <v>--</v>
      </c>
      <c r="MZ21" s="190" t="str">
        <f t="shared" si="38"/>
        <v>--</v>
      </c>
      <c r="NA21" s="190" t="str">
        <f t="shared" si="38"/>
        <v>--</v>
      </c>
      <c r="NB21" s="190" t="str">
        <f t="shared" si="38"/>
        <v>--</v>
      </c>
      <c r="NC21" s="190" t="str">
        <f t="shared" si="39"/>
        <v>--</v>
      </c>
      <c r="ND21" s="190" t="str">
        <f t="shared" si="39"/>
        <v>--</v>
      </c>
      <c r="NE21" s="190" t="str">
        <f t="shared" si="39"/>
        <v>--</v>
      </c>
      <c r="NF21" s="190" t="str">
        <f t="shared" si="39"/>
        <v>--</v>
      </c>
      <c r="NG21" s="190" t="str">
        <f t="shared" si="39"/>
        <v>--</v>
      </c>
      <c r="NH21" s="190" t="str">
        <f t="shared" si="39"/>
        <v>--</v>
      </c>
      <c r="NI21" s="190" t="str">
        <f t="shared" si="39"/>
        <v>--</v>
      </c>
      <c r="NJ21" s="190" t="str">
        <f t="shared" si="39"/>
        <v>--</v>
      </c>
      <c r="NL21" s="378" t="str">
        <f t="shared" si="4"/>
        <v>--</v>
      </c>
      <c r="NM21" s="381">
        <v>2.5157232704402519</v>
      </c>
      <c r="NN21" s="381">
        <v>1.9607843137254906</v>
      </c>
      <c r="NO21" s="381">
        <v>10.59602649006623</v>
      </c>
      <c r="NP21" s="378" t="str">
        <f t="shared" si="5"/>
        <v>--</v>
      </c>
      <c r="NQ21" s="381">
        <v>0.6060606060606063</v>
      </c>
      <c r="NR21" s="378" t="str">
        <f t="shared" si="6"/>
        <v>--</v>
      </c>
      <c r="NS21" s="381">
        <v>4.0000000000000027</v>
      </c>
      <c r="NT21" s="378" t="str">
        <f t="shared" si="7"/>
        <v>--</v>
      </c>
      <c r="NU21" s="381">
        <v>8.8888888888888999</v>
      </c>
      <c r="NV21" s="378" t="str">
        <f t="shared" si="8"/>
        <v>--</v>
      </c>
      <c r="NW21" s="381">
        <v>0</v>
      </c>
      <c r="NX21" s="378" t="str">
        <f t="shared" si="9"/>
        <v>--</v>
      </c>
      <c r="NY21" s="381">
        <v>3.9603960396039599</v>
      </c>
      <c r="NZ21" s="378" t="str">
        <f t="shared" si="10"/>
        <v>--</v>
      </c>
      <c r="OA21" s="381">
        <v>5.9405940594059423</v>
      </c>
      <c r="OB21" s="378" t="str">
        <f t="shared" si="11"/>
        <v>--</v>
      </c>
      <c r="OC21" s="378" t="str">
        <f t="shared" si="11"/>
        <v>--</v>
      </c>
      <c r="OD21" s="381">
        <v>0</v>
      </c>
      <c r="OE21" s="381">
        <v>1.0526315789473681</v>
      </c>
      <c r="OF21" s="381">
        <v>4.3010752688172049</v>
      </c>
      <c r="OG21" s="378" t="str">
        <f t="shared" si="12"/>
        <v>--</v>
      </c>
      <c r="OH21" s="378" t="str">
        <f t="shared" si="12"/>
        <v>--</v>
      </c>
      <c r="OI21" s="378" t="str">
        <f t="shared" si="12"/>
        <v>--</v>
      </c>
      <c r="OJ21" s="381">
        <v>0</v>
      </c>
      <c r="OK21" s="381">
        <v>3.1249999999999996</v>
      </c>
      <c r="OL21" s="381">
        <v>5.2631578947368416</v>
      </c>
      <c r="OM21" s="378" t="str">
        <f t="shared" si="13"/>
        <v>--</v>
      </c>
      <c r="ON21" s="378" t="str">
        <f t="shared" si="13"/>
        <v>--</v>
      </c>
      <c r="OO21" s="378" t="str">
        <f t="shared" si="13"/>
        <v>--</v>
      </c>
      <c r="OP21" s="381">
        <v>1.8867924528301885</v>
      </c>
      <c r="OQ21" s="381">
        <v>0.65359477124183007</v>
      </c>
      <c r="OR21" s="381">
        <v>4.7297297297297316</v>
      </c>
      <c r="OS21" s="378" t="str">
        <f t="shared" si="14"/>
        <v>--</v>
      </c>
      <c r="OT21" s="378" t="str">
        <f t="shared" si="14"/>
        <v>--</v>
      </c>
      <c r="OU21" s="381">
        <v>0.62893081761006309</v>
      </c>
      <c r="OV21" s="381">
        <v>1.9736842105263162</v>
      </c>
      <c r="OW21" s="381">
        <v>4.6666666666666696</v>
      </c>
      <c r="OX21" s="378" t="str">
        <f t="shared" si="15"/>
        <v>--</v>
      </c>
      <c r="OY21" s="381">
        <v>4.2553191489361684</v>
      </c>
      <c r="OZ21" s="381">
        <v>7.2916666666666696</v>
      </c>
      <c r="PA21" s="381">
        <v>9.4736842105263168</v>
      </c>
      <c r="PB21" s="378" t="str">
        <f t="shared" si="16"/>
        <v>--</v>
      </c>
      <c r="PC21" s="381">
        <v>4.3750000000000018</v>
      </c>
      <c r="PD21" s="381">
        <v>14.473684210526319</v>
      </c>
      <c r="PE21" s="381">
        <v>24.503311258278131</v>
      </c>
      <c r="PF21" s="378" t="str">
        <f t="shared" si="17"/>
        <v>--</v>
      </c>
      <c r="PG21" s="381">
        <v>2.5316455696202538</v>
      </c>
      <c r="PH21" s="381">
        <v>6.5359477124183067</v>
      </c>
      <c r="PI21" s="381">
        <v>15.646258503401359</v>
      </c>
      <c r="PJ21" s="378" t="str">
        <f t="shared" si="18"/>
        <v>--</v>
      </c>
      <c r="PK21" s="381">
        <v>2.5316455696202538</v>
      </c>
      <c r="PL21" s="381">
        <v>3.2258064516129044</v>
      </c>
      <c r="PM21" s="381">
        <v>11.999999999999998</v>
      </c>
      <c r="PN21" s="378" t="str">
        <f t="shared" si="19"/>
        <v>--</v>
      </c>
      <c r="PO21" s="381">
        <v>1.8987341772151904</v>
      </c>
      <c r="PP21" s="381">
        <v>0</v>
      </c>
      <c r="PQ21" s="381">
        <v>0.67567567567567566</v>
      </c>
      <c r="PR21" s="378" t="str">
        <f t="shared" si="20"/>
        <v>--</v>
      </c>
      <c r="PS21" s="381">
        <v>1.2658227848101264</v>
      </c>
      <c r="PT21" s="381">
        <v>1.2903225806451615</v>
      </c>
      <c r="PU21" s="381">
        <v>1.3422818791946312</v>
      </c>
      <c r="PV21" s="378" t="str">
        <f t="shared" si="21"/>
        <v>--</v>
      </c>
      <c r="PW21" s="381">
        <v>1.2658227848101264</v>
      </c>
      <c r="PX21" s="381">
        <v>1.2903225806451615</v>
      </c>
      <c r="PY21" s="381">
        <v>1.3422818791946312</v>
      </c>
      <c r="PZ21" s="378" t="str">
        <f t="shared" si="22"/>
        <v>--</v>
      </c>
      <c r="QA21" s="381">
        <v>0.63291139240506333</v>
      </c>
      <c r="QB21" s="381">
        <v>0.64516129032258074</v>
      </c>
      <c r="QC21" s="381">
        <v>2.0134228187919465</v>
      </c>
      <c r="QD21" s="378" t="str">
        <f t="shared" si="23"/>
        <v>--</v>
      </c>
      <c r="QE21" s="381">
        <v>0</v>
      </c>
      <c r="QF21" s="381">
        <v>0</v>
      </c>
      <c r="QG21" s="381">
        <v>0</v>
      </c>
      <c r="QH21" s="378" t="str">
        <f t="shared" si="24"/>
        <v>--</v>
      </c>
      <c r="QI21" s="381">
        <v>0</v>
      </c>
      <c r="QJ21" s="381">
        <v>0</v>
      </c>
      <c r="QK21" s="381">
        <v>1.3333333333333337</v>
      </c>
    </row>
    <row r="22" spans="1:453" x14ac:dyDescent="0.25">
      <c r="A22" s="114">
        <v>18</v>
      </c>
      <c r="B22" s="93" t="s">
        <v>18</v>
      </c>
      <c r="C22" s="189">
        <v>13.710879284649767</v>
      </c>
      <c r="D22" s="189">
        <v>33.794162826420902</v>
      </c>
      <c r="E22" s="189">
        <v>39.528795811518343</v>
      </c>
      <c r="F22" s="189">
        <v>2.6687598116169551</v>
      </c>
      <c r="G22" s="189">
        <v>23.659305993690861</v>
      </c>
      <c r="H22" s="189">
        <v>43.650793650793688</v>
      </c>
      <c r="I22" s="189">
        <v>2.7777777777777763</v>
      </c>
      <c r="J22" s="189">
        <v>16.77419354838711</v>
      </c>
      <c r="K22" s="189">
        <v>24.624624624624637</v>
      </c>
      <c r="L22" s="189">
        <v>1.1400651465798055</v>
      </c>
      <c r="M22" s="190">
        <v>14.579055441478443</v>
      </c>
      <c r="N22" s="190">
        <v>26.12826603325415</v>
      </c>
      <c r="O22" s="190">
        <v>0.95969289827255166</v>
      </c>
      <c r="P22" s="190">
        <v>12.727272727272725</v>
      </c>
      <c r="Q22" s="190">
        <v>17.579250720461097</v>
      </c>
      <c r="R22" s="190" t="s">
        <v>286</v>
      </c>
      <c r="S22" s="190" t="s">
        <v>286</v>
      </c>
      <c r="T22" s="190" t="s">
        <v>286</v>
      </c>
      <c r="U22" s="190">
        <v>3.4536891679748818</v>
      </c>
      <c r="V22" s="190">
        <v>24.841772151898741</v>
      </c>
      <c r="W22" s="190">
        <v>45.910290237466995</v>
      </c>
      <c r="X22" s="190">
        <v>3.5493827160493834</v>
      </c>
      <c r="Y22" s="190">
        <v>18.064516129032274</v>
      </c>
      <c r="Z22" s="190">
        <v>23.867069486404823</v>
      </c>
      <c r="AA22" s="190">
        <v>1.6260162601626023</v>
      </c>
      <c r="AB22" s="132">
        <v>16.155419222903884</v>
      </c>
      <c r="AC22" s="132">
        <v>27.634660421545647</v>
      </c>
      <c r="AD22" s="132">
        <v>1.3461538461538463</v>
      </c>
      <c r="AE22" s="132">
        <v>14.371257485029938</v>
      </c>
      <c r="AF22" s="190">
        <v>18.571428571428562</v>
      </c>
      <c r="AG22" s="189">
        <v>2.2354694485842033</v>
      </c>
      <c r="AH22" s="189">
        <v>7.2196620583717301</v>
      </c>
      <c r="AI22" s="191">
        <v>15.445026178010478</v>
      </c>
      <c r="AJ22" s="191">
        <v>0.78492935635792715</v>
      </c>
      <c r="AK22" s="190">
        <v>7.2555205047318534</v>
      </c>
      <c r="AL22" s="190">
        <v>17.195767195767189</v>
      </c>
      <c r="AM22" s="190">
        <v>0.30864197530864124</v>
      </c>
      <c r="AN22" s="190">
        <v>3.3870967741935498</v>
      </c>
      <c r="AO22" s="190">
        <v>6.0060060060060074</v>
      </c>
      <c r="AP22" s="190">
        <v>0</v>
      </c>
      <c r="AQ22" s="190">
        <v>3.4907597535934296</v>
      </c>
      <c r="AR22" s="190">
        <v>3.8004750593824208</v>
      </c>
      <c r="AS22" s="190">
        <v>0</v>
      </c>
      <c r="AT22" s="190">
        <v>1.2121212121212122</v>
      </c>
      <c r="AU22" s="190">
        <v>4.6109510086455332</v>
      </c>
      <c r="AV22" s="190" t="s">
        <v>286</v>
      </c>
      <c r="AW22" s="190" t="s">
        <v>286</v>
      </c>
      <c r="AX22" s="132" t="s">
        <v>286</v>
      </c>
      <c r="AY22" s="132" t="s">
        <v>286</v>
      </c>
      <c r="AZ22" s="132" t="s">
        <v>286</v>
      </c>
      <c r="BA22" s="132" t="s">
        <v>286</v>
      </c>
      <c r="BB22" s="190" t="s">
        <v>286</v>
      </c>
      <c r="BC22" s="132" t="s">
        <v>286</v>
      </c>
      <c r="BD22" s="132" t="s">
        <v>286</v>
      </c>
      <c r="BE22" s="132">
        <v>0.48859934853420245</v>
      </c>
      <c r="BF22" s="132">
        <v>11.270491803278688</v>
      </c>
      <c r="BG22" s="190">
        <v>12.470588235294112</v>
      </c>
      <c r="BH22" s="132">
        <v>1.5444015444015451</v>
      </c>
      <c r="BI22" s="132">
        <v>10.179640718562878</v>
      </c>
      <c r="BJ22" s="132">
        <v>11.931818181818183</v>
      </c>
      <c r="BK22" s="132">
        <v>7.9812206572769977</v>
      </c>
      <c r="BL22" s="190">
        <v>27.786752827140543</v>
      </c>
      <c r="BM22" s="132">
        <v>24.331550802139045</v>
      </c>
      <c r="BN22" s="192">
        <v>2.1630615640599027</v>
      </c>
      <c r="BO22" s="192">
        <v>26.272577996715924</v>
      </c>
      <c r="BP22" s="192">
        <v>35.714285714285701</v>
      </c>
      <c r="BQ22" s="190">
        <v>1.6025641025641018</v>
      </c>
      <c r="BR22" s="132">
        <v>17.803660565723792</v>
      </c>
      <c r="BS22" s="132">
        <v>19.756838905775087</v>
      </c>
      <c r="BT22" s="132">
        <v>1.7915309446254069</v>
      </c>
      <c r="BU22" s="190">
        <v>17.745302713987503</v>
      </c>
      <c r="BV22" s="132">
        <v>27.64423076923077</v>
      </c>
      <c r="BW22" s="132">
        <v>0.96899224806201423</v>
      </c>
      <c r="BX22" s="132">
        <v>21.739130434782613</v>
      </c>
      <c r="BY22" s="190">
        <v>30.21148036253777</v>
      </c>
      <c r="BZ22" s="132">
        <v>6.2597809076682225</v>
      </c>
      <c r="CA22" s="132">
        <v>21.324717285945056</v>
      </c>
      <c r="CB22" s="132">
        <v>16.042780748663095</v>
      </c>
      <c r="CC22" s="190">
        <v>1.497504159733777</v>
      </c>
      <c r="CD22" s="132">
        <v>19.047619047619065</v>
      </c>
      <c r="CE22" s="132">
        <v>24.175824175824172</v>
      </c>
      <c r="CF22" s="132">
        <v>0.80128205128205043</v>
      </c>
      <c r="CG22" s="190">
        <v>12.645590682196335</v>
      </c>
      <c r="CH22" s="132">
        <v>12.158054711246201</v>
      </c>
      <c r="CI22" s="132">
        <v>0.81433224755700317</v>
      </c>
      <c r="CJ22" s="132">
        <v>10.691823899371062</v>
      </c>
      <c r="CK22" s="132">
        <v>18.11594202898549</v>
      </c>
      <c r="CL22" s="132">
        <v>0.58139534883720889</v>
      </c>
      <c r="CM22" s="132">
        <v>11.180124223602489</v>
      </c>
      <c r="CN22" s="132">
        <v>17.431192660550462</v>
      </c>
      <c r="CO22" s="132">
        <v>9.9533437013996835</v>
      </c>
      <c r="CP22" s="190">
        <v>12.762520193861059</v>
      </c>
      <c r="CQ22" s="132">
        <v>2.4193548387096797</v>
      </c>
      <c r="CR22" s="132">
        <v>2.4916943521594717</v>
      </c>
      <c r="CS22" s="192">
        <v>9.0016366612111192</v>
      </c>
      <c r="CT22" s="192">
        <v>3.7837837837837855</v>
      </c>
      <c r="CU22" s="190">
        <v>2.5477707006369412</v>
      </c>
      <c r="CV22" s="132">
        <v>7.6033057851239612</v>
      </c>
      <c r="CW22" s="132">
        <v>2.7272727272727266</v>
      </c>
      <c r="CX22" s="192">
        <v>4.2016806722689095</v>
      </c>
      <c r="CY22" s="192">
        <v>3.4188034188034209</v>
      </c>
      <c r="CZ22" s="190">
        <v>4.1666666666666661</v>
      </c>
      <c r="DA22" s="132">
        <v>3.6217303822937641</v>
      </c>
      <c r="DB22" s="132">
        <v>2.5157232704402523</v>
      </c>
      <c r="DC22" s="192">
        <v>3.134796238244514</v>
      </c>
      <c r="DD22" s="192" t="s">
        <v>286</v>
      </c>
      <c r="DE22" s="190">
        <v>8.5483870967741993</v>
      </c>
      <c r="DF22" s="132">
        <v>6.199460916442054</v>
      </c>
      <c r="DG22" s="132" t="s">
        <v>286</v>
      </c>
      <c r="DH22" s="192">
        <v>7.8559738134206309</v>
      </c>
      <c r="DI22" s="192">
        <v>9.2140921409214105</v>
      </c>
      <c r="DJ22" s="190" t="s">
        <v>286</v>
      </c>
      <c r="DK22" s="132">
        <v>3.8016528925619881</v>
      </c>
      <c r="DL22" s="132">
        <v>3.9513677811550147</v>
      </c>
      <c r="DM22" s="132" t="s">
        <v>286</v>
      </c>
      <c r="DN22" s="132">
        <v>3.4115138592750518</v>
      </c>
      <c r="DO22" s="190">
        <v>4.4226044226044232</v>
      </c>
      <c r="DP22" s="132" t="s">
        <v>286</v>
      </c>
      <c r="DQ22" s="132">
        <v>0</v>
      </c>
      <c r="DR22" s="132">
        <v>4.0880503144654092</v>
      </c>
      <c r="DS22" s="132" t="s">
        <v>286</v>
      </c>
      <c r="DT22" s="190" t="s">
        <v>286</v>
      </c>
      <c r="DU22" s="194" t="s">
        <v>286</v>
      </c>
      <c r="DV22" s="194" t="s">
        <v>286</v>
      </c>
      <c r="DW22" s="192">
        <v>6.8965517241379306</v>
      </c>
      <c r="DX22" s="194">
        <v>8.672086720867199</v>
      </c>
      <c r="DY22" s="190" t="s">
        <v>286</v>
      </c>
      <c r="DZ22" s="190">
        <v>2.4793388429752077</v>
      </c>
      <c r="EA22" s="190">
        <v>2.4242424242424252</v>
      </c>
      <c r="EB22" s="190" t="s">
        <v>286</v>
      </c>
      <c r="EC22" s="190">
        <v>2.5641025641025634</v>
      </c>
      <c r="ED22" s="190">
        <v>3.194103194103195</v>
      </c>
      <c r="EE22" s="190" t="s">
        <v>286</v>
      </c>
      <c r="EF22" s="190">
        <v>0.62893081761006298</v>
      </c>
      <c r="EG22" s="190">
        <v>3.1347962382445154</v>
      </c>
      <c r="EH22" s="190" t="s">
        <v>286</v>
      </c>
      <c r="EI22" s="190">
        <v>7.4193548387096788</v>
      </c>
      <c r="EJ22" s="190">
        <v>5.3908355795148282</v>
      </c>
      <c r="EK22" s="190" t="s">
        <v>286</v>
      </c>
      <c r="EL22" s="132">
        <v>6.4039408866995062</v>
      </c>
      <c r="EM22" s="132">
        <v>8.7193460490463188</v>
      </c>
      <c r="EN22" s="132" t="s">
        <v>286</v>
      </c>
      <c r="EO22" s="132">
        <v>3.3112582781456958</v>
      </c>
      <c r="EP22" s="190">
        <v>2.1276595744680855</v>
      </c>
      <c r="EQ22" s="132" t="s">
        <v>286</v>
      </c>
      <c r="ER22" s="132">
        <v>1.9230769230769229</v>
      </c>
      <c r="ES22" s="132">
        <v>3.6764705882352948</v>
      </c>
      <c r="ET22" s="132" t="s">
        <v>286</v>
      </c>
      <c r="EU22" s="190">
        <v>1.257861635220126</v>
      </c>
      <c r="EV22" s="132">
        <v>2.8391167192429023</v>
      </c>
      <c r="EW22" s="132" t="s">
        <v>286</v>
      </c>
      <c r="EX22" s="132">
        <v>5.7877813504823123</v>
      </c>
      <c r="EY22" s="132">
        <v>2.4258760107816721</v>
      </c>
      <c r="EZ22" s="190" t="s">
        <v>286</v>
      </c>
      <c r="FA22" s="132">
        <v>3.2840722495894918</v>
      </c>
      <c r="FB22" s="132">
        <v>3.8251366120218595</v>
      </c>
      <c r="FC22" s="132" t="s">
        <v>286</v>
      </c>
      <c r="FD22" s="132">
        <v>1.1608623548922057</v>
      </c>
      <c r="FE22" s="190">
        <v>1.8237082066869303</v>
      </c>
      <c r="FF22" s="132" t="s">
        <v>286</v>
      </c>
      <c r="FG22" s="132">
        <v>1.4957264957264975</v>
      </c>
      <c r="FH22" s="132">
        <v>1.470588235294118</v>
      </c>
      <c r="FI22" s="132" t="s">
        <v>286</v>
      </c>
      <c r="FJ22" s="190">
        <v>0</v>
      </c>
      <c r="FK22" s="132">
        <v>1.88679245283019</v>
      </c>
      <c r="FL22" s="132" t="s">
        <v>286</v>
      </c>
      <c r="FM22" s="132" t="s">
        <v>286</v>
      </c>
      <c r="FN22" s="132" t="s">
        <v>286</v>
      </c>
      <c r="FO22" s="190" t="s">
        <v>286</v>
      </c>
      <c r="FP22" s="132">
        <v>8.3743842364532011</v>
      </c>
      <c r="FQ22" s="132">
        <v>9.7826086956521792</v>
      </c>
      <c r="FR22" s="132" t="s">
        <v>286</v>
      </c>
      <c r="FS22" s="132">
        <v>4.1390728476821215</v>
      </c>
      <c r="FT22" s="190">
        <v>3.6474164133738616</v>
      </c>
      <c r="FU22" s="132" t="s">
        <v>286</v>
      </c>
      <c r="FV22" s="132">
        <v>1.2847965738758023</v>
      </c>
      <c r="FW22" s="132">
        <v>3.4313725490196085</v>
      </c>
      <c r="FX22" s="132" t="s">
        <v>286</v>
      </c>
      <c r="FY22" s="190">
        <v>0.62893081761006298</v>
      </c>
      <c r="FZ22" s="132">
        <v>2.2082018927444818</v>
      </c>
      <c r="GA22" s="132" t="s">
        <v>286</v>
      </c>
      <c r="GB22" s="132" t="s">
        <v>286</v>
      </c>
      <c r="GC22" s="132" t="s">
        <v>286</v>
      </c>
      <c r="GD22" s="190" t="s">
        <v>286</v>
      </c>
      <c r="GE22" s="132" t="s">
        <v>286</v>
      </c>
      <c r="GF22" s="132" t="s">
        <v>286</v>
      </c>
      <c r="GG22" s="132" t="s">
        <v>286</v>
      </c>
      <c r="GH22" s="132" t="s">
        <v>286</v>
      </c>
      <c r="GI22" s="190" t="s">
        <v>286</v>
      </c>
      <c r="GJ22" s="132" t="s">
        <v>286</v>
      </c>
      <c r="GK22" s="132">
        <v>4.496788008565316</v>
      </c>
      <c r="GL22" s="132">
        <v>2.9629629629629619</v>
      </c>
      <c r="GM22" s="197" t="s">
        <v>286</v>
      </c>
      <c r="GN22" s="190">
        <v>3.1645569620253169</v>
      </c>
      <c r="GO22" s="132">
        <v>3.4810126582278489</v>
      </c>
      <c r="GP22" s="132" t="s">
        <v>286</v>
      </c>
      <c r="GQ22" s="132" t="s">
        <v>286</v>
      </c>
      <c r="GR22" s="132" t="s">
        <v>286</v>
      </c>
      <c r="GS22" s="190" t="s">
        <v>286</v>
      </c>
      <c r="GT22" s="132" t="s">
        <v>286</v>
      </c>
      <c r="GU22" s="132" t="s">
        <v>286</v>
      </c>
      <c r="GV22" s="132" t="s">
        <v>286</v>
      </c>
      <c r="GW22" s="132" t="s">
        <v>286</v>
      </c>
      <c r="GX22" s="190" t="s">
        <v>286</v>
      </c>
      <c r="GY22" s="190" t="s">
        <v>286</v>
      </c>
      <c r="GZ22" s="190">
        <v>3.4261241970021423</v>
      </c>
      <c r="HA22" s="190">
        <v>3.4482758620689675</v>
      </c>
      <c r="HB22" s="190" t="s">
        <v>286</v>
      </c>
      <c r="HC22" s="190">
        <v>0.62893081761006298</v>
      </c>
      <c r="HD22" s="190">
        <v>6.0126582278481013</v>
      </c>
      <c r="HE22" s="190" t="s">
        <v>286</v>
      </c>
      <c r="HF22" s="190" t="s">
        <v>286</v>
      </c>
      <c r="HG22" s="190" t="s">
        <v>286</v>
      </c>
      <c r="HH22" s="190" t="s">
        <v>286</v>
      </c>
      <c r="HI22" s="190" t="s">
        <v>286</v>
      </c>
      <c r="HJ22" s="190" t="s">
        <v>286</v>
      </c>
      <c r="HK22" s="190" t="s">
        <v>286</v>
      </c>
      <c r="HL22" s="132" t="s">
        <v>286</v>
      </c>
      <c r="HM22" s="132" t="s">
        <v>286</v>
      </c>
      <c r="HN22" s="132" t="s">
        <v>286</v>
      </c>
      <c r="HO22" s="132">
        <v>5.9957173447537446</v>
      </c>
      <c r="HP22" s="190">
        <v>4.6913580246913593</v>
      </c>
      <c r="HQ22" s="132" t="s">
        <v>286</v>
      </c>
      <c r="HR22" s="132">
        <v>3.1446540880503151</v>
      </c>
      <c r="HS22" s="132">
        <v>6.9841269841269868</v>
      </c>
      <c r="HT22" s="196" t="s">
        <v>286</v>
      </c>
      <c r="HU22" s="190">
        <v>5.1364365971107562</v>
      </c>
      <c r="HV22" s="192">
        <v>3.5040431266846359</v>
      </c>
      <c r="HW22" s="192" t="s">
        <v>286</v>
      </c>
      <c r="HX22" s="192">
        <v>5.2459016393442583</v>
      </c>
      <c r="HY22" s="192">
        <v>6.521739130434784</v>
      </c>
      <c r="HZ22" s="192" t="s">
        <v>286</v>
      </c>
      <c r="IA22" s="192">
        <v>2.9801324503311282</v>
      </c>
      <c r="IB22" s="192">
        <v>3.0395136778115499</v>
      </c>
      <c r="IC22" s="192" t="s">
        <v>286</v>
      </c>
      <c r="ID22" s="192">
        <v>1.2847965738758031</v>
      </c>
      <c r="IE22" s="192">
        <v>3.4567901234567917</v>
      </c>
      <c r="IF22" s="192" t="s">
        <v>286</v>
      </c>
      <c r="IG22" s="192">
        <v>0.625</v>
      </c>
      <c r="IH22" s="192">
        <v>2.2222222222222241</v>
      </c>
      <c r="II22" s="192">
        <v>5.4773082942097036</v>
      </c>
      <c r="IJ22" s="192">
        <v>13.665594855305466</v>
      </c>
      <c r="IK22" s="192">
        <v>5.1212938005390871</v>
      </c>
      <c r="IL22" s="192">
        <v>1.824212271973465</v>
      </c>
      <c r="IM22" s="192">
        <v>11.494252873563202</v>
      </c>
      <c r="IN22" s="192">
        <v>13.661202185792359</v>
      </c>
      <c r="IO22" s="192">
        <v>0.95846645367412198</v>
      </c>
      <c r="IP22" s="192">
        <v>8.9552238805970177</v>
      </c>
      <c r="IQ22" s="192">
        <v>8.1818181818181781</v>
      </c>
      <c r="IR22" s="192">
        <v>1.8425460636515907</v>
      </c>
      <c r="IS22" s="192" t="s">
        <v>286</v>
      </c>
      <c r="IT22" s="192" t="s">
        <v>286</v>
      </c>
      <c r="IU22" s="192">
        <v>0.80482897384305818</v>
      </c>
      <c r="IV22" s="192" t="s">
        <v>286</v>
      </c>
      <c r="IW22" s="192" t="s">
        <v>286</v>
      </c>
      <c r="IX22" s="192" t="str">
        <f t="shared" si="36"/>
        <v>--</v>
      </c>
      <c r="IY22" s="192" t="str">
        <f t="shared" si="36"/>
        <v>--</v>
      </c>
      <c r="IZ22" s="192" t="str">
        <f t="shared" si="36"/>
        <v>--</v>
      </c>
      <c r="JA22" s="192" t="str">
        <f t="shared" si="36"/>
        <v>--</v>
      </c>
      <c r="JB22" s="192" t="str">
        <f t="shared" si="36"/>
        <v>--</v>
      </c>
      <c r="JC22" s="243">
        <v>4.3902439024390301</v>
      </c>
      <c r="JD22" s="243">
        <v>4.8484848484848504</v>
      </c>
      <c r="JE22" s="243">
        <v>19.259259259259299</v>
      </c>
      <c r="JF22" s="243">
        <v>2.3668639053254501</v>
      </c>
      <c r="JG22" s="243">
        <v>6.7010309278350499</v>
      </c>
      <c r="JH22" s="243">
        <v>8.2352941176470598</v>
      </c>
      <c r="JI22" s="247">
        <v>0.97560975609756095</v>
      </c>
      <c r="JJ22" s="243">
        <v>3.0303030303030298</v>
      </c>
      <c r="JK22" s="243">
        <v>11.0294117647059</v>
      </c>
      <c r="JL22" s="243">
        <v>2.9585798816568101</v>
      </c>
      <c r="JM22" s="243">
        <v>3.7800687285223402</v>
      </c>
      <c r="JN22" s="243">
        <v>17.647058823529399</v>
      </c>
      <c r="JO22" s="219">
        <v>4.3902439024390203</v>
      </c>
      <c r="JP22" s="219">
        <v>10.365853658536601</v>
      </c>
      <c r="JQ22" s="219">
        <v>25.373134328358201</v>
      </c>
      <c r="JR22" s="219">
        <v>1.7751479289940799</v>
      </c>
      <c r="JS22" s="219">
        <v>11.6319444444445</v>
      </c>
      <c r="JT22" s="219">
        <v>21.428571428571399</v>
      </c>
      <c r="JU22" s="219">
        <v>3.4146341463414598</v>
      </c>
      <c r="JV22" s="219">
        <v>4.8780487804878101</v>
      </c>
      <c r="JW22" s="219">
        <v>17.910447761194</v>
      </c>
      <c r="JX22" s="219">
        <v>1.7751479289940799</v>
      </c>
      <c r="JY22" s="219">
        <v>8.4922010398613494</v>
      </c>
      <c r="JZ22" s="219">
        <v>17.8571428571429</v>
      </c>
      <c r="KA22" s="219">
        <v>1.9512195121951199</v>
      </c>
      <c r="KB22" s="219">
        <v>1.8518518518518501</v>
      </c>
      <c r="KC22" s="219">
        <v>1.4925373134328399</v>
      </c>
      <c r="KD22" s="219">
        <v>1.1834319526627199</v>
      </c>
      <c r="KE22" s="219">
        <v>1.39372822299652</v>
      </c>
      <c r="KF22" s="219">
        <v>1.2048192771084301</v>
      </c>
      <c r="KG22" s="223">
        <v>0.97560975609756195</v>
      </c>
      <c r="KH22" s="219">
        <v>1.86335403726708</v>
      </c>
      <c r="KI22" s="219">
        <v>2.2222222222222201</v>
      </c>
      <c r="KJ22" s="223">
        <v>0.59171597633136097</v>
      </c>
      <c r="KK22" s="219">
        <v>1.5706806282722501</v>
      </c>
      <c r="KL22" s="219">
        <v>2.4096385542168699</v>
      </c>
      <c r="KM22" s="223">
        <v>0.97560975609756195</v>
      </c>
      <c r="KN22" s="219">
        <v>3.0864197530864201</v>
      </c>
      <c r="KO22" s="223">
        <v>0.74626865671641796</v>
      </c>
      <c r="KP22" s="219">
        <v>0</v>
      </c>
      <c r="KQ22" s="219">
        <v>1.39372822299652</v>
      </c>
      <c r="KR22" s="219">
        <v>2.4096385542168699</v>
      </c>
      <c r="KS22" s="223">
        <v>0.49019607843137297</v>
      </c>
      <c r="KT22" s="219">
        <v>1.2345679012345701</v>
      </c>
      <c r="KU22" s="223">
        <v>0.74074074074074103</v>
      </c>
      <c r="KV22" s="219">
        <v>0</v>
      </c>
      <c r="KW22" s="223">
        <v>0.69808027923211202</v>
      </c>
      <c r="KX22" s="219">
        <v>0</v>
      </c>
      <c r="KY22" s="223">
        <v>0.48780487804877998</v>
      </c>
      <c r="KZ22" s="219">
        <v>1.24223602484472</v>
      </c>
      <c r="LA22" s="219">
        <v>0</v>
      </c>
      <c r="LB22" s="219">
        <v>0</v>
      </c>
      <c r="LC22" s="223">
        <v>0.173913043478261</v>
      </c>
      <c r="LD22" s="219">
        <v>0</v>
      </c>
      <c r="LE22" s="223">
        <v>0.97560975609756195</v>
      </c>
      <c r="LF22" s="223">
        <v>0.62111801242235998</v>
      </c>
      <c r="LG22" s="223">
        <v>0.74074074074074103</v>
      </c>
      <c r="LH22" s="219">
        <v>0</v>
      </c>
      <c r="LI22" s="223">
        <v>0.69565217391304501</v>
      </c>
      <c r="LJ22" s="219">
        <v>0</v>
      </c>
      <c r="LK22" s="223">
        <v>0.48780487804878098</v>
      </c>
      <c r="LL22" s="219">
        <v>1.2345679012345701</v>
      </c>
      <c r="LM22" s="223">
        <v>0.75187969924812004</v>
      </c>
      <c r="LN22" s="219">
        <v>0</v>
      </c>
      <c r="LO22" s="223">
        <v>0.34722222222222199</v>
      </c>
      <c r="LP22" s="219">
        <v>1.19047619047619</v>
      </c>
      <c r="LQ22" s="223">
        <v>0.48780487804878098</v>
      </c>
      <c r="LR22" s="219">
        <v>1.8518518518518501</v>
      </c>
      <c r="LS22" s="219">
        <v>3.7037037037037002</v>
      </c>
      <c r="LT22" s="223">
        <v>0.59171597633136097</v>
      </c>
      <c r="LU22" s="219">
        <v>1.2173913043478299</v>
      </c>
      <c r="LV22" s="219">
        <v>3.5714285714285698</v>
      </c>
      <c r="LW22" s="223">
        <v>0.48780487804878098</v>
      </c>
      <c r="LX22" s="219">
        <v>1.2345679012345701</v>
      </c>
      <c r="LY22" s="219">
        <v>4.44444444444445</v>
      </c>
      <c r="LZ22" s="219">
        <v>2.3668639053254399</v>
      </c>
      <c r="MA22" s="219">
        <v>1.9097222222222201</v>
      </c>
      <c r="MB22" s="219">
        <v>3.5714285714285698</v>
      </c>
      <c r="MC22" s="223">
        <v>0.48780487804878098</v>
      </c>
      <c r="MD22" s="219">
        <v>1.2345679012345701</v>
      </c>
      <c r="ME22" s="219">
        <v>3.7037037037037002</v>
      </c>
      <c r="MF22" s="219">
        <v>0</v>
      </c>
      <c r="MG22" s="219">
        <v>1.0434782608695701</v>
      </c>
      <c r="MH22" s="219">
        <v>2.38095238095238</v>
      </c>
      <c r="MI22" s="190" t="str">
        <f t="shared" si="37"/>
        <v>--</v>
      </c>
      <c r="MJ22" s="190" t="str">
        <f t="shared" si="37"/>
        <v>--</v>
      </c>
      <c r="MK22" s="190" t="str">
        <f t="shared" si="37"/>
        <v>--</v>
      </c>
      <c r="ML22" s="190" t="str">
        <f t="shared" si="37"/>
        <v>--</v>
      </c>
      <c r="MM22" s="190" t="str">
        <f t="shared" si="37"/>
        <v>--</v>
      </c>
      <c r="MN22" s="190" t="str">
        <f t="shared" si="37"/>
        <v>--</v>
      </c>
      <c r="MO22" s="190" t="str">
        <f t="shared" si="37"/>
        <v>--</v>
      </c>
      <c r="MP22" s="190" t="str">
        <f t="shared" si="37"/>
        <v>--</v>
      </c>
      <c r="MQ22" s="190" t="str">
        <f t="shared" si="37"/>
        <v>--</v>
      </c>
      <c r="MR22" s="190" t="str">
        <f t="shared" si="37"/>
        <v>--</v>
      </c>
      <c r="MS22" s="190" t="str">
        <f t="shared" si="38"/>
        <v>--</v>
      </c>
      <c r="MT22" s="190" t="str">
        <f t="shared" si="38"/>
        <v>--</v>
      </c>
      <c r="MU22" s="190" t="str">
        <f t="shared" si="38"/>
        <v>--</v>
      </c>
      <c r="MV22" s="190" t="str">
        <f t="shared" si="38"/>
        <v>--</v>
      </c>
      <c r="MW22" s="190" t="str">
        <f t="shared" si="38"/>
        <v>--</v>
      </c>
      <c r="MX22" s="190" t="str">
        <f t="shared" si="38"/>
        <v>--</v>
      </c>
      <c r="MY22" s="190" t="str">
        <f t="shared" si="38"/>
        <v>--</v>
      </c>
      <c r="MZ22" s="190" t="str">
        <f t="shared" si="38"/>
        <v>--</v>
      </c>
      <c r="NA22" s="190" t="str">
        <f t="shared" si="38"/>
        <v>--</v>
      </c>
      <c r="NB22" s="190" t="str">
        <f t="shared" si="38"/>
        <v>--</v>
      </c>
      <c r="NC22" s="190" t="str">
        <f t="shared" si="39"/>
        <v>--</v>
      </c>
      <c r="ND22" s="190" t="str">
        <f t="shared" si="39"/>
        <v>--</v>
      </c>
      <c r="NE22" s="190" t="str">
        <f t="shared" si="39"/>
        <v>--</v>
      </c>
      <c r="NF22" s="190" t="str">
        <f t="shared" si="39"/>
        <v>--</v>
      </c>
      <c r="NG22" s="190" t="str">
        <f t="shared" si="39"/>
        <v>--</v>
      </c>
      <c r="NH22" s="190" t="str">
        <f t="shared" si="39"/>
        <v>--</v>
      </c>
      <c r="NI22" s="190" t="str">
        <f t="shared" si="39"/>
        <v>--</v>
      </c>
      <c r="NJ22" s="190" t="str">
        <f t="shared" si="39"/>
        <v>--</v>
      </c>
      <c r="NL22" s="378" t="str">
        <f t="shared" si="4"/>
        <v>--</v>
      </c>
      <c r="NM22" s="381">
        <v>2.3076923076923079</v>
      </c>
      <c r="NN22" s="381">
        <v>3.3568904593639548</v>
      </c>
      <c r="NO22" s="381">
        <v>8.1775700934579412</v>
      </c>
      <c r="NP22" s="378" t="str">
        <f t="shared" si="5"/>
        <v>--</v>
      </c>
      <c r="NQ22" s="381">
        <v>0.48859934853420245</v>
      </c>
      <c r="NR22" s="378" t="str">
        <f t="shared" si="6"/>
        <v>--</v>
      </c>
      <c r="NS22" s="381">
        <v>9.6114519427402865</v>
      </c>
      <c r="NT22" s="378" t="str">
        <f t="shared" si="7"/>
        <v>--</v>
      </c>
      <c r="NU22" s="381">
        <v>20.518867924528283</v>
      </c>
      <c r="NV22" s="378" t="str">
        <f t="shared" si="8"/>
        <v>--</v>
      </c>
      <c r="NW22" s="381">
        <v>1.5355086372360836</v>
      </c>
      <c r="NX22" s="378" t="str">
        <f t="shared" si="9"/>
        <v>--</v>
      </c>
      <c r="NY22" s="381">
        <v>8.3832335329341348</v>
      </c>
      <c r="NZ22" s="378" t="str">
        <f t="shared" si="10"/>
        <v>--</v>
      </c>
      <c r="OA22" s="381">
        <v>14.899713467048715</v>
      </c>
      <c r="OB22" s="378" t="str">
        <f t="shared" si="11"/>
        <v>--</v>
      </c>
      <c r="OC22" s="378" t="str">
        <f t="shared" si="11"/>
        <v>--</v>
      </c>
      <c r="OD22" s="381">
        <v>0.97560975609756151</v>
      </c>
      <c r="OE22" s="381">
        <v>4.242424242424244</v>
      </c>
      <c r="OF22" s="381">
        <v>15.441176470588234</v>
      </c>
      <c r="OG22" s="378" t="str">
        <f t="shared" ref="OG22:OI37" si="40">"--"</f>
        <v>--</v>
      </c>
      <c r="OH22" s="378" t="str">
        <f t="shared" si="40"/>
        <v>--</v>
      </c>
      <c r="OI22" s="378" t="str">
        <f t="shared" si="40"/>
        <v>--</v>
      </c>
      <c r="OJ22" s="381">
        <v>0.59171597633136108</v>
      </c>
      <c r="OK22" s="381">
        <v>2.9209621993127111</v>
      </c>
      <c r="OL22" s="381">
        <v>11.764705882352944</v>
      </c>
      <c r="OM22" s="378" t="str">
        <f t="shared" ref="OM22:OO37" si="41">"--"</f>
        <v>--</v>
      </c>
      <c r="ON22" s="378" t="str">
        <f t="shared" si="41"/>
        <v>--</v>
      </c>
      <c r="OO22" s="378" t="str">
        <f t="shared" si="41"/>
        <v>--</v>
      </c>
      <c r="OP22" s="381">
        <v>1.5503875968992247</v>
      </c>
      <c r="OQ22" s="381">
        <v>1.9469026548672581</v>
      </c>
      <c r="OR22" s="381">
        <v>5.373831775700932</v>
      </c>
      <c r="OS22" s="378" t="str">
        <f t="shared" ref="OS22:OT37" si="42">"--"</f>
        <v>--</v>
      </c>
      <c r="OT22" s="378" t="str">
        <f t="shared" si="42"/>
        <v>--</v>
      </c>
      <c r="OU22" s="381">
        <v>0.77519379844961223</v>
      </c>
      <c r="OV22" s="381">
        <v>1.7793594306049829</v>
      </c>
      <c r="OW22" s="381">
        <v>4.6728971962616885</v>
      </c>
      <c r="OX22" s="378" t="str">
        <f t="shared" si="15"/>
        <v>--</v>
      </c>
      <c r="OY22" s="381">
        <v>5.3254437869822517</v>
      </c>
      <c r="OZ22" s="381">
        <v>11.51202749140892</v>
      </c>
      <c r="PA22" s="381">
        <v>15.294117647058822</v>
      </c>
      <c r="PB22" s="378" t="str">
        <f t="shared" si="16"/>
        <v>--</v>
      </c>
      <c r="PC22" s="381">
        <v>11.627906976744189</v>
      </c>
      <c r="PD22" s="381">
        <v>13.604240282685513</v>
      </c>
      <c r="PE22" s="381">
        <v>26.046511627906995</v>
      </c>
      <c r="PF22" s="378" t="str">
        <f t="shared" si="17"/>
        <v>--</v>
      </c>
      <c r="PG22" s="381">
        <v>4.7619047619047645</v>
      </c>
      <c r="PH22" s="381">
        <v>7.4681238615664869</v>
      </c>
      <c r="PI22" s="381">
        <v>18.352941176470605</v>
      </c>
      <c r="PJ22" s="378" t="str">
        <f t="shared" si="18"/>
        <v>--</v>
      </c>
      <c r="PK22" s="381">
        <v>1.5384615384615385</v>
      </c>
      <c r="PL22" s="381">
        <v>4.7957371225577239</v>
      </c>
      <c r="PM22" s="381">
        <v>13.286713286713296</v>
      </c>
      <c r="PN22" s="378" t="str">
        <f t="shared" si="19"/>
        <v>--</v>
      </c>
      <c r="PO22" s="381">
        <v>2.3076923076923088</v>
      </c>
      <c r="PP22" s="381">
        <v>1.4260249554367193</v>
      </c>
      <c r="PQ22" s="381">
        <v>1.1600928074245931</v>
      </c>
      <c r="PR22" s="378" t="str">
        <f t="shared" si="20"/>
        <v>--</v>
      </c>
      <c r="PS22" s="381">
        <v>0</v>
      </c>
      <c r="PT22" s="381">
        <v>1.6071428571428577</v>
      </c>
      <c r="PU22" s="381">
        <v>1.6317016317016328</v>
      </c>
      <c r="PV22" s="378" t="str">
        <f t="shared" si="21"/>
        <v>--</v>
      </c>
      <c r="PW22" s="381">
        <v>0</v>
      </c>
      <c r="PX22" s="381">
        <v>0.71301247771835918</v>
      </c>
      <c r="PY22" s="381">
        <v>1.3953488372093021</v>
      </c>
      <c r="PZ22" s="378" t="str">
        <f t="shared" si="22"/>
        <v>--</v>
      </c>
      <c r="QA22" s="381">
        <v>0.76923076923076905</v>
      </c>
      <c r="QB22" s="381">
        <v>0.53667262969588547</v>
      </c>
      <c r="QC22" s="381">
        <v>0.93023255813953387</v>
      </c>
      <c r="QD22" s="378" t="str">
        <f t="shared" si="23"/>
        <v>--</v>
      </c>
      <c r="QE22" s="381">
        <v>0</v>
      </c>
      <c r="QF22" s="381">
        <v>0.17889087656529487</v>
      </c>
      <c r="QG22" s="381">
        <v>0.46838407494145162</v>
      </c>
      <c r="QH22" s="378" t="str">
        <f t="shared" si="24"/>
        <v>--</v>
      </c>
      <c r="QI22" s="381">
        <v>0.76923076923076905</v>
      </c>
      <c r="QJ22" s="381">
        <v>0.17825311942958971</v>
      </c>
      <c r="QK22" s="381">
        <v>0.46620046620046579</v>
      </c>
    </row>
    <row r="23" spans="1:453" x14ac:dyDescent="0.25">
      <c r="A23" s="114">
        <v>19</v>
      </c>
      <c r="B23" s="93" t="s">
        <v>19</v>
      </c>
      <c r="C23" s="189">
        <v>5.1673116321420469</v>
      </c>
      <c r="D23" s="189">
        <v>31.154567372086856</v>
      </c>
      <c r="E23" s="189">
        <v>42.857142857142932</v>
      </c>
      <c r="F23" s="189">
        <v>2.8378378378378368</v>
      </c>
      <c r="G23" s="189">
        <v>16.877739892839735</v>
      </c>
      <c r="H23" s="189">
        <v>35.296411856474244</v>
      </c>
      <c r="I23" s="189">
        <v>2.0019295706705234</v>
      </c>
      <c r="J23" s="189">
        <v>13.882966121772096</v>
      </c>
      <c r="K23" s="189">
        <v>28.875291375291305</v>
      </c>
      <c r="L23" s="189">
        <v>0.79982226171961712</v>
      </c>
      <c r="M23" s="190">
        <v>8.6730268863833597</v>
      </c>
      <c r="N23" s="190">
        <v>23.946980854197353</v>
      </c>
      <c r="O23" s="190">
        <v>1.1496794163166055</v>
      </c>
      <c r="P23" s="190">
        <v>7.7966881324747037</v>
      </c>
      <c r="Q23" s="190">
        <v>19.214753123141058</v>
      </c>
      <c r="R23" s="190" t="s">
        <v>286</v>
      </c>
      <c r="S23" s="190" t="s">
        <v>286</v>
      </c>
      <c r="T23" s="190" t="s">
        <v>286</v>
      </c>
      <c r="U23" s="190">
        <v>3.3100653006079721</v>
      </c>
      <c r="V23" s="190">
        <v>17.548135510601988</v>
      </c>
      <c r="W23" s="190">
        <v>36.004691164972641</v>
      </c>
      <c r="X23" s="190">
        <v>2.051653391262366</v>
      </c>
      <c r="Y23" s="190">
        <v>14.245014245014195</v>
      </c>
      <c r="Z23" s="190">
        <v>29.396248534583787</v>
      </c>
      <c r="AA23" s="190">
        <v>0.97496122313316858</v>
      </c>
      <c r="AB23" s="132">
        <v>9.8990766587932164</v>
      </c>
      <c r="AC23" s="132">
        <v>25.291715285881036</v>
      </c>
      <c r="AD23" s="132">
        <v>1.3879709187045624</v>
      </c>
      <c r="AE23" s="132">
        <v>8.5120949338201815</v>
      </c>
      <c r="AF23" s="190">
        <v>20.725235849056585</v>
      </c>
      <c r="AG23" s="189">
        <v>1.1381743683132217</v>
      </c>
      <c r="AH23" s="189">
        <v>7.4470934904902277</v>
      </c>
      <c r="AI23" s="191">
        <v>15.272556390977435</v>
      </c>
      <c r="AJ23" s="191">
        <v>0.6981981981981974</v>
      </c>
      <c r="AK23" s="190">
        <v>3.4096444227959042</v>
      </c>
      <c r="AL23" s="190">
        <v>13.065522620904806</v>
      </c>
      <c r="AM23" s="190">
        <v>0.55475156777617074</v>
      </c>
      <c r="AN23" s="190">
        <v>3.1509121061359786</v>
      </c>
      <c r="AO23" s="190">
        <v>7.6631701631701645</v>
      </c>
      <c r="AP23" s="190">
        <v>0.11108642523883579</v>
      </c>
      <c r="AQ23" s="190">
        <v>1.3443191673894159</v>
      </c>
      <c r="AR23" s="190">
        <v>5.3608247422680471</v>
      </c>
      <c r="AS23" s="190">
        <v>0.17687375635640051</v>
      </c>
      <c r="AT23" s="190">
        <v>1.2649494020239154</v>
      </c>
      <c r="AU23" s="190">
        <v>3.5693039857227911</v>
      </c>
      <c r="AV23" s="190" t="s">
        <v>286</v>
      </c>
      <c r="AW23" s="190" t="s">
        <v>286</v>
      </c>
      <c r="AX23" s="132" t="s">
        <v>286</v>
      </c>
      <c r="AY23" s="132" t="s">
        <v>286</v>
      </c>
      <c r="AZ23" s="132" t="s">
        <v>286</v>
      </c>
      <c r="BA23" s="132" t="s">
        <v>286</v>
      </c>
      <c r="BB23" s="190" t="s">
        <v>286</v>
      </c>
      <c r="BC23" s="132" t="s">
        <v>286</v>
      </c>
      <c r="BD23" s="132" t="s">
        <v>286</v>
      </c>
      <c r="BE23" s="132">
        <v>0.37802979764287337</v>
      </c>
      <c r="BF23" s="132">
        <v>4.0258342303552217</v>
      </c>
      <c r="BG23" s="190">
        <v>8.2359813084112048</v>
      </c>
      <c r="BH23" s="132">
        <v>0.64145100641451125</v>
      </c>
      <c r="BI23" s="132">
        <v>3.4726981951108016</v>
      </c>
      <c r="BJ23" s="132">
        <v>11.156903149838096</v>
      </c>
      <c r="BK23" s="132">
        <v>2.7052908786210246</v>
      </c>
      <c r="BL23" s="190">
        <v>25.863498203923836</v>
      </c>
      <c r="BM23" s="132">
        <v>34.528933524629323</v>
      </c>
      <c r="BN23" s="192">
        <v>2.1902967498822399</v>
      </c>
      <c r="BO23" s="192">
        <v>19.1599688877366</v>
      </c>
      <c r="BP23" s="192">
        <v>35.595238095238201</v>
      </c>
      <c r="BQ23" s="190">
        <v>1.572248565011229</v>
      </c>
      <c r="BR23" s="132">
        <v>16.877530364372479</v>
      </c>
      <c r="BS23" s="132">
        <v>32.023633677991121</v>
      </c>
      <c r="BT23" s="132">
        <v>0.7580824972129333</v>
      </c>
      <c r="BU23" s="190">
        <v>14.339372514361433</v>
      </c>
      <c r="BV23" s="132">
        <v>33.204518430439968</v>
      </c>
      <c r="BW23" s="132">
        <v>1.2880302020874967</v>
      </c>
      <c r="BX23" s="132">
        <v>14.51081843838192</v>
      </c>
      <c r="BY23" s="190">
        <v>34.814143245693501</v>
      </c>
      <c r="BZ23" s="132">
        <v>1.6279626526214963</v>
      </c>
      <c r="CA23" s="132">
        <v>17.73970710140922</v>
      </c>
      <c r="CB23" s="132">
        <v>23.385939741750366</v>
      </c>
      <c r="CC23" s="190">
        <v>1.365991521431934</v>
      </c>
      <c r="CD23" s="132">
        <v>12.730101114856096</v>
      </c>
      <c r="CE23" s="132">
        <v>23.095238095238084</v>
      </c>
      <c r="CF23" s="132">
        <v>0.94834040429248634</v>
      </c>
      <c r="CG23" s="190">
        <v>11.563765182186261</v>
      </c>
      <c r="CH23" s="132">
        <v>23.456425406203852</v>
      </c>
      <c r="CI23" s="132">
        <v>0.44593088071348963</v>
      </c>
      <c r="CJ23" s="132">
        <v>9.579646017699126</v>
      </c>
      <c r="CK23" s="132">
        <v>20.797381731627492</v>
      </c>
      <c r="CL23" s="132">
        <v>0.73300755219902358</v>
      </c>
      <c r="CM23" s="132">
        <v>9.6986817325800381</v>
      </c>
      <c r="CN23" s="132">
        <v>22.632375189107449</v>
      </c>
      <c r="CO23" s="132">
        <v>5.0988801524898699</v>
      </c>
      <c r="CP23" s="190">
        <v>5.965202982601479</v>
      </c>
      <c r="CQ23" s="132">
        <v>2.7751196172248838</v>
      </c>
      <c r="CR23" s="132">
        <v>3.257790368271952</v>
      </c>
      <c r="CS23" s="192">
        <v>3.9504260263361641</v>
      </c>
      <c r="CT23" s="192">
        <v>2.5366627031311979</v>
      </c>
      <c r="CU23" s="190">
        <v>4.5850984301021738</v>
      </c>
      <c r="CV23" s="132">
        <v>5.2221943258850239</v>
      </c>
      <c r="CW23" s="132">
        <v>2.5022078304386155</v>
      </c>
      <c r="CX23" s="192">
        <v>2.2654462242562996</v>
      </c>
      <c r="CY23" s="192">
        <v>3.9642529789184295</v>
      </c>
      <c r="CZ23" s="190">
        <v>2.0574886535552275</v>
      </c>
      <c r="DA23" s="132">
        <v>3.3218785796105479</v>
      </c>
      <c r="DB23" s="132">
        <v>3.2500606354596142</v>
      </c>
      <c r="DC23" s="192">
        <v>2.2649705243561957</v>
      </c>
      <c r="DD23" s="192" t="s">
        <v>286</v>
      </c>
      <c r="DE23" s="190">
        <v>6.6648230088495524</v>
      </c>
      <c r="DF23" s="132">
        <v>9.918543363679877</v>
      </c>
      <c r="DG23" s="132" t="s">
        <v>286</v>
      </c>
      <c r="DH23" s="192">
        <v>4.210798243347984</v>
      </c>
      <c r="DI23" s="192">
        <v>8.9611419508326744</v>
      </c>
      <c r="DJ23" s="190" t="s">
        <v>286</v>
      </c>
      <c r="DK23" s="132">
        <v>3.6514731805590626</v>
      </c>
      <c r="DL23" s="132">
        <v>4.7689137474241843</v>
      </c>
      <c r="DM23" s="132" t="s">
        <v>286</v>
      </c>
      <c r="DN23" s="132">
        <v>2.8865979381443188</v>
      </c>
      <c r="DO23" s="190">
        <v>6.6565809379727829</v>
      </c>
      <c r="DP23" s="132" t="s">
        <v>286</v>
      </c>
      <c r="DQ23" s="132">
        <v>2.697448359659782</v>
      </c>
      <c r="DR23" s="132">
        <v>4.6865301055245325</v>
      </c>
      <c r="DS23" s="132" t="s">
        <v>286</v>
      </c>
      <c r="DT23" s="190" t="s">
        <v>286</v>
      </c>
      <c r="DU23" s="194" t="s">
        <v>286</v>
      </c>
      <c r="DV23" s="194" t="s">
        <v>286</v>
      </c>
      <c r="DW23" s="192">
        <v>3.9803566813129874</v>
      </c>
      <c r="DX23" s="194">
        <v>9.7222222222222303</v>
      </c>
      <c r="DY23" s="190" t="s">
        <v>286</v>
      </c>
      <c r="DZ23" s="190">
        <v>3.6803629947063303</v>
      </c>
      <c r="EA23" s="190">
        <v>4.5668827342368887</v>
      </c>
      <c r="EB23" s="190" t="s">
        <v>286</v>
      </c>
      <c r="EC23" s="190">
        <v>2.803953114226613</v>
      </c>
      <c r="ED23" s="190">
        <v>6.5072639225181472</v>
      </c>
      <c r="EE23" s="190" t="s">
        <v>286</v>
      </c>
      <c r="EF23" s="190">
        <v>2.379218256858465</v>
      </c>
      <c r="EG23" s="190">
        <v>5.0979173142679457</v>
      </c>
      <c r="EH23" s="190" t="s">
        <v>286</v>
      </c>
      <c r="EI23" s="190">
        <v>5.8043117744610147</v>
      </c>
      <c r="EJ23" s="190">
        <v>5.9021113243762029</v>
      </c>
      <c r="EK23" s="190" t="s">
        <v>286</v>
      </c>
      <c r="EL23" s="132">
        <v>3.7267080745341574</v>
      </c>
      <c r="EM23" s="132">
        <v>5.758538522636993</v>
      </c>
      <c r="EN23" s="132" t="s">
        <v>286</v>
      </c>
      <c r="EO23" s="132">
        <v>4.0070564516129128</v>
      </c>
      <c r="EP23" s="190">
        <v>5.7126030624263908</v>
      </c>
      <c r="EQ23" s="132" t="s">
        <v>286</v>
      </c>
      <c r="ER23" s="132">
        <v>2.3245109321058681</v>
      </c>
      <c r="ES23" s="132">
        <v>6.5171264019399802</v>
      </c>
      <c r="ET23" s="132" t="s">
        <v>286</v>
      </c>
      <c r="EU23" s="190">
        <v>1.7744287797763718</v>
      </c>
      <c r="EV23" s="132">
        <v>2.8935905413814536</v>
      </c>
      <c r="EW23" s="132" t="s">
        <v>286</v>
      </c>
      <c r="EX23" s="132">
        <v>4.1285674702133619</v>
      </c>
      <c r="EY23" s="132">
        <v>3.9404132628543977</v>
      </c>
      <c r="EZ23" s="190" t="s">
        <v>286</v>
      </c>
      <c r="FA23" s="132">
        <v>2.377260981912142</v>
      </c>
      <c r="FB23" s="132">
        <v>3.4181240063593035</v>
      </c>
      <c r="FC23" s="132" t="s">
        <v>286</v>
      </c>
      <c r="FD23" s="132">
        <v>3.1762036803629945</v>
      </c>
      <c r="FE23" s="190">
        <v>2.8301886792452793</v>
      </c>
      <c r="FF23" s="132" t="s">
        <v>286</v>
      </c>
      <c r="FG23" s="132">
        <v>1.151808339092377</v>
      </c>
      <c r="FH23" s="132">
        <v>1.2132241431604465</v>
      </c>
      <c r="FI23" s="132" t="s">
        <v>286</v>
      </c>
      <c r="FJ23" s="190">
        <v>0.9252495738982246</v>
      </c>
      <c r="FK23" s="132">
        <v>0.96453018046048467</v>
      </c>
      <c r="FL23" s="132" t="s">
        <v>286</v>
      </c>
      <c r="FM23" s="132" t="s">
        <v>286</v>
      </c>
      <c r="FN23" s="132" t="s">
        <v>286</v>
      </c>
      <c r="FO23" s="190" t="s">
        <v>286</v>
      </c>
      <c r="FP23" s="132">
        <v>3.9088791095003752</v>
      </c>
      <c r="FQ23" s="132">
        <v>5.8753473600635182</v>
      </c>
      <c r="FR23" s="132" t="s">
        <v>286</v>
      </c>
      <c r="FS23" s="132">
        <v>4.7438808983093601</v>
      </c>
      <c r="FT23" s="190">
        <v>4.8349056603773635</v>
      </c>
      <c r="FU23" s="132" t="s">
        <v>286</v>
      </c>
      <c r="FV23" s="132">
        <v>1.4275846189270092</v>
      </c>
      <c r="FW23" s="132">
        <v>1.8782187215995172</v>
      </c>
      <c r="FX23" s="132" t="s">
        <v>286</v>
      </c>
      <c r="FY23" s="190">
        <v>1.1441090555014592</v>
      </c>
      <c r="FZ23" s="132">
        <v>1.1194029850746281</v>
      </c>
      <c r="GA23" s="132" t="s">
        <v>286</v>
      </c>
      <c r="GB23" s="132" t="s">
        <v>286</v>
      </c>
      <c r="GC23" s="132" t="s">
        <v>286</v>
      </c>
      <c r="GD23" s="190" t="s">
        <v>286</v>
      </c>
      <c r="GE23" s="132" t="s">
        <v>286</v>
      </c>
      <c r="GF23" s="132" t="s">
        <v>286</v>
      </c>
      <c r="GG23" s="132" t="s">
        <v>286</v>
      </c>
      <c r="GH23" s="132" t="s">
        <v>286</v>
      </c>
      <c r="GI23" s="190" t="s">
        <v>286</v>
      </c>
      <c r="GJ23" s="132" t="s">
        <v>286</v>
      </c>
      <c r="GK23" s="132">
        <v>3.1767955801104879</v>
      </c>
      <c r="GL23" s="132">
        <v>3.3050333535476089</v>
      </c>
      <c r="GM23" s="197" t="s">
        <v>286</v>
      </c>
      <c r="GN23" s="190">
        <v>2.7270513757000212</v>
      </c>
      <c r="GO23" s="132">
        <v>3.0501089324618755</v>
      </c>
      <c r="GP23" s="132" t="s">
        <v>286</v>
      </c>
      <c r="GQ23" s="132" t="s">
        <v>286</v>
      </c>
      <c r="GR23" s="132" t="s">
        <v>286</v>
      </c>
      <c r="GS23" s="190" t="s">
        <v>286</v>
      </c>
      <c r="GT23" s="132" t="s">
        <v>286</v>
      </c>
      <c r="GU23" s="132" t="s">
        <v>286</v>
      </c>
      <c r="GV23" s="132" t="s">
        <v>286</v>
      </c>
      <c r="GW23" s="132" t="s">
        <v>286</v>
      </c>
      <c r="GX23" s="190" t="s">
        <v>286</v>
      </c>
      <c r="GY23" s="190" t="s">
        <v>286</v>
      </c>
      <c r="GZ23" s="190">
        <v>4.1023277252823203</v>
      </c>
      <c r="HA23" s="190">
        <v>7.8835657974530218</v>
      </c>
      <c r="HB23" s="190" t="s">
        <v>286</v>
      </c>
      <c r="HC23" s="190">
        <v>4.2672518897829708</v>
      </c>
      <c r="HD23" s="190">
        <v>6.9695084007467312</v>
      </c>
      <c r="HE23" s="190" t="s">
        <v>286</v>
      </c>
      <c r="HF23" s="190" t="s">
        <v>286</v>
      </c>
      <c r="HG23" s="190" t="s">
        <v>286</v>
      </c>
      <c r="HH23" s="190" t="s">
        <v>286</v>
      </c>
      <c r="HI23" s="190" t="s">
        <v>286</v>
      </c>
      <c r="HJ23" s="190" t="s">
        <v>286</v>
      </c>
      <c r="HK23" s="190" t="s">
        <v>286</v>
      </c>
      <c r="HL23" s="132" t="s">
        <v>286</v>
      </c>
      <c r="HM23" s="132" t="s">
        <v>286</v>
      </c>
      <c r="HN23" s="132" t="s">
        <v>286</v>
      </c>
      <c r="HO23" s="132">
        <v>4.3538355217691871</v>
      </c>
      <c r="HP23" s="190">
        <v>8.6719223771982712</v>
      </c>
      <c r="HQ23" s="132" t="s">
        <v>286</v>
      </c>
      <c r="HR23" s="132">
        <v>4.1239629087359742</v>
      </c>
      <c r="HS23" s="132">
        <v>7.8767123287671099</v>
      </c>
      <c r="HT23" s="196" t="s">
        <v>286</v>
      </c>
      <c r="HU23" s="190">
        <v>4.458598726114654</v>
      </c>
      <c r="HV23" s="192">
        <v>3.2660902977905817</v>
      </c>
      <c r="HW23" s="192" t="s">
        <v>286</v>
      </c>
      <c r="HX23" s="192">
        <v>3.3126293995859206</v>
      </c>
      <c r="HY23" s="192">
        <v>5.6416368692888517</v>
      </c>
      <c r="HZ23" s="192" t="s">
        <v>286</v>
      </c>
      <c r="IA23" s="192">
        <v>3.808322824716273</v>
      </c>
      <c r="IB23" s="192">
        <v>4.8025928108426719</v>
      </c>
      <c r="IC23" s="192" t="s">
        <v>286</v>
      </c>
      <c r="ID23" s="192">
        <v>1.9576232151082453</v>
      </c>
      <c r="IE23" s="192">
        <v>3.1231049120679231</v>
      </c>
      <c r="IF23" s="192" t="s">
        <v>286</v>
      </c>
      <c r="IG23" s="192">
        <v>1.6085790884718512</v>
      </c>
      <c r="IH23" s="192">
        <v>3.8868159203980173</v>
      </c>
      <c r="II23" s="192">
        <v>2.8632784538296385</v>
      </c>
      <c r="IJ23" s="192">
        <v>9.3351800554016648</v>
      </c>
      <c r="IK23" s="192">
        <v>7.2971675468074881</v>
      </c>
      <c r="IL23" s="192">
        <v>1.7924528301886802</v>
      </c>
      <c r="IM23" s="192">
        <v>6.2435500515995788</v>
      </c>
      <c r="IN23" s="192">
        <v>10.409217322208972</v>
      </c>
      <c r="IO23" s="192">
        <v>1.3958125623130619</v>
      </c>
      <c r="IP23" s="192">
        <v>8.4237074401008893</v>
      </c>
      <c r="IQ23" s="192">
        <v>11.497641509433931</v>
      </c>
      <c r="IR23" s="192">
        <v>0.68649885583524095</v>
      </c>
      <c r="IS23" s="192" t="s">
        <v>286</v>
      </c>
      <c r="IT23" s="192" t="s">
        <v>286</v>
      </c>
      <c r="IU23" s="192">
        <v>1.2142038946162628</v>
      </c>
      <c r="IV23" s="192" t="s">
        <v>286</v>
      </c>
      <c r="IW23" s="192" t="s">
        <v>286</v>
      </c>
      <c r="IX23" s="192" t="str">
        <f t="shared" si="36"/>
        <v>--</v>
      </c>
      <c r="IY23" s="192" t="str">
        <f t="shared" si="36"/>
        <v>--</v>
      </c>
      <c r="IZ23" s="192" t="str">
        <f t="shared" si="36"/>
        <v>--</v>
      </c>
      <c r="JA23" s="192" t="str">
        <f t="shared" si="36"/>
        <v>--</v>
      </c>
      <c r="JB23" s="192" t="str">
        <f t="shared" si="36"/>
        <v>--</v>
      </c>
      <c r="JC23" s="243">
        <v>3.0815569972196402</v>
      </c>
      <c r="JD23" s="243">
        <v>6.4533476741059301</v>
      </c>
      <c r="JE23" s="243">
        <v>9.4883258817684606</v>
      </c>
      <c r="JF23" s="243">
        <v>1.6806722689075699</v>
      </c>
      <c r="JG23" s="243">
        <v>3.04483837330553</v>
      </c>
      <c r="JH23" s="243">
        <v>5.8823529411764603</v>
      </c>
      <c r="JI23" s="243">
        <v>1.1379470506270299</v>
      </c>
      <c r="JJ23" s="243">
        <v>3.7664783427495401</v>
      </c>
      <c r="JK23" s="243">
        <v>5.6965174129353402</v>
      </c>
      <c r="JL23" s="247">
        <v>0.57509400575094005</v>
      </c>
      <c r="JM23" s="247">
        <v>0.87719298245614097</v>
      </c>
      <c r="JN23" s="243">
        <v>3.1491860154790499</v>
      </c>
      <c r="JO23" s="219">
        <v>6.4886390255329101</v>
      </c>
      <c r="JP23" s="219">
        <v>14.624183006535899</v>
      </c>
      <c r="JQ23" s="219">
        <v>26.8077601410935</v>
      </c>
      <c r="JR23" s="219">
        <v>4.3218085106383004</v>
      </c>
      <c r="JS23" s="219">
        <v>9.2763988220446105</v>
      </c>
      <c r="JT23" s="219">
        <v>24.149021709997299</v>
      </c>
      <c r="JU23" s="219">
        <v>5.0221910768512004</v>
      </c>
      <c r="JV23" s="219">
        <v>10.1602825319207</v>
      </c>
      <c r="JW23" s="219">
        <v>17.777219009303501</v>
      </c>
      <c r="JX23" s="219">
        <v>4.0477770404777704</v>
      </c>
      <c r="JY23" s="219">
        <v>6.3365505665127904</v>
      </c>
      <c r="JZ23" s="219">
        <v>17.465845164746799</v>
      </c>
      <c r="KA23" s="219">
        <v>1.37669119392357</v>
      </c>
      <c r="KB23" s="219">
        <v>1.10314396028682</v>
      </c>
      <c r="KC23" s="219">
        <v>1.0162601626016301</v>
      </c>
      <c r="KD23" s="219">
        <v>1.5333333333333301</v>
      </c>
      <c r="KE23" s="219">
        <v>1.22337059692048</v>
      </c>
      <c r="KF23" s="223">
        <v>0.88282504012841201</v>
      </c>
      <c r="KG23" s="223">
        <v>0.78328981723237501</v>
      </c>
      <c r="KH23" s="219">
        <v>1.6827586206896501</v>
      </c>
      <c r="KI23" s="219">
        <v>3.1979695431472002</v>
      </c>
      <c r="KJ23" s="223">
        <v>0.64430126638525098</v>
      </c>
      <c r="KK23" s="219">
        <v>1.22414520894892</v>
      </c>
      <c r="KL23" s="219">
        <v>3.1024338058304401</v>
      </c>
      <c r="KM23" s="223">
        <v>0.56980056980056903</v>
      </c>
      <c r="KN23" s="219">
        <v>1.0212531051614699</v>
      </c>
      <c r="KO23" s="219">
        <v>2.00609446419503</v>
      </c>
      <c r="KP23" s="223">
        <v>0.355792750722705</v>
      </c>
      <c r="KQ23" s="223">
        <v>0.84459459459459496</v>
      </c>
      <c r="KR23" s="219">
        <v>1.4997321906802299</v>
      </c>
      <c r="KS23" s="223">
        <v>0.78347578347578395</v>
      </c>
      <c r="KT23" s="219">
        <v>1.2689655172413801</v>
      </c>
      <c r="KU23" s="219">
        <v>1.2706480304955501</v>
      </c>
      <c r="KV23" s="223">
        <v>0.62222222222222301</v>
      </c>
      <c r="KW23" s="223">
        <v>0.65414644439755198</v>
      </c>
      <c r="KX23" s="219">
        <v>1.66041778253883</v>
      </c>
      <c r="KY23" s="223">
        <v>0.52244122536214599</v>
      </c>
      <c r="KZ23" s="223">
        <v>0.58011049723757002</v>
      </c>
      <c r="LA23" s="223">
        <v>0.61006609049313698</v>
      </c>
      <c r="LB23" s="223">
        <v>0.42269187986651802</v>
      </c>
      <c r="LC23" s="223">
        <v>0.253646163601776</v>
      </c>
      <c r="LD23" s="223">
        <v>0.48296216796350999</v>
      </c>
      <c r="LE23" s="223">
        <v>0.64133016627078399</v>
      </c>
      <c r="LF23" s="223">
        <v>0.63553467808787001</v>
      </c>
      <c r="LG23" s="223">
        <v>0.73697585768742202</v>
      </c>
      <c r="LH23" s="223">
        <v>0.37853484747272298</v>
      </c>
      <c r="LI23" s="223">
        <v>0.40169133192389</v>
      </c>
      <c r="LJ23" s="223">
        <v>0.69742489270386199</v>
      </c>
      <c r="LK23" s="223">
        <v>0.59424768243403803</v>
      </c>
      <c r="LL23" s="223">
        <v>0.91210613598673396</v>
      </c>
      <c r="LM23" s="219">
        <v>1.1167512690355299</v>
      </c>
      <c r="LN23" s="223">
        <v>0.33407572383073503</v>
      </c>
      <c r="LO23" s="223">
        <v>0.69811719906917802</v>
      </c>
      <c r="LP23" s="219">
        <v>1.42358313188289</v>
      </c>
      <c r="LQ23" s="223">
        <v>0.66555740432612398</v>
      </c>
      <c r="LR23" s="219">
        <v>1.6030956329463799</v>
      </c>
      <c r="LS23" s="219">
        <v>3.8324873096446699</v>
      </c>
      <c r="LT23" s="219">
        <v>1.4692787177203901</v>
      </c>
      <c r="LU23" s="219">
        <v>2.28571428571429</v>
      </c>
      <c r="LV23" s="219">
        <v>6.3995697768217399</v>
      </c>
      <c r="LW23" s="223">
        <v>0.80779282489902804</v>
      </c>
      <c r="LX23" s="219">
        <v>1.6298342541436499</v>
      </c>
      <c r="LY23" s="219">
        <v>3.6557501904036598</v>
      </c>
      <c r="LZ23" s="219">
        <v>1.7825311942958999</v>
      </c>
      <c r="MA23" s="219">
        <v>2.85895806861499</v>
      </c>
      <c r="MB23" s="219">
        <v>4.4050496911093102</v>
      </c>
      <c r="MC23" s="223">
        <v>0.47539814594723101</v>
      </c>
      <c r="MD23" s="223">
        <v>0.93948604586902396</v>
      </c>
      <c r="ME23" s="219">
        <v>1.6764033528066999</v>
      </c>
      <c r="MF23" s="223">
        <v>0.936037441497658</v>
      </c>
      <c r="MG23" s="219">
        <v>1.5234870926788</v>
      </c>
      <c r="MH23" s="219">
        <v>4.4062332079527096</v>
      </c>
      <c r="MI23" s="190" t="str">
        <f t="shared" si="37"/>
        <v>--</v>
      </c>
      <c r="MJ23" s="190" t="str">
        <f t="shared" si="37"/>
        <v>--</v>
      </c>
      <c r="MK23" s="190" t="str">
        <f t="shared" si="37"/>
        <v>--</v>
      </c>
      <c r="ML23" s="190" t="str">
        <f t="shared" si="37"/>
        <v>--</v>
      </c>
      <c r="MM23" s="190" t="str">
        <f t="shared" si="37"/>
        <v>--</v>
      </c>
      <c r="MN23" s="190" t="str">
        <f t="shared" si="37"/>
        <v>--</v>
      </c>
      <c r="MO23" s="190" t="str">
        <f t="shared" si="37"/>
        <v>--</v>
      </c>
      <c r="MP23" s="190" t="str">
        <f t="shared" si="37"/>
        <v>--</v>
      </c>
      <c r="MQ23" s="190" t="str">
        <f t="shared" si="37"/>
        <v>--</v>
      </c>
      <c r="MR23" s="190" t="str">
        <f t="shared" si="37"/>
        <v>--</v>
      </c>
      <c r="MS23" s="190" t="str">
        <f t="shared" si="38"/>
        <v>--</v>
      </c>
      <c r="MT23" s="190" t="str">
        <f t="shared" si="38"/>
        <v>--</v>
      </c>
      <c r="MU23" s="190" t="str">
        <f t="shared" si="38"/>
        <v>--</v>
      </c>
      <c r="MV23" s="190" t="str">
        <f t="shared" si="38"/>
        <v>--</v>
      </c>
      <c r="MW23" s="190" t="str">
        <f t="shared" si="38"/>
        <v>--</v>
      </c>
      <c r="MX23" s="190" t="str">
        <f t="shared" si="38"/>
        <v>--</v>
      </c>
      <c r="MY23" s="190" t="str">
        <f t="shared" si="38"/>
        <v>--</v>
      </c>
      <c r="MZ23" s="190" t="str">
        <f t="shared" si="38"/>
        <v>--</v>
      </c>
      <c r="NA23" s="190" t="str">
        <f t="shared" si="38"/>
        <v>--</v>
      </c>
      <c r="NB23" s="190" t="str">
        <f t="shared" si="38"/>
        <v>--</v>
      </c>
      <c r="NC23" s="190" t="str">
        <f t="shared" si="39"/>
        <v>--</v>
      </c>
      <c r="ND23" s="190" t="str">
        <f t="shared" si="39"/>
        <v>--</v>
      </c>
      <c r="NE23" s="190" t="str">
        <f t="shared" si="39"/>
        <v>--</v>
      </c>
      <c r="NF23" s="190" t="str">
        <f t="shared" si="39"/>
        <v>--</v>
      </c>
      <c r="NG23" s="190" t="str">
        <f t="shared" si="39"/>
        <v>--</v>
      </c>
      <c r="NH23" s="190" t="str">
        <f t="shared" si="39"/>
        <v>--</v>
      </c>
      <c r="NI23" s="190" t="str">
        <f t="shared" si="39"/>
        <v>--</v>
      </c>
      <c r="NJ23" s="190" t="str">
        <f t="shared" si="39"/>
        <v>--</v>
      </c>
      <c r="NL23" s="378" t="str">
        <f t="shared" si="4"/>
        <v>--</v>
      </c>
      <c r="NM23" s="381">
        <v>1.2809187279151979</v>
      </c>
      <c r="NN23" s="381">
        <v>2.0017993702204264</v>
      </c>
      <c r="NO23" s="381">
        <v>2.6499302649930301</v>
      </c>
      <c r="NP23" s="378" t="str">
        <f t="shared" si="5"/>
        <v>--</v>
      </c>
      <c r="NQ23" s="381">
        <v>0.57662452872033665</v>
      </c>
      <c r="NR23" s="378" t="str">
        <f t="shared" si="6"/>
        <v>--</v>
      </c>
      <c r="NS23" s="381">
        <v>5.3333333333333437</v>
      </c>
      <c r="NT23" s="378" t="str">
        <f t="shared" si="7"/>
        <v>--</v>
      </c>
      <c r="NU23" s="381">
        <v>16.822429906542034</v>
      </c>
      <c r="NV23" s="378" t="str">
        <f t="shared" si="8"/>
        <v>--</v>
      </c>
      <c r="NW23" s="381">
        <v>0.79487745639213969</v>
      </c>
      <c r="NX23" s="378" t="str">
        <f t="shared" si="9"/>
        <v>--</v>
      </c>
      <c r="NY23" s="381">
        <v>5.3220648698035777</v>
      </c>
      <c r="NZ23" s="378" t="str">
        <f t="shared" si="10"/>
        <v>--</v>
      </c>
      <c r="OA23" s="381">
        <v>20.378027170702921</v>
      </c>
      <c r="OB23" s="378" t="str">
        <f t="shared" si="11"/>
        <v>--</v>
      </c>
      <c r="OC23" s="378" t="str">
        <f t="shared" si="11"/>
        <v>--</v>
      </c>
      <c r="OD23" s="381">
        <v>1.8819702602230495</v>
      </c>
      <c r="OE23" s="381">
        <v>5.2702339338531878</v>
      </c>
      <c r="OF23" s="381">
        <v>9.0660705414803786</v>
      </c>
      <c r="OG23" s="378" t="str">
        <f t="shared" si="40"/>
        <v>--</v>
      </c>
      <c r="OH23" s="378" t="str">
        <f t="shared" si="40"/>
        <v>--</v>
      </c>
      <c r="OI23" s="378" t="str">
        <f t="shared" si="40"/>
        <v>--</v>
      </c>
      <c r="OJ23" s="381">
        <v>0.97345132743362939</v>
      </c>
      <c r="OK23" s="381">
        <v>1.7104714226115947</v>
      </c>
      <c r="OL23" s="381">
        <v>4.9066666666666769</v>
      </c>
      <c r="OM23" s="378" t="str">
        <f t="shared" si="41"/>
        <v>--</v>
      </c>
      <c r="ON23" s="378" t="str">
        <f t="shared" si="41"/>
        <v>--</v>
      </c>
      <c r="OO23" s="378" t="str">
        <f t="shared" si="41"/>
        <v>--</v>
      </c>
      <c r="OP23" s="381">
        <v>1.0386740331491693</v>
      </c>
      <c r="OQ23" s="381">
        <v>1.1716989634970725</v>
      </c>
      <c r="OR23" s="381">
        <v>1.9843487982112902</v>
      </c>
      <c r="OS23" s="378" t="str">
        <f t="shared" si="42"/>
        <v>--</v>
      </c>
      <c r="OT23" s="378" t="str">
        <f t="shared" si="42"/>
        <v>--</v>
      </c>
      <c r="OU23" s="381">
        <v>0.59734513274336321</v>
      </c>
      <c r="OV23" s="381">
        <v>0.85759422252313044</v>
      </c>
      <c r="OW23" s="381">
        <v>1.5117581187010056</v>
      </c>
      <c r="OX23" s="378" t="str">
        <f t="shared" si="15"/>
        <v>--</v>
      </c>
      <c r="OY23" s="381">
        <v>4.8040735001107047</v>
      </c>
      <c r="OZ23" s="381">
        <v>9.5804633688165506</v>
      </c>
      <c r="PA23" s="381">
        <v>17.017310252995948</v>
      </c>
      <c r="PB23" s="378" t="str">
        <f t="shared" si="16"/>
        <v>--</v>
      </c>
      <c r="PC23" s="381">
        <v>10.066371681415928</v>
      </c>
      <c r="PD23" s="381">
        <v>16.208914903196685</v>
      </c>
      <c r="PE23" s="381">
        <v>26.436140546569952</v>
      </c>
      <c r="PF23" s="378" t="str">
        <f t="shared" si="17"/>
        <v>--</v>
      </c>
      <c r="PG23" s="381">
        <v>4.393398751115063</v>
      </c>
      <c r="PH23" s="381">
        <v>9.3956670467503116</v>
      </c>
      <c r="PI23" s="381">
        <v>20.792079207920793</v>
      </c>
      <c r="PJ23" s="378" t="str">
        <f t="shared" si="18"/>
        <v>--</v>
      </c>
      <c r="PK23" s="381">
        <v>3.4229828850855677</v>
      </c>
      <c r="PL23" s="381">
        <v>7.2302810516772285</v>
      </c>
      <c r="PM23" s="381">
        <v>16.109080685971335</v>
      </c>
      <c r="PN23" s="378" t="str">
        <f t="shared" si="19"/>
        <v>--</v>
      </c>
      <c r="PO23" s="381">
        <v>2.5463480008934645</v>
      </c>
      <c r="PP23" s="381">
        <v>1.4595210946408181</v>
      </c>
      <c r="PQ23" s="381">
        <v>0.7893994925288994</v>
      </c>
      <c r="PR23" s="378" t="str">
        <f t="shared" si="20"/>
        <v>--</v>
      </c>
      <c r="PS23" s="381">
        <v>1.1635712687402056</v>
      </c>
      <c r="PT23" s="381">
        <v>1.4853747714808059</v>
      </c>
      <c r="PU23" s="381">
        <v>2.9627539503386022</v>
      </c>
      <c r="PV23" s="378" t="str">
        <f t="shared" si="21"/>
        <v>--</v>
      </c>
      <c r="PW23" s="381">
        <v>0.82922456297624392</v>
      </c>
      <c r="PX23" s="381">
        <v>1.0735495660118772</v>
      </c>
      <c r="PY23" s="381">
        <v>1.2693935119887194</v>
      </c>
      <c r="PZ23" s="378" t="str">
        <f t="shared" si="22"/>
        <v>--</v>
      </c>
      <c r="QA23" s="381">
        <v>0.64978713869594518</v>
      </c>
      <c r="QB23" s="381">
        <v>0.6395614435815431</v>
      </c>
      <c r="QC23" s="381">
        <v>0.95909732016925542</v>
      </c>
      <c r="QD23" s="378" t="str">
        <f t="shared" si="23"/>
        <v>--</v>
      </c>
      <c r="QE23" s="381">
        <v>0.49349484073575645</v>
      </c>
      <c r="QF23" s="381">
        <v>0.57286892758936703</v>
      </c>
      <c r="QG23" s="381">
        <v>0.39682539682539719</v>
      </c>
      <c r="QH23" s="378" t="str">
        <f t="shared" si="24"/>
        <v>--</v>
      </c>
      <c r="QI23" s="381">
        <v>0.49228015215931997</v>
      </c>
      <c r="QJ23" s="381">
        <v>0.70905763952424605</v>
      </c>
      <c r="QK23" s="381">
        <v>0.50904977375565652</v>
      </c>
    </row>
    <row r="24" spans="1:453" x14ac:dyDescent="0.25">
      <c r="A24" s="114">
        <v>20</v>
      </c>
      <c r="B24" s="93" t="s">
        <v>20</v>
      </c>
      <c r="C24" s="189">
        <v>8.3018867924528319</v>
      </c>
      <c r="D24" s="189">
        <v>36.426116838487985</v>
      </c>
      <c r="E24" s="189">
        <v>44.670050761421308</v>
      </c>
      <c r="F24" s="189">
        <v>3.6231884057971011</v>
      </c>
      <c r="G24" s="189">
        <v>21.702127659574483</v>
      </c>
      <c r="H24" s="189">
        <v>32.835820895522396</v>
      </c>
      <c r="I24" s="189">
        <v>2.8301886792452837</v>
      </c>
      <c r="J24" s="189">
        <v>19.008264462809912</v>
      </c>
      <c r="K24" s="189">
        <v>22.619047619047624</v>
      </c>
      <c r="L24" s="189">
        <v>2.0161290322580645</v>
      </c>
      <c r="M24" s="190">
        <v>15.564202334630352</v>
      </c>
      <c r="N24" s="190">
        <v>24.761904761904773</v>
      </c>
      <c r="O24" s="190">
        <v>1.5037593984962407</v>
      </c>
      <c r="P24" s="190">
        <v>11.2</v>
      </c>
      <c r="Q24" s="190">
        <v>26.13636363636363</v>
      </c>
      <c r="R24" s="190" t="s">
        <v>286</v>
      </c>
      <c r="S24" s="190" t="s">
        <v>286</v>
      </c>
      <c r="T24" s="190" t="s">
        <v>286</v>
      </c>
      <c r="U24" s="190">
        <v>3.6101083032490973</v>
      </c>
      <c r="V24" s="190">
        <v>22.362869198312261</v>
      </c>
      <c r="W24" s="190">
        <v>33.000000000000007</v>
      </c>
      <c r="X24" s="190">
        <v>3.3018867924528315</v>
      </c>
      <c r="Y24" s="190">
        <v>19.502074688796665</v>
      </c>
      <c r="Z24" s="190">
        <v>20.731707317073166</v>
      </c>
      <c r="AA24" s="190">
        <v>2.0080321285140572</v>
      </c>
      <c r="AB24" s="132">
        <v>16.342412451361863</v>
      </c>
      <c r="AC24" s="132">
        <v>26.066350710900487</v>
      </c>
      <c r="AD24" s="132">
        <v>1.1235955056179787</v>
      </c>
      <c r="AE24" s="132">
        <v>14.453125</v>
      </c>
      <c r="AF24" s="190">
        <v>25.423728813559325</v>
      </c>
      <c r="AG24" s="189">
        <v>1.8867924528301894</v>
      </c>
      <c r="AH24" s="189">
        <v>8.9347079037800761</v>
      </c>
      <c r="AI24" s="191">
        <v>17.766497461928935</v>
      </c>
      <c r="AJ24" s="191">
        <v>0</v>
      </c>
      <c r="AK24" s="190">
        <v>8.9361702127659584</v>
      </c>
      <c r="AL24" s="190">
        <v>11.94029850746268</v>
      </c>
      <c r="AM24" s="190">
        <v>0.47169811320754707</v>
      </c>
      <c r="AN24" s="190">
        <v>7.0247933884297558</v>
      </c>
      <c r="AO24" s="190">
        <v>9.5238095238095255</v>
      </c>
      <c r="AP24" s="190">
        <v>0.80645161290322587</v>
      </c>
      <c r="AQ24" s="190">
        <v>4.280155642023348</v>
      </c>
      <c r="AR24" s="190">
        <v>9.5238095238095219</v>
      </c>
      <c r="AS24" s="190">
        <v>0</v>
      </c>
      <c r="AT24" s="190">
        <v>2.4000000000000026</v>
      </c>
      <c r="AU24" s="190">
        <v>9.0909090909090953</v>
      </c>
      <c r="AV24" s="190" t="s">
        <v>286</v>
      </c>
      <c r="AW24" s="190" t="s">
        <v>286</v>
      </c>
      <c r="AX24" s="132" t="s">
        <v>286</v>
      </c>
      <c r="AY24" s="132" t="s">
        <v>286</v>
      </c>
      <c r="AZ24" s="132" t="s">
        <v>286</v>
      </c>
      <c r="BA24" s="132" t="s">
        <v>286</v>
      </c>
      <c r="BB24" s="190" t="s">
        <v>286</v>
      </c>
      <c r="BC24" s="132" t="s">
        <v>286</v>
      </c>
      <c r="BD24" s="132" t="s">
        <v>286</v>
      </c>
      <c r="BE24" s="132">
        <v>0.40322580645161277</v>
      </c>
      <c r="BF24" s="132">
        <v>3.1128404669260714</v>
      </c>
      <c r="BG24" s="190">
        <v>14.218009478673002</v>
      </c>
      <c r="BH24" s="132">
        <v>1.1320754716981138</v>
      </c>
      <c r="BI24" s="132">
        <v>9.0196078431372602</v>
      </c>
      <c r="BJ24" s="132">
        <v>18.644067796610184</v>
      </c>
      <c r="BK24" s="132">
        <v>3.6144578313253026</v>
      </c>
      <c r="BL24" s="190">
        <v>11.428571428571434</v>
      </c>
      <c r="BM24" s="132">
        <v>21.428571428571423</v>
      </c>
      <c r="BN24" s="192">
        <v>3.0075187969924815</v>
      </c>
      <c r="BO24" s="192">
        <v>17.857142857142854</v>
      </c>
      <c r="BP24" s="192">
        <v>18.556701030927833</v>
      </c>
      <c r="BQ24" s="190">
        <v>3.2710280373831773</v>
      </c>
      <c r="BR24" s="132">
        <v>18.025751072961388</v>
      </c>
      <c r="BS24" s="132">
        <v>18.934911242603558</v>
      </c>
      <c r="BT24" s="132">
        <v>0.81632653061224481</v>
      </c>
      <c r="BU24" s="190">
        <v>19.607843137254914</v>
      </c>
      <c r="BV24" s="132">
        <v>26.1904761904762</v>
      </c>
      <c r="BW24" s="132">
        <v>1.1278195488721814</v>
      </c>
      <c r="BX24" s="132">
        <v>16.064257028112443</v>
      </c>
      <c r="BY24" s="190">
        <v>32.386363636363633</v>
      </c>
      <c r="BZ24" s="132">
        <v>2.4096385542168686</v>
      </c>
      <c r="CA24" s="132">
        <v>7.5000000000000009</v>
      </c>
      <c r="CB24" s="132">
        <v>14.285714285714283</v>
      </c>
      <c r="CC24" s="190">
        <v>1.503759398496241</v>
      </c>
      <c r="CD24" s="132">
        <v>11.160714285714286</v>
      </c>
      <c r="CE24" s="132">
        <v>13.402061855670103</v>
      </c>
      <c r="CF24" s="132">
        <v>1.8691588785046731</v>
      </c>
      <c r="CG24" s="190">
        <v>12.875536480686696</v>
      </c>
      <c r="CH24" s="132">
        <v>11.834319526627221</v>
      </c>
      <c r="CI24" s="132">
        <v>0.81632653061224503</v>
      </c>
      <c r="CJ24" s="132">
        <v>11.372549019607836</v>
      </c>
      <c r="CK24" s="132">
        <v>19.523809523809515</v>
      </c>
      <c r="CL24" s="132">
        <v>0</v>
      </c>
      <c r="CM24" s="132">
        <v>11.646586345381527</v>
      </c>
      <c r="CN24" s="132">
        <v>23.863636363636367</v>
      </c>
      <c r="CO24" s="132">
        <v>6.4000000000000021</v>
      </c>
      <c r="CP24" s="190">
        <v>5.6338028169014134</v>
      </c>
      <c r="CQ24" s="132">
        <v>2.5510204081632657</v>
      </c>
      <c r="CR24" s="132">
        <v>7.4074074074074039</v>
      </c>
      <c r="CS24" s="192">
        <v>5.8035714285714297</v>
      </c>
      <c r="CT24" s="192">
        <v>3.0612244897959187</v>
      </c>
      <c r="CU24" s="190">
        <v>2.3364485981308412</v>
      </c>
      <c r="CV24" s="132">
        <v>8.0168776371308006</v>
      </c>
      <c r="CW24" s="132">
        <v>2.3391812865497079</v>
      </c>
      <c r="CX24" s="192">
        <v>3.8461538461538471</v>
      </c>
      <c r="CY24" s="192">
        <v>4.8979591836734722</v>
      </c>
      <c r="CZ24" s="190">
        <v>2.4630541871921192</v>
      </c>
      <c r="DA24" s="132">
        <v>1.9230769230769231</v>
      </c>
      <c r="DB24" s="132">
        <v>3.7500000000000013</v>
      </c>
      <c r="DC24" s="192">
        <v>9.9415204678362592</v>
      </c>
      <c r="DD24" s="192" t="s">
        <v>286</v>
      </c>
      <c r="DE24" s="190">
        <v>2.8268551236749118</v>
      </c>
      <c r="DF24" s="132">
        <v>5.6122448979591857</v>
      </c>
      <c r="DG24" s="132" t="s">
        <v>286</v>
      </c>
      <c r="DH24" s="192">
        <v>5.8295964125560573</v>
      </c>
      <c r="DI24" s="192">
        <v>5.1020408163265323</v>
      </c>
      <c r="DJ24" s="190" t="s">
        <v>286</v>
      </c>
      <c r="DK24" s="132">
        <v>5.9322033898305087</v>
      </c>
      <c r="DL24" s="132">
        <v>1.169590643274854</v>
      </c>
      <c r="DM24" s="132" t="s">
        <v>286</v>
      </c>
      <c r="DN24" s="132">
        <v>4.5081967213114762</v>
      </c>
      <c r="DO24" s="190">
        <v>6.8965517241379297</v>
      </c>
      <c r="DP24" s="132" t="s">
        <v>286</v>
      </c>
      <c r="DQ24" s="132">
        <v>2.9288702928870296</v>
      </c>
      <c r="DR24" s="132">
        <v>11.695906432748536</v>
      </c>
      <c r="DS24" s="132" t="s">
        <v>286</v>
      </c>
      <c r="DT24" s="190" t="s">
        <v>286</v>
      </c>
      <c r="DU24" s="194" t="s">
        <v>286</v>
      </c>
      <c r="DV24" s="194" t="s">
        <v>286</v>
      </c>
      <c r="DW24" s="192">
        <v>4.484304932735431</v>
      </c>
      <c r="DX24" s="194">
        <v>4.0816326530612246</v>
      </c>
      <c r="DY24" s="190" t="s">
        <v>286</v>
      </c>
      <c r="DZ24" s="190">
        <v>2.9661016949152534</v>
      </c>
      <c r="EA24" s="190">
        <v>1.1764705882352942</v>
      </c>
      <c r="EB24" s="190" t="s">
        <v>286</v>
      </c>
      <c r="EC24" s="190">
        <v>3.6734693877551026</v>
      </c>
      <c r="ED24" s="190">
        <v>3.940886699507391</v>
      </c>
      <c r="EE24" s="190" t="s">
        <v>286</v>
      </c>
      <c r="EF24" s="190">
        <v>2.5104602510460245</v>
      </c>
      <c r="EG24" s="190">
        <v>14.035087719298245</v>
      </c>
      <c r="EH24" s="190" t="s">
        <v>286</v>
      </c>
      <c r="EI24" s="190">
        <v>2.8169014084507067</v>
      </c>
      <c r="EJ24" s="190">
        <v>7.1428571428571468</v>
      </c>
      <c r="EK24" s="190" t="s">
        <v>286</v>
      </c>
      <c r="EL24" s="132">
        <v>7.1428571428571423</v>
      </c>
      <c r="EM24" s="132">
        <v>6.6326530612244916</v>
      </c>
      <c r="EN24" s="132" t="s">
        <v>286</v>
      </c>
      <c r="EO24" s="132">
        <v>5.0847457627118651</v>
      </c>
      <c r="EP24" s="190">
        <v>2.9411764705882346</v>
      </c>
      <c r="EQ24" s="132" t="s">
        <v>286</v>
      </c>
      <c r="ER24" s="132">
        <v>3.6885245901639356</v>
      </c>
      <c r="ES24" s="132">
        <v>7.3891625615763541</v>
      </c>
      <c r="ET24" s="132" t="s">
        <v>286</v>
      </c>
      <c r="EU24" s="190">
        <v>2.1008403361344548</v>
      </c>
      <c r="EV24" s="132">
        <v>7.6023391812865482</v>
      </c>
      <c r="EW24" s="132" t="s">
        <v>286</v>
      </c>
      <c r="EX24" s="132">
        <v>1.7857142857142858</v>
      </c>
      <c r="EY24" s="132">
        <v>3.06122448979592</v>
      </c>
      <c r="EZ24" s="190" t="s">
        <v>286</v>
      </c>
      <c r="FA24" s="132">
        <v>3.1250000000000004</v>
      </c>
      <c r="FB24" s="132">
        <v>2.0408163265306127</v>
      </c>
      <c r="FC24" s="132" t="s">
        <v>286</v>
      </c>
      <c r="FD24" s="132">
        <v>4.2735042735042743</v>
      </c>
      <c r="FE24" s="190">
        <v>1.7647058823529411</v>
      </c>
      <c r="FF24" s="132" t="s">
        <v>286</v>
      </c>
      <c r="FG24" s="132">
        <v>1.2295081967213122</v>
      </c>
      <c r="FH24" s="132">
        <v>1.4778325123152716</v>
      </c>
      <c r="FI24" s="132" t="s">
        <v>286</v>
      </c>
      <c r="FJ24" s="190">
        <v>1.2552301255230132</v>
      </c>
      <c r="FK24" s="132">
        <v>6.4327485380116958</v>
      </c>
      <c r="FL24" s="132" t="s">
        <v>286</v>
      </c>
      <c r="FM24" s="132" t="s">
        <v>286</v>
      </c>
      <c r="FN24" s="132" t="s">
        <v>286</v>
      </c>
      <c r="FO24" s="190" t="s">
        <v>286</v>
      </c>
      <c r="FP24" s="132">
        <v>8.4821428571428612</v>
      </c>
      <c r="FQ24" s="132">
        <v>5.1020408163265323</v>
      </c>
      <c r="FR24" s="132" t="s">
        <v>286</v>
      </c>
      <c r="FS24" s="132">
        <v>7.2340425531914887</v>
      </c>
      <c r="FT24" s="190">
        <v>3.5294117647058831</v>
      </c>
      <c r="FU24" s="132" t="s">
        <v>286</v>
      </c>
      <c r="FV24" s="132">
        <v>2.8806584362139911</v>
      </c>
      <c r="FW24" s="132">
        <v>4.4334975369458141</v>
      </c>
      <c r="FX24" s="132" t="s">
        <v>286</v>
      </c>
      <c r="FY24" s="190">
        <v>1.2552301255230129</v>
      </c>
      <c r="FZ24" s="132">
        <v>7.6470588235294104</v>
      </c>
      <c r="GA24" s="132" t="s">
        <v>286</v>
      </c>
      <c r="GB24" s="132" t="s">
        <v>286</v>
      </c>
      <c r="GC24" s="132" t="s">
        <v>286</v>
      </c>
      <c r="GD24" s="190" t="s">
        <v>286</v>
      </c>
      <c r="GE24" s="132" t="s">
        <v>286</v>
      </c>
      <c r="GF24" s="132" t="s">
        <v>286</v>
      </c>
      <c r="GG24" s="132" t="s">
        <v>286</v>
      </c>
      <c r="GH24" s="132" t="s">
        <v>286</v>
      </c>
      <c r="GI24" s="190" t="s">
        <v>286</v>
      </c>
      <c r="GJ24" s="132" t="s">
        <v>286</v>
      </c>
      <c r="GK24" s="132">
        <v>3.2786885245901631</v>
      </c>
      <c r="GL24" s="132">
        <v>3.4482758620689657</v>
      </c>
      <c r="GM24" s="197" t="s">
        <v>286</v>
      </c>
      <c r="GN24" s="190">
        <v>2.0920502092050217</v>
      </c>
      <c r="GO24" s="132">
        <v>9.9999999999999929</v>
      </c>
      <c r="GP24" s="132" t="s">
        <v>286</v>
      </c>
      <c r="GQ24" s="132" t="s">
        <v>286</v>
      </c>
      <c r="GR24" s="132" t="s">
        <v>286</v>
      </c>
      <c r="GS24" s="190" t="s">
        <v>286</v>
      </c>
      <c r="GT24" s="132" t="s">
        <v>286</v>
      </c>
      <c r="GU24" s="132" t="s">
        <v>286</v>
      </c>
      <c r="GV24" s="132" t="s">
        <v>286</v>
      </c>
      <c r="GW24" s="132" t="s">
        <v>286</v>
      </c>
      <c r="GX24" s="190" t="s">
        <v>286</v>
      </c>
      <c r="GY24" s="190" t="s">
        <v>286</v>
      </c>
      <c r="GZ24" s="190">
        <v>2.8688524590163924</v>
      </c>
      <c r="HA24" s="190">
        <v>4.9261083743842375</v>
      </c>
      <c r="HB24" s="190" t="s">
        <v>286</v>
      </c>
      <c r="HC24" s="190">
        <v>4.1841004184100443</v>
      </c>
      <c r="HD24" s="190">
        <v>8.8235294117647065</v>
      </c>
      <c r="HE24" s="190" t="s">
        <v>286</v>
      </c>
      <c r="HF24" s="190" t="s">
        <v>286</v>
      </c>
      <c r="HG24" s="190" t="s">
        <v>286</v>
      </c>
      <c r="HH24" s="190" t="s">
        <v>286</v>
      </c>
      <c r="HI24" s="190" t="s">
        <v>286</v>
      </c>
      <c r="HJ24" s="190" t="s">
        <v>286</v>
      </c>
      <c r="HK24" s="190" t="s">
        <v>286</v>
      </c>
      <c r="HL24" s="132" t="s">
        <v>286</v>
      </c>
      <c r="HM24" s="132" t="s">
        <v>286</v>
      </c>
      <c r="HN24" s="132" t="s">
        <v>286</v>
      </c>
      <c r="HO24" s="132">
        <v>3.6885245901639339</v>
      </c>
      <c r="HP24" s="190">
        <v>6.4039408866995089</v>
      </c>
      <c r="HQ24" s="132" t="s">
        <v>286</v>
      </c>
      <c r="HR24" s="132">
        <v>5.4621848739495791</v>
      </c>
      <c r="HS24" s="132">
        <v>15.882352941176471</v>
      </c>
      <c r="HT24" s="196" t="s">
        <v>286</v>
      </c>
      <c r="HU24" s="190">
        <v>2.5</v>
      </c>
      <c r="HV24" s="192">
        <v>3.0612244897959209</v>
      </c>
      <c r="HW24" s="192" t="s">
        <v>286</v>
      </c>
      <c r="HX24" s="192">
        <v>3.5714285714285725</v>
      </c>
      <c r="HY24" s="192">
        <v>3.0612244897959187</v>
      </c>
      <c r="HZ24" s="192" t="s">
        <v>286</v>
      </c>
      <c r="IA24" s="192">
        <v>4.7008547008547001</v>
      </c>
      <c r="IB24" s="192">
        <v>1.169590643274854</v>
      </c>
      <c r="IC24" s="192" t="s">
        <v>286</v>
      </c>
      <c r="ID24" s="192">
        <v>1.6393442622950816</v>
      </c>
      <c r="IE24" s="192">
        <v>2.9556650246305427</v>
      </c>
      <c r="IF24" s="192" t="s">
        <v>286</v>
      </c>
      <c r="IG24" s="192">
        <v>0.83682008368200844</v>
      </c>
      <c r="IH24" s="192">
        <v>8.2352941176470633</v>
      </c>
      <c r="II24" s="192">
        <v>3.1872509960159365</v>
      </c>
      <c r="IJ24" s="192">
        <v>6.7857142857142883</v>
      </c>
      <c r="IK24" s="192">
        <v>6.12244897959184</v>
      </c>
      <c r="IL24" s="192">
        <v>2.2140221402214042</v>
      </c>
      <c r="IM24" s="192">
        <v>5.3333333333333357</v>
      </c>
      <c r="IN24" s="192">
        <v>5.1020408163265341</v>
      </c>
      <c r="IO24" s="192">
        <v>2.3474178403755879</v>
      </c>
      <c r="IP24" s="192">
        <v>11.538461538461533</v>
      </c>
      <c r="IQ24" s="192">
        <v>3.5294117647058831</v>
      </c>
      <c r="IR24" s="192">
        <v>1.7167381974248925</v>
      </c>
      <c r="IS24" s="192" t="s">
        <v>286</v>
      </c>
      <c r="IT24" s="192" t="s">
        <v>286</v>
      </c>
      <c r="IU24" s="192">
        <v>0.38461538461538469</v>
      </c>
      <c r="IV24" s="192" t="s">
        <v>286</v>
      </c>
      <c r="IW24" s="192" t="s">
        <v>286</v>
      </c>
      <c r="IX24" s="192" t="str">
        <f t="shared" si="36"/>
        <v>--</v>
      </c>
      <c r="IY24" s="192" t="str">
        <f t="shared" si="36"/>
        <v>--</v>
      </c>
      <c r="IZ24" s="192" t="str">
        <f t="shared" si="36"/>
        <v>--</v>
      </c>
      <c r="JA24" s="192" t="str">
        <f t="shared" si="36"/>
        <v>--</v>
      </c>
      <c r="JB24" s="192" t="str">
        <f t="shared" si="36"/>
        <v>--</v>
      </c>
      <c r="JC24" s="243">
        <v>1.9685039370078701</v>
      </c>
      <c r="JD24" s="243">
        <v>5.2830188679245298</v>
      </c>
      <c r="JE24" s="243">
        <v>16.326530612244898</v>
      </c>
      <c r="JF24" s="243">
        <v>2.2522522522522501</v>
      </c>
      <c r="JG24" s="243">
        <v>2.9166666666666701</v>
      </c>
      <c r="JH24" s="243">
        <v>5.2325581395348904</v>
      </c>
      <c r="JI24" s="247">
        <v>0.78740157480314998</v>
      </c>
      <c r="JJ24" s="243">
        <v>2.6415094339622698</v>
      </c>
      <c r="JK24" s="243">
        <v>10.714285714285699</v>
      </c>
      <c r="JL24" s="247">
        <v>0.90090090090090102</v>
      </c>
      <c r="JM24" s="243">
        <v>1.25</v>
      </c>
      <c r="JN24" s="243">
        <v>5.8139534883720998</v>
      </c>
      <c r="JO24" s="219">
        <v>2.7450980392156898</v>
      </c>
      <c r="JP24" s="219">
        <v>6.4393939393939403</v>
      </c>
      <c r="JQ24" s="219">
        <v>32.820512820512803</v>
      </c>
      <c r="JR24" s="219">
        <v>4.0540540540540597</v>
      </c>
      <c r="JS24" s="219">
        <v>5.46218487394958</v>
      </c>
      <c r="JT24" s="219">
        <v>18.235294117647101</v>
      </c>
      <c r="JU24" s="219">
        <v>1.5686274509803899</v>
      </c>
      <c r="JV24" s="219">
        <v>3.4090909090909101</v>
      </c>
      <c r="JW24" s="219">
        <v>23.589743589743598</v>
      </c>
      <c r="JX24" s="219">
        <v>2.2522522522522501</v>
      </c>
      <c r="JY24" s="219">
        <v>2.5210084033613498</v>
      </c>
      <c r="JZ24" s="219">
        <v>11.176470588235301</v>
      </c>
      <c r="KA24" s="219">
        <v>1.5810276679841899</v>
      </c>
      <c r="KB24" s="223">
        <v>0.37878787878787901</v>
      </c>
      <c r="KC24" s="219">
        <v>1.53061224489796</v>
      </c>
      <c r="KD24" s="223">
        <v>0.90090090090090102</v>
      </c>
      <c r="KE24" s="219">
        <v>1.2552301255230101</v>
      </c>
      <c r="KF24" s="219">
        <v>0</v>
      </c>
      <c r="KG24" s="223">
        <v>0.39525691699604798</v>
      </c>
      <c r="KH24" s="219">
        <v>0</v>
      </c>
      <c r="KI24" s="219">
        <v>3.5897435897435899</v>
      </c>
      <c r="KJ24" s="219">
        <v>0</v>
      </c>
      <c r="KK24" s="223">
        <v>0.836820083682009</v>
      </c>
      <c r="KL24" s="219">
        <v>2.3529411764705901</v>
      </c>
      <c r="KM24" s="223">
        <v>0.39525691699604798</v>
      </c>
      <c r="KN24" s="219">
        <v>0</v>
      </c>
      <c r="KO24" s="219">
        <v>3.06122448979592</v>
      </c>
      <c r="KP24" s="219">
        <v>0</v>
      </c>
      <c r="KQ24" s="219">
        <v>0</v>
      </c>
      <c r="KR24" s="223">
        <v>0.58823529411764697</v>
      </c>
      <c r="KS24" s="223">
        <v>0.39525691699604798</v>
      </c>
      <c r="KT24" s="223">
        <v>0.37878787878787901</v>
      </c>
      <c r="KU24" s="219">
        <v>1.0204081632653099</v>
      </c>
      <c r="KV24" s="219">
        <v>0</v>
      </c>
      <c r="KW24" s="223">
        <v>0.836820083682008</v>
      </c>
      <c r="KX24" s="223">
        <v>0.58823529411764697</v>
      </c>
      <c r="KY24" s="223">
        <v>0.39525691699604798</v>
      </c>
      <c r="KZ24" s="219">
        <v>0</v>
      </c>
      <c r="LA24" s="223">
        <v>0.51020408163265296</v>
      </c>
      <c r="LB24" s="219">
        <v>0</v>
      </c>
      <c r="LC24" s="219">
        <v>0</v>
      </c>
      <c r="LD24" s="219">
        <v>0</v>
      </c>
      <c r="LE24" s="223">
        <v>0.39525691699604798</v>
      </c>
      <c r="LF24" s="219">
        <v>0</v>
      </c>
      <c r="LG24" s="219">
        <v>1.53061224489796</v>
      </c>
      <c r="LH24" s="219">
        <v>0</v>
      </c>
      <c r="LI24" s="219">
        <v>0</v>
      </c>
      <c r="LJ24" s="219">
        <v>0</v>
      </c>
      <c r="LK24" s="223">
        <v>0.79051383399209496</v>
      </c>
      <c r="LL24" s="219">
        <v>0</v>
      </c>
      <c r="LM24" s="219">
        <v>1.53061224489796</v>
      </c>
      <c r="LN24" s="219">
        <v>0</v>
      </c>
      <c r="LO24" s="223">
        <v>0.418410041841004</v>
      </c>
      <c r="LP24" s="223">
        <v>0.58823529411764697</v>
      </c>
      <c r="LQ24" s="223">
        <v>0.79051383399209496</v>
      </c>
      <c r="LR24" s="223">
        <v>0.37878787878787901</v>
      </c>
      <c r="LS24" s="219">
        <v>3.5714285714285698</v>
      </c>
      <c r="LT24" s="219">
        <v>0</v>
      </c>
      <c r="LU24" s="219">
        <v>2.0920502092050199</v>
      </c>
      <c r="LV24" s="219">
        <v>3.52941176470588</v>
      </c>
      <c r="LW24" s="219">
        <v>1.5810276679841899</v>
      </c>
      <c r="LX24" s="223">
        <v>0.75757575757575701</v>
      </c>
      <c r="LY24" s="219">
        <v>4.0816326530612201</v>
      </c>
      <c r="LZ24" s="219">
        <v>2.2522522522522501</v>
      </c>
      <c r="MA24" s="219">
        <v>3.3472803347280302</v>
      </c>
      <c r="MB24" s="219">
        <v>4.7058823529411802</v>
      </c>
      <c r="MC24" s="223">
        <v>0.39525691699604798</v>
      </c>
      <c r="MD24" s="219">
        <v>0</v>
      </c>
      <c r="ME24" s="219">
        <v>1.0204081632653099</v>
      </c>
      <c r="MF24" s="219">
        <v>0</v>
      </c>
      <c r="MG24" s="219">
        <v>1.2552301255230101</v>
      </c>
      <c r="MH24" s="223">
        <v>0.58823529411764697</v>
      </c>
      <c r="MI24" s="190" t="str">
        <f t="shared" si="37"/>
        <v>--</v>
      </c>
      <c r="MJ24" s="190" t="str">
        <f t="shared" si="37"/>
        <v>--</v>
      </c>
      <c r="MK24" s="190" t="str">
        <f t="shared" si="37"/>
        <v>--</v>
      </c>
      <c r="ML24" s="190" t="str">
        <f t="shared" si="37"/>
        <v>--</v>
      </c>
      <c r="MM24" s="190" t="str">
        <f t="shared" si="37"/>
        <v>--</v>
      </c>
      <c r="MN24" s="190" t="str">
        <f t="shared" si="37"/>
        <v>--</v>
      </c>
      <c r="MO24" s="190" t="str">
        <f t="shared" si="37"/>
        <v>--</v>
      </c>
      <c r="MP24" s="190" t="str">
        <f t="shared" si="37"/>
        <v>--</v>
      </c>
      <c r="MQ24" s="190" t="str">
        <f t="shared" si="37"/>
        <v>--</v>
      </c>
      <c r="MR24" s="190" t="str">
        <f t="shared" si="37"/>
        <v>--</v>
      </c>
      <c r="MS24" s="190" t="str">
        <f t="shared" si="38"/>
        <v>--</v>
      </c>
      <c r="MT24" s="190" t="str">
        <f t="shared" si="38"/>
        <v>--</v>
      </c>
      <c r="MU24" s="190" t="str">
        <f t="shared" si="38"/>
        <v>--</v>
      </c>
      <c r="MV24" s="190" t="str">
        <f t="shared" si="38"/>
        <v>--</v>
      </c>
      <c r="MW24" s="190" t="str">
        <f t="shared" si="38"/>
        <v>--</v>
      </c>
      <c r="MX24" s="190" t="str">
        <f t="shared" si="38"/>
        <v>--</v>
      </c>
      <c r="MY24" s="190" t="str">
        <f t="shared" si="38"/>
        <v>--</v>
      </c>
      <c r="MZ24" s="190" t="str">
        <f t="shared" si="38"/>
        <v>--</v>
      </c>
      <c r="NA24" s="190" t="str">
        <f t="shared" si="38"/>
        <v>--</v>
      </c>
      <c r="NB24" s="190" t="str">
        <f t="shared" si="38"/>
        <v>--</v>
      </c>
      <c r="NC24" s="190" t="str">
        <f t="shared" si="39"/>
        <v>--</v>
      </c>
      <c r="ND24" s="190" t="str">
        <f t="shared" si="39"/>
        <v>--</v>
      </c>
      <c r="NE24" s="190" t="str">
        <f t="shared" si="39"/>
        <v>--</v>
      </c>
      <c r="NF24" s="190" t="str">
        <f t="shared" si="39"/>
        <v>--</v>
      </c>
      <c r="NG24" s="190" t="str">
        <f t="shared" si="39"/>
        <v>--</v>
      </c>
      <c r="NH24" s="190" t="str">
        <f t="shared" si="39"/>
        <v>--</v>
      </c>
      <c r="NI24" s="190" t="str">
        <f t="shared" si="39"/>
        <v>--</v>
      </c>
      <c r="NJ24" s="190" t="str">
        <f t="shared" si="39"/>
        <v>--</v>
      </c>
      <c r="NL24" s="378" t="str">
        <f t="shared" si="4"/>
        <v>--</v>
      </c>
      <c r="NM24" s="381">
        <v>0.71428571428571463</v>
      </c>
      <c r="NN24" s="381">
        <v>3.3980582524271843</v>
      </c>
      <c r="NO24" s="381">
        <v>4.2735042735042761</v>
      </c>
      <c r="NP24" s="378" t="str">
        <f t="shared" si="5"/>
        <v>--</v>
      </c>
      <c r="NQ24" s="381">
        <v>0.40322580645161277</v>
      </c>
      <c r="NR24" s="378" t="str">
        <f t="shared" si="6"/>
        <v>--</v>
      </c>
      <c r="NS24" s="381">
        <v>5.0583657587548654</v>
      </c>
      <c r="NT24" s="378" t="str">
        <f t="shared" si="7"/>
        <v>--</v>
      </c>
      <c r="NU24" s="381">
        <v>13.74407582938389</v>
      </c>
      <c r="NV24" s="378" t="str">
        <f t="shared" si="8"/>
        <v>--</v>
      </c>
      <c r="NW24" s="381">
        <v>0</v>
      </c>
      <c r="NX24" s="378" t="str">
        <f t="shared" si="9"/>
        <v>--</v>
      </c>
      <c r="NY24" s="381">
        <v>4.3137254901960782</v>
      </c>
      <c r="NZ24" s="378" t="str">
        <f t="shared" si="10"/>
        <v>--</v>
      </c>
      <c r="OA24" s="381">
        <v>20.338983050847464</v>
      </c>
      <c r="OB24" s="378" t="str">
        <f t="shared" si="11"/>
        <v>--</v>
      </c>
      <c r="OC24" s="378" t="str">
        <f t="shared" si="11"/>
        <v>--</v>
      </c>
      <c r="OD24" s="381">
        <v>0.39370078740157471</v>
      </c>
      <c r="OE24" s="381">
        <v>2.6415094339622653</v>
      </c>
      <c r="OF24" s="381">
        <v>14.795918367346934</v>
      </c>
      <c r="OG24" s="378" t="str">
        <f t="shared" si="40"/>
        <v>--</v>
      </c>
      <c r="OH24" s="378" t="str">
        <f t="shared" si="40"/>
        <v>--</v>
      </c>
      <c r="OI24" s="378" t="str">
        <f t="shared" si="40"/>
        <v>--</v>
      </c>
      <c r="OJ24" s="381">
        <v>0.45045045045045057</v>
      </c>
      <c r="OK24" s="381">
        <v>0.83333333333333315</v>
      </c>
      <c r="OL24" s="381">
        <v>4.6511627906976747</v>
      </c>
      <c r="OM24" s="378" t="str">
        <f t="shared" si="41"/>
        <v>--</v>
      </c>
      <c r="ON24" s="378" t="str">
        <f t="shared" si="41"/>
        <v>--</v>
      </c>
      <c r="OO24" s="378" t="str">
        <f t="shared" si="41"/>
        <v>--</v>
      </c>
      <c r="OP24" s="381">
        <v>0.71428571428571463</v>
      </c>
      <c r="OQ24" s="381">
        <v>1.9417475728155336</v>
      </c>
      <c r="OR24" s="381">
        <v>2.5862068965517246</v>
      </c>
      <c r="OS24" s="378" t="str">
        <f t="shared" si="42"/>
        <v>--</v>
      </c>
      <c r="OT24" s="378" t="str">
        <f t="shared" si="42"/>
        <v>--</v>
      </c>
      <c r="OU24" s="381">
        <v>1.0752688172043019</v>
      </c>
      <c r="OV24" s="381">
        <v>1.4563106796116509</v>
      </c>
      <c r="OW24" s="381">
        <v>3.4334763948497855</v>
      </c>
      <c r="OX24" s="378" t="str">
        <f t="shared" si="15"/>
        <v>--</v>
      </c>
      <c r="OY24" s="381">
        <v>3.6036036036036045</v>
      </c>
      <c r="OZ24" s="381">
        <v>6.25</v>
      </c>
      <c r="PA24" s="381">
        <v>13.372093023255813</v>
      </c>
      <c r="PB24" s="378" t="str">
        <f t="shared" si="16"/>
        <v>--</v>
      </c>
      <c r="PC24" s="381">
        <v>11.071428571428573</v>
      </c>
      <c r="PD24" s="381">
        <v>14.009661835748798</v>
      </c>
      <c r="PE24" s="381">
        <v>21.794871794871788</v>
      </c>
      <c r="PF24" s="378" t="str">
        <f t="shared" si="17"/>
        <v>--</v>
      </c>
      <c r="PG24" s="381">
        <v>2.5641025641025643</v>
      </c>
      <c r="PH24" s="381">
        <v>7.8817733990147811</v>
      </c>
      <c r="PI24" s="381">
        <v>16.086956521739133</v>
      </c>
      <c r="PJ24" s="378" t="str">
        <f t="shared" si="18"/>
        <v>--</v>
      </c>
      <c r="PK24" s="381">
        <v>2.1660649819494595</v>
      </c>
      <c r="PL24" s="381">
        <v>6.3414634146341475</v>
      </c>
      <c r="PM24" s="381">
        <v>11.914893617021276</v>
      </c>
      <c r="PN24" s="378" t="str">
        <f t="shared" si="19"/>
        <v>--</v>
      </c>
      <c r="PO24" s="381">
        <v>2.2058823529411775</v>
      </c>
      <c r="PP24" s="381">
        <v>1.9704433497536944</v>
      </c>
      <c r="PQ24" s="381">
        <v>0.85836909871244638</v>
      </c>
      <c r="PR24" s="378" t="str">
        <f t="shared" si="20"/>
        <v>--</v>
      </c>
      <c r="PS24" s="381">
        <v>1.111111111111112</v>
      </c>
      <c r="PT24" s="381">
        <v>0.99009900990098998</v>
      </c>
      <c r="PU24" s="381">
        <v>3.433476394849786</v>
      </c>
      <c r="PV24" s="378" t="str">
        <f t="shared" si="21"/>
        <v>--</v>
      </c>
      <c r="PW24" s="381">
        <v>0.37174721189591081</v>
      </c>
      <c r="PX24" s="381">
        <v>0.49504950495049499</v>
      </c>
      <c r="PY24" s="381">
        <v>1.2875536480686689</v>
      </c>
      <c r="PZ24" s="378" t="str">
        <f t="shared" si="22"/>
        <v>--</v>
      </c>
      <c r="QA24" s="381">
        <v>0.37174721189591081</v>
      </c>
      <c r="QB24" s="381">
        <v>0.99009900990098998</v>
      </c>
      <c r="QC24" s="381">
        <v>0</v>
      </c>
      <c r="QD24" s="378" t="str">
        <f t="shared" si="23"/>
        <v>--</v>
      </c>
      <c r="QE24" s="381">
        <v>0.37037037037037041</v>
      </c>
      <c r="QF24" s="381">
        <v>0</v>
      </c>
      <c r="QG24" s="381">
        <v>0.43478260869565222</v>
      </c>
      <c r="QH24" s="378" t="str">
        <f t="shared" si="24"/>
        <v>--</v>
      </c>
      <c r="QI24" s="381">
        <v>0.37174721189591081</v>
      </c>
      <c r="QJ24" s="381">
        <v>1.4851485148514851</v>
      </c>
      <c r="QK24" s="381">
        <v>0</v>
      </c>
    </row>
    <row r="25" spans="1:453" x14ac:dyDescent="0.25">
      <c r="A25" s="114">
        <v>21</v>
      </c>
      <c r="B25" s="93" t="s">
        <v>21</v>
      </c>
      <c r="C25" s="189">
        <v>2.8846153846153855</v>
      </c>
      <c r="D25" s="189">
        <v>37.037037037037031</v>
      </c>
      <c r="E25" s="189">
        <v>59.693877551020393</v>
      </c>
      <c r="F25" s="189">
        <v>1.4662756598240472</v>
      </c>
      <c r="G25" s="189">
        <v>19.263456090651552</v>
      </c>
      <c r="H25" s="189">
        <v>43.388429752066102</v>
      </c>
      <c r="I25" s="189">
        <v>0.35087719298245634</v>
      </c>
      <c r="J25" s="189">
        <v>16.231884057971005</v>
      </c>
      <c r="K25" s="189">
        <v>27.376425855513318</v>
      </c>
      <c r="L25" s="189">
        <v>0.68493150684931536</v>
      </c>
      <c r="M25" s="190">
        <v>10.033444816053509</v>
      </c>
      <c r="N25" s="190">
        <v>23.555555555555554</v>
      </c>
      <c r="O25" s="190">
        <v>0</v>
      </c>
      <c r="P25" s="190">
        <v>9.9678456591639879</v>
      </c>
      <c r="Q25" s="190">
        <v>22.321428571428577</v>
      </c>
      <c r="R25" s="190" t="s">
        <v>286</v>
      </c>
      <c r="S25" s="190" t="s">
        <v>286</v>
      </c>
      <c r="T25" s="190" t="s">
        <v>286</v>
      </c>
      <c r="U25" s="190">
        <v>1.466275659824047</v>
      </c>
      <c r="V25" s="190">
        <v>19.49152542372881</v>
      </c>
      <c r="W25" s="190">
        <v>42.616033755274259</v>
      </c>
      <c r="X25" s="190">
        <v>0.35087719298245634</v>
      </c>
      <c r="Y25" s="190">
        <v>16.569767441860463</v>
      </c>
      <c r="Z25" s="190">
        <v>29.389312977099248</v>
      </c>
      <c r="AA25" s="190">
        <v>0.68027210884353773</v>
      </c>
      <c r="AB25" s="132">
        <v>11.803278688524593</v>
      </c>
      <c r="AC25" s="132">
        <v>26.431718061674001</v>
      </c>
      <c r="AD25" s="132">
        <v>0.35087719298245623</v>
      </c>
      <c r="AE25" s="132">
        <v>10.256410256410264</v>
      </c>
      <c r="AF25" s="190">
        <v>25.877192982456137</v>
      </c>
      <c r="AG25" s="189">
        <v>0.32051282051282054</v>
      </c>
      <c r="AH25" s="189">
        <v>9.8765432098765391</v>
      </c>
      <c r="AI25" s="191">
        <v>23.979591836734713</v>
      </c>
      <c r="AJ25" s="191">
        <v>0.29325513196480935</v>
      </c>
      <c r="AK25" s="190">
        <v>5.9490084985835683</v>
      </c>
      <c r="AL25" s="190">
        <v>17.355371900826466</v>
      </c>
      <c r="AM25" s="190">
        <v>0</v>
      </c>
      <c r="AN25" s="190">
        <v>5.5072463768115938</v>
      </c>
      <c r="AO25" s="190">
        <v>9.505703422053239</v>
      </c>
      <c r="AP25" s="190">
        <v>0</v>
      </c>
      <c r="AQ25" s="190">
        <v>0.66889632107023422</v>
      </c>
      <c r="AR25" s="190">
        <v>5.3333333333333366</v>
      </c>
      <c r="AS25" s="190">
        <v>0</v>
      </c>
      <c r="AT25" s="190">
        <v>1.9292604501607731</v>
      </c>
      <c r="AU25" s="190">
        <v>4.017857142857145</v>
      </c>
      <c r="AV25" s="190" t="s">
        <v>286</v>
      </c>
      <c r="AW25" s="190" t="s">
        <v>286</v>
      </c>
      <c r="AX25" s="132" t="s">
        <v>286</v>
      </c>
      <c r="AY25" s="132" t="s">
        <v>286</v>
      </c>
      <c r="AZ25" s="132" t="s">
        <v>286</v>
      </c>
      <c r="BA25" s="132" t="s">
        <v>286</v>
      </c>
      <c r="BB25" s="190" t="s">
        <v>286</v>
      </c>
      <c r="BC25" s="132" t="s">
        <v>286</v>
      </c>
      <c r="BD25" s="132" t="s">
        <v>286</v>
      </c>
      <c r="BE25" s="132">
        <v>0.34129692832764519</v>
      </c>
      <c r="BF25" s="132">
        <v>3.630363036303629</v>
      </c>
      <c r="BG25" s="190">
        <v>12.334801762114536</v>
      </c>
      <c r="BH25" s="132">
        <v>0.35335689045936403</v>
      </c>
      <c r="BI25" s="132">
        <v>4.1800643086816702</v>
      </c>
      <c r="BJ25" s="132">
        <v>14.096916299559473</v>
      </c>
      <c r="BK25" s="132">
        <v>1.7301038062283753</v>
      </c>
      <c r="BL25" s="190">
        <v>29.903536977491967</v>
      </c>
      <c r="BM25" s="132">
        <v>35.567010309278331</v>
      </c>
      <c r="BN25" s="192">
        <v>1.4792899408284024</v>
      </c>
      <c r="BO25" s="192">
        <v>21.257485029940135</v>
      </c>
      <c r="BP25" s="192">
        <v>30.452674897119326</v>
      </c>
      <c r="BQ25" s="190">
        <v>0</v>
      </c>
      <c r="BR25" s="132">
        <v>15.63421828908554</v>
      </c>
      <c r="BS25" s="132">
        <v>33.852140077821034</v>
      </c>
      <c r="BT25" s="132">
        <v>0.68965517241379337</v>
      </c>
      <c r="BU25" s="190">
        <v>8.754208754208749</v>
      </c>
      <c r="BV25" s="132">
        <v>24.774774774774777</v>
      </c>
      <c r="BW25" s="132">
        <v>0</v>
      </c>
      <c r="BX25" s="132">
        <v>11.935483870967744</v>
      </c>
      <c r="BY25" s="190">
        <v>22.566371681415934</v>
      </c>
      <c r="BZ25" s="132">
        <v>1.0380622837370244</v>
      </c>
      <c r="CA25" s="132">
        <v>20.900321543408346</v>
      </c>
      <c r="CB25" s="132">
        <v>21.649484536082493</v>
      </c>
      <c r="CC25" s="190">
        <v>0.59171597633136075</v>
      </c>
      <c r="CD25" s="132">
        <v>15.269461077844321</v>
      </c>
      <c r="CE25" s="132">
        <v>20.57613168724281</v>
      </c>
      <c r="CF25" s="132">
        <v>0</v>
      </c>
      <c r="CG25" s="190">
        <v>11.209439528023601</v>
      </c>
      <c r="CH25" s="132">
        <v>24.124513618677042</v>
      </c>
      <c r="CI25" s="132">
        <v>0.68965517241379337</v>
      </c>
      <c r="CJ25" s="132">
        <v>6.3973063973063988</v>
      </c>
      <c r="CK25" s="132">
        <v>17.567567567567579</v>
      </c>
      <c r="CL25" s="132">
        <v>0</v>
      </c>
      <c r="CM25" s="132">
        <v>6.4516129032258069</v>
      </c>
      <c r="CN25" s="132">
        <v>15.044247787610622</v>
      </c>
      <c r="CO25" s="132">
        <v>4.8275862068965516</v>
      </c>
      <c r="CP25" s="190">
        <v>9.6463022508038616</v>
      </c>
      <c r="CQ25" s="132">
        <v>3.0927835051546393</v>
      </c>
      <c r="CR25" s="132">
        <v>1.1869436201780414</v>
      </c>
      <c r="CS25" s="192">
        <v>4.761904761904761</v>
      </c>
      <c r="CT25" s="192">
        <v>4.5643153526970952</v>
      </c>
      <c r="CU25" s="190">
        <v>1.0563380281690153</v>
      </c>
      <c r="CV25" s="132">
        <v>4.7197640117994153</v>
      </c>
      <c r="CW25" s="132">
        <v>3.1128404669260714</v>
      </c>
      <c r="CX25" s="192">
        <v>2.8673835125448028</v>
      </c>
      <c r="CY25" s="192">
        <v>2.768166089965399</v>
      </c>
      <c r="CZ25" s="190">
        <v>1.7937219730941709</v>
      </c>
      <c r="DA25" s="132">
        <v>1.8315018315018317</v>
      </c>
      <c r="DB25" s="132">
        <v>4.2345276872964153</v>
      </c>
      <c r="DC25" s="192">
        <v>2.2421524663677146</v>
      </c>
      <c r="DD25" s="192" t="s">
        <v>286</v>
      </c>
      <c r="DE25" s="190">
        <v>10.93247588424437</v>
      </c>
      <c r="DF25" s="132">
        <v>8.7628865979381452</v>
      </c>
      <c r="DG25" s="132" t="s">
        <v>286</v>
      </c>
      <c r="DH25" s="192">
        <v>6.25</v>
      </c>
      <c r="DI25" s="192">
        <v>9.9585062240663884</v>
      </c>
      <c r="DJ25" s="190" t="s">
        <v>286</v>
      </c>
      <c r="DK25" s="132">
        <v>2.6548672566371678</v>
      </c>
      <c r="DL25" s="132">
        <v>3.8910505836575906</v>
      </c>
      <c r="DM25" s="132" t="s">
        <v>286</v>
      </c>
      <c r="DN25" s="132">
        <v>1.3840830449826997</v>
      </c>
      <c r="DO25" s="190">
        <v>3.5874439461883441</v>
      </c>
      <c r="DP25" s="132" t="s">
        <v>286</v>
      </c>
      <c r="DQ25" s="132">
        <v>2.2875816993464069</v>
      </c>
      <c r="DR25" s="132">
        <v>7.6576576576576549</v>
      </c>
      <c r="DS25" s="132" t="s">
        <v>286</v>
      </c>
      <c r="DT25" s="190" t="s">
        <v>286</v>
      </c>
      <c r="DU25" s="194" t="s">
        <v>286</v>
      </c>
      <c r="DV25" s="194" t="s">
        <v>286</v>
      </c>
      <c r="DW25" s="192">
        <v>6.5476190476190457</v>
      </c>
      <c r="DX25" s="194">
        <v>8.298755186721996</v>
      </c>
      <c r="DY25" s="190" t="s">
        <v>286</v>
      </c>
      <c r="DZ25" s="190">
        <v>2.9585798816568065</v>
      </c>
      <c r="EA25" s="190">
        <v>3.5019455252918306</v>
      </c>
      <c r="EB25" s="190" t="s">
        <v>286</v>
      </c>
      <c r="EC25" s="190">
        <v>1.3793103448275867</v>
      </c>
      <c r="ED25" s="190">
        <v>2.2421524663677146</v>
      </c>
      <c r="EE25" s="190" t="s">
        <v>286</v>
      </c>
      <c r="EF25" s="190">
        <v>1.9607843137254919</v>
      </c>
      <c r="EG25" s="190">
        <v>3.6199095022624452</v>
      </c>
      <c r="EH25" s="190" t="s">
        <v>286</v>
      </c>
      <c r="EI25" s="190">
        <v>4.4871794871794881</v>
      </c>
      <c r="EJ25" s="190">
        <v>5.6701030927835063</v>
      </c>
      <c r="EK25" s="190" t="s">
        <v>286</v>
      </c>
      <c r="EL25" s="132">
        <v>6.2499999999999982</v>
      </c>
      <c r="EM25" s="132">
        <v>8.2987551867219942</v>
      </c>
      <c r="EN25" s="132" t="s">
        <v>286</v>
      </c>
      <c r="EO25" s="132">
        <v>4.4510385756676545</v>
      </c>
      <c r="EP25" s="190">
        <v>7.3929961089494132</v>
      </c>
      <c r="EQ25" s="132" t="s">
        <v>286</v>
      </c>
      <c r="ER25" s="132">
        <v>1.7301038062283747</v>
      </c>
      <c r="ES25" s="132">
        <v>3.1390134529147993</v>
      </c>
      <c r="ET25" s="132" t="s">
        <v>286</v>
      </c>
      <c r="EU25" s="190">
        <v>1.3114754098360657</v>
      </c>
      <c r="EV25" s="132">
        <v>2.7149321266968331</v>
      </c>
      <c r="EW25" s="132" t="s">
        <v>286</v>
      </c>
      <c r="EX25" s="132">
        <v>3.5483870967741926</v>
      </c>
      <c r="EY25" s="132">
        <v>2.590673575129534</v>
      </c>
      <c r="EZ25" s="190" t="s">
        <v>286</v>
      </c>
      <c r="FA25" s="132">
        <v>3.8690476190476213</v>
      </c>
      <c r="FB25" s="132">
        <v>3.7344398340248972</v>
      </c>
      <c r="FC25" s="132" t="s">
        <v>286</v>
      </c>
      <c r="FD25" s="132">
        <v>3.2544378698224872</v>
      </c>
      <c r="FE25" s="190">
        <v>2.3346303501945549</v>
      </c>
      <c r="FF25" s="132" t="s">
        <v>286</v>
      </c>
      <c r="FG25" s="132">
        <v>1.3840830449827002</v>
      </c>
      <c r="FH25" s="132">
        <v>0</v>
      </c>
      <c r="FI25" s="132" t="s">
        <v>286</v>
      </c>
      <c r="FJ25" s="190">
        <v>0.98360655737704961</v>
      </c>
      <c r="FK25" s="132">
        <v>1.8181818181818186</v>
      </c>
      <c r="FL25" s="132" t="s">
        <v>286</v>
      </c>
      <c r="FM25" s="132" t="s">
        <v>286</v>
      </c>
      <c r="FN25" s="132" t="s">
        <v>286</v>
      </c>
      <c r="FO25" s="190" t="s">
        <v>286</v>
      </c>
      <c r="FP25" s="132">
        <v>6.8452380952380967</v>
      </c>
      <c r="FQ25" s="132">
        <v>11.618257261410788</v>
      </c>
      <c r="FR25" s="132" t="s">
        <v>286</v>
      </c>
      <c r="FS25" s="132">
        <v>6.213017751479291</v>
      </c>
      <c r="FT25" s="190">
        <v>8.914728682170546</v>
      </c>
      <c r="FU25" s="132" t="s">
        <v>286</v>
      </c>
      <c r="FV25" s="132">
        <v>1.0344827586206906</v>
      </c>
      <c r="FW25" s="132">
        <v>0.44843049327354256</v>
      </c>
      <c r="FX25" s="132" t="s">
        <v>286</v>
      </c>
      <c r="FY25" s="190">
        <v>0.6535947712418303</v>
      </c>
      <c r="FZ25" s="132">
        <v>1.363636363636364</v>
      </c>
      <c r="GA25" s="132" t="s">
        <v>286</v>
      </c>
      <c r="GB25" s="132" t="s">
        <v>286</v>
      </c>
      <c r="GC25" s="132" t="s">
        <v>286</v>
      </c>
      <c r="GD25" s="190" t="s">
        <v>286</v>
      </c>
      <c r="GE25" s="132" t="s">
        <v>286</v>
      </c>
      <c r="GF25" s="132" t="s">
        <v>286</v>
      </c>
      <c r="GG25" s="132" t="s">
        <v>286</v>
      </c>
      <c r="GH25" s="132" t="s">
        <v>286</v>
      </c>
      <c r="GI25" s="190" t="s">
        <v>286</v>
      </c>
      <c r="GJ25" s="132" t="s">
        <v>286</v>
      </c>
      <c r="GK25" s="132">
        <v>2.0689655172413812</v>
      </c>
      <c r="GL25" s="132">
        <v>1.3452914798206281</v>
      </c>
      <c r="GM25" s="197" t="s">
        <v>286</v>
      </c>
      <c r="GN25" s="190">
        <v>2.9508196721311482</v>
      </c>
      <c r="GO25" s="132">
        <v>3.1963470319634713</v>
      </c>
      <c r="GP25" s="132" t="s">
        <v>286</v>
      </c>
      <c r="GQ25" s="132" t="s">
        <v>286</v>
      </c>
      <c r="GR25" s="132" t="s">
        <v>286</v>
      </c>
      <c r="GS25" s="190" t="s">
        <v>286</v>
      </c>
      <c r="GT25" s="132" t="s">
        <v>286</v>
      </c>
      <c r="GU25" s="132" t="s">
        <v>286</v>
      </c>
      <c r="GV25" s="132" t="s">
        <v>286</v>
      </c>
      <c r="GW25" s="132" t="s">
        <v>286</v>
      </c>
      <c r="GX25" s="190" t="s">
        <v>286</v>
      </c>
      <c r="GY25" s="190" t="s">
        <v>286</v>
      </c>
      <c r="GZ25" s="190">
        <v>3.8194444444444411</v>
      </c>
      <c r="HA25" s="190">
        <v>2.2421524663677146</v>
      </c>
      <c r="HB25" s="190" t="s">
        <v>286</v>
      </c>
      <c r="HC25" s="190">
        <v>2.9605263157894748</v>
      </c>
      <c r="HD25" s="190">
        <v>6.8493150684931496</v>
      </c>
      <c r="HE25" s="190" t="s">
        <v>286</v>
      </c>
      <c r="HF25" s="190" t="s">
        <v>286</v>
      </c>
      <c r="HG25" s="190" t="s">
        <v>286</v>
      </c>
      <c r="HH25" s="190" t="s">
        <v>286</v>
      </c>
      <c r="HI25" s="190" t="s">
        <v>286</v>
      </c>
      <c r="HJ25" s="190" t="s">
        <v>286</v>
      </c>
      <c r="HK25" s="190" t="s">
        <v>286</v>
      </c>
      <c r="HL25" s="132" t="s">
        <v>286</v>
      </c>
      <c r="HM25" s="132" t="s">
        <v>286</v>
      </c>
      <c r="HN25" s="132" t="s">
        <v>286</v>
      </c>
      <c r="HO25" s="132">
        <v>3.8062283737024196</v>
      </c>
      <c r="HP25" s="190">
        <v>4.4843049327354265</v>
      </c>
      <c r="HQ25" s="132" t="s">
        <v>286</v>
      </c>
      <c r="HR25" s="132">
        <v>3.6065573770491812</v>
      </c>
      <c r="HS25" s="132">
        <v>7.7625570776255701</v>
      </c>
      <c r="HT25" s="196" t="s">
        <v>286</v>
      </c>
      <c r="HU25" s="190">
        <v>7.0739549839228291</v>
      </c>
      <c r="HV25" s="192">
        <v>3.1088082901554408</v>
      </c>
      <c r="HW25" s="192" t="s">
        <v>286</v>
      </c>
      <c r="HX25" s="192">
        <v>3.5714285714285698</v>
      </c>
      <c r="HY25" s="192">
        <v>8.298755186721996</v>
      </c>
      <c r="HZ25" s="192" t="s">
        <v>286</v>
      </c>
      <c r="IA25" s="192">
        <v>2.9585798816568065</v>
      </c>
      <c r="IB25" s="192">
        <v>3.5019455252918306</v>
      </c>
      <c r="IC25" s="192" t="s">
        <v>286</v>
      </c>
      <c r="ID25" s="192">
        <v>1.379310344827587</v>
      </c>
      <c r="IE25" s="192">
        <v>2.2421524663677146</v>
      </c>
      <c r="IF25" s="192" t="s">
        <v>286</v>
      </c>
      <c r="IG25" s="192">
        <v>1.9672131147540983</v>
      </c>
      <c r="IH25" s="192">
        <v>4.5662100456621024</v>
      </c>
      <c r="II25" s="192">
        <v>4.4982698961937722</v>
      </c>
      <c r="IJ25" s="192">
        <v>12.297734627831717</v>
      </c>
      <c r="IK25" s="192">
        <v>8.8082901554404121</v>
      </c>
      <c r="IL25" s="192">
        <v>1.4880952380952381</v>
      </c>
      <c r="IM25" s="192">
        <v>8.9285714285714288</v>
      </c>
      <c r="IN25" s="192">
        <v>10.37344398340249</v>
      </c>
      <c r="IO25" s="192">
        <v>1.0600706713780927</v>
      </c>
      <c r="IP25" s="192">
        <v>6.528189910979231</v>
      </c>
      <c r="IQ25" s="192">
        <v>12.790697674418608</v>
      </c>
      <c r="IR25" s="192">
        <v>0.71174377224199326</v>
      </c>
      <c r="IS25" s="192" t="s">
        <v>286</v>
      </c>
      <c r="IT25" s="192" t="s">
        <v>286</v>
      </c>
      <c r="IU25" s="192">
        <v>0</v>
      </c>
      <c r="IV25" s="192" t="s">
        <v>286</v>
      </c>
      <c r="IW25" s="192" t="s">
        <v>286</v>
      </c>
      <c r="IX25" s="192" t="str">
        <f t="shared" ref="IX25:JB34" si="43">"--"</f>
        <v>--</v>
      </c>
      <c r="IY25" s="192" t="str">
        <f t="shared" si="43"/>
        <v>--</v>
      </c>
      <c r="IZ25" s="192" t="str">
        <f t="shared" si="43"/>
        <v>--</v>
      </c>
      <c r="JA25" s="192" t="str">
        <f t="shared" si="43"/>
        <v>--</v>
      </c>
      <c r="JB25" s="192" t="str">
        <f t="shared" si="43"/>
        <v>--</v>
      </c>
      <c r="JC25" s="243">
        <v>5.1829268292682897</v>
      </c>
      <c r="JD25" s="243">
        <v>7.2847682119205297</v>
      </c>
      <c r="JE25" s="243">
        <v>19.1419141914192</v>
      </c>
      <c r="JF25" s="243">
        <v>3.4375</v>
      </c>
      <c r="JG25" s="243">
        <v>3.5714285714285698</v>
      </c>
      <c r="JH25" s="243">
        <v>14.4981412639405</v>
      </c>
      <c r="JI25" s="243">
        <v>4.2553191489361701</v>
      </c>
      <c r="JJ25" s="243">
        <v>2.6315789473684199</v>
      </c>
      <c r="JK25" s="243">
        <v>11.842105263157899</v>
      </c>
      <c r="JL25" s="243">
        <v>3.13479623824451</v>
      </c>
      <c r="JM25" s="243">
        <v>4.5454545454545396</v>
      </c>
      <c r="JN25" s="243">
        <v>13.382899628252799</v>
      </c>
      <c r="JO25" s="219">
        <v>8</v>
      </c>
      <c r="JP25" s="219">
        <v>12.2112211221122</v>
      </c>
      <c r="JQ25" s="219">
        <v>26.315789473684202</v>
      </c>
      <c r="JR25" s="219">
        <v>5.0473186119873796</v>
      </c>
      <c r="JS25" s="219">
        <v>7.1895424836601398</v>
      </c>
      <c r="JT25" s="219">
        <v>29.368029739777</v>
      </c>
      <c r="JU25" s="219">
        <v>5.1829268292682897</v>
      </c>
      <c r="JV25" s="219">
        <v>5.9405940594059397</v>
      </c>
      <c r="JW25" s="219">
        <v>17.7049180327869</v>
      </c>
      <c r="JX25" s="219">
        <v>4.7021943573667704</v>
      </c>
      <c r="JY25" s="219">
        <v>4.5602605863192203</v>
      </c>
      <c r="JZ25" s="219">
        <v>20.446096654275099</v>
      </c>
      <c r="KA25" s="219">
        <v>1.2383900928792599</v>
      </c>
      <c r="KB25" s="219">
        <v>1.0033444816053501</v>
      </c>
      <c r="KC25" s="219">
        <v>2.0134228187919501</v>
      </c>
      <c r="KD25" s="219">
        <v>1.5673981191222599</v>
      </c>
      <c r="KE25" s="223">
        <v>0.65359477124182996</v>
      </c>
      <c r="KF25" s="219">
        <v>1.4814814814814801</v>
      </c>
      <c r="KG25" s="219">
        <v>2.1671826625386998</v>
      </c>
      <c r="KH25" s="223">
        <v>0.668896321070234</v>
      </c>
      <c r="KI25" s="219">
        <v>3.0201342281879202</v>
      </c>
      <c r="KJ25" s="223">
        <v>0.94043887147335503</v>
      </c>
      <c r="KK25" s="223">
        <v>0.97719869706840501</v>
      </c>
      <c r="KL25" s="219">
        <v>2.9629629629629601</v>
      </c>
      <c r="KM25" s="219">
        <v>1.85758513931889</v>
      </c>
      <c r="KN25" s="219">
        <v>1.0033444816053501</v>
      </c>
      <c r="KO25" s="219">
        <v>3.3444816053511701</v>
      </c>
      <c r="KP25" s="223">
        <v>0.62695924764890298</v>
      </c>
      <c r="KQ25" s="223">
        <v>0.97719869706840501</v>
      </c>
      <c r="KR25" s="219">
        <v>1.8518518518518501</v>
      </c>
      <c r="KS25" s="219">
        <v>1.85758513931889</v>
      </c>
      <c r="KT25" s="223">
        <v>0.668896321070234</v>
      </c>
      <c r="KU25" s="219">
        <v>2.3489932885906102</v>
      </c>
      <c r="KV25" s="223">
        <v>0.94043887147335503</v>
      </c>
      <c r="KW25" s="223">
        <v>0.325732899022801</v>
      </c>
      <c r="KX25" s="219">
        <v>2.6022304832713798</v>
      </c>
      <c r="KY25" s="219">
        <v>1.54798761609907</v>
      </c>
      <c r="KZ25" s="219">
        <v>0</v>
      </c>
      <c r="LA25" s="219">
        <v>1.34680134680135</v>
      </c>
      <c r="LB25" s="223">
        <v>0.3125</v>
      </c>
      <c r="LC25" s="219">
        <v>0</v>
      </c>
      <c r="LD25" s="223">
        <v>0.74626865671641796</v>
      </c>
      <c r="LE25" s="219">
        <v>1.2383900928792599</v>
      </c>
      <c r="LF25" s="223">
        <v>0.334448160535117</v>
      </c>
      <c r="LG25" s="219">
        <v>1.6835016835016801</v>
      </c>
      <c r="LH25" s="223">
        <v>0.625</v>
      </c>
      <c r="LI25" s="223">
        <v>0.325732899022801</v>
      </c>
      <c r="LJ25" s="219">
        <v>1.1194029850746301</v>
      </c>
      <c r="LK25" s="223">
        <v>0.61919504643962797</v>
      </c>
      <c r="LL25" s="223">
        <v>0.66666666666666696</v>
      </c>
      <c r="LM25" s="219">
        <v>1.6778523489932899</v>
      </c>
      <c r="LN25" s="223">
        <v>0.62695924764890298</v>
      </c>
      <c r="LO25" s="223">
        <v>0.32679738562091498</v>
      </c>
      <c r="LP25" s="219">
        <v>1.87265917602996</v>
      </c>
      <c r="LQ25" s="219">
        <v>1.2383900928792599</v>
      </c>
      <c r="LR25" s="219">
        <v>2.3333333333333299</v>
      </c>
      <c r="LS25" s="219">
        <v>5.0505050505050502</v>
      </c>
      <c r="LT25" s="223">
        <v>0.62695924764890298</v>
      </c>
      <c r="LU25" s="219">
        <v>2.9508196721311499</v>
      </c>
      <c r="LV25" s="219">
        <v>7.11610486891386</v>
      </c>
      <c r="LW25" s="219">
        <v>1.2383900928792599</v>
      </c>
      <c r="LX25" s="219">
        <v>2</v>
      </c>
      <c r="LY25" s="219">
        <v>4.0268456375838904</v>
      </c>
      <c r="LZ25" s="219">
        <v>2.1943573667711598</v>
      </c>
      <c r="MA25" s="219">
        <v>2.28758169934641</v>
      </c>
      <c r="MB25" s="219">
        <v>4.1198501872659197</v>
      </c>
      <c r="MC25" s="219">
        <v>1.2383900928792599</v>
      </c>
      <c r="MD25" s="219">
        <v>1.6666666666666701</v>
      </c>
      <c r="ME25" s="219">
        <v>2.3489932885906</v>
      </c>
      <c r="MF25" s="223">
        <v>0.31347962382445199</v>
      </c>
      <c r="MG25" s="223">
        <v>0.98039215686274594</v>
      </c>
      <c r="MH25" s="219">
        <v>2.9962546816479398</v>
      </c>
      <c r="MI25" s="190" t="str">
        <f t="shared" ref="MI25:MR34" si="44">"--"</f>
        <v>--</v>
      </c>
      <c r="MJ25" s="190" t="str">
        <f t="shared" si="44"/>
        <v>--</v>
      </c>
      <c r="MK25" s="190" t="str">
        <f t="shared" si="44"/>
        <v>--</v>
      </c>
      <c r="ML25" s="190" t="str">
        <f t="shared" si="44"/>
        <v>--</v>
      </c>
      <c r="MM25" s="190" t="str">
        <f t="shared" si="44"/>
        <v>--</v>
      </c>
      <c r="MN25" s="190" t="str">
        <f t="shared" si="44"/>
        <v>--</v>
      </c>
      <c r="MO25" s="190" t="str">
        <f t="shared" si="44"/>
        <v>--</v>
      </c>
      <c r="MP25" s="190" t="str">
        <f t="shared" si="44"/>
        <v>--</v>
      </c>
      <c r="MQ25" s="190" t="str">
        <f t="shared" si="44"/>
        <v>--</v>
      </c>
      <c r="MR25" s="190" t="str">
        <f t="shared" si="44"/>
        <v>--</v>
      </c>
      <c r="MS25" s="190" t="str">
        <f t="shared" ref="MS25:NB34" si="45">"--"</f>
        <v>--</v>
      </c>
      <c r="MT25" s="190" t="str">
        <f t="shared" si="45"/>
        <v>--</v>
      </c>
      <c r="MU25" s="190" t="str">
        <f t="shared" si="45"/>
        <v>--</v>
      </c>
      <c r="MV25" s="190" t="str">
        <f t="shared" si="45"/>
        <v>--</v>
      </c>
      <c r="MW25" s="190" t="str">
        <f t="shared" si="45"/>
        <v>--</v>
      </c>
      <c r="MX25" s="190" t="str">
        <f t="shared" si="45"/>
        <v>--</v>
      </c>
      <c r="MY25" s="190" t="str">
        <f t="shared" si="45"/>
        <v>--</v>
      </c>
      <c r="MZ25" s="190" t="str">
        <f t="shared" si="45"/>
        <v>--</v>
      </c>
      <c r="NA25" s="190" t="str">
        <f t="shared" si="45"/>
        <v>--</v>
      </c>
      <c r="NB25" s="190" t="str">
        <f t="shared" si="45"/>
        <v>--</v>
      </c>
      <c r="NC25" s="190" t="str">
        <f t="shared" ref="NC25:NJ34" si="46">"--"</f>
        <v>--</v>
      </c>
      <c r="ND25" s="190" t="str">
        <f t="shared" si="46"/>
        <v>--</v>
      </c>
      <c r="NE25" s="190" t="str">
        <f t="shared" si="46"/>
        <v>--</v>
      </c>
      <c r="NF25" s="190" t="str">
        <f t="shared" si="46"/>
        <v>--</v>
      </c>
      <c r="NG25" s="190" t="str">
        <f t="shared" si="46"/>
        <v>--</v>
      </c>
      <c r="NH25" s="190" t="str">
        <f t="shared" si="46"/>
        <v>--</v>
      </c>
      <c r="NI25" s="190" t="str">
        <f t="shared" si="46"/>
        <v>--</v>
      </c>
      <c r="NJ25" s="190" t="str">
        <f t="shared" si="46"/>
        <v>--</v>
      </c>
      <c r="NL25" s="378" t="str">
        <f t="shared" si="4"/>
        <v>--</v>
      </c>
      <c r="NM25" s="381">
        <v>1.44092219020173</v>
      </c>
      <c r="NN25" s="381">
        <v>2.38095238095238</v>
      </c>
      <c r="NO25" s="381">
        <v>7.4074074074074092</v>
      </c>
      <c r="NP25" s="378" t="str">
        <f t="shared" si="5"/>
        <v>--</v>
      </c>
      <c r="NQ25" s="381">
        <v>0.68027210884353795</v>
      </c>
      <c r="NR25" s="378" t="str">
        <f t="shared" si="6"/>
        <v>--</v>
      </c>
      <c r="NS25" s="381">
        <v>3.289473684210527</v>
      </c>
      <c r="NT25" s="378" t="str">
        <f t="shared" si="7"/>
        <v>--</v>
      </c>
      <c r="NU25" s="381">
        <v>20.796460176991154</v>
      </c>
      <c r="NV25" s="378" t="str">
        <f t="shared" si="8"/>
        <v>--</v>
      </c>
      <c r="NW25" s="381">
        <v>0</v>
      </c>
      <c r="NX25" s="378" t="str">
        <f t="shared" si="9"/>
        <v>--</v>
      </c>
      <c r="NY25" s="381">
        <v>4.1800643086816729</v>
      </c>
      <c r="NZ25" s="378" t="str">
        <f t="shared" si="10"/>
        <v>--</v>
      </c>
      <c r="OA25" s="381">
        <v>14.977973568281929</v>
      </c>
      <c r="OB25" s="378" t="str">
        <f t="shared" si="11"/>
        <v>--</v>
      </c>
      <c r="OC25" s="378" t="str">
        <f t="shared" si="11"/>
        <v>--</v>
      </c>
      <c r="OD25" s="381">
        <v>3.3434650455927066</v>
      </c>
      <c r="OE25" s="381">
        <v>3.6303630363036334</v>
      </c>
      <c r="OF25" s="381">
        <v>11.842105263157896</v>
      </c>
      <c r="OG25" s="378" t="str">
        <f t="shared" si="40"/>
        <v>--</v>
      </c>
      <c r="OH25" s="378" t="str">
        <f t="shared" si="40"/>
        <v>--</v>
      </c>
      <c r="OI25" s="378" t="str">
        <f t="shared" si="40"/>
        <v>--</v>
      </c>
      <c r="OJ25" s="381">
        <v>1.5723270440251578</v>
      </c>
      <c r="OK25" s="381">
        <v>1.9480519480519489</v>
      </c>
      <c r="OL25" s="381">
        <v>9.2936802973977706</v>
      </c>
      <c r="OM25" s="378" t="str">
        <f t="shared" si="41"/>
        <v>--</v>
      </c>
      <c r="ON25" s="378" t="str">
        <f t="shared" si="41"/>
        <v>--</v>
      </c>
      <c r="OO25" s="378" t="str">
        <f t="shared" si="41"/>
        <v>--</v>
      </c>
      <c r="OP25" s="381">
        <v>0.86956521739130432</v>
      </c>
      <c r="OQ25" s="381">
        <v>1.4970059880239528</v>
      </c>
      <c r="OR25" s="381">
        <v>5.8510638297872362</v>
      </c>
      <c r="OS25" s="378" t="str">
        <f t="shared" si="42"/>
        <v>--</v>
      </c>
      <c r="OT25" s="378" t="str">
        <f t="shared" si="42"/>
        <v>--</v>
      </c>
      <c r="OU25" s="381">
        <v>1.7391304347826089</v>
      </c>
      <c r="OV25" s="381">
        <v>2.686567164179106</v>
      </c>
      <c r="OW25" s="381">
        <v>7.446808510638296</v>
      </c>
      <c r="OX25" s="378" t="str">
        <f t="shared" si="15"/>
        <v>--</v>
      </c>
      <c r="OY25" s="381">
        <v>5.3125</v>
      </c>
      <c r="OZ25" s="381">
        <v>7.142857142857145</v>
      </c>
      <c r="PA25" s="381">
        <v>18.959107806691438</v>
      </c>
      <c r="PB25" s="378" t="str">
        <f t="shared" si="16"/>
        <v>--</v>
      </c>
      <c r="PC25" s="381">
        <v>9.8265895953757134</v>
      </c>
      <c r="PD25" s="381">
        <v>20.238095238095234</v>
      </c>
      <c r="PE25" s="381">
        <v>31.216931216931208</v>
      </c>
      <c r="PF25" s="378" t="str">
        <f t="shared" si="17"/>
        <v>--</v>
      </c>
      <c r="PG25" s="381">
        <v>5.5393586005830908</v>
      </c>
      <c r="PH25" s="381">
        <v>8.9230769230769234</v>
      </c>
      <c r="PI25" s="381">
        <v>19.786096256684491</v>
      </c>
      <c r="PJ25" s="378" t="str">
        <f t="shared" si="18"/>
        <v>--</v>
      </c>
      <c r="PK25" s="381">
        <v>3.7463976945244961</v>
      </c>
      <c r="PL25" s="381">
        <v>5.4380664652567976</v>
      </c>
      <c r="PM25" s="381">
        <v>13.903743315508015</v>
      </c>
      <c r="PN25" s="378" t="str">
        <f t="shared" si="19"/>
        <v>--</v>
      </c>
      <c r="PO25" s="381">
        <v>2.2988505747126435</v>
      </c>
      <c r="PP25" s="381">
        <v>2.1406727828746184</v>
      </c>
      <c r="PQ25" s="381">
        <v>1.0869565217391306</v>
      </c>
      <c r="PR25" s="378" t="str">
        <f t="shared" si="20"/>
        <v>--</v>
      </c>
      <c r="PS25" s="381">
        <v>0.28818443804034577</v>
      </c>
      <c r="PT25" s="381">
        <v>0.61538461538461553</v>
      </c>
      <c r="PU25" s="381">
        <v>2.1621621621621641</v>
      </c>
      <c r="PV25" s="378" t="str">
        <f t="shared" si="21"/>
        <v>--</v>
      </c>
      <c r="PW25" s="381">
        <v>0.28735632183908039</v>
      </c>
      <c r="PX25" s="381">
        <v>0.30674846625766872</v>
      </c>
      <c r="PY25" s="381">
        <v>2.7027027027027031</v>
      </c>
      <c r="PZ25" s="378" t="str">
        <f t="shared" si="22"/>
        <v>--</v>
      </c>
      <c r="QA25" s="381">
        <v>0.28901734104046239</v>
      </c>
      <c r="QB25" s="381">
        <v>0.30674846625766872</v>
      </c>
      <c r="QC25" s="381">
        <v>0</v>
      </c>
      <c r="QD25" s="378" t="str">
        <f t="shared" si="23"/>
        <v>--</v>
      </c>
      <c r="QE25" s="381">
        <v>0</v>
      </c>
      <c r="QF25" s="381">
        <v>0.30864197530864196</v>
      </c>
      <c r="QG25" s="381">
        <v>0</v>
      </c>
      <c r="QH25" s="378" t="str">
        <f t="shared" si="24"/>
        <v>--</v>
      </c>
      <c r="QI25" s="381">
        <v>0.28901734104046234</v>
      </c>
      <c r="QJ25" s="381">
        <v>0.3058103975535168</v>
      </c>
      <c r="QK25" s="381">
        <v>0</v>
      </c>
    </row>
    <row r="26" spans="1:453" ht="21" customHeight="1" x14ac:dyDescent="0.25">
      <c r="A26" s="114">
        <v>22</v>
      </c>
      <c r="B26" s="93" t="s">
        <v>22</v>
      </c>
      <c r="C26" s="189">
        <v>6.1111111111111134</v>
      </c>
      <c r="D26" s="189">
        <v>29.648241206030139</v>
      </c>
      <c r="E26" s="189">
        <v>47.938144329896929</v>
      </c>
      <c r="F26" s="189">
        <v>2.6845637583892623</v>
      </c>
      <c r="G26" s="189">
        <v>21.022727272727288</v>
      </c>
      <c r="H26" s="189">
        <v>39.7163120567376</v>
      </c>
      <c r="I26" s="189">
        <v>4.7619047619047636</v>
      </c>
      <c r="J26" s="189">
        <v>16.091954022988507</v>
      </c>
      <c r="K26" s="189">
        <v>30.666666666666668</v>
      </c>
      <c r="L26" s="189">
        <v>3.2258064516129044</v>
      </c>
      <c r="M26" s="190">
        <v>9.0322580645161281</v>
      </c>
      <c r="N26" s="190">
        <v>33.070866141732289</v>
      </c>
      <c r="O26" s="190">
        <v>0</v>
      </c>
      <c r="P26" s="190">
        <v>17.30769230769231</v>
      </c>
      <c r="Q26" s="190">
        <v>15.625000000000004</v>
      </c>
      <c r="R26" s="190" t="s">
        <v>286</v>
      </c>
      <c r="S26" s="190" t="s">
        <v>286</v>
      </c>
      <c r="T26" s="190" t="s">
        <v>286</v>
      </c>
      <c r="U26" s="190">
        <v>3.3557046979865772</v>
      </c>
      <c r="V26" s="190">
        <v>20.114942528735639</v>
      </c>
      <c r="W26" s="190">
        <v>38.848920863309345</v>
      </c>
      <c r="X26" s="190">
        <v>4.0816326530612255</v>
      </c>
      <c r="Y26" s="190">
        <v>16.763005780346816</v>
      </c>
      <c r="Z26" s="190">
        <v>30.612244897959179</v>
      </c>
      <c r="AA26" s="190">
        <v>3.2258064516129044</v>
      </c>
      <c r="AB26" s="132">
        <v>11.464968152866247</v>
      </c>
      <c r="AC26" s="132">
        <v>33.593750000000014</v>
      </c>
      <c r="AD26" s="132">
        <v>0</v>
      </c>
      <c r="AE26" s="132">
        <v>17.30769230769231</v>
      </c>
      <c r="AF26" s="190">
        <v>18.75</v>
      </c>
      <c r="AG26" s="189">
        <v>1.6666666666666674</v>
      </c>
      <c r="AH26" s="189">
        <v>10.050251256281419</v>
      </c>
      <c r="AI26" s="191">
        <v>18.041237113402062</v>
      </c>
      <c r="AJ26" s="191">
        <v>0.67114093959731558</v>
      </c>
      <c r="AK26" s="190">
        <v>5.113636363636366</v>
      </c>
      <c r="AL26" s="190">
        <v>19.858156028368789</v>
      </c>
      <c r="AM26" s="190">
        <v>0.6802721088435375</v>
      </c>
      <c r="AN26" s="190">
        <v>5.1724137931034484</v>
      </c>
      <c r="AO26" s="190">
        <v>10.000000000000004</v>
      </c>
      <c r="AP26" s="190">
        <v>0</v>
      </c>
      <c r="AQ26" s="190">
        <v>3.2258064516129039</v>
      </c>
      <c r="AR26" s="190">
        <v>11.811023622047248</v>
      </c>
      <c r="AS26" s="190">
        <v>0</v>
      </c>
      <c r="AT26" s="190">
        <v>5.7692307692307709</v>
      </c>
      <c r="AU26" s="190">
        <v>12.500000000000002</v>
      </c>
      <c r="AV26" s="190" t="s">
        <v>286</v>
      </c>
      <c r="AW26" s="190" t="s">
        <v>286</v>
      </c>
      <c r="AX26" s="132" t="s">
        <v>286</v>
      </c>
      <c r="AY26" s="132" t="s">
        <v>286</v>
      </c>
      <c r="AZ26" s="132" t="s">
        <v>286</v>
      </c>
      <c r="BA26" s="132" t="s">
        <v>286</v>
      </c>
      <c r="BB26" s="190" t="s">
        <v>286</v>
      </c>
      <c r="BC26" s="132" t="s">
        <v>286</v>
      </c>
      <c r="BD26" s="132" t="s">
        <v>286</v>
      </c>
      <c r="BE26" s="132">
        <v>0</v>
      </c>
      <c r="BF26" s="132">
        <v>2.5641025641025643</v>
      </c>
      <c r="BG26" s="190">
        <v>14.173228346456693</v>
      </c>
      <c r="BH26" s="132">
        <v>0</v>
      </c>
      <c r="BI26" s="132">
        <v>5.7692307692307701</v>
      </c>
      <c r="BJ26" s="132">
        <v>18.75</v>
      </c>
      <c r="BK26" s="132">
        <v>2.2471910112359561</v>
      </c>
      <c r="BL26" s="190">
        <v>22.916666666666675</v>
      </c>
      <c r="BM26" s="132">
        <v>24.32432432432433</v>
      </c>
      <c r="BN26" s="192">
        <v>2.1739130434782616</v>
      </c>
      <c r="BO26" s="192">
        <v>18.857142857142854</v>
      </c>
      <c r="BP26" s="192">
        <v>24.444444444444457</v>
      </c>
      <c r="BQ26" s="190">
        <v>0.7142857142857143</v>
      </c>
      <c r="BR26" s="132">
        <v>14.545454545454552</v>
      </c>
      <c r="BS26" s="132">
        <v>22.297297297297305</v>
      </c>
      <c r="BT26" s="132">
        <v>1.6528925619834709</v>
      </c>
      <c r="BU26" s="190">
        <v>12</v>
      </c>
      <c r="BV26" s="132">
        <v>29.921259842519696</v>
      </c>
      <c r="BW26" s="132">
        <v>0</v>
      </c>
      <c r="BX26" s="132">
        <v>25</v>
      </c>
      <c r="BY26" s="190">
        <v>12.903225806451617</v>
      </c>
      <c r="BZ26" s="132">
        <v>0.56179775280898903</v>
      </c>
      <c r="CA26" s="132">
        <v>10.9375</v>
      </c>
      <c r="CB26" s="132">
        <v>12.972972972972975</v>
      </c>
      <c r="CC26" s="190">
        <v>2.1739130434782616</v>
      </c>
      <c r="CD26" s="132">
        <v>10.28571428571429</v>
      </c>
      <c r="CE26" s="132">
        <v>19.259259259259252</v>
      </c>
      <c r="CF26" s="132">
        <v>1.4285714285714286</v>
      </c>
      <c r="CG26" s="190">
        <v>7.8787878787878753</v>
      </c>
      <c r="CH26" s="132">
        <v>14.864864864864858</v>
      </c>
      <c r="CI26" s="132">
        <v>0</v>
      </c>
      <c r="CJ26" s="132">
        <v>6.0000000000000018</v>
      </c>
      <c r="CK26" s="132">
        <v>19.685039370078737</v>
      </c>
      <c r="CL26" s="132">
        <v>0</v>
      </c>
      <c r="CM26" s="132">
        <v>17.30769230769231</v>
      </c>
      <c r="CN26" s="132">
        <v>6.4516129032258061</v>
      </c>
      <c r="CO26" s="132">
        <v>9.4444444444444464</v>
      </c>
      <c r="CP26" s="190">
        <v>10.824742268041241</v>
      </c>
      <c r="CQ26" s="132">
        <v>4.3010752688172058</v>
      </c>
      <c r="CR26" s="132">
        <v>8.6330935251798593</v>
      </c>
      <c r="CS26" s="192">
        <v>4.0229885057471275</v>
      </c>
      <c r="CT26" s="192">
        <v>2.9411764705882359</v>
      </c>
      <c r="CU26" s="190">
        <v>2.1276595744680851</v>
      </c>
      <c r="CV26" s="132">
        <v>6.6265060240963889</v>
      </c>
      <c r="CW26" s="132">
        <v>4.0540540540540535</v>
      </c>
      <c r="CX26" s="192">
        <v>2.5210084033613445</v>
      </c>
      <c r="CY26" s="192">
        <v>3.267973856209152</v>
      </c>
      <c r="CZ26" s="190">
        <v>4.0983606557377064</v>
      </c>
      <c r="DA26" s="132">
        <v>2.0833333333333335</v>
      </c>
      <c r="DB26" s="132">
        <v>11.764705882352944</v>
      </c>
      <c r="DC26" s="192">
        <v>0</v>
      </c>
      <c r="DD26" s="192" t="s">
        <v>286</v>
      </c>
      <c r="DE26" s="190">
        <v>7.2164948453608257</v>
      </c>
      <c r="DF26" s="132">
        <v>4.3010752688172058</v>
      </c>
      <c r="DG26" s="132" t="s">
        <v>286</v>
      </c>
      <c r="DH26" s="192">
        <v>5.2023121387283258</v>
      </c>
      <c r="DI26" s="192">
        <v>5.8823529411764719</v>
      </c>
      <c r="DJ26" s="190" t="s">
        <v>286</v>
      </c>
      <c r="DK26" s="132">
        <v>2.9940119760479047</v>
      </c>
      <c r="DL26" s="132">
        <v>4.7297297297297307</v>
      </c>
      <c r="DM26" s="132" t="s">
        <v>286</v>
      </c>
      <c r="DN26" s="132">
        <v>1.9607843137254901</v>
      </c>
      <c r="DO26" s="190">
        <v>4.0983606557377055</v>
      </c>
      <c r="DP26" s="132" t="s">
        <v>286</v>
      </c>
      <c r="DQ26" s="132">
        <v>3.9215686274509802</v>
      </c>
      <c r="DR26" s="132">
        <v>0</v>
      </c>
      <c r="DS26" s="132" t="s">
        <v>286</v>
      </c>
      <c r="DT26" s="190" t="s">
        <v>286</v>
      </c>
      <c r="DU26" s="194" t="s">
        <v>286</v>
      </c>
      <c r="DV26" s="194" t="s">
        <v>286</v>
      </c>
      <c r="DW26" s="192">
        <v>3.4482758620689662</v>
      </c>
      <c r="DX26" s="194">
        <v>3.6764705882352935</v>
      </c>
      <c r="DY26" s="190" t="s">
        <v>286</v>
      </c>
      <c r="DZ26" s="190">
        <v>1.197604790419162</v>
      </c>
      <c r="EA26" s="190">
        <v>2.7027027027027044</v>
      </c>
      <c r="EB26" s="190" t="s">
        <v>286</v>
      </c>
      <c r="EC26" s="190">
        <v>1.9607843137254901</v>
      </c>
      <c r="ED26" s="190">
        <v>1.639344262295082</v>
      </c>
      <c r="EE26" s="190" t="s">
        <v>286</v>
      </c>
      <c r="EF26" s="190">
        <v>3.9215686274509802</v>
      </c>
      <c r="EG26" s="190">
        <v>0</v>
      </c>
      <c r="EH26" s="190" t="s">
        <v>286</v>
      </c>
      <c r="EI26" s="190">
        <v>7.253886010362697</v>
      </c>
      <c r="EJ26" s="190">
        <v>8.1081081081081088</v>
      </c>
      <c r="EK26" s="190" t="s">
        <v>286</v>
      </c>
      <c r="EL26" s="132">
        <v>4.0462427745664753</v>
      </c>
      <c r="EM26" s="132">
        <v>6.6176470588235299</v>
      </c>
      <c r="EN26" s="132" t="s">
        <v>286</v>
      </c>
      <c r="EO26" s="132">
        <v>3.5928143712574854</v>
      </c>
      <c r="EP26" s="190">
        <v>4.0540540540540553</v>
      </c>
      <c r="EQ26" s="132" t="s">
        <v>286</v>
      </c>
      <c r="ER26" s="132">
        <v>2.6315789473684217</v>
      </c>
      <c r="ES26" s="132">
        <v>1.6393442622950818</v>
      </c>
      <c r="ET26" s="132" t="s">
        <v>286</v>
      </c>
      <c r="EU26" s="190">
        <v>5.8823529411764719</v>
      </c>
      <c r="EV26" s="132">
        <v>0</v>
      </c>
      <c r="EW26" s="132" t="s">
        <v>286</v>
      </c>
      <c r="EX26" s="132">
        <v>4.1025641025641022</v>
      </c>
      <c r="EY26" s="132">
        <v>0.5434782608695653</v>
      </c>
      <c r="EZ26" s="190" t="s">
        <v>286</v>
      </c>
      <c r="FA26" s="132">
        <v>2.8901734104046239</v>
      </c>
      <c r="FB26" s="132">
        <v>0.73529411764705899</v>
      </c>
      <c r="FC26" s="132" t="s">
        <v>286</v>
      </c>
      <c r="FD26" s="132">
        <v>0.60240963855421692</v>
      </c>
      <c r="FE26" s="190">
        <v>2.7027027027027026</v>
      </c>
      <c r="FF26" s="132" t="s">
        <v>286</v>
      </c>
      <c r="FG26" s="132">
        <v>0.65359477124183019</v>
      </c>
      <c r="FH26" s="132">
        <v>0</v>
      </c>
      <c r="FI26" s="132" t="s">
        <v>286</v>
      </c>
      <c r="FJ26" s="190">
        <v>0</v>
      </c>
      <c r="FK26" s="132">
        <v>0</v>
      </c>
      <c r="FL26" s="132" t="s">
        <v>286</v>
      </c>
      <c r="FM26" s="132" t="s">
        <v>286</v>
      </c>
      <c r="FN26" s="132" t="s">
        <v>286</v>
      </c>
      <c r="FO26" s="190" t="s">
        <v>286</v>
      </c>
      <c r="FP26" s="132">
        <v>4.5977011494252871</v>
      </c>
      <c r="FQ26" s="132">
        <v>7.3529411764705888</v>
      </c>
      <c r="FR26" s="132" t="s">
        <v>286</v>
      </c>
      <c r="FS26" s="132">
        <v>3.5928143712574854</v>
      </c>
      <c r="FT26" s="190">
        <v>5.4054054054054035</v>
      </c>
      <c r="FU26" s="132" t="s">
        <v>286</v>
      </c>
      <c r="FV26" s="132">
        <v>0.65359477124183019</v>
      </c>
      <c r="FW26" s="132">
        <v>4.0983606557377055</v>
      </c>
      <c r="FX26" s="132" t="s">
        <v>286</v>
      </c>
      <c r="FY26" s="190">
        <v>3.9215686274509802</v>
      </c>
      <c r="FZ26" s="132">
        <v>0</v>
      </c>
      <c r="GA26" s="132" t="s">
        <v>286</v>
      </c>
      <c r="GB26" s="132" t="s">
        <v>286</v>
      </c>
      <c r="GC26" s="132" t="s">
        <v>286</v>
      </c>
      <c r="GD26" s="190" t="s">
        <v>286</v>
      </c>
      <c r="GE26" s="132" t="s">
        <v>286</v>
      </c>
      <c r="GF26" s="132" t="s">
        <v>286</v>
      </c>
      <c r="GG26" s="132" t="s">
        <v>286</v>
      </c>
      <c r="GH26" s="132" t="s">
        <v>286</v>
      </c>
      <c r="GI26" s="190" t="s">
        <v>286</v>
      </c>
      <c r="GJ26" s="132" t="s">
        <v>286</v>
      </c>
      <c r="GK26" s="132">
        <v>0.65359477124183019</v>
      </c>
      <c r="GL26" s="132">
        <v>0.81967213114754101</v>
      </c>
      <c r="GM26" s="197" t="s">
        <v>286</v>
      </c>
      <c r="GN26" s="190">
        <v>3.9215686274509802</v>
      </c>
      <c r="GO26" s="132">
        <v>0</v>
      </c>
      <c r="GP26" s="132" t="s">
        <v>286</v>
      </c>
      <c r="GQ26" s="132" t="s">
        <v>286</v>
      </c>
      <c r="GR26" s="132" t="s">
        <v>286</v>
      </c>
      <c r="GS26" s="190" t="s">
        <v>286</v>
      </c>
      <c r="GT26" s="132" t="s">
        <v>286</v>
      </c>
      <c r="GU26" s="132" t="s">
        <v>286</v>
      </c>
      <c r="GV26" s="132" t="s">
        <v>286</v>
      </c>
      <c r="GW26" s="132" t="s">
        <v>286</v>
      </c>
      <c r="GX26" s="190" t="s">
        <v>286</v>
      </c>
      <c r="GY26" s="190" t="s">
        <v>286</v>
      </c>
      <c r="GZ26" s="190">
        <v>0</v>
      </c>
      <c r="HA26" s="190">
        <v>4.0983606557377064</v>
      </c>
      <c r="HB26" s="190" t="s">
        <v>286</v>
      </c>
      <c r="HC26" s="190">
        <v>5.8823529411764728</v>
      </c>
      <c r="HD26" s="190">
        <v>0</v>
      </c>
      <c r="HE26" s="190" t="s">
        <v>286</v>
      </c>
      <c r="HF26" s="190" t="s">
        <v>286</v>
      </c>
      <c r="HG26" s="190" t="s">
        <v>286</v>
      </c>
      <c r="HH26" s="190" t="s">
        <v>286</v>
      </c>
      <c r="HI26" s="190" t="s">
        <v>286</v>
      </c>
      <c r="HJ26" s="190" t="s">
        <v>286</v>
      </c>
      <c r="HK26" s="190" t="s">
        <v>286</v>
      </c>
      <c r="HL26" s="132" t="s">
        <v>286</v>
      </c>
      <c r="HM26" s="132" t="s">
        <v>286</v>
      </c>
      <c r="HN26" s="132" t="s">
        <v>286</v>
      </c>
      <c r="HO26" s="132">
        <v>2.6143790849673212</v>
      </c>
      <c r="HP26" s="190">
        <v>4.0983606557377064</v>
      </c>
      <c r="HQ26" s="132" t="s">
        <v>286</v>
      </c>
      <c r="HR26" s="132">
        <v>9.803921568627457</v>
      </c>
      <c r="HS26" s="132">
        <v>0</v>
      </c>
      <c r="HT26" s="196" t="s">
        <v>286</v>
      </c>
      <c r="HU26" s="190">
        <v>5.7291666666666679</v>
      </c>
      <c r="HV26" s="192">
        <v>1.0810810810810814</v>
      </c>
      <c r="HW26" s="192" t="s">
        <v>286</v>
      </c>
      <c r="HX26" s="192">
        <v>5.7471264367816124</v>
      </c>
      <c r="HY26" s="192">
        <v>4.4117647058823559</v>
      </c>
      <c r="HZ26" s="192" t="s">
        <v>286</v>
      </c>
      <c r="IA26" s="192">
        <v>3.012048192771084</v>
      </c>
      <c r="IB26" s="192">
        <v>2.7027027027027031</v>
      </c>
      <c r="IC26" s="192" t="s">
        <v>286</v>
      </c>
      <c r="ID26" s="192">
        <v>0.65359477124183019</v>
      </c>
      <c r="IE26" s="192">
        <v>0.81967213114754101</v>
      </c>
      <c r="IF26" s="192" t="s">
        <v>286</v>
      </c>
      <c r="IG26" s="192">
        <v>5.8823529411764728</v>
      </c>
      <c r="IH26" s="192">
        <v>0</v>
      </c>
      <c r="II26" s="192">
        <v>2.2222222222222228</v>
      </c>
      <c r="IJ26" s="192">
        <v>12.307692307692308</v>
      </c>
      <c r="IK26" s="192">
        <v>3.2608695652173916</v>
      </c>
      <c r="IL26" s="192">
        <v>1.4492753623188406</v>
      </c>
      <c r="IM26" s="192">
        <v>8.670520231213878</v>
      </c>
      <c r="IN26" s="192">
        <v>6.666666666666667</v>
      </c>
      <c r="IO26" s="192">
        <v>1.4084507042253522</v>
      </c>
      <c r="IP26" s="192">
        <v>8.433734939759038</v>
      </c>
      <c r="IQ26" s="192">
        <v>6.0810810810810816</v>
      </c>
      <c r="IR26" s="192">
        <v>1.6806722689075633</v>
      </c>
      <c r="IS26" s="192" t="s">
        <v>286</v>
      </c>
      <c r="IT26" s="192" t="s">
        <v>286</v>
      </c>
      <c r="IU26" s="192">
        <v>0</v>
      </c>
      <c r="IV26" s="192" t="s">
        <v>286</v>
      </c>
      <c r="IW26" s="192" t="s">
        <v>286</v>
      </c>
      <c r="IX26" s="192" t="str">
        <f t="shared" si="43"/>
        <v>--</v>
      </c>
      <c r="IY26" s="192" t="str">
        <f t="shared" si="43"/>
        <v>--</v>
      </c>
      <c r="IZ26" s="192" t="str">
        <f t="shared" si="43"/>
        <v>--</v>
      </c>
      <c r="JA26" s="192" t="str">
        <f t="shared" si="43"/>
        <v>--</v>
      </c>
      <c r="JB26" s="192" t="str">
        <f t="shared" si="43"/>
        <v>--</v>
      </c>
      <c r="JC26" s="243">
        <v>5.1282051282051304</v>
      </c>
      <c r="JD26" s="243">
        <v>8.6956521739130395</v>
      </c>
      <c r="JE26" s="243">
        <v>19.130434782608699</v>
      </c>
      <c r="JF26" s="247">
        <v>0.98039215686274495</v>
      </c>
      <c r="JG26" s="243">
        <v>3.8461538461538498</v>
      </c>
      <c r="JH26" s="243">
        <v>13.3928571428571</v>
      </c>
      <c r="JI26" s="243">
        <v>2.5641025641025599</v>
      </c>
      <c r="JJ26" s="247">
        <v>0.71428571428571397</v>
      </c>
      <c r="JK26" s="243">
        <v>16.379310344827601</v>
      </c>
      <c r="JL26" s="243">
        <v>0</v>
      </c>
      <c r="JM26" s="243">
        <v>1.92307692307692</v>
      </c>
      <c r="JN26" s="243">
        <v>7.1428571428571503</v>
      </c>
      <c r="JO26" s="219">
        <v>6.83760683760684</v>
      </c>
      <c r="JP26" s="219">
        <v>14.285714285714301</v>
      </c>
      <c r="JQ26" s="219">
        <v>29.203539823008899</v>
      </c>
      <c r="JR26" s="219">
        <v>5</v>
      </c>
      <c r="JS26" s="219">
        <v>12.7450980392157</v>
      </c>
      <c r="JT26" s="219">
        <v>23.214285714285701</v>
      </c>
      <c r="JU26" s="219">
        <v>3.41880341880342</v>
      </c>
      <c r="JV26" s="219">
        <v>12.2302158273381</v>
      </c>
      <c r="JW26" s="219">
        <v>16.6666666666667</v>
      </c>
      <c r="JX26" s="219">
        <v>2</v>
      </c>
      <c r="JY26" s="219">
        <v>6.86274509803921</v>
      </c>
      <c r="JZ26" s="219">
        <v>16.964285714285701</v>
      </c>
      <c r="KA26" s="223">
        <v>0.87719298245614097</v>
      </c>
      <c r="KB26" s="219">
        <v>1.4598540145985399</v>
      </c>
      <c r="KC26" s="219">
        <v>2.65486725663717</v>
      </c>
      <c r="KD26" s="219">
        <v>3.9603960396039599</v>
      </c>
      <c r="KE26" s="223">
        <v>0.970873786407767</v>
      </c>
      <c r="KF26" s="219">
        <v>2.7027027027027</v>
      </c>
      <c r="KG26" s="223">
        <v>0.87719298245614097</v>
      </c>
      <c r="KH26" s="219">
        <v>0</v>
      </c>
      <c r="KI26" s="219">
        <v>2.65486725663717</v>
      </c>
      <c r="KJ26" s="223">
        <v>0.99009900990098998</v>
      </c>
      <c r="KK26" s="219">
        <v>2.9126213592233001</v>
      </c>
      <c r="KL26" s="219">
        <v>3.6036036036036001</v>
      </c>
      <c r="KM26" s="223">
        <v>0.87719298245614097</v>
      </c>
      <c r="KN26" s="219">
        <v>0</v>
      </c>
      <c r="KO26" s="219">
        <v>3.5398230088495599</v>
      </c>
      <c r="KP26" s="223">
        <v>0.99009900990098998</v>
      </c>
      <c r="KQ26" s="219">
        <v>0</v>
      </c>
      <c r="KR26" s="219">
        <v>2.7027027027027</v>
      </c>
      <c r="KS26" s="223">
        <v>0.87719298245614097</v>
      </c>
      <c r="KT26" s="219">
        <v>0</v>
      </c>
      <c r="KU26" s="219">
        <v>1.76991150442478</v>
      </c>
      <c r="KV26" s="223">
        <v>0.99009900990098998</v>
      </c>
      <c r="KW26" s="219">
        <v>0</v>
      </c>
      <c r="KX26" s="219">
        <v>2.7027027027027</v>
      </c>
      <c r="KY26" s="219">
        <v>1.73913043478261</v>
      </c>
      <c r="KZ26" s="223">
        <v>0.72992700729926996</v>
      </c>
      <c r="LA26" s="223">
        <v>0.88495575221238998</v>
      </c>
      <c r="LB26" s="223">
        <v>0.99009900990098998</v>
      </c>
      <c r="LC26" s="219">
        <v>0</v>
      </c>
      <c r="LD26" s="219">
        <v>1.8181818181818199</v>
      </c>
      <c r="LE26" s="223">
        <v>0.87719298245614097</v>
      </c>
      <c r="LF26" s="219">
        <v>0</v>
      </c>
      <c r="LG26" s="219">
        <v>1.76991150442478</v>
      </c>
      <c r="LH26" s="223">
        <v>0.99009900990098998</v>
      </c>
      <c r="LI26" s="219">
        <v>0</v>
      </c>
      <c r="LJ26" s="219">
        <v>1.8181818181818199</v>
      </c>
      <c r="LK26" s="219">
        <v>1.7543859649122799</v>
      </c>
      <c r="LL26" s="219">
        <v>1.47058823529412</v>
      </c>
      <c r="LM26" s="219">
        <v>1.76991150442478</v>
      </c>
      <c r="LN26" s="223">
        <v>0.99009900990098998</v>
      </c>
      <c r="LO26" s="223">
        <v>0.98039215686274495</v>
      </c>
      <c r="LP26" s="219">
        <v>3.6363636363636398</v>
      </c>
      <c r="LQ26" s="223">
        <v>0.87719298245614097</v>
      </c>
      <c r="LR26" s="219">
        <v>2.9411764705882399</v>
      </c>
      <c r="LS26" s="219">
        <v>3.5398230088495599</v>
      </c>
      <c r="LT26" s="223">
        <v>0.99009900990098998</v>
      </c>
      <c r="LU26" s="219">
        <v>5.8823529411764799</v>
      </c>
      <c r="LV26" s="219">
        <v>7.2727272727272698</v>
      </c>
      <c r="LW26" s="219">
        <v>2.6315789473684199</v>
      </c>
      <c r="LX26" s="219">
        <v>2.9411764705882399</v>
      </c>
      <c r="LY26" s="219">
        <v>2.65486725663717</v>
      </c>
      <c r="LZ26" s="219">
        <v>4.9504950495049496</v>
      </c>
      <c r="MA26" s="219">
        <v>5.8823529411764701</v>
      </c>
      <c r="MB26" s="219">
        <v>7.2727272727272698</v>
      </c>
      <c r="MC26" s="223">
        <v>0.87719298245614097</v>
      </c>
      <c r="MD26" s="219">
        <v>2.2058823529411802</v>
      </c>
      <c r="ME26" s="219">
        <v>2.65486725663717</v>
      </c>
      <c r="MF26" s="223">
        <v>0.99009900990098998</v>
      </c>
      <c r="MG26" s="219">
        <v>1.9607843137254899</v>
      </c>
      <c r="MH26" s="219">
        <v>5.4545454545454604</v>
      </c>
      <c r="MI26" s="190" t="str">
        <f t="shared" si="44"/>
        <v>--</v>
      </c>
      <c r="MJ26" s="190" t="str">
        <f t="shared" si="44"/>
        <v>--</v>
      </c>
      <c r="MK26" s="190" t="str">
        <f t="shared" si="44"/>
        <v>--</v>
      </c>
      <c r="ML26" s="190" t="str">
        <f t="shared" si="44"/>
        <v>--</v>
      </c>
      <c r="MM26" s="190" t="str">
        <f t="shared" si="44"/>
        <v>--</v>
      </c>
      <c r="MN26" s="190" t="str">
        <f t="shared" si="44"/>
        <v>--</v>
      </c>
      <c r="MO26" s="190" t="str">
        <f t="shared" si="44"/>
        <v>--</v>
      </c>
      <c r="MP26" s="190" t="str">
        <f t="shared" si="44"/>
        <v>--</v>
      </c>
      <c r="MQ26" s="190" t="str">
        <f t="shared" si="44"/>
        <v>--</v>
      </c>
      <c r="MR26" s="190" t="str">
        <f t="shared" si="44"/>
        <v>--</v>
      </c>
      <c r="MS26" s="190" t="str">
        <f t="shared" si="45"/>
        <v>--</v>
      </c>
      <c r="MT26" s="190" t="str">
        <f t="shared" si="45"/>
        <v>--</v>
      </c>
      <c r="MU26" s="190" t="str">
        <f t="shared" si="45"/>
        <v>--</v>
      </c>
      <c r="MV26" s="190" t="str">
        <f t="shared" si="45"/>
        <v>--</v>
      </c>
      <c r="MW26" s="190" t="str">
        <f t="shared" si="45"/>
        <v>--</v>
      </c>
      <c r="MX26" s="190" t="str">
        <f t="shared" si="45"/>
        <v>--</v>
      </c>
      <c r="MY26" s="190" t="str">
        <f t="shared" si="45"/>
        <v>--</v>
      </c>
      <c r="MZ26" s="190" t="str">
        <f t="shared" si="45"/>
        <v>--</v>
      </c>
      <c r="NA26" s="190" t="str">
        <f t="shared" si="45"/>
        <v>--</v>
      </c>
      <c r="NB26" s="190" t="str">
        <f t="shared" si="45"/>
        <v>--</v>
      </c>
      <c r="NC26" s="190" t="str">
        <f t="shared" si="46"/>
        <v>--</v>
      </c>
      <c r="ND26" s="190" t="str">
        <f t="shared" si="46"/>
        <v>--</v>
      </c>
      <c r="NE26" s="190" t="str">
        <f t="shared" si="46"/>
        <v>--</v>
      </c>
      <c r="NF26" s="190" t="str">
        <f t="shared" si="46"/>
        <v>--</v>
      </c>
      <c r="NG26" s="190" t="str">
        <f t="shared" si="46"/>
        <v>--</v>
      </c>
      <c r="NH26" s="190" t="str">
        <f t="shared" si="46"/>
        <v>--</v>
      </c>
      <c r="NI26" s="190" t="str">
        <f t="shared" si="46"/>
        <v>--</v>
      </c>
      <c r="NJ26" s="190" t="str">
        <f t="shared" si="46"/>
        <v>--</v>
      </c>
      <c r="NL26" s="378" t="str">
        <f t="shared" si="4"/>
        <v>--</v>
      </c>
      <c r="NM26" s="381">
        <v>4.1666666666666661</v>
      </c>
      <c r="NN26" s="381">
        <v>7.0175438596491233</v>
      </c>
      <c r="NO26" s="381">
        <v>9.0909090909090953</v>
      </c>
      <c r="NP26" s="378" t="str">
        <f t="shared" si="5"/>
        <v>--</v>
      </c>
      <c r="NQ26" s="381">
        <v>0.80645161290322565</v>
      </c>
      <c r="NR26" s="378" t="str">
        <f t="shared" si="6"/>
        <v>--</v>
      </c>
      <c r="NS26" s="381">
        <v>5.7324840764331206</v>
      </c>
      <c r="NT26" s="378" t="str">
        <f t="shared" si="7"/>
        <v>--</v>
      </c>
      <c r="NU26" s="381">
        <v>11.811023622047244</v>
      </c>
      <c r="NV26" s="378" t="str">
        <f t="shared" si="8"/>
        <v>--</v>
      </c>
      <c r="NW26" s="381">
        <v>0</v>
      </c>
      <c r="NX26" s="378" t="str">
        <f t="shared" si="9"/>
        <v>--</v>
      </c>
      <c r="NY26" s="381">
        <v>5.7692307692307692</v>
      </c>
      <c r="NZ26" s="378" t="str">
        <f t="shared" si="10"/>
        <v>--</v>
      </c>
      <c r="OA26" s="381">
        <v>6.25</v>
      </c>
      <c r="OB26" s="378" t="str">
        <f t="shared" si="11"/>
        <v>--</v>
      </c>
      <c r="OC26" s="378" t="str">
        <f t="shared" si="11"/>
        <v>--</v>
      </c>
      <c r="OD26" s="381">
        <v>2.5641025641025634</v>
      </c>
      <c r="OE26" s="381">
        <v>2.8776978417266195</v>
      </c>
      <c r="OF26" s="381">
        <v>12.931034482758628</v>
      </c>
      <c r="OG26" s="378" t="str">
        <f t="shared" si="40"/>
        <v>--</v>
      </c>
      <c r="OH26" s="378" t="str">
        <f t="shared" si="40"/>
        <v>--</v>
      </c>
      <c r="OI26" s="378" t="str">
        <f t="shared" si="40"/>
        <v>--</v>
      </c>
      <c r="OJ26" s="381">
        <v>0.98039215686274506</v>
      </c>
      <c r="OK26" s="381">
        <v>4.8076923076923084</v>
      </c>
      <c r="OL26" s="381">
        <v>9.8214285714285676</v>
      </c>
      <c r="OM26" s="378" t="str">
        <f t="shared" si="41"/>
        <v>--</v>
      </c>
      <c r="ON26" s="378" t="str">
        <f t="shared" si="41"/>
        <v>--</v>
      </c>
      <c r="OO26" s="378" t="str">
        <f t="shared" si="41"/>
        <v>--</v>
      </c>
      <c r="OP26" s="381">
        <v>4.1666666666666679</v>
      </c>
      <c r="OQ26" s="381">
        <v>3.5087719298245621</v>
      </c>
      <c r="OR26" s="381">
        <v>4.166666666666667</v>
      </c>
      <c r="OS26" s="378" t="str">
        <f t="shared" si="42"/>
        <v>--</v>
      </c>
      <c r="OT26" s="378" t="str">
        <f t="shared" si="42"/>
        <v>--</v>
      </c>
      <c r="OU26" s="381">
        <v>0.84745762711864392</v>
      </c>
      <c r="OV26" s="381">
        <v>3.5087719298245617</v>
      </c>
      <c r="OW26" s="381">
        <v>2.0618556701030926</v>
      </c>
      <c r="OX26" s="378" t="str">
        <f t="shared" si="15"/>
        <v>--</v>
      </c>
      <c r="OY26" s="381">
        <v>2.9411764705882355</v>
      </c>
      <c r="OZ26" s="381">
        <v>6.7307692307692335</v>
      </c>
      <c r="PA26" s="381">
        <v>15.178571428571438</v>
      </c>
      <c r="PB26" s="378" t="str">
        <f t="shared" si="16"/>
        <v>--</v>
      </c>
      <c r="PC26" s="381">
        <v>12.500000000000002</v>
      </c>
      <c r="PD26" s="381">
        <v>13.157894736842103</v>
      </c>
      <c r="PE26" s="381">
        <v>26.530612244897959</v>
      </c>
      <c r="PF26" s="378" t="str">
        <f t="shared" si="17"/>
        <v>--</v>
      </c>
      <c r="PG26" s="381">
        <v>5.0847457627118642</v>
      </c>
      <c r="PH26" s="381">
        <v>9.259259259259256</v>
      </c>
      <c r="PI26" s="381">
        <v>23.157894736842106</v>
      </c>
      <c r="PJ26" s="378" t="str">
        <f t="shared" si="18"/>
        <v>--</v>
      </c>
      <c r="PK26" s="381">
        <v>2.4999999999999996</v>
      </c>
      <c r="PL26" s="381">
        <v>6.1946902654867255</v>
      </c>
      <c r="PM26" s="381">
        <v>13.131313131313135</v>
      </c>
      <c r="PN26" s="378" t="str">
        <f t="shared" si="19"/>
        <v>--</v>
      </c>
      <c r="PO26" s="381">
        <v>1.666666666666667</v>
      </c>
      <c r="PP26" s="381">
        <v>0</v>
      </c>
      <c r="PQ26" s="381">
        <v>1.0526315789473681</v>
      </c>
      <c r="PR26" s="378" t="str">
        <f t="shared" si="20"/>
        <v>--</v>
      </c>
      <c r="PS26" s="381">
        <v>2.5210084033613445</v>
      </c>
      <c r="PT26" s="381">
        <v>0.86956521739130421</v>
      </c>
      <c r="PU26" s="381">
        <v>3.1914893617021272</v>
      </c>
      <c r="PV26" s="378" t="str">
        <f t="shared" si="21"/>
        <v>--</v>
      </c>
      <c r="PW26" s="381">
        <v>0.84033613445378164</v>
      </c>
      <c r="PX26" s="381">
        <v>0.86956521739130421</v>
      </c>
      <c r="PY26" s="381">
        <v>0</v>
      </c>
      <c r="PZ26" s="378" t="str">
        <f t="shared" si="22"/>
        <v>--</v>
      </c>
      <c r="QA26" s="381">
        <v>0.84033613445378164</v>
      </c>
      <c r="QB26" s="381">
        <v>1.7391304347826084</v>
      </c>
      <c r="QC26" s="381">
        <v>0</v>
      </c>
      <c r="QD26" s="378" t="str">
        <f t="shared" si="23"/>
        <v>--</v>
      </c>
      <c r="QE26" s="381">
        <v>0.84745762711864414</v>
      </c>
      <c r="QF26" s="381">
        <v>0.87719298245614052</v>
      </c>
      <c r="QG26" s="381">
        <v>0</v>
      </c>
      <c r="QH26" s="378" t="str">
        <f t="shared" si="24"/>
        <v>--</v>
      </c>
      <c r="QI26" s="381">
        <v>0.84033613445378164</v>
      </c>
      <c r="QJ26" s="381">
        <v>0</v>
      </c>
      <c r="QK26" s="381">
        <v>1.0416666666666663</v>
      </c>
    </row>
    <row r="27" spans="1:453" x14ac:dyDescent="0.25">
      <c r="A27" s="114">
        <v>23</v>
      </c>
      <c r="B27" s="93" t="s">
        <v>23</v>
      </c>
      <c r="C27" s="189">
        <v>4.5045045045045065</v>
      </c>
      <c r="D27" s="189">
        <v>34.11764705882355</v>
      </c>
      <c r="E27" s="189">
        <v>49.999999999999979</v>
      </c>
      <c r="F27" s="189">
        <v>0.54054054054054057</v>
      </c>
      <c r="G27" s="189">
        <v>14.689265536723168</v>
      </c>
      <c r="H27" s="189">
        <v>32.54437869822484</v>
      </c>
      <c r="I27" s="189">
        <v>1.3888888888888891</v>
      </c>
      <c r="J27" s="189">
        <v>12.666666666666666</v>
      </c>
      <c r="K27" s="189">
        <v>34.782608695652186</v>
      </c>
      <c r="L27" s="189">
        <v>2.2222222222222223</v>
      </c>
      <c r="M27" s="190">
        <v>7.8787878787878807</v>
      </c>
      <c r="N27" s="190">
        <v>28.440366972477058</v>
      </c>
      <c r="O27" s="190">
        <v>1.2195121951219514</v>
      </c>
      <c r="P27" s="190">
        <v>9.1666666666666679</v>
      </c>
      <c r="Q27" s="190">
        <v>27.407407407407412</v>
      </c>
      <c r="R27" s="190" t="s">
        <v>286</v>
      </c>
      <c r="S27" s="190" t="s">
        <v>286</v>
      </c>
      <c r="T27" s="190" t="s">
        <v>286</v>
      </c>
      <c r="U27" s="190">
        <v>1.0810810810810814</v>
      </c>
      <c r="V27" s="190">
        <v>15.168539325842699</v>
      </c>
      <c r="W27" s="190">
        <v>33.136094674556219</v>
      </c>
      <c r="X27" s="190">
        <v>1.3888888888888891</v>
      </c>
      <c r="Y27" s="190">
        <v>13.999999999999998</v>
      </c>
      <c r="Z27" s="190">
        <v>33.913043478260875</v>
      </c>
      <c r="AA27" s="190">
        <v>2.2346368715083802</v>
      </c>
      <c r="AB27" s="132">
        <v>8.5889570552147223</v>
      </c>
      <c r="AC27" s="132">
        <v>31.25</v>
      </c>
      <c r="AD27" s="132">
        <v>1.2195121951219514</v>
      </c>
      <c r="AE27" s="132">
        <v>6.6666666666666661</v>
      </c>
      <c r="AF27" s="190">
        <v>29.411764705882337</v>
      </c>
      <c r="AG27" s="189">
        <v>0.90090090090090114</v>
      </c>
      <c r="AH27" s="189">
        <v>9.4117647058823461</v>
      </c>
      <c r="AI27" s="191">
        <v>13.425925925925929</v>
      </c>
      <c r="AJ27" s="191">
        <v>0</v>
      </c>
      <c r="AK27" s="190">
        <v>3.3898305084745779</v>
      </c>
      <c r="AL27" s="190">
        <v>13.609467455621306</v>
      </c>
      <c r="AM27" s="190">
        <v>0.69444444444444464</v>
      </c>
      <c r="AN27" s="190">
        <v>6.0000000000000009</v>
      </c>
      <c r="AO27" s="190">
        <v>5.2173913043478271</v>
      </c>
      <c r="AP27" s="190">
        <v>1.1111111111111114</v>
      </c>
      <c r="AQ27" s="190">
        <v>3.0303030303030303</v>
      </c>
      <c r="AR27" s="190">
        <v>8.2568807339449553</v>
      </c>
      <c r="AS27" s="190">
        <v>0</v>
      </c>
      <c r="AT27" s="190">
        <v>0.83333333333333326</v>
      </c>
      <c r="AU27" s="190">
        <v>6.666666666666667</v>
      </c>
      <c r="AV27" s="190" t="s">
        <v>286</v>
      </c>
      <c r="AW27" s="190" t="s">
        <v>286</v>
      </c>
      <c r="AX27" s="132" t="s">
        <v>286</v>
      </c>
      <c r="AY27" s="132" t="s">
        <v>286</v>
      </c>
      <c r="AZ27" s="132" t="s">
        <v>286</v>
      </c>
      <c r="BA27" s="132" t="s">
        <v>286</v>
      </c>
      <c r="BB27" s="190" t="s">
        <v>286</v>
      </c>
      <c r="BC27" s="132" t="s">
        <v>286</v>
      </c>
      <c r="BD27" s="132" t="s">
        <v>286</v>
      </c>
      <c r="BE27" s="132">
        <v>1.666666666666667</v>
      </c>
      <c r="BF27" s="132">
        <v>3.6585365853658547</v>
      </c>
      <c r="BG27" s="190">
        <v>10.714285714285715</v>
      </c>
      <c r="BH27" s="132">
        <v>1.829268292682928</v>
      </c>
      <c r="BI27" s="132">
        <v>7.4380165289256199</v>
      </c>
      <c r="BJ27" s="132">
        <v>18.518518518518512</v>
      </c>
      <c r="BK27" s="132">
        <v>2.816901408450704</v>
      </c>
      <c r="BL27" s="190">
        <v>23.26530612244899</v>
      </c>
      <c r="BM27" s="132">
        <v>22.325581395348841</v>
      </c>
      <c r="BN27" s="192">
        <v>0</v>
      </c>
      <c r="BO27" s="192">
        <v>10.588235294117654</v>
      </c>
      <c r="BP27" s="192">
        <v>22.424242424242433</v>
      </c>
      <c r="BQ27" s="190">
        <v>2.158273381294963</v>
      </c>
      <c r="BR27" s="132">
        <v>9.2198581560283692</v>
      </c>
      <c r="BS27" s="132">
        <v>22.123893805309731</v>
      </c>
      <c r="BT27" s="132">
        <v>1.0989010989010992</v>
      </c>
      <c r="BU27" s="190">
        <v>4.2682926829268313</v>
      </c>
      <c r="BV27" s="132">
        <v>23.853211009174299</v>
      </c>
      <c r="BW27" s="132">
        <v>0.59880239520958101</v>
      </c>
      <c r="BX27" s="132">
        <v>8.4033613445378172</v>
      </c>
      <c r="BY27" s="190">
        <v>28.461538461538456</v>
      </c>
      <c r="BZ27" s="132">
        <v>0.93896713615023486</v>
      </c>
      <c r="CA27" s="132">
        <v>13.06122448979592</v>
      </c>
      <c r="CB27" s="132">
        <v>7.9069767441860455</v>
      </c>
      <c r="CC27" s="190">
        <v>0</v>
      </c>
      <c r="CD27" s="132">
        <v>7.6470588235294139</v>
      </c>
      <c r="CE27" s="132">
        <v>12.727272727272725</v>
      </c>
      <c r="CF27" s="132">
        <v>0.71942446043165476</v>
      </c>
      <c r="CG27" s="190">
        <v>8.5106382978723421</v>
      </c>
      <c r="CH27" s="132">
        <v>12.389380530973451</v>
      </c>
      <c r="CI27" s="132">
        <v>0.54945054945054961</v>
      </c>
      <c r="CJ27" s="132">
        <v>3.6585365853658547</v>
      </c>
      <c r="CK27" s="132">
        <v>14.678899082568808</v>
      </c>
      <c r="CL27" s="132">
        <v>0</v>
      </c>
      <c r="CM27" s="132">
        <v>4.2016806722689113</v>
      </c>
      <c r="CN27" s="132">
        <v>15.384615384615383</v>
      </c>
      <c r="CO27" s="132">
        <v>4.1860465116279073</v>
      </c>
      <c r="CP27" s="190">
        <v>12.704918032786887</v>
      </c>
      <c r="CQ27" s="132">
        <v>3.2558139534883725</v>
      </c>
      <c r="CR27" s="132">
        <v>3.2786885245901645</v>
      </c>
      <c r="CS27" s="192">
        <v>4.6511627906976747</v>
      </c>
      <c r="CT27" s="192">
        <v>4.2168674698795172</v>
      </c>
      <c r="CU27" s="190">
        <v>4.2553191489361701</v>
      </c>
      <c r="CV27" s="132">
        <v>3.5460992907801425</v>
      </c>
      <c r="CW27" s="132">
        <v>4.4247787610619485</v>
      </c>
      <c r="CX27" s="192">
        <v>5.5248618784530397</v>
      </c>
      <c r="CY27" s="192">
        <v>3.9999999999999996</v>
      </c>
      <c r="CZ27" s="190">
        <v>3.6036036036036037</v>
      </c>
      <c r="DA27" s="132">
        <v>2.5157232704402515</v>
      </c>
      <c r="DB27" s="132">
        <v>5.9829059829059856</v>
      </c>
      <c r="DC27" s="192">
        <v>2.3255813953488382</v>
      </c>
      <c r="DD27" s="192" t="s">
        <v>286</v>
      </c>
      <c r="DE27" s="190">
        <v>6.9105691056910592</v>
      </c>
      <c r="DF27" s="132">
        <v>4.6511627906976765</v>
      </c>
      <c r="DG27" s="132" t="s">
        <v>286</v>
      </c>
      <c r="DH27" s="192">
        <v>2.3255813953488373</v>
      </c>
      <c r="DI27" s="192">
        <v>4.2424242424242431</v>
      </c>
      <c r="DJ27" s="190" t="s">
        <v>286</v>
      </c>
      <c r="DK27" s="132">
        <v>2.836879432624114</v>
      </c>
      <c r="DL27" s="132">
        <v>3.5398230088495577</v>
      </c>
      <c r="DM27" s="132" t="s">
        <v>286</v>
      </c>
      <c r="DN27" s="132">
        <v>2.0134228187919461</v>
      </c>
      <c r="DO27" s="190">
        <v>1.8018018018018018</v>
      </c>
      <c r="DP27" s="132" t="s">
        <v>286</v>
      </c>
      <c r="DQ27" s="132">
        <v>2.5641025641025639</v>
      </c>
      <c r="DR27" s="132">
        <v>3.8759689922480618</v>
      </c>
      <c r="DS27" s="132" t="s">
        <v>286</v>
      </c>
      <c r="DT27" s="190" t="s">
        <v>286</v>
      </c>
      <c r="DU27" s="194" t="s">
        <v>286</v>
      </c>
      <c r="DV27" s="194" t="s">
        <v>286</v>
      </c>
      <c r="DW27" s="192">
        <v>1.1627906976744189</v>
      </c>
      <c r="DX27" s="194">
        <v>2.4242424242424248</v>
      </c>
      <c r="DY27" s="190" t="s">
        <v>286</v>
      </c>
      <c r="DZ27" s="190">
        <v>2.8571428571428577</v>
      </c>
      <c r="EA27" s="190">
        <v>2.6548672566371692</v>
      </c>
      <c r="EB27" s="190" t="s">
        <v>286</v>
      </c>
      <c r="EC27" s="190">
        <v>1.9867549668874169</v>
      </c>
      <c r="ED27" s="190">
        <v>2.7777777777777786</v>
      </c>
      <c r="EE27" s="190" t="s">
        <v>286</v>
      </c>
      <c r="EF27" s="190">
        <v>1.7094017094017093</v>
      </c>
      <c r="EG27" s="190">
        <v>7.0866141732283463</v>
      </c>
      <c r="EH27" s="190" t="s">
        <v>286</v>
      </c>
      <c r="EI27" s="190">
        <v>7.3770491803278668</v>
      </c>
      <c r="EJ27" s="190">
        <v>6.0465116279069768</v>
      </c>
      <c r="EK27" s="190" t="s">
        <v>286</v>
      </c>
      <c r="EL27" s="132">
        <v>2.3255813953488369</v>
      </c>
      <c r="EM27" s="132">
        <v>5.4545454545454568</v>
      </c>
      <c r="EN27" s="132" t="s">
        <v>286</v>
      </c>
      <c r="EO27" s="132">
        <v>2.8571428571428568</v>
      </c>
      <c r="EP27" s="190">
        <v>4.4247787610619476</v>
      </c>
      <c r="EQ27" s="132" t="s">
        <v>286</v>
      </c>
      <c r="ER27" s="132">
        <v>0.66225165562913912</v>
      </c>
      <c r="ES27" s="132">
        <v>2.7777777777777781</v>
      </c>
      <c r="ET27" s="132" t="s">
        <v>286</v>
      </c>
      <c r="EU27" s="190">
        <v>0.85470085470085466</v>
      </c>
      <c r="EV27" s="132">
        <v>3.1496062992125977</v>
      </c>
      <c r="EW27" s="132" t="s">
        <v>286</v>
      </c>
      <c r="EX27" s="132">
        <v>7.7868852459016358</v>
      </c>
      <c r="EY27" s="132">
        <v>3.2558139534883725</v>
      </c>
      <c r="EZ27" s="190" t="s">
        <v>286</v>
      </c>
      <c r="FA27" s="132">
        <v>1.7543859649122808</v>
      </c>
      <c r="FB27" s="132">
        <v>1.8181818181818183</v>
      </c>
      <c r="FC27" s="132" t="s">
        <v>286</v>
      </c>
      <c r="FD27" s="132">
        <v>1.4184397163120568</v>
      </c>
      <c r="FE27" s="190">
        <v>4.4642857142857153</v>
      </c>
      <c r="FF27" s="132" t="s">
        <v>286</v>
      </c>
      <c r="FG27" s="132">
        <v>1.3333333333333337</v>
      </c>
      <c r="FH27" s="132">
        <v>0.92592592592592582</v>
      </c>
      <c r="FI27" s="132" t="s">
        <v>286</v>
      </c>
      <c r="FJ27" s="190">
        <v>0</v>
      </c>
      <c r="FK27" s="132">
        <v>2.36220472440945</v>
      </c>
      <c r="FL27" s="132" t="s">
        <v>286</v>
      </c>
      <c r="FM27" s="132" t="s">
        <v>286</v>
      </c>
      <c r="FN27" s="132" t="s">
        <v>286</v>
      </c>
      <c r="FO27" s="190" t="s">
        <v>286</v>
      </c>
      <c r="FP27" s="132">
        <v>2.3255813953488378</v>
      </c>
      <c r="FQ27" s="132">
        <v>3.6363636363636367</v>
      </c>
      <c r="FR27" s="132" t="s">
        <v>286</v>
      </c>
      <c r="FS27" s="132">
        <v>2.1428571428571423</v>
      </c>
      <c r="FT27" s="190">
        <v>4.4642857142857153</v>
      </c>
      <c r="FU27" s="132" t="s">
        <v>286</v>
      </c>
      <c r="FV27" s="132">
        <v>1.3245033112582785</v>
      </c>
      <c r="FW27" s="132">
        <v>0.92592592592592582</v>
      </c>
      <c r="FX27" s="132" t="s">
        <v>286</v>
      </c>
      <c r="FY27" s="190">
        <v>0.85470085470085466</v>
      </c>
      <c r="FZ27" s="132">
        <v>2.3437500000000009</v>
      </c>
      <c r="GA27" s="132" t="s">
        <v>286</v>
      </c>
      <c r="GB27" s="132" t="s">
        <v>286</v>
      </c>
      <c r="GC27" s="132" t="s">
        <v>286</v>
      </c>
      <c r="GD27" s="190" t="s">
        <v>286</v>
      </c>
      <c r="GE27" s="132" t="s">
        <v>286</v>
      </c>
      <c r="GF27" s="132" t="s">
        <v>286</v>
      </c>
      <c r="GG27" s="132" t="s">
        <v>286</v>
      </c>
      <c r="GH27" s="132" t="s">
        <v>286</v>
      </c>
      <c r="GI27" s="190" t="s">
        <v>286</v>
      </c>
      <c r="GJ27" s="132" t="s">
        <v>286</v>
      </c>
      <c r="GK27" s="132">
        <v>2.6490066225165569</v>
      </c>
      <c r="GL27" s="132">
        <v>2.7777777777777786</v>
      </c>
      <c r="GM27" s="197" t="s">
        <v>286</v>
      </c>
      <c r="GN27" s="190">
        <v>0.85470085470085488</v>
      </c>
      <c r="GO27" s="132">
        <v>3.90625</v>
      </c>
      <c r="GP27" s="132" t="s">
        <v>286</v>
      </c>
      <c r="GQ27" s="132" t="s">
        <v>286</v>
      </c>
      <c r="GR27" s="132" t="s">
        <v>286</v>
      </c>
      <c r="GS27" s="190" t="s">
        <v>286</v>
      </c>
      <c r="GT27" s="132" t="s">
        <v>286</v>
      </c>
      <c r="GU27" s="132" t="s">
        <v>286</v>
      </c>
      <c r="GV27" s="132" t="s">
        <v>286</v>
      </c>
      <c r="GW27" s="132" t="s">
        <v>286</v>
      </c>
      <c r="GX27" s="190" t="s">
        <v>286</v>
      </c>
      <c r="GY27" s="190" t="s">
        <v>286</v>
      </c>
      <c r="GZ27" s="190">
        <v>0</v>
      </c>
      <c r="HA27" s="190">
        <v>3.7037037037037033</v>
      </c>
      <c r="HB27" s="190" t="s">
        <v>286</v>
      </c>
      <c r="HC27" s="190">
        <v>2.5641025641025643</v>
      </c>
      <c r="HD27" s="190">
        <v>3.125</v>
      </c>
      <c r="HE27" s="190" t="s">
        <v>286</v>
      </c>
      <c r="HF27" s="190" t="s">
        <v>286</v>
      </c>
      <c r="HG27" s="190" t="s">
        <v>286</v>
      </c>
      <c r="HH27" s="190" t="s">
        <v>286</v>
      </c>
      <c r="HI27" s="190" t="s">
        <v>286</v>
      </c>
      <c r="HJ27" s="190" t="s">
        <v>286</v>
      </c>
      <c r="HK27" s="190" t="s">
        <v>286</v>
      </c>
      <c r="HL27" s="132" t="s">
        <v>286</v>
      </c>
      <c r="HM27" s="132" t="s">
        <v>286</v>
      </c>
      <c r="HN27" s="132" t="s">
        <v>286</v>
      </c>
      <c r="HO27" s="132">
        <v>2.0134228187919465</v>
      </c>
      <c r="HP27" s="190">
        <v>3.7037037037037033</v>
      </c>
      <c r="HQ27" s="132" t="s">
        <v>286</v>
      </c>
      <c r="HR27" s="132">
        <v>1.7094017094017095</v>
      </c>
      <c r="HS27" s="132">
        <v>3.1249999999999996</v>
      </c>
      <c r="HT27" s="196" t="s">
        <v>286</v>
      </c>
      <c r="HU27" s="190">
        <v>9.0163934426229595</v>
      </c>
      <c r="HV27" s="192">
        <v>1.86046511627907</v>
      </c>
      <c r="HW27" s="192" t="s">
        <v>286</v>
      </c>
      <c r="HX27" s="192">
        <v>2.9069767441860472</v>
      </c>
      <c r="HY27" s="192">
        <v>2.4242424242424248</v>
      </c>
      <c r="HZ27" s="192" t="s">
        <v>286</v>
      </c>
      <c r="IA27" s="192">
        <v>2.8368794326241131</v>
      </c>
      <c r="IB27" s="192">
        <v>6.2500000000000053</v>
      </c>
      <c r="IC27" s="192" t="s">
        <v>286</v>
      </c>
      <c r="ID27" s="192">
        <v>0.67114093959731558</v>
      </c>
      <c r="IE27" s="192">
        <v>1.8518518518518516</v>
      </c>
      <c r="IF27" s="192" t="s">
        <v>286</v>
      </c>
      <c r="IG27" s="192">
        <v>0.85470085470085466</v>
      </c>
      <c r="IH27" s="192">
        <v>1.5625</v>
      </c>
      <c r="II27" s="192">
        <v>3.7037037037037051</v>
      </c>
      <c r="IJ27" s="192">
        <v>12.704918032786887</v>
      </c>
      <c r="IK27" s="192">
        <v>5.581395348837213</v>
      </c>
      <c r="IL27" s="192">
        <v>1.0989010989010992</v>
      </c>
      <c r="IM27" s="192">
        <v>5.84795321637427</v>
      </c>
      <c r="IN27" s="192">
        <v>4.8484848484848495</v>
      </c>
      <c r="IO27" s="192">
        <v>1.4285714285714286</v>
      </c>
      <c r="IP27" s="192">
        <v>8.4507042253521156</v>
      </c>
      <c r="IQ27" s="192">
        <v>8.0357142857142918</v>
      </c>
      <c r="IR27" s="192">
        <v>0.5524861878453039</v>
      </c>
      <c r="IS27" s="192" t="s">
        <v>286</v>
      </c>
      <c r="IT27" s="192" t="s">
        <v>286</v>
      </c>
      <c r="IU27" s="192">
        <v>1.2422360248447204</v>
      </c>
      <c r="IV27" s="192" t="s">
        <v>286</v>
      </c>
      <c r="IW27" s="192" t="s">
        <v>286</v>
      </c>
      <c r="IX27" s="192" t="str">
        <f t="shared" si="43"/>
        <v>--</v>
      </c>
      <c r="IY27" s="192" t="str">
        <f t="shared" si="43"/>
        <v>--</v>
      </c>
      <c r="IZ27" s="192" t="str">
        <f t="shared" si="43"/>
        <v>--</v>
      </c>
      <c r="JA27" s="192" t="str">
        <f t="shared" si="43"/>
        <v>--</v>
      </c>
      <c r="JB27" s="192" t="str">
        <f t="shared" si="43"/>
        <v>--</v>
      </c>
      <c r="JC27" s="243">
        <v>3.4722222222222201</v>
      </c>
      <c r="JD27" s="243">
        <v>6.3636363636363598</v>
      </c>
      <c r="JE27" s="243">
        <v>10.0917431192661</v>
      </c>
      <c r="JF27" s="243">
        <v>5.1851851851851896</v>
      </c>
      <c r="JG27" s="243">
        <v>1.4598540145985399</v>
      </c>
      <c r="JH27" s="243">
        <v>11.9047619047619</v>
      </c>
      <c r="JI27" s="243">
        <v>2.7777777777777799</v>
      </c>
      <c r="JJ27" s="243">
        <v>4.5454545454545396</v>
      </c>
      <c r="JK27" s="243">
        <v>6.42201834862386</v>
      </c>
      <c r="JL27" s="243">
        <v>4.44444444444445</v>
      </c>
      <c r="JM27" s="243">
        <v>2.9197080291970798</v>
      </c>
      <c r="JN27" s="243">
        <v>11.2</v>
      </c>
      <c r="JO27" s="219">
        <v>4.8611111111111098</v>
      </c>
      <c r="JP27" s="219">
        <v>11.818181818181801</v>
      </c>
      <c r="JQ27" s="219">
        <v>18.348623853210999</v>
      </c>
      <c r="JR27" s="219">
        <v>6.7669172932330799</v>
      </c>
      <c r="JS27" s="219">
        <v>11.5942028985507</v>
      </c>
      <c r="JT27" s="219">
        <v>22.2222222222222</v>
      </c>
      <c r="JU27" s="219">
        <v>2.0833333333333299</v>
      </c>
      <c r="JV27" s="219">
        <v>3.6363636363636398</v>
      </c>
      <c r="JW27" s="219">
        <v>11.926605504587201</v>
      </c>
      <c r="JX27" s="219">
        <v>5.9701492537313401</v>
      </c>
      <c r="JY27" s="219">
        <v>7.2992700729926998</v>
      </c>
      <c r="JZ27" s="219">
        <v>15.0793650793651</v>
      </c>
      <c r="KA27" s="219">
        <v>1.3888888888888899</v>
      </c>
      <c r="KB27" s="223">
        <v>0.90909090909090895</v>
      </c>
      <c r="KC27" s="219">
        <v>0</v>
      </c>
      <c r="KD27" s="223">
        <v>0.75187969924812004</v>
      </c>
      <c r="KE27" s="219">
        <v>2.1739130434782599</v>
      </c>
      <c r="KF27" s="219">
        <v>0</v>
      </c>
      <c r="KG27" s="223">
        <v>0.69444444444444398</v>
      </c>
      <c r="KH27" s="219">
        <v>0</v>
      </c>
      <c r="KI27" s="219">
        <v>0</v>
      </c>
      <c r="KJ27" s="219">
        <v>1.5037593984962401</v>
      </c>
      <c r="KK27" s="223">
        <v>0.72463768115941996</v>
      </c>
      <c r="KL27" s="223">
        <v>0.79365079365079305</v>
      </c>
      <c r="KM27" s="223">
        <v>0.69444444444444398</v>
      </c>
      <c r="KN27" s="219">
        <v>0</v>
      </c>
      <c r="KO27" s="223">
        <v>0.91743119266054995</v>
      </c>
      <c r="KP27" s="223">
        <v>0.75187969924812004</v>
      </c>
      <c r="KQ27" s="219">
        <v>0</v>
      </c>
      <c r="KR27" s="219">
        <v>0</v>
      </c>
      <c r="KS27" s="223">
        <v>0.69444444444444398</v>
      </c>
      <c r="KT27" s="219">
        <v>0</v>
      </c>
      <c r="KU27" s="223">
        <v>0.91743119266054995</v>
      </c>
      <c r="KV27" s="223">
        <v>0.75187969924812004</v>
      </c>
      <c r="KW27" s="219">
        <v>1.4492753623188399</v>
      </c>
      <c r="KX27" s="219">
        <v>1.5873015873015901</v>
      </c>
      <c r="KY27" s="223">
        <v>0.69444444444444398</v>
      </c>
      <c r="KZ27" s="219">
        <v>0</v>
      </c>
      <c r="LA27" s="219">
        <v>0</v>
      </c>
      <c r="LB27" s="223">
        <v>0.75187969924812004</v>
      </c>
      <c r="LC27" s="219">
        <v>0</v>
      </c>
      <c r="LD27" s="219">
        <v>0</v>
      </c>
      <c r="LE27" s="223">
        <v>0.69444444444444398</v>
      </c>
      <c r="LF27" s="223">
        <v>0.90909090909090895</v>
      </c>
      <c r="LG27" s="223">
        <v>0.91743119266054995</v>
      </c>
      <c r="LH27" s="223">
        <v>0.75187969924812004</v>
      </c>
      <c r="LI27" s="219">
        <v>0</v>
      </c>
      <c r="LJ27" s="219">
        <v>0</v>
      </c>
      <c r="LK27" s="223">
        <v>0.69444444444444398</v>
      </c>
      <c r="LL27" s="219">
        <v>0</v>
      </c>
      <c r="LM27" s="223">
        <v>0.91743119266054995</v>
      </c>
      <c r="LN27" s="219">
        <v>0</v>
      </c>
      <c r="LO27" s="223">
        <v>0.72463768115941996</v>
      </c>
      <c r="LP27" s="223">
        <v>0.79365079365079405</v>
      </c>
      <c r="LQ27" s="223">
        <v>0.69444444444444398</v>
      </c>
      <c r="LR27" s="223">
        <v>0.90909090909090895</v>
      </c>
      <c r="LS27" s="219">
        <v>1.8348623853210999</v>
      </c>
      <c r="LT27" s="219">
        <v>0</v>
      </c>
      <c r="LU27" s="219">
        <v>2.8985507246376798</v>
      </c>
      <c r="LV27" s="219">
        <v>3.9682539682539701</v>
      </c>
      <c r="LW27" s="223">
        <v>0.69444444444444398</v>
      </c>
      <c r="LX27" s="223">
        <v>0.90909090909090895</v>
      </c>
      <c r="LY27" s="219">
        <v>1.8348623853210999</v>
      </c>
      <c r="LZ27" s="219">
        <v>0</v>
      </c>
      <c r="MA27" s="219">
        <v>2.9197080291970798</v>
      </c>
      <c r="MB27" s="219">
        <v>8.7301587301587293</v>
      </c>
      <c r="MC27" s="223">
        <v>0.69444444444444398</v>
      </c>
      <c r="MD27" s="219">
        <v>0</v>
      </c>
      <c r="ME27" s="219">
        <v>2.75229357798165</v>
      </c>
      <c r="MF27" s="219">
        <v>0</v>
      </c>
      <c r="MG27" s="219">
        <v>2.1739130434782599</v>
      </c>
      <c r="MH27" s="219">
        <v>2.38095238095238</v>
      </c>
      <c r="MI27" s="190" t="str">
        <f t="shared" si="44"/>
        <v>--</v>
      </c>
      <c r="MJ27" s="190" t="str">
        <f t="shared" si="44"/>
        <v>--</v>
      </c>
      <c r="MK27" s="190" t="str">
        <f t="shared" si="44"/>
        <v>--</v>
      </c>
      <c r="ML27" s="190" t="str">
        <f t="shared" si="44"/>
        <v>--</v>
      </c>
      <c r="MM27" s="190" t="str">
        <f t="shared" si="44"/>
        <v>--</v>
      </c>
      <c r="MN27" s="190" t="str">
        <f t="shared" si="44"/>
        <v>--</v>
      </c>
      <c r="MO27" s="190" t="str">
        <f t="shared" si="44"/>
        <v>--</v>
      </c>
      <c r="MP27" s="190" t="str">
        <f t="shared" si="44"/>
        <v>--</v>
      </c>
      <c r="MQ27" s="190" t="str">
        <f t="shared" si="44"/>
        <v>--</v>
      </c>
      <c r="MR27" s="190" t="str">
        <f t="shared" si="44"/>
        <v>--</v>
      </c>
      <c r="MS27" s="190" t="str">
        <f t="shared" si="45"/>
        <v>--</v>
      </c>
      <c r="MT27" s="190" t="str">
        <f t="shared" si="45"/>
        <v>--</v>
      </c>
      <c r="MU27" s="190" t="str">
        <f t="shared" si="45"/>
        <v>--</v>
      </c>
      <c r="MV27" s="190" t="str">
        <f t="shared" si="45"/>
        <v>--</v>
      </c>
      <c r="MW27" s="190" t="str">
        <f t="shared" si="45"/>
        <v>--</v>
      </c>
      <c r="MX27" s="190" t="str">
        <f t="shared" si="45"/>
        <v>--</v>
      </c>
      <c r="MY27" s="190" t="str">
        <f t="shared" si="45"/>
        <v>--</v>
      </c>
      <c r="MZ27" s="190" t="str">
        <f t="shared" si="45"/>
        <v>--</v>
      </c>
      <c r="NA27" s="190" t="str">
        <f t="shared" si="45"/>
        <v>--</v>
      </c>
      <c r="NB27" s="190" t="str">
        <f t="shared" si="45"/>
        <v>--</v>
      </c>
      <c r="NC27" s="190" t="str">
        <f t="shared" si="46"/>
        <v>--</v>
      </c>
      <c r="ND27" s="190" t="str">
        <f t="shared" si="46"/>
        <v>--</v>
      </c>
      <c r="NE27" s="190" t="str">
        <f t="shared" si="46"/>
        <v>--</v>
      </c>
      <c r="NF27" s="190" t="str">
        <f t="shared" si="46"/>
        <v>--</v>
      </c>
      <c r="NG27" s="190" t="str">
        <f t="shared" si="46"/>
        <v>--</v>
      </c>
      <c r="NH27" s="190" t="str">
        <f t="shared" si="46"/>
        <v>--</v>
      </c>
      <c r="NI27" s="190" t="str">
        <f t="shared" si="46"/>
        <v>--</v>
      </c>
      <c r="NJ27" s="190" t="str">
        <f t="shared" si="46"/>
        <v>--</v>
      </c>
      <c r="NL27" s="378" t="str">
        <f t="shared" si="4"/>
        <v>--</v>
      </c>
      <c r="NM27" s="381">
        <v>1.4285714285714284</v>
      </c>
      <c r="NN27" s="378" t="str">
        <f t="shared" si="4"/>
        <v>--</v>
      </c>
      <c r="NO27" s="381">
        <v>15.094339622641511</v>
      </c>
      <c r="NP27" s="378" t="str">
        <f t="shared" si="5"/>
        <v>--</v>
      </c>
      <c r="NQ27" s="381">
        <v>0.55555555555555558</v>
      </c>
      <c r="NR27" s="378" t="str">
        <f t="shared" si="6"/>
        <v>--</v>
      </c>
      <c r="NS27" s="381">
        <v>7.361963190184051</v>
      </c>
      <c r="NT27" s="378" t="str">
        <f t="shared" si="7"/>
        <v>--</v>
      </c>
      <c r="NU27" s="381">
        <v>18.75</v>
      </c>
      <c r="NV27" s="378" t="str">
        <f t="shared" si="8"/>
        <v>--</v>
      </c>
      <c r="NW27" s="381">
        <v>0.60975609756097571</v>
      </c>
      <c r="NX27" s="378" t="str">
        <f t="shared" si="9"/>
        <v>--</v>
      </c>
      <c r="NY27" s="381">
        <v>4.1322314049586764</v>
      </c>
      <c r="NZ27" s="378" t="str">
        <f t="shared" si="10"/>
        <v>--</v>
      </c>
      <c r="OA27" s="381">
        <v>9.6296296296296333</v>
      </c>
      <c r="OB27" s="378" t="str">
        <f t="shared" si="11"/>
        <v>--</v>
      </c>
      <c r="OC27" s="378" t="str">
        <f t="shared" si="11"/>
        <v>--</v>
      </c>
      <c r="OD27" s="381">
        <v>0.69444444444444442</v>
      </c>
      <c r="OE27" s="381">
        <v>4.5454545454545432</v>
      </c>
      <c r="OF27" s="381">
        <v>4.5871559633027514</v>
      </c>
      <c r="OG27" s="378" t="str">
        <f t="shared" si="40"/>
        <v>--</v>
      </c>
      <c r="OH27" s="378" t="str">
        <f t="shared" si="40"/>
        <v>--</v>
      </c>
      <c r="OI27" s="378" t="str">
        <f t="shared" si="40"/>
        <v>--</v>
      </c>
      <c r="OJ27" s="381">
        <v>0.74074074074074059</v>
      </c>
      <c r="OK27" s="381">
        <v>0.72992700729926996</v>
      </c>
      <c r="OL27" s="381">
        <v>4.7619047619047645</v>
      </c>
      <c r="OM27" s="378" t="str">
        <f t="shared" si="41"/>
        <v>--</v>
      </c>
      <c r="ON27" s="378" t="str">
        <f t="shared" si="41"/>
        <v>--</v>
      </c>
      <c r="OO27" s="378" t="str">
        <f t="shared" si="41"/>
        <v>--</v>
      </c>
      <c r="OP27" s="381">
        <v>1.4285714285714284</v>
      </c>
      <c r="OQ27" s="378" t="str">
        <f t="shared" ref="OQ27" si="47">"--"</f>
        <v>--</v>
      </c>
      <c r="OR27" s="381">
        <v>9.4339622641509457</v>
      </c>
      <c r="OS27" s="378" t="str">
        <f t="shared" si="42"/>
        <v>--</v>
      </c>
      <c r="OT27" s="378" t="str">
        <f t="shared" si="42"/>
        <v>--</v>
      </c>
      <c r="OU27" s="381">
        <v>1.4285714285714284</v>
      </c>
      <c r="OV27" s="378" t="str">
        <f t="shared" ref="OV27" si="48">"--"</f>
        <v>--</v>
      </c>
      <c r="OW27" s="381">
        <v>7.6923076923076934</v>
      </c>
      <c r="OX27" s="378" t="str">
        <f t="shared" si="15"/>
        <v>--</v>
      </c>
      <c r="OY27" s="381">
        <v>11.851851851851853</v>
      </c>
      <c r="OZ27" s="381">
        <v>7.9710144927536266</v>
      </c>
      <c r="PA27" s="381">
        <v>14.285714285714294</v>
      </c>
      <c r="PB27" s="378" t="str">
        <f t="shared" si="16"/>
        <v>--</v>
      </c>
      <c r="PC27" s="381">
        <v>14.28571428571429</v>
      </c>
      <c r="PD27" s="378" t="str">
        <f t="shared" ref="PD27" si="49">"--"</f>
        <v>--</v>
      </c>
      <c r="PE27" s="381">
        <v>25.92592592592592</v>
      </c>
      <c r="PF27" s="378" t="str">
        <f t="shared" si="17"/>
        <v>--</v>
      </c>
      <c r="PG27" s="381">
        <v>2.9411764705882351</v>
      </c>
      <c r="PH27" s="378" t="str">
        <f t="shared" ref="PH27" si="50">"--"</f>
        <v>--</v>
      </c>
      <c r="PI27" s="381">
        <v>33.333333333333329</v>
      </c>
      <c r="PJ27" s="378" t="str">
        <f t="shared" si="18"/>
        <v>--</v>
      </c>
      <c r="PK27" s="381">
        <v>2.8985507246376807</v>
      </c>
      <c r="PL27" s="378" t="str">
        <f t="shared" ref="PL27" si="51">"--"</f>
        <v>--</v>
      </c>
      <c r="PM27" s="381">
        <v>31.481481481481485</v>
      </c>
      <c r="PN27" s="378" t="str">
        <f t="shared" si="19"/>
        <v>--</v>
      </c>
      <c r="PO27" s="381">
        <v>2.8985507246376812</v>
      </c>
      <c r="PP27" s="378" t="str">
        <f t="shared" ref="PP27" si="52">"--"</f>
        <v>--</v>
      </c>
      <c r="PQ27" s="381">
        <v>0</v>
      </c>
      <c r="PR27" s="378" t="str">
        <f t="shared" si="20"/>
        <v>--</v>
      </c>
      <c r="PS27" s="381">
        <v>0</v>
      </c>
      <c r="PT27" s="378" t="str">
        <f t="shared" ref="PT27" si="53">"--"</f>
        <v>--</v>
      </c>
      <c r="PU27" s="381">
        <v>0</v>
      </c>
      <c r="PV27" s="378" t="str">
        <f t="shared" si="21"/>
        <v>--</v>
      </c>
      <c r="PW27" s="381">
        <v>0</v>
      </c>
      <c r="PX27" s="378" t="str">
        <f t="shared" ref="PX27" si="54">"--"</f>
        <v>--</v>
      </c>
      <c r="PY27" s="381">
        <v>3.773584905660377</v>
      </c>
      <c r="PZ27" s="378" t="str">
        <f t="shared" si="22"/>
        <v>--</v>
      </c>
      <c r="QA27" s="381">
        <v>0</v>
      </c>
      <c r="QB27" s="378" t="str">
        <f t="shared" ref="QB27" si="55">"--"</f>
        <v>--</v>
      </c>
      <c r="QC27" s="381">
        <v>1.8867924528301885</v>
      </c>
      <c r="QD27" s="378" t="str">
        <f t="shared" si="23"/>
        <v>--</v>
      </c>
      <c r="QE27" s="381">
        <v>0</v>
      </c>
      <c r="QF27" s="378" t="str">
        <f t="shared" ref="QF27" si="56">"--"</f>
        <v>--</v>
      </c>
      <c r="QG27" s="381">
        <v>0</v>
      </c>
      <c r="QH27" s="378" t="str">
        <f t="shared" si="24"/>
        <v>--</v>
      </c>
      <c r="QI27" s="381">
        <v>0</v>
      </c>
      <c r="QJ27" s="378" t="str">
        <f t="shared" ref="QJ27" si="57">"--"</f>
        <v>--</v>
      </c>
      <c r="QK27" s="381">
        <v>0</v>
      </c>
    </row>
    <row r="28" spans="1:453" x14ac:dyDescent="0.25">
      <c r="A28" s="114">
        <v>24</v>
      </c>
      <c r="B28" s="93" t="s">
        <v>24</v>
      </c>
      <c r="C28" s="189">
        <v>8.1395348837209252</v>
      </c>
      <c r="D28" s="189">
        <v>33.062330623306217</v>
      </c>
      <c r="E28" s="189">
        <v>38.775510204081634</v>
      </c>
      <c r="F28" s="189">
        <v>2.0710059171597632</v>
      </c>
      <c r="G28" s="189">
        <v>21.505376344086024</v>
      </c>
      <c r="H28" s="189">
        <v>34.061135371179049</v>
      </c>
      <c r="I28" s="189">
        <v>3.9603960396039586</v>
      </c>
      <c r="J28" s="189">
        <v>14.705882352941178</v>
      </c>
      <c r="K28" s="189">
        <v>29.166666666666671</v>
      </c>
      <c r="L28" s="189">
        <v>2.3437500000000013</v>
      </c>
      <c r="M28" s="190">
        <v>13.235294117647058</v>
      </c>
      <c r="N28" s="190">
        <v>36.244541484716166</v>
      </c>
      <c r="O28" s="190">
        <v>2.1276595744680864</v>
      </c>
      <c r="P28" s="190">
        <v>10.952380952380953</v>
      </c>
      <c r="Q28" s="190">
        <v>31.111111111111114</v>
      </c>
      <c r="R28" s="190" t="s">
        <v>286</v>
      </c>
      <c r="S28" s="190" t="s">
        <v>286</v>
      </c>
      <c r="T28" s="190" t="s">
        <v>286</v>
      </c>
      <c r="U28" s="190">
        <v>2.0648967551622412</v>
      </c>
      <c r="V28" s="190">
        <v>23.021582733812942</v>
      </c>
      <c r="W28" s="190">
        <v>35.807860262008738</v>
      </c>
      <c r="X28" s="190">
        <v>3.300330033003303</v>
      </c>
      <c r="Y28" s="190">
        <v>15.116279069767451</v>
      </c>
      <c r="Z28" s="190">
        <v>28.504672897196254</v>
      </c>
      <c r="AA28" s="190">
        <v>2.7131782945736451</v>
      </c>
      <c r="AB28" s="132">
        <v>14.285714285714299</v>
      </c>
      <c r="AC28" s="132">
        <v>36.521739130434746</v>
      </c>
      <c r="AD28" s="132">
        <v>2.5641025641025643</v>
      </c>
      <c r="AE28" s="132">
        <v>12.735849056603779</v>
      </c>
      <c r="AF28" s="190">
        <v>30.555555555555571</v>
      </c>
      <c r="AG28" s="189">
        <v>1.162790697674418</v>
      </c>
      <c r="AH28" s="189">
        <v>9.2140921409213998</v>
      </c>
      <c r="AI28" s="191">
        <v>16.734693877551024</v>
      </c>
      <c r="AJ28" s="191">
        <v>0.29585798816568032</v>
      </c>
      <c r="AK28" s="190">
        <v>6.0931899641577063</v>
      </c>
      <c r="AL28" s="190">
        <v>13.100436681222705</v>
      </c>
      <c r="AM28" s="190">
        <v>0.66006600660066028</v>
      </c>
      <c r="AN28" s="190">
        <v>3.2352941176470598</v>
      </c>
      <c r="AO28" s="190">
        <v>12.037037037037047</v>
      </c>
      <c r="AP28" s="190">
        <v>1.1718749999999998</v>
      </c>
      <c r="AQ28" s="190">
        <v>1.1764705882352948</v>
      </c>
      <c r="AR28" s="190">
        <v>9.1703056768558984</v>
      </c>
      <c r="AS28" s="190">
        <v>0.42553191489361719</v>
      </c>
      <c r="AT28" s="190">
        <v>1.9047619047619047</v>
      </c>
      <c r="AU28" s="190">
        <v>5.0000000000000009</v>
      </c>
      <c r="AV28" s="190" t="s">
        <v>286</v>
      </c>
      <c r="AW28" s="190" t="s">
        <v>286</v>
      </c>
      <c r="AX28" s="132" t="s">
        <v>286</v>
      </c>
      <c r="AY28" s="132" t="s">
        <v>286</v>
      </c>
      <c r="AZ28" s="132" t="s">
        <v>286</v>
      </c>
      <c r="BA28" s="132" t="s">
        <v>286</v>
      </c>
      <c r="BB28" s="190" t="s">
        <v>286</v>
      </c>
      <c r="BC28" s="132" t="s">
        <v>286</v>
      </c>
      <c r="BD28" s="132" t="s">
        <v>286</v>
      </c>
      <c r="BE28" s="132">
        <v>1.5564202334630357</v>
      </c>
      <c r="BF28" s="132">
        <v>3.7900874635568518</v>
      </c>
      <c r="BG28" s="190">
        <v>19.047619047619058</v>
      </c>
      <c r="BH28" s="132">
        <v>0.42553191489361702</v>
      </c>
      <c r="BI28" s="132">
        <v>5.6603773584905683</v>
      </c>
      <c r="BJ28" s="132">
        <v>14.525139664804465</v>
      </c>
      <c r="BK28" s="132">
        <v>4.3731778425655996</v>
      </c>
      <c r="BL28" s="190">
        <v>20.821917808219158</v>
      </c>
      <c r="BM28" s="132">
        <v>18.723404255319142</v>
      </c>
      <c r="BN28" s="192">
        <v>1.2345679012345681</v>
      </c>
      <c r="BO28" s="192">
        <v>9.9236641221374082</v>
      </c>
      <c r="BP28" s="192">
        <v>21.363636363636378</v>
      </c>
      <c r="BQ28" s="190">
        <v>2.3333333333333353</v>
      </c>
      <c r="BR28" s="132">
        <v>14.999999999999995</v>
      </c>
      <c r="BS28" s="132">
        <v>16.517857142857153</v>
      </c>
      <c r="BT28" s="132">
        <v>0.78431372549019596</v>
      </c>
      <c r="BU28" s="190">
        <v>12.158054711246207</v>
      </c>
      <c r="BV28" s="132">
        <v>29.515418502202653</v>
      </c>
      <c r="BW28" s="132">
        <v>1.6949152542372885</v>
      </c>
      <c r="BX28" s="132">
        <v>16.256157635467986</v>
      </c>
      <c r="BY28" s="190">
        <v>32.022471910112372</v>
      </c>
      <c r="BZ28" s="132">
        <v>3.2069970845481035</v>
      </c>
      <c r="CA28" s="132">
        <v>13.69863013698631</v>
      </c>
      <c r="CB28" s="132">
        <v>11.489361702127662</v>
      </c>
      <c r="CC28" s="190">
        <v>0.61728395061728392</v>
      </c>
      <c r="CD28" s="132">
        <v>8.0152671755725216</v>
      </c>
      <c r="CE28" s="132">
        <v>13.181818181818182</v>
      </c>
      <c r="CF28" s="132">
        <v>1.3333333333333337</v>
      </c>
      <c r="CG28" s="190">
        <v>10.000000000000005</v>
      </c>
      <c r="CH28" s="132">
        <v>11.16071428571429</v>
      </c>
      <c r="CI28" s="132">
        <v>0.39215686274509798</v>
      </c>
      <c r="CJ28" s="132">
        <v>7.0121951219512173</v>
      </c>
      <c r="CK28" s="132">
        <v>23.348017621145356</v>
      </c>
      <c r="CL28" s="132">
        <v>0.42372881355932218</v>
      </c>
      <c r="CM28" s="132">
        <v>8.3743842364532046</v>
      </c>
      <c r="CN28" s="132">
        <v>21.910112359550563</v>
      </c>
      <c r="CO28" s="132">
        <v>3.9156626506024099</v>
      </c>
      <c r="CP28" s="190">
        <v>6.267029972752046</v>
      </c>
      <c r="CQ28" s="132">
        <v>3.8135593220338984</v>
      </c>
      <c r="CR28" s="132">
        <v>2.1472392638036819</v>
      </c>
      <c r="CS28" s="192">
        <v>3.8314176245210736</v>
      </c>
      <c r="CT28" s="192">
        <v>4.5248868778280551</v>
      </c>
      <c r="CU28" s="190">
        <v>2.6845637583892641</v>
      </c>
      <c r="CV28" s="132">
        <v>6.5420560747663536</v>
      </c>
      <c r="CW28" s="132">
        <v>2.6785714285714288</v>
      </c>
      <c r="CX28" s="192">
        <v>1.2096774193548385</v>
      </c>
      <c r="CY28" s="192">
        <v>2.848101265822784</v>
      </c>
      <c r="CZ28" s="190">
        <v>3.1390134529147979</v>
      </c>
      <c r="DA28" s="132">
        <v>5.652173913043482</v>
      </c>
      <c r="DB28" s="132">
        <v>4.5226130653266328</v>
      </c>
      <c r="DC28" s="192">
        <v>0.58479532163742709</v>
      </c>
      <c r="DD28" s="192" t="s">
        <v>286</v>
      </c>
      <c r="DE28" s="190">
        <v>8.1743869209809237</v>
      </c>
      <c r="DF28" s="132">
        <v>5.5319148936170217</v>
      </c>
      <c r="DG28" s="132" t="s">
        <v>286</v>
      </c>
      <c r="DH28" s="192">
        <v>4.19847328244275</v>
      </c>
      <c r="DI28" s="192">
        <v>7.7272727272727284</v>
      </c>
      <c r="DJ28" s="190" t="s">
        <v>286</v>
      </c>
      <c r="DK28" s="132">
        <v>4.0624999999999982</v>
      </c>
      <c r="DL28" s="132">
        <v>3.1249999999999996</v>
      </c>
      <c r="DM28" s="132" t="s">
        <v>286</v>
      </c>
      <c r="DN28" s="132">
        <v>1.5873015873015877</v>
      </c>
      <c r="DO28" s="190">
        <v>6.7567567567567588</v>
      </c>
      <c r="DP28" s="132" t="s">
        <v>286</v>
      </c>
      <c r="DQ28" s="132">
        <v>4.0201005025125633</v>
      </c>
      <c r="DR28" s="132">
        <v>3.5087719298245643</v>
      </c>
      <c r="DS28" s="132" t="s">
        <v>286</v>
      </c>
      <c r="DT28" s="190" t="s">
        <v>286</v>
      </c>
      <c r="DU28" s="194" t="s">
        <v>286</v>
      </c>
      <c r="DV28" s="194" t="s">
        <v>286</v>
      </c>
      <c r="DW28" s="192">
        <v>3.0651340996168583</v>
      </c>
      <c r="DX28" s="194">
        <v>6.8493150684931523</v>
      </c>
      <c r="DY28" s="190" t="s">
        <v>286</v>
      </c>
      <c r="DZ28" s="190">
        <v>4.049844236760122</v>
      </c>
      <c r="EA28" s="190">
        <v>2.6785714285714293</v>
      </c>
      <c r="EB28" s="190" t="s">
        <v>286</v>
      </c>
      <c r="EC28" s="190">
        <v>2.5559105431309921</v>
      </c>
      <c r="ED28" s="190">
        <v>7.6576576576576549</v>
      </c>
      <c r="EE28" s="190" t="s">
        <v>286</v>
      </c>
      <c r="EF28" s="190">
        <v>3.0150753768844227</v>
      </c>
      <c r="EG28" s="190">
        <v>2.8901734104046248</v>
      </c>
      <c r="EH28" s="190" t="s">
        <v>286</v>
      </c>
      <c r="EI28" s="190">
        <v>10.081743869209813</v>
      </c>
      <c r="EJ28" s="190">
        <v>4.6808510638297847</v>
      </c>
      <c r="EK28" s="190" t="s">
        <v>286</v>
      </c>
      <c r="EL28" s="132">
        <v>3.8314176245210732</v>
      </c>
      <c r="EM28" s="132">
        <v>10.000000000000002</v>
      </c>
      <c r="EN28" s="132" t="s">
        <v>286</v>
      </c>
      <c r="EO28" s="132">
        <v>4.3478260869565259</v>
      </c>
      <c r="EP28" s="190">
        <v>4.4642857142857162</v>
      </c>
      <c r="EQ28" s="132" t="s">
        <v>286</v>
      </c>
      <c r="ER28" s="132">
        <v>1.5923566878980886</v>
      </c>
      <c r="ES28" s="132">
        <v>7.2398190045248914</v>
      </c>
      <c r="ET28" s="132" t="s">
        <v>286</v>
      </c>
      <c r="EU28" s="190">
        <v>2.0100502512562812</v>
      </c>
      <c r="EV28" s="132">
        <v>1.1560693641618498</v>
      </c>
      <c r="EW28" s="132" t="s">
        <v>286</v>
      </c>
      <c r="EX28" s="132">
        <v>7.3770491803278766</v>
      </c>
      <c r="EY28" s="132">
        <v>2.1367521367521376</v>
      </c>
      <c r="EZ28" s="190" t="s">
        <v>286</v>
      </c>
      <c r="FA28" s="132">
        <v>3.4482758620689666</v>
      </c>
      <c r="FB28" s="132">
        <v>4.1095890410958891</v>
      </c>
      <c r="FC28" s="132" t="s">
        <v>286</v>
      </c>
      <c r="FD28" s="132">
        <v>3.7383177570093435</v>
      </c>
      <c r="FE28" s="190">
        <v>1.7857142857142863</v>
      </c>
      <c r="FF28" s="132" t="s">
        <v>286</v>
      </c>
      <c r="FG28" s="132">
        <v>0.64102564102564108</v>
      </c>
      <c r="FH28" s="132">
        <v>1.8099547511312222</v>
      </c>
      <c r="FI28" s="132" t="s">
        <v>286</v>
      </c>
      <c r="FJ28" s="190">
        <v>0.5025125628140702</v>
      </c>
      <c r="FK28" s="132">
        <v>0</v>
      </c>
      <c r="FL28" s="132" t="s">
        <v>286</v>
      </c>
      <c r="FM28" s="132" t="s">
        <v>286</v>
      </c>
      <c r="FN28" s="132" t="s">
        <v>286</v>
      </c>
      <c r="FO28" s="190" t="s">
        <v>286</v>
      </c>
      <c r="FP28" s="132">
        <v>3.8314176245210754</v>
      </c>
      <c r="FQ28" s="132">
        <v>9.1324200913241977</v>
      </c>
      <c r="FR28" s="132" t="s">
        <v>286</v>
      </c>
      <c r="FS28" s="132">
        <v>4.037267080745341</v>
      </c>
      <c r="FT28" s="190">
        <v>3.1249999999999991</v>
      </c>
      <c r="FU28" s="132" t="s">
        <v>286</v>
      </c>
      <c r="FV28" s="132">
        <v>0.95541401273885362</v>
      </c>
      <c r="FW28" s="132">
        <v>3.6199095022624452</v>
      </c>
      <c r="FX28" s="132" t="s">
        <v>286</v>
      </c>
      <c r="FY28" s="190">
        <v>1.0050251256281406</v>
      </c>
      <c r="FZ28" s="132">
        <v>0</v>
      </c>
      <c r="GA28" s="132" t="s">
        <v>286</v>
      </c>
      <c r="GB28" s="132" t="s">
        <v>286</v>
      </c>
      <c r="GC28" s="132" t="s">
        <v>286</v>
      </c>
      <c r="GD28" s="190" t="s">
        <v>286</v>
      </c>
      <c r="GE28" s="132" t="s">
        <v>286</v>
      </c>
      <c r="GF28" s="132" t="s">
        <v>286</v>
      </c>
      <c r="GG28" s="132" t="s">
        <v>286</v>
      </c>
      <c r="GH28" s="132" t="s">
        <v>286</v>
      </c>
      <c r="GI28" s="190" t="s">
        <v>286</v>
      </c>
      <c r="GJ28" s="132" t="s">
        <v>286</v>
      </c>
      <c r="GK28" s="132">
        <v>0.95846645367412142</v>
      </c>
      <c r="GL28" s="132">
        <v>4.5248868778280551</v>
      </c>
      <c r="GM28" s="197" t="s">
        <v>286</v>
      </c>
      <c r="GN28" s="190">
        <v>3.5175879396984926</v>
      </c>
      <c r="GO28" s="132">
        <v>0</v>
      </c>
      <c r="GP28" s="132" t="s">
        <v>286</v>
      </c>
      <c r="GQ28" s="132" t="s">
        <v>286</v>
      </c>
      <c r="GR28" s="132" t="s">
        <v>286</v>
      </c>
      <c r="GS28" s="190" t="s">
        <v>286</v>
      </c>
      <c r="GT28" s="132" t="s">
        <v>286</v>
      </c>
      <c r="GU28" s="132" t="s">
        <v>286</v>
      </c>
      <c r="GV28" s="132" t="s">
        <v>286</v>
      </c>
      <c r="GW28" s="132" t="s">
        <v>286</v>
      </c>
      <c r="GX28" s="190" t="s">
        <v>286</v>
      </c>
      <c r="GY28" s="190" t="s">
        <v>286</v>
      </c>
      <c r="GZ28" s="190">
        <v>0</v>
      </c>
      <c r="HA28" s="190">
        <v>4.5248868778280569</v>
      </c>
      <c r="HB28" s="190" t="s">
        <v>286</v>
      </c>
      <c r="HC28" s="190">
        <v>5.0251256281407031</v>
      </c>
      <c r="HD28" s="190">
        <v>0.57803468208092501</v>
      </c>
      <c r="HE28" s="190" t="s">
        <v>286</v>
      </c>
      <c r="HF28" s="190" t="s">
        <v>286</v>
      </c>
      <c r="HG28" s="190" t="s">
        <v>286</v>
      </c>
      <c r="HH28" s="190" t="s">
        <v>286</v>
      </c>
      <c r="HI28" s="190" t="s">
        <v>286</v>
      </c>
      <c r="HJ28" s="190" t="s">
        <v>286</v>
      </c>
      <c r="HK28" s="190" t="s">
        <v>286</v>
      </c>
      <c r="HL28" s="132" t="s">
        <v>286</v>
      </c>
      <c r="HM28" s="132" t="s">
        <v>286</v>
      </c>
      <c r="HN28" s="132" t="s">
        <v>286</v>
      </c>
      <c r="HO28" s="132">
        <v>2.2364217252396186</v>
      </c>
      <c r="HP28" s="190">
        <v>8.5972850678733028</v>
      </c>
      <c r="HQ28" s="132" t="s">
        <v>286</v>
      </c>
      <c r="HR28" s="132">
        <v>6.0606060606060632</v>
      </c>
      <c r="HS28" s="132">
        <v>2.3121387283237</v>
      </c>
      <c r="HT28" s="196" t="s">
        <v>286</v>
      </c>
      <c r="HU28" s="190">
        <v>6.2499999999999973</v>
      </c>
      <c r="HV28" s="192">
        <v>3.41880341880342</v>
      </c>
      <c r="HW28" s="192" t="s">
        <v>286</v>
      </c>
      <c r="HX28" s="192">
        <v>4.2145593869731801</v>
      </c>
      <c r="HY28" s="192">
        <v>5.0228310502283131</v>
      </c>
      <c r="HZ28" s="192" t="s">
        <v>286</v>
      </c>
      <c r="IA28" s="192">
        <v>4.012345679012344</v>
      </c>
      <c r="IB28" s="192">
        <v>1.7857142857142863</v>
      </c>
      <c r="IC28" s="192" t="s">
        <v>286</v>
      </c>
      <c r="ID28" s="192">
        <v>0.31847133757961787</v>
      </c>
      <c r="IE28" s="192">
        <v>3.1674208144796383</v>
      </c>
      <c r="IF28" s="192" t="s">
        <v>286</v>
      </c>
      <c r="IG28" s="192">
        <v>4.5226130653266337</v>
      </c>
      <c r="IH28" s="192">
        <v>2.3121387283237</v>
      </c>
      <c r="II28" s="192">
        <v>2.114803625377645</v>
      </c>
      <c r="IJ28" s="192">
        <v>12.568306010928961</v>
      </c>
      <c r="IK28" s="192">
        <v>6.4102564102564115</v>
      </c>
      <c r="IL28" s="192">
        <v>2.1671826625387007</v>
      </c>
      <c r="IM28" s="192">
        <v>5.0000000000000009</v>
      </c>
      <c r="IN28" s="192">
        <v>8.6757990867579817</v>
      </c>
      <c r="IO28" s="192">
        <v>1.6835016835016843</v>
      </c>
      <c r="IP28" s="192">
        <v>9.0624999999999911</v>
      </c>
      <c r="IQ28" s="192">
        <v>6.2499999999999991</v>
      </c>
      <c r="IR28" s="192">
        <v>0.80645161290322553</v>
      </c>
      <c r="IS28" s="192" t="s">
        <v>286</v>
      </c>
      <c r="IT28" s="192" t="s">
        <v>286</v>
      </c>
      <c r="IU28" s="192">
        <v>2.1834061135371181</v>
      </c>
      <c r="IV28" s="192" t="s">
        <v>286</v>
      </c>
      <c r="IW28" s="192" t="s">
        <v>286</v>
      </c>
      <c r="IX28" s="192" t="str">
        <f t="shared" si="43"/>
        <v>--</v>
      </c>
      <c r="IY28" s="192" t="str">
        <f t="shared" si="43"/>
        <v>--</v>
      </c>
      <c r="IZ28" s="192" t="str">
        <f t="shared" si="43"/>
        <v>--</v>
      </c>
      <c r="JA28" s="192" t="str">
        <f t="shared" si="43"/>
        <v>--</v>
      </c>
      <c r="JB28" s="192" t="str">
        <f t="shared" si="43"/>
        <v>--</v>
      </c>
      <c r="JC28" s="243">
        <v>4.5454545454545503</v>
      </c>
      <c r="JD28" s="243">
        <v>9.3567251461988299</v>
      </c>
      <c r="JE28" s="243">
        <v>19.117647058823501</v>
      </c>
      <c r="JF28" s="243">
        <v>6.2222222222222197</v>
      </c>
      <c r="JG28" s="243">
        <v>3.9800995024875601</v>
      </c>
      <c r="JH28" s="243">
        <v>6.4705882352941204</v>
      </c>
      <c r="JI28" s="243">
        <v>3.0534351145038201</v>
      </c>
      <c r="JJ28" s="243">
        <v>6.4705882352941204</v>
      </c>
      <c r="JK28" s="243">
        <v>15.4411764705882</v>
      </c>
      <c r="JL28" s="243">
        <v>3.1111111111111098</v>
      </c>
      <c r="JM28" s="243">
        <v>2.4875621890547301</v>
      </c>
      <c r="JN28" s="243">
        <v>4.7058823529411802</v>
      </c>
      <c r="JO28" s="219">
        <v>5.3846153846153904</v>
      </c>
      <c r="JP28" s="219">
        <v>8.9285714285714306</v>
      </c>
      <c r="JQ28" s="219">
        <v>29.1044776119403</v>
      </c>
      <c r="JR28" s="219">
        <v>8</v>
      </c>
      <c r="JS28" s="219">
        <v>14.720812182741099</v>
      </c>
      <c r="JT28" s="219">
        <v>17.7514792899408</v>
      </c>
      <c r="JU28" s="219">
        <v>4.5801526717557302</v>
      </c>
      <c r="JV28" s="219">
        <v>8.28402366863906</v>
      </c>
      <c r="JW28" s="219">
        <v>16.417910447761201</v>
      </c>
      <c r="JX28" s="219">
        <v>8.44444444444445</v>
      </c>
      <c r="JY28" s="219">
        <v>12.1212121212121</v>
      </c>
      <c r="JZ28" s="219">
        <v>12.4260355029586</v>
      </c>
      <c r="KA28" s="219">
        <v>1.5625</v>
      </c>
      <c r="KB28" s="223">
        <v>0.61349693251533799</v>
      </c>
      <c r="KC28" s="223">
        <v>0.78125</v>
      </c>
      <c r="KD28" s="219">
        <v>3.125</v>
      </c>
      <c r="KE28" s="219">
        <v>1.0309278350515501</v>
      </c>
      <c r="KF28" s="223">
        <v>0.59171597633136097</v>
      </c>
      <c r="KG28" s="219">
        <v>1.5625</v>
      </c>
      <c r="KH28" s="219">
        <v>1.22699386503068</v>
      </c>
      <c r="KI28" s="219">
        <v>3.125</v>
      </c>
      <c r="KJ28" s="219">
        <v>2.6785714285714302</v>
      </c>
      <c r="KK28" s="223">
        <v>0.51546391752577303</v>
      </c>
      <c r="KL28" s="219">
        <v>2.9585798816568101</v>
      </c>
      <c r="KM28" s="219">
        <v>1.5625</v>
      </c>
      <c r="KN28" s="223">
        <v>0.61349693251533799</v>
      </c>
      <c r="KO28" s="219">
        <v>3.1496062992125999</v>
      </c>
      <c r="KP28" s="219">
        <v>1.33928571428571</v>
      </c>
      <c r="KQ28" s="223">
        <v>0.51546391752577303</v>
      </c>
      <c r="KR28" s="219">
        <v>1.19047619047619</v>
      </c>
      <c r="KS28" s="223">
        <v>0.78740157480314898</v>
      </c>
      <c r="KT28" s="223">
        <v>0.61349693251533799</v>
      </c>
      <c r="KU28" s="219">
        <v>2.34375</v>
      </c>
      <c r="KV28" s="219">
        <v>2.6785714285714302</v>
      </c>
      <c r="KW28" s="223">
        <v>0.51546391752577303</v>
      </c>
      <c r="KX28" s="219">
        <v>1.1834319526627199</v>
      </c>
      <c r="KY28" s="223">
        <v>0.78740157480314898</v>
      </c>
      <c r="KZ28" s="219">
        <v>0</v>
      </c>
      <c r="LA28" s="219">
        <v>1.5625</v>
      </c>
      <c r="LB28" s="219">
        <v>2.2522522522522501</v>
      </c>
      <c r="LC28" s="219">
        <v>0</v>
      </c>
      <c r="LD28" s="219">
        <v>0</v>
      </c>
      <c r="LE28" s="219">
        <v>1.5625</v>
      </c>
      <c r="LF28" s="219">
        <v>0</v>
      </c>
      <c r="LG28" s="219">
        <v>1.5625</v>
      </c>
      <c r="LH28" s="219">
        <v>1.8018018018018001</v>
      </c>
      <c r="LI28" s="223">
        <v>0.52356020942408399</v>
      </c>
      <c r="LJ28" s="223">
        <v>0.60606060606060597</v>
      </c>
      <c r="LK28" s="223">
        <v>0.78740157480314898</v>
      </c>
      <c r="LL28" s="223">
        <v>0.61349693251533799</v>
      </c>
      <c r="LM28" s="219">
        <v>1.5625</v>
      </c>
      <c r="LN28" s="219">
        <v>1.35135135135135</v>
      </c>
      <c r="LO28" s="219">
        <v>1.03626943005181</v>
      </c>
      <c r="LP28" s="219">
        <v>1.79640718562874</v>
      </c>
      <c r="LQ28" s="223">
        <v>0.78740157480314898</v>
      </c>
      <c r="LR28" s="219">
        <v>0</v>
      </c>
      <c r="LS28" s="219">
        <v>5.46875</v>
      </c>
      <c r="LT28" s="219">
        <v>3.1531531531531498</v>
      </c>
      <c r="LU28" s="219">
        <v>3.1088082901554399</v>
      </c>
      <c r="LV28" s="219">
        <v>3.6144578313253</v>
      </c>
      <c r="LW28" s="223">
        <v>0.78740157480314898</v>
      </c>
      <c r="LX28" s="223">
        <v>0.61349693251533799</v>
      </c>
      <c r="LY28" s="219">
        <v>4.6875</v>
      </c>
      <c r="LZ28" s="219">
        <v>4.0723981900452504</v>
      </c>
      <c r="MA28" s="219">
        <v>1.55440414507772</v>
      </c>
      <c r="MB28" s="219">
        <v>3.59281437125748</v>
      </c>
      <c r="MC28" s="223">
        <v>0.78740157480314898</v>
      </c>
      <c r="MD28" s="219">
        <v>1.22699386503068</v>
      </c>
      <c r="ME28" s="219">
        <v>3.90625</v>
      </c>
      <c r="MF28" s="223">
        <v>0.90090090090090102</v>
      </c>
      <c r="MG28" s="219">
        <v>0</v>
      </c>
      <c r="MH28" s="219">
        <v>2.39520958083832</v>
      </c>
      <c r="MI28" s="190" t="str">
        <f t="shared" si="44"/>
        <v>--</v>
      </c>
      <c r="MJ28" s="190" t="str">
        <f t="shared" si="44"/>
        <v>--</v>
      </c>
      <c r="MK28" s="190" t="str">
        <f t="shared" si="44"/>
        <v>--</v>
      </c>
      <c r="ML28" s="190" t="str">
        <f t="shared" si="44"/>
        <v>--</v>
      </c>
      <c r="MM28" s="190" t="str">
        <f t="shared" si="44"/>
        <v>--</v>
      </c>
      <c r="MN28" s="190" t="str">
        <f t="shared" si="44"/>
        <v>--</v>
      </c>
      <c r="MO28" s="190" t="str">
        <f t="shared" si="44"/>
        <v>--</v>
      </c>
      <c r="MP28" s="190" t="str">
        <f t="shared" si="44"/>
        <v>--</v>
      </c>
      <c r="MQ28" s="190" t="str">
        <f t="shared" si="44"/>
        <v>--</v>
      </c>
      <c r="MR28" s="190" t="str">
        <f t="shared" si="44"/>
        <v>--</v>
      </c>
      <c r="MS28" s="190" t="str">
        <f t="shared" si="45"/>
        <v>--</v>
      </c>
      <c r="MT28" s="190" t="str">
        <f t="shared" si="45"/>
        <v>--</v>
      </c>
      <c r="MU28" s="190" t="str">
        <f t="shared" si="45"/>
        <v>--</v>
      </c>
      <c r="MV28" s="190" t="str">
        <f t="shared" si="45"/>
        <v>--</v>
      </c>
      <c r="MW28" s="190" t="str">
        <f t="shared" si="45"/>
        <v>--</v>
      </c>
      <c r="MX28" s="190" t="str">
        <f t="shared" si="45"/>
        <v>--</v>
      </c>
      <c r="MY28" s="190" t="str">
        <f t="shared" si="45"/>
        <v>--</v>
      </c>
      <c r="MZ28" s="190" t="str">
        <f t="shared" si="45"/>
        <v>--</v>
      </c>
      <c r="NA28" s="190" t="str">
        <f t="shared" si="45"/>
        <v>--</v>
      </c>
      <c r="NB28" s="190" t="str">
        <f t="shared" si="45"/>
        <v>--</v>
      </c>
      <c r="NC28" s="190" t="str">
        <f t="shared" si="46"/>
        <v>--</v>
      </c>
      <c r="ND28" s="190" t="str">
        <f t="shared" si="46"/>
        <v>--</v>
      </c>
      <c r="NE28" s="190" t="str">
        <f t="shared" si="46"/>
        <v>--</v>
      </c>
      <c r="NF28" s="190" t="str">
        <f t="shared" si="46"/>
        <v>--</v>
      </c>
      <c r="NG28" s="190" t="str">
        <f t="shared" si="46"/>
        <v>--</v>
      </c>
      <c r="NH28" s="190" t="str">
        <f t="shared" si="46"/>
        <v>--</v>
      </c>
      <c r="NI28" s="190" t="str">
        <f t="shared" si="46"/>
        <v>--</v>
      </c>
      <c r="NJ28" s="190" t="str">
        <f t="shared" si="46"/>
        <v>--</v>
      </c>
      <c r="NL28" s="378" t="str">
        <f t="shared" si="4"/>
        <v>--</v>
      </c>
      <c r="NM28" s="381">
        <v>3.6529680365296819</v>
      </c>
      <c r="NN28" s="381">
        <v>4.2918454935622323</v>
      </c>
      <c r="NO28" s="381">
        <v>8.5889570552147241</v>
      </c>
      <c r="NP28" s="378" t="str">
        <f t="shared" si="5"/>
        <v>--</v>
      </c>
      <c r="NQ28" s="381">
        <v>1.171875</v>
      </c>
      <c r="NR28" s="378" t="str">
        <f t="shared" si="6"/>
        <v>--</v>
      </c>
      <c r="NS28" s="381">
        <v>5.263157894736838</v>
      </c>
      <c r="NT28" s="378" t="str">
        <f t="shared" si="7"/>
        <v>--</v>
      </c>
      <c r="NU28" s="381">
        <v>20.960698689956338</v>
      </c>
      <c r="NV28" s="378" t="str">
        <f t="shared" si="8"/>
        <v>--</v>
      </c>
      <c r="NW28" s="381">
        <v>1.7021276595744688</v>
      </c>
      <c r="NX28" s="378" t="str">
        <f t="shared" si="9"/>
        <v>--</v>
      </c>
      <c r="NY28" s="381">
        <v>5.2132701421800958</v>
      </c>
      <c r="NZ28" s="378" t="str">
        <f t="shared" si="10"/>
        <v>--</v>
      </c>
      <c r="OA28" s="381">
        <v>17.777777777777782</v>
      </c>
      <c r="OB28" s="378" t="str">
        <f t="shared" si="11"/>
        <v>--</v>
      </c>
      <c r="OC28" s="378" t="str">
        <f t="shared" si="11"/>
        <v>--</v>
      </c>
      <c r="OD28" s="381">
        <v>3.8167938931297716</v>
      </c>
      <c r="OE28" s="381">
        <v>2.9069767441860468</v>
      </c>
      <c r="OF28" s="381">
        <v>13.970588235294114</v>
      </c>
      <c r="OG28" s="378" t="str">
        <f t="shared" si="40"/>
        <v>--</v>
      </c>
      <c r="OH28" s="378" t="str">
        <f t="shared" si="40"/>
        <v>--</v>
      </c>
      <c r="OI28" s="378" t="str">
        <f t="shared" si="40"/>
        <v>--</v>
      </c>
      <c r="OJ28" s="381">
        <v>3.5555555555555567</v>
      </c>
      <c r="OK28" s="381">
        <v>3.0000000000000004</v>
      </c>
      <c r="OL28" s="381">
        <v>2.3529411764705901</v>
      </c>
      <c r="OM28" s="378" t="str">
        <f t="shared" si="41"/>
        <v>--</v>
      </c>
      <c r="ON28" s="378" t="str">
        <f t="shared" si="41"/>
        <v>--</v>
      </c>
      <c r="OO28" s="378" t="str">
        <f t="shared" si="41"/>
        <v>--</v>
      </c>
      <c r="OP28" s="381">
        <v>2.3041474654377883</v>
      </c>
      <c r="OQ28" s="381">
        <v>2.1459227467811166</v>
      </c>
      <c r="OR28" s="381">
        <v>6.7901234567901225</v>
      </c>
      <c r="OS28" s="378" t="str">
        <f t="shared" si="42"/>
        <v>--</v>
      </c>
      <c r="OT28" s="378" t="str">
        <f t="shared" si="42"/>
        <v>--</v>
      </c>
      <c r="OU28" s="381">
        <v>1.3698630136986301</v>
      </c>
      <c r="OV28" s="381">
        <v>0.85470085470085466</v>
      </c>
      <c r="OW28" s="381">
        <v>4.9382716049382722</v>
      </c>
      <c r="OX28" s="378" t="str">
        <f t="shared" si="15"/>
        <v>--</v>
      </c>
      <c r="OY28" s="381">
        <v>10.267857142857141</v>
      </c>
      <c r="OZ28" s="381">
        <v>11.44278606965174</v>
      </c>
      <c r="PA28" s="381">
        <v>19.411764705882355</v>
      </c>
      <c r="PB28" s="378" t="str">
        <f t="shared" si="16"/>
        <v>--</v>
      </c>
      <c r="PC28" s="381">
        <v>12.844036697247706</v>
      </c>
      <c r="PD28" s="381">
        <v>22.553191489361701</v>
      </c>
      <c r="PE28" s="381">
        <v>29.878048780487816</v>
      </c>
      <c r="PF28" s="378" t="str">
        <f t="shared" si="17"/>
        <v>--</v>
      </c>
      <c r="PG28" s="381">
        <v>9.047619047619051</v>
      </c>
      <c r="PH28" s="381">
        <v>15.486725663716809</v>
      </c>
      <c r="PI28" s="381">
        <v>26.751592356687905</v>
      </c>
      <c r="PJ28" s="378" t="str">
        <f t="shared" si="18"/>
        <v>--</v>
      </c>
      <c r="PK28" s="381">
        <v>5.5045871559633079</v>
      </c>
      <c r="PL28" s="381">
        <v>9.8712446351931344</v>
      </c>
      <c r="PM28" s="381">
        <v>19.87577639751553</v>
      </c>
      <c r="PN28" s="378" t="str">
        <f t="shared" si="19"/>
        <v>--</v>
      </c>
      <c r="PO28" s="381">
        <v>2.7906976744186047</v>
      </c>
      <c r="PP28" s="381">
        <v>1.3100436681222705</v>
      </c>
      <c r="PQ28" s="381">
        <v>3.1055900621118022</v>
      </c>
      <c r="PR28" s="378" t="str">
        <f t="shared" si="20"/>
        <v>--</v>
      </c>
      <c r="PS28" s="381">
        <v>0.46511627906976721</v>
      </c>
      <c r="PT28" s="381">
        <v>3.0434782608695654</v>
      </c>
      <c r="PU28" s="381">
        <v>4.3478260869565251</v>
      </c>
      <c r="PV28" s="378" t="str">
        <f t="shared" si="21"/>
        <v>--</v>
      </c>
      <c r="PW28" s="381">
        <v>0</v>
      </c>
      <c r="PX28" s="381">
        <v>2.6086956521739131</v>
      </c>
      <c r="PY28" s="381">
        <v>3.7500000000000009</v>
      </c>
      <c r="PZ28" s="378" t="str">
        <f t="shared" si="22"/>
        <v>--</v>
      </c>
      <c r="QA28" s="381">
        <v>0</v>
      </c>
      <c r="QB28" s="381">
        <v>1.3100436681222711</v>
      </c>
      <c r="QC28" s="381">
        <v>1.8750000000000004</v>
      </c>
      <c r="QD28" s="378" t="str">
        <f t="shared" si="23"/>
        <v>--</v>
      </c>
      <c r="QE28" s="381">
        <v>0</v>
      </c>
      <c r="QF28" s="381">
        <v>1.3215859030837007</v>
      </c>
      <c r="QG28" s="381">
        <v>0.62893081761006298</v>
      </c>
      <c r="QH28" s="378" t="str">
        <f t="shared" si="24"/>
        <v>--</v>
      </c>
      <c r="QI28" s="381">
        <v>0</v>
      </c>
      <c r="QJ28" s="381">
        <v>1.3043478260869572</v>
      </c>
      <c r="QK28" s="381">
        <v>0.62500000000000011</v>
      </c>
    </row>
    <row r="29" spans="1:453" x14ac:dyDescent="0.25">
      <c r="A29" s="114">
        <v>25</v>
      </c>
      <c r="B29" s="93" t="s">
        <v>25</v>
      </c>
      <c r="C29" s="189">
        <v>5.9859154929577496</v>
      </c>
      <c r="D29" s="189">
        <v>29.422382671480147</v>
      </c>
      <c r="E29" s="189">
        <v>42.035398230088497</v>
      </c>
      <c r="F29" s="189">
        <v>3.9577836411609546</v>
      </c>
      <c r="G29" s="189">
        <v>21.718377088305498</v>
      </c>
      <c r="H29" s="189">
        <v>39.068100358422939</v>
      </c>
      <c r="I29" s="189">
        <v>3.9647577092511028</v>
      </c>
      <c r="J29" s="189">
        <v>13.721413721413727</v>
      </c>
      <c r="K29" s="189">
        <v>30.000000000000004</v>
      </c>
      <c r="L29" s="189">
        <v>1.1185682326621915</v>
      </c>
      <c r="M29" s="190">
        <v>8.225108225108233</v>
      </c>
      <c r="N29" s="190">
        <v>20.136518771331051</v>
      </c>
      <c r="O29" s="190">
        <v>1.6091954022988511</v>
      </c>
      <c r="P29" s="190">
        <v>5.3571428571428568</v>
      </c>
      <c r="Q29" s="190">
        <v>23.674911660777386</v>
      </c>
      <c r="R29" s="190" t="s">
        <v>286</v>
      </c>
      <c r="S29" s="190" t="s">
        <v>286</v>
      </c>
      <c r="T29" s="190" t="s">
        <v>286</v>
      </c>
      <c r="U29" s="190">
        <v>4.7493403693931446</v>
      </c>
      <c r="V29" s="190">
        <v>22.673031026252978</v>
      </c>
      <c r="W29" s="190">
        <v>38.70967741935484</v>
      </c>
      <c r="X29" s="190">
        <v>4.1850220264317199</v>
      </c>
      <c r="Y29" s="190">
        <v>12.681912681912685</v>
      </c>
      <c r="Z29" s="190">
        <v>30.69908814589667</v>
      </c>
      <c r="AA29" s="190">
        <v>1.3422818791946303</v>
      </c>
      <c r="AB29" s="132">
        <v>8.8552915766738654</v>
      </c>
      <c r="AC29" s="132">
        <v>22.818791946308714</v>
      </c>
      <c r="AD29" s="132">
        <v>2.0642201834862401</v>
      </c>
      <c r="AE29" s="132">
        <v>6.696428571428573</v>
      </c>
      <c r="AF29" s="190">
        <v>25.435540069686429</v>
      </c>
      <c r="AG29" s="189">
        <v>1.4084507042253502</v>
      </c>
      <c r="AH29" s="189">
        <v>9.9277978339350081</v>
      </c>
      <c r="AI29" s="191">
        <v>15.707964601769893</v>
      </c>
      <c r="AJ29" s="191">
        <v>0.52770448548812632</v>
      </c>
      <c r="AK29" s="190">
        <v>5.0119331742243443</v>
      </c>
      <c r="AL29" s="190">
        <v>16.12903225806452</v>
      </c>
      <c r="AM29" s="190">
        <v>0.66079295154185003</v>
      </c>
      <c r="AN29" s="190">
        <v>3.3264033264033244</v>
      </c>
      <c r="AO29" s="190">
        <v>10.606060606060595</v>
      </c>
      <c r="AP29" s="190">
        <v>0.22371364653243803</v>
      </c>
      <c r="AQ29" s="190">
        <v>1.0822510822510822</v>
      </c>
      <c r="AR29" s="190">
        <v>3.7542662116040941</v>
      </c>
      <c r="AS29" s="190">
        <v>0</v>
      </c>
      <c r="AT29" s="190">
        <v>0</v>
      </c>
      <c r="AU29" s="190">
        <v>8.8339222614840995</v>
      </c>
      <c r="AV29" s="190" t="s">
        <v>286</v>
      </c>
      <c r="AW29" s="190" t="s">
        <v>286</v>
      </c>
      <c r="AX29" s="132" t="s">
        <v>286</v>
      </c>
      <c r="AY29" s="132" t="s">
        <v>286</v>
      </c>
      <c r="AZ29" s="132" t="s">
        <v>286</v>
      </c>
      <c r="BA29" s="132" t="s">
        <v>286</v>
      </c>
      <c r="BB29" s="190" t="s">
        <v>286</v>
      </c>
      <c r="BC29" s="132" t="s">
        <v>286</v>
      </c>
      <c r="BD29" s="132" t="s">
        <v>286</v>
      </c>
      <c r="BE29" s="132">
        <v>0.89686098654708457</v>
      </c>
      <c r="BF29" s="132">
        <v>4.525862068965516</v>
      </c>
      <c r="BG29" s="190">
        <v>9.0909090909090917</v>
      </c>
      <c r="BH29" s="132">
        <v>1.6129032258064517</v>
      </c>
      <c r="BI29" s="132">
        <v>5.8035714285714297</v>
      </c>
      <c r="BJ29" s="132">
        <v>16.08391608391608</v>
      </c>
      <c r="BK29" s="132">
        <v>1.8450184501845008</v>
      </c>
      <c r="BL29" s="190">
        <v>20.921305182341619</v>
      </c>
      <c r="BM29" s="132">
        <v>26.636568848758472</v>
      </c>
      <c r="BN29" s="192">
        <v>3.2608695652173929</v>
      </c>
      <c r="BO29" s="192">
        <v>24.570024570024572</v>
      </c>
      <c r="BP29" s="192">
        <v>34.532374100719437</v>
      </c>
      <c r="BQ29" s="190">
        <v>2.5229357798165144</v>
      </c>
      <c r="BR29" s="132">
        <v>15.894039735099341</v>
      </c>
      <c r="BS29" s="132">
        <v>25.617283950617292</v>
      </c>
      <c r="BT29" s="132">
        <v>0.67114093959731547</v>
      </c>
      <c r="BU29" s="190">
        <v>10.698689956331881</v>
      </c>
      <c r="BV29" s="132">
        <v>26.779661016949163</v>
      </c>
      <c r="BW29" s="132">
        <v>0.68965517241379293</v>
      </c>
      <c r="BX29" s="132">
        <v>6.8493150684931496</v>
      </c>
      <c r="BY29" s="190">
        <v>29.787234042553202</v>
      </c>
      <c r="BZ29" s="132">
        <v>1.6605166051660527</v>
      </c>
      <c r="CA29" s="132">
        <v>13.24376199616124</v>
      </c>
      <c r="CB29" s="132">
        <v>14.898419864559823</v>
      </c>
      <c r="CC29" s="190">
        <v>1.6304347826086953</v>
      </c>
      <c r="CD29" s="132">
        <v>14.496314496314509</v>
      </c>
      <c r="CE29" s="132">
        <v>23.381294964028779</v>
      </c>
      <c r="CF29" s="132">
        <v>1.1467889908256883</v>
      </c>
      <c r="CG29" s="190">
        <v>9.9337748344370862</v>
      </c>
      <c r="CH29" s="132">
        <v>14.814814814814817</v>
      </c>
      <c r="CI29" s="132">
        <v>0.22371364653243836</v>
      </c>
      <c r="CJ29" s="132">
        <v>5.9080962800875252</v>
      </c>
      <c r="CK29" s="132">
        <v>14.576271186440682</v>
      </c>
      <c r="CL29" s="132">
        <v>0.45977011494252823</v>
      </c>
      <c r="CM29" s="132">
        <v>1.8264840182648394</v>
      </c>
      <c r="CN29" s="132">
        <v>16.725978647686837</v>
      </c>
      <c r="CO29" s="132">
        <v>6.3432835820895566</v>
      </c>
      <c r="CP29" s="190">
        <v>4.9999999999999991</v>
      </c>
      <c r="CQ29" s="132">
        <v>5.1918735891647829</v>
      </c>
      <c r="CR29" s="132">
        <v>4.8517520215633434</v>
      </c>
      <c r="CS29" s="192">
        <v>5.6234718826405832</v>
      </c>
      <c r="CT29" s="192">
        <v>6.521739130434784</v>
      </c>
      <c r="CU29" s="190">
        <v>3.6446469248291562</v>
      </c>
      <c r="CV29" s="132">
        <v>4.8351648351648358</v>
      </c>
      <c r="CW29" s="132">
        <v>1.8518518518518523</v>
      </c>
      <c r="CX29" s="192">
        <v>2.5700934579439267</v>
      </c>
      <c r="CY29" s="192">
        <v>2.2675736961451247</v>
      </c>
      <c r="CZ29" s="190">
        <v>1.748251748251749</v>
      </c>
      <c r="DA29" s="132">
        <v>1.886792452830188</v>
      </c>
      <c r="DB29" s="132">
        <v>1.8867924528301883</v>
      </c>
      <c r="DC29" s="192">
        <v>1.4440433212996393</v>
      </c>
      <c r="DD29" s="192" t="s">
        <v>286</v>
      </c>
      <c r="DE29" s="190">
        <v>3.2692307692307687</v>
      </c>
      <c r="DF29" s="132">
        <v>5.8690744920993252</v>
      </c>
      <c r="DG29" s="132" t="s">
        <v>286</v>
      </c>
      <c r="DH29" s="192">
        <v>3.6855036855036882</v>
      </c>
      <c r="DI29" s="192">
        <v>8.3333333333333304</v>
      </c>
      <c r="DJ29" s="190" t="s">
        <v>286</v>
      </c>
      <c r="DK29" s="132">
        <v>2.8888888888888884</v>
      </c>
      <c r="DL29" s="132">
        <v>2.1604938271604941</v>
      </c>
      <c r="DM29" s="132" t="s">
        <v>286</v>
      </c>
      <c r="DN29" s="132">
        <v>1.8140589569160999</v>
      </c>
      <c r="DO29" s="190">
        <v>4.5296167247386725</v>
      </c>
      <c r="DP29" s="132" t="s">
        <v>286</v>
      </c>
      <c r="DQ29" s="132">
        <v>0.94786729857819918</v>
      </c>
      <c r="DR29" s="132">
        <v>1.8050541516245489</v>
      </c>
      <c r="DS29" s="132" t="s">
        <v>286</v>
      </c>
      <c r="DT29" s="190" t="s">
        <v>286</v>
      </c>
      <c r="DU29" s="194" t="s">
        <v>286</v>
      </c>
      <c r="DV29" s="194" t="s">
        <v>286</v>
      </c>
      <c r="DW29" s="192">
        <v>4.4334975369458176</v>
      </c>
      <c r="DX29" s="194">
        <v>4.3478260869565251</v>
      </c>
      <c r="DY29" s="190" t="s">
        <v>286</v>
      </c>
      <c r="DZ29" s="190">
        <v>3.532008830022074</v>
      </c>
      <c r="EA29" s="190">
        <v>2.4691358024691352</v>
      </c>
      <c r="EB29" s="190" t="s">
        <v>286</v>
      </c>
      <c r="EC29" s="190">
        <v>2.0408163265306123</v>
      </c>
      <c r="ED29" s="190">
        <v>2.4561403508771935</v>
      </c>
      <c r="EE29" s="190" t="s">
        <v>286</v>
      </c>
      <c r="EF29" s="190">
        <v>0.46948356807511726</v>
      </c>
      <c r="EG29" s="190">
        <v>1.8181818181818179</v>
      </c>
      <c r="EH29" s="190" t="s">
        <v>286</v>
      </c>
      <c r="EI29" s="190">
        <v>4.8169556840077066</v>
      </c>
      <c r="EJ29" s="190">
        <v>3.3860045146726865</v>
      </c>
      <c r="EK29" s="190" t="s">
        <v>286</v>
      </c>
      <c r="EL29" s="132">
        <v>5.9113300492610819</v>
      </c>
      <c r="EM29" s="132">
        <v>7.9710144927536222</v>
      </c>
      <c r="EN29" s="132" t="s">
        <v>286</v>
      </c>
      <c r="EO29" s="132">
        <v>3.3185840707964593</v>
      </c>
      <c r="EP29" s="190">
        <v>5.2469135802469147</v>
      </c>
      <c r="EQ29" s="132" t="s">
        <v>286</v>
      </c>
      <c r="ER29" s="132">
        <v>2.2727272727272751</v>
      </c>
      <c r="ES29" s="132">
        <v>4.2105263157894735</v>
      </c>
      <c r="ET29" s="132" t="s">
        <v>286</v>
      </c>
      <c r="EU29" s="190">
        <v>0.47393364928909942</v>
      </c>
      <c r="EV29" s="132">
        <v>1.8248175182481758</v>
      </c>
      <c r="EW29" s="132" t="s">
        <v>286</v>
      </c>
      <c r="EX29" s="132">
        <v>2.3076923076923079</v>
      </c>
      <c r="EY29" s="132">
        <v>1.8140589569160996</v>
      </c>
      <c r="EZ29" s="190" t="s">
        <v>286</v>
      </c>
      <c r="FA29" s="132">
        <v>3.2019704433497549</v>
      </c>
      <c r="FB29" s="132">
        <v>1.4492753623188408</v>
      </c>
      <c r="FC29" s="132" t="s">
        <v>286</v>
      </c>
      <c r="FD29" s="132">
        <v>1.7777777777777766</v>
      </c>
      <c r="FE29" s="190">
        <v>0.92592592592592626</v>
      </c>
      <c r="FF29" s="132" t="s">
        <v>286</v>
      </c>
      <c r="FG29" s="132">
        <v>1.3605442176870757</v>
      </c>
      <c r="FH29" s="132">
        <v>1.0526315789473686</v>
      </c>
      <c r="FI29" s="132" t="s">
        <v>286</v>
      </c>
      <c r="FJ29" s="190">
        <v>0.47169811320754707</v>
      </c>
      <c r="FK29" s="132">
        <v>0.36764705882352944</v>
      </c>
      <c r="FL29" s="132" t="s">
        <v>286</v>
      </c>
      <c r="FM29" s="132" t="s">
        <v>286</v>
      </c>
      <c r="FN29" s="132" t="s">
        <v>286</v>
      </c>
      <c r="FO29" s="190" t="s">
        <v>286</v>
      </c>
      <c r="FP29" s="132">
        <v>4.6683046683046703</v>
      </c>
      <c r="FQ29" s="132">
        <v>7.9710144927536186</v>
      </c>
      <c r="FR29" s="132" t="s">
        <v>286</v>
      </c>
      <c r="FS29" s="132">
        <v>3.9999999999999982</v>
      </c>
      <c r="FT29" s="190">
        <v>4.0123456790123466</v>
      </c>
      <c r="FU29" s="132" t="s">
        <v>286</v>
      </c>
      <c r="FV29" s="132">
        <v>0.68181818181818166</v>
      </c>
      <c r="FW29" s="132">
        <v>1.7543859649122806</v>
      </c>
      <c r="FX29" s="132" t="s">
        <v>286</v>
      </c>
      <c r="FY29" s="190">
        <v>0.46948356807511726</v>
      </c>
      <c r="FZ29" s="132">
        <v>0.73529411764705888</v>
      </c>
      <c r="GA29" s="132" t="s">
        <v>286</v>
      </c>
      <c r="GB29" s="132" t="s">
        <v>286</v>
      </c>
      <c r="GC29" s="132" t="s">
        <v>286</v>
      </c>
      <c r="GD29" s="190" t="s">
        <v>286</v>
      </c>
      <c r="GE29" s="132" t="s">
        <v>286</v>
      </c>
      <c r="GF29" s="132" t="s">
        <v>286</v>
      </c>
      <c r="GG29" s="132" t="s">
        <v>286</v>
      </c>
      <c r="GH29" s="132" t="s">
        <v>286</v>
      </c>
      <c r="GI29" s="190" t="s">
        <v>286</v>
      </c>
      <c r="GJ29" s="132" t="s">
        <v>286</v>
      </c>
      <c r="GK29" s="132">
        <v>2.947845804988662</v>
      </c>
      <c r="GL29" s="132">
        <v>3.8596491228070189</v>
      </c>
      <c r="GM29" s="197" t="s">
        <v>286</v>
      </c>
      <c r="GN29" s="190">
        <v>1.8867924528301889</v>
      </c>
      <c r="GO29" s="132">
        <v>1.4652014652014664</v>
      </c>
      <c r="GP29" s="132" t="s">
        <v>286</v>
      </c>
      <c r="GQ29" s="132" t="s">
        <v>286</v>
      </c>
      <c r="GR29" s="132" t="s">
        <v>286</v>
      </c>
      <c r="GS29" s="190" t="s">
        <v>286</v>
      </c>
      <c r="GT29" s="132" t="s">
        <v>286</v>
      </c>
      <c r="GU29" s="132" t="s">
        <v>286</v>
      </c>
      <c r="GV29" s="132" t="s">
        <v>286</v>
      </c>
      <c r="GW29" s="132" t="s">
        <v>286</v>
      </c>
      <c r="GX29" s="190" t="s">
        <v>286</v>
      </c>
      <c r="GY29" s="190" t="s">
        <v>286</v>
      </c>
      <c r="GZ29" s="190">
        <v>2.9545454545454528</v>
      </c>
      <c r="HA29" s="190">
        <v>4.2105263157894743</v>
      </c>
      <c r="HB29" s="190" t="s">
        <v>286</v>
      </c>
      <c r="HC29" s="190">
        <v>1.4084507042253529</v>
      </c>
      <c r="HD29" s="190">
        <v>3.296703296703297</v>
      </c>
      <c r="HE29" s="190" t="s">
        <v>286</v>
      </c>
      <c r="HF29" s="190" t="s">
        <v>286</v>
      </c>
      <c r="HG29" s="190" t="s">
        <v>286</v>
      </c>
      <c r="HH29" s="190" t="s">
        <v>286</v>
      </c>
      <c r="HI29" s="190" t="s">
        <v>286</v>
      </c>
      <c r="HJ29" s="190" t="s">
        <v>286</v>
      </c>
      <c r="HK29" s="190" t="s">
        <v>286</v>
      </c>
      <c r="HL29" s="132" t="s">
        <v>286</v>
      </c>
      <c r="HM29" s="132" t="s">
        <v>286</v>
      </c>
      <c r="HN29" s="132" t="s">
        <v>286</v>
      </c>
      <c r="HO29" s="132">
        <v>4.0909090909090935</v>
      </c>
      <c r="HP29" s="190">
        <v>5.9859154929577505</v>
      </c>
      <c r="HQ29" s="132" t="s">
        <v>286</v>
      </c>
      <c r="HR29" s="132">
        <v>1.8867924528301883</v>
      </c>
      <c r="HS29" s="132">
        <v>4.059040590405905</v>
      </c>
      <c r="HT29" s="196" t="s">
        <v>286</v>
      </c>
      <c r="HU29" s="190">
        <v>3.8535645472061648</v>
      </c>
      <c r="HV29" s="192">
        <v>2.7210884353741509</v>
      </c>
      <c r="HW29" s="192" t="s">
        <v>286</v>
      </c>
      <c r="HX29" s="192">
        <v>3.6945812807881779</v>
      </c>
      <c r="HY29" s="192">
        <v>4.7101449275362368</v>
      </c>
      <c r="HZ29" s="192" t="s">
        <v>286</v>
      </c>
      <c r="IA29" s="192">
        <v>2.4444444444444482</v>
      </c>
      <c r="IB29" s="192">
        <v>4.0123456790123475</v>
      </c>
      <c r="IC29" s="192" t="s">
        <v>286</v>
      </c>
      <c r="ID29" s="192">
        <v>2.4943310657596398</v>
      </c>
      <c r="IE29" s="192">
        <v>4.1811846689895455</v>
      </c>
      <c r="IF29" s="192" t="s">
        <v>286</v>
      </c>
      <c r="IG29" s="192">
        <v>0.95238095238095255</v>
      </c>
      <c r="IH29" s="192">
        <v>1.1029411764705885</v>
      </c>
      <c r="II29" s="192">
        <v>1.6885553470919312</v>
      </c>
      <c r="IJ29" s="192">
        <v>6.5510597302504783</v>
      </c>
      <c r="IK29" s="192">
        <v>4.2986425339366541</v>
      </c>
      <c r="IL29" s="192">
        <v>1.3513513513513515</v>
      </c>
      <c r="IM29" s="192">
        <v>8.1280788177339787</v>
      </c>
      <c r="IN29" s="192">
        <v>9.420289855072463</v>
      </c>
      <c r="IO29" s="192">
        <v>2.2779043280182241</v>
      </c>
      <c r="IP29" s="192">
        <v>5.3215077605321479</v>
      </c>
      <c r="IQ29" s="192">
        <v>9.876543209876532</v>
      </c>
      <c r="IR29" s="192">
        <v>0.46948356807511687</v>
      </c>
      <c r="IS29" s="192" t="s">
        <v>286</v>
      </c>
      <c r="IT29" s="192" t="s">
        <v>286</v>
      </c>
      <c r="IU29" s="192">
        <v>0.46948356807511687</v>
      </c>
      <c r="IV29" s="192" t="s">
        <v>286</v>
      </c>
      <c r="IW29" s="192" t="s">
        <v>286</v>
      </c>
      <c r="IX29" s="192" t="str">
        <f t="shared" si="43"/>
        <v>--</v>
      </c>
      <c r="IY29" s="192" t="str">
        <f t="shared" si="43"/>
        <v>--</v>
      </c>
      <c r="IZ29" s="192" t="str">
        <f t="shared" si="43"/>
        <v>--</v>
      </c>
      <c r="JA29" s="192" t="str">
        <f t="shared" si="43"/>
        <v>--</v>
      </c>
      <c r="JB29" s="192" t="str">
        <f t="shared" si="43"/>
        <v>--</v>
      </c>
      <c r="JC29" s="243">
        <v>4.6153846153846096</v>
      </c>
      <c r="JD29" s="243">
        <v>10.038610038610001</v>
      </c>
      <c r="JE29" s="243">
        <v>8.28402366863906</v>
      </c>
      <c r="JF29" s="243">
        <v>5.6910569105690998</v>
      </c>
      <c r="JG29" s="243">
        <v>10.0917431192661</v>
      </c>
      <c r="JH29" s="243">
        <v>12.807881773399</v>
      </c>
      <c r="JI29" s="243">
        <v>2.31958762886598</v>
      </c>
      <c r="JJ29" s="243">
        <v>3.8610038610038599</v>
      </c>
      <c r="JK29" s="243">
        <v>8.03571428571429</v>
      </c>
      <c r="JL29" s="243">
        <v>3.6437246963562799</v>
      </c>
      <c r="JM29" s="243">
        <v>7.7625570776255701</v>
      </c>
      <c r="JN29" s="243">
        <v>6.8965517241379297</v>
      </c>
      <c r="JO29" s="219">
        <v>5.4123711340206198</v>
      </c>
      <c r="JP29" s="219">
        <v>11.583011583011601</v>
      </c>
      <c r="JQ29" s="219">
        <v>15.2905198776758</v>
      </c>
      <c r="JR29" s="219">
        <v>7.2289156626506097</v>
      </c>
      <c r="JS29" s="219">
        <v>15.1376146788991</v>
      </c>
      <c r="JT29" s="219">
        <v>16.585365853658502</v>
      </c>
      <c r="JU29" s="219">
        <v>3.3419023136246802</v>
      </c>
      <c r="JV29" s="219">
        <v>8.1081081081081106</v>
      </c>
      <c r="JW29" s="219">
        <v>8.5365853658536608</v>
      </c>
      <c r="JX29" s="219">
        <v>8.3665338645418306</v>
      </c>
      <c r="JY29" s="219">
        <v>10.0456621004566</v>
      </c>
      <c r="JZ29" s="219">
        <v>11.764705882352899</v>
      </c>
      <c r="KA29" s="219">
        <v>1.0498687664041999</v>
      </c>
      <c r="KB29" s="219">
        <v>1.94552529182879</v>
      </c>
      <c r="KC29" s="223">
        <v>0.61728395061728403</v>
      </c>
      <c r="KD29" s="219">
        <v>2.8340080971659898</v>
      </c>
      <c r="KE29" s="223">
        <v>0.92592592592592604</v>
      </c>
      <c r="KF29" s="219">
        <v>3</v>
      </c>
      <c r="KG29" s="223">
        <v>0.52493438320209995</v>
      </c>
      <c r="KH29" s="219">
        <v>1.94552529182879</v>
      </c>
      <c r="KI29" s="223">
        <v>0.61728395061728403</v>
      </c>
      <c r="KJ29" s="219">
        <v>1.6194331983805701</v>
      </c>
      <c r="KK29" s="223">
        <v>0.92592592592592604</v>
      </c>
      <c r="KL29" s="219">
        <v>1.0050251256281399</v>
      </c>
      <c r="KM29" s="219">
        <v>0</v>
      </c>
      <c r="KN29" s="219">
        <v>1.1673151750972799</v>
      </c>
      <c r="KO29" s="223">
        <v>0.92592592592592604</v>
      </c>
      <c r="KP29" s="223">
        <v>0.81632653061224503</v>
      </c>
      <c r="KQ29" s="223">
        <v>0.92592592592592604</v>
      </c>
      <c r="KR29" s="219">
        <v>1</v>
      </c>
      <c r="KS29" s="223">
        <v>0.26315789473684198</v>
      </c>
      <c r="KT29" s="223">
        <v>0.77821011673151796</v>
      </c>
      <c r="KU29" s="219">
        <v>0</v>
      </c>
      <c r="KV29" s="219">
        <v>1.6260162601626</v>
      </c>
      <c r="KW29" s="219">
        <v>1.3888888888888899</v>
      </c>
      <c r="KX29" s="223">
        <v>0.5</v>
      </c>
      <c r="KY29" s="223">
        <v>0.26315789473684198</v>
      </c>
      <c r="KZ29" s="223">
        <v>0.38910505836575898</v>
      </c>
      <c r="LA29" s="219">
        <v>0</v>
      </c>
      <c r="LB29" s="219">
        <v>1.2195121951219501</v>
      </c>
      <c r="LC29" s="223">
        <v>0.46511627906976799</v>
      </c>
      <c r="LD29" s="219">
        <v>0</v>
      </c>
      <c r="LE29" s="219">
        <v>0</v>
      </c>
      <c r="LF29" s="223">
        <v>0.38910505836575898</v>
      </c>
      <c r="LG29" s="223">
        <v>0.61728395061728403</v>
      </c>
      <c r="LH29" s="219">
        <v>1.22448979591837</v>
      </c>
      <c r="LI29" s="223">
        <v>0.92592592592592604</v>
      </c>
      <c r="LJ29" s="223">
        <v>0.50251256281406997</v>
      </c>
      <c r="LK29" s="219">
        <v>0</v>
      </c>
      <c r="LL29" s="219">
        <v>1.1673151750972799</v>
      </c>
      <c r="LM29" s="223">
        <v>0.92879256965944301</v>
      </c>
      <c r="LN29" s="223">
        <v>0.40650406504065101</v>
      </c>
      <c r="LO29" s="219">
        <v>1.3824884792626699</v>
      </c>
      <c r="LP29" s="219">
        <v>1.0050251256281399</v>
      </c>
      <c r="LQ29" s="223">
        <v>0.26246719160104998</v>
      </c>
      <c r="LR29" s="219">
        <v>1.5564202334630299</v>
      </c>
      <c r="LS29" s="219">
        <v>2.1671826625386998</v>
      </c>
      <c r="LT29" s="219">
        <v>1.6260162601626</v>
      </c>
      <c r="LU29" s="219">
        <v>1.8518518518518501</v>
      </c>
      <c r="LV29" s="219">
        <v>5.0251256281407004</v>
      </c>
      <c r="LW29" s="223">
        <v>0.52493438320209995</v>
      </c>
      <c r="LX29" s="219">
        <v>1.5564202334630299</v>
      </c>
      <c r="LY29" s="219">
        <v>2.1671826625386998</v>
      </c>
      <c r="LZ29" s="223">
        <v>0.40816326530612201</v>
      </c>
      <c r="MA29" s="219">
        <v>1.3888888888888899</v>
      </c>
      <c r="MB29" s="219">
        <v>4.0201005025125598</v>
      </c>
      <c r="MC29" s="219">
        <v>0</v>
      </c>
      <c r="MD29" s="223">
        <v>0.77821011673151796</v>
      </c>
      <c r="ME29" s="223">
        <v>0.92879256965944301</v>
      </c>
      <c r="MF29" s="219">
        <v>1.22950819672131</v>
      </c>
      <c r="MG29" s="223">
        <v>0.460829493087558</v>
      </c>
      <c r="MH29" s="219">
        <v>2.5125628140703502</v>
      </c>
      <c r="MI29" s="190" t="str">
        <f t="shared" si="44"/>
        <v>--</v>
      </c>
      <c r="MJ29" s="190" t="str">
        <f t="shared" si="44"/>
        <v>--</v>
      </c>
      <c r="MK29" s="190" t="str">
        <f t="shared" si="44"/>
        <v>--</v>
      </c>
      <c r="ML29" s="190" t="str">
        <f t="shared" si="44"/>
        <v>--</v>
      </c>
      <c r="MM29" s="190" t="str">
        <f t="shared" si="44"/>
        <v>--</v>
      </c>
      <c r="MN29" s="190" t="str">
        <f t="shared" si="44"/>
        <v>--</v>
      </c>
      <c r="MO29" s="190" t="str">
        <f t="shared" si="44"/>
        <v>--</v>
      </c>
      <c r="MP29" s="190" t="str">
        <f t="shared" si="44"/>
        <v>--</v>
      </c>
      <c r="MQ29" s="190" t="str">
        <f t="shared" si="44"/>
        <v>--</v>
      </c>
      <c r="MR29" s="190" t="str">
        <f t="shared" si="44"/>
        <v>--</v>
      </c>
      <c r="MS29" s="190" t="str">
        <f t="shared" si="45"/>
        <v>--</v>
      </c>
      <c r="MT29" s="190" t="str">
        <f t="shared" si="45"/>
        <v>--</v>
      </c>
      <c r="MU29" s="190" t="str">
        <f t="shared" si="45"/>
        <v>--</v>
      </c>
      <c r="MV29" s="190" t="str">
        <f t="shared" si="45"/>
        <v>--</v>
      </c>
      <c r="MW29" s="190" t="str">
        <f t="shared" si="45"/>
        <v>--</v>
      </c>
      <c r="MX29" s="190" t="str">
        <f t="shared" si="45"/>
        <v>--</v>
      </c>
      <c r="MY29" s="190" t="str">
        <f t="shared" si="45"/>
        <v>--</v>
      </c>
      <c r="MZ29" s="190" t="str">
        <f t="shared" si="45"/>
        <v>--</v>
      </c>
      <c r="NA29" s="190" t="str">
        <f t="shared" si="45"/>
        <v>--</v>
      </c>
      <c r="NB29" s="190" t="str">
        <f t="shared" si="45"/>
        <v>--</v>
      </c>
      <c r="NC29" s="190" t="str">
        <f t="shared" si="46"/>
        <v>--</v>
      </c>
      <c r="ND29" s="190" t="str">
        <f t="shared" si="46"/>
        <v>--</v>
      </c>
      <c r="NE29" s="190" t="str">
        <f t="shared" si="46"/>
        <v>--</v>
      </c>
      <c r="NF29" s="190" t="str">
        <f t="shared" si="46"/>
        <v>--</v>
      </c>
      <c r="NG29" s="190" t="str">
        <f t="shared" si="46"/>
        <v>--</v>
      </c>
      <c r="NH29" s="190" t="str">
        <f t="shared" si="46"/>
        <v>--</v>
      </c>
      <c r="NI29" s="190" t="str">
        <f t="shared" si="46"/>
        <v>--</v>
      </c>
      <c r="NJ29" s="190" t="str">
        <f t="shared" si="46"/>
        <v>--</v>
      </c>
      <c r="NL29" s="378" t="str">
        <f t="shared" si="4"/>
        <v>--</v>
      </c>
      <c r="NM29" s="381">
        <v>1.98019801980198</v>
      </c>
      <c r="NN29" s="381">
        <v>4.761904761904761</v>
      </c>
      <c r="NO29" s="381">
        <v>6.4516129032258069</v>
      </c>
      <c r="NP29" s="378" t="str">
        <f t="shared" si="5"/>
        <v>--</v>
      </c>
      <c r="NQ29" s="381">
        <v>0.44843049327354179</v>
      </c>
      <c r="NR29" s="378" t="str">
        <f t="shared" si="6"/>
        <v>--</v>
      </c>
      <c r="NS29" s="381">
        <v>3.6796536796536805</v>
      </c>
      <c r="NT29" s="378" t="str">
        <f t="shared" si="7"/>
        <v>--</v>
      </c>
      <c r="NU29" s="381">
        <v>16.77852348993288</v>
      </c>
      <c r="NV29" s="378" t="str">
        <f t="shared" si="8"/>
        <v>--</v>
      </c>
      <c r="NW29" s="381">
        <v>1.1494252873563215</v>
      </c>
      <c r="NX29" s="378" t="str">
        <f t="shared" si="9"/>
        <v>--</v>
      </c>
      <c r="NY29" s="381">
        <v>2.2321428571428577</v>
      </c>
      <c r="NZ29" s="378" t="str">
        <f t="shared" si="10"/>
        <v>--</v>
      </c>
      <c r="OA29" s="381">
        <v>19.580419580419594</v>
      </c>
      <c r="OB29" s="378" t="str">
        <f t="shared" si="11"/>
        <v>--</v>
      </c>
      <c r="OC29" s="378" t="str">
        <f t="shared" si="11"/>
        <v>--</v>
      </c>
      <c r="OD29" s="381">
        <v>1.7994858611825202</v>
      </c>
      <c r="OE29" s="381">
        <v>3.8610038610038617</v>
      </c>
      <c r="OF29" s="381">
        <v>9.2261904761904674</v>
      </c>
      <c r="OG29" s="378" t="str">
        <f t="shared" si="40"/>
        <v>--</v>
      </c>
      <c r="OH29" s="378" t="str">
        <f t="shared" si="40"/>
        <v>--</v>
      </c>
      <c r="OI29" s="378" t="str">
        <f t="shared" si="40"/>
        <v>--</v>
      </c>
      <c r="OJ29" s="381">
        <v>1.219512195121951</v>
      </c>
      <c r="OK29" s="381">
        <v>6.3926940639269407</v>
      </c>
      <c r="OL29" s="381">
        <v>7.3891625615763576</v>
      </c>
      <c r="OM29" s="378" t="str">
        <f t="shared" si="41"/>
        <v>--</v>
      </c>
      <c r="ON29" s="378" t="str">
        <f t="shared" si="41"/>
        <v>--</v>
      </c>
      <c r="OO29" s="378" t="str">
        <f t="shared" si="41"/>
        <v>--</v>
      </c>
      <c r="OP29" s="381">
        <v>1.4778325123152711</v>
      </c>
      <c r="OQ29" s="381">
        <v>4.6511627906976738</v>
      </c>
      <c r="OR29" s="381">
        <v>4.8780487804878065</v>
      </c>
      <c r="OS29" s="378" t="str">
        <f t="shared" si="42"/>
        <v>--</v>
      </c>
      <c r="OT29" s="378" t="str">
        <f t="shared" si="42"/>
        <v>--</v>
      </c>
      <c r="OU29" s="381">
        <v>3.4653465346534662</v>
      </c>
      <c r="OV29" s="381">
        <v>9.5238095238095219</v>
      </c>
      <c r="OW29" s="381">
        <v>1.6129032258064508</v>
      </c>
      <c r="OX29" s="378" t="str">
        <f t="shared" si="15"/>
        <v>--</v>
      </c>
      <c r="OY29" s="381">
        <v>7.7551020408163316</v>
      </c>
      <c r="OZ29" s="381">
        <v>16.513761467889914</v>
      </c>
      <c r="PA29" s="381">
        <v>15.841584158415845</v>
      </c>
      <c r="PB29" s="378" t="str">
        <f t="shared" si="16"/>
        <v>--</v>
      </c>
      <c r="PC29" s="381">
        <v>17.32673267326733</v>
      </c>
      <c r="PD29" s="381">
        <v>37.209302325581397</v>
      </c>
      <c r="PE29" s="381">
        <v>28.000000000000004</v>
      </c>
      <c r="PF29" s="378" t="str">
        <f t="shared" si="17"/>
        <v>--</v>
      </c>
      <c r="PG29" s="381">
        <v>9.0909090909090917</v>
      </c>
      <c r="PH29" s="381">
        <v>15</v>
      </c>
      <c r="PI29" s="381">
        <v>14.876033057851243</v>
      </c>
      <c r="PJ29" s="378" t="str">
        <f t="shared" si="18"/>
        <v>--</v>
      </c>
      <c r="PK29" s="381">
        <v>8.5000000000000018</v>
      </c>
      <c r="PL29" s="381">
        <v>14.285714285714286</v>
      </c>
      <c r="PM29" s="381">
        <v>10.655737704918028</v>
      </c>
      <c r="PN29" s="378" t="str">
        <f t="shared" si="19"/>
        <v>--</v>
      </c>
      <c r="PO29" s="381">
        <v>1.5075376884422118</v>
      </c>
      <c r="PP29" s="381">
        <v>4.9999999999999991</v>
      </c>
      <c r="PQ29" s="381">
        <v>0</v>
      </c>
      <c r="PR29" s="378" t="str">
        <f t="shared" si="20"/>
        <v>--</v>
      </c>
      <c r="PS29" s="381">
        <v>1.5075376884422114</v>
      </c>
      <c r="PT29" s="381">
        <v>2.4999999999999996</v>
      </c>
      <c r="PU29" s="381">
        <v>3.3333333333333344</v>
      </c>
      <c r="PV29" s="378" t="str">
        <f t="shared" si="21"/>
        <v>--</v>
      </c>
      <c r="PW29" s="381">
        <v>0</v>
      </c>
      <c r="PX29" s="381">
        <v>2.4999999999999996</v>
      </c>
      <c r="PY29" s="381">
        <v>1.6528925619834711</v>
      </c>
      <c r="PZ29" s="378" t="str">
        <f t="shared" si="22"/>
        <v>--</v>
      </c>
      <c r="QA29" s="381">
        <v>0.50251256281407042</v>
      </c>
      <c r="QB29" s="381">
        <v>0</v>
      </c>
      <c r="QC29" s="381">
        <v>1.680672268907563</v>
      </c>
      <c r="QD29" s="378" t="str">
        <f t="shared" si="23"/>
        <v>--</v>
      </c>
      <c r="QE29" s="381">
        <v>0</v>
      </c>
      <c r="QF29" s="381">
        <v>0</v>
      </c>
      <c r="QG29" s="381">
        <v>0.82644628099173567</v>
      </c>
      <c r="QH29" s="378" t="str">
        <f t="shared" si="24"/>
        <v>--</v>
      </c>
      <c r="QI29" s="381">
        <v>0</v>
      </c>
      <c r="QJ29" s="381">
        <v>0</v>
      </c>
      <c r="QK29" s="381">
        <v>0.83333333333333326</v>
      </c>
    </row>
    <row r="30" spans="1:453" x14ac:dyDescent="0.25">
      <c r="A30" s="114">
        <v>26</v>
      </c>
      <c r="B30" s="93" t="s">
        <v>26</v>
      </c>
      <c r="C30" s="189">
        <v>4.6296296296296333</v>
      </c>
      <c r="D30" s="189">
        <v>20</v>
      </c>
      <c r="E30" s="189">
        <v>37.931034482758626</v>
      </c>
      <c r="F30" s="189">
        <v>0</v>
      </c>
      <c r="G30" s="189">
        <v>17.89473684210526</v>
      </c>
      <c r="H30" s="189">
        <v>35.416666666666679</v>
      </c>
      <c r="I30" s="189">
        <v>0</v>
      </c>
      <c r="J30" s="189">
        <v>9.5890410958904102</v>
      </c>
      <c r="K30" s="189">
        <v>36.92307692307692</v>
      </c>
      <c r="L30" s="189">
        <v>0</v>
      </c>
      <c r="M30" s="190">
        <v>10.144927536231885</v>
      </c>
      <c r="N30" s="190">
        <v>32.786885245901658</v>
      </c>
      <c r="O30" s="190">
        <v>0</v>
      </c>
      <c r="P30" s="190">
        <v>4.4444444444444446</v>
      </c>
      <c r="Q30" s="190">
        <v>16.666666666666668</v>
      </c>
      <c r="R30" s="190" t="s">
        <v>286</v>
      </c>
      <c r="S30" s="190" t="s">
        <v>286</v>
      </c>
      <c r="T30" s="190" t="s">
        <v>286</v>
      </c>
      <c r="U30" s="190">
        <v>0</v>
      </c>
      <c r="V30" s="190">
        <v>18.367346938775512</v>
      </c>
      <c r="W30" s="190">
        <v>35.789473684210527</v>
      </c>
      <c r="X30" s="190">
        <v>0</v>
      </c>
      <c r="Y30" s="190">
        <v>10.95890410958904</v>
      </c>
      <c r="Z30" s="190">
        <v>40.624999999999993</v>
      </c>
      <c r="AA30" s="190">
        <v>0</v>
      </c>
      <c r="AB30" s="132">
        <v>11.594202898550725</v>
      </c>
      <c r="AC30" s="132">
        <v>34.42622950819672</v>
      </c>
      <c r="AD30" s="132">
        <v>0</v>
      </c>
      <c r="AE30" s="132">
        <v>4.4444444444444446</v>
      </c>
      <c r="AF30" s="190">
        <v>16.666666666666668</v>
      </c>
      <c r="AG30" s="189">
        <v>0</v>
      </c>
      <c r="AH30" s="189">
        <v>4.4444444444444438</v>
      </c>
      <c r="AI30" s="191">
        <v>6.8965517241379306</v>
      </c>
      <c r="AJ30" s="191">
        <v>0</v>
      </c>
      <c r="AK30" s="190">
        <v>5.2631578947368434</v>
      </c>
      <c r="AL30" s="190">
        <v>14.583333333333337</v>
      </c>
      <c r="AM30" s="190">
        <v>0</v>
      </c>
      <c r="AN30" s="190">
        <v>1.3698630136986303</v>
      </c>
      <c r="AO30" s="190">
        <v>10.769230769230774</v>
      </c>
      <c r="AP30" s="190">
        <v>0</v>
      </c>
      <c r="AQ30" s="190">
        <v>0</v>
      </c>
      <c r="AR30" s="190">
        <v>6.5573770491803263</v>
      </c>
      <c r="AS30" s="190">
        <v>0</v>
      </c>
      <c r="AT30" s="190">
        <v>0</v>
      </c>
      <c r="AU30" s="190">
        <v>5.5555555555555562</v>
      </c>
      <c r="AV30" s="190" t="s">
        <v>286</v>
      </c>
      <c r="AW30" s="190" t="s">
        <v>286</v>
      </c>
      <c r="AX30" s="132" t="s">
        <v>286</v>
      </c>
      <c r="AY30" s="132" t="s">
        <v>286</v>
      </c>
      <c r="AZ30" s="132" t="s">
        <v>286</v>
      </c>
      <c r="BA30" s="132" t="s">
        <v>286</v>
      </c>
      <c r="BB30" s="190" t="s">
        <v>286</v>
      </c>
      <c r="BC30" s="132" t="s">
        <v>286</v>
      </c>
      <c r="BD30" s="132" t="s">
        <v>286</v>
      </c>
      <c r="BE30" s="132">
        <v>0</v>
      </c>
      <c r="BF30" s="132">
        <v>5.7971014492753641</v>
      </c>
      <c r="BG30" s="190">
        <v>18.032786885245908</v>
      </c>
      <c r="BH30" s="132">
        <v>0</v>
      </c>
      <c r="BI30" s="132">
        <v>6.666666666666667</v>
      </c>
      <c r="BJ30" s="132">
        <v>29.629629629629616</v>
      </c>
      <c r="BK30" s="132">
        <v>1.9230769230769225</v>
      </c>
      <c r="BL30" s="190">
        <v>6.9767441860465116</v>
      </c>
      <c r="BM30" s="132">
        <v>3.8461538461538458</v>
      </c>
      <c r="BN30" s="192">
        <v>0</v>
      </c>
      <c r="BO30" s="192">
        <v>20.833333333333332</v>
      </c>
      <c r="BP30" s="192">
        <v>15.625000000000007</v>
      </c>
      <c r="BQ30" s="190">
        <v>0</v>
      </c>
      <c r="BR30" s="132">
        <v>5.7142857142857135</v>
      </c>
      <c r="BS30" s="132">
        <v>27.69230769230769</v>
      </c>
      <c r="BT30" s="132">
        <v>0</v>
      </c>
      <c r="BU30" s="190">
        <v>13.846153846153848</v>
      </c>
      <c r="BV30" s="132">
        <v>26.666666666666647</v>
      </c>
      <c r="BW30" s="132">
        <v>0</v>
      </c>
      <c r="BX30" s="132">
        <v>8.8888888888888893</v>
      </c>
      <c r="BY30" s="190">
        <v>21.568627450980394</v>
      </c>
      <c r="BZ30" s="132">
        <v>1.9230769230769225</v>
      </c>
      <c r="CA30" s="132">
        <v>4.6511627906976747</v>
      </c>
      <c r="CB30" s="132">
        <v>3.8461538461538458</v>
      </c>
      <c r="CC30" s="190">
        <v>0</v>
      </c>
      <c r="CD30" s="132">
        <v>14.583333333333339</v>
      </c>
      <c r="CE30" s="132">
        <v>12.499999999999998</v>
      </c>
      <c r="CF30" s="132">
        <v>1.6949152542372878</v>
      </c>
      <c r="CG30" s="190">
        <v>5.7142857142857135</v>
      </c>
      <c r="CH30" s="132">
        <v>20.000000000000004</v>
      </c>
      <c r="CI30" s="132">
        <v>0</v>
      </c>
      <c r="CJ30" s="132">
        <v>6.1538461538461542</v>
      </c>
      <c r="CK30" s="132">
        <v>11.66666666666667</v>
      </c>
      <c r="CL30" s="132">
        <v>0</v>
      </c>
      <c r="CM30" s="132">
        <v>8.8888888888888893</v>
      </c>
      <c r="CN30" s="132">
        <v>17.647058823529413</v>
      </c>
      <c r="CO30" s="132">
        <v>4.8543689320388381</v>
      </c>
      <c r="CP30" s="190">
        <v>4.6511627906976738</v>
      </c>
      <c r="CQ30" s="132">
        <v>0</v>
      </c>
      <c r="CR30" s="132">
        <v>0</v>
      </c>
      <c r="CS30" s="192">
        <v>7.2164948453608249</v>
      </c>
      <c r="CT30" s="192">
        <v>1.0309278350515461</v>
      </c>
      <c r="CU30" s="190">
        <v>0</v>
      </c>
      <c r="CV30" s="132">
        <v>1.4285714285714286</v>
      </c>
      <c r="CW30" s="132">
        <v>4.5454545454545441</v>
      </c>
      <c r="CX30" s="192">
        <v>3.6363636363636358</v>
      </c>
      <c r="CY30" s="192">
        <v>4.6874999999999991</v>
      </c>
      <c r="CZ30" s="190">
        <v>5.0847457627118642</v>
      </c>
      <c r="DA30" s="132">
        <v>0</v>
      </c>
      <c r="DB30" s="132">
        <v>2.2222222222222219</v>
      </c>
      <c r="DC30" s="192">
        <v>5.6603773584905674</v>
      </c>
      <c r="DD30" s="192" t="s">
        <v>286</v>
      </c>
      <c r="DE30" s="190">
        <v>2.3255813953488369</v>
      </c>
      <c r="DF30" s="132">
        <v>0</v>
      </c>
      <c r="DG30" s="132" t="s">
        <v>286</v>
      </c>
      <c r="DH30" s="192">
        <v>4.123711340206186</v>
      </c>
      <c r="DI30" s="192">
        <v>3.0927835051546388</v>
      </c>
      <c r="DJ30" s="190" t="s">
        <v>286</v>
      </c>
      <c r="DK30" s="132">
        <v>0</v>
      </c>
      <c r="DL30" s="132">
        <v>6.0606060606060606</v>
      </c>
      <c r="DM30" s="132" t="s">
        <v>286</v>
      </c>
      <c r="DN30" s="132">
        <v>1.5625</v>
      </c>
      <c r="DO30" s="190">
        <v>1.6949152542372878</v>
      </c>
      <c r="DP30" s="132" t="s">
        <v>286</v>
      </c>
      <c r="DQ30" s="132">
        <v>0</v>
      </c>
      <c r="DR30" s="132">
        <v>1.8867924528301885</v>
      </c>
      <c r="DS30" s="132" t="s">
        <v>286</v>
      </c>
      <c r="DT30" s="190" t="s">
        <v>286</v>
      </c>
      <c r="DU30" s="194" t="s">
        <v>286</v>
      </c>
      <c r="DV30" s="194" t="s">
        <v>286</v>
      </c>
      <c r="DW30" s="192">
        <v>4.123711340206186</v>
      </c>
      <c r="DX30" s="194">
        <v>2.0833333333333326</v>
      </c>
      <c r="DY30" s="190" t="s">
        <v>286</v>
      </c>
      <c r="DZ30" s="190">
        <v>0</v>
      </c>
      <c r="EA30" s="190">
        <v>7.5757575757575779</v>
      </c>
      <c r="EB30" s="190" t="s">
        <v>286</v>
      </c>
      <c r="EC30" s="190">
        <v>0</v>
      </c>
      <c r="ED30" s="190">
        <v>1.6949152542372878</v>
      </c>
      <c r="EE30" s="190" t="s">
        <v>286</v>
      </c>
      <c r="EF30" s="190">
        <v>0</v>
      </c>
      <c r="EG30" s="190">
        <v>1.8867924528301885</v>
      </c>
      <c r="EH30" s="190" t="s">
        <v>286</v>
      </c>
      <c r="EI30" s="190">
        <v>2.3255813953488369</v>
      </c>
      <c r="EJ30" s="190">
        <v>0</v>
      </c>
      <c r="EK30" s="190" t="s">
        <v>286</v>
      </c>
      <c r="EL30" s="132">
        <v>4.1237113402061851</v>
      </c>
      <c r="EM30" s="132">
        <v>3.1250000000000009</v>
      </c>
      <c r="EN30" s="132" t="s">
        <v>286</v>
      </c>
      <c r="EO30" s="132">
        <v>0</v>
      </c>
      <c r="EP30" s="190">
        <v>7.5757575757575779</v>
      </c>
      <c r="EQ30" s="132" t="s">
        <v>286</v>
      </c>
      <c r="ER30" s="132">
        <v>0</v>
      </c>
      <c r="ES30" s="132">
        <v>8.4745762711864394</v>
      </c>
      <c r="ET30" s="132" t="s">
        <v>286</v>
      </c>
      <c r="EU30" s="190">
        <v>0</v>
      </c>
      <c r="EV30" s="132">
        <v>5.6603773584905674</v>
      </c>
      <c r="EW30" s="132" t="s">
        <v>286</v>
      </c>
      <c r="EX30" s="132">
        <v>2.3255813953488369</v>
      </c>
      <c r="EY30" s="132">
        <v>0</v>
      </c>
      <c r="EZ30" s="190" t="s">
        <v>286</v>
      </c>
      <c r="FA30" s="132">
        <v>3.1249999999999996</v>
      </c>
      <c r="FB30" s="132">
        <v>2.083333333333333</v>
      </c>
      <c r="FC30" s="132" t="s">
        <v>286</v>
      </c>
      <c r="FD30" s="132">
        <v>0</v>
      </c>
      <c r="FE30" s="190">
        <v>1.5151515151515151</v>
      </c>
      <c r="FF30" s="132" t="s">
        <v>286</v>
      </c>
      <c r="FG30" s="132">
        <v>0</v>
      </c>
      <c r="FH30" s="132">
        <v>1.6949152542372878</v>
      </c>
      <c r="FI30" s="132" t="s">
        <v>286</v>
      </c>
      <c r="FJ30" s="190">
        <v>0</v>
      </c>
      <c r="FK30" s="132">
        <v>1.8867924528301885</v>
      </c>
      <c r="FL30" s="132" t="s">
        <v>286</v>
      </c>
      <c r="FM30" s="132" t="s">
        <v>286</v>
      </c>
      <c r="FN30" s="132" t="s">
        <v>286</v>
      </c>
      <c r="FO30" s="190" t="s">
        <v>286</v>
      </c>
      <c r="FP30" s="132">
        <v>6.2500000000000018</v>
      </c>
      <c r="FQ30" s="132">
        <v>5.2083333333333357</v>
      </c>
      <c r="FR30" s="132" t="s">
        <v>286</v>
      </c>
      <c r="FS30" s="132">
        <v>0</v>
      </c>
      <c r="FT30" s="190">
        <v>9.0909090909090882</v>
      </c>
      <c r="FU30" s="132" t="s">
        <v>286</v>
      </c>
      <c r="FV30" s="132">
        <v>0</v>
      </c>
      <c r="FW30" s="132">
        <v>1.6949152542372878</v>
      </c>
      <c r="FX30" s="132" t="s">
        <v>286</v>
      </c>
      <c r="FY30" s="190">
        <v>0</v>
      </c>
      <c r="FZ30" s="132">
        <v>3.773584905660377</v>
      </c>
      <c r="GA30" s="132" t="s">
        <v>286</v>
      </c>
      <c r="GB30" s="132" t="s">
        <v>286</v>
      </c>
      <c r="GC30" s="132" t="s">
        <v>286</v>
      </c>
      <c r="GD30" s="190" t="s">
        <v>286</v>
      </c>
      <c r="GE30" s="132" t="s">
        <v>286</v>
      </c>
      <c r="GF30" s="132" t="s">
        <v>286</v>
      </c>
      <c r="GG30" s="132" t="s">
        <v>286</v>
      </c>
      <c r="GH30" s="132" t="s">
        <v>286</v>
      </c>
      <c r="GI30" s="190" t="s">
        <v>286</v>
      </c>
      <c r="GJ30" s="132" t="s">
        <v>286</v>
      </c>
      <c r="GK30" s="132">
        <v>1.5625</v>
      </c>
      <c r="GL30" s="132">
        <v>5.0847457627118642</v>
      </c>
      <c r="GM30" s="197" t="s">
        <v>286</v>
      </c>
      <c r="GN30" s="190">
        <v>2.2727272727272725</v>
      </c>
      <c r="GO30" s="132">
        <v>11.320754716981137</v>
      </c>
      <c r="GP30" s="132" t="s">
        <v>286</v>
      </c>
      <c r="GQ30" s="132" t="s">
        <v>286</v>
      </c>
      <c r="GR30" s="132" t="s">
        <v>286</v>
      </c>
      <c r="GS30" s="190" t="s">
        <v>286</v>
      </c>
      <c r="GT30" s="132" t="s">
        <v>286</v>
      </c>
      <c r="GU30" s="132" t="s">
        <v>286</v>
      </c>
      <c r="GV30" s="132" t="s">
        <v>286</v>
      </c>
      <c r="GW30" s="132" t="s">
        <v>286</v>
      </c>
      <c r="GX30" s="190" t="s">
        <v>286</v>
      </c>
      <c r="GY30" s="190" t="s">
        <v>286</v>
      </c>
      <c r="GZ30" s="190">
        <v>0</v>
      </c>
      <c r="HA30" s="190">
        <v>10.16949152542373</v>
      </c>
      <c r="HB30" s="190" t="s">
        <v>286</v>
      </c>
      <c r="HC30" s="190">
        <v>2.2222222222222219</v>
      </c>
      <c r="HD30" s="190">
        <v>9.433962264150944</v>
      </c>
      <c r="HE30" s="190" t="s">
        <v>286</v>
      </c>
      <c r="HF30" s="190" t="s">
        <v>286</v>
      </c>
      <c r="HG30" s="190" t="s">
        <v>286</v>
      </c>
      <c r="HH30" s="190" t="s">
        <v>286</v>
      </c>
      <c r="HI30" s="190" t="s">
        <v>286</v>
      </c>
      <c r="HJ30" s="190" t="s">
        <v>286</v>
      </c>
      <c r="HK30" s="190" t="s">
        <v>286</v>
      </c>
      <c r="HL30" s="132" t="s">
        <v>286</v>
      </c>
      <c r="HM30" s="132" t="s">
        <v>286</v>
      </c>
      <c r="HN30" s="132" t="s">
        <v>286</v>
      </c>
      <c r="HO30" s="132">
        <v>1.5624999999999998</v>
      </c>
      <c r="HP30" s="190">
        <v>13.559322033898299</v>
      </c>
      <c r="HQ30" s="132" t="s">
        <v>286</v>
      </c>
      <c r="HR30" s="132">
        <v>2.2727272727272725</v>
      </c>
      <c r="HS30" s="132">
        <v>11.320754716981135</v>
      </c>
      <c r="HT30" s="196" t="s">
        <v>286</v>
      </c>
      <c r="HU30" s="190">
        <v>4.6511627906976747</v>
      </c>
      <c r="HV30" s="192">
        <v>0</v>
      </c>
      <c r="HW30" s="192" t="s">
        <v>286</v>
      </c>
      <c r="HX30" s="192">
        <v>4.1666666666666661</v>
      </c>
      <c r="HY30" s="192">
        <v>2.083333333333333</v>
      </c>
      <c r="HZ30" s="192" t="s">
        <v>286</v>
      </c>
      <c r="IA30" s="192">
        <v>0</v>
      </c>
      <c r="IB30" s="192">
        <v>1.5151515151515149</v>
      </c>
      <c r="IC30" s="192" t="s">
        <v>286</v>
      </c>
      <c r="ID30" s="192">
        <v>3.1249999999999996</v>
      </c>
      <c r="IE30" s="192">
        <v>1.6949152542372878</v>
      </c>
      <c r="IF30" s="192" t="s">
        <v>286</v>
      </c>
      <c r="IG30" s="192">
        <v>2.2222222222222219</v>
      </c>
      <c r="IH30" s="192">
        <v>5.6603773584905674</v>
      </c>
      <c r="II30" s="192">
        <v>1.9230769230769229</v>
      </c>
      <c r="IJ30" s="192">
        <v>4.6511627906976738</v>
      </c>
      <c r="IK30" s="192">
        <v>0</v>
      </c>
      <c r="IL30" s="192">
        <v>0</v>
      </c>
      <c r="IM30" s="192">
        <v>6.2500000000000018</v>
      </c>
      <c r="IN30" s="192">
        <v>5.2083333333333357</v>
      </c>
      <c r="IO30" s="192">
        <v>3.3898305084745757</v>
      </c>
      <c r="IP30" s="192">
        <v>2.8985507246376812</v>
      </c>
      <c r="IQ30" s="192">
        <v>7.5757575757575761</v>
      </c>
      <c r="IR30" s="192">
        <v>0</v>
      </c>
      <c r="IS30" s="192" t="s">
        <v>286</v>
      </c>
      <c r="IT30" s="192" t="s">
        <v>286</v>
      </c>
      <c r="IU30" s="198">
        <v>0</v>
      </c>
      <c r="IV30" s="192" t="s">
        <v>286</v>
      </c>
      <c r="IW30" s="192" t="s">
        <v>286</v>
      </c>
      <c r="IX30" s="192" t="str">
        <f t="shared" si="43"/>
        <v>--</v>
      </c>
      <c r="IY30" s="192" t="str">
        <f t="shared" si="43"/>
        <v>--</v>
      </c>
      <c r="IZ30" s="192" t="str">
        <f t="shared" si="43"/>
        <v>--</v>
      </c>
      <c r="JA30" s="192" t="str">
        <f t="shared" si="43"/>
        <v>--</v>
      </c>
      <c r="JB30" s="192" t="str">
        <f t="shared" si="43"/>
        <v>--</v>
      </c>
      <c r="JC30" s="243">
        <v>1.63934426229508</v>
      </c>
      <c r="JD30" s="243">
        <v>9.67741935483871</v>
      </c>
      <c r="JE30" s="243">
        <v>15.517241379310301</v>
      </c>
      <c r="JF30" s="243">
        <v>8.3333333333333304</v>
      </c>
      <c r="JG30" s="243">
        <v>5.9701492537313401</v>
      </c>
      <c r="JH30" s="243">
        <v>21.052631578947398</v>
      </c>
      <c r="JI30" s="243">
        <v>1.63934426229508</v>
      </c>
      <c r="JJ30" s="243">
        <v>3.2258064516128999</v>
      </c>
      <c r="JK30" s="243">
        <v>15.517241379310301</v>
      </c>
      <c r="JL30" s="243">
        <v>2.7777777777777799</v>
      </c>
      <c r="JM30" s="243">
        <v>1.4925373134328399</v>
      </c>
      <c r="JN30" s="243">
        <v>8.7719298245614006</v>
      </c>
      <c r="JO30" s="219">
        <v>0</v>
      </c>
      <c r="JP30" s="219">
        <v>14.5161290322581</v>
      </c>
      <c r="JQ30" s="219">
        <v>12.5</v>
      </c>
      <c r="JR30" s="219">
        <v>5.5555555555555598</v>
      </c>
      <c r="JS30" s="219">
        <v>6.0606060606060597</v>
      </c>
      <c r="JT30" s="219">
        <v>29.824561403508799</v>
      </c>
      <c r="JU30" s="219">
        <v>0</v>
      </c>
      <c r="JV30" s="219">
        <v>12.9032258064516</v>
      </c>
      <c r="JW30" s="219">
        <v>8.9285714285714306</v>
      </c>
      <c r="JX30" s="219">
        <v>5.5555555555555598</v>
      </c>
      <c r="JY30" s="219">
        <v>4.4776119402985097</v>
      </c>
      <c r="JZ30" s="219">
        <v>19.2982456140351</v>
      </c>
      <c r="KA30" s="219">
        <v>0</v>
      </c>
      <c r="KB30" s="219">
        <v>0</v>
      </c>
      <c r="KC30" s="219">
        <v>0</v>
      </c>
      <c r="KD30" s="219">
        <v>6.8493150684931496</v>
      </c>
      <c r="KE30" s="219">
        <v>3.0303030303030298</v>
      </c>
      <c r="KF30" s="219">
        <v>5.2631578947368398</v>
      </c>
      <c r="KG30" s="219">
        <v>0</v>
      </c>
      <c r="KH30" s="219">
        <v>0</v>
      </c>
      <c r="KI30" s="219">
        <v>0</v>
      </c>
      <c r="KJ30" s="219">
        <v>2.7397260273972601</v>
      </c>
      <c r="KK30" s="219">
        <v>0</v>
      </c>
      <c r="KL30" s="219">
        <v>0</v>
      </c>
      <c r="KM30" s="219">
        <v>0</v>
      </c>
      <c r="KN30" s="219">
        <v>0</v>
      </c>
      <c r="KO30" s="219">
        <v>1.78571428571429</v>
      </c>
      <c r="KP30" s="219">
        <v>4.10958904109589</v>
      </c>
      <c r="KQ30" s="219">
        <v>0</v>
      </c>
      <c r="KR30" s="219">
        <v>0</v>
      </c>
      <c r="KS30" s="219">
        <v>0</v>
      </c>
      <c r="KT30" s="219">
        <v>0</v>
      </c>
      <c r="KU30" s="219">
        <v>0</v>
      </c>
      <c r="KV30" s="219">
        <v>2.7397260273972601</v>
      </c>
      <c r="KW30" s="219">
        <v>0</v>
      </c>
      <c r="KX30" s="219">
        <v>7.0175438596491198</v>
      </c>
      <c r="KY30" s="219">
        <v>0</v>
      </c>
      <c r="KZ30" s="219">
        <v>0</v>
      </c>
      <c r="LA30" s="219">
        <v>0</v>
      </c>
      <c r="LB30" s="219">
        <v>2.7397260273972601</v>
      </c>
      <c r="LC30" s="219">
        <v>0</v>
      </c>
      <c r="LD30" s="219">
        <v>0</v>
      </c>
      <c r="LE30" s="219">
        <v>0</v>
      </c>
      <c r="LF30" s="219">
        <v>0</v>
      </c>
      <c r="LG30" s="219">
        <v>0</v>
      </c>
      <c r="LH30" s="219">
        <v>2.7397260273972601</v>
      </c>
      <c r="LI30" s="219">
        <v>0</v>
      </c>
      <c r="LJ30" s="219">
        <v>1.7543859649122799</v>
      </c>
      <c r="LK30" s="219">
        <v>0</v>
      </c>
      <c r="LL30" s="219">
        <v>0</v>
      </c>
      <c r="LM30" s="219">
        <v>0</v>
      </c>
      <c r="LN30" s="219">
        <v>2.7777777777777799</v>
      </c>
      <c r="LO30" s="219">
        <v>0</v>
      </c>
      <c r="LP30" s="219">
        <v>5.2631578947368398</v>
      </c>
      <c r="LQ30" s="219">
        <v>0</v>
      </c>
      <c r="LR30" s="219">
        <v>1.63934426229508</v>
      </c>
      <c r="LS30" s="219">
        <v>0</v>
      </c>
      <c r="LT30" s="219">
        <v>6.9444444444444402</v>
      </c>
      <c r="LU30" s="219">
        <v>0</v>
      </c>
      <c r="LV30" s="219">
        <v>5.2631578947368398</v>
      </c>
      <c r="LW30" s="219">
        <v>0</v>
      </c>
      <c r="LX30" s="219">
        <v>1.63934426229508</v>
      </c>
      <c r="LY30" s="219">
        <v>1.78571428571429</v>
      </c>
      <c r="LZ30" s="219">
        <v>4.1666666666666696</v>
      </c>
      <c r="MA30" s="219">
        <v>0</v>
      </c>
      <c r="MB30" s="219">
        <v>7.0175438596491198</v>
      </c>
      <c r="MC30" s="219">
        <v>0</v>
      </c>
      <c r="MD30" s="219">
        <v>0</v>
      </c>
      <c r="ME30" s="219">
        <v>0</v>
      </c>
      <c r="MF30" s="219">
        <v>2.7777777777777799</v>
      </c>
      <c r="MG30" s="219">
        <v>0</v>
      </c>
      <c r="MH30" s="219">
        <v>3.5087719298245599</v>
      </c>
      <c r="MI30" s="190" t="str">
        <f t="shared" si="44"/>
        <v>--</v>
      </c>
      <c r="MJ30" s="190" t="str">
        <f t="shared" si="44"/>
        <v>--</v>
      </c>
      <c r="MK30" s="190" t="str">
        <f t="shared" si="44"/>
        <v>--</v>
      </c>
      <c r="ML30" s="190" t="str">
        <f t="shared" si="44"/>
        <v>--</v>
      </c>
      <c r="MM30" s="190" t="str">
        <f t="shared" si="44"/>
        <v>--</v>
      </c>
      <c r="MN30" s="190" t="str">
        <f t="shared" si="44"/>
        <v>--</v>
      </c>
      <c r="MO30" s="190" t="str">
        <f t="shared" si="44"/>
        <v>--</v>
      </c>
      <c r="MP30" s="190" t="str">
        <f t="shared" si="44"/>
        <v>--</v>
      </c>
      <c r="MQ30" s="190" t="str">
        <f t="shared" si="44"/>
        <v>--</v>
      </c>
      <c r="MR30" s="190" t="str">
        <f t="shared" si="44"/>
        <v>--</v>
      </c>
      <c r="MS30" s="190" t="str">
        <f t="shared" si="45"/>
        <v>--</v>
      </c>
      <c r="MT30" s="190" t="str">
        <f t="shared" si="45"/>
        <v>--</v>
      </c>
      <c r="MU30" s="190" t="str">
        <f t="shared" si="45"/>
        <v>--</v>
      </c>
      <c r="MV30" s="190" t="str">
        <f t="shared" si="45"/>
        <v>--</v>
      </c>
      <c r="MW30" s="190" t="str">
        <f t="shared" si="45"/>
        <v>--</v>
      </c>
      <c r="MX30" s="190" t="str">
        <f t="shared" si="45"/>
        <v>--</v>
      </c>
      <c r="MY30" s="190" t="str">
        <f t="shared" si="45"/>
        <v>--</v>
      </c>
      <c r="MZ30" s="190" t="str">
        <f t="shared" si="45"/>
        <v>--</v>
      </c>
      <c r="NA30" s="190" t="str">
        <f t="shared" si="45"/>
        <v>--</v>
      </c>
      <c r="NB30" s="190" t="str">
        <f t="shared" si="45"/>
        <v>--</v>
      </c>
      <c r="NC30" s="190" t="str">
        <f t="shared" si="46"/>
        <v>--</v>
      </c>
      <c r="ND30" s="190" t="str">
        <f t="shared" si="46"/>
        <v>--</v>
      </c>
      <c r="NE30" s="190" t="str">
        <f t="shared" si="46"/>
        <v>--</v>
      </c>
      <c r="NF30" s="190" t="str">
        <f t="shared" si="46"/>
        <v>--</v>
      </c>
      <c r="NG30" s="190" t="str">
        <f t="shared" si="46"/>
        <v>--</v>
      </c>
      <c r="NH30" s="190" t="str">
        <f t="shared" si="46"/>
        <v>--</v>
      </c>
      <c r="NI30" s="190" t="str">
        <f t="shared" si="46"/>
        <v>--</v>
      </c>
      <c r="NJ30" s="190" t="str">
        <f t="shared" si="46"/>
        <v>--</v>
      </c>
      <c r="NL30" s="378" t="str">
        <f t="shared" si="4"/>
        <v>--</v>
      </c>
      <c r="NM30" s="381">
        <v>6.349206349206348</v>
      </c>
      <c r="NN30" s="381">
        <v>1.6129032258064513</v>
      </c>
      <c r="NO30" s="381">
        <v>10.606060606060609</v>
      </c>
      <c r="NP30" s="378" t="str">
        <f t="shared" si="5"/>
        <v>--</v>
      </c>
      <c r="NQ30" s="381">
        <v>0</v>
      </c>
      <c r="NR30" s="378" t="str">
        <f t="shared" si="6"/>
        <v>--</v>
      </c>
      <c r="NS30" s="381">
        <v>7.2463768115942022</v>
      </c>
      <c r="NT30" s="378" t="str">
        <f t="shared" si="7"/>
        <v>--</v>
      </c>
      <c r="NU30" s="381">
        <v>18.032786885245898</v>
      </c>
      <c r="NV30" s="378" t="str">
        <f t="shared" si="8"/>
        <v>--</v>
      </c>
      <c r="NW30" s="381">
        <v>0</v>
      </c>
      <c r="NX30" s="378" t="str">
        <f t="shared" si="9"/>
        <v>--</v>
      </c>
      <c r="NY30" s="381">
        <v>2.2222222222222219</v>
      </c>
      <c r="NZ30" s="378" t="str">
        <f t="shared" si="10"/>
        <v>--</v>
      </c>
      <c r="OA30" s="381">
        <v>11.111111111111111</v>
      </c>
      <c r="OB30" s="378" t="str">
        <f t="shared" si="11"/>
        <v>--</v>
      </c>
      <c r="OC30" s="378" t="str">
        <f t="shared" si="11"/>
        <v>--</v>
      </c>
      <c r="OD30" s="381">
        <v>0</v>
      </c>
      <c r="OE30" s="381">
        <v>6.4516129032258052</v>
      </c>
      <c r="OF30" s="381">
        <v>10.344827586206897</v>
      </c>
      <c r="OG30" s="378" t="str">
        <f t="shared" si="40"/>
        <v>--</v>
      </c>
      <c r="OH30" s="378" t="str">
        <f t="shared" si="40"/>
        <v>--</v>
      </c>
      <c r="OI30" s="378" t="str">
        <f t="shared" si="40"/>
        <v>--</v>
      </c>
      <c r="OJ30" s="381">
        <v>2.7777777777777777</v>
      </c>
      <c r="OK30" s="381">
        <v>1.4925373134328357</v>
      </c>
      <c r="OL30" s="381">
        <v>10.526315789473685</v>
      </c>
      <c r="OM30" s="378" t="str">
        <f t="shared" si="41"/>
        <v>--</v>
      </c>
      <c r="ON30" s="378" t="str">
        <f t="shared" si="41"/>
        <v>--</v>
      </c>
      <c r="OO30" s="378" t="str">
        <f t="shared" si="41"/>
        <v>--</v>
      </c>
      <c r="OP30" s="381">
        <v>0</v>
      </c>
      <c r="OQ30" s="381">
        <v>1.6393442622950816</v>
      </c>
      <c r="OR30" s="381">
        <v>4.5454545454545441</v>
      </c>
      <c r="OS30" s="378" t="str">
        <f t="shared" si="42"/>
        <v>--</v>
      </c>
      <c r="OT30" s="378" t="str">
        <f t="shared" si="42"/>
        <v>--</v>
      </c>
      <c r="OU30" s="381">
        <v>0</v>
      </c>
      <c r="OV30" s="381">
        <v>0</v>
      </c>
      <c r="OW30" s="381">
        <v>9.2307692307692299</v>
      </c>
      <c r="OX30" s="378" t="str">
        <f t="shared" si="15"/>
        <v>--</v>
      </c>
      <c r="OY30" s="381">
        <v>2.7777777777777781</v>
      </c>
      <c r="OZ30" s="381">
        <v>8.9552238805970159</v>
      </c>
      <c r="PA30" s="381">
        <v>19.298245614035086</v>
      </c>
      <c r="PB30" s="378" t="str">
        <f t="shared" si="16"/>
        <v>--</v>
      </c>
      <c r="PC30" s="381">
        <v>19.047619047619047</v>
      </c>
      <c r="PD30" s="381">
        <v>6.4516129032258061</v>
      </c>
      <c r="PE30" s="381">
        <v>28.787878787878789</v>
      </c>
      <c r="PF30" s="378" t="str">
        <f t="shared" si="17"/>
        <v>--</v>
      </c>
      <c r="PG30" s="381">
        <v>3.174603174603174</v>
      </c>
      <c r="PH30" s="381">
        <v>4.8387096774193559</v>
      </c>
      <c r="PI30" s="381">
        <v>15.151515151515152</v>
      </c>
      <c r="PJ30" s="378" t="str">
        <f t="shared" si="18"/>
        <v>--</v>
      </c>
      <c r="PK30" s="381">
        <v>3.174603174603174</v>
      </c>
      <c r="PL30" s="381">
        <v>3.174603174603174</v>
      </c>
      <c r="PM30" s="381">
        <v>10.606060606060609</v>
      </c>
      <c r="PN30" s="378" t="str">
        <f t="shared" si="19"/>
        <v>--</v>
      </c>
      <c r="PO30" s="381">
        <v>4.7619047619047619</v>
      </c>
      <c r="PP30" s="381">
        <v>0</v>
      </c>
      <c r="PQ30" s="381">
        <v>0</v>
      </c>
      <c r="PR30" s="378" t="str">
        <f t="shared" si="20"/>
        <v>--</v>
      </c>
      <c r="PS30" s="381">
        <v>0</v>
      </c>
      <c r="PT30" s="381">
        <v>0</v>
      </c>
      <c r="PU30" s="381">
        <v>0</v>
      </c>
      <c r="PV30" s="378" t="str">
        <f t="shared" si="21"/>
        <v>--</v>
      </c>
      <c r="PW30" s="381">
        <v>0</v>
      </c>
      <c r="PX30" s="381">
        <v>0</v>
      </c>
      <c r="PY30" s="381">
        <v>0</v>
      </c>
      <c r="PZ30" s="378" t="str">
        <f t="shared" si="22"/>
        <v>--</v>
      </c>
      <c r="QA30" s="381">
        <v>0</v>
      </c>
      <c r="QB30" s="381">
        <v>0</v>
      </c>
      <c r="QC30" s="381">
        <v>0</v>
      </c>
      <c r="QD30" s="378" t="str">
        <f t="shared" si="23"/>
        <v>--</v>
      </c>
      <c r="QE30" s="381">
        <v>0</v>
      </c>
      <c r="QF30" s="381">
        <v>0</v>
      </c>
      <c r="QG30" s="381">
        <v>0</v>
      </c>
      <c r="QH30" s="378" t="str">
        <f t="shared" si="24"/>
        <v>--</v>
      </c>
      <c r="QI30" s="381">
        <v>0</v>
      </c>
      <c r="QJ30" s="381">
        <v>0</v>
      </c>
      <c r="QK30" s="381">
        <v>0</v>
      </c>
    </row>
    <row r="31" spans="1:453" ht="21" customHeight="1" x14ac:dyDescent="0.25">
      <c r="A31" s="114">
        <v>27</v>
      </c>
      <c r="B31" s="93" t="s">
        <v>27</v>
      </c>
      <c r="C31" s="189">
        <v>6.1411344350156245</v>
      </c>
      <c r="D31" s="189">
        <v>25.789473684210517</v>
      </c>
      <c r="E31" s="189">
        <v>38.6850152905198</v>
      </c>
      <c r="F31" s="189">
        <v>3.5007436220111985</v>
      </c>
      <c r="G31" s="189">
        <v>15.244385733157209</v>
      </c>
      <c r="H31" s="189">
        <v>29.405542627459273</v>
      </c>
      <c r="I31" s="189">
        <v>2.1555527543174104</v>
      </c>
      <c r="J31" s="189">
        <v>11.514548619746378</v>
      </c>
      <c r="K31" s="189">
        <v>22.789180893919031</v>
      </c>
      <c r="L31" s="189">
        <v>1.612711964899799</v>
      </c>
      <c r="M31" s="190">
        <v>7.8841217455078763</v>
      </c>
      <c r="N31" s="190">
        <v>20.552092609082802</v>
      </c>
      <c r="O31" s="190">
        <v>1.3670627315702057</v>
      </c>
      <c r="P31" s="190">
        <v>6.246773360867329</v>
      </c>
      <c r="Q31" s="190">
        <v>16.216216216216225</v>
      </c>
      <c r="R31" s="190" t="s">
        <v>286</v>
      </c>
      <c r="S31" s="190" t="s">
        <v>286</v>
      </c>
      <c r="T31" s="190" t="s">
        <v>286</v>
      </c>
      <c r="U31" s="190">
        <v>3.7176847403340147</v>
      </c>
      <c r="V31" s="190">
        <v>15.81801349027905</v>
      </c>
      <c r="W31" s="190">
        <v>29.991503823279555</v>
      </c>
      <c r="X31" s="190">
        <v>2.4319556451612958</v>
      </c>
      <c r="Y31" s="190">
        <v>11.948666832793371</v>
      </c>
      <c r="Z31" s="190">
        <v>23.425158928915419</v>
      </c>
      <c r="AA31" s="190">
        <v>1.7969027071757875</v>
      </c>
      <c r="AB31" s="132">
        <v>9.1624304042604692</v>
      </c>
      <c r="AC31" s="132">
        <v>22.259428974268577</v>
      </c>
      <c r="AD31" s="132">
        <v>1.5132248219735522</v>
      </c>
      <c r="AE31" s="132">
        <v>7.1638360362660825</v>
      </c>
      <c r="AF31" s="190">
        <v>17.616970061681876</v>
      </c>
      <c r="AG31" s="189">
        <v>1.1389012952210791</v>
      </c>
      <c r="AH31" s="189">
        <v>6.1710526315789442</v>
      </c>
      <c r="AI31" s="191">
        <v>13.914373088685043</v>
      </c>
      <c r="AJ31" s="191">
        <v>0.99530946116005514</v>
      </c>
      <c r="AK31" s="190">
        <v>3.0250990752972178</v>
      </c>
      <c r="AL31" s="190">
        <v>9.2236090543685325</v>
      </c>
      <c r="AM31" s="190">
        <v>0.68070086978444222</v>
      </c>
      <c r="AN31" s="190">
        <v>2.325292215866706</v>
      </c>
      <c r="AO31" s="190">
        <v>5.774026472280835</v>
      </c>
      <c r="AP31" s="190">
        <v>0.29645440531246298</v>
      </c>
      <c r="AQ31" s="190">
        <v>1.3323554577679944</v>
      </c>
      <c r="AR31" s="190">
        <v>4.559216384683868</v>
      </c>
      <c r="AS31" s="190">
        <v>0.14053915932030137</v>
      </c>
      <c r="AT31" s="190">
        <v>0.99380485286525833</v>
      </c>
      <c r="AU31" s="190">
        <v>3.0671120558761129</v>
      </c>
      <c r="AV31" s="190" t="s">
        <v>286</v>
      </c>
      <c r="AW31" s="190" t="s">
        <v>286</v>
      </c>
      <c r="AX31" s="132" t="s">
        <v>286</v>
      </c>
      <c r="AY31" s="132" t="s">
        <v>286</v>
      </c>
      <c r="AZ31" s="132" t="s">
        <v>286</v>
      </c>
      <c r="BA31" s="132" t="s">
        <v>286</v>
      </c>
      <c r="BB31" s="190" t="s">
        <v>286</v>
      </c>
      <c r="BC31" s="132" t="s">
        <v>286</v>
      </c>
      <c r="BD31" s="132" t="s">
        <v>286</v>
      </c>
      <c r="BE31" s="132">
        <v>0.7967653704364378</v>
      </c>
      <c r="BF31" s="132">
        <v>2.3529411764705919</v>
      </c>
      <c r="BG31" s="190">
        <v>6.7560416299170969</v>
      </c>
      <c r="BH31" s="132">
        <v>0.97087378640776645</v>
      </c>
      <c r="BI31" s="132">
        <v>2.6670085908449694</v>
      </c>
      <c r="BJ31" s="132">
        <v>8.2065953922601604</v>
      </c>
      <c r="BK31" s="132">
        <v>3.7895727903966132</v>
      </c>
      <c r="BL31" s="190">
        <v>24.114254325734681</v>
      </c>
      <c r="BM31" s="132">
        <v>34.577559231112943</v>
      </c>
      <c r="BN31" s="192">
        <v>2.8554070473876076</v>
      </c>
      <c r="BO31" s="192">
        <v>20.447194487413828</v>
      </c>
      <c r="BP31" s="192">
        <v>34.076639965360471</v>
      </c>
      <c r="BQ31" s="190">
        <v>1.9651513166513817</v>
      </c>
      <c r="BR31" s="132">
        <v>16.985110027671663</v>
      </c>
      <c r="BS31" s="132">
        <v>30.61184339956716</v>
      </c>
      <c r="BT31" s="132">
        <v>2.4922489864059125</v>
      </c>
      <c r="BU31" s="190">
        <v>17.327792469462324</v>
      </c>
      <c r="BV31" s="132">
        <v>34.150326797385709</v>
      </c>
      <c r="BW31" s="132">
        <v>2.2093770070648722</v>
      </c>
      <c r="BX31" s="132">
        <v>15.966836052420446</v>
      </c>
      <c r="BY31" s="190">
        <v>34.404945904172884</v>
      </c>
      <c r="BZ31" s="132">
        <v>2.2478521831234493</v>
      </c>
      <c r="CA31" s="132">
        <v>15.613842351002432</v>
      </c>
      <c r="CB31" s="132">
        <v>23.938310236924519</v>
      </c>
      <c r="CC31" s="190">
        <v>2.077764277035238</v>
      </c>
      <c r="CD31" s="132">
        <v>14.358036844325701</v>
      </c>
      <c r="CE31" s="132">
        <v>23.338384931803397</v>
      </c>
      <c r="CF31" s="132">
        <v>1.1528887724354773</v>
      </c>
      <c r="CG31" s="190">
        <v>12.017393595994237</v>
      </c>
      <c r="CH31" s="132">
        <v>20.578398583513682</v>
      </c>
      <c r="CI31" s="132">
        <v>1.4797136038186163</v>
      </c>
      <c r="CJ31" s="132">
        <v>11.804767309875142</v>
      </c>
      <c r="CK31" s="132">
        <v>23.373318793166007</v>
      </c>
      <c r="CL31" s="132">
        <v>1.2855122766422415</v>
      </c>
      <c r="CM31" s="132">
        <v>10.455153949129821</v>
      </c>
      <c r="CN31" s="132">
        <v>23.915737298636937</v>
      </c>
      <c r="CO31" s="132">
        <v>5.436304246383564</v>
      </c>
      <c r="CP31" s="190">
        <v>4.2486338797814058</v>
      </c>
      <c r="CQ31" s="132">
        <v>2.6791694574681748</v>
      </c>
      <c r="CR31" s="132">
        <v>3.2183628855963144</v>
      </c>
      <c r="CS31" s="192">
        <v>3.8837664151997835</v>
      </c>
      <c r="CT31" s="192">
        <v>2.3917259211376862</v>
      </c>
      <c r="CU31" s="190">
        <v>3.0568256041802759</v>
      </c>
      <c r="CV31" s="132">
        <v>4.32389937106917</v>
      </c>
      <c r="CW31" s="132">
        <v>2.5636007827788569</v>
      </c>
      <c r="CX31" s="192">
        <v>2.8800988875154445</v>
      </c>
      <c r="CY31" s="192">
        <v>3.2397126061397761</v>
      </c>
      <c r="CZ31" s="190">
        <v>2.7223568898004795</v>
      </c>
      <c r="DA31" s="132">
        <v>3.1632110579479011</v>
      </c>
      <c r="DB31" s="132">
        <v>2.6177285318559438</v>
      </c>
      <c r="DC31" s="192">
        <v>2.3518194819640863</v>
      </c>
      <c r="DD31" s="192" t="s">
        <v>286</v>
      </c>
      <c r="DE31" s="190">
        <v>5.2602739726027297</v>
      </c>
      <c r="DF31" s="132">
        <v>8.8834191094204566</v>
      </c>
      <c r="DG31" s="132" t="s">
        <v>286</v>
      </c>
      <c r="DH31" s="192">
        <v>4.1392812194098596</v>
      </c>
      <c r="DI31" s="192">
        <v>7.4730021598272174</v>
      </c>
      <c r="DJ31" s="190" t="s">
        <v>286</v>
      </c>
      <c r="DK31" s="132">
        <v>3.172106435968014</v>
      </c>
      <c r="DL31" s="132">
        <v>5.3683385579937299</v>
      </c>
      <c r="DM31" s="132" t="s">
        <v>286</v>
      </c>
      <c r="DN31" s="132">
        <v>2.9269567489873176</v>
      </c>
      <c r="DO31" s="190">
        <v>6.270996640537513</v>
      </c>
      <c r="DP31" s="132" t="s">
        <v>286</v>
      </c>
      <c r="DQ31" s="132">
        <v>2.329773956455425</v>
      </c>
      <c r="DR31" s="132">
        <v>5.1384027998727362</v>
      </c>
      <c r="DS31" s="132" t="s">
        <v>286</v>
      </c>
      <c r="DT31" s="190" t="s">
        <v>286</v>
      </c>
      <c r="DU31" s="194" t="s">
        <v>286</v>
      </c>
      <c r="DV31" s="194" t="s">
        <v>286</v>
      </c>
      <c r="DW31" s="192">
        <v>4.2949076664801371</v>
      </c>
      <c r="DX31" s="194">
        <v>8.2721382289417065</v>
      </c>
      <c r="DY31" s="190" t="s">
        <v>286</v>
      </c>
      <c r="DZ31" s="190">
        <v>2.8327868852459082</v>
      </c>
      <c r="EA31" s="190">
        <v>3.7240297922383463</v>
      </c>
      <c r="EB31" s="190" t="s">
        <v>286</v>
      </c>
      <c r="EC31" s="190">
        <v>2.7168234064785874</v>
      </c>
      <c r="ED31" s="190">
        <v>5.2052238805970035</v>
      </c>
      <c r="EE31" s="190" t="s">
        <v>286</v>
      </c>
      <c r="EF31" s="190">
        <v>2.2110972048393736</v>
      </c>
      <c r="EG31" s="190">
        <v>5.7174709348622423</v>
      </c>
      <c r="EH31" s="190" t="s">
        <v>286</v>
      </c>
      <c r="EI31" s="190">
        <v>3.8767123287671179</v>
      </c>
      <c r="EJ31" s="190">
        <v>5.1948051948051868</v>
      </c>
      <c r="EK31" s="190" t="s">
        <v>286</v>
      </c>
      <c r="EL31" s="132">
        <v>3.0646515533165397</v>
      </c>
      <c r="EM31" s="132">
        <v>4.4747081712062302</v>
      </c>
      <c r="EN31" s="132" t="s">
        <v>286</v>
      </c>
      <c r="EO31" s="132">
        <v>3.2930989241668773</v>
      </c>
      <c r="EP31" s="190">
        <v>5.4324377328887818</v>
      </c>
      <c r="EQ31" s="132" t="s">
        <v>286</v>
      </c>
      <c r="ER31" s="132">
        <v>2.2489539748953997</v>
      </c>
      <c r="ES31" s="132">
        <v>6.0141949943967203</v>
      </c>
      <c r="ET31" s="132" t="s">
        <v>286</v>
      </c>
      <c r="EU31" s="190">
        <v>1.4345403899721447</v>
      </c>
      <c r="EV31" s="132">
        <v>3.3806410460851439</v>
      </c>
      <c r="EW31" s="132" t="s">
        <v>286</v>
      </c>
      <c r="EX31" s="132">
        <v>3.0327981336626846</v>
      </c>
      <c r="EY31" s="132">
        <v>2.9616333856854347</v>
      </c>
      <c r="EZ31" s="190" t="s">
        <v>286</v>
      </c>
      <c r="FA31" s="132">
        <v>2.4226298837697846</v>
      </c>
      <c r="FB31" s="132">
        <v>3.1581224313216487</v>
      </c>
      <c r="FC31" s="132" t="s">
        <v>286</v>
      </c>
      <c r="FD31" s="132">
        <v>2.4431892814921845</v>
      </c>
      <c r="FE31" s="190">
        <v>2.9030992546096441</v>
      </c>
      <c r="FF31" s="132" t="s">
        <v>286</v>
      </c>
      <c r="FG31" s="132">
        <v>1.1137316561844877</v>
      </c>
      <c r="FH31" s="132">
        <v>1.5318512983373798</v>
      </c>
      <c r="FI31" s="132" t="s">
        <v>286</v>
      </c>
      <c r="FJ31" s="190">
        <v>0.94786729857819818</v>
      </c>
      <c r="FK31" s="132">
        <v>1.5001595914458918</v>
      </c>
      <c r="FL31" s="132" t="s">
        <v>286</v>
      </c>
      <c r="FM31" s="132" t="s">
        <v>286</v>
      </c>
      <c r="FN31" s="132" t="s">
        <v>286</v>
      </c>
      <c r="FO31" s="190" t="s">
        <v>286</v>
      </c>
      <c r="FP31" s="132">
        <v>3.5789179365301389</v>
      </c>
      <c r="FQ31" s="132">
        <v>4.2171280276816674</v>
      </c>
      <c r="FR31" s="132" t="s">
        <v>286</v>
      </c>
      <c r="FS31" s="132">
        <v>3.3337708360677221</v>
      </c>
      <c r="FT31" s="190">
        <v>3.6295860309986292</v>
      </c>
      <c r="FU31" s="132" t="s">
        <v>286</v>
      </c>
      <c r="FV31" s="132">
        <v>1.2959811493650979</v>
      </c>
      <c r="FW31" s="132">
        <v>1.904761904761898</v>
      </c>
      <c r="FX31" s="132" t="s">
        <v>286</v>
      </c>
      <c r="FY31" s="190">
        <v>1.1011987733481943</v>
      </c>
      <c r="FZ31" s="132">
        <v>1.3558781304833292</v>
      </c>
      <c r="GA31" s="132" t="s">
        <v>286</v>
      </c>
      <c r="GB31" s="132" t="s">
        <v>286</v>
      </c>
      <c r="GC31" s="132" t="s">
        <v>286</v>
      </c>
      <c r="GD31" s="190" t="s">
        <v>286</v>
      </c>
      <c r="GE31" s="132" t="s">
        <v>286</v>
      </c>
      <c r="GF31" s="132" t="s">
        <v>286</v>
      </c>
      <c r="GG31" s="132" t="s">
        <v>286</v>
      </c>
      <c r="GH31" s="132" t="s">
        <v>286</v>
      </c>
      <c r="GI31" s="190" t="s">
        <v>286</v>
      </c>
      <c r="GJ31" s="132" t="s">
        <v>286</v>
      </c>
      <c r="GK31" s="132">
        <v>2.6860587002096512</v>
      </c>
      <c r="GL31" s="132">
        <v>3.1938737392603631</v>
      </c>
      <c r="GM31" s="197" t="s">
        <v>286</v>
      </c>
      <c r="GN31" s="190">
        <v>2.1730045967404923</v>
      </c>
      <c r="GO31" s="132">
        <v>2.744097000638158</v>
      </c>
      <c r="GP31" s="132" t="s">
        <v>286</v>
      </c>
      <c r="GQ31" s="132" t="s">
        <v>286</v>
      </c>
      <c r="GR31" s="132" t="s">
        <v>286</v>
      </c>
      <c r="GS31" s="190" t="s">
        <v>286</v>
      </c>
      <c r="GT31" s="132" t="s">
        <v>286</v>
      </c>
      <c r="GU31" s="132" t="s">
        <v>286</v>
      </c>
      <c r="GV31" s="132" t="s">
        <v>286</v>
      </c>
      <c r="GW31" s="132" t="s">
        <v>286</v>
      </c>
      <c r="GX31" s="190" t="s">
        <v>286</v>
      </c>
      <c r="GY31" s="190" t="s">
        <v>286</v>
      </c>
      <c r="GZ31" s="190">
        <v>3.1094200997113557</v>
      </c>
      <c r="HA31" s="190">
        <v>5.6427503736920892</v>
      </c>
      <c r="HB31" s="190" t="s">
        <v>286</v>
      </c>
      <c r="HC31" s="190">
        <v>2.6898954703832847</v>
      </c>
      <c r="HD31" s="190">
        <v>5.5059048834982374</v>
      </c>
      <c r="HE31" s="190" t="s">
        <v>286</v>
      </c>
      <c r="HF31" s="190" t="s">
        <v>286</v>
      </c>
      <c r="HG31" s="190" t="s">
        <v>286</v>
      </c>
      <c r="HH31" s="190" t="s">
        <v>286</v>
      </c>
      <c r="HI31" s="190" t="s">
        <v>286</v>
      </c>
      <c r="HJ31" s="190" t="s">
        <v>286</v>
      </c>
      <c r="HK31" s="190" t="s">
        <v>286</v>
      </c>
      <c r="HL31" s="132" t="s">
        <v>286</v>
      </c>
      <c r="HM31" s="132" t="s">
        <v>286</v>
      </c>
      <c r="HN31" s="132" t="s">
        <v>286</v>
      </c>
      <c r="HO31" s="132">
        <v>3.2905086523335147</v>
      </c>
      <c r="HP31" s="190">
        <v>7.2550486163051655</v>
      </c>
      <c r="HQ31" s="132" t="s">
        <v>286</v>
      </c>
      <c r="HR31" s="132">
        <v>2.7151211361737806</v>
      </c>
      <c r="HS31" s="132">
        <v>6.3388152642503846</v>
      </c>
      <c r="HT31" s="196" t="s">
        <v>286</v>
      </c>
      <c r="HU31" s="190">
        <v>3.431708991077564</v>
      </c>
      <c r="HV31" s="192">
        <v>3.0696840690118692</v>
      </c>
      <c r="HW31" s="192" t="s">
        <v>286</v>
      </c>
      <c r="HX31" s="192">
        <v>3.3646432076265218</v>
      </c>
      <c r="HY31" s="192">
        <v>4.0476190476190448</v>
      </c>
      <c r="HZ31" s="192" t="s">
        <v>286</v>
      </c>
      <c r="IA31" s="192">
        <v>3.4944823962165068</v>
      </c>
      <c r="IB31" s="192">
        <v>4.159309397684912</v>
      </c>
      <c r="IC31" s="192" t="s">
        <v>286</v>
      </c>
      <c r="ID31" s="192">
        <v>1.6382699868938408</v>
      </c>
      <c r="IE31" s="192">
        <v>3.4953271028037398</v>
      </c>
      <c r="IF31" s="192" t="s">
        <v>286</v>
      </c>
      <c r="IG31" s="192">
        <v>1.6281658780962913</v>
      </c>
      <c r="IH31" s="192">
        <v>3.3301465901848259</v>
      </c>
      <c r="II31" s="192">
        <v>4.1681301955274543</v>
      </c>
      <c r="IJ31" s="192">
        <v>6.9178929995873855</v>
      </c>
      <c r="IK31" s="192">
        <v>6.6412385012340369</v>
      </c>
      <c r="IL31" s="192">
        <v>2.4632932896493158</v>
      </c>
      <c r="IM31" s="192">
        <v>6.5518689626207545</v>
      </c>
      <c r="IN31" s="192">
        <v>8.7821760761410381</v>
      </c>
      <c r="IO31" s="192">
        <v>1.5667841754798291</v>
      </c>
      <c r="IP31" s="192">
        <v>6.9721638655462064</v>
      </c>
      <c r="IQ31" s="192">
        <v>10.202079654698833</v>
      </c>
      <c r="IR31" s="192">
        <v>1.5590200445434335</v>
      </c>
      <c r="IS31" s="192" t="s">
        <v>286</v>
      </c>
      <c r="IT31" s="192" t="s">
        <v>286</v>
      </c>
      <c r="IU31" s="192">
        <v>1.2868134783762308</v>
      </c>
      <c r="IV31" s="192" t="s">
        <v>286</v>
      </c>
      <c r="IW31" s="192" t="s">
        <v>286</v>
      </c>
      <c r="IX31" s="192" t="str">
        <f t="shared" si="43"/>
        <v>--</v>
      </c>
      <c r="IY31" s="192" t="str">
        <f t="shared" si="43"/>
        <v>--</v>
      </c>
      <c r="IZ31" s="192" t="str">
        <f t="shared" si="43"/>
        <v>--</v>
      </c>
      <c r="JA31" s="192" t="str">
        <f t="shared" si="43"/>
        <v>--</v>
      </c>
      <c r="JB31" s="192" t="str">
        <f t="shared" si="43"/>
        <v>--</v>
      </c>
      <c r="JC31" s="243">
        <v>2.2766256042413899</v>
      </c>
      <c r="JD31" s="243">
        <v>4.4842312746386304</v>
      </c>
      <c r="JE31" s="243">
        <v>7.7807726864330498</v>
      </c>
      <c r="JF31" s="243">
        <v>1.6008987501755401</v>
      </c>
      <c r="JG31" s="243">
        <v>1.8949735024891601</v>
      </c>
      <c r="JH31" s="243">
        <v>6.0047179927085601</v>
      </c>
      <c r="JI31" s="247">
        <v>0.99984377441024896</v>
      </c>
      <c r="JJ31" s="243">
        <v>2.20721462691484</v>
      </c>
      <c r="JK31" s="243">
        <v>5.7775377969762598</v>
      </c>
      <c r="JL31" s="247">
        <v>0.84293340826075003</v>
      </c>
      <c r="JM31" s="247">
        <v>0.56233933161953598</v>
      </c>
      <c r="JN31" s="243">
        <v>2.6383526383526301</v>
      </c>
      <c r="JO31" s="219">
        <v>6.4869151467089896</v>
      </c>
      <c r="JP31" s="219">
        <v>14.1711229946524</v>
      </c>
      <c r="JQ31" s="219">
        <v>28.186453022578299</v>
      </c>
      <c r="JR31" s="219">
        <v>5.0780700520466997</v>
      </c>
      <c r="JS31" s="219">
        <v>7.7829807847569796</v>
      </c>
      <c r="JT31" s="219">
        <v>23.883495145631102</v>
      </c>
      <c r="JU31" s="219">
        <v>5.2199968459233599</v>
      </c>
      <c r="JV31" s="219">
        <v>9.9</v>
      </c>
      <c r="JW31" s="219">
        <v>19.490909090909099</v>
      </c>
      <c r="JX31" s="219">
        <v>4.5633249087334997</v>
      </c>
      <c r="JY31" s="219">
        <v>5.5313659087244096</v>
      </c>
      <c r="JZ31" s="219">
        <v>16.857081267514602</v>
      </c>
      <c r="KA31" s="219">
        <v>1.10718870346598</v>
      </c>
      <c r="KB31" s="219">
        <v>1.56569094622191</v>
      </c>
      <c r="KC31" s="223">
        <v>0.94426957970746095</v>
      </c>
      <c r="KD31" s="219">
        <v>1.8429259994329401</v>
      </c>
      <c r="KE31" s="219">
        <v>1.1531590060094099</v>
      </c>
      <c r="KF31" s="219">
        <v>1.03918597098939</v>
      </c>
      <c r="KG31" s="223">
        <v>0.60995184590690099</v>
      </c>
      <c r="KH31" s="219">
        <v>1.37966274910577</v>
      </c>
      <c r="KI31" s="219">
        <v>2.8687766055894901</v>
      </c>
      <c r="KJ31" s="219">
        <v>1.07801418439716</v>
      </c>
      <c r="KK31" s="219">
        <v>1.2826757590517901</v>
      </c>
      <c r="KL31" s="219">
        <v>3.2698137721957501</v>
      </c>
      <c r="KM31" s="223">
        <v>0.401477436968044</v>
      </c>
      <c r="KN31" s="219">
        <v>1.3119781904924199</v>
      </c>
      <c r="KO31" s="219">
        <v>1.6302334197851001</v>
      </c>
      <c r="KP31" s="223">
        <v>0.89374379344587795</v>
      </c>
      <c r="KQ31" s="223">
        <v>0.63373415664608401</v>
      </c>
      <c r="KR31" s="219">
        <v>1.88393243828497</v>
      </c>
      <c r="KS31" s="223">
        <v>0.41753653444676497</v>
      </c>
      <c r="KT31" s="219">
        <v>1.0056246804158899</v>
      </c>
      <c r="KU31" s="219">
        <v>1.07487027427725</v>
      </c>
      <c r="KV31" s="219">
        <v>1.13491275358207</v>
      </c>
      <c r="KW31" s="223">
        <v>0.77934729663906799</v>
      </c>
      <c r="KX31" s="219">
        <v>1.94889562581204</v>
      </c>
      <c r="KY31" s="223">
        <v>0.25694555965954702</v>
      </c>
      <c r="KZ31" s="223">
        <v>0.63096862210095594</v>
      </c>
      <c r="LA31" s="223">
        <v>0.46356387910253999</v>
      </c>
      <c r="LB31" s="223">
        <v>0.59718470069671403</v>
      </c>
      <c r="LC31" s="223">
        <v>0.47154471544715498</v>
      </c>
      <c r="LD31" s="223">
        <v>0.62906724511930401</v>
      </c>
      <c r="LE31" s="223">
        <v>0.35318670733665097</v>
      </c>
      <c r="LF31" s="223">
        <v>0.69918144611187205</v>
      </c>
      <c r="LG31" s="223">
        <v>0.59358189575218001</v>
      </c>
      <c r="LH31" s="223">
        <v>0.73926642024452904</v>
      </c>
      <c r="LI31" s="223">
        <v>0.52032520325203202</v>
      </c>
      <c r="LJ31" s="223">
        <v>0.67288908183199503</v>
      </c>
      <c r="LK31" s="223">
        <v>0.28990175551618702</v>
      </c>
      <c r="LL31" s="223">
        <v>0.75110959371799302</v>
      </c>
      <c r="LM31" s="219">
        <v>1.00148367952522</v>
      </c>
      <c r="LN31" s="223">
        <v>0.65629904408617501</v>
      </c>
      <c r="LO31" s="223">
        <v>0.81539465101109099</v>
      </c>
      <c r="LP31" s="219">
        <v>1.67173252279635</v>
      </c>
      <c r="LQ31" s="223">
        <v>0.48309178743961301</v>
      </c>
      <c r="LR31" s="219">
        <v>1.8938747653983901</v>
      </c>
      <c r="LS31" s="219">
        <v>3.53769216521578</v>
      </c>
      <c r="LT31" s="219">
        <v>1.38373751783167</v>
      </c>
      <c r="LU31" s="219">
        <v>1.8424914397521599</v>
      </c>
      <c r="LV31" s="219">
        <v>6.1916141646752303</v>
      </c>
      <c r="LW31" s="223">
        <v>0.57971014492753603</v>
      </c>
      <c r="LX31" s="219">
        <v>1.9607843137255001</v>
      </c>
      <c r="LY31" s="219">
        <v>2.8539659006671698</v>
      </c>
      <c r="LZ31" s="219">
        <v>2.39691824796691</v>
      </c>
      <c r="MA31" s="219">
        <v>2.70711024135682</v>
      </c>
      <c r="MB31" s="219">
        <v>4.7339847991313802</v>
      </c>
      <c r="MC31" s="223">
        <v>0.33816425120773003</v>
      </c>
      <c r="MD31" s="223">
        <v>0.97302833731649296</v>
      </c>
      <c r="ME31" s="219">
        <v>1.76154274058965</v>
      </c>
      <c r="MF31" s="219">
        <v>1.04181532752961</v>
      </c>
      <c r="MG31" s="219">
        <v>1.5976524290837899</v>
      </c>
      <c r="MH31" s="219">
        <v>4.0608034744842598</v>
      </c>
      <c r="MI31" s="190" t="str">
        <f t="shared" si="44"/>
        <v>--</v>
      </c>
      <c r="MJ31" s="190" t="str">
        <f t="shared" si="44"/>
        <v>--</v>
      </c>
      <c r="MK31" s="190" t="str">
        <f t="shared" si="44"/>
        <v>--</v>
      </c>
      <c r="ML31" s="190" t="str">
        <f t="shared" si="44"/>
        <v>--</v>
      </c>
      <c r="MM31" s="190" t="str">
        <f t="shared" si="44"/>
        <v>--</v>
      </c>
      <c r="MN31" s="190" t="str">
        <f t="shared" si="44"/>
        <v>--</v>
      </c>
      <c r="MO31" s="190" t="str">
        <f t="shared" si="44"/>
        <v>--</v>
      </c>
      <c r="MP31" s="190" t="str">
        <f t="shared" si="44"/>
        <v>--</v>
      </c>
      <c r="MQ31" s="190" t="str">
        <f t="shared" si="44"/>
        <v>--</v>
      </c>
      <c r="MR31" s="190" t="str">
        <f t="shared" si="44"/>
        <v>--</v>
      </c>
      <c r="MS31" s="190" t="str">
        <f t="shared" si="45"/>
        <v>--</v>
      </c>
      <c r="MT31" s="190" t="str">
        <f t="shared" si="45"/>
        <v>--</v>
      </c>
      <c r="MU31" s="190" t="str">
        <f t="shared" si="45"/>
        <v>--</v>
      </c>
      <c r="MV31" s="190" t="str">
        <f t="shared" si="45"/>
        <v>--</v>
      </c>
      <c r="MW31" s="190" t="str">
        <f t="shared" si="45"/>
        <v>--</v>
      </c>
      <c r="MX31" s="190" t="str">
        <f t="shared" si="45"/>
        <v>--</v>
      </c>
      <c r="MY31" s="190" t="str">
        <f t="shared" si="45"/>
        <v>--</v>
      </c>
      <c r="MZ31" s="190" t="str">
        <f t="shared" si="45"/>
        <v>--</v>
      </c>
      <c r="NA31" s="190" t="str">
        <f t="shared" si="45"/>
        <v>--</v>
      </c>
      <c r="NB31" s="190" t="str">
        <f t="shared" si="45"/>
        <v>--</v>
      </c>
      <c r="NC31" s="190" t="str">
        <f t="shared" si="46"/>
        <v>--</v>
      </c>
      <c r="ND31" s="190" t="str">
        <f t="shared" si="46"/>
        <v>--</v>
      </c>
      <c r="NE31" s="190" t="str">
        <f t="shared" si="46"/>
        <v>--</v>
      </c>
      <c r="NF31" s="190" t="str">
        <f t="shared" si="46"/>
        <v>--</v>
      </c>
      <c r="NG31" s="190" t="str">
        <f t="shared" si="46"/>
        <v>--</v>
      </c>
      <c r="NH31" s="190" t="str">
        <f t="shared" si="46"/>
        <v>--</v>
      </c>
      <c r="NI31" s="190" t="str">
        <f t="shared" si="46"/>
        <v>--</v>
      </c>
      <c r="NJ31" s="190" t="str">
        <f t="shared" si="46"/>
        <v>--</v>
      </c>
      <c r="NL31" s="378" t="str">
        <f t="shared" si="4"/>
        <v>--</v>
      </c>
      <c r="NM31" s="381">
        <v>1.2601558613828523</v>
      </c>
      <c r="NN31" s="381">
        <v>1.7440141885900051</v>
      </c>
      <c r="NO31" s="381">
        <v>3.6572622779519324</v>
      </c>
      <c r="NP31" s="378" t="str">
        <f t="shared" si="5"/>
        <v>--</v>
      </c>
      <c r="NQ31" s="381">
        <v>1.1745165500059316</v>
      </c>
      <c r="NR31" s="378" t="str">
        <f t="shared" si="6"/>
        <v>--</v>
      </c>
      <c r="NS31" s="381">
        <v>6.3522851254697654</v>
      </c>
      <c r="NT31" s="378" t="str">
        <f t="shared" si="7"/>
        <v>--</v>
      </c>
      <c r="NU31" s="381">
        <v>18.308615819209052</v>
      </c>
      <c r="NV31" s="378" t="str">
        <f t="shared" si="8"/>
        <v>--</v>
      </c>
      <c r="NW31" s="381">
        <v>1.1997447351627286</v>
      </c>
      <c r="NX31" s="378" t="str">
        <f t="shared" si="9"/>
        <v>--</v>
      </c>
      <c r="NY31" s="381">
        <v>5.1479062620053746</v>
      </c>
      <c r="NZ31" s="378" t="str">
        <f t="shared" si="10"/>
        <v>--</v>
      </c>
      <c r="OA31" s="381">
        <v>17.459361830222718</v>
      </c>
      <c r="OB31" s="378" t="str">
        <f t="shared" si="11"/>
        <v>--</v>
      </c>
      <c r="OC31" s="378" t="str">
        <f t="shared" si="11"/>
        <v>--</v>
      </c>
      <c r="OD31" s="381">
        <v>1.7176764522173626</v>
      </c>
      <c r="OE31" s="381">
        <v>4.045387271830295</v>
      </c>
      <c r="OF31" s="381">
        <v>9.2020129403306896</v>
      </c>
      <c r="OG31" s="378" t="str">
        <f t="shared" si="40"/>
        <v>--</v>
      </c>
      <c r="OH31" s="378" t="str">
        <f t="shared" si="40"/>
        <v>--</v>
      </c>
      <c r="OI31" s="378" t="str">
        <f t="shared" si="40"/>
        <v>--</v>
      </c>
      <c r="OJ31" s="381">
        <v>1.3619769727604609</v>
      </c>
      <c r="OK31" s="381">
        <v>1.4134275618374572</v>
      </c>
      <c r="OL31" s="381">
        <v>5.3196053196053299</v>
      </c>
      <c r="OM31" s="378" t="str">
        <f t="shared" si="41"/>
        <v>--</v>
      </c>
      <c r="ON31" s="378" t="str">
        <f t="shared" si="41"/>
        <v>--</v>
      </c>
      <c r="OO31" s="378" t="str">
        <f t="shared" si="41"/>
        <v>--</v>
      </c>
      <c r="OP31" s="381">
        <v>1.0131207440624463</v>
      </c>
      <c r="OQ31" s="381">
        <v>1.3027387120651364</v>
      </c>
      <c r="OR31" s="381">
        <v>2.2384937238493769</v>
      </c>
      <c r="OS31" s="378" t="str">
        <f t="shared" si="42"/>
        <v>--</v>
      </c>
      <c r="OT31" s="378" t="str">
        <f t="shared" si="42"/>
        <v>--</v>
      </c>
      <c r="OU31" s="381">
        <v>0.681176275128759</v>
      </c>
      <c r="OV31" s="381">
        <v>0.84469472436277659</v>
      </c>
      <c r="OW31" s="381">
        <v>1.429472356527216</v>
      </c>
      <c r="OX31" s="378" t="str">
        <f t="shared" si="15"/>
        <v>--</v>
      </c>
      <c r="OY31" s="381">
        <v>4.6795952782462065</v>
      </c>
      <c r="OZ31" s="381">
        <v>6.7652257753495091</v>
      </c>
      <c r="PA31" s="381">
        <v>16.992061789315567</v>
      </c>
      <c r="PB31" s="378" t="str">
        <f t="shared" si="16"/>
        <v>--</v>
      </c>
      <c r="PC31" s="381">
        <v>7.2697095435684549</v>
      </c>
      <c r="PD31" s="381">
        <v>11.827321111768191</v>
      </c>
      <c r="PE31" s="381">
        <v>23.33402966367245</v>
      </c>
      <c r="PF31" s="378" t="str">
        <f t="shared" si="17"/>
        <v>--</v>
      </c>
      <c r="PG31" s="381">
        <v>4.3559007259834361</v>
      </c>
      <c r="PH31" s="381">
        <v>9.5259730425564246</v>
      </c>
      <c r="PI31" s="381">
        <v>24.046858359957419</v>
      </c>
      <c r="PJ31" s="378" t="str">
        <f t="shared" si="18"/>
        <v>--</v>
      </c>
      <c r="PK31" s="381">
        <v>3.0065141139134779</v>
      </c>
      <c r="PL31" s="381">
        <v>7.2941527446300647</v>
      </c>
      <c r="PM31" s="381">
        <v>18.028287945957384</v>
      </c>
      <c r="PN31" s="378" t="str">
        <f t="shared" si="19"/>
        <v>--</v>
      </c>
      <c r="PO31" s="381">
        <v>1.6180684308107189</v>
      </c>
      <c r="PP31" s="381">
        <v>1.3305110371938298</v>
      </c>
      <c r="PQ31" s="381">
        <v>1.461554755348444</v>
      </c>
      <c r="PR31" s="378" t="str">
        <f t="shared" si="20"/>
        <v>--</v>
      </c>
      <c r="PS31" s="381">
        <v>0.86075949367088711</v>
      </c>
      <c r="PT31" s="381">
        <v>1.5414840562188281</v>
      </c>
      <c r="PU31" s="381">
        <v>4.1525423728813671</v>
      </c>
      <c r="PV31" s="378" t="str">
        <f t="shared" si="21"/>
        <v>--</v>
      </c>
      <c r="PW31" s="381">
        <v>0.77755240027045125</v>
      </c>
      <c r="PX31" s="381">
        <v>1.0895883777239714</v>
      </c>
      <c r="PY31" s="381">
        <v>1.6977928692699493</v>
      </c>
      <c r="PZ31" s="378" t="str">
        <f t="shared" si="22"/>
        <v>--</v>
      </c>
      <c r="QA31" s="381">
        <v>0.59161595672751843</v>
      </c>
      <c r="QB31" s="381">
        <v>0.81756245268735894</v>
      </c>
      <c r="QC31" s="381">
        <v>1.3812154696132626</v>
      </c>
      <c r="QD31" s="378" t="str">
        <f t="shared" si="23"/>
        <v>--</v>
      </c>
      <c r="QE31" s="381">
        <v>0.49185888738127664</v>
      </c>
      <c r="QF31" s="381">
        <v>0.68461889548151367</v>
      </c>
      <c r="QG31" s="381">
        <v>0.53225463061528733</v>
      </c>
      <c r="QH31" s="378" t="str">
        <f t="shared" si="24"/>
        <v>--</v>
      </c>
      <c r="QI31" s="381">
        <v>0.52373711775637766</v>
      </c>
      <c r="QJ31" s="381">
        <v>0.81781008632439689</v>
      </c>
      <c r="QK31" s="381">
        <v>0.70093457943925286</v>
      </c>
    </row>
    <row r="32" spans="1:453" x14ac:dyDescent="0.25">
      <c r="A32" s="114">
        <v>28</v>
      </c>
      <c r="B32" s="93" t="s">
        <v>28</v>
      </c>
      <c r="C32" s="189">
        <v>5.434782608695655</v>
      </c>
      <c r="D32" s="189">
        <v>38.738738738738753</v>
      </c>
      <c r="E32" s="189">
        <v>56.874999999999972</v>
      </c>
      <c r="F32" s="189">
        <v>7.8125000000000027</v>
      </c>
      <c r="G32" s="189">
        <v>22.105263157894729</v>
      </c>
      <c r="H32" s="189">
        <v>41.711229946524064</v>
      </c>
      <c r="I32" s="189">
        <v>1.5151515151515154</v>
      </c>
      <c r="J32" s="189">
        <v>21.559633027522938</v>
      </c>
      <c r="K32" s="189">
        <v>33.179723502304128</v>
      </c>
      <c r="L32" s="189">
        <v>0</v>
      </c>
      <c r="M32" s="190">
        <v>14.932126696832579</v>
      </c>
      <c r="N32" s="190">
        <v>30.000000000000007</v>
      </c>
      <c r="O32" s="190">
        <v>2.758620689655173</v>
      </c>
      <c r="P32" s="190">
        <v>9.2592592592592577</v>
      </c>
      <c r="Q32" s="190">
        <v>25.806451612903217</v>
      </c>
      <c r="R32" s="190" t="s">
        <v>286</v>
      </c>
      <c r="S32" s="190" t="s">
        <v>286</v>
      </c>
      <c r="T32" s="190" t="s">
        <v>286</v>
      </c>
      <c r="U32" s="190">
        <v>9.3749999999999964</v>
      </c>
      <c r="V32" s="190">
        <v>21.908127208480565</v>
      </c>
      <c r="W32" s="190">
        <v>42.021276595744673</v>
      </c>
      <c r="X32" s="190">
        <v>1.5151515151515154</v>
      </c>
      <c r="Y32" s="190">
        <v>22.47706422018349</v>
      </c>
      <c r="Z32" s="190">
        <v>32.718894009216562</v>
      </c>
      <c r="AA32" s="190">
        <v>0.5780346820809249</v>
      </c>
      <c r="AB32" s="132">
        <v>14.414414414414418</v>
      </c>
      <c r="AC32" s="132">
        <v>33.142857142857153</v>
      </c>
      <c r="AD32" s="132">
        <v>3.4482758620689662</v>
      </c>
      <c r="AE32" s="132">
        <v>9.2592592592592577</v>
      </c>
      <c r="AF32" s="190">
        <v>26.063829787234042</v>
      </c>
      <c r="AG32" s="189">
        <v>1.0869565217391302</v>
      </c>
      <c r="AH32" s="189">
        <v>11.261261261261259</v>
      </c>
      <c r="AI32" s="191">
        <v>27.499999999999993</v>
      </c>
      <c r="AJ32" s="191">
        <v>1.5625</v>
      </c>
      <c r="AK32" s="190">
        <v>3.508771929824563</v>
      </c>
      <c r="AL32" s="190">
        <v>14.973262032085556</v>
      </c>
      <c r="AM32" s="190">
        <v>0</v>
      </c>
      <c r="AN32" s="190">
        <v>4.1284403669724794</v>
      </c>
      <c r="AO32" s="190">
        <v>6.9124423963133665</v>
      </c>
      <c r="AP32" s="190">
        <v>0</v>
      </c>
      <c r="AQ32" s="190">
        <v>1.3574660633484166</v>
      </c>
      <c r="AR32" s="190">
        <v>7.058823529411768</v>
      </c>
      <c r="AS32" s="190">
        <v>0.68965517241379304</v>
      </c>
      <c r="AT32" s="190">
        <v>1.3888888888888895</v>
      </c>
      <c r="AU32" s="190">
        <v>5.9139784946236569</v>
      </c>
      <c r="AV32" s="190" t="s">
        <v>286</v>
      </c>
      <c r="AW32" s="190" t="s">
        <v>286</v>
      </c>
      <c r="AX32" s="132" t="s">
        <v>286</v>
      </c>
      <c r="AY32" s="132" t="s">
        <v>286</v>
      </c>
      <c r="AZ32" s="132" t="s">
        <v>286</v>
      </c>
      <c r="BA32" s="132" t="s">
        <v>286</v>
      </c>
      <c r="BB32" s="190" t="s">
        <v>286</v>
      </c>
      <c r="BC32" s="132" t="s">
        <v>286</v>
      </c>
      <c r="BD32" s="132" t="s">
        <v>286</v>
      </c>
      <c r="BE32" s="132">
        <v>0</v>
      </c>
      <c r="BF32" s="132">
        <v>2.7027027027027031</v>
      </c>
      <c r="BG32" s="190">
        <v>9.1428571428571441</v>
      </c>
      <c r="BH32" s="132">
        <v>1.3793103448275861</v>
      </c>
      <c r="BI32" s="132">
        <v>2.3255813953488382</v>
      </c>
      <c r="BJ32" s="132">
        <v>9.0425531914893664</v>
      </c>
      <c r="BK32" s="132">
        <v>0</v>
      </c>
      <c r="BL32" s="190">
        <v>31.651376146788987</v>
      </c>
      <c r="BM32" s="132">
        <v>44.230769230769248</v>
      </c>
      <c r="BN32" s="192">
        <v>5.235602094240841</v>
      </c>
      <c r="BO32" s="192">
        <v>16.304347826086953</v>
      </c>
      <c r="BP32" s="192">
        <v>34.065934065934094</v>
      </c>
      <c r="BQ32" s="190">
        <v>2.0512820512820515</v>
      </c>
      <c r="BR32" s="132">
        <v>22.009569377990417</v>
      </c>
      <c r="BS32" s="132">
        <v>28.773584905660378</v>
      </c>
      <c r="BT32" s="132">
        <v>0</v>
      </c>
      <c r="BU32" s="190">
        <v>16.363636363636367</v>
      </c>
      <c r="BV32" s="132">
        <v>37.426900584795334</v>
      </c>
      <c r="BW32" s="132">
        <v>2.0547945205479463</v>
      </c>
      <c r="BX32" s="132">
        <v>12.093023255813959</v>
      </c>
      <c r="BY32" s="190">
        <v>35.483870967741936</v>
      </c>
      <c r="BZ32" s="132">
        <v>0</v>
      </c>
      <c r="CA32" s="132">
        <v>23.853211009174316</v>
      </c>
      <c r="CB32" s="132">
        <v>29.487179487179485</v>
      </c>
      <c r="CC32" s="190">
        <v>2.0942408376963351</v>
      </c>
      <c r="CD32" s="132">
        <v>10.507246376811587</v>
      </c>
      <c r="CE32" s="132">
        <v>24.725274725274737</v>
      </c>
      <c r="CF32" s="132">
        <v>0.51282051282051289</v>
      </c>
      <c r="CG32" s="190">
        <v>15.311004784688999</v>
      </c>
      <c r="CH32" s="132">
        <v>20.283018867924522</v>
      </c>
      <c r="CI32" s="132">
        <v>0</v>
      </c>
      <c r="CJ32" s="132">
        <v>10.909090909090914</v>
      </c>
      <c r="CK32" s="132">
        <v>22.807017543859654</v>
      </c>
      <c r="CL32" s="132">
        <v>1.3698630136986301</v>
      </c>
      <c r="CM32" s="132">
        <v>6.5116279069767433</v>
      </c>
      <c r="CN32" s="132">
        <v>20.967741935483872</v>
      </c>
      <c r="CO32" s="132">
        <v>5.6818181818181834</v>
      </c>
      <c r="CP32" s="190">
        <v>11.872146118721464</v>
      </c>
      <c r="CQ32" s="132">
        <v>6.4102564102564115</v>
      </c>
      <c r="CR32" s="132">
        <v>7.8947368421052619</v>
      </c>
      <c r="CS32" s="192">
        <v>3.9711191335740059</v>
      </c>
      <c r="CT32" s="192">
        <v>3.2786885245901671</v>
      </c>
      <c r="CU32" s="190">
        <v>1.5463917525773196</v>
      </c>
      <c r="CV32" s="132">
        <v>8.5308056872037916</v>
      </c>
      <c r="CW32" s="132">
        <v>3.7558685446009394</v>
      </c>
      <c r="CX32" s="192">
        <v>0.5988023952095809</v>
      </c>
      <c r="CY32" s="192">
        <v>3.755868544600939</v>
      </c>
      <c r="CZ32" s="190">
        <v>1.2048192771084341</v>
      </c>
      <c r="DA32" s="132">
        <v>4.3165467625899314</v>
      </c>
      <c r="DB32" s="132">
        <v>1.4492753623188408</v>
      </c>
      <c r="DC32" s="192">
        <v>1.6574585635359118</v>
      </c>
      <c r="DD32" s="192" t="s">
        <v>286</v>
      </c>
      <c r="DE32" s="190">
        <v>7.7981651376146797</v>
      </c>
      <c r="DF32" s="132">
        <v>10.967741935483879</v>
      </c>
      <c r="DG32" s="132" t="s">
        <v>286</v>
      </c>
      <c r="DH32" s="192">
        <v>4.3478260869565215</v>
      </c>
      <c r="DI32" s="192">
        <v>10.928961748633881</v>
      </c>
      <c r="DJ32" s="190" t="s">
        <v>286</v>
      </c>
      <c r="DK32" s="132">
        <v>3.7914691943127967</v>
      </c>
      <c r="DL32" s="132">
        <v>5.1643192488262963</v>
      </c>
      <c r="DM32" s="132" t="s">
        <v>286</v>
      </c>
      <c r="DN32" s="132">
        <v>1.8779342723004697</v>
      </c>
      <c r="DO32" s="190">
        <v>6.0240963855421708</v>
      </c>
      <c r="DP32" s="132" t="s">
        <v>286</v>
      </c>
      <c r="DQ32" s="132">
        <v>3.8647342995169085</v>
      </c>
      <c r="DR32" s="132">
        <v>7.222222222222225</v>
      </c>
      <c r="DS32" s="132" t="s">
        <v>286</v>
      </c>
      <c r="DT32" s="190" t="s">
        <v>286</v>
      </c>
      <c r="DU32" s="194" t="s">
        <v>286</v>
      </c>
      <c r="DV32" s="194" t="s">
        <v>286</v>
      </c>
      <c r="DW32" s="192">
        <v>0.36231884057971014</v>
      </c>
      <c r="DX32" s="194">
        <v>3.2786885245901654</v>
      </c>
      <c r="DY32" s="190" t="s">
        <v>286</v>
      </c>
      <c r="DZ32" s="190">
        <v>6.6350710900473961</v>
      </c>
      <c r="EA32" s="190">
        <v>4.6948356807511757</v>
      </c>
      <c r="EB32" s="190" t="s">
        <v>286</v>
      </c>
      <c r="EC32" s="190">
        <v>1.4084507042253525</v>
      </c>
      <c r="ED32" s="190">
        <v>3.6144578313253026</v>
      </c>
      <c r="EE32" s="190" t="s">
        <v>286</v>
      </c>
      <c r="EF32" s="190">
        <v>2.8985507246376816</v>
      </c>
      <c r="EG32" s="190">
        <v>6.0773480662983452</v>
      </c>
      <c r="EH32" s="190" t="s">
        <v>286</v>
      </c>
      <c r="EI32" s="190">
        <v>7.3394495412844067</v>
      </c>
      <c r="EJ32" s="190">
        <v>6.4935064935064943</v>
      </c>
      <c r="EK32" s="190" t="s">
        <v>286</v>
      </c>
      <c r="EL32" s="132">
        <v>2.5362318840579712</v>
      </c>
      <c r="EM32" s="132">
        <v>8.1967213114754145</v>
      </c>
      <c r="EN32" s="132" t="s">
        <v>286</v>
      </c>
      <c r="EO32" s="132">
        <v>6.1320754716981147</v>
      </c>
      <c r="EP32" s="190">
        <v>5.1643192488262954</v>
      </c>
      <c r="EQ32" s="132" t="s">
        <v>286</v>
      </c>
      <c r="ER32" s="132">
        <v>0.93896713615023486</v>
      </c>
      <c r="ES32" s="132">
        <v>8.4848484848484844</v>
      </c>
      <c r="ET32" s="132" t="s">
        <v>286</v>
      </c>
      <c r="EU32" s="190">
        <v>1.9323671497584547</v>
      </c>
      <c r="EV32" s="132">
        <v>5.5248618784530406</v>
      </c>
      <c r="EW32" s="132" t="s">
        <v>286</v>
      </c>
      <c r="EX32" s="132">
        <v>6.8807339449541312</v>
      </c>
      <c r="EY32" s="132">
        <v>5.8441558441558481</v>
      </c>
      <c r="EZ32" s="190" t="s">
        <v>286</v>
      </c>
      <c r="FA32" s="132">
        <v>1.4492753623188415</v>
      </c>
      <c r="FB32" s="132">
        <v>4.371584699453555</v>
      </c>
      <c r="FC32" s="132" t="s">
        <v>286</v>
      </c>
      <c r="FD32" s="132">
        <v>3.7914691943127976</v>
      </c>
      <c r="FE32" s="190">
        <v>4.2253521126760587</v>
      </c>
      <c r="FF32" s="132" t="s">
        <v>286</v>
      </c>
      <c r="FG32" s="132">
        <v>0.94339622641509446</v>
      </c>
      <c r="FH32" s="132">
        <v>0</v>
      </c>
      <c r="FI32" s="132" t="s">
        <v>286</v>
      </c>
      <c r="FJ32" s="190">
        <v>0.4854368932038835</v>
      </c>
      <c r="FK32" s="132">
        <v>1.1049723756906078</v>
      </c>
      <c r="FL32" s="132" t="s">
        <v>286</v>
      </c>
      <c r="FM32" s="132" t="s">
        <v>286</v>
      </c>
      <c r="FN32" s="132" t="s">
        <v>286</v>
      </c>
      <c r="FO32" s="190" t="s">
        <v>286</v>
      </c>
      <c r="FP32" s="132">
        <v>2.5454545454545472</v>
      </c>
      <c r="FQ32" s="132">
        <v>5.4644808743169433</v>
      </c>
      <c r="FR32" s="132" t="s">
        <v>286</v>
      </c>
      <c r="FS32" s="132">
        <v>5.2132701421800949</v>
      </c>
      <c r="FT32" s="190">
        <v>4.2253521126760587</v>
      </c>
      <c r="FU32" s="132" t="s">
        <v>286</v>
      </c>
      <c r="FV32" s="132">
        <v>1.4084507042253522</v>
      </c>
      <c r="FW32" s="132">
        <v>1.2121212121212124</v>
      </c>
      <c r="FX32" s="132" t="s">
        <v>286</v>
      </c>
      <c r="FY32" s="190">
        <v>0.48309178743961351</v>
      </c>
      <c r="FZ32" s="132">
        <v>1.6574585635359118</v>
      </c>
      <c r="GA32" s="132" t="s">
        <v>286</v>
      </c>
      <c r="GB32" s="132" t="s">
        <v>286</v>
      </c>
      <c r="GC32" s="132" t="s">
        <v>286</v>
      </c>
      <c r="GD32" s="190" t="s">
        <v>286</v>
      </c>
      <c r="GE32" s="132" t="s">
        <v>286</v>
      </c>
      <c r="GF32" s="132" t="s">
        <v>286</v>
      </c>
      <c r="GG32" s="132" t="s">
        <v>286</v>
      </c>
      <c r="GH32" s="132" t="s">
        <v>286</v>
      </c>
      <c r="GI32" s="190" t="s">
        <v>286</v>
      </c>
      <c r="GJ32" s="132" t="s">
        <v>286</v>
      </c>
      <c r="GK32" s="132">
        <v>2.8169014084507045</v>
      </c>
      <c r="GL32" s="132">
        <v>3.6363636363636362</v>
      </c>
      <c r="GM32" s="197" t="s">
        <v>286</v>
      </c>
      <c r="GN32" s="190">
        <v>1.9323671497584545</v>
      </c>
      <c r="GO32" s="132">
        <v>1.6574585635359116</v>
      </c>
      <c r="GP32" s="132" t="s">
        <v>286</v>
      </c>
      <c r="GQ32" s="132" t="s">
        <v>286</v>
      </c>
      <c r="GR32" s="132" t="s">
        <v>286</v>
      </c>
      <c r="GS32" s="190" t="s">
        <v>286</v>
      </c>
      <c r="GT32" s="132" t="s">
        <v>286</v>
      </c>
      <c r="GU32" s="132" t="s">
        <v>286</v>
      </c>
      <c r="GV32" s="132" t="s">
        <v>286</v>
      </c>
      <c r="GW32" s="132" t="s">
        <v>286</v>
      </c>
      <c r="GX32" s="190" t="s">
        <v>286</v>
      </c>
      <c r="GY32" s="190" t="s">
        <v>286</v>
      </c>
      <c r="GZ32" s="190">
        <v>3.755868544600939</v>
      </c>
      <c r="HA32" s="190">
        <v>4.2424242424242431</v>
      </c>
      <c r="HB32" s="190" t="s">
        <v>286</v>
      </c>
      <c r="HC32" s="190">
        <v>1.9323671497584545</v>
      </c>
      <c r="HD32" s="190">
        <v>3.8674033149171274</v>
      </c>
      <c r="HE32" s="190" t="s">
        <v>286</v>
      </c>
      <c r="HF32" s="190" t="s">
        <v>286</v>
      </c>
      <c r="HG32" s="190" t="s">
        <v>286</v>
      </c>
      <c r="HH32" s="190" t="s">
        <v>286</v>
      </c>
      <c r="HI32" s="190" t="s">
        <v>286</v>
      </c>
      <c r="HJ32" s="190" t="s">
        <v>286</v>
      </c>
      <c r="HK32" s="190" t="s">
        <v>286</v>
      </c>
      <c r="HL32" s="132" t="s">
        <v>286</v>
      </c>
      <c r="HM32" s="132" t="s">
        <v>286</v>
      </c>
      <c r="HN32" s="132" t="s">
        <v>286</v>
      </c>
      <c r="HO32" s="132">
        <v>1.8779342723004686</v>
      </c>
      <c r="HP32" s="190">
        <v>8.4848484848484862</v>
      </c>
      <c r="HQ32" s="132" t="s">
        <v>286</v>
      </c>
      <c r="HR32" s="132">
        <v>3.381642512077295</v>
      </c>
      <c r="HS32" s="132">
        <v>5.5248618784530414</v>
      </c>
      <c r="HT32" s="196" t="s">
        <v>286</v>
      </c>
      <c r="HU32" s="190">
        <v>8.2568807339449588</v>
      </c>
      <c r="HV32" s="192">
        <v>5.1948051948051965</v>
      </c>
      <c r="HW32" s="192" t="s">
        <v>286</v>
      </c>
      <c r="HX32" s="192">
        <v>2.5454545454545454</v>
      </c>
      <c r="HY32" s="192">
        <v>4.9180327868852505</v>
      </c>
      <c r="HZ32" s="192" t="s">
        <v>286</v>
      </c>
      <c r="IA32" s="192">
        <v>3.8277511961722501</v>
      </c>
      <c r="IB32" s="192">
        <v>4.6948356807511749</v>
      </c>
      <c r="IC32" s="192" t="s">
        <v>286</v>
      </c>
      <c r="ID32" s="192">
        <v>2.3474178403755865</v>
      </c>
      <c r="IE32" s="192">
        <v>3.0303030303030303</v>
      </c>
      <c r="IF32" s="192" t="s">
        <v>286</v>
      </c>
      <c r="IG32" s="192">
        <v>0.96153846153846179</v>
      </c>
      <c r="IH32" s="192">
        <v>3.3149171270718232</v>
      </c>
      <c r="II32" s="192">
        <v>3.4090909090909083</v>
      </c>
      <c r="IJ32" s="192">
        <v>12.385321100917432</v>
      </c>
      <c r="IK32" s="192">
        <v>12.418300653594773</v>
      </c>
      <c r="IL32" s="192">
        <v>3.1578947368421066</v>
      </c>
      <c r="IM32" s="192">
        <v>6.1594202898550741</v>
      </c>
      <c r="IN32" s="192">
        <v>8.6956521739130466</v>
      </c>
      <c r="IO32" s="192">
        <v>1.0309278350515465</v>
      </c>
      <c r="IP32" s="192">
        <v>10.900473933649289</v>
      </c>
      <c r="IQ32" s="192">
        <v>7.9812206572769933</v>
      </c>
      <c r="IR32" s="192">
        <v>0.60240963855421692</v>
      </c>
      <c r="IS32" s="192" t="s">
        <v>286</v>
      </c>
      <c r="IT32" s="192" t="s">
        <v>286</v>
      </c>
      <c r="IU32" s="192">
        <v>1.4285714285714286</v>
      </c>
      <c r="IV32" s="192" t="s">
        <v>286</v>
      </c>
      <c r="IW32" s="192" t="s">
        <v>286</v>
      </c>
      <c r="IX32" s="192" t="str">
        <f t="shared" si="43"/>
        <v>--</v>
      </c>
      <c r="IY32" s="192" t="str">
        <f t="shared" si="43"/>
        <v>--</v>
      </c>
      <c r="IZ32" s="192" t="str">
        <f t="shared" si="43"/>
        <v>--</v>
      </c>
      <c r="JA32" s="192" t="str">
        <f t="shared" si="43"/>
        <v>--</v>
      </c>
      <c r="JB32" s="192" t="str">
        <f t="shared" si="43"/>
        <v>--</v>
      </c>
      <c r="JC32" s="243">
        <v>4.2682926829268304</v>
      </c>
      <c r="JD32" s="243">
        <v>5.4644808743169397</v>
      </c>
      <c r="JE32" s="243">
        <v>6.8807339449541303</v>
      </c>
      <c r="JF32" s="243">
        <v>1.82926829268293</v>
      </c>
      <c r="JG32" s="243">
        <v>4.2328042328042299</v>
      </c>
      <c r="JH32" s="243">
        <v>7.0422535211267601</v>
      </c>
      <c r="JI32" s="243">
        <v>1.8518518518518501</v>
      </c>
      <c r="JJ32" s="243">
        <v>5.4347826086956497</v>
      </c>
      <c r="JK32" s="243">
        <v>6.8493150684931496</v>
      </c>
      <c r="JL32" s="243">
        <v>0</v>
      </c>
      <c r="JM32" s="243">
        <v>5.2910052910052903</v>
      </c>
      <c r="JN32" s="243">
        <v>2.1126760563380298</v>
      </c>
      <c r="JO32" s="219">
        <v>3.75</v>
      </c>
      <c r="JP32" s="219">
        <v>6.5573770491803298</v>
      </c>
      <c r="JQ32" s="219">
        <v>17.050691244239601</v>
      </c>
      <c r="JR32" s="219">
        <v>3.6809815950920202</v>
      </c>
      <c r="JS32" s="219">
        <v>4.7368421052631602</v>
      </c>
      <c r="JT32" s="219">
        <v>21.2765957446809</v>
      </c>
      <c r="JU32" s="219">
        <v>1.86335403726708</v>
      </c>
      <c r="JV32" s="219">
        <v>4.9180327868852496</v>
      </c>
      <c r="JW32" s="219">
        <v>10.0917431192661</v>
      </c>
      <c r="JX32" s="219">
        <v>3.6585365853658498</v>
      </c>
      <c r="JY32" s="219">
        <v>3.6842105263157898</v>
      </c>
      <c r="JZ32" s="219">
        <v>14.1843971631206</v>
      </c>
      <c r="KA32" s="219">
        <v>0</v>
      </c>
      <c r="KB32" s="223">
        <v>0.55555555555555602</v>
      </c>
      <c r="KC32" s="223">
        <v>0.460829493087557</v>
      </c>
      <c r="KD32" s="223">
        <v>0.60975609756097604</v>
      </c>
      <c r="KE32" s="219">
        <v>1.5873015873015901</v>
      </c>
      <c r="KF32" s="219">
        <v>2.8571428571428599</v>
      </c>
      <c r="KG32" s="219">
        <v>1.25</v>
      </c>
      <c r="KH32" s="219">
        <v>0</v>
      </c>
      <c r="KI32" s="223">
        <v>0.460829493087557</v>
      </c>
      <c r="KJ32" s="219">
        <v>0</v>
      </c>
      <c r="KK32" s="219">
        <v>1.0582010582010599</v>
      </c>
      <c r="KL32" s="219">
        <v>1.4184397163120599</v>
      </c>
      <c r="KM32" s="219">
        <v>1.25</v>
      </c>
      <c r="KN32" s="219">
        <v>0</v>
      </c>
      <c r="KO32" s="219">
        <v>0</v>
      </c>
      <c r="KP32" s="219">
        <v>0</v>
      </c>
      <c r="KQ32" s="219">
        <v>1.0582010582010599</v>
      </c>
      <c r="KR32" s="219">
        <v>1.4184397163120599</v>
      </c>
      <c r="KS32" s="219">
        <v>1.25</v>
      </c>
      <c r="KT32" s="219">
        <v>0</v>
      </c>
      <c r="KU32" s="223">
        <v>0.460829493087557</v>
      </c>
      <c r="KV32" s="219">
        <v>0</v>
      </c>
      <c r="KW32" s="219">
        <v>0</v>
      </c>
      <c r="KX32" s="219">
        <v>0</v>
      </c>
      <c r="KY32" s="219">
        <v>1.25</v>
      </c>
      <c r="KZ32" s="219">
        <v>0</v>
      </c>
      <c r="LA32" s="219">
        <v>0</v>
      </c>
      <c r="LB32" s="223">
        <v>0.60975609756097604</v>
      </c>
      <c r="LC32" s="219">
        <v>0</v>
      </c>
      <c r="LD32" s="219">
        <v>0</v>
      </c>
      <c r="LE32" s="219">
        <v>1.25</v>
      </c>
      <c r="LF32" s="219">
        <v>0</v>
      </c>
      <c r="LG32" s="219">
        <v>0</v>
      </c>
      <c r="LH32" s="219">
        <v>0</v>
      </c>
      <c r="LI32" s="219">
        <v>0</v>
      </c>
      <c r="LJ32" s="223">
        <v>0.70921985815602895</v>
      </c>
      <c r="LK32" s="223">
        <v>0.625</v>
      </c>
      <c r="LL32" s="223">
        <v>0.55555555555555602</v>
      </c>
      <c r="LM32" s="223">
        <v>0.460829493087557</v>
      </c>
      <c r="LN32" s="219">
        <v>0</v>
      </c>
      <c r="LO32" s="219">
        <v>0</v>
      </c>
      <c r="LP32" s="223">
        <v>0.70921985815602795</v>
      </c>
      <c r="LQ32" s="219">
        <v>1.25</v>
      </c>
      <c r="LR32" s="219">
        <v>1.1111111111111101</v>
      </c>
      <c r="LS32" s="223">
        <v>0.460829493087557</v>
      </c>
      <c r="LT32" s="219">
        <v>1.2195121951219501</v>
      </c>
      <c r="LU32" s="219">
        <v>1.5873015873015901</v>
      </c>
      <c r="LV32" s="219">
        <v>3.5460992907801399</v>
      </c>
      <c r="LW32" s="219">
        <v>1.25</v>
      </c>
      <c r="LX32" s="219">
        <v>1.1111111111111101</v>
      </c>
      <c r="LY32" s="223">
        <v>0.460829493087557</v>
      </c>
      <c r="LZ32" s="219">
        <v>3.0487804878048799</v>
      </c>
      <c r="MA32" s="219">
        <v>4.2328042328042299</v>
      </c>
      <c r="MB32" s="219">
        <v>4.2553191489361701</v>
      </c>
      <c r="MC32" s="219">
        <v>1.25</v>
      </c>
      <c r="MD32" s="223">
        <v>0.55555555555555602</v>
      </c>
      <c r="ME32" s="223">
        <v>0.460829493087557</v>
      </c>
      <c r="MF32" s="219">
        <v>0</v>
      </c>
      <c r="MG32" s="219">
        <v>0</v>
      </c>
      <c r="MH32" s="219">
        <v>1.4285714285714299</v>
      </c>
      <c r="MI32" s="190" t="str">
        <f t="shared" si="44"/>
        <v>--</v>
      </c>
      <c r="MJ32" s="190" t="str">
        <f t="shared" si="44"/>
        <v>--</v>
      </c>
      <c r="MK32" s="190" t="str">
        <f t="shared" si="44"/>
        <v>--</v>
      </c>
      <c r="ML32" s="190" t="str">
        <f t="shared" si="44"/>
        <v>--</v>
      </c>
      <c r="MM32" s="190" t="str">
        <f t="shared" si="44"/>
        <v>--</v>
      </c>
      <c r="MN32" s="190" t="str">
        <f t="shared" si="44"/>
        <v>--</v>
      </c>
      <c r="MO32" s="190" t="str">
        <f t="shared" si="44"/>
        <v>--</v>
      </c>
      <c r="MP32" s="190" t="str">
        <f t="shared" si="44"/>
        <v>--</v>
      </c>
      <c r="MQ32" s="190" t="str">
        <f t="shared" si="44"/>
        <v>--</v>
      </c>
      <c r="MR32" s="190" t="str">
        <f t="shared" si="44"/>
        <v>--</v>
      </c>
      <c r="MS32" s="190" t="str">
        <f t="shared" si="45"/>
        <v>--</v>
      </c>
      <c r="MT32" s="190" t="str">
        <f t="shared" si="45"/>
        <v>--</v>
      </c>
      <c r="MU32" s="190" t="str">
        <f t="shared" si="45"/>
        <v>--</v>
      </c>
      <c r="MV32" s="190" t="str">
        <f t="shared" si="45"/>
        <v>--</v>
      </c>
      <c r="MW32" s="190" t="str">
        <f t="shared" si="45"/>
        <v>--</v>
      </c>
      <c r="MX32" s="190" t="str">
        <f t="shared" si="45"/>
        <v>--</v>
      </c>
      <c r="MY32" s="190" t="str">
        <f t="shared" si="45"/>
        <v>--</v>
      </c>
      <c r="MZ32" s="190" t="str">
        <f t="shared" si="45"/>
        <v>--</v>
      </c>
      <c r="NA32" s="190" t="str">
        <f t="shared" si="45"/>
        <v>--</v>
      </c>
      <c r="NB32" s="190" t="str">
        <f t="shared" si="45"/>
        <v>--</v>
      </c>
      <c r="NC32" s="190" t="str">
        <f t="shared" si="46"/>
        <v>--</v>
      </c>
      <c r="ND32" s="190" t="str">
        <f t="shared" si="46"/>
        <v>--</v>
      </c>
      <c r="NE32" s="190" t="str">
        <f t="shared" si="46"/>
        <v>--</v>
      </c>
      <c r="NF32" s="190" t="str">
        <f t="shared" si="46"/>
        <v>--</v>
      </c>
      <c r="NG32" s="190" t="str">
        <f t="shared" si="46"/>
        <v>--</v>
      </c>
      <c r="NH32" s="190" t="str">
        <f t="shared" si="46"/>
        <v>--</v>
      </c>
      <c r="NI32" s="190" t="str">
        <f t="shared" si="46"/>
        <v>--</v>
      </c>
      <c r="NJ32" s="190" t="str">
        <f t="shared" si="46"/>
        <v>--</v>
      </c>
      <c r="NL32" s="378" t="str">
        <f t="shared" si="4"/>
        <v>--</v>
      </c>
      <c r="NM32" s="381">
        <v>3.1055900621118009</v>
      </c>
      <c r="NN32" s="381">
        <v>3.0150753768844223</v>
      </c>
      <c r="NO32" s="381">
        <v>7.4866310160427822</v>
      </c>
      <c r="NP32" s="378" t="str">
        <f t="shared" si="5"/>
        <v>--</v>
      </c>
      <c r="NQ32" s="381">
        <v>0.58139534883720934</v>
      </c>
      <c r="NR32" s="378" t="str">
        <f t="shared" si="6"/>
        <v>--</v>
      </c>
      <c r="NS32" s="381">
        <v>5.8558558558558573</v>
      </c>
      <c r="NT32" s="378" t="str">
        <f t="shared" si="7"/>
        <v>--</v>
      </c>
      <c r="NU32" s="381">
        <v>11.428571428571432</v>
      </c>
      <c r="NV32" s="378" t="str">
        <f t="shared" si="8"/>
        <v>--</v>
      </c>
      <c r="NW32" s="381">
        <v>0.68965517241379304</v>
      </c>
      <c r="NX32" s="378" t="str">
        <f t="shared" si="9"/>
        <v>--</v>
      </c>
      <c r="NY32" s="381">
        <v>3.2407407407407431</v>
      </c>
      <c r="NZ32" s="378" t="str">
        <f t="shared" si="10"/>
        <v>--</v>
      </c>
      <c r="OA32" s="381">
        <v>12.234042553191486</v>
      </c>
      <c r="OB32" s="378" t="str">
        <f t="shared" si="11"/>
        <v>--</v>
      </c>
      <c r="OC32" s="378" t="str">
        <f t="shared" si="11"/>
        <v>--</v>
      </c>
      <c r="OD32" s="381">
        <v>1.8518518518518525</v>
      </c>
      <c r="OE32" s="381">
        <v>3.2608695652173925</v>
      </c>
      <c r="OF32" s="381">
        <v>4.5871559633027532</v>
      </c>
      <c r="OG32" s="378" t="str">
        <f t="shared" si="40"/>
        <v>--</v>
      </c>
      <c r="OH32" s="378" t="str">
        <f t="shared" si="40"/>
        <v>--</v>
      </c>
      <c r="OI32" s="378" t="str">
        <f t="shared" si="40"/>
        <v>--</v>
      </c>
      <c r="OJ32" s="381">
        <v>0</v>
      </c>
      <c r="OK32" s="381">
        <v>2.1164021164021176</v>
      </c>
      <c r="OL32" s="381">
        <v>5.6338028169014098</v>
      </c>
      <c r="OM32" s="378" t="str">
        <f t="shared" si="41"/>
        <v>--</v>
      </c>
      <c r="ON32" s="378" t="str">
        <f t="shared" si="41"/>
        <v>--</v>
      </c>
      <c r="OO32" s="378" t="str">
        <f t="shared" si="41"/>
        <v>--</v>
      </c>
      <c r="OP32" s="381">
        <v>1.875</v>
      </c>
      <c r="OQ32" s="381">
        <v>0.50505050505050508</v>
      </c>
      <c r="OR32" s="381">
        <v>4.8387096774193576</v>
      </c>
      <c r="OS32" s="378" t="str">
        <f t="shared" si="42"/>
        <v>--</v>
      </c>
      <c r="OT32" s="378" t="str">
        <f t="shared" si="42"/>
        <v>--</v>
      </c>
      <c r="OU32" s="381">
        <v>1.2578616352201257</v>
      </c>
      <c r="OV32" s="381">
        <v>1.0152284263959392</v>
      </c>
      <c r="OW32" s="381">
        <v>6.4516129032258087</v>
      </c>
      <c r="OX32" s="378" t="str">
        <f t="shared" si="15"/>
        <v>--</v>
      </c>
      <c r="OY32" s="381">
        <v>3.0487804878048781</v>
      </c>
      <c r="OZ32" s="381">
        <v>5.8201058201058204</v>
      </c>
      <c r="PA32" s="381">
        <v>11.97183098591549</v>
      </c>
      <c r="PB32" s="378" t="str">
        <f t="shared" si="16"/>
        <v>--</v>
      </c>
      <c r="PC32" s="381">
        <v>10.000000000000004</v>
      </c>
      <c r="PD32" s="381">
        <v>14.141414141414138</v>
      </c>
      <c r="PE32" s="381">
        <v>25.133689839572202</v>
      </c>
      <c r="PF32" s="378" t="str">
        <f t="shared" si="17"/>
        <v>--</v>
      </c>
      <c r="PG32" s="381">
        <v>4.487179487179489</v>
      </c>
      <c r="PH32" s="381">
        <v>6.6326530612244925</v>
      </c>
      <c r="PI32" s="381">
        <v>17.934782608695649</v>
      </c>
      <c r="PJ32" s="378" t="str">
        <f t="shared" si="18"/>
        <v>--</v>
      </c>
      <c r="PK32" s="381">
        <v>3.7735849056603774</v>
      </c>
      <c r="PL32" s="381">
        <v>4.0404040404040407</v>
      </c>
      <c r="PM32" s="381">
        <v>12.365591397849458</v>
      </c>
      <c r="PN32" s="378" t="str">
        <f t="shared" si="19"/>
        <v>--</v>
      </c>
      <c r="PO32" s="381">
        <v>1.8633540372670812</v>
      </c>
      <c r="PP32" s="381">
        <v>2.0100502512562812</v>
      </c>
      <c r="PQ32" s="381">
        <v>0.54054054054054068</v>
      </c>
      <c r="PR32" s="378" t="str">
        <f t="shared" si="20"/>
        <v>--</v>
      </c>
      <c r="PS32" s="381">
        <v>3.1249999999999991</v>
      </c>
      <c r="PT32" s="381">
        <v>1.5075376884422114</v>
      </c>
      <c r="PU32" s="381">
        <v>2.7027027027027035</v>
      </c>
      <c r="PV32" s="378" t="str">
        <f t="shared" si="21"/>
        <v>--</v>
      </c>
      <c r="PW32" s="381">
        <v>1.875</v>
      </c>
      <c r="PX32" s="381">
        <v>1.0050251256281402</v>
      </c>
      <c r="PY32" s="381">
        <v>1.6304347826086958</v>
      </c>
      <c r="PZ32" s="378" t="str">
        <f t="shared" si="22"/>
        <v>--</v>
      </c>
      <c r="QA32" s="381">
        <v>0.62111801242236042</v>
      </c>
      <c r="QB32" s="381">
        <v>1.0101010101010099</v>
      </c>
      <c r="QC32" s="381">
        <v>3.2432432432432425</v>
      </c>
      <c r="QD32" s="378" t="str">
        <f t="shared" si="23"/>
        <v>--</v>
      </c>
      <c r="QE32" s="381">
        <v>0</v>
      </c>
      <c r="QF32" s="381">
        <v>1.0050251256281406</v>
      </c>
      <c r="QG32" s="381">
        <v>0.54644808743169415</v>
      </c>
      <c r="QH32" s="378" t="str">
        <f t="shared" si="24"/>
        <v>--</v>
      </c>
      <c r="QI32" s="381">
        <v>0.62111801242236042</v>
      </c>
      <c r="QJ32" s="381">
        <v>1.5151515151515154</v>
      </c>
      <c r="QK32" s="381">
        <v>0.54054054054054068</v>
      </c>
    </row>
    <row r="33" spans="1:453" x14ac:dyDescent="0.25">
      <c r="A33" s="114">
        <v>29</v>
      </c>
      <c r="B33" s="93" t="s">
        <v>29</v>
      </c>
      <c r="C33" s="189">
        <v>9.27152317880795</v>
      </c>
      <c r="D33" s="189">
        <v>43.169398907103847</v>
      </c>
      <c r="E33" s="189">
        <v>45.967741935483886</v>
      </c>
      <c r="F33" s="189">
        <v>5.7803468208092488</v>
      </c>
      <c r="G33" s="189">
        <v>27.272727272727291</v>
      </c>
      <c r="H33" s="189">
        <v>49.019607843137258</v>
      </c>
      <c r="I33" s="189">
        <v>5.7692307692307701</v>
      </c>
      <c r="J33" s="189">
        <v>25.888324873096458</v>
      </c>
      <c r="K33" s="189">
        <v>34.677419354838719</v>
      </c>
      <c r="L33" s="189">
        <v>0.61728395061728392</v>
      </c>
      <c r="M33" s="190">
        <v>23.89937106918239</v>
      </c>
      <c r="N33" s="190">
        <v>34.32835820895523</v>
      </c>
      <c r="O33" s="190">
        <v>2.3809523809523805</v>
      </c>
      <c r="P33" s="190">
        <v>19.6078431372549</v>
      </c>
      <c r="Q33" s="190">
        <v>28.571428571428566</v>
      </c>
      <c r="R33" s="190" t="s">
        <v>286</v>
      </c>
      <c r="S33" s="190" t="s">
        <v>286</v>
      </c>
      <c r="T33" s="190" t="s">
        <v>286</v>
      </c>
      <c r="U33" s="190">
        <v>8.6705202312138763</v>
      </c>
      <c r="V33" s="190">
        <v>27.272727272727284</v>
      </c>
      <c r="W33" s="190">
        <v>48.999999999999993</v>
      </c>
      <c r="X33" s="190">
        <v>5.7324840764331224</v>
      </c>
      <c r="Y33" s="190">
        <v>26.499999999999996</v>
      </c>
      <c r="Z33" s="190">
        <v>34.959349593495951</v>
      </c>
      <c r="AA33" s="190">
        <v>1.2269938650306751</v>
      </c>
      <c r="AB33" s="132">
        <v>27.044025157232713</v>
      </c>
      <c r="AC33" s="132">
        <v>36.296296296296305</v>
      </c>
      <c r="AD33" s="132">
        <v>3.149606299212599</v>
      </c>
      <c r="AE33" s="132">
        <v>18.954248366013076</v>
      </c>
      <c r="AF33" s="190">
        <v>30.841121495327112</v>
      </c>
      <c r="AG33" s="189">
        <v>0.66225165562913924</v>
      </c>
      <c r="AH33" s="189">
        <v>14.207650273224052</v>
      </c>
      <c r="AI33" s="191">
        <v>12.90322580645161</v>
      </c>
      <c r="AJ33" s="191">
        <v>0.57803468208092501</v>
      </c>
      <c r="AK33" s="190">
        <v>5.5944055944055942</v>
      </c>
      <c r="AL33" s="190">
        <v>24.509803921568629</v>
      </c>
      <c r="AM33" s="190">
        <v>0.64102564102564119</v>
      </c>
      <c r="AN33" s="190">
        <v>6.5989847715736056</v>
      </c>
      <c r="AO33" s="190">
        <v>20.967741935483865</v>
      </c>
      <c r="AP33" s="190">
        <v>0</v>
      </c>
      <c r="AQ33" s="190">
        <v>5.6603773584905666</v>
      </c>
      <c r="AR33" s="190">
        <v>11.194029850746267</v>
      </c>
      <c r="AS33" s="190">
        <v>0.79365079365079383</v>
      </c>
      <c r="AT33" s="190">
        <v>2.6143790849673212</v>
      </c>
      <c r="AU33" s="190">
        <v>11.428571428571429</v>
      </c>
      <c r="AV33" s="190" t="s">
        <v>286</v>
      </c>
      <c r="AW33" s="190" t="s">
        <v>286</v>
      </c>
      <c r="AX33" s="132" t="s">
        <v>286</v>
      </c>
      <c r="AY33" s="132" t="s">
        <v>286</v>
      </c>
      <c r="AZ33" s="132" t="s">
        <v>286</v>
      </c>
      <c r="BA33" s="132" t="s">
        <v>286</v>
      </c>
      <c r="BB33" s="190" t="s">
        <v>286</v>
      </c>
      <c r="BC33" s="132" t="s">
        <v>286</v>
      </c>
      <c r="BD33" s="132" t="s">
        <v>286</v>
      </c>
      <c r="BE33" s="132">
        <v>1.2269938650306749</v>
      </c>
      <c r="BF33" s="132">
        <v>15.094339622641515</v>
      </c>
      <c r="BG33" s="190">
        <v>19.852941176470594</v>
      </c>
      <c r="BH33" s="132">
        <v>1.5873015873015874</v>
      </c>
      <c r="BI33" s="132">
        <v>12.418300653594773</v>
      </c>
      <c r="BJ33" s="132">
        <v>22.429906542056077</v>
      </c>
      <c r="BK33" s="132">
        <v>5.5172413793103479</v>
      </c>
      <c r="BL33" s="190">
        <v>33.516483516483518</v>
      </c>
      <c r="BM33" s="132">
        <v>41.803278688524593</v>
      </c>
      <c r="BN33" s="192">
        <v>4.1176470588235317</v>
      </c>
      <c r="BO33" s="192">
        <v>23.188405797101453</v>
      </c>
      <c r="BP33" s="192">
        <v>30.999999999999982</v>
      </c>
      <c r="BQ33" s="190">
        <v>3.9735099337748339</v>
      </c>
      <c r="BR33" s="132">
        <v>30.526315789473681</v>
      </c>
      <c r="BS33" s="132">
        <v>25.984251968503941</v>
      </c>
      <c r="BT33" s="132">
        <v>0</v>
      </c>
      <c r="BU33" s="190">
        <v>25.786163522012583</v>
      </c>
      <c r="BV33" s="132">
        <v>35.07462686567164</v>
      </c>
      <c r="BW33" s="132">
        <v>2.38095238095238</v>
      </c>
      <c r="BX33" s="132">
        <v>23.841059602649018</v>
      </c>
      <c r="BY33" s="190">
        <v>35.576923076923066</v>
      </c>
      <c r="BZ33" s="132">
        <v>4.1379310344827616</v>
      </c>
      <c r="CA33" s="132">
        <v>27.472527472527489</v>
      </c>
      <c r="CB33" s="132">
        <v>30.327868852459016</v>
      </c>
      <c r="CC33" s="190">
        <v>1.7647058823529418</v>
      </c>
      <c r="CD33" s="132">
        <v>17.391304347826079</v>
      </c>
      <c r="CE33" s="132">
        <v>21.000000000000007</v>
      </c>
      <c r="CF33" s="132">
        <v>1.9867549668874169</v>
      </c>
      <c r="CG33" s="190">
        <v>21.578947368421044</v>
      </c>
      <c r="CH33" s="132">
        <v>15.748031496062993</v>
      </c>
      <c r="CI33" s="132">
        <v>0.60975609756097571</v>
      </c>
      <c r="CJ33" s="132">
        <v>16.352201257861644</v>
      </c>
      <c r="CK33" s="132">
        <v>21.641791044776113</v>
      </c>
      <c r="CL33" s="132">
        <v>2.38095238095238</v>
      </c>
      <c r="CM33" s="132">
        <v>12.582781456953638</v>
      </c>
      <c r="CN33" s="132">
        <v>23.07692307692307</v>
      </c>
      <c r="CO33" s="132">
        <v>4.8275862068965534</v>
      </c>
      <c r="CP33" s="190">
        <v>15.934065934065936</v>
      </c>
      <c r="CQ33" s="132">
        <v>6.5573770491803307</v>
      </c>
      <c r="CR33" s="132">
        <v>5.2941176470588278</v>
      </c>
      <c r="CS33" s="192">
        <v>5.0359712230215861</v>
      </c>
      <c r="CT33" s="192">
        <v>2.9702970297029716</v>
      </c>
      <c r="CU33" s="190">
        <v>3.9735099337748339</v>
      </c>
      <c r="CV33" s="132">
        <v>8.99470899470899</v>
      </c>
      <c r="CW33" s="132">
        <v>2.3622047244094482</v>
      </c>
      <c r="CX33" s="192">
        <v>3.0864197530864206</v>
      </c>
      <c r="CY33" s="192">
        <v>2.5806451612903225</v>
      </c>
      <c r="CZ33" s="190">
        <v>3.0303030303030312</v>
      </c>
      <c r="DA33" s="132">
        <v>2.419354838709677</v>
      </c>
      <c r="DB33" s="132">
        <v>5.3691275167785237</v>
      </c>
      <c r="DC33" s="192">
        <v>3.9603960396039599</v>
      </c>
      <c r="DD33" s="192" t="s">
        <v>286</v>
      </c>
      <c r="DE33" s="190">
        <v>10.497237569060783</v>
      </c>
      <c r="DF33" s="132">
        <v>17.21311475409837</v>
      </c>
      <c r="DG33" s="132" t="s">
        <v>286</v>
      </c>
      <c r="DH33" s="192">
        <v>4.3165467625899305</v>
      </c>
      <c r="DI33" s="192">
        <v>8.9108910891089064</v>
      </c>
      <c r="DJ33" s="190" t="s">
        <v>286</v>
      </c>
      <c r="DK33" s="132">
        <v>4.7619047619047619</v>
      </c>
      <c r="DL33" s="132">
        <v>0.78740157480314965</v>
      </c>
      <c r="DM33" s="132" t="s">
        <v>286</v>
      </c>
      <c r="DN33" s="132">
        <v>5.1612903225806477</v>
      </c>
      <c r="DO33" s="190">
        <v>8.2706766917293297</v>
      </c>
      <c r="DP33" s="132" t="s">
        <v>286</v>
      </c>
      <c r="DQ33" s="132">
        <v>5.3691275167785255</v>
      </c>
      <c r="DR33" s="132">
        <v>7.9207920792079225</v>
      </c>
      <c r="DS33" s="132" t="s">
        <v>286</v>
      </c>
      <c r="DT33" s="190" t="s">
        <v>286</v>
      </c>
      <c r="DU33" s="194" t="s">
        <v>286</v>
      </c>
      <c r="DV33" s="194" t="s">
        <v>286</v>
      </c>
      <c r="DW33" s="192">
        <v>2.8776978417266181</v>
      </c>
      <c r="DX33" s="194">
        <v>2.9702970297029694</v>
      </c>
      <c r="DY33" s="190" t="s">
        <v>286</v>
      </c>
      <c r="DZ33" s="190">
        <v>3.7234042553191493</v>
      </c>
      <c r="EA33" s="190">
        <v>0.78740157480314965</v>
      </c>
      <c r="EB33" s="190" t="s">
        <v>286</v>
      </c>
      <c r="EC33" s="190">
        <v>1.2903225806451617</v>
      </c>
      <c r="ED33" s="190">
        <v>3.7878787878787885</v>
      </c>
      <c r="EE33" s="190" t="s">
        <v>286</v>
      </c>
      <c r="EF33" s="190">
        <v>4.026845637583893</v>
      </c>
      <c r="EG33" s="190">
        <v>4.9504950495049505</v>
      </c>
      <c r="EH33" s="190" t="s">
        <v>286</v>
      </c>
      <c r="EI33" s="190">
        <v>11.049723756906081</v>
      </c>
      <c r="EJ33" s="190">
        <v>13.114754098360663</v>
      </c>
      <c r="EK33" s="190" t="s">
        <v>286</v>
      </c>
      <c r="EL33" s="132">
        <v>5.0359712230215834</v>
      </c>
      <c r="EM33" s="132">
        <v>6.9306930693069324</v>
      </c>
      <c r="EN33" s="132" t="s">
        <v>286</v>
      </c>
      <c r="EO33" s="132">
        <v>6.4171122994652405</v>
      </c>
      <c r="EP33" s="190">
        <v>3.149606299212599</v>
      </c>
      <c r="EQ33" s="132" t="s">
        <v>286</v>
      </c>
      <c r="ER33" s="132">
        <v>3.870967741935484</v>
      </c>
      <c r="ES33" s="132">
        <v>6.0606060606060606</v>
      </c>
      <c r="ET33" s="132" t="s">
        <v>286</v>
      </c>
      <c r="EU33" s="190">
        <v>1.3422818791946312</v>
      </c>
      <c r="EV33" s="132">
        <v>8.9108910891089117</v>
      </c>
      <c r="EW33" s="132" t="s">
        <v>286</v>
      </c>
      <c r="EX33" s="132">
        <v>7.6923076923076934</v>
      </c>
      <c r="EY33" s="132">
        <v>5.7377049180327901</v>
      </c>
      <c r="EZ33" s="190" t="s">
        <v>286</v>
      </c>
      <c r="FA33" s="132">
        <v>3.5971223021582777</v>
      </c>
      <c r="FB33" s="132">
        <v>2.9702970297029712</v>
      </c>
      <c r="FC33" s="132" t="s">
        <v>286</v>
      </c>
      <c r="FD33" s="132">
        <v>3.7234042553191502</v>
      </c>
      <c r="FE33" s="190">
        <v>3.1746031746031753</v>
      </c>
      <c r="FF33" s="132" t="s">
        <v>286</v>
      </c>
      <c r="FG33" s="132">
        <v>2.580645161290323</v>
      </c>
      <c r="FH33" s="132">
        <v>0.75187969924812015</v>
      </c>
      <c r="FI33" s="132" t="s">
        <v>286</v>
      </c>
      <c r="FJ33" s="190">
        <v>0</v>
      </c>
      <c r="FK33" s="132">
        <v>1.98019801980198</v>
      </c>
      <c r="FL33" s="132" t="s">
        <v>286</v>
      </c>
      <c r="FM33" s="132" t="s">
        <v>286</v>
      </c>
      <c r="FN33" s="132" t="s">
        <v>286</v>
      </c>
      <c r="FO33" s="190" t="s">
        <v>286</v>
      </c>
      <c r="FP33" s="132">
        <v>6.4748201438848945</v>
      </c>
      <c r="FQ33" s="132">
        <v>12.871287128712874</v>
      </c>
      <c r="FR33" s="132" t="s">
        <v>286</v>
      </c>
      <c r="FS33" s="132">
        <v>9.0909090909090935</v>
      </c>
      <c r="FT33" s="190">
        <v>6.2992125984251972</v>
      </c>
      <c r="FU33" s="132" t="s">
        <v>286</v>
      </c>
      <c r="FV33" s="132">
        <v>5.1948051948051956</v>
      </c>
      <c r="FW33" s="132">
        <v>5.3030303030303028</v>
      </c>
      <c r="FX33" s="132" t="s">
        <v>286</v>
      </c>
      <c r="FY33" s="190">
        <v>1.3422818791946312</v>
      </c>
      <c r="FZ33" s="132">
        <v>2.9702970297029703</v>
      </c>
      <c r="GA33" s="132" t="s">
        <v>286</v>
      </c>
      <c r="GB33" s="132" t="s">
        <v>286</v>
      </c>
      <c r="GC33" s="132" t="s">
        <v>286</v>
      </c>
      <c r="GD33" s="190" t="s">
        <v>286</v>
      </c>
      <c r="GE33" s="132" t="s">
        <v>286</v>
      </c>
      <c r="GF33" s="132" t="s">
        <v>286</v>
      </c>
      <c r="GG33" s="132" t="s">
        <v>286</v>
      </c>
      <c r="GH33" s="132" t="s">
        <v>286</v>
      </c>
      <c r="GI33" s="190" t="s">
        <v>286</v>
      </c>
      <c r="GJ33" s="132" t="s">
        <v>286</v>
      </c>
      <c r="GK33" s="132">
        <v>3.225806451612903</v>
      </c>
      <c r="GL33" s="132">
        <v>3.7878787878787876</v>
      </c>
      <c r="GM33" s="197" t="s">
        <v>286</v>
      </c>
      <c r="GN33" s="190">
        <v>6.0810810810810816</v>
      </c>
      <c r="GO33" s="132">
        <v>1.98019801980198</v>
      </c>
      <c r="GP33" s="132" t="s">
        <v>286</v>
      </c>
      <c r="GQ33" s="132" t="s">
        <v>286</v>
      </c>
      <c r="GR33" s="132" t="s">
        <v>286</v>
      </c>
      <c r="GS33" s="190" t="s">
        <v>286</v>
      </c>
      <c r="GT33" s="132" t="s">
        <v>286</v>
      </c>
      <c r="GU33" s="132" t="s">
        <v>286</v>
      </c>
      <c r="GV33" s="132" t="s">
        <v>286</v>
      </c>
      <c r="GW33" s="132" t="s">
        <v>286</v>
      </c>
      <c r="GX33" s="190" t="s">
        <v>286</v>
      </c>
      <c r="GY33" s="190" t="s">
        <v>286</v>
      </c>
      <c r="GZ33" s="190">
        <v>4.5161290322580658</v>
      </c>
      <c r="HA33" s="190">
        <v>6.818181818181821</v>
      </c>
      <c r="HB33" s="190" t="s">
        <v>286</v>
      </c>
      <c r="HC33" s="190">
        <v>4.7297297297297298</v>
      </c>
      <c r="HD33" s="190">
        <v>6.9306930693069342</v>
      </c>
      <c r="HE33" s="190" t="s">
        <v>286</v>
      </c>
      <c r="HF33" s="190" t="s">
        <v>286</v>
      </c>
      <c r="HG33" s="190" t="s">
        <v>286</v>
      </c>
      <c r="HH33" s="190" t="s">
        <v>286</v>
      </c>
      <c r="HI33" s="190" t="s">
        <v>286</v>
      </c>
      <c r="HJ33" s="190" t="s">
        <v>286</v>
      </c>
      <c r="HK33" s="190" t="s">
        <v>286</v>
      </c>
      <c r="HL33" s="132" t="s">
        <v>286</v>
      </c>
      <c r="HM33" s="132" t="s">
        <v>286</v>
      </c>
      <c r="HN33" s="132" t="s">
        <v>286</v>
      </c>
      <c r="HO33" s="132">
        <v>5.1612903225806468</v>
      </c>
      <c r="HP33" s="190">
        <v>8.3333333333333339</v>
      </c>
      <c r="HQ33" s="132" t="s">
        <v>286</v>
      </c>
      <c r="HR33" s="132">
        <v>8.7248322147651027</v>
      </c>
      <c r="HS33" s="132">
        <v>7.9207920792079198</v>
      </c>
      <c r="HT33" s="196" t="s">
        <v>286</v>
      </c>
      <c r="HU33" s="190">
        <v>9.9447513812154664</v>
      </c>
      <c r="HV33" s="192">
        <v>6.5573770491803272</v>
      </c>
      <c r="HW33" s="192" t="s">
        <v>286</v>
      </c>
      <c r="HX33" s="192">
        <v>5.7553956834532354</v>
      </c>
      <c r="HY33" s="192">
        <v>4.9504950495049487</v>
      </c>
      <c r="HZ33" s="192" t="s">
        <v>286</v>
      </c>
      <c r="IA33" s="192">
        <v>6.4171122994652414</v>
      </c>
      <c r="IB33" s="192">
        <v>5.555555555555558</v>
      </c>
      <c r="IC33" s="192" t="s">
        <v>286</v>
      </c>
      <c r="ID33" s="192">
        <v>3.8961038961038978</v>
      </c>
      <c r="IE33" s="192">
        <v>5.2631578947368434</v>
      </c>
      <c r="IF33" s="192" t="s">
        <v>286</v>
      </c>
      <c r="IG33" s="192">
        <v>2.6845637583892623</v>
      </c>
      <c r="IH33" s="192">
        <v>4.9504950495049505</v>
      </c>
      <c r="II33" s="192">
        <v>0.69930069930069927</v>
      </c>
      <c r="IJ33" s="192">
        <v>14.364640883977902</v>
      </c>
      <c r="IK33" s="192">
        <v>16.393442622950836</v>
      </c>
      <c r="IL33" s="192">
        <v>2.9239766081871346</v>
      </c>
      <c r="IM33" s="192">
        <v>7.1942446043165482</v>
      </c>
      <c r="IN33" s="192">
        <v>7.9207920792079198</v>
      </c>
      <c r="IO33" s="192">
        <v>2.6490066225165569</v>
      </c>
      <c r="IP33" s="192">
        <v>13.756613756613767</v>
      </c>
      <c r="IQ33" s="192">
        <v>6.3492063492063515</v>
      </c>
      <c r="IR33" s="192">
        <v>0</v>
      </c>
      <c r="IS33" s="192" t="s">
        <v>286</v>
      </c>
      <c r="IT33" s="192" t="s">
        <v>286</v>
      </c>
      <c r="IU33" s="192">
        <v>1.6</v>
      </c>
      <c r="IV33" s="192" t="s">
        <v>286</v>
      </c>
      <c r="IW33" s="192" t="s">
        <v>286</v>
      </c>
      <c r="IX33" s="192" t="str">
        <f t="shared" si="43"/>
        <v>--</v>
      </c>
      <c r="IY33" s="192" t="str">
        <f t="shared" si="43"/>
        <v>--</v>
      </c>
      <c r="IZ33" s="192" t="str">
        <f t="shared" si="43"/>
        <v>--</v>
      </c>
      <c r="JA33" s="192" t="str">
        <f t="shared" si="43"/>
        <v>--</v>
      </c>
      <c r="JB33" s="192" t="str">
        <f t="shared" si="43"/>
        <v>--</v>
      </c>
      <c r="JC33" s="243">
        <v>7.0967741935483897</v>
      </c>
      <c r="JD33" s="243">
        <v>13.0081300813008</v>
      </c>
      <c r="JE33" s="243">
        <v>19.7080291970803</v>
      </c>
      <c r="JF33" s="243">
        <v>10.071942446043201</v>
      </c>
      <c r="JG33" s="243">
        <v>19.375</v>
      </c>
      <c r="JH33" s="243">
        <v>11.888111888111901</v>
      </c>
      <c r="JI33" s="243">
        <v>4.5161290322580703</v>
      </c>
      <c r="JJ33" s="243">
        <v>8.0645161290322598</v>
      </c>
      <c r="JK33" s="243">
        <v>10.2189781021898</v>
      </c>
      <c r="JL33" s="243">
        <v>2.8571428571428599</v>
      </c>
      <c r="JM33" s="243">
        <v>10.625</v>
      </c>
      <c r="JN33" s="243">
        <v>11.888111888111901</v>
      </c>
      <c r="JO33" s="219">
        <v>8.4415584415584402</v>
      </c>
      <c r="JP33" s="219">
        <v>16.528925619834698</v>
      </c>
      <c r="JQ33" s="219">
        <v>24.4444444444445</v>
      </c>
      <c r="JR33" s="219">
        <v>13.6690647482014</v>
      </c>
      <c r="JS33" s="219">
        <v>22.012578616352201</v>
      </c>
      <c r="JT33" s="219">
        <v>28.873239436619698</v>
      </c>
      <c r="JU33" s="219">
        <v>4.5454545454545503</v>
      </c>
      <c r="JV33" s="219">
        <v>10.655737704918</v>
      </c>
      <c r="JW33" s="219">
        <v>13.3333333333333</v>
      </c>
      <c r="JX33" s="219">
        <v>12.1428571428571</v>
      </c>
      <c r="JY33" s="219">
        <v>16.981132075471699</v>
      </c>
      <c r="JZ33" s="219">
        <v>19.580419580419601</v>
      </c>
      <c r="KA33" s="219">
        <v>0</v>
      </c>
      <c r="KB33" s="219">
        <v>1.6806722689075599</v>
      </c>
      <c r="KC33" s="219">
        <v>1.47058823529412</v>
      </c>
      <c r="KD33" s="223">
        <v>0.71942446043165498</v>
      </c>
      <c r="KE33" s="219">
        <v>3.79746835443038</v>
      </c>
      <c r="KF33" s="219">
        <v>3.52112676056338</v>
      </c>
      <c r="KG33" s="219">
        <v>0</v>
      </c>
      <c r="KH33" s="223">
        <v>0.84033613445378197</v>
      </c>
      <c r="KI33" s="219">
        <v>2.2058823529411802</v>
      </c>
      <c r="KJ33" s="223">
        <v>0.71942446043165498</v>
      </c>
      <c r="KK33" s="219">
        <v>3.79746835443038</v>
      </c>
      <c r="KL33" s="219">
        <v>2.8169014084507</v>
      </c>
      <c r="KM33" s="219">
        <v>0</v>
      </c>
      <c r="KN33" s="219">
        <v>0</v>
      </c>
      <c r="KO33" s="219">
        <v>1.47058823529412</v>
      </c>
      <c r="KP33" s="219">
        <v>0</v>
      </c>
      <c r="KQ33" s="219">
        <v>2.5316455696202498</v>
      </c>
      <c r="KR33" s="219">
        <v>1.40845070422535</v>
      </c>
      <c r="KS33" s="219">
        <v>1.2987012987013</v>
      </c>
      <c r="KT33" s="219">
        <v>0</v>
      </c>
      <c r="KU33" s="223">
        <v>0.73529411764705899</v>
      </c>
      <c r="KV33" s="223">
        <v>0.71428571428571397</v>
      </c>
      <c r="KW33" s="219">
        <v>3.16455696202532</v>
      </c>
      <c r="KX33" s="219">
        <v>1.40845070422535</v>
      </c>
      <c r="KY33" s="219">
        <v>0</v>
      </c>
      <c r="KZ33" s="219">
        <v>0</v>
      </c>
      <c r="LA33" s="219">
        <v>0</v>
      </c>
      <c r="LB33" s="219">
        <v>0</v>
      </c>
      <c r="LC33" s="219">
        <v>1.2820512820512799</v>
      </c>
      <c r="LD33" s="223">
        <v>0.70422535211267601</v>
      </c>
      <c r="LE33" s="219">
        <v>0</v>
      </c>
      <c r="LF33" s="219">
        <v>0</v>
      </c>
      <c r="LG33" s="223">
        <v>0.73529411764705899</v>
      </c>
      <c r="LH33" s="219">
        <v>0</v>
      </c>
      <c r="LI33" s="219">
        <v>1.93548387096774</v>
      </c>
      <c r="LJ33" s="219">
        <v>1.40845070422535</v>
      </c>
      <c r="LK33" s="219">
        <v>0</v>
      </c>
      <c r="LL33" s="219">
        <v>0</v>
      </c>
      <c r="LM33" s="223">
        <v>0.73529411764705899</v>
      </c>
      <c r="LN33" s="219">
        <v>0</v>
      </c>
      <c r="LO33" s="219">
        <v>1.9108280254777099</v>
      </c>
      <c r="LP33" s="219">
        <v>0</v>
      </c>
      <c r="LQ33" s="223">
        <v>0.65359477124182996</v>
      </c>
      <c r="LR33" s="219">
        <v>1.6806722689075599</v>
      </c>
      <c r="LS33" s="219">
        <v>2.2058823529411802</v>
      </c>
      <c r="LT33" s="219">
        <v>2.1428571428571401</v>
      </c>
      <c r="LU33" s="219">
        <v>3.8461538461538498</v>
      </c>
      <c r="LV33" s="219">
        <v>7.0422535211267601</v>
      </c>
      <c r="LW33" s="223">
        <v>0.64935064935064901</v>
      </c>
      <c r="LX33" s="223">
        <v>0.84033613445378197</v>
      </c>
      <c r="LY33" s="219">
        <v>1.47058823529412</v>
      </c>
      <c r="LZ33" s="219">
        <v>2.8776978417266199</v>
      </c>
      <c r="MA33" s="219">
        <v>3.8216560509554198</v>
      </c>
      <c r="MB33" s="219">
        <v>5.6338028169014098</v>
      </c>
      <c r="MC33" s="219">
        <v>0</v>
      </c>
      <c r="MD33" s="223">
        <v>0.84033613445378197</v>
      </c>
      <c r="ME33" s="223">
        <v>0.73529411764705899</v>
      </c>
      <c r="MF33" s="219">
        <v>0</v>
      </c>
      <c r="MG33" s="219">
        <v>4.4585987261146496</v>
      </c>
      <c r="MH33" s="219">
        <v>1.40845070422535</v>
      </c>
      <c r="MI33" s="190" t="str">
        <f t="shared" si="44"/>
        <v>--</v>
      </c>
      <c r="MJ33" s="190" t="str">
        <f t="shared" si="44"/>
        <v>--</v>
      </c>
      <c r="MK33" s="190" t="str">
        <f t="shared" si="44"/>
        <v>--</v>
      </c>
      <c r="ML33" s="190" t="str">
        <f t="shared" si="44"/>
        <v>--</v>
      </c>
      <c r="MM33" s="190" t="str">
        <f t="shared" si="44"/>
        <v>--</v>
      </c>
      <c r="MN33" s="190" t="str">
        <f t="shared" si="44"/>
        <v>--</v>
      </c>
      <c r="MO33" s="190" t="str">
        <f t="shared" si="44"/>
        <v>--</v>
      </c>
      <c r="MP33" s="190" t="str">
        <f t="shared" si="44"/>
        <v>--</v>
      </c>
      <c r="MQ33" s="190" t="str">
        <f t="shared" si="44"/>
        <v>--</v>
      </c>
      <c r="MR33" s="190" t="str">
        <f t="shared" si="44"/>
        <v>--</v>
      </c>
      <c r="MS33" s="190" t="str">
        <f t="shared" si="45"/>
        <v>--</v>
      </c>
      <c r="MT33" s="190" t="str">
        <f t="shared" si="45"/>
        <v>--</v>
      </c>
      <c r="MU33" s="190" t="str">
        <f t="shared" si="45"/>
        <v>--</v>
      </c>
      <c r="MV33" s="190" t="str">
        <f t="shared" si="45"/>
        <v>--</v>
      </c>
      <c r="MW33" s="190" t="str">
        <f t="shared" si="45"/>
        <v>--</v>
      </c>
      <c r="MX33" s="190" t="str">
        <f t="shared" si="45"/>
        <v>--</v>
      </c>
      <c r="MY33" s="190" t="str">
        <f t="shared" si="45"/>
        <v>--</v>
      </c>
      <c r="MZ33" s="190" t="str">
        <f t="shared" si="45"/>
        <v>--</v>
      </c>
      <c r="NA33" s="190" t="str">
        <f t="shared" si="45"/>
        <v>--</v>
      </c>
      <c r="NB33" s="190" t="str">
        <f t="shared" si="45"/>
        <v>--</v>
      </c>
      <c r="NC33" s="190" t="str">
        <f t="shared" si="46"/>
        <v>--</v>
      </c>
      <c r="ND33" s="190" t="str">
        <f t="shared" si="46"/>
        <v>--</v>
      </c>
      <c r="NE33" s="190" t="str">
        <f t="shared" si="46"/>
        <v>--</v>
      </c>
      <c r="NF33" s="190" t="str">
        <f t="shared" si="46"/>
        <v>--</v>
      </c>
      <c r="NG33" s="190" t="str">
        <f t="shared" si="46"/>
        <v>--</v>
      </c>
      <c r="NH33" s="190" t="str">
        <f t="shared" si="46"/>
        <v>--</v>
      </c>
      <c r="NI33" s="190" t="str">
        <f t="shared" si="46"/>
        <v>--</v>
      </c>
      <c r="NJ33" s="190" t="str">
        <f t="shared" si="46"/>
        <v>--</v>
      </c>
      <c r="NL33" s="378" t="str">
        <f t="shared" si="4"/>
        <v>--</v>
      </c>
      <c r="NM33" s="381">
        <v>1.8867924528301887</v>
      </c>
      <c r="NN33" s="381">
        <v>7.9136690647482046</v>
      </c>
      <c r="NO33" s="381">
        <v>15.596330275229352</v>
      </c>
      <c r="NP33" s="378" t="str">
        <f t="shared" si="5"/>
        <v>--</v>
      </c>
      <c r="NQ33" s="381">
        <v>0</v>
      </c>
      <c r="NR33" s="378" t="str">
        <f t="shared" si="6"/>
        <v>--</v>
      </c>
      <c r="NS33" s="381">
        <v>11.250000000000004</v>
      </c>
      <c r="NT33" s="378" t="str">
        <f t="shared" si="7"/>
        <v>--</v>
      </c>
      <c r="NU33" s="381">
        <v>22.222222222222214</v>
      </c>
      <c r="NV33" s="378" t="str">
        <f t="shared" si="8"/>
        <v>--</v>
      </c>
      <c r="NW33" s="381">
        <v>2.3622047244094482</v>
      </c>
      <c r="NX33" s="378" t="str">
        <f t="shared" si="9"/>
        <v>--</v>
      </c>
      <c r="NY33" s="381">
        <v>10.389610389610391</v>
      </c>
      <c r="NZ33" s="378" t="str">
        <f t="shared" si="10"/>
        <v>--</v>
      </c>
      <c r="OA33" s="381">
        <v>15.887850467289718</v>
      </c>
      <c r="OB33" s="378" t="str">
        <f t="shared" si="11"/>
        <v>--</v>
      </c>
      <c r="OC33" s="378" t="str">
        <f t="shared" si="11"/>
        <v>--</v>
      </c>
      <c r="OD33" s="381">
        <v>1.9354838709677418</v>
      </c>
      <c r="OE33" s="381">
        <v>4.8</v>
      </c>
      <c r="OF33" s="381">
        <v>9.6296296296296262</v>
      </c>
      <c r="OG33" s="378" t="str">
        <f t="shared" si="40"/>
        <v>--</v>
      </c>
      <c r="OH33" s="378" t="str">
        <f t="shared" si="40"/>
        <v>--</v>
      </c>
      <c r="OI33" s="378" t="str">
        <f t="shared" si="40"/>
        <v>--</v>
      </c>
      <c r="OJ33" s="381">
        <v>3.5714285714285721</v>
      </c>
      <c r="OK33" s="381">
        <v>7.4999999999999991</v>
      </c>
      <c r="OL33" s="381">
        <v>9.0909090909090882</v>
      </c>
      <c r="OM33" s="378" t="str">
        <f t="shared" si="41"/>
        <v>--</v>
      </c>
      <c r="ON33" s="378" t="str">
        <f t="shared" si="41"/>
        <v>--</v>
      </c>
      <c r="OO33" s="378" t="str">
        <f t="shared" si="41"/>
        <v>--</v>
      </c>
      <c r="OP33" s="381">
        <v>1.8867924528301887</v>
      </c>
      <c r="OQ33" s="381">
        <v>2.8776978417266181</v>
      </c>
      <c r="OR33" s="381">
        <v>6.4814814814814845</v>
      </c>
      <c r="OS33" s="378" t="str">
        <f t="shared" si="42"/>
        <v>--</v>
      </c>
      <c r="OT33" s="378" t="str">
        <f t="shared" si="42"/>
        <v>--</v>
      </c>
      <c r="OU33" s="381">
        <v>0.63291139240506344</v>
      </c>
      <c r="OV33" s="381">
        <v>6.5217391304347814</v>
      </c>
      <c r="OW33" s="381">
        <v>9.1743119266055064</v>
      </c>
      <c r="OX33" s="378" t="str">
        <f t="shared" si="15"/>
        <v>--</v>
      </c>
      <c r="OY33" s="381">
        <v>10.000000000000004</v>
      </c>
      <c r="OZ33" s="381">
        <v>19.999999999999989</v>
      </c>
      <c r="PA33" s="381">
        <v>23.076923076923077</v>
      </c>
      <c r="PB33" s="378" t="str">
        <f t="shared" si="16"/>
        <v>--</v>
      </c>
      <c r="PC33" s="381">
        <v>8.7500000000000036</v>
      </c>
      <c r="PD33" s="381">
        <v>23.188405797101453</v>
      </c>
      <c r="PE33" s="381">
        <v>34.862385321100895</v>
      </c>
      <c r="PF33" s="378" t="str">
        <f t="shared" si="17"/>
        <v>--</v>
      </c>
      <c r="PG33" s="381">
        <v>2.5641025641025652</v>
      </c>
      <c r="PH33" s="381">
        <v>14.492753623188406</v>
      </c>
      <c r="PI33" s="381">
        <v>20.754716981132084</v>
      </c>
      <c r="PJ33" s="378" t="str">
        <f t="shared" si="18"/>
        <v>--</v>
      </c>
      <c r="PK33" s="381">
        <v>3.2051282051282057</v>
      </c>
      <c r="PL33" s="381">
        <v>10.791366906474819</v>
      </c>
      <c r="PM33" s="381">
        <v>14.018691588785055</v>
      </c>
      <c r="PN33" s="378" t="str">
        <f t="shared" si="19"/>
        <v>--</v>
      </c>
      <c r="PO33" s="381">
        <v>1.9736842105263162</v>
      </c>
      <c r="PP33" s="381">
        <v>2.9629629629629637</v>
      </c>
      <c r="PQ33" s="381">
        <v>3.7383177570093444</v>
      </c>
      <c r="PR33" s="378" t="str">
        <f t="shared" si="20"/>
        <v>--</v>
      </c>
      <c r="PS33" s="381">
        <v>0.65789473684210542</v>
      </c>
      <c r="PT33" s="381">
        <v>2.2222222222222223</v>
      </c>
      <c r="PU33" s="381">
        <v>1.8691588785046722</v>
      </c>
      <c r="PV33" s="378" t="str">
        <f t="shared" si="21"/>
        <v>--</v>
      </c>
      <c r="PW33" s="381">
        <v>0</v>
      </c>
      <c r="PX33" s="381">
        <v>1.470588235294118</v>
      </c>
      <c r="PY33" s="381">
        <v>2.8037383177570092</v>
      </c>
      <c r="PZ33" s="378" t="str">
        <f t="shared" si="22"/>
        <v>--</v>
      </c>
      <c r="QA33" s="381">
        <v>0</v>
      </c>
      <c r="QB33" s="381">
        <v>1.4598540145985404</v>
      </c>
      <c r="QC33" s="381">
        <v>0</v>
      </c>
      <c r="QD33" s="378" t="str">
        <f t="shared" si="23"/>
        <v>--</v>
      </c>
      <c r="QE33" s="381">
        <v>0</v>
      </c>
      <c r="QF33" s="381">
        <v>0.74074074074074092</v>
      </c>
      <c r="QG33" s="381">
        <v>0</v>
      </c>
      <c r="QH33" s="378" t="str">
        <f t="shared" si="24"/>
        <v>--</v>
      </c>
      <c r="QI33" s="381">
        <v>0</v>
      </c>
      <c r="QJ33" s="381">
        <v>1.470588235294118</v>
      </c>
      <c r="QK33" s="381">
        <v>0</v>
      </c>
    </row>
    <row r="34" spans="1:453" x14ac:dyDescent="0.25">
      <c r="A34" s="114">
        <v>30</v>
      </c>
      <c r="B34" s="93" t="s">
        <v>30</v>
      </c>
      <c r="C34" s="189">
        <v>12.177985948477758</v>
      </c>
      <c r="D34" s="189">
        <v>25.188916876574314</v>
      </c>
      <c r="E34" s="189">
        <v>38.888888888888879</v>
      </c>
      <c r="F34" s="189">
        <v>3.1518624641833823</v>
      </c>
      <c r="G34" s="189">
        <v>22.25201072386059</v>
      </c>
      <c r="H34" s="189">
        <v>33.67875647668393</v>
      </c>
      <c r="I34" s="189">
        <v>3.2697547683923709</v>
      </c>
      <c r="J34" s="189">
        <v>21.866666666666664</v>
      </c>
      <c r="K34" s="189">
        <v>26.538461538461537</v>
      </c>
      <c r="L34" s="189">
        <v>3.2697547683923678</v>
      </c>
      <c r="M34" s="190">
        <v>15.404699738903409</v>
      </c>
      <c r="N34" s="190">
        <v>20.183486238532108</v>
      </c>
      <c r="O34" s="190">
        <v>3.6144578313253035</v>
      </c>
      <c r="P34" s="190">
        <v>15.605095541401282</v>
      </c>
      <c r="Q34" s="190">
        <v>16.249999999999996</v>
      </c>
      <c r="R34" s="190" t="s">
        <v>286</v>
      </c>
      <c r="S34" s="190" t="s">
        <v>286</v>
      </c>
      <c r="T34" s="190" t="s">
        <v>286</v>
      </c>
      <c r="U34" s="190">
        <v>4.0114613180515777</v>
      </c>
      <c r="V34" s="190">
        <v>21.311475409836063</v>
      </c>
      <c r="W34" s="190">
        <v>34.196891191709838</v>
      </c>
      <c r="X34" s="190">
        <v>4.0871934604904663</v>
      </c>
      <c r="Y34" s="190">
        <v>22.520107238605895</v>
      </c>
      <c r="Z34" s="190">
        <v>27.519379844961236</v>
      </c>
      <c r="AA34" s="190">
        <v>4.0983606557377046</v>
      </c>
      <c r="AB34" s="132">
        <v>16.927083333333318</v>
      </c>
      <c r="AC34" s="132">
        <v>22.972972972972979</v>
      </c>
      <c r="AD34" s="132">
        <v>4.2042042042042072</v>
      </c>
      <c r="AE34" s="132">
        <v>17.0886075949367</v>
      </c>
      <c r="AF34" s="190">
        <v>17.500000000000007</v>
      </c>
      <c r="AG34" s="189">
        <v>1.405152224824356</v>
      </c>
      <c r="AH34" s="189">
        <v>7.5566750629722934</v>
      </c>
      <c r="AI34" s="191">
        <v>15.47619047619048</v>
      </c>
      <c r="AJ34" s="191">
        <v>0.8595988538681949</v>
      </c>
      <c r="AK34" s="190">
        <v>5.8981233243967859</v>
      </c>
      <c r="AL34" s="190">
        <v>12.953367875647668</v>
      </c>
      <c r="AM34" s="190">
        <v>0.54495912806539504</v>
      </c>
      <c r="AN34" s="190">
        <v>7.7333333333333316</v>
      </c>
      <c r="AO34" s="190">
        <v>8.0769230769230731</v>
      </c>
      <c r="AP34" s="190">
        <v>0.27247956403269763</v>
      </c>
      <c r="AQ34" s="190">
        <v>2.6109660574412525</v>
      </c>
      <c r="AR34" s="190">
        <v>8.7155963302752362</v>
      </c>
      <c r="AS34" s="190">
        <v>0.90361445783132588</v>
      </c>
      <c r="AT34" s="190">
        <v>2.5477707006369452</v>
      </c>
      <c r="AU34" s="190">
        <v>4.375</v>
      </c>
      <c r="AV34" s="190" t="s">
        <v>286</v>
      </c>
      <c r="AW34" s="190" t="s">
        <v>286</v>
      </c>
      <c r="AX34" s="132" t="s">
        <v>286</v>
      </c>
      <c r="AY34" s="132" t="s">
        <v>286</v>
      </c>
      <c r="AZ34" s="132" t="s">
        <v>286</v>
      </c>
      <c r="BA34" s="132" t="s">
        <v>286</v>
      </c>
      <c r="BB34" s="190" t="s">
        <v>286</v>
      </c>
      <c r="BC34" s="132" t="s">
        <v>286</v>
      </c>
      <c r="BD34" s="132" t="s">
        <v>286</v>
      </c>
      <c r="BE34" s="132">
        <v>1.3736263736263736</v>
      </c>
      <c r="BF34" s="132">
        <v>7.8124999999999973</v>
      </c>
      <c r="BG34" s="190">
        <v>11.36363636363637</v>
      </c>
      <c r="BH34" s="132">
        <v>2.7108433734939759</v>
      </c>
      <c r="BI34" s="132">
        <v>12.063492063492058</v>
      </c>
      <c r="BJ34" s="132">
        <v>14.814814814814818</v>
      </c>
      <c r="BK34" s="132">
        <v>5.2238805970149258</v>
      </c>
      <c r="BL34" s="190">
        <v>20.997375328083972</v>
      </c>
      <c r="BM34" s="132">
        <v>22.088353413654623</v>
      </c>
      <c r="BN34" s="192">
        <v>2.8301886792452842</v>
      </c>
      <c r="BO34" s="192">
        <v>20.281690140845061</v>
      </c>
      <c r="BP34" s="192">
        <v>28.648648648648653</v>
      </c>
      <c r="BQ34" s="190">
        <v>3.6619718309859155</v>
      </c>
      <c r="BR34" s="132">
        <v>21.408450704225348</v>
      </c>
      <c r="BS34" s="132">
        <v>27.165354330708666</v>
      </c>
      <c r="BT34" s="132">
        <v>2.1563342318059306</v>
      </c>
      <c r="BU34" s="190">
        <v>21.621621621621625</v>
      </c>
      <c r="BV34" s="132">
        <v>24.651162790697676</v>
      </c>
      <c r="BW34" s="132">
        <v>4.2168674698795199</v>
      </c>
      <c r="BX34" s="132">
        <v>24.281150159744424</v>
      </c>
      <c r="BY34" s="190">
        <v>23.333333333333343</v>
      </c>
      <c r="BZ34" s="132">
        <v>3.9800995024875587</v>
      </c>
      <c r="CA34" s="132">
        <v>12.073490813648286</v>
      </c>
      <c r="CB34" s="132">
        <v>14.859437751004018</v>
      </c>
      <c r="CC34" s="190">
        <v>1.8867924528301891</v>
      </c>
      <c r="CD34" s="132">
        <v>16.619718309859163</v>
      </c>
      <c r="CE34" s="132">
        <v>20.540540540540533</v>
      </c>
      <c r="CF34" s="132">
        <v>2.5352112676056331</v>
      </c>
      <c r="CG34" s="190">
        <v>15.211267605633806</v>
      </c>
      <c r="CH34" s="132">
        <v>18.110236220472444</v>
      </c>
      <c r="CI34" s="132">
        <v>0.80862533692722471</v>
      </c>
      <c r="CJ34" s="132">
        <v>14.864864864864865</v>
      </c>
      <c r="CK34" s="132">
        <v>14.883720930232533</v>
      </c>
      <c r="CL34" s="132">
        <v>2.1148036253776441</v>
      </c>
      <c r="CM34" s="132">
        <v>17.571884984025562</v>
      </c>
      <c r="CN34" s="132">
        <v>13.513513513513518</v>
      </c>
      <c r="CO34" s="132">
        <v>9.1584158415841568</v>
      </c>
      <c r="CP34" s="190">
        <v>6.0209424083769578</v>
      </c>
      <c r="CQ34" s="132">
        <v>3.2258064516129035</v>
      </c>
      <c r="CR34" s="132">
        <v>4.4025157232704375</v>
      </c>
      <c r="CS34" s="192">
        <v>5.8495821727019468</v>
      </c>
      <c r="CT34" s="192">
        <v>2.1739130434782616</v>
      </c>
      <c r="CU34" s="190">
        <v>3.6111111111111138</v>
      </c>
      <c r="CV34" s="132">
        <v>7.7994428969359344</v>
      </c>
      <c r="CW34" s="132">
        <v>2.3622047244094504</v>
      </c>
      <c r="CX34" s="192">
        <v>3.296703296703297</v>
      </c>
      <c r="CY34" s="192">
        <v>6.3711911357340743</v>
      </c>
      <c r="CZ34" s="190">
        <v>2.4154589371980681</v>
      </c>
      <c r="DA34" s="132">
        <v>5.9190031152647959</v>
      </c>
      <c r="DB34" s="132">
        <v>3.6423841059602657</v>
      </c>
      <c r="DC34" s="192">
        <v>2.0270270270270272</v>
      </c>
      <c r="DD34" s="192" t="s">
        <v>286</v>
      </c>
      <c r="DE34" s="190">
        <v>5.2356020942408357</v>
      </c>
      <c r="DF34" s="132">
        <v>7.6923076923076978</v>
      </c>
      <c r="DG34" s="132" t="s">
        <v>286</v>
      </c>
      <c r="DH34" s="192">
        <v>5.0420168067226871</v>
      </c>
      <c r="DI34" s="192">
        <v>5.9782608695652169</v>
      </c>
      <c r="DJ34" s="190" t="s">
        <v>286</v>
      </c>
      <c r="DK34" s="132">
        <v>4.469273743016756</v>
      </c>
      <c r="DL34" s="132">
        <v>3.937007874015749</v>
      </c>
      <c r="DM34" s="132" t="s">
        <v>286</v>
      </c>
      <c r="DN34" s="132">
        <v>3.8781163434903063</v>
      </c>
      <c r="DO34" s="190">
        <v>1.4563106796116505</v>
      </c>
      <c r="DP34" s="132" t="s">
        <v>286</v>
      </c>
      <c r="DQ34" s="132">
        <v>3.3112582781456967</v>
      </c>
      <c r="DR34" s="132">
        <v>3.4013605442176873</v>
      </c>
      <c r="DS34" s="132" t="s">
        <v>286</v>
      </c>
      <c r="DT34" s="190" t="s">
        <v>286</v>
      </c>
      <c r="DU34" s="194" t="s">
        <v>286</v>
      </c>
      <c r="DV34" s="194" t="s">
        <v>286</v>
      </c>
      <c r="DW34" s="192">
        <v>4.2134831460674169</v>
      </c>
      <c r="DX34" s="194">
        <v>3.8043478260869588</v>
      </c>
      <c r="DY34" s="190" t="s">
        <v>286</v>
      </c>
      <c r="DZ34" s="190">
        <v>4.1782729805013918</v>
      </c>
      <c r="EA34" s="190">
        <v>2.7559055118110249</v>
      </c>
      <c r="EB34" s="190" t="s">
        <v>286</v>
      </c>
      <c r="EC34" s="190">
        <v>2.4861878453038675</v>
      </c>
      <c r="ED34" s="190">
        <v>1.4634146341463417</v>
      </c>
      <c r="EE34" s="190" t="s">
        <v>286</v>
      </c>
      <c r="EF34" s="190">
        <v>2.9702970297029685</v>
      </c>
      <c r="EG34" s="190">
        <v>3.3783783783783781</v>
      </c>
      <c r="EH34" s="190" t="s">
        <v>286</v>
      </c>
      <c r="EI34" s="190">
        <v>7.368421052631585</v>
      </c>
      <c r="EJ34" s="190">
        <v>7.6612903225806468</v>
      </c>
      <c r="EK34" s="190" t="s">
        <v>286</v>
      </c>
      <c r="EL34" s="132">
        <v>4.2253521126760596</v>
      </c>
      <c r="EM34" s="132">
        <v>8.1967213114754145</v>
      </c>
      <c r="EN34" s="132" t="s">
        <v>286</v>
      </c>
      <c r="EO34" s="132">
        <v>4.7486033519553041</v>
      </c>
      <c r="EP34" s="190">
        <v>5.5118110236220517</v>
      </c>
      <c r="EQ34" s="132" t="s">
        <v>286</v>
      </c>
      <c r="ER34" s="132">
        <v>2.2099447513812174</v>
      </c>
      <c r="ES34" s="132">
        <v>1.9704433497536951</v>
      </c>
      <c r="ET34" s="132" t="s">
        <v>286</v>
      </c>
      <c r="EU34" s="190">
        <v>1.9801980198019802</v>
      </c>
      <c r="EV34" s="132">
        <v>4.0540540540540535</v>
      </c>
      <c r="EW34" s="132" t="s">
        <v>286</v>
      </c>
      <c r="EX34" s="132">
        <v>3.9577836411609502</v>
      </c>
      <c r="EY34" s="132">
        <v>5.6680161943319822</v>
      </c>
      <c r="EZ34" s="190" t="s">
        <v>286</v>
      </c>
      <c r="FA34" s="132">
        <v>3.1073446327683625</v>
      </c>
      <c r="FB34" s="132">
        <v>2.1857923497267762</v>
      </c>
      <c r="FC34" s="132" t="s">
        <v>286</v>
      </c>
      <c r="FD34" s="132">
        <v>4.4943820224719078</v>
      </c>
      <c r="FE34" s="190">
        <v>2.7559055118110254</v>
      </c>
      <c r="FF34" s="132" t="s">
        <v>286</v>
      </c>
      <c r="FG34" s="132">
        <v>1.6574585635359114</v>
      </c>
      <c r="FH34" s="132">
        <v>0.98039215686274517</v>
      </c>
      <c r="FI34" s="132" t="s">
        <v>286</v>
      </c>
      <c r="FJ34" s="190">
        <v>0.33003300330033003</v>
      </c>
      <c r="FK34" s="132">
        <v>2.72108843537415</v>
      </c>
      <c r="FL34" s="132" t="s">
        <v>286</v>
      </c>
      <c r="FM34" s="132" t="s">
        <v>286</v>
      </c>
      <c r="FN34" s="132" t="s">
        <v>286</v>
      </c>
      <c r="FO34" s="190" t="s">
        <v>286</v>
      </c>
      <c r="FP34" s="132">
        <v>5.0847457627118624</v>
      </c>
      <c r="FQ34" s="132">
        <v>7.650273224043719</v>
      </c>
      <c r="FR34" s="132" t="s">
        <v>286</v>
      </c>
      <c r="FS34" s="132">
        <v>5.8823529411764719</v>
      </c>
      <c r="FT34" s="190">
        <v>3.9370078740157517</v>
      </c>
      <c r="FU34" s="132" t="s">
        <v>286</v>
      </c>
      <c r="FV34" s="132">
        <v>0.83102493074792239</v>
      </c>
      <c r="FW34" s="132">
        <v>2.4630541871921183</v>
      </c>
      <c r="FX34" s="132" t="s">
        <v>286</v>
      </c>
      <c r="FY34" s="190">
        <v>0.66006600660066006</v>
      </c>
      <c r="FZ34" s="132">
        <v>2.0270270270270272</v>
      </c>
      <c r="GA34" s="132" t="s">
        <v>286</v>
      </c>
      <c r="GB34" s="132" t="s">
        <v>286</v>
      </c>
      <c r="GC34" s="132" t="s">
        <v>286</v>
      </c>
      <c r="GD34" s="190" t="s">
        <v>286</v>
      </c>
      <c r="GE34" s="132" t="s">
        <v>286</v>
      </c>
      <c r="GF34" s="132" t="s">
        <v>286</v>
      </c>
      <c r="GG34" s="132" t="s">
        <v>286</v>
      </c>
      <c r="GH34" s="132" t="s">
        <v>286</v>
      </c>
      <c r="GI34" s="190" t="s">
        <v>286</v>
      </c>
      <c r="GJ34" s="132" t="s">
        <v>286</v>
      </c>
      <c r="GK34" s="132">
        <v>5.8333333333333321</v>
      </c>
      <c r="GL34" s="132">
        <v>2.4509803921568634</v>
      </c>
      <c r="GM34" s="197" t="s">
        <v>286</v>
      </c>
      <c r="GN34" s="190">
        <v>4.2904290429042966</v>
      </c>
      <c r="GO34" s="132">
        <v>2.7027027027027022</v>
      </c>
      <c r="GP34" s="132" t="s">
        <v>286</v>
      </c>
      <c r="GQ34" s="132" t="s">
        <v>286</v>
      </c>
      <c r="GR34" s="132" t="s">
        <v>286</v>
      </c>
      <c r="GS34" s="190" t="s">
        <v>286</v>
      </c>
      <c r="GT34" s="132" t="s">
        <v>286</v>
      </c>
      <c r="GU34" s="132" t="s">
        <v>286</v>
      </c>
      <c r="GV34" s="132" t="s">
        <v>286</v>
      </c>
      <c r="GW34" s="132" t="s">
        <v>286</v>
      </c>
      <c r="GX34" s="190" t="s">
        <v>286</v>
      </c>
      <c r="GY34" s="190" t="s">
        <v>286</v>
      </c>
      <c r="GZ34" s="190">
        <v>6.3888888888888902</v>
      </c>
      <c r="HA34" s="190">
        <v>1.4705882352941178</v>
      </c>
      <c r="HB34" s="190" t="s">
        <v>286</v>
      </c>
      <c r="HC34" s="190">
        <v>5.9405940594059388</v>
      </c>
      <c r="HD34" s="190">
        <v>4.0540540540540535</v>
      </c>
      <c r="HE34" s="190" t="s">
        <v>286</v>
      </c>
      <c r="HF34" s="190" t="s">
        <v>286</v>
      </c>
      <c r="HG34" s="190" t="s">
        <v>286</v>
      </c>
      <c r="HH34" s="190" t="s">
        <v>286</v>
      </c>
      <c r="HI34" s="190" t="s">
        <v>286</v>
      </c>
      <c r="HJ34" s="190" t="s">
        <v>286</v>
      </c>
      <c r="HK34" s="190" t="s">
        <v>286</v>
      </c>
      <c r="HL34" s="132" t="s">
        <v>286</v>
      </c>
      <c r="HM34" s="132" t="s">
        <v>286</v>
      </c>
      <c r="HN34" s="132" t="s">
        <v>286</v>
      </c>
      <c r="HO34" s="132">
        <v>6.3711911357340698</v>
      </c>
      <c r="HP34" s="190">
        <v>4.9019607843137258</v>
      </c>
      <c r="HQ34" s="132" t="s">
        <v>286</v>
      </c>
      <c r="HR34" s="132">
        <v>8.6092715231788048</v>
      </c>
      <c r="HS34" s="132">
        <v>5.405405405405407</v>
      </c>
      <c r="HT34" s="196" t="s">
        <v>286</v>
      </c>
      <c r="HU34" s="190">
        <v>3.4210526315789505</v>
      </c>
      <c r="HV34" s="192">
        <v>3.2258064516129035</v>
      </c>
      <c r="HW34" s="192" t="s">
        <v>286</v>
      </c>
      <c r="HX34" s="192">
        <v>3.3994334277620406</v>
      </c>
      <c r="HY34" s="192">
        <v>2.7173913043478266</v>
      </c>
      <c r="HZ34" s="192" t="s">
        <v>286</v>
      </c>
      <c r="IA34" s="192">
        <v>5.8988764044943816</v>
      </c>
      <c r="IB34" s="192">
        <v>4.7244094488189008</v>
      </c>
      <c r="IC34" s="192" t="s">
        <v>286</v>
      </c>
      <c r="ID34" s="192">
        <v>1.6574585635359116</v>
      </c>
      <c r="IE34" s="192">
        <v>1.9704433497536951</v>
      </c>
      <c r="IF34" s="192" t="s">
        <v>286</v>
      </c>
      <c r="IG34" s="192">
        <v>3.3112582781456963</v>
      </c>
      <c r="IH34" s="192">
        <v>4.0816326530612246</v>
      </c>
      <c r="II34" s="192">
        <v>3.2178217821782171</v>
      </c>
      <c r="IJ34" s="192">
        <v>8.4210526315789309</v>
      </c>
      <c r="IK34" s="192">
        <v>9.756097560975606</v>
      </c>
      <c r="IL34" s="192">
        <v>2.8391167192429041</v>
      </c>
      <c r="IM34" s="192">
        <v>8.732394366197175</v>
      </c>
      <c r="IN34" s="192">
        <v>8.7431693989071047</v>
      </c>
      <c r="IO34" s="192">
        <v>2.5280898876404496</v>
      </c>
      <c r="IP34" s="192">
        <v>13.841807909604515</v>
      </c>
      <c r="IQ34" s="192">
        <v>9.8425196850393721</v>
      </c>
      <c r="IR34" s="192">
        <v>2.4930747922437702</v>
      </c>
      <c r="IS34" s="192" t="s">
        <v>286</v>
      </c>
      <c r="IT34" s="192" t="s">
        <v>286</v>
      </c>
      <c r="IU34" s="192">
        <v>2.5000000000000013</v>
      </c>
      <c r="IV34" s="192" t="s">
        <v>286</v>
      </c>
      <c r="IW34" s="192" t="s">
        <v>286</v>
      </c>
      <c r="IX34" s="192" t="str">
        <f t="shared" si="43"/>
        <v>--</v>
      </c>
      <c r="IY34" s="192" t="str">
        <f t="shared" si="43"/>
        <v>--</v>
      </c>
      <c r="IZ34" s="192" t="str">
        <f t="shared" si="43"/>
        <v>--</v>
      </c>
      <c r="JA34" s="192" t="str">
        <f t="shared" si="43"/>
        <v>--</v>
      </c>
      <c r="JB34" s="192" t="str">
        <f t="shared" si="43"/>
        <v>--</v>
      </c>
      <c r="JC34" s="243">
        <v>9.2499999999999893</v>
      </c>
      <c r="JD34" s="243">
        <v>12.3778501628664</v>
      </c>
      <c r="JE34" s="243">
        <v>13.297872340425499</v>
      </c>
      <c r="JF34" s="243">
        <v>2.7777777777777799</v>
      </c>
      <c r="JG34" s="243">
        <v>8.2152974504249308</v>
      </c>
      <c r="JH34" s="243">
        <v>18.971061093247599</v>
      </c>
      <c r="JI34" s="243">
        <v>3.7406483790523701</v>
      </c>
      <c r="JJ34" s="243">
        <v>5.8631921824104198</v>
      </c>
      <c r="JK34" s="243">
        <v>7.8947368421052602</v>
      </c>
      <c r="JL34" s="243">
        <v>2.7777777777777799</v>
      </c>
      <c r="JM34" s="243">
        <v>4.8158640226628897</v>
      </c>
      <c r="JN34" s="243">
        <v>9.6463022508038598</v>
      </c>
      <c r="JO34" s="219">
        <v>12.814070351758801</v>
      </c>
      <c r="JP34" s="219">
        <v>21.103896103896101</v>
      </c>
      <c r="JQ34" s="219">
        <v>22.580645161290299</v>
      </c>
      <c r="JR34" s="219">
        <v>6.94444444444445</v>
      </c>
      <c r="JS34" s="219">
        <v>17.714285714285701</v>
      </c>
      <c r="JT34" s="219">
        <v>30.225080385852099</v>
      </c>
      <c r="JU34" s="219">
        <v>9</v>
      </c>
      <c r="JV34" s="219">
        <v>14.332247557003299</v>
      </c>
      <c r="JW34" s="219">
        <v>12.365591397849499</v>
      </c>
      <c r="JX34" s="219">
        <v>5.8171745152354601</v>
      </c>
      <c r="JY34" s="219">
        <v>11.1428571428571</v>
      </c>
      <c r="JZ34" s="219">
        <v>22.258064516129</v>
      </c>
      <c r="KA34" s="219">
        <v>1.53061224489796</v>
      </c>
      <c r="KB34" s="219">
        <v>1.94174757281553</v>
      </c>
      <c r="KC34" s="219">
        <v>1.68539325842697</v>
      </c>
      <c r="KD34" s="219">
        <v>2.8011204481792702</v>
      </c>
      <c r="KE34" s="219">
        <v>2.5936599423631099</v>
      </c>
      <c r="KF34" s="219">
        <v>1.61290322580645</v>
      </c>
      <c r="KG34" s="219">
        <v>1.53061224489796</v>
      </c>
      <c r="KH34" s="219">
        <v>2.2653721682847898</v>
      </c>
      <c r="KI34" s="223">
        <v>0.56179775280898903</v>
      </c>
      <c r="KJ34" s="219">
        <v>1.12044817927171</v>
      </c>
      <c r="KK34" s="219">
        <v>1.7291066282420799</v>
      </c>
      <c r="KL34" s="219">
        <v>3.54838709677419</v>
      </c>
      <c r="KM34" s="219">
        <v>1.0204081632653099</v>
      </c>
      <c r="KN34" s="219">
        <v>1.61812297734628</v>
      </c>
      <c r="KO34" s="223">
        <v>0.56179775280898903</v>
      </c>
      <c r="KP34" s="219">
        <v>1.1235955056179801</v>
      </c>
      <c r="KQ34" s="219">
        <v>1.44092219020173</v>
      </c>
      <c r="KR34" s="219">
        <v>2.5806451612903198</v>
      </c>
      <c r="KS34" s="219">
        <v>1.01781170483461</v>
      </c>
      <c r="KT34" s="219">
        <v>1.6286644951140099</v>
      </c>
      <c r="KU34" s="219">
        <v>0</v>
      </c>
      <c r="KV34" s="219">
        <v>1.12044817927171</v>
      </c>
      <c r="KW34" s="219">
        <v>1.44092219020173</v>
      </c>
      <c r="KX34" s="219">
        <v>1.93548387096774</v>
      </c>
      <c r="KY34" s="223">
        <v>0.76335877862595303</v>
      </c>
      <c r="KZ34" s="219">
        <v>1.62337662337662</v>
      </c>
      <c r="LA34" s="219">
        <v>0</v>
      </c>
      <c r="LB34" s="223">
        <v>0.56179775280898903</v>
      </c>
      <c r="LC34" s="219">
        <v>1.15273775216138</v>
      </c>
      <c r="LD34" s="223">
        <v>0.32258064516128998</v>
      </c>
      <c r="LE34" s="223">
        <v>0.50890585241730202</v>
      </c>
      <c r="LF34" s="219">
        <v>1.2944983818770199</v>
      </c>
      <c r="LG34" s="219">
        <v>0</v>
      </c>
      <c r="LH34" s="223">
        <v>0.84033613445378097</v>
      </c>
      <c r="LI34" s="223">
        <v>0.86455331412103698</v>
      </c>
      <c r="LJ34" s="223">
        <v>0.64724919093851097</v>
      </c>
      <c r="LK34" s="219">
        <v>1.5228426395939101</v>
      </c>
      <c r="LL34" s="219">
        <v>2.5889967637540399</v>
      </c>
      <c r="LM34" s="223">
        <v>0.56179775280898903</v>
      </c>
      <c r="LN34" s="219">
        <v>1.1235955056179801</v>
      </c>
      <c r="LO34" s="219">
        <v>1.71919770773639</v>
      </c>
      <c r="LP34" s="219">
        <v>1.94174757281553</v>
      </c>
      <c r="LQ34" s="219">
        <v>1.5228426395939101</v>
      </c>
      <c r="LR34" s="219">
        <v>3.88349514563106</v>
      </c>
      <c r="LS34" s="219">
        <v>1.68539325842697</v>
      </c>
      <c r="LT34" s="219">
        <v>1.9662921348314599</v>
      </c>
      <c r="LU34" s="219">
        <v>2.2922636103151901</v>
      </c>
      <c r="LV34" s="219">
        <v>4.2071197411003203</v>
      </c>
      <c r="LW34" s="219">
        <v>2.0304568527918798</v>
      </c>
      <c r="LX34" s="219">
        <v>3.8834951456310698</v>
      </c>
      <c r="LY34" s="219">
        <v>2.2346368715083802</v>
      </c>
      <c r="LZ34" s="219">
        <v>2.8169014084507098</v>
      </c>
      <c r="MA34" s="219">
        <v>5.45977011494253</v>
      </c>
      <c r="MB34" s="219">
        <v>5.1948051948052001</v>
      </c>
      <c r="MC34" s="219">
        <v>1.0152284263959399</v>
      </c>
      <c r="MD34" s="219">
        <v>2.5889967637540501</v>
      </c>
      <c r="ME34" s="223">
        <v>0.55865921787709505</v>
      </c>
      <c r="MF34" s="219">
        <v>1.12676056338028</v>
      </c>
      <c r="MG34" s="219">
        <v>1.71919770773639</v>
      </c>
      <c r="MH34" s="219">
        <v>3.55987055016181</v>
      </c>
      <c r="MI34" s="190" t="str">
        <f t="shared" si="44"/>
        <v>--</v>
      </c>
      <c r="MJ34" s="190" t="str">
        <f t="shared" si="44"/>
        <v>--</v>
      </c>
      <c r="MK34" s="190" t="str">
        <f t="shared" si="44"/>
        <v>--</v>
      </c>
      <c r="ML34" s="190" t="str">
        <f t="shared" si="44"/>
        <v>--</v>
      </c>
      <c r="MM34" s="190" t="str">
        <f t="shared" si="44"/>
        <v>--</v>
      </c>
      <c r="MN34" s="190" t="str">
        <f t="shared" si="44"/>
        <v>--</v>
      </c>
      <c r="MO34" s="190" t="str">
        <f t="shared" si="44"/>
        <v>--</v>
      </c>
      <c r="MP34" s="190" t="str">
        <f t="shared" si="44"/>
        <v>--</v>
      </c>
      <c r="MQ34" s="190" t="str">
        <f t="shared" si="44"/>
        <v>--</v>
      </c>
      <c r="MR34" s="190" t="str">
        <f t="shared" si="44"/>
        <v>--</v>
      </c>
      <c r="MS34" s="190" t="str">
        <f t="shared" si="45"/>
        <v>--</v>
      </c>
      <c r="MT34" s="190" t="str">
        <f t="shared" si="45"/>
        <v>--</v>
      </c>
      <c r="MU34" s="190" t="str">
        <f t="shared" si="45"/>
        <v>--</v>
      </c>
      <c r="MV34" s="190" t="str">
        <f t="shared" si="45"/>
        <v>--</v>
      </c>
      <c r="MW34" s="190" t="str">
        <f t="shared" si="45"/>
        <v>--</v>
      </c>
      <c r="MX34" s="190" t="str">
        <f t="shared" si="45"/>
        <v>--</v>
      </c>
      <c r="MY34" s="190" t="str">
        <f t="shared" si="45"/>
        <v>--</v>
      </c>
      <c r="MZ34" s="190" t="str">
        <f t="shared" si="45"/>
        <v>--</v>
      </c>
      <c r="NA34" s="190" t="str">
        <f t="shared" si="45"/>
        <v>--</v>
      </c>
      <c r="NB34" s="190" t="str">
        <f t="shared" si="45"/>
        <v>--</v>
      </c>
      <c r="NC34" s="190" t="str">
        <f t="shared" si="46"/>
        <v>--</v>
      </c>
      <c r="ND34" s="190" t="str">
        <f t="shared" si="46"/>
        <v>--</v>
      </c>
      <c r="NE34" s="190" t="str">
        <f t="shared" si="46"/>
        <v>--</v>
      </c>
      <c r="NF34" s="190" t="str">
        <f t="shared" si="46"/>
        <v>--</v>
      </c>
      <c r="NG34" s="190" t="str">
        <f t="shared" si="46"/>
        <v>--</v>
      </c>
      <c r="NH34" s="190" t="str">
        <f t="shared" si="46"/>
        <v>--</v>
      </c>
      <c r="NI34" s="190" t="str">
        <f t="shared" si="46"/>
        <v>--</v>
      </c>
      <c r="NJ34" s="190" t="str">
        <f t="shared" si="46"/>
        <v>--</v>
      </c>
      <c r="NL34" s="378" t="str">
        <f t="shared" si="4"/>
        <v>--</v>
      </c>
      <c r="NM34" s="381">
        <v>3.3232628398791553</v>
      </c>
      <c r="NN34" s="381">
        <v>7.4829931972789083</v>
      </c>
      <c r="NO34" s="381">
        <v>7.916666666666667</v>
      </c>
      <c r="NP34" s="378" t="str">
        <f t="shared" si="5"/>
        <v>--</v>
      </c>
      <c r="NQ34" s="381">
        <v>1.3661202185792354</v>
      </c>
      <c r="NR34" s="378" t="str">
        <f t="shared" si="6"/>
        <v>--</v>
      </c>
      <c r="NS34" s="381">
        <v>9.3994778067885179</v>
      </c>
      <c r="NT34" s="378" t="str">
        <f t="shared" si="7"/>
        <v>--</v>
      </c>
      <c r="NU34" s="381">
        <v>21.004566210045656</v>
      </c>
      <c r="NV34" s="378" t="str">
        <f t="shared" si="8"/>
        <v>--</v>
      </c>
      <c r="NW34" s="381">
        <v>2.1212121212121215</v>
      </c>
      <c r="NX34" s="378" t="str">
        <f t="shared" si="9"/>
        <v>--</v>
      </c>
      <c r="NY34" s="381">
        <v>8.5443037974683591</v>
      </c>
      <c r="NZ34" s="378" t="str">
        <f t="shared" si="10"/>
        <v>--</v>
      </c>
      <c r="OA34" s="381">
        <v>20.37037037037037</v>
      </c>
      <c r="OB34" s="378" t="str">
        <f t="shared" si="11"/>
        <v>--</v>
      </c>
      <c r="OC34" s="378" t="str">
        <f t="shared" si="11"/>
        <v>--</v>
      </c>
      <c r="OD34" s="381">
        <v>5.7644110275689249</v>
      </c>
      <c r="OE34" s="381">
        <v>6.8627450980392162</v>
      </c>
      <c r="OF34" s="381">
        <v>10.000000000000002</v>
      </c>
      <c r="OG34" s="378" t="str">
        <f t="shared" si="40"/>
        <v>--</v>
      </c>
      <c r="OH34" s="378" t="str">
        <f t="shared" si="40"/>
        <v>--</v>
      </c>
      <c r="OI34" s="378" t="str">
        <f t="shared" si="40"/>
        <v>--</v>
      </c>
      <c r="OJ34" s="381">
        <v>1.3927576601671317</v>
      </c>
      <c r="OK34" s="381">
        <v>3.4090909090909092</v>
      </c>
      <c r="OL34" s="381">
        <v>8.3870967741935445</v>
      </c>
      <c r="OM34" s="378" t="str">
        <f t="shared" si="41"/>
        <v>--</v>
      </c>
      <c r="ON34" s="378" t="str">
        <f t="shared" si="41"/>
        <v>--</v>
      </c>
      <c r="OO34" s="378" t="str">
        <f t="shared" si="41"/>
        <v>--</v>
      </c>
      <c r="OP34" s="381">
        <v>0.90361445783132566</v>
      </c>
      <c r="OQ34" s="381">
        <v>2.7397260273972597</v>
      </c>
      <c r="OR34" s="381">
        <v>4.6025104602510458</v>
      </c>
      <c r="OS34" s="378" t="str">
        <f t="shared" si="42"/>
        <v>--</v>
      </c>
      <c r="OT34" s="378" t="str">
        <f t="shared" si="42"/>
        <v>--</v>
      </c>
      <c r="OU34" s="381">
        <v>1.2084592145015103</v>
      </c>
      <c r="OV34" s="381">
        <v>2.0338983050847452</v>
      </c>
      <c r="OW34" s="381">
        <v>3.7974683544303818</v>
      </c>
      <c r="OX34" s="378" t="str">
        <f t="shared" si="15"/>
        <v>--</v>
      </c>
      <c r="OY34" s="381">
        <v>9.1922005571030638</v>
      </c>
      <c r="OZ34" s="381">
        <v>18.181818181818169</v>
      </c>
      <c r="PA34" s="381">
        <v>28.938906752411576</v>
      </c>
      <c r="PB34" s="378" t="str">
        <f t="shared" si="16"/>
        <v>--</v>
      </c>
      <c r="PC34" s="381">
        <v>16.109422492401215</v>
      </c>
      <c r="PD34" s="381">
        <v>28.911564625850335</v>
      </c>
      <c r="PE34" s="381">
        <v>33.333333333333286</v>
      </c>
      <c r="PF34" s="378" t="str">
        <f t="shared" si="17"/>
        <v>--</v>
      </c>
      <c r="PG34" s="381">
        <v>8.8050314465408732</v>
      </c>
      <c r="PH34" s="381">
        <v>16.955017301038048</v>
      </c>
      <c r="PI34" s="381">
        <v>27.310924369747898</v>
      </c>
      <c r="PJ34" s="378" t="str">
        <f t="shared" si="18"/>
        <v>--</v>
      </c>
      <c r="PK34" s="381">
        <v>5.1671732522796319</v>
      </c>
      <c r="PL34" s="381">
        <v>12.32876712328768</v>
      </c>
      <c r="PM34" s="381">
        <v>20.833333333333357</v>
      </c>
      <c r="PN34" s="378" t="str">
        <f t="shared" si="19"/>
        <v>--</v>
      </c>
      <c r="PO34" s="381">
        <v>6.5217391304347823</v>
      </c>
      <c r="PP34" s="381">
        <v>3.4602076124567485</v>
      </c>
      <c r="PQ34" s="381">
        <v>1.6806722689075628</v>
      </c>
      <c r="PR34" s="378" t="str">
        <f t="shared" si="20"/>
        <v>--</v>
      </c>
      <c r="PS34" s="381">
        <v>1.2500000000000004</v>
      </c>
      <c r="PT34" s="381">
        <v>4.1522491349480957</v>
      </c>
      <c r="PU34" s="381">
        <v>2.5316455696202547</v>
      </c>
      <c r="PV34" s="378" t="str">
        <f t="shared" si="21"/>
        <v>--</v>
      </c>
      <c r="PW34" s="381">
        <v>0.62500000000000011</v>
      </c>
      <c r="PX34" s="381">
        <v>1.3888888888888895</v>
      </c>
      <c r="PY34" s="381">
        <v>1.2605042016806727</v>
      </c>
      <c r="PZ34" s="378" t="str">
        <f t="shared" si="22"/>
        <v>--</v>
      </c>
      <c r="QA34" s="381">
        <v>0.31152647975077885</v>
      </c>
      <c r="QB34" s="381">
        <v>0</v>
      </c>
      <c r="QC34" s="381">
        <v>1.2658227848101273</v>
      </c>
      <c r="QD34" s="378" t="str">
        <f t="shared" si="23"/>
        <v>--</v>
      </c>
      <c r="QE34" s="381">
        <v>0.31446540880503154</v>
      </c>
      <c r="QF34" s="381">
        <v>0</v>
      </c>
      <c r="QG34" s="381">
        <v>0.42194092827004231</v>
      </c>
      <c r="QH34" s="378" t="str">
        <f t="shared" si="24"/>
        <v>--</v>
      </c>
      <c r="QI34" s="381">
        <v>0.62305295950155759</v>
      </c>
      <c r="QJ34" s="381">
        <v>0.34722222222222238</v>
      </c>
      <c r="QK34" s="381">
        <v>0.42194092827004215</v>
      </c>
    </row>
    <row r="35" spans="1:453" x14ac:dyDescent="0.25">
      <c r="A35" s="114">
        <v>31</v>
      </c>
      <c r="B35" s="93" t="s">
        <v>31</v>
      </c>
      <c r="C35" s="189">
        <v>11.405295315682281</v>
      </c>
      <c r="D35" s="189">
        <v>40.961538461538446</v>
      </c>
      <c r="E35" s="189">
        <v>50.617283950617285</v>
      </c>
      <c r="F35" s="189">
        <v>4.1775456919060057</v>
      </c>
      <c r="G35" s="189">
        <v>24.181360201511335</v>
      </c>
      <c r="H35" s="189">
        <v>43.94736842105263</v>
      </c>
      <c r="I35" s="189">
        <v>5.1829268292682888</v>
      </c>
      <c r="J35" s="189">
        <v>16.786570743405278</v>
      </c>
      <c r="K35" s="189">
        <v>37.356321839080451</v>
      </c>
      <c r="L35" s="189">
        <v>4.5161290322580658</v>
      </c>
      <c r="M35" s="190">
        <v>17.352941176470587</v>
      </c>
      <c r="N35" s="190">
        <v>22.594142259414234</v>
      </c>
      <c r="O35" s="190">
        <v>3.6407766990291268</v>
      </c>
      <c r="P35" s="190">
        <v>11.547911547911534</v>
      </c>
      <c r="Q35" s="190">
        <v>23.248407643312103</v>
      </c>
      <c r="R35" s="190" t="s">
        <v>286</v>
      </c>
      <c r="S35" s="190" t="s">
        <v>286</v>
      </c>
      <c r="T35" s="190" t="s">
        <v>286</v>
      </c>
      <c r="U35" s="190">
        <v>4.9608355091383753</v>
      </c>
      <c r="V35" s="190">
        <v>23.677581863979857</v>
      </c>
      <c r="W35" s="190">
        <v>43.766578249336867</v>
      </c>
      <c r="X35" s="190">
        <v>5.8103975535168217</v>
      </c>
      <c r="Y35" s="190">
        <v>17.464114832535884</v>
      </c>
      <c r="Z35" s="190">
        <v>38.728323699421971</v>
      </c>
      <c r="AA35" s="190">
        <v>4.5307443365695788</v>
      </c>
      <c r="AB35" s="132">
        <v>19.596541786743526</v>
      </c>
      <c r="AC35" s="132">
        <v>23.651452282157681</v>
      </c>
      <c r="AD35" s="132">
        <v>4.3165467625899243</v>
      </c>
      <c r="AE35" s="132">
        <v>12.745098039215691</v>
      </c>
      <c r="AF35" s="190">
        <v>24.290220820189283</v>
      </c>
      <c r="AG35" s="189">
        <v>2.8513238289205702</v>
      </c>
      <c r="AH35" s="189">
        <v>10.96153846153846</v>
      </c>
      <c r="AI35" s="191">
        <v>25.308641975308628</v>
      </c>
      <c r="AJ35" s="191">
        <v>1.044386422976501</v>
      </c>
      <c r="AK35" s="190">
        <v>4.7858942065491181</v>
      </c>
      <c r="AL35" s="190">
        <v>16.842105263157887</v>
      </c>
      <c r="AM35" s="190">
        <v>1.8292682926829267</v>
      </c>
      <c r="AN35" s="190">
        <v>4.7961630695443658</v>
      </c>
      <c r="AO35" s="190">
        <v>15.517241379310342</v>
      </c>
      <c r="AP35" s="190">
        <v>0.3225806451612902</v>
      </c>
      <c r="AQ35" s="190">
        <v>5.294117647058826</v>
      </c>
      <c r="AR35" s="190">
        <v>5.8577405857740583</v>
      </c>
      <c r="AS35" s="190">
        <v>0.24271844660194158</v>
      </c>
      <c r="AT35" s="190">
        <v>2.7027027027027013</v>
      </c>
      <c r="AU35" s="190">
        <v>6.0509554140127388</v>
      </c>
      <c r="AV35" s="190" t="s">
        <v>286</v>
      </c>
      <c r="AW35" s="190" t="s">
        <v>286</v>
      </c>
      <c r="AX35" s="132" t="s">
        <v>286</v>
      </c>
      <c r="AY35" s="132" t="s">
        <v>286</v>
      </c>
      <c r="AZ35" s="132" t="s">
        <v>286</v>
      </c>
      <c r="BA35" s="132" t="s">
        <v>286</v>
      </c>
      <c r="BB35" s="190" t="s">
        <v>286</v>
      </c>
      <c r="BC35" s="132" t="s">
        <v>286</v>
      </c>
      <c r="BD35" s="132" t="s">
        <v>286</v>
      </c>
      <c r="BE35" s="132">
        <v>2.9032258064516125</v>
      </c>
      <c r="BF35" s="132">
        <v>12.10374639769452</v>
      </c>
      <c r="BG35" s="190">
        <v>12.916666666666668</v>
      </c>
      <c r="BH35" s="132">
        <v>1.4527845036319615</v>
      </c>
      <c r="BI35" s="132">
        <v>12.00980392156862</v>
      </c>
      <c r="BJ35" s="132">
        <v>19.558359621451114</v>
      </c>
      <c r="BK35" s="132">
        <v>6.4239828693790146</v>
      </c>
      <c r="BL35" s="190">
        <v>35.363457760314354</v>
      </c>
      <c r="BM35" s="132">
        <v>41.875000000000028</v>
      </c>
      <c r="BN35" s="192">
        <v>3.2967032967032983</v>
      </c>
      <c r="BO35" s="192">
        <v>25.587467362924308</v>
      </c>
      <c r="BP35" s="192">
        <v>37.967914438502639</v>
      </c>
      <c r="BQ35" s="190">
        <v>3.9344262295081984</v>
      </c>
      <c r="BR35" s="132">
        <v>21.717171717171698</v>
      </c>
      <c r="BS35" s="132">
        <v>40.782122905027933</v>
      </c>
      <c r="BT35" s="132">
        <v>3.2786885245901645</v>
      </c>
      <c r="BU35" s="190">
        <v>21.450151057401811</v>
      </c>
      <c r="BV35" s="132">
        <v>28.326180257510735</v>
      </c>
      <c r="BW35" s="132">
        <v>3.6855036855036891</v>
      </c>
      <c r="BX35" s="132">
        <v>17.999999999999993</v>
      </c>
      <c r="BY35" s="190">
        <v>25</v>
      </c>
      <c r="BZ35" s="132">
        <v>2.3554603854389731</v>
      </c>
      <c r="CA35" s="132">
        <v>24.754420432220037</v>
      </c>
      <c r="CB35" s="132">
        <v>26.875000000000004</v>
      </c>
      <c r="CC35" s="190">
        <v>2.197802197802198</v>
      </c>
      <c r="CD35" s="132">
        <v>18.015665796344635</v>
      </c>
      <c r="CE35" s="132">
        <v>26.737967914438507</v>
      </c>
      <c r="CF35" s="132">
        <v>2.9508196721311477</v>
      </c>
      <c r="CG35" s="190">
        <v>13.636363636363642</v>
      </c>
      <c r="CH35" s="132">
        <v>27.932960893854748</v>
      </c>
      <c r="CI35" s="132">
        <v>2.2950819672131164</v>
      </c>
      <c r="CJ35" s="132">
        <v>13.595166163141998</v>
      </c>
      <c r="CK35" s="132">
        <v>18.025751072961381</v>
      </c>
      <c r="CL35" s="132">
        <v>2.2113022113022121</v>
      </c>
      <c r="CM35" s="132">
        <v>10.749999999999993</v>
      </c>
      <c r="CN35" s="132">
        <v>15.384615384615381</v>
      </c>
      <c r="CO35" s="132">
        <v>7.8891257995735637</v>
      </c>
      <c r="CP35" s="190">
        <v>9.2156862745098032</v>
      </c>
      <c r="CQ35" s="132">
        <v>4.3750000000000018</v>
      </c>
      <c r="CR35" s="132">
        <v>3.5714285714285707</v>
      </c>
      <c r="CS35" s="192">
        <v>6.510416666666667</v>
      </c>
      <c r="CT35" s="192">
        <v>3.7634408602150566</v>
      </c>
      <c r="CU35" s="190">
        <v>4.934210526315792</v>
      </c>
      <c r="CV35" s="132">
        <v>4.2713567839195994</v>
      </c>
      <c r="CW35" s="132">
        <v>6.145251396648046</v>
      </c>
      <c r="CX35" s="192">
        <v>5.0167224080267552</v>
      </c>
      <c r="CY35" s="192">
        <v>5.3627760252365926</v>
      </c>
      <c r="CZ35" s="190">
        <v>2.2222222222222237</v>
      </c>
      <c r="DA35" s="132">
        <v>3.836317135549872</v>
      </c>
      <c r="DB35" s="132">
        <v>8.9743589743589727</v>
      </c>
      <c r="DC35" s="192">
        <v>2.9220779220779218</v>
      </c>
      <c r="DD35" s="192" t="s">
        <v>286</v>
      </c>
      <c r="DE35" s="190">
        <v>8.3984374999999929</v>
      </c>
      <c r="DF35" s="132">
        <v>5.6603773584905674</v>
      </c>
      <c r="DG35" s="132" t="s">
        <v>286</v>
      </c>
      <c r="DH35" s="192">
        <v>4.427083333333333</v>
      </c>
      <c r="DI35" s="192">
        <v>7.5067024128686333</v>
      </c>
      <c r="DJ35" s="190" t="s">
        <v>286</v>
      </c>
      <c r="DK35" s="132">
        <v>4.2713567839195958</v>
      </c>
      <c r="DL35" s="132">
        <v>6.179775280898876</v>
      </c>
      <c r="DM35" s="132" t="s">
        <v>286</v>
      </c>
      <c r="DN35" s="132">
        <v>2.8391167192429023</v>
      </c>
      <c r="DO35" s="190">
        <v>2.2321428571428585</v>
      </c>
      <c r="DP35" s="132" t="s">
        <v>286</v>
      </c>
      <c r="DQ35" s="132">
        <v>5.6555269922879168</v>
      </c>
      <c r="DR35" s="132">
        <v>0.64935064935064946</v>
      </c>
      <c r="DS35" s="132" t="s">
        <v>286</v>
      </c>
      <c r="DT35" s="190" t="s">
        <v>286</v>
      </c>
      <c r="DU35" s="194" t="s">
        <v>286</v>
      </c>
      <c r="DV35" s="194" t="s">
        <v>286</v>
      </c>
      <c r="DW35" s="192">
        <v>4.1558441558441546</v>
      </c>
      <c r="DX35" s="194">
        <v>4.8257372654155493</v>
      </c>
      <c r="DY35" s="190" t="s">
        <v>286</v>
      </c>
      <c r="DZ35" s="190">
        <v>3.274559193954659</v>
      </c>
      <c r="EA35" s="190">
        <v>3.3707865168539342</v>
      </c>
      <c r="EB35" s="190" t="s">
        <v>286</v>
      </c>
      <c r="EC35" s="190">
        <v>2.5396825396825413</v>
      </c>
      <c r="ED35" s="190">
        <v>2.2123893805309742</v>
      </c>
      <c r="EE35" s="190" t="s">
        <v>286</v>
      </c>
      <c r="EF35" s="190">
        <v>3.1007751937984498</v>
      </c>
      <c r="EG35" s="190">
        <v>1.6339869281045749</v>
      </c>
      <c r="EH35" s="190" t="s">
        <v>286</v>
      </c>
      <c r="EI35" s="190">
        <v>10.3921568627451</v>
      </c>
      <c r="EJ35" s="190">
        <v>10.625000000000004</v>
      </c>
      <c r="EK35" s="190" t="s">
        <v>286</v>
      </c>
      <c r="EL35" s="132">
        <v>3.6458333333333317</v>
      </c>
      <c r="EM35" s="132">
        <v>11.260053619302949</v>
      </c>
      <c r="EN35" s="132" t="s">
        <v>286</v>
      </c>
      <c r="EO35" s="132">
        <v>6.2972292191435804</v>
      </c>
      <c r="EP35" s="190">
        <v>10.674157303370778</v>
      </c>
      <c r="EQ35" s="132" t="s">
        <v>286</v>
      </c>
      <c r="ER35" s="132">
        <v>1.9047619047619058</v>
      </c>
      <c r="ES35" s="132">
        <v>3.5555555555555562</v>
      </c>
      <c r="ET35" s="132" t="s">
        <v>286</v>
      </c>
      <c r="EU35" s="190">
        <v>2.0671834625322991</v>
      </c>
      <c r="EV35" s="132">
        <v>1.960784313725491</v>
      </c>
      <c r="EW35" s="132" t="s">
        <v>286</v>
      </c>
      <c r="EX35" s="132">
        <v>6.4579256360078308</v>
      </c>
      <c r="EY35" s="132">
        <v>3.7735849056603774</v>
      </c>
      <c r="EZ35" s="190" t="s">
        <v>286</v>
      </c>
      <c r="FA35" s="132">
        <v>3.9062500000000031</v>
      </c>
      <c r="FB35" s="132">
        <v>3.7533512064343184</v>
      </c>
      <c r="FC35" s="132" t="s">
        <v>286</v>
      </c>
      <c r="FD35" s="132">
        <v>2.4937655860349111</v>
      </c>
      <c r="FE35" s="190">
        <v>5.6179775280898836</v>
      </c>
      <c r="FF35" s="132" t="s">
        <v>286</v>
      </c>
      <c r="FG35" s="132">
        <v>0.63291139240506333</v>
      </c>
      <c r="FH35" s="132">
        <v>2.2421524663677141</v>
      </c>
      <c r="FI35" s="132" t="s">
        <v>286</v>
      </c>
      <c r="FJ35" s="190">
        <v>1.5544041450777204</v>
      </c>
      <c r="FK35" s="132">
        <v>0.65359477124183019</v>
      </c>
      <c r="FL35" s="132" t="s">
        <v>286</v>
      </c>
      <c r="FM35" s="132" t="s">
        <v>286</v>
      </c>
      <c r="FN35" s="132" t="s">
        <v>286</v>
      </c>
      <c r="FO35" s="190" t="s">
        <v>286</v>
      </c>
      <c r="FP35" s="132">
        <v>6.2500000000000018</v>
      </c>
      <c r="FQ35" s="132">
        <v>11.260053619302949</v>
      </c>
      <c r="FR35" s="132" t="s">
        <v>286</v>
      </c>
      <c r="FS35" s="132">
        <v>5.2763819095477391</v>
      </c>
      <c r="FT35" s="190">
        <v>11.797752808988774</v>
      </c>
      <c r="FU35" s="132" t="s">
        <v>286</v>
      </c>
      <c r="FV35" s="132">
        <v>1.5772870662460574</v>
      </c>
      <c r="FW35" s="132">
        <v>1.7777777777777783</v>
      </c>
      <c r="FX35" s="132" t="s">
        <v>286</v>
      </c>
      <c r="FY35" s="190">
        <v>1.818181818181819</v>
      </c>
      <c r="FZ35" s="132">
        <v>1.3071895424836604</v>
      </c>
      <c r="GA35" s="132" t="s">
        <v>286</v>
      </c>
      <c r="GB35" s="132" t="s">
        <v>286</v>
      </c>
      <c r="GC35" s="132" t="s">
        <v>286</v>
      </c>
      <c r="GD35" s="190" t="s">
        <v>286</v>
      </c>
      <c r="GE35" s="132" t="s">
        <v>286</v>
      </c>
      <c r="GF35" s="132" t="s">
        <v>286</v>
      </c>
      <c r="GG35" s="132" t="s">
        <v>286</v>
      </c>
      <c r="GH35" s="132" t="s">
        <v>286</v>
      </c>
      <c r="GI35" s="190" t="s">
        <v>286</v>
      </c>
      <c r="GJ35" s="132" t="s">
        <v>286</v>
      </c>
      <c r="GK35" s="132">
        <v>4.113924050632912</v>
      </c>
      <c r="GL35" s="132">
        <v>2.2222222222222219</v>
      </c>
      <c r="GM35" s="197" t="s">
        <v>286</v>
      </c>
      <c r="GN35" s="190">
        <v>5.440414507772025</v>
      </c>
      <c r="GO35" s="132">
        <v>4.2483660130718937</v>
      </c>
      <c r="GP35" s="132" t="s">
        <v>286</v>
      </c>
      <c r="GQ35" s="132" t="s">
        <v>286</v>
      </c>
      <c r="GR35" s="132" t="s">
        <v>286</v>
      </c>
      <c r="GS35" s="190" t="s">
        <v>286</v>
      </c>
      <c r="GT35" s="132" t="s">
        <v>286</v>
      </c>
      <c r="GU35" s="132" t="s">
        <v>286</v>
      </c>
      <c r="GV35" s="132" t="s">
        <v>286</v>
      </c>
      <c r="GW35" s="132" t="s">
        <v>286</v>
      </c>
      <c r="GX35" s="190" t="s">
        <v>286</v>
      </c>
      <c r="GY35" s="190" t="s">
        <v>286</v>
      </c>
      <c r="GZ35" s="190">
        <v>6.3091482649842332</v>
      </c>
      <c r="HA35" s="190">
        <v>5.7777777777777777</v>
      </c>
      <c r="HB35" s="190" t="s">
        <v>286</v>
      </c>
      <c r="HC35" s="190">
        <v>8.0310880829015545</v>
      </c>
      <c r="HD35" s="190">
        <v>6.5359477124183023</v>
      </c>
      <c r="HE35" s="190" t="s">
        <v>286</v>
      </c>
      <c r="HF35" s="190" t="s">
        <v>286</v>
      </c>
      <c r="HG35" s="190" t="s">
        <v>286</v>
      </c>
      <c r="HH35" s="190" t="s">
        <v>286</v>
      </c>
      <c r="HI35" s="190" t="s">
        <v>286</v>
      </c>
      <c r="HJ35" s="190" t="s">
        <v>286</v>
      </c>
      <c r="HK35" s="190" t="s">
        <v>286</v>
      </c>
      <c r="HL35" s="132" t="s">
        <v>286</v>
      </c>
      <c r="HM35" s="132" t="s">
        <v>286</v>
      </c>
      <c r="HN35" s="132" t="s">
        <v>286</v>
      </c>
      <c r="HO35" s="132">
        <v>6.6455696202531662</v>
      </c>
      <c r="HP35" s="190">
        <v>7.5555555555555562</v>
      </c>
      <c r="HQ35" s="132" t="s">
        <v>286</v>
      </c>
      <c r="HR35" s="132">
        <v>7.5324675324675336</v>
      </c>
      <c r="HS35" s="132">
        <v>6.8852459016393421</v>
      </c>
      <c r="HT35" s="196" t="s">
        <v>286</v>
      </c>
      <c r="HU35" s="190">
        <v>9.2337917485265404</v>
      </c>
      <c r="HV35" s="192">
        <v>4.4025157232704428</v>
      </c>
      <c r="HW35" s="192" t="s">
        <v>286</v>
      </c>
      <c r="HX35" s="192">
        <v>4.166666666666667</v>
      </c>
      <c r="HY35" s="192">
        <v>6.4171122994652379</v>
      </c>
      <c r="HZ35" s="192" t="s">
        <v>286</v>
      </c>
      <c r="IA35" s="192">
        <v>4</v>
      </c>
      <c r="IB35" s="192">
        <v>5.6179775280898898</v>
      </c>
      <c r="IC35" s="192" t="s">
        <v>286</v>
      </c>
      <c r="ID35" s="192">
        <v>1.8867924528301907</v>
      </c>
      <c r="IE35" s="192">
        <v>2.2222222222222237</v>
      </c>
      <c r="IF35" s="192" t="s">
        <v>286</v>
      </c>
      <c r="IG35" s="192">
        <v>3.8961038961038987</v>
      </c>
      <c r="IH35" s="192">
        <v>3.2467532467532472</v>
      </c>
      <c r="II35" s="192">
        <v>5.3533190578158454</v>
      </c>
      <c r="IJ35" s="192">
        <v>15.204678362573123</v>
      </c>
      <c r="IK35" s="192">
        <v>13.836477987421382</v>
      </c>
      <c r="IL35" s="192">
        <v>3.3149171270718245</v>
      </c>
      <c r="IM35" s="192">
        <v>10.389610389610393</v>
      </c>
      <c r="IN35" s="192">
        <v>15.549597855227892</v>
      </c>
      <c r="IO35" s="192">
        <v>1.9672131147540985</v>
      </c>
      <c r="IP35" s="192">
        <v>11.249999999999998</v>
      </c>
      <c r="IQ35" s="192">
        <v>14.044943820224734</v>
      </c>
      <c r="IR35" s="192">
        <v>2.3333333333333321</v>
      </c>
      <c r="IS35" s="192" t="s">
        <v>286</v>
      </c>
      <c r="IT35" s="192" t="s">
        <v>286</v>
      </c>
      <c r="IU35" s="192">
        <v>2.0408163265306136</v>
      </c>
      <c r="IV35" s="192" t="s">
        <v>286</v>
      </c>
      <c r="IW35" s="192" t="s">
        <v>286</v>
      </c>
      <c r="IX35" s="192" t="str">
        <f t="shared" ref="IX35:JB44" si="58">"--"</f>
        <v>--</v>
      </c>
      <c r="IY35" s="192" t="str">
        <f t="shared" si="58"/>
        <v>--</v>
      </c>
      <c r="IZ35" s="192" t="str">
        <f t="shared" si="58"/>
        <v>--</v>
      </c>
      <c r="JA35" s="192" t="str">
        <f t="shared" si="58"/>
        <v>--</v>
      </c>
      <c r="JB35" s="192" t="str">
        <f t="shared" si="58"/>
        <v>--</v>
      </c>
      <c r="JC35" s="243">
        <v>6.4267352185090001</v>
      </c>
      <c r="JD35" s="243">
        <v>13.170731707317101</v>
      </c>
      <c r="JE35" s="243">
        <v>17.7777777777778</v>
      </c>
      <c r="JF35" s="243">
        <v>6.4245810055865897</v>
      </c>
      <c r="JG35" s="243">
        <v>9.32642487046631</v>
      </c>
      <c r="JH35" s="243">
        <v>14.179104477611901</v>
      </c>
      <c r="JI35" s="243">
        <v>6.4267352185090001</v>
      </c>
      <c r="JJ35" s="243">
        <v>7.8239608801956004</v>
      </c>
      <c r="JK35" s="243">
        <v>10.3703703703704</v>
      </c>
      <c r="JL35" s="243">
        <v>5.3072625698323996</v>
      </c>
      <c r="JM35" s="243">
        <v>8.2901554404145106</v>
      </c>
      <c r="JN35" s="243">
        <v>14.869888475836399</v>
      </c>
      <c r="JO35" s="219">
        <v>5.4545454545454604</v>
      </c>
      <c r="JP35" s="219">
        <v>16.049382716049401</v>
      </c>
      <c r="JQ35" s="219">
        <v>24.814814814814799</v>
      </c>
      <c r="JR35" s="219">
        <v>9.7765363128491494</v>
      </c>
      <c r="JS35" s="219">
        <v>15.143603133159299</v>
      </c>
      <c r="JT35" s="219">
        <v>27.238805970149201</v>
      </c>
      <c r="JU35" s="219">
        <v>4.6511627906976702</v>
      </c>
      <c r="JV35" s="219">
        <v>10.3703703703704</v>
      </c>
      <c r="JW35" s="219">
        <v>12.962962962962999</v>
      </c>
      <c r="JX35" s="219">
        <v>8.0779944289693493</v>
      </c>
      <c r="JY35" s="219">
        <v>10.4166666666667</v>
      </c>
      <c r="JZ35" s="219">
        <v>21.268656716417901</v>
      </c>
      <c r="KA35" s="223">
        <v>0.52219321148825004</v>
      </c>
      <c r="KB35" s="219">
        <v>2.2167487684729101</v>
      </c>
      <c r="KC35" s="219">
        <v>0</v>
      </c>
      <c r="KD35" s="219">
        <v>4.4692737430167604</v>
      </c>
      <c r="KE35" s="219">
        <v>3.9370078740157499</v>
      </c>
      <c r="KF35" s="223">
        <v>0.75757575757575801</v>
      </c>
      <c r="KG35" s="223">
        <v>0.52219321148825004</v>
      </c>
      <c r="KH35" s="219">
        <v>2.4630541871921201</v>
      </c>
      <c r="KI35" s="223">
        <v>0.37174721189591098</v>
      </c>
      <c r="KJ35" s="219">
        <v>2.7932960893854801</v>
      </c>
      <c r="KK35" s="219">
        <v>2.0997375328083998</v>
      </c>
      <c r="KL35" s="219">
        <v>5.6818181818181799</v>
      </c>
      <c r="KM35" s="219">
        <v>0</v>
      </c>
      <c r="KN35" s="219">
        <v>1.97044334975369</v>
      </c>
      <c r="KO35" s="219">
        <v>0</v>
      </c>
      <c r="KP35" s="219">
        <v>1.1173184357541901</v>
      </c>
      <c r="KQ35" s="219">
        <v>1.0498687664041999</v>
      </c>
      <c r="KR35" s="219">
        <v>1.51515151515152</v>
      </c>
      <c r="KS35" s="223">
        <v>0.26109660574412502</v>
      </c>
      <c r="KT35" s="219">
        <v>1.2315270935960601</v>
      </c>
      <c r="KU35" s="219">
        <v>0</v>
      </c>
      <c r="KV35" s="219">
        <v>1.67597765363129</v>
      </c>
      <c r="KW35" s="219">
        <v>1.8372703412073501</v>
      </c>
      <c r="KX35" s="223">
        <v>0.75757575757575801</v>
      </c>
      <c r="KY35" s="219">
        <v>0</v>
      </c>
      <c r="KZ35" s="219">
        <v>1.2315270935960601</v>
      </c>
      <c r="LA35" s="219">
        <v>0</v>
      </c>
      <c r="LB35" s="223">
        <v>0.55865921787709505</v>
      </c>
      <c r="LC35" s="219">
        <v>1.0498687664041999</v>
      </c>
      <c r="LD35" s="219">
        <v>1.1278195488721801</v>
      </c>
      <c r="LE35" s="219">
        <v>0</v>
      </c>
      <c r="LF35" s="219">
        <v>1.2315270935960601</v>
      </c>
      <c r="LG35" s="219">
        <v>0</v>
      </c>
      <c r="LH35" s="219">
        <v>1.1173184357541901</v>
      </c>
      <c r="LI35" s="223">
        <v>0.52493438320209995</v>
      </c>
      <c r="LJ35" s="219">
        <v>1.1235955056179801</v>
      </c>
      <c r="LK35" s="219">
        <v>0</v>
      </c>
      <c r="LL35" s="219">
        <v>2.4630541871921201</v>
      </c>
      <c r="LM35" s="219">
        <v>1.1152416356877299</v>
      </c>
      <c r="LN35" s="223">
        <v>0.84745762711864403</v>
      </c>
      <c r="LO35" s="219">
        <v>1.8372703412073501</v>
      </c>
      <c r="LP35" s="219">
        <v>2.2556390977443601</v>
      </c>
      <c r="LQ35" s="219">
        <v>1.0443864229765001</v>
      </c>
      <c r="LR35" s="219">
        <v>4.4334975369458096</v>
      </c>
      <c r="LS35" s="219">
        <v>2.2304832713754701</v>
      </c>
      <c r="LT35" s="219">
        <v>2.2598870056497198</v>
      </c>
      <c r="LU35" s="219">
        <v>3.4120734908136501</v>
      </c>
      <c r="LV35" s="219">
        <v>3.0075187969924801</v>
      </c>
      <c r="LW35" s="223">
        <v>0.78328981723237601</v>
      </c>
      <c r="LX35" s="219">
        <v>3.6945812807881802</v>
      </c>
      <c r="LY35" s="219">
        <v>2.2222222222222201</v>
      </c>
      <c r="LZ35" s="219">
        <v>2.5352112676056402</v>
      </c>
      <c r="MA35" s="219">
        <v>4.4619422572178502</v>
      </c>
      <c r="MB35" s="219">
        <v>4.4943820224719104</v>
      </c>
      <c r="MC35" s="223">
        <v>0.52219321148825004</v>
      </c>
      <c r="MD35" s="219">
        <v>1.47783251231527</v>
      </c>
      <c r="ME35" s="223">
        <v>0.37174721189591098</v>
      </c>
      <c r="MF35" s="219">
        <v>1.9718309859154901</v>
      </c>
      <c r="MG35" s="219">
        <v>1.8372703412073501</v>
      </c>
      <c r="MH35" s="219">
        <v>1.8796992481203001</v>
      </c>
      <c r="MI35" s="190" t="str">
        <f t="shared" ref="MI35:MR44" si="59">"--"</f>
        <v>--</v>
      </c>
      <c r="MJ35" s="190" t="str">
        <f t="shared" si="59"/>
        <v>--</v>
      </c>
      <c r="MK35" s="190" t="str">
        <f t="shared" si="59"/>
        <v>--</v>
      </c>
      <c r="ML35" s="190" t="str">
        <f t="shared" si="59"/>
        <v>--</v>
      </c>
      <c r="MM35" s="190" t="str">
        <f t="shared" si="59"/>
        <v>--</v>
      </c>
      <c r="MN35" s="190" t="str">
        <f t="shared" si="59"/>
        <v>--</v>
      </c>
      <c r="MO35" s="190" t="str">
        <f t="shared" si="59"/>
        <v>--</v>
      </c>
      <c r="MP35" s="190" t="str">
        <f t="shared" si="59"/>
        <v>--</v>
      </c>
      <c r="MQ35" s="190" t="str">
        <f t="shared" si="59"/>
        <v>--</v>
      </c>
      <c r="MR35" s="190" t="str">
        <f t="shared" si="59"/>
        <v>--</v>
      </c>
      <c r="MS35" s="190" t="str">
        <f t="shared" ref="MS35:NB44" si="60">"--"</f>
        <v>--</v>
      </c>
      <c r="MT35" s="190" t="str">
        <f t="shared" si="60"/>
        <v>--</v>
      </c>
      <c r="MU35" s="190" t="str">
        <f t="shared" si="60"/>
        <v>--</v>
      </c>
      <c r="MV35" s="190" t="str">
        <f t="shared" si="60"/>
        <v>--</v>
      </c>
      <c r="MW35" s="190" t="str">
        <f t="shared" si="60"/>
        <v>--</v>
      </c>
      <c r="MX35" s="190" t="str">
        <f t="shared" si="60"/>
        <v>--</v>
      </c>
      <c r="MY35" s="190" t="str">
        <f t="shared" si="60"/>
        <v>--</v>
      </c>
      <c r="MZ35" s="190" t="str">
        <f t="shared" si="60"/>
        <v>--</v>
      </c>
      <c r="NA35" s="190" t="str">
        <f t="shared" si="60"/>
        <v>--</v>
      </c>
      <c r="NB35" s="190" t="str">
        <f t="shared" si="60"/>
        <v>--</v>
      </c>
      <c r="NC35" s="190" t="str">
        <f t="shared" ref="NC35:NJ44" si="61">"--"</f>
        <v>--</v>
      </c>
      <c r="ND35" s="190" t="str">
        <f t="shared" si="61"/>
        <v>--</v>
      </c>
      <c r="NE35" s="190" t="str">
        <f t="shared" si="61"/>
        <v>--</v>
      </c>
      <c r="NF35" s="190" t="str">
        <f t="shared" si="61"/>
        <v>--</v>
      </c>
      <c r="NG35" s="190" t="str">
        <f t="shared" si="61"/>
        <v>--</v>
      </c>
      <c r="NH35" s="190" t="str">
        <f t="shared" si="61"/>
        <v>--</v>
      </c>
      <c r="NI35" s="190" t="str">
        <f t="shared" si="61"/>
        <v>--</v>
      </c>
      <c r="NJ35" s="190" t="str">
        <f t="shared" si="61"/>
        <v>--</v>
      </c>
      <c r="NL35" s="378" t="str">
        <f t="shared" si="4"/>
        <v>--</v>
      </c>
      <c r="NM35" s="381">
        <v>5.7934508816120918</v>
      </c>
      <c r="NN35" s="381">
        <v>8.0729166666666679</v>
      </c>
      <c r="NO35" s="381">
        <v>10.156249999999993</v>
      </c>
      <c r="NP35" s="378" t="str">
        <f t="shared" si="5"/>
        <v>--</v>
      </c>
      <c r="NQ35" s="381">
        <v>1.6286644951140075</v>
      </c>
      <c r="NR35" s="378" t="str">
        <f t="shared" si="6"/>
        <v>--</v>
      </c>
      <c r="NS35" s="381">
        <v>9.2219020172910593</v>
      </c>
      <c r="NT35" s="378" t="str">
        <f t="shared" si="7"/>
        <v>--</v>
      </c>
      <c r="NU35" s="381">
        <v>16.666666666666675</v>
      </c>
      <c r="NV35" s="378" t="str">
        <f t="shared" si="8"/>
        <v>--</v>
      </c>
      <c r="NW35" s="381">
        <v>1.9277108433734955</v>
      </c>
      <c r="NX35" s="378" t="str">
        <f t="shared" si="9"/>
        <v>--</v>
      </c>
      <c r="NY35" s="381">
        <v>7.8239608801956031</v>
      </c>
      <c r="NZ35" s="378" t="str">
        <f t="shared" si="10"/>
        <v>--</v>
      </c>
      <c r="OA35" s="381">
        <v>16.088328075709782</v>
      </c>
      <c r="OB35" s="378" t="str">
        <f t="shared" si="11"/>
        <v>--</v>
      </c>
      <c r="OC35" s="378" t="str">
        <f t="shared" si="11"/>
        <v>--</v>
      </c>
      <c r="OD35" s="381">
        <v>2.8277634961439602</v>
      </c>
      <c r="OE35" s="381">
        <v>6.8459657701711505</v>
      </c>
      <c r="OF35" s="381">
        <v>7.7777777777777821</v>
      </c>
      <c r="OG35" s="378" t="str">
        <f t="shared" si="40"/>
        <v>--</v>
      </c>
      <c r="OH35" s="378" t="str">
        <f t="shared" si="40"/>
        <v>--</v>
      </c>
      <c r="OI35" s="378" t="str">
        <f t="shared" si="40"/>
        <v>--</v>
      </c>
      <c r="OJ35" s="381">
        <v>4.189944134078214</v>
      </c>
      <c r="OK35" s="381">
        <v>3.8860103626943028</v>
      </c>
      <c r="OL35" s="381">
        <v>8.9552238805970106</v>
      </c>
      <c r="OM35" s="378" t="str">
        <f t="shared" si="41"/>
        <v>--</v>
      </c>
      <c r="ON35" s="378" t="str">
        <f t="shared" si="41"/>
        <v>--</v>
      </c>
      <c r="OO35" s="378" t="str">
        <f t="shared" si="41"/>
        <v>--</v>
      </c>
      <c r="OP35" s="381">
        <v>2.2670025188916871</v>
      </c>
      <c r="OQ35" s="381">
        <v>3.9164490861618817</v>
      </c>
      <c r="OR35" s="381">
        <v>7.8431372549019578</v>
      </c>
      <c r="OS35" s="378" t="str">
        <f t="shared" si="42"/>
        <v>--</v>
      </c>
      <c r="OT35" s="378" t="str">
        <f t="shared" si="42"/>
        <v>--</v>
      </c>
      <c r="OU35" s="381">
        <v>2.0151133501259442</v>
      </c>
      <c r="OV35" s="381">
        <v>3.655352480417756</v>
      </c>
      <c r="OW35" s="381">
        <v>6.692913385826774</v>
      </c>
      <c r="OX35" s="378" t="str">
        <f t="shared" si="15"/>
        <v>--</v>
      </c>
      <c r="OY35" s="381">
        <v>12.044817927170865</v>
      </c>
      <c r="OZ35" s="381">
        <v>16.062176165803102</v>
      </c>
      <c r="PA35" s="381">
        <v>14.925373134328353</v>
      </c>
      <c r="PB35" s="378" t="str">
        <f t="shared" si="16"/>
        <v>--</v>
      </c>
      <c r="PC35" s="381">
        <v>20.454545454545439</v>
      </c>
      <c r="PD35" s="381">
        <v>24.739583333333332</v>
      </c>
      <c r="PE35" s="381">
        <v>31.496062992125978</v>
      </c>
      <c r="PF35" s="378" t="str">
        <f t="shared" si="17"/>
        <v>--</v>
      </c>
      <c r="PG35" s="381">
        <v>11.055276381909549</v>
      </c>
      <c r="PH35" s="381">
        <v>13.066666666666677</v>
      </c>
      <c r="PI35" s="381">
        <v>21.343873517786566</v>
      </c>
      <c r="PJ35" s="378" t="str">
        <f t="shared" si="18"/>
        <v>--</v>
      </c>
      <c r="PK35" s="381">
        <v>7.2681704260651667</v>
      </c>
      <c r="PL35" s="381">
        <v>10.638297872340431</v>
      </c>
      <c r="PM35" s="381">
        <v>14.960629921259846</v>
      </c>
      <c r="PN35" s="378" t="str">
        <f t="shared" si="19"/>
        <v>--</v>
      </c>
      <c r="PO35" s="381">
        <v>2.0050125313283211</v>
      </c>
      <c r="PP35" s="381">
        <v>2.1276595744680842</v>
      </c>
      <c r="PQ35" s="381">
        <v>1.1857707509881428</v>
      </c>
      <c r="PR35" s="378" t="str">
        <f t="shared" si="20"/>
        <v>--</v>
      </c>
      <c r="PS35" s="381">
        <v>2.010050251256279</v>
      </c>
      <c r="PT35" s="381">
        <v>2.4000000000000012</v>
      </c>
      <c r="PU35" s="381">
        <v>3.5573122529644259</v>
      </c>
      <c r="PV35" s="378" t="str">
        <f t="shared" si="21"/>
        <v>--</v>
      </c>
      <c r="PW35" s="381">
        <v>1.758793969849249</v>
      </c>
      <c r="PX35" s="381">
        <v>1.0638297872340425</v>
      </c>
      <c r="PY35" s="381">
        <v>1.9841269841269855</v>
      </c>
      <c r="PZ35" s="378" t="str">
        <f t="shared" si="22"/>
        <v>--</v>
      </c>
      <c r="QA35" s="381">
        <v>1.7676767676767695</v>
      </c>
      <c r="QB35" s="381">
        <v>1.5915119363395236</v>
      </c>
      <c r="QC35" s="381">
        <v>1.5810276679841899</v>
      </c>
      <c r="QD35" s="378" t="str">
        <f t="shared" si="23"/>
        <v>--</v>
      </c>
      <c r="QE35" s="381">
        <v>1.0050251256281404</v>
      </c>
      <c r="QF35" s="381">
        <v>1.6042780748663104</v>
      </c>
      <c r="QG35" s="381">
        <v>1.5873015873015874</v>
      </c>
      <c r="QH35" s="378" t="str">
        <f t="shared" si="24"/>
        <v>--</v>
      </c>
      <c r="QI35" s="381">
        <v>1.2594458438287148</v>
      </c>
      <c r="QJ35" s="381">
        <v>2.4000000000000021</v>
      </c>
      <c r="QK35" s="381">
        <v>1.1904761904761909</v>
      </c>
    </row>
    <row r="36" spans="1:453" ht="21" customHeight="1" x14ac:dyDescent="0.25">
      <c r="A36" s="114">
        <v>32</v>
      </c>
      <c r="B36" s="93" t="s">
        <v>32</v>
      </c>
      <c r="C36" s="189">
        <v>6.0606060606060606</v>
      </c>
      <c r="D36" s="189">
        <v>22.137404580152666</v>
      </c>
      <c r="E36" s="189">
        <v>44.761904761904773</v>
      </c>
      <c r="F36" s="189">
        <v>5.5118110236220499</v>
      </c>
      <c r="G36" s="189">
        <v>12.857142857142861</v>
      </c>
      <c r="H36" s="189">
        <v>32.978723404255327</v>
      </c>
      <c r="I36" s="189">
        <v>2.8571428571428577</v>
      </c>
      <c r="J36" s="189">
        <v>10.9375</v>
      </c>
      <c r="K36" s="189">
        <v>23</v>
      </c>
      <c r="L36" s="189">
        <v>2.2222222222222214</v>
      </c>
      <c r="M36" s="190">
        <v>13.4020618556701</v>
      </c>
      <c r="N36" s="190">
        <v>32.051282051282058</v>
      </c>
      <c r="O36" s="190">
        <v>1.9607843137254901</v>
      </c>
      <c r="P36" s="190">
        <v>9.2783505154639183</v>
      </c>
      <c r="Q36" s="190">
        <v>27.083333333333332</v>
      </c>
      <c r="R36" s="190" t="s">
        <v>286</v>
      </c>
      <c r="S36" s="190" t="s">
        <v>286</v>
      </c>
      <c r="T36" s="190" t="s">
        <v>286</v>
      </c>
      <c r="U36" s="190">
        <v>5.5118110236220499</v>
      </c>
      <c r="V36" s="190">
        <v>12.142857142857146</v>
      </c>
      <c r="W36" s="190">
        <v>32.631578947368425</v>
      </c>
      <c r="X36" s="190">
        <v>2.8571428571428577</v>
      </c>
      <c r="Y36" s="190">
        <v>12.000000000000002</v>
      </c>
      <c r="Z36" s="190">
        <v>24.000000000000004</v>
      </c>
      <c r="AA36" s="190">
        <v>2.2222222222222214</v>
      </c>
      <c r="AB36" s="132">
        <v>16.161616161616166</v>
      </c>
      <c r="AC36" s="132">
        <v>35.443037974683548</v>
      </c>
      <c r="AD36" s="132">
        <v>3.9215686274509802</v>
      </c>
      <c r="AE36" s="132">
        <v>9.0909090909090899</v>
      </c>
      <c r="AF36" s="190">
        <v>27.083333333333332</v>
      </c>
      <c r="AG36" s="189">
        <v>0</v>
      </c>
      <c r="AH36" s="189">
        <v>9.1603053435114532</v>
      </c>
      <c r="AI36" s="191">
        <v>18.095238095238106</v>
      </c>
      <c r="AJ36" s="191">
        <v>0.78740157480314965</v>
      </c>
      <c r="AK36" s="190">
        <v>4.2857142857142874</v>
      </c>
      <c r="AL36" s="190">
        <v>9.5744680851063819</v>
      </c>
      <c r="AM36" s="190">
        <v>0.95238095238095211</v>
      </c>
      <c r="AN36" s="190">
        <v>2.3437500000000009</v>
      </c>
      <c r="AO36" s="190">
        <v>10.000000000000004</v>
      </c>
      <c r="AP36" s="190">
        <v>1.1111111111111109</v>
      </c>
      <c r="AQ36" s="190">
        <v>3.0927835051546397</v>
      </c>
      <c r="AR36" s="190">
        <v>10.256410256410254</v>
      </c>
      <c r="AS36" s="190">
        <v>0</v>
      </c>
      <c r="AT36" s="190">
        <v>1.0309278350515463</v>
      </c>
      <c r="AU36" s="190">
        <v>9.375</v>
      </c>
      <c r="AV36" s="190" t="s">
        <v>286</v>
      </c>
      <c r="AW36" s="190" t="s">
        <v>286</v>
      </c>
      <c r="AX36" s="132" t="s">
        <v>286</v>
      </c>
      <c r="AY36" s="132" t="s">
        <v>286</v>
      </c>
      <c r="AZ36" s="132" t="s">
        <v>286</v>
      </c>
      <c r="BA36" s="132" t="s">
        <v>286</v>
      </c>
      <c r="BB36" s="190" t="s">
        <v>286</v>
      </c>
      <c r="BC36" s="132" t="s">
        <v>286</v>
      </c>
      <c r="BD36" s="132" t="s">
        <v>286</v>
      </c>
      <c r="BE36" s="132">
        <v>2.2222222222222214</v>
      </c>
      <c r="BF36" s="132">
        <v>10.101010101010102</v>
      </c>
      <c r="BG36" s="190">
        <v>15.189873417721524</v>
      </c>
      <c r="BH36" s="132">
        <v>0</v>
      </c>
      <c r="BI36" s="132">
        <v>11.111111111111109</v>
      </c>
      <c r="BJ36" s="132">
        <v>20.833333333333336</v>
      </c>
      <c r="BK36" s="132">
        <v>0</v>
      </c>
      <c r="BL36" s="190">
        <v>13.934426229508201</v>
      </c>
      <c r="BM36" s="132">
        <v>27.450980392156872</v>
      </c>
      <c r="BN36" s="192">
        <v>4.0983606557377064</v>
      </c>
      <c r="BO36" s="192">
        <v>11.510791366906474</v>
      </c>
      <c r="BP36" s="192">
        <v>30.107526881720435</v>
      </c>
      <c r="BQ36" s="190">
        <v>2.9411764705882359</v>
      </c>
      <c r="BR36" s="132">
        <v>11.111111111111114</v>
      </c>
      <c r="BS36" s="132">
        <v>30.612244897959172</v>
      </c>
      <c r="BT36" s="132">
        <v>2.2222222222222214</v>
      </c>
      <c r="BU36" s="190">
        <v>17.171717171717177</v>
      </c>
      <c r="BV36" s="132">
        <v>35.443037974683548</v>
      </c>
      <c r="BW36" s="132">
        <v>0</v>
      </c>
      <c r="BX36" s="132">
        <v>8.5106382978723438</v>
      </c>
      <c r="BY36" s="190">
        <v>30.526315789473692</v>
      </c>
      <c r="BZ36" s="132">
        <v>0</v>
      </c>
      <c r="CA36" s="132">
        <v>9.8360655737704921</v>
      </c>
      <c r="CB36" s="132">
        <v>18.627450980392155</v>
      </c>
      <c r="CC36" s="190">
        <v>5.7377049180327893</v>
      </c>
      <c r="CD36" s="132">
        <v>10.071942446043169</v>
      </c>
      <c r="CE36" s="132">
        <v>20.430107526881727</v>
      </c>
      <c r="CF36" s="132">
        <v>2.9411764705882359</v>
      </c>
      <c r="CG36" s="190">
        <v>6.83760683760684</v>
      </c>
      <c r="CH36" s="132">
        <v>20.408163265306126</v>
      </c>
      <c r="CI36" s="132">
        <v>1.1111111111111107</v>
      </c>
      <c r="CJ36" s="132">
        <v>15.151515151515149</v>
      </c>
      <c r="CK36" s="132">
        <v>30.37974683544304</v>
      </c>
      <c r="CL36" s="132">
        <v>0</v>
      </c>
      <c r="CM36" s="132">
        <v>3.191489361702128</v>
      </c>
      <c r="CN36" s="132">
        <v>22.340425531914899</v>
      </c>
      <c r="CO36" s="132">
        <v>0</v>
      </c>
      <c r="CP36" s="190">
        <v>4.7619047619047636</v>
      </c>
      <c r="CQ36" s="132">
        <v>2.8846153846153837</v>
      </c>
      <c r="CR36" s="132">
        <v>3.3057851239669418</v>
      </c>
      <c r="CS36" s="192">
        <v>4.3478260869565268</v>
      </c>
      <c r="CT36" s="192">
        <v>7.3684210526315788</v>
      </c>
      <c r="CU36" s="190">
        <v>2.9411764705882359</v>
      </c>
      <c r="CV36" s="132">
        <v>0.82644628099173545</v>
      </c>
      <c r="CW36" s="132">
        <v>3.0612244897959191</v>
      </c>
      <c r="CX36" s="192">
        <v>1.1235955056179774</v>
      </c>
      <c r="CY36" s="192">
        <v>7.2916666666666679</v>
      </c>
      <c r="CZ36" s="190">
        <v>1.3513513513513513</v>
      </c>
      <c r="DA36" s="132">
        <v>4.545454545454545</v>
      </c>
      <c r="DB36" s="132">
        <v>1.0869565217391304</v>
      </c>
      <c r="DC36" s="192">
        <v>2.1052631578947363</v>
      </c>
      <c r="DD36" s="192" t="s">
        <v>286</v>
      </c>
      <c r="DE36" s="190">
        <v>3.1746031746031744</v>
      </c>
      <c r="DF36" s="132">
        <v>7.6923076923076925</v>
      </c>
      <c r="DG36" s="132" t="s">
        <v>286</v>
      </c>
      <c r="DH36" s="192">
        <v>5.0724637681159441</v>
      </c>
      <c r="DI36" s="192">
        <v>7.3684210526315805</v>
      </c>
      <c r="DJ36" s="190" t="s">
        <v>286</v>
      </c>
      <c r="DK36" s="132">
        <v>0.86206896551724121</v>
      </c>
      <c r="DL36" s="132">
        <v>9.183673469387756</v>
      </c>
      <c r="DM36" s="132" t="s">
        <v>286</v>
      </c>
      <c r="DN36" s="132">
        <v>6.2500000000000018</v>
      </c>
      <c r="DO36" s="190">
        <v>13.513513513513516</v>
      </c>
      <c r="DP36" s="132" t="s">
        <v>286</v>
      </c>
      <c r="DQ36" s="132">
        <v>1.0989010989010988</v>
      </c>
      <c r="DR36" s="132">
        <v>9.473684210526315</v>
      </c>
      <c r="DS36" s="132" t="s">
        <v>286</v>
      </c>
      <c r="DT36" s="190" t="s">
        <v>286</v>
      </c>
      <c r="DU36" s="194" t="s">
        <v>286</v>
      </c>
      <c r="DV36" s="194" t="s">
        <v>286</v>
      </c>
      <c r="DW36" s="192">
        <v>3.6231884057971029</v>
      </c>
      <c r="DX36" s="194">
        <v>4.2105263157894743</v>
      </c>
      <c r="DY36" s="190" t="s">
        <v>286</v>
      </c>
      <c r="DZ36" s="190">
        <v>0.86206896551724121</v>
      </c>
      <c r="EA36" s="190">
        <v>7.1428571428571441</v>
      </c>
      <c r="EB36" s="190" t="s">
        <v>286</v>
      </c>
      <c r="EC36" s="190">
        <v>4.166666666666667</v>
      </c>
      <c r="ED36" s="190">
        <v>4.0540540540540535</v>
      </c>
      <c r="EE36" s="190" t="s">
        <v>286</v>
      </c>
      <c r="EF36" s="190">
        <v>1.0869565217391304</v>
      </c>
      <c r="EG36" s="190">
        <v>6.3157894736842142</v>
      </c>
      <c r="EH36" s="190" t="s">
        <v>286</v>
      </c>
      <c r="EI36" s="190">
        <v>2.3809523809523809</v>
      </c>
      <c r="EJ36" s="190">
        <v>9.6153846153846168</v>
      </c>
      <c r="EK36" s="190" t="s">
        <v>286</v>
      </c>
      <c r="EL36" s="132">
        <v>3.6231884057971038</v>
      </c>
      <c r="EM36" s="132">
        <v>7.3684210526315805</v>
      </c>
      <c r="EN36" s="132" t="s">
        <v>286</v>
      </c>
      <c r="EO36" s="132">
        <v>0.86206896551724121</v>
      </c>
      <c r="EP36" s="190">
        <v>8.1632653061224509</v>
      </c>
      <c r="EQ36" s="132" t="s">
        <v>286</v>
      </c>
      <c r="ER36" s="132">
        <v>4.1666666666666643</v>
      </c>
      <c r="ES36" s="132">
        <v>9.4594594594594561</v>
      </c>
      <c r="ET36" s="132" t="s">
        <v>286</v>
      </c>
      <c r="EU36" s="190">
        <v>1.0869565217391304</v>
      </c>
      <c r="EV36" s="132">
        <v>6.3829787234042588</v>
      </c>
      <c r="EW36" s="132" t="s">
        <v>286</v>
      </c>
      <c r="EX36" s="132">
        <v>1.6000000000000003</v>
      </c>
      <c r="EY36" s="132">
        <v>5.7692307692307683</v>
      </c>
      <c r="EZ36" s="190" t="s">
        <v>286</v>
      </c>
      <c r="FA36" s="132">
        <v>2.8985507246376812</v>
      </c>
      <c r="FB36" s="132">
        <v>1.0638297872340423</v>
      </c>
      <c r="FC36" s="132" t="s">
        <v>286</v>
      </c>
      <c r="FD36" s="132">
        <v>0.86206896551724121</v>
      </c>
      <c r="FE36" s="190">
        <v>5.1020408163265323</v>
      </c>
      <c r="FF36" s="132" t="s">
        <v>286</v>
      </c>
      <c r="FG36" s="132">
        <v>1.0416666666666663</v>
      </c>
      <c r="FH36" s="132">
        <v>0</v>
      </c>
      <c r="FI36" s="132" t="s">
        <v>286</v>
      </c>
      <c r="FJ36" s="190">
        <v>1.0869565217391304</v>
      </c>
      <c r="FK36" s="132">
        <v>3.1578947368421053</v>
      </c>
      <c r="FL36" s="132" t="s">
        <v>286</v>
      </c>
      <c r="FM36" s="132" t="s">
        <v>286</v>
      </c>
      <c r="FN36" s="132" t="s">
        <v>286</v>
      </c>
      <c r="FO36" s="190" t="s">
        <v>286</v>
      </c>
      <c r="FP36" s="132">
        <v>5.0724637681159441</v>
      </c>
      <c r="FQ36" s="132">
        <v>8.4210526315789505</v>
      </c>
      <c r="FR36" s="132" t="s">
        <v>286</v>
      </c>
      <c r="FS36" s="132">
        <v>0</v>
      </c>
      <c r="FT36" s="190">
        <v>11.224489795918362</v>
      </c>
      <c r="FU36" s="132" t="s">
        <v>286</v>
      </c>
      <c r="FV36" s="132">
        <v>2.083333333333333</v>
      </c>
      <c r="FW36" s="132">
        <v>2.7027027027027031</v>
      </c>
      <c r="FX36" s="132" t="s">
        <v>286</v>
      </c>
      <c r="FY36" s="190">
        <v>1.0869565217391304</v>
      </c>
      <c r="FZ36" s="132">
        <v>2.1052631578947363</v>
      </c>
      <c r="GA36" s="132" t="s">
        <v>286</v>
      </c>
      <c r="GB36" s="132" t="s">
        <v>286</v>
      </c>
      <c r="GC36" s="132" t="s">
        <v>286</v>
      </c>
      <c r="GD36" s="190" t="s">
        <v>286</v>
      </c>
      <c r="GE36" s="132" t="s">
        <v>286</v>
      </c>
      <c r="GF36" s="132" t="s">
        <v>286</v>
      </c>
      <c r="GG36" s="132" t="s">
        <v>286</v>
      </c>
      <c r="GH36" s="132" t="s">
        <v>286</v>
      </c>
      <c r="GI36" s="190" t="s">
        <v>286</v>
      </c>
      <c r="GJ36" s="132" t="s">
        <v>286</v>
      </c>
      <c r="GK36" s="132">
        <v>3.1249999999999991</v>
      </c>
      <c r="GL36" s="132">
        <v>5.405405405405407</v>
      </c>
      <c r="GM36" s="197" t="s">
        <v>286</v>
      </c>
      <c r="GN36" s="190">
        <v>1.0869565217391304</v>
      </c>
      <c r="GO36" s="132">
        <v>4.2105263157894735</v>
      </c>
      <c r="GP36" s="132" t="s">
        <v>286</v>
      </c>
      <c r="GQ36" s="132" t="s">
        <v>286</v>
      </c>
      <c r="GR36" s="132" t="s">
        <v>286</v>
      </c>
      <c r="GS36" s="190" t="s">
        <v>286</v>
      </c>
      <c r="GT36" s="132" t="s">
        <v>286</v>
      </c>
      <c r="GU36" s="132" t="s">
        <v>286</v>
      </c>
      <c r="GV36" s="132" t="s">
        <v>286</v>
      </c>
      <c r="GW36" s="132" t="s">
        <v>286</v>
      </c>
      <c r="GX36" s="190" t="s">
        <v>286</v>
      </c>
      <c r="GY36" s="190" t="s">
        <v>286</v>
      </c>
      <c r="GZ36" s="190">
        <v>4.1666666666666679</v>
      </c>
      <c r="HA36" s="190">
        <v>6.7567567567567579</v>
      </c>
      <c r="HB36" s="190" t="s">
        <v>286</v>
      </c>
      <c r="HC36" s="190">
        <v>1.0869565217391304</v>
      </c>
      <c r="HD36" s="190">
        <v>9.473684210526315</v>
      </c>
      <c r="HE36" s="190" t="s">
        <v>286</v>
      </c>
      <c r="HF36" s="190" t="s">
        <v>286</v>
      </c>
      <c r="HG36" s="190" t="s">
        <v>286</v>
      </c>
      <c r="HH36" s="190" t="s">
        <v>286</v>
      </c>
      <c r="HI36" s="190" t="s">
        <v>286</v>
      </c>
      <c r="HJ36" s="190" t="s">
        <v>286</v>
      </c>
      <c r="HK36" s="190" t="s">
        <v>286</v>
      </c>
      <c r="HL36" s="132" t="s">
        <v>286</v>
      </c>
      <c r="HM36" s="132" t="s">
        <v>286</v>
      </c>
      <c r="HN36" s="132" t="s">
        <v>286</v>
      </c>
      <c r="HO36" s="132">
        <v>5.208333333333333</v>
      </c>
      <c r="HP36" s="190">
        <v>9.4594594594594579</v>
      </c>
      <c r="HQ36" s="132" t="s">
        <v>286</v>
      </c>
      <c r="HR36" s="132">
        <v>1.0869565217391304</v>
      </c>
      <c r="HS36" s="132">
        <v>10.526315789473687</v>
      </c>
      <c r="HT36" s="196" t="s">
        <v>286</v>
      </c>
      <c r="HU36" s="190">
        <v>0.79999999999999982</v>
      </c>
      <c r="HV36" s="192">
        <v>4.8076923076923075</v>
      </c>
      <c r="HW36" s="192" t="s">
        <v>286</v>
      </c>
      <c r="HX36" s="192">
        <v>3.6231884057971055</v>
      </c>
      <c r="HY36" s="192">
        <v>4.2105263157894726</v>
      </c>
      <c r="HZ36" s="192" t="s">
        <v>286</v>
      </c>
      <c r="IA36" s="192">
        <v>1.7391304347826084</v>
      </c>
      <c r="IB36" s="192">
        <v>8.1632653061224438</v>
      </c>
      <c r="IC36" s="192" t="s">
        <v>286</v>
      </c>
      <c r="ID36" s="192">
        <v>0</v>
      </c>
      <c r="IE36" s="192">
        <v>5.4054054054054061</v>
      </c>
      <c r="IF36" s="192" t="s">
        <v>286</v>
      </c>
      <c r="IG36" s="192">
        <v>1.0869565217391304</v>
      </c>
      <c r="IH36" s="192">
        <v>6.3157894736842124</v>
      </c>
      <c r="II36" s="192">
        <v>0</v>
      </c>
      <c r="IJ36" s="192">
        <v>6.4516129032258069</v>
      </c>
      <c r="IK36" s="192">
        <v>6.7307692307692326</v>
      </c>
      <c r="IL36" s="192">
        <v>3.2786885245901654</v>
      </c>
      <c r="IM36" s="192">
        <v>6.521739130434784</v>
      </c>
      <c r="IN36" s="192">
        <v>8.5106382978723403</v>
      </c>
      <c r="IO36" s="192">
        <v>2.9126213592233015</v>
      </c>
      <c r="IP36" s="192">
        <v>5.1282051282051313</v>
      </c>
      <c r="IQ36" s="192">
        <v>12.244897959183669</v>
      </c>
      <c r="IR36" s="192">
        <v>1.1363636363636362</v>
      </c>
      <c r="IS36" s="192" t="s">
        <v>286</v>
      </c>
      <c r="IT36" s="192" t="s">
        <v>286</v>
      </c>
      <c r="IU36" s="192">
        <v>2.2222222222222219</v>
      </c>
      <c r="IV36" s="192" t="s">
        <v>286</v>
      </c>
      <c r="IW36" s="192" t="s">
        <v>286</v>
      </c>
      <c r="IX36" s="192" t="str">
        <f t="shared" si="58"/>
        <v>--</v>
      </c>
      <c r="IY36" s="192" t="str">
        <f t="shared" si="58"/>
        <v>--</v>
      </c>
      <c r="IZ36" s="192" t="str">
        <f t="shared" si="58"/>
        <v>--</v>
      </c>
      <c r="JA36" s="192" t="str">
        <f t="shared" si="58"/>
        <v>--</v>
      </c>
      <c r="JB36" s="192" t="str">
        <f t="shared" si="58"/>
        <v>--</v>
      </c>
      <c r="JC36" s="243">
        <v>2.0833333333333299</v>
      </c>
      <c r="JD36" s="243">
        <v>9.6153846153846096</v>
      </c>
      <c r="JE36" s="243">
        <v>18.518518518518501</v>
      </c>
      <c r="JF36" s="243">
        <v>14.285714285714301</v>
      </c>
      <c r="JG36" s="243">
        <v>5.8823529411764701</v>
      </c>
      <c r="JH36" s="243">
        <v>10.294117647058799</v>
      </c>
      <c r="JI36" s="243">
        <v>2.0833333333333299</v>
      </c>
      <c r="JJ36" s="243">
        <v>3.84615384615384</v>
      </c>
      <c r="JK36" s="243">
        <v>21.296296296296301</v>
      </c>
      <c r="JL36" s="243">
        <v>11.4285714285714</v>
      </c>
      <c r="JM36" s="243">
        <v>3.52941176470588</v>
      </c>
      <c r="JN36" s="243">
        <v>11.764705882352899</v>
      </c>
      <c r="JO36" s="219">
        <v>6.1855670103092804</v>
      </c>
      <c r="JP36" s="219">
        <v>9.7087378640776691</v>
      </c>
      <c r="JQ36" s="219">
        <v>27.7777777777778</v>
      </c>
      <c r="JR36" s="219">
        <v>11.4285714285714</v>
      </c>
      <c r="JS36" s="219">
        <v>17.8571428571429</v>
      </c>
      <c r="JT36" s="219">
        <v>20.289855072463801</v>
      </c>
      <c r="JU36" s="219">
        <v>3.0927835051546402</v>
      </c>
      <c r="JV36" s="219">
        <v>9.7087378640776691</v>
      </c>
      <c r="JW36" s="219">
        <v>20.370370370370399</v>
      </c>
      <c r="JX36" s="219">
        <v>8.5714285714285694</v>
      </c>
      <c r="JY36" s="219">
        <v>8.3333333333333304</v>
      </c>
      <c r="JZ36" s="219">
        <v>10.144927536231901</v>
      </c>
      <c r="KA36" s="219">
        <v>0</v>
      </c>
      <c r="KB36" s="219">
        <v>0</v>
      </c>
      <c r="KC36" s="219">
        <v>0</v>
      </c>
      <c r="KD36" s="219">
        <v>2.8571428571428599</v>
      </c>
      <c r="KE36" s="219">
        <v>1.19047619047619</v>
      </c>
      <c r="KF36" s="219">
        <v>4.4117647058823497</v>
      </c>
      <c r="KG36" s="219">
        <v>0</v>
      </c>
      <c r="KH36" s="219">
        <v>0</v>
      </c>
      <c r="KI36" s="219">
        <v>3.7037037037037002</v>
      </c>
      <c r="KJ36" s="219">
        <v>0</v>
      </c>
      <c r="KK36" s="219">
        <v>1.19047619047619</v>
      </c>
      <c r="KL36" s="219">
        <v>1.47058823529412</v>
      </c>
      <c r="KM36" s="219">
        <v>0</v>
      </c>
      <c r="KN36" s="219">
        <v>0</v>
      </c>
      <c r="KO36" s="219">
        <v>0</v>
      </c>
      <c r="KP36" s="219">
        <v>0</v>
      </c>
      <c r="KQ36" s="219">
        <v>0</v>
      </c>
      <c r="KR36" s="219">
        <v>4.4117647058823497</v>
      </c>
      <c r="KS36" s="219">
        <v>0</v>
      </c>
      <c r="KT36" s="219">
        <v>0</v>
      </c>
      <c r="KU36" s="219">
        <v>0</v>
      </c>
      <c r="KV36" s="219">
        <v>0</v>
      </c>
      <c r="KW36" s="219">
        <v>1.19047619047619</v>
      </c>
      <c r="KX36" s="219">
        <v>2.9411764705882399</v>
      </c>
      <c r="KY36" s="219">
        <v>0</v>
      </c>
      <c r="KZ36" s="219">
        <v>0</v>
      </c>
      <c r="LA36" s="219">
        <v>0</v>
      </c>
      <c r="LB36" s="219">
        <v>0</v>
      </c>
      <c r="LC36" s="219">
        <v>0</v>
      </c>
      <c r="LD36" s="219">
        <v>2.9411764705882399</v>
      </c>
      <c r="LE36" s="219">
        <v>0</v>
      </c>
      <c r="LF36" s="219">
        <v>0</v>
      </c>
      <c r="LG36" s="223">
        <v>0.92592592592592604</v>
      </c>
      <c r="LH36" s="219">
        <v>0</v>
      </c>
      <c r="LI36" s="219">
        <v>0</v>
      </c>
      <c r="LJ36" s="219">
        <v>2.9411764705882399</v>
      </c>
      <c r="LK36" s="219">
        <v>0</v>
      </c>
      <c r="LL36" s="219">
        <v>0</v>
      </c>
      <c r="LM36" s="219">
        <v>1.8518518518518501</v>
      </c>
      <c r="LN36" s="219">
        <v>2.8571428571428599</v>
      </c>
      <c r="LO36" s="219">
        <v>1.19047619047619</v>
      </c>
      <c r="LP36" s="219">
        <v>2.9411764705882399</v>
      </c>
      <c r="LQ36" s="219">
        <v>0</v>
      </c>
      <c r="LR36" s="219">
        <v>0</v>
      </c>
      <c r="LS36" s="219">
        <v>1.8518518518518501</v>
      </c>
      <c r="LT36" s="219">
        <v>2.8571428571428599</v>
      </c>
      <c r="LU36" s="219">
        <v>1.19047619047619</v>
      </c>
      <c r="LV36" s="219">
        <v>5.8823529411764701</v>
      </c>
      <c r="LW36" s="219">
        <v>0</v>
      </c>
      <c r="LX36" s="223">
        <v>0.970873786407767</v>
      </c>
      <c r="LY36" s="223">
        <v>0.92592592592592604</v>
      </c>
      <c r="LZ36" s="219">
        <v>5.8823529411764701</v>
      </c>
      <c r="MA36" s="219">
        <v>1.19047619047619</v>
      </c>
      <c r="MB36" s="219">
        <v>2.9411764705882399</v>
      </c>
      <c r="MC36" s="219">
        <v>0</v>
      </c>
      <c r="MD36" s="219">
        <v>0</v>
      </c>
      <c r="ME36" s="219">
        <v>0</v>
      </c>
      <c r="MF36" s="219">
        <v>2.8571428571428599</v>
      </c>
      <c r="MG36" s="219">
        <v>1.19047619047619</v>
      </c>
      <c r="MH36" s="219">
        <v>4.4117647058823497</v>
      </c>
      <c r="MI36" s="190" t="str">
        <f t="shared" si="59"/>
        <v>--</v>
      </c>
      <c r="MJ36" s="190" t="str">
        <f t="shared" si="59"/>
        <v>--</v>
      </c>
      <c r="MK36" s="190" t="str">
        <f t="shared" si="59"/>
        <v>--</v>
      </c>
      <c r="ML36" s="190" t="str">
        <f t="shared" si="59"/>
        <v>--</v>
      </c>
      <c r="MM36" s="190" t="str">
        <f t="shared" si="59"/>
        <v>--</v>
      </c>
      <c r="MN36" s="190" t="str">
        <f t="shared" si="59"/>
        <v>--</v>
      </c>
      <c r="MO36" s="190" t="str">
        <f t="shared" si="59"/>
        <v>--</v>
      </c>
      <c r="MP36" s="190" t="str">
        <f t="shared" si="59"/>
        <v>--</v>
      </c>
      <c r="MQ36" s="190" t="str">
        <f t="shared" si="59"/>
        <v>--</v>
      </c>
      <c r="MR36" s="190" t="str">
        <f t="shared" si="59"/>
        <v>--</v>
      </c>
      <c r="MS36" s="190" t="str">
        <f t="shared" si="60"/>
        <v>--</v>
      </c>
      <c r="MT36" s="190" t="str">
        <f t="shared" si="60"/>
        <v>--</v>
      </c>
      <c r="MU36" s="190" t="str">
        <f t="shared" si="60"/>
        <v>--</v>
      </c>
      <c r="MV36" s="190" t="str">
        <f t="shared" si="60"/>
        <v>--</v>
      </c>
      <c r="MW36" s="190" t="str">
        <f t="shared" si="60"/>
        <v>--</v>
      </c>
      <c r="MX36" s="190" t="str">
        <f t="shared" si="60"/>
        <v>--</v>
      </c>
      <c r="MY36" s="190" t="str">
        <f t="shared" si="60"/>
        <v>--</v>
      </c>
      <c r="MZ36" s="190" t="str">
        <f t="shared" si="60"/>
        <v>--</v>
      </c>
      <c r="NA36" s="190" t="str">
        <f t="shared" si="60"/>
        <v>--</v>
      </c>
      <c r="NB36" s="190" t="str">
        <f t="shared" si="60"/>
        <v>--</v>
      </c>
      <c r="NC36" s="190" t="str">
        <f t="shared" si="61"/>
        <v>--</v>
      </c>
      <c r="ND36" s="190" t="str">
        <f t="shared" si="61"/>
        <v>--</v>
      </c>
      <c r="NE36" s="190" t="str">
        <f t="shared" si="61"/>
        <v>--</v>
      </c>
      <c r="NF36" s="190" t="str">
        <f t="shared" si="61"/>
        <v>--</v>
      </c>
      <c r="NG36" s="190" t="str">
        <f t="shared" si="61"/>
        <v>--</v>
      </c>
      <c r="NH36" s="190" t="str">
        <f t="shared" si="61"/>
        <v>--</v>
      </c>
      <c r="NI36" s="190" t="str">
        <f t="shared" si="61"/>
        <v>--</v>
      </c>
      <c r="NJ36" s="190" t="str">
        <f t="shared" si="61"/>
        <v>--</v>
      </c>
      <c r="NL36" s="378" t="str">
        <f t="shared" si="4"/>
        <v>--</v>
      </c>
      <c r="NM36" s="381">
        <v>5.4054054054054061</v>
      </c>
      <c r="NN36" s="381">
        <v>10.377358490566039</v>
      </c>
      <c r="NO36" s="381">
        <v>12</v>
      </c>
      <c r="NP36" s="378" t="str">
        <f t="shared" si="5"/>
        <v>--</v>
      </c>
      <c r="NQ36" s="381">
        <v>1.1111111111111107</v>
      </c>
      <c r="NR36" s="378" t="str">
        <f t="shared" si="6"/>
        <v>--</v>
      </c>
      <c r="NS36" s="381">
        <v>13.131313131313131</v>
      </c>
      <c r="NT36" s="378" t="str">
        <f t="shared" si="7"/>
        <v>--</v>
      </c>
      <c r="NU36" s="381">
        <v>25.316455696202528</v>
      </c>
      <c r="NV36" s="378" t="str">
        <f t="shared" si="8"/>
        <v>--</v>
      </c>
      <c r="NW36" s="381">
        <v>0</v>
      </c>
      <c r="NX36" s="378" t="str">
        <f t="shared" si="9"/>
        <v>--</v>
      </c>
      <c r="NY36" s="381">
        <v>5.0505050505050537</v>
      </c>
      <c r="NZ36" s="378" t="str">
        <f t="shared" si="10"/>
        <v>--</v>
      </c>
      <c r="OA36" s="381">
        <v>26.041666666666668</v>
      </c>
      <c r="OB36" s="378" t="str">
        <f t="shared" si="11"/>
        <v>--</v>
      </c>
      <c r="OC36" s="378" t="str">
        <f t="shared" si="11"/>
        <v>--</v>
      </c>
      <c r="OD36" s="381">
        <v>0</v>
      </c>
      <c r="OE36" s="381">
        <v>2.884615384615385</v>
      </c>
      <c r="OF36" s="381">
        <v>10.185185185185183</v>
      </c>
      <c r="OG36" s="378" t="str">
        <f t="shared" si="40"/>
        <v>--</v>
      </c>
      <c r="OH36" s="378" t="str">
        <f t="shared" si="40"/>
        <v>--</v>
      </c>
      <c r="OI36" s="378" t="str">
        <f t="shared" si="40"/>
        <v>--</v>
      </c>
      <c r="OJ36" s="381">
        <v>5.7142857142857135</v>
      </c>
      <c r="OK36" s="381">
        <v>5.8823529411764728</v>
      </c>
      <c r="OL36" s="381">
        <v>7.3529411764705923</v>
      </c>
      <c r="OM36" s="378" t="str">
        <f t="shared" si="41"/>
        <v>--</v>
      </c>
      <c r="ON36" s="378" t="str">
        <f t="shared" si="41"/>
        <v>--</v>
      </c>
      <c r="OO36" s="378" t="str">
        <f t="shared" si="41"/>
        <v>--</v>
      </c>
      <c r="OP36" s="381">
        <v>4.1095890410958908</v>
      </c>
      <c r="OQ36" s="381">
        <v>0.93457943925233611</v>
      </c>
      <c r="OR36" s="381">
        <v>5.333333333333333</v>
      </c>
      <c r="OS36" s="378" t="str">
        <f t="shared" si="42"/>
        <v>--</v>
      </c>
      <c r="OT36" s="378" t="str">
        <f t="shared" si="42"/>
        <v>--</v>
      </c>
      <c r="OU36" s="381">
        <v>1.3513513513513513</v>
      </c>
      <c r="OV36" s="381">
        <v>5.7142857142857135</v>
      </c>
      <c r="OW36" s="381">
        <v>8.108108108108107</v>
      </c>
      <c r="OX36" s="378" t="str">
        <f t="shared" si="15"/>
        <v>--</v>
      </c>
      <c r="OY36" s="381">
        <v>14.285714285714286</v>
      </c>
      <c r="OZ36" s="381">
        <v>8.2352941176470615</v>
      </c>
      <c r="PA36" s="381">
        <v>13.235294117647058</v>
      </c>
      <c r="PB36" s="378" t="str">
        <f t="shared" si="16"/>
        <v>--</v>
      </c>
      <c r="PC36" s="381">
        <v>9.4594594594594614</v>
      </c>
      <c r="PD36" s="381">
        <v>26.415094339622652</v>
      </c>
      <c r="PE36" s="381">
        <v>44.736842105263165</v>
      </c>
      <c r="PF36" s="378" t="str">
        <f t="shared" si="17"/>
        <v>--</v>
      </c>
      <c r="PG36" s="381">
        <v>2.7397260273972601</v>
      </c>
      <c r="PH36" s="381">
        <v>13.725490196078436</v>
      </c>
      <c r="PI36" s="381">
        <v>16.21621621621621</v>
      </c>
      <c r="PJ36" s="378" t="str">
        <f t="shared" si="18"/>
        <v>--</v>
      </c>
      <c r="PK36" s="381">
        <v>1.3513513513513513</v>
      </c>
      <c r="PL36" s="381">
        <v>11.320754716981138</v>
      </c>
      <c r="PM36" s="381">
        <v>14.864864864864872</v>
      </c>
      <c r="PN36" s="378" t="str">
        <f t="shared" si="19"/>
        <v>--</v>
      </c>
      <c r="PO36" s="381">
        <v>5.4054054054054053</v>
      </c>
      <c r="PP36" s="381">
        <v>1.9230769230769225</v>
      </c>
      <c r="PQ36" s="381">
        <v>1.4084507042253522</v>
      </c>
      <c r="PR36" s="378" t="str">
        <f t="shared" si="20"/>
        <v>--</v>
      </c>
      <c r="PS36" s="381">
        <v>2.7027027027027026</v>
      </c>
      <c r="PT36" s="381">
        <v>0.96153846153846156</v>
      </c>
      <c r="PU36" s="381">
        <v>5.5555555555555554</v>
      </c>
      <c r="PV36" s="378" t="str">
        <f t="shared" si="21"/>
        <v>--</v>
      </c>
      <c r="PW36" s="381">
        <v>1.3513513513513513</v>
      </c>
      <c r="PX36" s="381">
        <v>0</v>
      </c>
      <c r="PY36" s="381">
        <v>2.7777777777777777</v>
      </c>
      <c r="PZ36" s="378" t="str">
        <f t="shared" si="22"/>
        <v>--</v>
      </c>
      <c r="QA36" s="381">
        <v>2.7027027027027026</v>
      </c>
      <c r="QB36" s="381">
        <v>0.96153846153846145</v>
      </c>
      <c r="QC36" s="381">
        <v>1.3888888888888888</v>
      </c>
      <c r="QD36" s="378" t="str">
        <f t="shared" si="23"/>
        <v>--</v>
      </c>
      <c r="QE36" s="381">
        <v>1.3513513513513513</v>
      </c>
      <c r="QF36" s="381">
        <v>0.97087378640776689</v>
      </c>
      <c r="QG36" s="381">
        <v>1.3888888888888888</v>
      </c>
      <c r="QH36" s="378" t="str">
        <f t="shared" si="24"/>
        <v>--</v>
      </c>
      <c r="QI36" s="381">
        <v>1.3513513513513513</v>
      </c>
      <c r="QJ36" s="381">
        <v>0.96153846153846145</v>
      </c>
      <c r="QK36" s="381">
        <v>0</v>
      </c>
    </row>
    <row r="37" spans="1:453" x14ac:dyDescent="0.25">
      <c r="A37" s="114">
        <v>33</v>
      </c>
      <c r="B37" s="93" t="s">
        <v>33</v>
      </c>
      <c r="C37" s="189">
        <v>10.82474226804124</v>
      </c>
      <c r="D37" s="189">
        <v>47.290640394088662</v>
      </c>
      <c r="E37" s="189">
        <v>34.328358208955216</v>
      </c>
      <c r="F37" s="189">
        <v>7.5000000000000018</v>
      </c>
      <c r="G37" s="189">
        <v>14.857142857142865</v>
      </c>
      <c r="H37" s="189">
        <v>46.153846153846168</v>
      </c>
      <c r="I37" s="189">
        <v>7.6335877862595423</v>
      </c>
      <c r="J37" s="189">
        <v>26.153846153846164</v>
      </c>
      <c r="K37" s="189">
        <v>32.000000000000007</v>
      </c>
      <c r="L37" s="189">
        <v>1.2500000000000002</v>
      </c>
      <c r="M37" s="190">
        <v>11.377245508982032</v>
      </c>
      <c r="N37" s="190">
        <v>24.025974025974012</v>
      </c>
      <c r="O37" s="190">
        <v>4.8611111111111098</v>
      </c>
      <c r="P37" s="190">
        <v>19.078947368421051</v>
      </c>
      <c r="Q37" s="190">
        <v>26.356589147286829</v>
      </c>
      <c r="R37" s="190" t="s">
        <v>286</v>
      </c>
      <c r="S37" s="190" t="s">
        <v>286</v>
      </c>
      <c r="T37" s="190" t="s">
        <v>286</v>
      </c>
      <c r="U37" s="190">
        <v>8.0246913580246897</v>
      </c>
      <c r="V37" s="190">
        <v>14.367816091954026</v>
      </c>
      <c r="W37" s="190">
        <v>46.15384615384616</v>
      </c>
      <c r="X37" s="190">
        <v>7.6335877862595423</v>
      </c>
      <c r="Y37" s="190">
        <v>24.806201550387595</v>
      </c>
      <c r="Z37" s="190">
        <v>33.000000000000014</v>
      </c>
      <c r="AA37" s="190">
        <v>1.2422360248447206</v>
      </c>
      <c r="AB37" s="132">
        <v>11.309523809523801</v>
      </c>
      <c r="AC37" s="132">
        <v>27.096774193548391</v>
      </c>
      <c r="AD37" s="132">
        <v>3.4965034965034967</v>
      </c>
      <c r="AE37" s="132">
        <v>17.763157894736846</v>
      </c>
      <c r="AF37" s="190">
        <v>25.581395348837212</v>
      </c>
      <c r="AG37" s="189">
        <v>4.6391752577319618</v>
      </c>
      <c r="AH37" s="189">
        <v>16.748768472906402</v>
      </c>
      <c r="AI37" s="191">
        <v>14.925373134328357</v>
      </c>
      <c r="AJ37" s="191">
        <v>2.5000000000000009</v>
      </c>
      <c r="AK37" s="190">
        <v>6.2857142857142847</v>
      </c>
      <c r="AL37" s="190">
        <v>17.482517482517487</v>
      </c>
      <c r="AM37" s="190">
        <v>0.76335877862595403</v>
      </c>
      <c r="AN37" s="190">
        <v>9.2307692307692317</v>
      </c>
      <c r="AO37" s="190">
        <v>10.999999999999998</v>
      </c>
      <c r="AP37" s="190">
        <v>0</v>
      </c>
      <c r="AQ37" s="190">
        <v>3.5928143712574849</v>
      </c>
      <c r="AR37" s="190">
        <v>9.7402597402597415</v>
      </c>
      <c r="AS37" s="190">
        <v>1.3888888888888888</v>
      </c>
      <c r="AT37" s="190">
        <v>4.6052631578947381</v>
      </c>
      <c r="AU37" s="190">
        <v>8.5271317829457356</v>
      </c>
      <c r="AV37" s="190" t="s">
        <v>286</v>
      </c>
      <c r="AW37" s="190" t="s">
        <v>286</v>
      </c>
      <c r="AX37" s="132" t="s">
        <v>286</v>
      </c>
      <c r="AY37" s="132" t="s">
        <v>286</v>
      </c>
      <c r="AZ37" s="132" t="s">
        <v>286</v>
      </c>
      <c r="BA37" s="132" t="s">
        <v>286</v>
      </c>
      <c r="BB37" s="190" t="s">
        <v>286</v>
      </c>
      <c r="BC37" s="132" t="s">
        <v>286</v>
      </c>
      <c r="BD37" s="132" t="s">
        <v>286</v>
      </c>
      <c r="BE37" s="132">
        <v>0</v>
      </c>
      <c r="BF37" s="132">
        <v>6.5868263473053892</v>
      </c>
      <c r="BG37" s="190">
        <v>12.903225806451612</v>
      </c>
      <c r="BH37" s="132">
        <v>1.3986013986013985</v>
      </c>
      <c r="BI37" s="132">
        <v>11.184210526315793</v>
      </c>
      <c r="BJ37" s="132">
        <v>20.930232558139544</v>
      </c>
      <c r="BK37" s="132">
        <v>6.5217391304347805</v>
      </c>
      <c r="BL37" s="190">
        <v>38.000000000000007</v>
      </c>
      <c r="BM37" s="132">
        <v>22.900763358778629</v>
      </c>
      <c r="BN37" s="192">
        <v>6.7567567567567579</v>
      </c>
      <c r="BO37" s="192">
        <v>12.422360248447211</v>
      </c>
      <c r="BP37" s="192">
        <v>42.028985507246389</v>
      </c>
      <c r="BQ37" s="190">
        <v>2.3999999999999995</v>
      </c>
      <c r="BR37" s="132">
        <v>24.409448818897648</v>
      </c>
      <c r="BS37" s="132">
        <v>31.999999999999996</v>
      </c>
      <c r="BT37" s="132">
        <v>1.8181818181818183</v>
      </c>
      <c r="BU37" s="190">
        <v>12.345679012345677</v>
      </c>
      <c r="BV37" s="132">
        <v>32.026143790849673</v>
      </c>
      <c r="BW37" s="132">
        <v>4.8951048951048959</v>
      </c>
      <c r="BX37" s="132">
        <v>23.972602739726028</v>
      </c>
      <c r="BY37" s="190">
        <v>41.406250000000007</v>
      </c>
      <c r="BZ37" s="132">
        <v>3.2608695652173925</v>
      </c>
      <c r="CA37" s="132">
        <v>27.000000000000007</v>
      </c>
      <c r="CB37" s="132">
        <v>15.267175572519076</v>
      </c>
      <c r="CC37" s="190">
        <v>4.7297297297297325</v>
      </c>
      <c r="CD37" s="132">
        <v>10.559006211180124</v>
      </c>
      <c r="CE37" s="132">
        <v>18.115942028985501</v>
      </c>
      <c r="CF37" s="132">
        <v>3.1999999999999997</v>
      </c>
      <c r="CG37" s="190">
        <v>16.535433070866141</v>
      </c>
      <c r="CH37" s="132">
        <v>22.000000000000007</v>
      </c>
      <c r="CI37" s="132">
        <v>0</v>
      </c>
      <c r="CJ37" s="132">
        <v>6.7901234567901243</v>
      </c>
      <c r="CK37" s="132">
        <v>22.875816993464063</v>
      </c>
      <c r="CL37" s="132">
        <v>3.4965034965034958</v>
      </c>
      <c r="CM37" s="132">
        <v>19.863013698630152</v>
      </c>
      <c r="CN37" s="132">
        <v>28.124999999999996</v>
      </c>
      <c r="CO37" s="132">
        <v>6.6298342541436481</v>
      </c>
      <c r="CP37" s="190">
        <v>8.5427135678391952</v>
      </c>
      <c r="CQ37" s="132">
        <v>3.0534351145038174</v>
      </c>
      <c r="CR37" s="132">
        <v>6.0810810810810834</v>
      </c>
      <c r="CS37" s="192">
        <v>3.7735849056603779</v>
      </c>
      <c r="CT37" s="192">
        <v>2.9197080291970803</v>
      </c>
      <c r="CU37" s="190">
        <v>5.511811023622049</v>
      </c>
      <c r="CV37" s="132">
        <v>10.156250000000004</v>
      </c>
      <c r="CW37" s="132">
        <v>3.9603960396039604</v>
      </c>
      <c r="CX37" s="192">
        <v>0</v>
      </c>
      <c r="CY37" s="192">
        <v>2.5477707006369426</v>
      </c>
      <c r="CZ37" s="190">
        <v>2.7027027027027031</v>
      </c>
      <c r="DA37" s="132">
        <v>2.1276595744680851</v>
      </c>
      <c r="DB37" s="132">
        <v>2.9411764705882351</v>
      </c>
      <c r="DC37" s="192">
        <v>2.4000000000000004</v>
      </c>
      <c r="DD37" s="192" t="s">
        <v>286</v>
      </c>
      <c r="DE37" s="190">
        <v>7.5376884422110564</v>
      </c>
      <c r="DF37" s="132">
        <v>4.5801526717557257</v>
      </c>
      <c r="DG37" s="132" t="s">
        <v>286</v>
      </c>
      <c r="DH37" s="192">
        <v>3.7974683544303822</v>
      </c>
      <c r="DI37" s="192">
        <v>8.0291970802919739</v>
      </c>
      <c r="DJ37" s="190" t="s">
        <v>286</v>
      </c>
      <c r="DK37" s="132">
        <v>7.0312500000000027</v>
      </c>
      <c r="DL37" s="132">
        <v>3.9603960396039599</v>
      </c>
      <c r="DM37" s="132" t="s">
        <v>286</v>
      </c>
      <c r="DN37" s="132">
        <v>1.2820512820512822</v>
      </c>
      <c r="DO37" s="190">
        <v>2.0270270270270272</v>
      </c>
      <c r="DP37" s="132" t="s">
        <v>286</v>
      </c>
      <c r="DQ37" s="132">
        <v>2.2058823529411766</v>
      </c>
      <c r="DR37" s="132">
        <v>3.1999999999999997</v>
      </c>
      <c r="DS37" s="132" t="s">
        <v>286</v>
      </c>
      <c r="DT37" s="190" t="s">
        <v>286</v>
      </c>
      <c r="DU37" s="194" t="s">
        <v>286</v>
      </c>
      <c r="DV37" s="194" t="s">
        <v>286</v>
      </c>
      <c r="DW37" s="192">
        <v>3.8216560509554136</v>
      </c>
      <c r="DX37" s="194">
        <v>5.8394160583941641</v>
      </c>
      <c r="DY37" s="190" t="s">
        <v>286</v>
      </c>
      <c r="DZ37" s="190">
        <v>5.4687500000000027</v>
      </c>
      <c r="EA37" s="190">
        <v>1.98019801980198</v>
      </c>
      <c r="EB37" s="190" t="s">
        <v>286</v>
      </c>
      <c r="EC37" s="190">
        <v>0.64516129032258063</v>
      </c>
      <c r="ED37" s="190">
        <v>2.0270270270270272</v>
      </c>
      <c r="EE37" s="190" t="s">
        <v>286</v>
      </c>
      <c r="EF37" s="190">
        <v>1.4492753623188406</v>
      </c>
      <c r="EG37" s="190">
        <v>3.1999999999999997</v>
      </c>
      <c r="EH37" s="190" t="s">
        <v>286</v>
      </c>
      <c r="EI37" s="190">
        <v>12.562814070351761</v>
      </c>
      <c r="EJ37" s="190">
        <v>5.3435114503816807</v>
      </c>
      <c r="EK37" s="190" t="s">
        <v>286</v>
      </c>
      <c r="EL37" s="132">
        <v>4.4585987261146531</v>
      </c>
      <c r="EM37" s="132">
        <v>5.8394160583941606</v>
      </c>
      <c r="EN37" s="132" t="s">
        <v>286</v>
      </c>
      <c r="EO37" s="132">
        <v>3.90625</v>
      </c>
      <c r="EP37" s="190">
        <v>9.9009900990098991</v>
      </c>
      <c r="EQ37" s="132" t="s">
        <v>286</v>
      </c>
      <c r="ER37" s="132">
        <v>0.64102564102564097</v>
      </c>
      <c r="ES37" s="132">
        <v>2.0270270270270276</v>
      </c>
      <c r="ET37" s="132" t="s">
        <v>286</v>
      </c>
      <c r="EU37" s="190">
        <v>0.73529411764705865</v>
      </c>
      <c r="EV37" s="132">
        <v>4.0000000000000018</v>
      </c>
      <c r="EW37" s="132" t="s">
        <v>286</v>
      </c>
      <c r="EX37" s="132">
        <v>9.0452261306532638</v>
      </c>
      <c r="EY37" s="132">
        <v>0.76335877862595425</v>
      </c>
      <c r="EZ37" s="190" t="s">
        <v>286</v>
      </c>
      <c r="FA37" s="132">
        <v>1.910828025477707</v>
      </c>
      <c r="FB37" s="132">
        <v>3.6496350364963508</v>
      </c>
      <c r="FC37" s="132" t="s">
        <v>286</v>
      </c>
      <c r="FD37" s="132">
        <v>2.3437499999999991</v>
      </c>
      <c r="FE37" s="190">
        <v>2.9702970297029703</v>
      </c>
      <c r="FF37" s="132" t="s">
        <v>286</v>
      </c>
      <c r="FG37" s="132">
        <v>0</v>
      </c>
      <c r="FH37" s="132">
        <v>0.67567567567567588</v>
      </c>
      <c r="FI37" s="132" t="s">
        <v>286</v>
      </c>
      <c r="FJ37" s="190">
        <v>0</v>
      </c>
      <c r="FK37" s="132">
        <v>2.4000000000000004</v>
      </c>
      <c r="FL37" s="132" t="s">
        <v>286</v>
      </c>
      <c r="FM37" s="132" t="s">
        <v>286</v>
      </c>
      <c r="FN37" s="132" t="s">
        <v>286</v>
      </c>
      <c r="FO37" s="190" t="s">
        <v>286</v>
      </c>
      <c r="FP37" s="132">
        <v>5.6962025316455707</v>
      </c>
      <c r="FQ37" s="132">
        <v>12.408759124087592</v>
      </c>
      <c r="FR37" s="132" t="s">
        <v>286</v>
      </c>
      <c r="FS37" s="132">
        <v>6.2500000000000009</v>
      </c>
      <c r="FT37" s="190">
        <v>11.881188118811885</v>
      </c>
      <c r="FU37" s="132" t="s">
        <v>286</v>
      </c>
      <c r="FV37" s="132">
        <v>0</v>
      </c>
      <c r="FW37" s="132">
        <v>1.3513513513513518</v>
      </c>
      <c r="FX37" s="132" t="s">
        <v>286</v>
      </c>
      <c r="FY37" s="190">
        <v>0.72992700729927007</v>
      </c>
      <c r="FZ37" s="132">
        <v>1.6</v>
      </c>
      <c r="GA37" s="132" t="s">
        <v>286</v>
      </c>
      <c r="GB37" s="132" t="s">
        <v>286</v>
      </c>
      <c r="GC37" s="132" t="s">
        <v>286</v>
      </c>
      <c r="GD37" s="190" t="s">
        <v>286</v>
      </c>
      <c r="GE37" s="132" t="s">
        <v>286</v>
      </c>
      <c r="GF37" s="132" t="s">
        <v>286</v>
      </c>
      <c r="GG37" s="132" t="s">
        <v>286</v>
      </c>
      <c r="GH37" s="132" t="s">
        <v>286</v>
      </c>
      <c r="GI37" s="190" t="s">
        <v>286</v>
      </c>
      <c r="GJ37" s="132" t="s">
        <v>286</v>
      </c>
      <c r="GK37" s="132">
        <v>1.2820512820512822</v>
      </c>
      <c r="GL37" s="132">
        <v>2.7027027027027026</v>
      </c>
      <c r="GM37" s="197" t="s">
        <v>286</v>
      </c>
      <c r="GN37" s="190">
        <v>3.6496350364963495</v>
      </c>
      <c r="GO37" s="132">
        <v>3.1999999999999997</v>
      </c>
      <c r="GP37" s="132" t="s">
        <v>286</v>
      </c>
      <c r="GQ37" s="132" t="s">
        <v>286</v>
      </c>
      <c r="GR37" s="132" t="s">
        <v>286</v>
      </c>
      <c r="GS37" s="190" t="s">
        <v>286</v>
      </c>
      <c r="GT37" s="132" t="s">
        <v>286</v>
      </c>
      <c r="GU37" s="132" t="s">
        <v>286</v>
      </c>
      <c r="GV37" s="132" t="s">
        <v>286</v>
      </c>
      <c r="GW37" s="132" t="s">
        <v>286</v>
      </c>
      <c r="GX37" s="190" t="s">
        <v>286</v>
      </c>
      <c r="GY37" s="190" t="s">
        <v>286</v>
      </c>
      <c r="GZ37" s="190">
        <v>1.9354838709677418</v>
      </c>
      <c r="HA37" s="190">
        <v>2.7027027027027026</v>
      </c>
      <c r="HB37" s="190" t="s">
        <v>286</v>
      </c>
      <c r="HC37" s="190">
        <v>5.8394160583941632</v>
      </c>
      <c r="HD37" s="190">
        <v>4.7999999999999989</v>
      </c>
      <c r="HE37" s="190" t="s">
        <v>286</v>
      </c>
      <c r="HF37" s="190" t="s">
        <v>286</v>
      </c>
      <c r="HG37" s="190" t="s">
        <v>286</v>
      </c>
      <c r="HH37" s="190" t="s">
        <v>286</v>
      </c>
      <c r="HI37" s="190" t="s">
        <v>286</v>
      </c>
      <c r="HJ37" s="190" t="s">
        <v>286</v>
      </c>
      <c r="HK37" s="190" t="s">
        <v>286</v>
      </c>
      <c r="HL37" s="132" t="s">
        <v>286</v>
      </c>
      <c r="HM37" s="132" t="s">
        <v>286</v>
      </c>
      <c r="HN37" s="132" t="s">
        <v>286</v>
      </c>
      <c r="HO37" s="132">
        <v>2.5641025641025639</v>
      </c>
      <c r="HP37" s="190">
        <v>6.7567567567567579</v>
      </c>
      <c r="HQ37" s="132" t="s">
        <v>286</v>
      </c>
      <c r="HR37" s="132">
        <v>5.8394160583941614</v>
      </c>
      <c r="HS37" s="132">
        <v>9.6000000000000014</v>
      </c>
      <c r="HT37" s="196" t="s">
        <v>286</v>
      </c>
      <c r="HU37" s="190">
        <v>8.040201005025132</v>
      </c>
      <c r="HV37" s="192">
        <v>1.5267175572519081</v>
      </c>
      <c r="HW37" s="192" t="s">
        <v>286</v>
      </c>
      <c r="HX37" s="192">
        <v>3.7974683544303813</v>
      </c>
      <c r="HY37" s="192">
        <v>5.8394160583941623</v>
      </c>
      <c r="HZ37" s="192" t="s">
        <v>286</v>
      </c>
      <c r="IA37" s="192">
        <v>5.4687500000000018</v>
      </c>
      <c r="IB37" s="192">
        <v>5.9405940594059397</v>
      </c>
      <c r="IC37" s="192" t="s">
        <v>286</v>
      </c>
      <c r="ID37" s="192">
        <v>0.64516129032258063</v>
      </c>
      <c r="IE37" s="192">
        <v>4.0540540540540571</v>
      </c>
      <c r="IF37" s="192" t="s">
        <v>286</v>
      </c>
      <c r="IG37" s="192">
        <v>2.2058823529411775</v>
      </c>
      <c r="IH37" s="192">
        <v>5.6000000000000023</v>
      </c>
      <c r="II37" s="192">
        <v>4.9180327868852514</v>
      </c>
      <c r="IJ37" s="192">
        <v>12.060301507537693</v>
      </c>
      <c r="IK37" s="192">
        <v>3.8167938931297694</v>
      </c>
      <c r="IL37" s="192">
        <v>1.9867549668874176</v>
      </c>
      <c r="IM37" s="192">
        <v>7.6433121019108299</v>
      </c>
      <c r="IN37" s="192">
        <v>10.948905109489056</v>
      </c>
      <c r="IO37" s="192">
        <v>4.724409448818899</v>
      </c>
      <c r="IP37" s="192">
        <v>14.062500000000002</v>
      </c>
      <c r="IQ37" s="192">
        <v>11.881188118811879</v>
      </c>
      <c r="IR37" s="192">
        <v>0</v>
      </c>
      <c r="IS37" s="192" t="s">
        <v>286</v>
      </c>
      <c r="IT37" s="192" t="s">
        <v>286</v>
      </c>
      <c r="IU37" s="192">
        <v>2.0979020979020979</v>
      </c>
      <c r="IV37" s="192" t="s">
        <v>286</v>
      </c>
      <c r="IW37" s="192" t="s">
        <v>286</v>
      </c>
      <c r="IX37" s="192" t="str">
        <f t="shared" si="58"/>
        <v>--</v>
      </c>
      <c r="IY37" s="192" t="str">
        <f t="shared" si="58"/>
        <v>--</v>
      </c>
      <c r="IZ37" s="192" t="str">
        <f t="shared" si="58"/>
        <v>--</v>
      </c>
      <c r="JA37" s="192" t="str">
        <f t="shared" si="58"/>
        <v>--</v>
      </c>
      <c r="JB37" s="192" t="str">
        <f t="shared" si="58"/>
        <v>--</v>
      </c>
      <c r="JC37" s="243">
        <v>7.4534161490683202</v>
      </c>
      <c r="JD37" s="243">
        <v>7.75193798449612</v>
      </c>
      <c r="JE37" s="243">
        <v>28.0701754385965</v>
      </c>
      <c r="JF37" s="243">
        <v>7.1428571428571397</v>
      </c>
      <c r="JG37" s="243">
        <v>6</v>
      </c>
      <c r="JH37" s="243">
        <v>8.4615384615384599</v>
      </c>
      <c r="JI37" s="243">
        <v>2.4844720496894399</v>
      </c>
      <c r="JJ37" s="243">
        <v>4.6511627906976702</v>
      </c>
      <c r="JK37" s="243">
        <v>14.0350877192982</v>
      </c>
      <c r="JL37" s="243">
        <v>3.8961038961039001</v>
      </c>
      <c r="JM37" s="243">
        <v>5.3333333333333304</v>
      </c>
      <c r="JN37" s="243">
        <v>18.461538461538499</v>
      </c>
      <c r="JO37" s="219">
        <v>5.625</v>
      </c>
      <c r="JP37" s="219">
        <v>19.379844961240298</v>
      </c>
      <c r="JQ37" s="219">
        <v>34.210526315789501</v>
      </c>
      <c r="JR37" s="219">
        <v>6.4516129032258096</v>
      </c>
      <c r="JS37" s="219">
        <v>12</v>
      </c>
      <c r="JT37" s="219">
        <v>24.615384615384599</v>
      </c>
      <c r="JU37" s="219">
        <v>5.5900621118012399</v>
      </c>
      <c r="JV37" s="219">
        <v>14.7286821705426</v>
      </c>
      <c r="JW37" s="219">
        <v>26.315789473684202</v>
      </c>
      <c r="JX37" s="219">
        <v>5.8441558441558499</v>
      </c>
      <c r="JY37" s="219">
        <v>8</v>
      </c>
      <c r="JZ37" s="219">
        <v>17.692307692307701</v>
      </c>
      <c r="KA37" s="223">
        <v>0.62111801242235998</v>
      </c>
      <c r="KB37" s="219">
        <v>4.65116279069768</v>
      </c>
      <c r="KC37" s="219">
        <v>1.7543859649122799</v>
      </c>
      <c r="KD37" s="219">
        <v>3.2679738562091498</v>
      </c>
      <c r="KE37" s="219">
        <v>2.6666666666666701</v>
      </c>
      <c r="KF37" s="219">
        <v>3.0769230769230802</v>
      </c>
      <c r="KG37" s="219">
        <v>0</v>
      </c>
      <c r="KH37" s="219">
        <v>3.1007751937984498</v>
      </c>
      <c r="KI37" s="219">
        <v>2.6315789473684199</v>
      </c>
      <c r="KJ37" s="219">
        <v>2.5974025974026</v>
      </c>
      <c r="KK37" s="219">
        <v>1.3333333333333299</v>
      </c>
      <c r="KL37" s="219">
        <v>5.3846153846153797</v>
      </c>
      <c r="KM37" s="219">
        <v>0</v>
      </c>
      <c r="KN37" s="219">
        <v>3.1007751937984498</v>
      </c>
      <c r="KO37" s="219">
        <v>1.7543859649122799</v>
      </c>
      <c r="KP37" s="219">
        <v>1.94805194805195</v>
      </c>
      <c r="KQ37" s="223">
        <v>0.66666666666666696</v>
      </c>
      <c r="KR37" s="219">
        <v>2.3076923076923102</v>
      </c>
      <c r="KS37" s="219">
        <v>0</v>
      </c>
      <c r="KT37" s="219">
        <v>2.32558139534884</v>
      </c>
      <c r="KU37" s="219">
        <v>1.7543859649122799</v>
      </c>
      <c r="KV37" s="219">
        <v>1.94805194805195</v>
      </c>
      <c r="KW37" s="219">
        <v>0</v>
      </c>
      <c r="KX37" s="219">
        <v>2.3076923076923102</v>
      </c>
      <c r="KY37" s="219">
        <v>0</v>
      </c>
      <c r="KZ37" s="219">
        <v>1.55038759689923</v>
      </c>
      <c r="LA37" s="219">
        <v>0</v>
      </c>
      <c r="LB37" s="219">
        <v>1.94805194805195</v>
      </c>
      <c r="LC37" s="219">
        <v>0</v>
      </c>
      <c r="LD37" s="223">
        <v>0.76923076923076905</v>
      </c>
      <c r="LE37" s="219">
        <v>0</v>
      </c>
      <c r="LF37" s="223">
        <v>0.775193798449613</v>
      </c>
      <c r="LG37" s="219">
        <v>1.7543859649122799</v>
      </c>
      <c r="LH37" s="219">
        <v>2.5974025974026</v>
      </c>
      <c r="LI37" s="219">
        <v>0</v>
      </c>
      <c r="LJ37" s="219">
        <v>1.5384615384615401</v>
      </c>
      <c r="LK37" s="219">
        <v>0</v>
      </c>
      <c r="LL37" s="219">
        <v>1.55038759689923</v>
      </c>
      <c r="LM37" s="223">
        <v>0.87719298245613997</v>
      </c>
      <c r="LN37" s="219">
        <v>1.2987012987013</v>
      </c>
      <c r="LO37" s="223">
        <v>0.66666666666666696</v>
      </c>
      <c r="LP37" s="219">
        <v>3.8461538461538498</v>
      </c>
      <c r="LQ37" s="219">
        <v>0</v>
      </c>
      <c r="LR37" s="219">
        <v>2.32558139534884</v>
      </c>
      <c r="LS37" s="219">
        <v>3.5087719298245599</v>
      </c>
      <c r="LT37" s="219">
        <v>1.94805194805195</v>
      </c>
      <c r="LU37" s="219">
        <v>1.3333333333333299</v>
      </c>
      <c r="LV37" s="219">
        <v>3.0769230769230802</v>
      </c>
      <c r="LW37" s="223">
        <v>0.62111801242235998</v>
      </c>
      <c r="LX37" s="219">
        <v>3.1007751937984498</v>
      </c>
      <c r="LY37" s="219">
        <v>3.5087719298245599</v>
      </c>
      <c r="LZ37" s="219">
        <v>3.8961038961039001</v>
      </c>
      <c r="MA37" s="219">
        <v>2.6666666666666701</v>
      </c>
      <c r="MB37" s="219">
        <v>6.1538461538461497</v>
      </c>
      <c r="MC37" s="219">
        <v>0</v>
      </c>
      <c r="MD37" s="219">
        <v>1.55038759689922</v>
      </c>
      <c r="ME37" s="219">
        <v>1.7543859649122799</v>
      </c>
      <c r="MF37" s="219">
        <v>1.94805194805195</v>
      </c>
      <c r="MG37" s="219">
        <v>1.3333333333333299</v>
      </c>
      <c r="MH37" s="219">
        <v>3.8461538461538498</v>
      </c>
      <c r="MI37" s="190" t="str">
        <f t="shared" si="59"/>
        <v>--</v>
      </c>
      <c r="MJ37" s="190" t="str">
        <f t="shared" si="59"/>
        <v>--</v>
      </c>
      <c r="MK37" s="190" t="str">
        <f t="shared" si="59"/>
        <v>--</v>
      </c>
      <c r="ML37" s="190" t="str">
        <f t="shared" si="59"/>
        <v>--</v>
      </c>
      <c r="MM37" s="190" t="str">
        <f t="shared" si="59"/>
        <v>--</v>
      </c>
      <c r="MN37" s="190" t="str">
        <f t="shared" si="59"/>
        <v>--</v>
      </c>
      <c r="MO37" s="190" t="str">
        <f t="shared" si="59"/>
        <v>--</v>
      </c>
      <c r="MP37" s="190" t="str">
        <f t="shared" si="59"/>
        <v>--</v>
      </c>
      <c r="MQ37" s="190" t="str">
        <f t="shared" si="59"/>
        <v>--</v>
      </c>
      <c r="MR37" s="190" t="str">
        <f t="shared" si="59"/>
        <v>--</v>
      </c>
      <c r="MS37" s="190" t="str">
        <f t="shared" si="60"/>
        <v>--</v>
      </c>
      <c r="MT37" s="190" t="str">
        <f t="shared" si="60"/>
        <v>--</v>
      </c>
      <c r="MU37" s="190" t="str">
        <f t="shared" si="60"/>
        <v>--</v>
      </c>
      <c r="MV37" s="190" t="str">
        <f t="shared" si="60"/>
        <v>--</v>
      </c>
      <c r="MW37" s="190" t="str">
        <f t="shared" si="60"/>
        <v>--</v>
      </c>
      <c r="MX37" s="190" t="str">
        <f t="shared" si="60"/>
        <v>--</v>
      </c>
      <c r="MY37" s="190" t="str">
        <f t="shared" si="60"/>
        <v>--</v>
      </c>
      <c r="MZ37" s="190" t="str">
        <f t="shared" si="60"/>
        <v>--</v>
      </c>
      <c r="NA37" s="190" t="str">
        <f t="shared" si="60"/>
        <v>--</v>
      </c>
      <c r="NB37" s="190" t="str">
        <f t="shared" si="60"/>
        <v>--</v>
      </c>
      <c r="NC37" s="190" t="str">
        <f t="shared" si="61"/>
        <v>--</v>
      </c>
      <c r="ND37" s="190" t="str">
        <f t="shared" si="61"/>
        <v>--</v>
      </c>
      <c r="NE37" s="190" t="str">
        <f t="shared" si="61"/>
        <v>--</v>
      </c>
      <c r="NF37" s="190" t="str">
        <f t="shared" si="61"/>
        <v>--</v>
      </c>
      <c r="NG37" s="190" t="str">
        <f t="shared" si="61"/>
        <v>--</v>
      </c>
      <c r="NH37" s="190" t="str">
        <f t="shared" si="61"/>
        <v>--</v>
      </c>
      <c r="NI37" s="190" t="str">
        <f t="shared" si="61"/>
        <v>--</v>
      </c>
      <c r="NJ37" s="190" t="str">
        <f t="shared" si="61"/>
        <v>--</v>
      </c>
      <c r="NL37" s="378" t="str">
        <f t="shared" si="4"/>
        <v>--</v>
      </c>
      <c r="NM37" s="381">
        <v>7.6271186440677958</v>
      </c>
      <c r="NN37" s="381">
        <v>11.59420289855073</v>
      </c>
      <c r="NO37" s="381">
        <v>11.650485436893211</v>
      </c>
      <c r="NP37" s="378" t="str">
        <f t="shared" si="5"/>
        <v>--</v>
      </c>
      <c r="NQ37" s="381">
        <v>0.62500000000000011</v>
      </c>
      <c r="NR37" s="378" t="str">
        <f t="shared" si="6"/>
        <v>--</v>
      </c>
      <c r="NS37" s="381">
        <v>5.4216867469879544</v>
      </c>
      <c r="NT37" s="378" t="str">
        <f t="shared" si="7"/>
        <v>--</v>
      </c>
      <c r="NU37" s="381">
        <v>16.129032258064512</v>
      </c>
      <c r="NV37" s="378" t="str">
        <f t="shared" si="8"/>
        <v>--</v>
      </c>
      <c r="NW37" s="381">
        <v>4.1958041958041949</v>
      </c>
      <c r="NX37" s="378" t="str">
        <f t="shared" si="9"/>
        <v>--</v>
      </c>
      <c r="NY37" s="381">
        <v>5.2631578947368425</v>
      </c>
      <c r="NZ37" s="378" t="str">
        <f t="shared" si="10"/>
        <v>--</v>
      </c>
      <c r="OA37" s="381">
        <v>20.155038759689923</v>
      </c>
      <c r="OB37" s="378" t="str">
        <f t="shared" si="11"/>
        <v>--</v>
      </c>
      <c r="OC37" s="378" t="str">
        <f t="shared" si="11"/>
        <v>--</v>
      </c>
      <c r="OD37" s="381">
        <v>1.2422360248447206</v>
      </c>
      <c r="OE37" s="381">
        <v>2.3255813953488378</v>
      </c>
      <c r="OF37" s="381">
        <v>14.035087719298245</v>
      </c>
      <c r="OG37" s="378" t="str">
        <f t="shared" si="40"/>
        <v>--</v>
      </c>
      <c r="OH37" s="378" t="str">
        <f t="shared" si="40"/>
        <v>--</v>
      </c>
      <c r="OI37" s="378" t="str">
        <f t="shared" si="40"/>
        <v>--</v>
      </c>
      <c r="OJ37" s="381">
        <v>5.1948051948051956</v>
      </c>
      <c r="OK37" s="381">
        <v>3.333333333333333</v>
      </c>
      <c r="OL37" s="381">
        <v>11.538461538461544</v>
      </c>
      <c r="OM37" s="378" t="str">
        <f t="shared" si="41"/>
        <v>--</v>
      </c>
      <c r="ON37" s="378" t="str">
        <f t="shared" si="41"/>
        <v>--</v>
      </c>
      <c r="OO37" s="378" t="str">
        <f t="shared" si="41"/>
        <v>--</v>
      </c>
      <c r="OP37" s="381">
        <v>2.5862068965517246</v>
      </c>
      <c r="OQ37" s="381">
        <v>5.1094890510948936</v>
      </c>
      <c r="OR37" s="381">
        <v>12.871287128712872</v>
      </c>
      <c r="OS37" s="378" t="str">
        <f t="shared" si="42"/>
        <v>--</v>
      </c>
      <c r="OT37" s="378" t="str">
        <f t="shared" si="42"/>
        <v>--</v>
      </c>
      <c r="OU37" s="381">
        <v>1.6949152542372878</v>
      </c>
      <c r="OV37" s="381">
        <v>5.147058823529413</v>
      </c>
      <c r="OW37" s="381">
        <v>5.8823529411764719</v>
      </c>
      <c r="OX37" s="378" t="str">
        <f t="shared" si="15"/>
        <v>--</v>
      </c>
      <c r="OY37" s="381">
        <v>5.8441558441558445</v>
      </c>
      <c r="OZ37" s="381">
        <v>8.6666666666666714</v>
      </c>
      <c r="PA37" s="381">
        <v>20.76923076923077</v>
      </c>
      <c r="PB37" s="378" t="str">
        <f t="shared" si="16"/>
        <v>--</v>
      </c>
      <c r="PC37" s="381">
        <v>20.338983050847457</v>
      </c>
      <c r="PD37" s="381">
        <v>31.884057971014499</v>
      </c>
      <c r="PE37" s="381">
        <v>40.384615384615394</v>
      </c>
      <c r="PF37" s="378" t="str">
        <f t="shared" si="17"/>
        <v>--</v>
      </c>
      <c r="PG37" s="381">
        <v>13.913043478260875</v>
      </c>
      <c r="PH37" s="381">
        <v>23.188405797101453</v>
      </c>
      <c r="PI37" s="381">
        <v>23.529411764705888</v>
      </c>
      <c r="PJ37" s="378" t="str">
        <f t="shared" si="18"/>
        <v>--</v>
      </c>
      <c r="PK37" s="381">
        <v>9.3220338983050848</v>
      </c>
      <c r="PL37" s="381">
        <v>20.289855072463766</v>
      </c>
      <c r="PM37" s="381">
        <v>17.475728155339805</v>
      </c>
      <c r="PN37" s="378" t="str">
        <f t="shared" si="19"/>
        <v>--</v>
      </c>
      <c r="PO37" s="381">
        <v>5.8823529411764719</v>
      </c>
      <c r="PP37" s="381">
        <v>3.6496350364963508</v>
      </c>
      <c r="PQ37" s="381">
        <v>0.98039215686274495</v>
      </c>
      <c r="PR37" s="378" t="str">
        <f t="shared" si="20"/>
        <v>--</v>
      </c>
      <c r="PS37" s="381">
        <v>2.5210084033613449</v>
      </c>
      <c r="PT37" s="381">
        <v>2.1897810218978107</v>
      </c>
      <c r="PU37" s="381">
        <v>1.9801980198019795</v>
      </c>
      <c r="PV37" s="378" t="str">
        <f t="shared" si="21"/>
        <v>--</v>
      </c>
      <c r="PW37" s="381">
        <v>2.5210084033613454</v>
      </c>
      <c r="PX37" s="381">
        <v>0.72992700729927007</v>
      </c>
      <c r="PY37" s="381">
        <v>0</v>
      </c>
      <c r="PZ37" s="378" t="str">
        <f t="shared" si="22"/>
        <v>--</v>
      </c>
      <c r="QA37" s="381">
        <v>0.84745762711864414</v>
      </c>
      <c r="QB37" s="381">
        <v>0.72992700729927007</v>
      </c>
      <c r="QC37" s="381">
        <v>1.9607843137254901</v>
      </c>
      <c r="QD37" s="378" t="str">
        <f t="shared" si="23"/>
        <v>--</v>
      </c>
      <c r="QE37" s="381">
        <v>0.84033613445378164</v>
      </c>
      <c r="QF37" s="381">
        <v>0</v>
      </c>
      <c r="QG37" s="381">
        <v>0</v>
      </c>
      <c r="QH37" s="378" t="str">
        <f t="shared" si="24"/>
        <v>--</v>
      </c>
      <c r="QI37" s="381">
        <v>0.84745762711864414</v>
      </c>
      <c r="QJ37" s="381">
        <v>0.7407407407407407</v>
      </c>
      <c r="QK37" s="381">
        <v>0</v>
      </c>
    </row>
    <row r="38" spans="1:453" x14ac:dyDescent="0.25">
      <c r="A38" s="114">
        <v>34</v>
      </c>
      <c r="B38" s="93" t="s">
        <v>34</v>
      </c>
      <c r="C38" s="189">
        <v>3.8990825688073389</v>
      </c>
      <c r="D38" s="189">
        <v>30.343007915567313</v>
      </c>
      <c r="E38" s="189">
        <v>41.947565543071178</v>
      </c>
      <c r="F38" s="189">
        <v>3.9548022598870061</v>
      </c>
      <c r="G38" s="189">
        <v>16.370106761565822</v>
      </c>
      <c r="H38" s="189">
        <v>47.448979591836739</v>
      </c>
      <c r="I38" s="189">
        <v>3.4739454094292785</v>
      </c>
      <c r="J38" s="189">
        <v>12.857142857142852</v>
      </c>
      <c r="K38" s="189">
        <v>35.858585858585883</v>
      </c>
      <c r="L38" s="189">
        <v>2.4024024024024029</v>
      </c>
      <c r="M38" s="190">
        <v>12.631578947368421</v>
      </c>
      <c r="N38" s="190">
        <v>28.57142857142858</v>
      </c>
      <c r="O38" s="190">
        <v>0.95238095238095222</v>
      </c>
      <c r="P38" s="190">
        <v>5.8365758754863801</v>
      </c>
      <c r="Q38" s="190">
        <v>19.306930693069308</v>
      </c>
      <c r="R38" s="190" t="s">
        <v>286</v>
      </c>
      <c r="S38" s="190" t="s">
        <v>286</v>
      </c>
      <c r="T38" s="190" t="s">
        <v>286</v>
      </c>
      <c r="U38" s="190">
        <v>4.2253521126760525</v>
      </c>
      <c r="V38" s="190">
        <v>16.07142857142858</v>
      </c>
      <c r="W38" s="190">
        <v>47.668393782383419</v>
      </c>
      <c r="X38" s="190">
        <v>3.4739454094292785</v>
      </c>
      <c r="Y38" s="190">
        <v>14.942528735632195</v>
      </c>
      <c r="Z38" s="190">
        <v>35.532994923857871</v>
      </c>
      <c r="AA38" s="190">
        <v>1.4970059880239523</v>
      </c>
      <c r="AB38" s="132">
        <v>12.598425196850396</v>
      </c>
      <c r="AC38" s="132">
        <v>30.769230769230759</v>
      </c>
      <c r="AD38" s="132">
        <v>0.94936708860759478</v>
      </c>
      <c r="AE38" s="132">
        <v>6.5891472868217082</v>
      </c>
      <c r="AF38" s="190">
        <v>21.182266009852231</v>
      </c>
      <c r="AG38" s="189">
        <v>0.45871559633027481</v>
      </c>
      <c r="AH38" s="189">
        <v>8.1794195250659651</v>
      </c>
      <c r="AI38" s="191">
        <v>15.355805243445694</v>
      </c>
      <c r="AJ38" s="191">
        <v>1.6949152542372885</v>
      </c>
      <c r="AK38" s="190">
        <v>4.6263345195729544</v>
      </c>
      <c r="AL38" s="190">
        <v>14.795918367346941</v>
      </c>
      <c r="AM38" s="190">
        <v>0.74441687344913199</v>
      </c>
      <c r="AN38" s="190">
        <v>2.2857142857142865</v>
      </c>
      <c r="AO38" s="190">
        <v>8.5858585858585847</v>
      </c>
      <c r="AP38" s="190">
        <v>0.30030030030030008</v>
      </c>
      <c r="AQ38" s="190">
        <v>2.1052631578947372</v>
      </c>
      <c r="AR38" s="190">
        <v>10.439560439560434</v>
      </c>
      <c r="AS38" s="190">
        <v>0</v>
      </c>
      <c r="AT38" s="190">
        <v>1.5564202334630346</v>
      </c>
      <c r="AU38" s="190">
        <v>2.970297029702972</v>
      </c>
      <c r="AV38" s="190" t="s">
        <v>286</v>
      </c>
      <c r="AW38" s="190" t="s">
        <v>286</v>
      </c>
      <c r="AX38" s="132" t="s">
        <v>286</v>
      </c>
      <c r="AY38" s="132" t="s">
        <v>286</v>
      </c>
      <c r="AZ38" s="132" t="s">
        <v>286</v>
      </c>
      <c r="BA38" s="132" t="s">
        <v>286</v>
      </c>
      <c r="BB38" s="190" t="s">
        <v>286</v>
      </c>
      <c r="BC38" s="132" t="s">
        <v>286</v>
      </c>
      <c r="BD38" s="132" t="s">
        <v>286</v>
      </c>
      <c r="BE38" s="132">
        <v>1.8018018018018025</v>
      </c>
      <c r="BF38" s="132">
        <v>3.6745406824146976</v>
      </c>
      <c r="BG38" s="190">
        <v>15.934065934065936</v>
      </c>
      <c r="BH38" s="132">
        <v>0</v>
      </c>
      <c r="BI38" s="132">
        <v>3.1007751937984511</v>
      </c>
      <c r="BJ38" s="132">
        <v>13.235294117647054</v>
      </c>
      <c r="BK38" s="132">
        <v>1.8867924528301885</v>
      </c>
      <c r="BL38" s="190">
        <v>17.796610169491512</v>
      </c>
      <c r="BM38" s="132">
        <v>24.809160305343511</v>
      </c>
      <c r="BN38" s="192">
        <v>2.0833333333333326</v>
      </c>
      <c r="BO38" s="192">
        <v>15.094339622641504</v>
      </c>
      <c r="BP38" s="192">
        <v>29.94652406417114</v>
      </c>
      <c r="BQ38" s="190">
        <v>1.5384615384615381</v>
      </c>
      <c r="BR38" s="132">
        <v>12.88343558282209</v>
      </c>
      <c r="BS38" s="132">
        <v>26.943005181347143</v>
      </c>
      <c r="BT38" s="132">
        <v>2.3880597014925375</v>
      </c>
      <c r="BU38" s="190">
        <v>11.904761904761905</v>
      </c>
      <c r="BV38" s="132">
        <v>25.698324022346352</v>
      </c>
      <c r="BW38" s="132">
        <v>0.96463022508038565</v>
      </c>
      <c r="BX38" s="132">
        <v>10.714285714285714</v>
      </c>
      <c r="BY38" s="190">
        <v>24.257425742574263</v>
      </c>
      <c r="BZ38" s="132">
        <v>0.70754716981132049</v>
      </c>
      <c r="CA38" s="132">
        <v>12.994350282485872</v>
      </c>
      <c r="CB38" s="132">
        <v>16.412213740458011</v>
      </c>
      <c r="CC38" s="190">
        <v>1.1904761904761902</v>
      </c>
      <c r="CD38" s="132">
        <v>9.8113207547169843</v>
      </c>
      <c r="CE38" s="132">
        <v>17.112299465240635</v>
      </c>
      <c r="CF38" s="132">
        <v>0.51282051282051266</v>
      </c>
      <c r="CG38" s="190">
        <v>10.736196319018406</v>
      </c>
      <c r="CH38" s="132">
        <v>19.170984455958553</v>
      </c>
      <c r="CI38" s="132">
        <v>1.4925373134328359</v>
      </c>
      <c r="CJ38" s="132">
        <v>7.9365079365079323</v>
      </c>
      <c r="CK38" s="132">
        <v>17.877094972067049</v>
      </c>
      <c r="CL38" s="132">
        <v>1.6077170418006437</v>
      </c>
      <c r="CM38" s="132">
        <v>6.7729083665338665</v>
      </c>
      <c r="CN38" s="132">
        <v>12.871287128712872</v>
      </c>
      <c r="CO38" s="132">
        <v>2.7906976744186043</v>
      </c>
      <c r="CP38" s="190">
        <v>3.6723163841807884</v>
      </c>
      <c r="CQ38" s="132">
        <v>2.2988505747126449</v>
      </c>
      <c r="CR38" s="132">
        <v>3.2352941176470607</v>
      </c>
      <c r="CS38" s="192">
        <v>3.4090909090909105</v>
      </c>
      <c r="CT38" s="192">
        <v>2.6315789473684212</v>
      </c>
      <c r="CU38" s="190">
        <v>2.2959183673469408</v>
      </c>
      <c r="CV38" s="132">
        <v>4.5180722891566258</v>
      </c>
      <c r="CW38" s="132">
        <v>2.0833333333333339</v>
      </c>
      <c r="CX38" s="192">
        <v>3.7383177570093453</v>
      </c>
      <c r="CY38" s="192">
        <v>4.904632152588559</v>
      </c>
      <c r="CZ38" s="190">
        <v>1.7045454545454548</v>
      </c>
      <c r="DA38" s="132">
        <v>2.2950819672131155</v>
      </c>
      <c r="DB38" s="132">
        <v>2.4390243902439037</v>
      </c>
      <c r="DC38" s="192">
        <v>3.0150753768844227</v>
      </c>
      <c r="DD38" s="192" t="s">
        <v>286</v>
      </c>
      <c r="DE38" s="190">
        <v>4.2613636363636402</v>
      </c>
      <c r="DF38" s="132">
        <v>5.7692307692307727</v>
      </c>
      <c r="DG38" s="132" t="s">
        <v>286</v>
      </c>
      <c r="DH38" s="192">
        <v>3.0188679245283012</v>
      </c>
      <c r="DI38" s="192">
        <v>5.7894736842105283</v>
      </c>
      <c r="DJ38" s="190" t="s">
        <v>286</v>
      </c>
      <c r="DK38" s="132">
        <v>3.9393939393939412</v>
      </c>
      <c r="DL38" s="132">
        <v>2.577319587628867</v>
      </c>
      <c r="DM38" s="132" t="s">
        <v>286</v>
      </c>
      <c r="DN38" s="132">
        <v>3.0054644808743176</v>
      </c>
      <c r="DO38" s="190">
        <v>2.2727272727272729</v>
      </c>
      <c r="DP38" s="132" t="s">
        <v>286</v>
      </c>
      <c r="DQ38" s="132">
        <v>2.4390243902439033</v>
      </c>
      <c r="DR38" s="132">
        <v>2.0100502512562817</v>
      </c>
      <c r="DS38" s="132" t="s">
        <v>286</v>
      </c>
      <c r="DT38" s="190" t="s">
        <v>286</v>
      </c>
      <c r="DU38" s="194" t="s">
        <v>286</v>
      </c>
      <c r="DV38" s="194" t="s">
        <v>286</v>
      </c>
      <c r="DW38" s="192">
        <v>1.8939393939393943</v>
      </c>
      <c r="DX38" s="194">
        <v>4.2105263157894735</v>
      </c>
      <c r="DY38" s="190" t="s">
        <v>286</v>
      </c>
      <c r="DZ38" s="190">
        <v>3.3333333333333335</v>
      </c>
      <c r="EA38" s="190">
        <v>2.0725388601036272</v>
      </c>
      <c r="EB38" s="190" t="s">
        <v>286</v>
      </c>
      <c r="EC38" s="190">
        <v>1.3586956521739131</v>
      </c>
      <c r="ED38" s="190">
        <v>2.8571428571428577</v>
      </c>
      <c r="EE38" s="190" t="s">
        <v>286</v>
      </c>
      <c r="EF38" s="190">
        <v>1.224489795918368</v>
      </c>
      <c r="EG38" s="190">
        <v>2.0202020202020203</v>
      </c>
      <c r="EH38" s="190" t="s">
        <v>286</v>
      </c>
      <c r="EI38" s="190">
        <v>5.6980056980056952</v>
      </c>
      <c r="EJ38" s="190">
        <v>8.0769230769230838</v>
      </c>
      <c r="EK38" s="190" t="s">
        <v>286</v>
      </c>
      <c r="EL38" s="132">
        <v>4.5627376425855548</v>
      </c>
      <c r="EM38" s="132">
        <v>5.2910052910052947</v>
      </c>
      <c r="EN38" s="132" t="s">
        <v>286</v>
      </c>
      <c r="EO38" s="132">
        <v>4.8632218844984783</v>
      </c>
      <c r="EP38" s="190">
        <v>5.6994818652849792</v>
      </c>
      <c r="EQ38" s="132" t="s">
        <v>286</v>
      </c>
      <c r="ER38" s="132">
        <v>1.6304347826086956</v>
      </c>
      <c r="ES38" s="132">
        <v>5.1724137931034502</v>
      </c>
      <c r="ET38" s="132" t="s">
        <v>286</v>
      </c>
      <c r="EU38" s="190">
        <v>0.81632653061224503</v>
      </c>
      <c r="EV38" s="132">
        <v>2.5125628140703515</v>
      </c>
      <c r="EW38" s="132" t="s">
        <v>286</v>
      </c>
      <c r="EX38" s="132">
        <v>4.5845272206303704</v>
      </c>
      <c r="EY38" s="132">
        <v>1.9083969465648853</v>
      </c>
      <c r="EZ38" s="190" t="s">
        <v>286</v>
      </c>
      <c r="FA38" s="132">
        <v>2.2727272727272734</v>
      </c>
      <c r="FB38" s="132">
        <v>0</v>
      </c>
      <c r="FC38" s="132" t="s">
        <v>286</v>
      </c>
      <c r="FD38" s="132">
        <v>4.294478527607362</v>
      </c>
      <c r="FE38" s="190">
        <v>2.590673575129534</v>
      </c>
      <c r="FF38" s="132" t="s">
        <v>286</v>
      </c>
      <c r="FG38" s="132">
        <v>1.0899182561307901</v>
      </c>
      <c r="FH38" s="132">
        <v>1.149425287356322</v>
      </c>
      <c r="FI38" s="132" t="s">
        <v>286</v>
      </c>
      <c r="FJ38" s="190">
        <v>0.40650406504065029</v>
      </c>
      <c r="FK38" s="132">
        <v>1.0050251256281408</v>
      </c>
      <c r="FL38" s="132" t="s">
        <v>286</v>
      </c>
      <c r="FM38" s="132" t="s">
        <v>286</v>
      </c>
      <c r="FN38" s="132" t="s">
        <v>286</v>
      </c>
      <c r="FO38" s="190" t="s">
        <v>286</v>
      </c>
      <c r="FP38" s="132">
        <v>3.7878787878787894</v>
      </c>
      <c r="FQ38" s="132">
        <v>6.8783068783068781</v>
      </c>
      <c r="FR38" s="132" t="s">
        <v>286</v>
      </c>
      <c r="FS38" s="132">
        <v>4.8632218844984783</v>
      </c>
      <c r="FT38" s="190">
        <v>8.3333333333333321</v>
      </c>
      <c r="FU38" s="132" t="s">
        <v>286</v>
      </c>
      <c r="FV38" s="132">
        <v>1.9073569482288837</v>
      </c>
      <c r="FW38" s="132">
        <v>3.4482758620689671</v>
      </c>
      <c r="FX38" s="132" t="s">
        <v>286</v>
      </c>
      <c r="FY38" s="190">
        <v>0.81632653061224503</v>
      </c>
      <c r="FZ38" s="132">
        <v>1.0050251256281408</v>
      </c>
      <c r="GA38" s="132" t="s">
        <v>286</v>
      </c>
      <c r="GB38" s="132" t="s">
        <v>286</v>
      </c>
      <c r="GC38" s="132" t="s">
        <v>286</v>
      </c>
      <c r="GD38" s="190" t="s">
        <v>286</v>
      </c>
      <c r="GE38" s="132" t="s">
        <v>286</v>
      </c>
      <c r="GF38" s="132" t="s">
        <v>286</v>
      </c>
      <c r="GG38" s="132" t="s">
        <v>286</v>
      </c>
      <c r="GH38" s="132" t="s">
        <v>286</v>
      </c>
      <c r="GI38" s="190" t="s">
        <v>286</v>
      </c>
      <c r="GJ38" s="132" t="s">
        <v>286</v>
      </c>
      <c r="GK38" s="132">
        <v>2.9972752043596729</v>
      </c>
      <c r="GL38" s="132">
        <v>4.597701149425288</v>
      </c>
      <c r="GM38" s="197" t="s">
        <v>286</v>
      </c>
      <c r="GN38" s="190">
        <v>0.81632653061224503</v>
      </c>
      <c r="GO38" s="132">
        <v>2.5125628140703515</v>
      </c>
      <c r="GP38" s="132" t="s">
        <v>286</v>
      </c>
      <c r="GQ38" s="132" t="s">
        <v>286</v>
      </c>
      <c r="GR38" s="132" t="s">
        <v>286</v>
      </c>
      <c r="GS38" s="190" t="s">
        <v>286</v>
      </c>
      <c r="GT38" s="132" t="s">
        <v>286</v>
      </c>
      <c r="GU38" s="132" t="s">
        <v>286</v>
      </c>
      <c r="GV38" s="132" t="s">
        <v>286</v>
      </c>
      <c r="GW38" s="132" t="s">
        <v>286</v>
      </c>
      <c r="GX38" s="190" t="s">
        <v>286</v>
      </c>
      <c r="GY38" s="190" t="s">
        <v>286</v>
      </c>
      <c r="GZ38" s="190">
        <v>3.2697547683923682</v>
      </c>
      <c r="HA38" s="190">
        <v>5.7471264367816106</v>
      </c>
      <c r="HB38" s="190" t="s">
        <v>286</v>
      </c>
      <c r="HC38" s="190">
        <v>2.8571428571428563</v>
      </c>
      <c r="HD38" s="190">
        <v>3.0150753768844241</v>
      </c>
      <c r="HE38" s="190" t="s">
        <v>286</v>
      </c>
      <c r="HF38" s="190" t="s">
        <v>286</v>
      </c>
      <c r="HG38" s="190" t="s">
        <v>286</v>
      </c>
      <c r="HH38" s="190" t="s">
        <v>286</v>
      </c>
      <c r="HI38" s="190" t="s">
        <v>286</v>
      </c>
      <c r="HJ38" s="190" t="s">
        <v>286</v>
      </c>
      <c r="HK38" s="190" t="s">
        <v>286</v>
      </c>
      <c r="HL38" s="132" t="s">
        <v>286</v>
      </c>
      <c r="HM38" s="132" t="s">
        <v>286</v>
      </c>
      <c r="HN38" s="132" t="s">
        <v>286</v>
      </c>
      <c r="HO38" s="132">
        <v>2.7247956403269753</v>
      </c>
      <c r="HP38" s="190">
        <v>6.9364161849710975</v>
      </c>
      <c r="HQ38" s="132" t="s">
        <v>286</v>
      </c>
      <c r="HR38" s="132">
        <v>1.2295081967213122</v>
      </c>
      <c r="HS38" s="132">
        <v>3.0150753768844227</v>
      </c>
      <c r="HT38" s="196" t="s">
        <v>286</v>
      </c>
      <c r="HU38" s="190">
        <v>2.2857142857142851</v>
      </c>
      <c r="HV38" s="192">
        <v>2.2988505747126453</v>
      </c>
      <c r="HW38" s="192" t="s">
        <v>286</v>
      </c>
      <c r="HX38" s="192">
        <v>3.7878787878787885</v>
      </c>
      <c r="HY38" s="192">
        <v>2.645502645502646</v>
      </c>
      <c r="HZ38" s="192" t="s">
        <v>286</v>
      </c>
      <c r="IA38" s="192">
        <v>3.9755351681957185</v>
      </c>
      <c r="IB38" s="192">
        <v>2.0833333333333339</v>
      </c>
      <c r="IC38" s="192" t="s">
        <v>286</v>
      </c>
      <c r="ID38" s="192">
        <v>1.6393442622950822</v>
      </c>
      <c r="IE38" s="192">
        <v>2.8571428571428568</v>
      </c>
      <c r="IF38" s="192" t="s">
        <v>286</v>
      </c>
      <c r="IG38" s="192">
        <v>0</v>
      </c>
      <c r="IH38" s="192">
        <v>1.0050251256281408</v>
      </c>
      <c r="II38" s="192">
        <v>2.5821596244131446</v>
      </c>
      <c r="IJ38" s="192">
        <v>8.0691642651296807</v>
      </c>
      <c r="IK38" s="192">
        <v>6.4885496183206097</v>
      </c>
      <c r="IL38" s="192">
        <v>2.6548672566371683</v>
      </c>
      <c r="IM38" s="192">
        <v>4.1509433962264151</v>
      </c>
      <c r="IN38" s="192">
        <v>7.9365079365079403</v>
      </c>
      <c r="IO38" s="192">
        <v>0.51282051282051289</v>
      </c>
      <c r="IP38" s="192">
        <v>6.4417177914110422</v>
      </c>
      <c r="IQ38" s="192">
        <v>7.8125000000000036</v>
      </c>
      <c r="IR38" s="192">
        <v>2.5157232704402519</v>
      </c>
      <c r="IS38" s="192" t="s">
        <v>286</v>
      </c>
      <c r="IT38" s="192" t="s">
        <v>286</v>
      </c>
      <c r="IU38" s="192">
        <v>1.3114754098360659</v>
      </c>
      <c r="IV38" s="192" t="s">
        <v>286</v>
      </c>
      <c r="IW38" s="192" t="s">
        <v>286</v>
      </c>
      <c r="IX38" s="192" t="str">
        <f t="shared" si="58"/>
        <v>--</v>
      </c>
      <c r="IY38" s="192" t="str">
        <f t="shared" si="58"/>
        <v>--</v>
      </c>
      <c r="IZ38" s="192" t="str">
        <f t="shared" si="58"/>
        <v>--</v>
      </c>
      <c r="JA38" s="192" t="str">
        <f t="shared" si="58"/>
        <v>--</v>
      </c>
      <c r="JB38" s="192" t="str">
        <f t="shared" si="58"/>
        <v>--</v>
      </c>
      <c r="JC38" s="243">
        <v>3.3783783783783798</v>
      </c>
      <c r="JD38" s="243">
        <v>4.5871559633027603</v>
      </c>
      <c r="JE38" s="243">
        <v>8.5034013605442293</v>
      </c>
      <c r="JF38" s="243">
        <v>2.4767801857585101</v>
      </c>
      <c r="JG38" s="243">
        <v>7.3746312684365796</v>
      </c>
      <c r="JH38" s="243">
        <v>8.2352941176470598</v>
      </c>
      <c r="JI38" s="243">
        <v>4.0540540540540499</v>
      </c>
      <c r="JJ38" s="243">
        <v>2.44648318042813</v>
      </c>
      <c r="JK38" s="243">
        <v>5.7823129251700696</v>
      </c>
      <c r="JL38" s="243">
        <v>2.1671826625386998</v>
      </c>
      <c r="JM38" s="243">
        <v>5.3097345132743401</v>
      </c>
      <c r="JN38" s="243">
        <v>6.6666666666666696</v>
      </c>
      <c r="JO38" s="219">
        <v>7.4324324324324396</v>
      </c>
      <c r="JP38" s="219">
        <v>10.216718266253899</v>
      </c>
      <c r="JQ38" s="219">
        <v>24.914675767918101</v>
      </c>
      <c r="JR38" s="219">
        <v>7.1428571428571503</v>
      </c>
      <c r="JS38" s="219">
        <v>12.316715542521999</v>
      </c>
      <c r="JT38" s="219">
        <v>25.2918287937743</v>
      </c>
      <c r="JU38" s="219">
        <v>6.0810810810810798</v>
      </c>
      <c r="JV38" s="219">
        <v>6.8111455108359102</v>
      </c>
      <c r="JW38" s="219">
        <v>17.747440273037601</v>
      </c>
      <c r="JX38" s="219">
        <v>5.5727554179566603</v>
      </c>
      <c r="JY38" s="219">
        <v>7.3099415204678397</v>
      </c>
      <c r="JZ38" s="219">
        <v>18.604651162790699</v>
      </c>
      <c r="KA38" s="219">
        <v>2.0338983050847501</v>
      </c>
      <c r="KB38" s="219">
        <v>0</v>
      </c>
      <c r="KC38" s="219">
        <v>1.3605442176870799</v>
      </c>
      <c r="KD38" s="219">
        <v>1.55763239875389</v>
      </c>
      <c r="KE38" s="219">
        <v>2.0710059171597699</v>
      </c>
      <c r="KF38" s="219">
        <v>1.98412698412698</v>
      </c>
      <c r="KG38" s="223">
        <v>0.338983050847458</v>
      </c>
      <c r="KH38" s="223">
        <v>0.914634146341464</v>
      </c>
      <c r="KI38" s="219">
        <v>1.3605442176870799</v>
      </c>
      <c r="KJ38" s="223">
        <v>0.31152647975077902</v>
      </c>
      <c r="KK38" s="223">
        <v>0.59171597633136097</v>
      </c>
      <c r="KL38" s="219">
        <v>3.1746031746031802</v>
      </c>
      <c r="KM38" s="223">
        <v>0.338983050847458</v>
      </c>
      <c r="KN38" s="223">
        <v>0.30487804878048802</v>
      </c>
      <c r="KO38" s="219">
        <v>1.7006802721088401</v>
      </c>
      <c r="KP38" s="223">
        <v>0.31152647975077902</v>
      </c>
      <c r="KQ38" s="223">
        <v>0.58997050147492602</v>
      </c>
      <c r="KR38" s="219">
        <v>1.5873015873015901</v>
      </c>
      <c r="KS38" s="219">
        <v>1.35593220338983</v>
      </c>
      <c r="KT38" s="223">
        <v>0.914634146341464</v>
      </c>
      <c r="KU38" s="219">
        <v>2.38095238095238</v>
      </c>
      <c r="KV38" s="219">
        <v>0</v>
      </c>
      <c r="KW38" s="223">
        <v>0.88757396449704196</v>
      </c>
      <c r="KX38" s="219">
        <v>1.98412698412699</v>
      </c>
      <c r="KY38" s="223">
        <v>0.34013605442176897</v>
      </c>
      <c r="KZ38" s="219">
        <v>0</v>
      </c>
      <c r="LA38" s="219">
        <v>1.3605442176870799</v>
      </c>
      <c r="LB38" s="219">
        <v>0</v>
      </c>
      <c r="LC38" s="223">
        <v>0.59347181008902095</v>
      </c>
      <c r="LD38" s="223">
        <v>0.78431372549019596</v>
      </c>
      <c r="LE38" s="219">
        <v>1.0169491525423699</v>
      </c>
      <c r="LF38" s="223">
        <v>0.914634146341464</v>
      </c>
      <c r="LG38" s="219">
        <v>1.7006802721088401</v>
      </c>
      <c r="LH38" s="219">
        <v>0</v>
      </c>
      <c r="LI38" s="223">
        <v>0.89020771513353203</v>
      </c>
      <c r="LJ38" s="219">
        <v>1.9607843137254899</v>
      </c>
      <c r="LK38" s="219">
        <v>1.0169491525423699</v>
      </c>
      <c r="LL38" s="223">
        <v>0.30487804878048802</v>
      </c>
      <c r="LM38" s="219">
        <v>1.3605442176870799</v>
      </c>
      <c r="LN38" s="219">
        <v>0</v>
      </c>
      <c r="LO38" s="223">
        <v>0.89820359281437201</v>
      </c>
      <c r="LP38" s="223">
        <v>0.78740157480314998</v>
      </c>
      <c r="LQ38" s="223">
        <v>0.677966101694915</v>
      </c>
      <c r="LR38" s="223">
        <v>0.30487804878048802</v>
      </c>
      <c r="LS38" s="219">
        <v>2.0408163265306101</v>
      </c>
      <c r="LT38" s="219">
        <v>0</v>
      </c>
      <c r="LU38" s="219">
        <v>2.08955223880597</v>
      </c>
      <c r="LV38" s="219">
        <v>4.3307086614173196</v>
      </c>
      <c r="LW38" s="223">
        <v>0.338983050847458</v>
      </c>
      <c r="LX38" s="223">
        <v>0.914634146341465</v>
      </c>
      <c r="LY38" s="219">
        <v>1.0204081632653099</v>
      </c>
      <c r="LZ38" s="219">
        <v>1.25</v>
      </c>
      <c r="MA38" s="219">
        <v>2.7027027027027</v>
      </c>
      <c r="MB38" s="219">
        <v>3.1496062992125999</v>
      </c>
      <c r="MC38" s="223">
        <v>0.338983050847458</v>
      </c>
      <c r="MD38" s="219">
        <v>0</v>
      </c>
      <c r="ME38" s="219">
        <v>1.0204081632653099</v>
      </c>
      <c r="MF38" s="219">
        <v>0</v>
      </c>
      <c r="MG38" s="223">
        <v>0.59880239520958101</v>
      </c>
      <c r="MH38" s="219">
        <v>2.37154150197629</v>
      </c>
      <c r="MI38" s="190" t="str">
        <f t="shared" si="59"/>
        <v>--</v>
      </c>
      <c r="MJ38" s="190" t="str">
        <f t="shared" si="59"/>
        <v>--</v>
      </c>
      <c r="MK38" s="190" t="str">
        <f t="shared" si="59"/>
        <v>--</v>
      </c>
      <c r="ML38" s="190" t="str">
        <f t="shared" si="59"/>
        <v>--</v>
      </c>
      <c r="MM38" s="190" t="str">
        <f t="shared" si="59"/>
        <v>--</v>
      </c>
      <c r="MN38" s="190" t="str">
        <f t="shared" si="59"/>
        <v>--</v>
      </c>
      <c r="MO38" s="190" t="str">
        <f t="shared" si="59"/>
        <v>--</v>
      </c>
      <c r="MP38" s="190" t="str">
        <f t="shared" si="59"/>
        <v>--</v>
      </c>
      <c r="MQ38" s="190" t="str">
        <f t="shared" si="59"/>
        <v>--</v>
      </c>
      <c r="MR38" s="190" t="str">
        <f t="shared" si="59"/>
        <v>--</v>
      </c>
      <c r="MS38" s="190" t="str">
        <f t="shared" si="60"/>
        <v>--</v>
      </c>
      <c r="MT38" s="190" t="str">
        <f t="shared" si="60"/>
        <v>--</v>
      </c>
      <c r="MU38" s="190" t="str">
        <f t="shared" si="60"/>
        <v>--</v>
      </c>
      <c r="MV38" s="190" t="str">
        <f t="shared" si="60"/>
        <v>--</v>
      </c>
      <c r="MW38" s="190" t="str">
        <f t="shared" si="60"/>
        <v>--</v>
      </c>
      <c r="MX38" s="190" t="str">
        <f t="shared" si="60"/>
        <v>--</v>
      </c>
      <c r="MY38" s="190" t="str">
        <f t="shared" si="60"/>
        <v>--</v>
      </c>
      <c r="MZ38" s="190" t="str">
        <f t="shared" si="60"/>
        <v>--</v>
      </c>
      <c r="NA38" s="190" t="str">
        <f t="shared" si="60"/>
        <v>--</v>
      </c>
      <c r="NB38" s="190" t="str">
        <f t="shared" si="60"/>
        <v>--</v>
      </c>
      <c r="NC38" s="190" t="str">
        <f t="shared" si="61"/>
        <v>--</v>
      </c>
      <c r="ND38" s="190" t="str">
        <f t="shared" si="61"/>
        <v>--</v>
      </c>
      <c r="NE38" s="190" t="str">
        <f t="shared" si="61"/>
        <v>--</v>
      </c>
      <c r="NF38" s="190" t="str">
        <f t="shared" si="61"/>
        <v>--</v>
      </c>
      <c r="NG38" s="190" t="str">
        <f t="shared" si="61"/>
        <v>--</v>
      </c>
      <c r="NH38" s="190" t="str">
        <f t="shared" si="61"/>
        <v>--</v>
      </c>
      <c r="NI38" s="190" t="str">
        <f t="shared" si="61"/>
        <v>--</v>
      </c>
      <c r="NJ38" s="190" t="str">
        <f t="shared" si="61"/>
        <v>--</v>
      </c>
      <c r="NL38" s="378" t="str">
        <f t="shared" si="4"/>
        <v>--</v>
      </c>
      <c r="NM38" s="381">
        <v>2.4024024024024024</v>
      </c>
      <c r="NN38" s="381">
        <v>3.0487804878048785</v>
      </c>
      <c r="NO38" s="381">
        <v>4.6511627906976756</v>
      </c>
      <c r="NP38" s="378" t="str">
        <f t="shared" si="5"/>
        <v>--</v>
      </c>
      <c r="NQ38" s="381">
        <v>1.5105740181268892</v>
      </c>
      <c r="NR38" s="378" t="str">
        <f t="shared" si="6"/>
        <v>--</v>
      </c>
      <c r="NS38" s="381">
        <v>4.9868766404199443</v>
      </c>
      <c r="NT38" s="378" t="str">
        <f t="shared" si="7"/>
        <v>--</v>
      </c>
      <c r="NU38" s="381">
        <v>20.329670329670339</v>
      </c>
      <c r="NV38" s="378" t="str">
        <f t="shared" si="8"/>
        <v>--</v>
      </c>
      <c r="NW38" s="381">
        <v>0.3174603174603175</v>
      </c>
      <c r="NX38" s="378" t="str">
        <f t="shared" si="9"/>
        <v>--</v>
      </c>
      <c r="NY38" s="381">
        <v>3.1007751937984498</v>
      </c>
      <c r="NZ38" s="378" t="str">
        <f t="shared" si="10"/>
        <v>--</v>
      </c>
      <c r="OA38" s="381">
        <v>13.725490196078441</v>
      </c>
      <c r="OB38" s="378" t="str">
        <f t="shared" si="11"/>
        <v>--</v>
      </c>
      <c r="OC38" s="378" t="str">
        <f t="shared" si="11"/>
        <v>--</v>
      </c>
      <c r="OD38" s="381">
        <v>3.0405405405405417</v>
      </c>
      <c r="OE38" s="381">
        <v>2.4464831804281362</v>
      </c>
      <c r="OF38" s="381">
        <v>8.1632653061224456</v>
      </c>
      <c r="OG38" s="378" t="str">
        <f t="shared" ref="OG38:OL53" si="62">"--"</f>
        <v>--</v>
      </c>
      <c r="OH38" s="378" t="str">
        <f t="shared" si="62"/>
        <v>--</v>
      </c>
      <c r="OI38" s="378" t="str">
        <f t="shared" si="62"/>
        <v>--</v>
      </c>
      <c r="OJ38" s="381">
        <v>0.92879256965944323</v>
      </c>
      <c r="OK38" s="381">
        <v>4.4247787610619467</v>
      </c>
      <c r="OL38" s="381">
        <v>5.4901960784313717</v>
      </c>
      <c r="OM38" s="378" t="str">
        <f t="shared" ref="OM38:OP53" si="63">"--"</f>
        <v>--</v>
      </c>
      <c r="ON38" s="378" t="str">
        <f t="shared" si="63"/>
        <v>--</v>
      </c>
      <c r="OO38" s="378" t="str">
        <f t="shared" si="63"/>
        <v>--</v>
      </c>
      <c r="OP38" s="381">
        <v>1.2012012012012008</v>
      </c>
      <c r="OQ38" s="381">
        <v>2.4390243902439042</v>
      </c>
      <c r="OR38" s="381">
        <v>3.891050583657587</v>
      </c>
      <c r="OS38" s="378" t="str">
        <f t="shared" ref="OS38:OU53" si="64">"--"</f>
        <v>--</v>
      </c>
      <c r="OT38" s="378" t="str">
        <f t="shared" si="64"/>
        <v>--</v>
      </c>
      <c r="OU38" s="381">
        <v>0.30395136778115495</v>
      </c>
      <c r="OV38" s="381">
        <v>1.8348623853211012</v>
      </c>
      <c r="OW38" s="381">
        <v>2.7237354085603132</v>
      </c>
      <c r="OX38" s="378" t="str">
        <f t="shared" si="15"/>
        <v>--</v>
      </c>
      <c r="OY38" s="381">
        <v>8.3591331269349816</v>
      </c>
      <c r="OZ38" s="381">
        <v>7.9646017699115017</v>
      </c>
      <c r="PA38" s="381">
        <v>16.470588235294123</v>
      </c>
      <c r="PB38" s="378" t="str">
        <f t="shared" si="16"/>
        <v>--</v>
      </c>
      <c r="PC38" s="381">
        <v>10.810810810810809</v>
      </c>
      <c r="PD38" s="381">
        <v>17.682926829268304</v>
      </c>
      <c r="PE38" s="381">
        <v>31.007751937984477</v>
      </c>
      <c r="PF38" s="378" t="str">
        <f t="shared" si="17"/>
        <v>--</v>
      </c>
      <c r="PG38" s="381">
        <v>9.4801223241590193</v>
      </c>
      <c r="PH38" s="381">
        <v>8.7227414330218078</v>
      </c>
      <c r="PI38" s="381">
        <v>15.234375000000002</v>
      </c>
      <c r="PJ38" s="378" t="str">
        <f t="shared" si="18"/>
        <v>--</v>
      </c>
      <c r="PK38" s="381">
        <v>5.4545454545454559</v>
      </c>
      <c r="PL38" s="381">
        <v>7.1651090342679149</v>
      </c>
      <c r="PM38" s="381">
        <v>11.718750000000002</v>
      </c>
      <c r="PN38" s="378" t="str">
        <f t="shared" si="19"/>
        <v>--</v>
      </c>
      <c r="PO38" s="381">
        <v>3.0959752321981431</v>
      </c>
      <c r="PP38" s="381">
        <v>1.5723270440251587</v>
      </c>
      <c r="PQ38" s="381">
        <v>1.1952191235059764</v>
      </c>
      <c r="PR38" s="378" t="str">
        <f t="shared" si="20"/>
        <v>--</v>
      </c>
      <c r="PS38" s="381">
        <v>2.1671826625386994</v>
      </c>
      <c r="PT38" s="381">
        <v>1.8808777429467092</v>
      </c>
      <c r="PU38" s="381">
        <v>1.5936254980079687</v>
      </c>
      <c r="PV38" s="378" t="str">
        <f t="shared" si="21"/>
        <v>--</v>
      </c>
      <c r="PW38" s="381">
        <v>1.2500000000000004</v>
      </c>
      <c r="PX38" s="381">
        <v>1.2658227848101264</v>
      </c>
      <c r="PY38" s="381">
        <v>1.5936254980079687</v>
      </c>
      <c r="PZ38" s="378" t="str">
        <f t="shared" si="22"/>
        <v>--</v>
      </c>
      <c r="QA38" s="381">
        <v>1.5625000000000013</v>
      </c>
      <c r="QB38" s="381">
        <v>1.5723270440251582</v>
      </c>
      <c r="QC38" s="381">
        <v>1.9920318725099597</v>
      </c>
      <c r="QD38" s="378" t="str">
        <f t="shared" si="23"/>
        <v>--</v>
      </c>
      <c r="QE38" s="381">
        <v>0.93750000000000078</v>
      </c>
      <c r="QF38" s="381">
        <v>1.26984126984127</v>
      </c>
      <c r="QG38" s="381">
        <v>1.1952191235059764</v>
      </c>
      <c r="QH38" s="378" t="str">
        <f t="shared" si="24"/>
        <v>--</v>
      </c>
      <c r="QI38" s="381">
        <v>0.93750000000000011</v>
      </c>
      <c r="QJ38" s="381">
        <v>1.2658227848101267</v>
      </c>
      <c r="QK38" s="381">
        <v>1.1904761904761907</v>
      </c>
    </row>
    <row r="39" spans="1:453" x14ac:dyDescent="0.25">
      <c r="A39" s="114">
        <v>35</v>
      </c>
      <c r="B39" s="93" t="s">
        <v>35</v>
      </c>
      <c r="C39" s="189">
        <v>2.4390243902439019</v>
      </c>
      <c r="D39" s="189">
        <v>40</v>
      </c>
      <c r="E39" s="189">
        <v>46.666666666666671</v>
      </c>
      <c r="F39" s="189">
        <v>1.587301587301587</v>
      </c>
      <c r="G39" s="189">
        <v>9.8765432098765391</v>
      </c>
      <c r="H39" s="189">
        <v>43.749999999999993</v>
      </c>
      <c r="I39" s="189">
        <v>1.9607843137254901</v>
      </c>
      <c r="J39" s="189">
        <v>9.2592592592592595</v>
      </c>
      <c r="K39" s="189">
        <v>20.338983050847457</v>
      </c>
      <c r="L39" s="189">
        <v>1.8518518518518516</v>
      </c>
      <c r="M39" s="190">
        <v>4.0816326530612246</v>
      </c>
      <c r="N39" s="190">
        <v>35.71428571428573</v>
      </c>
      <c r="O39" s="190">
        <v>0</v>
      </c>
      <c r="P39" s="190">
        <v>10</v>
      </c>
      <c r="Q39" s="190">
        <v>25.641025641025639</v>
      </c>
      <c r="R39" s="190" t="s">
        <v>286</v>
      </c>
      <c r="S39" s="190" t="s">
        <v>286</v>
      </c>
      <c r="T39" s="190" t="s">
        <v>286</v>
      </c>
      <c r="U39" s="190">
        <v>1.587301587301587</v>
      </c>
      <c r="V39" s="190">
        <v>12.195121951219516</v>
      </c>
      <c r="W39" s="190">
        <v>44.303797468354425</v>
      </c>
      <c r="X39" s="190">
        <v>1.9607843137254901</v>
      </c>
      <c r="Y39" s="190">
        <v>9.0909090909090917</v>
      </c>
      <c r="Z39" s="190">
        <v>20.689655172413797</v>
      </c>
      <c r="AA39" s="190">
        <v>1.8518518518518516</v>
      </c>
      <c r="AB39" s="132">
        <v>4.0816326530612246</v>
      </c>
      <c r="AC39" s="132">
        <v>38.596491228070185</v>
      </c>
      <c r="AD39" s="132">
        <v>0</v>
      </c>
      <c r="AE39" s="132">
        <v>8</v>
      </c>
      <c r="AF39" s="190">
        <v>26.829268292682926</v>
      </c>
      <c r="AG39" s="189">
        <v>2.4390243902439019</v>
      </c>
      <c r="AH39" s="189">
        <v>7.2727272727272716</v>
      </c>
      <c r="AI39" s="191">
        <v>11.111111111111111</v>
      </c>
      <c r="AJ39" s="191">
        <v>0</v>
      </c>
      <c r="AK39" s="190">
        <v>0</v>
      </c>
      <c r="AL39" s="190">
        <v>8.75</v>
      </c>
      <c r="AM39" s="190">
        <v>0</v>
      </c>
      <c r="AN39" s="190">
        <v>1.8518518518518516</v>
      </c>
      <c r="AO39" s="190">
        <v>1.6949152542372878</v>
      </c>
      <c r="AP39" s="190">
        <v>0</v>
      </c>
      <c r="AQ39" s="190">
        <v>0</v>
      </c>
      <c r="AR39" s="190">
        <v>10.714285714285715</v>
      </c>
      <c r="AS39" s="190">
        <v>0</v>
      </c>
      <c r="AT39" s="190">
        <v>2</v>
      </c>
      <c r="AU39" s="190">
        <v>5.1282051282051269</v>
      </c>
      <c r="AV39" s="190" t="s">
        <v>286</v>
      </c>
      <c r="AW39" s="190" t="s">
        <v>286</v>
      </c>
      <c r="AX39" s="132" t="s">
        <v>286</v>
      </c>
      <c r="AY39" s="132" t="s">
        <v>286</v>
      </c>
      <c r="AZ39" s="132" t="s">
        <v>286</v>
      </c>
      <c r="BA39" s="132" t="s">
        <v>286</v>
      </c>
      <c r="BB39" s="190" t="s">
        <v>286</v>
      </c>
      <c r="BC39" s="132" t="s">
        <v>286</v>
      </c>
      <c r="BD39" s="132" t="s">
        <v>286</v>
      </c>
      <c r="BE39" s="132">
        <v>1.8518518518518516</v>
      </c>
      <c r="BF39" s="132">
        <v>8.3333333333333339</v>
      </c>
      <c r="BG39" s="190">
        <v>29.824561403508767</v>
      </c>
      <c r="BH39" s="132">
        <v>0</v>
      </c>
      <c r="BI39" s="132">
        <v>7.8431372549019605</v>
      </c>
      <c r="BJ39" s="132">
        <v>29.268292682926827</v>
      </c>
      <c r="BK39" s="132">
        <v>0</v>
      </c>
      <c r="BL39" s="190">
        <v>12.96296296296296</v>
      </c>
      <c r="BM39" s="132">
        <v>6.5217391304347831</v>
      </c>
      <c r="BN39" s="192">
        <v>0</v>
      </c>
      <c r="BO39" s="192">
        <v>4.9382716049382704</v>
      </c>
      <c r="BP39" s="192">
        <v>27.27272727272727</v>
      </c>
      <c r="BQ39" s="190">
        <v>2.1276595744680851</v>
      </c>
      <c r="BR39" s="132">
        <v>7.8431372549019622</v>
      </c>
      <c r="BS39" s="132">
        <v>15.789473684210524</v>
      </c>
      <c r="BT39" s="132">
        <v>0</v>
      </c>
      <c r="BU39" s="190">
        <v>8.5106382978723403</v>
      </c>
      <c r="BV39" s="132">
        <v>26.785714285714281</v>
      </c>
      <c r="BW39" s="132">
        <v>0</v>
      </c>
      <c r="BX39" s="132">
        <v>2.0408163265306123</v>
      </c>
      <c r="BY39" s="190">
        <v>18.421052631578945</v>
      </c>
      <c r="BZ39" s="132">
        <v>0</v>
      </c>
      <c r="CA39" s="132">
        <v>7.4074074074074066</v>
      </c>
      <c r="CB39" s="132">
        <v>4.3478260869565215</v>
      </c>
      <c r="CC39" s="190">
        <v>0</v>
      </c>
      <c r="CD39" s="132">
        <v>3.7037037037037028</v>
      </c>
      <c r="CE39" s="132">
        <v>9.0909090909090882</v>
      </c>
      <c r="CF39" s="132">
        <v>2.1276595744680851</v>
      </c>
      <c r="CG39" s="190">
        <v>3.9215686274509802</v>
      </c>
      <c r="CH39" s="132">
        <v>17.543859649122808</v>
      </c>
      <c r="CI39" s="132">
        <v>0</v>
      </c>
      <c r="CJ39" s="132">
        <v>0</v>
      </c>
      <c r="CK39" s="132">
        <v>14.285714285714283</v>
      </c>
      <c r="CL39" s="132">
        <v>0</v>
      </c>
      <c r="CM39" s="132">
        <v>0</v>
      </c>
      <c r="CN39" s="132">
        <v>18.421052631578945</v>
      </c>
      <c r="CO39" s="132">
        <v>2.5641025641025634</v>
      </c>
      <c r="CP39" s="190">
        <v>9.433962264150944</v>
      </c>
      <c r="CQ39" s="132">
        <v>0</v>
      </c>
      <c r="CR39" s="132">
        <v>8.3333333333333321</v>
      </c>
      <c r="CS39" s="192">
        <v>2.4691358024691352</v>
      </c>
      <c r="CT39" s="192">
        <v>3.8961038961038956</v>
      </c>
      <c r="CU39" s="190">
        <v>2.0833333333333335</v>
      </c>
      <c r="CV39" s="132">
        <v>5.882352941176471</v>
      </c>
      <c r="CW39" s="132">
        <v>5.2631578947368425</v>
      </c>
      <c r="CX39" s="192">
        <v>0</v>
      </c>
      <c r="CY39" s="192">
        <v>2.0833333333333335</v>
      </c>
      <c r="CZ39" s="190">
        <v>5.2631578947368416</v>
      </c>
      <c r="DA39" s="132">
        <v>0</v>
      </c>
      <c r="DB39" s="132">
        <v>0</v>
      </c>
      <c r="DC39" s="192">
        <v>5.4054054054054044</v>
      </c>
      <c r="DD39" s="192" t="s">
        <v>286</v>
      </c>
      <c r="DE39" s="190">
        <v>0</v>
      </c>
      <c r="DF39" s="132">
        <v>2.1739130434782608</v>
      </c>
      <c r="DG39" s="132" t="s">
        <v>286</v>
      </c>
      <c r="DH39" s="192">
        <v>0</v>
      </c>
      <c r="DI39" s="192">
        <v>2.5974025974025969</v>
      </c>
      <c r="DJ39" s="190" t="s">
        <v>286</v>
      </c>
      <c r="DK39" s="132">
        <v>1.9607843137254901</v>
      </c>
      <c r="DL39" s="132">
        <v>3.4482758620689649</v>
      </c>
      <c r="DM39" s="132" t="s">
        <v>286</v>
      </c>
      <c r="DN39" s="132">
        <v>0</v>
      </c>
      <c r="DO39" s="190">
        <v>3.5087719298245608</v>
      </c>
      <c r="DP39" s="132" t="s">
        <v>286</v>
      </c>
      <c r="DQ39" s="132">
        <v>2.0408163265306123</v>
      </c>
      <c r="DR39" s="132">
        <v>5.4054054054054044</v>
      </c>
      <c r="DS39" s="132" t="s">
        <v>286</v>
      </c>
      <c r="DT39" s="190" t="s">
        <v>286</v>
      </c>
      <c r="DU39" s="194" t="s">
        <v>286</v>
      </c>
      <c r="DV39" s="194" t="s">
        <v>286</v>
      </c>
      <c r="DW39" s="192">
        <v>0</v>
      </c>
      <c r="DX39" s="194">
        <v>1.2987012987012985</v>
      </c>
      <c r="DY39" s="190" t="s">
        <v>286</v>
      </c>
      <c r="DZ39" s="190">
        <v>0</v>
      </c>
      <c r="EA39" s="190">
        <v>3.5087719298245608</v>
      </c>
      <c r="EB39" s="190" t="s">
        <v>286</v>
      </c>
      <c r="EC39" s="190">
        <v>0</v>
      </c>
      <c r="ED39" s="190">
        <v>1.7857142857142854</v>
      </c>
      <c r="EE39" s="190" t="s">
        <v>286</v>
      </c>
      <c r="EF39" s="190">
        <v>2.0833333333333335</v>
      </c>
      <c r="EG39" s="190">
        <v>2.7027027027027022</v>
      </c>
      <c r="EH39" s="190" t="s">
        <v>286</v>
      </c>
      <c r="EI39" s="190">
        <v>3.773584905660377</v>
      </c>
      <c r="EJ39" s="190">
        <v>6.5217391304347831</v>
      </c>
      <c r="EK39" s="190" t="s">
        <v>286</v>
      </c>
      <c r="EL39" s="132">
        <v>1.2345679012345674</v>
      </c>
      <c r="EM39" s="132">
        <v>5.1948051948051939</v>
      </c>
      <c r="EN39" s="132" t="s">
        <v>286</v>
      </c>
      <c r="EO39" s="132">
        <v>0</v>
      </c>
      <c r="EP39" s="190">
        <v>7.0175438596491215</v>
      </c>
      <c r="EQ39" s="132" t="s">
        <v>286</v>
      </c>
      <c r="ER39" s="132">
        <v>0</v>
      </c>
      <c r="ES39" s="132">
        <v>3.5087719298245608</v>
      </c>
      <c r="ET39" s="132" t="s">
        <v>286</v>
      </c>
      <c r="EU39" s="190">
        <v>2.0408163265306123</v>
      </c>
      <c r="EV39" s="132">
        <v>2.7027027027027022</v>
      </c>
      <c r="EW39" s="132" t="s">
        <v>286</v>
      </c>
      <c r="EX39" s="132">
        <v>5.6603773584905674</v>
      </c>
      <c r="EY39" s="132">
        <v>0</v>
      </c>
      <c r="EZ39" s="190" t="s">
        <v>286</v>
      </c>
      <c r="FA39" s="132">
        <v>0</v>
      </c>
      <c r="FB39" s="132">
        <v>2.5974025974025969</v>
      </c>
      <c r="FC39" s="132" t="s">
        <v>286</v>
      </c>
      <c r="FD39" s="132">
        <v>0</v>
      </c>
      <c r="FE39" s="190">
        <v>3.5087719298245608</v>
      </c>
      <c r="FF39" s="132" t="s">
        <v>286</v>
      </c>
      <c r="FG39" s="132">
        <v>0</v>
      </c>
      <c r="FH39" s="132">
        <v>0</v>
      </c>
      <c r="FI39" s="132" t="s">
        <v>286</v>
      </c>
      <c r="FJ39" s="190">
        <v>2.0408163265306123</v>
      </c>
      <c r="FK39" s="132">
        <v>2.7027027027027022</v>
      </c>
      <c r="FL39" s="132" t="s">
        <v>286</v>
      </c>
      <c r="FM39" s="132" t="s">
        <v>286</v>
      </c>
      <c r="FN39" s="132" t="s">
        <v>286</v>
      </c>
      <c r="FO39" s="190" t="s">
        <v>286</v>
      </c>
      <c r="FP39" s="132">
        <v>1.2345679012345676</v>
      </c>
      <c r="FQ39" s="132">
        <v>3.8961038961038956</v>
      </c>
      <c r="FR39" s="132" t="s">
        <v>286</v>
      </c>
      <c r="FS39" s="132">
        <v>0</v>
      </c>
      <c r="FT39" s="190">
        <v>3.5087719298245608</v>
      </c>
      <c r="FU39" s="132" t="s">
        <v>286</v>
      </c>
      <c r="FV39" s="132">
        <v>0</v>
      </c>
      <c r="FW39" s="132">
        <v>0</v>
      </c>
      <c r="FX39" s="132" t="s">
        <v>286</v>
      </c>
      <c r="FY39" s="190">
        <v>2.0833333333333335</v>
      </c>
      <c r="FZ39" s="132">
        <v>2.7027027027027022</v>
      </c>
      <c r="GA39" s="132" t="s">
        <v>286</v>
      </c>
      <c r="GB39" s="132" t="s">
        <v>286</v>
      </c>
      <c r="GC39" s="132" t="s">
        <v>286</v>
      </c>
      <c r="GD39" s="190" t="s">
        <v>286</v>
      </c>
      <c r="GE39" s="132" t="s">
        <v>286</v>
      </c>
      <c r="GF39" s="132" t="s">
        <v>286</v>
      </c>
      <c r="GG39" s="132" t="s">
        <v>286</v>
      </c>
      <c r="GH39" s="132" t="s">
        <v>286</v>
      </c>
      <c r="GI39" s="190" t="s">
        <v>286</v>
      </c>
      <c r="GJ39" s="132" t="s">
        <v>286</v>
      </c>
      <c r="GK39" s="132">
        <v>0</v>
      </c>
      <c r="GL39" s="132">
        <v>3.5087719298245608</v>
      </c>
      <c r="GM39" s="197" t="s">
        <v>286</v>
      </c>
      <c r="GN39" s="190">
        <v>2.0408163265306123</v>
      </c>
      <c r="GO39" s="132">
        <v>2.7027027027027022</v>
      </c>
      <c r="GP39" s="132" t="s">
        <v>286</v>
      </c>
      <c r="GQ39" s="132" t="s">
        <v>286</v>
      </c>
      <c r="GR39" s="132" t="s">
        <v>286</v>
      </c>
      <c r="GS39" s="190" t="s">
        <v>286</v>
      </c>
      <c r="GT39" s="132" t="s">
        <v>286</v>
      </c>
      <c r="GU39" s="132" t="s">
        <v>286</v>
      </c>
      <c r="GV39" s="132" t="s">
        <v>286</v>
      </c>
      <c r="GW39" s="132" t="s">
        <v>286</v>
      </c>
      <c r="GX39" s="190" t="s">
        <v>286</v>
      </c>
      <c r="GY39" s="190" t="s">
        <v>286</v>
      </c>
      <c r="GZ39" s="190">
        <v>0</v>
      </c>
      <c r="HA39" s="190">
        <v>1.8181818181818179</v>
      </c>
      <c r="HB39" s="190" t="s">
        <v>286</v>
      </c>
      <c r="HC39" s="190">
        <v>0</v>
      </c>
      <c r="HD39" s="190">
        <v>5.4054054054054044</v>
      </c>
      <c r="HE39" s="190" t="s">
        <v>286</v>
      </c>
      <c r="HF39" s="190" t="s">
        <v>286</v>
      </c>
      <c r="HG39" s="190" t="s">
        <v>286</v>
      </c>
      <c r="HH39" s="190" t="s">
        <v>286</v>
      </c>
      <c r="HI39" s="190" t="s">
        <v>286</v>
      </c>
      <c r="HJ39" s="190" t="s">
        <v>286</v>
      </c>
      <c r="HK39" s="190" t="s">
        <v>286</v>
      </c>
      <c r="HL39" s="132" t="s">
        <v>286</v>
      </c>
      <c r="HM39" s="132" t="s">
        <v>286</v>
      </c>
      <c r="HN39" s="132" t="s">
        <v>286</v>
      </c>
      <c r="HO39" s="132">
        <v>0</v>
      </c>
      <c r="HP39" s="190">
        <v>1.7857142857142854</v>
      </c>
      <c r="HQ39" s="132" t="s">
        <v>286</v>
      </c>
      <c r="HR39" s="132">
        <v>0</v>
      </c>
      <c r="HS39" s="132">
        <v>5.4054054054054044</v>
      </c>
      <c r="HT39" s="196" t="s">
        <v>286</v>
      </c>
      <c r="HU39" s="190">
        <v>1.8867924528301885</v>
      </c>
      <c r="HV39" s="192">
        <v>2.1739130434782608</v>
      </c>
      <c r="HW39" s="192" t="s">
        <v>286</v>
      </c>
      <c r="HX39" s="192">
        <v>1.2345679012345676</v>
      </c>
      <c r="HY39" s="192">
        <v>2.5974025974025969</v>
      </c>
      <c r="HZ39" s="192" t="s">
        <v>286</v>
      </c>
      <c r="IA39" s="192">
        <v>0</v>
      </c>
      <c r="IB39" s="192">
        <v>3.4482758620689649</v>
      </c>
      <c r="IC39" s="192" t="s">
        <v>286</v>
      </c>
      <c r="ID39" s="192">
        <v>0</v>
      </c>
      <c r="IE39" s="192">
        <v>1.7857142857142854</v>
      </c>
      <c r="IF39" s="192" t="s">
        <v>286</v>
      </c>
      <c r="IG39" s="192">
        <v>0</v>
      </c>
      <c r="IH39" s="192">
        <v>2.7027027027027022</v>
      </c>
      <c r="II39" s="192">
        <v>2.6315789473684204</v>
      </c>
      <c r="IJ39" s="192">
        <v>5.6603773584905674</v>
      </c>
      <c r="IK39" s="192">
        <v>2.1739130434782608</v>
      </c>
      <c r="IL39" s="192">
        <v>0</v>
      </c>
      <c r="IM39" s="192">
        <v>2.4999999999999996</v>
      </c>
      <c r="IN39" s="192">
        <v>5.1948051948051939</v>
      </c>
      <c r="IO39" s="192">
        <v>2.1276595744680851</v>
      </c>
      <c r="IP39" s="192">
        <v>3.9215686274509802</v>
      </c>
      <c r="IQ39" s="192">
        <v>8.7719298245614041</v>
      </c>
      <c r="IR39" s="192">
        <v>0</v>
      </c>
      <c r="IS39" s="192" t="s">
        <v>286</v>
      </c>
      <c r="IT39" s="192" t="s">
        <v>286</v>
      </c>
      <c r="IU39" s="192">
        <v>0</v>
      </c>
      <c r="IV39" s="192" t="s">
        <v>286</v>
      </c>
      <c r="IW39" s="192" t="s">
        <v>286</v>
      </c>
      <c r="IX39" s="192" t="str">
        <f t="shared" si="58"/>
        <v>--</v>
      </c>
      <c r="IY39" s="192" t="str">
        <f t="shared" si="58"/>
        <v>--</v>
      </c>
      <c r="IZ39" s="192" t="str">
        <f t="shared" si="58"/>
        <v>--</v>
      </c>
      <c r="JA39" s="192" t="str">
        <f t="shared" si="58"/>
        <v>--</v>
      </c>
      <c r="JB39" s="192" t="str">
        <f t="shared" si="58"/>
        <v>--</v>
      </c>
      <c r="JC39" s="243">
        <v>9.0909090909090899</v>
      </c>
      <c r="JD39" s="243">
        <v>6.8965517241379297</v>
      </c>
      <c r="JE39" s="243">
        <v>15</v>
      </c>
      <c r="JF39" s="243">
        <v>0</v>
      </c>
      <c r="JG39" s="243">
        <v>5.8823529411764701</v>
      </c>
      <c r="JH39" s="243">
        <v>4.2553191489361701</v>
      </c>
      <c r="JI39" s="243">
        <v>6.8181818181818201</v>
      </c>
      <c r="JJ39" s="243">
        <v>1.72413793103448</v>
      </c>
      <c r="JK39" s="243">
        <v>7.5</v>
      </c>
      <c r="JL39" s="243">
        <v>0</v>
      </c>
      <c r="JM39" s="243">
        <v>2.9411764705882399</v>
      </c>
      <c r="JN39" s="243">
        <v>6.3829787234042596</v>
      </c>
      <c r="JO39" s="219">
        <v>9.0909090909090899</v>
      </c>
      <c r="JP39" s="219">
        <v>6.8965517241379297</v>
      </c>
      <c r="JQ39" s="219">
        <v>17.0731707317073</v>
      </c>
      <c r="JR39" s="219">
        <v>0</v>
      </c>
      <c r="JS39" s="219">
        <v>5.8823529411764701</v>
      </c>
      <c r="JT39" s="219">
        <v>14.893617021276601</v>
      </c>
      <c r="JU39" s="219">
        <v>9.0909090909090899</v>
      </c>
      <c r="JV39" s="219">
        <v>0</v>
      </c>
      <c r="JW39" s="219">
        <v>4.8780487804878003</v>
      </c>
      <c r="JX39" s="219">
        <v>0</v>
      </c>
      <c r="JY39" s="219">
        <v>2.9411764705882399</v>
      </c>
      <c r="JZ39" s="219">
        <v>6.3829787234042596</v>
      </c>
      <c r="KA39" s="219">
        <v>0</v>
      </c>
      <c r="KB39" s="219">
        <v>1.72413793103448</v>
      </c>
      <c r="KC39" s="219">
        <v>2.4390243902439002</v>
      </c>
      <c r="KD39" s="219">
        <v>0</v>
      </c>
      <c r="KE39" s="219">
        <v>2.9411764705882399</v>
      </c>
      <c r="KF39" s="219">
        <v>0</v>
      </c>
      <c r="KG39" s="219">
        <v>0</v>
      </c>
      <c r="KH39" s="219">
        <v>1.72413793103448</v>
      </c>
      <c r="KI39" s="219">
        <v>2.4390243902439002</v>
      </c>
      <c r="KJ39" s="219">
        <v>0</v>
      </c>
      <c r="KK39" s="219">
        <v>0</v>
      </c>
      <c r="KL39" s="219">
        <v>0</v>
      </c>
      <c r="KM39" s="219">
        <v>0</v>
      </c>
      <c r="KN39" s="219">
        <v>0</v>
      </c>
      <c r="KO39" s="219">
        <v>0</v>
      </c>
      <c r="KP39" s="219">
        <v>0</v>
      </c>
      <c r="KQ39" s="219">
        <v>0</v>
      </c>
      <c r="KR39" s="219">
        <v>0</v>
      </c>
      <c r="KS39" s="219">
        <v>0</v>
      </c>
      <c r="KT39" s="219">
        <v>0</v>
      </c>
      <c r="KU39" s="219">
        <v>2.4390243902439002</v>
      </c>
      <c r="KV39" s="219">
        <v>0</v>
      </c>
      <c r="KW39" s="219">
        <v>0</v>
      </c>
      <c r="KX39" s="219">
        <v>0</v>
      </c>
      <c r="KY39" s="219">
        <v>0</v>
      </c>
      <c r="KZ39" s="219">
        <v>0</v>
      </c>
      <c r="LA39" s="219">
        <v>0</v>
      </c>
      <c r="LB39" s="219">
        <v>0</v>
      </c>
      <c r="LC39" s="219">
        <v>0</v>
      </c>
      <c r="LD39" s="219">
        <v>0</v>
      </c>
      <c r="LE39" s="219">
        <v>0</v>
      </c>
      <c r="LF39" s="219">
        <v>0</v>
      </c>
      <c r="LG39" s="219">
        <v>0</v>
      </c>
      <c r="LH39" s="219">
        <v>0</v>
      </c>
      <c r="LI39" s="219">
        <v>0</v>
      </c>
      <c r="LJ39" s="219">
        <v>0</v>
      </c>
      <c r="LK39" s="219">
        <v>0</v>
      </c>
      <c r="LL39" s="219">
        <v>0</v>
      </c>
      <c r="LM39" s="219">
        <v>0</v>
      </c>
      <c r="LN39" s="219">
        <v>0</v>
      </c>
      <c r="LO39" s="219">
        <v>0</v>
      </c>
      <c r="LP39" s="219">
        <v>2.12765957446809</v>
      </c>
      <c r="LQ39" s="219">
        <v>0</v>
      </c>
      <c r="LR39" s="219">
        <v>0</v>
      </c>
      <c r="LS39" s="219">
        <v>2.4390243902439002</v>
      </c>
      <c r="LT39" s="219">
        <v>0</v>
      </c>
      <c r="LU39" s="219">
        <v>0</v>
      </c>
      <c r="LV39" s="219">
        <v>0</v>
      </c>
      <c r="LW39" s="219">
        <v>0</v>
      </c>
      <c r="LX39" s="219">
        <v>0</v>
      </c>
      <c r="LY39" s="219">
        <v>2.4390243902439002</v>
      </c>
      <c r="LZ39" s="219">
        <v>0</v>
      </c>
      <c r="MA39" s="219">
        <v>5.8823529411764701</v>
      </c>
      <c r="MB39" s="219">
        <v>6.3829787234042499</v>
      </c>
      <c r="MC39" s="219">
        <v>0</v>
      </c>
      <c r="MD39" s="219">
        <v>0</v>
      </c>
      <c r="ME39" s="219">
        <v>0</v>
      </c>
      <c r="MF39" s="219">
        <v>0</v>
      </c>
      <c r="MG39" s="219">
        <v>0</v>
      </c>
      <c r="MH39" s="219">
        <v>4.2553191489361701</v>
      </c>
      <c r="MI39" s="190" t="str">
        <f t="shared" si="59"/>
        <v>--</v>
      </c>
      <c r="MJ39" s="190" t="str">
        <f t="shared" si="59"/>
        <v>--</v>
      </c>
      <c r="MK39" s="190" t="str">
        <f t="shared" si="59"/>
        <v>--</v>
      </c>
      <c r="ML39" s="190" t="str">
        <f t="shared" si="59"/>
        <v>--</v>
      </c>
      <c r="MM39" s="190" t="str">
        <f t="shared" si="59"/>
        <v>--</v>
      </c>
      <c r="MN39" s="190" t="str">
        <f t="shared" si="59"/>
        <v>--</v>
      </c>
      <c r="MO39" s="190" t="str">
        <f t="shared" si="59"/>
        <v>--</v>
      </c>
      <c r="MP39" s="190" t="str">
        <f t="shared" si="59"/>
        <v>--</v>
      </c>
      <c r="MQ39" s="190" t="str">
        <f t="shared" si="59"/>
        <v>--</v>
      </c>
      <c r="MR39" s="190" t="str">
        <f t="shared" si="59"/>
        <v>--</v>
      </c>
      <c r="MS39" s="190" t="str">
        <f t="shared" si="60"/>
        <v>--</v>
      </c>
      <c r="MT39" s="190" t="str">
        <f t="shared" si="60"/>
        <v>--</v>
      </c>
      <c r="MU39" s="190" t="str">
        <f t="shared" si="60"/>
        <v>--</v>
      </c>
      <c r="MV39" s="190" t="str">
        <f t="shared" si="60"/>
        <v>--</v>
      </c>
      <c r="MW39" s="190" t="str">
        <f t="shared" si="60"/>
        <v>--</v>
      </c>
      <c r="MX39" s="190" t="str">
        <f t="shared" si="60"/>
        <v>--</v>
      </c>
      <c r="MY39" s="190" t="str">
        <f t="shared" si="60"/>
        <v>--</v>
      </c>
      <c r="MZ39" s="190" t="str">
        <f t="shared" si="60"/>
        <v>--</v>
      </c>
      <c r="NA39" s="190" t="str">
        <f t="shared" si="60"/>
        <v>--</v>
      </c>
      <c r="NB39" s="190" t="str">
        <f t="shared" si="60"/>
        <v>--</v>
      </c>
      <c r="NC39" s="190" t="str">
        <f t="shared" si="61"/>
        <v>--</v>
      </c>
      <c r="ND39" s="190" t="str">
        <f t="shared" si="61"/>
        <v>--</v>
      </c>
      <c r="NE39" s="190" t="str">
        <f t="shared" si="61"/>
        <v>--</v>
      </c>
      <c r="NF39" s="190" t="str">
        <f t="shared" si="61"/>
        <v>--</v>
      </c>
      <c r="NG39" s="190" t="str">
        <f t="shared" si="61"/>
        <v>--</v>
      </c>
      <c r="NH39" s="190" t="str">
        <f t="shared" si="61"/>
        <v>--</v>
      </c>
      <c r="NI39" s="190" t="str">
        <f t="shared" si="61"/>
        <v>--</v>
      </c>
      <c r="NJ39" s="190" t="str">
        <f t="shared" si="61"/>
        <v>--</v>
      </c>
      <c r="NL39" s="378" t="str">
        <f t="shared" si="4"/>
        <v>--</v>
      </c>
      <c r="NM39" s="381">
        <v>3.225806451612903</v>
      </c>
      <c r="NN39" s="381">
        <v>4.1666666666666661</v>
      </c>
      <c r="NO39" s="381">
        <v>3.7037037037037037</v>
      </c>
      <c r="NP39" s="378" t="str">
        <f t="shared" si="5"/>
        <v>--</v>
      </c>
      <c r="NQ39" s="381">
        <v>1.8518518518518516</v>
      </c>
      <c r="NR39" s="378" t="str">
        <f t="shared" si="6"/>
        <v>--</v>
      </c>
      <c r="NS39" s="381">
        <v>0</v>
      </c>
      <c r="NT39" s="378" t="str">
        <f t="shared" si="7"/>
        <v>--</v>
      </c>
      <c r="NU39" s="381">
        <v>17.543859649122805</v>
      </c>
      <c r="NV39" s="378" t="str">
        <f t="shared" si="8"/>
        <v>--</v>
      </c>
      <c r="NW39" s="381">
        <v>0</v>
      </c>
      <c r="NX39" s="378" t="str">
        <f t="shared" si="9"/>
        <v>--</v>
      </c>
      <c r="NY39" s="381">
        <v>0</v>
      </c>
      <c r="NZ39" s="378" t="str">
        <f t="shared" si="10"/>
        <v>--</v>
      </c>
      <c r="OA39" s="381">
        <v>9.756097560975606</v>
      </c>
      <c r="OB39" s="378" t="str">
        <f t="shared" si="11"/>
        <v>--</v>
      </c>
      <c r="OC39" s="378" t="str">
        <f t="shared" si="11"/>
        <v>--</v>
      </c>
      <c r="OD39" s="381">
        <v>6.8181818181818201</v>
      </c>
      <c r="OE39" s="381">
        <v>0</v>
      </c>
      <c r="OF39" s="381">
        <v>7.4999999999999982</v>
      </c>
      <c r="OG39" s="378" t="str">
        <f t="shared" si="62"/>
        <v>--</v>
      </c>
      <c r="OH39" s="378" t="str">
        <f t="shared" si="62"/>
        <v>--</v>
      </c>
      <c r="OI39" s="378" t="str">
        <f t="shared" si="62"/>
        <v>--</v>
      </c>
      <c r="OJ39" s="381">
        <v>0</v>
      </c>
      <c r="OK39" s="381">
        <v>2.9411764705882351</v>
      </c>
      <c r="OL39" s="381">
        <v>2.1276595744680851</v>
      </c>
      <c r="OM39" s="378" t="str">
        <f t="shared" si="63"/>
        <v>--</v>
      </c>
      <c r="ON39" s="378" t="str">
        <f t="shared" si="63"/>
        <v>--</v>
      </c>
      <c r="OO39" s="378" t="str">
        <f t="shared" si="63"/>
        <v>--</v>
      </c>
      <c r="OP39" s="381">
        <v>3.225806451612903</v>
      </c>
      <c r="OQ39" s="381">
        <v>0</v>
      </c>
      <c r="OR39" s="381">
        <v>3.7037037037037037</v>
      </c>
      <c r="OS39" s="378" t="str">
        <f t="shared" si="64"/>
        <v>--</v>
      </c>
      <c r="OT39" s="378" t="str">
        <f t="shared" si="64"/>
        <v>--</v>
      </c>
      <c r="OU39" s="381">
        <v>3.225806451612903</v>
      </c>
      <c r="OV39" s="381">
        <v>4.1666666666666661</v>
      </c>
      <c r="OW39" s="381">
        <v>0</v>
      </c>
      <c r="OX39" s="378" t="str">
        <f t="shared" si="15"/>
        <v>--</v>
      </c>
      <c r="OY39" s="381">
        <v>2.3809523809523805</v>
      </c>
      <c r="OZ39" s="381">
        <v>5.8823529411764701</v>
      </c>
      <c r="PA39" s="381">
        <v>8.5106382978723403</v>
      </c>
      <c r="PB39" s="378" t="str">
        <f t="shared" si="16"/>
        <v>--</v>
      </c>
      <c r="PC39" s="381">
        <v>12.903225806451612</v>
      </c>
      <c r="PD39" s="381">
        <v>4.3478260869565215</v>
      </c>
      <c r="PE39" s="381">
        <v>11.111111111111112</v>
      </c>
      <c r="PF39" s="378" t="str">
        <f t="shared" si="17"/>
        <v>--</v>
      </c>
      <c r="PG39" s="381">
        <v>0</v>
      </c>
      <c r="PH39" s="381">
        <v>4.1666666666666661</v>
      </c>
      <c r="PI39" s="381">
        <v>19.23076923076923</v>
      </c>
      <c r="PJ39" s="378" t="str">
        <f t="shared" si="18"/>
        <v>--</v>
      </c>
      <c r="PK39" s="381">
        <v>0</v>
      </c>
      <c r="PL39" s="381">
        <v>0</v>
      </c>
      <c r="PM39" s="381">
        <v>14.814814814814815</v>
      </c>
      <c r="PN39" s="378" t="str">
        <f t="shared" si="19"/>
        <v>--</v>
      </c>
      <c r="PO39" s="381">
        <v>3.333333333333333</v>
      </c>
      <c r="PP39" s="381">
        <v>8.695652173913043</v>
      </c>
      <c r="PQ39" s="381">
        <v>0</v>
      </c>
      <c r="PR39" s="378" t="str">
        <f t="shared" si="20"/>
        <v>--</v>
      </c>
      <c r="PS39" s="381">
        <v>0</v>
      </c>
      <c r="PT39" s="381">
        <v>0</v>
      </c>
      <c r="PU39" s="381">
        <v>7.4074074074074074</v>
      </c>
      <c r="PV39" s="378" t="str">
        <f t="shared" si="21"/>
        <v>--</v>
      </c>
      <c r="PW39" s="381">
        <v>0</v>
      </c>
      <c r="PX39" s="381">
        <v>0</v>
      </c>
      <c r="PY39" s="381">
        <v>0</v>
      </c>
      <c r="PZ39" s="378" t="str">
        <f t="shared" si="22"/>
        <v>--</v>
      </c>
      <c r="QA39" s="381">
        <v>0</v>
      </c>
      <c r="QB39" s="381">
        <v>0</v>
      </c>
      <c r="QC39" s="381">
        <v>3.7037037037037037</v>
      </c>
      <c r="QD39" s="378" t="str">
        <f t="shared" si="23"/>
        <v>--</v>
      </c>
      <c r="QE39" s="381">
        <v>0</v>
      </c>
      <c r="QF39" s="381">
        <v>0</v>
      </c>
      <c r="QG39" s="381">
        <v>0</v>
      </c>
      <c r="QH39" s="378" t="str">
        <f t="shared" si="24"/>
        <v>--</v>
      </c>
      <c r="QI39" s="381">
        <v>0</v>
      </c>
      <c r="QJ39" s="381">
        <v>0</v>
      </c>
      <c r="QK39" s="381">
        <v>0</v>
      </c>
    </row>
    <row r="40" spans="1:453" x14ac:dyDescent="0.25">
      <c r="A40" s="114">
        <v>36</v>
      </c>
      <c r="B40" s="93" t="s">
        <v>36</v>
      </c>
      <c r="C40" s="189">
        <v>8.9820359281437145</v>
      </c>
      <c r="D40" s="189">
        <v>35.393258426966312</v>
      </c>
      <c r="E40" s="189">
        <v>58.407079646017714</v>
      </c>
      <c r="F40" s="189">
        <v>3.623188405797102</v>
      </c>
      <c r="G40" s="189">
        <v>21.088435374149668</v>
      </c>
      <c r="H40" s="189">
        <v>39.655172413793132</v>
      </c>
      <c r="I40" s="189">
        <v>8.474576271186443</v>
      </c>
      <c r="J40" s="189">
        <v>21.774193548387096</v>
      </c>
      <c r="K40" s="189">
        <v>38.043478260869563</v>
      </c>
      <c r="L40" s="189">
        <v>3.5714285714285716</v>
      </c>
      <c r="M40" s="190">
        <v>13.095238095238095</v>
      </c>
      <c r="N40" s="190">
        <v>33.928571428571431</v>
      </c>
      <c r="O40" s="190">
        <v>4.6511627906976747</v>
      </c>
      <c r="P40" s="190">
        <v>9.3749999999999964</v>
      </c>
      <c r="Q40" s="190">
        <v>34.920634920634917</v>
      </c>
      <c r="R40" s="190" t="s">
        <v>286</v>
      </c>
      <c r="S40" s="190" t="s">
        <v>286</v>
      </c>
      <c r="T40" s="190" t="s">
        <v>286</v>
      </c>
      <c r="U40" s="190">
        <v>3.6496350364963508</v>
      </c>
      <c r="V40" s="190">
        <v>20.547945205479465</v>
      </c>
      <c r="W40" s="190">
        <v>41.379310344827609</v>
      </c>
      <c r="X40" s="190">
        <v>8.474576271186443</v>
      </c>
      <c r="Y40" s="190">
        <v>20.491803278688522</v>
      </c>
      <c r="Z40" s="190">
        <v>37.362637362637372</v>
      </c>
      <c r="AA40" s="190">
        <v>3.5714285714285716</v>
      </c>
      <c r="AB40" s="132">
        <v>10.714285714285715</v>
      </c>
      <c r="AC40" s="132">
        <v>38.181818181818187</v>
      </c>
      <c r="AD40" s="132">
        <v>6.8181818181818192</v>
      </c>
      <c r="AE40" s="132">
        <v>9.4736842105263097</v>
      </c>
      <c r="AF40" s="190">
        <v>36.507936507936506</v>
      </c>
      <c r="AG40" s="189">
        <v>0.59880239520958101</v>
      </c>
      <c r="AH40" s="189">
        <v>6.1797752808988768</v>
      </c>
      <c r="AI40" s="191">
        <v>23.893805309734525</v>
      </c>
      <c r="AJ40" s="191">
        <v>0.72463768115942018</v>
      </c>
      <c r="AK40" s="190">
        <v>6.8027210884353799</v>
      </c>
      <c r="AL40" s="190">
        <v>11.206896551724139</v>
      </c>
      <c r="AM40" s="190">
        <v>3.389830508474577</v>
      </c>
      <c r="AN40" s="190">
        <v>6.4516129032258052</v>
      </c>
      <c r="AO40" s="190">
        <v>13.043478260869566</v>
      </c>
      <c r="AP40" s="190">
        <v>0</v>
      </c>
      <c r="AQ40" s="190">
        <v>3.5714285714285721</v>
      </c>
      <c r="AR40" s="190">
        <v>5.3571428571428585</v>
      </c>
      <c r="AS40" s="190">
        <v>2.3255813953488369</v>
      </c>
      <c r="AT40" s="190">
        <v>2.083333333333333</v>
      </c>
      <c r="AU40" s="190">
        <v>9.5238095238095219</v>
      </c>
      <c r="AV40" s="190" t="s">
        <v>286</v>
      </c>
      <c r="AW40" s="190" t="s">
        <v>286</v>
      </c>
      <c r="AX40" s="132" t="s">
        <v>286</v>
      </c>
      <c r="AY40" s="132" t="s">
        <v>286</v>
      </c>
      <c r="AZ40" s="132" t="s">
        <v>286</v>
      </c>
      <c r="BA40" s="132" t="s">
        <v>286</v>
      </c>
      <c r="BB40" s="190" t="s">
        <v>286</v>
      </c>
      <c r="BC40" s="132" t="s">
        <v>286</v>
      </c>
      <c r="BD40" s="132" t="s">
        <v>286</v>
      </c>
      <c r="BE40" s="132">
        <v>1.19047619047619</v>
      </c>
      <c r="BF40" s="132">
        <v>17.857142857142851</v>
      </c>
      <c r="BG40" s="190">
        <v>34.545454545454547</v>
      </c>
      <c r="BH40" s="132">
        <v>6.8965517241379324</v>
      </c>
      <c r="BI40" s="132">
        <v>12.5</v>
      </c>
      <c r="BJ40" s="132">
        <v>33.333333333333336</v>
      </c>
      <c r="BK40" s="132">
        <v>3.1847133757961781</v>
      </c>
      <c r="BL40" s="190">
        <v>32.335329341317333</v>
      </c>
      <c r="BM40" s="132">
        <v>34.821428571428584</v>
      </c>
      <c r="BN40" s="192">
        <v>2.2727272727272729</v>
      </c>
      <c r="BO40" s="192">
        <v>22.142857142857146</v>
      </c>
      <c r="BP40" s="192">
        <v>30.769230769230766</v>
      </c>
      <c r="BQ40" s="190">
        <v>7.3394495412844023</v>
      </c>
      <c r="BR40" s="132">
        <v>21.186440677966097</v>
      </c>
      <c r="BS40" s="132">
        <v>34.065934065934087</v>
      </c>
      <c r="BT40" s="132">
        <v>3.6144578313253013</v>
      </c>
      <c r="BU40" s="190">
        <v>20.481927710843383</v>
      </c>
      <c r="BV40" s="132">
        <v>37.037037037037045</v>
      </c>
      <c r="BW40" s="132">
        <v>3.3333333333333335</v>
      </c>
      <c r="BX40" s="132">
        <v>18.27956989247312</v>
      </c>
      <c r="BY40" s="190">
        <v>50.793650793650805</v>
      </c>
      <c r="BZ40" s="132">
        <v>0.63694267515923564</v>
      </c>
      <c r="CA40" s="132">
        <v>20.958083832335333</v>
      </c>
      <c r="CB40" s="132">
        <v>27.67857142857142</v>
      </c>
      <c r="CC40" s="190">
        <v>1.5151515151515154</v>
      </c>
      <c r="CD40" s="132">
        <v>16.428571428571431</v>
      </c>
      <c r="CE40" s="132">
        <v>23.07692307692308</v>
      </c>
      <c r="CF40" s="132">
        <v>3.669724770642202</v>
      </c>
      <c r="CG40" s="190">
        <v>16.949152542372882</v>
      </c>
      <c r="CH40" s="132">
        <v>27.472527472527474</v>
      </c>
      <c r="CI40" s="132">
        <v>2.4096385542168663</v>
      </c>
      <c r="CJ40" s="132">
        <v>10.843373493975905</v>
      </c>
      <c r="CK40" s="132">
        <v>20.370370370370367</v>
      </c>
      <c r="CL40" s="132">
        <v>3.3333333333333335</v>
      </c>
      <c r="CM40" s="132">
        <v>10.752688172043007</v>
      </c>
      <c r="CN40" s="132">
        <v>39.682539682539684</v>
      </c>
      <c r="CO40" s="132">
        <v>3.1847133757961794</v>
      </c>
      <c r="CP40" s="190">
        <v>11.834319526627217</v>
      </c>
      <c r="CQ40" s="132">
        <v>5.3097345132743374</v>
      </c>
      <c r="CR40" s="132">
        <v>1.5624999999999996</v>
      </c>
      <c r="CS40" s="192">
        <v>6.3829787234042552</v>
      </c>
      <c r="CT40" s="192">
        <v>2.5641025641025648</v>
      </c>
      <c r="CU40" s="190">
        <v>3.6036036036036028</v>
      </c>
      <c r="CV40" s="132">
        <v>3.3333333333333344</v>
      </c>
      <c r="CW40" s="132">
        <v>2.1978021978021971</v>
      </c>
      <c r="CX40" s="192">
        <v>3.75</v>
      </c>
      <c r="CY40" s="192">
        <v>2.4390243902439015</v>
      </c>
      <c r="CZ40" s="190">
        <v>0</v>
      </c>
      <c r="DA40" s="132">
        <v>4.651162790697672</v>
      </c>
      <c r="DB40" s="132">
        <v>3.1914893617021272</v>
      </c>
      <c r="DC40" s="192">
        <v>8.0645161290322598</v>
      </c>
      <c r="DD40" s="192" t="s">
        <v>286</v>
      </c>
      <c r="DE40" s="190">
        <v>5.3254437869822553</v>
      </c>
      <c r="DF40" s="132">
        <v>7.0796460176991172</v>
      </c>
      <c r="DG40" s="132" t="s">
        <v>286</v>
      </c>
      <c r="DH40" s="192">
        <v>4.2553191489361719</v>
      </c>
      <c r="DI40" s="192">
        <v>5.1282051282051295</v>
      </c>
      <c r="DJ40" s="190" t="s">
        <v>286</v>
      </c>
      <c r="DK40" s="132">
        <v>4.166666666666667</v>
      </c>
      <c r="DL40" s="132">
        <v>2.1978021978021971</v>
      </c>
      <c r="DM40" s="132" t="s">
        <v>286</v>
      </c>
      <c r="DN40" s="132">
        <v>1.2048192771084332</v>
      </c>
      <c r="DO40" s="190">
        <v>0</v>
      </c>
      <c r="DP40" s="132" t="s">
        <v>286</v>
      </c>
      <c r="DQ40" s="132">
        <v>0</v>
      </c>
      <c r="DR40" s="132">
        <v>3.225806451612903</v>
      </c>
      <c r="DS40" s="132" t="s">
        <v>286</v>
      </c>
      <c r="DT40" s="190" t="s">
        <v>286</v>
      </c>
      <c r="DU40" s="194" t="s">
        <v>286</v>
      </c>
      <c r="DV40" s="194" t="s">
        <v>286</v>
      </c>
      <c r="DW40" s="192">
        <v>4.2857142857142874</v>
      </c>
      <c r="DX40" s="194">
        <v>1.7094017094017093</v>
      </c>
      <c r="DY40" s="190" t="s">
        <v>286</v>
      </c>
      <c r="DZ40" s="190">
        <v>4.166666666666667</v>
      </c>
      <c r="EA40" s="190">
        <v>0</v>
      </c>
      <c r="EB40" s="190" t="s">
        <v>286</v>
      </c>
      <c r="EC40" s="190">
        <v>1.2195121951219507</v>
      </c>
      <c r="ED40" s="190">
        <v>0</v>
      </c>
      <c r="EE40" s="190" t="s">
        <v>286</v>
      </c>
      <c r="EF40" s="190">
        <v>0</v>
      </c>
      <c r="EG40" s="190">
        <v>3.225806451612903</v>
      </c>
      <c r="EH40" s="190" t="s">
        <v>286</v>
      </c>
      <c r="EI40" s="190">
        <v>7.0588235294117672</v>
      </c>
      <c r="EJ40" s="190">
        <v>8.8495575221238951</v>
      </c>
      <c r="EK40" s="190" t="s">
        <v>286</v>
      </c>
      <c r="EL40" s="132">
        <v>3.5714285714285712</v>
      </c>
      <c r="EM40" s="132">
        <v>4.2735042735042716</v>
      </c>
      <c r="EN40" s="132" t="s">
        <v>286</v>
      </c>
      <c r="EO40" s="132">
        <v>5.8333333333333339</v>
      </c>
      <c r="EP40" s="190">
        <v>7.6923076923076916</v>
      </c>
      <c r="EQ40" s="132" t="s">
        <v>286</v>
      </c>
      <c r="ER40" s="132">
        <v>2.4691358024691348</v>
      </c>
      <c r="ES40" s="132">
        <v>1.8867924528301885</v>
      </c>
      <c r="ET40" s="132" t="s">
        <v>286</v>
      </c>
      <c r="EU40" s="190">
        <v>0</v>
      </c>
      <c r="EV40" s="132">
        <v>3.225806451612903</v>
      </c>
      <c r="EW40" s="132" t="s">
        <v>286</v>
      </c>
      <c r="EX40" s="132">
        <v>2.3391812865497084</v>
      </c>
      <c r="EY40" s="132">
        <v>0.88495575221238942</v>
      </c>
      <c r="EZ40" s="190" t="s">
        <v>286</v>
      </c>
      <c r="FA40" s="132">
        <v>2.8571428571428577</v>
      </c>
      <c r="FB40" s="132">
        <v>0.85470085470085455</v>
      </c>
      <c r="FC40" s="132" t="s">
        <v>286</v>
      </c>
      <c r="FD40" s="132">
        <v>0.83333333333333326</v>
      </c>
      <c r="FE40" s="190">
        <v>0</v>
      </c>
      <c r="FF40" s="132" t="s">
        <v>286</v>
      </c>
      <c r="FG40" s="132">
        <v>0</v>
      </c>
      <c r="FH40" s="132">
        <v>0</v>
      </c>
      <c r="FI40" s="132" t="s">
        <v>286</v>
      </c>
      <c r="FJ40" s="190">
        <v>0</v>
      </c>
      <c r="FK40" s="132">
        <v>0</v>
      </c>
      <c r="FL40" s="132" t="s">
        <v>286</v>
      </c>
      <c r="FM40" s="132" t="s">
        <v>286</v>
      </c>
      <c r="FN40" s="132" t="s">
        <v>286</v>
      </c>
      <c r="FO40" s="190" t="s">
        <v>286</v>
      </c>
      <c r="FP40" s="132">
        <v>7.1428571428571441</v>
      </c>
      <c r="FQ40" s="132">
        <v>11.965811965811969</v>
      </c>
      <c r="FR40" s="132" t="s">
        <v>286</v>
      </c>
      <c r="FS40" s="132">
        <v>6.6666666666666705</v>
      </c>
      <c r="FT40" s="190">
        <v>9.8901098901098887</v>
      </c>
      <c r="FU40" s="132" t="s">
        <v>286</v>
      </c>
      <c r="FV40" s="132">
        <v>2.4390243902439015</v>
      </c>
      <c r="FW40" s="132">
        <v>0</v>
      </c>
      <c r="FX40" s="132" t="s">
        <v>286</v>
      </c>
      <c r="FY40" s="190">
        <v>0</v>
      </c>
      <c r="FZ40" s="132">
        <v>1.6129032258064517</v>
      </c>
      <c r="GA40" s="132" t="s">
        <v>286</v>
      </c>
      <c r="GB40" s="132" t="s">
        <v>286</v>
      </c>
      <c r="GC40" s="132" t="s">
        <v>286</v>
      </c>
      <c r="GD40" s="190" t="s">
        <v>286</v>
      </c>
      <c r="GE40" s="132" t="s">
        <v>286</v>
      </c>
      <c r="GF40" s="132" t="s">
        <v>286</v>
      </c>
      <c r="GG40" s="132" t="s">
        <v>286</v>
      </c>
      <c r="GH40" s="132" t="s">
        <v>286</v>
      </c>
      <c r="GI40" s="190" t="s">
        <v>286</v>
      </c>
      <c r="GJ40" s="132" t="s">
        <v>286</v>
      </c>
      <c r="GK40" s="132">
        <v>0</v>
      </c>
      <c r="GL40" s="132">
        <v>1.8867924528301885</v>
      </c>
      <c r="GM40" s="197" t="s">
        <v>286</v>
      </c>
      <c r="GN40" s="190">
        <v>3.225806451612903</v>
      </c>
      <c r="GO40" s="132">
        <v>1.6129032258064517</v>
      </c>
      <c r="GP40" s="132" t="s">
        <v>286</v>
      </c>
      <c r="GQ40" s="132" t="s">
        <v>286</v>
      </c>
      <c r="GR40" s="132" t="s">
        <v>286</v>
      </c>
      <c r="GS40" s="190" t="s">
        <v>286</v>
      </c>
      <c r="GT40" s="132" t="s">
        <v>286</v>
      </c>
      <c r="GU40" s="132" t="s">
        <v>286</v>
      </c>
      <c r="GV40" s="132" t="s">
        <v>286</v>
      </c>
      <c r="GW40" s="132" t="s">
        <v>286</v>
      </c>
      <c r="GX40" s="190" t="s">
        <v>286</v>
      </c>
      <c r="GY40" s="190" t="s">
        <v>286</v>
      </c>
      <c r="GZ40" s="190">
        <v>2.4390243902439015</v>
      </c>
      <c r="HA40" s="190">
        <v>1.8867924528301885</v>
      </c>
      <c r="HB40" s="190" t="s">
        <v>286</v>
      </c>
      <c r="HC40" s="190">
        <v>3.225806451612903</v>
      </c>
      <c r="HD40" s="190">
        <v>9.6774193548387064</v>
      </c>
      <c r="HE40" s="190" t="s">
        <v>286</v>
      </c>
      <c r="HF40" s="190" t="s">
        <v>286</v>
      </c>
      <c r="HG40" s="190" t="s">
        <v>286</v>
      </c>
      <c r="HH40" s="190" t="s">
        <v>286</v>
      </c>
      <c r="HI40" s="190" t="s">
        <v>286</v>
      </c>
      <c r="HJ40" s="190" t="s">
        <v>286</v>
      </c>
      <c r="HK40" s="190" t="s">
        <v>286</v>
      </c>
      <c r="HL40" s="132" t="s">
        <v>286</v>
      </c>
      <c r="HM40" s="132" t="s">
        <v>286</v>
      </c>
      <c r="HN40" s="132" t="s">
        <v>286</v>
      </c>
      <c r="HO40" s="132">
        <v>1.2195121951219507</v>
      </c>
      <c r="HP40" s="190">
        <v>3.773584905660377</v>
      </c>
      <c r="HQ40" s="132" t="s">
        <v>286</v>
      </c>
      <c r="HR40" s="132">
        <v>2.1505376344086025</v>
      </c>
      <c r="HS40" s="132">
        <v>17.741935483870972</v>
      </c>
      <c r="HT40" s="196" t="s">
        <v>286</v>
      </c>
      <c r="HU40" s="190">
        <v>4.7337278106508887</v>
      </c>
      <c r="HV40" s="192">
        <v>2.6548672566371678</v>
      </c>
      <c r="HW40" s="192" t="s">
        <v>286</v>
      </c>
      <c r="HX40" s="192">
        <v>5.0000000000000018</v>
      </c>
      <c r="HY40" s="192">
        <v>2.5641025641025639</v>
      </c>
      <c r="HZ40" s="192" t="s">
        <v>286</v>
      </c>
      <c r="IA40" s="192">
        <v>4.1666666666666687</v>
      </c>
      <c r="IB40" s="192">
        <v>5.4945054945054963</v>
      </c>
      <c r="IC40" s="192" t="s">
        <v>286</v>
      </c>
      <c r="ID40" s="192">
        <v>1.2048192771084332</v>
      </c>
      <c r="IE40" s="192">
        <v>0</v>
      </c>
      <c r="IF40" s="192" t="s">
        <v>286</v>
      </c>
      <c r="IG40" s="192">
        <v>0</v>
      </c>
      <c r="IH40" s="192">
        <v>4.8387096774193541</v>
      </c>
      <c r="II40" s="192">
        <v>1.2738853503184715</v>
      </c>
      <c r="IJ40" s="192">
        <v>11.30952380952381</v>
      </c>
      <c r="IK40" s="192">
        <v>5.3097345132743357</v>
      </c>
      <c r="IL40" s="192">
        <v>3.1007751937984493</v>
      </c>
      <c r="IM40" s="192">
        <v>7.8014184397163149</v>
      </c>
      <c r="IN40" s="192">
        <v>8.5470085470085486</v>
      </c>
      <c r="IO40" s="192">
        <v>3.6363636363636371</v>
      </c>
      <c r="IP40" s="192">
        <v>8.3333333333333375</v>
      </c>
      <c r="IQ40" s="192">
        <v>12.087912087912091</v>
      </c>
      <c r="IR40" s="192">
        <v>0</v>
      </c>
      <c r="IS40" s="192" t="s">
        <v>286</v>
      </c>
      <c r="IT40" s="192" t="s">
        <v>286</v>
      </c>
      <c r="IU40" s="192">
        <v>1.1235955056179772</v>
      </c>
      <c r="IV40" s="192" t="s">
        <v>286</v>
      </c>
      <c r="IW40" s="192" t="s">
        <v>286</v>
      </c>
      <c r="IX40" s="192" t="str">
        <f t="shared" si="58"/>
        <v>--</v>
      </c>
      <c r="IY40" s="192" t="str">
        <f t="shared" si="58"/>
        <v>--</v>
      </c>
      <c r="IZ40" s="192" t="str">
        <f t="shared" si="58"/>
        <v>--</v>
      </c>
      <c r="JA40" s="192" t="str">
        <f t="shared" si="58"/>
        <v>--</v>
      </c>
      <c r="JB40" s="192" t="str">
        <f t="shared" si="58"/>
        <v>--</v>
      </c>
      <c r="JC40" s="243">
        <v>12.5</v>
      </c>
      <c r="JD40" s="243">
        <v>13.0434782608696</v>
      </c>
      <c r="JE40" s="243">
        <v>28.846153846153801</v>
      </c>
      <c r="JF40" s="243">
        <v>3.7037037037037002</v>
      </c>
      <c r="JG40" s="243">
        <v>8.3333333333333304</v>
      </c>
      <c r="JH40" s="243">
        <v>17.647058823529399</v>
      </c>
      <c r="JI40" s="243">
        <v>2.5316455696202498</v>
      </c>
      <c r="JJ40" s="243">
        <v>18.571428571428601</v>
      </c>
      <c r="JK40" s="243">
        <v>26.923076923076898</v>
      </c>
      <c r="JL40" s="243">
        <v>6.1728395061728403</v>
      </c>
      <c r="JM40" s="243">
        <v>3.5714285714285698</v>
      </c>
      <c r="JN40" s="243">
        <v>13.235294117647101</v>
      </c>
      <c r="JO40" s="219">
        <v>12.5</v>
      </c>
      <c r="JP40" s="219">
        <v>22.0588235294118</v>
      </c>
      <c r="JQ40" s="219">
        <v>45.098039215686299</v>
      </c>
      <c r="JR40" s="219">
        <v>8.6419753086419693</v>
      </c>
      <c r="JS40" s="219">
        <v>13.0952380952381</v>
      </c>
      <c r="JT40" s="219">
        <v>30.882352941176499</v>
      </c>
      <c r="JU40" s="219">
        <v>11.25</v>
      </c>
      <c r="JV40" s="219">
        <v>11.5942028985507</v>
      </c>
      <c r="JW40" s="219">
        <v>31.372549019607799</v>
      </c>
      <c r="JX40" s="219">
        <v>6.1728395061728403</v>
      </c>
      <c r="JY40" s="219">
        <v>5.9523809523809499</v>
      </c>
      <c r="JZ40" s="219">
        <v>19.117647058823501</v>
      </c>
      <c r="KA40" s="219">
        <v>0</v>
      </c>
      <c r="KB40" s="219">
        <v>1.5625</v>
      </c>
      <c r="KC40" s="219">
        <v>3.8461538461538498</v>
      </c>
      <c r="KD40" s="219">
        <v>2.4691358024691299</v>
      </c>
      <c r="KE40" s="219">
        <v>2.38095238095238</v>
      </c>
      <c r="KF40" s="219">
        <v>1.47058823529412</v>
      </c>
      <c r="KG40" s="219">
        <v>1.25</v>
      </c>
      <c r="KH40" s="219">
        <v>4.6875</v>
      </c>
      <c r="KI40" s="219">
        <v>7.6923076923076898</v>
      </c>
      <c r="KJ40" s="219">
        <v>1.2345679012345701</v>
      </c>
      <c r="KK40" s="219">
        <v>0</v>
      </c>
      <c r="KL40" s="219">
        <v>1.47058823529412</v>
      </c>
      <c r="KM40" s="219">
        <v>0</v>
      </c>
      <c r="KN40" s="219">
        <v>0</v>
      </c>
      <c r="KO40" s="219">
        <v>0</v>
      </c>
      <c r="KP40" s="219">
        <v>0</v>
      </c>
      <c r="KQ40" s="219">
        <v>1.19047619047619</v>
      </c>
      <c r="KR40" s="219">
        <v>1.47058823529412</v>
      </c>
      <c r="KS40" s="219">
        <v>0</v>
      </c>
      <c r="KT40" s="219">
        <v>1.5625</v>
      </c>
      <c r="KU40" s="219">
        <v>0</v>
      </c>
      <c r="KV40" s="219">
        <v>1.2345679012345701</v>
      </c>
      <c r="KW40" s="219">
        <v>1.19047619047619</v>
      </c>
      <c r="KX40" s="219">
        <v>0</v>
      </c>
      <c r="KY40" s="219">
        <v>0</v>
      </c>
      <c r="KZ40" s="219">
        <v>1.5873015873015901</v>
      </c>
      <c r="LA40" s="219">
        <v>0</v>
      </c>
      <c r="LB40" s="219">
        <v>1.2345679012345701</v>
      </c>
      <c r="LC40" s="219">
        <v>0</v>
      </c>
      <c r="LD40" s="219">
        <v>0</v>
      </c>
      <c r="LE40" s="219">
        <v>0</v>
      </c>
      <c r="LF40" s="219">
        <v>1.5625</v>
      </c>
      <c r="LG40" s="219">
        <v>3.9215686274509798</v>
      </c>
      <c r="LH40" s="219">
        <v>1.2345679012345701</v>
      </c>
      <c r="LI40" s="219">
        <v>1.19047619047619</v>
      </c>
      <c r="LJ40" s="219">
        <v>0</v>
      </c>
      <c r="LK40" s="219">
        <v>1.25</v>
      </c>
      <c r="LL40" s="219">
        <v>3.125</v>
      </c>
      <c r="LM40" s="219">
        <v>5.7692307692307701</v>
      </c>
      <c r="LN40" s="219">
        <v>1.2345679012345701</v>
      </c>
      <c r="LO40" s="219">
        <v>1.19047619047619</v>
      </c>
      <c r="LP40" s="219">
        <v>2.9411764705882399</v>
      </c>
      <c r="LQ40" s="219">
        <v>0</v>
      </c>
      <c r="LR40" s="219">
        <v>3.125</v>
      </c>
      <c r="LS40" s="219">
        <v>3.8461538461538498</v>
      </c>
      <c r="LT40" s="219">
        <v>3.7037037037037099</v>
      </c>
      <c r="LU40" s="219">
        <v>1.19047619047619</v>
      </c>
      <c r="LV40" s="219">
        <v>1.47058823529412</v>
      </c>
      <c r="LW40" s="219">
        <v>1.25</v>
      </c>
      <c r="LX40" s="219">
        <v>1.5625</v>
      </c>
      <c r="LY40" s="219">
        <v>5.7692307692307701</v>
      </c>
      <c r="LZ40" s="219">
        <v>1.2345679012345701</v>
      </c>
      <c r="MA40" s="219">
        <v>2.38095238095238</v>
      </c>
      <c r="MB40" s="219">
        <v>5.8823529411764701</v>
      </c>
      <c r="MC40" s="219">
        <v>0</v>
      </c>
      <c r="MD40" s="219">
        <v>3.125</v>
      </c>
      <c r="ME40" s="219">
        <v>3.8461538461538498</v>
      </c>
      <c r="MF40" s="219">
        <v>1.2345679012345701</v>
      </c>
      <c r="MG40" s="219">
        <v>0</v>
      </c>
      <c r="MH40" s="219">
        <v>4.4117647058823497</v>
      </c>
      <c r="MI40" s="190" t="str">
        <f t="shared" si="59"/>
        <v>--</v>
      </c>
      <c r="MJ40" s="190" t="str">
        <f t="shared" si="59"/>
        <v>--</v>
      </c>
      <c r="MK40" s="190" t="str">
        <f t="shared" si="59"/>
        <v>--</v>
      </c>
      <c r="ML40" s="190" t="str">
        <f t="shared" si="59"/>
        <v>--</v>
      </c>
      <c r="MM40" s="190" t="str">
        <f t="shared" si="59"/>
        <v>--</v>
      </c>
      <c r="MN40" s="190" t="str">
        <f t="shared" si="59"/>
        <v>--</v>
      </c>
      <c r="MO40" s="190" t="str">
        <f t="shared" si="59"/>
        <v>--</v>
      </c>
      <c r="MP40" s="190" t="str">
        <f t="shared" si="59"/>
        <v>--</v>
      </c>
      <c r="MQ40" s="190" t="str">
        <f t="shared" si="59"/>
        <v>--</v>
      </c>
      <c r="MR40" s="190" t="str">
        <f t="shared" si="59"/>
        <v>--</v>
      </c>
      <c r="MS40" s="190" t="str">
        <f t="shared" si="60"/>
        <v>--</v>
      </c>
      <c r="MT40" s="190" t="str">
        <f t="shared" si="60"/>
        <v>--</v>
      </c>
      <c r="MU40" s="190" t="str">
        <f t="shared" si="60"/>
        <v>--</v>
      </c>
      <c r="MV40" s="190" t="str">
        <f t="shared" si="60"/>
        <v>--</v>
      </c>
      <c r="MW40" s="190" t="str">
        <f t="shared" si="60"/>
        <v>--</v>
      </c>
      <c r="MX40" s="190" t="str">
        <f t="shared" si="60"/>
        <v>--</v>
      </c>
      <c r="MY40" s="190" t="str">
        <f t="shared" si="60"/>
        <v>--</v>
      </c>
      <c r="MZ40" s="190" t="str">
        <f t="shared" si="60"/>
        <v>--</v>
      </c>
      <c r="NA40" s="190" t="str">
        <f t="shared" si="60"/>
        <v>--</v>
      </c>
      <c r="NB40" s="190" t="str">
        <f t="shared" si="60"/>
        <v>--</v>
      </c>
      <c r="NC40" s="190" t="str">
        <f t="shared" si="61"/>
        <v>--</v>
      </c>
      <c r="ND40" s="190" t="str">
        <f t="shared" si="61"/>
        <v>--</v>
      </c>
      <c r="NE40" s="190" t="str">
        <f t="shared" si="61"/>
        <v>--</v>
      </c>
      <c r="NF40" s="190" t="str">
        <f t="shared" si="61"/>
        <v>--</v>
      </c>
      <c r="NG40" s="190" t="str">
        <f t="shared" si="61"/>
        <v>--</v>
      </c>
      <c r="NH40" s="190" t="str">
        <f t="shared" si="61"/>
        <v>--</v>
      </c>
      <c r="NI40" s="190" t="str">
        <f t="shared" si="61"/>
        <v>--</v>
      </c>
      <c r="NJ40" s="190" t="str">
        <f t="shared" si="61"/>
        <v>--</v>
      </c>
      <c r="NL40" s="378" t="str">
        <f t="shared" si="4"/>
        <v>--</v>
      </c>
      <c r="NM40" s="381">
        <v>0</v>
      </c>
      <c r="NN40" s="381">
        <v>9.8039215686274517</v>
      </c>
      <c r="NO40" s="381">
        <v>32.000000000000007</v>
      </c>
      <c r="NP40" s="378" t="str">
        <f t="shared" si="5"/>
        <v>--</v>
      </c>
      <c r="NQ40" s="381">
        <v>2.38095238095238</v>
      </c>
      <c r="NR40" s="378" t="str">
        <f t="shared" si="6"/>
        <v>--</v>
      </c>
      <c r="NS40" s="381">
        <v>4.761904761904761</v>
      </c>
      <c r="NT40" s="378" t="str">
        <f t="shared" si="7"/>
        <v>--</v>
      </c>
      <c r="NU40" s="381">
        <v>16.363636363636363</v>
      </c>
      <c r="NV40" s="378" t="str">
        <f t="shared" si="8"/>
        <v>--</v>
      </c>
      <c r="NW40" s="381">
        <v>4.5454545454545432</v>
      </c>
      <c r="NX40" s="378" t="str">
        <f t="shared" si="9"/>
        <v>--</v>
      </c>
      <c r="NY40" s="381">
        <v>4.1666666666666652</v>
      </c>
      <c r="NZ40" s="378" t="str">
        <f t="shared" si="10"/>
        <v>--</v>
      </c>
      <c r="OA40" s="381">
        <v>28.571428571428562</v>
      </c>
      <c r="OB40" s="378" t="str">
        <f t="shared" si="11"/>
        <v>--</v>
      </c>
      <c r="OC40" s="378" t="str">
        <f t="shared" si="11"/>
        <v>--</v>
      </c>
      <c r="OD40" s="381">
        <v>1.2499999999999996</v>
      </c>
      <c r="OE40" s="381">
        <v>13.043478260869572</v>
      </c>
      <c r="OF40" s="381">
        <v>23.076923076923084</v>
      </c>
      <c r="OG40" s="378" t="str">
        <f t="shared" si="62"/>
        <v>--</v>
      </c>
      <c r="OH40" s="378" t="str">
        <f t="shared" si="62"/>
        <v>--</v>
      </c>
      <c r="OI40" s="378" t="str">
        <f t="shared" si="62"/>
        <v>--</v>
      </c>
      <c r="OJ40" s="381">
        <v>2.4691358024691348</v>
      </c>
      <c r="OK40" s="381">
        <v>0</v>
      </c>
      <c r="OL40" s="381">
        <v>13.235294117647062</v>
      </c>
      <c r="OM40" s="378" t="str">
        <f t="shared" si="63"/>
        <v>--</v>
      </c>
      <c r="ON40" s="378" t="str">
        <f t="shared" si="63"/>
        <v>--</v>
      </c>
      <c r="OO40" s="378" t="str">
        <f t="shared" si="63"/>
        <v>--</v>
      </c>
      <c r="OP40" s="381">
        <v>0</v>
      </c>
      <c r="OQ40" s="381">
        <v>0</v>
      </c>
      <c r="OR40" s="381">
        <v>16</v>
      </c>
      <c r="OS40" s="378" t="str">
        <f t="shared" si="64"/>
        <v>--</v>
      </c>
      <c r="OT40" s="378" t="str">
        <f t="shared" si="64"/>
        <v>--</v>
      </c>
      <c r="OU40" s="381">
        <v>2.4390243902439024</v>
      </c>
      <c r="OV40" s="381">
        <v>3.9215686274509802</v>
      </c>
      <c r="OW40" s="381">
        <v>16</v>
      </c>
      <c r="OX40" s="378" t="str">
        <f t="shared" si="15"/>
        <v>--</v>
      </c>
      <c r="OY40" s="381">
        <v>6.2500000000000009</v>
      </c>
      <c r="OZ40" s="381">
        <v>11.904761904761907</v>
      </c>
      <c r="PA40" s="381">
        <v>14.705882352941179</v>
      </c>
      <c r="PB40" s="378" t="str">
        <f t="shared" si="16"/>
        <v>--</v>
      </c>
      <c r="PC40" s="381">
        <v>4.8780487804878039</v>
      </c>
      <c r="PD40" s="381">
        <v>23.529411764705891</v>
      </c>
      <c r="PE40" s="381">
        <v>53.846153846153847</v>
      </c>
      <c r="PF40" s="378" t="str">
        <f t="shared" si="17"/>
        <v>--</v>
      </c>
      <c r="PG40" s="381">
        <v>0</v>
      </c>
      <c r="PH40" s="381">
        <v>15.686274509803928</v>
      </c>
      <c r="PI40" s="381">
        <v>44.000000000000007</v>
      </c>
      <c r="PJ40" s="378" t="str">
        <f t="shared" si="18"/>
        <v>--</v>
      </c>
      <c r="PK40" s="381">
        <v>0</v>
      </c>
      <c r="PL40" s="381">
        <v>13.725490196078432</v>
      </c>
      <c r="PM40" s="381">
        <v>26.923076923076923</v>
      </c>
      <c r="PN40" s="378" t="str">
        <f t="shared" si="19"/>
        <v>--</v>
      </c>
      <c r="PO40" s="381">
        <v>0</v>
      </c>
      <c r="PP40" s="381">
        <v>2.0408163265306123</v>
      </c>
      <c r="PQ40" s="381">
        <v>3.9999999999999996</v>
      </c>
      <c r="PR40" s="378" t="str">
        <f t="shared" si="20"/>
        <v>--</v>
      </c>
      <c r="PS40" s="381">
        <v>0</v>
      </c>
      <c r="PT40" s="381">
        <v>0</v>
      </c>
      <c r="PU40" s="381">
        <v>7.9999999999999991</v>
      </c>
      <c r="PV40" s="378" t="str">
        <f t="shared" si="21"/>
        <v>--</v>
      </c>
      <c r="PW40" s="381">
        <v>0</v>
      </c>
      <c r="PX40" s="381">
        <v>0</v>
      </c>
      <c r="PY40" s="381">
        <v>3.9999999999999996</v>
      </c>
      <c r="PZ40" s="378" t="str">
        <f t="shared" si="22"/>
        <v>--</v>
      </c>
      <c r="QA40" s="381">
        <v>0</v>
      </c>
      <c r="QB40" s="381">
        <v>0</v>
      </c>
      <c r="QC40" s="381">
        <v>3.9999999999999996</v>
      </c>
      <c r="QD40" s="378" t="str">
        <f t="shared" si="23"/>
        <v>--</v>
      </c>
      <c r="QE40" s="381">
        <v>0</v>
      </c>
      <c r="QF40" s="381">
        <v>0</v>
      </c>
      <c r="QG40" s="381">
        <v>3.9999999999999996</v>
      </c>
      <c r="QH40" s="378" t="str">
        <f t="shared" si="24"/>
        <v>--</v>
      </c>
      <c r="QI40" s="381">
        <v>0</v>
      </c>
      <c r="QJ40" s="381">
        <v>0</v>
      </c>
      <c r="QK40" s="381">
        <v>3.9999999999999996</v>
      </c>
    </row>
    <row r="41" spans="1:453" ht="21" customHeight="1" x14ac:dyDescent="0.25">
      <c r="A41" s="114">
        <v>37</v>
      </c>
      <c r="B41" s="93" t="s">
        <v>37</v>
      </c>
      <c r="C41" s="189">
        <v>4.3209876543209909</v>
      </c>
      <c r="D41" s="189">
        <v>33.55704697986576</v>
      </c>
      <c r="E41" s="189">
        <v>42.268041237113401</v>
      </c>
      <c r="F41" s="189">
        <v>0.82644628099173545</v>
      </c>
      <c r="G41" s="189">
        <v>14.814814814814817</v>
      </c>
      <c r="H41" s="189">
        <v>42.452830188679251</v>
      </c>
      <c r="I41" s="189">
        <v>0.90090090090090102</v>
      </c>
      <c r="J41" s="189">
        <v>11.278195488721805</v>
      </c>
      <c r="K41" s="189">
        <v>34.126984126984141</v>
      </c>
      <c r="L41" s="189">
        <v>1.886792452830188</v>
      </c>
      <c r="M41" s="190">
        <v>7.4766355140186915</v>
      </c>
      <c r="N41" s="190">
        <v>22.608695652173918</v>
      </c>
      <c r="O41" s="190">
        <v>0</v>
      </c>
      <c r="P41" s="190">
        <v>9.1743119266055082</v>
      </c>
      <c r="Q41" s="190">
        <v>14.634146341463417</v>
      </c>
      <c r="R41" s="190" t="s">
        <v>286</v>
      </c>
      <c r="S41" s="190" t="s">
        <v>286</v>
      </c>
      <c r="T41" s="190" t="s">
        <v>286</v>
      </c>
      <c r="U41" s="190">
        <v>0.82644628099173545</v>
      </c>
      <c r="V41" s="190">
        <v>15.555555555555554</v>
      </c>
      <c r="W41" s="190">
        <v>42.452830188679251</v>
      </c>
      <c r="X41" s="190">
        <v>0.90090090090090102</v>
      </c>
      <c r="Y41" s="190">
        <v>11.278195488721806</v>
      </c>
      <c r="Z41" s="190">
        <v>35.714285714285715</v>
      </c>
      <c r="AA41" s="190">
        <v>2.8037383177570105</v>
      </c>
      <c r="AB41" s="132">
        <v>9.3457943925233682</v>
      </c>
      <c r="AC41" s="132">
        <v>25.000000000000007</v>
      </c>
      <c r="AD41" s="132">
        <v>1.19047619047619</v>
      </c>
      <c r="AE41" s="132">
        <v>10.90909090909091</v>
      </c>
      <c r="AF41" s="190">
        <v>14.634146341463417</v>
      </c>
      <c r="AG41" s="189">
        <v>0.61728395061728414</v>
      </c>
      <c r="AH41" s="189">
        <v>11.409395973154366</v>
      </c>
      <c r="AI41" s="191">
        <v>14.432989690721644</v>
      </c>
      <c r="AJ41" s="191">
        <v>0</v>
      </c>
      <c r="AK41" s="190">
        <v>5.185185185185186</v>
      </c>
      <c r="AL41" s="190">
        <v>13.20754716981132</v>
      </c>
      <c r="AM41" s="190">
        <v>0.90090090090090102</v>
      </c>
      <c r="AN41" s="190">
        <v>4.511278195488722</v>
      </c>
      <c r="AO41" s="190">
        <v>11.904761904761907</v>
      </c>
      <c r="AP41" s="190">
        <v>0</v>
      </c>
      <c r="AQ41" s="190">
        <v>1.8691588785046722</v>
      </c>
      <c r="AR41" s="190">
        <v>6.0869565217391299</v>
      </c>
      <c r="AS41" s="190">
        <v>0</v>
      </c>
      <c r="AT41" s="190">
        <v>1.8348623853211004</v>
      </c>
      <c r="AU41" s="190">
        <v>1.2195121951219507</v>
      </c>
      <c r="AV41" s="190" t="s">
        <v>286</v>
      </c>
      <c r="AW41" s="190" t="s">
        <v>286</v>
      </c>
      <c r="AX41" s="132" t="s">
        <v>286</v>
      </c>
      <c r="AY41" s="132" t="s">
        <v>286</v>
      </c>
      <c r="AZ41" s="132" t="s">
        <v>286</v>
      </c>
      <c r="BA41" s="132" t="s">
        <v>286</v>
      </c>
      <c r="BB41" s="190" t="s">
        <v>286</v>
      </c>
      <c r="BC41" s="132" t="s">
        <v>286</v>
      </c>
      <c r="BD41" s="132" t="s">
        <v>286</v>
      </c>
      <c r="BE41" s="132">
        <v>0.94339622641509402</v>
      </c>
      <c r="BF41" s="132">
        <v>4.6728971962616823</v>
      </c>
      <c r="BG41" s="190">
        <v>8.6206896551724128</v>
      </c>
      <c r="BH41" s="132">
        <v>1.2048192771084334</v>
      </c>
      <c r="BI41" s="132">
        <v>3.6363636363636354</v>
      </c>
      <c r="BJ41" s="132">
        <v>9.756097560975606</v>
      </c>
      <c r="BK41" s="132">
        <v>0.63694267515923586</v>
      </c>
      <c r="BL41" s="190">
        <v>11.724137931034482</v>
      </c>
      <c r="BM41" s="132">
        <v>16.666666666666668</v>
      </c>
      <c r="BN41" s="192">
        <v>0.83333333333333337</v>
      </c>
      <c r="BO41" s="192">
        <v>8.8709677419354858</v>
      </c>
      <c r="BP41" s="192">
        <v>18.095238095238091</v>
      </c>
      <c r="BQ41" s="190">
        <v>1.8181818181818181</v>
      </c>
      <c r="BR41" s="132">
        <v>9.0909090909090917</v>
      </c>
      <c r="BS41" s="132">
        <v>13.281249999999998</v>
      </c>
      <c r="BT41" s="132">
        <v>0</v>
      </c>
      <c r="BU41" s="190">
        <v>5.6074766355140184</v>
      </c>
      <c r="BV41" s="132">
        <v>20</v>
      </c>
      <c r="BW41" s="132">
        <v>0</v>
      </c>
      <c r="BX41" s="132">
        <v>5.6074766355140211</v>
      </c>
      <c r="BY41" s="190">
        <v>9.7560975609756078</v>
      </c>
      <c r="BZ41" s="132">
        <v>0.63694267515923586</v>
      </c>
      <c r="CA41" s="132">
        <v>6.8965517241379342</v>
      </c>
      <c r="CB41" s="132">
        <v>8.3333333333333339</v>
      </c>
      <c r="CC41" s="190">
        <v>0</v>
      </c>
      <c r="CD41" s="132">
        <v>7.258064516129032</v>
      </c>
      <c r="CE41" s="132">
        <v>12.380952380952378</v>
      </c>
      <c r="CF41" s="132">
        <v>0.90909090909090917</v>
      </c>
      <c r="CG41" s="190">
        <v>6.0606060606060614</v>
      </c>
      <c r="CH41" s="132">
        <v>10.15625</v>
      </c>
      <c r="CI41" s="132">
        <v>0</v>
      </c>
      <c r="CJ41" s="132">
        <v>1.8691588785046729</v>
      </c>
      <c r="CK41" s="132">
        <v>8.6956521739130412</v>
      </c>
      <c r="CL41" s="132">
        <v>0</v>
      </c>
      <c r="CM41" s="132">
        <v>4.6728971962616859</v>
      </c>
      <c r="CN41" s="132">
        <v>3.6585365853658538</v>
      </c>
      <c r="CO41" s="132">
        <v>2.5157232704402519</v>
      </c>
      <c r="CP41" s="190">
        <v>6.1643835616438354</v>
      </c>
      <c r="CQ41" s="132">
        <v>3.1578947368421053</v>
      </c>
      <c r="CR41" s="132">
        <v>2.4590163934426235</v>
      </c>
      <c r="CS41" s="192">
        <v>2.3999999999999995</v>
      </c>
      <c r="CT41" s="192">
        <v>0</v>
      </c>
      <c r="CU41" s="190">
        <v>0.91743119266055051</v>
      </c>
      <c r="CV41" s="132">
        <v>6.8702290076335908</v>
      </c>
      <c r="CW41" s="132">
        <v>2.3255813953488382</v>
      </c>
      <c r="CX41" s="192">
        <v>0</v>
      </c>
      <c r="CY41" s="192">
        <v>2.8571428571428568</v>
      </c>
      <c r="CZ41" s="190">
        <v>2.6086956521739131</v>
      </c>
      <c r="DA41" s="132">
        <v>3.6585365853658538</v>
      </c>
      <c r="DB41" s="132">
        <v>0</v>
      </c>
      <c r="DC41" s="192">
        <v>1.2345679012345676</v>
      </c>
      <c r="DD41" s="192" t="s">
        <v>286</v>
      </c>
      <c r="DE41" s="190">
        <v>5.4794520547945211</v>
      </c>
      <c r="DF41" s="132">
        <v>3.191489361702128</v>
      </c>
      <c r="DG41" s="132" t="s">
        <v>286</v>
      </c>
      <c r="DH41" s="192">
        <v>2.4</v>
      </c>
      <c r="DI41" s="192">
        <v>3.8095238095238102</v>
      </c>
      <c r="DJ41" s="190" t="s">
        <v>286</v>
      </c>
      <c r="DK41" s="132">
        <v>3.8167938931297702</v>
      </c>
      <c r="DL41" s="132">
        <v>0.77519379844961223</v>
      </c>
      <c r="DM41" s="132" t="s">
        <v>286</v>
      </c>
      <c r="DN41" s="132">
        <v>0.96153846153846145</v>
      </c>
      <c r="DO41" s="190">
        <v>0.86956521739130455</v>
      </c>
      <c r="DP41" s="132" t="s">
        <v>286</v>
      </c>
      <c r="DQ41" s="132">
        <v>0</v>
      </c>
      <c r="DR41" s="132">
        <v>1.2345679012345678</v>
      </c>
      <c r="DS41" s="132" t="s">
        <v>286</v>
      </c>
      <c r="DT41" s="190" t="s">
        <v>286</v>
      </c>
      <c r="DU41" s="194" t="s">
        <v>286</v>
      </c>
      <c r="DV41" s="194" t="s">
        <v>286</v>
      </c>
      <c r="DW41" s="192">
        <v>2.3999999999999995</v>
      </c>
      <c r="DX41" s="194">
        <v>3.7735849056603774</v>
      </c>
      <c r="DY41" s="190" t="s">
        <v>286</v>
      </c>
      <c r="DZ41" s="190">
        <v>3.0534351145038174</v>
      </c>
      <c r="EA41" s="190">
        <v>1.5503875968992245</v>
      </c>
      <c r="EB41" s="190" t="s">
        <v>286</v>
      </c>
      <c r="EC41" s="190">
        <v>0</v>
      </c>
      <c r="ED41" s="190">
        <v>0</v>
      </c>
      <c r="EE41" s="190" t="s">
        <v>286</v>
      </c>
      <c r="EF41" s="190">
        <v>0</v>
      </c>
      <c r="EG41" s="190">
        <v>1.2345679012345678</v>
      </c>
      <c r="EH41" s="190" t="s">
        <v>286</v>
      </c>
      <c r="EI41" s="190">
        <v>4.1095890410958891</v>
      </c>
      <c r="EJ41" s="190">
        <v>3.1914893617021294</v>
      </c>
      <c r="EK41" s="190" t="s">
        <v>286</v>
      </c>
      <c r="EL41" s="132">
        <v>3.2000000000000011</v>
      </c>
      <c r="EM41" s="132">
        <v>3.8095238095238093</v>
      </c>
      <c r="EN41" s="132" t="s">
        <v>286</v>
      </c>
      <c r="EO41" s="132">
        <v>4.5801526717557275</v>
      </c>
      <c r="EP41" s="190">
        <v>4.6875</v>
      </c>
      <c r="EQ41" s="132" t="s">
        <v>286</v>
      </c>
      <c r="ER41" s="132">
        <v>1.9230769230769225</v>
      </c>
      <c r="ES41" s="132">
        <v>1.754385964912281</v>
      </c>
      <c r="ET41" s="132" t="s">
        <v>286</v>
      </c>
      <c r="EU41" s="190">
        <v>0</v>
      </c>
      <c r="EV41" s="132">
        <v>1.2345679012345678</v>
      </c>
      <c r="EW41" s="132" t="s">
        <v>286</v>
      </c>
      <c r="EX41" s="132">
        <v>4.0816326530612237</v>
      </c>
      <c r="EY41" s="132">
        <v>2.1052631578947367</v>
      </c>
      <c r="EZ41" s="190" t="s">
        <v>286</v>
      </c>
      <c r="FA41" s="132">
        <v>1.612903225806452</v>
      </c>
      <c r="FB41" s="132">
        <v>1.9047619047619047</v>
      </c>
      <c r="FC41" s="132" t="s">
        <v>286</v>
      </c>
      <c r="FD41" s="132">
        <v>5.3435114503816807</v>
      </c>
      <c r="FE41" s="190">
        <v>0.77519379844961223</v>
      </c>
      <c r="FF41" s="132" t="s">
        <v>286</v>
      </c>
      <c r="FG41" s="132">
        <v>0</v>
      </c>
      <c r="FH41" s="132">
        <v>0.87719298245614041</v>
      </c>
      <c r="FI41" s="132" t="s">
        <v>286</v>
      </c>
      <c r="FJ41" s="190">
        <v>0</v>
      </c>
      <c r="FK41" s="132">
        <v>0</v>
      </c>
      <c r="FL41" s="132" t="s">
        <v>286</v>
      </c>
      <c r="FM41" s="132" t="s">
        <v>286</v>
      </c>
      <c r="FN41" s="132" t="s">
        <v>286</v>
      </c>
      <c r="FO41" s="190" t="s">
        <v>286</v>
      </c>
      <c r="FP41" s="132">
        <v>3.2000000000000006</v>
      </c>
      <c r="FQ41" s="132">
        <v>3.8095238095238102</v>
      </c>
      <c r="FR41" s="132" t="s">
        <v>286</v>
      </c>
      <c r="FS41" s="132">
        <v>6.1068702290076358</v>
      </c>
      <c r="FT41" s="190">
        <v>1.5625</v>
      </c>
      <c r="FU41" s="132" t="s">
        <v>286</v>
      </c>
      <c r="FV41" s="132">
        <v>0</v>
      </c>
      <c r="FW41" s="132">
        <v>1.7543859649122804</v>
      </c>
      <c r="FX41" s="132" t="s">
        <v>286</v>
      </c>
      <c r="FY41" s="190">
        <v>0</v>
      </c>
      <c r="FZ41" s="132">
        <v>0</v>
      </c>
      <c r="GA41" s="132" t="s">
        <v>286</v>
      </c>
      <c r="GB41" s="132" t="s">
        <v>286</v>
      </c>
      <c r="GC41" s="132" t="s">
        <v>286</v>
      </c>
      <c r="GD41" s="190" t="s">
        <v>286</v>
      </c>
      <c r="GE41" s="132" t="s">
        <v>286</v>
      </c>
      <c r="GF41" s="132" t="s">
        <v>286</v>
      </c>
      <c r="GG41" s="132" t="s">
        <v>286</v>
      </c>
      <c r="GH41" s="132" t="s">
        <v>286</v>
      </c>
      <c r="GI41" s="190" t="s">
        <v>286</v>
      </c>
      <c r="GJ41" s="132" t="s">
        <v>286</v>
      </c>
      <c r="GK41" s="132">
        <v>0</v>
      </c>
      <c r="GL41" s="132">
        <v>1.754385964912281</v>
      </c>
      <c r="GM41" s="197" t="s">
        <v>286</v>
      </c>
      <c r="GN41" s="190">
        <v>0.97087378640776667</v>
      </c>
      <c r="GO41" s="132">
        <v>0</v>
      </c>
      <c r="GP41" s="132" t="s">
        <v>286</v>
      </c>
      <c r="GQ41" s="132" t="s">
        <v>286</v>
      </c>
      <c r="GR41" s="132" t="s">
        <v>286</v>
      </c>
      <c r="GS41" s="190" t="s">
        <v>286</v>
      </c>
      <c r="GT41" s="132" t="s">
        <v>286</v>
      </c>
      <c r="GU41" s="132" t="s">
        <v>286</v>
      </c>
      <c r="GV41" s="132" t="s">
        <v>286</v>
      </c>
      <c r="GW41" s="132" t="s">
        <v>286</v>
      </c>
      <c r="GX41" s="190" t="s">
        <v>286</v>
      </c>
      <c r="GY41" s="190" t="s">
        <v>286</v>
      </c>
      <c r="GZ41" s="190">
        <v>0</v>
      </c>
      <c r="HA41" s="190">
        <v>0</v>
      </c>
      <c r="HB41" s="190" t="s">
        <v>286</v>
      </c>
      <c r="HC41" s="190">
        <v>0.97087378640776667</v>
      </c>
      <c r="HD41" s="190">
        <v>2.4691358024691352</v>
      </c>
      <c r="HE41" s="190" t="s">
        <v>286</v>
      </c>
      <c r="HF41" s="190" t="s">
        <v>286</v>
      </c>
      <c r="HG41" s="190" t="s">
        <v>286</v>
      </c>
      <c r="HH41" s="190" t="s">
        <v>286</v>
      </c>
      <c r="HI41" s="190" t="s">
        <v>286</v>
      </c>
      <c r="HJ41" s="190" t="s">
        <v>286</v>
      </c>
      <c r="HK41" s="190" t="s">
        <v>286</v>
      </c>
      <c r="HL41" s="132" t="s">
        <v>286</v>
      </c>
      <c r="HM41" s="132" t="s">
        <v>286</v>
      </c>
      <c r="HN41" s="132" t="s">
        <v>286</v>
      </c>
      <c r="HO41" s="132">
        <v>0.96153846153846123</v>
      </c>
      <c r="HP41" s="190">
        <v>0</v>
      </c>
      <c r="HQ41" s="132" t="s">
        <v>286</v>
      </c>
      <c r="HR41" s="132">
        <v>0.97087378640776667</v>
      </c>
      <c r="HS41" s="132">
        <v>2.4691358024691352</v>
      </c>
      <c r="HT41" s="196" t="s">
        <v>286</v>
      </c>
      <c r="HU41" s="190">
        <v>3.4246575342465753</v>
      </c>
      <c r="HV41" s="192">
        <v>2.1276595744680851</v>
      </c>
      <c r="HW41" s="192" t="s">
        <v>286</v>
      </c>
      <c r="HX41" s="192">
        <v>3.2000000000000015</v>
      </c>
      <c r="HY41" s="192">
        <v>1.9047619047619042</v>
      </c>
      <c r="HZ41" s="192" t="s">
        <v>286</v>
      </c>
      <c r="IA41" s="192">
        <v>5.3435114503816799</v>
      </c>
      <c r="IB41" s="192">
        <v>2.3255813953488378</v>
      </c>
      <c r="IC41" s="192" t="s">
        <v>286</v>
      </c>
      <c r="ID41" s="192">
        <v>0</v>
      </c>
      <c r="IE41" s="192">
        <v>0</v>
      </c>
      <c r="IF41" s="192" t="s">
        <v>286</v>
      </c>
      <c r="IG41" s="192">
        <v>0.97087378640776667</v>
      </c>
      <c r="IH41" s="192">
        <v>0</v>
      </c>
      <c r="II41" s="192">
        <v>1.2738853503184717</v>
      </c>
      <c r="IJ41" s="192">
        <v>3.4246575342465753</v>
      </c>
      <c r="IK41" s="192">
        <v>6.3157894736842115</v>
      </c>
      <c r="IL41" s="192">
        <v>1.6528925619834711</v>
      </c>
      <c r="IM41" s="192">
        <v>4.032258064516129</v>
      </c>
      <c r="IN41" s="192">
        <v>1.9047619047619047</v>
      </c>
      <c r="IO41" s="192">
        <v>1.8348623853211008</v>
      </c>
      <c r="IP41" s="192">
        <v>7.6335877862595405</v>
      </c>
      <c r="IQ41" s="192">
        <v>1.5503875968992245</v>
      </c>
      <c r="IR41" s="192">
        <v>0</v>
      </c>
      <c r="IS41" s="192" t="s">
        <v>286</v>
      </c>
      <c r="IT41" s="192" t="s">
        <v>286</v>
      </c>
      <c r="IU41" s="192">
        <v>0</v>
      </c>
      <c r="IV41" s="192" t="s">
        <v>286</v>
      </c>
      <c r="IW41" s="192" t="s">
        <v>286</v>
      </c>
      <c r="IX41" s="192" t="str">
        <f t="shared" si="58"/>
        <v>--</v>
      </c>
      <c r="IY41" s="192" t="str">
        <f t="shared" si="58"/>
        <v>--</v>
      </c>
      <c r="IZ41" s="192" t="str">
        <f t="shared" si="58"/>
        <v>--</v>
      </c>
      <c r="JA41" s="192" t="str">
        <f t="shared" si="58"/>
        <v>--</v>
      </c>
      <c r="JB41" s="192" t="str">
        <f t="shared" si="58"/>
        <v>--</v>
      </c>
      <c r="JC41" s="243">
        <v>4.0540540540540499</v>
      </c>
      <c r="JD41" s="243">
        <v>4.9382716049382704</v>
      </c>
      <c r="JE41" s="243">
        <v>11.290322580645199</v>
      </c>
      <c r="JF41" s="243">
        <v>1.88679245283019</v>
      </c>
      <c r="JG41" s="243">
        <v>0</v>
      </c>
      <c r="JH41" s="243">
        <v>7.3529411764705896</v>
      </c>
      <c r="JI41" s="243">
        <v>0</v>
      </c>
      <c r="JJ41" s="243">
        <v>1.2195121951219501</v>
      </c>
      <c r="JK41" s="243">
        <v>9.67741935483871</v>
      </c>
      <c r="JL41" s="247">
        <v>0.94339622641509402</v>
      </c>
      <c r="JM41" s="243">
        <v>5.4794520547945202</v>
      </c>
      <c r="JN41" s="243">
        <v>7.3529411764705896</v>
      </c>
      <c r="JO41" s="219">
        <v>4.10958904109589</v>
      </c>
      <c r="JP41" s="219">
        <v>3.7037037037037002</v>
      </c>
      <c r="JQ41" s="219">
        <v>7.9365079365079403</v>
      </c>
      <c r="JR41" s="219">
        <v>3.7383177570093502</v>
      </c>
      <c r="JS41" s="219">
        <v>4.10958904109589</v>
      </c>
      <c r="JT41" s="219">
        <v>10.4477611940298</v>
      </c>
      <c r="JU41" s="219">
        <v>4.10958904109589</v>
      </c>
      <c r="JV41" s="219">
        <v>0</v>
      </c>
      <c r="JW41" s="219">
        <v>3.17460317460317</v>
      </c>
      <c r="JX41" s="219">
        <v>2.8037383177570101</v>
      </c>
      <c r="JY41" s="219">
        <v>0</v>
      </c>
      <c r="JZ41" s="219">
        <v>4.4776119402985097</v>
      </c>
      <c r="KA41" s="219">
        <v>0</v>
      </c>
      <c r="KB41" s="219">
        <v>0</v>
      </c>
      <c r="KC41" s="219">
        <v>3.17460317460317</v>
      </c>
      <c r="KD41" s="219">
        <v>3.7735849056603801</v>
      </c>
      <c r="KE41" s="219">
        <v>0</v>
      </c>
      <c r="KF41" s="219">
        <v>2.9411764705882399</v>
      </c>
      <c r="KG41" s="219">
        <v>0</v>
      </c>
      <c r="KH41" s="219">
        <v>0</v>
      </c>
      <c r="KI41" s="219">
        <v>0</v>
      </c>
      <c r="KJ41" s="219">
        <v>0</v>
      </c>
      <c r="KK41" s="219">
        <v>0</v>
      </c>
      <c r="KL41" s="219">
        <v>1.47058823529412</v>
      </c>
      <c r="KM41" s="219">
        <v>0</v>
      </c>
      <c r="KN41" s="219">
        <v>0</v>
      </c>
      <c r="KO41" s="219">
        <v>0</v>
      </c>
      <c r="KP41" s="219">
        <v>0</v>
      </c>
      <c r="KQ41" s="219">
        <v>0</v>
      </c>
      <c r="KR41" s="219">
        <v>1.47058823529412</v>
      </c>
      <c r="KS41" s="219">
        <v>0</v>
      </c>
      <c r="KT41" s="219">
        <v>0</v>
      </c>
      <c r="KU41" s="219">
        <v>0</v>
      </c>
      <c r="KV41" s="223">
        <v>0.94339622641509502</v>
      </c>
      <c r="KW41" s="219">
        <v>1.3698630136986301</v>
      </c>
      <c r="KX41" s="219">
        <v>1.47058823529412</v>
      </c>
      <c r="KY41" s="219">
        <v>0</v>
      </c>
      <c r="KZ41" s="219">
        <v>0</v>
      </c>
      <c r="LA41" s="219">
        <v>0</v>
      </c>
      <c r="LB41" s="219">
        <v>0</v>
      </c>
      <c r="LC41" s="219">
        <v>0</v>
      </c>
      <c r="LD41" s="219">
        <v>0</v>
      </c>
      <c r="LE41" s="219">
        <v>0</v>
      </c>
      <c r="LF41" s="219">
        <v>0</v>
      </c>
      <c r="LG41" s="219">
        <v>0</v>
      </c>
      <c r="LH41" s="219">
        <v>0</v>
      </c>
      <c r="LI41" s="219">
        <v>0</v>
      </c>
      <c r="LJ41" s="219">
        <v>0</v>
      </c>
      <c r="LK41" s="219">
        <v>0</v>
      </c>
      <c r="LL41" s="219">
        <v>0</v>
      </c>
      <c r="LM41" s="219">
        <v>0</v>
      </c>
      <c r="LN41" s="219">
        <v>0</v>
      </c>
      <c r="LO41" s="219">
        <v>1.3698630136986301</v>
      </c>
      <c r="LP41" s="219">
        <v>1.47058823529412</v>
      </c>
      <c r="LQ41" s="219">
        <v>0</v>
      </c>
      <c r="LR41" s="219">
        <v>0</v>
      </c>
      <c r="LS41" s="219">
        <v>0</v>
      </c>
      <c r="LT41" s="219">
        <v>1.9047619047619</v>
      </c>
      <c r="LU41" s="219">
        <v>0</v>
      </c>
      <c r="LV41" s="219">
        <v>0</v>
      </c>
      <c r="LW41" s="219">
        <v>0</v>
      </c>
      <c r="LX41" s="219">
        <v>1.26582278481013</v>
      </c>
      <c r="LY41" s="219">
        <v>3.17460317460317</v>
      </c>
      <c r="LZ41" s="223">
        <v>0.952380952380952</v>
      </c>
      <c r="MA41" s="219">
        <v>0</v>
      </c>
      <c r="MB41" s="219">
        <v>0</v>
      </c>
      <c r="MC41" s="219">
        <v>0</v>
      </c>
      <c r="MD41" s="219">
        <v>0</v>
      </c>
      <c r="ME41" s="219">
        <v>0</v>
      </c>
      <c r="MF41" s="219">
        <v>0</v>
      </c>
      <c r="MG41" s="219">
        <v>0</v>
      </c>
      <c r="MH41" s="219">
        <v>0</v>
      </c>
      <c r="MI41" s="190" t="str">
        <f t="shared" si="59"/>
        <v>--</v>
      </c>
      <c r="MJ41" s="190" t="str">
        <f t="shared" si="59"/>
        <v>--</v>
      </c>
      <c r="MK41" s="190" t="str">
        <f t="shared" si="59"/>
        <v>--</v>
      </c>
      <c r="ML41" s="190" t="str">
        <f t="shared" si="59"/>
        <v>--</v>
      </c>
      <c r="MM41" s="190" t="str">
        <f t="shared" si="59"/>
        <v>--</v>
      </c>
      <c r="MN41" s="190" t="str">
        <f t="shared" si="59"/>
        <v>--</v>
      </c>
      <c r="MO41" s="190" t="str">
        <f t="shared" si="59"/>
        <v>--</v>
      </c>
      <c r="MP41" s="190" t="str">
        <f t="shared" si="59"/>
        <v>--</v>
      </c>
      <c r="MQ41" s="190" t="str">
        <f t="shared" si="59"/>
        <v>--</v>
      </c>
      <c r="MR41" s="190" t="str">
        <f t="shared" si="59"/>
        <v>--</v>
      </c>
      <c r="MS41" s="190" t="str">
        <f t="shared" si="60"/>
        <v>--</v>
      </c>
      <c r="MT41" s="190" t="str">
        <f t="shared" si="60"/>
        <v>--</v>
      </c>
      <c r="MU41" s="190" t="str">
        <f t="shared" si="60"/>
        <v>--</v>
      </c>
      <c r="MV41" s="190" t="str">
        <f t="shared" si="60"/>
        <v>--</v>
      </c>
      <c r="MW41" s="190" t="str">
        <f t="shared" si="60"/>
        <v>--</v>
      </c>
      <c r="MX41" s="190" t="str">
        <f t="shared" si="60"/>
        <v>--</v>
      </c>
      <c r="MY41" s="190" t="str">
        <f t="shared" si="60"/>
        <v>--</v>
      </c>
      <c r="MZ41" s="190" t="str">
        <f t="shared" si="60"/>
        <v>--</v>
      </c>
      <c r="NA41" s="190" t="str">
        <f t="shared" si="60"/>
        <v>--</v>
      </c>
      <c r="NB41" s="190" t="str">
        <f t="shared" si="60"/>
        <v>--</v>
      </c>
      <c r="NC41" s="190" t="str">
        <f t="shared" si="61"/>
        <v>--</v>
      </c>
      <c r="ND41" s="190" t="str">
        <f t="shared" si="61"/>
        <v>--</v>
      </c>
      <c r="NE41" s="190" t="str">
        <f t="shared" si="61"/>
        <v>--</v>
      </c>
      <c r="NF41" s="190" t="str">
        <f t="shared" si="61"/>
        <v>--</v>
      </c>
      <c r="NG41" s="190" t="str">
        <f t="shared" si="61"/>
        <v>--</v>
      </c>
      <c r="NH41" s="190" t="str">
        <f t="shared" si="61"/>
        <v>--</v>
      </c>
      <c r="NI41" s="190" t="str">
        <f t="shared" si="61"/>
        <v>--</v>
      </c>
      <c r="NJ41" s="190" t="str">
        <f t="shared" si="61"/>
        <v>--</v>
      </c>
      <c r="NL41" s="378" t="str">
        <f t="shared" si="4"/>
        <v>--</v>
      </c>
      <c r="NM41" s="381">
        <v>1.0869565217391304</v>
      </c>
      <c r="NN41" s="381">
        <v>4.1666666666666652</v>
      </c>
      <c r="NO41" s="381">
        <v>9.3333333333333357</v>
      </c>
      <c r="NP41" s="378" t="str">
        <f t="shared" si="5"/>
        <v>--</v>
      </c>
      <c r="NQ41" s="381">
        <v>0</v>
      </c>
      <c r="NR41" s="378" t="str">
        <f t="shared" si="6"/>
        <v>--</v>
      </c>
      <c r="NS41" s="381">
        <v>1.8691588785046727</v>
      </c>
      <c r="NT41" s="378" t="str">
        <f t="shared" si="7"/>
        <v>--</v>
      </c>
      <c r="NU41" s="381">
        <v>5.1724137931034493</v>
      </c>
      <c r="NV41" s="378" t="str">
        <f t="shared" si="8"/>
        <v>--</v>
      </c>
      <c r="NW41" s="381">
        <v>1.19047619047619</v>
      </c>
      <c r="NX41" s="378" t="str">
        <f t="shared" si="9"/>
        <v>--</v>
      </c>
      <c r="NY41" s="381">
        <v>2.7272727272727271</v>
      </c>
      <c r="NZ41" s="378" t="str">
        <f t="shared" si="10"/>
        <v>--</v>
      </c>
      <c r="OA41" s="381">
        <v>4.8780487804878048</v>
      </c>
      <c r="OB41" s="378" t="str">
        <f t="shared" si="11"/>
        <v>--</v>
      </c>
      <c r="OC41" s="378" t="str">
        <f t="shared" si="11"/>
        <v>--</v>
      </c>
      <c r="OD41" s="381">
        <v>1.3513513513513515</v>
      </c>
      <c r="OE41" s="381">
        <v>1.2195121951219507</v>
      </c>
      <c r="OF41" s="381">
        <v>6.4516129032258061</v>
      </c>
      <c r="OG41" s="378" t="str">
        <f t="shared" si="62"/>
        <v>--</v>
      </c>
      <c r="OH41" s="378" t="str">
        <f t="shared" si="62"/>
        <v>--</v>
      </c>
      <c r="OI41" s="378" t="str">
        <f t="shared" si="62"/>
        <v>--</v>
      </c>
      <c r="OJ41" s="381">
        <v>0</v>
      </c>
      <c r="OK41" s="381">
        <v>0</v>
      </c>
      <c r="OL41" s="381">
        <v>2.9411764705882355</v>
      </c>
      <c r="OM41" s="378" t="str">
        <f t="shared" si="63"/>
        <v>--</v>
      </c>
      <c r="ON41" s="378" t="str">
        <f t="shared" si="63"/>
        <v>--</v>
      </c>
      <c r="OO41" s="378" t="str">
        <f t="shared" si="63"/>
        <v>--</v>
      </c>
      <c r="OP41" s="381">
        <v>1.1111111111111107</v>
      </c>
      <c r="OQ41" s="381">
        <v>0</v>
      </c>
      <c r="OR41" s="381">
        <v>5.4054054054054088</v>
      </c>
      <c r="OS41" s="378" t="str">
        <f t="shared" si="64"/>
        <v>--</v>
      </c>
      <c r="OT41" s="378" t="str">
        <f t="shared" si="64"/>
        <v>--</v>
      </c>
      <c r="OU41" s="381">
        <v>2.1739130434782603</v>
      </c>
      <c r="OV41" s="381">
        <v>4.225352112676056</v>
      </c>
      <c r="OW41" s="381">
        <v>5.405405405405407</v>
      </c>
      <c r="OX41" s="378" t="str">
        <f t="shared" si="15"/>
        <v>--</v>
      </c>
      <c r="OY41" s="381">
        <v>2.8301886792452819</v>
      </c>
      <c r="OZ41" s="381">
        <v>4.1095890410958891</v>
      </c>
      <c r="PA41" s="381">
        <v>7.3529411764705905</v>
      </c>
      <c r="PB41" s="378" t="str">
        <f t="shared" si="16"/>
        <v>--</v>
      </c>
      <c r="PC41" s="381">
        <v>8.6956521739130412</v>
      </c>
      <c r="PD41" s="381">
        <v>16.666666666666671</v>
      </c>
      <c r="PE41" s="381">
        <v>17.567567567567565</v>
      </c>
      <c r="PF41" s="378" t="str">
        <f t="shared" si="17"/>
        <v>--</v>
      </c>
      <c r="PG41" s="381">
        <v>5.4945054945054972</v>
      </c>
      <c r="PH41" s="381">
        <v>10.294117647058828</v>
      </c>
      <c r="PI41" s="381">
        <v>14.666666666666666</v>
      </c>
      <c r="PJ41" s="378" t="str">
        <f t="shared" si="18"/>
        <v>--</v>
      </c>
      <c r="PK41" s="381">
        <v>4.3478260869565224</v>
      </c>
      <c r="PL41" s="381">
        <v>7.1428571428571415</v>
      </c>
      <c r="PM41" s="381">
        <v>13.157894736842108</v>
      </c>
      <c r="PN41" s="378" t="str">
        <f t="shared" si="19"/>
        <v>--</v>
      </c>
      <c r="PO41" s="381">
        <v>2.1978021978021975</v>
      </c>
      <c r="PP41" s="381">
        <v>1.408450704225352</v>
      </c>
      <c r="PQ41" s="381">
        <v>4.0000000000000009</v>
      </c>
      <c r="PR41" s="378" t="str">
        <f t="shared" si="20"/>
        <v>--</v>
      </c>
      <c r="PS41" s="381">
        <v>1.0989010989010988</v>
      </c>
      <c r="PT41" s="381">
        <v>0</v>
      </c>
      <c r="PU41" s="381">
        <v>0</v>
      </c>
      <c r="PV41" s="378" t="str">
        <f t="shared" si="21"/>
        <v>--</v>
      </c>
      <c r="PW41" s="381">
        <v>1.1111111111111109</v>
      </c>
      <c r="PX41" s="381">
        <v>0</v>
      </c>
      <c r="PY41" s="381">
        <v>1.3513513513513513</v>
      </c>
      <c r="PZ41" s="378" t="str">
        <f t="shared" si="22"/>
        <v>--</v>
      </c>
      <c r="QA41" s="381">
        <v>1.1235955056179774</v>
      </c>
      <c r="QB41" s="381">
        <v>0</v>
      </c>
      <c r="QC41" s="381">
        <v>1.3333333333333333</v>
      </c>
      <c r="QD41" s="378" t="str">
        <f t="shared" si="23"/>
        <v>--</v>
      </c>
      <c r="QE41" s="381">
        <v>1.1111111111111109</v>
      </c>
      <c r="QF41" s="381">
        <v>0</v>
      </c>
      <c r="QG41" s="381">
        <v>0</v>
      </c>
      <c r="QH41" s="378" t="str">
        <f t="shared" si="24"/>
        <v>--</v>
      </c>
      <c r="QI41" s="381">
        <v>1.1111111111111109</v>
      </c>
      <c r="QJ41" s="381">
        <v>0</v>
      </c>
      <c r="QK41" s="381">
        <v>0</v>
      </c>
    </row>
    <row r="42" spans="1:453" x14ac:dyDescent="0.25">
      <c r="A42" s="114">
        <v>38</v>
      </c>
      <c r="B42" s="93" t="s">
        <v>38</v>
      </c>
      <c r="C42" s="189">
        <v>6.5789473684210513</v>
      </c>
      <c r="D42" s="189">
        <v>40.298507462686551</v>
      </c>
      <c r="E42" s="189">
        <v>43.199999999999996</v>
      </c>
      <c r="F42" s="189">
        <v>6.0150375939849638</v>
      </c>
      <c r="G42" s="189">
        <v>26.08695652173914</v>
      </c>
      <c r="H42" s="189">
        <v>37.777777777777771</v>
      </c>
      <c r="I42" s="189">
        <v>3.7383177570093462</v>
      </c>
      <c r="J42" s="189">
        <v>17.948717948717967</v>
      </c>
      <c r="K42" s="189">
        <v>35.576923076923073</v>
      </c>
      <c r="L42" s="189">
        <v>0</v>
      </c>
      <c r="M42" s="190">
        <v>17.241379310344829</v>
      </c>
      <c r="N42" s="190">
        <v>22.499999999999993</v>
      </c>
      <c r="O42" s="190">
        <v>4.10958904109589</v>
      </c>
      <c r="P42" s="190">
        <v>15.384615384615383</v>
      </c>
      <c r="Q42" s="190">
        <v>4.3478260869565215</v>
      </c>
      <c r="R42" s="190" t="s">
        <v>286</v>
      </c>
      <c r="S42" s="190" t="s">
        <v>286</v>
      </c>
      <c r="T42" s="190" t="s">
        <v>286</v>
      </c>
      <c r="U42" s="190">
        <v>6.7669172932330888</v>
      </c>
      <c r="V42" s="190">
        <v>24.34782608695653</v>
      </c>
      <c r="W42" s="190">
        <v>37.777777777777771</v>
      </c>
      <c r="X42" s="190">
        <v>4.6728971962616823</v>
      </c>
      <c r="Y42" s="190">
        <v>19.130434782608706</v>
      </c>
      <c r="Z42" s="190">
        <v>35.576923076923073</v>
      </c>
      <c r="AA42" s="190">
        <v>0</v>
      </c>
      <c r="AB42" s="132">
        <v>18.181818181818187</v>
      </c>
      <c r="AC42" s="132">
        <v>25.925925925925924</v>
      </c>
      <c r="AD42" s="132">
        <v>4.10958904109589</v>
      </c>
      <c r="AE42" s="132">
        <v>16.455696202531644</v>
      </c>
      <c r="AF42" s="190">
        <v>4.3478260869565215</v>
      </c>
      <c r="AG42" s="189">
        <v>2.6315789473684212</v>
      </c>
      <c r="AH42" s="189">
        <v>14.925373134328364</v>
      </c>
      <c r="AI42" s="191">
        <v>20.799999999999997</v>
      </c>
      <c r="AJ42" s="191">
        <v>1.5037593984962403</v>
      </c>
      <c r="AK42" s="190">
        <v>10.434782608695651</v>
      </c>
      <c r="AL42" s="190">
        <v>11.111111111111112</v>
      </c>
      <c r="AM42" s="190">
        <v>0</v>
      </c>
      <c r="AN42" s="190">
        <v>3.41880341880342</v>
      </c>
      <c r="AO42" s="190">
        <v>21.153846153846157</v>
      </c>
      <c r="AP42" s="190">
        <v>0</v>
      </c>
      <c r="AQ42" s="190">
        <v>2.2988505747126435</v>
      </c>
      <c r="AR42" s="190">
        <v>3.75</v>
      </c>
      <c r="AS42" s="190">
        <v>0</v>
      </c>
      <c r="AT42" s="190">
        <v>1.2820512820512817</v>
      </c>
      <c r="AU42" s="190">
        <v>0</v>
      </c>
      <c r="AV42" s="190" t="s">
        <v>286</v>
      </c>
      <c r="AW42" s="190" t="s">
        <v>286</v>
      </c>
      <c r="AX42" s="132" t="s">
        <v>286</v>
      </c>
      <c r="AY42" s="132" t="s">
        <v>286</v>
      </c>
      <c r="AZ42" s="132" t="s">
        <v>286</v>
      </c>
      <c r="BA42" s="132" t="s">
        <v>286</v>
      </c>
      <c r="BB42" s="190" t="s">
        <v>286</v>
      </c>
      <c r="BC42" s="132" t="s">
        <v>286</v>
      </c>
      <c r="BD42" s="132" t="s">
        <v>286</v>
      </c>
      <c r="BE42" s="132">
        <v>1.8181818181818179</v>
      </c>
      <c r="BF42" s="132">
        <v>12.5</v>
      </c>
      <c r="BG42" s="190">
        <v>19.753086419753078</v>
      </c>
      <c r="BH42" s="132">
        <v>1.3698630136986303</v>
      </c>
      <c r="BI42" s="132">
        <v>8.8607594936708818</v>
      </c>
      <c r="BJ42" s="132">
        <v>4.3478260869565215</v>
      </c>
      <c r="BK42" s="132">
        <v>4.2857142857142856</v>
      </c>
      <c r="BL42" s="190">
        <v>25.757575757575765</v>
      </c>
      <c r="BM42" s="132">
        <v>31.707317073170728</v>
      </c>
      <c r="BN42" s="192">
        <v>0</v>
      </c>
      <c r="BO42" s="192">
        <v>24.509803921568636</v>
      </c>
      <c r="BP42" s="192">
        <v>28.735632183908038</v>
      </c>
      <c r="BQ42" s="190">
        <v>3.0303030303030307</v>
      </c>
      <c r="BR42" s="132">
        <v>23.423423423423419</v>
      </c>
      <c r="BS42" s="132">
        <v>38.834951456310684</v>
      </c>
      <c r="BT42" s="132">
        <v>0</v>
      </c>
      <c r="BU42" s="190">
        <v>23.529411764705891</v>
      </c>
      <c r="BV42" s="132">
        <v>32.098765432098759</v>
      </c>
      <c r="BW42" s="132">
        <v>1.3888888888888891</v>
      </c>
      <c r="BX42" s="132">
        <v>11.538461538461542</v>
      </c>
      <c r="BY42" s="190">
        <v>9.5238095238095237</v>
      </c>
      <c r="BZ42" s="132">
        <v>2.8571428571428568</v>
      </c>
      <c r="CA42" s="132">
        <v>14.393939393939394</v>
      </c>
      <c r="CB42" s="132">
        <v>22.764227642276435</v>
      </c>
      <c r="CC42" s="190">
        <v>0</v>
      </c>
      <c r="CD42" s="132">
        <v>18.627450980392151</v>
      </c>
      <c r="CE42" s="132">
        <v>20.689655172413801</v>
      </c>
      <c r="CF42" s="132">
        <v>1.0101010101010099</v>
      </c>
      <c r="CG42" s="190">
        <v>15.315315315315306</v>
      </c>
      <c r="CH42" s="132">
        <v>30.09708737864079</v>
      </c>
      <c r="CI42" s="132">
        <v>0</v>
      </c>
      <c r="CJ42" s="132">
        <v>16.470588235294116</v>
      </c>
      <c r="CK42" s="132">
        <v>18.518518518518519</v>
      </c>
      <c r="CL42" s="132">
        <v>1.3888888888888891</v>
      </c>
      <c r="CM42" s="132">
        <v>6.4102564102564124</v>
      </c>
      <c r="CN42" s="132">
        <v>4.7619047619047619</v>
      </c>
      <c r="CO42" s="132">
        <v>7.0422535211267627</v>
      </c>
      <c r="CP42" s="190">
        <v>9.9999999999999964</v>
      </c>
      <c r="CQ42" s="132">
        <v>12.195121951219514</v>
      </c>
      <c r="CR42" s="132">
        <v>5.3435114503816825</v>
      </c>
      <c r="CS42" s="192">
        <v>8.8235294117647047</v>
      </c>
      <c r="CT42" s="192">
        <v>2.3255813953488369</v>
      </c>
      <c r="CU42" s="190">
        <v>4.0816326530612255</v>
      </c>
      <c r="CV42" s="132">
        <v>3.5398230088495568</v>
      </c>
      <c r="CW42" s="132">
        <v>1.9230769230769229</v>
      </c>
      <c r="CX42" s="192">
        <v>3.6363636363636362</v>
      </c>
      <c r="CY42" s="192">
        <v>7.2289156626506017</v>
      </c>
      <c r="CZ42" s="190">
        <v>1.2820512820512817</v>
      </c>
      <c r="DA42" s="132">
        <v>4.1095890410958891</v>
      </c>
      <c r="DB42" s="132">
        <v>1.2987012987012985</v>
      </c>
      <c r="DC42" s="192">
        <v>0</v>
      </c>
      <c r="DD42" s="192" t="s">
        <v>286</v>
      </c>
      <c r="DE42" s="190">
        <v>5.3435114503816825</v>
      </c>
      <c r="DF42" s="132">
        <v>10.569105691056913</v>
      </c>
      <c r="DG42" s="132" t="s">
        <v>286</v>
      </c>
      <c r="DH42" s="192">
        <v>5.8252427184466038</v>
      </c>
      <c r="DI42" s="192">
        <v>6.9767441860465125</v>
      </c>
      <c r="DJ42" s="190" t="s">
        <v>286</v>
      </c>
      <c r="DK42" s="132">
        <v>2.65486725663717</v>
      </c>
      <c r="DL42" s="132">
        <v>5.7692307692307718</v>
      </c>
      <c r="DM42" s="132" t="s">
        <v>286</v>
      </c>
      <c r="DN42" s="132">
        <v>2.4096385542168668</v>
      </c>
      <c r="DO42" s="190">
        <v>1.2820512820512817</v>
      </c>
      <c r="DP42" s="132" t="s">
        <v>286</v>
      </c>
      <c r="DQ42" s="132">
        <v>0</v>
      </c>
      <c r="DR42" s="132">
        <v>0</v>
      </c>
      <c r="DS42" s="132" t="s">
        <v>286</v>
      </c>
      <c r="DT42" s="190" t="s">
        <v>286</v>
      </c>
      <c r="DU42" s="194" t="s">
        <v>286</v>
      </c>
      <c r="DV42" s="194" t="s">
        <v>286</v>
      </c>
      <c r="DW42" s="192">
        <v>9.8039215686274481</v>
      </c>
      <c r="DX42" s="194">
        <v>5.8139534883720918</v>
      </c>
      <c r="DY42" s="190" t="s">
        <v>286</v>
      </c>
      <c r="DZ42" s="190">
        <v>2.6548672566371692</v>
      </c>
      <c r="EA42" s="190">
        <v>1.9230769230769229</v>
      </c>
      <c r="EB42" s="190" t="s">
        <v>286</v>
      </c>
      <c r="EC42" s="190">
        <v>2.4096385542168668</v>
      </c>
      <c r="ED42" s="190">
        <v>1.2820512820512817</v>
      </c>
      <c r="EE42" s="190" t="s">
        <v>286</v>
      </c>
      <c r="EF42" s="190">
        <v>0</v>
      </c>
      <c r="EG42" s="190">
        <v>0</v>
      </c>
      <c r="EH42" s="190" t="s">
        <v>286</v>
      </c>
      <c r="EI42" s="190">
        <v>4.6153846153846176</v>
      </c>
      <c r="EJ42" s="190">
        <v>9.7560975609756095</v>
      </c>
      <c r="EK42" s="190" t="s">
        <v>286</v>
      </c>
      <c r="EL42" s="132">
        <v>4.9019607843137285</v>
      </c>
      <c r="EM42" s="132">
        <v>6.9767441860465134</v>
      </c>
      <c r="EN42" s="132" t="s">
        <v>286</v>
      </c>
      <c r="EO42" s="132">
        <v>4.4247787610619529</v>
      </c>
      <c r="EP42" s="190">
        <v>5.7692307692307709</v>
      </c>
      <c r="EQ42" s="132" t="s">
        <v>286</v>
      </c>
      <c r="ER42" s="132">
        <v>2.4096385542168668</v>
      </c>
      <c r="ES42" s="132">
        <v>5.1282051282051269</v>
      </c>
      <c r="ET42" s="132" t="s">
        <v>286</v>
      </c>
      <c r="EU42" s="190">
        <v>0</v>
      </c>
      <c r="EV42" s="132">
        <v>0</v>
      </c>
      <c r="EW42" s="132" t="s">
        <v>286</v>
      </c>
      <c r="EX42" s="132">
        <v>3.8759689922480618</v>
      </c>
      <c r="EY42" s="132">
        <v>5.6910569105691087</v>
      </c>
      <c r="EZ42" s="190" t="s">
        <v>286</v>
      </c>
      <c r="FA42" s="132">
        <v>4.8543689320388355</v>
      </c>
      <c r="FB42" s="132">
        <v>1.1627906976744182</v>
      </c>
      <c r="FC42" s="132" t="s">
        <v>286</v>
      </c>
      <c r="FD42" s="132">
        <v>2.631578947368423</v>
      </c>
      <c r="FE42" s="190">
        <v>0</v>
      </c>
      <c r="FF42" s="132" t="s">
        <v>286</v>
      </c>
      <c r="FG42" s="132">
        <v>2.4096385542168668</v>
      </c>
      <c r="FH42" s="132">
        <v>0</v>
      </c>
      <c r="FI42" s="132" t="s">
        <v>286</v>
      </c>
      <c r="FJ42" s="190">
        <v>0</v>
      </c>
      <c r="FK42" s="132">
        <v>0</v>
      </c>
      <c r="FL42" s="132" t="s">
        <v>286</v>
      </c>
      <c r="FM42" s="132" t="s">
        <v>286</v>
      </c>
      <c r="FN42" s="132" t="s">
        <v>286</v>
      </c>
      <c r="FO42" s="190" t="s">
        <v>286</v>
      </c>
      <c r="FP42" s="132">
        <v>7.8431372549019578</v>
      </c>
      <c r="FQ42" s="132">
        <v>6.9767441860465134</v>
      </c>
      <c r="FR42" s="132" t="s">
        <v>286</v>
      </c>
      <c r="FS42" s="132">
        <v>5.3097345132743401</v>
      </c>
      <c r="FT42" s="190">
        <v>11.53846153846154</v>
      </c>
      <c r="FU42" s="132" t="s">
        <v>286</v>
      </c>
      <c r="FV42" s="132">
        <v>2.4096385542168668</v>
      </c>
      <c r="FW42" s="132">
        <v>3.8961038961038956</v>
      </c>
      <c r="FX42" s="132" t="s">
        <v>286</v>
      </c>
      <c r="FY42" s="190">
        <v>0</v>
      </c>
      <c r="FZ42" s="132">
        <v>0</v>
      </c>
      <c r="GA42" s="132" t="s">
        <v>286</v>
      </c>
      <c r="GB42" s="132" t="s">
        <v>286</v>
      </c>
      <c r="GC42" s="132" t="s">
        <v>286</v>
      </c>
      <c r="GD42" s="190" t="s">
        <v>286</v>
      </c>
      <c r="GE42" s="132" t="s">
        <v>286</v>
      </c>
      <c r="GF42" s="132" t="s">
        <v>286</v>
      </c>
      <c r="GG42" s="132" t="s">
        <v>286</v>
      </c>
      <c r="GH42" s="132" t="s">
        <v>286</v>
      </c>
      <c r="GI42" s="190" t="s">
        <v>286</v>
      </c>
      <c r="GJ42" s="132" t="s">
        <v>286</v>
      </c>
      <c r="GK42" s="132">
        <v>4.8192771084337327</v>
      </c>
      <c r="GL42" s="132">
        <v>2.5974025974025974</v>
      </c>
      <c r="GM42" s="197" t="s">
        <v>286</v>
      </c>
      <c r="GN42" s="190">
        <v>0</v>
      </c>
      <c r="GO42" s="132">
        <v>0</v>
      </c>
      <c r="GP42" s="132" t="s">
        <v>286</v>
      </c>
      <c r="GQ42" s="132" t="s">
        <v>286</v>
      </c>
      <c r="GR42" s="132" t="s">
        <v>286</v>
      </c>
      <c r="GS42" s="190" t="s">
        <v>286</v>
      </c>
      <c r="GT42" s="132" t="s">
        <v>286</v>
      </c>
      <c r="GU42" s="132" t="s">
        <v>286</v>
      </c>
      <c r="GV42" s="132" t="s">
        <v>286</v>
      </c>
      <c r="GW42" s="132" t="s">
        <v>286</v>
      </c>
      <c r="GX42" s="190" t="s">
        <v>286</v>
      </c>
      <c r="GY42" s="190" t="s">
        <v>286</v>
      </c>
      <c r="GZ42" s="190">
        <v>6.0240963855421672</v>
      </c>
      <c r="HA42" s="190">
        <v>5.1948051948051939</v>
      </c>
      <c r="HB42" s="190" t="s">
        <v>286</v>
      </c>
      <c r="HC42" s="190">
        <v>0</v>
      </c>
      <c r="HD42" s="190">
        <v>0</v>
      </c>
      <c r="HE42" s="190" t="s">
        <v>286</v>
      </c>
      <c r="HF42" s="190" t="s">
        <v>286</v>
      </c>
      <c r="HG42" s="190" t="s">
        <v>286</v>
      </c>
      <c r="HH42" s="190" t="s">
        <v>286</v>
      </c>
      <c r="HI42" s="190" t="s">
        <v>286</v>
      </c>
      <c r="HJ42" s="190" t="s">
        <v>286</v>
      </c>
      <c r="HK42" s="190" t="s">
        <v>286</v>
      </c>
      <c r="HL42" s="132" t="s">
        <v>286</v>
      </c>
      <c r="HM42" s="132" t="s">
        <v>286</v>
      </c>
      <c r="HN42" s="132" t="s">
        <v>286</v>
      </c>
      <c r="HO42" s="132">
        <v>7.228915662650607</v>
      </c>
      <c r="HP42" s="190">
        <v>6.4935064935064926</v>
      </c>
      <c r="HQ42" s="132" t="s">
        <v>286</v>
      </c>
      <c r="HR42" s="132">
        <v>0</v>
      </c>
      <c r="HS42" s="132">
        <v>0</v>
      </c>
      <c r="HT42" s="196" t="s">
        <v>286</v>
      </c>
      <c r="HU42" s="190">
        <v>6.9230769230769278</v>
      </c>
      <c r="HV42" s="192">
        <v>6.504065040650409</v>
      </c>
      <c r="HW42" s="192" t="s">
        <v>286</v>
      </c>
      <c r="HX42" s="192">
        <v>7.8431372549019578</v>
      </c>
      <c r="HY42" s="192">
        <v>3.4883720930232562</v>
      </c>
      <c r="HZ42" s="192" t="s">
        <v>286</v>
      </c>
      <c r="IA42" s="192">
        <v>3.5087719298245608</v>
      </c>
      <c r="IB42" s="192">
        <v>4.8076923076923084</v>
      </c>
      <c r="IC42" s="192" t="s">
        <v>286</v>
      </c>
      <c r="ID42" s="192">
        <v>2.4096385542168668</v>
      </c>
      <c r="IE42" s="192">
        <v>3.8961038961038961</v>
      </c>
      <c r="IF42" s="192" t="s">
        <v>286</v>
      </c>
      <c r="IG42" s="192">
        <v>0</v>
      </c>
      <c r="IH42" s="192">
        <v>0</v>
      </c>
      <c r="II42" s="192">
        <v>2.816901408450704</v>
      </c>
      <c r="IJ42" s="192">
        <v>7.6923076923076934</v>
      </c>
      <c r="IK42" s="192">
        <v>8.1300813008130106</v>
      </c>
      <c r="IL42" s="192">
        <v>2.2900763358778629</v>
      </c>
      <c r="IM42" s="192">
        <v>6.7961165048543677</v>
      </c>
      <c r="IN42" s="192">
        <v>6.9767441860465125</v>
      </c>
      <c r="IO42" s="192">
        <v>1.9999999999999998</v>
      </c>
      <c r="IP42" s="192">
        <v>7.8947368421052619</v>
      </c>
      <c r="IQ42" s="192">
        <v>12.500000000000009</v>
      </c>
      <c r="IR42" s="192">
        <v>0</v>
      </c>
      <c r="IS42" s="192" t="s">
        <v>286</v>
      </c>
      <c r="IT42" s="192" t="s">
        <v>286</v>
      </c>
      <c r="IU42" s="192">
        <v>1.3698630136986305</v>
      </c>
      <c r="IV42" s="192" t="s">
        <v>286</v>
      </c>
      <c r="IW42" s="192" t="s">
        <v>286</v>
      </c>
      <c r="IX42" s="192" t="str">
        <f t="shared" si="58"/>
        <v>--</v>
      </c>
      <c r="IY42" s="192" t="str">
        <f t="shared" si="58"/>
        <v>--</v>
      </c>
      <c r="IZ42" s="192" t="str">
        <f t="shared" si="58"/>
        <v>--</v>
      </c>
      <c r="JA42" s="192" t="str">
        <f t="shared" si="58"/>
        <v>--</v>
      </c>
      <c r="JB42" s="192" t="str">
        <f t="shared" si="58"/>
        <v>--</v>
      </c>
      <c r="JC42" s="243">
        <v>10.6666666666667</v>
      </c>
      <c r="JD42" s="243">
        <v>12.6315789473684</v>
      </c>
      <c r="JE42" s="243">
        <v>25.4237288135593</v>
      </c>
      <c r="JF42" s="245" t="str">
        <f>"--"</f>
        <v>--</v>
      </c>
      <c r="JG42" s="245" t="str">
        <f>"--"</f>
        <v>--</v>
      </c>
      <c r="JH42" s="245" t="str">
        <f>"--"</f>
        <v>--</v>
      </c>
      <c r="JI42" s="243">
        <v>2.7027027027027</v>
      </c>
      <c r="JJ42" s="243">
        <v>7.2164948453608204</v>
      </c>
      <c r="JK42" s="243">
        <v>25.4237288135593</v>
      </c>
      <c r="JL42" s="245" t="str">
        <f>"--"</f>
        <v>--</v>
      </c>
      <c r="JM42" s="245" t="str">
        <f>"--"</f>
        <v>--</v>
      </c>
      <c r="JN42" s="245" t="str">
        <f>"--"</f>
        <v>--</v>
      </c>
      <c r="JO42" s="219">
        <v>8.3333333333333304</v>
      </c>
      <c r="JP42" s="219">
        <v>20.618556701030901</v>
      </c>
      <c r="JQ42" s="219">
        <v>31.034482758620701</v>
      </c>
      <c r="JR42" s="225" t="str">
        <f>"--"</f>
        <v>--</v>
      </c>
      <c r="JS42" s="225" t="str">
        <f>"--"</f>
        <v>--</v>
      </c>
      <c r="JT42" s="225" t="str">
        <f>"--"</f>
        <v>--</v>
      </c>
      <c r="JU42" s="219">
        <v>8.3333333333333304</v>
      </c>
      <c r="JV42" s="219">
        <v>15.4639175257732</v>
      </c>
      <c r="JW42" s="219">
        <v>15.517241379310301</v>
      </c>
      <c r="JX42" s="225" t="str">
        <f>"--"</f>
        <v>--</v>
      </c>
      <c r="JY42" s="225" t="str">
        <f>"--"</f>
        <v>--</v>
      </c>
      <c r="JZ42" s="225" t="str">
        <f>"--"</f>
        <v>--</v>
      </c>
      <c r="KA42" s="219">
        <v>1.4285714285714299</v>
      </c>
      <c r="KB42" s="219">
        <v>3.1914893617021298</v>
      </c>
      <c r="KC42" s="219">
        <v>0</v>
      </c>
      <c r="KD42" s="225" t="str">
        <f>"--"</f>
        <v>--</v>
      </c>
      <c r="KE42" s="225" t="str">
        <f>"--"</f>
        <v>--</v>
      </c>
      <c r="KF42" s="225" t="str">
        <f>"--"</f>
        <v>--</v>
      </c>
      <c r="KG42" s="219">
        <v>1.4285714285714299</v>
      </c>
      <c r="KH42" s="219">
        <v>5.31914893617021</v>
      </c>
      <c r="KI42" s="219">
        <v>5.1724137931034502</v>
      </c>
      <c r="KJ42" s="225" t="str">
        <f>"--"</f>
        <v>--</v>
      </c>
      <c r="KK42" s="225" t="str">
        <f>"--"</f>
        <v>--</v>
      </c>
      <c r="KL42" s="225" t="str">
        <f>"--"</f>
        <v>--</v>
      </c>
      <c r="KM42" s="219">
        <v>0</v>
      </c>
      <c r="KN42" s="219">
        <v>1.0638297872340401</v>
      </c>
      <c r="KO42" s="219">
        <v>3.44827586206896</v>
      </c>
      <c r="KP42" s="225" t="str">
        <f>"--"</f>
        <v>--</v>
      </c>
      <c r="KQ42" s="225" t="str">
        <f>"--"</f>
        <v>--</v>
      </c>
      <c r="KR42" s="225" t="str">
        <f>"--"</f>
        <v>--</v>
      </c>
      <c r="KS42" s="219">
        <v>0</v>
      </c>
      <c r="KT42" s="219">
        <v>2.1276595744680802</v>
      </c>
      <c r="KU42" s="219">
        <v>6.8965517241379297</v>
      </c>
      <c r="KV42" s="225" t="str">
        <f>"--"</f>
        <v>--</v>
      </c>
      <c r="KW42" s="225" t="str">
        <f>"--"</f>
        <v>--</v>
      </c>
      <c r="KX42" s="225" t="str">
        <f>"--"</f>
        <v>--</v>
      </c>
      <c r="KY42" s="219">
        <v>0</v>
      </c>
      <c r="KZ42" s="219">
        <v>1.0638297872340401</v>
      </c>
      <c r="LA42" s="219">
        <v>1.7543859649122799</v>
      </c>
      <c r="LB42" s="225" t="str">
        <f>"--"</f>
        <v>--</v>
      </c>
      <c r="LC42" s="225" t="str">
        <f>"--"</f>
        <v>--</v>
      </c>
      <c r="LD42" s="225" t="str">
        <f>"--"</f>
        <v>--</v>
      </c>
      <c r="LE42" s="219">
        <v>0</v>
      </c>
      <c r="LF42" s="219">
        <v>2.1276595744680802</v>
      </c>
      <c r="LG42" s="219">
        <v>3.44827586206896</v>
      </c>
      <c r="LH42" s="225" t="str">
        <f>"--"</f>
        <v>--</v>
      </c>
      <c r="LI42" s="225" t="str">
        <f>"--"</f>
        <v>--</v>
      </c>
      <c r="LJ42" s="225" t="str">
        <f>"--"</f>
        <v>--</v>
      </c>
      <c r="LK42" s="219">
        <v>0</v>
      </c>
      <c r="LL42" s="219">
        <v>4.3010752688171996</v>
      </c>
      <c r="LM42" s="219">
        <v>5.1724137931034502</v>
      </c>
      <c r="LN42" s="225" t="str">
        <f>"--"</f>
        <v>--</v>
      </c>
      <c r="LO42" s="225" t="str">
        <f>"--"</f>
        <v>--</v>
      </c>
      <c r="LP42" s="225" t="str">
        <f>"--"</f>
        <v>--</v>
      </c>
      <c r="LQ42" s="219">
        <v>2.8985507246376798</v>
      </c>
      <c r="LR42" s="219">
        <v>3.2258064516128999</v>
      </c>
      <c r="LS42" s="219">
        <v>3.44827586206896</v>
      </c>
      <c r="LT42" s="225" t="str">
        <f>"--"</f>
        <v>--</v>
      </c>
      <c r="LU42" s="225" t="str">
        <f>"--"</f>
        <v>--</v>
      </c>
      <c r="LV42" s="225" t="str">
        <f>"--"</f>
        <v>--</v>
      </c>
      <c r="LW42" s="219">
        <v>1.4492753623188399</v>
      </c>
      <c r="LX42" s="219">
        <v>4.3010752688171996</v>
      </c>
      <c r="LY42" s="219">
        <v>5.1724137931034502</v>
      </c>
      <c r="LZ42" s="225" t="str">
        <f>"--"</f>
        <v>--</v>
      </c>
      <c r="MA42" s="225" t="str">
        <f>"--"</f>
        <v>--</v>
      </c>
      <c r="MB42" s="225" t="str">
        <f>"--"</f>
        <v>--</v>
      </c>
      <c r="MC42" s="219">
        <v>0</v>
      </c>
      <c r="MD42" s="219">
        <v>2.1505376344085998</v>
      </c>
      <c r="ME42" s="219">
        <v>3.44827586206896</v>
      </c>
      <c r="MF42" s="225" t="str">
        <f>"--"</f>
        <v>--</v>
      </c>
      <c r="MG42" s="225" t="str">
        <f>"--"</f>
        <v>--</v>
      </c>
      <c r="MH42" s="225" t="str">
        <f>"--"</f>
        <v>--</v>
      </c>
      <c r="MI42" s="190" t="str">
        <f t="shared" si="59"/>
        <v>--</v>
      </c>
      <c r="MJ42" s="190" t="str">
        <f t="shared" si="59"/>
        <v>--</v>
      </c>
      <c r="MK42" s="190" t="str">
        <f t="shared" si="59"/>
        <v>--</v>
      </c>
      <c r="ML42" s="190" t="str">
        <f t="shared" si="59"/>
        <v>--</v>
      </c>
      <c r="MM42" s="190" t="str">
        <f t="shared" si="59"/>
        <v>--</v>
      </c>
      <c r="MN42" s="190" t="str">
        <f t="shared" si="59"/>
        <v>--</v>
      </c>
      <c r="MO42" s="190" t="str">
        <f t="shared" si="59"/>
        <v>--</v>
      </c>
      <c r="MP42" s="190" t="str">
        <f t="shared" si="59"/>
        <v>--</v>
      </c>
      <c r="MQ42" s="190" t="str">
        <f t="shared" si="59"/>
        <v>--</v>
      </c>
      <c r="MR42" s="190" t="str">
        <f t="shared" si="59"/>
        <v>--</v>
      </c>
      <c r="MS42" s="190" t="str">
        <f t="shared" si="60"/>
        <v>--</v>
      </c>
      <c r="MT42" s="190" t="str">
        <f t="shared" si="60"/>
        <v>--</v>
      </c>
      <c r="MU42" s="190" t="str">
        <f t="shared" si="60"/>
        <v>--</v>
      </c>
      <c r="MV42" s="190" t="str">
        <f t="shared" si="60"/>
        <v>--</v>
      </c>
      <c r="MW42" s="190" t="str">
        <f t="shared" si="60"/>
        <v>--</v>
      </c>
      <c r="MX42" s="190" t="str">
        <f t="shared" si="60"/>
        <v>--</v>
      </c>
      <c r="MY42" s="190" t="str">
        <f t="shared" si="60"/>
        <v>--</v>
      </c>
      <c r="MZ42" s="190" t="str">
        <f t="shared" si="60"/>
        <v>--</v>
      </c>
      <c r="NA42" s="190" t="str">
        <f t="shared" si="60"/>
        <v>--</v>
      </c>
      <c r="NB42" s="190" t="str">
        <f t="shared" si="60"/>
        <v>--</v>
      </c>
      <c r="NC42" s="190" t="str">
        <f t="shared" si="61"/>
        <v>--</v>
      </c>
      <c r="ND42" s="190" t="str">
        <f t="shared" si="61"/>
        <v>--</v>
      </c>
      <c r="NE42" s="190" t="str">
        <f t="shared" si="61"/>
        <v>--</v>
      </c>
      <c r="NF42" s="190" t="str">
        <f t="shared" si="61"/>
        <v>--</v>
      </c>
      <c r="NG42" s="190" t="str">
        <f t="shared" si="61"/>
        <v>--</v>
      </c>
      <c r="NH42" s="190" t="str">
        <f t="shared" si="61"/>
        <v>--</v>
      </c>
      <c r="NI42" s="190" t="str">
        <f t="shared" si="61"/>
        <v>--</v>
      </c>
      <c r="NJ42" s="190" t="str">
        <f t="shared" si="61"/>
        <v>--</v>
      </c>
      <c r="NL42" s="378" t="str">
        <f t="shared" si="4"/>
        <v>--</v>
      </c>
      <c r="NM42" s="381">
        <v>6.2500000000000027</v>
      </c>
      <c r="NN42" s="381">
        <v>4.7058823529411749</v>
      </c>
      <c r="NO42" s="381">
        <v>6.1538461538461533</v>
      </c>
      <c r="NP42" s="378" t="str">
        <f t="shared" si="5"/>
        <v>--</v>
      </c>
      <c r="NQ42" s="381">
        <v>0</v>
      </c>
      <c r="NR42" s="378" t="str">
        <f t="shared" si="6"/>
        <v>--</v>
      </c>
      <c r="NS42" s="381">
        <v>13.636363636363631</v>
      </c>
      <c r="NT42" s="378" t="str">
        <f t="shared" si="7"/>
        <v>--</v>
      </c>
      <c r="NU42" s="381">
        <v>19.753086419753082</v>
      </c>
      <c r="NV42" s="378" t="str">
        <f t="shared" si="8"/>
        <v>--</v>
      </c>
      <c r="NW42" s="381">
        <v>0</v>
      </c>
      <c r="NX42" s="378" t="str">
        <f t="shared" si="9"/>
        <v>--</v>
      </c>
      <c r="NY42" s="381">
        <v>8.8607594936708853</v>
      </c>
      <c r="NZ42" s="378" t="str">
        <f t="shared" si="10"/>
        <v>--</v>
      </c>
      <c r="OA42" s="381">
        <v>13.043478260869566</v>
      </c>
      <c r="OB42" s="378" t="str">
        <f t="shared" si="11"/>
        <v>--</v>
      </c>
      <c r="OC42" s="378" t="str">
        <f t="shared" si="11"/>
        <v>--</v>
      </c>
      <c r="OD42" s="381">
        <v>4.0540540540540526</v>
      </c>
      <c r="OE42" s="381">
        <v>11.340206185567013</v>
      </c>
      <c r="OF42" s="381">
        <v>22.03389830508474</v>
      </c>
      <c r="OG42" s="378" t="str">
        <f t="shared" si="62"/>
        <v>--</v>
      </c>
      <c r="OH42" s="378" t="str">
        <f t="shared" si="62"/>
        <v>--</v>
      </c>
      <c r="OI42" s="378" t="str">
        <f t="shared" si="62"/>
        <v>--</v>
      </c>
      <c r="OJ42" s="378" t="str">
        <f t="shared" si="62"/>
        <v>--</v>
      </c>
      <c r="OK42" s="378" t="str">
        <f t="shared" si="62"/>
        <v>--</v>
      </c>
      <c r="OL42" s="378" t="str">
        <f t="shared" si="62"/>
        <v>--</v>
      </c>
      <c r="OM42" s="378" t="str">
        <f t="shared" si="63"/>
        <v>--</v>
      </c>
      <c r="ON42" s="378" t="str">
        <f t="shared" si="63"/>
        <v>--</v>
      </c>
      <c r="OO42" s="378" t="str">
        <f t="shared" si="63"/>
        <v>--</v>
      </c>
      <c r="OP42" s="381">
        <v>2.1276595744680851</v>
      </c>
      <c r="OQ42" s="381">
        <v>1.1904761904761902</v>
      </c>
      <c r="OR42" s="381">
        <v>3.0769230769230766</v>
      </c>
      <c r="OS42" s="378" t="str">
        <f t="shared" si="64"/>
        <v>--</v>
      </c>
      <c r="OT42" s="378" t="str">
        <f t="shared" si="64"/>
        <v>--</v>
      </c>
      <c r="OU42" s="381">
        <v>2.1505376344086025</v>
      </c>
      <c r="OV42" s="381">
        <v>1.1904761904761902</v>
      </c>
      <c r="OW42" s="381">
        <v>4.615384615384615</v>
      </c>
      <c r="OX42" s="378" t="str">
        <f t="shared" si="15"/>
        <v>--</v>
      </c>
      <c r="OY42" s="378" t="str">
        <f t="shared" si="15"/>
        <v>--</v>
      </c>
      <c r="OZ42" s="378" t="str">
        <f t="shared" si="15"/>
        <v>--</v>
      </c>
      <c r="PA42" s="378" t="str">
        <f t="shared" si="15"/>
        <v>--</v>
      </c>
      <c r="PB42" s="378" t="str">
        <f t="shared" si="16"/>
        <v>--</v>
      </c>
      <c r="PC42" s="381">
        <v>17.021276595744691</v>
      </c>
      <c r="PD42" s="381">
        <v>25.000000000000011</v>
      </c>
      <c r="PE42" s="381">
        <v>15.384615384615381</v>
      </c>
      <c r="PF42" s="378" t="str">
        <f t="shared" si="17"/>
        <v>--</v>
      </c>
      <c r="PG42" s="381">
        <v>5.208333333333333</v>
      </c>
      <c r="PH42" s="381">
        <v>8.3333333333333286</v>
      </c>
      <c r="PI42" s="381">
        <v>12.500000000000002</v>
      </c>
      <c r="PJ42" s="378" t="str">
        <f t="shared" si="18"/>
        <v>--</v>
      </c>
      <c r="PK42" s="381">
        <v>4.1666666666666661</v>
      </c>
      <c r="PL42" s="381">
        <v>5.9523809523809543</v>
      </c>
      <c r="PM42" s="381">
        <v>12.30769230769231</v>
      </c>
      <c r="PN42" s="378" t="str">
        <f t="shared" si="19"/>
        <v>--</v>
      </c>
      <c r="PO42" s="381">
        <v>2.1052631578947367</v>
      </c>
      <c r="PP42" s="381">
        <v>0</v>
      </c>
      <c r="PQ42" s="381">
        <v>0</v>
      </c>
      <c r="PR42" s="378" t="str">
        <f t="shared" si="20"/>
        <v>--</v>
      </c>
      <c r="PS42" s="381">
        <v>1.0526315789473681</v>
      </c>
      <c r="PT42" s="381">
        <v>1.2048192771084334</v>
      </c>
      <c r="PU42" s="381">
        <v>3.1249999999999996</v>
      </c>
      <c r="PV42" s="378" t="str">
        <f t="shared" si="21"/>
        <v>--</v>
      </c>
      <c r="PW42" s="381">
        <v>1.0416666666666667</v>
      </c>
      <c r="PX42" s="381">
        <v>0</v>
      </c>
      <c r="PY42" s="381">
        <v>1.5624999999999998</v>
      </c>
      <c r="PZ42" s="378" t="str">
        <f t="shared" si="22"/>
        <v>--</v>
      </c>
      <c r="QA42" s="381">
        <v>0</v>
      </c>
      <c r="QB42" s="381">
        <v>1.2048192771084334</v>
      </c>
      <c r="QC42" s="381">
        <v>1.5624999999999998</v>
      </c>
      <c r="QD42" s="378" t="str">
        <f t="shared" si="23"/>
        <v>--</v>
      </c>
      <c r="QE42" s="381">
        <v>1.0526315789473686</v>
      </c>
      <c r="QF42" s="381">
        <v>0</v>
      </c>
      <c r="QG42" s="381">
        <v>0</v>
      </c>
      <c r="QH42" s="378" t="str">
        <f t="shared" si="24"/>
        <v>--</v>
      </c>
      <c r="QI42" s="381">
        <v>1.0526315789473686</v>
      </c>
      <c r="QJ42" s="381">
        <v>0</v>
      </c>
      <c r="QK42" s="381">
        <v>1.587301587301587</v>
      </c>
    </row>
    <row r="43" spans="1:453" x14ac:dyDescent="0.25">
      <c r="A43" s="114">
        <v>39</v>
      </c>
      <c r="B43" s="93" t="s">
        <v>39</v>
      </c>
      <c r="C43" s="189">
        <v>6.2499999999999991</v>
      </c>
      <c r="D43" s="189">
        <v>35.999999999999993</v>
      </c>
      <c r="E43" s="189">
        <v>41.818181818181827</v>
      </c>
      <c r="F43" s="189">
        <v>1.6949152542372878</v>
      </c>
      <c r="G43" s="189">
        <v>23.809523809523814</v>
      </c>
      <c r="H43" s="189">
        <v>32.558139534883715</v>
      </c>
      <c r="I43" s="189">
        <v>4</v>
      </c>
      <c r="J43" s="189">
        <v>17.543859649122808</v>
      </c>
      <c r="K43" s="189">
        <v>34.615384615384606</v>
      </c>
      <c r="L43" s="189">
        <v>0</v>
      </c>
      <c r="M43" s="190">
        <v>15.217391304347826</v>
      </c>
      <c r="N43" s="190">
        <v>17.777777777777779</v>
      </c>
      <c r="O43" s="190">
        <v>3.8461538461538458</v>
      </c>
      <c r="P43" s="190">
        <v>14.285714285714283</v>
      </c>
      <c r="Q43" s="190">
        <v>25</v>
      </c>
      <c r="R43" s="190" t="s">
        <v>286</v>
      </c>
      <c r="S43" s="190" t="s">
        <v>286</v>
      </c>
      <c r="T43" s="190" t="s">
        <v>286</v>
      </c>
      <c r="U43" s="190">
        <v>1.6949152542372878</v>
      </c>
      <c r="V43" s="190">
        <v>25.396825396825381</v>
      </c>
      <c r="W43" s="190">
        <v>37.20930232558139</v>
      </c>
      <c r="X43" s="190">
        <v>3.9215686274509802</v>
      </c>
      <c r="Y43" s="190">
        <v>17.543859649122808</v>
      </c>
      <c r="Z43" s="190">
        <v>38.461538461538467</v>
      </c>
      <c r="AA43" s="190">
        <v>2.2222222222222223</v>
      </c>
      <c r="AB43" s="132">
        <v>15.217391304347826</v>
      </c>
      <c r="AC43" s="132">
        <v>17.777777777777779</v>
      </c>
      <c r="AD43" s="132">
        <v>3.8461538461538458</v>
      </c>
      <c r="AE43" s="132">
        <v>14.285714285714286</v>
      </c>
      <c r="AF43" s="190">
        <v>26.829268292682926</v>
      </c>
      <c r="AG43" s="189">
        <v>0</v>
      </c>
      <c r="AH43" s="189">
        <v>16</v>
      </c>
      <c r="AI43" s="191">
        <v>19.999999999999996</v>
      </c>
      <c r="AJ43" s="191">
        <v>0</v>
      </c>
      <c r="AK43" s="190">
        <v>14.285714285714281</v>
      </c>
      <c r="AL43" s="190">
        <v>18.604651162790699</v>
      </c>
      <c r="AM43" s="190">
        <v>2</v>
      </c>
      <c r="AN43" s="190">
        <v>5.2631578947368425</v>
      </c>
      <c r="AO43" s="190">
        <v>13.461538461538462</v>
      </c>
      <c r="AP43" s="190">
        <v>0</v>
      </c>
      <c r="AQ43" s="190">
        <v>6.5217391304347823</v>
      </c>
      <c r="AR43" s="190">
        <v>6.666666666666667</v>
      </c>
      <c r="AS43" s="190">
        <v>0</v>
      </c>
      <c r="AT43" s="190">
        <v>2.8571428571428568</v>
      </c>
      <c r="AU43" s="190">
        <v>5</v>
      </c>
      <c r="AV43" s="190" t="s">
        <v>286</v>
      </c>
      <c r="AW43" s="190" t="s">
        <v>286</v>
      </c>
      <c r="AX43" s="132" t="s">
        <v>286</v>
      </c>
      <c r="AY43" s="132" t="s">
        <v>286</v>
      </c>
      <c r="AZ43" s="132" t="s">
        <v>286</v>
      </c>
      <c r="BA43" s="132" t="s">
        <v>286</v>
      </c>
      <c r="BB43" s="190" t="s">
        <v>286</v>
      </c>
      <c r="BC43" s="132" t="s">
        <v>286</v>
      </c>
      <c r="BD43" s="132" t="s">
        <v>286</v>
      </c>
      <c r="BE43" s="132">
        <v>2.2222222222222219</v>
      </c>
      <c r="BF43" s="132">
        <v>2.1739130434782608</v>
      </c>
      <c r="BG43" s="190">
        <v>2.2222222222222223</v>
      </c>
      <c r="BH43" s="132">
        <v>3.8461538461538458</v>
      </c>
      <c r="BI43" s="132">
        <v>11.428571428571429</v>
      </c>
      <c r="BJ43" s="132">
        <v>24.390243902439021</v>
      </c>
      <c r="BK43" s="132">
        <v>3.4482758620689649</v>
      </c>
      <c r="BL43" s="190">
        <v>35.416666666666664</v>
      </c>
      <c r="BM43" s="132">
        <v>36.363636363636367</v>
      </c>
      <c r="BN43" s="192">
        <v>1.7857142857142854</v>
      </c>
      <c r="BO43" s="192">
        <v>28.571428571428566</v>
      </c>
      <c r="BP43" s="192">
        <v>34.88372093023257</v>
      </c>
      <c r="BQ43" s="190">
        <v>3.773584905660377</v>
      </c>
      <c r="BR43" s="132">
        <v>18.867924528301881</v>
      </c>
      <c r="BS43" s="132">
        <v>20.754716981132077</v>
      </c>
      <c r="BT43" s="132">
        <v>0</v>
      </c>
      <c r="BU43" s="190">
        <v>28.260869565217394</v>
      </c>
      <c r="BV43" s="132">
        <v>31.111111111111107</v>
      </c>
      <c r="BW43" s="132">
        <v>3.8461538461538458</v>
      </c>
      <c r="BX43" s="132">
        <v>22.222222222222218</v>
      </c>
      <c r="BY43" s="190">
        <v>39.024390243902438</v>
      </c>
      <c r="BZ43" s="132">
        <v>0</v>
      </c>
      <c r="CA43" s="132">
        <v>27.083333333333329</v>
      </c>
      <c r="CB43" s="132">
        <v>20</v>
      </c>
      <c r="CC43" s="190">
        <v>3.5714285714285707</v>
      </c>
      <c r="CD43" s="132">
        <v>22.222222222222229</v>
      </c>
      <c r="CE43" s="132">
        <v>25.581395348837212</v>
      </c>
      <c r="CF43" s="132">
        <v>3.773584905660377</v>
      </c>
      <c r="CG43" s="190">
        <v>15.094339622641508</v>
      </c>
      <c r="CH43" s="132">
        <v>20.754716981132077</v>
      </c>
      <c r="CI43" s="132">
        <v>0</v>
      </c>
      <c r="CJ43" s="132">
        <v>10.86956521739131</v>
      </c>
      <c r="CK43" s="132">
        <v>20.000000000000004</v>
      </c>
      <c r="CL43" s="132">
        <v>0</v>
      </c>
      <c r="CM43" s="132">
        <v>19.444444444444439</v>
      </c>
      <c r="CN43" s="132">
        <v>34.146341463414636</v>
      </c>
      <c r="CO43" s="132">
        <v>3.3898305084745757</v>
      </c>
      <c r="CP43" s="190">
        <v>18.75</v>
      </c>
      <c r="CQ43" s="132">
        <v>7.2727272727272716</v>
      </c>
      <c r="CR43" s="132">
        <v>7.1428571428571415</v>
      </c>
      <c r="CS43" s="192">
        <v>12.698412698412699</v>
      </c>
      <c r="CT43" s="192">
        <v>6.9767441860465116</v>
      </c>
      <c r="CU43" s="190">
        <v>13.207547169811322</v>
      </c>
      <c r="CV43" s="132">
        <v>5.4545454545454559</v>
      </c>
      <c r="CW43" s="132">
        <v>5.6603773584905683</v>
      </c>
      <c r="CX43" s="192">
        <v>6.8181818181818183</v>
      </c>
      <c r="CY43" s="192">
        <v>4.545454545454545</v>
      </c>
      <c r="CZ43" s="190">
        <v>0</v>
      </c>
      <c r="DA43" s="132">
        <v>3.8461538461538458</v>
      </c>
      <c r="DB43" s="132">
        <v>0</v>
      </c>
      <c r="DC43" s="192">
        <v>5.2631578947368407</v>
      </c>
      <c r="DD43" s="192" t="s">
        <v>286</v>
      </c>
      <c r="DE43" s="190">
        <v>12.5</v>
      </c>
      <c r="DF43" s="132">
        <v>10.90909090909091</v>
      </c>
      <c r="DG43" s="132" t="s">
        <v>286</v>
      </c>
      <c r="DH43" s="192">
        <v>11.111111111111112</v>
      </c>
      <c r="DI43" s="192">
        <v>11.627906976744187</v>
      </c>
      <c r="DJ43" s="190" t="s">
        <v>286</v>
      </c>
      <c r="DK43" s="132">
        <v>3.773584905660377</v>
      </c>
      <c r="DL43" s="132">
        <v>3.773584905660377</v>
      </c>
      <c r="DM43" s="132" t="s">
        <v>286</v>
      </c>
      <c r="DN43" s="132">
        <v>4.545454545454545</v>
      </c>
      <c r="DO43" s="190">
        <v>2.2222222222222223</v>
      </c>
      <c r="DP43" s="132" t="s">
        <v>286</v>
      </c>
      <c r="DQ43" s="132">
        <v>5.7142857142857144</v>
      </c>
      <c r="DR43" s="132">
        <v>7.8947368421052637</v>
      </c>
      <c r="DS43" s="132" t="s">
        <v>286</v>
      </c>
      <c r="DT43" s="190" t="s">
        <v>286</v>
      </c>
      <c r="DU43" s="194" t="s">
        <v>286</v>
      </c>
      <c r="DV43" s="194" t="s">
        <v>286</v>
      </c>
      <c r="DW43" s="192">
        <v>11.111111111111111</v>
      </c>
      <c r="DX43" s="194">
        <v>11.627906976744187</v>
      </c>
      <c r="DY43" s="190" t="s">
        <v>286</v>
      </c>
      <c r="DZ43" s="190">
        <v>0</v>
      </c>
      <c r="EA43" s="190">
        <v>3.773584905660377</v>
      </c>
      <c r="EB43" s="190" t="s">
        <v>286</v>
      </c>
      <c r="EC43" s="190">
        <v>4.545454545454545</v>
      </c>
      <c r="ED43" s="190">
        <v>0</v>
      </c>
      <c r="EE43" s="190" t="s">
        <v>286</v>
      </c>
      <c r="EF43" s="190">
        <v>5.7142857142857144</v>
      </c>
      <c r="EG43" s="190">
        <v>0</v>
      </c>
      <c r="EH43" s="190" t="s">
        <v>286</v>
      </c>
      <c r="EI43" s="190">
        <v>14.583333333333334</v>
      </c>
      <c r="EJ43" s="190">
        <v>18.181818181818183</v>
      </c>
      <c r="EK43" s="190" t="s">
        <v>286</v>
      </c>
      <c r="EL43" s="132">
        <v>7.9365079365079403</v>
      </c>
      <c r="EM43" s="132">
        <v>9.3023255813953494</v>
      </c>
      <c r="EN43" s="132" t="s">
        <v>286</v>
      </c>
      <c r="EO43" s="132">
        <v>1.8867924528301885</v>
      </c>
      <c r="EP43" s="190">
        <v>11.320754716981131</v>
      </c>
      <c r="EQ43" s="132" t="s">
        <v>286</v>
      </c>
      <c r="ER43" s="132">
        <v>2.2727272727272725</v>
      </c>
      <c r="ES43" s="132">
        <v>2.2222222222222223</v>
      </c>
      <c r="ET43" s="132" t="s">
        <v>286</v>
      </c>
      <c r="EU43" s="190">
        <v>0</v>
      </c>
      <c r="EV43" s="132">
        <v>2.6315789473684212</v>
      </c>
      <c r="EW43" s="132" t="s">
        <v>286</v>
      </c>
      <c r="EX43" s="132">
        <v>10.416666666666666</v>
      </c>
      <c r="EY43" s="132">
        <v>9.0909090909090917</v>
      </c>
      <c r="EZ43" s="190" t="s">
        <v>286</v>
      </c>
      <c r="FA43" s="132">
        <v>6.349206349206348</v>
      </c>
      <c r="FB43" s="132">
        <v>6.9767441860465116</v>
      </c>
      <c r="FC43" s="132" t="s">
        <v>286</v>
      </c>
      <c r="FD43" s="132">
        <v>3.773584905660377</v>
      </c>
      <c r="FE43" s="190">
        <v>3.773584905660377</v>
      </c>
      <c r="FF43" s="132" t="s">
        <v>286</v>
      </c>
      <c r="FG43" s="132">
        <v>4.545454545454545</v>
      </c>
      <c r="FH43" s="132">
        <v>0</v>
      </c>
      <c r="FI43" s="132" t="s">
        <v>286</v>
      </c>
      <c r="FJ43" s="190">
        <v>2.8571428571428572</v>
      </c>
      <c r="FK43" s="132">
        <v>0</v>
      </c>
      <c r="FL43" s="132" t="s">
        <v>286</v>
      </c>
      <c r="FM43" s="132" t="s">
        <v>286</v>
      </c>
      <c r="FN43" s="132" t="s">
        <v>286</v>
      </c>
      <c r="FO43" s="190" t="s">
        <v>286</v>
      </c>
      <c r="FP43" s="132">
        <v>14.285714285714286</v>
      </c>
      <c r="FQ43" s="132">
        <v>13.953488372093025</v>
      </c>
      <c r="FR43" s="132" t="s">
        <v>286</v>
      </c>
      <c r="FS43" s="132">
        <v>5.6603773584905666</v>
      </c>
      <c r="FT43" s="190">
        <v>11.320754716981131</v>
      </c>
      <c r="FU43" s="132" t="s">
        <v>286</v>
      </c>
      <c r="FV43" s="132">
        <v>2.2727272727272725</v>
      </c>
      <c r="FW43" s="132">
        <v>0</v>
      </c>
      <c r="FX43" s="132" t="s">
        <v>286</v>
      </c>
      <c r="FY43" s="190">
        <v>2.8571428571428572</v>
      </c>
      <c r="FZ43" s="132">
        <v>0</v>
      </c>
      <c r="GA43" s="132" t="s">
        <v>286</v>
      </c>
      <c r="GB43" s="132" t="s">
        <v>286</v>
      </c>
      <c r="GC43" s="132" t="s">
        <v>286</v>
      </c>
      <c r="GD43" s="190" t="s">
        <v>286</v>
      </c>
      <c r="GE43" s="132" t="s">
        <v>286</v>
      </c>
      <c r="GF43" s="132" t="s">
        <v>286</v>
      </c>
      <c r="GG43" s="132" t="s">
        <v>286</v>
      </c>
      <c r="GH43" s="132" t="s">
        <v>286</v>
      </c>
      <c r="GI43" s="190" t="s">
        <v>286</v>
      </c>
      <c r="GJ43" s="132" t="s">
        <v>286</v>
      </c>
      <c r="GK43" s="132">
        <v>4.545454545454545</v>
      </c>
      <c r="GL43" s="132">
        <v>0</v>
      </c>
      <c r="GM43" s="197" t="s">
        <v>286</v>
      </c>
      <c r="GN43" s="190">
        <v>2.8571428571428572</v>
      </c>
      <c r="GO43" s="132">
        <v>2.6315789473684204</v>
      </c>
      <c r="GP43" s="132" t="s">
        <v>286</v>
      </c>
      <c r="GQ43" s="132" t="s">
        <v>286</v>
      </c>
      <c r="GR43" s="132" t="s">
        <v>286</v>
      </c>
      <c r="GS43" s="190" t="s">
        <v>286</v>
      </c>
      <c r="GT43" s="132" t="s">
        <v>286</v>
      </c>
      <c r="GU43" s="132" t="s">
        <v>286</v>
      </c>
      <c r="GV43" s="132" t="s">
        <v>286</v>
      </c>
      <c r="GW43" s="132" t="s">
        <v>286</v>
      </c>
      <c r="GX43" s="190" t="s">
        <v>286</v>
      </c>
      <c r="GY43" s="190" t="s">
        <v>286</v>
      </c>
      <c r="GZ43" s="190">
        <v>2.2727272727272725</v>
      </c>
      <c r="HA43" s="190">
        <v>4.4444444444444446</v>
      </c>
      <c r="HB43" s="190" t="s">
        <v>286</v>
      </c>
      <c r="HC43" s="190">
        <v>2.8571428571428572</v>
      </c>
      <c r="HD43" s="190">
        <v>2.6315789473684204</v>
      </c>
      <c r="HE43" s="190" t="s">
        <v>286</v>
      </c>
      <c r="HF43" s="190" t="s">
        <v>286</v>
      </c>
      <c r="HG43" s="190" t="s">
        <v>286</v>
      </c>
      <c r="HH43" s="190" t="s">
        <v>286</v>
      </c>
      <c r="HI43" s="190" t="s">
        <v>286</v>
      </c>
      <c r="HJ43" s="190" t="s">
        <v>286</v>
      </c>
      <c r="HK43" s="190" t="s">
        <v>286</v>
      </c>
      <c r="HL43" s="132" t="s">
        <v>286</v>
      </c>
      <c r="HM43" s="132" t="s">
        <v>286</v>
      </c>
      <c r="HN43" s="132" t="s">
        <v>286</v>
      </c>
      <c r="HO43" s="132">
        <v>2.2727272727272725</v>
      </c>
      <c r="HP43" s="190">
        <v>2.2222222222222223</v>
      </c>
      <c r="HQ43" s="132" t="s">
        <v>286</v>
      </c>
      <c r="HR43" s="132">
        <v>5.882352941176471</v>
      </c>
      <c r="HS43" s="132">
        <v>10.526315789473683</v>
      </c>
      <c r="HT43" s="196" t="s">
        <v>286</v>
      </c>
      <c r="HU43" s="190">
        <v>8.3333333333333339</v>
      </c>
      <c r="HV43" s="192">
        <v>10.90909090909091</v>
      </c>
      <c r="HW43" s="192" t="s">
        <v>286</v>
      </c>
      <c r="HX43" s="192">
        <v>11.111111111111109</v>
      </c>
      <c r="HY43" s="192">
        <v>6.9767441860465116</v>
      </c>
      <c r="HZ43" s="192" t="s">
        <v>286</v>
      </c>
      <c r="IA43" s="192">
        <v>3.773584905660377</v>
      </c>
      <c r="IB43" s="192">
        <v>5.6603773584905666</v>
      </c>
      <c r="IC43" s="192" t="s">
        <v>286</v>
      </c>
      <c r="ID43" s="192">
        <v>2.2727272727272725</v>
      </c>
      <c r="IE43" s="192">
        <v>0</v>
      </c>
      <c r="IF43" s="192" t="s">
        <v>286</v>
      </c>
      <c r="IG43" s="192">
        <v>0</v>
      </c>
      <c r="IH43" s="192">
        <v>0</v>
      </c>
      <c r="II43" s="192">
        <v>1.7543859649122804</v>
      </c>
      <c r="IJ43" s="192">
        <v>18.75</v>
      </c>
      <c r="IK43" s="192">
        <v>10.909090909090908</v>
      </c>
      <c r="IL43" s="192">
        <v>0</v>
      </c>
      <c r="IM43" s="192">
        <v>15.873015873015877</v>
      </c>
      <c r="IN43" s="192">
        <v>9.3023255813953494</v>
      </c>
      <c r="IO43" s="192">
        <v>1.8867924528301885</v>
      </c>
      <c r="IP43" s="192">
        <v>9.433962264150944</v>
      </c>
      <c r="IQ43" s="192">
        <v>13.207547169811319</v>
      </c>
      <c r="IR43" s="192">
        <v>4.7619047619047619</v>
      </c>
      <c r="IS43" s="192" t="s">
        <v>286</v>
      </c>
      <c r="IT43" s="192" t="s">
        <v>286</v>
      </c>
      <c r="IU43" s="192">
        <v>3.8461538461538458</v>
      </c>
      <c r="IV43" s="192" t="s">
        <v>286</v>
      </c>
      <c r="IW43" s="192" t="s">
        <v>286</v>
      </c>
      <c r="IX43" s="192" t="str">
        <f t="shared" si="58"/>
        <v>--</v>
      </c>
      <c r="IY43" s="192" t="str">
        <f t="shared" si="58"/>
        <v>--</v>
      </c>
      <c r="IZ43" s="192" t="str">
        <f t="shared" si="58"/>
        <v>--</v>
      </c>
      <c r="JA43" s="192" t="str">
        <f t="shared" si="58"/>
        <v>--</v>
      </c>
      <c r="JB43" s="192" t="str">
        <f t="shared" si="58"/>
        <v>--</v>
      </c>
      <c r="JC43" s="243">
        <v>19.230769230769202</v>
      </c>
      <c r="JD43" s="243">
        <v>17.3913043478261</v>
      </c>
      <c r="JE43" s="243">
        <v>10</v>
      </c>
      <c r="JF43" s="243">
        <v>9.67741935483871</v>
      </c>
      <c r="JG43" s="243">
        <v>19.047619047619101</v>
      </c>
      <c r="JH43" s="243">
        <v>11.538461538461499</v>
      </c>
      <c r="JI43" s="243">
        <v>0</v>
      </c>
      <c r="JJ43" s="243">
        <v>21.739130434782599</v>
      </c>
      <c r="JK43" s="243">
        <v>10</v>
      </c>
      <c r="JL43" s="243">
        <v>3.2258064516128999</v>
      </c>
      <c r="JM43" s="243">
        <v>9.5238095238095202</v>
      </c>
      <c r="JN43" s="243">
        <v>7.6923076923076898</v>
      </c>
      <c r="JO43" s="219">
        <v>22.2222222222222</v>
      </c>
      <c r="JP43" s="219">
        <v>30.434782608695599</v>
      </c>
      <c r="JQ43" s="219">
        <v>13.3333333333333</v>
      </c>
      <c r="JR43" s="219">
        <v>16.129032258064498</v>
      </c>
      <c r="JS43" s="219">
        <v>23.8095238095238</v>
      </c>
      <c r="JT43" s="219">
        <v>38.461538461538503</v>
      </c>
      <c r="JU43" s="219">
        <v>7.4074074074074101</v>
      </c>
      <c r="JV43" s="219">
        <v>30.434782608695599</v>
      </c>
      <c r="JW43" s="219">
        <v>6.6666666666666696</v>
      </c>
      <c r="JX43" s="219">
        <v>9.67741935483871</v>
      </c>
      <c r="JY43" s="219">
        <v>14.285714285714301</v>
      </c>
      <c r="JZ43" s="219">
        <v>23.076923076923102</v>
      </c>
      <c r="KA43" s="219">
        <v>0</v>
      </c>
      <c r="KB43" s="219">
        <v>9.0909090909090899</v>
      </c>
      <c r="KC43" s="219">
        <v>0</v>
      </c>
      <c r="KD43" s="219">
        <v>3.2258064516128999</v>
      </c>
      <c r="KE43" s="219">
        <v>0</v>
      </c>
      <c r="KF43" s="219">
        <v>0</v>
      </c>
      <c r="KG43" s="219">
        <v>0</v>
      </c>
      <c r="KH43" s="219">
        <v>4.5454545454545396</v>
      </c>
      <c r="KI43" s="219">
        <v>3.3333333333333299</v>
      </c>
      <c r="KJ43" s="219">
        <v>3.2258064516128999</v>
      </c>
      <c r="KK43" s="219">
        <v>0</v>
      </c>
      <c r="KL43" s="219">
        <v>3.8461538461538498</v>
      </c>
      <c r="KM43" s="219">
        <v>0</v>
      </c>
      <c r="KN43" s="219">
        <v>4.5454545454545396</v>
      </c>
      <c r="KO43" s="219">
        <v>3.3333333333333299</v>
      </c>
      <c r="KP43" s="219">
        <v>0</v>
      </c>
      <c r="KQ43" s="219">
        <v>0</v>
      </c>
      <c r="KR43" s="219">
        <v>0</v>
      </c>
      <c r="KS43" s="219">
        <v>0</v>
      </c>
      <c r="KT43" s="219">
        <v>9.0909090909090899</v>
      </c>
      <c r="KU43" s="219">
        <v>3.3333333333333299</v>
      </c>
      <c r="KV43" s="219">
        <v>6.4516129032258096</v>
      </c>
      <c r="KW43" s="219">
        <v>0</v>
      </c>
      <c r="KX43" s="219">
        <v>3.8461538461538498</v>
      </c>
      <c r="KY43" s="219">
        <v>0</v>
      </c>
      <c r="KZ43" s="219">
        <v>4.5454545454545396</v>
      </c>
      <c r="LA43" s="219">
        <v>3.3333333333333299</v>
      </c>
      <c r="LB43" s="219">
        <v>0</v>
      </c>
      <c r="LC43" s="219">
        <v>0</v>
      </c>
      <c r="LD43" s="219">
        <v>0</v>
      </c>
      <c r="LE43" s="219">
        <v>0</v>
      </c>
      <c r="LF43" s="219">
        <v>4.5454545454545396</v>
      </c>
      <c r="LG43" s="219">
        <v>3.3333333333333299</v>
      </c>
      <c r="LH43" s="219">
        <v>3.2258064516128999</v>
      </c>
      <c r="LI43" s="219">
        <v>0</v>
      </c>
      <c r="LJ43" s="219">
        <v>0</v>
      </c>
      <c r="LK43" s="219">
        <v>0</v>
      </c>
      <c r="LL43" s="219">
        <v>9.0909090909090899</v>
      </c>
      <c r="LM43" s="219">
        <v>3.3333333333333299</v>
      </c>
      <c r="LN43" s="219">
        <v>3.2258064516128999</v>
      </c>
      <c r="LO43" s="219">
        <v>0</v>
      </c>
      <c r="LP43" s="219">
        <v>0</v>
      </c>
      <c r="LQ43" s="219">
        <v>0</v>
      </c>
      <c r="LR43" s="219">
        <v>9.0909090909090899</v>
      </c>
      <c r="LS43" s="219">
        <v>3.3333333333333299</v>
      </c>
      <c r="LT43" s="219">
        <v>3.2258064516128999</v>
      </c>
      <c r="LU43" s="219">
        <v>4.7619047619047601</v>
      </c>
      <c r="LV43" s="219">
        <v>0</v>
      </c>
      <c r="LW43" s="219">
        <v>0</v>
      </c>
      <c r="LX43" s="219">
        <v>13.636363636363599</v>
      </c>
      <c r="LY43" s="219">
        <v>3.3333333333333299</v>
      </c>
      <c r="LZ43" s="219">
        <v>0</v>
      </c>
      <c r="MA43" s="219">
        <v>4.7619047619047601</v>
      </c>
      <c r="MB43" s="219">
        <v>3.8461538461538498</v>
      </c>
      <c r="MC43" s="219">
        <v>0</v>
      </c>
      <c r="MD43" s="219">
        <v>13.636363636363599</v>
      </c>
      <c r="ME43" s="219">
        <v>0</v>
      </c>
      <c r="MF43" s="219">
        <v>6.4516129032258096</v>
      </c>
      <c r="MG43" s="219">
        <v>0</v>
      </c>
      <c r="MH43" s="219">
        <v>0</v>
      </c>
      <c r="MI43" s="190" t="str">
        <f t="shared" si="59"/>
        <v>--</v>
      </c>
      <c r="MJ43" s="190" t="str">
        <f t="shared" si="59"/>
        <v>--</v>
      </c>
      <c r="MK43" s="190" t="str">
        <f t="shared" si="59"/>
        <v>--</v>
      </c>
      <c r="ML43" s="190" t="str">
        <f t="shared" si="59"/>
        <v>--</v>
      </c>
      <c r="MM43" s="190" t="str">
        <f t="shared" si="59"/>
        <v>--</v>
      </c>
      <c r="MN43" s="190" t="str">
        <f t="shared" si="59"/>
        <v>--</v>
      </c>
      <c r="MO43" s="190" t="str">
        <f t="shared" si="59"/>
        <v>--</v>
      </c>
      <c r="MP43" s="190" t="str">
        <f t="shared" si="59"/>
        <v>--</v>
      </c>
      <c r="MQ43" s="190" t="str">
        <f t="shared" si="59"/>
        <v>--</v>
      </c>
      <c r="MR43" s="190" t="str">
        <f t="shared" si="59"/>
        <v>--</v>
      </c>
      <c r="MS43" s="190" t="str">
        <f t="shared" si="60"/>
        <v>--</v>
      </c>
      <c r="MT43" s="190" t="str">
        <f t="shared" si="60"/>
        <v>--</v>
      </c>
      <c r="MU43" s="190" t="str">
        <f t="shared" si="60"/>
        <v>--</v>
      </c>
      <c r="MV43" s="190" t="str">
        <f t="shared" si="60"/>
        <v>--</v>
      </c>
      <c r="MW43" s="190" t="str">
        <f t="shared" si="60"/>
        <v>--</v>
      </c>
      <c r="MX43" s="190" t="str">
        <f t="shared" si="60"/>
        <v>--</v>
      </c>
      <c r="MY43" s="190" t="str">
        <f t="shared" si="60"/>
        <v>--</v>
      </c>
      <c r="MZ43" s="190" t="str">
        <f t="shared" si="60"/>
        <v>--</v>
      </c>
      <c r="NA43" s="190" t="str">
        <f t="shared" si="60"/>
        <v>--</v>
      </c>
      <c r="NB43" s="190" t="str">
        <f t="shared" si="60"/>
        <v>--</v>
      </c>
      <c r="NC43" s="190" t="str">
        <f t="shared" si="61"/>
        <v>--</v>
      </c>
      <c r="ND43" s="190" t="str">
        <f t="shared" si="61"/>
        <v>--</v>
      </c>
      <c r="NE43" s="190" t="str">
        <f t="shared" si="61"/>
        <v>--</v>
      </c>
      <c r="NF43" s="190" t="str">
        <f t="shared" si="61"/>
        <v>--</v>
      </c>
      <c r="NG43" s="190" t="str">
        <f t="shared" si="61"/>
        <v>--</v>
      </c>
      <c r="NH43" s="190" t="str">
        <f t="shared" si="61"/>
        <v>--</v>
      </c>
      <c r="NI43" s="190" t="str">
        <f t="shared" si="61"/>
        <v>--</v>
      </c>
      <c r="NJ43" s="190" t="str">
        <f t="shared" si="61"/>
        <v>--</v>
      </c>
      <c r="NL43" s="378" t="str">
        <f t="shared" si="4"/>
        <v>--</v>
      </c>
      <c r="NM43" s="381">
        <v>3.225806451612903</v>
      </c>
      <c r="NN43" s="381">
        <v>2.7027027027027022</v>
      </c>
      <c r="NO43" s="381">
        <v>9.6774193548387082</v>
      </c>
      <c r="NP43" s="378" t="str">
        <f t="shared" si="5"/>
        <v>--</v>
      </c>
      <c r="NQ43" s="381">
        <v>0</v>
      </c>
      <c r="NR43" s="378" t="str">
        <f t="shared" si="6"/>
        <v>--</v>
      </c>
      <c r="NS43" s="381">
        <v>4.3478260869565215</v>
      </c>
      <c r="NT43" s="378" t="str">
        <f t="shared" si="7"/>
        <v>--</v>
      </c>
      <c r="NU43" s="381">
        <v>8.8888888888888893</v>
      </c>
      <c r="NV43" s="378" t="str">
        <f t="shared" si="8"/>
        <v>--</v>
      </c>
      <c r="NW43" s="381">
        <v>3.8461538461538458</v>
      </c>
      <c r="NX43" s="378" t="str">
        <f t="shared" si="9"/>
        <v>--</v>
      </c>
      <c r="NY43" s="381">
        <v>5.7142857142857135</v>
      </c>
      <c r="NZ43" s="378" t="str">
        <f t="shared" si="10"/>
        <v>--</v>
      </c>
      <c r="OA43" s="381">
        <v>14.634146341463413</v>
      </c>
      <c r="OB43" s="378" t="str">
        <f t="shared" si="11"/>
        <v>--</v>
      </c>
      <c r="OC43" s="378" t="str">
        <f t="shared" si="11"/>
        <v>--</v>
      </c>
      <c r="OD43" s="381">
        <v>7.4074074074074066</v>
      </c>
      <c r="OE43" s="381">
        <v>13.043478260869566</v>
      </c>
      <c r="OF43" s="381">
        <v>10.344827586206895</v>
      </c>
      <c r="OG43" s="378" t="str">
        <f t="shared" si="62"/>
        <v>--</v>
      </c>
      <c r="OH43" s="378" t="str">
        <f t="shared" si="62"/>
        <v>--</v>
      </c>
      <c r="OI43" s="378" t="str">
        <f t="shared" si="62"/>
        <v>--</v>
      </c>
      <c r="OJ43" s="381">
        <v>6.4516129032258061</v>
      </c>
      <c r="OK43" s="381">
        <v>4.7619047619047619</v>
      </c>
      <c r="OL43" s="381">
        <v>15.384615384615385</v>
      </c>
      <c r="OM43" s="378" t="str">
        <f t="shared" si="63"/>
        <v>--</v>
      </c>
      <c r="ON43" s="378" t="str">
        <f t="shared" si="63"/>
        <v>--</v>
      </c>
      <c r="OO43" s="378" t="str">
        <f t="shared" si="63"/>
        <v>--</v>
      </c>
      <c r="OP43" s="381">
        <v>0</v>
      </c>
      <c r="OQ43" s="381">
        <v>2.7027027027027022</v>
      </c>
      <c r="OR43" s="381">
        <v>3.2258064516129035</v>
      </c>
      <c r="OS43" s="378" t="str">
        <f t="shared" si="64"/>
        <v>--</v>
      </c>
      <c r="OT43" s="378" t="str">
        <f t="shared" si="64"/>
        <v>--</v>
      </c>
      <c r="OU43" s="381">
        <v>0</v>
      </c>
      <c r="OV43" s="381">
        <v>2.7027027027027022</v>
      </c>
      <c r="OW43" s="381">
        <v>3.2258064516129035</v>
      </c>
      <c r="OX43" s="378" t="str">
        <f t="shared" si="15"/>
        <v>--</v>
      </c>
      <c r="OY43" s="381">
        <v>6.4516129032258061</v>
      </c>
      <c r="OZ43" s="381">
        <v>9.5238095238095237</v>
      </c>
      <c r="PA43" s="381">
        <v>15.384615384615383</v>
      </c>
      <c r="PB43" s="378" t="str">
        <f t="shared" si="16"/>
        <v>--</v>
      </c>
      <c r="PC43" s="381">
        <v>6.4516129032258061</v>
      </c>
      <c r="PD43" s="381">
        <v>10.810810810810811</v>
      </c>
      <c r="PE43" s="381">
        <v>9.6774193548387082</v>
      </c>
      <c r="PF43" s="378" t="str">
        <f t="shared" si="17"/>
        <v>--</v>
      </c>
      <c r="PG43" s="381">
        <v>6.6666666666666661</v>
      </c>
      <c r="PH43" s="381">
        <v>5.4054054054054053</v>
      </c>
      <c r="PI43" s="381">
        <v>12.5</v>
      </c>
      <c r="PJ43" s="378" t="str">
        <f t="shared" si="18"/>
        <v>--</v>
      </c>
      <c r="PK43" s="381">
        <v>6.4516129032258061</v>
      </c>
      <c r="PL43" s="381">
        <v>5.4054054054054053</v>
      </c>
      <c r="PM43" s="381">
        <v>9.375</v>
      </c>
      <c r="PN43" s="378" t="str">
        <f t="shared" si="19"/>
        <v>--</v>
      </c>
      <c r="PO43" s="381">
        <v>3.125</v>
      </c>
      <c r="PP43" s="381">
        <v>5.4054054054054044</v>
      </c>
      <c r="PQ43" s="381">
        <v>0</v>
      </c>
      <c r="PR43" s="378" t="str">
        <f t="shared" si="20"/>
        <v>--</v>
      </c>
      <c r="PS43" s="381">
        <v>0</v>
      </c>
      <c r="PT43" s="381">
        <v>0</v>
      </c>
      <c r="PU43" s="381">
        <v>6.4516129032258061</v>
      </c>
      <c r="PV43" s="378" t="str">
        <f t="shared" si="21"/>
        <v>--</v>
      </c>
      <c r="PW43" s="381">
        <v>0</v>
      </c>
      <c r="PX43" s="381">
        <v>0</v>
      </c>
      <c r="PY43" s="381">
        <v>3.2258064516129035</v>
      </c>
      <c r="PZ43" s="378" t="str">
        <f t="shared" si="22"/>
        <v>--</v>
      </c>
      <c r="QA43" s="381">
        <v>0</v>
      </c>
      <c r="QB43" s="381">
        <v>0</v>
      </c>
      <c r="QC43" s="381">
        <v>3.2258064516129035</v>
      </c>
      <c r="QD43" s="378" t="str">
        <f t="shared" si="23"/>
        <v>--</v>
      </c>
      <c r="QE43" s="381">
        <v>0</v>
      </c>
      <c r="QF43" s="381">
        <v>0</v>
      </c>
      <c r="QG43" s="381">
        <v>0</v>
      </c>
      <c r="QH43" s="378" t="str">
        <f t="shared" si="24"/>
        <v>--</v>
      </c>
      <c r="QI43" s="381">
        <v>0</v>
      </c>
      <c r="QJ43" s="381">
        <v>0</v>
      </c>
      <c r="QK43" s="381">
        <v>3.2258064516129035</v>
      </c>
    </row>
    <row r="44" spans="1:453" x14ac:dyDescent="0.25">
      <c r="A44" s="114">
        <v>40</v>
      </c>
      <c r="B44" s="93" t="s">
        <v>40</v>
      </c>
      <c r="C44" s="189">
        <v>7.6704545454545423</v>
      </c>
      <c r="D44" s="189">
        <v>40.866873065015483</v>
      </c>
      <c r="E44" s="189">
        <v>54.761904761904759</v>
      </c>
      <c r="F44" s="189">
        <v>2.6905829596412549</v>
      </c>
      <c r="G44" s="189">
        <v>26.548672566371682</v>
      </c>
      <c r="H44" s="189">
        <v>43.604651162790724</v>
      </c>
      <c r="I44" s="189">
        <v>1.4925373134328364</v>
      </c>
      <c r="J44" s="189">
        <v>15.053763440860211</v>
      </c>
      <c r="K44" s="189">
        <v>40.26548672566372</v>
      </c>
      <c r="L44" s="189">
        <v>0.73260073260073277</v>
      </c>
      <c r="M44" s="190">
        <v>17.985611510791369</v>
      </c>
      <c r="N44" s="190">
        <v>28.14070351758793</v>
      </c>
      <c r="O44" s="190">
        <v>1.0909090909090917</v>
      </c>
      <c r="P44" s="190">
        <v>9.5238095238095255</v>
      </c>
      <c r="Q44" s="190">
        <v>24.050632911392412</v>
      </c>
      <c r="R44" s="190" t="s">
        <v>286</v>
      </c>
      <c r="S44" s="190" t="s">
        <v>286</v>
      </c>
      <c r="T44" s="190" t="s">
        <v>286</v>
      </c>
      <c r="U44" s="190">
        <v>4.9549549549549585</v>
      </c>
      <c r="V44" s="190">
        <v>26.548672566371682</v>
      </c>
      <c r="W44" s="190">
        <v>43.859649122807028</v>
      </c>
      <c r="X44" s="190">
        <v>2.6119402985074642</v>
      </c>
      <c r="Y44" s="190">
        <v>15.053763440860221</v>
      </c>
      <c r="Z44" s="190">
        <v>40.624999999999986</v>
      </c>
      <c r="AA44" s="190">
        <v>1.4705882352941175</v>
      </c>
      <c r="AB44" s="132">
        <v>19.713261648745526</v>
      </c>
      <c r="AC44" s="132">
        <v>31.343283582089562</v>
      </c>
      <c r="AD44" s="132">
        <v>1.449275362318841</v>
      </c>
      <c r="AE44" s="132">
        <v>10.000000000000004</v>
      </c>
      <c r="AF44" s="190">
        <v>26.582278481012668</v>
      </c>
      <c r="AG44" s="189">
        <v>1.4204545454545461</v>
      </c>
      <c r="AH44" s="189">
        <v>8.9783281733746119</v>
      </c>
      <c r="AI44" s="191">
        <v>21.42857142857142</v>
      </c>
      <c r="AJ44" s="191">
        <v>0</v>
      </c>
      <c r="AK44" s="190">
        <v>7.9646017699115097</v>
      </c>
      <c r="AL44" s="190">
        <v>20.930232558139533</v>
      </c>
      <c r="AM44" s="190">
        <v>0.37313432835820892</v>
      </c>
      <c r="AN44" s="190">
        <v>2.5089605734767031</v>
      </c>
      <c r="AO44" s="190">
        <v>13.274336283185839</v>
      </c>
      <c r="AP44" s="190">
        <v>0.36630036630036639</v>
      </c>
      <c r="AQ44" s="190">
        <v>3.2374100719424468</v>
      </c>
      <c r="AR44" s="190">
        <v>6.5326633165829167</v>
      </c>
      <c r="AS44" s="190">
        <v>0</v>
      </c>
      <c r="AT44" s="190">
        <v>1.4285714285714288</v>
      </c>
      <c r="AU44" s="190">
        <v>7.59493670886076</v>
      </c>
      <c r="AV44" s="190" t="s">
        <v>286</v>
      </c>
      <c r="AW44" s="190" t="s">
        <v>286</v>
      </c>
      <c r="AX44" s="132" t="s">
        <v>286</v>
      </c>
      <c r="AY44" s="132" t="s">
        <v>286</v>
      </c>
      <c r="AZ44" s="132" t="s">
        <v>286</v>
      </c>
      <c r="BA44" s="132" t="s">
        <v>286</v>
      </c>
      <c r="BB44" s="190" t="s">
        <v>286</v>
      </c>
      <c r="BC44" s="132" t="s">
        <v>286</v>
      </c>
      <c r="BD44" s="132" t="s">
        <v>286</v>
      </c>
      <c r="BE44" s="132">
        <v>0.36900369003690031</v>
      </c>
      <c r="BF44" s="132">
        <v>6.8100358422939093</v>
      </c>
      <c r="BG44" s="190">
        <v>15.999999999999998</v>
      </c>
      <c r="BH44" s="132">
        <v>0.36363636363636365</v>
      </c>
      <c r="BI44" s="132">
        <v>7.1090047393364939</v>
      </c>
      <c r="BJ44" s="132">
        <v>22.151898734177223</v>
      </c>
      <c r="BK44" s="132">
        <v>6.2499999999999982</v>
      </c>
      <c r="BL44" s="190">
        <v>19.871794871794886</v>
      </c>
      <c r="BM44" s="132">
        <v>25.619834710743795</v>
      </c>
      <c r="BN44" s="192">
        <v>1.3698630136986301</v>
      </c>
      <c r="BO44" s="192">
        <v>13.526570048309184</v>
      </c>
      <c r="BP44" s="192">
        <v>22.36024844720497</v>
      </c>
      <c r="BQ44" s="190">
        <v>1.5037593984962414</v>
      </c>
      <c r="BR44" s="132">
        <v>16.862745098039206</v>
      </c>
      <c r="BS44" s="132">
        <v>27.064220183486231</v>
      </c>
      <c r="BT44" s="132">
        <v>1.4760147601476017</v>
      </c>
      <c r="BU44" s="190">
        <v>18.996415770609328</v>
      </c>
      <c r="BV44" s="132">
        <v>20.304568527918782</v>
      </c>
      <c r="BW44" s="132">
        <v>1.0989010989010999</v>
      </c>
      <c r="BX44" s="132">
        <v>9.0909090909090917</v>
      </c>
      <c r="BY44" s="190">
        <v>28.481012658227865</v>
      </c>
      <c r="BZ44" s="132">
        <v>2.9761904761904763</v>
      </c>
      <c r="CA44" s="132">
        <v>12.820512820512821</v>
      </c>
      <c r="CB44" s="132">
        <v>13.223140495867765</v>
      </c>
      <c r="CC44" s="190">
        <v>0.45662100456621002</v>
      </c>
      <c r="CD44" s="132">
        <v>11.111111111111114</v>
      </c>
      <c r="CE44" s="132">
        <v>13.664596273291927</v>
      </c>
      <c r="CF44" s="132">
        <v>0.75187969924812048</v>
      </c>
      <c r="CG44" s="190">
        <v>9.8039215686274535</v>
      </c>
      <c r="CH44" s="132">
        <v>19.266055045871546</v>
      </c>
      <c r="CI44" s="132">
        <v>0.73800738007380073</v>
      </c>
      <c r="CJ44" s="132">
        <v>13.309352517985612</v>
      </c>
      <c r="CK44" s="132">
        <v>8.629441624365489</v>
      </c>
      <c r="CL44" s="132">
        <v>0.73260073260073277</v>
      </c>
      <c r="CM44" s="132">
        <v>7.6555023923445003</v>
      </c>
      <c r="CN44" s="132">
        <v>15.822784810126588</v>
      </c>
      <c r="CO44" s="132">
        <v>7.1216617210682518</v>
      </c>
      <c r="CP44" s="190">
        <v>7.4193548387096726</v>
      </c>
      <c r="CQ44" s="132">
        <v>7.053941908713691</v>
      </c>
      <c r="CR44" s="132">
        <v>5.3811659192825134</v>
      </c>
      <c r="CS44" s="192">
        <v>3.8461538461538494</v>
      </c>
      <c r="CT44" s="192">
        <v>0.62500000000000011</v>
      </c>
      <c r="CU44" s="190">
        <v>5.283018867924528</v>
      </c>
      <c r="CV44" s="132">
        <v>4.0441176470588243</v>
      </c>
      <c r="CW44" s="132">
        <v>4.4247787610619493</v>
      </c>
      <c r="CX44" s="192">
        <v>3.1128404669260701</v>
      </c>
      <c r="CY44" s="192">
        <v>5.6179775280898889</v>
      </c>
      <c r="CZ44" s="190">
        <v>2.0942408376963355</v>
      </c>
      <c r="DA44" s="132">
        <v>1.9011406844106471</v>
      </c>
      <c r="DB44" s="132">
        <v>3.3980582524271852</v>
      </c>
      <c r="DC44" s="192">
        <v>3.2467532467532507</v>
      </c>
      <c r="DD44" s="192" t="s">
        <v>286</v>
      </c>
      <c r="DE44" s="190">
        <v>5.1779935275080895</v>
      </c>
      <c r="DF44" s="132">
        <v>5.8333333333333313</v>
      </c>
      <c r="DG44" s="132" t="s">
        <v>286</v>
      </c>
      <c r="DH44" s="192">
        <v>5.2884615384615401</v>
      </c>
      <c r="DI44" s="192">
        <v>3.1249999999999991</v>
      </c>
      <c r="DJ44" s="190" t="s">
        <v>286</v>
      </c>
      <c r="DK44" s="132">
        <v>1.8315018315018314</v>
      </c>
      <c r="DL44" s="132">
        <v>5.7268722466960345</v>
      </c>
      <c r="DM44" s="132" t="s">
        <v>286</v>
      </c>
      <c r="DN44" s="132">
        <v>3.0075187969924815</v>
      </c>
      <c r="DO44" s="190">
        <v>3.1413612565445033</v>
      </c>
      <c r="DP44" s="132" t="s">
        <v>286</v>
      </c>
      <c r="DQ44" s="132">
        <v>3.4146341463414638</v>
      </c>
      <c r="DR44" s="132">
        <v>2.6143790849673212</v>
      </c>
      <c r="DS44" s="132" t="s">
        <v>286</v>
      </c>
      <c r="DT44" s="190" t="s">
        <v>286</v>
      </c>
      <c r="DU44" s="194" t="s">
        <v>286</v>
      </c>
      <c r="DV44" s="194" t="s">
        <v>286</v>
      </c>
      <c r="DW44" s="192">
        <v>3.8461538461538494</v>
      </c>
      <c r="DX44" s="194">
        <v>3.7500000000000009</v>
      </c>
      <c r="DY44" s="190" t="s">
        <v>286</v>
      </c>
      <c r="DZ44" s="190">
        <v>2.5641025641025652</v>
      </c>
      <c r="EA44" s="190">
        <v>6.6079295154184976</v>
      </c>
      <c r="EB44" s="190" t="s">
        <v>286</v>
      </c>
      <c r="EC44" s="190">
        <v>2.2641509433962281</v>
      </c>
      <c r="ED44" s="190">
        <v>2.0942408376963351</v>
      </c>
      <c r="EE44" s="190" t="s">
        <v>286</v>
      </c>
      <c r="EF44" s="190">
        <v>3.4146341463414647</v>
      </c>
      <c r="EG44" s="190">
        <v>1.9607843137254901</v>
      </c>
      <c r="EH44" s="190" t="s">
        <v>286</v>
      </c>
      <c r="EI44" s="190">
        <v>5.1948051948052001</v>
      </c>
      <c r="EJ44" s="190">
        <v>7.0539419087136936</v>
      </c>
      <c r="EK44" s="190" t="s">
        <v>286</v>
      </c>
      <c r="EL44" s="132">
        <v>4.8309178743961372</v>
      </c>
      <c r="EM44" s="132">
        <v>4.3750000000000018</v>
      </c>
      <c r="EN44" s="132" t="s">
        <v>286</v>
      </c>
      <c r="EO44" s="132">
        <v>4.7619047619047636</v>
      </c>
      <c r="EP44" s="190">
        <v>6.1674008810572696</v>
      </c>
      <c r="EQ44" s="132" t="s">
        <v>286</v>
      </c>
      <c r="ER44" s="132">
        <v>3.0075187969924824</v>
      </c>
      <c r="ES44" s="132">
        <v>2.0942408376963355</v>
      </c>
      <c r="ET44" s="132" t="s">
        <v>286</v>
      </c>
      <c r="EU44" s="190">
        <v>2.4390243902439033</v>
      </c>
      <c r="EV44" s="132">
        <v>3.947368421052635</v>
      </c>
      <c r="EW44" s="132" t="s">
        <v>286</v>
      </c>
      <c r="EX44" s="132">
        <v>3.5598705501618135</v>
      </c>
      <c r="EY44" s="132">
        <v>3.3195020746887978</v>
      </c>
      <c r="EZ44" s="190" t="s">
        <v>286</v>
      </c>
      <c r="FA44" s="132">
        <v>3.3653846153846168</v>
      </c>
      <c r="FB44" s="132">
        <v>1.2500000000000002</v>
      </c>
      <c r="FC44" s="132" t="s">
        <v>286</v>
      </c>
      <c r="FD44" s="132">
        <v>2.1978021978021998</v>
      </c>
      <c r="FE44" s="190">
        <v>5.333333333333333</v>
      </c>
      <c r="FF44" s="132" t="s">
        <v>286</v>
      </c>
      <c r="FG44" s="132">
        <v>2.6217228464419478</v>
      </c>
      <c r="FH44" s="132">
        <v>1.0471204188481678</v>
      </c>
      <c r="FI44" s="132" t="s">
        <v>286</v>
      </c>
      <c r="FJ44" s="190">
        <v>1.470588235294118</v>
      </c>
      <c r="FK44" s="132">
        <v>0.65789473684210531</v>
      </c>
      <c r="FL44" s="132" t="s">
        <v>286</v>
      </c>
      <c r="FM44" s="132" t="s">
        <v>286</v>
      </c>
      <c r="FN44" s="132" t="s">
        <v>286</v>
      </c>
      <c r="FO44" s="190" t="s">
        <v>286</v>
      </c>
      <c r="FP44" s="132">
        <v>3.846153846153848</v>
      </c>
      <c r="FQ44" s="132">
        <v>5.0314465408805047</v>
      </c>
      <c r="FR44" s="132" t="s">
        <v>286</v>
      </c>
      <c r="FS44" s="132">
        <v>4.0293040293040274</v>
      </c>
      <c r="FT44" s="190">
        <v>6.1946902654867246</v>
      </c>
      <c r="FU44" s="132" t="s">
        <v>286</v>
      </c>
      <c r="FV44" s="132">
        <v>2.2641509433962281</v>
      </c>
      <c r="FW44" s="132">
        <v>2.1052631578947367</v>
      </c>
      <c r="FX44" s="132" t="s">
        <v>286</v>
      </c>
      <c r="FY44" s="190">
        <v>1.4634146341463419</v>
      </c>
      <c r="FZ44" s="132">
        <v>1.9736842105263157</v>
      </c>
      <c r="GA44" s="132" t="s">
        <v>286</v>
      </c>
      <c r="GB44" s="132" t="s">
        <v>286</v>
      </c>
      <c r="GC44" s="132" t="s">
        <v>286</v>
      </c>
      <c r="GD44" s="190" t="s">
        <v>286</v>
      </c>
      <c r="GE44" s="132" t="s">
        <v>286</v>
      </c>
      <c r="GF44" s="132" t="s">
        <v>286</v>
      </c>
      <c r="GG44" s="132" t="s">
        <v>286</v>
      </c>
      <c r="GH44" s="132" t="s">
        <v>286</v>
      </c>
      <c r="GI44" s="190" t="s">
        <v>286</v>
      </c>
      <c r="GJ44" s="132" t="s">
        <v>286</v>
      </c>
      <c r="GK44" s="132">
        <v>3.7453183520599271</v>
      </c>
      <c r="GL44" s="132">
        <v>2.0942408376963351</v>
      </c>
      <c r="GM44" s="197" t="s">
        <v>286</v>
      </c>
      <c r="GN44" s="190">
        <v>3.9024390243902438</v>
      </c>
      <c r="GO44" s="132">
        <v>1.3157894736842106</v>
      </c>
      <c r="GP44" s="132" t="s">
        <v>286</v>
      </c>
      <c r="GQ44" s="132" t="s">
        <v>286</v>
      </c>
      <c r="GR44" s="132" t="s">
        <v>286</v>
      </c>
      <c r="GS44" s="190" t="s">
        <v>286</v>
      </c>
      <c r="GT44" s="132" t="s">
        <v>286</v>
      </c>
      <c r="GU44" s="132" t="s">
        <v>286</v>
      </c>
      <c r="GV44" s="132" t="s">
        <v>286</v>
      </c>
      <c r="GW44" s="132" t="s">
        <v>286</v>
      </c>
      <c r="GX44" s="190" t="s">
        <v>286</v>
      </c>
      <c r="GY44" s="190" t="s">
        <v>286</v>
      </c>
      <c r="GZ44" s="190">
        <v>2.6217228464419473</v>
      </c>
      <c r="HA44" s="190">
        <v>3.1413612565445033</v>
      </c>
      <c r="HB44" s="190" t="s">
        <v>286</v>
      </c>
      <c r="HC44" s="190">
        <v>5.3658536585365875</v>
      </c>
      <c r="HD44" s="190">
        <v>3.9473684210526323</v>
      </c>
      <c r="HE44" s="190" t="s">
        <v>286</v>
      </c>
      <c r="HF44" s="190" t="s">
        <v>286</v>
      </c>
      <c r="HG44" s="190" t="s">
        <v>286</v>
      </c>
      <c r="HH44" s="190" t="s">
        <v>286</v>
      </c>
      <c r="HI44" s="190" t="s">
        <v>286</v>
      </c>
      <c r="HJ44" s="190" t="s">
        <v>286</v>
      </c>
      <c r="HK44" s="190" t="s">
        <v>286</v>
      </c>
      <c r="HL44" s="132" t="s">
        <v>286</v>
      </c>
      <c r="HM44" s="132" t="s">
        <v>286</v>
      </c>
      <c r="HN44" s="132" t="s">
        <v>286</v>
      </c>
      <c r="HO44" s="132">
        <v>2.6217228464419473</v>
      </c>
      <c r="HP44" s="190">
        <v>4.1884816753926701</v>
      </c>
      <c r="HQ44" s="132" t="s">
        <v>286</v>
      </c>
      <c r="HR44" s="132">
        <v>2.9411764705882355</v>
      </c>
      <c r="HS44" s="132">
        <v>6.5789473684210522</v>
      </c>
      <c r="HT44" s="196" t="s">
        <v>286</v>
      </c>
      <c r="HU44" s="190">
        <v>3.559870550161814</v>
      </c>
      <c r="HV44" s="192">
        <v>1.659751037344398</v>
      </c>
      <c r="HW44" s="192" t="s">
        <v>286</v>
      </c>
      <c r="HX44" s="192">
        <v>4.3269230769230811</v>
      </c>
      <c r="HY44" s="192">
        <v>1.8867924528301894</v>
      </c>
      <c r="HZ44" s="192" t="s">
        <v>286</v>
      </c>
      <c r="IA44" s="192">
        <v>2.5547445255474464</v>
      </c>
      <c r="IB44" s="192">
        <v>7.1111111111111089</v>
      </c>
      <c r="IC44" s="192" t="s">
        <v>286</v>
      </c>
      <c r="ID44" s="192">
        <v>2.247191011235957</v>
      </c>
      <c r="IE44" s="192">
        <v>2.0942408376963351</v>
      </c>
      <c r="IF44" s="192" t="s">
        <v>286</v>
      </c>
      <c r="IG44" s="192">
        <v>2.4390243902439033</v>
      </c>
      <c r="IH44" s="192">
        <v>1.9736842105263157</v>
      </c>
      <c r="II44" s="192">
        <v>3.8922155688622744</v>
      </c>
      <c r="IJ44" s="192">
        <v>8.4690553745928323</v>
      </c>
      <c r="IK44" s="192">
        <v>5.809128630705394</v>
      </c>
      <c r="IL44" s="192">
        <v>3.6036036036036045</v>
      </c>
      <c r="IM44" s="192">
        <v>5.7692307692307701</v>
      </c>
      <c r="IN44" s="192">
        <v>6.8322981366459627</v>
      </c>
      <c r="IO44" s="192">
        <v>1.1278195488721809</v>
      </c>
      <c r="IP44" s="192">
        <v>5.8608058608058649</v>
      </c>
      <c r="IQ44" s="192">
        <v>11.111111111111112</v>
      </c>
      <c r="IR44" s="192">
        <v>0.39215686274509809</v>
      </c>
      <c r="IS44" s="192" t="s">
        <v>286</v>
      </c>
      <c r="IT44" s="192" t="s">
        <v>286</v>
      </c>
      <c r="IU44" s="192">
        <v>0</v>
      </c>
      <c r="IV44" s="192" t="s">
        <v>286</v>
      </c>
      <c r="IW44" s="192" t="s">
        <v>286</v>
      </c>
      <c r="IX44" s="192" t="str">
        <f t="shared" si="58"/>
        <v>--</v>
      </c>
      <c r="IY44" s="192" t="str">
        <f t="shared" si="58"/>
        <v>--</v>
      </c>
      <c r="IZ44" s="192" t="str">
        <f t="shared" si="58"/>
        <v>--</v>
      </c>
      <c r="JA44" s="192" t="str">
        <f t="shared" si="58"/>
        <v>--</v>
      </c>
      <c r="JB44" s="192" t="str">
        <f t="shared" si="58"/>
        <v>--</v>
      </c>
      <c r="JC44" s="243">
        <v>2.6315789473684199</v>
      </c>
      <c r="JD44" s="243">
        <v>7.4380165289256199</v>
      </c>
      <c r="JE44" s="243">
        <v>16.425120772946901</v>
      </c>
      <c r="JF44" s="243">
        <v>2.6615969581749002</v>
      </c>
      <c r="JG44" s="243">
        <v>6.6666666666666696</v>
      </c>
      <c r="JH44" s="243">
        <v>13.207547169811299</v>
      </c>
      <c r="JI44" s="247">
        <v>0.52910052910052896</v>
      </c>
      <c r="JJ44" s="243">
        <v>4.95867768595041</v>
      </c>
      <c r="JK44" s="243">
        <v>9.1787439613526605</v>
      </c>
      <c r="JL44" s="247">
        <v>0.76045627376425895</v>
      </c>
      <c r="JM44" s="243">
        <v>3.13725490196079</v>
      </c>
      <c r="JN44" s="243">
        <v>5.1886792452830202</v>
      </c>
      <c r="JO44" s="219">
        <v>6.3492063492063497</v>
      </c>
      <c r="JP44" s="219">
        <v>5.8333333333333304</v>
      </c>
      <c r="JQ44" s="219">
        <v>27.536231884058001</v>
      </c>
      <c r="JR44" s="219">
        <v>3.0534351145038201</v>
      </c>
      <c r="JS44" s="219">
        <v>12.4513618677043</v>
      </c>
      <c r="JT44" s="219">
        <v>26.760563380281699</v>
      </c>
      <c r="JU44" s="219">
        <v>2.64550264550265</v>
      </c>
      <c r="JV44" s="219">
        <v>4.5833333333333304</v>
      </c>
      <c r="JW44" s="219">
        <v>17.3913043478261</v>
      </c>
      <c r="JX44" s="219">
        <v>1.90114068441065</v>
      </c>
      <c r="JY44" s="219">
        <v>6.2015503875968996</v>
      </c>
      <c r="JZ44" s="219">
        <v>18.224299065420599</v>
      </c>
      <c r="KA44" s="223">
        <v>0.52910052910052896</v>
      </c>
      <c r="KB44" s="219">
        <v>1.27118644067797</v>
      </c>
      <c r="KC44" s="219">
        <v>1.93236714975846</v>
      </c>
      <c r="KD44" s="223">
        <v>0.76628352490421503</v>
      </c>
      <c r="KE44" s="219">
        <v>1.5686274509803899</v>
      </c>
      <c r="KF44" s="219">
        <v>1.40845070422535</v>
      </c>
      <c r="KG44" s="219">
        <v>0</v>
      </c>
      <c r="KH44" s="219">
        <v>1.6949152542372901</v>
      </c>
      <c r="KI44" s="219">
        <v>2.8985507246376798</v>
      </c>
      <c r="KJ44" s="219">
        <v>0</v>
      </c>
      <c r="KK44" s="219">
        <v>1.953125</v>
      </c>
      <c r="KL44" s="219">
        <v>1.40845070422535</v>
      </c>
      <c r="KM44" s="219">
        <v>0</v>
      </c>
      <c r="KN44" s="223">
        <v>0.42553191489361702</v>
      </c>
      <c r="KO44" s="219">
        <v>2.4154589371980699</v>
      </c>
      <c r="KP44" s="219">
        <v>0</v>
      </c>
      <c r="KQ44" s="223">
        <v>0.39370078740157499</v>
      </c>
      <c r="KR44" s="223">
        <v>0.94786729857819896</v>
      </c>
      <c r="KS44" s="219">
        <v>0</v>
      </c>
      <c r="KT44" s="219">
        <v>1.27659574468085</v>
      </c>
      <c r="KU44" s="223">
        <v>0.48309178743961401</v>
      </c>
      <c r="KV44" s="219">
        <v>0</v>
      </c>
      <c r="KW44" s="219">
        <v>1.5625</v>
      </c>
      <c r="KX44" s="223">
        <v>0.93896713615023497</v>
      </c>
      <c r="KY44" s="219">
        <v>0</v>
      </c>
      <c r="KZ44" s="223">
        <v>0.85106382978723505</v>
      </c>
      <c r="LA44" s="223">
        <v>0.48309178743961401</v>
      </c>
      <c r="LB44" s="219">
        <v>0</v>
      </c>
      <c r="LC44" s="223">
        <v>0.78125</v>
      </c>
      <c r="LD44" s="219">
        <v>1.88679245283019</v>
      </c>
      <c r="LE44" s="219">
        <v>0</v>
      </c>
      <c r="LF44" s="223">
        <v>0.85106382978723405</v>
      </c>
      <c r="LG44" s="223">
        <v>0.48309178743961401</v>
      </c>
      <c r="LH44" s="219">
        <v>0</v>
      </c>
      <c r="LI44" s="223">
        <v>0.78431372549019596</v>
      </c>
      <c r="LJ44" s="223">
        <v>0.93896713615023497</v>
      </c>
      <c r="LK44" s="219">
        <v>0</v>
      </c>
      <c r="LL44" s="223">
        <v>0.84745762711864503</v>
      </c>
      <c r="LM44" s="223">
        <v>0.96618357487922701</v>
      </c>
      <c r="LN44" s="219">
        <v>0</v>
      </c>
      <c r="LO44" s="223">
        <v>0.78431372549019596</v>
      </c>
      <c r="LP44" s="223">
        <v>0.93896713615023497</v>
      </c>
      <c r="LQ44" s="219">
        <v>0</v>
      </c>
      <c r="LR44" s="223">
        <v>0.42372881355932202</v>
      </c>
      <c r="LS44" s="219">
        <v>2.4154589371980699</v>
      </c>
      <c r="LT44" s="223">
        <v>0.76923076923076905</v>
      </c>
      <c r="LU44" s="219">
        <v>2.34375</v>
      </c>
      <c r="LV44" s="219">
        <v>7.5471698113207504</v>
      </c>
      <c r="LW44" s="219">
        <v>0</v>
      </c>
      <c r="LX44" s="219">
        <v>1.6949152542372901</v>
      </c>
      <c r="LY44" s="219">
        <v>3.8647342995169098</v>
      </c>
      <c r="LZ44" s="219">
        <v>1.5325670498084301</v>
      </c>
      <c r="MA44" s="219">
        <v>1.1764705882352899</v>
      </c>
      <c r="MB44" s="219">
        <v>5.1643192488262901</v>
      </c>
      <c r="MC44" s="219">
        <v>0</v>
      </c>
      <c r="MD44" s="223">
        <v>0.42372881355932202</v>
      </c>
      <c r="ME44" s="223">
        <v>0.96618357487922801</v>
      </c>
      <c r="MF44" s="219">
        <v>0</v>
      </c>
      <c r="MG44" s="223">
        <v>0.78125</v>
      </c>
      <c r="MH44" s="219">
        <v>1.40845070422535</v>
      </c>
      <c r="MI44" s="190" t="str">
        <f t="shared" si="59"/>
        <v>--</v>
      </c>
      <c r="MJ44" s="190" t="str">
        <f t="shared" si="59"/>
        <v>--</v>
      </c>
      <c r="MK44" s="190" t="str">
        <f t="shared" si="59"/>
        <v>--</v>
      </c>
      <c r="ML44" s="190" t="str">
        <f t="shared" si="59"/>
        <v>--</v>
      </c>
      <c r="MM44" s="190" t="str">
        <f t="shared" si="59"/>
        <v>--</v>
      </c>
      <c r="MN44" s="190" t="str">
        <f t="shared" si="59"/>
        <v>--</v>
      </c>
      <c r="MO44" s="190" t="str">
        <f t="shared" si="59"/>
        <v>--</v>
      </c>
      <c r="MP44" s="190" t="str">
        <f t="shared" si="59"/>
        <v>--</v>
      </c>
      <c r="MQ44" s="190" t="str">
        <f t="shared" si="59"/>
        <v>--</v>
      </c>
      <c r="MR44" s="190" t="str">
        <f t="shared" si="59"/>
        <v>--</v>
      </c>
      <c r="MS44" s="190" t="str">
        <f t="shared" si="60"/>
        <v>--</v>
      </c>
      <c r="MT44" s="190" t="str">
        <f t="shared" si="60"/>
        <v>--</v>
      </c>
      <c r="MU44" s="190" t="str">
        <f t="shared" si="60"/>
        <v>--</v>
      </c>
      <c r="MV44" s="190" t="str">
        <f t="shared" si="60"/>
        <v>--</v>
      </c>
      <c r="MW44" s="190" t="str">
        <f t="shared" si="60"/>
        <v>--</v>
      </c>
      <c r="MX44" s="190" t="str">
        <f t="shared" si="60"/>
        <v>--</v>
      </c>
      <c r="MY44" s="190" t="str">
        <f t="shared" si="60"/>
        <v>--</v>
      </c>
      <c r="MZ44" s="190" t="str">
        <f t="shared" si="60"/>
        <v>--</v>
      </c>
      <c r="NA44" s="190" t="str">
        <f t="shared" si="60"/>
        <v>--</v>
      </c>
      <c r="NB44" s="190" t="str">
        <f t="shared" si="60"/>
        <v>--</v>
      </c>
      <c r="NC44" s="190" t="str">
        <f t="shared" si="61"/>
        <v>--</v>
      </c>
      <c r="ND44" s="190" t="str">
        <f t="shared" si="61"/>
        <v>--</v>
      </c>
      <c r="NE44" s="190" t="str">
        <f t="shared" si="61"/>
        <v>--</v>
      </c>
      <c r="NF44" s="190" t="str">
        <f t="shared" si="61"/>
        <v>--</v>
      </c>
      <c r="NG44" s="190" t="str">
        <f t="shared" si="61"/>
        <v>--</v>
      </c>
      <c r="NH44" s="190" t="str">
        <f t="shared" si="61"/>
        <v>--</v>
      </c>
      <c r="NI44" s="190" t="str">
        <f t="shared" si="61"/>
        <v>--</v>
      </c>
      <c r="NJ44" s="190" t="str">
        <f t="shared" si="61"/>
        <v>--</v>
      </c>
      <c r="NL44" s="378" t="str">
        <f t="shared" si="4"/>
        <v>--</v>
      </c>
      <c r="NM44" s="381">
        <v>3.7267080745341628</v>
      </c>
      <c r="NN44" s="381">
        <v>2.7624309392265198</v>
      </c>
      <c r="NO44" s="381">
        <v>8.2278481012658258</v>
      </c>
      <c r="NP44" s="378" t="str">
        <f t="shared" si="5"/>
        <v>--</v>
      </c>
      <c r="NQ44" s="381">
        <v>0.73260073260073255</v>
      </c>
      <c r="NR44" s="378" t="str">
        <f t="shared" si="6"/>
        <v>--</v>
      </c>
      <c r="NS44" s="381">
        <v>7.1684587813620047</v>
      </c>
      <c r="NT44" s="378" t="str">
        <f t="shared" si="7"/>
        <v>--</v>
      </c>
      <c r="NU44" s="381">
        <v>15.920398009950256</v>
      </c>
      <c r="NV44" s="378" t="str">
        <f t="shared" si="8"/>
        <v>--</v>
      </c>
      <c r="NW44" s="381">
        <v>0.72463768115942051</v>
      </c>
      <c r="NX44" s="378" t="str">
        <f t="shared" si="9"/>
        <v>--</v>
      </c>
      <c r="NY44" s="381">
        <v>5.6603773584905666</v>
      </c>
      <c r="NZ44" s="378" t="str">
        <f t="shared" si="10"/>
        <v>--</v>
      </c>
      <c r="OA44" s="381">
        <v>17.088607594936711</v>
      </c>
      <c r="OB44" s="378" t="str">
        <f t="shared" si="11"/>
        <v>--</v>
      </c>
      <c r="OC44" s="378" t="str">
        <f t="shared" si="11"/>
        <v>--</v>
      </c>
      <c r="OD44" s="381">
        <v>1.0526315789473684</v>
      </c>
      <c r="OE44" s="381">
        <v>3.3057851239669409</v>
      </c>
      <c r="OF44" s="381">
        <v>10.628019323671504</v>
      </c>
      <c r="OG44" s="378" t="str">
        <f t="shared" si="62"/>
        <v>--</v>
      </c>
      <c r="OH44" s="378" t="str">
        <f t="shared" si="62"/>
        <v>--</v>
      </c>
      <c r="OI44" s="378" t="str">
        <f t="shared" si="62"/>
        <v>--</v>
      </c>
      <c r="OJ44" s="381">
        <v>0.76335877862595436</v>
      </c>
      <c r="OK44" s="381">
        <v>2.3529411764705879</v>
      </c>
      <c r="OL44" s="381">
        <v>7.5471698113207566</v>
      </c>
      <c r="OM44" s="378" t="str">
        <f t="shared" si="63"/>
        <v>--</v>
      </c>
      <c r="ON44" s="378" t="str">
        <f t="shared" si="63"/>
        <v>--</v>
      </c>
      <c r="OO44" s="378" t="str">
        <f t="shared" si="63"/>
        <v>--</v>
      </c>
      <c r="OP44" s="381">
        <v>1.2422360248447206</v>
      </c>
      <c r="OQ44" s="381">
        <v>2.2099447513812152</v>
      </c>
      <c r="OR44" s="381">
        <v>5.7692307692307709</v>
      </c>
      <c r="OS44" s="378" t="str">
        <f t="shared" si="64"/>
        <v>--</v>
      </c>
      <c r="OT44" s="378" t="str">
        <f t="shared" si="64"/>
        <v>--</v>
      </c>
      <c r="OU44" s="381">
        <v>1.2500000000000002</v>
      </c>
      <c r="OV44" s="381">
        <v>1.1173184357541901</v>
      </c>
      <c r="OW44" s="381">
        <v>6.918238993710693</v>
      </c>
      <c r="OX44" s="378" t="str">
        <f t="shared" si="15"/>
        <v>--</v>
      </c>
      <c r="OY44" s="381">
        <v>3.8022813688212929</v>
      </c>
      <c r="OZ44" s="381">
        <v>9.4117647058823568</v>
      </c>
      <c r="PA44" s="381">
        <v>15.962441314553994</v>
      </c>
      <c r="PB44" s="378" t="str">
        <f t="shared" si="16"/>
        <v>--</v>
      </c>
      <c r="PC44" s="381">
        <v>16.149068322981364</v>
      </c>
      <c r="PD44" s="381">
        <v>18.784530386740339</v>
      </c>
      <c r="PE44" s="381">
        <v>28.750000000000007</v>
      </c>
      <c r="PF44" s="378" t="str">
        <f t="shared" si="17"/>
        <v>--</v>
      </c>
      <c r="PG44" s="381">
        <v>7.6923076923076961</v>
      </c>
      <c r="PH44" s="381">
        <v>11.111111111111109</v>
      </c>
      <c r="PI44" s="381">
        <v>28.481012658227847</v>
      </c>
      <c r="PJ44" s="378" t="str">
        <f t="shared" si="18"/>
        <v>--</v>
      </c>
      <c r="PK44" s="381">
        <v>3.7267080745341628</v>
      </c>
      <c r="PL44" s="381">
        <v>9.9447513812154753</v>
      </c>
      <c r="PM44" s="381">
        <v>20.125786163522012</v>
      </c>
      <c r="PN44" s="378" t="str">
        <f t="shared" si="19"/>
        <v>--</v>
      </c>
      <c r="PO44" s="381">
        <v>4.3478260869565233</v>
      </c>
      <c r="PP44" s="381">
        <v>0.55555555555555558</v>
      </c>
      <c r="PQ44" s="381">
        <v>1.2500000000000002</v>
      </c>
      <c r="PR44" s="378" t="str">
        <f t="shared" si="20"/>
        <v>--</v>
      </c>
      <c r="PS44" s="381">
        <v>0.6211180124223602</v>
      </c>
      <c r="PT44" s="381">
        <v>0.55555555555555558</v>
      </c>
      <c r="PU44" s="381">
        <v>0.62500000000000011</v>
      </c>
      <c r="PV44" s="378" t="str">
        <f t="shared" si="21"/>
        <v>--</v>
      </c>
      <c r="PW44" s="381">
        <v>0.6211180124223602</v>
      </c>
      <c r="PX44" s="381">
        <v>0</v>
      </c>
      <c r="PY44" s="381">
        <v>0</v>
      </c>
      <c r="PZ44" s="378" t="str">
        <f t="shared" si="22"/>
        <v>--</v>
      </c>
      <c r="QA44" s="381">
        <v>0</v>
      </c>
      <c r="QB44" s="381">
        <v>0</v>
      </c>
      <c r="QC44" s="381">
        <v>0</v>
      </c>
      <c r="QD44" s="378" t="str">
        <f t="shared" si="23"/>
        <v>--</v>
      </c>
      <c r="QE44" s="381">
        <v>0</v>
      </c>
      <c r="QF44" s="381">
        <v>0</v>
      </c>
      <c r="QG44" s="381">
        <v>0</v>
      </c>
      <c r="QH44" s="378" t="str">
        <f t="shared" si="24"/>
        <v>--</v>
      </c>
      <c r="QI44" s="381">
        <v>0</v>
      </c>
      <c r="QJ44" s="381">
        <v>0</v>
      </c>
      <c r="QK44" s="381">
        <v>0</v>
      </c>
    </row>
    <row r="45" spans="1:453" x14ac:dyDescent="0.25">
      <c r="A45" s="114">
        <v>41</v>
      </c>
      <c r="B45" s="93" t="s">
        <v>41</v>
      </c>
      <c r="C45" s="189">
        <v>1.6393442622950816</v>
      </c>
      <c r="D45" s="189">
        <v>30.088495575221234</v>
      </c>
      <c r="E45" s="189">
        <v>46.153846153846175</v>
      </c>
      <c r="F45" s="189">
        <v>4.3478260869565215</v>
      </c>
      <c r="G45" s="189">
        <v>36.842105263157904</v>
      </c>
      <c r="H45" s="189">
        <v>30.909090909090914</v>
      </c>
      <c r="I45" s="189">
        <v>0</v>
      </c>
      <c r="J45" s="189">
        <v>17.857142857142861</v>
      </c>
      <c r="K45" s="189">
        <v>31.428571428571427</v>
      </c>
      <c r="L45" s="189">
        <v>0</v>
      </c>
      <c r="M45" s="190">
        <v>9.9999999999999982</v>
      </c>
      <c r="N45" s="190">
        <v>28.169014084507033</v>
      </c>
      <c r="O45" s="190">
        <v>0</v>
      </c>
      <c r="P45" s="190">
        <v>14.545454545454545</v>
      </c>
      <c r="Q45" s="190">
        <v>30.158730158730155</v>
      </c>
      <c r="R45" s="190" t="s">
        <v>286</v>
      </c>
      <c r="S45" s="190" t="s">
        <v>286</v>
      </c>
      <c r="T45" s="190" t="s">
        <v>286</v>
      </c>
      <c r="U45" s="190">
        <v>4.3478260869565215</v>
      </c>
      <c r="V45" s="190">
        <v>35.714285714285715</v>
      </c>
      <c r="W45" s="190">
        <v>29.629629629629623</v>
      </c>
      <c r="X45" s="190">
        <v>0</v>
      </c>
      <c r="Y45" s="190">
        <v>15.476190476190483</v>
      </c>
      <c r="Z45" s="190">
        <v>30.434782608695652</v>
      </c>
      <c r="AA45" s="190">
        <v>0</v>
      </c>
      <c r="AB45" s="132">
        <v>12.345679012345679</v>
      </c>
      <c r="AC45" s="132">
        <v>31.506849315068497</v>
      </c>
      <c r="AD45" s="132">
        <v>0</v>
      </c>
      <c r="AE45" s="132">
        <v>16.071428571428566</v>
      </c>
      <c r="AF45" s="190">
        <v>30.158730158730155</v>
      </c>
      <c r="AG45" s="189">
        <v>0</v>
      </c>
      <c r="AH45" s="189">
        <v>5.3097345132743383</v>
      </c>
      <c r="AI45" s="191">
        <v>9.615384615384615</v>
      </c>
      <c r="AJ45" s="191">
        <v>0</v>
      </c>
      <c r="AK45" s="190">
        <v>7.0175438596491233</v>
      </c>
      <c r="AL45" s="190">
        <v>1.8181818181818179</v>
      </c>
      <c r="AM45" s="190">
        <v>0</v>
      </c>
      <c r="AN45" s="190">
        <v>1.19047619047619</v>
      </c>
      <c r="AO45" s="190">
        <v>4.2857142857142856</v>
      </c>
      <c r="AP45" s="190">
        <v>0</v>
      </c>
      <c r="AQ45" s="190">
        <v>0</v>
      </c>
      <c r="AR45" s="190">
        <v>9.8591549295774659</v>
      </c>
      <c r="AS45" s="190">
        <v>0</v>
      </c>
      <c r="AT45" s="190">
        <v>1.8181818181818181</v>
      </c>
      <c r="AU45" s="190">
        <v>6.3492063492063497</v>
      </c>
      <c r="AV45" s="190" t="s">
        <v>286</v>
      </c>
      <c r="AW45" s="190" t="s">
        <v>286</v>
      </c>
      <c r="AX45" s="132" t="s">
        <v>286</v>
      </c>
      <c r="AY45" s="132" t="s">
        <v>286</v>
      </c>
      <c r="AZ45" s="132" t="s">
        <v>286</v>
      </c>
      <c r="BA45" s="132" t="s">
        <v>286</v>
      </c>
      <c r="BB45" s="190" t="s">
        <v>286</v>
      </c>
      <c r="BC45" s="132" t="s">
        <v>286</v>
      </c>
      <c r="BD45" s="132" t="s">
        <v>286</v>
      </c>
      <c r="BE45" s="132">
        <v>0</v>
      </c>
      <c r="BF45" s="132">
        <v>4.9382716049382696</v>
      </c>
      <c r="BG45" s="190">
        <v>13.888888888888889</v>
      </c>
      <c r="BH45" s="132">
        <v>2.6315789473684204</v>
      </c>
      <c r="BI45" s="132">
        <v>0</v>
      </c>
      <c r="BJ45" s="132">
        <v>15.87301587301587</v>
      </c>
      <c r="BK45" s="132">
        <v>0</v>
      </c>
      <c r="BL45" s="190">
        <v>6.4814814814814836</v>
      </c>
      <c r="BM45" s="132">
        <v>11.764705882352935</v>
      </c>
      <c r="BN45" s="192">
        <v>0</v>
      </c>
      <c r="BO45" s="192">
        <v>14.814814814814813</v>
      </c>
      <c r="BP45" s="192">
        <v>16.071428571428569</v>
      </c>
      <c r="BQ45" s="190">
        <v>0</v>
      </c>
      <c r="BR45" s="132">
        <v>3.7037037037037042</v>
      </c>
      <c r="BS45" s="132">
        <v>11.764705882352946</v>
      </c>
      <c r="BT45" s="132">
        <v>0</v>
      </c>
      <c r="BU45" s="190">
        <v>2.4999999999999991</v>
      </c>
      <c r="BV45" s="132">
        <v>13.888888888888889</v>
      </c>
      <c r="BW45" s="132">
        <v>0</v>
      </c>
      <c r="BX45" s="132">
        <v>5.5555555555555571</v>
      </c>
      <c r="BY45" s="190">
        <v>16.129032258064516</v>
      </c>
      <c r="BZ45" s="132">
        <v>0</v>
      </c>
      <c r="CA45" s="132">
        <v>3.7037037037037042</v>
      </c>
      <c r="CB45" s="132">
        <v>5.8823529411764701</v>
      </c>
      <c r="CC45" s="190">
        <v>0</v>
      </c>
      <c r="CD45" s="132">
        <v>9.2592592592592613</v>
      </c>
      <c r="CE45" s="132">
        <v>5.3571428571428577</v>
      </c>
      <c r="CF45" s="132">
        <v>0</v>
      </c>
      <c r="CG45" s="190">
        <v>1.2345679012345674</v>
      </c>
      <c r="CH45" s="132">
        <v>10.294117647058824</v>
      </c>
      <c r="CI45" s="132">
        <v>0</v>
      </c>
      <c r="CJ45" s="132">
        <v>0</v>
      </c>
      <c r="CK45" s="132">
        <v>6.9444444444444438</v>
      </c>
      <c r="CL45" s="132">
        <v>0</v>
      </c>
      <c r="CM45" s="132">
        <v>1.8518518518518516</v>
      </c>
      <c r="CN45" s="132">
        <v>4.8387096774193559</v>
      </c>
      <c r="CO45" s="132">
        <v>5.0000000000000009</v>
      </c>
      <c r="CP45" s="190">
        <v>4.587155963302755</v>
      </c>
      <c r="CQ45" s="132">
        <v>0</v>
      </c>
      <c r="CR45" s="132">
        <v>0</v>
      </c>
      <c r="CS45" s="192">
        <v>0</v>
      </c>
      <c r="CT45" s="192">
        <v>3.5714285714285707</v>
      </c>
      <c r="CU45" s="190">
        <v>0</v>
      </c>
      <c r="CV45" s="132">
        <v>2.4691358024691348</v>
      </c>
      <c r="CW45" s="132">
        <v>1.4285714285714286</v>
      </c>
      <c r="CX45" s="192">
        <v>1.587301587301587</v>
      </c>
      <c r="CY45" s="192">
        <v>2.5316455696202524</v>
      </c>
      <c r="CZ45" s="190">
        <v>4.166666666666667</v>
      </c>
      <c r="DA45" s="132">
        <v>0</v>
      </c>
      <c r="DB45" s="132">
        <v>1.9230769230769229</v>
      </c>
      <c r="DC45" s="192">
        <v>1.6393442622950816</v>
      </c>
      <c r="DD45" s="192" t="s">
        <v>286</v>
      </c>
      <c r="DE45" s="190">
        <v>0.91743119266055051</v>
      </c>
      <c r="DF45" s="132">
        <v>0</v>
      </c>
      <c r="DG45" s="132" t="s">
        <v>286</v>
      </c>
      <c r="DH45" s="192">
        <v>5.5555555555555571</v>
      </c>
      <c r="DI45" s="192">
        <v>1.7857142857142854</v>
      </c>
      <c r="DJ45" s="190" t="s">
        <v>286</v>
      </c>
      <c r="DK45" s="132">
        <v>1.2345679012345674</v>
      </c>
      <c r="DL45" s="132">
        <v>1.4285714285714284</v>
      </c>
      <c r="DM45" s="132" t="s">
        <v>286</v>
      </c>
      <c r="DN45" s="132">
        <v>1.2658227848101262</v>
      </c>
      <c r="DO45" s="190">
        <v>2.7777777777777777</v>
      </c>
      <c r="DP45" s="132" t="s">
        <v>286</v>
      </c>
      <c r="DQ45" s="132">
        <v>0</v>
      </c>
      <c r="DR45" s="132">
        <v>1.6129032258064513</v>
      </c>
      <c r="DS45" s="132" t="s">
        <v>286</v>
      </c>
      <c r="DT45" s="190" t="s">
        <v>286</v>
      </c>
      <c r="DU45" s="194" t="s">
        <v>286</v>
      </c>
      <c r="DV45" s="194" t="s">
        <v>286</v>
      </c>
      <c r="DW45" s="192">
        <v>3.7037037037037033</v>
      </c>
      <c r="DX45" s="194">
        <v>1.7857142857142854</v>
      </c>
      <c r="DY45" s="190" t="s">
        <v>286</v>
      </c>
      <c r="DZ45" s="190">
        <v>0</v>
      </c>
      <c r="EA45" s="190">
        <v>1.4285714285714284</v>
      </c>
      <c r="EB45" s="190" t="s">
        <v>286</v>
      </c>
      <c r="EC45" s="190">
        <v>0</v>
      </c>
      <c r="ED45" s="190">
        <v>2.7777777777777777</v>
      </c>
      <c r="EE45" s="190" t="s">
        <v>286</v>
      </c>
      <c r="EF45" s="190">
        <v>0</v>
      </c>
      <c r="EG45" s="190">
        <v>0</v>
      </c>
      <c r="EH45" s="190" t="s">
        <v>286</v>
      </c>
      <c r="EI45" s="190">
        <v>0.91743119266055051</v>
      </c>
      <c r="EJ45" s="190">
        <v>0.98039215686274495</v>
      </c>
      <c r="EK45" s="190" t="s">
        <v>286</v>
      </c>
      <c r="EL45" s="132">
        <v>5.5555555555555571</v>
      </c>
      <c r="EM45" s="132">
        <v>1.7857142857142854</v>
      </c>
      <c r="EN45" s="132" t="s">
        <v>286</v>
      </c>
      <c r="EO45" s="132">
        <v>0</v>
      </c>
      <c r="EP45" s="190">
        <v>0</v>
      </c>
      <c r="EQ45" s="132" t="s">
        <v>286</v>
      </c>
      <c r="ER45" s="132">
        <v>0</v>
      </c>
      <c r="ES45" s="132">
        <v>4.166666666666667</v>
      </c>
      <c r="ET45" s="132" t="s">
        <v>286</v>
      </c>
      <c r="EU45" s="190">
        <v>0</v>
      </c>
      <c r="EV45" s="132">
        <v>3.2258064516129026</v>
      </c>
      <c r="EW45" s="132" t="s">
        <v>286</v>
      </c>
      <c r="EX45" s="132">
        <v>0.91743119266055051</v>
      </c>
      <c r="EY45" s="132">
        <v>0.98039215686274506</v>
      </c>
      <c r="EZ45" s="190" t="s">
        <v>286</v>
      </c>
      <c r="FA45" s="132">
        <v>5.5555555555555571</v>
      </c>
      <c r="FB45" s="132">
        <v>1.7857142857142854</v>
      </c>
      <c r="FC45" s="132" t="s">
        <v>286</v>
      </c>
      <c r="FD45" s="132">
        <v>0</v>
      </c>
      <c r="FE45" s="190">
        <v>1.4285714285714286</v>
      </c>
      <c r="FF45" s="132" t="s">
        <v>286</v>
      </c>
      <c r="FG45" s="132">
        <v>0</v>
      </c>
      <c r="FH45" s="132">
        <v>2.7777777777777777</v>
      </c>
      <c r="FI45" s="132" t="s">
        <v>286</v>
      </c>
      <c r="FJ45" s="190">
        <v>0</v>
      </c>
      <c r="FK45" s="132">
        <v>0</v>
      </c>
      <c r="FL45" s="132" t="s">
        <v>286</v>
      </c>
      <c r="FM45" s="132" t="s">
        <v>286</v>
      </c>
      <c r="FN45" s="132" t="s">
        <v>286</v>
      </c>
      <c r="FO45" s="190" t="s">
        <v>286</v>
      </c>
      <c r="FP45" s="132">
        <v>5.5555555555555571</v>
      </c>
      <c r="FQ45" s="132">
        <v>1.7857142857142854</v>
      </c>
      <c r="FR45" s="132" t="s">
        <v>286</v>
      </c>
      <c r="FS45" s="132">
        <v>0</v>
      </c>
      <c r="FT45" s="190">
        <v>0</v>
      </c>
      <c r="FU45" s="132" t="s">
        <v>286</v>
      </c>
      <c r="FV45" s="132">
        <v>0</v>
      </c>
      <c r="FW45" s="132">
        <v>4.166666666666667</v>
      </c>
      <c r="FX45" s="132" t="s">
        <v>286</v>
      </c>
      <c r="FY45" s="190">
        <v>0</v>
      </c>
      <c r="FZ45" s="132">
        <v>1.6129032258064513</v>
      </c>
      <c r="GA45" s="132" t="s">
        <v>286</v>
      </c>
      <c r="GB45" s="132" t="s">
        <v>286</v>
      </c>
      <c r="GC45" s="132" t="s">
        <v>286</v>
      </c>
      <c r="GD45" s="190" t="s">
        <v>286</v>
      </c>
      <c r="GE45" s="132" t="s">
        <v>286</v>
      </c>
      <c r="GF45" s="132" t="s">
        <v>286</v>
      </c>
      <c r="GG45" s="132" t="s">
        <v>286</v>
      </c>
      <c r="GH45" s="132" t="s">
        <v>286</v>
      </c>
      <c r="GI45" s="190" t="s">
        <v>286</v>
      </c>
      <c r="GJ45" s="132" t="s">
        <v>286</v>
      </c>
      <c r="GK45" s="132">
        <v>0</v>
      </c>
      <c r="GL45" s="132">
        <v>4.1666666666666661</v>
      </c>
      <c r="GM45" s="197" t="s">
        <v>286</v>
      </c>
      <c r="GN45" s="190">
        <v>1.9230769230769229</v>
      </c>
      <c r="GO45" s="132">
        <v>1.6129032258064513</v>
      </c>
      <c r="GP45" s="132" t="s">
        <v>286</v>
      </c>
      <c r="GQ45" s="132" t="s">
        <v>286</v>
      </c>
      <c r="GR45" s="132" t="s">
        <v>286</v>
      </c>
      <c r="GS45" s="190" t="s">
        <v>286</v>
      </c>
      <c r="GT45" s="132" t="s">
        <v>286</v>
      </c>
      <c r="GU45" s="132" t="s">
        <v>286</v>
      </c>
      <c r="GV45" s="132" t="s">
        <v>286</v>
      </c>
      <c r="GW45" s="132" t="s">
        <v>286</v>
      </c>
      <c r="GX45" s="190" t="s">
        <v>286</v>
      </c>
      <c r="GY45" s="190" t="s">
        <v>286</v>
      </c>
      <c r="GZ45" s="190">
        <v>1.2658227848101262</v>
      </c>
      <c r="HA45" s="190">
        <v>4.166666666666667</v>
      </c>
      <c r="HB45" s="190" t="s">
        <v>286</v>
      </c>
      <c r="HC45" s="190">
        <v>1.9230769230769229</v>
      </c>
      <c r="HD45" s="190">
        <v>3.2786885245901631</v>
      </c>
      <c r="HE45" s="190" t="s">
        <v>286</v>
      </c>
      <c r="HF45" s="190" t="s">
        <v>286</v>
      </c>
      <c r="HG45" s="190" t="s">
        <v>286</v>
      </c>
      <c r="HH45" s="190" t="s">
        <v>286</v>
      </c>
      <c r="HI45" s="190" t="s">
        <v>286</v>
      </c>
      <c r="HJ45" s="190" t="s">
        <v>286</v>
      </c>
      <c r="HK45" s="190" t="s">
        <v>286</v>
      </c>
      <c r="HL45" s="132" t="s">
        <v>286</v>
      </c>
      <c r="HM45" s="132" t="s">
        <v>286</v>
      </c>
      <c r="HN45" s="132" t="s">
        <v>286</v>
      </c>
      <c r="HO45" s="132">
        <v>1.2658227848101262</v>
      </c>
      <c r="HP45" s="190">
        <v>4.1666666666666661</v>
      </c>
      <c r="HQ45" s="132" t="s">
        <v>286</v>
      </c>
      <c r="HR45" s="132">
        <v>1.9230769230769229</v>
      </c>
      <c r="HS45" s="132">
        <v>1.6393442622950816</v>
      </c>
      <c r="HT45" s="196" t="s">
        <v>286</v>
      </c>
      <c r="HU45" s="190">
        <v>0.91743119266055051</v>
      </c>
      <c r="HV45" s="192">
        <v>0.98039215686274506</v>
      </c>
      <c r="HW45" s="192" t="s">
        <v>286</v>
      </c>
      <c r="HX45" s="192">
        <v>5.5555555555555571</v>
      </c>
      <c r="HY45" s="192">
        <v>5.3571428571428585</v>
      </c>
      <c r="HZ45" s="192" t="s">
        <v>286</v>
      </c>
      <c r="IA45" s="192">
        <v>0</v>
      </c>
      <c r="IB45" s="192">
        <v>2.8571428571428572</v>
      </c>
      <c r="IC45" s="192" t="s">
        <v>286</v>
      </c>
      <c r="ID45" s="192">
        <v>1.2658227848101262</v>
      </c>
      <c r="IE45" s="192">
        <v>4.166666666666667</v>
      </c>
      <c r="IF45" s="192" t="s">
        <v>286</v>
      </c>
      <c r="IG45" s="192">
        <v>1.9230769230769229</v>
      </c>
      <c r="IH45" s="192">
        <v>1.6393442622950816</v>
      </c>
      <c r="II45" s="192">
        <v>1.6393442622950816</v>
      </c>
      <c r="IJ45" s="192">
        <v>0.91743119266055051</v>
      </c>
      <c r="IK45" s="192">
        <v>0.98039215686274495</v>
      </c>
      <c r="IL45" s="192">
        <v>0</v>
      </c>
      <c r="IM45" s="192">
        <v>3.7037037037037033</v>
      </c>
      <c r="IN45" s="192">
        <v>7.1428571428571415</v>
      </c>
      <c r="IO45" s="192">
        <v>0</v>
      </c>
      <c r="IP45" s="192">
        <v>2.4691358024691348</v>
      </c>
      <c r="IQ45" s="192">
        <v>1.4285714285714286</v>
      </c>
      <c r="IR45" s="192">
        <v>1.5624999999999998</v>
      </c>
      <c r="IS45" s="192" t="s">
        <v>286</v>
      </c>
      <c r="IT45" s="192" t="s">
        <v>286</v>
      </c>
      <c r="IU45" s="192">
        <v>0</v>
      </c>
      <c r="IV45" s="192" t="s">
        <v>286</v>
      </c>
      <c r="IW45" s="192" t="s">
        <v>286</v>
      </c>
      <c r="IX45" s="192" t="str">
        <f t="shared" ref="IX45:JB54" si="65">"--"</f>
        <v>--</v>
      </c>
      <c r="IY45" s="192" t="str">
        <f t="shared" si="65"/>
        <v>--</v>
      </c>
      <c r="IZ45" s="192" t="str">
        <f t="shared" si="65"/>
        <v>--</v>
      </c>
      <c r="JA45" s="192" t="str">
        <f t="shared" si="65"/>
        <v>--</v>
      </c>
      <c r="JB45" s="192" t="str">
        <f t="shared" si="65"/>
        <v>--</v>
      </c>
      <c r="JC45" s="243">
        <v>2.7027027027027</v>
      </c>
      <c r="JD45" s="243">
        <v>5.2631578947368398</v>
      </c>
      <c r="JE45" s="243">
        <v>19.047619047619001</v>
      </c>
      <c r="JF45" s="243">
        <v>0</v>
      </c>
      <c r="JG45" s="243">
        <v>10.526315789473699</v>
      </c>
      <c r="JH45" s="243">
        <v>3.2258064516128999</v>
      </c>
      <c r="JI45" s="243">
        <v>0</v>
      </c>
      <c r="JJ45" s="243">
        <v>5.2631578947368398</v>
      </c>
      <c r="JK45" s="243">
        <v>14.285714285714301</v>
      </c>
      <c r="JL45" s="243">
        <v>0</v>
      </c>
      <c r="JM45" s="243">
        <v>5.2631578947368398</v>
      </c>
      <c r="JN45" s="243">
        <v>3.2258064516128999</v>
      </c>
      <c r="JO45" s="219">
        <v>8.1081081081081106</v>
      </c>
      <c r="JP45" s="219">
        <v>13.157894736842101</v>
      </c>
      <c r="JQ45" s="219">
        <v>23.8095238095238</v>
      </c>
      <c r="JR45" s="219">
        <v>0</v>
      </c>
      <c r="JS45" s="219">
        <v>5.4054054054053999</v>
      </c>
      <c r="JT45" s="219">
        <v>9.67741935483871</v>
      </c>
      <c r="JU45" s="219">
        <v>5.4054054054053999</v>
      </c>
      <c r="JV45" s="219">
        <v>10.526315789473699</v>
      </c>
      <c r="JW45" s="219">
        <v>11.9047619047619</v>
      </c>
      <c r="JX45" s="219">
        <v>0</v>
      </c>
      <c r="JY45" s="219">
        <v>8.1081081081081106</v>
      </c>
      <c r="JZ45" s="219">
        <v>3.2258064516128999</v>
      </c>
      <c r="KA45" s="219">
        <v>2.7777777777777799</v>
      </c>
      <c r="KB45" s="219">
        <v>0</v>
      </c>
      <c r="KC45" s="219">
        <v>4.7619047619047601</v>
      </c>
      <c r="KD45" s="219">
        <v>0</v>
      </c>
      <c r="KE45" s="219">
        <v>0</v>
      </c>
      <c r="KF45" s="219">
        <v>0</v>
      </c>
      <c r="KG45" s="219">
        <v>0</v>
      </c>
      <c r="KH45" s="219">
        <v>0</v>
      </c>
      <c r="KI45" s="219">
        <v>0</v>
      </c>
      <c r="KJ45" s="219">
        <v>0</v>
      </c>
      <c r="KK45" s="219">
        <v>0</v>
      </c>
      <c r="KL45" s="219">
        <v>0</v>
      </c>
      <c r="KM45" s="219">
        <v>0</v>
      </c>
      <c r="KN45" s="219">
        <v>0</v>
      </c>
      <c r="KO45" s="219">
        <v>0</v>
      </c>
      <c r="KP45" s="219">
        <v>0</v>
      </c>
      <c r="KQ45" s="219">
        <v>2.6315789473684199</v>
      </c>
      <c r="KR45" s="219">
        <v>0</v>
      </c>
      <c r="KS45" s="219">
        <v>0</v>
      </c>
      <c r="KT45" s="219">
        <v>0</v>
      </c>
      <c r="KU45" s="219">
        <v>0</v>
      </c>
      <c r="KV45" s="219">
        <v>0</v>
      </c>
      <c r="KW45" s="219">
        <v>2.6315789473684199</v>
      </c>
      <c r="KX45" s="219">
        <v>0</v>
      </c>
      <c r="KY45" s="219">
        <v>0</v>
      </c>
      <c r="KZ45" s="219">
        <v>0</v>
      </c>
      <c r="LA45" s="219">
        <v>0</v>
      </c>
      <c r="LB45" s="219">
        <v>0</v>
      </c>
      <c r="LC45" s="219">
        <v>0</v>
      </c>
      <c r="LD45" s="219">
        <v>0</v>
      </c>
      <c r="LE45" s="219">
        <v>0</v>
      </c>
      <c r="LF45" s="219">
        <v>0</v>
      </c>
      <c r="LG45" s="219">
        <v>2.38095238095238</v>
      </c>
      <c r="LH45" s="219">
        <v>0</v>
      </c>
      <c r="LI45" s="219">
        <v>0</v>
      </c>
      <c r="LJ45" s="219">
        <v>0</v>
      </c>
      <c r="LK45" s="219">
        <v>2.7777777777777799</v>
      </c>
      <c r="LL45" s="219">
        <v>0</v>
      </c>
      <c r="LM45" s="219">
        <v>2.38095238095238</v>
      </c>
      <c r="LN45" s="219">
        <v>0</v>
      </c>
      <c r="LO45" s="219">
        <v>0</v>
      </c>
      <c r="LP45" s="219">
        <v>3.2258064516128999</v>
      </c>
      <c r="LQ45" s="219">
        <v>2.7777777777777799</v>
      </c>
      <c r="LR45" s="219">
        <v>0</v>
      </c>
      <c r="LS45" s="219">
        <v>2.38095238095238</v>
      </c>
      <c r="LT45" s="219">
        <v>0</v>
      </c>
      <c r="LU45" s="219">
        <v>2.6315789473684199</v>
      </c>
      <c r="LV45" s="219">
        <v>0</v>
      </c>
      <c r="LW45" s="219">
        <v>2.7777777777777799</v>
      </c>
      <c r="LX45" s="219">
        <v>0</v>
      </c>
      <c r="LY45" s="219">
        <v>2.38095238095238</v>
      </c>
      <c r="LZ45" s="219">
        <v>0</v>
      </c>
      <c r="MA45" s="219">
        <v>0</v>
      </c>
      <c r="MB45" s="219">
        <v>0</v>
      </c>
      <c r="MC45" s="219">
        <v>2.7777777777777799</v>
      </c>
      <c r="MD45" s="219">
        <v>0</v>
      </c>
      <c r="ME45" s="219">
        <v>2.38095238095238</v>
      </c>
      <c r="MF45" s="219">
        <v>0</v>
      </c>
      <c r="MG45" s="219">
        <v>2.6315789473684199</v>
      </c>
      <c r="MH45" s="219">
        <v>0</v>
      </c>
      <c r="MI45" s="190" t="str">
        <f t="shared" ref="MI45:MR54" si="66">"--"</f>
        <v>--</v>
      </c>
      <c r="MJ45" s="190" t="str">
        <f t="shared" si="66"/>
        <v>--</v>
      </c>
      <c r="MK45" s="190" t="str">
        <f t="shared" si="66"/>
        <v>--</v>
      </c>
      <c r="ML45" s="190" t="str">
        <f t="shared" si="66"/>
        <v>--</v>
      </c>
      <c r="MM45" s="190" t="str">
        <f t="shared" si="66"/>
        <v>--</v>
      </c>
      <c r="MN45" s="190" t="str">
        <f t="shared" si="66"/>
        <v>--</v>
      </c>
      <c r="MO45" s="190" t="str">
        <f t="shared" si="66"/>
        <v>--</v>
      </c>
      <c r="MP45" s="190" t="str">
        <f t="shared" si="66"/>
        <v>--</v>
      </c>
      <c r="MQ45" s="190" t="str">
        <f t="shared" si="66"/>
        <v>--</v>
      </c>
      <c r="MR45" s="190" t="str">
        <f t="shared" si="66"/>
        <v>--</v>
      </c>
      <c r="MS45" s="190" t="str">
        <f t="shared" ref="MS45:NB54" si="67">"--"</f>
        <v>--</v>
      </c>
      <c r="MT45" s="190" t="str">
        <f t="shared" si="67"/>
        <v>--</v>
      </c>
      <c r="MU45" s="190" t="str">
        <f t="shared" si="67"/>
        <v>--</v>
      </c>
      <c r="MV45" s="190" t="str">
        <f t="shared" si="67"/>
        <v>--</v>
      </c>
      <c r="MW45" s="190" t="str">
        <f t="shared" si="67"/>
        <v>--</v>
      </c>
      <c r="MX45" s="190" t="str">
        <f t="shared" si="67"/>
        <v>--</v>
      </c>
      <c r="MY45" s="190" t="str">
        <f t="shared" si="67"/>
        <v>--</v>
      </c>
      <c r="MZ45" s="190" t="str">
        <f t="shared" si="67"/>
        <v>--</v>
      </c>
      <c r="NA45" s="190" t="str">
        <f t="shared" si="67"/>
        <v>--</v>
      </c>
      <c r="NB45" s="190" t="str">
        <f t="shared" si="67"/>
        <v>--</v>
      </c>
      <c r="NC45" s="190" t="str">
        <f t="shared" ref="NC45:NJ54" si="68">"--"</f>
        <v>--</v>
      </c>
      <c r="ND45" s="190" t="str">
        <f t="shared" si="68"/>
        <v>--</v>
      </c>
      <c r="NE45" s="190" t="str">
        <f t="shared" si="68"/>
        <v>--</v>
      </c>
      <c r="NF45" s="190" t="str">
        <f t="shared" si="68"/>
        <v>--</v>
      </c>
      <c r="NG45" s="190" t="str">
        <f t="shared" si="68"/>
        <v>--</v>
      </c>
      <c r="NH45" s="190" t="str">
        <f t="shared" si="68"/>
        <v>--</v>
      </c>
      <c r="NI45" s="190" t="str">
        <f t="shared" si="68"/>
        <v>--</v>
      </c>
      <c r="NJ45" s="190" t="str">
        <f t="shared" si="68"/>
        <v>--</v>
      </c>
      <c r="NL45" s="378" t="str">
        <f t="shared" si="4"/>
        <v>--</v>
      </c>
      <c r="NM45" s="381">
        <v>2.4999999999999996</v>
      </c>
      <c r="NN45" s="381">
        <v>10</v>
      </c>
      <c r="NO45" s="381">
        <v>13.513513513513514</v>
      </c>
      <c r="NP45" s="378" t="str">
        <f t="shared" si="5"/>
        <v>--</v>
      </c>
      <c r="NQ45" s="381">
        <v>0</v>
      </c>
      <c r="NR45" s="378" t="str">
        <f t="shared" si="6"/>
        <v>--</v>
      </c>
      <c r="NS45" s="381">
        <v>2.4691358024691348</v>
      </c>
      <c r="NT45" s="378" t="str">
        <f t="shared" si="7"/>
        <v>--</v>
      </c>
      <c r="NU45" s="381">
        <v>15.277777777777777</v>
      </c>
      <c r="NV45" s="378" t="str">
        <f t="shared" si="8"/>
        <v>--</v>
      </c>
      <c r="NW45" s="381">
        <v>0</v>
      </c>
      <c r="NX45" s="378" t="str">
        <f t="shared" si="9"/>
        <v>--</v>
      </c>
      <c r="NY45" s="381">
        <v>5.3571428571428594</v>
      </c>
      <c r="NZ45" s="378" t="str">
        <f t="shared" si="10"/>
        <v>--</v>
      </c>
      <c r="OA45" s="381">
        <v>12.698412698412698</v>
      </c>
      <c r="OB45" s="378" t="str">
        <f t="shared" si="11"/>
        <v>--</v>
      </c>
      <c r="OC45" s="378" t="str">
        <f t="shared" si="11"/>
        <v>--</v>
      </c>
      <c r="OD45" s="381">
        <v>0</v>
      </c>
      <c r="OE45" s="381">
        <v>2.6315789473684204</v>
      </c>
      <c r="OF45" s="381">
        <v>7.142857142857145</v>
      </c>
      <c r="OG45" s="378" t="str">
        <f t="shared" si="62"/>
        <v>--</v>
      </c>
      <c r="OH45" s="378" t="str">
        <f t="shared" si="62"/>
        <v>--</v>
      </c>
      <c r="OI45" s="378" t="str">
        <f t="shared" si="62"/>
        <v>--</v>
      </c>
      <c r="OJ45" s="381">
        <v>0</v>
      </c>
      <c r="OK45" s="381">
        <v>5.2631578947368407</v>
      </c>
      <c r="OL45" s="381">
        <v>0</v>
      </c>
      <c r="OM45" s="378" t="str">
        <f t="shared" si="63"/>
        <v>--</v>
      </c>
      <c r="ON45" s="378" t="str">
        <f t="shared" si="63"/>
        <v>--</v>
      </c>
      <c r="OO45" s="378" t="str">
        <f t="shared" si="63"/>
        <v>--</v>
      </c>
      <c r="OP45" s="381">
        <v>5.1282051282051277</v>
      </c>
      <c r="OQ45" s="381">
        <v>5</v>
      </c>
      <c r="OR45" s="381">
        <v>10.810810810810811</v>
      </c>
      <c r="OS45" s="378" t="str">
        <f t="shared" si="64"/>
        <v>--</v>
      </c>
      <c r="OT45" s="378" t="str">
        <f t="shared" si="64"/>
        <v>--</v>
      </c>
      <c r="OU45" s="381">
        <v>2.5</v>
      </c>
      <c r="OV45" s="381">
        <v>2.5</v>
      </c>
      <c r="OW45" s="381">
        <v>5.4054054054054053</v>
      </c>
      <c r="OX45" s="378" t="str">
        <f t="shared" si="15"/>
        <v>--</v>
      </c>
      <c r="OY45" s="381">
        <v>0</v>
      </c>
      <c r="OZ45" s="381">
        <v>7.8947368421052655</v>
      </c>
      <c r="PA45" s="381">
        <v>6.4516129032258061</v>
      </c>
      <c r="PB45" s="378" t="str">
        <f t="shared" si="16"/>
        <v>--</v>
      </c>
      <c r="PC45" s="381">
        <v>7.5</v>
      </c>
      <c r="PD45" s="381">
        <v>25.641025641025649</v>
      </c>
      <c r="PE45" s="381">
        <v>24.324324324324323</v>
      </c>
      <c r="PF45" s="378" t="str">
        <f t="shared" si="17"/>
        <v>--</v>
      </c>
      <c r="PG45" s="381">
        <v>0</v>
      </c>
      <c r="PH45" s="381">
        <v>15.000000000000004</v>
      </c>
      <c r="PI45" s="381">
        <v>8.1081081081081088</v>
      </c>
      <c r="PJ45" s="378" t="str">
        <f t="shared" si="18"/>
        <v>--</v>
      </c>
      <c r="PK45" s="381">
        <v>0</v>
      </c>
      <c r="PL45" s="381">
        <v>9.9999999999999982</v>
      </c>
      <c r="PM45" s="381">
        <v>5.4054054054054044</v>
      </c>
      <c r="PN45" s="378" t="str">
        <f t="shared" si="19"/>
        <v>--</v>
      </c>
      <c r="PO45" s="381">
        <v>2.6315789473684204</v>
      </c>
      <c r="PP45" s="381">
        <v>2.5641025641025634</v>
      </c>
      <c r="PQ45" s="381">
        <v>0</v>
      </c>
      <c r="PR45" s="378" t="str">
        <f t="shared" si="20"/>
        <v>--</v>
      </c>
      <c r="PS45" s="381">
        <v>2.6315789473684208</v>
      </c>
      <c r="PT45" s="381">
        <v>0</v>
      </c>
      <c r="PU45" s="381">
        <v>2.7777777777777777</v>
      </c>
      <c r="PV45" s="378" t="str">
        <f t="shared" si="21"/>
        <v>--</v>
      </c>
      <c r="PW45" s="381">
        <v>0</v>
      </c>
      <c r="PX45" s="381">
        <v>0</v>
      </c>
      <c r="PY45" s="381">
        <v>2.7777777777777777</v>
      </c>
      <c r="PZ45" s="378" t="str">
        <f t="shared" si="22"/>
        <v>--</v>
      </c>
      <c r="QA45" s="381">
        <v>2.6315789473684208</v>
      </c>
      <c r="QB45" s="381">
        <v>0</v>
      </c>
      <c r="QC45" s="381">
        <v>0</v>
      </c>
      <c r="QD45" s="378" t="str">
        <f t="shared" si="23"/>
        <v>--</v>
      </c>
      <c r="QE45" s="381">
        <v>2.6315789473684208</v>
      </c>
      <c r="QF45" s="381">
        <v>0</v>
      </c>
      <c r="QG45" s="381">
        <v>0</v>
      </c>
      <c r="QH45" s="378" t="str">
        <f t="shared" si="24"/>
        <v>--</v>
      </c>
      <c r="QI45" s="381">
        <v>0</v>
      </c>
      <c r="QJ45" s="381">
        <v>0</v>
      </c>
      <c r="QK45" s="381">
        <v>0</v>
      </c>
    </row>
    <row r="46" spans="1:453" ht="21" customHeight="1" x14ac:dyDescent="0.25">
      <c r="A46" s="114">
        <v>42</v>
      </c>
      <c r="B46" s="93" t="s">
        <v>42</v>
      </c>
      <c r="C46" s="189">
        <v>7.3964497041420119</v>
      </c>
      <c r="D46" s="189">
        <v>22.972972972972979</v>
      </c>
      <c r="E46" s="189">
        <v>40.863787375415278</v>
      </c>
      <c r="F46" s="189">
        <v>2.6143790849673199</v>
      </c>
      <c r="G46" s="189">
        <v>21.935483870967733</v>
      </c>
      <c r="H46" s="189">
        <v>44.656488549618302</v>
      </c>
      <c r="I46" s="189">
        <v>0</v>
      </c>
      <c r="J46" s="189">
        <v>17.261904761904763</v>
      </c>
      <c r="K46" s="189">
        <v>34.765625</v>
      </c>
      <c r="L46" s="189">
        <v>0.42194092827004215</v>
      </c>
      <c r="M46" s="190">
        <v>11.003236245954684</v>
      </c>
      <c r="N46" s="190">
        <v>23.943661971831002</v>
      </c>
      <c r="O46" s="190">
        <v>1.2605042016806725</v>
      </c>
      <c r="P46" s="190">
        <v>9.0566037735849108</v>
      </c>
      <c r="Q46" s="190">
        <v>19.617224880382786</v>
      </c>
      <c r="R46" s="190" t="s">
        <v>286</v>
      </c>
      <c r="S46" s="190" t="s">
        <v>286</v>
      </c>
      <c r="T46" s="190" t="s">
        <v>286</v>
      </c>
      <c r="U46" s="190">
        <v>2.9508196721311482</v>
      </c>
      <c r="V46" s="190">
        <v>21.359223300970868</v>
      </c>
      <c r="W46" s="190">
        <v>44.27480916030531</v>
      </c>
      <c r="X46" s="190">
        <v>0.38461538461538464</v>
      </c>
      <c r="Y46" s="190">
        <v>16.8168168168168</v>
      </c>
      <c r="Z46" s="190">
        <v>35.156250000000007</v>
      </c>
      <c r="AA46" s="190">
        <v>0.83682008368200822</v>
      </c>
      <c r="AB46" s="132">
        <v>12.500000000000009</v>
      </c>
      <c r="AC46" s="132">
        <v>26.056338028169019</v>
      </c>
      <c r="AD46" s="132">
        <v>0.82987551867219911</v>
      </c>
      <c r="AE46" s="132">
        <v>9.4696969696969706</v>
      </c>
      <c r="AF46" s="190">
        <v>21.495327102803746</v>
      </c>
      <c r="AG46" s="189">
        <v>2.0710059171597646</v>
      </c>
      <c r="AH46" s="189">
        <v>5.1351351351351378</v>
      </c>
      <c r="AI46" s="191">
        <v>8.9700996677740861</v>
      </c>
      <c r="AJ46" s="191">
        <v>0.65359477124183007</v>
      </c>
      <c r="AK46" s="190">
        <v>7.096774193548387</v>
      </c>
      <c r="AL46" s="190">
        <v>14.503816793893133</v>
      </c>
      <c r="AM46" s="190">
        <v>0</v>
      </c>
      <c r="AN46" s="190">
        <v>2.6785714285714284</v>
      </c>
      <c r="AO46" s="190">
        <v>8.984375</v>
      </c>
      <c r="AP46" s="190">
        <v>0</v>
      </c>
      <c r="AQ46" s="190">
        <v>0.64724919093851119</v>
      </c>
      <c r="AR46" s="190">
        <v>5.2816901408450736</v>
      </c>
      <c r="AS46" s="190">
        <v>0.42016806722689071</v>
      </c>
      <c r="AT46" s="190">
        <v>0.37735849056603765</v>
      </c>
      <c r="AU46" s="190">
        <v>3.8277511961722497</v>
      </c>
      <c r="AV46" s="190" t="s">
        <v>286</v>
      </c>
      <c r="AW46" s="190" t="s">
        <v>286</v>
      </c>
      <c r="AX46" s="132" t="s">
        <v>286</v>
      </c>
      <c r="AY46" s="132" t="s">
        <v>286</v>
      </c>
      <c r="AZ46" s="132" t="s">
        <v>286</v>
      </c>
      <c r="BA46" s="132" t="s">
        <v>286</v>
      </c>
      <c r="BB46" s="190" t="s">
        <v>286</v>
      </c>
      <c r="BC46" s="132" t="s">
        <v>286</v>
      </c>
      <c r="BD46" s="132" t="s">
        <v>286</v>
      </c>
      <c r="BE46" s="132">
        <v>0</v>
      </c>
      <c r="BF46" s="132">
        <v>7.3717948717948731</v>
      </c>
      <c r="BG46" s="190">
        <v>14.43661971830986</v>
      </c>
      <c r="BH46" s="132">
        <v>0</v>
      </c>
      <c r="BI46" s="132">
        <v>4.9056603773584921</v>
      </c>
      <c r="BJ46" s="132">
        <v>11.737089201877934</v>
      </c>
      <c r="BK46" s="132">
        <v>2.5396825396825409</v>
      </c>
      <c r="BL46" s="190">
        <v>15.469613259668504</v>
      </c>
      <c r="BM46" s="132">
        <v>16.333333333333311</v>
      </c>
      <c r="BN46" s="192">
        <v>1.3513513513513515</v>
      </c>
      <c r="BO46" s="192">
        <v>18.088737201365184</v>
      </c>
      <c r="BP46" s="192">
        <v>28.735632183908045</v>
      </c>
      <c r="BQ46" s="190">
        <v>0.79051383399209507</v>
      </c>
      <c r="BR46" s="132">
        <v>12.420382165605092</v>
      </c>
      <c r="BS46" s="132">
        <v>22.924901185770761</v>
      </c>
      <c r="BT46" s="132">
        <v>1.6666666666666674</v>
      </c>
      <c r="BU46" s="190">
        <v>10.032362459546919</v>
      </c>
      <c r="BV46" s="132">
        <v>20.938628158844772</v>
      </c>
      <c r="BW46" s="132">
        <v>0.41666666666666657</v>
      </c>
      <c r="BX46" s="132">
        <v>5.4687500000000027</v>
      </c>
      <c r="BY46" s="190">
        <v>10.377358490566037</v>
      </c>
      <c r="BZ46" s="132">
        <v>1.5873015873015868</v>
      </c>
      <c r="CA46" s="132">
        <v>10.77348066298342</v>
      </c>
      <c r="CB46" s="132">
        <v>8.6666666666666643</v>
      </c>
      <c r="CC46" s="190">
        <v>1.3513513513513513</v>
      </c>
      <c r="CD46" s="132">
        <v>15.017064846416391</v>
      </c>
      <c r="CE46" s="132">
        <v>19.540229885057474</v>
      </c>
      <c r="CF46" s="132">
        <v>0.39525691699604765</v>
      </c>
      <c r="CG46" s="190">
        <v>7.3248407643312134</v>
      </c>
      <c r="CH46" s="132">
        <v>15.810276679841891</v>
      </c>
      <c r="CI46" s="132">
        <v>2.083333333333333</v>
      </c>
      <c r="CJ46" s="132">
        <v>7.1197411003236191</v>
      </c>
      <c r="CK46" s="132">
        <v>11.594202898550723</v>
      </c>
      <c r="CL46" s="132">
        <v>0.41666666666666657</v>
      </c>
      <c r="CM46" s="132">
        <v>3.9062500000000031</v>
      </c>
      <c r="CN46" s="132">
        <v>6.132075471698113</v>
      </c>
      <c r="CO46" s="132">
        <v>6.6246056782334408</v>
      </c>
      <c r="CP46" s="190">
        <v>5.2054794520547949</v>
      </c>
      <c r="CQ46" s="132">
        <v>1.6666666666666672</v>
      </c>
      <c r="CR46" s="132">
        <v>4.6979865771812106</v>
      </c>
      <c r="CS46" s="192">
        <v>8.3892617449664435</v>
      </c>
      <c r="CT46" s="192">
        <v>3.4482758620689649</v>
      </c>
      <c r="CU46" s="190">
        <v>1.5873015873015877</v>
      </c>
      <c r="CV46" s="132">
        <v>6.7092651757188477</v>
      </c>
      <c r="CW46" s="132">
        <v>1.5810276679841908</v>
      </c>
      <c r="CX46" s="192">
        <v>2.5641025641025652</v>
      </c>
      <c r="CY46" s="192">
        <v>2.2950819672131164</v>
      </c>
      <c r="CZ46" s="190">
        <v>2.2304832713754656</v>
      </c>
      <c r="DA46" s="132">
        <v>3.3755274261603399</v>
      </c>
      <c r="DB46" s="132">
        <v>2.9288702928870287</v>
      </c>
      <c r="DC46" s="192">
        <v>1.4492753623188408</v>
      </c>
      <c r="DD46" s="192" t="s">
        <v>286</v>
      </c>
      <c r="DE46" s="190">
        <v>4.9180327868852451</v>
      </c>
      <c r="DF46" s="132">
        <v>3.3333333333333335</v>
      </c>
      <c r="DG46" s="132" t="s">
        <v>286</v>
      </c>
      <c r="DH46" s="192">
        <v>7.4074074074074092</v>
      </c>
      <c r="DI46" s="192">
        <v>8.8461538461538431</v>
      </c>
      <c r="DJ46" s="190" t="s">
        <v>286</v>
      </c>
      <c r="DK46" s="132">
        <v>3.5256410256410278</v>
      </c>
      <c r="DL46" s="132">
        <v>3.1496062992125973</v>
      </c>
      <c r="DM46" s="132" t="s">
        <v>286</v>
      </c>
      <c r="DN46" s="132">
        <v>1.3114754098360666</v>
      </c>
      <c r="DO46" s="190">
        <v>3.7174721189591087</v>
      </c>
      <c r="DP46" s="132" t="s">
        <v>286</v>
      </c>
      <c r="DQ46" s="132">
        <v>1.6877637130801693</v>
      </c>
      <c r="DR46" s="132">
        <v>0.96618357487922757</v>
      </c>
      <c r="DS46" s="132" t="s">
        <v>286</v>
      </c>
      <c r="DT46" s="190" t="s">
        <v>286</v>
      </c>
      <c r="DU46" s="194" t="s">
        <v>286</v>
      </c>
      <c r="DV46" s="194" t="s">
        <v>286</v>
      </c>
      <c r="DW46" s="192">
        <v>5.3872053872053858</v>
      </c>
      <c r="DX46" s="194">
        <v>6.5384615384615392</v>
      </c>
      <c r="DY46" s="190" t="s">
        <v>286</v>
      </c>
      <c r="DZ46" s="190">
        <v>3.5143769968051126</v>
      </c>
      <c r="EA46" s="190">
        <v>2.3529411764705901</v>
      </c>
      <c r="EB46" s="190" t="s">
        <v>286</v>
      </c>
      <c r="EC46" s="190">
        <v>1.3114754098360668</v>
      </c>
      <c r="ED46" s="190">
        <v>1.4925373134328361</v>
      </c>
      <c r="EE46" s="190" t="s">
        <v>286</v>
      </c>
      <c r="EF46" s="190">
        <v>2.1097046413502119</v>
      </c>
      <c r="EG46" s="190">
        <v>1.9323671497584536</v>
      </c>
      <c r="EH46" s="190" t="s">
        <v>286</v>
      </c>
      <c r="EI46" s="190">
        <v>5.4794520547945185</v>
      </c>
      <c r="EJ46" s="190">
        <v>3.0000000000000018</v>
      </c>
      <c r="EK46" s="190" t="s">
        <v>286</v>
      </c>
      <c r="EL46" s="132">
        <v>5.3872053872053867</v>
      </c>
      <c r="EM46" s="132">
        <v>6.949806949806951</v>
      </c>
      <c r="EN46" s="132" t="s">
        <v>286</v>
      </c>
      <c r="EO46" s="132">
        <v>5.1282051282051269</v>
      </c>
      <c r="EP46" s="190">
        <v>3.9215686274509802</v>
      </c>
      <c r="EQ46" s="132" t="s">
        <v>286</v>
      </c>
      <c r="ER46" s="132">
        <v>1.9672131147540992</v>
      </c>
      <c r="ES46" s="132">
        <v>2.9739776951672869</v>
      </c>
      <c r="ET46" s="132" t="s">
        <v>286</v>
      </c>
      <c r="EU46" s="190">
        <v>2.1097046413502123</v>
      </c>
      <c r="EV46" s="132">
        <v>1.4492753623188408</v>
      </c>
      <c r="EW46" s="132" t="s">
        <v>286</v>
      </c>
      <c r="EX46" s="132">
        <v>2.7322404371584708</v>
      </c>
      <c r="EY46" s="132">
        <v>1.0000000000000004</v>
      </c>
      <c r="EZ46" s="190" t="s">
        <v>286</v>
      </c>
      <c r="FA46" s="132">
        <v>4.4217687074829923</v>
      </c>
      <c r="FB46" s="132">
        <v>3.1007751937984502</v>
      </c>
      <c r="FC46" s="132" t="s">
        <v>286</v>
      </c>
      <c r="FD46" s="132">
        <v>3.2154340836012874</v>
      </c>
      <c r="FE46" s="190">
        <v>1.176470588235295</v>
      </c>
      <c r="FF46" s="132" t="s">
        <v>286</v>
      </c>
      <c r="FG46" s="132">
        <v>0.6535947712418303</v>
      </c>
      <c r="FH46" s="132">
        <v>0</v>
      </c>
      <c r="FI46" s="132" t="s">
        <v>286</v>
      </c>
      <c r="FJ46" s="190">
        <v>0.84745762711864436</v>
      </c>
      <c r="FK46" s="132">
        <v>0.48309178743961378</v>
      </c>
      <c r="FL46" s="132" t="s">
        <v>286</v>
      </c>
      <c r="FM46" s="132" t="s">
        <v>286</v>
      </c>
      <c r="FN46" s="132" t="s">
        <v>286</v>
      </c>
      <c r="FO46" s="190" t="s">
        <v>286</v>
      </c>
      <c r="FP46" s="132">
        <v>7.4324324324324378</v>
      </c>
      <c r="FQ46" s="132">
        <v>7.335907335907339</v>
      </c>
      <c r="FR46" s="132" t="s">
        <v>286</v>
      </c>
      <c r="FS46" s="132">
        <v>4.1800643086816729</v>
      </c>
      <c r="FT46" s="190">
        <v>3.9215686274509802</v>
      </c>
      <c r="FU46" s="132" t="s">
        <v>286</v>
      </c>
      <c r="FV46" s="132">
        <v>0.65359477124183007</v>
      </c>
      <c r="FW46" s="132">
        <v>1.8587360594795539</v>
      </c>
      <c r="FX46" s="132" t="s">
        <v>286</v>
      </c>
      <c r="FY46" s="190">
        <v>1.6877637130801697</v>
      </c>
      <c r="FZ46" s="132">
        <v>0.480769230769231</v>
      </c>
      <c r="GA46" s="132" t="s">
        <v>286</v>
      </c>
      <c r="GB46" s="132" t="s">
        <v>286</v>
      </c>
      <c r="GC46" s="132" t="s">
        <v>286</v>
      </c>
      <c r="GD46" s="190" t="s">
        <v>286</v>
      </c>
      <c r="GE46" s="132" t="s">
        <v>286</v>
      </c>
      <c r="GF46" s="132" t="s">
        <v>286</v>
      </c>
      <c r="GG46" s="132" t="s">
        <v>286</v>
      </c>
      <c r="GH46" s="132" t="s">
        <v>286</v>
      </c>
      <c r="GI46" s="190" t="s">
        <v>286</v>
      </c>
      <c r="GJ46" s="132" t="s">
        <v>286</v>
      </c>
      <c r="GK46" s="132">
        <v>1.6339869281045754</v>
      </c>
      <c r="GL46" s="132">
        <v>2.9739776951672874</v>
      </c>
      <c r="GM46" s="197" t="s">
        <v>286</v>
      </c>
      <c r="GN46" s="190">
        <v>2.1097046413502119</v>
      </c>
      <c r="GO46" s="132">
        <v>1.4423076923076927</v>
      </c>
      <c r="GP46" s="132" t="s">
        <v>286</v>
      </c>
      <c r="GQ46" s="132" t="s">
        <v>286</v>
      </c>
      <c r="GR46" s="132" t="s">
        <v>286</v>
      </c>
      <c r="GS46" s="190" t="s">
        <v>286</v>
      </c>
      <c r="GT46" s="132" t="s">
        <v>286</v>
      </c>
      <c r="GU46" s="132" t="s">
        <v>286</v>
      </c>
      <c r="GV46" s="132" t="s">
        <v>286</v>
      </c>
      <c r="GW46" s="132" t="s">
        <v>286</v>
      </c>
      <c r="GX46" s="190" t="s">
        <v>286</v>
      </c>
      <c r="GY46" s="190" t="s">
        <v>286</v>
      </c>
      <c r="GZ46" s="190">
        <v>2.6229508196721323</v>
      </c>
      <c r="HA46" s="190">
        <v>4.0892193308550207</v>
      </c>
      <c r="HB46" s="190" t="s">
        <v>286</v>
      </c>
      <c r="HC46" s="190">
        <v>2.1097046413502123</v>
      </c>
      <c r="HD46" s="190">
        <v>2.4038461538461542</v>
      </c>
      <c r="HE46" s="190" t="s">
        <v>286</v>
      </c>
      <c r="HF46" s="190" t="s">
        <v>286</v>
      </c>
      <c r="HG46" s="190" t="s">
        <v>286</v>
      </c>
      <c r="HH46" s="190" t="s">
        <v>286</v>
      </c>
      <c r="HI46" s="190" t="s">
        <v>286</v>
      </c>
      <c r="HJ46" s="190" t="s">
        <v>286</v>
      </c>
      <c r="HK46" s="190" t="s">
        <v>286</v>
      </c>
      <c r="HL46" s="132" t="s">
        <v>286</v>
      </c>
      <c r="HM46" s="132" t="s">
        <v>286</v>
      </c>
      <c r="HN46" s="132" t="s">
        <v>286</v>
      </c>
      <c r="HO46" s="132">
        <v>2.6143790849673207</v>
      </c>
      <c r="HP46" s="190">
        <v>2.2304832713754665</v>
      </c>
      <c r="HQ46" s="132" t="s">
        <v>286</v>
      </c>
      <c r="HR46" s="132">
        <v>1.2658227848101269</v>
      </c>
      <c r="HS46" s="132">
        <v>2.4038461538461546</v>
      </c>
      <c r="HT46" s="196" t="s">
        <v>286</v>
      </c>
      <c r="HU46" s="190">
        <v>4.657534246575338</v>
      </c>
      <c r="HV46" s="192">
        <v>0.66666666666666663</v>
      </c>
      <c r="HW46" s="192" t="s">
        <v>286</v>
      </c>
      <c r="HX46" s="192">
        <v>4.4067796610169498</v>
      </c>
      <c r="HY46" s="192">
        <v>6.2256809338521411</v>
      </c>
      <c r="HZ46" s="192" t="s">
        <v>286</v>
      </c>
      <c r="IA46" s="192">
        <v>2.2435897435897436</v>
      </c>
      <c r="IB46" s="192">
        <v>2.3529411764705888</v>
      </c>
      <c r="IC46" s="192" t="s">
        <v>286</v>
      </c>
      <c r="ID46" s="192">
        <v>0.97719869706840412</v>
      </c>
      <c r="IE46" s="192">
        <v>1.1152416356877326</v>
      </c>
      <c r="IF46" s="192" t="s">
        <v>286</v>
      </c>
      <c r="IG46" s="192">
        <v>1.2658227848101269</v>
      </c>
      <c r="IH46" s="192">
        <v>0.47846889952153132</v>
      </c>
      <c r="II46" s="192">
        <v>3.1446540880503138</v>
      </c>
      <c r="IJ46" s="192">
        <v>6.0273972602739718</v>
      </c>
      <c r="IK46" s="192">
        <v>3.6666666666666674</v>
      </c>
      <c r="IL46" s="192">
        <v>1.3422818791946309</v>
      </c>
      <c r="IM46" s="192">
        <v>7.4576271186440692</v>
      </c>
      <c r="IN46" s="192">
        <v>7.7821011673151785</v>
      </c>
      <c r="IO46" s="192">
        <v>0.79051383399209507</v>
      </c>
      <c r="IP46" s="192">
        <v>4.7923322683706058</v>
      </c>
      <c r="IQ46" s="192">
        <v>4.330708661417324</v>
      </c>
      <c r="IR46" s="192">
        <v>0</v>
      </c>
      <c r="IS46" s="192" t="s">
        <v>286</v>
      </c>
      <c r="IT46" s="192" t="s">
        <v>286</v>
      </c>
      <c r="IU46" s="192">
        <v>0.42016806722689071</v>
      </c>
      <c r="IV46" s="192" t="s">
        <v>286</v>
      </c>
      <c r="IW46" s="192" t="s">
        <v>286</v>
      </c>
      <c r="IX46" s="192" t="str">
        <f t="shared" si="65"/>
        <v>--</v>
      </c>
      <c r="IY46" s="192" t="str">
        <f t="shared" si="65"/>
        <v>--</v>
      </c>
      <c r="IZ46" s="192" t="str">
        <f t="shared" si="65"/>
        <v>--</v>
      </c>
      <c r="JA46" s="192" t="str">
        <f t="shared" si="65"/>
        <v>--</v>
      </c>
      <c r="JB46" s="192" t="str">
        <f t="shared" si="65"/>
        <v>--</v>
      </c>
      <c r="JC46" s="243">
        <v>6.7901234567901199</v>
      </c>
      <c r="JD46" s="243">
        <v>5.8823529411764701</v>
      </c>
      <c r="JE46" s="243">
        <v>10.5820105820106</v>
      </c>
      <c r="JF46" s="243">
        <v>4.4117647058823497</v>
      </c>
      <c r="JG46" s="243">
        <v>4.7619047619047601</v>
      </c>
      <c r="JH46" s="243">
        <v>5.8823529411764701</v>
      </c>
      <c r="JI46" s="243">
        <v>2.4691358024691401</v>
      </c>
      <c r="JJ46" s="243">
        <v>4.2016806722689104</v>
      </c>
      <c r="JK46" s="243">
        <v>5.8201058201058196</v>
      </c>
      <c r="JL46" s="243">
        <v>3.3210332103321001</v>
      </c>
      <c r="JM46" s="243">
        <v>2.1978021978022002</v>
      </c>
      <c r="JN46" s="243">
        <v>4.3010752688171996</v>
      </c>
      <c r="JO46" s="219">
        <v>2.4691358024691401</v>
      </c>
      <c r="JP46" s="219">
        <v>8.8607594936708907</v>
      </c>
      <c r="JQ46" s="219">
        <v>11.2299465240642</v>
      </c>
      <c r="JR46" s="219">
        <v>3.7313432835820901</v>
      </c>
      <c r="JS46" s="219">
        <v>7.0110701107011097</v>
      </c>
      <c r="JT46" s="219">
        <v>13.8297872340426</v>
      </c>
      <c r="JU46" s="219">
        <v>3.0864197530864201</v>
      </c>
      <c r="JV46" s="219">
        <v>7.59493670886076</v>
      </c>
      <c r="JW46" s="219">
        <v>7.4468085106383004</v>
      </c>
      <c r="JX46" s="219">
        <v>3.7313432835820901</v>
      </c>
      <c r="JY46" s="219">
        <v>4.7970479704797002</v>
      </c>
      <c r="JZ46" s="219">
        <v>9.0425531914893593</v>
      </c>
      <c r="KA46" s="219">
        <v>0</v>
      </c>
      <c r="KB46" s="219">
        <v>2.1186440677966099</v>
      </c>
      <c r="KC46" s="219">
        <v>0</v>
      </c>
      <c r="KD46" s="219">
        <v>1.1278195488721801</v>
      </c>
      <c r="KE46" s="219">
        <v>1.4760147601475999</v>
      </c>
      <c r="KF46" s="219">
        <v>1.0695187165775399</v>
      </c>
      <c r="KG46" s="223">
        <v>0.61728395061728403</v>
      </c>
      <c r="KH46" s="223">
        <v>0.84745762711864403</v>
      </c>
      <c r="KI46" s="219">
        <v>0</v>
      </c>
      <c r="KJ46" s="223">
        <v>0.75187969924812004</v>
      </c>
      <c r="KK46" s="223">
        <v>0.37037037037037002</v>
      </c>
      <c r="KL46" s="219">
        <v>2.1390374331550799</v>
      </c>
      <c r="KM46" s="219">
        <v>0</v>
      </c>
      <c r="KN46" s="219">
        <v>1.6949152542372901</v>
      </c>
      <c r="KO46" s="219">
        <v>0</v>
      </c>
      <c r="KP46" s="223">
        <v>0.75187969924812004</v>
      </c>
      <c r="KQ46" s="223">
        <v>0.74074074074074103</v>
      </c>
      <c r="KR46" s="219">
        <v>1.59574468085106</v>
      </c>
      <c r="KS46" s="219">
        <v>0</v>
      </c>
      <c r="KT46" s="223">
        <v>0.42372881355932202</v>
      </c>
      <c r="KU46" s="219">
        <v>0</v>
      </c>
      <c r="KV46" s="223">
        <v>0.37593984962406002</v>
      </c>
      <c r="KW46" s="223">
        <v>0.74074074074074103</v>
      </c>
      <c r="KX46" s="219">
        <v>1.6042780748663099</v>
      </c>
      <c r="KY46" s="219">
        <v>0</v>
      </c>
      <c r="KZ46" s="219">
        <v>0</v>
      </c>
      <c r="LA46" s="219">
        <v>0</v>
      </c>
      <c r="LB46" s="219">
        <v>0</v>
      </c>
      <c r="LC46" s="219">
        <v>0</v>
      </c>
      <c r="LD46" s="223">
        <v>0.53763440860215095</v>
      </c>
      <c r="LE46" s="219">
        <v>0</v>
      </c>
      <c r="LF46" s="223">
        <v>0.84745762711864403</v>
      </c>
      <c r="LG46" s="223">
        <v>0.54054054054054101</v>
      </c>
      <c r="LH46" s="223">
        <v>0.37593984962406002</v>
      </c>
      <c r="LI46" s="223">
        <v>0.37174721189591098</v>
      </c>
      <c r="LJ46" s="219">
        <v>1.0752688172042999</v>
      </c>
      <c r="LK46" s="223">
        <v>0.61728395061728403</v>
      </c>
      <c r="LL46" s="219">
        <v>1.27118644067797</v>
      </c>
      <c r="LM46" s="219">
        <v>0</v>
      </c>
      <c r="LN46" s="223">
        <v>0.37593984962406002</v>
      </c>
      <c r="LO46" s="223">
        <v>0.37174721189591098</v>
      </c>
      <c r="LP46" s="219">
        <v>1.0695187165775399</v>
      </c>
      <c r="LQ46" s="219">
        <v>0</v>
      </c>
      <c r="LR46" s="219">
        <v>2.5423728813559299</v>
      </c>
      <c r="LS46" s="219">
        <v>1.08108108108108</v>
      </c>
      <c r="LT46" s="219">
        <v>1.4981273408239699</v>
      </c>
      <c r="LU46" s="219">
        <v>1.1152416356877299</v>
      </c>
      <c r="LV46" s="219">
        <v>3.7433155080213898</v>
      </c>
      <c r="LW46" s="223">
        <v>0.61728395061728403</v>
      </c>
      <c r="LX46" s="219">
        <v>1.6949152542372901</v>
      </c>
      <c r="LY46" s="219">
        <v>1.6216216216216199</v>
      </c>
      <c r="LZ46" s="219">
        <v>1.4981273408239699</v>
      </c>
      <c r="MA46" s="219">
        <v>2.9629629629629601</v>
      </c>
      <c r="MB46" s="219">
        <v>3.2085561497326198</v>
      </c>
      <c r="MC46" s="219">
        <v>0</v>
      </c>
      <c r="MD46" s="219">
        <v>1.27118644067797</v>
      </c>
      <c r="ME46" s="223">
        <v>0.54054054054054101</v>
      </c>
      <c r="MF46" s="219">
        <v>0</v>
      </c>
      <c r="MG46" s="223">
        <v>0.37174721189591098</v>
      </c>
      <c r="MH46" s="219">
        <v>1.0695187165775399</v>
      </c>
      <c r="MI46" s="190" t="str">
        <f t="shared" si="66"/>
        <v>--</v>
      </c>
      <c r="MJ46" s="190" t="str">
        <f t="shared" si="66"/>
        <v>--</v>
      </c>
      <c r="MK46" s="190" t="str">
        <f t="shared" si="66"/>
        <v>--</v>
      </c>
      <c r="ML46" s="190" t="str">
        <f t="shared" si="66"/>
        <v>--</v>
      </c>
      <c r="MM46" s="190" t="str">
        <f t="shared" si="66"/>
        <v>--</v>
      </c>
      <c r="MN46" s="190" t="str">
        <f t="shared" si="66"/>
        <v>--</v>
      </c>
      <c r="MO46" s="190" t="str">
        <f t="shared" si="66"/>
        <v>--</v>
      </c>
      <c r="MP46" s="190" t="str">
        <f t="shared" si="66"/>
        <v>--</v>
      </c>
      <c r="MQ46" s="190" t="str">
        <f t="shared" si="66"/>
        <v>--</v>
      </c>
      <c r="MR46" s="190" t="str">
        <f t="shared" si="66"/>
        <v>--</v>
      </c>
      <c r="MS46" s="190" t="str">
        <f t="shared" si="67"/>
        <v>--</v>
      </c>
      <c r="MT46" s="190" t="str">
        <f t="shared" si="67"/>
        <v>--</v>
      </c>
      <c r="MU46" s="190" t="str">
        <f t="shared" si="67"/>
        <v>--</v>
      </c>
      <c r="MV46" s="190" t="str">
        <f t="shared" si="67"/>
        <v>--</v>
      </c>
      <c r="MW46" s="190" t="str">
        <f t="shared" si="67"/>
        <v>--</v>
      </c>
      <c r="MX46" s="190" t="str">
        <f t="shared" si="67"/>
        <v>--</v>
      </c>
      <c r="MY46" s="190" t="str">
        <f t="shared" si="67"/>
        <v>--</v>
      </c>
      <c r="MZ46" s="190" t="str">
        <f t="shared" si="67"/>
        <v>--</v>
      </c>
      <c r="NA46" s="190" t="str">
        <f t="shared" si="67"/>
        <v>--</v>
      </c>
      <c r="NB46" s="190" t="str">
        <f t="shared" si="67"/>
        <v>--</v>
      </c>
      <c r="NC46" s="190" t="str">
        <f t="shared" si="68"/>
        <v>--</v>
      </c>
      <c r="ND46" s="190" t="str">
        <f t="shared" si="68"/>
        <v>--</v>
      </c>
      <c r="NE46" s="190" t="str">
        <f t="shared" si="68"/>
        <v>--</v>
      </c>
      <c r="NF46" s="190" t="str">
        <f t="shared" si="68"/>
        <v>--</v>
      </c>
      <c r="NG46" s="190" t="str">
        <f t="shared" si="68"/>
        <v>--</v>
      </c>
      <c r="NH46" s="190" t="str">
        <f t="shared" si="68"/>
        <v>--</v>
      </c>
      <c r="NI46" s="190" t="str">
        <f t="shared" si="68"/>
        <v>--</v>
      </c>
      <c r="NJ46" s="190" t="str">
        <f t="shared" si="68"/>
        <v>--</v>
      </c>
      <c r="NL46" s="378" t="str">
        <f t="shared" si="4"/>
        <v>--</v>
      </c>
      <c r="NM46" s="381">
        <v>2.3696682464454977</v>
      </c>
      <c r="NN46" s="381">
        <v>3.7383177570093462</v>
      </c>
      <c r="NO46" s="381">
        <v>6.8807339449541303</v>
      </c>
      <c r="NP46" s="378" t="str">
        <f t="shared" si="5"/>
        <v>--</v>
      </c>
      <c r="NQ46" s="381">
        <v>0.41841004184100411</v>
      </c>
      <c r="NR46" s="378" t="str">
        <f t="shared" si="6"/>
        <v>--</v>
      </c>
      <c r="NS46" s="381">
        <v>3.8338658146964812</v>
      </c>
      <c r="NT46" s="378" t="str">
        <f t="shared" si="7"/>
        <v>--</v>
      </c>
      <c r="NU46" s="381">
        <v>18.661971830985934</v>
      </c>
      <c r="NV46" s="378" t="str">
        <f t="shared" si="8"/>
        <v>--</v>
      </c>
      <c r="NW46" s="381">
        <v>0.41666666666666657</v>
      </c>
      <c r="NX46" s="378" t="str">
        <f t="shared" si="9"/>
        <v>--</v>
      </c>
      <c r="NY46" s="381">
        <v>4.1509433962264133</v>
      </c>
      <c r="NZ46" s="378" t="str">
        <f t="shared" si="10"/>
        <v>--</v>
      </c>
      <c r="OA46" s="381">
        <v>10.798122065727695</v>
      </c>
      <c r="OB46" s="378" t="str">
        <f t="shared" si="11"/>
        <v>--</v>
      </c>
      <c r="OC46" s="378" t="str">
        <f t="shared" si="11"/>
        <v>--</v>
      </c>
      <c r="OD46" s="381">
        <v>3.0864197530864201</v>
      </c>
      <c r="OE46" s="381">
        <v>2.9411764705882342</v>
      </c>
      <c r="OF46" s="381">
        <v>7.9365079365079367</v>
      </c>
      <c r="OG46" s="378" t="str">
        <f t="shared" si="62"/>
        <v>--</v>
      </c>
      <c r="OH46" s="378" t="str">
        <f t="shared" si="62"/>
        <v>--</v>
      </c>
      <c r="OI46" s="378" t="str">
        <f t="shared" si="62"/>
        <v>--</v>
      </c>
      <c r="OJ46" s="381">
        <v>0.73800738007380073</v>
      </c>
      <c r="OK46" s="381">
        <v>1.0989010989011003</v>
      </c>
      <c r="OL46" s="381">
        <v>4.8128342245989311</v>
      </c>
      <c r="OM46" s="378" t="str">
        <f t="shared" si="63"/>
        <v>--</v>
      </c>
      <c r="ON46" s="378" t="str">
        <f t="shared" si="63"/>
        <v>--</v>
      </c>
      <c r="OO46" s="378" t="str">
        <f t="shared" si="63"/>
        <v>--</v>
      </c>
      <c r="OP46" s="381">
        <v>0</v>
      </c>
      <c r="OQ46" s="381">
        <v>2.3474178403755879</v>
      </c>
      <c r="OR46" s="381">
        <v>4.10958904109589</v>
      </c>
      <c r="OS46" s="378" t="str">
        <f t="shared" si="64"/>
        <v>--</v>
      </c>
      <c r="OT46" s="378" t="str">
        <f t="shared" si="64"/>
        <v>--</v>
      </c>
      <c r="OU46" s="381">
        <v>0.952380952380952</v>
      </c>
      <c r="OV46" s="381">
        <v>0.47393364928909959</v>
      </c>
      <c r="OW46" s="381">
        <v>2.7522935779816518</v>
      </c>
      <c r="OX46" s="378" t="str">
        <f t="shared" si="15"/>
        <v>--</v>
      </c>
      <c r="OY46" s="381">
        <v>3.3210332103321041</v>
      </c>
      <c r="OZ46" s="381">
        <v>5.4945054945054963</v>
      </c>
      <c r="PA46" s="381">
        <v>8.0213903743315509</v>
      </c>
      <c r="PB46" s="378" t="str">
        <f t="shared" si="16"/>
        <v>--</v>
      </c>
      <c r="PC46" s="381">
        <v>4.7393364928909971</v>
      </c>
      <c r="PD46" s="381">
        <v>9.3457943925233593</v>
      </c>
      <c r="PE46" s="381">
        <v>18.721461187214615</v>
      </c>
      <c r="PF46" s="378" t="str">
        <f t="shared" si="17"/>
        <v>--</v>
      </c>
      <c r="PG46" s="381">
        <v>1.4563106796116507</v>
      </c>
      <c r="PH46" s="381">
        <v>4.2857142857142847</v>
      </c>
      <c r="PI46" s="381">
        <v>11.68224299065421</v>
      </c>
      <c r="PJ46" s="378" t="str">
        <f t="shared" si="18"/>
        <v>--</v>
      </c>
      <c r="PK46" s="381">
        <v>1.4423076923076925</v>
      </c>
      <c r="PL46" s="381">
        <v>2.8169014084507058</v>
      </c>
      <c r="PM46" s="381">
        <v>11.627906976744191</v>
      </c>
      <c r="PN46" s="378" t="str">
        <f t="shared" si="19"/>
        <v>--</v>
      </c>
      <c r="PO46" s="381">
        <v>0.96618357487922735</v>
      </c>
      <c r="PP46" s="381">
        <v>1.9323671497584547</v>
      </c>
      <c r="PQ46" s="381">
        <v>1.8867924528301883</v>
      </c>
      <c r="PR46" s="378" t="str">
        <f t="shared" si="20"/>
        <v>--</v>
      </c>
      <c r="PS46" s="381">
        <v>0.48076923076923073</v>
      </c>
      <c r="PT46" s="381">
        <v>0.96153846153846179</v>
      </c>
      <c r="PU46" s="381">
        <v>2.8037383177570101</v>
      </c>
      <c r="PV46" s="378" t="str">
        <f t="shared" si="21"/>
        <v>--</v>
      </c>
      <c r="PW46" s="381">
        <v>0.48309178743961351</v>
      </c>
      <c r="PX46" s="381">
        <v>0.96153846153846179</v>
      </c>
      <c r="PY46" s="381">
        <v>1.4018691588785055</v>
      </c>
      <c r="PZ46" s="378" t="str">
        <f t="shared" si="22"/>
        <v>--</v>
      </c>
      <c r="QA46" s="381">
        <v>0</v>
      </c>
      <c r="QB46" s="381">
        <v>0.48543689320388367</v>
      </c>
      <c r="QC46" s="381">
        <v>0.934579439252336</v>
      </c>
      <c r="QD46" s="378" t="str">
        <f t="shared" si="23"/>
        <v>--</v>
      </c>
      <c r="QE46" s="381">
        <v>0.49019607843137253</v>
      </c>
      <c r="QF46" s="381">
        <v>0.96618357487922735</v>
      </c>
      <c r="QG46" s="381">
        <v>0.47393364928909942</v>
      </c>
      <c r="QH46" s="378" t="str">
        <f t="shared" si="24"/>
        <v>--</v>
      </c>
      <c r="QI46" s="381">
        <v>0.48309178743961351</v>
      </c>
      <c r="QJ46" s="381">
        <v>1.4492753623188408</v>
      </c>
      <c r="QK46" s="381">
        <v>0.46948356807511726</v>
      </c>
    </row>
    <row r="47" spans="1:453" x14ac:dyDescent="0.25">
      <c r="A47" s="114">
        <v>43</v>
      </c>
      <c r="B47" s="93" t="s">
        <v>43</v>
      </c>
      <c r="C47" s="189">
        <v>4.9107142857142829</v>
      </c>
      <c r="D47" s="189">
        <v>27.516778523489915</v>
      </c>
      <c r="E47" s="189">
        <v>42.271293375394293</v>
      </c>
      <c r="F47" s="189">
        <v>2.373887240356082</v>
      </c>
      <c r="G47" s="189">
        <v>19.736842105263129</v>
      </c>
      <c r="H47" s="189">
        <v>36.546184738955837</v>
      </c>
      <c r="I47" s="189">
        <v>2.9585798816568061</v>
      </c>
      <c r="J47" s="189">
        <v>15.892420537897335</v>
      </c>
      <c r="K47" s="189">
        <v>27.551020408163271</v>
      </c>
      <c r="L47" s="189">
        <v>2.1538461538461537</v>
      </c>
      <c r="M47" s="190">
        <v>10.930232558139535</v>
      </c>
      <c r="N47" s="190">
        <v>19.847328244274816</v>
      </c>
      <c r="O47" s="190">
        <v>3.4653465346534662</v>
      </c>
      <c r="P47" s="190">
        <v>10.638297872340424</v>
      </c>
      <c r="Q47" s="190">
        <v>15.151515151515145</v>
      </c>
      <c r="R47" s="190" t="s">
        <v>286</v>
      </c>
      <c r="S47" s="190" t="s">
        <v>286</v>
      </c>
      <c r="T47" s="190" t="s">
        <v>286</v>
      </c>
      <c r="U47" s="190">
        <v>2.9673590504451042</v>
      </c>
      <c r="V47" s="190">
        <v>21.164021164021168</v>
      </c>
      <c r="W47" s="190">
        <v>35.341365461847417</v>
      </c>
      <c r="X47" s="190">
        <v>2.6627218934911254</v>
      </c>
      <c r="Y47" s="190">
        <v>15.517241379310345</v>
      </c>
      <c r="Z47" s="190">
        <v>28.178694158075619</v>
      </c>
      <c r="AA47" s="190">
        <v>3.0674846625766885</v>
      </c>
      <c r="AB47" s="132">
        <v>11.860465116279068</v>
      </c>
      <c r="AC47" s="132">
        <v>23.018867924528308</v>
      </c>
      <c r="AD47" s="132">
        <v>3.4653465346534662</v>
      </c>
      <c r="AE47" s="132">
        <v>10.970464135021087</v>
      </c>
      <c r="AF47" s="190">
        <v>15.075376884422109</v>
      </c>
      <c r="AG47" s="189">
        <v>0.44642857142857073</v>
      </c>
      <c r="AH47" s="189">
        <v>6.0402684563758369</v>
      </c>
      <c r="AI47" s="191">
        <v>14.195583596214508</v>
      </c>
      <c r="AJ47" s="191">
        <v>0.59347181008902061</v>
      </c>
      <c r="AK47" s="190">
        <v>3.9473684210526319</v>
      </c>
      <c r="AL47" s="190">
        <v>14.859437751004021</v>
      </c>
      <c r="AM47" s="190">
        <v>0</v>
      </c>
      <c r="AN47" s="190">
        <v>3.1784841075794588</v>
      </c>
      <c r="AO47" s="190">
        <v>10.544217687074829</v>
      </c>
      <c r="AP47" s="190">
        <v>0.61538461538461553</v>
      </c>
      <c r="AQ47" s="190">
        <v>2.0930232558139532</v>
      </c>
      <c r="AR47" s="190">
        <v>4.1984732824427473</v>
      </c>
      <c r="AS47" s="190">
        <v>0</v>
      </c>
      <c r="AT47" s="190">
        <v>2.5531914893617027</v>
      </c>
      <c r="AU47" s="190">
        <v>3.535353535353535</v>
      </c>
      <c r="AV47" s="190" t="s">
        <v>286</v>
      </c>
      <c r="AW47" s="190" t="s">
        <v>286</v>
      </c>
      <c r="AX47" s="132" t="s">
        <v>286</v>
      </c>
      <c r="AY47" s="132" t="s">
        <v>286</v>
      </c>
      <c r="AZ47" s="132" t="s">
        <v>286</v>
      </c>
      <c r="BA47" s="132" t="s">
        <v>286</v>
      </c>
      <c r="BB47" s="190" t="s">
        <v>286</v>
      </c>
      <c r="BC47" s="132" t="s">
        <v>286</v>
      </c>
      <c r="BD47" s="132" t="s">
        <v>286</v>
      </c>
      <c r="BE47" s="132">
        <v>1.8404907975460139</v>
      </c>
      <c r="BF47" s="132">
        <v>4.8611111111111178</v>
      </c>
      <c r="BG47" s="190">
        <v>9.0225563909774422</v>
      </c>
      <c r="BH47" s="132">
        <v>1.4851485148514854</v>
      </c>
      <c r="BI47" s="132">
        <v>4.641350210970467</v>
      </c>
      <c r="BJ47" s="132">
        <v>3.517587939698493</v>
      </c>
      <c r="BK47" s="132">
        <v>2.0833333333333326</v>
      </c>
      <c r="BL47" s="190">
        <v>16.550116550116545</v>
      </c>
      <c r="BM47" s="132">
        <v>20.12779552715654</v>
      </c>
      <c r="BN47" s="192">
        <v>2.476780185758515</v>
      </c>
      <c r="BO47" s="192">
        <v>18.15718157181573</v>
      </c>
      <c r="BP47" s="192">
        <v>24.590163934426236</v>
      </c>
      <c r="BQ47" s="190">
        <v>0.89020771513353147</v>
      </c>
      <c r="BR47" s="132">
        <v>12.755102040816325</v>
      </c>
      <c r="BS47" s="132">
        <v>25.517241379310342</v>
      </c>
      <c r="BT47" s="132">
        <v>3.0581039755351673</v>
      </c>
      <c r="BU47" s="190">
        <v>10.377358490566031</v>
      </c>
      <c r="BV47" s="132">
        <v>20.542635658914723</v>
      </c>
      <c r="BW47" s="132">
        <v>2.4752475247524757</v>
      </c>
      <c r="BX47" s="132">
        <v>13.852813852813851</v>
      </c>
      <c r="BY47" s="190">
        <v>27.918781725888334</v>
      </c>
      <c r="BZ47" s="132">
        <v>0.92592592592592493</v>
      </c>
      <c r="CA47" s="132">
        <v>12.354312354312363</v>
      </c>
      <c r="CB47" s="132">
        <v>10.862619808306707</v>
      </c>
      <c r="CC47" s="190">
        <v>1.5479876160990713</v>
      </c>
      <c r="CD47" s="132">
        <v>12.195121951219519</v>
      </c>
      <c r="CE47" s="132">
        <v>16.803278688524596</v>
      </c>
      <c r="CF47" s="132">
        <v>0.89020771513353125</v>
      </c>
      <c r="CG47" s="190">
        <v>8.418367346938771</v>
      </c>
      <c r="CH47" s="132">
        <v>16.896551724137925</v>
      </c>
      <c r="CI47" s="132">
        <v>2.1472392638036824</v>
      </c>
      <c r="CJ47" s="132">
        <v>6.619385342789597</v>
      </c>
      <c r="CK47" s="132">
        <v>12.790697674418606</v>
      </c>
      <c r="CL47" s="132">
        <v>1.4851485148514851</v>
      </c>
      <c r="CM47" s="132">
        <v>7.7922077922077957</v>
      </c>
      <c r="CN47" s="132">
        <v>13.705583756345176</v>
      </c>
      <c r="CO47" s="132">
        <v>6.0606060606060597</v>
      </c>
      <c r="CP47" s="190">
        <v>5.1044083526682176</v>
      </c>
      <c r="CQ47" s="132">
        <v>1.5974440894568693</v>
      </c>
      <c r="CR47" s="132">
        <v>4.0247678018575863</v>
      </c>
      <c r="CS47" s="192">
        <v>4.8913043478260887</v>
      </c>
      <c r="CT47" s="192">
        <v>4.5267489711934203</v>
      </c>
      <c r="CU47" s="190">
        <v>5.044510385756678</v>
      </c>
      <c r="CV47" s="132">
        <v>5.3708439897698224</v>
      </c>
      <c r="CW47" s="132">
        <v>4.1095890410958873</v>
      </c>
      <c r="CX47" s="192">
        <v>4.3887147335423249</v>
      </c>
      <c r="CY47" s="192">
        <v>4.6568627450980387</v>
      </c>
      <c r="CZ47" s="190">
        <v>2.0000000000000013</v>
      </c>
      <c r="DA47" s="132">
        <v>4.0816326530612255</v>
      </c>
      <c r="DB47" s="132">
        <v>4.8672566371681416</v>
      </c>
      <c r="DC47" s="192">
        <v>2.5510204081632661</v>
      </c>
      <c r="DD47" s="192" t="s">
        <v>286</v>
      </c>
      <c r="DE47" s="190">
        <v>3.4965034965034976</v>
      </c>
      <c r="DF47" s="132">
        <v>5.1282051282051286</v>
      </c>
      <c r="DG47" s="132" t="s">
        <v>286</v>
      </c>
      <c r="DH47" s="192">
        <v>4.8780487804878101</v>
      </c>
      <c r="DI47" s="192">
        <v>7.0247933884297575</v>
      </c>
      <c r="DJ47" s="190" t="s">
        <v>286</v>
      </c>
      <c r="DK47" s="132">
        <v>2.3017902813299225</v>
      </c>
      <c r="DL47" s="132">
        <v>3.7671232876712355</v>
      </c>
      <c r="DM47" s="132" t="s">
        <v>286</v>
      </c>
      <c r="DN47" s="132">
        <v>3.6764705882352962</v>
      </c>
      <c r="DO47" s="190">
        <v>4.0160642570281144</v>
      </c>
      <c r="DP47" s="132" t="s">
        <v>286</v>
      </c>
      <c r="DQ47" s="132">
        <v>2.6548672566371687</v>
      </c>
      <c r="DR47" s="132">
        <v>4.5918367346938789</v>
      </c>
      <c r="DS47" s="132" t="s">
        <v>286</v>
      </c>
      <c r="DT47" s="190" t="s">
        <v>286</v>
      </c>
      <c r="DU47" s="194" t="s">
        <v>286</v>
      </c>
      <c r="DV47" s="194" t="s">
        <v>286</v>
      </c>
      <c r="DW47" s="192">
        <v>2.9891304347826089</v>
      </c>
      <c r="DX47" s="194">
        <v>4.1493775933609962</v>
      </c>
      <c r="DY47" s="190" t="s">
        <v>286</v>
      </c>
      <c r="DZ47" s="190">
        <v>1.7857142857142869</v>
      </c>
      <c r="EA47" s="190">
        <v>2.397260273972603</v>
      </c>
      <c r="EB47" s="190" t="s">
        <v>286</v>
      </c>
      <c r="EC47" s="190">
        <v>1.9607843137254888</v>
      </c>
      <c r="ED47" s="190">
        <v>3.2128514056224908</v>
      </c>
      <c r="EE47" s="190" t="s">
        <v>286</v>
      </c>
      <c r="EF47" s="190">
        <v>1.7699115044247791</v>
      </c>
      <c r="EG47" s="190">
        <v>5.0761421319796982</v>
      </c>
      <c r="EH47" s="190" t="s">
        <v>286</v>
      </c>
      <c r="EI47" s="190">
        <v>6.5420560747663572</v>
      </c>
      <c r="EJ47" s="190">
        <v>7.0512820512820511</v>
      </c>
      <c r="EK47" s="190" t="s">
        <v>286</v>
      </c>
      <c r="EL47" s="132">
        <v>5.7065217391304364</v>
      </c>
      <c r="EM47" s="132">
        <v>5.7851239669421473</v>
      </c>
      <c r="EN47" s="132" t="s">
        <v>286</v>
      </c>
      <c r="EO47" s="132">
        <v>3.0690537084398972</v>
      </c>
      <c r="EP47" s="190">
        <v>6.8493150684931496</v>
      </c>
      <c r="EQ47" s="132" t="s">
        <v>286</v>
      </c>
      <c r="ER47" s="132">
        <v>2.2058823529411771</v>
      </c>
      <c r="ES47" s="132">
        <v>3.6290322580645187</v>
      </c>
      <c r="ET47" s="132" t="s">
        <v>286</v>
      </c>
      <c r="EU47" s="190">
        <v>1.7777777777777788</v>
      </c>
      <c r="EV47" s="132">
        <v>4.0609137055837552</v>
      </c>
      <c r="EW47" s="132" t="s">
        <v>286</v>
      </c>
      <c r="EX47" s="132">
        <v>2.5821596244131455</v>
      </c>
      <c r="EY47" s="132">
        <v>2.2435897435897436</v>
      </c>
      <c r="EZ47" s="190" t="s">
        <v>286</v>
      </c>
      <c r="FA47" s="132">
        <v>2.4456521739130435</v>
      </c>
      <c r="FB47" s="132">
        <v>2.0746887966804981</v>
      </c>
      <c r="FC47" s="132" t="s">
        <v>286</v>
      </c>
      <c r="FD47" s="132">
        <v>1.0230179028132984</v>
      </c>
      <c r="FE47" s="190">
        <v>2.7491408934707913</v>
      </c>
      <c r="FF47" s="132" t="s">
        <v>286</v>
      </c>
      <c r="FG47" s="132">
        <v>0.49261083743842304</v>
      </c>
      <c r="FH47" s="132">
        <v>1.6129032258064511</v>
      </c>
      <c r="FI47" s="132" t="s">
        <v>286</v>
      </c>
      <c r="FJ47" s="190">
        <v>1.3215859030837005</v>
      </c>
      <c r="FK47" s="132">
        <v>1.0152284263959392</v>
      </c>
      <c r="FL47" s="132" t="s">
        <v>286</v>
      </c>
      <c r="FM47" s="132" t="s">
        <v>286</v>
      </c>
      <c r="FN47" s="132" t="s">
        <v>286</v>
      </c>
      <c r="FO47" s="190" t="s">
        <v>286</v>
      </c>
      <c r="FP47" s="132">
        <v>5.7065217391304319</v>
      </c>
      <c r="FQ47" s="132">
        <v>6.1983471074380185</v>
      </c>
      <c r="FR47" s="132" t="s">
        <v>286</v>
      </c>
      <c r="FS47" s="132">
        <v>3.8363171355498711</v>
      </c>
      <c r="FT47" s="190">
        <v>8.2474226804123738</v>
      </c>
      <c r="FU47" s="132" t="s">
        <v>286</v>
      </c>
      <c r="FV47" s="132">
        <v>1.4669926650366749</v>
      </c>
      <c r="FW47" s="132">
        <v>3.2388663967611344</v>
      </c>
      <c r="FX47" s="132" t="s">
        <v>286</v>
      </c>
      <c r="FY47" s="190">
        <v>0.88495575221238931</v>
      </c>
      <c r="FZ47" s="132">
        <v>1.0152284263959392</v>
      </c>
      <c r="GA47" s="132" t="s">
        <v>286</v>
      </c>
      <c r="GB47" s="132" t="s">
        <v>286</v>
      </c>
      <c r="GC47" s="132" t="s">
        <v>286</v>
      </c>
      <c r="GD47" s="190" t="s">
        <v>286</v>
      </c>
      <c r="GE47" s="132" t="s">
        <v>286</v>
      </c>
      <c r="GF47" s="132" t="s">
        <v>286</v>
      </c>
      <c r="GG47" s="132" t="s">
        <v>286</v>
      </c>
      <c r="GH47" s="132" t="s">
        <v>286</v>
      </c>
      <c r="GI47" s="190" t="s">
        <v>286</v>
      </c>
      <c r="GJ47" s="132" t="s">
        <v>286</v>
      </c>
      <c r="GK47" s="132">
        <v>3.4313725490196063</v>
      </c>
      <c r="GL47" s="132">
        <v>1.619433198380567</v>
      </c>
      <c r="GM47" s="197" t="s">
        <v>286</v>
      </c>
      <c r="GN47" s="190">
        <v>3.0973451327433645</v>
      </c>
      <c r="GO47" s="132">
        <v>3.045685279187818</v>
      </c>
      <c r="GP47" s="132" t="s">
        <v>286</v>
      </c>
      <c r="GQ47" s="132" t="s">
        <v>286</v>
      </c>
      <c r="GR47" s="132" t="s">
        <v>286</v>
      </c>
      <c r="GS47" s="190" t="s">
        <v>286</v>
      </c>
      <c r="GT47" s="132" t="s">
        <v>286</v>
      </c>
      <c r="GU47" s="132" t="s">
        <v>286</v>
      </c>
      <c r="GV47" s="132" t="s">
        <v>286</v>
      </c>
      <c r="GW47" s="132" t="s">
        <v>286</v>
      </c>
      <c r="GX47" s="190" t="s">
        <v>286</v>
      </c>
      <c r="GY47" s="190" t="s">
        <v>286</v>
      </c>
      <c r="GZ47" s="190">
        <v>3.4398034398034389</v>
      </c>
      <c r="HA47" s="190">
        <v>2.4291497975708509</v>
      </c>
      <c r="HB47" s="190" t="s">
        <v>286</v>
      </c>
      <c r="HC47" s="190">
        <v>3.982300884955754</v>
      </c>
      <c r="HD47" s="190">
        <v>5.5837563451776635</v>
      </c>
      <c r="HE47" s="190" t="s">
        <v>286</v>
      </c>
      <c r="HF47" s="190" t="s">
        <v>286</v>
      </c>
      <c r="HG47" s="190" t="s">
        <v>286</v>
      </c>
      <c r="HH47" s="190" t="s">
        <v>286</v>
      </c>
      <c r="HI47" s="190" t="s">
        <v>286</v>
      </c>
      <c r="HJ47" s="190" t="s">
        <v>286</v>
      </c>
      <c r="HK47" s="190" t="s">
        <v>286</v>
      </c>
      <c r="HL47" s="132" t="s">
        <v>286</v>
      </c>
      <c r="HM47" s="132" t="s">
        <v>286</v>
      </c>
      <c r="HN47" s="132" t="s">
        <v>286</v>
      </c>
      <c r="HO47" s="132">
        <v>3.7037037037037051</v>
      </c>
      <c r="HP47" s="190">
        <v>4.8780487804878074</v>
      </c>
      <c r="HQ47" s="132" t="s">
        <v>286</v>
      </c>
      <c r="HR47" s="132">
        <v>3.111111111111112</v>
      </c>
      <c r="HS47" s="132">
        <v>7.1065989847715736</v>
      </c>
      <c r="HT47" s="196" t="s">
        <v>286</v>
      </c>
      <c r="HU47" s="190">
        <v>4.2154566744730708</v>
      </c>
      <c r="HV47" s="192">
        <v>2.2435897435897441</v>
      </c>
      <c r="HW47" s="192" t="s">
        <v>286</v>
      </c>
      <c r="HX47" s="192">
        <v>3.7940379403794058</v>
      </c>
      <c r="HY47" s="192">
        <v>6.224066390041493</v>
      </c>
      <c r="HZ47" s="192" t="s">
        <v>286</v>
      </c>
      <c r="IA47" s="192">
        <v>1.5345268542199486</v>
      </c>
      <c r="IB47" s="192">
        <v>5.1369863013698636</v>
      </c>
      <c r="IC47" s="192" t="s">
        <v>286</v>
      </c>
      <c r="ID47" s="192">
        <v>1.7156862745098036</v>
      </c>
      <c r="IE47" s="192">
        <v>1.6129032258064517</v>
      </c>
      <c r="IF47" s="192" t="s">
        <v>286</v>
      </c>
      <c r="IG47" s="192">
        <v>1.7699115044247786</v>
      </c>
      <c r="IH47" s="192">
        <v>4.5685279187817267</v>
      </c>
      <c r="II47" s="192">
        <v>1.6431924882629101</v>
      </c>
      <c r="IJ47" s="192">
        <v>6.6037735849056585</v>
      </c>
      <c r="IK47" s="192">
        <v>4.777070063694266</v>
      </c>
      <c r="IL47" s="192">
        <v>3.4267912772585682</v>
      </c>
      <c r="IM47" s="192">
        <v>7.5675675675675755</v>
      </c>
      <c r="IN47" s="192">
        <v>9.128630705394194</v>
      </c>
      <c r="IO47" s="192">
        <v>0.88757396449704218</v>
      </c>
      <c r="IP47" s="192">
        <v>3.826530612244901</v>
      </c>
      <c r="IQ47" s="192">
        <v>10.652920962199314</v>
      </c>
      <c r="IR47" s="192">
        <v>1.8691588785046731</v>
      </c>
      <c r="IS47" s="192" t="s">
        <v>286</v>
      </c>
      <c r="IT47" s="192" t="s">
        <v>286</v>
      </c>
      <c r="IU47" s="192">
        <v>2.0202020202020194</v>
      </c>
      <c r="IV47" s="192" t="s">
        <v>286</v>
      </c>
      <c r="IW47" s="192" t="s">
        <v>286</v>
      </c>
      <c r="IX47" s="192" t="str">
        <f t="shared" si="65"/>
        <v>--</v>
      </c>
      <c r="IY47" s="192" t="str">
        <f t="shared" si="65"/>
        <v>--</v>
      </c>
      <c r="IZ47" s="192" t="str">
        <f t="shared" si="65"/>
        <v>--</v>
      </c>
      <c r="JA47" s="192" t="str">
        <f t="shared" si="65"/>
        <v>--</v>
      </c>
      <c r="JB47" s="192" t="str">
        <f t="shared" si="65"/>
        <v>--</v>
      </c>
      <c r="JC47" s="243">
        <v>26.6666666666667</v>
      </c>
      <c r="JD47" s="243">
        <v>11.1111111111111</v>
      </c>
      <c r="JE47" s="243">
        <v>20</v>
      </c>
      <c r="JF47" s="243">
        <v>0</v>
      </c>
      <c r="JG47" s="243">
        <v>4.1666666666666696</v>
      </c>
      <c r="JH47" s="243">
        <v>13.7931034482759</v>
      </c>
      <c r="JI47" s="243">
        <v>0</v>
      </c>
      <c r="JJ47" s="243">
        <v>16.6666666666667</v>
      </c>
      <c r="JK47" s="243">
        <v>20</v>
      </c>
      <c r="JL47" s="243">
        <v>4.5454545454545396</v>
      </c>
      <c r="JM47" s="243">
        <v>8.3333333333333304</v>
      </c>
      <c r="JN47" s="243">
        <v>3.4482758620689702</v>
      </c>
      <c r="JO47" s="219">
        <v>16.6666666666667</v>
      </c>
      <c r="JP47" s="219">
        <v>5.8823529411764701</v>
      </c>
      <c r="JQ47" s="219">
        <v>29.1666666666667</v>
      </c>
      <c r="JR47" s="219">
        <v>0</v>
      </c>
      <c r="JS47" s="219">
        <v>4.1666666666666696</v>
      </c>
      <c r="JT47" s="219">
        <v>10.3448275862069</v>
      </c>
      <c r="JU47" s="219">
        <v>13.3333333333333</v>
      </c>
      <c r="JV47" s="219">
        <v>11.764705882352899</v>
      </c>
      <c r="JW47" s="219">
        <v>16</v>
      </c>
      <c r="JX47" s="219">
        <v>0</v>
      </c>
      <c r="JY47" s="219">
        <v>0</v>
      </c>
      <c r="JZ47" s="219">
        <v>6.8965517241379297</v>
      </c>
      <c r="KA47" s="219">
        <v>3.5714285714285698</v>
      </c>
      <c r="KB47" s="219">
        <v>0</v>
      </c>
      <c r="KC47" s="219">
        <v>0</v>
      </c>
      <c r="KD47" s="219">
        <v>0</v>
      </c>
      <c r="KE47" s="219">
        <v>0</v>
      </c>
      <c r="KF47" s="219">
        <v>0</v>
      </c>
      <c r="KG47" s="219">
        <v>0</v>
      </c>
      <c r="KH47" s="219">
        <v>0</v>
      </c>
      <c r="KI47" s="219">
        <v>0</v>
      </c>
      <c r="KJ47" s="219">
        <v>0</v>
      </c>
      <c r="KK47" s="219">
        <v>0</v>
      </c>
      <c r="KL47" s="219">
        <v>0</v>
      </c>
      <c r="KM47" s="219">
        <v>0</v>
      </c>
      <c r="KN47" s="219">
        <v>0</v>
      </c>
      <c r="KO47" s="219">
        <v>0</v>
      </c>
      <c r="KP47" s="219">
        <v>0</v>
      </c>
      <c r="KQ47" s="219">
        <v>0</v>
      </c>
      <c r="KR47" s="219">
        <v>0</v>
      </c>
      <c r="KS47" s="219">
        <v>3.7037037037037002</v>
      </c>
      <c r="KT47" s="219">
        <v>0</v>
      </c>
      <c r="KU47" s="219">
        <v>0</v>
      </c>
      <c r="KV47" s="219">
        <v>0</v>
      </c>
      <c r="KW47" s="219">
        <v>0</v>
      </c>
      <c r="KX47" s="219">
        <v>0</v>
      </c>
      <c r="KY47" s="219">
        <v>0</v>
      </c>
      <c r="KZ47" s="219">
        <v>0</v>
      </c>
      <c r="LA47" s="219">
        <v>0</v>
      </c>
      <c r="LB47" s="219">
        <v>0</v>
      </c>
      <c r="LC47" s="219">
        <v>0</v>
      </c>
      <c r="LD47" s="219">
        <v>0</v>
      </c>
      <c r="LE47" s="219">
        <v>0</v>
      </c>
      <c r="LF47" s="219">
        <v>0</v>
      </c>
      <c r="LG47" s="219">
        <v>0</v>
      </c>
      <c r="LH47" s="219">
        <v>0</v>
      </c>
      <c r="LI47" s="219">
        <v>0</v>
      </c>
      <c r="LJ47" s="219">
        <v>0</v>
      </c>
      <c r="LK47" s="219">
        <v>3.5714285714285698</v>
      </c>
      <c r="LL47" s="219">
        <v>0</v>
      </c>
      <c r="LM47" s="219">
        <v>0</v>
      </c>
      <c r="LN47" s="219">
        <v>0</v>
      </c>
      <c r="LO47" s="219">
        <v>0</v>
      </c>
      <c r="LP47" s="219">
        <v>0</v>
      </c>
      <c r="LQ47" s="219">
        <v>3.5714285714285698</v>
      </c>
      <c r="LR47" s="219">
        <v>0</v>
      </c>
      <c r="LS47" s="219">
        <v>0</v>
      </c>
      <c r="LT47" s="219">
        <v>0</v>
      </c>
      <c r="LU47" s="219">
        <v>0</v>
      </c>
      <c r="LV47" s="219">
        <v>0</v>
      </c>
      <c r="LW47" s="219">
        <v>0</v>
      </c>
      <c r="LX47" s="219">
        <v>0</v>
      </c>
      <c r="LY47" s="219">
        <v>0</v>
      </c>
      <c r="LZ47" s="219">
        <v>0</v>
      </c>
      <c r="MA47" s="219">
        <v>4.1666666666666696</v>
      </c>
      <c r="MB47" s="219">
        <v>0</v>
      </c>
      <c r="MC47" s="219">
        <v>0</v>
      </c>
      <c r="MD47" s="219">
        <v>0</v>
      </c>
      <c r="ME47" s="219">
        <v>0</v>
      </c>
      <c r="MF47" s="219">
        <v>0</v>
      </c>
      <c r="MG47" s="219">
        <v>0</v>
      </c>
      <c r="MH47" s="219">
        <v>0</v>
      </c>
      <c r="MI47" s="190" t="str">
        <f t="shared" si="66"/>
        <v>--</v>
      </c>
      <c r="MJ47" s="190" t="str">
        <f t="shared" si="66"/>
        <v>--</v>
      </c>
      <c r="MK47" s="190" t="str">
        <f t="shared" si="66"/>
        <v>--</v>
      </c>
      <c r="ML47" s="190" t="str">
        <f t="shared" si="66"/>
        <v>--</v>
      </c>
      <c r="MM47" s="190" t="str">
        <f t="shared" si="66"/>
        <v>--</v>
      </c>
      <c r="MN47" s="190" t="str">
        <f t="shared" si="66"/>
        <v>--</v>
      </c>
      <c r="MO47" s="190" t="str">
        <f t="shared" si="66"/>
        <v>--</v>
      </c>
      <c r="MP47" s="190" t="str">
        <f t="shared" si="66"/>
        <v>--</v>
      </c>
      <c r="MQ47" s="190" t="str">
        <f t="shared" si="66"/>
        <v>--</v>
      </c>
      <c r="MR47" s="190" t="str">
        <f t="shared" si="66"/>
        <v>--</v>
      </c>
      <c r="MS47" s="190" t="str">
        <f t="shared" si="67"/>
        <v>--</v>
      </c>
      <c r="MT47" s="190" t="str">
        <f t="shared" si="67"/>
        <v>--</v>
      </c>
      <c r="MU47" s="190" t="str">
        <f t="shared" si="67"/>
        <v>--</v>
      </c>
      <c r="MV47" s="190" t="str">
        <f t="shared" si="67"/>
        <v>--</v>
      </c>
      <c r="MW47" s="190" t="str">
        <f t="shared" si="67"/>
        <v>--</v>
      </c>
      <c r="MX47" s="190" t="str">
        <f t="shared" si="67"/>
        <v>--</v>
      </c>
      <c r="MY47" s="190" t="str">
        <f t="shared" si="67"/>
        <v>--</v>
      </c>
      <c r="MZ47" s="190" t="str">
        <f t="shared" si="67"/>
        <v>--</v>
      </c>
      <c r="NA47" s="190" t="str">
        <f t="shared" si="67"/>
        <v>--</v>
      </c>
      <c r="NB47" s="190" t="str">
        <f t="shared" si="67"/>
        <v>--</v>
      </c>
      <c r="NC47" s="190" t="str">
        <f t="shared" si="68"/>
        <v>--</v>
      </c>
      <c r="ND47" s="190" t="str">
        <f t="shared" si="68"/>
        <v>--</v>
      </c>
      <c r="NE47" s="190" t="str">
        <f t="shared" si="68"/>
        <v>--</v>
      </c>
      <c r="NF47" s="190" t="str">
        <f t="shared" si="68"/>
        <v>--</v>
      </c>
      <c r="NG47" s="190" t="str">
        <f t="shared" si="68"/>
        <v>--</v>
      </c>
      <c r="NH47" s="190" t="str">
        <f t="shared" si="68"/>
        <v>--</v>
      </c>
      <c r="NI47" s="190" t="str">
        <f t="shared" si="68"/>
        <v>--</v>
      </c>
      <c r="NJ47" s="190" t="str">
        <f t="shared" si="68"/>
        <v>--</v>
      </c>
      <c r="NL47" s="378" t="str">
        <f t="shared" si="4"/>
        <v>--</v>
      </c>
      <c r="NM47" s="381">
        <v>3.0303030303030303</v>
      </c>
      <c r="NN47" s="381">
        <v>5.5555555555555562</v>
      </c>
      <c r="NO47" s="381">
        <v>8.3333333333333321</v>
      </c>
      <c r="NP47" s="378" t="str">
        <f t="shared" si="5"/>
        <v>--</v>
      </c>
      <c r="NQ47" s="381">
        <v>1.8518518518518543</v>
      </c>
      <c r="NR47" s="378" t="str">
        <f t="shared" si="6"/>
        <v>--</v>
      </c>
      <c r="NS47" s="381">
        <v>7.4245939675174029</v>
      </c>
      <c r="NT47" s="378" t="str">
        <f t="shared" si="7"/>
        <v>--</v>
      </c>
      <c r="NU47" s="381">
        <v>16.153846153846157</v>
      </c>
      <c r="NV47" s="378" t="str">
        <f t="shared" si="8"/>
        <v>--</v>
      </c>
      <c r="NW47" s="381">
        <v>2.4752475247524752</v>
      </c>
      <c r="NX47" s="378" t="str">
        <f t="shared" si="9"/>
        <v>--</v>
      </c>
      <c r="NY47" s="381">
        <v>9.7046413502109754</v>
      </c>
      <c r="NZ47" s="378" t="str">
        <f t="shared" si="10"/>
        <v>--</v>
      </c>
      <c r="OA47" s="381">
        <v>9.5477386934673323</v>
      </c>
      <c r="OB47" s="378" t="str">
        <f t="shared" si="11"/>
        <v>--</v>
      </c>
      <c r="OC47" s="378" t="str">
        <f t="shared" si="11"/>
        <v>--</v>
      </c>
      <c r="OD47" s="381">
        <v>3.333333333333333</v>
      </c>
      <c r="OE47" s="381">
        <v>5.5555555555555554</v>
      </c>
      <c r="OF47" s="381">
        <v>12.000000000000002</v>
      </c>
      <c r="OG47" s="378" t="str">
        <f t="shared" si="62"/>
        <v>--</v>
      </c>
      <c r="OH47" s="378" t="str">
        <f t="shared" si="62"/>
        <v>--</v>
      </c>
      <c r="OI47" s="378" t="str">
        <f t="shared" si="62"/>
        <v>--</v>
      </c>
      <c r="OJ47" s="381">
        <v>0</v>
      </c>
      <c r="OK47" s="381">
        <v>0</v>
      </c>
      <c r="OL47" s="381">
        <v>6.8965517241379315</v>
      </c>
      <c r="OM47" s="378" t="str">
        <f t="shared" si="63"/>
        <v>--</v>
      </c>
      <c r="ON47" s="378" t="str">
        <f t="shared" si="63"/>
        <v>--</v>
      </c>
      <c r="OO47" s="378" t="str">
        <f t="shared" si="63"/>
        <v>--</v>
      </c>
      <c r="OP47" s="381">
        <v>0</v>
      </c>
      <c r="OQ47" s="381">
        <v>0</v>
      </c>
      <c r="OR47" s="381">
        <v>0</v>
      </c>
      <c r="OS47" s="378" t="str">
        <f t="shared" si="64"/>
        <v>--</v>
      </c>
      <c r="OT47" s="378" t="str">
        <f t="shared" si="64"/>
        <v>--</v>
      </c>
      <c r="OU47" s="381">
        <v>0</v>
      </c>
      <c r="OV47" s="381">
        <v>0</v>
      </c>
      <c r="OW47" s="381">
        <v>4.3478260869565215</v>
      </c>
      <c r="OX47" s="378" t="str">
        <f t="shared" si="15"/>
        <v>--</v>
      </c>
      <c r="OY47" s="381">
        <v>0</v>
      </c>
      <c r="OZ47" s="381">
        <v>16.666666666666668</v>
      </c>
      <c r="PA47" s="381">
        <v>20.689655172413794</v>
      </c>
      <c r="PB47" s="378" t="str">
        <f t="shared" si="16"/>
        <v>--</v>
      </c>
      <c r="PC47" s="381">
        <v>18.181818181818176</v>
      </c>
      <c r="PD47" s="381">
        <v>15.789473684210527</v>
      </c>
      <c r="PE47" s="381">
        <v>25.000000000000004</v>
      </c>
      <c r="PF47" s="378" t="str">
        <f t="shared" si="17"/>
        <v>--</v>
      </c>
      <c r="PG47" s="381">
        <v>3.0303030303030303</v>
      </c>
      <c r="PH47" s="381">
        <v>5.2631578947368425</v>
      </c>
      <c r="PI47" s="381">
        <v>8.3333333333333321</v>
      </c>
      <c r="PJ47" s="378" t="str">
        <f t="shared" si="18"/>
        <v>--</v>
      </c>
      <c r="PK47" s="381">
        <v>6.0606060606060606</v>
      </c>
      <c r="PL47" s="381">
        <v>5.2631578947368425</v>
      </c>
      <c r="PM47" s="381">
        <v>8.3333333333333321</v>
      </c>
      <c r="PN47" s="378" t="str">
        <f t="shared" si="19"/>
        <v>--</v>
      </c>
      <c r="PO47" s="381">
        <v>12.121212121212119</v>
      </c>
      <c r="PP47" s="381">
        <v>0</v>
      </c>
      <c r="PQ47" s="381">
        <v>0</v>
      </c>
      <c r="PR47" s="378" t="str">
        <f t="shared" si="20"/>
        <v>--</v>
      </c>
      <c r="PS47" s="381">
        <v>0</v>
      </c>
      <c r="PT47" s="381">
        <v>0</v>
      </c>
      <c r="PU47" s="381">
        <v>0</v>
      </c>
      <c r="PV47" s="378" t="str">
        <f t="shared" si="21"/>
        <v>--</v>
      </c>
      <c r="PW47" s="381">
        <v>0</v>
      </c>
      <c r="PX47" s="381">
        <v>0</v>
      </c>
      <c r="PY47" s="381">
        <v>0</v>
      </c>
      <c r="PZ47" s="378" t="str">
        <f t="shared" si="22"/>
        <v>--</v>
      </c>
      <c r="QA47" s="381">
        <v>0</v>
      </c>
      <c r="QB47" s="381">
        <v>0</v>
      </c>
      <c r="QC47" s="381">
        <v>0</v>
      </c>
      <c r="QD47" s="378" t="str">
        <f t="shared" si="23"/>
        <v>--</v>
      </c>
      <c r="QE47" s="381">
        <v>0</v>
      </c>
      <c r="QF47" s="381">
        <v>0</v>
      </c>
      <c r="QG47" s="381">
        <v>0</v>
      </c>
      <c r="QH47" s="378" t="str">
        <f t="shared" si="24"/>
        <v>--</v>
      </c>
      <c r="QI47" s="381">
        <v>0</v>
      </c>
      <c r="QJ47" s="381">
        <v>0</v>
      </c>
      <c r="QK47" s="381">
        <v>0</v>
      </c>
    </row>
    <row r="48" spans="1:453" x14ac:dyDescent="0.25">
      <c r="A48" s="114">
        <v>44</v>
      </c>
      <c r="B48" s="93" t="s">
        <v>44</v>
      </c>
      <c r="C48" s="189" t="s">
        <v>286</v>
      </c>
      <c r="D48" s="189" t="s">
        <v>286</v>
      </c>
      <c r="E48" s="189" t="s">
        <v>286</v>
      </c>
      <c r="F48" s="189">
        <v>14.473684210526319</v>
      </c>
      <c r="G48" s="189">
        <v>25.000000000000004</v>
      </c>
      <c r="H48" s="189">
        <v>47.916666666666664</v>
      </c>
      <c r="I48" s="189">
        <v>12.328767123287671</v>
      </c>
      <c r="J48" s="189">
        <v>25.806451612903224</v>
      </c>
      <c r="K48" s="189">
        <v>57.89473684210526</v>
      </c>
      <c r="L48" s="189">
        <v>6</v>
      </c>
      <c r="M48" s="190">
        <v>21</v>
      </c>
      <c r="N48" s="190">
        <v>21</v>
      </c>
      <c r="O48" s="190">
        <v>5.1282051282051277</v>
      </c>
      <c r="P48" s="190">
        <v>15.686274509803921</v>
      </c>
      <c r="Q48" s="190">
        <v>32.5</v>
      </c>
      <c r="R48" s="190" t="s">
        <v>286</v>
      </c>
      <c r="S48" s="190" t="s">
        <v>286</v>
      </c>
      <c r="T48" s="190" t="s">
        <v>286</v>
      </c>
      <c r="U48" s="190">
        <v>14.473684210526317</v>
      </c>
      <c r="V48" s="190">
        <v>25.000000000000007</v>
      </c>
      <c r="W48" s="190">
        <v>47.916666666666664</v>
      </c>
      <c r="X48" s="190">
        <v>13.698630136986296</v>
      </c>
      <c r="Y48" s="190">
        <v>23.333333333333332</v>
      </c>
      <c r="Z48" s="190">
        <v>61.111111111111121</v>
      </c>
      <c r="AA48" s="190">
        <v>7</v>
      </c>
      <c r="AB48" s="132">
        <v>21</v>
      </c>
      <c r="AC48" s="132">
        <v>23</v>
      </c>
      <c r="AD48" s="132">
        <v>7.5949367088607609</v>
      </c>
      <c r="AE48" s="132">
        <v>17.647058823529413</v>
      </c>
      <c r="AF48" s="190">
        <v>32.5</v>
      </c>
      <c r="AG48" s="189" t="s">
        <v>286</v>
      </c>
      <c r="AH48" s="189" t="s">
        <v>286</v>
      </c>
      <c r="AI48" s="191" t="s">
        <v>286</v>
      </c>
      <c r="AJ48" s="191">
        <v>1.3157894736842106</v>
      </c>
      <c r="AK48" s="190">
        <v>2.9411764705882355</v>
      </c>
      <c r="AL48" s="190">
        <v>10.416666666666666</v>
      </c>
      <c r="AM48" s="190">
        <v>1.3698630136986301</v>
      </c>
      <c r="AN48" s="190">
        <v>6.4516129032258061</v>
      </c>
      <c r="AO48" s="190">
        <v>26.315789473684205</v>
      </c>
      <c r="AP48" s="190">
        <v>0</v>
      </c>
      <c r="AQ48" s="190">
        <v>1</v>
      </c>
      <c r="AR48" s="190">
        <v>4.0816326530612246</v>
      </c>
      <c r="AS48" s="190">
        <v>1.2820512820512819</v>
      </c>
      <c r="AT48" s="190">
        <v>1.9607843137254901</v>
      </c>
      <c r="AU48" s="190">
        <v>4.9999999999999991</v>
      </c>
      <c r="AV48" s="190" t="s">
        <v>286</v>
      </c>
      <c r="AW48" s="190" t="s">
        <v>286</v>
      </c>
      <c r="AX48" s="132" t="s">
        <v>286</v>
      </c>
      <c r="AY48" s="132" t="s">
        <v>286</v>
      </c>
      <c r="AZ48" s="132" t="s">
        <v>286</v>
      </c>
      <c r="BA48" s="132" t="s">
        <v>286</v>
      </c>
      <c r="BB48" s="190" t="s">
        <v>286</v>
      </c>
      <c r="BC48" s="132" t="s">
        <v>286</v>
      </c>
      <c r="BD48" s="132" t="s">
        <v>286</v>
      </c>
      <c r="BE48" s="132">
        <v>1</v>
      </c>
      <c r="BF48" s="132">
        <v>7.5</v>
      </c>
      <c r="BG48" s="190">
        <v>6.1224489795918364</v>
      </c>
      <c r="BH48" s="132">
        <v>3.8461538461538458</v>
      </c>
      <c r="BI48" s="132">
        <v>11.764705882352942</v>
      </c>
      <c r="BJ48" s="132">
        <v>17.5</v>
      </c>
      <c r="BK48" s="132" t="s">
        <v>286</v>
      </c>
      <c r="BL48" s="190" t="s">
        <v>286</v>
      </c>
      <c r="BM48" s="132" t="s">
        <v>286</v>
      </c>
      <c r="BN48" s="192">
        <v>9.7222222222222214</v>
      </c>
      <c r="BO48" s="192">
        <v>21.53846153846154</v>
      </c>
      <c r="BP48" s="192">
        <v>27.083333333333336</v>
      </c>
      <c r="BQ48" s="190">
        <v>7.352941176470587</v>
      </c>
      <c r="BR48" s="132">
        <v>22.222222222222221</v>
      </c>
      <c r="BS48" s="132">
        <v>35.294117647058826</v>
      </c>
      <c r="BT48" s="132">
        <v>7</v>
      </c>
      <c r="BU48" s="190">
        <v>22</v>
      </c>
      <c r="BV48" s="132">
        <v>27</v>
      </c>
      <c r="BW48" s="132">
        <v>6.4102564102564115</v>
      </c>
      <c r="BX48" s="132">
        <v>22.916666666666668</v>
      </c>
      <c r="BY48" s="190">
        <v>17.500000000000004</v>
      </c>
      <c r="BZ48" s="132" t="s">
        <v>286</v>
      </c>
      <c r="CA48" s="132" t="s">
        <v>286</v>
      </c>
      <c r="CB48" s="132" t="s">
        <v>286</v>
      </c>
      <c r="CC48" s="190">
        <v>8.3333333333333339</v>
      </c>
      <c r="CD48" s="132">
        <v>16.92307692307692</v>
      </c>
      <c r="CE48" s="132">
        <v>18.75</v>
      </c>
      <c r="CF48" s="132">
        <v>4.4117647058823533</v>
      </c>
      <c r="CG48" s="190">
        <v>18.518518518518523</v>
      </c>
      <c r="CH48" s="132">
        <v>23.529411764705884</v>
      </c>
      <c r="CI48" s="132">
        <v>6</v>
      </c>
      <c r="CJ48" s="132">
        <v>14</v>
      </c>
      <c r="CK48" s="132">
        <v>17</v>
      </c>
      <c r="CL48" s="132">
        <v>5.1282051282051286</v>
      </c>
      <c r="CM48" s="132">
        <v>14.583333333333334</v>
      </c>
      <c r="CN48" s="132">
        <v>12.5</v>
      </c>
      <c r="CO48" s="132" t="s">
        <v>286</v>
      </c>
      <c r="CP48" s="190" t="s">
        <v>286</v>
      </c>
      <c r="CQ48" s="132" t="s">
        <v>286</v>
      </c>
      <c r="CR48" s="132">
        <v>5.479452054794522</v>
      </c>
      <c r="CS48" s="192">
        <v>7.6923076923076925</v>
      </c>
      <c r="CT48" s="192">
        <v>2.0408163265306123</v>
      </c>
      <c r="CU48" s="190">
        <v>1.4285714285714284</v>
      </c>
      <c r="CV48" s="132">
        <v>7.1428571428571423</v>
      </c>
      <c r="CW48" s="132">
        <v>0</v>
      </c>
      <c r="CX48" s="192">
        <v>1.1764705882352937</v>
      </c>
      <c r="CY48" s="192">
        <v>1.3513513513513515</v>
      </c>
      <c r="CZ48" s="190">
        <v>0</v>
      </c>
      <c r="DA48" s="132">
        <v>3.9473684210526319</v>
      </c>
      <c r="DB48" s="132">
        <v>4.2553191489361701</v>
      </c>
      <c r="DC48" s="192">
        <v>0</v>
      </c>
      <c r="DD48" s="192" t="s">
        <v>286</v>
      </c>
      <c r="DE48" s="190" t="s">
        <v>286</v>
      </c>
      <c r="DF48" s="132" t="s">
        <v>286</v>
      </c>
      <c r="DG48" s="132" t="s">
        <v>286</v>
      </c>
      <c r="DH48" s="192">
        <v>3.0769230769230771</v>
      </c>
      <c r="DI48" s="192">
        <v>4.2553191489361701</v>
      </c>
      <c r="DJ48" s="190" t="s">
        <v>286</v>
      </c>
      <c r="DK48" s="132">
        <v>7.1428571428571423</v>
      </c>
      <c r="DL48" s="132">
        <v>0</v>
      </c>
      <c r="DM48" s="132" t="s">
        <v>286</v>
      </c>
      <c r="DN48" s="132">
        <v>2</v>
      </c>
      <c r="DO48" s="190">
        <v>2.2727272727272729</v>
      </c>
      <c r="DP48" s="132" t="s">
        <v>286</v>
      </c>
      <c r="DQ48" s="132">
        <v>4.2553191489361701</v>
      </c>
      <c r="DR48" s="132">
        <v>0</v>
      </c>
      <c r="DS48" s="132" t="s">
        <v>286</v>
      </c>
      <c r="DT48" s="190" t="s">
        <v>286</v>
      </c>
      <c r="DU48" s="194" t="s">
        <v>286</v>
      </c>
      <c r="DV48" s="194" t="s">
        <v>286</v>
      </c>
      <c r="DW48" s="192">
        <v>1.5384615384615383</v>
      </c>
      <c r="DX48" s="194">
        <v>4.2553191489361701</v>
      </c>
      <c r="DY48" s="190" t="s">
        <v>286</v>
      </c>
      <c r="DZ48" s="190">
        <v>7.1428571428571423</v>
      </c>
      <c r="EA48" s="190">
        <v>0</v>
      </c>
      <c r="EB48" s="190" t="s">
        <v>286</v>
      </c>
      <c r="EC48" s="190">
        <v>2</v>
      </c>
      <c r="ED48" s="190">
        <v>0</v>
      </c>
      <c r="EE48" s="190" t="s">
        <v>286</v>
      </c>
      <c r="EF48" s="190">
        <v>2.1276595744680851</v>
      </c>
      <c r="EG48" s="190">
        <v>0</v>
      </c>
      <c r="EH48" s="190" t="s">
        <v>286</v>
      </c>
      <c r="EI48" s="190" t="s">
        <v>286</v>
      </c>
      <c r="EJ48" s="190" t="s">
        <v>286</v>
      </c>
      <c r="EK48" s="190" t="s">
        <v>286</v>
      </c>
      <c r="EL48" s="132">
        <v>3.0769230769230771</v>
      </c>
      <c r="EM48" s="132">
        <v>2.1276595744680851</v>
      </c>
      <c r="EN48" s="132" t="s">
        <v>286</v>
      </c>
      <c r="EO48" s="132">
        <v>7.1428571428571423</v>
      </c>
      <c r="EP48" s="190">
        <v>11.764705882352942</v>
      </c>
      <c r="EQ48" s="132" t="s">
        <v>286</v>
      </c>
      <c r="ER48" s="132">
        <v>0</v>
      </c>
      <c r="ES48" s="132">
        <v>0</v>
      </c>
      <c r="ET48" s="132" t="s">
        <v>286</v>
      </c>
      <c r="EU48" s="190">
        <v>2.1276595744680851</v>
      </c>
      <c r="EV48" s="132">
        <v>0</v>
      </c>
      <c r="EW48" s="132" t="s">
        <v>286</v>
      </c>
      <c r="EX48" s="132" t="s">
        <v>286</v>
      </c>
      <c r="EY48" s="132" t="s">
        <v>286</v>
      </c>
      <c r="EZ48" s="190" t="s">
        <v>286</v>
      </c>
      <c r="FA48" s="132">
        <v>1.5384615384615383</v>
      </c>
      <c r="FB48" s="132">
        <v>0</v>
      </c>
      <c r="FC48" s="132" t="s">
        <v>286</v>
      </c>
      <c r="FD48" s="132">
        <v>3.5714285714285716</v>
      </c>
      <c r="FE48" s="190">
        <v>0</v>
      </c>
      <c r="FF48" s="132" t="s">
        <v>286</v>
      </c>
      <c r="FG48" s="132">
        <v>0</v>
      </c>
      <c r="FH48" s="132">
        <v>0</v>
      </c>
      <c r="FI48" s="132" t="s">
        <v>286</v>
      </c>
      <c r="FJ48" s="190">
        <v>0</v>
      </c>
      <c r="FK48" s="132">
        <v>0</v>
      </c>
      <c r="FL48" s="132" t="s">
        <v>286</v>
      </c>
      <c r="FM48" s="132" t="s">
        <v>286</v>
      </c>
      <c r="FN48" s="132" t="s">
        <v>286</v>
      </c>
      <c r="FO48" s="190" t="s">
        <v>286</v>
      </c>
      <c r="FP48" s="132">
        <v>3.0769230769230771</v>
      </c>
      <c r="FQ48" s="132">
        <v>4.2553191489361701</v>
      </c>
      <c r="FR48" s="132" t="s">
        <v>286</v>
      </c>
      <c r="FS48" s="132">
        <v>7.1428571428571423</v>
      </c>
      <c r="FT48" s="190">
        <v>11.764705882352942</v>
      </c>
      <c r="FU48" s="132" t="s">
        <v>286</v>
      </c>
      <c r="FV48" s="132">
        <v>0</v>
      </c>
      <c r="FW48" s="132">
        <v>4.3478260869565215</v>
      </c>
      <c r="FX48" s="132" t="s">
        <v>286</v>
      </c>
      <c r="FY48" s="190">
        <v>2.1276595744680851</v>
      </c>
      <c r="FZ48" s="132">
        <v>0</v>
      </c>
      <c r="GA48" s="132" t="s">
        <v>286</v>
      </c>
      <c r="GB48" s="132" t="s">
        <v>286</v>
      </c>
      <c r="GC48" s="132" t="s">
        <v>286</v>
      </c>
      <c r="GD48" s="190" t="s">
        <v>286</v>
      </c>
      <c r="GE48" s="132" t="s">
        <v>286</v>
      </c>
      <c r="GF48" s="132" t="s">
        <v>286</v>
      </c>
      <c r="GG48" s="132" t="s">
        <v>286</v>
      </c>
      <c r="GH48" s="132" t="s">
        <v>286</v>
      </c>
      <c r="GI48" s="190" t="s">
        <v>286</v>
      </c>
      <c r="GJ48" s="132" t="s">
        <v>286</v>
      </c>
      <c r="GK48" s="132">
        <v>2</v>
      </c>
      <c r="GL48" s="132">
        <v>2.1739130434782608</v>
      </c>
      <c r="GM48" s="197" t="s">
        <v>286</v>
      </c>
      <c r="GN48" s="190">
        <v>4.2553191489361701</v>
      </c>
      <c r="GO48" s="132">
        <v>0</v>
      </c>
      <c r="GP48" s="132" t="s">
        <v>286</v>
      </c>
      <c r="GQ48" s="132" t="s">
        <v>286</v>
      </c>
      <c r="GR48" s="132" t="s">
        <v>286</v>
      </c>
      <c r="GS48" s="190" t="s">
        <v>286</v>
      </c>
      <c r="GT48" s="132" t="s">
        <v>286</v>
      </c>
      <c r="GU48" s="132" t="s">
        <v>286</v>
      </c>
      <c r="GV48" s="132" t="s">
        <v>286</v>
      </c>
      <c r="GW48" s="132" t="s">
        <v>286</v>
      </c>
      <c r="GX48" s="190" t="s">
        <v>286</v>
      </c>
      <c r="GY48" s="190" t="s">
        <v>286</v>
      </c>
      <c r="GZ48" s="190">
        <v>5</v>
      </c>
      <c r="HA48" s="190">
        <v>2.1739130434782608</v>
      </c>
      <c r="HB48" s="190" t="s">
        <v>286</v>
      </c>
      <c r="HC48" s="190">
        <v>4.2553191489361701</v>
      </c>
      <c r="HD48" s="190">
        <v>2.6315789473684204</v>
      </c>
      <c r="HE48" s="190" t="s">
        <v>286</v>
      </c>
      <c r="HF48" s="190" t="s">
        <v>286</v>
      </c>
      <c r="HG48" s="190" t="s">
        <v>286</v>
      </c>
      <c r="HH48" s="190" t="s">
        <v>286</v>
      </c>
      <c r="HI48" s="190" t="s">
        <v>286</v>
      </c>
      <c r="HJ48" s="190" t="s">
        <v>286</v>
      </c>
      <c r="HK48" s="190" t="s">
        <v>286</v>
      </c>
      <c r="HL48" s="132" t="s">
        <v>286</v>
      </c>
      <c r="HM48" s="132" t="s">
        <v>286</v>
      </c>
      <c r="HN48" s="132" t="s">
        <v>286</v>
      </c>
      <c r="HO48" s="132">
        <v>5</v>
      </c>
      <c r="HP48" s="190">
        <v>7</v>
      </c>
      <c r="HQ48" s="132" t="s">
        <v>286</v>
      </c>
      <c r="HR48" s="132">
        <v>2.1276595744680851</v>
      </c>
      <c r="HS48" s="132">
        <v>2.6315789473684204</v>
      </c>
      <c r="HT48" s="196" t="s">
        <v>286</v>
      </c>
      <c r="HU48" s="199" t="s">
        <v>286</v>
      </c>
      <c r="HV48" s="200" t="s">
        <v>286</v>
      </c>
      <c r="HW48" s="192" t="s">
        <v>286</v>
      </c>
      <c r="HX48" s="192">
        <v>1.5384615384615383</v>
      </c>
      <c r="HY48" s="192">
        <v>8.5106382978723403</v>
      </c>
      <c r="HZ48" s="192" t="s">
        <v>286</v>
      </c>
      <c r="IA48" s="192">
        <v>7.1428571428571423</v>
      </c>
      <c r="IB48" s="192">
        <v>11.764705882352942</v>
      </c>
      <c r="IC48" s="192" t="s">
        <v>286</v>
      </c>
      <c r="ID48" s="192">
        <v>2</v>
      </c>
      <c r="IE48" s="192">
        <v>0</v>
      </c>
      <c r="IF48" s="192" t="s">
        <v>286</v>
      </c>
      <c r="IG48" s="192">
        <v>4.2553191489361701</v>
      </c>
      <c r="IH48" s="192">
        <v>0</v>
      </c>
      <c r="II48" s="192" t="s">
        <v>286</v>
      </c>
      <c r="IJ48" s="192" t="s">
        <v>286</v>
      </c>
      <c r="IK48" s="192" t="s">
        <v>286</v>
      </c>
      <c r="IL48" s="192">
        <v>5.4794520547945194</v>
      </c>
      <c r="IM48" s="192">
        <v>9.2307692307692299</v>
      </c>
      <c r="IN48" s="192">
        <v>6.3829787234042552</v>
      </c>
      <c r="IO48" s="192">
        <v>2.8571428571428568</v>
      </c>
      <c r="IP48" s="192">
        <v>14.285714285714286</v>
      </c>
      <c r="IQ48" s="192">
        <v>23.529411764705884</v>
      </c>
      <c r="IR48" s="192">
        <v>3</v>
      </c>
      <c r="IS48" s="192" t="s">
        <v>286</v>
      </c>
      <c r="IT48" s="192" t="s">
        <v>286</v>
      </c>
      <c r="IU48" s="192">
        <v>2.6315789473684212</v>
      </c>
      <c r="IV48" s="192" t="s">
        <v>286</v>
      </c>
      <c r="IW48" s="192" t="s">
        <v>286</v>
      </c>
      <c r="IX48" s="192" t="str">
        <f t="shared" si="65"/>
        <v>--</v>
      </c>
      <c r="IY48" s="192" t="str">
        <f t="shared" si="65"/>
        <v>--</v>
      </c>
      <c r="IZ48" s="192" t="str">
        <f t="shared" si="65"/>
        <v>--</v>
      </c>
      <c r="JA48" s="192" t="str">
        <f t="shared" si="65"/>
        <v>--</v>
      </c>
      <c r="JB48" s="192" t="str">
        <f t="shared" si="65"/>
        <v>--</v>
      </c>
      <c r="JC48" s="243">
        <v>10.1694915254237</v>
      </c>
      <c r="JD48" s="243">
        <v>7.0422535211267601</v>
      </c>
      <c r="JE48" s="243">
        <v>36.956521739130402</v>
      </c>
      <c r="JF48" s="243">
        <v>11.1111111111111</v>
      </c>
      <c r="JG48" s="243">
        <v>9.0909090909090899</v>
      </c>
      <c r="JH48" s="243">
        <v>20.408163265306101</v>
      </c>
      <c r="JI48" s="243">
        <v>16.9491525423729</v>
      </c>
      <c r="JJ48" s="243">
        <v>8.5714285714285801</v>
      </c>
      <c r="JK48" s="243">
        <v>23.913043478260899</v>
      </c>
      <c r="JL48" s="243">
        <v>11.1111111111111</v>
      </c>
      <c r="JM48" s="243">
        <v>0</v>
      </c>
      <c r="JN48" s="243">
        <v>18.367346938775501</v>
      </c>
      <c r="JO48" s="219">
        <v>29.310344827586199</v>
      </c>
      <c r="JP48" s="219">
        <v>26.086956521739101</v>
      </c>
      <c r="JQ48" s="219">
        <v>34.7826086956522</v>
      </c>
      <c r="JR48" s="219">
        <v>29.6875</v>
      </c>
      <c r="JS48" s="219">
        <v>27.272727272727298</v>
      </c>
      <c r="JT48" s="219">
        <v>36.734693877551003</v>
      </c>
      <c r="JU48" s="219">
        <v>24.137931034482801</v>
      </c>
      <c r="JV48" s="219">
        <v>17.3913043478261</v>
      </c>
      <c r="JW48" s="219">
        <v>23.404255319148898</v>
      </c>
      <c r="JX48" s="219">
        <v>29.6875</v>
      </c>
      <c r="JY48" s="219">
        <v>18.181818181818201</v>
      </c>
      <c r="JZ48" s="219">
        <v>24.4897959183673</v>
      </c>
      <c r="KA48" s="219">
        <v>1.7543859649122799</v>
      </c>
      <c r="KB48" s="219">
        <v>0</v>
      </c>
      <c r="KC48" s="219">
        <v>2.1739130434782599</v>
      </c>
      <c r="KD48" s="219">
        <v>6.3492063492063497</v>
      </c>
      <c r="KE48" s="219">
        <v>3.0303030303030298</v>
      </c>
      <c r="KF48" s="219">
        <v>0</v>
      </c>
      <c r="KG48" s="219">
        <v>0</v>
      </c>
      <c r="KH48" s="219">
        <v>0</v>
      </c>
      <c r="KI48" s="219">
        <v>2.1739130434782599</v>
      </c>
      <c r="KJ48" s="219">
        <v>3.17460317460317</v>
      </c>
      <c r="KK48" s="219">
        <v>3.0303030303030298</v>
      </c>
      <c r="KL48" s="219">
        <v>2.0408163265306101</v>
      </c>
      <c r="KM48" s="219">
        <v>0</v>
      </c>
      <c r="KN48" s="219">
        <v>0</v>
      </c>
      <c r="KO48" s="219">
        <v>2.1739130434782599</v>
      </c>
      <c r="KP48" s="219">
        <v>1.5873015873015901</v>
      </c>
      <c r="KQ48" s="219">
        <v>3.0303030303030298</v>
      </c>
      <c r="KR48" s="219">
        <v>0</v>
      </c>
      <c r="KS48" s="219">
        <v>0</v>
      </c>
      <c r="KT48" s="219">
        <v>0</v>
      </c>
      <c r="KU48" s="219">
        <v>0</v>
      </c>
      <c r="KV48" s="219">
        <v>0</v>
      </c>
      <c r="KW48" s="219">
        <v>1.51515151515151</v>
      </c>
      <c r="KX48" s="219">
        <v>2.0408163265306101</v>
      </c>
      <c r="KY48" s="219">
        <v>0</v>
      </c>
      <c r="KZ48" s="219">
        <v>0</v>
      </c>
      <c r="LA48" s="219">
        <v>2.1739130434782599</v>
      </c>
      <c r="LB48" s="219">
        <v>0</v>
      </c>
      <c r="LC48" s="219">
        <v>0</v>
      </c>
      <c r="LD48" s="219">
        <v>0</v>
      </c>
      <c r="LE48" s="219">
        <v>0</v>
      </c>
      <c r="LF48" s="219">
        <v>0</v>
      </c>
      <c r="LG48" s="219">
        <v>0</v>
      </c>
      <c r="LH48" s="219">
        <v>0</v>
      </c>
      <c r="LI48" s="219">
        <v>0</v>
      </c>
      <c r="LJ48" s="219">
        <v>0</v>
      </c>
      <c r="LK48" s="219">
        <v>0</v>
      </c>
      <c r="LL48" s="219">
        <v>0</v>
      </c>
      <c r="LM48" s="219">
        <v>2.1739130434782599</v>
      </c>
      <c r="LN48" s="219">
        <v>1.5873015873015901</v>
      </c>
      <c r="LO48" s="219">
        <v>1.51515151515151</v>
      </c>
      <c r="LP48" s="219">
        <v>0</v>
      </c>
      <c r="LQ48" s="219">
        <v>0</v>
      </c>
      <c r="LR48" s="219">
        <v>0</v>
      </c>
      <c r="LS48" s="219">
        <v>4.3478260869565197</v>
      </c>
      <c r="LT48" s="219">
        <v>3.17460317460317</v>
      </c>
      <c r="LU48" s="219">
        <v>1.5384615384615401</v>
      </c>
      <c r="LV48" s="219">
        <v>0</v>
      </c>
      <c r="LW48" s="219">
        <v>0</v>
      </c>
      <c r="LX48" s="219">
        <v>0</v>
      </c>
      <c r="LY48" s="219">
        <v>4.3478260869565197</v>
      </c>
      <c r="LZ48" s="219">
        <v>3.17460317460317</v>
      </c>
      <c r="MA48" s="219">
        <v>6.0606060606060597</v>
      </c>
      <c r="MB48" s="219">
        <v>2.0833333333333299</v>
      </c>
      <c r="MC48" s="219">
        <v>0</v>
      </c>
      <c r="MD48" s="219">
        <v>0</v>
      </c>
      <c r="ME48" s="219">
        <v>4.3478260869565197</v>
      </c>
      <c r="MF48" s="219">
        <v>3.17460317460317</v>
      </c>
      <c r="MG48" s="219">
        <v>6.0606060606060597</v>
      </c>
      <c r="MH48" s="219">
        <v>2.0833333333333299</v>
      </c>
      <c r="MI48" s="190" t="str">
        <f t="shared" si="66"/>
        <v>--</v>
      </c>
      <c r="MJ48" s="190" t="str">
        <f t="shared" si="66"/>
        <v>--</v>
      </c>
      <c r="MK48" s="190" t="str">
        <f t="shared" si="66"/>
        <v>--</v>
      </c>
      <c r="ML48" s="190" t="str">
        <f t="shared" si="66"/>
        <v>--</v>
      </c>
      <c r="MM48" s="190" t="str">
        <f t="shared" si="66"/>
        <v>--</v>
      </c>
      <c r="MN48" s="190" t="str">
        <f t="shared" si="66"/>
        <v>--</v>
      </c>
      <c r="MO48" s="190" t="str">
        <f t="shared" si="66"/>
        <v>--</v>
      </c>
      <c r="MP48" s="190" t="str">
        <f t="shared" si="66"/>
        <v>--</v>
      </c>
      <c r="MQ48" s="190" t="str">
        <f t="shared" si="66"/>
        <v>--</v>
      </c>
      <c r="MR48" s="190" t="str">
        <f t="shared" si="66"/>
        <v>--</v>
      </c>
      <c r="MS48" s="190" t="str">
        <f t="shared" si="67"/>
        <v>--</v>
      </c>
      <c r="MT48" s="190" t="str">
        <f t="shared" si="67"/>
        <v>--</v>
      </c>
      <c r="MU48" s="190" t="str">
        <f t="shared" si="67"/>
        <v>--</v>
      </c>
      <c r="MV48" s="190" t="str">
        <f t="shared" si="67"/>
        <v>--</v>
      </c>
      <c r="MW48" s="190" t="str">
        <f t="shared" si="67"/>
        <v>--</v>
      </c>
      <c r="MX48" s="190" t="str">
        <f t="shared" si="67"/>
        <v>--</v>
      </c>
      <c r="MY48" s="190" t="str">
        <f t="shared" si="67"/>
        <v>--</v>
      </c>
      <c r="MZ48" s="190" t="str">
        <f t="shared" si="67"/>
        <v>--</v>
      </c>
      <c r="NA48" s="190" t="str">
        <f t="shared" si="67"/>
        <v>--</v>
      </c>
      <c r="NB48" s="190" t="str">
        <f t="shared" si="67"/>
        <v>--</v>
      </c>
      <c r="NC48" s="190" t="str">
        <f t="shared" si="68"/>
        <v>--</v>
      </c>
      <c r="ND48" s="190" t="str">
        <f t="shared" si="68"/>
        <v>--</v>
      </c>
      <c r="NE48" s="190" t="str">
        <f t="shared" si="68"/>
        <v>--</v>
      </c>
      <c r="NF48" s="190" t="str">
        <f t="shared" si="68"/>
        <v>--</v>
      </c>
      <c r="NG48" s="190" t="str">
        <f t="shared" si="68"/>
        <v>--</v>
      </c>
      <c r="NH48" s="190" t="str">
        <f t="shared" si="68"/>
        <v>--</v>
      </c>
      <c r="NI48" s="190" t="str">
        <f t="shared" si="68"/>
        <v>--</v>
      </c>
      <c r="NJ48" s="190" t="str">
        <f t="shared" si="68"/>
        <v>--</v>
      </c>
      <c r="NL48" s="378" t="str">
        <f t="shared" si="4"/>
        <v>--</v>
      </c>
      <c r="NM48" s="381">
        <v>12.962962962962962</v>
      </c>
      <c r="NN48" s="381">
        <v>22.972972972972972</v>
      </c>
      <c r="NO48" s="381">
        <v>19.444444444444439</v>
      </c>
      <c r="NP48" s="378" t="str">
        <f t="shared" si="5"/>
        <v>--</v>
      </c>
      <c r="NQ48" s="381">
        <v>2.2727272727272725</v>
      </c>
      <c r="NR48" s="378" t="str">
        <f t="shared" si="6"/>
        <v>--</v>
      </c>
      <c r="NS48" s="381">
        <v>7.5</v>
      </c>
      <c r="NT48" s="378" t="str">
        <f t="shared" si="7"/>
        <v>--</v>
      </c>
      <c r="NU48" s="381">
        <v>14.285714285714288</v>
      </c>
      <c r="NV48" s="378" t="str">
        <f t="shared" si="8"/>
        <v>--</v>
      </c>
      <c r="NW48" s="381">
        <v>3.8461538461538449</v>
      </c>
      <c r="NX48" s="378" t="str">
        <f t="shared" si="9"/>
        <v>--</v>
      </c>
      <c r="NY48" s="381">
        <v>9.8039215686274517</v>
      </c>
      <c r="NZ48" s="378" t="str">
        <f t="shared" si="10"/>
        <v>--</v>
      </c>
      <c r="OA48" s="381">
        <v>10</v>
      </c>
      <c r="OB48" s="378" t="str">
        <f t="shared" si="11"/>
        <v>--</v>
      </c>
      <c r="OC48" s="378" t="str">
        <f t="shared" si="11"/>
        <v>--</v>
      </c>
      <c r="OD48" s="381">
        <v>3.4482758620689649</v>
      </c>
      <c r="OE48" s="381">
        <v>4.225352112676056</v>
      </c>
      <c r="OF48" s="381">
        <v>15.217391304347826</v>
      </c>
      <c r="OG48" s="378" t="str">
        <f t="shared" si="62"/>
        <v>--</v>
      </c>
      <c r="OH48" s="378" t="str">
        <f t="shared" si="62"/>
        <v>--</v>
      </c>
      <c r="OI48" s="378" t="str">
        <f t="shared" si="62"/>
        <v>--</v>
      </c>
      <c r="OJ48" s="381">
        <v>9.5238095238095255</v>
      </c>
      <c r="OK48" s="381">
        <v>4.545454545454545</v>
      </c>
      <c r="OL48" s="381">
        <v>12.244897959183671</v>
      </c>
      <c r="OM48" s="378" t="str">
        <f t="shared" si="63"/>
        <v>--</v>
      </c>
      <c r="ON48" s="378" t="str">
        <f t="shared" si="63"/>
        <v>--</v>
      </c>
      <c r="OO48" s="378" t="str">
        <f t="shared" si="63"/>
        <v>--</v>
      </c>
      <c r="OP48" s="381">
        <v>3.773584905660377</v>
      </c>
      <c r="OQ48" s="381">
        <v>5.2631578947368416</v>
      </c>
      <c r="OR48" s="381">
        <v>13.888888888888889</v>
      </c>
      <c r="OS48" s="378" t="str">
        <f t="shared" si="64"/>
        <v>--</v>
      </c>
      <c r="OT48" s="378" t="str">
        <f t="shared" si="64"/>
        <v>--</v>
      </c>
      <c r="OU48" s="381">
        <v>1.8867924528301885</v>
      </c>
      <c r="OV48" s="381">
        <v>1.3333333333333333</v>
      </c>
      <c r="OW48" s="381">
        <v>5.5555555555555545</v>
      </c>
      <c r="OX48" s="378" t="str">
        <f t="shared" si="15"/>
        <v>--</v>
      </c>
      <c r="OY48" s="381">
        <v>14.285714285714281</v>
      </c>
      <c r="OZ48" s="381">
        <v>4.5454545454545459</v>
      </c>
      <c r="PA48" s="381">
        <v>10.204081632653063</v>
      </c>
      <c r="PB48" s="378" t="str">
        <f t="shared" si="16"/>
        <v>--</v>
      </c>
      <c r="PC48" s="381">
        <v>30.188679245283012</v>
      </c>
      <c r="PD48" s="381">
        <v>35.999999999999993</v>
      </c>
      <c r="PE48" s="381">
        <v>19.444444444444439</v>
      </c>
      <c r="PF48" s="378" t="str">
        <f t="shared" si="17"/>
        <v>--</v>
      </c>
      <c r="PG48" s="381">
        <v>27.450980392156865</v>
      </c>
      <c r="PH48" s="381">
        <v>26.388888888888886</v>
      </c>
      <c r="PI48" s="381">
        <v>44.444444444444429</v>
      </c>
      <c r="PJ48" s="378" t="str">
        <f t="shared" si="18"/>
        <v>--</v>
      </c>
      <c r="PK48" s="381">
        <v>25.490196078431374</v>
      </c>
      <c r="PL48" s="381">
        <v>25</v>
      </c>
      <c r="PM48" s="381">
        <v>41.666666666666664</v>
      </c>
      <c r="PN48" s="378" t="str">
        <f t="shared" si="19"/>
        <v>--</v>
      </c>
      <c r="PO48" s="381">
        <v>1.9607843137254901</v>
      </c>
      <c r="PP48" s="381">
        <v>2.8985507246376807</v>
      </c>
      <c r="PQ48" s="381">
        <v>0</v>
      </c>
      <c r="PR48" s="378" t="str">
        <f t="shared" si="20"/>
        <v>--</v>
      </c>
      <c r="PS48" s="381">
        <v>3.9215686274509802</v>
      </c>
      <c r="PT48" s="381">
        <v>5.7971014492753614</v>
      </c>
      <c r="PU48" s="381">
        <v>14.285714285714286</v>
      </c>
      <c r="PV48" s="378" t="str">
        <f t="shared" si="21"/>
        <v>--</v>
      </c>
      <c r="PW48" s="381">
        <v>1.9607843137254901</v>
      </c>
      <c r="PX48" s="381">
        <v>0</v>
      </c>
      <c r="PY48" s="381">
        <v>2.8571428571428572</v>
      </c>
      <c r="PZ48" s="378" t="str">
        <f t="shared" si="22"/>
        <v>--</v>
      </c>
      <c r="QA48" s="381">
        <v>1.9607843137254901</v>
      </c>
      <c r="QB48" s="381">
        <v>0</v>
      </c>
      <c r="QC48" s="381">
        <v>2.8571428571428572</v>
      </c>
      <c r="QD48" s="378" t="str">
        <f t="shared" si="23"/>
        <v>--</v>
      </c>
      <c r="QE48" s="381">
        <v>1.9607843137254901</v>
      </c>
      <c r="QF48" s="381">
        <v>0</v>
      </c>
      <c r="QG48" s="381">
        <v>0</v>
      </c>
      <c r="QH48" s="378" t="str">
        <f t="shared" si="24"/>
        <v>--</v>
      </c>
      <c r="QI48" s="381">
        <v>1.9230769230769229</v>
      </c>
      <c r="QJ48" s="381">
        <v>0</v>
      </c>
      <c r="QK48" s="381">
        <v>0</v>
      </c>
    </row>
    <row r="49" spans="1:453" x14ac:dyDescent="0.25">
      <c r="A49" s="114">
        <v>45</v>
      </c>
      <c r="B49" s="93" t="s">
        <v>45</v>
      </c>
      <c r="C49" s="189">
        <v>2.2556390977443619</v>
      </c>
      <c r="D49" s="189">
        <v>23.6220472440945</v>
      </c>
      <c r="E49" s="189">
        <v>46.491228070175431</v>
      </c>
      <c r="F49" s="189">
        <v>1.6393442622950816</v>
      </c>
      <c r="G49" s="189">
        <v>37.681159420289859</v>
      </c>
      <c r="H49" s="189">
        <v>36.923076923076913</v>
      </c>
      <c r="I49" s="189">
        <v>0</v>
      </c>
      <c r="J49" s="189">
        <v>15.384615384615383</v>
      </c>
      <c r="K49" s="189">
        <v>32.978723404255312</v>
      </c>
      <c r="L49" s="189">
        <v>0.99999999999999989</v>
      </c>
      <c r="M49" s="190">
        <v>11.904761904761909</v>
      </c>
      <c r="N49" s="190">
        <v>32.530120481927703</v>
      </c>
      <c r="O49" s="190">
        <v>0</v>
      </c>
      <c r="P49" s="190">
        <v>11.111111111111111</v>
      </c>
      <c r="Q49" s="190">
        <v>16.049382716049386</v>
      </c>
      <c r="R49" s="190" t="s">
        <v>286</v>
      </c>
      <c r="S49" s="190" t="s">
        <v>286</v>
      </c>
      <c r="T49" s="190" t="s">
        <v>286</v>
      </c>
      <c r="U49" s="190">
        <v>1.6393442622950816</v>
      </c>
      <c r="V49" s="190">
        <v>34.848484848484844</v>
      </c>
      <c r="W49" s="190">
        <v>37.499999999999993</v>
      </c>
      <c r="X49" s="190">
        <v>0</v>
      </c>
      <c r="Y49" s="190">
        <v>16.483516483516489</v>
      </c>
      <c r="Z49" s="190">
        <v>36.55913978494624</v>
      </c>
      <c r="AA49" s="190">
        <v>2.9999999999999991</v>
      </c>
      <c r="AB49" s="132">
        <v>14.117647058823536</v>
      </c>
      <c r="AC49" s="132">
        <v>34.939759036144572</v>
      </c>
      <c r="AD49" s="132">
        <v>0</v>
      </c>
      <c r="AE49" s="132">
        <v>12.037037037037035</v>
      </c>
      <c r="AF49" s="190">
        <v>16.250000000000004</v>
      </c>
      <c r="AG49" s="189">
        <v>0.75187969924812015</v>
      </c>
      <c r="AH49" s="189">
        <v>0.78740157480314943</v>
      </c>
      <c r="AI49" s="191">
        <v>16.666666666666671</v>
      </c>
      <c r="AJ49" s="191">
        <v>0</v>
      </c>
      <c r="AK49" s="190">
        <v>7.2463768115942049</v>
      </c>
      <c r="AL49" s="190">
        <v>10.769230769230772</v>
      </c>
      <c r="AM49" s="190">
        <v>0</v>
      </c>
      <c r="AN49" s="190">
        <v>2.1978021978021971</v>
      </c>
      <c r="AO49" s="190">
        <v>8.5106382978723421</v>
      </c>
      <c r="AP49" s="190">
        <v>0</v>
      </c>
      <c r="AQ49" s="190">
        <v>3.5714285714285721</v>
      </c>
      <c r="AR49" s="190">
        <v>9.6385542168674689</v>
      </c>
      <c r="AS49" s="190">
        <v>0</v>
      </c>
      <c r="AT49" s="190">
        <v>4.6296296296296298</v>
      </c>
      <c r="AU49" s="190">
        <v>3.7037037037037051</v>
      </c>
      <c r="AV49" s="190" t="s">
        <v>286</v>
      </c>
      <c r="AW49" s="190" t="s">
        <v>286</v>
      </c>
      <c r="AX49" s="132" t="s">
        <v>286</v>
      </c>
      <c r="AY49" s="132" t="s">
        <v>286</v>
      </c>
      <c r="AZ49" s="132" t="s">
        <v>286</v>
      </c>
      <c r="BA49" s="132" t="s">
        <v>286</v>
      </c>
      <c r="BB49" s="190" t="s">
        <v>286</v>
      </c>
      <c r="BC49" s="132" t="s">
        <v>286</v>
      </c>
      <c r="BD49" s="132" t="s">
        <v>286</v>
      </c>
      <c r="BE49" s="132">
        <v>0</v>
      </c>
      <c r="BF49" s="132">
        <v>5.8823529411764728</v>
      </c>
      <c r="BG49" s="190">
        <v>20.481927710843376</v>
      </c>
      <c r="BH49" s="132">
        <v>0</v>
      </c>
      <c r="BI49" s="132">
        <v>6.4814814814814845</v>
      </c>
      <c r="BJ49" s="132">
        <v>17.283950617283956</v>
      </c>
      <c r="BK49" s="132">
        <v>1.5624999999999996</v>
      </c>
      <c r="BL49" s="190">
        <v>8.943089430894311</v>
      </c>
      <c r="BM49" s="132">
        <v>17.117117117117118</v>
      </c>
      <c r="BN49" s="192">
        <v>0</v>
      </c>
      <c r="BO49" s="192">
        <v>22.72727272727273</v>
      </c>
      <c r="BP49" s="192">
        <v>13.114754098360658</v>
      </c>
      <c r="BQ49" s="190">
        <v>0</v>
      </c>
      <c r="BR49" s="132">
        <v>3.3707865168539333</v>
      </c>
      <c r="BS49" s="132">
        <v>15.053763440860221</v>
      </c>
      <c r="BT49" s="132">
        <v>0.99999999999999967</v>
      </c>
      <c r="BU49" s="190">
        <v>5.8823529411764728</v>
      </c>
      <c r="BV49" s="132">
        <v>13.414634146341463</v>
      </c>
      <c r="BW49" s="132">
        <v>0</v>
      </c>
      <c r="BX49" s="132">
        <v>9.2592592592592613</v>
      </c>
      <c r="BY49" s="190">
        <v>16.049382716049383</v>
      </c>
      <c r="BZ49" s="132">
        <v>0</v>
      </c>
      <c r="CA49" s="132">
        <v>5.691056910569106</v>
      </c>
      <c r="CB49" s="132">
        <v>9.0090090090090094</v>
      </c>
      <c r="CC49" s="190">
        <v>0</v>
      </c>
      <c r="CD49" s="132">
        <v>13.636363636363637</v>
      </c>
      <c r="CE49" s="132">
        <v>8.1967213114754092</v>
      </c>
      <c r="CF49" s="132">
        <v>0</v>
      </c>
      <c r="CG49" s="190">
        <v>2.2471910112359543</v>
      </c>
      <c r="CH49" s="132">
        <v>7.5268817204301071</v>
      </c>
      <c r="CI49" s="132">
        <v>0.99999999999999967</v>
      </c>
      <c r="CJ49" s="132">
        <v>4.7058823529411749</v>
      </c>
      <c r="CK49" s="132">
        <v>6.097560975609758</v>
      </c>
      <c r="CL49" s="132">
        <v>0</v>
      </c>
      <c r="CM49" s="132">
        <v>8.3333333333333304</v>
      </c>
      <c r="CN49" s="132">
        <v>9.8765432098765391</v>
      </c>
      <c r="CO49" s="132">
        <v>2.2900763358778642</v>
      </c>
      <c r="CP49" s="190">
        <v>8.1300813008130106</v>
      </c>
      <c r="CQ49" s="132">
        <v>6.3063063063063076</v>
      </c>
      <c r="CR49" s="132">
        <v>0</v>
      </c>
      <c r="CS49" s="192">
        <v>8.8235294117647083</v>
      </c>
      <c r="CT49" s="192">
        <v>6.4516129032258052</v>
      </c>
      <c r="CU49" s="190">
        <v>0</v>
      </c>
      <c r="CV49" s="132">
        <v>1.1235955056179772</v>
      </c>
      <c r="CW49" s="132">
        <v>2.1978021978021975</v>
      </c>
      <c r="CX49" s="192">
        <v>2.0833333333333326</v>
      </c>
      <c r="CY49" s="192">
        <v>1.1904761904761902</v>
      </c>
      <c r="CZ49" s="190">
        <v>1.219512195121951</v>
      </c>
      <c r="DA49" s="132">
        <v>3.4090909090909096</v>
      </c>
      <c r="DB49" s="132">
        <v>3.8095238095238102</v>
      </c>
      <c r="DC49" s="192">
        <v>3.79746835443038</v>
      </c>
      <c r="DD49" s="192" t="s">
        <v>286</v>
      </c>
      <c r="DE49" s="190">
        <v>4.8780487804878057</v>
      </c>
      <c r="DF49" s="132">
        <v>1.8018018018018018</v>
      </c>
      <c r="DG49" s="132" t="s">
        <v>286</v>
      </c>
      <c r="DH49" s="192">
        <v>5.8823529411764701</v>
      </c>
      <c r="DI49" s="192">
        <v>4.8387096774193541</v>
      </c>
      <c r="DJ49" s="190" t="s">
        <v>286</v>
      </c>
      <c r="DK49" s="132">
        <v>1.1235955056179772</v>
      </c>
      <c r="DL49" s="132">
        <v>3.2967032967032956</v>
      </c>
      <c r="DM49" s="132" t="s">
        <v>286</v>
      </c>
      <c r="DN49" s="132">
        <v>1.2048192771084334</v>
      </c>
      <c r="DO49" s="190">
        <v>2.4390243902439019</v>
      </c>
      <c r="DP49" s="132" t="s">
        <v>286</v>
      </c>
      <c r="DQ49" s="132">
        <v>5.7692307692307683</v>
      </c>
      <c r="DR49" s="132">
        <v>3.7974683544303787</v>
      </c>
      <c r="DS49" s="132" t="s">
        <v>286</v>
      </c>
      <c r="DT49" s="190" t="s">
        <v>286</v>
      </c>
      <c r="DU49" s="194" t="s">
        <v>286</v>
      </c>
      <c r="DV49" s="194" t="s">
        <v>286</v>
      </c>
      <c r="DW49" s="192">
        <v>5.8823529411764701</v>
      </c>
      <c r="DX49" s="194">
        <v>3.2258064516129026</v>
      </c>
      <c r="DY49" s="190" t="s">
        <v>286</v>
      </c>
      <c r="DZ49" s="190">
        <v>0</v>
      </c>
      <c r="EA49" s="190">
        <v>2.1978021978021971</v>
      </c>
      <c r="EB49" s="190" t="s">
        <v>286</v>
      </c>
      <c r="EC49" s="190">
        <v>1.1904761904761902</v>
      </c>
      <c r="ED49" s="190">
        <v>1.2195121951219507</v>
      </c>
      <c r="EE49" s="190" t="s">
        <v>286</v>
      </c>
      <c r="EF49" s="190">
        <v>3.8095238095238102</v>
      </c>
      <c r="EG49" s="190">
        <v>3.79746835443038</v>
      </c>
      <c r="EH49" s="190" t="s">
        <v>286</v>
      </c>
      <c r="EI49" s="190">
        <v>4.0650406504065044</v>
      </c>
      <c r="EJ49" s="190">
        <v>4.5045045045045056</v>
      </c>
      <c r="EK49" s="190" t="s">
        <v>286</v>
      </c>
      <c r="EL49" s="132">
        <v>8.8235294117647065</v>
      </c>
      <c r="EM49" s="132">
        <v>4.8387096774193541</v>
      </c>
      <c r="EN49" s="132" t="s">
        <v>286</v>
      </c>
      <c r="EO49" s="132">
        <v>0</v>
      </c>
      <c r="EP49" s="190">
        <v>1.0989010989010985</v>
      </c>
      <c r="EQ49" s="132" t="s">
        <v>286</v>
      </c>
      <c r="ER49" s="132">
        <v>1.1904761904761902</v>
      </c>
      <c r="ES49" s="132">
        <v>1.2195121951219507</v>
      </c>
      <c r="ET49" s="132" t="s">
        <v>286</v>
      </c>
      <c r="EU49" s="190">
        <v>0.95238095238095244</v>
      </c>
      <c r="EV49" s="132">
        <v>3.7974683544303787</v>
      </c>
      <c r="EW49" s="132" t="s">
        <v>286</v>
      </c>
      <c r="EX49" s="132">
        <v>3.2520325203252036</v>
      </c>
      <c r="EY49" s="132">
        <v>0.90909090909090906</v>
      </c>
      <c r="EZ49" s="190" t="s">
        <v>286</v>
      </c>
      <c r="FA49" s="132">
        <v>5.8823529411764701</v>
      </c>
      <c r="FB49" s="132">
        <v>6.4516129032258078</v>
      </c>
      <c r="FC49" s="132" t="s">
        <v>286</v>
      </c>
      <c r="FD49" s="132">
        <v>0</v>
      </c>
      <c r="FE49" s="190">
        <v>1.0989010989010985</v>
      </c>
      <c r="FF49" s="132" t="s">
        <v>286</v>
      </c>
      <c r="FG49" s="132">
        <v>0</v>
      </c>
      <c r="FH49" s="132">
        <v>1.2195121951219507</v>
      </c>
      <c r="FI49" s="132" t="s">
        <v>286</v>
      </c>
      <c r="FJ49" s="190">
        <v>0.95238095238095233</v>
      </c>
      <c r="FK49" s="132">
        <v>2.5316455696202529</v>
      </c>
      <c r="FL49" s="132" t="s">
        <v>286</v>
      </c>
      <c r="FM49" s="132" t="s">
        <v>286</v>
      </c>
      <c r="FN49" s="132" t="s">
        <v>286</v>
      </c>
      <c r="FO49" s="190" t="s">
        <v>286</v>
      </c>
      <c r="FP49" s="132">
        <v>7.3529411764705923</v>
      </c>
      <c r="FQ49" s="132">
        <v>6.4516129032258078</v>
      </c>
      <c r="FR49" s="132" t="s">
        <v>286</v>
      </c>
      <c r="FS49" s="132">
        <v>0</v>
      </c>
      <c r="FT49" s="190">
        <v>1.0989010989010985</v>
      </c>
      <c r="FU49" s="132" t="s">
        <v>286</v>
      </c>
      <c r="FV49" s="132">
        <v>1.1904761904761902</v>
      </c>
      <c r="FW49" s="132">
        <v>0</v>
      </c>
      <c r="FX49" s="132" t="s">
        <v>286</v>
      </c>
      <c r="FY49" s="190">
        <v>0.96153846153846123</v>
      </c>
      <c r="FZ49" s="132">
        <v>2.5316455696202529</v>
      </c>
      <c r="GA49" s="132" t="s">
        <v>286</v>
      </c>
      <c r="GB49" s="132" t="s">
        <v>286</v>
      </c>
      <c r="GC49" s="132" t="s">
        <v>286</v>
      </c>
      <c r="GD49" s="190" t="s">
        <v>286</v>
      </c>
      <c r="GE49" s="132" t="s">
        <v>286</v>
      </c>
      <c r="GF49" s="132" t="s">
        <v>286</v>
      </c>
      <c r="GG49" s="132" t="s">
        <v>286</v>
      </c>
      <c r="GH49" s="132" t="s">
        <v>286</v>
      </c>
      <c r="GI49" s="190" t="s">
        <v>286</v>
      </c>
      <c r="GJ49" s="132" t="s">
        <v>286</v>
      </c>
      <c r="GK49" s="132">
        <v>1.1904761904761902</v>
      </c>
      <c r="GL49" s="132">
        <v>1.2195121951219507</v>
      </c>
      <c r="GM49" s="197" t="s">
        <v>286</v>
      </c>
      <c r="GN49" s="190">
        <v>4.8076923076923084</v>
      </c>
      <c r="GO49" s="132">
        <v>3.79746835443038</v>
      </c>
      <c r="GP49" s="132" t="s">
        <v>286</v>
      </c>
      <c r="GQ49" s="132" t="s">
        <v>286</v>
      </c>
      <c r="GR49" s="132" t="s">
        <v>286</v>
      </c>
      <c r="GS49" s="190" t="s">
        <v>286</v>
      </c>
      <c r="GT49" s="132" t="s">
        <v>286</v>
      </c>
      <c r="GU49" s="132" t="s">
        <v>286</v>
      </c>
      <c r="GV49" s="132" t="s">
        <v>286</v>
      </c>
      <c r="GW49" s="132" t="s">
        <v>286</v>
      </c>
      <c r="GX49" s="190" t="s">
        <v>286</v>
      </c>
      <c r="GY49" s="190" t="s">
        <v>286</v>
      </c>
      <c r="GZ49" s="190">
        <v>0</v>
      </c>
      <c r="HA49" s="190">
        <v>1.2195121951219507</v>
      </c>
      <c r="HB49" s="190" t="s">
        <v>286</v>
      </c>
      <c r="HC49" s="190">
        <v>5.7692307692307683</v>
      </c>
      <c r="HD49" s="190">
        <v>3.7974683544303796</v>
      </c>
      <c r="HE49" s="190" t="s">
        <v>286</v>
      </c>
      <c r="HF49" s="190" t="s">
        <v>286</v>
      </c>
      <c r="HG49" s="190" t="s">
        <v>286</v>
      </c>
      <c r="HH49" s="190" t="s">
        <v>286</v>
      </c>
      <c r="HI49" s="190" t="s">
        <v>286</v>
      </c>
      <c r="HJ49" s="190" t="s">
        <v>286</v>
      </c>
      <c r="HK49" s="190" t="s">
        <v>286</v>
      </c>
      <c r="HL49" s="132" t="s">
        <v>286</v>
      </c>
      <c r="HM49" s="132" t="s">
        <v>286</v>
      </c>
      <c r="HN49" s="132" t="s">
        <v>286</v>
      </c>
      <c r="HO49" s="132">
        <v>3.5714285714285716</v>
      </c>
      <c r="HP49" s="190">
        <v>1.2195121951219501</v>
      </c>
      <c r="HQ49" s="132" t="s">
        <v>286</v>
      </c>
      <c r="HR49" s="132">
        <v>6.796116504854373</v>
      </c>
      <c r="HS49" s="132">
        <v>5.0632911392405058</v>
      </c>
      <c r="HT49" s="196" t="s">
        <v>286</v>
      </c>
      <c r="HU49" s="190">
        <v>1.6260162601626018</v>
      </c>
      <c r="HV49" s="192">
        <v>0.90909090909090917</v>
      </c>
      <c r="HW49" s="192" t="s">
        <v>286</v>
      </c>
      <c r="HX49" s="192">
        <v>4.4117647058823533</v>
      </c>
      <c r="HY49" s="192">
        <v>3.2258064516129026</v>
      </c>
      <c r="HZ49" s="192" t="s">
        <v>286</v>
      </c>
      <c r="IA49" s="192">
        <v>0</v>
      </c>
      <c r="IB49" s="192">
        <v>4.3956043956043951</v>
      </c>
      <c r="IC49" s="192" t="s">
        <v>286</v>
      </c>
      <c r="ID49" s="192">
        <v>0</v>
      </c>
      <c r="IE49" s="192">
        <v>1.2195121951219507</v>
      </c>
      <c r="IF49" s="192" t="s">
        <v>286</v>
      </c>
      <c r="IG49" s="192">
        <v>1.9047619047619049</v>
      </c>
      <c r="IH49" s="192">
        <v>1.2658227848101262</v>
      </c>
      <c r="II49" s="192">
        <v>0</v>
      </c>
      <c r="IJ49" s="192">
        <v>5.6910569105691069</v>
      </c>
      <c r="IK49" s="192">
        <v>6.3636363636363642</v>
      </c>
      <c r="IL49" s="192">
        <v>0</v>
      </c>
      <c r="IM49" s="192">
        <v>7.3529411764705879</v>
      </c>
      <c r="IN49" s="192">
        <v>11.290322580645164</v>
      </c>
      <c r="IO49" s="192">
        <v>0</v>
      </c>
      <c r="IP49" s="192">
        <v>1.1235955056179772</v>
      </c>
      <c r="IQ49" s="192">
        <v>5.4945054945054963</v>
      </c>
      <c r="IR49" s="192">
        <v>0</v>
      </c>
      <c r="IS49" s="192" t="s">
        <v>286</v>
      </c>
      <c r="IT49" s="192" t="s">
        <v>286</v>
      </c>
      <c r="IU49" s="192">
        <v>1.1627906976744187</v>
      </c>
      <c r="IV49" s="192" t="s">
        <v>286</v>
      </c>
      <c r="IW49" s="192" t="s">
        <v>286</v>
      </c>
      <c r="IX49" s="192" t="str">
        <f t="shared" si="65"/>
        <v>--</v>
      </c>
      <c r="IY49" s="192" t="str">
        <f t="shared" si="65"/>
        <v>--</v>
      </c>
      <c r="IZ49" s="192" t="str">
        <f t="shared" si="65"/>
        <v>--</v>
      </c>
      <c r="JA49" s="192" t="str">
        <f t="shared" si="65"/>
        <v>--</v>
      </c>
      <c r="JB49" s="192" t="str">
        <f t="shared" si="65"/>
        <v>--</v>
      </c>
      <c r="JC49" s="243">
        <v>9.3333333333333304</v>
      </c>
      <c r="JD49" s="243">
        <v>7.2164948453608204</v>
      </c>
      <c r="JE49" s="243">
        <v>13.8297872340426</v>
      </c>
      <c r="JF49" s="243">
        <v>3.9473684210526301</v>
      </c>
      <c r="JG49" s="243">
        <v>1.40845070422535</v>
      </c>
      <c r="JH49" s="243">
        <v>9.375</v>
      </c>
      <c r="JI49" s="243">
        <v>9.3333333333333304</v>
      </c>
      <c r="JJ49" s="243">
        <v>10.3092783505155</v>
      </c>
      <c r="JK49" s="243">
        <v>11.578947368421</v>
      </c>
      <c r="JL49" s="243">
        <v>1.31578947368421</v>
      </c>
      <c r="JM49" s="243">
        <v>0</v>
      </c>
      <c r="JN49" s="243">
        <v>18.75</v>
      </c>
      <c r="JO49" s="219">
        <v>6.6666666666666696</v>
      </c>
      <c r="JP49" s="219">
        <v>4.1237113402061798</v>
      </c>
      <c r="JQ49" s="219">
        <v>14.7368421052632</v>
      </c>
      <c r="JR49" s="219">
        <v>7.8947368421052602</v>
      </c>
      <c r="JS49" s="219">
        <v>4.1666666666666696</v>
      </c>
      <c r="JT49" s="219">
        <v>10.9375</v>
      </c>
      <c r="JU49" s="219">
        <v>6.6666666666666696</v>
      </c>
      <c r="JV49" s="219">
        <v>1.0309278350515501</v>
      </c>
      <c r="JW49" s="219">
        <v>6.3157894736842097</v>
      </c>
      <c r="JX49" s="219">
        <v>2.6315789473684199</v>
      </c>
      <c r="JY49" s="219">
        <v>2.7397260273972601</v>
      </c>
      <c r="JZ49" s="219">
        <v>4.6875</v>
      </c>
      <c r="KA49" s="219">
        <v>0</v>
      </c>
      <c r="KB49" s="219">
        <v>1.0309278350515501</v>
      </c>
      <c r="KC49" s="219">
        <v>0</v>
      </c>
      <c r="KD49" s="219">
        <v>3.9473684210526301</v>
      </c>
      <c r="KE49" s="219">
        <v>1.40845070422535</v>
      </c>
      <c r="KF49" s="219">
        <v>0</v>
      </c>
      <c r="KG49" s="219">
        <v>1.3333333333333299</v>
      </c>
      <c r="KH49" s="219">
        <v>0</v>
      </c>
      <c r="KI49" s="219">
        <v>1.0526315789473699</v>
      </c>
      <c r="KJ49" s="219">
        <v>0</v>
      </c>
      <c r="KK49" s="219">
        <v>0</v>
      </c>
      <c r="KL49" s="219">
        <v>0</v>
      </c>
      <c r="KM49" s="219">
        <v>0</v>
      </c>
      <c r="KN49" s="219">
        <v>0</v>
      </c>
      <c r="KO49" s="219">
        <v>2.1052631578947398</v>
      </c>
      <c r="KP49" s="219">
        <v>0</v>
      </c>
      <c r="KQ49" s="219">
        <v>0</v>
      </c>
      <c r="KR49" s="219">
        <v>0</v>
      </c>
      <c r="KS49" s="219">
        <v>1.3333333333333299</v>
      </c>
      <c r="KT49" s="219">
        <v>0</v>
      </c>
      <c r="KU49" s="219">
        <v>0</v>
      </c>
      <c r="KV49" s="219">
        <v>0</v>
      </c>
      <c r="KW49" s="219">
        <v>0</v>
      </c>
      <c r="KX49" s="219">
        <v>0</v>
      </c>
      <c r="KY49" s="219">
        <v>0</v>
      </c>
      <c r="KZ49" s="219">
        <v>0</v>
      </c>
      <c r="LA49" s="219">
        <v>0</v>
      </c>
      <c r="LB49" s="219">
        <v>0</v>
      </c>
      <c r="LC49" s="219">
        <v>0</v>
      </c>
      <c r="LD49" s="219">
        <v>0</v>
      </c>
      <c r="LE49" s="219">
        <v>0</v>
      </c>
      <c r="LF49" s="219">
        <v>0</v>
      </c>
      <c r="LG49" s="219">
        <v>1.0526315789473699</v>
      </c>
      <c r="LH49" s="219">
        <v>0</v>
      </c>
      <c r="LI49" s="219">
        <v>0</v>
      </c>
      <c r="LJ49" s="219">
        <v>0</v>
      </c>
      <c r="LK49" s="219">
        <v>0</v>
      </c>
      <c r="LL49" s="219">
        <v>0</v>
      </c>
      <c r="LM49" s="219">
        <v>0</v>
      </c>
      <c r="LN49" s="219">
        <v>0</v>
      </c>
      <c r="LO49" s="219">
        <v>0</v>
      </c>
      <c r="LP49" s="219">
        <v>0</v>
      </c>
      <c r="LQ49" s="219">
        <v>0</v>
      </c>
      <c r="LR49" s="219">
        <v>0</v>
      </c>
      <c r="LS49" s="219">
        <v>2.1052631578947398</v>
      </c>
      <c r="LT49" s="219">
        <v>0</v>
      </c>
      <c r="LU49" s="219">
        <v>0</v>
      </c>
      <c r="LV49" s="219">
        <v>0</v>
      </c>
      <c r="LW49" s="219">
        <v>1.3333333333333299</v>
      </c>
      <c r="LX49" s="219">
        <v>0</v>
      </c>
      <c r="LY49" s="219">
        <v>3.1578947368421102</v>
      </c>
      <c r="LZ49" s="219">
        <v>3.9473684210526301</v>
      </c>
      <c r="MA49" s="219">
        <v>0</v>
      </c>
      <c r="MB49" s="219">
        <v>1.5625</v>
      </c>
      <c r="MC49" s="219">
        <v>0</v>
      </c>
      <c r="MD49" s="219">
        <v>0</v>
      </c>
      <c r="ME49" s="219">
        <v>1.0526315789473699</v>
      </c>
      <c r="MF49" s="219">
        <v>1.31578947368421</v>
      </c>
      <c r="MG49" s="219">
        <v>1.40845070422535</v>
      </c>
      <c r="MH49" s="219">
        <v>0</v>
      </c>
      <c r="MI49" s="190" t="str">
        <f t="shared" si="66"/>
        <v>--</v>
      </c>
      <c r="MJ49" s="190" t="str">
        <f t="shared" si="66"/>
        <v>--</v>
      </c>
      <c r="MK49" s="190" t="str">
        <f t="shared" si="66"/>
        <v>--</v>
      </c>
      <c r="ML49" s="190" t="str">
        <f t="shared" si="66"/>
        <v>--</v>
      </c>
      <c r="MM49" s="190" t="str">
        <f t="shared" si="66"/>
        <v>--</v>
      </c>
      <c r="MN49" s="190" t="str">
        <f t="shared" si="66"/>
        <v>--</v>
      </c>
      <c r="MO49" s="190" t="str">
        <f t="shared" si="66"/>
        <v>--</v>
      </c>
      <c r="MP49" s="190" t="str">
        <f t="shared" si="66"/>
        <v>--</v>
      </c>
      <c r="MQ49" s="190" t="str">
        <f t="shared" si="66"/>
        <v>--</v>
      </c>
      <c r="MR49" s="190" t="str">
        <f t="shared" si="66"/>
        <v>--</v>
      </c>
      <c r="MS49" s="190" t="str">
        <f t="shared" si="67"/>
        <v>--</v>
      </c>
      <c r="MT49" s="190" t="str">
        <f t="shared" si="67"/>
        <v>--</v>
      </c>
      <c r="MU49" s="190" t="str">
        <f t="shared" si="67"/>
        <v>--</v>
      </c>
      <c r="MV49" s="190" t="str">
        <f t="shared" si="67"/>
        <v>--</v>
      </c>
      <c r="MW49" s="190" t="str">
        <f t="shared" si="67"/>
        <v>--</v>
      </c>
      <c r="MX49" s="190" t="str">
        <f t="shared" si="67"/>
        <v>--</v>
      </c>
      <c r="MY49" s="190" t="str">
        <f t="shared" si="67"/>
        <v>--</v>
      </c>
      <c r="MZ49" s="190" t="str">
        <f t="shared" si="67"/>
        <v>--</v>
      </c>
      <c r="NA49" s="190" t="str">
        <f t="shared" si="67"/>
        <v>--</v>
      </c>
      <c r="NB49" s="190" t="str">
        <f t="shared" si="67"/>
        <v>--</v>
      </c>
      <c r="NC49" s="190" t="str">
        <f t="shared" si="68"/>
        <v>--</v>
      </c>
      <c r="ND49" s="190" t="str">
        <f t="shared" si="68"/>
        <v>--</v>
      </c>
      <c r="NE49" s="190" t="str">
        <f t="shared" si="68"/>
        <v>--</v>
      </c>
      <c r="NF49" s="190" t="str">
        <f t="shared" si="68"/>
        <v>--</v>
      </c>
      <c r="NG49" s="190" t="str">
        <f t="shared" si="68"/>
        <v>--</v>
      </c>
      <c r="NH49" s="190" t="str">
        <f t="shared" si="68"/>
        <v>--</v>
      </c>
      <c r="NI49" s="190" t="str">
        <f t="shared" si="68"/>
        <v>--</v>
      </c>
      <c r="NJ49" s="190" t="str">
        <f t="shared" si="68"/>
        <v>--</v>
      </c>
      <c r="NL49" s="378" t="str">
        <f t="shared" si="4"/>
        <v>--</v>
      </c>
      <c r="NM49" s="378" t="str">
        <f t="shared" si="4"/>
        <v>--</v>
      </c>
      <c r="NN49" s="381">
        <v>0</v>
      </c>
      <c r="NO49" s="381">
        <v>20.000000000000004</v>
      </c>
      <c r="NP49" s="378" t="str">
        <f t="shared" si="5"/>
        <v>--</v>
      </c>
      <c r="NQ49" s="381">
        <v>0</v>
      </c>
      <c r="NR49" s="378" t="str">
        <f t="shared" si="6"/>
        <v>--</v>
      </c>
      <c r="NS49" s="381">
        <v>2.3529411764705874</v>
      </c>
      <c r="NT49" s="378" t="str">
        <f t="shared" si="7"/>
        <v>--</v>
      </c>
      <c r="NU49" s="381">
        <v>21.686746987951807</v>
      </c>
      <c r="NV49" s="378" t="str">
        <f t="shared" si="8"/>
        <v>--</v>
      </c>
      <c r="NW49" s="381">
        <v>0</v>
      </c>
      <c r="NX49" s="378" t="str">
        <f t="shared" si="9"/>
        <v>--</v>
      </c>
      <c r="NY49" s="381">
        <v>3.7037037037037037</v>
      </c>
      <c r="NZ49" s="378" t="str">
        <f t="shared" si="10"/>
        <v>--</v>
      </c>
      <c r="OA49" s="381">
        <v>11.111111111111112</v>
      </c>
      <c r="OB49" s="378" t="str">
        <f t="shared" si="11"/>
        <v>--</v>
      </c>
      <c r="OC49" s="378" t="str">
        <f t="shared" si="11"/>
        <v>--</v>
      </c>
      <c r="OD49" s="381">
        <v>2.666666666666667</v>
      </c>
      <c r="OE49" s="381">
        <v>3.0927835051546411</v>
      </c>
      <c r="OF49" s="381">
        <v>14.736842105263163</v>
      </c>
      <c r="OG49" s="378" t="str">
        <f t="shared" si="62"/>
        <v>--</v>
      </c>
      <c r="OH49" s="378" t="str">
        <f t="shared" si="62"/>
        <v>--</v>
      </c>
      <c r="OI49" s="378" t="str">
        <f t="shared" si="62"/>
        <v>--</v>
      </c>
      <c r="OJ49" s="381">
        <v>0</v>
      </c>
      <c r="OK49" s="381">
        <v>0</v>
      </c>
      <c r="OL49" s="381">
        <v>3.1249999999999996</v>
      </c>
      <c r="OM49" s="378" t="str">
        <f t="shared" si="63"/>
        <v>--</v>
      </c>
      <c r="ON49" s="378" t="str">
        <f t="shared" si="63"/>
        <v>--</v>
      </c>
      <c r="OO49" s="378" t="str">
        <f t="shared" si="63"/>
        <v>--</v>
      </c>
      <c r="OP49" s="378" t="str">
        <f t="shared" si="63"/>
        <v>--</v>
      </c>
      <c r="OQ49" s="381">
        <v>0</v>
      </c>
      <c r="OR49" s="381">
        <v>0</v>
      </c>
      <c r="OS49" s="378" t="str">
        <f t="shared" si="64"/>
        <v>--</v>
      </c>
      <c r="OT49" s="378" t="str">
        <f t="shared" si="64"/>
        <v>--</v>
      </c>
      <c r="OU49" s="378" t="str">
        <f t="shared" si="64"/>
        <v>--</v>
      </c>
      <c r="OV49" s="381">
        <v>0</v>
      </c>
      <c r="OW49" s="381">
        <v>6.666666666666667</v>
      </c>
      <c r="OX49" s="378" t="str">
        <f t="shared" si="15"/>
        <v>--</v>
      </c>
      <c r="OY49" s="381">
        <v>5.2631578947368425</v>
      </c>
      <c r="OZ49" s="381">
        <v>0</v>
      </c>
      <c r="PA49" s="381">
        <v>10.937500000000005</v>
      </c>
      <c r="PB49" s="378" t="str">
        <f t="shared" si="16"/>
        <v>--</v>
      </c>
      <c r="PC49" s="378" t="str">
        <f t="shared" si="16"/>
        <v>--</v>
      </c>
      <c r="PD49" s="381">
        <v>13.333333333333332</v>
      </c>
      <c r="PE49" s="381">
        <v>53.333333333333336</v>
      </c>
      <c r="PF49" s="378" t="str">
        <f t="shared" si="17"/>
        <v>--</v>
      </c>
      <c r="PG49" s="378" t="str">
        <f t="shared" si="17"/>
        <v>--</v>
      </c>
      <c r="PH49" s="381">
        <v>0</v>
      </c>
      <c r="PI49" s="381">
        <v>38.46153846153846</v>
      </c>
      <c r="PJ49" s="378" t="str">
        <f t="shared" si="18"/>
        <v>--</v>
      </c>
      <c r="PK49" s="378" t="str">
        <f t="shared" si="18"/>
        <v>--</v>
      </c>
      <c r="PL49" s="381">
        <v>0</v>
      </c>
      <c r="PM49" s="381">
        <v>21.428571428571431</v>
      </c>
      <c r="PN49" s="378" t="str">
        <f t="shared" si="19"/>
        <v>--</v>
      </c>
      <c r="PO49" s="378" t="str">
        <f t="shared" si="19"/>
        <v>--</v>
      </c>
      <c r="PP49" s="381">
        <v>0</v>
      </c>
      <c r="PQ49" s="381">
        <v>0</v>
      </c>
      <c r="PR49" s="378" t="str">
        <f t="shared" si="20"/>
        <v>--</v>
      </c>
      <c r="PS49" s="378" t="str">
        <f t="shared" si="20"/>
        <v>--</v>
      </c>
      <c r="PT49" s="381">
        <v>0</v>
      </c>
      <c r="PU49" s="381">
        <v>0</v>
      </c>
      <c r="PV49" s="378" t="str">
        <f t="shared" si="21"/>
        <v>--</v>
      </c>
      <c r="PW49" s="378" t="str">
        <f t="shared" si="21"/>
        <v>--</v>
      </c>
      <c r="PX49" s="381">
        <v>0</v>
      </c>
      <c r="PY49" s="381">
        <v>0</v>
      </c>
      <c r="PZ49" s="378" t="str">
        <f t="shared" si="22"/>
        <v>--</v>
      </c>
      <c r="QA49" s="378" t="str">
        <f t="shared" si="22"/>
        <v>--</v>
      </c>
      <c r="QB49" s="381">
        <v>0</v>
      </c>
      <c r="QC49" s="381">
        <v>0</v>
      </c>
      <c r="QD49" s="378" t="str">
        <f t="shared" si="23"/>
        <v>--</v>
      </c>
      <c r="QE49" s="383"/>
      <c r="QF49" s="381">
        <v>0</v>
      </c>
      <c r="QG49" s="381">
        <v>0</v>
      </c>
      <c r="QH49" s="378" t="str">
        <f t="shared" si="24"/>
        <v>--</v>
      </c>
      <c r="QI49" s="378" t="str">
        <f t="shared" si="24"/>
        <v>--</v>
      </c>
      <c r="QJ49" s="381">
        <v>0</v>
      </c>
      <c r="QK49" s="381">
        <v>0</v>
      </c>
    </row>
    <row r="50" spans="1:453" x14ac:dyDescent="0.25">
      <c r="A50" s="114">
        <v>46</v>
      </c>
      <c r="B50" s="93" t="s">
        <v>46</v>
      </c>
      <c r="C50" s="189">
        <v>9.7122302158273417</v>
      </c>
      <c r="D50" s="189">
        <v>34.939759036144558</v>
      </c>
      <c r="E50" s="189">
        <v>43.726235741444881</v>
      </c>
      <c r="F50" s="189">
        <v>6.2780269058295985</v>
      </c>
      <c r="G50" s="189">
        <v>20.078740157480308</v>
      </c>
      <c r="H50" s="189">
        <v>40.322580645161295</v>
      </c>
      <c r="I50" s="189">
        <v>2.4096385542168686</v>
      </c>
      <c r="J50" s="189">
        <v>19.892473118279572</v>
      </c>
      <c r="K50" s="189">
        <v>27.007299270072998</v>
      </c>
      <c r="L50" s="189">
        <v>2.5773195876288666</v>
      </c>
      <c r="M50" s="190">
        <v>9.5041322314049577</v>
      </c>
      <c r="N50" s="190">
        <v>26.13636363636364</v>
      </c>
      <c r="O50" s="190">
        <v>1.8181818181818183</v>
      </c>
      <c r="P50" s="190">
        <v>11.17647058823529</v>
      </c>
      <c r="Q50" s="190">
        <v>12.16216216216217</v>
      </c>
      <c r="R50" s="190" t="s">
        <v>286</v>
      </c>
      <c r="S50" s="190" t="s">
        <v>286</v>
      </c>
      <c r="T50" s="190" t="s">
        <v>286</v>
      </c>
      <c r="U50" s="190">
        <v>6.7567567567567615</v>
      </c>
      <c r="V50" s="190">
        <v>21.200000000000017</v>
      </c>
      <c r="W50" s="190">
        <v>40.080971659919022</v>
      </c>
      <c r="X50" s="190">
        <v>3.012048192771084</v>
      </c>
      <c r="Y50" s="190">
        <v>21.164021164021168</v>
      </c>
      <c r="Z50" s="190">
        <v>28.676470588235304</v>
      </c>
      <c r="AA50" s="190">
        <v>2.5906735751295349</v>
      </c>
      <c r="AB50" s="132">
        <v>9.5041322314049577</v>
      </c>
      <c r="AC50" s="132">
        <v>27.428571428571431</v>
      </c>
      <c r="AD50" s="132">
        <v>0.60975609756097582</v>
      </c>
      <c r="AE50" s="132">
        <v>12.426035502958582</v>
      </c>
      <c r="AF50" s="190">
        <v>14.666666666666666</v>
      </c>
      <c r="AG50" s="189">
        <v>1.7985611510791373</v>
      </c>
      <c r="AH50" s="189">
        <v>9.6385542168674654</v>
      </c>
      <c r="AI50" s="191">
        <v>12.927756653992393</v>
      </c>
      <c r="AJ50" s="191">
        <v>0.89686098654708546</v>
      </c>
      <c r="AK50" s="190">
        <v>7.4803149606299248</v>
      </c>
      <c r="AL50" s="190">
        <v>14.112903225806456</v>
      </c>
      <c r="AM50" s="190">
        <v>0</v>
      </c>
      <c r="AN50" s="190">
        <v>3.7634408602150544</v>
      </c>
      <c r="AO50" s="190">
        <v>5.8394160583941641</v>
      </c>
      <c r="AP50" s="190">
        <v>0.51546391752577336</v>
      </c>
      <c r="AQ50" s="190">
        <v>2.0661157024793386</v>
      </c>
      <c r="AR50" s="190">
        <v>7.3863636363636349</v>
      </c>
      <c r="AS50" s="190">
        <v>0</v>
      </c>
      <c r="AT50" s="190">
        <v>1.7647058823529411</v>
      </c>
      <c r="AU50" s="190">
        <v>4.0540540540540535</v>
      </c>
      <c r="AV50" s="190" t="s">
        <v>286</v>
      </c>
      <c r="AW50" s="190" t="s">
        <v>286</v>
      </c>
      <c r="AX50" s="132" t="s">
        <v>286</v>
      </c>
      <c r="AY50" s="132" t="s">
        <v>286</v>
      </c>
      <c r="AZ50" s="132" t="s">
        <v>286</v>
      </c>
      <c r="BA50" s="132" t="s">
        <v>286</v>
      </c>
      <c r="BB50" s="190" t="s">
        <v>286</v>
      </c>
      <c r="BC50" s="132" t="s">
        <v>286</v>
      </c>
      <c r="BD50" s="132" t="s">
        <v>286</v>
      </c>
      <c r="BE50" s="132">
        <v>1.5625000000000002</v>
      </c>
      <c r="BF50" s="132">
        <v>5.7851239669421481</v>
      </c>
      <c r="BG50" s="190">
        <v>12.429378531073439</v>
      </c>
      <c r="BH50" s="132">
        <v>0.60606060606060608</v>
      </c>
      <c r="BI50" s="132">
        <v>3.5087719298245617</v>
      </c>
      <c r="BJ50" s="132">
        <v>15.131578947368421</v>
      </c>
      <c r="BK50" s="132">
        <v>4.0441176470588234</v>
      </c>
      <c r="BL50" s="190">
        <v>21.739130434782627</v>
      </c>
      <c r="BM50" s="132">
        <v>29.844961240310095</v>
      </c>
      <c r="BN50" s="192">
        <v>2.8037383177570097</v>
      </c>
      <c r="BO50" s="192">
        <v>20.833333333333346</v>
      </c>
      <c r="BP50" s="192">
        <v>34.567901234567913</v>
      </c>
      <c r="BQ50" s="190">
        <v>0.61728395061728403</v>
      </c>
      <c r="BR50" s="132">
        <v>17.777777777777764</v>
      </c>
      <c r="BS50" s="132">
        <v>23.529411764705884</v>
      </c>
      <c r="BT50" s="132">
        <v>2.5906735751295336</v>
      </c>
      <c r="BU50" s="190">
        <v>8.9361702127659637</v>
      </c>
      <c r="BV50" s="132">
        <v>32.386363636363633</v>
      </c>
      <c r="BW50" s="132">
        <v>1.2121212121212124</v>
      </c>
      <c r="BX50" s="132">
        <v>11.111111111111112</v>
      </c>
      <c r="BY50" s="190">
        <v>16.216216216216218</v>
      </c>
      <c r="BZ50" s="132">
        <v>2.2058823529411793</v>
      </c>
      <c r="CA50" s="132">
        <v>13.66459627329192</v>
      </c>
      <c r="CB50" s="132">
        <v>16.666666666666664</v>
      </c>
      <c r="CC50" s="190">
        <v>1.8691588785046731</v>
      </c>
      <c r="CD50" s="132">
        <v>17.083333333333325</v>
      </c>
      <c r="CE50" s="132">
        <v>18.518518518518523</v>
      </c>
      <c r="CF50" s="132">
        <v>1.2345679012345681</v>
      </c>
      <c r="CG50" s="190">
        <v>15.000000000000007</v>
      </c>
      <c r="CH50" s="132">
        <v>19.117647058823518</v>
      </c>
      <c r="CI50" s="132">
        <v>2.0725388601036281</v>
      </c>
      <c r="CJ50" s="132">
        <v>4.700854700854701</v>
      </c>
      <c r="CK50" s="132">
        <v>18.181818181818183</v>
      </c>
      <c r="CL50" s="132">
        <v>0.60606060606060608</v>
      </c>
      <c r="CM50" s="132">
        <v>4.0935672514619892</v>
      </c>
      <c r="CN50" s="132">
        <v>10.810810810810811</v>
      </c>
      <c r="CO50" s="132">
        <v>7.3260073260073222</v>
      </c>
      <c r="CP50" s="190">
        <v>9.2592592592592649</v>
      </c>
      <c r="CQ50" s="132">
        <v>4.2635658914728705</v>
      </c>
      <c r="CR50" s="132">
        <v>3.2258064516129035</v>
      </c>
      <c r="CS50" s="192">
        <v>4.1493775933609989</v>
      </c>
      <c r="CT50" s="192">
        <v>6.557377049180328</v>
      </c>
      <c r="CU50" s="190">
        <v>3.0864197530864197</v>
      </c>
      <c r="CV50" s="132">
        <v>6.0439560439560456</v>
      </c>
      <c r="CW50" s="132">
        <v>5.1851851851851878</v>
      </c>
      <c r="CX50" s="192">
        <v>2.604166666666667</v>
      </c>
      <c r="CY50" s="192">
        <v>3.9130434782608696</v>
      </c>
      <c r="CZ50" s="190">
        <v>4.7058823529411793</v>
      </c>
      <c r="DA50" s="132">
        <v>5.5900621118012426</v>
      </c>
      <c r="DB50" s="132">
        <v>4.7058823529411766</v>
      </c>
      <c r="DC50" s="192">
        <v>1.3986013986013988</v>
      </c>
      <c r="DD50" s="192" t="s">
        <v>286</v>
      </c>
      <c r="DE50" s="190">
        <v>5.2469135802469138</v>
      </c>
      <c r="DF50" s="132">
        <v>12.403100775193801</v>
      </c>
      <c r="DG50" s="132" t="s">
        <v>286</v>
      </c>
      <c r="DH50" s="192">
        <v>5.8091286307053922</v>
      </c>
      <c r="DI50" s="192">
        <v>6.14754098360656</v>
      </c>
      <c r="DJ50" s="190" t="s">
        <v>286</v>
      </c>
      <c r="DK50" s="132">
        <v>4.395604395604396</v>
      </c>
      <c r="DL50" s="132">
        <v>5.147058823529413</v>
      </c>
      <c r="DM50" s="132" t="s">
        <v>286</v>
      </c>
      <c r="DN50" s="132">
        <v>1.7467248908296942</v>
      </c>
      <c r="DO50" s="190">
        <v>5.9171597633136113</v>
      </c>
      <c r="DP50" s="132" t="s">
        <v>286</v>
      </c>
      <c r="DQ50" s="132">
        <v>3.5294117647058831</v>
      </c>
      <c r="DR50" s="132">
        <v>1.3986013986013988</v>
      </c>
      <c r="DS50" s="132" t="s">
        <v>286</v>
      </c>
      <c r="DT50" s="190" t="s">
        <v>286</v>
      </c>
      <c r="DU50" s="194" t="s">
        <v>286</v>
      </c>
      <c r="DV50" s="194" t="s">
        <v>286</v>
      </c>
      <c r="DW50" s="192">
        <v>3.3195020746887964</v>
      </c>
      <c r="DX50" s="194">
        <v>5.3278688524590141</v>
      </c>
      <c r="DY50" s="190" t="s">
        <v>286</v>
      </c>
      <c r="DZ50" s="190">
        <v>3.2967032967032965</v>
      </c>
      <c r="EA50" s="190">
        <v>2.2058823529411771</v>
      </c>
      <c r="EB50" s="190" t="s">
        <v>286</v>
      </c>
      <c r="EC50" s="190">
        <v>0.8771929824561403</v>
      </c>
      <c r="ED50" s="190">
        <v>4.1420118343195282</v>
      </c>
      <c r="EE50" s="190" t="s">
        <v>286</v>
      </c>
      <c r="EF50" s="190">
        <v>1.169590643274854</v>
      </c>
      <c r="EG50" s="190">
        <v>3.4965034965034962</v>
      </c>
      <c r="EH50" s="190" t="s">
        <v>286</v>
      </c>
      <c r="EI50" s="190">
        <v>4.9382716049382722</v>
      </c>
      <c r="EJ50" s="190">
        <v>9.3023255813953529</v>
      </c>
      <c r="EK50" s="190" t="s">
        <v>286</v>
      </c>
      <c r="EL50" s="132">
        <v>6.6390041493775955</v>
      </c>
      <c r="EM50" s="132">
        <v>7.7868852459016376</v>
      </c>
      <c r="EN50" s="132" t="s">
        <v>286</v>
      </c>
      <c r="EO50" s="132">
        <v>5.4945054945054954</v>
      </c>
      <c r="EP50" s="190">
        <v>4.4444444444444438</v>
      </c>
      <c r="EQ50" s="132" t="s">
        <v>286</v>
      </c>
      <c r="ER50" s="132">
        <v>0.8771929824561403</v>
      </c>
      <c r="ES50" s="132">
        <v>2.9585798816568052</v>
      </c>
      <c r="ET50" s="132" t="s">
        <v>286</v>
      </c>
      <c r="EU50" s="190">
        <v>1.754385964912281</v>
      </c>
      <c r="EV50" s="132">
        <v>1.3986013986013988</v>
      </c>
      <c r="EW50" s="132" t="s">
        <v>286</v>
      </c>
      <c r="EX50" s="132">
        <v>2.4767801857585159</v>
      </c>
      <c r="EY50" s="132">
        <v>3.8759689922480627</v>
      </c>
      <c r="EZ50" s="190" t="s">
        <v>286</v>
      </c>
      <c r="FA50" s="132">
        <v>3.7656903765690393</v>
      </c>
      <c r="FB50" s="132">
        <v>4.9180327868852505</v>
      </c>
      <c r="FC50" s="132" t="s">
        <v>286</v>
      </c>
      <c r="FD50" s="132">
        <v>3.2786885245901649</v>
      </c>
      <c r="FE50" s="190">
        <v>2.2058823529411771</v>
      </c>
      <c r="FF50" s="132" t="s">
        <v>286</v>
      </c>
      <c r="FG50" s="132">
        <v>0</v>
      </c>
      <c r="FH50" s="132">
        <v>1.1834319526627224</v>
      </c>
      <c r="FI50" s="132" t="s">
        <v>286</v>
      </c>
      <c r="FJ50" s="190">
        <v>1.1695906432748542</v>
      </c>
      <c r="FK50" s="132">
        <v>0.69930069930069938</v>
      </c>
      <c r="FL50" s="132" t="s">
        <v>286</v>
      </c>
      <c r="FM50" s="132" t="s">
        <v>286</v>
      </c>
      <c r="FN50" s="132" t="s">
        <v>286</v>
      </c>
      <c r="FO50" s="190" t="s">
        <v>286</v>
      </c>
      <c r="FP50" s="132">
        <v>8.7136929460580941</v>
      </c>
      <c r="FQ50" s="132">
        <v>10.245901639344265</v>
      </c>
      <c r="FR50" s="132" t="s">
        <v>286</v>
      </c>
      <c r="FS50" s="132">
        <v>4.9450549450549488</v>
      </c>
      <c r="FT50" s="190">
        <v>8.8888888888888911</v>
      </c>
      <c r="FU50" s="132" t="s">
        <v>286</v>
      </c>
      <c r="FV50" s="132">
        <v>1.3157894736842106</v>
      </c>
      <c r="FW50" s="132">
        <v>1.775147928994083</v>
      </c>
      <c r="FX50" s="132" t="s">
        <v>286</v>
      </c>
      <c r="FY50" s="190">
        <v>3.5087719298245617</v>
      </c>
      <c r="FZ50" s="132">
        <v>0</v>
      </c>
      <c r="GA50" s="132" t="s">
        <v>286</v>
      </c>
      <c r="GB50" s="132" t="s">
        <v>286</v>
      </c>
      <c r="GC50" s="132" t="s">
        <v>286</v>
      </c>
      <c r="GD50" s="190" t="s">
        <v>286</v>
      </c>
      <c r="GE50" s="132" t="s">
        <v>286</v>
      </c>
      <c r="GF50" s="132" t="s">
        <v>286</v>
      </c>
      <c r="GG50" s="132" t="s">
        <v>286</v>
      </c>
      <c r="GH50" s="132" t="s">
        <v>286</v>
      </c>
      <c r="GI50" s="190" t="s">
        <v>286</v>
      </c>
      <c r="GJ50" s="132" t="s">
        <v>286</v>
      </c>
      <c r="GK50" s="132">
        <v>2.6315789473684212</v>
      </c>
      <c r="GL50" s="132">
        <v>5.3254437869822544</v>
      </c>
      <c r="GM50" s="197" t="s">
        <v>286</v>
      </c>
      <c r="GN50" s="190">
        <v>3.5087719298245625</v>
      </c>
      <c r="GO50" s="132">
        <v>0.69930069930069938</v>
      </c>
      <c r="GP50" s="132" t="s">
        <v>286</v>
      </c>
      <c r="GQ50" s="132" t="s">
        <v>286</v>
      </c>
      <c r="GR50" s="132" t="s">
        <v>286</v>
      </c>
      <c r="GS50" s="190" t="s">
        <v>286</v>
      </c>
      <c r="GT50" s="132" t="s">
        <v>286</v>
      </c>
      <c r="GU50" s="132" t="s">
        <v>286</v>
      </c>
      <c r="GV50" s="132" t="s">
        <v>286</v>
      </c>
      <c r="GW50" s="132" t="s">
        <v>286</v>
      </c>
      <c r="GX50" s="190" t="s">
        <v>286</v>
      </c>
      <c r="GY50" s="190" t="s">
        <v>286</v>
      </c>
      <c r="GZ50" s="190">
        <v>3.070175438596491</v>
      </c>
      <c r="HA50" s="190">
        <v>4.7337278106508922</v>
      </c>
      <c r="HB50" s="190" t="s">
        <v>286</v>
      </c>
      <c r="HC50" s="190">
        <v>4.0935672514619892</v>
      </c>
      <c r="HD50" s="190">
        <v>2.0979020979020984</v>
      </c>
      <c r="HE50" s="190" t="s">
        <v>286</v>
      </c>
      <c r="HF50" s="190" t="s">
        <v>286</v>
      </c>
      <c r="HG50" s="190" t="s">
        <v>286</v>
      </c>
      <c r="HH50" s="190" t="s">
        <v>286</v>
      </c>
      <c r="HI50" s="190" t="s">
        <v>286</v>
      </c>
      <c r="HJ50" s="190" t="s">
        <v>286</v>
      </c>
      <c r="HK50" s="190" t="s">
        <v>286</v>
      </c>
      <c r="HL50" s="132" t="s">
        <v>286</v>
      </c>
      <c r="HM50" s="132" t="s">
        <v>286</v>
      </c>
      <c r="HN50" s="132" t="s">
        <v>286</v>
      </c>
      <c r="HO50" s="132">
        <v>3.5087719298245612</v>
      </c>
      <c r="HP50" s="190">
        <v>7.6923076923076952</v>
      </c>
      <c r="HQ50" s="132" t="s">
        <v>286</v>
      </c>
      <c r="HR50" s="132">
        <v>5.2631578947368443</v>
      </c>
      <c r="HS50" s="132">
        <v>3.4965034965034971</v>
      </c>
      <c r="HT50" s="196" t="s">
        <v>286</v>
      </c>
      <c r="HU50" s="190">
        <v>5.246913580246912</v>
      </c>
      <c r="HV50" s="192">
        <v>6.5891472868217056</v>
      </c>
      <c r="HW50" s="192" t="s">
        <v>286</v>
      </c>
      <c r="HX50" s="192">
        <v>4.6025104602510467</v>
      </c>
      <c r="HY50" s="192">
        <v>2.8688524590163933</v>
      </c>
      <c r="HZ50" s="192" t="s">
        <v>286</v>
      </c>
      <c r="IA50" s="192">
        <v>3.8461538461538467</v>
      </c>
      <c r="IB50" s="192">
        <v>5.8823529411764728</v>
      </c>
      <c r="IC50" s="192" t="s">
        <v>286</v>
      </c>
      <c r="ID50" s="192">
        <v>0.8810572687224667</v>
      </c>
      <c r="IE50" s="192">
        <v>2.9585798816568047</v>
      </c>
      <c r="IF50" s="192" t="s">
        <v>286</v>
      </c>
      <c r="IG50" s="192">
        <v>4.0935672514619901</v>
      </c>
      <c r="IH50" s="192">
        <v>2.0979020979020984</v>
      </c>
      <c r="II50" s="192">
        <v>4.0740740740740735</v>
      </c>
      <c r="IJ50" s="192">
        <v>8.9783281733746101</v>
      </c>
      <c r="IK50" s="192">
        <v>6.9767441860465143</v>
      </c>
      <c r="IL50" s="192">
        <v>1.4018691588785051</v>
      </c>
      <c r="IM50" s="192">
        <v>10.041841004184102</v>
      </c>
      <c r="IN50" s="192">
        <v>8.6065573770491817</v>
      </c>
      <c r="IO50" s="192">
        <v>1.2345679012345681</v>
      </c>
      <c r="IP50" s="192">
        <v>11.475409836065571</v>
      </c>
      <c r="IQ50" s="192">
        <v>11.02941176470588</v>
      </c>
      <c r="IR50" s="192">
        <v>2.0833333333333339</v>
      </c>
      <c r="IS50" s="192" t="s">
        <v>286</v>
      </c>
      <c r="IT50" s="192" t="s">
        <v>286</v>
      </c>
      <c r="IU50" s="192">
        <v>1.8633540372670807</v>
      </c>
      <c r="IV50" s="192" t="s">
        <v>286</v>
      </c>
      <c r="IW50" s="192" t="s">
        <v>286</v>
      </c>
      <c r="IX50" s="192" t="str">
        <f t="shared" si="65"/>
        <v>--</v>
      </c>
      <c r="IY50" s="192" t="str">
        <f t="shared" si="65"/>
        <v>--</v>
      </c>
      <c r="IZ50" s="192" t="str">
        <f t="shared" si="65"/>
        <v>--</v>
      </c>
      <c r="JA50" s="192" t="str">
        <f t="shared" si="65"/>
        <v>--</v>
      </c>
      <c r="JB50" s="192" t="str">
        <f t="shared" si="65"/>
        <v>--</v>
      </c>
      <c r="JC50" s="243">
        <v>11.038961038961</v>
      </c>
      <c r="JD50" s="243">
        <v>10.958904109589</v>
      </c>
      <c r="JE50" s="243">
        <v>21.794871794871799</v>
      </c>
      <c r="JF50" s="243">
        <v>6.25</v>
      </c>
      <c r="JG50" s="243">
        <v>4.4247787610619502</v>
      </c>
      <c r="JH50" s="243">
        <v>13.5802469135803</v>
      </c>
      <c r="JI50" s="243">
        <v>5.2287581699346397</v>
      </c>
      <c r="JJ50" s="243">
        <v>5.9090909090909101</v>
      </c>
      <c r="JK50" s="243">
        <v>11.538461538461499</v>
      </c>
      <c r="JL50" s="247">
        <v>0.625</v>
      </c>
      <c r="JM50" s="243">
        <v>6.19469026548673</v>
      </c>
      <c r="JN50" s="243">
        <v>3.7037037037037002</v>
      </c>
      <c r="JO50" s="219">
        <v>9.3333333333333393</v>
      </c>
      <c r="JP50" s="219">
        <v>10.0456621004566</v>
      </c>
      <c r="JQ50" s="219">
        <v>22.580645161290299</v>
      </c>
      <c r="JR50" s="219">
        <v>5.7692307692307701</v>
      </c>
      <c r="JS50" s="219">
        <v>11.2068965517241</v>
      </c>
      <c r="JT50" s="219">
        <v>20</v>
      </c>
      <c r="JU50" s="219">
        <v>8</v>
      </c>
      <c r="JV50" s="219">
        <v>5.96330275229358</v>
      </c>
      <c r="JW50" s="219">
        <v>10.9677419354839</v>
      </c>
      <c r="JX50" s="219">
        <v>6.4102564102564097</v>
      </c>
      <c r="JY50" s="219">
        <v>7.7586206896551797</v>
      </c>
      <c r="JZ50" s="219">
        <v>13.75</v>
      </c>
      <c r="KA50" s="219">
        <v>4.7945205479452104</v>
      </c>
      <c r="KB50" s="219">
        <v>3.7558685446009399</v>
      </c>
      <c r="KC50" s="219">
        <v>3.8961038961039001</v>
      </c>
      <c r="KD50" s="219">
        <v>3.2679738562091498</v>
      </c>
      <c r="KE50" s="219">
        <v>3.5087719298245599</v>
      </c>
      <c r="KF50" s="219">
        <v>1.26582278481013</v>
      </c>
      <c r="KG50" s="219">
        <v>2.0547945205479499</v>
      </c>
      <c r="KH50" s="219">
        <v>1.8779342723004699</v>
      </c>
      <c r="KI50" s="219">
        <v>3.2467532467532498</v>
      </c>
      <c r="KJ50" s="223">
        <v>0.65359477124182996</v>
      </c>
      <c r="KK50" s="223">
        <v>0.87719298245613997</v>
      </c>
      <c r="KL50" s="219">
        <v>3.79746835443038</v>
      </c>
      <c r="KM50" s="219">
        <v>2.0547945205479499</v>
      </c>
      <c r="KN50" s="223">
        <v>0.94339622641509402</v>
      </c>
      <c r="KO50" s="219">
        <v>2.5974025974026</v>
      </c>
      <c r="KP50" s="219">
        <v>0</v>
      </c>
      <c r="KQ50" s="219">
        <v>0</v>
      </c>
      <c r="KR50" s="219">
        <v>2.5316455696202498</v>
      </c>
      <c r="KS50" s="219">
        <v>2.0547945205479499</v>
      </c>
      <c r="KT50" s="223">
        <v>0.93896713615023397</v>
      </c>
      <c r="KU50" s="219">
        <v>1.2987012987013</v>
      </c>
      <c r="KV50" s="223">
        <v>0.65359477124182996</v>
      </c>
      <c r="KW50" s="219">
        <v>0</v>
      </c>
      <c r="KX50" s="219">
        <v>2.5316455696202498</v>
      </c>
      <c r="KY50" s="223">
        <v>0.68493150684931503</v>
      </c>
      <c r="KZ50" s="223">
        <v>0.94339622641509402</v>
      </c>
      <c r="LA50" s="219">
        <v>1.31578947368421</v>
      </c>
      <c r="LB50" s="223">
        <v>0.64516129032258096</v>
      </c>
      <c r="LC50" s="219">
        <v>0</v>
      </c>
      <c r="LD50" s="219">
        <v>2.5316455696202498</v>
      </c>
      <c r="LE50" s="219">
        <v>1.3698630136986301</v>
      </c>
      <c r="LF50" s="223">
        <v>0.94339622641509402</v>
      </c>
      <c r="LG50" s="219">
        <v>2.6143790849673199</v>
      </c>
      <c r="LH50" s="219">
        <v>1.94805194805195</v>
      </c>
      <c r="LI50" s="219">
        <v>0</v>
      </c>
      <c r="LJ50" s="219">
        <v>3.79746835443038</v>
      </c>
      <c r="LK50" s="219">
        <v>1.3793103448275901</v>
      </c>
      <c r="LL50" s="219">
        <v>0</v>
      </c>
      <c r="LM50" s="219">
        <v>1.2903225806451599</v>
      </c>
      <c r="LN50" s="219">
        <v>0</v>
      </c>
      <c r="LO50" s="223">
        <v>0.89285714285714302</v>
      </c>
      <c r="LP50" s="219">
        <v>1.25</v>
      </c>
      <c r="LQ50" s="219">
        <v>1.3793103448275901</v>
      </c>
      <c r="LR50" s="219">
        <v>2.8301886792452802</v>
      </c>
      <c r="LS50" s="219">
        <v>5.1612903225806503</v>
      </c>
      <c r="LT50" s="219">
        <v>1.94805194805195</v>
      </c>
      <c r="LU50" s="219">
        <v>2.6785714285714302</v>
      </c>
      <c r="LV50" s="219">
        <v>2.5</v>
      </c>
      <c r="LW50" s="219">
        <v>2.0689655172413799</v>
      </c>
      <c r="LX50" s="219">
        <v>2.8301886792452802</v>
      </c>
      <c r="LY50" s="219">
        <v>5.8441558441558499</v>
      </c>
      <c r="LZ50" s="219">
        <v>1.94805194805195</v>
      </c>
      <c r="MA50" s="219">
        <v>2.6785714285714302</v>
      </c>
      <c r="MB50" s="219">
        <v>5</v>
      </c>
      <c r="MC50" s="219">
        <v>2.0689655172413799</v>
      </c>
      <c r="MD50" s="219">
        <v>1.8957345971563999</v>
      </c>
      <c r="ME50" s="219">
        <v>2.6143790849673199</v>
      </c>
      <c r="MF50" s="219">
        <v>0</v>
      </c>
      <c r="MG50" s="219">
        <v>1.78571428571429</v>
      </c>
      <c r="MH50" s="219">
        <v>1.25</v>
      </c>
      <c r="MI50" s="190" t="str">
        <f t="shared" si="66"/>
        <v>--</v>
      </c>
      <c r="MJ50" s="190" t="str">
        <f t="shared" si="66"/>
        <v>--</v>
      </c>
      <c r="MK50" s="190" t="str">
        <f t="shared" si="66"/>
        <v>--</v>
      </c>
      <c r="ML50" s="190" t="str">
        <f t="shared" si="66"/>
        <v>--</v>
      </c>
      <c r="MM50" s="190" t="str">
        <f t="shared" si="66"/>
        <v>--</v>
      </c>
      <c r="MN50" s="190" t="str">
        <f t="shared" si="66"/>
        <v>--</v>
      </c>
      <c r="MO50" s="190" t="str">
        <f t="shared" si="66"/>
        <v>--</v>
      </c>
      <c r="MP50" s="190" t="str">
        <f t="shared" si="66"/>
        <v>--</v>
      </c>
      <c r="MQ50" s="190" t="str">
        <f t="shared" si="66"/>
        <v>--</v>
      </c>
      <c r="MR50" s="190" t="str">
        <f t="shared" si="66"/>
        <v>--</v>
      </c>
      <c r="MS50" s="190" t="str">
        <f t="shared" si="67"/>
        <v>--</v>
      </c>
      <c r="MT50" s="190" t="str">
        <f t="shared" si="67"/>
        <v>--</v>
      </c>
      <c r="MU50" s="190" t="str">
        <f t="shared" si="67"/>
        <v>--</v>
      </c>
      <c r="MV50" s="190" t="str">
        <f t="shared" si="67"/>
        <v>--</v>
      </c>
      <c r="MW50" s="190" t="str">
        <f t="shared" si="67"/>
        <v>--</v>
      </c>
      <c r="MX50" s="190" t="str">
        <f t="shared" si="67"/>
        <v>--</v>
      </c>
      <c r="MY50" s="190" t="str">
        <f t="shared" si="67"/>
        <v>--</v>
      </c>
      <c r="MZ50" s="190" t="str">
        <f t="shared" si="67"/>
        <v>--</v>
      </c>
      <c r="NA50" s="190" t="str">
        <f t="shared" si="67"/>
        <v>--</v>
      </c>
      <c r="NB50" s="190" t="str">
        <f t="shared" si="67"/>
        <v>--</v>
      </c>
      <c r="NC50" s="190" t="str">
        <f t="shared" si="68"/>
        <v>--</v>
      </c>
      <c r="ND50" s="190" t="str">
        <f t="shared" si="68"/>
        <v>--</v>
      </c>
      <c r="NE50" s="190" t="str">
        <f t="shared" si="68"/>
        <v>--</v>
      </c>
      <c r="NF50" s="190" t="str">
        <f t="shared" si="68"/>
        <v>--</v>
      </c>
      <c r="NG50" s="190" t="str">
        <f t="shared" si="68"/>
        <v>--</v>
      </c>
      <c r="NH50" s="190" t="str">
        <f t="shared" si="68"/>
        <v>--</v>
      </c>
      <c r="NI50" s="190" t="str">
        <f t="shared" si="68"/>
        <v>--</v>
      </c>
      <c r="NJ50" s="190" t="str">
        <f t="shared" si="68"/>
        <v>--</v>
      </c>
      <c r="NL50" s="378" t="str">
        <f t="shared" si="4"/>
        <v>--</v>
      </c>
      <c r="NM50" s="381">
        <v>1.666666666666667</v>
      </c>
      <c r="NN50" s="381">
        <v>6.293706293706296</v>
      </c>
      <c r="NO50" s="381">
        <v>8.6614173228346463</v>
      </c>
      <c r="NP50" s="378" t="str">
        <f t="shared" si="5"/>
        <v>--</v>
      </c>
      <c r="NQ50" s="381">
        <v>2.0725388601036276</v>
      </c>
      <c r="NR50" s="378" t="str">
        <f t="shared" si="6"/>
        <v>--</v>
      </c>
      <c r="NS50" s="381">
        <v>2.4793388429752081</v>
      </c>
      <c r="NT50" s="378" t="str">
        <f t="shared" si="7"/>
        <v>--</v>
      </c>
      <c r="NU50" s="381">
        <v>10.795454545454556</v>
      </c>
      <c r="NV50" s="378" t="str">
        <f t="shared" si="8"/>
        <v>--</v>
      </c>
      <c r="NW50" s="381">
        <v>1.2121212121212124</v>
      </c>
      <c r="NX50" s="378" t="str">
        <f t="shared" si="9"/>
        <v>--</v>
      </c>
      <c r="NY50" s="381">
        <v>3.5087719298245612</v>
      </c>
      <c r="NZ50" s="378" t="str">
        <f t="shared" si="10"/>
        <v>--</v>
      </c>
      <c r="OA50" s="381">
        <v>14.666666666666666</v>
      </c>
      <c r="OB50" s="378" t="str">
        <f t="shared" si="11"/>
        <v>--</v>
      </c>
      <c r="OC50" s="378" t="str">
        <f t="shared" si="11"/>
        <v>--</v>
      </c>
      <c r="OD50" s="381">
        <v>3.9215686274509811</v>
      </c>
      <c r="OE50" s="381">
        <v>4.9773755656108607</v>
      </c>
      <c r="OF50" s="381">
        <v>8.3333333333333321</v>
      </c>
      <c r="OG50" s="378" t="str">
        <f t="shared" si="62"/>
        <v>--</v>
      </c>
      <c r="OH50" s="378" t="str">
        <f t="shared" si="62"/>
        <v>--</v>
      </c>
      <c r="OI50" s="378" t="str">
        <f t="shared" si="62"/>
        <v>--</v>
      </c>
      <c r="OJ50" s="381">
        <v>1.8749999999999998</v>
      </c>
      <c r="OK50" s="381">
        <v>4.4247787610619467</v>
      </c>
      <c r="OL50" s="381">
        <v>6.1728395061728403</v>
      </c>
      <c r="OM50" s="378" t="str">
        <f t="shared" si="63"/>
        <v>--</v>
      </c>
      <c r="ON50" s="378" t="str">
        <f t="shared" si="63"/>
        <v>--</v>
      </c>
      <c r="OO50" s="378" t="str">
        <f t="shared" si="63"/>
        <v>--</v>
      </c>
      <c r="OP50" s="381">
        <v>1.666666666666667</v>
      </c>
      <c r="OQ50" s="381">
        <v>3.496503496503498</v>
      </c>
      <c r="OR50" s="381">
        <v>5.4687500000000036</v>
      </c>
      <c r="OS50" s="378" t="str">
        <f t="shared" si="64"/>
        <v>--</v>
      </c>
      <c r="OT50" s="378" t="str">
        <f t="shared" si="64"/>
        <v>--</v>
      </c>
      <c r="OU50" s="381">
        <v>0</v>
      </c>
      <c r="OV50" s="381">
        <v>0.70422535211267601</v>
      </c>
      <c r="OW50" s="381">
        <v>5.4687500000000062</v>
      </c>
      <c r="OX50" s="378" t="str">
        <f t="shared" si="15"/>
        <v>--</v>
      </c>
      <c r="OY50" s="381">
        <v>6.8750000000000018</v>
      </c>
      <c r="OZ50" s="381">
        <v>6.1946902654867246</v>
      </c>
      <c r="PA50" s="381">
        <v>7.4074074074074057</v>
      </c>
      <c r="PB50" s="378" t="str">
        <f t="shared" si="16"/>
        <v>--</v>
      </c>
      <c r="PC50" s="381">
        <v>11.570247933884298</v>
      </c>
      <c r="PD50" s="381">
        <v>21.678321678321677</v>
      </c>
      <c r="PE50" s="381">
        <v>30.708661417322833</v>
      </c>
      <c r="PF50" s="378" t="str">
        <f t="shared" si="17"/>
        <v>--</v>
      </c>
      <c r="PG50" s="381">
        <v>5.1282051282051295</v>
      </c>
      <c r="PH50" s="381">
        <v>14.285714285714292</v>
      </c>
      <c r="PI50" s="381">
        <v>23.809523809523821</v>
      </c>
      <c r="PJ50" s="378" t="str">
        <f t="shared" si="18"/>
        <v>--</v>
      </c>
      <c r="PK50" s="381">
        <v>5.8823529411764701</v>
      </c>
      <c r="PL50" s="381">
        <v>10.489510489510488</v>
      </c>
      <c r="PM50" s="381">
        <v>18.75</v>
      </c>
      <c r="PN50" s="378" t="str">
        <f t="shared" si="19"/>
        <v>--</v>
      </c>
      <c r="PO50" s="381">
        <v>2.5210084033613445</v>
      </c>
      <c r="PP50" s="381">
        <v>2.0833333333333344</v>
      </c>
      <c r="PQ50" s="381">
        <v>1.5748031496062989</v>
      </c>
      <c r="PR50" s="378" t="str">
        <f t="shared" si="20"/>
        <v>--</v>
      </c>
      <c r="PS50" s="381">
        <v>3.3613445378151265</v>
      </c>
      <c r="PT50" s="381">
        <v>4.1666666666666679</v>
      </c>
      <c r="PU50" s="381">
        <v>3.1496062992125999</v>
      </c>
      <c r="PV50" s="378" t="str">
        <f t="shared" si="21"/>
        <v>--</v>
      </c>
      <c r="PW50" s="381">
        <v>0</v>
      </c>
      <c r="PX50" s="381">
        <v>2.083333333333333</v>
      </c>
      <c r="PY50" s="381">
        <v>1.5748031496062993</v>
      </c>
      <c r="PZ50" s="378" t="str">
        <f t="shared" si="22"/>
        <v>--</v>
      </c>
      <c r="QA50" s="381">
        <v>0</v>
      </c>
      <c r="QB50" s="381">
        <v>0</v>
      </c>
      <c r="QC50" s="381">
        <v>3.1496062992125999</v>
      </c>
      <c r="QD50" s="378" t="str">
        <f t="shared" si="23"/>
        <v>--</v>
      </c>
      <c r="QE50" s="381">
        <v>0</v>
      </c>
      <c r="QF50" s="381">
        <v>0</v>
      </c>
      <c r="QG50" s="381">
        <v>0</v>
      </c>
      <c r="QH50" s="378" t="str">
        <f t="shared" si="24"/>
        <v>--</v>
      </c>
      <c r="QI50" s="381">
        <v>0.84033613445378164</v>
      </c>
      <c r="QJ50" s="381">
        <v>0.69930069930069927</v>
      </c>
      <c r="QK50" s="381">
        <v>1.5748031496062993</v>
      </c>
    </row>
    <row r="51" spans="1:453" ht="21" customHeight="1" x14ac:dyDescent="0.25">
      <c r="A51" s="114">
        <v>47</v>
      </c>
      <c r="B51" s="93" t="s">
        <v>47</v>
      </c>
      <c r="C51" s="189">
        <v>7.9625292740046927</v>
      </c>
      <c r="D51" s="189">
        <v>32.272727272727266</v>
      </c>
      <c r="E51" s="189">
        <v>48.591549295774634</v>
      </c>
      <c r="F51" s="189">
        <v>3.2697547683923687</v>
      </c>
      <c r="G51" s="189">
        <v>17.298578199052127</v>
      </c>
      <c r="H51" s="189">
        <v>38.628158844765316</v>
      </c>
      <c r="I51" s="189">
        <v>5.0480769230769234</v>
      </c>
      <c r="J51" s="189">
        <v>20.052770448548809</v>
      </c>
      <c r="K51" s="189">
        <v>30.320699708454775</v>
      </c>
      <c r="L51" s="189">
        <v>1.4245014245014247</v>
      </c>
      <c r="M51" s="190">
        <v>13.768115942028981</v>
      </c>
      <c r="N51" s="190">
        <v>30.739299610894939</v>
      </c>
      <c r="O51" s="190">
        <v>2.0527859237536683</v>
      </c>
      <c r="P51" s="190">
        <v>8.7071240105540859</v>
      </c>
      <c r="Q51" s="190">
        <v>28.478964401294498</v>
      </c>
      <c r="R51" s="190" t="s">
        <v>286</v>
      </c>
      <c r="S51" s="190" t="s">
        <v>286</v>
      </c>
      <c r="T51" s="190" t="s">
        <v>286</v>
      </c>
      <c r="U51" s="190">
        <v>4.076086956521741</v>
      </c>
      <c r="V51" s="190">
        <v>18.0094786729858</v>
      </c>
      <c r="W51" s="190">
        <v>38.489208633093533</v>
      </c>
      <c r="X51" s="190">
        <v>5.995203836930461</v>
      </c>
      <c r="Y51" s="190">
        <v>21.485411140583558</v>
      </c>
      <c r="Z51" s="190">
        <v>30.473372781065077</v>
      </c>
      <c r="AA51" s="190">
        <v>1.432664756446991</v>
      </c>
      <c r="AB51" s="132">
        <v>14.457831325301203</v>
      </c>
      <c r="AC51" s="132">
        <v>33.84030418250952</v>
      </c>
      <c r="AD51" s="132">
        <v>1.7492711370262388</v>
      </c>
      <c r="AE51" s="132">
        <v>10</v>
      </c>
      <c r="AF51" s="190">
        <v>30.769230769230763</v>
      </c>
      <c r="AG51" s="189">
        <v>0.46838407494145173</v>
      </c>
      <c r="AH51" s="189">
        <v>8.8636363636363562</v>
      </c>
      <c r="AI51" s="191">
        <v>14.084507042253524</v>
      </c>
      <c r="AJ51" s="191">
        <v>0.54495912806539482</v>
      </c>
      <c r="AK51" s="190">
        <v>4.9763033175355433</v>
      </c>
      <c r="AL51" s="190">
        <v>14.440433212996387</v>
      </c>
      <c r="AM51" s="190">
        <v>0.72115384615384615</v>
      </c>
      <c r="AN51" s="190">
        <v>6.860158311345649</v>
      </c>
      <c r="AO51" s="190">
        <v>9.6209912536443145</v>
      </c>
      <c r="AP51" s="190">
        <v>0</v>
      </c>
      <c r="AQ51" s="190">
        <v>3.3816425120772968</v>
      </c>
      <c r="AR51" s="190">
        <v>7.7821011673151723</v>
      </c>
      <c r="AS51" s="190">
        <v>0</v>
      </c>
      <c r="AT51" s="190">
        <v>1.3192612137203155</v>
      </c>
      <c r="AU51" s="190">
        <v>8.0906148867313945</v>
      </c>
      <c r="AV51" s="190" t="s">
        <v>286</v>
      </c>
      <c r="AW51" s="190" t="s">
        <v>286</v>
      </c>
      <c r="AX51" s="132" t="s">
        <v>286</v>
      </c>
      <c r="AY51" s="132" t="s">
        <v>286</v>
      </c>
      <c r="AZ51" s="132" t="s">
        <v>286</v>
      </c>
      <c r="BA51" s="132" t="s">
        <v>286</v>
      </c>
      <c r="BB51" s="190" t="s">
        <v>286</v>
      </c>
      <c r="BC51" s="132" t="s">
        <v>286</v>
      </c>
      <c r="BD51" s="132" t="s">
        <v>286</v>
      </c>
      <c r="BE51" s="132">
        <v>1.4245014245014243</v>
      </c>
      <c r="BF51" s="132">
        <v>8.19277108433735</v>
      </c>
      <c r="BG51" s="190">
        <v>12.167300380228141</v>
      </c>
      <c r="BH51" s="132">
        <v>2.0408163265306127</v>
      </c>
      <c r="BI51" s="132">
        <v>8.4210526315789469</v>
      </c>
      <c r="BJ51" s="132">
        <v>17.741935483870968</v>
      </c>
      <c r="BK51" s="132">
        <v>3.9900249376558587</v>
      </c>
      <c r="BL51" s="190">
        <v>16.941176470588236</v>
      </c>
      <c r="BM51" s="132">
        <v>22.105263157894736</v>
      </c>
      <c r="BN51" s="192">
        <v>1.4245014245014243</v>
      </c>
      <c r="BO51" s="192">
        <v>9.1383812010443837</v>
      </c>
      <c r="BP51" s="192">
        <v>22.846441947565541</v>
      </c>
      <c r="BQ51" s="190">
        <v>1.9999999999999991</v>
      </c>
      <c r="BR51" s="132">
        <v>14.04958677685951</v>
      </c>
      <c r="BS51" s="132">
        <v>11.246200607902731</v>
      </c>
      <c r="BT51" s="132">
        <v>0</v>
      </c>
      <c r="BU51" s="190">
        <v>12.34866828087166</v>
      </c>
      <c r="BV51" s="132">
        <v>27.799227799227815</v>
      </c>
      <c r="BW51" s="132">
        <v>1.1834319526627219</v>
      </c>
      <c r="BX51" s="132">
        <v>7.1808510638297882</v>
      </c>
      <c r="BY51" s="190">
        <v>24.509803921568633</v>
      </c>
      <c r="BZ51" s="132">
        <v>1.9950124688279289</v>
      </c>
      <c r="CA51" s="132">
        <v>12.705882352941179</v>
      </c>
      <c r="CB51" s="132">
        <v>12.280701754385962</v>
      </c>
      <c r="CC51" s="190">
        <v>0.5698005698005697</v>
      </c>
      <c r="CD51" s="132">
        <v>5.744125326370753</v>
      </c>
      <c r="CE51" s="132">
        <v>13.108614232209732</v>
      </c>
      <c r="CF51" s="132">
        <v>1.7500000000000013</v>
      </c>
      <c r="CG51" s="190">
        <v>7.7134986225895279</v>
      </c>
      <c r="CH51" s="132">
        <v>6.382978723404257</v>
      </c>
      <c r="CI51" s="132">
        <v>0</v>
      </c>
      <c r="CJ51" s="132">
        <v>6.5533980582524247</v>
      </c>
      <c r="CK51" s="132">
        <v>16.216216216216218</v>
      </c>
      <c r="CL51" s="132">
        <v>0.59171597633136119</v>
      </c>
      <c r="CM51" s="132">
        <v>5.0531914893616996</v>
      </c>
      <c r="CN51" s="132">
        <v>13.815789473684207</v>
      </c>
      <c r="CO51" s="132">
        <v>5.1724137931034484</v>
      </c>
      <c r="CP51" s="190">
        <v>6.0889929742388755</v>
      </c>
      <c r="CQ51" s="132">
        <v>3.1578947368421053</v>
      </c>
      <c r="CR51" s="132">
        <v>3.1161473087818687</v>
      </c>
      <c r="CS51" s="192">
        <v>5.221932114882506</v>
      </c>
      <c r="CT51" s="192">
        <v>3.0188679245283017</v>
      </c>
      <c r="CU51" s="190">
        <v>3.9603960396039586</v>
      </c>
      <c r="CV51" s="132">
        <v>4.4077134986225905</v>
      </c>
      <c r="CW51" s="132">
        <v>1.5243902439024386</v>
      </c>
      <c r="CX51" s="192">
        <v>1.1940298507462692</v>
      </c>
      <c r="CY51" s="192">
        <v>1.4814814814814807</v>
      </c>
      <c r="CZ51" s="190">
        <v>0.38910505836575865</v>
      </c>
      <c r="DA51" s="132">
        <v>3.6697247706422016</v>
      </c>
      <c r="DB51" s="132">
        <v>1.9283746556473844</v>
      </c>
      <c r="DC51" s="192">
        <v>1.0067114093959735</v>
      </c>
      <c r="DD51" s="192" t="s">
        <v>286</v>
      </c>
      <c r="DE51" s="190">
        <v>6.3231850117096018</v>
      </c>
      <c r="DF51" s="132">
        <v>5.6338028169014107</v>
      </c>
      <c r="DG51" s="132" t="s">
        <v>286</v>
      </c>
      <c r="DH51" s="192">
        <v>3.9370078740157486</v>
      </c>
      <c r="DI51" s="192">
        <v>2.6315789473684212</v>
      </c>
      <c r="DJ51" s="190" t="s">
        <v>286</v>
      </c>
      <c r="DK51" s="132">
        <v>2.2038567493112953</v>
      </c>
      <c r="DL51" s="132">
        <v>1.5243902439024395</v>
      </c>
      <c r="DM51" s="132" t="s">
        <v>286</v>
      </c>
      <c r="DN51" s="132">
        <v>0.9876543209876536</v>
      </c>
      <c r="DO51" s="190">
        <v>2.7237354085603109</v>
      </c>
      <c r="DP51" s="132" t="s">
        <v>286</v>
      </c>
      <c r="DQ51" s="132">
        <v>1.6528925619834716</v>
      </c>
      <c r="DR51" s="132">
        <v>2.3489932885906066</v>
      </c>
      <c r="DS51" s="132" t="s">
        <v>286</v>
      </c>
      <c r="DT51" s="190" t="s">
        <v>286</v>
      </c>
      <c r="DU51" s="194" t="s">
        <v>286</v>
      </c>
      <c r="DV51" s="194" t="s">
        <v>286</v>
      </c>
      <c r="DW51" s="192">
        <v>2.8947368421052633</v>
      </c>
      <c r="DX51" s="194">
        <v>3.0075187969924824</v>
      </c>
      <c r="DY51" s="190" t="s">
        <v>286</v>
      </c>
      <c r="DZ51" s="190">
        <v>3.3057851239669414</v>
      </c>
      <c r="EA51" s="190">
        <v>0.6097560975609756</v>
      </c>
      <c r="EB51" s="190" t="s">
        <v>286</v>
      </c>
      <c r="EC51" s="190">
        <v>0.98765432098765404</v>
      </c>
      <c r="ED51" s="190">
        <v>3.1128404669260714</v>
      </c>
      <c r="EE51" s="190" t="s">
        <v>286</v>
      </c>
      <c r="EF51" s="190">
        <v>1.373626373626373</v>
      </c>
      <c r="EG51" s="190">
        <v>3.3557046979865803</v>
      </c>
      <c r="EH51" s="190" t="s">
        <v>286</v>
      </c>
      <c r="EI51" s="190">
        <v>5.6206088992974212</v>
      </c>
      <c r="EJ51" s="190">
        <v>7.0175438596491224</v>
      </c>
      <c r="EK51" s="190" t="s">
        <v>286</v>
      </c>
      <c r="EL51" s="132">
        <v>4.7368421052631549</v>
      </c>
      <c r="EM51" s="132">
        <v>2.6315789473684217</v>
      </c>
      <c r="EN51" s="132" t="s">
        <v>286</v>
      </c>
      <c r="EO51" s="132">
        <v>3.8674033149171287</v>
      </c>
      <c r="EP51" s="190">
        <v>0.914634146341464</v>
      </c>
      <c r="EQ51" s="132" t="s">
        <v>286</v>
      </c>
      <c r="ER51" s="132">
        <v>0.49382716049382669</v>
      </c>
      <c r="ES51" s="132">
        <v>5.447470817120621</v>
      </c>
      <c r="ET51" s="132" t="s">
        <v>286</v>
      </c>
      <c r="EU51" s="190">
        <v>0.82417582417582425</v>
      </c>
      <c r="EV51" s="132">
        <v>1.3422818791946318</v>
      </c>
      <c r="EW51" s="132" t="s">
        <v>286</v>
      </c>
      <c r="EX51" s="132">
        <v>3.5128805620608907</v>
      </c>
      <c r="EY51" s="132">
        <v>2.4647887323943665</v>
      </c>
      <c r="EZ51" s="190" t="s">
        <v>286</v>
      </c>
      <c r="FA51" s="132">
        <v>1.0498687664041997</v>
      </c>
      <c r="FB51" s="132">
        <v>1.5094339622641517</v>
      </c>
      <c r="FC51" s="132" t="s">
        <v>286</v>
      </c>
      <c r="FD51" s="132">
        <v>2.4861878453038679</v>
      </c>
      <c r="FE51" s="190">
        <v>0.6097560975609756</v>
      </c>
      <c r="FF51" s="132" t="s">
        <v>286</v>
      </c>
      <c r="FG51" s="132">
        <v>0.24813895781637679</v>
      </c>
      <c r="FH51" s="132">
        <v>0</v>
      </c>
      <c r="FI51" s="132" t="s">
        <v>286</v>
      </c>
      <c r="FJ51" s="190">
        <v>0.27472527472527464</v>
      </c>
      <c r="FK51" s="132">
        <v>1.0067114093959733</v>
      </c>
      <c r="FL51" s="132" t="s">
        <v>286</v>
      </c>
      <c r="FM51" s="132" t="s">
        <v>286</v>
      </c>
      <c r="FN51" s="132" t="s">
        <v>286</v>
      </c>
      <c r="FO51" s="190" t="s">
        <v>286</v>
      </c>
      <c r="FP51" s="132">
        <v>3.957783641160951</v>
      </c>
      <c r="FQ51" s="132">
        <v>6.0150375939849612</v>
      </c>
      <c r="FR51" s="132" t="s">
        <v>286</v>
      </c>
      <c r="FS51" s="132">
        <v>4.1436464088397793</v>
      </c>
      <c r="FT51" s="190">
        <v>2.1341463414634165</v>
      </c>
      <c r="FU51" s="132" t="s">
        <v>286</v>
      </c>
      <c r="FV51" s="132">
        <v>0.73891625615763523</v>
      </c>
      <c r="FW51" s="132">
        <v>1.9531250000000016</v>
      </c>
      <c r="FX51" s="132" t="s">
        <v>286</v>
      </c>
      <c r="FY51" s="190">
        <v>0.82417582417582425</v>
      </c>
      <c r="FZ51" s="132">
        <v>1.0067114093959733</v>
      </c>
      <c r="GA51" s="132" t="s">
        <v>286</v>
      </c>
      <c r="GB51" s="132" t="s">
        <v>286</v>
      </c>
      <c r="GC51" s="132" t="s">
        <v>286</v>
      </c>
      <c r="GD51" s="190" t="s">
        <v>286</v>
      </c>
      <c r="GE51" s="132" t="s">
        <v>286</v>
      </c>
      <c r="GF51" s="132" t="s">
        <v>286</v>
      </c>
      <c r="GG51" s="132" t="s">
        <v>286</v>
      </c>
      <c r="GH51" s="132" t="s">
        <v>286</v>
      </c>
      <c r="GI51" s="190" t="s">
        <v>286</v>
      </c>
      <c r="GJ51" s="132" t="s">
        <v>286</v>
      </c>
      <c r="GK51" s="132">
        <v>0.49504950495049471</v>
      </c>
      <c r="GL51" s="132">
        <v>1.5625000000000007</v>
      </c>
      <c r="GM51" s="197" t="s">
        <v>286</v>
      </c>
      <c r="GN51" s="190">
        <v>1.9283746556473842</v>
      </c>
      <c r="GO51" s="132">
        <v>1.0067114093959746</v>
      </c>
      <c r="GP51" s="132" t="s">
        <v>286</v>
      </c>
      <c r="GQ51" s="132" t="s">
        <v>286</v>
      </c>
      <c r="GR51" s="132" t="s">
        <v>286</v>
      </c>
      <c r="GS51" s="190" t="s">
        <v>286</v>
      </c>
      <c r="GT51" s="132" t="s">
        <v>286</v>
      </c>
      <c r="GU51" s="132" t="s">
        <v>286</v>
      </c>
      <c r="GV51" s="132" t="s">
        <v>286</v>
      </c>
      <c r="GW51" s="132" t="s">
        <v>286</v>
      </c>
      <c r="GX51" s="190" t="s">
        <v>286</v>
      </c>
      <c r="GY51" s="190" t="s">
        <v>286</v>
      </c>
      <c r="GZ51" s="190">
        <v>0.7444168734491311</v>
      </c>
      <c r="HA51" s="190">
        <v>2.3437500000000013</v>
      </c>
      <c r="HB51" s="190" t="s">
        <v>286</v>
      </c>
      <c r="HC51" s="190">
        <v>1.657458563535912</v>
      </c>
      <c r="HD51" s="190">
        <v>1.6778523489932888</v>
      </c>
      <c r="HE51" s="190" t="s">
        <v>286</v>
      </c>
      <c r="HF51" s="190" t="s">
        <v>286</v>
      </c>
      <c r="HG51" s="190" t="s">
        <v>286</v>
      </c>
      <c r="HH51" s="190" t="s">
        <v>286</v>
      </c>
      <c r="HI51" s="190" t="s">
        <v>286</v>
      </c>
      <c r="HJ51" s="190" t="s">
        <v>286</v>
      </c>
      <c r="HK51" s="190" t="s">
        <v>286</v>
      </c>
      <c r="HL51" s="132" t="s">
        <v>286</v>
      </c>
      <c r="HM51" s="132" t="s">
        <v>286</v>
      </c>
      <c r="HN51" s="132" t="s">
        <v>286</v>
      </c>
      <c r="HO51" s="132">
        <v>1.9753086419753085</v>
      </c>
      <c r="HP51" s="190">
        <v>5.8593750000000018</v>
      </c>
      <c r="HQ51" s="132" t="s">
        <v>286</v>
      </c>
      <c r="HR51" s="132">
        <v>2.4793388429752086</v>
      </c>
      <c r="HS51" s="132">
        <v>4.3771043771043789</v>
      </c>
      <c r="HT51" s="196" t="s">
        <v>286</v>
      </c>
      <c r="HU51" s="190">
        <v>3.5128805620608907</v>
      </c>
      <c r="HV51" s="192">
        <v>2.8169014084507054</v>
      </c>
      <c r="HW51" s="192" t="s">
        <v>286</v>
      </c>
      <c r="HX51" s="192">
        <v>2.8871391076115476</v>
      </c>
      <c r="HY51" s="192">
        <v>3.007518796992481</v>
      </c>
      <c r="HZ51" s="192" t="s">
        <v>286</v>
      </c>
      <c r="IA51" s="192">
        <v>2.4861878453038702</v>
      </c>
      <c r="IB51" s="192">
        <v>2.7439024390243909</v>
      </c>
      <c r="IC51" s="192" t="s">
        <v>286</v>
      </c>
      <c r="ID51" s="192">
        <v>0.49261083743842315</v>
      </c>
      <c r="IE51" s="192">
        <v>1.5625000000000007</v>
      </c>
      <c r="IF51" s="192" t="s">
        <v>286</v>
      </c>
      <c r="IG51" s="192">
        <v>0.55555555555555525</v>
      </c>
      <c r="IH51" s="192">
        <v>2.6936026936026938</v>
      </c>
      <c r="II51" s="192">
        <v>1.9801980198019802</v>
      </c>
      <c r="IJ51" s="192">
        <v>6.5573770491803298</v>
      </c>
      <c r="IK51" s="192">
        <v>6.6901408450704247</v>
      </c>
      <c r="IL51" s="192">
        <v>1.1299435028248581</v>
      </c>
      <c r="IM51" s="192">
        <v>6.2992125984251972</v>
      </c>
      <c r="IN51" s="192">
        <v>5.6390977443609023</v>
      </c>
      <c r="IO51" s="192">
        <v>1.7369727047146419</v>
      </c>
      <c r="IP51" s="192">
        <v>5.2486187845303851</v>
      </c>
      <c r="IQ51" s="192">
        <v>3.9634146341463392</v>
      </c>
      <c r="IR51" s="192">
        <v>0</v>
      </c>
      <c r="IS51" s="192" t="s">
        <v>286</v>
      </c>
      <c r="IT51" s="192" t="s">
        <v>286</v>
      </c>
      <c r="IU51" s="192">
        <v>1.2232415902140672</v>
      </c>
      <c r="IV51" s="192" t="s">
        <v>286</v>
      </c>
      <c r="IW51" s="192" t="s">
        <v>286</v>
      </c>
      <c r="IX51" s="192" t="str">
        <f t="shared" si="65"/>
        <v>--</v>
      </c>
      <c r="IY51" s="192" t="str">
        <f t="shared" si="65"/>
        <v>--</v>
      </c>
      <c r="IZ51" s="192" t="str">
        <f t="shared" si="65"/>
        <v>--</v>
      </c>
      <c r="JA51" s="192" t="str">
        <f t="shared" si="65"/>
        <v>--</v>
      </c>
      <c r="JB51" s="192" t="str">
        <f t="shared" si="65"/>
        <v>--</v>
      </c>
      <c r="JC51" s="243">
        <v>4.01606425702811</v>
      </c>
      <c r="JD51" s="243">
        <v>10.185185185185199</v>
      </c>
      <c r="JE51" s="243">
        <v>21.705426356589101</v>
      </c>
      <c r="JF51" s="243">
        <v>3.0434782608695601</v>
      </c>
      <c r="JG51" s="243">
        <v>10.550458715596299</v>
      </c>
      <c r="JH51" s="243">
        <v>9.9337748344370898</v>
      </c>
      <c r="JI51" s="243">
        <v>4.0160642570281198</v>
      </c>
      <c r="JJ51" s="243">
        <v>4.1666666666666696</v>
      </c>
      <c r="JK51" s="243">
        <v>12.403100775193799</v>
      </c>
      <c r="JL51" s="243">
        <v>2.62008733624454</v>
      </c>
      <c r="JM51" s="243">
        <v>3.6697247706421998</v>
      </c>
      <c r="JN51" s="243">
        <v>4.6357615894039803</v>
      </c>
      <c r="JO51" s="219">
        <v>3.6144578313253</v>
      </c>
      <c r="JP51" s="219">
        <v>8.3720930232558093</v>
      </c>
      <c r="JQ51" s="219">
        <v>20.930232558139501</v>
      </c>
      <c r="JR51" s="219">
        <v>3.47826086956522</v>
      </c>
      <c r="JS51" s="219">
        <v>7.9069767441860499</v>
      </c>
      <c r="JT51" s="219">
        <v>15.3333333333333</v>
      </c>
      <c r="JU51" s="219">
        <v>3.2128514056224899</v>
      </c>
      <c r="JV51" s="219">
        <v>4.18604651162791</v>
      </c>
      <c r="JW51" s="219">
        <v>17.0542635658915</v>
      </c>
      <c r="JX51" s="219">
        <v>3.0434782608695699</v>
      </c>
      <c r="JY51" s="219">
        <v>5.0691244239631299</v>
      </c>
      <c r="JZ51" s="219">
        <v>10.6666666666667</v>
      </c>
      <c r="KA51" s="219">
        <v>2.4096385542168699</v>
      </c>
      <c r="KB51" s="223">
        <v>0.46511627906976699</v>
      </c>
      <c r="KC51" s="219">
        <v>0</v>
      </c>
      <c r="KD51" s="219">
        <v>1.3043478260869601</v>
      </c>
      <c r="KE51" s="223">
        <v>0.92592592592592604</v>
      </c>
      <c r="KF51" s="223">
        <v>0.66666666666666696</v>
      </c>
      <c r="KG51" s="219">
        <v>1.2048192771084301</v>
      </c>
      <c r="KH51" s="223">
        <v>0.46511627906976699</v>
      </c>
      <c r="KI51" s="219">
        <v>0</v>
      </c>
      <c r="KJ51" s="223">
        <v>0.87336244541484698</v>
      </c>
      <c r="KK51" s="219">
        <v>0</v>
      </c>
      <c r="KL51" s="219">
        <v>1.3333333333333299</v>
      </c>
      <c r="KM51" s="223">
        <v>0.40160642570281102</v>
      </c>
      <c r="KN51" s="223">
        <v>0.46511627906976699</v>
      </c>
      <c r="KO51" s="219">
        <v>0</v>
      </c>
      <c r="KP51" s="223">
        <v>0.86956521739130499</v>
      </c>
      <c r="KQ51" s="219">
        <v>0</v>
      </c>
      <c r="KR51" s="223">
        <v>0.66666666666666696</v>
      </c>
      <c r="KS51" s="223">
        <v>0.80321285140562304</v>
      </c>
      <c r="KT51" s="223">
        <v>0.46511627906976699</v>
      </c>
      <c r="KU51" s="219">
        <v>0</v>
      </c>
      <c r="KV51" s="223">
        <v>0.434782608695652</v>
      </c>
      <c r="KW51" s="219">
        <v>0</v>
      </c>
      <c r="KX51" s="219">
        <v>1.3333333333333299</v>
      </c>
      <c r="KY51" s="223">
        <v>0.40160642570281102</v>
      </c>
      <c r="KZ51" s="223">
        <v>0.46511627906976699</v>
      </c>
      <c r="LA51" s="219">
        <v>0</v>
      </c>
      <c r="LB51" s="219">
        <v>0</v>
      </c>
      <c r="LC51" s="219">
        <v>0</v>
      </c>
      <c r="LD51" s="223">
        <v>0.66666666666666696</v>
      </c>
      <c r="LE51" s="223">
        <v>0.40160642570281102</v>
      </c>
      <c r="LF51" s="223">
        <v>0.46511627906976699</v>
      </c>
      <c r="LG51" s="219">
        <v>0</v>
      </c>
      <c r="LH51" s="219">
        <v>0</v>
      </c>
      <c r="LI51" s="219">
        <v>0</v>
      </c>
      <c r="LJ51" s="219">
        <v>0</v>
      </c>
      <c r="LK51" s="223">
        <v>0.40160642570281102</v>
      </c>
      <c r="LL51" s="223">
        <v>0.46511627906976699</v>
      </c>
      <c r="LM51" s="223">
        <v>0.775193798449612</v>
      </c>
      <c r="LN51" s="223">
        <v>0.43859649122806998</v>
      </c>
      <c r="LO51" s="223">
        <v>0.46296296296296302</v>
      </c>
      <c r="LP51" s="219">
        <v>1.3333333333333299</v>
      </c>
      <c r="LQ51" s="223">
        <v>0.80321285140562304</v>
      </c>
      <c r="LR51" s="223">
        <v>0.46511627906976699</v>
      </c>
      <c r="LS51" s="223">
        <v>0.775193798449612</v>
      </c>
      <c r="LT51" s="219">
        <v>1.31578947368421</v>
      </c>
      <c r="LU51" s="219">
        <v>1.3888888888888899</v>
      </c>
      <c r="LV51" s="219">
        <v>2</v>
      </c>
      <c r="LW51" s="223">
        <v>0.40160642570281102</v>
      </c>
      <c r="LX51" s="223">
        <v>0.46511627906976699</v>
      </c>
      <c r="LY51" s="223">
        <v>0.775193798449612</v>
      </c>
      <c r="LZ51" s="219">
        <v>4.40528634361233</v>
      </c>
      <c r="MA51" s="223">
        <v>0.46296296296296302</v>
      </c>
      <c r="MB51" s="219">
        <v>2.6666666666666701</v>
      </c>
      <c r="MC51" s="223">
        <v>0.40160642570281102</v>
      </c>
      <c r="MD51" s="223">
        <v>0.46511627906976699</v>
      </c>
      <c r="ME51" s="223">
        <v>0.775193798449612</v>
      </c>
      <c r="MF51" s="219">
        <v>0</v>
      </c>
      <c r="MG51" s="223">
        <v>0.46296296296296302</v>
      </c>
      <c r="MH51" s="219">
        <v>1.3333333333333299</v>
      </c>
      <c r="MI51" s="190" t="str">
        <f t="shared" si="66"/>
        <v>--</v>
      </c>
      <c r="MJ51" s="190" t="str">
        <f t="shared" si="66"/>
        <v>--</v>
      </c>
      <c r="MK51" s="190" t="str">
        <f t="shared" si="66"/>
        <v>--</v>
      </c>
      <c r="ML51" s="190" t="str">
        <f t="shared" si="66"/>
        <v>--</v>
      </c>
      <c r="MM51" s="190" t="str">
        <f t="shared" si="66"/>
        <v>--</v>
      </c>
      <c r="MN51" s="190" t="str">
        <f t="shared" si="66"/>
        <v>--</v>
      </c>
      <c r="MO51" s="190" t="str">
        <f t="shared" si="66"/>
        <v>--</v>
      </c>
      <c r="MP51" s="190" t="str">
        <f t="shared" si="66"/>
        <v>--</v>
      </c>
      <c r="MQ51" s="190" t="str">
        <f t="shared" si="66"/>
        <v>--</v>
      </c>
      <c r="MR51" s="190" t="str">
        <f t="shared" si="66"/>
        <v>--</v>
      </c>
      <c r="MS51" s="190" t="str">
        <f t="shared" si="67"/>
        <v>--</v>
      </c>
      <c r="MT51" s="190" t="str">
        <f t="shared" si="67"/>
        <v>--</v>
      </c>
      <c r="MU51" s="190" t="str">
        <f t="shared" si="67"/>
        <v>--</v>
      </c>
      <c r="MV51" s="190" t="str">
        <f t="shared" si="67"/>
        <v>--</v>
      </c>
      <c r="MW51" s="190" t="str">
        <f t="shared" si="67"/>
        <v>--</v>
      </c>
      <c r="MX51" s="190" t="str">
        <f t="shared" si="67"/>
        <v>--</v>
      </c>
      <c r="MY51" s="190" t="str">
        <f t="shared" si="67"/>
        <v>--</v>
      </c>
      <c r="MZ51" s="190" t="str">
        <f t="shared" si="67"/>
        <v>--</v>
      </c>
      <c r="NA51" s="190" t="str">
        <f t="shared" si="67"/>
        <v>--</v>
      </c>
      <c r="NB51" s="190" t="str">
        <f t="shared" si="67"/>
        <v>--</v>
      </c>
      <c r="NC51" s="190" t="str">
        <f t="shared" si="68"/>
        <v>--</v>
      </c>
      <c r="ND51" s="190" t="str">
        <f t="shared" si="68"/>
        <v>--</v>
      </c>
      <c r="NE51" s="190" t="str">
        <f t="shared" si="68"/>
        <v>--</v>
      </c>
      <c r="NF51" s="190" t="str">
        <f t="shared" si="68"/>
        <v>--</v>
      </c>
      <c r="NG51" s="190" t="str">
        <f t="shared" si="68"/>
        <v>--</v>
      </c>
      <c r="NH51" s="190" t="str">
        <f t="shared" si="68"/>
        <v>--</v>
      </c>
      <c r="NI51" s="190" t="str">
        <f t="shared" si="68"/>
        <v>--</v>
      </c>
      <c r="NJ51" s="190" t="str">
        <f t="shared" si="68"/>
        <v>--</v>
      </c>
      <c r="NL51" s="378" t="str">
        <f t="shared" si="4"/>
        <v>--</v>
      </c>
      <c r="NM51" s="381">
        <v>4.6874999999999991</v>
      </c>
      <c r="NN51" s="381">
        <v>7.2727272727272716</v>
      </c>
      <c r="NO51" s="381">
        <v>2.3255813953488369</v>
      </c>
      <c r="NP51" s="378" t="str">
        <f t="shared" si="5"/>
        <v>--</v>
      </c>
      <c r="NQ51" s="381">
        <v>1.136363636363636</v>
      </c>
      <c r="NR51" s="378" t="str">
        <f t="shared" si="6"/>
        <v>--</v>
      </c>
      <c r="NS51" s="381">
        <v>6.2650602409638543</v>
      </c>
      <c r="NT51" s="378" t="str">
        <f t="shared" si="7"/>
        <v>--</v>
      </c>
      <c r="NU51" s="381">
        <v>14.06844106463879</v>
      </c>
      <c r="NV51" s="378" t="str">
        <f t="shared" si="8"/>
        <v>--</v>
      </c>
      <c r="NW51" s="381">
        <v>0.8746355685131203</v>
      </c>
      <c r="NX51" s="378" t="str">
        <f t="shared" si="9"/>
        <v>--</v>
      </c>
      <c r="NY51" s="381">
        <v>4.199475065616797</v>
      </c>
      <c r="NZ51" s="378" t="str">
        <f t="shared" si="10"/>
        <v>--</v>
      </c>
      <c r="OA51" s="381">
        <v>16.451612903225801</v>
      </c>
      <c r="OB51" s="378" t="str">
        <f t="shared" si="11"/>
        <v>--</v>
      </c>
      <c r="OC51" s="378" t="str">
        <f t="shared" si="11"/>
        <v>--</v>
      </c>
      <c r="OD51" s="381">
        <v>2.4096385542168686</v>
      </c>
      <c r="OE51" s="381">
        <v>5.0925925925925952</v>
      </c>
      <c r="OF51" s="381">
        <v>13.178294573643413</v>
      </c>
      <c r="OG51" s="378" t="str">
        <f t="shared" si="62"/>
        <v>--</v>
      </c>
      <c r="OH51" s="378" t="str">
        <f t="shared" si="62"/>
        <v>--</v>
      </c>
      <c r="OI51" s="378" t="str">
        <f t="shared" si="62"/>
        <v>--</v>
      </c>
      <c r="OJ51" s="381">
        <v>2.1739130434782612</v>
      </c>
      <c r="OK51" s="381">
        <v>4.5871559633027532</v>
      </c>
      <c r="OL51" s="381">
        <v>3.3112582781456945</v>
      </c>
      <c r="OM51" s="378" t="str">
        <f t="shared" si="63"/>
        <v>--</v>
      </c>
      <c r="ON51" s="378" t="str">
        <f t="shared" si="63"/>
        <v>--</v>
      </c>
      <c r="OO51" s="378" t="str">
        <f t="shared" si="63"/>
        <v>--</v>
      </c>
      <c r="OP51" s="381">
        <v>3.1249999999999996</v>
      </c>
      <c r="OQ51" s="381">
        <v>3.6363636363636358</v>
      </c>
      <c r="OR51" s="381">
        <v>0</v>
      </c>
      <c r="OS51" s="378" t="str">
        <f t="shared" si="64"/>
        <v>--</v>
      </c>
      <c r="OT51" s="378" t="str">
        <f t="shared" si="64"/>
        <v>--</v>
      </c>
      <c r="OU51" s="381">
        <v>1.5624999999999998</v>
      </c>
      <c r="OV51" s="381">
        <v>1.8181818181818179</v>
      </c>
      <c r="OW51" s="381">
        <v>0</v>
      </c>
      <c r="OX51" s="378" t="str">
        <f t="shared" si="15"/>
        <v>--</v>
      </c>
      <c r="OY51" s="381">
        <v>3.4782608695652177</v>
      </c>
      <c r="OZ51" s="381">
        <v>7.3394495412844041</v>
      </c>
      <c r="PA51" s="381">
        <v>8.6092715231788084</v>
      </c>
      <c r="PB51" s="378" t="str">
        <f t="shared" si="16"/>
        <v>--</v>
      </c>
      <c r="PC51" s="381">
        <v>12.499999999999998</v>
      </c>
      <c r="PD51" s="381">
        <v>14.54545454545454</v>
      </c>
      <c r="PE51" s="381">
        <v>18.604651162790699</v>
      </c>
      <c r="PF51" s="378" t="str">
        <f t="shared" si="17"/>
        <v>--</v>
      </c>
      <c r="PG51" s="381">
        <v>6.349206349206348</v>
      </c>
      <c r="PH51" s="381">
        <v>15.094339622641508</v>
      </c>
      <c r="PI51" s="381">
        <v>16.666666666666664</v>
      </c>
      <c r="PJ51" s="378" t="str">
        <f t="shared" si="18"/>
        <v>--</v>
      </c>
      <c r="PK51" s="381">
        <v>4.6874999999999991</v>
      </c>
      <c r="PL51" s="381">
        <v>10.909090909090908</v>
      </c>
      <c r="PM51" s="381">
        <v>11.904761904761905</v>
      </c>
      <c r="PN51" s="378" t="str">
        <f t="shared" si="19"/>
        <v>--</v>
      </c>
      <c r="PO51" s="381">
        <v>4.761904761904761</v>
      </c>
      <c r="PP51" s="381">
        <v>0</v>
      </c>
      <c r="PQ51" s="381">
        <v>4.6511627906976738</v>
      </c>
      <c r="PR51" s="378" t="str">
        <f t="shared" si="20"/>
        <v>--</v>
      </c>
      <c r="PS51" s="381">
        <v>1.587301587301587</v>
      </c>
      <c r="PT51" s="381">
        <v>0</v>
      </c>
      <c r="PU51" s="381">
        <v>4.6511627906976738</v>
      </c>
      <c r="PV51" s="378" t="str">
        <f t="shared" si="21"/>
        <v>--</v>
      </c>
      <c r="PW51" s="381">
        <v>1.587301587301587</v>
      </c>
      <c r="PX51" s="381">
        <v>0</v>
      </c>
      <c r="PY51" s="381">
        <v>0</v>
      </c>
      <c r="PZ51" s="378" t="str">
        <f t="shared" si="22"/>
        <v>--</v>
      </c>
      <c r="QA51" s="381">
        <v>1.587301587301587</v>
      </c>
      <c r="QB51" s="381">
        <v>1.8181818181818179</v>
      </c>
      <c r="QC51" s="381">
        <v>2.3255813953488369</v>
      </c>
      <c r="QD51" s="378" t="str">
        <f t="shared" si="23"/>
        <v>--</v>
      </c>
      <c r="QE51" s="381">
        <v>1.587301587301587</v>
      </c>
      <c r="QF51" s="381">
        <v>1.8518518518518516</v>
      </c>
      <c r="QG51" s="381">
        <v>0</v>
      </c>
      <c r="QH51" s="378" t="str">
        <f t="shared" si="24"/>
        <v>--</v>
      </c>
      <c r="QI51" s="381">
        <v>1.587301587301587</v>
      </c>
      <c r="QJ51" s="381">
        <v>1.8181818181818179</v>
      </c>
      <c r="QK51" s="381">
        <v>2.3255813953488369</v>
      </c>
    </row>
    <row r="52" spans="1:453" x14ac:dyDescent="0.25">
      <c r="A52" s="114">
        <v>48</v>
      </c>
      <c r="B52" s="93" t="s">
        <v>48</v>
      </c>
      <c r="C52" s="189">
        <v>14.386792452830194</v>
      </c>
      <c r="D52" s="189">
        <v>33.975903614457806</v>
      </c>
      <c r="E52" s="189">
        <v>45.914396887159519</v>
      </c>
      <c r="F52" s="189">
        <v>7.0129870129870113</v>
      </c>
      <c r="G52" s="189">
        <v>23.478260869565212</v>
      </c>
      <c r="H52" s="189">
        <v>39.224137931034498</v>
      </c>
      <c r="I52" s="189">
        <v>4.3378995433789944</v>
      </c>
      <c r="J52" s="189">
        <v>23.261390887290172</v>
      </c>
      <c r="K52" s="189">
        <v>31.511254019292604</v>
      </c>
      <c r="L52" s="189">
        <v>4.1994750656167978</v>
      </c>
      <c r="M52" s="190">
        <v>17.718446601941743</v>
      </c>
      <c r="N52" s="190">
        <v>32.68482490272374</v>
      </c>
      <c r="O52" s="190">
        <v>3.4398034398034416</v>
      </c>
      <c r="P52" s="190">
        <v>13.35403726708075</v>
      </c>
      <c r="Q52" s="190">
        <v>24.137931034482751</v>
      </c>
      <c r="R52" s="190" t="s">
        <v>286</v>
      </c>
      <c r="S52" s="190" t="s">
        <v>286</v>
      </c>
      <c r="T52" s="190" t="s">
        <v>286</v>
      </c>
      <c r="U52" s="190">
        <v>7.5324675324675345</v>
      </c>
      <c r="V52" s="190">
        <v>22.318840579710152</v>
      </c>
      <c r="W52" s="190">
        <v>39.224137931034441</v>
      </c>
      <c r="X52" s="190">
        <v>4.5454545454545396</v>
      </c>
      <c r="Y52" s="190">
        <v>24.700239808153466</v>
      </c>
      <c r="Z52" s="190">
        <v>31.189710610932483</v>
      </c>
      <c r="AA52" s="190">
        <v>4.7493403693931366</v>
      </c>
      <c r="AB52" s="132">
        <v>18.944844124700236</v>
      </c>
      <c r="AC52" s="132">
        <v>33.461538461538474</v>
      </c>
      <c r="AD52" s="132">
        <v>4.1463414634146361</v>
      </c>
      <c r="AE52" s="132">
        <v>14.241486068111454</v>
      </c>
      <c r="AF52" s="190">
        <v>26.865671641791057</v>
      </c>
      <c r="AG52" s="189">
        <v>3.3018867924528315</v>
      </c>
      <c r="AH52" s="189">
        <v>12.771084337349398</v>
      </c>
      <c r="AI52" s="191">
        <v>19.066147859922179</v>
      </c>
      <c r="AJ52" s="191">
        <v>1.2987012987012978</v>
      </c>
      <c r="AK52" s="190">
        <v>6.086956521739129</v>
      </c>
      <c r="AL52" s="190">
        <v>14.655172413793103</v>
      </c>
      <c r="AM52" s="190">
        <v>1.3698630136986309</v>
      </c>
      <c r="AN52" s="190">
        <v>9.8321342925659447</v>
      </c>
      <c r="AO52" s="190">
        <v>16.398713826366571</v>
      </c>
      <c r="AP52" s="190">
        <v>0.26246719160104975</v>
      </c>
      <c r="AQ52" s="190">
        <v>4.8543689320388328</v>
      </c>
      <c r="AR52" s="190">
        <v>10.50583657587549</v>
      </c>
      <c r="AS52" s="190">
        <v>0.24570024570024546</v>
      </c>
      <c r="AT52" s="190">
        <v>1.8633540372670809</v>
      </c>
      <c r="AU52" s="190">
        <v>7.279693486590034</v>
      </c>
      <c r="AV52" s="190" t="s">
        <v>286</v>
      </c>
      <c r="AW52" s="190" t="s">
        <v>286</v>
      </c>
      <c r="AX52" s="132" t="s">
        <v>286</v>
      </c>
      <c r="AY52" s="132" t="s">
        <v>286</v>
      </c>
      <c r="AZ52" s="132" t="s">
        <v>286</v>
      </c>
      <c r="BA52" s="132" t="s">
        <v>286</v>
      </c>
      <c r="BB52" s="190" t="s">
        <v>286</v>
      </c>
      <c r="BC52" s="132" t="s">
        <v>286</v>
      </c>
      <c r="BD52" s="132" t="s">
        <v>286</v>
      </c>
      <c r="BE52" s="132">
        <v>2.1052631578947389</v>
      </c>
      <c r="BF52" s="132">
        <v>9.8321342925659518</v>
      </c>
      <c r="BG52" s="190">
        <v>16.091954022988517</v>
      </c>
      <c r="BH52" s="132">
        <v>1.4742014742014735</v>
      </c>
      <c r="BI52" s="132">
        <v>7.7639751552794989</v>
      </c>
      <c r="BJ52" s="132">
        <v>13.636363636363637</v>
      </c>
      <c r="BK52" s="132">
        <v>8.4367245657568173</v>
      </c>
      <c r="BL52" s="190">
        <v>24.876847290640384</v>
      </c>
      <c r="BM52" s="132">
        <v>30.196078431372566</v>
      </c>
      <c r="BN52" s="192">
        <v>4.9180327868852469</v>
      </c>
      <c r="BO52" s="192">
        <v>17.791411042944809</v>
      </c>
      <c r="BP52" s="192">
        <v>26.754385964912291</v>
      </c>
      <c r="BQ52" s="190">
        <v>4.8192771084337371</v>
      </c>
      <c r="BR52" s="132">
        <v>21.052631578947381</v>
      </c>
      <c r="BS52" s="132">
        <v>21.122112211221122</v>
      </c>
      <c r="BT52" s="132">
        <v>2.956989247311828</v>
      </c>
      <c r="BU52" s="190">
        <v>19.506172839506199</v>
      </c>
      <c r="BV52" s="132">
        <v>35.408560311284035</v>
      </c>
      <c r="BW52" s="132">
        <v>2.2222222222222205</v>
      </c>
      <c r="BX52" s="132">
        <v>15.434083601286183</v>
      </c>
      <c r="BY52" s="190">
        <v>31.496062992126035</v>
      </c>
      <c r="BZ52" s="132">
        <v>6.2034739454094217</v>
      </c>
      <c r="CA52" s="132">
        <v>18.22660098522168</v>
      </c>
      <c r="CB52" s="132">
        <v>21.176470588235297</v>
      </c>
      <c r="CC52" s="190">
        <v>2.1857923497267771</v>
      </c>
      <c r="CD52" s="132">
        <v>12.883435582822083</v>
      </c>
      <c r="CE52" s="132">
        <v>19.736842105263165</v>
      </c>
      <c r="CF52" s="132">
        <v>3.6144578313253022</v>
      </c>
      <c r="CG52" s="190">
        <v>14.285714285714285</v>
      </c>
      <c r="CH52" s="132">
        <v>15.181518151815165</v>
      </c>
      <c r="CI52" s="132">
        <v>2.1505376344086029</v>
      </c>
      <c r="CJ52" s="132">
        <v>13.827160493827158</v>
      </c>
      <c r="CK52" s="132">
        <v>20.3125</v>
      </c>
      <c r="CL52" s="132">
        <v>1.728395061728397</v>
      </c>
      <c r="CM52" s="132">
        <v>10.32258064516129</v>
      </c>
      <c r="CN52" s="132">
        <v>21.259842519685034</v>
      </c>
      <c r="CO52" s="132">
        <v>8.8235294117646959</v>
      </c>
      <c r="CP52" s="190">
        <v>11.029411764705889</v>
      </c>
      <c r="CQ52" s="132">
        <v>5.0781249999999991</v>
      </c>
      <c r="CR52" s="132">
        <v>7.3569482288828372</v>
      </c>
      <c r="CS52" s="192">
        <v>3.9755351681957194</v>
      </c>
      <c r="CT52" s="192">
        <v>2.6315789473684208</v>
      </c>
      <c r="CU52" s="190">
        <v>6.4593301435406714</v>
      </c>
      <c r="CV52" s="132">
        <v>7.4812967581047429</v>
      </c>
      <c r="CW52" s="132">
        <v>3.9344262295081966</v>
      </c>
      <c r="CX52" s="192">
        <v>4.6070460704607035</v>
      </c>
      <c r="CY52" s="192">
        <v>4.8346055979643809</v>
      </c>
      <c r="CZ52" s="190">
        <v>3.187250996015937</v>
      </c>
      <c r="DA52" s="132">
        <v>3.2828282828282838</v>
      </c>
      <c r="DB52" s="132">
        <v>5.3156146179402048</v>
      </c>
      <c r="DC52" s="192">
        <v>2.8225806451612905</v>
      </c>
      <c r="DD52" s="192" t="s">
        <v>286</v>
      </c>
      <c r="DE52" s="190">
        <v>7.881773399014774</v>
      </c>
      <c r="DF52" s="132">
        <v>6.2745098039215685</v>
      </c>
      <c r="DG52" s="132" t="s">
        <v>286</v>
      </c>
      <c r="DH52" s="192">
        <v>3.6809815950920246</v>
      </c>
      <c r="DI52" s="192">
        <v>4.8245614035087723</v>
      </c>
      <c r="DJ52" s="190" t="s">
        <v>286</v>
      </c>
      <c r="DK52" s="132">
        <v>4.738154613466337</v>
      </c>
      <c r="DL52" s="132">
        <v>4.2904290429042904</v>
      </c>
      <c r="DM52" s="132" t="s">
        <v>286</v>
      </c>
      <c r="DN52" s="132">
        <v>3.5897435897435868</v>
      </c>
      <c r="DO52" s="190">
        <v>5.9760956175298805</v>
      </c>
      <c r="DP52" s="132" t="s">
        <v>286</v>
      </c>
      <c r="DQ52" s="132">
        <v>2.6578073089701002</v>
      </c>
      <c r="DR52" s="132">
        <v>4.0485829959514188</v>
      </c>
      <c r="DS52" s="132" t="s">
        <v>286</v>
      </c>
      <c r="DT52" s="190" t="s">
        <v>286</v>
      </c>
      <c r="DU52" s="194" t="s">
        <v>286</v>
      </c>
      <c r="DV52" s="194" t="s">
        <v>286</v>
      </c>
      <c r="DW52" s="192">
        <v>3.9877300613496938</v>
      </c>
      <c r="DX52" s="194">
        <v>3.9473684210526345</v>
      </c>
      <c r="DY52" s="190" t="s">
        <v>286</v>
      </c>
      <c r="DZ52" s="190">
        <v>3.2418952618453871</v>
      </c>
      <c r="EA52" s="190">
        <v>2.6402640264026416</v>
      </c>
      <c r="EB52" s="190" t="s">
        <v>286</v>
      </c>
      <c r="EC52" s="190">
        <v>2.3017902813299234</v>
      </c>
      <c r="ED52" s="190">
        <v>3.2128514056224904</v>
      </c>
      <c r="EE52" s="190" t="s">
        <v>286</v>
      </c>
      <c r="EF52" s="190">
        <v>2.6578073089701002</v>
      </c>
      <c r="EG52" s="190">
        <v>3.6585365853658551</v>
      </c>
      <c r="EH52" s="190" t="s">
        <v>286</v>
      </c>
      <c r="EI52" s="190">
        <v>9.1133004926108399</v>
      </c>
      <c r="EJ52" s="190">
        <v>6.2992125984251945</v>
      </c>
      <c r="EK52" s="190" t="s">
        <v>286</v>
      </c>
      <c r="EL52" s="132">
        <v>4.2944785276073612</v>
      </c>
      <c r="EM52" s="132">
        <v>2.6315789473684199</v>
      </c>
      <c r="EN52" s="132" t="s">
        <v>286</v>
      </c>
      <c r="EO52" s="132">
        <v>5.7356608478802986</v>
      </c>
      <c r="EP52" s="190">
        <v>5.6105610561056105</v>
      </c>
      <c r="EQ52" s="132" t="s">
        <v>286</v>
      </c>
      <c r="ER52" s="132">
        <v>2.8277634961439606</v>
      </c>
      <c r="ES52" s="132">
        <v>9.6774193548387064</v>
      </c>
      <c r="ET52" s="132" t="s">
        <v>286</v>
      </c>
      <c r="EU52" s="190">
        <v>1.6666666666666672</v>
      </c>
      <c r="EV52" s="132">
        <v>3.6437246963562751</v>
      </c>
      <c r="EW52" s="132" t="s">
        <v>286</v>
      </c>
      <c r="EX52" s="132">
        <v>6.4356435643564369</v>
      </c>
      <c r="EY52" s="132">
        <v>3.5433070866141727</v>
      </c>
      <c r="EZ52" s="190" t="s">
        <v>286</v>
      </c>
      <c r="FA52" s="132">
        <v>3.6809815950920264</v>
      </c>
      <c r="FB52" s="132">
        <v>0.43668122270742354</v>
      </c>
      <c r="FC52" s="132" t="s">
        <v>286</v>
      </c>
      <c r="FD52" s="132">
        <v>4.5112781954887184</v>
      </c>
      <c r="FE52" s="190">
        <v>3.6423841059602644</v>
      </c>
      <c r="FF52" s="132" t="s">
        <v>286</v>
      </c>
      <c r="FG52" s="132">
        <v>2.0618556701030908</v>
      </c>
      <c r="FH52" s="132">
        <v>2.0161290322580654</v>
      </c>
      <c r="FI52" s="132" t="s">
        <v>286</v>
      </c>
      <c r="FJ52" s="190">
        <v>0.33222591362126236</v>
      </c>
      <c r="FK52" s="132">
        <v>1.6260162601626018</v>
      </c>
      <c r="FL52" s="132" t="s">
        <v>286</v>
      </c>
      <c r="FM52" s="132" t="s">
        <v>286</v>
      </c>
      <c r="FN52" s="132" t="s">
        <v>286</v>
      </c>
      <c r="FO52" s="190" t="s">
        <v>286</v>
      </c>
      <c r="FP52" s="132">
        <v>6.4417177914110404</v>
      </c>
      <c r="FQ52" s="132">
        <v>3.0701754385964932</v>
      </c>
      <c r="FR52" s="132" t="s">
        <v>286</v>
      </c>
      <c r="FS52" s="132">
        <v>6.5162907268170409</v>
      </c>
      <c r="FT52" s="190">
        <v>4.9504950495049505</v>
      </c>
      <c r="FU52" s="132" t="s">
        <v>286</v>
      </c>
      <c r="FV52" s="132">
        <v>3.0769230769230789</v>
      </c>
      <c r="FW52" s="132">
        <v>1.6064257028112454</v>
      </c>
      <c r="FX52" s="132" t="s">
        <v>286</v>
      </c>
      <c r="FY52" s="190">
        <v>1.3289036544850501</v>
      </c>
      <c r="FZ52" s="132">
        <v>2.4291497975708505</v>
      </c>
      <c r="GA52" s="132" t="s">
        <v>286</v>
      </c>
      <c r="GB52" s="132" t="s">
        <v>286</v>
      </c>
      <c r="GC52" s="132" t="s">
        <v>286</v>
      </c>
      <c r="GD52" s="190" t="s">
        <v>286</v>
      </c>
      <c r="GE52" s="132" t="s">
        <v>286</v>
      </c>
      <c r="GF52" s="132" t="s">
        <v>286</v>
      </c>
      <c r="GG52" s="132" t="s">
        <v>286</v>
      </c>
      <c r="GH52" s="132" t="s">
        <v>286</v>
      </c>
      <c r="GI52" s="190" t="s">
        <v>286</v>
      </c>
      <c r="GJ52" s="132" t="s">
        <v>286</v>
      </c>
      <c r="GK52" s="132">
        <v>4.3927648578811365</v>
      </c>
      <c r="GL52" s="132">
        <v>2.8225806451612896</v>
      </c>
      <c r="GM52" s="197" t="s">
        <v>286</v>
      </c>
      <c r="GN52" s="190">
        <v>2.9900332225913631</v>
      </c>
      <c r="GO52" s="132">
        <v>3.2388663967611335</v>
      </c>
      <c r="GP52" s="132" t="s">
        <v>286</v>
      </c>
      <c r="GQ52" s="132" t="s">
        <v>286</v>
      </c>
      <c r="GR52" s="132" t="s">
        <v>286</v>
      </c>
      <c r="GS52" s="190" t="s">
        <v>286</v>
      </c>
      <c r="GT52" s="132" t="s">
        <v>286</v>
      </c>
      <c r="GU52" s="132" t="s">
        <v>286</v>
      </c>
      <c r="GV52" s="132" t="s">
        <v>286</v>
      </c>
      <c r="GW52" s="132" t="s">
        <v>286</v>
      </c>
      <c r="GX52" s="190" t="s">
        <v>286</v>
      </c>
      <c r="GY52" s="190" t="s">
        <v>286</v>
      </c>
      <c r="GZ52" s="190">
        <v>4.6391752577319565</v>
      </c>
      <c r="HA52" s="190">
        <v>4.8387096774193568</v>
      </c>
      <c r="HB52" s="190" t="s">
        <v>286</v>
      </c>
      <c r="HC52" s="190">
        <v>4.6511627906976747</v>
      </c>
      <c r="HD52" s="190">
        <v>5.3061224489795906</v>
      </c>
      <c r="HE52" s="190" t="s">
        <v>286</v>
      </c>
      <c r="HF52" s="190" t="s">
        <v>286</v>
      </c>
      <c r="HG52" s="190" t="s">
        <v>286</v>
      </c>
      <c r="HH52" s="190" t="s">
        <v>286</v>
      </c>
      <c r="HI52" s="190" t="s">
        <v>286</v>
      </c>
      <c r="HJ52" s="190" t="s">
        <v>286</v>
      </c>
      <c r="HK52" s="190" t="s">
        <v>286</v>
      </c>
      <c r="HL52" s="132" t="s">
        <v>286</v>
      </c>
      <c r="HM52" s="132" t="s">
        <v>286</v>
      </c>
      <c r="HN52" s="132" t="s">
        <v>286</v>
      </c>
      <c r="HO52" s="132">
        <v>5.1413881748071955</v>
      </c>
      <c r="HP52" s="190">
        <v>8.9068825910931224</v>
      </c>
      <c r="HQ52" s="132" t="s">
        <v>286</v>
      </c>
      <c r="HR52" s="132">
        <v>4.6511627906976729</v>
      </c>
      <c r="HS52" s="132">
        <v>6.1224489795918373</v>
      </c>
      <c r="HT52" s="196" t="s">
        <v>286</v>
      </c>
      <c r="HU52" s="190">
        <v>8.6419753086419711</v>
      </c>
      <c r="HV52" s="192">
        <v>2.7559055118110249</v>
      </c>
      <c r="HW52" s="192" t="s">
        <v>286</v>
      </c>
      <c r="HX52" s="192">
        <v>3.0769230769230775</v>
      </c>
      <c r="HY52" s="192">
        <v>3.070175438596491</v>
      </c>
      <c r="HZ52" s="192" t="s">
        <v>286</v>
      </c>
      <c r="IA52" s="192">
        <v>6.0301507537688446</v>
      </c>
      <c r="IB52" s="192">
        <v>3.9603960396039586</v>
      </c>
      <c r="IC52" s="192" t="s">
        <v>286</v>
      </c>
      <c r="ID52" s="192">
        <v>4.6272493573264821</v>
      </c>
      <c r="IE52" s="192">
        <v>3.6290322580645187</v>
      </c>
      <c r="IF52" s="192" t="s">
        <v>286</v>
      </c>
      <c r="IG52" s="192">
        <v>1.3333333333333333</v>
      </c>
      <c r="IH52" s="192">
        <v>3.673469387755103</v>
      </c>
      <c r="II52" s="192">
        <v>5.1851851851851833</v>
      </c>
      <c r="IJ52" s="192">
        <v>12.376237623762378</v>
      </c>
      <c r="IK52" s="192">
        <v>10.236220472440948</v>
      </c>
      <c r="IL52" s="192">
        <v>3.5422343324250676</v>
      </c>
      <c r="IM52" s="192">
        <v>8.3076923076923048</v>
      </c>
      <c r="IN52" s="192">
        <v>6.9868995633187794</v>
      </c>
      <c r="IO52" s="192">
        <v>3.836930455635494</v>
      </c>
      <c r="IP52" s="192">
        <v>11.027568922305766</v>
      </c>
      <c r="IQ52" s="192">
        <v>7.260726072607258</v>
      </c>
      <c r="IR52" s="192">
        <v>2.1917808219178068</v>
      </c>
      <c r="IS52" s="192" t="s">
        <v>286</v>
      </c>
      <c r="IT52" s="192" t="s">
        <v>286</v>
      </c>
      <c r="IU52" s="192">
        <v>1.5345268542199482</v>
      </c>
      <c r="IV52" s="192" t="s">
        <v>286</v>
      </c>
      <c r="IW52" s="192" t="s">
        <v>286</v>
      </c>
      <c r="IX52" s="192" t="str">
        <f t="shared" si="65"/>
        <v>--</v>
      </c>
      <c r="IY52" s="192" t="str">
        <f t="shared" si="65"/>
        <v>--</v>
      </c>
      <c r="IZ52" s="192" t="str">
        <f t="shared" si="65"/>
        <v>--</v>
      </c>
      <c r="JA52" s="192" t="str">
        <f t="shared" si="65"/>
        <v>--</v>
      </c>
      <c r="JB52" s="192" t="str">
        <f t="shared" si="65"/>
        <v>--</v>
      </c>
      <c r="JC52" s="243">
        <v>8.7719298245614006</v>
      </c>
      <c r="JD52" s="243">
        <v>12.686567164179101</v>
      </c>
      <c r="JE52" s="243">
        <v>15.9763313609467</v>
      </c>
      <c r="JF52" s="243">
        <v>5.0724637681159397</v>
      </c>
      <c r="JG52" s="243">
        <v>9.1954022988505706</v>
      </c>
      <c r="JH52" s="243">
        <v>14.8275862068965</v>
      </c>
      <c r="JI52" s="243">
        <v>4.2606516290726804</v>
      </c>
      <c r="JJ52" s="243">
        <v>6.9825436408977604</v>
      </c>
      <c r="JK52" s="243">
        <v>12.5</v>
      </c>
      <c r="JL52" s="243">
        <v>3.3816425120772999</v>
      </c>
      <c r="JM52" s="243">
        <v>7.4927953890489896</v>
      </c>
      <c r="JN52" s="243">
        <v>9.2150170648464105</v>
      </c>
      <c r="JO52" s="219">
        <v>8.5858585858585794</v>
      </c>
      <c r="JP52" s="219">
        <v>14.8989898989899</v>
      </c>
      <c r="JQ52" s="219">
        <v>20.720720720720699</v>
      </c>
      <c r="JR52" s="219">
        <v>6.5375302663438202</v>
      </c>
      <c r="JS52" s="219">
        <v>11.6279069767442</v>
      </c>
      <c r="JT52" s="219">
        <v>25.684931506849299</v>
      </c>
      <c r="JU52" s="219">
        <v>6.8181818181818201</v>
      </c>
      <c r="JV52" s="219">
        <v>8.6075949367088604</v>
      </c>
      <c r="JW52" s="219">
        <v>14.371257485029901</v>
      </c>
      <c r="JX52" s="219">
        <v>5.0847457627118704</v>
      </c>
      <c r="JY52" s="219">
        <v>8.1395348837209305</v>
      </c>
      <c r="JZ52" s="219">
        <v>15.7534246575342</v>
      </c>
      <c r="KA52" s="219">
        <v>1.77215189873418</v>
      </c>
      <c r="KB52" s="219">
        <v>2.8132992327365698</v>
      </c>
      <c r="KC52" s="223">
        <v>0.60422960725075503</v>
      </c>
      <c r="KD52" s="219">
        <v>1.7073170731707299</v>
      </c>
      <c r="KE52" s="219">
        <v>1.4619883040935699</v>
      </c>
      <c r="KF52" s="219">
        <v>1.3745704467354001</v>
      </c>
      <c r="KG52" s="223">
        <v>0.253164556962025</v>
      </c>
      <c r="KH52" s="219">
        <v>1.79028132992328</v>
      </c>
      <c r="KI52" s="219">
        <v>1.2121212121212099</v>
      </c>
      <c r="KJ52" s="223">
        <v>0.24390243902438999</v>
      </c>
      <c r="KK52" s="219">
        <v>1.4619883040935699</v>
      </c>
      <c r="KL52" s="219">
        <v>2.0618556701031001</v>
      </c>
      <c r="KM52" s="223">
        <v>0.253164556962025</v>
      </c>
      <c r="KN52" s="219">
        <v>1.5345268542199499</v>
      </c>
      <c r="KO52" s="223">
        <v>0.90634441087613304</v>
      </c>
      <c r="KP52" s="223">
        <v>0.24390243902438999</v>
      </c>
      <c r="KQ52" s="223">
        <v>0.29239766081871299</v>
      </c>
      <c r="KR52" s="219">
        <v>1.0309278350515501</v>
      </c>
      <c r="KS52" s="219">
        <v>0</v>
      </c>
      <c r="KT52" s="219">
        <v>1.5345268542199499</v>
      </c>
      <c r="KU52" s="219">
        <v>1.8181818181818199</v>
      </c>
      <c r="KV52" s="223">
        <v>0.48780487804877998</v>
      </c>
      <c r="KW52" s="219">
        <v>1.16959064327485</v>
      </c>
      <c r="KX52" s="219">
        <v>2.0618556701030899</v>
      </c>
      <c r="KY52" s="223">
        <v>0.253164556962025</v>
      </c>
      <c r="KZ52" s="219">
        <v>1.5345268542199499</v>
      </c>
      <c r="LA52" s="223">
        <v>0.303951367781155</v>
      </c>
      <c r="LB52" s="223">
        <v>0.24390243902438999</v>
      </c>
      <c r="LC52" s="223">
        <v>0.29154518950437303</v>
      </c>
      <c r="LD52" s="219">
        <v>1.3745704467354001</v>
      </c>
      <c r="LE52" s="219">
        <v>0</v>
      </c>
      <c r="LF52" s="219">
        <v>1.0230179028133</v>
      </c>
      <c r="LG52" s="223">
        <v>0.30303030303030298</v>
      </c>
      <c r="LH52" s="223">
        <v>0.24390243902438999</v>
      </c>
      <c r="LI52" s="223">
        <v>0.58309037900874605</v>
      </c>
      <c r="LJ52" s="219">
        <v>1.3745704467354001</v>
      </c>
      <c r="LK52" s="223">
        <v>0.253164556962025</v>
      </c>
      <c r="LL52" s="219">
        <v>1.2787723785166201</v>
      </c>
      <c r="LM52" s="219">
        <v>1.8126888217522701</v>
      </c>
      <c r="LN52" s="219">
        <v>0</v>
      </c>
      <c r="LO52" s="223">
        <v>0.87719298245613997</v>
      </c>
      <c r="LP52" s="219">
        <v>2.0618556701030899</v>
      </c>
      <c r="LQ52" s="223">
        <v>0.253164556962025</v>
      </c>
      <c r="LR52" s="219">
        <v>2.0460358056265999</v>
      </c>
      <c r="LS52" s="219">
        <v>2.1212121212121202</v>
      </c>
      <c r="LT52" s="219">
        <v>1.2195121951219501</v>
      </c>
      <c r="LU52" s="219">
        <v>1.7492711370262399</v>
      </c>
      <c r="LV52" s="219">
        <v>4.8109965635738803</v>
      </c>
      <c r="LW52" s="223">
        <v>0.50632911392405</v>
      </c>
      <c r="LX52" s="219">
        <v>3.0690537084398999</v>
      </c>
      <c r="LY52" s="219">
        <v>2.7272727272727302</v>
      </c>
      <c r="LZ52" s="219">
        <v>2.4449877750611302</v>
      </c>
      <c r="MA52" s="219">
        <v>2.9154518950437298</v>
      </c>
      <c r="MB52" s="219">
        <v>6.1855670103092804</v>
      </c>
      <c r="MC52" s="223">
        <v>0.253164556962025</v>
      </c>
      <c r="MD52" s="219">
        <v>1.2787723785166201</v>
      </c>
      <c r="ME52" s="219">
        <v>2.4169184290030201</v>
      </c>
      <c r="MF52" s="223">
        <v>0.48780487804877998</v>
      </c>
      <c r="MG52" s="219">
        <v>1.7492711370262399</v>
      </c>
      <c r="MH52" s="219">
        <v>2.7491408934707899</v>
      </c>
      <c r="MI52" s="190" t="str">
        <f t="shared" si="66"/>
        <v>--</v>
      </c>
      <c r="MJ52" s="190" t="str">
        <f t="shared" si="66"/>
        <v>--</v>
      </c>
      <c r="MK52" s="190" t="str">
        <f t="shared" si="66"/>
        <v>--</v>
      </c>
      <c r="ML52" s="190" t="str">
        <f t="shared" si="66"/>
        <v>--</v>
      </c>
      <c r="MM52" s="190" t="str">
        <f t="shared" si="66"/>
        <v>--</v>
      </c>
      <c r="MN52" s="190" t="str">
        <f t="shared" si="66"/>
        <v>--</v>
      </c>
      <c r="MO52" s="190" t="str">
        <f t="shared" si="66"/>
        <v>--</v>
      </c>
      <c r="MP52" s="190" t="str">
        <f t="shared" si="66"/>
        <v>--</v>
      </c>
      <c r="MQ52" s="190" t="str">
        <f t="shared" si="66"/>
        <v>--</v>
      </c>
      <c r="MR52" s="190" t="str">
        <f t="shared" si="66"/>
        <v>--</v>
      </c>
      <c r="MS52" s="190" t="str">
        <f t="shared" si="67"/>
        <v>--</v>
      </c>
      <c r="MT52" s="190" t="str">
        <f t="shared" si="67"/>
        <v>--</v>
      </c>
      <c r="MU52" s="190" t="str">
        <f t="shared" si="67"/>
        <v>--</v>
      </c>
      <c r="MV52" s="190" t="str">
        <f t="shared" si="67"/>
        <v>--</v>
      </c>
      <c r="MW52" s="190" t="str">
        <f t="shared" si="67"/>
        <v>--</v>
      </c>
      <c r="MX52" s="190" t="str">
        <f t="shared" si="67"/>
        <v>--</v>
      </c>
      <c r="MY52" s="190" t="str">
        <f t="shared" si="67"/>
        <v>--</v>
      </c>
      <c r="MZ52" s="190" t="str">
        <f t="shared" si="67"/>
        <v>--</v>
      </c>
      <c r="NA52" s="190" t="str">
        <f t="shared" si="67"/>
        <v>--</v>
      </c>
      <c r="NB52" s="190" t="str">
        <f t="shared" si="67"/>
        <v>--</v>
      </c>
      <c r="NC52" s="190" t="str">
        <f t="shared" si="68"/>
        <v>--</v>
      </c>
      <c r="ND52" s="190" t="str">
        <f t="shared" si="68"/>
        <v>--</v>
      </c>
      <c r="NE52" s="190" t="str">
        <f t="shared" si="68"/>
        <v>--</v>
      </c>
      <c r="NF52" s="190" t="str">
        <f t="shared" si="68"/>
        <v>--</v>
      </c>
      <c r="NG52" s="190" t="str">
        <f t="shared" si="68"/>
        <v>--</v>
      </c>
      <c r="NH52" s="190" t="str">
        <f t="shared" si="68"/>
        <v>--</v>
      </c>
      <c r="NI52" s="190" t="str">
        <f t="shared" si="68"/>
        <v>--</v>
      </c>
      <c r="NJ52" s="190" t="str">
        <f t="shared" si="68"/>
        <v>--</v>
      </c>
      <c r="NL52" s="378" t="str">
        <f t="shared" si="4"/>
        <v>--</v>
      </c>
      <c r="NM52" s="381">
        <v>6.1728395061728412</v>
      </c>
      <c r="NN52" s="381">
        <v>5.6140350877192997</v>
      </c>
      <c r="NO52" s="381">
        <v>11.22448979591837</v>
      </c>
      <c r="NP52" s="378" t="str">
        <f t="shared" si="5"/>
        <v>--</v>
      </c>
      <c r="NQ52" s="381">
        <v>3.412073490813647</v>
      </c>
      <c r="NR52" s="378" t="str">
        <f t="shared" si="6"/>
        <v>--</v>
      </c>
      <c r="NS52" s="381">
        <v>6.250000000000008</v>
      </c>
      <c r="NT52" s="378" t="str">
        <f t="shared" si="7"/>
        <v>--</v>
      </c>
      <c r="NU52" s="381">
        <v>16.15384615384616</v>
      </c>
      <c r="NV52" s="378" t="str">
        <f t="shared" si="8"/>
        <v>--</v>
      </c>
      <c r="NW52" s="381">
        <v>1.9559902200488983</v>
      </c>
      <c r="NX52" s="378" t="str">
        <f t="shared" si="9"/>
        <v>--</v>
      </c>
      <c r="NY52" s="381">
        <v>5.5727554179566532</v>
      </c>
      <c r="NZ52" s="378" t="str">
        <f t="shared" si="10"/>
        <v>--</v>
      </c>
      <c r="OA52" s="381">
        <v>19.622641509433969</v>
      </c>
      <c r="OB52" s="378" t="str">
        <f t="shared" si="11"/>
        <v>--</v>
      </c>
      <c r="OC52" s="378" t="str">
        <f t="shared" si="11"/>
        <v>--</v>
      </c>
      <c r="OD52" s="381">
        <v>3.2581453634085209</v>
      </c>
      <c r="OE52" s="381">
        <v>5.4999999999999938</v>
      </c>
      <c r="OF52" s="381">
        <v>14.497041420118343</v>
      </c>
      <c r="OG52" s="378" t="str">
        <f t="shared" si="62"/>
        <v>--</v>
      </c>
      <c r="OH52" s="378" t="str">
        <f t="shared" si="62"/>
        <v>--</v>
      </c>
      <c r="OI52" s="378" t="str">
        <f t="shared" si="62"/>
        <v>--</v>
      </c>
      <c r="OJ52" s="381">
        <v>1.6908212560386462</v>
      </c>
      <c r="OK52" s="381">
        <v>4.6109510086455385</v>
      </c>
      <c r="OL52" s="381">
        <v>12.671232876712327</v>
      </c>
      <c r="OM52" s="378" t="str">
        <f t="shared" si="63"/>
        <v>--</v>
      </c>
      <c r="ON52" s="378" t="str">
        <f t="shared" si="63"/>
        <v>--</v>
      </c>
      <c r="OO52" s="378" t="str">
        <f t="shared" si="63"/>
        <v>--</v>
      </c>
      <c r="OP52" s="381">
        <v>2.2277227722772288</v>
      </c>
      <c r="OQ52" s="381">
        <v>4.9122807017543861</v>
      </c>
      <c r="OR52" s="381">
        <v>5.1020408163265287</v>
      </c>
      <c r="OS52" s="378" t="str">
        <f t="shared" si="64"/>
        <v>--</v>
      </c>
      <c r="OT52" s="378" t="str">
        <f t="shared" si="64"/>
        <v>--</v>
      </c>
      <c r="OU52" s="381">
        <v>2.9925187032418954</v>
      </c>
      <c r="OV52" s="381">
        <v>3.1690140845070434</v>
      </c>
      <c r="OW52" s="381">
        <v>4.7781569965870307</v>
      </c>
      <c r="OX52" s="378" t="str">
        <f t="shared" si="15"/>
        <v>--</v>
      </c>
      <c r="OY52" s="381">
        <v>6.2801932367149798</v>
      </c>
      <c r="OZ52" s="381">
        <v>15.273775216138326</v>
      </c>
      <c r="PA52" s="381">
        <v>20.89041095890413</v>
      </c>
      <c r="PB52" s="378" t="str">
        <f t="shared" si="16"/>
        <v>--</v>
      </c>
      <c r="PC52" s="381">
        <v>17.412935323383092</v>
      </c>
      <c r="PD52" s="381">
        <v>24.647887323943657</v>
      </c>
      <c r="PE52" s="381">
        <v>33.105802047781594</v>
      </c>
      <c r="PF52" s="378" t="str">
        <f t="shared" si="17"/>
        <v>--</v>
      </c>
      <c r="PG52" s="381">
        <v>8.0808080808080813</v>
      </c>
      <c r="PH52" s="381">
        <v>13.553113553113555</v>
      </c>
      <c r="PI52" s="381">
        <v>18.55670103092784</v>
      </c>
      <c r="PJ52" s="378" t="str">
        <f t="shared" si="18"/>
        <v>--</v>
      </c>
      <c r="PK52" s="381">
        <v>6.0150375939849594</v>
      </c>
      <c r="PL52" s="381">
        <v>11.552346570397116</v>
      </c>
      <c r="PM52" s="381">
        <v>13.356164383561657</v>
      </c>
      <c r="PN52" s="378" t="str">
        <f t="shared" si="19"/>
        <v>--</v>
      </c>
      <c r="PO52" s="381">
        <v>2.5000000000000027</v>
      </c>
      <c r="PP52" s="381">
        <v>2.5454545454545459</v>
      </c>
      <c r="PQ52" s="381">
        <v>1.7182130584192448</v>
      </c>
      <c r="PR52" s="378" t="str">
        <f t="shared" si="20"/>
        <v>--</v>
      </c>
      <c r="PS52" s="381">
        <v>0.75376884422110524</v>
      </c>
      <c r="PT52" s="381">
        <v>1.8248175182481752</v>
      </c>
      <c r="PU52" s="381">
        <v>2.7586206896551726</v>
      </c>
      <c r="PV52" s="378" t="str">
        <f t="shared" si="21"/>
        <v>--</v>
      </c>
      <c r="PW52" s="381">
        <v>1.2531328320802002</v>
      </c>
      <c r="PX52" s="381">
        <v>0.36363636363636365</v>
      </c>
      <c r="PY52" s="381">
        <v>1.0309278350515467</v>
      </c>
      <c r="PZ52" s="378" t="str">
        <f t="shared" si="22"/>
        <v>--</v>
      </c>
      <c r="QA52" s="381">
        <v>1.0050251256281399</v>
      </c>
      <c r="QB52" s="381">
        <v>0.36496350364963503</v>
      </c>
      <c r="QC52" s="381">
        <v>1.3698630136986307</v>
      </c>
      <c r="QD52" s="378" t="str">
        <f t="shared" si="23"/>
        <v>--</v>
      </c>
      <c r="QE52" s="381">
        <v>0.50890585241730246</v>
      </c>
      <c r="QF52" s="381">
        <v>0.72992700729927007</v>
      </c>
      <c r="QG52" s="381">
        <v>1.0380622837370246</v>
      </c>
      <c r="QH52" s="378" t="str">
        <f t="shared" si="24"/>
        <v>--</v>
      </c>
      <c r="QI52" s="381">
        <v>1.0075566750629716</v>
      </c>
      <c r="QJ52" s="381">
        <v>0.36630036630036633</v>
      </c>
      <c r="QK52" s="381">
        <v>1.7064846416382258</v>
      </c>
    </row>
    <row r="53" spans="1:453" x14ac:dyDescent="0.25">
      <c r="A53" s="114">
        <v>49</v>
      </c>
      <c r="B53" s="93" t="s">
        <v>49</v>
      </c>
      <c r="C53" s="189">
        <v>9.1358024691357969</v>
      </c>
      <c r="D53" s="189">
        <v>37.529137529137515</v>
      </c>
      <c r="E53" s="189">
        <v>44.9826989619377</v>
      </c>
      <c r="F53" s="189">
        <v>9.5490716180371304</v>
      </c>
      <c r="G53" s="189">
        <v>31.20879120879118</v>
      </c>
      <c r="H53" s="189">
        <v>37.642585551330797</v>
      </c>
      <c r="I53" s="189">
        <v>3.9473684210526314</v>
      </c>
      <c r="J53" s="189">
        <v>25.54347826086957</v>
      </c>
      <c r="K53" s="189">
        <v>46.05263157894737</v>
      </c>
      <c r="L53" s="189">
        <v>1.0000000000000007</v>
      </c>
      <c r="M53" s="190">
        <v>16.8</v>
      </c>
      <c r="N53" s="190">
        <v>30.158730158730144</v>
      </c>
      <c r="O53" s="190">
        <v>2.2012578616352219</v>
      </c>
      <c r="P53" s="190">
        <v>7.5842696629213506</v>
      </c>
      <c r="Q53" s="190">
        <v>20.535714285714285</v>
      </c>
      <c r="R53" s="190" t="s">
        <v>286</v>
      </c>
      <c r="S53" s="190" t="s">
        <v>286</v>
      </c>
      <c r="T53" s="190" t="s">
        <v>286</v>
      </c>
      <c r="U53" s="190">
        <v>9.8666666666666618</v>
      </c>
      <c r="V53" s="190">
        <v>31.263858093126384</v>
      </c>
      <c r="W53" s="190">
        <v>38.076923076923087</v>
      </c>
      <c r="X53" s="190">
        <v>3.9473684210526314</v>
      </c>
      <c r="Y53" s="190">
        <v>26.775956284153008</v>
      </c>
      <c r="Z53" s="190">
        <v>46.357615894039732</v>
      </c>
      <c r="AA53" s="190">
        <v>1.3245033112582789</v>
      </c>
      <c r="AB53" s="132">
        <v>18.37270341207347</v>
      </c>
      <c r="AC53" s="132">
        <v>31.012658227848085</v>
      </c>
      <c r="AD53" s="132">
        <v>2.2082018927444804</v>
      </c>
      <c r="AE53" s="132">
        <v>8.8888888888888804</v>
      </c>
      <c r="AF53" s="190">
        <v>22.551928783382788</v>
      </c>
      <c r="AG53" s="189">
        <v>1.7283950617283952</v>
      </c>
      <c r="AH53" s="189">
        <v>11.655011655011661</v>
      </c>
      <c r="AI53" s="191">
        <v>20.415224913494793</v>
      </c>
      <c r="AJ53" s="191">
        <v>2.1220159151193636</v>
      </c>
      <c r="AK53" s="190">
        <v>6.3736263736263741</v>
      </c>
      <c r="AL53" s="190">
        <v>15.209125475285171</v>
      </c>
      <c r="AM53" s="190">
        <v>0</v>
      </c>
      <c r="AN53" s="190">
        <v>5.9782608695652169</v>
      </c>
      <c r="AO53" s="190">
        <v>18.421052631578966</v>
      </c>
      <c r="AP53" s="190">
        <v>0.33333333333333331</v>
      </c>
      <c r="AQ53" s="190">
        <v>3.7333333333333316</v>
      </c>
      <c r="AR53" s="190">
        <v>7.6190476190476195</v>
      </c>
      <c r="AS53" s="190">
        <v>0.94339622641509513</v>
      </c>
      <c r="AT53" s="190">
        <v>1.1235955056179769</v>
      </c>
      <c r="AU53" s="190">
        <v>5.9523809523809561</v>
      </c>
      <c r="AV53" s="190" t="s">
        <v>286</v>
      </c>
      <c r="AW53" s="190" t="s">
        <v>286</v>
      </c>
      <c r="AX53" s="132" t="s">
        <v>286</v>
      </c>
      <c r="AY53" s="132" t="s">
        <v>286</v>
      </c>
      <c r="AZ53" s="132" t="s">
        <v>286</v>
      </c>
      <c r="BA53" s="132" t="s">
        <v>286</v>
      </c>
      <c r="BB53" s="190" t="s">
        <v>286</v>
      </c>
      <c r="BC53" s="132" t="s">
        <v>286</v>
      </c>
      <c r="BD53" s="132" t="s">
        <v>286</v>
      </c>
      <c r="BE53" s="132">
        <v>2.6490066225165569</v>
      </c>
      <c r="BF53" s="132">
        <v>7.368421052631577</v>
      </c>
      <c r="BG53" s="190">
        <v>14.511041009463725</v>
      </c>
      <c r="BH53" s="132">
        <v>3.164556962025316</v>
      </c>
      <c r="BI53" s="132">
        <v>10.277777777777789</v>
      </c>
      <c r="BJ53" s="132">
        <v>14.705882352941181</v>
      </c>
      <c r="BK53" s="132">
        <v>5.0802139037433154</v>
      </c>
      <c r="BL53" s="190">
        <v>25.547445255474454</v>
      </c>
      <c r="BM53" s="132">
        <v>29.473684210526311</v>
      </c>
      <c r="BN53" s="192">
        <v>3.7533512064343171</v>
      </c>
      <c r="BO53" s="192">
        <v>24.434389140271463</v>
      </c>
      <c r="BP53" s="192">
        <v>27.819548872180444</v>
      </c>
      <c r="BQ53" s="190">
        <v>1.4084507042253522</v>
      </c>
      <c r="BR53" s="132">
        <v>20.689655172413804</v>
      </c>
      <c r="BS53" s="132">
        <v>31.333333333333343</v>
      </c>
      <c r="BT53" s="132">
        <v>1.0067114093959739</v>
      </c>
      <c r="BU53" s="190">
        <v>12.799999999999988</v>
      </c>
      <c r="BV53" s="132">
        <v>24.203821656050973</v>
      </c>
      <c r="BW53" s="132">
        <v>1.2658227848101267</v>
      </c>
      <c r="BX53" s="132">
        <v>10.285714285714295</v>
      </c>
      <c r="BY53" s="190">
        <v>27.627627627627636</v>
      </c>
      <c r="BZ53" s="132">
        <v>4.0106951871657754</v>
      </c>
      <c r="CA53" s="132">
        <v>20.194647201946456</v>
      </c>
      <c r="CB53" s="132">
        <v>20</v>
      </c>
      <c r="CC53" s="190">
        <v>4.0214477211796273</v>
      </c>
      <c r="CD53" s="132">
        <v>18.55203619909501</v>
      </c>
      <c r="CE53" s="132">
        <v>17.669172932330834</v>
      </c>
      <c r="CF53" s="132">
        <v>1.4084507042253525</v>
      </c>
      <c r="CG53" s="190">
        <v>15.517241379310342</v>
      </c>
      <c r="CH53" s="132">
        <v>20.666666666666657</v>
      </c>
      <c r="CI53" s="132">
        <v>1.3422818791946325</v>
      </c>
      <c r="CJ53" s="132">
        <v>7.7333333333333316</v>
      </c>
      <c r="CK53" s="132">
        <v>14.331210191082818</v>
      </c>
      <c r="CL53" s="132">
        <v>0.94936708860759567</v>
      </c>
      <c r="CM53" s="132">
        <v>7.7142857142857126</v>
      </c>
      <c r="CN53" s="132">
        <v>16.216216216216196</v>
      </c>
      <c r="CO53" s="132">
        <v>8.9709762532981543</v>
      </c>
      <c r="CP53" s="190">
        <v>11.16504854368932</v>
      </c>
      <c r="CQ53" s="132">
        <v>5.2447552447552424</v>
      </c>
      <c r="CR53" s="132">
        <v>7.8167115902964941</v>
      </c>
      <c r="CS53" s="192">
        <v>6.5610859728506785</v>
      </c>
      <c r="CT53" s="192">
        <v>2.2471910112359574</v>
      </c>
      <c r="CU53" s="190">
        <v>4.1666666666666679</v>
      </c>
      <c r="CV53" s="132">
        <v>8.4745762711864394</v>
      </c>
      <c r="CW53" s="132">
        <v>3.3557046979865763</v>
      </c>
      <c r="CX53" s="192">
        <v>4.8275862068965543</v>
      </c>
      <c r="CY53" s="192">
        <v>4.3956043956043942</v>
      </c>
      <c r="CZ53" s="190">
        <v>0.33333333333333331</v>
      </c>
      <c r="DA53" s="132">
        <v>4.666666666666667</v>
      </c>
      <c r="DB53" s="132">
        <v>2.0648967551622435</v>
      </c>
      <c r="DC53" s="192">
        <v>0.91185410334346495</v>
      </c>
      <c r="DD53" s="192" t="s">
        <v>286</v>
      </c>
      <c r="DE53" s="190">
        <v>6.0679611650485468</v>
      </c>
      <c r="DF53" s="132">
        <v>9.0909090909090953</v>
      </c>
      <c r="DG53" s="132" t="s">
        <v>286</v>
      </c>
      <c r="DH53" s="192">
        <v>4.0632054176072225</v>
      </c>
      <c r="DI53" s="192">
        <v>3.3707865168539324</v>
      </c>
      <c r="DJ53" s="190" t="s">
        <v>286</v>
      </c>
      <c r="DK53" s="132">
        <v>3.3898305084745779</v>
      </c>
      <c r="DL53" s="132">
        <v>2.0134228187919478</v>
      </c>
      <c r="DM53" s="132" t="s">
        <v>286</v>
      </c>
      <c r="DN53" s="132">
        <v>2.4725274725274735</v>
      </c>
      <c r="DO53" s="190">
        <v>2.0000000000000004</v>
      </c>
      <c r="DP53" s="132" t="s">
        <v>286</v>
      </c>
      <c r="DQ53" s="132">
        <v>1.4749262536873162</v>
      </c>
      <c r="DR53" s="132">
        <v>1.2158054711246202</v>
      </c>
      <c r="DS53" s="132" t="s">
        <v>286</v>
      </c>
      <c r="DT53" s="190" t="s">
        <v>286</v>
      </c>
      <c r="DU53" s="194" t="s">
        <v>286</v>
      </c>
      <c r="DV53" s="194" t="s">
        <v>286</v>
      </c>
      <c r="DW53" s="192">
        <v>3.3860045146726878</v>
      </c>
      <c r="DX53" s="194">
        <v>3.3707865168539324</v>
      </c>
      <c r="DY53" s="190" t="s">
        <v>286</v>
      </c>
      <c r="DZ53" s="190">
        <v>4.5197740112994342</v>
      </c>
      <c r="EA53" s="190">
        <v>2.6845637583892623</v>
      </c>
      <c r="EB53" s="190" t="s">
        <v>286</v>
      </c>
      <c r="EC53" s="190">
        <v>1.917808219178083</v>
      </c>
      <c r="ED53" s="190">
        <v>1.0033444816053509</v>
      </c>
      <c r="EE53" s="190" t="s">
        <v>286</v>
      </c>
      <c r="EF53" s="190">
        <v>0.88495575221238987</v>
      </c>
      <c r="EG53" s="190">
        <v>0</v>
      </c>
      <c r="EH53" s="190" t="s">
        <v>286</v>
      </c>
      <c r="EI53" s="190">
        <v>9.9756690997566952</v>
      </c>
      <c r="EJ53" s="190">
        <v>10.17543859649123</v>
      </c>
      <c r="EK53" s="190" t="s">
        <v>286</v>
      </c>
      <c r="EL53" s="132">
        <v>4.7404063205417613</v>
      </c>
      <c r="EM53" s="132">
        <v>4.8689138576779056</v>
      </c>
      <c r="EN53" s="132" t="s">
        <v>286</v>
      </c>
      <c r="EO53" s="132">
        <v>4.5197740112994342</v>
      </c>
      <c r="EP53" s="190">
        <v>4.6979865771812115</v>
      </c>
      <c r="EQ53" s="132" t="s">
        <v>286</v>
      </c>
      <c r="ER53" s="132">
        <v>2.1857923497267766</v>
      </c>
      <c r="ES53" s="132">
        <v>2.3411371237458196</v>
      </c>
      <c r="ET53" s="132" t="s">
        <v>286</v>
      </c>
      <c r="EU53" s="190">
        <v>0.88495575221238987</v>
      </c>
      <c r="EV53" s="132">
        <v>0.60790273556230978</v>
      </c>
      <c r="EW53" s="132" t="s">
        <v>286</v>
      </c>
      <c r="EX53" s="132">
        <v>6.0532687651331711</v>
      </c>
      <c r="EY53" s="132">
        <v>4.2253521126760551</v>
      </c>
      <c r="EZ53" s="190" t="s">
        <v>286</v>
      </c>
      <c r="FA53" s="132">
        <v>4.0632054176072243</v>
      </c>
      <c r="FB53" s="132">
        <v>1.4981273408239704</v>
      </c>
      <c r="FC53" s="132" t="s">
        <v>286</v>
      </c>
      <c r="FD53" s="132">
        <v>4.5197740112994342</v>
      </c>
      <c r="FE53" s="190">
        <v>2.6845637583892619</v>
      </c>
      <c r="FF53" s="132" t="s">
        <v>286</v>
      </c>
      <c r="FG53" s="132">
        <v>0.82417582417582513</v>
      </c>
      <c r="FH53" s="132">
        <v>0.66889632107023411</v>
      </c>
      <c r="FI53" s="132" t="s">
        <v>286</v>
      </c>
      <c r="FJ53" s="190">
        <v>0.88495575221238987</v>
      </c>
      <c r="FK53" s="132">
        <v>0</v>
      </c>
      <c r="FL53" s="132" t="s">
        <v>286</v>
      </c>
      <c r="FM53" s="132" t="s">
        <v>286</v>
      </c>
      <c r="FN53" s="132" t="s">
        <v>286</v>
      </c>
      <c r="FO53" s="190" t="s">
        <v>286</v>
      </c>
      <c r="FP53" s="132">
        <v>5.6433408577878081</v>
      </c>
      <c r="FQ53" s="132">
        <v>6.3670411985018749</v>
      </c>
      <c r="FR53" s="132" t="s">
        <v>286</v>
      </c>
      <c r="FS53" s="132">
        <v>5.6497175141242959</v>
      </c>
      <c r="FT53" s="190">
        <v>5.3691275167785273</v>
      </c>
      <c r="FU53" s="132" t="s">
        <v>286</v>
      </c>
      <c r="FV53" s="132">
        <v>1.3698630136986307</v>
      </c>
      <c r="FW53" s="132">
        <v>1.0033444816053518</v>
      </c>
      <c r="FX53" s="132" t="s">
        <v>286</v>
      </c>
      <c r="FY53" s="190">
        <v>0.59347181008902061</v>
      </c>
      <c r="FZ53" s="132">
        <v>0.60606060606060597</v>
      </c>
      <c r="GA53" s="132" t="s">
        <v>286</v>
      </c>
      <c r="GB53" s="132" t="s">
        <v>286</v>
      </c>
      <c r="GC53" s="132" t="s">
        <v>286</v>
      </c>
      <c r="GD53" s="190" t="s">
        <v>286</v>
      </c>
      <c r="GE53" s="132" t="s">
        <v>286</v>
      </c>
      <c r="GF53" s="132" t="s">
        <v>286</v>
      </c>
      <c r="GG53" s="132" t="s">
        <v>286</v>
      </c>
      <c r="GH53" s="132" t="s">
        <v>286</v>
      </c>
      <c r="GI53" s="190" t="s">
        <v>286</v>
      </c>
      <c r="GJ53" s="132" t="s">
        <v>286</v>
      </c>
      <c r="GK53" s="132">
        <v>1.9230769230769242</v>
      </c>
      <c r="GL53" s="132">
        <v>1.3422818791946318</v>
      </c>
      <c r="GM53" s="197" t="s">
        <v>286</v>
      </c>
      <c r="GN53" s="190">
        <v>2.373887240356082</v>
      </c>
      <c r="GO53" s="132">
        <v>1.8237082066869295</v>
      </c>
      <c r="GP53" s="132" t="s">
        <v>286</v>
      </c>
      <c r="GQ53" s="132" t="s">
        <v>286</v>
      </c>
      <c r="GR53" s="132" t="s">
        <v>286</v>
      </c>
      <c r="GS53" s="190" t="s">
        <v>286</v>
      </c>
      <c r="GT53" s="132" t="s">
        <v>286</v>
      </c>
      <c r="GU53" s="132" t="s">
        <v>286</v>
      </c>
      <c r="GV53" s="132" t="s">
        <v>286</v>
      </c>
      <c r="GW53" s="132" t="s">
        <v>286</v>
      </c>
      <c r="GX53" s="190" t="s">
        <v>286</v>
      </c>
      <c r="GY53" s="190" t="s">
        <v>286</v>
      </c>
      <c r="GZ53" s="190">
        <v>3.2876712328767135</v>
      </c>
      <c r="HA53" s="190">
        <v>4.3624161073825514</v>
      </c>
      <c r="HB53" s="190" t="s">
        <v>286</v>
      </c>
      <c r="HC53" s="190">
        <v>1.1869436201780421</v>
      </c>
      <c r="HD53" s="190">
        <v>3.6474164133738607</v>
      </c>
      <c r="HE53" s="190" t="s">
        <v>286</v>
      </c>
      <c r="HF53" s="190" t="s">
        <v>286</v>
      </c>
      <c r="HG53" s="190" t="s">
        <v>286</v>
      </c>
      <c r="HH53" s="190" t="s">
        <v>286</v>
      </c>
      <c r="HI53" s="190" t="s">
        <v>286</v>
      </c>
      <c r="HJ53" s="190" t="s">
        <v>286</v>
      </c>
      <c r="HK53" s="190" t="s">
        <v>286</v>
      </c>
      <c r="HL53" s="132" t="s">
        <v>286</v>
      </c>
      <c r="HM53" s="132" t="s">
        <v>286</v>
      </c>
      <c r="HN53" s="132" t="s">
        <v>286</v>
      </c>
      <c r="HO53" s="132">
        <v>4.1095890410958953</v>
      </c>
      <c r="HP53" s="190">
        <v>3.3557046979865772</v>
      </c>
      <c r="HQ53" s="132" t="s">
        <v>286</v>
      </c>
      <c r="HR53" s="132">
        <v>2.662721893491125</v>
      </c>
      <c r="HS53" s="132">
        <v>5.1671732522796345</v>
      </c>
      <c r="HT53" s="196" t="s">
        <v>286</v>
      </c>
      <c r="HU53" s="190">
        <v>4.6116504854368943</v>
      </c>
      <c r="HV53" s="192">
        <v>3.5211267605633814</v>
      </c>
      <c r="HW53" s="192" t="s">
        <v>286</v>
      </c>
      <c r="HX53" s="192">
        <v>5.1918735891647829</v>
      </c>
      <c r="HY53" s="192">
        <v>2.247191011235957</v>
      </c>
      <c r="HZ53" s="192" t="s">
        <v>286</v>
      </c>
      <c r="IA53" s="192">
        <v>5.084745762711866</v>
      </c>
      <c r="IB53" s="192">
        <v>4.0268456375838948</v>
      </c>
      <c r="IC53" s="192" t="s">
        <v>286</v>
      </c>
      <c r="ID53" s="192">
        <v>1.3698630136986307</v>
      </c>
      <c r="IE53" s="192">
        <v>1.0067114093959735</v>
      </c>
      <c r="IF53" s="192" t="s">
        <v>286</v>
      </c>
      <c r="IG53" s="192">
        <v>1.4792899408284033</v>
      </c>
      <c r="IH53" s="192">
        <v>2.1276595744680864</v>
      </c>
      <c r="II53" s="192">
        <v>4.774535809018567</v>
      </c>
      <c r="IJ53" s="192">
        <v>11.16504854368932</v>
      </c>
      <c r="IK53" s="192">
        <v>11.267605633802821</v>
      </c>
      <c r="IL53" s="192">
        <v>4.5698924731182764</v>
      </c>
      <c r="IM53" s="192">
        <v>11.738148984198642</v>
      </c>
      <c r="IN53" s="192">
        <v>7.4906367041198507</v>
      </c>
      <c r="IO53" s="192">
        <v>3.4722222222222228</v>
      </c>
      <c r="IP53" s="192">
        <v>7.9545454545454524</v>
      </c>
      <c r="IQ53" s="192">
        <v>12.080536912751679</v>
      </c>
      <c r="IR53" s="192">
        <v>1.7421602787456461</v>
      </c>
      <c r="IS53" s="192" t="s">
        <v>286</v>
      </c>
      <c r="IT53" s="192" t="s">
        <v>286</v>
      </c>
      <c r="IU53" s="192">
        <v>1.3422818791946318</v>
      </c>
      <c r="IV53" s="192" t="s">
        <v>286</v>
      </c>
      <c r="IW53" s="192" t="s">
        <v>286</v>
      </c>
      <c r="IX53" s="192" t="str">
        <f t="shared" si="65"/>
        <v>--</v>
      </c>
      <c r="IY53" s="192" t="str">
        <f t="shared" si="65"/>
        <v>--</v>
      </c>
      <c r="IZ53" s="192" t="str">
        <f t="shared" si="65"/>
        <v>--</v>
      </c>
      <c r="JA53" s="192" t="str">
        <f t="shared" si="65"/>
        <v>--</v>
      </c>
      <c r="JB53" s="192" t="str">
        <f t="shared" si="65"/>
        <v>--</v>
      </c>
      <c r="JC53" s="243">
        <v>4.2372881355932197</v>
      </c>
      <c r="JD53" s="243">
        <v>9.9431818181818201</v>
      </c>
      <c r="JE53" s="243">
        <v>13.4099616858238</v>
      </c>
      <c r="JF53" s="243">
        <v>4.22960725075529</v>
      </c>
      <c r="JG53" s="243">
        <v>4.3589743589743604</v>
      </c>
      <c r="JH53" s="243">
        <v>12.4600638977636</v>
      </c>
      <c r="JI53" s="243">
        <v>2.8248587570621502</v>
      </c>
      <c r="JJ53" s="243">
        <v>7.0821529745042504</v>
      </c>
      <c r="JK53" s="243">
        <v>11.538461538461499</v>
      </c>
      <c r="JL53" s="243">
        <v>3.3333333333333299</v>
      </c>
      <c r="JM53" s="243">
        <v>4.3589743589743604</v>
      </c>
      <c r="JN53" s="243">
        <v>9.9041533546325802</v>
      </c>
      <c r="JO53" s="219">
        <v>4.8022598870056497</v>
      </c>
      <c r="JP53" s="219">
        <v>10.028653295128899</v>
      </c>
      <c r="JQ53" s="219">
        <v>13.5658914728682</v>
      </c>
      <c r="JR53" s="219">
        <v>3.6474164133738598</v>
      </c>
      <c r="JS53" s="219">
        <v>5.1948051948051903</v>
      </c>
      <c r="JT53" s="219">
        <v>16.613418530351399</v>
      </c>
      <c r="JU53" s="219">
        <v>3.1073446327683598</v>
      </c>
      <c r="JV53" s="219">
        <v>4.8571428571428497</v>
      </c>
      <c r="JW53" s="219">
        <v>6.9498069498069501</v>
      </c>
      <c r="JX53" s="219">
        <v>3.6363636363636398</v>
      </c>
      <c r="JY53" s="219">
        <v>3.8860103626943001</v>
      </c>
      <c r="JZ53" s="219">
        <v>9.9041533546325802</v>
      </c>
      <c r="KA53" s="223">
        <v>0.28409090909090901</v>
      </c>
      <c r="KB53" s="219">
        <v>1.44508670520231</v>
      </c>
      <c r="KC53" s="223">
        <v>0.390625</v>
      </c>
      <c r="KD53" s="219">
        <v>2.7355623100303901</v>
      </c>
      <c r="KE53" s="219">
        <v>2.8720626631853801</v>
      </c>
      <c r="KF53" s="219">
        <v>2.2292993630573301</v>
      </c>
      <c r="KG53" s="223">
        <v>0.28409090909090901</v>
      </c>
      <c r="KH53" s="223">
        <v>0.28901734104046201</v>
      </c>
      <c r="KI53" s="223">
        <v>0.390625</v>
      </c>
      <c r="KJ53" s="223">
        <v>0.61162079510703304</v>
      </c>
      <c r="KK53" s="219">
        <v>1.5706806282722501</v>
      </c>
      <c r="KL53" s="219">
        <v>1.2738853503184699</v>
      </c>
      <c r="KM53" s="223">
        <v>0.56818181818181801</v>
      </c>
      <c r="KN53" s="223">
        <v>0.28901734104046201</v>
      </c>
      <c r="KO53" s="223">
        <v>0.390625</v>
      </c>
      <c r="KP53" s="223">
        <v>0.303951367781155</v>
      </c>
      <c r="KQ53" s="219">
        <v>1.30548302872063</v>
      </c>
      <c r="KR53" s="223">
        <v>0.95541401273885496</v>
      </c>
      <c r="KS53" s="223">
        <v>0.56818181818181801</v>
      </c>
      <c r="KT53" s="223">
        <v>0.57803468208092501</v>
      </c>
      <c r="KU53" s="223">
        <v>0.390625</v>
      </c>
      <c r="KV53" s="223">
        <v>0.91185410334346495</v>
      </c>
      <c r="KW53" s="219">
        <v>1.04712041884817</v>
      </c>
      <c r="KX53" s="219">
        <v>1.59744408945687</v>
      </c>
      <c r="KY53" s="223">
        <v>0.28490028490028502</v>
      </c>
      <c r="KZ53" s="219">
        <v>0</v>
      </c>
      <c r="LA53" s="223">
        <v>0.390625</v>
      </c>
      <c r="LB53" s="219">
        <v>0</v>
      </c>
      <c r="LC53" s="219">
        <v>1.0443864229765001</v>
      </c>
      <c r="LD53" s="223">
        <v>0.31847133757961799</v>
      </c>
      <c r="LE53" s="223">
        <v>0.28409090909090901</v>
      </c>
      <c r="LF53" s="219">
        <v>0</v>
      </c>
      <c r="LG53" s="223">
        <v>0.390625</v>
      </c>
      <c r="LH53" s="219">
        <v>0</v>
      </c>
      <c r="LI53" s="219">
        <v>1.0443864229765001</v>
      </c>
      <c r="LJ53" s="223">
        <v>0.63694267515923597</v>
      </c>
      <c r="LK53" s="223">
        <v>0.56818181818181801</v>
      </c>
      <c r="LL53" s="223">
        <v>0.86956521739130399</v>
      </c>
      <c r="LM53" s="223">
        <v>0.390625</v>
      </c>
      <c r="LN53" s="219">
        <v>0</v>
      </c>
      <c r="LO53" s="219">
        <v>1.04712041884817</v>
      </c>
      <c r="LP53" s="223">
        <v>0.64102564102564097</v>
      </c>
      <c r="LQ53" s="223">
        <v>0.854700854700855</v>
      </c>
      <c r="LR53" s="223">
        <v>0.28985507246376802</v>
      </c>
      <c r="LS53" s="223">
        <v>0.390625</v>
      </c>
      <c r="LT53" s="219">
        <v>2.12765957446809</v>
      </c>
      <c r="LU53" s="219">
        <v>1.04712041884817</v>
      </c>
      <c r="LV53" s="219">
        <v>1.6077170418006399</v>
      </c>
      <c r="LW53" s="223">
        <v>0.854700854700855</v>
      </c>
      <c r="LX53" s="219">
        <v>1.1594202898550701</v>
      </c>
      <c r="LY53" s="223">
        <v>0.78125</v>
      </c>
      <c r="LZ53" s="219">
        <v>2.1212121212121202</v>
      </c>
      <c r="MA53" s="219">
        <v>2.3560209424083798</v>
      </c>
      <c r="MB53" s="219">
        <v>1.6025641025641</v>
      </c>
      <c r="MC53" s="219">
        <v>0</v>
      </c>
      <c r="MD53" s="223">
        <v>0.28985507246376802</v>
      </c>
      <c r="ME53" s="223">
        <v>0.78125</v>
      </c>
      <c r="MF53" s="223">
        <v>0.60606060606060597</v>
      </c>
      <c r="MG53" s="219">
        <v>1.30890052356021</v>
      </c>
      <c r="MH53" s="223">
        <v>0.96463022508038698</v>
      </c>
      <c r="MI53" s="190" t="str">
        <f t="shared" si="66"/>
        <v>--</v>
      </c>
      <c r="MJ53" s="190" t="str">
        <f t="shared" si="66"/>
        <v>--</v>
      </c>
      <c r="MK53" s="190" t="str">
        <f t="shared" si="66"/>
        <v>--</v>
      </c>
      <c r="ML53" s="190" t="str">
        <f t="shared" si="66"/>
        <v>--</v>
      </c>
      <c r="MM53" s="190" t="str">
        <f t="shared" si="66"/>
        <v>--</v>
      </c>
      <c r="MN53" s="190" t="str">
        <f t="shared" si="66"/>
        <v>--</v>
      </c>
      <c r="MO53" s="190" t="str">
        <f t="shared" si="66"/>
        <v>--</v>
      </c>
      <c r="MP53" s="190" t="str">
        <f t="shared" si="66"/>
        <v>--</v>
      </c>
      <c r="MQ53" s="190" t="str">
        <f t="shared" si="66"/>
        <v>--</v>
      </c>
      <c r="MR53" s="190" t="str">
        <f t="shared" si="66"/>
        <v>--</v>
      </c>
      <c r="MS53" s="190" t="str">
        <f t="shared" si="67"/>
        <v>--</v>
      </c>
      <c r="MT53" s="190" t="str">
        <f t="shared" si="67"/>
        <v>--</v>
      </c>
      <c r="MU53" s="190" t="str">
        <f t="shared" si="67"/>
        <v>--</v>
      </c>
      <c r="MV53" s="190" t="str">
        <f t="shared" si="67"/>
        <v>--</v>
      </c>
      <c r="MW53" s="190" t="str">
        <f t="shared" si="67"/>
        <v>--</v>
      </c>
      <c r="MX53" s="190" t="str">
        <f t="shared" si="67"/>
        <v>--</v>
      </c>
      <c r="MY53" s="190" t="str">
        <f t="shared" si="67"/>
        <v>--</v>
      </c>
      <c r="MZ53" s="190" t="str">
        <f t="shared" si="67"/>
        <v>--</v>
      </c>
      <c r="NA53" s="190" t="str">
        <f t="shared" si="67"/>
        <v>--</v>
      </c>
      <c r="NB53" s="190" t="str">
        <f t="shared" si="67"/>
        <v>--</v>
      </c>
      <c r="NC53" s="190" t="str">
        <f t="shared" si="68"/>
        <v>--</v>
      </c>
      <c r="ND53" s="190" t="str">
        <f t="shared" si="68"/>
        <v>--</v>
      </c>
      <c r="NE53" s="190" t="str">
        <f t="shared" si="68"/>
        <v>--</v>
      </c>
      <c r="NF53" s="190" t="str">
        <f t="shared" si="68"/>
        <v>--</v>
      </c>
      <c r="NG53" s="190" t="str">
        <f t="shared" si="68"/>
        <v>--</v>
      </c>
      <c r="NH53" s="190" t="str">
        <f t="shared" si="68"/>
        <v>--</v>
      </c>
      <c r="NI53" s="190" t="str">
        <f t="shared" si="68"/>
        <v>--</v>
      </c>
      <c r="NJ53" s="190" t="str">
        <f t="shared" si="68"/>
        <v>--</v>
      </c>
      <c r="NL53" s="378" t="str">
        <f t="shared" si="4"/>
        <v>--</v>
      </c>
      <c r="NM53" s="381">
        <v>8.1180811808118047</v>
      </c>
      <c r="NN53" s="381">
        <v>10.72555205047318</v>
      </c>
      <c r="NO53" s="381">
        <v>12.173913043478262</v>
      </c>
      <c r="NP53" s="378" t="str">
        <f t="shared" si="5"/>
        <v>--</v>
      </c>
      <c r="NQ53" s="381">
        <v>1.6556291390728486</v>
      </c>
      <c r="NR53" s="378" t="str">
        <f t="shared" si="6"/>
        <v>--</v>
      </c>
      <c r="NS53" s="381">
        <v>4.9999999999999964</v>
      </c>
      <c r="NT53" s="378" t="str">
        <f t="shared" si="7"/>
        <v>--</v>
      </c>
      <c r="NU53" s="381">
        <v>18.354430379746841</v>
      </c>
      <c r="NV53" s="378" t="str">
        <f t="shared" si="8"/>
        <v>--</v>
      </c>
      <c r="NW53" s="381">
        <v>1.5772870662460574</v>
      </c>
      <c r="NX53" s="378" t="str">
        <f t="shared" si="9"/>
        <v>--</v>
      </c>
      <c r="NY53" s="381">
        <v>4.1666666666666679</v>
      </c>
      <c r="NZ53" s="378" t="str">
        <f t="shared" si="10"/>
        <v>--</v>
      </c>
      <c r="OA53" s="381">
        <v>17.109144542772874</v>
      </c>
      <c r="OB53" s="378" t="str">
        <f t="shared" si="11"/>
        <v>--</v>
      </c>
      <c r="OC53" s="378" t="str">
        <f t="shared" si="11"/>
        <v>--</v>
      </c>
      <c r="OD53" s="381">
        <v>1.6949152542372876</v>
      </c>
      <c r="OE53" s="381">
        <v>4.8158640226628879</v>
      </c>
      <c r="OF53" s="381">
        <v>8.4942084942084897</v>
      </c>
      <c r="OG53" s="378" t="str">
        <f t="shared" si="62"/>
        <v>--</v>
      </c>
      <c r="OH53" s="378" t="str">
        <f t="shared" si="62"/>
        <v>--</v>
      </c>
      <c r="OI53" s="378" t="str">
        <f t="shared" si="62"/>
        <v>--</v>
      </c>
      <c r="OJ53" s="381">
        <v>1.8181818181818186</v>
      </c>
      <c r="OK53" s="381">
        <v>2.0565552699228813</v>
      </c>
      <c r="OL53" s="381">
        <v>5.1118210862619806</v>
      </c>
      <c r="OM53" s="378" t="str">
        <f t="shared" si="63"/>
        <v>--</v>
      </c>
      <c r="ON53" s="378" t="str">
        <f t="shared" si="63"/>
        <v>--</v>
      </c>
      <c r="OO53" s="378" t="str">
        <f t="shared" si="63"/>
        <v>--</v>
      </c>
      <c r="OP53" s="381">
        <v>4.4280442804428057</v>
      </c>
      <c r="OQ53" s="381">
        <v>4.4164037854889635</v>
      </c>
      <c r="OR53" s="381">
        <v>9.2105263157894761</v>
      </c>
      <c r="OS53" s="378" t="str">
        <f t="shared" si="64"/>
        <v>--</v>
      </c>
      <c r="OT53" s="378" t="str">
        <f t="shared" si="64"/>
        <v>--</v>
      </c>
      <c r="OU53" s="381">
        <v>4.4280442804428013</v>
      </c>
      <c r="OV53" s="381">
        <v>6.3291139240506382</v>
      </c>
      <c r="OW53" s="381">
        <v>7.8602620087336241</v>
      </c>
      <c r="OX53" s="378" t="str">
        <f t="shared" si="15"/>
        <v>--</v>
      </c>
      <c r="OY53" s="381">
        <v>3.9513677811550125</v>
      </c>
      <c r="OZ53" s="381">
        <v>7.6923076923076925</v>
      </c>
      <c r="PA53" s="381">
        <v>13.738019169329084</v>
      </c>
      <c r="PB53" s="378" t="str">
        <f t="shared" si="16"/>
        <v>--</v>
      </c>
      <c r="PC53" s="381">
        <v>18.081180811808107</v>
      </c>
      <c r="PD53" s="381">
        <v>27.044025157232689</v>
      </c>
      <c r="PE53" s="381">
        <v>29.130434782608702</v>
      </c>
      <c r="PF53" s="378" t="str">
        <f t="shared" si="17"/>
        <v>--</v>
      </c>
      <c r="PG53" s="381">
        <v>8.3333333333333339</v>
      </c>
      <c r="PH53" s="381">
        <v>14.563106796116511</v>
      </c>
      <c r="PI53" s="381">
        <v>20.353982300884958</v>
      </c>
      <c r="PJ53" s="378" t="str">
        <f t="shared" si="18"/>
        <v>--</v>
      </c>
      <c r="PK53" s="381">
        <v>7.4906367041198525</v>
      </c>
      <c r="PL53" s="381">
        <v>11.821086261980838</v>
      </c>
      <c r="PM53" s="381">
        <v>11.842105263157892</v>
      </c>
      <c r="PN53" s="378" t="str">
        <f t="shared" si="19"/>
        <v>--</v>
      </c>
      <c r="PO53" s="381">
        <v>3.0188679245283021</v>
      </c>
      <c r="PP53" s="381">
        <v>3.2573289902280136</v>
      </c>
      <c r="PQ53" s="381">
        <v>3.5398230088495586</v>
      </c>
      <c r="PR53" s="378" t="str">
        <f t="shared" si="20"/>
        <v>--</v>
      </c>
      <c r="PS53" s="381">
        <v>1.1320754716981141</v>
      </c>
      <c r="PT53" s="381">
        <v>2.605863192182412</v>
      </c>
      <c r="PU53" s="381">
        <v>2.643171806167401</v>
      </c>
      <c r="PV53" s="378" t="str">
        <f t="shared" si="21"/>
        <v>--</v>
      </c>
      <c r="PW53" s="381">
        <v>1.5151515151515156</v>
      </c>
      <c r="PX53" s="381">
        <v>1.6393442622950813</v>
      </c>
      <c r="PY53" s="381">
        <v>1.3274336283185844</v>
      </c>
      <c r="PZ53" s="378" t="str">
        <f t="shared" si="22"/>
        <v>--</v>
      </c>
      <c r="QA53" s="381">
        <v>0.75471698113207553</v>
      </c>
      <c r="QB53" s="381">
        <v>2.6143790849673194</v>
      </c>
      <c r="QC53" s="381">
        <v>1.3274336283185841</v>
      </c>
      <c r="QD53" s="378" t="str">
        <f t="shared" si="23"/>
        <v>--</v>
      </c>
      <c r="QE53" s="381">
        <v>0.38022813688212931</v>
      </c>
      <c r="QF53" s="381">
        <v>1.3157894736842106</v>
      </c>
      <c r="QG53" s="381">
        <v>2.2026431718061685</v>
      </c>
      <c r="QH53" s="378" t="str">
        <f t="shared" si="24"/>
        <v>--</v>
      </c>
      <c r="QI53" s="381">
        <v>0.38022813688212936</v>
      </c>
      <c r="QJ53" s="381">
        <v>1.3114754098360657</v>
      </c>
      <c r="QK53" s="381">
        <v>1.7621145374449338</v>
      </c>
    </row>
    <row r="54" spans="1:453" x14ac:dyDescent="0.25">
      <c r="A54" s="114">
        <v>50</v>
      </c>
      <c r="B54" s="93" t="s">
        <v>50</v>
      </c>
      <c r="C54" s="189">
        <v>13.114754098360667</v>
      </c>
      <c r="D54" s="189">
        <v>34.793814432989677</v>
      </c>
      <c r="E54" s="189">
        <v>53.112033195020743</v>
      </c>
      <c r="F54" s="189">
        <v>7.4404761904761969</v>
      </c>
      <c r="G54" s="189">
        <v>26.821192052980148</v>
      </c>
      <c r="H54" s="189">
        <v>45.251396648044725</v>
      </c>
      <c r="I54" s="189">
        <v>5.3140096618357449</v>
      </c>
      <c r="J54" s="189">
        <v>17.799352750809064</v>
      </c>
      <c r="K54" s="189">
        <v>30.86956521739129</v>
      </c>
      <c r="L54" s="189">
        <v>1.1764705882352948</v>
      </c>
      <c r="M54" s="190">
        <v>8.5937499999999964</v>
      </c>
      <c r="N54" s="190">
        <v>19.540229885057467</v>
      </c>
      <c r="O54" s="190">
        <v>2.2222222222222241</v>
      </c>
      <c r="P54" s="190">
        <v>6.7226890756302513</v>
      </c>
      <c r="Q54" s="190">
        <v>16.719242902208201</v>
      </c>
      <c r="R54" s="190" t="s">
        <v>286</v>
      </c>
      <c r="S54" s="190" t="s">
        <v>286</v>
      </c>
      <c r="T54" s="190" t="s">
        <v>286</v>
      </c>
      <c r="U54" s="190">
        <v>8.3333333333333339</v>
      </c>
      <c r="V54" s="190">
        <v>28.052805280528052</v>
      </c>
      <c r="W54" s="190">
        <v>46.408839779005561</v>
      </c>
      <c r="X54" s="190">
        <v>6.2953995157384979</v>
      </c>
      <c r="Y54" s="190">
        <v>17.263843648208471</v>
      </c>
      <c r="Z54" s="190">
        <v>31.914893617021278</v>
      </c>
      <c r="AA54" s="190">
        <v>2.0588235294117649</v>
      </c>
      <c r="AB54" s="132">
        <v>8.3116883116883127</v>
      </c>
      <c r="AC54" s="132">
        <v>21.673003802281364</v>
      </c>
      <c r="AD54" s="132">
        <v>2.2222222222222232</v>
      </c>
      <c r="AE54" s="132">
        <v>6.9832402234636959</v>
      </c>
      <c r="AF54" s="190">
        <v>19.435736677115983</v>
      </c>
      <c r="AG54" s="189">
        <v>6.5573770491803316</v>
      </c>
      <c r="AH54" s="189">
        <v>11.340206185567014</v>
      </c>
      <c r="AI54" s="191">
        <v>19.91701244813278</v>
      </c>
      <c r="AJ54" s="191">
        <v>1.488095238095239</v>
      </c>
      <c r="AK54" s="190">
        <v>6.9536423841059616</v>
      </c>
      <c r="AL54" s="190">
        <v>20.111731843575409</v>
      </c>
      <c r="AM54" s="190">
        <v>1.2077294685990341</v>
      </c>
      <c r="AN54" s="190">
        <v>2.9126213592233015</v>
      </c>
      <c r="AO54" s="190">
        <v>16.521739130434785</v>
      </c>
      <c r="AP54" s="190">
        <v>0</v>
      </c>
      <c r="AQ54" s="190">
        <v>1.0416666666666661</v>
      </c>
      <c r="AR54" s="190">
        <v>7.6628352490421454</v>
      </c>
      <c r="AS54" s="190">
        <v>0</v>
      </c>
      <c r="AT54" s="190">
        <v>1.6806722689075628</v>
      </c>
      <c r="AU54" s="190">
        <v>3.7854889589905349</v>
      </c>
      <c r="AV54" s="190" t="s">
        <v>286</v>
      </c>
      <c r="AW54" s="190" t="s">
        <v>286</v>
      </c>
      <c r="AX54" s="132" t="s">
        <v>286</v>
      </c>
      <c r="AY54" s="132" t="s">
        <v>286</v>
      </c>
      <c r="AZ54" s="132" t="s">
        <v>286</v>
      </c>
      <c r="BA54" s="132" t="s">
        <v>286</v>
      </c>
      <c r="BB54" s="190" t="s">
        <v>286</v>
      </c>
      <c r="BC54" s="132" t="s">
        <v>286</v>
      </c>
      <c r="BD54" s="132" t="s">
        <v>286</v>
      </c>
      <c r="BE54" s="132">
        <v>0.88495575221238942</v>
      </c>
      <c r="BF54" s="132">
        <v>2.8497409326424856</v>
      </c>
      <c r="BG54" s="190">
        <v>13.307984790874519</v>
      </c>
      <c r="BH54" s="132">
        <v>1.3888888888888899</v>
      </c>
      <c r="BI54" s="132">
        <v>3.0726256983240225</v>
      </c>
      <c r="BJ54" s="132">
        <v>15.624999999999995</v>
      </c>
      <c r="BK54" s="132">
        <v>6.0869565217391282</v>
      </c>
      <c r="BL54" s="190">
        <v>21.84210526315789</v>
      </c>
      <c r="BM54" s="132">
        <v>27.23404255319149</v>
      </c>
      <c r="BN54" s="192">
        <v>4.0247678018575828</v>
      </c>
      <c r="BO54" s="192">
        <v>25.684931506849313</v>
      </c>
      <c r="BP54" s="192">
        <v>35.828877005347579</v>
      </c>
      <c r="BQ54" s="190">
        <v>5.0377833753148593</v>
      </c>
      <c r="BR54" s="132">
        <v>16.216216216216214</v>
      </c>
      <c r="BS54" s="132">
        <v>23.175965665236056</v>
      </c>
      <c r="BT54" s="132">
        <v>1.4662756598240476</v>
      </c>
      <c r="BU54" s="190">
        <v>13.874345549738223</v>
      </c>
      <c r="BV54" s="132">
        <v>31.55893536121674</v>
      </c>
      <c r="BW54" s="132">
        <v>2.7777777777777768</v>
      </c>
      <c r="BX54" s="132">
        <v>13.636363636363644</v>
      </c>
      <c r="BY54" s="190">
        <v>34.285714285714306</v>
      </c>
      <c r="BZ54" s="132">
        <v>4.3478260869565233</v>
      </c>
      <c r="CA54" s="132">
        <v>15.000000000000002</v>
      </c>
      <c r="CB54" s="132">
        <v>18.723404255319149</v>
      </c>
      <c r="CC54" s="190">
        <v>3.715170278637772</v>
      </c>
      <c r="CD54" s="132">
        <v>17.465753424657539</v>
      </c>
      <c r="CE54" s="132">
        <v>24.598930481283428</v>
      </c>
      <c r="CF54" s="132">
        <v>3.5264483627204037</v>
      </c>
      <c r="CG54" s="190">
        <v>11.486486486486488</v>
      </c>
      <c r="CH54" s="132">
        <v>17.167381974248926</v>
      </c>
      <c r="CI54" s="132">
        <v>1.1730205278592376</v>
      </c>
      <c r="CJ54" s="132">
        <v>7.3298429319371756</v>
      </c>
      <c r="CK54" s="132">
        <v>19.011406844106446</v>
      </c>
      <c r="CL54" s="132">
        <v>2.2222222222222228</v>
      </c>
      <c r="CM54" s="132">
        <v>8.522727272727268</v>
      </c>
      <c r="CN54" s="132">
        <v>26.031746031746017</v>
      </c>
      <c r="CO54" s="132">
        <v>10.619469026548675</v>
      </c>
      <c r="CP54" s="190">
        <v>7.894736842105269</v>
      </c>
      <c r="CQ54" s="132">
        <v>2.127659574468086</v>
      </c>
      <c r="CR54" s="132">
        <v>6.1349693251533761</v>
      </c>
      <c r="CS54" s="192">
        <v>5.4794520547945211</v>
      </c>
      <c r="CT54" s="192">
        <v>5.3191489361702118</v>
      </c>
      <c r="CU54" s="190">
        <v>4.2713567839195976</v>
      </c>
      <c r="CV54" s="132">
        <v>5.4607508532423266</v>
      </c>
      <c r="CW54" s="132">
        <v>4.7413793103448265</v>
      </c>
      <c r="CX54" s="192">
        <v>1.1869436201780414</v>
      </c>
      <c r="CY54" s="192">
        <v>4.0322580645161281</v>
      </c>
      <c r="CZ54" s="190">
        <v>4.2471042471042466</v>
      </c>
      <c r="DA54" s="132">
        <v>3.1339031339031371</v>
      </c>
      <c r="DB54" s="132">
        <v>3.5502958579881652</v>
      </c>
      <c r="DC54" s="192">
        <v>2.6058631921824111</v>
      </c>
      <c r="DD54" s="192" t="s">
        <v>286</v>
      </c>
      <c r="DE54" s="190">
        <v>4.4854881266490736</v>
      </c>
      <c r="DF54" s="132">
        <v>2.1276595744680864</v>
      </c>
      <c r="DG54" s="132" t="s">
        <v>286</v>
      </c>
      <c r="DH54" s="192">
        <v>7.5342465753424621</v>
      </c>
      <c r="DI54" s="192">
        <v>12.234042553191495</v>
      </c>
      <c r="DJ54" s="190" t="s">
        <v>286</v>
      </c>
      <c r="DK54" s="132">
        <v>3.4013605442176895</v>
      </c>
      <c r="DL54" s="132">
        <v>4.3103448275862082</v>
      </c>
      <c r="DM54" s="132" t="s">
        <v>286</v>
      </c>
      <c r="DN54" s="132">
        <v>2.1505376344086007</v>
      </c>
      <c r="DO54" s="190">
        <v>9.6525096525096536</v>
      </c>
      <c r="DP54" s="132" t="s">
        <v>286</v>
      </c>
      <c r="DQ54" s="132">
        <v>2.0588235294117654</v>
      </c>
      <c r="DR54" s="132">
        <v>3.2679738562091516</v>
      </c>
      <c r="DS54" s="132" t="s">
        <v>286</v>
      </c>
      <c r="DT54" s="190" t="s">
        <v>286</v>
      </c>
      <c r="DU54" s="194" t="s">
        <v>286</v>
      </c>
      <c r="DV54" s="194" t="s">
        <v>286</v>
      </c>
      <c r="DW54" s="192">
        <v>6.164383561643838</v>
      </c>
      <c r="DX54" s="194">
        <v>9.5744680851063837</v>
      </c>
      <c r="DY54" s="190" t="s">
        <v>286</v>
      </c>
      <c r="DZ54" s="190">
        <v>1.7006802721088441</v>
      </c>
      <c r="EA54" s="190">
        <v>2.5862068965517255</v>
      </c>
      <c r="EB54" s="190" t="s">
        <v>286</v>
      </c>
      <c r="EC54" s="190">
        <v>2.4390243902439037</v>
      </c>
      <c r="ED54" s="190">
        <v>8.4942084942084932</v>
      </c>
      <c r="EE54" s="190" t="s">
        <v>286</v>
      </c>
      <c r="EF54" s="190">
        <v>1.7595307917888583</v>
      </c>
      <c r="EG54" s="190">
        <v>4.2345276872964153</v>
      </c>
      <c r="EH54" s="190" t="s">
        <v>286</v>
      </c>
      <c r="EI54" s="190">
        <v>5</v>
      </c>
      <c r="EJ54" s="190">
        <v>1.2820512820512824</v>
      </c>
      <c r="EK54" s="190" t="s">
        <v>286</v>
      </c>
      <c r="EL54" s="132">
        <v>7.5342465753424737</v>
      </c>
      <c r="EM54" s="132">
        <v>10.106382978723405</v>
      </c>
      <c r="EN54" s="132" t="s">
        <v>286</v>
      </c>
      <c r="EO54" s="132">
        <v>3.4013605442176882</v>
      </c>
      <c r="EP54" s="190">
        <v>6.8965517241379315</v>
      </c>
      <c r="EQ54" s="132" t="s">
        <v>286</v>
      </c>
      <c r="ER54" s="132">
        <v>2.1739130434782603</v>
      </c>
      <c r="ES54" s="132">
        <v>10.810810810810811</v>
      </c>
      <c r="ET54" s="132" t="s">
        <v>286</v>
      </c>
      <c r="EU54" s="190">
        <v>1.1730205278592376</v>
      </c>
      <c r="EV54" s="132">
        <v>2.2950819672131169</v>
      </c>
      <c r="EW54" s="132" t="s">
        <v>286</v>
      </c>
      <c r="EX54" s="132">
        <v>3.430079155672825</v>
      </c>
      <c r="EY54" s="132">
        <v>2.5531914893617023</v>
      </c>
      <c r="EZ54" s="190" t="s">
        <v>286</v>
      </c>
      <c r="FA54" s="132">
        <v>4.4520547945205466</v>
      </c>
      <c r="FB54" s="132">
        <v>6.4171122994652405</v>
      </c>
      <c r="FC54" s="132" t="s">
        <v>286</v>
      </c>
      <c r="FD54" s="132">
        <v>1.7064846416382253</v>
      </c>
      <c r="FE54" s="190">
        <v>0.86206896551724166</v>
      </c>
      <c r="FF54" s="132" t="s">
        <v>286</v>
      </c>
      <c r="FG54" s="132">
        <v>0.27100271002710025</v>
      </c>
      <c r="FH54" s="132">
        <v>3.088803088803088</v>
      </c>
      <c r="FI54" s="132" t="s">
        <v>286</v>
      </c>
      <c r="FJ54" s="190">
        <v>0.58651026392961847</v>
      </c>
      <c r="FK54" s="132">
        <v>1.6393442622950813</v>
      </c>
      <c r="FL54" s="132" t="s">
        <v>286</v>
      </c>
      <c r="FM54" s="132" t="s">
        <v>286</v>
      </c>
      <c r="FN54" s="132" t="s">
        <v>286</v>
      </c>
      <c r="FO54" s="190" t="s">
        <v>286</v>
      </c>
      <c r="FP54" s="132">
        <v>6.8493150684931479</v>
      </c>
      <c r="FQ54" s="132">
        <v>12.234042553191491</v>
      </c>
      <c r="FR54" s="132" t="s">
        <v>286</v>
      </c>
      <c r="FS54" s="132">
        <v>2.7210884353741496</v>
      </c>
      <c r="FT54" s="190">
        <v>4.3103448275862082</v>
      </c>
      <c r="FU54" s="132" t="s">
        <v>286</v>
      </c>
      <c r="FV54" s="132">
        <v>1.0869565217391299</v>
      </c>
      <c r="FW54" s="132">
        <v>5.0193050193050235</v>
      </c>
      <c r="FX54" s="132" t="s">
        <v>286</v>
      </c>
      <c r="FY54" s="190">
        <v>0.87976539589442859</v>
      </c>
      <c r="FZ54" s="132">
        <v>0.98684210526315808</v>
      </c>
      <c r="GA54" s="132" t="s">
        <v>286</v>
      </c>
      <c r="GB54" s="132" t="s">
        <v>286</v>
      </c>
      <c r="GC54" s="132" t="s">
        <v>286</v>
      </c>
      <c r="GD54" s="190" t="s">
        <v>286</v>
      </c>
      <c r="GE54" s="132" t="s">
        <v>286</v>
      </c>
      <c r="GF54" s="132" t="s">
        <v>286</v>
      </c>
      <c r="GG54" s="132" t="s">
        <v>286</v>
      </c>
      <c r="GH54" s="132" t="s">
        <v>286</v>
      </c>
      <c r="GI54" s="190" t="s">
        <v>286</v>
      </c>
      <c r="GJ54" s="132" t="s">
        <v>286</v>
      </c>
      <c r="GK54" s="132">
        <v>2.7100271002710024</v>
      </c>
      <c r="GL54" s="132">
        <v>5.4054054054054079</v>
      </c>
      <c r="GM54" s="197" t="s">
        <v>286</v>
      </c>
      <c r="GN54" s="190">
        <v>0.87976539589442893</v>
      </c>
      <c r="GO54" s="132">
        <v>1.9736842105263153</v>
      </c>
      <c r="GP54" s="132" t="s">
        <v>286</v>
      </c>
      <c r="GQ54" s="132" t="s">
        <v>286</v>
      </c>
      <c r="GR54" s="132" t="s">
        <v>286</v>
      </c>
      <c r="GS54" s="190" t="s">
        <v>286</v>
      </c>
      <c r="GT54" s="132" t="s">
        <v>286</v>
      </c>
      <c r="GU54" s="132" t="s">
        <v>286</v>
      </c>
      <c r="GV54" s="132" t="s">
        <v>286</v>
      </c>
      <c r="GW54" s="132" t="s">
        <v>286</v>
      </c>
      <c r="GX54" s="190" t="s">
        <v>286</v>
      </c>
      <c r="GY54" s="190" t="s">
        <v>286</v>
      </c>
      <c r="GZ54" s="190">
        <v>1.8970189701897049</v>
      </c>
      <c r="HA54" s="190">
        <v>7.722007722007719</v>
      </c>
      <c r="HB54" s="190" t="s">
        <v>286</v>
      </c>
      <c r="HC54" s="190">
        <v>2.6315789473684226</v>
      </c>
      <c r="HD54" s="190">
        <v>3.9473684210526288</v>
      </c>
      <c r="HE54" s="190" t="s">
        <v>286</v>
      </c>
      <c r="HF54" s="190" t="s">
        <v>286</v>
      </c>
      <c r="HG54" s="190" t="s">
        <v>286</v>
      </c>
      <c r="HH54" s="190" t="s">
        <v>286</v>
      </c>
      <c r="HI54" s="190" t="s">
        <v>286</v>
      </c>
      <c r="HJ54" s="190" t="s">
        <v>286</v>
      </c>
      <c r="HK54" s="190" t="s">
        <v>286</v>
      </c>
      <c r="HL54" s="132" t="s">
        <v>286</v>
      </c>
      <c r="HM54" s="132" t="s">
        <v>286</v>
      </c>
      <c r="HN54" s="132" t="s">
        <v>286</v>
      </c>
      <c r="HO54" s="132">
        <v>1.6304347826086956</v>
      </c>
      <c r="HP54" s="190">
        <v>10.038610038610043</v>
      </c>
      <c r="HQ54" s="132" t="s">
        <v>286</v>
      </c>
      <c r="HR54" s="132">
        <v>3.8123167155425213</v>
      </c>
      <c r="HS54" s="132">
        <v>5.921052631578946</v>
      </c>
      <c r="HT54" s="196" t="s">
        <v>286</v>
      </c>
      <c r="HU54" s="190">
        <v>5.5408970976253284</v>
      </c>
      <c r="HV54" s="192">
        <v>1.6949152542372892</v>
      </c>
      <c r="HW54" s="192" t="s">
        <v>286</v>
      </c>
      <c r="HX54" s="192">
        <v>5.479452054794522</v>
      </c>
      <c r="HY54" s="192">
        <v>6.914893617021276</v>
      </c>
      <c r="HZ54" s="192" t="s">
        <v>286</v>
      </c>
      <c r="IA54" s="192">
        <v>2.3728813559322055</v>
      </c>
      <c r="IB54" s="192">
        <v>2.5862068965517238</v>
      </c>
      <c r="IC54" s="192" t="s">
        <v>286</v>
      </c>
      <c r="ID54" s="192">
        <v>1.3586956521739129</v>
      </c>
      <c r="IE54" s="192">
        <v>6.5384615384615401</v>
      </c>
      <c r="IF54" s="192" t="s">
        <v>286</v>
      </c>
      <c r="IG54" s="192">
        <v>1.169590643274854</v>
      </c>
      <c r="IH54" s="192">
        <v>2.3102310231023111</v>
      </c>
      <c r="II54" s="192">
        <v>5.3097345132743392</v>
      </c>
      <c r="IJ54" s="192">
        <v>6.878306878306879</v>
      </c>
      <c r="IK54" s="192">
        <v>4.2735042735042752</v>
      </c>
      <c r="IL54" s="192">
        <v>2.4615384615384617</v>
      </c>
      <c r="IM54" s="192">
        <v>9.8976109215017072</v>
      </c>
      <c r="IN54" s="192">
        <v>11.764705882352944</v>
      </c>
      <c r="IO54" s="192">
        <v>2.5125628140703533</v>
      </c>
      <c r="IP54" s="192">
        <v>6.4846416382252601</v>
      </c>
      <c r="IQ54" s="192">
        <v>6.4655172413793105</v>
      </c>
      <c r="IR54" s="192">
        <v>1.1940298507462688</v>
      </c>
      <c r="IS54" s="192" t="s">
        <v>286</v>
      </c>
      <c r="IT54" s="192" t="s">
        <v>286</v>
      </c>
      <c r="IU54" s="192">
        <v>0.85227272727272707</v>
      </c>
      <c r="IV54" s="192" t="s">
        <v>286</v>
      </c>
      <c r="IW54" s="192" t="s">
        <v>286</v>
      </c>
      <c r="IX54" s="192" t="str">
        <f t="shared" si="65"/>
        <v>--</v>
      </c>
      <c r="IY54" s="192" t="str">
        <f t="shared" si="65"/>
        <v>--</v>
      </c>
      <c r="IZ54" s="192" t="str">
        <f t="shared" si="65"/>
        <v>--</v>
      </c>
      <c r="JA54" s="192" t="str">
        <f t="shared" si="65"/>
        <v>--</v>
      </c>
      <c r="JB54" s="192" t="str">
        <f t="shared" si="65"/>
        <v>--</v>
      </c>
      <c r="JC54" s="243">
        <v>3.7037037037037002</v>
      </c>
      <c r="JD54" s="243">
        <v>10.084033613445399</v>
      </c>
      <c r="JE54" s="243">
        <v>14.009661835748799</v>
      </c>
      <c r="JF54" s="243">
        <v>2.7607361963190198</v>
      </c>
      <c r="JG54" s="243">
        <v>5.9936908517350203</v>
      </c>
      <c r="JH54" s="243">
        <v>5.2173913043478297</v>
      </c>
      <c r="JI54" s="243">
        <v>1.34680134680135</v>
      </c>
      <c r="JJ54" s="243">
        <v>3.3613445378151301</v>
      </c>
      <c r="JK54" s="243">
        <v>7.2463768115942004</v>
      </c>
      <c r="JL54" s="243">
        <v>1.84615384615385</v>
      </c>
      <c r="JM54" s="243">
        <v>2.20820189274448</v>
      </c>
      <c r="JN54" s="243">
        <v>3.9130434782608701</v>
      </c>
      <c r="JO54" s="219">
        <v>9.1216216216216299</v>
      </c>
      <c r="JP54" s="219">
        <v>19.915254237288199</v>
      </c>
      <c r="JQ54" s="219">
        <v>26.829268292682901</v>
      </c>
      <c r="JR54" s="219">
        <v>5.5555555555555598</v>
      </c>
      <c r="JS54" s="219">
        <v>13.461538461538501</v>
      </c>
      <c r="JT54" s="219">
        <v>26.905829596412602</v>
      </c>
      <c r="JU54" s="219">
        <v>5.4054054054054097</v>
      </c>
      <c r="JV54" s="219">
        <v>17.796610169491501</v>
      </c>
      <c r="JW54" s="219">
        <v>16.425120772946901</v>
      </c>
      <c r="JX54" s="219">
        <v>4.0247678018575801</v>
      </c>
      <c r="JY54" s="219">
        <v>7.6923076923076898</v>
      </c>
      <c r="JZ54" s="219">
        <v>21.973094170403598</v>
      </c>
      <c r="KA54" s="223">
        <v>0.34013605442176897</v>
      </c>
      <c r="KB54" s="219">
        <v>3.0303030303030298</v>
      </c>
      <c r="KC54" s="223">
        <v>0.99009900990098998</v>
      </c>
      <c r="KD54" s="219">
        <v>1.2345679012345701</v>
      </c>
      <c r="KE54" s="219">
        <v>1.92926045016077</v>
      </c>
      <c r="KF54" s="219">
        <v>0</v>
      </c>
      <c r="KG54" s="219">
        <v>1.0204081632653099</v>
      </c>
      <c r="KH54" s="219">
        <v>3.47826086956522</v>
      </c>
      <c r="KI54" s="219">
        <v>2.4752475247524801</v>
      </c>
      <c r="KJ54" s="219">
        <v>1.5432098765432101</v>
      </c>
      <c r="KK54" s="219">
        <v>1.2861736334405101</v>
      </c>
      <c r="KL54" s="219">
        <v>2.71493212669683</v>
      </c>
      <c r="KM54" s="223">
        <v>0.68027210884353795</v>
      </c>
      <c r="KN54" s="219">
        <v>3.0434782608695601</v>
      </c>
      <c r="KO54" s="219">
        <v>3</v>
      </c>
      <c r="KP54" s="219">
        <v>1.5432098765432101</v>
      </c>
      <c r="KQ54" s="219">
        <v>1.2820512820512799</v>
      </c>
      <c r="KR54" s="219">
        <v>0</v>
      </c>
      <c r="KS54" s="219">
        <v>0</v>
      </c>
      <c r="KT54" s="219">
        <v>1.73913043478261</v>
      </c>
      <c r="KU54" s="219">
        <v>2.98507462686567</v>
      </c>
      <c r="KV54" s="219">
        <v>1.54798761609907</v>
      </c>
      <c r="KW54" s="223">
        <v>0.96463022508038698</v>
      </c>
      <c r="KX54" s="223">
        <v>0.90497737556561098</v>
      </c>
      <c r="KY54" s="219">
        <v>0</v>
      </c>
      <c r="KZ54" s="219">
        <v>0</v>
      </c>
      <c r="LA54" s="223">
        <v>0.49751243781094501</v>
      </c>
      <c r="LB54" s="223">
        <v>0.937500000000001</v>
      </c>
      <c r="LC54" s="219">
        <v>1.30293159609121</v>
      </c>
      <c r="LD54" s="219">
        <v>1.3574660633484199</v>
      </c>
      <c r="LE54" s="219">
        <v>0</v>
      </c>
      <c r="LF54" s="223">
        <v>0.86956521739130399</v>
      </c>
      <c r="LG54" s="219">
        <v>1.4925373134328399</v>
      </c>
      <c r="LH54" s="223">
        <v>0.937500000000001</v>
      </c>
      <c r="LI54" s="219">
        <v>1.2987012987013</v>
      </c>
      <c r="LJ54" s="219">
        <v>1.3574660633484199</v>
      </c>
      <c r="LK54" s="219">
        <v>0</v>
      </c>
      <c r="LL54" s="219">
        <v>2.1834061135371199</v>
      </c>
      <c r="LM54" s="219">
        <v>1.0050251256281399</v>
      </c>
      <c r="LN54" s="223">
        <v>0.92879256965944301</v>
      </c>
      <c r="LO54" s="223">
        <v>0.96153846153846201</v>
      </c>
      <c r="LP54" s="223">
        <v>0.90497737556561098</v>
      </c>
      <c r="LQ54" s="223">
        <v>0.34013605442176897</v>
      </c>
      <c r="LR54" s="219">
        <v>3.9301310043668098</v>
      </c>
      <c r="LS54" s="219">
        <v>6.0301507537688499</v>
      </c>
      <c r="LT54" s="219">
        <v>1.2383900928792599</v>
      </c>
      <c r="LU54" s="219">
        <v>2.2435897435897401</v>
      </c>
      <c r="LV54" s="219">
        <v>4.0723981900452504</v>
      </c>
      <c r="LW54" s="223">
        <v>0.34013605442176897</v>
      </c>
      <c r="LX54" s="219">
        <v>1.73913043478261</v>
      </c>
      <c r="LY54" s="219">
        <v>3.5175879396984899</v>
      </c>
      <c r="LZ54" s="219">
        <v>3.09597523219814</v>
      </c>
      <c r="MA54" s="219">
        <v>2.5641025641025599</v>
      </c>
      <c r="MB54" s="219">
        <v>2.2624434389140302</v>
      </c>
      <c r="MC54" s="219">
        <v>0</v>
      </c>
      <c r="MD54" s="223">
        <v>0.87336244541484698</v>
      </c>
      <c r="ME54" s="219">
        <v>2.0100502512562799</v>
      </c>
      <c r="MF54" s="219">
        <v>1.2345679012345701</v>
      </c>
      <c r="MG54" s="219">
        <v>1.2861736334405101</v>
      </c>
      <c r="MH54" s="223">
        <v>0.90497737556561098</v>
      </c>
      <c r="MI54" s="190" t="str">
        <f t="shared" si="66"/>
        <v>--</v>
      </c>
      <c r="MJ54" s="190" t="str">
        <f t="shared" si="66"/>
        <v>--</v>
      </c>
      <c r="MK54" s="190" t="str">
        <f t="shared" si="66"/>
        <v>--</v>
      </c>
      <c r="ML54" s="190" t="str">
        <f t="shared" si="66"/>
        <v>--</v>
      </c>
      <c r="MM54" s="190" t="str">
        <f t="shared" si="66"/>
        <v>--</v>
      </c>
      <c r="MN54" s="190" t="str">
        <f t="shared" si="66"/>
        <v>--</v>
      </c>
      <c r="MO54" s="190" t="str">
        <f t="shared" si="66"/>
        <v>--</v>
      </c>
      <c r="MP54" s="190" t="str">
        <f t="shared" si="66"/>
        <v>--</v>
      </c>
      <c r="MQ54" s="190" t="str">
        <f t="shared" si="66"/>
        <v>--</v>
      </c>
      <c r="MR54" s="190" t="str">
        <f t="shared" si="66"/>
        <v>--</v>
      </c>
      <c r="MS54" s="190" t="str">
        <f t="shared" si="67"/>
        <v>--</v>
      </c>
      <c r="MT54" s="190" t="str">
        <f t="shared" si="67"/>
        <v>--</v>
      </c>
      <c r="MU54" s="190" t="str">
        <f t="shared" si="67"/>
        <v>--</v>
      </c>
      <c r="MV54" s="190" t="str">
        <f t="shared" si="67"/>
        <v>--</v>
      </c>
      <c r="MW54" s="190" t="str">
        <f t="shared" si="67"/>
        <v>--</v>
      </c>
      <c r="MX54" s="190" t="str">
        <f t="shared" si="67"/>
        <v>--</v>
      </c>
      <c r="MY54" s="190" t="str">
        <f t="shared" si="67"/>
        <v>--</v>
      </c>
      <c r="MZ54" s="190" t="str">
        <f t="shared" si="67"/>
        <v>--</v>
      </c>
      <c r="NA54" s="190" t="str">
        <f t="shared" si="67"/>
        <v>--</v>
      </c>
      <c r="NB54" s="190" t="str">
        <f t="shared" si="67"/>
        <v>--</v>
      </c>
      <c r="NC54" s="190" t="str">
        <f t="shared" si="68"/>
        <v>--</v>
      </c>
      <c r="ND54" s="190" t="str">
        <f t="shared" si="68"/>
        <v>--</v>
      </c>
      <c r="NE54" s="190" t="str">
        <f t="shared" si="68"/>
        <v>--</v>
      </c>
      <c r="NF54" s="190" t="str">
        <f t="shared" si="68"/>
        <v>--</v>
      </c>
      <c r="NG54" s="190" t="str">
        <f t="shared" si="68"/>
        <v>--</v>
      </c>
      <c r="NH54" s="190" t="str">
        <f t="shared" si="68"/>
        <v>--</v>
      </c>
      <c r="NI54" s="190" t="str">
        <f t="shared" si="68"/>
        <v>--</v>
      </c>
      <c r="NJ54" s="190" t="str">
        <f t="shared" si="68"/>
        <v>--</v>
      </c>
      <c r="NL54" s="378" t="str">
        <f t="shared" si="4"/>
        <v>--</v>
      </c>
      <c r="NM54" s="381">
        <v>2.6490066225165547</v>
      </c>
      <c r="NN54" s="381">
        <v>7.9439252336448627</v>
      </c>
      <c r="NO54" s="381">
        <v>4.6979865771812079</v>
      </c>
      <c r="NP54" s="378" t="str">
        <f t="shared" si="5"/>
        <v>--</v>
      </c>
      <c r="NQ54" s="381">
        <v>1.1764705882352942</v>
      </c>
      <c r="NR54" s="378" t="str">
        <f t="shared" si="6"/>
        <v>--</v>
      </c>
      <c r="NS54" s="381">
        <v>2.8571428571428563</v>
      </c>
      <c r="NT54" s="378" t="str">
        <f t="shared" si="7"/>
        <v>--</v>
      </c>
      <c r="NU54" s="381">
        <v>14.885496183206103</v>
      </c>
      <c r="NV54" s="378" t="str">
        <f t="shared" si="8"/>
        <v>--</v>
      </c>
      <c r="NW54" s="381">
        <v>1.3888888888888895</v>
      </c>
      <c r="NX54" s="378" t="str">
        <f t="shared" si="9"/>
        <v>--</v>
      </c>
      <c r="NY54" s="381">
        <v>3.0812324929972008</v>
      </c>
      <c r="NZ54" s="378" t="str">
        <f t="shared" si="10"/>
        <v>--</v>
      </c>
      <c r="OA54" s="381">
        <v>22.812499999999993</v>
      </c>
      <c r="OB54" s="378" t="str">
        <f t="shared" si="11"/>
        <v>--</v>
      </c>
      <c r="OC54" s="378" t="str">
        <f t="shared" si="11"/>
        <v>--</v>
      </c>
      <c r="OD54" s="381">
        <v>2.3569023569023573</v>
      </c>
      <c r="OE54" s="381">
        <v>5.4621848739495809</v>
      </c>
      <c r="OF54" s="381">
        <v>9.1346153846153904</v>
      </c>
      <c r="OG54" s="378" t="str">
        <f t="shared" ref="OG54:OL69" si="69">"--"</f>
        <v>--</v>
      </c>
      <c r="OH54" s="378" t="str">
        <f t="shared" si="69"/>
        <v>--</v>
      </c>
      <c r="OI54" s="378" t="str">
        <f t="shared" si="69"/>
        <v>--</v>
      </c>
      <c r="OJ54" s="381">
        <v>1.2269938650306751</v>
      </c>
      <c r="OK54" s="381">
        <v>1.261829652996846</v>
      </c>
      <c r="OL54" s="381">
        <v>3.4782608695652182</v>
      </c>
      <c r="OM54" s="378" t="str">
        <f t="shared" ref="OM54:OP69" si="70">"--"</f>
        <v>--</v>
      </c>
      <c r="ON54" s="378" t="str">
        <f t="shared" si="70"/>
        <v>--</v>
      </c>
      <c r="OO54" s="378" t="str">
        <f t="shared" si="70"/>
        <v>--</v>
      </c>
      <c r="OP54" s="381">
        <v>0.66889632107023433</v>
      </c>
      <c r="OQ54" s="381">
        <v>2.3696682464454986</v>
      </c>
      <c r="OR54" s="381">
        <v>4.7297297297297298</v>
      </c>
      <c r="OS54" s="378" t="str">
        <f t="shared" ref="OS54:OU69" si="71">"--"</f>
        <v>--</v>
      </c>
      <c r="OT54" s="378" t="str">
        <f t="shared" si="71"/>
        <v>--</v>
      </c>
      <c r="OU54" s="381">
        <v>0.66666666666666685</v>
      </c>
      <c r="OV54" s="381">
        <v>2.857142857142859</v>
      </c>
      <c r="OW54" s="381">
        <v>2.6845637583892623</v>
      </c>
      <c r="OX54" s="378" t="str">
        <f t="shared" si="15"/>
        <v>--</v>
      </c>
      <c r="OY54" s="381">
        <v>4.307692307692311</v>
      </c>
      <c r="OZ54" s="381">
        <v>10.410094637223972</v>
      </c>
      <c r="PA54" s="381">
        <v>12.173913043478267</v>
      </c>
      <c r="PB54" s="378" t="str">
        <f t="shared" si="16"/>
        <v>--</v>
      </c>
      <c r="PC54" s="381">
        <v>17.549668874172191</v>
      </c>
      <c r="PD54" s="381">
        <v>34.112149532710291</v>
      </c>
      <c r="PE54" s="381">
        <v>33.333333333333321</v>
      </c>
      <c r="PF54" s="378" t="str">
        <f t="shared" si="17"/>
        <v>--</v>
      </c>
      <c r="PG54" s="381">
        <v>11.258278145695364</v>
      </c>
      <c r="PH54" s="381">
        <v>23.696682464454973</v>
      </c>
      <c r="PI54" s="381">
        <v>24.324324324324319</v>
      </c>
      <c r="PJ54" s="378" t="str">
        <f t="shared" si="18"/>
        <v>--</v>
      </c>
      <c r="PK54" s="381">
        <v>8.2508250825082463</v>
      </c>
      <c r="PL54" s="381">
        <v>18.309859154929601</v>
      </c>
      <c r="PM54" s="381">
        <v>16.216216216216218</v>
      </c>
      <c r="PN54" s="378" t="str">
        <f t="shared" si="19"/>
        <v>--</v>
      </c>
      <c r="PO54" s="381">
        <v>1.6722408026755857</v>
      </c>
      <c r="PP54" s="381">
        <v>2.3923444976076564</v>
      </c>
      <c r="PQ54" s="381">
        <v>1.3422818791946312</v>
      </c>
      <c r="PR54" s="378" t="str">
        <f t="shared" si="20"/>
        <v>--</v>
      </c>
      <c r="PS54" s="381">
        <v>2.6666666666666687</v>
      </c>
      <c r="PT54" s="381">
        <v>6.6985645933014384</v>
      </c>
      <c r="PU54" s="381">
        <v>5.3691275167785255</v>
      </c>
      <c r="PV54" s="378" t="str">
        <f t="shared" si="21"/>
        <v>--</v>
      </c>
      <c r="PW54" s="381">
        <v>2.0066889632107019</v>
      </c>
      <c r="PX54" s="381">
        <v>3.8277511961722515</v>
      </c>
      <c r="PY54" s="381">
        <v>2.7027027027027022</v>
      </c>
      <c r="PZ54" s="378" t="str">
        <f t="shared" si="22"/>
        <v>--</v>
      </c>
      <c r="QA54" s="381">
        <v>1.0033444816053516</v>
      </c>
      <c r="QB54" s="381">
        <v>2.4038461538461546</v>
      </c>
      <c r="QC54" s="381">
        <v>4.0816326530612255</v>
      </c>
      <c r="QD54" s="378" t="str">
        <f t="shared" si="23"/>
        <v>--</v>
      </c>
      <c r="QE54" s="381">
        <v>0.337837837837838</v>
      </c>
      <c r="QF54" s="381">
        <v>1.970443349753694</v>
      </c>
      <c r="QG54" s="381">
        <v>3.4482758620689662</v>
      </c>
      <c r="QH54" s="378" t="str">
        <f t="shared" si="24"/>
        <v>--</v>
      </c>
      <c r="QI54" s="381">
        <v>1.0101010101010108</v>
      </c>
      <c r="QJ54" s="381">
        <v>1.9323671497584551</v>
      </c>
      <c r="QK54" s="381">
        <v>2.7397260273972615</v>
      </c>
    </row>
    <row r="55" spans="1:453" x14ac:dyDescent="0.25">
      <c r="A55" s="114">
        <v>51</v>
      </c>
      <c r="B55" s="93" t="s">
        <v>51</v>
      </c>
      <c r="C55" s="189">
        <v>7.4074074074074083</v>
      </c>
      <c r="D55" s="189">
        <v>37.500000000000007</v>
      </c>
      <c r="E55" s="189">
        <v>49.038461538461533</v>
      </c>
      <c r="F55" s="189">
        <v>4.3956043956043942</v>
      </c>
      <c r="G55" s="189">
        <v>29.687499999999993</v>
      </c>
      <c r="H55" s="189">
        <v>35.483870967741936</v>
      </c>
      <c r="I55" s="189">
        <v>0</v>
      </c>
      <c r="J55" s="189">
        <v>18.75</v>
      </c>
      <c r="K55" s="189">
        <v>47.252747252747248</v>
      </c>
      <c r="L55" s="189">
        <v>0</v>
      </c>
      <c r="M55" s="190">
        <v>14.035087719298245</v>
      </c>
      <c r="N55" s="190">
        <v>35.294117647058826</v>
      </c>
      <c r="O55" s="190">
        <v>0</v>
      </c>
      <c r="P55" s="190">
        <v>2.3809523809523805</v>
      </c>
      <c r="Q55" s="190">
        <v>26.315789473684205</v>
      </c>
      <c r="R55" s="190" t="s">
        <v>286</v>
      </c>
      <c r="S55" s="190" t="s">
        <v>286</v>
      </c>
      <c r="T55" s="190" t="s">
        <v>286</v>
      </c>
      <c r="U55" s="190">
        <v>3.2608695652173929</v>
      </c>
      <c r="V55" s="190">
        <v>32.558139534883743</v>
      </c>
      <c r="W55" s="190">
        <v>36.55913978494624</v>
      </c>
      <c r="X55" s="190">
        <v>0</v>
      </c>
      <c r="Y55" s="190">
        <v>18.75</v>
      </c>
      <c r="Z55" s="190">
        <v>45.454545454545453</v>
      </c>
      <c r="AA55" s="190">
        <v>0</v>
      </c>
      <c r="AB55" s="132">
        <v>12.280701754385966</v>
      </c>
      <c r="AC55" s="132">
        <v>34.615384615384613</v>
      </c>
      <c r="AD55" s="132">
        <v>0</v>
      </c>
      <c r="AE55" s="132">
        <v>7.142857142857145</v>
      </c>
      <c r="AF55" s="190">
        <v>26.315789473684205</v>
      </c>
      <c r="AG55" s="189">
        <v>0</v>
      </c>
      <c r="AH55" s="189">
        <v>6.2500000000000018</v>
      </c>
      <c r="AI55" s="191">
        <v>15.384615384615385</v>
      </c>
      <c r="AJ55" s="191">
        <v>0</v>
      </c>
      <c r="AK55" s="190">
        <v>5.4687500000000027</v>
      </c>
      <c r="AL55" s="190">
        <v>8.6021505376344098</v>
      </c>
      <c r="AM55" s="190">
        <v>0</v>
      </c>
      <c r="AN55" s="190">
        <v>5.2083333333333357</v>
      </c>
      <c r="AO55" s="190">
        <v>14.28571428571429</v>
      </c>
      <c r="AP55" s="190">
        <v>0</v>
      </c>
      <c r="AQ55" s="190">
        <v>0</v>
      </c>
      <c r="AR55" s="190">
        <v>0</v>
      </c>
      <c r="AS55" s="190">
        <v>0</v>
      </c>
      <c r="AT55" s="190">
        <v>0</v>
      </c>
      <c r="AU55" s="190">
        <v>7.8947368421052637</v>
      </c>
      <c r="AV55" s="190" t="s">
        <v>286</v>
      </c>
      <c r="AW55" s="190" t="s">
        <v>286</v>
      </c>
      <c r="AX55" s="132" t="s">
        <v>286</v>
      </c>
      <c r="AY55" s="132" t="s">
        <v>286</v>
      </c>
      <c r="AZ55" s="132" t="s">
        <v>286</v>
      </c>
      <c r="BA55" s="132" t="s">
        <v>286</v>
      </c>
      <c r="BB55" s="190" t="s">
        <v>286</v>
      </c>
      <c r="BC55" s="132" t="s">
        <v>286</v>
      </c>
      <c r="BD55" s="132" t="s">
        <v>286</v>
      </c>
      <c r="BE55" s="132">
        <v>0</v>
      </c>
      <c r="BF55" s="132">
        <v>0</v>
      </c>
      <c r="BG55" s="190">
        <v>5.7692307692307701</v>
      </c>
      <c r="BH55" s="132">
        <v>0</v>
      </c>
      <c r="BI55" s="132">
        <v>4.761904761904761</v>
      </c>
      <c r="BJ55" s="132">
        <v>15.789473684210527</v>
      </c>
      <c r="BK55" s="132">
        <v>2.3255813953488369</v>
      </c>
      <c r="BL55" s="190">
        <v>17.142857142857142</v>
      </c>
      <c r="BM55" s="132">
        <v>19.801980198019805</v>
      </c>
      <c r="BN55" s="192">
        <v>2.2471910112359543</v>
      </c>
      <c r="BO55" s="192">
        <v>24.8</v>
      </c>
      <c r="BP55" s="192">
        <v>15.384615384615387</v>
      </c>
      <c r="BQ55" s="190">
        <v>0</v>
      </c>
      <c r="BR55" s="132">
        <v>17.582417582417584</v>
      </c>
      <c r="BS55" s="132">
        <v>28.571428571428569</v>
      </c>
      <c r="BT55" s="132">
        <v>0</v>
      </c>
      <c r="BU55" s="190">
        <v>3.6363636363636358</v>
      </c>
      <c r="BV55" s="132">
        <v>25</v>
      </c>
      <c r="BW55" s="132">
        <v>0</v>
      </c>
      <c r="BX55" s="132">
        <v>9.7560975609756078</v>
      </c>
      <c r="BY55" s="190">
        <v>36.842105263157904</v>
      </c>
      <c r="BZ55" s="132">
        <v>0</v>
      </c>
      <c r="CA55" s="132">
        <v>8.571428571428573</v>
      </c>
      <c r="CB55" s="132">
        <v>12.871287128712872</v>
      </c>
      <c r="CC55" s="190">
        <v>0</v>
      </c>
      <c r="CD55" s="132">
        <v>14.400000000000006</v>
      </c>
      <c r="CE55" s="132">
        <v>10.989010989010989</v>
      </c>
      <c r="CF55" s="132">
        <v>0</v>
      </c>
      <c r="CG55" s="190">
        <v>8.7912087912087902</v>
      </c>
      <c r="CH55" s="132">
        <v>19.78021978021977</v>
      </c>
      <c r="CI55" s="132">
        <v>0</v>
      </c>
      <c r="CJ55" s="132">
        <v>1.8181818181818179</v>
      </c>
      <c r="CK55" s="132">
        <v>17.30769230769231</v>
      </c>
      <c r="CL55" s="132">
        <v>0</v>
      </c>
      <c r="CM55" s="132">
        <v>4.8780487804878039</v>
      </c>
      <c r="CN55" s="132">
        <v>18.421052631578952</v>
      </c>
      <c r="CO55" s="132">
        <v>5.3435114503816781</v>
      </c>
      <c r="CP55" s="190">
        <v>14.285714285714283</v>
      </c>
      <c r="CQ55" s="132">
        <v>6.8627450980392153</v>
      </c>
      <c r="CR55" s="132">
        <v>4.4943820224719087</v>
      </c>
      <c r="CS55" s="192">
        <v>14.400000000000002</v>
      </c>
      <c r="CT55" s="192">
        <v>3.2967032967032965</v>
      </c>
      <c r="CU55" s="190">
        <v>1.9801980198019795</v>
      </c>
      <c r="CV55" s="132">
        <v>10.869565217391301</v>
      </c>
      <c r="CW55" s="132">
        <v>6.5217391304347814</v>
      </c>
      <c r="CX55" s="192">
        <v>1.9607843137254901</v>
      </c>
      <c r="CY55" s="192">
        <v>1.8181818181818179</v>
      </c>
      <c r="CZ55" s="190">
        <v>2.0408163265306123</v>
      </c>
      <c r="DA55" s="132">
        <v>0</v>
      </c>
      <c r="DB55" s="132">
        <v>0</v>
      </c>
      <c r="DC55" s="192">
        <v>2.7777777777777772</v>
      </c>
      <c r="DD55" s="192" t="s">
        <v>286</v>
      </c>
      <c r="DE55" s="190">
        <v>10.476190476190478</v>
      </c>
      <c r="DF55" s="132">
        <v>7.9207920792079198</v>
      </c>
      <c r="DG55" s="132" t="s">
        <v>286</v>
      </c>
      <c r="DH55" s="192">
        <v>3.2000000000000006</v>
      </c>
      <c r="DI55" s="192">
        <v>3.2967032967032974</v>
      </c>
      <c r="DJ55" s="190" t="s">
        <v>286</v>
      </c>
      <c r="DK55" s="132">
        <v>2.1739130434782603</v>
      </c>
      <c r="DL55" s="132">
        <v>2.1739130434782608</v>
      </c>
      <c r="DM55" s="132" t="s">
        <v>286</v>
      </c>
      <c r="DN55" s="132">
        <v>0</v>
      </c>
      <c r="DO55" s="190">
        <v>2.0408163265306123</v>
      </c>
      <c r="DP55" s="132" t="s">
        <v>286</v>
      </c>
      <c r="DQ55" s="132">
        <v>0</v>
      </c>
      <c r="DR55" s="132">
        <v>0</v>
      </c>
      <c r="DS55" s="132" t="s">
        <v>286</v>
      </c>
      <c r="DT55" s="190" t="s">
        <v>286</v>
      </c>
      <c r="DU55" s="194" t="s">
        <v>286</v>
      </c>
      <c r="DV55" s="194" t="s">
        <v>286</v>
      </c>
      <c r="DW55" s="192">
        <v>2.4</v>
      </c>
      <c r="DX55" s="194">
        <v>0</v>
      </c>
      <c r="DY55" s="190" t="s">
        <v>286</v>
      </c>
      <c r="DZ55" s="190">
        <v>4.3478260869565233</v>
      </c>
      <c r="EA55" s="190">
        <v>1.0869565217391302</v>
      </c>
      <c r="EB55" s="190" t="s">
        <v>286</v>
      </c>
      <c r="EC55" s="190">
        <v>0</v>
      </c>
      <c r="ED55" s="190">
        <v>2.0408163265306123</v>
      </c>
      <c r="EE55" s="190" t="s">
        <v>286</v>
      </c>
      <c r="EF55" s="190">
        <v>0</v>
      </c>
      <c r="EG55" s="190">
        <v>0</v>
      </c>
      <c r="EH55" s="190" t="s">
        <v>286</v>
      </c>
      <c r="EI55" s="190">
        <v>9.5238095238095237</v>
      </c>
      <c r="EJ55" s="190">
        <v>6.9306930693069306</v>
      </c>
      <c r="EK55" s="190" t="s">
        <v>286</v>
      </c>
      <c r="EL55" s="132">
        <v>4.8000000000000016</v>
      </c>
      <c r="EM55" s="132">
        <v>2.1978021978021971</v>
      </c>
      <c r="EN55" s="132" t="s">
        <v>286</v>
      </c>
      <c r="EO55" s="132">
        <v>5.4347826086956523</v>
      </c>
      <c r="EP55" s="190">
        <v>1.0869565217391302</v>
      </c>
      <c r="EQ55" s="132" t="s">
        <v>286</v>
      </c>
      <c r="ER55" s="132">
        <v>0</v>
      </c>
      <c r="ES55" s="132">
        <v>2.0408163265306123</v>
      </c>
      <c r="ET55" s="132" t="s">
        <v>286</v>
      </c>
      <c r="EU55" s="190">
        <v>0</v>
      </c>
      <c r="EV55" s="132">
        <v>0</v>
      </c>
      <c r="EW55" s="132" t="s">
        <v>286</v>
      </c>
      <c r="EX55" s="132">
        <v>9.5238095238095273</v>
      </c>
      <c r="EY55" s="132">
        <v>3.9603960396039608</v>
      </c>
      <c r="EZ55" s="190" t="s">
        <v>286</v>
      </c>
      <c r="FA55" s="132">
        <v>4.8</v>
      </c>
      <c r="FB55" s="132">
        <v>2.1978021978021971</v>
      </c>
      <c r="FC55" s="132" t="s">
        <v>286</v>
      </c>
      <c r="FD55" s="132">
        <v>3.2608695652173916</v>
      </c>
      <c r="FE55" s="190">
        <v>1.0989010989010985</v>
      </c>
      <c r="FF55" s="132" t="s">
        <v>286</v>
      </c>
      <c r="FG55" s="132">
        <v>0</v>
      </c>
      <c r="FH55" s="132">
        <v>2.0408163265306123</v>
      </c>
      <c r="FI55" s="132" t="s">
        <v>286</v>
      </c>
      <c r="FJ55" s="190">
        <v>0</v>
      </c>
      <c r="FK55" s="132">
        <v>0</v>
      </c>
      <c r="FL55" s="132" t="s">
        <v>286</v>
      </c>
      <c r="FM55" s="132" t="s">
        <v>286</v>
      </c>
      <c r="FN55" s="132" t="s">
        <v>286</v>
      </c>
      <c r="FO55" s="190" t="s">
        <v>286</v>
      </c>
      <c r="FP55" s="132">
        <v>4</v>
      </c>
      <c r="FQ55" s="132">
        <v>2.1978021978021971</v>
      </c>
      <c r="FR55" s="132" t="s">
        <v>286</v>
      </c>
      <c r="FS55" s="132">
        <v>8.695652173913043</v>
      </c>
      <c r="FT55" s="190">
        <v>3.296703296703297</v>
      </c>
      <c r="FU55" s="132" t="s">
        <v>286</v>
      </c>
      <c r="FV55" s="132">
        <v>0</v>
      </c>
      <c r="FW55" s="132">
        <v>2.0408163265306123</v>
      </c>
      <c r="FX55" s="132" t="s">
        <v>286</v>
      </c>
      <c r="FY55" s="190">
        <v>0</v>
      </c>
      <c r="FZ55" s="132">
        <v>0</v>
      </c>
      <c r="GA55" s="132" t="s">
        <v>286</v>
      </c>
      <c r="GB55" s="132" t="s">
        <v>286</v>
      </c>
      <c r="GC55" s="132" t="s">
        <v>286</v>
      </c>
      <c r="GD55" s="190" t="s">
        <v>286</v>
      </c>
      <c r="GE55" s="132" t="s">
        <v>286</v>
      </c>
      <c r="GF55" s="132" t="s">
        <v>286</v>
      </c>
      <c r="GG55" s="132" t="s">
        <v>286</v>
      </c>
      <c r="GH55" s="132" t="s">
        <v>286</v>
      </c>
      <c r="GI55" s="190" t="s">
        <v>286</v>
      </c>
      <c r="GJ55" s="132" t="s">
        <v>286</v>
      </c>
      <c r="GK55" s="132">
        <v>1.8181818181818179</v>
      </c>
      <c r="GL55" s="132">
        <v>2.0408163265306123</v>
      </c>
      <c r="GM55" s="197" t="s">
        <v>286</v>
      </c>
      <c r="GN55" s="190">
        <v>0</v>
      </c>
      <c r="GO55" s="132">
        <v>0</v>
      </c>
      <c r="GP55" s="132" t="s">
        <v>286</v>
      </c>
      <c r="GQ55" s="132" t="s">
        <v>286</v>
      </c>
      <c r="GR55" s="132" t="s">
        <v>286</v>
      </c>
      <c r="GS55" s="190" t="s">
        <v>286</v>
      </c>
      <c r="GT55" s="132" t="s">
        <v>286</v>
      </c>
      <c r="GU55" s="132" t="s">
        <v>286</v>
      </c>
      <c r="GV55" s="132" t="s">
        <v>286</v>
      </c>
      <c r="GW55" s="132" t="s">
        <v>286</v>
      </c>
      <c r="GX55" s="190" t="s">
        <v>286</v>
      </c>
      <c r="GY55" s="190" t="s">
        <v>286</v>
      </c>
      <c r="GZ55" s="190">
        <v>0</v>
      </c>
      <c r="HA55" s="190">
        <v>4.0816326530612246</v>
      </c>
      <c r="HB55" s="190" t="s">
        <v>286</v>
      </c>
      <c r="HC55" s="190">
        <v>0</v>
      </c>
      <c r="HD55" s="190">
        <v>2.7777777777777772</v>
      </c>
      <c r="HE55" s="190" t="s">
        <v>286</v>
      </c>
      <c r="HF55" s="190" t="s">
        <v>286</v>
      </c>
      <c r="HG55" s="190" t="s">
        <v>286</v>
      </c>
      <c r="HH55" s="190" t="s">
        <v>286</v>
      </c>
      <c r="HI55" s="190" t="s">
        <v>286</v>
      </c>
      <c r="HJ55" s="190" t="s">
        <v>286</v>
      </c>
      <c r="HK55" s="190" t="s">
        <v>286</v>
      </c>
      <c r="HL55" s="132" t="s">
        <v>286</v>
      </c>
      <c r="HM55" s="132" t="s">
        <v>286</v>
      </c>
      <c r="HN55" s="132" t="s">
        <v>286</v>
      </c>
      <c r="HO55" s="132">
        <v>1.8181818181818179</v>
      </c>
      <c r="HP55" s="190">
        <v>4.0816326530612246</v>
      </c>
      <c r="HQ55" s="132" t="s">
        <v>286</v>
      </c>
      <c r="HR55" s="132">
        <v>0</v>
      </c>
      <c r="HS55" s="132">
        <v>2.7777777777777772</v>
      </c>
      <c r="HT55" s="196" t="s">
        <v>286</v>
      </c>
      <c r="HU55" s="190">
        <v>6.6666666666666696</v>
      </c>
      <c r="HV55" s="192">
        <v>3.9603960396039608</v>
      </c>
      <c r="HW55" s="192" t="s">
        <v>286</v>
      </c>
      <c r="HX55" s="192">
        <v>4.8000000000000016</v>
      </c>
      <c r="HY55" s="192">
        <v>0</v>
      </c>
      <c r="HZ55" s="192" t="s">
        <v>286</v>
      </c>
      <c r="IA55" s="192">
        <v>4.3478260869565215</v>
      </c>
      <c r="IB55" s="192">
        <v>7.6923076923076934</v>
      </c>
      <c r="IC55" s="192" t="s">
        <v>286</v>
      </c>
      <c r="ID55" s="192">
        <v>0</v>
      </c>
      <c r="IE55" s="192">
        <v>4.0816326530612246</v>
      </c>
      <c r="IF55" s="192" t="s">
        <v>286</v>
      </c>
      <c r="IG55" s="192">
        <v>0</v>
      </c>
      <c r="IH55" s="192">
        <v>2.7777777777777772</v>
      </c>
      <c r="II55" s="192">
        <v>2.3255813953488378</v>
      </c>
      <c r="IJ55" s="192">
        <v>7.6190476190476168</v>
      </c>
      <c r="IK55" s="192">
        <v>4.9504950495049505</v>
      </c>
      <c r="IL55" s="192">
        <v>1.1235955056179774</v>
      </c>
      <c r="IM55" s="192">
        <v>11.290322580645167</v>
      </c>
      <c r="IN55" s="192">
        <v>3.2967032967032974</v>
      </c>
      <c r="IO55" s="192">
        <v>0</v>
      </c>
      <c r="IP55" s="192">
        <v>8.6956521739130466</v>
      </c>
      <c r="IQ55" s="192">
        <v>15.384615384615383</v>
      </c>
      <c r="IR55" s="198">
        <v>0</v>
      </c>
      <c r="IS55" s="192" t="s">
        <v>286</v>
      </c>
      <c r="IT55" s="192" t="s">
        <v>286</v>
      </c>
      <c r="IU55" s="192">
        <v>0</v>
      </c>
      <c r="IV55" s="192" t="s">
        <v>286</v>
      </c>
      <c r="IW55" s="192" t="s">
        <v>286</v>
      </c>
      <c r="IX55" s="192" t="str">
        <f t="shared" ref="IX55:JB64" si="72">"--"</f>
        <v>--</v>
      </c>
      <c r="IY55" s="192" t="str">
        <f t="shared" si="72"/>
        <v>--</v>
      </c>
      <c r="IZ55" s="192" t="str">
        <f t="shared" si="72"/>
        <v>--</v>
      </c>
      <c r="JA55" s="192" t="str">
        <f t="shared" si="72"/>
        <v>--</v>
      </c>
      <c r="JB55" s="192" t="str">
        <f t="shared" si="72"/>
        <v>--</v>
      </c>
      <c r="JC55" s="243">
        <v>2.8571428571428599</v>
      </c>
      <c r="JD55" s="243">
        <v>8.5714285714285694</v>
      </c>
      <c r="JE55" s="243">
        <v>22.388059701492502</v>
      </c>
      <c r="JF55" s="243">
        <v>10.958904109589</v>
      </c>
      <c r="JG55" s="243">
        <v>10.126582278480999</v>
      </c>
      <c r="JH55" s="243">
        <v>10.6666666666667</v>
      </c>
      <c r="JI55" s="243">
        <v>4.28571428571429</v>
      </c>
      <c r="JJ55" s="243">
        <v>8.5714285714285694</v>
      </c>
      <c r="JK55" s="243">
        <v>16.417910447761201</v>
      </c>
      <c r="JL55" s="243">
        <v>2.7397260273972601</v>
      </c>
      <c r="JM55" s="243">
        <v>7.59493670886076</v>
      </c>
      <c r="JN55" s="243">
        <v>5.3333333333333304</v>
      </c>
      <c r="JO55" s="219">
        <v>2.8571428571428599</v>
      </c>
      <c r="JP55" s="219">
        <v>12.8571428571429</v>
      </c>
      <c r="JQ55" s="219">
        <v>20.8955223880597</v>
      </c>
      <c r="JR55" s="219">
        <v>9.5890410958904102</v>
      </c>
      <c r="JS55" s="219">
        <v>7.59493670886076</v>
      </c>
      <c r="JT55" s="219">
        <v>9.3333333333333304</v>
      </c>
      <c r="JU55" s="219">
        <v>2.8571428571428599</v>
      </c>
      <c r="JV55" s="219">
        <v>4.28571428571429</v>
      </c>
      <c r="JW55" s="219">
        <v>13.4328358208955</v>
      </c>
      <c r="JX55" s="219">
        <v>8.2191780821917799</v>
      </c>
      <c r="JY55" s="219">
        <v>2.5316455696202498</v>
      </c>
      <c r="JZ55" s="219">
        <v>4</v>
      </c>
      <c r="KA55" s="219">
        <v>0</v>
      </c>
      <c r="KB55" s="219">
        <v>2.8571428571428599</v>
      </c>
      <c r="KC55" s="219">
        <v>0</v>
      </c>
      <c r="KD55" s="219">
        <v>0</v>
      </c>
      <c r="KE55" s="219">
        <v>1.2820512820512799</v>
      </c>
      <c r="KF55" s="219">
        <v>1.3333333333333299</v>
      </c>
      <c r="KG55" s="219">
        <v>1.4285714285714299</v>
      </c>
      <c r="KH55" s="219">
        <v>2.8571428571428599</v>
      </c>
      <c r="KI55" s="219">
        <v>1.4925373134328399</v>
      </c>
      <c r="KJ55" s="219">
        <v>0</v>
      </c>
      <c r="KK55" s="219">
        <v>1.26582278481013</v>
      </c>
      <c r="KL55" s="219">
        <v>2.6666666666666701</v>
      </c>
      <c r="KM55" s="219">
        <v>0</v>
      </c>
      <c r="KN55" s="219">
        <v>1.4285714285714299</v>
      </c>
      <c r="KO55" s="219">
        <v>0</v>
      </c>
      <c r="KP55" s="219">
        <v>0</v>
      </c>
      <c r="KQ55" s="219">
        <v>1.26582278481013</v>
      </c>
      <c r="KR55" s="219">
        <v>0</v>
      </c>
      <c r="KS55" s="219">
        <v>0</v>
      </c>
      <c r="KT55" s="219">
        <v>1.4285714285714299</v>
      </c>
      <c r="KU55" s="219">
        <v>0</v>
      </c>
      <c r="KV55" s="219">
        <v>0</v>
      </c>
      <c r="KW55" s="219">
        <v>0</v>
      </c>
      <c r="KX55" s="219">
        <v>0</v>
      </c>
      <c r="KY55" s="219">
        <v>0</v>
      </c>
      <c r="KZ55" s="219">
        <v>0</v>
      </c>
      <c r="LA55" s="219">
        <v>0</v>
      </c>
      <c r="LB55" s="219">
        <v>0</v>
      </c>
      <c r="LC55" s="219">
        <v>0</v>
      </c>
      <c r="LD55" s="219">
        <v>0</v>
      </c>
      <c r="LE55" s="219">
        <v>0</v>
      </c>
      <c r="LF55" s="219">
        <v>1.4285714285714299</v>
      </c>
      <c r="LG55" s="219">
        <v>0</v>
      </c>
      <c r="LH55" s="219">
        <v>0</v>
      </c>
      <c r="LI55" s="219">
        <v>0</v>
      </c>
      <c r="LJ55" s="219">
        <v>0</v>
      </c>
      <c r="LK55" s="219">
        <v>0</v>
      </c>
      <c r="LL55" s="219">
        <v>1.4285714285714299</v>
      </c>
      <c r="LM55" s="219">
        <v>0</v>
      </c>
      <c r="LN55" s="219">
        <v>0</v>
      </c>
      <c r="LO55" s="219">
        <v>0</v>
      </c>
      <c r="LP55" s="219">
        <v>1.3333333333333299</v>
      </c>
      <c r="LQ55" s="219">
        <v>0</v>
      </c>
      <c r="LR55" s="219">
        <v>1.4285714285714299</v>
      </c>
      <c r="LS55" s="219">
        <v>0</v>
      </c>
      <c r="LT55" s="219">
        <v>0</v>
      </c>
      <c r="LU55" s="219">
        <v>0</v>
      </c>
      <c r="LV55" s="219">
        <v>2.6666666666666701</v>
      </c>
      <c r="LW55" s="219">
        <v>0</v>
      </c>
      <c r="LX55" s="219">
        <v>1.4285714285714299</v>
      </c>
      <c r="LY55" s="219">
        <v>0</v>
      </c>
      <c r="LZ55" s="219">
        <v>2.7397260273972601</v>
      </c>
      <c r="MA55" s="219">
        <v>1.26582278481013</v>
      </c>
      <c r="MB55" s="219">
        <v>4</v>
      </c>
      <c r="MC55" s="219">
        <v>0</v>
      </c>
      <c r="MD55" s="219">
        <v>1.4285714285714299</v>
      </c>
      <c r="ME55" s="219">
        <v>0</v>
      </c>
      <c r="MF55" s="219">
        <v>0</v>
      </c>
      <c r="MG55" s="219">
        <v>0</v>
      </c>
      <c r="MH55" s="219">
        <v>0</v>
      </c>
      <c r="MI55" s="190" t="str">
        <f t="shared" ref="MI55:MR64" si="73">"--"</f>
        <v>--</v>
      </c>
      <c r="MJ55" s="190" t="str">
        <f t="shared" si="73"/>
        <v>--</v>
      </c>
      <c r="MK55" s="190" t="str">
        <f t="shared" si="73"/>
        <v>--</v>
      </c>
      <c r="ML55" s="190" t="str">
        <f t="shared" si="73"/>
        <v>--</v>
      </c>
      <c r="MM55" s="190" t="str">
        <f t="shared" si="73"/>
        <v>--</v>
      </c>
      <c r="MN55" s="190" t="str">
        <f t="shared" si="73"/>
        <v>--</v>
      </c>
      <c r="MO55" s="190" t="str">
        <f t="shared" si="73"/>
        <v>--</v>
      </c>
      <c r="MP55" s="190" t="str">
        <f t="shared" si="73"/>
        <v>--</v>
      </c>
      <c r="MQ55" s="190" t="str">
        <f t="shared" si="73"/>
        <v>--</v>
      </c>
      <c r="MR55" s="190" t="str">
        <f t="shared" si="73"/>
        <v>--</v>
      </c>
      <c r="MS55" s="190" t="str">
        <f t="shared" ref="MS55:NB64" si="74">"--"</f>
        <v>--</v>
      </c>
      <c r="MT55" s="190" t="str">
        <f t="shared" si="74"/>
        <v>--</v>
      </c>
      <c r="MU55" s="190" t="str">
        <f t="shared" si="74"/>
        <v>--</v>
      </c>
      <c r="MV55" s="190" t="str">
        <f t="shared" si="74"/>
        <v>--</v>
      </c>
      <c r="MW55" s="190" t="str">
        <f t="shared" si="74"/>
        <v>--</v>
      </c>
      <c r="MX55" s="190" t="str">
        <f t="shared" si="74"/>
        <v>--</v>
      </c>
      <c r="MY55" s="190" t="str">
        <f t="shared" si="74"/>
        <v>--</v>
      </c>
      <c r="MZ55" s="190" t="str">
        <f t="shared" si="74"/>
        <v>--</v>
      </c>
      <c r="NA55" s="190" t="str">
        <f t="shared" si="74"/>
        <v>--</v>
      </c>
      <c r="NB55" s="190" t="str">
        <f t="shared" si="74"/>
        <v>--</v>
      </c>
      <c r="NC55" s="190" t="str">
        <f t="shared" ref="NC55:NJ64" si="75">"--"</f>
        <v>--</v>
      </c>
      <c r="ND55" s="190" t="str">
        <f t="shared" si="75"/>
        <v>--</v>
      </c>
      <c r="NE55" s="190" t="str">
        <f t="shared" si="75"/>
        <v>--</v>
      </c>
      <c r="NF55" s="190" t="str">
        <f t="shared" si="75"/>
        <v>--</v>
      </c>
      <c r="NG55" s="190" t="str">
        <f t="shared" si="75"/>
        <v>--</v>
      </c>
      <c r="NH55" s="190" t="str">
        <f t="shared" si="75"/>
        <v>--</v>
      </c>
      <c r="NI55" s="190" t="str">
        <f t="shared" si="75"/>
        <v>--</v>
      </c>
      <c r="NJ55" s="190" t="str">
        <f t="shared" si="75"/>
        <v>--</v>
      </c>
      <c r="NL55" s="378" t="str">
        <f t="shared" si="4"/>
        <v>--</v>
      </c>
      <c r="NM55" s="381">
        <v>1.4492753623188404</v>
      </c>
      <c r="NN55" s="381">
        <v>2.9850746268656714</v>
      </c>
      <c r="NO55" s="381">
        <v>4.5454545454545441</v>
      </c>
      <c r="NP55" s="378" t="str">
        <f t="shared" si="5"/>
        <v>--</v>
      </c>
      <c r="NQ55" s="381">
        <v>0</v>
      </c>
      <c r="NR55" s="378" t="str">
        <f t="shared" si="6"/>
        <v>--</v>
      </c>
      <c r="NS55" s="381">
        <v>1.7543859649122806</v>
      </c>
      <c r="NT55" s="378" t="str">
        <f t="shared" si="7"/>
        <v>--</v>
      </c>
      <c r="NU55" s="381">
        <v>1.9230769230769229</v>
      </c>
      <c r="NV55" s="378" t="str">
        <f t="shared" si="8"/>
        <v>--</v>
      </c>
      <c r="NW55" s="381">
        <v>0</v>
      </c>
      <c r="NX55" s="378" t="str">
        <f t="shared" si="9"/>
        <v>--</v>
      </c>
      <c r="NY55" s="381">
        <v>2.3809523809523805</v>
      </c>
      <c r="NZ55" s="378" t="str">
        <f t="shared" si="10"/>
        <v>--</v>
      </c>
      <c r="OA55" s="381">
        <v>15.789473684210524</v>
      </c>
      <c r="OB55" s="378" t="str">
        <f t="shared" si="11"/>
        <v>--</v>
      </c>
      <c r="OC55" s="378" t="str">
        <f t="shared" si="11"/>
        <v>--</v>
      </c>
      <c r="OD55" s="381">
        <v>1.4285714285714284</v>
      </c>
      <c r="OE55" s="381">
        <v>5.7142857142857135</v>
      </c>
      <c r="OF55" s="381">
        <v>10.447761194029853</v>
      </c>
      <c r="OG55" s="378" t="str">
        <f t="shared" si="69"/>
        <v>--</v>
      </c>
      <c r="OH55" s="378" t="str">
        <f t="shared" si="69"/>
        <v>--</v>
      </c>
      <c r="OI55" s="378" t="str">
        <f t="shared" si="69"/>
        <v>--</v>
      </c>
      <c r="OJ55" s="381">
        <v>1.3698630136986301</v>
      </c>
      <c r="OK55" s="381">
        <v>6.3291139240506329</v>
      </c>
      <c r="OL55" s="381">
        <v>5.333333333333333</v>
      </c>
      <c r="OM55" s="378" t="str">
        <f t="shared" si="70"/>
        <v>--</v>
      </c>
      <c r="ON55" s="378" t="str">
        <f t="shared" si="70"/>
        <v>--</v>
      </c>
      <c r="OO55" s="378" t="str">
        <f t="shared" si="70"/>
        <v>--</v>
      </c>
      <c r="OP55" s="381">
        <v>1.4492753623188404</v>
      </c>
      <c r="OQ55" s="381">
        <v>0</v>
      </c>
      <c r="OR55" s="381">
        <v>0</v>
      </c>
      <c r="OS55" s="378" t="str">
        <f t="shared" si="71"/>
        <v>--</v>
      </c>
      <c r="OT55" s="378" t="str">
        <f t="shared" si="71"/>
        <v>--</v>
      </c>
      <c r="OU55" s="381">
        <v>1.4492753623188404</v>
      </c>
      <c r="OV55" s="381">
        <v>0</v>
      </c>
      <c r="OW55" s="381">
        <v>7.6923076923076961</v>
      </c>
      <c r="OX55" s="378" t="str">
        <f t="shared" si="15"/>
        <v>--</v>
      </c>
      <c r="OY55" s="381">
        <v>2.7397260273972601</v>
      </c>
      <c r="OZ55" s="381">
        <v>11.392405063291141</v>
      </c>
      <c r="PA55" s="381">
        <v>17.333333333333339</v>
      </c>
      <c r="PB55" s="378" t="str">
        <f t="shared" si="16"/>
        <v>--</v>
      </c>
      <c r="PC55" s="381">
        <v>5.7971014492753623</v>
      </c>
      <c r="PD55" s="381">
        <v>8.9552238805970141</v>
      </c>
      <c r="PE55" s="381">
        <v>27.272727272727273</v>
      </c>
      <c r="PF55" s="378" t="str">
        <f t="shared" si="17"/>
        <v>--</v>
      </c>
      <c r="PG55" s="381">
        <v>1.4285714285714284</v>
      </c>
      <c r="PH55" s="381">
        <v>4.545454545454545</v>
      </c>
      <c r="PI55" s="381">
        <v>7.6923076923076961</v>
      </c>
      <c r="PJ55" s="378" t="str">
        <f t="shared" si="18"/>
        <v>--</v>
      </c>
      <c r="PK55" s="381">
        <v>0</v>
      </c>
      <c r="PL55" s="381">
        <v>2.9850746268656714</v>
      </c>
      <c r="PM55" s="381">
        <v>7.5757575757575761</v>
      </c>
      <c r="PN55" s="378" t="str">
        <f t="shared" si="19"/>
        <v>--</v>
      </c>
      <c r="PO55" s="381">
        <v>1.5151515151515154</v>
      </c>
      <c r="PP55" s="381">
        <v>1.4925373134328357</v>
      </c>
      <c r="PQ55" s="381">
        <v>0</v>
      </c>
      <c r="PR55" s="378" t="str">
        <f t="shared" si="20"/>
        <v>--</v>
      </c>
      <c r="PS55" s="381">
        <v>0</v>
      </c>
      <c r="PT55" s="381">
        <v>0</v>
      </c>
      <c r="PU55" s="381">
        <v>3.0303030303030298</v>
      </c>
      <c r="PV55" s="378" t="str">
        <f t="shared" si="21"/>
        <v>--</v>
      </c>
      <c r="PW55" s="381">
        <v>0</v>
      </c>
      <c r="PX55" s="381">
        <v>0</v>
      </c>
      <c r="PY55" s="381">
        <v>1.5151515151515149</v>
      </c>
      <c r="PZ55" s="378" t="str">
        <f t="shared" si="22"/>
        <v>--</v>
      </c>
      <c r="QA55" s="381">
        <v>0</v>
      </c>
      <c r="QB55" s="381">
        <v>0</v>
      </c>
      <c r="QC55" s="381">
        <v>3.0303030303030298</v>
      </c>
      <c r="QD55" s="378" t="str">
        <f t="shared" si="23"/>
        <v>--</v>
      </c>
      <c r="QE55" s="381">
        <v>0</v>
      </c>
      <c r="QF55" s="381">
        <v>0</v>
      </c>
      <c r="QG55" s="381">
        <v>0</v>
      </c>
      <c r="QH55" s="378" t="str">
        <f t="shared" si="24"/>
        <v>--</v>
      </c>
      <c r="QI55" s="381">
        <v>0</v>
      </c>
      <c r="QJ55" s="381">
        <v>0</v>
      </c>
      <c r="QK55" s="381">
        <v>1.5151515151515149</v>
      </c>
    </row>
    <row r="56" spans="1:453" ht="21" customHeight="1" x14ac:dyDescent="0.25">
      <c r="A56" s="114">
        <v>52</v>
      </c>
      <c r="B56" s="93" t="s">
        <v>52</v>
      </c>
      <c r="C56" s="189">
        <v>5.113636363636366</v>
      </c>
      <c r="D56" s="189">
        <v>25.000000000000007</v>
      </c>
      <c r="E56" s="189">
        <v>50.000000000000014</v>
      </c>
      <c r="F56" s="189">
        <v>2.3076923076923079</v>
      </c>
      <c r="G56" s="189">
        <v>14.965986394557829</v>
      </c>
      <c r="H56" s="189">
        <v>33.333333333333329</v>
      </c>
      <c r="I56" s="189">
        <v>3.5460992907801425</v>
      </c>
      <c r="J56" s="189">
        <v>14.379084967320265</v>
      </c>
      <c r="K56" s="189">
        <v>25.438596491228072</v>
      </c>
      <c r="L56" s="189">
        <v>3.9215686274509811</v>
      </c>
      <c r="M56" s="190">
        <v>18.000000000000014</v>
      </c>
      <c r="N56" s="190">
        <v>25.454545454545464</v>
      </c>
      <c r="O56" s="190">
        <v>0</v>
      </c>
      <c r="P56" s="190">
        <v>10.563380281690142</v>
      </c>
      <c r="Q56" s="190">
        <v>23.015873015873016</v>
      </c>
      <c r="R56" s="190" t="s">
        <v>286</v>
      </c>
      <c r="S56" s="190" t="s">
        <v>286</v>
      </c>
      <c r="T56" s="190" t="s">
        <v>286</v>
      </c>
      <c r="U56" s="190">
        <v>2.3076923076923079</v>
      </c>
      <c r="V56" s="190">
        <v>14.864864864864868</v>
      </c>
      <c r="W56" s="190">
        <v>37.068965517241402</v>
      </c>
      <c r="X56" s="190">
        <v>3.5460992907801425</v>
      </c>
      <c r="Y56" s="190">
        <v>16.883116883116877</v>
      </c>
      <c r="Z56" s="190">
        <v>23.684210526315795</v>
      </c>
      <c r="AA56" s="190">
        <v>2.6143790849673212</v>
      </c>
      <c r="AB56" s="132">
        <v>17.33333333333335</v>
      </c>
      <c r="AC56" s="132">
        <v>25.45454545454545</v>
      </c>
      <c r="AD56" s="132">
        <v>0</v>
      </c>
      <c r="AE56" s="132">
        <v>14.788732394366198</v>
      </c>
      <c r="AF56" s="190">
        <v>21.428571428571434</v>
      </c>
      <c r="AG56" s="189">
        <v>0.56818181818181845</v>
      </c>
      <c r="AH56" s="189">
        <v>12.142857142857139</v>
      </c>
      <c r="AI56" s="191">
        <v>19.178082191780817</v>
      </c>
      <c r="AJ56" s="191">
        <v>0.76923076923076905</v>
      </c>
      <c r="AK56" s="190">
        <v>5.4421768707483027</v>
      </c>
      <c r="AL56" s="190">
        <v>14.529914529914533</v>
      </c>
      <c r="AM56" s="190">
        <v>0.70921985815602828</v>
      </c>
      <c r="AN56" s="190">
        <v>4.5751633986928137</v>
      </c>
      <c r="AO56" s="190">
        <v>5.2631578947368416</v>
      </c>
      <c r="AP56" s="190">
        <v>0.65359477124183019</v>
      </c>
      <c r="AQ56" s="190">
        <v>4.6666666666666687</v>
      </c>
      <c r="AR56" s="190">
        <v>7.2727272727272734</v>
      </c>
      <c r="AS56" s="190">
        <v>0</v>
      </c>
      <c r="AT56" s="190">
        <v>1.4084507042253522</v>
      </c>
      <c r="AU56" s="190">
        <v>6.3492063492063462</v>
      </c>
      <c r="AV56" s="190" t="s">
        <v>286</v>
      </c>
      <c r="AW56" s="190" t="s">
        <v>286</v>
      </c>
      <c r="AX56" s="132" t="s">
        <v>286</v>
      </c>
      <c r="AY56" s="132" t="s">
        <v>286</v>
      </c>
      <c r="AZ56" s="132" t="s">
        <v>286</v>
      </c>
      <c r="BA56" s="132" t="s">
        <v>286</v>
      </c>
      <c r="BB56" s="190" t="s">
        <v>286</v>
      </c>
      <c r="BC56" s="132" t="s">
        <v>286</v>
      </c>
      <c r="BD56" s="132" t="s">
        <v>286</v>
      </c>
      <c r="BE56" s="132">
        <v>1.9607843137254901</v>
      </c>
      <c r="BF56" s="132">
        <v>10.000000000000007</v>
      </c>
      <c r="BG56" s="190">
        <v>11.711711711711715</v>
      </c>
      <c r="BH56" s="132">
        <v>0</v>
      </c>
      <c r="BI56" s="132">
        <v>2.0979020979020979</v>
      </c>
      <c r="BJ56" s="132">
        <v>7.200000000000002</v>
      </c>
      <c r="BK56" s="132">
        <v>2.4242424242424248</v>
      </c>
      <c r="BL56" s="190">
        <v>20.143884892086334</v>
      </c>
      <c r="BM56" s="132">
        <v>34.027777777777786</v>
      </c>
      <c r="BN56" s="192">
        <v>1.5999999999999996</v>
      </c>
      <c r="BO56" s="192">
        <v>20.567375886524818</v>
      </c>
      <c r="BP56" s="192">
        <v>28.69565217391305</v>
      </c>
      <c r="BQ56" s="190">
        <v>1.5151515151515154</v>
      </c>
      <c r="BR56" s="132">
        <v>14.68531468531469</v>
      </c>
      <c r="BS56" s="132">
        <v>18.421052631578945</v>
      </c>
      <c r="BT56" s="132">
        <v>4.5751633986928111</v>
      </c>
      <c r="BU56" s="190">
        <v>17.482517482517476</v>
      </c>
      <c r="BV56" s="132">
        <v>31.132075471698112</v>
      </c>
      <c r="BW56" s="132">
        <v>0</v>
      </c>
      <c r="BX56" s="132">
        <v>10.563380281690144</v>
      </c>
      <c r="BY56" s="190">
        <v>27.419354838709694</v>
      </c>
      <c r="BZ56" s="132">
        <v>0.6060606060606063</v>
      </c>
      <c r="CA56" s="132">
        <v>10.791366906474824</v>
      </c>
      <c r="CB56" s="132">
        <v>20.138888888888896</v>
      </c>
      <c r="CC56" s="190">
        <v>0.79999999999999982</v>
      </c>
      <c r="CD56" s="132">
        <v>13.475177304964539</v>
      </c>
      <c r="CE56" s="132">
        <v>20</v>
      </c>
      <c r="CF56" s="132">
        <v>0.75757575757575746</v>
      </c>
      <c r="CG56" s="190">
        <v>10.48951048951049</v>
      </c>
      <c r="CH56" s="132">
        <v>14.912280701754387</v>
      </c>
      <c r="CI56" s="132">
        <v>1.3157894736842108</v>
      </c>
      <c r="CJ56" s="132">
        <v>16.083916083916087</v>
      </c>
      <c r="CK56" s="132">
        <v>22.857142857142858</v>
      </c>
      <c r="CL56" s="132">
        <v>0</v>
      </c>
      <c r="CM56" s="132">
        <v>5.6338028169014107</v>
      </c>
      <c r="CN56" s="132">
        <v>17.741935483870979</v>
      </c>
      <c r="CO56" s="132">
        <v>4.938271604938274</v>
      </c>
      <c r="CP56" s="190">
        <v>7.8014184397163131</v>
      </c>
      <c r="CQ56" s="132">
        <v>2.7777777777777781</v>
      </c>
      <c r="CR56" s="132">
        <v>4.7999999999999989</v>
      </c>
      <c r="CS56" s="192">
        <v>7.6923076923076934</v>
      </c>
      <c r="CT56" s="192">
        <v>5.1282051282051295</v>
      </c>
      <c r="CU56" s="190">
        <v>3.7593984962406028</v>
      </c>
      <c r="CV56" s="132">
        <v>4.9295774647887329</v>
      </c>
      <c r="CW56" s="132">
        <v>1.7857142857142854</v>
      </c>
      <c r="CX56" s="192">
        <v>1.3793103448275863</v>
      </c>
      <c r="CY56" s="192">
        <v>5.2631578947368451</v>
      </c>
      <c r="CZ56" s="190">
        <v>3.8834951456310667</v>
      </c>
      <c r="DA56" s="132">
        <v>0</v>
      </c>
      <c r="DB56" s="132">
        <v>0.7142857142857143</v>
      </c>
      <c r="DC56" s="192">
        <v>3.278688524590164</v>
      </c>
      <c r="DD56" s="192" t="s">
        <v>286</v>
      </c>
      <c r="DE56" s="190">
        <v>9.9290780141843982</v>
      </c>
      <c r="DF56" s="132">
        <v>13.194444444444445</v>
      </c>
      <c r="DG56" s="132" t="s">
        <v>286</v>
      </c>
      <c r="DH56" s="192">
        <v>5.594405594405595</v>
      </c>
      <c r="DI56" s="192">
        <v>6.0869565217391308</v>
      </c>
      <c r="DJ56" s="190" t="s">
        <v>286</v>
      </c>
      <c r="DK56" s="132">
        <v>2.8169014084507045</v>
      </c>
      <c r="DL56" s="132">
        <v>2.7027027027027022</v>
      </c>
      <c r="DM56" s="132" t="s">
        <v>286</v>
      </c>
      <c r="DN56" s="132">
        <v>5.3030303030303054</v>
      </c>
      <c r="DO56" s="190">
        <v>4.8543689320388355</v>
      </c>
      <c r="DP56" s="132" t="s">
        <v>286</v>
      </c>
      <c r="DQ56" s="132">
        <v>2.1428571428571428</v>
      </c>
      <c r="DR56" s="132">
        <v>6.5573770491803307</v>
      </c>
      <c r="DS56" s="132" t="s">
        <v>286</v>
      </c>
      <c r="DT56" s="190" t="s">
        <v>286</v>
      </c>
      <c r="DU56" s="194" t="s">
        <v>286</v>
      </c>
      <c r="DV56" s="194" t="s">
        <v>286</v>
      </c>
      <c r="DW56" s="192">
        <v>4.8951048951048959</v>
      </c>
      <c r="DX56" s="194">
        <v>6.8965517241379324</v>
      </c>
      <c r="DY56" s="190" t="s">
        <v>286</v>
      </c>
      <c r="DZ56" s="190">
        <v>3.4965034965034958</v>
      </c>
      <c r="EA56" s="190">
        <v>3.6036036036036041</v>
      </c>
      <c r="EB56" s="190" t="s">
        <v>286</v>
      </c>
      <c r="EC56" s="190">
        <v>2.2727272727272729</v>
      </c>
      <c r="ED56" s="190">
        <v>1.9417475728155333</v>
      </c>
      <c r="EE56" s="190" t="s">
        <v>286</v>
      </c>
      <c r="EF56" s="190">
        <v>1.4285714285714286</v>
      </c>
      <c r="EG56" s="190">
        <v>7.4380165289256155</v>
      </c>
      <c r="EH56" s="190" t="s">
        <v>286</v>
      </c>
      <c r="EI56" s="190">
        <v>7.0921985815602868</v>
      </c>
      <c r="EJ56" s="190">
        <v>6.25</v>
      </c>
      <c r="EK56" s="190" t="s">
        <v>286</v>
      </c>
      <c r="EL56" s="132">
        <v>4.895104895104895</v>
      </c>
      <c r="EM56" s="132">
        <v>3.4482758620689657</v>
      </c>
      <c r="EN56" s="132" t="s">
        <v>286</v>
      </c>
      <c r="EO56" s="132">
        <v>4.8951048951048959</v>
      </c>
      <c r="EP56" s="190">
        <v>5.4054054054054079</v>
      </c>
      <c r="EQ56" s="132" t="s">
        <v>286</v>
      </c>
      <c r="ER56" s="132">
        <v>4.5801526717557257</v>
      </c>
      <c r="ES56" s="132">
        <v>5.8252427184466029</v>
      </c>
      <c r="ET56" s="132" t="s">
        <v>286</v>
      </c>
      <c r="EU56" s="190">
        <v>1.4285714285714286</v>
      </c>
      <c r="EV56" s="132">
        <v>4.9586776859504154</v>
      </c>
      <c r="EW56" s="132" t="s">
        <v>286</v>
      </c>
      <c r="EX56" s="132">
        <v>3.5460992907801425</v>
      </c>
      <c r="EY56" s="132">
        <v>4.166666666666667</v>
      </c>
      <c r="EZ56" s="190" t="s">
        <v>286</v>
      </c>
      <c r="FA56" s="132">
        <v>5.6338028169014107</v>
      </c>
      <c r="FB56" s="132">
        <v>2.5641025641025643</v>
      </c>
      <c r="FC56" s="132" t="s">
        <v>286</v>
      </c>
      <c r="FD56" s="132">
        <v>4.225352112676056</v>
      </c>
      <c r="FE56" s="190">
        <v>2.7027027027027022</v>
      </c>
      <c r="FF56" s="132" t="s">
        <v>286</v>
      </c>
      <c r="FG56" s="132">
        <v>1.5267175572519085</v>
      </c>
      <c r="FH56" s="132">
        <v>2.9126213592233015</v>
      </c>
      <c r="FI56" s="132" t="s">
        <v>286</v>
      </c>
      <c r="FJ56" s="190">
        <v>1.4285714285714286</v>
      </c>
      <c r="FK56" s="132">
        <v>3.3333333333333339</v>
      </c>
      <c r="FL56" s="132" t="s">
        <v>286</v>
      </c>
      <c r="FM56" s="132" t="s">
        <v>286</v>
      </c>
      <c r="FN56" s="132" t="s">
        <v>286</v>
      </c>
      <c r="FO56" s="190" t="s">
        <v>286</v>
      </c>
      <c r="FP56" s="132">
        <v>4.895104895104895</v>
      </c>
      <c r="FQ56" s="132">
        <v>4.3103448275862073</v>
      </c>
      <c r="FR56" s="132" t="s">
        <v>286</v>
      </c>
      <c r="FS56" s="132">
        <v>4.1958041958041958</v>
      </c>
      <c r="FT56" s="190">
        <v>3.6036036036036041</v>
      </c>
      <c r="FU56" s="132" t="s">
        <v>286</v>
      </c>
      <c r="FV56" s="132">
        <v>1.5151515151515154</v>
      </c>
      <c r="FW56" s="132">
        <v>2.9126213592233015</v>
      </c>
      <c r="FX56" s="132" t="s">
        <v>286</v>
      </c>
      <c r="FY56" s="190">
        <v>1.4285714285714286</v>
      </c>
      <c r="FZ56" s="132">
        <v>4.958677685950418</v>
      </c>
      <c r="GA56" s="132" t="s">
        <v>286</v>
      </c>
      <c r="GB56" s="132" t="s">
        <v>286</v>
      </c>
      <c r="GC56" s="132" t="s">
        <v>286</v>
      </c>
      <c r="GD56" s="190" t="s">
        <v>286</v>
      </c>
      <c r="GE56" s="132" t="s">
        <v>286</v>
      </c>
      <c r="GF56" s="132" t="s">
        <v>286</v>
      </c>
      <c r="GG56" s="132" t="s">
        <v>286</v>
      </c>
      <c r="GH56" s="132" t="s">
        <v>286</v>
      </c>
      <c r="GI56" s="190" t="s">
        <v>286</v>
      </c>
      <c r="GJ56" s="132" t="s">
        <v>286</v>
      </c>
      <c r="GK56" s="132">
        <v>5.3030303030303054</v>
      </c>
      <c r="GL56" s="132">
        <v>3.8834951456310667</v>
      </c>
      <c r="GM56" s="197" t="s">
        <v>286</v>
      </c>
      <c r="GN56" s="190">
        <v>0.7142857142857143</v>
      </c>
      <c r="GO56" s="132">
        <v>6.6115702479338889</v>
      </c>
      <c r="GP56" s="132" t="s">
        <v>286</v>
      </c>
      <c r="GQ56" s="132" t="s">
        <v>286</v>
      </c>
      <c r="GR56" s="132" t="s">
        <v>286</v>
      </c>
      <c r="GS56" s="190" t="s">
        <v>286</v>
      </c>
      <c r="GT56" s="132" t="s">
        <v>286</v>
      </c>
      <c r="GU56" s="132" t="s">
        <v>286</v>
      </c>
      <c r="GV56" s="132" t="s">
        <v>286</v>
      </c>
      <c r="GW56" s="132" t="s">
        <v>286</v>
      </c>
      <c r="GX56" s="190" t="s">
        <v>286</v>
      </c>
      <c r="GY56" s="190" t="s">
        <v>286</v>
      </c>
      <c r="GZ56" s="190">
        <v>9.9236641221374082</v>
      </c>
      <c r="HA56" s="190">
        <v>5.8252427184466038</v>
      </c>
      <c r="HB56" s="190" t="s">
        <v>286</v>
      </c>
      <c r="HC56" s="190">
        <v>0.71942446043165464</v>
      </c>
      <c r="HD56" s="190">
        <v>8.264462809917358</v>
      </c>
      <c r="HE56" s="190" t="s">
        <v>286</v>
      </c>
      <c r="HF56" s="190" t="s">
        <v>286</v>
      </c>
      <c r="HG56" s="190" t="s">
        <v>286</v>
      </c>
      <c r="HH56" s="190" t="s">
        <v>286</v>
      </c>
      <c r="HI56" s="190" t="s">
        <v>286</v>
      </c>
      <c r="HJ56" s="190" t="s">
        <v>286</v>
      </c>
      <c r="HK56" s="190" t="s">
        <v>286</v>
      </c>
      <c r="HL56" s="132" t="s">
        <v>286</v>
      </c>
      <c r="HM56" s="132" t="s">
        <v>286</v>
      </c>
      <c r="HN56" s="132" t="s">
        <v>286</v>
      </c>
      <c r="HO56" s="132">
        <v>6.9230769230769234</v>
      </c>
      <c r="HP56" s="190">
        <v>6.7961165048543695</v>
      </c>
      <c r="HQ56" s="132" t="s">
        <v>286</v>
      </c>
      <c r="HR56" s="132">
        <v>1.4285714285714286</v>
      </c>
      <c r="HS56" s="132">
        <v>9.0909090909090935</v>
      </c>
      <c r="HT56" s="196" t="s">
        <v>286</v>
      </c>
      <c r="HU56" s="190">
        <v>7.0921985815602877</v>
      </c>
      <c r="HV56" s="192">
        <v>2.7777777777777781</v>
      </c>
      <c r="HW56" s="192" t="s">
        <v>286</v>
      </c>
      <c r="HX56" s="192">
        <v>6.3829787234042543</v>
      </c>
      <c r="HY56" s="192">
        <v>5.2173913043478271</v>
      </c>
      <c r="HZ56" s="192" t="s">
        <v>286</v>
      </c>
      <c r="IA56" s="192">
        <v>3.52112676056338</v>
      </c>
      <c r="IB56" s="192">
        <v>4.5045045045045065</v>
      </c>
      <c r="IC56" s="192" t="s">
        <v>286</v>
      </c>
      <c r="ID56" s="192">
        <v>3.8167938931297702</v>
      </c>
      <c r="IE56" s="192">
        <v>2.9411764705882359</v>
      </c>
      <c r="IF56" s="192" t="s">
        <v>286</v>
      </c>
      <c r="IG56" s="192">
        <v>0.7142857142857143</v>
      </c>
      <c r="IH56" s="192">
        <v>7.3770491803278686</v>
      </c>
      <c r="II56" s="192">
        <v>2.4691358024691374</v>
      </c>
      <c r="IJ56" s="192">
        <v>10.000000000000004</v>
      </c>
      <c r="IK56" s="192">
        <v>4.1666666666666661</v>
      </c>
      <c r="IL56" s="192">
        <v>0.81300813008130068</v>
      </c>
      <c r="IM56" s="192">
        <v>9.8591549295774712</v>
      </c>
      <c r="IN56" s="192">
        <v>7.8260869565217392</v>
      </c>
      <c r="IO56" s="192">
        <v>1.4814814814814814</v>
      </c>
      <c r="IP56" s="192">
        <v>7.746478873239437</v>
      </c>
      <c r="IQ56" s="192">
        <v>7.20720720720721</v>
      </c>
      <c r="IR56" s="192">
        <v>1.3793103448275863</v>
      </c>
      <c r="IS56" s="192" t="s">
        <v>286</v>
      </c>
      <c r="IT56" s="192" t="s">
        <v>286</v>
      </c>
      <c r="IU56" s="192">
        <v>0</v>
      </c>
      <c r="IV56" s="192" t="s">
        <v>286</v>
      </c>
      <c r="IW56" s="192" t="s">
        <v>286</v>
      </c>
      <c r="IX56" s="192" t="str">
        <f t="shared" si="72"/>
        <v>--</v>
      </c>
      <c r="IY56" s="192" t="str">
        <f t="shared" si="72"/>
        <v>--</v>
      </c>
      <c r="IZ56" s="192" t="str">
        <f t="shared" si="72"/>
        <v>--</v>
      </c>
      <c r="JA56" s="192" t="str">
        <f t="shared" si="72"/>
        <v>--</v>
      </c>
      <c r="JB56" s="192" t="str">
        <f t="shared" si="72"/>
        <v>--</v>
      </c>
      <c r="JC56" s="243">
        <v>1.9047619047619</v>
      </c>
      <c r="JD56" s="247">
        <v>0.854700854700855</v>
      </c>
      <c r="JE56" s="243">
        <v>9.6153846153846203</v>
      </c>
      <c r="JF56" s="243">
        <v>1.2987012987013</v>
      </c>
      <c r="JG56" s="247">
        <v>0.86206896551724099</v>
      </c>
      <c r="JH56" s="243">
        <v>5.9523809523809499</v>
      </c>
      <c r="JI56" s="243">
        <v>1.9047619047619</v>
      </c>
      <c r="JJ56" s="243">
        <v>0</v>
      </c>
      <c r="JK56" s="243">
        <v>3.84615384615384</v>
      </c>
      <c r="JL56" s="243">
        <v>0</v>
      </c>
      <c r="JM56" s="247">
        <v>0.86206896551724099</v>
      </c>
      <c r="JN56" s="243">
        <v>4.7619047619047601</v>
      </c>
      <c r="JO56" s="219">
        <v>8.5714285714285694</v>
      </c>
      <c r="JP56" s="219">
        <v>6.83760683760684</v>
      </c>
      <c r="JQ56" s="219">
        <v>24.038461538461501</v>
      </c>
      <c r="JR56" s="219">
        <v>1.3071895424836599</v>
      </c>
      <c r="JS56" s="219">
        <v>5.1282051282051304</v>
      </c>
      <c r="JT56" s="219">
        <v>9.5238095238095202</v>
      </c>
      <c r="JU56" s="219">
        <v>5.71428571428571</v>
      </c>
      <c r="JV56" s="219">
        <v>3.41880341880342</v>
      </c>
      <c r="JW56" s="219">
        <v>14.4230769230769</v>
      </c>
      <c r="JX56" s="219">
        <v>1.3071895424836599</v>
      </c>
      <c r="JY56" s="219">
        <v>4.2735042735042699</v>
      </c>
      <c r="JZ56" s="219">
        <v>7.1428571428571503</v>
      </c>
      <c r="KA56" s="223">
        <v>0.952380952380952</v>
      </c>
      <c r="KB56" s="223">
        <v>0.854700854700855</v>
      </c>
      <c r="KC56" s="223">
        <v>0.96153846153846201</v>
      </c>
      <c r="KD56" s="219">
        <v>1.94805194805195</v>
      </c>
      <c r="KE56" s="219">
        <v>1.73913043478261</v>
      </c>
      <c r="KF56" s="219">
        <v>0</v>
      </c>
      <c r="KG56" s="219">
        <v>1.9047619047619</v>
      </c>
      <c r="KH56" s="219">
        <v>0</v>
      </c>
      <c r="KI56" s="223">
        <v>0.96153846153846201</v>
      </c>
      <c r="KJ56" s="223">
        <v>0.64935064935064901</v>
      </c>
      <c r="KK56" s="223">
        <v>0.86206896551724099</v>
      </c>
      <c r="KL56" s="219">
        <v>0</v>
      </c>
      <c r="KM56" s="219">
        <v>0</v>
      </c>
      <c r="KN56" s="219">
        <v>0</v>
      </c>
      <c r="KO56" s="223">
        <v>0.96153846153846201</v>
      </c>
      <c r="KP56" s="223">
        <v>0.64935064935064901</v>
      </c>
      <c r="KQ56" s="223">
        <v>0.86206896551724099</v>
      </c>
      <c r="KR56" s="219">
        <v>1.2048192771084301</v>
      </c>
      <c r="KS56" s="223">
        <v>0.952380952380952</v>
      </c>
      <c r="KT56" s="219">
        <v>0</v>
      </c>
      <c r="KU56" s="223">
        <v>0.96153846153846201</v>
      </c>
      <c r="KV56" s="223">
        <v>0.64935064935064901</v>
      </c>
      <c r="KW56" s="219">
        <v>0</v>
      </c>
      <c r="KX56" s="219">
        <v>0</v>
      </c>
      <c r="KY56" s="219">
        <v>0</v>
      </c>
      <c r="KZ56" s="219">
        <v>0</v>
      </c>
      <c r="LA56" s="223">
        <v>0.96153846153846201</v>
      </c>
      <c r="LB56" s="219">
        <v>0</v>
      </c>
      <c r="LC56" s="219">
        <v>0</v>
      </c>
      <c r="LD56" s="219">
        <v>0</v>
      </c>
      <c r="LE56" s="223">
        <v>0.952380952380952</v>
      </c>
      <c r="LF56" s="219">
        <v>0</v>
      </c>
      <c r="LG56" s="223">
        <v>0.96153846153846201</v>
      </c>
      <c r="LH56" s="219">
        <v>0</v>
      </c>
      <c r="LI56" s="219">
        <v>0</v>
      </c>
      <c r="LJ56" s="219">
        <v>0</v>
      </c>
      <c r="LK56" s="223">
        <v>0.952380952380952</v>
      </c>
      <c r="LL56" s="219">
        <v>0</v>
      </c>
      <c r="LM56" s="223">
        <v>0.96153846153846201</v>
      </c>
      <c r="LN56" s="223">
        <v>0.65359477124182996</v>
      </c>
      <c r="LO56" s="219">
        <v>0</v>
      </c>
      <c r="LP56" s="219">
        <v>0</v>
      </c>
      <c r="LQ56" s="223">
        <v>0.952380952380952</v>
      </c>
      <c r="LR56" s="223">
        <v>0.854700854700855</v>
      </c>
      <c r="LS56" s="223">
        <v>0.96153846153846201</v>
      </c>
      <c r="LT56" s="219">
        <v>0</v>
      </c>
      <c r="LU56" s="219">
        <v>0</v>
      </c>
      <c r="LV56" s="219">
        <v>1.2048192771084301</v>
      </c>
      <c r="LW56" s="223">
        <v>0.952380952380952</v>
      </c>
      <c r="LX56" s="219">
        <v>0</v>
      </c>
      <c r="LY56" s="223">
        <v>0.96153846153846201</v>
      </c>
      <c r="LZ56" s="219">
        <v>1.9607843137254899</v>
      </c>
      <c r="MA56" s="219">
        <v>2.60869565217391</v>
      </c>
      <c r="MB56" s="219">
        <v>1.2048192771084301</v>
      </c>
      <c r="MC56" s="219">
        <v>0</v>
      </c>
      <c r="MD56" s="219">
        <v>0</v>
      </c>
      <c r="ME56" s="223">
        <v>0.96153846153846201</v>
      </c>
      <c r="MF56" s="219">
        <v>0</v>
      </c>
      <c r="MG56" s="219">
        <v>0</v>
      </c>
      <c r="MH56" s="219">
        <v>1.2195121951219501</v>
      </c>
      <c r="MI56" s="190" t="str">
        <f t="shared" si="73"/>
        <v>--</v>
      </c>
      <c r="MJ56" s="190" t="str">
        <f t="shared" si="73"/>
        <v>--</v>
      </c>
      <c r="MK56" s="190" t="str">
        <f t="shared" si="73"/>
        <v>--</v>
      </c>
      <c r="ML56" s="190" t="str">
        <f t="shared" si="73"/>
        <v>--</v>
      </c>
      <c r="MM56" s="190" t="str">
        <f t="shared" si="73"/>
        <v>--</v>
      </c>
      <c r="MN56" s="190" t="str">
        <f t="shared" si="73"/>
        <v>--</v>
      </c>
      <c r="MO56" s="190" t="str">
        <f t="shared" si="73"/>
        <v>--</v>
      </c>
      <c r="MP56" s="190" t="str">
        <f t="shared" si="73"/>
        <v>--</v>
      </c>
      <c r="MQ56" s="190" t="str">
        <f t="shared" si="73"/>
        <v>--</v>
      </c>
      <c r="MR56" s="190" t="str">
        <f t="shared" si="73"/>
        <v>--</v>
      </c>
      <c r="MS56" s="190" t="str">
        <f t="shared" si="74"/>
        <v>--</v>
      </c>
      <c r="MT56" s="190" t="str">
        <f t="shared" si="74"/>
        <v>--</v>
      </c>
      <c r="MU56" s="190" t="str">
        <f t="shared" si="74"/>
        <v>--</v>
      </c>
      <c r="MV56" s="190" t="str">
        <f t="shared" si="74"/>
        <v>--</v>
      </c>
      <c r="MW56" s="190" t="str">
        <f t="shared" si="74"/>
        <v>--</v>
      </c>
      <c r="MX56" s="190" t="str">
        <f t="shared" si="74"/>
        <v>--</v>
      </c>
      <c r="MY56" s="190" t="str">
        <f t="shared" si="74"/>
        <v>--</v>
      </c>
      <c r="MZ56" s="190" t="str">
        <f t="shared" si="74"/>
        <v>--</v>
      </c>
      <c r="NA56" s="190" t="str">
        <f t="shared" si="74"/>
        <v>--</v>
      </c>
      <c r="NB56" s="190" t="str">
        <f t="shared" si="74"/>
        <v>--</v>
      </c>
      <c r="NC56" s="190" t="str">
        <f t="shared" si="75"/>
        <v>--</v>
      </c>
      <c r="ND56" s="190" t="str">
        <f t="shared" si="75"/>
        <v>--</v>
      </c>
      <c r="NE56" s="190" t="str">
        <f t="shared" si="75"/>
        <v>--</v>
      </c>
      <c r="NF56" s="190" t="str">
        <f t="shared" si="75"/>
        <v>--</v>
      </c>
      <c r="NG56" s="190" t="str">
        <f t="shared" si="75"/>
        <v>--</v>
      </c>
      <c r="NH56" s="190" t="str">
        <f t="shared" si="75"/>
        <v>--</v>
      </c>
      <c r="NI56" s="190" t="str">
        <f t="shared" si="75"/>
        <v>--</v>
      </c>
      <c r="NJ56" s="190" t="str">
        <f t="shared" si="75"/>
        <v>--</v>
      </c>
      <c r="NL56" s="378" t="str">
        <f t="shared" si="4"/>
        <v>--</v>
      </c>
      <c r="NM56" s="378" t="str">
        <f t="shared" si="4"/>
        <v>--</v>
      </c>
      <c r="NN56" s="381">
        <v>3.053435114503817</v>
      </c>
      <c r="NO56" s="381">
        <v>5.343511450381679</v>
      </c>
      <c r="NP56" s="378" t="str">
        <f t="shared" si="5"/>
        <v>--</v>
      </c>
      <c r="NQ56" s="381">
        <v>1.9607843137254901</v>
      </c>
      <c r="NR56" s="378" t="str">
        <f t="shared" si="6"/>
        <v>--</v>
      </c>
      <c r="NS56" s="381">
        <v>14.569536423841063</v>
      </c>
      <c r="NT56" s="378" t="str">
        <f t="shared" si="7"/>
        <v>--</v>
      </c>
      <c r="NU56" s="381">
        <v>14.545454545454541</v>
      </c>
      <c r="NV56" s="378" t="str">
        <f t="shared" si="8"/>
        <v>--</v>
      </c>
      <c r="NW56" s="381">
        <v>0</v>
      </c>
      <c r="NX56" s="378" t="str">
        <f t="shared" si="9"/>
        <v>--</v>
      </c>
      <c r="NY56" s="381">
        <v>2.1126760563380285</v>
      </c>
      <c r="NZ56" s="378" t="str">
        <f t="shared" si="10"/>
        <v>--</v>
      </c>
      <c r="OA56" s="381">
        <v>12.000000000000007</v>
      </c>
      <c r="OB56" s="378" t="str">
        <f t="shared" si="11"/>
        <v>--</v>
      </c>
      <c r="OC56" s="378" t="str">
        <f t="shared" si="11"/>
        <v>--</v>
      </c>
      <c r="OD56" s="381">
        <v>0.95238095238095233</v>
      </c>
      <c r="OE56" s="381">
        <v>0</v>
      </c>
      <c r="OF56" s="381">
        <v>7.6923076923076898</v>
      </c>
      <c r="OG56" s="378" t="str">
        <f t="shared" si="69"/>
        <v>--</v>
      </c>
      <c r="OH56" s="378" t="str">
        <f t="shared" si="69"/>
        <v>--</v>
      </c>
      <c r="OI56" s="378" t="str">
        <f t="shared" si="69"/>
        <v>--</v>
      </c>
      <c r="OJ56" s="381">
        <v>0.64935064935064934</v>
      </c>
      <c r="OK56" s="381">
        <v>0</v>
      </c>
      <c r="OL56" s="381">
        <v>1.19047619047619</v>
      </c>
      <c r="OM56" s="378" t="str">
        <f t="shared" si="70"/>
        <v>--</v>
      </c>
      <c r="ON56" s="378" t="str">
        <f t="shared" si="70"/>
        <v>--</v>
      </c>
      <c r="OO56" s="378" t="str">
        <f t="shared" si="70"/>
        <v>--</v>
      </c>
      <c r="OP56" s="378" t="str">
        <f t="shared" si="70"/>
        <v>--</v>
      </c>
      <c r="OQ56" s="381">
        <v>3.0534351145038174</v>
      </c>
      <c r="OR56" s="381">
        <v>3.8167938931297698</v>
      </c>
      <c r="OS56" s="378" t="str">
        <f t="shared" si="71"/>
        <v>--</v>
      </c>
      <c r="OT56" s="378" t="str">
        <f t="shared" si="71"/>
        <v>--</v>
      </c>
      <c r="OU56" s="378" t="str">
        <f t="shared" si="71"/>
        <v>--</v>
      </c>
      <c r="OV56" s="381">
        <v>1.5267175572519085</v>
      </c>
      <c r="OW56" s="381">
        <v>3.0534351145038183</v>
      </c>
      <c r="OX56" s="378" t="str">
        <f t="shared" si="15"/>
        <v>--</v>
      </c>
      <c r="OY56" s="381">
        <v>1.948051948051948</v>
      </c>
      <c r="OZ56" s="381">
        <v>6.8965517241379324</v>
      </c>
      <c r="PA56" s="381">
        <v>9.5238095238095255</v>
      </c>
      <c r="PB56" s="378" t="str">
        <f t="shared" si="16"/>
        <v>--</v>
      </c>
      <c r="PC56" s="378" t="str">
        <f t="shared" si="16"/>
        <v>--</v>
      </c>
      <c r="PD56" s="381">
        <v>10.000000000000004</v>
      </c>
      <c r="PE56" s="381">
        <v>20.000000000000007</v>
      </c>
      <c r="PF56" s="378" t="str">
        <f t="shared" si="17"/>
        <v>--</v>
      </c>
      <c r="PG56" s="378" t="str">
        <f t="shared" si="17"/>
        <v>--</v>
      </c>
      <c r="PH56" s="381">
        <v>7.1428571428571441</v>
      </c>
      <c r="PI56" s="381">
        <v>19.083969465648856</v>
      </c>
      <c r="PJ56" s="378" t="str">
        <f t="shared" si="18"/>
        <v>--</v>
      </c>
      <c r="PK56" s="378" t="str">
        <f t="shared" si="18"/>
        <v>--</v>
      </c>
      <c r="PL56" s="381">
        <v>5.5118110236220481</v>
      </c>
      <c r="PM56" s="381">
        <v>9.0909090909090899</v>
      </c>
      <c r="PN56" s="378" t="str">
        <f t="shared" si="19"/>
        <v>--</v>
      </c>
      <c r="PO56" s="378" t="str">
        <f t="shared" si="19"/>
        <v>--</v>
      </c>
      <c r="PP56" s="381">
        <v>1.5503875968992251</v>
      </c>
      <c r="PQ56" s="381">
        <v>1.5384615384615385</v>
      </c>
      <c r="PR56" s="378" t="str">
        <f t="shared" si="20"/>
        <v>--</v>
      </c>
      <c r="PS56" s="378" t="str">
        <f t="shared" si="20"/>
        <v>--</v>
      </c>
      <c r="PT56" s="381">
        <v>1.5624999999999998</v>
      </c>
      <c r="PU56" s="381">
        <v>4.5801526717557248</v>
      </c>
      <c r="PV56" s="378" t="str">
        <f t="shared" si="21"/>
        <v>--</v>
      </c>
      <c r="PW56" s="378" t="str">
        <f t="shared" si="21"/>
        <v>--</v>
      </c>
      <c r="PX56" s="381">
        <v>0.78124999999999978</v>
      </c>
      <c r="PY56" s="381">
        <v>1.5267175572519083</v>
      </c>
      <c r="PZ56" s="378" t="str">
        <f t="shared" si="22"/>
        <v>--</v>
      </c>
      <c r="QA56" s="378" t="str">
        <f t="shared" si="22"/>
        <v>--</v>
      </c>
      <c r="QB56" s="381">
        <v>0</v>
      </c>
      <c r="QC56" s="381">
        <v>0</v>
      </c>
      <c r="QD56" s="378" t="str">
        <f t="shared" si="23"/>
        <v>--</v>
      </c>
      <c r="QE56" s="378" t="str">
        <f t="shared" si="23"/>
        <v>--</v>
      </c>
      <c r="QF56" s="381">
        <v>0</v>
      </c>
      <c r="QG56" s="381">
        <v>0</v>
      </c>
      <c r="QH56" s="378" t="str">
        <f t="shared" si="24"/>
        <v>--</v>
      </c>
      <c r="QI56" s="378" t="str">
        <f t="shared" si="24"/>
        <v>--</v>
      </c>
      <c r="QJ56" s="381">
        <v>0</v>
      </c>
      <c r="QK56" s="381">
        <v>0</v>
      </c>
    </row>
    <row r="57" spans="1:453" x14ac:dyDescent="0.25">
      <c r="A57" s="114">
        <v>53</v>
      </c>
      <c r="B57" s="93" t="s">
        <v>53</v>
      </c>
      <c r="C57" s="189">
        <v>4.6391752577319592</v>
      </c>
      <c r="D57" s="189">
        <v>28.326180257510735</v>
      </c>
      <c r="E57" s="189">
        <v>39.408866995073907</v>
      </c>
      <c r="F57" s="189">
        <v>1.3636363636363638</v>
      </c>
      <c r="G57" s="189">
        <v>15.22633744855967</v>
      </c>
      <c r="H57" s="189">
        <v>33.149171270718242</v>
      </c>
      <c r="I57" s="189">
        <v>2.5316455696202542</v>
      </c>
      <c r="J57" s="189">
        <v>7.5555555555555509</v>
      </c>
      <c r="K57" s="189">
        <v>23.039215686274517</v>
      </c>
      <c r="L57" s="189">
        <v>1.28755364806867</v>
      </c>
      <c r="M57" s="190">
        <v>10.256410256410261</v>
      </c>
      <c r="N57" s="190">
        <v>29.74683544303797</v>
      </c>
      <c r="O57" s="190">
        <v>1.5789473684210527</v>
      </c>
      <c r="P57" s="190">
        <v>9.7345132743362814</v>
      </c>
      <c r="Q57" s="190">
        <v>19.642857142857149</v>
      </c>
      <c r="R57" s="190" t="s">
        <v>286</v>
      </c>
      <c r="S57" s="190" t="s">
        <v>286</v>
      </c>
      <c r="T57" s="190" t="s">
        <v>286</v>
      </c>
      <c r="U57" s="190">
        <v>1.8181818181818186</v>
      </c>
      <c r="V57" s="190">
        <v>16.597510373443992</v>
      </c>
      <c r="W57" s="190">
        <v>32.596685082872924</v>
      </c>
      <c r="X57" s="190">
        <v>3.3613445378151261</v>
      </c>
      <c r="Y57" s="190">
        <v>8.8888888888888946</v>
      </c>
      <c r="Z57" s="190">
        <v>24.630541871921185</v>
      </c>
      <c r="AA57" s="190">
        <v>2.1459227467811166</v>
      </c>
      <c r="AB57" s="132">
        <v>10.256410256410271</v>
      </c>
      <c r="AC57" s="132">
        <v>32.515337423312893</v>
      </c>
      <c r="AD57" s="132">
        <v>1.0582010582010581</v>
      </c>
      <c r="AE57" s="132">
        <v>10.087719298245615</v>
      </c>
      <c r="AF57" s="190">
        <v>20.710059171597635</v>
      </c>
      <c r="AG57" s="189">
        <v>0.51546391752577325</v>
      </c>
      <c r="AH57" s="189">
        <v>6.8669527896995692</v>
      </c>
      <c r="AI57" s="191">
        <v>14.28571428571429</v>
      </c>
      <c r="AJ57" s="191">
        <v>0</v>
      </c>
      <c r="AK57" s="190">
        <v>1.6460905349794239</v>
      </c>
      <c r="AL57" s="190">
        <v>11.602209944751385</v>
      </c>
      <c r="AM57" s="190">
        <v>0.42194092827004231</v>
      </c>
      <c r="AN57" s="190">
        <v>1.3333333333333335</v>
      </c>
      <c r="AO57" s="190">
        <v>6.862745098039218</v>
      </c>
      <c r="AP57" s="190">
        <v>0</v>
      </c>
      <c r="AQ57" s="190">
        <v>4.2735042735042779</v>
      </c>
      <c r="AR57" s="190">
        <v>7.59493670886076</v>
      </c>
      <c r="AS57" s="190">
        <v>0</v>
      </c>
      <c r="AT57" s="190">
        <v>1.3274336283185846</v>
      </c>
      <c r="AU57" s="190">
        <v>3.5714285714285716</v>
      </c>
      <c r="AV57" s="190" t="s">
        <v>286</v>
      </c>
      <c r="AW57" s="190" t="s">
        <v>286</v>
      </c>
      <c r="AX57" s="132" t="s">
        <v>286</v>
      </c>
      <c r="AY57" s="132" t="s">
        <v>286</v>
      </c>
      <c r="AZ57" s="132" t="s">
        <v>286</v>
      </c>
      <c r="BA57" s="132" t="s">
        <v>286</v>
      </c>
      <c r="BB57" s="190" t="s">
        <v>286</v>
      </c>
      <c r="BC57" s="132" t="s">
        <v>286</v>
      </c>
      <c r="BD57" s="132" t="s">
        <v>286</v>
      </c>
      <c r="BE57" s="132">
        <v>0.86206896551724133</v>
      </c>
      <c r="BF57" s="132">
        <v>4.291845493562235</v>
      </c>
      <c r="BG57" s="190">
        <v>11.042944785276076</v>
      </c>
      <c r="BH57" s="132">
        <v>0</v>
      </c>
      <c r="BI57" s="132">
        <v>4.8458149779735722</v>
      </c>
      <c r="BJ57" s="132">
        <v>18.604651162790702</v>
      </c>
      <c r="BK57" s="132">
        <v>3.4090909090909096</v>
      </c>
      <c r="BL57" s="190">
        <v>17.194570135746613</v>
      </c>
      <c r="BM57" s="132">
        <v>24.36548223350254</v>
      </c>
      <c r="BN57" s="192">
        <v>2.4154589371980677</v>
      </c>
      <c r="BO57" s="192">
        <v>13.973799126637559</v>
      </c>
      <c r="BP57" s="192">
        <v>17.514124293785308</v>
      </c>
      <c r="BQ57" s="190">
        <v>1.3274336283185846</v>
      </c>
      <c r="BR57" s="132">
        <v>8.962264150943394</v>
      </c>
      <c r="BS57" s="132">
        <v>18.536585365853661</v>
      </c>
      <c r="BT57" s="132">
        <v>2.5974025974025983</v>
      </c>
      <c r="BU57" s="190">
        <v>10.176991150442481</v>
      </c>
      <c r="BV57" s="132">
        <v>12.345679012345673</v>
      </c>
      <c r="BW57" s="132">
        <v>2.1621621621621627</v>
      </c>
      <c r="BX57" s="132">
        <v>7.6576576576576558</v>
      </c>
      <c r="BY57" s="190">
        <v>14.371257485029938</v>
      </c>
      <c r="BZ57" s="132">
        <v>1.1363636363636367</v>
      </c>
      <c r="CA57" s="132">
        <v>9.502262443438914</v>
      </c>
      <c r="CB57" s="132">
        <v>16.751269035532999</v>
      </c>
      <c r="CC57" s="190">
        <v>1.932367149758454</v>
      </c>
      <c r="CD57" s="132">
        <v>8.2969432314410518</v>
      </c>
      <c r="CE57" s="132">
        <v>10.734463276836157</v>
      </c>
      <c r="CF57" s="132">
        <v>0.44247787610619466</v>
      </c>
      <c r="CG57" s="190">
        <v>6.6037735849056611</v>
      </c>
      <c r="CH57" s="132">
        <v>11.219512195121954</v>
      </c>
      <c r="CI57" s="132">
        <v>2.1645021645021649</v>
      </c>
      <c r="CJ57" s="132">
        <v>7.0796460176991145</v>
      </c>
      <c r="CK57" s="132">
        <v>7.4534161490683246</v>
      </c>
      <c r="CL57" s="132">
        <v>0.54054054054054068</v>
      </c>
      <c r="CM57" s="132">
        <v>4.0540540540540535</v>
      </c>
      <c r="CN57" s="132">
        <v>7.8313253012048145</v>
      </c>
      <c r="CO57" s="132">
        <v>6.7796610169491496</v>
      </c>
      <c r="CP57" s="190">
        <v>13.452914798206285</v>
      </c>
      <c r="CQ57" s="132">
        <v>6.0913705583756368</v>
      </c>
      <c r="CR57" s="132">
        <v>2.8571428571428577</v>
      </c>
      <c r="CS57" s="192">
        <v>4.3103448275862082</v>
      </c>
      <c r="CT57" s="192">
        <v>3.9106145251396645</v>
      </c>
      <c r="CU57" s="190">
        <v>2.1929824561403519</v>
      </c>
      <c r="CV57" s="132">
        <v>2.7777777777777795</v>
      </c>
      <c r="CW57" s="132">
        <v>2.4271844660194186</v>
      </c>
      <c r="CX57" s="192">
        <v>6.2499999999999991</v>
      </c>
      <c r="CY57" s="192">
        <v>2.6785714285714297</v>
      </c>
      <c r="CZ57" s="190">
        <v>2.5316455696202533</v>
      </c>
      <c r="DA57" s="132">
        <v>2.7777777777777777</v>
      </c>
      <c r="DB57" s="132">
        <v>1.8518518518518523</v>
      </c>
      <c r="DC57" s="192">
        <v>1.257861635220126</v>
      </c>
      <c r="DD57" s="192" t="s">
        <v>286</v>
      </c>
      <c r="DE57" s="190">
        <v>5.4054054054054079</v>
      </c>
      <c r="DF57" s="132">
        <v>5.5837563451776662</v>
      </c>
      <c r="DG57" s="132" t="s">
        <v>286</v>
      </c>
      <c r="DH57" s="192">
        <v>3.8793103448275867</v>
      </c>
      <c r="DI57" s="192">
        <v>3.3707865168539328</v>
      </c>
      <c r="DJ57" s="190" t="s">
        <v>286</v>
      </c>
      <c r="DK57" s="132">
        <v>2.3148148148148153</v>
      </c>
      <c r="DL57" s="132">
        <v>4.390243902439023</v>
      </c>
      <c r="DM57" s="132" t="s">
        <v>286</v>
      </c>
      <c r="DN57" s="132">
        <v>2.7027027027027035</v>
      </c>
      <c r="DO57" s="190">
        <v>3.1645569620253169</v>
      </c>
      <c r="DP57" s="132" t="s">
        <v>286</v>
      </c>
      <c r="DQ57" s="132">
        <v>3.68663594470046</v>
      </c>
      <c r="DR57" s="132">
        <v>1.2578616352201257</v>
      </c>
      <c r="DS57" s="132" t="s">
        <v>286</v>
      </c>
      <c r="DT57" s="190" t="s">
        <v>286</v>
      </c>
      <c r="DU57" s="194" t="s">
        <v>286</v>
      </c>
      <c r="DV57" s="194" t="s">
        <v>286</v>
      </c>
      <c r="DW57" s="192">
        <v>3.4482758620689671</v>
      </c>
      <c r="DX57" s="194">
        <v>4.4943820224719113</v>
      </c>
      <c r="DY57" s="190" t="s">
        <v>286</v>
      </c>
      <c r="DZ57" s="190">
        <v>3.2407407407407405</v>
      </c>
      <c r="EA57" s="190">
        <v>3.4146341463414642</v>
      </c>
      <c r="EB57" s="190" t="s">
        <v>286</v>
      </c>
      <c r="EC57" s="190">
        <v>1.8018018018018025</v>
      </c>
      <c r="ED57" s="190">
        <v>3.7974683544303809</v>
      </c>
      <c r="EE57" s="190" t="s">
        <v>286</v>
      </c>
      <c r="EF57" s="190">
        <v>3.2558139534883717</v>
      </c>
      <c r="EG57" s="190">
        <v>0.62893081761006298</v>
      </c>
      <c r="EH57" s="190" t="s">
        <v>286</v>
      </c>
      <c r="EI57" s="190">
        <v>6.3063063063063076</v>
      </c>
      <c r="EJ57" s="190">
        <v>8.5858585858585847</v>
      </c>
      <c r="EK57" s="190" t="s">
        <v>286</v>
      </c>
      <c r="EL57" s="132">
        <v>5.6034482758620685</v>
      </c>
      <c r="EM57" s="132">
        <v>3.3707865168539328</v>
      </c>
      <c r="EN57" s="132" t="s">
        <v>286</v>
      </c>
      <c r="EO57" s="132">
        <v>1.8518518518518521</v>
      </c>
      <c r="EP57" s="190">
        <v>5.3658536585365901</v>
      </c>
      <c r="EQ57" s="132" t="s">
        <v>286</v>
      </c>
      <c r="ER57" s="132">
        <v>2.2421524663677128</v>
      </c>
      <c r="ES57" s="132">
        <v>2.5316455696202533</v>
      </c>
      <c r="ET57" s="132" t="s">
        <v>286</v>
      </c>
      <c r="EU57" s="190">
        <v>1.8604651162790693</v>
      </c>
      <c r="EV57" s="132">
        <v>0</v>
      </c>
      <c r="EW57" s="132" t="s">
        <v>286</v>
      </c>
      <c r="EX57" s="132">
        <v>4.0178571428571432</v>
      </c>
      <c r="EY57" s="132">
        <v>2.5380710659898478</v>
      </c>
      <c r="EZ57" s="190" t="s">
        <v>286</v>
      </c>
      <c r="FA57" s="132">
        <v>3.4482758620689666</v>
      </c>
      <c r="FB57" s="132">
        <v>2.259887005649718</v>
      </c>
      <c r="FC57" s="132" t="s">
        <v>286</v>
      </c>
      <c r="FD57" s="132">
        <v>1.3953488372093028</v>
      </c>
      <c r="FE57" s="190">
        <v>2.4271844660194186</v>
      </c>
      <c r="FF57" s="132" t="s">
        <v>286</v>
      </c>
      <c r="FG57" s="132">
        <v>0.90497737556561075</v>
      </c>
      <c r="FH57" s="132">
        <v>1.89873417721519</v>
      </c>
      <c r="FI57" s="132" t="s">
        <v>286</v>
      </c>
      <c r="FJ57" s="190">
        <v>1.8779342723004702</v>
      </c>
      <c r="FK57" s="132">
        <v>0</v>
      </c>
      <c r="FL57" s="132" t="s">
        <v>286</v>
      </c>
      <c r="FM57" s="132" t="s">
        <v>286</v>
      </c>
      <c r="FN57" s="132" t="s">
        <v>286</v>
      </c>
      <c r="FO57" s="190" t="s">
        <v>286</v>
      </c>
      <c r="FP57" s="132">
        <v>4.7619047619047628</v>
      </c>
      <c r="FQ57" s="132">
        <v>5.0847457627118651</v>
      </c>
      <c r="FR57" s="132" t="s">
        <v>286</v>
      </c>
      <c r="FS57" s="132">
        <v>3.2407407407407405</v>
      </c>
      <c r="FT57" s="190">
        <v>3.9024390243902451</v>
      </c>
      <c r="FU57" s="132" t="s">
        <v>286</v>
      </c>
      <c r="FV57" s="132">
        <v>1.3392857142857144</v>
      </c>
      <c r="FW57" s="132">
        <v>3.8216560509554141</v>
      </c>
      <c r="FX57" s="132" t="s">
        <v>286</v>
      </c>
      <c r="FY57" s="190">
        <v>1.3953488372093028</v>
      </c>
      <c r="FZ57" s="132">
        <v>0</v>
      </c>
      <c r="GA57" s="132" t="s">
        <v>286</v>
      </c>
      <c r="GB57" s="132" t="s">
        <v>286</v>
      </c>
      <c r="GC57" s="132" t="s">
        <v>286</v>
      </c>
      <c r="GD57" s="190" t="s">
        <v>286</v>
      </c>
      <c r="GE57" s="132" t="s">
        <v>286</v>
      </c>
      <c r="GF57" s="132" t="s">
        <v>286</v>
      </c>
      <c r="GG57" s="132" t="s">
        <v>286</v>
      </c>
      <c r="GH57" s="132" t="s">
        <v>286</v>
      </c>
      <c r="GI57" s="190" t="s">
        <v>286</v>
      </c>
      <c r="GJ57" s="132" t="s">
        <v>286</v>
      </c>
      <c r="GK57" s="132">
        <v>2.6905829596412563</v>
      </c>
      <c r="GL57" s="132">
        <v>3.1847133757961781</v>
      </c>
      <c r="GM57" s="197" t="s">
        <v>286</v>
      </c>
      <c r="GN57" s="190">
        <v>3.2710280373831773</v>
      </c>
      <c r="GO57" s="132">
        <v>0.62893081761006286</v>
      </c>
      <c r="GP57" s="132" t="s">
        <v>286</v>
      </c>
      <c r="GQ57" s="132" t="s">
        <v>286</v>
      </c>
      <c r="GR57" s="132" t="s">
        <v>286</v>
      </c>
      <c r="GS57" s="190" t="s">
        <v>286</v>
      </c>
      <c r="GT57" s="132" t="s">
        <v>286</v>
      </c>
      <c r="GU57" s="132" t="s">
        <v>286</v>
      </c>
      <c r="GV57" s="132" t="s">
        <v>286</v>
      </c>
      <c r="GW57" s="132" t="s">
        <v>286</v>
      </c>
      <c r="GX57" s="190" t="s">
        <v>286</v>
      </c>
      <c r="GY57" s="190" t="s">
        <v>286</v>
      </c>
      <c r="GZ57" s="190">
        <v>2.2321428571428585</v>
      </c>
      <c r="HA57" s="190">
        <v>3.7974683544303809</v>
      </c>
      <c r="HB57" s="190" t="s">
        <v>286</v>
      </c>
      <c r="HC57" s="190">
        <v>2.3474178403755874</v>
      </c>
      <c r="HD57" s="190">
        <v>0.62893081761006298</v>
      </c>
      <c r="HE57" s="190" t="s">
        <v>286</v>
      </c>
      <c r="HF57" s="190" t="s">
        <v>286</v>
      </c>
      <c r="HG57" s="190" t="s">
        <v>286</v>
      </c>
      <c r="HH57" s="190" t="s">
        <v>286</v>
      </c>
      <c r="HI57" s="190" t="s">
        <v>286</v>
      </c>
      <c r="HJ57" s="190" t="s">
        <v>286</v>
      </c>
      <c r="HK57" s="190" t="s">
        <v>286</v>
      </c>
      <c r="HL57" s="132" t="s">
        <v>286</v>
      </c>
      <c r="HM57" s="132" t="s">
        <v>286</v>
      </c>
      <c r="HN57" s="132" t="s">
        <v>286</v>
      </c>
      <c r="HO57" s="132">
        <v>2.2522522522522528</v>
      </c>
      <c r="HP57" s="190">
        <v>2.5641025641025639</v>
      </c>
      <c r="HQ57" s="132" t="s">
        <v>286</v>
      </c>
      <c r="HR57" s="132">
        <v>2.8037383177570101</v>
      </c>
      <c r="HS57" s="132">
        <v>1.8867924528301894</v>
      </c>
      <c r="HT57" s="196" t="s">
        <v>286</v>
      </c>
      <c r="HU57" s="190">
        <v>6.2780269058295959</v>
      </c>
      <c r="HV57" s="192">
        <v>3.5353535353535364</v>
      </c>
      <c r="HW57" s="192" t="s">
        <v>286</v>
      </c>
      <c r="HX57" s="192">
        <v>3.8793103448275872</v>
      </c>
      <c r="HY57" s="192">
        <v>3.3898305084745775</v>
      </c>
      <c r="HZ57" s="192" t="s">
        <v>286</v>
      </c>
      <c r="IA57" s="192">
        <v>2.3255813953488373</v>
      </c>
      <c r="IB57" s="192">
        <v>4.390243902439023</v>
      </c>
      <c r="IC57" s="192" t="s">
        <v>286</v>
      </c>
      <c r="ID57" s="192">
        <v>1.8099547511312224</v>
      </c>
      <c r="IE57" s="192">
        <v>1.9108280254777075</v>
      </c>
      <c r="IF57" s="192" t="s">
        <v>286</v>
      </c>
      <c r="IG57" s="192">
        <v>1.8691588785046724</v>
      </c>
      <c r="IH57" s="192">
        <v>0.62893081761006298</v>
      </c>
      <c r="II57" s="192">
        <v>5.1136363636363642</v>
      </c>
      <c r="IJ57" s="192">
        <v>9.3750000000000053</v>
      </c>
      <c r="IK57" s="192">
        <v>6.0606060606060632</v>
      </c>
      <c r="IL57" s="192">
        <v>2.3809523809523818</v>
      </c>
      <c r="IM57" s="192">
        <v>5.6034482758620694</v>
      </c>
      <c r="IN57" s="192">
        <v>7.3446327683615831</v>
      </c>
      <c r="IO57" s="192">
        <v>1.7391304347826093</v>
      </c>
      <c r="IP57" s="192">
        <v>4.6296296296296298</v>
      </c>
      <c r="IQ57" s="192">
        <v>6.3106796116504889</v>
      </c>
      <c r="IR57" s="192">
        <v>1.7699115044247793</v>
      </c>
      <c r="IS57" s="192" t="s">
        <v>286</v>
      </c>
      <c r="IT57" s="192" t="s">
        <v>286</v>
      </c>
      <c r="IU57" s="192">
        <v>0.55555555555555569</v>
      </c>
      <c r="IV57" s="192" t="s">
        <v>286</v>
      </c>
      <c r="IW57" s="192" t="s">
        <v>286</v>
      </c>
      <c r="IX57" s="192" t="str">
        <f t="shared" si="72"/>
        <v>--</v>
      </c>
      <c r="IY57" s="192" t="str">
        <f t="shared" si="72"/>
        <v>--</v>
      </c>
      <c r="IZ57" s="192" t="str">
        <f t="shared" si="72"/>
        <v>--</v>
      </c>
      <c r="JA57" s="192" t="str">
        <f t="shared" si="72"/>
        <v>--</v>
      </c>
      <c r="JB57" s="192" t="str">
        <f t="shared" si="72"/>
        <v>--</v>
      </c>
      <c r="JC57" s="247">
        <v>0.90497737556561098</v>
      </c>
      <c r="JD57" s="243">
        <v>3.9130434782608701</v>
      </c>
      <c r="JE57" s="243">
        <v>7.0175438596491304</v>
      </c>
      <c r="JF57" s="243">
        <v>1.4492753623188399</v>
      </c>
      <c r="JG57" s="243">
        <v>2.2222222222222201</v>
      </c>
      <c r="JH57" s="243">
        <v>4.2944785276073603</v>
      </c>
      <c r="JI57" s="243">
        <v>1.3574660633484199</v>
      </c>
      <c r="JJ57" s="243">
        <v>4.3478260869565197</v>
      </c>
      <c r="JK57" s="243">
        <v>9.3567251461988405</v>
      </c>
      <c r="JL57" s="247">
        <v>0.48309178743961401</v>
      </c>
      <c r="JM57" s="243">
        <v>3.8674033149171301</v>
      </c>
      <c r="JN57" s="243">
        <v>3.7037037037037099</v>
      </c>
      <c r="JO57" s="219">
        <v>9.1324200913241995</v>
      </c>
      <c r="JP57" s="219">
        <v>11.842105263157899</v>
      </c>
      <c r="JQ57" s="219">
        <v>13.0952380952381</v>
      </c>
      <c r="JR57" s="219">
        <v>4.3689320388349504</v>
      </c>
      <c r="JS57" s="219">
        <v>3.8674033149171301</v>
      </c>
      <c r="JT57" s="219">
        <v>15.7232704402516</v>
      </c>
      <c r="JU57" s="219">
        <v>8.6363636363636402</v>
      </c>
      <c r="JV57" s="219">
        <v>8.3333333333333393</v>
      </c>
      <c r="JW57" s="219">
        <v>7.1005917159763303</v>
      </c>
      <c r="JX57" s="219">
        <v>1.4563106796116501</v>
      </c>
      <c r="JY57" s="219">
        <v>3.3149171270718201</v>
      </c>
      <c r="JZ57" s="219">
        <v>10.625</v>
      </c>
      <c r="KA57" s="219">
        <v>2.7272727272727302</v>
      </c>
      <c r="KB57" s="219">
        <v>1.31004366812227</v>
      </c>
      <c r="KC57" s="223">
        <v>0.59880239520958101</v>
      </c>
      <c r="KD57" s="223">
        <v>0.98522167487684698</v>
      </c>
      <c r="KE57" s="223">
        <v>0.55248618784530401</v>
      </c>
      <c r="KF57" s="219">
        <v>1.26582278481013</v>
      </c>
      <c r="KG57" s="223">
        <v>0.90909090909090895</v>
      </c>
      <c r="KH57" s="223">
        <v>0.87336244541484698</v>
      </c>
      <c r="KI57" s="219">
        <v>1.79640718562874</v>
      </c>
      <c r="KJ57" s="223">
        <v>0.49019607843137197</v>
      </c>
      <c r="KK57" s="219">
        <v>1.6666666666666701</v>
      </c>
      <c r="KL57" s="219">
        <v>2.5477707006369399</v>
      </c>
      <c r="KM57" s="223">
        <v>0.90909090909090895</v>
      </c>
      <c r="KN57" s="219">
        <v>2.1834061135371199</v>
      </c>
      <c r="KO57" s="219">
        <v>1.19760479041916</v>
      </c>
      <c r="KP57" s="219">
        <v>0</v>
      </c>
      <c r="KQ57" s="219">
        <v>1.1111111111111101</v>
      </c>
      <c r="KR57" s="219">
        <v>0</v>
      </c>
      <c r="KS57" s="223">
        <v>0.45454545454545497</v>
      </c>
      <c r="KT57" s="223">
        <v>0.87336244541484698</v>
      </c>
      <c r="KU57" s="223">
        <v>0.59880239520958101</v>
      </c>
      <c r="KV57" s="219">
        <v>0</v>
      </c>
      <c r="KW57" s="223">
        <v>0.54945054945055005</v>
      </c>
      <c r="KX57" s="223">
        <v>0.632911392405063</v>
      </c>
      <c r="KY57" s="223">
        <v>0.45454545454545398</v>
      </c>
      <c r="KZ57" s="223">
        <v>0.43668122270742399</v>
      </c>
      <c r="LA57" s="223">
        <v>0.59880239520958101</v>
      </c>
      <c r="LB57" s="223">
        <v>0.49019607843137297</v>
      </c>
      <c r="LC57" s="219">
        <v>0</v>
      </c>
      <c r="LD57" s="219">
        <v>0</v>
      </c>
      <c r="LE57" s="219">
        <v>0</v>
      </c>
      <c r="LF57" s="223">
        <v>0.87336244541484698</v>
      </c>
      <c r="LG57" s="223">
        <v>0.59880239520958101</v>
      </c>
      <c r="LH57" s="219">
        <v>0</v>
      </c>
      <c r="LI57" s="219">
        <v>0</v>
      </c>
      <c r="LJ57" s="219">
        <v>0</v>
      </c>
      <c r="LK57" s="223">
        <v>0.45454545454545398</v>
      </c>
      <c r="LL57" s="223">
        <v>0.87336244541484698</v>
      </c>
      <c r="LM57" s="223">
        <v>0.59880239520958101</v>
      </c>
      <c r="LN57" s="219">
        <v>0</v>
      </c>
      <c r="LO57" s="223">
        <v>0.55555555555555602</v>
      </c>
      <c r="LP57" s="219">
        <v>0</v>
      </c>
      <c r="LQ57" s="223">
        <v>0.45454545454545398</v>
      </c>
      <c r="LR57" s="223">
        <v>0.87336244541484698</v>
      </c>
      <c r="LS57" s="219">
        <v>1.79640718562874</v>
      </c>
      <c r="LT57" s="223">
        <v>0.48780487804878098</v>
      </c>
      <c r="LU57" s="219">
        <v>1.6666666666666701</v>
      </c>
      <c r="LV57" s="219">
        <v>2.5</v>
      </c>
      <c r="LW57" s="219">
        <v>1.36363636363636</v>
      </c>
      <c r="LX57" s="219">
        <v>1.31004366812227</v>
      </c>
      <c r="LY57" s="219">
        <v>1.79640718562874</v>
      </c>
      <c r="LZ57" s="219">
        <v>2.9268292682926802</v>
      </c>
      <c r="MA57" s="219">
        <v>2.2222222222222201</v>
      </c>
      <c r="MB57" s="219">
        <v>3.125</v>
      </c>
      <c r="MC57" s="219">
        <v>0</v>
      </c>
      <c r="MD57" s="223">
        <v>0.87336244541484698</v>
      </c>
      <c r="ME57" s="219">
        <v>1.19760479041916</v>
      </c>
      <c r="MF57" s="223">
        <v>0.48780487804878098</v>
      </c>
      <c r="MG57" s="219">
        <v>1.6666666666666701</v>
      </c>
      <c r="MH57" s="223">
        <v>0.625</v>
      </c>
      <c r="MI57" s="190" t="str">
        <f t="shared" si="73"/>
        <v>--</v>
      </c>
      <c r="MJ57" s="190" t="str">
        <f t="shared" si="73"/>
        <v>--</v>
      </c>
      <c r="MK57" s="190" t="str">
        <f t="shared" si="73"/>
        <v>--</v>
      </c>
      <c r="ML57" s="190" t="str">
        <f t="shared" si="73"/>
        <v>--</v>
      </c>
      <c r="MM57" s="190" t="str">
        <f t="shared" si="73"/>
        <v>--</v>
      </c>
      <c r="MN57" s="190" t="str">
        <f t="shared" si="73"/>
        <v>--</v>
      </c>
      <c r="MO57" s="190" t="str">
        <f t="shared" si="73"/>
        <v>--</v>
      </c>
      <c r="MP57" s="190" t="str">
        <f t="shared" si="73"/>
        <v>--</v>
      </c>
      <c r="MQ57" s="190" t="str">
        <f t="shared" si="73"/>
        <v>--</v>
      </c>
      <c r="MR57" s="190" t="str">
        <f t="shared" si="73"/>
        <v>--</v>
      </c>
      <c r="MS57" s="190" t="str">
        <f t="shared" si="74"/>
        <v>--</v>
      </c>
      <c r="MT57" s="190" t="str">
        <f t="shared" si="74"/>
        <v>--</v>
      </c>
      <c r="MU57" s="190" t="str">
        <f t="shared" si="74"/>
        <v>--</v>
      </c>
      <c r="MV57" s="190" t="str">
        <f t="shared" si="74"/>
        <v>--</v>
      </c>
      <c r="MW57" s="190" t="str">
        <f t="shared" si="74"/>
        <v>--</v>
      </c>
      <c r="MX57" s="190" t="str">
        <f t="shared" si="74"/>
        <v>--</v>
      </c>
      <c r="MY57" s="190" t="str">
        <f t="shared" si="74"/>
        <v>--</v>
      </c>
      <c r="MZ57" s="190" t="str">
        <f t="shared" si="74"/>
        <v>--</v>
      </c>
      <c r="NA57" s="190" t="str">
        <f t="shared" si="74"/>
        <v>--</v>
      </c>
      <c r="NB57" s="190" t="str">
        <f t="shared" si="74"/>
        <v>--</v>
      </c>
      <c r="NC57" s="190" t="str">
        <f t="shared" si="75"/>
        <v>--</v>
      </c>
      <c r="ND57" s="190" t="str">
        <f t="shared" si="75"/>
        <v>--</v>
      </c>
      <c r="NE57" s="190" t="str">
        <f t="shared" si="75"/>
        <v>--</v>
      </c>
      <c r="NF57" s="190" t="str">
        <f t="shared" si="75"/>
        <v>--</v>
      </c>
      <c r="NG57" s="190" t="str">
        <f t="shared" si="75"/>
        <v>--</v>
      </c>
      <c r="NH57" s="190" t="str">
        <f t="shared" si="75"/>
        <v>--</v>
      </c>
      <c r="NI57" s="190" t="str">
        <f t="shared" si="75"/>
        <v>--</v>
      </c>
      <c r="NJ57" s="190" t="str">
        <f t="shared" si="75"/>
        <v>--</v>
      </c>
      <c r="NL57" s="378" t="str">
        <f t="shared" si="4"/>
        <v>--</v>
      </c>
      <c r="NM57" s="381">
        <v>3.286384976525822</v>
      </c>
      <c r="NN57" s="381">
        <v>2.6315789473684217</v>
      </c>
      <c r="NO57" s="381">
        <v>5.5045871559633062</v>
      </c>
      <c r="NP57" s="378" t="str">
        <f t="shared" si="5"/>
        <v>--</v>
      </c>
      <c r="NQ57" s="381">
        <v>2.1551724137931045</v>
      </c>
      <c r="NR57" s="378" t="str">
        <f t="shared" si="6"/>
        <v>--</v>
      </c>
      <c r="NS57" s="381">
        <v>6.8669527896995683</v>
      </c>
      <c r="NT57" s="378" t="str">
        <f t="shared" si="7"/>
        <v>--</v>
      </c>
      <c r="NU57" s="381">
        <v>15.337423312883438</v>
      </c>
      <c r="NV57" s="378" t="str">
        <f t="shared" si="8"/>
        <v>--</v>
      </c>
      <c r="NW57" s="381">
        <v>0.52910052910052907</v>
      </c>
      <c r="NX57" s="378" t="str">
        <f t="shared" si="9"/>
        <v>--</v>
      </c>
      <c r="NY57" s="381">
        <v>6.5789473684210513</v>
      </c>
      <c r="NZ57" s="378" t="str">
        <f t="shared" si="10"/>
        <v>--</v>
      </c>
      <c r="OA57" s="381">
        <v>12.86549707602339</v>
      </c>
      <c r="OB57" s="378" t="str">
        <f t="shared" si="11"/>
        <v>--</v>
      </c>
      <c r="OC57" s="378" t="str">
        <f t="shared" si="11"/>
        <v>--</v>
      </c>
      <c r="OD57" s="381">
        <v>1.8099547511312222</v>
      </c>
      <c r="OE57" s="381">
        <v>3.4782608695652186</v>
      </c>
      <c r="OF57" s="381">
        <v>7.0175438596491251</v>
      </c>
      <c r="OG57" s="378" t="str">
        <f t="shared" si="69"/>
        <v>--</v>
      </c>
      <c r="OH57" s="378" t="str">
        <f t="shared" si="69"/>
        <v>--</v>
      </c>
      <c r="OI57" s="378" t="str">
        <f t="shared" si="69"/>
        <v>--</v>
      </c>
      <c r="OJ57" s="381">
        <v>0.96618357487922713</v>
      </c>
      <c r="OK57" s="381">
        <v>1.6574585635359118</v>
      </c>
      <c r="OL57" s="381">
        <v>4.9079754601227004</v>
      </c>
      <c r="OM57" s="378" t="str">
        <f t="shared" si="70"/>
        <v>--</v>
      </c>
      <c r="ON57" s="378" t="str">
        <f t="shared" si="70"/>
        <v>--</v>
      </c>
      <c r="OO57" s="378" t="str">
        <f t="shared" si="70"/>
        <v>--</v>
      </c>
      <c r="OP57" s="381">
        <v>1.8691588785046731</v>
      </c>
      <c r="OQ57" s="381">
        <v>1.7543859649122808</v>
      </c>
      <c r="OR57" s="381">
        <v>3.6697247706422016</v>
      </c>
      <c r="OS57" s="378" t="str">
        <f t="shared" si="71"/>
        <v>--</v>
      </c>
      <c r="OT57" s="378" t="str">
        <f t="shared" si="71"/>
        <v>--</v>
      </c>
      <c r="OU57" s="381">
        <v>0.94339622641509413</v>
      </c>
      <c r="OV57" s="381">
        <v>0.87719298245614052</v>
      </c>
      <c r="OW57" s="381">
        <v>3.6866359447004613</v>
      </c>
      <c r="OX57" s="378" t="str">
        <f t="shared" si="15"/>
        <v>--</v>
      </c>
      <c r="OY57" s="381">
        <v>3.381642512077295</v>
      </c>
      <c r="OZ57" s="381">
        <v>4.4198895027624312</v>
      </c>
      <c r="PA57" s="381">
        <v>7.3619631901840492</v>
      </c>
      <c r="PB57" s="378" t="str">
        <f t="shared" si="16"/>
        <v>--</v>
      </c>
      <c r="PC57" s="381">
        <v>11.737089201877941</v>
      </c>
      <c r="PD57" s="381">
        <v>17.69911504424778</v>
      </c>
      <c r="PE57" s="381">
        <v>22.0183486238532</v>
      </c>
      <c r="PF57" s="378" t="str">
        <f t="shared" si="17"/>
        <v>--</v>
      </c>
      <c r="PG57" s="381">
        <v>5.1886792452830202</v>
      </c>
      <c r="PH57" s="381">
        <v>9.3750000000000053</v>
      </c>
      <c r="PI57" s="381">
        <v>17.12962962962963</v>
      </c>
      <c r="PJ57" s="378" t="str">
        <f t="shared" si="18"/>
        <v>--</v>
      </c>
      <c r="PK57" s="381">
        <v>3.755868544600939</v>
      </c>
      <c r="PL57" s="381">
        <v>6.2222222222222205</v>
      </c>
      <c r="PM57" s="381">
        <v>12.442396313364055</v>
      </c>
      <c r="PN57" s="378" t="str">
        <f t="shared" si="19"/>
        <v>--</v>
      </c>
      <c r="PO57" s="381">
        <v>2.4038461538461537</v>
      </c>
      <c r="PP57" s="381">
        <v>1.7777777777777777</v>
      </c>
      <c r="PQ57" s="381">
        <v>0.93457943925233622</v>
      </c>
      <c r="PR57" s="378" t="str">
        <f t="shared" si="20"/>
        <v>--</v>
      </c>
      <c r="PS57" s="381">
        <v>1.9138755980861242</v>
      </c>
      <c r="PT57" s="381">
        <v>3.1250000000000004</v>
      </c>
      <c r="PU57" s="381">
        <v>3.7735849056603779</v>
      </c>
      <c r="PV57" s="378" t="str">
        <f t="shared" si="21"/>
        <v>--</v>
      </c>
      <c r="PW57" s="381">
        <v>0.96153846153846179</v>
      </c>
      <c r="PX57" s="381">
        <v>2.2522522522522523</v>
      </c>
      <c r="PY57" s="381">
        <v>0.46948356807511743</v>
      </c>
      <c r="PZ57" s="378" t="str">
        <f t="shared" si="22"/>
        <v>--</v>
      </c>
      <c r="QA57" s="381">
        <v>1.4492753623188408</v>
      </c>
      <c r="QB57" s="381">
        <v>1.7857142857142863</v>
      </c>
      <c r="QC57" s="381">
        <v>2.3255813953488378</v>
      </c>
      <c r="QD57" s="378" t="str">
        <f t="shared" si="23"/>
        <v>--</v>
      </c>
      <c r="QE57" s="381">
        <v>0</v>
      </c>
      <c r="QF57" s="381">
        <v>1.7937219730941709</v>
      </c>
      <c r="QG57" s="381">
        <v>1.4018691588785051</v>
      </c>
      <c r="QH57" s="378" t="str">
        <f t="shared" si="24"/>
        <v>--</v>
      </c>
      <c r="QI57" s="381">
        <v>0</v>
      </c>
      <c r="QJ57" s="381">
        <v>1.7937219730941709</v>
      </c>
      <c r="QK57" s="381">
        <v>1.8604651162790702</v>
      </c>
    </row>
    <row r="58" spans="1:453" x14ac:dyDescent="0.25">
      <c r="A58" s="114">
        <v>54</v>
      </c>
      <c r="B58" s="93" t="s">
        <v>54</v>
      </c>
      <c r="C58" s="189">
        <v>12.499999999999998</v>
      </c>
      <c r="D58" s="189">
        <v>33.333333333333329</v>
      </c>
      <c r="E58" s="189">
        <v>45.833333333333321</v>
      </c>
      <c r="F58" s="189">
        <v>2.5974025974025974</v>
      </c>
      <c r="G58" s="189">
        <v>17.777777777777771</v>
      </c>
      <c r="H58" s="189">
        <v>40.476190476190474</v>
      </c>
      <c r="I58" s="189">
        <v>0</v>
      </c>
      <c r="J58" s="189">
        <v>9.67741935483871</v>
      </c>
      <c r="K58" s="189">
        <v>30.303030303030297</v>
      </c>
      <c r="L58" s="189">
        <v>2.5316455696202524</v>
      </c>
      <c r="M58" s="190">
        <v>6.8493150684931505</v>
      </c>
      <c r="N58" s="190">
        <v>29.577464788732417</v>
      </c>
      <c r="O58" s="190">
        <v>4.3478260869565233</v>
      </c>
      <c r="P58" s="190">
        <v>10.526315789473689</v>
      </c>
      <c r="Q58" s="190">
        <v>23.287671232876704</v>
      </c>
      <c r="R58" s="190" t="s">
        <v>286</v>
      </c>
      <c r="S58" s="190" t="s">
        <v>286</v>
      </c>
      <c r="T58" s="190" t="s">
        <v>286</v>
      </c>
      <c r="U58" s="190">
        <v>2.5974025974025974</v>
      </c>
      <c r="V58" s="190">
        <v>18.888888888888882</v>
      </c>
      <c r="W58" s="190">
        <v>40.476190476190474</v>
      </c>
      <c r="X58" s="190">
        <v>0</v>
      </c>
      <c r="Y58" s="190">
        <v>10.752688172043008</v>
      </c>
      <c r="Z58" s="190">
        <v>29.230769230769219</v>
      </c>
      <c r="AA58" s="190">
        <v>1.2658227848101262</v>
      </c>
      <c r="AB58" s="132">
        <v>8.1081081081081052</v>
      </c>
      <c r="AC58" s="132">
        <v>32.394366197183118</v>
      </c>
      <c r="AD58" s="132">
        <v>4.4117647058823541</v>
      </c>
      <c r="AE58" s="132">
        <v>10.526315789473689</v>
      </c>
      <c r="AF58" s="190">
        <v>26.027397260273982</v>
      </c>
      <c r="AG58" s="189">
        <v>3.1249999999999996</v>
      </c>
      <c r="AH58" s="189">
        <v>5.882352941176471</v>
      </c>
      <c r="AI58" s="191">
        <v>16.666666666666668</v>
      </c>
      <c r="AJ58" s="191">
        <v>1.2987012987012985</v>
      </c>
      <c r="AK58" s="190">
        <v>5.5555555555555571</v>
      </c>
      <c r="AL58" s="190">
        <v>19.04761904761904</v>
      </c>
      <c r="AM58" s="190">
        <v>0</v>
      </c>
      <c r="AN58" s="190">
        <v>2.150537634408602</v>
      </c>
      <c r="AO58" s="190">
        <v>7.5757575757575779</v>
      </c>
      <c r="AP58" s="190">
        <v>1.2658227848101262</v>
      </c>
      <c r="AQ58" s="190">
        <v>2.7397260273972606</v>
      </c>
      <c r="AR58" s="190">
        <v>1.408450704225352</v>
      </c>
      <c r="AS58" s="190">
        <v>0</v>
      </c>
      <c r="AT58" s="190">
        <v>0</v>
      </c>
      <c r="AU58" s="190">
        <v>8.2191780821917799</v>
      </c>
      <c r="AV58" s="190" t="s">
        <v>286</v>
      </c>
      <c r="AW58" s="190" t="s">
        <v>286</v>
      </c>
      <c r="AX58" s="132" t="s">
        <v>286</v>
      </c>
      <c r="AY58" s="132" t="s">
        <v>286</v>
      </c>
      <c r="AZ58" s="132" t="s">
        <v>286</v>
      </c>
      <c r="BA58" s="132" t="s">
        <v>286</v>
      </c>
      <c r="BB58" s="190" t="s">
        <v>286</v>
      </c>
      <c r="BC58" s="132" t="s">
        <v>286</v>
      </c>
      <c r="BD58" s="132" t="s">
        <v>286</v>
      </c>
      <c r="BE58" s="132">
        <v>2.5316455696202524</v>
      </c>
      <c r="BF58" s="132">
        <v>4.0540540540540535</v>
      </c>
      <c r="BG58" s="190">
        <v>4.2253521126760578</v>
      </c>
      <c r="BH58" s="132">
        <v>0</v>
      </c>
      <c r="BI58" s="132">
        <v>5.2631578947368407</v>
      </c>
      <c r="BJ58" s="132">
        <v>23.287671232876711</v>
      </c>
      <c r="BK58" s="132">
        <v>4.9180327868852478</v>
      </c>
      <c r="BL58" s="190">
        <v>19.607843137254903</v>
      </c>
      <c r="BM58" s="132">
        <v>18.279569892473113</v>
      </c>
      <c r="BN58" s="192">
        <v>4.1666666666666652</v>
      </c>
      <c r="BO58" s="192">
        <v>14.117647058823529</v>
      </c>
      <c r="BP58" s="192">
        <v>30.487804878048777</v>
      </c>
      <c r="BQ58" s="190">
        <v>2.2988505747126431</v>
      </c>
      <c r="BR58" s="132">
        <v>16.25</v>
      </c>
      <c r="BS58" s="132">
        <v>22.950819672131153</v>
      </c>
      <c r="BT58" s="132">
        <v>4.9999999999999982</v>
      </c>
      <c r="BU58" s="190">
        <v>9.4594594594594579</v>
      </c>
      <c r="BV58" s="132">
        <v>29.577464788732389</v>
      </c>
      <c r="BW58" s="132">
        <v>4.4117647058823524</v>
      </c>
      <c r="BX58" s="132">
        <v>12.000000000000002</v>
      </c>
      <c r="BY58" s="190">
        <v>30.136986301369873</v>
      </c>
      <c r="BZ58" s="132">
        <v>4.9180327868852478</v>
      </c>
      <c r="CA58" s="132">
        <v>12.745098039215687</v>
      </c>
      <c r="CB58" s="132">
        <v>10.752688172043012</v>
      </c>
      <c r="CC58" s="190">
        <v>2.7777777777777781</v>
      </c>
      <c r="CD58" s="132">
        <v>8.2352941176470544</v>
      </c>
      <c r="CE58" s="132">
        <v>18.292682926829261</v>
      </c>
      <c r="CF58" s="132">
        <v>2.2988505747126431</v>
      </c>
      <c r="CG58" s="190">
        <v>11.250000000000002</v>
      </c>
      <c r="CH58" s="132">
        <v>14.754098360655737</v>
      </c>
      <c r="CI58" s="132">
        <v>3.7500000000000004</v>
      </c>
      <c r="CJ58" s="132">
        <v>4.0540540540540526</v>
      </c>
      <c r="CK58" s="132">
        <v>16.901408450704228</v>
      </c>
      <c r="CL58" s="132">
        <v>2.9411764705882355</v>
      </c>
      <c r="CM58" s="132">
        <v>9.3333333333333357</v>
      </c>
      <c r="CN58" s="132">
        <v>10.958904109589046</v>
      </c>
      <c r="CO58" s="132">
        <v>11.290322580645162</v>
      </c>
      <c r="CP58" s="190">
        <v>3.883495145631068</v>
      </c>
      <c r="CQ58" s="132">
        <v>1.0526315789473681</v>
      </c>
      <c r="CR58" s="132">
        <v>4.1666666666666652</v>
      </c>
      <c r="CS58" s="192">
        <v>3.4883720930232567</v>
      </c>
      <c r="CT58" s="192">
        <v>7.3170731707317094</v>
      </c>
      <c r="CU58" s="190">
        <v>2.2988505747126431</v>
      </c>
      <c r="CV58" s="132">
        <v>4.6511627906976729</v>
      </c>
      <c r="CW58" s="132">
        <v>0</v>
      </c>
      <c r="CX58" s="192">
        <v>5.0632911392405049</v>
      </c>
      <c r="CY58" s="192">
        <v>1.3888888888888888</v>
      </c>
      <c r="CZ58" s="190">
        <v>2.8985507246376807</v>
      </c>
      <c r="DA58" s="132">
        <v>3.0769230769230766</v>
      </c>
      <c r="DB58" s="132">
        <v>4.0540540540540535</v>
      </c>
      <c r="DC58" s="192">
        <v>1.408450704225352</v>
      </c>
      <c r="DD58" s="192" t="s">
        <v>286</v>
      </c>
      <c r="DE58" s="190">
        <v>3.9603960396039599</v>
      </c>
      <c r="DF58" s="132">
        <v>1.0638297872340428</v>
      </c>
      <c r="DG58" s="132" t="s">
        <v>286</v>
      </c>
      <c r="DH58" s="192">
        <v>1.1627906976744182</v>
      </c>
      <c r="DI58" s="192">
        <v>4.878048780487803</v>
      </c>
      <c r="DJ58" s="190" t="s">
        <v>286</v>
      </c>
      <c r="DK58" s="132">
        <v>2.3529411764705874</v>
      </c>
      <c r="DL58" s="132">
        <v>1.5151515151515149</v>
      </c>
      <c r="DM58" s="132" t="s">
        <v>286</v>
      </c>
      <c r="DN58" s="132">
        <v>1.3888888888888888</v>
      </c>
      <c r="DO58" s="190">
        <v>2.8985507246376807</v>
      </c>
      <c r="DP58" s="132" t="s">
        <v>286</v>
      </c>
      <c r="DQ58" s="132">
        <v>2.7027027027027031</v>
      </c>
      <c r="DR58" s="132">
        <v>2.816901408450704</v>
      </c>
      <c r="DS58" s="132" t="s">
        <v>286</v>
      </c>
      <c r="DT58" s="190" t="s">
        <v>286</v>
      </c>
      <c r="DU58" s="194" t="s">
        <v>286</v>
      </c>
      <c r="DV58" s="194" t="s">
        <v>286</v>
      </c>
      <c r="DW58" s="192">
        <v>0</v>
      </c>
      <c r="DX58" s="194">
        <v>3.6585365853658529</v>
      </c>
      <c r="DY58" s="190" t="s">
        <v>286</v>
      </c>
      <c r="DZ58" s="190">
        <v>0</v>
      </c>
      <c r="EA58" s="190">
        <v>0</v>
      </c>
      <c r="EB58" s="190" t="s">
        <v>286</v>
      </c>
      <c r="EC58" s="190">
        <v>0</v>
      </c>
      <c r="ED58" s="190">
        <v>1.4492753623188404</v>
      </c>
      <c r="EE58" s="190" t="s">
        <v>286</v>
      </c>
      <c r="EF58" s="190">
        <v>2.7027027027027031</v>
      </c>
      <c r="EG58" s="190">
        <v>2.816901408450704</v>
      </c>
      <c r="EH58" s="190" t="s">
        <v>286</v>
      </c>
      <c r="EI58" s="190">
        <v>1.9607843137254899</v>
      </c>
      <c r="EJ58" s="190">
        <v>2.1276595744680855</v>
      </c>
      <c r="EK58" s="190" t="s">
        <v>286</v>
      </c>
      <c r="EL58" s="132">
        <v>1.1627906976744184</v>
      </c>
      <c r="EM58" s="132">
        <v>2.4390243902439019</v>
      </c>
      <c r="EN58" s="132" t="s">
        <v>286</v>
      </c>
      <c r="EO58" s="132">
        <v>1.1627906976744182</v>
      </c>
      <c r="EP58" s="190">
        <v>6.0606060606060623</v>
      </c>
      <c r="EQ58" s="132" t="s">
        <v>286</v>
      </c>
      <c r="ER58" s="132">
        <v>0</v>
      </c>
      <c r="ES58" s="132">
        <v>1.4492753623188404</v>
      </c>
      <c r="ET58" s="132" t="s">
        <v>286</v>
      </c>
      <c r="EU58" s="190">
        <v>0</v>
      </c>
      <c r="EV58" s="132">
        <v>4.225352112676056</v>
      </c>
      <c r="EW58" s="132" t="s">
        <v>286</v>
      </c>
      <c r="EX58" s="132">
        <v>3.9215686274509798</v>
      </c>
      <c r="EY58" s="132">
        <v>0</v>
      </c>
      <c r="EZ58" s="190" t="s">
        <v>286</v>
      </c>
      <c r="FA58" s="132">
        <v>1.1764705882352937</v>
      </c>
      <c r="FB58" s="132">
        <v>3.6585365853658542</v>
      </c>
      <c r="FC58" s="132" t="s">
        <v>286</v>
      </c>
      <c r="FD58" s="132">
        <v>0</v>
      </c>
      <c r="FE58" s="190">
        <v>0</v>
      </c>
      <c r="FF58" s="132" t="s">
        <v>286</v>
      </c>
      <c r="FG58" s="132">
        <v>0</v>
      </c>
      <c r="FH58" s="132">
        <v>1.4492753623188404</v>
      </c>
      <c r="FI58" s="132" t="s">
        <v>286</v>
      </c>
      <c r="FJ58" s="190">
        <v>0</v>
      </c>
      <c r="FK58" s="132">
        <v>1.408450704225352</v>
      </c>
      <c r="FL58" s="132" t="s">
        <v>286</v>
      </c>
      <c r="FM58" s="132" t="s">
        <v>286</v>
      </c>
      <c r="FN58" s="132" t="s">
        <v>286</v>
      </c>
      <c r="FO58" s="190" t="s">
        <v>286</v>
      </c>
      <c r="FP58" s="132">
        <v>0</v>
      </c>
      <c r="FQ58" s="132">
        <v>4.8780487804878039</v>
      </c>
      <c r="FR58" s="132" t="s">
        <v>286</v>
      </c>
      <c r="FS58" s="132">
        <v>1.1764705882352942</v>
      </c>
      <c r="FT58" s="190">
        <v>4.5454545454545441</v>
      </c>
      <c r="FU58" s="132" t="s">
        <v>286</v>
      </c>
      <c r="FV58" s="132">
        <v>0</v>
      </c>
      <c r="FW58" s="132">
        <v>2.8985507246376807</v>
      </c>
      <c r="FX58" s="132" t="s">
        <v>286</v>
      </c>
      <c r="FY58" s="190">
        <v>0</v>
      </c>
      <c r="FZ58" s="132">
        <v>0</v>
      </c>
      <c r="GA58" s="132" t="s">
        <v>286</v>
      </c>
      <c r="GB58" s="132" t="s">
        <v>286</v>
      </c>
      <c r="GC58" s="132" t="s">
        <v>286</v>
      </c>
      <c r="GD58" s="190" t="s">
        <v>286</v>
      </c>
      <c r="GE58" s="132" t="s">
        <v>286</v>
      </c>
      <c r="GF58" s="132" t="s">
        <v>286</v>
      </c>
      <c r="GG58" s="132" t="s">
        <v>286</v>
      </c>
      <c r="GH58" s="132" t="s">
        <v>286</v>
      </c>
      <c r="GI58" s="190" t="s">
        <v>286</v>
      </c>
      <c r="GJ58" s="132" t="s">
        <v>286</v>
      </c>
      <c r="GK58" s="132">
        <v>1.3888888888888891</v>
      </c>
      <c r="GL58" s="132">
        <v>2.8985507246376807</v>
      </c>
      <c r="GM58" s="197" t="s">
        <v>286</v>
      </c>
      <c r="GN58" s="190">
        <v>4.1095890410958891</v>
      </c>
      <c r="GO58" s="132">
        <v>1.408450704225352</v>
      </c>
      <c r="GP58" s="132" t="s">
        <v>286</v>
      </c>
      <c r="GQ58" s="132" t="s">
        <v>286</v>
      </c>
      <c r="GR58" s="132" t="s">
        <v>286</v>
      </c>
      <c r="GS58" s="190" t="s">
        <v>286</v>
      </c>
      <c r="GT58" s="132" t="s">
        <v>286</v>
      </c>
      <c r="GU58" s="132" t="s">
        <v>286</v>
      </c>
      <c r="GV58" s="132" t="s">
        <v>286</v>
      </c>
      <c r="GW58" s="132" t="s">
        <v>286</v>
      </c>
      <c r="GX58" s="190" t="s">
        <v>286</v>
      </c>
      <c r="GY58" s="190" t="s">
        <v>286</v>
      </c>
      <c r="GZ58" s="190">
        <v>1.3698630136986303</v>
      </c>
      <c r="HA58" s="190">
        <v>2.8985507246376807</v>
      </c>
      <c r="HB58" s="190" t="s">
        <v>286</v>
      </c>
      <c r="HC58" s="190">
        <v>1.3698630136986303</v>
      </c>
      <c r="HD58" s="190">
        <v>4.225352112676056</v>
      </c>
      <c r="HE58" s="190" t="s">
        <v>286</v>
      </c>
      <c r="HF58" s="190" t="s">
        <v>286</v>
      </c>
      <c r="HG58" s="190" t="s">
        <v>286</v>
      </c>
      <c r="HH58" s="190" t="s">
        <v>286</v>
      </c>
      <c r="HI58" s="190" t="s">
        <v>286</v>
      </c>
      <c r="HJ58" s="190" t="s">
        <v>286</v>
      </c>
      <c r="HK58" s="190" t="s">
        <v>286</v>
      </c>
      <c r="HL58" s="132" t="s">
        <v>286</v>
      </c>
      <c r="HM58" s="132" t="s">
        <v>286</v>
      </c>
      <c r="HN58" s="132" t="s">
        <v>286</v>
      </c>
      <c r="HO58" s="132">
        <v>1.3888888888888891</v>
      </c>
      <c r="HP58" s="190">
        <v>1.4492753623188404</v>
      </c>
      <c r="HQ58" s="132" t="s">
        <v>286</v>
      </c>
      <c r="HR58" s="132">
        <v>4.0540540540540526</v>
      </c>
      <c r="HS58" s="132">
        <v>2.816901408450704</v>
      </c>
      <c r="HT58" s="196" t="s">
        <v>286</v>
      </c>
      <c r="HU58" s="190">
        <v>2.9411764705882351</v>
      </c>
      <c r="HV58" s="192">
        <v>0</v>
      </c>
      <c r="HW58" s="192" t="s">
        <v>286</v>
      </c>
      <c r="HX58" s="192">
        <v>1.1627906976744184</v>
      </c>
      <c r="HY58" s="192">
        <v>4.878048780487803</v>
      </c>
      <c r="HZ58" s="192" t="s">
        <v>286</v>
      </c>
      <c r="IA58" s="192">
        <v>3.4883720930232549</v>
      </c>
      <c r="IB58" s="192">
        <v>3.0303030303030298</v>
      </c>
      <c r="IC58" s="192" t="s">
        <v>286</v>
      </c>
      <c r="ID58" s="192">
        <v>0</v>
      </c>
      <c r="IE58" s="192">
        <v>2.8985507246376807</v>
      </c>
      <c r="IF58" s="192" t="s">
        <v>286</v>
      </c>
      <c r="IG58" s="192">
        <v>1.3333333333333333</v>
      </c>
      <c r="IH58" s="192">
        <v>0</v>
      </c>
      <c r="II58" s="192">
        <v>4.9180327868852478</v>
      </c>
      <c r="IJ58" s="192">
        <v>9.8039215686274499</v>
      </c>
      <c r="IK58" s="192">
        <v>4.255319148936171</v>
      </c>
      <c r="IL58" s="192">
        <v>2.7777777777777777</v>
      </c>
      <c r="IM58" s="192">
        <v>3.5294117647058831</v>
      </c>
      <c r="IN58" s="192">
        <v>9.756097560975606</v>
      </c>
      <c r="IO58" s="192">
        <v>0</v>
      </c>
      <c r="IP58" s="192">
        <v>6.9767441860465125</v>
      </c>
      <c r="IQ58" s="192">
        <v>7.5757575757575779</v>
      </c>
      <c r="IR58" s="192">
        <v>3.79746835443038</v>
      </c>
      <c r="IS58" s="192" t="s">
        <v>286</v>
      </c>
      <c r="IT58" s="192" t="s">
        <v>286</v>
      </c>
      <c r="IU58" s="192">
        <v>1.5151515151515149</v>
      </c>
      <c r="IV58" s="192" t="s">
        <v>286</v>
      </c>
      <c r="IW58" s="192" t="s">
        <v>286</v>
      </c>
      <c r="IX58" s="192" t="str">
        <f t="shared" si="72"/>
        <v>--</v>
      </c>
      <c r="IY58" s="192" t="str">
        <f t="shared" si="72"/>
        <v>--</v>
      </c>
      <c r="IZ58" s="192" t="str">
        <f t="shared" si="72"/>
        <v>--</v>
      </c>
      <c r="JA58" s="192" t="str">
        <f t="shared" si="72"/>
        <v>--</v>
      </c>
      <c r="JB58" s="192" t="str">
        <f t="shared" si="72"/>
        <v>--</v>
      </c>
      <c r="JC58" s="243">
        <v>7.3529411764705896</v>
      </c>
      <c r="JD58" s="243">
        <v>10.6666666666667</v>
      </c>
      <c r="JE58" s="243">
        <v>8.3333333333333304</v>
      </c>
      <c r="JF58" s="243">
        <v>2.9702970297029698</v>
      </c>
      <c r="JG58" s="243">
        <v>4.8387096774193497</v>
      </c>
      <c r="JH58" s="243">
        <v>11.538461538461499</v>
      </c>
      <c r="JI58" s="243">
        <v>1.47058823529412</v>
      </c>
      <c r="JJ58" s="243">
        <v>2.6666666666666701</v>
      </c>
      <c r="JK58" s="243">
        <v>5</v>
      </c>
      <c r="JL58" s="243">
        <v>0</v>
      </c>
      <c r="JM58" s="243">
        <v>1.61290322580645</v>
      </c>
      <c r="JN58" s="243">
        <v>5.7692307692307701</v>
      </c>
      <c r="JO58" s="219">
        <v>5.8823529411764701</v>
      </c>
      <c r="JP58" s="219">
        <v>12</v>
      </c>
      <c r="JQ58" s="219">
        <v>10</v>
      </c>
      <c r="JR58" s="219">
        <v>3</v>
      </c>
      <c r="JS58" s="219">
        <v>7.9365079365079403</v>
      </c>
      <c r="JT58" s="219">
        <v>11.538461538461499</v>
      </c>
      <c r="JU58" s="219">
        <v>5.8823529411764701</v>
      </c>
      <c r="JV58" s="219">
        <v>6.6666666666666696</v>
      </c>
      <c r="JW58" s="219">
        <v>6.6666666666666696</v>
      </c>
      <c r="JX58" s="219">
        <v>1.98019801980198</v>
      </c>
      <c r="JY58" s="219">
        <v>6.3492063492063497</v>
      </c>
      <c r="JZ58" s="219">
        <v>7.6923076923076898</v>
      </c>
      <c r="KA58" s="219">
        <v>0</v>
      </c>
      <c r="KB58" s="219">
        <v>0</v>
      </c>
      <c r="KC58" s="219">
        <v>1.6666666666666701</v>
      </c>
      <c r="KD58" s="219">
        <v>2.9702970297029698</v>
      </c>
      <c r="KE58" s="219">
        <v>1.61290322580645</v>
      </c>
      <c r="KF58" s="219">
        <v>1.92307692307692</v>
      </c>
      <c r="KG58" s="219">
        <v>0</v>
      </c>
      <c r="KH58" s="219">
        <v>0</v>
      </c>
      <c r="KI58" s="219">
        <v>1.6666666666666701</v>
      </c>
      <c r="KJ58" s="223">
        <v>0.98039215686274495</v>
      </c>
      <c r="KK58" s="219">
        <v>1.61290322580645</v>
      </c>
      <c r="KL58" s="219">
        <v>0</v>
      </c>
      <c r="KM58" s="219">
        <v>0</v>
      </c>
      <c r="KN58" s="219">
        <v>0</v>
      </c>
      <c r="KO58" s="219">
        <v>1.6666666666666701</v>
      </c>
      <c r="KP58" s="219">
        <v>0</v>
      </c>
      <c r="KQ58" s="219">
        <v>0</v>
      </c>
      <c r="KR58" s="219">
        <v>0</v>
      </c>
      <c r="KS58" s="219">
        <v>0</v>
      </c>
      <c r="KT58" s="219">
        <v>0</v>
      </c>
      <c r="KU58" s="219">
        <v>1.6666666666666701</v>
      </c>
      <c r="KV58" s="223">
        <v>0.98039215686274495</v>
      </c>
      <c r="KW58" s="219">
        <v>0</v>
      </c>
      <c r="KX58" s="219">
        <v>0</v>
      </c>
      <c r="KY58" s="219">
        <v>0</v>
      </c>
      <c r="KZ58" s="219">
        <v>0</v>
      </c>
      <c r="LA58" s="219">
        <v>1.6666666666666701</v>
      </c>
      <c r="LB58" s="219">
        <v>0</v>
      </c>
      <c r="LC58" s="219">
        <v>0</v>
      </c>
      <c r="LD58" s="219">
        <v>0</v>
      </c>
      <c r="LE58" s="219">
        <v>0</v>
      </c>
      <c r="LF58" s="219">
        <v>0</v>
      </c>
      <c r="LG58" s="219">
        <v>1.6666666666666701</v>
      </c>
      <c r="LH58" s="219">
        <v>0</v>
      </c>
      <c r="LI58" s="219">
        <v>0</v>
      </c>
      <c r="LJ58" s="219">
        <v>0</v>
      </c>
      <c r="LK58" s="219">
        <v>0</v>
      </c>
      <c r="LL58" s="219">
        <v>0</v>
      </c>
      <c r="LM58" s="219">
        <v>1.6666666666666701</v>
      </c>
      <c r="LN58" s="223">
        <v>0.98039215686274495</v>
      </c>
      <c r="LO58" s="219">
        <v>0</v>
      </c>
      <c r="LP58" s="219">
        <v>1.92307692307692</v>
      </c>
      <c r="LQ58" s="219">
        <v>0</v>
      </c>
      <c r="LR58" s="219">
        <v>0</v>
      </c>
      <c r="LS58" s="219">
        <v>1.6666666666666701</v>
      </c>
      <c r="LT58" s="219">
        <v>0</v>
      </c>
      <c r="LU58" s="219">
        <v>1.63934426229508</v>
      </c>
      <c r="LV58" s="219">
        <v>1.92307692307692</v>
      </c>
      <c r="LW58" s="219">
        <v>0</v>
      </c>
      <c r="LX58" s="219">
        <v>0</v>
      </c>
      <c r="LY58" s="219">
        <v>3.3333333333333299</v>
      </c>
      <c r="LZ58" s="219">
        <v>0</v>
      </c>
      <c r="MA58" s="219">
        <v>1.61290322580645</v>
      </c>
      <c r="MB58" s="219">
        <v>1.92307692307692</v>
      </c>
      <c r="MC58" s="219">
        <v>0</v>
      </c>
      <c r="MD58" s="219">
        <v>0</v>
      </c>
      <c r="ME58" s="219">
        <v>1.6666666666666701</v>
      </c>
      <c r="MF58" s="219">
        <v>0</v>
      </c>
      <c r="MG58" s="219">
        <v>0</v>
      </c>
      <c r="MH58" s="219">
        <v>0</v>
      </c>
      <c r="MI58" s="190" t="str">
        <f t="shared" si="73"/>
        <v>--</v>
      </c>
      <c r="MJ58" s="190" t="str">
        <f t="shared" si="73"/>
        <v>--</v>
      </c>
      <c r="MK58" s="190" t="str">
        <f t="shared" si="73"/>
        <v>--</v>
      </c>
      <c r="ML58" s="190" t="str">
        <f t="shared" si="73"/>
        <v>--</v>
      </c>
      <c r="MM58" s="190" t="str">
        <f t="shared" si="73"/>
        <v>--</v>
      </c>
      <c r="MN58" s="190" t="str">
        <f t="shared" si="73"/>
        <v>--</v>
      </c>
      <c r="MO58" s="190" t="str">
        <f t="shared" si="73"/>
        <v>--</v>
      </c>
      <c r="MP58" s="190" t="str">
        <f t="shared" si="73"/>
        <v>--</v>
      </c>
      <c r="MQ58" s="190" t="str">
        <f t="shared" si="73"/>
        <v>--</v>
      </c>
      <c r="MR58" s="190" t="str">
        <f t="shared" si="73"/>
        <v>--</v>
      </c>
      <c r="MS58" s="190" t="str">
        <f t="shared" si="74"/>
        <v>--</v>
      </c>
      <c r="MT58" s="190" t="str">
        <f t="shared" si="74"/>
        <v>--</v>
      </c>
      <c r="MU58" s="190" t="str">
        <f t="shared" si="74"/>
        <v>--</v>
      </c>
      <c r="MV58" s="190" t="str">
        <f t="shared" si="74"/>
        <v>--</v>
      </c>
      <c r="MW58" s="190" t="str">
        <f t="shared" si="74"/>
        <v>--</v>
      </c>
      <c r="MX58" s="190" t="str">
        <f t="shared" si="74"/>
        <v>--</v>
      </c>
      <c r="MY58" s="190" t="str">
        <f t="shared" si="74"/>
        <v>--</v>
      </c>
      <c r="MZ58" s="190" t="str">
        <f t="shared" si="74"/>
        <v>--</v>
      </c>
      <c r="NA58" s="190" t="str">
        <f t="shared" si="74"/>
        <v>--</v>
      </c>
      <c r="NB58" s="190" t="str">
        <f t="shared" si="74"/>
        <v>--</v>
      </c>
      <c r="NC58" s="190" t="str">
        <f t="shared" si="75"/>
        <v>--</v>
      </c>
      <c r="ND58" s="190" t="str">
        <f t="shared" si="75"/>
        <v>--</v>
      </c>
      <c r="NE58" s="190" t="str">
        <f t="shared" si="75"/>
        <v>--</v>
      </c>
      <c r="NF58" s="190" t="str">
        <f t="shared" si="75"/>
        <v>--</v>
      </c>
      <c r="NG58" s="190" t="str">
        <f t="shared" si="75"/>
        <v>--</v>
      </c>
      <c r="NH58" s="190" t="str">
        <f t="shared" si="75"/>
        <v>--</v>
      </c>
      <c r="NI58" s="190" t="str">
        <f t="shared" si="75"/>
        <v>--</v>
      </c>
      <c r="NJ58" s="190" t="str">
        <f t="shared" si="75"/>
        <v>--</v>
      </c>
      <c r="NL58" s="378" t="str">
        <f t="shared" si="4"/>
        <v>--</v>
      </c>
      <c r="NM58" s="381">
        <v>5.9701492537313419</v>
      </c>
      <c r="NN58" s="378" t="str">
        <f t="shared" si="4"/>
        <v>--</v>
      </c>
      <c r="NO58" s="381">
        <v>18.518518518518523</v>
      </c>
      <c r="NP58" s="378" t="str">
        <f t="shared" si="5"/>
        <v>--</v>
      </c>
      <c r="NQ58" s="381">
        <v>3.7974683544303787</v>
      </c>
      <c r="NR58" s="378" t="str">
        <f t="shared" si="6"/>
        <v>--</v>
      </c>
      <c r="NS58" s="381">
        <v>9.4594594594594561</v>
      </c>
      <c r="NT58" s="378" t="str">
        <f t="shared" si="7"/>
        <v>--</v>
      </c>
      <c r="NU58" s="381">
        <v>18.309859154929569</v>
      </c>
      <c r="NV58" s="378" t="str">
        <f t="shared" si="8"/>
        <v>--</v>
      </c>
      <c r="NW58" s="381">
        <v>0</v>
      </c>
      <c r="NX58" s="378" t="str">
        <f t="shared" si="9"/>
        <v>--</v>
      </c>
      <c r="NY58" s="381">
        <v>5.2631578947368416</v>
      </c>
      <c r="NZ58" s="378" t="str">
        <f t="shared" si="10"/>
        <v>--</v>
      </c>
      <c r="OA58" s="381">
        <v>17.808219178082187</v>
      </c>
      <c r="OB58" s="378" t="str">
        <f t="shared" si="11"/>
        <v>--</v>
      </c>
      <c r="OC58" s="378" t="str">
        <f t="shared" si="11"/>
        <v>--</v>
      </c>
      <c r="OD58" s="381">
        <v>1.4705882352941178</v>
      </c>
      <c r="OE58" s="381">
        <v>1.3333333333333333</v>
      </c>
      <c r="OF58" s="381">
        <v>3.3333333333333326</v>
      </c>
      <c r="OG58" s="378" t="str">
        <f t="shared" si="69"/>
        <v>--</v>
      </c>
      <c r="OH58" s="378" t="str">
        <f t="shared" si="69"/>
        <v>--</v>
      </c>
      <c r="OI58" s="378" t="str">
        <f t="shared" si="69"/>
        <v>--</v>
      </c>
      <c r="OJ58" s="381">
        <v>0</v>
      </c>
      <c r="OK58" s="381">
        <v>0</v>
      </c>
      <c r="OL58" s="381">
        <v>1.9230769230769229</v>
      </c>
      <c r="OM58" s="378" t="str">
        <f t="shared" si="70"/>
        <v>--</v>
      </c>
      <c r="ON58" s="378" t="str">
        <f t="shared" si="70"/>
        <v>--</v>
      </c>
      <c r="OO58" s="378" t="str">
        <f t="shared" si="70"/>
        <v>--</v>
      </c>
      <c r="OP58" s="381">
        <v>2.9850746268656714</v>
      </c>
      <c r="OQ58" s="378" t="str">
        <f t="shared" ref="OQ58" si="76">"--"</f>
        <v>--</v>
      </c>
      <c r="OR58" s="381">
        <v>11.53846153846154</v>
      </c>
      <c r="OS58" s="378" t="str">
        <f t="shared" si="71"/>
        <v>--</v>
      </c>
      <c r="OT58" s="378" t="str">
        <f t="shared" si="71"/>
        <v>--</v>
      </c>
      <c r="OU58" s="381">
        <v>2.9850746268656714</v>
      </c>
      <c r="OV58" s="378" t="str">
        <f t="shared" ref="OV58" si="77">"--"</f>
        <v>--</v>
      </c>
      <c r="OW58" s="381">
        <v>11.111111111111112</v>
      </c>
      <c r="OX58" s="378" t="str">
        <f t="shared" si="15"/>
        <v>--</v>
      </c>
      <c r="OY58" s="381">
        <v>1.9607843137254901</v>
      </c>
      <c r="OZ58" s="381">
        <v>3.2258064516129026</v>
      </c>
      <c r="PA58" s="381">
        <v>5.7692307692307701</v>
      </c>
      <c r="PB58" s="378" t="str">
        <f t="shared" si="16"/>
        <v>--</v>
      </c>
      <c r="PC58" s="381">
        <v>16.417910447761194</v>
      </c>
      <c r="PD58" s="378" t="str">
        <f t="shared" ref="PD58" si="78">"--"</f>
        <v>--</v>
      </c>
      <c r="PE58" s="381">
        <v>14.814814814814813</v>
      </c>
      <c r="PF58" s="378" t="str">
        <f t="shared" si="17"/>
        <v>--</v>
      </c>
      <c r="PG58" s="381">
        <v>10.447761194029853</v>
      </c>
      <c r="PH58" s="378" t="str">
        <f t="shared" ref="PH58" si="79">"--"</f>
        <v>--</v>
      </c>
      <c r="PI58" s="381">
        <v>11.111111111111111</v>
      </c>
      <c r="PJ58" s="378" t="str">
        <f t="shared" si="18"/>
        <v>--</v>
      </c>
      <c r="PK58" s="381">
        <v>7.3529411764705879</v>
      </c>
      <c r="PL58" s="378" t="str">
        <f t="shared" ref="PL58" si="80">"--"</f>
        <v>--</v>
      </c>
      <c r="PM58" s="381">
        <v>7.4074074074074066</v>
      </c>
      <c r="PN58" s="378" t="str">
        <f t="shared" si="19"/>
        <v>--</v>
      </c>
      <c r="PO58" s="381">
        <v>2.9411764705882355</v>
      </c>
      <c r="PP58" s="378" t="str">
        <f t="shared" ref="PP58" si="81">"--"</f>
        <v>--</v>
      </c>
      <c r="PQ58" s="381">
        <v>0</v>
      </c>
      <c r="PR58" s="378" t="str">
        <f t="shared" si="20"/>
        <v>--</v>
      </c>
      <c r="PS58" s="381">
        <v>1.4705882352941178</v>
      </c>
      <c r="PT58" s="378" t="str">
        <f t="shared" ref="PT58" si="82">"--"</f>
        <v>--</v>
      </c>
      <c r="PU58" s="381">
        <v>0</v>
      </c>
      <c r="PV58" s="378" t="str">
        <f t="shared" si="21"/>
        <v>--</v>
      </c>
      <c r="PW58" s="381">
        <v>1.4705882352941178</v>
      </c>
      <c r="PX58" s="378" t="str">
        <f t="shared" ref="PX58" si="83">"--"</f>
        <v>--</v>
      </c>
      <c r="PY58" s="381">
        <v>0</v>
      </c>
      <c r="PZ58" s="378" t="str">
        <f t="shared" si="22"/>
        <v>--</v>
      </c>
      <c r="QA58" s="381">
        <v>0</v>
      </c>
      <c r="QB58" s="378" t="str">
        <f t="shared" ref="QB58" si="84">"--"</f>
        <v>--</v>
      </c>
      <c r="QC58" s="381">
        <v>0</v>
      </c>
      <c r="QD58" s="378" t="str">
        <f t="shared" si="23"/>
        <v>--</v>
      </c>
      <c r="QE58" s="381">
        <v>0</v>
      </c>
      <c r="QF58" s="378" t="str">
        <f t="shared" ref="QF58" si="85">"--"</f>
        <v>--</v>
      </c>
      <c r="QG58" s="381">
        <v>0</v>
      </c>
      <c r="QH58" s="378" t="str">
        <f t="shared" si="24"/>
        <v>--</v>
      </c>
      <c r="QI58" s="381">
        <v>0</v>
      </c>
      <c r="QJ58" s="378" t="str">
        <f t="shared" ref="QJ58" si="86">"--"</f>
        <v>--</v>
      </c>
      <c r="QK58" s="381">
        <v>0</v>
      </c>
    </row>
    <row r="59" spans="1:453" x14ac:dyDescent="0.25">
      <c r="A59" s="114">
        <v>55</v>
      </c>
      <c r="B59" s="93" t="s">
        <v>55</v>
      </c>
      <c r="C59" s="189">
        <v>5.7622173595915385</v>
      </c>
      <c r="D59" s="189">
        <v>26.889106967615298</v>
      </c>
      <c r="E59" s="189">
        <v>39.619883040935669</v>
      </c>
      <c r="F59" s="189">
        <v>2.1953065859197571</v>
      </c>
      <c r="G59" s="189">
        <v>13.845050215208047</v>
      </c>
      <c r="H59" s="189">
        <v>31.473533619456358</v>
      </c>
      <c r="I59" s="189">
        <v>2.6241799437675732</v>
      </c>
      <c r="J59" s="189">
        <v>10.351758793969845</v>
      </c>
      <c r="K59" s="189">
        <v>14.938488576449911</v>
      </c>
      <c r="L59" s="189">
        <v>1.0721944245889921</v>
      </c>
      <c r="M59" s="190">
        <v>7.8313253012048198</v>
      </c>
      <c r="N59" s="190">
        <v>16.429353778751398</v>
      </c>
      <c r="O59" s="190">
        <v>1.2787723785166267</v>
      </c>
      <c r="P59" s="190">
        <v>6.8928950159066771</v>
      </c>
      <c r="Q59" s="190">
        <v>13.333333333333343</v>
      </c>
      <c r="R59" s="190" t="s">
        <v>286</v>
      </c>
      <c r="S59" s="190" t="s">
        <v>286</v>
      </c>
      <c r="T59" s="190" t="s">
        <v>286</v>
      </c>
      <c r="U59" s="190">
        <v>2.5738077214231616</v>
      </c>
      <c r="V59" s="190">
        <v>13.968481375358165</v>
      </c>
      <c r="W59" s="190">
        <v>32.051282051282072</v>
      </c>
      <c r="X59" s="190">
        <v>2.7128157156220789</v>
      </c>
      <c r="Y59" s="190">
        <v>11.311311311311306</v>
      </c>
      <c r="Z59" s="190">
        <v>15.936952714535918</v>
      </c>
      <c r="AA59" s="190">
        <v>1.2829650748396306</v>
      </c>
      <c r="AB59" s="132">
        <v>9.3457943925233629</v>
      </c>
      <c r="AC59" s="132">
        <v>17.984832069339085</v>
      </c>
      <c r="AD59" s="132">
        <v>1.6197783461210558</v>
      </c>
      <c r="AE59" s="132">
        <v>8.7136929460580959</v>
      </c>
      <c r="AF59" s="190">
        <v>15.384615384615399</v>
      </c>
      <c r="AG59" s="189">
        <v>1.0940919037199124</v>
      </c>
      <c r="AH59" s="189">
        <v>6.7713444553483813</v>
      </c>
      <c r="AI59" s="191">
        <v>16.081871345029217</v>
      </c>
      <c r="AJ59" s="191">
        <v>0.98410295230885736</v>
      </c>
      <c r="AK59" s="190">
        <v>2.9411764705882351</v>
      </c>
      <c r="AL59" s="190">
        <v>12.875536480686698</v>
      </c>
      <c r="AM59" s="190">
        <v>1.218369259606374</v>
      </c>
      <c r="AN59" s="190">
        <v>2.7135678391959783</v>
      </c>
      <c r="AO59" s="190">
        <v>3.1634446397188056</v>
      </c>
      <c r="AP59" s="190">
        <v>0.28591851322373152</v>
      </c>
      <c r="AQ59" s="190">
        <v>1.6351118760757311</v>
      </c>
      <c r="AR59" s="190">
        <v>4.3811610076670311</v>
      </c>
      <c r="AS59" s="190">
        <v>0.34100596760443358</v>
      </c>
      <c r="AT59" s="190">
        <v>1.4846235418875928</v>
      </c>
      <c r="AU59" s="190">
        <v>3.2558139534883717</v>
      </c>
      <c r="AV59" s="190" t="s">
        <v>286</v>
      </c>
      <c r="AW59" s="190" t="s">
        <v>286</v>
      </c>
      <c r="AX59" s="132" t="s">
        <v>286</v>
      </c>
      <c r="AY59" s="132" t="s">
        <v>286</v>
      </c>
      <c r="AZ59" s="132" t="s">
        <v>286</v>
      </c>
      <c r="BA59" s="132" t="s">
        <v>286</v>
      </c>
      <c r="BB59" s="190" t="s">
        <v>286</v>
      </c>
      <c r="BC59" s="132" t="s">
        <v>286</v>
      </c>
      <c r="BD59" s="132" t="s">
        <v>286</v>
      </c>
      <c r="BE59" s="132">
        <v>0.64377682403433512</v>
      </c>
      <c r="BF59" s="132">
        <v>3.4129692832764511</v>
      </c>
      <c r="BG59" s="190">
        <v>8.287895310796074</v>
      </c>
      <c r="BH59" s="132">
        <v>0.76595744680851041</v>
      </c>
      <c r="BI59" s="132">
        <v>3.5676810073452199</v>
      </c>
      <c r="BJ59" s="132">
        <v>6.6767830045523473</v>
      </c>
      <c r="BK59" s="132">
        <v>3.529411764705884</v>
      </c>
      <c r="BL59" s="190">
        <v>20.591233435270151</v>
      </c>
      <c r="BM59" s="132">
        <v>29.585798816568033</v>
      </c>
      <c r="BN59" s="192">
        <v>1.9496344435418362</v>
      </c>
      <c r="BO59" s="192">
        <v>14.803625377643511</v>
      </c>
      <c r="BP59" s="192">
        <v>29.032258064516132</v>
      </c>
      <c r="BQ59" s="190">
        <v>2.0669291338582663</v>
      </c>
      <c r="BR59" s="132">
        <v>13.56837606837607</v>
      </c>
      <c r="BS59" s="132">
        <v>20.250896057347667</v>
      </c>
      <c r="BT59" s="132">
        <v>0.78683834048641066</v>
      </c>
      <c r="BU59" s="190">
        <v>10.446428571428582</v>
      </c>
      <c r="BV59" s="132">
        <v>24.748040313549836</v>
      </c>
      <c r="BW59" s="132">
        <v>1.4579759862778729</v>
      </c>
      <c r="BX59" s="132">
        <v>10.574712643678152</v>
      </c>
      <c r="BY59" s="190">
        <v>26.402640264026431</v>
      </c>
      <c r="BZ59" s="132">
        <v>1.8039215686274515</v>
      </c>
      <c r="CA59" s="132">
        <v>13.761467889908252</v>
      </c>
      <c r="CB59" s="132">
        <v>21.301775147929003</v>
      </c>
      <c r="CC59" s="190">
        <v>0.97481722177091967</v>
      </c>
      <c r="CD59" s="132">
        <v>9.969788519637472</v>
      </c>
      <c r="CE59" s="132">
        <v>20.674486803519073</v>
      </c>
      <c r="CF59" s="132">
        <v>1.7716535433070855</v>
      </c>
      <c r="CG59" s="190">
        <v>9.188034188034198</v>
      </c>
      <c r="CH59" s="132">
        <v>13.261648745519711</v>
      </c>
      <c r="CI59" s="132">
        <v>0.64377682403433467</v>
      </c>
      <c r="CJ59" s="132">
        <v>6.9829901521933699</v>
      </c>
      <c r="CK59" s="132">
        <v>16.255605381165921</v>
      </c>
      <c r="CL59" s="132">
        <v>0.94420600858369108</v>
      </c>
      <c r="CM59" s="132">
        <v>6.6666666666666696</v>
      </c>
      <c r="CN59" s="132">
        <v>14.833333333333332</v>
      </c>
      <c r="CO59" s="132">
        <v>5.0544323483670324</v>
      </c>
      <c r="CP59" s="190">
        <v>6.186612576064908</v>
      </c>
      <c r="CQ59" s="132">
        <v>4.4247787610619431</v>
      </c>
      <c r="CR59" s="132">
        <v>2.8271405492730177</v>
      </c>
      <c r="CS59" s="192">
        <v>3.4065102195306562</v>
      </c>
      <c r="CT59" s="192">
        <v>3.6656891495601163</v>
      </c>
      <c r="CU59" s="190">
        <v>4.1869522882181034</v>
      </c>
      <c r="CV59" s="132">
        <v>5.626326963906588</v>
      </c>
      <c r="CW59" s="132">
        <v>1.4184397163120555</v>
      </c>
      <c r="CX59" s="192">
        <v>2.7920646583394597</v>
      </c>
      <c r="CY59" s="192">
        <v>4.1246562786434433</v>
      </c>
      <c r="CZ59" s="190">
        <v>3.214695752009189</v>
      </c>
      <c r="DA59" s="132">
        <v>2.2065313327449263</v>
      </c>
      <c r="DB59" s="132">
        <v>2.5210084033613418</v>
      </c>
      <c r="DC59" s="192">
        <v>2.2260273972602755</v>
      </c>
      <c r="DD59" s="192" t="s">
        <v>286</v>
      </c>
      <c r="DE59" s="190">
        <v>5.4081632653061211</v>
      </c>
      <c r="DF59" s="132">
        <v>7.0901033973412106</v>
      </c>
      <c r="DG59" s="132" t="s">
        <v>286</v>
      </c>
      <c r="DH59" s="192">
        <v>4.2424242424242351</v>
      </c>
      <c r="DI59" s="192">
        <v>7.6358296622613793</v>
      </c>
      <c r="DJ59" s="190" t="s">
        <v>286</v>
      </c>
      <c r="DK59" s="132">
        <v>3.188097768331565</v>
      </c>
      <c r="DL59" s="132">
        <v>2.6642984014209623</v>
      </c>
      <c r="DM59" s="132" t="s">
        <v>286</v>
      </c>
      <c r="DN59" s="132">
        <v>2.575896964121438</v>
      </c>
      <c r="DO59" s="190">
        <v>5.1843317972350205</v>
      </c>
      <c r="DP59" s="132" t="s">
        <v>286</v>
      </c>
      <c r="DQ59" s="132">
        <v>2.2891566265060255</v>
      </c>
      <c r="DR59" s="132">
        <v>3.2534246575342456</v>
      </c>
      <c r="DS59" s="132" t="s">
        <v>286</v>
      </c>
      <c r="DT59" s="190" t="s">
        <v>286</v>
      </c>
      <c r="DU59" s="194" t="s">
        <v>286</v>
      </c>
      <c r="DV59" s="194" t="s">
        <v>286</v>
      </c>
      <c r="DW59" s="192">
        <v>2.7252081756245281</v>
      </c>
      <c r="DX59" s="194">
        <v>5.1395007342143968</v>
      </c>
      <c r="DY59" s="190" t="s">
        <v>286</v>
      </c>
      <c r="DZ59" s="190">
        <v>3.0818278427205144</v>
      </c>
      <c r="EA59" s="190">
        <v>1.6014234875444846</v>
      </c>
      <c r="EB59" s="190" t="s">
        <v>286</v>
      </c>
      <c r="EC59" s="190">
        <v>2.0146520146520137</v>
      </c>
      <c r="ED59" s="190">
        <v>4.5138888888888893</v>
      </c>
      <c r="EE59" s="190" t="s">
        <v>286</v>
      </c>
      <c r="EF59" s="190">
        <v>2.0556227327690428</v>
      </c>
      <c r="EG59" s="190">
        <v>3.7671232876712319</v>
      </c>
      <c r="EH59" s="190" t="s">
        <v>286</v>
      </c>
      <c r="EI59" s="190">
        <v>4.6938775510204023</v>
      </c>
      <c r="EJ59" s="190">
        <v>5.4814814814814792</v>
      </c>
      <c r="EK59" s="190" t="s">
        <v>286</v>
      </c>
      <c r="EL59" s="132">
        <v>3.0303030303030254</v>
      </c>
      <c r="EM59" s="132">
        <v>4.6989720998531572</v>
      </c>
      <c r="EN59" s="132" t="s">
        <v>286</v>
      </c>
      <c r="EO59" s="132">
        <v>3.8338658146964875</v>
      </c>
      <c r="EP59" s="190">
        <v>1.9572953736654843</v>
      </c>
      <c r="EQ59" s="132" t="s">
        <v>286</v>
      </c>
      <c r="ER59" s="132">
        <v>1.9266055045871566</v>
      </c>
      <c r="ES59" s="132">
        <v>3.4802784222737806</v>
      </c>
      <c r="ET59" s="132" t="s">
        <v>286</v>
      </c>
      <c r="EU59" s="190">
        <v>1.6969696969696981</v>
      </c>
      <c r="EV59" s="132">
        <v>2.0618556701030957</v>
      </c>
      <c r="EW59" s="132" t="s">
        <v>286</v>
      </c>
      <c r="EX59" s="132">
        <v>3.7871033776867984</v>
      </c>
      <c r="EY59" s="132">
        <v>3.1249999999999982</v>
      </c>
      <c r="EZ59" s="190" t="s">
        <v>286</v>
      </c>
      <c r="FA59" s="132">
        <v>1.5909090909090924</v>
      </c>
      <c r="FB59" s="132">
        <v>2.9368575624082225</v>
      </c>
      <c r="FC59" s="132" t="s">
        <v>286</v>
      </c>
      <c r="FD59" s="132">
        <v>2.2435897435897472</v>
      </c>
      <c r="FE59" s="190">
        <v>1.4209591474245116</v>
      </c>
      <c r="FF59" s="132" t="s">
        <v>286</v>
      </c>
      <c r="FG59" s="132">
        <v>1.4665444546287814</v>
      </c>
      <c r="FH59" s="132">
        <v>2.1914648212226076</v>
      </c>
      <c r="FI59" s="132" t="s">
        <v>286</v>
      </c>
      <c r="FJ59" s="190">
        <v>1.20918984280532</v>
      </c>
      <c r="FK59" s="132">
        <v>1.546391752577319</v>
      </c>
      <c r="FL59" s="132" t="s">
        <v>286</v>
      </c>
      <c r="FM59" s="132" t="s">
        <v>286</v>
      </c>
      <c r="FN59" s="132" t="s">
        <v>286</v>
      </c>
      <c r="FO59" s="190" t="s">
        <v>286</v>
      </c>
      <c r="FP59" s="132">
        <v>3.6391205458680811</v>
      </c>
      <c r="FQ59" s="132">
        <v>4.6989720998531581</v>
      </c>
      <c r="FR59" s="132" t="s">
        <v>286</v>
      </c>
      <c r="FS59" s="132">
        <v>3.2978723404255335</v>
      </c>
      <c r="FT59" s="190">
        <v>1.9572953736654792</v>
      </c>
      <c r="FU59" s="132" t="s">
        <v>286</v>
      </c>
      <c r="FV59" s="132">
        <v>1.4692378328741971</v>
      </c>
      <c r="FW59" s="132">
        <v>2.5492468134414845</v>
      </c>
      <c r="FX59" s="132" t="s">
        <v>286</v>
      </c>
      <c r="FY59" s="190">
        <v>1.0856453558504222</v>
      </c>
      <c r="FZ59" s="132">
        <v>1.2027491408934712</v>
      </c>
      <c r="GA59" s="132" t="s">
        <v>286</v>
      </c>
      <c r="GB59" s="132" t="s">
        <v>286</v>
      </c>
      <c r="GC59" s="132" t="s">
        <v>286</v>
      </c>
      <c r="GD59" s="190" t="s">
        <v>286</v>
      </c>
      <c r="GE59" s="132" t="s">
        <v>286</v>
      </c>
      <c r="GF59" s="132" t="s">
        <v>286</v>
      </c>
      <c r="GG59" s="132" t="s">
        <v>286</v>
      </c>
      <c r="GH59" s="132" t="s">
        <v>286</v>
      </c>
      <c r="GI59" s="190" t="s">
        <v>286</v>
      </c>
      <c r="GJ59" s="132" t="s">
        <v>286</v>
      </c>
      <c r="GK59" s="132">
        <v>2.4747937671860671</v>
      </c>
      <c r="GL59" s="132">
        <v>3.4722222222222228</v>
      </c>
      <c r="GM59" s="197" t="s">
        <v>286</v>
      </c>
      <c r="GN59" s="190">
        <v>2.1739130434782656</v>
      </c>
      <c r="GO59" s="132">
        <v>2.0654044750430294</v>
      </c>
      <c r="GP59" s="132" t="s">
        <v>286</v>
      </c>
      <c r="GQ59" s="132" t="s">
        <v>286</v>
      </c>
      <c r="GR59" s="132" t="s">
        <v>286</v>
      </c>
      <c r="GS59" s="190" t="s">
        <v>286</v>
      </c>
      <c r="GT59" s="132" t="s">
        <v>286</v>
      </c>
      <c r="GU59" s="132" t="s">
        <v>286</v>
      </c>
      <c r="GV59" s="132" t="s">
        <v>286</v>
      </c>
      <c r="GW59" s="132" t="s">
        <v>286</v>
      </c>
      <c r="GX59" s="190" t="s">
        <v>286</v>
      </c>
      <c r="GY59" s="190" t="s">
        <v>286</v>
      </c>
      <c r="GZ59" s="190">
        <v>2.4793388429752059</v>
      </c>
      <c r="HA59" s="190">
        <v>3.6994219653179199</v>
      </c>
      <c r="HB59" s="190" t="s">
        <v>286</v>
      </c>
      <c r="HC59" s="190">
        <v>2.181818181818183</v>
      </c>
      <c r="HD59" s="190">
        <v>2.4096385542168721</v>
      </c>
      <c r="HE59" s="190" t="s">
        <v>286</v>
      </c>
      <c r="HF59" s="190" t="s">
        <v>286</v>
      </c>
      <c r="HG59" s="190" t="s">
        <v>286</v>
      </c>
      <c r="HH59" s="190" t="s">
        <v>286</v>
      </c>
      <c r="HI59" s="190" t="s">
        <v>286</v>
      </c>
      <c r="HJ59" s="190" t="s">
        <v>286</v>
      </c>
      <c r="HK59" s="190" t="s">
        <v>286</v>
      </c>
      <c r="HL59" s="132" t="s">
        <v>286</v>
      </c>
      <c r="HM59" s="132" t="s">
        <v>286</v>
      </c>
      <c r="HN59" s="132" t="s">
        <v>286</v>
      </c>
      <c r="HO59" s="132">
        <v>2.4793388429752086</v>
      </c>
      <c r="HP59" s="190">
        <v>5.7870370370370399</v>
      </c>
      <c r="HQ59" s="132" t="s">
        <v>286</v>
      </c>
      <c r="HR59" s="132">
        <v>2.4183796856106436</v>
      </c>
      <c r="HS59" s="132">
        <v>3.7865748709122204</v>
      </c>
      <c r="HT59" s="196" t="s">
        <v>286</v>
      </c>
      <c r="HU59" s="190">
        <v>4.7325102880658427</v>
      </c>
      <c r="HV59" s="192">
        <v>3.1203566121842505</v>
      </c>
      <c r="HW59" s="192" t="s">
        <v>286</v>
      </c>
      <c r="HX59" s="192">
        <v>2.1953065859197594</v>
      </c>
      <c r="HY59" s="192">
        <v>3.0882352941176499</v>
      </c>
      <c r="HZ59" s="192" t="s">
        <v>286</v>
      </c>
      <c r="IA59" s="192">
        <v>2.6652452025586371</v>
      </c>
      <c r="IB59" s="192">
        <v>2.4911032028469751</v>
      </c>
      <c r="IC59" s="192" t="s">
        <v>286</v>
      </c>
      <c r="ID59" s="192">
        <v>1.2832263978001859</v>
      </c>
      <c r="IE59" s="192">
        <v>3.4682080924855465</v>
      </c>
      <c r="IF59" s="192" t="s">
        <v>286</v>
      </c>
      <c r="IG59" s="192">
        <v>1.2091898428053225</v>
      </c>
      <c r="IH59" s="192">
        <v>1.8900343642611668</v>
      </c>
      <c r="II59" s="192">
        <v>2.5700934579439205</v>
      </c>
      <c r="IJ59" s="192">
        <v>8.0000000000000018</v>
      </c>
      <c r="IK59" s="192">
        <v>4.017857142857145</v>
      </c>
      <c r="IL59" s="192">
        <v>1.2892828364222415</v>
      </c>
      <c r="IM59" s="192">
        <v>5.0642479213907858</v>
      </c>
      <c r="IN59" s="192">
        <v>5.7017543859649154</v>
      </c>
      <c r="IO59" s="192">
        <v>1.846452866861032</v>
      </c>
      <c r="IP59" s="192">
        <v>5.8697972251867636</v>
      </c>
      <c r="IQ59" s="192">
        <v>4.9645390070921973</v>
      </c>
      <c r="IR59" s="192">
        <v>0.73367571533382236</v>
      </c>
      <c r="IS59" s="192" t="s">
        <v>286</v>
      </c>
      <c r="IT59" s="192" t="s">
        <v>286</v>
      </c>
      <c r="IU59" s="192">
        <v>1.147396293027362</v>
      </c>
      <c r="IV59" s="192" t="s">
        <v>286</v>
      </c>
      <c r="IW59" s="192" t="s">
        <v>286</v>
      </c>
      <c r="IX59" s="192" t="str">
        <f t="shared" si="72"/>
        <v>--</v>
      </c>
      <c r="IY59" s="192" t="str">
        <f t="shared" si="72"/>
        <v>--</v>
      </c>
      <c r="IZ59" s="192" t="str">
        <f t="shared" si="72"/>
        <v>--</v>
      </c>
      <c r="JA59" s="192" t="str">
        <f t="shared" si="72"/>
        <v>--</v>
      </c>
      <c r="JB59" s="192" t="str">
        <f t="shared" si="72"/>
        <v>--</v>
      </c>
      <c r="JC59" s="243">
        <v>4.3841336116910199</v>
      </c>
      <c r="JD59" s="243">
        <v>8.2508250825082499</v>
      </c>
      <c r="JE59" s="243">
        <v>14.718614718614701</v>
      </c>
      <c r="JF59" s="243">
        <v>1.66358595194085</v>
      </c>
      <c r="JG59" s="243">
        <v>2.4896265560166002</v>
      </c>
      <c r="JH59" s="243">
        <v>3.5422343324250698</v>
      </c>
      <c r="JI59" s="247">
        <v>0.83507306889352695</v>
      </c>
      <c r="JJ59" s="243">
        <v>3.9603960396039599</v>
      </c>
      <c r="JK59" s="243">
        <v>7.8260869565217401</v>
      </c>
      <c r="JL59" s="247">
        <v>0.461680517082179</v>
      </c>
      <c r="JM59" s="247">
        <v>0.829875518672199</v>
      </c>
      <c r="JN59" s="243">
        <v>2.3160762942779298</v>
      </c>
      <c r="JO59" s="219">
        <v>5.2742616033755203</v>
      </c>
      <c r="JP59" s="219">
        <v>15.181518151815199</v>
      </c>
      <c r="JQ59" s="219">
        <v>26.956521739130402</v>
      </c>
      <c r="JR59" s="219">
        <v>4.2790697674418601</v>
      </c>
      <c r="JS59" s="219">
        <v>7.6923076923076801</v>
      </c>
      <c r="JT59" s="219">
        <v>17.671232876712299</v>
      </c>
      <c r="JU59" s="219">
        <v>3.1380753138075299</v>
      </c>
      <c r="JV59" s="219">
        <v>8.9108910891088993</v>
      </c>
      <c r="JW59" s="219">
        <v>15.6521739130435</v>
      </c>
      <c r="JX59" s="219">
        <v>3.7105751391465698</v>
      </c>
      <c r="JY59" s="219">
        <v>5.2521008403361398</v>
      </c>
      <c r="JZ59" s="219">
        <v>12.482853223593899</v>
      </c>
      <c r="KA59" s="223">
        <v>0.42194092827004198</v>
      </c>
      <c r="KB59" s="223">
        <v>0.99667774086378702</v>
      </c>
      <c r="KC59" s="219">
        <v>1.74672489082969</v>
      </c>
      <c r="KD59" s="219">
        <v>1.48837209302326</v>
      </c>
      <c r="KE59" s="223">
        <v>0.52687038988408896</v>
      </c>
      <c r="KF59" s="223">
        <v>0.68493150684931503</v>
      </c>
      <c r="KG59" s="223">
        <v>0.42194092827004198</v>
      </c>
      <c r="KH59" s="219">
        <v>1.6611295681063101</v>
      </c>
      <c r="KI59" s="219">
        <v>1.74672489082969</v>
      </c>
      <c r="KJ59" s="223">
        <v>0.65116279069767402</v>
      </c>
      <c r="KK59" s="219">
        <v>1.05152471083071</v>
      </c>
      <c r="KL59" s="219">
        <v>1.64158686730506</v>
      </c>
      <c r="KM59" s="223">
        <v>0.632911392405063</v>
      </c>
      <c r="KN59" s="219">
        <v>1.3289036544850501</v>
      </c>
      <c r="KO59" s="219">
        <v>1.74672489082969</v>
      </c>
      <c r="KP59" s="223">
        <v>0.46511627906976699</v>
      </c>
      <c r="KQ59" s="223">
        <v>0.73684210526315796</v>
      </c>
      <c r="KR59" s="223">
        <v>0.95628415300546599</v>
      </c>
      <c r="KS59" s="223">
        <v>0.42194092827004198</v>
      </c>
      <c r="KT59" s="223">
        <v>0.99667774086378802</v>
      </c>
      <c r="KU59" s="219">
        <v>1.31578947368421</v>
      </c>
      <c r="KV59" s="223">
        <v>0.74418604651162801</v>
      </c>
      <c r="KW59" s="223">
        <v>0.73606729758149303</v>
      </c>
      <c r="KX59" s="219">
        <v>1.5027322404371599</v>
      </c>
      <c r="KY59" s="223">
        <v>0.21097046413502099</v>
      </c>
      <c r="KZ59" s="223">
        <v>0.33222591362126203</v>
      </c>
      <c r="LA59" s="223">
        <v>0.43859649122806998</v>
      </c>
      <c r="LB59" s="223">
        <v>0.186393289841566</v>
      </c>
      <c r="LC59" s="223">
        <v>0.527983104540655</v>
      </c>
      <c r="LD59" s="223">
        <v>0.55020632737276498</v>
      </c>
      <c r="LE59" s="223">
        <v>0.42194092827004198</v>
      </c>
      <c r="LF59" s="223">
        <v>0.33222591362126203</v>
      </c>
      <c r="LG59" s="223">
        <v>0.43668122270742399</v>
      </c>
      <c r="LH59" s="223">
        <v>0.46641791044776099</v>
      </c>
      <c r="LI59" s="223">
        <v>0.317460317460317</v>
      </c>
      <c r="LJ59" s="223">
        <v>0.68775790921595603</v>
      </c>
      <c r="LK59" s="223">
        <v>0.63559322033898302</v>
      </c>
      <c r="LL59" s="219">
        <v>1.3289036544850501</v>
      </c>
      <c r="LM59" s="223">
        <v>0.43859649122806998</v>
      </c>
      <c r="LN59" s="223">
        <v>0.56127221702525698</v>
      </c>
      <c r="LO59" s="223">
        <v>0.42238648363252401</v>
      </c>
      <c r="LP59" s="219">
        <v>1.3661202185792301</v>
      </c>
      <c r="LQ59" s="219">
        <v>0</v>
      </c>
      <c r="LR59" s="219">
        <v>2.6578073089701002</v>
      </c>
      <c r="LS59" s="219">
        <v>3.0837004405286299</v>
      </c>
      <c r="LT59" s="223">
        <v>0.84190832553788597</v>
      </c>
      <c r="LU59" s="219">
        <v>2.0105820105820098</v>
      </c>
      <c r="LV59" s="219">
        <v>2.4590163934426301</v>
      </c>
      <c r="LW59" s="223">
        <v>0.84925690021231404</v>
      </c>
      <c r="LX59" s="219">
        <v>2.6578073089701002</v>
      </c>
      <c r="LY59" s="219">
        <v>2.1929824561403501</v>
      </c>
      <c r="LZ59" s="219">
        <v>1.4018691588784999</v>
      </c>
      <c r="MA59" s="219">
        <v>2.64270613107823</v>
      </c>
      <c r="MB59" s="219">
        <v>3.8303693570451398</v>
      </c>
      <c r="MC59" s="223">
        <v>0.63694267515923497</v>
      </c>
      <c r="MD59" s="223">
        <v>0.33222591362126203</v>
      </c>
      <c r="ME59" s="223">
        <v>0.87719298245613997</v>
      </c>
      <c r="MF59" s="223">
        <v>0.467289719626168</v>
      </c>
      <c r="MG59" s="223">
        <v>0.73917634635691698</v>
      </c>
      <c r="MH59" s="219">
        <v>1.7783857729138199</v>
      </c>
      <c r="MI59" s="190" t="str">
        <f t="shared" si="73"/>
        <v>--</v>
      </c>
      <c r="MJ59" s="190" t="str">
        <f t="shared" si="73"/>
        <v>--</v>
      </c>
      <c r="MK59" s="190" t="str">
        <f t="shared" si="73"/>
        <v>--</v>
      </c>
      <c r="ML59" s="190" t="str">
        <f t="shared" si="73"/>
        <v>--</v>
      </c>
      <c r="MM59" s="190" t="str">
        <f t="shared" si="73"/>
        <v>--</v>
      </c>
      <c r="MN59" s="190" t="str">
        <f t="shared" si="73"/>
        <v>--</v>
      </c>
      <c r="MO59" s="190" t="str">
        <f t="shared" si="73"/>
        <v>--</v>
      </c>
      <c r="MP59" s="190" t="str">
        <f t="shared" si="73"/>
        <v>--</v>
      </c>
      <c r="MQ59" s="190" t="str">
        <f t="shared" si="73"/>
        <v>--</v>
      </c>
      <c r="MR59" s="190" t="str">
        <f t="shared" si="73"/>
        <v>--</v>
      </c>
      <c r="MS59" s="190" t="str">
        <f t="shared" si="74"/>
        <v>--</v>
      </c>
      <c r="MT59" s="190" t="str">
        <f t="shared" si="74"/>
        <v>--</v>
      </c>
      <c r="MU59" s="190" t="str">
        <f t="shared" si="74"/>
        <v>--</v>
      </c>
      <c r="MV59" s="190" t="str">
        <f t="shared" si="74"/>
        <v>--</v>
      </c>
      <c r="MW59" s="190" t="str">
        <f t="shared" si="74"/>
        <v>--</v>
      </c>
      <c r="MX59" s="190" t="str">
        <f t="shared" si="74"/>
        <v>--</v>
      </c>
      <c r="MY59" s="190" t="str">
        <f t="shared" si="74"/>
        <v>--</v>
      </c>
      <c r="MZ59" s="190" t="str">
        <f t="shared" si="74"/>
        <v>--</v>
      </c>
      <c r="NA59" s="190" t="str">
        <f t="shared" si="74"/>
        <v>--</v>
      </c>
      <c r="NB59" s="190" t="str">
        <f t="shared" si="74"/>
        <v>--</v>
      </c>
      <c r="NC59" s="190" t="str">
        <f t="shared" si="75"/>
        <v>--</v>
      </c>
      <c r="ND59" s="190" t="str">
        <f t="shared" si="75"/>
        <v>--</v>
      </c>
      <c r="NE59" s="190" t="str">
        <f t="shared" si="75"/>
        <v>--</v>
      </c>
      <c r="NF59" s="190" t="str">
        <f t="shared" si="75"/>
        <v>--</v>
      </c>
      <c r="NG59" s="190" t="str">
        <f t="shared" si="75"/>
        <v>--</v>
      </c>
      <c r="NH59" s="190" t="str">
        <f t="shared" si="75"/>
        <v>--</v>
      </c>
      <c r="NI59" s="190" t="str">
        <f t="shared" si="75"/>
        <v>--</v>
      </c>
      <c r="NJ59" s="190" t="str">
        <f t="shared" si="75"/>
        <v>--</v>
      </c>
      <c r="NL59" s="378" t="str">
        <f t="shared" si="4"/>
        <v>--</v>
      </c>
      <c r="NM59" s="381">
        <v>2.2237196765498628</v>
      </c>
      <c r="NN59" s="381">
        <v>2.3373983739837407</v>
      </c>
      <c r="NO59" s="381">
        <v>4.0415704387990763</v>
      </c>
      <c r="NP59" s="378" t="str">
        <f t="shared" si="5"/>
        <v>--</v>
      </c>
      <c r="NQ59" s="381">
        <v>0.71581961345740941</v>
      </c>
      <c r="NR59" s="378" t="str">
        <f t="shared" si="6"/>
        <v>--</v>
      </c>
      <c r="NS59" s="381">
        <v>5.4514480408858645</v>
      </c>
      <c r="NT59" s="378" t="str">
        <f t="shared" si="7"/>
        <v>--</v>
      </c>
      <c r="NU59" s="381">
        <v>14.23913043478262</v>
      </c>
      <c r="NV59" s="378" t="str">
        <f t="shared" si="8"/>
        <v>--</v>
      </c>
      <c r="NW59" s="381">
        <v>0.51107325383305025</v>
      </c>
      <c r="NX59" s="378" t="str">
        <f t="shared" si="9"/>
        <v>--</v>
      </c>
      <c r="NY59" s="381">
        <v>4.9009384775808114</v>
      </c>
      <c r="NZ59" s="378" t="str">
        <f t="shared" si="10"/>
        <v>--</v>
      </c>
      <c r="OA59" s="381">
        <v>14.848484848484851</v>
      </c>
      <c r="OB59" s="378" t="str">
        <f t="shared" si="11"/>
        <v>--</v>
      </c>
      <c r="OC59" s="378" t="str">
        <f t="shared" si="11"/>
        <v>--</v>
      </c>
      <c r="OD59" s="381">
        <v>1.8828451882845192</v>
      </c>
      <c r="OE59" s="381">
        <v>6.2706270627062706</v>
      </c>
      <c r="OF59" s="381">
        <v>8.2608695652173925</v>
      </c>
      <c r="OG59" s="378" t="str">
        <f t="shared" si="69"/>
        <v>--</v>
      </c>
      <c r="OH59" s="378" t="str">
        <f t="shared" si="69"/>
        <v>--</v>
      </c>
      <c r="OI59" s="378" t="str">
        <f t="shared" si="69"/>
        <v>--</v>
      </c>
      <c r="OJ59" s="381">
        <v>0.64635272391505039</v>
      </c>
      <c r="OK59" s="381">
        <v>1.3499480789200404</v>
      </c>
      <c r="OL59" s="381">
        <v>3.5519125683060135</v>
      </c>
      <c r="OM59" s="378" t="str">
        <f t="shared" si="70"/>
        <v>--</v>
      </c>
      <c r="ON59" s="378" t="str">
        <f t="shared" si="70"/>
        <v>--</v>
      </c>
      <c r="OO59" s="378" t="str">
        <f t="shared" si="70"/>
        <v>--</v>
      </c>
      <c r="OP59" s="381">
        <v>1.6846361185983825</v>
      </c>
      <c r="OQ59" s="381">
        <v>1.0162601626016265</v>
      </c>
      <c r="OR59" s="381">
        <v>3.7037037037037064</v>
      </c>
      <c r="OS59" s="378" t="str">
        <f t="shared" si="71"/>
        <v>--</v>
      </c>
      <c r="OT59" s="378" t="str">
        <f t="shared" si="71"/>
        <v>--</v>
      </c>
      <c r="OU59" s="381">
        <v>1.4824797843665773</v>
      </c>
      <c r="OV59" s="381">
        <v>1.2244897959183694</v>
      </c>
      <c r="OW59" s="381">
        <v>2.322880371660859</v>
      </c>
      <c r="OX59" s="378" t="str">
        <f t="shared" si="15"/>
        <v>--</v>
      </c>
      <c r="OY59" s="381">
        <v>3.9704524469067421</v>
      </c>
      <c r="OZ59" s="381">
        <v>5.8091286307054029</v>
      </c>
      <c r="PA59" s="381">
        <v>12.551159618008191</v>
      </c>
      <c r="PB59" s="378" t="str">
        <f t="shared" si="16"/>
        <v>--</v>
      </c>
      <c r="PC59" s="381">
        <v>9.6426163182737685</v>
      </c>
      <c r="PD59" s="381">
        <v>13.557594291539242</v>
      </c>
      <c r="PE59" s="381">
        <v>24.769585253456221</v>
      </c>
      <c r="PF59" s="378" t="str">
        <f t="shared" si="17"/>
        <v>--</v>
      </c>
      <c r="PG59" s="381">
        <v>5.5782312925170112</v>
      </c>
      <c r="PH59" s="381">
        <v>7.1647901740020528</v>
      </c>
      <c r="PI59" s="381">
        <v>18.859138533178104</v>
      </c>
      <c r="PJ59" s="378" t="str">
        <f t="shared" si="18"/>
        <v>--</v>
      </c>
      <c r="PK59" s="381">
        <v>3.8591740013541016</v>
      </c>
      <c r="PL59" s="381">
        <v>5.8163265306122431</v>
      </c>
      <c r="PM59" s="381">
        <v>14.467592592592581</v>
      </c>
      <c r="PN59" s="378" t="str">
        <f t="shared" si="19"/>
        <v>--</v>
      </c>
      <c r="PO59" s="381">
        <v>2.9113067027759008</v>
      </c>
      <c r="PP59" s="381">
        <v>1.3388259526261594</v>
      </c>
      <c r="PQ59" s="381">
        <v>1.0538641686182679</v>
      </c>
      <c r="PR59" s="378" t="str">
        <f t="shared" si="20"/>
        <v>--</v>
      </c>
      <c r="PS59" s="381">
        <v>1.2236573759347411</v>
      </c>
      <c r="PT59" s="381">
        <v>1.7543859649122804</v>
      </c>
      <c r="PU59" s="381">
        <v>3.3878504672897218</v>
      </c>
      <c r="PV59" s="378" t="str">
        <f t="shared" si="21"/>
        <v>--</v>
      </c>
      <c r="PW59" s="381">
        <v>1.0891763104152468</v>
      </c>
      <c r="PX59" s="381">
        <v>1.5479876160990722</v>
      </c>
      <c r="PY59" s="381">
        <v>1.2895662368112537</v>
      </c>
      <c r="PZ59" s="378" t="str">
        <f t="shared" si="22"/>
        <v>--</v>
      </c>
      <c r="QA59" s="381">
        <v>1.2211668928086867</v>
      </c>
      <c r="QB59" s="381">
        <v>0.92975206611570294</v>
      </c>
      <c r="QC59" s="381">
        <v>1.1750881316098714</v>
      </c>
      <c r="QD59" s="378" t="str">
        <f t="shared" si="23"/>
        <v>--</v>
      </c>
      <c r="QE59" s="381">
        <v>1.0869565217391322</v>
      </c>
      <c r="QF59" s="381">
        <v>0.82730093071354827</v>
      </c>
      <c r="QG59" s="381">
        <v>0.47114252061248496</v>
      </c>
      <c r="QH59" s="378" t="str">
        <f t="shared" si="24"/>
        <v>--</v>
      </c>
      <c r="QI59" s="381">
        <v>1.0884353741496617</v>
      </c>
      <c r="QJ59" s="381">
        <v>1.0330578512396704</v>
      </c>
      <c r="QK59" s="381">
        <v>0.70257611241217788</v>
      </c>
    </row>
    <row r="60" spans="1:453" x14ac:dyDescent="0.25">
      <c r="A60" s="114">
        <v>56</v>
      </c>
      <c r="B60" s="93" t="s">
        <v>56</v>
      </c>
      <c r="C60" s="189">
        <v>6.6502463054187189</v>
      </c>
      <c r="D60" s="189">
        <v>35.698447893569899</v>
      </c>
      <c r="E60" s="189">
        <v>52.802359882005895</v>
      </c>
      <c r="F60" s="189">
        <v>5.2486187845303851</v>
      </c>
      <c r="G60" s="189">
        <v>17.339667458432295</v>
      </c>
      <c r="H60" s="189">
        <v>34.172661870503603</v>
      </c>
      <c r="I60" s="189">
        <v>2.44360902255639</v>
      </c>
      <c r="J60" s="189">
        <v>15.49893842887475</v>
      </c>
      <c r="K60" s="189">
        <v>28.654970760233933</v>
      </c>
      <c r="L60" s="189">
        <v>0.6122448979591838</v>
      </c>
      <c r="M60" s="190">
        <v>11.28472222222222</v>
      </c>
      <c r="N60" s="190">
        <v>24.936386768447832</v>
      </c>
      <c r="O60" s="190">
        <v>2.7548209366391188</v>
      </c>
      <c r="P60" s="190">
        <v>9.7701149425287266</v>
      </c>
      <c r="Q60" s="190">
        <v>24.522292993630565</v>
      </c>
      <c r="R60" s="190" t="s">
        <v>286</v>
      </c>
      <c r="S60" s="190" t="s">
        <v>286</v>
      </c>
      <c r="T60" s="190" t="s">
        <v>286</v>
      </c>
      <c r="U60" s="190">
        <v>5.5096418732782393</v>
      </c>
      <c r="V60" s="190">
        <v>17.857142857142822</v>
      </c>
      <c r="W60" s="190">
        <v>35.125448028673823</v>
      </c>
      <c r="X60" s="190">
        <v>2.8195488721804529</v>
      </c>
      <c r="Y60" s="190">
        <v>15.677966101694917</v>
      </c>
      <c r="Z60" s="190">
        <v>30.029154518950438</v>
      </c>
      <c r="AA60" s="190">
        <v>0.81466395112016265</v>
      </c>
      <c r="AB60" s="132">
        <v>13.448275862068959</v>
      </c>
      <c r="AC60" s="132">
        <v>28.391959798994979</v>
      </c>
      <c r="AD60" s="132">
        <v>4.1436464088397793</v>
      </c>
      <c r="AE60" s="132">
        <v>10.601719197707734</v>
      </c>
      <c r="AF60" s="190">
        <v>26.18296529968454</v>
      </c>
      <c r="AG60" s="189">
        <v>0.49261083743842315</v>
      </c>
      <c r="AH60" s="189">
        <v>11.75166297117517</v>
      </c>
      <c r="AI60" s="191">
        <v>21.533923303834797</v>
      </c>
      <c r="AJ60" s="191">
        <v>0.55248618784530368</v>
      </c>
      <c r="AK60" s="190">
        <v>3.5629453681710221</v>
      </c>
      <c r="AL60" s="190">
        <v>11.870503597122299</v>
      </c>
      <c r="AM60" s="190">
        <v>0.75187969924812026</v>
      </c>
      <c r="AN60" s="190">
        <v>3.397027600849257</v>
      </c>
      <c r="AO60" s="190">
        <v>11.69590643274854</v>
      </c>
      <c r="AP60" s="190">
        <v>0</v>
      </c>
      <c r="AQ60" s="190">
        <v>2.4305555555555576</v>
      </c>
      <c r="AR60" s="190">
        <v>7.8880407124682028</v>
      </c>
      <c r="AS60" s="190">
        <v>0.55096418732782348</v>
      </c>
      <c r="AT60" s="190">
        <v>1.4367816091954027</v>
      </c>
      <c r="AU60" s="190">
        <v>6.3694267515923553</v>
      </c>
      <c r="AV60" s="190" t="s">
        <v>286</v>
      </c>
      <c r="AW60" s="190" t="s">
        <v>286</v>
      </c>
      <c r="AX60" s="132" t="s">
        <v>286</v>
      </c>
      <c r="AY60" s="132" t="s">
        <v>286</v>
      </c>
      <c r="AZ60" s="132" t="s">
        <v>286</v>
      </c>
      <c r="BA60" s="132" t="s">
        <v>286</v>
      </c>
      <c r="BB60" s="190" t="s">
        <v>286</v>
      </c>
      <c r="BC60" s="132" t="s">
        <v>286</v>
      </c>
      <c r="BD60" s="132" t="s">
        <v>286</v>
      </c>
      <c r="BE60" s="132">
        <v>0.61224489795918335</v>
      </c>
      <c r="BF60" s="132">
        <v>6.7357512953367857</v>
      </c>
      <c r="BG60" s="190">
        <v>15.57788944723618</v>
      </c>
      <c r="BH60" s="132">
        <v>1.3774104683195594</v>
      </c>
      <c r="BI60" s="132">
        <v>10.951008645533147</v>
      </c>
      <c r="BJ60" s="132">
        <v>18.670886075949369</v>
      </c>
      <c r="BK60" s="132">
        <v>2.8497409326424874</v>
      </c>
      <c r="BL60" s="190">
        <v>22.425629290617852</v>
      </c>
      <c r="BM60" s="132">
        <v>29.761904761904759</v>
      </c>
      <c r="BN60" s="192">
        <v>3.3898305084745748</v>
      </c>
      <c r="BO60" s="192">
        <v>16.071428571428573</v>
      </c>
      <c r="BP60" s="192">
        <v>26.59176029962547</v>
      </c>
      <c r="BQ60" s="190">
        <v>1.5625000000000007</v>
      </c>
      <c r="BR60" s="132">
        <v>16.179775280898873</v>
      </c>
      <c r="BS60" s="132">
        <v>14.912280701754376</v>
      </c>
      <c r="BT60" s="132">
        <v>0.40650406504065018</v>
      </c>
      <c r="BU60" s="190">
        <v>11.672473867595803</v>
      </c>
      <c r="BV60" s="132">
        <v>26.97201017811706</v>
      </c>
      <c r="BW60" s="132">
        <v>2.2284122562674096</v>
      </c>
      <c r="BX60" s="132">
        <v>10.946745562130179</v>
      </c>
      <c r="BY60" s="190">
        <v>23.794212218649516</v>
      </c>
      <c r="BZ60" s="132">
        <v>1.2953367875647657</v>
      </c>
      <c r="CA60" s="132">
        <v>15.789473684210527</v>
      </c>
      <c r="CB60" s="132">
        <v>15.773809523809522</v>
      </c>
      <c r="CC60" s="190">
        <v>1.9774011299435035</v>
      </c>
      <c r="CD60" s="132">
        <v>10.969387755102044</v>
      </c>
      <c r="CE60" s="132">
        <v>15.355805243445689</v>
      </c>
      <c r="CF60" s="132">
        <v>1.5625000000000013</v>
      </c>
      <c r="CG60" s="190">
        <v>12.134831460674151</v>
      </c>
      <c r="CH60" s="132">
        <v>11.111111111111111</v>
      </c>
      <c r="CI60" s="132">
        <v>0</v>
      </c>
      <c r="CJ60" s="132">
        <v>8.1881533101045285</v>
      </c>
      <c r="CK60" s="132">
        <v>15.267175572519097</v>
      </c>
      <c r="CL60" s="132">
        <v>1.3927576601671303</v>
      </c>
      <c r="CM60" s="132">
        <v>4.733727810650886</v>
      </c>
      <c r="CN60" s="132">
        <v>14.147909967845679</v>
      </c>
      <c r="CO60" s="132">
        <v>2.0408163265306118</v>
      </c>
      <c r="CP60" s="190">
        <v>9.6109839816933587</v>
      </c>
      <c r="CQ60" s="132">
        <v>3.5820895522388052</v>
      </c>
      <c r="CR60" s="132">
        <v>5.6497175141242959</v>
      </c>
      <c r="CS60" s="192">
        <v>4.7979797979798011</v>
      </c>
      <c r="CT60" s="192">
        <v>2.6217228464419473</v>
      </c>
      <c r="CU60" s="190">
        <v>2.1400778210116731</v>
      </c>
      <c r="CV60" s="132">
        <v>5.1339285714285623</v>
      </c>
      <c r="CW60" s="132">
        <v>3.1884057971014514</v>
      </c>
      <c r="CX60" s="192">
        <v>2.3060796645702313</v>
      </c>
      <c r="CY60" s="192">
        <v>3.0195381882770862</v>
      </c>
      <c r="CZ60" s="190">
        <v>3.4300791556728267</v>
      </c>
      <c r="DA60" s="132">
        <v>3.4383954154727805</v>
      </c>
      <c r="DB60" s="132">
        <v>3.313253012048194</v>
      </c>
      <c r="DC60" s="192">
        <v>2.5974025974025992</v>
      </c>
      <c r="DD60" s="192" t="s">
        <v>286</v>
      </c>
      <c r="DE60" s="190">
        <v>7.551487414187644</v>
      </c>
      <c r="DF60" s="132">
        <v>5.9701492537313436</v>
      </c>
      <c r="DG60" s="132" t="s">
        <v>286</v>
      </c>
      <c r="DH60" s="192">
        <v>3.0379746835443022</v>
      </c>
      <c r="DI60" s="192">
        <v>4.1044776119402986</v>
      </c>
      <c r="DJ60" s="190" t="s">
        <v>286</v>
      </c>
      <c r="DK60" s="132">
        <v>3.1249999999999996</v>
      </c>
      <c r="DL60" s="132">
        <v>2.0289855072463783</v>
      </c>
      <c r="DM60" s="132" t="s">
        <v>286</v>
      </c>
      <c r="DN60" s="132">
        <v>2.6642984014209601</v>
      </c>
      <c r="DO60" s="190">
        <v>5.2770448548812672</v>
      </c>
      <c r="DP60" s="132" t="s">
        <v>286</v>
      </c>
      <c r="DQ60" s="132">
        <v>1.2048192771084332</v>
      </c>
      <c r="DR60" s="132">
        <v>2.2801302931596092</v>
      </c>
      <c r="DS60" s="132" t="s">
        <v>286</v>
      </c>
      <c r="DT60" s="190" t="s">
        <v>286</v>
      </c>
      <c r="DU60" s="194" t="s">
        <v>286</v>
      </c>
      <c r="DV60" s="194" t="s">
        <v>286</v>
      </c>
      <c r="DW60" s="192">
        <v>2.2842639593908642</v>
      </c>
      <c r="DX60" s="194">
        <v>4.0892193308550171</v>
      </c>
      <c r="DY60" s="190" t="s">
        <v>286</v>
      </c>
      <c r="DZ60" s="190">
        <v>1.5625000000000002</v>
      </c>
      <c r="EA60" s="190">
        <v>0.86956521739130421</v>
      </c>
      <c r="EB60" s="190" t="s">
        <v>286</v>
      </c>
      <c r="EC60" s="190">
        <v>1.6014234875444839</v>
      </c>
      <c r="ED60" s="190">
        <v>2.3809523809523809</v>
      </c>
      <c r="EE60" s="190" t="s">
        <v>286</v>
      </c>
      <c r="EF60" s="190">
        <v>0.3012048192771084</v>
      </c>
      <c r="EG60" s="190">
        <v>1.6339869281045754</v>
      </c>
      <c r="EH60" s="190" t="s">
        <v>286</v>
      </c>
      <c r="EI60" s="190">
        <v>5.9770114942528734</v>
      </c>
      <c r="EJ60" s="190">
        <v>5.671641791044773</v>
      </c>
      <c r="EK60" s="190" t="s">
        <v>286</v>
      </c>
      <c r="EL60" s="132">
        <v>4.8223350253807116</v>
      </c>
      <c r="EM60" s="132">
        <v>4.8507462686567182</v>
      </c>
      <c r="EN60" s="132" t="s">
        <v>286</v>
      </c>
      <c r="EO60" s="132">
        <v>2.2371364653243848</v>
      </c>
      <c r="EP60" s="190">
        <v>3.478260869565216</v>
      </c>
      <c r="EQ60" s="132" t="s">
        <v>286</v>
      </c>
      <c r="ER60" s="132">
        <v>1.7761989342806395</v>
      </c>
      <c r="ES60" s="132">
        <v>3.4391534391534417</v>
      </c>
      <c r="ET60" s="132" t="s">
        <v>286</v>
      </c>
      <c r="EU60" s="190">
        <v>0.6024096385542167</v>
      </c>
      <c r="EV60" s="132">
        <v>3.257328990228014</v>
      </c>
      <c r="EW60" s="132" t="s">
        <v>286</v>
      </c>
      <c r="EX60" s="132">
        <v>5.4919908466819232</v>
      </c>
      <c r="EY60" s="132">
        <v>1.7857142857142863</v>
      </c>
      <c r="EZ60" s="190" t="s">
        <v>286</v>
      </c>
      <c r="FA60" s="132">
        <v>1.0126582278481011</v>
      </c>
      <c r="FB60" s="132">
        <v>1.1235955056179778</v>
      </c>
      <c r="FC60" s="132" t="s">
        <v>286</v>
      </c>
      <c r="FD60" s="132">
        <v>2.4553571428571432</v>
      </c>
      <c r="FE60" s="190">
        <v>0.8695652173913051</v>
      </c>
      <c r="FF60" s="132" t="s">
        <v>286</v>
      </c>
      <c r="FG60" s="132">
        <v>1.2455516014234871</v>
      </c>
      <c r="FH60" s="132">
        <v>1.3297872340425527</v>
      </c>
      <c r="FI60" s="132" t="s">
        <v>286</v>
      </c>
      <c r="FJ60" s="190">
        <v>0</v>
      </c>
      <c r="FK60" s="132">
        <v>0.97719869706840456</v>
      </c>
      <c r="FL60" s="132" t="s">
        <v>286</v>
      </c>
      <c r="FM60" s="132" t="s">
        <v>286</v>
      </c>
      <c r="FN60" s="132" t="s">
        <v>286</v>
      </c>
      <c r="FO60" s="190" t="s">
        <v>286</v>
      </c>
      <c r="FP60" s="132">
        <v>3.5443037974683569</v>
      </c>
      <c r="FQ60" s="132">
        <v>4.8507462686567164</v>
      </c>
      <c r="FR60" s="132" t="s">
        <v>286</v>
      </c>
      <c r="FS60" s="132">
        <v>3.3557046979865763</v>
      </c>
      <c r="FT60" s="190">
        <v>4.63768115942029</v>
      </c>
      <c r="FU60" s="132" t="s">
        <v>286</v>
      </c>
      <c r="FV60" s="132">
        <v>0.88809946714031907</v>
      </c>
      <c r="FW60" s="132">
        <v>2.1220159151193636</v>
      </c>
      <c r="FX60" s="132" t="s">
        <v>286</v>
      </c>
      <c r="FY60" s="190">
        <v>0.30120481927710835</v>
      </c>
      <c r="FZ60" s="132">
        <v>1.6286644951140063</v>
      </c>
      <c r="GA60" s="132" t="s">
        <v>286</v>
      </c>
      <c r="GB60" s="132" t="s">
        <v>286</v>
      </c>
      <c r="GC60" s="132" t="s">
        <v>286</v>
      </c>
      <c r="GD60" s="190" t="s">
        <v>286</v>
      </c>
      <c r="GE60" s="132" t="s">
        <v>286</v>
      </c>
      <c r="GF60" s="132" t="s">
        <v>286</v>
      </c>
      <c r="GG60" s="132" t="s">
        <v>286</v>
      </c>
      <c r="GH60" s="132" t="s">
        <v>286</v>
      </c>
      <c r="GI60" s="190" t="s">
        <v>286</v>
      </c>
      <c r="GJ60" s="132" t="s">
        <v>286</v>
      </c>
      <c r="GK60" s="132">
        <v>2.3214285714285707</v>
      </c>
      <c r="GL60" s="132">
        <v>3.9682539682539684</v>
      </c>
      <c r="GM60" s="197" t="s">
        <v>286</v>
      </c>
      <c r="GN60" s="190">
        <v>1.8072289156626504</v>
      </c>
      <c r="GO60" s="132">
        <v>1.6286644951140068</v>
      </c>
      <c r="GP60" s="132" t="s">
        <v>286</v>
      </c>
      <c r="GQ60" s="132" t="s">
        <v>286</v>
      </c>
      <c r="GR60" s="132" t="s">
        <v>286</v>
      </c>
      <c r="GS60" s="190" t="s">
        <v>286</v>
      </c>
      <c r="GT60" s="132" t="s">
        <v>286</v>
      </c>
      <c r="GU60" s="132" t="s">
        <v>286</v>
      </c>
      <c r="GV60" s="132" t="s">
        <v>286</v>
      </c>
      <c r="GW60" s="132" t="s">
        <v>286</v>
      </c>
      <c r="GX60" s="190" t="s">
        <v>286</v>
      </c>
      <c r="GY60" s="190" t="s">
        <v>286</v>
      </c>
      <c r="GZ60" s="190">
        <v>3.5587188612099636</v>
      </c>
      <c r="HA60" s="190">
        <v>5.291005291005292</v>
      </c>
      <c r="HB60" s="190" t="s">
        <v>286</v>
      </c>
      <c r="HC60" s="190">
        <v>1.5060240963855427</v>
      </c>
      <c r="HD60" s="190">
        <v>2.6058631921824107</v>
      </c>
      <c r="HE60" s="190" t="s">
        <v>286</v>
      </c>
      <c r="HF60" s="190" t="s">
        <v>286</v>
      </c>
      <c r="HG60" s="190" t="s">
        <v>286</v>
      </c>
      <c r="HH60" s="190" t="s">
        <v>286</v>
      </c>
      <c r="HI60" s="190" t="s">
        <v>286</v>
      </c>
      <c r="HJ60" s="190" t="s">
        <v>286</v>
      </c>
      <c r="HK60" s="190" t="s">
        <v>286</v>
      </c>
      <c r="HL60" s="132" t="s">
        <v>286</v>
      </c>
      <c r="HM60" s="132" t="s">
        <v>286</v>
      </c>
      <c r="HN60" s="132" t="s">
        <v>286</v>
      </c>
      <c r="HO60" s="132">
        <v>3.3807829181494657</v>
      </c>
      <c r="HP60" s="190">
        <v>6.878306878306879</v>
      </c>
      <c r="HQ60" s="132" t="s">
        <v>286</v>
      </c>
      <c r="HR60" s="132">
        <v>1.2048192771084334</v>
      </c>
      <c r="HS60" s="132">
        <v>4.2345276872964144</v>
      </c>
      <c r="HT60" s="196" t="s">
        <v>286</v>
      </c>
      <c r="HU60" s="190">
        <v>5.2631578947368478</v>
      </c>
      <c r="HV60" s="192">
        <v>2.6785714285714284</v>
      </c>
      <c r="HW60" s="192" t="s">
        <v>286</v>
      </c>
      <c r="HX60" s="192">
        <v>3.0379746835443036</v>
      </c>
      <c r="HY60" s="192">
        <v>2.6119402985074629</v>
      </c>
      <c r="HZ60" s="192" t="s">
        <v>286</v>
      </c>
      <c r="IA60" s="192">
        <v>2.2321428571428577</v>
      </c>
      <c r="IB60" s="192">
        <v>1.4492753623188412</v>
      </c>
      <c r="IC60" s="192" t="s">
        <v>286</v>
      </c>
      <c r="ID60" s="192">
        <v>3.0195381882770858</v>
      </c>
      <c r="IE60" s="192">
        <v>2.9100529100529124</v>
      </c>
      <c r="IF60" s="192" t="s">
        <v>286</v>
      </c>
      <c r="IG60" s="192">
        <v>0.60240963855421714</v>
      </c>
      <c r="IH60" s="192">
        <v>2.2727272727272729</v>
      </c>
      <c r="II60" s="192">
        <v>2.2900763358778655</v>
      </c>
      <c r="IJ60" s="192">
        <v>11.161731207289295</v>
      </c>
      <c r="IK60" s="192">
        <v>7.1216617210682527</v>
      </c>
      <c r="IL60" s="192">
        <v>2.2662889518413603</v>
      </c>
      <c r="IM60" s="192">
        <v>6.045340050377833</v>
      </c>
      <c r="IN60" s="192">
        <v>8.239700374531834</v>
      </c>
      <c r="IO60" s="192">
        <v>1.5533980582524276</v>
      </c>
      <c r="IP60" s="192">
        <v>5.5928411633109647</v>
      </c>
      <c r="IQ60" s="192">
        <v>6.3768115942028967</v>
      </c>
      <c r="IR60" s="192">
        <v>0.83857442348008349</v>
      </c>
      <c r="IS60" s="192" t="s">
        <v>286</v>
      </c>
      <c r="IT60" s="192" t="s">
        <v>286</v>
      </c>
      <c r="IU60" s="192">
        <v>0.86206896551724144</v>
      </c>
      <c r="IV60" s="192" t="s">
        <v>286</v>
      </c>
      <c r="IW60" s="192" t="s">
        <v>286</v>
      </c>
      <c r="IX60" s="192" t="str">
        <f t="shared" si="72"/>
        <v>--</v>
      </c>
      <c r="IY60" s="192" t="str">
        <f t="shared" si="72"/>
        <v>--</v>
      </c>
      <c r="IZ60" s="192" t="str">
        <f t="shared" si="72"/>
        <v>--</v>
      </c>
      <c r="JA60" s="192" t="str">
        <f t="shared" si="72"/>
        <v>--</v>
      </c>
      <c r="JB60" s="192" t="str">
        <f t="shared" si="72"/>
        <v>--</v>
      </c>
      <c r="JC60" s="243">
        <v>5.7692307692307701</v>
      </c>
      <c r="JD60" s="243">
        <v>7.67676767676768</v>
      </c>
      <c r="JE60" s="243">
        <v>9.7686375321336794</v>
      </c>
      <c r="JF60" s="243">
        <v>5.8951965065502199</v>
      </c>
      <c r="JG60" s="243">
        <v>3.3333333333333299</v>
      </c>
      <c r="JH60" s="243">
        <v>11.820330969267101</v>
      </c>
      <c r="JI60" s="243">
        <v>1.92678227360308</v>
      </c>
      <c r="JJ60" s="243">
        <v>7.2874493927125501</v>
      </c>
      <c r="JK60" s="243">
        <v>10.796915167095101</v>
      </c>
      <c r="JL60" s="243">
        <v>2.1834061135371199</v>
      </c>
      <c r="JM60" s="243">
        <v>2.6666666666666701</v>
      </c>
      <c r="JN60" s="243">
        <v>9.4562647754137092</v>
      </c>
      <c r="JO60" s="219">
        <v>5.2837573385518599</v>
      </c>
      <c r="JP60" s="219">
        <v>8.7755102040816197</v>
      </c>
      <c r="JQ60" s="219">
        <v>14.248704663212401</v>
      </c>
      <c r="JR60" s="219">
        <v>4.13043478260869</v>
      </c>
      <c r="JS60" s="219">
        <v>6.4444444444444402</v>
      </c>
      <c r="JT60" s="219">
        <v>17.730496453900699</v>
      </c>
      <c r="JU60" s="219">
        <v>2.3483365949119399</v>
      </c>
      <c r="JV60" s="219">
        <v>5.9183673469387799</v>
      </c>
      <c r="JW60" s="219">
        <v>5.95854922279793</v>
      </c>
      <c r="JX60" s="219">
        <v>3.2608695652173898</v>
      </c>
      <c r="JY60" s="219">
        <v>3.54767184035477</v>
      </c>
      <c r="JZ60" s="219">
        <v>11.3475177304965</v>
      </c>
      <c r="KA60" s="223">
        <v>0.79681274900398402</v>
      </c>
      <c r="KB60" s="219">
        <v>1.65289256198347</v>
      </c>
      <c r="KC60" s="223">
        <v>0.78125</v>
      </c>
      <c r="KD60" s="219">
        <v>1.5350877192982499</v>
      </c>
      <c r="KE60" s="219">
        <v>1.1135857461024501</v>
      </c>
      <c r="KF60" s="219">
        <v>1.4285714285714299</v>
      </c>
      <c r="KG60" s="223">
        <v>0.79681274900398402</v>
      </c>
      <c r="KH60" s="219">
        <v>1.03305785123967</v>
      </c>
      <c r="KI60" s="223">
        <v>0.52083333333333304</v>
      </c>
      <c r="KJ60" s="223">
        <v>0.439560439560439</v>
      </c>
      <c r="KK60" s="223">
        <v>0.22222222222222199</v>
      </c>
      <c r="KL60" s="219">
        <v>2.8503562945368199</v>
      </c>
      <c r="KM60" s="223">
        <v>0.39840637450199101</v>
      </c>
      <c r="KN60" s="223">
        <v>0.413223140495867</v>
      </c>
      <c r="KO60" s="223">
        <v>0.52083333333333304</v>
      </c>
      <c r="KP60" s="223">
        <v>0.659340659340659</v>
      </c>
      <c r="KQ60" s="223">
        <v>0.22222222222222199</v>
      </c>
      <c r="KR60" s="219">
        <v>1.4285714285714299</v>
      </c>
      <c r="KS60" s="223">
        <v>0.39840637450199201</v>
      </c>
      <c r="KT60" s="223">
        <v>0.826446280991736</v>
      </c>
      <c r="KU60" s="223">
        <v>0.52083333333333304</v>
      </c>
      <c r="KV60" s="223">
        <v>0.65645514223194801</v>
      </c>
      <c r="KW60" s="223">
        <v>0.22222222222222199</v>
      </c>
      <c r="KX60" s="219">
        <v>1.19047619047619</v>
      </c>
      <c r="KY60" s="223">
        <v>0.19920318725099601</v>
      </c>
      <c r="KZ60" s="223">
        <v>0.20703933747412001</v>
      </c>
      <c r="LA60" s="223">
        <v>0.26041666666666602</v>
      </c>
      <c r="LB60" s="223">
        <v>0.65789473684210498</v>
      </c>
      <c r="LC60" s="219">
        <v>0</v>
      </c>
      <c r="LD60" s="223">
        <v>0.47732696897374599</v>
      </c>
      <c r="LE60" s="223">
        <v>0.19920318725099601</v>
      </c>
      <c r="LF60" s="223">
        <v>0.41407867494824002</v>
      </c>
      <c r="LG60" s="223">
        <v>0.52083333333333304</v>
      </c>
      <c r="LH60" s="223">
        <v>0.65789473684210498</v>
      </c>
      <c r="LI60" s="219">
        <v>0</v>
      </c>
      <c r="LJ60" s="219">
        <v>1.4285714285714299</v>
      </c>
      <c r="LK60" s="223">
        <v>0.198807157057654</v>
      </c>
      <c r="LL60" s="223">
        <v>0.61983471074380103</v>
      </c>
      <c r="LM60" s="223">
        <v>0.52219321148825004</v>
      </c>
      <c r="LN60" s="223">
        <v>0.879120879120879</v>
      </c>
      <c r="LO60" s="223">
        <v>0.22271714922048999</v>
      </c>
      <c r="LP60" s="219">
        <v>1.19047619047619</v>
      </c>
      <c r="LQ60" s="223">
        <v>0.59523809523809501</v>
      </c>
      <c r="LR60" s="219">
        <v>1.4462809917355399</v>
      </c>
      <c r="LS60" s="219">
        <v>1.0443864229765001</v>
      </c>
      <c r="LT60" s="219">
        <v>1.5350877192982499</v>
      </c>
      <c r="LU60" s="219">
        <v>1.3363028953229401</v>
      </c>
      <c r="LV60" s="219">
        <v>3.5629453681710199</v>
      </c>
      <c r="LW60" s="223">
        <v>0.79522862823061602</v>
      </c>
      <c r="LX60" s="219">
        <v>1.24223602484472</v>
      </c>
      <c r="LY60" s="219">
        <v>1.30548302872063</v>
      </c>
      <c r="LZ60" s="219">
        <v>2.1978021978022002</v>
      </c>
      <c r="MA60" s="219">
        <v>2.0044543429844102</v>
      </c>
      <c r="MB60" s="219">
        <v>3.3333333333333299</v>
      </c>
      <c r="MC60" s="223">
        <v>0.39761431411530701</v>
      </c>
      <c r="MD60" s="223">
        <v>0.826446280991736</v>
      </c>
      <c r="ME60" s="223">
        <v>0.78328981723237601</v>
      </c>
      <c r="MF60" s="219">
        <v>1.09649122807018</v>
      </c>
      <c r="MG60" s="223">
        <v>0.22271714922048999</v>
      </c>
      <c r="MH60" s="219">
        <v>3.0952380952380998</v>
      </c>
      <c r="MI60" s="190" t="str">
        <f t="shared" si="73"/>
        <v>--</v>
      </c>
      <c r="MJ60" s="190" t="str">
        <f t="shared" si="73"/>
        <v>--</v>
      </c>
      <c r="MK60" s="190" t="str">
        <f t="shared" si="73"/>
        <v>--</v>
      </c>
      <c r="ML60" s="190" t="str">
        <f t="shared" si="73"/>
        <v>--</v>
      </c>
      <c r="MM60" s="190" t="str">
        <f t="shared" si="73"/>
        <v>--</v>
      </c>
      <c r="MN60" s="190" t="str">
        <f t="shared" si="73"/>
        <v>--</v>
      </c>
      <c r="MO60" s="190" t="str">
        <f t="shared" si="73"/>
        <v>--</v>
      </c>
      <c r="MP60" s="190" t="str">
        <f t="shared" si="73"/>
        <v>--</v>
      </c>
      <c r="MQ60" s="190" t="str">
        <f t="shared" si="73"/>
        <v>--</v>
      </c>
      <c r="MR60" s="190" t="str">
        <f t="shared" si="73"/>
        <v>--</v>
      </c>
      <c r="MS60" s="190" t="str">
        <f t="shared" si="74"/>
        <v>--</v>
      </c>
      <c r="MT60" s="190" t="str">
        <f t="shared" si="74"/>
        <v>--</v>
      </c>
      <c r="MU60" s="190" t="str">
        <f t="shared" si="74"/>
        <v>--</v>
      </c>
      <c r="MV60" s="190" t="str">
        <f t="shared" si="74"/>
        <v>--</v>
      </c>
      <c r="MW60" s="190" t="str">
        <f t="shared" si="74"/>
        <v>--</v>
      </c>
      <c r="MX60" s="190" t="str">
        <f t="shared" si="74"/>
        <v>--</v>
      </c>
      <c r="MY60" s="190" t="str">
        <f t="shared" si="74"/>
        <v>--</v>
      </c>
      <c r="MZ60" s="190" t="str">
        <f t="shared" si="74"/>
        <v>--</v>
      </c>
      <c r="NA60" s="190" t="str">
        <f t="shared" si="74"/>
        <v>--</v>
      </c>
      <c r="NB60" s="190" t="str">
        <f t="shared" si="74"/>
        <v>--</v>
      </c>
      <c r="NC60" s="190" t="str">
        <f t="shared" si="75"/>
        <v>--</v>
      </c>
      <c r="ND60" s="190" t="str">
        <f t="shared" si="75"/>
        <v>--</v>
      </c>
      <c r="NE60" s="190" t="str">
        <f t="shared" si="75"/>
        <v>--</v>
      </c>
      <c r="NF60" s="190" t="str">
        <f t="shared" si="75"/>
        <v>--</v>
      </c>
      <c r="NG60" s="190" t="str">
        <f t="shared" si="75"/>
        <v>--</v>
      </c>
      <c r="NH60" s="190" t="str">
        <f t="shared" si="75"/>
        <v>--</v>
      </c>
      <c r="NI60" s="190" t="str">
        <f t="shared" si="75"/>
        <v>--</v>
      </c>
      <c r="NJ60" s="190" t="str">
        <f t="shared" si="75"/>
        <v>--</v>
      </c>
      <c r="NL60" s="378" t="str">
        <f t="shared" si="4"/>
        <v>--</v>
      </c>
      <c r="NM60" s="381">
        <v>4.1420118343195247</v>
      </c>
      <c r="NN60" s="381">
        <v>5.5674518201284835</v>
      </c>
      <c r="NO60" s="381">
        <v>9.6514745308310932</v>
      </c>
      <c r="NP60" s="378" t="str">
        <f t="shared" si="5"/>
        <v>--</v>
      </c>
      <c r="NQ60" s="381">
        <v>0.81632653061224436</v>
      </c>
      <c r="NR60" s="378" t="str">
        <f t="shared" si="6"/>
        <v>--</v>
      </c>
      <c r="NS60" s="381">
        <v>6.3683304647160046</v>
      </c>
      <c r="NT60" s="378" t="str">
        <f t="shared" si="7"/>
        <v>--</v>
      </c>
      <c r="NU60" s="381">
        <v>19.799498746867183</v>
      </c>
      <c r="NV60" s="378" t="str">
        <f t="shared" si="8"/>
        <v>--</v>
      </c>
      <c r="NW60" s="381">
        <v>1.9283746556473838</v>
      </c>
      <c r="NX60" s="378" t="str">
        <f t="shared" si="9"/>
        <v>--</v>
      </c>
      <c r="NY60" s="381">
        <v>3.4482758620689657</v>
      </c>
      <c r="NZ60" s="378" t="str">
        <f t="shared" si="10"/>
        <v>--</v>
      </c>
      <c r="OA60" s="381">
        <v>17.350157728706641</v>
      </c>
      <c r="OB60" s="378" t="str">
        <f t="shared" si="11"/>
        <v>--</v>
      </c>
      <c r="OC60" s="378" t="str">
        <f t="shared" si="11"/>
        <v>--</v>
      </c>
      <c r="OD60" s="381">
        <v>2.6871401151631478</v>
      </c>
      <c r="OE60" s="381">
        <v>3.8383838383838369</v>
      </c>
      <c r="OF60" s="381">
        <v>6.4102564102564061</v>
      </c>
      <c r="OG60" s="378" t="str">
        <f t="shared" si="69"/>
        <v>--</v>
      </c>
      <c r="OH60" s="378" t="str">
        <f t="shared" si="69"/>
        <v>--</v>
      </c>
      <c r="OI60" s="378" t="str">
        <f t="shared" si="69"/>
        <v>--</v>
      </c>
      <c r="OJ60" s="381">
        <v>1.7467248908296955</v>
      </c>
      <c r="OK60" s="381">
        <v>1.1111111111111116</v>
      </c>
      <c r="OL60" s="381">
        <v>7.0754716981132111</v>
      </c>
      <c r="OM60" s="378" t="str">
        <f t="shared" si="70"/>
        <v>--</v>
      </c>
      <c r="ON60" s="378" t="str">
        <f t="shared" si="70"/>
        <v>--</v>
      </c>
      <c r="OO60" s="378" t="str">
        <f t="shared" si="70"/>
        <v>--</v>
      </c>
      <c r="OP60" s="381">
        <v>1.7751479289940826</v>
      </c>
      <c r="OQ60" s="381">
        <v>2.3554603854389753</v>
      </c>
      <c r="OR60" s="381">
        <v>4.032258064516129</v>
      </c>
      <c r="OS60" s="378" t="str">
        <f t="shared" si="71"/>
        <v>--</v>
      </c>
      <c r="OT60" s="378" t="str">
        <f t="shared" si="71"/>
        <v>--</v>
      </c>
      <c r="OU60" s="381">
        <v>2.1696252465483217</v>
      </c>
      <c r="OV60" s="381">
        <v>3.0107526881720466</v>
      </c>
      <c r="OW60" s="381">
        <v>4.2895442359249323</v>
      </c>
      <c r="OX60" s="378" t="str">
        <f t="shared" si="15"/>
        <v>--</v>
      </c>
      <c r="OY60" s="381">
        <v>5.8823529411764701</v>
      </c>
      <c r="OZ60" s="381">
        <v>6.8888888888888919</v>
      </c>
      <c r="PA60" s="381">
        <v>12.765957446808507</v>
      </c>
      <c r="PB60" s="378" t="str">
        <f t="shared" si="16"/>
        <v>--</v>
      </c>
      <c r="PC60" s="381">
        <v>13.188976377952754</v>
      </c>
      <c r="PD60" s="381">
        <v>20.171673819742491</v>
      </c>
      <c r="PE60" s="381">
        <v>26.27345844504023</v>
      </c>
      <c r="PF60" s="378" t="str">
        <f t="shared" si="17"/>
        <v>--</v>
      </c>
      <c r="PG60" s="381">
        <v>6.3745019920318757</v>
      </c>
      <c r="PH60" s="381">
        <v>9.8901098901098941</v>
      </c>
      <c r="PI60" s="381">
        <v>16.621253405994551</v>
      </c>
      <c r="PJ60" s="378" t="str">
        <f t="shared" si="18"/>
        <v>--</v>
      </c>
      <c r="PK60" s="381">
        <v>5.1587301587301635</v>
      </c>
      <c r="PL60" s="381">
        <v>6.0606060606060606</v>
      </c>
      <c r="PM60" s="381">
        <v>10.569105691056915</v>
      </c>
      <c r="PN60" s="378" t="str">
        <f t="shared" si="19"/>
        <v>--</v>
      </c>
      <c r="PO60" s="381">
        <v>2.3856858846918474</v>
      </c>
      <c r="PP60" s="381">
        <v>1.079913606911447</v>
      </c>
      <c r="PQ60" s="381">
        <v>1.089918256130791</v>
      </c>
      <c r="PR60" s="378" t="str">
        <f t="shared" si="20"/>
        <v>--</v>
      </c>
      <c r="PS60" s="381">
        <v>1.1976047904191609</v>
      </c>
      <c r="PT60" s="381">
        <v>0.64935064935064957</v>
      </c>
      <c r="PU60" s="381">
        <v>1.6304347826086956</v>
      </c>
      <c r="PV60" s="378" t="str">
        <f t="shared" si="21"/>
        <v>--</v>
      </c>
      <c r="PW60" s="381">
        <v>0.79522862823061624</v>
      </c>
      <c r="PX60" s="381">
        <v>0.43290043290043217</v>
      </c>
      <c r="PY60" s="381">
        <v>0.81743869209809239</v>
      </c>
      <c r="PZ60" s="378" t="str">
        <f t="shared" si="22"/>
        <v>--</v>
      </c>
      <c r="QA60" s="381">
        <v>0.59999999999999976</v>
      </c>
      <c r="QB60" s="381">
        <v>1.0822510822510818</v>
      </c>
      <c r="QC60" s="381">
        <v>1.0958904109589049</v>
      </c>
      <c r="QD60" s="378" t="str">
        <f t="shared" si="23"/>
        <v>--</v>
      </c>
      <c r="QE60" s="381">
        <v>0.20120724346076435</v>
      </c>
      <c r="QF60" s="381">
        <v>0.21739130434782583</v>
      </c>
      <c r="QG60" s="381">
        <v>0.27247956403269741</v>
      </c>
      <c r="QH60" s="378" t="str">
        <f t="shared" si="24"/>
        <v>--</v>
      </c>
      <c r="QI60" s="381">
        <v>0.99601593625497953</v>
      </c>
      <c r="QJ60" s="381">
        <v>0.21739130434782578</v>
      </c>
      <c r="QK60" s="381">
        <v>0.54495912806539482</v>
      </c>
    </row>
    <row r="61" spans="1:453" ht="21" customHeight="1" x14ac:dyDescent="0.25">
      <c r="A61" s="114">
        <v>57</v>
      </c>
      <c r="B61" s="93" t="s">
        <v>57</v>
      </c>
      <c r="C61" s="189">
        <v>15.476190476190483</v>
      </c>
      <c r="D61" s="189">
        <v>27.777777777777782</v>
      </c>
      <c r="E61" s="189">
        <v>44.047619047619051</v>
      </c>
      <c r="F61" s="189">
        <v>6.0869565217391308</v>
      </c>
      <c r="G61" s="189">
        <v>30.065359477124172</v>
      </c>
      <c r="H61" s="189">
        <v>27.397260273972595</v>
      </c>
      <c r="I61" s="189">
        <v>1.9736842105263162</v>
      </c>
      <c r="J61" s="189">
        <v>16.535433070866148</v>
      </c>
      <c r="K61" s="189">
        <v>33.783783783783768</v>
      </c>
      <c r="L61" s="189">
        <v>1.3888888888888891</v>
      </c>
      <c r="M61" s="190">
        <v>11.801242236024843</v>
      </c>
      <c r="N61" s="190">
        <v>16.800000000000015</v>
      </c>
      <c r="O61" s="190">
        <v>3.3898305084745766</v>
      </c>
      <c r="P61" s="190">
        <v>13.281250000000002</v>
      </c>
      <c r="Q61" s="190">
        <v>6.0869565217391326</v>
      </c>
      <c r="R61" s="190" t="s">
        <v>286</v>
      </c>
      <c r="S61" s="190" t="s">
        <v>286</v>
      </c>
      <c r="T61" s="190" t="s">
        <v>286</v>
      </c>
      <c r="U61" s="190">
        <v>7.7586206896551726</v>
      </c>
      <c r="V61" s="190">
        <v>30</v>
      </c>
      <c r="W61" s="190">
        <v>27.397260273972595</v>
      </c>
      <c r="X61" s="190">
        <v>2.6143790849673207</v>
      </c>
      <c r="Y61" s="190">
        <v>17.460317460317469</v>
      </c>
      <c r="Z61" s="190">
        <v>33.108108108108148</v>
      </c>
      <c r="AA61" s="190">
        <v>1.3888888888888891</v>
      </c>
      <c r="AB61" s="132">
        <v>13.043478260869566</v>
      </c>
      <c r="AC61" s="132">
        <v>23.076923076923084</v>
      </c>
      <c r="AD61" s="132">
        <v>5.6451612903225845</v>
      </c>
      <c r="AE61" s="132">
        <v>14.728682170542635</v>
      </c>
      <c r="AF61" s="190">
        <v>7.7586206896551762</v>
      </c>
      <c r="AG61" s="189">
        <v>2.3809523809523814</v>
      </c>
      <c r="AH61" s="189">
        <v>8.3333333333333357</v>
      </c>
      <c r="AI61" s="191">
        <v>30.952380952380949</v>
      </c>
      <c r="AJ61" s="191">
        <v>1.7391304347826084</v>
      </c>
      <c r="AK61" s="190">
        <v>6.5359477124183023</v>
      </c>
      <c r="AL61" s="190">
        <v>8.2191780821917781</v>
      </c>
      <c r="AM61" s="190">
        <v>0</v>
      </c>
      <c r="AN61" s="190">
        <v>3.937007874015749</v>
      </c>
      <c r="AO61" s="190">
        <v>12.83783783783784</v>
      </c>
      <c r="AP61" s="190">
        <v>0</v>
      </c>
      <c r="AQ61" s="190">
        <v>3.7267080745341619</v>
      </c>
      <c r="AR61" s="190">
        <v>4.0000000000000018</v>
      </c>
      <c r="AS61" s="190">
        <v>0</v>
      </c>
      <c r="AT61" s="190">
        <v>2.3437500000000009</v>
      </c>
      <c r="AU61" s="190">
        <v>4.3478260869565224</v>
      </c>
      <c r="AV61" s="190" t="s">
        <v>286</v>
      </c>
      <c r="AW61" s="190" t="s">
        <v>286</v>
      </c>
      <c r="AX61" s="132" t="s">
        <v>286</v>
      </c>
      <c r="AY61" s="132" t="s">
        <v>286</v>
      </c>
      <c r="AZ61" s="132" t="s">
        <v>286</v>
      </c>
      <c r="BA61" s="132" t="s">
        <v>286</v>
      </c>
      <c r="BB61" s="190" t="s">
        <v>286</v>
      </c>
      <c r="BC61" s="132" t="s">
        <v>286</v>
      </c>
      <c r="BD61" s="132" t="s">
        <v>286</v>
      </c>
      <c r="BE61" s="132">
        <v>0.69444444444444453</v>
      </c>
      <c r="BF61" s="132">
        <v>4.9689440993788834</v>
      </c>
      <c r="BG61" s="190">
        <v>10.937500000000002</v>
      </c>
      <c r="BH61" s="132">
        <v>0.84745762711864392</v>
      </c>
      <c r="BI61" s="132">
        <v>11.718750000000005</v>
      </c>
      <c r="BJ61" s="132">
        <v>17.241379310344826</v>
      </c>
      <c r="BK61" s="132">
        <v>8.974358974358978</v>
      </c>
      <c r="BL61" s="190">
        <v>16.08391608391609</v>
      </c>
      <c r="BM61" s="132">
        <v>20.987654320987652</v>
      </c>
      <c r="BN61" s="192">
        <v>6.542056074766359</v>
      </c>
      <c r="BO61" s="192">
        <v>22.857142857142854</v>
      </c>
      <c r="BP61" s="192">
        <v>23.287671232876708</v>
      </c>
      <c r="BQ61" s="190">
        <v>0</v>
      </c>
      <c r="BR61" s="132">
        <v>16.393442622950822</v>
      </c>
      <c r="BS61" s="132">
        <v>22.222222222222218</v>
      </c>
      <c r="BT61" s="132">
        <v>0.71428571428571419</v>
      </c>
      <c r="BU61" s="190">
        <v>15.094339622641511</v>
      </c>
      <c r="BV61" s="132">
        <v>22.480620155038771</v>
      </c>
      <c r="BW61" s="132">
        <v>0.85470085470085455</v>
      </c>
      <c r="BX61" s="132">
        <v>14.062500000000004</v>
      </c>
      <c r="BY61" s="190">
        <v>18.584070796460182</v>
      </c>
      <c r="BZ61" s="132">
        <v>6.4102564102564088</v>
      </c>
      <c r="CA61" s="132">
        <v>11.188811188811188</v>
      </c>
      <c r="CB61" s="132">
        <v>14.814814814814813</v>
      </c>
      <c r="CC61" s="190">
        <v>2.8037383177570101</v>
      </c>
      <c r="CD61" s="132">
        <v>16.428571428571427</v>
      </c>
      <c r="CE61" s="132">
        <v>17.808219178082197</v>
      </c>
      <c r="CF61" s="132">
        <v>0</v>
      </c>
      <c r="CG61" s="190">
        <v>10.655737704918034</v>
      </c>
      <c r="CH61" s="132">
        <v>18.055555555555564</v>
      </c>
      <c r="CI61" s="132">
        <v>1.4285714285714284</v>
      </c>
      <c r="CJ61" s="132">
        <v>9.4339622641509493</v>
      </c>
      <c r="CK61" s="132">
        <v>10.937499999999998</v>
      </c>
      <c r="CL61" s="132">
        <v>0</v>
      </c>
      <c r="CM61" s="132">
        <v>7.8125000000000009</v>
      </c>
      <c r="CN61" s="132">
        <v>10.619469026548678</v>
      </c>
      <c r="CO61" s="132">
        <v>13.461538461538462</v>
      </c>
      <c r="CP61" s="190">
        <v>9.1549295774647881</v>
      </c>
      <c r="CQ61" s="132">
        <v>7.1428571428571441</v>
      </c>
      <c r="CR61" s="132">
        <v>8.3333333333333321</v>
      </c>
      <c r="CS61" s="192">
        <v>9.090909090909097</v>
      </c>
      <c r="CT61" s="192">
        <v>1.3698630136986301</v>
      </c>
      <c r="CU61" s="190">
        <v>1.3888888888888893</v>
      </c>
      <c r="CV61" s="132">
        <v>8.0645161290322633</v>
      </c>
      <c r="CW61" s="132">
        <v>3.4965034965034971</v>
      </c>
      <c r="CX61" s="192">
        <v>2.2222222222222223</v>
      </c>
      <c r="CY61" s="192">
        <v>1.3157894736842108</v>
      </c>
      <c r="CZ61" s="190">
        <v>1.6129032258064513</v>
      </c>
      <c r="DA61" s="132">
        <v>3.5087719298245621</v>
      </c>
      <c r="DB61" s="132">
        <v>5.6910569105691051</v>
      </c>
      <c r="DC61" s="192">
        <v>0.87719298245614019</v>
      </c>
      <c r="DD61" s="192" t="s">
        <v>286</v>
      </c>
      <c r="DE61" s="190">
        <v>3.5211267605633818</v>
      </c>
      <c r="DF61" s="132">
        <v>12.195121951219511</v>
      </c>
      <c r="DG61" s="132" t="s">
        <v>286</v>
      </c>
      <c r="DH61" s="192">
        <v>6.2937062937062942</v>
      </c>
      <c r="DI61" s="192">
        <v>5.4794520547945194</v>
      </c>
      <c r="DJ61" s="190" t="s">
        <v>286</v>
      </c>
      <c r="DK61" s="132">
        <v>2.4193548387096775</v>
      </c>
      <c r="DL61" s="132">
        <v>3.4965034965034971</v>
      </c>
      <c r="DM61" s="132" t="s">
        <v>286</v>
      </c>
      <c r="DN61" s="132">
        <v>1.2987012987012989</v>
      </c>
      <c r="DO61" s="190">
        <v>2.4193548387096779</v>
      </c>
      <c r="DP61" s="132" t="s">
        <v>286</v>
      </c>
      <c r="DQ61" s="132">
        <v>5.7377049180327875</v>
      </c>
      <c r="DR61" s="132">
        <v>0</v>
      </c>
      <c r="DS61" s="132" t="s">
        <v>286</v>
      </c>
      <c r="DT61" s="190" t="s">
        <v>286</v>
      </c>
      <c r="DU61" s="194" t="s">
        <v>286</v>
      </c>
      <c r="DV61" s="194" t="s">
        <v>286</v>
      </c>
      <c r="DW61" s="192">
        <v>3.4965034965034967</v>
      </c>
      <c r="DX61" s="194">
        <v>6.8493150684931541</v>
      </c>
      <c r="DY61" s="190" t="s">
        <v>286</v>
      </c>
      <c r="DZ61" s="190">
        <v>0.80645161290322587</v>
      </c>
      <c r="EA61" s="190">
        <v>2.7972027972027975</v>
      </c>
      <c r="EB61" s="190" t="s">
        <v>286</v>
      </c>
      <c r="EC61" s="190">
        <v>1.3071895424836604</v>
      </c>
      <c r="ED61" s="190">
        <v>0.81300813008130068</v>
      </c>
      <c r="EE61" s="190" t="s">
        <v>286</v>
      </c>
      <c r="EF61" s="190">
        <v>5.6910569105691069</v>
      </c>
      <c r="EG61" s="190">
        <v>0.87719298245614019</v>
      </c>
      <c r="EH61" s="190" t="s">
        <v>286</v>
      </c>
      <c r="EI61" s="190">
        <v>2.8169014084507045</v>
      </c>
      <c r="EJ61" s="190">
        <v>10.975609756097564</v>
      </c>
      <c r="EK61" s="190" t="s">
        <v>286</v>
      </c>
      <c r="EL61" s="132">
        <v>2.797202797202798</v>
      </c>
      <c r="EM61" s="132">
        <v>6.8493150684931523</v>
      </c>
      <c r="EN61" s="132" t="s">
        <v>286</v>
      </c>
      <c r="EO61" s="132">
        <v>2.4390243902439028</v>
      </c>
      <c r="EP61" s="190">
        <v>8.391608391608397</v>
      </c>
      <c r="EQ61" s="132" t="s">
        <v>286</v>
      </c>
      <c r="ER61" s="132">
        <v>2.6315789473684217</v>
      </c>
      <c r="ES61" s="132">
        <v>1.6129032258064513</v>
      </c>
      <c r="ET61" s="132" t="s">
        <v>286</v>
      </c>
      <c r="EU61" s="190">
        <v>4.0983606557377046</v>
      </c>
      <c r="EV61" s="132">
        <v>0.87719298245614019</v>
      </c>
      <c r="EW61" s="132" t="s">
        <v>286</v>
      </c>
      <c r="EX61" s="132">
        <v>0</v>
      </c>
      <c r="EY61" s="132">
        <v>6.0975609756097553</v>
      </c>
      <c r="EZ61" s="190" t="s">
        <v>286</v>
      </c>
      <c r="FA61" s="132">
        <v>2.797202797202798</v>
      </c>
      <c r="FB61" s="132">
        <v>2.7397260273972601</v>
      </c>
      <c r="FC61" s="132" t="s">
        <v>286</v>
      </c>
      <c r="FD61" s="132">
        <v>1.6260162601626018</v>
      </c>
      <c r="FE61" s="190">
        <v>2.7972027972027975</v>
      </c>
      <c r="FF61" s="132" t="s">
        <v>286</v>
      </c>
      <c r="FG61" s="132">
        <v>0</v>
      </c>
      <c r="FH61" s="132">
        <v>0</v>
      </c>
      <c r="FI61" s="132" t="s">
        <v>286</v>
      </c>
      <c r="FJ61" s="190">
        <v>2.459016393442623</v>
      </c>
      <c r="FK61" s="132">
        <v>0</v>
      </c>
      <c r="FL61" s="132" t="s">
        <v>286</v>
      </c>
      <c r="FM61" s="132" t="s">
        <v>286</v>
      </c>
      <c r="FN61" s="132" t="s">
        <v>286</v>
      </c>
      <c r="FO61" s="190" t="s">
        <v>286</v>
      </c>
      <c r="FP61" s="132">
        <v>3.496503496503498</v>
      </c>
      <c r="FQ61" s="132">
        <v>8.2191780821917799</v>
      </c>
      <c r="FR61" s="132" t="s">
        <v>286</v>
      </c>
      <c r="FS61" s="132">
        <v>3.2258064516129039</v>
      </c>
      <c r="FT61" s="190">
        <v>6.9930069930069951</v>
      </c>
      <c r="FU61" s="132" t="s">
        <v>286</v>
      </c>
      <c r="FV61" s="132">
        <v>0.65789473684210531</v>
      </c>
      <c r="FW61" s="132">
        <v>0.80645161290322565</v>
      </c>
      <c r="FX61" s="132" t="s">
        <v>286</v>
      </c>
      <c r="FY61" s="190">
        <v>2.459016393442623</v>
      </c>
      <c r="FZ61" s="132">
        <v>0</v>
      </c>
      <c r="GA61" s="132" t="s">
        <v>286</v>
      </c>
      <c r="GB61" s="132" t="s">
        <v>286</v>
      </c>
      <c r="GC61" s="132" t="s">
        <v>286</v>
      </c>
      <c r="GD61" s="190" t="s">
        <v>286</v>
      </c>
      <c r="GE61" s="132" t="s">
        <v>286</v>
      </c>
      <c r="GF61" s="132" t="s">
        <v>286</v>
      </c>
      <c r="GG61" s="132" t="s">
        <v>286</v>
      </c>
      <c r="GH61" s="132" t="s">
        <v>286</v>
      </c>
      <c r="GI61" s="190" t="s">
        <v>286</v>
      </c>
      <c r="GJ61" s="132" t="s">
        <v>286</v>
      </c>
      <c r="GK61" s="132">
        <v>1.3157894736842108</v>
      </c>
      <c r="GL61" s="132">
        <v>0.80645161290322565</v>
      </c>
      <c r="GM61" s="197" t="s">
        <v>286</v>
      </c>
      <c r="GN61" s="190">
        <v>7.3770491803278677</v>
      </c>
      <c r="GO61" s="132">
        <v>0</v>
      </c>
      <c r="GP61" s="132" t="s">
        <v>286</v>
      </c>
      <c r="GQ61" s="132" t="s">
        <v>286</v>
      </c>
      <c r="GR61" s="132" t="s">
        <v>286</v>
      </c>
      <c r="GS61" s="190" t="s">
        <v>286</v>
      </c>
      <c r="GT61" s="132" t="s">
        <v>286</v>
      </c>
      <c r="GU61" s="132" t="s">
        <v>286</v>
      </c>
      <c r="GV61" s="132" t="s">
        <v>286</v>
      </c>
      <c r="GW61" s="132" t="s">
        <v>286</v>
      </c>
      <c r="GX61" s="190" t="s">
        <v>286</v>
      </c>
      <c r="GY61" s="190" t="s">
        <v>286</v>
      </c>
      <c r="GZ61" s="190">
        <v>1.3157894736842108</v>
      </c>
      <c r="HA61" s="190">
        <v>0.80645161290322565</v>
      </c>
      <c r="HB61" s="190" t="s">
        <v>286</v>
      </c>
      <c r="HC61" s="190">
        <v>6.6115702479338854</v>
      </c>
      <c r="HD61" s="190">
        <v>0.87719298245614019</v>
      </c>
      <c r="HE61" s="190" t="s">
        <v>286</v>
      </c>
      <c r="HF61" s="190" t="s">
        <v>286</v>
      </c>
      <c r="HG61" s="190" t="s">
        <v>286</v>
      </c>
      <c r="HH61" s="190" t="s">
        <v>286</v>
      </c>
      <c r="HI61" s="190" t="s">
        <v>286</v>
      </c>
      <c r="HJ61" s="190" t="s">
        <v>286</v>
      </c>
      <c r="HK61" s="190" t="s">
        <v>286</v>
      </c>
      <c r="HL61" s="132" t="s">
        <v>286</v>
      </c>
      <c r="HM61" s="132" t="s">
        <v>286</v>
      </c>
      <c r="HN61" s="132" t="s">
        <v>286</v>
      </c>
      <c r="HO61" s="132">
        <v>3.289473684210527</v>
      </c>
      <c r="HP61" s="190">
        <v>2.4193548387096775</v>
      </c>
      <c r="HQ61" s="132" t="s">
        <v>286</v>
      </c>
      <c r="HR61" s="132">
        <v>8.264462809917358</v>
      </c>
      <c r="HS61" s="132">
        <v>0.87719298245614019</v>
      </c>
      <c r="HT61" s="196" t="s">
        <v>286</v>
      </c>
      <c r="HU61" s="190">
        <v>2.112676056338028</v>
      </c>
      <c r="HV61" s="192">
        <v>3.6585365853658529</v>
      </c>
      <c r="HW61" s="192" t="s">
        <v>286</v>
      </c>
      <c r="HX61" s="192">
        <v>4.1958041958041985</v>
      </c>
      <c r="HY61" s="192">
        <v>4.10958904109589</v>
      </c>
      <c r="HZ61" s="192" t="s">
        <v>286</v>
      </c>
      <c r="IA61" s="192">
        <v>3.2258064516129026</v>
      </c>
      <c r="IB61" s="192">
        <v>5.5555555555555571</v>
      </c>
      <c r="IC61" s="192" t="s">
        <v>286</v>
      </c>
      <c r="ID61" s="192">
        <v>0.65789473684210553</v>
      </c>
      <c r="IE61" s="192">
        <v>0.80645161290322565</v>
      </c>
      <c r="IF61" s="192" t="s">
        <v>286</v>
      </c>
      <c r="IG61" s="192">
        <v>4.9586776859504136</v>
      </c>
      <c r="IH61" s="192">
        <v>0</v>
      </c>
      <c r="II61" s="192">
        <v>3.2051282051282062</v>
      </c>
      <c r="IJ61" s="192">
        <v>7.7464788732394396</v>
      </c>
      <c r="IK61" s="192">
        <v>10.975609756097562</v>
      </c>
      <c r="IL61" s="192">
        <v>2.777777777777779</v>
      </c>
      <c r="IM61" s="192">
        <v>9.7222222222222214</v>
      </c>
      <c r="IN61" s="192">
        <v>4.1095890410958908</v>
      </c>
      <c r="IO61" s="192">
        <v>0.68965517241379326</v>
      </c>
      <c r="IP61" s="192">
        <v>7.3170731707317058</v>
      </c>
      <c r="IQ61" s="192">
        <v>7.6923076923076952</v>
      </c>
      <c r="IR61" s="192">
        <v>1.4814814814814816</v>
      </c>
      <c r="IS61" s="192" t="s">
        <v>286</v>
      </c>
      <c r="IT61" s="192" t="s">
        <v>286</v>
      </c>
      <c r="IU61" s="192">
        <v>0</v>
      </c>
      <c r="IV61" s="192" t="s">
        <v>286</v>
      </c>
      <c r="IW61" s="192" t="s">
        <v>286</v>
      </c>
      <c r="IX61" s="192" t="str">
        <f t="shared" si="72"/>
        <v>--</v>
      </c>
      <c r="IY61" s="192" t="str">
        <f t="shared" si="72"/>
        <v>--</v>
      </c>
      <c r="IZ61" s="192" t="str">
        <f t="shared" si="72"/>
        <v>--</v>
      </c>
      <c r="JA61" s="192" t="str">
        <f t="shared" si="72"/>
        <v>--</v>
      </c>
      <c r="JB61" s="192" t="str">
        <f t="shared" si="72"/>
        <v>--</v>
      </c>
      <c r="JC61" s="243">
        <v>3.125</v>
      </c>
      <c r="JD61" s="243">
        <v>14.685314685314699</v>
      </c>
      <c r="JE61" s="243">
        <v>13.5416666666667</v>
      </c>
      <c r="JF61" s="247">
        <v>0.92592592592592604</v>
      </c>
      <c r="JG61" s="245" t="str">
        <f>"--"</f>
        <v>--</v>
      </c>
      <c r="JH61" s="245" t="str">
        <f>"--"</f>
        <v>--</v>
      </c>
      <c r="JI61" s="243">
        <v>1.25</v>
      </c>
      <c r="JJ61" s="243">
        <v>12.413793103448301</v>
      </c>
      <c r="JK61" s="243">
        <v>21.428571428571399</v>
      </c>
      <c r="JL61" s="243">
        <v>0</v>
      </c>
      <c r="JM61" s="245" t="str">
        <f>"--"</f>
        <v>--</v>
      </c>
      <c r="JN61" s="245" t="str">
        <f>"--"</f>
        <v>--</v>
      </c>
      <c r="JO61" s="219">
        <v>6.4102564102564097</v>
      </c>
      <c r="JP61" s="219">
        <v>19.310344827586199</v>
      </c>
      <c r="JQ61" s="219">
        <v>21.6494845360825</v>
      </c>
      <c r="JR61" s="219">
        <v>4.6296296296296298</v>
      </c>
      <c r="JS61" s="225" t="str">
        <f>"--"</f>
        <v>--</v>
      </c>
      <c r="JT61" s="225" t="str">
        <f>"--"</f>
        <v>--</v>
      </c>
      <c r="JU61" s="219">
        <v>3.8216560509554101</v>
      </c>
      <c r="JV61" s="219">
        <v>9.0277777777777803</v>
      </c>
      <c r="JW61" s="219">
        <v>15.4639175257732</v>
      </c>
      <c r="JX61" s="219">
        <v>4.6296296296296298</v>
      </c>
      <c r="JY61" s="225" t="str">
        <f>"--"</f>
        <v>--</v>
      </c>
      <c r="JZ61" s="225" t="str">
        <f>"--"</f>
        <v>--</v>
      </c>
      <c r="KA61" s="223">
        <v>0.65359477124182996</v>
      </c>
      <c r="KB61" s="219">
        <v>2.7972027972028002</v>
      </c>
      <c r="KC61" s="219">
        <v>0</v>
      </c>
      <c r="KD61" s="219">
        <v>0</v>
      </c>
      <c r="KE61" s="225" t="str">
        <f>"--"</f>
        <v>--</v>
      </c>
      <c r="KF61" s="225" t="str">
        <f>"--"</f>
        <v>--</v>
      </c>
      <c r="KG61" s="223">
        <v>0.65359477124182996</v>
      </c>
      <c r="KH61" s="219">
        <v>1.3986013986014001</v>
      </c>
      <c r="KI61" s="219">
        <v>1.0526315789473699</v>
      </c>
      <c r="KJ61" s="219">
        <v>0</v>
      </c>
      <c r="KK61" s="225" t="str">
        <f>"--"</f>
        <v>--</v>
      </c>
      <c r="KL61" s="225" t="str">
        <f>"--"</f>
        <v>--</v>
      </c>
      <c r="KM61" s="219">
        <v>0</v>
      </c>
      <c r="KN61" s="219">
        <v>1.3986013986014001</v>
      </c>
      <c r="KO61" s="219">
        <v>2.1052631578947398</v>
      </c>
      <c r="KP61" s="219">
        <v>0</v>
      </c>
      <c r="KQ61" s="225" t="str">
        <f>"--"</f>
        <v>--</v>
      </c>
      <c r="KR61" s="225" t="str">
        <f>"--"</f>
        <v>--</v>
      </c>
      <c r="KS61" s="219">
        <v>0</v>
      </c>
      <c r="KT61" s="223">
        <v>0.69930069930069905</v>
      </c>
      <c r="KU61" s="219">
        <v>1.0526315789473699</v>
      </c>
      <c r="KV61" s="219">
        <v>0</v>
      </c>
      <c r="KW61" s="225" t="str">
        <f>"--"</f>
        <v>--</v>
      </c>
      <c r="KX61" s="225" t="str">
        <f>"--"</f>
        <v>--</v>
      </c>
      <c r="KY61" s="223">
        <v>0.65359477124182996</v>
      </c>
      <c r="KZ61" s="219">
        <v>0</v>
      </c>
      <c r="LA61" s="219">
        <v>1.0526315789473699</v>
      </c>
      <c r="LB61" s="219">
        <v>0</v>
      </c>
      <c r="LC61" s="225" t="str">
        <f>"--"</f>
        <v>--</v>
      </c>
      <c r="LD61" s="225" t="str">
        <f>"--"</f>
        <v>--</v>
      </c>
      <c r="LE61" s="219">
        <v>0</v>
      </c>
      <c r="LF61" s="223">
        <v>0.70422535211267601</v>
      </c>
      <c r="LG61" s="219">
        <v>1.0526315789473699</v>
      </c>
      <c r="LH61" s="219">
        <v>0</v>
      </c>
      <c r="LI61" s="225" t="str">
        <f>"--"</f>
        <v>--</v>
      </c>
      <c r="LJ61" s="225" t="str">
        <f>"--"</f>
        <v>--</v>
      </c>
      <c r="LK61" s="219">
        <v>0</v>
      </c>
      <c r="LL61" s="219">
        <v>2.0979020979021001</v>
      </c>
      <c r="LM61" s="219">
        <v>0</v>
      </c>
      <c r="LN61" s="219">
        <v>0</v>
      </c>
      <c r="LO61" s="225" t="str">
        <f>"--"</f>
        <v>--</v>
      </c>
      <c r="LP61" s="225" t="str">
        <f>"--"</f>
        <v>--</v>
      </c>
      <c r="LQ61" s="219">
        <v>0</v>
      </c>
      <c r="LR61" s="219">
        <v>2.7972027972028002</v>
      </c>
      <c r="LS61" s="219">
        <v>0</v>
      </c>
      <c r="LT61" s="219">
        <v>0</v>
      </c>
      <c r="LU61" s="225" t="str">
        <f>"--"</f>
        <v>--</v>
      </c>
      <c r="LV61" s="225" t="str">
        <f>"--"</f>
        <v>--</v>
      </c>
      <c r="LW61" s="219">
        <v>1.3071895424836599</v>
      </c>
      <c r="LX61" s="219">
        <v>3.4965034965034998</v>
      </c>
      <c r="LY61" s="219">
        <v>1.0526315789473699</v>
      </c>
      <c r="LZ61" s="223">
        <v>0.934579439252336</v>
      </c>
      <c r="MA61" s="225" t="str">
        <f>"--"</f>
        <v>--</v>
      </c>
      <c r="MB61" s="225" t="str">
        <f>"--"</f>
        <v>--</v>
      </c>
      <c r="MC61" s="219">
        <v>0</v>
      </c>
      <c r="MD61" s="219">
        <v>1.3986013986014001</v>
      </c>
      <c r="ME61" s="219">
        <v>0</v>
      </c>
      <c r="MF61" s="219">
        <v>0</v>
      </c>
      <c r="MG61" s="225" t="str">
        <f>"--"</f>
        <v>--</v>
      </c>
      <c r="MH61" s="225" t="str">
        <f>"--"</f>
        <v>--</v>
      </c>
      <c r="MI61" s="190" t="str">
        <f t="shared" si="73"/>
        <v>--</v>
      </c>
      <c r="MJ61" s="190" t="str">
        <f t="shared" si="73"/>
        <v>--</v>
      </c>
      <c r="MK61" s="190" t="str">
        <f t="shared" si="73"/>
        <v>--</v>
      </c>
      <c r="ML61" s="190" t="str">
        <f t="shared" si="73"/>
        <v>--</v>
      </c>
      <c r="MM61" s="190" t="str">
        <f t="shared" si="73"/>
        <v>--</v>
      </c>
      <c r="MN61" s="190" t="str">
        <f t="shared" si="73"/>
        <v>--</v>
      </c>
      <c r="MO61" s="190" t="str">
        <f t="shared" si="73"/>
        <v>--</v>
      </c>
      <c r="MP61" s="190" t="str">
        <f t="shared" si="73"/>
        <v>--</v>
      </c>
      <c r="MQ61" s="190" t="str">
        <f t="shared" si="73"/>
        <v>--</v>
      </c>
      <c r="MR61" s="190" t="str">
        <f t="shared" si="73"/>
        <v>--</v>
      </c>
      <c r="MS61" s="190" t="str">
        <f t="shared" si="74"/>
        <v>--</v>
      </c>
      <c r="MT61" s="190" t="str">
        <f t="shared" si="74"/>
        <v>--</v>
      </c>
      <c r="MU61" s="190" t="str">
        <f t="shared" si="74"/>
        <v>--</v>
      </c>
      <c r="MV61" s="190" t="str">
        <f t="shared" si="74"/>
        <v>--</v>
      </c>
      <c r="MW61" s="190" t="str">
        <f t="shared" si="74"/>
        <v>--</v>
      </c>
      <c r="MX61" s="190" t="str">
        <f t="shared" si="74"/>
        <v>--</v>
      </c>
      <c r="MY61" s="190" t="str">
        <f t="shared" si="74"/>
        <v>--</v>
      </c>
      <c r="MZ61" s="190" t="str">
        <f t="shared" si="74"/>
        <v>--</v>
      </c>
      <c r="NA61" s="190" t="str">
        <f t="shared" si="74"/>
        <v>--</v>
      </c>
      <c r="NB61" s="190" t="str">
        <f t="shared" si="74"/>
        <v>--</v>
      </c>
      <c r="NC61" s="190" t="str">
        <f t="shared" si="75"/>
        <v>--</v>
      </c>
      <c r="ND61" s="190" t="str">
        <f t="shared" si="75"/>
        <v>--</v>
      </c>
      <c r="NE61" s="190" t="str">
        <f t="shared" si="75"/>
        <v>--</v>
      </c>
      <c r="NF61" s="190" t="str">
        <f t="shared" si="75"/>
        <v>--</v>
      </c>
      <c r="NG61" s="190" t="str">
        <f t="shared" si="75"/>
        <v>--</v>
      </c>
      <c r="NH61" s="190" t="str">
        <f t="shared" si="75"/>
        <v>--</v>
      </c>
      <c r="NI61" s="190" t="str">
        <f t="shared" si="75"/>
        <v>--</v>
      </c>
      <c r="NJ61" s="190" t="str">
        <f t="shared" si="75"/>
        <v>--</v>
      </c>
      <c r="NL61" s="378" t="str">
        <f t="shared" si="4"/>
        <v>--</v>
      </c>
      <c r="NM61" s="381">
        <v>2.7397260273972606</v>
      </c>
      <c r="NN61" s="381">
        <v>5.3846153846153877</v>
      </c>
      <c r="NO61" s="381">
        <v>7.766990291262136</v>
      </c>
      <c r="NP61" s="378" t="str">
        <f t="shared" si="5"/>
        <v>--</v>
      </c>
      <c r="NQ61" s="381">
        <v>0.69444444444444453</v>
      </c>
      <c r="NR61" s="378" t="str">
        <f t="shared" si="6"/>
        <v>--</v>
      </c>
      <c r="NS61" s="381">
        <v>5.5900621118012435</v>
      </c>
      <c r="NT61" s="378" t="str">
        <f t="shared" si="7"/>
        <v>--</v>
      </c>
      <c r="NU61" s="381">
        <v>11.627906976744192</v>
      </c>
      <c r="NV61" s="378" t="str">
        <f t="shared" si="8"/>
        <v>--</v>
      </c>
      <c r="NW61" s="381">
        <v>1.6666666666666665</v>
      </c>
      <c r="NX61" s="378" t="str">
        <f t="shared" si="9"/>
        <v>--</v>
      </c>
      <c r="NY61" s="381">
        <v>6.2500000000000018</v>
      </c>
      <c r="NZ61" s="378" t="str">
        <f t="shared" si="10"/>
        <v>--</v>
      </c>
      <c r="OA61" s="381">
        <v>15.517241379310347</v>
      </c>
      <c r="OB61" s="378" t="str">
        <f t="shared" si="11"/>
        <v>--</v>
      </c>
      <c r="OC61" s="378" t="str">
        <f t="shared" si="11"/>
        <v>--</v>
      </c>
      <c r="OD61" s="381">
        <v>0.62500000000000011</v>
      </c>
      <c r="OE61" s="381">
        <v>4.137931034482758</v>
      </c>
      <c r="OF61" s="381">
        <v>12.371134020618562</v>
      </c>
      <c r="OG61" s="378" t="str">
        <f t="shared" si="69"/>
        <v>--</v>
      </c>
      <c r="OH61" s="378" t="str">
        <f t="shared" si="69"/>
        <v>--</v>
      </c>
      <c r="OI61" s="378" t="str">
        <f t="shared" si="69"/>
        <v>--</v>
      </c>
      <c r="OJ61" s="381">
        <v>0.9259259259259256</v>
      </c>
      <c r="OK61" s="378" t="str">
        <f t="shared" si="69"/>
        <v>--</v>
      </c>
      <c r="OL61" s="378" t="str">
        <f t="shared" si="69"/>
        <v>--</v>
      </c>
      <c r="OM61" s="378" t="str">
        <f t="shared" si="70"/>
        <v>--</v>
      </c>
      <c r="ON61" s="378" t="str">
        <f t="shared" si="70"/>
        <v>--</v>
      </c>
      <c r="OO61" s="378" t="str">
        <f t="shared" si="70"/>
        <v>--</v>
      </c>
      <c r="OP61" s="381">
        <v>2.7397260273972606</v>
      </c>
      <c r="OQ61" s="381">
        <v>0.76923076923076927</v>
      </c>
      <c r="OR61" s="381">
        <v>4.901960784313725</v>
      </c>
      <c r="OS61" s="378" t="str">
        <f t="shared" si="71"/>
        <v>--</v>
      </c>
      <c r="OT61" s="378" t="str">
        <f t="shared" si="71"/>
        <v>--</v>
      </c>
      <c r="OU61" s="381">
        <v>1.3698630136986303</v>
      </c>
      <c r="OV61" s="381">
        <v>2.3622047244094486</v>
      </c>
      <c r="OW61" s="381">
        <v>2.9126213592233006</v>
      </c>
      <c r="OX61" s="378" t="str">
        <f t="shared" si="15"/>
        <v>--</v>
      </c>
      <c r="OY61" s="381">
        <v>6.4814814814814827</v>
      </c>
      <c r="OZ61" s="378" t="str">
        <f t="shared" ref="OZ61:PA61" si="87">"--"</f>
        <v>--</v>
      </c>
      <c r="PA61" s="378" t="str">
        <f t="shared" si="87"/>
        <v>--</v>
      </c>
      <c r="PB61" s="378" t="str">
        <f t="shared" si="16"/>
        <v>--</v>
      </c>
      <c r="PC61" s="381">
        <v>13.698630136986301</v>
      </c>
      <c r="PD61" s="381">
        <v>25.384615384615376</v>
      </c>
      <c r="PE61" s="381">
        <v>35.922330097087368</v>
      </c>
      <c r="PF61" s="378" t="str">
        <f t="shared" si="17"/>
        <v>--</v>
      </c>
      <c r="PG61" s="381">
        <v>4.7945205479452042</v>
      </c>
      <c r="PH61" s="381">
        <v>6.9767441860465134</v>
      </c>
      <c r="PI61" s="381">
        <v>27.551020408163275</v>
      </c>
      <c r="PJ61" s="378" t="str">
        <f t="shared" si="18"/>
        <v>--</v>
      </c>
      <c r="PK61" s="381">
        <v>4.1095890410958917</v>
      </c>
      <c r="PL61" s="381">
        <v>3.8167938931297707</v>
      </c>
      <c r="PM61" s="381">
        <v>15</v>
      </c>
      <c r="PN61" s="378" t="str">
        <f t="shared" si="19"/>
        <v>--</v>
      </c>
      <c r="PO61" s="381">
        <v>0.68493150684931503</v>
      </c>
      <c r="PP61" s="381">
        <v>0.76335877862595414</v>
      </c>
      <c r="PQ61" s="381">
        <v>0.98039215686274472</v>
      </c>
      <c r="PR61" s="378" t="str">
        <f t="shared" si="20"/>
        <v>--</v>
      </c>
      <c r="PS61" s="381">
        <v>0.68493150684931525</v>
      </c>
      <c r="PT61" s="381">
        <v>0</v>
      </c>
      <c r="PU61" s="381">
        <v>0.98039215686274472</v>
      </c>
      <c r="PV61" s="378" t="str">
        <f t="shared" si="21"/>
        <v>--</v>
      </c>
      <c r="PW61" s="381">
        <v>0</v>
      </c>
      <c r="PX61" s="381">
        <v>1.5267175572519081</v>
      </c>
      <c r="PY61" s="381">
        <v>0</v>
      </c>
      <c r="PZ61" s="378" t="str">
        <f t="shared" si="22"/>
        <v>--</v>
      </c>
      <c r="QA61" s="381">
        <v>0</v>
      </c>
      <c r="QB61" s="381">
        <v>0.76335877862595414</v>
      </c>
      <c r="QC61" s="381">
        <v>2.9411764705882346</v>
      </c>
      <c r="QD61" s="378" t="str">
        <f t="shared" si="23"/>
        <v>--</v>
      </c>
      <c r="QE61" s="381">
        <v>0.68493150684931525</v>
      </c>
      <c r="QF61" s="381">
        <v>0.76923076923076916</v>
      </c>
      <c r="QG61" s="381">
        <v>0</v>
      </c>
      <c r="QH61" s="378" t="str">
        <f t="shared" si="24"/>
        <v>--</v>
      </c>
      <c r="QI61" s="381">
        <v>0</v>
      </c>
      <c r="QJ61" s="381">
        <v>0.76335877862595414</v>
      </c>
      <c r="QK61" s="381">
        <v>0.97087378640776667</v>
      </c>
    </row>
    <row r="62" spans="1:453" x14ac:dyDescent="0.25">
      <c r="A62" s="114">
        <v>58</v>
      </c>
      <c r="B62" s="93" t="s">
        <v>58</v>
      </c>
      <c r="C62" s="189">
        <v>11.635220125786162</v>
      </c>
      <c r="D62" s="189">
        <v>31.063829787234049</v>
      </c>
      <c r="E62" s="189">
        <v>35.497835497835496</v>
      </c>
      <c r="F62" s="189">
        <v>5.6737588652482263</v>
      </c>
      <c r="G62" s="189">
        <v>29.310344827586231</v>
      </c>
      <c r="H62" s="189">
        <v>38.624338624338613</v>
      </c>
      <c r="I62" s="189">
        <v>4.9382716049382749</v>
      </c>
      <c r="J62" s="189">
        <v>25.203252032520343</v>
      </c>
      <c r="K62" s="189">
        <v>35.874439461883412</v>
      </c>
      <c r="L62" s="189">
        <v>2.1367521367521376</v>
      </c>
      <c r="M62" s="190">
        <v>15.340909090909092</v>
      </c>
      <c r="N62" s="190">
        <v>30.158730158730158</v>
      </c>
      <c r="O62" s="190">
        <v>4.0160642570281126</v>
      </c>
      <c r="P62" s="190">
        <v>15.322580645161294</v>
      </c>
      <c r="Q62" s="190">
        <v>18.716577540106965</v>
      </c>
      <c r="R62" s="190" t="s">
        <v>286</v>
      </c>
      <c r="S62" s="190" t="s">
        <v>286</v>
      </c>
      <c r="T62" s="190" t="s">
        <v>286</v>
      </c>
      <c r="U62" s="190">
        <v>6.7375886524822715</v>
      </c>
      <c r="V62" s="190">
        <v>29.72027972027972</v>
      </c>
      <c r="W62" s="190">
        <v>42.105263157894754</v>
      </c>
      <c r="X62" s="190">
        <v>4.9792531120332004</v>
      </c>
      <c r="Y62" s="190">
        <v>25.806451612903228</v>
      </c>
      <c r="Z62" s="190">
        <v>35.874439461883412</v>
      </c>
      <c r="AA62" s="190">
        <v>2.5974025974025983</v>
      </c>
      <c r="AB62" s="132">
        <v>17.127071823204414</v>
      </c>
      <c r="AC62" s="132">
        <v>34.645669291338578</v>
      </c>
      <c r="AD62" s="132">
        <v>4.819277108433738</v>
      </c>
      <c r="AE62" s="132">
        <v>16.535433070866144</v>
      </c>
      <c r="AF62" s="190">
        <v>20.21276595744682</v>
      </c>
      <c r="AG62" s="189">
        <v>4.7169811320754738</v>
      </c>
      <c r="AH62" s="189">
        <v>8.0851063829787186</v>
      </c>
      <c r="AI62" s="191">
        <v>15.584415584415588</v>
      </c>
      <c r="AJ62" s="191">
        <v>1.0638297872340436</v>
      </c>
      <c r="AK62" s="190">
        <v>7.5862068965517233</v>
      </c>
      <c r="AL62" s="190">
        <v>10.582010582010588</v>
      </c>
      <c r="AM62" s="190">
        <v>0</v>
      </c>
      <c r="AN62" s="190">
        <v>9.7560975609756131</v>
      </c>
      <c r="AO62" s="190">
        <v>9.8654708520179373</v>
      </c>
      <c r="AP62" s="190">
        <v>0</v>
      </c>
      <c r="AQ62" s="190">
        <v>5.1136363636363642</v>
      </c>
      <c r="AR62" s="190">
        <v>11.904761904761912</v>
      </c>
      <c r="AS62" s="190">
        <v>0.40160642570281113</v>
      </c>
      <c r="AT62" s="190">
        <v>4.8387096774193576</v>
      </c>
      <c r="AU62" s="190">
        <v>6.4171122994652432</v>
      </c>
      <c r="AV62" s="190" t="s">
        <v>286</v>
      </c>
      <c r="AW62" s="190" t="s">
        <v>286</v>
      </c>
      <c r="AX62" s="132" t="s">
        <v>286</v>
      </c>
      <c r="AY62" s="132" t="s">
        <v>286</v>
      </c>
      <c r="AZ62" s="132" t="s">
        <v>286</v>
      </c>
      <c r="BA62" s="132" t="s">
        <v>286</v>
      </c>
      <c r="BB62" s="190" t="s">
        <v>286</v>
      </c>
      <c r="BC62" s="132" t="s">
        <v>286</v>
      </c>
      <c r="BD62" s="132" t="s">
        <v>286</v>
      </c>
      <c r="BE62" s="132">
        <v>1.7094017094017102</v>
      </c>
      <c r="BF62" s="132">
        <v>12.777777777777786</v>
      </c>
      <c r="BG62" s="190">
        <v>20.155038759689926</v>
      </c>
      <c r="BH62" s="132">
        <v>3.2258064516129012</v>
      </c>
      <c r="BI62" s="132">
        <v>11.857707509881426</v>
      </c>
      <c r="BJ62" s="132">
        <v>11.052631578947366</v>
      </c>
      <c r="BK62" s="132">
        <v>8.2758620689655178</v>
      </c>
      <c r="BL62" s="190">
        <v>21.428571428571434</v>
      </c>
      <c r="BM62" s="132">
        <v>22.026431718061666</v>
      </c>
      <c r="BN62" s="192">
        <v>1.8382352941176476</v>
      </c>
      <c r="BO62" s="192">
        <v>25.090909090909083</v>
      </c>
      <c r="BP62" s="192">
        <v>23.913043478260878</v>
      </c>
      <c r="BQ62" s="190">
        <v>3.4188034188034195</v>
      </c>
      <c r="BR62" s="132">
        <v>23.749999999999996</v>
      </c>
      <c r="BS62" s="132">
        <v>23.287671232876711</v>
      </c>
      <c r="BT62" s="132">
        <v>2.1367521367521372</v>
      </c>
      <c r="BU62" s="190">
        <v>20.786516853932564</v>
      </c>
      <c r="BV62" s="132">
        <v>35.714285714285722</v>
      </c>
      <c r="BW62" s="132">
        <v>2.4193548387096793</v>
      </c>
      <c r="BX62" s="132">
        <v>18.51851851851853</v>
      </c>
      <c r="BY62" s="190">
        <v>25.133689839572181</v>
      </c>
      <c r="BZ62" s="132">
        <v>7.5862068965517233</v>
      </c>
      <c r="CA62" s="132">
        <v>13.839285714285715</v>
      </c>
      <c r="CB62" s="132">
        <v>12.334801762114541</v>
      </c>
      <c r="CC62" s="190">
        <v>1.1029411764705888</v>
      </c>
      <c r="CD62" s="132">
        <v>16.363636363636353</v>
      </c>
      <c r="CE62" s="132">
        <v>14.130434782608694</v>
      </c>
      <c r="CF62" s="132">
        <v>2.1367521367521376</v>
      </c>
      <c r="CG62" s="190">
        <v>17.916666666666657</v>
      </c>
      <c r="CH62" s="132">
        <v>17.351598173515992</v>
      </c>
      <c r="CI62" s="132">
        <v>2.1367521367521376</v>
      </c>
      <c r="CJ62" s="132">
        <v>12.359550561797757</v>
      </c>
      <c r="CK62" s="132">
        <v>23.015873015873026</v>
      </c>
      <c r="CL62" s="132">
        <v>1.6129032258064513</v>
      </c>
      <c r="CM62" s="132">
        <v>12.396694214876028</v>
      </c>
      <c r="CN62" s="132">
        <v>17.647058823529417</v>
      </c>
      <c r="CO62" s="132">
        <v>10.472972972972967</v>
      </c>
      <c r="CP62" s="190">
        <v>4.8888888888888893</v>
      </c>
      <c r="CQ62" s="132">
        <v>2.2123893805309729</v>
      </c>
      <c r="CR62" s="132">
        <v>2.9520295202952025</v>
      </c>
      <c r="CS62" s="192">
        <v>8.2437275985663092</v>
      </c>
      <c r="CT62" s="192">
        <v>4.3010752688172067</v>
      </c>
      <c r="CU62" s="190">
        <v>5.1282051282051269</v>
      </c>
      <c r="CV62" s="132">
        <v>8.2644628099173545</v>
      </c>
      <c r="CW62" s="132">
        <v>4.0909090909090899</v>
      </c>
      <c r="CX62" s="192">
        <v>3.1674208144796387</v>
      </c>
      <c r="CY62" s="192">
        <v>1.7341040462427748</v>
      </c>
      <c r="CZ62" s="190">
        <v>4.032258064516129</v>
      </c>
      <c r="DA62" s="132">
        <v>5.0847457627118668</v>
      </c>
      <c r="DB62" s="132">
        <v>1.6806722689075635</v>
      </c>
      <c r="DC62" s="192">
        <v>2.1390374331550812</v>
      </c>
      <c r="DD62" s="192" t="s">
        <v>286</v>
      </c>
      <c r="DE62" s="190">
        <v>4.4843049327354274</v>
      </c>
      <c r="DF62" s="132">
        <v>4.4247787610619485</v>
      </c>
      <c r="DG62" s="132" t="s">
        <v>286</v>
      </c>
      <c r="DH62" s="192">
        <v>5.7553956834532389</v>
      </c>
      <c r="DI62" s="192">
        <v>4.301075268817204</v>
      </c>
      <c r="DJ62" s="190" t="s">
        <v>286</v>
      </c>
      <c r="DK62" s="132">
        <v>4.5643153526970952</v>
      </c>
      <c r="DL62" s="132">
        <v>2.739726027397261</v>
      </c>
      <c r="DM62" s="132" t="s">
        <v>286</v>
      </c>
      <c r="DN62" s="132">
        <v>2.3255813953488378</v>
      </c>
      <c r="DO62" s="190">
        <v>4.0322580645161299</v>
      </c>
      <c r="DP62" s="132" t="s">
        <v>286</v>
      </c>
      <c r="DQ62" s="132">
        <v>1.6806722689075637</v>
      </c>
      <c r="DR62" s="132">
        <v>1.6216216216216222</v>
      </c>
      <c r="DS62" s="132" t="s">
        <v>286</v>
      </c>
      <c r="DT62" s="190" t="s">
        <v>286</v>
      </c>
      <c r="DU62" s="194" t="s">
        <v>286</v>
      </c>
      <c r="DV62" s="194" t="s">
        <v>286</v>
      </c>
      <c r="DW62" s="192">
        <v>5.7761732851985599</v>
      </c>
      <c r="DX62" s="194">
        <v>6.4516129032258087</v>
      </c>
      <c r="DY62" s="190" t="s">
        <v>286</v>
      </c>
      <c r="DZ62" s="190">
        <v>3.7344398340248959</v>
      </c>
      <c r="EA62" s="190">
        <v>2.2727272727272734</v>
      </c>
      <c r="EB62" s="190" t="s">
        <v>286</v>
      </c>
      <c r="EC62" s="190">
        <v>0.58139534883720945</v>
      </c>
      <c r="ED62" s="190">
        <v>3.2258064516129026</v>
      </c>
      <c r="EE62" s="190" t="s">
        <v>286</v>
      </c>
      <c r="EF62" s="190">
        <v>2.1008403361344543</v>
      </c>
      <c r="EG62" s="190">
        <v>2.1621621621621627</v>
      </c>
      <c r="EH62" s="190" t="s">
        <v>286</v>
      </c>
      <c r="EI62" s="190">
        <v>4.0000000000000009</v>
      </c>
      <c r="EJ62" s="190">
        <v>5.7522123893805306</v>
      </c>
      <c r="EK62" s="190" t="s">
        <v>286</v>
      </c>
      <c r="EL62" s="132">
        <v>5.755395683453238</v>
      </c>
      <c r="EM62" s="132">
        <v>4.8387096774193559</v>
      </c>
      <c r="EN62" s="132" t="s">
        <v>286</v>
      </c>
      <c r="EO62" s="132">
        <v>4.9792531120331933</v>
      </c>
      <c r="EP62" s="190">
        <v>6.3636363636363633</v>
      </c>
      <c r="EQ62" s="132" t="s">
        <v>286</v>
      </c>
      <c r="ER62" s="132">
        <v>1.7543859649122808</v>
      </c>
      <c r="ES62" s="132">
        <v>3.2258064516129044</v>
      </c>
      <c r="ET62" s="132" t="s">
        <v>286</v>
      </c>
      <c r="EU62" s="190">
        <v>1.2658227848101267</v>
      </c>
      <c r="EV62" s="132">
        <v>1.0928961748633883</v>
      </c>
      <c r="EW62" s="132" t="s">
        <v>286</v>
      </c>
      <c r="EX62" s="132">
        <v>2.666666666666667</v>
      </c>
      <c r="EY62" s="132">
        <v>1.3274336283185839</v>
      </c>
      <c r="EZ62" s="190" t="s">
        <v>286</v>
      </c>
      <c r="FA62" s="132">
        <v>4.3165467625899279</v>
      </c>
      <c r="FB62" s="132">
        <v>2.1390374331550808</v>
      </c>
      <c r="FC62" s="132" t="s">
        <v>286</v>
      </c>
      <c r="FD62" s="132">
        <v>3.7656903765690375</v>
      </c>
      <c r="FE62" s="190">
        <v>0.45248868778280527</v>
      </c>
      <c r="FF62" s="132" t="s">
        <v>286</v>
      </c>
      <c r="FG62" s="132">
        <v>0.58139534883720945</v>
      </c>
      <c r="FH62" s="132">
        <v>0.80645161290322565</v>
      </c>
      <c r="FI62" s="132" t="s">
        <v>286</v>
      </c>
      <c r="FJ62" s="190">
        <v>0.42016806722689098</v>
      </c>
      <c r="FK62" s="132">
        <v>0.54347826086956552</v>
      </c>
      <c r="FL62" s="132" t="s">
        <v>286</v>
      </c>
      <c r="FM62" s="132" t="s">
        <v>286</v>
      </c>
      <c r="FN62" s="132" t="s">
        <v>286</v>
      </c>
      <c r="FO62" s="190" t="s">
        <v>286</v>
      </c>
      <c r="FP62" s="132">
        <v>6.47482014388489</v>
      </c>
      <c r="FQ62" s="132">
        <v>5.3475935828876988</v>
      </c>
      <c r="FR62" s="132" t="s">
        <v>286</v>
      </c>
      <c r="FS62" s="132">
        <v>5.8333333333333313</v>
      </c>
      <c r="FT62" s="190">
        <v>6.3636363636363642</v>
      </c>
      <c r="FU62" s="132" t="s">
        <v>286</v>
      </c>
      <c r="FV62" s="132">
        <v>0.58139534883720956</v>
      </c>
      <c r="FW62" s="132">
        <v>1.6129032258064515</v>
      </c>
      <c r="FX62" s="132" t="s">
        <v>286</v>
      </c>
      <c r="FY62" s="190">
        <v>1.2658227848101267</v>
      </c>
      <c r="FZ62" s="132">
        <v>1.6304347826086962</v>
      </c>
      <c r="GA62" s="132" t="s">
        <v>286</v>
      </c>
      <c r="GB62" s="132" t="s">
        <v>286</v>
      </c>
      <c r="GC62" s="132" t="s">
        <v>286</v>
      </c>
      <c r="GD62" s="190" t="s">
        <v>286</v>
      </c>
      <c r="GE62" s="132" t="s">
        <v>286</v>
      </c>
      <c r="GF62" s="132" t="s">
        <v>286</v>
      </c>
      <c r="GG62" s="132" t="s">
        <v>286</v>
      </c>
      <c r="GH62" s="132" t="s">
        <v>286</v>
      </c>
      <c r="GI62" s="190" t="s">
        <v>286</v>
      </c>
      <c r="GJ62" s="132" t="s">
        <v>286</v>
      </c>
      <c r="GK62" s="132">
        <v>2.9069767441860472</v>
      </c>
      <c r="GL62" s="132">
        <v>3.2258064516129035</v>
      </c>
      <c r="GM62" s="197" t="s">
        <v>286</v>
      </c>
      <c r="GN62" s="190">
        <v>3.7815126050420185</v>
      </c>
      <c r="GO62" s="132">
        <v>1.6304347826086958</v>
      </c>
      <c r="GP62" s="132" t="s">
        <v>286</v>
      </c>
      <c r="GQ62" s="132" t="s">
        <v>286</v>
      </c>
      <c r="GR62" s="132" t="s">
        <v>286</v>
      </c>
      <c r="GS62" s="190" t="s">
        <v>286</v>
      </c>
      <c r="GT62" s="132" t="s">
        <v>286</v>
      </c>
      <c r="GU62" s="132" t="s">
        <v>286</v>
      </c>
      <c r="GV62" s="132" t="s">
        <v>286</v>
      </c>
      <c r="GW62" s="132" t="s">
        <v>286</v>
      </c>
      <c r="GX62" s="190" t="s">
        <v>286</v>
      </c>
      <c r="GY62" s="190" t="s">
        <v>286</v>
      </c>
      <c r="GZ62" s="190">
        <v>1.1627906976744189</v>
      </c>
      <c r="HA62" s="190">
        <v>4.032258064516129</v>
      </c>
      <c r="HB62" s="190" t="s">
        <v>286</v>
      </c>
      <c r="HC62" s="190">
        <v>5.46218487394958</v>
      </c>
      <c r="HD62" s="190">
        <v>3.2786885245901636</v>
      </c>
      <c r="HE62" s="190" t="s">
        <v>286</v>
      </c>
      <c r="HF62" s="190" t="s">
        <v>286</v>
      </c>
      <c r="HG62" s="190" t="s">
        <v>286</v>
      </c>
      <c r="HH62" s="190" t="s">
        <v>286</v>
      </c>
      <c r="HI62" s="190" t="s">
        <v>286</v>
      </c>
      <c r="HJ62" s="190" t="s">
        <v>286</v>
      </c>
      <c r="HK62" s="190" t="s">
        <v>286</v>
      </c>
      <c r="HL62" s="132" t="s">
        <v>286</v>
      </c>
      <c r="HM62" s="132" t="s">
        <v>286</v>
      </c>
      <c r="HN62" s="132" t="s">
        <v>286</v>
      </c>
      <c r="HO62" s="132">
        <v>5.2325581395348904</v>
      </c>
      <c r="HP62" s="190">
        <v>7.2580645161290365</v>
      </c>
      <c r="HQ62" s="132" t="s">
        <v>286</v>
      </c>
      <c r="HR62" s="132">
        <v>4.6218487394958006</v>
      </c>
      <c r="HS62" s="132">
        <v>5.9782608695652204</v>
      </c>
      <c r="HT62" s="196" t="s">
        <v>286</v>
      </c>
      <c r="HU62" s="190">
        <v>4.0000000000000027</v>
      </c>
      <c r="HV62" s="192">
        <v>2.2222222222222228</v>
      </c>
      <c r="HW62" s="192" t="s">
        <v>286</v>
      </c>
      <c r="HX62" s="192">
        <v>6.1371841155234668</v>
      </c>
      <c r="HY62" s="192">
        <v>3.7234042553191511</v>
      </c>
      <c r="HZ62" s="192" t="s">
        <v>286</v>
      </c>
      <c r="IA62" s="192">
        <v>4.1493775933609971</v>
      </c>
      <c r="IB62" s="192">
        <v>2.2727272727272738</v>
      </c>
      <c r="IC62" s="192" t="s">
        <v>286</v>
      </c>
      <c r="ID62" s="192">
        <v>1.1627906976744187</v>
      </c>
      <c r="IE62" s="192">
        <v>3.2258064516129026</v>
      </c>
      <c r="IF62" s="192" t="s">
        <v>286</v>
      </c>
      <c r="IG62" s="192">
        <v>2.5210084033613454</v>
      </c>
      <c r="IH62" s="192">
        <v>3.2608695652173911</v>
      </c>
      <c r="II62" s="192">
        <v>5.762711864406783</v>
      </c>
      <c r="IJ62" s="192">
        <v>10.666666666666663</v>
      </c>
      <c r="IK62" s="192">
        <v>6.1674008810572687</v>
      </c>
      <c r="IL62" s="192">
        <v>2.230483271375467</v>
      </c>
      <c r="IM62" s="192">
        <v>10.071942446043165</v>
      </c>
      <c r="IN62" s="192">
        <v>4.2780748663101642</v>
      </c>
      <c r="IO62" s="192">
        <v>3.8461538461538463</v>
      </c>
      <c r="IP62" s="192">
        <v>7.9497907949790809</v>
      </c>
      <c r="IQ62" s="192">
        <v>9.0909090909090917</v>
      </c>
      <c r="IR62" s="192">
        <v>2.2831050228310503</v>
      </c>
      <c r="IS62" s="192" t="s">
        <v>286</v>
      </c>
      <c r="IT62" s="192" t="s">
        <v>286</v>
      </c>
      <c r="IU62" s="192">
        <v>2.1097046413502119</v>
      </c>
      <c r="IV62" s="192" t="s">
        <v>286</v>
      </c>
      <c r="IW62" s="192" t="s">
        <v>286</v>
      </c>
      <c r="IX62" s="192" t="str">
        <f t="shared" si="72"/>
        <v>--</v>
      </c>
      <c r="IY62" s="192" t="str">
        <f t="shared" si="72"/>
        <v>--</v>
      </c>
      <c r="IZ62" s="192" t="str">
        <f t="shared" si="72"/>
        <v>--</v>
      </c>
      <c r="JA62" s="192" t="str">
        <f t="shared" si="72"/>
        <v>--</v>
      </c>
      <c r="JB62" s="192" t="str">
        <f t="shared" si="72"/>
        <v>--</v>
      </c>
      <c r="JC62" s="243">
        <v>9.5238095238095308</v>
      </c>
      <c r="JD62" s="243">
        <v>10.2459016393443</v>
      </c>
      <c r="JE62" s="243">
        <v>20.8333333333333</v>
      </c>
      <c r="JF62" s="243">
        <v>5.7142857142857197</v>
      </c>
      <c r="JG62" s="243">
        <v>7.6305220883534099</v>
      </c>
      <c r="JH62" s="243">
        <v>18.994413407821199</v>
      </c>
      <c r="JI62" s="243">
        <v>4.3290043290043299</v>
      </c>
      <c r="JJ62" s="243">
        <v>5.71428571428571</v>
      </c>
      <c r="JK62" s="243">
        <v>16.6666666666667</v>
      </c>
      <c r="JL62" s="243">
        <v>2.4489795918367401</v>
      </c>
      <c r="JM62" s="243">
        <v>5.2208835341365498</v>
      </c>
      <c r="JN62" s="243">
        <v>7.8212290502793298</v>
      </c>
      <c r="JO62" s="219">
        <v>6.1135371179039302</v>
      </c>
      <c r="JP62" s="219">
        <v>21.311475409836099</v>
      </c>
      <c r="JQ62" s="219">
        <v>28.837209302325601</v>
      </c>
      <c r="JR62" s="219">
        <v>7.3770491803278704</v>
      </c>
      <c r="JS62" s="219">
        <v>14.5161290322581</v>
      </c>
      <c r="JT62" s="219">
        <v>30.726256983240201</v>
      </c>
      <c r="JU62" s="219">
        <v>5.2401746724890899</v>
      </c>
      <c r="JV62" s="219">
        <v>9.8360655737704903</v>
      </c>
      <c r="JW62" s="219">
        <v>20</v>
      </c>
      <c r="JX62" s="219">
        <v>5.7377049180327804</v>
      </c>
      <c r="JY62" s="219">
        <v>9.2741935483870908</v>
      </c>
      <c r="JZ62" s="219">
        <v>18.994413407821199</v>
      </c>
      <c r="KA62" s="219">
        <v>2.2026431718061699</v>
      </c>
      <c r="KB62" s="219">
        <v>1.6460905349794199</v>
      </c>
      <c r="KC62" s="219">
        <v>1.3953488372092999</v>
      </c>
      <c r="KD62" s="219">
        <v>1.22950819672131</v>
      </c>
      <c r="KE62" s="219">
        <v>2.4193548387096802</v>
      </c>
      <c r="KF62" s="219">
        <v>3.9325842696629199</v>
      </c>
      <c r="KG62" s="219">
        <v>0</v>
      </c>
      <c r="KH62" s="223">
        <v>0.41152263374485598</v>
      </c>
      <c r="KI62" s="219">
        <v>3.7209302325581399</v>
      </c>
      <c r="KJ62" s="219">
        <v>2.8688524590163902</v>
      </c>
      <c r="KK62" s="219">
        <v>1.61290322580645</v>
      </c>
      <c r="KL62" s="219">
        <v>6.7039106145251397</v>
      </c>
      <c r="KM62" s="219">
        <v>0</v>
      </c>
      <c r="KN62" s="223">
        <v>0.41152263374485598</v>
      </c>
      <c r="KO62" s="219">
        <v>2.32558139534884</v>
      </c>
      <c r="KP62" s="219">
        <v>1.22950819672131</v>
      </c>
      <c r="KQ62" s="219">
        <v>1.2096774193548401</v>
      </c>
      <c r="KR62" s="219">
        <v>3.3519553072625698</v>
      </c>
      <c r="KS62" s="219">
        <v>0</v>
      </c>
      <c r="KT62" s="219">
        <v>1.2345679012345701</v>
      </c>
      <c r="KU62" s="219">
        <v>2.7906976744185998</v>
      </c>
      <c r="KV62" s="219">
        <v>1.63934426229508</v>
      </c>
      <c r="KW62" s="223">
        <v>0.80645161290322598</v>
      </c>
      <c r="KX62" s="219">
        <v>3.3519553072625698</v>
      </c>
      <c r="KY62" s="219">
        <v>0</v>
      </c>
      <c r="KZ62" s="219">
        <v>0</v>
      </c>
      <c r="LA62" s="219">
        <v>1.3953488372092999</v>
      </c>
      <c r="LB62" s="219">
        <v>2.4691358024691401</v>
      </c>
      <c r="LC62" s="223">
        <v>0.40322580645161299</v>
      </c>
      <c r="LD62" s="219">
        <v>1.1173184357541901</v>
      </c>
      <c r="LE62" s="219">
        <v>0</v>
      </c>
      <c r="LF62" s="223">
        <v>0.41152263374485598</v>
      </c>
      <c r="LG62" s="219">
        <v>2.7906976744185998</v>
      </c>
      <c r="LH62" s="219">
        <v>1.2345679012345701</v>
      </c>
      <c r="LI62" s="223">
        <v>0.80645161290322598</v>
      </c>
      <c r="LJ62" s="219">
        <v>2.7932960893854801</v>
      </c>
      <c r="LK62" s="219">
        <v>0</v>
      </c>
      <c r="LL62" s="223">
        <v>0.82644628099173501</v>
      </c>
      <c r="LM62" s="219">
        <v>1.3953488372092999</v>
      </c>
      <c r="LN62" s="219">
        <v>0</v>
      </c>
      <c r="LO62" s="219">
        <v>1.2096774193548401</v>
      </c>
      <c r="LP62" s="219">
        <v>3.3707865168539302</v>
      </c>
      <c r="LQ62" s="219">
        <v>0</v>
      </c>
      <c r="LR62" s="219">
        <v>1.2396694214876001</v>
      </c>
      <c r="LS62" s="219">
        <v>5.5813953488372103</v>
      </c>
      <c r="LT62" s="219">
        <v>1.2345679012345701</v>
      </c>
      <c r="LU62" s="219">
        <v>1.61290322580645</v>
      </c>
      <c r="LV62" s="219">
        <v>10.1123595505618</v>
      </c>
      <c r="LW62" s="223">
        <v>0.88105726872246704</v>
      </c>
      <c r="LX62" s="219">
        <v>2.06611570247934</v>
      </c>
      <c r="LY62" s="219">
        <v>6.5116279069767398</v>
      </c>
      <c r="LZ62" s="219">
        <v>2.4691358024691401</v>
      </c>
      <c r="MA62" s="219">
        <v>3.62903225806452</v>
      </c>
      <c r="MB62" s="219">
        <v>12.9213483146067</v>
      </c>
      <c r="MC62" s="219">
        <v>0</v>
      </c>
      <c r="MD62" s="223">
        <v>0.413223140495868</v>
      </c>
      <c r="ME62" s="219">
        <v>4.18604651162791</v>
      </c>
      <c r="MF62" s="223">
        <v>0.82304526748971196</v>
      </c>
      <c r="MG62" s="223">
        <v>0.40322580645161299</v>
      </c>
      <c r="MH62" s="219">
        <v>6.1797752808988804</v>
      </c>
      <c r="MI62" s="190" t="str">
        <f t="shared" si="73"/>
        <v>--</v>
      </c>
      <c r="MJ62" s="190" t="str">
        <f t="shared" si="73"/>
        <v>--</v>
      </c>
      <c r="MK62" s="190" t="str">
        <f t="shared" si="73"/>
        <v>--</v>
      </c>
      <c r="ML62" s="190" t="str">
        <f t="shared" si="73"/>
        <v>--</v>
      </c>
      <c r="MM62" s="190" t="str">
        <f t="shared" si="73"/>
        <v>--</v>
      </c>
      <c r="MN62" s="190" t="str">
        <f t="shared" si="73"/>
        <v>--</v>
      </c>
      <c r="MO62" s="190" t="str">
        <f t="shared" si="73"/>
        <v>--</v>
      </c>
      <c r="MP62" s="190" t="str">
        <f t="shared" si="73"/>
        <v>--</v>
      </c>
      <c r="MQ62" s="190" t="str">
        <f t="shared" si="73"/>
        <v>--</v>
      </c>
      <c r="MR62" s="190" t="str">
        <f t="shared" si="73"/>
        <v>--</v>
      </c>
      <c r="MS62" s="190" t="str">
        <f t="shared" si="74"/>
        <v>--</v>
      </c>
      <c r="MT62" s="190" t="str">
        <f t="shared" si="74"/>
        <v>--</v>
      </c>
      <c r="MU62" s="190" t="str">
        <f t="shared" si="74"/>
        <v>--</v>
      </c>
      <c r="MV62" s="190" t="str">
        <f t="shared" si="74"/>
        <v>--</v>
      </c>
      <c r="MW62" s="190" t="str">
        <f t="shared" si="74"/>
        <v>--</v>
      </c>
      <c r="MX62" s="190" t="str">
        <f t="shared" si="74"/>
        <v>--</v>
      </c>
      <c r="MY62" s="190" t="str">
        <f t="shared" si="74"/>
        <v>--</v>
      </c>
      <c r="MZ62" s="190" t="str">
        <f t="shared" si="74"/>
        <v>--</v>
      </c>
      <c r="NA62" s="190" t="str">
        <f t="shared" si="74"/>
        <v>--</v>
      </c>
      <c r="NB62" s="190" t="str">
        <f t="shared" si="74"/>
        <v>--</v>
      </c>
      <c r="NC62" s="190" t="str">
        <f t="shared" si="75"/>
        <v>--</v>
      </c>
      <c r="ND62" s="190" t="str">
        <f t="shared" si="75"/>
        <v>--</v>
      </c>
      <c r="NE62" s="190" t="str">
        <f t="shared" si="75"/>
        <v>--</v>
      </c>
      <c r="NF62" s="190" t="str">
        <f t="shared" si="75"/>
        <v>--</v>
      </c>
      <c r="NG62" s="190" t="str">
        <f t="shared" si="75"/>
        <v>--</v>
      </c>
      <c r="NH62" s="190" t="str">
        <f t="shared" si="75"/>
        <v>--</v>
      </c>
      <c r="NI62" s="190" t="str">
        <f t="shared" si="75"/>
        <v>--</v>
      </c>
      <c r="NJ62" s="190" t="str">
        <f t="shared" si="75"/>
        <v>--</v>
      </c>
      <c r="NL62" s="378" t="str">
        <f t="shared" si="4"/>
        <v>--</v>
      </c>
      <c r="NM62" s="381">
        <v>1.5686274509803926</v>
      </c>
      <c r="NN62" s="381">
        <v>7.8947368421052619</v>
      </c>
      <c r="NO62" s="381">
        <v>9.5808383233532961</v>
      </c>
      <c r="NP62" s="378" t="str">
        <f t="shared" si="5"/>
        <v>--</v>
      </c>
      <c r="NQ62" s="381">
        <v>2.127659574468086</v>
      </c>
      <c r="NR62" s="378" t="str">
        <f t="shared" si="6"/>
        <v>--</v>
      </c>
      <c r="NS62" s="381">
        <v>7.734806629834253</v>
      </c>
      <c r="NT62" s="378" t="str">
        <f t="shared" si="7"/>
        <v>--</v>
      </c>
      <c r="NU62" s="381">
        <v>21.093750000000004</v>
      </c>
      <c r="NV62" s="378" t="str">
        <f t="shared" si="8"/>
        <v>--</v>
      </c>
      <c r="NW62" s="381">
        <v>2.0080321285140572</v>
      </c>
      <c r="NX62" s="378" t="str">
        <f t="shared" si="9"/>
        <v>--</v>
      </c>
      <c r="NY62" s="381">
        <v>7.9365079365079367</v>
      </c>
      <c r="NZ62" s="378" t="str">
        <f t="shared" si="10"/>
        <v>--</v>
      </c>
      <c r="OA62" s="381">
        <v>12.105263157894736</v>
      </c>
      <c r="OB62" s="378" t="str">
        <f t="shared" si="11"/>
        <v>--</v>
      </c>
      <c r="OC62" s="378" t="str">
        <f t="shared" si="11"/>
        <v>--</v>
      </c>
      <c r="OD62" s="381">
        <v>2.5974025974025983</v>
      </c>
      <c r="OE62" s="381">
        <v>4.9180327868852469</v>
      </c>
      <c r="OF62" s="381">
        <v>15.740740740740748</v>
      </c>
      <c r="OG62" s="378" t="str">
        <f t="shared" si="69"/>
        <v>--</v>
      </c>
      <c r="OH62" s="378" t="str">
        <f t="shared" si="69"/>
        <v>--</v>
      </c>
      <c r="OI62" s="378" t="str">
        <f t="shared" si="69"/>
        <v>--</v>
      </c>
      <c r="OJ62" s="381">
        <v>2.4489795918367356</v>
      </c>
      <c r="OK62" s="381">
        <v>2.4000000000000008</v>
      </c>
      <c r="OL62" s="381">
        <v>12.290502793296085</v>
      </c>
      <c r="OM62" s="378" t="str">
        <f t="shared" si="70"/>
        <v>--</v>
      </c>
      <c r="ON62" s="378" t="str">
        <f t="shared" si="70"/>
        <v>--</v>
      </c>
      <c r="OO62" s="378" t="str">
        <f t="shared" si="70"/>
        <v>--</v>
      </c>
      <c r="OP62" s="381">
        <v>1.1811023622047248</v>
      </c>
      <c r="OQ62" s="381">
        <v>4.8245614035087732</v>
      </c>
      <c r="OR62" s="381">
        <v>5.9880239520958076</v>
      </c>
      <c r="OS62" s="378" t="str">
        <f t="shared" si="71"/>
        <v>--</v>
      </c>
      <c r="OT62" s="378" t="str">
        <f t="shared" si="71"/>
        <v>--</v>
      </c>
      <c r="OU62" s="381">
        <v>2.3622047244094517</v>
      </c>
      <c r="OV62" s="381">
        <v>7.4889867841409732</v>
      </c>
      <c r="OW62" s="381">
        <v>6.0240963855421708</v>
      </c>
      <c r="OX62" s="378" t="str">
        <f t="shared" si="15"/>
        <v>--</v>
      </c>
      <c r="OY62" s="381">
        <v>4.0816326530612264</v>
      </c>
      <c r="OZ62" s="381">
        <v>7.200000000000002</v>
      </c>
      <c r="PA62" s="381">
        <v>14.525139664804472</v>
      </c>
      <c r="PB62" s="378" t="str">
        <f t="shared" si="16"/>
        <v>--</v>
      </c>
      <c r="PC62" s="381">
        <v>14.566929133858268</v>
      </c>
      <c r="PD62" s="381">
        <v>33.333333333333329</v>
      </c>
      <c r="PE62" s="381">
        <v>25.903614457831328</v>
      </c>
      <c r="PF62" s="378" t="str">
        <f t="shared" si="17"/>
        <v>--</v>
      </c>
      <c r="PG62" s="381">
        <v>6.8273092369477917</v>
      </c>
      <c r="PH62" s="381">
        <v>20.44444444444445</v>
      </c>
      <c r="PI62" s="381">
        <v>14.457831325301212</v>
      </c>
      <c r="PJ62" s="378" t="str">
        <f t="shared" si="18"/>
        <v>--</v>
      </c>
      <c r="PK62" s="381">
        <v>4.6692607003891045</v>
      </c>
      <c r="PL62" s="381">
        <v>15.283842794759829</v>
      </c>
      <c r="PM62" s="381">
        <v>11.111111111111109</v>
      </c>
      <c r="PN62" s="378" t="str">
        <f t="shared" si="19"/>
        <v>--</v>
      </c>
      <c r="PO62" s="381">
        <v>1.1764705882352944</v>
      </c>
      <c r="PP62" s="381">
        <v>1.3392857142857144</v>
      </c>
      <c r="PQ62" s="381">
        <v>2.3668639053254443</v>
      </c>
      <c r="PR62" s="378" t="str">
        <f t="shared" si="20"/>
        <v>--</v>
      </c>
      <c r="PS62" s="381">
        <v>1.1764705882352948</v>
      </c>
      <c r="PT62" s="381">
        <v>1.3452914798206277</v>
      </c>
      <c r="PU62" s="381">
        <v>2.9585798816568056</v>
      </c>
      <c r="PV62" s="378" t="str">
        <f t="shared" si="21"/>
        <v>--</v>
      </c>
      <c r="PW62" s="381">
        <v>0.39370078740157471</v>
      </c>
      <c r="PX62" s="381">
        <v>0.89686098654708546</v>
      </c>
      <c r="PY62" s="381">
        <v>2.3668639053254443</v>
      </c>
      <c r="PZ62" s="378" t="str">
        <f t="shared" si="22"/>
        <v>--</v>
      </c>
      <c r="QA62" s="381">
        <v>1.1764705882352946</v>
      </c>
      <c r="QB62" s="381">
        <v>0</v>
      </c>
      <c r="QC62" s="381">
        <v>1.7751479289940832</v>
      </c>
      <c r="QD62" s="378" t="str">
        <f t="shared" si="23"/>
        <v>--</v>
      </c>
      <c r="QE62" s="381">
        <v>0.78431372549019618</v>
      </c>
      <c r="QF62" s="381">
        <v>0.90090090090090058</v>
      </c>
      <c r="QG62" s="381">
        <v>1.1834319526627222</v>
      </c>
      <c r="QH62" s="378" t="str">
        <f t="shared" si="24"/>
        <v>--</v>
      </c>
      <c r="QI62" s="381">
        <v>0.39215686274509798</v>
      </c>
      <c r="QJ62" s="381">
        <v>0.8968609865470849</v>
      </c>
      <c r="QK62" s="381">
        <v>1.1834319526627222</v>
      </c>
    </row>
    <row r="63" spans="1:453" x14ac:dyDescent="0.25">
      <c r="A63" s="114">
        <v>59</v>
      </c>
      <c r="B63" s="93" t="s">
        <v>59</v>
      </c>
      <c r="C63" s="189">
        <v>11.538461538461535</v>
      </c>
      <c r="D63" s="189">
        <v>40.983606557377044</v>
      </c>
      <c r="E63" s="189">
        <v>51.851851851851848</v>
      </c>
      <c r="F63" s="189">
        <v>3.3057851239669427</v>
      </c>
      <c r="G63" s="189">
        <v>32.478632478632477</v>
      </c>
      <c r="H63" s="189">
        <v>49.438202247191008</v>
      </c>
      <c r="I63" s="189">
        <v>3.4782608695652169</v>
      </c>
      <c r="J63" s="189">
        <v>12.000000000000004</v>
      </c>
      <c r="K63" s="189">
        <v>47.252747252747248</v>
      </c>
      <c r="L63" s="189">
        <v>0</v>
      </c>
      <c r="M63" s="190">
        <v>9.5652173913043477</v>
      </c>
      <c r="N63" s="190">
        <v>21.904761904761909</v>
      </c>
      <c r="O63" s="190">
        <v>7.6923076923076943</v>
      </c>
      <c r="P63" s="190">
        <v>16.417910447761194</v>
      </c>
      <c r="Q63" s="190">
        <v>25</v>
      </c>
      <c r="R63" s="190" t="s">
        <v>286</v>
      </c>
      <c r="S63" s="190" t="s">
        <v>286</v>
      </c>
      <c r="T63" s="190" t="s">
        <v>286</v>
      </c>
      <c r="U63" s="190">
        <v>3.3057851239669427</v>
      </c>
      <c r="V63" s="190">
        <v>34.188034188034187</v>
      </c>
      <c r="W63" s="190">
        <v>51.136363636363626</v>
      </c>
      <c r="X63" s="190">
        <v>2.6086956521739126</v>
      </c>
      <c r="Y63" s="190">
        <v>13.131313131313135</v>
      </c>
      <c r="Z63" s="190">
        <v>43.956043956043963</v>
      </c>
      <c r="AA63" s="190">
        <v>0</v>
      </c>
      <c r="AB63" s="132">
        <v>9.5652173913043477</v>
      </c>
      <c r="AC63" s="132">
        <v>23.364485981308423</v>
      </c>
      <c r="AD63" s="132">
        <v>7.6923076923076943</v>
      </c>
      <c r="AE63" s="132">
        <v>16.417910447761194</v>
      </c>
      <c r="AF63" s="190">
        <v>27.631578947368421</v>
      </c>
      <c r="AG63" s="189">
        <v>1.5384615384615385</v>
      </c>
      <c r="AH63" s="189">
        <v>12.295081967213115</v>
      </c>
      <c r="AI63" s="191">
        <v>13.888888888888891</v>
      </c>
      <c r="AJ63" s="191">
        <v>0</v>
      </c>
      <c r="AK63" s="190">
        <v>7.6923076923076961</v>
      </c>
      <c r="AL63" s="190">
        <v>30.337078651685395</v>
      </c>
      <c r="AM63" s="190">
        <v>1.7391304347826089</v>
      </c>
      <c r="AN63" s="190">
        <v>3.9999999999999996</v>
      </c>
      <c r="AO63" s="190">
        <v>24.175824175824175</v>
      </c>
      <c r="AP63" s="190">
        <v>0</v>
      </c>
      <c r="AQ63" s="190">
        <v>1.7391304347826086</v>
      </c>
      <c r="AR63" s="190">
        <v>12.380952380952383</v>
      </c>
      <c r="AS63" s="190">
        <v>1.2820512820512817</v>
      </c>
      <c r="AT63" s="190">
        <v>1.4925373134328357</v>
      </c>
      <c r="AU63" s="190">
        <v>2.6315789473684212</v>
      </c>
      <c r="AV63" s="190" t="s">
        <v>286</v>
      </c>
      <c r="AW63" s="190" t="s">
        <v>286</v>
      </c>
      <c r="AX63" s="132" t="s">
        <v>286</v>
      </c>
      <c r="AY63" s="132" t="s">
        <v>286</v>
      </c>
      <c r="AZ63" s="132" t="s">
        <v>286</v>
      </c>
      <c r="BA63" s="132" t="s">
        <v>286</v>
      </c>
      <c r="BB63" s="190" t="s">
        <v>286</v>
      </c>
      <c r="BC63" s="132" t="s">
        <v>286</v>
      </c>
      <c r="BD63" s="132" t="s">
        <v>286</v>
      </c>
      <c r="BE63" s="132">
        <v>0</v>
      </c>
      <c r="BF63" s="132">
        <v>3.4482758620689662</v>
      </c>
      <c r="BG63" s="190">
        <v>18.69158878504674</v>
      </c>
      <c r="BH63" s="132">
        <v>3.8461538461538449</v>
      </c>
      <c r="BI63" s="132">
        <v>10.294117647058822</v>
      </c>
      <c r="BJ63" s="132">
        <v>13.157894736842108</v>
      </c>
      <c r="BK63" s="132">
        <v>4.0000000000000009</v>
      </c>
      <c r="BL63" s="190">
        <v>20.168067226890752</v>
      </c>
      <c r="BM63" s="132">
        <v>12.149532710280374</v>
      </c>
      <c r="BN63" s="192">
        <v>1.7094017094017091</v>
      </c>
      <c r="BO63" s="192">
        <v>22.222222222222218</v>
      </c>
      <c r="BP63" s="192">
        <v>22.352941176470591</v>
      </c>
      <c r="BQ63" s="190">
        <v>1.7857142857142854</v>
      </c>
      <c r="BR63" s="132">
        <v>9.6774193548387082</v>
      </c>
      <c r="BS63" s="132">
        <v>17.391304347826093</v>
      </c>
      <c r="BT63" s="132">
        <v>0</v>
      </c>
      <c r="BU63" s="190">
        <v>6.1946902654867255</v>
      </c>
      <c r="BV63" s="132">
        <v>15.094339622641504</v>
      </c>
      <c r="BW63" s="132">
        <v>3.8961038961038956</v>
      </c>
      <c r="BX63" s="132">
        <v>16.417910447761194</v>
      </c>
      <c r="BY63" s="190">
        <v>10.666666666666668</v>
      </c>
      <c r="BZ63" s="132">
        <v>3.2000000000000011</v>
      </c>
      <c r="CA63" s="132">
        <v>14.285714285714286</v>
      </c>
      <c r="CB63" s="132">
        <v>4.6728971962616832</v>
      </c>
      <c r="CC63" s="190">
        <v>0.85470085470085477</v>
      </c>
      <c r="CD63" s="132">
        <v>13.675213675213671</v>
      </c>
      <c r="CE63" s="132">
        <v>15.294117647058824</v>
      </c>
      <c r="CF63" s="132">
        <v>0.89285714285714268</v>
      </c>
      <c r="CG63" s="190">
        <v>7.5268817204301088</v>
      </c>
      <c r="CH63" s="132">
        <v>11.956521739130435</v>
      </c>
      <c r="CI63" s="132">
        <v>0</v>
      </c>
      <c r="CJ63" s="132">
        <v>2.6548672566371683</v>
      </c>
      <c r="CK63" s="132">
        <v>8.4905660377358494</v>
      </c>
      <c r="CL63" s="132">
        <v>1.2987012987012985</v>
      </c>
      <c r="CM63" s="132">
        <v>11.940298507462691</v>
      </c>
      <c r="CN63" s="132">
        <v>6.6666666666666652</v>
      </c>
      <c r="CO63" s="132">
        <v>5.6910569105691078</v>
      </c>
      <c r="CP63" s="190">
        <v>7.6271186440677967</v>
      </c>
      <c r="CQ63" s="132">
        <v>0</v>
      </c>
      <c r="CR63" s="132">
        <v>2.5862068965517238</v>
      </c>
      <c r="CS63" s="192">
        <v>8.4745762711864447</v>
      </c>
      <c r="CT63" s="192">
        <v>8.1395348837209305</v>
      </c>
      <c r="CU63" s="190">
        <v>1.7857142857142858</v>
      </c>
      <c r="CV63" s="132">
        <v>2.150537634408602</v>
      </c>
      <c r="CW63" s="132">
        <v>4.395604395604396</v>
      </c>
      <c r="CX63" s="192">
        <v>1.0869565217391302</v>
      </c>
      <c r="CY63" s="192">
        <v>2.7272727272727271</v>
      </c>
      <c r="CZ63" s="190">
        <v>4.7619047619047628</v>
      </c>
      <c r="DA63" s="132">
        <v>9.589041095890412</v>
      </c>
      <c r="DB63" s="132">
        <v>3.2258064516129026</v>
      </c>
      <c r="DC63" s="192">
        <v>0</v>
      </c>
      <c r="DD63" s="192" t="s">
        <v>286</v>
      </c>
      <c r="DE63" s="190">
        <v>5.9322033898305069</v>
      </c>
      <c r="DF63" s="132">
        <v>0</v>
      </c>
      <c r="DG63" s="132" t="s">
        <v>286</v>
      </c>
      <c r="DH63" s="192">
        <v>3.3898305084745757</v>
      </c>
      <c r="DI63" s="192">
        <v>5.8823529411764692</v>
      </c>
      <c r="DJ63" s="190" t="s">
        <v>286</v>
      </c>
      <c r="DK63" s="132">
        <v>2.150537634408602</v>
      </c>
      <c r="DL63" s="132">
        <v>4.395604395604396</v>
      </c>
      <c r="DM63" s="132" t="s">
        <v>286</v>
      </c>
      <c r="DN63" s="132">
        <v>0.90909090909090917</v>
      </c>
      <c r="DO63" s="190">
        <v>1.9047619047619042</v>
      </c>
      <c r="DP63" s="132" t="s">
        <v>286</v>
      </c>
      <c r="DQ63" s="132">
        <v>1.6129032258064513</v>
      </c>
      <c r="DR63" s="132">
        <v>0</v>
      </c>
      <c r="DS63" s="132" t="s">
        <v>286</v>
      </c>
      <c r="DT63" s="190" t="s">
        <v>286</v>
      </c>
      <c r="DU63" s="194" t="s">
        <v>286</v>
      </c>
      <c r="DV63" s="194" t="s">
        <v>286</v>
      </c>
      <c r="DW63" s="192">
        <v>4.2372881355932215</v>
      </c>
      <c r="DX63" s="194">
        <v>4.7058823529411766</v>
      </c>
      <c r="DY63" s="190" t="s">
        <v>286</v>
      </c>
      <c r="DZ63" s="190">
        <v>1.075268817204301</v>
      </c>
      <c r="EA63" s="190">
        <v>3.2967032967032961</v>
      </c>
      <c r="EB63" s="190" t="s">
        <v>286</v>
      </c>
      <c r="EC63" s="190">
        <v>0.90909090909090917</v>
      </c>
      <c r="ED63" s="190">
        <v>0.95238095238095233</v>
      </c>
      <c r="EE63" s="190" t="s">
        <v>286</v>
      </c>
      <c r="EF63" s="190">
        <v>3.2258064516129026</v>
      </c>
      <c r="EG63" s="190">
        <v>1.3333333333333333</v>
      </c>
      <c r="EH63" s="190" t="s">
        <v>286</v>
      </c>
      <c r="EI63" s="190">
        <v>5.8823529411764719</v>
      </c>
      <c r="EJ63" s="190">
        <v>0.9259259259259256</v>
      </c>
      <c r="EK63" s="190" t="s">
        <v>286</v>
      </c>
      <c r="EL63" s="132">
        <v>6.7796610169491549</v>
      </c>
      <c r="EM63" s="132">
        <v>4.7058823529411766</v>
      </c>
      <c r="EN63" s="132" t="s">
        <v>286</v>
      </c>
      <c r="EO63" s="132">
        <v>5.3763440860215077</v>
      </c>
      <c r="EP63" s="190">
        <v>5.4945054945054972</v>
      </c>
      <c r="EQ63" s="132" t="s">
        <v>286</v>
      </c>
      <c r="ER63" s="132">
        <v>1.8181818181818181</v>
      </c>
      <c r="ES63" s="132">
        <v>1.9047619047619042</v>
      </c>
      <c r="ET63" s="132" t="s">
        <v>286</v>
      </c>
      <c r="EU63" s="190">
        <v>1.6129032258064513</v>
      </c>
      <c r="EV63" s="132">
        <v>1.3333333333333333</v>
      </c>
      <c r="EW63" s="132" t="s">
        <v>286</v>
      </c>
      <c r="EX63" s="132">
        <v>5.084745762711866</v>
      </c>
      <c r="EY63" s="132">
        <v>0</v>
      </c>
      <c r="EZ63" s="190" t="s">
        <v>286</v>
      </c>
      <c r="FA63" s="132">
        <v>3.3898305084745766</v>
      </c>
      <c r="FB63" s="132">
        <v>3.5294117647058827</v>
      </c>
      <c r="FC63" s="132" t="s">
        <v>286</v>
      </c>
      <c r="FD63" s="132">
        <v>1.0869565217391304</v>
      </c>
      <c r="FE63" s="190">
        <v>2.1978021978021975</v>
      </c>
      <c r="FF63" s="132" t="s">
        <v>286</v>
      </c>
      <c r="FG63" s="132">
        <v>0.90909090909090917</v>
      </c>
      <c r="FH63" s="132">
        <v>0</v>
      </c>
      <c r="FI63" s="132" t="s">
        <v>286</v>
      </c>
      <c r="FJ63" s="190">
        <v>1.587301587301587</v>
      </c>
      <c r="FK63" s="132">
        <v>0</v>
      </c>
      <c r="FL63" s="132" t="s">
        <v>286</v>
      </c>
      <c r="FM63" s="132" t="s">
        <v>286</v>
      </c>
      <c r="FN63" s="132" t="s">
        <v>286</v>
      </c>
      <c r="FO63" s="190" t="s">
        <v>286</v>
      </c>
      <c r="FP63" s="132">
        <v>7.6271186440677967</v>
      </c>
      <c r="FQ63" s="132">
        <v>7.0588235294117636</v>
      </c>
      <c r="FR63" s="132" t="s">
        <v>286</v>
      </c>
      <c r="FS63" s="132">
        <v>6.4516129032258069</v>
      </c>
      <c r="FT63" s="190">
        <v>6.5934065934065922</v>
      </c>
      <c r="FU63" s="132" t="s">
        <v>286</v>
      </c>
      <c r="FV63" s="132">
        <v>0</v>
      </c>
      <c r="FW63" s="132">
        <v>0.95238095238095233</v>
      </c>
      <c r="FX63" s="132" t="s">
        <v>286</v>
      </c>
      <c r="FY63" s="190">
        <v>1.6129032258064513</v>
      </c>
      <c r="FZ63" s="132">
        <v>1.3333333333333333</v>
      </c>
      <c r="GA63" s="132" t="s">
        <v>286</v>
      </c>
      <c r="GB63" s="132" t="s">
        <v>286</v>
      </c>
      <c r="GC63" s="132" t="s">
        <v>286</v>
      </c>
      <c r="GD63" s="190" t="s">
        <v>286</v>
      </c>
      <c r="GE63" s="132" t="s">
        <v>286</v>
      </c>
      <c r="GF63" s="132" t="s">
        <v>286</v>
      </c>
      <c r="GG63" s="132" t="s">
        <v>286</v>
      </c>
      <c r="GH63" s="132" t="s">
        <v>286</v>
      </c>
      <c r="GI63" s="190" t="s">
        <v>286</v>
      </c>
      <c r="GJ63" s="132" t="s">
        <v>286</v>
      </c>
      <c r="GK63" s="132">
        <v>0.90909090909090906</v>
      </c>
      <c r="GL63" s="132">
        <v>1.9230769230769229</v>
      </c>
      <c r="GM63" s="197" t="s">
        <v>286</v>
      </c>
      <c r="GN63" s="190">
        <v>3.2258064516129026</v>
      </c>
      <c r="GO63" s="132">
        <v>0</v>
      </c>
      <c r="GP63" s="132" t="s">
        <v>286</v>
      </c>
      <c r="GQ63" s="132" t="s">
        <v>286</v>
      </c>
      <c r="GR63" s="132" t="s">
        <v>286</v>
      </c>
      <c r="GS63" s="190" t="s">
        <v>286</v>
      </c>
      <c r="GT63" s="132" t="s">
        <v>286</v>
      </c>
      <c r="GU63" s="132" t="s">
        <v>286</v>
      </c>
      <c r="GV63" s="132" t="s">
        <v>286</v>
      </c>
      <c r="GW63" s="132" t="s">
        <v>286</v>
      </c>
      <c r="GX63" s="190" t="s">
        <v>286</v>
      </c>
      <c r="GY63" s="190" t="s">
        <v>286</v>
      </c>
      <c r="GZ63" s="190">
        <v>0.90909090909090917</v>
      </c>
      <c r="HA63" s="190">
        <v>0.95238095238095211</v>
      </c>
      <c r="HB63" s="190" t="s">
        <v>286</v>
      </c>
      <c r="HC63" s="190">
        <v>3.2786885245901631</v>
      </c>
      <c r="HD63" s="190">
        <v>1.3333333333333333</v>
      </c>
      <c r="HE63" s="190" t="s">
        <v>286</v>
      </c>
      <c r="HF63" s="190" t="s">
        <v>286</v>
      </c>
      <c r="HG63" s="190" t="s">
        <v>286</v>
      </c>
      <c r="HH63" s="190" t="s">
        <v>286</v>
      </c>
      <c r="HI63" s="190" t="s">
        <v>286</v>
      </c>
      <c r="HJ63" s="190" t="s">
        <v>286</v>
      </c>
      <c r="HK63" s="190" t="s">
        <v>286</v>
      </c>
      <c r="HL63" s="132" t="s">
        <v>286</v>
      </c>
      <c r="HM63" s="132" t="s">
        <v>286</v>
      </c>
      <c r="HN63" s="132" t="s">
        <v>286</v>
      </c>
      <c r="HO63" s="132">
        <v>0.90909090909090906</v>
      </c>
      <c r="HP63" s="190">
        <v>1.9047619047619042</v>
      </c>
      <c r="HQ63" s="132" t="s">
        <v>286</v>
      </c>
      <c r="HR63" s="132">
        <v>4.838709677419355</v>
      </c>
      <c r="HS63" s="132">
        <v>1.3333333333333333</v>
      </c>
      <c r="HT63" s="196" t="s">
        <v>286</v>
      </c>
      <c r="HU63" s="190">
        <v>4.2372881355932206</v>
      </c>
      <c r="HV63" s="192">
        <v>0.92592592592592593</v>
      </c>
      <c r="HW63" s="192" t="s">
        <v>286</v>
      </c>
      <c r="HX63" s="192">
        <v>8.4745762711864412</v>
      </c>
      <c r="HY63" s="192">
        <v>4.7058823529411749</v>
      </c>
      <c r="HZ63" s="192" t="s">
        <v>286</v>
      </c>
      <c r="IA63" s="192">
        <v>1.075268817204301</v>
      </c>
      <c r="IB63" s="192">
        <v>2.1978021978021975</v>
      </c>
      <c r="IC63" s="192" t="s">
        <v>286</v>
      </c>
      <c r="ID63" s="192">
        <v>0.90909090909090906</v>
      </c>
      <c r="IE63" s="192">
        <v>0</v>
      </c>
      <c r="IF63" s="192" t="s">
        <v>286</v>
      </c>
      <c r="IG63" s="192">
        <v>3.2258064516129026</v>
      </c>
      <c r="IH63" s="192">
        <v>1.3333333333333333</v>
      </c>
      <c r="II63" s="192">
        <v>2.4390243902439024</v>
      </c>
      <c r="IJ63" s="192">
        <v>8.474576271186443</v>
      </c>
      <c r="IK63" s="192">
        <v>2.7777777777777772</v>
      </c>
      <c r="IL63" s="192">
        <v>0.86206896551724144</v>
      </c>
      <c r="IM63" s="192">
        <v>12.711864406779663</v>
      </c>
      <c r="IN63" s="192">
        <v>7.0588235294117663</v>
      </c>
      <c r="IO63" s="192">
        <v>1.785714285714286</v>
      </c>
      <c r="IP63" s="192">
        <v>4.3478260869565224</v>
      </c>
      <c r="IQ63" s="192">
        <v>7.6923076923076934</v>
      </c>
      <c r="IR63" s="192">
        <v>0</v>
      </c>
      <c r="IS63" s="192" t="s">
        <v>286</v>
      </c>
      <c r="IT63" s="192" t="s">
        <v>286</v>
      </c>
      <c r="IU63" s="192">
        <v>2.6315789473684212</v>
      </c>
      <c r="IV63" s="192" t="s">
        <v>286</v>
      </c>
      <c r="IW63" s="192" t="s">
        <v>286</v>
      </c>
      <c r="IX63" s="192" t="str">
        <f t="shared" si="72"/>
        <v>--</v>
      </c>
      <c r="IY63" s="192" t="str">
        <f t="shared" si="72"/>
        <v>--</v>
      </c>
      <c r="IZ63" s="192" t="str">
        <f t="shared" si="72"/>
        <v>--</v>
      </c>
      <c r="JA63" s="192" t="str">
        <f t="shared" si="72"/>
        <v>--</v>
      </c>
      <c r="JB63" s="192" t="str">
        <f t="shared" si="72"/>
        <v>--</v>
      </c>
      <c r="JC63" s="243">
        <v>1.6666666666666701</v>
      </c>
      <c r="JD63" s="243">
        <v>15.384615384615399</v>
      </c>
      <c r="JE63" s="243">
        <v>38.709677419354897</v>
      </c>
      <c r="JF63" s="243">
        <v>3.5714285714285698</v>
      </c>
      <c r="JG63" s="243">
        <v>12.5</v>
      </c>
      <c r="JH63" s="243">
        <v>5.6603773584905701</v>
      </c>
      <c r="JI63" s="243">
        <v>1.6666666666666701</v>
      </c>
      <c r="JJ63" s="243">
        <v>9.375</v>
      </c>
      <c r="JK63" s="243">
        <v>19.047619047619001</v>
      </c>
      <c r="JL63" s="243">
        <v>3.5714285714285698</v>
      </c>
      <c r="JM63" s="243">
        <v>3.75</v>
      </c>
      <c r="JN63" s="243">
        <v>1.88679245283019</v>
      </c>
      <c r="JO63" s="219">
        <v>6.6666666666666696</v>
      </c>
      <c r="JP63" s="219">
        <v>14.5161290322581</v>
      </c>
      <c r="JQ63" s="219">
        <v>35</v>
      </c>
      <c r="JR63" s="219">
        <v>1.78571428571429</v>
      </c>
      <c r="JS63" s="219">
        <v>19.7530864197531</v>
      </c>
      <c r="JT63" s="219">
        <v>7.5471698113207504</v>
      </c>
      <c r="JU63" s="219">
        <v>3.3333333333333299</v>
      </c>
      <c r="JV63" s="219">
        <v>7.9365079365079403</v>
      </c>
      <c r="JW63" s="219">
        <v>30</v>
      </c>
      <c r="JX63" s="219">
        <v>1.7543859649122799</v>
      </c>
      <c r="JY63" s="219">
        <v>17.283950617283899</v>
      </c>
      <c r="JZ63" s="219">
        <v>9.4339622641509404</v>
      </c>
      <c r="KA63" s="219">
        <v>1.6949152542372901</v>
      </c>
      <c r="KB63" s="219">
        <v>0</v>
      </c>
      <c r="KC63" s="219">
        <v>3.3333333333333299</v>
      </c>
      <c r="KD63" s="219">
        <v>3.7037037037037002</v>
      </c>
      <c r="KE63" s="219">
        <v>2.5</v>
      </c>
      <c r="KF63" s="219">
        <v>1.88679245283019</v>
      </c>
      <c r="KG63" s="219">
        <v>0</v>
      </c>
      <c r="KH63" s="219">
        <v>1.63934426229508</v>
      </c>
      <c r="KI63" s="219">
        <v>3.3333333333333299</v>
      </c>
      <c r="KJ63" s="219">
        <v>0</v>
      </c>
      <c r="KK63" s="219">
        <v>2.4691358024691401</v>
      </c>
      <c r="KL63" s="219">
        <v>0</v>
      </c>
      <c r="KM63" s="219">
        <v>0</v>
      </c>
      <c r="KN63" s="219">
        <v>1.63934426229508</v>
      </c>
      <c r="KO63" s="219">
        <v>5</v>
      </c>
      <c r="KP63" s="219">
        <v>1.8518518518518501</v>
      </c>
      <c r="KQ63" s="219">
        <v>2.4691358024691401</v>
      </c>
      <c r="KR63" s="219">
        <v>1.88679245283019</v>
      </c>
      <c r="KS63" s="219">
        <v>0</v>
      </c>
      <c r="KT63" s="219">
        <v>1.61290322580645</v>
      </c>
      <c r="KU63" s="219">
        <v>1.6666666666666701</v>
      </c>
      <c r="KV63" s="219">
        <v>1.8518518518518501</v>
      </c>
      <c r="KW63" s="219">
        <v>2.4691358024691401</v>
      </c>
      <c r="KX63" s="219">
        <v>1.88679245283019</v>
      </c>
      <c r="KY63" s="219">
        <v>0</v>
      </c>
      <c r="KZ63" s="219">
        <v>0</v>
      </c>
      <c r="LA63" s="219">
        <v>1.6949152542372901</v>
      </c>
      <c r="LB63" s="219">
        <v>1.8518518518518501</v>
      </c>
      <c r="LC63" s="219">
        <v>2.4691358024691401</v>
      </c>
      <c r="LD63" s="219">
        <v>1.88679245283019</v>
      </c>
      <c r="LE63" s="219">
        <v>0</v>
      </c>
      <c r="LF63" s="219">
        <v>0</v>
      </c>
      <c r="LG63" s="219">
        <v>0</v>
      </c>
      <c r="LH63" s="219">
        <v>1.8518518518518501</v>
      </c>
      <c r="LI63" s="219">
        <v>2.4691358024691401</v>
      </c>
      <c r="LJ63" s="219">
        <v>1.88679245283019</v>
      </c>
      <c r="LK63" s="219">
        <v>0</v>
      </c>
      <c r="LL63" s="219">
        <v>0</v>
      </c>
      <c r="LM63" s="219">
        <v>1.6666666666666701</v>
      </c>
      <c r="LN63" s="219">
        <v>1.78571428571429</v>
      </c>
      <c r="LO63" s="219">
        <v>2.4691358024691401</v>
      </c>
      <c r="LP63" s="219">
        <v>1.88679245283019</v>
      </c>
      <c r="LQ63" s="219">
        <v>0</v>
      </c>
      <c r="LR63" s="219">
        <v>1.61290322580645</v>
      </c>
      <c r="LS63" s="219">
        <v>6.6666666666666696</v>
      </c>
      <c r="LT63" s="219">
        <v>1.78571428571429</v>
      </c>
      <c r="LU63" s="219">
        <v>4.9382716049382704</v>
      </c>
      <c r="LV63" s="219">
        <v>3.7735849056603801</v>
      </c>
      <c r="LW63" s="219">
        <v>0</v>
      </c>
      <c r="LX63" s="219">
        <v>1.61290322580645</v>
      </c>
      <c r="LY63" s="219">
        <v>6.6666666666666696</v>
      </c>
      <c r="LZ63" s="219">
        <v>1.78571428571429</v>
      </c>
      <c r="MA63" s="219">
        <v>8.6419753086419693</v>
      </c>
      <c r="MB63" s="219">
        <v>5.6603773584905701</v>
      </c>
      <c r="MC63" s="219">
        <v>0</v>
      </c>
      <c r="MD63" s="219">
        <v>1.61290322580645</v>
      </c>
      <c r="ME63" s="219">
        <v>5</v>
      </c>
      <c r="MF63" s="219">
        <v>1.78571428571429</v>
      </c>
      <c r="MG63" s="219">
        <v>2.4691358024691401</v>
      </c>
      <c r="MH63" s="219">
        <v>7.5471698113207504</v>
      </c>
      <c r="MI63" s="190" t="str">
        <f t="shared" si="73"/>
        <v>--</v>
      </c>
      <c r="MJ63" s="190" t="str">
        <f t="shared" si="73"/>
        <v>--</v>
      </c>
      <c r="MK63" s="190" t="str">
        <f t="shared" si="73"/>
        <v>--</v>
      </c>
      <c r="ML63" s="190" t="str">
        <f t="shared" si="73"/>
        <v>--</v>
      </c>
      <c r="MM63" s="190" t="str">
        <f t="shared" si="73"/>
        <v>--</v>
      </c>
      <c r="MN63" s="190" t="str">
        <f t="shared" si="73"/>
        <v>--</v>
      </c>
      <c r="MO63" s="190" t="str">
        <f t="shared" si="73"/>
        <v>--</v>
      </c>
      <c r="MP63" s="190" t="str">
        <f t="shared" si="73"/>
        <v>--</v>
      </c>
      <c r="MQ63" s="190" t="str">
        <f t="shared" si="73"/>
        <v>--</v>
      </c>
      <c r="MR63" s="190" t="str">
        <f t="shared" si="73"/>
        <v>--</v>
      </c>
      <c r="MS63" s="190" t="str">
        <f t="shared" si="74"/>
        <v>--</v>
      </c>
      <c r="MT63" s="190" t="str">
        <f t="shared" si="74"/>
        <v>--</v>
      </c>
      <c r="MU63" s="190" t="str">
        <f t="shared" si="74"/>
        <v>--</v>
      </c>
      <c r="MV63" s="190" t="str">
        <f t="shared" si="74"/>
        <v>--</v>
      </c>
      <c r="MW63" s="190" t="str">
        <f t="shared" si="74"/>
        <v>--</v>
      </c>
      <c r="MX63" s="190" t="str">
        <f t="shared" si="74"/>
        <v>--</v>
      </c>
      <c r="MY63" s="190" t="str">
        <f t="shared" si="74"/>
        <v>--</v>
      </c>
      <c r="MZ63" s="190" t="str">
        <f t="shared" si="74"/>
        <v>--</v>
      </c>
      <c r="NA63" s="190" t="str">
        <f t="shared" si="74"/>
        <v>--</v>
      </c>
      <c r="NB63" s="190" t="str">
        <f t="shared" si="74"/>
        <v>--</v>
      </c>
      <c r="NC63" s="190" t="str">
        <f t="shared" si="75"/>
        <v>--</v>
      </c>
      <c r="ND63" s="190" t="str">
        <f t="shared" si="75"/>
        <v>--</v>
      </c>
      <c r="NE63" s="190" t="str">
        <f t="shared" si="75"/>
        <v>--</v>
      </c>
      <c r="NF63" s="190" t="str">
        <f t="shared" si="75"/>
        <v>--</v>
      </c>
      <c r="NG63" s="190" t="str">
        <f t="shared" si="75"/>
        <v>--</v>
      </c>
      <c r="NH63" s="190" t="str">
        <f t="shared" si="75"/>
        <v>--</v>
      </c>
      <c r="NI63" s="190" t="str">
        <f t="shared" si="75"/>
        <v>--</v>
      </c>
      <c r="NJ63" s="190" t="str">
        <f t="shared" si="75"/>
        <v>--</v>
      </c>
      <c r="NL63" s="378" t="str">
        <f t="shared" si="4"/>
        <v>--</v>
      </c>
      <c r="NM63" s="381">
        <v>4.2857142857142874</v>
      </c>
      <c r="NN63" s="381">
        <v>9.2592592592592577</v>
      </c>
      <c r="NO63" s="381">
        <v>6.5217391304347831</v>
      </c>
      <c r="NP63" s="378" t="str">
        <f t="shared" si="5"/>
        <v>--</v>
      </c>
      <c r="NQ63" s="381">
        <v>0</v>
      </c>
      <c r="NR63" s="378" t="str">
        <f t="shared" si="6"/>
        <v>--</v>
      </c>
      <c r="NS63" s="381">
        <v>3.4482758620689671</v>
      </c>
      <c r="NT63" s="378" t="str">
        <f t="shared" si="7"/>
        <v>--</v>
      </c>
      <c r="NU63" s="381">
        <v>14.018691588785053</v>
      </c>
      <c r="NV63" s="378" t="str">
        <f t="shared" si="8"/>
        <v>--</v>
      </c>
      <c r="NW63" s="381">
        <v>3.8461538461538463</v>
      </c>
      <c r="NX63" s="378" t="str">
        <f t="shared" si="9"/>
        <v>--</v>
      </c>
      <c r="NY63" s="381">
        <v>2.9411764705882355</v>
      </c>
      <c r="NZ63" s="378" t="str">
        <f t="shared" si="10"/>
        <v>--</v>
      </c>
      <c r="OA63" s="381">
        <v>7.8947368421052628</v>
      </c>
      <c r="OB63" s="378" t="str">
        <f t="shared" si="11"/>
        <v>--</v>
      </c>
      <c r="OC63" s="378" t="str">
        <f t="shared" si="11"/>
        <v>--</v>
      </c>
      <c r="OD63" s="381">
        <v>1.6666666666666663</v>
      </c>
      <c r="OE63" s="381">
        <v>4.6874999999999991</v>
      </c>
      <c r="OF63" s="381">
        <v>15.873015873015877</v>
      </c>
      <c r="OG63" s="378" t="str">
        <f t="shared" si="69"/>
        <v>--</v>
      </c>
      <c r="OH63" s="378" t="str">
        <f t="shared" si="69"/>
        <v>--</v>
      </c>
      <c r="OI63" s="378" t="str">
        <f t="shared" si="69"/>
        <v>--</v>
      </c>
      <c r="OJ63" s="381">
        <v>3.5714285714285707</v>
      </c>
      <c r="OK63" s="381">
        <v>1.2499999999999998</v>
      </c>
      <c r="OL63" s="381">
        <v>9.4339622641509457</v>
      </c>
      <c r="OM63" s="378" t="str">
        <f t="shared" si="70"/>
        <v>--</v>
      </c>
      <c r="ON63" s="378" t="str">
        <f t="shared" si="70"/>
        <v>--</v>
      </c>
      <c r="OO63" s="378" t="str">
        <f t="shared" si="70"/>
        <v>--</v>
      </c>
      <c r="OP63" s="381">
        <v>2.8571428571428568</v>
      </c>
      <c r="OQ63" s="381">
        <v>3.7037037037037037</v>
      </c>
      <c r="OR63" s="381">
        <v>2.1739130434782608</v>
      </c>
      <c r="OS63" s="378" t="str">
        <f t="shared" si="71"/>
        <v>--</v>
      </c>
      <c r="OT63" s="378" t="str">
        <f t="shared" si="71"/>
        <v>--</v>
      </c>
      <c r="OU63" s="381">
        <v>4.3478260869565206</v>
      </c>
      <c r="OV63" s="381">
        <v>1.8867924528301887</v>
      </c>
      <c r="OW63" s="381">
        <v>2.1739130434782608</v>
      </c>
      <c r="OX63" s="378" t="str">
        <f t="shared" si="15"/>
        <v>--</v>
      </c>
      <c r="OY63" s="381">
        <v>7.1428571428571415</v>
      </c>
      <c r="OZ63" s="381">
        <v>16.250000000000014</v>
      </c>
      <c r="PA63" s="381">
        <v>3.773584905660377</v>
      </c>
      <c r="PB63" s="378" t="str">
        <f t="shared" si="16"/>
        <v>--</v>
      </c>
      <c r="PC63" s="381">
        <v>18.571428571428577</v>
      </c>
      <c r="PD63" s="381">
        <v>30.909090909090914</v>
      </c>
      <c r="PE63" s="381">
        <v>20.833333333333336</v>
      </c>
      <c r="PF63" s="378" t="str">
        <f t="shared" si="17"/>
        <v>--</v>
      </c>
      <c r="PG63" s="381">
        <v>5.8823529411764701</v>
      </c>
      <c r="PH63" s="381">
        <v>9.8039215686274517</v>
      </c>
      <c r="PI63" s="381">
        <v>29.54545454545454</v>
      </c>
      <c r="PJ63" s="378" t="str">
        <f t="shared" si="18"/>
        <v>--</v>
      </c>
      <c r="PK63" s="381">
        <v>5.7971014492753614</v>
      </c>
      <c r="PL63" s="381">
        <v>9.6153846153846168</v>
      </c>
      <c r="PM63" s="381">
        <v>15.55555555555555</v>
      </c>
      <c r="PN63" s="378" t="str">
        <f t="shared" si="19"/>
        <v>--</v>
      </c>
      <c r="PO63" s="381">
        <v>4.3478260869565206</v>
      </c>
      <c r="PP63" s="381">
        <v>3.7735849056603774</v>
      </c>
      <c r="PQ63" s="381">
        <v>0</v>
      </c>
      <c r="PR63" s="378" t="str">
        <f t="shared" si="20"/>
        <v>--</v>
      </c>
      <c r="PS63" s="381">
        <v>1.4492753623188404</v>
      </c>
      <c r="PT63" s="381">
        <v>3.7735849056603774</v>
      </c>
      <c r="PU63" s="381">
        <v>2.2222222222222223</v>
      </c>
      <c r="PV63" s="378" t="str">
        <f t="shared" si="21"/>
        <v>--</v>
      </c>
      <c r="PW63" s="381">
        <v>1.4492753623188404</v>
      </c>
      <c r="PX63" s="381">
        <v>3.7735849056603774</v>
      </c>
      <c r="PY63" s="381">
        <v>0</v>
      </c>
      <c r="PZ63" s="378" t="str">
        <f t="shared" si="22"/>
        <v>--</v>
      </c>
      <c r="QA63" s="381">
        <v>2.8985507246376807</v>
      </c>
      <c r="QB63" s="381">
        <v>1.8867924528301887</v>
      </c>
      <c r="QC63" s="381">
        <v>0</v>
      </c>
      <c r="QD63" s="378" t="str">
        <f t="shared" si="23"/>
        <v>--</v>
      </c>
      <c r="QE63" s="381">
        <v>1.4492753623188404</v>
      </c>
      <c r="QF63" s="381">
        <v>1.9607843137254901</v>
      </c>
      <c r="QG63" s="381">
        <v>0</v>
      </c>
      <c r="QH63" s="378" t="str">
        <f t="shared" si="24"/>
        <v>--</v>
      </c>
      <c r="QI63" s="381">
        <v>1.4492753623188404</v>
      </c>
      <c r="QJ63" s="381">
        <v>3.8461538461538463</v>
      </c>
      <c r="QK63" s="381">
        <v>0</v>
      </c>
    </row>
    <row r="64" spans="1:453" x14ac:dyDescent="0.25">
      <c r="A64" s="114">
        <v>60</v>
      </c>
      <c r="B64" s="93" t="s">
        <v>60</v>
      </c>
      <c r="C64" s="189">
        <v>3.361344537815127</v>
      </c>
      <c r="D64" s="189">
        <v>28.735632183908034</v>
      </c>
      <c r="E64" s="189">
        <v>41.196013289036578</v>
      </c>
      <c r="F64" s="189">
        <v>1.8867924528301891</v>
      </c>
      <c r="G64" s="189">
        <v>18.441558441558428</v>
      </c>
      <c r="H64" s="189">
        <v>34.925373134328368</v>
      </c>
      <c r="I64" s="189">
        <v>1.9083969465648853</v>
      </c>
      <c r="J64" s="189">
        <v>16.788321167883211</v>
      </c>
      <c r="K64" s="189">
        <v>31.250000000000018</v>
      </c>
      <c r="L64" s="189">
        <v>1.08303249097473</v>
      </c>
      <c r="M64" s="190">
        <v>19.503546099290762</v>
      </c>
      <c r="N64" s="190">
        <v>25.106382978723403</v>
      </c>
      <c r="O64" s="190">
        <v>2.0618556701030948</v>
      </c>
      <c r="P64" s="190">
        <v>13.473053892215573</v>
      </c>
      <c r="Q64" s="190">
        <v>32.055749128919857</v>
      </c>
      <c r="R64" s="190" t="s">
        <v>286</v>
      </c>
      <c r="S64" s="190" t="s">
        <v>286</v>
      </c>
      <c r="T64" s="190" t="s">
        <v>286</v>
      </c>
      <c r="U64" s="190">
        <v>2.5157232704402519</v>
      </c>
      <c r="V64" s="190">
        <v>19.740259740259756</v>
      </c>
      <c r="W64" s="190">
        <v>36.445783132530117</v>
      </c>
      <c r="X64" s="190">
        <v>1.5267175572519094</v>
      </c>
      <c r="Y64" s="190">
        <v>16.176470588235304</v>
      </c>
      <c r="Z64" s="190">
        <v>31.730769230769216</v>
      </c>
      <c r="AA64" s="190">
        <v>1.08303249097473</v>
      </c>
      <c r="AB64" s="132">
        <v>20.070422535211264</v>
      </c>
      <c r="AC64" s="132">
        <v>26.582278481012647</v>
      </c>
      <c r="AD64" s="132">
        <v>2.0833333333333344</v>
      </c>
      <c r="AE64" s="132">
        <v>13.134328358208956</v>
      </c>
      <c r="AF64" s="190">
        <v>32.17993079584776</v>
      </c>
      <c r="AG64" s="189">
        <v>0.84033613445378141</v>
      </c>
      <c r="AH64" s="189">
        <v>6.8965517241379297</v>
      </c>
      <c r="AI64" s="191">
        <v>14.61794019933556</v>
      </c>
      <c r="AJ64" s="191">
        <v>1.2578616352201262</v>
      </c>
      <c r="AK64" s="190">
        <v>4.9350649350649327</v>
      </c>
      <c r="AL64" s="190">
        <v>13.432835820895527</v>
      </c>
      <c r="AM64" s="190">
        <v>0.76335877862595414</v>
      </c>
      <c r="AN64" s="190">
        <v>4.0145985401459834</v>
      </c>
      <c r="AO64" s="190">
        <v>10.096153846153847</v>
      </c>
      <c r="AP64" s="190">
        <v>0</v>
      </c>
      <c r="AQ64" s="190">
        <v>4.9645390070921955</v>
      </c>
      <c r="AR64" s="190">
        <v>8.5106382978723438</v>
      </c>
      <c r="AS64" s="190">
        <v>0.34364261168384896</v>
      </c>
      <c r="AT64" s="190">
        <v>1.796407185628744</v>
      </c>
      <c r="AU64" s="190">
        <v>6.6202090592334502</v>
      </c>
      <c r="AV64" s="190" t="s">
        <v>286</v>
      </c>
      <c r="AW64" s="190" t="s">
        <v>286</v>
      </c>
      <c r="AX64" s="132" t="s">
        <v>286</v>
      </c>
      <c r="AY64" s="132" t="s">
        <v>286</v>
      </c>
      <c r="AZ64" s="132" t="s">
        <v>286</v>
      </c>
      <c r="BA64" s="132" t="s">
        <v>286</v>
      </c>
      <c r="BB64" s="190" t="s">
        <v>286</v>
      </c>
      <c r="BC64" s="132" t="s">
        <v>286</v>
      </c>
      <c r="BD64" s="132" t="s">
        <v>286</v>
      </c>
      <c r="BE64" s="132">
        <v>0.71942446043165476</v>
      </c>
      <c r="BF64" s="132">
        <v>9.8939929328621865</v>
      </c>
      <c r="BG64" s="190">
        <v>13.445378151260506</v>
      </c>
      <c r="BH64" s="132">
        <v>0</v>
      </c>
      <c r="BI64" s="132">
        <v>4.4642857142857126</v>
      </c>
      <c r="BJ64" s="132">
        <v>18.965517241379317</v>
      </c>
      <c r="BK64" s="132">
        <v>2.0231213872832376</v>
      </c>
      <c r="BL64" s="190">
        <v>14.999999999999988</v>
      </c>
      <c r="BM64" s="132">
        <v>28.13559322033899</v>
      </c>
      <c r="BN64" s="192">
        <v>2.9508196721311468</v>
      </c>
      <c r="BO64" s="192">
        <v>12.80653950953678</v>
      </c>
      <c r="BP64" s="192">
        <v>24.242424242424242</v>
      </c>
      <c r="BQ64" s="190">
        <v>2.3904382470119536</v>
      </c>
      <c r="BR64" s="132">
        <v>14.448669201520911</v>
      </c>
      <c r="BS64" s="132">
        <v>20.792079207920793</v>
      </c>
      <c r="BT64" s="132">
        <v>0.71942446043165498</v>
      </c>
      <c r="BU64" s="190">
        <v>17.391304347826086</v>
      </c>
      <c r="BV64" s="132">
        <v>33.755274261603375</v>
      </c>
      <c r="BW64" s="132">
        <v>3.0927835051546397</v>
      </c>
      <c r="BX64" s="132">
        <v>13.677811550151979</v>
      </c>
      <c r="BY64" s="190">
        <v>30.175438596491237</v>
      </c>
      <c r="BZ64" s="132">
        <v>1.7341040462427744</v>
      </c>
      <c r="CA64" s="132">
        <v>9.7619047619047645</v>
      </c>
      <c r="CB64" s="132">
        <v>16.271186440677955</v>
      </c>
      <c r="CC64" s="190">
        <v>2.6229508196721336</v>
      </c>
      <c r="CD64" s="132">
        <v>8.4468664850136257</v>
      </c>
      <c r="CE64" s="132">
        <v>16.060606060606062</v>
      </c>
      <c r="CF64" s="132">
        <v>1.5936254980079692</v>
      </c>
      <c r="CG64" s="190">
        <v>9.1254752851711061</v>
      </c>
      <c r="CH64" s="132">
        <v>15.346534653465342</v>
      </c>
      <c r="CI64" s="132">
        <v>0.35971223021582738</v>
      </c>
      <c r="CJ64" s="132">
        <v>11.594202898550726</v>
      </c>
      <c r="CK64" s="132">
        <v>22.784810126582276</v>
      </c>
      <c r="CL64" s="132">
        <v>1.3745704467353967</v>
      </c>
      <c r="CM64" s="132">
        <v>7.9027355623100295</v>
      </c>
      <c r="CN64" s="132">
        <v>20.774647887323972</v>
      </c>
      <c r="CO64" s="132">
        <v>3.448275862068968</v>
      </c>
      <c r="CP64" s="190">
        <v>3.9906103286384993</v>
      </c>
      <c r="CQ64" s="132">
        <v>2.7027027027027031</v>
      </c>
      <c r="CR64" s="132">
        <v>4.575163398692812</v>
      </c>
      <c r="CS64" s="192">
        <v>4.0760869565217384</v>
      </c>
      <c r="CT64" s="192">
        <v>2.43161094224924</v>
      </c>
      <c r="CU64" s="190">
        <v>3.557312252964425</v>
      </c>
      <c r="CV64" s="132">
        <v>7.1428571428571468</v>
      </c>
      <c r="CW64" s="132">
        <v>3.4146341463414651</v>
      </c>
      <c r="CX64" s="192">
        <v>3.358208955223883</v>
      </c>
      <c r="CY64" s="192">
        <v>4.166666666666667</v>
      </c>
      <c r="CZ64" s="190">
        <v>3.8793103448275867</v>
      </c>
      <c r="DA64" s="132">
        <v>2.456140350877194</v>
      </c>
      <c r="DB64" s="132">
        <v>1.8808777429467083</v>
      </c>
      <c r="DC64" s="192">
        <v>3.2490974729241877</v>
      </c>
      <c r="DD64" s="192" t="s">
        <v>286</v>
      </c>
      <c r="DE64" s="190">
        <v>3.9719626168224313</v>
      </c>
      <c r="DF64" s="132">
        <v>5.1020408163265305</v>
      </c>
      <c r="DG64" s="132" t="s">
        <v>286</v>
      </c>
      <c r="DH64" s="192">
        <v>2.4456521739130443</v>
      </c>
      <c r="DI64" s="192">
        <v>3.3434650455927044</v>
      </c>
      <c r="DJ64" s="190" t="s">
        <v>286</v>
      </c>
      <c r="DK64" s="132">
        <v>2.6315789473684226</v>
      </c>
      <c r="DL64" s="132">
        <v>2.9268292682926833</v>
      </c>
      <c r="DM64" s="132" t="s">
        <v>286</v>
      </c>
      <c r="DN64" s="132">
        <v>2.6515151515151523</v>
      </c>
      <c r="DO64" s="190">
        <v>5.6277056277056268</v>
      </c>
      <c r="DP64" s="132" t="s">
        <v>286</v>
      </c>
      <c r="DQ64" s="132">
        <v>2.1943573667711602</v>
      </c>
      <c r="DR64" s="132">
        <v>6.4981949458483754</v>
      </c>
      <c r="DS64" s="132" t="s">
        <v>286</v>
      </c>
      <c r="DT64" s="190" t="s">
        <v>286</v>
      </c>
      <c r="DU64" s="194" t="s">
        <v>286</v>
      </c>
      <c r="DV64" s="194" t="s">
        <v>286</v>
      </c>
      <c r="DW64" s="192">
        <v>1.3586956521739131</v>
      </c>
      <c r="DX64" s="194">
        <v>2.7355623100303963</v>
      </c>
      <c r="DY64" s="190" t="s">
        <v>286</v>
      </c>
      <c r="DZ64" s="190">
        <v>2.2556390977443628</v>
      </c>
      <c r="EA64" s="190">
        <v>1.4634146341463421</v>
      </c>
      <c r="EB64" s="190" t="s">
        <v>286</v>
      </c>
      <c r="EC64" s="190">
        <v>1.5037593984962407</v>
      </c>
      <c r="ED64" s="190">
        <v>2.1645021645021658</v>
      </c>
      <c r="EE64" s="190" t="s">
        <v>286</v>
      </c>
      <c r="EF64" s="190">
        <v>1.5673981191222577</v>
      </c>
      <c r="EG64" s="190">
        <v>3.9855072463768102</v>
      </c>
      <c r="EH64" s="190" t="s">
        <v>286</v>
      </c>
      <c r="EI64" s="190">
        <v>2.8103044496487124</v>
      </c>
      <c r="EJ64" s="190">
        <v>5.1194539249146764</v>
      </c>
      <c r="EK64" s="190" t="s">
        <v>286</v>
      </c>
      <c r="EL64" s="132">
        <v>4.0760869565217401</v>
      </c>
      <c r="EM64" s="132">
        <v>4.5592705167173229</v>
      </c>
      <c r="EN64" s="132" t="s">
        <v>286</v>
      </c>
      <c r="EO64" s="132">
        <v>3.0075187969924837</v>
      </c>
      <c r="EP64" s="190">
        <v>4.8780487804878092</v>
      </c>
      <c r="EQ64" s="132" t="s">
        <v>286</v>
      </c>
      <c r="ER64" s="132">
        <v>3.0303030303030303</v>
      </c>
      <c r="ES64" s="132">
        <v>5.6277056277056277</v>
      </c>
      <c r="ET64" s="132" t="s">
        <v>286</v>
      </c>
      <c r="EU64" s="190">
        <v>1.8808777429467096</v>
      </c>
      <c r="EV64" s="132">
        <v>4.7101449275362324</v>
      </c>
      <c r="EW64" s="132" t="s">
        <v>286</v>
      </c>
      <c r="EX64" s="132">
        <v>1.8823529411764717</v>
      </c>
      <c r="EY64" s="132">
        <v>1.0204081632653068</v>
      </c>
      <c r="EZ64" s="190" t="s">
        <v>286</v>
      </c>
      <c r="FA64" s="132">
        <v>1.6348773841961857</v>
      </c>
      <c r="FB64" s="132">
        <v>1.5151515151515158</v>
      </c>
      <c r="FC64" s="132" t="s">
        <v>286</v>
      </c>
      <c r="FD64" s="132">
        <v>1.88679245283019</v>
      </c>
      <c r="FE64" s="190">
        <v>1.951219512195123</v>
      </c>
      <c r="FF64" s="132" t="s">
        <v>286</v>
      </c>
      <c r="FG64" s="132">
        <v>1.1278195488721812</v>
      </c>
      <c r="FH64" s="132">
        <v>0.86956521739130466</v>
      </c>
      <c r="FI64" s="132" t="s">
        <v>286</v>
      </c>
      <c r="FJ64" s="190">
        <v>0</v>
      </c>
      <c r="FK64" s="132">
        <v>1.4440433212996406</v>
      </c>
      <c r="FL64" s="132" t="s">
        <v>286</v>
      </c>
      <c r="FM64" s="132" t="s">
        <v>286</v>
      </c>
      <c r="FN64" s="132" t="s">
        <v>286</v>
      </c>
      <c r="FO64" s="190" t="s">
        <v>286</v>
      </c>
      <c r="FP64" s="132">
        <v>4.644808743169401</v>
      </c>
      <c r="FQ64" s="132">
        <v>3.6474164133738589</v>
      </c>
      <c r="FR64" s="132" t="s">
        <v>286</v>
      </c>
      <c r="FS64" s="132">
        <v>2.6315789473684212</v>
      </c>
      <c r="FT64" s="190">
        <v>3.902439024390246</v>
      </c>
      <c r="FU64" s="132" t="s">
        <v>286</v>
      </c>
      <c r="FV64" s="132">
        <v>2.6315789473684212</v>
      </c>
      <c r="FW64" s="132">
        <v>0.86956521739130466</v>
      </c>
      <c r="FX64" s="132" t="s">
        <v>286</v>
      </c>
      <c r="FY64" s="190">
        <v>0.6269592476489031</v>
      </c>
      <c r="FZ64" s="132">
        <v>1.4440433212996406</v>
      </c>
      <c r="GA64" s="132" t="s">
        <v>286</v>
      </c>
      <c r="GB64" s="132" t="s">
        <v>286</v>
      </c>
      <c r="GC64" s="132" t="s">
        <v>286</v>
      </c>
      <c r="GD64" s="190" t="s">
        <v>286</v>
      </c>
      <c r="GE64" s="132" t="s">
        <v>286</v>
      </c>
      <c r="GF64" s="132" t="s">
        <v>286</v>
      </c>
      <c r="GG64" s="132" t="s">
        <v>286</v>
      </c>
      <c r="GH64" s="132" t="s">
        <v>286</v>
      </c>
      <c r="GI64" s="190" t="s">
        <v>286</v>
      </c>
      <c r="GJ64" s="132" t="s">
        <v>286</v>
      </c>
      <c r="GK64" s="132">
        <v>3.8167938931297711</v>
      </c>
      <c r="GL64" s="132">
        <v>2.6086956521739131</v>
      </c>
      <c r="GM64" s="197" t="s">
        <v>286</v>
      </c>
      <c r="GN64" s="190">
        <v>1.8867924528301898</v>
      </c>
      <c r="GO64" s="132">
        <v>4.6931407942238286</v>
      </c>
      <c r="GP64" s="132" t="s">
        <v>286</v>
      </c>
      <c r="GQ64" s="132" t="s">
        <v>286</v>
      </c>
      <c r="GR64" s="132" t="s">
        <v>286</v>
      </c>
      <c r="GS64" s="190" t="s">
        <v>286</v>
      </c>
      <c r="GT64" s="132" t="s">
        <v>286</v>
      </c>
      <c r="GU64" s="132" t="s">
        <v>286</v>
      </c>
      <c r="GV64" s="132" t="s">
        <v>286</v>
      </c>
      <c r="GW64" s="132" t="s">
        <v>286</v>
      </c>
      <c r="GX64" s="190" t="s">
        <v>286</v>
      </c>
      <c r="GY64" s="190" t="s">
        <v>286</v>
      </c>
      <c r="GZ64" s="190">
        <v>4.1825095057034174</v>
      </c>
      <c r="HA64" s="190">
        <v>7.8260869565217375</v>
      </c>
      <c r="HB64" s="190" t="s">
        <v>286</v>
      </c>
      <c r="HC64" s="190">
        <v>2.1943573667711602</v>
      </c>
      <c r="HD64" s="190">
        <v>9.0579710144927539</v>
      </c>
      <c r="HE64" s="190" t="s">
        <v>286</v>
      </c>
      <c r="HF64" s="190" t="s">
        <v>286</v>
      </c>
      <c r="HG64" s="190" t="s">
        <v>286</v>
      </c>
      <c r="HH64" s="190" t="s">
        <v>286</v>
      </c>
      <c r="HI64" s="190" t="s">
        <v>286</v>
      </c>
      <c r="HJ64" s="190" t="s">
        <v>286</v>
      </c>
      <c r="HK64" s="190" t="s">
        <v>286</v>
      </c>
      <c r="HL64" s="132" t="s">
        <v>286</v>
      </c>
      <c r="HM64" s="132" t="s">
        <v>286</v>
      </c>
      <c r="HN64" s="132" t="s">
        <v>286</v>
      </c>
      <c r="HO64" s="132">
        <v>4.5627376425855513</v>
      </c>
      <c r="HP64" s="190">
        <v>6.9565217391304346</v>
      </c>
      <c r="HQ64" s="132" t="s">
        <v>286</v>
      </c>
      <c r="HR64" s="132">
        <v>3.1347962382445149</v>
      </c>
      <c r="HS64" s="132">
        <v>9.38628158844765</v>
      </c>
      <c r="HT64" s="196" t="s">
        <v>286</v>
      </c>
      <c r="HU64" s="190">
        <v>2.5821596244131477</v>
      </c>
      <c r="HV64" s="192">
        <v>2.0477815699658728</v>
      </c>
      <c r="HW64" s="192" t="s">
        <v>286</v>
      </c>
      <c r="HX64" s="192">
        <v>2.1857923497267766</v>
      </c>
      <c r="HY64" s="192">
        <v>2.7355623100303963</v>
      </c>
      <c r="HZ64" s="192" t="s">
        <v>286</v>
      </c>
      <c r="IA64" s="192">
        <v>5.6603773584905666</v>
      </c>
      <c r="IB64" s="192">
        <v>3.4146341463414647</v>
      </c>
      <c r="IC64" s="192" t="s">
        <v>286</v>
      </c>
      <c r="ID64" s="192">
        <v>1.5325670498084292</v>
      </c>
      <c r="IE64" s="192">
        <v>2.608695652173914</v>
      </c>
      <c r="IF64" s="192" t="s">
        <v>286</v>
      </c>
      <c r="IG64" s="192">
        <v>0.93750000000000122</v>
      </c>
      <c r="IH64" s="192">
        <v>3.5842293906810037</v>
      </c>
      <c r="II64" s="192">
        <v>3.735632183908046</v>
      </c>
      <c r="IJ64" s="192">
        <v>5.8962264150943442</v>
      </c>
      <c r="IK64" s="192">
        <v>8.84353741496599</v>
      </c>
      <c r="IL64" s="192">
        <v>1.9417475728155347</v>
      </c>
      <c r="IM64" s="192">
        <v>4.6321525885558588</v>
      </c>
      <c r="IN64" s="192">
        <v>6.0790273556231007</v>
      </c>
      <c r="IO64" s="192">
        <v>1.5686274509803921</v>
      </c>
      <c r="IP64" s="192">
        <v>7.1428571428571468</v>
      </c>
      <c r="IQ64" s="192">
        <v>6.8292682926829302</v>
      </c>
      <c r="IR64" s="192">
        <v>2.2641509433962295</v>
      </c>
      <c r="IS64" s="192" t="s">
        <v>286</v>
      </c>
      <c r="IT64" s="192" t="s">
        <v>286</v>
      </c>
      <c r="IU64" s="192">
        <v>1.7667844522968206</v>
      </c>
      <c r="IV64" s="192" t="s">
        <v>286</v>
      </c>
      <c r="IW64" s="192" t="s">
        <v>286</v>
      </c>
      <c r="IX64" s="192" t="str">
        <f t="shared" si="72"/>
        <v>--</v>
      </c>
      <c r="IY64" s="192" t="str">
        <f t="shared" si="72"/>
        <v>--</v>
      </c>
      <c r="IZ64" s="192" t="str">
        <f t="shared" si="72"/>
        <v>--</v>
      </c>
      <c r="JA64" s="192" t="str">
        <f t="shared" si="72"/>
        <v>--</v>
      </c>
      <c r="JB64" s="192" t="str">
        <f t="shared" si="72"/>
        <v>--</v>
      </c>
      <c r="JC64" s="243">
        <v>4.1493775933609998</v>
      </c>
      <c r="JD64" s="243">
        <v>6.4285714285714297</v>
      </c>
      <c r="JE64" s="243">
        <v>9.6234309623430896</v>
      </c>
      <c r="JF64" s="243">
        <v>1.875</v>
      </c>
      <c r="JG64" s="243">
        <v>5.1829268292682897</v>
      </c>
      <c r="JH64" s="243">
        <v>12.6482213438735</v>
      </c>
      <c r="JI64" s="243">
        <v>3.3195020746888</v>
      </c>
      <c r="JJ64" s="243">
        <v>4.6428571428571503</v>
      </c>
      <c r="JK64" s="243">
        <v>8.3682008368200904</v>
      </c>
      <c r="JL64" s="247">
        <v>0.9375</v>
      </c>
      <c r="JM64" s="243">
        <v>3.9634146341463401</v>
      </c>
      <c r="JN64" s="243">
        <v>11.0671936758893</v>
      </c>
      <c r="JO64" s="219">
        <v>8.5106382978723492</v>
      </c>
      <c r="JP64" s="219">
        <v>10.830324909747301</v>
      </c>
      <c r="JQ64" s="219">
        <v>15.254237288135601</v>
      </c>
      <c r="JR64" s="219">
        <v>3.1446540880503102</v>
      </c>
      <c r="JS64" s="219">
        <v>10.493827160493799</v>
      </c>
      <c r="JT64" s="219">
        <v>24.603174603174601</v>
      </c>
      <c r="JU64" s="219">
        <v>6.3025210084033603</v>
      </c>
      <c r="JV64" s="219">
        <v>6.1151079136690702</v>
      </c>
      <c r="JW64" s="219">
        <v>10.1694915254237</v>
      </c>
      <c r="JX64" s="219">
        <v>2.8213166144200601</v>
      </c>
      <c r="JY64" s="219">
        <v>6.1349693251533699</v>
      </c>
      <c r="JZ64" s="219">
        <v>17.3913043478261</v>
      </c>
      <c r="KA64" s="223">
        <v>0.85836909871244604</v>
      </c>
      <c r="KB64" s="219">
        <v>1.4545454545454599</v>
      </c>
      <c r="KC64" s="223">
        <v>0.86956521739130399</v>
      </c>
      <c r="KD64" s="219">
        <v>3.1545741324921099</v>
      </c>
      <c r="KE64" s="219">
        <v>1.8518518518518501</v>
      </c>
      <c r="KF64" s="219">
        <v>2.37154150197629</v>
      </c>
      <c r="KG64" s="223">
        <v>0.85836909871244604</v>
      </c>
      <c r="KH64" s="219">
        <v>2.1818181818181799</v>
      </c>
      <c r="KI64" s="223">
        <v>0.86956521739130399</v>
      </c>
      <c r="KJ64" s="219">
        <v>1.26182965299685</v>
      </c>
      <c r="KK64" s="219">
        <v>1.86335403726708</v>
      </c>
      <c r="KL64" s="219">
        <v>8.6956521739130501</v>
      </c>
      <c r="KM64" s="223">
        <v>0.42918454935622302</v>
      </c>
      <c r="KN64" s="219">
        <v>1.0909090909090899</v>
      </c>
      <c r="KO64" s="219">
        <v>0</v>
      </c>
      <c r="KP64" s="219">
        <v>1.5772870662460601</v>
      </c>
      <c r="KQ64" s="219">
        <v>1.2383900928792599</v>
      </c>
      <c r="KR64" s="219">
        <v>3.9525691699604799</v>
      </c>
      <c r="KS64" s="219">
        <v>1.7167381974248901</v>
      </c>
      <c r="KT64" s="219">
        <v>1.0909090909090899</v>
      </c>
      <c r="KU64" s="219">
        <v>1.3043478260869601</v>
      </c>
      <c r="KV64" s="219">
        <v>1.26182965299685</v>
      </c>
      <c r="KW64" s="223">
        <v>0.92592592592592604</v>
      </c>
      <c r="KX64" s="219">
        <v>3.9525691699604799</v>
      </c>
      <c r="KY64" s="223">
        <v>0.85836909871244604</v>
      </c>
      <c r="KZ64" s="223">
        <v>0.36363636363636398</v>
      </c>
      <c r="LA64" s="219">
        <v>0</v>
      </c>
      <c r="LB64" s="223">
        <v>0.317460317460318</v>
      </c>
      <c r="LC64" s="223">
        <v>0.61919504643962897</v>
      </c>
      <c r="LD64" s="219">
        <v>1.19047619047619</v>
      </c>
      <c r="LE64" s="223">
        <v>0.85836909871244604</v>
      </c>
      <c r="LF64" s="223">
        <v>0.72727272727272696</v>
      </c>
      <c r="LG64" s="223">
        <v>0.43668122270742399</v>
      </c>
      <c r="LH64" s="219">
        <v>1.58227848101266</v>
      </c>
      <c r="LI64" s="223">
        <v>0.93167701863354002</v>
      </c>
      <c r="LJ64" s="219">
        <v>1.98412698412699</v>
      </c>
      <c r="LK64" s="223">
        <v>0.42918454935622302</v>
      </c>
      <c r="LL64" s="219">
        <v>1.0909090909090899</v>
      </c>
      <c r="LM64" s="219">
        <v>0</v>
      </c>
      <c r="LN64" s="223">
        <v>0.63091482649842301</v>
      </c>
      <c r="LO64" s="223">
        <v>0.62111801242235998</v>
      </c>
      <c r="LP64" s="219">
        <v>2.38095238095238</v>
      </c>
      <c r="LQ64" s="219">
        <v>1.28755364806867</v>
      </c>
      <c r="LR64" s="219">
        <v>2.1818181818181799</v>
      </c>
      <c r="LS64" s="219">
        <v>2.60869565217391</v>
      </c>
      <c r="LT64" s="219">
        <v>2.5236593059936898</v>
      </c>
      <c r="LU64" s="219">
        <v>2.1739130434782599</v>
      </c>
      <c r="LV64" s="219">
        <v>7.1428571428571503</v>
      </c>
      <c r="LW64" s="219">
        <v>1.7167381974248901</v>
      </c>
      <c r="LX64" s="219">
        <v>2.1818181818181799</v>
      </c>
      <c r="LY64" s="219">
        <v>1.3043478260869601</v>
      </c>
      <c r="LZ64" s="219">
        <v>3.4700315457413198</v>
      </c>
      <c r="MA64" s="219">
        <v>2.1739130434782599</v>
      </c>
      <c r="MB64" s="219">
        <v>7.9365079365079296</v>
      </c>
      <c r="MC64" s="223">
        <v>0.85836909871244604</v>
      </c>
      <c r="MD64" s="219">
        <v>1.0909090909090899</v>
      </c>
      <c r="ME64" s="223">
        <v>0.434782608695652</v>
      </c>
      <c r="MF64" s="223">
        <v>0.94637223974763496</v>
      </c>
      <c r="MG64" s="223">
        <v>0.93167701863354202</v>
      </c>
      <c r="MH64" s="219">
        <v>3.9682539682539701</v>
      </c>
      <c r="MI64" s="190" t="str">
        <f t="shared" si="73"/>
        <v>--</v>
      </c>
      <c r="MJ64" s="190" t="str">
        <f t="shared" si="73"/>
        <v>--</v>
      </c>
      <c r="MK64" s="190" t="str">
        <f t="shared" si="73"/>
        <v>--</v>
      </c>
      <c r="ML64" s="190" t="str">
        <f t="shared" si="73"/>
        <v>--</v>
      </c>
      <c r="MM64" s="190" t="str">
        <f t="shared" si="73"/>
        <v>--</v>
      </c>
      <c r="MN64" s="190" t="str">
        <f t="shared" si="73"/>
        <v>--</v>
      </c>
      <c r="MO64" s="190" t="str">
        <f t="shared" si="73"/>
        <v>--</v>
      </c>
      <c r="MP64" s="190" t="str">
        <f t="shared" si="73"/>
        <v>--</v>
      </c>
      <c r="MQ64" s="190" t="str">
        <f t="shared" si="73"/>
        <v>--</v>
      </c>
      <c r="MR64" s="190" t="str">
        <f t="shared" si="73"/>
        <v>--</v>
      </c>
      <c r="MS64" s="190" t="str">
        <f t="shared" si="74"/>
        <v>--</v>
      </c>
      <c r="MT64" s="190" t="str">
        <f t="shared" si="74"/>
        <v>--</v>
      </c>
      <c r="MU64" s="190" t="str">
        <f t="shared" si="74"/>
        <v>--</v>
      </c>
      <c r="MV64" s="190" t="str">
        <f t="shared" si="74"/>
        <v>--</v>
      </c>
      <c r="MW64" s="190" t="str">
        <f t="shared" si="74"/>
        <v>--</v>
      </c>
      <c r="MX64" s="190" t="str">
        <f t="shared" si="74"/>
        <v>--</v>
      </c>
      <c r="MY64" s="190" t="str">
        <f t="shared" si="74"/>
        <v>--</v>
      </c>
      <c r="MZ64" s="190" t="str">
        <f t="shared" si="74"/>
        <v>--</v>
      </c>
      <c r="NA64" s="190" t="str">
        <f t="shared" si="74"/>
        <v>--</v>
      </c>
      <c r="NB64" s="190" t="str">
        <f t="shared" si="74"/>
        <v>--</v>
      </c>
      <c r="NC64" s="190" t="str">
        <f t="shared" si="75"/>
        <v>--</v>
      </c>
      <c r="ND64" s="190" t="str">
        <f t="shared" si="75"/>
        <v>--</v>
      </c>
      <c r="NE64" s="190" t="str">
        <f t="shared" si="75"/>
        <v>--</v>
      </c>
      <c r="NF64" s="190" t="str">
        <f t="shared" si="75"/>
        <v>--</v>
      </c>
      <c r="NG64" s="190" t="str">
        <f t="shared" si="75"/>
        <v>--</v>
      </c>
      <c r="NH64" s="190" t="str">
        <f t="shared" si="75"/>
        <v>--</v>
      </c>
      <c r="NI64" s="190" t="str">
        <f t="shared" si="75"/>
        <v>--</v>
      </c>
      <c r="NJ64" s="190" t="str">
        <f t="shared" si="75"/>
        <v>--</v>
      </c>
      <c r="NL64" s="378" t="str">
        <f t="shared" si="4"/>
        <v>--</v>
      </c>
      <c r="NM64" s="381">
        <v>1.8927444794952699</v>
      </c>
      <c r="NN64" s="381">
        <v>6.2937062937062969</v>
      </c>
      <c r="NO64" s="381">
        <v>5.9259259259259256</v>
      </c>
      <c r="NP64" s="378" t="str">
        <f t="shared" si="5"/>
        <v>--</v>
      </c>
      <c r="NQ64" s="381">
        <v>0</v>
      </c>
      <c r="NR64" s="378" t="str">
        <f t="shared" si="6"/>
        <v>--</v>
      </c>
      <c r="NS64" s="381">
        <v>8.8652482269503583</v>
      </c>
      <c r="NT64" s="378" t="str">
        <f t="shared" si="7"/>
        <v>--</v>
      </c>
      <c r="NU64" s="381">
        <v>12.184873949579831</v>
      </c>
      <c r="NV64" s="378" t="str">
        <f t="shared" si="8"/>
        <v>--</v>
      </c>
      <c r="NW64" s="381">
        <v>2.4137931034482758</v>
      </c>
      <c r="NX64" s="378" t="str">
        <f t="shared" si="9"/>
        <v>--</v>
      </c>
      <c r="NY64" s="381">
        <v>5.0445103857566744</v>
      </c>
      <c r="NZ64" s="378" t="str">
        <f t="shared" si="10"/>
        <v>--</v>
      </c>
      <c r="OA64" s="381">
        <v>17.586206896551708</v>
      </c>
      <c r="OB64" s="378" t="str">
        <f t="shared" si="11"/>
        <v>--</v>
      </c>
      <c r="OC64" s="378" t="str">
        <f t="shared" si="11"/>
        <v>--</v>
      </c>
      <c r="OD64" s="381">
        <v>2.0746887966804981</v>
      </c>
      <c r="OE64" s="381">
        <v>2.1428571428571437</v>
      </c>
      <c r="OF64" s="381">
        <v>6.7226890756302522</v>
      </c>
      <c r="OG64" s="378" t="str">
        <f t="shared" si="69"/>
        <v>--</v>
      </c>
      <c r="OH64" s="378" t="str">
        <f t="shared" si="69"/>
        <v>--</v>
      </c>
      <c r="OI64" s="378" t="str">
        <f t="shared" si="69"/>
        <v>--</v>
      </c>
      <c r="OJ64" s="381">
        <v>1.869158878504674</v>
      </c>
      <c r="OK64" s="381">
        <v>1.8292682926829285</v>
      </c>
      <c r="OL64" s="381">
        <v>7.1146245059288598</v>
      </c>
      <c r="OM64" s="378" t="str">
        <f t="shared" si="70"/>
        <v>--</v>
      </c>
      <c r="ON64" s="378" t="str">
        <f t="shared" si="70"/>
        <v>--</v>
      </c>
      <c r="OO64" s="378" t="str">
        <f t="shared" si="70"/>
        <v>--</v>
      </c>
      <c r="OP64" s="381">
        <v>0.949367088607595</v>
      </c>
      <c r="OQ64" s="381">
        <v>1.4035087719298251</v>
      </c>
      <c r="OR64" s="381">
        <v>2.9629629629629641</v>
      </c>
      <c r="OS64" s="378" t="str">
        <f t="shared" si="71"/>
        <v>--</v>
      </c>
      <c r="OT64" s="378" t="str">
        <f t="shared" si="71"/>
        <v>--</v>
      </c>
      <c r="OU64" s="381">
        <v>0.949367088607595</v>
      </c>
      <c r="OV64" s="381">
        <v>2.1201413427561846</v>
      </c>
      <c r="OW64" s="381">
        <v>4.814814814814814</v>
      </c>
      <c r="OX64" s="378" t="str">
        <f t="shared" si="15"/>
        <v>--</v>
      </c>
      <c r="OY64" s="381">
        <v>4.6728971962616788</v>
      </c>
      <c r="OZ64" s="381">
        <v>9.4512195121951166</v>
      </c>
      <c r="PA64" s="381">
        <v>23.320158102766804</v>
      </c>
      <c r="PB64" s="378" t="str">
        <f t="shared" si="16"/>
        <v>--</v>
      </c>
      <c r="PC64" s="381">
        <v>13.694267515923574</v>
      </c>
      <c r="PD64" s="381">
        <v>21.403508771929815</v>
      </c>
      <c r="PE64" s="381">
        <v>32.962962962962983</v>
      </c>
      <c r="PF64" s="378" t="str">
        <f t="shared" si="17"/>
        <v>--</v>
      </c>
      <c r="PG64" s="381">
        <v>5.9016393442622972</v>
      </c>
      <c r="PH64" s="381">
        <v>9.6654275092936768</v>
      </c>
      <c r="PI64" s="381">
        <v>18.867924528301881</v>
      </c>
      <c r="PJ64" s="378" t="str">
        <f t="shared" si="18"/>
        <v>--</v>
      </c>
      <c r="PK64" s="381">
        <v>3.8095238095238066</v>
      </c>
      <c r="PL64" s="381">
        <v>7.0921985815602877</v>
      </c>
      <c r="PM64" s="381">
        <v>14.232209737827718</v>
      </c>
      <c r="PN64" s="378" t="str">
        <f t="shared" si="19"/>
        <v>--</v>
      </c>
      <c r="PO64" s="381">
        <v>0.95541401273885462</v>
      </c>
      <c r="PP64" s="381">
        <v>1.7857142857142867</v>
      </c>
      <c r="PQ64" s="381">
        <v>1.1235955056179789</v>
      </c>
      <c r="PR64" s="378" t="str">
        <f t="shared" si="20"/>
        <v>--</v>
      </c>
      <c r="PS64" s="381">
        <v>0.31948881789137407</v>
      </c>
      <c r="PT64" s="381">
        <v>1.4336917562724021</v>
      </c>
      <c r="PU64" s="381">
        <v>1.4981273408239699</v>
      </c>
      <c r="PV64" s="378" t="str">
        <f t="shared" si="21"/>
        <v>--</v>
      </c>
      <c r="PW64" s="381">
        <v>0.95846645367412142</v>
      </c>
      <c r="PX64" s="381">
        <v>0.35842293906810052</v>
      </c>
      <c r="PY64" s="381">
        <v>1.1278195488721816</v>
      </c>
      <c r="PZ64" s="378" t="str">
        <f t="shared" si="22"/>
        <v>--</v>
      </c>
      <c r="QA64" s="381">
        <v>0.31847133757961787</v>
      </c>
      <c r="QB64" s="381">
        <v>0.35842293906810052</v>
      </c>
      <c r="QC64" s="381">
        <v>0.75187969924812048</v>
      </c>
      <c r="QD64" s="378" t="str">
        <f t="shared" si="23"/>
        <v>--</v>
      </c>
      <c r="QE64" s="381">
        <v>0</v>
      </c>
      <c r="QF64" s="381">
        <v>1.4234875444839858</v>
      </c>
      <c r="QG64" s="381">
        <v>0</v>
      </c>
      <c r="QH64" s="378" t="str">
        <f t="shared" si="24"/>
        <v>--</v>
      </c>
      <c r="QI64" s="381">
        <v>0.3194888178913739</v>
      </c>
      <c r="QJ64" s="381">
        <v>0.35842293906810052</v>
      </c>
      <c r="QK64" s="381">
        <v>0.37453183520599248</v>
      </c>
    </row>
    <row r="65" spans="1:453" x14ac:dyDescent="0.25">
      <c r="A65" s="114">
        <v>61</v>
      </c>
      <c r="B65" s="93" t="s">
        <v>61</v>
      </c>
      <c r="C65" s="189">
        <v>8.1632653061224509</v>
      </c>
      <c r="D65" s="189">
        <v>23.364485981308412</v>
      </c>
      <c r="E65" s="189">
        <v>34.285714285714292</v>
      </c>
      <c r="F65" s="189">
        <v>3.1746031746031753</v>
      </c>
      <c r="G65" s="189">
        <v>25.984251968503948</v>
      </c>
      <c r="H65" s="189">
        <v>39.534883720930239</v>
      </c>
      <c r="I65" s="189">
        <v>2.6785714285714293</v>
      </c>
      <c r="J65" s="189">
        <v>11.607142857142859</v>
      </c>
      <c r="K65" s="189">
        <v>23.809523809523807</v>
      </c>
      <c r="L65" s="189">
        <v>1.4925373134328359</v>
      </c>
      <c r="M65" s="190">
        <v>18.888888888888886</v>
      </c>
      <c r="N65" s="190">
        <v>27.500000000000004</v>
      </c>
      <c r="O65" s="190">
        <v>1.4285714285714286</v>
      </c>
      <c r="P65" s="190">
        <v>6.578947368421054</v>
      </c>
      <c r="Q65" s="190">
        <v>35.714285714285708</v>
      </c>
      <c r="R65" s="190" t="s">
        <v>286</v>
      </c>
      <c r="S65" s="190" t="s">
        <v>286</v>
      </c>
      <c r="T65" s="190" t="s">
        <v>286</v>
      </c>
      <c r="U65" s="190">
        <v>3.1746031746031753</v>
      </c>
      <c r="V65" s="190">
        <v>26.771653543307096</v>
      </c>
      <c r="W65" s="190">
        <v>40.310077519379838</v>
      </c>
      <c r="X65" s="190">
        <v>3.5714285714285698</v>
      </c>
      <c r="Y65" s="190">
        <v>12.727272727272732</v>
      </c>
      <c r="Z65" s="190">
        <v>23.80952380952381</v>
      </c>
      <c r="AA65" s="190">
        <v>0</v>
      </c>
      <c r="AB65" s="132">
        <v>18.888888888888879</v>
      </c>
      <c r="AC65" s="132">
        <v>30.487804878048781</v>
      </c>
      <c r="AD65" s="132">
        <v>0</v>
      </c>
      <c r="AE65" s="132">
        <v>7.8947368421052628</v>
      </c>
      <c r="AF65" s="190">
        <v>38.356164383561641</v>
      </c>
      <c r="AG65" s="189">
        <v>1.3605442176870752</v>
      </c>
      <c r="AH65" s="189">
        <v>10.280373831775703</v>
      </c>
      <c r="AI65" s="191">
        <v>9.5238095238095273</v>
      </c>
      <c r="AJ65" s="191">
        <v>0.7936507936507935</v>
      </c>
      <c r="AK65" s="190">
        <v>6.2992125984251981</v>
      </c>
      <c r="AL65" s="190">
        <v>15.503875968992249</v>
      </c>
      <c r="AM65" s="190">
        <v>0</v>
      </c>
      <c r="AN65" s="190">
        <v>0</v>
      </c>
      <c r="AO65" s="190">
        <v>3.8095238095238098</v>
      </c>
      <c r="AP65" s="190">
        <v>1.4925373134328359</v>
      </c>
      <c r="AQ65" s="190">
        <v>1.1111111111111107</v>
      </c>
      <c r="AR65" s="190">
        <v>4.9999999999999991</v>
      </c>
      <c r="AS65" s="190">
        <v>0</v>
      </c>
      <c r="AT65" s="190">
        <v>0</v>
      </c>
      <c r="AU65" s="190">
        <v>8.5714285714285712</v>
      </c>
      <c r="AV65" s="190" t="s">
        <v>286</v>
      </c>
      <c r="AW65" s="190" t="s">
        <v>286</v>
      </c>
      <c r="AX65" s="132" t="s">
        <v>286</v>
      </c>
      <c r="AY65" s="132" t="s">
        <v>286</v>
      </c>
      <c r="AZ65" s="132" t="s">
        <v>286</v>
      </c>
      <c r="BA65" s="132" t="s">
        <v>286</v>
      </c>
      <c r="BB65" s="190" t="s">
        <v>286</v>
      </c>
      <c r="BC65" s="132" t="s">
        <v>286</v>
      </c>
      <c r="BD65" s="132" t="s">
        <v>286</v>
      </c>
      <c r="BE65" s="132">
        <v>0</v>
      </c>
      <c r="BF65" s="132">
        <v>2.2222222222222219</v>
      </c>
      <c r="BG65" s="190">
        <v>8.6419753086419711</v>
      </c>
      <c r="BH65" s="132">
        <v>1.4285714285714286</v>
      </c>
      <c r="BI65" s="132">
        <v>2.6315789473684208</v>
      </c>
      <c r="BJ65" s="132">
        <v>20.547945205479447</v>
      </c>
      <c r="BK65" s="132">
        <v>3.4722222222222228</v>
      </c>
      <c r="BL65" s="190">
        <v>9.7087378640776727</v>
      </c>
      <c r="BM65" s="132">
        <v>24.509803921568629</v>
      </c>
      <c r="BN65" s="192">
        <v>2.4390243902439028</v>
      </c>
      <c r="BO65" s="192">
        <v>25.000000000000007</v>
      </c>
      <c r="BP65" s="192">
        <v>38.888888888888879</v>
      </c>
      <c r="BQ65" s="190">
        <v>1.9047619047619047</v>
      </c>
      <c r="BR65" s="132">
        <v>20.183486238532119</v>
      </c>
      <c r="BS65" s="132">
        <v>20.408163265306133</v>
      </c>
      <c r="BT65" s="132">
        <v>1.4925373134328359</v>
      </c>
      <c r="BU65" s="190">
        <v>12.222222222222223</v>
      </c>
      <c r="BV65" s="132">
        <v>32.5</v>
      </c>
      <c r="BW65" s="132">
        <v>2.8571428571428568</v>
      </c>
      <c r="BX65" s="132">
        <v>9.3333333333333339</v>
      </c>
      <c r="BY65" s="190">
        <v>35.211267605633815</v>
      </c>
      <c r="BZ65" s="132">
        <v>2.0833333333333335</v>
      </c>
      <c r="CA65" s="132">
        <v>9.7087378640776727</v>
      </c>
      <c r="CB65" s="132">
        <v>17.647058823529409</v>
      </c>
      <c r="CC65" s="190">
        <v>0.81300813008130068</v>
      </c>
      <c r="CD65" s="132">
        <v>12.500000000000007</v>
      </c>
      <c r="CE65" s="132">
        <v>25.396825396825399</v>
      </c>
      <c r="CF65" s="132">
        <v>0</v>
      </c>
      <c r="CG65" s="190">
        <v>11.009174311926603</v>
      </c>
      <c r="CH65" s="132">
        <v>16.326530612244891</v>
      </c>
      <c r="CI65" s="132">
        <v>0</v>
      </c>
      <c r="CJ65" s="132">
        <v>5.6818181818181808</v>
      </c>
      <c r="CK65" s="132">
        <v>17.500000000000004</v>
      </c>
      <c r="CL65" s="132">
        <v>1.4285714285714284</v>
      </c>
      <c r="CM65" s="132">
        <v>6.666666666666667</v>
      </c>
      <c r="CN65" s="132">
        <v>26.760563380281681</v>
      </c>
      <c r="CO65" s="132">
        <v>5.5944055944055959</v>
      </c>
      <c r="CP65" s="190">
        <v>5.8252427184466047</v>
      </c>
      <c r="CQ65" s="132">
        <v>4.9019607843137258</v>
      </c>
      <c r="CR65" s="132">
        <v>2.4390243902439024</v>
      </c>
      <c r="CS65" s="192">
        <v>6.201550387596896</v>
      </c>
      <c r="CT65" s="192">
        <v>10.156250000000005</v>
      </c>
      <c r="CU65" s="190">
        <v>4.7169811320754729</v>
      </c>
      <c r="CV65" s="132">
        <v>9.0909090909090953</v>
      </c>
      <c r="CW65" s="132">
        <v>0</v>
      </c>
      <c r="CX65" s="192">
        <v>1.4925373134328357</v>
      </c>
      <c r="CY65" s="192">
        <v>2.3255813953488365</v>
      </c>
      <c r="CZ65" s="190">
        <v>2.4999999999999996</v>
      </c>
      <c r="DA65" s="132">
        <v>4.3478260869565215</v>
      </c>
      <c r="DB65" s="132">
        <v>2.7027027027027031</v>
      </c>
      <c r="DC65" s="192">
        <v>2.8985507246376807</v>
      </c>
      <c r="DD65" s="192" t="s">
        <v>286</v>
      </c>
      <c r="DE65" s="190">
        <v>3.8461538461538458</v>
      </c>
      <c r="DF65" s="132">
        <v>10.89108910891089</v>
      </c>
      <c r="DG65" s="132" t="s">
        <v>286</v>
      </c>
      <c r="DH65" s="192">
        <v>3.8759689922480627</v>
      </c>
      <c r="DI65" s="192">
        <v>10.156250000000002</v>
      </c>
      <c r="DJ65" s="190" t="s">
        <v>286</v>
      </c>
      <c r="DK65" s="132">
        <v>2.7522935779816526</v>
      </c>
      <c r="DL65" s="132">
        <v>2.0202020202020194</v>
      </c>
      <c r="DM65" s="132" t="s">
        <v>286</v>
      </c>
      <c r="DN65" s="132">
        <v>1.1627906976744184</v>
      </c>
      <c r="DO65" s="190">
        <v>3.7499999999999996</v>
      </c>
      <c r="DP65" s="132" t="s">
        <v>286</v>
      </c>
      <c r="DQ65" s="132">
        <v>1.3513513513513513</v>
      </c>
      <c r="DR65" s="132">
        <v>7.2463768115942067</v>
      </c>
      <c r="DS65" s="132" t="s">
        <v>286</v>
      </c>
      <c r="DT65" s="190" t="s">
        <v>286</v>
      </c>
      <c r="DU65" s="194" t="s">
        <v>286</v>
      </c>
      <c r="DV65" s="194" t="s">
        <v>286</v>
      </c>
      <c r="DW65" s="192">
        <v>3.1007751937984511</v>
      </c>
      <c r="DX65" s="194">
        <v>8.5937499999999982</v>
      </c>
      <c r="DY65" s="190" t="s">
        <v>286</v>
      </c>
      <c r="DZ65" s="190">
        <v>1.8348623853211004</v>
      </c>
      <c r="EA65" s="190">
        <v>0</v>
      </c>
      <c r="EB65" s="190" t="s">
        <v>286</v>
      </c>
      <c r="EC65" s="190">
        <v>1.1627906976744182</v>
      </c>
      <c r="ED65" s="190">
        <v>2.4999999999999991</v>
      </c>
      <c r="EE65" s="190" t="s">
        <v>286</v>
      </c>
      <c r="EF65" s="190">
        <v>0</v>
      </c>
      <c r="EG65" s="190">
        <v>11.594202898550725</v>
      </c>
      <c r="EH65" s="190" t="s">
        <v>286</v>
      </c>
      <c r="EI65" s="190">
        <v>5.7692307692307683</v>
      </c>
      <c r="EJ65" s="190">
        <v>9.9009900990099009</v>
      </c>
      <c r="EK65" s="190" t="s">
        <v>286</v>
      </c>
      <c r="EL65" s="132">
        <v>3.1250000000000013</v>
      </c>
      <c r="EM65" s="132">
        <v>9.375</v>
      </c>
      <c r="EN65" s="132" t="s">
        <v>286</v>
      </c>
      <c r="EO65" s="132">
        <v>2.727272727272728</v>
      </c>
      <c r="EP65" s="190">
        <v>4.0816326530612246</v>
      </c>
      <c r="EQ65" s="132" t="s">
        <v>286</v>
      </c>
      <c r="ER65" s="132">
        <v>0</v>
      </c>
      <c r="ES65" s="132">
        <v>3.7499999999999996</v>
      </c>
      <c r="ET65" s="132" t="s">
        <v>286</v>
      </c>
      <c r="EU65" s="190">
        <v>1.3513513513513515</v>
      </c>
      <c r="EV65" s="132">
        <v>4.3478260869565215</v>
      </c>
      <c r="EW65" s="132" t="s">
        <v>286</v>
      </c>
      <c r="EX65" s="132">
        <v>3.883495145631068</v>
      </c>
      <c r="EY65" s="132">
        <v>1.9999999999999998</v>
      </c>
      <c r="EZ65" s="190" t="s">
        <v>286</v>
      </c>
      <c r="FA65" s="132">
        <v>2.34375</v>
      </c>
      <c r="FB65" s="132">
        <v>5.4687499999999991</v>
      </c>
      <c r="FC65" s="132" t="s">
        <v>286</v>
      </c>
      <c r="FD65" s="132">
        <v>1.8348623853211004</v>
      </c>
      <c r="FE65" s="190">
        <v>3.0612244897959187</v>
      </c>
      <c r="FF65" s="132" t="s">
        <v>286</v>
      </c>
      <c r="FG65" s="132">
        <v>1.1627906976744182</v>
      </c>
      <c r="FH65" s="132">
        <v>0</v>
      </c>
      <c r="FI65" s="132" t="s">
        <v>286</v>
      </c>
      <c r="FJ65" s="190">
        <v>0</v>
      </c>
      <c r="FK65" s="132">
        <v>0</v>
      </c>
      <c r="FL65" s="132" t="s">
        <v>286</v>
      </c>
      <c r="FM65" s="132" t="s">
        <v>286</v>
      </c>
      <c r="FN65" s="132" t="s">
        <v>286</v>
      </c>
      <c r="FO65" s="190" t="s">
        <v>286</v>
      </c>
      <c r="FP65" s="132">
        <v>2.3437499999999996</v>
      </c>
      <c r="FQ65" s="132">
        <v>10.156250000000002</v>
      </c>
      <c r="FR65" s="132" t="s">
        <v>286</v>
      </c>
      <c r="FS65" s="132">
        <v>2.7272727272727284</v>
      </c>
      <c r="FT65" s="190">
        <v>3.0612244897959191</v>
      </c>
      <c r="FU65" s="132" t="s">
        <v>286</v>
      </c>
      <c r="FV65" s="132">
        <v>0</v>
      </c>
      <c r="FW65" s="132">
        <v>1.2499999999999998</v>
      </c>
      <c r="FX65" s="132" t="s">
        <v>286</v>
      </c>
      <c r="FY65" s="190">
        <v>1.3513513513513515</v>
      </c>
      <c r="FZ65" s="132">
        <v>2.8985507246376807</v>
      </c>
      <c r="GA65" s="132" t="s">
        <v>286</v>
      </c>
      <c r="GB65" s="132" t="s">
        <v>286</v>
      </c>
      <c r="GC65" s="132" t="s">
        <v>286</v>
      </c>
      <c r="GD65" s="190" t="s">
        <v>286</v>
      </c>
      <c r="GE65" s="132" t="s">
        <v>286</v>
      </c>
      <c r="GF65" s="132" t="s">
        <v>286</v>
      </c>
      <c r="GG65" s="132" t="s">
        <v>286</v>
      </c>
      <c r="GH65" s="132" t="s">
        <v>286</v>
      </c>
      <c r="GI65" s="190" t="s">
        <v>286</v>
      </c>
      <c r="GJ65" s="132" t="s">
        <v>286</v>
      </c>
      <c r="GK65" s="132">
        <v>3.4883720930232571</v>
      </c>
      <c r="GL65" s="132">
        <v>3.75</v>
      </c>
      <c r="GM65" s="197" t="s">
        <v>286</v>
      </c>
      <c r="GN65" s="190">
        <v>2.7027027027027026</v>
      </c>
      <c r="GO65" s="132">
        <v>5.7971014492753614</v>
      </c>
      <c r="GP65" s="132" t="s">
        <v>286</v>
      </c>
      <c r="GQ65" s="132" t="s">
        <v>286</v>
      </c>
      <c r="GR65" s="132" t="s">
        <v>286</v>
      </c>
      <c r="GS65" s="190" t="s">
        <v>286</v>
      </c>
      <c r="GT65" s="132" t="s">
        <v>286</v>
      </c>
      <c r="GU65" s="132" t="s">
        <v>286</v>
      </c>
      <c r="GV65" s="132" t="s">
        <v>286</v>
      </c>
      <c r="GW65" s="132" t="s">
        <v>286</v>
      </c>
      <c r="GX65" s="190" t="s">
        <v>286</v>
      </c>
      <c r="GY65" s="190" t="s">
        <v>286</v>
      </c>
      <c r="GZ65" s="190">
        <v>4.651162790697672</v>
      </c>
      <c r="HA65" s="190">
        <v>6.2499999999999982</v>
      </c>
      <c r="HB65" s="190" t="s">
        <v>286</v>
      </c>
      <c r="HC65" s="190">
        <v>5.4054054054054053</v>
      </c>
      <c r="HD65" s="190">
        <v>11.594202898550728</v>
      </c>
      <c r="HE65" s="190" t="s">
        <v>286</v>
      </c>
      <c r="HF65" s="190" t="s">
        <v>286</v>
      </c>
      <c r="HG65" s="190" t="s">
        <v>286</v>
      </c>
      <c r="HH65" s="190" t="s">
        <v>286</v>
      </c>
      <c r="HI65" s="190" t="s">
        <v>286</v>
      </c>
      <c r="HJ65" s="190" t="s">
        <v>286</v>
      </c>
      <c r="HK65" s="190" t="s">
        <v>286</v>
      </c>
      <c r="HL65" s="132" t="s">
        <v>286</v>
      </c>
      <c r="HM65" s="132" t="s">
        <v>286</v>
      </c>
      <c r="HN65" s="132" t="s">
        <v>286</v>
      </c>
      <c r="HO65" s="132">
        <v>3.4883720930232567</v>
      </c>
      <c r="HP65" s="190">
        <v>10.000000000000002</v>
      </c>
      <c r="HQ65" s="132" t="s">
        <v>286</v>
      </c>
      <c r="HR65" s="132">
        <v>2.7027027027027026</v>
      </c>
      <c r="HS65" s="132">
        <v>11.594202898550725</v>
      </c>
      <c r="HT65" s="196" t="s">
        <v>286</v>
      </c>
      <c r="HU65" s="190">
        <v>2.9126213592233006</v>
      </c>
      <c r="HV65" s="192">
        <v>8</v>
      </c>
      <c r="HW65" s="192" t="s">
        <v>286</v>
      </c>
      <c r="HX65" s="192">
        <v>3.1250000000000009</v>
      </c>
      <c r="HY65" s="192">
        <v>7.0312500000000009</v>
      </c>
      <c r="HZ65" s="192" t="s">
        <v>286</v>
      </c>
      <c r="IA65" s="192">
        <v>6.422018348623852</v>
      </c>
      <c r="IB65" s="192">
        <v>1.0204081632653059</v>
      </c>
      <c r="IC65" s="192" t="s">
        <v>286</v>
      </c>
      <c r="ID65" s="192">
        <v>1.1627906976744184</v>
      </c>
      <c r="IE65" s="192">
        <v>2.4999999999999996</v>
      </c>
      <c r="IF65" s="192" t="s">
        <v>286</v>
      </c>
      <c r="IG65" s="192">
        <v>2.7027027027027026</v>
      </c>
      <c r="IH65" s="192">
        <v>5.7971014492753632</v>
      </c>
      <c r="II65" s="192">
        <v>4.1666666666666661</v>
      </c>
      <c r="IJ65" s="192">
        <v>5.8252427184466011</v>
      </c>
      <c r="IK65" s="192">
        <v>5</v>
      </c>
      <c r="IL65" s="192">
        <v>2.459016393442623</v>
      </c>
      <c r="IM65" s="192">
        <v>7.8125000000000036</v>
      </c>
      <c r="IN65" s="192">
        <v>16.40625</v>
      </c>
      <c r="IO65" s="192">
        <v>1.8867924528301885</v>
      </c>
      <c r="IP65" s="192">
        <v>3.6697247706421998</v>
      </c>
      <c r="IQ65" s="192">
        <v>5.1020408163265305</v>
      </c>
      <c r="IR65" s="192">
        <v>0</v>
      </c>
      <c r="IS65" s="192" t="s">
        <v>286</v>
      </c>
      <c r="IT65" s="192" t="s">
        <v>286</v>
      </c>
      <c r="IU65" s="192">
        <v>0</v>
      </c>
      <c r="IV65" s="192" t="s">
        <v>286</v>
      </c>
      <c r="IW65" s="192" t="s">
        <v>286</v>
      </c>
      <c r="IX65" s="192" t="str">
        <f t="shared" ref="IX65:JB74" si="88">"--"</f>
        <v>--</v>
      </c>
      <c r="IY65" s="192" t="str">
        <f t="shared" si="88"/>
        <v>--</v>
      </c>
      <c r="IZ65" s="192" t="str">
        <f t="shared" si="88"/>
        <v>--</v>
      </c>
      <c r="JA65" s="192" t="str">
        <f t="shared" si="88"/>
        <v>--</v>
      </c>
      <c r="JB65" s="192" t="str">
        <f t="shared" si="88"/>
        <v>--</v>
      </c>
      <c r="JC65" s="243">
        <v>4.10958904109589</v>
      </c>
      <c r="JD65" s="243">
        <v>12.987012987012999</v>
      </c>
      <c r="JE65" s="243">
        <v>26.865671641791</v>
      </c>
      <c r="JF65" s="243">
        <v>4</v>
      </c>
      <c r="JG65" s="243">
        <v>5.4545454545454604</v>
      </c>
      <c r="JH65" s="243">
        <v>13.1147540983607</v>
      </c>
      <c r="JI65" s="243">
        <v>1.3698630136986301</v>
      </c>
      <c r="JJ65" s="243">
        <v>5.1948051948051903</v>
      </c>
      <c r="JK65" s="243">
        <v>5.9701492537313401</v>
      </c>
      <c r="JL65" s="243">
        <v>3.9473684210526301</v>
      </c>
      <c r="JM65" s="243">
        <v>5.4545454545454604</v>
      </c>
      <c r="JN65" s="243">
        <v>6.5573770491803298</v>
      </c>
      <c r="JO65" s="219">
        <v>1.3698630136986301</v>
      </c>
      <c r="JP65" s="219">
        <v>12.987012987012999</v>
      </c>
      <c r="JQ65" s="219">
        <v>34.328358208955201</v>
      </c>
      <c r="JR65" s="219">
        <v>9.2105263157894708</v>
      </c>
      <c r="JS65" s="219">
        <v>9.0909090909090899</v>
      </c>
      <c r="JT65" s="219">
        <v>15.254237288135601</v>
      </c>
      <c r="JU65" s="219">
        <v>1.3698630136986301</v>
      </c>
      <c r="JV65" s="219">
        <v>14.285714285714301</v>
      </c>
      <c r="JW65" s="219">
        <v>20.8955223880597</v>
      </c>
      <c r="JX65" s="219">
        <v>6.5789473684210504</v>
      </c>
      <c r="JY65" s="219">
        <v>9.0909090909090899</v>
      </c>
      <c r="JZ65" s="219">
        <v>8.3333333333333393</v>
      </c>
      <c r="KA65" s="219">
        <v>1.3698630136986301</v>
      </c>
      <c r="KB65" s="219">
        <v>1.2987012987013</v>
      </c>
      <c r="KC65" s="219">
        <v>0</v>
      </c>
      <c r="KD65" s="219">
        <v>4</v>
      </c>
      <c r="KE65" s="219">
        <v>0</v>
      </c>
      <c r="KF65" s="219">
        <v>1.6949152542372901</v>
      </c>
      <c r="KG65" s="219">
        <v>1.3698630136986301</v>
      </c>
      <c r="KH65" s="219">
        <v>0</v>
      </c>
      <c r="KI65" s="219">
        <v>1.4925373134328399</v>
      </c>
      <c r="KJ65" s="219">
        <v>0</v>
      </c>
      <c r="KK65" s="219">
        <v>1.8181818181818199</v>
      </c>
      <c r="KL65" s="219">
        <v>1.6949152542372901</v>
      </c>
      <c r="KM65" s="219">
        <v>1.3698630136986301</v>
      </c>
      <c r="KN65" s="219">
        <v>0</v>
      </c>
      <c r="KO65" s="219">
        <v>4.4776119402985097</v>
      </c>
      <c r="KP65" s="219">
        <v>0</v>
      </c>
      <c r="KQ65" s="219">
        <v>0</v>
      </c>
      <c r="KR65" s="219">
        <v>1.6949152542372901</v>
      </c>
      <c r="KS65" s="219">
        <v>0</v>
      </c>
      <c r="KT65" s="219">
        <v>0</v>
      </c>
      <c r="KU65" s="219">
        <v>2.98507462686567</v>
      </c>
      <c r="KV65" s="219">
        <v>0</v>
      </c>
      <c r="KW65" s="219">
        <v>0</v>
      </c>
      <c r="KX65" s="219">
        <v>1.6949152542372901</v>
      </c>
      <c r="KY65" s="219">
        <v>0</v>
      </c>
      <c r="KZ65" s="219">
        <v>0</v>
      </c>
      <c r="LA65" s="219">
        <v>0</v>
      </c>
      <c r="LB65" s="219">
        <v>0</v>
      </c>
      <c r="LC65" s="219">
        <v>0</v>
      </c>
      <c r="LD65" s="219">
        <v>0</v>
      </c>
      <c r="LE65" s="219">
        <v>1.3698630136986301</v>
      </c>
      <c r="LF65" s="219">
        <v>0</v>
      </c>
      <c r="LG65" s="219">
        <v>0</v>
      </c>
      <c r="LH65" s="219">
        <v>0</v>
      </c>
      <c r="LI65" s="219">
        <v>1.8181818181818199</v>
      </c>
      <c r="LJ65" s="219">
        <v>0</v>
      </c>
      <c r="LK65" s="219">
        <v>0</v>
      </c>
      <c r="LL65" s="219">
        <v>0</v>
      </c>
      <c r="LM65" s="219">
        <v>1.4925373134328399</v>
      </c>
      <c r="LN65" s="219">
        <v>0</v>
      </c>
      <c r="LO65" s="219">
        <v>0</v>
      </c>
      <c r="LP65" s="219">
        <v>5.0847457627118704</v>
      </c>
      <c r="LQ65" s="219">
        <v>0</v>
      </c>
      <c r="LR65" s="219">
        <v>1.2987012987013</v>
      </c>
      <c r="LS65" s="219">
        <v>4.4776119402985097</v>
      </c>
      <c r="LT65" s="219">
        <v>0</v>
      </c>
      <c r="LU65" s="219">
        <v>1.8518518518518501</v>
      </c>
      <c r="LV65" s="219">
        <v>3.3898305084745801</v>
      </c>
      <c r="LW65" s="219">
        <v>1.3698630136986301</v>
      </c>
      <c r="LX65" s="219">
        <v>1.2987012987013</v>
      </c>
      <c r="LY65" s="219">
        <v>2.98507462686567</v>
      </c>
      <c r="LZ65" s="219">
        <v>1.3333333333333299</v>
      </c>
      <c r="MA65" s="219">
        <v>1.8518518518518501</v>
      </c>
      <c r="MB65" s="219">
        <v>5.0847457627118704</v>
      </c>
      <c r="MC65" s="219">
        <v>1.3698630136986301</v>
      </c>
      <c r="MD65" s="219">
        <v>0</v>
      </c>
      <c r="ME65" s="219">
        <v>2.98507462686567</v>
      </c>
      <c r="MF65" s="219">
        <v>0</v>
      </c>
      <c r="MG65" s="219">
        <v>1.88679245283019</v>
      </c>
      <c r="MH65" s="219">
        <v>5.0847457627118597</v>
      </c>
      <c r="MI65" s="190" t="str">
        <f t="shared" ref="MI65:MR74" si="89">"--"</f>
        <v>--</v>
      </c>
      <c r="MJ65" s="190" t="str">
        <f t="shared" si="89"/>
        <v>--</v>
      </c>
      <c r="MK65" s="190" t="str">
        <f t="shared" si="89"/>
        <v>--</v>
      </c>
      <c r="ML65" s="190" t="str">
        <f t="shared" si="89"/>
        <v>--</v>
      </c>
      <c r="MM65" s="190" t="str">
        <f t="shared" si="89"/>
        <v>--</v>
      </c>
      <c r="MN65" s="190" t="str">
        <f t="shared" si="89"/>
        <v>--</v>
      </c>
      <c r="MO65" s="190" t="str">
        <f t="shared" si="89"/>
        <v>--</v>
      </c>
      <c r="MP65" s="190" t="str">
        <f t="shared" si="89"/>
        <v>--</v>
      </c>
      <c r="MQ65" s="190" t="str">
        <f t="shared" si="89"/>
        <v>--</v>
      </c>
      <c r="MR65" s="190" t="str">
        <f t="shared" si="89"/>
        <v>--</v>
      </c>
      <c r="MS65" s="190" t="str">
        <f t="shared" ref="MS65:NB74" si="90">"--"</f>
        <v>--</v>
      </c>
      <c r="MT65" s="190" t="str">
        <f t="shared" si="90"/>
        <v>--</v>
      </c>
      <c r="MU65" s="190" t="str">
        <f t="shared" si="90"/>
        <v>--</v>
      </c>
      <c r="MV65" s="190" t="str">
        <f t="shared" si="90"/>
        <v>--</v>
      </c>
      <c r="MW65" s="190" t="str">
        <f t="shared" si="90"/>
        <v>--</v>
      </c>
      <c r="MX65" s="190" t="str">
        <f t="shared" si="90"/>
        <v>--</v>
      </c>
      <c r="MY65" s="190" t="str">
        <f t="shared" si="90"/>
        <v>--</v>
      </c>
      <c r="MZ65" s="190" t="str">
        <f t="shared" si="90"/>
        <v>--</v>
      </c>
      <c r="NA65" s="190" t="str">
        <f t="shared" si="90"/>
        <v>--</v>
      </c>
      <c r="NB65" s="190" t="str">
        <f t="shared" si="90"/>
        <v>--</v>
      </c>
      <c r="NC65" s="190" t="str">
        <f t="shared" ref="NC65:NJ74" si="91">"--"</f>
        <v>--</v>
      </c>
      <c r="ND65" s="190" t="str">
        <f t="shared" si="91"/>
        <v>--</v>
      </c>
      <c r="NE65" s="190" t="str">
        <f t="shared" si="91"/>
        <v>--</v>
      </c>
      <c r="NF65" s="190" t="str">
        <f t="shared" si="91"/>
        <v>--</v>
      </c>
      <c r="NG65" s="190" t="str">
        <f t="shared" si="91"/>
        <v>--</v>
      </c>
      <c r="NH65" s="190" t="str">
        <f t="shared" si="91"/>
        <v>--</v>
      </c>
      <c r="NI65" s="190" t="str">
        <f t="shared" si="91"/>
        <v>--</v>
      </c>
      <c r="NJ65" s="190" t="str">
        <f t="shared" si="91"/>
        <v>--</v>
      </c>
      <c r="NL65" s="378" t="str">
        <f t="shared" si="4"/>
        <v>--</v>
      </c>
      <c r="NM65" s="381">
        <v>6.153846153846156</v>
      </c>
      <c r="NN65" s="381">
        <v>6.1538461538461533</v>
      </c>
      <c r="NO65" s="381">
        <v>4.8387096774193541</v>
      </c>
      <c r="NP65" s="378" t="str">
        <f t="shared" si="5"/>
        <v>--</v>
      </c>
      <c r="NQ65" s="381">
        <v>1.4925373134328359</v>
      </c>
      <c r="NR65" s="378" t="str">
        <f t="shared" si="6"/>
        <v>--</v>
      </c>
      <c r="NS65" s="381">
        <v>7.7777777777777768</v>
      </c>
      <c r="NT65" s="378" t="str">
        <f t="shared" si="7"/>
        <v>--</v>
      </c>
      <c r="NU65" s="381">
        <v>13.414634146341463</v>
      </c>
      <c r="NV65" s="378" t="str">
        <f t="shared" si="8"/>
        <v>--</v>
      </c>
      <c r="NW65" s="381">
        <v>0</v>
      </c>
      <c r="NX65" s="378" t="str">
        <f t="shared" si="9"/>
        <v>--</v>
      </c>
      <c r="NY65" s="381">
        <v>2.6315789473684208</v>
      </c>
      <c r="NZ65" s="378" t="str">
        <f t="shared" si="10"/>
        <v>--</v>
      </c>
      <c r="OA65" s="381">
        <v>26.027397260273965</v>
      </c>
      <c r="OB65" s="378" t="str">
        <f t="shared" si="11"/>
        <v>--</v>
      </c>
      <c r="OC65" s="378" t="str">
        <f t="shared" si="11"/>
        <v>--</v>
      </c>
      <c r="OD65" s="381">
        <v>1.3698630136986301</v>
      </c>
      <c r="OE65" s="381">
        <v>5.1948051948051939</v>
      </c>
      <c r="OF65" s="381">
        <v>5.9701492537313428</v>
      </c>
      <c r="OG65" s="378" t="str">
        <f t="shared" si="69"/>
        <v>--</v>
      </c>
      <c r="OH65" s="378" t="str">
        <f t="shared" si="69"/>
        <v>--</v>
      </c>
      <c r="OI65" s="378" t="str">
        <f t="shared" si="69"/>
        <v>--</v>
      </c>
      <c r="OJ65" s="381">
        <v>0</v>
      </c>
      <c r="OK65" s="381">
        <v>3.6363636363636358</v>
      </c>
      <c r="OL65" s="381">
        <v>6.666666666666667</v>
      </c>
      <c r="OM65" s="378" t="str">
        <f t="shared" si="70"/>
        <v>--</v>
      </c>
      <c r="ON65" s="378" t="str">
        <f t="shared" si="70"/>
        <v>--</v>
      </c>
      <c r="OO65" s="378" t="str">
        <f t="shared" si="70"/>
        <v>--</v>
      </c>
      <c r="OP65" s="381">
        <v>0</v>
      </c>
      <c r="OQ65" s="381">
        <v>1.5384615384615383</v>
      </c>
      <c r="OR65" s="381">
        <v>4.761904761904761</v>
      </c>
      <c r="OS65" s="378" t="str">
        <f t="shared" si="71"/>
        <v>--</v>
      </c>
      <c r="OT65" s="378" t="str">
        <f t="shared" si="71"/>
        <v>--</v>
      </c>
      <c r="OU65" s="381">
        <v>1.5384615384615385</v>
      </c>
      <c r="OV65" s="381">
        <v>1.5625</v>
      </c>
      <c r="OW65" s="381">
        <v>4.761904761904761</v>
      </c>
      <c r="OX65" s="378" t="str">
        <f t="shared" si="15"/>
        <v>--</v>
      </c>
      <c r="OY65" s="381">
        <v>3.947368421052631</v>
      </c>
      <c r="OZ65" s="381">
        <v>3.6363636363636362</v>
      </c>
      <c r="PA65" s="381">
        <v>9.8360655737704921</v>
      </c>
      <c r="PB65" s="378" t="str">
        <f t="shared" si="16"/>
        <v>--</v>
      </c>
      <c r="PC65" s="381">
        <v>6.153846153846156</v>
      </c>
      <c r="PD65" s="381">
        <v>16.923076923076923</v>
      </c>
      <c r="PE65" s="381">
        <v>23.809523809523807</v>
      </c>
      <c r="PF65" s="378" t="str">
        <f t="shared" si="17"/>
        <v>--</v>
      </c>
      <c r="PG65" s="381">
        <v>4.761904761904761</v>
      </c>
      <c r="PH65" s="381">
        <v>6.25</v>
      </c>
      <c r="PI65" s="381">
        <v>14.754098360655739</v>
      </c>
      <c r="PJ65" s="378" t="str">
        <f t="shared" si="18"/>
        <v>--</v>
      </c>
      <c r="PK65" s="381">
        <v>4.6153846153846141</v>
      </c>
      <c r="PL65" s="381">
        <v>3.125</v>
      </c>
      <c r="PM65" s="381">
        <v>8.3333333333333339</v>
      </c>
      <c r="PN65" s="378" t="str">
        <f t="shared" si="19"/>
        <v>--</v>
      </c>
      <c r="PO65" s="381">
        <v>3.0769230769230771</v>
      </c>
      <c r="PP65" s="381">
        <v>0</v>
      </c>
      <c r="PQ65" s="381">
        <v>3.2786885245901636</v>
      </c>
      <c r="PR65" s="378" t="str">
        <f t="shared" si="20"/>
        <v>--</v>
      </c>
      <c r="PS65" s="381">
        <v>0</v>
      </c>
      <c r="PT65" s="381">
        <v>1.6129032258064513</v>
      </c>
      <c r="PU65" s="381">
        <v>6.5573770491803272</v>
      </c>
      <c r="PV65" s="378" t="str">
        <f t="shared" si="21"/>
        <v>--</v>
      </c>
      <c r="PW65" s="381">
        <v>1.5384615384615383</v>
      </c>
      <c r="PX65" s="381">
        <v>3.2258064516129026</v>
      </c>
      <c r="PY65" s="381">
        <v>3.333333333333333</v>
      </c>
      <c r="PZ65" s="378" t="str">
        <f t="shared" si="22"/>
        <v>--</v>
      </c>
      <c r="QA65" s="381">
        <v>0</v>
      </c>
      <c r="QB65" s="381">
        <v>1.6129032258064513</v>
      </c>
      <c r="QC65" s="381">
        <v>3.333333333333333</v>
      </c>
      <c r="QD65" s="378" t="str">
        <f t="shared" si="23"/>
        <v>--</v>
      </c>
      <c r="QE65" s="381">
        <v>0</v>
      </c>
      <c r="QF65" s="381">
        <v>1.6129032258064513</v>
      </c>
      <c r="QG65" s="381">
        <v>0</v>
      </c>
      <c r="QH65" s="378" t="str">
        <f t="shared" si="24"/>
        <v>--</v>
      </c>
      <c r="QI65" s="381">
        <v>1.5384615384615385</v>
      </c>
      <c r="QJ65" s="381">
        <v>1.6393442622950816</v>
      </c>
      <c r="QK65" s="381">
        <v>1.6666666666666665</v>
      </c>
    </row>
    <row r="66" spans="1:453" ht="21" customHeight="1" x14ac:dyDescent="0.25">
      <c r="A66" s="114">
        <v>62</v>
      </c>
      <c r="B66" s="93" t="s">
        <v>62</v>
      </c>
      <c r="C66" s="189">
        <v>7.056367432150302</v>
      </c>
      <c r="D66" s="189">
        <v>31.531744158602809</v>
      </c>
      <c r="E66" s="189">
        <v>38.15530153724869</v>
      </c>
      <c r="F66" s="189">
        <v>3.5219268348102597</v>
      </c>
      <c r="G66" s="189">
        <v>16.86411149825781</v>
      </c>
      <c r="H66" s="189">
        <v>31.618195376584769</v>
      </c>
      <c r="I66" s="189">
        <v>3.0376940133037666</v>
      </c>
      <c r="J66" s="189">
        <v>13.300852618757636</v>
      </c>
      <c r="K66" s="189">
        <v>23.49747964327258</v>
      </c>
      <c r="L66" s="189">
        <v>2.0998023715415073</v>
      </c>
      <c r="M66" s="190">
        <v>10.716981132075473</v>
      </c>
      <c r="N66" s="190">
        <v>20.963070238957279</v>
      </c>
      <c r="O66" s="190">
        <v>1.7822868110775971</v>
      </c>
      <c r="P66" s="190">
        <v>9.9329205366357201</v>
      </c>
      <c r="Q66" s="190">
        <v>17.625169147496617</v>
      </c>
      <c r="R66" s="190" t="s">
        <v>286</v>
      </c>
      <c r="S66" s="190" t="s">
        <v>286</v>
      </c>
      <c r="T66" s="190" t="s">
        <v>286</v>
      </c>
      <c r="U66" s="190">
        <v>3.9954597048808114</v>
      </c>
      <c r="V66" s="190">
        <v>16.794961511546564</v>
      </c>
      <c r="W66" s="190">
        <v>32.16155572176519</v>
      </c>
      <c r="X66" s="190">
        <v>3.4742199601681887</v>
      </c>
      <c r="Y66" s="190">
        <v>14.000486973459946</v>
      </c>
      <c r="Z66" s="190">
        <v>24.260124610591888</v>
      </c>
      <c r="AA66" s="190">
        <v>2.5338253382533815</v>
      </c>
      <c r="AB66" s="132">
        <v>12.227722772277266</v>
      </c>
      <c r="AC66" s="132">
        <v>22.883787661406011</v>
      </c>
      <c r="AD66" s="132">
        <v>2.4277141298417924</v>
      </c>
      <c r="AE66" s="132">
        <v>11.113936927772128</v>
      </c>
      <c r="AF66" s="190">
        <v>18.873617163928937</v>
      </c>
      <c r="AG66" s="189">
        <v>1.2526096033402938</v>
      </c>
      <c r="AH66" s="189">
        <v>8.0717488789237741</v>
      </c>
      <c r="AI66" s="191">
        <v>14.07173827355145</v>
      </c>
      <c r="AJ66" s="191">
        <v>0.72710747557373534</v>
      </c>
      <c r="AK66" s="190">
        <v>4.1579558652729416</v>
      </c>
      <c r="AL66" s="190">
        <v>10.924683072334064</v>
      </c>
      <c r="AM66" s="190">
        <v>0.79822616407982294</v>
      </c>
      <c r="AN66" s="190">
        <v>2.9232643118148576</v>
      </c>
      <c r="AO66" s="190">
        <v>6.3590538968592556</v>
      </c>
      <c r="AP66" s="190">
        <v>0.12351778656126496</v>
      </c>
      <c r="AQ66" s="190">
        <v>1.8113207547169785</v>
      </c>
      <c r="AR66" s="190">
        <v>4.0550325850832794</v>
      </c>
      <c r="AS66" s="190">
        <v>0.16451878256100949</v>
      </c>
      <c r="AT66" s="190">
        <v>1.6253869969040273</v>
      </c>
      <c r="AU66" s="190">
        <v>3.7212449255751037</v>
      </c>
      <c r="AV66" s="190" t="s">
        <v>286</v>
      </c>
      <c r="AW66" s="190" t="s">
        <v>286</v>
      </c>
      <c r="AX66" s="132" t="s">
        <v>286</v>
      </c>
      <c r="AY66" s="132" t="s">
        <v>286</v>
      </c>
      <c r="AZ66" s="132" t="s">
        <v>286</v>
      </c>
      <c r="BA66" s="132" t="s">
        <v>286</v>
      </c>
      <c r="BB66" s="190" t="s">
        <v>286</v>
      </c>
      <c r="BC66" s="132" t="s">
        <v>286</v>
      </c>
      <c r="BD66" s="132" t="s">
        <v>286</v>
      </c>
      <c r="BE66" s="132">
        <v>0.69410014873574633</v>
      </c>
      <c r="BF66" s="132">
        <v>2.9865604778496766</v>
      </c>
      <c r="BG66" s="190">
        <v>7.7254761049227589</v>
      </c>
      <c r="BH66" s="132">
        <v>0.87647219939742571</v>
      </c>
      <c r="BI66" s="132">
        <v>3.4553365753775345</v>
      </c>
      <c r="BJ66" s="132">
        <v>7.493279569892481</v>
      </c>
      <c r="BK66" s="132">
        <v>3.9840637450199083</v>
      </c>
      <c r="BL66" s="190">
        <v>27.553034040453831</v>
      </c>
      <c r="BM66" s="132">
        <v>34.566897112647382</v>
      </c>
      <c r="BN66" s="192">
        <v>2.43843553838725</v>
      </c>
      <c r="BO66" s="192">
        <v>20.161290322580669</v>
      </c>
      <c r="BP66" s="192">
        <v>31.747873163186533</v>
      </c>
      <c r="BQ66" s="190">
        <v>2.5115207373271815</v>
      </c>
      <c r="BR66" s="132">
        <v>18.373812038014773</v>
      </c>
      <c r="BS66" s="132">
        <v>27.631578947368439</v>
      </c>
      <c r="BT66" s="132">
        <v>2.3377269335986086</v>
      </c>
      <c r="BU66" s="190">
        <v>16.745036572622844</v>
      </c>
      <c r="BV66" s="132">
        <v>32.436417250276335</v>
      </c>
      <c r="BW66" s="132">
        <v>2.4282560706401779</v>
      </c>
      <c r="BX66" s="132">
        <v>18.57410881801124</v>
      </c>
      <c r="BY66" s="190">
        <v>31.020267949158349</v>
      </c>
      <c r="BZ66" s="132">
        <v>2.4568393094289571</v>
      </c>
      <c r="CA66" s="132">
        <v>19.511593487913185</v>
      </c>
      <c r="CB66" s="132">
        <v>22.366815778771862</v>
      </c>
      <c r="CC66" s="190">
        <v>1.7382906808305179</v>
      </c>
      <c r="CD66" s="132">
        <v>14.087701612903224</v>
      </c>
      <c r="CE66" s="132">
        <v>21.500386697602544</v>
      </c>
      <c r="CF66" s="132">
        <v>1.8433179723502282</v>
      </c>
      <c r="CG66" s="190">
        <v>12.777191129883835</v>
      </c>
      <c r="CH66" s="132">
        <v>19.657097288676276</v>
      </c>
      <c r="CI66" s="132">
        <v>1.318736003981092</v>
      </c>
      <c r="CJ66" s="132">
        <v>12.310507056978588</v>
      </c>
      <c r="CK66" s="132">
        <v>20.901033973412076</v>
      </c>
      <c r="CL66" s="132">
        <v>1.324868893182449</v>
      </c>
      <c r="CM66" s="132">
        <v>12.748789671866575</v>
      </c>
      <c r="CN66" s="132">
        <v>21.583476764199613</v>
      </c>
      <c r="CO66" s="132">
        <v>4.6761800219539014</v>
      </c>
      <c r="CP66" s="190">
        <v>6.1014457240872302</v>
      </c>
      <c r="CQ66" s="132">
        <v>3.1604538087520249</v>
      </c>
      <c r="CR66" s="132">
        <v>3.1039461020211689</v>
      </c>
      <c r="CS66" s="192">
        <v>4.0489877530617324</v>
      </c>
      <c r="CT66" s="192">
        <v>3.3448673587081843</v>
      </c>
      <c r="CU66" s="190">
        <v>3.3040665434380805</v>
      </c>
      <c r="CV66" s="132">
        <v>4.8698788971914562</v>
      </c>
      <c r="CW66" s="132">
        <v>3.0579825258141349</v>
      </c>
      <c r="CX66" s="192">
        <v>2.8314028314028326</v>
      </c>
      <c r="CY66" s="192">
        <v>3.2355360570331801</v>
      </c>
      <c r="CZ66" s="190">
        <v>2.3114816218264558</v>
      </c>
      <c r="DA66" s="132">
        <v>2.6949541284403633</v>
      </c>
      <c r="DB66" s="132">
        <v>3.0575035063113636</v>
      </c>
      <c r="DC66" s="192">
        <v>2.502643637645404</v>
      </c>
      <c r="DD66" s="192" t="s">
        <v>286</v>
      </c>
      <c r="DE66" s="190">
        <v>6.2730627306273217</v>
      </c>
      <c r="DF66" s="132">
        <v>8.4312930685042495</v>
      </c>
      <c r="DG66" s="132" t="s">
        <v>286</v>
      </c>
      <c r="DH66" s="192">
        <v>4.5795795795795824</v>
      </c>
      <c r="DI66" s="192">
        <v>8.166409861325107</v>
      </c>
      <c r="DJ66" s="190" t="s">
        <v>286</v>
      </c>
      <c r="DK66" s="132">
        <v>3.719969000258339</v>
      </c>
      <c r="DL66" s="132">
        <v>4.9323786793953879</v>
      </c>
      <c r="DM66" s="132" t="s">
        <v>286</v>
      </c>
      <c r="DN66" s="132">
        <v>2.7182866556836851</v>
      </c>
      <c r="DO66" s="190">
        <v>4.9658832448824874</v>
      </c>
      <c r="DP66" s="132" t="s">
        <v>286</v>
      </c>
      <c r="DQ66" s="132">
        <v>2.6662924501824308</v>
      </c>
      <c r="DR66" s="132">
        <v>4.3048694424841276</v>
      </c>
      <c r="DS66" s="132" t="s">
        <v>286</v>
      </c>
      <c r="DT66" s="190" t="s">
        <v>286</v>
      </c>
      <c r="DU66" s="194" t="s">
        <v>286</v>
      </c>
      <c r="DV66" s="194" t="s">
        <v>286</v>
      </c>
      <c r="DW66" s="192">
        <v>5.1051051051051068</v>
      </c>
      <c r="DX66" s="194">
        <v>9.9307159353348649</v>
      </c>
      <c r="DY66" s="190" t="s">
        <v>286</v>
      </c>
      <c r="DZ66" s="190">
        <v>3.6683027641436357</v>
      </c>
      <c r="EA66" s="190">
        <v>4.1782729805013927</v>
      </c>
      <c r="EB66" s="190" t="s">
        <v>286</v>
      </c>
      <c r="EC66" s="190">
        <v>2.9613380860981531</v>
      </c>
      <c r="ED66" s="190">
        <v>5.1612903225806512</v>
      </c>
      <c r="EE66" s="190" t="s">
        <v>286</v>
      </c>
      <c r="EF66" s="190">
        <v>3.0337078651685365</v>
      </c>
      <c r="EG66" s="190">
        <v>5.9738423471191169</v>
      </c>
      <c r="EH66" s="190" t="s">
        <v>286</v>
      </c>
      <c r="EI66" s="190">
        <v>6.1822660098522313</v>
      </c>
      <c r="EJ66" s="190">
        <v>5.6841250507511152</v>
      </c>
      <c r="EK66" s="190" t="s">
        <v>286</v>
      </c>
      <c r="EL66" s="132">
        <v>3.5096515417397858</v>
      </c>
      <c r="EM66" s="132">
        <v>5.9367771781033092</v>
      </c>
      <c r="EN66" s="132" t="s">
        <v>286</v>
      </c>
      <c r="EO66" s="132">
        <v>3.6203775536591629</v>
      </c>
      <c r="EP66" s="190">
        <v>5.2149681528662262</v>
      </c>
      <c r="EQ66" s="132" t="s">
        <v>286</v>
      </c>
      <c r="ER66" s="132">
        <v>2.7495188342040113</v>
      </c>
      <c r="ES66" s="132">
        <v>4.9734244495064628</v>
      </c>
      <c r="ET66" s="132" t="s">
        <v>286</v>
      </c>
      <c r="EU66" s="190">
        <v>1.7440225035161769</v>
      </c>
      <c r="EV66" s="132">
        <v>2.9692470837751848</v>
      </c>
      <c r="EW66" s="132" t="s">
        <v>286</v>
      </c>
      <c r="EX66" s="132">
        <v>3.8822947576656803</v>
      </c>
      <c r="EY66" s="132">
        <v>2.6829268292682853</v>
      </c>
      <c r="EZ66" s="190" t="s">
        <v>286</v>
      </c>
      <c r="FA66" s="132">
        <v>2.4843161856963611</v>
      </c>
      <c r="FB66" s="132">
        <v>3.2843894899536417</v>
      </c>
      <c r="FC66" s="132" t="s">
        <v>286</v>
      </c>
      <c r="FD66" s="132">
        <v>2.8274967574578413</v>
      </c>
      <c r="FE66" s="190">
        <v>3.0278884462151447</v>
      </c>
      <c r="FF66" s="132" t="s">
        <v>286</v>
      </c>
      <c r="FG66" s="132">
        <v>1.5685195376995082</v>
      </c>
      <c r="FH66" s="132">
        <v>1.4052411697683247</v>
      </c>
      <c r="FI66" s="132" t="s">
        <v>286</v>
      </c>
      <c r="FJ66" s="190">
        <v>1.3243167089320911</v>
      </c>
      <c r="FK66" s="132">
        <v>1.522662889518412</v>
      </c>
      <c r="FL66" s="132" t="s">
        <v>286</v>
      </c>
      <c r="FM66" s="132" t="s">
        <v>286</v>
      </c>
      <c r="FN66" s="132" t="s">
        <v>286</v>
      </c>
      <c r="FO66" s="190" t="s">
        <v>286</v>
      </c>
      <c r="FP66" s="132">
        <v>4.7153248056182582</v>
      </c>
      <c r="FQ66" s="132">
        <v>6.2837316885119554</v>
      </c>
      <c r="FR66" s="132" t="s">
        <v>286</v>
      </c>
      <c r="FS66" s="132">
        <v>4.5831175556706318</v>
      </c>
      <c r="FT66" s="190">
        <v>5.3742038216560513</v>
      </c>
      <c r="FU66" s="132" t="s">
        <v>286</v>
      </c>
      <c r="FV66" s="132">
        <v>1.7321968655485283</v>
      </c>
      <c r="FW66" s="132">
        <v>2.3176291793313153</v>
      </c>
      <c r="FX66" s="132" t="s">
        <v>286</v>
      </c>
      <c r="FY66" s="190">
        <v>1.3224535734383807</v>
      </c>
      <c r="FZ66" s="132">
        <v>1.8400566171266801</v>
      </c>
      <c r="GA66" s="132" t="s">
        <v>286</v>
      </c>
      <c r="GB66" s="132" t="s">
        <v>286</v>
      </c>
      <c r="GC66" s="132" t="s">
        <v>286</v>
      </c>
      <c r="GD66" s="190" t="s">
        <v>286</v>
      </c>
      <c r="GE66" s="132" t="s">
        <v>286</v>
      </c>
      <c r="GF66" s="132" t="s">
        <v>286</v>
      </c>
      <c r="GG66" s="132" t="s">
        <v>286</v>
      </c>
      <c r="GH66" s="132" t="s">
        <v>286</v>
      </c>
      <c r="GI66" s="190" t="s">
        <v>286</v>
      </c>
      <c r="GJ66" s="132" t="s">
        <v>286</v>
      </c>
      <c r="GK66" s="132">
        <v>2.7800715661987323</v>
      </c>
      <c r="GL66" s="132">
        <v>3.0406689471683692</v>
      </c>
      <c r="GM66" s="197" t="s">
        <v>286</v>
      </c>
      <c r="GN66" s="190">
        <v>3.0977189524077722</v>
      </c>
      <c r="GO66" s="132">
        <v>2.6520509193776531</v>
      </c>
      <c r="GP66" s="132" t="s">
        <v>286</v>
      </c>
      <c r="GQ66" s="132" t="s">
        <v>286</v>
      </c>
      <c r="GR66" s="132" t="s">
        <v>286</v>
      </c>
      <c r="GS66" s="190" t="s">
        <v>286</v>
      </c>
      <c r="GT66" s="132" t="s">
        <v>286</v>
      </c>
      <c r="GU66" s="132" t="s">
        <v>286</v>
      </c>
      <c r="GV66" s="132" t="s">
        <v>286</v>
      </c>
      <c r="GW66" s="132" t="s">
        <v>286</v>
      </c>
      <c r="GX66" s="190" t="s">
        <v>286</v>
      </c>
      <c r="GY66" s="190" t="s">
        <v>286</v>
      </c>
      <c r="GZ66" s="190">
        <v>3.5459043430456245</v>
      </c>
      <c r="HA66" s="190">
        <v>5.2491441612780525</v>
      </c>
      <c r="HB66" s="190" t="s">
        <v>286</v>
      </c>
      <c r="HC66" s="190">
        <v>3.8299070684314227</v>
      </c>
      <c r="HD66" s="190">
        <v>5.1699716713880948</v>
      </c>
      <c r="HE66" s="190" t="s">
        <v>286</v>
      </c>
      <c r="HF66" s="190" t="s">
        <v>286</v>
      </c>
      <c r="HG66" s="190" t="s">
        <v>286</v>
      </c>
      <c r="HH66" s="190" t="s">
        <v>286</v>
      </c>
      <c r="HI66" s="190" t="s">
        <v>286</v>
      </c>
      <c r="HJ66" s="190" t="s">
        <v>286</v>
      </c>
      <c r="HK66" s="190" t="s">
        <v>286</v>
      </c>
      <c r="HL66" s="132" t="s">
        <v>286</v>
      </c>
      <c r="HM66" s="132" t="s">
        <v>286</v>
      </c>
      <c r="HN66" s="132" t="s">
        <v>286</v>
      </c>
      <c r="HO66" s="132">
        <v>3.4350096180269283</v>
      </c>
      <c r="HP66" s="190">
        <v>6.838905775075995</v>
      </c>
      <c r="HQ66" s="132" t="s">
        <v>286</v>
      </c>
      <c r="HR66" s="132">
        <v>3.6891016615038073</v>
      </c>
      <c r="HS66" s="132">
        <v>6.6147859922178913</v>
      </c>
      <c r="HT66" s="196" t="s">
        <v>286</v>
      </c>
      <c r="HU66" s="190">
        <v>3.9792387543252512</v>
      </c>
      <c r="HV66" s="192">
        <v>2.8443722064201555</v>
      </c>
      <c r="HW66" s="192" t="s">
        <v>286</v>
      </c>
      <c r="HX66" s="192">
        <v>3.5184719778838938</v>
      </c>
      <c r="HY66" s="192">
        <v>4.9420849420849491</v>
      </c>
      <c r="HZ66" s="192" t="s">
        <v>286</v>
      </c>
      <c r="IA66" s="192">
        <v>3.4285714285714288</v>
      </c>
      <c r="IB66" s="192">
        <v>5.3365193150139492</v>
      </c>
      <c r="IC66" s="192" t="s">
        <v>286</v>
      </c>
      <c r="ID66" s="192">
        <v>2.0621391256530099</v>
      </c>
      <c r="IE66" s="192">
        <v>2.7355623100303972</v>
      </c>
      <c r="IF66" s="192" t="s">
        <v>286</v>
      </c>
      <c r="IG66" s="192">
        <v>1.8857303687025055</v>
      </c>
      <c r="IH66" s="192">
        <v>3.0388692579505308</v>
      </c>
      <c r="II66" s="192">
        <v>3.0169566174851328</v>
      </c>
      <c r="IJ66" s="192">
        <v>9.3966369930761555</v>
      </c>
      <c r="IK66" s="192">
        <v>6.8264932954083619</v>
      </c>
      <c r="IL66" s="192">
        <v>2.122015915119364</v>
      </c>
      <c r="IM66" s="192">
        <v>6.1824579039959771</v>
      </c>
      <c r="IN66" s="192">
        <v>8.841698841698804</v>
      </c>
      <c r="IO66" s="192">
        <v>2.0101663585951921</v>
      </c>
      <c r="IP66" s="192">
        <v>7.4429460580912759</v>
      </c>
      <c r="IQ66" s="192">
        <v>10.195141377937089</v>
      </c>
      <c r="IR66" s="192">
        <v>1.2638638122259476</v>
      </c>
      <c r="IS66" s="192" t="s">
        <v>286</v>
      </c>
      <c r="IT66" s="192" t="s">
        <v>286</v>
      </c>
      <c r="IU66" s="192">
        <v>1.2636415852958085</v>
      </c>
      <c r="IV66" s="192" t="s">
        <v>286</v>
      </c>
      <c r="IW66" s="192" t="s">
        <v>286</v>
      </c>
      <c r="IX66" s="192" t="str">
        <f t="shared" si="88"/>
        <v>--</v>
      </c>
      <c r="IY66" s="192" t="str">
        <f t="shared" si="88"/>
        <v>--</v>
      </c>
      <c r="IZ66" s="192" t="str">
        <f t="shared" si="88"/>
        <v>--</v>
      </c>
      <c r="JA66" s="192" t="str">
        <f t="shared" si="88"/>
        <v>--</v>
      </c>
      <c r="JB66" s="192" t="str">
        <f t="shared" si="88"/>
        <v>--</v>
      </c>
      <c r="JC66" s="243">
        <v>4.1609353507565503</v>
      </c>
      <c r="JD66" s="243">
        <v>7.3041538890437501</v>
      </c>
      <c r="JE66" s="243">
        <v>10.243161094224901</v>
      </c>
      <c r="JF66" s="243">
        <v>2.77423469387755</v>
      </c>
      <c r="JG66" s="243">
        <v>2.7826086956521698</v>
      </c>
      <c r="JH66" s="243">
        <v>5.9478371501272296</v>
      </c>
      <c r="JI66" s="243">
        <v>1.8282166264229101</v>
      </c>
      <c r="JJ66" s="243">
        <v>2.3709902370990199</v>
      </c>
      <c r="JK66" s="243">
        <v>3.8520330174258599</v>
      </c>
      <c r="JL66" s="247">
        <v>0.796939751354797</v>
      </c>
      <c r="JM66" s="247">
        <v>0.81632653061224403</v>
      </c>
      <c r="JN66" s="243">
        <v>2.7449728694541999</v>
      </c>
      <c r="JO66" s="219">
        <v>9.9156118143459793</v>
      </c>
      <c r="JP66" s="219">
        <v>17.1888473699339</v>
      </c>
      <c r="JQ66" s="219">
        <v>27.054794520548</v>
      </c>
      <c r="JR66" s="219">
        <v>6.70498084291187</v>
      </c>
      <c r="JS66" s="219">
        <v>10.2322846221699</v>
      </c>
      <c r="JT66" s="219">
        <v>22.861736334405201</v>
      </c>
      <c r="JU66" s="219">
        <v>7.7890324834090103</v>
      </c>
      <c r="JV66" s="219">
        <v>12.539454806312801</v>
      </c>
      <c r="JW66" s="219">
        <v>19.353836595215899</v>
      </c>
      <c r="JX66" s="219">
        <v>5.3503184713375802</v>
      </c>
      <c r="JY66" s="219">
        <v>7.6945668135095397</v>
      </c>
      <c r="JZ66" s="219">
        <v>15.782706525233101</v>
      </c>
      <c r="KA66" s="219">
        <v>1.21820136151917</v>
      </c>
      <c r="KB66" s="219">
        <v>1.47826086956522</v>
      </c>
      <c r="KC66" s="223">
        <v>0.84985835694051004</v>
      </c>
      <c r="KD66" s="219">
        <v>1.93548387096774</v>
      </c>
      <c r="KE66" s="219">
        <v>1.67114294240525</v>
      </c>
      <c r="KF66" s="219">
        <v>1.7498379779650099</v>
      </c>
      <c r="KG66" s="223">
        <v>0.93223377554679199</v>
      </c>
      <c r="KH66" s="219">
        <v>1.44843568945539</v>
      </c>
      <c r="KI66" s="219">
        <v>2.1089077746301501</v>
      </c>
      <c r="KJ66" s="219">
        <v>1.35527589545014</v>
      </c>
      <c r="KK66" s="219">
        <v>1.13466706479546</v>
      </c>
      <c r="KL66" s="219">
        <v>3.2090761750405199</v>
      </c>
      <c r="KM66" s="223">
        <v>0.71736011477761796</v>
      </c>
      <c r="KN66" s="219">
        <v>1.1901306240928899</v>
      </c>
      <c r="KO66" s="219">
        <v>1.92005036197671</v>
      </c>
      <c r="KP66" s="223">
        <v>0.839522118178882</v>
      </c>
      <c r="KQ66" s="223">
        <v>0.80765779240203595</v>
      </c>
      <c r="KR66" s="219">
        <v>1.7532467532467499</v>
      </c>
      <c r="KS66" s="223">
        <v>0.61019382627423002</v>
      </c>
      <c r="KT66" s="219">
        <v>1.2191582002902801</v>
      </c>
      <c r="KU66" s="223">
        <v>0.97730138713745496</v>
      </c>
      <c r="KV66" s="219">
        <v>1.3251454427925</v>
      </c>
      <c r="KW66" s="223">
        <v>0.71748878923766801</v>
      </c>
      <c r="KX66" s="219">
        <v>1.9805194805194799</v>
      </c>
      <c r="KY66" s="223">
        <v>0.46695402298850502</v>
      </c>
      <c r="KZ66" s="223">
        <v>0.63860667634252599</v>
      </c>
      <c r="LA66" s="223">
        <v>0.47303689687795702</v>
      </c>
      <c r="LB66" s="223">
        <v>0.80932340563289196</v>
      </c>
      <c r="LC66" s="223">
        <v>0.59790732436472604</v>
      </c>
      <c r="LD66" s="223">
        <v>0.81353726000651005</v>
      </c>
      <c r="LE66" s="223">
        <v>0.68222621184919197</v>
      </c>
      <c r="LF66" s="223">
        <v>0.75449796865931595</v>
      </c>
      <c r="LG66" s="223">
        <v>0.63071586250394196</v>
      </c>
      <c r="LH66" s="223">
        <v>0.93911917098445497</v>
      </c>
      <c r="LI66" s="223">
        <v>0.65868263473054001</v>
      </c>
      <c r="LJ66" s="219">
        <v>1.0749185667752501</v>
      </c>
      <c r="LK66" s="223">
        <v>0.50468637346791601</v>
      </c>
      <c r="LL66" s="223">
        <v>0.66802207377287204</v>
      </c>
      <c r="LM66" s="223">
        <v>0.85119798234552302</v>
      </c>
      <c r="LN66" s="223">
        <v>0.74554294975688695</v>
      </c>
      <c r="LO66" s="223">
        <v>0.95923261390887404</v>
      </c>
      <c r="LP66" s="219">
        <v>1.3970110461338501</v>
      </c>
      <c r="LQ66" s="223">
        <v>0.82912761355443598</v>
      </c>
      <c r="LR66" s="219">
        <v>1.5679442508710799</v>
      </c>
      <c r="LS66" s="219">
        <v>2.99401197604791</v>
      </c>
      <c r="LT66" s="219">
        <v>1.6866688290626</v>
      </c>
      <c r="LU66" s="219">
        <v>1.8907563025209999</v>
      </c>
      <c r="LV66" s="219">
        <v>4.3266102797657897</v>
      </c>
      <c r="LW66" s="223">
        <v>0.612833453496756</v>
      </c>
      <c r="LX66" s="219">
        <v>1.3941330235259899</v>
      </c>
      <c r="LY66" s="219">
        <v>2.36518448438978</v>
      </c>
      <c r="LZ66" s="219">
        <v>2.3036988968202499</v>
      </c>
      <c r="MA66" s="219">
        <v>2.40168117682378</v>
      </c>
      <c r="MB66" s="219">
        <v>4.7526041666666599</v>
      </c>
      <c r="MC66" s="223">
        <v>0.39653929343907701</v>
      </c>
      <c r="MD66" s="219">
        <v>1.0452961672473899</v>
      </c>
      <c r="ME66" s="219">
        <v>1.3564668769716099</v>
      </c>
      <c r="MF66" s="219">
        <v>1.42810775722168</v>
      </c>
      <c r="MG66" s="219">
        <v>1.80234304595975</v>
      </c>
      <c r="MH66" s="219">
        <v>4.29407937540664</v>
      </c>
      <c r="MI66" s="190" t="str">
        <f t="shared" si="89"/>
        <v>--</v>
      </c>
      <c r="MJ66" s="190" t="str">
        <f t="shared" si="89"/>
        <v>--</v>
      </c>
      <c r="MK66" s="190" t="str">
        <f t="shared" si="89"/>
        <v>--</v>
      </c>
      <c r="ML66" s="190" t="str">
        <f t="shared" si="89"/>
        <v>--</v>
      </c>
      <c r="MM66" s="190" t="str">
        <f t="shared" si="89"/>
        <v>--</v>
      </c>
      <c r="MN66" s="190" t="str">
        <f t="shared" si="89"/>
        <v>--</v>
      </c>
      <c r="MO66" s="190" t="str">
        <f t="shared" si="89"/>
        <v>--</v>
      </c>
      <c r="MP66" s="190" t="str">
        <f t="shared" si="89"/>
        <v>--</v>
      </c>
      <c r="MQ66" s="190" t="str">
        <f t="shared" si="89"/>
        <v>--</v>
      </c>
      <c r="MR66" s="190" t="str">
        <f t="shared" si="89"/>
        <v>--</v>
      </c>
      <c r="MS66" s="190" t="str">
        <f t="shared" si="90"/>
        <v>--</v>
      </c>
      <c r="MT66" s="190" t="str">
        <f t="shared" si="90"/>
        <v>--</v>
      </c>
      <c r="MU66" s="190" t="str">
        <f t="shared" si="90"/>
        <v>--</v>
      </c>
      <c r="MV66" s="190" t="str">
        <f t="shared" si="90"/>
        <v>--</v>
      </c>
      <c r="MW66" s="190" t="str">
        <f t="shared" si="90"/>
        <v>--</v>
      </c>
      <c r="MX66" s="190" t="str">
        <f t="shared" si="90"/>
        <v>--</v>
      </c>
      <c r="MY66" s="190" t="str">
        <f t="shared" si="90"/>
        <v>--</v>
      </c>
      <c r="MZ66" s="190" t="str">
        <f t="shared" si="90"/>
        <v>--</v>
      </c>
      <c r="NA66" s="190" t="str">
        <f t="shared" si="90"/>
        <v>--</v>
      </c>
      <c r="NB66" s="190" t="str">
        <f t="shared" si="90"/>
        <v>--</v>
      </c>
      <c r="NC66" s="190" t="str">
        <f t="shared" si="91"/>
        <v>--</v>
      </c>
      <c r="ND66" s="190" t="str">
        <f t="shared" si="91"/>
        <v>--</v>
      </c>
      <c r="NE66" s="190" t="str">
        <f t="shared" si="91"/>
        <v>--</v>
      </c>
      <c r="NF66" s="190" t="str">
        <f t="shared" si="91"/>
        <v>--</v>
      </c>
      <c r="NG66" s="190" t="str">
        <f t="shared" si="91"/>
        <v>--</v>
      </c>
      <c r="NH66" s="190" t="str">
        <f t="shared" si="91"/>
        <v>--</v>
      </c>
      <c r="NI66" s="190" t="str">
        <f t="shared" si="91"/>
        <v>--</v>
      </c>
      <c r="NJ66" s="190" t="str">
        <f t="shared" si="91"/>
        <v>--</v>
      </c>
      <c r="NL66" s="378" t="str">
        <f t="shared" si="4"/>
        <v>--</v>
      </c>
      <c r="NM66" s="381">
        <v>2.6315789473684235</v>
      </c>
      <c r="NN66" s="381">
        <v>2.2230595327807099</v>
      </c>
      <c r="NO66" s="381">
        <v>2.4833702882483353</v>
      </c>
      <c r="NP66" s="378" t="str">
        <f t="shared" si="5"/>
        <v>--</v>
      </c>
      <c r="NQ66" s="381">
        <v>1.1127596439169152</v>
      </c>
      <c r="NR66" s="378" t="str">
        <f t="shared" si="6"/>
        <v>--</v>
      </c>
      <c r="NS66" s="381">
        <v>7.787698412698429</v>
      </c>
      <c r="NT66" s="378" t="str">
        <f t="shared" si="7"/>
        <v>--</v>
      </c>
      <c r="NU66" s="381">
        <v>20.064608758076048</v>
      </c>
      <c r="NV66" s="378" t="str">
        <f t="shared" si="8"/>
        <v>--</v>
      </c>
      <c r="NW66" s="381">
        <v>1.2325390304026311</v>
      </c>
      <c r="NX66" s="378" t="str">
        <f t="shared" si="9"/>
        <v>--</v>
      </c>
      <c r="NY66" s="381">
        <v>7.0153061224489726</v>
      </c>
      <c r="NZ66" s="378" t="str">
        <f t="shared" si="10"/>
        <v>--</v>
      </c>
      <c r="OA66" s="381">
        <v>17.977150537634422</v>
      </c>
      <c r="OB66" s="378" t="str">
        <f t="shared" si="11"/>
        <v>--</v>
      </c>
      <c r="OC66" s="378" t="str">
        <f t="shared" si="11"/>
        <v>--</v>
      </c>
      <c r="OD66" s="381">
        <v>3.3828098032447342</v>
      </c>
      <c r="OE66" s="381">
        <v>4.4934412503488614</v>
      </c>
      <c r="OF66" s="381">
        <v>7.5137446548564402</v>
      </c>
      <c r="OG66" s="378" t="str">
        <f t="shared" si="69"/>
        <v>--</v>
      </c>
      <c r="OH66" s="378" t="str">
        <f t="shared" si="69"/>
        <v>--</v>
      </c>
      <c r="OI66" s="378" t="str">
        <f t="shared" si="69"/>
        <v>--</v>
      </c>
      <c r="OJ66" s="381">
        <v>1.3388587822760614</v>
      </c>
      <c r="OK66" s="381">
        <v>1.5647638365691088</v>
      </c>
      <c r="OL66" s="381">
        <v>4.6452433980273531</v>
      </c>
      <c r="OM66" s="378" t="str">
        <f t="shared" si="70"/>
        <v>--</v>
      </c>
      <c r="ON66" s="378" t="str">
        <f t="shared" si="70"/>
        <v>--</v>
      </c>
      <c r="OO66" s="378" t="str">
        <f t="shared" si="70"/>
        <v>--</v>
      </c>
      <c r="OP66" s="381">
        <v>1.404310907903332</v>
      </c>
      <c r="OQ66" s="381">
        <v>1.6257088846880938</v>
      </c>
      <c r="OR66" s="381">
        <v>1.3333333333333337</v>
      </c>
      <c r="OS66" s="378" t="str">
        <f t="shared" si="71"/>
        <v>--</v>
      </c>
      <c r="OT66" s="378" t="str">
        <f t="shared" si="71"/>
        <v>--</v>
      </c>
      <c r="OU66" s="381">
        <v>1.1768551814318409</v>
      </c>
      <c r="OV66" s="381">
        <v>1.1706948640483386</v>
      </c>
      <c r="OW66" s="381">
        <v>1.2923351158645275</v>
      </c>
      <c r="OX66" s="378" t="str">
        <f t="shared" si="15"/>
        <v>--</v>
      </c>
      <c r="OY66" s="381">
        <v>5.9405940594059361</v>
      </c>
      <c r="OZ66" s="381">
        <v>7.5828006972690316</v>
      </c>
      <c r="PA66" s="381">
        <v>14.896331738437013</v>
      </c>
      <c r="PB66" s="378" t="str">
        <f t="shared" si="16"/>
        <v>--</v>
      </c>
      <c r="PC66" s="381">
        <v>10.771233322486166</v>
      </c>
      <c r="PD66" s="381">
        <v>13.579781214635986</v>
      </c>
      <c r="PE66" s="381">
        <v>21.251109139307914</v>
      </c>
      <c r="PF66" s="378" t="str">
        <f t="shared" si="17"/>
        <v>--</v>
      </c>
      <c r="PG66" s="381">
        <v>6.921797004991685</v>
      </c>
      <c r="PH66" s="381">
        <v>11.179645335389388</v>
      </c>
      <c r="PI66" s="381">
        <v>19.206492335437332</v>
      </c>
      <c r="PJ66" s="378" t="str">
        <f t="shared" si="18"/>
        <v>--</v>
      </c>
      <c r="PK66" s="381">
        <v>5.5081967213114735</v>
      </c>
      <c r="PL66" s="381">
        <v>8.5453854918344323</v>
      </c>
      <c r="PM66" s="381">
        <v>14.832962138084641</v>
      </c>
      <c r="PN66" s="378" t="str">
        <f t="shared" si="19"/>
        <v>--</v>
      </c>
      <c r="PO66" s="381">
        <v>2.6237130521421439</v>
      </c>
      <c r="PP66" s="381">
        <v>1.2765957446808509</v>
      </c>
      <c r="PQ66" s="381">
        <v>0.71588366890380251</v>
      </c>
      <c r="PR66" s="378" t="str">
        <f t="shared" si="20"/>
        <v>--</v>
      </c>
      <c r="PS66" s="381">
        <v>1.1635638297872346</v>
      </c>
      <c r="PT66" s="381">
        <v>1.7361111111111098</v>
      </c>
      <c r="PU66" s="381">
        <v>2.1038495971351852</v>
      </c>
      <c r="PV66" s="378" t="str">
        <f t="shared" si="21"/>
        <v>--</v>
      </c>
      <c r="PW66" s="381">
        <v>1.1003667889296471</v>
      </c>
      <c r="PX66" s="381">
        <v>1.2765957446808478</v>
      </c>
      <c r="PY66" s="381">
        <v>0.93959731543624159</v>
      </c>
      <c r="PZ66" s="378" t="str">
        <f t="shared" si="22"/>
        <v>--</v>
      </c>
      <c r="QA66" s="381">
        <v>1.066311229590138</v>
      </c>
      <c r="QB66" s="381">
        <v>1.1222910216718252</v>
      </c>
      <c r="QC66" s="381">
        <v>1.0295434198746667</v>
      </c>
      <c r="QD66" s="378" t="str">
        <f t="shared" si="23"/>
        <v>--</v>
      </c>
      <c r="QE66" s="381">
        <v>0.90391697355205936</v>
      </c>
      <c r="QF66" s="381">
        <v>0.81585081585081731</v>
      </c>
      <c r="QG66" s="381">
        <v>0.40558810274898544</v>
      </c>
      <c r="QH66" s="378" t="str">
        <f t="shared" si="24"/>
        <v>--</v>
      </c>
      <c r="QI66" s="381">
        <v>0.93551620447711425</v>
      </c>
      <c r="QJ66" s="381">
        <v>0.92915214866434326</v>
      </c>
      <c r="QK66" s="381">
        <v>0.49283154121863804</v>
      </c>
    </row>
    <row r="67" spans="1:453" x14ac:dyDescent="0.25">
      <c r="A67" s="114">
        <v>63</v>
      </c>
      <c r="B67" s="93" t="s">
        <v>63</v>
      </c>
      <c r="C67" s="189">
        <v>9.8360655737704921</v>
      </c>
      <c r="D67" s="189">
        <v>26.436781609195407</v>
      </c>
      <c r="E67" s="189">
        <v>57.971014492753625</v>
      </c>
      <c r="F67" s="189">
        <v>9.5238095238095237</v>
      </c>
      <c r="G67" s="189">
        <v>12.5</v>
      </c>
      <c r="H67" s="189">
        <v>50.769230769230766</v>
      </c>
      <c r="I67" s="189">
        <v>4.3478260869565215</v>
      </c>
      <c r="J67" s="189">
        <v>9.6153846153846168</v>
      </c>
      <c r="K67" s="189">
        <v>26.923076923076916</v>
      </c>
      <c r="L67" s="189">
        <v>0</v>
      </c>
      <c r="M67" s="190">
        <v>11.764705882352944</v>
      </c>
      <c r="N67" s="190">
        <v>19.512195121951219</v>
      </c>
      <c r="O67" s="190">
        <v>2.0833333333333335</v>
      </c>
      <c r="P67" s="190">
        <v>13.636363636363637</v>
      </c>
      <c r="Q67" s="190">
        <v>23.529411764705888</v>
      </c>
      <c r="R67" s="190" t="s">
        <v>286</v>
      </c>
      <c r="S67" s="190" t="s">
        <v>286</v>
      </c>
      <c r="T67" s="190" t="s">
        <v>286</v>
      </c>
      <c r="U67" s="190">
        <v>9.5238095238095237</v>
      </c>
      <c r="V67" s="190">
        <v>12.5</v>
      </c>
      <c r="W67" s="190">
        <v>48.437499999999993</v>
      </c>
      <c r="X67" s="190">
        <v>8.8888888888888893</v>
      </c>
      <c r="Y67" s="190">
        <v>9.6153846153846185</v>
      </c>
      <c r="Z67" s="190">
        <v>26.923076923076916</v>
      </c>
      <c r="AA67" s="190">
        <v>0</v>
      </c>
      <c r="AB67" s="132">
        <v>11.764705882352944</v>
      </c>
      <c r="AC67" s="132">
        <v>23.80952380952381</v>
      </c>
      <c r="AD67" s="132">
        <v>2.0408163265306123</v>
      </c>
      <c r="AE67" s="132">
        <v>13.636363636363637</v>
      </c>
      <c r="AF67" s="190">
        <v>23.529411764705888</v>
      </c>
      <c r="AG67" s="189">
        <v>0</v>
      </c>
      <c r="AH67" s="189">
        <v>10.344827586206891</v>
      </c>
      <c r="AI67" s="191">
        <v>21.739130434782613</v>
      </c>
      <c r="AJ67" s="191">
        <v>0</v>
      </c>
      <c r="AK67" s="190">
        <v>1.5625</v>
      </c>
      <c r="AL67" s="190">
        <v>18.461538461538474</v>
      </c>
      <c r="AM67" s="190">
        <v>2.1739130434782608</v>
      </c>
      <c r="AN67" s="190">
        <v>1.9230769230769229</v>
      </c>
      <c r="AO67" s="190">
        <v>3.8461538461538458</v>
      </c>
      <c r="AP67" s="190">
        <v>0</v>
      </c>
      <c r="AQ67" s="190">
        <v>3.9215686274509802</v>
      </c>
      <c r="AR67" s="190">
        <v>7.3170731707317094</v>
      </c>
      <c r="AS67" s="190">
        <v>0</v>
      </c>
      <c r="AT67" s="190">
        <v>2.2727272727272729</v>
      </c>
      <c r="AU67" s="190">
        <v>8.8235294117647047</v>
      </c>
      <c r="AV67" s="190" t="s">
        <v>286</v>
      </c>
      <c r="AW67" s="190" t="s">
        <v>286</v>
      </c>
      <c r="AX67" s="132" t="s">
        <v>286</v>
      </c>
      <c r="AY67" s="132" t="s">
        <v>286</v>
      </c>
      <c r="AZ67" s="132" t="s">
        <v>286</v>
      </c>
      <c r="BA67" s="132" t="s">
        <v>286</v>
      </c>
      <c r="BB67" s="190" t="s">
        <v>286</v>
      </c>
      <c r="BC67" s="132" t="s">
        <v>286</v>
      </c>
      <c r="BD67" s="132" t="s">
        <v>286</v>
      </c>
      <c r="BE67" s="132">
        <v>0</v>
      </c>
      <c r="BF67" s="132">
        <v>13.725490196078431</v>
      </c>
      <c r="BG67" s="190">
        <v>26.19047619047619</v>
      </c>
      <c r="BH67" s="132">
        <v>0</v>
      </c>
      <c r="BI67" s="132">
        <v>2.3255813953488369</v>
      </c>
      <c r="BJ67" s="132">
        <v>14.705882352941178</v>
      </c>
      <c r="BK67" s="132">
        <v>3.5087719298245608</v>
      </c>
      <c r="BL67" s="190">
        <v>11.627906976744185</v>
      </c>
      <c r="BM67" s="132">
        <v>22.222222222222221</v>
      </c>
      <c r="BN67" s="192">
        <v>2.7027027027027026</v>
      </c>
      <c r="BO67" s="192">
        <v>12.903225806451612</v>
      </c>
      <c r="BP67" s="192">
        <v>26.229508196721312</v>
      </c>
      <c r="BQ67" s="190">
        <v>2.2222222222222223</v>
      </c>
      <c r="BR67" s="132">
        <v>10</v>
      </c>
      <c r="BS67" s="132">
        <v>16.666666666666671</v>
      </c>
      <c r="BT67" s="132">
        <v>0</v>
      </c>
      <c r="BU67" s="190">
        <v>7.8431372549019605</v>
      </c>
      <c r="BV67" s="132">
        <v>19.047619047619047</v>
      </c>
      <c r="BW67" s="132">
        <v>4</v>
      </c>
      <c r="BX67" s="132">
        <v>13.636363636363637</v>
      </c>
      <c r="BY67" s="190">
        <v>14.705882352941181</v>
      </c>
      <c r="BZ67" s="132">
        <v>1.7543859649122804</v>
      </c>
      <c r="CA67" s="132">
        <v>6.9767441860465107</v>
      </c>
      <c r="CB67" s="132">
        <v>17.460317460317459</v>
      </c>
      <c r="CC67" s="190">
        <v>0</v>
      </c>
      <c r="CD67" s="132">
        <v>8.0645161290322598</v>
      </c>
      <c r="CE67" s="132">
        <v>16.393442622950818</v>
      </c>
      <c r="CF67" s="132">
        <v>4.4444444444444446</v>
      </c>
      <c r="CG67" s="190">
        <v>4</v>
      </c>
      <c r="CH67" s="132">
        <v>8.3333333333333339</v>
      </c>
      <c r="CI67" s="132">
        <v>0</v>
      </c>
      <c r="CJ67" s="132">
        <v>1.9607843137254901</v>
      </c>
      <c r="CK67" s="132">
        <v>7.142857142857145</v>
      </c>
      <c r="CL67" s="132">
        <v>2</v>
      </c>
      <c r="CM67" s="132">
        <v>11.363636363636365</v>
      </c>
      <c r="CN67" s="132">
        <v>14.705882352941181</v>
      </c>
      <c r="CO67" s="132">
        <v>7.0175438596491215</v>
      </c>
      <c r="CP67" s="190">
        <v>5.8823529411764719</v>
      </c>
      <c r="CQ67" s="132">
        <v>1.5624999999999998</v>
      </c>
      <c r="CR67" s="132">
        <v>2.6315789473684204</v>
      </c>
      <c r="CS67" s="192">
        <v>5</v>
      </c>
      <c r="CT67" s="192">
        <v>4.918032786885246</v>
      </c>
      <c r="CU67" s="190">
        <v>6.6666666666666661</v>
      </c>
      <c r="CV67" s="132">
        <v>2</v>
      </c>
      <c r="CW67" s="132">
        <v>0</v>
      </c>
      <c r="CX67" s="192">
        <v>2.1276595744680851</v>
      </c>
      <c r="CY67" s="192">
        <v>4</v>
      </c>
      <c r="CZ67" s="190">
        <v>2.3809523809523805</v>
      </c>
      <c r="DA67" s="132">
        <v>2.0408163265306123</v>
      </c>
      <c r="DB67" s="132">
        <v>4.7619047619047619</v>
      </c>
      <c r="DC67" s="192">
        <v>0</v>
      </c>
      <c r="DD67" s="192" t="s">
        <v>286</v>
      </c>
      <c r="DE67" s="190">
        <v>3.5294117647058831</v>
      </c>
      <c r="DF67" s="132">
        <v>6.2500000000000018</v>
      </c>
      <c r="DG67" s="132" t="s">
        <v>286</v>
      </c>
      <c r="DH67" s="192">
        <v>3.2786885245901631</v>
      </c>
      <c r="DI67" s="192">
        <v>1.6393442622950816</v>
      </c>
      <c r="DJ67" s="190" t="s">
        <v>286</v>
      </c>
      <c r="DK67" s="132">
        <v>0</v>
      </c>
      <c r="DL67" s="132">
        <v>0</v>
      </c>
      <c r="DM67" s="132" t="s">
        <v>286</v>
      </c>
      <c r="DN67" s="132">
        <v>2</v>
      </c>
      <c r="DO67" s="190">
        <v>0</v>
      </c>
      <c r="DP67" s="132" t="s">
        <v>286</v>
      </c>
      <c r="DQ67" s="132">
        <v>7.1428571428571432</v>
      </c>
      <c r="DR67" s="132">
        <v>0</v>
      </c>
      <c r="DS67" s="132" t="s">
        <v>286</v>
      </c>
      <c r="DT67" s="190" t="s">
        <v>286</v>
      </c>
      <c r="DU67" s="194" t="s">
        <v>286</v>
      </c>
      <c r="DV67" s="194" t="s">
        <v>286</v>
      </c>
      <c r="DW67" s="192">
        <v>3.3333333333333326</v>
      </c>
      <c r="DX67" s="194">
        <v>3.3333333333333326</v>
      </c>
      <c r="DY67" s="190" t="s">
        <v>286</v>
      </c>
      <c r="DZ67" s="190">
        <v>2</v>
      </c>
      <c r="EA67" s="190">
        <v>0</v>
      </c>
      <c r="EB67" s="190" t="s">
        <v>286</v>
      </c>
      <c r="EC67" s="190">
        <v>4</v>
      </c>
      <c r="ED67" s="190">
        <v>2.3809523809523805</v>
      </c>
      <c r="EE67" s="190" t="s">
        <v>286</v>
      </c>
      <c r="EF67" s="190">
        <v>4.6511627906976747</v>
      </c>
      <c r="EG67" s="190">
        <v>0</v>
      </c>
      <c r="EH67" s="190" t="s">
        <v>286</v>
      </c>
      <c r="EI67" s="190">
        <v>2.3529411764705879</v>
      </c>
      <c r="EJ67" s="190">
        <v>7.8125000000000018</v>
      </c>
      <c r="EK67" s="190" t="s">
        <v>286</v>
      </c>
      <c r="EL67" s="132">
        <v>4.918032786885246</v>
      </c>
      <c r="EM67" s="132">
        <v>6.6666666666666687</v>
      </c>
      <c r="EN67" s="132" t="s">
        <v>286</v>
      </c>
      <c r="EO67" s="132">
        <v>2</v>
      </c>
      <c r="EP67" s="190">
        <v>2.0408163265306123</v>
      </c>
      <c r="EQ67" s="132" t="s">
        <v>286</v>
      </c>
      <c r="ER67" s="132">
        <v>2.0408163265306123</v>
      </c>
      <c r="ES67" s="132">
        <v>2.3809523809523805</v>
      </c>
      <c r="ET67" s="132" t="s">
        <v>286</v>
      </c>
      <c r="EU67" s="190">
        <v>2.3255813953488369</v>
      </c>
      <c r="EV67" s="132">
        <v>0</v>
      </c>
      <c r="EW67" s="132" t="s">
        <v>286</v>
      </c>
      <c r="EX67" s="132">
        <v>0</v>
      </c>
      <c r="EY67" s="132">
        <v>3.174603174603174</v>
      </c>
      <c r="EZ67" s="190" t="s">
        <v>286</v>
      </c>
      <c r="FA67" s="132">
        <v>3.3333333333333326</v>
      </c>
      <c r="FB67" s="132">
        <v>1.6666666666666663</v>
      </c>
      <c r="FC67" s="132" t="s">
        <v>286</v>
      </c>
      <c r="FD67" s="132">
        <v>0</v>
      </c>
      <c r="FE67" s="190">
        <v>0</v>
      </c>
      <c r="FF67" s="132" t="s">
        <v>286</v>
      </c>
      <c r="FG67" s="132">
        <v>0</v>
      </c>
      <c r="FH67" s="132">
        <v>2.3809523809523805</v>
      </c>
      <c r="FI67" s="132" t="s">
        <v>286</v>
      </c>
      <c r="FJ67" s="190">
        <v>0</v>
      </c>
      <c r="FK67" s="132">
        <v>0</v>
      </c>
      <c r="FL67" s="132" t="s">
        <v>286</v>
      </c>
      <c r="FM67" s="132" t="s">
        <v>286</v>
      </c>
      <c r="FN67" s="132" t="s">
        <v>286</v>
      </c>
      <c r="FO67" s="190" t="s">
        <v>286</v>
      </c>
      <c r="FP67" s="132">
        <v>3.3333333333333326</v>
      </c>
      <c r="FQ67" s="132">
        <v>5.0000000000000018</v>
      </c>
      <c r="FR67" s="132" t="s">
        <v>286</v>
      </c>
      <c r="FS67" s="132">
        <v>0</v>
      </c>
      <c r="FT67" s="190">
        <v>2.0408163265306123</v>
      </c>
      <c r="FU67" s="132" t="s">
        <v>286</v>
      </c>
      <c r="FV67" s="132">
        <v>2</v>
      </c>
      <c r="FW67" s="132">
        <v>2.3809523809523805</v>
      </c>
      <c r="FX67" s="132" t="s">
        <v>286</v>
      </c>
      <c r="FY67" s="190">
        <v>0</v>
      </c>
      <c r="FZ67" s="132">
        <v>0</v>
      </c>
      <c r="GA67" s="132" t="s">
        <v>286</v>
      </c>
      <c r="GB67" s="132" t="s">
        <v>286</v>
      </c>
      <c r="GC67" s="132" t="s">
        <v>286</v>
      </c>
      <c r="GD67" s="190" t="s">
        <v>286</v>
      </c>
      <c r="GE67" s="132" t="s">
        <v>286</v>
      </c>
      <c r="GF67" s="132" t="s">
        <v>286</v>
      </c>
      <c r="GG67" s="132" t="s">
        <v>286</v>
      </c>
      <c r="GH67" s="132" t="s">
        <v>286</v>
      </c>
      <c r="GI67" s="190" t="s">
        <v>286</v>
      </c>
      <c r="GJ67" s="132" t="s">
        <v>286</v>
      </c>
      <c r="GK67" s="132">
        <v>0</v>
      </c>
      <c r="GL67" s="132">
        <v>0</v>
      </c>
      <c r="GM67" s="197" t="s">
        <v>286</v>
      </c>
      <c r="GN67" s="190">
        <v>4.6511627906976747</v>
      </c>
      <c r="GO67" s="132">
        <v>0</v>
      </c>
      <c r="GP67" s="132" t="s">
        <v>286</v>
      </c>
      <c r="GQ67" s="132" t="s">
        <v>286</v>
      </c>
      <c r="GR67" s="132" t="s">
        <v>286</v>
      </c>
      <c r="GS67" s="190" t="s">
        <v>286</v>
      </c>
      <c r="GT67" s="132" t="s">
        <v>286</v>
      </c>
      <c r="GU67" s="132" t="s">
        <v>286</v>
      </c>
      <c r="GV67" s="132" t="s">
        <v>286</v>
      </c>
      <c r="GW67" s="132" t="s">
        <v>286</v>
      </c>
      <c r="GX67" s="190" t="s">
        <v>286</v>
      </c>
      <c r="GY67" s="190" t="s">
        <v>286</v>
      </c>
      <c r="GZ67" s="190">
        <v>2</v>
      </c>
      <c r="HA67" s="190">
        <v>0</v>
      </c>
      <c r="HB67" s="190" t="s">
        <v>286</v>
      </c>
      <c r="HC67" s="190">
        <v>6.9767441860465116</v>
      </c>
      <c r="HD67" s="190">
        <v>0</v>
      </c>
      <c r="HE67" s="190" t="s">
        <v>286</v>
      </c>
      <c r="HF67" s="190" t="s">
        <v>286</v>
      </c>
      <c r="HG67" s="190" t="s">
        <v>286</v>
      </c>
      <c r="HH67" s="190" t="s">
        <v>286</v>
      </c>
      <c r="HI67" s="190" t="s">
        <v>286</v>
      </c>
      <c r="HJ67" s="190" t="s">
        <v>286</v>
      </c>
      <c r="HK67" s="190" t="s">
        <v>286</v>
      </c>
      <c r="HL67" s="132" t="s">
        <v>286</v>
      </c>
      <c r="HM67" s="132" t="s">
        <v>286</v>
      </c>
      <c r="HN67" s="132" t="s">
        <v>286</v>
      </c>
      <c r="HO67" s="132">
        <v>2</v>
      </c>
      <c r="HP67" s="190">
        <v>2.3809523809523805</v>
      </c>
      <c r="HQ67" s="132" t="s">
        <v>286</v>
      </c>
      <c r="HR67" s="132">
        <v>9.3023255813953494</v>
      </c>
      <c r="HS67" s="132">
        <v>0</v>
      </c>
      <c r="HT67" s="196" t="s">
        <v>286</v>
      </c>
      <c r="HU67" s="190">
        <v>1.1764705882352937</v>
      </c>
      <c r="HV67" s="192">
        <v>4.7619047619047628</v>
      </c>
      <c r="HW67" s="192" t="s">
        <v>286</v>
      </c>
      <c r="HX67" s="192">
        <v>5</v>
      </c>
      <c r="HY67" s="192">
        <v>3.333333333333333</v>
      </c>
      <c r="HZ67" s="192" t="s">
        <v>286</v>
      </c>
      <c r="IA67" s="192">
        <v>2</v>
      </c>
      <c r="IB67" s="192">
        <v>2.0408163265306123</v>
      </c>
      <c r="IC67" s="192" t="s">
        <v>286</v>
      </c>
      <c r="ID67" s="192">
        <v>2</v>
      </c>
      <c r="IE67" s="192">
        <v>0</v>
      </c>
      <c r="IF67" s="192" t="s">
        <v>286</v>
      </c>
      <c r="IG67" s="192">
        <v>2.3255813953488373</v>
      </c>
      <c r="IH67" s="192">
        <v>0</v>
      </c>
      <c r="II67" s="192">
        <v>3.5087719298245608</v>
      </c>
      <c r="IJ67" s="192">
        <v>8.2352941176470562</v>
      </c>
      <c r="IK67" s="192">
        <v>11.111111111111112</v>
      </c>
      <c r="IL67" s="192">
        <v>2.5641025641025634</v>
      </c>
      <c r="IM67" s="192">
        <v>5</v>
      </c>
      <c r="IN67" s="192">
        <v>3.333333333333333</v>
      </c>
      <c r="IO67" s="192">
        <v>2.2222222222222223</v>
      </c>
      <c r="IP67" s="192">
        <v>2</v>
      </c>
      <c r="IQ67" s="192">
        <v>4</v>
      </c>
      <c r="IR67" s="192">
        <v>0</v>
      </c>
      <c r="IS67" s="192" t="s">
        <v>286</v>
      </c>
      <c r="IT67" s="192" t="s">
        <v>286</v>
      </c>
      <c r="IU67" s="192">
        <v>0</v>
      </c>
      <c r="IV67" s="192" t="s">
        <v>286</v>
      </c>
      <c r="IW67" s="192" t="s">
        <v>286</v>
      </c>
      <c r="IX67" s="192" t="str">
        <f t="shared" si="88"/>
        <v>--</v>
      </c>
      <c r="IY67" s="192" t="str">
        <f t="shared" si="88"/>
        <v>--</v>
      </c>
      <c r="IZ67" s="192" t="str">
        <f t="shared" si="88"/>
        <v>--</v>
      </c>
      <c r="JA67" s="192" t="str">
        <f t="shared" si="88"/>
        <v>--</v>
      </c>
      <c r="JB67" s="192" t="str">
        <f t="shared" si="88"/>
        <v>--</v>
      </c>
      <c r="JC67" s="243">
        <v>4.5454545454545396</v>
      </c>
      <c r="JD67" s="243">
        <v>6.7796610169491496</v>
      </c>
      <c r="JE67" s="243">
        <v>6.25</v>
      </c>
      <c r="JF67" s="243">
        <v>6.5217391304347796</v>
      </c>
      <c r="JG67" s="243">
        <v>0</v>
      </c>
      <c r="JH67" s="243">
        <v>21.428571428571399</v>
      </c>
      <c r="JI67" s="243">
        <v>6.8181818181818201</v>
      </c>
      <c r="JJ67" s="243">
        <v>3.3898305084745801</v>
      </c>
      <c r="JK67" s="243">
        <v>12.5</v>
      </c>
      <c r="JL67" s="243">
        <v>0</v>
      </c>
      <c r="JM67" s="243">
        <v>0</v>
      </c>
      <c r="JN67" s="243">
        <v>16.6666666666667</v>
      </c>
      <c r="JO67" s="219">
        <v>2.2727272727272698</v>
      </c>
      <c r="JP67" s="219">
        <v>6.7796610169491496</v>
      </c>
      <c r="JQ67" s="219">
        <v>16.6666666666667</v>
      </c>
      <c r="JR67" s="219">
        <v>4.3478260869565197</v>
      </c>
      <c r="JS67" s="219">
        <v>2.2727272727272698</v>
      </c>
      <c r="JT67" s="219">
        <v>21.428571428571399</v>
      </c>
      <c r="JU67" s="219">
        <v>0</v>
      </c>
      <c r="JV67" s="219">
        <v>3.3898305084745801</v>
      </c>
      <c r="JW67" s="219">
        <v>6.25</v>
      </c>
      <c r="JX67" s="219">
        <v>2.1739130434782599</v>
      </c>
      <c r="JY67" s="219">
        <v>2.2727272727272698</v>
      </c>
      <c r="JZ67" s="219">
        <v>19.047619047619001</v>
      </c>
      <c r="KA67" s="219">
        <v>2.2727272727272698</v>
      </c>
      <c r="KB67" s="219">
        <v>0</v>
      </c>
      <c r="KC67" s="219">
        <v>0</v>
      </c>
      <c r="KD67" s="219">
        <v>0</v>
      </c>
      <c r="KE67" s="219">
        <v>0</v>
      </c>
      <c r="KF67" s="219">
        <v>2.38095238095238</v>
      </c>
      <c r="KG67" s="219">
        <v>2.2727272727272698</v>
      </c>
      <c r="KH67" s="219">
        <v>1.6949152542372901</v>
      </c>
      <c r="KI67" s="219">
        <v>0</v>
      </c>
      <c r="KJ67" s="219">
        <v>0</v>
      </c>
      <c r="KK67" s="219">
        <v>0</v>
      </c>
      <c r="KL67" s="219">
        <v>0</v>
      </c>
      <c r="KM67" s="219">
        <v>0</v>
      </c>
      <c r="KN67" s="219">
        <v>0</v>
      </c>
      <c r="KO67" s="219">
        <v>0</v>
      </c>
      <c r="KP67" s="219">
        <v>0</v>
      </c>
      <c r="KQ67" s="219">
        <v>0</v>
      </c>
      <c r="KR67" s="219">
        <v>0</v>
      </c>
      <c r="KS67" s="219">
        <v>0</v>
      </c>
      <c r="KT67" s="219">
        <v>0</v>
      </c>
      <c r="KU67" s="219">
        <v>0</v>
      </c>
      <c r="KV67" s="219">
        <v>0</v>
      </c>
      <c r="KW67" s="219">
        <v>0</v>
      </c>
      <c r="KX67" s="219">
        <v>0</v>
      </c>
      <c r="KY67" s="219">
        <v>0</v>
      </c>
      <c r="KZ67" s="219">
        <v>0</v>
      </c>
      <c r="LA67" s="219">
        <v>0</v>
      </c>
      <c r="LB67" s="219">
        <v>0</v>
      </c>
      <c r="LC67" s="219">
        <v>0</v>
      </c>
      <c r="LD67" s="219">
        <v>2.38095238095238</v>
      </c>
      <c r="LE67" s="219">
        <v>0</v>
      </c>
      <c r="LF67" s="219">
        <v>0</v>
      </c>
      <c r="LG67" s="219">
        <v>0</v>
      </c>
      <c r="LH67" s="219">
        <v>0</v>
      </c>
      <c r="LI67" s="219">
        <v>0</v>
      </c>
      <c r="LJ67" s="219">
        <v>0</v>
      </c>
      <c r="LK67" s="219">
        <v>0</v>
      </c>
      <c r="LL67" s="219">
        <v>0</v>
      </c>
      <c r="LM67" s="219">
        <v>0</v>
      </c>
      <c r="LN67" s="219">
        <v>0</v>
      </c>
      <c r="LO67" s="219">
        <v>0</v>
      </c>
      <c r="LP67" s="219">
        <v>2.38095238095238</v>
      </c>
      <c r="LQ67" s="219">
        <v>0</v>
      </c>
      <c r="LR67" s="219">
        <v>1.6949152542372901</v>
      </c>
      <c r="LS67" s="219">
        <v>0</v>
      </c>
      <c r="LT67" s="219">
        <v>0</v>
      </c>
      <c r="LU67" s="219">
        <v>0</v>
      </c>
      <c r="LV67" s="219">
        <v>4.7619047619047601</v>
      </c>
      <c r="LW67" s="219">
        <v>2.2727272727272698</v>
      </c>
      <c r="LX67" s="219">
        <v>0</v>
      </c>
      <c r="LY67" s="219">
        <v>0</v>
      </c>
      <c r="LZ67" s="219">
        <v>0</v>
      </c>
      <c r="MA67" s="219">
        <v>0</v>
      </c>
      <c r="MB67" s="219">
        <v>2.38095238095238</v>
      </c>
      <c r="MC67" s="219">
        <v>2.2727272727272698</v>
      </c>
      <c r="MD67" s="219">
        <v>0</v>
      </c>
      <c r="ME67" s="219">
        <v>0</v>
      </c>
      <c r="MF67" s="219">
        <v>0</v>
      </c>
      <c r="MG67" s="219">
        <v>0</v>
      </c>
      <c r="MH67" s="219">
        <v>0</v>
      </c>
      <c r="MI67" s="190" t="str">
        <f t="shared" si="89"/>
        <v>--</v>
      </c>
      <c r="MJ67" s="190" t="str">
        <f t="shared" si="89"/>
        <v>--</v>
      </c>
      <c r="MK67" s="190" t="str">
        <f t="shared" si="89"/>
        <v>--</v>
      </c>
      <c r="ML67" s="190" t="str">
        <f t="shared" si="89"/>
        <v>--</v>
      </c>
      <c r="MM67" s="190" t="str">
        <f t="shared" si="89"/>
        <v>--</v>
      </c>
      <c r="MN67" s="190" t="str">
        <f t="shared" si="89"/>
        <v>--</v>
      </c>
      <c r="MO67" s="190" t="str">
        <f t="shared" si="89"/>
        <v>--</v>
      </c>
      <c r="MP67" s="190" t="str">
        <f t="shared" si="89"/>
        <v>--</v>
      </c>
      <c r="MQ67" s="190" t="str">
        <f t="shared" si="89"/>
        <v>--</v>
      </c>
      <c r="MR67" s="190" t="str">
        <f t="shared" si="89"/>
        <v>--</v>
      </c>
      <c r="MS67" s="190" t="str">
        <f t="shared" si="90"/>
        <v>--</v>
      </c>
      <c r="MT67" s="190" t="str">
        <f t="shared" si="90"/>
        <v>--</v>
      </c>
      <c r="MU67" s="190" t="str">
        <f t="shared" si="90"/>
        <v>--</v>
      </c>
      <c r="MV67" s="190" t="str">
        <f t="shared" si="90"/>
        <v>--</v>
      </c>
      <c r="MW67" s="190" t="str">
        <f t="shared" si="90"/>
        <v>--</v>
      </c>
      <c r="MX67" s="190" t="str">
        <f t="shared" si="90"/>
        <v>--</v>
      </c>
      <c r="MY67" s="190" t="str">
        <f t="shared" si="90"/>
        <v>--</v>
      </c>
      <c r="MZ67" s="190" t="str">
        <f t="shared" si="90"/>
        <v>--</v>
      </c>
      <c r="NA67" s="190" t="str">
        <f t="shared" si="90"/>
        <v>--</v>
      </c>
      <c r="NB67" s="190" t="str">
        <f t="shared" si="90"/>
        <v>--</v>
      </c>
      <c r="NC67" s="190" t="str">
        <f t="shared" si="91"/>
        <v>--</v>
      </c>
      <c r="ND67" s="190" t="str">
        <f t="shared" si="91"/>
        <v>--</v>
      </c>
      <c r="NE67" s="190" t="str">
        <f t="shared" si="91"/>
        <v>--</v>
      </c>
      <c r="NF67" s="190" t="str">
        <f t="shared" si="91"/>
        <v>--</v>
      </c>
      <c r="NG67" s="190" t="str">
        <f t="shared" si="91"/>
        <v>--</v>
      </c>
      <c r="NH67" s="190" t="str">
        <f t="shared" si="91"/>
        <v>--</v>
      </c>
      <c r="NI67" s="190" t="str">
        <f t="shared" si="91"/>
        <v>--</v>
      </c>
      <c r="NJ67" s="190" t="str">
        <f t="shared" si="91"/>
        <v>--</v>
      </c>
      <c r="NL67" s="378" t="str">
        <f t="shared" si="4"/>
        <v>--</v>
      </c>
      <c r="NM67" s="381">
        <v>0</v>
      </c>
      <c r="NN67" s="381">
        <v>5.4545454545454541</v>
      </c>
      <c r="NO67" s="381">
        <v>4.6511627906976738</v>
      </c>
      <c r="NP67" s="378" t="str">
        <f t="shared" si="5"/>
        <v>--</v>
      </c>
      <c r="NQ67" s="381">
        <v>0</v>
      </c>
      <c r="NR67" s="378" t="str">
        <f t="shared" si="6"/>
        <v>--</v>
      </c>
      <c r="NS67" s="381">
        <v>5.882352941176471</v>
      </c>
      <c r="NT67" s="378" t="str">
        <f t="shared" si="7"/>
        <v>--</v>
      </c>
      <c r="NU67" s="381">
        <v>11.904761904761905</v>
      </c>
      <c r="NV67" s="378" t="str">
        <f t="shared" si="8"/>
        <v>--</v>
      </c>
      <c r="NW67" s="381">
        <v>0</v>
      </c>
      <c r="NX67" s="378" t="str">
        <f t="shared" si="9"/>
        <v>--</v>
      </c>
      <c r="NY67" s="381">
        <v>4.6511627906976738</v>
      </c>
      <c r="NZ67" s="378" t="str">
        <f t="shared" si="10"/>
        <v>--</v>
      </c>
      <c r="OA67" s="381">
        <v>5.8823529411764701</v>
      </c>
      <c r="OB67" s="378" t="str">
        <f t="shared" si="11"/>
        <v>--</v>
      </c>
      <c r="OC67" s="378" t="str">
        <f t="shared" si="11"/>
        <v>--</v>
      </c>
      <c r="OD67" s="381">
        <v>0</v>
      </c>
      <c r="OE67" s="381">
        <v>1.6949152542372878</v>
      </c>
      <c r="OF67" s="381">
        <v>0</v>
      </c>
      <c r="OG67" s="378" t="str">
        <f t="shared" si="69"/>
        <v>--</v>
      </c>
      <c r="OH67" s="378" t="str">
        <f t="shared" si="69"/>
        <v>--</v>
      </c>
      <c r="OI67" s="378" t="str">
        <f t="shared" si="69"/>
        <v>--</v>
      </c>
      <c r="OJ67" s="381">
        <v>0</v>
      </c>
      <c r="OK67" s="381">
        <v>0</v>
      </c>
      <c r="OL67" s="381">
        <v>14.285714285714286</v>
      </c>
      <c r="OM67" s="378" t="str">
        <f t="shared" si="70"/>
        <v>--</v>
      </c>
      <c r="ON67" s="378" t="str">
        <f t="shared" si="70"/>
        <v>--</v>
      </c>
      <c r="OO67" s="378" t="str">
        <f t="shared" si="70"/>
        <v>--</v>
      </c>
      <c r="OP67" s="381">
        <v>0</v>
      </c>
      <c r="OQ67" s="381">
        <v>1.8181818181818179</v>
      </c>
      <c r="OR67" s="381">
        <v>0</v>
      </c>
      <c r="OS67" s="378" t="str">
        <f t="shared" si="71"/>
        <v>--</v>
      </c>
      <c r="OT67" s="378" t="str">
        <f t="shared" si="71"/>
        <v>--</v>
      </c>
      <c r="OU67" s="381">
        <v>0</v>
      </c>
      <c r="OV67" s="381">
        <v>1.8181818181818179</v>
      </c>
      <c r="OW67" s="381">
        <v>0</v>
      </c>
      <c r="OX67" s="378" t="str">
        <f t="shared" si="15"/>
        <v>--</v>
      </c>
      <c r="OY67" s="381">
        <v>6.5217391304347831</v>
      </c>
      <c r="OZ67" s="381">
        <v>0</v>
      </c>
      <c r="PA67" s="381">
        <v>21.428571428571427</v>
      </c>
      <c r="PB67" s="378" t="str">
        <f t="shared" si="16"/>
        <v>--</v>
      </c>
      <c r="PC67" s="381">
        <v>11.320754716981133</v>
      </c>
      <c r="PD67" s="381">
        <v>25.454545454545457</v>
      </c>
      <c r="PE67" s="381">
        <v>18.604651162790695</v>
      </c>
      <c r="PF67" s="378" t="str">
        <f t="shared" si="17"/>
        <v>--</v>
      </c>
      <c r="PG67" s="381">
        <v>0</v>
      </c>
      <c r="PH67" s="381">
        <v>7.2727272727272716</v>
      </c>
      <c r="PI67" s="381">
        <v>9.7560975609756095</v>
      </c>
      <c r="PJ67" s="378" t="str">
        <f t="shared" si="18"/>
        <v>--</v>
      </c>
      <c r="PK67" s="381">
        <v>0</v>
      </c>
      <c r="PL67" s="381">
        <v>9.0909090909090917</v>
      </c>
      <c r="PM67" s="381">
        <v>4.6511627906976738</v>
      </c>
      <c r="PN67" s="378" t="str">
        <f t="shared" si="19"/>
        <v>--</v>
      </c>
      <c r="PO67" s="381">
        <v>0</v>
      </c>
      <c r="PP67" s="381">
        <v>1.8181818181818179</v>
      </c>
      <c r="PQ67" s="381">
        <v>0</v>
      </c>
      <c r="PR67" s="378" t="str">
        <f t="shared" si="20"/>
        <v>--</v>
      </c>
      <c r="PS67" s="381">
        <v>0</v>
      </c>
      <c r="PT67" s="381">
        <v>0</v>
      </c>
      <c r="PU67" s="381">
        <v>0</v>
      </c>
      <c r="PV67" s="378" t="str">
        <f t="shared" si="21"/>
        <v>--</v>
      </c>
      <c r="PW67" s="381">
        <v>0</v>
      </c>
      <c r="PX67" s="381">
        <v>0</v>
      </c>
      <c r="PY67" s="381">
        <v>0</v>
      </c>
      <c r="PZ67" s="378" t="str">
        <f t="shared" si="22"/>
        <v>--</v>
      </c>
      <c r="QA67" s="381">
        <v>0</v>
      </c>
      <c r="QB67" s="381">
        <v>0</v>
      </c>
      <c r="QC67" s="381">
        <v>0</v>
      </c>
      <c r="QD67" s="378" t="str">
        <f t="shared" si="23"/>
        <v>--</v>
      </c>
      <c r="QE67" s="381">
        <v>0</v>
      </c>
      <c r="QF67" s="381">
        <v>0</v>
      </c>
      <c r="QG67" s="381">
        <v>0</v>
      </c>
      <c r="QH67" s="378" t="str">
        <f t="shared" si="24"/>
        <v>--</v>
      </c>
      <c r="QI67" s="381">
        <v>0</v>
      </c>
      <c r="QJ67" s="381">
        <v>0</v>
      </c>
      <c r="QK67" s="381">
        <v>0</v>
      </c>
    </row>
    <row r="68" spans="1:453" x14ac:dyDescent="0.25">
      <c r="A68" s="114">
        <v>64</v>
      </c>
      <c r="B68" s="93" t="s">
        <v>64</v>
      </c>
      <c r="C68" s="189">
        <v>3.8674033149171283</v>
      </c>
      <c r="D68" s="189">
        <v>17.543859649122801</v>
      </c>
      <c r="E68" s="189">
        <v>43.262411347517734</v>
      </c>
      <c r="F68" s="189">
        <v>2.4390243902439033</v>
      </c>
      <c r="G68" s="189">
        <v>16.18257261410788</v>
      </c>
      <c r="H68" s="189">
        <v>32.500000000000014</v>
      </c>
      <c r="I68" s="189">
        <v>4.5801526717557275</v>
      </c>
      <c r="J68" s="189">
        <v>13.605442176870755</v>
      </c>
      <c r="K68" s="189">
        <v>20.714285714285719</v>
      </c>
      <c r="L68" s="189">
        <v>0.74626865671641773</v>
      </c>
      <c r="M68" s="190">
        <v>14.37908496732026</v>
      </c>
      <c r="N68" s="190">
        <v>18.260869565217384</v>
      </c>
      <c r="O68" s="190">
        <v>8.9552238805970141</v>
      </c>
      <c r="P68" s="190">
        <v>11.724137931034477</v>
      </c>
      <c r="Q68" s="190">
        <v>20.652173913043477</v>
      </c>
      <c r="R68" s="190" t="s">
        <v>286</v>
      </c>
      <c r="S68" s="190" t="s">
        <v>286</v>
      </c>
      <c r="T68" s="190" t="s">
        <v>286</v>
      </c>
      <c r="U68" s="190">
        <v>2.9268292682926838</v>
      </c>
      <c r="V68" s="190">
        <v>17.083333333333343</v>
      </c>
      <c r="W68" s="190">
        <v>32.323232323232332</v>
      </c>
      <c r="X68" s="190">
        <v>5.3030303030303045</v>
      </c>
      <c r="Y68" s="190">
        <v>12.925170068027208</v>
      </c>
      <c r="Z68" s="190">
        <v>23.571428571428569</v>
      </c>
      <c r="AA68" s="190">
        <v>2.2222222222222223</v>
      </c>
      <c r="AB68" s="132">
        <v>13.725490196078431</v>
      </c>
      <c r="AC68" s="132">
        <v>25.000000000000007</v>
      </c>
      <c r="AD68" s="132">
        <v>6.7669172932330834</v>
      </c>
      <c r="AE68" s="132">
        <v>13.013698630136989</v>
      </c>
      <c r="AF68" s="190">
        <v>23.404255319148948</v>
      </c>
      <c r="AG68" s="189">
        <v>1.6574585635359118</v>
      </c>
      <c r="AH68" s="189">
        <v>7.0175438596491224</v>
      </c>
      <c r="AI68" s="191">
        <v>15.602836879432628</v>
      </c>
      <c r="AJ68" s="191">
        <v>0</v>
      </c>
      <c r="AK68" s="190">
        <v>1.659751037344398</v>
      </c>
      <c r="AL68" s="190">
        <v>8.4999999999999982</v>
      </c>
      <c r="AM68" s="190">
        <v>0</v>
      </c>
      <c r="AN68" s="190">
        <v>1.360544217687075</v>
      </c>
      <c r="AO68" s="190">
        <v>7.1428571428571441</v>
      </c>
      <c r="AP68" s="190">
        <v>0</v>
      </c>
      <c r="AQ68" s="190">
        <v>0.65359477124183007</v>
      </c>
      <c r="AR68" s="190">
        <v>4.3478260869565197</v>
      </c>
      <c r="AS68" s="190">
        <v>0</v>
      </c>
      <c r="AT68" s="190">
        <v>2.7586206896551722</v>
      </c>
      <c r="AU68" s="190">
        <v>4.3478260869565224</v>
      </c>
      <c r="AV68" s="190" t="s">
        <v>286</v>
      </c>
      <c r="AW68" s="190" t="s">
        <v>286</v>
      </c>
      <c r="AX68" s="132" t="s">
        <v>286</v>
      </c>
      <c r="AY68" s="132" t="s">
        <v>286</v>
      </c>
      <c r="AZ68" s="132" t="s">
        <v>286</v>
      </c>
      <c r="BA68" s="132" t="s">
        <v>286</v>
      </c>
      <c r="BB68" s="190" t="s">
        <v>286</v>
      </c>
      <c r="BC68" s="132" t="s">
        <v>286</v>
      </c>
      <c r="BD68" s="132" t="s">
        <v>286</v>
      </c>
      <c r="BE68" s="132">
        <v>0</v>
      </c>
      <c r="BF68" s="132">
        <v>3.2679738562091529</v>
      </c>
      <c r="BG68" s="190">
        <v>11.206896551724142</v>
      </c>
      <c r="BH68" s="132">
        <v>1.4925373134328359</v>
      </c>
      <c r="BI68" s="132">
        <v>8.9041095890410951</v>
      </c>
      <c r="BJ68" s="132">
        <v>16.129032258064516</v>
      </c>
      <c r="BK68" s="132">
        <v>0.60606060606060608</v>
      </c>
      <c r="BL68" s="190">
        <v>7.2727272727272743</v>
      </c>
      <c r="BM68" s="132">
        <v>14.492753623188406</v>
      </c>
      <c r="BN68" s="192">
        <v>4.1025641025641049</v>
      </c>
      <c r="BO68" s="192">
        <v>10.043668122270743</v>
      </c>
      <c r="BP68" s="192">
        <v>18.181818181818169</v>
      </c>
      <c r="BQ68" s="190">
        <v>5.384615384615385</v>
      </c>
      <c r="BR68" s="132">
        <v>2.1276595744680851</v>
      </c>
      <c r="BS68" s="132">
        <v>13.868613138686138</v>
      </c>
      <c r="BT68" s="132">
        <v>2.2556390977443614</v>
      </c>
      <c r="BU68" s="190">
        <v>13.071895424836601</v>
      </c>
      <c r="BV68" s="132">
        <v>18.260869565217394</v>
      </c>
      <c r="BW68" s="132">
        <v>5.3435114503816799</v>
      </c>
      <c r="BX68" s="132">
        <v>19.178082191780813</v>
      </c>
      <c r="BY68" s="190">
        <v>18.888888888888886</v>
      </c>
      <c r="BZ68" s="132">
        <v>0</v>
      </c>
      <c r="CA68" s="132">
        <v>3.6363636363636367</v>
      </c>
      <c r="CB68" s="132">
        <v>7.9710144927536266</v>
      </c>
      <c r="CC68" s="190">
        <v>2.0512820512820511</v>
      </c>
      <c r="CD68" s="132">
        <v>5.2401746724890836</v>
      </c>
      <c r="CE68" s="132">
        <v>12.121212121212123</v>
      </c>
      <c r="CF68" s="132">
        <v>2.3076923076923079</v>
      </c>
      <c r="CG68" s="190">
        <v>0.70921985815602839</v>
      </c>
      <c r="CH68" s="132">
        <v>5.8394160583941597</v>
      </c>
      <c r="CI68" s="132">
        <v>0.75187969924812048</v>
      </c>
      <c r="CJ68" s="132">
        <v>8.4967320261437891</v>
      </c>
      <c r="CK68" s="132">
        <v>11.304347826086957</v>
      </c>
      <c r="CL68" s="132">
        <v>4.5801526717557266</v>
      </c>
      <c r="CM68" s="132">
        <v>9.6551724137931068</v>
      </c>
      <c r="CN68" s="132">
        <v>10</v>
      </c>
      <c r="CO68" s="132">
        <v>2.395209580838324</v>
      </c>
      <c r="CP68" s="190">
        <v>3.6585365853658542</v>
      </c>
      <c r="CQ68" s="132">
        <v>1.4285714285714286</v>
      </c>
      <c r="CR68" s="132">
        <v>3.1088082901554412</v>
      </c>
      <c r="CS68" s="192">
        <v>2.6200873362445418</v>
      </c>
      <c r="CT68" s="192">
        <v>5.5555555555555571</v>
      </c>
      <c r="CU68" s="190">
        <v>3.8759689922480645</v>
      </c>
      <c r="CV68" s="132">
        <v>4.2857142857142847</v>
      </c>
      <c r="CW68" s="132">
        <v>3.6496350364963499</v>
      </c>
      <c r="CX68" s="192">
        <v>6.2015503875968996</v>
      </c>
      <c r="CY68" s="192">
        <v>1.9867549668874172</v>
      </c>
      <c r="CZ68" s="190">
        <v>3.5714285714285725</v>
      </c>
      <c r="DA68" s="132">
        <v>4.6875000000000009</v>
      </c>
      <c r="DB68" s="132">
        <v>5.5555555555555562</v>
      </c>
      <c r="DC68" s="192">
        <v>3.3333333333333339</v>
      </c>
      <c r="DD68" s="192" t="s">
        <v>286</v>
      </c>
      <c r="DE68" s="190">
        <v>1.8292682926829269</v>
      </c>
      <c r="DF68" s="132">
        <v>2.1428571428571423</v>
      </c>
      <c r="DG68" s="132" t="s">
        <v>286</v>
      </c>
      <c r="DH68" s="192">
        <v>1.3100436681222709</v>
      </c>
      <c r="DI68" s="192">
        <v>4.5454545454545467</v>
      </c>
      <c r="DJ68" s="190" t="s">
        <v>286</v>
      </c>
      <c r="DK68" s="132">
        <v>0</v>
      </c>
      <c r="DL68" s="132">
        <v>1.4598540145985401</v>
      </c>
      <c r="DM68" s="132" t="s">
        <v>286</v>
      </c>
      <c r="DN68" s="132">
        <v>1.3245033112582785</v>
      </c>
      <c r="DO68" s="190">
        <v>4.4642857142857171</v>
      </c>
      <c r="DP68" s="132" t="s">
        <v>286</v>
      </c>
      <c r="DQ68" s="132">
        <v>5.5555555555555571</v>
      </c>
      <c r="DR68" s="132">
        <v>3.3333333333333339</v>
      </c>
      <c r="DS68" s="132" t="s">
        <v>286</v>
      </c>
      <c r="DT68" s="190" t="s">
        <v>286</v>
      </c>
      <c r="DU68" s="194" t="s">
        <v>286</v>
      </c>
      <c r="DV68" s="194" t="s">
        <v>286</v>
      </c>
      <c r="DW68" s="192">
        <v>2.183406113537119</v>
      </c>
      <c r="DX68" s="194">
        <v>5.0505050505050546</v>
      </c>
      <c r="DY68" s="190" t="s">
        <v>286</v>
      </c>
      <c r="DZ68" s="190">
        <v>0</v>
      </c>
      <c r="EA68" s="190">
        <v>1.4598540145985401</v>
      </c>
      <c r="EB68" s="190" t="s">
        <v>286</v>
      </c>
      <c r="EC68" s="190">
        <v>1.9867549668874169</v>
      </c>
      <c r="ED68" s="190">
        <v>6.2500000000000027</v>
      </c>
      <c r="EE68" s="190" t="s">
        <v>286</v>
      </c>
      <c r="EF68" s="190">
        <v>4.166666666666667</v>
      </c>
      <c r="EG68" s="190">
        <v>4.4943820224719095</v>
      </c>
      <c r="EH68" s="190" t="s">
        <v>286</v>
      </c>
      <c r="EI68" s="190">
        <v>4.2682926829268304</v>
      </c>
      <c r="EJ68" s="190">
        <v>2.8571428571428572</v>
      </c>
      <c r="EK68" s="190" t="s">
        <v>286</v>
      </c>
      <c r="EL68" s="132">
        <v>2.6315789473684212</v>
      </c>
      <c r="EM68" s="132">
        <v>6.060606060606065</v>
      </c>
      <c r="EN68" s="132" t="s">
        <v>286</v>
      </c>
      <c r="EO68" s="132">
        <v>0.71428571428571441</v>
      </c>
      <c r="EP68" s="190">
        <v>1.4598540145985401</v>
      </c>
      <c r="EQ68" s="132" t="s">
        <v>286</v>
      </c>
      <c r="ER68" s="132">
        <v>0.66225165562913924</v>
      </c>
      <c r="ES68" s="132">
        <v>7.1428571428571379</v>
      </c>
      <c r="ET68" s="132" t="s">
        <v>286</v>
      </c>
      <c r="EU68" s="190">
        <v>3.4722222222222219</v>
      </c>
      <c r="EV68" s="132">
        <v>4.4943820224719095</v>
      </c>
      <c r="EW68" s="132" t="s">
        <v>286</v>
      </c>
      <c r="EX68" s="132">
        <v>1.2195121951219514</v>
      </c>
      <c r="EY68" s="132">
        <v>1.4285714285714286</v>
      </c>
      <c r="EZ68" s="190" t="s">
        <v>286</v>
      </c>
      <c r="FA68" s="132">
        <v>1.3274336283185841</v>
      </c>
      <c r="FB68" s="132">
        <v>3.5175879396984948</v>
      </c>
      <c r="FC68" s="132" t="s">
        <v>286</v>
      </c>
      <c r="FD68" s="132">
        <v>0</v>
      </c>
      <c r="FE68" s="190">
        <v>0.72992700729927007</v>
      </c>
      <c r="FF68" s="132" t="s">
        <v>286</v>
      </c>
      <c r="FG68" s="132">
        <v>0.66666666666666685</v>
      </c>
      <c r="FH68" s="132">
        <v>3.5714285714285725</v>
      </c>
      <c r="FI68" s="132" t="s">
        <v>286</v>
      </c>
      <c r="FJ68" s="190">
        <v>1.3888888888888891</v>
      </c>
      <c r="FK68" s="132">
        <v>1.1235955056179774</v>
      </c>
      <c r="FL68" s="132" t="s">
        <v>286</v>
      </c>
      <c r="FM68" s="132" t="s">
        <v>286</v>
      </c>
      <c r="FN68" s="132" t="s">
        <v>286</v>
      </c>
      <c r="FO68" s="190" t="s">
        <v>286</v>
      </c>
      <c r="FP68" s="132">
        <v>3.5087719298245612</v>
      </c>
      <c r="FQ68" s="132">
        <v>5.0505050505050528</v>
      </c>
      <c r="FR68" s="132" t="s">
        <v>286</v>
      </c>
      <c r="FS68" s="132">
        <v>0</v>
      </c>
      <c r="FT68" s="190">
        <v>2.1897810218978102</v>
      </c>
      <c r="FU68" s="132" t="s">
        <v>286</v>
      </c>
      <c r="FV68" s="132">
        <v>0</v>
      </c>
      <c r="FW68" s="132">
        <v>5.3571428571428594</v>
      </c>
      <c r="FX68" s="132" t="s">
        <v>286</v>
      </c>
      <c r="FY68" s="190">
        <v>2.7777777777777786</v>
      </c>
      <c r="FZ68" s="132">
        <v>1.1235955056179774</v>
      </c>
      <c r="GA68" s="132" t="s">
        <v>286</v>
      </c>
      <c r="GB68" s="132" t="s">
        <v>286</v>
      </c>
      <c r="GC68" s="132" t="s">
        <v>286</v>
      </c>
      <c r="GD68" s="190" t="s">
        <v>286</v>
      </c>
      <c r="GE68" s="132" t="s">
        <v>286</v>
      </c>
      <c r="GF68" s="132" t="s">
        <v>286</v>
      </c>
      <c r="GG68" s="132" t="s">
        <v>286</v>
      </c>
      <c r="GH68" s="132" t="s">
        <v>286</v>
      </c>
      <c r="GI68" s="190" t="s">
        <v>286</v>
      </c>
      <c r="GJ68" s="132" t="s">
        <v>286</v>
      </c>
      <c r="GK68" s="132">
        <v>2.6666666666666683</v>
      </c>
      <c r="GL68" s="132">
        <v>4.464285714285718</v>
      </c>
      <c r="GM68" s="197" t="s">
        <v>286</v>
      </c>
      <c r="GN68" s="190">
        <v>2.0979020979020979</v>
      </c>
      <c r="GO68" s="132">
        <v>2.2471910112359543</v>
      </c>
      <c r="GP68" s="132" t="s">
        <v>286</v>
      </c>
      <c r="GQ68" s="132" t="s">
        <v>286</v>
      </c>
      <c r="GR68" s="132" t="s">
        <v>286</v>
      </c>
      <c r="GS68" s="190" t="s">
        <v>286</v>
      </c>
      <c r="GT68" s="132" t="s">
        <v>286</v>
      </c>
      <c r="GU68" s="132" t="s">
        <v>286</v>
      </c>
      <c r="GV68" s="132" t="s">
        <v>286</v>
      </c>
      <c r="GW68" s="132" t="s">
        <v>286</v>
      </c>
      <c r="GX68" s="190" t="s">
        <v>286</v>
      </c>
      <c r="GY68" s="190" t="s">
        <v>286</v>
      </c>
      <c r="GZ68" s="190">
        <v>0.66225165562913924</v>
      </c>
      <c r="HA68" s="190">
        <v>4.4642857142857171</v>
      </c>
      <c r="HB68" s="190" t="s">
        <v>286</v>
      </c>
      <c r="HC68" s="190">
        <v>4.166666666666667</v>
      </c>
      <c r="HD68" s="190">
        <v>4.4943820224719087</v>
      </c>
      <c r="HE68" s="190" t="s">
        <v>286</v>
      </c>
      <c r="HF68" s="190" t="s">
        <v>286</v>
      </c>
      <c r="HG68" s="190" t="s">
        <v>286</v>
      </c>
      <c r="HH68" s="190" t="s">
        <v>286</v>
      </c>
      <c r="HI68" s="190" t="s">
        <v>286</v>
      </c>
      <c r="HJ68" s="190" t="s">
        <v>286</v>
      </c>
      <c r="HK68" s="190" t="s">
        <v>286</v>
      </c>
      <c r="HL68" s="132" t="s">
        <v>286</v>
      </c>
      <c r="HM68" s="132" t="s">
        <v>286</v>
      </c>
      <c r="HN68" s="132" t="s">
        <v>286</v>
      </c>
      <c r="HO68" s="132">
        <v>3.9735099337748352</v>
      </c>
      <c r="HP68" s="190">
        <v>6.2500000000000027</v>
      </c>
      <c r="HQ68" s="132" t="s">
        <v>286</v>
      </c>
      <c r="HR68" s="132">
        <v>5.5555555555555571</v>
      </c>
      <c r="HS68" s="132">
        <v>8.9887640449438155</v>
      </c>
      <c r="HT68" s="196" t="s">
        <v>286</v>
      </c>
      <c r="HU68" s="190">
        <v>1.8292682926829271</v>
      </c>
      <c r="HV68" s="192">
        <v>0.71428571428571419</v>
      </c>
      <c r="HW68" s="192" t="s">
        <v>286</v>
      </c>
      <c r="HX68" s="192">
        <v>0.8810572687224667</v>
      </c>
      <c r="HY68" s="192">
        <v>1.0050251256281406</v>
      </c>
      <c r="HZ68" s="192" t="s">
        <v>286</v>
      </c>
      <c r="IA68" s="192">
        <v>0</v>
      </c>
      <c r="IB68" s="192">
        <v>1.4598540145985401</v>
      </c>
      <c r="IC68" s="192" t="s">
        <v>286</v>
      </c>
      <c r="ID68" s="192">
        <v>1.9867549668874172</v>
      </c>
      <c r="IE68" s="192">
        <v>4.464285714285718</v>
      </c>
      <c r="IF68" s="192" t="s">
        <v>286</v>
      </c>
      <c r="IG68" s="192">
        <v>2.0833333333333335</v>
      </c>
      <c r="IH68" s="192">
        <v>2.2471910112359543</v>
      </c>
      <c r="II68" s="192">
        <v>1.1904761904761909</v>
      </c>
      <c r="IJ68" s="192">
        <v>3.0487804878048781</v>
      </c>
      <c r="IK68" s="192">
        <v>2.8776978417266181</v>
      </c>
      <c r="IL68" s="192">
        <v>1.5544041450777202</v>
      </c>
      <c r="IM68" s="192">
        <v>4.8672566371681416</v>
      </c>
      <c r="IN68" s="192">
        <v>7.0000000000000044</v>
      </c>
      <c r="IO68" s="192">
        <v>2.3076923076923079</v>
      </c>
      <c r="IP68" s="192">
        <v>2.1428571428571428</v>
      </c>
      <c r="IQ68" s="192">
        <v>2.9197080291970807</v>
      </c>
      <c r="IR68" s="192">
        <v>0</v>
      </c>
      <c r="IS68" s="192" t="s">
        <v>286</v>
      </c>
      <c r="IT68" s="192" t="s">
        <v>286</v>
      </c>
      <c r="IU68" s="192">
        <v>2.3622047244094486</v>
      </c>
      <c r="IV68" s="192" t="s">
        <v>286</v>
      </c>
      <c r="IW68" s="192" t="s">
        <v>286</v>
      </c>
      <c r="IX68" s="192" t="str">
        <f t="shared" si="88"/>
        <v>--</v>
      </c>
      <c r="IY68" s="192" t="str">
        <f t="shared" si="88"/>
        <v>--</v>
      </c>
      <c r="IZ68" s="192" t="str">
        <f t="shared" si="88"/>
        <v>--</v>
      </c>
      <c r="JA68" s="192" t="str">
        <f t="shared" si="88"/>
        <v>--</v>
      </c>
      <c r="JB68" s="192" t="str">
        <f t="shared" si="88"/>
        <v>--</v>
      </c>
      <c r="JC68" s="243">
        <v>4.6296296296296298</v>
      </c>
      <c r="JD68" s="243">
        <v>12.605042016806699</v>
      </c>
      <c r="JE68" s="243">
        <v>24.545454545454501</v>
      </c>
      <c r="JF68" s="243">
        <v>4.3478260869565304</v>
      </c>
      <c r="JG68" s="243">
        <v>6.9230769230769296</v>
      </c>
      <c r="JH68" s="243">
        <v>11.818181818181801</v>
      </c>
      <c r="JI68" s="243">
        <v>3.7037037037037002</v>
      </c>
      <c r="JJ68" s="243">
        <v>5.0420168067226898</v>
      </c>
      <c r="JK68" s="243">
        <v>16.363636363636399</v>
      </c>
      <c r="JL68" s="243">
        <v>2.9197080291970798</v>
      </c>
      <c r="JM68" s="243">
        <v>3.8461538461538498</v>
      </c>
      <c r="JN68" s="243">
        <v>7.4074074074074101</v>
      </c>
      <c r="JO68" s="219">
        <v>4.5871559633027497</v>
      </c>
      <c r="JP68" s="219">
        <v>10.2564102564103</v>
      </c>
      <c r="JQ68" s="219">
        <v>15.454545454545499</v>
      </c>
      <c r="JR68" s="219">
        <v>5.8823529411764701</v>
      </c>
      <c r="JS68" s="219">
        <v>9.375</v>
      </c>
      <c r="JT68" s="219">
        <v>16.5137614678899</v>
      </c>
      <c r="JU68" s="219">
        <v>2.75229357798165</v>
      </c>
      <c r="JV68" s="219">
        <v>8.4745762711864394</v>
      </c>
      <c r="JW68" s="219">
        <v>9.0909090909090899</v>
      </c>
      <c r="JX68" s="219">
        <v>5.0724637681159397</v>
      </c>
      <c r="JY68" s="219">
        <v>4.6875</v>
      </c>
      <c r="JZ68" s="219">
        <v>9.0909090909090899</v>
      </c>
      <c r="KA68" s="219">
        <v>0</v>
      </c>
      <c r="KB68" s="223">
        <v>0.87719298245614097</v>
      </c>
      <c r="KC68" s="219">
        <v>1.8181818181818199</v>
      </c>
      <c r="KD68" s="219">
        <v>3.6231884057971002</v>
      </c>
      <c r="KE68" s="219">
        <v>2.36220472440945</v>
      </c>
      <c r="KF68" s="223">
        <v>0.91743119266055095</v>
      </c>
      <c r="KG68" s="219">
        <v>0</v>
      </c>
      <c r="KH68" s="219">
        <v>1.7543859649122799</v>
      </c>
      <c r="KI68" s="223">
        <v>0.90909090909090895</v>
      </c>
      <c r="KJ68" s="219">
        <v>1.4492753623188399</v>
      </c>
      <c r="KK68" s="223">
        <v>0.78740157480314998</v>
      </c>
      <c r="KL68" s="219">
        <v>1.8348623853210999</v>
      </c>
      <c r="KM68" s="219">
        <v>0</v>
      </c>
      <c r="KN68" s="219">
        <v>1.7543859649122799</v>
      </c>
      <c r="KO68" s="223">
        <v>0.90909090909090895</v>
      </c>
      <c r="KP68" s="219">
        <v>1.4492753623188399</v>
      </c>
      <c r="KQ68" s="223">
        <v>0.78740157480314998</v>
      </c>
      <c r="KR68" s="223">
        <v>0.91743119266055095</v>
      </c>
      <c r="KS68" s="219">
        <v>0</v>
      </c>
      <c r="KT68" s="223">
        <v>0.87719298245614097</v>
      </c>
      <c r="KU68" s="219">
        <v>1.8181818181818199</v>
      </c>
      <c r="KV68" s="219">
        <v>1.4492753623188399</v>
      </c>
      <c r="KW68" s="223">
        <v>0.78740157480314998</v>
      </c>
      <c r="KX68" s="223">
        <v>0.91743119266055095</v>
      </c>
      <c r="KY68" s="219">
        <v>0</v>
      </c>
      <c r="KZ68" s="223">
        <v>0.87719298245614097</v>
      </c>
      <c r="LA68" s="219">
        <v>1.8181818181818199</v>
      </c>
      <c r="LB68" s="223">
        <v>0.72463768115941996</v>
      </c>
      <c r="LC68" s="219">
        <v>0</v>
      </c>
      <c r="LD68" s="219">
        <v>0</v>
      </c>
      <c r="LE68" s="219">
        <v>0</v>
      </c>
      <c r="LF68" s="223">
        <v>0.87719298245614097</v>
      </c>
      <c r="LG68" s="223">
        <v>0.90909090909090895</v>
      </c>
      <c r="LH68" s="223">
        <v>0.72463768115941996</v>
      </c>
      <c r="LI68" s="219">
        <v>0</v>
      </c>
      <c r="LJ68" s="223">
        <v>0.90909090909090895</v>
      </c>
      <c r="LK68" s="219">
        <v>0</v>
      </c>
      <c r="LL68" s="223">
        <v>0.87719298245614097</v>
      </c>
      <c r="LM68" s="219">
        <v>1.8181818181818199</v>
      </c>
      <c r="LN68" s="219">
        <v>0</v>
      </c>
      <c r="LO68" s="223">
        <v>0.78125</v>
      </c>
      <c r="LP68" s="219">
        <v>0</v>
      </c>
      <c r="LQ68" s="219">
        <v>0</v>
      </c>
      <c r="LR68" s="219">
        <v>1.7543859649122799</v>
      </c>
      <c r="LS68" s="223">
        <v>0.90909090909090895</v>
      </c>
      <c r="LT68" s="223">
        <v>0.72992700729926996</v>
      </c>
      <c r="LU68" s="223">
        <v>0.78125</v>
      </c>
      <c r="LV68" s="219">
        <v>1.8348623853210999</v>
      </c>
      <c r="LW68" s="219">
        <v>0</v>
      </c>
      <c r="LX68" s="219">
        <v>2.6315789473684199</v>
      </c>
      <c r="LY68" s="219">
        <v>1.8181818181818199</v>
      </c>
      <c r="LZ68" s="219">
        <v>3.6496350364963499</v>
      </c>
      <c r="MA68" s="219">
        <v>3.125</v>
      </c>
      <c r="MB68" s="219">
        <v>2.75229357798165</v>
      </c>
      <c r="MC68" s="219">
        <v>0</v>
      </c>
      <c r="MD68" s="223">
        <v>0.87719298245614097</v>
      </c>
      <c r="ME68" s="223">
        <v>0.90909090909090895</v>
      </c>
      <c r="MF68" s="219">
        <v>0</v>
      </c>
      <c r="MG68" s="219">
        <v>0</v>
      </c>
      <c r="MH68" s="219">
        <v>3.7037037037037002</v>
      </c>
      <c r="MI68" s="190" t="str">
        <f t="shared" si="89"/>
        <v>--</v>
      </c>
      <c r="MJ68" s="190" t="str">
        <f t="shared" si="89"/>
        <v>--</v>
      </c>
      <c r="MK68" s="190" t="str">
        <f t="shared" si="89"/>
        <v>--</v>
      </c>
      <c r="ML68" s="190" t="str">
        <f t="shared" si="89"/>
        <v>--</v>
      </c>
      <c r="MM68" s="190" t="str">
        <f t="shared" si="89"/>
        <v>--</v>
      </c>
      <c r="MN68" s="190" t="str">
        <f t="shared" si="89"/>
        <v>--</v>
      </c>
      <c r="MO68" s="190" t="str">
        <f t="shared" si="89"/>
        <v>--</v>
      </c>
      <c r="MP68" s="190" t="str">
        <f t="shared" si="89"/>
        <v>--</v>
      </c>
      <c r="MQ68" s="190" t="str">
        <f t="shared" si="89"/>
        <v>--</v>
      </c>
      <c r="MR68" s="190" t="str">
        <f t="shared" si="89"/>
        <v>--</v>
      </c>
      <c r="MS68" s="190" t="str">
        <f t="shared" si="90"/>
        <v>--</v>
      </c>
      <c r="MT68" s="190" t="str">
        <f t="shared" si="90"/>
        <v>--</v>
      </c>
      <c r="MU68" s="190" t="str">
        <f t="shared" si="90"/>
        <v>--</v>
      </c>
      <c r="MV68" s="190" t="str">
        <f t="shared" si="90"/>
        <v>--</v>
      </c>
      <c r="MW68" s="190" t="str">
        <f t="shared" si="90"/>
        <v>--</v>
      </c>
      <c r="MX68" s="190" t="str">
        <f t="shared" si="90"/>
        <v>--</v>
      </c>
      <c r="MY68" s="190" t="str">
        <f t="shared" si="90"/>
        <v>--</v>
      </c>
      <c r="MZ68" s="190" t="str">
        <f t="shared" si="90"/>
        <v>--</v>
      </c>
      <c r="NA68" s="190" t="str">
        <f t="shared" si="90"/>
        <v>--</v>
      </c>
      <c r="NB68" s="190" t="str">
        <f t="shared" si="90"/>
        <v>--</v>
      </c>
      <c r="NC68" s="190" t="str">
        <f t="shared" si="91"/>
        <v>--</v>
      </c>
      <c r="ND68" s="190" t="str">
        <f t="shared" si="91"/>
        <v>--</v>
      </c>
      <c r="NE68" s="190" t="str">
        <f t="shared" si="91"/>
        <v>--</v>
      </c>
      <c r="NF68" s="190" t="str">
        <f t="shared" si="91"/>
        <v>--</v>
      </c>
      <c r="NG68" s="190" t="str">
        <f t="shared" si="91"/>
        <v>--</v>
      </c>
      <c r="NH68" s="190" t="str">
        <f t="shared" si="91"/>
        <v>--</v>
      </c>
      <c r="NI68" s="190" t="str">
        <f t="shared" si="91"/>
        <v>--</v>
      </c>
      <c r="NJ68" s="190" t="str">
        <f t="shared" si="91"/>
        <v>--</v>
      </c>
      <c r="NL68" s="378" t="str">
        <f t="shared" si="4"/>
        <v>--</v>
      </c>
      <c r="NM68" s="381">
        <v>2.8368794326241136</v>
      </c>
      <c r="NN68" s="381">
        <v>5.755395683453238</v>
      </c>
      <c r="NO68" s="381">
        <v>6.7307692307692299</v>
      </c>
      <c r="NP68" s="378" t="str">
        <f t="shared" si="5"/>
        <v>--</v>
      </c>
      <c r="NQ68" s="381">
        <v>1.4814814814814818</v>
      </c>
      <c r="NR68" s="378" t="str">
        <f t="shared" si="6"/>
        <v>--</v>
      </c>
      <c r="NS68" s="381">
        <v>4.5751633986928111</v>
      </c>
      <c r="NT68" s="378" t="str">
        <f t="shared" si="7"/>
        <v>--</v>
      </c>
      <c r="NU68" s="381">
        <v>14.035087719298248</v>
      </c>
      <c r="NV68" s="378" t="str">
        <f t="shared" si="8"/>
        <v>--</v>
      </c>
      <c r="NW68" s="381">
        <v>1.5037593984962407</v>
      </c>
      <c r="NX68" s="378" t="str">
        <f t="shared" si="9"/>
        <v>--</v>
      </c>
      <c r="NY68" s="381">
        <v>5.4794520547945211</v>
      </c>
      <c r="NZ68" s="378" t="str">
        <f t="shared" si="10"/>
        <v>--</v>
      </c>
      <c r="OA68" s="381">
        <v>8.6021505376344081</v>
      </c>
      <c r="OB68" s="378" t="str">
        <f t="shared" si="11"/>
        <v>--</v>
      </c>
      <c r="OC68" s="378" t="str">
        <f t="shared" si="11"/>
        <v>--</v>
      </c>
      <c r="OD68" s="381">
        <v>0</v>
      </c>
      <c r="OE68" s="381">
        <v>3.3613445378151279</v>
      </c>
      <c r="OF68" s="381">
        <v>9.0909090909090953</v>
      </c>
      <c r="OG68" s="378" t="str">
        <f t="shared" si="69"/>
        <v>--</v>
      </c>
      <c r="OH68" s="378" t="str">
        <f t="shared" si="69"/>
        <v>--</v>
      </c>
      <c r="OI68" s="378" t="str">
        <f t="shared" si="69"/>
        <v>--</v>
      </c>
      <c r="OJ68" s="381">
        <v>3.623188405797102</v>
      </c>
      <c r="OK68" s="381">
        <v>2.3076923076923079</v>
      </c>
      <c r="OL68" s="381">
        <v>8.1818181818181799</v>
      </c>
      <c r="OM68" s="378" t="str">
        <f t="shared" si="70"/>
        <v>--</v>
      </c>
      <c r="ON68" s="378" t="str">
        <f t="shared" si="70"/>
        <v>--</v>
      </c>
      <c r="OO68" s="378" t="str">
        <f t="shared" si="70"/>
        <v>--</v>
      </c>
      <c r="OP68" s="381">
        <v>0</v>
      </c>
      <c r="OQ68" s="381">
        <v>2.1739130434782616</v>
      </c>
      <c r="OR68" s="381">
        <v>4.8076923076923084</v>
      </c>
      <c r="OS68" s="378" t="str">
        <f t="shared" si="71"/>
        <v>--</v>
      </c>
      <c r="OT68" s="378" t="str">
        <f t="shared" si="71"/>
        <v>--</v>
      </c>
      <c r="OU68" s="381">
        <v>0</v>
      </c>
      <c r="OV68" s="381">
        <v>1.4705882352941173</v>
      </c>
      <c r="OW68" s="381">
        <v>7.6923076923076925</v>
      </c>
      <c r="OX68" s="378" t="str">
        <f t="shared" si="15"/>
        <v>--</v>
      </c>
      <c r="OY68" s="381">
        <v>8.7591240875912426</v>
      </c>
      <c r="OZ68" s="381">
        <v>10</v>
      </c>
      <c r="PA68" s="381">
        <v>10.909090909090908</v>
      </c>
      <c r="PB68" s="378" t="str">
        <f t="shared" si="16"/>
        <v>--</v>
      </c>
      <c r="PC68" s="381">
        <v>12.056737588652483</v>
      </c>
      <c r="PD68" s="381">
        <v>12.408759124087595</v>
      </c>
      <c r="PE68" s="381">
        <v>22.115384615384603</v>
      </c>
      <c r="PF68" s="378" t="str">
        <f t="shared" si="17"/>
        <v>--</v>
      </c>
      <c r="PG68" s="381">
        <v>1.4184397163120566</v>
      </c>
      <c r="PH68" s="381">
        <v>8.8888888888888893</v>
      </c>
      <c r="PI68" s="381">
        <v>14.705882352941176</v>
      </c>
      <c r="PJ68" s="378" t="str">
        <f t="shared" si="18"/>
        <v>--</v>
      </c>
      <c r="PK68" s="381">
        <v>0.70921985815602828</v>
      </c>
      <c r="PL68" s="381">
        <v>4.379562043795624</v>
      </c>
      <c r="PM68" s="381">
        <v>8.7378640776699026</v>
      </c>
      <c r="PN68" s="378" t="str">
        <f t="shared" si="19"/>
        <v>--</v>
      </c>
      <c r="PO68" s="381">
        <v>2.8169014084507045</v>
      </c>
      <c r="PP68" s="381">
        <v>0</v>
      </c>
      <c r="PQ68" s="381">
        <v>0.97087378640776667</v>
      </c>
      <c r="PR68" s="378" t="str">
        <f t="shared" si="20"/>
        <v>--</v>
      </c>
      <c r="PS68" s="381">
        <v>0</v>
      </c>
      <c r="PT68" s="381">
        <v>0.73529411764705899</v>
      </c>
      <c r="PU68" s="381">
        <v>0</v>
      </c>
      <c r="PV68" s="378" t="str">
        <f t="shared" si="21"/>
        <v>--</v>
      </c>
      <c r="PW68" s="381">
        <v>0</v>
      </c>
      <c r="PX68" s="381">
        <v>0.73529411764705899</v>
      </c>
      <c r="PY68" s="381">
        <v>0</v>
      </c>
      <c r="PZ68" s="378" t="str">
        <f t="shared" si="22"/>
        <v>--</v>
      </c>
      <c r="QA68" s="381">
        <v>0</v>
      </c>
      <c r="QB68" s="381">
        <v>0</v>
      </c>
      <c r="QC68" s="381">
        <v>0</v>
      </c>
      <c r="QD68" s="378" t="str">
        <f t="shared" si="23"/>
        <v>--</v>
      </c>
      <c r="QE68" s="381">
        <v>0</v>
      </c>
      <c r="QF68" s="381">
        <v>0</v>
      </c>
      <c r="QG68" s="381">
        <v>0</v>
      </c>
      <c r="QH68" s="378" t="str">
        <f t="shared" si="24"/>
        <v>--</v>
      </c>
      <c r="QI68" s="381">
        <v>0</v>
      </c>
      <c r="QJ68" s="381">
        <v>0</v>
      </c>
      <c r="QK68" s="381">
        <v>0</v>
      </c>
    </row>
    <row r="69" spans="1:453" x14ac:dyDescent="0.25">
      <c r="A69" s="114">
        <v>65</v>
      </c>
      <c r="B69" s="93" t="s">
        <v>65</v>
      </c>
      <c r="C69" s="189">
        <v>4.8780487804878065</v>
      </c>
      <c r="D69" s="189">
        <v>23.902439024390244</v>
      </c>
      <c r="E69" s="189">
        <v>45.408163265306115</v>
      </c>
      <c r="F69" s="189">
        <v>3.164556962025316</v>
      </c>
      <c r="G69" s="189">
        <v>19.774011299435045</v>
      </c>
      <c r="H69" s="189">
        <v>40.645161290322555</v>
      </c>
      <c r="I69" s="189">
        <v>3.9603960396039612</v>
      </c>
      <c r="J69" s="189">
        <v>24.545454545454557</v>
      </c>
      <c r="K69" s="189">
        <v>30.158730158730162</v>
      </c>
      <c r="L69" s="189">
        <v>1.2987012987012989</v>
      </c>
      <c r="M69" s="190">
        <v>10.227272727272723</v>
      </c>
      <c r="N69" s="190">
        <v>22.222222222222229</v>
      </c>
      <c r="O69" s="190">
        <v>0.81300813008130068</v>
      </c>
      <c r="P69" s="190">
        <v>10.924369747899163</v>
      </c>
      <c r="Q69" s="190">
        <v>42.268041237113408</v>
      </c>
      <c r="R69" s="190" t="s">
        <v>286</v>
      </c>
      <c r="S69" s="190" t="s">
        <v>286</v>
      </c>
      <c r="T69" s="190" t="s">
        <v>286</v>
      </c>
      <c r="U69" s="190">
        <v>3.79746835443038</v>
      </c>
      <c r="V69" s="190">
        <v>21.468926553672322</v>
      </c>
      <c r="W69" s="190">
        <v>40.645161290322555</v>
      </c>
      <c r="X69" s="190">
        <v>3.9603960396039612</v>
      </c>
      <c r="Y69" s="190">
        <v>26.126126126126131</v>
      </c>
      <c r="Z69" s="190">
        <v>33.070866141732274</v>
      </c>
      <c r="AA69" s="190">
        <v>5.1948051948051948</v>
      </c>
      <c r="AB69" s="132">
        <v>12.500000000000002</v>
      </c>
      <c r="AC69" s="132">
        <v>25.18518518518519</v>
      </c>
      <c r="AD69" s="132">
        <v>3.2258064516129044</v>
      </c>
      <c r="AE69" s="132">
        <v>12.605042016806719</v>
      </c>
      <c r="AF69" s="190">
        <v>43.877551020408156</v>
      </c>
      <c r="AG69" s="189">
        <v>1.2195121951219512</v>
      </c>
      <c r="AH69" s="189">
        <v>5.8536585365853666</v>
      </c>
      <c r="AI69" s="191">
        <v>12.755102040816322</v>
      </c>
      <c r="AJ69" s="191">
        <v>0</v>
      </c>
      <c r="AK69" s="190">
        <v>7.3446327683615813</v>
      </c>
      <c r="AL69" s="190">
        <v>9.0322580645161281</v>
      </c>
      <c r="AM69" s="190">
        <v>0.99009900990098976</v>
      </c>
      <c r="AN69" s="190">
        <v>4.5454545454545459</v>
      </c>
      <c r="AO69" s="190">
        <v>14.285714285714294</v>
      </c>
      <c r="AP69" s="190">
        <v>0</v>
      </c>
      <c r="AQ69" s="190">
        <v>0</v>
      </c>
      <c r="AR69" s="190">
        <v>6.666666666666667</v>
      </c>
      <c r="AS69" s="190">
        <v>0</v>
      </c>
      <c r="AT69" s="190">
        <v>0.84033613445378164</v>
      </c>
      <c r="AU69" s="190">
        <v>5.1546391752577305</v>
      </c>
      <c r="AV69" s="190" t="s">
        <v>286</v>
      </c>
      <c r="AW69" s="190" t="s">
        <v>286</v>
      </c>
      <c r="AX69" s="132" t="s">
        <v>286</v>
      </c>
      <c r="AY69" s="132" t="s">
        <v>286</v>
      </c>
      <c r="AZ69" s="132" t="s">
        <v>286</v>
      </c>
      <c r="BA69" s="132" t="s">
        <v>286</v>
      </c>
      <c r="BB69" s="190" t="s">
        <v>286</v>
      </c>
      <c r="BC69" s="132" t="s">
        <v>286</v>
      </c>
      <c r="BD69" s="132" t="s">
        <v>286</v>
      </c>
      <c r="BE69" s="132">
        <v>1.2820512820512817</v>
      </c>
      <c r="BF69" s="132">
        <v>8.0459770114942515</v>
      </c>
      <c r="BG69" s="190">
        <v>11.851851851851851</v>
      </c>
      <c r="BH69" s="132">
        <v>0.81300813008130102</v>
      </c>
      <c r="BI69" s="132">
        <v>15.833333333333343</v>
      </c>
      <c r="BJ69" s="132">
        <v>27.551020408163271</v>
      </c>
      <c r="BK69" s="132">
        <v>3.7500000000000013</v>
      </c>
      <c r="BL69" s="190">
        <v>7.9601990049751317</v>
      </c>
      <c r="BM69" s="132">
        <v>16.923076923076938</v>
      </c>
      <c r="BN69" s="192">
        <v>0.64102564102564097</v>
      </c>
      <c r="BO69" s="192">
        <v>13.609467455621298</v>
      </c>
      <c r="BP69" s="192">
        <v>18.18181818181818</v>
      </c>
      <c r="BQ69" s="190">
        <v>3.0303030303030303</v>
      </c>
      <c r="BR69" s="132">
        <v>20.000000000000007</v>
      </c>
      <c r="BS69" s="132">
        <v>9.0909090909090917</v>
      </c>
      <c r="BT69" s="132">
        <v>1.2820512820512819</v>
      </c>
      <c r="BU69" s="190">
        <v>10.344827586206899</v>
      </c>
      <c r="BV69" s="132">
        <v>18.796992481203009</v>
      </c>
      <c r="BW69" s="132">
        <v>1.6129032258064513</v>
      </c>
      <c r="BX69" s="132">
        <v>7.6271186440677967</v>
      </c>
      <c r="BY69" s="190">
        <v>13.265306122448985</v>
      </c>
      <c r="BZ69" s="132">
        <v>1.8750000000000002</v>
      </c>
      <c r="CA69" s="132">
        <v>5.970149253731349</v>
      </c>
      <c r="CB69" s="132">
        <v>9.2307692307692317</v>
      </c>
      <c r="CC69" s="190">
        <v>0.64102564102564108</v>
      </c>
      <c r="CD69" s="132">
        <v>8.2840236686390547</v>
      </c>
      <c r="CE69" s="132">
        <v>9.7402597402597486</v>
      </c>
      <c r="CF69" s="132">
        <v>2.0202020202020199</v>
      </c>
      <c r="CG69" s="190">
        <v>15.454545454545457</v>
      </c>
      <c r="CH69" s="132">
        <v>8.2644628099173545</v>
      </c>
      <c r="CI69" s="132">
        <v>1.2820512820512819</v>
      </c>
      <c r="CJ69" s="132">
        <v>8.0459770114942497</v>
      </c>
      <c r="CK69" s="132">
        <v>10.526315789473685</v>
      </c>
      <c r="CL69" s="132">
        <v>0</v>
      </c>
      <c r="CM69" s="132">
        <v>5.9322033898305095</v>
      </c>
      <c r="CN69" s="132">
        <v>9.1836734693877524</v>
      </c>
      <c r="CO69" s="132">
        <v>4.4303797468354444</v>
      </c>
      <c r="CP69" s="190">
        <v>3.9800995024875632</v>
      </c>
      <c r="CQ69" s="132">
        <v>2.0408163265306127</v>
      </c>
      <c r="CR69" s="132">
        <v>5.8064516129032286</v>
      </c>
      <c r="CS69" s="192">
        <v>5.9171597633136104</v>
      </c>
      <c r="CT69" s="192">
        <v>5.1948051948051992</v>
      </c>
      <c r="CU69" s="190">
        <v>1.0000000000000002</v>
      </c>
      <c r="CV69" s="132">
        <v>7.2072072072072109</v>
      </c>
      <c r="CW69" s="132">
        <v>1.5999999999999996</v>
      </c>
      <c r="CX69" s="192">
        <v>2.5974025974025969</v>
      </c>
      <c r="CY69" s="192">
        <v>4.7058823529411749</v>
      </c>
      <c r="CZ69" s="190">
        <v>3.0769230769230762</v>
      </c>
      <c r="DA69" s="132">
        <v>1.6528925619834713</v>
      </c>
      <c r="DB69" s="132">
        <v>2.6785714285714275</v>
      </c>
      <c r="DC69" s="192">
        <v>2.0618556701030926</v>
      </c>
      <c r="DD69" s="192" t="s">
        <v>286</v>
      </c>
      <c r="DE69" s="190">
        <v>3.4825870646766193</v>
      </c>
      <c r="DF69" s="132">
        <v>3.0612244897959187</v>
      </c>
      <c r="DG69" s="132" t="s">
        <v>286</v>
      </c>
      <c r="DH69" s="192">
        <v>1.7751479289940835</v>
      </c>
      <c r="DI69" s="192">
        <v>1.2987012987012987</v>
      </c>
      <c r="DJ69" s="190" t="s">
        <v>286</v>
      </c>
      <c r="DK69" s="132">
        <v>5.4545454545454568</v>
      </c>
      <c r="DL69" s="132">
        <v>0.79999999999999982</v>
      </c>
      <c r="DM69" s="132" t="s">
        <v>286</v>
      </c>
      <c r="DN69" s="132">
        <v>3.5294117647058831</v>
      </c>
      <c r="DO69" s="190">
        <v>0.76923076923076938</v>
      </c>
      <c r="DP69" s="132" t="s">
        <v>286</v>
      </c>
      <c r="DQ69" s="132">
        <v>0</v>
      </c>
      <c r="DR69" s="132">
        <v>3.0927835051546397</v>
      </c>
      <c r="DS69" s="132" t="s">
        <v>286</v>
      </c>
      <c r="DT69" s="190" t="s">
        <v>286</v>
      </c>
      <c r="DU69" s="194" t="s">
        <v>286</v>
      </c>
      <c r="DV69" s="194" t="s">
        <v>286</v>
      </c>
      <c r="DW69" s="192">
        <v>2.9585798816568047</v>
      </c>
      <c r="DX69" s="194">
        <v>0.64935064935064934</v>
      </c>
      <c r="DY69" s="190" t="s">
        <v>286</v>
      </c>
      <c r="DZ69" s="190">
        <v>6.3636363636363651</v>
      </c>
      <c r="EA69" s="190">
        <v>0.79999999999999982</v>
      </c>
      <c r="EB69" s="190" t="s">
        <v>286</v>
      </c>
      <c r="EC69" s="190">
        <v>3.5714285714285716</v>
      </c>
      <c r="ED69" s="190">
        <v>0</v>
      </c>
      <c r="EE69" s="190" t="s">
        <v>286</v>
      </c>
      <c r="EF69" s="190">
        <v>0</v>
      </c>
      <c r="EG69" s="190">
        <v>1.0309278350515463</v>
      </c>
      <c r="EH69" s="190" t="s">
        <v>286</v>
      </c>
      <c r="EI69" s="190">
        <v>4.5226130653266345</v>
      </c>
      <c r="EJ69" s="190">
        <v>7.1428571428571459</v>
      </c>
      <c r="EK69" s="190" t="s">
        <v>286</v>
      </c>
      <c r="EL69" s="132">
        <v>2.9585798816568052</v>
      </c>
      <c r="EM69" s="132">
        <v>1.2987012987012989</v>
      </c>
      <c r="EN69" s="132" t="s">
        <v>286</v>
      </c>
      <c r="EO69" s="132">
        <v>6.363636363636366</v>
      </c>
      <c r="EP69" s="190">
        <v>1.6</v>
      </c>
      <c r="EQ69" s="132" t="s">
        <v>286</v>
      </c>
      <c r="ER69" s="132">
        <v>2.38095238095238</v>
      </c>
      <c r="ES69" s="132">
        <v>3.8759689922480618</v>
      </c>
      <c r="ET69" s="132" t="s">
        <v>286</v>
      </c>
      <c r="EU69" s="190">
        <v>0.89285714285714302</v>
      </c>
      <c r="EV69" s="132">
        <v>2.0618556701030926</v>
      </c>
      <c r="EW69" s="132" t="s">
        <v>286</v>
      </c>
      <c r="EX69" s="132">
        <v>1.5151515151515154</v>
      </c>
      <c r="EY69" s="132">
        <v>2.5510204081632657</v>
      </c>
      <c r="EZ69" s="190" t="s">
        <v>286</v>
      </c>
      <c r="FA69" s="132">
        <v>2.3668639053254448</v>
      </c>
      <c r="FB69" s="132">
        <v>0.64935064935064934</v>
      </c>
      <c r="FC69" s="132" t="s">
        <v>286</v>
      </c>
      <c r="FD69" s="132">
        <v>5.4054054054054133</v>
      </c>
      <c r="FE69" s="190">
        <v>0.79999999999999982</v>
      </c>
      <c r="FF69" s="132" t="s">
        <v>286</v>
      </c>
      <c r="FG69" s="132">
        <v>1.2048192771084332</v>
      </c>
      <c r="FH69" s="132">
        <v>0</v>
      </c>
      <c r="FI69" s="132" t="s">
        <v>286</v>
      </c>
      <c r="FJ69" s="190">
        <v>0.8928571428571429</v>
      </c>
      <c r="FK69" s="132">
        <v>1.0309278350515463</v>
      </c>
      <c r="FL69" s="132" t="s">
        <v>286</v>
      </c>
      <c r="FM69" s="132" t="s">
        <v>286</v>
      </c>
      <c r="FN69" s="132" t="s">
        <v>286</v>
      </c>
      <c r="FO69" s="190" t="s">
        <v>286</v>
      </c>
      <c r="FP69" s="132">
        <v>4.7619047619047628</v>
      </c>
      <c r="FQ69" s="132">
        <v>1.9480519480519478</v>
      </c>
      <c r="FR69" s="132" t="s">
        <v>286</v>
      </c>
      <c r="FS69" s="132">
        <v>6.3636363636363651</v>
      </c>
      <c r="FT69" s="190">
        <v>1.5999999999999996</v>
      </c>
      <c r="FU69" s="132" t="s">
        <v>286</v>
      </c>
      <c r="FV69" s="132">
        <v>1.19047619047619</v>
      </c>
      <c r="FW69" s="132">
        <v>2.3076923076923075</v>
      </c>
      <c r="FX69" s="132" t="s">
        <v>286</v>
      </c>
      <c r="FY69" s="190">
        <v>0.8928571428571429</v>
      </c>
      <c r="FZ69" s="132">
        <v>3.0927835051546397</v>
      </c>
      <c r="GA69" s="132" t="s">
        <v>286</v>
      </c>
      <c r="GB69" s="132" t="s">
        <v>286</v>
      </c>
      <c r="GC69" s="132" t="s">
        <v>286</v>
      </c>
      <c r="GD69" s="190" t="s">
        <v>286</v>
      </c>
      <c r="GE69" s="132" t="s">
        <v>286</v>
      </c>
      <c r="GF69" s="132" t="s">
        <v>286</v>
      </c>
      <c r="GG69" s="132" t="s">
        <v>286</v>
      </c>
      <c r="GH69" s="132" t="s">
        <v>286</v>
      </c>
      <c r="GI69" s="190" t="s">
        <v>286</v>
      </c>
      <c r="GJ69" s="132" t="s">
        <v>286</v>
      </c>
      <c r="GK69" s="132">
        <v>3.5294117647058818</v>
      </c>
      <c r="GL69" s="132">
        <v>1.5503875968992249</v>
      </c>
      <c r="GM69" s="197" t="s">
        <v>286</v>
      </c>
      <c r="GN69" s="190">
        <v>1.7857142857142858</v>
      </c>
      <c r="GO69" s="132">
        <v>2.0618556701030926</v>
      </c>
      <c r="GP69" s="132" t="s">
        <v>286</v>
      </c>
      <c r="GQ69" s="132" t="s">
        <v>286</v>
      </c>
      <c r="GR69" s="132" t="s">
        <v>286</v>
      </c>
      <c r="GS69" s="190" t="s">
        <v>286</v>
      </c>
      <c r="GT69" s="132" t="s">
        <v>286</v>
      </c>
      <c r="GU69" s="132" t="s">
        <v>286</v>
      </c>
      <c r="GV69" s="132" t="s">
        <v>286</v>
      </c>
      <c r="GW69" s="132" t="s">
        <v>286</v>
      </c>
      <c r="GX69" s="190" t="s">
        <v>286</v>
      </c>
      <c r="GY69" s="190" t="s">
        <v>286</v>
      </c>
      <c r="GZ69" s="190">
        <v>2.3529411764705874</v>
      </c>
      <c r="HA69" s="190">
        <v>3.0769230769230771</v>
      </c>
      <c r="HB69" s="190" t="s">
        <v>286</v>
      </c>
      <c r="HC69" s="190">
        <v>0.89285714285714302</v>
      </c>
      <c r="HD69" s="190">
        <v>3.1250000000000004</v>
      </c>
      <c r="HE69" s="190" t="s">
        <v>286</v>
      </c>
      <c r="HF69" s="190" t="s">
        <v>286</v>
      </c>
      <c r="HG69" s="190" t="s">
        <v>286</v>
      </c>
      <c r="HH69" s="190" t="s">
        <v>286</v>
      </c>
      <c r="HI69" s="190" t="s">
        <v>286</v>
      </c>
      <c r="HJ69" s="190" t="s">
        <v>286</v>
      </c>
      <c r="HK69" s="190" t="s">
        <v>286</v>
      </c>
      <c r="HL69" s="132" t="s">
        <v>286</v>
      </c>
      <c r="HM69" s="132" t="s">
        <v>286</v>
      </c>
      <c r="HN69" s="132" t="s">
        <v>286</v>
      </c>
      <c r="HO69" s="132">
        <v>2.3529411764705874</v>
      </c>
      <c r="HP69" s="190">
        <v>6.1538461538461569</v>
      </c>
      <c r="HQ69" s="132" t="s">
        <v>286</v>
      </c>
      <c r="HR69" s="132">
        <v>1.785714285714286</v>
      </c>
      <c r="HS69" s="132">
        <v>3.0927835051546397</v>
      </c>
      <c r="HT69" s="196" t="s">
        <v>286</v>
      </c>
      <c r="HU69" s="190">
        <v>3.0150753768844236</v>
      </c>
      <c r="HV69" s="192">
        <v>1.0204081632653066</v>
      </c>
      <c r="HW69" s="192" t="s">
        <v>286</v>
      </c>
      <c r="HX69" s="192">
        <v>1.775147928994083</v>
      </c>
      <c r="HY69" s="192">
        <v>2.5974025974025978</v>
      </c>
      <c r="HZ69" s="192" t="s">
        <v>286</v>
      </c>
      <c r="IA69" s="192">
        <v>1.8181818181818177</v>
      </c>
      <c r="IB69" s="192">
        <v>1.5999999999999996</v>
      </c>
      <c r="IC69" s="192" t="s">
        <v>286</v>
      </c>
      <c r="ID69" s="192">
        <v>1.1764705882352937</v>
      </c>
      <c r="IE69" s="192">
        <v>1.5384615384615381</v>
      </c>
      <c r="IF69" s="192" t="s">
        <v>286</v>
      </c>
      <c r="IG69" s="192">
        <v>0</v>
      </c>
      <c r="IH69" s="192">
        <v>3.0927835051546397</v>
      </c>
      <c r="II69" s="192">
        <v>5.0314465408805056</v>
      </c>
      <c r="IJ69" s="192">
        <v>6.5656565656565649</v>
      </c>
      <c r="IK69" s="192">
        <v>4.5918367346938789</v>
      </c>
      <c r="IL69" s="192">
        <v>0.64516129032258063</v>
      </c>
      <c r="IM69" s="192">
        <v>5.3254437869822517</v>
      </c>
      <c r="IN69" s="192">
        <v>3.8961038961038956</v>
      </c>
      <c r="IO69" s="192">
        <v>3.0612244897959182</v>
      </c>
      <c r="IP69" s="192">
        <v>9.9099099099099117</v>
      </c>
      <c r="IQ69" s="192">
        <v>4.0000000000000027</v>
      </c>
      <c r="IR69" s="192">
        <v>2.6315789473684208</v>
      </c>
      <c r="IS69" s="192" t="s">
        <v>286</v>
      </c>
      <c r="IT69" s="192" t="s">
        <v>286</v>
      </c>
      <c r="IU69" s="192">
        <v>0.81967213114754089</v>
      </c>
      <c r="IV69" s="192" t="s">
        <v>286</v>
      </c>
      <c r="IW69" s="192" t="s">
        <v>286</v>
      </c>
      <c r="IX69" s="192" t="str">
        <f t="shared" si="88"/>
        <v>--</v>
      </c>
      <c r="IY69" s="192" t="str">
        <f t="shared" si="88"/>
        <v>--</v>
      </c>
      <c r="IZ69" s="192" t="str">
        <f t="shared" si="88"/>
        <v>--</v>
      </c>
      <c r="JA69" s="192" t="str">
        <f t="shared" si="88"/>
        <v>--</v>
      </c>
      <c r="JB69" s="192" t="str">
        <f t="shared" si="88"/>
        <v>--</v>
      </c>
      <c r="JC69" s="243">
        <v>0</v>
      </c>
      <c r="JD69" s="243">
        <v>5.71428571428571</v>
      </c>
      <c r="JE69" s="243">
        <v>12.7272727272727</v>
      </c>
      <c r="JF69" s="243">
        <v>3.17460317460317</v>
      </c>
      <c r="JG69" s="243">
        <v>3.0927835051546402</v>
      </c>
      <c r="JH69" s="243">
        <v>7.8431372549019596</v>
      </c>
      <c r="JI69" s="243">
        <v>0</v>
      </c>
      <c r="JJ69" s="243">
        <v>2.8571428571428599</v>
      </c>
      <c r="JK69" s="243">
        <v>5.4545454545454604</v>
      </c>
      <c r="JL69" s="247">
        <v>0.79365079365079305</v>
      </c>
      <c r="JM69" s="243">
        <v>0</v>
      </c>
      <c r="JN69" s="243">
        <v>5.8823529411764701</v>
      </c>
      <c r="JO69" s="219">
        <v>5.8823529411764701</v>
      </c>
      <c r="JP69" s="219">
        <v>7.1428571428571397</v>
      </c>
      <c r="JQ69" s="219">
        <v>20</v>
      </c>
      <c r="JR69" s="219">
        <v>6.3492063492063497</v>
      </c>
      <c r="JS69" s="219">
        <v>5.2631578947368496</v>
      </c>
      <c r="JT69" s="219">
        <v>10.891089108910901</v>
      </c>
      <c r="JU69" s="219">
        <v>2.9411764705882399</v>
      </c>
      <c r="JV69" s="219">
        <v>5.71428571428571</v>
      </c>
      <c r="JW69" s="219">
        <v>16.363636363636399</v>
      </c>
      <c r="JX69" s="219">
        <v>3.9682539682539701</v>
      </c>
      <c r="JY69" s="219">
        <v>3.1578947368421102</v>
      </c>
      <c r="JZ69" s="219">
        <v>6.9306930693069297</v>
      </c>
      <c r="KA69" s="219">
        <v>1.47058823529412</v>
      </c>
      <c r="KB69" s="219">
        <v>0</v>
      </c>
      <c r="KC69" s="219">
        <v>0</v>
      </c>
      <c r="KD69" s="219">
        <v>0</v>
      </c>
      <c r="KE69" s="219">
        <v>1.0752688172042999</v>
      </c>
      <c r="KF69" s="219">
        <v>0</v>
      </c>
      <c r="KG69" s="219">
        <v>0</v>
      </c>
      <c r="KH69" s="219">
        <v>0</v>
      </c>
      <c r="KI69" s="219">
        <v>1.8181818181818199</v>
      </c>
      <c r="KJ69" s="223">
        <v>0.79365079365079405</v>
      </c>
      <c r="KK69" s="219">
        <v>1.0638297872340401</v>
      </c>
      <c r="KL69" s="219">
        <v>0</v>
      </c>
      <c r="KM69" s="219">
        <v>1.47058823529412</v>
      </c>
      <c r="KN69" s="219">
        <v>0</v>
      </c>
      <c r="KO69" s="219">
        <v>0</v>
      </c>
      <c r="KP69" s="223">
        <v>0.79365079365079405</v>
      </c>
      <c r="KQ69" s="219">
        <v>1.0638297872340401</v>
      </c>
      <c r="KR69" s="219">
        <v>0</v>
      </c>
      <c r="KS69" s="219">
        <v>0</v>
      </c>
      <c r="KT69" s="219">
        <v>0</v>
      </c>
      <c r="KU69" s="219">
        <v>0</v>
      </c>
      <c r="KV69" s="219">
        <v>0</v>
      </c>
      <c r="KW69" s="219">
        <v>1.0638297872340401</v>
      </c>
      <c r="KX69" s="219">
        <v>0</v>
      </c>
      <c r="KY69" s="219">
        <v>0</v>
      </c>
      <c r="KZ69" s="219">
        <v>0</v>
      </c>
      <c r="LA69" s="219">
        <v>0</v>
      </c>
      <c r="LB69" s="219">
        <v>0</v>
      </c>
      <c r="LC69" s="219">
        <v>0</v>
      </c>
      <c r="LD69" s="219">
        <v>0</v>
      </c>
      <c r="LE69" s="219">
        <v>0</v>
      </c>
      <c r="LF69" s="219">
        <v>0</v>
      </c>
      <c r="LG69" s="219">
        <v>1.8181818181818199</v>
      </c>
      <c r="LH69" s="223">
        <v>0.79365079365079405</v>
      </c>
      <c r="LI69" s="219">
        <v>0</v>
      </c>
      <c r="LJ69" s="219">
        <v>0</v>
      </c>
      <c r="LK69" s="219">
        <v>0</v>
      </c>
      <c r="LL69" s="219">
        <v>0</v>
      </c>
      <c r="LM69" s="219">
        <v>0</v>
      </c>
      <c r="LN69" s="223">
        <v>0.79365079365079405</v>
      </c>
      <c r="LO69" s="219">
        <v>1.0638297872340401</v>
      </c>
      <c r="LP69" s="219">
        <v>0</v>
      </c>
      <c r="LQ69" s="219">
        <v>0</v>
      </c>
      <c r="LR69" s="219">
        <v>0</v>
      </c>
      <c r="LS69" s="219">
        <v>0</v>
      </c>
      <c r="LT69" s="219">
        <v>0</v>
      </c>
      <c r="LU69" s="219">
        <v>1.0638297872340401</v>
      </c>
      <c r="LV69" s="223">
        <v>0.99009900990098998</v>
      </c>
      <c r="LW69" s="219">
        <v>1.47058823529412</v>
      </c>
      <c r="LX69" s="219">
        <v>1.4492753623188399</v>
      </c>
      <c r="LY69" s="219">
        <v>1.8181818181818199</v>
      </c>
      <c r="LZ69" s="219">
        <v>5.5555555555555598</v>
      </c>
      <c r="MA69" s="219">
        <v>1.0638297872340401</v>
      </c>
      <c r="MB69" s="219">
        <v>2.9702970297029698</v>
      </c>
      <c r="MC69" s="219">
        <v>0</v>
      </c>
      <c r="MD69" s="219">
        <v>0</v>
      </c>
      <c r="ME69" s="219">
        <v>1.8181818181818199</v>
      </c>
      <c r="MF69" s="223">
        <v>0.8</v>
      </c>
      <c r="MG69" s="219">
        <v>1.0638297872340401</v>
      </c>
      <c r="MH69" s="219">
        <v>0</v>
      </c>
      <c r="MI69" s="190" t="str">
        <f t="shared" si="89"/>
        <v>--</v>
      </c>
      <c r="MJ69" s="190" t="str">
        <f t="shared" si="89"/>
        <v>--</v>
      </c>
      <c r="MK69" s="190" t="str">
        <f t="shared" si="89"/>
        <v>--</v>
      </c>
      <c r="ML69" s="190" t="str">
        <f t="shared" si="89"/>
        <v>--</v>
      </c>
      <c r="MM69" s="190" t="str">
        <f t="shared" si="89"/>
        <v>--</v>
      </c>
      <c r="MN69" s="190" t="str">
        <f t="shared" si="89"/>
        <v>--</v>
      </c>
      <c r="MO69" s="190" t="str">
        <f t="shared" si="89"/>
        <v>--</v>
      </c>
      <c r="MP69" s="190" t="str">
        <f t="shared" si="89"/>
        <v>--</v>
      </c>
      <c r="MQ69" s="190" t="str">
        <f t="shared" si="89"/>
        <v>--</v>
      </c>
      <c r="MR69" s="190" t="str">
        <f t="shared" si="89"/>
        <v>--</v>
      </c>
      <c r="MS69" s="190" t="str">
        <f t="shared" si="90"/>
        <v>--</v>
      </c>
      <c r="MT69" s="190" t="str">
        <f t="shared" si="90"/>
        <v>--</v>
      </c>
      <c r="MU69" s="190" t="str">
        <f t="shared" si="90"/>
        <v>--</v>
      </c>
      <c r="MV69" s="190" t="str">
        <f t="shared" si="90"/>
        <v>--</v>
      </c>
      <c r="MW69" s="190" t="str">
        <f t="shared" si="90"/>
        <v>--</v>
      </c>
      <c r="MX69" s="190" t="str">
        <f t="shared" si="90"/>
        <v>--</v>
      </c>
      <c r="MY69" s="190" t="str">
        <f t="shared" si="90"/>
        <v>--</v>
      </c>
      <c r="MZ69" s="190" t="str">
        <f t="shared" si="90"/>
        <v>--</v>
      </c>
      <c r="NA69" s="190" t="str">
        <f t="shared" si="90"/>
        <v>--</v>
      </c>
      <c r="NB69" s="190" t="str">
        <f t="shared" si="90"/>
        <v>--</v>
      </c>
      <c r="NC69" s="190" t="str">
        <f t="shared" si="91"/>
        <v>--</v>
      </c>
      <c r="ND69" s="190" t="str">
        <f t="shared" si="91"/>
        <v>--</v>
      </c>
      <c r="NE69" s="190" t="str">
        <f t="shared" si="91"/>
        <v>--</v>
      </c>
      <c r="NF69" s="190" t="str">
        <f t="shared" si="91"/>
        <v>--</v>
      </c>
      <c r="NG69" s="190" t="str">
        <f t="shared" si="91"/>
        <v>--</v>
      </c>
      <c r="NH69" s="190" t="str">
        <f t="shared" si="91"/>
        <v>--</v>
      </c>
      <c r="NI69" s="190" t="str">
        <f t="shared" si="91"/>
        <v>--</v>
      </c>
      <c r="NJ69" s="190" t="str">
        <f t="shared" si="91"/>
        <v>--</v>
      </c>
      <c r="NL69" s="378" t="str">
        <f t="shared" si="4"/>
        <v>--</v>
      </c>
      <c r="NM69" s="381">
        <v>4.4776119402985062</v>
      </c>
      <c r="NN69" s="381">
        <v>1.2658227848101262</v>
      </c>
      <c r="NO69" s="381">
        <v>4.3478260869565215</v>
      </c>
      <c r="NP69" s="378" t="str">
        <f t="shared" si="5"/>
        <v>--</v>
      </c>
      <c r="NQ69" s="381">
        <v>2.5641025641025639</v>
      </c>
      <c r="NR69" s="378" t="str">
        <f t="shared" si="6"/>
        <v>--</v>
      </c>
      <c r="NS69" s="381">
        <v>4.5454545454545441</v>
      </c>
      <c r="NT69" s="378" t="str">
        <f t="shared" si="7"/>
        <v>--</v>
      </c>
      <c r="NU69" s="381">
        <v>15.555555555555564</v>
      </c>
      <c r="NV69" s="378" t="str">
        <f t="shared" si="8"/>
        <v>--</v>
      </c>
      <c r="NW69" s="381">
        <v>0.80645161290322565</v>
      </c>
      <c r="NX69" s="378" t="str">
        <f t="shared" si="9"/>
        <v>--</v>
      </c>
      <c r="NY69" s="381">
        <v>3.3333333333333335</v>
      </c>
      <c r="NZ69" s="378" t="str">
        <f t="shared" si="10"/>
        <v>--</v>
      </c>
      <c r="OA69" s="381">
        <v>19.387755102040821</v>
      </c>
      <c r="OB69" s="378" t="str">
        <f t="shared" si="11"/>
        <v>--</v>
      </c>
      <c r="OC69" s="378" t="str">
        <f t="shared" si="11"/>
        <v>--</v>
      </c>
      <c r="OD69" s="381">
        <v>0</v>
      </c>
      <c r="OE69" s="381">
        <v>0</v>
      </c>
      <c r="OF69" s="381">
        <v>9.0909090909090917</v>
      </c>
      <c r="OG69" s="378" t="str">
        <f t="shared" si="69"/>
        <v>--</v>
      </c>
      <c r="OH69" s="378" t="str">
        <f t="shared" si="69"/>
        <v>--</v>
      </c>
      <c r="OI69" s="378" t="str">
        <f t="shared" si="69"/>
        <v>--</v>
      </c>
      <c r="OJ69" s="381">
        <v>0.7936507936507935</v>
      </c>
      <c r="OK69" s="381">
        <v>1.0309278350515463</v>
      </c>
      <c r="OL69" s="381">
        <v>5.8823529411764737</v>
      </c>
      <c r="OM69" s="378" t="str">
        <f t="shared" si="70"/>
        <v>--</v>
      </c>
      <c r="ON69" s="378" t="str">
        <f t="shared" si="70"/>
        <v>--</v>
      </c>
      <c r="OO69" s="378" t="str">
        <f t="shared" si="70"/>
        <v>--</v>
      </c>
      <c r="OP69" s="381">
        <v>4.5454545454545441</v>
      </c>
      <c r="OQ69" s="381">
        <v>2.5316455696202524</v>
      </c>
      <c r="OR69" s="381">
        <v>4.4444444444444446</v>
      </c>
      <c r="OS69" s="378" t="str">
        <f t="shared" si="71"/>
        <v>--</v>
      </c>
      <c r="OT69" s="378" t="str">
        <f t="shared" si="71"/>
        <v>--</v>
      </c>
      <c r="OU69" s="381">
        <v>1.4925373134328359</v>
      </c>
      <c r="OV69" s="381">
        <v>3.79746835443038</v>
      </c>
      <c r="OW69" s="381">
        <v>4.3478260869565215</v>
      </c>
      <c r="OX69" s="378" t="str">
        <f t="shared" si="15"/>
        <v>--</v>
      </c>
      <c r="OY69" s="381">
        <v>5.6000000000000032</v>
      </c>
      <c r="OZ69" s="381">
        <v>2.0618556701030926</v>
      </c>
      <c r="PA69" s="381">
        <v>13.725490196078425</v>
      </c>
      <c r="PB69" s="378" t="str">
        <f t="shared" si="16"/>
        <v>--</v>
      </c>
      <c r="PC69" s="381">
        <v>8.9552238805970159</v>
      </c>
      <c r="PD69" s="381">
        <v>6.4102564102564124</v>
      </c>
      <c r="PE69" s="381">
        <v>10.869565217391305</v>
      </c>
      <c r="PF69" s="378" t="str">
        <f t="shared" si="17"/>
        <v>--</v>
      </c>
      <c r="PG69" s="381">
        <v>7.6923076923076925</v>
      </c>
      <c r="PH69" s="381">
        <v>3.8461538461538449</v>
      </c>
      <c r="PI69" s="381">
        <v>6.5217391304347831</v>
      </c>
      <c r="PJ69" s="378" t="str">
        <f t="shared" si="18"/>
        <v>--</v>
      </c>
      <c r="PK69" s="381">
        <v>3.0303030303030303</v>
      </c>
      <c r="PL69" s="381">
        <v>3.7974683544303787</v>
      </c>
      <c r="PM69" s="381">
        <v>4.3478260869565215</v>
      </c>
      <c r="PN69" s="378" t="str">
        <f t="shared" si="19"/>
        <v>--</v>
      </c>
      <c r="PO69" s="381">
        <v>0</v>
      </c>
      <c r="PP69" s="381">
        <v>3.7974683544303787</v>
      </c>
      <c r="PQ69" s="381">
        <v>0</v>
      </c>
      <c r="PR69" s="378" t="str">
        <f t="shared" si="20"/>
        <v>--</v>
      </c>
      <c r="PS69" s="381">
        <v>1.5624999999999998</v>
      </c>
      <c r="PT69" s="381">
        <v>1.2658227848101262</v>
      </c>
      <c r="PU69" s="381">
        <v>0</v>
      </c>
      <c r="PV69" s="378" t="str">
        <f t="shared" si="21"/>
        <v>--</v>
      </c>
      <c r="PW69" s="381">
        <v>0</v>
      </c>
      <c r="PX69" s="381">
        <v>1.2658227848101262</v>
      </c>
      <c r="PY69" s="381">
        <v>0</v>
      </c>
      <c r="PZ69" s="378" t="str">
        <f t="shared" si="22"/>
        <v>--</v>
      </c>
      <c r="QA69" s="381">
        <v>0</v>
      </c>
      <c r="QB69" s="381">
        <v>2.5316455696202524</v>
      </c>
      <c r="QC69" s="381">
        <v>0</v>
      </c>
      <c r="QD69" s="378" t="str">
        <f t="shared" si="23"/>
        <v>--</v>
      </c>
      <c r="QE69" s="381">
        <v>0</v>
      </c>
      <c r="QF69" s="381">
        <v>0</v>
      </c>
      <c r="QG69" s="381">
        <v>2.1739130434782608</v>
      </c>
      <c r="QH69" s="378" t="str">
        <f t="shared" si="24"/>
        <v>--</v>
      </c>
      <c r="QI69" s="381">
        <v>0</v>
      </c>
      <c r="QJ69" s="381">
        <v>1.2658227848101262</v>
      </c>
      <c r="QK69" s="381">
        <v>0</v>
      </c>
    </row>
    <row r="70" spans="1:453" x14ac:dyDescent="0.25">
      <c r="A70" s="114">
        <v>66</v>
      </c>
      <c r="B70" s="93" t="s">
        <v>66</v>
      </c>
      <c r="C70" s="189">
        <v>6.6147859922178984</v>
      </c>
      <c r="D70" s="189">
        <v>34.219858156028323</v>
      </c>
      <c r="E70" s="189">
        <v>41.712707182320436</v>
      </c>
      <c r="F70" s="189">
        <v>3.8626609442060102</v>
      </c>
      <c r="G70" s="189">
        <v>18.406072106261863</v>
      </c>
      <c r="H70" s="189">
        <v>35.064935064935071</v>
      </c>
      <c r="I70" s="189">
        <v>4.9056603773584886</v>
      </c>
      <c r="J70" s="189">
        <v>13.68209255533198</v>
      </c>
      <c r="K70" s="189">
        <v>26.388888888888882</v>
      </c>
      <c r="L70" s="189">
        <v>1.1650485436893203</v>
      </c>
      <c r="M70" s="190">
        <v>8.045977011494255</v>
      </c>
      <c r="N70" s="190">
        <v>20.058997050147479</v>
      </c>
      <c r="O70" s="190">
        <v>1.4989293361884386</v>
      </c>
      <c r="P70" s="190">
        <v>12.727272727272728</v>
      </c>
      <c r="Q70" s="190">
        <v>15.986394557823138</v>
      </c>
      <c r="R70" s="190" t="s">
        <v>286</v>
      </c>
      <c r="S70" s="190" t="s">
        <v>286</v>
      </c>
      <c r="T70" s="190" t="s">
        <v>286</v>
      </c>
      <c r="U70" s="190">
        <v>3.2188841201716745</v>
      </c>
      <c r="V70" s="190">
        <v>19.281663516068075</v>
      </c>
      <c r="W70" s="190">
        <v>35.714285714285715</v>
      </c>
      <c r="X70" s="190">
        <v>4.9056603773584886</v>
      </c>
      <c r="Y70" s="190">
        <v>13.42685370741482</v>
      </c>
      <c r="Z70" s="190">
        <v>27.700831024930746</v>
      </c>
      <c r="AA70" s="190">
        <v>1.1650485436893196</v>
      </c>
      <c r="AB70" s="132">
        <v>8.7954110898661586</v>
      </c>
      <c r="AC70" s="132">
        <v>21.828908554572262</v>
      </c>
      <c r="AD70" s="132">
        <v>1.7130620985010716</v>
      </c>
      <c r="AE70" s="132">
        <v>13.654618473895582</v>
      </c>
      <c r="AF70" s="190">
        <v>17.567567567567561</v>
      </c>
      <c r="AG70" s="189">
        <v>0.7782101167315173</v>
      </c>
      <c r="AH70" s="189">
        <v>9.5744680851063855</v>
      </c>
      <c r="AI70" s="191">
        <v>16.022099447513828</v>
      </c>
      <c r="AJ70" s="191">
        <v>1.2875536480686691</v>
      </c>
      <c r="AK70" s="190">
        <v>4.7438330170777938</v>
      </c>
      <c r="AL70" s="190">
        <v>12.012987012987024</v>
      </c>
      <c r="AM70" s="190">
        <v>1.5094339622641508</v>
      </c>
      <c r="AN70" s="190">
        <v>3.420523138833</v>
      </c>
      <c r="AO70" s="190">
        <v>6.3888888888888911</v>
      </c>
      <c r="AP70" s="190">
        <v>0</v>
      </c>
      <c r="AQ70" s="190">
        <v>1.9157088122605379</v>
      </c>
      <c r="AR70" s="190">
        <v>5.8997050147492631</v>
      </c>
      <c r="AS70" s="190">
        <v>0.21413276231263362</v>
      </c>
      <c r="AT70" s="190">
        <v>1.818181818181819</v>
      </c>
      <c r="AU70" s="190">
        <v>4.7619047619047619</v>
      </c>
      <c r="AV70" s="190" t="s">
        <v>286</v>
      </c>
      <c r="AW70" s="190" t="s">
        <v>286</v>
      </c>
      <c r="AX70" s="132" t="s">
        <v>286</v>
      </c>
      <c r="AY70" s="132" t="s">
        <v>286</v>
      </c>
      <c r="AZ70" s="132" t="s">
        <v>286</v>
      </c>
      <c r="BA70" s="132" t="s">
        <v>286</v>
      </c>
      <c r="BB70" s="190" t="s">
        <v>286</v>
      </c>
      <c r="BC70" s="132" t="s">
        <v>286</v>
      </c>
      <c r="BD70" s="132" t="s">
        <v>286</v>
      </c>
      <c r="BE70" s="132">
        <v>0.19493177387914207</v>
      </c>
      <c r="BF70" s="132">
        <v>2.8790786948176565</v>
      </c>
      <c r="BG70" s="190">
        <v>7.3313782991202343</v>
      </c>
      <c r="BH70" s="132">
        <v>0.85287846481876373</v>
      </c>
      <c r="BI70" s="132">
        <v>2.5999999999999992</v>
      </c>
      <c r="BJ70" s="132">
        <v>9.1836734693877506</v>
      </c>
      <c r="BK70" s="132">
        <v>2.7083333333333326</v>
      </c>
      <c r="BL70" s="190">
        <v>27.289377289377288</v>
      </c>
      <c r="BM70" s="132">
        <v>24.649859943977606</v>
      </c>
      <c r="BN70" s="192">
        <v>2.5056947608200475</v>
      </c>
      <c r="BO70" s="192">
        <v>19.921875</v>
      </c>
      <c r="BP70" s="192">
        <v>37.45928338762215</v>
      </c>
      <c r="BQ70" s="190">
        <v>3.0769230769230784</v>
      </c>
      <c r="BR70" s="132">
        <v>15.698924731182792</v>
      </c>
      <c r="BS70" s="132">
        <v>24.566473988439302</v>
      </c>
      <c r="BT70" s="132">
        <v>1.1695906432748546</v>
      </c>
      <c r="BU70" s="190">
        <v>14.728682170542633</v>
      </c>
      <c r="BV70" s="132">
        <v>23.353293413173667</v>
      </c>
      <c r="BW70" s="132">
        <v>1.0752688172043003</v>
      </c>
      <c r="BX70" s="132">
        <v>18.106995884773667</v>
      </c>
      <c r="BY70" s="190">
        <v>18.466898954703826</v>
      </c>
      <c r="BZ70" s="132">
        <v>1.2499999999999991</v>
      </c>
      <c r="CA70" s="132">
        <v>16.483516483516496</v>
      </c>
      <c r="CB70" s="132">
        <v>15.686274509803932</v>
      </c>
      <c r="CC70" s="190">
        <v>2.2779043280182227</v>
      </c>
      <c r="CD70" s="132">
        <v>13.4765625</v>
      </c>
      <c r="CE70" s="132">
        <v>26.710097719869729</v>
      </c>
      <c r="CF70" s="132">
        <v>3.0769230769230784</v>
      </c>
      <c r="CG70" s="190">
        <v>9.8924731182795753</v>
      </c>
      <c r="CH70" s="132">
        <v>17.630057803468191</v>
      </c>
      <c r="CI70" s="132">
        <v>0.97465886939571078</v>
      </c>
      <c r="CJ70" s="132">
        <v>11.240310077519375</v>
      </c>
      <c r="CK70" s="132">
        <v>12.612612612612617</v>
      </c>
      <c r="CL70" s="132">
        <v>1.5053763440860233</v>
      </c>
      <c r="CM70" s="132">
        <v>12.345679012345679</v>
      </c>
      <c r="CN70" s="132">
        <v>12.543554006968639</v>
      </c>
      <c r="CO70" s="132">
        <v>5.3169734151329271</v>
      </c>
      <c r="CP70" s="190">
        <v>8.2568807339449499</v>
      </c>
      <c r="CQ70" s="132">
        <v>3.3613445378151261</v>
      </c>
      <c r="CR70" s="132">
        <v>4.0723981900452495</v>
      </c>
      <c r="CS70" s="192">
        <v>3.90625</v>
      </c>
      <c r="CT70" s="192">
        <v>2.6058631921824111</v>
      </c>
      <c r="CU70" s="190">
        <v>4.2145593869731774</v>
      </c>
      <c r="CV70" s="132">
        <v>3.0042918454935599</v>
      </c>
      <c r="CW70" s="132">
        <v>3.6931818181818197</v>
      </c>
      <c r="CX70" s="192">
        <v>2.0161290322580632</v>
      </c>
      <c r="CY70" s="192">
        <v>2.4242424242424243</v>
      </c>
      <c r="CZ70" s="190">
        <v>1.5337423312883445</v>
      </c>
      <c r="DA70" s="132">
        <v>5.803571428571427</v>
      </c>
      <c r="DB70" s="132">
        <v>3.3970276008492548</v>
      </c>
      <c r="DC70" s="192">
        <v>1.7361111111111125</v>
      </c>
      <c r="DD70" s="192" t="s">
        <v>286</v>
      </c>
      <c r="DE70" s="190">
        <v>4.2201834862385317</v>
      </c>
      <c r="DF70" s="132">
        <v>5.042016806722688</v>
      </c>
      <c r="DG70" s="132" t="s">
        <v>286</v>
      </c>
      <c r="DH70" s="192">
        <v>4.1015624999999982</v>
      </c>
      <c r="DI70" s="192">
        <v>6.1889250814332231</v>
      </c>
      <c r="DJ70" s="190" t="s">
        <v>286</v>
      </c>
      <c r="DK70" s="132">
        <v>1.9313304721030045</v>
      </c>
      <c r="DL70" s="132">
        <v>3.6931818181818183</v>
      </c>
      <c r="DM70" s="132" t="s">
        <v>286</v>
      </c>
      <c r="DN70" s="132">
        <v>3.6363636363636336</v>
      </c>
      <c r="DO70" s="190">
        <v>2.4615384615384612</v>
      </c>
      <c r="DP70" s="132" t="s">
        <v>286</v>
      </c>
      <c r="DQ70" s="132">
        <v>2.335456475583868</v>
      </c>
      <c r="DR70" s="132">
        <v>3.1250000000000018</v>
      </c>
      <c r="DS70" s="132" t="s">
        <v>286</v>
      </c>
      <c r="DT70" s="190" t="s">
        <v>286</v>
      </c>
      <c r="DU70" s="194" t="s">
        <v>286</v>
      </c>
      <c r="DV70" s="194" t="s">
        <v>286</v>
      </c>
      <c r="DW70" s="192">
        <v>2.9296874999999987</v>
      </c>
      <c r="DX70" s="194">
        <v>6.1889250814332231</v>
      </c>
      <c r="DY70" s="190" t="s">
        <v>286</v>
      </c>
      <c r="DZ70" s="190">
        <v>1.9396551724137923</v>
      </c>
      <c r="EA70" s="190">
        <v>2.2792022792022788</v>
      </c>
      <c r="EB70" s="190" t="s">
        <v>286</v>
      </c>
      <c r="EC70" s="190">
        <v>3.0241935483870948</v>
      </c>
      <c r="ED70" s="190">
        <v>2.1538461538461533</v>
      </c>
      <c r="EE70" s="190" t="s">
        <v>286</v>
      </c>
      <c r="EF70" s="190">
        <v>3.1847133757961772</v>
      </c>
      <c r="EG70" s="190">
        <v>2.4221453287197243</v>
      </c>
      <c r="EH70" s="190" t="s">
        <v>286</v>
      </c>
      <c r="EI70" s="190">
        <v>5.1376146788990811</v>
      </c>
      <c r="EJ70" s="190">
        <v>6.1624649859943954</v>
      </c>
      <c r="EK70" s="190" t="s">
        <v>286</v>
      </c>
      <c r="EL70" s="132">
        <v>3.7109375000000004</v>
      </c>
      <c r="EM70" s="132">
        <v>4.9019607843137285</v>
      </c>
      <c r="EN70" s="132" t="s">
        <v>286</v>
      </c>
      <c r="EO70" s="132">
        <v>3.8709677419354809</v>
      </c>
      <c r="EP70" s="190">
        <v>6.2678062678062663</v>
      </c>
      <c r="EQ70" s="132" t="s">
        <v>286</v>
      </c>
      <c r="ER70" s="132">
        <v>2.6262626262626254</v>
      </c>
      <c r="ES70" s="132">
        <v>3.3846153846153859</v>
      </c>
      <c r="ET70" s="132" t="s">
        <v>286</v>
      </c>
      <c r="EU70" s="190">
        <v>2.1276595744680864</v>
      </c>
      <c r="EV70" s="132">
        <v>2.7681660899653986</v>
      </c>
      <c r="EW70" s="132" t="s">
        <v>286</v>
      </c>
      <c r="EX70" s="132">
        <v>3.1307550644567232</v>
      </c>
      <c r="EY70" s="132">
        <v>4.4817927170868348</v>
      </c>
      <c r="EZ70" s="190" t="s">
        <v>286</v>
      </c>
      <c r="FA70" s="132">
        <v>1.7647058823529413</v>
      </c>
      <c r="FB70" s="132">
        <v>2.9315960912052099</v>
      </c>
      <c r="FC70" s="132" t="s">
        <v>286</v>
      </c>
      <c r="FD70" s="132">
        <v>3.2258064516129044</v>
      </c>
      <c r="FE70" s="190">
        <v>3.1518624641833837</v>
      </c>
      <c r="FF70" s="132" t="s">
        <v>286</v>
      </c>
      <c r="FG70" s="132">
        <v>0.80971659919028305</v>
      </c>
      <c r="FH70" s="132">
        <v>1.2307692307692311</v>
      </c>
      <c r="FI70" s="132" t="s">
        <v>286</v>
      </c>
      <c r="FJ70" s="190">
        <v>1.0615711252653923</v>
      </c>
      <c r="FK70" s="132">
        <v>1.7301038062283742</v>
      </c>
      <c r="FL70" s="132" t="s">
        <v>286</v>
      </c>
      <c r="FM70" s="132" t="s">
        <v>286</v>
      </c>
      <c r="FN70" s="132" t="s">
        <v>286</v>
      </c>
      <c r="FO70" s="190" t="s">
        <v>286</v>
      </c>
      <c r="FP70" s="132">
        <v>4.8828125</v>
      </c>
      <c r="FQ70" s="132">
        <v>4.9019607843137241</v>
      </c>
      <c r="FR70" s="132" t="s">
        <v>286</v>
      </c>
      <c r="FS70" s="132">
        <v>3.4482758620689657</v>
      </c>
      <c r="FT70" s="190">
        <v>3.9886039886039875</v>
      </c>
      <c r="FU70" s="132" t="s">
        <v>286</v>
      </c>
      <c r="FV70" s="132">
        <v>1.8181818181818181</v>
      </c>
      <c r="FW70" s="132">
        <v>2.4615384615384635</v>
      </c>
      <c r="FX70" s="132" t="s">
        <v>286</v>
      </c>
      <c r="FY70" s="190">
        <v>1.2738853503184706</v>
      </c>
      <c r="FZ70" s="132">
        <v>1.7301038062283742</v>
      </c>
      <c r="GA70" s="132" t="s">
        <v>286</v>
      </c>
      <c r="GB70" s="132" t="s">
        <v>286</v>
      </c>
      <c r="GC70" s="132" t="s">
        <v>286</v>
      </c>
      <c r="GD70" s="190" t="s">
        <v>286</v>
      </c>
      <c r="GE70" s="132" t="s">
        <v>286</v>
      </c>
      <c r="GF70" s="132" t="s">
        <v>286</v>
      </c>
      <c r="GG70" s="132" t="s">
        <v>286</v>
      </c>
      <c r="GH70" s="132" t="s">
        <v>286</v>
      </c>
      <c r="GI70" s="190" t="s">
        <v>286</v>
      </c>
      <c r="GJ70" s="132" t="s">
        <v>286</v>
      </c>
      <c r="GK70" s="132">
        <v>3.6290322580645151</v>
      </c>
      <c r="GL70" s="132">
        <v>2.4615384615384612</v>
      </c>
      <c r="GM70" s="197" t="s">
        <v>286</v>
      </c>
      <c r="GN70" s="190">
        <v>4.4585987261146505</v>
      </c>
      <c r="GO70" s="132">
        <v>1.7241379310344844</v>
      </c>
      <c r="GP70" s="132" t="s">
        <v>286</v>
      </c>
      <c r="GQ70" s="132" t="s">
        <v>286</v>
      </c>
      <c r="GR70" s="132" t="s">
        <v>286</v>
      </c>
      <c r="GS70" s="190" t="s">
        <v>286</v>
      </c>
      <c r="GT70" s="132" t="s">
        <v>286</v>
      </c>
      <c r="GU70" s="132" t="s">
        <v>286</v>
      </c>
      <c r="GV70" s="132" t="s">
        <v>286</v>
      </c>
      <c r="GW70" s="132" t="s">
        <v>286</v>
      </c>
      <c r="GX70" s="190" t="s">
        <v>286</v>
      </c>
      <c r="GY70" s="190" t="s">
        <v>286</v>
      </c>
      <c r="GZ70" s="190">
        <v>3.0364372469635632</v>
      </c>
      <c r="HA70" s="190">
        <v>2.1538461538461555</v>
      </c>
      <c r="HB70" s="190" t="s">
        <v>286</v>
      </c>
      <c r="HC70" s="190">
        <v>4.4585987261146496</v>
      </c>
      <c r="HD70" s="190">
        <v>3.8194444444444433</v>
      </c>
      <c r="HE70" s="190" t="s">
        <v>286</v>
      </c>
      <c r="HF70" s="190" t="s">
        <v>286</v>
      </c>
      <c r="HG70" s="190" t="s">
        <v>286</v>
      </c>
      <c r="HH70" s="190" t="s">
        <v>286</v>
      </c>
      <c r="HI70" s="190" t="s">
        <v>286</v>
      </c>
      <c r="HJ70" s="190" t="s">
        <v>286</v>
      </c>
      <c r="HK70" s="190" t="s">
        <v>286</v>
      </c>
      <c r="HL70" s="132" t="s">
        <v>286</v>
      </c>
      <c r="HM70" s="132" t="s">
        <v>286</v>
      </c>
      <c r="HN70" s="132" t="s">
        <v>286</v>
      </c>
      <c r="HO70" s="132">
        <v>4.8387096774193541</v>
      </c>
      <c r="HP70" s="190">
        <v>6.7692307692307683</v>
      </c>
      <c r="HQ70" s="132" t="s">
        <v>286</v>
      </c>
      <c r="HR70" s="132">
        <v>4.670912951167729</v>
      </c>
      <c r="HS70" s="132">
        <v>4.844290657439446</v>
      </c>
      <c r="HT70" s="196" t="s">
        <v>286</v>
      </c>
      <c r="HU70" s="190">
        <v>5.6880733944954134</v>
      </c>
      <c r="HV70" s="192">
        <v>4.2016806722689051</v>
      </c>
      <c r="HW70" s="192" t="s">
        <v>286</v>
      </c>
      <c r="HX70" s="192">
        <v>3.3333333333333344</v>
      </c>
      <c r="HY70" s="192">
        <v>4.2345276872964179</v>
      </c>
      <c r="HZ70" s="192" t="s">
        <v>286</v>
      </c>
      <c r="IA70" s="192">
        <v>2.5806451612903207</v>
      </c>
      <c r="IB70" s="192">
        <v>3.7142857142857149</v>
      </c>
      <c r="IC70" s="192" t="s">
        <v>286</v>
      </c>
      <c r="ID70" s="192">
        <v>2.0161290322580636</v>
      </c>
      <c r="IE70" s="192">
        <v>1.8461538461538465</v>
      </c>
      <c r="IF70" s="192" t="s">
        <v>286</v>
      </c>
      <c r="IG70" s="192">
        <v>2.1231422505307846</v>
      </c>
      <c r="IH70" s="192">
        <v>1.7301038062283738</v>
      </c>
      <c r="II70" s="192">
        <v>3.6885245901639365</v>
      </c>
      <c r="IJ70" s="192">
        <v>9.9447513812154575</v>
      </c>
      <c r="IK70" s="192">
        <v>5.8823529411764746</v>
      </c>
      <c r="IL70" s="192">
        <v>2.0408163265306141</v>
      </c>
      <c r="IM70" s="192">
        <v>6.2745098039215703</v>
      </c>
      <c r="IN70" s="192">
        <v>10.097719869706841</v>
      </c>
      <c r="IO70" s="192">
        <v>1.9157088122605372</v>
      </c>
      <c r="IP70" s="192">
        <v>4.5064377682403425</v>
      </c>
      <c r="IQ70" s="192">
        <v>8.2857142857142794</v>
      </c>
      <c r="IR70" s="192">
        <v>1.0141987829614598</v>
      </c>
      <c r="IS70" s="192" t="s">
        <v>286</v>
      </c>
      <c r="IT70" s="192" t="s">
        <v>286</v>
      </c>
      <c r="IU70" s="192">
        <v>1.1210762331838557</v>
      </c>
      <c r="IV70" s="192" t="s">
        <v>286</v>
      </c>
      <c r="IW70" s="192" t="s">
        <v>286</v>
      </c>
      <c r="IX70" s="192" t="str">
        <f t="shared" si="88"/>
        <v>--</v>
      </c>
      <c r="IY70" s="192" t="str">
        <f t="shared" si="88"/>
        <v>--</v>
      </c>
      <c r="IZ70" s="192" t="str">
        <f t="shared" si="88"/>
        <v>--</v>
      </c>
      <c r="JA70" s="192" t="str">
        <f t="shared" si="88"/>
        <v>--</v>
      </c>
      <c r="JB70" s="192" t="str">
        <f t="shared" si="88"/>
        <v>--</v>
      </c>
      <c r="JC70" s="243">
        <v>4.88721804511278</v>
      </c>
      <c r="JD70" s="243">
        <v>7.4074074074074003</v>
      </c>
      <c r="JE70" s="243">
        <v>8.8383838383838302</v>
      </c>
      <c r="JF70" s="247">
        <v>0.83333333333333304</v>
      </c>
      <c r="JG70" s="243">
        <v>2.4793388429752099</v>
      </c>
      <c r="JH70" s="243">
        <v>4.8701298701298699</v>
      </c>
      <c r="JI70" s="243">
        <v>1.5009380863039401</v>
      </c>
      <c r="JJ70" s="243">
        <v>3.9256198347107398</v>
      </c>
      <c r="JK70" s="243">
        <v>3.79746835443038</v>
      </c>
      <c r="JL70" s="247">
        <v>0.41666666666666602</v>
      </c>
      <c r="JM70" s="243">
        <v>1.1019283746556501</v>
      </c>
      <c r="JN70" s="243">
        <v>2.2727272727272698</v>
      </c>
      <c r="JO70" s="219">
        <v>8.4291187739463496</v>
      </c>
      <c r="JP70" s="219">
        <v>11.1111111111111</v>
      </c>
      <c r="JQ70" s="219">
        <v>18.2741116751269</v>
      </c>
      <c r="JR70" s="219">
        <v>1.8828451882845201</v>
      </c>
      <c r="JS70" s="219">
        <v>5.8171745152354504</v>
      </c>
      <c r="JT70" s="219">
        <v>20</v>
      </c>
      <c r="JU70" s="219">
        <v>5.3537284894837498</v>
      </c>
      <c r="JV70" s="219">
        <v>8.3682008368200904</v>
      </c>
      <c r="JW70" s="219">
        <v>11.1675126903553</v>
      </c>
      <c r="JX70" s="219">
        <v>1.8828451882845201</v>
      </c>
      <c r="JY70" s="219">
        <v>5.2631578947368398</v>
      </c>
      <c r="JZ70" s="219">
        <v>13.1147540983607</v>
      </c>
      <c r="KA70" s="219">
        <v>1.73745173745174</v>
      </c>
      <c r="KB70" s="223">
        <v>0.427350427350427</v>
      </c>
      <c r="KC70" s="223">
        <v>0.76335877862595503</v>
      </c>
      <c r="KD70" s="219">
        <v>1.0570824524312901</v>
      </c>
      <c r="KE70" s="223">
        <v>0.27777777777777801</v>
      </c>
      <c r="KF70" s="223">
        <v>0.98360655737704905</v>
      </c>
      <c r="KG70" s="223">
        <v>0.96525096525096499</v>
      </c>
      <c r="KH70" s="223">
        <v>0.42643923240938097</v>
      </c>
      <c r="KI70" s="219">
        <v>2.5445292620865101</v>
      </c>
      <c r="KJ70" s="219">
        <v>0</v>
      </c>
      <c r="KK70" s="223">
        <v>0.83565459610028003</v>
      </c>
      <c r="KL70" s="223">
        <v>0.98360655737705005</v>
      </c>
      <c r="KM70" s="223">
        <v>0.193050193050193</v>
      </c>
      <c r="KN70" s="223">
        <v>0.213675213675213</v>
      </c>
      <c r="KO70" s="219">
        <v>1.2722646310432599</v>
      </c>
      <c r="KP70" s="219">
        <v>0</v>
      </c>
      <c r="KQ70" s="219">
        <v>0</v>
      </c>
      <c r="KR70" s="223">
        <v>0.32786885245901598</v>
      </c>
      <c r="KS70" s="219">
        <v>1.15830115830116</v>
      </c>
      <c r="KT70" s="223">
        <v>0.42643923240938097</v>
      </c>
      <c r="KU70" s="219">
        <v>1.5267175572519101</v>
      </c>
      <c r="KV70" s="219">
        <v>0</v>
      </c>
      <c r="KW70" s="223">
        <v>0.27855153203342597</v>
      </c>
      <c r="KX70" s="223">
        <v>0.32786885245901698</v>
      </c>
      <c r="KY70" s="223">
        <v>0.19342359767891701</v>
      </c>
      <c r="KZ70" s="223">
        <v>0.427350427350427</v>
      </c>
      <c r="LA70" s="223">
        <v>0.25445292620865101</v>
      </c>
      <c r="LB70" s="219">
        <v>0</v>
      </c>
      <c r="LC70" s="223">
        <v>0.28011204481792701</v>
      </c>
      <c r="LD70" s="219">
        <v>0</v>
      </c>
      <c r="LE70" s="223">
        <v>0.193050193050193</v>
      </c>
      <c r="LF70" s="219">
        <v>0</v>
      </c>
      <c r="LG70" s="219">
        <v>1.0204081632653099</v>
      </c>
      <c r="LH70" s="223">
        <v>0.21186440677966101</v>
      </c>
      <c r="LI70" s="223">
        <v>0.27932960893854802</v>
      </c>
      <c r="LJ70" s="219">
        <v>0</v>
      </c>
      <c r="LK70" s="223">
        <v>0.96525096525096399</v>
      </c>
      <c r="LL70" s="223">
        <v>0.21276595744680801</v>
      </c>
      <c r="LM70" s="219">
        <v>1.78117048346056</v>
      </c>
      <c r="LN70" s="219">
        <v>0</v>
      </c>
      <c r="LO70" s="223">
        <v>0.28089887640449501</v>
      </c>
      <c r="LP70" s="223">
        <v>0.65573770491803296</v>
      </c>
      <c r="LQ70" s="223">
        <v>0.96525096525096499</v>
      </c>
      <c r="LR70" s="219">
        <v>1.27659574468085</v>
      </c>
      <c r="LS70" s="219">
        <v>3.30788804071247</v>
      </c>
      <c r="LT70" s="223">
        <v>0.42462845010615702</v>
      </c>
      <c r="LU70" s="219">
        <v>1.6901408450704201</v>
      </c>
      <c r="LV70" s="219">
        <v>2.29508196721312</v>
      </c>
      <c r="LW70" s="223">
        <v>0.96525096525096399</v>
      </c>
      <c r="LX70" s="219">
        <v>1.4893617021276599</v>
      </c>
      <c r="LY70" s="219">
        <v>3.30788804071247</v>
      </c>
      <c r="LZ70" s="219">
        <v>1.0615711252653901</v>
      </c>
      <c r="MA70" s="219">
        <v>2.53521126760563</v>
      </c>
      <c r="MB70" s="219">
        <v>1.63934426229508</v>
      </c>
      <c r="MC70" s="223">
        <v>0.38610038610038599</v>
      </c>
      <c r="MD70" s="219">
        <v>1.0638297872340401</v>
      </c>
      <c r="ME70" s="219">
        <v>2.7989821882951702</v>
      </c>
      <c r="MF70" s="219">
        <v>0</v>
      </c>
      <c r="MG70" s="223">
        <v>0.84507042253521203</v>
      </c>
      <c r="MH70" s="223">
        <v>0.32786885245901598</v>
      </c>
      <c r="MI70" s="190" t="str">
        <f t="shared" si="89"/>
        <v>--</v>
      </c>
      <c r="MJ70" s="190" t="str">
        <f t="shared" si="89"/>
        <v>--</v>
      </c>
      <c r="MK70" s="190" t="str">
        <f t="shared" si="89"/>
        <v>--</v>
      </c>
      <c r="ML70" s="190" t="str">
        <f t="shared" si="89"/>
        <v>--</v>
      </c>
      <c r="MM70" s="190" t="str">
        <f t="shared" si="89"/>
        <v>--</v>
      </c>
      <c r="MN70" s="190" t="str">
        <f t="shared" si="89"/>
        <v>--</v>
      </c>
      <c r="MO70" s="190" t="str">
        <f t="shared" si="89"/>
        <v>--</v>
      </c>
      <c r="MP70" s="190" t="str">
        <f t="shared" si="89"/>
        <v>--</v>
      </c>
      <c r="MQ70" s="190" t="str">
        <f t="shared" si="89"/>
        <v>--</v>
      </c>
      <c r="MR70" s="190" t="str">
        <f t="shared" si="89"/>
        <v>--</v>
      </c>
      <c r="MS70" s="190" t="str">
        <f t="shared" si="90"/>
        <v>--</v>
      </c>
      <c r="MT70" s="190" t="str">
        <f t="shared" si="90"/>
        <v>--</v>
      </c>
      <c r="MU70" s="190" t="str">
        <f t="shared" si="90"/>
        <v>--</v>
      </c>
      <c r="MV70" s="190" t="str">
        <f t="shared" si="90"/>
        <v>--</v>
      </c>
      <c r="MW70" s="190" t="str">
        <f t="shared" si="90"/>
        <v>--</v>
      </c>
      <c r="MX70" s="190" t="str">
        <f t="shared" si="90"/>
        <v>--</v>
      </c>
      <c r="MY70" s="190" t="str">
        <f t="shared" si="90"/>
        <v>--</v>
      </c>
      <c r="MZ70" s="190" t="str">
        <f t="shared" si="90"/>
        <v>--</v>
      </c>
      <c r="NA70" s="190" t="str">
        <f t="shared" si="90"/>
        <v>--</v>
      </c>
      <c r="NB70" s="190" t="str">
        <f t="shared" si="90"/>
        <v>--</v>
      </c>
      <c r="NC70" s="190" t="str">
        <f t="shared" si="91"/>
        <v>--</v>
      </c>
      <c r="ND70" s="190" t="str">
        <f t="shared" si="91"/>
        <v>--</v>
      </c>
      <c r="NE70" s="190" t="str">
        <f t="shared" si="91"/>
        <v>--</v>
      </c>
      <c r="NF70" s="190" t="str">
        <f t="shared" si="91"/>
        <v>--</v>
      </c>
      <c r="NG70" s="190" t="str">
        <f t="shared" si="91"/>
        <v>--</v>
      </c>
      <c r="NH70" s="190" t="str">
        <f t="shared" si="91"/>
        <v>--</v>
      </c>
      <c r="NI70" s="190" t="str">
        <f t="shared" si="91"/>
        <v>--</v>
      </c>
      <c r="NJ70" s="190" t="str">
        <f t="shared" si="91"/>
        <v>--</v>
      </c>
      <c r="NL70" s="378" t="str">
        <f t="shared" ref="NL70:NO110" si="92">"--"</f>
        <v>--</v>
      </c>
      <c r="NM70" s="381">
        <v>3.9260969976905327</v>
      </c>
      <c r="NN70" s="381">
        <v>2.4904214559386983</v>
      </c>
      <c r="NO70" s="381">
        <v>2.6455026455026465</v>
      </c>
      <c r="NP70" s="378" t="str">
        <f t="shared" ref="NP70:NP110" si="93">"--"</f>
        <v>--</v>
      </c>
      <c r="NQ70" s="381">
        <v>0.1945525291828791</v>
      </c>
      <c r="NR70" s="378" t="str">
        <f t="shared" ref="NR70:NR110" si="94">"--"</f>
        <v>--</v>
      </c>
      <c r="NS70" s="381">
        <v>4.8076923076923057</v>
      </c>
      <c r="NT70" s="378" t="str">
        <f t="shared" ref="NT70:NT110" si="95">"--"</f>
        <v>--</v>
      </c>
      <c r="NU70" s="381">
        <v>15.835777126099719</v>
      </c>
      <c r="NV70" s="378" t="str">
        <f t="shared" ref="NV70:NV110" si="96">"--"</f>
        <v>--</v>
      </c>
      <c r="NW70" s="381">
        <v>1.0752688172043012</v>
      </c>
      <c r="NX70" s="378" t="str">
        <f t="shared" ref="NX70:NX110" si="97">"--"</f>
        <v>--</v>
      </c>
      <c r="NY70" s="381">
        <v>6.4128256513026045</v>
      </c>
      <c r="NZ70" s="378" t="str">
        <f t="shared" ref="NZ70:NZ110" si="98">"--"</f>
        <v>--</v>
      </c>
      <c r="OA70" s="381">
        <v>14.965986394557824</v>
      </c>
      <c r="OB70" s="378" t="str">
        <f t="shared" ref="OB70:OC110" si="99">"--"</f>
        <v>--</v>
      </c>
      <c r="OC70" s="378" t="str">
        <f t="shared" si="99"/>
        <v>--</v>
      </c>
      <c r="OD70" s="381">
        <v>2.0715630885122414</v>
      </c>
      <c r="OE70" s="381">
        <v>3.2854209445585214</v>
      </c>
      <c r="OF70" s="381">
        <v>6.5656565656565693</v>
      </c>
      <c r="OG70" s="378" t="str">
        <f t="shared" ref="OG70:OI85" si="100">"--"</f>
        <v>--</v>
      </c>
      <c r="OH70" s="378" t="str">
        <f t="shared" si="100"/>
        <v>--</v>
      </c>
      <c r="OI70" s="378" t="str">
        <f t="shared" si="100"/>
        <v>--</v>
      </c>
      <c r="OJ70" s="381">
        <v>0.20833333333333304</v>
      </c>
      <c r="OK70" s="381">
        <v>0.82417582417582491</v>
      </c>
      <c r="OL70" s="381">
        <v>2.9220779220779218</v>
      </c>
      <c r="OM70" s="378" t="str">
        <f t="shared" ref="OM70:OR85" si="101">"--"</f>
        <v>--</v>
      </c>
      <c r="ON70" s="378" t="str">
        <f t="shared" si="101"/>
        <v>--</v>
      </c>
      <c r="OO70" s="378" t="str">
        <f t="shared" si="101"/>
        <v>--</v>
      </c>
      <c r="OP70" s="381">
        <v>4.166666666666667</v>
      </c>
      <c r="OQ70" s="381">
        <v>1.7241379310344831</v>
      </c>
      <c r="OR70" s="381">
        <v>3.4210526315789451</v>
      </c>
      <c r="OS70" s="378" t="str">
        <f t="shared" ref="OS70:OW85" si="102">"--"</f>
        <v>--</v>
      </c>
      <c r="OT70" s="378" t="str">
        <f t="shared" si="102"/>
        <v>--</v>
      </c>
      <c r="OU70" s="381">
        <v>2.0833333333333313</v>
      </c>
      <c r="OV70" s="381">
        <v>2.1153846153846163</v>
      </c>
      <c r="OW70" s="381">
        <v>1.8421052631578962</v>
      </c>
      <c r="OX70" s="378" t="str">
        <f t="shared" ref="OX70:OX110" si="103">"--"</f>
        <v>--</v>
      </c>
      <c r="OY70" s="381">
        <v>3.749999999999996</v>
      </c>
      <c r="OZ70" s="381">
        <v>4.4077134986225888</v>
      </c>
      <c r="PA70" s="381">
        <v>10.714285714285721</v>
      </c>
      <c r="PB70" s="378" t="str">
        <f t="shared" ref="PB70:PE110" si="104">"--"</f>
        <v>--</v>
      </c>
      <c r="PC70" s="381">
        <v>10.161662817551965</v>
      </c>
      <c r="PD70" s="381">
        <v>14.038461538461544</v>
      </c>
      <c r="PE70" s="381">
        <v>21.899736147757245</v>
      </c>
      <c r="PF70" s="378" t="str">
        <f t="shared" ref="PF70:PI110" si="105">"--"</f>
        <v>--</v>
      </c>
      <c r="PG70" s="381">
        <v>4.8837209302325597</v>
      </c>
      <c r="PH70" s="381">
        <v>7.5289575289575312</v>
      </c>
      <c r="PI70" s="381">
        <v>17.460317460317459</v>
      </c>
      <c r="PJ70" s="378" t="str">
        <f t="shared" ref="PJ70:PM110" si="106">"--"</f>
        <v>--</v>
      </c>
      <c r="PK70" s="381">
        <v>4.1860465116279055</v>
      </c>
      <c r="PL70" s="381">
        <v>6.1776061776061768</v>
      </c>
      <c r="PM70" s="381">
        <v>11.345646437994715</v>
      </c>
      <c r="PN70" s="378" t="str">
        <f t="shared" ref="PN70:PQ110" si="107">"--"</f>
        <v>--</v>
      </c>
      <c r="PO70" s="381">
        <v>3.990610328638502</v>
      </c>
      <c r="PP70" s="381">
        <v>2.7079303675048343</v>
      </c>
      <c r="PQ70" s="381">
        <v>1.0554089709762529</v>
      </c>
      <c r="PR70" s="378" t="str">
        <f t="shared" ref="PR70:PU110" si="108">"--"</f>
        <v>--</v>
      </c>
      <c r="PS70" s="381">
        <v>3.2863849765258211</v>
      </c>
      <c r="PT70" s="381">
        <v>1.5473887814313341</v>
      </c>
      <c r="PU70" s="381">
        <v>1.3192612137203168</v>
      </c>
      <c r="PV70" s="378" t="str">
        <f t="shared" ref="PV70:PY110" si="109">"--"</f>
        <v>--</v>
      </c>
      <c r="PW70" s="381">
        <v>2.8169014084507049</v>
      </c>
      <c r="PX70" s="381">
        <v>1.5594541910331383</v>
      </c>
      <c r="PY70" s="381">
        <v>0.26385224274406316</v>
      </c>
      <c r="PZ70" s="378" t="str">
        <f t="shared" ref="PZ70:QC110" si="110">"--"</f>
        <v>--</v>
      </c>
      <c r="QA70" s="381">
        <v>2.3474178403755874</v>
      </c>
      <c r="QB70" s="381">
        <v>0.58027079303675022</v>
      </c>
      <c r="QC70" s="381">
        <v>0.79155672823218981</v>
      </c>
      <c r="QD70" s="378" t="str">
        <f t="shared" ref="QD70:QG110" si="111">"--"</f>
        <v>--</v>
      </c>
      <c r="QE70" s="381">
        <v>1.8779342723004713</v>
      </c>
      <c r="QF70" s="381">
        <v>0.77669902912621314</v>
      </c>
      <c r="QG70" s="381">
        <v>0.26385224274406327</v>
      </c>
      <c r="QH70" s="378" t="str">
        <f t="shared" ref="QH70:QK110" si="112">"--"</f>
        <v>--</v>
      </c>
      <c r="QI70" s="381">
        <v>2.5821596244131464</v>
      </c>
      <c r="QJ70" s="381">
        <v>0.581395348837209</v>
      </c>
      <c r="QK70" s="381">
        <v>0</v>
      </c>
    </row>
    <row r="71" spans="1:453" ht="21" customHeight="1" x14ac:dyDescent="0.25">
      <c r="A71" s="114">
        <v>67</v>
      </c>
      <c r="B71" s="93" t="s">
        <v>67</v>
      </c>
      <c r="C71" s="189">
        <v>3.2786885245901658</v>
      </c>
      <c r="D71" s="189">
        <v>42.10526315789474</v>
      </c>
      <c r="E71" s="189">
        <v>15.384615384615381</v>
      </c>
      <c r="F71" s="189">
        <v>5.8823529411764728</v>
      </c>
      <c r="G71" s="189">
        <v>20.967741935483865</v>
      </c>
      <c r="H71" s="189" t="str">
        <f>"--"</f>
        <v>--</v>
      </c>
      <c r="I71" s="189">
        <v>0</v>
      </c>
      <c r="J71" s="189">
        <v>15.294117647058828</v>
      </c>
      <c r="K71" s="189">
        <v>20.779220779220786</v>
      </c>
      <c r="L71" s="189">
        <v>1.3888888888888888</v>
      </c>
      <c r="M71" s="190">
        <v>8.9552238805970159</v>
      </c>
      <c r="N71" s="190">
        <v>17.910447761194028</v>
      </c>
      <c r="O71" s="190">
        <v>0</v>
      </c>
      <c r="P71" s="190">
        <v>7.2463768115942031</v>
      </c>
      <c r="Q71" s="190">
        <v>24.657534246575338</v>
      </c>
      <c r="R71" s="190" t="s">
        <v>286</v>
      </c>
      <c r="S71" s="190" t="s">
        <v>286</v>
      </c>
      <c r="T71" s="190" t="s">
        <v>286</v>
      </c>
      <c r="U71" s="190">
        <v>5.8823529411764728</v>
      </c>
      <c r="V71" s="190">
        <v>22.580645161290334</v>
      </c>
      <c r="W71" s="190" t="str">
        <f>"--"</f>
        <v>--</v>
      </c>
      <c r="X71" s="190">
        <v>0</v>
      </c>
      <c r="Y71" s="190">
        <v>16.470588235294123</v>
      </c>
      <c r="Z71" s="190">
        <v>22.077922077922072</v>
      </c>
      <c r="AA71" s="190">
        <v>1.3888888888888888</v>
      </c>
      <c r="AB71" s="132">
        <v>10.294117647058826</v>
      </c>
      <c r="AC71" s="132">
        <v>17.647058823529409</v>
      </c>
      <c r="AD71" s="132">
        <v>0</v>
      </c>
      <c r="AE71" s="132">
        <v>9.9999999999999982</v>
      </c>
      <c r="AF71" s="190">
        <v>26.027397260273975</v>
      </c>
      <c r="AG71" s="189">
        <v>1.6393442622950822</v>
      </c>
      <c r="AH71" s="189">
        <v>10.526315789473683</v>
      </c>
      <c r="AI71" s="191">
        <v>0</v>
      </c>
      <c r="AJ71" s="191">
        <v>3.3613445378151261</v>
      </c>
      <c r="AK71" s="190">
        <v>1.6129032258064513</v>
      </c>
      <c r="AL71" s="190" t="str">
        <f>"--"</f>
        <v>--</v>
      </c>
      <c r="AM71" s="190">
        <v>0</v>
      </c>
      <c r="AN71" s="190">
        <v>5.882352941176471</v>
      </c>
      <c r="AO71" s="190">
        <v>7.7922077922077913</v>
      </c>
      <c r="AP71" s="190">
        <v>0</v>
      </c>
      <c r="AQ71" s="190">
        <v>2.9850746268656714</v>
      </c>
      <c r="AR71" s="190">
        <v>4.4776119402985071</v>
      </c>
      <c r="AS71" s="190">
        <v>0</v>
      </c>
      <c r="AT71" s="190">
        <v>1.4492753623188404</v>
      </c>
      <c r="AU71" s="190">
        <v>5.4794520547945202</v>
      </c>
      <c r="AV71" s="190" t="s">
        <v>286</v>
      </c>
      <c r="AW71" s="190" t="s">
        <v>286</v>
      </c>
      <c r="AX71" s="132" t="s">
        <v>286</v>
      </c>
      <c r="AY71" s="132" t="s">
        <v>286</v>
      </c>
      <c r="AZ71" s="132" t="s">
        <v>286</v>
      </c>
      <c r="BA71" s="132" t="s">
        <v>286</v>
      </c>
      <c r="BB71" s="190" t="s">
        <v>286</v>
      </c>
      <c r="BC71" s="132" t="s">
        <v>286</v>
      </c>
      <c r="BD71" s="132" t="s">
        <v>286</v>
      </c>
      <c r="BE71" s="132">
        <v>0</v>
      </c>
      <c r="BF71" s="132">
        <v>1.4705882352941175</v>
      </c>
      <c r="BG71" s="190">
        <v>11.764705882352946</v>
      </c>
      <c r="BH71" s="132">
        <v>0</v>
      </c>
      <c r="BI71" s="132">
        <v>4.3478260869565215</v>
      </c>
      <c r="BJ71" s="132">
        <v>8.2191780821917817</v>
      </c>
      <c r="BK71" s="132">
        <v>3.333333333333333</v>
      </c>
      <c r="BL71" s="190">
        <v>26.315789473684216</v>
      </c>
      <c r="BM71" s="132">
        <v>0</v>
      </c>
      <c r="BN71" s="192">
        <v>6.1403508771929847</v>
      </c>
      <c r="BO71" s="192">
        <v>17.500000000000004</v>
      </c>
      <c r="BP71" s="192" t="str">
        <f>"--"</f>
        <v>--</v>
      </c>
      <c r="BQ71" s="190">
        <v>0</v>
      </c>
      <c r="BR71" s="132">
        <v>7.4074074074074083</v>
      </c>
      <c r="BS71" s="132">
        <v>2.6666666666666665</v>
      </c>
      <c r="BT71" s="132">
        <v>0</v>
      </c>
      <c r="BU71" s="190">
        <v>4.4776119402985071</v>
      </c>
      <c r="BV71" s="132">
        <v>10.447761194029855</v>
      </c>
      <c r="BW71" s="132">
        <v>0</v>
      </c>
      <c r="BX71" s="132">
        <v>1.4705882352941178</v>
      </c>
      <c r="BY71" s="190">
        <v>15.068493150684935</v>
      </c>
      <c r="BZ71" s="132">
        <v>1.666666666666667</v>
      </c>
      <c r="CA71" s="132">
        <v>18.421052631578952</v>
      </c>
      <c r="CB71" s="132">
        <v>0</v>
      </c>
      <c r="CC71" s="190">
        <v>3.5087719298245612</v>
      </c>
      <c r="CD71" s="132">
        <v>7.5000000000000036</v>
      </c>
      <c r="CE71" s="132" t="str">
        <f>"--"</f>
        <v>--</v>
      </c>
      <c r="CF71" s="132">
        <v>0</v>
      </c>
      <c r="CG71" s="190">
        <v>6.1728395061728403</v>
      </c>
      <c r="CH71" s="132">
        <v>1.3333333333333333</v>
      </c>
      <c r="CI71" s="132">
        <v>0</v>
      </c>
      <c r="CJ71" s="132">
        <v>2.9850746268656714</v>
      </c>
      <c r="CK71" s="132">
        <v>4.477611940298508</v>
      </c>
      <c r="CL71" s="132">
        <v>0</v>
      </c>
      <c r="CM71" s="132">
        <v>1.4705882352941178</v>
      </c>
      <c r="CN71" s="132">
        <v>10.958904109589042</v>
      </c>
      <c r="CO71" s="132">
        <v>1.666666666666667</v>
      </c>
      <c r="CP71" s="190">
        <v>14.159292035398229</v>
      </c>
      <c r="CQ71" s="132">
        <v>0</v>
      </c>
      <c r="CR71" s="132">
        <v>7.0175438596491206</v>
      </c>
      <c r="CS71" s="192">
        <v>3.333333333333333</v>
      </c>
      <c r="CT71" s="192" t="str">
        <f>"--"</f>
        <v>--</v>
      </c>
      <c r="CU71" s="190">
        <v>0</v>
      </c>
      <c r="CV71" s="132">
        <v>3.6585365853658538</v>
      </c>
      <c r="CW71" s="132">
        <v>0</v>
      </c>
      <c r="CX71" s="192">
        <v>4.4117647058823524</v>
      </c>
      <c r="CY71" s="192">
        <v>4.545454545454545</v>
      </c>
      <c r="CZ71" s="190">
        <v>0</v>
      </c>
      <c r="DA71" s="132">
        <v>1.2658227848101264</v>
      </c>
      <c r="DB71" s="132">
        <v>0</v>
      </c>
      <c r="DC71" s="192">
        <v>0</v>
      </c>
      <c r="DD71" s="192" t="s">
        <v>286</v>
      </c>
      <c r="DE71" s="190">
        <v>5.3097345132743365</v>
      </c>
      <c r="DF71" s="132">
        <v>0</v>
      </c>
      <c r="DG71" s="132" t="s">
        <v>286</v>
      </c>
      <c r="DH71" s="192">
        <v>2.5000000000000013</v>
      </c>
      <c r="DI71" s="192" t="str">
        <f>"--"</f>
        <v>--</v>
      </c>
      <c r="DJ71" s="190" t="s">
        <v>286</v>
      </c>
      <c r="DK71" s="132">
        <v>1.219512195121951</v>
      </c>
      <c r="DL71" s="132">
        <v>0</v>
      </c>
      <c r="DM71" s="132" t="s">
        <v>286</v>
      </c>
      <c r="DN71" s="132">
        <v>0</v>
      </c>
      <c r="DO71" s="190">
        <v>0</v>
      </c>
      <c r="DP71" s="132" t="s">
        <v>286</v>
      </c>
      <c r="DQ71" s="132">
        <v>0</v>
      </c>
      <c r="DR71" s="132">
        <v>4.225352112676056</v>
      </c>
      <c r="DS71" s="132" t="s">
        <v>286</v>
      </c>
      <c r="DT71" s="190" t="s">
        <v>286</v>
      </c>
      <c r="DU71" s="194" t="s">
        <v>286</v>
      </c>
      <c r="DV71" s="194" t="s">
        <v>286</v>
      </c>
      <c r="DW71" s="192">
        <v>2.4999999999999996</v>
      </c>
      <c r="DX71" s="194" t="str">
        <f>"--"</f>
        <v>--</v>
      </c>
      <c r="DY71" s="190" t="s">
        <v>286</v>
      </c>
      <c r="DZ71" s="190">
        <v>0</v>
      </c>
      <c r="EA71" s="190">
        <v>0</v>
      </c>
      <c r="EB71" s="190" t="s">
        <v>286</v>
      </c>
      <c r="EC71" s="190">
        <v>0</v>
      </c>
      <c r="ED71" s="190">
        <v>1.5151515151515149</v>
      </c>
      <c r="EE71" s="190" t="s">
        <v>286</v>
      </c>
      <c r="EF71" s="190">
        <v>1.5624999999999998</v>
      </c>
      <c r="EG71" s="190">
        <v>2.8169014084507045</v>
      </c>
      <c r="EH71" s="190" t="s">
        <v>286</v>
      </c>
      <c r="EI71" s="190">
        <v>6.1946902654867246</v>
      </c>
      <c r="EJ71" s="190">
        <v>0</v>
      </c>
      <c r="EK71" s="190" t="s">
        <v>286</v>
      </c>
      <c r="EL71" s="132">
        <v>4.1666666666666696</v>
      </c>
      <c r="EM71" s="132" t="str">
        <f>"--"</f>
        <v>--</v>
      </c>
      <c r="EN71" s="132" t="s">
        <v>286</v>
      </c>
      <c r="EO71" s="132">
        <v>1.219512195121951</v>
      </c>
      <c r="EP71" s="190">
        <v>0</v>
      </c>
      <c r="EQ71" s="132" t="s">
        <v>286</v>
      </c>
      <c r="ER71" s="132">
        <v>1.5151515151515149</v>
      </c>
      <c r="ES71" s="132">
        <v>0</v>
      </c>
      <c r="ET71" s="132" t="s">
        <v>286</v>
      </c>
      <c r="EU71" s="190">
        <v>3.1746031746031744</v>
      </c>
      <c r="EV71" s="132">
        <v>1.408450704225352</v>
      </c>
      <c r="EW71" s="132" t="s">
        <v>286</v>
      </c>
      <c r="EX71" s="132">
        <v>0.89285714285714302</v>
      </c>
      <c r="EY71" s="132">
        <v>0</v>
      </c>
      <c r="EZ71" s="190" t="s">
        <v>286</v>
      </c>
      <c r="FA71" s="132">
        <v>2.4999999999999996</v>
      </c>
      <c r="FB71" s="132" t="str">
        <f>"--"</f>
        <v>--</v>
      </c>
      <c r="FC71" s="132" t="s">
        <v>286</v>
      </c>
      <c r="FD71" s="132">
        <v>1.2048192771084332</v>
      </c>
      <c r="FE71" s="190">
        <v>0</v>
      </c>
      <c r="FF71" s="132" t="s">
        <v>286</v>
      </c>
      <c r="FG71" s="132">
        <v>1.5151515151515149</v>
      </c>
      <c r="FH71" s="132">
        <v>0</v>
      </c>
      <c r="FI71" s="132" t="s">
        <v>286</v>
      </c>
      <c r="FJ71" s="190">
        <v>0</v>
      </c>
      <c r="FK71" s="132">
        <v>0</v>
      </c>
      <c r="FL71" s="132" t="s">
        <v>286</v>
      </c>
      <c r="FM71" s="132" t="s">
        <v>286</v>
      </c>
      <c r="FN71" s="132" t="s">
        <v>286</v>
      </c>
      <c r="FO71" s="190" t="s">
        <v>286</v>
      </c>
      <c r="FP71" s="132">
        <v>3.3333333333333348</v>
      </c>
      <c r="FQ71" s="132" t="str">
        <f>"--"</f>
        <v>--</v>
      </c>
      <c r="FR71" s="132" t="s">
        <v>286</v>
      </c>
      <c r="FS71" s="132">
        <v>1.2048192771084332</v>
      </c>
      <c r="FT71" s="190">
        <v>0</v>
      </c>
      <c r="FU71" s="132" t="s">
        <v>286</v>
      </c>
      <c r="FV71" s="132">
        <v>1.5151515151515149</v>
      </c>
      <c r="FW71" s="132">
        <v>0</v>
      </c>
      <c r="FX71" s="132" t="s">
        <v>286</v>
      </c>
      <c r="FY71" s="190">
        <v>0</v>
      </c>
      <c r="FZ71" s="132">
        <v>1.4084507042253525</v>
      </c>
      <c r="GA71" s="132" t="s">
        <v>286</v>
      </c>
      <c r="GB71" s="132" t="s">
        <v>286</v>
      </c>
      <c r="GC71" s="132" t="s">
        <v>286</v>
      </c>
      <c r="GD71" s="190" t="s">
        <v>286</v>
      </c>
      <c r="GE71" s="132" t="s">
        <v>286</v>
      </c>
      <c r="GF71" s="132" t="s">
        <v>286</v>
      </c>
      <c r="GG71" s="132" t="s">
        <v>286</v>
      </c>
      <c r="GH71" s="132" t="s">
        <v>286</v>
      </c>
      <c r="GI71" s="190" t="s">
        <v>286</v>
      </c>
      <c r="GJ71" s="132" t="s">
        <v>286</v>
      </c>
      <c r="GK71" s="132">
        <v>3.0303030303030298</v>
      </c>
      <c r="GL71" s="132">
        <v>1.5151515151515149</v>
      </c>
      <c r="GM71" s="197" t="s">
        <v>286</v>
      </c>
      <c r="GN71" s="190">
        <v>0</v>
      </c>
      <c r="GO71" s="132">
        <v>2.816901408450704</v>
      </c>
      <c r="GP71" s="132" t="s">
        <v>286</v>
      </c>
      <c r="GQ71" s="132" t="s">
        <v>286</v>
      </c>
      <c r="GR71" s="132" t="s">
        <v>286</v>
      </c>
      <c r="GS71" s="190" t="s">
        <v>286</v>
      </c>
      <c r="GT71" s="132" t="s">
        <v>286</v>
      </c>
      <c r="GU71" s="132" t="s">
        <v>286</v>
      </c>
      <c r="GV71" s="132" t="s">
        <v>286</v>
      </c>
      <c r="GW71" s="132" t="s">
        <v>286</v>
      </c>
      <c r="GX71" s="190" t="s">
        <v>286</v>
      </c>
      <c r="GY71" s="190" t="s">
        <v>286</v>
      </c>
      <c r="GZ71" s="190">
        <v>1.5151515151515149</v>
      </c>
      <c r="HA71" s="190">
        <v>1.5151515151515149</v>
      </c>
      <c r="HB71" s="190" t="s">
        <v>286</v>
      </c>
      <c r="HC71" s="190">
        <v>0</v>
      </c>
      <c r="HD71" s="190">
        <v>4.225352112676056</v>
      </c>
      <c r="HE71" s="190" t="s">
        <v>286</v>
      </c>
      <c r="HF71" s="190" t="s">
        <v>286</v>
      </c>
      <c r="HG71" s="190" t="s">
        <v>286</v>
      </c>
      <c r="HH71" s="190" t="s">
        <v>286</v>
      </c>
      <c r="HI71" s="190" t="s">
        <v>286</v>
      </c>
      <c r="HJ71" s="190" t="s">
        <v>286</v>
      </c>
      <c r="HK71" s="190" t="s">
        <v>286</v>
      </c>
      <c r="HL71" s="132" t="s">
        <v>286</v>
      </c>
      <c r="HM71" s="132" t="s">
        <v>286</v>
      </c>
      <c r="HN71" s="132" t="s">
        <v>286</v>
      </c>
      <c r="HO71" s="132">
        <v>3.0303030303030298</v>
      </c>
      <c r="HP71" s="190">
        <v>1.5151515151515149</v>
      </c>
      <c r="HQ71" s="132" t="s">
        <v>286</v>
      </c>
      <c r="HR71" s="132">
        <v>1.587301587301587</v>
      </c>
      <c r="HS71" s="132">
        <v>5.6338028169014081</v>
      </c>
      <c r="HT71" s="196" t="s">
        <v>286</v>
      </c>
      <c r="HU71" s="190">
        <v>6.1946902654867264</v>
      </c>
      <c r="HV71" s="192">
        <v>0</v>
      </c>
      <c r="HW71" s="192" t="s">
        <v>286</v>
      </c>
      <c r="HX71" s="192">
        <v>3.333333333333333</v>
      </c>
      <c r="HY71" s="192" t="str">
        <f>"--"</f>
        <v>--</v>
      </c>
      <c r="HZ71" s="192" t="s">
        <v>286</v>
      </c>
      <c r="IA71" s="192">
        <v>2.4390243902439019</v>
      </c>
      <c r="IB71" s="192">
        <v>0</v>
      </c>
      <c r="IC71" s="192" t="s">
        <v>286</v>
      </c>
      <c r="ID71" s="192">
        <v>1.5151515151515149</v>
      </c>
      <c r="IE71" s="192">
        <v>0</v>
      </c>
      <c r="IF71" s="192" t="s">
        <v>286</v>
      </c>
      <c r="IG71" s="192">
        <v>0</v>
      </c>
      <c r="IH71" s="192">
        <v>2.8169014084507045</v>
      </c>
      <c r="II71" s="192">
        <v>0.81967213114754089</v>
      </c>
      <c r="IJ71" s="192">
        <v>15.178571428571429</v>
      </c>
      <c r="IK71" s="192">
        <v>0</v>
      </c>
      <c r="IL71" s="192">
        <v>1.7391304347826089</v>
      </c>
      <c r="IM71" s="192">
        <v>7.5000000000000018</v>
      </c>
      <c r="IN71" s="192" t="str">
        <f>"--"</f>
        <v>--</v>
      </c>
      <c r="IO71" s="192">
        <v>0</v>
      </c>
      <c r="IP71" s="192">
        <v>4.8192771084337336</v>
      </c>
      <c r="IQ71" s="192">
        <v>0</v>
      </c>
      <c r="IR71" s="192">
        <v>2.8985507246376807</v>
      </c>
      <c r="IS71" s="192" t="s">
        <v>286</v>
      </c>
      <c r="IT71" s="192" t="s">
        <v>286</v>
      </c>
      <c r="IU71" s="192">
        <v>0</v>
      </c>
      <c r="IV71" s="192" t="s">
        <v>286</v>
      </c>
      <c r="IW71" s="192" t="s">
        <v>286</v>
      </c>
      <c r="IX71" s="192" t="str">
        <f t="shared" si="88"/>
        <v>--</v>
      </c>
      <c r="IY71" s="192" t="str">
        <f t="shared" si="88"/>
        <v>--</v>
      </c>
      <c r="IZ71" s="192" t="str">
        <f t="shared" si="88"/>
        <v>--</v>
      </c>
      <c r="JA71" s="192" t="str">
        <f t="shared" si="88"/>
        <v>--</v>
      </c>
      <c r="JB71" s="192" t="str">
        <f t="shared" si="88"/>
        <v>--</v>
      </c>
      <c r="JC71" s="243">
        <v>2.29885057471264</v>
      </c>
      <c r="JD71" s="243">
        <v>3.8961038961039001</v>
      </c>
      <c r="JE71" s="243">
        <v>2.7777777777777799</v>
      </c>
      <c r="JF71" s="243">
        <v>3.7037037037037002</v>
      </c>
      <c r="JG71" s="243">
        <v>2.32558139534884</v>
      </c>
      <c r="JH71" s="243">
        <v>8.2191780821917799</v>
      </c>
      <c r="JI71" s="243">
        <v>0</v>
      </c>
      <c r="JJ71" s="243">
        <v>1.2987012987013</v>
      </c>
      <c r="JK71" s="243">
        <v>1.3888888888888899</v>
      </c>
      <c r="JL71" s="243">
        <v>0</v>
      </c>
      <c r="JM71" s="243">
        <v>4.6511627906976702</v>
      </c>
      <c r="JN71" s="243">
        <v>6.8493150684931496</v>
      </c>
      <c r="JO71" s="219">
        <v>2.32558139534884</v>
      </c>
      <c r="JP71" s="219">
        <v>6.6666666666666696</v>
      </c>
      <c r="JQ71" s="219">
        <v>19.178082191780799</v>
      </c>
      <c r="JR71" s="219">
        <v>3.75</v>
      </c>
      <c r="JS71" s="219">
        <v>8.1395348837209305</v>
      </c>
      <c r="JT71" s="219">
        <v>8.3333333333333304</v>
      </c>
      <c r="JU71" s="219">
        <v>1.16279069767442</v>
      </c>
      <c r="JV71" s="219">
        <v>5.2631578947368398</v>
      </c>
      <c r="JW71" s="219">
        <v>12.328767123287699</v>
      </c>
      <c r="JX71" s="219">
        <v>6.25</v>
      </c>
      <c r="JY71" s="219">
        <v>3.4883720930232598</v>
      </c>
      <c r="JZ71" s="219">
        <v>6.9444444444444402</v>
      </c>
      <c r="KA71" s="219">
        <v>1.16279069767442</v>
      </c>
      <c r="KB71" s="219">
        <v>0</v>
      </c>
      <c r="KC71" s="219">
        <v>0</v>
      </c>
      <c r="KD71" s="219">
        <v>0</v>
      </c>
      <c r="KE71" s="219">
        <v>2.32558139534884</v>
      </c>
      <c r="KF71" s="219">
        <v>2.7397260273972601</v>
      </c>
      <c r="KG71" s="219">
        <v>1.16279069767442</v>
      </c>
      <c r="KH71" s="219">
        <v>0</v>
      </c>
      <c r="KI71" s="219">
        <v>0</v>
      </c>
      <c r="KJ71" s="219">
        <v>0</v>
      </c>
      <c r="KK71" s="219">
        <v>1.16279069767442</v>
      </c>
      <c r="KL71" s="219">
        <v>2.7397260273972601</v>
      </c>
      <c r="KM71" s="219">
        <v>1.16279069767442</v>
      </c>
      <c r="KN71" s="219">
        <v>0</v>
      </c>
      <c r="KO71" s="219">
        <v>0</v>
      </c>
      <c r="KP71" s="219">
        <v>0</v>
      </c>
      <c r="KQ71" s="219">
        <v>2.32558139534884</v>
      </c>
      <c r="KR71" s="219">
        <v>1.3698630136986301</v>
      </c>
      <c r="KS71" s="219">
        <v>0</v>
      </c>
      <c r="KT71" s="219">
        <v>0</v>
      </c>
      <c r="KU71" s="219">
        <v>0</v>
      </c>
      <c r="KV71" s="219">
        <v>2.5</v>
      </c>
      <c r="KW71" s="219">
        <v>1.16279069767442</v>
      </c>
      <c r="KX71" s="219">
        <v>1.3698630136986301</v>
      </c>
      <c r="KY71" s="219">
        <v>0</v>
      </c>
      <c r="KZ71" s="219">
        <v>0</v>
      </c>
      <c r="LA71" s="219">
        <v>0</v>
      </c>
      <c r="LB71" s="219">
        <v>1.26582278481013</v>
      </c>
      <c r="LC71" s="219">
        <v>0</v>
      </c>
      <c r="LD71" s="219">
        <v>1.3698630136986301</v>
      </c>
      <c r="LE71" s="219">
        <v>0</v>
      </c>
      <c r="LF71" s="219">
        <v>0</v>
      </c>
      <c r="LG71" s="219">
        <v>0</v>
      </c>
      <c r="LH71" s="219">
        <v>1.26582278481013</v>
      </c>
      <c r="LI71" s="219">
        <v>0</v>
      </c>
      <c r="LJ71" s="219">
        <v>1.3698630136986301</v>
      </c>
      <c r="LK71" s="219">
        <v>0</v>
      </c>
      <c r="LL71" s="219">
        <v>0</v>
      </c>
      <c r="LM71" s="219">
        <v>0</v>
      </c>
      <c r="LN71" s="219">
        <v>1.26582278481013</v>
      </c>
      <c r="LO71" s="219">
        <v>1.16279069767442</v>
      </c>
      <c r="LP71" s="219">
        <v>1.3698630136986301</v>
      </c>
      <c r="LQ71" s="219">
        <v>1.16279069767442</v>
      </c>
      <c r="LR71" s="219">
        <v>0</v>
      </c>
      <c r="LS71" s="219">
        <v>0</v>
      </c>
      <c r="LT71" s="219">
        <v>1.26582278481013</v>
      </c>
      <c r="LU71" s="219">
        <v>2.32558139534884</v>
      </c>
      <c r="LV71" s="219">
        <v>2.7397260273972601</v>
      </c>
      <c r="LW71" s="219">
        <v>1.16279069767442</v>
      </c>
      <c r="LX71" s="219">
        <v>0</v>
      </c>
      <c r="LY71" s="219">
        <v>1.3698630136986301</v>
      </c>
      <c r="LZ71" s="219">
        <v>2.5316455696202498</v>
      </c>
      <c r="MA71" s="219">
        <v>2.32558139534884</v>
      </c>
      <c r="MB71" s="219">
        <v>2.7397260273972601</v>
      </c>
      <c r="MC71" s="219">
        <v>0</v>
      </c>
      <c r="MD71" s="219">
        <v>0</v>
      </c>
      <c r="ME71" s="219">
        <v>1.3698630136986301</v>
      </c>
      <c r="MF71" s="219">
        <v>0</v>
      </c>
      <c r="MG71" s="219">
        <v>0</v>
      </c>
      <c r="MH71" s="219">
        <v>1.3698630136986301</v>
      </c>
      <c r="MI71" s="190" t="str">
        <f t="shared" si="89"/>
        <v>--</v>
      </c>
      <c r="MJ71" s="190" t="str">
        <f t="shared" si="89"/>
        <v>--</v>
      </c>
      <c r="MK71" s="190" t="str">
        <f t="shared" si="89"/>
        <v>--</v>
      </c>
      <c r="ML71" s="190" t="str">
        <f t="shared" si="89"/>
        <v>--</v>
      </c>
      <c r="MM71" s="190" t="str">
        <f t="shared" si="89"/>
        <v>--</v>
      </c>
      <c r="MN71" s="190" t="str">
        <f t="shared" si="89"/>
        <v>--</v>
      </c>
      <c r="MO71" s="190" t="str">
        <f t="shared" si="89"/>
        <v>--</v>
      </c>
      <c r="MP71" s="190" t="str">
        <f t="shared" si="89"/>
        <v>--</v>
      </c>
      <c r="MQ71" s="190" t="str">
        <f t="shared" si="89"/>
        <v>--</v>
      </c>
      <c r="MR71" s="190" t="str">
        <f t="shared" si="89"/>
        <v>--</v>
      </c>
      <c r="MS71" s="190" t="str">
        <f t="shared" si="90"/>
        <v>--</v>
      </c>
      <c r="MT71" s="190" t="str">
        <f t="shared" si="90"/>
        <v>--</v>
      </c>
      <c r="MU71" s="190" t="str">
        <f t="shared" si="90"/>
        <v>--</v>
      </c>
      <c r="MV71" s="190" t="str">
        <f t="shared" si="90"/>
        <v>--</v>
      </c>
      <c r="MW71" s="190" t="str">
        <f t="shared" si="90"/>
        <v>--</v>
      </c>
      <c r="MX71" s="190" t="str">
        <f t="shared" si="90"/>
        <v>--</v>
      </c>
      <c r="MY71" s="190" t="str">
        <f t="shared" si="90"/>
        <v>--</v>
      </c>
      <c r="MZ71" s="190" t="str">
        <f t="shared" si="90"/>
        <v>--</v>
      </c>
      <c r="NA71" s="190" t="str">
        <f t="shared" si="90"/>
        <v>--</v>
      </c>
      <c r="NB71" s="190" t="str">
        <f t="shared" si="90"/>
        <v>--</v>
      </c>
      <c r="NC71" s="190" t="str">
        <f t="shared" si="91"/>
        <v>--</v>
      </c>
      <c r="ND71" s="190" t="str">
        <f t="shared" si="91"/>
        <v>--</v>
      </c>
      <c r="NE71" s="190" t="str">
        <f t="shared" si="91"/>
        <v>--</v>
      </c>
      <c r="NF71" s="190" t="str">
        <f t="shared" si="91"/>
        <v>--</v>
      </c>
      <c r="NG71" s="190" t="str">
        <f t="shared" si="91"/>
        <v>--</v>
      </c>
      <c r="NH71" s="190" t="str">
        <f t="shared" si="91"/>
        <v>--</v>
      </c>
      <c r="NI71" s="190" t="str">
        <f t="shared" si="91"/>
        <v>--</v>
      </c>
      <c r="NJ71" s="190" t="str">
        <f t="shared" si="91"/>
        <v>--</v>
      </c>
      <c r="NL71" s="378" t="str">
        <f t="shared" si="92"/>
        <v>--</v>
      </c>
      <c r="NM71" s="381">
        <v>2.3809523809523809</v>
      </c>
      <c r="NN71" s="381">
        <v>4.8780487804878039</v>
      </c>
      <c r="NO71" s="381">
        <v>12.500000000000002</v>
      </c>
      <c r="NP71" s="378" t="str">
        <f t="shared" si="93"/>
        <v>--</v>
      </c>
      <c r="NQ71" s="381">
        <v>0</v>
      </c>
      <c r="NR71" s="378" t="str">
        <f t="shared" si="94"/>
        <v>--</v>
      </c>
      <c r="NS71" s="381">
        <v>1.4705882352941175</v>
      </c>
      <c r="NT71" s="378" t="str">
        <f t="shared" si="95"/>
        <v>--</v>
      </c>
      <c r="NU71" s="381">
        <v>8.8235294117647065</v>
      </c>
      <c r="NV71" s="378" t="str">
        <f t="shared" si="96"/>
        <v>--</v>
      </c>
      <c r="NW71" s="381">
        <v>0</v>
      </c>
      <c r="NX71" s="378" t="str">
        <f t="shared" si="97"/>
        <v>--</v>
      </c>
      <c r="NY71" s="381">
        <v>5.7971014492753614</v>
      </c>
      <c r="NZ71" s="378" t="str">
        <f t="shared" si="98"/>
        <v>--</v>
      </c>
      <c r="OA71" s="381">
        <v>16.43835616438356</v>
      </c>
      <c r="OB71" s="378" t="str">
        <f t="shared" si="99"/>
        <v>--</v>
      </c>
      <c r="OC71" s="378" t="str">
        <f t="shared" si="99"/>
        <v>--</v>
      </c>
      <c r="OD71" s="381">
        <v>0</v>
      </c>
      <c r="OE71" s="381">
        <v>2.5974025974025974</v>
      </c>
      <c r="OF71" s="381">
        <v>0</v>
      </c>
      <c r="OG71" s="378" t="str">
        <f t="shared" si="100"/>
        <v>--</v>
      </c>
      <c r="OH71" s="378" t="str">
        <f t="shared" si="100"/>
        <v>--</v>
      </c>
      <c r="OI71" s="378" t="str">
        <f t="shared" si="100"/>
        <v>--</v>
      </c>
      <c r="OJ71" s="381">
        <v>1.2345679012345676</v>
      </c>
      <c r="OK71" s="381">
        <v>1.1627906976744182</v>
      </c>
      <c r="OL71" s="381">
        <v>5.4794520547945202</v>
      </c>
      <c r="OM71" s="378" t="str">
        <f t="shared" si="101"/>
        <v>--</v>
      </c>
      <c r="ON71" s="378" t="str">
        <f t="shared" si="101"/>
        <v>--</v>
      </c>
      <c r="OO71" s="378" t="str">
        <f t="shared" si="101"/>
        <v>--</v>
      </c>
      <c r="OP71" s="381">
        <v>0</v>
      </c>
      <c r="OQ71" s="381">
        <v>6.0975609756097562</v>
      </c>
      <c r="OR71" s="381">
        <v>4.761904761904761</v>
      </c>
      <c r="OS71" s="378" t="str">
        <f t="shared" si="102"/>
        <v>--</v>
      </c>
      <c r="OT71" s="378" t="str">
        <f t="shared" si="102"/>
        <v>--</v>
      </c>
      <c r="OU71" s="381">
        <v>0</v>
      </c>
      <c r="OV71" s="381">
        <v>3.7037037037037037</v>
      </c>
      <c r="OW71" s="381">
        <v>6.2499999999999991</v>
      </c>
      <c r="OX71" s="378" t="str">
        <f t="shared" si="103"/>
        <v>--</v>
      </c>
      <c r="OY71" s="381">
        <v>2.4691358024691348</v>
      </c>
      <c r="OZ71" s="381">
        <v>2.3255813953488365</v>
      </c>
      <c r="PA71" s="381">
        <v>6.8493150684931496</v>
      </c>
      <c r="PB71" s="378" t="str">
        <f t="shared" si="104"/>
        <v>--</v>
      </c>
      <c r="PC71" s="381">
        <v>9.5238095238095237</v>
      </c>
      <c r="PD71" s="381">
        <v>18.749999999999993</v>
      </c>
      <c r="PE71" s="381">
        <v>50.000000000000014</v>
      </c>
      <c r="PF71" s="378" t="str">
        <f t="shared" si="105"/>
        <v>--</v>
      </c>
      <c r="PG71" s="381">
        <v>3.6144578313253017</v>
      </c>
      <c r="PH71" s="381">
        <v>7.4074074074074074</v>
      </c>
      <c r="PI71" s="381">
        <v>31.746031746031747</v>
      </c>
      <c r="PJ71" s="378" t="str">
        <f t="shared" si="106"/>
        <v>--</v>
      </c>
      <c r="PK71" s="381">
        <v>2.4096385542168668</v>
      </c>
      <c r="PL71" s="381">
        <v>4.8780487804878039</v>
      </c>
      <c r="PM71" s="381">
        <v>23.076923076923077</v>
      </c>
      <c r="PN71" s="378" t="str">
        <f t="shared" si="107"/>
        <v>--</v>
      </c>
      <c r="PO71" s="381">
        <v>2.4096385542168668</v>
      </c>
      <c r="PP71" s="381">
        <v>2.4096385542168663</v>
      </c>
      <c r="PQ71" s="381">
        <v>0</v>
      </c>
      <c r="PR71" s="378" t="str">
        <f t="shared" si="108"/>
        <v>--</v>
      </c>
      <c r="PS71" s="381">
        <v>0</v>
      </c>
      <c r="PT71" s="381">
        <v>2.4096385542168663</v>
      </c>
      <c r="PU71" s="381">
        <v>0</v>
      </c>
      <c r="PV71" s="378" t="str">
        <f t="shared" si="109"/>
        <v>--</v>
      </c>
      <c r="PW71" s="381">
        <v>1.2048192771084332</v>
      </c>
      <c r="PX71" s="381">
        <v>1.2048192771084332</v>
      </c>
      <c r="PY71" s="381">
        <v>0</v>
      </c>
      <c r="PZ71" s="378" t="str">
        <f t="shared" si="110"/>
        <v>--</v>
      </c>
      <c r="QA71" s="381">
        <v>0</v>
      </c>
      <c r="QB71" s="381">
        <v>0</v>
      </c>
      <c r="QC71" s="381">
        <v>0</v>
      </c>
      <c r="QD71" s="378" t="str">
        <f t="shared" si="111"/>
        <v>--</v>
      </c>
      <c r="QE71" s="381">
        <v>0</v>
      </c>
      <c r="QF71" s="381">
        <v>1.2195121951219507</v>
      </c>
      <c r="QG71" s="381">
        <v>0</v>
      </c>
      <c r="QH71" s="378" t="str">
        <f t="shared" si="112"/>
        <v>--</v>
      </c>
      <c r="QI71" s="381">
        <v>0</v>
      </c>
      <c r="QJ71" s="381">
        <v>1.2048192771084332</v>
      </c>
      <c r="QK71" s="381">
        <v>0</v>
      </c>
    </row>
    <row r="72" spans="1:453" x14ac:dyDescent="0.25">
      <c r="A72" s="114">
        <v>68</v>
      </c>
      <c r="B72" s="93" t="s">
        <v>68</v>
      </c>
      <c r="C72" s="189">
        <v>7.1174377224199272</v>
      </c>
      <c r="D72" s="189">
        <v>29.411764705882355</v>
      </c>
      <c r="E72" s="189">
        <v>40.465116279069768</v>
      </c>
      <c r="F72" s="189">
        <v>0.7407407407407407</v>
      </c>
      <c r="G72" s="189">
        <v>19.327731092436977</v>
      </c>
      <c r="H72" s="189">
        <v>37.719298245614027</v>
      </c>
      <c r="I72" s="189">
        <v>3.1818181818181821</v>
      </c>
      <c r="J72" s="189">
        <v>15.352697095435682</v>
      </c>
      <c r="K72" s="189">
        <v>41.891891891891916</v>
      </c>
      <c r="L72" s="189">
        <v>3.1674208144796387</v>
      </c>
      <c r="M72" s="190">
        <v>20.370370370370384</v>
      </c>
      <c r="N72" s="190">
        <v>30.13698630136988</v>
      </c>
      <c r="O72" s="190">
        <v>1.9417475728155347</v>
      </c>
      <c r="P72" s="190">
        <v>11.059907834101381</v>
      </c>
      <c r="Q72" s="190">
        <v>27.91878172588833</v>
      </c>
      <c r="R72" s="190" t="s">
        <v>286</v>
      </c>
      <c r="S72" s="190" t="s">
        <v>286</v>
      </c>
      <c r="T72" s="190" t="s">
        <v>286</v>
      </c>
      <c r="U72" s="190">
        <v>1.1070110701107021</v>
      </c>
      <c r="V72" s="190">
        <v>20.168067226890759</v>
      </c>
      <c r="W72" s="190">
        <v>39.647577092510993</v>
      </c>
      <c r="X72" s="190">
        <v>4.5454545454545476</v>
      </c>
      <c r="Y72" s="190">
        <v>17.768595041322328</v>
      </c>
      <c r="Z72" s="190">
        <v>42.986425339366484</v>
      </c>
      <c r="AA72" s="190">
        <v>3.6036036036036045</v>
      </c>
      <c r="AB72" s="132">
        <v>22.374429223744301</v>
      </c>
      <c r="AC72" s="132">
        <v>32.110091743119256</v>
      </c>
      <c r="AD72" s="132">
        <v>1.4563106796116507</v>
      </c>
      <c r="AE72" s="132">
        <v>11.520737327188938</v>
      </c>
      <c r="AF72" s="190">
        <v>28.7878787878788</v>
      </c>
      <c r="AG72" s="189">
        <v>1.7793594306049816</v>
      </c>
      <c r="AH72" s="189">
        <v>5.0980392156862706</v>
      </c>
      <c r="AI72" s="191">
        <v>14.88372093023256</v>
      </c>
      <c r="AJ72" s="191">
        <v>0</v>
      </c>
      <c r="AK72" s="190">
        <v>4.6218487394957997</v>
      </c>
      <c r="AL72" s="190">
        <v>12.719298245614036</v>
      </c>
      <c r="AM72" s="190">
        <v>0</v>
      </c>
      <c r="AN72" s="190">
        <v>2.904564315352697</v>
      </c>
      <c r="AO72" s="190">
        <v>9.0090090090090111</v>
      </c>
      <c r="AP72" s="190">
        <v>0.45248868778280554</v>
      </c>
      <c r="AQ72" s="190">
        <v>1.3888888888888895</v>
      </c>
      <c r="AR72" s="190">
        <v>9.1324200913242084</v>
      </c>
      <c r="AS72" s="190">
        <v>0.48543689320388367</v>
      </c>
      <c r="AT72" s="190">
        <v>3.6866359447004622</v>
      </c>
      <c r="AU72" s="190">
        <v>9.1370558375634481</v>
      </c>
      <c r="AV72" s="190" t="s">
        <v>286</v>
      </c>
      <c r="AW72" s="190" t="s">
        <v>286</v>
      </c>
      <c r="AX72" s="132" t="s">
        <v>286</v>
      </c>
      <c r="AY72" s="132" t="s">
        <v>286</v>
      </c>
      <c r="AZ72" s="132" t="s">
        <v>286</v>
      </c>
      <c r="BA72" s="132" t="s">
        <v>286</v>
      </c>
      <c r="BB72" s="190" t="s">
        <v>286</v>
      </c>
      <c r="BC72" s="132" t="s">
        <v>286</v>
      </c>
      <c r="BD72" s="132" t="s">
        <v>286</v>
      </c>
      <c r="BE72" s="132">
        <v>2.2522522522522528</v>
      </c>
      <c r="BF72" s="132">
        <v>16.972477064220186</v>
      </c>
      <c r="BG72" s="190">
        <v>20.54794520547944</v>
      </c>
      <c r="BH72" s="132">
        <v>0.48309178743961367</v>
      </c>
      <c r="BI72" s="132">
        <v>17.511520737327199</v>
      </c>
      <c r="BJ72" s="132">
        <v>26.262626262626252</v>
      </c>
      <c r="BK72" s="132">
        <v>2.8673835125448042</v>
      </c>
      <c r="BL72" s="190">
        <v>17.741935483870964</v>
      </c>
      <c r="BM72" s="132">
        <v>29.166666666666668</v>
      </c>
      <c r="BN72" s="192">
        <v>1.1278195488721809</v>
      </c>
      <c r="BO72" s="192">
        <v>12.389380530973449</v>
      </c>
      <c r="BP72" s="192">
        <v>25.909090909090907</v>
      </c>
      <c r="BQ72" s="190">
        <v>2.8037383177570114</v>
      </c>
      <c r="BR72" s="132">
        <v>19.313304721030043</v>
      </c>
      <c r="BS72" s="132">
        <v>24.545454545454547</v>
      </c>
      <c r="BT72" s="132">
        <v>1.8264840182648399</v>
      </c>
      <c r="BU72" s="190">
        <v>14.553990610328629</v>
      </c>
      <c r="BV72" s="132">
        <v>21.962616822429901</v>
      </c>
      <c r="BW72" s="132">
        <v>1.4423076923076927</v>
      </c>
      <c r="BX72" s="132">
        <v>9.9056603773584975</v>
      </c>
      <c r="BY72" s="190">
        <v>29.081632653061234</v>
      </c>
      <c r="BZ72" s="132">
        <v>2.1505376344086033</v>
      </c>
      <c r="CA72" s="132">
        <v>12.500000000000002</v>
      </c>
      <c r="CB72" s="132">
        <v>17.12962962962963</v>
      </c>
      <c r="CC72" s="190">
        <v>0</v>
      </c>
      <c r="CD72" s="132">
        <v>5.3097345132743365</v>
      </c>
      <c r="CE72" s="132">
        <v>15.454545454545453</v>
      </c>
      <c r="CF72" s="132">
        <v>1.4018691588785053</v>
      </c>
      <c r="CG72" s="190">
        <v>12.017167381974247</v>
      </c>
      <c r="CH72" s="132">
        <v>16.363636363636374</v>
      </c>
      <c r="CI72" s="132">
        <v>0</v>
      </c>
      <c r="CJ72" s="132">
        <v>5.6603773584905666</v>
      </c>
      <c r="CK72" s="132">
        <v>11.21495327102804</v>
      </c>
      <c r="CL72" s="132">
        <v>0.48076923076923089</v>
      </c>
      <c r="CM72" s="132">
        <v>6.1320754716981147</v>
      </c>
      <c r="CN72" s="132">
        <v>19.38775510204081</v>
      </c>
      <c r="CO72" s="132">
        <v>3.9426523297491025</v>
      </c>
      <c r="CP72" s="190">
        <v>8.4677419354838683</v>
      </c>
      <c r="CQ72" s="132">
        <v>4.6296296296296324</v>
      </c>
      <c r="CR72" s="132">
        <v>1.1152416356877328</v>
      </c>
      <c r="CS72" s="192">
        <v>6.1674008810572687</v>
      </c>
      <c r="CT72" s="192">
        <v>4.1284403669724767</v>
      </c>
      <c r="CU72" s="190">
        <v>5.1643192488262946</v>
      </c>
      <c r="CV72" s="132">
        <v>8.154506437768239</v>
      </c>
      <c r="CW72" s="132">
        <v>2.2727272727272729</v>
      </c>
      <c r="CX72" s="192">
        <v>4.6948356807511722</v>
      </c>
      <c r="CY72" s="192">
        <v>6.4039408866995089</v>
      </c>
      <c r="CZ72" s="190">
        <v>2.3809523809523818</v>
      </c>
      <c r="DA72" s="132">
        <v>0.96618357487922701</v>
      </c>
      <c r="DB72" s="132">
        <v>2.8708133971291874</v>
      </c>
      <c r="DC72" s="192">
        <v>2.5906735751295336</v>
      </c>
      <c r="DD72" s="192" t="s">
        <v>286</v>
      </c>
      <c r="DE72" s="190">
        <v>4.435483870967742</v>
      </c>
      <c r="DF72" s="132">
        <v>1.3888888888888891</v>
      </c>
      <c r="DG72" s="132" t="s">
        <v>286</v>
      </c>
      <c r="DH72" s="192">
        <v>3.0973451327433628</v>
      </c>
      <c r="DI72" s="192">
        <v>3.2110091743119265</v>
      </c>
      <c r="DJ72" s="190" t="s">
        <v>286</v>
      </c>
      <c r="DK72" s="132">
        <v>2.5862068965517251</v>
      </c>
      <c r="DL72" s="132">
        <v>1.8181818181818179</v>
      </c>
      <c r="DM72" s="132" t="s">
        <v>286</v>
      </c>
      <c r="DN72" s="132">
        <v>1.4705882352941178</v>
      </c>
      <c r="DO72" s="190">
        <v>3.3333333333333339</v>
      </c>
      <c r="DP72" s="132" t="s">
        <v>286</v>
      </c>
      <c r="DQ72" s="132">
        <v>0.95693779904306209</v>
      </c>
      <c r="DR72" s="132">
        <v>4.6632124352331603</v>
      </c>
      <c r="DS72" s="132" t="s">
        <v>286</v>
      </c>
      <c r="DT72" s="190" t="s">
        <v>286</v>
      </c>
      <c r="DU72" s="194" t="s">
        <v>286</v>
      </c>
      <c r="DV72" s="194" t="s">
        <v>286</v>
      </c>
      <c r="DW72" s="192">
        <v>2.2123893805309747</v>
      </c>
      <c r="DX72" s="194">
        <v>4.587155963302755</v>
      </c>
      <c r="DY72" s="190" t="s">
        <v>286</v>
      </c>
      <c r="DZ72" s="190">
        <v>1.716738197424893</v>
      </c>
      <c r="EA72" s="190">
        <v>1.8181818181818179</v>
      </c>
      <c r="EB72" s="190" t="s">
        <v>286</v>
      </c>
      <c r="EC72" s="190">
        <v>0.9852216748768472</v>
      </c>
      <c r="ED72" s="190">
        <v>1.9138755980861242</v>
      </c>
      <c r="EE72" s="190" t="s">
        <v>286</v>
      </c>
      <c r="EF72" s="190">
        <v>1.9138755980861242</v>
      </c>
      <c r="EG72" s="190">
        <v>5.1813471502590689</v>
      </c>
      <c r="EH72" s="190" t="s">
        <v>286</v>
      </c>
      <c r="EI72" s="190">
        <v>6.0483870967741984</v>
      </c>
      <c r="EJ72" s="190">
        <v>2.777777777777779</v>
      </c>
      <c r="EK72" s="190" t="s">
        <v>286</v>
      </c>
      <c r="EL72" s="132">
        <v>1.7777777777777777</v>
      </c>
      <c r="EM72" s="132">
        <v>6.4220183486238538</v>
      </c>
      <c r="EN72" s="132" t="s">
        <v>286</v>
      </c>
      <c r="EO72" s="132">
        <v>4.2918454935622332</v>
      </c>
      <c r="EP72" s="190">
        <v>3.1818181818181825</v>
      </c>
      <c r="EQ72" s="132" t="s">
        <v>286</v>
      </c>
      <c r="ER72" s="132">
        <v>1.4778325123152711</v>
      </c>
      <c r="ES72" s="132">
        <v>3.8095238095238102</v>
      </c>
      <c r="ET72" s="132" t="s">
        <v>286</v>
      </c>
      <c r="EU72" s="190">
        <v>0.47846889952153104</v>
      </c>
      <c r="EV72" s="132">
        <v>4.6632124352331612</v>
      </c>
      <c r="EW72" s="132" t="s">
        <v>286</v>
      </c>
      <c r="EX72" s="132">
        <v>3.2258064516129026</v>
      </c>
      <c r="EY72" s="132">
        <v>1.3953488372093028</v>
      </c>
      <c r="EZ72" s="190" t="s">
        <v>286</v>
      </c>
      <c r="FA72" s="132">
        <v>1.7699115044247786</v>
      </c>
      <c r="FB72" s="132">
        <v>2.7649769585253465</v>
      </c>
      <c r="FC72" s="132" t="s">
        <v>286</v>
      </c>
      <c r="FD72" s="132">
        <v>1.7241379310344833</v>
      </c>
      <c r="FE72" s="190">
        <v>0.90497737556561109</v>
      </c>
      <c r="FF72" s="132" t="s">
        <v>286</v>
      </c>
      <c r="FG72" s="132">
        <v>0.9852216748768472</v>
      </c>
      <c r="FH72" s="132">
        <v>1.4285714285714288</v>
      </c>
      <c r="FI72" s="132" t="s">
        <v>286</v>
      </c>
      <c r="FJ72" s="190">
        <v>0.47846889952153104</v>
      </c>
      <c r="FK72" s="132">
        <v>0.51813471502590702</v>
      </c>
      <c r="FL72" s="132" t="s">
        <v>286</v>
      </c>
      <c r="FM72" s="132" t="s">
        <v>286</v>
      </c>
      <c r="FN72" s="132" t="s">
        <v>286</v>
      </c>
      <c r="FO72" s="190" t="s">
        <v>286</v>
      </c>
      <c r="FP72" s="132">
        <v>3.0973451327433628</v>
      </c>
      <c r="FQ72" s="132">
        <v>7.3394495412844023</v>
      </c>
      <c r="FR72" s="132" t="s">
        <v>286</v>
      </c>
      <c r="FS72" s="132">
        <v>2.5862068965517251</v>
      </c>
      <c r="FT72" s="190">
        <v>4.0909090909090899</v>
      </c>
      <c r="FU72" s="132" t="s">
        <v>286</v>
      </c>
      <c r="FV72" s="132">
        <v>0.99009900990098998</v>
      </c>
      <c r="FW72" s="132">
        <v>3.3333333333333335</v>
      </c>
      <c r="FX72" s="132" t="s">
        <v>286</v>
      </c>
      <c r="FY72" s="190">
        <v>0.47846889952153104</v>
      </c>
      <c r="FZ72" s="132">
        <v>1.0362694300518138</v>
      </c>
      <c r="GA72" s="132" t="s">
        <v>286</v>
      </c>
      <c r="GB72" s="132" t="s">
        <v>286</v>
      </c>
      <c r="GC72" s="132" t="s">
        <v>286</v>
      </c>
      <c r="GD72" s="190" t="s">
        <v>286</v>
      </c>
      <c r="GE72" s="132" t="s">
        <v>286</v>
      </c>
      <c r="GF72" s="132" t="s">
        <v>286</v>
      </c>
      <c r="GG72" s="132" t="s">
        <v>286</v>
      </c>
      <c r="GH72" s="132" t="s">
        <v>286</v>
      </c>
      <c r="GI72" s="190" t="s">
        <v>286</v>
      </c>
      <c r="GJ72" s="132" t="s">
        <v>286</v>
      </c>
      <c r="GK72" s="132">
        <v>4.4334975369458114</v>
      </c>
      <c r="GL72" s="132">
        <v>3.8095238095238111</v>
      </c>
      <c r="GM72" s="197" t="s">
        <v>286</v>
      </c>
      <c r="GN72" s="190">
        <v>1.9138755980861248</v>
      </c>
      <c r="GO72" s="132">
        <v>2.604166666666667</v>
      </c>
      <c r="GP72" s="132" t="s">
        <v>286</v>
      </c>
      <c r="GQ72" s="132" t="s">
        <v>286</v>
      </c>
      <c r="GR72" s="132" t="s">
        <v>286</v>
      </c>
      <c r="GS72" s="190" t="s">
        <v>286</v>
      </c>
      <c r="GT72" s="132" t="s">
        <v>286</v>
      </c>
      <c r="GU72" s="132" t="s">
        <v>286</v>
      </c>
      <c r="GV72" s="132" t="s">
        <v>286</v>
      </c>
      <c r="GW72" s="132" t="s">
        <v>286</v>
      </c>
      <c r="GX72" s="190" t="s">
        <v>286</v>
      </c>
      <c r="GY72" s="190" t="s">
        <v>286</v>
      </c>
      <c r="GZ72" s="190">
        <v>1.9704433497536944</v>
      </c>
      <c r="HA72" s="190">
        <v>3.8095238095238102</v>
      </c>
      <c r="HB72" s="190" t="s">
        <v>286</v>
      </c>
      <c r="HC72" s="190">
        <v>3.365384615384615</v>
      </c>
      <c r="HD72" s="190">
        <v>5.208333333333333</v>
      </c>
      <c r="HE72" s="190" t="s">
        <v>286</v>
      </c>
      <c r="HF72" s="190" t="s">
        <v>286</v>
      </c>
      <c r="HG72" s="190" t="s">
        <v>286</v>
      </c>
      <c r="HH72" s="190" t="s">
        <v>286</v>
      </c>
      <c r="HI72" s="190" t="s">
        <v>286</v>
      </c>
      <c r="HJ72" s="190" t="s">
        <v>286</v>
      </c>
      <c r="HK72" s="190" t="s">
        <v>286</v>
      </c>
      <c r="HL72" s="132" t="s">
        <v>286</v>
      </c>
      <c r="HM72" s="132" t="s">
        <v>286</v>
      </c>
      <c r="HN72" s="132" t="s">
        <v>286</v>
      </c>
      <c r="HO72" s="132">
        <v>4.4554455445544541</v>
      </c>
      <c r="HP72" s="190">
        <v>5.2380952380952399</v>
      </c>
      <c r="HQ72" s="132" t="s">
        <v>286</v>
      </c>
      <c r="HR72" s="132">
        <v>2.8708133971291874</v>
      </c>
      <c r="HS72" s="132">
        <v>8.8541666666666661</v>
      </c>
      <c r="HT72" s="196" t="s">
        <v>286</v>
      </c>
      <c r="HU72" s="190">
        <v>3.6290322580645182</v>
      </c>
      <c r="HV72" s="192">
        <v>1.3953488372093028</v>
      </c>
      <c r="HW72" s="192" t="s">
        <v>286</v>
      </c>
      <c r="HX72" s="192">
        <v>1.7699115044247793</v>
      </c>
      <c r="HY72" s="192">
        <v>2.7649769585253465</v>
      </c>
      <c r="HZ72" s="192" t="s">
        <v>286</v>
      </c>
      <c r="IA72" s="192">
        <v>3.0172413793103452</v>
      </c>
      <c r="IB72" s="192">
        <v>2.727272727272728</v>
      </c>
      <c r="IC72" s="192" t="s">
        <v>286</v>
      </c>
      <c r="ID72" s="192">
        <v>1.98019801980198</v>
      </c>
      <c r="IE72" s="192">
        <v>0.95238095238095255</v>
      </c>
      <c r="IF72" s="192" t="s">
        <v>286</v>
      </c>
      <c r="IG72" s="192">
        <v>0.95693779904306242</v>
      </c>
      <c r="IH72" s="192">
        <v>3.6458333333333335</v>
      </c>
      <c r="II72" s="192">
        <v>3.2374100719424468</v>
      </c>
      <c r="IJ72" s="192">
        <v>6.8273092369477943</v>
      </c>
      <c r="IK72" s="192">
        <v>9.3023255813953494</v>
      </c>
      <c r="IL72" s="192">
        <v>0.74349442379182151</v>
      </c>
      <c r="IM72" s="192">
        <v>6.1946902654867282</v>
      </c>
      <c r="IN72" s="192">
        <v>8.2949308755760409</v>
      </c>
      <c r="IO72" s="192">
        <v>1.4084507042253527</v>
      </c>
      <c r="IP72" s="192">
        <v>6.896551724137935</v>
      </c>
      <c r="IQ72" s="192">
        <v>7.6923076923076934</v>
      </c>
      <c r="IR72" s="192">
        <v>0.47169811320754723</v>
      </c>
      <c r="IS72" s="192" t="s">
        <v>286</v>
      </c>
      <c r="IT72" s="192" t="s">
        <v>286</v>
      </c>
      <c r="IU72" s="192">
        <v>0.48543689320388367</v>
      </c>
      <c r="IV72" s="192" t="s">
        <v>286</v>
      </c>
      <c r="IW72" s="192" t="s">
        <v>286</v>
      </c>
      <c r="IX72" s="192" t="str">
        <f t="shared" si="88"/>
        <v>--</v>
      </c>
      <c r="IY72" s="192" t="str">
        <f t="shared" si="88"/>
        <v>--</v>
      </c>
      <c r="IZ72" s="192" t="str">
        <f t="shared" si="88"/>
        <v>--</v>
      </c>
      <c r="JA72" s="192" t="str">
        <f t="shared" si="88"/>
        <v>--</v>
      </c>
      <c r="JB72" s="192" t="str">
        <f t="shared" si="88"/>
        <v>--</v>
      </c>
      <c r="JC72" s="243">
        <v>7.8740157480314998</v>
      </c>
      <c r="JD72" s="243">
        <v>8.9820359281437199</v>
      </c>
      <c r="JE72" s="243">
        <v>18.6666666666667</v>
      </c>
      <c r="JF72" s="243">
        <v>4.43037974683544</v>
      </c>
      <c r="JG72" s="243">
        <v>5.4945054945054999</v>
      </c>
      <c r="JH72" s="243">
        <v>9.4017094017094092</v>
      </c>
      <c r="JI72" s="243">
        <v>6.25</v>
      </c>
      <c r="JJ72" s="243">
        <v>4.7904191616766498</v>
      </c>
      <c r="JK72" s="243">
        <v>24.6666666666667</v>
      </c>
      <c r="JL72" s="247">
        <v>0.632911392405064</v>
      </c>
      <c r="JM72" s="243">
        <v>4.3956043956044004</v>
      </c>
      <c r="JN72" s="243">
        <v>7.6271186440678003</v>
      </c>
      <c r="JO72" s="219">
        <v>3.90625</v>
      </c>
      <c r="JP72" s="219">
        <v>8.5889570552147294</v>
      </c>
      <c r="JQ72" s="219">
        <v>21.192052980132502</v>
      </c>
      <c r="JR72" s="219">
        <v>3.79746835443038</v>
      </c>
      <c r="JS72" s="219">
        <v>12.0879120879121</v>
      </c>
      <c r="JT72" s="219">
        <v>21.367521367521402</v>
      </c>
      <c r="JU72" s="219">
        <v>3.90625</v>
      </c>
      <c r="JV72" s="219">
        <v>3.6809815950920202</v>
      </c>
      <c r="JW72" s="219">
        <v>11.9205298013245</v>
      </c>
      <c r="JX72" s="219">
        <v>3.79746835443038</v>
      </c>
      <c r="JY72" s="219">
        <v>6.04395604395605</v>
      </c>
      <c r="JZ72" s="219">
        <v>10.2564102564103</v>
      </c>
      <c r="KA72" s="223">
        <v>0.78125</v>
      </c>
      <c r="KB72" s="219">
        <v>0</v>
      </c>
      <c r="KC72" s="219">
        <v>0</v>
      </c>
      <c r="KD72" s="219">
        <v>2.5477707006369399</v>
      </c>
      <c r="KE72" s="219">
        <v>2.1978021978022002</v>
      </c>
      <c r="KF72" s="223">
        <v>0.84745762711864403</v>
      </c>
      <c r="KG72" s="223">
        <v>0.78125</v>
      </c>
      <c r="KH72" s="223">
        <v>0.61349693251533799</v>
      </c>
      <c r="KI72" s="219">
        <v>2</v>
      </c>
      <c r="KJ72" s="219">
        <v>1.2820512820512799</v>
      </c>
      <c r="KK72" s="219">
        <v>1.64835164835165</v>
      </c>
      <c r="KL72" s="219">
        <v>2.5423728813559299</v>
      </c>
      <c r="KM72" s="219">
        <v>0</v>
      </c>
      <c r="KN72" s="219">
        <v>0</v>
      </c>
      <c r="KO72" s="219">
        <v>2.6666666666666701</v>
      </c>
      <c r="KP72" s="223">
        <v>0.63694267515923597</v>
      </c>
      <c r="KQ72" s="223">
        <v>0.54945054945054905</v>
      </c>
      <c r="KR72" s="219">
        <v>0</v>
      </c>
      <c r="KS72" s="219">
        <v>1.5625</v>
      </c>
      <c r="KT72" s="219">
        <v>0</v>
      </c>
      <c r="KU72" s="219">
        <v>1.3333333333333299</v>
      </c>
      <c r="KV72" s="219">
        <v>0</v>
      </c>
      <c r="KW72" s="219">
        <v>0</v>
      </c>
      <c r="KX72" s="219">
        <v>2.5423728813559299</v>
      </c>
      <c r="KY72" s="219">
        <v>0</v>
      </c>
      <c r="KZ72" s="219">
        <v>0</v>
      </c>
      <c r="LA72" s="223">
        <v>0.66666666666666696</v>
      </c>
      <c r="LB72" s="223">
        <v>0.64102564102564097</v>
      </c>
      <c r="LC72" s="223">
        <v>0.55248618784530401</v>
      </c>
      <c r="LD72" s="219">
        <v>0</v>
      </c>
      <c r="LE72" s="223">
        <v>0.78125</v>
      </c>
      <c r="LF72" s="219">
        <v>0</v>
      </c>
      <c r="LG72" s="219">
        <v>2</v>
      </c>
      <c r="LH72" s="223">
        <v>0.64102564102564097</v>
      </c>
      <c r="LI72" s="223">
        <v>0.55555555555555602</v>
      </c>
      <c r="LJ72" s="223">
        <v>0.854700854700855</v>
      </c>
      <c r="LK72" s="219">
        <v>0</v>
      </c>
      <c r="LL72" s="223">
        <v>0.61349693251533799</v>
      </c>
      <c r="LM72" s="219">
        <v>1.34228187919463</v>
      </c>
      <c r="LN72" s="223">
        <v>0.64102564102564097</v>
      </c>
      <c r="LO72" s="219">
        <v>1.0989010989011001</v>
      </c>
      <c r="LP72" s="223">
        <v>0.84745762711864403</v>
      </c>
      <c r="LQ72" s="223">
        <v>0.78125</v>
      </c>
      <c r="LR72" s="223">
        <v>0.61349693251533799</v>
      </c>
      <c r="LS72" s="219">
        <v>2.6845637583892601</v>
      </c>
      <c r="LT72" s="219">
        <v>1.9108280254777099</v>
      </c>
      <c r="LU72" s="219">
        <v>1.0989010989011001</v>
      </c>
      <c r="LV72" s="219">
        <v>2.5423728813559299</v>
      </c>
      <c r="LW72" s="219">
        <v>1.5625</v>
      </c>
      <c r="LX72" s="219">
        <v>0</v>
      </c>
      <c r="LY72" s="219">
        <v>3.3557046979865799</v>
      </c>
      <c r="LZ72" s="219">
        <v>3.1847133757961799</v>
      </c>
      <c r="MA72" s="219">
        <v>1.0989010989011001</v>
      </c>
      <c r="MB72" s="219">
        <v>4.2372881355932197</v>
      </c>
      <c r="MC72" s="219">
        <v>0</v>
      </c>
      <c r="MD72" s="219">
        <v>0</v>
      </c>
      <c r="ME72" s="219">
        <v>2.6845637583892601</v>
      </c>
      <c r="MF72" s="223">
        <v>0.63694267515923597</v>
      </c>
      <c r="MG72" s="223">
        <v>0.54945054945054905</v>
      </c>
      <c r="MH72" s="223">
        <v>0.84745762711864403</v>
      </c>
      <c r="MI72" s="190" t="str">
        <f t="shared" si="89"/>
        <v>--</v>
      </c>
      <c r="MJ72" s="190" t="str">
        <f t="shared" si="89"/>
        <v>--</v>
      </c>
      <c r="MK72" s="190" t="str">
        <f t="shared" si="89"/>
        <v>--</v>
      </c>
      <c r="ML72" s="190" t="str">
        <f t="shared" si="89"/>
        <v>--</v>
      </c>
      <c r="MM72" s="190" t="str">
        <f t="shared" si="89"/>
        <v>--</v>
      </c>
      <c r="MN72" s="190" t="str">
        <f t="shared" si="89"/>
        <v>--</v>
      </c>
      <c r="MO72" s="190" t="str">
        <f t="shared" si="89"/>
        <v>--</v>
      </c>
      <c r="MP72" s="190" t="str">
        <f t="shared" si="89"/>
        <v>--</v>
      </c>
      <c r="MQ72" s="190" t="str">
        <f t="shared" si="89"/>
        <v>--</v>
      </c>
      <c r="MR72" s="190" t="str">
        <f t="shared" si="89"/>
        <v>--</v>
      </c>
      <c r="MS72" s="190" t="str">
        <f t="shared" si="90"/>
        <v>--</v>
      </c>
      <c r="MT72" s="190" t="str">
        <f t="shared" si="90"/>
        <v>--</v>
      </c>
      <c r="MU72" s="190" t="str">
        <f t="shared" si="90"/>
        <v>--</v>
      </c>
      <c r="MV72" s="190" t="str">
        <f t="shared" si="90"/>
        <v>--</v>
      </c>
      <c r="MW72" s="190" t="str">
        <f t="shared" si="90"/>
        <v>--</v>
      </c>
      <c r="MX72" s="190" t="str">
        <f t="shared" si="90"/>
        <v>--</v>
      </c>
      <c r="MY72" s="190" t="str">
        <f t="shared" si="90"/>
        <v>--</v>
      </c>
      <c r="MZ72" s="190" t="str">
        <f t="shared" si="90"/>
        <v>--</v>
      </c>
      <c r="NA72" s="190" t="str">
        <f t="shared" si="90"/>
        <v>--</v>
      </c>
      <c r="NB72" s="190" t="str">
        <f t="shared" si="90"/>
        <v>--</v>
      </c>
      <c r="NC72" s="190" t="str">
        <f t="shared" si="91"/>
        <v>--</v>
      </c>
      <c r="ND72" s="190" t="str">
        <f t="shared" si="91"/>
        <v>--</v>
      </c>
      <c r="NE72" s="190" t="str">
        <f t="shared" si="91"/>
        <v>--</v>
      </c>
      <c r="NF72" s="190" t="str">
        <f t="shared" si="91"/>
        <v>--</v>
      </c>
      <c r="NG72" s="190" t="str">
        <f t="shared" si="91"/>
        <v>--</v>
      </c>
      <c r="NH72" s="190" t="str">
        <f t="shared" si="91"/>
        <v>--</v>
      </c>
      <c r="NI72" s="190" t="str">
        <f t="shared" si="91"/>
        <v>--</v>
      </c>
      <c r="NJ72" s="190" t="str">
        <f t="shared" si="91"/>
        <v>--</v>
      </c>
      <c r="NL72" s="378" t="str">
        <f t="shared" si="92"/>
        <v>--</v>
      </c>
      <c r="NM72" s="381">
        <v>1.4705882352941173</v>
      </c>
      <c r="NN72" s="381">
        <v>3.4482758620689653</v>
      </c>
      <c r="NO72" s="381">
        <v>9.8214285714285712</v>
      </c>
      <c r="NP72" s="378" t="str">
        <f t="shared" si="93"/>
        <v>--</v>
      </c>
      <c r="NQ72" s="381">
        <v>1.8018018018018016</v>
      </c>
      <c r="NR72" s="378" t="str">
        <f t="shared" si="94"/>
        <v>--</v>
      </c>
      <c r="NS72" s="381">
        <v>6.8807339449541294</v>
      </c>
      <c r="NT72" s="378" t="str">
        <f t="shared" si="95"/>
        <v>--</v>
      </c>
      <c r="NU72" s="381">
        <v>19.178082191780828</v>
      </c>
      <c r="NV72" s="378" t="str">
        <f t="shared" si="96"/>
        <v>--</v>
      </c>
      <c r="NW72" s="381">
        <v>0.48780487804878064</v>
      </c>
      <c r="NX72" s="378" t="str">
        <f t="shared" si="97"/>
        <v>--</v>
      </c>
      <c r="NY72" s="381">
        <v>5.5299539170506948</v>
      </c>
      <c r="NZ72" s="378" t="str">
        <f t="shared" si="98"/>
        <v>--</v>
      </c>
      <c r="OA72" s="381">
        <v>10.101010101010102</v>
      </c>
      <c r="OB72" s="378" t="str">
        <f t="shared" si="99"/>
        <v>--</v>
      </c>
      <c r="OC72" s="378" t="str">
        <f t="shared" si="99"/>
        <v>--</v>
      </c>
      <c r="OD72" s="381">
        <v>0.78125</v>
      </c>
      <c r="OE72" s="381">
        <v>2.9940119760479065</v>
      </c>
      <c r="OF72" s="381">
        <v>6.0000000000000018</v>
      </c>
      <c r="OG72" s="378" t="str">
        <f t="shared" si="100"/>
        <v>--</v>
      </c>
      <c r="OH72" s="378" t="str">
        <f t="shared" si="100"/>
        <v>--</v>
      </c>
      <c r="OI72" s="378" t="str">
        <f t="shared" si="100"/>
        <v>--</v>
      </c>
      <c r="OJ72" s="381">
        <v>0.63694267515923597</v>
      </c>
      <c r="OK72" s="381">
        <v>2.197802197802198</v>
      </c>
      <c r="OL72" s="381">
        <v>4.2372881355932233</v>
      </c>
      <c r="OM72" s="378" t="str">
        <f t="shared" si="101"/>
        <v>--</v>
      </c>
      <c r="ON72" s="378" t="str">
        <f t="shared" si="101"/>
        <v>--</v>
      </c>
      <c r="OO72" s="378" t="str">
        <f t="shared" si="101"/>
        <v>--</v>
      </c>
      <c r="OP72" s="381">
        <v>1.4705882352941173</v>
      </c>
      <c r="OQ72" s="381">
        <v>0.68965517241379326</v>
      </c>
      <c r="OR72" s="381">
        <v>5.3571428571428585</v>
      </c>
      <c r="OS72" s="378" t="str">
        <f t="shared" si="102"/>
        <v>--</v>
      </c>
      <c r="OT72" s="378" t="str">
        <f t="shared" si="102"/>
        <v>--</v>
      </c>
      <c r="OU72" s="381">
        <v>3.6764705882352944</v>
      </c>
      <c r="OV72" s="381">
        <v>1.3888888888888888</v>
      </c>
      <c r="OW72" s="381">
        <v>11.711711711711713</v>
      </c>
      <c r="OX72" s="378" t="str">
        <f t="shared" si="103"/>
        <v>--</v>
      </c>
      <c r="OY72" s="381">
        <v>5.0955414012738878</v>
      </c>
      <c r="OZ72" s="381">
        <v>6.0439560439560456</v>
      </c>
      <c r="PA72" s="381">
        <v>8.4745762711864394</v>
      </c>
      <c r="PB72" s="378" t="str">
        <f t="shared" si="104"/>
        <v>--</v>
      </c>
      <c r="PC72" s="381">
        <v>13.97058823529412</v>
      </c>
      <c r="PD72" s="381">
        <v>20.689655172413801</v>
      </c>
      <c r="PE72" s="381">
        <v>27.678571428571427</v>
      </c>
      <c r="PF72" s="378" t="str">
        <f t="shared" si="105"/>
        <v>--</v>
      </c>
      <c r="PG72" s="381">
        <v>5.1094890510948918</v>
      </c>
      <c r="PH72" s="381">
        <v>10.791366906474821</v>
      </c>
      <c r="PI72" s="381">
        <v>19.642857142857149</v>
      </c>
      <c r="PJ72" s="378" t="str">
        <f t="shared" si="106"/>
        <v>--</v>
      </c>
      <c r="PK72" s="381">
        <v>3.623188405797102</v>
      </c>
      <c r="PL72" s="381">
        <v>6.9930069930069925</v>
      </c>
      <c r="PM72" s="381">
        <v>11.711711711711708</v>
      </c>
      <c r="PN72" s="378" t="str">
        <f t="shared" si="107"/>
        <v>--</v>
      </c>
      <c r="PO72" s="381">
        <v>3.0075187969924824</v>
      </c>
      <c r="PP72" s="381">
        <v>1.4084507042253525</v>
      </c>
      <c r="PQ72" s="381">
        <v>0.90090090090090069</v>
      </c>
      <c r="PR72" s="378" t="str">
        <f t="shared" si="108"/>
        <v>--</v>
      </c>
      <c r="PS72" s="381">
        <v>1.5151515151515149</v>
      </c>
      <c r="PT72" s="381">
        <v>0</v>
      </c>
      <c r="PU72" s="381">
        <v>2.6785714285714288</v>
      </c>
      <c r="PV72" s="378" t="str">
        <f t="shared" si="109"/>
        <v>--</v>
      </c>
      <c r="PW72" s="381">
        <v>1.5267175572519081</v>
      </c>
      <c r="PX72" s="381">
        <v>0.70422535211267601</v>
      </c>
      <c r="PY72" s="381">
        <v>0</v>
      </c>
      <c r="PZ72" s="378" t="str">
        <f t="shared" si="110"/>
        <v>--</v>
      </c>
      <c r="QA72" s="381">
        <v>2.2727272727272743</v>
      </c>
      <c r="QB72" s="381">
        <v>0</v>
      </c>
      <c r="QC72" s="381">
        <v>1.7857142857142858</v>
      </c>
      <c r="QD72" s="378" t="str">
        <f t="shared" si="111"/>
        <v>--</v>
      </c>
      <c r="QE72" s="381">
        <v>1.5267175572519081</v>
      </c>
      <c r="QF72" s="381">
        <v>0</v>
      </c>
      <c r="QG72" s="381">
        <v>0</v>
      </c>
      <c r="QH72" s="378" t="str">
        <f t="shared" si="112"/>
        <v>--</v>
      </c>
      <c r="QI72" s="381">
        <v>1.5267175572519081</v>
      </c>
      <c r="QJ72" s="381">
        <v>0</v>
      </c>
      <c r="QK72" s="381">
        <v>0</v>
      </c>
    </row>
    <row r="73" spans="1:453" x14ac:dyDescent="0.25">
      <c r="A73" s="114">
        <v>69</v>
      </c>
      <c r="B73" s="93" t="s">
        <v>69</v>
      </c>
      <c r="C73" s="189">
        <v>10.327595780122149</v>
      </c>
      <c r="D73" s="189">
        <v>34.373259052924851</v>
      </c>
      <c r="E73" s="189">
        <v>48.014121800529573</v>
      </c>
      <c r="F73" s="189">
        <v>4.9443757725587121</v>
      </c>
      <c r="G73" s="189">
        <v>22.116991643454032</v>
      </c>
      <c r="H73" s="189">
        <v>42.590206185566984</v>
      </c>
      <c r="I73" s="189">
        <v>4.5484508899143021</v>
      </c>
      <c r="J73" s="189">
        <v>14.23537702607468</v>
      </c>
      <c r="K73" s="189">
        <v>31.838170624450299</v>
      </c>
      <c r="L73" s="189">
        <v>2.4130589070262602</v>
      </c>
      <c r="M73" s="190">
        <v>14.743162108072061</v>
      </c>
      <c r="N73" s="190">
        <v>26.536064113980448</v>
      </c>
      <c r="O73" s="190">
        <v>2.0408163265306114</v>
      </c>
      <c r="P73" s="190">
        <v>12.561750176429062</v>
      </c>
      <c r="Q73" s="190">
        <v>23.627906976744207</v>
      </c>
      <c r="R73" s="190" t="s">
        <v>286</v>
      </c>
      <c r="S73" s="190" t="s">
        <v>286</v>
      </c>
      <c r="T73" s="190" t="s">
        <v>286</v>
      </c>
      <c r="U73" s="190">
        <v>5.3670573719926002</v>
      </c>
      <c r="V73" s="190">
        <v>22.526551145891528</v>
      </c>
      <c r="W73" s="190">
        <v>43.042071197411097</v>
      </c>
      <c r="X73" s="190">
        <v>4.2819499341238503</v>
      </c>
      <c r="Y73" s="190">
        <v>14.255469301340852</v>
      </c>
      <c r="Z73" s="190">
        <v>32.741792369121548</v>
      </c>
      <c r="AA73" s="190">
        <v>2.9057406094968155</v>
      </c>
      <c r="AB73" s="132">
        <v>15.664243225380051</v>
      </c>
      <c r="AC73" s="132">
        <v>27.989371124889267</v>
      </c>
      <c r="AD73" s="132">
        <v>2.5263157894736854</v>
      </c>
      <c r="AE73" s="132">
        <v>13.483146067415738</v>
      </c>
      <c r="AF73" s="190">
        <v>25.598526703499111</v>
      </c>
      <c r="AG73" s="189">
        <v>1.3881177123820092</v>
      </c>
      <c r="AH73" s="189">
        <v>10.083565459610025</v>
      </c>
      <c r="AI73" s="191">
        <v>19.947043248014108</v>
      </c>
      <c r="AJ73" s="191">
        <v>0.49443757725587112</v>
      </c>
      <c r="AK73" s="190">
        <v>5.0696378830083484</v>
      </c>
      <c r="AL73" s="190">
        <v>16.559278350515491</v>
      </c>
      <c r="AM73" s="190">
        <v>0.79103493737639952</v>
      </c>
      <c r="AN73" s="190">
        <v>2.8188865398167744</v>
      </c>
      <c r="AO73" s="190">
        <v>10.114335971855759</v>
      </c>
      <c r="AP73" s="190">
        <v>0.49680624556423031</v>
      </c>
      <c r="AQ73" s="190">
        <v>3.4022681787858575</v>
      </c>
      <c r="AR73" s="190">
        <v>7.0347284060552129</v>
      </c>
      <c r="AS73" s="190">
        <v>0.28149190710767097</v>
      </c>
      <c r="AT73" s="190">
        <v>1.6231474947071296</v>
      </c>
      <c r="AU73" s="190">
        <v>8.0930232558139465</v>
      </c>
      <c r="AV73" s="190" t="s">
        <v>286</v>
      </c>
      <c r="AW73" s="190" t="s">
        <v>286</v>
      </c>
      <c r="AX73" s="132" t="s">
        <v>286</v>
      </c>
      <c r="AY73" s="132" t="s">
        <v>286</v>
      </c>
      <c r="AZ73" s="132" t="s">
        <v>286</v>
      </c>
      <c r="BA73" s="132" t="s">
        <v>286</v>
      </c>
      <c r="BB73" s="190" t="s">
        <v>286</v>
      </c>
      <c r="BC73" s="132" t="s">
        <v>286</v>
      </c>
      <c r="BD73" s="132" t="s">
        <v>286</v>
      </c>
      <c r="BE73" s="132">
        <v>0.85409252669039104</v>
      </c>
      <c r="BF73" s="132">
        <v>8.6640211640211593</v>
      </c>
      <c r="BG73" s="190">
        <v>14.526129317980512</v>
      </c>
      <c r="BH73" s="132">
        <v>0.84507042253521025</v>
      </c>
      <c r="BI73" s="132">
        <v>8.0645161290322473</v>
      </c>
      <c r="BJ73" s="132">
        <v>17.235023041474641</v>
      </c>
      <c r="BK73" s="132">
        <v>5.2264808362369388</v>
      </c>
      <c r="BL73" s="190">
        <v>31.37931034482758</v>
      </c>
      <c r="BM73" s="132">
        <v>35.4982206405694</v>
      </c>
      <c r="BN73" s="192">
        <v>3.6199095022624475</v>
      </c>
      <c r="BO73" s="192">
        <v>24.129930394431533</v>
      </c>
      <c r="BP73" s="192">
        <v>37.687785760940528</v>
      </c>
      <c r="BQ73" s="190">
        <v>2.9391660970608364</v>
      </c>
      <c r="BR73" s="132">
        <v>20.04405286343615</v>
      </c>
      <c r="BS73" s="132">
        <v>31.895777178796109</v>
      </c>
      <c r="BT73" s="132">
        <v>1.7857142857142845</v>
      </c>
      <c r="BU73" s="190">
        <v>21.106557377049199</v>
      </c>
      <c r="BV73" s="132">
        <v>33.662477558348208</v>
      </c>
      <c r="BW73" s="132">
        <v>2.1306818181818175</v>
      </c>
      <c r="BX73" s="132">
        <v>20.431654676258983</v>
      </c>
      <c r="BY73" s="190">
        <v>37.558685446009378</v>
      </c>
      <c r="BZ73" s="132">
        <v>3.3101045296167273</v>
      </c>
      <c r="CA73" s="132">
        <v>21.4367816091954</v>
      </c>
      <c r="CB73" s="132">
        <v>25.177935943060472</v>
      </c>
      <c r="CC73" s="190">
        <v>1.8099547511312237</v>
      </c>
      <c r="CD73" s="132">
        <v>16.125290023201849</v>
      </c>
      <c r="CE73" s="132">
        <v>25.930764206401033</v>
      </c>
      <c r="CF73" s="132">
        <v>1.9822282980177708</v>
      </c>
      <c r="CG73" s="190">
        <v>13.069016152716596</v>
      </c>
      <c r="CH73" s="132">
        <v>23.539982030548067</v>
      </c>
      <c r="CI73" s="132">
        <v>1.1436740528949254</v>
      </c>
      <c r="CJ73" s="132">
        <v>13.74829001367989</v>
      </c>
      <c r="CK73" s="132">
        <v>22.091974752028868</v>
      </c>
      <c r="CL73" s="132">
        <v>1.2082444918265831</v>
      </c>
      <c r="CM73" s="132">
        <v>14.254859611231085</v>
      </c>
      <c r="CN73" s="132">
        <v>23.402255639097753</v>
      </c>
      <c r="CO73" s="132">
        <v>6.235565819861435</v>
      </c>
      <c r="CP73" s="190">
        <v>9.5483133218982363</v>
      </c>
      <c r="CQ73" s="132">
        <v>6.0606060606060597</v>
      </c>
      <c r="CR73" s="132">
        <v>4.7834518422753725</v>
      </c>
      <c r="CS73" s="192">
        <v>5.9434506635891529</v>
      </c>
      <c r="CT73" s="192">
        <v>3.4663178548070626</v>
      </c>
      <c r="CU73" s="190">
        <v>3.4059945504087197</v>
      </c>
      <c r="CV73" s="132">
        <v>5.1824817518248159</v>
      </c>
      <c r="CW73" s="132">
        <v>3.9320822162645168</v>
      </c>
      <c r="CX73" s="192">
        <v>2.7086383601756951</v>
      </c>
      <c r="CY73" s="192">
        <v>4.3354655294953774</v>
      </c>
      <c r="CZ73" s="190">
        <v>2.6703499079189688</v>
      </c>
      <c r="DA73" s="132">
        <v>3.0080704328686729</v>
      </c>
      <c r="DB73" s="132">
        <v>4.5658682634730603</v>
      </c>
      <c r="DC73" s="192">
        <v>2.5986525505293558</v>
      </c>
      <c r="DD73" s="192" t="s">
        <v>286</v>
      </c>
      <c r="DE73" s="190">
        <v>6.685714285714293</v>
      </c>
      <c r="DF73" s="132">
        <v>7.575757575757569</v>
      </c>
      <c r="DG73" s="132" t="s">
        <v>286</v>
      </c>
      <c r="DH73" s="192">
        <v>3.7659327925840156</v>
      </c>
      <c r="DI73" s="192">
        <v>8.0497382198952856</v>
      </c>
      <c r="DJ73" s="190" t="s">
        <v>286</v>
      </c>
      <c r="DK73" s="132">
        <v>2.6354319180087864</v>
      </c>
      <c r="DL73" s="132">
        <v>3.8427167113494209</v>
      </c>
      <c r="DM73" s="132" t="s">
        <v>286</v>
      </c>
      <c r="DN73" s="132">
        <v>3.5587188612099667</v>
      </c>
      <c r="DO73" s="190">
        <v>3.9667896678966796</v>
      </c>
      <c r="DP73" s="132" t="s">
        <v>286</v>
      </c>
      <c r="DQ73" s="132">
        <v>2.7840481565086526</v>
      </c>
      <c r="DR73" s="132">
        <v>3.8461538461538467</v>
      </c>
      <c r="DS73" s="132" t="s">
        <v>286</v>
      </c>
      <c r="DT73" s="190" t="s">
        <v>286</v>
      </c>
      <c r="DU73" s="194" t="s">
        <v>286</v>
      </c>
      <c r="DV73" s="194" t="s">
        <v>286</v>
      </c>
      <c r="DW73" s="192">
        <v>4.1666666666666714</v>
      </c>
      <c r="DX73" s="194">
        <v>6.9417157825802249</v>
      </c>
      <c r="DY73" s="190" t="s">
        <v>286</v>
      </c>
      <c r="DZ73" s="190">
        <v>1.8315018315018297</v>
      </c>
      <c r="EA73" s="190">
        <v>2.6809651474530871</v>
      </c>
      <c r="EB73" s="190" t="s">
        <v>286</v>
      </c>
      <c r="EC73" s="190">
        <v>2.3420865862313724</v>
      </c>
      <c r="ED73" s="190">
        <v>2.5758969641214375</v>
      </c>
      <c r="EE73" s="190" t="s">
        <v>286</v>
      </c>
      <c r="EF73" s="190">
        <v>2.5544703230653663</v>
      </c>
      <c r="EG73" s="190">
        <v>1.8286814244465817</v>
      </c>
      <c r="EH73" s="190" t="s">
        <v>286</v>
      </c>
      <c r="EI73" s="190">
        <v>7.0978820835718395</v>
      </c>
      <c r="EJ73" s="190">
        <v>7.1301247771836005</v>
      </c>
      <c r="EK73" s="190" t="s">
        <v>286</v>
      </c>
      <c r="EL73" s="132">
        <v>4.4611819235226049</v>
      </c>
      <c r="EM73" s="132">
        <v>9.3709043250327646</v>
      </c>
      <c r="EN73" s="132" t="s">
        <v>286</v>
      </c>
      <c r="EO73" s="132">
        <v>3.5190615835777113</v>
      </c>
      <c r="EP73" s="190">
        <v>5.3667262969588538</v>
      </c>
      <c r="EQ73" s="132" t="s">
        <v>286</v>
      </c>
      <c r="ER73" s="132">
        <v>2.6278409090909132</v>
      </c>
      <c r="ES73" s="132">
        <v>5.1660516605166089</v>
      </c>
      <c r="ET73" s="132" t="s">
        <v>286</v>
      </c>
      <c r="EU73" s="190">
        <v>1.3523666416228401</v>
      </c>
      <c r="EV73" s="132">
        <v>2.0192307692307696</v>
      </c>
      <c r="EW73" s="132" t="s">
        <v>286</v>
      </c>
      <c r="EX73" s="132">
        <v>6.3610315186246531</v>
      </c>
      <c r="EY73" s="132">
        <v>4.1926851025869807</v>
      </c>
      <c r="EZ73" s="190" t="s">
        <v>286</v>
      </c>
      <c r="FA73" s="132">
        <v>2.6071842410196959</v>
      </c>
      <c r="FB73" s="132">
        <v>2.6885245901639379</v>
      </c>
      <c r="FC73" s="132" t="s">
        <v>286</v>
      </c>
      <c r="FD73" s="132">
        <v>1.6862170087976553</v>
      </c>
      <c r="FE73" s="190">
        <v>2.415026833631488</v>
      </c>
      <c r="FF73" s="132" t="s">
        <v>286</v>
      </c>
      <c r="FG73" s="132">
        <v>1.210826210826214</v>
      </c>
      <c r="FH73" s="132">
        <v>0.82949308755760365</v>
      </c>
      <c r="FI73" s="132" t="s">
        <v>286</v>
      </c>
      <c r="FJ73" s="190">
        <v>0.90157776108189314</v>
      </c>
      <c r="FK73" s="132">
        <v>1.1594202898550734</v>
      </c>
      <c r="FL73" s="132" t="s">
        <v>286</v>
      </c>
      <c r="FM73" s="132" t="s">
        <v>286</v>
      </c>
      <c r="FN73" s="132" t="s">
        <v>286</v>
      </c>
      <c r="FO73" s="190" t="s">
        <v>286</v>
      </c>
      <c r="FP73" s="132">
        <v>5.5587724377533396</v>
      </c>
      <c r="FQ73" s="132">
        <v>9.0432503276539951</v>
      </c>
      <c r="FR73" s="132" t="s">
        <v>286</v>
      </c>
      <c r="FS73" s="132">
        <v>3.8151137197358813</v>
      </c>
      <c r="FT73" s="190">
        <v>5.808757819481686</v>
      </c>
      <c r="FU73" s="132" t="s">
        <v>286</v>
      </c>
      <c r="FV73" s="132">
        <v>1.8479033404406515</v>
      </c>
      <c r="FW73" s="132">
        <v>2.2119815668202794</v>
      </c>
      <c r="FX73" s="132" t="s">
        <v>286</v>
      </c>
      <c r="FY73" s="190">
        <v>1.3533834586466156</v>
      </c>
      <c r="FZ73" s="132">
        <v>0.86788813886210203</v>
      </c>
      <c r="GA73" s="132" t="s">
        <v>286</v>
      </c>
      <c r="GB73" s="132" t="s">
        <v>286</v>
      </c>
      <c r="GC73" s="132" t="s">
        <v>286</v>
      </c>
      <c r="GD73" s="190" t="s">
        <v>286</v>
      </c>
      <c r="GE73" s="132" t="s">
        <v>286</v>
      </c>
      <c r="GF73" s="132" t="s">
        <v>286</v>
      </c>
      <c r="GG73" s="132" t="s">
        <v>286</v>
      </c>
      <c r="GH73" s="132" t="s">
        <v>286</v>
      </c>
      <c r="GI73" s="190" t="s">
        <v>286</v>
      </c>
      <c r="GJ73" s="132" t="s">
        <v>286</v>
      </c>
      <c r="GK73" s="132">
        <v>4.84330484330484</v>
      </c>
      <c r="GL73" s="132">
        <v>4.0515653775322331</v>
      </c>
      <c r="GM73" s="197" t="s">
        <v>286</v>
      </c>
      <c r="GN73" s="190">
        <v>3.3860045146726825</v>
      </c>
      <c r="GO73" s="132">
        <v>3.3783783783783767</v>
      </c>
      <c r="GP73" s="132" t="s">
        <v>286</v>
      </c>
      <c r="GQ73" s="132" t="s">
        <v>286</v>
      </c>
      <c r="GR73" s="132" t="s">
        <v>286</v>
      </c>
      <c r="GS73" s="190" t="s">
        <v>286</v>
      </c>
      <c r="GT73" s="132" t="s">
        <v>286</v>
      </c>
      <c r="GU73" s="132" t="s">
        <v>286</v>
      </c>
      <c r="GV73" s="132" t="s">
        <v>286</v>
      </c>
      <c r="GW73" s="132" t="s">
        <v>286</v>
      </c>
      <c r="GX73" s="190" t="s">
        <v>286</v>
      </c>
      <c r="GY73" s="190" t="s">
        <v>286</v>
      </c>
      <c r="GZ73" s="190">
        <v>5.8404558404558387</v>
      </c>
      <c r="HA73" s="190">
        <v>6.5437788018433203</v>
      </c>
      <c r="HB73" s="190" t="s">
        <v>286</v>
      </c>
      <c r="HC73" s="190">
        <v>4.226415094339619</v>
      </c>
      <c r="HD73" s="190">
        <v>7.1428571428571406</v>
      </c>
      <c r="HE73" s="190" t="s">
        <v>286</v>
      </c>
      <c r="HF73" s="190" t="s">
        <v>286</v>
      </c>
      <c r="HG73" s="190" t="s">
        <v>286</v>
      </c>
      <c r="HH73" s="190" t="s">
        <v>286</v>
      </c>
      <c r="HI73" s="190" t="s">
        <v>286</v>
      </c>
      <c r="HJ73" s="190" t="s">
        <v>286</v>
      </c>
      <c r="HK73" s="190" t="s">
        <v>286</v>
      </c>
      <c r="HL73" s="132" t="s">
        <v>286</v>
      </c>
      <c r="HM73" s="132" t="s">
        <v>286</v>
      </c>
      <c r="HN73" s="132" t="s">
        <v>286</v>
      </c>
      <c r="HO73" s="132">
        <v>6.3435495367070542</v>
      </c>
      <c r="HP73" s="190">
        <v>7.4723247232472332</v>
      </c>
      <c r="HQ73" s="132" t="s">
        <v>286</v>
      </c>
      <c r="HR73" s="132">
        <v>4.3674698795180742</v>
      </c>
      <c r="HS73" s="132">
        <v>7.7220077220077235</v>
      </c>
      <c r="HT73" s="196" t="s">
        <v>286</v>
      </c>
      <c r="HU73" s="190">
        <v>8.309455587392554</v>
      </c>
      <c r="HV73" s="192">
        <v>3.9250669045495146</v>
      </c>
      <c r="HW73" s="192" t="s">
        <v>286</v>
      </c>
      <c r="HX73" s="192">
        <v>3.8773148148148153</v>
      </c>
      <c r="HY73" s="192">
        <v>5.5081967213114744</v>
      </c>
      <c r="HZ73" s="192" t="s">
        <v>286</v>
      </c>
      <c r="IA73" s="192">
        <v>3.5190615835777104</v>
      </c>
      <c r="IB73" s="192">
        <v>5.2820053715308823</v>
      </c>
      <c r="IC73" s="192" t="s">
        <v>286</v>
      </c>
      <c r="ID73" s="192">
        <v>3.2716927453769604</v>
      </c>
      <c r="IE73" s="192">
        <v>4.0627885503231784</v>
      </c>
      <c r="IF73" s="192" t="s">
        <v>286</v>
      </c>
      <c r="IG73" s="192">
        <v>2.8571428571428568</v>
      </c>
      <c r="IH73" s="192">
        <v>3.8610038610038604</v>
      </c>
      <c r="II73" s="192">
        <v>3.4163288940359027</v>
      </c>
      <c r="IJ73" s="192">
        <v>13.974799541809851</v>
      </c>
      <c r="IK73" s="192">
        <v>8.1250000000000018</v>
      </c>
      <c r="IL73" s="192">
        <v>2.4516129032258061</v>
      </c>
      <c r="IM73" s="192">
        <v>9.6120440069484534</v>
      </c>
      <c r="IN73" s="192">
        <v>13.761467889908248</v>
      </c>
      <c r="IO73" s="192">
        <v>2.5221540558963835</v>
      </c>
      <c r="IP73" s="192">
        <v>8.1991215226939982</v>
      </c>
      <c r="IQ73" s="192">
        <v>14.285714285714281</v>
      </c>
      <c r="IR73" s="192">
        <v>1.1747430249632895</v>
      </c>
      <c r="IS73" s="192" t="s">
        <v>286</v>
      </c>
      <c r="IT73" s="192" t="s">
        <v>286</v>
      </c>
      <c r="IU73" s="192">
        <v>1.3274336283185841</v>
      </c>
      <c r="IV73" s="192" t="s">
        <v>286</v>
      </c>
      <c r="IW73" s="192" t="s">
        <v>286</v>
      </c>
      <c r="IX73" s="192" t="str">
        <f t="shared" si="88"/>
        <v>--</v>
      </c>
      <c r="IY73" s="192" t="str">
        <f t="shared" si="88"/>
        <v>--</v>
      </c>
      <c r="IZ73" s="192" t="str">
        <f t="shared" si="88"/>
        <v>--</v>
      </c>
      <c r="JA73" s="192" t="str">
        <f t="shared" si="88"/>
        <v>--</v>
      </c>
      <c r="JB73" s="192" t="str">
        <f t="shared" si="88"/>
        <v>--</v>
      </c>
      <c r="JC73" s="243">
        <v>8.0739299610894992</v>
      </c>
      <c r="JD73" s="243">
        <v>8.8161209068010091</v>
      </c>
      <c r="JE73" s="243">
        <v>15.991237677984699</v>
      </c>
      <c r="JF73" s="243">
        <v>5.1599587203302404</v>
      </c>
      <c r="JG73" s="243">
        <v>6.9331158238172899</v>
      </c>
      <c r="JH73" s="243">
        <v>10.8527131782946</v>
      </c>
      <c r="JI73" s="243">
        <v>3.5957240038872702</v>
      </c>
      <c r="JJ73" s="243">
        <v>6.3704945515507001</v>
      </c>
      <c r="JK73" s="243">
        <v>9.8792535675082203</v>
      </c>
      <c r="JL73" s="243">
        <v>1.2371134020618599</v>
      </c>
      <c r="JM73" s="243">
        <v>3.5044824775876098</v>
      </c>
      <c r="JN73" s="243">
        <v>8.1021087680355102</v>
      </c>
      <c r="JO73" s="219">
        <v>8.9041095890410897</v>
      </c>
      <c r="JP73" s="219">
        <v>15.2413209144792</v>
      </c>
      <c r="JQ73" s="219">
        <v>24.6913580246914</v>
      </c>
      <c r="JR73" s="219">
        <v>7.8838174273858996</v>
      </c>
      <c r="JS73" s="219">
        <v>11.5008156606852</v>
      </c>
      <c r="JT73" s="219">
        <v>24.188129899216101</v>
      </c>
      <c r="JU73" s="219">
        <v>6.2439024390243896</v>
      </c>
      <c r="JV73" s="219">
        <v>9.8984771573604107</v>
      </c>
      <c r="JW73" s="219">
        <v>16.0893854748603</v>
      </c>
      <c r="JX73" s="219">
        <v>6.5149948293691802</v>
      </c>
      <c r="JY73" s="219">
        <v>7.4979625101874596</v>
      </c>
      <c r="JZ73" s="219">
        <v>17.2452407614782</v>
      </c>
      <c r="KA73" s="223">
        <v>0.58765915768854005</v>
      </c>
      <c r="KB73" s="219">
        <v>1.1054421768707501</v>
      </c>
      <c r="KC73" s="223">
        <v>0.677966101694915</v>
      </c>
      <c r="KD73" s="219">
        <v>1.86335403726708</v>
      </c>
      <c r="KE73" s="219">
        <v>1.3854930725346399</v>
      </c>
      <c r="KF73" s="219">
        <v>1.4590347923681299</v>
      </c>
      <c r="KG73" s="223">
        <v>0.58708414872798498</v>
      </c>
      <c r="KH73" s="223">
        <v>0.51020408163265296</v>
      </c>
      <c r="KI73" s="219">
        <v>1.58013544018059</v>
      </c>
      <c r="KJ73" s="219">
        <v>1.14107883817428</v>
      </c>
      <c r="KK73" s="223">
        <v>0.89649551752241197</v>
      </c>
      <c r="KL73" s="219">
        <v>3.71203599550056</v>
      </c>
      <c r="KM73" s="223">
        <v>0.685602350636631</v>
      </c>
      <c r="KN73" s="223">
        <v>0.51107325383304902</v>
      </c>
      <c r="KO73" s="223">
        <v>0.67720090293453705</v>
      </c>
      <c r="KP73" s="219">
        <v>1.03626943005181</v>
      </c>
      <c r="KQ73" s="223">
        <v>0.57049714751426295</v>
      </c>
      <c r="KR73" s="219">
        <v>2.0247469066366701</v>
      </c>
      <c r="KS73" s="223">
        <v>0.29354207436399199</v>
      </c>
      <c r="KT73" s="223">
        <v>0.42553191489361702</v>
      </c>
      <c r="KU73" s="223">
        <v>0.903954802259886</v>
      </c>
      <c r="KV73" s="223">
        <v>0.72463768115942095</v>
      </c>
      <c r="KW73" s="223">
        <v>0.81499592502037399</v>
      </c>
      <c r="KX73" s="219">
        <v>2.2497187851518601</v>
      </c>
      <c r="KY73" s="223">
        <v>9.8039215686274397E-2</v>
      </c>
      <c r="KZ73" s="223">
        <v>0.34100596760443302</v>
      </c>
      <c r="LA73" s="223">
        <v>0.56433408577878197</v>
      </c>
      <c r="LB73" s="223">
        <v>0.31055900621117999</v>
      </c>
      <c r="LC73" s="223">
        <v>0.32653061224489799</v>
      </c>
      <c r="LD73" s="223">
        <v>0.89988751406074297</v>
      </c>
      <c r="LE73" s="223">
        <v>0.29354207436399199</v>
      </c>
      <c r="LF73" s="223">
        <v>0.51107325383304902</v>
      </c>
      <c r="LG73" s="223">
        <v>0.225988700564971</v>
      </c>
      <c r="LH73" s="223">
        <v>0.5175983436853</v>
      </c>
      <c r="LI73" s="223">
        <v>0.57142857142857095</v>
      </c>
      <c r="LJ73" s="219">
        <v>1.2387387387387401</v>
      </c>
      <c r="LK73" s="223">
        <v>0.88062622309197902</v>
      </c>
      <c r="LL73" s="223">
        <v>0.68143100511073296</v>
      </c>
      <c r="LM73" s="223">
        <v>0.903954802259888</v>
      </c>
      <c r="LN73" s="223">
        <v>0.82815734989648104</v>
      </c>
      <c r="LO73" s="223">
        <v>0.48979591836734698</v>
      </c>
      <c r="LP73" s="219">
        <v>2.6996625421822298</v>
      </c>
      <c r="LQ73" s="223">
        <v>0.58765915768854005</v>
      </c>
      <c r="LR73" s="219">
        <v>1.95911413969336</v>
      </c>
      <c r="LS73" s="219">
        <v>1.5819209039547999</v>
      </c>
      <c r="LT73" s="219">
        <v>1.3429752066115701</v>
      </c>
      <c r="LU73" s="219">
        <v>1.5510204081632699</v>
      </c>
      <c r="LV73" s="219">
        <v>4.3918918918919001</v>
      </c>
      <c r="LW73" s="219">
        <v>1.07632093933464</v>
      </c>
      <c r="LX73" s="219">
        <v>1.3628620102214699</v>
      </c>
      <c r="LY73" s="219">
        <v>1.5819209039547999</v>
      </c>
      <c r="LZ73" s="219">
        <v>2.06611570247934</v>
      </c>
      <c r="MA73" s="219">
        <v>2.1207177814029401</v>
      </c>
      <c r="MB73" s="219">
        <v>4.7297297297297298</v>
      </c>
      <c r="MC73" s="223">
        <v>0.97847358121330796</v>
      </c>
      <c r="MD73" s="219">
        <v>1.0230179028133</v>
      </c>
      <c r="ME73" s="219">
        <v>1.2443438914027201</v>
      </c>
      <c r="MF73" s="219">
        <v>1.13636363636364</v>
      </c>
      <c r="MG73" s="219">
        <v>1.22249388753056</v>
      </c>
      <c r="MH73" s="219">
        <v>3.3783783783783798</v>
      </c>
      <c r="MI73" s="190" t="str">
        <f t="shared" si="89"/>
        <v>--</v>
      </c>
      <c r="MJ73" s="190" t="str">
        <f t="shared" si="89"/>
        <v>--</v>
      </c>
      <c r="MK73" s="190" t="str">
        <f t="shared" si="89"/>
        <v>--</v>
      </c>
      <c r="ML73" s="190" t="str">
        <f t="shared" si="89"/>
        <v>--</v>
      </c>
      <c r="MM73" s="190" t="str">
        <f t="shared" si="89"/>
        <v>--</v>
      </c>
      <c r="MN73" s="190" t="str">
        <f t="shared" si="89"/>
        <v>--</v>
      </c>
      <c r="MO73" s="190" t="str">
        <f t="shared" si="89"/>
        <v>--</v>
      </c>
      <c r="MP73" s="190" t="str">
        <f t="shared" si="89"/>
        <v>--</v>
      </c>
      <c r="MQ73" s="190" t="str">
        <f t="shared" si="89"/>
        <v>--</v>
      </c>
      <c r="MR73" s="190" t="str">
        <f t="shared" si="89"/>
        <v>--</v>
      </c>
      <c r="MS73" s="190" t="str">
        <f t="shared" si="90"/>
        <v>--</v>
      </c>
      <c r="MT73" s="190" t="str">
        <f t="shared" si="90"/>
        <v>--</v>
      </c>
      <c r="MU73" s="190" t="str">
        <f t="shared" si="90"/>
        <v>--</v>
      </c>
      <c r="MV73" s="190" t="str">
        <f t="shared" si="90"/>
        <v>--</v>
      </c>
      <c r="MW73" s="190" t="str">
        <f t="shared" si="90"/>
        <v>--</v>
      </c>
      <c r="MX73" s="190" t="str">
        <f t="shared" si="90"/>
        <v>--</v>
      </c>
      <c r="MY73" s="190" t="str">
        <f t="shared" si="90"/>
        <v>--</v>
      </c>
      <c r="MZ73" s="190" t="str">
        <f t="shared" si="90"/>
        <v>--</v>
      </c>
      <c r="NA73" s="190" t="str">
        <f t="shared" si="90"/>
        <v>--</v>
      </c>
      <c r="NB73" s="190" t="str">
        <f t="shared" si="90"/>
        <v>--</v>
      </c>
      <c r="NC73" s="190" t="str">
        <f t="shared" si="91"/>
        <v>--</v>
      </c>
      <c r="ND73" s="190" t="str">
        <f t="shared" si="91"/>
        <v>--</v>
      </c>
      <c r="NE73" s="190" t="str">
        <f t="shared" si="91"/>
        <v>--</v>
      </c>
      <c r="NF73" s="190" t="str">
        <f t="shared" si="91"/>
        <v>--</v>
      </c>
      <c r="NG73" s="190" t="str">
        <f t="shared" si="91"/>
        <v>--</v>
      </c>
      <c r="NH73" s="190" t="str">
        <f t="shared" si="91"/>
        <v>--</v>
      </c>
      <c r="NI73" s="190" t="str">
        <f t="shared" si="91"/>
        <v>--</v>
      </c>
      <c r="NJ73" s="190" t="str">
        <f t="shared" si="91"/>
        <v>--</v>
      </c>
      <c r="NL73" s="378" t="str">
        <f t="shared" si="92"/>
        <v>--</v>
      </c>
      <c r="NM73" s="381">
        <v>3.6516853932584334</v>
      </c>
      <c r="NN73" s="381">
        <v>5.0042408821034785</v>
      </c>
      <c r="NO73" s="381">
        <v>9.3670886075949316</v>
      </c>
      <c r="NP73" s="378" t="str">
        <f t="shared" si="93"/>
        <v>--</v>
      </c>
      <c r="NQ73" s="381">
        <v>1.2091038406827881</v>
      </c>
      <c r="NR73" s="378" t="str">
        <f t="shared" si="94"/>
        <v>--</v>
      </c>
      <c r="NS73" s="381">
        <v>8.1510934393638212</v>
      </c>
      <c r="NT73" s="378" t="str">
        <f t="shared" si="95"/>
        <v>--</v>
      </c>
      <c r="NU73" s="381">
        <v>22.251773049645401</v>
      </c>
      <c r="NV73" s="378" t="str">
        <f t="shared" si="96"/>
        <v>--</v>
      </c>
      <c r="NW73" s="381">
        <v>0.8432888264230497</v>
      </c>
      <c r="NX73" s="378" t="str">
        <f t="shared" si="97"/>
        <v>--</v>
      </c>
      <c r="NY73" s="381">
        <v>7.9999999999999964</v>
      </c>
      <c r="NZ73" s="378" t="str">
        <f t="shared" si="98"/>
        <v>--</v>
      </c>
      <c r="OA73" s="381">
        <v>23.317972350230402</v>
      </c>
      <c r="OB73" s="378" t="str">
        <f t="shared" si="99"/>
        <v>--</v>
      </c>
      <c r="OC73" s="378" t="str">
        <f t="shared" si="99"/>
        <v>--</v>
      </c>
      <c r="OD73" s="381">
        <v>3.4046692607003917</v>
      </c>
      <c r="OE73" s="381">
        <v>6.6219614417435011</v>
      </c>
      <c r="OF73" s="381">
        <v>14.1602634467618</v>
      </c>
      <c r="OG73" s="378" t="str">
        <f t="shared" si="100"/>
        <v>--</v>
      </c>
      <c r="OH73" s="378" t="str">
        <f t="shared" si="100"/>
        <v>--</v>
      </c>
      <c r="OI73" s="378" t="str">
        <f t="shared" si="100"/>
        <v>--</v>
      </c>
      <c r="OJ73" s="381">
        <v>1.8537590113285287</v>
      </c>
      <c r="OK73" s="381">
        <v>4.2379788101059512</v>
      </c>
      <c r="OL73" s="381">
        <v>9.5343680709534429</v>
      </c>
      <c r="OM73" s="378" t="str">
        <f t="shared" si="101"/>
        <v>--</v>
      </c>
      <c r="ON73" s="378" t="str">
        <f t="shared" si="101"/>
        <v>--</v>
      </c>
      <c r="OO73" s="378" t="str">
        <f t="shared" si="101"/>
        <v>--</v>
      </c>
      <c r="OP73" s="381">
        <v>1.6838166510757742</v>
      </c>
      <c r="OQ73" s="381">
        <v>2.459711620016964</v>
      </c>
      <c r="OR73" s="381">
        <v>5.7034220532319448</v>
      </c>
      <c r="OS73" s="378" t="str">
        <f t="shared" si="102"/>
        <v>--</v>
      </c>
      <c r="OT73" s="378" t="str">
        <f t="shared" si="102"/>
        <v>--</v>
      </c>
      <c r="OU73" s="381">
        <v>1.6885553470919337</v>
      </c>
      <c r="OV73" s="381">
        <v>2.2998296422487217</v>
      </c>
      <c r="OW73" s="381">
        <v>4.0712468193384188</v>
      </c>
      <c r="OX73" s="378" t="str">
        <f t="shared" si="103"/>
        <v>--</v>
      </c>
      <c r="OY73" s="381">
        <v>5.8702368692070062</v>
      </c>
      <c r="OZ73" s="381">
        <v>10.496338486574462</v>
      </c>
      <c r="PA73" s="381">
        <v>19.512195121951226</v>
      </c>
      <c r="PB73" s="378" t="str">
        <f t="shared" si="104"/>
        <v>--</v>
      </c>
      <c r="PC73" s="381">
        <v>16.807511737089186</v>
      </c>
      <c r="PD73" s="381">
        <v>19.712351945854515</v>
      </c>
      <c r="PE73" s="381">
        <v>32.784810126582222</v>
      </c>
      <c r="PF73" s="378" t="str">
        <f t="shared" si="105"/>
        <v>--</v>
      </c>
      <c r="PG73" s="381">
        <v>9.2715231788079571</v>
      </c>
      <c r="PH73" s="381">
        <v>13.218884120171671</v>
      </c>
      <c r="PI73" s="381">
        <v>26.590330788804074</v>
      </c>
      <c r="PJ73" s="378" t="str">
        <f t="shared" si="106"/>
        <v>--</v>
      </c>
      <c r="PK73" s="381">
        <v>7.4317968015051648</v>
      </c>
      <c r="PL73" s="381">
        <v>10.051107325383306</v>
      </c>
      <c r="PM73" s="381">
        <v>21.23893805309735</v>
      </c>
      <c r="PN73" s="378" t="str">
        <f t="shared" si="107"/>
        <v>--</v>
      </c>
      <c r="PO73" s="381">
        <v>1.9755409219190994</v>
      </c>
      <c r="PP73" s="381">
        <v>1.9742489270386254</v>
      </c>
      <c r="PQ73" s="381">
        <v>1.2787723785166243</v>
      </c>
      <c r="PR73" s="378" t="str">
        <f t="shared" si="108"/>
        <v>--</v>
      </c>
      <c r="PS73" s="381">
        <v>0.9398496240601496</v>
      </c>
      <c r="PT73" s="381">
        <v>2.497846683893195</v>
      </c>
      <c r="PU73" s="381">
        <v>3.8412291933418734</v>
      </c>
      <c r="PV73" s="378" t="str">
        <f t="shared" si="109"/>
        <v>--</v>
      </c>
      <c r="PW73" s="381">
        <v>0.84745762711864447</v>
      </c>
      <c r="PX73" s="381">
        <v>1.1187607573149734</v>
      </c>
      <c r="PY73" s="381">
        <v>2.0486555697823281</v>
      </c>
      <c r="PZ73" s="378" t="str">
        <f t="shared" si="110"/>
        <v>--</v>
      </c>
      <c r="QA73" s="381">
        <v>0.47036688617121314</v>
      </c>
      <c r="QB73" s="381">
        <v>1.1235955056179749</v>
      </c>
      <c r="QC73" s="381">
        <v>2.0434227330779056</v>
      </c>
      <c r="QD73" s="378" t="str">
        <f t="shared" si="111"/>
        <v>--</v>
      </c>
      <c r="QE73" s="381">
        <v>0.18921475875118263</v>
      </c>
      <c r="QF73" s="381">
        <v>0.43140638481449523</v>
      </c>
      <c r="QG73" s="381">
        <v>0.25706940874035933</v>
      </c>
      <c r="QH73" s="378" t="str">
        <f t="shared" si="112"/>
        <v>--</v>
      </c>
      <c r="QI73" s="381">
        <v>0.47080979284369118</v>
      </c>
      <c r="QJ73" s="381">
        <v>0.51768766177739456</v>
      </c>
      <c r="QK73" s="381">
        <v>0.76726342710997442</v>
      </c>
    </row>
    <row r="74" spans="1:453" x14ac:dyDescent="0.25">
      <c r="A74" s="114">
        <v>70</v>
      </c>
      <c r="B74" s="93" t="s">
        <v>70</v>
      </c>
      <c r="C74" s="189">
        <v>7.3587385019710876</v>
      </c>
      <c r="D74" s="189">
        <v>33.333333333333378</v>
      </c>
      <c r="E74" s="189">
        <v>46.183953033268104</v>
      </c>
      <c r="F74" s="189">
        <v>3.0470914127423829</v>
      </c>
      <c r="G74" s="189">
        <v>23.178807947019852</v>
      </c>
      <c r="H74" s="189">
        <v>40.32258064516131</v>
      </c>
      <c r="I74" s="189">
        <v>1.5873015873015881</v>
      </c>
      <c r="J74" s="189">
        <v>16.266944734098008</v>
      </c>
      <c r="K74" s="189">
        <v>35.503875968992197</v>
      </c>
      <c r="L74" s="189">
        <v>1.2512030798845062</v>
      </c>
      <c r="M74" s="190">
        <v>10.667996011964114</v>
      </c>
      <c r="N74" s="190">
        <v>25.648414985590794</v>
      </c>
      <c r="O74" s="190">
        <v>0.58910162002945499</v>
      </c>
      <c r="P74" s="190">
        <v>10.324909747292411</v>
      </c>
      <c r="Q74" s="190">
        <v>25.602755453501725</v>
      </c>
      <c r="R74" s="190" t="s">
        <v>286</v>
      </c>
      <c r="S74" s="190" t="s">
        <v>286</v>
      </c>
      <c r="T74" s="190" t="s">
        <v>286</v>
      </c>
      <c r="U74" s="190">
        <v>3.1855955678670331</v>
      </c>
      <c r="V74" s="190">
        <v>24.33510638297869</v>
      </c>
      <c r="W74" s="190">
        <v>40.650406504065025</v>
      </c>
      <c r="X74" s="190">
        <v>2.2245762711864425</v>
      </c>
      <c r="Y74" s="190">
        <v>17.136886102403327</v>
      </c>
      <c r="Z74" s="190">
        <v>35.968992248061973</v>
      </c>
      <c r="AA74" s="190">
        <v>1.4506769825918771</v>
      </c>
      <c r="AB74" s="132">
        <v>11.980198019801977</v>
      </c>
      <c r="AC74" s="132">
        <v>26.790830945558739</v>
      </c>
      <c r="AD74" s="132">
        <v>0.73367571533382403</v>
      </c>
      <c r="AE74" s="132">
        <v>11.358734723220701</v>
      </c>
      <c r="AF74" s="190">
        <v>26.712328767123275</v>
      </c>
      <c r="AG74" s="189">
        <v>1.3140604467805506</v>
      </c>
      <c r="AH74" s="189">
        <v>9.5693779904306187</v>
      </c>
      <c r="AI74" s="191">
        <v>20.156555772994128</v>
      </c>
      <c r="AJ74" s="191">
        <v>0.41551246537396108</v>
      </c>
      <c r="AK74" s="190">
        <v>5.5629139072847673</v>
      </c>
      <c r="AL74" s="190">
        <v>14.516129032258092</v>
      </c>
      <c r="AM74" s="190">
        <v>0.4232804232804232</v>
      </c>
      <c r="AN74" s="190">
        <v>3.9624608967674653</v>
      </c>
      <c r="AO74" s="190">
        <v>10.54263565891473</v>
      </c>
      <c r="AP74" s="190">
        <v>9.624639076034644E-2</v>
      </c>
      <c r="AQ74" s="190">
        <v>1.6949152542372903</v>
      </c>
      <c r="AR74" s="190">
        <v>6.0518731988472618</v>
      </c>
      <c r="AS74" s="190">
        <v>7.3637702503681984E-2</v>
      </c>
      <c r="AT74" s="190">
        <v>1.2274368231046957</v>
      </c>
      <c r="AU74" s="190">
        <v>5.7405281285878331</v>
      </c>
      <c r="AV74" s="190" t="s">
        <v>286</v>
      </c>
      <c r="AW74" s="190" t="s">
        <v>286</v>
      </c>
      <c r="AX74" s="132" t="s">
        <v>286</v>
      </c>
      <c r="AY74" s="132" t="s">
        <v>286</v>
      </c>
      <c r="AZ74" s="132" t="s">
        <v>286</v>
      </c>
      <c r="BA74" s="132" t="s">
        <v>286</v>
      </c>
      <c r="BB74" s="190" t="s">
        <v>286</v>
      </c>
      <c r="BC74" s="132" t="s">
        <v>286</v>
      </c>
      <c r="BD74" s="132" t="s">
        <v>286</v>
      </c>
      <c r="BE74" s="132">
        <v>0.57859209257473498</v>
      </c>
      <c r="BF74" s="132">
        <v>4.9751243781094621</v>
      </c>
      <c r="BG74" s="190">
        <v>11.71428571428571</v>
      </c>
      <c r="BH74" s="132">
        <v>0.36873156342182889</v>
      </c>
      <c r="BI74" s="132">
        <v>3.0259365994236305</v>
      </c>
      <c r="BJ74" s="132">
        <v>14.187643020594967</v>
      </c>
      <c r="BK74" s="132">
        <v>4.7879616963064242</v>
      </c>
      <c r="BL74" s="190">
        <v>26.821192052980141</v>
      </c>
      <c r="BM74" s="132">
        <v>35.600000000000016</v>
      </c>
      <c r="BN74" s="192">
        <v>2.5899280575539558</v>
      </c>
      <c r="BO74" s="192">
        <v>23.42215988779801</v>
      </c>
      <c r="BP74" s="192">
        <v>34.349593495934997</v>
      </c>
      <c r="BQ74" s="190">
        <v>1.4396456256921375</v>
      </c>
      <c r="BR74" s="132">
        <v>17.376681614349796</v>
      </c>
      <c r="BS74" s="132">
        <v>32.025117739403456</v>
      </c>
      <c r="BT74" s="132">
        <v>1.1695906432748551</v>
      </c>
      <c r="BU74" s="190">
        <v>12.487205731832145</v>
      </c>
      <c r="BV74" s="132">
        <v>35.860058309037889</v>
      </c>
      <c r="BW74" s="132">
        <v>0.9629629629629618</v>
      </c>
      <c r="BX74" s="132">
        <v>16.519823788546248</v>
      </c>
      <c r="BY74" s="190">
        <v>32.939787485242014</v>
      </c>
      <c r="BZ74" s="132">
        <v>3.0095759233926103</v>
      </c>
      <c r="CA74" s="132">
        <v>18.70860927152318</v>
      </c>
      <c r="CB74" s="132">
        <v>22.000000000000011</v>
      </c>
      <c r="CC74" s="190">
        <v>1.4388489208633075</v>
      </c>
      <c r="CD74" s="132">
        <v>16.970546984572238</v>
      </c>
      <c r="CE74" s="132">
        <v>24.1869918699187</v>
      </c>
      <c r="CF74" s="132">
        <v>0.77519379844961112</v>
      </c>
      <c r="CG74" s="190">
        <v>13.228699551569512</v>
      </c>
      <c r="CH74" s="132">
        <v>21.193092621664064</v>
      </c>
      <c r="CI74" s="132">
        <v>0.97560975609756129</v>
      </c>
      <c r="CJ74" s="132">
        <v>7.8812691914022484</v>
      </c>
      <c r="CK74" s="132">
        <v>23.976608187134474</v>
      </c>
      <c r="CL74" s="132">
        <v>0.59259259259259378</v>
      </c>
      <c r="CM74" s="132">
        <v>10.58823529411765</v>
      </c>
      <c r="CN74" s="132">
        <v>22.248520710059179</v>
      </c>
      <c r="CO74" s="132">
        <v>7.3071718538565591</v>
      </c>
      <c r="CP74" s="190">
        <v>5.7755775577557751</v>
      </c>
      <c r="CQ74" s="132">
        <v>3.0060120240480965</v>
      </c>
      <c r="CR74" s="132">
        <v>4.479768786127166</v>
      </c>
      <c r="CS74" s="192">
        <v>5.655172413793105</v>
      </c>
      <c r="CT74" s="192">
        <v>2.828282828282831</v>
      </c>
      <c r="CU74" s="190">
        <v>3.1763417305585984</v>
      </c>
      <c r="CV74" s="132">
        <v>4.783092324805339</v>
      </c>
      <c r="CW74" s="132">
        <v>2.8213166144200663</v>
      </c>
      <c r="CX74" s="192">
        <v>2.5125628140703524</v>
      </c>
      <c r="CY74" s="192">
        <v>3.2908704883227231</v>
      </c>
      <c r="CZ74" s="190">
        <v>2.4316109422492413</v>
      </c>
      <c r="DA74" s="132">
        <v>3.1939163498098906</v>
      </c>
      <c r="DB74" s="132">
        <v>2.7169811320754778</v>
      </c>
      <c r="DC74" s="192">
        <v>3.7214885954381773</v>
      </c>
      <c r="DD74" s="192" t="s">
        <v>286</v>
      </c>
      <c r="DE74" s="190">
        <v>7.1310116086235533</v>
      </c>
      <c r="DF74" s="132">
        <v>11.422845691382758</v>
      </c>
      <c r="DG74" s="132" t="s">
        <v>286</v>
      </c>
      <c r="DH74" s="192">
        <v>7.0441988950276206</v>
      </c>
      <c r="DI74" s="192">
        <v>8.316430020283974</v>
      </c>
      <c r="DJ74" s="190" t="s">
        <v>286</v>
      </c>
      <c r="DK74" s="132">
        <v>2.4498886414253889</v>
      </c>
      <c r="DL74" s="132">
        <v>5.651491365777078</v>
      </c>
      <c r="DM74" s="132" t="s">
        <v>286</v>
      </c>
      <c r="DN74" s="132">
        <v>2.6567481402763073</v>
      </c>
      <c r="DO74" s="190">
        <v>4.2682926829268242</v>
      </c>
      <c r="DP74" s="132" t="s">
        <v>286</v>
      </c>
      <c r="DQ74" s="132">
        <v>2.2710068130204393</v>
      </c>
      <c r="DR74" s="132">
        <v>6.4981949458483728</v>
      </c>
      <c r="DS74" s="132" t="s">
        <v>286</v>
      </c>
      <c r="DT74" s="190" t="s">
        <v>286</v>
      </c>
      <c r="DU74" s="194" t="s">
        <v>286</v>
      </c>
      <c r="DV74" s="194" t="s">
        <v>286</v>
      </c>
      <c r="DW74" s="192">
        <v>7.45856353591161</v>
      </c>
      <c r="DX74" s="194">
        <v>7.7235772357723524</v>
      </c>
      <c r="DY74" s="190" t="s">
        <v>286</v>
      </c>
      <c r="DZ74" s="190">
        <v>2.1134593993325965</v>
      </c>
      <c r="EA74" s="190">
        <v>5.7993730407523474</v>
      </c>
      <c r="EB74" s="190" t="s">
        <v>286</v>
      </c>
      <c r="EC74" s="190">
        <v>2.9755579171094633</v>
      </c>
      <c r="ED74" s="190">
        <v>4.4342507645259923</v>
      </c>
      <c r="EE74" s="190" t="s">
        <v>286</v>
      </c>
      <c r="EF74" s="190">
        <v>2.7355623100303972</v>
      </c>
      <c r="EG74" s="190">
        <v>8.595641646489101</v>
      </c>
      <c r="EH74" s="190" t="s">
        <v>286</v>
      </c>
      <c r="EI74" s="190">
        <v>6.5000000000000018</v>
      </c>
      <c r="EJ74" s="190">
        <v>9.4188376753506944</v>
      </c>
      <c r="EK74" s="190" t="s">
        <v>286</v>
      </c>
      <c r="EL74" s="132">
        <v>6.6298342541436508</v>
      </c>
      <c r="EM74" s="132">
        <v>6.0975609756097544</v>
      </c>
      <c r="EN74" s="132" t="s">
        <v>286</v>
      </c>
      <c r="EO74" s="132">
        <v>4.1248606465997799</v>
      </c>
      <c r="EP74" s="190">
        <v>7.6923076923076961</v>
      </c>
      <c r="EQ74" s="132" t="s">
        <v>286</v>
      </c>
      <c r="ER74" s="132">
        <v>2.670940170940173</v>
      </c>
      <c r="ES74" s="132">
        <v>6.1349693251533752</v>
      </c>
      <c r="ET74" s="132" t="s">
        <v>286</v>
      </c>
      <c r="EU74" s="190">
        <v>1.1398176291793323</v>
      </c>
      <c r="EV74" s="132">
        <v>3.6275695284159601</v>
      </c>
      <c r="EW74" s="132" t="s">
        <v>286</v>
      </c>
      <c r="EX74" s="132">
        <v>3.9800995024875596</v>
      </c>
      <c r="EY74" s="132">
        <v>3.3999999999999986</v>
      </c>
      <c r="EZ74" s="190" t="s">
        <v>286</v>
      </c>
      <c r="FA74" s="132">
        <v>4.4321329639889209</v>
      </c>
      <c r="FB74" s="132">
        <v>2.8513238289205689</v>
      </c>
      <c r="FC74" s="132" t="s">
        <v>286</v>
      </c>
      <c r="FD74" s="132">
        <v>2.3359288097886579</v>
      </c>
      <c r="FE74" s="190">
        <v>3.1397174254317086</v>
      </c>
      <c r="FF74" s="132" t="s">
        <v>286</v>
      </c>
      <c r="FG74" s="132">
        <v>1.3903743315508019</v>
      </c>
      <c r="FH74" s="132">
        <v>1.3824884792626728</v>
      </c>
      <c r="FI74" s="132" t="s">
        <v>286</v>
      </c>
      <c r="FJ74" s="190">
        <v>0.38051750380517491</v>
      </c>
      <c r="FK74" s="132">
        <v>1.3301088270858541</v>
      </c>
      <c r="FL74" s="132" t="s">
        <v>286</v>
      </c>
      <c r="FM74" s="132" t="s">
        <v>286</v>
      </c>
      <c r="FN74" s="132" t="s">
        <v>286</v>
      </c>
      <c r="FO74" s="190" t="s">
        <v>286</v>
      </c>
      <c r="FP74" s="132">
        <v>7.8838174273858952</v>
      </c>
      <c r="FQ74" s="132">
        <v>7.5203252032520362</v>
      </c>
      <c r="FR74" s="132" t="s">
        <v>286</v>
      </c>
      <c r="FS74" s="132">
        <v>4.0133779264214064</v>
      </c>
      <c r="FT74" s="190">
        <v>6.9073783359497654</v>
      </c>
      <c r="FU74" s="132" t="s">
        <v>286</v>
      </c>
      <c r="FV74" s="132">
        <v>1.6008537886872998</v>
      </c>
      <c r="FW74" s="132">
        <v>2.4577572964669776</v>
      </c>
      <c r="FX74" s="132" t="s">
        <v>286</v>
      </c>
      <c r="FY74" s="190">
        <v>0.6088280060882808</v>
      </c>
      <c r="FZ74" s="132">
        <v>2.3002421307506031</v>
      </c>
      <c r="GA74" s="132" t="s">
        <v>286</v>
      </c>
      <c r="GB74" s="132" t="s">
        <v>286</v>
      </c>
      <c r="GC74" s="132" t="s">
        <v>286</v>
      </c>
      <c r="GD74" s="190" t="s">
        <v>286</v>
      </c>
      <c r="GE74" s="132" t="s">
        <v>286</v>
      </c>
      <c r="GF74" s="132" t="s">
        <v>286</v>
      </c>
      <c r="GG74" s="132" t="s">
        <v>286</v>
      </c>
      <c r="GH74" s="132" t="s">
        <v>286</v>
      </c>
      <c r="GI74" s="190" t="s">
        <v>286</v>
      </c>
      <c r="GJ74" s="132" t="s">
        <v>286</v>
      </c>
      <c r="GK74" s="132">
        <v>3.7393162393162385</v>
      </c>
      <c r="GL74" s="132">
        <v>3.8639876352395683</v>
      </c>
      <c r="GM74" s="197" t="s">
        <v>286</v>
      </c>
      <c r="GN74" s="190">
        <v>2.2086824067022106</v>
      </c>
      <c r="GO74" s="132">
        <v>4.8426150121065383</v>
      </c>
      <c r="GP74" s="132" t="s">
        <v>286</v>
      </c>
      <c r="GQ74" s="132" t="s">
        <v>286</v>
      </c>
      <c r="GR74" s="132" t="s">
        <v>286</v>
      </c>
      <c r="GS74" s="190" t="s">
        <v>286</v>
      </c>
      <c r="GT74" s="132" t="s">
        <v>286</v>
      </c>
      <c r="GU74" s="132" t="s">
        <v>286</v>
      </c>
      <c r="GV74" s="132" t="s">
        <v>286</v>
      </c>
      <c r="GW74" s="132" t="s">
        <v>286</v>
      </c>
      <c r="GX74" s="190" t="s">
        <v>286</v>
      </c>
      <c r="GY74" s="190" t="s">
        <v>286</v>
      </c>
      <c r="GZ74" s="190">
        <v>3.3119658119658166</v>
      </c>
      <c r="HA74" s="190">
        <v>4.7839506172839528</v>
      </c>
      <c r="HB74" s="190" t="s">
        <v>286</v>
      </c>
      <c r="HC74" s="190">
        <v>3.5823170731707319</v>
      </c>
      <c r="HD74" s="190">
        <v>8.5852478839177628</v>
      </c>
      <c r="HE74" s="190" t="s">
        <v>286</v>
      </c>
      <c r="HF74" s="190" t="s">
        <v>286</v>
      </c>
      <c r="HG74" s="190" t="s">
        <v>286</v>
      </c>
      <c r="HH74" s="190" t="s">
        <v>286</v>
      </c>
      <c r="HI74" s="190" t="s">
        <v>286</v>
      </c>
      <c r="HJ74" s="190" t="s">
        <v>286</v>
      </c>
      <c r="HK74" s="190" t="s">
        <v>286</v>
      </c>
      <c r="HL74" s="132" t="s">
        <v>286</v>
      </c>
      <c r="HM74" s="132" t="s">
        <v>286</v>
      </c>
      <c r="HN74" s="132" t="s">
        <v>286</v>
      </c>
      <c r="HO74" s="132">
        <v>4.0468583599574002</v>
      </c>
      <c r="HP74" s="190">
        <v>9.1049382716049418</v>
      </c>
      <c r="HQ74" s="132" t="s">
        <v>286</v>
      </c>
      <c r="HR74" s="132">
        <v>3.8109756097560972</v>
      </c>
      <c r="HS74" s="132">
        <v>10.558252427184474</v>
      </c>
      <c r="HT74" s="196" t="s">
        <v>286</v>
      </c>
      <c r="HU74" s="190">
        <v>4.6666666666666696</v>
      </c>
      <c r="HV74" s="192">
        <v>4.4088176352705402</v>
      </c>
      <c r="HW74" s="192" t="s">
        <v>286</v>
      </c>
      <c r="HX74" s="192">
        <v>5.1246537396121861</v>
      </c>
      <c r="HY74" s="192">
        <v>5.2845528455284532</v>
      </c>
      <c r="HZ74" s="192" t="s">
        <v>286</v>
      </c>
      <c r="IA74" s="192">
        <v>3.2258064516129044</v>
      </c>
      <c r="IB74" s="192">
        <v>4.2386185243328125</v>
      </c>
      <c r="IC74" s="192" t="s">
        <v>286</v>
      </c>
      <c r="ID74" s="192">
        <v>2.3404255319148937</v>
      </c>
      <c r="IE74" s="192">
        <v>3.3898305084745766</v>
      </c>
      <c r="IF74" s="192" t="s">
        <v>286</v>
      </c>
      <c r="IG74" s="192">
        <v>1.219512195121949</v>
      </c>
      <c r="IH74" s="192">
        <v>4.4740024183796914</v>
      </c>
      <c r="II74" s="192">
        <v>2.9769959404600779</v>
      </c>
      <c r="IJ74" s="192">
        <v>10.149750415973381</v>
      </c>
      <c r="IK74" s="192">
        <v>7.8156312625250495</v>
      </c>
      <c r="IL74" s="192">
        <v>1.5873015873015883</v>
      </c>
      <c r="IM74" s="192">
        <v>10.082872928176807</v>
      </c>
      <c r="IN74" s="192">
        <v>11.405295315682283</v>
      </c>
      <c r="IO74" s="192">
        <v>1.0989010989010988</v>
      </c>
      <c r="IP74" s="192">
        <v>6.881243063263037</v>
      </c>
      <c r="IQ74" s="192">
        <v>11.930926216640488</v>
      </c>
      <c r="IR74" s="192">
        <v>1.4014014014014025</v>
      </c>
      <c r="IS74" s="192" t="s">
        <v>286</v>
      </c>
      <c r="IT74" s="192" t="s">
        <v>286</v>
      </c>
      <c r="IU74" s="192">
        <v>1.0646387832699638</v>
      </c>
      <c r="IV74" s="192" t="s">
        <v>286</v>
      </c>
      <c r="IW74" s="192" t="s">
        <v>286</v>
      </c>
      <c r="IX74" s="192" t="str">
        <f t="shared" si="88"/>
        <v>--</v>
      </c>
      <c r="IY74" s="192" t="str">
        <f t="shared" si="88"/>
        <v>--</v>
      </c>
      <c r="IZ74" s="192" t="str">
        <f t="shared" si="88"/>
        <v>--</v>
      </c>
      <c r="JA74" s="192" t="str">
        <f t="shared" si="88"/>
        <v>--</v>
      </c>
      <c r="JB74" s="192" t="str">
        <f t="shared" si="88"/>
        <v>--</v>
      </c>
      <c r="JC74" s="243">
        <v>6.1578490893321698</v>
      </c>
      <c r="JD74" s="243">
        <v>7.7609277430865298</v>
      </c>
      <c r="JE74" s="243">
        <v>9.8825831702543994</v>
      </c>
      <c r="JF74" s="243">
        <v>1.8567639257294399</v>
      </c>
      <c r="JG74" s="243">
        <v>5.5807916937053896</v>
      </c>
      <c r="JH74" s="243">
        <v>7.8060805258833197</v>
      </c>
      <c r="JI74" s="243">
        <v>1.47826086956522</v>
      </c>
      <c r="JJ74" s="243">
        <v>3.125</v>
      </c>
      <c r="JK74" s="243">
        <v>6.3600782778865002</v>
      </c>
      <c r="JL74" s="247">
        <v>0.86206896551724099</v>
      </c>
      <c r="JM74" s="243">
        <v>1.94678780012979</v>
      </c>
      <c r="JN74" s="243">
        <v>3.94412489728842</v>
      </c>
      <c r="JO74" s="219">
        <v>8.3185840707964598</v>
      </c>
      <c r="JP74" s="219">
        <v>14.089661482159199</v>
      </c>
      <c r="JQ74" s="219">
        <v>27.651139742319099</v>
      </c>
      <c r="JR74" s="219">
        <v>3.05242203052422</v>
      </c>
      <c r="JS74" s="219">
        <v>10.333551340745601</v>
      </c>
      <c r="JT74" s="219">
        <v>20.5468102734051</v>
      </c>
      <c r="JU74" s="219">
        <v>6.9664902998236302</v>
      </c>
      <c r="JV74" s="219">
        <v>10.100090991810699</v>
      </c>
      <c r="JW74" s="219">
        <v>17.128712871287199</v>
      </c>
      <c r="JX74" s="219">
        <v>3.11671087533156</v>
      </c>
      <c r="JY74" s="219">
        <v>6.9190600522193204</v>
      </c>
      <c r="JZ74" s="219">
        <v>14.462809917355401</v>
      </c>
      <c r="KA74" s="223">
        <v>0.98214285714285698</v>
      </c>
      <c r="KB74" s="219">
        <v>1.10803324099723</v>
      </c>
      <c r="KC74" s="223">
        <v>0.69860279441117801</v>
      </c>
      <c r="KD74" s="219">
        <v>1.3953488372092999</v>
      </c>
      <c r="KE74" s="219">
        <v>2.0983606557377099</v>
      </c>
      <c r="KF74" s="223">
        <v>0.91135045567522799</v>
      </c>
      <c r="KG74" s="223">
        <v>0.89285714285714302</v>
      </c>
      <c r="KH74" s="219">
        <v>1.2962962962963001</v>
      </c>
      <c r="KI74" s="219">
        <v>2.6946107784431099</v>
      </c>
      <c r="KJ74" s="223">
        <v>0.92961487383797903</v>
      </c>
      <c r="KK74" s="219">
        <v>1.51017728168089</v>
      </c>
      <c r="KL74" s="219">
        <v>2.4026512013255998</v>
      </c>
      <c r="KM74" s="223">
        <v>0.53571428571428603</v>
      </c>
      <c r="KN74" s="223">
        <v>0.64814814814814903</v>
      </c>
      <c r="KO74" s="219">
        <v>2.2954091816367299</v>
      </c>
      <c r="KP74" s="223">
        <v>0.73041168658698596</v>
      </c>
      <c r="KQ74" s="219">
        <v>1.0484927916120601</v>
      </c>
      <c r="KR74" s="219">
        <v>1.1608623548922099</v>
      </c>
      <c r="KS74" s="223">
        <v>0.71428571428571497</v>
      </c>
      <c r="KT74" s="223">
        <v>0.92678405931418095</v>
      </c>
      <c r="KU74" s="219">
        <v>1.79640718562874</v>
      </c>
      <c r="KV74" s="223">
        <v>0.86321381142098297</v>
      </c>
      <c r="KW74" s="223">
        <v>0.72083879423329</v>
      </c>
      <c r="KX74" s="219">
        <v>1.1599005799502899</v>
      </c>
      <c r="KY74" s="223">
        <v>0.446827524575513</v>
      </c>
      <c r="KZ74" s="223">
        <v>0.37105751391465702</v>
      </c>
      <c r="LA74" s="223">
        <v>0.99900099900099903</v>
      </c>
      <c r="LB74" s="223">
        <v>0.39814200398142002</v>
      </c>
      <c r="LC74" s="223">
        <v>0.59132720105124903</v>
      </c>
      <c r="LD74" s="223">
        <v>0.16611295681063101</v>
      </c>
      <c r="LE74" s="223">
        <v>0.53571428571428503</v>
      </c>
      <c r="LF74" s="223">
        <v>0.27855153203342597</v>
      </c>
      <c r="LG74" s="223">
        <v>0.69930069930069905</v>
      </c>
      <c r="LH74" s="223">
        <v>0.46449900464499</v>
      </c>
      <c r="LI74" s="223">
        <v>0.72273324572930397</v>
      </c>
      <c r="LJ74" s="223">
        <v>0.24896265560166</v>
      </c>
      <c r="LK74" s="223">
        <v>0.62611806797853398</v>
      </c>
      <c r="LL74" s="223">
        <v>0.64754856614246104</v>
      </c>
      <c r="LM74" s="219">
        <v>1.5984015984016</v>
      </c>
      <c r="LN74" s="223">
        <v>0.60040026684456405</v>
      </c>
      <c r="LO74" s="223">
        <v>0.92287409360580197</v>
      </c>
      <c r="LP74" s="223">
        <v>0.91362126245847197</v>
      </c>
      <c r="LQ74" s="219">
        <v>1.16279069767442</v>
      </c>
      <c r="LR74" s="219">
        <v>2.2181146025878</v>
      </c>
      <c r="LS74" s="219">
        <v>4.5908183632734501</v>
      </c>
      <c r="LT74" s="219">
        <v>1.3333333333333299</v>
      </c>
      <c r="LU74" s="219">
        <v>2.7044854881266498</v>
      </c>
      <c r="LV74" s="219">
        <v>5.5601659751037404</v>
      </c>
      <c r="LW74" s="223">
        <v>0.71620411817367902</v>
      </c>
      <c r="LX74" s="219">
        <v>1.4801110083256299</v>
      </c>
      <c r="LY74" s="219">
        <v>3.1968031968032</v>
      </c>
      <c r="LZ74" s="219">
        <v>1.6666666666666701</v>
      </c>
      <c r="MA74" s="219">
        <v>3.3641160949868101</v>
      </c>
      <c r="MB74" s="219">
        <v>3.9800995024875601</v>
      </c>
      <c r="MC74" s="223">
        <v>0.44722719141323802</v>
      </c>
      <c r="MD74" s="223">
        <v>0.64754856614246203</v>
      </c>
      <c r="ME74" s="219">
        <v>1.9980019980020001</v>
      </c>
      <c r="MF74" s="223">
        <v>0.86666666666666603</v>
      </c>
      <c r="MG74" s="219">
        <v>1.5831134564643801</v>
      </c>
      <c r="MH74" s="219">
        <v>2.5747508305647799</v>
      </c>
      <c r="MI74" s="190" t="str">
        <f t="shared" si="89"/>
        <v>--</v>
      </c>
      <c r="MJ74" s="190" t="str">
        <f t="shared" si="89"/>
        <v>--</v>
      </c>
      <c r="MK74" s="190" t="str">
        <f t="shared" si="89"/>
        <v>--</v>
      </c>
      <c r="ML74" s="190" t="str">
        <f t="shared" si="89"/>
        <v>--</v>
      </c>
      <c r="MM74" s="190" t="str">
        <f t="shared" si="89"/>
        <v>--</v>
      </c>
      <c r="MN74" s="190" t="str">
        <f t="shared" si="89"/>
        <v>--</v>
      </c>
      <c r="MO74" s="190" t="str">
        <f t="shared" si="89"/>
        <v>--</v>
      </c>
      <c r="MP74" s="190" t="str">
        <f t="shared" si="89"/>
        <v>--</v>
      </c>
      <c r="MQ74" s="190" t="str">
        <f t="shared" si="89"/>
        <v>--</v>
      </c>
      <c r="MR74" s="190" t="str">
        <f t="shared" si="89"/>
        <v>--</v>
      </c>
      <c r="MS74" s="190" t="str">
        <f t="shared" si="90"/>
        <v>--</v>
      </c>
      <c r="MT74" s="190" t="str">
        <f t="shared" si="90"/>
        <v>--</v>
      </c>
      <c r="MU74" s="190" t="str">
        <f t="shared" si="90"/>
        <v>--</v>
      </c>
      <c r="MV74" s="190" t="str">
        <f t="shared" si="90"/>
        <v>--</v>
      </c>
      <c r="MW74" s="190" t="str">
        <f t="shared" si="90"/>
        <v>--</v>
      </c>
      <c r="MX74" s="190" t="str">
        <f t="shared" si="90"/>
        <v>--</v>
      </c>
      <c r="MY74" s="190" t="str">
        <f t="shared" si="90"/>
        <v>--</v>
      </c>
      <c r="MZ74" s="190" t="str">
        <f t="shared" si="90"/>
        <v>--</v>
      </c>
      <c r="NA74" s="190" t="str">
        <f t="shared" si="90"/>
        <v>--</v>
      </c>
      <c r="NB74" s="190" t="str">
        <f t="shared" si="90"/>
        <v>--</v>
      </c>
      <c r="NC74" s="190" t="str">
        <f t="shared" si="91"/>
        <v>--</v>
      </c>
      <c r="ND74" s="190" t="str">
        <f t="shared" si="91"/>
        <v>--</v>
      </c>
      <c r="NE74" s="190" t="str">
        <f t="shared" si="91"/>
        <v>--</v>
      </c>
      <c r="NF74" s="190" t="str">
        <f t="shared" si="91"/>
        <v>--</v>
      </c>
      <c r="NG74" s="190" t="str">
        <f t="shared" si="91"/>
        <v>--</v>
      </c>
      <c r="NH74" s="190" t="str">
        <f t="shared" si="91"/>
        <v>--</v>
      </c>
      <c r="NI74" s="190" t="str">
        <f t="shared" si="91"/>
        <v>--</v>
      </c>
      <c r="NJ74" s="190" t="str">
        <f t="shared" si="91"/>
        <v>--</v>
      </c>
      <c r="NL74" s="378" t="str">
        <f t="shared" si="92"/>
        <v>--</v>
      </c>
      <c r="NM74" s="381">
        <v>1.8573996405032958</v>
      </c>
      <c r="NN74" s="381">
        <v>1.9076923076923069</v>
      </c>
      <c r="NO74" s="381">
        <v>4.7039740470397389</v>
      </c>
      <c r="NP74" s="378" t="str">
        <f t="shared" si="93"/>
        <v>--</v>
      </c>
      <c r="NQ74" s="381">
        <v>0.48262548262548227</v>
      </c>
      <c r="NR74" s="378" t="str">
        <f t="shared" si="94"/>
        <v>--</v>
      </c>
      <c r="NS74" s="381">
        <v>6.8520357497517352</v>
      </c>
      <c r="NT74" s="378" t="str">
        <f t="shared" si="95"/>
        <v>--</v>
      </c>
      <c r="NU74" s="381">
        <v>18.168812589413463</v>
      </c>
      <c r="NV74" s="378" t="str">
        <f t="shared" si="96"/>
        <v>--</v>
      </c>
      <c r="NW74" s="381">
        <v>0.51470588235294101</v>
      </c>
      <c r="NX74" s="378" t="str">
        <f t="shared" si="97"/>
        <v>--</v>
      </c>
      <c r="NY74" s="381">
        <v>4.6829971181556216</v>
      </c>
      <c r="NZ74" s="378" t="str">
        <f t="shared" si="98"/>
        <v>--</v>
      </c>
      <c r="OA74" s="381">
        <v>23.569794050343226</v>
      </c>
      <c r="OB74" s="378" t="str">
        <f t="shared" si="99"/>
        <v>--</v>
      </c>
      <c r="OC74" s="378" t="str">
        <f t="shared" si="99"/>
        <v>--</v>
      </c>
      <c r="OD74" s="381">
        <v>2.434782608695651</v>
      </c>
      <c r="OE74" s="381">
        <v>4.1071428571428541</v>
      </c>
      <c r="OF74" s="381">
        <v>10.361681329423275</v>
      </c>
      <c r="OG74" s="378" t="str">
        <f t="shared" si="100"/>
        <v>--</v>
      </c>
      <c r="OH74" s="378" t="str">
        <f t="shared" si="100"/>
        <v>--</v>
      </c>
      <c r="OI74" s="378" t="str">
        <f t="shared" si="100"/>
        <v>--</v>
      </c>
      <c r="OJ74" s="381">
        <v>1.2599469496021229</v>
      </c>
      <c r="OK74" s="381">
        <v>2.9850746268656687</v>
      </c>
      <c r="OL74" s="381">
        <v>4.9261083743842429</v>
      </c>
      <c r="OM74" s="378" t="str">
        <f t="shared" si="101"/>
        <v>--</v>
      </c>
      <c r="ON74" s="378" t="str">
        <f t="shared" si="101"/>
        <v>--</v>
      </c>
      <c r="OO74" s="378" t="str">
        <f t="shared" si="101"/>
        <v>--</v>
      </c>
      <c r="OP74" s="381">
        <v>1.0784901138406233</v>
      </c>
      <c r="OQ74" s="381">
        <v>1.2954966070326948</v>
      </c>
      <c r="OR74" s="381">
        <v>3.2520325203252014</v>
      </c>
      <c r="OS74" s="378" t="str">
        <f t="shared" si="102"/>
        <v>--</v>
      </c>
      <c r="OT74" s="378" t="str">
        <f t="shared" si="102"/>
        <v>--</v>
      </c>
      <c r="OU74" s="381">
        <v>0.84185207456404054</v>
      </c>
      <c r="OV74" s="381">
        <v>0.86580086580086713</v>
      </c>
      <c r="OW74" s="381">
        <v>3.5044824775876156</v>
      </c>
      <c r="OX74" s="378" t="str">
        <f t="shared" si="103"/>
        <v>--</v>
      </c>
      <c r="OY74" s="381">
        <v>4.509283819628652</v>
      </c>
      <c r="OZ74" s="381">
        <v>9.604153147306917</v>
      </c>
      <c r="PA74" s="381">
        <v>18.211648892534871</v>
      </c>
      <c r="PB74" s="378" t="str">
        <f t="shared" si="104"/>
        <v>--</v>
      </c>
      <c r="PC74" s="381">
        <v>10.324129651860751</v>
      </c>
      <c r="PD74" s="381">
        <v>16.676923076923082</v>
      </c>
      <c r="PE74" s="381">
        <v>29.707792207792188</v>
      </c>
      <c r="PF74" s="378" t="str">
        <f t="shared" si="105"/>
        <v>--</v>
      </c>
      <c r="PG74" s="381">
        <v>4.5482110369921243</v>
      </c>
      <c r="PH74" s="381">
        <v>6.7617866004962757</v>
      </c>
      <c r="PI74" s="381">
        <v>19.736842105263175</v>
      </c>
      <c r="PJ74" s="378" t="str">
        <f t="shared" si="106"/>
        <v>--</v>
      </c>
      <c r="PK74" s="381">
        <v>3.1946955997588899</v>
      </c>
      <c r="PL74" s="381">
        <v>5.4153846153846255</v>
      </c>
      <c r="PM74" s="381">
        <v>15.39721539721539</v>
      </c>
      <c r="PN74" s="378" t="str">
        <f t="shared" si="107"/>
        <v>--</v>
      </c>
      <c r="PO74" s="381">
        <v>2.596618357487924</v>
      </c>
      <c r="PP74" s="381">
        <v>1.4897579143389192</v>
      </c>
      <c r="PQ74" s="381">
        <v>0.57283142389525354</v>
      </c>
      <c r="PR74" s="378" t="str">
        <f t="shared" si="108"/>
        <v>--</v>
      </c>
      <c r="PS74" s="381">
        <v>1.0265700483091802</v>
      </c>
      <c r="PT74" s="381">
        <v>2.0484171322160165</v>
      </c>
      <c r="PU74" s="381">
        <v>2.3731587561374803</v>
      </c>
      <c r="PV74" s="378" t="str">
        <f t="shared" si="109"/>
        <v>--</v>
      </c>
      <c r="PW74" s="381">
        <v>0.84592145015105724</v>
      </c>
      <c r="PX74" s="381">
        <v>0.80795525170913662</v>
      </c>
      <c r="PY74" s="381">
        <v>1.1466011466011454</v>
      </c>
      <c r="PZ74" s="378" t="str">
        <f t="shared" si="110"/>
        <v>--</v>
      </c>
      <c r="QA74" s="381">
        <v>0.90579710144927494</v>
      </c>
      <c r="QB74" s="381">
        <v>0.93109869646182442</v>
      </c>
      <c r="QC74" s="381">
        <v>0.65466448445171854</v>
      </c>
      <c r="QD74" s="378" t="str">
        <f t="shared" si="111"/>
        <v>--</v>
      </c>
      <c r="QE74" s="381">
        <v>0.5444646098003646</v>
      </c>
      <c r="QF74" s="381">
        <v>0.49751243781094595</v>
      </c>
      <c r="QG74" s="381">
        <v>0.41254125412541293</v>
      </c>
      <c r="QH74" s="378" t="str">
        <f t="shared" si="112"/>
        <v>--</v>
      </c>
      <c r="QI74" s="381">
        <v>0.72595281306714998</v>
      </c>
      <c r="QJ74" s="381">
        <v>0.62073246430788331</v>
      </c>
      <c r="QK74" s="381">
        <v>0.40983606557377028</v>
      </c>
    </row>
    <row r="75" spans="1:453" x14ac:dyDescent="0.25">
      <c r="A75" s="114">
        <v>71</v>
      </c>
      <c r="B75" s="93" t="s">
        <v>71</v>
      </c>
      <c r="C75" s="189">
        <v>5.9459459459459447</v>
      </c>
      <c r="D75" s="189">
        <v>35.07014028056107</v>
      </c>
      <c r="E75" s="189">
        <v>48.741418764302047</v>
      </c>
      <c r="F75" s="189">
        <v>1.7185821697099901</v>
      </c>
      <c r="G75" s="189">
        <v>20.566502463054228</v>
      </c>
      <c r="H75" s="189">
        <v>40.459770114942536</v>
      </c>
      <c r="I75" s="189">
        <v>3.2608695652173942</v>
      </c>
      <c r="J75" s="189">
        <v>14.455445544554442</v>
      </c>
      <c r="K75" s="189">
        <v>27.168949771689487</v>
      </c>
      <c r="L75" s="189">
        <v>1.337153772683858</v>
      </c>
      <c r="M75" s="190">
        <v>11.970534069981577</v>
      </c>
      <c r="N75" s="190">
        <v>23.32361516034986</v>
      </c>
      <c r="O75" s="190">
        <v>1.2903225806451604</v>
      </c>
      <c r="P75" s="190">
        <v>9.153713298791013</v>
      </c>
      <c r="Q75" s="190">
        <v>23.412698412698393</v>
      </c>
      <c r="R75" s="190" t="s">
        <v>286</v>
      </c>
      <c r="S75" s="190" t="s">
        <v>286</v>
      </c>
      <c r="T75" s="190" t="s">
        <v>286</v>
      </c>
      <c r="U75" s="190">
        <v>2.2532188841201717</v>
      </c>
      <c r="V75" s="190">
        <v>21.085080147965485</v>
      </c>
      <c r="W75" s="190">
        <v>40.046296296296333</v>
      </c>
      <c r="X75" s="190">
        <v>3.648915187376728</v>
      </c>
      <c r="Y75" s="190">
        <v>14.910536779324048</v>
      </c>
      <c r="Z75" s="190">
        <v>27.586206896551722</v>
      </c>
      <c r="AA75" s="190">
        <v>1.2322274881516582</v>
      </c>
      <c r="AB75" s="132">
        <v>13.223140495867789</v>
      </c>
      <c r="AC75" s="132">
        <v>24.927536231884073</v>
      </c>
      <c r="AD75" s="132">
        <v>1.4492753623188417</v>
      </c>
      <c r="AE75" s="132">
        <v>10.778443113772472</v>
      </c>
      <c r="AF75" s="190">
        <v>25.848563968668397</v>
      </c>
      <c r="AG75" s="189">
        <v>0.6756756756756751</v>
      </c>
      <c r="AH75" s="189">
        <v>8.8176352705410803</v>
      </c>
      <c r="AI75" s="191">
        <v>20.137299771167061</v>
      </c>
      <c r="AJ75" s="191">
        <v>0.64446831364124613</v>
      </c>
      <c r="AK75" s="190">
        <v>4.3103448275862055</v>
      </c>
      <c r="AL75" s="190">
        <v>14.942528735632193</v>
      </c>
      <c r="AM75" s="190">
        <v>0.79051383399209485</v>
      </c>
      <c r="AN75" s="190">
        <v>3.069306930693068</v>
      </c>
      <c r="AO75" s="190">
        <v>8.6757990867579871</v>
      </c>
      <c r="AP75" s="190">
        <v>0.19102196752626555</v>
      </c>
      <c r="AQ75" s="190">
        <v>1.9337016574585624</v>
      </c>
      <c r="AR75" s="190">
        <v>4.0816326530612237</v>
      </c>
      <c r="AS75" s="190">
        <v>8.0645161290322565E-2</v>
      </c>
      <c r="AT75" s="190">
        <v>1.3816925734024197</v>
      </c>
      <c r="AU75" s="190">
        <v>5.4232804232804313</v>
      </c>
      <c r="AV75" s="190" t="s">
        <v>286</v>
      </c>
      <c r="AW75" s="190" t="s">
        <v>286</v>
      </c>
      <c r="AX75" s="132" t="s">
        <v>286</v>
      </c>
      <c r="AY75" s="132" t="s">
        <v>286</v>
      </c>
      <c r="AZ75" s="132" t="s">
        <v>286</v>
      </c>
      <c r="BA75" s="132" t="s">
        <v>286</v>
      </c>
      <c r="BB75" s="190" t="s">
        <v>286</v>
      </c>
      <c r="BC75" s="132" t="s">
        <v>286</v>
      </c>
      <c r="BD75" s="132" t="s">
        <v>286</v>
      </c>
      <c r="BE75" s="132">
        <v>0.9551098376313284</v>
      </c>
      <c r="BF75" s="132">
        <v>3.9377289377289344</v>
      </c>
      <c r="BG75" s="190">
        <v>12.336719883889694</v>
      </c>
      <c r="BH75" s="132">
        <v>0.64516129032258074</v>
      </c>
      <c r="BI75" s="132">
        <v>3.0874785591766716</v>
      </c>
      <c r="BJ75" s="132">
        <v>16.251638269986866</v>
      </c>
      <c r="BK75" s="132">
        <v>2.8368794326241136</v>
      </c>
      <c r="BL75" s="190">
        <v>28.747433264887068</v>
      </c>
      <c r="BM75" s="132">
        <v>35.514018691588802</v>
      </c>
      <c r="BN75" s="192">
        <v>1.1223344556677906</v>
      </c>
      <c r="BO75" s="192">
        <v>24.968152866242026</v>
      </c>
      <c r="BP75" s="192">
        <v>33.254156769596214</v>
      </c>
      <c r="BQ75" s="190">
        <v>2.0470829068577263</v>
      </c>
      <c r="BR75" s="132">
        <v>16.959669079627716</v>
      </c>
      <c r="BS75" s="132">
        <v>32.54156769596198</v>
      </c>
      <c r="BT75" s="132">
        <v>1.5701668302257141</v>
      </c>
      <c r="BU75" s="190">
        <v>15.636704119850178</v>
      </c>
      <c r="BV75" s="132">
        <v>29.896907216494863</v>
      </c>
      <c r="BW75" s="132">
        <v>1.1400651465798053</v>
      </c>
      <c r="BX75" s="132">
        <v>11.986001749781282</v>
      </c>
      <c r="BY75" s="190">
        <v>34.221038615179751</v>
      </c>
      <c r="BZ75" s="132">
        <v>0.99290780141843882</v>
      </c>
      <c r="CA75" s="132">
        <v>20.123203285420956</v>
      </c>
      <c r="CB75" s="132">
        <v>24.065420560747668</v>
      </c>
      <c r="CC75" s="190">
        <v>0.7856341189674525</v>
      </c>
      <c r="CD75" s="132">
        <v>16.433121019108295</v>
      </c>
      <c r="CE75" s="132">
        <v>25.415676959619947</v>
      </c>
      <c r="CF75" s="132">
        <v>1.432958034800411</v>
      </c>
      <c r="CG75" s="190">
        <v>10.961737331954502</v>
      </c>
      <c r="CH75" s="132">
        <v>22.565320665083132</v>
      </c>
      <c r="CI75" s="132">
        <v>0.9813542688910698</v>
      </c>
      <c r="CJ75" s="132">
        <v>8.7078651685393371</v>
      </c>
      <c r="CK75" s="132">
        <v>17.673048600883661</v>
      </c>
      <c r="CL75" s="132">
        <v>0.48859934853420206</v>
      </c>
      <c r="CM75" s="132">
        <v>7.3619631901840412</v>
      </c>
      <c r="CN75" s="132">
        <v>21.333333333333332</v>
      </c>
      <c r="CO75" s="132">
        <v>4.634831460674163</v>
      </c>
      <c r="CP75" s="190">
        <v>5.74948665297741</v>
      </c>
      <c r="CQ75" s="132">
        <v>2.3310023310023329</v>
      </c>
      <c r="CR75" s="132">
        <v>2.1252796420581688</v>
      </c>
      <c r="CS75" s="192">
        <v>6.2261753494282139</v>
      </c>
      <c r="CT75" s="192">
        <v>2.8368794326241096</v>
      </c>
      <c r="CU75" s="190">
        <v>4.2051282051282035</v>
      </c>
      <c r="CV75" s="132">
        <v>4.6248715313463533</v>
      </c>
      <c r="CW75" s="132">
        <v>3.3096926713948012</v>
      </c>
      <c r="CX75" s="192">
        <v>3.0211480362537824</v>
      </c>
      <c r="CY75" s="192">
        <v>3.8535645472061635</v>
      </c>
      <c r="CZ75" s="190">
        <v>3.4848484848484858</v>
      </c>
      <c r="DA75" s="132">
        <v>3.1666666666666634</v>
      </c>
      <c r="DB75" s="132">
        <v>2.9543419874664303</v>
      </c>
      <c r="DC75" s="192">
        <v>2.7359781121751054</v>
      </c>
      <c r="DD75" s="192" t="s">
        <v>286</v>
      </c>
      <c r="DE75" s="190">
        <v>9.4650205761316943</v>
      </c>
      <c r="DF75" s="132">
        <v>9.1121495327102711</v>
      </c>
      <c r="DG75" s="132" t="s">
        <v>286</v>
      </c>
      <c r="DH75" s="192">
        <v>6.0991105463786539</v>
      </c>
      <c r="DI75" s="192">
        <v>7.109004739336493</v>
      </c>
      <c r="DJ75" s="190" t="s">
        <v>286</v>
      </c>
      <c r="DK75" s="132">
        <v>2.8776978417266195</v>
      </c>
      <c r="DL75" s="132">
        <v>4.7281323877068555</v>
      </c>
      <c r="DM75" s="132" t="s">
        <v>286</v>
      </c>
      <c r="DN75" s="132">
        <v>3.2723772858517801</v>
      </c>
      <c r="DO75" s="190">
        <v>5.4545454545454461</v>
      </c>
      <c r="DP75" s="132" t="s">
        <v>286</v>
      </c>
      <c r="DQ75" s="132">
        <v>2.4171888988361738</v>
      </c>
      <c r="DR75" s="132">
        <v>6.1559507523939745</v>
      </c>
      <c r="DS75" s="132" t="s">
        <v>286</v>
      </c>
      <c r="DT75" s="190" t="s">
        <v>286</v>
      </c>
      <c r="DU75" s="194" t="s">
        <v>286</v>
      </c>
      <c r="DV75" s="194" t="s">
        <v>286</v>
      </c>
      <c r="DW75" s="192">
        <v>6.3532401524777642</v>
      </c>
      <c r="DX75" s="194">
        <v>8.7470449172576821</v>
      </c>
      <c r="DY75" s="190" t="s">
        <v>286</v>
      </c>
      <c r="DZ75" s="190">
        <v>2.6748971193415665</v>
      </c>
      <c r="EA75" s="190">
        <v>3.5460992907801439</v>
      </c>
      <c r="EB75" s="190" t="s">
        <v>286</v>
      </c>
      <c r="EC75" s="190">
        <v>3.3816425120772933</v>
      </c>
      <c r="ED75" s="190">
        <v>5.3110773899848276</v>
      </c>
      <c r="EE75" s="190" t="s">
        <v>286</v>
      </c>
      <c r="EF75" s="190">
        <v>1.9730941704035871</v>
      </c>
      <c r="EG75" s="190">
        <v>5.6087551299589649</v>
      </c>
      <c r="EH75" s="190" t="s">
        <v>286</v>
      </c>
      <c r="EI75" s="190">
        <v>7.4380165289256182</v>
      </c>
      <c r="EJ75" s="190">
        <v>10.981308411214961</v>
      </c>
      <c r="EK75" s="190" t="s">
        <v>286</v>
      </c>
      <c r="EL75" s="132">
        <v>6.2340966921119572</v>
      </c>
      <c r="EM75" s="132">
        <v>8.0188679245282906</v>
      </c>
      <c r="EN75" s="132" t="s">
        <v>286</v>
      </c>
      <c r="EO75" s="132">
        <v>3.1860226104830418</v>
      </c>
      <c r="EP75" s="190">
        <v>5.6603773584905657</v>
      </c>
      <c r="EQ75" s="132" t="s">
        <v>286</v>
      </c>
      <c r="ER75" s="132">
        <v>3.1976744186046488</v>
      </c>
      <c r="ES75" s="132">
        <v>5.3191489361702144</v>
      </c>
      <c r="ET75" s="132" t="s">
        <v>286</v>
      </c>
      <c r="EU75" s="190">
        <v>1.1669658886894085</v>
      </c>
      <c r="EV75" s="132">
        <v>4.3775649794801668</v>
      </c>
      <c r="EW75" s="132" t="s">
        <v>286</v>
      </c>
      <c r="EX75" s="132">
        <v>4.32098765432099</v>
      </c>
      <c r="EY75" s="132">
        <v>2.341920374707263</v>
      </c>
      <c r="EZ75" s="190" t="s">
        <v>286</v>
      </c>
      <c r="FA75" s="132">
        <v>3.9490445859872638</v>
      </c>
      <c r="FB75" s="132">
        <v>3.0878859857482168</v>
      </c>
      <c r="FC75" s="132" t="s">
        <v>286</v>
      </c>
      <c r="FD75" s="132">
        <v>2.1604938271604954</v>
      </c>
      <c r="FE75" s="190">
        <v>3.7914691943127989</v>
      </c>
      <c r="FF75" s="132" t="s">
        <v>286</v>
      </c>
      <c r="FG75" s="132">
        <v>1.352657004830919</v>
      </c>
      <c r="FH75" s="132">
        <v>1.5197568389057743</v>
      </c>
      <c r="FI75" s="132" t="s">
        <v>286</v>
      </c>
      <c r="FJ75" s="190">
        <v>0.62836624775583516</v>
      </c>
      <c r="FK75" s="132">
        <v>2.4657534246575357</v>
      </c>
      <c r="FL75" s="132" t="s">
        <v>286</v>
      </c>
      <c r="FM75" s="132" t="s">
        <v>286</v>
      </c>
      <c r="FN75" s="132" t="s">
        <v>286</v>
      </c>
      <c r="FO75" s="190" t="s">
        <v>286</v>
      </c>
      <c r="FP75" s="132">
        <v>7.3791348600508959</v>
      </c>
      <c r="FQ75" s="132">
        <v>7.8199052132701405</v>
      </c>
      <c r="FR75" s="132" t="s">
        <v>286</v>
      </c>
      <c r="FS75" s="132">
        <v>3.1925849639546882</v>
      </c>
      <c r="FT75" s="190">
        <v>6.3981042654028499</v>
      </c>
      <c r="FU75" s="132" t="s">
        <v>286</v>
      </c>
      <c r="FV75" s="132">
        <v>1.3552758954501474</v>
      </c>
      <c r="FW75" s="132">
        <v>1.8264840182648387</v>
      </c>
      <c r="FX75" s="132" t="s">
        <v>286</v>
      </c>
      <c r="FY75" s="190">
        <v>0.62724014336917722</v>
      </c>
      <c r="FZ75" s="132">
        <v>2.3255813953488378</v>
      </c>
      <c r="GA75" s="132" t="s">
        <v>286</v>
      </c>
      <c r="GB75" s="132" t="s">
        <v>286</v>
      </c>
      <c r="GC75" s="132" t="s">
        <v>286</v>
      </c>
      <c r="GD75" s="190" t="s">
        <v>286</v>
      </c>
      <c r="GE75" s="132" t="s">
        <v>286</v>
      </c>
      <c r="GF75" s="132" t="s">
        <v>286</v>
      </c>
      <c r="GG75" s="132" t="s">
        <v>286</v>
      </c>
      <c r="GH75" s="132" t="s">
        <v>286</v>
      </c>
      <c r="GI75" s="190" t="s">
        <v>286</v>
      </c>
      <c r="GJ75" s="132" t="s">
        <v>286</v>
      </c>
      <c r="GK75" s="132">
        <v>4.1586073500967107</v>
      </c>
      <c r="GL75" s="132">
        <v>2.7355623100303963</v>
      </c>
      <c r="GM75" s="197" t="s">
        <v>286</v>
      </c>
      <c r="GN75" s="190">
        <v>2.6032315978456047</v>
      </c>
      <c r="GO75" s="132">
        <v>3.8356164383561673</v>
      </c>
      <c r="GP75" s="132" t="s">
        <v>286</v>
      </c>
      <c r="GQ75" s="132" t="s">
        <v>286</v>
      </c>
      <c r="GR75" s="132" t="s">
        <v>286</v>
      </c>
      <c r="GS75" s="190" t="s">
        <v>286</v>
      </c>
      <c r="GT75" s="132" t="s">
        <v>286</v>
      </c>
      <c r="GU75" s="132" t="s">
        <v>286</v>
      </c>
      <c r="GV75" s="132" t="s">
        <v>286</v>
      </c>
      <c r="GW75" s="132" t="s">
        <v>286</v>
      </c>
      <c r="GX75" s="190" t="s">
        <v>286</v>
      </c>
      <c r="GY75" s="190" t="s">
        <v>286</v>
      </c>
      <c r="GZ75" s="190">
        <v>4.7388781431334612</v>
      </c>
      <c r="HA75" s="190">
        <v>6.2404870624048749</v>
      </c>
      <c r="HB75" s="190" t="s">
        <v>286</v>
      </c>
      <c r="HC75" s="190">
        <v>3.1390134529147997</v>
      </c>
      <c r="HD75" s="190">
        <v>8.0711354309165522</v>
      </c>
      <c r="HE75" s="190" t="s">
        <v>286</v>
      </c>
      <c r="HF75" s="190" t="s">
        <v>286</v>
      </c>
      <c r="HG75" s="190" t="s">
        <v>286</v>
      </c>
      <c r="HH75" s="190" t="s">
        <v>286</v>
      </c>
      <c r="HI75" s="190" t="s">
        <v>286</v>
      </c>
      <c r="HJ75" s="190" t="s">
        <v>286</v>
      </c>
      <c r="HK75" s="190" t="s">
        <v>286</v>
      </c>
      <c r="HL75" s="132" t="s">
        <v>286</v>
      </c>
      <c r="HM75" s="132" t="s">
        <v>286</v>
      </c>
      <c r="HN75" s="132" t="s">
        <v>286</v>
      </c>
      <c r="HO75" s="132">
        <v>5.0436469447138821</v>
      </c>
      <c r="HP75" s="190">
        <v>5.4711246200607864</v>
      </c>
      <c r="HQ75" s="132" t="s">
        <v>286</v>
      </c>
      <c r="HR75" s="132">
        <v>4.1292639138240563</v>
      </c>
      <c r="HS75" s="132">
        <v>7.2602739726027368</v>
      </c>
      <c r="HT75" s="196" t="s">
        <v>286</v>
      </c>
      <c r="HU75" s="190">
        <v>5.773195876288657</v>
      </c>
      <c r="HV75" s="192">
        <v>3.0444964871194378</v>
      </c>
      <c r="HW75" s="192" t="s">
        <v>286</v>
      </c>
      <c r="HX75" s="192">
        <v>4.84076433121019</v>
      </c>
      <c r="HY75" s="192">
        <v>4.5023696682464385</v>
      </c>
      <c r="HZ75" s="192" t="s">
        <v>286</v>
      </c>
      <c r="IA75" s="192">
        <v>2.8865979381443321</v>
      </c>
      <c r="IB75" s="192">
        <v>6.6350710900473953</v>
      </c>
      <c r="IC75" s="192" t="s">
        <v>286</v>
      </c>
      <c r="ID75" s="192">
        <v>2.6188166828321986</v>
      </c>
      <c r="IE75" s="192">
        <v>2.4353120243531197</v>
      </c>
      <c r="IF75" s="192" t="s">
        <v>286</v>
      </c>
      <c r="IG75" s="192">
        <v>1.617250673854449</v>
      </c>
      <c r="IH75" s="192">
        <v>3.9671682626538973</v>
      </c>
      <c r="II75" s="192">
        <v>2.1067415730337116</v>
      </c>
      <c r="IJ75" s="192">
        <v>12.962962962962965</v>
      </c>
      <c r="IK75" s="192">
        <v>8.2159624413145522</v>
      </c>
      <c r="IL75" s="192">
        <v>0.89887640449438122</v>
      </c>
      <c r="IM75" s="192">
        <v>9.414758269720096</v>
      </c>
      <c r="IN75" s="192">
        <v>9.0261282660332558</v>
      </c>
      <c r="IO75" s="192">
        <v>2.8629856850715769</v>
      </c>
      <c r="IP75" s="192">
        <v>7.9381443298968923</v>
      </c>
      <c r="IQ75" s="192">
        <v>11.374407582938392</v>
      </c>
      <c r="IR75" s="192">
        <v>1.1077542799597182</v>
      </c>
      <c r="IS75" s="192" t="s">
        <v>286</v>
      </c>
      <c r="IT75" s="192" t="s">
        <v>286</v>
      </c>
      <c r="IU75" s="192">
        <v>1.0041841004184091</v>
      </c>
      <c r="IV75" s="192" t="s">
        <v>286</v>
      </c>
      <c r="IW75" s="192" t="s">
        <v>286</v>
      </c>
      <c r="IX75" s="192" t="str">
        <f t="shared" ref="IX75:JB84" si="113">"--"</f>
        <v>--</v>
      </c>
      <c r="IY75" s="192" t="str">
        <f t="shared" si="113"/>
        <v>--</v>
      </c>
      <c r="IZ75" s="192" t="str">
        <f t="shared" si="113"/>
        <v>--</v>
      </c>
      <c r="JA75" s="192" t="str">
        <f t="shared" si="113"/>
        <v>--</v>
      </c>
      <c r="JB75" s="192" t="str">
        <f t="shared" si="113"/>
        <v>--</v>
      </c>
      <c r="JC75" s="243">
        <v>3.1274433150899199</v>
      </c>
      <c r="JD75" s="243">
        <v>8.0267558528428093</v>
      </c>
      <c r="JE75" s="243">
        <v>13.549618320610699</v>
      </c>
      <c r="JF75" s="243">
        <v>2.3023791250959298</v>
      </c>
      <c r="JG75" s="243">
        <v>6.6056910569105698</v>
      </c>
      <c r="JH75" s="243">
        <v>11.1583421891605</v>
      </c>
      <c r="JI75" s="243">
        <v>1.6457680250783699</v>
      </c>
      <c r="JJ75" s="243">
        <v>4.2713567839196003</v>
      </c>
      <c r="JK75" s="243">
        <v>10.124164278892099</v>
      </c>
      <c r="JL75" s="243">
        <v>1.0752688172042999</v>
      </c>
      <c r="JM75" s="243">
        <v>2.1472392638036801</v>
      </c>
      <c r="JN75" s="243">
        <v>6.9444444444444402</v>
      </c>
      <c r="JO75" s="219">
        <v>3.9651070578905601</v>
      </c>
      <c r="JP75" s="219">
        <v>13.003355704698</v>
      </c>
      <c r="JQ75" s="219">
        <v>24.019138755980901</v>
      </c>
      <c r="JR75" s="219">
        <v>6.0675883256528396</v>
      </c>
      <c r="JS75" s="219">
        <v>14.375655823714601</v>
      </c>
      <c r="JT75" s="219">
        <v>28.556034482758601</v>
      </c>
      <c r="JU75" s="219">
        <v>3.1545741324921099</v>
      </c>
      <c r="JV75" s="219">
        <v>8.3822296730930397</v>
      </c>
      <c r="JW75" s="219">
        <v>15.406698564593301</v>
      </c>
      <c r="JX75" s="219">
        <v>5.4531490015360999</v>
      </c>
      <c r="JY75" s="219">
        <v>10.796645702306099</v>
      </c>
      <c r="JZ75" s="219">
        <v>20.730397422126799</v>
      </c>
      <c r="KA75" s="219">
        <v>1.1173184357541901</v>
      </c>
      <c r="KB75" s="223">
        <v>0.93141405588484305</v>
      </c>
      <c r="KC75" s="219">
        <v>1.6409266409266401</v>
      </c>
      <c r="KD75" s="219">
        <v>1.99386503067485</v>
      </c>
      <c r="KE75" s="219">
        <v>1.3742071881606801</v>
      </c>
      <c r="KF75" s="219">
        <v>2.0652173913043499</v>
      </c>
      <c r="KG75" s="223">
        <v>0.55865921787709605</v>
      </c>
      <c r="KH75" s="219">
        <v>1.18543607112616</v>
      </c>
      <c r="KI75" s="219">
        <v>3.67149758454106</v>
      </c>
      <c r="KJ75" s="219">
        <v>1.3803680981595099</v>
      </c>
      <c r="KK75" s="219">
        <v>1.9007391763463599</v>
      </c>
      <c r="KL75" s="219">
        <v>4.0217391304347796</v>
      </c>
      <c r="KM75" s="223">
        <v>0.31923383878691203</v>
      </c>
      <c r="KN75" s="223">
        <v>0.93141405588484405</v>
      </c>
      <c r="KO75" s="219">
        <v>2.6162790697674501</v>
      </c>
      <c r="KP75" s="223">
        <v>0.61396776669224895</v>
      </c>
      <c r="KQ75" s="219">
        <v>1.3742071881606801</v>
      </c>
      <c r="KR75" s="219">
        <v>1.7429193899782101</v>
      </c>
      <c r="KS75" s="223">
        <v>0.71827613727055195</v>
      </c>
      <c r="KT75" s="223">
        <v>0.93220338983050999</v>
      </c>
      <c r="KU75" s="219">
        <v>2.31660231660232</v>
      </c>
      <c r="KV75" s="219">
        <v>1.15118956254797</v>
      </c>
      <c r="KW75" s="219">
        <v>1.16156282998944</v>
      </c>
      <c r="KX75" s="219">
        <v>1.63398692810457</v>
      </c>
      <c r="KY75" s="223">
        <v>0.23961661341852999</v>
      </c>
      <c r="KZ75" s="223">
        <v>0.592718035563084</v>
      </c>
      <c r="LA75" s="219">
        <v>1.3526570048309201</v>
      </c>
      <c r="LB75" s="223">
        <v>0.46047582501918699</v>
      </c>
      <c r="LC75" s="223">
        <v>0.74074074074074103</v>
      </c>
      <c r="LD75" s="223">
        <v>0.87527352297592997</v>
      </c>
      <c r="LE75" s="223">
        <v>0.39904229848363898</v>
      </c>
      <c r="LF75" s="223">
        <v>0.59422750424448201</v>
      </c>
      <c r="LG75" s="219">
        <v>1.7408123791102501</v>
      </c>
      <c r="LH75" s="223">
        <v>0.53722179585571805</v>
      </c>
      <c r="LI75" s="223">
        <v>0.84566596194503196</v>
      </c>
      <c r="LJ75" s="223">
        <v>0.76169749727965197</v>
      </c>
      <c r="LK75" s="223">
        <v>0.63795853269537495</v>
      </c>
      <c r="LL75" s="223">
        <v>0.677966101694915</v>
      </c>
      <c r="LM75" s="219">
        <v>1.63934426229508</v>
      </c>
      <c r="LN75" s="223">
        <v>0.61585835257890797</v>
      </c>
      <c r="LO75" s="219">
        <v>1.3888888888888899</v>
      </c>
      <c r="LP75" s="219">
        <v>1.8660812294182201</v>
      </c>
      <c r="LQ75" s="223">
        <v>0.87719298245613997</v>
      </c>
      <c r="LR75" s="219">
        <v>1.6101694915254201</v>
      </c>
      <c r="LS75" s="219">
        <v>3.9537126325940202</v>
      </c>
      <c r="LT75" s="219">
        <v>1.84757505773672</v>
      </c>
      <c r="LU75" s="219">
        <v>2.5613660618996801</v>
      </c>
      <c r="LV75" s="219">
        <v>6.5934065934066002</v>
      </c>
      <c r="LW75" s="223">
        <v>0.71770334928229695</v>
      </c>
      <c r="LX75" s="219">
        <v>1.8628281117696801</v>
      </c>
      <c r="LY75" s="219">
        <v>4.4358727097396402</v>
      </c>
      <c r="LZ75" s="219">
        <v>2.5384615384615401</v>
      </c>
      <c r="MA75" s="219">
        <v>3.8502673796791398</v>
      </c>
      <c r="MB75" s="219">
        <v>5.6105610561055999</v>
      </c>
      <c r="MC75" s="223">
        <v>0.39872408293460998</v>
      </c>
      <c r="MD75" s="223">
        <v>0.84745762711864403</v>
      </c>
      <c r="ME75" s="219">
        <v>2.8985507246376798</v>
      </c>
      <c r="MF75" s="223">
        <v>0.84615384615384703</v>
      </c>
      <c r="MG75" s="219">
        <v>1.9271948608137</v>
      </c>
      <c r="MH75" s="219">
        <v>3.40659340659341</v>
      </c>
      <c r="MI75" s="190" t="str">
        <f t="shared" ref="MI75:MR84" si="114">"--"</f>
        <v>--</v>
      </c>
      <c r="MJ75" s="190" t="str">
        <f t="shared" si="114"/>
        <v>--</v>
      </c>
      <c r="MK75" s="190" t="str">
        <f t="shared" si="114"/>
        <v>--</v>
      </c>
      <c r="ML75" s="190" t="str">
        <f t="shared" si="114"/>
        <v>--</v>
      </c>
      <c r="MM75" s="190" t="str">
        <f t="shared" si="114"/>
        <v>--</v>
      </c>
      <c r="MN75" s="190" t="str">
        <f t="shared" si="114"/>
        <v>--</v>
      </c>
      <c r="MO75" s="190" t="str">
        <f t="shared" si="114"/>
        <v>--</v>
      </c>
      <c r="MP75" s="190" t="str">
        <f t="shared" si="114"/>
        <v>--</v>
      </c>
      <c r="MQ75" s="190" t="str">
        <f t="shared" si="114"/>
        <v>--</v>
      </c>
      <c r="MR75" s="190" t="str">
        <f t="shared" si="114"/>
        <v>--</v>
      </c>
      <c r="MS75" s="190" t="str">
        <f t="shared" ref="MS75:NB84" si="115">"--"</f>
        <v>--</v>
      </c>
      <c r="MT75" s="190" t="str">
        <f t="shared" si="115"/>
        <v>--</v>
      </c>
      <c r="MU75" s="190" t="str">
        <f t="shared" si="115"/>
        <v>--</v>
      </c>
      <c r="MV75" s="190" t="str">
        <f t="shared" si="115"/>
        <v>--</v>
      </c>
      <c r="MW75" s="190" t="str">
        <f t="shared" si="115"/>
        <v>--</v>
      </c>
      <c r="MX75" s="190" t="str">
        <f t="shared" si="115"/>
        <v>--</v>
      </c>
      <c r="MY75" s="190" t="str">
        <f t="shared" si="115"/>
        <v>--</v>
      </c>
      <c r="MZ75" s="190" t="str">
        <f t="shared" si="115"/>
        <v>--</v>
      </c>
      <c r="NA75" s="190" t="str">
        <f t="shared" si="115"/>
        <v>--</v>
      </c>
      <c r="NB75" s="190" t="str">
        <f t="shared" si="115"/>
        <v>--</v>
      </c>
      <c r="NC75" s="190" t="str">
        <f t="shared" ref="NC75:NJ84" si="116">"--"</f>
        <v>--</v>
      </c>
      <c r="ND75" s="190" t="str">
        <f t="shared" si="116"/>
        <v>--</v>
      </c>
      <c r="NE75" s="190" t="str">
        <f t="shared" si="116"/>
        <v>--</v>
      </c>
      <c r="NF75" s="190" t="str">
        <f t="shared" si="116"/>
        <v>--</v>
      </c>
      <c r="NG75" s="190" t="str">
        <f t="shared" si="116"/>
        <v>--</v>
      </c>
      <c r="NH75" s="190" t="str">
        <f t="shared" si="116"/>
        <v>--</v>
      </c>
      <c r="NI75" s="190" t="str">
        <f t="shared" si="116"/>
        <v>--</v>
      </c>
      <c r="NJ75" s="190" t="str">
        <f t="shared" si="116"/>
        <v>--</v>
      </c>
      <c r="NL75" s="378" t="str">
        <f t="shared" si="92"/>
        <v>--</v>
      </c>
      <c r="NM75" s="381">
        <v>1.4592933947772679</v>
      </c>
      <c r="NN75" s="381">
        <v>2.5231286795626584</v>
      </c>
      <c r="NO75" s="381">
        <v>5.9637912673056457</v>
      </c>
      <c r="NP75" s="378" t="str">
        <f t="shared" si="93"/>
        <v>--</v>
      </c>
      <c r="NQ75" s="381">
        <v>0.38022813688212925</v>
      </c>
      <c r="NR75" s="378" t="str">
        <f t="shared" si="94"/>
        <v>--</v>
      </c>
      <c r="NS75" s="381">
        <v>6.501831501831508</v>
      </c>
      <c r="NT75" s="378" t="str">
        <f t="shared" si="95"/>
        <v>--</v>
      </c>
      <c r="NU75" s="381">
        <v>20.174165457184348</v>
      </c>
      <c r="NV75" s="378" t="str">
        <f t="shared" si="96"/>
        <v>--</v>
      </c>
      <c r="NW75" s="381">
        <v>0.64568200161420497</v>
      </c>
      <c r="NX75" s="378" t="str">
        <f t="shared" si="97"/>
        <v>--</v>
      </c>
      <c r="NY75" s="381">
        <v>5.0556983718937438</v>
      </c>
      <c r="NZ75" s="378" t="str">
        <f t="shared" si="98"/>
        <v>--</v>
      </c>
      <c r="OA75" s="381">
        <v>19.607843137254907</v>
      </c>
      <c r="OB75" s="378" t="str">
        <f t="shared" si="99"/>
        <v>--</v>
      </c>
      <c r="OC75" s="378" t="str">
        <f t="shared" si="99"/>
        <v>--</v>
      </c>
      <c r="OD75" s="381">
        <v>1.8010963194988239</v>
      </c>
      <c r="OE75" s="381">
        <v>6.0100166944908251</v>
      </c>
      <c r="OF75" s="381">
        <v>11.843361986628487</v>
      </c>
      <c r="OG75" s="378" t="str">
        <f t="shared" si="100"/>
        <v>--</v>
      </c>
      <c r="OH75" s="378" t="str">
        <f t="shared" si="100"/>
        <v>--</v>
      </c>
      <c r="OI75" s="378" t="str">
        <f t="shared" si="100"/>
        <v>--</v>
      </c>
      <c r="OJ75" s="381">
        <v>1.6116653875671523</v>
      </c>
      <c r="OK75" s="381">
        <v>2.8513238289205693</v>
      </c>
      <c r="OL75" s="381">
        <v>10.42553191489362</v>
      </c>
      <c r="OM75" s="378" t="str">
        <f t="shared" si="101"/>
        <v>--</v>
      </c>
      <c r="ON75" s="378" t="str">
        <f t="shared" si="101"/>
        <v>--</v>
      </c>
      <c r="OO75" s="378" t="str">
        <f t="shared" si="101"/>
        <v>--</v>
      </c>
      <c r="OP75" s="381">
        <v>0.92095165003837243</v>
      </c>
      <c r="OQ75" s="381">
        <v>1.0084033613445373</v>
      </c>
      <c r="OR75" s="381">
        <v>2.9882604055496285</v>
      </c>
      <c r="OS75" s="378" t="str">
        <f t="shared" si="102"/>
        <v>--</v>
      </c>
      <c r="OT75" s="378" t="str">
        <f t="shared" si="102"/>
        <v>--</v>
      </c>
      <c r="OU75" s="381">
        <v>0.53970701619121109</v>
      </c>
      <c r="OV75" s="381">
        <v>1.5164279696714387</v>
      </c>
      <c r="OW75" s="381">
        <v>2.2532188841201699</v>
      </c>
      <c r="OX75" s="378" t="str">
        <f t="shared" si="103"/>
        <v>--</v>
      </c>
      <c r="OY75" s="381">
        <v>10.199386503067489</v>
      </c>
      <c r="OZ75" s="381">
        <v>17.311608961303445</v>
      </c>
      <c r="PA75" s="381">
        <v>26.276595744680851</v>
      </c>
      <c r="PB75" s="378" t="str">
        <f t="shared" si="104"/>
        <v>--</v>
      </c>
      <c r="PC75" s="381">
        <v>11.846153846153834</v>
      </c>
      <c r="PD75" s="381">
        <v>18.927973199330005</v>
      </c>
      <c r="PE75" s="381">
        <v>30.286928799149869</v>
      </c>
      <c r="PF75" s="378" t="str">
        <f t="shared" si="105"/>
        <v>--</v>
      </c>
      <c r="PG75" s="381">
        <v>4.2121684867394595</v>
      </c>
      <c r="PH75" s="381">
        <v>10.48109965635739</v>
      </c>
      <c r="PI75" s="381">
        <v>22.354211663066973</v>
      </c>
      <c r="PJ75" s="378" t="str">
        <f t="shared" si="106"/>
        <v>--</v>
      </c>
      <c r="PK75" s="381">
        <v>3.6126056879323611</v>
      </c>
      <c r="PL75" s="381">
        <v>8.544839255499145</v>
      </c>
      <c r="PM75" s="381">
        <v>16.684378320935195</v>
      </c>
      <c r="PN75" s="378" t="str">
        <f t="shared" si="107"/>
        <v>--</v>
      </c>
      <c r="PO75" s="381">
        <v>2.3255813953488365</v>
      </c>
      <c r="PP75" s="381">
        <v>0.93776641091218971</v>
      </c>
      <c r="PQ75" s="381">
        <v>1.1802575107296154</v>
      </c>
      <c r="PR75" s="378" t="str">
        <f t="shared" si="108"/>
        <v>--</v>
      </c>
      <c r="PS75" s="381">
        <v>1.0835913312693497</v>
      </c>
      <c r="PT75" s="381">
        <v>1.7964071856287451</v>
      </c>
      <c r="PU75" s="381">
        <v>2.9063509149623292</v>
      </c>
      <c r="PV75" s="378" t="str">
        <f t="shared" si="109"/>
        <v>--</v>
      </c>
      <c r="PW75" s="381">
        <v>0.77459333849729028</v>
      </c>
      <c r="PX75" s="381">
        <v>1.1111111111111127</v>
      </c>
      <c r="PY75" s="381">
        <v>2.1528525296017209</v>
      </c>
      <c r="PZ75" s="378" t="str">
        <f t="shared" si="110"/>
        <v>--</v>
      </c>
      <c r="QA75" s="381">
        <v>0.46511627906976788</v>
      </c>
      <c r="QB75" s="381">
        <v>0.59829059829059839</v>
      </c>
      <c r="QC75" s="381">
        <v>2.0408163265306118</v>
      </c>
      <c r="QD75" s="378" t="str">
        <f t="shared" si="111"/>
        <v>--</v>
      </c>
      <c r="QE75" s="381">
        <v>0.38819875776397522</v>
      </c>
      <c r="QF75" s="381">
        <v>0.34305317324185258</v>
      </c>
      <c r="QG75" s="381">
        <v>0.64794816414686873</v>
      </c>
      <c r="QH75" s="378" t="str">
        <f t="shared" si="112"/>
        <v>--</v>
      </c>
      <c r="QI75" s="381">
        <v>0.15491866769945781</v>
      </c>
      <c r="QJ75" s="381">
        <v>0.34158838599487623</v>
      </c>
      <c r="QK75" s="381">
        <v>0.96774193548387011</v>
      </c>
    </row>
    <row r="76" spans="1:453" ht="21" customHeight="1" x14ac:dyDescent="0.25">
      <c r="A76" s="114">
        <v>72</v>
      </c>
      <c r="B76" s="93" t="s">
        <v>72</v>
      </c>
      <c r="C76" s="189">
        <v>1.2422360248447204</v>
      </c>
      <c r="D76" s="189">
        <v>31.93717277486909</v>
      </c>
      <c r="E76" s="189">
        <v>44.44444444444445</v>
      </c>
      <c r="F76" s="189">
        <v>2.3668639053254448</v>
      </c>
      <c r="G76" s="189">
        <v>19.209039548022609</v>
      </c>
      <c r="H76" s="189">
        <v>35.036496350364963</v>
      </c>
      <c r="I76" s="189">
        <v>2.758620689655173</v>
      </c>
      <c r="J76" s="189">
        <v>18.181818181818183</v>
      </c>
      <c r="K76" s="189">
        <v>38.297872340425535</v>
      </c>
      <c r="L76" s="189">
        <v>2.8037383177570105</v>
      </c>
      <c r="M76" s="190">
        <v>9.8039215686274535</v>
      </c>
      <c r="N76" s="190">
        <v>17.829457364341096</v>
      </c>
      <c r="O76" s="190">
        <v>2.521008403361344</v>
      </c>
      <c r="P76" s="190">
        <v>13.008130081300813</v>
      </c>
      <c r="Q76" s="190">
        <v>15.044247787610624</v>
      </c>
      <c r="R76" s="190" t="s">
        <v>286</v>
      </c>
      <c r="S76" s="190" t="s">
        <v>286</v>
      </c>
      <c r="T76" s="190" t="s">
        <v>286</v>
      </c>
      <c r="U76" s="190">
        <v>1.7857142857142858</v>
      </c>
      <c r="V76" s="190">
        <v>18.750000000000004</v>
      </c>
      <c r="W76" s="190">
        <v>36.231884057971008</v>
      </c>
      <c r="X76" s="190">
        <v>3.4246575342465753</v>
      </c>
      <c r="Y76" s="190">
        <v>18.279569892473127</v>
      </c>
      <c r="Z76" s="190">
        <v>39.00709219858156</v>
      </c>
      <c r="AA76" s="190">
        <v>2.8037383177570105</v>
      </c>
      <c r="AB76" s="132">
        <v>11.038961038961038</v>
      </c>
      <c r="AC76" s="132">
        <v>20.454545454545453</v>
      </c>
      <c r="AD76" s="132">
        <v>2.4793388429752068</v>
      </c>
      <c r="AE76" s="132">
        <v>13.60000000000001</v>
      </c>
      <c r="AF76" s="190">
        <v>18.421052631578952</v>
      </c>
      <c r="AG76" s="189">
        <v>0</v>
      </c>
      <c r="AH76" s="189">
        <v>6.8062827225130889</v>
      </c>
      <c r="AI76" s="191">
        <v>16.993464052287578</v>
      </c>
      <c r="AJ76" s="191">
        <v>0.59171597633136108</v>
      </c>
      <c r="AK76" s="190">
        <v>5.6497175141242941</v>
      </c>
      <c r="AL76" s="190">
        <v>15.328467153284674</v>
      </c>
      <c r="AM76" s="190">
        <v>0</v>
      </c>
      <c r="AN76" s="190">
        <v>5.8823529411764728</v>
      </c>
      <c r="AO76" s="190">
        <v>14.184397163120567</v>
      </c>
      <c r="AP76" s="190">
        <v>0</v>
      </c>
      <c r="AQ76" s="190">
        <v>0.65359477124183007</v>
      </c>
      <c r="AR76" s="190">
        <v>2.3255813953488378</v>
      </c>
      <c r="AS76" s="190">
        <v>0.84033613445378141</v>
      </c>
      <c r="AT76" s="190">
        <v>1.6260162601626014</v>
      </c>
      <c r="AU76" s="190">
        <v>0</v>
      </c>
      <c r="AV76" s="190" t="s">
        <v>286</v>
      </c>
      <c r="AW76" s="190" t="s">
        <v>286</v>
      </c>
      <c r="AX76" s="132" t="s">
        <v>286</v>
      </c>
      <c r="AY76" s="132" t="s">
        <v>286</v>
      </c>
      <c r="AZ76" s="132" t="s">
        <v>286</v>
      </c>
      <c r="BA76" s="132" t="s">
        <v>286</v>
      </c>
      <c r="BB76" s="190" t="s">
        <v>286</v>
      </c>
      <c r="BC76" s="132" t="s">
        <v>286</v>
      </c>
      <c r="BD76" s="132" t="s">
        <v>286</v>
      </c>
      <c r="BE76" s="132">
        <v>1.8691588785046722</v>
      </c>
      <c r="BF76" s="132">
        <v>1.948051948051948</v>
      </c>
      <c r="BG76" s="190">
        <v>9.0225563909774458</v>
      </c>
      <c r="BH76" s="132">
        <v>2.5210084033613445</v>
      </c>
      <c r="BI76" s="132">
        <v>11.999999999999996</v>
      </c>
      <c r="BJ76" s="132">
        <v>17.543859649122805</v>
      </c>
      <c r="BK76" s="132">
        <v>1.2738853503184713</v>
      </c>
      <c r="BL76" s="190">
        <v>15.675675675675665</v>
      </c>
      <c r="BM76" s="132">
        <v>24.503311258278138</v>
      </c>
      <c r="BN76" s="192">
        <v>0.61349693251533743</v>
      </c>
      <c r="BO76" s="192">
        <v>16.666666666666671</v>
      </c>
      <c r="BP76" s="192">
        <v>26.865671641791042</v>
      </c>
      <c r="BQ76" s="190">
        <v>2.1739130434782608</v>
      </c>
      <c r="BR76" s="132">
        <v>13.114754098360656</v>
      </c>
      <c r="BS76" s="132">
        <v>24.087591240875902</v>
      </c>
      <c r="BT76" s="132">
        <v>1.9047619047619042</v>
      </c>
      <c r="BU76" s="190">
        <v>6.6225165562913926</v>
      </c>
      <c r="BV76" s="132">
        <v>11.71875</v>
      </c>
      <c r="BW76" s="132">
        <v>3.305785123966944</v>
      </c>
      <c r="BX76" s="132">
        <v>12.195121951219514</v>
      </c>
      <c r="BY76" s="190">
        <v>17.117117117117118</v>
      </c>
      <c r="BZ76" s="132">
        <v>0</v>
      </c>
      <c r="CA76" s="132">
        <v>8.1081081081081088</v>
      </c>
      <c r="CB76" s="132">
        <v>11.920529801324513</v>
      </c>
      <c r="CC76" s="190">
        <v>0.61349693251533743</v>
      </c>
      <c r="CD76" s="132">
        <v>9.1954022988505777</v>
      </c>
      <c r="CE76" s="132">
        <v>13.432835820895528</v>
      </c>
      <c r="CF76" s="132">
        <v>1.4492753623188406</v>
      </c>
      <c r="CG76" s="190">
        <v>8.74316939890711</v>
      </c>
      <c r="CH76" s="132">
        <v>16.788321167883211</v>
      </c>
      <c r="CI76" s="132">
        <v>0.95238095238095211</v>
      </c>
      <c r="CJ76" s="132">
        <v>3.9735099337748343</v>
      </c>
      <c r="CK76" s="132">
        <v>7.0312500000000044</v>
      </c>
      <c r="CL76" s="132">
        <v>2.4793388429752068</v>
      </c>
      <c r="CM76" s="132">
        <v>4.9180327868852487</v>
      </c>
      <c r="CN76" s="132">
        <v>12.612612612612615</v>
      </c>
      <c r="CO76" s="132">
        <v>5.7324840764331215</v>
      </c>
      <c r="CP76" s="190">
        <v>5.8823529411764737</v>
      </c>
      <c r="CQ76" s="132">
        <v>2.0270270270270281</v>
      </c>
      <c r="CR76" s="132">
        <v>6.1349693251533761</v>
      </c>
      <c r="CS76" s="192">
        <v>5.1724137931034475</v>
      </c>
      <c r="CT76" s="192">
        <v>6.666666666666667</v>
      </c>
      <c r="CU76" s="190">
        <v>5.147058823529413</v>
      </c>
      <c r="CV76" s="132">
        <v>7.1038251366120218</v>
      </c>
      <c r="CW76" s="132">
        <v>6.5217391304347814</v>
      </c>
      <c r="CX76" s="192">
        <v>1.8691588785046727</v>
      </c>
      <c r="CY76" s="192">
        <v>5.4421768707483009</v>
      </c>
      <c r="CZ76" s="190">
        <v>2.3622047244094486</v>
      </c>
      <c r="DA76" s="132">
        <v>5.0847457627118642</v>
      </c>
      <c r="DB76" s="132">
        <v>3.361344537815127</v>
      </c>
      <c r="DC76" s="192">
        <v>2.7777777777777786</v>
      </c>
      <c r="DD76" s="192" t="s">
        <v>286</v>
      </c>
      <c r="DE76" s="190">
        <v>3.2085561497326216</v>
      </c>
      <c r="DF76" s="132">
        <v>4.0540540540540544</v>
      </c>
      <c r="DG76" s="132" t="s">
        <v>286</v>
      </c>
      <c r="DH76" s="192">
        <v>4.0229885057471293</v>
      </c>
      <c r="DI76" s="192">
        <v>11.111111111111114</v>
      </c>
      <c r="DJ76" s="190" t="s">
        <v>286</v>
      </c>
      <c r="DK76" s="132">
        <v>3.8251366120218591</v>
      </c>
      <c r="DL76" s="132">
        <v>3.5971223021582732</v>
      </c>
      <c r="DM76" s="132" t="s">
        <v>286</v>
      </c>
      <c r="DN76" s="132">
        <v>1.3793103448275863</v>
      </c>
      <c r="DO76" s="190">
        <v>2.3622047244094486</v>
      </c>
      <c r="DP76" s="132" t="s">
        <v>286</v>
      </c>
      <c r="DQ76" s="132">
        <v>0.83333333333333326</v>
      </c>
      <c r="DR76" s="132">
        <v>1.8518518518518512</v>
      </c>
      <c r="DS76" s="132" t="s">
        <v>286</v>
      </c>
      <c r="DT76" s="190" t="s">
        <v>286</v>
      </c>
      <c r="DU76" s="194" t="s">
        <v>286</v>
      </c>
      <c r="DV76" s="194" t="s">
        <v>286</v>
      </c>
      <c r="DW76" s="192">
        <v>1.1494252873563222</v>
      </c>
      <c r="DX76" s="194">
        <v>11.194029850746265</v>
      </c>
      <c r="DY76" s="190" t="s">
        <v>286</v>
      </c>
      <c r="DZ76" s="190">
        <v>2.7472527472527473</v>
      </c>
      <c r="EA76" s="190">
        <v>3.6231884057971029</v>
      </c>
      <c r="EB76" s="190" t="s">
        <v>286</v>
      </c>
      <c r="EC76" s="190">
        <v>1.3986013986013985</v>
      </c>
      <c r="ED76" s="190">
        <v>1.5748031496062995</v>
      </c>
      <c r="EE76" s="190" t="s">
        <v>286</v>
      </c>
      <c r="EF76" s="190">
        <v>0</v>
      </c>
      <c r="EG76" s="190">
        <v>0.9259259259259256</v>
      </c>
      <c r="EH76" s="190" t="s">
        <v>286</v>
      </c>
      <c r="EI76" s="190">
        <v>5.3475935828877015</v>
      </c>
      <c r="EJ76" s="190">
        <v>4.0540540540540544</v>
      </c>
      <c r="EK76" s="190" t="s">
        <v>286</v>
      </c>
      <c r="EL76" s="132">
        <v>4.5977011494252942</v>
      </c>
      <c r="EM76" s="132">
        <v>9.7014925373134364</v>
      </c>
      <c r="EN76" s="132" t="s">
        <v>286</v>
      </c>
      <c r="EO76" s="132">
        <v>4.9723756906077368</v>
      </c>
      <c r="EP76" s="190">
        <v>9.4202898550724647</v>
      </c>
      <c r="EQ76" s="132" t="s">
        <v>286</v>
      </c>
      <c r="ER76" s="132">
        <v>2.0833333333333335</v>
      </c>
      <c r="ES76" s="132">
        <v>2.3809523809523809</v>
      </c>
      <c r="ET76" s="132" t="s">
        <v>286</v>
      </c>
      <c r="EU76" s="190">
        <v>2.5000000000000013</v>
      </c>
      <c r="EV76" s="132">
        <v>3.7037037037037033</v>
      </c>
      <c r="EW76" s="132" t="s">
        <v>286</v>
      </c>
      <c r="EX76" s="132">
        <v>4.812834224598932</v>
      </c>
      <c r="EY76" s="132">
        <v>1.3422818791946312</v>
      </c>
      <c r="EZ76" s="190" t="s">
        <v>286</v>
      </c>
      <c r="FA76" s="132">
        <v>1.7241379310344831</v>
      </c>
      <c r="FB76" s="132">
        <v>3.7037037037037037</v>
      </c>
      <c r="FC76" s="132" t="s">
        <v>286</v>
      </c>
      <c r="FD76" s="132">
        <v>4.3956043956043951</v>
      </c>
      <c r="FE76" s="190">
        <v>0.72463768115942018</v>
      </c>
      <c r="FF76" s="132" t="s">
        <v>286</v>
      </c>
      <c r="FG76" s="132">
        <v>0.68965517241379326</v>
      </c>
      <c r="FH76" s="132">
        <v>0.79365079365079383</v>
      </c>
      <c r="FI76" s="132" t="s">
        <v>286</v>
      </c>
      <c r="FJ76" s="190">
        <v>0.84033613445378141</v>
      </c>
      <c r="FK76" s="132">
        <v>1.8518518518518512</v>
      </c>
      <c r="FL76" s="132" t="s">
        <v>286</v>
      </c>
      <c r="FM76" s="132" t="s">
        <v>286</v>
      </c>
      <c r="FN76" s="132" t="s">
        <v>286</v>
      </c>
      <c r="FO76" s="190" t="s">
        <v>286</v>
      </c>
      <c r="FP76" s="132">
        <v>3.4482758620689662</v>
      </c>
      <c r="FQ76" s="132">
        <v>11.194029850746276</v>
      </c>
      <c r="FR76" s="132" t="s">
        <v>286</v>
      </c>
      <c r="FS76" s="132">
        <v>6.0439560439560482</v>
      </c>
      <c r="FT76" s="190">
        <v>10.869565217391306</v>
      </c>
      <c r="FU76" s="132" t="s">
        <v>286</v>
      </c>
      <c r="FV76" s="132">
        <v>2.0833333333333335</v>
      </c>
      <c r="FW76" s="132">
        <v>0.79365079365079383</v>
      </c>
      <c r="FX76" s="132" t="s">
        <v>286</v>
      </c>
      <c r="FY76" s="190">
        <v>0.83333333333333326</v>
      </c>
      <c r="FZ76" s="132">
        <v>0.9259259259259256</v>
      </c>
      <c r="GA76" s="132" t="s">
        <v>286</v>
      </c>
      <c r="GB76" s="132" t="s">
        <v>286</v>
      </c>
      <c r="GC76" s="132" t="s">
        <v>286</v>
      </c>
      <c r="GD76" s="190" t="s">
        <v>286</v>
      </c>
      <c r="GE76" s="132" t="s">
        <v>286</v>
      </c>
      <c r="GF76" s="132" t="s">
        <v>286</v>
      </c>
      <c r="GG76" s="132" t="s">
        <v>286</v>
      </c>
      <c r="GH76" s="132" t="s">
        <v>286</v>
      </c>
      <c r="GI76" s="190" t="s">
        <v>286</v>
      </c>
      <c r="GJ76" s="132" t="s">
        <v>286</v>
      </c>
      <c r="GK76" s="132">
        <v>3.4722222222222223</v>
      </c>
      <c r="GL76" s="132">
        <v>2.4</v>
      </c>
      <c r="GM76" s="197" t="s">
        <v>286</v>
      </c>
      <c r="GN76" s="190">
        <v>1.6806722689075628</v>
      </c>
      <c r="GO76" s="132">
        <v>1.8518518518518512</v>
      </c>
      <c r="GP76" s="132" t="s">
        <v>286</v>
      </c>
      <c r="GQ76" s="132" t="s">
        <v>286</v>
      </c>
      <c r="GR76" s="132" t="s">
        <v>286</v>
      </c>
      <c r="GS76" s="190" t="s">
        <v>286</v>
      </c>
      <c r="GT76" s="132" t="s">
        <v>286</v>
      </c>
      <c r="GU76" s="132" t="s">
        <v>286</v>
      </c>
      <c r="GV76" s="132" t="s">
        <v>286</v>
      </c>
      <c r="GW76" s="132" t="s">
        <v>286</v>
      </c>
      <c r="GX76" s="190" t="s">
        <v>286</v>
      </c>
      <c r="GY76" s="190" t="s">
        <v>286</v>
      </c>
      <c r="GZ76" s="190">
        <v>4.1379310344827598</v>
      </c>
      <c r="HA76" s="190">
        <v>3.2000000000000006</v>
      </c>
      <c r="HB76" s="190" t="s">
        <v>286</v>
      </c>
      <c r="HC76" s="190">
        <v>1.6806722689075633</v>
      </c>
      <c r="HD76" s="190">
        <v>2.7777777777777777</v>
      </c>
      <c r="HE76" s="190" t="s">
        <v>286</v>
      </c>
      <c r="HF76" s="190" t="s">
        <v>286</v>
      </c>
      <c r="HG76" s="190" t="s">
        <v>286</v>
      </c>
      <c r="HH76" s="190" t="s">
        <v>286</v>
      </c>
      <c r="HI76" s="190" t="s">
        <v>286</v>
      </c>
      <c r="HJ76" s="190" t="s">
        <v>286</v>
      </c>
      <c r="HK76" s="190" t="s">
        <v>286</v>
      </c>
      <c r="HL76" s="132" t="s">
        <v>286</v>
      </c>
      <c r="HM76" s="132" t="s">
        <v>286</v>
      </c>
      <c r="HN76" s="132" t="s">
        <v>286</v>
      </c>
      <c r="HO76" s="132">
        <v>1.3793103448275863</v>
      </c>
      <c r="HP76" s="190">
        <v>3.2000000000000006</v>
      </c>
      <c r="HQ76" s="132" t="s">
        <v>286</v>
      </c>
      <c r="HR76" s="132">
        <v>2.5</v>
      </c>
      <c r="HS76" s="132">
        <v>1.8518518518518512</v>
      </c>
      <c r="HT76" s="196" t="s">
        <v>286</v>
      </c>
      <c r="HU76" s="190">
        <v>1.6042780748663106</v>
      </c>
      <c r="HV76" s="192">
        <v>1.3513513513513515</v>
      </c>
      <c r="HW76" s="192" t="s">
        <v>286</v>
      </c>
      <c r="HX76" s="192">
        <v>2.3121387283237005</v>
      </c>
      <c r="HY76" s="192">
        <v>5.1851851851851842</v>
      </c>
      <c r="HZ76" s="192" t="s">
        <v>286</v>
      </c>
      <c r="IA76" s="192">
        <v>3.2967032967032956</v>
      </c>
      <c r="IB76" s="192">
        <v>3.6231884057971011</v>
      </c>
      <c r="IC76" s="192" t="s">
        <v>286</v>
      </c>
      <c r="ID76" s="192">
        <v>0.68965517241379315</v>
      </c>
      <c r="IE76" s="192">
        <v>3.2000000000000006</v>
      </c>
      <c r="IF76" s="192" t="s">
        <v>286</v>
      </c>
      <c r="IG76" s="192">
        <v>2.5000000000000004</v>
      </c>
      <c r="IH76" s="192">
        <v>1.8518518518518512</v>
      </c>
      <c r="II76" s="192">
        <v>1.2738853503184713</v>
      </c>
      <c r="IJ76" s="192">
        <v>5.3475935828877015</v>
      </c>
      <c r="IK76" s="192">
        <v>6.7567567567567597</v>
      </c>
      <c r="IL76" s="192">
        <v>2.4539877300613502</v>
      </c>
      <c r="IM76" s="192">
        <v>5.142857142857145</v>
      </c>
      <c r="IN76" s="192">
        <v>11.940298507462691</v>
      </c>
      <c r="IO76" s="192">
        <v>1.4598540145985401</v>
      </c>
      <c r="IP76" s="192">
        <v>4.945054945054947</v>
      </c>
      <c r="IQ76" s="192">
        <v>9.4202898550724701</v>
      </c>
      <c r="IR76" s="192">
        <v>0.9259259259259256</v>
      </c>
      <c r="IS76" s="192" t="s">
        <v>286</v>
      </c>
      <c r="IT76" s="192" t="s">
        <v>286</v>
      </c>
      <c r="IU76" s="192">
        <v>1.6949152542372878</v>
      </c>
      <c r="IV76" s="192" t="s">
        <v>286</v>
      </c>
      <c r="IW76" s="192" t="s">
        <v>286</v>
      </c>
      <c r="IX76" s="192" t="str">
        <f t="shared" si="113"/>
        <v>--</v>
      </c>
      <c r="IY76" s="192" t="str">
        <f t="shared" si="113"/>
        <v>--</v>
      </c>
      <c r="IZ76" s="192" t="str">
        <f t="shared" si="113"/>
        <v>--</v>
      </c>
      <c r="JA76" s="192" t="str">
        <f t="shared" si="113"/>
        <v>--</v>
      </c>
      <c r="JB76" s="192" t="str">
        <f t="shared" si="113"/>
        <v>--</v>
      </c>
      <c r="JC76" s="243">
        <v>4.6296296296296298</v>
      </c>
      <c r="JD76" s="243">
        <v>14.3939393939394</v>
      </c>
      <c r="JE76" s="243">
        <v>17.475728155339802</v>
      </c>
      <c r="JF76" s="243">
        <v>7.8125</v>
      </c>
      <c r="JG76" s="243">
        <v>8.3333333333333304</v>
      </c>
      <c r="JH76" s="243">
        <v>20.3883495145631</v>
      </c>
      <c r="JI76" s="243">
        <v>3.7735849056603801</v>
      </c>
      <c r="JJ76" s="243">
        <v>9.1603053435114496</v>
      </c>
      <c r="JK76" s="243">
        <v>12.621359223301001</v>
      </c>
      <c r="JL76" s="243">
        <v>3.90625</v>
      </c>
      <c r="JM76" s="243">
        <v>10.185185185185199</v>
      </c>
      <c r="JN76" s="243">
        <v>7.7669902912621396</v>
      </c>
      <c r="JO76" s="219">
        <v>13.0841121495327</v>
      </c>
      <c r="JP76" s="219">
        <v>16</v>
      </c>
      <c r="JQ76" s="219">
        <v>24.509803921568601</v>
      </c>
      <c r="JR76" s="219">
        <v>10.15625</v>
      </c>
      <c r="JS76" s="219">
        <v>12.621359223301001</v>
      </c>
      <c r="JT76" s="219">
        <v>30.3921568627451</v>
      </c>
      <c r="JU76" s="219">
        <v>11.320754716981099</v>
      </c>
      <c r="JV76" s="219">
        <v>11.2</v>
      </c>
      <c r="JW76" s="219">
        <v>13.5922330097087</v>
      </c>
      <c r="JX76" s="219">
        <v>9.3750000000000107</v>
      </c>
      <c r="JY76" s="219">
        <v>12.380952380952399</v>
      </c>
      <c r="JZ76" s="219">
        <v>20.588235294117698</v>
      </c>
      <c r="KA76" s="219">
        <v>0</v>
      </c>
      <c r="KB76" s="219">
        <v>2.52100840336134</v>
      </c>
      <c r="KC76" s="219">
        <v>0</v>
      </c>
      <c r="KD76" s="223">
        <v>0.78740157480314898</v>
      </c>
      <c r="KE76" s="219">
        <v>1.9607843137254899</v>
      </c>
      <c r="KF76" s="219">
        <v>1.9607843137254899</v>
      </c>
      <c r="KG76" s="219">
        <v>0</v>
      </c>
      <c r="KH76" s="223">
        <v>0.84033613445378197</v>
      </c>
      <c r="KI76" s="219">
        <v>0</v>
      </c>
      <c r="KJ76" s="223">
        <v>0.78740157480314898</v>
      </c>
      <c r="KK76" s="219">
        <v>1.9607843137254899</v>
      </c>
      <c r="KL76" s="219">
        <v>1.9607843137254899</v>
      </c>
      <c r="KM76" s="219">
        <v>0</v>
      </c>
      <c r="KN76" s="219">
        <v>1.6806722689075599</v>
      </c>
      <c r="KO76" s="219">
        <v>0</v>
      </c>
      <c r="KP76" s="219">
        <v>1.5748031496063</v>
      </c>
      <c r="KQ76" s="223">
        <v>0.98039215686274495</v>
      </c>
      <c r="KR76" s="219">
        <v>1.9607843137254899</v>
      </c>
      <c r="KS76" s="219">
        <v>0</v>
      </c>
      <c r="KT76" s="219">
        <v>1.6806722689075599</v>
      </c>
      <c r="KU76" s="219">
        <v>0</v>
      </c>
      <c r="KV76" s="219">
        <v>2.36220472440945</v>
      </c>
      <c r="KW76" s="219">
        <v>4.9019607843137303</v>
      </c>
      <c r="KX76" s="219">
        <v>2.9411764705882399</v>
      </c>
      <c r="KY76" s="219">
        <v>0</v>
      </c>
      <c r="KZ76" s="219">
        <v>1.6806722689075599</v>
      </c>
      <c r="LA76" s="219">
        <v>0</v>
      </c>
      <c r="LB76" s="223">
        <v>0.78740157480314898</v>
      </c>
      <c r="LC76" s="219">
        <v>5.6603773584905701</v>
      </c>
      <c r="LD76" s="219">
        <v>0</v>
      </c>
      <c r="LE76" s="219">
        <v>0</v>
      </c>
      <c r="LF76" s="223">
        <v>0.84033613445378197</v>
      </c>
      <c r="LG76" s="219">
        <v>0</v>
      </c>
      <c r="LH76" s="223">
        <v>0.78740157480314998</v>
      </c>
      <c r="LI76" s="219">
        <v>4.7169811320754702</v>
      </c>
      <c r="LJ76" s="223">
        <v>0.99009900990098998</v>
      </c>
      <c r="LK76" s="219">
        <v>0</v>
      </c>
      <c r="LL76" s="219">
        <v>1.6806722689075599</v>
      </c>
      <c r="LM76" s="219">
        <v>0</v>
      </c>
      <c r="LN76" s="219">
        <v>0</v>
      </c>
      <c r="LO76" s="219">
        <v>1.92307692307692</v>
      </c>
      <c r="LP76" s="219">
        <v>0</v>
      </c>
      <c r="LQ76" s="219">
        <v>0</v>
      </c>
      <c r="LR76" s="219">
        <v>2.52100840336134</v>
      </c>
      <c r="LS76" s="219">
        <v>1.9047619047619</v>
      </c>
      <c r="LT76" s="219">
        <v>1.5625</v>
      </c>
      <c r="LU76" s="223">
        <v>0.96153846153846101</v>
      </c>
      <c r="LV76" s="219">
        <v>2.9411764705882302</v>
      </c>
      <c r="LW76" s="219">
        <v>0</v>
      </c>
      <c r="LX76" s="219">
        <v>2.52100840336134</v>
      </c>
      <c r="LY76" s="223">
        <v>0.952380952380952</v>
      </c>
      <c r="LZ76" s="219">
        <v>3.90625</v>
      </c>
      <c r="MA76" s="219">
        <v>4.8076923076923102</v>
      </c>
      <c r="MB76" s="219">
        <v>6.8627450980392197</v>
      </c>
      <c r="MC76" s="219">
        <v>0</v>
      </c>
      <c r="MD76" s="219">
        <v>1.6806722689075599</v>
      </c>
      <c r="ME76" s="223">
        <v>0.952380952380952</v>
      </c>
      <c r="MF76" s="223">
        <v>0.78125</v>
      </c>
      <c r="MG76" s="219">
        <v>2.8846153846153801</v>
      </c>
      <c r="MH76" s="219">
        <v>2.9411764705882399</v>
      </c>
      <c r="MI76" s="190" t="str">
        <f t="shared" si="114"/>
        <v>--</v>
      </c>
      <c r="MJ76" s="190" t="str">
        <f t="shared" si="114"/>
        <v>--</v>
      </c>
      <c r="MK76" s="190" t="str">
        <f t="shared" si="114"/>
        <v>--</v>
      </c>
      <c r="ML76" s="190" t="str">
        <f t="shared" si="114"/>
        <v>--</v>
      </c>
      <c r="MM76" s="190" t="str">
        <f t="shared" si="114"/>
        <v>--</v>
      </c>
      <c r="MN76" s="190" t="str">
        <f t="shared" si="114"/>
        <v>--</v>
      </c>
      <c r="MO76" s="190" t="str">
        <f t="shared" si="114"/>
        <v>--</v>
      </c>
      <c r="MP76" s="190" t="str">
        <f t="shared" si="114"/>
        <v>--</v>
      </c>
      <c r="MQ76" s="190" t="str">
        <f t="shared" si="114"/>
        <v>--</v>
      </c>
      <c r="MR76" s="190" t="str">
        <f t="shared" si="114"/>
        <v>--</v>
      </c>
      <c r="MS76" s="190" t="str">
        <f t="shared" si="115"/>
        <v>--</v>
      </c>
      <c r="MT76" s="190" t="str">
        <f t="shared" si="115"/>
        <v>--</v>
      </c>
      <c r="MU76" s="190" t="str">
        <f t="shared" si="115"/>
        <v>--</v>
      </c>
      <c r="MV76" s="190" t="str">
        <f t="shared" si="115"/>
        <v>--</v>
      </c>
      <c r="MW76" s="190" t="str">
        <f t="shared" si="115"/>
        <v>--</v>
      </c>
      <c r="MX76" s="190" t="str">
        <f t="shared" si="115"/>
        <v>--</v>
      </c>
      <c r="MY76" s="190" t="str">
        <f t="shared" si="115"/>
        <v>--</v>
      </c>
      <c r="MZ76" s="190" t="str">
        <f t="shared" si="115"/>
        <v>--</v>
      </c>
      <c r="NA76" s="190" t="str">
        <f t="shared" si="115"/>
        <v>--</v>
      </c>
      <c r="NB76" s="190" t="str">
        <f t="shared" si="115"/>
        <v>--</v>
      </c>
      <c r="NC76" s="190" t="str">
        <f t="shared" si="116"/>
        <v>--</v>
      </c>
      <c r="ND76" s="190" t="str">
        <f t="shared" si="116"/>
        <v>--</v>
      </c>
      <c r="NE76" s="190" t="str">
        <f t="shared" si="116"/>
        <v>--</v>
      </c>
      <c r="NF76" s="190" t="str">
        <f t="shared" si="116"/>
        <v>--</v>
      </c>
      <c r="NG76" s="190" t="str">
        <f t="shared" si="116"/>
        <v>--</v>
      </c>
      <c r="NH76" s="190" t="str">
        <f t="shared" si="116"/>
        <v>--</v>
      </c>
      <c r="NI76" s="190" t="str">
        <f t="shared" si="116"/>
        <v>--</v>
      </c>
      <c r="NJ76" s="190" t="str">
        <f t="shared" si="116"/>
        <v>--</v>
      </c>
      <c r="NL76" s="378" t="str">
        <f t="shared" si="92"/>
        <v>--</v>
      </c>
      <c r="NM76" s="381">
        <v>7.0796460176991154</v>
      </c>
      <c r="NN76" s="381">
        <v>6.1068702290076349</v>
      </c>
      <c r="NO76" s="381">
        <v>16.964285714285708</v>
      </c>
      <c r="NP76" s="378" t="str">
        <f t="shared" si="93"/>
        <v>--</v>
      </c>
      <c r="NQ76" s="381">
        <v>0.93457943925233611</v>
      </c>
      <c r="NR76" s="378" t="str">
        <f t="shared" si="94"/>
        <v>--</v>
      </c>
      <c r="NS76" s="381">
        <v>6.4935064935064943</v>
      </c>
      <c r="NT76" s="378" t="str">
        <f t="shared" si="95"/>
        <v>--</v>
      </c>
      <c r="NU76" s="381">
        <v>10.526315789473689</v>
      </c>
      <c r="NV76" s="378" t="str">
        <f t="shared" si="96"/>
        <v>--</v>
      </c>
      <c r="NW76" s="381">
        <v>0.84745762711864392</v>
      </c>
      <c r="NX76" s="378" t="str">
        <f t="shared" si="97"/>
        <v>--</v>
      </c>
      <c r="NY76" s="381">
        <v>7.1999999999999993</v>
      </c>
      <c r="NZ76" s="378" t="str">
        <f t="shared" si="98"/>
        <v>--</v>
      </c>
      <c r="OA76" s="381">
        <v>15.78947368421052</v>
      </c>
      <c r="OB76" s="378" t="str">
        <f t="shared" si="99"/>
        <v>--</v>
      </c>
      <c r="OC76" s="378" t="str">
        <f t="shared" si="99"/>
        <v>--</v>
      </c>
      <c r="OD76" s="381">
        <v>1.8518518518518512</v>
      </c>
      <c r="OE76" s="381">
        <v>7.6335877862595414</v>
      </c>
      <c r="OF76" s="381">
        <v>2.9126213592233015</v>
      </c>
      <c r="OG76" s="378" t="str">
        <f t="shared" si="100"/>
        <v>--</v>
      </c>
      <c r="OH76" s="378" t="str">
        <f t="shared" si="100"/>
        <v>--</v>
      </c>
      <c r="OI76" s="378" t="str">
        <f t="shared" si="100"/>
        <v>--</v>
      </c>
      <c r="OJ76" s="381">
        <v>3.90625</v>
      </c>
      <c r="OK76" s="381">
        <v>6.481481481481481</v>
      </c>
      <c r="OL76" s="381">
        <v>8.7378640776699044</v>
      </c>
      <c r="OM76" s="378" t="str">
        <f t="shared" si="101"/>
        <v>--</v>
      </c>
      <c r="ON76" s="378" t="str">
        <f t="shared" si="101"/>
        <v>--</v>
      </c>
      <c r="OO76" s="378" t="str">
        <f t="shared" si="101"/>
        <v>--</v>
      </c>
      <c r="OP76" s="381">
        <v>2.6548672566371692</v>
      </c>
      <c r="OQ76" s="381">
        <v>2.3076923076923075</v>
      </c>
      <c r="OR76" s="381">
        <v>8.108108108108107</v>
      </c>
      <c r="OS76" s="378" t="str">
        <f t="shared" si="102"/>
        <v>--</v>
      </c>
      <c r="OT76" s="378" t="str">
        <f t="shared" si="102"/>
        <v>--</v>
      </c>
      <c r="OU76" s="381">
        <v>7.0796460176991118</v>
      </c>
      <c r="OV76" s="381">
        <v>5.3435114503816816</v>
      </c>
      <c r="OW76" s="381">
        <v>4.4642857142857153</v>
      </c>
      <c r="OX76" s="378" t="str">
        <f t="shared" si="103"/>
        <v>--</v>
      </c>
      <c r="OY76" s="381">
        <v>18.750000000000004</v>
      </c>
      <c r="OZ76" s="381">
        <v>15.740740740740735</v>
      </c>
      <c r="PA76" s="381">
        <v>23.300970873786412</v>
      </c>
      <c r="PB76" s="378" t="str">
        <f t="shared" si="104"/>
        <v>--</v>
      </c>
      <c r="PC76" s="381">
        <v>19.469026548672566</v>
      </c>
      <c r="PD76" s="381">
        <v>25.384615384615397</v>
      </c>
      <c r="PE76" s="381">
        <v>31.249999999999993</v>
      </c>
      <c r="PF76" s="378" t="str">
        <f t="shared" si="105"/>
        <v>--</v>
      </c>
      <c r="PG76" s="381">
        <v>9.8214285714285676</v>
      </c>
      <c r="PH76" s="381">
        <v>13.281250000000004</v>
      </c>
      <c r="PI76" s="381">
        <v>23.214285714285712</v>
      </c>
      <c r="PJ76" s="378" t="str">
        <f t="shared" si="106"/>
        <v>--</v>
      </c>
      <c r="PK76" s="381">
        <v>4.4642857142857144</v>
      </c>
      <c r="PL76" s="381">
        <v>10.937500000000002</v>
      </c>
      <c r="PM76" s="381">
        <v>16.964285714285715</v>
      </c>
      <c r="PN76" s="378" t="str">
        <f t="shared" si="107"/>
        <v>--</v>
      </c>
      <c r="PO76" s="381">
        <v>5.607476635514022</v>
      </c>
      <c r="PP76" s="381">
        <v>3.937007874015749</v>
      </c>
      <c r="PQ76" s="381">
        <v>0.89285714285714268</v>
      </c>
      <c r="PR76" s="378" t="str">
        <f t="shared" si="108"/>
        <v>--</v>
      </c>
      <c r="PS76" s="381">
        <v>0.94339622641509424</v>
      </c>
      <c r="PT76" s="381">
        <v>1.5748031496062995</v>
      </c>
      <c r="PU76" s="381">
        <v>7.2072072072072082</v>
      </c>
      <c r="PV76" s="378" t="str">
        <f t="shared" si="109"/>
        <v>--</v>
      </c>
      <c r="PW76" s="381">
        <v>1.8867924528301885</v>
      </c>
      <c r="PX76" s="381">
        <v>0</v>
      </c>
      <c r="PY76" s="381">
        <v>2.7027027027027026</v>
      </c>
      <c r="PZ76" s="378" t="str">
        <f t="shared" si="110"/>
        <v>--</v>
      </c>
      <c r="QA76" s="381">
        <v>1.8518518518518516</v>
      </c>
      <c r="QB76" s="381">
        <v>0</v>
      </c>
      <c r="QC76" s="381">
        <v>9.9099099099099117</v>
      </c>
      <c r="QD76" s="378" t="str">
        <f t="shared" si="111"/>
        <v>--</v>
      </c>
      <c r="QE76" s="381">
        <v>0.94339622641509402</v>
      </c>
      <c r="QF76" s="381">
        <v>0</v>
      </c>
      <c r="QG76" s="381">
        <v>1.7857142857142854</v>
      </c>
      <c r="QH76" s="378" t="str">
        <f t="shared" si="112"/>
        <v>--</v>
      </c>
      <c r="QI76" s="381">
        <v>1.8691588785046727</v>
      </c>
      <c r="QJ76" s="381">
        <v>0</v>
      </c>
      <c r="QK76" s="381">
        <v>1.7857142857142854</v>
      </c>
    </row>
    <row r="77" spans="1:453" x14ac:dyDescent="0.25">
      <c r="A77" s="114">
        <v>73</v>
      </c>
      <c r="B77" s="93" t="s">
        <v>73</v>
      </c>
      <c r="C77" s="189">
        <v>5.6113408151210864</v>
      </c>
      <c r="D77" s="189">
        <v>28.445137805512225</v>
      </c>
      <c r="E77" s="189">
        <v>44.258720930232478</v>
      </c>
      <c r="F77" s="189">
        <v>1.9471488178025043</v>
      </c>
      <c r="G77" s="189">
        <v>19.247648902821282</v>
      </c>
      <c r="H77" s="189">
        <v>39.56486704270749</v>
      </c>
      <c r="I77" s="189">
        <v>2.0563594821020597</v>
      </c>
      <c r="J77" s="189">
        <v>16.422287390029357</v>
      </c>
      <c r="K77" s="189">
        <v>31.268731268731283</v>
      </c>
      <c r="L77" s="189">
        <v>0.68649885583524062</v>
      </c>
      <c r="M77" s="190">
        <v>9.2152627789776709</v>
      </c>
      <c r="N77" s="190">
        <v>22.508896797153053</v>
      </c>
      <c r="O77" s="190">
        <v>1.8614270941054802</v>
      </c>
      <c r="P77" s="190">
        <v>6.7448680351906063</v>
      </c>
      <c r="Q77" s="190">
        <v>21.302578018995906</v>
      </c>
      <c r="R77" s="190" t="s">
        <v>286</v>
      </c>
      <c r="S77" s="190" t="s">
        <v>286</v>
      </c>
      <c r="T77" s="190" t="s">
        <v>286</v>
      </c>
      <c r="U77" s="190">
        <v>2.6425591098748278</v>
      </c>
      <c r="V77" s="190">
        <v>19.59798994974879</v>
      </c>
      <c r="W77" s="190">
        <v>39.837398373983817</v>
      </c>
      <c r="X77" s="190">
        <v>2.3628048780487827</v>
      </c>
      <c r="Y77" s="190">
        <v>13.633014001473862</v>
      </c>
      <c r="Z77" s="190">
        <v>30.961923847695395</v>
      </c>
      <c r="AA77" s="190">
        <v>0.99085365853658613</v>
      </c>
      <c r="AB77" s="132">
        <v>10.658082975679561</v>
      </c>
      <c r="AC77" s="132">
        <v>24.317180616740036</v>
      </c>
      <c r="AD77" s="132">
        <v>2.3809523809523818</v>
      </c>
      <c r="AE77" s="132">
        <v>7.2957198443579676</v>
      </c>
      <c r="AF77" s="190">
        <v>22.34185733512787</v>
      </c>
      <c r="AG77" s="189">
        <v>1.2404016538688729</v>
      </c>
      <c r="AH77" s="189">
        <v>6.6042641705668252</v>
      </c>
      <c r="AI77" s="191">
        <v>16.279069767441896</v>
      </c>
      <c r="AJ77" s="191">
        <v>0.41724617524339386</v>
      </c>
      <c r="AK77" s="190">
        <v>3.0094043887147288</v>
      </c>
      <c r="AL77" s="190">
        <v>11.764705882352926</v>
      </c>
      <c r="AM77" s="190">
        <v>0.22848438690022851</v>
      </c>
      <c r="AN77" s="190">
        <v>5.4252199413489697</v>
      </c>
      <c r="AO77" s="190">
        <v>10.089910089910084</v>
      </c>
      <c r="AP77" s="190">
        <v>0</v>
      </c>
      <c r="AQ77" s="190">
        <v>2.1598272138228904</v>
      </c>
      <c r="AR77" s="190">
        <v>4.804270462633446</v>
      </c>
      <c r="AS77" s="190">
        <v>0.20682523267838662</v>
      </c>
      <c r="AT77" s="190">
        <v>0.8797653958944277</v>
      </c>
      <c r="AU77" s="190">
        <v>5.0203527815468165</v>
      </c>
      <c r="AV77" s="190" t="s">
        <v>286</v>
      </c>
      <c r="AW77" s="190" t="s">
        <v>286</v>
      </c>
      <c r="AX77" s="132" t="s">
        <v>286</v>
      </c>
      <c r="AY77" s="132" t="s">
        <v>286</v>
      </c>
      <c r="AZ77" s="132" t="s">
        <v>286</v>
      </c>
      <c r="BA77" s="132" t="s">
        <v>286</v>
      </c>
      <c r="BB77" s="190" t="s">
        <v>286</v>
      </c>
      <c r="BC77" s="132" t="s">
        <v>286</v>
      </c>
      <c r="BD77" s="132" t="s">
        <v>286</v>
      </c>
      <c r="BE77" s="132">
        <v>0.38255547054322869</v>
      </c>
      <c r="BF77" s="132">
        <v>4.3103448275862046</v>
      </c>
      <c r="BG77" s="190">
        <v>10.50308914386585</v>
      </c>
      <c r="BH77" s="132">
        <v>0.72614107883817391</v>
      </c>
      <c r="BI77" s="132">
        <v>4.0816326530612255</v>
      </c>
      <c r="BJ77" s="132">
        <v>11.336032388663979</v>
      </c>
      <c r="BK77" s="132">
        <v>2.4133663366336569</v>
      </c>
      <c r="BL77" s="190">
        <v>20.48257372654157</v>
      </c>
      <c r="BM77" s="132">
        <v>31.536189069423951</v>
      </c>
      <c r="BN77" s="192">
        <v>1.2435991221653264</v>
      </c>
      <c r="BO77" s="192">
        <v>16.154873164218959</v>
      </c>
      <c r="BP77" s="192">
        <v>30.580539656582175</v>
      </c>
      <c r="BQ77" s="190">
        <v>2.0170674941815347</v>
      </c>
      <c r="BR77" s="132">
        <v>12.597200622083973</v>
      </c>
      <c r="BS77" s="132">
        <v>24.464831804281342</v>
      </c>
      <c r="BT77" s="132">
        <v>0.61022120518688061</v>
      </c>
      <c r="BU77" s="190">
        <v>11.231884057971012</v>
      </c>
      <c r="BV77" s="132">
        <v>24.688057040998203</v>
      </c>
      <c r="BW77" s="132">
        <v>1.5463917525773203</v>
      </c>
      <c r="BX77" s="132">
        <v>10.474308300395261</v>
      </c>
      <c r="BY77" s="190">
        <v>28.610354223433234</v>
      </c>
      <c r="BZ77" s="132">
        <v>1.9183168316831731</v>
      </c>
      <c r="CA77" s="132">
        <v>15.120643431635392</v>
      </c>
      <c r="CB77" s="132">
        <v>20.901033973412098</v>
      </c>
      <c r="CC77" s="190">
        <v>0.73152889539136878</v>
      </c>
      <c r="CD77" s="132">
        <v>10.61415220293723</v>
      </c>
      <c r="CE77" s="132">
        <v>21.99509403107113</v>
      </c>
      <c r="CF77" s="132">
        <v>1.3188518231186945</v>
      </c>
      <c r="CG77" s="190">
        <v>8.9424572317262783</v>
      </c>
      <c r="CH77" s="132">
        <v>17.635066258919455</v>
      </c>
      <c r="CI77" s="132">
        <v>0.15255530129672004</v>
      </c>
      <c r="CJ77" s="132">
        <v>6.8840579710144878</v>
      </c>
      <c r="CK77" s="132">
        <v>13.27985739750445</v>
      </c>
      <c r="CL77" s="132">
        <v>0.6185567010309273</v>
      </c>
      <c r="CM77" s="132">
        <v>7.1216617210682474</v>
      </c>
      <c r="CN77" s="132">
        <v>17.302452316076295</v>
      </c>
      <c r="CO77" s="132">
        <v>4.4730392156862857</v>
      </c>
      <c r="CP77" s="190">
        <v>4.6548956661316145</v>
      </c>
      <c r="CQ77" s="132">
        <v>3.0258302583025878</v>
      </c>
      <c r="CR77" s="132">
        <v>3.5036496350364956</v>
      </c>
      <c r="CS77" s="192">
        <v>4.3132050431320472</v>
      </c>
      <c r="CT77" s="192">
        <v>3.0130293159609125</v>
      </c>
      <c r="CU77" s="190">
        <v>4.1085271317829442</v>
      </c>
      <c r="CV77" s="132">
        <v>4.6332046332046293</v>
      </c>
      <c r="CW77" s="132">
        <v>3.1472081218274162</v>
      </c>
      <c r="CX77" s="192">
        <v>1.8735362997658092</v>
      </c>
      <c r="CY77" s="192">
        <v>3.6759189797449356</v>
      </c>
      <c r="CZ77" s="190">
        <v>2.0276497695852513</v>
      </c>
      <c r="DA77" s="132">
        <v>3.4371643394199829</v>
      </c>
      <c r="DB77" s="132">
        <v>4.0164778578784688</v>
      </c>
      <c r="DC77" s="192">
        <v>2.8050490883590466</v>
      </c>
      <c r="DD77" s="192" t="s">
        <v>286</v>
      </c>
      <c r="DE77" s="190">
        <v>4.9250535331905771</v>
      </c>
      <c r="DF77" s="132">
        <v>8.5862324204293099</v>
      </c>
      <c r="DG77" s="132" t="s">
        <v>286</v>
      </c>
      <c r="DH77" s="192">
        <v>2.2621423819028599</v>
      </c>
      <c r="DI77" s="192">
        <v>7.0146818923327885</v>
      </c>
      <c r="DJ77" s="190" t="s">
        <v>286</v>
      </c>
      <c r="DK77" s="132">
        <v>2.3919753086419759</v>
      </c>
      <c r="DL77" s="132">
        <v>3.1440162271805274</v>
      </c>
      <c r="DM77" s="132" t="s">
        <v>286</v>
      </c>
      <c r="DN77" s="132">
        <v>1.8698578908002972</v>
      </c>
      <c r="DO77" s="190">
        <v>2.5878003696857688</v>
      </c>
      <c r="DP77" s="132" t="s">
        <v>286</v>
      </c>
      <c r="DQ77" s="132">
        <v>2.7777777777777843</v>
      </c>
      <c r="DR77" s="132">
        <v>2.6610644257703089</v>
      </c>
      <c r="DS77" s="132" t="s">
        <v>286</v>
      </c>
      <c r="DT77" s="190" t="s">
        <v>286</v>
      </c>
      <c r="DU77" s="194" t="s">
        <v>286</v>
      </c>
      <c r="DV77" s="194" t="s">
        <v>286</v>
      </c>
      <c r="DW77" s="192">
        <v>2.9940119760479051</v>
      </c>
      <c r="DX77" s="194">
        <v>6.0408163265306065</v>
      </c>
      <c r="DY77" s="190" t="s">
        <v>286</v>
      </c>
      <c r="DZ77" s="190">
        <v>2.2411128284389497</v>
      </c>
      <c r="EA77" s="190">
        <v>2.9381965552178322</v>
      </c>
      <c r="EB77" s="190" t="s">
        <v>286</v>
      </c>
      <c r="EC77" s="190">
        <v>2.3988005997001567</v>
      </c>
      <c r="ED77" s="190">
        <v>2.4999999999999996</v>
      </c>
      <c r="EE77" s="190" t="s">
        <v>286</v>
      </c>
      <c r="EF77" s="190">
        <v>1.8537590113285258</v>
      </c>
      <c r="EG77" s="190">
        <v>2.8011204481792724</v>
      </c>
      <c r="EH77" s="190" t="s">
        <v>286</v>
      </c>
      <c r="EI77" s="190">
        <v>4.5576407506702523</v>
      </c>
      <c r="EJ77" s="190">
        <v>7.4239049740163425</v>
      </c>
      <c r="EK77" s="190" t="s">
        <v>286</v>
      </c>
      <c r="EL77" s="132">
        <v>2.5930851063829783</v>
      </c>
      <c r="EM77" s="132">
        <v>6.0457516339869262</v>
      </c>
      <c r="EN77" s="132" t="s">
        <v>286</v>
      </c>
      <c r="EO77" s="132">
        <v>2.4729520865533234</v>
      </c>
      <c r="EP77" s="190">
        <v>4.4624746450304311</v>
      </c>
      <c r="EQ77" s="132" t="s">
        <v>286</v>
      </c>
      <c r="ER77" s="132">
        <v>2.1021021021021031</v>
      </c>
      <c r="ES77" s="132">
        <v>2.6802218114602616</v>
      </c>
      <c r="ET77" s="132" t="s">
        <v>286</v>
      </c>
      <c r="EU77" s="190">
        <v>2.0639834881320933</v>
      </c>
      <c r="EV77" s="132">
        <v>2.0979020979021015</v>
      </c>
      <c r="EW77" s="132" t="s">
        <v>286</v>
      </c>
      <c r="EX77" s="132">
        <v>2.9601722282023721</v>
      </c>
      <c r="EY77" s="132">
        <v>2.379182156133834</v>
      </c>
      <c r="EZ77" s="190" t="s">
        <v>286</v>
      </c>
      <c r="FA77" s="132">
        <v>1.9333333333333336</v>
      </c>
      <c r="FB77" s="132">
        <v>3.2653061224489845</v>
      </c>
      <c r="FC77" s="132" t="s">
        <v>286</v>
      </c>
      <c r="FD77" s="132">
        <v>1.6241299303944323</v>
      </c>
      <c r="FE77" s="190">
        <v>2.0263424518743718</v>
      </c>
      <c r="FF77" s="132" t="s">
        <v>286</v>
      </c>
      <c r="FG77" s="132">
        <v>1.0518407212622087</v>
      </c>
      <c r="FH77" s="132">
        <v>1.0194624652455964</v>
      </c>
      <c r="FI77" s="132" t="s">
        <v>286</v>
      </c>
      <c r="FJ77" s="190">
        <v>1.03305785123967</v>
      </c>
      <c r="FK77" s="132">
        <v>0.97902097902097862</v>
      </c>
      <c r="FL77" s="132" t="s">
        <v>286</v>
      </c>
      <c r="FM77" s="132" t="s">
        <v>286</v>
      </c>
      <c r="FN77" s="132" t="s">
        <v>286</v>
      </c>
      <c r="FO77" s="190" t="s">
        <v>286</v>
      </c>
      <c r="FP77" s="132">
        <v>3.5262807717897546</v>
      </c>
      <c r="FQ77" s="132">
        <v>5.9591836734693802</v>
      </c>
      <c r="FR77" s="132" t="s">
        <v>286</v>
      </c>
      <c r="FS77" s="132">
        <v>3.786707882534778</v>
      </c>
      <c r="FT77" s="190">
        <v>5.172413793103452</v>
      </c>
      <c r="FU77" s="132" t="s">
        <v>286</v>
      </c>
      <c r="FV77" s="132">
        <v>1.5730337078651693</v>
      </c>
      <c r="FW77" s="132">
        <v>1.5726179463459762</v>
      </c>
      <c r="FX77" s="132" t="s">
        <v>286</v>
      </c>
      <c r="FY77" s="190">
        <v>1.444788441692467</v>
      </c>
      <c r="FZ77" s="132">
        <v>1.2605042016806729</v>
      </c>
      <c r="GA77" s="132" t="s">
        <v>286</v>
      </c>
      <c r="GB77" s="132" t="s">
        <v>286</v>
      </c>
      <c r="GC77" s="132" t="s">
        <v>286</v>
      </c>
      <c r="GD77" s="190" t="s">
        <v>286</v>
      </c>
      <c r="GE77" s="132" t="s">
        <v>286</v>
      </c>
      <c r="GF77" s="132" t="s">
        <v>286</v>
      </c>
      <c r="GG77" s="132" t="s">
        <v>286</v>
      </c>
      <c r="GH77" s="132" t="s">
        <v>286</v>
      </c>
      <c r="GI77" s="190" t="s">
        <v>286</v>
      </c>
      <c r="GJ77" s="132" t="s">
        <v>286</v>
      </c>
      <c r="GK77" s="132">
        <v>2.3970037453183561</v>
      </c>
      <c r="GL77" s="132">
        <v>2.5023169601482858</v>
      </c>
      <c r="GM77" s="197" t="s">
        <v>286</v>
      </c>
      <c r="GN77" s="190">
        <v>2.3735810113519125</v>
      </c>
      <c r="GO77" s="132">
        <v>1.4005602240896367</v>
      </c>
      <c r="GP77" s="132" t="s">
        <v>286</v>
      </c>
      <c r="GQ77" s="132" t="s">
        <v>286</v>
      </c>
      <c r="GR77" s="132" t="s">
        <v>286</v>
      </c>
      <c r="GS77" s="190" t="s">
        <v>286</v>
      </c>
      <c r="GT77" s="132" t="s">
        <v>286</v>
      </c>
      <c r="GU77" s="132" t="s">
        <v>286</v>
      </c>
      <c r="GV77" s="132" t="s">
        <v>286</v>
      </c>
      <c r="GW77" s="132" t="s">
        <v>286</v>
      </c>
      <c r="GX77" s="190" t="s">
        <v>286</v>
      </c>
      <c r="GY77" s="190" t="s">
        <v>286</v>
      </c>
      <c r="GZ77" s="190">
        <v>2.4812030075187965</v>
      </c>
      <c r="HA77" s="190">
        <v>2.7752081406105455</v>
      </c>
      <c r="HB77" s="190" t="s">
        <v>286</v>
      </c>
      <c r="HC77" s="190">
        <v>2.3711340206185576</v>
      </c>
      <c r="HD77" s="190">
        <v>2.8050490883590484</v>
      </c>
      <c r="HE77" s="190" t="s">
        <v>286</v>
      </c>
      <c r="HF77" s="190" t="s">
        <v>286</v>
      </c>
      <c r="HG77" s="190" t="s">
        <v>286</v>
      </c>
      <c r="HH77" s="190" t="s">
        <v>286</v>
      </c>
      <c r="HI77" s="190" t="s">
        <v>286</v>
      </c>
      <c r="HJ77" s="190" t="s">
        <v>286</v>
      </c>
      <c r="HK77" s="190" t="s">
        <v>286</v>
      </c>
      <c r="HL77" s="132" t="s">
        <v>286</v>
      </c>
      <c r="HM77" s="132" t="s">
        <v>286</v>
      </c>
      <c r="HN77" s="132" t="s">
        <v>286</v>
      </c>
      <c r="HO77" s="132">
        <v>2.7108433734939754</v>
      </c>
      <c r="HP77" s="190">
        <v>4.2553191489361675</v>
      </c>
      <c r="HQ77" s="132" t="s">
        <v>286</v>
      </c>
      <c r="HR77" s="132">
        <v>3.1023784901758042</v>
      </c>
      <c r="HS77" s="132">
        <v>5.3221288515406151</v>
      </c>
      <c r="HT77" s="196" t="s">
        <v>286</v>
      </c>
      <c r="HU77" s="190">
        <v>3.0661646046261457</v>
      </c>
      <c r="HV77" s="192">
        <v>3.2689450222882606</v>
      </c>
      <c r="HW77" s="192" t="s">
        <v>286</v>
      </c>
      <c r="HX77" s="192">
        <v>2.6613439787092434</v>
      </c>
      <c r="HY77" s="192">
        <v>4.0000000000000009</v>
      </c>
      <c r="HZ77" s="192" t="s">
        <v>286</v>
      </c>
      <c r="IA77" s="192">
        <v>2.6275115919629037</v>
      </c>
      <c r="IB77" s="192">
        <v>2.0304568527918772</v>
      </c>
      <c r="IC77" s="192" t="s">
        <v>286</v>
      </c>
      <c r="ID77" s="192">
        <v>1.4285714285714286</v>
      </c>
      <c r="IE77" s="192">
        <v>1.9372693726937269</v>
      </c>
      <c r="IF77" s="192" t="s">
        <v>286</v>
      </c>
      <c r="IG77" s="192">
        <v>1.8537590113285267</v>
      </c>
      <c r="IH77" s="192">
        <v>2.52454417952314</v>
      </c>
      <c r="II77" s="192">
        <v>2.5246305418719239</v>
      </c>
      <c r="IJ77" s="192">
        <v>7.5268817204301079</v>
      </c>
      <c r="IK77" s="192">
        <v>7.5148809523809605</v>
      </c>
      <c r="IL77" s="192">
        <v>1.533966398831266</v>
      </c>
      <c r="IM77" s="192">
        <v>6.586826347305383</v>
      </c>
      <c r="IN77" s="192">
        <v>7.6734693877551008</v>
      </c>
      <c r="IO77" s="192">
        <v>1.1600928074245918</v>
      </c>
      <c r="IP77" s="192">
        <v>6.1776061776061768</v>
      </c>
      <c r="IQ77" s="192">
        <v>6.8895643363728469</v>
      </c>
      <c r="IR77" s="192">
        <v>0.46801872074883011</v>
      </c>
      <c r="IS77" s="192" t="s">
        <v>286</v>
      </c>
      <c r="IT77" s="192" t="s">
        <v>286</v>
      </c>
      <c r="IU77" s="192">
        <v>1.2861736334405152</v>
      </c>
      <c r="IV77" s="192" t="s">
        <v>286</v>
      </c>
      <c r="IW77" s="192" t="s">
        <v>286</v>
      </c>
      <c r="IX77" s="192" t="str">
        <f t="shared" si="113"/>
        <v>--</v>
      </c>
      <c r="IY77" s="192" t="str">
        <f t="shared" si="113"/>
        <v>--</v>
      </c>
      <c r="IZ77" s="192" t="str">
        <f t="shared" si="113"/>
        <v>--</v>
      </c>
      <c r="JA77" s="192" t="str">
        <f t="shared" si="113"/>
        <v>--</v>
      </c>
      <c r="JB77" s="192" t="str">
        <f t="shared" si="113"/>
        <v>--</v>
      </c>
      <c r="JC77" s="243">
        <v>4.1041041041041098</v>
      </c>
      <c r="JD77" s="243">
        <v>6.5755764304013704</v>
      </c>
      <c r="JE77" s="243">
        <v>12.037037037037001</v>
      </c>
      <c r="JF77" s="243">
        <v>2.5819958129797702</v>
      </c>
      <c r="JG77" s="243">
        <v>2.8240405503258499</v>
      </c>
      <c r="JH77" s="243">
        <v>7.2543617998163503</v>
      </c>
      <c r="JI77" s="243">
        <v>1.6064257028112401</v>
      </c>
      <c r="JJ77" s="243">
        <v>3.16239316239316</v>
      </c>
      <c r="JK77" s="243">
        <v>7.3351903435468904</v>
      </c>
      <c r="JL77" s="243">
        <v>2.0251396648044699</v>
      </c>
      <c r="JM77" s="243">
        <v>2.0423048869438301</v>
      </c>
      <c r="JN77" s="243">
        <v>4.0552995391705</v>
      </c>
      <c r="JO77" s="219">
        <v>6.2054933875890104</v>
      </c>
      <c r="JP77" s="219">
        <v>8.9732528041414792</v>
      </c>
      <c r="JQ77" s="219">
        <v>21.475256769374401</v>
      </c>
      <c r="JR77" s="219">
        <v>4.7419804741980496</v>
      </c>
      <c r="JS77" s="219">
        <v>6.0363636363636397</v>
      </c>
      <c r="JT77" s="219">
        <v>17.765567765567798</v>
      </c>
      <c r="JU77" s="219">
        <v>4.55927051671733</v>
      </c>
      <c r="JV77" s="219">
        <v>5.9431524547803596</v>
      </c>
      <c r="JW77" s="219">
        <v>13.246268656716399</v>
      </c>
      <c r="JX77" s="219">
        <v>4.0333796940194704</v>
      </c>
      <c r="JY77" s="219">
        <v>4.0727272727272803</v>
      </c>
      <c r="JZ77" s="219">
        <v>12.351326623970699</v>
      </c>
      <c r="KA77" s="219">
        <v>1.0277492291880801</v>
      </c>
      <c r="KB77" s="219">
        <v>1.39616055846422</v>
      </c>
      <c r="KC77" s="223">
        <v>0.65359477124183096</v>
      </c>
      <c r="KD77" s="219">
        <v>1.75192711983181</v>
      </c>
      <c r="KE77" s="219">
        <v>1.7673048600883601</v>
      </c>
      <c r="KF77" s="219">
        <v>2.21606648199446</v>
      </c>
      <c r="KG77" s="219">
        <v>1.2345679012345701</v>
      </c>
      <c r="KH77" s="223">
        <v>0.87260034904013895</v>
      </c>
      <c r="KI77" s="219">
        <v>1.02707749766574</v>
      </c>
      <c r="KJ77" s="223">
        <v>0.76923076923077005</v>
      </c>
      <c r="KK77" s="219">
        <v>1.62721893491124</v>
      </c>
      <c r="KL77" s="219">
        <v>2.22016651248844</v>
      </c>
      <c r="KM77" s="223">
        <v>0.72090628218331598</v>
      </c>
      <c r="KN77" s="223">
        <v>0.61082024432809801</v>
      </c>
      <c r="KO77" s="223">
        <v>0.65359477124182996</v>
      </c>
      <c r="KP77" s="223">
        <v>0.76923076923077005</v>
      </c>
      <c r="KQ77" s="219">
        <v>1.40428677014043</v>
      </c>
      <c r="KR77" s="219">
        <v>1.6666666666666701</v>
      </c>
      <c r="KS77" s="219">
        <v>1.13168724279836</v>
      </c>
      <c r="KT77" s="223">
        <v>0.52356020942408399</v>
      </c>
      <c r="KU77" s="223">
        <v>0.46685340802987801</v>
      </c>
      <c r="KV77" s="219">
        <v>1.1180992313067799</v>
      </c>
      <c r="KW77" s="219">
        <v>1.2573964497041401</v>
      </c>
      <c r="KX77" s="219">
        <v>1.57407407407408</v>
      </c>
      <c r="KY77" s="223">
        <v>0.72016460905349799</v>
      </c>
      <c r="KZ77" s="223">
        <v>0.26178010471204199</v>
      </c>
      <c r="LA77" s="223">
        <v>0.37348272642390301</v>
      </c>
      <c r="LB77" s="223">
        <v>0.63069376313945402</v>
      </c>
      <c r="LC77" s="219">
        <v>1.03626943005181</v>
      </c>
      <c r="LD77" s="223">
        <v>0.83333333333333404</v>
      </c>
      <c r="LE77" s="223">
        <v>0.82304526748971196</v>
      </c>
      <c r="LF77" s="223">
        <v>0.43630017452007003</v>
      </c>
      <c r="LG77" s="223">
        <v>0.467289719626168</v>
      </c>
      <c r="LH77" s="223">
        <v>0.56140350877193002</v>
      </c>
      <c r="LI77" s="219">
        <v>1.1843079200592199</v>
      </c>
      <c r="LJ77" s="219">
        <v>1.0156971375807999</v>
      </c>
      <c r="LK77" s="223">
        <v>0.51334702258726905</v>
      </c>
      <c r="LL77" s="223">
        <v>0.87260034904013895</v>
      </c>
      <c r="LM77" s="223">
        <v>0.74626865671641796</v>
      </c>
      <c r="LN77" s="219">
        <v>1.0541110330288099</v>
      </c>
      <c r="LO77" s="223">
        <v>0.88823094004441205</v>
      </c>
      <c r="LP77" s="219">
        <v>1.84672206832872</v>
      </c>
      <c r="LQ77" s="219">
        <v>1.1305241521068901</v>
      </c>
      <c r="LR77" s="219">
        <v>1.6579406631762601</v>
      </c>
      <c r="LS77" s="219">
        <v>1.3059701492537299</v>
      </c>
      <c r="LT77" s="219">
        <v>1.1938202247191001</v>
      </c>
      <c r="LU77" s="219">
        <v>2.0074349442379198</v>
      </c>
      <c r="LV77" s="219">
        <v>3.1452358926919501</v>
      </c>
      <c r="LW77" s="219">
        <v>1.0266940451745401</v>
      </c>
      <c r="LX77" s="219">
        <v>1.5706806282722501</v>
      </c>
      <c r="LY77" s="219">
        <v>1.21268656716418</v>
      </c>
      <c r="LZ77" s="219">
        <v>2.1784961349262102</v>
      </c>
      <c r="MA77" s="219">
        <v>3.1273268801191398</v>
      </c>
      <c r="MB77" s="219">
        <v>3.88170055452865</v>
      </c>
      <c r="MC77" s="223">
        <v>0.82135523613963002</v>
      </c>
      <c r="MD77" s="223">
        <v>0.95986038394415496</v>
      </c>
      <c r="ME77" s="223">
        <v>0.65298507462686595</v>
      </c>
      <c r="MF77" s="223">
        <v>0.91420534458509195</v>
      </c>
      <c r="MG77" s="219">
        <v>1.2667660208643801</v>
      </c>
      <c r="MH77" s="219">
        <v>1.6666666666666701</v>
      </c>
      <c r="MI77" s="190" t="str">
        <f t="shared" si="114"/>
        <v>--</v>
      </c>
      <c r="MJ77" s="190" t="str">
        <f t="shared" si="114"/>
        <v>--</v>
      </c>
      <c r="MK77" s="190" t="str">
        <f t="shared" si="114"/>
        <v>--</v>
      </c>
      <c r="ML77" s="190" t="str">
        <f t="shared" si="114"/>
        <v>--</v>
      </c>
      <c r="MM77" s="190" t="str">
        <f t="shared" si="114"/>
        <v>--</v>
      </c>
      <c r="MN77" s="190" t="str">
        <f t="shared" si="114"/>
        <v>--</v>
      </c>
      <c r="MO77" s="190" t="str">
        <f t="shared" si="114"/>
        <v>--</v>
      </c>
      <c r="MP77" s="190" t="str">
        <f t="shared" si="114"/>
        <v>--</v>
      </c>
      <c r="MQ77" s="190" t="str">
        <f t="shared" si="114"/>
        <v>--</v>
      </c>
      <c r="MR77" s="190" t="str">
        <f t="shared" si="114"/>
        <v>--</v>
      </c>
      <c r="MS77" s="190" t="str">
        <f t="shared" si="115"/>
        <v>--</v>
      </c>
      <c r="MT77" s="190" t="str">
        <f t="shared" si="115"/>
        <v>--</v>
      </c>
      <c r="MU77" s="190" t="str">
        <f t="shared" si="115"/>
        <v>--</v>
      </c>
      <c r="MV77" s="190" t="str">
        <f t="shared" si="115"/>
        <v>--</v>
      </c>
      <c r="MW77" s="190" t="str">
        <f t="shared" si="115"/>
        <v>--</v>
      </c>
      <c r="MX77" s="190" t="str">
        <f t="shared" si="115"/>
        <v>--</v>
      </c>
      <c r="MY77" s="190" t="str">
        <f t="shared" si="115"/>
        <v>--</v>
      </c>
      <c r="MZ77" s="190" t="str">
        <f t="shared" si="115"/>
        <v>--</v>
      </c>
      <c r="NA77" s="190" t="str">
        <f t="shared" si="115"/>
        <v>--</v>
      </c>
      <c r="NB77" s="190" t="str">
        <f t="shared" si="115"/>
        <v>--</v>
      </c>
      <c r="NC77" s="190" t="str">
        <f t="shared" si="116"/>
        <v>--</v>
      </c>
      <c r="ND77" s="190" t="str">
        <f t="shared" si="116"/>
        <v>--</v>
      </c>
      <c r="NE77" s="190" t="str">
        <f t="shared" si="116"/>
        <v>--</v>
      </c>
      <c r="NF77" s="190" t="str">
        <f t="shared" si="116"/>
        <v>--</v>
      </c>
      <c r="NG77" s="190" t="str">
        <f t="shared" si="116"/>
        <v>--</v>
      </c>
      <c r="NH77" s="190" t="str">
        <f t="shared" si="116"/>
        <v>--</v>
      </c>
      <c r="NI77" s="190" t="str">
        <f t="shared" si="116"/>
        <v>--</v>
      </c>
      <c r="NJ77" s="190" t="str">
        <f t="shared" si="116"/>
        <v>--</v>
      </c>
      <c r="NL77" s="378" t="str">
        <f t="shared" si="92"/>
        <v>--</v>
      </c>
      <c r="NM77" s="381">
        <v>2.6831036983321219</v>
      </c>
      <c r="NN77" s="381">
        <v>2.6155187445510029</v>
      </c>
      <c r="NO77" s="381">
        <v>5.1873198847262296</v>
      </c>
      <c r="NP77" s="378" t="str">
        <f t="shared" si="93"/>
        <v>--</v>
      </c>
      <c r="NQ77" s="381">
        <v>0.53353658536585413</v>
      </c>
      <c r="NR77" s="378" t="str">
        <f t="shared" si="94"/>
        <v>--</v>
      </c>
      <c r="NS77" s="381">
        <v>4.8028673835125471</v>
      </c>
      <c r="NT77" s="378" t="str">
        <f t="shared" si="95"/>
        <v>--</v>
      </c>
      <c r="NU77" s="381">
        <v>15.330396475770904</v>
      </c>
      <c r="NV77" s="378" t="str">
        <f t="shared" si="96"/>
        <v>--</v>
      </c>
      <c r="NW77" s="381">
        <v>1.0341261633919347</v>
      </c>
      <c r="NX77" s="378" t="str">
        <f t="shared" si="97"/>
        <v>--</v>
      </c>
      <c r="NY77" s="381">
        <v>3.972868217054268</v>
      </c>
      <c r="NZ77" s="378" t="str">
        <f t="shared" si="98"/>
        <v>--</v>
      </c>
      <c r="OA77" s="381">
        <v>13.881401617250683</v>
      </c>
      <c r="OB77" s="378" t="str">
        <f t="shared" si="99"/>
        <v>--</v>
      </c>
      <c r="OC77" s="378" t="str">
        <f t="shared" si="99"/>
        <v>--</v>
      </c>
      <c r="OD77" s="381">
        <v>2.6078234704112377</v>
      </c>
      <c r="OE77" s="381">
        <v>3.5928143712574832</v>
      </c>
      <c r="OF77" s="381">
        <v>8.2636954503249704</v>
      </c>
      <c r="OG77" s="378" t="str">
        <f t="shared" si="100"/>
        <v>--</v>
      </c>
      <c r="OH77" s="378" t="str">
        <f t="shared" si="100"/>
        <v>--</v>
      </c>
      <c r="OI77" s="378" t="str">
        <f t="shared" si="100"/>
        <v>--</v>
      </c>
      <c r="OJ77" s="381">
        <v>1.1863224005582713</v>
      </c>
      <c r="OK77" s="381">
        <v>2.1754894851341522</v>
      </c>
      <c r="OL77" s="381">
        <v>5.2341597796143216</v>
      </c>
      <c r="OM77" s="378" t="str">
        <f t="shared" si="101"/>
        <v>--</v>
      </c>
      <c r="ON77" s="378" t="str">
        <f t="shared" si="101"/>
        <v>--</v>
      </c>
      <c r="OO77" s="378" t="str">
        <f t="shared" si="101"/>
        <v>--</v>
      </c>
      <c r="OP77" s="381">
        <v>1.7416545718432492</v>
      </c>
      <c r="OQ77" s="381">
        <v>2.0069808027923184</v>
      </c>
      <c r="OR77" s="381">
        <v>3.5783365570599619</v>
      </c>
      <c r="OS77" s="378" t="str">
        <f t="shared" si="102"/>
        <v>--</v>
      </c>
      <c r="OT77" s="378" t="str">
        <f t="shared" si="102"/>
        <v>--</v>
      </c>
      <c r="OU77" s="381">
        <v>1.7454545454545467</v>
      </c>
      <c r="OV77" s="381">
        <v>2.1853146853146894</v>
      </c>
      <c r="OW77" s="381">
        <v>3.3783783783783776</v>
      </c>
      <c r="OX77" s="378" t="str">
        <f t="shared" si="103"/>
        <v>--</v>
      </c>
      <c r="OY77" s="381">
        <v>5.0279329608938497</v>
      </c>
      <c r="OZ77" s="381">
        <v>6.245461147421933</v>
      </c>
      <c r="PA77" s="381">
        <v>11.85661764705883</v>
      </c>
      <c r="PB77" s="378" t="str">
        <f t="shared" si="104"/>
        <v>--</v>
      </c>
      <c r="PC77" s="381">
        <v>9.5860566448801858</v>
      </c>
      <c r="PD77" s="381">
        <v>14.012184508268042</v>
      </c>
      <c r="PE77" s="381">
        <v>25.024061597690089</v>
      </c>
      <c r="PF77" s="378" t="str">
        <f t="shared" si="105"/>
        <v>--</v>
      </c>
      <c r="PG77" s="381">
        <v>4.8708487084870935</v>
      </c>
      <c r="PH77" s="381">
        <v>6.6964285714285685</v>
      </c>
      <c r="PI77" s="381">
        <v>17.153996101364516</v>
      </c>
      <c r="PJ77" s="378" t="str">
        <f t="shared" si="106"/>
        <v>--</v>
      </c>
      <c r="PK77" s="381">
        <v>3.8095238095238098</v>
      </c>
      <c r="PL77" s="381">
        <v>3.9717563989408706</v>
      </c>
      <c r="PM77" s="381">
        <v>12.887596899224807</v>
      </c>
      <c r="PN77" s="378" t="str">
        <f t="shared" si="107"/>
        <v>--</v>
      </c>
      <c r="PO77" s="381">
        <v>2.2156573116691285</v>
      </c>
      <c r="PP77" s="381">
        <v>1.7714791851195759</v>
      </c>
      <c r="PQ77" s="381">
        <v>0.97181729834791097</v>
      </c>
      <c r="PR77" s="378" t="str">
        <f t="shared" si="108"/>
        <v>--</v>
      </c>
      <c r="PS77" s="381">
        <v>1.7062314540059333</v>
      </c>
      <c r="PT77" s="381">
        <v>0.88731144631765768</v>
      </c>
      <c r="PU77" s="381">
        <v>1.7441860465116281</v>
      </c>
      <c r="PV77" s="378" t="str">
        <f t="shared" si="109"/>
        <v>--</v>
      </c>
      <c r="PW77" s="381">
        <v>1.414743112434848</v>
      </c>
      <c r="PX77" s="381">
        <v>0.8920606601248886</v>
      </c>
      <c r="PY77" s="381">
        <v>1.2596899224806211</v>
      </c>
      <c r="PZ77" s="378" t="str">
        <f t="shared" si="110"/>
        <v>--</v>
      </c>
      <c r="QA77" s="381">
        <v>0.97014925373134231</v>
      </c>
      <c r="QB77" s="381">
        <v>0.53333333333333288</v>
      </c>
      <c r="QC77" s="381">
        <v>1.7441860465116281</v>
      </c>
      <c r="QD77" s="378" t="str">
        <f t="shared" si="111"/>
        <v>--</v>
      </c>
      <c r="QE77" s="381">
        <v>0.89686098654708668</v>
      </c>
      <c r="QF77" s="381">
        <v>0.26809651474530799</v>
      </c>
      <c r="QG77" s="381">
        <v>0.78125000000000056</v>
      </c>
      <c r="QH77" s="378" t="str">
        <f t="shared" si="112"/>
        <v>--</v>
      </c>
      <c r="QI77" s="381">
        <v>1.0439970171513786</v>
      </c>
      <c r="QJ77" s="381">
        <v>0.62333036509350093</v>
      </c>
      <c r="QK77" s="381">
        <v>0.77669902912621358</v>
      </c>
    </row>
    <row r="78" spans="1:453" x14ac:dyDescent="0.25">
      <c r="A78" s="114">
        <v>74</v>
      </c>
      <c r="B78" s="93" t="s">
        <v>74</v>
      </c>
      <c r="C78" s="189">
        <v>8.8161209068010074</v>
      </c>
      <c r="D78" s="189">
        <v>26.96335078534031</v>
      </c>
      <c r="E78" s="189">
        <v>42.290748898678395</v>
      </c>
      <c r="F78" s="189">
        <v>3.2663316582914583</v>
      </c>
      <c r="G78" s="189">
        <v>14.285714285714283</v>
      </c>
      <c r="H78" s="189">
        <v>35.215946843853843</v>
      </c>
      <c r="I78" s="189">
        <v>3.2019704433497544</v>
      </c>
      <c r="J78" s="189">
        <v>13.157894736842103</v>
      </c>
      <c r="K78" s="189">
        <v>23.076923076923091</v>
      </c>
      <c r="L78" s="189">
        <v>0.9615384615384609</v>
      </c>
      <c r="M78" s="190">
        <v>10.304449648711943</v>
      </c>
      <c r="N78" s="190">
        <v>25.986842105263154</v>
      </c>
      <c r="O78" s="190">
        <v>0.73170731707317016</v>
      </c>
      <c r="P78" s="190">
        <v>7.5630252100840352</v>
      </c>
      <c r="Q78" s="190">
        <v>19.259259259259263</v>
      </c>
      <c r="R78" s="190" t="s">
        <v>286</v>
      </c>
      <c r="S78" s="190" t="s">
        <v>286</v>
      </c>
      <c r="T78" s="190" t="s">
        <v>286</v>
      </c>
      <c r="U78" s="190">
        <v>3.266331658291457</v>
      </c>
      <c r="V78" s="190">
        <v>16.017316017316023</v>
      </c>
      <c r="W78" s="190">
        <v>36.423841059602637</v>
      </c>
      <c r="X78" s="190">
        <v>3.209876543209877</v>
      </c>
      <c r="Y78" s="190">
        <v>12.979351032448376</v>
      </c>
      <c r="Z78" s="190">
        <v>24.679487179487165</v>
      </c>
      <c r="AA78" s="190">
        <v>0.71770334928229629</v>
      </c>
      <c r="AB78" s="132">
        <v>11.214953271028037</v>
      </c>
      <c r="AC78" s="132">
        <v>27.831715210355995</v>
      </c>
      <c r="AD78" s="132">
        <v>1.2195121951219514</v>
      </c>
      <c r="AE78" s="132">
        <v>9.9447513812154735</v>
      </c>
      <c r="AF78" s="190">
        <v>19.85294117647058</v>
      </c>
      <c r="AG78" s="189">
        <v>0.75566750629722879</v>
      </c>
      <c r="AH78" s="189">
        <v>7.85340314136125</v>
      </c>
      <c r="AI78" s="191">
        <v>12.77533039647577</v>
      </c>
      <c r="AJ78" s="191">
        <v>0.75376884422110513</v>
      </c>
      <c r="AK78" s="190">
        <v>2.5974025974026014</v>
      </c>
      <c r="AL78" s="190">
        <v>11.96013289036545</v>
      </c>
      <c r="AM78" s="190">
        <v>0.73891625615763534</v>
      </c>
      <c r="AN78" s="190">
        <v>2.0467836257309959</v>
      </c>
      <c r="AO78" s="190">
        <v>7.6923076923076943</v>
      </c>
      <c r="AP78" s="190">
        <v>0.24038461538461517</v>
      </c>
      <c r="AQ78" s="190">
        <v>1.6393442622950813</v>
      </c>
      <c r="AR78" s="190">
        <v>7.2368421052631549</v>
      </c>
      <c r="AS78" s="190">
        <v>0</v>
      </c>
      <c r="AT78" s="190">
        <v>0.84033613445378141</v>
      </c>
      <c r="AU78" s="190">
        <v>4.4444444444444411</v>
      </c>
      <c r="AV78" s="190" t="s">
        <v>286</v>
      </c>
      <c r="AW78" s="190" t="s">
        <v>286</v>
      </c>
      <c r="AX78" s="132" t="s">
        <v>286</v>
      </c>
      <c r="AY78" s="132" t="s">
        <v>286</v>
      </c>
      <c r="AZ78" s="132" t="s">
        <v>286</v>
      </c>
      <c r="BA78" s="132" t="s">
        <v>286</v>
      </c>
      <c r="BB78" s="190" t="s">
        <v>286</v>
      </c>
      <c r="BC78" s="132" t="s">
        <v>286</v>
      </c>
      <c r="BD78" s="132" t="s">
        <v>286</v>
      </c>
      <c r="BE78" s="132">
        <v>0.96385542168674654</v>
      </c>
      <c r="BF78" s="132">
        <v>4.1958041958041958</v>
      </c>
      <c r="BG78" s="190">
        <v>11.612903225806448</v>
      </c>
      <c r="BH78" s="132">
        <v>0.24330900243308975</v>
      </c>
      <c r="BI78" s="132">
        <v>5.8495821727019504</v>
      </c>
      <c r="BJ78" s="132">
        <v>9.225092250922506</v>
      </c>
      <c r="BK78" s="132">
        <v>5.6410256410256414</v>
      </c>
      <c r="BL78" s="190">
        <v>17.983651226158038</v>
      </c>
      <c r="BM78" s="132">
        <v>21.100917431192649</v>
      </c>
      <c r="BN78" s="192">
        <v>2.2842639593908629</v>
      </c>
      <c r="BO78" s="192">
        <v>12.27272727272728</v>
      </c>
      <c r="BP78" s="192">
        <v>22.711864406779643</v>
      </c>
      <c r="BQ78" s="190">
        <v>1.3089005235602085</v>
      </c>
      <c r="BR78" s="132">
        <v>7.6411960132890284</v>
      </c>
      <c r="BS78" s="132">
        <v>12.585034013605444</v>
      </c>
      <c r="BT78" s="132">
        <v>1.2048192771084336</v>
      </c>
      <c r="BU78" s="190">
        <v>12.530120481927709</v>
      </c>
      <c r="BV78" s="132">
        <v>28.903654485049856</v>
      </c>
      <c r="BW78" s="132">
        <v>1.7156862745098049</v>
      </c>
      <c r="BX78" s="132">
        <v>11.436950146627566</v>
      </c>
      <c r="BY78" s="190">
        <v>26.744186046511636</v>
      </c>
      <c r="BZ78" s="132">
        <v>2.8205128205128207</v>
      </c>
      <c r="CA78" s="132">
        <v>9.536784741144416</v>
      </c>
      <c r="CB78" s="132">
        <v>14.678899082568812</v>
      </c>
      <c r="CC78" s="190">
        <v>2.0304568527918776</v>
      </c>
      <c r="CD78" s="132">
        <v>9.3181818181818077</v>
      </c>
      <c r="CE78" s="132">
        <v>11.186440677966102</v>
      </c>
      <c r="CF78" s="132">
        <v>1.3089005235602089</v>
      </c>
      <c r="CG78" s="190">
        <v>5.3156146179402022</v>
      </c>
      <c r="CH78" s="132">
        <v>7.4829931972789119</v>
      </c>
      <c r="CI78" s="132">
        <v>0.24096385542168652</v>
      </c>
      <c r="CJ78" s="132">
        <v>7.004830917874397</v>
      </c>
      <c r="CK78" s="132">
        <v>19.601328903654483</v>
      </c>
      <c r="CL78" s="132">
        <v>0.98039215686274506</v>
      </c>
      <c r="CM78" s="132">
        <v>6.7647058823529465</v>
      </c>
      <c r="CN78" s="132">
        <v>17.441860465116278</v>
      </c>
      <c r="CO78" s="132">
        <v>4.8843187660668406</v>
      </c>
      <c r="CP78" s="190">
        <v>6.9892473118279561</v>
      </c>
      <c r="CQ78" s="132">
        <v>2.727272727272728</v>
      </c>
      <c r="CR78" s="132">
        <v>4.3147208121827436</v>
      </c>
      <c r="CS78" s="192">
        <v>2.7210884353741496</v>
      </c>
      <c r="CT78" s="192">
        <v>2.7027027027027035</v>
      </c>
      <c r="CU78" s="190">
        <v>3.1168831168831161</v>
      </c>
      <c r="CV78" s="132">
        <v>3.5598705501618135</v>
      </c>
      <c r="CW78" s="132">
        <v>1.3422818791946314</v>
      </c>
      <c r="CX78" s="192">
        <v>1.7456359102244396</v>
      </c>
      <c r="CY78" s="192">
        <v>2.5000000000000013</v>
      </c>
      <c r="CZ78" s="190">
        <v>1.0309278350515467</v>
      </c>
      <c r="DA78" s="132">
        <v>3.2581453634085222</v>
      </c>
      <c r="DB78" s="132">
        <v>1.8181818181818183</v>
      </c>
      <c r="DC78" s="192">
        <v>1.612903225806452</v>
      </c>
      <c r="DD78" s="192" t="s">
        <v>286</v>
      </c>
      <c r="DE78" s="190">
        <v>5.1075268817204318</v>
      </c>
      <c r="DF78" s="132">
        <v>5.9090909090909083</v>
      </c>
      <c r="DG78" s="132" t="s">
        <v>286</v>
      </c>
      <c r="DH78" s="192">
        <v>2.7149321266968345</v>
      </c>
      <c r="DI78" s="192">
        <v>2.702702702702704</v>
      </c>
      <c r="DJ78" s="190" t="s">
        <v>286</v>
      </c>
      <c r="DK78" s="132">
        <v>1.941747572815534</v>
      </c>
      <c r="DL78" s="132">
        <v>2.6755852842809364</v>
      </c>
      <c r="DM78" s="132" t="s">
        <v>286</v>
      </c>
      <c r="DN78" s="132">
        <v>1.5037593984962401</v>
      </c>
      <c r="DO78" s="190">
        <v>4.1237113402061878</v>
      </c>
      <c r="DP78" s="132" t="s">
        <v>286</v>
      </c>
      <c r="DQ78" s="132">
        <v>1.5243902439024388</v>
      </c>
      <c r="DR78" s="132">
        <v>4.8582995951417036</v>
      </c>
      <c r="DS78" s="132" t="s">
        <v>286</v>
      </c>
      <c r="DT78" s="190" t="s">
        <v>286</v>
      </c>
      <c r="DU78" s="194" t="s">
        <v>286</v>
      </c>
      <c r="DV78" s="194" t="s">
        <v>286</v>
      </c>
      <c r="DW78" s="192">
        <v>2.9411764705882364</v>
      </c>
      <c r="DX78" s="194">
        <v>1.6891891891891901</v>
      </c>
      <c r="DY78" s="190" t="s">
        <v>286</v>
      </c>
      <c r="DZ78" s="190">
        <v>0.64935064935064979</v>
      </c>
      <c r="EA78" s="190">
        <v>4.0133779264214029</v>
      </c>
      <c r="EB78" s="190" t="s">
        <v>286</v>
      </c>
      <c r="EC78" s="190">
        <v>1.5075376884422107</v>
      </c>
      <c r="ED78" s="190">
        <v>2.4221453287197225</v>
      </c>
      <c r="EE78" s="190" t="s">
        <v>286</v>
      </c>
      <c r="EF78" s="190">
        <v>0.92307692307692302</v>
      </c>
      <c r="EG78" s="190">
        <v>4.4534412955465603</v>
      </c>
      <c r="EH78" s="190" t="s">
        <v>286</v>
      </c>
      <c r="EI78" s="190">
        <v>4.8387096774193568</v>
      </c>
      <c r="EJ78" s="190">
        <v>3.6363636363636362</v>
      </c>
      <c r="EK78" s="190" t="s">
        <v>286</v>
      </c>
      <c r="EL78" s="132">
        <v>2.0408163265306141</v>
      </c>
      <c r="EM78" s="132">
        <v>2.0270270270270268</v>
      </c>
      <c r="EN78" s="132" t="s">
        <v>286</v>
      </c>
      <c r="EO78" s="132">
        <v>1.6339869281045754</v>
      </c>
      <c r="EP78" s="190">
        <v>2.6755852842809382</v>
      </c>
      <c r="EQ78" s="132" t="s">
        <v>286</v>
      </c>
      <c r="ER78" s="132">
        <v>1.5075376884422109</v>
      </c>
      <c r="ES78" s="132">
        <v>3.1141868512110746</v>
      </c>
      <c r="ET78" s="132" t="s">
        <v>286</v>
      </c>
      <c r="EU78" s="190">
        <v>0.61538461538461531</v>
      </c>
      <c r="EV78" s="132">
        <v>2.4291497975708514</v>
      </c>
      <c r="EW78" s="132" t="s">
        <v>286</v>
      </c>
      <c r="EX78" s="132">
        <v>3.5135135135135154</v>
      </c>
      <c r="EY78" s="132">
        <v>1.3698630136986303</v>
      </c>
      <c r="EZ78" s="190" t="s">
        <v>286</v>
      </c>
      <c r="FA78" s="132">
        <v>1.8223234624145779</v>
      </c>
      <c r="FB78" s="132">
        <v>1.0135135135135134</v>
      </c>
      <c r="FC78" s="132" t="s">
        <v>286</v>
      </c>
      <c r="FD78" s="132">
        <v>0.66006600660066017</v>
      </c>
      <c r="FE78" s="190">
        <v>1.6778523489932886</v>
      </c>
      <c r="FF78" s="132" t="s">
        <v>286</v>
      </c>
      <c r="FG78" s="132">
        <v>0.50251256281406997</v>
      </c>
      <c r="FH78" s="132">
        <v>1.0380622837370244</v>
      </c>
      <c r="FI78" s="132" t="s">
        <v>286</v>
      </c>
      <c r="FJ78" s="190">
        <v>0</v>
      </c>
      <c r="FK78" s="132">
        <v>0</v>
      </c>
      <c r="FL78" s="132" t="s">
        <v>286</v>
      </c>
      <c r="FM78" s="132" t="s">
        <v>286</v>
      </c>
      <c r="FN78" s="132" t="s">
        <v>286</v>
      </c>
      <c r="FO78" s="190" t="s">
        <v>286</v>
      </c>
      <c r="FP78" s="132">
        <v>2.494331065759638</v>
      </c>
      <c r="FQ78" s="132">
        <v>2.0270270270270272</v>
      </c>
      <c r="FR78" s="132" t="s">
        <v>286</v>
      </c>
      <c r="FS78" s="132">
        <v>1.6339869281045751</v>
      </c>
      <c r="FT78" s="190">
        <v>3.3333333333333321</v>
      </c>
      <c r="FU78" s="132" t="s">
        <v>286</v>
      </c>
      <c r="FV78" s="132">
        <v>1.0101010101010106</v>
      </c>
      <c r="FW78" s="132">
        <v>1.3840830449826993</v>
      </c>
      <c r="FX78" s="132" t="s">
        <v>286</v>
      </c>
      <c r="FY78" s="190">
        <v>0</v>
      </c>
      <c r="FZ78" s="132">
        <v>0</v>
      </c>
      <c r="GA78" s="132" t="s">
        <v>286</v>
      </c>
      <c r="GB78" s="132" t="s">
        <v>286</v>
      </c>
      <c r="GC78" s="132" t="s">
        <v>286</v>
      </c>
      <c r="GD78" s="190" t="s">
        <v>286</v>
      </c>
      <c r="GE78" s="132" t="s">
        <v>286</v>
      </c>
      <c r="GF78" s="132" t="s">
        <v>286</v>
      </c>
      <c r="GG78" s="132" t="s">
        <v>286</v>
      </c>
      <c r="GH78" s="132" t="s">
        <v>286</v>
      </c>
      <c r="GI78" s="190" t="s">
        <v>286</v>
      </c>
      <c r="GJ78" s="132" t="s">
        <v>286</v>
      </c>
      <c r="GK78" s="132">
        <v>1.7587939698492454</v>
      </c>
      <c r="GL78" s="132">
        <v>2.0761245674740487</v>
      </c>
      <c r="GM78" s="197" t="s">
        <v>286</v>
      </c>
      <c r="GN78" s="190">
        <v>0.30769230769230765</v>
      </c>
      <c r="GO78" s="132">
        <v>1.6194331983805672</v>
      </c>
      <c r="GP78" s="132" t="s">
        <v>286</v>
      </c>
      <c r="GQ78" s="132" t="s">
        <v>286</v>
      </c>
      <c r="GR78" s="132" t="s">
        <v>286</v>
      </c>
      <c r="GS78" s="190" t="s">
        <v>286</v>
      </c>
      <c r="GT78" s="132" t="s">
        <v>286</v>
      </c>
      <c r="GU78" s="132" t="s">
        <v>286</v>
      </c>
      <c r="GV78" s="132" t="s">
        <v>286</v>
      </c>
      <c r="GW78" s="132" t="s">
        <v>286</v>
      </c>
      <c r="GX78" s="190" t="s">
        <v>286</v>
      </c>
      <c r="GY78" s="190" t="s">
        <v>286</v>
      </c>
      <c r="GZ78" s="190">
        <v>1.7721518987341769</v>
      </c>
      <c r="HA78" s="190">
        <v>2.0761245674740492</v>
      </c>
      <c r="HB78" s="190" t="s">
        <v>286</v>
      </c>
      <c r="HC78" s="190">
        <v>1.2307692307692308</v>
      </c>
      <c r="HD78" s="190">
        <v>3.6585365853658565</v>
      </c>
      <c r="HE78" s="190" t="s">
        <v>286</v>
      </c>
      <c r="HF78" s="190" t="s">
        <v>286</v>
      </c>
      <c r="HG78" s="190" t="s">
        <v>286</v>
      </c>
      <c r="HH78" s="190" t="s">
        <v>286</v>
      </c>
      <c r="HI78" s="190" t="s">
        <v>286</v>
      </c>
      <c r="HJ78" s="190" t="s">
        <v>286</v>
      </c>
      <c r="HK78" s="190" t="s">
        <v>286</v>
      </c>
      <c r="HL78" s="132" t="s">
        <v>286</v>
      </c>
      <c r="HM78" s="132" t="s">
        <v>286</v>
      </c>
      <c r="HN78" s="132" t="s">
        <v>286</v>
      </c>
      <c r="HO78" s="132">
        <v>2.2900763358778633</v>
      </c>
      <c r="HP78" s="190">
        <v>4.1522491349480939</v>
      </c>
      <c r="HQ78" s="132" t="s">
        <v>286</v>
      </c>
      <c r="HR78" s="132">
        <v>1.8461538461538465</v>
      </c>
      <c r="HS78" s="132">
        <v>4.4715447154471564</v>
      </c>
      <c r="HT78" s="196" t="s">
        <v>286</v>
      </c>
      <c r="HU78" s="190">
        <v>4.5822102425875961</v>
      </c>
      <c r="HV78" s="192">
        <v>2.727272727272728</v>
      </c>
      <c r="HW78" s="192" t="s">
        <v>286</v>
      </c>
      <c r="HX78" s="192">
        <v>2.2727272727272725</v>
      </c>
      <c r="HY78" s="192">
        <v>3.0405405405405435</v>
      </c>
      <c r="HZ78" s="192" t="s">
        <v>286</v>
      </c>
      <c r="IA78" s="192">
        <v>2.6229508196721314</v>
      </c>
      <c r="IB78" s="192">
        <v>2.0134228187919465</v>
      </c>
      <c r="IC78" s="192" t="s">
        <v>286</v>
      </c>
      <c r="ID78" s="192">
        <v>0.75949367088607544</v>
      </c>
      <c r="IE78" s="192">
        <v>1.0380622837370244</v>
      </c>
      <c r="IF78" s="192" t="s">
        <v>286</v>
      </c>
      <c r="IG78" s="192">
        <v>0.30674846625766866</v>
      </c>
      <c r="IH78" s="192">
        <v>1.6260162601626027</v>
      </c>
      <c r="II78" s="192">
        <v>3.3333333333333326</v>
      </c>
      <c r="IJ78" s="192">
        <v>7.0080862533692745</v>
      </c>
      <c r="IK78" s="192">
        <v>3.1963470319634708</v>
      </c>
      <c r="IL78" s="192">
        <v>1.78117048346056</v>
      </c>
      <c r="IM78" s="192">
        <v>4.5454545454545414</v>
      </c>
      <c r="IN78" s="192">
        <v>5.0675675675675684</v>
      </c>
      <c r="IO78" s="192">
        <v>1.8229166666666685</v>
      </c>
      <c r="IP78" s="192">
        <v>5.2805280528052787</v>
      </c>
      <c r="IQ78" s="192">
        <v>3.0100334448160546</v>
      </c>
      <c r="IR78" s="192">
        <v>0.74441687344913121</v>
      </c>
      <c r="IS78" s="192" t="s">
        <v>286</v>
      </c>
      <c r="IT78" s="192" t="s">
        <v>286</v>
      </c>
      <c r="IU78" s="192">
        <v>0.50125313283207962</v>
      </c>
      <c r="IV78" s="192" t="s">
        <v>286</v>
      </c>
      <c r="IW78" s="192" t="s">
        <v>286</v>
      </c>
      <c r="IX78" s="192" t="str">
        <f t="shared" si="113"/>
        <v>--</v>
      </c>
      <c r="IY78" s="192" t="str">
        <f t="shared" si="113"/>
        <v>--</v>
      </c>
      <c r="IZ78" s="192" t="str">
        <f t="shared" si="113"/>
        <v>--</v>
      </c>
      <c r="JA78" s="192" t="str">
        <f t="shared" si="113"/>
        <v>--</v>
      </c>
      <c r="JB78" s="192" t="str">
        <f t="shared" si="113"/>
        <v>--</v>
      </c>
      <c r="JC78" s="243">
        <v>6.1465721040189099</v>
      </c>
      <c r="JD78" s="243">
        <v>10.133333333333301</v>
      </c>
      <c r="JE78" s="243">
        <v>12.2994652406417</v>
      </c>
      <c r="JF78" s="243">
        <v>3.03867403314917</v>
      </c>
      <c r="JG78" s="243">
        <v>2.3017902813299198</v>
      </c>
      <c r="JH78" s="243">
        <v>7.3490813648294004</v>
      </c>
      <c r="JI78" s="243">
        <v>2.35849056603774</v>
      </c>
      <c r="JJ78" s="243">
        <v>4.5092838196286404</v>
      </c>
      <c r="JK78" s="243">
        <v>6.4171122994652396</v>
      </c>
      <c r="JL78" s="243">
        <v>1.9337016574585599</v>
      </c>
      <c r="JM78" s="243">
        <v>1.7948717948718</v>
      </c>
      <c r="JN78" s="243">
        <v>7.3878627968337804</v>
      </c>
      <c r="JO78" s="219">
        <v>8.1339712918660307</v>
      </c>
      <c r="JP78" s="219">
        <v>12.569832402234599</v>
      </c>
      <c r="JQ78" s="219">
        <v>22.802197802197799</v>
      </c>
      <c r="JR78" s="219">
        <v>6.8681318681318704</v>
      </c>
      <c r="JS78" s="219">
        <v>9.4240837696334996</v>
      </c>
      <c r="JT78" s="219">
        <v>16.886543535620099</v>
      </c>
      <c r="JU78" s="219">
        <v>6.6350710900473899</v>
      </c>
      <c r="JV78" s="219">
        <v>8.0779944289693599</v>
      </c>
      <c r="JW78" s="219">
        <v>14.4808743169399</v>
      </c>
      <c r="JX78" s="219">
        <v>6.8870523415978004</v>
      </c>
      <c r="JY78" s="219">
        <v>4.9479166666666599</v>
      </c>
      <c r="JZ78" s="219">
        <v>9.7883597883598004</v>
      </c>
      <c r="KA78" s="219">
        <v>1.68674698795181</v>
      </c>
      <c r="KB78" s="223">
        <v>0.83798882681564302</v>
      </c>
      <c r="KC78" s="219">
        <v>2.0114942528735602</v>
      </c>
      <c r="KD78" s="219">
        <v>2.21606648199446</v>
      </c>
      <c r="KE78" s="223">
        <v>0.53050397877984001</v>
      </c>
      <c r="KF78" s="219">
        <v>1.33689839572192</v>
      </c>
      <c r="KG78" s="223">
        <v>0.72289156626506001</v>
      </c>
      <c r="KH78" s="219">
        <v>1.67597765363129</v>
      </c>
      <c r="KI78" s="219">
        <v>1.14942528735632</v>
      </c>
      <c r="KJ78" s="219">
        <v>2.7777777777777799</v>
      </c>
      <c r="KK78" s="223">
        <v>0.79575596816976202</v>
      </c>
      <c r="KL78" s="219">
        <v>1.07238605898123</v>
      </c>
      <c r="KM78" s="223">
        <v>0.72289156626506001</v>
      </c>
      <c r="KN78" s="223">
        <v>0.84033613445378197</v>
      </c>
      <c r="KO78" s="219">
        <v>2.01149425287357</v>
      </c>
      <c r="KP78" s="219">
        <v>1.3888888888888899</v>
      </c>
      <c r="KQ78" s="223">
        <v>0.53050397877984001</v>
      </c>
      <c r="KR78" s="219">
        <v>1.07238605898123</v>
      </c>
      <c r="KS78" s="219">
        <v>1.44578313253012</v>
      </c>
      <c r="KT78" s="219">
        <v>1.40056022408964</v>
      </c>
      <c r="KU78" s="219">
        <v>1.14942528735632</v>
      </c>
      <c r="KV78" s="219">
        <v>2.2222222222222201</v>
      </c>
      <c r="KW78" s="223">
        <v>0.53050397877984001</v>
      </c>
      <c r="KX78" s="223">
        <v>0.539083557951482</v>
      </c>
      <c r="KY78" s="223">
        <v>0.96385542168674698</v>
      </c>
      <c r="KZ78" s="223">
        <v>0.28011204481792701</v>
      </c>
      <c r="LA78" s="223">
        <v>0.28735632183908</v>
      </c>
      <c r="LB78" s="223">
        <v>0.83333333333333404</v>
      </c>
      <c r="LC78" s="219">
        <v>0</v>
      </c>
      <c r="LD78" s="223">
        <v>0.53763440860214995</v>
      </c>
      <c r="LE78" s="223">
        <v>0.72289156626506001</v>
      </c>
      <c r="LF78" s="223">
        <v>0.56022408963585402</v>
      </c>
      <c r="LG78" s="219">
        <v>1.14942528735632</v>
      </c>
      <c r="LH78" s="219">
        <v>1.1111111111111101</v>
      </c>
      <c r="LI78" s="219">
        <v>0</v>
      </c>
      <c r="LJ78" s="223">
        <v>0.80862533692722405</v>
      </c>
      <c r="LK78" s="223">
        <v>0.240963855421686</v>
      </c>
      <c r="LL78" s="223">
        <v>0.84269662921348398</v>
      </c>
      <c r="LM78" s="223">
        <v>0.86206896551724099</v>
      </c>
      <c r="LN78" s="219">
        <v>0</v>
      </c>
      <c r="LO78" s="223">
        <v>0.80213903743315496</v>
      </c>
      <c r="LP78" s="219">
        <v>1.07238605898123</v>
      </c>
      <c r="LQ78" s="223">
        <v>0.96385542168674598</v>
      </c>
      <c r="LR78" s="223">
        <v>0.28089887640449401</v>
      </c>
      <c r="LS78" s="219">
        <v>3.73563218390805</v>
      </c>
      <c r="LT78" s="223">
        <v>0.83333333333333404</v>
      </c>
      <c r="LU78" s="219">
        <v>1.6042780748663099</v>
      </c>
      <c r="LV78" s="219">
        <v>3.7634408602150602</v>
      </c>
      <c r="LW78" s="219">
        <v>1.44578313253012</v>
      </c>
      <c r="LX78" s="223">
        <v>0.84269662921348298</v>
      </c>
      <c r="LY78" s="219">
        <v>3.16091954022989</v>
      </c>
      <c r="LZ78" s="219">
        <v>1.3927576601671301</v>
      </c>
      <c r="MA78" s="219">
        <v>2.9729729729729701</v>
      </c>
      <c r="MB78" s="219">
        <v>3.7735849056603801</v>
      </c>
      <c r="MC78" s="223">
        <v>0.72289156626506001</v>
      </c>
      <c r="MD78" s="223">
        <v>0.28089887640449401</v>
      </c>
      <c r="ME78" s="219">
        <v>2.0172910662824202</v>
      </c>
      <c r="MF78" s="223">
        <v>0.55710306406685195</v>
      </c>
      <c r="MG78" s="219">
        <v>1.60857908847185</v>
      </c>
      <c r="MH78" s="219">
        <v>3.2258064516128999</v>
      </c>
      <c r="MI78" s="190" t="str">
        <f t="shared" si="114"/>
        <v>--</v>
      </c>
      <c r="MJ78" s="190" t="str">
        <f t="shared" si="114"/>
        <v>--</v>
      </c>
      <c r="MK78" s="190" t="str">
        <f t="shared" si="114"/>
        <v>--</v>
      </c>
      <c r="ML78" s="190" t="str">
        <f t="shared" si="114"/>
        <v>--</v>
      </c>
      <c r="MM78" s="190" t="str">
        <f t="shared" si="114"/>
        <v>--</v>
      </c>
      <c r="MN78" s="190" t="str">
        <f t="shared" si="114"/>
        <v>--</v>
      </c>
      <c r="MO78" s="190" t="str">
        <f t="shared" si="114"/>
        <v>--</v>
      </c>
      <c r="MP78" s="190" t="str">
        <f t="shared" si="114"/>
        <v>--</v>
      </c>
      <c r="MQ78" s="190" t="str">
        <f t="shared" si="114"/>
        <v>--</v>
      </c>
      <c r="MR78" s="190" t="str">
        <f t="shared" si="114"/>
        <v>--</v>
      </c>
      <c r="MS78" s="190" t="str">
        <f t="shared" si="115"/>
        <v>--</v>
      </c>
      <c r="MT78" s="190" t="str">
        <f t="shared" si="115"/>
        <v>--</v>
      </c>
      <c r="MU78" s="190" t="str">
        <f t="shared" si="115"/>
        <v>--</v>
      </c>
      <c r="MV78" s="190" t="str">
        <f t="shared" si="115"/>
        <v>--</v>
      </c>
      <c r="MW78" s="190" t="str">
        <f t="shared" si="115"/>
        <v>--</v>
      </c>
      <c r="MX78" s="190" t="str">
        <f t="shared" si="115"/>
        <v>--</v>
      </c>
      <c r="MY78" s="190" t="str">
        <f t="shared" si="115"/>
        <v>--</v>
      </c>
      <c r="MZ78" s="190" t="str">
        <f t="shared" si="115"/>
        <v>--</v>
      </c>
      <c r="NA78" s="190" t="str">
        <f t="shared" si="115"/>
        <v>--</v>
      </c>
      <c r="NB78" s="190" t="str">
        <f t="shared" si="115"/>
        <v>--</v>
      </c>
      <c r="NC78" s="190" t="str">
        <f t="shared" si="116"/>
        <v>--</v>
      </c>
      <c r="ND78" s="190" t="str">
        <f t="shared" si="116"/>
        <v>--</v>
      </c>
      <c r="NE78" s="190" t="str">
        <f t="shared" si="116"/>
        <v>--</v>
      </c>
      <c r="NF78" s="190" t="str">
        <f t="shared" si="116"/>
        <v>--</v>
      </c>
      <c r="NG78" s="190" t="str">
        <f t="shared" si="116"/>
        <v>--</v>
      </c>
      <c r="NH78" s="190" t="str">
        <f t="shared" si="116"/>
        <v>--</v>
      </c>
      <c r="NI78" s="190" t="str">
        <f t="shared" si="116"/>
        <v>--</v>
      </c>
      <c r="NJ78" s="190" t="str">
        <f t="shared" si="116"/>
        <v>--</v>
      </c>
      <c r="NL78" s="378" t="str">
        <f t="shared" si="92"/>
        <v>--</v>
      </c>
      <c r="NM78" s="381">
        <v>3.9062500000000013</v>
      </c>
      <c r="NN78" s="381">
        <v>3.794642857142855</v>
      </c>
      <c r="NO78" s="381">
        <v>4.5936395759717303</v>
      </c>
      <c r="NP78" s="378" t="str">
        <f t="shared" si="93"/>
        <v>--</v>
      </c>
      <c r="NQ78" s="381">
        <v>0.47846889952153066</v>
      </c>
      <c r="NR78" s="378" t="str">
        <f t="shared" si="94"/>
        <v>--</v>
      </c>
      <c r="NS78" s="381">
        <v>5.1282051282051295</v>
      </c>
      <c r="NT78" s="378" t="str">
        <f t="shared" si="95"/>
        <v>--</v>
      </c>
      <c r="NU78" s="381">
        <v>14.006514657980462</v>
      </c>
      <c r="NV78" s="378" t="str">
        <f t="shared" si="96"/>
        <v>--</v>
      </c>
      <c r="NW78" s="381">
        <v>0.24449877750611218</v>
      </c>
      <c r="NX78" s="378" t="str">
        <f t="shared" si="97"/>
        <v>--</v>
      </c>
      <c r="NY78" s="381">
        <v>4.1436464088397793</v>
      </c>
      <c r="NZ78" s="378" t="str">
        <f t="shared" si="98"/>
        <v>--</v>
      </c>
      <c r="OA78" s="381">
        <v>14.444444444444452</v>
      </c>
      <c r="OB78" s="378" t="str">
        <f t="shared" si="99"/>
        <v>--</v>
      </c>
      <c r="OC78" s="378" t="str">
        <f t="shared" si="99"/>
        <v>--</v>
      </c>
      <c r="OD78" s="381">
        <v>2.1226415094339628</v>
      </c>
      <c r="OE78" s="381">
        <v>3.457446808510638</v>
      </c>
      <c r="OF78" s="381">
        <v>6.9518716577540118</v>
      </c>
      <c r="OG78" s="378" t="str">
        <f t="shared" si="100"/>
        <v>--</v>
      </c>
      <c r="OH78" s="378" t="str">
        <f t="shared" si="100"/>
        <v>--</v>
      </c>
      <c r="OI78" s="378" t="str">
        <f t="shared" si="100"/>
        <v>--</v>
      </c>
      <c r="OJ78" s="381">
        <v>2.4861878453038679</v>
      </c>
      <c r="OK78" s="381">
        <v>0.76726342710997386</v>
      </c>
      <c r="OL78" s="381">
        <v>4.2105263157894699</v>
      </c>
      <c r="OM78" s="378" t="str">
        <f t="shared" si="101"/>
        <v>--</v>
      </c>
      <c r="ON78" s="378" t="str">
        <f t="shared" si="101"/>
        <v>--</v>
      </c>
      <c r="OO78" s="378" t="str">
        <f t="shared" si="101"/>
        <v>--</v>
      </c>
      <c r="OP78" s="381">
        <v>2.3437500000000004</v>
      </c>
      <c r="OQ78" s="381">
        <v>2.0224719101123592</v>
      </c>
      <c r="OR78" s="381">
        <v>1.4134275618374559</v>
      </c>
      <c r="OS78" s="378" t="str">
        <f t="shared" si="102"/>
        <v>--</v>
      </c>
      <c r="OT78" s="378" t="str">
        <f t="shared" si="102"/>
        <v>--</v>
      </c>
      <c r="OU78" s="381">
        <v>1.5625</v>
      </c>
      <c r="OV78" s="381">
        <v>2.0089285714285721</v>
      </c>
      <c r="OW78" s="381">
        <v>1.7667844522968195</v>
      </c>
      <c r="OX78" s="378" t="str">
        <f t="shared" si="103"/>
        <v>--</v>
      </c>
      <c r="OY78" s="381">
        <v>9.6685082872928181</v>
      </c>
      <c r="OZ78" s="381">
        <v>11.311053984575832</v>
      </c>
      <c r="PA78" s="381">
        <v>17.3228346456693</v>
      </c>
      <c r="PB78" s="378" t="str">
        <f t="shared" si="104"/>
        <v>--</v>
      </c>
      <c r="PC78" s="381">
        <v>16.71018276762403</v>
      </c>
      <c r="PD78" s="381">
        <v>18.161434977578459</v>
      </c>
      <c r="PE78" s="381">
        <v>28.169014084507051</v>
      </c>
      <c r="PF78" s="378" t="str">
        <f t="shared" si="105"/>
        <v>--</v>
      </c>
      <c r="PG78" s="381">
        <v>8.6021505376344027</v>
      </c>
      <c r="PH78" s="381">
        <v>9.7949886104783577</v>
      </c>
      <c r="PI78" s="381">
        <v>16.544117647058801</v>
      </c>
      <c r="PJ78" s="378" t="str">
        <f t="shared" si="106"/>
        <v>--</v>
      </c>
      <c r="PK78" s="381">
        <v>7.3490813648293942</v>
      </c>
      <c r="PL78" s="381">
        <v>8.6167800453514634</v>
      </c>
      <c r="PM78" s="381">
        <v>14.598540145985414</v>
      </c>
      <c r="PN78" s="378" t="str">
        <f t="shared" si="107"/>
        <v>--</v>
      </c>
      <c r="PO78" s="381">
        <v>1.8518518518518534</v>
      </c>
      <c r="PP78" s="381">
        <v>1.1441647597254001</v>
      </c>
      <c r="PQ78" s="381">
        <v>0.36630036630036639</v>
      </c>
      <c r="PR78" s="378" t="str">
        <f t="shared" si="108"/>
        <v>--</v>
      </c>
      <c r="PS78" s="381">
        <v>1.0610079575596814</v>
      </c>
      <c r="PT78" s="381">
        <v>0.68649885583524006</v>
      </c>
      <c r="PU78" s="381">
        <v>2.5641025641025657</v>
      </c>
      <c r="PV78" s="378" t="str">
        <f t="shared" si="109"/>
        <v>--</v>
      </c>
      <c r="PW78" s="381">
        <v>1.5957446808510642</v>
      </c>
      <c r="PX78" s="381">
        <v>0.68965517241379293</v>
      </c>
      <c r="PY78" s="381">
        <v>0.73529411764705921</v>
      </c>
      <c r="PZ78" s="378" t="str">
        <f t="shared" si="110"/>
        <v>--</v>
      </c>
      <c r="QA78" s="381">
        <v>0.53050397877984079</v>
      </c>
      <c r="QB78" s="381">
        <v>0.4587155963302747</v>
      </c>
      <c r="QC78" s="381">
        <v>0.732600732600733</v>
      </c>
      <c r="QD78" s="378" t="str">
        <f t="shared" si="111"/>
        <v>--</v>
      </c>
      <c r="QE78" s="381">
        <v>0.53619302949061642</v>
      </c>
      <c r="QF78" s="381">
        <v>0.46189376443417962</v>
      </c>
      <c r="QG78" s="381">
        <v>0</v>
      </c>
      <c r="QH78" s="378" t="str">
        <f t="shared" si="112"/>
        <v>--</v>
      </c>
      <c r="QI78" s="381">
        <v>0.80213903743315507</v>
      </c>
      <c r="QJ78" s="381">
        <v>0.22883295194507988</v>
      </c>
      <c r="QK78" s="381">
        <v>0</v>
      </c>
    </row>
    <row r="79" spans="1:453" x14ac:dyDescent="0.25">
      <c r="A79" s="114">
        <v>75</v>
      </c>
      <c r="B79" s="93" t="s">
        <v>75</v>
      </c>
      <c r="C79" s="189" t="str">
        <f>"--"</f>
        <v>--</v>
      </c>
      <c r="D79" s="189" t="s">
        <v>286</v>
      </c>
      <c r="E79" s="189" t="s">
        <v>286</v>
      </c>
      <c r="F79" s="189">
        <v>0</v>
      </c>
      <c r="G79" s="189">
        <v>21.782178217821798</v>
      </c>
      <c r="H79" s="189">
        <v>42.222222222222229</v>
      </c>
      <c r="I79" s="189">
        <v>3.2258064516129026</v>
      </c>
      <c r="J79" s="189">
        <v>10.344827586206897</v>
      </c>
      <c r="K79" s="189">
        <v>28.409090909090914</v>
      </c>
      <c r="L79" s="189">
        <v>0</v>
      </c>
      <c r="M79" s="190">
        <v>11.688311688311691</v>
      </c>
      <c r="N79" s="190">
        <v>25.000000000000004</v>
      </c>
      <c r="O79" s="190">
        <v>2.5316455696202529</v>
      </c>
      <c r="P79" s="190">
        <v>11.111111111111114</v>
      </c>
      <c r="Q79" s="190">
        <v>24.444444444444436</v>
      </c>
      <c r="R79" s="190" t="s">
        <v>286</v>
      </c>
      <c r="S79" s="190" t="s">
        <v>286</v>
      </c>
      <c r="T79" s="190" t="s">
        <v>286</v>
      </c>
      <c r="U79" s="190">
        <v>0</v>
      </c>
      <c r="V79" s="190">
        <v>23.762376237623766</v>
      </c>
      <c r="W79" s="190">
        <v>41.111111111111107</v>
      </c>
      <c r="X79" s="190">
        <v>4.918032786885246</v>
      </c>
      <c r="Y79" s="190">
        <v>11.627906976744185</v>
      </c>
      <c r="Z79" s="190">
        <v>27.906976744186039</v>
      </c>
      <c r="AA79" s="190">
        <v>0</v>
      </c>
      <c r="AB79" s="132">
        <v>11.688311688311691</v>
      </c>
      <c r="AC79" s="132">
        <v>27.419354838709669</v>
      </c>
      <c r="AD79" s="132">
        <v>2.5316455696202529</v>
      </c>
      <c r="AE79" s="132">
        <v>11.111111111111114</v>
      </c>
      <c r="AF79" s="190">
        <v>27.659574468085101</v>
      </c>
      <c r="AG79" s="189" t="str">
        <f>"--"</f>
        <v>--</v>
      </c>
      <c r="AH79" s="189" t="s">
        <v>286</v>
      </c>
      <c r="AI79" s="191" t="s">
        <v>286</v>
      </c>
      <c r="AJ79" s="191">
        <v>0</v>
      </c>
      <c r="AK79" s="190">
        <v>0.99009900990098976</v>
      </c>
      <c r="AL79" s="190">
        <v>13.333333333333332</v>
      </c>
      <c r="AM79" s="190">
        <v>1.6129032258064513</v>
      </c>
      <c r="AN79" s="190">
        <v>0</v>
      </c>
      <c r="AO79" s="190">
        <v>9.0909090909090899</v>
      </c>
      <c r="AP79" s="190">
        <v>0</v>
      </c>
      <c r="AQ79" s="190">
        <v>0</v>
      </c>
      <c r="AR79" s="190">
        <v>5</v>
      </c>
      <c r="AS79" s="190">
        <v>1.2658227848101262</v>
      </c>
      <c r="AT79" s="190">
        <v>3.174603174603174</v>
      </c>
      <c r="AU79" s="190">
        <v>8.8888888888888911</v>
      </c>
      <c r="AV79" s="190" t="s">
        <v>286</v>
      </c>
      <c r="AW79" s="190" t="s">
        <v>286</v>
      </c>
      <c r="AX79" s="132" t="s">
        <v>286</v>
      </c>
      <c r="AY79" s="132" t="s">
        <v>286</v>
      </c>
      <c r="AZ79" s="132" t="s">
        <v>286</v>
      </c>
      <c r="BA79" s="132" t="s">
        <v>286</v>
      </c>
      <c r="BB79" s="190" t="s">
        <v>286</v>
      </c>
      <c r="BC79" s="132" t="s">
        <v>286</v>
      </c>
      <c r="BD79" s="132" t="s">
        <v>286</v>
      </c>
      <c r="BE79" s="132">
        <v>0</v>
      </c>
      <c r="BF79" s="132">
        <v>2.5974025974025974</v>
      </c>
      <c r="BG79" s="190">
        <v>6.4516129032258069</v>
      </c>
      <c r="BH79" s="132">
        <v>1.2658227848101262</v>
      </c>
      <c r="BI79" s="132">
        <v>11.111111111111112</v>
      </c>
      <c r="BJ79" s="132">
        <v>12.765957446808512</v>
      </c>
      <c r="BK79" s="132" t="str">
        <f>"--"</f>
        <v>--</v>
      </c>
      <c r="BL79" s="190" t="s">
        <v>286</v>
      </c>
      <c r="BM79" s="132" t="s">
        <v>286</v>
      </c>
      <c r="BN79" s="192">
        <v>0</v>
      </c>
      <c r="BO79" s="192">
        <v>31.000000000000011</v>
      </c>
      <c r="BP79" s="192">
        <v>40.44943820224718</v>
      </c>
      <c r="BQ79" s="190">
        <v>1.6666666666666663</v>
      </c>
      <c r="BR79" s="132">
        <v>9.8765432098765391</v>
      </c>
      <c r="BS79" s="132">
        <v>21.839080459770113</v>
      </c>
      <c r="BT79" s="132">
        <v>0</v>
      </c>
      <c r="BU79" s="190">
        <v>3.947368421052631</v>
      </c>
      <c r="BV79" s="132">
        <v>16.666666666666671</v>
      </c>
      <c r="BW79" s="132">
        <v>1.2820512820512817</v>
      </c>
      <c r="BX79" s="132">
        <v>12.500000000000004</v>
      </c>
      <c r="BY79" s="190">
        <v>7.3170731707317058</v>
      </c>
      <c r="BZ79" s="132" t="str">
        <f>"--"</f>
        <v>--</v>
      </c>
      <c r="CA79" s="132" t="s">
        <v>286</v>
      </c>
      <c r="CB79" s="132" t="s">
        <v>286</v>
      </c>
      <c r="CC79" s="190">
        <v>0</v>
      </c>
      <c r="CD79" s="132">
        <v>24</v>
      </c>
      <c r="CE79" s="132">
        <v>37.078651685393268</v>
      </c>
      <c r="CF79" s="132">
        <v>0</v>
      </c>
      <c r="CG79" s="190">
        <v>4.9382716049382687</v>
      </c>
      <c r="CH79" s="132">
        <v>14.94252873563218</v>
      </c>
      <c r="CI79" s="132">
        <v>0</v>
      </c>
      <c r="CJ79" s="132">
        <v>2.6315789473684212</v>
      </c>
      <c r="CK79" s="132">
        <v>6.6666666666666652</v>
      </c>
      <c r="CL79" s="132">
        <v>1.2820512820512817</v>
      </c>
      <c r="CM79" s="132">
        <v>9.3750000000000018</v>
      </c>
      <c r="CN79" s="132">
        <v>4.8780487804878048</v>
      </c>
      <c r="CO79" s="132" t="str">
        <f>"--"</f>
        <v>--</v>
      </c>
      <c r="CP79" s="190" t="s">
        <v>286</v>
      </c>
      <c r="CQ79" s="132" t="s">
        <v>286</v>
      </c>
      <c r="CR79" s="132">
        <v>2.5</v>
      </c>
      <c r="CS79" s="192">
        <v>8.9108910891089135</v>
      </c>
      <c r="CT79" s="192">
        <v>6.7415730337078683</v>
      </c>
      <c r="CU79" s="190">
        <v>1.6666666666666663</v>
      </c>
      <c r="CV79" s="132">
        <v>4.8192771084337345</v>
      </c>
      <c r="CW79" s="132">
        <v>3.4883720930232567</v>
      </c>
      <c r="CX79" s="192">
        <v>2.7027027027027026</v>
      </c>
      <c r="CY79" s="192">
        <v>2.5974025974025969</v>
      </c>
      <c r="CZ79" s="190">
        <v>1.6949152542372878</v>
      </c>
      <c r="DA79" s="132">
        <v>3.8461538461538449</v>
      </c>
      <c r="DB79" s="132">
        <v>1.587301587301587</v>
      </c>
      <c r="DC79" s="192">
        <v>0</v>
      </c>
      <c r="DD79" s="192" t="s">
        <v>286</v>
      </c>
      <c r="DE79" s="190" t="s">
        <v>286</v>
      </c>
      <c r="DF79" s="132" t="s">
        <v>286</v>
      </c>
      <c r="DG79" s="132" t="s">
        <v>286</v>
      </c>
      <c r="DH79" s="192">
        <v>2.9702970297029716</v>
      </c>
      <c r="DI79" s="192">
        <v>11.235955056179774</v>
      </c>
      <c r="DJ79" s="190" t="s">
        <v>286</v>
      </c>
      <c r="DK79" s="132">
        <v>0</v>
      </c>
      <c r="DL79" s="132">
        <v>2.3255813953488369</v>
      </c>
      <c r="DM79" s="132" t="s">
        <v>286</v>
      </c>
      <c r="DN79" s="132">
        <v>1.2987012987012985</v>
      </c>
      <c r="DO79" s="190">
        <v>0</v>
      </c>
      <c r="DP79" s="132" t="s">
        <v>286</v>
      </c>
      <c r="DQ79" s="132">
        <v>0</v>
      </c>
      <c r="DR79" s="132">
        <v>0</v>
      </c>
      <c r="DS79" s="132" t="s">
        <v>286</v>
      </c>
      <c r="DT79" s="190" t="s">
        <v>286</v>
      </c>
      <c r="DU79" s="194" t="s">
        <v>286</v>
      </c>
      <c r="DV79" s="194" t="s">
        <v>286</v>
      </c>
      <c r="DW79" s="192">
        <v>0.99009900990098976</v>
      </c>
      <c r="DX79" s="194">
        <v>11.235955056179774</v>
      </c>
      <c r="DY79" s="190" t="s">
        <v>286</v>
      </c>
      <c r="DZ79" s="190">
        <v>0</v>
      </c>
      <c r="EA79" s="190">
        <v>2.3255813953488369</v>
      </c>
      <c r="EB79" s="190" t="s">
        <v>286</v>
      </c>
      <c r="EC79" s="190">
        <v>1.2987012987012985</v>
      </c>
      <c r="ED79" s="190">
        <v>0</v>
      </c>
      <c r="EE79" s="190" t="s">
        <v>286</v>
      </c>
      <c r="EF79" s="190">
        <v>0</v>
      </c>
      <c r="EG79" s="190">
        <v>2.5</v>
      </c>
      <c r="EH79" s="190" t="s">
        <v>286</v>
      </c>
      <c r="EI79" s="190" t="s">
        <v>286</v>
      </c>
      <c r="EJ79" s="190" t="s">
        <v>286</v>
      </c>
      <c r="EK79" s="190" t="s">
        <v>286</v>
      </c>
      <c r="EL79" s="132">
        <v>6.9306930693069333</v>
      </c>
      <c r="EM79" s="132">
        <v>7.8651685393258415</v>
      </c>
      <c r="EN79" s="132" t="s">
        <v>286</v>
      </c>
      <c r="EO79" s="132">
        <v>0</v>
      </c>
      <c r="EP79" s="190">
        <v>6.9767441860465107</v>
      </c>
      <c r="EQ79" s="132" t="s">
        <v>286</v>
      </c>
      <c r="ER79" s="132">
        <v>1.2987012987012985</v>
      </c>
      <c r="ES79" s="132">
        <v>0</v>
      </c>
      <c r="ET79" s="132" t="s">
        <v>286</v>
      </c>
      <c r="EU79" s="190">
        <v>0</v>
      </c>
      <c r="EV79" s="132">
        <v>0</v>
      </c>
      <c r="EW79" s="132" t="s">
        <v>286</v>
      </c>
      <c r="EX79" s="132" t="s">
        <v>286</v>
      </c>
      <c r="EY79" s="132" t="s">
        <v>286</v>
      </c>
      <c r="EZ79" s="190" t="s">
        <v>286</v>
      </c>
      <c r="FA79" s="132">
        <v>2.9702970297029716</v>
      </c>
      <c r="FB79" s="132">
        <v>6.7415730337078665</v>
      </c>
      <c r="FC79" s="132" t="s">
        <v>286</v>
      </c>
      <c r="FD79" s="132">
        <v>0</v>
      </c>
      <c r="FE79" s="190">
        <v>1.1627906976744184</v>
      </c>
      <c r="FF79" s="132" t="s">
        <v>286</v>
      </c>
      <c r="FG79" s="132">
        <v>1.2987012987012985</v>
      </c>
      <c r="FH79" s="132">
        <v>0</v>
      </c>
      <c r="FI79" s="132" t="s">
        <v>286</v>
      </c>
      <c r="FJ79" s="190">
        <v>0</v>
      </c>
      <c r="FK79" s="132">
        <v>0</v>
      </c>
      <c r="FL79" s="132" t="s">
        <v>286</v>
      </c>
      <c r="FM79" s="132" t="s">
        <v>286</v>
      </c>
      <c r="FN79" s="132" t="s">
        <v>286</v>
      </c>
      <c r="FO79" s="190" t="s">
        <v>286</v>
      </c>
      <c r="FP79" s="132">
        <v>7.9207920792079163</v>
      </c>
      <c r="FQ79" s="132">
        <v>14.606741573033714</v>
      </c>
      <c r="FR79" s="132" t="s">
        <v>286</v>
      </c>
      <c r="FS79" s="132">
        <v>1.2048192771084332</v>
      </c>
      <c r="FT79" s="190">
        <v>8.1395348837209358</v>
      </c>
      <c r="FU79" s="132" t="s">
        <v>286</v>
      </c>
      <c r="FV79" s="132">
        <v>1.2987012987012985</v>
      </c>
      <c r="FW79" s="132">
        <v>0</v>
      </c>
      <c r="FX79" s="132" t="s">
        <v>286</v>
      </c>
      <c r="FY79" s="190">
        <v>0</v>
      </c>
      <c r="FZ79" s="132">
        <v>0</v>
      </c>
      <c r="GA79" s="132" t="s">
        <v>286</v>
      </c>
      <c r="GB79" s="132" t="s">
        <v>286</v>
      </c>
      <c r="GC79" s="132" t="s">
        <v>286</v>
      </c>
      <c r="GD79" s="190" t="s">
        <v>286</v>
      </c>
      <c r="GE79" s="132" t="s">
        <v>286</v>
      </c>
      <c r="GF79" s="132" t="s">
        <v>286</v>
      </c>
      <c r="GG79" s="132" t="s">
        <v>286</v>
      </c>
      <c r="GH79" s="132" t="s">
        <v>286</v>
      </c>
      <c r="GI79" s="190" t="s">
        <v>286</v>
      </c>
      <c r="GJ79" s="132" t="s">
        <v>286</v>
      </c>
      <c r="GK79" s="132">
        <v>3.8961038961038956</v>
      </c>
      <c r="GL79" s="132">
        <v>3.3898305084745757</v>
      </c>
      <c r="GM79" s="197" t="s">
        <v>286</v>
      </c>
      <c r="GN79" s="190">
        <v>0</v>
      </c>
      <c r="GO79" s="132">
        <v>0</v>
      </c>
      <c r="GP79" s="132" t="s">
        <v>286</v>
      </c>
      <c r="GQ79" s="132" t="s">
        <v>286</v>
      </c>
      <c r="GR79" s="132" t="s">
        <v>286</v>
      </c>
      <c r="GS79" s="190" t="s">
        <v>286</v>
      </c>
      <c r="GT79" s="132" t="s">
        <v>286</v>
      </c>
      <c r="GU79" s="132" t="s">
        <v>286</v>
      </c>
      <c r="GV79" s="132" t="s">
        <v>286</v>
      </c>
      <c r="GW79" s="132" t="s">
        <v>286</v>
      </c>
      <c r="GX79" s="190" t="s">
        <v>286</v>
      </c>
      <c r="GY79" s="190" t="s">
        <v>286</v>
      </c>
      <c r="GZ79" s="190">
        <v>2.5974025974025969</v>
      </c>
      <c r="HA79" s="190">
        <v>0</v>
      </c>
      <c r="HB79" s="190" t="s">
        <v>286</v>
      </c>
      <c r="HC79" s="190">
        <v>1.587301587301587</v>
      </c>
      <c r="HD79" s="190">
        <v>2.5</v>
      </c>
      <c r="HE79" s="190" t="s">
        <v>286</v>
      </c>
      <c r="HF79" s="190" t="s">
        <v>286</v>
      </c>
      <c r="HG79" s="190" t="s">
        <v>286</v>
      </c>
      <c r="HH79" s="190" t="s">
        <v>286</v>
      </c>
      <c r="HI79" s="190" t="s">
        <v>286</v>
      </c>
      <c r="HJ79" s="190" t="s">
        <v>286</v>
      </c>
      <c r="HK79" s="190" t="s">
        <v>286</v>
      </c>
      <c r="HL79" s="132" t="s">
        <v>286</v>
      </c>
      <c r="HM79" s="132" t="s">
        <v>286</v>
      </c>
      <c r="HN79" s="132" t="s">
        <v>286</v>
      </c>
      <c r="HO79" s="132">
        <v>0</v>
      </c>
      <c r="HP79" s="190">
        <v>1.6949152542372878</v>
      </c>
      <c r="HQ79" s="132" t="s">
        <v>286</v>
      </c>
      <c r="HR79" s="132">
        <v>3.174603174603174</v>
      </c>
      <c r="HS79" s="132">
        <v>5</v>
      </c>
      <c r="HT79" s="196" t="s">
        <v>286</v>
      </c>
      <c r="HU79" s="190" t="s">
        <v>286</v>
      </c>
      <c r="HV79" s="192" t="s">
        <v>286</v>
      </c>
      <c r="HW79" s="192" t="s">
        <v>286</v>
      </c>
      <c r="HX79" s="192">
        <v>2.9702970297029698</v>
      </c>
      <c r="HY79" s="192">
        <v>6.7415730337078639</v>
      </c>
      <c r="HZ79" s="192" t="s">
        <v>286</v>
      </c>
      <c r="IA79" s="192">
        <v>1.2048192771084332</v>
      </c>
      <c r="IB79" s="192">
        <v>1.1627906976744184</v>
      </c>
      <c r="IC79" s="192" t="s">
        <v>286</v>
      </c>
      <c r="ID79" s="192">
        <v>1.2987012987012985</v>
      </c>
      <c r="IE79" s="192">
        <v>0</v>
      </c>
      <c r="IF79" s="192" t="s">
        <v>286</v>
      </c>
      <c r="IG79" s="192">
        <v>1.587301587301587</v>
      </c>
      <c r="IH79" s="192">
        <v>2.4390243902439024</v>
      </c>
      <c r="II79" s="192" t="str">
        <f>"--"</f>
        <v>--</v>
      </c>
      <c r="IJ79" s="192" t="s">
        <v>286</v>
      </c>
      <c r="IK79" s="192" t="s">
        <v>286</v>
      </c>
      <c r="IL79" s="192">
        <v>0</v>
      </c>
      <c r="IM79" s="192">
        <v>3.9603960396039612</v>
      </c>
      <c r="IN79" s="192">
        <v>14.44444444444445</v>
      </c>
      <c r="IO79" s="192">
        <v>0</v>
      </c>
      <c r="IP79" s="192">
        <v>1.19047619047619</v>
      </c>
      <c r="IQ79" s="192">
        <v>5.8139534883720918</v>
      </c>
      <c r="IR79" s="192">
        <v>0</v>
      </c>
      <c r="IS79" s="192" t="s">
        <v>286</v>
      </c>
      <c r="IT79" s="192" t="s">
        <v>286</v>
      </c>
      <c r="IU79" s="192">
        <v>1.2820512820512817</v>
      </c>
      <c r="IV79" s="192" t="s">
        <v>286</v>
      </c>
      <c r="IW79" s="192" t="s">
        <v>286</v>
      </c>
      <c r="IX79" s="192" t="str">
        <f t="shared" si="113"/>
        <v>--</v>
      </c>
      <c r="IY79" s="192" t="str">
        <f t="shared" si="113"/>
        <v>--</v>
      </c>
      <c r="IZ79" s="192" t="str">
        <f t="shared" si="113"/>
        <v>--</v>
      </c>
      <c r="JA79" s="192" t="str">
        <f t="shared" si="113"/>
        <v>--</v>
      </c>
      <c r="JB79" s="192" t="str">
        <f t="shared" si="113"/>
        <v>--</v>
      </c>
      <c r="JC79" s="243">
        <v>2.1052631578947398</v>
      </c>
      <c r="JD79" s="243">
        <v>1.2048192771084301</v>
      </c>
      <c r="JE79" s="243">
        <v>2.5641025641025599</v>
      </c>
      <c r="JF79" s="243">
        <v>3.8961038961038899</v>
      </c>
      <c r="JG79" s="243">
        <v>6.5789473684210504</v>
      </c>
      <c r="JH79" s="243">
        <v>11.6883116883117</v>
      </c>
      <c r="JI79" s="243">
        <v>4.2105263157894699</v>
      </c>
      <c r="JJ79" s="243">
        <v>2.4096385542168699</v>
      </c>
      <c r="JK79" s="243">
        <v>2.5641025641025599</v>
      </c>
      <c r="JL79" s="243">
        <v>7.7922077922077904</v>
      </c>
      <c r="JM79" s="243">
        <v>7.8947368421052602</v>
      </c>
      <c r="JN79" s="243">
        <v>3.8961038961039001</v>
      </c>
      <c r="JO79" s="219">
        <v>2.1052631578947398</v>
      </c>
      <c r="JP79" s="219">
        <v>4.81927710843373</v>
      </c>
      <c r="JQ79" s="219">
        <v>2.6315789473684199</v>
      </c>
      <c r="JR79" s="219">
        <v>5.1948051948051903</v>
      </c>
      <c r="JS79" s="219">
        <v>4</v>
      </c>
      <c r="JT79" s="219">
        <v>16</v>
      </c>
      <c r="JU79" s="219">
        <v>1.0526315789473699</v>
      </c>
      <c r="JV79" s="219">
        <v>3.6144578313253</v>
      </c>
      <c r="JW79" s="219">
        <v>0</v>
      </c>
      <c r="JX79" s="219">
        <v>5.1948051948051903</v>
      </c>
      <c r="JY79" s="219">
        <v>2.6666666666666701</v>
      </c>
      <c r="JZ79" s="219">
        <v>7.8947368421052602</v>
      </c>
      <c r="KA79" s="219">
        <v>2.1052631578947398</v>
      </c>
      <c r="KB79" s="219">
        <v>0</v>
      </c>
      <c r="KC79" s="219">
        <v>0</v>
      </c>
      <c r="KD79" s="219">
        <v>0</v>
      </c>
      <c r="KE79" s="219">
        <v>2.6315789473684199</v>
      </c>
      <c r="KF79" s="219">
        <v>0</v>
      </c>
      <c r="KG79" s="219">
        <v>1.0526315789473699</v>
      </c>
      <c r="KH79" s="219">
        <v>0</v>
      </c>
      <c r="KI79" s="219">
        <v>0</v>
      </c>
      <c r="KJ79" s="219">
        <v>0</v>
      </c>
      <c r="KK79" s="219">
        <v>0</v>
      </c>
      <c r="KL79" s="219">
        <v>0</v>
      </c>
      <c r="KM79" s="219">
        <v>0</v>
      </c>
      <c r="KN79" s="219">
        <v>0</v>
      </c>
      <c r="KO79" s="219">
        <v>0</v>
      </c>
      <c r="KP79" s="219">
        <v>0</v>
      </c>
      <c r="KQ79" s="219">
        <v>0</v>
      </c>
      <c r="KR79" s="219">
        <v>1.2987012987013</v>
      </c>
      <c r="KS79" s="219">
        <v>0</v>
      </c>
      <c r="KT79" s="219">
        <v>0</v>
      </c>
      <c r="KU79" s="219">
        <v>0</v>
      </c>
      <c r="KV79" s="219">
        <v>0</v>
      </c>
      <c r="KW79" s="219">
        <v>0</v>
      </c>
      <c r="KX79" s="219">
        <v>1.2987012987013</v>
      </c>
      <c r="KY79" s="219">
        <v>0</v>
      </c>
      <c r="KZ79" s="219">
        <v>0</v>
      </c>
      <c r="LA79" s="219">
        <v>0</v>
      </c>
      <c r="LB79" s="219">
        <v>0</v>
      </c>
      <c r="LC79" s="219">
        <v>0</v>
      </c>
      <c r="LD79" s="219">
        <v>1.31578947368421</v>
      </c>
      <c r="LE79" s="219">
        <v>0</v>
      </c>
      <c r="LF79" s="219">
        <v>0</v>
      </c>
      <c r="LG79" s="219">
        <v>0</v>
      </c>
      <c r="LH79" s="219">
        <v>0</v>
      </c>
      <c r="LI79" s="219">
        <v>0</v>
      </c>
      <c r="LJ79" s="219">
        <v>0</v>
      </c>
      <c r="LK79" s="219">
        <v>1.0526315789473699</v>
      </c>
      <c r="LL79" s="219">
        <v>0</v>
      </c>
      <c r="LM79" s="219">
        <v>0</v>
      </c>
      <c r="LN79" s="219">
        <v>0</v>
      </c>
      <c r="LO79" s="219">
        <v>0</v>
      </c>
      <c r="LP79" s="219">
        <v>0</v>
      </c>
      <c r="LQ79" s="219">
        <v>1.0526315789473699</v>
      </c>
      <c r="LR79" s="219">
        <v>0</v>
      </c>
      <c r="LS79" s="219">
        <v>0</v>
      </c>
      <c r="LT79" s="219">
        <v>0</v>
      </c>
      <c r="LU79" s="219">
        <v>0</v>
      </c>
      <c r="LV79" s="219">
        <v>3.9473684210526301</v>
      </c>
      <c r="LW79" s="219">
        <v>1.0526315789473699</v>
      </c>
      <c r="LX79" s="219">
        <v>0</v>
      </c>
      <c r="LY79" s="219">
        <v>0</v>
      </c>
      <c r="LZ79" s="219">
        <v>1.2987012987013</v>
      </c>
      <c r="MA79" s="219">
        <v>3.9473684210526301</v>
      </c>
      <c r="MB79" s="219">
        <v>3.9473684210526301</v>
      </c>
      <c r="MC79" s="219">
        <v>1.0526315789473699</v>
      </c>
      <c r="MD79" s="219">
        <v>0</v>
      </c>
      <c r="ME79" s="219">
        <v>0</v>
      </c>
      <c r="MF79" s="219">
        <v>0</v>
      </c>
      <c r="MG79" s="219">
        <v>0</v>
      </c>
      <c r="MH79" s="219">
        <v>1.31578947368421</v>
      </c>
      <c r="MI79" s="190" t="str">
        <f t="shared" si="114"/>
        <v>--</v>
      </c>
      <c r="MJ79" s="190" t="str">
        <f t="shared" si="114"/>
        <v>--</v>
      </c>
      <c r="MK79" s="190" t="str">
        <f t="shared" si="114"/>
        <v>--</v>
      </c>
      <c r="ML79" s="190" t="str">
        <f t="shared" si="114"/>
        <v>--</v>
      </c>
      <c r="MM79" s="190" t="str">
        <f t="shared" si="114"/>
        <v>--</v>
      </c>
      <c r="MN79" s="190" t="str">
        <f t="shared" si="114"/>
        <v>--</v>
      </c>
      <c r="MO79" s="190" t="str">
        <f t="shared" si="114"/>
        <v>--</v>
      </c>
      <c r="MP79" s="190" t="str">
        <f t="shared" si="114"/>
        <v>--</v>
      </c>
      <c r="MQ79" s="190" t="str">
        <f t="shared" si="114"/>
        <v>--</v>
      </c>
      <c r="MR79" s="190" t="str">
        <f t="shared" si="114"/>
        <v>--</v>
      </c>
      <c r="MS79" s="190" t="str">
        <f t="shared" si="115"/>
        <v>--</v>
      </c>
      <c r="MT79" s="190" t="str">
        <f t="shared" si="115"/>
        <v>--</v>
      </c>
      <c r="MU79" s="190" t="str">
        <f t="shared" si="115"/>
        <v>--</v>
      </c>
      <c r="MV79" s="190" t="str">
        <f t="shared" si="115"/>
        <v>--</v>
      </c>
      <c r="MW79" s="190" t="str">
        <f t="shared" si="115"/>
        <v>--</v>
      </c>
      <c r="MX79" s="190" t="str">
        <f t="shared" si="115"/>
        <v>--</v>
      </c>
      <c r="MY79" s="190" t="str">
        <f t="shared" si="115"/>
        <v>--</v>
      </c>
      <c r="MZ79" s="190" t="str">
        <f t="shared" si="115"/>
        <v>--</v>
      </c>
      <c r="NA79" s="190" t="str">
        <f t="shared" si="115"/>
        <v>--</v>
      </c>
      <c r="NB79" s="190" t="str">
        <f t="shared" si="115"/>
        <v>--</v>
      </c>
      <c r="NC79" s="190" t="str">
        <f t="shared" si="116"/>
        <v>--</v>
      </c>
      <c r="ND79" s="190" t="str">
        <f t="shared" si="116"/>
        <v>--</v>
      </c>
      <c r="NE79" s="190" t="str">
        <f t="shared" si="116"/>
        <v>--</v>
      </c>
      <c r="NF79" s="190" t="str">
        <f t="shared" si="116"/>
        <v>--</v>
      </c>
      <c r="NG79" s="190" t="str">
        <f t="shared" si="116"/>
        <v>--</v>
      </c>
      <c r="NH79" s="190" t="str">
        <f t="shared" si="116"/>
        <v>--</v>
      </c>
      <c r="NI79" s="190" t="str">
        <f t="shared" si="116"/>
        <v>--</v>
      </c>
      <c r="NJ79" s="190" t="str">
        <f t="shared" si="116"/>
        <v>--</v>
      </c>
      <c r="NL79" s="378" t="str">
        <f t="shared" si="92"/>
        <v>--</v>
      </c>
      <c r="NM79" s="378" t="str">
        <f t="shared" si="92"/>
        <v>--</v>
      </c>
      <c r="NN79" s="381">
        <v>3.5714285714285712</v>
      </c>
      <c r="NO79" s="378" t="str">
        <f t="shared" si="92"/>
        <v>--</v>
      </c>
      <c r="NP79" s="378" t="str">
        <f t="shared" si="93"/>
        <v>--</v>
      </c>
      <c r="NQ79" s="381">
        <v>1.3157894736842104</v>
      </c>
      <c r="NR79" s="378" t="str">
        <f t="shared" si="94"/>
        <v>--</v>
      </c>
      <c r="NS79" s="381">
        <v>1.2987012987012985</v>
      </c>
      <c r="NT79" s="378" t="str">
        <f t="shared" si="95"/>
        <v>--</v>
      </c>
      <c r="NU79" s="381">
        <v>6.4516129032258052</v>
      </c>
      <c r="NV79" s="378" t="str">
        <f t="shared" si="96"/>
        <v>--</v>
      </c>
      <c r="NW79" s="381">
        <v>1.2658227848101262</v>
      </c>
      <c r="NX79" s="378" t="str">
        <f t="shared" si="97"/>
        <v>--</v>
      </c>
      <c r="NY79" s="381">
        <v>6.349206349206348</v>
      </c>
      <c r="NZ79" s="378" t="str">
        <f t="shared" si="98"/>
        <v>--</v>
      </c>
      <c r="OA79" s="381">
        <v>4.2553191489361701</v>
      </c>
      <c r="OB79" s="378" t="str">
        <f t="shared" si="99"/>
        <v>--</v>
      </c>
      <c r="OC79" s="378" t="str">
        <f t="shared" si="99"/>
        <v>--</v>
      </c>
      <c r="OD79" s="381">
        <v>3.1578947368421049</v>
      </c>
      <c r="OE79" s="381">
        <v>1.2048192771084332</v>
      </c>
      <c r="OF79" s="381">
        <v>0</v>
      </c>
      <c r="OG79" s="378" t="str">
        <f t="shared" si="100"/>
        <v>--</v>
      </c>
      <c r="OH79" s="378" t="str">
        <f t="shared" si="100"/>
        <v>--</v>
      </c>
      <c r="OI79" s="378" t="str">
        <f t="shared" si="100"/>
        <v>--</v>
      </c>
      <c r="OJ79" s="381">
        <v>2.5974025974025969</v>
      </c>
      <c r="OK79" s="381">
        <v>1.3157894736842106</v>
      </c>
      <c r="OL79" s="381">
        <v>6.4935064935064943</v>
      </c>
      <c r="OM79" s="378" t="str">
        <f t="shared" si="101"/>
        <v>--</v>
      </c>
      <c r="ON79" s="378" t="str">
        <f t="shared" si="101"/>
        <v>--</v>
      </c>
      <c r="OO79" s="378" t="str">
        <f t="shared" si="101"/>
        <v>--</v>
      </c>
      <c r="OP79" s="378" t="str">
        <f t="shared" si="101"/>
        <v>--</v>
      </c>
      <c r="OQ79" s="381">
        <v>0</v>
      </c>
      <c r="OR79" s="378" t="str">
        <f t="shared" ref="OR79" si="117">"--"</f>
        <v>--</v>
      </c>
      <c r="OS79" s="378" t="str">
        <f t="shared" si="102"/>
        <v>--</v>
      </c>
      <c r="OT79" s="378" t="str">
        <f t="shared" si="102"/>
        <v>--</v>
      </c>
      <c r="OU79" s="378" t="str">
        <f t="shared" si="102"/>
        <v>--</v>
      </c>
      <c r="OV79" s="381">
        <v>7.1428571428571423</v>
      </c>
      <c r="OW79" s="378" t="str">
        <f t="shared" ref="OW79" si="118">"--"</f>
        <v>--</v>
      </c>
      <c r="OX79" s="378" t="str">
        <f t="shared" si="103"/>
        <v>--</v>
      </c>
      <c r="OY79" s="381">
        <v>3.8961038961038947</v>
      </c>
      <c r="OZ79" s="381">
        <v>5.2631578947368425</v>
      </c>
      <c r="PA79" s="381">
        <v>10.389610389610391</v>
      </c>
      <c r="PB79" s="378" t="str">
        <f t="shared" si="104"/>
        <v>--</v>
      </c>
      <c r="PC79" s="378" t="str">
        <f t="shared" si="104"/>
        <v>--</v>
      </c>
      <c r="PD79" s="381">
        <v>39.285714285714285</v>
      </c>
      <c r="PE79" s="378" t="str">
        <f t="shared" ref="PE79" si="119">"--"</f>
        <v>--</v>
      </c>
      <c r="PF79" s="378" t="str">
        <f t="shared" si="105"/>
        <v>--</v>
      </c>
      <c r="PG79" s="378" t="str">
        <f t="shared" si="105"/>
        <v>--</v>
      </c>
      <c r="PH79" s="381">
        <v>10.714285714285715</v>
      </c>
      <c r="PI79" s="378" t="str">
        <f t="shared" ref="PI79" si="120">"--"</f>
        <v>--</v>
      </c>
      <c r="PJ79" s="378" t="str">
        <f t="shared" si="106"/>
        <v>--</v>
      </c>
      <c r="PK79" s="378" t="str">
        <f t="shared" si="106"/>
        <v>--</v>
      </c>
      <c r="PL79" s="381">
        <v>3.5714285714285712</v>
      </c>
      <c r="PM79" s="378" t="str">
        <f t="shared" ref="PM79" si="121">"--"</f>
        <v>--</v>
      </c>
      <c r="PN79" s="378" t="str">
        <f t="shared" si="107"/>
        <v>--</v>
      </c>
      <c r="PO79" s="378" t="str">
        <f t="shared" si="107"/>
        <v>--</v>
      </c>
      <c r="PP79" s="381">
        <v>10.714285714285714</v>
      </c>
      <c r="PQ79" s="378" t="str">
        <f t="shared" ref="PQ79" si="122">"--"</f>
        <v>--</v>
      </c>
      <c r="PR79" s="378" t="str">
        <f t="shared" si="108"/>
        <v>--</v>
      </c>
      <c r="PS79" s="378" t="str">
        <f t="shared" si="108"/>
        <v>--</v>
      </c>
      <c r="PT79" s="381">
        <v>3.5714285714285716</v>
      </c>
      <c r="PU79" s="378" t="str">
        <f t="shared" ref="PU79" si="123">"--"</f>
        <v>--</v>
      </c>
      <c r="PV79" s="378" t="str">
        <f t="shared" si="109"/>
        <v>--</v>
      </c>
      <c r="PW79" s="378" t="str">
        <f t="shared" si="109"/>
        <v>--</v>
      </c>
      <c r="PX79" s="381">
        <v>3.7037037037037037</v>
      </c>
      <c r="PY79" s="378" t="str">
        <f t="shared" ref="PY79" si="124">"--"</f>
        <v>--</v>
      </c>
      <c r="PZ79" s="378" t="str">
        <f t="shared" si="110"/>
        <v>--</v>
      </c>
      <c r="QA79" s="378" t="str">
        <f t="shared" si="110"/>
        <v>--</v>
      </c>
      <c r="QB79" s="381">
        <v>3.5714285714285716</v>
      </c>
      <c r="QC79" s="378" t="str">
        <f t="shared" ref="QC79" si="125">"--"</f>
        <v>--</v>
      </c>
      <c r="QD79" s="378" t="str">
        <f t="shared" si="111"/>
        <v>--</v>
      </c>
      <c r="QE79" s="378" t="str">
        <f t="shared" si="111"/>
        <v>--</v>
      </c>
      <c r="QF79" s="381">
        <v>3.5714285714285716</v>
      </c>
      <c r="QG79" s="378" t="str">
        <f t="shared" ref="QG79" si="126">"--"</f>
        <v>--</v>
      </c>
      <c r="QH79" s="378" t="str">
        <f t="shared" si="112"/>
        <v>--</v>
      </c>
      <c r="QI79" s="378" t="str">
        <f t="shared" si="112"/>
        <v>--</v>
      </c>
      <c r="QJ79" s="381">
        <v>3.5714285714285716</v>
      </c>
      <c r="QK79" s="378" t="str">
        <f t="shared" ref="QK79" si="127">"--"</f>
        <v>--</v>
      </c>
    </row>
    <row r="80" spans="1:453" x14ac:dyDescent="0.25">
      <c r="A80" s="114">
        <v>76</v>
      </c>
      <c r="B80" s="93" t="s">
        <v>76</v>
      </c>
      <c r="C80" s="189">
        <v>1.5999999999999999</v>
      </c>
      <c r="D80" s="189">
        <v>21.621621621621632</v>
      </c>
      <c r="E80" s="189">
        <v>38.738738738738732</v>
      </c>
      <c r="F80" s="189">
        <v>4.3103448275862064</v>
      </c>
      <c r="G80" s="189">
        <v>22.64150943396227</v>
      </c>
      <c r="H80" s="189">
        <v>27.272727272727277</v>
      </c>
      <c r="I80" s="189">
        <v>3.8461538461538458</v>
      </c>
      <c r="J80" s="189">
        <v>7.4074074074074092</v>
      </c>
      <c r="K80" s="189">
        <v>31.578947368421048</v>
      </c>
      <c r="L80" s="189">
        <v>0</v>
      </c>
      <c r="M80" s="190">
        <v>10.714285714285715</v>
      </c>
      <c r="N80" s="190">
        <v>28.070175438596522</v>
      </c>
      <c r="O80" s="190">
        <v>0</v>
      </c>
      <c r="P80" s="190">
        <v>9.8765432098765444</v>
      </c>
      <c r="Q80" s="190">
        <v>20.21276595744682</v>
      </c>
      <c r="R80" s="190" t="s">
        <v>286</v>
      </c>
      <c r="S80" s="190" t="s">
        <v>286</v>
      </c>
      <c r="T80" s="190" t="s">
        <v>286</v>
      </c>
      <c r="U80" s="190">
        <v>3.4482758620689662</v>
      </c>
      <c r="V80" s="190">
        <v>23.076923076923077</v>
      </c>
      <c r="W80" s="190">
        <v>27.272727272727273</v>
      </c>
      <c r="X80" s="190">
        <v>3.8461538461538458</v>
      </c>
      <c r="Y80" s="190">
        <v>7.4074074074074092</v>
      </c>
      <c r="Z80" s="190">
        <v>33.333333333333336</v>
      </c>
      <c r="AA80" s="190">
        <v>0</v>
      </c>
      <c r="AB80" s="132">
        <v>13.392857142857146</v>
      </c>
      <c r="AC80" s="132">
        <v>32.45614035087722</v>
      </c>
      <c r="AD80" s="132">
        <v>2.0618556701030921</v>
      </c>
      <c r="AE80" s="132">
        <v>13.095238095238098</v>
      </c>
      <c r="AF80" s="190">
        <v>23.958333333333336</v>
      </c>
      <c r="AG80" s="189">
        <v>0</v>
      </c>
      <c r="AH80" s="189">
        <v>7.2072072072072109</v>
      </c>
      <c r="AI80" s="191">
        <v>15.315315315315313</v>
      </c>
      <c r="AJ80" s="191">
        <v>0</v>
      </c>
      <c r="AK80" s="190">
        <v>4.7169811320754755</v>
      </c>
      <c r="AL80" s="190">
        <v>11.688311688311689</v>
      </c>
      <c r="AM80" s="190">
        <v>0</v>
      </c>
      <c r="AN80" s="190">
        <v>1.8518518518518519</v>
      </c>
      <c r="AO80" s="190">
        <v>7.8947368421052619</v>
      </c>
      <c r="AP80" s="190">
        <v>0</v>
      </c>
      <c r="AQ80" s="190">
        <v>4.4642857142857144</v>
      </c>
      <c r="AR80" s="190">
        <v>8.7719298245614041</v>
      </c>
      <c r="AS80" s="190">
        <v>0</v>
      </c>
      <c r="AT80" s="190">
        <v>3.7037037037037028</v>
      </c>
      <c r="AU80" s="190">
        <v>7.4468085106382977</v>
      </c>
      <c r="AV80" s="190" t="s">
        <v>286</v>
      </c>
      <c r="AW80" s="190" t="s">
        <v>286</v>
      </c>
      <c r="AX80" s="132" t="s">
        <v>286</v>
      </c>
      <c r="AY80" s="132" t="s">
        <v>286</v>
      </c>
      <c r="AZ80" s="132" t="s">
        <v>286</v>
      </c>
      <c r="BA80" s="132" t="s">
        <v>286</v>
      </c>
      <c r="BB80" s="190" t="s">
        <v>286</v>
      </c>
      <c r="BC80" s="132" t="s">
        <v>286</v>
      </c>
      <c r="BD80" s="132" t="s">
        <v>286</v>
      </c>
      <c r="BE80" s="132">
        <v>0</v>
      </c>
      <c r="BF80" s="132">
        <v>9.8214285714285747</v>
      </c>
      <c r="BG80" s="190">
        <v>14.035087719298247</v>
      </c>
      <c r="BH80" s="132">
        <v>1.0309278350515465</v>
      </c>
      <c r="BI80" s="132">
        <v>5.9523809523809543</v>
      </c>
      <c r="BJ80" s="132">
        <v>18.75</v>
      </c>
      <c r="BK80" s="132">
        <v>0</v>
      </c>
      <c r="BL80" s="190">
        <v>10.091743119266059</v>
      </c>
      <c r="BM80" s="132">
        <v>28.703703703703702</v>
      </c>
      <c r="BN80" s="192">
        <v>1.8348623853211008</v>
      </c>
      <c r="BO80" s="192">
        <v>16.000000000000004</v>
      </c>
      <c r="BP80" s="192">
        <v>27.272727272727263</v>
      </c>
      <c r="BQ80" s="190">
        <v>2.1276595744680851</v>
      </c>
      <c r="BR80" s="132">
        <v>7.6923076923076925</v>
      </c>
      <c r="BS80" s="132">
        <v>27.499999999999993</v>
      </c>
      <c r="BT80" s="132">
        <v>0</v>
      </c>
      <c r="BU80" s="190">
        <v>16.07142857142858</v>
      </c>
      <c r="BV80" s="132">
        <v>32.456140350877192</v>
      </c>
      <c r="BW80" s="132">
        <v>1.0101010101010097</v>
      </c>
      <c r="BX80" s="132">
        <v>18.072289156626496</v>
      </c>
      <c r="BY80" s="190">
        <v>25.000000000000004</v>
      </c>
      <c r="BZ80" s="132">
        <v>0</v>
      </c>
      <c r="CA80" s="132">
        <v>7.3394495412844041</v>
      </c>
      <c r="CB80" s="132">
        <v>17.592592592592592</v>
      </c>
      <c r="CC80" s="190">
        <v>0.91743119266055018</v>
      </c>
      <c r="CD80" s="132">
        <v>8.9999999999999964</v>
      </c>
      <c r="CE80" s="132">
        <v>18.181818181818187</v>
      </c>
      <c r="CF80" s="132">
        <v>0</v>
      </c>
      <c r="CG80" s="190">
        <v>3.8461538461538458</v>
      </c>
      <c r="CH80" s="132">
        <v>17.5</v>
      </c>
      <c r="CI80" s="132">
        <v>0</v>
      </c>
      <c r="CJ80" s="132">
        <v>8.0357142857142865</v>
      </c>
      <c r="CK80" s="132">
        <v>20.175438596491222</v>
      </c>
      <c r="CL80" s="132">
        <v>1.0101010101010097</v>
      </c>
      <c r="CM80" s="132">
        <v>15.662650602409641</v>
      </c>
      <c r="CN80" s="132">
        <v>8.3333333333333339</v>
      </c>
      <c r="CO80" s="132">
        <v>2.4793388429752063</v>
      </c>
      <c r="CP80" s="190">
        <v>3.6697247706422016</v>
      </c>
      <c r="CQ80" s="132">
        <v>0.9259259259259256</v>
      </c>
      <c r="CR80" s="132">
        <v>0.90909090909090917</v>
      </c>
      <c r="CS80" s="192">
        <v>10.89108910891089</v>
      </c>
      <c r="CT80" s="192">
        <v>11.688311688311689</v>
      </c>
      <c r="CU80" s="190">
        <v>4.166666666666667</v>
      </c>
      <c r="CV80" s="132">
        <v>3.8461538461538458</v>
      </c>
      <c r="CW80" s="132">
        <v>0</v>
      </c>
      <c r="CX80" s="192">
        <v>0</v>
      </c>
      <c r="CY80" s="192">
        <v>0</v>
      </c>
      <c r="CZ80" s="190">
        <v>0.90090090090090069</v>
      </c>
      <c r="DA80" s="132">
        <v>1.0204081632653057</v>
      </c>
      <c r="DB80" s="132">
        <v>9.8765432098765391</v>
      </c>
      <c r="DC80" s="192">
        <v>3.2258064516129048</v>
      </c>
      <c r="DD80" s="192" t="s">
        <v>286</v>
      </c>
      <c r="DE80" s="190">
        <v>4.5871559633027514</v>
      </c>
      <c r="DF80" s="132">
        <v>3.7037037037037028</v>
      </c>
      <c r="DG80" s="132" t="s">
        <v>286</v>
      </c>
      <c r="DH80" s="192">
        <v>3.9603960396039599</v>
      </c>
      <c r="DI80" s="192">
        <v>7.7922077922077913</v>
      </c>
      <c r="DJ80" s="190" t="s">
        <v>286</v>
      </c>
      <c r="DK80" s="132">
        <v>1.9230769230769229</v>
      </c>
      <c r="DL80" s="132">
        <v>0</v>
      </c>
      <c r="DM80" s="132" t="s">
        <v>286</v>
      </c>
      <c r="DN80" s="132">
        <v>0.9259259259259256</v>
      </c>
      <c r="DO80" s="190">
        <v>3.5714285714285721</v>
      </c>
      <c r="DP80" s="132" t="s">
        <v>286</v>
      </c>
      <c r="DQ80" s="132">
        <v>2.4691358024691352</v>
      </c>
      <c r="DR80" s="132">
        <v>2.1505376344086016</v>
      </c>
      <c r="DS80" s="132" t="s">
        <v>286</v>
      </c>
      <c r="DT80" s="190" t="s">
        <v>286</v>
      </c>
      <c r="DU80" s="194" t="s">
        <v>286</v>
      </c>
      <c r="DV80" s="194" t="s">
        <v>286</v>
      </c>
      <c r="DW80" s="192">
        <v>2.9702970297029703</v>
      </c>
      <c r="DX80" s="194">
        <v>6.4935064935064952</v>
      </c>
      <c r="DY80" s="190" t="s">
        <v>286</v>
      </c>
      <c r="DZ80" s="190">
        <v>1.9230769230769229</v>
      </c>
      <c r="EA80" s="190">
        <v>0</v>
      </c>
      <c r="EB80" s="190" t="s">
        <v>286</v>
      </c>
      <c r="EC80" s="190">
        <v>0</v>
      </c>
      <c r="ED80" s="190">
        <v>0.90090090090090102</v>
      </c>
      <c r="EE80" s="190" t="s">
        <v>286</v>
      </c>
      <c r="EF80" s="190">
        <v>2.4691358024691352</v>
      </c>
      <c r="EG80" s="190">
        <v>1.0989010989010985</v>
      </c>
      <c r="EH80" s="190" t="s">
        <v>286</v>
      </c>
      <c r="EI80" s="190">
        <v>3.6697247706422016</v>
      </c>
      <c r="EJ80" s="190">
        <v>7.4074074074074074</v>
      </c>
      <c r="EK80" s="190" t="s">
        <v>286</v>
      </c>
      <c r="EL80" s="132">
        <v>2.9702970297029716</v>
      </c>
      <c r="EM80" s="132">
        <v>11.688311688311691</v>
      </c>
      <c r="EN80" s="132" t="s">
        <v>286</v>
      </c>
      <c r="EO80" s="132">
        <v>3.9215686274509802</v>
      </c>
      <c r="EP80" s="190">
        <v>4.8780487804878039</v>
      </c>
      <c r="EQ80" s="132" t="s">
        <v>286</v>
      </c>
      <c r="ER80" s="132">
        <v>0.92592592592592593</v>
      </c>
      <c r="ES80" s="132">
        <v>5.3571428571428585</v>
      </c>
      <c r="ET80" s="132" t="s">
        <v>286</v>
      </c>
      <c r="EU80" s="190">
        <v>0</v>
      </c>
      <c r="EV80" s="132">
        <v>3.296703296703297</v>
      </c>
      <c r="EW80" s="132" t="s">
        <v>286</v>
      </c>
      <c r="EX80" s="132">
        <v>3.669724770642202</v>
      </c>
      <c r="EY80" s="132">
        <v>2.7777777777777772</v>
      </c>
      <c r="EZ80" s="190" t="s">
        <v>286</v>
      </c>
      <c r="FA80" s="132">
        <v>2.9702970297029703</v>
      </c>
      <c r="FB80" s="132">
        <v>6.4935064935064952</v>
      </c>
      <c r="FC80" s="132" t="s">
        <v>286</v>
      </c>
      <c r="FD80" s="132">
        <v>3.9215686274509802</v>
      </c>
      <c r="FE80" s="190">
        <v>2.4390243902439019</v>
      </c>
      <c r="FF80" s="132" t="s">
        <v>286</v>
      </c>
      <c r="FG80" s="132">
        <v>0</v>
      </c>
      <c r="FH80" s="132">
        <v>0</v>
      </c>
      <c r="FI80" s="132" t="s">
        <v>286</v>
      </c>
      <c r="FJ80" s="190">
        <v>0</v>
      </c>
      <c r="FK80" s="132">
        <v>1.0989010989010985</v>
      </c>
      <c r="FL80" s="132" t="s">
        <v>286</v>
      </c>
      <c r="FM80" s="132" t="s">
        <v>286</v>
      </c>
      <c r="FN80" s="132" t="s">
        <v>286</v>
      </c>
      <c r="FO80" s="190" t="s">
        <v>286</v>
      </c>
      <c r="FP80" s="132">
        <v>5.9405940594059432</v>
      </c>
      <c r="FQ80" s="132">
        <v>14.285714285714281</v>
      </c>
      <c r="FR80" s="132" t="s">
        <v>286</v>
      </c>
      <c r="FS80" s="132">
        <v>3.9215686274509802</v>
      </c>
      <c r="FT80" s="190">
        <v>4.8780487804878039</v>
      </c>
      <c r="FU80" s="132" t="s">
        <v>286</v>
      </c>
      <c r="FV80" s="132">
        <v>0</v>
      </c>
      <c r="FW80" s="132">
        <v>3.6363636363636362</v>
      </c>
      <c r="FX80" s="132" t="s">
        <v>286</v>
      </c>
      <c r="FY80" s="190">
        <v>0</v>
      </c>
      <c r="FZ80" s="132">
        <v>1.0989010989010985</v>
      </c>
      <c r="GA80" s="132" t="s">
        <v>286</v>
      </c>
      <c r="GB80" s="132" t="s">
        <v>286</v>
      </c>
      <c r="GC80" s="132" t="s">
        <v>286</v>
      </c>
      <c r="GD80" s="190" t="s">
        <v>286</v>
      </c>
      <c r="GE80" s="132" t="s">
        <v>286</v>
      </c>
      <c r="GF80" s="132" t="s">
        <v>286</v>
      </c>
      <c r="GG80" s="132" t="s">
        <v>286</v>
      </c>
      <c r="GH80" s="132" t="s">
        <v>286</v>
      </c>
      <c r="GI80" s="190" t="s">
        <v>286</v>
      </c>
      <c r="GJ80" s="132" t="s">
        <v>286</v>
      </c>
      <c r="GK80" s="132">
        <v>0</v>
      </c>
      <c r="GL80" s="132">
        <v>1.8018018018018018</v>
      </c>
      <c r="GM80" s="197" t="s">
        <v>286</v>
      </c>
      <c r="GN80" s="190">
        <v>6.1728395061728403</v>
      </c>
      <c r="GO80" s="132">
        <v>2.1978021978021971</v>
      </c>
      <c r="GP80" s="132" t="s">
        <v>286</v>
      </c>
      <c r="GQ80" s="132" t="s">
        <v>286</v>
      </c>
      <c r="GR80" s="132" t="s">
        <v>286</v>
      </c>
      <c r="GS80" s="190" t="s">
        <v>286</v>
      </c>
      <c r="GT80" s="132" t="s">
        <v>286</v>
      </c>
      <c r="GU80" s="132" t="s">
        <v>286</v>
      </c>
      <c r="GV80" s="132" t="s">
        <v>286</v>
      </c>
      <c r="GW80" s="132" t="s">
        <v>286</v>
      </c>
      <c r="GX80" s="190" t="s">
        <v>286</v>
      </c>
      <c r="GY80" s="190" t="s">
        <v>286</v>
      </c>
      <c r="GZ80" s="190">
        <v>2.7777777777777777</v>
      </c>
      <c r="HA80" s="190">
        <v>2.7027027027027026</v>
      </c>
      <c r="HB80" s="190" t="s">
        <v>286</v>
      </c>
      <c r="HC80" s="190">
        <v>7.4074074074074057</v>
      </c>
      <c r="HD80" s="190">
        <v>4.3956043956043951</v>
      </c>
      <c r="HE80" s="190" t="s">
        <v>286</v>
      </c>
      <c r="HF80" s="190" t="s">
        <v>286</v>
      </c>
      <c r="HG80" s="190" t="s">
        <v>286</v>
      </c>
      <c r="HH80" s="190" t="s">
        <v>286</v>
      </c>
      <c r="HI80" s="190" t="s">
        <v>286</v>
      </c>
      <c r="HJ80" s="190" t="s">
        <v>286</v>
      </c>
      <c r="HK80" s="190" t="s">
        <v>286</v>
      </c>
      <c r="HL80" s="132" t="s">
        <v>286</v>
      </c>
      <c r="HM80" s="132" t="s">
        <v>286</v>
      </c>
      <c r="HN80" s="132" t="s">
        <v>286</v>
      </c>
      <c r="HO80" s="132">
        <v>0.9259259259259256</v>
      </c>
      <c r="HP80" s="190">
        <v>1.8018018018018018</v>
      </c>
      <c r="HQ80" s="132" t="s">
        <v>286</v>
      </c>
      <c r="HR80" s="132">
        <v>6.1728395061728412</v>
      </c>
      <c r="HS80" s="132">
        <v>2.1978021978021975</v>
      </c>
      <c r="HT80" s="196" t="s">
        <v>286</v>
      </c>
      <c r="HU80" s="190">
        <v>3.6697247706422025</v>
      </c>
      <c r="HV80" s="192">
        <v>2.7777777777777772</v>
      </c>
      <c r="HW80" s="192" t="s">
        <v>286</v>
      </c>
      <c r="HX80" s="192">
        <v>8.9108910891089081</v>
      </c>
      <c r="HY80" s="192">
        <v>5.1948051948051939</v>
      </c>
      <c r="HZ80" s="192" t="s">
        <v>286</v>
      </c>
      <c r="IA80" s="192">
        <v>1.9607843137254901</v>
      </c>
      <c r="IB80" s="192">
        <v>2.4390243902439019</v>
      </c>
      <c r="IC80" s="192" t="s">
        <v>286</v>
      </c>
      <c r="ID80" s="192">
        <v>0.91743119266055018</v>
      </c>
      <c r="IE80" s="192">
        <v>2.6785714285714284</v>
      </c>
      <c r="IF80" s="192" t="s">
        <v>286</v>
      </c>
      <c r="IG80" s="192">
        <v>2.4691358024691348</v>
      </c>
      <c r="IH80" s="192">
        <v>2.1978021978021975</v>
      </c>
      <c r="II80" s="192">
        <v>3.3057851239669431</v>
      </c>
      <c r="IJ80" s="192">
        <v>4.5871559633027532</v>
      </c>
      <c r="IK80" s="192">
        <v>5.5555555555555562</v>
      </c>
      <c r="IL80" s="192">
        <v>3.6036036036036037</v>
      </c>
      <c r="IM80" s="192">
        <v>9.9009900990099062</v>
      </c>
      <c r="IN80" s="192">
        <v>9.0909090909090953</v>
      </c>
      <c r="IO80" s="192">
        <v>0</v>
      </c>
      <c r="IP80" s="192">
        <v>1.9607843137254901</v>
      </c>
      <c r="IQ80" s="192">
        <v>9.7560975609756078</v>
      </c>
      <c r="IR80" s="192">
        <v>0</v>
      </c>
      <c r="IS80" s="192" t="s">
        <v>286</v>
      </c>
      <c r="IT80" s="192" t="s">
        <v>286</v>
      </c>
      <c r="IU80" s="192">
        <v>0</v>
      </c>
      <c r="IV80" s="192" t="s">
        <v>286</v>
      </c>
      <c r="IW80" s="192" t="s">
        <v>286</v>
      </c>
      <c r="IX80" s="192" t="str">
        <f t="shared" si="113"/>
        <v>--</v>
      </c>
      <c r="IY80" s="192" t="str">
        <f t="shared" si="113"/>
        <v>--</v>
      </c>
      <c r="IZ80" s="192" t="str">
        <f t="shared" si="113"/>
        <v>--</v>
      </c>
      <c r="JA80" s="192" t="str">
        <f t="shared" si="113"/>
        <v>--</v>
      </c>
      <c r="JB80" s="192" t="str">
        <f t="shared" si="113"/>
        <v>--</v>
      </c>
      <c r="JC80" s="243">
        <v>1.4285714285714299</v>
      </c>
      <c r="JD80" s="243">
        <v>7.4074074074074101</v>
      </c>
      <c r="JE80" s="243">
        <v>12.698412698412699</v>
      </c>
      <c r="JF80" s="243">
        <v>3.8461538461538498</v>
      </c>
      <c r="JG80" s="243">
        <v>6.8181818181818201</v>
      </c>
      <c r="JH80" s="243">
        <v>10</v>
      </c>
      <c r="JI80" s="243">
        <v>4.28571428571429</v>
      </c>
      <c r="JJ80" s="243">
        <v>1.8518518518518501</v>
      </c>
      <c r="JK80" s="243">
        <v>9.5238095238095202</v>
      </c>
      <c r="JL80" s="243">
        <v>5.7692307692307701</v>
      </c>
      <c r="JM80" s="243">
        <v>11.363636363636401</v>
      </c>
      <c r="JN80" s="243">
        <v>8.3333333333333393</v>
      </c>
      <c r="JO80" s="219">
        <v>1.4285714285714299</v>
      </c>
      <c r="JP80" s="219">
        <v>14.814814814814801</v>
      </c>
      <c r="JQ80" s="219">
        <v>11.1111111111111</v>
      </c>
      <c r="JR80" s="219">
        <v>3.8461538461538498</v>
      </c>
      <c r="JS80" s="219">
        <v>2.38095238095238</v>
      </c>
      <c r="JT80" s="219">
        <v>23.728813559321999</v>
      </c>
      <c r="JU80" s="219">
        <v>0</v>
      </c>
      <c r="JV80" s="219">
        <v>5.5555555555555598</v>
      </c>
      <c r="JW80" s="219">
        <v>7.9365079365079296</v>
      </c>
      <c r="JX80" s="219">
        <v>3.8461538461538498</v>
      </c>
      <c r="JY80" s="219">
        <v>0</v>
      </c>
      <c r="JZ80" s="219">
        <v>13.559322033898299</v>
      </c>
      <c r="KA80" s="219">
        <v>1.4285714285714299</v>
      </c>
      <c r="KB80" s="219">
        <v>1.8518518518518501</v>
      </c>
      <c r="KC80" s="219">
        <v>0</v>
      </c>
      <c r="KD80" s="219">
        <v>0</v>
      </c>
      <c r="KE80" s="219">
        <v>0</v>
      </c>
      <c r="KF80" s="219">
        <v>0</v>
      </c>
      <c r="KG80" s="219">
        <v>0</v>
      </c>
      <c r="KH80" s="219">
        <v>0</v>
      </c>
      <c r="KI80" s="219">
        <v>1.5873015873015901</v>
      </c>
      <c r="KJ80" s="219">
        <v>0</v>
      </c>
      <c r="KK80" s="219">
        <v>0</v>
      </c>
      <c r="KL80" s="219">
        <v>0</v>
      </c>
      <c r="KM80" s="219">
        <v>0</v>
      </c>
      <c r="KN80" s="219">
        <v>0</v>
      </c>
      <c r="KO80" s="219">
        <v>1.5873015873015901</v>
      </c>
      <c r="KP80" s="219">
        <v>0</v>
      </c>
      <c r="KQ80" s="219">
        <v>0</v>
      </c>
      <c r="KR80" s="219">
        <v>0</v>
      </c>
      <c r="KS80" s="219">
        <v>0</v>
      </c>
      <c r="KT80" s="219">
        <v>1.8518518518518501</v>
      </c>
      <c r="KU80" s="219">
        <v>0</v>
      </c>
      <c r="KV80" s="219">
        <v>0</v>
      </c>
      <c r="KW80" s="219">
        <v>2.32558139534884</v>
      </c>
      <c r="KX80" s="219">
        <v>0</v>
      </c>
      <c r="KY80" s="219">
        <v>0</v>
      </c>
      <c r="KZ80" s="219">
        <v>0</v>
      </c>
      <c r="LA80" s="219">
        <v>0</v>
      </c>
      <c r="LB80" s="219">
        <v>0</v>
      </c>
      <c r="LC80" s="219">
        <v>0</v>
      </c>
      <c r="LD80" s="219">
        <v>0</v>
      </c>
      <c r="LE80" s="219">
        <v>0</v>
      </c>
      <c r="LF80" s="219">
        <v>1.8518518518518501</v>
      </c>
      <c r="LG80" s="219">
        <v>0</v>
      </c>
      <c r="LH80" s="219">
        <v>0</v>
      </c>
      <c r="LI80" s="219">
        <v>0</v>
      </c>
      <c r="LJ80" s="219">
        <v>0</v>
      </c>
      <c r="LK80" s="219">
        <v>0</v>
      </c>
      <c r="LL80" s="219">
        <v>0</v>
      </c>
      <c r="LM80" s="219">
        <v>0</v>
      </c>
      <c r="LN80" s="219">
        <v>0</v>
      </c>
      <c r="LO80" s="219">
        <v>0</v>
      </c>
      <c r="LP80" s="219">
        <v>0</v>
      </c>
      <c r="LQ80" s="219">
        <v>0</v>
      </c>
      <c r="LR80" s="219">
        <v>0</v>
      </c>
      <c r="LS80" s="219">
        <v>0</v>
      </c>
      <c r="LT80" s="219">
        <v>1.92307692307692</v>
      </c>
      <c r="LU80" s="219">
        <v>0</v>
      </c>
      <c r="LV80" s="219">
        <v>1.6666666666666701</v>
      </c>
      <c r="LW80" s="219">
        <v>0</v>
      </c>
      <c r="LX80" s="219">
        <v>3.7037037037037002</v>
      </c>
      <c r="LY80" s="219">
        <v>1.5873015873015901</v>
      </c>
      <c r="LZ80" s="219">
        <v>1.92307692307692</v>
      </c>
      <c r="MA80" s="219">
        <v>2.32558139534884</v>
      </c>
      <c r="MB80" s="219">
        <v>0</v>
      </c>
      <c r="MC80" s="219">
        <v>0</v>
      </c>
      <c r="MD80" s="219">
        <v>1.8518518518518501</v>
      </c>
      <c r="ME80" s="219">
        <v>0</v>
      </c>
      <c r="MF80" s="219">
        <v>1.92307692307692</v>
      </c>
      <c r="MG80" s="219">
        <v>0</v>
      </c>
      <c r="MH80" s="219">
        <v>0</v>
      </c>
      <c r="MI80" s="190" t="str">
        <f t="shared" si="114"/>
        <v>--</v>
      </c>
      <c r="MJ80" s="190" t="str">
        <f t="shared" si="114"/>
        <v>--</v>
      </c>
      <c r="MK80" s="190" t="str">
        <f t="shared" si="114"/>
        <v>--</v>
      </c>
      <c r="ML80" s="190" t="str">
        <f t="shared" si="114"/>
        <v>--</v>
      </c>
      <c r="MM80" s="190" t="str">
        <f t="shared" si="114"/>
        <v>--</v>
      </c>
      <c r="MN80" s="190" t="str">
        <f t="shared" si="114"/>
        <v>--</v>
      </c>
      <c r="MO80" s="190" t="str">
        <f t="shared" si="114"/>
        <v>--</v>
      </c>
      <c r="MP80" s="190" t="str">
        <f t="shared" si="114"/>
        <v>--</v>
      </c>
      <c r="MQ80" s="190" t="str">
        <f t="shared" si="114"/>
        <v>--</v>
      </c>
      <c r="MR80" s="190" t="str">
        <f t="shared" si="114"/>
        <v>--</v>
      </c>
      <c r="MS80" s="190" t="str">
        <f t="shared" si="115"/>
        <v>--</v>
      </c>
      <c r="MT80" s="190" t="str">
        <f t="shared" si="115"/>
        <v>--</v>
      </c>
      <c r="MU80" s="190" t="str">
        <f t="shared" si="115"/>
        <v>--</v>
      </c>
      <c r="MV80" s="190" t="str">
        <f t="shared" si="115"/>
        <v>--</v>
      </c>
      <c r="MW80" s="190" t="str">
        <f t="shared" si="115"/>
        <v>--</v>
      </c>
      <c r="MX80" s="190" t="str">
        <f t="shared" si="115"/>
        <v>--</v>
      </c>
      <c r="MY80" s="190" t="str">
        <f t="shared" si="115"/>
        <v>--</v>
      </c>
      <c r="MZ80" s="190" t="str">
        <f t="shared" si="115"/>
        <v>--</v>
      </c>
      <c r="NA80" s="190" t="str">
        <f t="shared" si="115"/>
        <v>--</v>
      </c>
      <c r="NB80" s="190" t="str">
        <f t="shared" si="115"/>
        <v>--</v>
      </c>
      <c r="NC80" s="190" t="str">
        <f t="shared" si="116"/>
        <v>--</v>
      </c>
      <c r="ND80" s="190" t="str">
        <f t="shared" si="116"/>
        <v>--</v>
      </c>
      <c r="NE80" s="190" t="str">
        <f t="shared" si="116"/>
        <v>--</v>
      </c>
      <c r="NF80" s="190" t="str">
        <f t="shared" si="116"/>
        <v>--</v>
      </c>
      <c r="NG80" s="190" t="str">
        <f t="shared" si="116"/>
        <v>--</v>
      </c>
      <c r="NH80" s="190" t="str">
        <f t="shared" si="116"/>
        <v>--</v>
      </c>
      <c r="NI80" s="190" t="str">
        <f t="shared" si="116"/>
        <v>--</v>
      </c>
      <c r="NJ80" s="190" t="str">
        <f t="shared" si="116"/>
        <v>--</v>
      </c>
      <c r="NL80" s="378" t="str">
        <f t="shared" si="92"/>
        <v>--</v>
      </c>
      <c r="NM80" s="378" t="str">
        <f t="shared" si="92"/>
        <v>--</v>
      </c>
      <c r="NN80" s="378" t="str">
        <f t="shared" si="92"/>
        <v>--</v>
      </c>
      <c r="NO80" s="378" t="str">
        <f t="shared" si="92"/>
        <v>--</v>
      </c>
      <c r="NP80" s="378" t="str">
        <f t="shared" si="93"/>
        <v>--</v>
      </c>
      <c r="NQ80" s="381">
        <v>0</v>
      </c>
      <c r="NR80" s="378" t="str">
        <f t="shared" si="94"/>
        <v>--</v>
      </c>
      <c r="NS80" s="381">
        <v>6.1946902654867255</v>
      </c>
      <c r="NT80" s="378" t="str">
        <f t="shared" si="95"/>
        <v>--</v>
      </c>
      <c r="NU80" s="381">
        <v>9.6491228070175481</v>
      </c>
      <c r="NV80" s="378" t="str">
        <f t="shared" si="96"/>
        <v>--</v>
      </c>
      <c r="NW80" s="381">
        <v>1.0416666666666663</v>
      </c>
      <c r="NX80" s="378" t="str">
        <f t="shared" si="97"/>
        <v>--</v>
      </c>
      <c r="NY80" s="381">
        <v>7.1428571428571432</v>
      </c>
      <c r="NZ80" s="378" t="str">
        <f t="shared" si="98"/>
        <v>--</v>
      </c>
      <c r="OA80" s="381">
        <v>10.416666666666675</v>
      </c>
      <c r="OB80" s="378" t="str">
        <f t="shared" si="99"/>
        <v>--</v>
      </c>
      <c r="OC80" s="378" t="str">
        <f t="shared" si="99"/>
        <v>--</v>
      </c>
      <c r="OD80" s="381">
        <v>1.4285714285714284</v>
      </c>
      <c r="OE80" s="381">
        <v>5.5555555555555554</v>
      </c>
      <c r="OF80" s="381">
        <v>9.5238095238095255</v>
      </c>
      <c r="OG80" s="378" t="str">
        <f t="shared" si="100"/>
        <v>--</v>
      </c>
      <c r="OH80" s="378" t="str">
        <f t="shared" si="100"/>
        <v>--</v>
      </c>
      <c r="OI80" s="378" t="str">
        <f t="shared" si="100"/>
        <v>--</v>
      </c>
      <c r="OJ80" s="381">
        <v>0</v>
      </c>
      <c r="OK80" s="381">
        <v>2.2727272727272725</v>
      </c>
      <c r="OL80" s="381">
        <v>1.6666666666666663</v>
      </c>
      <c r="OM80" s="378" t="str">
        <f t="shared" si="101"/>
        <v>--</v>
      </c>
      <c r="ON80" s="378" t="str">
        <f t="shared" si="101"/>
        <v>--</v>
      </c>
      <c r="OO80" s="378" t="str">
        <f t="shared" si="101"/>
        <v>--</v>
      </c>
      <c r="OP80" s="378" t="str">
        <f t="shared" si="101"/>
        <v>--</v>
      </c>
      <c r="OQ80" s="378" t="str">
        <f t="shared" si="101"/>
        <v>--</v>
      </c>
      <c r="OR80" s="378" t="str">
        <f t="shared" si="101"/>
        <v>--</v>
      </c>
      <c r="OS80" s="378" t="str">
        <f t="shared" si="102"/>
        <v>--</v>
      </c>
      <c r="OT80" s="378" t="str">
        <f t="shared" si="102"/>
        <v>--</v>
      </c>
      <c r="OU80" s="378" t="str">
        <f t="shared" si="102"/>
        <v>--</v>
      </c>
      <c r="OV80" s="378" t="str">
        <f t="shared" si="102"/>
        <v>--</v>
      </c>
      <c r="OW80" s="378" t="str">
        <f t="shared" si="102"/>
        <v>--</v>
      </c>
      <c r="OX80" s="378" t="str">
        <f t="shared" si="103"/>
        <v>--</v>
      </c>
      <c r="OY80" s="381">
        <v>3.8461538461538458</v>
      </c>
      <c r="OZ80" s="381">
        <v>4.5454545454545459</v>
      </c>
      <c r="PA80" s="381">
        <v>5</v>
      </c>
      <c r="PB80" s="378" t="str">
        <f t="shared" si="104"/>
        <v>--</v>
      </c>
      <c r="PC80" s="378" t="str">
        <f t="shared" si="104"/>
        <v>--</v>
      </c>
      <c r="PD80" s="378" t="str">
        <f t="shared" si="104"/>
        <v>--</v>
      </c>
      <c r="PE80" s="378" t="str">
        <f t="shared" si="104"/>
        <v>--</v>
      </c>
      <c r="PF80" s="378" t="str">
        <f t="shared" si="105"/>
        <v>--</v>
      </c>
      <c r="PG80" s="378" t="str">
        <f t="shared" si="105"/>
        <v>--</v>
      </c>
      <c r="PH80" s="378" t="str">
        <f t="shared" si="105"/>
        <v>--</v>
      </c>
      <c r="PI80" s="378" t="str">
        <f t="shared" si="105"/>
        <v>--</v>
      </c>
      <c r="PJ80" s="378" t="str">
        <f t="shared" si="106"/>
        <v>--</v>
      </c>
      <c r="PK80" s="378" t="str">
        <f t="shared" si="106"/>
        <v>--</v>
      </c>
      <c r="PL80" s="378" t="str">
        <f t="shared" si="106"/>
        <v>--</v>
      </c>
      <c r="PM80" s="378" t="str">
        <f t="shared" si="106"/>
        <v>--</v>
      </c>
      <c r="PN80" s="378" t="str">
        <f t="shared" si="107"/>
        <v>--</v>
      </c>
      <c r="PO80" s="378" t="str">
        <f t="shared" si="107"/>
        <v>--</v>
      </c>
      <c r="PP80" s="378" t="str">
        <f t="shared" si="107"/>
        <v>--</v>
      </c>
      <c r="PQ80" s="378" t="str">
        <f t="shared" si="107"/>
        <v>--</v>
      </c>
      <c r="PR80" s="378" t="str">
        <f t="shared" si="108"/>
        <v>--</v>
      </c>
      <c r="PS80" s="378" t="str">
        <f t="shared" si="108"/>
        <v>--</v>
      </c>
      <c r="PT80" s="378" t="str">
        <f t="shared" si="108"/>
        <v>--</v>
      </c>
      <c r="PU80" s="378" t="str">
        <f t="shared" si="108"/>
        <v>--</v>
      </c>
      <c r="PV80" s="378" t="str">
        <f t="shared" si="109"/>
        <v>--</v>
      </c>
      <c r="PW80" s="378" t="str">
        <f t="shared" si="109"/>
        <v>--</v>
      </c>
      <c r="PX80" s="378" t="str">
        <f t="shared" si="109"/>
        <v>--</v>
      </c>
      <c r="PY80" s="378" t="str">
        <f t="shared" si="109"/>
        <v>--</v>
      </c>
      <c r="PZ80" s="378" t="str">
        <f t="shared" si="110"/>
        <v>--</v>
      </c>
      <c r="QA80" s="378" t="str">
        <f t="shared" si="110"/>
        <v>--</v>
      </c>
      <c r="QB80" s="378" t="str">
        <f t="shared" si="110"/>
        <v>--</v>
      </c>
      <c r="QC80" s="378" t="str">
        <f t="shared" si="110"/>
        <v>--</v>
      </c>
      <c r="QD80" s="378" t="str">
        <f t="shared" si="111"/>
        <v>--</v>
      </c>
      <c r="QE80" s="378" t="str">
        <f t="shared" si="111"/>
        <v>--</v>
      </c>
      <c r="QF80" s="378" t="str">
        <f t="shared" si="111"/>
        <v>--</v>
      </c>
      <c r="QG80" s="378" t="str">
        <f t="shared" si="111"/>
        <v>--</v>
      </c>
      <c r="QH80" s="378" t="str">
        <f t="shared" si="112"/>
        <v>--</v>
      </c>
      <c r="QI80" s="378" t="str">
        <f t="shared" si="112"/>
        <v>--</v>
      </c>
      <c r="QJ80" s="378" t="str">
        <f t="shared" si="112"/>
        <v>--</v>
      </c>
      <c r="QK80" s="378" t="str">
        <f t="shared" si="112"/>
        <v>--</v>
      </c>
    </row>
    <row r="81" spans="1:453" ht="21" customHeight="1" x14ac:dyDescent="0.25">
      <c r="A81" s="114">
        <v>77</v>
      </c>
      <c r="B81" s="93" t="s">
        <v>77</v>
      </c>
      <c r="C81" s="189">
        <v>5.9925093632958797</v>
      </c>
      <c r="D81" s="189">
        <v>29.881656804733733</v>
      </c>
      <c r="E81" s="189">
        <v>43.939393939393923</v>
      </c>
      <c r="F81" s="189">
        <v>2.6936026936026929</v>
      </c>
      <c r="G81" s="189">
        <v>26.625386996904023</v>
      </c>
      <c r="H81" s="189">
        <v>34.831460674157299</v>
      </c>
      <c r="I81" s="189">
        <v>2.0920502092050213</v>
      </c>
      <c r="J81" s="189">
        <v>17.940199335548183</v>
      </c>
      <c r="K81" s="189">
        <v>28.685258964143429</v>
      </c>
      <c r="L81" s="189">
        <v>0.45871559633027514</v>
      </c>
      <c r="M81" s="190">
        <v>12.956810631229237</v>
      </c>
      <c r="N81" s="190">
        <v>16.7381974248927</v>
      </c>
      <c r="O81" s="190">
        <v>6.5727699530516448</v>
      </c>
      <c r="P81" s="190">
        <v>6.6350710900473961</v>
      </c>
      <c r="Q81" s="190">
        <v>21.093750000000018</v>
      </c>
      <c r="R81" s="190" t="s">
        <v>286</v>
      </c>
      <c r="S81" s="190" t="s">
        <v>286</v>
      </c>
      <c r="T81" s="190" t="s">
        <v>286</v>
      </c>
      <c r="U81" s="190">
        <v>3.3670033670033686</v>
      </c>
      <c r="V81" s="190">
        <v>27.725856697819331</v>
      </c>
      <c r="W81" s="190">
        <v>34.586466165413512</v>
      </c>
      <c r="X81" s="190">
        <v>2.5104602510460259</v>
      </c>
      <c r="Y81" s="190">
        <v>17.275747508305646</v>
      </c>
      <c r="Z81" s="190">
        <v>28.225806451612907</v>
      </c>
      <c r="AA81" s="190">
        <v>0.91743119266055029</v>
      </c>
      <c r="AB81" s="132">
        <v>14.802631578947372</v>
      </c>
      <c r="AC81" s="132">
        <v>18.723404255319153</v>
      </c>
      <c r="AD81" s="132">
        <v>6.1320754716981121</v>
      </c>
      <c r="AE81" s="132">
        <v>8.0568720379146921</v>
      </c>
      <c r="AF81" s="190">
        <v>22.692307692307704</v>
      </c>
      <c r="AG81" s="189">
        <v>0.37453183520599248</v>
      </c>
      <c r="AH81" s="189">
        <v>10.946745562130177</v>
      </c>
      <c r="AI81" s="191">
        <v>16.161616161616159</v>
      </c>
      <c r="AJ81" s="191">
        <v>0.33670033670033678</v>
      </c>
      <c r="AK81" s="190">
        <v>6.5015479876161013</v>
      </c>
      <c r="AL81" s="190">
        <v>10.861423220973778</v>
      </c>
      <c r="AM81" s="190">
        <v>0</v>
      </c>
      <c r="AN81" s="190">
        <v>4.6511627906976729</v>
      </c>
      <c r="AO81" s="190">
        <v>10.358565737051794</v>
      </c>
      <c r="AP81" s="190">
        <v>0</v>
      </c>
      <c r="AQ81" s="190">
        <v>3.3222591362126255</v>
      </c>
      <c r="AR81" s="190">
        <v>3.4334763948497855</v>
      </c>
      <c r="AS81" s="190">
        <v>1.4084507042253529</v>
      </c>
      <c r="AT81" s="190">
        <v>1.4218009478672993</v>
      </c>
      <c r="AU81" s="190">
        <v>4.6875000000000018</v>
      </c>
      <c r="AV81" s="190" t="s">
        <v>286</v>
      </c>
      <c r="AW81" s="190" t="s">
        <v>286</v>
      </c>
      <c r="AX81" s="132" t="s">
        <v>286</v>
      </c>
      <c r="AY81" s="132" t="s">
        <v>286</v>
      </c>
      <c r="AZ81" s="132" t="s">
        <v>286</v>
      </c>
      <c r="BA81" s="132" t="s">
        <v>286</v>
      </c>
      <c r="BB81" s="190" t="s">
        <v>286</v>
      </c>
      <c r="BC81" s="132" t="s">
        <v>286</v>
      </c>
      <c r="BD81" s="132" t="s">
        <v>286</v>
      </c>
      <c r="BE81" s="132">
        <v>0.45871559633027514</v>
      </c>
      <c r="BF81" s="132">
        <v>8.4967320261437855</v>
      </c>
      <c r="BG81" s="190">
        <v>11.440677966101696</v>
      </c>
      <c r="BH81" s="132">
        <v>7.0422535211267618</v>
      </c>
      <c r="BI81" s="132">
        <v>11.428571428571429</v>
      </c>
      <c r="BJ81" s="132">
        <v>15.769230769230768</v>
      </c>
      <c r="BK81" s="132">
        <v>2.692307692307693</v>
      </c>
      <c r="BL81" s="190">
        <v>17.445482866043605</v>
      </c>
      <c r="BM81" s="132">
        <v>17.766497461928946</v>
      </c>
      <c r="BN81" s="192">
        <v>1.7857142857142867</v>
      </c>
      <c r="BO81" s="192">
        <v>19.672131147540991</v>
      </c>
      <c r="BP81" s="192">
        <v>21.969696969696962</v>
      </c>
      <c r="BQ81" s="190">
        <v>1.3215859030837005</v>
      </c>
      <c r="BR81" s="132">
        <v>11.149825783972124</v>
      </c>
      <c r="BS81" s="132">
        <v>17.551020408163275</v>
      </c>
      <c r="BT81" s="132">
        <v>0</v>
      </c>
      <c r="BU81" s="190">
        <v>12.333333333333332</v>
      </c>
      <c r="BV81" s="132">
        <v>15.418502202643177</v>
      </c>
      <c r="BW81" s="132">
        <v>3.8277511961722483</v>
      </c>
      <c r="BX81" s="132">
        <v>8.133971291866029</v>
      </c>
      <c r="BY81" s="190">
        <v>25.096525096525113</v>
      </c>
      <c r="BZ81" s="132">
        <v>0.38461538461538458</v>
      </c>
      <c r="CA81" s="132">
        <v>11.21495327102803</v>
      </c>
      <c r="CB81" s="132">
        <v>10.152284263959393</v>
      </c>
      <c r="CC81" s="190">
        <v>1.428571428571429</v>
      </c>
      <c r="CD81" s="132">
        <v>15.73770491803279</v>
      </c>
      <c r="CE81" s="132">
        <v>13.636363636363631</v>
      </c>
      <c r="CF81" s="132">
        <v>0.44052863436123346</v>
      </c>
      <c r="CG81" s="190">
        <v>6.6202090592334475</v>
      </c>
      <c r="CH81" s="132">
        <v>10.612244897959183</v>
      </c>
      <c r="CI81" s="132">
        <v>0</v>
      </c>
      <c r="CJ81" s="132">
        <v>7.3333333333333393</v>
      </c>
      <c r="CK81" s="132">
        <v>8.3700440528634399</v>
      </c>
      <c r="CL81" s="132">
        <v>2.3923444976076556</v>
      </c>
      <c r="CM81" s="132">
        <v>3.8277511961722483</v>
      </c>
      <c r="CN81" s="132">
        <v>13.127413127413124</v>
      </c>
      <c r="CO81" s="132">
        <v>8.4615384615384599</v>
      </c>
      <c r="CP81" s="190">
        <v>8.3333333333333321</v>
      </c>
      <c r="CQ81" s="132">
        <v>3.0769230769230771</v>
      </c>
      <c r="CR81" s="132">
        <v>3.5842293906810037</v>
      </c>
      <c r="CS81" s="192">
        <v>9.0614886731391611</v>
      </c>
      <c r="CT81" s="192">
        <v>2.6415094339622653</v>
      </c>
      <c r="CU81" s="190">
        <v>5.286343612334802</v>
      </c>
      <c r="CV81" s="132">
        <v>5.1724137931034493</v>
      </c>
      <c r="CW81" s="132">
        <v>3.7190082644628122</v>
      </c>
      <c r="CX81" s="192">
        <v>3.8647342995169081</v>
      </c>
      <c r="CY81" s="192">
        <v>5.154639175257735</v>
      </c>
      <c r="CZ81" s="190">
        <v>2.2727272727272734</v>
      </c>
      <c r="DA81" s="132">
        <v>6.7632850241545928</v>
      </c>
      <c r="DB81" s="132">
        <v>2.4509803921568629</v>
      </c>
      <c r="DC81" s="192">
        <v>1.1904761904761914</v>
      </c>
      <c r="DD81" s="192" t="s">
        <v>286</v>
      </c>
      <c r="DE81" s="190">
        <v>5.9006211180124195</v>
      </c>
      <c r="DF81" s="132">
        <v>2.0512820512820524</v>
      </c>
      <c r="DG81" s="132" t="s">
        <v>286</v>
      </c>
      <c r="DH81" s="192">
        <v>3.8961038961038974</v>
      </c>
      <c r="DI81" s="192">
        <v>4.1509433962264133</v>
      </c>
      <c r="DJ81" s="190" t="s">
        <v>286</v>
      </c>
      <c r="DK81" s="132">
        <v>2.0761245674740501</v>
      </c>
      <c r="DL81" s="132">
        <v>3.2921810699588483</v>
      </c>
      <c r="DM81" s="132" t="s">
        <v>286</v>
      </c>
      <c r="DN81" s="132">
        <v>2.405498281786941</v>
      </c>
      <c r="DO81" s="190">
        <v>1.3698630136986307</v>
      </c>
      <c r="DP81" s="132" t="s">
        <v>286</v>
      </c>
      <c r="DQ81" s="132">
        <v>0.49019607843137269</v>
      </c>
      <c r="DR81" s="132">
        <v>3.557312252964429</v>
      </c>
      <c r="DS81" s="132" t="s">
        <v>286</v>
      </c>
      <c r="DT81" s="190" t="s">
        <v>286</v>
      </c>
      <c r="DU81" s="194" t="s">
        <v>286</v>
      </c>
      <c r="DV81" s="194" t="s">
        <v>286</v>
      </c>
      <c r="DW81" s="192">
        <v>4.5307443365695788</v>
      </c>
      <c r="DX81" s="194">
        <v>3.8022813688212929</v>
      </c>
      <c r="DY81" s="190" t="s">
        <v>286</v>
      </c>
      <c r="DZ81" s="190">
        <v>1.3888888888888902</v>
      </c>
      <c r="EA81" s="190">
        <v>3.7037037037037051</v>
      </c>
      <c r="EB81" s="190" t="s">
        <v>286</v>
      </c>
      <c r="EC81" s="190">
        <v>2.4221453287197221</v>
      </c>
      <c r="ED81" s="190">
        <v>1.8099547511312215</v>
      </c>
      <c r="EE81" s="190" t="s">
        <v>286</v>
      </c>
      <c r="EF81" s="190">
        <v>0.98522167487684753</v>
      </c>
      <c r="EG81" s="190">
        <v>3.984063745019923</v>
      </c>
      <c r="EH81" s="190" t="s">
        <v>286</v>
      </c>
      <c r="EI81" s="190">
        <v>5.2795031055900603</v>
      </c>
      <c r="EJ81" s="190">
        <v>3.5897435897435912</v>
      </c>
      <c r="EK81" s="190" t="s">
        <v>286</v>
      </c>
      <c r="EL81" s="132">
        <v>6.8181818181818166</v>
      </c>
      <c r="EM81" s="132">
        <v>6.0836501901140716</v>
      </c>
      <c r="EN81" s="132" t="s">
        <v>286</v>
      </c>
      <c r="EO81" s="132">
        <v>3.8062283737024223</v>
      </c>
      <c r="EP81" s="190">
        <v>5.3497942386831241</v>
      </c>
      <c r="EQ81" s="132" t="s">
        <v>286</v>
      </c>
      <c r="ER81" s="132">
        <v>1.3888888888888893</v>
      </c>
      <c r="ES81" s="132">
        <v>1.3574660633484166</v>
      </c>
      <c r="ET81" s="132" t="s">
        <v>286</v>
      </c>
      <c r="EU81" s="190">
        <v>0.98522167487684753</v>
      </c>
      <c r="EV81" s="132">
        <v>3.9840637450199221</v>
      </c>
      <c r="EW81" s="132" t="s">
        <v>286</v>
      </c>
      <c r="EX81" s="132">
        <v>5.6603773584905674</v>
      </c>
      <c r="EY81" s="132">
        <v>1.5384615384615385</v>
      </c>
      <c r="EZ81" s="190" t="s">
        <v>286</v>
      </c>
      <c r="FA81" s="132">
        <v>4.1935483870967731</v>
      </c>
      <c r="FB81" s="132">
        <v>1.5209125475285177</v>
      </c>
      <c r="FC81" s="132" t="s">
        <v>286</v>
      </c>
      <c r="FD81" s="132">
        <v>1.3986013986013994</v>
      </c>
      <c r="FE81" s="190">
        <v>0.81967213114754089</v>
      </c>
      <c r="FF81" s="132" t="s">
        <v>286</v>
      </c>
      <c r="FG81" s="132">
        <v>1.0380622837370252</v>
      </c>
      <c r="FH81" s="132">
        <v>0.90909090909090895</v>
      </c>
      <c r="FI81" s="132" t="s">
        <v>286</v>
      </c>
      <c r="FJ81" s="190">
        <v>0</v>
      </c>
      <c r="FK81" s="132">
        <v>0.79681274900398391</v>
      </c>
      <c r="FL81" s="132" t="s">
        <v>286</v>
      </c>
      <c r="FM81" s="132" t="s">
        <v>286</v>
      </c>
      <c r="FN81" s="132" t="s">
        <v>286</v>
      </c>
      <c r="FO81" s="190" t="s">
        <v>286</v>
      </c>
      <c r="FP81" s="132">
        <v>7.4918566775244333</v>
      </c>
      <c r="FQ81" s="132">
        <v>5.6818181818181825</v>
      </c>
      <c r="FR81" s="132" t="s">
        <v>286</v>
      </c>
      <c r="FS81" s="132">
        <v>4.498269896193773</v>
      </c>
      <c r="FT81" s="190">
        <v>6.1728395061728421</v>
      </c>
      <c r="FU81" s="132" t="s">
        <v>286</v>
      </c>
      <c r="FV81" s="132">
        <v>1.3888888888888893</v>
      </c>
      <c r="FW81" s="132">
        <v>1.363636363636364</v>
      </c>
      <c r="FX81" s="132" t="s">
        <v>286</v>
      </c>
      <c r="FY81" s="190">
        <v>1.4851485148514854</v>
      </c>
      <c r="FZ81" s="132">
        <v>1.9762845849802386</v>
      </c>
      <c r="GA81" s="132" t="s">
        <v>286</v>
      </c>
      <c r="GB81" s="132" t="s">
        <v>286</v>
      </c>
      <c r="GC81" s="132" t="s">
        <v>286</v>
      </c>
      <c r="GD81" s="190" t="s">
        <v>286</v>
      </c>
      <c r="GE81" s="132" t="s">
        <v>286</v>
      </c>
      <c r="GF81" s="132" t="s">
        <v>286</v>
      </c>
      <c r="GG81" s="132" t="s">
        <v>286</v>
      </c>
      <c r="GH81" s="132" t="s">
        <v>286</v>
      </c>
      <c r="GI81" s="190" t="s">
        <v>286</v>
      </c>
      <c r="GJ81" s="132" t="s">
        <v>286</v>
      </c>
      <c r="GK81" s="132">
        <v>1.736111111111112</v>
      </c>
      <c r="GL81" s="132">
        <v>1.363636363636364</v>
      </c>
      <c r="GM81" s="197" t="s">
        <v>286</v>
      </c>
      <c r="GN81" s="190">
        <v>0</v>
      </c>
      <c r="GO81" s="132">
        <v>2.0000000000000009</v>
      </c>
      <c r="GP81" s="132" t="s">
        <v>286</v>
      </c>
      <c r="GQ81" s="132" t="s">
        <v>286</v>
      </c>
      <c r="GR81" s="132" t="s">
        <v>286</v>
      </c>
      <c r="GS81" s="190" t="s">
        <v>286</v>
      </c>
      <c r="GT81" s="132" t="s">
        <v>286</v>
      </c>
      <c r="GU81" s="132" t="s">
        <v>286</v>
      </c>
      <c r="GV81" s="132" t="s">
        <v>286</v>
      </c>
      <c r="GW81" s="132" t="s">
        <v>286</v>
      </c>
      <c r="GX81" s="190" t="s">
        <v>286</v>
      </c>
      <c r="GY81" s="190" t="s">
        <v>286</v>
      </c>
      <c r="GZ81" s="190">
        <v>3.4722222222222232</v>
      </c>
      <c r="HA81" s="190">
        <v>1.8264840182648399</v>
      </c>
      <c r="HB81" s="190" t="s">
        <v>286</v>
      </c>
      <c r="HC81" s="190">
        <v>1.4851485148514858</v>
      </c>
      <c r="HD81" s="190">
        <v>3.2000000000000006</v>
      </c>
      <c r="HE81" s="190" t="s">
        <v>286</v>
      </c>
      <c r="HF81" s="190" t="s">
        <v>286</v>
      </c>
      <c r="HG81" s="190" t="s">
        <v>286</v>
      </c>
      <c r="HH81" s="190" t="s">
        <v>286</v>
      </c>
      <c r="HI81" s="190" t="s">
        <v>286</v>
      </c>
      <c r="HJ81" s="190" t="s">
        <v>286</v>
      </c>
      <c r="HK81" s="190" t="s">
        <v>286</v>
      </c>
      <c r="HL81" s="132" t="s">
        <v>286</v>
      </c>
      <c r="HM81" s="132" t="s">
        <v>286</v>
      </c>
      <c r="HN81" s="132" t="s">
        <v>286</v>
      </c>
      <c r="HO81" s="132">
        <v>3.8062283737024174</v>
      </c>
      <c r="HP81" s="190">
        <v>2.7397260273972615</v>
      </c>
      <c r="HQ81" s="132" t="s">
        <v>286</v>
      </c>
      <c r="HR81" s="132">
        <v>2.4752475247524757</v>
      </c>
      <c r="HS81" s="132">
        <v>6.0240963855421699</v>
      </c>
      <c r="HT81" s="196" t="s">
        <v>286</v>
      </c>
      <c r="HU81" s="190">
        <v>4.3749999999999991</v>
      </c>
      <c r="HV81" s="192">
        <v>2.0618556701030926</v>
      </c>
      <c r="HW81" s="192" t="s">
        <v>286</v>
      </c>
      <c r="HX81" s="192">
        <v>3.5598705501618144</v>
      </c>
      <c r="HY81" s="192">
        <v>2.6615969581749055</v>
      </c>
      <c r="HZ81" s="192" t="s">
        <v>286</v>
      </c>
      <c r="IA81" s="192">
        <v>2.4221453287197252</v>
      </c>
      <c r="IB81" s="192">
        <v>2.0491803278688532</v>
      </c>
      <c r="IC81" s="192" t="s">
        <v>286</v>
      </c>
      <c r="ID81" s="192">
        <v>1.3840830449827002</v>
      </c>
      <c r="IE81" s="192">
        <v>1.8348623853211001</v>
      </c>
      <c r="IF81" s="192" t="s">
        <v>286</v>
      </c>
      <c r="IG81" s="192">
        <v>0</v>
      </c>
      <c r="IH81" s="192">
        <v>3.5714285714285738</v>
      </c>
      <c r="II81" s="192">
        <v>1.9305019305019311</v>
      </c>
      <c r="IJ81" s="192">
        <v>6.9182389937106894</v>
      </c>
      <c r="IK81" s="192">
        <v>5.154639175257735</v>
      </c>
      <c r="IL81" s="192">
        <v>1.0791366906474822</v>
      </c>
      <c r="IM81" s="192">
        <v>9.7087378640776691</v>
      </c>
      <c r="IN81" s="192">
        <v>6.0836501901140716</v>
      </c>
      <c r="IO81" s="192">
        <v>0.88105726872246692</v>
      </c>
      <c r="IP81" s="192">
        <v>4.1666666666666679</v>
      </c>
      <c r="IQ81" s="192">
        <v>8.1632653061224509</v>
      </c>
      <c r="IR81" s="192">
        <v>0.95693779904306242</v>
      </c>
      <c r="IS81" s="192" t="s">
        <v>286</v>
      </c>
      <c r="IT81" s="192" t="s">
        <v>286</v>
      </c>
      <c r="IU81" s="192">
        <v>4.3478260869565197</v>
      </c>
      <c r="IV81" s="192" t="s">
        <v>286</v>
      </c>
      <c r="IW81" s="192" t="s">
        <v>286</v>
      </c>
      <c r="IX81" s="192" t="str">
        <f t="shared" si="113"/>
        <v>--</v>
      </c>
      <c r="IY81" s="192" t="str">
        <f t="shared" si="113"/>
        <v>--</v>
      </c>
      <c r="IZ81" s="192" t="str">
        <f t="shared" si="113"/>
        <v>--</v>
      </c>
      <c r="JA81" s="192" t="str">
        <f t="shared" si="113"/>
        <v>--</v>
      </c>
      <c r="JB81" s="192" t="str">
        <f t="shared" si="113"/>
        <v>--</v>
      </c>
      <c r="JC81" s="243">
        <v>8.7179487179487207</v>
      </c>
      <c r="JD81" s="243">
        <v>11.764705882352899</v>
      </c>
      <c r="JE81" s="243">
        <v>14.5833333333333</v>
      </c>
      <c r="JF81" s="243">
        <v>6.8965517241379297</v>
      </c>
      <c r="JG81" s="243">
        <v>8.0645161290322598</v>
      </c>
      <c r="JH81" s="243">
        <v>7.3298429319371703</v>
      </c>
      <c r="JI81" s="243">
        <v>2.5773195876288701</v>
      </c>
      <c r="JJ81" s="243">
        <v>8.2524271844660202</v>
      </c>
      <c r="JK81" s="243">
        <v>5.7291666666666696</v>
      </c>
      <c r="JL81" s="243">
        <v>6.8627450980392197</v>
      </c>
      <c r="JM81" s="243">
        <v>5.9139784946236604</v>
      </c>
      <c r="JN81" s="243">
        <v>8.9005235602094199</v>
      </c>
      <c r="JO81" s="219">
        <v>4.6875</v>
      </c>
      <c r="JP81" s="219">
        <v>11.707317073170699</v>
      </c>
      <c r="JQ81" s="219">
        <v>17.7083333333333</v>
      </c>
      <c r="JR81" s="219">
        <v>10.9452736318408</v>
      </c>
      <c r="JS81" s="219">
        <v>9.6256684491978604</v>
      </c>
      <c r="JT81" s="219">
        <v>17.801047120418801</v>
      </c>
      <c r="JU81" s="219">
        <v>3.1088082901554399</v>
      </c>
      <c r="JV81" s="219">
        <v>4.8780487804878101</v>
      </c>
      <c r="JW81" s="219">
        <v>8.3333333333333304</v>
      </c>
      <c r="JX81" s="219">
        <v>6.8965517241379297</v>
      </c>
      <c r="JY81" s="219">
        <v>5.3475935828876997</v>
      </c>
      <c r="JZ81" s="219">
        <v>10.994764397905801</v>
      </c>
      <c r="KA81" s="219">
        <v>2.0725388601036299</v>
      </c>
      <c r="KB81" s="219">
        <v>0</v>
      </c>
      <c r="KC81" s="223">
        <v>0.52631578947368396</v>
      </c>
      <c r="KD81" s="223">
        <v>0.99502487562189101</v>
      </c>
      <c r="KE81" s="219">
        <v>3.2258064516128999</v>
      </c>
      <c r="KF81" s="219">
        <v>1.5706806282722501</v>
      </c>
      <c r="KG81" s="223">
        <v>0.51813471502590702</v>
      </c>
      <c r="KH81" s="219">
        <v>0</v>
      </c>
      <c r="KI81" s="223">
        <v>0.52631578947368396</v>
      </c>
      <c r="KJ81" s="219">
        <v>1.9704433497536999</v>
      </c>
      <c r="KK81" s="223">
        <v>0.53763440860215095</v>
      </c>
      <c r="KL81" s="219">
        <v>1.5625</v>
      </c>
      <c r="KM81" s="223">
        <v>0.51813471502590702</v>
      </c>
      <c r="KN81" s="219">
        <v>0</v>
      </c>
      <c r="KO81" s="223">
        <v>0.52631578947368396</v>
      </c>
      <c r="KP81" s="223">
        <v>0.49261083743842399</v>
      </c>
      <c r="KQ81" s="219">
        <v>1.61290322580645</v>
      </c>
      <c r="KR81" s="223">
        <v>0.52083333333333304</v>
      </c>
      <c r="KS81" s="219">
        <v>1.03626943005181</v>
      </c>
      <c r="KT81" s="219">
        <v>0</v>
      </c>
      <c r="KU81" s="223">
        <v>0.52631578947368396</v>
      </c>
      <c r="KV81" s="223">
        <v>0.49261083743842399</v>
      </c>
      <c r="KW81" s="219">
        <v>1.0752688172042999</v>
      </c>
      <c r="KX81" s="219">
        <v>2.0833333333333299</v>
      </c>
      <c r="KY81" s="219">
        <v>0</v>
      </c>
      <c r="KZ81" s="219">
        <v>0</v>
      </c>
      <c r="LA81" s="219">
        <v>0</v>
      </c>
      <c r="LB81" s="223">
        <v>0.49751243781094501</v>
      </c>
      <c r="LC81" s="223">
        <v>0.53763440860215095</v>
      </c>
      <c r="LD81" s="223">
        <v>0.52083333333333404</v>
      </c>
      <c r="LE81" s="219">
        <v>1.03626943005181</v>
      </c>
      <c r="LF81" s="219">
        <v>0</v>
      </c>
      <c r="LG81" s="223">
        <v>0.52631578947368396</v>
      </c>
      <c r="LH81" s="219">
        <v>1.99004975124378</v>
      </c>
      <c r="LI81" s="219">
        <v>0</v>
      </c>
      <c r="LJ81" s="219">
        <v>1.5625</v>
      </c>
      <c r="LK81" s="219">
        <v>0</v>
      </c>
      <c r="LL81" s="219">
        <v>0</v>
      </c>
      <c r="LM81" s="223">
        <v>0.52631578947368396</v>
      </c>
      <c r="LN81" s="223">
        <v>0.49504950495049499</v>
      </c>
      <c r="LO81" s="223">
        <v>0.53763440860215095</v>
      </c>
      <c r="LP81" s="219">
        <v>0</v>
      </c>
      <c r="LQ81" s="219">
        <v>0</v>
      </c>
      <c r="LR81" s="219">
        <v>0</v>
      </c>
      <c r="LS81" s="219">
        <v>1.0526315789473699</v>
      </c>
      <c r="LT81" s="219">
        <v>1.48514851485149</v>
      </c>
      <c r="LU81" s="219">
        <v>1.61290322580645</v>
      </c>
      <c r="LV81" s="219">
        <v>2.0833333333333299</v>
      </c>
      <c r="LW81" s="219">
        <v>0</v>
      </c>
      <c r="LX81" s="219">
        <v>0</v>
      </c>
      <c r="LY81" s="223">
        <v>0.52631578947368396</v>
      </c>
      <c r="LZ81" s="219">
        <v>2.5</v>
      </c>
      <c r="MA81" s="219">
        <v>3.76344086021505</v>
      </c>
      <c r="MB81" s="219">
        <v>3.6458333333333299</v>
      </c>
      <c r="MC81" s="219">
        <v>0</v>
      </c>
      <c r="MD81" s="219">
        <v>0</v>
      </c>
      <c r="ME81" s="219">
        <v>0</v>
      </c>
      <c r="MF81" s="223">
        <v>0.99502487562189101</v>
      </c>
      <c r="MG81" s="223">
        <v>0.53763440860215095</v>
      </c>
      <c r="MH81" s="223">
        <v>0.52083333333333304</v>
      </c>
      <c r="MI81" s="190" t="str">
        <f t="shared" si="114"/>
        <v>--</v>
      </c>
      <c r="MJ81" s="190" t="str">
        <f t="shared" si="114"/>
        <v>--</v>
      </c>
      <c r="MK81" s="190" t="str">
        <f t="shared" si="114"/>
        <v>--</v>
      </c>
      <c r="ML81" s="190" t="str">
        <f t="shared" si="114"/>
        <v>--</v>
      </c>
      <c r="MM81" s="190" t="str">
        <f t="shared" si="114"/>
        <v>--</v>
      </c>
      <c r="MN81" s="190" t="str">
        <f t="shared" si="114"/>
        <v>--</v>
      </c>
      <c r="MO81" s="190" t="str">
        <f t="shared" si="114"/>
        <v>--</v>
      </c>
      <c r="MP81" s="190" t="str">
        <f t="shared" si="114"/>
        <v>--</v>
      </c>
      <c r="MQ81" s="190" t="str">
        <f t="shared" si="114"/>
        <v>--</v>
      </c>
      <c r="MR81" s="190" t="str">
        <f t="shared" si="114"/>
        <v>--</v>
      </c>
      <c r="MS81" s="190" t="str">
        <f t="shared" si="115"/>
        <v>--</v>
      </c>
      <c r="MT81" s="190" t="str">
        <f t="shared" si="115"/>
        <v>--</v>
      </c>
      <c r="MU81" s="190" t="str">
        <f t="shared" si="115"/>
        <v>--</v>
      </c>
      <c r="MV81" s="190" t="str">
        <f t="shared" si="115"/>
        <v>--</v>
      </c>
      <c r="MW81" s="190" t="str">
        <f t="shared" si="115"/>
        <v>--</v>
      </c>
      <c r="MX81" s="190" t="str">
        <f t="shared" si="115"/>
        <v>--</v>
      </c>
      <c r="MY81" s="190" t="str">
        <f t="shared" si="115"/>
        <v>--</v>
      </c>
      <c r="MZ81" s="190" t="str">
        <f t="shared" si="115"/>
        <v>--</v>
      </c>
      <c r="NA81" s="190" t="str">
        <f t="shared" si="115"/>
        <v>--</v>
      </c>
      <c r="NB81" s="190" t="str">
        <f t="shared" si="115"/>
        <v>--</v>
      </c>
      <c r="NC81" s="190" t="str">
        <f t="shared" si="116"/>
        <v>--</v>
      </c>
      <c r="ND81" s="190" t="str">
        <f t="shared" si="116"/>
        <v>--</v>
      </c>
      <c r="NE81" s="190" t="str">
        <f t="shared" si="116"/>
        <v>--</v>
      </c>
      <c r="NF81" s="190" t="str">
        <f t="shared" si="116"/>
        <v>--</v>
      </c>
      <c r="NG81" s="190" t="str">
        <f t="shared" si="116"/>
        <v>--</v>
      </c>
      <c r="NH81" s="190" t="str">
        <f t="shared" si="116"/>
        <v>--</v>
      </c>
      <c r="NI81" s="190" t="str">
        <f t="shared" si="116"/>
        <v>--</v>
      </c>
      <c r="NJ81" s="190" t="str">
        <f t="shared" si="116"/>
        <v>--</v>
      </c>
      <c r="NL81" s="378" t="str">
        <f t="shared" si="92"/>
        <v>--</v>
      </c>
      <c r="NM81" s="381">
        <v>2.1164021164021163</v>
      </c>
      <c r="NN81" s="381">
        <v>8.1081081081081123</v>
      </c>
      <c r="NO81" s="381">
        <v>9.9099099099099082</v>
      </c>
      <c r="NP81" s="378" t="str">
        <f t="shared" si="93"/>
        <v>--</v>
      </c>
      <c r="NQ81" s="381">
        <v>0.92165898617511499</v>
      </c>
      <c r="NR81" s="378" t="str">
        <f t="shared" si="94"/>
        <v>--</v>
      </c>
      <c r="NS81" s="381">
        <v>7.1895424836601265</v>
      </c>
      <c r="NT81" s="378" t="str">
        <f t="shared" si="95"/>
        <v>--</v>
      </c>
      <c r="NU81" s="381">
        <v>14.042553191489363</v>
      </c>
      <c r="NV81" s="378" t="str">
        <f t="shared" si="96"/>
        <v>--</v>
      </c>
      <c r="NW81" s="381">
        <v>3.7735849056603779</v>
      </c>
      <c r="NX81" s="378" t="str">
        <f t="shared" si="97"/>
        <v>--</v>
      </c>
      <c r="NY81" s="381">
        <v>5.714285714285718</v>
      </c>
      <c r="NZ81" s="378" t="str">
        <f t="shared" si="98"/>
        <v>--</v>
      </c>
      <c r="OA81" s="381">
        <v>14.615384615384622</v>
      </c>
      <c r="OB81" s="378" t="str">
        <f t="shared" si="99"/>
        <v>--</v>
      </c>
      <c r="OC81" s="378" t="str">
        <f t="shared" si="99"/>
        <v>--</v>
      </c>
      <c r="OD81" s="381">
        <v>2.0512820512820515</v>
      </c>
      <c r="OE81" s="381">
        <v>4.3902439024390256</v>
      </c>
      <c r="OF81" s="381">
        <v>8.3333333333333339</v>
      </c>
      <c r="OG81" s="378" t="str">
        <f t="shared" si="100"/>
        <v>--</v>
      </c>
      <c r="OH81" s="378" t="str">
        <f t="shared" si="100"/>
        <v>--</v>
      </c>
      <c r="OI81" s="378" t="str">
        <f t="shared" si="100"/>
        <v>--</v>
      </c>
      <c r="OJ81" s="381">
        <v>3.4482758620689657</v>
      </c>
      <c r="OK81" s="381">
        <v>1.612903225806452</v>
      </c>
      <c r="OL81" s="381">
        <v>4.1884816753926692</v>
      </c>
      <c r="OM81" s="378" t="str">
        <f t="shared" si="101"/>
        <v>--</v>
      </c>
      <c r="ON81" s="378" t="str">
        <f t="shared" si="101"/>
        <v>--</v>
      </c>
      <c r="OO81" s="378" t="str">
        <f t="shared" si="101"/>
        <v>--</v>
      </c>
      <c r="OP81" s="381">
        <v>1.0582010582010581</v>
      </c>
      <c r="OQ81" s="381">
        <v>2.7272727272727262</v>
      </c>
      <c r="OR81" s="381">
        <v>5.4054054054054044</v>
      </c>
      <c r="OS81" s="378" t="str">
        <f t="shared" si="102"/>
        <v>--</v>
      </c>
      <c r="OT81" s="378" t="str">
        <f t="shared" si="102"/>
        <v>--</v>
      </c>
      <c r="OU81" s="381">
        <v>1.5873015873015874</v>
      </c>
      <c r="OV81" s="381">
        <v>4.545454545454545</v>
      </c>
      <c r="OW81" s="381">
        <v>5.4545454545454577</v>
      </c>
      <c r="OX81" s="378" t="str">
        <f t="shared" si="103"/>
        <v>--</v>
      </c>
      <c r="OY81" s="381">
        <v>7.8817733990147811</v>
      </c>
      <c r="OZ81" s="381">
        <v>7.5268817204301079</v>
      </c>
      <c r="PA81" s="381">
        <v>6.2827225130890048</v>
      </c>
      <c r="PB81" s="378" t="str">
        <f t="shared" si="104"/>
        <v>--</v>
      </c>
      <c r="PC81" s="381">
        <v>13.297872340425535</v>
      </c>
      <c r="PD81" s="381">
        <v>27.927927927927925</v>
      </c>
      <c r="PE81" s="381">
        <v>31.531531531531531</v>
      </c>
      <c r="PF81" s="378" t="str">
        <f t="shared" si="105"/>
        <v>--</v>
      </c>
      <c r="PG81" s="381">
        <v>2.1390374331550799</v>
      </c>
      <c r="PH81" s="381">
        <v>11.926605504587155</v>
      </c>
      <c r="PI81" s="381">
        <v>26.126126126126138</v>
      </c>
      <c r="PJ81" s="378" t="str">
        <f t="shared" si="106"/>
        <v>--</v>
      </c>
      <c r="PK81" s="381">
        <v>0.53191489361702127</v>
      </c>
      <c r="PL81" s="381">
        <v>8.1818181818181817</v>
      </c>
      <c r="PM81" s="381">
        <v>18.750000000000004</v>
      </c>
      <c r="PN81" s="378" t="str">
        <f t="shared" si="107"/>
        <v>--</v>
      </c>
      <c r="PO81" s="381">
        <v>2.127659574468086</v>
      </c>
      <c r="PP81" s="381">
        <v>5.4545454545454586</v>
      </c>
      <c r="PQ81" s="381">
        <v>0.90909090909090884</v>
      </c>
      <c r="PR81" s="378" t="str">
        <f t="shared" si="108"/>
        <v>--</v>
      </c>
      <c r="PS81" s="381">
        <v>1.0695187165775402</v>
      </c>
      <c r="PT81" s="381">
        <v>1.8181818181818177</v>
      </c>
      <c r="PU81" s="381">
        <v>3.6036036036036019</v>
      </c>
      <c r="PV81" s="378" t="str">
        <f t="shared" si="109"/>
        <v>--</v>
      </c>
      <c r="PW81" s="381">
        <v>0.53475935828877008</v>
      </c>
      <c r="PX81" s="381">
        <v>1.8181818181818177</v>
      </c>
      <c r="PY81" s="381">
        <v>0</v>
      </c>
      <c r="PZ81" s="378" t="str">
        <f t="shared" si="110"/>
        <v>--</v>
      </c>
      <c r="QA81" s="381">
        <v>0.53763440860215062</v>
      </c>
      <c r="QB81" s="381">
        <v>1.8181818181818177</v>
      </c>
      <c r="QC81" s="381">
        <v>0.90090090090090069</v>
      </c>
      <c r="QD81" s="378" t="str">
        <f t="shared" si="111"/>
        <v>--</v>
      </c>
      <c r="QE81" s="381">
        <v>0.53475935828877008</v>
      </c>
      <c r="QF81" s="381">
        <v>1.8181818181818177</v>
      </c>
      <c r="QG81" s="381">
        <v>0</v>
      </c>
      <c r="QH81" s="378" t="str">
        <f t="shared" si="112"/>
        <v>--</v>
      </c>
      <c r="QI81" s="381">
        <v>0.53475935828877008</v>
      </c>
      <c r="QJ81" s="381">
        <v>1.8181818181818177</v>
      </c>
      <c r="QK81" s="381">
        <v>0.90090090090090069</v>
      </c>
    </row>
    <row r="82" spans="1:453" x14ac:dyDescent="0.25">
      <c r="A82" s="114">
        <v>78</v>
      </c>
      <c r="B82" s="93" t="s">
        <v>78</v>
      </c>
      <c r="C82" s="189">
        <v>4.6875</v>
      </c>
      <c r="D82" s="189">
        <v>18.421052631578942</v>
      </c>
      <c r="E82" s="189">
        <v>51.428571428571416</v>
      </c>
      <c r="F82" s="189">
        <v>5.5555555555555554</v>
      </c>
      <c r="G82" s="189">
        <v>20.454545454545453</v>
      </c>
      <c r="H82" s="189">
        <v>36.585365853658537</v>
      </c>
      <c r="I82" s="189">
        <v>12.499999999999996</v>
      </c>
      <c r="J82" s="189">
        <v>10</v>
      </c>
      <c r="K82" s="189">
        <v>44.999999999999993</v>
      </c>
      <c r="L82" s="189">
        <v>2</v>
      </c>
      <c r="M82" s="190">
        <v>13.793103448275863</v>
      </c>
      <c r="N82" s="190">
        <v>15.789473684210527</v>
      </c>
      <c r="O82" s="190">
        <v>0</v>
      </c>
      <c r="P82" s="190">
        <v>12.5</v>
      </c>
      <c r="Q82" s="190">
        <v>10.000000000000002</v>
      </c>
      <c r="R82" s="190" t="s">
        <v>286</v>
      </c>
      <c r="S82" s="190" t="s">
        <v>286</v>
      </c>
      <c r="T82" s="190" t="s">
        <v>286</v>
      </c>
      <c r="U82" s="190">
        <v>5.5555555555555554</v>
      </c>
      <c r="V82" s="190">
        <v>20.454545454545453</v>
      </c>
      <c r="W82" s="190">
        <v>39.024390243902431</v>
      </c>
      <c r="X82" s="190">
        <v>15.000000000000004</v>
      </c>
      <c r="Y82" s="190">
        <v>14.999999999999996</v>
      </c>
      <c r="Z82" s="190">
        <v>52.500000000000007</v>
      </c>
      <c r="AA82" s="190">
        <v>0</v>
      </c>
      <c r="AB82" s="132">
        <v>10.344827586206899</v>
      </c>
      <c r="AC82" s="132">
        <v>15.789473684210527</v>
      </c>
      <c r="AD82" s="132">
        <v>2.9411764705882351</v>
      </c>
      <c r="AE82" s="132">
        <v>12.5</v>
      </c>
      <c r="AF82" s="190">
        <v>13.333333333333337</v>
      </c>
      <c r="AG82" s="189">
        <v>0</v>
      </c>
      <c r="AH82" s="189">
        <v>0</v>
      </c>
      <c r="AI82" s="191">
        <v>8.5714285714285712</v>
      </c>
      <c r="AJ82" s="191">
        <v>3.7037037037037033</v>
      </c>
      <c r="AK82" s="190">
        <v>4.545454545454545</v>
      </c>
      <c r="AL82" s="190">
        <v>12.195121951219514</v>
      </c>
      <c r="AM82" s="190">
        <v>2.4999999999999996</v>
      </c>
      <c r="AN82" s="190">
        <v>0</v>
      </c>
      <c r="AO82" s="190">
        <v>7.5000000000000018</v>
      </c>
      <c r="AP82" s="190">
        <v>0</v>
      </c>
      <c r="AQ82" s="190">
        <v>3.4482758620689653</v>
      </c>
      <c r="AR82" s="190">
        <v>10.526315789473683</v>
      </c>
      <c r="AS82" s="190">
        <v>0</v>
      </c>
      <c r="AT82" s="190">
        <v>0</v>
      </c>
      <c r="AU82" s="190">
        <v>0</v>
      </c>
      <c r="AV82" s="190" t="s">
        <v>286</v>
      </c>
      <c r="AW82" s="190" t="s">
        <v>286</v>
      </c>
      <c r="AX82" s="132" t="s">
        <v>286</v>
      </c>
      <c r="AY82" s="132" t="s">
        <v>286</v>
      </c>
      <c r="AZ82" s="132" t="s">
        <v>286</v>
      </c>
      <c r="BA82" s="132" t="s">
        <v>286</v>
      </c>
      <c r="BB82" s="190" t="s">
        <v>286</v>
      </c>
      <c r="BC82" s="132" t="s">
        <v>286</v>
      </c>
      <c r="BD82" s="132" t="s">
        <v>286</v>
      </c>
      <c r="BE82" s="132">
        <v>0</v>
      </c>
      <c r="BF82" s="132">
        <v>3.4482758620689653</v>
      </c>
      <c r="BG82" s="190">
        <v>15.789473684210527</v>
      </c>
      <c r="BH82" s="132">
        <v>0</v>
      </c>
      <c r="BI82" s="132">
        <v>7.5</v>
      </c>
      <c r="BJ82" s="132">
        <v>16.666666666666671</v>
      </c>
      <c r="BK82" s="132">
        <v>3.1746031746031744</v>
      </c>
      <c r="BL82" s="190">
        <v>5.5555555555555545</v>
      </c>
      <c r="BM82" s="132">
        <v>20.000000000000004</v>
      </c>
      <c r="BN82" s="192">
        <v>5.6603773584905657</v>
      </c>
      <c r="BO82" s="192">
        <v>20.454545454545457</v>
      </c>
      <c r="BP82" s="192">
        <v>13.157894736842106</v>
      </c>
      <c r="BQ82" s="190">
        <v>4.8780487804878039</v>
      </c>
      <c r="BR82" s="132">
        <v>2.5641025641025634</v>
      </c>
      <c r="BS82" s="132">
        <v>23.684210526315784</v>
      </c>
      <c r="BT82" s="132">
        <v>0</v>
      </c>
      <c r="BU82" s="190">
        <v>3.4482758620689653</v>
      </c>
      <c r="BV82" s="132">
        <v>10.256410256410255</v>
      </c>
      <c r="BW82" s="132">
        <v>2.9411764705882351</v>
      </c>
      <c r="BX82" s="132">
        <v>15.789473684210526</v>
      </c>
      <c r="BY82" s="190">
        <v>26.666666666666668</v>
      </c>
      <c r="BZ82" s="132">
        <v>3.1746031746031744</v>
      </c>
      <c r="CA82" s="132">
        <v>2.7777777777777772</v>
      </c>
      <c r="CB82" s="132">
        <v>8.571428571428573</v>
      </c>
      <c r="CC82" s="190">
        <v>5.6603773584905657</v>
      </c>
      <c r="CD82" s="132">
        <v>15.909090909090903</v>
      </c>
      <c r="CE82" s="132">
        <v>7.8947368421052655</v>
      </c>
      <c r="CF82" s="132">
        <v>4.8780487804878039</v>
      </c>
      <c r="CG82" s="190">
        <v>0</v>
      </c>
      <c r="CH82" s="132">
        <v>10.526315789473681</v>
      </c>
      <c r="CI82" s="132">
        <v>0</v>
      </c>
      <c r="CJ82" s="132">
        <v>0</v>
      </c>
      <c r="CK82" s="132">
        <v>5.1282051282051277</v>
      </c>
      <c r="CL82" s="132">
        <v>0</v>
      </c>
      <c r="CM82" s="132">
        <v>13.157894736842104</v>
      </c>
      <c r="CN82" s="132">
        <v>23.333333333333336</v>
      </c>
      <c r="CO82" s="132">
        <v>3.1746031746031744</v>
      </c>
      <c r="CP82" s="190">
        <v>5.5555555555555545</v>
      </c>
      <c r="CQ82" s="132">
        <v>17.142857142857146</v>
      </c>
      <c r="CR82" s="132">
        <v>0</v>
      </c>
      <c r="CS82" s="192">
        <v>4.5454545454545459</v>
      </c>
      <c r="CT82" s="192">
        <v>2.5641025641025634</v>
      </c>
      <c r="CU82" s="190">
        <v>4.8780487804878039</v>
      </c>
      <c r="CV82" s="132">
        <v>0</v>
      </c>
      <c r="CW82" s="132">
        <v>0</v>
      </c>
      <c r="CX82" s="192">
        <v>2</v>
      </c>
      <c r="CY82" s="192">
        <v>0</v>
      </c>
      <c r="CZ82" s="190">
        <v>0</v>
      </c>
      <c r="DA82" s="132">
        <v>0</v>
      </c>
      <c r="DB82" s="132">
        <v>8.1081081081081088</v>
      </c>
      <c r="DC82" s="192">
        <v>3.333333333333333</v>
      </c>
      <c r="DD82" s="192" t="s">
        <v>286</v>
      </c>
      <c r="DE82" s="190">
        <v>5.5555555555555545</v>
      </c>
      <c r="DF82" s="132">
        <v>0</v>
      </c>
      <c r="DG82" s="132" t="s">
        <v>286</v>
      </c>
      <c r="DH82" s="192">
        <v>6.8181818181818183</v>
      </c>
      <c r="DI82" s="192">
        <v>2.6315789473684204</v>
      </c>
      <c r="DJ82" s="190" t="s">
        <v>286</v>
      </c>
      <c r="DK82" s="132">
        <v>0</v>
      </c>
      <c r="DL82" s="132">
        <v>0</v>
      </c>
      <c r="DM82" s="132" t="s">
        <v>286</v>
      </c>
      <c r="DN82" s="132">
        <v>0</v>
      </c>
      <c r="DO82" s="190">
        <v>2.5641025641025634</v>
      </c>
      <c r="DP82" s="132" t="s">
        <v>286</v>
      </c>
      <c r="DQ82" s="132">
        <v>2.7027027027027026</v>
      </c>
      <c r="DR82" s="201">
        <v>0</v>
      </c>
      <c r="DS82" s="132" t="s">
        <v>286</v>
      </c>
      <c r="DT82" s="190" t="s">
        <v>286</v>
      </c>
      <c r="DU82" s="194" t="s">
        <v>286</v>
      </c>
      <c r="DV82" s="194" t="s">
        <v>286</v>
      </c>
      <c r="DW82" s="192">
        <v>9.0909090909090917</v>
      </c>
      <c r="DX82" s="194">
        <v>0</v>
      </c>
      <c r="DY82" s="190" t="s">
        <v>286</v>
      </c>
      <c r="DZ82" s="190">
        <v>0</v>
      </c>
      <c r="EA82" s="190">
        <v>0</v>
      </c>
      <c r="EB82" s="190" t="s">
        <v>286</v>
      </c>
      <c r="EC82" s="190">
        <v>0</v>
      </c>
      <c r="ED82" s="190">
        <v>0</v>
      </c>
      <c r="EE82" s="190" t="s">
        <v>286</v>
      </c>
      <c r="EF82" s="190">
        <v>2.7027027027027026</v>
      </c>
      <c r="EG82" s="190">
        <v>0</v>
      </c>
      <c r="EH82" s="190" t="s">
        <v>286</v>
      </c>
      <c r="EI82" s="190">
        <v>0</v>
      </c>
      <c r="EJ82" s="190">
        <v>5.7142857142857135</v>
      </c>
      <c r="EK82" s="190" t="s">
        <v>286</v>
      </c>
      <c r="EL82" s="132">
        <v>4.545454545454545</v>
      </c>
      <c r="EM82" s="132">
        <v>2.6315789473684204</v>
      </c>
      <c r="EN82" s="132" t="s">
        <v>286</v>
      </c>
      <c r="EO82" s="132">
        <v>0</v>
      </c>
      <c r="EP82" s="190">
        <v>0</v>
      </c>
      <c r="EQ82" s="132" t="s">
        <v>286</v>
      </c>
      <c r="ER82" s="132">
        <v>0</v>
      </c>
      <c r="ES82" s="132">
        <v>2.5641025641025634</v>
      </c>
      <c r="ET82" s="132" t="s">
        <v>286</v>
      </c>
      <c r="EU82" s="190">
        <v>2.7027027027027022</v>
      </c>
      <c r="EV82" s="132">
        <v>0</v>
      </c>
      <c r="EW82" s="132" t="s">
        <v>286</v>
      </c>
      <c r="EX82" s="132">
        <v>0</v>
      </c>
      <c r="EY82" s="132">
        <v>0</v>
      </c>
      <c r="EZ82" s="190" t="s">
        <v>286</v>
      </c>
      <c r="FA82" s="132">
        <v>0</v>
      </c>
      <c r="FB82" s="132">
        <v>0</v>
      </c>
      <c r="FC82" s="132" t="s">
        <v>286</v>
      </c>
      <c r="FD82" s="132">
        <v>0</v>
      </c>
      <c r="FE82" s="190">
        <v>0</v>
      </c>
      <c r="FF82" s="132" t="s">
        <v>286</v>
      </c>
      <c r="FG82" s="132">
        <v>0</v>
      </c>
      <c r="FH82" s="132">
        <v>0</v>
      </c>
      <c r="FI82" s="132" t="s">
        <v>286</v>
      </c>
      <c r="FJ82" s="190">
        <v>0</v>
      </c>
      <c r="FK82" s="132">
        <v>0</v>
      </c>
      <c r="FL82" s="132" t="s">
        <v>286</v>
      </c>
      <c r="FM82" s="132" t="s">
        <v>286</v>
      </c>
      <c r="FN82" s="132" t="s">
        <v>286</v>
      </c>
      <c r="FO82" s="190" t="s">
        <v>286</v>
      </c>
      <c r="FP82" s="132">
        <v>6.8181818181818183</v>
      </c>
      <c r="FQ82" s="132">
        <v>0</v>
      </c>
      <c r="FR82" s="132" t="s">
        <v>286</v>
      </c>
      <c r="FS82" s="132">
        <v>0</v>
      </c>
      <c r="FT82" s="190">
        <v>0</v>
      </c>
      <c r="FU82" s="132" t="s">
        <v>286</v>
      </c>
      <c r="FV82" s="132">
        <v>0</v>
      </c>
      <c r="FW82" s="132">
        <v>2.5641025641025634</v>
      </c>
      <c r="FX82" s="132" t="s">
        <v>286</v>
      </c>
      <c r="FY82" s="190">
        <v>0</v>
      </c>
      <c r="FZ82" s="132">
        <v>0</v>
      </c>
      <c r="GA82" s="132" t="s">
        <v>286</v>
      </c>
      <c r="GB82" s="132" t="s">
        <v>286</v>
      </c>
      <c r="GC82" s="132" t="s">
        <v>286</v>
      </c>
      <c r="GD82" s="190" t="s">
        <v>286</v>
      </c>
      <c r="GE82" s="132" t="s">
        <v>286</v>
      </c>
      <c r="GF82" s="132" t="s">
        <v>286</v>
      </c>
      <c r="GG82" s="132" t="s">
        <v>286</v>
      </c>
      <c r="GH82" s="132" t="s">
        <v>286</v>
      </c>
      <c r="GI82" s="190" t="s">
        <v>286</v>
      </c>
      <c r="GJ82" s="132" t="s">
        <v>286</v>
      </c>
      <c r="GK82" s="132">
        <v>0</v>
      </c>
      <c r="GL82" s="132">
        <v>2.5641025641025634</v>
      </c>
      <c r="GM82" s="197" t="s">
        <v>286</v>
      </c>
      <c r="GN82" s="190">
        <v>5.4054054054054053</v>
      </c>
      <c r="GO82" s="132">
        <v>0</v>
      </c>
      <c r="GP82" s="132" t="s">
        <v>286</v>
      </c>
      <c r="GQ82" s="132" t="s">
        <v>286</v>
      </c>
      <c r="GR82" s="132" t="s">
        <v>286</v>
      </c>
      <c r="GS82" s="190" t="s">
        <v>286</v>
      </c>
      <c r="GT82" s="132" t="s">
        <v>286</v>
      </c>
      <c r="GU82" s="132" t="s">
        <v>286</v>
      </c>
      <c r="GV82" s="132" t="s">
        <v>286</v>
      </c>
      <c r="GW82" s="132" t="s">
        <v>286</v>
      </c>
      <c r="GX82" s="190" t="s">
        <v>286</v>
      </c>
      <c r="GY82" s="190" t="s">
        <v>286</v>
      </c>
      <c r="GZ82" s="190">
        <v>0</v>
      </c>
      <c r="HA82" s="190">
        <v>2.5641025641025634</v>
      </c>
      <c r="HB82" s="190" t="s">
        <v>286</v>
      </c>
      <c r="HC82" s="190">
        <v>2.7027027027027022</v>
      </c>
      <c r="HD82" s="190">
        <v>0</v>
      </c>
      <c r="HE82" s="190" t="s">
        <v>286</v>
      </c>
      <c r="HF82" s="190" t="s">
        <v>286</v>
      </c>
      <c r="HG82" s="190" t="s">
        <v>286</v>
      </c>
      <c r="HH82" s="190" t="s">
        <v>286</v>
      </c>
      <c r="HI82" s="190" t="s">
        <v>286</v>
      </c>
      <c r="HJ82" s="190" t="s">
        <v>286</v>
      </c>
      <c r="HK82" s="190" t="s">
        <v>286</v>
      </c>
      <c r="HL82" s="132" t="s">
        <v>286</v>
      </c>
      <c r="HM82" s="132" t="s">
        <v>286</v>
      </c>
      <c r="HN82" s="132" t="s">
        <v>286</v>
      </c>
      <c r="HO82" s="132">
        <v>0</v>
      </c>
      <c r="HP82" s="190">
        <v>2.5641025641025634</v>
      </c>
      <c r="HQ82" s="132" t="s">
        <v>286</v>
      </c>
      <c r="HR82" s="132">
        <v>5.4054054054054053</v>
      </c>
      <c r="HS82" s="132">
        <v>0</v>
      </c>
      <c r="HT82" s="196" t="s">
        <v>286</v>
      </c>
      <c r="HU82" s="190">
        <v>0</v>
      </c>
      <c r="HV82" s="192">
        <v>0</v>
      </c>
      <c r="HW82" s="192" t="s">
        <v>286</v>
      </c>
      <c r="HX82" s="192">
        <v>2.2727272727272725</v>
      </c>
      <c r="HY82" s="192">
        <v>0</v>
      </c>
      <c r="HZ82" s="192" t="s">
        <v>286</v>
      </c>
      <c r="IA82" s="192">
        <v>0</v>
      </c>
      <c r="IB82" s="192">
        <v>5.2631578947368416</v>
      </c>
      <c r="IC82" s="192" t="s">
        <v>286</v>
      </c>
      <c r="ID82" s="192">
        <v>0</v>
      </c>
      <c r="IE82" s="192">
        <v>2.5641025641025634</v>
      </c>
      <c r="IF82" s="192" t="s">
        <v>286</v>
      </c>
      <c r="IG82" s="192">
        <v>5.4054054054054053</v>
      </c>
      <c r="IH82" s="192">
        <v>0</v>
      </c>
      <c r="II82" s="192">
        <v>6.3492063492063489</v>
      </c>
      <c r="IJ82" s="192">
        <v>2.8571428571428568</v>
      </c>
      <c r="IK82" s="192">
        <v>2.8571428571428568</v>
      </c>
      <c r="IL82" s="192">
        <v>3.773584905660377</v>
      </c>
      <c r="IM82" s="192">
        <v>6.8181818181818183</v>
      </c>
      <c r="IN82" s="192">
        <v>5.2631578947368407</v>
      </c>
      <c r="IO82" s="192">
        <v>2.4999999999999996</v>
      </c>
      <c r="IP82" s="192">
        <v>0</v>
      </c>
      <c r="IQ82" s="192">
        <v>7.8947368421052619</v>
      </c>
      <c r="IR82" s="192">
        <v>0</v>
      </c>
      <c r="IS82" s="192" t="s">
        <v>286</v>
      </c>
      <c r="IT82" s="192" t="s">
        <v>286</v>
      </c>
      <c r="IU82" s="192">
        <v>0</v>
      </c>
      <c r="IV82" s="192" t="s">
        <v>286</v>
      </c>
      <c r="IW82" s="192" t="s">
        <v>286</v>
      </c>
      <c r="IX82" s="192" t="str">
        <f t="shared" si="113"/>
        <v>--</v>
      </c>
      <c r="IY82" s="192" t="str">
        <f t="shared" si="113"/>
        <v>--</v>
      </c>
      <c r="IZ82" s="192" t="str">
        <f t="shared" si="113"/>
        <v>--</v>
      </c>
      <c r="JA82" s="192" t="str">
        <f t="shared" si="113"/>
        <v>--</v>
      </c>
      <c r="JB82" s="192" t="str">
        <f t="shared" si="113"/>
        <v>--</v>
      </c>
      <c r="JC82" s="243">
        <v>0</v>
      </c>
      <c r="JD82" s="243">
        <v>4.3478260869565197</v>
      </c>
      <c r="JE82" s="243">
        <v>11.538461538461499</v>
      </c>
      <c r="JF82" s="243">
        <v>7.1428571428571397</v>
      </c>
      <c r="JG82" s="243">
        <v>0</v>
      </c>
      <c r="JH82" s="243">
        <v>7.1428571428571397</v>
      </c>
      <c r="JI82" s="243">
        <v>2.6315789473684199</v>
      </c>
      <c r="JJ82" s="243">
        <v>8.6956521739130395</v>
      </c>
      <c r="JK82" s="243">
        <v>7.6923076923076898</v>
      </c>
      <c r="JL82" s="243">
        <v>3.5714285714285698</v>
      </c>
      <c r="JM82" s="243">
        <v>0</v>
      </c>
      <c r="JN82" s="243">
        <v>10.714285714285699</v>
      </c>
      <c r="JO82" s="219">
        <v>5.2631578947368398</v>
      </c>
      <c r="JP82" s="219">
        <v>17.3913043478261</v>
      </c>
      <c r="JQ82" s="219">
        <v>11.538461538461499</v>
      </c>
      <c r="JR82" s="219">
        <v>3.5714285714285698</v>
      </c>
      <c r="JS82" s="219">
        <v>6.8965517241379297</v>
      </c>
      <c r="JT82" s="219">
        <v>24.137931034482801</v>
      </c>
      <c r="JU82" s="219">
        <v>2.6315789473684199</v>
      </c>
      <c r="JV82" s="219">
        <v>4.3478260869565197</v>
      </c>
      <c r="JW82" s="219">
        <v>3.8461538461538498</v>
      </c>
      <c r="JX82" s="219">
        <v>3.5714285714285698</v>
      </c>
      <c r="JY82" s="219">
        <v>3.4482758620689702</v>
      </c>
      <c r="JZ82" s="219">
        <v>17.241379310344801</v>
      </c>
      <c r="KA82" s="219">
        <v>0</v>
      </c>
      <c r="KB82" s="219">
        <v>4.3478260869565197</v>
      </c>
      <c r="KC82" s="219">
        <v>0</v>
      </c>
      <c r="KD82" s="219">
        <v>3.5714285714285698</v>
      </c>
      <c r="KE82" s="219">
        <v>3.5714285714285698</v>
      </c>
      <c r="KF82" s="219">
        <v>0</v>
      </c>
      <c r="KG82" s="219">
        <v>0</v>
      </c>
      <c r="KH82" s="219">
        <v>0</v>
      </c>
      <c r="KI82" s="219">
        <v>0</v>
      </c>
      <c r="KJ82" s="219">
        <v>0</v>
      </c>
      <c r="KK82" s="219">
        <v>0</v>
      </c>
      <c r="KL82" s="219">
        <v>3.5714285714285698</v>
      </c>
      <c r="KM82" s="219">
        <v>0</v>
      </c>
      <c r="KN82" s="219">
        <v>0</v>
      </c>
      <c r="KO82" s="219">
        <v>0</v>
      </c>
      <c r="KP82" s="219">
        <v>0</v>
      </c>
      <c r="KQ82" s="219">
        <v>0</v>
      </c>
      <c r="KR82" s="219">
        <v>10.714285714285699</v>
      </c>
      <c r="KS82" s="219">
        <v>0</v>
      </c>
      <c r="KT82" s="219">
        <v>0</v>
      </c>
      <c r="KU82" s="219">
        <v>0</v>
      </c>
      <c r="KV82" s="219">
        <v>3.5714285714285698</v>
      </c>
      <c r="KW82" s="219">
        <v>0</v>
      </c>
      <c r="KX82" s="219">
        <v>0</v>
      </c>
      <c r="KY82" s="219">
        <v>0</v>
      </c>
      <c r="KZ82" s="219">
        <v>0</v>
      </c>
      <c r="LA82" s="219">
        <v>0</v>
      </c>
      <c r="LB82" s="219">
        <v>0</v>
      </c>
      <c r="LC82" s="219">
        <v>0</v>
      </c>
      <c r="LD82" s="219">
        <v>0</v>
      </c>
      <c r="LE82" s="219">
        <v>0</v>
      </c>
      <c r="LF82" s="219">
        <v>0</v>
      </c>
      <c r="LG82" s="219">
        <v>0</v>
      </c>
      <c r="LH82" s="219">
        <v>0</v>
      </c>
      <c r="LI82" s="219">
        <v>0</v>
      </c>
      <c r="LJ82" s="219">
        <v>3.5714285714285698</v>
      </c>
      <c r="LK82" s="219">
        <v>0</v>
      </c>
      <c r="LL82" s="219">
        <v>4.3478260869565197</v>
      </c>
      <c r="LM82" s="219">
        <v>0</v>
      </c>
      <c r="LN82" s="219">
        <v>0</v>
      </c>
      <c r="LO82" s="219">
        <v>0</v>
      </c>
      <c r="LP82" s="219">
        <v>3.5714285714285698</v>
      </c>
      <c r="LQ82" s="219">
        <v>0</v>
      </c>
      <c r="LR82" s="219">
        <v>0</v>
      </c>
      <c r="LS82" s="219">
        <v>0</v>
      </c>
      <c r="LT82" s="219">
        <v>0</v>
      </c>
      <c r="LU82" s="219">
        <v>0</v>
      </c>
      <c r="LV82" s="219">
        <v>7.1428571428571397</v>
      </c>
      <c r="LW82" s="219">
        <v>0</v>
      </c>
      <c r="LX82" s="219">
        <v>0</v>
      </c>
      <c r="LY82" s="219">
        <v>0</v>
      </c>
      <c r="LZ82" s="219">
        <v>7.1428571428571397</v>
      </c>
      <c r="MA82" s="219">
        <v>0</v>
      </c>
      <c r="MB82" s="219">
        <v>0</v>
      </c>
      <c r="MC82" s="219">
        <v>0</v>
      </c>
      <c r="MD82" s="219">
        <v>0</v>
      </c>
      <c r="ME82" s="219">
        <v>0</v>
      </c>
      <c r="MF82" s="219">
        <v>3.5714285714285698</v>
      </c>
      <c r="MG82" s="219">
        <v>0</v>
      </c>
      <c r="MH82" s="219">
        <v>7.1428571428571397</v>
      </c>
      <c r="MI82" s="190" t="str">
        <f t="shared" si="114"/>
        <v>--</v>
      </c>
      <c r="MJ82" s="190" t="str">
        <f t="shared" si="114"/>
        <v>--</v>
      </c>
      <c r="MK82" s="190" t="str">
        <f t="shared" si="114"/>
        <v>--</v>
      </c>
      <c r="ML82" s="190" t="str">
        <f t="shared" si="114"/>
        <v>--</v>
      </c>
      <c r="MM82" s="190" t="str">
        <f t="shared" si="114"/>
        <v>--</v>
      </c>
      <c r="MN82" s="190" t="str">
        <f t="shared" si="114"/>
        <v>--</v>
      </c>
      <c r="MO82" s="190" t="str">
        <f t="shared" si="114"/>
        <v>--</v>
      </c>
      <c r="MP82" s="190" t="str">
        <f t="shared" si="114"/>
        <v>--</v>
      </c>
      <c r="MQ82" s="190" t="str">
        <f t="shared" si="114"/>
        <v>--</v>
      </c>
      <c r="MR82" s="190" t="str">
        <f t="shared" si="114"/>
        <v>--</v>
      </c>
      <c r="MS82" s="190" t="str">
        <f t="shared" si="115"/>
        <v>--</v>
      </c>
      <c r="MT82" s="190" t="str">
        <f t="shared" si="115"/>
        <v>--</v>
      </c>
      <c r="MU82" s="190" t="str">
        <f t="shared" si="115"/>
        <v>--</v>
      </c>
      <c r="MV82" s="190" t="str">
        <f t="shared" si="115"/>
        <v>--</v>
      </c>
      <c r="MW82" s="190" t="str">
        <f t="shared" si="115"/>
        <v>--</v>
      </c>
      <c r="MX82" s="190" t="str">
        <f t="shared" si="115"/>
        <v>--</v>
      </c>
      <c r="MY82" s="190" t="str">
        <f t="shared" si="115"/>
        <v>--</v>
      </c>
      <c r="MZ82" s="190" t="str">
        <f t="shared" si="115"/>
        <v>--</v>
      </c>
      <c r="NA82" s="190" t="str">
        <f t="shared" si="115"/>
        <v>--</v>
      </c>
      <c r="NB82" s="190" t="str">
        <f t="shared" si="115"/>
        <v>--</v>
      </c>
      <c r="NC82" s="190" t="str">
        <f t="shared" si="116"/>
        <v>--</v>
      </c>
      <c r="ND82" s="190" t="str">
        <f t="shared" si="116"/>
        <v>--</v>
      </c>
      <c r="NE82" s="190" t="str">
        <f t="shared" si="116"/>
        <v>--</v>
      </c>
      <c r="NF82" s="190" t="str">
        <f t="shared" si="116"/>
        <v>--</v>
      </c>
      <c r="NG82" s="190" t="str">
        <f t="shared" si="116"/>
        <v>--</v>
      </c>
      <c r="NH82" s="190" t="str">
        <f t="shared" si="116"/>
        <v>--</v>
      </c>
      <c r="NI82" s="190" t="str">
        <f t="shared" si="116"/>
        <v>--</v>
      </c>
      <c r="NJ82" s="190" t="str">
        <f t="shared" si="116"/>
        <v>--</v>
      </c>
      <c r="NL82" s="378" t="str">
        <f t="shared" si="92"/>
        <v>--</v>
      </c>
      <c r="NM82" s="381">
        <v>2.9411764705882351</v>
      </c>
      <c r="NN82" s="381">
        <v>3.5714285714285712</v>
      </c>
      <c r="NO82" s="378" t="str">
        <f t="shared" si="92"/>
        <v>--</v>
      </c>
      <c r="NP82" s="378" t="str">
        <f t="shared" si="93"/>
        <v>--</v>
      </c>
      <c r="NQ82" s="381">
        <v>0</v>
      </c>
      <c r="NR82" s="378" t="str">
        <f t="shared" si="94"/>
        <v>--</v>
      </c>
      <c r="NS82" s="381">
        <v>0</v>
      </c>
      <c r="NT82" s="378" t="str">
        <f t="shared" si="95"/>
        <v>--</v>
      </c>
      <c r="NU82" s="381">
        <v>15.789473684210531</v>
      </c>
      <c r="NV82" s="378" t="str">
        <f t="shared" si="96"/>
        <v>--</v>
      </c>
      <c r="NW82" s="381">
        <v>0</v>
      </c>
      <c r="NX82" s="378" t="str">
        <f t="shared" si="97"/>
        <v>--</v>
      </c>
      <c r="NY82" s="381">
        <v>2.5</v>
      </c>
      <c r="NZ82" s="378" t="str">
        <f t="shared" si="98"/>
        <v>--</v>
      </c>
      <c r="OA82" s="381">
        <v>16.666666666666668</v>
      </c>
      <c r="OB82" s="378" t="str">
        <f t="shared" si="99"/>
        <v>--</v>
      </c>
      <c r="OC82" s="378" t="str">
        <f t="shared" si="99"/>
        <v>--</v>
      </c>
      <c r="OD82" s="381">
        <v>0</v>
      </c>
      <c r="OE82" s="381">
        <v>0</v>
      </c>
      <c r="OF82" s="381">
        <v>3.8461538461538458</v>
      </c>
      <c r="OG82" s="378" t="str">
        <f t="shared" si="100"/>
        <v>--</v>
      </c>
      <c r="OH82" s="378" t="str">
        <f t="shared" si="100"/>
        <v>--</v>
      </c>
      <c r="OI82" s="378" t="str">
        <f t="shared" si="100"/>
        <v>--</v>
      </c>
      <c r="OJ82" s="381">
        <v>0</v>
      </c>
      <c r="OK82" s="381">
        <v>0</v>
      </c>
      <c r="OL82" s="381">
        <v>0</v>
      </c>
      <c r="OM82" s="378" t="str">
        <f t="shared" si="101"/>
        <v>--</v>
      </c>
      <c r="ON82" s="378" t="str">
        <f t="shared" si="101"/>
        <v>--</v>
      </c>
      <c r="OO82" s="378" t="str">
        <f t="shared" si="101"/>
        <v>--</v>
      </c>
      <c r="OP82" s="381">
        <v>2.9411764705882351</v>
      </c>
      <c r="OQ82" s="381">
        <v>0</v>
      </c>
      <c r="OR82" s="378" t="str">
        <f t="shared" ref="OR82" si="128">"--"</f>
        <v>--</v>
      </c>
      <c r="OS82" s="378" t="str">
        <f t="shared" si="102"/>
        <v>--</v>
      </c>
      <c r="OT82" s="378" t="str">
        <f t="shared" si="102"/>
        <v>--</v>
      </c>
      <c r="OU82" s="381">
        <v>5.882352941176471</v>
      </c>
      <c r="OV82" s="381">
        <v>0</v>
      </c>
      <c r="OW82" s="378" t="str">
        <f t="shared" ref="OW82" si="129">"--"</f>
        <v>--</v>
      </c>
      <c r="OX82" s="378" t="str">
        <f t="shared" si="103"/>
        <v>--</v>
      </c>
      <c r="OY82" s="381">
        <v>7.1428571428571423</v>
      </c>
      <c r="OZ82" s="381">
        <v>0</v>
      </c>
      <c r="PA82" s="378" t="str">
        <f t="shared" ref="PA82" si="130">"--"</f>
        <v>--</v>
      </c>
      <c r="PB82" s="378" t="str">
        <f t="shared" si="104"/>
        <v>--</v>
      </c>
      <c r="PC82" s="381">
        <v>32.352941176470594</v>
      </c>
      <c r="PD82" s="381">
        <v>17.857142857142858</v>
      </c>
      <c r="PE82" s="378" t="str">
        <f t="shared" ref="PE82" si="131">"--"</f>
        <v>--</v>
      </c>
      <c r="PF82" s="378" t="str">
        <f t="shared" si="105"/>
        <v>--</v>
      </c>
      <c r="PG82" s="381">
        <v>20.588235294117641</v>
      </c>
      <c r="PH82" s="381">
        <v>14.814814814814815</v>
      </c>
      <c r="PI82" s="378" t="str">
        <f t="shared" ref="PI82" si="132">"--"</f>
        <v>--</v>
      </c>
      <c r="PJ82" s="378" t="str">
        <f t="shared" si="106"/>
        <v>--</v>
      </c>
      <c r="PK82" s="381">
        <v>20.588235294117641</v>
      </c>
      <c r="PL82" s="381">
        <v>14.814814814814815</v>
      </c>
      <c r="PM82" s="378" t="str">
        <f t="shared" ref="PM82" si="133">"--"</f>
        <v>--</v>
      </c>
      <c r="PN82" s="378" t="str">
        <f t="shared" si="107"/>
        <v>--</v>
      </c>
      <c r="PO82" s="381">
        <v>5.8823529411764701</v>
      </c>
      <c r="PP82" s="381">
        <v>3.7037037037037033</v>
      </c>
      <c r="PQ82" s="378" t="str">
        <f t="shared" ref="PQ82" si="134">"--"</f>
        <v>--</v>
      </c>
      <c r="PR82" s="378" t="str">
        <f t="shared" si="108"/>
        <v>--</v>
      </c>
      <c r="PS82" s="381">
        <v>2.9411764705882351</v>
      </c>
      <c r="PT82" s="381">
        <v>3.7037037037037033</v>
      </c>
      <c r="PU82" s="378" t="str">
        <f t="shared" ref="PU82" si="135">"--"</f>
        <v>--</v>
      </c>
      <c r="PV82" s="378" t="str">
        <f t="shared" si="109"/>
        <v>--</v>
      </c>
      <c r="PW82" s="381">
        <v>0</v>
      </c>
      <c r="PX82" s="381">
        <v>3.7037037037037033</v>
      </c>
      <c r="PY82" s="378" t="str">
        <f t="shared" ref="PY82" si="136">"--"</f>
        <v>--</v>
      </c>
      <c r="PZ82" s="378" t="str">
        <f t="shared" si="110"/>
        <v>--</v>
      </c>
      <c r="QA82" s="381">
        <v>2.9411764705882351</v>
      </c>
      <c r="QB82" s="381">
        <v>0</v>
      </c>
      <c r="QC82" s="378" t="str">
        <f t="shared" ref="QC82" si="137">"--"</f>
        <v>--</v>
      </c>
      <c r="QD82" s="378" t="str">
        <f t="shared" si="111"/>
        <v>--</v>
      </c>
      <c r="QE82" s="381">
        <v>5.882352941176471</v>
      </c>
      <c r="QF82" s="381">
        <v>0</v>
      </c>
      <c r="QG82" s="378" t="str">
        <f t="shared" ref="QG82" si="138">"--"</f>
        <v>--</v>
      </c>
      <c r="QH82" s="378" t="str">
        <f t="shared" si="112"/>
        <v>--</v>
      </c>
      <c r="QI82" s="381">
        <v>5.882352941176471</v>
      </c>
      <c r="QJ82" s="381">
        <v>0</v>
      </c>
      <c r="QK82" s="378" t="str">
        <f t="shared" ref="QK82" si="139">"--"</f>
        <v>--</v>
      </c>
    </row>
    <row r="83" spans="1:453" x14ac:dyDescent="0.25">
      <c r="A83" s="114">
        <v>79</v>
      </c>
      <c r="B83" s="93" t="s">
        <v>79</v>
      </c>
      <c r="C83" s="189">
        <v>10.175438596491226</v>
      </c>
      <c r="D83" s="189">
        <v>33.333333333333329</v>
      </c>
      <c r="E83" s="189">
        <v>43.388429752066109</v>
      </c>
      <c r="F83" s="189">
        <v>2.8673835125448042</v>
      </c>
      <c r="G83" s="189">
        <v>28.197674418604649</v>
      </c>
      <c r="H83" s="189">
        <v>40.500000000000014</v>
      </c>
      <c r="I83" s="189">
        <v>2.3809523809523818</v>
      </c>
      <c r="J83" s="189">
        <v>14.763231197771589</v>
      </c>
      <c r="K83" s="189">
        <v>34.883720930232556</v>
      </c>
      <c r="L83" s="189">
        <v>2.0979020979020997</v>
      </c>
      <c r="M83" s="190">
        <v>8.8050314465408892</v>
      </c>
      <c r="N83" s="190">
        <v>30.909090909090914</v>
      </c>
      <c r="O83" s="190">
        <v>1.6949152542372887</v>
      </c>
      <c r="P83" s="190">
        <v>8.3056478405315612</v>
      </c>
      <c r="Q83" s="190">
        <v>21.942446043165472</v>
      </c>
      <c r="R83" s="190" t="s">
        <v>286</v>
      </c>
      <c r="S83" s="190" t="s">
        <v>286</v>
      </c>
      <c r="T83" s="190" t="s">
        <v>286</v>
      </c>
      <c r="U83" s="190">
        <v>2.5089605734767026</v>
      </c>
      <c r="V83" s="190">
        <v>28.862973760932956</v>
      </c>
      <c r="W83" s="190">
        <v>40.201005025125603</v>
      </c>
      <c r="X83" s="190">
        <v>2.8571428571428572</v>
      </c>
      <c r="Y83" s="190">
        <v>14.999999999999986</v>
      </c>
      <c r="Z83" s="190">
        <v>35.82677165354329</v>
      </c>
      <c r="AA83" s="190">
        <v>2.4475524475524493</v>
      </c>
      <c r="AB83" s="132">
        <v>10.062893081761013</v>
      </c>
      <c r="AC83" s="132">
        <v>32.490974729241877</v>
      </c>
      <c r="AD83" s="132">
        <v>1.3468013468013476</v>
      </c>
      <c r="AE83" s="132">
        <v>8.2781456953642376</v>
      </c>
      <c r="AF83" s="190">
        <v>22.500000000000004</v>
      </c>
      <c r="AG83" s="189">
        <v>0.70175438596491246</v>
      </c>
      <c r="AH83" s="189">
        <v>8.4967320261437838</v>
      </c>
      <c r="AI83" s="191">
        <v>15.702479338842972</v>
      </c>
      <c r="AJ83" s="191">
        <v>0</v>
      </c>
      <c r="AK83" s="190">
        <v>4.3604651162790731</v>
      </c>
      <c r="AL83" s="190">
        <v>15.999999999999998</v>
      </c>
      <c r="AM83" s="190">
        <v>0.47619047619047611</v>
      </c>
      <c r="AN83" s="190">
        <v>3.3426183844011144</v>
      </c>
      <c r="AO83" s="190">
        <v>12.403100775193808</v>
      </c>
      <c r="AP83" s="190">
        <v>0.3496503496503498</v>
      </c>
      <c r="AQ83" s="190">
        <v>0.94339622641509491</v>
      </c>
      <c r="AR83" s="190">
        <v>11.999999999999996</v>
      </c>
      <c r="AS83" s="190">
        <v>0.33898305084745767</v>
      </c>
      <c r="AT83" s="190">
        <v>2.6578073089701011</v>
      </c>
      <c r="AU83" s="190">
        <v>6.1151079136690658</v>
      </c>
      <c r="AV83" s="190" t="s">
        <v>286</v>
      </c>
      <c r="AW83" s="190" t="s">
        <v>286</v>
      </c>
      <c r="AX83" s="132" t="s">
        <v>286</v>
      </c>
      <c r="AY83" s="132" t="s">
        <v>286</v>
      </c>
      <c r="AZ83" s="132" t="s">
        <v>286</v>
      </c>
      <c r="BA83" s="132" t="s">
        <v>286</v>
      </c>
      <c r="BB83" s="190" t="s">
        <v>286</v>
      </c>
      <c r="BC83" s="132" t="s">
        <v>286</v>
      </c>
      <c r="BD83" s="132" t="s">
        <v>286</v>
      </c>
      <c r="BE83" s="132">
        <v>0.70175438596491269</v>
      </c>
      <c r="BF83" s="132">
        <v>6.6246056782334364</v>
      </c>
      <c r="BG83" s="190">
        <v>14.079422382671474</v>
      </c>
      <c r="BH83" s="132">
        <v>0.67796610169491534</v>
      </c>
      <c r="BI83" s="132">
        <v>6.3122923588039894</v>
      </c>
      <c r="BJ83" s="132">
        <v>16.785714285714278</v>
      </c>
      <c r="BK83" s="132">
        <v>3.333333333333333</v>
      </c>
      <c r="BL83" s="190">
        <v>16.38795986622074</v>
      </c>
      <c r="BM83" s="132">
        <v>19.313304721030029</v>
      </c>
      <c r="BN83" s="192">
        <v>1.1450381679389321</v>
      </c>
      <c r="BO83" s="192">
        <v>21.958456973293753</v>
      </c>
      <c r="BP83" s="192">
        <v>26.020408163265309</v>
      </c>
      <c r="BQ83" s="190">
        <v>1.9704433497536944</v>
      </c>
      <c r="BR83" s="132">
        <v>13.939393939393939</v>
      </c>
      <c r="BS83" s="132">
        <v>27.058823529411779</v>
      </c>
      <c r="BT83" s="132">
        <v>0.69930069930069949</v>
      </c>
      <c r="BU83" s="190">
        <v>11.254019292604497</v>
      </c>
      <c r="BV83" s="132">
        <v>36.594202898550748</v>
      </c>
      <c r="BW83" s="132">
        <v>0.67567567567567577</v>
      </c>
      <c r="BX83" s="132">
        <v>8.8135593220338979</v>
      </c>
      <c r="BY83" s="190">
        <v>27.573529411764707</v>
      </c>
      <c r="BZ83" s="132">
        <v>2.9629629629629632</v>
      </c>
      <c r="CA83" s="132">
        <v>11.03678929765886</v>
      </c>
      <c r="CB83" s="132">
        <v>14.163090128755366</v>
      </c>
      <c r="CC83" s="190">
        <v>0.38167938931297707</v>
      </c>
      <c r="CD83" s="132">
        <v>15.133531157270024</v>
      </c>
      <c r="CE83" s="132">
        <v>21.42857142857142</v>
      </c>
      <c r="CF83" s="132">
        <v>1.9704433497536944</v>
      </c>
      <c r="CG83" s="190">
        <v>10.606060606060604</v>
      </c>
      <c r="CH83" s="132">
        <v>14.117647058823529</v>
      </c>
      <c r="CI83" s="132">
        <v>0.3496503496503498</v>
      </c>
      <c r="CJ83" s="132">
        <v>7.3954983922829598</v>
      </c>
      <c r="CK83" s="132">
        <v>20.512820512820511</v>
      </c>
      <c r="CL83" s="132">
        <v>0.33783783783783788</v>
      </c>
      <c r="CM83" s="132">
        <v>5.762711864406783</v>
      </c>
      <c r="CN83" s="132">
        <v>17.279411764705891</v>
      </c>
      <c r="CO83" s="132">
        <v>7.1174377224199317</v>
      </c>
      <c r="CP83" s="190">
        <v>5.3333333333333295</v>
      </c>
      <c r="CQ83" s="132">
        <v>2.1367521367521376</v>
      </c>
      <c r="CR83" s="132">
        <v>0.77220077220077232</v>
      </c>
      <c r="CS83" s="192">
        <v>7.9881656804733776</v>
      </c>
      <c r="CT83" s="192">
        <v>1.0204081632653064</v>
      </c>
      <c r="CU83" s="190">
        <v>4.4334975369458132</v>
      </c>
      <c r="CV83" s="132">
        <v>4.8048048048048058</v>
      </c>
      <c r="CW83" s="132">
        <v>5.0980392156862742</v>
      </c>
      <c r="CX83" s="192">
        <v>3.6101083032490981</v>
      </c>
      <c r="CY83" s="192">
        <v>3.333333333333337</v>
      </c>
      <c r="CZ83" s="190">
        <v>5.1851851851851869</v>
      </c>
      <c r="DA83" s="132">
        <v>1.7482517482517492</v>
      </c>
      <c r="DB83" s="132">
        <v>4.5138888888888902</v>
      </c>
      <c r="DC83" s="192">
        <v>1.5325670498084294</v>
      </c>
      <c r="DD83" s="192" t="s">
        <v>286</v>
      </c>
      <c r="DE83" s="190">
        <v>2.6755852842809364</v>
      </c>
      <c r="DF83" s="132">
        <v>1.7094017094017093</v>
      </c>
      <c r="DG83" s="132" t="s">
        <v>286</v>
      </c>
      <c r="DH83" s="192">
        <v>3.8461538461538476</v>
      </c>
      <c r="DI83" s="192">
        <v>4.0816326530612264</v>
      </c>
      <c r="DJ83" s="190" t="s">
        <v>286</v>
      </c>
      <c r="DK83" s="132">
        <v>1.8072289156626509</v>
      </c>
      <c r="DL83" s="132">
        <v>2.7450980392156867</v>
      </c>
      <c r="DM83" s="132" t="s">
        <v>286</v>
      </c>
      <c r="DN83" s="132">
        <v>1.6666666666666676</v>
      </c>
      <c r="DO83" s="190">
        <v>8.4870848708487099</v>
      </c>
      <c r="DP83" s="132" t="s">
        <v>286</v>
      </c>
      <c r="DQ83" s="132">
        <v>1.3888888888888895</v>
      </c>
      <c r="DR83" s="132">
        <v>3.088803088803088</v>
      </c>
      <c r="DS83" s="132" t="s">
        <v>286</v>
      </c>
      <c r="DT83" s="190" t="s">
        <v>286</v>
      </c>
      <c r="DU83" s="194" t="s">
        <v>286</v>
      </c>
      <c r="DV83" s="194" t="s">
        <v>286</v>
      </c>
      <c r="DW83" s="192">
        <v>3.560830860534125</v>
      </c>
      <c r="DX83" s="194">
        <v>4.0816326530612264</v>
      </c>
      <c r="DY83" s="190" t="s">
        <v>286</v>
      </c>
      <c r="DZ83" s="190">
        <v>0.90634441087613304</v>
      </c>
      <c r="EA83" s="190">
        <v>2.3529411764705896</v>
      </c>
      <c r="EB83" s="190" t="s">
        <v>286</v>
      </c>
      <c r="EC83" s="190">
        <v>0.66225165562913901</v>
      </c>
      <c r="ED83" s="190">
        <v>6.2962962962962985</v>
      </c>
      <c r="EE83" s="190" t="s">
        <v>286</v>
      </c>
      <c r="EF83" s="190">
        <v>1.0452961672473871</v>
      </c>
      <c r="EG83" s="190">
        <v>4.2471042471042466</v>
      </c>
      <c r="EH83" s="190" t="s">
        <v>286</v>
      </c>
      <c r="EI83" s="190">
        <v>3.6666666666666661</v>
      </c>
      <c r="EJ83" s="190">
        <v>2.136752136752138</v>
      </c>
      <c r="EK83" s="190" t="s">
        <v>286</v>
      </c>
      <c r="EL83" s="132">
        <v>5.3412462908011857</v>
      </c>
      <c r="EM83" s="132">
        <v>4.5918367346938771</v>
      </c>
      <c r="EN83" s="132" t="s">
        <v>286</v>
      </c>
      <c r="EO83" s="132">
        <v>2.7027027027027031</v>
      </c>
      <c r="EP83" s="190">
        <v>5.1181102362204767</v>
      </c>
      <c r="EQ83" s="132" t="s">
        <v>286</v>
      </c>
      <c r="ER83" s="132">
        <v>0.66225165562913924</v>
      </c>
      <c r="ES83" s="132">
        <v>9.2592592592592631</v>
      </c>
      <c r="ET83" s="132" t="s">
        <v>286</v>
      </c>
      <c r="EU83" s="190">
        <v>1.3888888888888897</v>
      </c>
      <c r="EV83" s="132">
        <v>1.9379844961240325</v>
      </c>
      <c r="EW83" s="132" t="s">
        <v>286</v>
      </c>
      <c r="EX83" s="132">
        <v>3.3444816053511719</v>
      </c>
      <c r="EY83" s="132">
        <v>0</v>
      </c>
      <c r="EZ83" s="190" t="s">
        <v>286</v>
      </c>
      <c r="FA83" s="132">
        <v>5.3571428571428568</v>
      </c>
      <c r="FB83" s="132">
        <v>1.0204081632653064</v>
      </c>
      <c r="FC83" s="132" t="s">
        <v>286</v>
      </c>
      <c r="FD83" s="132">
        <v>0.90634441087613304</v>
      </c>
      <c r="FE83" s="190">
        <v>0.79051383399209474</v>
      </c>
      <c r="FF83" s="132" t="s">
        <v>286</v>
      </c>
      <c r="FG83" s="132">
        <v>0.33444816053511717</v>
      </c>
      <c r="FH83" s="132">
        <v>3.7037037037037046</v>
      </c>
      <c r="FI83" s="132" t="s">
        <v>286</v>
      </c>
      <c r="FJ83" s="190">
        <v>1.0452961672473871</v>
      </c>
      <c r="FK83" s="132">
        <v>0.38759689922480617</v>
      </c>
      <c r="FL83" s="132" t="s">
        <v>286</v>
      </c>
      <c r="FM83" s="132" t="s">
        <v>286</v>
      </c>
      <c r="FN83" s="132" t="s">
        <v>286</v>
      </c>
      <c r="FO83" s="190" t="s">
        <v>286</v>
      </c>
      <c r="FP83" s="132">
        <v>5.6379821958456997</v>
      </c>
      <c r="FQ83" s="132">
        <v>5.1020408163265314</v>
      </c>
      <c r="FR83" s="132" t="s">
        <v>286</v>
      </c>
      <c r="FS83" s="132">
        <v>2.6946107784431153</v>
      </c>
      <c r="FT83" s="190">
        <v>3.5294117647058809</v>
      </c>
      <c r="FU83" s="132" t="s">
        <v>286</v>
      </c>
      <c r="FV83" s="132">
        <v>0.66889632107023433</v>
      </c>
      <c r="FW83" s="132">
        <v>2.9739776951672856</v>
      </c>
      <c r="FX83" s="132" t="s">
        <v>286</v>
      </c>
      <c r="FY83" s="190">
        <v>1.0416666666666672</v>
      </c>
      <c r="FZ83" s="132">
        <v>0.38759689922480628</v>
      </c>
      <c r="GA83" s="132" t="s">
        <v>286</v>
      </c>
      <c r="GB83" s="132" t="s">
        <v>286</v>
      </c>
      <c r="GC83" s="132" t="s">
        <v>286</v>
      </c>
      <c r="GD83" s="190" t="s">
        <v>286</v>
      </c>
      <c r="GE83" s="132" t="s">
        <v>286</v>
      </c>
      <c r="GF83" s="132" t="s">
        <v>286</v>
      </c>
      <c r="GG83" s="132" t="s">
        <v>286</v>
      </c>
      <c r="GH83" s="132" t="s">
        <v>286</v>
      </c>
      <c r="GI83" s="190" t="s">
        <v>286</v>
      </c>
      <c r="GJ83" s="132" t="s">
        <v>286</v>
      </c>
      <c r="GK83" s="132">
        <v>1.0000000000000011</v>
      </c>
      <c r="GL83" s="132">
        <v>5.2044609665427499</v>
      </c>
      <c r="GM83" s="197" t="s">
        <v>286</v>
      </c>
      <c r="GN83" s="190">
        <v>2.4305555555555549</v>
      </c>
      <c r="GO83" s="132">
        <v>1.1627906976744198</v>
      </c>
      <c r="GP83" s="132" t="s">
        <v>286</v>
      </c>
      <c r="GQ83" s="132" t="s">
        <v>286</v>
      </c>
      <c r="GR83" s="132" t="s">
        <v>286</v>
      </c>
      <c r="GS83" s="190" t="s">
        <v>286</v>
      </c>
      <c r="GT83" s="132" t="s">
        <v>286</v>
      </c>
      <c r="GU83" s="132" t="s">
        <v>286</v>
      </c>
      <c r="GV83" s="132" t="s">
        <v>286</v>
      </c>
      <c r="GW83" s="132" t="s">
        <v>286</v>
      </c>
      <c r="GX83" s="190" t="s">
        <v>286</v>
      </c>
      <c r="GY83" s="190" t="s">
        <v>286</v>
      </c>
      <c r="GZ83" s="190">
        <v>1.6666666666666676</v>
      </c>
      <c r="HA83" s="190">
        <v>9.6654275092936786</v>
      </c>
      <c r="HB83" s="190" t="s">
        <v>286</v>
      </c>
      <c r="HC83" s="190">
        <v>2.0833333333333339</v>
      </c>
      <c r="HD83" s="190">
        <v>5.8139534883720962</v>
      </c>
      <c r="HE83" s="190" t="s">
        <v>286</v>
      </c>
      <c r="HF83" s="190" t="s">
        <v>286</v>
      </c>
      <c r="HG83" s="190" t="s">
        <v>286</v>
      </c>
      <c r="HH83" s="190" t="s">
        <v>286</v>
      </c>
      <c r="HI83" s="190" t="s">
        <v>286</v>
      </c>
      <c r="HJ83" s="190" t="s">
        <v>286</v>
      </c>
      <c r="HK83" s="190" t="s">
        <v>286</v>
      </c>
      <c r="HL83" s="132" t="s">
        <v>286</v>
      </c>
      <c r="HM83" s="132" t="s">
        <v>286</v>
      </c>
      <c r="HN83" s="132" t="s">
        <v>286</v>
      </c>
      <c r="HO83" s="132">
        <v>2.0066889632107023</v>
      </c>
      <c r="HP83" s="190">
        <v>10.447761194029852</v>
      </c>
      <c r="HQ83" s="132" t="s">
        <v>286</v>
      </c>
      <c r="HR83" s="132">
        <v>1.3888888888888897</v>
      </c>
      <c r="HS83" s="132">
        <v>6.2015503875969005</v>
      </c>
      <c r="HT83" s="196" t="s">
        <v>286</v>
      </c>
      <c r="HU83" s="190">
        <v>3.0000000000000009</v>
      </c>
      <c r="HV83" s="192">
        <v>2.1367521367521372</v>
      </c>
      <c r="HW83" s="192" t="s">
        <v>286</v>
      </c>
      <c r="HX83" s="192">
        <v>3.2640949554896146</v>
      </c>
      <c r="HY83" s="192">
        <v>3.5714285714285716</v>
      </c>
      <c r="HZ83" s="192" t="s">
        <v>286</v>
      </c>
      <c r="IA83" s="192">
        <v>1.8126888217522652</v>
      </c>
      <c r="IB83" s="192">
        <v>4.347826086956518</v>
      </c>
      <c r="IC83" s="192" t="s">
        <v>286</v>
      </c>
      <c r="ID83" s="192">
        <v>1.3333333333333335</v>
      </c>
      <c r="IE83" s="192">
        <v>5.9479553903345739</v>
      </c>
      <c r="IF83" s="192" t="s">
        <v>286</v>
      </c>
      <c r="IG83" s="192">
        <v>1.0416666666666672</v>
      </c>
      <c r="IH83" s="192">
        <v>2.7131782945736438</v>
      </c>
      <c r="II83" s="192">
        <v>6.4285714285714279</v>
      </c>
      <c r="IJ83" s="192">
        <v>8.6956521739130412</v>
      </c>
      <c r="IK83" s="192">
        <v>2.5531914893617031</v>
      </c>
      <c r="IL83" s="192">
        <v>0.77220077220077232</v>
      </c>
      <c r="IM83" s="192">
        <v>11.011904761904765</v>
      </c>
      <c r="IN83" s="192">
        <v>9.183673469387756</v>
      </c>
      <c r="IO83" s="192">
        <v>1.9704433497536944</v>
      </c>
      <c r="IP83" s="192">
        <v>4.5045045045045056</v>
      </c>
      <c r="IQ83" s="192">
        <v>9.0909090909090917</v>
      </c>
      <c r="IR83" s="192">
        <v>2.5454545454545463</v>
      </c>
      <c r="IS83" s="192" t="s">
        <v>286</v>
      </c>
      <c r="IT83" s="192" t="s">
        <v>286</v>
      </c>
      <c r="IU83" s="192">
        <v>0</v>
      </c>
      <c r="IV83" s="192" t="s">
        <v>286</v>
      </c>
      <c r="IW83" s="192" t="s">
        <v>286</v>
      </c>
      <c r="IX83" s="192" t="str">
        <f t="shared" si="113"/>
        <v>--</v>
      </c>
      <c r="IY83" s="192" t="str">
        <f t="shared" si="113"/>
        <v>--</v>
      </c>
      <c r="IZ83" s="192" t="str">
        <f t="shared" si="113"/>
        <v>--</v>
      </c>
      <c r="JA83" s="192" t="str">
        <f t="shared" si="113"/>
        <v>--</v>
      </c>
      <c r="JB83" s="192" t="str">
        <f t="shared" si="113"/>
        <v>--</v>
      </c>
      <c r="JC83" s="243">
        <v>2.6315789473684199</v>
      </c>
      <c r="JD83" s="243">
        <v>5.6122448979591804</v>
      </c>
      <c r="JE83" s="243">
        <v>12.6760563380282</v>
      </c>
      <c r="JF83" s="243">
        <v>4.3918918918918903</v>
      </c>
      <c r="JG83" s="243">
        <v>6.0509554140127397</v>
      </c>
      <c r="JH83" s="243">
        <v>9.6774193548387206</v>
      </c>
      <c r="JI83" s="247">
        <v>0.52631578947368396</v>
      </c>
      <c r="JJ83" s="243">
        <v>4.6153846153846203</v>
      </c>
      <c r="JK83" s="243">
        <v>6.6666666666666696</v>
      </c>
      <c r="JL83" s="243">
        <v>4.7297297297297298</v>
      </c>
      <c r="JM83" s="243">
        <v>5.0955414012738904</v>
      </c>
      <c r="JN83" s="243">
        <v>8.4677419354838701</v>
      </c>
      <c r="JO83" s="219">
        <v>3.8043478260869601</v>
      </c>
      <c r="JP83" s="219">
        <v>5.2083333333333401</v>
      </c>
      <c r="JQ83" s="219">
        <v>16.3701067615658</v>
      </c>
      <c r="JR83" s="219">
        <v>7.0945945945946001</v>
      </c>
      <c r="JS83" s="219">
        <v>9.6463022508038705</v>
      </c>
      <c r="JT83" s="219">
        <v>17.338709677419399</v>
      </c>
      <c r="JU83" s="219">
        <v>2.1621621621621601</v>
      </c>
      <c r="JV83" s="219">
        <v>3.125</v>
      </c>
      <c r="JW83" s="219">
        <v>9.5744680851063801</v>
      </c>
      <c r="JX83" s="219">
        <v>6.0606060606060597</v>
      </c>
      <c r="JY83" s="219">
        <v>6.7307692307692299</v>
      </c>
      <c r="JZ83" s="219">
        <v>10.526315789473699</v>
      </c>
      <c r="KA83" s="219">
        <v>1.08108108108108</v>
      </c>
      <c r="KB83" s="219">
        <v>0</v>
      </c>
      <c r="KC83" s="223">
        <v>0.35714285714285698</v>
      </c>
      <c r="KD83" s="219">
        <v>2.0338983050847501</v>
      </c>
      <c r="KE83" s="219">
        <v>2.2580645161290298</v>
      </c>
      <c r="KF83" s="219">
        <v>2.4193548387096802</v>
      </c>
      <c r="KG83" s="219">
        <v>0</v>
      </c>
      <c r="KH83" s="219">
        <v>0</v>
      </c>
      <c r="KI83" s="223">
        <v>0.35714285714285698</v>
      </c>
      <c r="KJ83" s="219">
        <v>1.6949152542372901</v>
      </c>
      <c r="KK83" s="223">
        <v>0.970873786407767</v>
      </c>
      <c r="KL83" s="219">
        <v>2.0161290322580698</v>
      </c>
      <c r="KM83" s="219">
        <v>0</v>
      </c>
      <c r="KN83" s="219">
        <v>0</v>
      </c>
      <c r="KO83" s="219">
        <v>0</v>
      </c>
      <c r="KP83" s="219">
        <v>2.0338983050847501</v>
      </c>
      <c r="KQ83" s="223">
        <v>0.64724919093851196</v>
      </c>
      <c r="KR83" s="219">
        <v>2.4193548387096802</v>
      </c>
      <c r="KS83" s="219">
        <v>0</v>
      </c>
      <c r="KT83" s="219">
        <v>0</v>
      </c>
      <c r="KU83" s="223">
        <v>0.35714285714285698</v>
      </c>
      <c r="KV83" s="223">
        <v>0.338983050847458</v>
      </c>
      <c r="KW83" s="219">
        <v>0</v>
      </c>
      <c r="KX83" s="219">
        <v>2.4193548387096802</v>
      </c>
      <c r="KY83" s="219">
        <v>0</v>
      </c>
      <c r="KZ83" s="219">
        <v>0</v>
      </c>
      <c r="LA83" s="219">
        <v>0</v>
      </c>
      <c r="LB83" s="223">
        <v>0.34013605442176897</v>
      </c>
      <c r="LC83" s="219">
        <v>0</v>
      </c>
      <c r="LD83" s="219">
        <v>1.2096774193548401</v>
      </c>
      <c r="LE83" s="219">
        <v>0</v>
      </c>
      <c r="LF83" s="219">
        <v>0</v>
      </c>
      <c r="LG83" s="223">
        <v>0.35842293906810102</v>
      </c>
      <c r="LH83" s="219">
        <v>1.0169491525423699</v>
      </c>
      <c r="LI83" s="219">
        <v>0</v>
      </c>
      <c r="LJ83" s="219">
        <v>1.2096774193548401</v>
      </c>
      <c r="LK83" s="219">
        <v>0</v>
      </c>
      <c r="LL83" s="219">
        <v>0</v>
      </c>
      <c r="LM83" s="223">
        <v>0.71428571428571497</v>
      </c>
      <c r="LN83" s="223">
        <v>0.677966101694915</v>
      </c>
      <c r="LO83" s="223">
        <v>0.64724919093851097</v>
      </c>
      <c r="LP83" s="219">
        <v>2.03252032520325</v>
      </c>
      <c r="LQ83" s="219">
        <v>0</v>
      </c>
      <c r="LR83" s="219">
        <v>0</v>
      </c>
      <c r="LS83" s="219">
        <v>1.77935943060498</v>
      </c>
      <c r="LT83" s="219">
        <v>1.0204081632653099</v>
      </c>
      <c r="LU83" s="219">
        <v>1.61812297734628</v>
      </c>
      <c r="LV83" s="219">
        <v>3.2520325203252001</v>
      </c>
      <c r="LW83" s="223">
        <v>0.54054054054054101</v>
      </c>
      <c r="LX83" s="223">
        <v>0.53191489361702105</v>
      </c>
      <c r="LY83" s="219">
        <v>1.77935943060498</v>
      </c>
      <c r="LZ83" s="219">
        <v>3.0508474576271198</v>
      </c>
      <c r="MA83" s="219">
        <v>2.9126213592233001</v>
      </c>
      <c r="MB83" s="219">
        <v>4.8780487804878003</v>
      </c>
      <c r="MC83" s="219">
        <v>0</v>
      </c>
      <c r="MD83" s="219">
        <v>0</v>
      </c>
      <c r="ME83" s="223">
        <v>0.71428571428571397</v>
      </c>
      <c r="MF83" s="219">
        <v>1.0169491525423699</v>
      </c>
      <c r="MG83" s="223">
        <v>0.64724919093851097</v>
      </c>
      <c r="MH83" s="219">
        <v>2.8455284552845499</v>
      </c>
      <c r="MI83" s="190" t="str">
        <f t="shared" si="114"/>
        <v>--</v>
      </c>
      <c r="MJ83" s="190" t="str">
        <f t="shared" si="114"/>
        <v>--</v>
      </c>
      <c r="MK83" s="190" t="str">
        <f t="shared" si="114"/>
        <v>--</v>
      </c>
      <c r="ML83" s="190" t="str">
        <f t="shared" si="114"/>
        <v>--</v>
      </c>
      <c r="MM83" s="190" t="str">
        <f t="shared" si="114"/>
        <v>--</v>
      </c>
      <c r="MN83" s="190" t="str">
        <f t="shared" si="114"/>
        <v>--</v>
      </c>
      <c r="MO83" s="190" t="str">
        <f t="shared" si="114"/>
        <v>--</v>
      </c>
      <c r="MP83" s="190" t="str">
        <f t="shared" si="114"/>
        <v>--</v>
      </c>
      <c r="MQ83" s="190" t="str">
        <f t="shared" si="114"/>
        <v>--</v>
      </c>
      <c r="MR83" s="190" t="str">
        <f t="shared" si="114"/>
        <v>--</v>
      </c>
      <c r="MS83" s="190" t="str">
        <f t="shared" si="115"/>
        <v>--</v>
      </c>
      <c r="MT83" s="190" t="str">
        <f t="shared" si="115"/>
        <v>--</v>
      </c>
      <c r="MU83" s="190" t="str">
        <f t="shared" si="115"/>
        <v>--</v>
      </c>
      <c r="MV83" s="190" t="str">
        <f t="shared" si="115"/>
        <v>--</v>
      </c>
      <c r="MW83" s="190" t="str">
        <f t="shared" si="115"/>
        <v>--</v>
      </c>
      <c r="MX83" s="190" t="str">
        <f t="shared" si="115"/>
        <v>--</v>
      </c>
      <c r="MY83" s="190" t="str">
        <f t="shared" si="115"/>
        <v>--</v>
      </c>
      <c r="MZ83" s="190" t="str">
        <f t="shared" si="115"/>
        <v>--</v>
      </c>
      <c r="NA83" s="190" t="str">
        <f t="shared" si="115"/>
        <v>--</v>
      </c>
      <c r="NB83" s="190" t="str">
        <f t="shared" si="115"/>
        <v>--</v>
      </c>
      <c r="NC83" s="190" t="str">
        <f t="shared" si="116"/>
        <v>--</v>
      </c>
      <c r="ND83" s="190" t="str">
        <f t="shared" si="116"/>
        <v>--</v>
      </c>
      <c r="NE83" s="190" t="str">
        <f t="shared" si="116"/>
        <v>--</v>
      </c>
      <c r="NF83" s="190" t="str">
        <f t="shared" si="116"/>
        <v>--</v>
      </c>
      <c r="NG83" s="190" t="str">
        <f t="shared" si="116"/>
        <v>--</v>
      </c>
      <c r="NH83" s="190" t="str">
        <f t="shared" si="116"/>
        <v>--</v>
      </c>
      <c r="NI83" s="190" t="str">
        <f t="shared" si="116"/>
        <v>--</v>
      </c>
      <c r="NJ83" s="190" t="str">
        <f t="shared" si="116"/>
        <v>--</v>
      </c>
      <c r="NL83" s="378" t="str">
        <f t="shared" si="92"/>
        <v>--</v>
      </c>
      <c r="NM83" s="381">
        <v>3.0716723549488059</v>
      </c>
      <c r="NN83" s="381">
        <v>1.5503875968992251</v>
      </c>
      <c r="NO83" s="381">
        <v>7.2815533980582536</v>
      </c>
      <c r="NP83" s="378" t="str">
        <f t="shared" si="93"/>
        <v>--</v>
      </c>
      <c r="NQ83" s="381">
        <v>1.4035087719298249</v>
      </c>
      <c r="NR83" s="378" t="str">
        <f t="shared" si="94"/>
        <v>--</v>
      </c>
      <c r="NS83" s="381">
        <v>4.0880503144654092</v>
      </c>
      <c r="NT83" s="378" t="str">
        <f t="shared" si="95"/>
        <v>--</v>
      </c>
      <c r="NU83" s="381">
        <v>19.133574007220211</v>
      </c>
      <c r="NV83" s="378" t="str">
        <f t="shared" si="96"/>
        <v>--</v>
      </c>
      <c r="NW83" s="381">
        <v>0.33898305084745767</v>
      </c>
      <c r="NX83" s="378" t="str">
        <f t="shared" si="97"/>
        <v>--</v>
      </c>
      <c r="NY83" s="381">
        <v>4.6666666666666634</v>
      </c>
      <c r="NZ83" s="378" t="str">
        <f t="shared" si="98"/>
        <v>--</v>
      </c>
      <c r="OA83" s="381">
        <v>16.428571428571423</v>
      </c>
      <c r="OB83" s="378" t="str">
        <f t="shared" si="99"/>
        <v>--</v>
      </c>
      <c r="OC83" s="378" t="str">
        <f t="shared" si="99"/>
        <v>--</v>
      </c>
      <c r="OD83" s="381">
        <v>1.0526315789473684</v>
      </c>
      <c r="OE83" s="381">
        <v>3.571428571428573</v>
      </c>
      <c r="OF83" s="381">
        <v>4.9122807017543835</v>
      </c>
      <c r="OG83" s="378" t="str">
        <f t="shared" si="100"/>
        <v>--</v>
      </c>
      <c r="OH83" s="378" t="str">
        <f t="shared" si="100"/>
        <v>--</v>
      </c>
      <c r="OI83" s="378" t="str">
        <f t="shared" si="100"/>
        <v>--</v>
      </c>
      <c r="OJ83" s="381">
        <v>3.0303030303030321</v>
      </c>
      <c r="OK83" s="381">
        <v>3.184713375796179</v>
      </c>
      <c r="OL83" s="381">
        <v>5.645161290322581</v>
      </c>
      <c r="OM83" s="378" t="str">
        <f t="shared" si="101"/>
        <v>--</v>
      </c>
      <c r="ON83" s="378" t="str">
        <f t="shared" si="101"/>
        <v>--</v>
      </c>
      <c r="OO83" s="378" t="str">
        <f t="shared" si="101"/>
        <v>--</v>
      </c>
      <c r="OP83" s="381">
        <v>1.3651877133105805</v>
      </c>
      <c r="OQ83" s="381">
        <v>0.39062500000000006</v>
      </c>
      <c r="OR83" s="381">
        <v>4.8543689320388363</v>
      </c>
      <c r="OS83" s="378" t="str">
        <f t="shared" si="102"/>
        <v>--</v>
      </c>
      <c r="OT83" s="378" t="str">
        <f t="shared" si="102"/>
        <v>--</v>
      </c>
      <c r="OU83" s="381">
        <v>1.020408163265307</v>
      </c>
      <c r="OV83" s="381">
        <v>2.3437500000000009</v>
      </c>
      <c r="OW83" s="381">
        <v>5.3398058252427196</v>
      </c>
      <c r="OX83" s="378" t="str">
        <f t="shared" si="103"/>
        <v>--</v>
      </c>
      <c r="OY83" s="381">
        <v>6.7340067340067398</v>
      </c>
      <c r="OZ83" s="381">
        <v>9.5846645367412151</v>
      </c>
      <c r="PA83" s="381">
        <v>15.322580645161292</v>
      </c>
      <c r="PB83" s="378" t="str">
        <f t="shared" si="104"/>
        <v>--</v>
      </c>
      <c r="PC83" s="381">
        <v>8.8737201365187737</v>
      </c>
      <c r="PD83" s="381">
        <v>15.953307392996106</v>
      </c>
      <c r="PE83" s="381">
        <v>23.300970873786405</v>
      </c>
      <c r="PF83" s="378" t="str">
        <f t="shared" si="105"/>
        <v>--</v>
      </c>
      <c r="PG83" s="381">
        <v>2.3972602739726034</v>
      </c>
      <c r="PH83" s="381">
        <v>5.0781250000000044</v>
      </c>
      <c r="PI83" s="381">
        <v>13.23529411764706</v>
      </c>
      <c r="PJ83" s="378" t="str">
        <f t="shared" si="106"/>
        <v>--</v>
      </c>
      <c r="PK83" s="381">
        <v>1.365187713310581</v>
      </c>
      <c r="PL83" s="381">
        <v>2.7343750000000013</v>
      </c>
      <c r="PM83" s="381">
        <v>9.8039215686274517</v>
      </c>
      <c r="PN83" s="378" t="str">
        <f t="shared" si="107"/>
        <v>--</v>
      </c>
      <c r="PO83" s="381">
        <v>1.0273972602739736</v>
      </c>
      <c r="PP83" s="381">
        <v>2.3622047244094517</v>
      </c>
      <c r="PQ83" s="381">
        <v>0.99502487562189079</v>
      </c>
      <c r="PR83" s="378" t="str">
        <f t="shared" si="108"/>
        <v>--</v>
      </c>
      <c r="PS83" s="381">
        <v>0.34246575342465763</v>
      </c>
      <c r="PT83" s="381">
        <v>1.1811023622047248</v>
      </c>
      <c r="PU83" s="381">
        <v>2.487562189054727</v>
      </c>
      <c r="PV83" s="378" t="str">
        <f t="shared" si="109"/>
        <v>--</v>
      </c>
      <c r="PW83" s="381">
        <v>0</v>
      </c>
      <c r="PX83" s="381">
        <v>0.79051383399209496</v>
      </c>
      <c r="PY83" s="381">
        <v>0.4975124378109454</v>
      </c>
      <c r="PZ83" s="378" t="str">
        <f t="shared" si="110"/>
        <v>--</v>
      </c>
      <c r="QA83" s="381">
        <v>0</v>
      </c>
      <c r="QB83" s="381">
        <v>0.79051383399209496</v>
      </c>
      <c r="QC83" s="381">
        <v>0</v>
      </c>
      <c r="QD83" s="378" t="str">
        <f t="shared" si="111"/>
        <v>--</v>
      </c>
      <c r="QE83" s="381">
        <v>0</v>
      </c>
      <c r="QF83" s="381">
        <v>0.39525691699604748</v>
      </c>
      <c r="QG83" s="381">
        <v>0</v>
      </c>
      <c r="QH83" s="378" t="str">
        <f t="shared" si="112"/>
        <v>--</v>
      </c>
      <c r="QI83" s="381">
        <v>0.34482758620689674</v>
      </c>
      <c r="QJ83" s="381">
        <v>0.39525691699604748</v>
      </c>
      <c r="QK83" s="381">
        <v>0</v>
      </c>
    </row>
    <row r="84" spans="1:453" x14ac:dyDescent="0.25">
      <c r="A84" s="114">
        <v>80</v>
      </c>
      <c r="B84" s="93" t="s">
        <v>80</v>
      </c>
      <c r="C84" s="189">
        <v>5.0505050505050528</v>
      </c>
      <c r="D84" s="189">
        <v>29.76190476190477</v>
      </c>
      <c r="E84" s="189">
        <v>41.772151898734201</v>
      </c>
      <c r="F84" s="189">
        <v>1.3953488372093028</v>
      </c>
      <c r="G84" s="189">
        <v>15.238095238095251</v>
      </c>
      <c r="H84" s="189">
        <v>42.948717948717963</v>
      </c>
      <c r="I84" s="189">
        <v>4.9504950495049505</v>
      </c>
      <c r="J84" s="189">
        <v>19.417475728155342</v>
      </c>
      <c r="K84" s="189">
        <v>28.160919540229884</v>
      </c>
      <c r="L84" s="189">
        <v>1.7142857142857155</v>
      </c>
      <c r="M84" s="190">
        <v>17.525773195876301</v>
      </c>
      <c r="N84" s="190">
        <v>21.37931034482758</v>
      </c>
      <c r="O84" s="190">
        <v>0.61728395061728392</v>
      </c>
      <c r="P84" s="190">
        <v>8.9552238805970177</v>
      </c>
      <c r="Q84" s="190">
        <v>27.338129496402871</v>
      </c>
      <c r="R84" s="190" t="s">
        <v>286</v>
      </c>
      <c r="S84" s="190" t="s">
        <v>286</v>
      </c>
      <c r="T84" s="190" t="s">
        <v>286</v>
      </c>
      <c r="U84" s="190">
        <v>0.93023255813953443</v>
      </c>
      <c r="V84" s="190">
        <v>17.619047619047613</v>
      </c>
      <c r="W84" s="190">
        <v>41.666666666666664</v>
      </c>
      <c r="X84" s="190">
        <v>4.4776119402985088</v>
      </c>
      <c r="Y84" s="190">
        <v>20.588235294117649</v>
      </c>
      <c r="Z84" s="190">
        <v>31.213872832369944</v>
      </c>
      <c r="AA84" s="190">
        <v>1.7142857142857155</v>
      </c>
      <c r="AB84" s="132">
        <v>19.191919191919187</v>
      </c>
      <c r="AC84" s="132">
        <v>25.503355704697981</v>
      </c>
      <c r="AD84" s="132">
        <v>1.2345679012345681</v>
      </c>
      <c r="AE84" s="132">
        <v>10.948905109489054</v>
      </c>
      <c r="AF84" s="190">
        <v>29.787234042553173</v>
      </c>
      <c r="AG84" s="189">
        <v>0.50505050505050519</v>
      </c>
      <c r="AH84" s="189">
        <v>4.1666666666666679</v>
      </c>
      <c r="AI84" s="191">
        <v>17.721518987341767</v>
      </c>
      <c r="AJ84" s="191">
        <v>0</v>
      </c>
      <c r="AK84" s="190">
        <v>4.761904761904761</v>
      </c>
      <c r="AL84" s="190">
        <v>10.897435897435901</v>
      </c>
      <c r="AM84" s="190">
        <v>1.485148514851486</v>
      </c>
      <c r="AN84" s="190">
        <v>5.8252427184466011</v>
      </c>
      <c r="AO84" s="190">
        <v>9.1954022988505777</v>
      </c>
      <c r="AP84" s="190">
        <v>0</v>
      </c>
      <c r="AQ84" s="190">
        <v>1.0309278350515467</v>
      </c>
      <c r="AR84" s="190">
        <v>8.9655172413793185</v>
      </c>
      <c r="AS84" s="190">
        <v>0</v>
      </c>
      <c r="AT84" s="190">
        <v>2.9850746268656718</v>
      </c>
      <c r="AU84" s="190">
        <v>3.5971223021582732</v>
      </c>
      <c r="AV84" s="190" t="s">
        <v>286</v>
      </c>
      <c r="AW84" s="190" t="s">
        <v>286</v>
      </c>
      <c r="AX84" s="132" t="s">
        <v>286</v>
      </c>
      <c r="AY84" s="132" t="s">
        <v>286</v>
      </c>
      <c r="AZ84" s="132" t="s">
        <v>286</v>
      </c>
      <c r="BA84" s="132" t="s">
        <v>286</v>
      </c>
      <c r="BB84" s="190" t="s">
        <v>286</v>
      </c>
      <c r="BC84" s="132" t="s">
        <v>286</v>
      </c>
      <c r="BD84" s="132" t="s">
        <v>286</v>
      </c>
      <c r="BE84" s="132">
        <v>1.7142857142857155</v>
      </c>
      <c r="BF84" s="132">
        <v>6.5656565656565657</v>
      </c>
      <c r="BG84" s="190">
        <v>15.436241610738257</v>
      </c>
      <c r="BH84" s="132">
        <v>3.7037037037037046</v>
      </c>
      <c r="BI84" s="132">
        <v>7.3529411764705879</v>
      </c>
      <c r="BJ84" s="132">
        <v>9.1549295774647881</v>
      </c>
      <c r="BK84" s="132">
        <v>2.5906735751295344</v>
      </c>
      <c r="BL84" s="190">
        <v>15.094339622641517</v>
      </c>
      <c r="BM84" s="132">
        <v>24.025974025974026</v>
      </c>
      <c r="BN84" s="192">
        <v>1.9323671497584547</v>
      </c>
      <c r="BO84" s="192">
        <v>16.417910447761187</v>
      </c>
      <c r="BP84" s="192">
        <v>20.261437908496738</v>
      </c>
      <c r="BQ84" s="190">
        <v>2.0202020202020212</v>
      </c>
      <c r="BR84" s="132">
        <v>14.507772020725389</v>
      </c>
      <c r="BS84" s="132">
        <v>16.374269005847943</v>
      </c>
      <c r="BT84" s="132">
        <v>1.149425287356322</v>
      </c>
      <c r="BU84" s="190">
        <v>8.8082901554404174</v>
      </c>
      <c r="BV84" s="132">
        <v>20.408163265306133</v>
      </c>
      <c r="BW84" s="132">
        <v>1.8750000000000004</v>
      </c>
      <c r="BX84" s="132">
        <v>5.2631578947368443</v>
      </c>
      <c r="BY84" s="190">
        <v>21.126760563380287</v>
      </c>
      <c r="BZ84" s="132">
        <v>2.0725388601036276</v>
      </c>
      <c r="CA84" s="132">
        <v>11.320754716981135</v>
      </c>
      <c r="CB84" s="132">
        <v>15.584415584415584</v>
      </c>
      <c r="CC84" s="190">
        <v>1.449275362318841</v>
      </c>
      <c r="CD84" s="132">
        <v>12.437810945273633</v>
      </c>
      <c r="CE84" s="132">
        <v>10.457516339869288</v>
      </c>
      <c r="CF84" s="132">
        <v>0.50505050505050497</v>
      </c>
      <c r="CG84" s="190">
        <v>9.3264248704663206</v>
      </c>
      <c r="CH84" s="132">
        <v>10.526315789473687</v>
      </c>
      <c r="CI84" s="132">
        <v>0.57471264367816099</v>
      </c>
      <c r="CJ84" s="132">
        <v>4.6632124352331621</v>
      </c>
      <c r="CK84" s="132">
        <v>14.38356164383562</v>
      </c>
      <c r="CL84" s="132">
        <v>1.2500000000000002</v>
      </c>
      <c r="CM84" s="132">
        <v>3.0075187969924824</v>
      </c>
      <c r="CN84" s="132">
        <v>13.380281690140848</v>
      </c>
      <c r="CO84" s="132">
        <v>3.6269430051813472</v>
      </c>
      <c r="CP84" s="190">
        <v>8.1249999999999982</v>
      </c>
      <c r="CQ84" s="132">
        <v>1.2903225806451615</v>
      </c>
      <c r="CR84" s="132">
        <v>2.898550724637682</v>
      </c>
      <c r="CS84" s="192">
        <v>4.4554455445544567</v>
      </c>
      <c r="CT84" s="192">
        <v>3.9473684210526332</v>
      </c>
      <c r="CU84" s="190">
        <v>6.0913705583756377</v>
      </c>
      <c r="CV84" s="132">
        <v>7.6142131979695442</v>
      </c>
      <c r="CW84" s="132">
        <v>2.3668639053254461</v>
      </c>
      <c r="CX84" s="192">
        <v>2.9411764705882355</v>
      </c>
      <c r="CY84" s="192">
        <v>3.7234042553191502</v>
      </c>
      <c r="CZ84" s="190">
        <v>5.5555555555555589</v>
      </c>
      <c r="DA84" s="132">
        <v>4.487179487179489</v>
      </c>
      <c r="DB84" s="132">
        <v>1.5384615384615381</v>
      </c>
      <c r="DC84" s="192">
        <v>2.1428571428571428</v>
      </c>
      <c r="DD84" s="192" t="s">
        <v>286</v>
      </c>
      <c r="DE84" s="190">
        <v>6.2500000000000027</v>
      </c>
      <c r="DF84" s="132">
        <v>3.2258064516129039</v>
      </c>
      <c r="DG84" s="132" t="s">
        <v>286</v>
      </c>
      <c r="DH84" s="192">
        <v>3.4653465346534662</v>
      </c>
      <c r="DI84" s="192">
        <v>3.9473684210526332</v>
      </c>
      <c r="DJ84" s="190" t="s">
        <v>286</v>
      </c>
      <c r="DK84" s="132">
        <v>2.0202020202020199</v>
      </c>
      <c r="DL84" s="132">
        <v>3.550295857988166</v>
      </c>
      <c r="DM84" s="132" t="s">
        <v>286</v>
      </c>
      <c r="DN84" s="132">
        <v>1.0695187165775402</v>
      </c>
      <c r="DO84" s="190">
        <v>2.0833333333333335</v>
      </c>
      <c r="DP84" s="132" t="s">
        <v>286</v>
      </c>
      <c r="DQ84" s="132">
        <v>1.5384615384615381</v>
      </c>
      <c r="DR84" s="132">
        <v>1.4388489208633095</v>
      </c>
      <c r="DS84" s="132" t="s">
        <v>286</v>
      </c>
      <c r="DT84" s="190" t="s">
        <v>286</v>
      </c>
      <c r="DU84" s="194" t="s">
        <v>286</v>
      </c>
      <c r="DV84" s="194" t="s">
        <v>286</v>
      </c>
      <c r="DW84" s="192">
        <v>3.9800995024875609</v>
      </c>
      <c r="DX84" s="194">
        <v>1.9736842105263157</v>
      </c>
      <c r="DY84" s="190" t="s">
        <v>286</v>
      </c>
      <c r="DZ84" s="190">
        <v>1.5151515151515154</v>
      </c>
      <c r="EA84" s="190">
        <v>2.3529411764705892</v>
      </c>
      <c r="EB84" s="190" t="s">
        <v>286</v>
      </c>
      <c r="EC84" s="190">
        <v>0.5376344086021505</v>
      </c>
      <c r="ED84" s="190">
        <v>1.3888888888888891</v>
      </c>
      <c r="EE84" s="190" t="s">
        <v>286</v>
      </c>
      <c r="EF84" s="190">
        <v>0.76923076923076905</v>
      </c>
      <c r="EG84" s="190">
        <v>0.71428571428571441</v>
      </c>
      <c r="EH84" s="190" t="s">
        <v>286</v>
      </c>
      <c r="EI84" s="190">
        <v>6.8750000000000027</v>
      </c>
      <c r="EJ84" s="190">
        <v>2.580645161290323</v>
      </c>
      <c r="EK84" s="190" t="s">
        <v>286</v>
      </c>
      <c r="EL84" s="132">
        <v>3.9800995024875632</v>
      </c>
      <c r="EM84" s="132">
        <v>2.6315789473684226</v>
      </c>
      <c r="EN84" s="132" t="s">
        <v>286</v>
      </c>
      <c r="EO84" s="132">
        <v>4.0609137055837579</v>
      </c>
      <c r="EP84" s="190">
        <v>6.4705882352941195</v>
      </c>
      <c r="EQ84" s="132" t="s">
        <v>286</v>
      </c>
      <c r="ER84" s="132">
        <v>0</v>
      </c>
      <c r="ES84" s="132">
        <v>2.0833333333333335</v>
      </c>
      <c r="ET84" s="132" t="s">
        <v>286</v>
      </c>
      <c r="EU84" s="190">
        <v>0.76923076923076905</v>
      </c>
      <c r="EV84" s="132">
        <v>1.4285714285714286</v>
      </c>
      <c r="EW84" s="132" t="s">
        <v>286</v>
      </c>
      <c r="EX84" s="132">
        <v>4.3750000000000036</v>
      </c>
      <c r="EY84" s="132">
        <v>1.935483870967742</v>
      </c>
      <c r="EZ84" s="190" t="s">
        <v>286</v>
      </c>
      <c r="FA84" s="132">
        <v>1.9900497512437816</v>
      </c>
      <c r="FB84" s="132">
        <v>0.65789473684210531</v>
      </c>
      <c r="FC84" s="132" t="s">
        <v>286</v>
      </c>
      <c r="FD84" s="132">
        <v>3.045685279187818</v>
      </c>
      <c r="FE84" s="190">
        <v>0</v>
      </c>
      <c r="FF84" s="132" t="s">
        <v>286</v>
      </c>
      <c r="FG84" s="132">
        <v>0</v>
      </c>
      <c r="FH84" s="132">
        <v>1.3888888888888891</v>
      </c>
      <c r="FI84" s="132" t="s">
        <v>286</v>
      </c>
      <c r="FJ84" s="190">
        <v>0</v>
      </c>
      <c r="FK84" s="132">
        <v>0.72463768115942029</v>
      </c>
      <c r="FL84" s="132" t="s">
        <v>286</v>
      </c>
      <c r="FM84" s="132" t="s">
        <v>286</v>
      </c>
      <c r="FN84" s="132" t="s">
        <v>286</v>
      </c>
      <c r="FO84" s="190" t="s">
        <v>286</v>
      </c>
      <c r="FP84" s="132">
        <v>5.940594059405945</v>
      </c>
      <c r="FQ84" s="132">
        <v>3.947368421052635</v>
      </c>
      <c r="FR84" s="132" t="s">
        <v>286</v>
      </c>
      <c r="FS84" s="132">
        <v>3.0612244897959187</v>
      </c>
      <c r="FT84" s="190">
        <v>7.6470588235294139</v>
      </c>
      <c r="FU84" s="132" t="s">
        <v>286</v>
      </c>
      <c r="FV84" s="132">
        <v>0.5376344086021505</v>
      </c>
      <c r="FW84" s="132">
        <v>2.7972027972027971</v>
      </c>
      <c r="FX84" s="132" t="s">
        <v>286</v>
      </c>
      <c r="FY84" s="190">
        <v>0</v>
      </c>
      <c r="FZ84" s="132">
        <v>0.71942446043165476</v>
      </c>
      <c r="GA84" s="132" t="s">
        <v>286</v>
      </c>
      <c r="GB84" s="132" t="s">
        <v>286</v>
      </c>
      <c r="GC84" s="132" t="s">
        <v>286</v>
      </c>
      <c r="GD84" s="190" t="s">
        <v>286</v>
      </c>
      <c r="GE84" s="132" t="s">
        <v>286</v>
      </c>
      <c r="GF84" s="132" t="s">
        <v>286</v>
      </c>
      <c r="GG84" s="132" t="s">
        <v>286</v>
      </c>
      <c r="GH84" s="132" t="s">
        <v>286</v>
      </c>
      <c r="GI84" s="190" t="s">
        <v>286</v>
      </c>
      <c r="GJ84" s="132" t="s">
        <v>286</v>
      </c>
      <c r="GK84" s="132">
        <v>1.0752688172043012</v>
      </c>
      <c r="GL84" s="132">
        <v>3.4965034965034967</v>
      </c>
      <c r="GM84" s="197" t="s">
        <v>286</v>
      </c>
      <c r="GN84" s="190">
        <v>0.77519379844961223</v>
      </c>
      <c r="GO84" s="132">
        <v>0.71942446043165476</v>
      </c>
      <c r="GP84" s="132" t="s">
        <v>286</v>
      </c>
      <c r="GQ84" s="132" t="s">
        <v>286</v>
      </c>
      <c r="GR84" s="132" t="s">
        <v>286</v>
      </c>
      <c r="GS84" s="190" t="s">
        <v>286</v>
      </c>
      <c r="GT84" s="132" t="s">
        <v>286</v>
      </c>
      <c r="GU84" s="132" t="s">
        <v>286</v>
      </c>
      <c r="GV84" s="132" t="s">
        <v>286</v>
      </c>
      <c r="GW84" s="132" t="s">
        <v>286</v>
      </c>
      <c r="GX84" s="190" t="s">
        <v>286</v>
      </c>
      <c r="GY84" s="190" t="s">
        <v>286</v>
      </c>
      <c r="GZ84" s="190">
        <v>1.0810810810810811</v>
      </c>
      <c r="HA84" s="190">
        <v>3.4965034965034967</v>
      </c>
      <c r="HB84" s="190" t="s">
        <v>286</v>
      </c>
      <c r="HC84" s="190">
        <v>2.3255813953488373</v>
      </c>
      <c r="HD84" s="190">
        <v>2.877697841726619</v>
      </c>
      <c r="HE84" s="190" t="s">
        <v>286</v>
      </c>
      <c r="HF84" s="190" t="s">
        <v>286</v>
      </c>
      <c r="HG84" s="190" t="s">
        <v>286</v>
      </c>
      <c r="HH84" s="190" t="s">
        <v>286</v>
      </c>
      <c r="HI84" s="190" t="s">
        <v>286</v>
      </c>
      <c r="HJ84" s="190" t="s">
        <v>286</v>
      </c>
      <c r="HK84" s="190" t="s">
        <v>286</v>
      </c>
      <c r="HL84" s="132" t="s">
        <v>286</v>
      </c>
      <c r="HM84" s="132" t="s">
        <v>286</v>
      </c>
      <c r="HN84" s="132" t="s">
        <v>286</v>
      </c>
      <c r="HO84" s="132">
        <v>1.0695187165775402</v>
      </c>
      <c r="HP84" s="190">
        <v>2.7972027972027975</v>
      </c>
      <c r="HQ84" s="132" t="s">
        <v>286</v>
      </c>
      <c r="HR84" s="132">
        <v>2.3255813953488378</v>
      </c>
      <c r="HS84" s="132">
        <v>2.1582733812949635</v>
      </c>
      <c r="HT84" s="196" t="s">
        <v>286</v>
      </c>
      <c r="HU84" s="190">
        <v>3.1250000000000013</v>
      </c>
      <c r="HV84" s="192">
        <v>1.2903225806451613</v>
      </c>
      <c r="HW84" s="192" t="s">
        <v>286</v>
      </c>
      <c r="HX84" s="192">
        <v>1.9801980198019811</v>
      </c>
      <c r="HY84" s="192">
        <v>1.3157894736842106</v>
      </c>
      <c r="HZ84" s="192" t="s">
        <v>286</v>
      </c>
      <c r="IA84" s="192">
        <v>3.0456852791878175</v>
      </c>
      <c r="IB84" s="192">
        <v>3.5294117647058814</v>
      </c>
      <c r="IC84" s="192" t="s">
        <v>286</v>
      </c>
      <c r="ID84" s="192">
        <v>0.5376344086021505</v>
      </c>
      <c r="IE84" s="192">
        <v>2.0979020979020975</v>
      </c>
      <c r="IF84" s="192" t="s">
        <v>286</v>
      </c>
      <c r="IG84" s="192">
        <v>1.5503875968992247</v>
      </c>
      <c r="IH84" s="192">
        <v>1.4388489208633093</v>
      </c>
      <c r="II84" s="192">
        <v>2.5906735751295344</v>
      </c>
      <c r="IJ84" s="192">
        <v>10.000000000000004</v>
      </c>
      <c r="IK84" s="192">
        <v>5.1612903225806468</v>
      </c>
      <c r="IL84" s="192">
        <v>0.96618357487922679</v>
      </c>
      <c r="IM84" s="192">
        <v>8.0000000000000018</v>
      </c>
      <c r="IN84" s="192">
        <v>7.236842105263162</v>
      </c>
      <c r="IO84" s="192">
        <v>2.0202020202020199</v>
      </c>
      <c r="IP84" s="192">
        <v>8.1218274111675104</v>
      </c>
      <c r="IQ84" s="192">
        <v>5.2631578947368425</v>
      </c>
      <c r="IR84" s="192">
        <v>1.1695906432748542</v>
      </c>
      <c r="IS84" s="192" t="s">
        <v>286</v>
      </c>
      <c r="IT84" s="192" t="s">
        <v>286</v>
      </c>
      <c r="IU84" s="192">
        <v>1.3071895424836601</v>
      </c>
      <c r="IV84" s="192" t="s">
        <v>286</v>
      </c>
      <c r="IW84" s="192" t="s">
        <v>286</v>
      </c>
      <c r="IX84" s="192" t="str">
        <f t="shared" si="113"/>
        <v>--</v>
      </c>
      <c r="IY84" s="192" t="str">
        <f t="shared" si="113"/>
        <v>--</v>
      </c>
      <c r="IZ84" s="192" t="str">
        <f t="shared" si="113"/>
        <v>--</v>
      </c>
      <c r="JA84" s="192" t="str">
        <f t="shared" si="113"/>
        <v>--</v>
      </c>
      <c r="JB84" s="192" t="str">
        <f t="shared" si="113"/>
        <v>--</v>
      </c>
      <c r="JC84" s="243">
        <v>3.3707865168539302</v>
      </c>
      <c r="JD84" s="243">
        <v>12.101910828025501</v>
      </c>
      <c r="JE84" s="243">
        <v>21.969696969697001</v>
      </c>
      <c r="JF84" s="243">
        <v>5.1136363636363704</v>
      </c>
      <c r="JG84" s="243">
        <v>6.8493150684931496</v>
      </c>
      <c r="JH84" s="243">
        <v>13.7931034482759</v>
      </c>
      <c r="JI84" s="243">
        <v>2.2471910112359601</v>
      </c>
      <c r="JJ84" s="243">
        <v>9.5541401273885391</v>
      </c>
      <c r="JK84" s="243">
        <v>15.1515151515152</v>
      </c>
      <c r="JL84" s="243">
        <v>5.1428571428571397</v>
      </c>
      <c r="JM84" s="243">
        <v>5.5172413793103399</v>
      </c>
      <c r="JN84" s="243">
        <v>8.2758620689655196</v>
      </c>
      <c r="JO84" s="219">
        <v>5.0847457627118704</v>
      </c>
      <c r="JP84" s="219">
        <v>7.1428571428571503</v>
      </c>
      <c r="JQ84" s="219">
        <v>16.793893129771</v>
      </c>
      <c r="JR84" s="219">
        <v>2.8248587570621502</v>
      </c>
      <c r="JS84" s="219">
        <v>5.6737588652482298</v>
      </c>
      <c r="JT84" s="219">
        <v>13.4751773049645</v>
      </c>
      <c r="JU84" s="219">
        <v>1.6949152542372901</v>
      </c>
      <c r="JV84" s="219">
        <v>5.1948051948052001</v>
      </c>
      <c r="JW84" s="219">
        <v>11.450381679389301</v>
      </c>
      <c r="JX84" s="219">
        <v>3.3898305084745801</v>
      </c>
      <c r="JY84" s="219">
        <v>2.8571428571428599</v>
      </c>
      <c r="JZ84" s="219">
        <v>7.6923076923076898</v>
      </c>
      <c r="KA84" s="219">
        <v>1.13636363636364</v>
      </c>
      <c r="KB84" s="219">
        <v>1.3071895424836599</v>
      </c>
      <c r="KC84" s="223">
        <v>0.76335877862595403</v>
      </c>
      <c r="KD84" s="219">
        <v>4.0697674418604697</v>
      </c>
      <c r="KE84" s="219">
        <v>2.8985507246376798</v>
      </c>
      <c r="KF84" s="219">
        <v>1.3986013986014001</v>
      </c>
      <c r="KG84" s="219">
        <v>0</v>
      </c>
      <c r="KH84" s="223">
        <v>0.65359477124182996</v>
      </c>
      <c r="KI84" s="223">
        <v>0.76335877862595403</v>
      </c>
      <c r="KJ84" s="223">
        <v>0.581395348837209</v>
      </c>
      <c r="KK84" s="223">
        <v>0.72992700729926996</v>
      </c>
      <c r="KL84" s="223">
        <v>0.69930069930069905</v>
      </c>
      <c r="KM84" s="219">
        <v>0</v>
      </c>
      <c r="KN84" s="223">
        <v>0.65359477124182996</v>
      </c>
      <c r="KO84" s="219">
        <v>1.5267175572519101</v>
      </c>
      <c r="KP84" s="223">
        <v>0.581395348837209</v>
      </c>
      <c r="KQ84" s="219">
        <v>0</v>
      </c>
      <c r="KR84" s="223">
        <v>0.69930069930069905</v>
      </c>
      <c r="KS84" s="223">
        <v>0.56818181818181801</v>
      </c>
      <c r="KT84" s="219">
        <v>0</v>
      </c>
      <c r="KU84" s="219">
        <v>1.5267175572519101</v>
      </c>
      <c r="KV84" s="219">
        <v>0</v>
      </c>
      <c r="KW84" s="219">
        <v>0</v>
      </c>
      <c r="KX84" s="223">
        <v>0.69930069930069905</v>
      </c>
      <c r="KY84" s="223">
        <v>0.56818181818181801</v>
      </c>
      <c r="KZ84" s="219">
        <v>0</v>
      </c>
      <c r="LA84" s="223">
        <v>0.76335877862595403</v>
      </c>
      <c r="LB84" s="223">
        <v>0.58823529411764697</v>
      </c>
      <c r="LC84" s="219">
        <v>0</v>
      </c>
      <c r="LD84" s="219">
        <v>0</v>
      </c>
      <c r="LE84" s="223">
        <v>0.56818181818181801</v>
      </c>
      <c r="LF84" s="223">
        <v>0.65359477124182996</v>
      </c>
      <c r="LG84" s="219">
        <v>2.2900763358778602</v>
      </c>
      <c r="LH84" s="223">
        <v>0.58479532163742698</v>
      </c>
      <c r="LI84" s="219">
        <v>0</v>
      </c>
      <c r="LJ84" s="219">
        <v>1.3986013986014001</v>
      </c>
      <c r="LK84" s="219">
        <v>0</v>
      </c>
      <c r="LL84" s="223">
        <v>0.65359477124182996</v>
      </c>
      <c r="LM84" s="219">
        <v>1.5267175572519101</v>
      </c>
      <c r="LN84" s="223">
        <v>0.57803468208092501</v>
      </c>
      <c r="LO84" s="219">
        <v>1.4814814814814801</v>
      </c>
      <c r="LP84" s="223">
        <v>0.70422535211267601</v>
      </c>
      <c r="LQ84" s="219">
        <v>0</v>
      </c>
      <c r="LR84" s="223">
        <v>0.65359477124182996</v>
      </c>
      <c r="LS84" s="219">
        <v>2.2900763358778602</v>
      </c>
      <c r="LT84" s="219">
        <v>3.4883720930232598</v>
      </c>
      <c r="LU84" s="223">
        <v>0.74074074074074103</v>
      </c>
      <c r="LV84" s="219">
        <v>4.2553191489361701</v>
      </c>
      <c r="LW84" s="219">
        <v>0</v>
      </c>
      <c r="LX84" s="219">
        <v>1.9607843137254899</v>
      </c>
      <c r="LY84" s="219">
        <v>3.0534351145038201</v>
      </c>
      <c r="LZ84" s="219">
        <v>3.4682080924855501</v>
      </c>
      <c r="MA84" s="219">
        <v>2.2222222222222201</v>
      </c>
      <c r="MB84" s="219">
        <v>4.2253521126760596</v>
      </c>
      <c r="MC84" s="219">
        <v>0</v>
      </c>
      <c r="MD84" s="219">
        <v>0</v>
      </c>
      <c r="ME84" s="219">
        <v>2.2900763358778602</v>
      </c>
      <c r="MF84" s="219">
        <v>1.16279069767442</v>
      </c>
      <c r="MG84" s="219">
        <v>0</v>
      </c>
      <c r="MH84" s="223">
        <v>0.70422535211267601</v>
      </c>
      <c r="MI84" s="190" t="str">
        <f t="shared" si="114"/>
        <v>--</v>
      </c>
      <c r="MJ84" s="190" t="str">
        <f t="shared" si="114"/>
        <v>--</v>
      </c>
      <c r="MK84" s="190" t="str">
        <f t="shared" si="114"/>
        <v>--</v>
      </c>
      <c r="ML84" s="190" t="str">
        <f t="shared" si="114"/>
        <v>--</v>
      </c>
      <c r="MM84" s="190" t="str">
        <f t="shared" si="114"/>
        <v>--</v>
      </c>
      <c r="MN84" s="190" t="str">
        <f t="shared" si="114"/>
        <v>--</v>
      </c>
      <c r="MO84" s="190" t="str">
        <f t="shared" si="114"/>
        <v>--</v>
      </c>
      <c r="MP84" s="190" t="str">
        <f t="shared" si="114"/>
        <v>--</v>
      </c>
      <c r="MQ84" s="190" t="str">
        <f t="shared" si="114"/>
        <v>--</v>
      </c>
      <c r="MR84" s="190" t="str">
        <f t="shared" si="114"/>
        <v>--</v>
      </c>
      <c r="MS84" s="190" t="str">
        <f t="shared" si="115"/>
        <v>--</v>
      </c>
      <c r="MT84" s="190" t="str">
        <f t="shared" si="115"/>
        <v>--</v>
      </c>
      <c r="MU84" s="190" t="str">
        <f t="shared" si="115"/>
        <v>--</v>
      </c>
      <c r="MV84" s="190" t="str">
        <f t="shared" si="115"/>
        <v>--</v>
      </c>
      <c r="MW84" s="190" t="str">
        <f t="shared" si="115"/>
        <v>--</v>
      </c>
      <c r="MX84" s="190" t="str">
        <f t="shared" si="115"/>
        <v>--</v>
      </c>
      <c r="MY84" s="190" t="str">
        <f t="shared" si="115"/>
        <v>--</v>
      </c>
      <c r="MZ84" s="190" t="str">
        <f t="shared" si="115"/>
        <v>--</v>
      </c>
      <c r="NA84" s="190" t="str">
        <f t="shared" si="115"/>
        <v>--</v>
      </c>
      <c r="NB84" s="190" t="str">
        <f t="shared" si="115"/>
        <v>--</v>
      </c>
      <c r="NC84" s="190" t="str">
        <f t="shared" si="116"/>
        <v>--</v>
      </c>
      <c r="ND84" s="190" t="str">
        <f t="shared" si="116"/>
        <v>--</v>
      </c>
      <c r="NE84" s="190" t="str">
        <f t="shared" si="116"/>
        <v>--</v>
      </c>
      <c r="NF84" s="190" t="str">
        <f t="shared" si="116"/>
        <v>--</v>
      </c>
      <c r="NG84" s="190" t="str">
        <f t="shared" si="116"/>
        <v>--</v>
      </c>
      <c r="NH84" s="190" t="str">
        <f t="shared" si="116"/>
        <v>--</v>
      </c>
      <c r="NI84" s="190" t="str">
        <f t="shared" si="116"/>
        <v>--</v>
      </c>
      <c r="NJ84" s="190" t="str">
        <f t="shared" si="116"/>
        <v>--</v>
      </c>
      <c r="NL84" s="378" t="str">
        <f t="shared" si="92"/>
        <v>--</v>
      </c>
      <c r="NM84" s="381">
        <v>2.2222222222222223</v>
      </c>
      <c r="NN84" s="381">
        <v>7.8260869565217392</v>
      </c>
      <c r="NO84" s="381">
        <v>12.592592592592597</v>
      </c>
      <c r="NP84" s="378" t="str">
        <f t="shared" si="93"/>
        <v>--</v>
      </c>
      <c r="NQ84" s="381">
        <v>0.56818181818181823</v>
      </c>
      <c r="NR84" s="378" t="str">
        <f t="shared" si="94"/>
        <v>--</v>
      </c>
      <c r="NS84" s="381">
        <v>8.1218274111675122</v>
      </c>
      <c r="NT84" s="378" t="str">
        <f t="shared" si="95"/>
        <v>--</v>
      </c>
      <c r="NU84" s="381">
        <v>18.791946308724835</v>
      </c>
      <c r="NV84" s="378" t="str">
        <f t="shared" si="96"/>
        <v>--</v>
      </c>
      <c r="NW84" s="381">
        <v>1.2345679012345678</v>
      </c>
      <c r="NX84" s="378" t="str">
        <f t="shared" si="97"/>
        <v>--</v>
      </c>
      <c r="NY84" s="381">
        <v>4.3795620437956195</v>
      </c>
      <c r="NZ84" s="378" t="str">
        <f t="shared" si="98"/>
        <v>--</v>
      </c>
      <c r="OA84" s="381">
        <v>15.492957746478869</v>
      </c>
      <c r="OB84" s="378" t="str">
        <f t="shared" si="99"/>
        <v>--</v>
      </c>
      <c r="OC84" s="378" t="str">
        <f t="shared" si="99"/>
        <v>--</v>
      </c>
      <c r="OD84" s="381">
        <v>3.3707865168539333</v>
      </c>
      <c r="OE84" s="381">
        <v>7.0063694267515926</v>
      </c>
      <c r="OF84" s="381">
        <v>15.90909090909091</v>
      </c>
      <c r="OG84" s="378" t="str">
        <f t="shared" si="100"/>
        <v>--</v>
      </c>
      <c r="OH84" s="378" t="str">
        <f t="shared" si="100"/>
        <v>--</v>
      </c>
      <c r="OI84" s="378" t="str">
        <f t="shared" si="100"/>
        <v>--</v>
      </c>
      <c r="OJ84" s="381">
        <v>2.2727272727272734</v>
      </c>
      <c r="OK84" s="381">
        <v>1.3698630136986305</v>
      </c>
      <c r="OL84" s="381">
        <v>8.2758620689655196</v>
      </c>
      <c r="OM84" s="378" t="str">
        <f t="shared" si="101"/>
        <v>--</v>
      </c>
      <c r="ON84" s="378" t="str">
        <f t="shared" si="101"/>
        <v>--</v>
      </c>
      <c r="OO84" s="378" t="str">
        <f t="shared" si="101"/>
        <v>--</v>
      </c>
      <c r="OP84" s="381">
        <v>2.2346368715083806</v>
      </c>
      <c r="OQ84" s="381">
        <v>2.6548672566371674</v>
      </c>
      <c r="OR84" s="381">
        <v>8.2089552238805972</v>
      </c>
      <c r="OS84" s="378" t="str">
        <f t="shared" si="102"/>
        <v>--</v>
      </c>
      <c r="OT84" s="378" t="str">
        <f t="shared" si="102"/>
        <v>--</v>
      </c>
      <c r="OU84" s="381">
        <v>3.9548022598870083</v>
      </c>
      <c r="OV84" s="381">
        <v>9.7345132743362832</v>
      </c>
      <c r="OW84" s="381">
        <v>10.447761194029853</v>
      </c>
      <c r="OX84" s="378" t="str">
        <f t="shared" si="103"/>
        <v>--</v>
      </c>
      <c r="OY84" s="381">
        <v>2.8409090909090908</v>
      </c>
      <c r="OZ84" s="381">
        <v>6.1643835616438372</v>
      </c>
      <c r="PA84" s="381">
        <v>7.5862068965517251</v>
      </c>
      <c r="PB84" s="378" t="str">
        <f t="shared" si="104"/>
        <v>--</v>
      </c>
      <c r="PC84" s="381">
        <v>5.0279329608938577</v>
      </c>
      <c r="PD84" s="381">
        <v>20</v>
      </c>
      <c r="PE84" s="381">
        <v>22.962962962962958</v>
      </c>
      <c r="PF84" s="378" t="str">
        <f t="shared" si="105"/>
        <v>--</v>
      </c>
      <c r="PG84" s="381">
        <v>3.9325842696629221</v>
      </c>
      <c r="PH84" s="381">
        <v>7.8260869565217384</v>
      </c>
      <c r="PI84" s="381">
        <v>9.0909090909090917</v>
      </c>
      <c r="PJ84" s="378" t="str">
        <f t="shared" si="106"/>
        <v>--</v>
      </c>
      <c r="PK84" s="381">
        <v>2.7777777777777781</v>
      </c>
      <c r="PL84" s="381">
        <v>5.1724137931034484</v>
      </c>
      <c r="PM84" s="381">
        <v>4.4776119402985071</v>
      </c>
      <c r="PN84" s="378" t="str">
        <f t="shared" si="107"/>
        <v>--</v>
      </c>
      <c r="PO84" s="381">
        <v>2.7777777777777781</v>
      </c>
      <c r="PP84" s="381">
        <v>1.7241379310344824</v>
      </c>
      <c r="PQ84" s="381">
        <v>0.74626865671641773</v>
      </c>
      <c r="PR84" s="378" t="str">
        <f t="shared" si="108"/>
        <v>--</v>
      </c>
      <c r="PS84" s="381">
        <v>1.6759776536312856</v>
      </c>
      <c r="PT84" s="381">
        <v>0.86956521739130443</v>
      </c>
      <c r="PU84" s="381">
        <v>1.4925373134328357</v>
      </c>
      <c r="PV84" s="378" t="str">
        <f t="shared" si="109"/>
        <v>--</v>
      </c>
      <c r="PW84" s="381">
        <v>1.6853932584269671</v>
      </c>
      <c r="PX84" s="381">
        <v>0</v>
      </c>
      <c r="PY84" s="381">
        <v>0</v>
      </c>
      <c r="PZ84" s="378" t="str">
        <f t="shared" si="110"/>
        <v>--</v>
      </c>
      <c r="QA84" s="381">
        <v>1.1173184357541903</v>
      </c>
      <c r="QB84" s="381">
        <v>0</v>
      </c>
      <c r="QC84" s="381">
        <v>0</v>
      </c>
      <c r="QD84" s="378" t="str">
        <f t="shared" si="111"/>
        <v>--</v>
      </c>
      <c r="QE84" s="381">
        <v>1.1173184357541905</v>
      </c>
      <c r="QF84" s="381">
        <v>0</v>
      </c>
      <c r="QG84" s="381">
        <v>0.75187969924812015</v>
      </c>
      <c r="QH84" s="378" t="str">
        <f t="shared" si="112"/>
        <v>--</v>
      </c>
      <c r="QI84" s="381">
        <v>1.6853932584269671</v>
      </c>
      <c r="QJ84" s="381">
        <v>0.86206896551724133</v>
      </c>
      <c r="QK84" s="381">
        <v>0</v>
      </c>
    </row>
    <row r="85" spans="1:453" x14ac:dyDescent="0.25">
      <c r="A85" s="114">
        <v>81</v>
      </c>
      <c r="B85" s="93" t="s">
        <v>81</v>
      </c>
      <c r="C85" s="189">
        <v>5.4607508532423186</v>
      </c>
      <c r="D85" s="189">
        <v>28.421052631578938</v>
      </c>
      <c r="E85" s="189">
        <v>38.60294117647058</v>
      </c>
      <c r="F85" s="189">
        <v>2.904564315352697</v>
      </c>
      <c r="G85" s="189">
        <v>24.642857142857153</v>
      </c>
      <c r="H85" s="189">
        <v>40.789473684210535</v>
      </c>
      <c r="I85" s="189">
        <v>1.9230769230769225</v>
      </c>
      <c r="J85" s="189">
        <v>14.166666666666673</v>
      </c>
      <c r="K85" s="189">
        <v>35.813953488372107</v>
      </c>
      <c r="L85" s="189">
        <v>1.9900497512437816</v>
      </c>
      <c r="M85" s="190">
        <v>13.684210526315786</v>
      </c>
      <c r="N85" s="190">
        <v>23.333333333333332</v>
      </c>
      <c r="O85" s="190">
        <v>0.81300813008130068</v>
      </c>
      <c r="P85" s="190">
        <v>15.384615384615385</v>
      </c>
      <c r="Q85" s="190">
        <v>25.362318840579704</v>
      </c>
      <c r="R85" s="190" t="s">
        <v>286</v>
      </c>
      <c r="S85" s="190" t="s">
        <v>286</v>
      </c>
      <c r="T85" s="190" t="s">
        <v>286</v>
      </c>
      <c r="U85" s="190">
        <v>3.7500000000000036</v>
      </c>
      <c r="V85" s="190">
        <v>24.909747292418778</v>
      </c>
      <c r="W85" s="190">
        <v>41.228070175438589</v>
      </c>
      <c r="X85" s="190">
        <v>2.8846153846153855</v>
      </c>
      <c r="Y85" s="190">
        <v>14.583333333333329</v>
      </c>
      <c r="Z85" s="190">
        <v>35.981308411214947</v>
      </c>
      <c r="AA85" s="190">
        <v>1.9801980198019806</v>
      </c>
      <c r="AB85" s="132">
        <v>15.02590673575129</v>
      </c>
      <c r="AC85" s="132">
        <v>25.824175824175828</v>
      </c>
      <c r="AD85" s="132">
        <v>0</v>
      </c>
      <c r="AE85" s="132">
        <v>16.568047337278099</v>
      </c>
      <c r="AF85" s="190">
        <v>27.53623188405798</v>
      </c>
      <c r="AG85" s="189">
        <v>2.047781569965871</v>
      </c>
      <c r="AH85" s="189">
        <v>9.473684210526315</v>
      </c>
      <c r="AI85" s="191">
        <v>14.338235294117638</v>
      </c>
      <c r="AJ85" s="191">
        <v>0.41493775933609978</v>
      </c>
      <c r="AK85" s="190">
        <v>8.5714285714285712</v>
      </c>
      <c r="AL85" s="190">
        <v>12.280701754385966</v>
      </c>
      <c r="AM85" s="190">
        <v>0</v>
      </c>
      <c r="AN85" s="190">
        <v>3.7500000000000013</v>
      </c>
      <c r="AO85" s="190">
        <v>9.3023255813953494</v>
      </c>
      <c r="AP85" s="190">
        <v>0.99502487562189046</v>
      </c>
      <c r="AQ85" s="190">
        <v>2.6315789473684204</v>
      </c>
      <c r="AR85" s="190">
        <v>6.1111111111111134</v>
      </c>
      <c r="AS85" s="190">
        <v>0</v>
      </c>
      <c r="AT85" s="190">
        <v>2.3668639053254443</v>
      </c>
      <c r="AU85" s="190">
        <v>6.5217391304347823</v>
      </c>
      <c r="AV85" s="190" t="s">
        <v>286</v>
      </c>
      <c r="AW85" s="190" t="s">
        <v>286</v>
      </c>
      <c r="AX85" s="132" t="s">
        <v>286</v>
      </c>
      <c r="AY85" s="132" t="s">
        <v>286</v>
      </c>
      <c r="AZ85" s="132" t="s">
        <v>286</v>
      </c>
      <c r="BA85" s="132" t="s">
        <v>286</v>
      </c>
      <c r="BB85" s="190" t="s">
        <v>286</v>
      </c>
      <c r="BC85" s="132" t="s">
        <v>286</v>
      </c>
      <c r="BD85" s="132" t="s">
        <v>286</v>
      </c>
      <c r="BE85" s="132">
        <v>0.99502487562189046</v>
      </c>
      <c r="BF85" s="132">
        <v>7.8125000000000009</v>
      </c>
      <c r="BG85" s="190">
        <v>8.8397790055248588</v>
      </c>
      <c r="BH85" s="132">
        <v>0</v>
      </c>
      <c r="BI85" s="132">
        <v>5.2941176470588251</v>
      </c>
      <c r="BJ85" s="132">
        <v>14.388489208633098</v>
      </c>
      <c r="BK85" s="132">
        <v>2.8070175438596512</v>
      </c>
      <c r="BL85" s="190">
        <v>14.336917562724013</v>
      </c>
      <c r="BM85" s="132">
        <v>21.268656716417901</v>
      </c>
      <c r="BN85" s="192">
        <v>2.2026431718061685</v>
      </c>
      <c r="BO85" s="192">
        <v>15.413533834586465</v>
      </c>
      <c r="BP85" s="192">
        <v>28.384279475982535</v>
      </c>
      <c r="BQ85" s="190">
        <v>0.99999999999999967</v>
      </c>
      <c r="BR85" s="132">
        <v>10.666666666666668</v>
      </c>
      <c r="BS85" s="132">
        <v>15.714285714285721</v>
      </c>
      <c r="BT85" s="132">
        <v>1.5151515151515154</v>
      </c>
      <c r="BU85" s="190">
        <v>15.508021390374342</v>
      </c>
      <c r="BV85" s="132">
        <v>25.13966480446928</v>
      </c>
      <c r="BW85" s="132">
        <v>1.6393442622950818</v>
      </c>
      <c r="BX85" s="132">
        <v>18.674698795180735</v>
      </c>
      <c r="BY85" s="190">
        <v>28.467153284671539</v>
      </c>
      <c r="BZ85" s="132">
        <v>2.1052631578947381</v>
      </c>
      <c r="CA85" s="132">
        <v>9.6774193548387153</v>
      </c>
      <c r="CB85" s="132">
        <v>13.432835820895519</v>
      </c>
      <c r="CC85" s="190">
        <v>1.7621145374449345</v>
      </c>
      <c r="CD85" s="132">
        <v>10.902255639097744</v>
      </c>
      <c r="CE85" s="132">
        <v>19.650655021834062</v>
      </c>
      <c r="CF85" s="132">
        <v>0</v>
      </c>
      <c r="CG85" s="190">
        <v>4.4444444444444464</v>
      </c>
      <c r="CH85" s="132">
        <v>11.904761904761903</v>
      </c>
      <c r="CI85" s="132">
        <v>0.50505050505050486</v>
      </c>
      <c r="CJ85" s="132">
        <v>8.556149732620332</v>
      </c>
      <c r="CK85" s="132">
        <v>13.966480446927383</v>
      </c>
      <c r="CL85" s="132">
        <v>0.81967213114754089</v>
      </c>
      <c r="CM85" s="132">
        <v>10.240963855421692</v>
      </c>
      <c r="CN85" s="132">
        <v>16.058394160583951</v>
      </c>
      <c r="CO85" s="132">
        <v>5.3003533568904571</v>
      </c>
      <c r="CP85" s="190">
        <v>7.0921985815602859</v>
      </c>
      <c r="CQ85" s="132">
        <v>4.477611940298508</v>
      </c>
      <c r="CR85" s="132">
        <v>3.0567685589519651</v>
      </c>
      <c r="CS85" s="192">
        <v>5.5970149253731352</v>
      </c>
      <c r="CT85" s="192">
        <v>3.9130434782608723</v>
      </c>
      <c r="CU85" s="190">
        <v>2.9702970297029712</v>
      </c>
      <c r="CV85" s="132">
        <v>2.6548672566371687</v>
      </c>
      <c r="CW85" s="132">
        <v>1.8957345971563984</v>
      </c>
      <c r="CX85" s="192">
        <v>1.5228426395939088</v>
      </c>
      <c r="CY85" s="192">
        <v>4.8128342245989311</v>
      </c>
      <c r="CZ85" s="190">
        <v>1.15606936416185</v>
      </c>
      <c r="DA85" s="132">
        <v>0.83333333333333326</v>
      </c>
      <c r="DB85" s="132">
        <v>1.8867924528301891</v>
      </c>
      <c r="DC85" s="192">
        <v>0.75757575757575779</v>
      </c>
      <c r="DD85" s="192" t="s">
        <v>286</v>
      </c>
      <c r="DE85" s="190">
        <v>5.7142857142857144</v>
      </c>
      <c r="DF85" s="132">
        <v>5.5970149253731369</v>
      </c>
      <c r="DG85" s="132" t="s">
        <v>286</v>
      </c>
      <c r="DH85" s="192">
        <v>3.3707865168539333</v>
      </c>
      <c r="DI85" s="192">
        <v>5.6521739130434785</v>
      </c>
      <c r="DJ85" s="190" t="s">
        <v>286</v>
      </c>
      <c r="DK85" s="132">
        <v>1.7699115044247793</v>
      </c>
      <c r="DL85" s="132">
        <v>3.3175355450236981</v>
      </c>
      <c r="DM85" s="132" t="s">
        <v>286</v>
      </c>
      <c r="DN85" s="132">
        <v>2.1505376344086025</v>
      </c>
      <c r="DO85" s="190">
        <v>0.58139534883720934</v>
      </c>
      <c r="DP85" s="132" t="s">
        <v>286</v>
      </c>
      <c r="DQ85" s="132">
        <v>1.2500000000000002</v>
      </c>
      <c r="DR85" s="132">
        <v>6.8181818181818183</v>
      </c>
      <c r="DS85" s="132" t="s">
        <v>286</v>
      </c>
      <c r="DT85" s="190" t="s">
        <v>286</v>
      </c>
      <c r="DU85" s="194" t="s">
        <v>286</v>
      </c>
      <c r="DV85" s="194" t="s">
        <v>286</v>
      </c>
      <c r="DW85" s="192">
        <v>3.3582089552238821</v>
      </c>
      <c r="DX85" s="194">
        <v>2.6086956521739144</v>
      </c>
      <c r="DY85" s="190" t="s">
        <v>286</v>
      </c>
      <c r="DZ85" s="190">
        <v>0.88888888888888884</v>
      </c>
      <c r="EA85" s="190">
        <v>2.3696682464454986</v>
      </c>
      <c r="EB85" s="190" t="s">
        <v>286</v>
      </c>
      <c r="EC85" s="190">
        <v>1.6129032258064517</v>
      </c>
      <c r="ED85" s="190">
        <v>0</v>
      </c>
      <c r="EE85" s="190" t="s">
        <v>286</v>
      </c>
      <c r="EF85" s="190">
        <v>0.62893081761006309</v>
      </c>
      <c r="EG85" s="190">
        <v>3.7593984962406046</v>
      </c>
      <c r="EH85" s="190" t="s">
        <v>286</v>
      </c>
      <c r="EI85" s="190">
        <v>5.0179211469534062</v>
      </c>
      <c r="EJ85" s="190">
        <v>5.2238805970149294</v>
      </c>
      <c r="EK85" s="190" t="s">
        <v>286</v>
      </c>
      <c r="EL85" s="132">
        <v>4.4776119402985088</v>
      </c>
      <c r="EM85" s="132">
        <v>6.0869565217391317</v>
      </c>
      <c r="EN85" s="132" t="s">
        <v>286</v>
      </c>
      <c r="EO85" s="132">
        <v>1.7777777777777777</v>
      </c>
      <c r="EP85" s="190">
        <v>3.7914691943127963</v>
      </c>
      <c r="EQ85" s="132" t="s">
        <v>286</v>
      </c>
      <c r="ER85" s="132">
        <v>2.7027027027027026</v>
      </c>
      <c r="ES85" s="132">
        <v>2.3391812865497079</v>
      </c>
      <c r="ET85" s="132" t="s">
        <v>286</v>
      </c>
      <c r="EU85" s="190">
        <v>1.257861635220126</v>
      </c>
      <c r="EV85" s="132">
        <v>2.255639097744361</v>
      </c>
      <c r="EW85" s="132" t="s">
        <v>286</v>
      </c>
      <c r="EX85" s="132">
        <v>3.2028469750889679</v>
      </c>
      <c r="EY85" s="132">
        <v>2.6119402985074642</v>
      </c>
      <c r="EZ85" s="190" t="s">
        <v>286</v>
      </c>
      <c r="FA85" s="132">
        <v>2.9629629629629628</v>
      </c>
      <c r="FB85" s="132">
        <v>1.304347826086957</v>
      </c>
      <c r="FC85" s="132" t="s">
        <v>286</v>
      </c>
      <c r="FD85" s="132">
        <v>0.88888888888888884</v>
      </c>
      <c r="FE85" s="190">
        <v>1.8957345971563981</v>
      </c>
      <c r="FF85" s="132" t="s">
        <v>286</v>
      </c>
      <c r="FG85" s="132">
        <v>1.0752688172043015</v>
      </c>
      <c r="FH85" s="132">
        <v>0</v>
      </c>
      <c r="FI85" s="132" t="s">
        <v>286</v>
      </c>
      <c r="FJ85" s="190">
        <v>0</v>
      </c>
      <c r="FK85" s="132">
        <v>2.255639097744361</v>
      </c>
      <c r="FL85" s="132" t="s">
        <v>286</v>
      </c>
      <c r="FM85" s="132" t="s">
        <v>286</v>
      </c>
      <c r="FN85" s="132" t="s">
        <v>286</v>
      </c>
      <c r="FO85" s="190" t="s">
        <v>286</v>
      </c>
      <c r="FP85" s="132">
        <v>6.3432835820895539</v>
      </c>
      <c r="FQ85" s="132">
        <v>4.7826086956521738</v>
      </c>
      <c r="FR85" s="132" t="s">
        <v>286</v>
      </c>
      <c r="FS85" s="132">
        <v>1.7777777777777783</v>
      </c>
      <c r="FT85" s="190">
        <v>3.7914691943127963</v>
      </c>
      <c r="FU85" s="132" t="s">
        <v>286</v>
      </c>
      <c r="FV85" s="132">
        <v>1.6216216216216217</v>
      </c>
      <c r="FW85" s="132">
        <v>1.169590643274854</v>
      </c>
      <c r="FX85" s="132" t="s">
        <v>286</v>
      </c>
      <c r="FY85" s="190">
        <v>0</v>
      </c>
      <c r="FZ85" s="132">
        <v>1.5037593984962407</v>
      </c>
      <c r="GA85" s="132" t="s">
        <v>286</v>
      </c>
      <c r="GB85" s="132" t="s">
        <v>286</v>
      </c>
      <c r="GC85" s="132" t="s">
        <v>286</v>
      </c>
      <c r="GD85" s="190" t="s">
        <v>286</v>
      </c>
      <c r="GE85" s="132" t="s">
        <v>286</v>
      </c>
      <c r="GF85" s="132" t="s">
        <v>286</v>
      </c>
      <c r="GG85" s="132" t="s">
        <v>286</v>
      </c>
      <c r="GH85" s="132" t="s">
        <v>286</v>
      </c>
      <c r="GI85" s="190" t="s">
        <v>286</v>
      </c>
      <c r="GJ85" s="132" t="s">
        <v>286</v>
      </c>
      <c r="GK85" s="132">
        <v>2.1505376344086025</v>
      </c>
      <c r="GL85" s="132">
        <v>0.58479532163742698</v>
      </c>
      <c r="GM85" s="197" t="s">
        <v>286</v>
      </c>
      <c r="GN85" s="190">
        <v>2.5157232704402519</v>
      </c>
      <c r="GO85" s="132">
        <v>2.2556390977443614</v>
      </c>
      <c r="GP85" s="132" t="s">
        <v>286</v>
      </c>
      <c r="GQ85" s="132" t="s">
        <v>286</v>
      </c>
      <c r="GR85" s="132" t="s">
        <v>286</v>
      </c>
      <c r="GS85" s="190" t="s">
        <v>286</v>
      </c>
      <c r="GT85" s="132" t="s">
        <v>286</v>
      </c>
      <c r="GU85" s="132" t="s">
        <v>286</v>
      </c>
      <c r="GV85" s="132" t="s">
        <v>286</v>
      </c>
      <c r="GW85" s="132" t="s">
        <v>286</v>
      </c>
      <c r="GX85" s="190" t="s">
        <v>286</v>
      </c>
      <c r="GY85" s="190" t="s">
        <v>286</v>
      </c>
      <c r="GZ85" s="190">
        <v>2.7027027027027026</v>
      </c>
      <c r="HA85" s="190">
        <v>1.1695906432748542</v>
      </c>
      <c r="HB85" s="190" t="s">
        <v>286</v>
      </c>
      <c r="HC85" s="190">
        <v>3.1446540880503129</v>
      </c>
      <c r="HD85" s="190">
        <v>11.278195488721806</v>
      </c>
      <c r="HE85" s="190" t="s">
        <v>286</v>
      </c>
      <c r="HF85" s="190" t="s">
        <v>286</v>
      </c>
      <c r="HG85" s="190" t="s">
        <v>286</v>
      </c>
      <c r="HH85" s="190" t="s">
        <v>286</v>
      </c>
      <c r="HI85" s="190" t="s">
        <v>286</v>
      </c>
      <c r="HJ85" s="190" t="s">
        <v>286</v>
      </c>
      <c r="HK85" s="190" t="s">
        <v>286</v>
      </c>
      <c r="HL85" s="132" t="s">
        <v>286</v>
      </c>
      <c r="HM85" s="132" t="s">
        <v>286</v>
      </c>
      <c r="HN85" s="132" t="s">
        <v>286</v>
      </c>
      <c r="HO85" s="132">
        <v>3.7837837837837838</v>
      </c>
      <c r="HP85" s="190">
        <v>2.3391812865497092</v>
      </c>
      <c r="HQ85" s="132" t="s">
        <v>286</v>
      </c>
      <c r="HR85" s="132">
        <v>3.7735849056603774</v>
      </c>
      <c r="HS85" s="132">
        <v>7.5187969924812039</v>
      </c>
      <c r="HT85" s="196" t="s">
        <v>286</v>
      </c>
      <c r="HU85" s="190">
        <v>3.5587188612099645</v>
      </c>
      <c r="HV85" s="192">
        <v>4.1044776119402995</v>
      </c>
      <c r="HW85" s="192" t="s">
        <v>286</v>
      </c>
      <c r="HX85" s="192">
        <v>5.5762081784386606</v>
      </c>
      <c r="HY85" s="192">
        <v>2.1739130434782612</v>
      </c>
      <c r="HZ85" s="192" t="s">
        <v>286</v>
      </c>
      <c r="IA85" s="192">
        <v>1.3333333333333335</v>
      </c>
      <c r="IB85" s="192">
        <v>4.2654028436018967</v>
      </c>
      <c r="IC85" s="192" t="s">
        <v>286</v>
      </c>
      <c r="ID85" s="192">
        <v>1.0752688172043015</v>
      </c>
      <c r="IE85" s="192">
        <v>1.1627906976744187</v>
      </c>
      <c r="IF85" s="192" t="s">
        <v>286</v>
      </c>
      <c r="IG85" s="192">
        <v>1.8867924528301887</v>
      </c>
      <c r="IH85" s="192">
        <v>3.0075187969924819</v>
      </c>
      <c r="II85" s="192">
        <v>2.1276595744680873</v>
      </c>
      <c r="IJ85" s="192">
        <v>4.9822064056939492</v>
      </c>
      <c r="IK85" s="192">
        <v>4.8507462686567173</v>
      </c>
      <c r="IL85" s="192">
        <v>1.2987012987012994</v>
      </c>
      <c r="IM85" s="192">
        <v>6.3197026022304827</v>
      </c>
      <c r="IN85" s="192">
        <v>3.9130434782608701</v>
      </c>
      <c r="IO85" s="192">
        <v>0.99999999999999967</v>
      </c>
      <c r="IP85" s="192">
        <v>3.5555555555555567</v>
      </c>
      <c r="IQ85" s="192">
        <v>7.1090047393364939</v>
      </c>
      <c r="IR85" s="192">
        <v>0.51020408163265307</v>
      </c>
      <c r="IS85" s="192" t="s">
        <v>286</v>
      </c>
      <c r="IT85" s="192" t="s">
        <v>286</v>
      </c>
      <c r="IU85" s="192">
        <v>0</v>
      </c>
      <c r="IV85" s="192" t="s">
        <v>286</v>
      </c>
      <c r="IW85" s="192" t="s">
        <v>286</v>
      </c>
      <c r="IX85" s="192" t="str">
        <f t="shared" ref="IX85:JB92" si="140">"--"</f>
        <v>--</v>
      </c>
      <c r="IY85" s="192" t="str">
        <f t="shared" si="140"/>
        <v>--</v>
      </c>
      <c r="IZ85" s="192" t="str">
        <f t="shared" si="140"/>
        <v>--</v>
      </c>
      <c r="JA85" s="192" t="str">
        <f t="shared" si="140"/>
        <v>--</v>
      </c>
      <c r="JB85" s="192" t="str">
        <f t="shared" si="140"/>
        <v>--</v>
      </c>
      <c r="JC85" s="243">
        <v>5.6497175141242897</v>
      </c>
      <c r="JD85" s="243">
        <v>7.8651685393258504</v>
      </c>
      <c r="JE85" s="243">
        <v>16.766467065868301</v>
      </c>
      <c r="JF85" s="243">
        <v>3.9325842696629199</v>
      </c>
      <c r="JG85" s="243">
        <v>3.3816425120772902</v>
      </c>
      <c r="JH85" s="243">
        <v>6.7073170731707297</v>
      </c>
      <c r="JI85" s="243">
        <v>2.2598870056497198</v>
      </c>
      <c r="JJ85" s="243">
        <v>5.6179775280898898</v>
      </c>
      <c r="JK85" s="243">
        <v>10.179640718562901</v>
      </c>
      <c r="JL85" s="243">
        <v>3.3707865168539302</v>
      </c>
      <c r="JM85" s="243">
        <v>6.7632850241545901</v>
      </c>
      <c r="JN85" s="243">
        <v>8.5889570552147205</v>
      </c>
      <c r="JO85" s="219">
        <v>4.6783625730994203</v>
      </c>
      <c r="JP85" s="219">
        <v>7.3446327683615804</v>
      </c>
      <c r="JQ85" s="219">
        <v>26.9938650306749</v>
      </c>
      <c r="JR85" s="219">
        <v>4.0229885057471302</v>
      </c>
      <c r="JS85" s="219">
        <v>6.3106796116504897</v>
      </c>
      <c r="JT85" s="219">
        <v>12.1951219512195</v>
      </c>
      <c r="JU85" s="219">
        <v>4.0697674418604697</v>
      </c>
      <c r="JV85" s="219">
        <v>4.5197740112994396</v>
      </c>
      <c r="JW85" s="219">
        <v>15.9509202453988</v>
      </c>
      <c r="JX85" s="219">
        <v>2.8571428571428599</v>
      </c>
      <c r="JY85" s="223">
        <v>0.485436893203884</v>
      </c>
      <c r="JZ85" s="219">
        <v>6.0975609756097597</v>
      </c>
      <c r="KA85" s="219">
        <v>1.7751479289940799</v>
      </c>
      <c r="KB85" s="219">
        <v>0</v>
      </c>
      <c r="KC85" s="219">
        <v>0</v>
      </c>
      <c r="KD85" s="219">
        <v>2.28571428571429</v>
      </c>
      <c r="KE85" s="219">
        <v>1.4563106796116501</v>
      </c>
      <c r="KF85" s="219">
        <v>0</v>
      </c>
      <c r="KG85" s="219">
        <v>1.1834319526627199</v>
      </c>
      <c r="KH85" s="223">
        <v>0.58479532163742698</v>
      </c>
      <c r="KI85" s="219">
        <v>3.7037037037037002</v>
      </c>
      <c r="KJ85" s="219">
        <v>1.1428571428571399</v>
      </c>
      <c r="KK85" s="223">
        <v>0.485436893203883</v>
      </c>
      <c r="KL85" s="219">
        <v>1.22699386503068</v>
      </c>
      <c r="KM85" s="219">
        <v>1.1834319526627199</v>
      </c>
      <c r="KN85" s="223">
        <v>0.58479532163742698</v>
      </c>
      <c r="KO85" s="219">
        <v>1.24223602484472</v>
      </c>
      <c r="KP85" s="219">
        <v>1.1428571428571399</v>
      </c>
      <c r="KQ85" s="223">
        <v>0.970873786407767</v>
      </c>
      <c r="KR85" s="219">
        <v>0</v>
      </c>
      <c r="KS85" s="219">
        <v>1.1834319526627199</v>
      </c>
      <c r="KT85" s="223">
        <v>0.58479532163742698</v>
      </c>
      <c r="KU85" s="219">
        <v>2.4844720496894399</v>
      </c>
      <c r="KV85" s="223">
        <v>0.57142857142857195</v>
      </c>
      <c r="KW85" s="223">
        <v>0.970873786407767</v>
      </c>
      <c r="KX85" s="223">
        <v>0.61349693251533799</v>
      </c>
      <c r="KY85" s="223">
        <v>0.59171597633136097</v>
      </c>
      <c r="KZ85" s="223">
        <v>0.58479532163742698</v>
      </c>
      <c r="LA85" s="219">
        <v>0</v>
      </c>
      <c r="LB85" s="219">
        <v>0</v>
      </c>
      <c r="LC85" s="223">
        <v>0.485436893203884</v>
      </c>
      <c r="LD85" s="219">
        <v>0</v>
      </c>
      <c r="LE85" s="223">
        <v>0.59171597633136097</v>
      </c>
      <c r="LF85" s="219">
        <v>0</v>
      </c>
      <c r="LG85" s="219">
        <v>0</v>
      </c>
      <c r="LH85" s="219">
        <v>0</v>
      </c>
      <c r="LI85" s="223">
        <v>0.485436893203884</v>
      </c>
      <c r="LJ85" s="219">
        <v>0</v>
      </c>
      <c r="LK85" s="219">
        <v>1.1834319526627199</v>
      </c>
      <c r="LL85" s="219">
        <v>0</v>
      </c>
      <c r="LM85" s="219">
        <v>0</v>
      </c>
      <c r="LN85" s="223">
        <v>0.57471264367816099</v>
      </c>
      <c r="LO85" s="223">
        <v>0.48780487804878098</v>
      </c>
      <c r="LP85" s="223">
        <v>0.61728395061728403</v>
      </c>
      <c r="LQ85" s="219">
        <v>1.1834319526627199</v>
      </c>
      <c r="LR85" s="219">
        <v>1.16959064327485</v>
      </c>
      <c r="LS85" s="219">
        <v>1.86335403726708</v>
      </c>
      <c r="LT85" s="223">
        <v>0.57471264367816099</v>
      </c>
      <c r="LU85" s="219">
        <v>0</v>
      </c>
      <c r="LV85" s="219">
        <v>4.9382716049382704</v>
      </c>
      <c r="LW85" s="219">
        <v>1.7751479289940799</v>
      </c>
      <c r="LX85" s="219">
        <v>1.16959064327485</v>
      </c>
      <c r="LY85" s="219">
        <v>2.4844720496894399</v>
      </c>
      <c r="LZ85" s="219">
        <v>2.29885057471264</v>
      </c>
      <c r="MA85" s="219">
        <v>1.4634146341463401</v>
      </c>
      <c r="MB85" s="219">
        <v>3.7037037037037002</v>
      </c>
      <c r="MC85" s="219">
        <v>1.1834319526627199</v>
      </c>
      <c r="MD85" s="223">
        <v>0.58479532163742698</v>
      </c>
      <c r="ME85" s="223">
        <v>0.62111801242235998</v>
      </c>
      <c r="MF85" s="219">
        <v>0</v>
      </c>
      <c r="MG85" s="223">
        <v>0.48780487804878098</v>
      </c>
      <c r="MH85" s="219">
        <v>1.2345679012345701</v>
      </c>
      <c r="MI85" s="190" t="str">
        <f t="shared" ref="MI85:MR90" si="141">"--"</f>
        <v>--</v>
      </c>
      <c r="MJ85" s="190" t="str">
        <f t="shared" si="141"/>
        <v>--</v>
      </c>
      <c r="MK85" s="190" t="str">
        <f t="shared" si="141"/>
        <v>--</v>
      </c>
      <c r="ML85" s="190" t="str">
        <f t="shared" si="141"/>
        <v>--</v>
      </c>
      <c r="MM85" s="190" t="str">
        <f t="shared" si="141"/>
        <v>--</v>
      </c>
      <c r="MN85" s="190" t="str">
        <f t="shared" si="141"/>
        <v>--</v>
      </c>
      <c r="MO85" s="190" t="str">
        <f t="shared" si="141"/>
        <v>--</v>
      </c>
      <c r="MP85" s="190" t="str">
        <f t="shared" si="141"/>
        <v>--</v>
      </c>
      <c r="MQ85" s="190" t="str">
        <f t="shared" si="141"/>
        <v>--</v>
      </c>
      <c r="MR85" s="190" t="str">
        <f t="shared" si="141"/>
        <v>--</v>
      </c>
      <c r="MS85" s="190" t="str">
        <f t="shared" ref="MS85:NB90" si="142">"--"</f>
        <v>--</v>
      </c>
      <c r="MT85" s="190" t="str">
        <f t="shared" si="142"/>
        <v>--</v>
      </c>
      <c r="MU85" s="190" t="str">
        <f t="shared" si="142"/>
        <v>--</v>
      </c>
      <c r="MV85" s="190" t="str">
        <f t="shared" si="142"/>
        <v>--</v>
      </c>
      <c r="MW85" s="190" t="str">
        <f t="shared" si="142"/>
        <v>--</v>
      </c>
      <c r="MX85" s="190" t="str">
        <f t="shared" si="142"/>
        <v>--</v>
      </c>
      <c r="MY85" s="190" t="str">
        <f t="shared" si="142"/>
        <v>--</v>
      </c>
      <c r="MZ85" s="190" t="str">
        <f t="shared" si="142"/>
        <v>--</v>
      </c>
      <c r="NA85" s="190" t="str">
        <f t="shared" si="142"/>
        <v>--</v>
      </c>
      <c r="NB85" s="190" t="str">
        <f t="shared" si="142"/>
        <v>--</v>
      </c>
      <c r="NC85" s="190" t="str">
        <f t="shared" ref="NC85:NJ90" si="143">"--"</f>
        <v>--</v>
      </c>
      <c r="ND85" s="190" t="str">
        <f t="shared" si="143"/>
        <v>--</v>
      </c>
      <c r="NE85" s="190" t="str">
        <f t="shared" si="143"/>
        <v>--</v>
      </c>
      <c r="NF85" s="190" t="str">
        <f t="shared" si="143"/>
        <v>--</v>
      </c>
      <c r="NG85" s="190" t="str">
        <f t="shared" si="143"/>
        <v>--</v>
      </c>
      <c r="NH85" s="190" t="str">
        <f t="shared" si="143"/>
        <v>--</v>
      </c>
      <c r="NI85" s="190" t="str">
        <f t="shared" si="143"/>
        <v>--</v>
      </c>
      <c r="NJ85" s="190" t="str">
        <f t="shared" si="143"/>
        <v>--</v>
      </c>
      <c r="NL85" s="378" t="str">
        <f t="shared" si="92"/>
        <v>--</v>
      </c>
      <c r="NM85" s="381">
        <v>4.2654028436018976</v>
      </c>
      <c r="NN85" s="381">
        <v>3.7433155080213911</v>
      </c>
      <c r="NO85" s="381">
        <v>11.724137931034486</v>
      </c>
      <c r="NP85" s="378" t="str">
        <f t="shared" si="93"/>
        <v>--</v>
      </c>
      <c r="NQ85" s="381">
        <v>0</v>
      </c>
      <c r="NR85" s="378" t="str">
        <f t="shared" si="94"/>
        <v>--</v>
      </c>
      <c r="NS85" s="381">
        <v>6.2500000000000018</v>
      </c>
      <c r="NT85" s="378" t="str">
        <f t="shared" si="95"/>
        <v>--</v>
      </c>
      <c r="NU85" s="381">
        <v>11.602209944751387</v>
      </c>
      <c r="NV85" s="378" t="str">
        <f t="shared" si="96"/>
        <v>--</v>
      </c>
      <c r="NW85" s="381">
        <v>0</v>
      </c>
      <c r="NX85" s="378" t="str">
        <f t="shared" si="97"/>
        <v>--</v>
      </c>
      <c r="NY85" s="381">
        <v>7.6470588235294086</v>
      </c>
      <c r="NZ85" s="378" t="str">
        <f t="shared" si="98"/>
        <v>--</v>
      </c>
      <c r="OA85" s="381">
        <v>17.266187050359719</v>
      </c>
      <c r="OB85" s="378" t="str">
        <f t="shared" si="99"/>
        <v>--</v>
      </c>
      <c r="OC85" s="378" t="str">
        <f t="shared" si="99"/>
        <v>--</v>
      </c>
      <c r="OD85" s="381">
        <v>1.6949152542372885</v>
      </c>
      <c r="OE85" s="381">
        <v>3.9325842696629221</v>
      </c>
      <c r="OF85" s="381">
        <v>7.8313253012048207</v>
      </c>
      <c r="OG85" s="378" t="str">
        <f t="shared" si="100"/>
        <v>--</v>
      </c>
      <c r="OH85" s="378" t="str">
        <f t="shared" si="100"/>
        <v>--</v>
      </c>
      <c r="OI85" s="378" t="str">
        <f t="shared" si="100"/>
        <v>--</v>
      </c>
      <c r="OJ85" s="381">
        <v>1.6853932584269666</v>
      </c>
      <c r="OK85" s="381">
        <v>1.4492753623188408</v>
      </c>
      <c r="OL85" s="381">
        <v>7.9268292682926829</v>
      </c>
      <c r="OM85" s="378" t="str">
        <f t="shared" si="101"/>
        <v>--</v>
      </c>
      <c r="ON85" s="378" t="str">
        <f t="shared" si="101"/>
        <v>--</v>
      </c>
      <c r="OO85" s="378" t="str">
        <f t="shared" si="101"/>
        <v>--</v>
      </c>
      <c r="OP85" s="381">
        <v>1.8957345971564004</v>
      </c>
      <c r="OQ85" s="381">
        <v>3.7433155080213911</v>
      </c>
      <c r="OR85" s="381">
        <v>5.5555555555555589</v>
      </c>
      <c r="OS85" s="378" t="str">
        <f t="shared" si="102"/>
        <v>--</v>
      </c>
      <c r="OT85" s="378" t="str">
        <f t="shared" si="102"/>
        <v>--</v>
      </c>
      <c r="OU85" s="381">
        <v>0.94786729857819896</v>
      </c>
      <c r="OV85" s="381">
        <v>3.763440860215054</v>
      </c>
      <c r="OW85" s="381">
        <v>3.4482758620689662</v>
      </c>
      <c r="OX85" s="378" t="str">
        <f t="shared" si="103"/>
        <v>--</v>
      </c>
      <c r="OY85" s="381">
        <v>5.617977528089888</v>
      </c>
      <c r="OZ85" s="381">
        <v>4.8309178743961345</v>
      </c>
      <c r="PA85" s="381">
        <v>9.7560975609756078</v>
      </c>
      <c r="PB85" s="378" t="str">
        <f t="shared" si="104"/>
        <v>--</v>
      </c>
      <c r="PC85" s="381">
        <v>17.61904761904762</v>
      </c>
      <c r="PD85" s="381">
        <v>29.946524064171133</v>
      </c>
      <c r="PE85" s="381">
        <v>33.793103448275879</v>
      </c>
      <c r="PF85" s="378" t="str">
        <f t="shared" si="105"/>
        <v>--</v>
      </c>
      <c r="PG85" s="381">
        <v>7.177033492822968</v>
      </c>
      <c r="PH85" s="381">
        <v>12.568306010928966</v>
      </c>
      <c r="PI85" s="381">
        <v>26.056338028169023</v>
      </c>
      <c r="PJ85" s="378" t="str">
        <f t="shared" si="106"/>
        <v>--</v>
      </c>
      <c r="PK85" s="381">
        <v>5.687203791469198</v>
      </c>
      <c r="PL85" s="381">
        <v>10.86956521739131</v>
      </c>
      <c r="PM85" s="381">
        <v>20.979020979020987</v>
      </c>
      <c r="PN85" s="378" t="str">
        <f t="shared" si="107"/>
        <v>--</v>
      </c>
      <c r="PO85" s="381">
        <v>2.3923444976076556</v>
      </c>
      <c r="PP85" s="381">
        <v>1.0928961748633883</v>
      </c>
      <c r="PQ85" s="381">
        <v>0.69444444444444464</v>
      </c>
      <c r="PR85" s="378" t="str">
        <f t="shared" si="108"/>
        <v>--</v>
      </c>
      <c r="PS85" s="381">
        <v>2.392344497607656</v>
      </c>
      <c r="PT85" s="381">
        <v>1.6393442622950825</v>
      </c>
      <c r="PU85" s="381">
        <v>3.4722222222222219</v>
      </c>
      <c r="PV85" s="378" t="str">
        <f t="shared" si="109"/>
        <v>--</v>
      </c>
      <c r="PW85" s="381">
        <v>1.4354066985645941</v>
      </c>
      <c r="PX85" s="381">
        <v>0.54644808743169426</v>
      </c>
      <c r="PY85" s="381">
        <v>2.7777777777777786</v>
      </c>
      <c r="PZ85" s="378" t="str">
        <f t="shared" si="110"/>
        <v>--</v>
      </c>
      <c r="QA85" s="381">
        <v>0.95238095238095233</v>
      </c>
      <c r="QB85" s="381">
        <v>0</v>
      </c>
      <c r="QC85" s="381">
        <v>2.0833333333333353</v>
      </c>
      <c r="QD85" s="378" t="str">
        <f t="shared" si="111"/>
        <v>--</v>
      </c>
      <c r="QE85" s="381">
        <v>0</v>
      </c>
      <c r="QF85" s="381">
        <v>0</v>
      </c>
      <c r="QG85" s="381">
        <v>1.3888888888888891</v>
      </c>
      <c r="QH85" s="378" t="str">
        <f t="shared" si="112"/>
        <v>--</v>
      </c>
      <c r="QI85" s="381">
        <v>0.96153846153846145</v>
      </c>
      <c r="QJ85" s="381">
        <v>0</v>
      </c>
      <c r="QK85" s="381">
        <v>2.0833333333333353</v>
      </c>
    </row>
    <row r="86" spans="1:453" ht="21" customHeight="1" x14ac:dyDescent="0.25">
      <c r="A86" s="114">
        <v>82</v>
      </c>
      <c r="B86" s="93" t="s">
        <v>82</v>
      </c>
      <c r="C86" s="189">
        <v>3.9092664092664107</v>
      </c>
      <c r="D86" s="189">
        <v>29.258426966292092</v>
      </c>
      <c r="E86" s="189">
        <v>41.755130927105505</v>
      </c>
      <c r="F86" s="189">
        <v>1.5856777493606116</v>
      </c>
      <c r="G86" s="189">
        <v>18.84892086330936</v>
      </c>
      <c r="H86" s="189">
        <v>32.255520504731848</v>
      </c>
      <c r="I86" s="189">
        <v>1.3940520446096618</v>
      </c>
      <c r="J86" s="189">
        <v>15.585054080629297</v>
      </c>
      <c r="K86" s="189">
        <v>27.798742138364823</v>
      </c>
      <c r="L86" s="189">
        <v>0.6587615283267455</v>
      </c>
      <c r="M86" s="190">
        <v>10.042553191489342</v>
      </c>
      <c r="N86" s="190">
        <v>24.972129319955446</v>
      </c>
      <c r="O86" s="190">
        <v>1.5688032272523547</v>
      </c>
      <c r="P86" s="190">
        <v>8.6044520547945318</v>
      </c>
      <c r="Q86" s="190">
        <v>15.214564369310768</v>
      </c>
      <c r="R86" s="190" t="s">
        <v>286</v>
      </c>
      <c r="S86" s="190" t="s">
        <v>286</v>
      </c>
      <c r="T86" s="190" t="s">
        <v>286</v>
      </c>
      <c r="U86" s="190">
        <v>1.8423746161719567</v>
      </c>
      <c r="V86" s="190">
        <v>19.615384615384592</v>
      </c>
      <c r="W86" s="190">
        <v>32.807570977917962</v>
      </c>
      <c r="X86" s="190">
        <v>1.6248839368616508</v>
      </c>
      <c r="Y86" s="190">
        <v>16.082881105081388</v>
      </c>
      <c r="Z86" s="190">
        <v>28.462998102466834</v>
      </c>
      <c r="AA86" s="190">
        <v>0.92105263157894679</v>
      </c>
      <c r="AB86" s="132">
        <v>11.228813559322036</v>
      </c>
      <c r="AC86" s="132">
        <v>26.721763085399406</v>
      </c>
      <c r="AD86" s="132">
        <v>1.8246550956831349</v>
      </c>
      <c r="AE86" s="132">
        <v>9.8047538200339144</v>
      </c>
      <c r="AF86" s="190">
        <v>17.208413001912064</v>
      </c>
      <c r="AG86" s="189">
        <v>0.96525096525096432</v>
      </c>
      <c r="AH86" s="189">
        <v>6.8314606741573014</v>
      </c>
      <c r="AI86" s="191">
        <v>15.852795470629847</v>
      </c>
      <c r="AJ86" s="191">
        <v>0.51150895140664998</v>
      </c>
      <c r="AK86" s="190">
        <v>4.5563549160671508</v>
      </c>
      <c r="AL86" s="190">
        <v>9.8580441640378833</v>
      </c>
      <c r="AM86" s="190">
        <v>0.18587360594795635</v>
      </c>
      <c r="AN86" s="190">
        <v>3.5889872173058008</v>
      </c>
      <c r="AO86" s="190">
        <v>7.3584905660377338</v>
      </c>
      <c r="AP86" s="190">
        <v>4.3917435221783228E-2</v>
      </c>
      <c r="AQ86" s="190">
        <v>1.6595744680851101</v>
      </c>
      <c r="AR86" s="190">
        <v>6.1872909698996699</v>
      </c>
      <c r="AS86" s="190">
        <v>0.22411474675033655</v>
      </c>
      <c r="AT86" s="190">
        <v>1.2414383561643834</v>
      </c>
      <c r="AU86" s="190">
        <v>2.60078023407022</v>
      </c>
      <c r="AV86" s="190" t="s">
        <v>286</v>
      </c>
      <c r="AW86" s="190" t="s">
        <v>286</v>
      </c>
      <c r="AX86" s="132" t="s">
        <v>286</v>
      </c>
      <c r="AY86" s="132" t="s">
        <v>286</v>
      </c>
      <c r="AZ86" s="132" t="s">
        <v>286</v>
      </c>
      <c r="BA86" s="132" t="s">
        <v>286</v>
      </c>
      <c r="BB86" s="190" t="s">
        <v>286</v>
      </c>
      <c r="BC86" s="132" t="s">
        <v>286</v>
      </c>
      <c r="BD86" s="132" t="s">
        <v>286</v>
      </c>
      <c r="BE86" s="132">
        <v>0.52863436123348129</v>
      </c>
      <c r="BF86" s="132">
        <v>3.7303942348452663</v>
      </c>
      <c r="BG86" s="190">
        <v>11.404958677685954</v>
      </c>
      <c r="BH86" s="132">
        <v>0.85278276481149029</v>
      </c>
      <c r="BI86" s="132">
        <v>5.4537707711972727</v>
      </c>
      <c r="BJ86" s="132">
        <v>10.905612244897963</v>
      </c>
      <c r="BK86" s="132">
        <v>2.7204030226700264</v>
      </c>
      <c r="BL86" s="190">
        <v>25.363338021565873</v>
      </c>
      <c r="BM86" s="132">
        <v>36.50909090909083</v>
      </c>
      <c r="BN86" s="192">
        <v>1.3866666666666698</v>
      </c>
      <c r="BO86" s="192">
        <v>19.450101832993862</v>
      </c>
      <c r="BP86" s="192">
        <v>31.56626506024093</v>
      </c>
      <c r="BQ86" s="190">
        <v>0.85714285714285698</v>
      </c>
      <c r="BR86" s="132">
        <v>17.508933129147504</v>
      </c>
      <c r="BS86" s="132">
        <v>33.376539209332485</v>
      </c>
      <c r="BT86" s="132">
        <v>0.43936731107205579</v>
      </c>
      <c r="BU86" s="190">
        <v>15.401396160558461</v>
      </c>
      <c r="BV86" s="132">
        <v>35.195530726256955</v>
      </c>
      <c r="BW86" s="132">
        <v>1.4798206278026915</v>
      </c>
      <c r="BX86" s="132">
        <v>15.17423908248789</v>
      </c>
      <c r="BY86" s="190">
        <v>33.086751849361136</v>
      </c>
      <c r="BZ86" s="132">
        <v>1.7632241813602016</v>
      </c>
      <c r="CA86" s="132">
        <v>16.268166901078288</v>
      </c>
      <c r="CB86" s="132">
        <v>24.94545454545457</v>
      </c>
      <c r="CC86" s="190">
        <v>0.85333333333333261</v>
      </c>
      <c r="CD86" s="132">
        <v>13.900203665987782</v>
      </c>
      <c r="CE86" s="132">
        <v>21.445783132530131</v>
      </c>
      <c r="CF86" s="132">
        <v>0.42857142857142971</v>
      </c>
      <c r="CG86" s="190">
        <v>11.383358856559457</v>
      </c>
      <c r="CH86" s="132">
        <v>24.238496435515263</v>
      </c>
      <c r="CI86" s="132">
        <v>0.30755711775043876</v>
      </c>
      <c r="CJ86" s="132">
        <v>9.3845482322130067</v>
      </c>
      <c r="CK86" s="132">
        <v>23.378076062639821</v>
      </c>
      <c r="CL86" s="132">
        <v>1.1210762331838566</v>
      </c>
      <c r="CM86" s="132">
        <v>10.344827586206888</v>
      </c>
      <c r="CN86" s="132">
        <v>21.534320323014807</v>
      </c>
      <c r="CO86" s="132">
        <v>5.0830397584297886</v>
      </c>
      <c r="CP86" s="190">
        <v>5.8851004203643171</v>
      </c>
      <c r="CQ86" s="132">
        <v>3.6929761042722689</v>
      </c>
      <c r="CR86" s="132">
        <v>2.4416135881104091</v>
      </c>
      <c r="CS86" s="192">
        <v>5.3083923154701633</v>
      </c>
      <c r="CT86" s="192">
        <v>2.9742765273311864</v>
      </c>
      <c r="CU86" s="190">
        <v>2.4228028503563008</v>
      </c>
      <c r="CV86" s="132">
        <v>5.7360406091370546</v>
      </c>
      <c r="CW86" s="132">
        <v>3.6655948553054687</v>
      </c>
      <c r="CX86" s="192">
        <v>2.5904421616793236</v>
      </c>
      <c r="CY86" s="192">
        <v>3.7120869171570927</v>
      </c>
      <c r="CZ86" s="190">
        <v>2.2349570200573083</v>
      </c>
      <c r="DA86" s="132">
        <v>3.4770514603616176</v>
      </c>
      <c r="DB86" s="132">
        <v>3.4309240622140886</v>
      </c>
      <c r="DC86" s="192">
        <v>1.505817932922656</v>
      </c>
      <c r="DD86" s="192" t="s">
        <v>286</v>
      </c>
      <c r="DE86" s="190">
        <v>8.0675422138836819</v>
      </c>
      <c r="DF86" s="132">
        <v>11.345454545454558</v>
      </c>
      <c r="DG86" s="132" t="s">
        <v>286</v>
      </c>
      <c r="DH86" s="192">
        <v>5.5780933062880349</v>
      </c>
      <c r="DI86" s="192">
        <v>8.2059533386966965</v>
      </c>
      <c r="DJ86" s="190" t="s">
        <v>286</v>
      </c>
      <c r="DK86" s="132">
        <v>4.3169121381411832</v>
      </c>
      <c r="DL86" s="132">
        <v>5.5341055341055325</v>
      </c>
      <c r="DM86" s="132" t="s">
        <v>286</v>
      </c>
      <c r="DN86" s="132">
        <v>4.1685545990031621</v>
      </c>
      <c r="DO86" s="190">
        <v>6.1458931648477932</v>
      </c>
      <c r="DP86" s="132" t="s">
        <v>286</v>
      </c>
      <c r="DQ86" s="132">
        <v>2.8872593950504135</v>
      </c>
      <c r="DR86" s="132">
        <v>3.9753255654557891</v>
      </c>
      <c r="DS86" s="132" t="s">
        <v>286</v>
      </c>
      <c r="DT86" s="190" t="s">
        <v>286</v>
      </c>
      <c r="DU86" s="194" t="s">
        <v>286</v>
      </c>
      <c r="DV86" s="194" t="s">
        <v>286</v>
      </c>
      <c r="DW86" s="192">
        <v>5.3698074974670638</v>
      </c>
      <c r="DX86" s="194">
        <v>8.2059533386967072</v>
      </c>
      <c r="DY86" s="190" t="s">
        <v>286</v>
      </c>
      <c r="DZ86" s="190">
        <v>3.144016227180527</v>
      </c>
      <c r="EA86" s="190">
        <v>3.9897039897039925</v>
      </c>
      <c r="EB86" s="190" t="s">
        <v>286</v>
      </c>
      <c r="EC86" s="190">
        <v>2.4886877828054339</v>
      </c>
      <c r="ED86" s="190">
        <v>5.0458715596330261</v>
      </c>
      <c r="EE86" s="190" t="s">
        <v>286</v>
      </c>
      <c r="EF86" s="190">
        <v>2.6544622425629285</v>
      </c>
      <c r="EG86" s="190">
        <v>3.8514442916093641</v>
      </c>
      <c r="EH86" s="190" t="s">
        <v>286</v>
      </c>
      <c r="EI86" s="190">
        <v>6.2969924812030138</v>
      </c>
      <c r="EJ86" s="190">
        <v>6.6860465116279046</v>
      </c>
      <c r="EK86" s="190" t="s">
        <v>286</v>
      </c>
      <c r="EL86" s="132">
        <v>4.5615813482007068</v>
      </c>
      <c r="EM86" s="132">
        <v>4.4247787610619493</v>
      </c>
      <c r="EN86" s="132" t="s">
        <v>286</v>
      </c>
      <c r="EO86" s="132">
        <v>4.2153377348908183</v>
      </c>
      <c r="EP86" s="190">
        <v>7.0231958762886606</v>
      </c>
      <c r="EQ86" s="132" t="s">
        <v>286</v>
      </c>
      <c r="ER86" s="132">
        <v>2.7651858567543082</v>
      </c>
      <c r="ES86" s="132">
        <v>6.2140391254315386</v>
      </c>
      <c r="ET86" s="132" t="s">
        <v>286</v>
      </c>
      <c r="EU86" s="190">
        <v>1.6956920256645258</v>
      </c>
      <c r="EV86" s="132">
        <v>1.9958706125258114</v>
      </c>
      <c r="EW86" s="132" t="s">
        <v>286</v>
      </c>
      <c r="EX86" s="132">
        <v>4.1548630783758211</v>
      </c>
      <c r="EY86" s="132">
        <v>3.8629737609329409</v>
      </c>
      <c r="EZ86" s="190" t="s">
        <v>286</v>
      </c>
      <c r="FA86" s="132">
        <v>3.0995934959349567</v>
      </c>
      <c r="FB86" s="132">
        <v>4.0225261464199473</v>
      </c>
      <c r="FC86" s="132" t="s">
        <v>286</v>
      </c>
      <c r="FD86" s="132">
        <v>2.7494908350305503</v>
      </c>
      <c r="FE86" s="190">
        <v>2.9032258064516148</v>
      </c>
      <c r="FF86" s="132" t="s">
        <v>286</v>
      </c>
      <c r="FG86" s="132">
        <v>1.359927470534904</v>
      </c>
      <c r="FH86" s="132">
        <v>1.2665515256188828</v>
      </c>
      <c r="FI86" s="132" t="s">
        <v>286</v>
      </c>
      <c r="FJ86" s="190">
        <v>1.2379642365887225</v>
      </c>
      <c r="FK86" s="132">
        <v>0.55058499655884419</v>
      </c>
      <c r="FL86" s="132" t="s">
        <v>286</v>
      </c>
      <c r="FM86" s="132" t="s">
        <v>286</v>
      </c>
      <c r="FN86" s="132" t="s">
        <v>286</v>
      </c>
      <c r="FO86" s="190" t="s">
        <v>286</v>
      </c>
      <c r="FP86" s="132">
        <v>5.5724417426545116</v>
      </c>
      <c r="FQ86" s="132">
        <v>5.2334943639291449</v>
      </c>
      <c r="FR86" s="132" t="s">
        <v>286</v>
      </c>
      <c r="FS86" s="132">
        <v>4.5708481462671422</v>
      </c>
      <c r="FT86" s="190">
        <v>5.7382333978078552</v>
      </c>
      <c r="FU86" s="132" t="s">
        <v>286</v>
      </c>
      <c r="FV86" s="132">
        <v>1.7225747960108819</v>
      </c>
      <c r="FW86" s="132">
        <v>2.0138089758342925</v>
      </c>
      <c r="FX86" s="132" t="s">
        <v>286</v>
      </c>
      <c r="FY86" s="190">
        <v>1.3761467889908279</v>
      </c>
      <c r="FZ86" s="132">
        <v>0.55096418732782448</v>
      </c>
      <c r="GA86" s="132" t="s">
        <v>286</v>
      </c>
      <c r="GB86" s="132" t="s">
        <v>286</v>
      </c>
      <c r="GC86" s="132" t="s">
        <v>286</v>
      </c>
      <c r="GD86" s="190" t="s">
        <v>286</v>
      </c>
      <c r="GE86" s="132" t="s">
        <v>286</v>
      </c>
      <c r="GF86" s="132" t="s">
        <v>286</v>
      </c>
      <c r="GG86" s="132" t="s">
        <v>286</v>
      </c>
      <c r="GH86" s="132" t="s">
        <v>286</v>
      </c>
      <c r="GI86" s="190" t="s">
        <v>286</v>
      </c>
      <c r="GJ86" s="132" t="s">
        <v>286</v>
      </c>
      <c r="GK86" s="132">
        <v>3.6281179138321997</v>
      </c>
      <c r="GL86" s="132">
        <v>3.4542314335060476</v>
      </c>
      <c r="GM86" s="197" t="s">
        <v>286</v>
      </c>
      <c r="GN86" s="190">
        <v>2.3897058823529496</v>
      </c>
      <c r="GO86" s="132">
        <v>1.7894012388162421</v>
      </c>
      <c r="GP86" s="132" t="s">
        <v>286</v>
      </c>
      <c r="GQ86" s="132" t="s">
        <v>286</v>
      </c>
      <c r="GR86" s="132" t="s">
        <v>286</v>
      </c>
      <c r="GS86" s="190" t="s">
        <v>286</v>
      </c>
      <c r="GT86" s="132" t="s">
        <v>286</v>
      </c>
      <c r="GU86" s="132" t="s">
        <v>286</v>
      </c>
      <c r="GV86" s="132" t="s">
        <v>286</v>
      </c>
      <c r="GW86" s="132" t="s">
        <v>286</v>
      </c>
      <c r="GX86" s="190" t="s">
        <v>286</v>
      </c>
      <c r="GY86" s="190" t="s">
        <v>286</v>
      </c>
      <c r="GZ86" s="190">
        <v>4.3123014071720407</v>
      </c>
      <c r="HA86" s="190">
        <v>7.6436781609195359</v>
      </c>
      <c r="HB86" s="190" t="s">
        <v>286</v>
      </c>
      <c r="HC86" s="190">
        <v>3.770114942528731</v>
      </c>
      <c r="HD86" s="190">
        <v>5.5823569951757337</v>
      </c>
      <c r="HE86" s="190" t="s">
        <v>286</v>
      </c>
      <c r="HF86" s="190" t="s">
        <v>286</v>
      </c>
      <c r="HG86" s="190" t="s">
        <v>286</v>
      </c>
      <c r="HH86" s="190" t="s">
        <v>286</v>
      </c>
      <c r="HI86" s="190" t="s">
        <v>286</v>
      </c>
      <c r="HJ86" s="190" t="s">
        <v>286</v>
      </c>
      <c r="HK86" s="190" t="s">
        <v>286</v>
      </c>
      <c r="HL86" s="132" t="s">
        <v>286</v>
      </c>
      <c r="HM86" s="132" t="s">
        <v>286</v>
      </c>
      <c r="HN86" s="132" t="s">
        <v>286</v>
      </c>
      <c r="HO86" s="132">
        <v>4.6321525885558588</v>
      </c>
      <c r="HP86" s="190">
        <v>9.211283822682784</v>
      </c>
      <c r="HQ86" s="132" t="s">
        <v>286</v>
      </c>
      <c r="HR86" s="132">
        <v>3.6764705882352997</v>
      </c>
      <c r="HS86" s="132">
        <v>6.2629043358568488</v>
      </c>
      <c r="HT86" s="196" t="s">
        <v>286</v>
      </c>
      <c r="HU86" s="190">
        <v>4.2492917847025486</v>
      </c>
      <c r="HV86" s="192">
        <v>3.7845705967976691</v>
      </c>
      <c r="HW86" s="192" t="s">
        <v>286</v>
      </c>
      <c r="HX86" s="192">
        <v>4.2217700915564569</v>
      </c>
      <c r="HY86" s="192">
        <v>3.7007240547063569</v>
      </c>
      <c r="HZ86" s="192" t="s">
        <v>286</v>
      </c>
      <c r="IA86" s="192">
        <v>4.5200609446419486</v>
      </c>
      <c r="IB86" s="192">
        <v>5.9316569954867813</v>
      </c>
      <c r="IC86" s="192" t="s">
        <v>286</v>
      </c>
      <c r="ID86" s="192">
        <v>1.901312811226803</v>
      </c>
      <c r="IE86" s="192">
        <v>3.8505747126436796</v>
      </c>
      <c r="IF86" s="192" t="s">
        <v>286</v>
      </c>
      <c r="IG86" s="192">
        <v>1.8323408153916612</v>
      </c>
      <c r="IH86" s="192">
        <v>2.747252747252745</v>
      </c>
      <c r="II86" s="192">
        <v>1.9696969696969659</v>
      </c>
      <c r="IJ86" s="192">
        <v>9.4945677846008802</v>
      </c>
      <c r="IK86" s="192">
        <v>7.5967859751643552</v>
      </c>
      <c r="IL86" s="192">
        <v>0.95440084835630878</v>
      </c>
      <c r="IM86" s="192">
        <v>8.5322498730320273</v>
      </c>
      <c r="IN86" s="192">
        <v>9.2518101367658971</v>
      </c>
      <c r="IO86" s="192">
        <v>0.90047393364929007</v>
      </c>
      <c r="IP86" s="192">
        <v>8.877551020408152</v>
      </c>
      <c r="IQ86" s="192">
        <v>14.571244358478404</v>
      </c>
      <c r="IR86" s="192">
        <v>0.35906642728904947</v>
      </c>
      <c r="IS86" s="192" t="s">
        <v>286</v>
      </c>
      <c r="IT86" s="192" t="s">
        <v>286</v>
      </c>
      <c r="IU86" s="192">
        <v>1.1600928074245951</v>
      </c>
      <c r="IV86" s="192" t="s">
        <v>286</v>
      </c>
      <c r="IW86" s="192" t="s">
        <v>286</v>
      </c>
      <c r="IX86" s="192" t="str">
        <f t="shared" si="140"/>
        <v>--</v>
      </c>
      <c r="IY86" s="192" t="str">
        <f t="shared" si="140"/>
        <v>--</v>
      </c>
      <c r="IZ86" s="192" t="str">
        <f t="shared" si="140"/>
        <v>--</v>
      </c>
      <c r="JA86" s="192" t="str">
        <f t="shared" si="140"/>
        <v>--</v>
      </c>
      <c r="JB86" s="192" t="str">
        <f t="shared" si="140"/>
        <v>--</v>
      </c>
      <c r="JC86" s="243">
        <v>3.8922155688622802</v>
      </c>
      <c r="JD86" s="243">
        <v>8.7174806024646205</v>
      </c>
      <c r="JE86" s="243">
        <v>14.364896073902999</v>
      </c>
      <c r="JF86" s="243">
        <v>2.5806451612903301</v>
      </c>
      <c r="JG86" s="243">
        <v>4.40565253532833</v>
      </c>
      <c r="JH86" s="243">
        <v>7.9619429143715301</v>
      </c>
      <c r="JI86" s="243">
        <v>2.01543739279589</v>
      </c>
      <c r="JJ86" s="243">
        <v>3.9635535307517098</v>
      </c>
      <c r="JK86" s="243">
        <v>8.4910013844024093</v>
      </c>
      <c r="JL86" s="247">
        <v>0.73086844368013804</v>
      </c>
      <c r="JM86" s="243">
        <v>1.42081069786878</v>
      </c>
      <c r="JN86" s="243">
        <v>4.7331319234642404</v>
      </c>
      <c r="JO86" s="219">
        <v>6.6492829204693598</v>
      </c>
      <c r="JP86" s="219">
        <v>18.398169336384399</v>
      </c>
      <c r="JQ86" s="219">
        <v>30.080150872230099</v>
      </c>
      <c r="JR86" s="219">
        <v>4.9978457561395997</v>
      </c>
      <c r="JS86" s="219">
        <v>11.375993308239201</v>
      </c>
      <c r="JT86" s="219">
        <v>26.8860759493671</v>
      </c>
      <c r="JU86" s="219">
        <v>4.98482878196792</v>
      </c>
      <c r="JV86" s="219">
        <v>13.3912248628885</v>
      </c>
      <c r="JW86" s="219">
        <v>18.729411764705901</v>
      </c>
      <c r="JX86" s="219">
        <v>4.1290322580645098</v>
      </c>
      <c r="JY86" s="219">
        <v>8.1837160751565996</v>
      </c>
      <c r="JZ86" s="219">
        <v>18.958543983822</v>
      </c>
      <c r="KA86" s="219">
        <v>1.0503282275711201</v>
      </c>
      <c r="KB86" s="219">
        <v>1.2944983818770199</v>
      </c>
      <c r="KC86" s="223">
        <v>0.85592011412268099</v>
      </c>
      <c r="KD86" s="219">
        <v>1.99393151278717</v>
      </c>
      <c r="KE86" s="219">
        <v>1.72631578947368</v>
      </c>
      <c r="KF86" s="219">
        <v>1.1173184357541901</v>
      </c>
      <c r="KG86" s="219">
        <v>1.0950503723171301</v>
      </c>
      <c r="KH86" s="219">
        <v>2.2191400832177601</v>
      </c>
      <c r="KI86" s="219">
        <v>3.0432715168806399</v>
      </c>
      <c r="KJ86" s="219">
        <v>1.0845986984815601</v>
      </c>
      <c r="KK86" s="219">
        <v>1.9789473684210499</v>
      </c>
      <c r="KL86" s="219">
        <v>5.0330452465683804</v>
      </c>
      <c r="KM86" s="223">
        <v>0.43802014892685098</v>
      </c>
      <c r="KN86" s="219">
        <v>1.4331946370781301</v>
      </c>
      <c r="KO86" s="219">
        <v>2.1408182683158898</v>
      </c>
      <c r="KP86" s="223">
        <v>0.91106290672451096</v>
      </c>
      <c r="KQ86" s="219">
        <v>1.22156697556866</v>
      </c>
      <c r="KR86" s="219">
        <v>1.8274111675127001</v>
      </c>
      <c r="KS86" s="223">
        <v>0.65674255691768801</v>
      </c>
      <c r="KT86" s="219">
        <v>1.3869625520111</v>
      </c>
      <c r="KU86" s="219">
        <v>1.19047619047619</v>
      </c>
      <c r="KV86" s="223">
        <v>0.78091106290672496</v>
      </c>
      <c r="KW86" s="223">
        <v>0.88495575221238898</v>
      </c>
      <c r="KX86" s="219">
        <v>1.7302798982188301</v>
      </c>
      <c r="KY86" s="223">
        <v>0.394045534150613</v>
      </c>
      <c r="KZ86" s="223">
        <v>0.83140877598152496</v>
      </c>
      <c r="LA86" s="223">
        <v>0.61904761904761796</v>
      </c>
      <c r="LB86" s="223">
        <v>0.477637863656101</v>
      </c>
      <c r="LC86" s="223">
        <v>0.80338266384778201</v>
      </c>
      <c r="LD86" s="223">
        <v>0.86382113821138096</v>
      </c>
      <c r="LE86" s="223">
        <v>0.61295971978984198</v>
      </c>
      <c r="LF86" s="219">
        <v>1.20259019426457</v>
      </c>
      <c r="LG86" s="223">
        <v>0.47755491881566497</v>
      </c>
      <c r="LH86" s="223">
        <v>0.56448111159357295</v>
      </c>
      <c r="LI86" s="223">
        <v>0.80372250423012004</v>
      </c>
      <c r="LJ86" s="223">
        <v>0.76413652572592805</v>
      </c>
      <c r="LK86" s="223">
        <v>0.39439088518843202</v>
      </c>
      <c r="LL86" s="219">
        <v>1.15580212667591</v>
      </c>
      <c r="LM86" s="219">
        <v>1.0989010989011001</v>
      </c>
      <c r="LN86" s="223">
        <v>0.56570931244560596</v>
      </c>
      <c r="LO86" s="223">
        <v>0.97540288379982898</v>
      </c>
      <c r="LP86" s="219">
        <v>1.8376722817764199</v>
      </c>
      <c r="LQ86" s="219">
        <v>1.0083296799649299</v>
      </c>
      <c r="LR86" s="219">
        <v>2.9126213592233001</v>
      </c>
      <c r="LS86" s="219">
        <v>4.67334287076776</v>
      </c>
      <c r="LT86" s="219">
        <v>1.47954743255004</v>
      </c>
      <c r="LU86" s="219">
        <v>2.58913412563667</v>
      </c>
      <c r="LV86" s="219">
        <v>7.2522982635342101</v>
      </c>
      <c r="LW86" s="223">
        <v>0.876424189307625</v>
      </c>
      <c r="LX86" s="219">
        <v>2.8188539741219998</v>
      </c>
      <c r="LY86" s="219">
        <v>4.0019056693663702</v>
      </c>
      <c r="LZ86" s="219">
        <v>2.1341463414634201</v>
      </c>
      <c r="MA86" s="219">
        <v>3.3574160645983899</v>
      </c>
      <c r="MB86" s="219">
        <v>6.5816326530612201</v>
      </c>
      <c r="MC86" s="223">
        <v>0.39439088518843102</v>
      </c>
      <c r="MD86" s="219">
        <v>1.3876040703052701</v>
      </c>
      <c r="ME86" s="219">
        <v>2.0057306590257902</v>
      </c>
      <c r="MF86" s="223">
        <v>0.69656073138876795</v>
      </c>
      <c r="MG86" s="219">
        <v>2.4617996604414198</v>
      </c>
      <c r="MH86" s="219">
        <v>3.9305768249106698</v>
      </c>
      <c r="MI86" s="190" t="str">
        <f t="shared" si="141"/>
        <v>--</v>
      </c>
      <c r="MJ86" s="190" t="str">
        <f t="shared" si="141"/>
        <v>--</v>
      </c>
      <c r="MK86" s="190" t="str">
        <f t="shared" si="141"/>
        <v>--</v>
      </c>
      <c r="ML86" s="190" t="str">
        <f t="shared" si="141"/>
        <v>--</v>
      </c>
      <c r="MM86" s="190" t="str">
        <f t="shared" si="141"/>
        <v>--</v>
      </c>
      <c r="MN86" s="190" t="str">
        <f t="shared" si="141"/>
        <v>--</v>
      </c>
      <c r="MO86" s="190" t="str">
        <f t="shared" si="141"/>
        <v>--</v>
      </c>
      <c r="MP86" s="190" t="str">
        <f t="shared" si="141"/>
        <v>--</v>
      </c>
      <c r="MQ86" s="190" t="str">
        <f t="shared" si="141"/>
        <v>--</v>
      </c>
      <c r="MR86" s="190" t="str">
        <f t="shared" si="141"/>
        <v>--</v>
      </c>
      <c r="MS86" s="190" t="str">
        <f t="shared" si="142"/>
        <v>--</v>
      </c>
      <c r="MT86" s="190" t="str">
        <f t="shared" si="142"/>
        <v>--</v>
      </c>
      <c r="MU86" s="190" t="str">
        <f t="shared" si="142"/>
        <v>--</v>
      </c>
      <c r="MV86" s="190" t="str">
        <f t="shared" si="142"/>
        <v>--</v>
      </c>
      <c r="MW86" s="190" t="str">
        <f t="shared" si="142"/>
        <v>--</v>
      </c>
      <c r="MX86" s="190" t="str">
        <f t="shared" si="142"/>
        <v>--</v>
      </c>
      <c r="MY86" s="190" t="str">
        <f t="shared" si="142"/>
        <v>--</v>
      </c>
      <c r="MZ86" s="190" t="str">
        <f t="shared" si="142"/>
        <v>--</v>
      </c>
      <c r="NA86" s="190" t="str">
        <f t="shared" si="142"/>
        <v>--</v>
      </c>
      <c r="NB86" s="190" t="str">
        <f t="shared" si="142"/>
        <v>--</v>
      </c>
      <c r="NC86" s="190" t="str">
        <f t="shared" si="143"/>
        <v>--</v>
      </c>
      <c r="ND86" s="190" t="str">
        <f t="shared" si="143"/>
        <v>--</v>
      </c>
      <c r="NE86" s="190" t="str">
        <f t="shared" si="143"/>
        <v>--</v>
      </c>
      <c r="NF86" s="190" t="str">
        <f t="shared" si="143"/>
        <v>--</v>
      </c>
      <c r="NG86" s="190" t="str">
        <f t="shared" si="143"/>
        <v>--</v>
      </c>
      <c r="NH86" s="190" t="str">
        <f t="shared" si="143"/>
        <v>--</v>
      </c>
      <c r="NI86" s="190" t="str">
        <f t="shared" si="143"/>
        <v>--</v>
      </c>
      <c r="NJ86" s="190" t="str">
        <f t="shared" si="143"/>
        <v>--</v>
      </c>
      <c r="NL86" s="378" t="str">
        <f t="shared" si="92"/>
        <v>--</v>
      </c>
      <c r="NM86" s="381">
        <v>1.6161616161616168</v>
      </c>
      <c r="NN86" s="381">
        <v>2.4514338575393166</v>
      </c>
      <c r="NO86" s="381">
        <v>4.3016463090812476</v>
      </c>
      <c r="NP86" s="378" t="str">
        <f t="shared" si="93"/>
        <v>--</v>
      </c>
      <c r="NQ86" s="381">
        <v>0.35320088300220737</v>
      </c>
      <c r="NR86" s="378" t="str">
        <f t="shared" si="94"/>
        <v>--</v>
      </c>
      <c r="NS86" s="381">
        <v>5.4730589732711064</v>
      </c>
      <c r="NT86" s="378" t="str">
        <f t="shared" si="95"/>
        <v>--</v>
      </c>
      <c r="NU86" s="381">
        <v>20.939226519337002</v>
      </c>
      <c r="NV86" s="378" t="str">
        <f t="shared" si="96"/>
        <v>--</v>
      </c>
      <c r="NW86" s="381">
        <v>1.074787281683834</v>
      </c>
      <c r="NX86" s="378" t="str">
        <f t="shared" si="97"/>
        <v>--</v>
      </c>
      <c r="NY86" s="381">
        <v>6.2154108131119754</v>
      </c>
      <c r="NZ86" s="378" t="str">
        <f t="shared" si="98"/>
        <v>--</v>
      </c>
      <c r="OA86" s="381">
        <v>17.507987220447276</v>
      </c>
      <c r="OB86" s="378" t="str">
        <f t="shared" si="99"/>
        <v>--</v>
      </c>
      <c r="OC86" s="378" t="str">
        <f t="shared" si="99"/>
        <v>--</v>
      </c>
      <c r="OD86" s="381">
        <v>2.6969178082191765</v>
      </c>
      <c r="OE86" s="381">
        <v>5.3807569539443527</v>
      </c>
      <c r="OF86" s="381">
        <v>12.129629629629626</v>
      </c>
      <c r="OG86" s="378" t="str">
        <f t="shared" ref="OG86:OI101" si="144">"--"</f>
        <v>--</v>
      </c>
      <c r="OH86" s="378" t="str">
        <f t="shared" si="144"/>
        <v>--</v>
      </c>
      <c r="OI86" s="378" t="str">
        <f t="shared" si="144"/>
        <v>--</v>
      </c>
      <c r="OJ86" s="381">
        <v>1.2467755803955314</v>
      </c>
      <c r="OK86" s="381">
        <v>2.9937629937629904</v>
      </c>
      <c r="OL86" s="381">
        <v>6.4564564564564524</v>
      </c>
      <c r="OM86" s="378" t="str">
        <f t="shared" ref="OM86:OO101" si="145">"--"</f>
        <v>--</v>
      </c>
      <c r="ON86" s="378" t="str">
        <f t="shared" si="145"/>
        <v>--</v>
      </c>
      <c r="OO86" s="378" t="str">
        <f t="shared" si="145"/>
        <v>--</v>
      </c>
      <c r="OP86" s="381">
        <v>1.0909090909090891</v>
      </c>
      <c r="OQ86" s="381">
        <v>1.8972697825080957</v>
      </c>
      <c r="OR86" s="381">
        <v>3.4574468085106385</v>
      </c>
      <c r="OS86" s="378" t="str">
        <f t="shared" ref="OS86:OT101" si="146">"--"</f>
        <v>--</v>
      </c>
      <c r="OT86" s="378" t="str">
        <f t="shared" si="146"/>
        <v>--</v>
      </c>
      <c r="OU86" s="381">
        <v>0.80906148867313954</v>
      </c>
      <c r="OV86" s="381">
        <v>1.3947001394700118</v>
      </c>
      <c r="OW86" s="381">
        <v>2.7243589743589807</v>
      </c>
      <c r="OX86" s="378" t="str">
        <f t="shared" si="103"/>
        <v>--</v>
      </c>
      <c r="OY86" s="381">
        <v>6.6695352839931301</v>
      </c>
      <c r="OZ86" s="381">
        <v>12.271214642262894</v>
      </c>
      <c r="PA86" s="381">
        <v>23.620862587763266</v>
      </c>
      <c r="PB86" s="378" t="str">
        <f t="shared" si="104"/>
        <v>--</v>
      </c>
      <c r="PC86" s="381">
        <v>13.061059441973295</v>
      </c>
      <c r="PD86" s="381">
        <v>18.593894542090663</v>
      </c>
      <c r="PE86" s="381">
        <v>32.94491525423723</v>
      </c>
      <c r="PF86" s="378" t="str">
        <f t="shared" si="105"/>
        <v>--</v>
      </c>
      <c r="PG86" s="381">
        <v>4.7953699875981632</v>
      </c>
      <c r="PH86" s="381">
        <v>12.134088762983941</v>
      </c>
      <c r="PI86" s="381">
        <v>25.148729042725783</v>
      </c>
      <c r="PJ86" s="378" t="str">
        <f t="shared" si="106"/>
        <v>--</v>
      </c>
      <c r="PK86" s="381">
        <v>3.490259740259738</v>
      </c>
      <c r="PL86" s="381">
        <v>9.1500232234092103</v>
      </c>
      <c r="PM86" s="381">
        <v>19.442956614890193</v>
      </c>
      <c r="PN86" s="378" t="str">
        <f t="shared" si="107"/>
        <v>--</v>
      </c>
      <c r="PO86" s="381">
        <v>2.2085889570552122</v>
      </c>
      <c r="PP86" s="381">
        <v>2.0589611605053779</v>
      </c>
      <c r="PQ86" s="381">
        <v>1.2392241379310345</v>
      </c>
      <c r="PR86" s="378" t="str">
        <f t="shared" si="108"/>
        <v>--</v>
      </c>
      <c r="PS86" s="381">
        <v>1.1470708725931993</v>
      </c>
      <c r="PT86" s="381">
        <v>1.8726591760299649</v>
      </c>
      <c r="PU86" s="381">
        <v>4.3595263724434945</v>
      </c>
      <c r="PV86" s="378" t="str">
        <f t="shared" si="109"/>
        <v>--</v>
      </c>
      <c r="PW86" s="381">
        <v>1.1456628477905082</v>
      </c>
      <c r="PX86" s="381">
        <v>1.4058106841611944</v>
      </c>
      <c r="PY86" s="381">
        <v>0.96982758620689746</v>
      </c>
      <c r="PZ86" s="378" t="str">
        <f t="shared" si="110"/>
        <v>--</v>
      </c>
      <c r="QA86" s="381">
        <v>0.85995085995086007</v>
      </c>
      <c r="QB86" s="381">
        <v>0.98314606741572941</v>
      </c>
      <c r="QC86" s="381">
        <v>1.4031300593631961</v>
      </c>
      <c r="QD86" s="378" t="str">
        <f t="shared" si="111"/>
        <v>--</v>
      </c>
      <c r="QE86" s="381">
        <v>0.53322395406070522</v>
      </c>
      <c r="QF86" s="381">
        <v>0.61118946873530722</v>
      </c>
      <c r="QG86" s="381">
        <v>0.75921908893709378</v>
      </c>
      <c r="QH86" s="378" t="str">
        <f t="shared" si="112"/>
        <v>--</v>
      </c>
      <c r="QI86" s="381">
        <v>0.53300533005330053</v>
      </c>
      <c r="QJ86" s="381">
        <v>0.65635255508672963</v>
      </c>
      <c r="QK86" s="381">
        <v>0.59267241379310398</v>
      </c>
    </row>
    <row r="87" spans="1:453" x14ac:dyDescent="0.25">
      <c r="A87" s="114">
        <v>83</v>
      </c>
      <c r="B87" s="93" t="s">
        <v>83</v>
      </c>
      <c r="C87" s="189">
        <v>10.559006211180128</v>
      </c>
      <c r="D87" s="189">
        <v>30.188679245283009</v>
      </c>
      <c r="E87" s="189">
        <v>47.586206896551751</v>
      </c>
      <c r="F87" s="189">
        <v>7.0312500000000044</v>
      </c>
      <c r="G87" s="189">
        <v>26.174496644295314</v>
      </c>
      <c r="H87" s="189">
        <v>42.201834862385319</v>
      </c>
      <c r="I87" s="189">
        <v>0.75187969924812015</v>
      </c>
      <c r="J87" s="189">
        <v>16.107382550335579</v>
      </c>
      <c r="K87" s="189">
        <v>35.9375</v>
      </c>
      <c r="L87" s="189">
        <v>3.759398496240602</v>
      </c>
      <c r="M87" s="190">
        <v>11.538461538461547</v>
      </c>
      <c r="N87" s="190">
        <v>23.000000000000004</v>
      </c>
      <c r="O87" s="190">
        <v>2.4999999999999991</v>
      </c>
      <c r="P87" s="190">
        <v>6.0606060606060623</v>
      </c>
      <c r="Q87" s="190">
        <v>24.509803921568629</v>
      </c>
      <c r="R87" s="190" t="s">
        <v>286</v>
      </c>
      <c r="S87" s="190" t="s">
        <v>286</v>
      </c>
      <c r="T87" s="190" t="s">
        <v>286</v>
      </c>
      <c r="U87" s="190">
        <v>7.0312500000000044</v>
      </c>
      <c r="V87" s="190">
        <v>26.351351351351354</v>
      </c>
      <c r="W87" s="190">
        <v>39.449541284403665</v>
      </c>
      <c r="X87" s="190">
        <v>3.0075187969924806</v>
      </c>
      <c r="Y87" s="190">
        <v>15.436241610738261</v>
      </c>
      <c r="Z87" s="190">
        <v>36.22047244094491</v>
      </c>
      <c r="AA87" s="190">
        <v>4.511278195488722</v>
      </c>
      <c r="AB87" s="132">
        <v>12.121212121212123</v>
      </c>
      <c r="AC87" s="132">
        <v>24.000000000000011</v>
      </c>
      <c r="AD87" s="132">
        <v>3.3333333333333348</v>
      </c>
      <c r="AE87" s="132">
        <v>6.8181818181818228</v>
      </c>
      <c r="AF87" s="190">
        <v>25.242718446601955</v>
      </c>
      <c r="AG87" s="189">
        <v>1.8633540372670814</v>
      </c>
      <c r="AH87" s="189">
        <v>10.062893081761011</v>
      </c>
      <c r="AI87" s="191">
        <v>21.379310344827587</v>
      </c>
      <c r="AJ87" s="191">
        <v>0.78125000000000011</v>
      </c>
      <c r="AK87" s="190">
        <v>7.3825503355704738</v>
      </c>
      <c r="AL87" s="190">
        <v>21.100917431192659</v>
      </c>
      <c r="AM87" s="190">
        <v>0</v>
      </c>
      <c r="AN87" s="190">
        <v>5.3691275167785255</v>
      </c>
      <c r="AO87" s="190">
        <v>10.156250000000005</v>
      </c>
      <c r="AP87" s="190">
        <v>0</v>
      </c>
      <c r="AQ87" s="190">
        <v>1.5384615384615385</v>
      </c>
      <c r="AR87" s="190">
        <v>6.9999999999999956</v>
      </c>
      <c r="AS87" s="190">
        <v>0</v>
      </c>
      <c r="AT87" s="190">
        <v>1.5151515151515149</v>
      </c>
      <c r="AU87" s="190">
        <v>6.8627450980392162</v>
      </c>
      <c r="AV87" s="190" t="s">
        <v>286</v>
      </c>
      <c r="AW87" s="190" t="s">
        <v>286</v>
      </c>
      <c r="AX87" s="132" t="s">
        <v>286</v>
      </c>
      <c r="AY87" s="132" t="s">
        <v>286</v>
      </c>
      <c r="AZ87" s="132" t="s">
        <v>286</v>
      </c>
      <c r="BA87" s="132" t="s">
        <v>286</v>
      </c>
      <c r="BB87" s="190" t="s">
        <v>286</v>
      </c>
      <c r="BC87" s="132" t="s">
        <v>286</v>
      </c>
      <c r="BD87" s="132" t="s">
        <v>286</v>
      </c>
      <c r="BE87" s="132">
        <v>3.7878787878787876</v>
      </c>
      <c r="BF87" s="132">
        <v>3.0303030303030303</v>
      </c>
      <c r="BG87" s="190">
        <v>15.151515151515149</v>
      </c>
      <c r="BH87" s="132">
        <v>1.6806722689075628</v>
      </c>
      <c r="BI87" s="132">
        <v>2.2556390977443623</v>
      </c>
      <c r="BJ87" s="132">
        <v>15.533980582524263</v>
      </c>
      <c r="BK87" s="132">
        <v>3.9473684210526314</v>
      </c>
      <c r="BL87" s="190">
        <v>18.300653594771248</v>
      </c>
      <c r="BM87" s="132">
        <v>28.368794326241137</v>
      </c>
      <c r="BN87" s="192">
        <v>4.1666666666666661</v>
      </c>
      <c r="BO87" s="192">
        <v>20.979020979020977</v>
      </c>
      <c r="BP87" s="192">
        <v>23.584905660377355</v>
      </c>
      <c r="BQ87" s="190">
        <v>4.724409448818899</v>
      </c>
      <c r="BR87" s="132">
        <v>16.296296296296301</v>
      </c>
      <c r="BS87" s="132">
        <v>22.834645669291334</v>
      </c>
      <c r="BT87" s="132">
        <v>2.2556390977443606</v>
      </c>
      <c r="BU87" s="190">
        <v>14.728682170542637</v>
      </c>
      <c r="BV87" s="132">
        <v>37.37373737373737</v>
      </c>
      <c r="BW87" s="132">
        <v>3.3057851239669418</v>
      </c>
      <c r="BX87" s="132">
        <v>13.636363636363642</v>
      </c>
      <c r="BY87" s="190">
        <v>29.591836734693871</v>
      </c>
      <c r="BZ87" s="132">
        <v>2.6315789473684221</v>
      </c>
      <c r="CA87" s="132">
        <v>8.4967320261437909</v>
      </c>
      <c r="CB87" s="132">
        <v>18.439716312056735</v>
      </c>
      <c r="CC87" s="190">
        <v>1.6666666666666672</v>
      </c>
      <c r="CD87" s="132">
        <v>14.68531468531469</v>
      </c>
      <c r="CE87" s="132">
        <v>11.320754716981133</v>
      </c>
      <c r="CF87" s="132">
        <v>1.5748031496062989</v>
      </c>
      <c r="CG87" s="190">
        <v>11.851851851851849</v>
      </c>
      <c r="CH87" s="132">
        <v>11.023622047244102</v>
      </c>
      <c r="CI87" s="132">
        <v>2.2556390977443606</v>
      </c>
      <c r="CJ87" s="132">
        <v>7.7519379844961271</v>
      </c>
      <c r="CK87" s="132">
        <v>22.222222222222225</v>
      </c>
      <c r="CL87" s="132">
        <v>0.82644628099173567</v>
      </c>
      <c r="CM87" s="132">
        <v>6.818181818181821</v>
      </c>
      <c r="CN87" s="132">
        <v>16.326530612244895</v>
      </c>
      <c r="CO87" s="132">
        <v>9.0322580645161334</v>
      </c>
      <c r="CP87" s="190">
        <v>7.2847682119205324</v>
      </c>
      <c r="CQ87" s="132">
        <v>5</v>
      </c>
      <c r="CR87" s="132">
        <v>3.3613445378151274</v>
      </c>
      <c r="CS87" s="192">
        <v>10.416666666666677</v>
      </c>
      <c r="CT87" s="192">
        <v>1.8867924528301885</v>
      </c>
      <c r="CU87" s="190">
        <v>4.6875000000000018</v>
      </c>
      <c r="CV87" s="132">
        <v>3.6496350364963508</v>
      </c>
      <c r="CW87" s="132">
        <v>6.2992125984251999</v>
      </c>
      <c r="CX87" s="192">
        <v>3.0769230769230775</v>
      </c>
      <c r="CY87" s="192">
        <v>5.0000000000000009</v>
      </c>
      <c r="CZ87" s="190">
        <v>4.2105263157894743</v>
      </c>
      <c r="DA87" s="132">
        <v>5.2173913043478279</v>
      </c>
      <c r="DB87" s="132">
        <v>1.5748031496062989</v>
      </c>
      <c r="DC87" s="192">
        <v>1.0416666666666663</v>
      </c>
      <c r="DD87" s="192" t="s">
        <v>286</v>
      </c>
      <c r="DE87" s="190">
        <v>5.2980132450331139</v>
      </c>
      <c r="DF87" s="132">
        <v>5.7142857142857117</v>
      </c>
      <c r="DG87" s="132" t="s">
        <v>286</v>
      </c>
      <c r="DH87" s="192">
        <v>6.2500000000000009</v>
      </c>
      <c r="DI87" s="192">
        <v>1.9047619047619042</v>
      </c>
      <c r="DJ87" s="190" t="s">
        <v>286</v>
      </c>
      <c r="DK87" s="132">
        <v>3.6496350364963508</v>
      </c>
      <c r="DL87" s="132">
        <v>2.3622047244094482</v>
      </c>
      <c r="DM87" s="132" t="s">
        <v>286</v>
      </c>
      <c r="DN87" s="132">
        <v>3.3333333333333344</v>
      </c>
      <c r="DO87" s="190">
        <v>8.3333333333333286</v>
      </c>
      <c r="DP87" s="132" t="s">
        <v>286</v>
      </c>
      <c r="DQ87" s="132">
        <v>2.3622047244094495</v>
      </c>
      <c r="DR87" s="132">
        <v>2.0833333333333326</v>
      </c>
      <c r="DS87" s="132" t="s">
        <v>286</v>
      </c>
      <c r="DT87" s="190" t="s">
        <v>286</v>
      </c>
      <c r="DU87" s="194" t="s">
        <v>286</v>
      </c>
      <c r="DV87" s="194" t="s">
        <v>286</v>
      </c>
      <c r="DW87" s="192">
        <v>6.25</v>
      </c>
      <c r="DX87" s="194">
        <v>3.8095238095238098</v>
      </c>
      <c r="DY87" s="190" t="s">
        <v>286</v>
      </c>
      <c r="DZ87" s="190">
        <v>3.6231884057971011</v>
      </c>
      <c r="EA87" s="190">
        <v>0.78740157480314965</v>
      </c>
      <c r="EB87" s="190" t="s">
        <v>286</v>
      </c>
      <c r="EC87" s="190">
        <v>4.2016806722689077</v>
      </c>
      <c r="ED87" s="190">
        <v>5.2631578947368425</v>
      </c>
      <c r="EE87" s="190" t="s">
        <v>286</v>
      </c>
      <c r="EF87" s="190">
        <v>1.5624999999999996</v>
      </c>
      <c r="EG87" s="190">
        <v>1.0416666666666663</v>
      </c>
      <c r="EH87" s="190" t="s">
        <v>286</v>
      </c>
      <c r="EI87" s="190">
        <v>7.2847682119205324</v>
      </c>
      <c r="EJ87" s="190">
        <v>8.5714285714285747</v>
      </c>
      <c r="EK87" s="190" t="s">
        <v>286</v>
      </c>
      <c r="EL87" s="132">
        <v>6.9444444444444438</v>
      </c>
      <c r="EM87" s="132">
        <v>4.7619047619047619</v>
      </c>
      <c r="EN87" s="132" t="s">
        <v>286</v>
      </c>
      <c r="EO87" s="132">
        <v>5.1094890510948909</v>
      </c>
      <c r="EP87" s="190">
        <v>11.023622047244102</v>
      </c>
      <c r="EQ87" s="132" t="s">
        <v>286</v>
      </c>
      <c r="ER87" s="132">
        <v>3.3613445378151274</v>
      </c>
      <c r="ES87" s="132">
        <v>10.526315789473685</v>
      </c>
      <c r="ET87" s="132" t="s">
        <v>286</v>
      </c>
      <c r="EU87" s="190">
        <v>2.3437500000000013</v>
      </c>
      <c r="EV87" s="132">
        <v>3.1250000000000004</v>
      </c>
      <c r="EW87" s="132" t="s">
        <v>286</v>
      </c>
      <c r="EX87" s="132">
        <v>3.333333333333333</v>
      </c>
      <c r="EY87" s="132">
        <v>3.5714285714285707</v>
      </c>
      <c r="EZ87" s="190" t="s">
        <v>286</v>
      </c>
      <c r="FA87" s="132">
        <v>4.225352112676056</v>
      </c>
      <c r="FB87" s="132">
        <v>0</v>
      </c>
      <c r="FC87" s="132" t="s">
        <v>286</v>
      </c>
      <c r="FD87" s="132">
        <v>2.1897810218978102</v>
      </c>
      <c r="FE87" s="190">
        <v>1.5748031496062991</v>
      </c>
      <c r="FF87" s="132" t="s">
        <v>286</v>
      </c>
      <c r="FG87" s="132">
        <v>0.84033613445378175</v>
      </c>
      <c r="FH87" s="132">
        <v>2.1052631578947363</v>
      </c>
      <c r="FI87" s="132" t="s">
        <v>286</v>
      </c>
      <c r="FJ87" s="190">
        <v>0.78124999999999978</v>
      </c>
      <c r="FK87" s="132">
        <v>1.0416666666666663</v>
      </c>
      <c r="FL87" s="132" t="s">
        <v>286</v>
      </c>
      <c r="FM87" s="132" t="s">
        <v>286</v>
      </c>
      <c r="FN87" s="132" t="s">
        <v>286</v>
      </c>
      <c r="FO87" s="190" t="s">
        <v>286</v>
      </c>
      <c r="FP87" s="132">
        <v>5.5555555555555562</v>
      </c>
      <c r="FQ87" s="132">
        <v>3.8095238095238098</v>
      </c>
      <c r="FR87" s="132" t="s">
        <v>286</v>
      </c>
      <c r="FS87" s="132">
        <v>4.3795620437956213</v>
      </c>
      <c r="FT87" s="190">
        <v>5.5118110236220508</v>
      </c>
      <c r="FU87" s="132" t="s">
        <v>286</v>
      </c>
      <c r="FV87" s="132">
        <v>1.7094017094017093</v>
      </c>
      <c r="FW87" s="132">
        <v>5.2631578947368451</v>
      </c>
      <c r="FX87" s="132" t="s">
        <v>286</v>
      </c>
      <c r="FY87" s="190">
        <v>0.78124999999999978</v>
      </c>
      <c r="FZ87" s="132">
        <v>0</v>
      </c>
      <c r="GA87" s="132" t="s">
        <v>286</v>
      </c>
      <c r="GB87" s="132" t="s">
        <v>286</v>
      </c>
      <c r="GC87" s="132" t="s">
        <v>286</v>
      </c>
      <c r="GD87" s="190" t="s">
        <v>286</v>
      </c>
      <c r="GE87" s="132" t="s">
        <v>286</v>
      </c>
      <c r="GF87" s="132" t="s">
        <v>286</v>
      </c>
      <c r="GG87" s="132" t="s">
        <v>286</v>
      </c>
      <c r="GH87" s="132" t="s">
        <v>286</v>
      </c>
      <c r="GI87" s="190" t="s">
        <v>286</v>
      </c>
      <c r="GJ87" s="132" t="s">
        <v>286</v>
      </c>
      <c r="GK87" s="132">
        <v>4.2016806722689077</v>
      </c>
      <c r="GL87" s="132">
        <v>3.1578947368421058</v>
      </c>
      <c r="GM87" s="197" t="s">
        <v>286</v>
      </c>
      <c r="GN87" s="190">
        <v>1.5748031496062989</v>
      </c>
      <c r="GO87" s="132">
        <v>0</v>
      </c>
      <c r="GP87" s="132" t="s">
        <v>286</v>
      </c>
      <c r="GQ87" s="132" t="s">
        <v>286</v>
      </c>
      <c r="GR87" s="132" t="s">
        <v>286</v>
      </c>
      <c r="GS87" s="190" t="s">
        <v>286</v>
      </c>
      <c r="GT87" s="132" t="s">
        <v>286</v>
      </c>
      <c r="GU87" s="132" t="s">
        <v>286</v>
      </c>
      <c r="GV87" s="132" t="s">
        <v>286</v>
      </c>
      <c r="GW87" s="132" t="s">
        <v>286</v>
      </c>
      <c r="GX87" s="190" t="s">
        <v>286</v>
      </c>
      <c r="GY87" s="190" t="s">
        <v>286</v>
      </c>
      <c r="GZ87" s="190">
        <v>5.8823529411764737</v>
      </c>
      <c r="HA87" s="190">
        <v>5.2631578947368425</v>
      </c>
      <c r="HB87" s="190" t="s">
        <v>286</v>
      </c>
      <c r="HC87" s="190">
        <v>2.3622047244094486</v>
      </c>
      <c r="HD87" s="190">
        <v>2.0833333333333326</v>
      </c>
      <c r="HE87" s="190" t="s">
        <v>286</v>
      </c>
      <c r="HF87" s="190" t="s">
        <v>286</v>
      </c>
      <c r="HG87" s="190" t="s">
        <v>286</v>
      </c>
      <c r="HH87" s="190" t="s">
        <v>286</v>
      </c>
      <c r="HI87" s="190" t="s">
        <v>286</v>
      </c>
      <c r="HJ87" s="190" t="s">
        <v>286</v>
      </c>
      <c r="HK87" s="190" t="s">
        <v>286</v>
      </c>
      <c r="HL87" s="132" t="s">
        <v>286</v>
      </c>
      <c r="HM87" s="132" t="s">
        <v>286</v>
      </c>
      <c r="HN87" s="132" t="s">
        <v>286</v>
      </c>
      <c r="HO87" s="132">
        <v>1.6806722689075635</v>
      </c>
      <c r="HP87" s="190">
        <v>7.3684210526315805</v>
      </c>
      <c r="HQ87" s="132" t="s">
        <v>286</v>
      </c>
      <c r="HR87" s="132">
        <v>2.3622047244094495</v>
      </c>
      <c r="HS87" s="132">
        <v>2.1052631578947367</v>
      </c>
      <c r="HT87" s="196" t="s">
        <v>286</v>
      </c>
      <c r="HU87" s="190">
        <v>4.6357615894039732</v>
      </c>
      <c r="HV87" s="192">
        <v>5.0000000000000036</v>
      </c>
      <c r="HW87" s="192" t="s">
        <v>286</v>
      </c>
      <c r="HX87" s="192">
        <v>6.3380281690140832</v>
      </c>
      <c r="HY87" s="192">
        <v>4.7619047619047636</v>
      </c>
      <c r="HZ87" s="192" t="s">
        <v>286</v>
      </c>
      <c r="IA87" s="192">
        <v>4.3795620437956213</v>
      </c>
      <c r="IB87" s="192">
        <v>4.7244094488188964</v>
      </c>
      <c r="IC87" s="192" t="s">
        <v>286</v>
      </c>
      <c r="ID87" s="192">
        <v>1.6806722689075633</v>
      </c>
      <c r="IE87" s="192">
        <v>4.2105263157894726</v>
      </c>
      <c r="IF87" s="192" t="s">
        <v>286</v>
      </c>
      <c r="IG87" s="192">
        <v>2.3622047244094486</v>
      </c>
      <c r="IH87" s="192">
        <v>0</v>
      </c>
      <c r="II87" s="192">
        <v>6.4102564102564132</v>
      </c>
      <c r="IJ87" s="192">
        <v>5.9999999999999991</v>
      </c>
      <c r="IK87" s="192">
        <v>7.1428571428571397</v>
      </c>
      <c r="IL87" s="192">
        <v>1.6528925619834713</v>
      </c>
      <c r="IM87" s="192">
        <v>9.8591549295774659</v>
      </c>
      <c r="IN87" s="192">
        <v>9.5238095238095237</v>
      </c>
      <c r="IO87" s="192">
        <v>2.3622047244094486</v>
      </c>
      <c r="IP87" s="192">
        <v>7.2463768115942075</v>
      </c>
      <c r="IQ87" s="192">
        <v>13.49206349206349</v>
      </c>
      <c r="IR87" s="192">
        <v>3.1007751937984498</v>
      </c>
      <c r="IS87" s="192" t="s">
        <v>286</v>
      </c>
      <c r="IT87" s="192" t="s">
        <v>286</v>
      </c>
      <c r="IU87" s="192">
        <v>1.7094017094017093</v>
      </c>
      <c r="IV87" s="192" t="s">
        <v>286</v>
      </c>
      <c r="IW87" s="192" t="s">
        <v>286</v>
      </c>
      <c r="IX87" s="192" t="str">
        <f t="shared" si="140"/>
        <v>--</v>
      </c>
      <c r="IY87" s="192" t="str">
        <f t="shared" si="140"/>
        <v>--</v>
      </c>
      <c r="IZ87" s="192" t="str">
        <f t="shared" si="140"/>
        <v>--</v>
      </c>
      <c r="JA87" s="192" t="str">
        <f t="shared" si="140"/>
        <v>--</v>
      </c>
      <c r="JB87" s="192" t="str">
        <f t="shared" si="140"/>
        <v>--</v>
      </c>
      <c r="JC87" s="243">
        <v>2.4390243902439002</v>
      </c>
      <c r="JD87" s="243">
        <v>10</v>
      </c>
      <c r="JE87" s="243">
        <v>7.4074074074074101</v>
      </c>
      <c r="JF87" s="243">
        <v>2.4793388429752099</v>
      </c>
      <c r="JG87" s="243">
        <v>4.3478260869565197</v>
      </c>
      <c r="JH87" s="243">
        <v>9.6153846153846203</v>
      </c>
      <c r="JI87" s="243">
        <v>0</v>
      </c>
      <c r="JJ87" s="243">
        <v>1.25</v>
      </c>
      <c r="JK87" s="243">
        <v>2.5</v>
      </c>
      <c r="JL87" s="247">
        <v>0.83333333333333304</v>
      </c>
      <c r="JM87" s="243">
        <v>2.1897810218978102</v>
      </c>
      <c r="JN87" s="243">
        <v>1.92307692307692</v>
      </c>
      <c r="JO87" s="219">
        <v>4.9382716049382704</v>
      </c>
      <c r="JP87" s="219">
        <v>8.75</v>
      </c>
      <c r="JQ87" s="219">
        <v>17.721518987341799</v>
      </c>
      <c r="JR87" s="219">
        <v>10.7438016528926</v>
      </c>
      <c r="JS87" s="219">
        <v>10.144927536231901</v>
      </c>
      <c r="JT87" s="219">
        <v>21.153846153846199</v>
      </c>
      <c r="JU87" s="219">
        <v>3.6585365853658498</v>
      </c>
      <c r="JV87" s="219">
        <v>5</v>
      </c>
      <c r="JW87" s="219">
        <v>8.86075949367088</v>
      </c>
      <c r="JX87" s="219">
        <v>8.2644628099173598</v>
      </c>
      <c r="JY87" s="219">
        <v>7.9710144927536204</v>
      </c>
      <c r="JZ87" s="219">
        <v>15.384615384615399</v>
      </c>
      <c r="KA87" s="219">
        <v>0</v>
      </c>
      <c r="KB87" s="219">
        <v>4.9382716049382704</v>
      </c>
      <c r="KC87" s="219">
        <v>0</v>
      </c>
      <c r="KD87" s="219">
        <v>1.6949152542372901</v>
      </c>
      <c r="KE87" s="219">
        <v>3.6496350364963499</v>
      </c>
      <c r="KF87" s="219">
        <v>1.92307692307692</v>
      </c>
      <c r="KG87" s="219">
        <v>0</v>
      </c>
      <c r="KH87" s="219">
        <v>2.4691358024691299</v>
      </c>
      <c r="KI87" s="219">
        <v>0</v>
      </c>
      <c r="KJ87" s="223">
        <v>0.84745762711864403</v>
      </c>
      <c r="KK87" s="223">
        <v>0.72992700729926996</v>
      </c>
      <c r="KL87" s="219">
        <v>1.92307692307692</v>
      </c>
      <c r="KM87" s="219">
        <v>0</v>
      </c>
      <c r="KN87" s="219">
        <v>1.2345679012345701</v>
      </c>
      <c r="KO87" s="219">
        <v>0</v>
      </c>
      <c r="KP87" s="223">
        <v>0.84745762711864403</v>
      </c>
      <c r="KQ87" s="219">
        <v>1.4598540145985399</v>
      </c>
      <c r="KR87" s="223">
        <v>0.96153846153846101</v>
      </c>
      <c r="KS87" s="219">
        <v>0</v>
      </c>
      <c r="KT87" s="219">
        <v>2.4691358024691299</v>
      </c>
      <c r="KU87" s="219">
        <v>0</v>
      </c>
      <c r="KV87" s="219">
        <v>2.5423728813559299</v>
      </c>
      <c r="KW87" s="223">
        <v>0.72992700729926996</v>
      </c>
      <c r="KX87" s="219">
        <v>1.92307692307692</v>
      </c>
      <c r="KY87" s="219">
        <v>0</v>
      </c>
      <c r="KZ87" s="219">
        <v>1.2345679012345701</v>
      </c>
      <c r="LA87" s="219">
        <v>0</v>
      </c>
      <c r="LB87" s="219">
        <v>0</v>
      </c>
      <c r="LC87" s="219">
        <v>1.4598540145985399</v>
      </c>
      <c r="LD87" s="219">
        <v>0</v>
      </c>
      <c r="LE87" s="219">
        <v>0</v>
      </c>
      <c r="LF87" s="219">
        <v>1.2345679012345701</v>
      </c>
      <c r="LG87" s="219">
        <v>0</v>
      </c>
      <c r="LH87" s="219">
        <v>0</v>
      </c>
      <c r="LI87" s="219">
        <v>1.4598540145985399</v>
      </c>
      <c r="LJ87" s="219">
        <v>0</v>
      </c>
      <c r="LK87" s="219">
        <v>0</v>
      </c>
      <c r="LL87" s="219">
        <v>0</v>
      </c>
      <c r="LM87" s="219">
        <v>0</v>
      </c>
      <c r="LN87" s="219">
        <v>0</v>
      </c>
      <c r="LO87" s="219">
        <v>2.9197080291970798</v>
      </c>
      <c r="LP87" s="223">
        <v>0.96153846153846101</v>
      </c>
      <c r="LQ87" s="219">
        <v>0</v>
      </c>
      <c r="LR87" s="219">
        <v>0</v>
      </c>
      <c r="LS87" s="219">
        <v>1.35135135135135</v>
      </c>
      <c r="LT87" s="223">
        <v>0.84033613445378097</v>
      </c>
      <c r="LU87" s="219">
        <v>3.6496350364963499</v>
      </c>
      <c r="LV87" s="219">
        <v>2.8846153846153899</v>
      </c>
      <c r="LW87" s="219">
        <v>0</v>
      </c>
      <c r="LX87" s="219">
        <v>1.2345679012345701</v>
      </c>
      <c r="LY87" s="219">
        <v>1.35135135135135</v>
      </c>
      <c r="LZ87" s="219">
        <v>1.6806722689075599</v>
      </c>
      <c r="MA87" s="219">
        <v>8.0291970802919792</v>
      </c>
      <c r="MB87" s="219">
        <v>1.92307692307692</v>
      </c>
      <c r="MC87" s="219">
        <v>0</v>
      </c>
      <c r="MD87" s="219">
        <v>0</v>
      </c>
      <c r="ME87" s="219">
        <v>0</v>
      </c>
      <c r="MF87" s="223">
        <v>0.84033613445378097</v>
      </c>
      <c r="MG87" s="219">
        <v>2.9197080291970798</v>
      </c>
      <c r="MH87" s="219">
        <v>2.8846153846153899</v>
      </c>
      <c r="MI87" s="190" t="str">
        <f t="shared" si="141"/>
        <v>--</v>
      </c>
      <c r="MJ87" s="190" t="str">
        <f t="shared" si="141"/>
        <v>--</v>
      </c>
      <c r="MK87" s="190" t="str">
        <f t="shared" si="141"/>
        <v>--</v>
      </c>
      <c r="ML87" s="190" t="str">
        <f t="shared" si="141"/>
        <v>--</v>
      </c>
      <c r="MM87" s="190" t="str">
        <f t="shared" si="141"/>
        <v>--</v>
      </c>
      <c r="MN87" s="190" t="str">
        <f t="shared" si="141"/>
        <v>--</v>
      </c>
      <c r="MO87" s="190" t="str">
        <f t="shared" si="141"/>
        <v>--</v>
      </c>
      <c r="MP87" s="190" t="str">
        <f t="shared" si="141"/>
        <v>--</v>
      </c>
      <c r="MQ87" s="190" t="str">
        <f t="shared" si="141"/>
        <v>--</v>
      </c>
      <c r="MR87" s="190" t="str">
        <f t="shared" si="141"/>
        <v>--</v>
      </c>
      <c r="MS87" s="190" t="str">
        <f t="shared" si="142"/>
        <v>--</v>
      </c>
      <c r="MT87" s="190" t="str">
        <f t="shared" si="142"/>
        <v>--</v>
      </c>
      <c r="MU87" s="190" t="str">
        <f t="shared" si="142"/>
        <v>--</v>
      </c>
      <c r="MV87" s="190" t="str">
        <f t="shared" si="142"/>
        <v>--</v>
      </c>
      <c r="MW87" s="190" t="str">
        <f t="shared" si="142"/>
        <v>--</v>
      </c>
      <c r="MX87" s="190" t="str">
        <f t="shared" si="142"/>
        <v>--</v>
      </c>
      <c r="MY87" s="190" t="str">
        <f t="shared" si="142"/>
        <v>--</v>
      </c>
      <c r="MZ87" s="190" t="str">
        <f t="shared" si="142"/>
        <v>--</v>
      </c>
      <c r="NA87" s="190" t="str">
        <f t="shared" si="142"/>
        <v>--</v>
      </c>
      <c r="NB87" s="190" t="str">
        <f t="shared" si="142"/>
        <v>--</v>
      </c>
      <c r="NC87" s="190" t="str">
        <f t="shared" si="143"/>
        <v>--</v>
      </c>
      <c r="ND87" s="190" t="str">
        <f t="shared" si="143"/>
        <v>--</v>
      </c>
      <c r="NE87" s="190" t="str">
        <f t="shared" si="143"/>
        <v>--</v>
      </c>
      <c r="NF87" s="190" t="str">
        <f t="shared" si="143"/>
        <v>--</v>
      </c>
      <c r="NG87" s="190" t="str">
        <f t="shared" si="143"/>
        <v>--</v>
      </c>
      <c r="NH87" s="190" t="str">
        <f t="shared" si="143"/>
        <v>--</v>
      </c>
      <c r="NI87" s="190" t="str">
        <f t="shared" si="143"/>
        <v>--</v>
      </c>
      <c r="NJ87" s="190" t="str">
        <f t="shared" si="143"/>
        <v>--</v>
      </c>
      <c r="NL87" s="378" t="str">
        <f t="shared" si="92"/>
        <v>--</v>
      </c>
      <c r="NM87" s="381">
        <v>0</v>
      </c>
      <c r="NN87" s="381">
        <v>3.8834951456310689</v>
      </c>
      <c r="NO87" s="381">
        <v>5.8139534883720971</v>
      </c>
      <c r="NP87" s="378" t="str">
        <f t="shared" si="93"/>
        <v>--</v>
      </c>
      <c r="NQ87" s="381">
        <v>3.0075187969924824</v>
      </c>
      <c r="NR87" s="378" t="str">
        <f t="shared" si="94"/>
        <v>--</v>
      </c>
      <c r="NS87" s="381">
        <v>6.8702290076335881</v>
      </c>
      <c r="NT87" s="378" t="str">
        <f t="shared" si="95"/>
        <v>--</v>
      </c>
      <c r="NU87" s="381">
        <v>20.000000000000004</v>
      </c>
      <c r="NV87" s="378" t="str">
        <f t="shared" si="96"/>
        <v>--</v>
      </c>
      <c r="NW87" s="381">
        <v>2.4999999999999996</v>
      </c>
      <c r="NX87" s="378" t="str">
        <f t="shared" si="97"/>
        <v>--</v>
      </c>
      <c r="NY87" s="381">
        <v>4.5454545454545476</v>
      </c>
      <c r="NZ87" s="378" t="str">
        <f t="shared" si="98"/>
        <v>--</v>
      </c>
      <c r="OA87" s="381">
        <v>13.592233009708748</v>
      </c>
      <c r="OB87" s="378" t="str">
        <f t="shared" si="99"/>
        <v>--</v>
      </c>
      <c r="OC87" s="378" t="str">
        <f t="shared" si="99"/>
        <v>--</v>
      </c>
      <c r="OD87" s="381">
        <v>1.219512195121951</v>
      </c>
      <c r="OE87" s="381">
        <v>6.25</v>
      </c>
      <c r="OF87" s="381">
        <v>3.7037037037037028</v>
      </c>
      <c r="OG87" s="378" t="str">
        <f t="shared" si="144"/>
        <v>--</v>
      </c>
      <c r="OH87" s="378" t="str">
        <f t="shared" si="144"/>
        <v>--</v>
      </c>
      <c r="OI87" s="378" t="str">
        <f t="shared" si="144"/>
        <v>--</v>
      </c>
      <c r="OJ87" s="381">
        <v>2.4793388429752072</v>
      </c>
      <c r="OK87" s="381">
        <v>2.9197080291970803</v>
      </c>
      <c r="OL87" s="381">
        <v>9.6153846153846203</v>
      </c>
      <c r="OM87" s="378" t="str">
        <f t="shared" si="145"/>
        <v>--</v>
      </c>
      <c r="ON87" s="378" t="str">
        <f t="shared" si="145"/>
        <v>--</v>
      </c>
      <c r="OO87" s="378" t="str">
        <f t="shared" si="145"/>
        <v>--</v>
      </c>
      <c r="OP87" s="381">
        <v>1.0869565217391302</v>
      </c>
      <c r="OQ87" s="381">
        <v>1.9417475728155338</v>
      </c>
      <c r="OR87" s="381">
        <v>4.7058823529411749</v>
      </c>
      <c r="OS87" s="378" t="str">
        <f t="shared" si="146"/>
        <v>--</v>
      </c>
      <c r="OT87" s="378" t="str">
        <f t="shared" si="146"/>
        <v>--</v>
      </c>
      <c r="OU87" s="381">
        <v>0</v>
      </c>
      <c r="OV87" s="381">
        <v>2.8846153846153841</v>
      </c>
      <c r="OW87" s="381">
        <v>2.3529411764705874</v>
      </c>
      <c r="OX87" s="378" t="str">
        <f t="shared" si="103"/>
        <v>--</v>
      </c>
      <c r="OY87" s="381">
        <v>4.1322314049586781</v>
      </c>
      <c r="OZ87" s="381">
        <v>9.4890510948905185</v>
      </c>
      <c r="PA87" s="381">
        <v>21.15384615384615</v>
      </c>
      <c r="PB87" s="378" t="str">
        <f t="shared" si="104"/>
        <v>--</v>
      </c>
      <c r="PC87" s="381">
        <v>4.3478260869565197</v>
      </c>
      <c r="PD87" s="381">
        <v>14.423076923076913</v>
      </c>
      <c r="PE87" s="381">
        <v>11.764705882352942</v>
      </c>
      <c r="PF87" s="378" t="str">
        <f t="shared" si="105"/>
        <v>--</v>
      </c>
      <c r="PG87" s="381">
        <v>3.3333333333333321</v>
      </c>
      <c r="PH87" s="381">
        <v>5.0505050505050528</v>
      </c>
      <c r="PI87" s="381">
        <v>10.843373493975905</v>
      </c>
      <c r="PJ87" s="378" t="str">
        <f t="shared" si="106"/>
        <v>--</v>
      </c>
      <c r="PK87" s="381">
        <v>3.2608695652173907</v>
      </c>
      <c r="PL87" s="381">
        <v>1.9607843137254899</v>
      </c>
      <c r="PM87" s="381">
        <v>5.8823529411764692</v>
      </c>
      <c r="PN87" s="378" t="str">
        <f t="shared" si="107"/>
        <v>--</v>
      </c>
      <c r="PO87" s="381">
        <v>1.0989010989010985</v>
      </c>
      <c r="PP87" s="381">
        <v>0.99009900990098998</v>
      </c>
      <c r="PQ87" s="381">
        <v>0</v>
      </c>
      <c r="PR87" s="378" t="str">
        <f t="shared" si="108"/>
        <v>--</v>
      </c>
      <c r="PS87" s="381">
        <v>0</v>
      </c>
      <c r="PT87" s="381">
        <v>0.99009900990098998</v>
      </c>
      <c r="PU87" s="381">
        <v>1.19047619047619</v>
      </c>
      <c r="PV87" s="378" t="str">
        <f t="shared" si="109"/>
        <v>--</v>
      </c>
      <c r="PW87" s="381">
        <v>0</v>
      </c>
      <c r="PX87" s="381">
        <v>0.99009900990098998</v>
      </c>
      <c r="PY87" s="381">
        <v>0</v>
      </c>
      <c r="PZ87" s="378" t="str">
        <f t="shared" si="110"/>
        <v>--</v>
      </c>
      <c r="QA87" s="381">
        <v>0</v>
      </c>
      <c r="QB87" s="381">
        <v>0.99999999999999989</v>
      </c>
      <c r="QC87" s="381">
        <v>0</v>
      </c>
      <c r="QD87" s="378" t="str">
        <f t="shared" si="111"/>
        <v>--</v>
      </c>
      <c r="QE87" s="381">
        <v>0</v>
      </c>
      <c r="QF87" s="381">
        <v>1.0101010101010099</v>
      </c>
      <c r="QG87" s="381">
        <v>0</v>
      </c>
      <c r="QH87" s="378" t="str">
        <f t="shared" si="112"/>
        <v>--</v>
      </c>
      <c r="QI87" s="381">
        <v>0</v>
      </c>
      <c r="QJ87" s="381">
        <v>0.99009900990098998</v>
      </c>
      <c r="QK87" s="381">
        <v>1.1904761904761902</v>
      </c>
    </row>
    <row r="88" spans="1:453" x14ac:dyDescent="0.25">
      <c r="A88" s="114">
        <v>84</v>
      </c>
      <c r="B88" s="93" t="s">
        <v>84</v>
      </c>
      <c r="C88" s="189">
        <v>1.098901098901099</v>
      </c>
      <c r="D88" s="189">
        <v>35.576923076923066</v>
      </c>
      <c r="E88" s="189">
        <v>37.113402061855673</v>
      </c>
      <c r="F88" s="189">
        <v>0.88495575221238953</v>
      </c>
      <c r="G88" s="189">
        <v>17.171717171717169</v>
      </c>
      <c r="H88" s="189">
        <v>55.55555555555555</v>
      </c>
      <c r="I88" s="189">
        <v>1.2048192771084334</v>
      </c>
      <c r="J88" s="189">
        <v>11.666666666666664</v>
      </c>
      <c r="K88" s="189">
        <v>35</v>
      </c>
      <c r="L88" s="189">
        <v>1.4492753623188406</v>
      </c>
      <c r="M88" s="190">
        <v>9.1954022988505759</v>
      </c>
      <c r="N88" s="190">
        <v>29.702970297029704</v>
      </c>
      <c r="O88" s="190">
        <v>2.3809523809523805</v>
      </c>
      <c r="P88" s="190">
        <v>5.7971014492753614</v>
      </c>
      <c r="Q88" s="190">
        <v>23.333333333333343</v>
      </c>
      <c r="R88" s="190" t="s">
        <v>286</v>
      </c>
      <c r="S88" s="190" t="s">
        <v>286</v>
      </c>
      <c r="T88" s="190" t="s">
        <v>286</v>
      </c>
      <c r="U88" s="190">
        <v>1.7699115044247788</v>
      </c>
      <c r="V88" s="190">
        <v>17.171717171717169</v>
      </c>
      <c r="W88" s="190">
        <v>56.338028169014088</v>
      </c>
      <c r="X88" s="190">
        <v>2.3809523809523805</v>
      </c>
      <c r="Y88" s="190">
        <v>10.833333333333337</v>
      </c>
      <c r="Z88" s="190">
        <v>36.25</v>
      </c>
      <c r="AA88" s="190">
        <v>1.4492753623188408</v>
      </c>
      <c r="AB88" s="132">
        <v>12.500000000000002</v>
      </c>
      <c r="AC88" s="132">
        <v>29.000000000000007</v>
      </c>
      <c r="AD88" s="132">
        <v>1.1904761904761905</v>
      </c>
      <c r="AE88" s="132">
        <v>8.6956521739130412</v>
      </c>
      <c r="AF88" s="190">
        <v>24.999999999999993</v>
      </c>
      <c r="AG88" s="189">
        <v>0</v>
      </c>
      <c r="AH88" s="189">
        <v>10.576923076923077</v>
      </c>
      <c r="AI88" s="191">
        <v>13.402061855670111</v>
      </c>
      <c r="AJ88" s="191">
        <v>0</v>
      </c>
      <c r="AK88" s="190">
        <v>8.0808080808080831</v>
      </c>
      <c r="AL88" s="190">
        <v>16.666666666666668</v>
      </c>
      <c r="AM88" s="190">
        <v>0</v>
      </c>
      <c r="AN88" s="190">
        <v>2.4999999999999996</v>
      </c>
      <c r="AO88" s="190">
        <v>11.249999999999996</v>
      </c>
      <c r="AP88" s="190">
        <v>0</v>
      </c>
      <c r="AQ88" s="190">
        <v>1.1494252873563215</v>
      </c>
      <c r="AR88" s="190">
        <v>2.9702970297029712</v>
      </c>
      <c r="AS88" s="190">
        <v>0</v>
      </c>
      <c r="AT88" s="190">
        <v>1.4492753623188404</v>
      </c>
      <c r="AU88" s="190">
        <v>3.3333333333333326</v>
      </c>
      <c r="AV88" s="190" t="s">
        <v>286</v>
      </c>
      <c r="AW88" s="190" t="s">
        <v>286</v>
      </c>
      <c r="AX88" s="132" t="s">
        <v>286</v>
      </c>
      <c r="AY88" s="132" t="s">
        <v>286</v>
      </c>
      <c r="AZ88" s="132" t="s">
        <v>286</v>
      </c>
      <c r="BA88" s="132" t="s">
        <v>286</v>
      </c>
      <c r="BB88" s="190" t="s">
        <v>286</v>
      </c>
      <c r="BC88" s="132" t="s">
        <v>286</v>
      </c>
      <c r="BD88" s="132" t="s">
        <v>286</v>
      </c>
      <c r="BE88" s="132">
        <v>0</v>
      </c>
      <c r="BF88" s="132">
        <v>2.2471910112359543</v>
      </c>
      <c r="BG88" s="190">
        <v>7</v>
      </c>
      <c r="BH88" s="132">
        <v>1.19047619047619</v>
      </c>
      <c r="BI88" s="132">
        <v>7.352941176470587</v>
      </c>
      <c r="BJ88" s="132">
        <v>11.66666666666667</v>
      </c>
      <c r="BK88" s="132">
        <v>0</v>
      </c>
      <c r="BL88" s="190">
        <v>28.846153846153832</v>
      </c>
      <c r="BM88" s="132">
        <v>22.58064516129032</v>
      </c>
      <c r="BN88" s="192">
        <v>0</v>
      </c>
      <c r="BO88" s="192">
        <v>20.652173913043477</v>
      </c>
      <c r="BP88" s="192">
        <v>38.356164383561648</v>
      </c>
      <c r="BQ88" s="190">
        <v>1.1904761904761905</v>
      </c>
      <c r="BR88" s="132">
        <v>11.111111111111111</v>
      </c>
      <c r="BS88" s="132">
        <v>36.36363636363636</v>
      </c>
      <c r="BT88" s="132">
        <v>1.4492753623188404</v>
      </c>
      <c r="BU88" s="190">
        <v>16.853932584269668</v>
      </c>
      <c r="BV88" s="132">
        <v>19.791666666666682</v>
      </c>
      <c r="BW88" s="132">
        <v>1.2048192771084332</v>
      </c>
      <c r="BX88" s="132">
        <v>8.8235294117647065</v>
      </c>
      <c r="BY88" s="190">
        <v>19.999999999999993</v>
      </c>
      <c r="BZ88" s="132">
        <v>0</v>
      </c>
      <c r="CA88" s="132">
        <v>24.03846153846154</v>
      </c>
      <c r="CB88" s="132">
        <v>16.129032258064512</v>
      </c>
      <c r="CC88" s="190">
        <v>0</v>
      </c>
      <c r="CD88" s="132">
        <v>17.39130434782609</v>
      </c>
      <c r="CE88" s="132">
        <v>24.657534246575349</v>
      </c>
      <c r="CF88" s="132">
        <v>0</v>
      </c>
      <c r="CG88" s="190">
        <v>5.5555555555555562</v>
      </c>
      <c r="CH88" s="132">
        <v>29.87012987012988</v>
      </c>
      <c r="CI88" s="132">
        <v>1.4492753623188404</v>
      </c>
      <c r="CJ88" s="132">
        <v>6.7415730337078683</v>
      </c>
      <c r="CK88" s="132">
        <v>8.3333333333333286</v>
      </c>
      <c r="CL88" s="132">
        <v>2.4096385542168663</v>
      </c>
      <c r="CM88" s="132">
        <v>4.4117647058823524</v>
      </c>
      <c r="CN88" s="132">
        <v>11.66666666666667</v>
      </c>
      <c r="CO88" s="132">
        <v>3.333333333333333</v>
      </c>
      <c r="CP88" s="190">
        <v>17.307692307692303</v>
      </c>
      <c r="CQ88" s="132">
        <v>1.0638297872340425</v>
      </c>
      <c r="CR88" s="132">
        <v>2.7522935779816513</v>
      </c>
      <c r="CS88" s="192">
        <v>3.225806451612903</v>
      </c>
      <c r="CT88" s="192">
        <v>4.1095890410958908</v>
      </c>
      <c r="CU88" s="190">
        <v>1.19047619047619</v>
      </c>
      <c r="CV88" s="132">
        <v>6.4814814814814827</v>
      </c>
      <c r="CW88" s="132">
        <v>2.6315789473684212</v>
      </c>
      <c r="CX88" s="192">
        <v>2.9850746268656714</v>
      </c>
      <c r="CY88" s="192">
        <v>4.6511627906976756</v>
      </c>
      <c r="CZ88" s="190">
        <v>2.0408163265306114</v>
      </c>
      <c r="DA88" s="132">
        <v>3.7037037037037037</v>
      </c>
      <c r="DB88" s="132">
        <v>7.936507936507935</v>
      </c>
      <c r="DC88" s="192">
        <v>1.7857142857142854</v>
      </c>
      <c r="DD88" s="192" t="s">
        <v>286</v>
      </c>
      <c r="DE88" s="190">
        <v>12.500000000000002</v>
      </c>
      <c r="DF88" s="132">
        <v>3.2258064516129026</v>
      </c>
      <c r="DG88" s="132" t="s">
        <v>286</v>
      </c>
      <c r="DH88" s="192">
        <v>3.225806451612903</v>
      </c>
      <c r="DI88" s="192">
        <v>8.2191780821917817</v>
      </c>
      <c r="DJ88" s="190" t="s">
        <v>286</v>
      </c>
      <c r="DK88" s="132">
        <v>0.93457943925233633</v>
      </c>
      <c r="DL88" s="132">
        <v>2.6315789473684208</v>
      </c>
      <c r="DM88" s="132" t="s">
        <v>286</v>
      </c>
      <c r="DN88" s="132">
        <v>6.9767441860465134</v>
      </c>
      <c r="DO88" s="190">
        <v>0</v>
      </c>
      <c r="DP88" s="132" t="s">
        <v>286</v>
      </c>
      <c r="DQ88" s="132">
        <v>4.7619047619047628</v>
      </c>
      <c r="DR88" s="132">
        <v>0</v>
      </c>
      <c r="DS88" s="132" t="s">
        <v>286</v>
      </c>
      <c r="DT88" s="190" t="s">
        <v>286</v>
      </c>
      <c r="DU88" s="194" t="s">
        <v>286</v>
      </c>
      <c r="DV88" s="194" t="s">
        <v>286</v>
      </c>
      <c r="DW88" s="192">
        <v>1.075268817204301</v>
      </c>
      <c r="DX88" s="194">
        <v>8.2191780821917835</v>
      </c>
      <c r="DY88" s="190" t="s">
        <v>286</v>
      </c>
      <c r="DZ88" s="190">
        <v>0</v>
      </c>
      <c r="EA88" s="190">
        <v>1.3157894736842106</v>
      </c>
      <c r="EB88" s="190" t="s">
        <v>286</v>
      </c>
      <c r="EC88" s="190">
        <v>4.6511627906976738</v>
      </c>
      <c r="ED88" s="190">
        <v>0</v>
      </c>
      <c r="EE88" s="190" t="s">
        <v>286</v>
      </c>
      <c r="EF88" s="190">
        <v>4.7619047619047619</v>
      </c>
      <c r="EG88" s="190">
        <v>0</v>
      </c>
      <c r="EH88" s="190" t="s">
        <v>286</v>
      </c>
      <c r="EI88" s="190">
        <v>11.538461538461538</v>
      </c>
      <c r="EJ88" s="190">
        <v>2.150537634408602</v>
      </c>
      <c r="EK88" s="190" t="s">
        <v>286</v>
      </c>
      <c r="EL88" s="132">
        <v>5.376344086021505</v>
      </c>
      <c r="EM88" s="132">
        <v>16.438356164383563</v>
      </c>
      <c r="EN88" s="132" t="s">
        <v>286</v>
      </c>
      <c r="EO88" s="132">
        <v>3.7037037037037033</v>
      </c>
      <c r="EP88" s="190">
        <v>3.9473684210526319</v>
      </c>
      <c r="EQ88" s="132" t="s">
        <v>286</v>
      </c>
      <c r="ER88" s="132">
        <v>6.9767441860465134</v>
      </c>
      <c r="ES88" s="132">
        <v>1.0204081632653057</v>
      </c>
      <c r="ET88" s="132" t="s">
        <v>286</v>
      </c>
      <c r="EU88" s="190">
        <v>4.8387096774193559</v>
      </c>
      <c r="EV88" s="132">
        <v>0</v>
      </c>
      <c r="EW88" s="132" t="s">
        <v>286</v>
      </c>
      <c r="EX88" s="132">
        <v>11.538461538461542</v>
      </c>
      <c r="EY88" s="132">
        <v>0</v>
      </c>
      <c r="EZ88" s="190" t="s">
        <v>286</v>
      </c>
      <c r="FA88" s="132">
        <v>3.2608695652173911</v>
      </c>
      <c r="FB88" s="132">
        <v>4.1666666666666661</v>
      </c>
      <c r="FC88" s="132" t="s">
        <v>286</v>
      </c>
      <c r="FD88" s="132">
        <v>1.8867924528301885</v>
      </c>
      <c r="FE88" s="190">
        <v>0</v>
      </c>
      <c r="FF88" s="132" t="s">
        <v>286</v>
      </c>
      <c r="FG88" s="132">
        <v>3.4883720930232553</v>
      </c>
      <c r="FH88" s="132">
        <v>0</v>
      </c>
      <c r="FI88" s="132" t="s">
        <v>286</v>
      </c>
      <c r="FJ88" s="190">
        <v>3.174603174603174</v>
      </c>
      <c r="FK88" s="132">
        <v>0</v>
      </c>
      <c r="FL88" s="132" t="s">
        <v>286</v>
      </c>
      <c r="FM88" s="132" t="s">
        <v>286</v>
      </c>
      <c r="FN88" s="132" t="s">
        <v>286</v>
      </c>
      <c r="FO88" s="190" t="s">
        <v>286</v>
      </c>
      <c r="FP88" s="132">
        <v>4.301075268817204</v>
      </c>
      <c r="FQ88" s="132">
        <v>16.438356164383567</v>
      </c>
      <c r="FR88" s="132" t="s">
        <v>286</v>
      </c>
      <c r="FS88" s="132">
        <v>2.7777777777777786</v>
      </c>
      <c r="FT88" s="190">
        <v>2.6315789473684212</v>
      </c>
      <c r="FU88" s="132" t="s">
        <v>286</v>
      </c>
      <c r="FV88" s="132">
        <v>2.3255813953488369</v>
      </c>
      <c r="FW88" s="132">
        <v>0</v>
      </c>
      <c r="FX88" s="132" t="s">
        <v>286</v>
      </c>
      <c r="FY88" s="190">
        <v>6.349206349206348</v>
      </c>
      <c r="FZ88" s="132">
        <v>0</v>
      </c>
      <c r="GA88" s="132" t="s">
        <v>286</v>
      </c>
      <c r="GB88" s="132" t="s">
        <v>286</v>
      </c>
      <c r="GC88" s="132" t="s">
        <v>286</v>
      </c>
      <c r="GD88" s="190" t="s">
        <v>286</v>
      </c>
      <c r="GE88" s="132" t="s">
        <v>286</v>
      </c>
      <c r="GF88" s="132" t="s">
        <v>286</v>
      </c>
      <c r="GG88" s="132" t="s">
        <v>286</v>
      </c>
      <c r="GH88" s="132" t="s">
        <v>286</v>
      </c>
      <c r="GI88" s="190" t="s">
        <v>286</v>
      </c>
      <c r="GJ88" s="132" t="s">
        <v>286</v>
      </c>
      <c r="GK88" s="132">
        <v>3.4883720930232553</v>
      </c>
      <c r="GL88" s="132">
        <v>0</v>
      </c>
      <c r="GM88" s="197" t="s">
        <v>286</v>
      </c>
      <c r="GN88" s="190">
        <v>4.7619047619047628</v>
      </c>
      <c r="GO88" s="132">
        <v>0</v>
      </c>
      <c r="GP88" s="132" t="s">
        <v>286</v>
      </c>
      <c r="GQ88" s="132" t="s">
        <v>286</v>
      </c>
      <c r="GR88" s="132" t="s">
        <v>286</v>
      </c>
      <c r="GS88" s="190" t="s">
        <v>286</v>
      </c>
      <c r="GT88" s="132" t="s">
        <v>286</v>
      </c>
      <c r="GU88" s="132" t="s">
        <v>286</v>
      </c>
      <c r="GV88" s="132" t="s">
        <v>286</v>
      </c>
      <c r="GW88" s="132" t="s">
        <v>286</v>
      </c>
      <c r="GX88" s="190" t="s">
        <v>286</v>
      </c>
      <c r="GY88" s="190" t="s">
        <v>286</v>
      </c>
      <c r="GZ88" s="190">
        <v>3.4883720930232567</v>
      </c>
      <c r="HA88" s="190">
        <v>3.0612244897959195</v>
      </c>
      <c r="HB88" s="190" t="s">
        <v>286</v>
      </c>
      <c r="HC88" s="190">
        <v>7.9365079365079385</v>
      </c>
      <c r="HD88" s="190">
        <v>1.7857142857142854</v>
      </c>
      <c r="HE88" s="190" t="s">
        <v>286</v>
      </c>
      <c r="HF88" s="190" t="s">
        <v>286</v>
      </c>
      <c r="HG88" s="190" t="s">
        <v>286</v>
      </c>
      <c r="HH88" s="190" t="s">
        <v>286</v>
      </c>
      <c r="HI88" s="190" t="s">
        <v>286</v>
      </c>
      <c r="HJ88" s="190" t="s">
        <v>286</v>
      </c>
      <c r="HK88" s="190" t="s">
        <v>286</v>
      </c>
      <c r="HL88" s="132" t="s">
        <v>286</v>
      </c>
      <c r="HM88" s="132" t="s">
        <v>286</v>
      </c>
      <c r="HN88" s="132" t="s">
        <v>286</v>
      </c>
      <c r="HO88" s="132">
        <v>5.8139534883720954</v>
      </c>
      <c r="HP88" s="190">
        <v>1.0204081632653057</v>
      </c>
      <c r="HQ88" s="132" t="s">
        <v>286</v>
      </c>
      <c r="HR88" s="132">
        <v>6.349206349206348</v>
      </c>
      <c r="HS88" s="132">
        <v>0</v>
      </c>
      <c r="HT88" s="196" t="s">
        <v>286</v>
      </c>
      <c r="HU88" s="190">
        <v>10.576923076923077</v>
      </c>
      <c r="HV88" s="192">
        <v>0</v>
      </c>
      <c r="HW88" s="192" t="s">
        <v>286</v>
      </c>
      <c r="HX88" s="192">
        <v>2.1505376344086016</v>
      </c>
      <c r="HY88" s="192">
        <v>9.7222222222222214</v>
      </c>
      <c r="HZ88" s="192" t="s">
        <v>286</v>
      </c>
      <c r="IA88" s="192">
        <v>1.8518518518518519</v>
      </c>
      <c r="IB88" s="192">
        <v>2.6315789473684208</v>
      </c>
      <c r="IC88" s="192" t="s">
        <v>286</v>
      </c>
      <c r="ID88" s="192">
        <v>3.4883720930232553</v>
      </c>
      <c r="IE88" s="192">
        <v>0</v>
      </c>
      <c r="IF88" s="192" t="s">
        <v>286</v>
      </c>
      <c r="IG88" s="192">
        <v>3.174603174603174</v>
      </c>
      <c r="IH88" s="192">
        <v>0</v>
      </c>
      <c r="II88" s="192">
        <v>2.2222222222222219</v>
      </c>
      <c r="IJ88" s="192">
        <v>11.53846153846154</v>
      </c>
      <c r="IK88" s="192">
        <v>3.2258064516129035</v>
      </c>
      <c r="IL88" s="192">
        <v>0</v>
      </c>
      <c r="IM88" s="192">
        <v>5.4347826086956497</v>
      </c>
      <c r="IN88" s="192">
        <v>9.7222222222222232</v>
      </c>
      <c r="IO88" s="192">
        <v>1.19047619047619</v>
      </c>
      <c r="IP88" s="192">
        <v>6.5420560747663563</v>
      </c>
      <c r="IQ88" s="192">
        <v>6.578947368421054</v>
      </c>
      <c r="IR88" s="192">
        <v>0</v>
      </c>
      <c r="IS88" s="192" t="s">
        <v>286</v>
      </c>
      <c r="IT88" s="192" t="s">
        <v>286</v>
      </c>
      <c r="IU88" s="192">
        <v>2.4691358024691348</v>
      </c>
      <c r="IV88" s="192" t="s">
        <v>286</v>
      </c>
      <c r="IW88" s="192" t="s">
        <v>286</v>
      </c>
      <c r="IX88" s="192" t="str">
        <f t="shared" si="140"/>
        <v>--</v>
      </c>
      <c r="IY88" s="192" t="str">
        <f t="shared" si="140"/>
        <v>--</v>
      </c>
      <c r="IZ88" s="192" t="str">
        <f t="shared" si="140"/>
        <v>--</v>
      </c>
      <c r="JA88" s="192" t="str">
        <f t="shared" si="140"/>
        <v>--</v>
      </c>
      <c r="JB88" s="192" t="str">
        <f t="shared" si="140"/>
        <v>--</v>
      </c>
      <c r="JC88" s="243">
        <v>8.5714285714285694</v>
      </c>
      <c r="JD88" s="243">
        <v>10.714285714285699</v>
      </c>
      <c r="JE88" s="243">
        <v>15.1898734177215</v>
      </c>
      <c r="JF88" s="243">
        <v>4.1666666666666696</v>
      </c>
      <c r="JG88" s="243">
        <v>9.3023255813953494</v>
      </c>
      <c r="JH88" s="243">
        <v>9.375</v>
      </c>
      <c r="JI88" s="243">
        <v>4.2857142857142803</v>
      </c>
      <c r="JJ88" s="243">
        <v>5.9523809523809499</v>
      </c>
      <c r="JK88" s="243">
        <v>5.0632911392404996</v>
      </c>
      <c r="JL88" s="243">
        <v>1.3888888888888899</v>
      </c>
      <c r="JM88" s="243">
        <v>0</v>
      </c>
      <c r="JN88" s="243">
        <v>9.2307692307692299</v>
      </c>
      <c r="JO88" s="219">
        <v>7.1428571428571397</v>
      </c>
      <c r="JP88" s="219">
        <v>10.714285714285699</v>
      </c>
      <c r="JQ88" s="219">
        <v>17.948717948717899</v>
      </c>
      <c r="JR88" s="219">
        <v>5.6338028169014098</v>
      </c>
      <c r="JS88" s="219">
        <v>8.2352941176470598</v>
      </c>
      <c r="JT88" s="219">
        <v>28.125</v>
      </c>
      <c r="JU88" s="219">
        <v>4.2857142857142803</v>
      </c>
      <c r="JV88" s="219">
        <v>5.9523809523809499</v>
      </c>
      <c r="JW88" s="219">
        <v>6.4102564102564097</v>
      </c>
      <c r="JX88" s="219">
        <v>1.40845070422535</v>
      </c>
      <c r="JY88" s="219">
        <v>3.4883720930232598</v>
      </c>
      <c r="JZ88" s="219">
        <v>17.1875</v>
      </c>
      <c r="KA88" s="219">
        <v>0</v>
      </c>
      <c r="KB88" s="219">
        <v>3.5714285714285698</v>
      </c>
      <c r="KC88" s="219">
        <v>2.5974025974026</v>
      </c>
      <c r="KD88" s="219">
        <v>1.3888888888888899</v>
      </c>
      <c r="KE88" s="219">
        <v>5.81395348837209</v>
      </c>
      <c r="KF88" s="219">
        <v>3.125</v>
      </c>
      <c r="KG88" s="219">
        <v>0</v>
      </c>
      <c r="KH88" s="219">
        <v>2.38095238095238</v>
      </c>
      <c r="KI88" s="219">
        <v>2.5974025974026</v>
      </c>
      <c r="KJ88" s="219">
        <v>0</v>
      </c>
      <c r="KK88" s="219">
        <v>1.16279069767442</v>
      </c>
      <c r="KL88" s="219">
        <v>3.17460317460317</v>
      </c>
      <c r="KM88" s="219">
        <v>0</v>
      </c>
      <c r="KN88" s="219">
        <v>2.38095238095238</v>
      </c>
      <c r="KO88" s="219">
        <v>0</v>
      </c>
      <c r="KP88" s="219">
        <v>0</v>
      </c>
      <c r="KQ88" s="219">
        <v>1.16279069767442</v>
      </c>
      <c r="KR88" s="219">
        <v>1.5873015873015901</v>
      </c>
      <c r="KS88" s="219">
        <v>1.4285714285714299</v>
      </c>
      <c r="KT88" s="219">
        <v>0</v>
      </c>
      <c r="KU88" s="219">
        <v>2.5974025974026</v>
      </c>
      <c r="KV88" s="219">
        <v>0</v>
      </c>
      <c r="KW88" s="219">
        <v>1.16279069767442</v>
      </c>
      <c r="KX88" s="219">
        <v>0</v>
      </c>
      <c r="KY88" s="219">
        <v>0</v>
      </c>
      <c r="KZ88" s="219">
        <v>1.19047619047619</v>
      </c>
      <c r="LA88" s="219">
        <v>1.2987012987013</v>
      </c>
      <c r="LB88" s="219">
        <v>0</v>
      </c>
      <c r="LC88" s="219">
        <v>0</v>
      </c>
      <c r="LD88" s="219">
        <v>1.5384615384615401</v>
      </c>
      <c r="LE88" s="219">
        <v>0</v>
      </c>
      <c r="LF88" s="219">
        <v>1.19047619047619</v>
      </c>
      <c r="LG88" s="219">
        <v>1.2987012987013</v>
      </c>
      <c r="LH88" s="219">
        <v>0</v>
      </c>
      <c r="LI88" s="219">
        <v>0</v>
      </c>
      <c r="LJ88" s="219">
        <v>1.5625</v>
      </c>
      <c r="LK88" s="219">
        <v>0</v>
      </c>
      <c r="LL88" s="219">
        <v>2.38095238095238</v>
      </c>
      <c r="LM88" s="219">
        <v>0</v>
      </c>
      <c r="LN88" s="219">
        <v>1.40845070422535</v>
      </c>
      <c r="LO88" s="219">
        <v>3.4883720930232598</v>
      </c>
      <c r="LP88" s="219">
        <v>1.5384615384615401</v>
      </c>
      <c r="LQ88" s="219">
        <v>1.4285714285714299</v>
      </c>
      <c r="LR88" s="219">
        <v>3.5714285714285698</v>
      </c>
      <c r="LS88" s="219">
        <v>2.5974025974026</v>
      </c>
      <c r="LT88" s="219">
        <v>1.40845070422535</v>
      </c>
      <c r="LU88" s="219">
        <v>1.1764705882352899</v>
      </c>
      <c r="LV88" s="219">
        <v>6.25</v>
      </c>
      <c r="LW88" s="219">
        <v>2.8571428571428599</v>
      </c>
      <c r="LX88" s="219">
        <v>2.38095238095238</v>
      </c>
      <c r="LY88" s="219">
        <v>1.2987012987013</v>
      </c>
      <c r="LZ88" s="219">
        <v>5.6338028169014098</v>
      </c>
      <c r="MA88" s="219">
        <v>4.6511627906976702</v>
      </c>
      <c r="MB88" s="219">
        <v>4.6875</v>
      </c>
      <c r="MC88" s="219">
        <v>1.4285714285714299</v>
      </c>
      <c r="MD88" s="219">
        <v>2.38095238095238</v>
      </c>
      <c r="ME88" s="219">
        <v>1.2987012987013</v>
      </c>
      <c r="MF88" s="219">
        <v>0</v>
      </c>
      <c r="MG88" s="219">
        <v>2.32558139534884</v>
      </c>
      <c r="MH88" s="219">
        <v>3.125</v>
      </c>
      <c r="MI88" s="190" t="str">
        <f t="shared" si="141"/>
        <v>--</v>
      </c>
      <c r="MJ88" s="190" t="str">
        <f t="shared" si="141"/>
        <v>--</v>
      </c>
      <c r="MK88" s="190" t="str">
        <f t="shared" si="141"/>
        <v>--</v>
      </c>
      <c r="ML88" s="190" t="str">
        <f t="shared" si="141"/>
        <v>--</v>
      </c>
      <c r="MM88" s="190" t="str">
        <f t="shared" si="141"/>
        <v>--</v>
      </c>
      <c r="MN88" s="190" t="str">
        <f t="shared" si="141"/>
        <v>--</v>
      </c>
      <c r="MO88" s="190" t="str">
        <f t="shared" si="141"/>
        <v>--</v>
      </c>
      <c r="MP88" s="190" t="str">
        <f t="shared" si="141"/>
        <v>--</v>
      </c>
      <c r="MQ88" s="190" t="str">
        <f t="shared" si="141"/>
        <v>--</v>
      </c>
      <c r="MR88" s="190" t="str">
        <f t="shared" si="141"/>
        <v>--</v>
      </c>
      <c r="MS88" s="190" t="str">
        <f t="shared" si="142"/>
        <v>--</v>
      </c>
      <c r="MT88" s="190" t="str">
        <f t="shared" si="142"/>
        <v>--</v>
      </c>
      <c r="MU88" s="190" t="str">
        <f t="shared" si="142"/>
        <v>--</v>
      </c>
      <c r="MV88" s="190" t="str">
        <f t="shared" si="142"/>
        <v>--</v>
      </c>
      <c r="MW88" s="190" t="str">
        <f t="shared" si="142"/>
        <v>--</v>
      </c>
      <c r="MX88" s="190" t="str">
        <f t="shared" si="142"/>
        <v>--</v>
      </c>
      <c r="MY88" s="190" t="str">
        <f t="shared" si="142"/>
        <v>--</v>
      </c>
      <c r="MZ88" s="190" t="str">
        <f t="shared" si="142"/>
        <v>--</v>
      </c>
      <c r="NA88" s="190" t="str">
        <f t="shared" si="142"/>
        <v>--</v>
      </c>
      <c r="NB88" s="190" t="str">
        <f t="shared" si="142"/>
        <v>--</v>
      </c>
      <c r="NC88" s="190" t="str">
        <f t="shared" si="143"/>
        <v>--</v>
      </c>
      <c r="ND88" s="190" t="str">
        <f t="shared" si="143"/>
        <v>--</v>
      </c>
      <c r="NE88" s="190" t="str">
        <f t="shared" si="143"/>
        <v>--</v>
      </c>
      <c r="NF88" s="190" t="str">
        <f t="shared" si="143"/>
        <v>--</v>
      </c>
      <c r="NG88" s="190" t="str">
        <f t="shared" si="143"/>
        <v>--</v>
      </c>
      <c r="NH88" s="190" t="str">
        <f t="shared" si="143"/>
        <v>--</v>
      </c>
      <c r="NI88" s="190" t="str">
        <f t="shared" si="143"/>
        <v>--</v>
      </c>
      <c r="NJ88" s="190" t="str">
        <f t="shared" si="143"/>
        <v>--</v>
      </c>
      <c r="NL88" s="378" t="str">
        <f t="shared" si="92"/>
        <v>--</v>
      </c>
      <c r="NM88" s="381">
        <v>1.8867924528301887</v>
      </c>
      <c r="NN88" s="381">
        <v>0</v>
      </c>
      <c r="NO88" s="381">
        <v>8.8888888888888893</v>
      </c>
      <c r="NP88" s="378" t="str">
        <f t="shared" si="93"/>
        <v>--</v>
      </c>
      <c r="NQ88" s="381">
        <v>1.4492753623188406</v>
      </c>
      <c r="NR88" s="378" t="str">
        <f t="shared" si="94"/>
        <v>--</v>
      </c>
      <c r="NS88" s="381">
        <v>3.4090909090909096</v>
      </c>
      <c r="NT88" s="378" t="str">
        <f t="shared" si="95"/>
        <v>--</v>
      </c>
      <c r="NU88" s="381">
        <v>16.999999999999996</v>
      </c>
      <c r="NV88" s="378" t="str">
        <f t="shared" si="96"/>
        <v>--</v>
      </c>
      <c r="NW88" s="381">
        <v>1.2048192771084332</v>
      </c>
      <c r="NX88" s="378" t="str">
        <f t="shared" si="97"/>
        <v>--</v>
      </c>
      <c r="NY88" s="381">
        <v>4.4117647058823515</v>
      </c>
      <c r="NZ88" s="378" t="str">
        <f t="shared" si="98"/>
        <v>--</v>
      </c>
      <c r="OA88" s="381">
        <v>21.666666666666664</v>
      </c>
      <c r="OB88" s="378" t="str">
        <f t="shared" si="99"/>
        <v>--</v>
      </c>
      <c r="OC88" s="378" t="str">
        <f t="shared" si="99"/>
        <v>--</v>
      </c>
      <c r="OD88" s="381">
        <v>5.7142857142857135</v>
      </c>
      <c r="OE88" s="381">
        <v>7.1428571428571459</v>
      </c>
      <c r="OF88" s="381">
        <v>8.8607594936708871</v>
      </c>
      <c r="OG88" s="378" t="str">
        <f t="shared" si="144"/>
        <v>--</v>
      </c>
      <c r="OH88" s="378" t="str">
        <f t="shared" si="144"/>
        <v>--</v>
      </c>
      <c r="OI88" s="378" t="str">
        <f t="shared" si="144"/>
        <v>--</v>
      </c>
      <c r="OJ88" s="381">
        <v>0</v>
      </c>
      <c r="OK88" s="381">
        <v>1.1627906976744184</v>
      </c>
      <c r="OL88" s="381">
        <v>6.25</v>
      </c>
      <c r="OM88" s="378" t="str">
        <f t="shared" si="145"/>
        <v>--</v>
      </c>
      <c r="ON88" s="378" t="str">
        <f t="shared" si="145"/>
        <v>--</v>
      </c>
      <c r="OO88" s="378" t="str">
        <f t="shared" si="145"/>
        <v>--</v>
      </c>
      <c r="OP88" s="381">
        <v>1.8867924528301887</v>
      </c>
      <c r="OQ88" s="381">
        <v>0</v>
      </c>
      <c r="OR88" s="381">
        <v>6.8181818181818166</v>
      </c>
      <c r="OS88" s="378" t="str">
        <f t="shared" si="146"/>
        <v>--</v>
      </c>
      <c r="OT88" s="378" t="str">
        <f t="shared" si="146"/>
        <v>--</v>
      </c>
      <c r="OU88" s="381">
        <v>0</v>
      </c>
      <c r="OV88" s="381">
        <v>0</v>
      </c>
      <c r="OW88" s="381">
        <v>4.4444444444444438</v>
      </c>
      <c r="OX88" s="378" t="str">
        <f t="shared" si="103"/>
        <v>--</v>
      </c>
      <c r="OY88" s="381">
        <v>5.5555555555555571</v>
      </c>
      <c r="OZ88" s="381">
        <v>4.6511627906976756</v>
      </c>
      <c r="PA88" s="381">
        <v>20.3125</v>
      </c>
      <c r="PB88" s="378" t="str">
        <f t="shared" si="104"/>
        <v>--</v>
      </c>
      <c r="PC88" s="381">
        <v>5.6603773584905657</v>
      </c>
      <c r="PD88" s="381">
        <v>12.244897959183675</v>
      </c>
      <c r="PE88" s="381">
        <v>35.555555555555557</v>
      </c>
      <c r="PF88" s="378" t="str">
        <f t="shared" si="105"/>
        <v>--</v>
      </c>
      <c r="PG88" s="381">
        <v>2</v>
      </c>
      <c r="PH88" s="381">
        <v>6.2499999999999991</v>
      </c>
      <c r="PI88" s="381">
        <v>26.666666666666664</v>
      </c>
      <c r="PJ88" s="378" t="str">
        <f t="shared" si="106"/>
        <v>--</v>
      </c>
      <c r="PK88" s="381">
        <v>1.8867924528301887</v>
      </c>
      <c r="PL88" s="381">
        <v>4.166666666666667</v>
      </c>
      <c r="PM88" s="381">
        <v>24.444444444444439</v>
      </c>
      <c r="PN88" s="378" t="str">
        <f t="shared" si="107"/>
        <v>--</v>
      </c>
      <c r="PO88" s="381">
        <v>5.6603773584905657</v>
      </c>
      <c r="PP88" s="381">
        <v>0</v>
      </c>
      <c r="PQ88" s="381">
        <v>4.4444444444444438</v>
      </c>
      <c r="PR88" s="378" t="str">
        <f t="shared" si="108"/>
        <v>--</v>
      </c>
      <c r="PS88" s="381">
        <v>0</v>
      </c>
      <c r="PT88" s="381">
        <v>0</v>
      </c>
      <c r="PU88" s="381">
        <v>6.6666666666666652</v>
      </c>
      <c r="PV88" s="378" t="str">
        <f t="shared" si="109"/>
        <v>--</v>
      </c>
      <c r="PW88" s="381">
        <v>0</v>
      </c>
      <c r="PX88" s="381">
        <v>0</v>
      </c>
      <c r="PY88" s="381">
        <v>6.6666666666666652</v>
      </c>
      <c r="PZ88" s="378" t="str">
        <f t="shared" si="110"/>
        <v>--</v>
      </c>
      <c r="QA88" s="381">
        <v>0</v>
      </c>
      <c r="QB88" s="381">
        <v>0</v>
      </c>
      <c r="QC88" s="381">
        <v>6.6666666666666652</v>
      </c>
      <c r="QD88" s="378" t="str">
        <f t="shared" si="111"/>
        <v>--</v>
      </c>
      <c r="QE88" s="381">
        <v>0</v>
      </c>
      <c r="QF88" s="381">
        <v>0</v>
      </c>
      <c r="QG88" s="381">
        <v>2.2222222222222219</v>
      </c>
      <c r="QH88" s="378" t="str">
        <f t="shared" si="112"/>
        <v>--</v>
      </c>
      <c r="QI88" s="381">
        <v>0</v>
      </c>
      <c r="QJ88" s="381">
        <v>0</v>
      </c>
      <c r="QK88" s="381">
        <v>4.4444444444444438</v>
      </c>
    </row>
    <row r="89" spans="1:453" x14ac:dyDescent="0.25">
      <c r="A89" s="114">
        <v>85</v>
      </c>
      <c r="B89" s="93" t="s">
        <v>85</v>
      </c>
      <c r="C89" s="189">
        <v>7.1428571428571468</v>
      </c>
      <c r="D89" s="189">
        <v>20.096852300242119</v>
      </c>
      <c r="E89" s="189">
        <v>37.082066869300931</v>
      </c>
      <c r="F89" s="189">
        <v>2.8423772609819116</v>
      </c>
      <c r="G89" s="189">
        <v>19.916142557651984</v>
      </c>
      <c r="H89" s="189">
        <v>33.691756272401406</v>
      </c>
      <c r="I89" s="189">
        <v>1.0362694300518138</v>
      </c>
      <c r="J89" s="189">
        <v>12.234042553191486</v>
      </c>
      <c r="K89" s="189">
        <v>27.814569536423836</v>
      </c>
      <c r="L89" s="189">
        <v>1.0781671159029653</v>
      </c>
      <c r="M89" s="190">
        <v>8.3969465648855035</v>
      </c>
      <c r="N89" s="190">
        <v>25.149700598802397</v>
      </c>
      <c r="O89" s="190">
        <v>0.86455331412103742</v>
      </c>
      <c r="P89" s="190">
        <v>9.0659340659340604</v>
      </c>
      <c r="Q89" s="190">
        <v>18.727915194346291</v>
      </c>
      <c r="R89" s="190" t="s">
        <v>286</v>
      </c>
      <c r="S89" s="190" t="s">
        <v>286</v>
      </c>
      <c r="T89" s="190" t="s">
        <v>286</v>
      </c>
      <c r="U89" s="190">
        <v>3.6363636363636367</v>
      </c>
      <c r="V89" s="190">
        <v>20.84210526315789</v>
      </c>
      <c r="W89" s="190">
        <v>35.251798561151055</v>
      </c>
      <c r="X89" s="190">
        <v>1.5544041450777202</v>
      </c>
      <c r="Y89" s="190">
        <v>12.834224598930488</v>
      </c>
      <c r="Z89" s="190">
        <v>29.139072847682129</v>
      </c>
      <c r="AA89" s="190">
        <v>0.80645161290322587</v>
      </c>
      <c r="AB89" s="132">
        <v>9.2964824120603033</v>
      </c>
      <c r="AC89" s="132">
        <v>27.00296735905043</v>
      </c>
      <c r="AD89" s="132">
        <v>0.86206896551724133</v>
      </c>
      <c r="AE89" s="132">
        <v>11.1716621253406</v>
      </c>
      <c r="AF89" s="190">
        <v>17.957746478873247</v>
      </c>
      <c r="AG89" s="189">
        <v>1.4285714285714275</v>
      </c>
      <c r="AH89" s="189">
        <v>5.5690072639225132</v>
      </c>
      <c r="AI89" s="191">
        <v>12.765957446808516</v>
      </c>
      <c r="AJ89" s="191">
        <v>0.77519379844961223</v>
      </c>
      <c r="AK89" s="190">
        <v>4.6121593291404661</v>
      </c>
      <c r="AL89" s="190">
        <v>13.261648745519707</v>
      </c>
      <c r="AM89" s="190">
        <v>0</v>
      </c>
      <c r="AN89" s="190">
        <v>3.7234042553191502</v>
      </c>
      <c r="AO89" s="190">
        <v>5.9602649006622554</v>
      </c>
      <c r="AP89" s="190">
        <v>0</v>
      </c>
      <c r="AQ89" s="190">
        <v>1.0178117048346051</v>
      </c>
      <c r="AR89" s="190">
        <v>5.6886227544910195</v>
      </c>
      <c r="AS89" s="190">
        <v>0</v>
      </c>
      <c r="AT89" s="190">
        <v>1.6483516483516483</v>
      </c>
      <c r="AU89" s="190">
        <v>4.2402826855123683</v>
      </c>
      <c r="AV89" s="190" t="s">
        <v>286</v>
      </c>
      <c r="AW89" s="190" t="s">
        <v>286</v>
      </c>
      <c r="AX89" s="132" t="s">
        <v>286</v>
      </c>
      <c r="AY89" s="132" t="s">
        <v>286</v>
      </c>
      <c r="AZ89" s="132" t="s">
        <v>286</v>
      </c>
      <c r="BA89" s="132" t="s">
        <v>286</v>
      </c>
      <c r="BB89" s="190" t="s">
        <v>286</v>
      </c>
      <c r="BC89" s="132" t="s">
        <v>286</v>
      </c>
      <c r="BD89" s="132" t="s">
        <v>286</v>
      </c>
      <c r="BE89" s="132">
        <v>0.5376344086021505</v>
      </c>
      <c r="BF89" s="132">
        <v>2.2556390977443619</v>
      </c>
      <c r="BG89" s="190">
        <v>5.357142857142855</v>
      </c>
      <c r="BH89" s="132">
        <v>0.28735632183908028</v>
      </c>
      <c r="BI89" s="132">
        <v>5.7220708446866508</v>
      </c>
      <c r="BJ89" s="132">
        <v>11.228070175438601</v>
      </c>
      <c r="BK89" s="132">
        <v>3.3248081841432207</v>
      </c>
      <c r="BL89" s="190">
        <v>19.095477386934672</v>
      </c>
      <c r="BM89" s="132">
        <v>28.482972136222905</v>
      </c>
      <c r="BN89" s="192">
        <v>1.9607843137254919</v>
      </c>
      <c r="BO89" s="192">
        <v>20.175438596491215</v>
      </c>
      <c r="BP89" s="192">
        <v>29.056603773584897</v>
      </c>
      <c r="BQ89" s="190">
        <v>0.53763440860215084</v>
      </c>
      <c r="BR89" s="132">
        <v>19.209039548022602</v>
      </c>
      <c r="BS89" s="132">
        <v>36.301369863013711</v>
      </c>
      <c r="BT89" s="132">
        <v>0.53908355795148233</v>
      </c>
      <c r="BU89" s="190">
        <v>17.480719794344481</v>
      </c>
      <c r="BV89" s="132">
        <v>38.670694864048365</v>
      </c>
      <c r="BW89" s="132">
        <v>0.58139534883720911</v>
      </c>
      <c r="BX89" s="132">
        <v>17.045454545454525</v>
      </c>
      <c r="BY89" s="190">
        <v>33.571428571428577</v>
      </c>
      <c r="BZ89" s="132">
        <v>2.0460358056265977</v>
      </c>
      <c r="CA89" s="132">
        <v>12.060301507537678</v>
      </c>
      <c r="CB89" s="132">
        <v>18.575851393188863</v>
      </c>
      <c r="CC89" s="190">
        <v>1.4005602240896355</v>
      </c>
      <c r="CD89" s="132">
        <v>15.350877192982452</v>
      </c>
      <c r="CE89" s="132">
        <v>21.8867924528302</v>
      </c>
      <c r="CF89" s="132">
        <v>0</v>
      </c>
      <c r="CG89" s="190">
        <v>11.299435028248588</v>
      </c>
      <c r="CH89" s="132">
        <v>20.547945205479461</v>
      </c>
      <c r="CI89" s="132">
        <v>0.26954177897574122</v>
      </c>
      <c r="CJ89" s="132">
        <v>10.796915167095117</v>
      </c>
      <c r="CK89" s="132">
        <v>24.471299093655574</v>
      </c>
      <c r="CL89" s="132">
        <v>0.2906976744186045</v>
      </c>
      <c r="CM89" s="132">
        <v>10.511363636363635</v>
      </c>
      <c r="CN89" s="132">
        <v>21.428571428571409</v>
      </c>
      <c r="CO89" s="132">
        <v>7.3232323232323218</v>
      </c>
      <c r="CP89" s="190">
        <v>3.25814536340852</v>
      </c>
      <c r="CQ89" s="132">
        <v>4.6012269938650299</v>
      </c>
      <c r="CR89" s="132">
        <v>2.7777777777777795</v>
      </c>
      <c r="CS89" s="192">
        <v>4.8140043763676124</v>
      </c>
      <c r="CT89" s="192">
        <v>4.4943820224719095</v>
      </c>
      <c r="CU89" s="190">
        <v>1.604278074866311</v>
      </c>
      <c r="CV89" s="132">
        <v>6.1111111111111134</v>
      </c>
      <c r="CW89" s="132">
        <v>1.3422818791946309</v>
      </c>
      <c r="CX89" s="192">
        <v>2.2099447513812152</v>
      </c>
      <c r="CY89" s="192">
        <v>6.332453825857522</v>
      </c>
      <c r="CZ89" s="190">
        <v>4.2296072507552926</v>
      </c>
      <c r="DA89" s="132">
        <v>2.1276595744680855</v>
      </c>
      <c r="DB89" s="132">
        <v>4.411764705882355</v>
      </c>
      <c r="DC89" s="192">
        <v>1.470588235294118</v>
      </c>
      <c r="DD89" s="192" t="s">
        <v>286</v>
      </c>
      <c r="DE89" s="190">
        <v>2.010050251256283</v>
      </c>
      <c r="DF89" s="132">
        <v>6.1349693251533726</v>
      </c>
      <c r="DG89" s="132" t="s">
        <v>286</v>
      </c>
      <c r="DH89" s="192">
        <v>3.5087719298245621</v>
      </c>
      <c r="DI89" s="192">
        <v>6.3670411985018749</v>
      </c>
      <c r="DJ89" s="190" t="s">
        <v>286</v>
      </c>
      <c r="DK89" s="132">
        <v>3.3333333333333339</v>
      </c>
      <c r="DL89" s="132">
        <v>1.3422818791946309</v>
      </c>
      <c r="DM89" s="132" t="s">
        <v>286</v>
      </c>
      <c r="DN89" s="132">
        <v>4.7493403693931411</v>
      </c>
      <c r="DO89" s="190">
        <v>9.9999999999999947</v>
      </c>
      <c r="DP89" s="132" t="s">
        <v>286</v>
      </c>
      <c r="DQ89" s="132">
        <v>2.6392961876832857</v>
      </c>
      <c r="DR89" s="132">
        <v>5.5350553505535043</v>
      </c>
      <c r="DS89" s="132" t="s">
        <v>286</v>
      </c>
      <c r="DT89" s="190" t="s">
        <v>286</v>
      </c>
      <c r="DU89" s="194" t="s">
        <v>286</v>
      </c>
      <c r="DV89" s="194" t="s">
        <v>286</v>
      </c>
      <c r="DW89" s="192">
        <v>3.3039647577092528</v>
      </c>
      <c r="DX89" s="194">
        <v>4.119850187265917</v>
      </c>
      <c r="DY89" s="190" t="s">
        <v>286</v>
      </c>
      <c r="DZ89" s="190">
        <v>1.6666666666666667</v>
      </c>
      <c r="EA89" s="190">
        <v>1.3422818791946309</v>
      </c>
      <c r="EB89" s="190" t="s">
        <v>286</v>
      </c>
      <c r="EC89" s="190">
        <v>3.4391534391534395</v>
      </c>
      <c r="ED89" s="190">
        <v>6.0606060606060597</v>
      </c>
      <c r="EE89" s="190" t="s">
        <v>286</v>
      </c>
      <c r="EF89" s="190">
        <v>4.1055718475073322</v>
      </c>
      <c r="EG89" s="190">
        <v>6.6914498141263961</v>
      </c>
      <c r="EH89" s="190" t="s">
        <v>286</v>
      </c>
      <c r="EI89" s="190">
        <v>1.7587939698492463</v>
      </c>
      <c r="EJ89" s="190">
        <v>3.9877300613496951</v>
      </c>
      <c r="EK89" s="190" t="s">
        <v>286</v>
      </c>
      <c r="EL89" s="132">
        <v>3.9560439560439575</v>
      </c>
      <c r="EM89" s="132">
        <v>7.1161048689138564</v>
      </c>
      <c r="EN89" s="132" t="s">
        <v>286</v>
      </c>
      <c r="EO89" s="132">
        <v>3.3333333333333335</v>
      </c>
      <c r="EP89" s="190">
        <v>3.3557046979865781</v>
      </c>
      <c r="EQ89" s="132" t="s">
        <v>286</v>
      </c>
      <c r="ER89" s="132">
        <v>2.6455026455026469</v>
      </c>
      <c r="ES89" s="132">
        <v>9.3939393939393891</v>
      </c>
      <c r="ET89" s="132" t="s">
        <v>286</v>
      </c>
      <c r="EU89" s="190">
        <v>2.6315789473684226</v>
      </c>
      <c r="EV89" s="132">
        <v>2.5925925925925939</v>
      </c>
      <c r="EW89" s="132" t="s">
        <v>286</v>
      </c>
      <c r="EX89" s="132">
        <v>1.5037593984962399</v>
      </c>
      <c r="EY89" s="132">
        <v>3.3742331288343559</v>
      </c>
      <c r="EZ89" s="190" t="s">
        <v>286</v>
      </c>
      <c r="FA89" s="132">
        <v>3.0769230769230798</v>
      </c>
      <c r="FB89" s="132">
        <v>2.6217228464419491</v>
      </c>
      <c r="FC89" s="132" t="s">
        <v>286</v>
      </c>
      <c r="FD89" s="132">
        <v>2.2346368715083802</v>
      </c>
      <c r="FE89" s="190">
        <v>0</v>
      </c>
      <c r="FF89" s="132" t="s">
        <v>286</v>
      </c>
      <c r="FG89" s="132">
        <v>0.52910052910052874</v>
      </c>
      <c r="FH89" s="132">
        <v>1.519756838905775</v>
      </c>
      <c r="FI89" s="132" t="s">
        <v>286</v>
      </c>
      <c r="FJ89" s="190">
        <v>2.3529411764705888</v>
      </c>
      <c r="FK89" s="132">
        <v>1.1152416356877328</v>
      </c>
      <c r="FL89" s="132" t="s">
        <v>286</v>
      </c>
      <c r="FM89" s="132" t="s">
        <v>286</v>
      </c>
      <c r="FN89" s="132" t="s">
        <v>286</v>
      </c>
      <c r="FO89" s="190" t="s">
        <v>286</v>
      </c>
      <c r="FP89" s="132">
        <v>3.5164835164835129</v>
      </c>
      <c r="FQ89" s="132">
        <v>5.6179775280898907</v>
      </c>
      <c r="FR89" s="132" t="s">
        <v>286</v>
      </c>
      <c r="FS89" s="132">
        <v>3.8888888888888884</v>
      </c>
      <c r="FT89" s="190">
        <v>2.0134228187919465</v>
      </c>
      <c r="FU89" s="132" t="s">
        <v>286</v>
      </c>
      <c r="FV89" s="132">
        <v>2.3809523809523814</v>
      </c>
      <c r="FW89" s="132">
        <v>2.1212121212121238</v>
      </c>
      <c r="FX89" s="132" t="s">
        <v>286</v>
      </c>
      <c r="FY89" s="190">
        <v>2.3529411764705888</v>
      </c>
      <c r="FZ89" s="132">
        <v>1.4869888475836432</v>
      </c>
      <c r="GA89" s="132" t="s">
        <v>286</v>
      </c>
      <c r="GB89" s="132" t="s">
        <v>286</v>
      </c>
      <c r="GC89" s="132" t="s">
        <v>286</v>
      </c>
      <c r="GD89" s="190" t="s">
        <v>286</v>
      </c>
      <c r="GE89" s="132" t="s">
        <v>286</v>
      </c>
      <c r="GF89" s="132" t="s">
        <v>286</v>
      </c>
      <c r="GG89" s="132" t="s">
        <v>286</v>
      </c>
      <c r="GH89" s="132" t="s">
        <v>286</v>
      </c>
      <c r="GI89" s="190" t="s">
        <v>286</v>
      </c>
      <c r="GJ89" s="132" t="s">
        <v>286</v>
      </c>
      <c r="GK89" s="132">
        <v>3.9682539682539701</v>
      </c>
      <c r="GL89" s="132">
        <v>6.0606060606060614</v>
      </c>
      <c r="GM89" s="197" t="s">
        <v>286</v>
      </c>
      <c r="GN89" s="190">
        <v>2.0588235294117649</v>
      </c>
      <c r="GO89" s="132">
        <v>3.345724907063198</v>
      </c>
      <c r="GP89" s="132" t="s">
        <v>286</v>
      </c>
      <c r="GQ89" s="132" t="s">
        <v>286</v>
      </c>
      <c r="GR89" s="132" t="s">
        <v>286</v>
      </c>
      <c r="GS89" s="190" t="s">
        <v>286</v>
      </c>
      <c r="GT89" s="132" t="s">
        <v>286</v>
      </c>
      <c r="GU89" s="132" t="s">
        <v>286</v>
      </c>
      <c r="GV89" s="132" t="s">
        <v>286</v>
      </c>
      <c r="GW89" s="132" t="s">
        <v>286</v>
      </c>
      <c r="GX89" s="190" t="s">
        <v>286</v>
      </c>
      <c r="GY89" s="190" t="s">
        <v>286</v>
      </c>
      <c r="GZ89" s="190">
        <v>3.9577836411609528</v>
      </c>
      <c r="HA89" s="190">
        <v>7.5987841945288812</v>
      </c>
      <c r="HB89" s="190" t="s">
        <v>286</v>
      </c>
      <c r="HC89" s="190">
        <v>3.2258064516129048</v>
      </c>
      <c r="HD89" s="190">
        <v>6.3197026022304854</v>
      </c>
      <c r="HE89" s="190" t="s">
        <v>286</v>
      </c>
      <c r="HF89" s="190" t="s">
        <v>286</v>
      </c>
      <c r="HG89" s="190" t="s">
        <v>286</v>
      </c>
      <c r="HH89" s="190" t="s">
        <v>286</v>
      </c>
      <c r="HI89" s="190" t="s">
        <v>286</v>
      </c>
      <c r="HJ89" s="190" t="s">
        <v>286</v>
      </c>
      <c r="HK89" s="190" t="s">
        <v>286</v>
      </c>
      <c r="HL89" s="132" t="s">
        <v>286</v>
      </c>
      <c r="HM89" s="132" t="s">
        <v>286</v>
      </c>
      <c r="HN89" s="132" t="s">
        <v>286</v>
      </c>
      <c r="HO89" s="132">
        <v>6.0846560846560811</v>
      </c>
      <c r="HP89" s="190">
        <v>10.606060606060606</v>
      </c>
      <c r="HQ89" s="132" t="s">
        <v>286</v>
      </c>
      <c r="HR89" s="132">
        <v>3.5398230088495581</v>
      </c>
      <c r="HS89" s="132">
        <v>7.0631970260223067</v>
      </c>
      <c r="HT89" s="196" t="s">
        <v>286</v>
      </c>
      <c r="HU89" s="190">
        <v>3.0000000000000009</v>
      </c>
      <c r="HV89" s="192">
        <v>3.9877300613496915</v>
      </c>
      <c r="HW89" s="192" t="s">
        <v>286</v>
      </c>
      <c r="HX89" s="192">
        <v>3.7444933920704844</v>
      </c>
      <c r="HY89" s="192">
        <v>4.868913857677903</v>
      </c>
      <c r="HZ89" s="192" t="s">
        <v>286</v>
      </c>
      <c r="IA89" s="192">
        <v>2.2346368715083806</v>
      </c>
      <c r="IB89" s="192">
        <v>2.0134228187919461</v>
      </c>
      <c r="IC89" s="192" t="s">
        <v>286</v>
      </c>
      <c r="ID89" s="192">
        <v>1.8518518518518536</v>
      </c>
      <c r="IE89" s="192">
        <v>4.8484848484848477</v>
      </c>
      <c r="IF89" s="192" t="s">
        <v>286</v>
      </c>
      <c r="IG89" s="192">
        <v>1.1799410029498529</v>
      </c>
      <c r="IH89" s="192">
        <v>5.2044609665427517</v>
      </c>
      <c r="II89" s="192">
        <v>3.5264483627204024</v>
      </c>
      <c r="IJ89" s="192">
        <v>5.0125313283207982</v>
      </c>
      <c r="IK89" s="192">
        <v>6.4417177914110439</v>
      </c>
      <c r="IL89" s="192">
        <v>1.1111111111111109</v>
      </c>
      <c r="IM89" s="192">
        <v>8.370044052863431</v>
      </c>
      <c r="IN89" s="192">
        <v>7.1161048689138582</v>
      </c>
      <c r="IO89" s="192">
        <v>0</v>
      </c>
      <c r="IP89" s="192">
        <v>10.055865921787714</v>
      </c>
      <c r="IQ89" s="192">
        <v>10.810810810810818</v>
      </c>
      <c r="IR89" s="192">
        <v>0.55248618784530368</v>
      </c>
      <c r="IS89" s="192" t="s">
        <v>286</v>
      </c>
      <c r="IT89" s="192" t="s">
        <v>286</v>
      </c>
      <c r="IU89" s="192">
        <v>0.90909090909090939</v>
      </c>
      <c r="IV89" s="192" t="s">
        <v>286</v>
      </c>
      <c r="IW89" s="192" t="s">
        <v>286</v>
      </c>
      <c r="IX89" s="192" t="str">
        <f t="shared" si="140"/>
        <v>--</v>
      </c>
      <c r="IY89" s="192" t="str">
        <f t="shared" si="140"/>
        <v>--</v>
      </c>
      <c r="IZ89" s="192" t="str">
        <f t="shared" si="140"/>
        <v>--</v>
      </c>
      <c r="JA89" s="192" t="str">
        <f t="shared" si="140"/>
        <v>--</v>
      </c>
      <c r="JB89" s="192" t="str">
        <f t="shared" si="140"/>
        <v>--</v>
      </c>
      <c r="JC89" s="243">
        <v>2.99401197604791</v>
      </c>
      <c r="JD89" s="243">
        <v>6.64819944598338</v>
      </c>
      <c r="JE89" s="243">
        <v>14.1342756183746</v>
      </c>
      <c r="JF89" s="243">
        <v>2.1943573667711598</v>
      </c>
      <c r="JG89" s="243">
        <v>4.5454545454545503</v>
      </c>
      <c r="JH89" s="243">
        <v>10.216718266253899</v>
      </c>
      <c r="JI89" s="243">
        <v>2.39520958083832</v>
      </c>
      <c r="JJ89" s="243">
        <v>1.10497237569061</v>
      </c>
      <c r="JK89" s="243">
        <v>7.8571428571428603</v>
      </c>
      <c r="JL89" s="243">
        <v>1.5673981191222599</v>
      </c>
      <c r="JM89" s="243">
        <v>3.7735849056603801</v>
      </c>
      <c r="JN89" s="243">
        <v>5.3125</v>
      </c>
      <c r="JO89" s="219">
        <v>4.5180722891566196</v>
      </c>
      <c r="JP89" s="219">
        <v>12.885154061624601</v>
      </c>
      <c r="JQ89" s="219">
        <v>28.571428571428601</v>
      </c>
      <c r="JR89" s="219">
        <v>5</v>
      </c>
      <c r="JS89" s="219">
        <v>9.9195710455764008</v>
      </c>
      <c r="JT89" s="219">
        <v>26.625386996903998</v>
      </c>
      <c r="JU89" s="219">
        <v>4.2168674698795199</v>
      </c>
      <c r="JV89" s="219">
        <v>8.1005586592178798</v>
      </c>
      <c r="JW89" s="219">
        <v>20.284697508896802</v>
      </c>
      <c r="JX89" s="219">
        <v>5</v>
      </c>
      <c r="JY89" s="219">
        <v>5.8981233243967797</v>
      </c>
      <c r="JZ89" s="219">
        <v>17.0807453416149</v>
      </c>
      <c r="KA89" s="223">
        <v>0.60422960725075503</v>
      </c>
      <c r="KB89" s="219">
        <v>1.1235955056179801</v>
      </c>
      <c r="KC89" s="219">
        <v>1.8115942028985501</v>
      </c>
      <c r="KD89" s="219">
        <v>1.25391849529781</v>
      </c>
      <c r="KE89" s="219">
        <v>1.61290322580645</v>
      </c>
      <c r="KF89" s="223">
        <v>0.62111801242235998</v>
      </c>
      <c r="KG89" s="223">
        <v>0.60422960725075503</v>
      </c>
      <c r="KH89" s="219">
        <v>1.40449438202247</v>
      </c>
      <c r="KI89" s="219">
        <v>2.8880866425992799</v>
      </c>
      <c r="KJ89" s="223">
        <v>0.94043887147335403</v>
      </c>
      <c r="KK89" s="219">
        <v>2.1563342318059302</v>
      </c>
      <c r="KL89" s="219">
        <v>4.3478260869565197</v>
      </c>
      <c r="KM89" s="223">
        <v>0.60422960725075503</v>
      </c>
      <c r="KN89" s="223">
        <v>0.84269662921348298</v>
      </c>
      <c r="KO89" s="219">
        <v>1.4492753623188399</v>
      </c>
      <c r="KP89" s="223">
        <v>0.94043887147335403</v>
      </c>
      <c r="KQ89" s="219">
        <v>1.35135135135135</v>
      </c>
      <c r="KR89" s="219">
        <v>1.2461059190031201</v>
      </c>
      <c r="KS89" s="223">
        <v>0.60422960725075503</v>
      </c>
      <c r="KT89" s="223">
        <v>0.28089887640449501</v>
      </c>
      <c r="KU89" s="219">
        <v>2.1739130434782599</v>
      </c>
      <c r="KV89" s="223">
        <v>0.62695924764890298</v>
      </c>
      <c r="KW89" s="219">
        <v>1.88679245283019</v>
      </c>
      <c r="KX89" s="219">
        <v>1.5527950310559</v>
      </c>
      <c r="KY89" s="223">
        <v>0.60606060606060597</v>
      </c>
      <c r="KZ89" s="223">
        <v>0.28169014084507099</v>
      </c>
      <c r="LA89" s="219">
        <v>1.0869565217391299</v>
      </c>
      <c r="LB89" s="223">
        <v>0.31446540880503199</v>
      </c>
      <c r="LC89" s="223">
        <v>0.81743869209809294</v>
      </c>
      <c r="LD89" s="223">
        <v>0.31152647975077902</v>
      </c>
      <c r="LE89" s="223">
        <v>0.60422960725075503</v>
      </c>
      <c r="LF89" s="223">
        <v>0.56179775280898903</v>
      </c>
      <c r="LG89" s="219">
        <v>1.0869565217391299</v>
      </c>
      <c r="LH89" s="223">
        <v>0.31446540880503199</v>
      </c>
      <c r="LI89" s="223">
        <v>0.54495912806539504</v>
      </c>
      <c r="LJ89" s="223">
        <v>0.31055900621117999</v>
      </c>
      <c r="LK89" s="223">
        <v>0.30303030303030298</v>
      </c>
      <c r="LL89" s="223">
        <v>0.28328611898016998</v>
      </c>
      <c r="LM89" s="223">
        <v>0.71942446043165498</v>
      </c>
      <c r="LN89" s="223">
        <v>0.31446540880503199</v>
      </c>
      <c r="LO89" s="219">
        <v>1.0840108401084001</v>
      </c>
      <c r="LP89" s="219">
        <v>1.86335403726708</v>
      </c>
      <c r="LQ89" s="219">
        <v>0</v>
      </c>
      <c r="LR89" s="219">
        <v>1.1331444759206799</v>
      </c>
      <c r="LS89" s="219">
        <v>2.8776978417266199</v>
      </c>
      <c r="LT89" s="219">
        <v>1.88679245283019</v>
      </c>
      <c r="LU89" s="219">
        <v>2.9972752043596702</v>
      </c>
      <c r="LV89" s="219">
        <v>4.6583850931677002</v>
      </c>
      <c r="LW89" s="223">
        <v>0.60606060606060597</v>
      </c>
      <c r="LX89" s="223">
        <v>0.84745762711864403</v>
      </c>
      <c r="LY89" s="219">
        <v>3.2374100719424499</v>
      </c>
      <c r="LZ89" s="219">
        <v>1.57232704402516</v>
      </c>
      <c r="MA89" s="219">
        <v>3.2608695652173898</v>
      </c>
      <c r="MB89" s="219">
        <v>9.3167701863354093</v>
      </c>
      <c r="MC89" s="223">
        <v>0.30303030303030298</v>
      </c>
      <c r="MD89" s="223">
        <v>0.85227272727272696</v>
      </c>
      <c r="ME89" s="219">
        <v>2.16606498194946</v>
      </c>
      <c r="MF89" s="223">
        <v>0.31446540880503199</v>
      </c>
      <c r="MG89" s="219">
        <v>1.9073569482288799</v>
      </c>
      <c r="MH89" s="219">
        <v>4.3478260869565197</v>
      </c>
      <c r="MI89" s="190" t="str">
        <f t="shared" si="141"/>
        <v>--</v>
      </c>
      <c r="MJ89" s="190" t="str">
        <f t="shared" si="141"/>
        <v>--</v>
      </c>
      <c r="MK89" s="190" t="str">
        <f t="shared" si="141"/>
        <v>--</v>
      </c>
      <c r="ML89" s="190" t="str">
        <f t="shared" si="141"/>
        <v>--</v>
      </c>
      <c r="MM89" s="190" t="str">
        <f t="shared" si="141"/>
        <v>--</v>
      </c>
      <c r="MN89" s="190" t="str">
        <f t="shared" si="141"/>
        <v>--</v>
      </c>
      <c r="MO89" s="190" t="str">
        <f t="shared" si="141"/>
        <v>--</v>
      </c>
      <c r="MP89" s="190" t="str">
        <f t="shared" si="141"/>
        <v>--</v>
      </c>
      <c r="MQ89" s="190" t="str">
        <f t="shared" si="141"/>
        <v>--</v>
      </c>
      <c r="MR89" s="190" t="str">
        <f t="shared" si="141"/>
        <v>--</v>
      </c>
      <c r="MS89" s="190" t="str">
        <f t="shared" si="142"/>
        <v>--</v>
      </c>
      <c r="MT89" s="190" t="str">
        <f t="shared" si="142"/>
        <v>--</v>
      </c>
      <c r="MU89" s="190" t="str">
        <f t="shared" si="142"/>
        <v>--</v>
      </c>
      <c r="MV89" s="190" t="str">
        <f t="shared" si="142"/>
        <v>--</v>
      </c>
      <c r="MW89" s="190" t="str">
        <f t="shared" si="142"/>
        <v>--</v>
      </c>
      <c r="MX89" s="190" t="str">
        <f t="shared" si="142"/>
        <v>--</v>
      </c>
      <c r="MY89" s="190" t="str">
        <f t="shared" si="142"/>
        <v>--</v>
      </c>
      <c r="MZ89" s="190" t="str">
        <f t="shared" si="142"/>
        <v>--</v>
      </c>
      <c r="NA89" s="190" t="str">
        <f t="shared" si="142"/>
        <v>--</v>
      </c>
      <c r="NB89" s="190" t="str">
        <f t="shared" si="142"/>
        <v>--</v>
      </c>
      <c r="NC89" s="190" t="str">
        <f t="shared" si="143"/>
        <v>--</v>
      </c>
      <c r="ND89" s="190" t="str">
        <f t="shared" si="143"/>
        <v>--</v>
      </c>
      <c r="NE89" s="190" t="str">
        <f t="shared" si="143"/>
        <v>--</v>
      </c>
      <c r="NF89" s="190" t="str">
        <f t="shared" si="143"/>
        <v>--</v>
      </c>
      <c r="NG89" s="190" t="str">
        <f t="shared" si="143"/>
        <v>--</v>
      </c>
      <c r="NH89" s="190" t="str">
        <f t="shared" si="143"/>
        <v>--</v>
      </c>
      <c r="NI89" s="190" t="str">
        <f t="shared" si="143"/>
        <v>--</v>
      </c>
      <c r="NJ89" s="190" t="str">
        <f t="shared" si="143"/>
        <v>--</v>
      </c>
      <c r="NL89" s="378" t="str">
        <f t="shared" si="92"/>
        <v>--</v>
      </c>
      <c r="NM89" s="381">
        <v>2.1352313167259784</v>
      </c>
      <c r="NN89" s="381">
        <v>2.2900763358778629</v>
      </c>
      <c r="NO89" s="381">
        <v>2.6785714285714297</v>
      </c>
      <c r="NP89" s="378" t="str">
        <f t="shared" si="93"/>
        <v>--</v>
      </c>
      <c r="NQ89" s="381">
        <v>0.26809651474530816</v>
      </c>
      <c r="NR89" s="378" t="str">
        <f t="shared" si="94"/>
        <v>--</v>
      </c>
      <c r="NS89" s="381">
        <v>3.7593984962406033</v>
      </c>
      <c r="NT89" s="378" t="str">
        <f t="shared" si="95"/>
        <v>--</v>
      </c>
      <c r="NU89" s="381">
        <v>20.77151335311574</v>
      </c>
      <c r="NV89" s="378" t="str">
        <f t="shared" si="96"/>
        <v>--</v>
      </c>
      <c r="NW89" s="381">
        <v>0.28735632183908028</v>
      </c>
      <c r="NX89" s="378" t="str">
        <f t="shared" si="97"/>
        <v>--</v>
      </c>
      <c r="NY89" s="381">
        <v>6.7934782608695645</v>
      </c>
      <c r="NZ89" s="378" t="str">
        <f t="shared" si="98"/>
        <v>--</v>
      </c>
      <c r="OA89" s="381">
        <v>15.789473684210536</v>
      </c>
      <c r="OB89" s="378" t="str">
        <f t="shared" si="99"/>
        <v>--</v>
      </c>
      <c r="OC89" s="378" t="str">
        <f t="shared" si="99"/>
        <v>--</v>
      </c>
      <c r="OD89" s="381">
        <v>1.796407185628744</v>
      </c>
      <c r="OE89" s="381">
        <v>5.2486187845303895</v>
      </c>
      <c r="OF89" s="381">
        <v>12.099644128113884</v>
      </c>
      <c r="OG89" s="378" t="str">
        <f t="shared" si="144"/>
        <v>--</v>
      </c>
      <c r="OH89" s="378" t="str">
        <f t="shared" si="144"/>
        <v>--</v>
      </c>
      <c r="OI89" s="378" t="str">
        <f t="shared" si="144"/>
        <v>--</v>
      </c>
      <c r="OJ89" s="381">
        <v>0.94043887147335414</v>
      </c>
      <c r="OK89" s="381">
        <v>2.1447721179624675</v>
      </c>
      <c r="OL89" s="381">
        <v>6.8322981366459672</v>
      </c>
      <c r="OM89" s="378" t="str">
        <f t="shared" si="145"/>
        <v>--</v>
      </c>
      <c r="ON89" s="378" t="str">
        <f t="shared" si="145"/>
        <v>--</v>
      </c>
      <c r="OO89" s="378" t="str">
        <f t="shared" si="145"/>
        <v>--</v>
      </c>
      <c r="OP89" s="381">
        <v>1.7793594306049827</v>
      </c>
      <c r="OQ89" s="381">
        <v>0</v>
      </c>
      <c r="OR89" s="381">
        <v>2.6315789473684208</v>
      </c>
      <c r="OS89" s="378" t="str">
        <f t="shared" si="146"/>
        <v>--</v>
      </c>
      <c r="OT89" s="378" t="str">
        <f t="shared" si="146"/>
        <v>--</v>
      </c>
      <c r="OU89" s="381">
        <v>1.7857142857142863</v>
      </c>
      <c r="OV89" s="381">
        <v>3.8167938931297707</v>
      </c>
      <c r="OW89" s="381">
        <v>2.6315789473684208</v>
      </c>
      <c r="OX89" s="378" t="str">
        <f t="shared" si="103"/>
        <v>--</v>
      </c>
      <c r="OY89" s="381">
        <v>3.4374999999999991</v>
      </c>
      <c r="OZ89" s="381">
        <v>9.9462365591397806</v>
      </c>
      <c r="PA89" s="381">
        <v>16.562499999999993</v>
      </c>
      <c r="PB89" s="378" t="str">
        <f t="shared" si="104"/>
        <v>--</v>
      </c>
      <c r="PC89" s="381">
        <v>12.099644128113878</v>
      </c>
      <c r="PD89" s="381">
        <v>13.740458015267176</v>
      </c>
      <c r="PE89" s="381">
        <v>14.15929203539824</v>
      </c>
      <c r="PF89" s="378" t="str">
        <f t="shared" si="105"/>
        <v>--</v>
      </c>
      <c r="PG89" s="381">
        <v>7.3260073260073266</v>
      </c>
      <c r="PH89" s="381">
        <v>5.2631578947368425</v>
      </c>
      <c r="PI89" s="381">
        <v>13.51351351351351</v>
      </c>
      <c r="PJ89" s="378" t="str">
        <f t="shared" si="106"/>
        <v>--</v>
      </c>
      <c r="PK89" s="381">
        <v>4.6594982078853047</v>
      </c>
      <c r="PL89" s="381">
        <v>3.7313432835820888</v>
      </c>
      <c r="PM89" s="381">
        <v>7.964601769911507</v>
      </c>
      <c r="PN89" s="378" t="str">
        <f t="shared" si="107"/>
        <v>--</v>
      </c>
      <c r="PO89" s="381">
        <v>2.5362318840579725</v>
      </c>
      <c r="PP89" s="381">
        <v>2.2727272727272729</v>
      </c>
      <c r="PQ89" s="381">
        <v>3.5087719298245621</v>
      </c>
      <c r="PR89" s="378" t="str">
        <f t="shared" si="108"/>
        <v>--</v>
      </c>
      <c r="PS89" s="381">
        <v>1.4492753623188412</v>
      </c>
      <c r="PT89" s="381">
        <v>0.76335877862595403</v>
      </c>
      <c r="PU89" s="381">
        <v>0.87719298245614019</v>
      </c>
      <c r="PV89" s="378" t="str">
        <f t="shared" si="109"/>
        <v>--</v>
      </c>
      <c r="PW89" s="381">
        <v>0.72463768115942029</v>
      </c>
      <c r="PX89" s="381">
        <v>1.5267175572519081</v>
      </c>
      <c r="PY89" s="381">
        <v>1.7543859649122808</v>
      </c>
      <c r="PZ89" s="378" t="str">
        <f t="shared" si="110"/>
        <v>--</v>
      </c>
      <c r="QA89" s="381">
        <v>0.3623188405797102</v>
      </c>
      <c r="QB89" s="381">
        <v>0</v>
      </c>
      <c r="QC89" s="381">
        <v>0.8849557522123892</v>
      </c>
      <c r="QD89" s="378" t="str">
        <f t="shared" si="111"/>
        <v>--</v>
      </c>
      <c r="QE89" s="381">
        <v>0</v>
      </c>
      <c r="QF89" s="381">
        <v>0</v>
      </c>
      <c r="QG89" s="381">
        <v>1.7543859649122808</v>
      </c>
      <c r="QH89" s="378" t="str">
        <f t="shared" si="112"/>
        <v>--</v>
      </c>
      <c r="QI89" s="381">
        <v>0</v>
      </c>
      <c r="QJ89" s="381">
        <v>0.76923076923076905</v>
      </c>
      <c r="QK89" s="381">
        <v>0.87719298245614019</v>
      </c>
    </row>
    <row r="90" spans="1:453" x14ac:dyDescent="0.25">
      <c r="A90" s="114">
        <v>86</v>
      </c>
      <c r="B90" s="93" t="s">
        <v>86</v>
      </c>
      <c r="C90" s="189">
        <v>8.4541062801932263</v>
      </c>
      <c r="D90" s="189">
        <v>31.479897348160765</v>
      </c>
      <c r="E90" s="189">
        <v>41.743725231175659</v>
      </c>
      <c r="F90" s="189">
        <v>1.6393442622950825</v>
      </c>
      <c r="G90" s="189">
        <v>21.212121212121222</v>
      </c>
      <c r="H90" s="189">
        <v>32.319391634980974</v>
      </c>
      <c r="I90" s="189">
        <v>1.7119838872104738</v>
      </c>
      <c r="J90" s="189">
        <v>19.19831223628691</v>
      </c>
      <c r="K90" s="189">
        <v>29.096989966555164</v>
      </c>
      <c r="L90" s="189">
        <v>1.0928961748633899</v>
      </c>
      <c r="M90" s="190">
        <v>8.8036117381489962</v>
      </c>
      <c r="N90" s="190">
        <v>28.24427480916032</v>
      </c>
      <c r="O90" s="190">
        <v>0.48123195380173223</v>
      </c>
      <c r="P90" s="190">
        <v>7.8354554358472104</v>
      </c>
      <c r="Q90" s="190">
        <v>26.362484157160971</v>
      </c>
      <c r="R90" s="190" t="s">
        <v>286</v>
      </c>
      <c r="S90" s="190" t="s">
        <v>286</v>
      </c>
      <c r="T90" s="190" t="s">
        <v>286</v>
      </c>
      <c r="U90" s="190">
        <v>2.3959646910466583</v>
      </c>
      <c r="V90" s="190">
        <v>22.076215505913282</v>
      </c>
      <c r="W90" s="190">
        <v>32.375478927203012</v>
      </c>
      <c r="X90" s="190">
        <v>1.7119838872104738</v>
      </c>
      <c r="Y90" s="190">
        <v>19.423692636072559</v>
      </c>
      <c r="Z90" s="190">
        <v>30.354131534569955</v>
      </c>
      <c r="AA90" s="190">
        <v>0.76252723311546777</v>
      </c>
      <c r="AB90" s="132">
        <v>9.9775784753363261</v>
      </c>
      <c r="AC90" s="132">
        <v>29.528158295281575</v>
      </c>
      <c r="AD90" s="132">
        <v>0.8620689655172411</v>
      </c>
      <c r="AE90" s="132">
        <v>8.7804878048780513</v>
      </c>
      <c r="AF90" s="190">
        <v>26.986128625472926</v>
      </c>
      <c r="AG90" s="189">
        <v>1.6103059581320465</v>
      </c>
      <c r="AH90" s="189">
        <v>8.810949529512401</v>
      </c>
      <c r="AI90" s="191">
        <v>16.248348745046247</v>
      </c>
      <c r="AJ90" s="191">
        <v>0.37831021437578821</v>
      </c>
      <c r="AK90" s="190">
        <v>5.4018445322793136</v>
      </c>
      <c r="AL90" s="190">
        <v>11.977186311787086</v>
      </c>
      <c r="AM90" s="190">
        <v>0.40281973816717015</v>
      </c>
      <c r="AN90" s="190">
        <v>4.219409282700421</v>
      </c>
      <c r="AO90" s="190">
        <v>9.3645484949832802</v>
      </c>
      <c r="AP90" s="190">
        <v>0.10928961748633857</v>
      </c>
      <c r="AQ90" s="190">
        <v>1.0158013544018059</v>
      </c>
      <c r="AR90" s="190">
        <v>11.145038167938933</v>
      </c>
      <c r="AS90" s="190">
        <v>0.19249278152069288</v>
      </c>
      <c r="AT90" s="190">
        <v>1.2732615083251733</v>
      </c>
      <c r="AU90" s="190">
        <v>6.3371356147021558</v>
      </c>
      <c r="AV90" s="190" t="s">
        <v>286</v>
      </c>
      <c r="AW90" s="190" t="s">
        <v>286</v>
      </c>
      <c r="AX90" s="132" t="s">
        <v>286</v>
      </c>
      <c r="AY90" s="132" t="s">
        <v>286</v>
      </c>
      <c r="AZ90" s="132" t="s">
        <v>286</v>
      </c>
      <c r="BA90" s="132" t="s">
        <v>286</v>
      </c>
      <c r="BB90" s="190" t="s">
        <v>286</v>
      </c>
      <c r="BC90" s="132" t="s">
        <v>286</v>
      </c>
      <c r="BD90" s="132" t="s">
        <v>286</v>
      </c>
      <c r="BE90" s="132">
        <v>0.65573770491803296</v>
      </c>
      <c r="BF90" s="132">
        <v>5.1569506726457455</v>
      </c>
      <c r="BG90" s="190">
        <v>12.519083969465653</v>
      </c>
      <c r="BH90" s="132">
        <v>0.76923076923076983</v>
      </c>
      <c r="BI90" s="132">
        <v>4.2843232716650492</v>
      </c>
      <c r="BJ90" s="132">
        <v>15.84905660377359</v>
      </c>
      <c r="BK90" s="132">
        <v>5.1046025104602526</v>
      </c>
      <c r="BL90" s="190">
        <v>23.157894736842124</v>
      </c>
      <c r="BM90" s="132">
        <v>28.400000000000023</v>
      </c>
      <c r="BN90" s="192">
        <v>1.447368421052633</v>
      </c>
      <c r="BO90" s="192">
        <v>22.527472527472526</v>
      </c>
      <c r="BP90" s="192">
        <v>25.482625482625465</v>
      </c>
      <c r="BQ90" s="190">
        <v>1.0319917440660467</v>
      </c>
      <c r="BR90" s="132">
        <v>19.042316258351857</v>
      </c>
      <c r="BS90" s="132">
        <v>24.829931972789105</v>
      </c>
      <c r="BT90" s="132">
        <v>0.76923076923076883</v>
      </c>
      <c r="BU90" s="190">
        <v>9.3573844419391179</v>
      </c>
      <c r="BV90" s="132">
        <v>29.384615384615373</v>
      </c>
      <c r="BW90" s="132">
        <v>0.67114093959731569</v>
      </c>
      <c r="BX90" s="132">
        <v>8.2504970178926342</v>
      </c>
      <c r="BY90" s="190">
        <v>30.779054916985945</v>
      </c>
      <c r="BZ90" s="132">
        <v>3.2635983263598347</v>
      </c>
      <c r="CA90" s="132">
        <v>16.403508771929825</v>
      </c>
      <c r="CB90" s="132">
        <v>17.733333333333334</v>
      </c>
      <c r="CC90" s="190">
        <v>1.0526315789473688</v>
      </c>
      <c r="CD90" s="132">
        <v>15.384615384615365</v>
      </c>
      <c r="CE90" s="132">
        <v>16.216216216216225</v>
      </c>
      <c r="CF90" s="132">
        <v>0.51599587203302333</v>
      </c>
      <c r="CG90" s="190">
        <v>11.804008908685971</v>
      </c>
      <c r="CH90" s="132">
        <v>15.986394557823129</v>
      </c>
      <c r="CI90" s="132">
        <v>0.76923076923076883</v>
      </c>
      <c r="CJ90" s="132">
        <v>5.4176072234763017</v>
      </c>
      <c r="CK90" s="132">
        <v>18.153846153846157</v>
      </c>
      <c r="CL90" s="132">
        <v>0.47938638542665368</v>
      </c>
      <c r="CM90" s="132">
        <v>5.4671968190854772</v>
      </c>
      <c r="CN90" s="132">
        <v>18.67007672634271</v>
      </c>
      <c r="CO90" s="132">
        <v>6.6777963272120227</v>
      </c>
      <c r="CP90" s="190">
        <v>6.7543859649122755</v>
      </c>
      <c r="CQ90" s="132">
        <v>2.5265957446808529</v>
      </c>
      <c r="CR90" s="132">
        <v>3.6745406824146971</v>
      </c>
      <c r="CS90" s="192">
        <v>4.6639231824416987</v>
      </c>
      <c r="CT90" s="192">
        <v>3.0888030888030884</v>
      </c>
      <c r="CU90" s="190">
        <v>2.5746652935118433</v>
      </c>
      <c r="CV90" s="132">
        <v>6.2913907284768253</v>
      </c>
      <c r="CW90" s="132">
        <v>2.5641025641025657</v>
      </c>
      <c r="CX90" s="192">
        <v>2.4802705749718146</v>
      </c>
      <c r="CY90" s="192">
        <v>3.4762456546929359</v>
      </c>
      <c r="CZ90" s="190">
        <v>2.6771653543307057</v>
      </c>
      <c r="DA90" s="132">
        <v>2.4582104228121966</v>
      </c>
      <c r="DB90" s="132">
        <v>2.7494908350305511</v>
      </c>
      <c r="DC90" s="192">
        <v>1.9531249999999989</v>
      </c>
      <c r="DD90" s="192" t="s">
        <v>286</v>
      </c>
      <c r="DE90" s="190">
        <v>7.274320771253282</v>
      </c>
      <c r="DF90" s="132">
        <v>5.9760956175298849</v>
      </c>
      <c r="DG90" s="132" t="s">
        <v>286</v>
      </c>
      <c r="DH90" s="192">
        <v>5.349794238683125</v>
      </c>
      <c r="DI90" s="192">
        <v>6.9632495164410075</v>
      </c>
      <c r="DJ90" s="190" t="s">
        <v>286</v>
      </c>
      <c r="DK90" s="132">
        <v>2.5470653377630135</v>
      </c>
      <c r="DL90" s="132">
        <v>3.0769230769230775</v>
      </c>
      <c r="DM90" s="132" t="s">
        <v>286</v>
      </c>
      <c r="DN90" s="132">
        <v>2.4390243902439086</v>
      </c>
      <c r="DO90" s="190">
        <v>4.1074249605055284</v>
      </c>
      <c r="DP90" s="132" t="s">
        <v>286</v>
      </c>
      <c r="DQ90" s="132">
        <v>1.6359918200408987</v>
      </c>
      <c r="DR90" s="132">
        <v>2.8645833333333357</v>
      </c>
      <c r="DS90" s="132" t="s">
        <v>286</v>
      </c>
      <c r="DT90" s="190" t="s">
        <v>286</v>
      </c>
      <c r="DU90" s="194" t="s">
        <v>286</v>
      </c>
      <c r="DV90" s="194" t="s">
        <v>286</v>
      </c>
      <c r="DW90" s="192">
        <v>3.4482758620689662</v>
      </c>
      <c r="DX90" s="194">
        <v>6.7698259187620877</v>
      </c>
      <c r="DY90" s="190" t="s">
        <v>286</v>
      </c>
      <c r="DZ90" s="190">
        <v>2.7746947835738061</v>
      </c>
      <c r="EA90" s="190">
        <v>3.0769230769230771</v>
      </c>
      <c r="EB90" s="190" t="s">
        <v>286</v>
      </c>
      <c r="EC90" s="190">
        <v>2.0930232558139554</v>
      </c>
      <c r="ED90" s="190">
        <v>4.5741324921135593</v>
      </c>
      <c r="EE90" s="190" t="s">
        <v>286</v>
      </c>
      <c r="EF90" s="190">
        <v>1.1201629327902256</v>
      </c>
      <c r="EG90" s="190">
        <v>2.7343750000000009</v>
      </c>
      <c r="EH90" s="190" t="s">
        <v>286</v>
      </c>
      <c r="EI90" s="190">
        <v>6.7603160667252062</v>
      </c>
      <c r="EJ90" s="190">
        <v>5.9760956175298894</v>
      </c>
      <c r="EK90" s="190" t="s">
        <v>286</v>
      </c>
      <c r="EL90" s="132">
        <v>4.1322314049586772</v>
      </c>
      <c r="EM90" s="132">
        <v>4.8449612403100817</v>
      </c>
      <c r="EN90" s="132" t="s">
        <v>286</v>
      </c>
      <c r="EO90" s="132">
        <v>3.7735849056603796</v>
      </c>
      <c r="EP90" s="190">
        <v>4.9572649572649574</v>
      </c>
      <c r="EQ90" s="132" t="s">
        <v>286</v>
      </c>
      <c r="ER90" s="132">
        <v>2.4390243902439064</v>
      </c>
      <c r="ES90" s="132">
        <v>4.5813586097946244</v>
      </c>
      <c r="ET90" s="132" t="s">
        <v>286</v>
      </c>
      <c r="EU90" s="190">
        <v>0.61162079510703338</v>
      </c>
      <c r="EV90" s="132">
        <v>1.4341590612777049</v>
      </c>
      <c r="EW90" s="132" t="s">
        <v>286</v>
      </c>
      <c r="EX90" s="132">
        <v>4.5734388742304226</v>
      </c>
      <c r="EY90" s="132">
        <v>2.5265957446808516</v>
      </c>
      <c r="EZ90" s="190" t="s">
        <v>286</v>
      </c>
      <c r="FA90" s="132">
        <v>2.9045643153526983</v>
      </c>
      <c r="FB90" s="132">
        <v>3.294573643410855</v>
      </c>
      <c r="FC90" s="132" t="s">
        <v>286</v>
      </c>
      <c r="FD90" s="132">
        <v>2.6607538802660766</v>
      </c>
      <c r="FE90" s="190">
        <v>2.3931623931623953</v>
      </c>
      <c r="FF90" s="132" t="s">
        <v>286</v>
      </c>
      <c r="FG90" s="132">
        <v>0.81300813008130046</v>
      </c>
      <c r="FH90" s="132">
        <v>0.79113924050632822</v>
      </c>
      <c r="FI90" s="132" t="s">
        <v>286</v>
      </c>
      <c r="FJ90" s="190">
        <v>0.40816326530612246</v>
      </c>
      <c r="FK90" s="132">
        <v>0.1307189542483658</v>
      </c>
      <c r="FL90" s="132" t="s">
        <v>286</v>
      </c>
      <c r="FM90" s="132" t="s">
        <v>286</v>
      </c>
      <c r="FN90" s="132" t="s">
        <v>286</v>
      </c>
      <c r="FO90" s="190" t="s">
        <v>286</v>
      </c>
      <c r="FP90" s="132">
        <v>4.6961325966850813</v>
      </c>
      <c r="FQ90" s="132">
        <v>5.9961315280464218</v>
      </c>
      <c r="FR90" s="132" t="s">
        <v>286</v>
      </c>
      <c r="FS90" s="132">
        <v>3.6585365853658534</v>
      </c>
      <c r="FT90" s="190">
        <v>5.8119658119658153</v>
      </c>
      <c r="FU90" s="132" t="s">
        <v>286</v>
      </c>
      <c r="FV90" s="132">
        <v>0.81490104772991889</v>
      </c>
      <c r="FW90" s="132">
        <v>2.2151898734177191</v>
      </c>
      <c r="FX90" s="132" t="s">
        <v>286</v>
      </c>
      <c r="FY90" s="190">
        <v>0.51072522982635393</v>
      </c>
      <c r="FZ90" s="132">
        <v>0.26109660574412513</v>
      </c>
      <c r="GA90" s="132" t="s">
        <v>286</v>
      </c>
      <c r="GB90" s="132" t="s">
        <v>286</v>
      </c>
      <c r="GC90" s="132" t="s">
        <v>286</v>
      </c>
      <c r="GD90" s="190" t="s">
        <v>286</v>
      </c>
      <c r="GE90" s="132" t="s">
        <v>286</v>
      </c>
      <c r="GF90" s="132" t="s">
        <v>286</v>
      </c>
      <c r="GG90" s="132" t="s">
        <v>286</v>
      </c>
      <c r="GH90" s="132" t="s">
        <v>286</v>
      </c>
      <c r="GI90" s="190" t="s">
        <v>286</v>
      </c>
      <c r="GJ90" s="132" t="s">
        <v>286</v>
      </c>
      <c r="GK90" s="132">
        <v>2.2144522144522152</v>
      </c>
      <c r="GL90" s="132">
        <v>3.6450079239302706</v>
      </c>
      <c r="GM90" s="197" t="s">
        <v>286</v>
      </c>
      <c r="GN90" s="190">
        <v>1.9367991845056043</v>
      </c>
      <c r="GO90" s="132">
        <v>1.5665796344647531</v>
      </c>
      <c r="GP90" s="132" t="s">
        <v>286</v>
      </c>
      <c r="GQ90" s="132" t="s">
        <v>286</v>
      </c>
      <c r="GR90" s="132" t="s">
        <v>286</v>
      </c>
      <c r="GS90" s="190" t="s">
        <v>286</v>
      </c>
      <c r="GT90" s="132" t="s">
        <v>286</v>
      </c>
      <c r="GU90" s="132" t="s">
        <v>286</v>
      </c>
      <c r="GV90" s="132" t="s">
        <v>286</v>
      </c>
      <c r="GW90" s="132" t="s">
        <v>286</v>
      </c>
      <c r="GX90" s="190" t="s">
        <v>286</v>
      </c>
      <c r="GY90" s="190" t="s">
        <v>286</v>
      </c>
      <c r="GZ90" s="190">
        <v>3.2710280373831777</v>
      </c>
      <c r="HA90" s="190">
        <v>4.1269841269841265</v>
      </c>
      <c r="HB90" s="190" t="s">
        <v>286</v>
      </c>
      <c r="HC90" s="190">
        <v>1.8367346938775511</v>
      </c>
      <c r="HD90" s="190">
        <v>4.6997389033942563</v>
      </c>
      <c r="HE90" s="190" t="s">
        <v>286</v>
      </c>
      <c r="HF90" s="190" t="s">
        <v>286</v>
      </c>
      <c r="HG90" s="190" t="s">
        <v>286</v>
      </c>
      <c r="HH90" s="190" t="s">
        <v>286</v>
      </c>
      <c r="HI90" s="190" t="s">
        <v>286</v>
      </c>
      <c r="HJ90" s="190" t="s">
        <v>286</v>
      </c>
      <c r="HK90" s="190" t="s">
        <v>286</v>
      </c>
      <c r="HL90" s="132" t="s">
        <v>286</v>
      </c>
      <c r="HM90" s="132" t="s">
        <v>286</v>
      </c>
      <c r="HN90" s="132" t="s">
        <v>286</v>
      </c>
      <c r="HO90" s="132">
        <v>3.5005834305717616</v>
      </c>
      <c r="HP90" s="190">
        <v>7.2900158478605377</v>
      </c>
      <c r="HQ90" s="132" t="s">
        <v>286</v>
      </c>
      <c r="HR90" s="132">
        <v>2.2426095820591256</v>
      </c>
      <c r="HS90" s="132">
        <v>5.228758169934645</v>
      </c>
      <c r="HT90" s="196" t="s">
        <v>286</v>
      </c>
      <c r="HU90" s="190">
        <v>4.7535211267605684</v>
      </c>
      <c r="HV90" s="192">
        <v>3.4574468085106376</v>
      </c>
      <c r="HW90" s="192" t="s">
        <v>286</v>
      </c>
      <c r="HX90" s="192">
        <v>4.2817679558011061</v>
      </c>
      <c r="HY90" s="192">
        <v>4.2635658914728705</v>
      </c>
      <c r="HZ90" s="192" t="s">
        <v>286</v>
      </c>
      <c r="IA90" s="192">
        <v>3.7652270210409768</v>
      </c>
      <c r="IB90" s="192">
        <v>4.6153846153846185</v>
      </c>
      <c r="IC90" s="192" t="s">
        <v>286</v>
      </c>
      <c r="ID90" s="192">
        <v>1.5186915887850458</v>
      </c>
      <c r="IE90" s="192">
        <v>3.3280507131537203</v>
      </c>
      <c r="IF90" s="192" t="s">
        <v>286</v>
      </c>
      <c r="IG90" s="192">
        <v>1.0214504596527072</v>
      </c>
      <c r="IH90" s="192">
        <v>2.0860495436766646</v>
      </c>
      <c r="II90" s="192">
        <v>3.9363484087102254</v>
      </c>
      <c r="IJ90" s="192">
        <v>8.281938325991181</v>
      </c>
      <c r="IK90" s="192">
        <v>6.6577896138482071</v>
      </c>
      <c r="IL90" s="192">
        <v>1.3123359580052498</v>
      </c>
      <c r="IM90" s="192">
        <v>7.192254495159041</v>
      </c>
      <c r="IN90" s="192">
        <v>11.434108527131787</v>
      </c>
      <c r="IO90" s="192">
        <v>0.92783505154639123</v>
      </c>
      <c r="IP90" s="192">
        <v>9.2119866814650351</v>
      </c>
      <c r="IQ90" s="192">
        <v>10.940170940170932</v>
      </c>
      <c r="IR90" s="192">
        <v>0.90191657271702386</v>
      </c>
      <c r="IS90" s="192" t="s">
        <v>286</v>
      </c>
      <c r="IT90" s="192" t="s">
        <v>286</v>
      </c>
      <c r="IU90" s="192">
        <v>0.68897637795275657</v>
      </c>
      <c r="IV90" s="192" t="s">
        <v>286</v>
      </c>
      <c r="IW90" s="192" t="s">
        <v>286</v>
      </c>
      <c r="IX90" s="192" t="str">
        <f t="shared" si="140"/>
        <v>--</v>
      </c>
      <c r="IY90" s="192" t="str">
        <f t="shared" si="140"/>
        <v>--</v>
      </c>
      <c r="IZ90" s="192" t="str">
        <f t="shared" si="140"/>
        <v>--</v>
      </c>
      <c r="JA90" s="192" t="str">
        <f t="shared" si="140"/>
        <v>--</v>
      </c>
      <c r="JB90" s="192" t="str">
        <f t="shared" si="140"/>
        <v>--</v>
      </c>
      <c r="JC90" s="243">
        <v>3.02571860816944</v>
      </c>
      <c r="JD90" s="243">
        <v>7.6197957580518496</v>
      </c>
      <c r="JE90" s="243">
        <v>16.578014184397201</v>
      </c>
      <c r="JF90" s="243">
        <v>1.7435897435897501</v>
      </c>
      <c r="JG90" s="243">
        <v>5.1229508196721296</v>
      </c>
      <c r="JH90" s="243">
        <v>11.6883116883117</v>
      </c>
      <c r="JI90" s="243">
        <v>2.4260803639120501</v>
      </c>
      <c r="JJ90" s="243">
        <v>4.4705882352941204</v>
      </c>
      <c r="JK90" s="243">
        <v>9.3250444049733403</v>
      </c>
      <c r="JL90" s="243">
        <v>1.02564102564103</v>
      </c>
      <c r="JM90" s="243">
        <v>2.4767801857585101</v>
      </c>
      <c r="JN90" s="243">
        <v>7.8571428571428497</v>
      </c>
      <c r="JO90" s="219">
        <v>4.6387832699619702</v>
      </c>
      <c r="JP90" s="219">
        <v>9.7407698350353495</v>
      </c>
      <c r="JQ90" s="219">
        <v>24.844167408726701</v>
      </c>
      <c r="JR90" s="219">
        <v>2.56673511293635</v>
      </c>
      <c r="JS90" s="219">
        <v>8.2730093071354691</v>
      </c>
      <c r="JT90" s="219">
        <v>22.6571767497034</v>
      </c>
      <c r="JU90" s="219">
        <v>3.2649962034927902</v>
      </c>
      <c r="JV90" s="219">
        <v>5.9561128526645604</v>
      </c>
      <c r="JW90" s="219">
        <v>17.2444444444445</v>
      </c>
      <c r="JX90" s="219">
        <v>2.0512820512820502</v>
      </c>
      <c r="JY90" s="219">
        <v>6.0824742268041199</v>
      </c>
      <c r="JZ90" s="219">
        <v>14.218009478673</v>
      </c>
      <c r="KA90" s="223">
        <v>0.76569678407350605</v>
      </c>
      <c r="KB90" s="223">
        <v>0.71428571428571497</v>
      </c>
      <c r="KC90" s="223">
        <v>0.72463768115942095</v>
      </c>
      <c r="KD90" s="219">
        <v>1.44329896907216</v>
      </c>
      <c r="KE90" s="219">
        <v>2.0639834881320902</v>
      </c>
      <c r="KF90" s="219">
        <v>1.7772511848341299</v>
      </c>
      <c r="KG90" s="223">
        <v>0.76628352490421503</v>
      </c>
      <c r="KH90" s="219">
        <v>1.4274385408406001</v>
      </c>
      <c r="KI90" s="219">
        <v>1.9927536231884</v>
      </c>
      <c r="KJ90" s="223">
        <v>0.20597322348094699</v>
      </c>
      <c r="KK90" s="219">
        <v>1.9607843137254899</v>
      </c>
      <c r="KL90" s="219">
        <v>3.0769230769230802</v>
      </c>
      <c r="KM90" s="223">
        <v>0.68912710566615598</v>
      </c>
      <c r="KN90" s="223">
        <v>0.95087163232963601</v>
      </c>
      <c r="KO90" s="219">
        <v>1.54125113327289</v>
      </c>
      <c r="KP90" s="223">
        <v>0.20597322348094699</v>
      </c>
      <c r="KQ90" s="223">
        <v>0.93071354705274001</v>
      </c>
      <c r="KR90" s="219">
        <v>2.1301775147929001</v>
      </c>
      <c r="KS90" s="223">
        <v>0.45977011494252901</v>
      </c>
      <c r="KT90" s="223">
        <v>0.63441712926249005</v>
      </c>
      <c r="KU90" s="219">
        <v>1.2692656391659101</v>
      </c>
      <c r="KV90" s="223">
        <v>0.41194644696189497</v>
      </c>
      <c r="KW90" s="219">
        <v>1.4447884416924699</v>
      </c>
      <c r="KX90" s="219">
        <v>2.48520710059171</v>
      </c>
      <c r="KY90" s="223">
        <v>0.230237912509593</v>
      </c>
      <c r="KZ90" s="223">
        <v>0.39745627980922099</v>
      </c>
      <c r="LA90" s="223">
        <v>0.63578564940962801</v>
      </c>
      <c r="LB90" s="223">
        <v>0.30959752321981399</v>
      </c>
      <c r="LC90" s="223">
        <v>0.62240663900414905</v>
      </c>
      <c r="LD90" s="219">
        <v>1.19047619047619</v>
      </c>
      <c r="LE90" s="223">
        <v>0.38314176245210702</v>
      </c>
      <c r="LF90" s="223">
        <v>0.634920634920636</v>
      </c>
      <c r="LG90" s="223">
        <v>0.72463768115942095</v>
      </c>
      <c r="LH90" s="223">
        <v>0.10309278350515499</v>
      </c>
      <c r="LI90" s="223">
        <v>0.83073727933540997</v>
      </c>
      <c r="LJ90" s="219">
        <v>1.18764845605701</v>
      </c>
      <c r="LK90" s="223">
        <v>0.30651340996168602</v>
      </c>
      <c r="LL90" s="223">
        <v>0.71315372424722601</v>
      </c>
      <c r="LM90" s="223">
        <v>0.99457504520795803</v>
      </c>
      <c r="LN90" s="223">
        <v>0.103199174406605</v>
      </c>
      <c r="LO90" s="219">
        <v>1.45228215767635</v>
      </c>
      <c r="LP90" s="219">
        <v>1.66270783847981</v>
      </c>
      <c r="LQ90" s="223">
        <v>0.61302681992337205</v>
      </c>
      <c r="LR90" s="219">
        <v>1.2688342585249801</v>
      </c>
      <c r="LS90" s="219">
        <v>2.4412296564195302</v>
      </c>
      <c r="LT90" s="223">
        <v>0.72239422084623295</v>
      </c>
      <c r="LU90" s="219">
        <v>2.9106029106029099</v>
      </c>
      <c r="LV90" s="219">
        <v>4.1617122473246102</v>
      </c>
      <c r="LW90" s="223">
        <v>0.61302681992337205</v>
      </c>
      <c r="LX90" s="219">
        <v>1.8239492466296601</v>
      </c>
      <c r="LY90" s="219">
        <v>2.7124773960217001</v>
      </c>
      <c r="LZ90" s="219">
        <v>2.2727272727272698</v>
      </c>
      <c r="MA90" s="219">
        <v>3.0114226375908602</v>
      </c>
      <c r="MB90" s="219">
        <v>5.5885850178359098</v>
      </c>
      <c r="MC90" s="223">
        <v>0.53680981595092003</v>
      </c>
      <c r="MD90" s="223">
        <v>0.63391442155309097</v>
      </c>
      <c r="ME90" s="219">
        <v>1.26696832579186</v>
      </c>
      <c r="MF90" s="223">
        <v>0.41365046535677302</v>
      </c>
      <c r="MG90" s="219">
        <v>1.55763239875389</v>
      </c>
      <c r="MH90" s="219">
        <v>2.2565320665083202</v>
      </c>
      <c r="MI90" s="190" t="str">
        <f t="shared" si="141"/>
        <v>--</v>
      </c>
      <c r="MJ90" s="190" t="str">
        <f t="shared" si="141"/>
        <v>--</v>
      </c>
      <c r="MK90" s="190" t="str">
        <f t="shared" si="141"/>
        <v>--</v>
      </c>
      <c r="ML90" s="190" t="str">
        <f t="shared" si="141"/>
        <v>--</v>
      </c>
      <c r="MM90" s="190" t="str">
        <f t="shared" si="141"/>
        <v>--</v>
      </c>
      <c r="MN90" s="190" t="str">
        <f t="shared" si="141"/>
        <v>--</v>
      </c>
      <c r="MO90" s="190" t="str">
        <f t="shared" si="141"/>
        <v>--</v>
      </c>
      <c r="MP90" s="190" t="str">
        <f t="shared" si="141"/>
        <v>--</v>
      </c>
      <c r="MQ90" s="190" t="str">
        <f t="shared" si="141"/>
        <v>--</v>
      </c>
      <c r="MR90" s="190" t="str">
        <f t="shared" si="141"/>
        <v>--</v>
      </c>
      <c r="MS90" s="190" t="str">
        <f t="shared" si="142"/>
        <v>--</v>
      </c>
      <c r="MT90" s="190" t="str">
        <f t="shared" si="142"/>
        <v>--</v>
      </c>
      <c r="MU90" s="190" t="str">
        <f t="shared" si="142"/>
        <v>--</v>
      </c>
      <c r="MV90" s="190" t="str">
        <f t="shared" si="142"/>
        <v>--</v>
      </c>
      <c r="MW90" s="190" t="str">
        <f t="shared" si="142"/>
        <v>--</v>
      </c>
      <c r="MX90" s="190" t="str">
        <f t="shared" si="142"/>
        <v>--</v>
      </c>
      <c r="MY90" s="190" t="str">
        <f t="shared" si="142"/>
        <v>--</v>
      </c>
      <c r="MZ90" s="190" t="str">
        <f t="shared" si="142"/>
        <v>--</v>
      </c>
      <c r="NA90" s="190" t="str">
        <f t="shared" si="142"/>
        <v>--</v>
      </c>
      <c r="NB90" s="190" t="str">
        <f t="shared" si="142"/>
        <v>--</v>
      </c>
      <c r="NC90" s="190" t="str">
        <f t="shared" si="143"/>
        <v>--</v>
      </c>
      <c r="ND90" s="190" t="str">
        <f t="shared" si="143"/>
        <v>--</v>
      </c>
      <c r="NE90" s="190" t="str">
        <f t="shared" si="143"/>
        <v>--</v>
      </c>
      <c r="NF90" s="190" t="str">
        <f t="shared" si="143"/>
        <v>--</v>
      </c>
      <c r="NG90" s="190" t="str">
        <f t="shared" si="143"/>
        <v>--</v>
      </c>
      <c r="NH90" s="190" t="str">
        <f t="shared" si="143"/>
        <v>--</v>
      </c>
      <c r="NI90" s="190" t="str">
        <f t="shared" si="143"/>
        <v>--</v>
      </c>
      <c r="NJ90" s="190" t="str">
        <f t="shared" si="143"/>
        <v>--</v>
      </c>
      <c r="NL90" s="378" t="str">
        <f t="shared" si="92"/>
        <v>--</v>
      </c>
      <c r="NM90" s="381">
        <v>1.3170272812793986</v>
      </c>
      <c r="NN90" s="381">
        <v>2.3744292237442943</v>
      </c>
      <c r="NO90" s="381">
        <v>5.6626506024096432</v>
      </c>
      <c r="NP90" s="378" t="str">
        <f t="shared" si="93"/>
        <v>--</v>
      </c>
      <c r="NQ90" s="381">
        <v>0.54525627044711045</v>
      </c>
      <c r="NR90" s="378" t="str">
        <f t="shared" si="94"/>
        <v>--</v>
      </c>
      <c r="NS90" s="381">
        <v>5.1743532058492763</v>
      </c>
      <c r="NT90" s="378" t="str">
        <f t="shared" si="95"/>
        <v>--</v>
      </c>
      <c r="NU90" s="381">
        <v>21.341463414634148</v>
      </c>
      <c r="NV90" s="378" t="str">
        <f t="shared" si="96"/>
        <v>--</v>
      </c>
      <c r="NW90" s="381">
        <v>0.57581573896353133</v>
      </c>
      <c r="NX90" s="378" t="str">
        <f t="shared" si="97"/>
        <v>--</v>
      </c>
      <c r="NY90" s="381">
        <v>3.41796875</v>
      </c>
      <c r="NZ90" s="378" t="str">
        <f t="shared" si="98"/>
        <v>--</v>
      </c>
      <c r="OA90" s="381">
        <v>21.257861635220134</v>
      </c>
      <c r="OB90" s="378" t="str">
        <f t="shared" si="99"/>
        <v>--</v>
      </c>
      <c r="OC90" s="378" t="str">
        <f t="shared" si="99"/>
        <v>--</v>
      </c>
      <c r="OD90" s="381">
        <v>0.98410295230885581</v>
      </c>
      <c r="OE90" s="381">
        <v>3.3805031446540914</v>
      </c>
      <c r="OF90" s="381">
        <v>10.470275066548366</v>
      </c>
      <c r="OG90" s="378" t="str">
        <f t="shared" si="144"/>
        <v>--</v>
      </c>
      <c r="OH90" s="378" t="str">
        <f t="shared" si="144"/>
        <v>--</v>
      </c>
      <c r="OI90" s="378" t="str">
        <f t="shared" si="144"/>
        <v>--</v>
      </c>
      <c r="OJ90" s="381">
        <v>0.82135523613963002</v>
      </c>
      <c r="OK90" s="381">
        <v>2.6612077789150463</v>
      </c>
      <c r="OL90" s="381">
        <v>9.5857988165680439</v>
      </c>
      <c r="OM90" s="378" t="str">
        <f t="shared" si="145"/>
        <v>--</v>
      </c>
      <c r="ON90" s="378" t="str">
        <f t="shared" si="145"/>
        <v>--</v>
      </c>
      <c r="OO90" s="378" t="str">
        <f t="shared" si="145"/>
        <v>--</v>
      </c>
      <c r="OP90" s="381">
        <v>0.84666039510818425</v>
      </c>
      <c r="OQ90" s="381">
        <v>1.3698630136986307</v>
      </c>
      <c r="OR90" s="381">
        <v>4.7044632086851639</v>
      </c>
      <c r="OS90" s="378" t="str">
        <f t="shared" si="146"/>
        <v>--</v>
      </c>
      <c r="OT90" s="378" t="str">
        <f t="shared" si="146"/>
        <v>--</v>
      </c>
      <c r="OU90" s="381">
        <v>1.792452830188676</v>
      </c>
      <c r="OV90" s="381">
        <v>1.0101010101010122</v>
      </c>
      <c r="OW90" s="381">
        <v>5.3268765133171936</v>
      </c>
      <c r="OX90" s="378" t="str">
        <f t="shared" si="103"/>
        <v>--</v>
      </c>
      <c r="OY90" s="381">
        <v>4.1109969167523053</v>
      </c>
      <c r="OZ90" s="381">
        <v>9.621289662231316</v>
      </c>
      <c r="PA90" s="381">
        <v>19.834710743801629</v>
      </c>
      <c r="PB90" s="378" t="str">
        <f t="shared" si="104"/>
        <v>--</v>
      </c>
      <c r="PC90" s="381">
        <v>9.5193213949104578</v>
      </c>
      <c r="PD90" s="381">
        <v>15.996343692870198</v>
      </c>
      <c r="PE90" s="381">
        <v>28.295042321644516</v>
      </c>
      <c r="PF90" s="378" t="str">
        <f t="shared" si="105"/>
        <v>--</v>
      </c>
      <c r="PG90" s="381">
        <v>3.9196940726577454</v>
      </c>
      <c r="PH90" s="381">
        <v>7.9189686924493552</v>
      </c>
      <c r="PI90" s="381">
        <v>21.542227662178707</v>
      </c>
      <c r="PJ90" s="378" t="str">
        <f t="shared" si="106"/>
        <v>--</v>
      </c>
      <c r="PK90" s="381">
        <v>3.1220435193945146</v>
      </c>
      <c r="PL90" s="381">
        <v>6.0164083865086582</v>
      </c>
      <c r="PM90" s="381">
        <v>16.11721611721611</v>
      </c>
      <c r="PN90" s="378" t="str">
        <f t="shared" si="107"/>
        <v>--</v>
      </c>
      <c r="PO90" s="381">
        <v>2.8490028490028512</v>
      </c>
      <c r="PP90" s="381">
        <v>1.9319227230910765</v>
      </c>
      <c r="PQ90" s="381">
        <v>2.0757020757020759</v>
      </c>
      <c r="PR90" s="378" t="str">
        <f t="shared" si="108"/>
        <v>--</v>
      </c>
      <c r="PS90" s="381">
        <v>0.57197330791229783</v>
      </c>
      <c r="PT90" s="381">
        <v>1.5653775322283603</v>
      </c>
      <c r="PU90" s="381">
        <v>3.2926829268292703</v>
      </c>
      <c r="PV90" s="378" t="str">
        <f t="shared" si="109"/>
        <v>--</v>
      </c>
      <c r="PW90" s="381">
        <v>0.57142857142857184</v>
      </c>
      <c r="PX90" s="381">
        <v>0.91996320147194033</v>
      </c>
      <c r="PY90" s="381">
        <v>1.8315018315018323</v>
      </c>
      <c r="PZ90" s="378" t="str">
        <f t="shared" si="110"/>
        <v>--</v>
      </c>
      <c r="QA90" s="381">
        <v>0.66539923954372637</v>
      </c>
      <c r="QB90" s="381">
        <v>0.82872928176795746</v>
      </c>
      <c r="QC90" s="381">
        <v>2.3199023199023223</v>
      </c>
      <c r="QD90" s="378" t="str">
        <f t="shared" si="111"/>
        <v>--</v>
      </c>
      <c r="QE90" s="381">
        <v>0.47801147227533464</v>
      </c>
      <c r="QF90" s="381">
        <v>0.3676470588235291</v>
      </c>
      <c r="QG90" s="381">
        <v>1.1029411764705876</v>
      </c>
      <c r="QH90" s="378" t="str">
        <f t="shared" si="112"/>
        <v>--</v>
      </c>
      <c r="QI90" s="381">
        <v>0.381315538608198</v>
      </c>
      <c r="QJ90" s="381">
        <v>0.55607043558850777</v>
      </c>
      <c r="QK90" s="381">
        <v>1.7094017094017093</v>
      </c>
    </row>
    <row r="91" spans="1:453" ht="21" customHeight="1" thickBot="1" x14ac:dyDescent="0.3">
      <c r="A91" s="114">
        <v>87</v>
      </c>
      <c r="B91" s="93" t="s">
        <v>87</v>
      </c>
      <c r="C91" s="189">
        <v>4.7169811320754746</v>
      </c>
      <c r="D91" s="189">
        <v>34.653465346534645</v>
      </c>
      <c r="E91" s="189">
        <v>50.574712643678168</v>
      </c>
      <c r="F91" s="189">
        <v>0.75757575757575768</v>
      </c>
      <c r="G91" s="189">
        <v>30.201342281879207</v>
      </c>
      <c r="H91" s="189">
        <v>49.664429530201303</v>
      </c>
      <c r="I91" s="189">
        <v>1.6666666666666665</v>
      </c>
      <c r="J91" s="189">
        <v>25.373134328358212</v>
      </c>
      <c r="K91" s="189">
        <v>45.736434108527156</v>
      </c>
      <c r="L91" s="189">
        <v>0</v>
      </c>
      <c r="M91" s="190">
        <v>9.3023255813953512</v>
      </c>
      <c r="N91" s="190">
        <v>28.925619834710741</v>
      </c>
      <c r="O91" s="190">
        <v>2.4096385542168663</v>
      </c>
      <c r="P91" s="190">
        <v>9.7345132743362832</v>
      </c>
      <c r="Q91" s="190">
        <v>27.433628318584077</v>
      </c>
      <c r="R91" s="190" t="s">
        <v>286</v>
      </c>
      <c r="S91" s="190" t="s">
        <v>286</v>
      </c>
      <c r="T91" s="190" t="s">
        <v>286</v>
      </c>
      <c r="U91" s="190">
        <v>0.75757575757575779</v>
      </c>
      <c r="V91" s="190">
        <v>29.530201342281892</v>
      </c>
      <c r="W91" s="190">
        <v>50.340136054421755</v>
      </c>
      <c r="X91" s="190">
        <v>1.6666666666666665</v>
      </c>
      <c r="Y91" s="190">
        <v>26.119402985074633</v>
      </c>
      <c r="Z91" s="190">
        <v>46.875</v>
      </c>
      <c r="AA91" s="190">
        <v>0</v>
      </c>
      <c r="AB91" s="132">
        <v>9.9236641221374082</v>
      </c>
      <c r="AC91" s="132">
        <v>30.894308943089435</v>
      </c>
      <c r="AD91" s="132">
        <v>3.6144578313253013</v>
      </c>
      <c r="AE91" s="132">
        <v>10.619469026548671</v>
      </c>
      <c r="AF91" s="190">
        <v>30.434782608695652</v>
      </c>
      <c r="AG91" s="189">
        <v>0.94339622641509402</v>
      </c>
      <c r="AH91" s="189">
        <v>4.9504950495049522</v>
      </c>
      <c r="AI91" s="191">
        <v>18.390804597701152</v>
      </c>
      <c r="AJ91" s="191">
        <v>0</v>
      </c>
      <c r="AK91" s="190">
        <v>6.0402684563758395</v>
      </c>
      <c r="AL91" s="190">
        <v>16.107382550335561</v>
      </c>
      <c r="AM91" s="190">
        <v>0</v>
      </c>
      <c r="AN91" s="190">
        <v>9.7014925373134346</v>
      </c>
      <c r="AO91" s="190">
        <v>15.503875968992247</v>
      </c>
      <c r="AP91" s="190">
        <v>0</v>
      </c>
      <c r="AQ91" s="190">
        <v>3.8759689922480636</v>
      </c>
      <c r="AR91" s="190">
        <v>12.39669421487603</v>
      </c>
      <c r="AS91" s="190">
        <v>0</v>
      </c>
      <c r="AT91" s="190">
        <v>0.8849557522123892</v>
      </c>
      <c r="AU91" s="190">
        <v>4.4247787610619485</v>
      </c>
      <c r="AV91" s="190" t="s">
        <v>286</v>
      </c>
      <c r="AW91" s="190" t="s">
        <v>286</v>
      </c>
      <c r="AX91" s="132" t="s">
        <v>286</v>
      </c>
      <c r="AY91" s="132" t="s">
        <v>286</v>
      </c>
      <c r="AZ91" s="132" t="s">
        <v>286</v>
      </c>
      <c r="BA91" s="132" t="s">
        <v>286</v>
      </c>
      <c r="BB91" s="190" t="s">
        <v>286</v>
      </c>
      <c r="BC91" s="132" t="s">
        <v>286</v>
      </c>
      <c r="BD91" s="132" t="s">
        <v>286</v>
      </c>
      <c r="BE91" s="132">
        <v>0</v>
      </c>
      <c r="BF91" s="132">
        <v>6.8702290076335908</v>
      </c>
      <c r="BG91" s="190">
        <v>17.886178861788622</v>
      </c>
      <c r="BH91" s="132">
        <v>1.2195121951219507</v>
      </c>
      <c r="BI91" s="132">
        <v>16.071428571428573</v>
      </c>
      <c r="BJ91" s="132">
        <v>18.260869565217398</v>
      </c>
      <c r="BK91" s="132">
        <v>0.96153846153846123</v>
      </c>
      <c r="BL91" s="190">
        <v>9.183673469387756</v>
      </c>
      <c r="BM91" s="132">
        <v>24.137931034482758</v>
      </c>
      <c r="BN91" s="192">
        <v>0</v>
      </c>
      <c r="BO91" s="192">
        <v>23.809523809523807</v>
      </c>
      <c r="BP91" s="192">
        <v>27.210884353741491</v>
      </c>
      <c r="BQ91" s="190">
        <v>0.85470085470085488</v>
      </c>
      <c r="BR91" s="132">
        <v>18.110236220472441</v>
      </c>
      <c r="BS91" s="132">
        <v>13.076923076923082</v>
      </c>
      <c r="BT91" s="132">
        <v>0</v>
      </c>
      <c r="BU91" s="190">
        <v>9.6</v>
      </c>
      <c r="BV91" s="132">
        <v>18.852459016393432</v>
      </c>
      <c r="BW91" s="132">
        <v>2.4390243902439015</v>
      </c>
      <c r="BX91" s="132">
        <v>3.5398230088495577</v>
      </c>
      <c r="BY91" s="190">
        <v>15.178571428571429</v>
      </c>
      <c r="BZ91" s="132">
        <v>0.96153846153846123</v>
      </c>
      <c r="CA91" s="132">
        <v>2.0408163265306118</v>
      </c>
      <c r="CB91" s="132">
        <v>17.241379310344826</v>
      </c>
      <c r="CC91" s="190">
        <v>0</v>
      </c>
      <c r="CD91" s="132">
        <v>12.244897959183668</v>
      </c>
      <c r="CE91" s="132">
        <v>16.326530612244891</v>
      </c>
      <c r="CF91" s="132">
        <v>1.7094017094017095</v>
      </c>
      <c r="CG91" s="190">
        <v>15.748031496062993</v>
      </c>
      <c r="CH91" s="132">
        <v>6.923076923076926</v>
      </c>
      <c r="CI91" s="132">
        <v>0</v>
      </c>
      <c r="CJ91" s="132">
        <v>6.3999999999999995</v>
      </c>
      <c r="CK91" s="132">
        <v>11.475409836065579</v>
      </c>
      <c r="CL91" s="132">
        <v>1.2195121951219507</v>
      </c>
      <c r="CM91" s="132">
        <v>2.6548672566371678</v>
      </c>
      <c r="CN91" s="132">
        <v>8.0357142857142865</v>
      </c>
      <c r="CO91" s="132">
        <v>3.883495145631068</v>
      </c>
      <c r="CP91" s="190">
        <v>5</v>
      </c>
      <c r="CQ91" s="132">
        <v>1.19047619047619</v>
      </c>
      <c r="CR91" s="132">
        <v>1.5503875968992245</v>
      </c>
      <c r="CS91" s="192">
        <v>10.273972602739732</v>
      </c>
      <c r="CT91" s="192">
        <v>4.0816326530612237</v>
      </c>
      <c r="CU91" s="190">
        <v>3.361344537815127</v>
      </c>
      <c r="CV91" s="132">
        <v>10.156250000000002</v>
      </c>
      <c r="CW91" s="132">
        <v>2.3076923076923088</v>
      </c>
      <c r="CX91" s="192">
        <v>1.9607843137254899</v>
      </c>
      <c r="CY91" s="192">
        <v>3.3057851239669418</v>
      </c>
      <c r="CZ91" s="190">
        <v>0</v>
      </c>
      <c r="DA91" s="132">
        <v>4.9382716049382696</v>
      </c>
      <c r="DB91" s="132">
        <v>1.7699115044247784</v>
      </c>
      <c r="DC91" s="192">
        <v>0.90090090090090102</v>
      </c>
      <c r="DD91" s="192" t="s">
        <v>286</v>
      </c>
      <c r="DE91" s="190">
        <v>0.99999999999999967</v>
      </c>
      <c r="DF91" s="132">
        <v>7.1428571428571432</v>
      </c>
      <c r="DG91" s="132" t="s">
        <v>286</v>
      </c>
      <c r="DH91" s="192">
        <v>3.4246575342465753</v>
      </c>
      <c r="DI91" s="192">
        <v>8.1632653061224509</v>
      </c>
      <c r="DJ91" s="190" t="s">
        <v>286</v>
      </c>
      <c r="DK91" s="132">
        <v>4.6875000000000044</v>
      </c>
      <c r="DL91" s="132">
        <v>0</v>
      </c>
      <c r="DM91" s="132" t="s">
        <v>286</v>
      </c>
      <c r="DN91" s="132">
        <v>2.4793388429752072</v>
      </c>
      <c r="DO91" s="190">
        <v>3.3057851239669431</v>
      </c>
      <c r="DP91" s="132" t="s">
        <v>286</v>
      </c>
      <c r="DQ91" s="132">
        <v>1.7699115044247788</v>
      </c>
      <c r="DR91" s="132">
        <v>0</v>
      </c>
      <c r="DS91" s="132" t="s">
        <v>286</v>
      </c>
      <c r="DT91" s="190" t="s">
        <v>286</v>
      </c>
      <c r="DU91" s="194" t="s">
        <v>286</v>
      </c>
      <c r="DV91" s="194" t="s">
        <v>286</v>
      </c>
      <c r="DW91" s="192">
        <v>4.10958904109589</v>
      </c>
      <c r="DX91" s="194">
        <v>8.163265306122458</v>
      </c>
      <c r="DY91" s="190" t="s">
        <v>286</v>
      </c>
      <c r="DZ91" s="190">
        <v>7.8124999999999982</v>
      </c>
      <c r="EA91" s="190">
        <v>0.76923076923076927</v>
      </c>
      <c r="EB91" s="190" t="s">
        <v>286</v>
      </c>
      <c r="EC91" s="190">
        <v>1.666666666666667</v>
      </c>
      <c r="ED91" s="190">
        <v>0.84033613445378141</v>
      </c>
      <c r="EE91" s="190" t="s">
        <v>286</v>
      </c>
      <c r="EF91" s="190">
        <v>2.6548672566371683</v>
      </c>
      <c r="EG91" s="190">
        <v>1.8018018018018018</v>
      </c>
      <c r="EH91" s="190" t="s">
        <v>286</v>
      </c>
      <c r="EI91" s="190">
        <v>1.0101010101010099</v>
      </c>
      <c r="EJ91" s="190">
        <v>7.1428571428571459</v>
      </c>
      <c r="EK91" s="190" t="s">
        <v>286</v>
      </c>
      <c r="EL91" s="132">
        <v>3.4246575342465766</v>
      </c>
      <c r="EM91" s="132">
        <v>7.482993197278919</v>
      </c>
      <c r="EN91" s="132" t="s">
        <v>286</v>
      </c>
      <c r="EO91" s="132">
        <v>2.34375</v>
      </c>
      <c r="EP91" s="190">
        <v>0.76923076923076927</v>
      </c>
      <c r="EQ91" s="132" t="s">
        <v>286</v>
      </c>
      <c r="ER91" s="132">
        <v>3.333333333333333</v>
      </c>
      <c r="ES91" s="132">
        <v>3.3613445378151265</v>
      </c>
      <c r="ET91" s="132" t="s">
        <v>286</v>
      </c>
      <c r="EU91" s="190">
        <v>0</v>
      </c>
      <c r="EV91" s="132">
        <v>0.90090090090090091</v>
      </c>
      <c r="EW91" s="132" t="s">
        <v>286</v>
      </c>
      <c r="EX91" s="132">
        <v>0</v>
      </c>
      <c r="EY91" s="132">
        <v>1.19047619047619</v>
      </c>
      <c r="EZ91" s="190" t="s">
        <v>286</v>
      </c>
      <c r="FA91" s="132">
        <v>2.7586206896551726</v>
      </c>
      <c r="FB91" s="132">
        <v>2.7210884353741496</v>
      </c>
      <c r="FC91" s="132" t="s">
        <v>286</v>
      </c>
      <c r="FD91" s="132">
        <v>2.3437500000000009</v>
      </c>
      <c r="FE91" s="190">
        <v>0.76923076923076927</v>
      </c>
      <c r="FF91" s="132" t="s">
        <v>286</v>
      </c>
      <c r="FG91" s="132">
        <v>1.6528925619834713</v>
      </c>
      <c r="FH91" s="132">
        <v>0.84033613445378141</v>
      </c>
      <c r="FI91" s="132" t="s">
        <v>286</v>
      </c>
      <c r="FJ91" s="190">
        <v>0</v>
      </c>
      <c r="FK91" s="132">
        <v>0.90090090090090091</v>
      </c>
      <c r="FL91" s="132" t="s">
        <v>286</v>
      </c>
      <c r="FM91" s="132" t="s">
        <v>286</v>
      </c>
      <c r="FN91" s="132" t="s">
        <v>286</v>
      </c>
      <c r="FO91" s="190" t="s">
        <v>286</v>
      </c>
      <c r="FP91" s="132">
        <v>2.7397260273972615</v>
      </c>
      <c r="FQ91" s="132">
        <v>9.5238095238095273</v>
      </c>
      <c r="FR91" s="132" t="s">
        <v>286</v>
      </c>
      <c r="FS91" s="132">
        <v>5.4687500000000027</v>
      </c>
      <c r="FT91" s="190">
        <v>1.5384615384615385</v>
      </c>
      <c r="FU91" s="132" t="s">
        <v>286</v>
      </c>
      <c r="FV91" s="132">
        <v>1.6528925619834713</v>
      </c>
      <c r="FW91" s="132">
        <v>3.361344537815127</v>
      </c>
      <c r="FX91" s="132" t="s">
        <v>286</v>
      </c>
      <c r="FY91" s="190">
        <v>0</v>
      </c>
      <c r="FZ91" s="132">
        <v>0.90090090090090091</v>
      </c>
      <c r="GA91" s="132" t="s">
        <v>286</v>
      </c>
      <c r="GB91" s="132" t="s">
        <v>286</v>
      </c>
      <c r="GC91" s="132" t="s">
        <v>286</v>
      </c>
      <c r="GD91" s="190" t="s">
        <v>286</v>
      </c>
      <c r="GE91" s="132" t="s">
        <v>286</v>
      </c>
      <c r="GF91" s="132" t="s">
        <v>286</v>
      </c>
      <c r="GG91" s="132" t="s">
        <v>286</v>
      </c>
      <c r="GH91" s="132" t="s">
        <v>286</v>
      </c>
      <c r="GI91" s="190" t="s">
        <v>286</v>
      </c>
      <c r="GJ91" s="132" t="s">
        <v>286</v>
      </c>
      <c r="GK91" s="132">
        <v>2.4793388429752072</v>
      </c>
      <c r="GL91" s="132">
        <v>0.84033613445378175</v>
      </c>
      <c r="GM91" s="197" t="s">
        <v>286</v>
      </c>
      <c r="GN91" s="190">
        <v>3.5398230088495581</v>
      </c>
      <c r="GO91" s="132">
        <v>0.90090090090090069</v>
      </c>
      <c r="GP91" s="132" t="s">
        <v>286</v>
      </c>
      <c r="GQ91" s="132" t="s">
        <v>286</v>
      </c>
      <c r="GR91" s="132" t="s">
        <v>286</v>
      </c>
      <c r="GS91" s="190" t="s">
        <v>286</v>
      </c>
      <c r="GT91" s="132" t="s">
        <v>286</v>
      </c>
      <c r="GU91" s="132" t="s">
        <v>286</v>
      </c>
      <c r="GV91" s="132" t="s">
        <v>286</v>
      </c>
      <c r="GW91" s="132" t="s">
        <v>286</v>
      </c>
      <c r="GX91" s="190" t="s">
        <v>286</v>
      </c>
      <c r="GY91" s="190" t="s">
        <v>286</v>
      </c>
      <c r="GZ91" s="190">
        <v>2.5000000000000004</v>
      </c>
      <c r="HA91" s="190">
        <v>2.5210084033613449</v>
      </c>
      <c r="HB91" s="190" t="s">
        <v>286</v>
      </c>
      <c r="HC91" s="190">
        <v>0.8849557522123892</v>
      </c>
      <c r="HD91" s="190">
        <v>1.8018018018018018</v>
      </c>
      <c r="HE91" s="190" t="s">
        <v>286</v>
      </c>
      <c r="HF91" s="190" t="s">
        <v>286</v>
      </c>
      <c r="HG91" s="190" t="s">
        <v>286</v>
      </c>
      <c r="HH91" s="190" t="s">
        <v>286</v>
      </c>
      <c r="HI91" s="190" t="s">
        <v>286</v>
      </c>
      <c r="HJ91" s="190" t="s">
        <v>286</v>
      </c>
      <c r="HK91" s="190" t="s">
        <v>286</v>
      </c>
      <c r="HL91" s="132" t="s">
        <v>286</v>
      </c>
      <c r="HM91" s="132" t="s">
        <v>286</v>
      </c>
      <c r="HN91" s="132" t="s">
        <v>286</v>
      </c>
      <c r="HO91" s="132">
        <v>4.1666666666666679</v>
      </c>
      <c r="HP91" s="190">
        <v>3.3613445378151274</v>
      </c>
      <c r="HQ91" s="132" t="s">
        <v>286</v>
      </c>
      <c r="HR91" s="132">
        <v>2.6548672566371683</v>
      </c>
      <c r="HS91" s="132">
        <v>2.7027027027027026</v>
      </c>
      <c r="HT91" s="196" t="s">
        <v>286</v>
      </c>
      <c r="HU91" s="190">
        <v>0</v>
      </c>
      <c r="HV91" s="192">
        <v>5.9523809523809517</v>
      </c>
      <c r="HW91" s="192" t="s">
        <v>286</v>
      </c>
      <c r="HX91" s="192">
        <v>2.0547945205479454</v>
      </c>
      <c r="HY91" s="192">
        <v>4.7619047619047619</v>
      </c>
      <c r="HZ91" s="192" t="s">
        <v>286</v>
      </c>
      <c r="IA91" s="192">
        <v>6.2992125984252008</v>
      </c>
      <c r="IB91" s="192">
        <v>0</v>
      </c>
      <c r="IC91" s="192" t="s">
        <v>286</v>
      </c>
      <c r="ID91" s="192">
        <v>1.666666666666667</v>
      </c>
      <c r="IE91" s="192">
        <v>0.84033613445378141</v>
      </c>
      <c r="IF91" s="192" t="s">
        <v>286</v>
      </c>
      <c r="IG91" s="192">
        <v>1.7699115044247788</v>
      </c>
      <c r="IH91" s="192">
        <v>0.90090090090090091</v>
      </c>
      <c r="II91" s="192">
        <v>0</v>
      </c>
      <c r="IJ91" s="192">
        <v>1.0204081632653057</v>
      </c>
      <c r="IK91" s="192">
        <v>7.1428571428571432</v>
      </c>
      <c r="IL91" s="192">
        <v>0</v>
      </c>
      <c r="IM91" s="192">
        <v>4.8275862068965534</v>
      </c>
      <c r="IN91" s="192">
        <v>10.884353741496605</v>
      </c>
      <c r="IO91" s="192">
        <v>1.6806722689075633</v>
      </c>
      <c r="IP91" s="192">
        <v>14.062500000000002</v>
      </c>
      <c r="IQ91" s="192">
        <v>3.8461538461538467</v>
      </c>
      <c r="IR91" s="192">
        <v>0</v>
      </c>
      <c r="IS91" s="192" t="s">
        <v>286</v>
      </c>
      <c r="IT91" s="192" t="s">
        <v>286</v>
      </c>
      <c r="IU91" s="192">
        <v>2.4390243902439015</v>
      </c>
      <c r="IV91" s="192" t="s">
        <v>286</v>
      </c>
      <c r="IW91" s="192" t="s">
        <v>286</v>
      </c>
      <c r="IX91" s="192" t="str">
        <f t="shared" si="140"/>
        <v>--</v>
      </c>
      <c r="IY91" s="192" t="str">
        <f t="shared" si="140"/>
        <v>--</v>
      </c>
      <c r="IZ91" s="192" t="str">
        <f t="shared" si="140"/>
        <v>--</v>
      </c>
      <c r="JA91" s="192" t="str">
        <f t="shared" si="140"/>
        <v>--</v>
      </c>
      <c r="JB91" s="192" t="str">
        <f t="shared" si="140"/>
        <v>--</v>
      </c>
      <c r="JC91" s="243">
        <v>1.92307692307692</v>
      </c>
      <c r="JD91" s="243">
        <v>12.3456790123457</v>
      </c>
      <c r="JE91" s="243">
        <v>17.582417582417602</v>
      </c>
      <c r="JF91" s="243">
        <v>1.3698630136986301</v>
      </c>
      <c r="JG91" s="243">
        <v>2.4390243902439002</v>
      </c>
      <c r="JH91" s="243">
        <v>10.6060606060606</v>
      </c>
      <c r="JI91" s="243">
        <v>3.8461538461538498</v>
      </c>
      <c r="JJ91" s="243">
        <v>7.4074074074074101</v>
      </c>
      <c r="JK91" s="243">
        <v>14.285714285714301</v>
      </c>
      <c r="JL91" s="243">
        <v>0</v>
      </c>
      <c r="JM91" s="243">
        <v>1.2195121951219501</v>
      </c>
      <c r="JN91" s="243">
        <v>1.51515151515151</v>
      </c>
      <c r="JO91" s="219">
        <v>0</v>
      </c>
      <c r="JP91" s="219">
        <v>11.1111111111111</v>
      </c>
      <c r="JQ91" s="219">
        <v>13.3333333333333</v>
      </c>
      <c r="JR91" s="219">
        <v>4.0540540540540499</v>
      </c>
      <c r="JS91" s="219">
        <v>3.6585365853658498</v>
      </c>
      <c r="JT91" s="219">
        <v>18.461538461538499</v>
      </c>
      <c r="JU91" s="219">
        <v>0</v>
      </c>
      <c r="JV91" s="219">
        <v>9.8765432098765409</v>
      </c>
      <c r="JW91" s="219">
        <v>7.6923076923076898</v>
      </c>
      <c r="JX91" s="219">
        <v>2.7027027027027</v>
      </c>
      <c r="JY91" s="219">
        <v>1.2195121951219501</v>
      </c>
      <c r="JZ91" s="219">
        <v>10.7692307692308</v>
      </c>
      <c r="KA91" s="219">
        <v>0</v>
      </c>
      <c r="KB91" s="219">
        <v>0</v>
      </c>
      <c r="KC91" s="219">
        <v>0</v>
      </c>
      <c r="KD91" s="219">
        <v>0</v>
      </c>
      <c r="KE91" s="219">
        <v>0</v>
      </c>
      <c r="KF91" s="219">
        <v>1.51515151515151</v>
      </c>
      <c r="KG91" s="219">
        <v>0</v>
      </c>
      <c r="KH91" s="219">
        <v>0</v>
      </c>
      <c r="KI91" s="219">
        <v>0</v>
      </c>
      <c r="KJ91" s="219">
        <v>1.35135135135135</v>
      </c>
      <c r="KK91" s="219">
        <v>0</v>
      </c>
      <c r="KL91" s="219">
        <v>1.5384615384615401</v>
      </c>
      <c r="KM91" s="219">
        <v>0</v>
      </c>
      <c r="KN91" s="219">
        <v>0</v>
      </c>
      <c r="KO91" s="219">
        <v>0</v>
      </c>
      <c r="KP91" s="219">
        <v>0</v>
      </c>
      <c r="KQ91" s="219">
        <v>0</v>
      </c>
      <c r="KR91" s="219">
        <v>1.51515151515151</v>
      </c>
      <c r="KS91" s="219">
        <v>0</v>
      </c>
      <c r="KT91" s="219">
        <v>0</v>
      </c>
      <c r="KU91" s="219">
        <v>0</v>
      </c>
      <c r="KV91" s="219">
        <v>0</v>
      </c>
      <c r="KW91" s="219">
        <v>1.2195121951219501</v>
      </c>
      <c r="KX91" s="219">
        <v>1.51515151515151</v>
      </c>
      <c r="KY91" s="219">
        <v>0</v>
      </c>
      <c r="KZ91" s="219">
        <v>0</v>
      </c>
      <c r="LA91" s="219">
        <v>0</v>
      </c>
      <c r="LB91" s="219">
        <v>0</v>
      </c>
      <c r="LC91" s="219">
        <v>0</v>
      </c>
      <c r="LD91" s="219">
        <v>1.51515151515151</v>
      </c>
      <c r="LE91" s="219">
        <v>0</v>
      </c>
      <c r="LF91" s="219">
        <v>0</v>
      </c>
      <c r="LG91" s="219">
        <v>0</v>
      </c>
      <c r="LH91" s="219">
        <v>0</v>
      </c>
      <c r="LI91" s="219">
        <v>0</v>
      </c>
      <c r="LJ91" s="219">
        <v>1.51515151515151</v>
      </c>
      <c r="LK91" s="219">
        <v>0</v>
      </c>
      <c r="LL91" s="219">
        <v>1.2345679012345701</v>
      </c>
      <c r="LM91" s="219">
        <v>0</v>
      </c>
      <c r="LN91" s="219">
        <v>0</v>
      </c>
      <c r="LO91" s="219">
        <v>0</v>
      </c>
      <c r="LP91" s="219">
        <v>1.51515151515151</v>
      </c>
      <c r="LQ91" s="219">
        <v>0</v>
      </c>
      <c r="LR91" s="219">
        <v>1.2345679012345701</v>
      </c>
      <c r="LS91" s="219">
        <v>0</v>
      </c>
      <c r="LT91" s="219">
        <v>0</v>
      </c>
      <c r="LU91" s="219">
        <v>0</v>
      </c>
      <c r="LV91" s="219">
        <v>3.0303030303030298</v>
      </c>
      <c r="LW91" s="219">
        <v>0</v>
      </c>
      <c r="LX91" s="219">
        <v>1.2345679012345701</v>
      </c>
      <c r="LY91" s="219">
        <v>1.1235955056179801</v>
      </c>
      <c r="LZ91" s="219">
        <v>2.7027027027027</v>
      </c>
      <c r="MA91" s="219">
        <v>1.2345679012345701</v>
      </c>
      <c r="MB91" s="219">
        <v>4.5454545454545396</v>
      </c>
      <c r="MC91" s="219">
        <v>0</v>
      </c>
      <c r="MD91" s="219">
        <v>1.2345679012345701</v>
      </c>
      <c r="ME91" s="219">
        <v>0</v>
      </c>
      <c r="MF91" s="219">
        <v>0</v>
      </c>
      <c r="MG91" s="219">
        <v>0</v>
      </c>
      <c r="MH91" s="219">
        <v>1.51515151515151</v>
      </c>
      <c r="MI91" s="190" t="str">
        <f t="shared" ref="MI91:MI109" si="147">"--"</f>
        <v>--</v>
      </c>
      <c r="MJ91" s="190" t="str">
        <f t="shared" ref="MJ91:NJ100" si="148">"--"</f>
        <v>--</v>
      </c>
      <c r="MK91" s="190" t="str">
        <f t="shared" si="148"/>
        <v>--</v>
      </c>
      <c r="ML91" s="190" t="str">
        <f t="shared" si="148"/>
        <v>--</v>
      </c>
      <c r="MM91" s="190" t="str">
        <f t="shared" si="148"/>
        <v>--</v>
      </c>
      <c r="MN91" s="190" t="str">
        <f t="shared" si="148"/>
        <v>--</v>
      </c>
      <c r="MO91" s="190" t="str">
        <f t="shared" si="148"/>
        <v>--</v>
      </c>
      <c r="MP91" s="190" t="str">
        <f t="shared" si="148"/>
        <v>--</v>
      </c>
      <c r="MQ91" s="190" t="str">
        <f t="shared" si="148"/>
        <v>--</v>
      </c>
      <c r="MR91" s="190" t="str">
        <f t="shared" si="148"/>
        <v>--</v>
      </c>
      <c r="MS91" s="190" t="str">
        <f t="shared" si="148"/>
        <v>--</v>
      </c>
      <c r="MT91" s="190" t="str">
        <f t="shared" si="148"/>
        <v>--</v>
      </c>
      <c r="MU91" s="190" t="str">
        <f t="shared" si="148"/>
        <v>--</v>
      </c>
      <c r="MV91" s="190" t="str">
        <f t="shared" si="148"/>
        <v>--</v>
      </c>
      <c r="MW91" s="190" t="str">
        <f t="shared" si="148"/>
        <v>--</v>
      </c>
      <c r="MX91" s="190" t="str">
        <f t="shared" si="148"/>
        <v>--</v>
      </c>
      <c r="MY91" s="190" t="str">
        <f t="shared" si="148"/>
        <v>--</v>
      </c>
      <c r="MZ91" s="190" t="str">
        <f t="shared" si="148"/>
        <v>--</v>
      </c>
      <c r="NA91" s="190" t="str">
        <f t="shared" si="148"/>
        <v>--</v>
      </c>
      <c r="NB91" s="190" t="str">
        <f t="shared" si="148"/>
        <v>--</v>
      </c>
      <c r="NC91" s="190" t="str">
        <f t="shared" si="148"/>
        <v>--</v>
      </c>
      <c r="ND91" s="190" t="str">
        <f t="shared" si="148"/>
        <v>--</v>
      </c>
      <c r="NE91" s="190" t="str">
        <f t="shared" si="148"/>
        <v>--</v>
      </c>
      <c r="NF91" s="190" t="str">
        <f t="shared" si="148"/>
        <v>--</v>
      </c>
      <c r="NG91" s="190" t="str">
        <f t="shared" si="148"/>
        <v>--</v>
      </c>
      <c r="NH91" s="190" t="str">
        <f t="shared" si="148"/>
        <v>--</v>
      </c>
      <c r="NI91" s="190" t="str">
        <f t="shared" si="148"/>
        <v>--</v>
      </c>
      <c r="NJ91" s="190" t="str">
        <f t="shared" si="148"/>
        <v>--</v>
      </c>
      <c r="NL91" s="378" t="str">
        <f t="shared" si="92"/>
        <v>--</v>
      </c>
      <c r="NM91" s="381">
        <v>2.2222222222222219</v>
      </c>
      <c r="NN91" s="381">
        <v>4.3956043956043942</v>
      </c>
      <c r="NO91" s="381">
        <v>1.6666666666666667</v>
      </c>
      <c r="NP91" s="378" t="str">
        <f t="shared" si="93"/>
        <v>--</v>
      </c>
      <c r="NQ91" s="381">
        <v>0</v>
      </c>
      <c r="NR91" s="378" t="str">
        <f t="shared" si="94"/>
        <v>--</v>
      </c>
      <c r="NS91" s="381">
        <v>5.343511450381679</v>
      </c>
      <c r="NT91" s="378" t="str">
        <f t="shared" si="95"/>
        <v>--</v>
      </c>
      <c r="NU91" s="381">
        <v>13.008130081300816</v>
      </c>
      <c r="NV91" s="378" t="str">
        <f t="shared" si="96"/>
        <v>--</v>
      </c>
      <c r="NW91" s="381">
        <v>0</v>
      </c>
      <c r="NX91" s="378" t="str">
        <f t="shared" si="97"/>
        <v>--</v>
      </c>
      <c r="NY91" s="381">
        <v>3.5398230088495573</v>
      </c>
      <c r="NZ91" s="378" t="str">
        <f t="shared" si="98"/>
        <v>--</v>
      </c>
      <c r="OA91" s="381">
        <v>10.526315789473683</v>
      </c>
      <c r="OB91" s="378" t="str">
        <f t="shared" si="99"/>
        <v>--</v>
      </c>
      <c r="OC91" s="378" t="str">
        <f t="shared" si="99"/>
        <v>--</v>
      </c>
      <c r="OD91" s="381">
        <v>0</v>
      </c>
      <c r="OE91" s="381">
        <v>4.9382716049382696</v>
      </c>
      <c r="OF91" s="381">
        <v>12.087912087912089</v>
      </c>
      <c r="OG91" s="378" t="str">
        <f t="shared" si="144"/>
        <v>--</v>
      </c>
      <c r="OH91" s="378" t="str">
        <f t="shared" si="144"/>
        <v>--</v>
      </c>
      <c r="OI91" s="378" t="str">
        <f t="shared" si="144"/>
        <v>--</v>
      </c>
      <c r="OJ91" s="381">
        <v>0</v>
      </c>
      <c r="OK91" s="381">
        <v>1.2195121951219507</v>
      </c>
      <c r="OL91" s="381">
        <v>4.545454545454545</v>
      </c>
      <c r="OM91" s="378" t="str">
        <f t="shared" si="145"/>
        <v>--</v>
      </c>
      <c r="ON91" s="378" t="str">
        <f t="shared" si="145"/>
        <v>--</v>
      </c>
      <c r="OO91" s="378" t="str">
        <f t="shared" si="145"/>
        <v>--</v>
      </c>
      <c r="OP91" s="381">
        <v>1.1111111111111107</v>
      </c>
      <c r="OQ91" s="381">
        <v>2.1978021978021975</v>
      </c>
      <c r="OR91" s="381">
        <v>0</v>
      </c>
      <c r="OS91" s="378" t="str">
        <f t="shared" si="146"/>
        <v>--</v>
      </c>
      <c r="OT91" s="378" t="str">
        <f t="shared" si="146"/>
        <v>--</v>
      </c>
      <c r="OU91" s="381">
        <v>1.1111111111111107</v>
      </c>
      <c r="OV91" s="381">
        <v>2.1978021978021975</v>
      </c>
      <c r="OW91" s="381">
        <v>3.3333333333333326</v>
      </c>
      <c r="OX91" s="378" t="str">
        <f t="shared" si="103"/>
        <v>--</v>
      </c>
      <c r="OY91" s="381">
        <v>2.7027027027027031</v>
      </c>
      <c r="OZ91" s="381">
        <v>3.6585365853658525</v>
      </c>
      <c r="PA91" s="381">
        <v>7.5757575757575761</v>
      </c>
      <c r="PB91" s="378" t="str">
        <f t="shared" si="104"/>
        <v>--</v>
      </c>
      <c r="PC91" s="381">
        <v>12.222222222222223</v>
      </c>
      <c r="PD91" s="381">
        <v>9.8901098901098852</v>
      </c>
      <c r="PE91" s="381">
        <v>11.666666666666666</v>
      </c>
      <c r="PF91" s="378" t="str">
        <f t="shared" si="105"/>
        <v>--</v>
      </c>
      <c r="PG91" s="381">
        <v>6.8181818181818192</v>
      </c>
      <c r="PH91" s="381">
        <v>4.4943820224719104</v>
      </c>
      <c r="PI91" s="381">
        <v>9.8360655737704921</v>
      </c>
      <c r="PJ91" s="378" t="str">
        <f t="shared" si="106"/>
        <v>--</v>
      </c>
      <c r="PK91" s="381">
        <v>7.8651685393258433</v>
      </c>
      <c r="PL91" s="381">
        <v>3.333333333333333</v>
      </c>
      <c r="PM91" s="381">
        <v>1.6129032258064517</v>
      </c>
      <c r="PN91" s="378" t="str">
        <f t="shared" si="107"/>
        <v>--</v>
      </c>
      <c r="PO91" s="381">
        <v>1.1111111111111112</v>
      </c>
      <c r="PP91" s="381">
        <v>1.0989010989010985</v>
      </c>
      <c r="PQ91" s="381">
        <v>0</v>
      </c>
      <c r="PR91" s="378" t="str">
        <f t="shared" si="108"/>
        <v>--</v>
      </c>
      <c r="PS91" s="381">
        <v>1.1111111111111112</v>
      </c>
      <c r="PT91" s="381">
        <v>2.1978021978021975</v>
      </c>
      <c r="PU91" s="381">
        <v>0</v>
      </c>
      <c r="PV91" s="378" t="str">
        <f t="shared" si="109"/>
        <v>--</v>
      </c>
      <c r="PW91" s="381">
        <v>1.1235955056179774</v>
      </c>
      <c r="PX91" s="381">
        <v>0</v>
      </c>
      <c r="PY91" s="381">
        <v>0</v>
      </c>
      <c r="PZ91" s="378" t="str">
        <f t="shared" si="110"/>
        <v>--</v>
      </c>
      <c r="QA91" s="381">
        <v>3.3707865168539324</v>
      </c>
      <c r="QB91" s="381">
        <v>1.0989010989010985</v>
      </c>
      <c r="QC91" s="381">
        <v>0</v>
      </c>
      <c r="QD91" s="378" t="str">
        <f t="shared" si="111"/>
        <v>--</v>
      </c>
      <c r="QE91" s="381">
        <v>0</v>
      </c>
      <c r="QF91" s="381">
        <v>0</v>
      </c>
      <c r="QG91" s="381">
        <v>0</v>
      </c>
      <c r="QH91" s="378" t="str">
        <f t="shared" si="112"/>
        <v>--</v>
      </c>
      <c r="QI91" s="381">
        <v>1.1235955056179776</v>
      </c>
      <c r="QJ91" s="381">
        <v>1.0989010989010985</v>
      </c>
      <c r="QK91" s="381">
        <v>0</v>
      </c>
    </row>
    <row r="92" spans="1:453" ht="13.8" thickTop="1" x14ac:dyDescent="0.25">
      <c r="A92" s="114" t="str">
        <f t="shared" ref="A92:A110" si="149">"--"</f>
        <v>--</v>
      </c>
      <c r="B92" s="96" t="s">
        <v>167</v>
      </c>
      <c r="C92" s="202">
        <v>11.111111111111104</v>
      </c>
      <c r="D92" s="189">
        <v>39.141742522756772</v>
      </c>
      <c r="E92" s="189">
        <v>53.872053872053876</v>
      </c>
      <c r="F92" s="189">
        <v>4.3046357615894024</v>
      </c>
      <c r="G92" s="189">
        <v>23.913043478260878</v>
      </c>
      <c r="H92" s="189">
        <v>43.044189852700491</v>
      </c>
      <c r="I92" s="189">
        <v>4.9488054607508536</v>
      </c>
      <c r="J92" s="189">
        <v>19.452887537993917</v>
      </c>
      <c r="K92" s="189">
        <v>37.396121883656505</v>
      </c>
      <c r="L92" s="189">
        <v>3.8095238095238084</v>
      </c>
      <c r="M92" s="192">
        <v>16.906474820143888</v>
      </c>
      <c r="N92" s="192">
        <v>25.757575757575747</v>
      </c>
      <c r="O92" s="192">
        <v>3.3439490445859845</v>
      </c>
      <c r="P92" s="192">
        <v>11.464968152866243</v>
      </c>
      <c r="Q92" s="192">
        <v>24.842105263157904</v>
      </c>
      <c r="R92" s="192" t="s">
        <v>286</v>
      </c>
      <c r="S92" s="192" t="s">
        <v>286</v>
      </c>
      <c r="T92" s="192" t="s">
        <v>286</v>
      </c>
      <c r="U92" s="192">
        <v>4.6434494195688254</v>
      </c>
      <c r="V92" s="192">
        <v>23.580786026200887</v>
      </c>
      <c r="W92" s="192">
        <v>43.749999999999922</v>
      </c>
      <c r="X92" s="192">
        <v>5.4700854700854675</v>
      </c>
      <c r="Y92" s="192">
        <v>19.63470319634704</v>
      </c>
      <c r="Z92" s="192">
        <v>36.974789915966362</v>
      </c>
      <c r="AA92" s="192">
        <v>4.0076335877862608</v>
      </c>
      <c r="AB92" s="192">
        <v>18.262411347517723</v>
      </c>
      <c r="AC92" s="192">
        <v>26.952141057934529</v>
      </c>
      <c r="AD92" s="192">
        <v>3.9308176100628938</v>
      </c>
      <c r="AE92" s="192">
        <v>12.857142857142852</v>
      </c>
      <c r="AF92" s="192">
        <v>25.987525987526006</v>
      </c>
      <c r="AG92" s="192">
        <v>2.0325203252032518</v>
      </c>
      <c r="AH92" s="192">
        <v>10.143042912873858</v>
      </c>
      <c r="AI92" s="192">
        <v>23.905723905723924</v>
      </c>
      <c r="AJ92" s="192">
        <v>0.82781456953642296</v>
      </c>
      <c r="AK92" s="192">
        <v>5.3623188405797118</v>
      </c>
      <c r="AL92" s="192">
        <v>15.548281505728315</v>
      </c>
      <c r="AM92" s="192">
        <v>1.8771331058020482</v>
      </c>
      <c r="AN92" s="192">
        <v>5.3191489361702109</v>
      </c>
      <c r="AO92" s="192">
        <v>14.404432132963981</v>
      </c>
      <c r="AP92" s="192">
        <v>0.19047619047619044</v>
      </c>
      <c r="AQ92" s="192">
        <v>4.6762589928057503</v>
      </c>
      <c r="AR92" s="192">
        <v>6.3131313131313158</v>
      </c>
      <c r="AS92" s="192">
        <v>0.47770700636942648</v>
      </c>
      <c r="AT92" s="192">
        <v>2.866242038216563</v>
      </c>
      <c r="AU92" s="192">
        <v>6.7368421052631557</v>
      </c>
      <c r="AV92" s="192" t="s">
        <v>286</v>
      </c>
      <c r="AW92" s="192" t="s">
        <v>286</v>
      </c>
      <c r="AX92" s="192" t="s">
        <v>286</v>
      </c>
      <c r="AY92" s="192" t="s">
        <v>286</v>
      </c>
      <c r="AZ92" s="192" t="s">
        <v>286</v>
      </c>
      <c r="BA92" s="192" t="s">
        <v>286</v>
      </c>
      <c r="BB92" s="192" t="s">
        <v>286</v>
      </c>
      <c r="BC92" s="192" t="s">
        <v>286</v>
      </c>
      <c r="BD92" s="192" t="s">
        <v>286</v>
      </c>
      <c r="BE92" s="192">
        <v>2.0952380952380967</v>
      </c>
      <c r="BF92" s="192">
        <v>14.184397163120577</v>
      </c>
      <c r="BG92" s="192">
        <v>17.380352644836258</v>
      </c>
      <c r="BH92" s="192">
        <v>1.89873417721519</v>
      </c>
      <c r="BI92" s="192">
        <v>12.202852614896987</v>
      </c>
      <c r="BJ92" s="192">
        <v>20.166320166320183</v>
      </c>
      <c r="BK92" s="192">
        <v>5.2932761087267481</v>
      </c>
      <c r="BL92" s="192">
        <v>34.320323014804835</v>
      </c>
      <c r="BM92" s="192">
        <v>37.414965986394542</v>
      </c>
      <c r="BN92" s="192">
        <v>3.0981067125645438</v>
      </c>
      <c r="BO92" s="192">
        <v>25.341426403641897</v>
      </c>
      <c r="BP92" s="192">
        <v>35.430463576158928</v>
      </c>
      <c r="BQ92" s="192">
        <v>4.007285974499089</v>
      </c>
      <c r="BR92" s="192">
        <v>22.792937399678966</v>
      </c>
      <c r="BS92" s="192">
        <v>36.538461538461519</v>
      </c>
      <c r="BT92" s="192">
        <v>2.6923076923076925</v>
      </c>
      <c r="BU92" s="192">
        <v>20.292504570383915</v>
      </c>
      <c r="BV92" s="192">
        <v>30.591259640102841</v>
      </c>
      <c r="BW92" s="192">
        <v>2.8662420382165581</v>
      </c>
      <c r="BX92" s="192">
        <v>18.373983739837396</v>
      </c>
      <c r="BY92" s="192">
        <v>29.411764705882369</v>
      </c>
      <c r="BZ92" s="192">
        <v>1.8597997138769682</v>
      </c>
      <c r="CA92" s="192">
        <v>23.95693135935398</v>
      </c>
      <c r="CB92" s="192">
        <v>25.850340136054424</v>
      </c>
      <c r="CC92" s="192">
        <v>1.8932874354561098</v>
      </c>
      <c r="CD92" s="192">
        <v>18.361153262518968</v>
      </c>
      <c r="CE92" s="192">
        <v>24.834437086092706</v>
      </c>
      <c r="CF92" s="192">
        <v>2.7322404371584699</v>
      </c>
      <c r="CG92" s="192">
        <v>15.730337078651678</v>
      </c>
      <c r="CH92" s="192">
        <v>27.472527472527478</v>
      </c>
      <c r="CI92" s="192">
        <v>1.7341040462427746</v>
      </c>
      <c r="CJ92" s="192">
        <v>13.186813186813175</v>
      </c>
      <c r="CK92" s="192">
        <v>18.508997429305925</v>
      </c>
      <c r="CL92" s="192">
        <v>1.9108280254777084</v>
      </c>
      <c r="CM92" s="192">
        <v>10.912052117263837</v>
      </c>
      <c r="CN92" s="192">
        <v>20.168067226890759</v>
      </c>
      <c r="CO92" s="192">
        <v>6.5808297567954188</v>
      </c>
      <c r="CP92" s="192">
        <v>10.30789825970548</v>
      </c>
      <c r="CQ92" s="192">
        <v>4.4067796610169463</v>
      </c>
      <c r="CR92" s="192">
        <v>3.812824956672447</v>
      </c>
      <c r="CS92" s="192">
        <v>6.6165413533834574</v>
      </c>
      <c r="CT92" s="192">
        <v>3.6544850498338888</v>
      </c>
      <c r="CU92" s="192">
        <v>4.007285974499089</v>
      </c>
      <c r="CV92" s="192">
        <v>4.9441786283891505</v>
      </c>
      <c r="CW92" s="192">
        <v>5.4945054945054927</v>
      </c>
      <c r="CX92" s="192">
        <v>4.7619047619047592</v>
      </c>
      <c r="CY92" s="192">
        <v>4.5283018867924563</v>
      </c>
      <c r="CZ92" s="192">
        <v>2.3809523809523818</v>
      </c>
      <c r="DA92" s="192">
        <v>3.2948929159802272</v>
      </c>
      <c r="DB92" s="192">
        <v>7.4257425742574243</v>
      </c>
      <c r="DC92" s="192">
        <v>4.4967880085653125</v>
      </c>
      <c r="DD92" s="192" t="s">
        <v>286</v>
      </c>
      <c r="DE92" s="192">
        <v>8.1550802139037462</v>
      </c>
      <c r="DF92" s="192">
        <v>5.7823129251700696</v>
      </c>
      <c r="DG92" s="192" t="s">
        <v>286</v>
      </c>
      <c r="DH92" s="192">
        <v>5.1127819548872164</v>
      </c>
      <c r="DI92" s="192">
        <v>6.8106312292358799</v>
      </c>
      <c r="DJ92" s="192" t="s">
        <v>286</v>
      </c>
      <c r="DK92" s="192">
        <v>3.987240829346097</v>
      </c>
      <c r="DL92" s="192">
        <v>6.3360881542699774</v>
      </c>
      <c r="DM92" s="192" t="s">
        <v>286</v>
      </c>
      <c r="DN92" s="192">
        <v>2.0754716981132062</v>
      </c>
      <c r="DO92" s="192">
        <v>2.9100529100529107</v>
      </c>
      <c r="DP92" s="192" t="s">
        <v>286</v>
      </c>
      <c r="DQ92" s="192">
        <v>4.1459369817578695</v>
      </c>
      <c r="DR92" s="192">
        <v>1.7130620985010705</v>
      </c>
      <c r="DS92" s="192" t="s">
        <v>286</v>
      </c>
      <c r="DT92" s="192" t="s">
        <v>286</v>
      </c>
      <c r="DU92" s="192" t="s">
        <v>286</v>
      </c>
      <c r="DV92" s="192" t="s">
        <v>286</v>
      </c>
      <c r="DW92" s="192">
        <v>4.5112781954887229</v>
      </c>
      <c r="DX92" s="192">
        <v>3.9867109634551503</v>
      </c>
      <c r="DY92" s="192" t="s">
        <v>286</v>
      </c>
      <c r="DZ92" s="192">
        <v>3.5143769968051135</v>
      </c>
      <c r="EA92" s="192">
        <v>2.7548209366391192</v>
      </c>
      <c r="EB92" s="192" t="s">
        <v>286</v>
      </c>
      <c r="EC92" s="192">
        <v>1.8939393939393947</v>
      </c>
      <c r="ED92" s="192">
        <v>2.6385224274406323</v>
      </c>
      <c r="EE92" s="192" t="s">
        <v>286</v>
      </c>
      <c r="EF92" s="192">
        <v>2.6666666666666679</v>
      </c>
      <c r="EG92" s="192">
        <v>2.3655913978494656</v>
      </c>
      <c r="EH92" s="192" t="s">
        <v>286</v>
      </c>
      <c r="EI92" s="192">
        <v>10.307898259705494</v>
      </c>
      <c r="EJ92" s="192">
        <v>9.1525423728813511</v>
      </c>
      <c r="EK92" s="192" t="s">
        <v>286</v>
      </c>
      <c r="EL92" s="192">
        <v>4.5248868778280578</v>
      </c>
      <c r="EM92" s="192">
        <v>9.1362126245847133</v>
      </c>
      <c r="EN92" s="192" t="s">
        <v>286</v>
      </c>
      <c r="EO92" s="192">
        <v>6.0702875399361016</v>
      </c>
      <c r="EP92" s="192">
        <v>9.6418732782369023</v>
      </c>
      <c r="EQ92" s="192" t="s">
        <v>286</v>
      </c>
      <c r="ER92" s="192">
        <v>1.8975332068311181</v>
      </c>
      <c r="ES92" s="192">
        <v>4.4973544973544897</v>
      </c>
      <c r="ET92" s="192" t="s">
        <v>286</v>
      </c>
      <c r="EU92" s="192">
        <v>2.0000000000000022</v>
      </c>
      <c r="EV92" s="192">
        <v>2.1505376344086007</v>
      </c>
      <c r="EW92" s="192" t="s">
        <v>286</v>
      </c>
      <c r="EX92" s="192">
        <v>6.0000000000000044</v>
      </c>
      <c r="EY92" s="192">
        <v>2.3809523809523814</v>
      </c>
      <c r="EZ92" s="192" t="s">
        <v>286</v>
      </c>
      <c r="FA92" s="192">
        <v>3.7821482602118026</v>
      </c>
      <c r="FB92" s="192">
        <v>3.1613976705490834</v>
      </c>
      <c r="FC92" s="192" t="s">
        <v>286</v>
      </c>
      <c r="FD92" s="192">
        <v>1.9047619047619051</v>
      </c>
      <c r="FE92" s="192">
        <v>4.6831955922864967</v>
      </c>
      <c r="FF92" s="192" t="s">
        <v>286</v>
      </c>
      <c r="FG92" s="192">
        <v>0.56818181818181801</v>
      </c>
      <c r="FH92" s="192">
        <v>1.8666666666666683</v>
      </c>
      <c r="FI92" s="192" t="s">
        <v>286</v>
      </c>
      <c r="FJ92" s="192">
        <v>1.1686143572621033</v>
      </c>
      <c r="FK92" s="192">
        <v>0.64516129032258041</v>
      </c>
      <c r="FL92" s="192" t="s">
        <v>286</v>
      </c>
      <c r="FM92" s="192" t="s">
        <v>286</v>
      </c>
      <c r="FN92" s="192" t="s">
        <v>286</v>
      </c>
      <c r="FO92" s="192" t="s">
        <v>286</v>
      </c>
      <c r="FP92" s="192">
        <v>8.0060422960725006</v>
      </c>
      <c r="FQ92" s="192">
        <v>11.314475873544094</v>
      </c>
      <c r="FR92" s="192" t="s">
        <v>286</v>
      </c>
      <c r="FS92" s="192">
        <v>6.0606060606060632</v>
      </c>
      <c r="FT92" s="192">
        <v>11.570247933884296</v>
      </c>
      <c r="FU92" s="192" t="s">
        <v>286</v>
      </c>
      <c r="FV92" s="192">
        <v>1.5094339622641511</v>
      </c>
      <c r="FW92" s="192">
        <v>1.5915119363395214</v>
      </c>
      <c r="FX92" s="192" t="s">
        <v>286</v>
      </c>
      <c r="FY92" s="192">
        <v>1.5050167224080262</v>
      </c>
      <c r="FZ92" s="192">
        <v>1.2903225806451613</v>
      </c>
      <c r="GA92" s="192" t="s">
        <v>286</v>
      </c>
      <c r="GB92" s="192" t="s">
        <v>286</v>
      </c>
      <c r="GC92" s="192" t="s">
        <v>286</v>
      </c>
      <c r="GD92" s="192" t="s">
        <v>286</v>
      </c>
      <c r="GE92" s="192" t="s">
        <v>286</v>
      </c>
      <c r="GF92" s="192" t="s">
        <v>286</v>
      </c>
      <c r="GG92" s="192" t="s">
        <v>286</v>
      </c>
      <c r="GH92" s="192" t="s">
        <v>286</v>
      </c>
      <c r="GI92" s="192" t="s">
        <v>286</v>
      </c>
      <c r="GJ92" s="192" t="s">
        <v>286</v>
      </c>
      <c r="GK92" s="192">
        <v>3.4026465028355375</v>
      </c>
      <c r="GL92" s="192">
        <v>2.122015915119364</v>
      </c>
      <c r="GM92" s="192" t="s">
        <v>286</v>
      </c>
      <c r="GN92" s="192">
        <v>4.6666666666666616</v>
      </c>
      <c r="GO92" s="192">
        <v>3.87096774193548</v>
      </c>
      <c r="GP92" s="192" t="s">
        <v>286</v>
      </c>
      <c r="GQ92" s="192" t="s">
        <v>286</v>
      </c>
      <c r="GR92" s="192" t="s">
        <v>286</v>
      </c>
      <c r="GS92" s="192" t="s">
        <v>286</v>
      </c>
      <c r="GT92" s="192" t="s">
        <v>286</v>
      </c>
      <c r="GU92" s="192" t="s">
        <v>286</v>
      </c>
      <c r="GV92" s="192" t="s">
        <v>286</v>
      </c>
      <c r="GW92" s="192" t="s">
        <v>286</v>
      </c>
      <c r="GX92" s="192" t="s">
        <v>286</v>
      </c>
      <c r="GY92" s="192" t="s">
        <v>286</v>
      </c>
      <c r="GZ92" s="192">
        <v>4.7169811320754729</v>
      </c>
      <c r="HA92" s="192">
        <v>4.7872340425531918</v>
      </c>
      <c r="HB92" s="192" t="s">
        <v>286</v>
      </c>
      <c r="HC92" s="192">
        <v>6.4999999999999973</v>
      </c>
      <c r="HD92" s="192">
        <v>7.3118279569892461</v>
      </c>
      <c r="HE92" s="192" t="s">
        <v>286</v>
      </c>
      <c r="HF92" s="192" t="s">
        <v>286</v>
      </c>
      <c r="HG92" s="192" t="s">
        <v>286</v>
      </c>
      <c r="HH92" s="192" t="s">
        <v>286</v>
      </c>
      <c r="HI92" s="132" t="s">
        <v>286</v>
      </c>
      <c r="HJ92" s="132" t="s">
        <v>286</v>
      </c>
      <c r="HK92" s="132" t="s">
        <v>286</v>
      </c>
      <c r="HL92" s="132" t="s">
        <v>286</v>
      </c>
      <c r="HM92" s="192" t="s">
        <v>286</v>
      </c>
      <c r="HN92" s="192" t="s">
        <v>286</v>
      </c>
      <c r="HO92" s="192">
        <v>5.1039697542533036</v>
      </c>
      <c r="HP92" s="192">
        <v>6.3492063492063444</v>
      </c>
      <c r="HQ92" s="192" t="s">
        <v>286</v>
      </c>
      <c r="HR92" s="192">
        <v>6.187290969899661</v>
      </c>
      <c r="HS92" s="192">
        <v>8.4051724137931032</v>
      </c>
      <c r="HT92" s="192" t="s">
        <v>286</v>
      </c>
      <c r="HU92" s="192">
        <v>8.7131367292225175</v>
      </c>
      <c r="HV92" s="192">
        <v>3.4013605442176873</v>
      </c>
      <c r="HW92" s="192" t="s">
        <v>286</v>
      </c>
      <c r="HX92" s="192">
        <v>5.4380664652567949</v>
      </c>
      <c r="HY92" s="192">
        <v>5.8139534883720936</v>
      </c>
      <c r="HZ92" s="192" t="s">
        <v>286</v>
      </c>
      <c r="IA92" s="192">
        <v>4.7694753577106495</v>
      </c>
      <c r="IB92" s="192">
        <v>5.2341597796143251</v>
      </c>
      <c r="IC92" s="192" t="s">
        <v>286</v>
      </c>
      <c r="ID92" s="192">
        <v>1.5037593984962419</v>
      </c>
      <c r="IE92" s="192">
        <v>1.8567639257294448</v>
      </c>
      <c r="IF92" s="192" t="s">
        <v>286</v>
      </c>
      <c r="IG92" s="192">
        <v>2.8380634390651092</v>
      </c>
      <c r="IH92" s="192">
        <v>3.6402569593147764</v>
      </c>
      <c r="II92" s="192">
        <v>4.0114613180515732</v>
      </c>
      <c r="IJ92" s="192">
        <v>15.220293724966636</v>
      </c>
      <c r="IK92" s="192">
        <v>9.5238095238095273</v>
      </c>
      <c r="IL92" s="192">
        <v>2.9513888888888888</v>
      </c>
      <c r="IM92" s="192">
        <v>10.558069381598777</v>
      </c>
      <c r="IN92" s="192">
        <v>13.144758735440922</v>
      </c>
      <c r="IO92" s="192">
        <v>1.8214936247723128</v>
      </c>
      <c r="IP92" s="192">
        <v>11.12877583465818</v>
      </c>
      <c r="IQ92" s="192">
        <v>13.461538461538462</v>
      </c>
      <c r="IR92" s="192">
        <v>1.3806706114398428</v>
      </c>
      <c r="IS92" s="192" t="s">
        <v>286</v>
      </c>
      <c r="IT92" s="192" t="s">
        <v>286</v>
      </c>
      <c r="IU92" s="192">
        <v>1.4705882352941175</v>
      </c>
      <c r="IV92" s="192" t="s">
        <v>286</v>
      </c>
      <c r="IW92" s="192" t="s">
        <v>286</v>
      </c>
      <c r="IX92" s="192" t="str">
        <f t="shared" si="140"/>
        <v>--</v>
      </c>
      <c r="IY92" s="192" t="str">
        <f t="shared" si="140"/>
        <v>--</v>
      </c>
      <c r="IZ92" s="192" t="str">
        <f t="shared" si="140"/>
        <v>--</v>
      </c>
      <c r="JA92" s="192" t="str">
        <f t="shared" si="140"/>
        <v>--</v>
      </c>
      <c r="JB92" s="192" t="str">
        <f t="shared" si="140"/>
        <v>--</v>
      </c>
      <c r="JC92" s="226">
        <v>7.1428571428571503</v>
      </c>
      <c r="JD92" s="226">
        <v>13.553719008264499</v>
      </c>
      <c r="JE92" s="226">
        <v>21.126760563380302</v>
      </c>
      <c r="JF92" s="226">
        <v>5.36082474226804</v>
      </c>
      <c r="JG92" s="226">
        <v>8.6805555555555394</v>
      </c>
      <c r="JH92" s="226">
        <v>13.863636363636401</v>
      </c>
      <c r="JI92" s="226">
        <v>5.9900166389351099</v>
      </c>
      <c r="JJ92" s="226">
        <v>9.9173553719008094</v>
      </c>
      <c r="JK92" s="226">
        <v>13.849765258215999</v>
      </c>
      <c r="JL92" s="226">
        <v>5.1546391752577296</v>
      </c>
      <c r="JM92" s="226">
        <v>6.5972222222222197</v>
      </c>
      <c r="JN92" s="226">
        <v>13.378684807256199</v>
      </c>
      <c r="JO92" s="226">
        <v>6.5326633165829202</v>
      </c>
      <c r="JP92" s="226">
        <v>17.2529313232831</v>
      </c>
      <c r="JQ92" s="226">
        <v>26.179245283018801</v>
      </c>
      <c r="JR92" s="226">
        <v>9.0721649484536204</v>
      </c>
      <c r="JS92" s="226">
        <v>13.9616055846422</v>
      </c>
      <c r="JT92" s="226">
        <v>25.342465753424701</v>
      </c>
      <c r="JU92" s="226">
        <v>5.1752921535893197</v>
      </c>
      <c r="JV92" s="226">
        <v>11.538461538461499</v>
      </c>
      <c r="JW92" s="226">
        <v>15.3301886792453</v>
      </c>
      <c r="JX92" s="226">
        <v>6.9958847736625502</v>
      </c>
      <c r="JY92" s="226">
        <v>9.0592334494773397</v>
      </c>
      <c r="JZ92" s="226">
        <v>18.764302059496501</v>
      </c>
      <c r="KA92" s="267">
        <v>0.33557046979865701</v>
      </c>
      <c r="KB92" s="226">
        <v>1.8487394957983201</v>
      </c>
      <c r="KC92" s="267">
        <v>0.70754716981132104</v>
      </c>
      <c r="KD92" s="226">
        <v>3.7113402061855698</v>
      </c>
      <c r="KE92" s="226">
        <v>3.1578947368421102</v>
      </c>
      <c r="KF92" s="226">
        <v>1.6055045871559599</v>
      </c>
      <c r="KG92" s="267">
        <v>0.50335570469798696</v>
      </c>
      <c r="KH92" s="226">
        <v>2.1848739495798299</v>
      </c>
      <c r="KI92" s="226">
        <v>1.17924528301887</v>
      </c>
      <c r="KJ92" s="226">
        <v>2.26804123711341</v>
      </c>
      <c r="KK92" s="226">
        <v>1.7513134851138299</v>
      </c>
      <c r="KL92" s="226">
        <v>4.3577981651376199</v>
      </c>
      <c r="KM92" s="226">
        <v>0</v>
      </c>
      <c r="KN92" s="226">
        <v>1.5126050420168</v>
      </c>
      <c r="KO92" s="226">
        <v>0</v>
      </c>
      <c r="KP92" s="267">
        <v>0.82474226804123696</v>
      </c>
      <c r="KQ92" s="226">
        <v>1.0507880910683001</v>
      </c>
      <c r="KR92" s="226">
        <v>1.6055045871559599</v>
      </c>
      <c r="KS92" s="267">
        <v>0.16806722689075601</v>
      </c>
      <c r="KT92" s="226">
        <v>1.1764705882352899</v>
      </c>
      <c r="KU92" s="226">
        <v>0</v>
      </c>
      <c r="KV92" s="226">
        <v>1.6494845360824799</v>
      </c>
      <c r="KW92" s="226">
        <v>1.57618213660245</v>
      </c>
      <c r="KX92" s="226">
        <v>1.1467889908256901</v>
      </c>
      <c r="KY92" s="226">
        <v>0</v>
      </c>
      <c r="KZ92" s="226">
        <v>1.0101010101010099</v>
      </c>
      <c r="LA92" s="226">
        <v>0</v>
      </c>
      <c r="LB92" s="267">
        <v>0.61983471074380203</v>
      </c>
      <c r="LC92" s="267">
        <v>0.87719298245613997</v>
      </c>
      <c r="LD92" s="267">
        <v>0.68807339449541305</v>
      </c>
      <c r="LE92" s="226">
        <v>0</v>
      </c>
      <c r="LF92" s="226">
        <v>1.00840336134454</v>
      </c>
      <c r="LG92" s="267">
        <v>0.47281323877068498</v>
      </c>
      <c r="LH92" s="226">
        <v>1.0309278350515501</v>
      </c>
      <c r="LI92" s="267">
        <v>0.70175438596491202</v>
      </c>
      <c r="LJ92" s="267">
        <v>0.68649885583523995</v>
      </c>
      <c r="LK92" s="267">
        <v>0.16778523489932901</v>
      </c>
      <c r="LL92" s="226">
        <v>2.1885521885521899</v>
      </c>
      <c r="LM92" s="226">
        <v>1.6509433962264199</v>
      </c>
      <c r="LN92" s="267">
        <v>0.83160083160083098</v>
      </c>
      <c r="LO92" s="226">
        <v>1.5817223198593999</v>
      </c>
      <c r="LP92" s="226">
        <v>2.0642201834862401</v>
      </c>
      <c r="LQ92" s="267">
        <v>0.67114093959731502</v>
      </c>
      <c r="LR92" s="226">
        <v>3.7037037037037002</v>
      </c>
      <c r="LS92" s="226">
        <v>2.1226415094339601</v>
      </c>
      <c r="LT92" s="226">
        <v>2.2869022869022899</v>
      </c>
      <c r="LU92" s="226">
        <v>2.6362038664323402</v>
      </c>
      <c r="LV92" s="226">
        <v>2.52293577981651</v>
      </c>
      <c r="LW92" s="267">
        <v>0.67114093959731502</v>
      </c>
      <c r="LX92" s="226">
        <v>3.3670033670033699</v>
      </c>
      <c r="LY92" s="226">
        <v>2.3529411764705901</v>
      </c>
      <c r="LZ92" s="226">
        <v>2.0746887966804999</v>
      </c>
      <c r="MA92" s="226">
        <v>3.6906854130052702</v>
      </c>
      <c r="MB92" s="226">
        <v>5.7208237986270003</v>
      </c>
      <c r="MC92" s="267">
        <v>0.33557046979865701</v>
      </c>
      <c r="MD92" s="226">
        <v>1.51515151515152</v>
      </c>
      <c r="ME92" s="267">
        <v>0.94339622641509402</v>
      </c>
      <c r="MF92" s="226">
        <v>1.6597510373444</v>
      </c>
      <c r="MG92" s="226">
        <v>1.2302284710017599</v>
      </c>
      <c r="MH92" s="226">
        <v>2.5229357798165202</v>
      </c>
      <c r="MI92" s="190" t="str">
        <f t="shared" si="147"/>
        <v>--</v>
      </c>
      <c r="MJ92" s="190" t="str">
        <f t="shared" ref="MJ92:MX92" si="150">"--"</f>
        <v>--</v>
      </c>
      <c r="MK92" s="190" t="str">
        <f t="shared" si="150"/>
        <v>--</v>
      </c>
      <c r="ML92" s="190" t="str">
        <f t="shared" si="150"/>
        <v>--</v>
      </c>
      <c r="MM92" s="190" t="str">
        <f t="shared" si="150"/>
        <v>--</v>
      </c>
      <c r="MN92" s="190" t="str">
        <f t="shared" si="150"/>
        <v>--</v>
      </c>
      <c r="MO92" s="190" t="str">
        <f t="shared" si="150"/>
        <v>--</v>
      </c>
      <c r="MP92" s="190" t="str">
        <f t="shared" si="150"/>
        <v>--</v>
      </c>
      <c r="MQ92" s="190" t="str">
        <f t="shared" si="150"/>
        <v>--</v>
      </c>
      <c r="MR92" s="190" t="str">
        <f t="shared" si="150"/>
        <v>--</v>
      </c>
      <c r="MS92" s="190" t="str">
        <f t="shared" si="150"/>
        <v>--</v>
      </c>
      <c r="MT92" s="190" t="str">
        <f t="shared" si="150"/>
        <v>--</v>
      </c>
      <c r="MU92" s="190" t="str">
        <f t="shared" si="150"/>
        <v>--</v>
      </c>
      <c r="MV92" s="190" t="str">
        <f t="shared" si="150"/>
        <v>--</v>
      </c>
      <c r="MW92" s="190" t="str">
        <f t="shared" si="150"/>
        <v>--</v>
      </c>
      <c r="MX92" s="190" t="str">
        <f t="shared" si="150"/>
        <v>--</v>
      </c>
      <c r="MY92" s="190" t="str">
        <f t="shared" si="148"/>
        <v>--</v>
      </c>
      <c r="MZ92" s="190" t="str">
        <f t="shared" si="148"/>
        <v>--</v>
      </c>
      <c r="NA92" s="190" t="str">
        <f t="shared" si="148"/>
        <v>--</v>
      </c>
      <c r="NB92" s="190" t="str">
        <f t="shared" si="148"/>
        <v>--</v>
      </c>
      <c r="NC92" s="190" t="str">
        <f t="shared" si="148"/>
        <v>--</v>
      </c>
      <c r="ND92" s="190" t="str">
        <f t="shared" si="148"/>
        <v>--</v>
      </c>
      <c r="NE92" s="190" t="str">
        <f t="shared" si="148"/>
        <v>--</v>
      </c>
      <c r="NF92" s="190" t="str">
        <f t="shared" si="148"/>
        <v>--</v>
      </c>
      <c r="NG92" s="190" t="str">
        <f t="shared" si="148"/>
        <v>--</v>
      </c>
      <c r="NH92" s="190" t="str">
        <f t="shared" si="148"/>
        <v>--</v>
      </c>
      <c r="NI92" s="190" t="str">
        <f t="shared" si="148"/>
        <v>--</v>
      </c>
      <c r="NJ92" s="190" t="str">
        <f t="shared" si="148"/>
        <v>--</v>
      </c>
      <c r="NL92" s="378" t="str">
        <f t="shared" si="92"/>
        <v>--</v>
      </c>
      <c r="NM92" s="389">
        <v>4.9618320610686997</v>
      </c>
      <c r="NN92" s="389">
        <v>7.3705179282868585</v>
      </c>
      <c r="NO92" s="389">
        <v>12.084592145015106</v>
      </c>
      <c r="NP92" s="378" t="str">
        <f t="shared" si="93"/>
        <v>--</v>
      </c>
      <c r="NQ92" s="389">
        <v>1.3409961685823755</v>
      </c>
      <c r="NR92" s="378" t="str">
        <f t="shared" si="94"/>
        <v>--</v>
      </c>
      <c r="NS92" s="389">
        <v>8.3333333333333268</v>
      </c>
      <c r="NT92" s="378" t="str">
        <f t="shared" si="95"/>
        <v>--</v>
      </c>
      <c r="NU92" s="389">
        <v>14.35768261964736</v>
      </c>
      <c r="NV92" s="378" t="str">
        <f t="shared" si="96"/>
        <v>--</v>
      </c>
      <c r="NW92" s="389">
        <v>2.0504731861198735</v>
      </c>
      <c r="NX92" s="378" t="str">
        <f t="shared" si="97"/>
        <v>--</v>
      </c>
      <c r="NY92" s="389">
        <v>7.1202531645569627</v>
      </c>
      <c r="NZ92" s="378" t="str">
        <f t="shared" si="98"/>
        <v>--</v>
      </c>
      <c r="OA92" s="389">
        <v>16.839916839916839</v>
      </c>
      <c r="OB92" s="378" t="str">
        <f t="shared" si="99"/>
        <v>--</v>
      </c>
      <c r="OC92" s="378" t="str">
        <f t="shared" si="99"/>
        <v>--</v>
      </c>
      <c r="OD92" s="389">
        <v>2.823920265780731</v>
      </c>
      <c r="OE92" s="389">
        <v>6.9536423841059554</v>
      </c>
      <c r="OF92" s="389">
        <v>10.798122065727702</v>
      </c>
      <c r="OG92" s="378" t="str">
        <f t="shared" si="144"/>
        <v>--</v>
      </c>
      <c r="OH92" s="378" t="str">
        <f t="shared" si="144"/>
        <v>--</v>
      </c>
      <c r="OI92" s="378" t="str">
        <f t="shared" si="144"/>
        <v>--</v>
      </c>
      <c r="OJ92" s="389">
        <v>3.505154639175259</v>
      </c>
      <c r="OK92" s="389">
        <v>3.1250000000000013</v>
      </c>
      <c r="OL92" s="389">
        <v>8.636363636363626</v>
      </c>
      <c r="OM92" s="378" t="str">
        <f t="shared" si="145"/>
        <v>--</v>
      </c>
      <c r="ON92" s="378" t="str">
        <f t="shared" si="145"/>
        <v>--</v>
      </c>
      <c r="OO92" s="378" t="str">
        <f t="shared" si="145"/>
        <v>--</v>
      </c>
      <c r="OP92" s="389">
        <v>2.0992366412213754</v>
      </c>
      <c r="OQ92" s="389">
        <v>3.1936127744510987</v>
      </c>
      <c r="OR92" s="389">
        <v>7.8787878787878771</v>
      </c>
      <c r="OS92" s="378" t="str">
        <f t="shared" si="146"/>
        <v>--</v>
      </c>
      <c r="OT92" s="378" t="str">
        <f t="shared" si="146"/>
        <v>--</v>
      </c>
      <c r="OU92" s="389">
        <v>2.4761904761904758</v>
      </c>
      <c r="OV92" s="389">
        <v>4.2000000000000055</v>
      </c>
      <c r="OW92" s="389">
        <v>6.6869300911854133</v>
      </c>
      <c r="OX92" s="378" t="str">
        <f t="shared" si="103"/>
        <v>--</v>
      </c>
      <c r="OY92" s="389">
        <v>10.144927536231886</v>
      </c>
      <c r="OZ92" s="389">
        <v>14.062500000000002</v>
      </c>
      <c r="PA92" s="389">
        <v>14.545454545454547</v>
      </c>
      <c r="PB92" s="378" t="str">
        <f t="shared" si="104"/>
        <v>--</v>
      </c>
      <c r="PC92" s="389">
        <v>17.175572519083985</v>
      </c>
      <c r="PD92" s="389">
        <v>23.505976095617552</v>
      </c>
      <c r="PE92" s="389">
        <v>33.738601823708194</v>
      </c>
      <c r="PF92" s="378" t="str">
        <f t="shared" si="105"/>
        <v>--</v>
      </c>
      <c r="PG92" s="389">
        <v>9.6153846153846096</v>
      </c>
      <c r="PH92" s="389">
        <v>13.034623217922599</v>
      </c>
      <c r="PI92" s="389">
        <v>22.865853658536572</v>
      </c>
      <c r="PJ92" s="378" t="str">
        <f t="shared" si="106"/>
        <v>--</v>
      </c>
      <c r="PK92" s="389">
        <v>6.118546845124281</v>
      </c>
      <c r="PL92" s="389">
        <v>10.526315789473678</v>
      </c>
      <c r="PM92" s="389">
        <v>15.757575757575768</v>
      </c>
      <c r="PN92" s="378" t="str">
        <f t="shared" si="107"/>
        <v>--</v>
      </c>
      <c r="PO92" s="389">
        <v>1.9157088122605366</v>
      </c>
      <c r="PP92" s="389">
        <v>2.0408163265306123</v>
      </c>
      <c r="PQ92" s="389">
        <v>1.2195121951219505</v>
      </c>
      <c r="PR92" s="378" t="str">
        <f t="shared" si="108"/>
        <v>--</v>
      </c>
      <c r="PS92" s="389">
        <v>1.5355086372360867</v>
      </c>
      <c r="PT92" s="389">
        <v>2.0449897750511248</v>
      </c>
      <c r="PU92" s="389">
        <v>3.6585365853658542</v>
      </c>
      <c r="PV92" s="378" t="str">
        <f t="shared" si="109"/>
        <v>--</v>
      </c>
      <c r="PW92" s="389">
        <v>1.3435700575815746</v>
      </c>
      <c r="PX92" s="389">
        <v>0.81632653061224325</v>
      </c>
      <c r="PY92" s="389">
        <v>1.8404907975460119</v>
      </c>
      <c r="PZ92" s="378" t="str">
        <f t="shared" si="110"/>
        <v>--</v>
      </c>
      <c r="QA92" s="389">
        <v>1.3487475915221585</v>
      </c>
      <c r="QB92" s="389">
        <v>1.4256619144602869</v>
      </c>
      <c r="QC92" s="389">
        <v>1.5243902439024397</v>
      </c>
      <c r="QD92" s="378" t="str">
        <f t="shared" si="111"/>
        <v>--</v>
      </c>
      <c r="QE92" s="389">
        <v>0.76775431861804166</v>
      </c>
      <c r="QF92" s="389">
        <v>1.4403292181069973</v>
      </c>
      <c r="QG92" s="389">
        <v>1.5337423312883443</v>
      </c>
      <c r="QH92" s="378" t="str">
        <f t="shared" si="112"/>
        <v>--</v>
      </c>
      <c r="QI92" s="389">
        <v>0.9615384615384609</v>
      </c>
      <c r="QJ92" s="389">
        <v>2.0449897750511252</v>
      </c>
      <c r="QK92" s="389">
        <v>1.2232415902140665</v>
      </c>
    </row>
    <row r="93" spans="1:453" s="93" customFormat="1" x14ac:dyDescent="0.25">
      <c r="A93" s="93" t="str">
        <f t="shared" si="149"/>
        <v>--</v>
      </c>
      <c r="B93" s="96" t="s">
        <v>2521</v>
      </c>
      <c r="C93" s="203" t="str">
        <f t="shared" ref="C93:BN93" si="151">"--"</f>
        <v>--</v>
      </c>
      <c r="D93" s="203" t="str">
        <f t="shared" si="151"/>
        <v>--</v>
      </c>
      <c r="E93" s="203" t="str">
        <f t="shared" si="151"/>
        <v>--</v>
      </c>
      <c r="F93" s="203" t="str">
        <f t="shared" si="151"/>
        <v>--</v>
      </c>
      <c r="G93" s="203" t="str">
        <f t="shared" si="151"/>
        <v>--</v>
      </c>
      <c r="H93" s="203" t="str">
        <f t="shared" si="151"/>
        <v>--</v>
      </c>
      <c r="I93" s="203" t="str">
        <f t="shared" si="151"/>
        <v>--</v>
      </c>
      <c r="J93" s="203" t="str">
        <f t="shared" si="151"/>
        <v>--</v>
      </c>
      <c r="K93" s="203" t="str">
        <f t="shared" si="151"/>
        <v>--</v>
      </c>
      <c r="L93" s="203" t="str">
        <f t="shared" si="151"/>
        <v>--</v>
      </c>
      <c r="M93" s="203" t="str">
        <f t="shared" si="151"/>
        <v>--</v>
      </c>
      <c r="N93" s="203" t="str">
        <f t="shared" si="151"/>
        <v>--</v>
      </c>
      <c r="O93" s="203" t="str">
        <f t="shared" si="151"/>
        <v>--</v>
      </c>
      <c r="P93" s="203" t="str">
        <f t="shared" si="151"/>
        <v>--</v>
      </c>
      <c r="Q93" s="203" t="str">
        <f t="shared" si="151"/>
        <v>--</v>
      </c>
      <c r="R93" s="203" t="str">
        <f t="shared" si="151"/>
        <v>--</v>
      </c>
      <c r="S93" s="203" t="str">
        <f t="shared" si="151"/>
        <v>--</v>
      </c>
      <c r="T93" s="203" t="str">
        <f t="shared" si="151"/>
        <v>--</v>
      </c>
      <c r="U93" s="203" t="str">
        <f t="shared" si="151"/>
        <v>--</v>
      </c>
      <c r="V93" s="203" t="str">
        <f t="shared" si="151"/>
        <v>--</v>
      </c>
      <c r="W93" s="203" t="str">
        <f t="shared" si="151"/>
        <v>--</v>
      </c>
      <c r="X93" s="203" t="str">
        <f t="shared" si="151"/>
        <v>--</v>
      </c>
      <c r="Y93" s="203" t="str">
        <f t="shared" si="151"/>
        <v>--</v>
      </c>
      <c r="Z93" s="203" t="str">
        <f t="shared" si="151"/>
        <v>--</v>
      </c>
      <c r="AA93" s="203" t="str">
        <f t="shared" si="151"/>
        <v>--</v>
      </c>
      <c r="AB93" s="203" t="str">
        <f t="shared" si="151"/>
        <v>--</v>
      </c>
      <c r="AC93" s="203" t="str">
        <f t="shared" si="151"/>
        <v>--</v>
      </c>
      <c r="AD93" s="203" t="str">
        <f t="shared" si="151"/>
        <v>--</v>
      </c>
      <c r="AE93" s="203" t="str">
        <f t="shared" si="151"/>
        <v>--</v>
      </c>
      <c r="AF93" s="203" t="str">
        <f t="shared" si="151"/>
        <v>--</v>
      </c>
      <c r="AG93" s="203" t="str">
        <f t="shared" si="151"/>
        <v>--</v>
      </c>
      <c r="AH93" s="203" t="str">
        <f t="shared" si="151"/>
        <v>--</v>
      </c>
      <c r="AI93" s="203" t="str">
        <f t="shared" si="151"/>
        <v>--</v>
      </c>
      <c r="AJ93" s="203" t="str">
        <f t="shared" si="151"/>
        <v>--</v>
      </c>
      <c r="AK93" s="203" t="str">
        <f t="shared" si="151"/>
        <v>--</v>
      </c>
      <c r="AL93" s="203" t="str">
        <f t="shared" si="151"/>
        <v>--</v>
      </c>
      <c r="AM93" s="203" t="str">
        <f t="shared" si="151"/>
        <v>--</v>
      </c>
      <c r="AN93" s="203" t="str">
        <f t="shared" si="151"/>
        <v>--</v>
      </c>
      <c r="AO93" s="203" t="str">
        <f t="shared" si="151"/>
        <v>--</v>
      </c>
      <c r="AP93" s="203" t="str">
        <f t="shared" si="151"/>
        <v>--</v>
      </c>
      <c r="AQ93" s="203" t="str">
        <f t="shared" si="151"/>
        <v>--</v>
      </c>
      <c r="AR93" s="203" t="str">
        <f t="shared" si="151"/>
        <v>--</v>
      </c>
      <c r="AS93" s="203" t="str">
        <f t="shared" si="151"/>
        <v>--</v>
      </c>
      <c r="AT93" s="203" t="str">
        <f t="shared" si="151"/>
        <v>--</v>
      </c>
      <c r="AU93" s="203" t="str">
        <f t="shared" si="151"/>
        <v>--</v>
      </c>
      <c r="AV93" s="203" t="str">
        <f t="shared" si="151"/>
        <v>--</v>
      </c>
      <c r="AW93" s="203" t="str">
        <f t="shared" si="151"/>
        <v>--</v>
      </c>
      <c r="AX93" s="203" t="str">
        <f t="shared" si="151"/>
        <v>--</v>
      </c>
      <c r="AY93" s="203" t="str">
        <f t="shared" si="151"/>
        <v>--</v>
      </c>
      <c r="AZ93" s="203" t="str">
        <f t="shared" si="151"/>
        <v>--</v>
      </c>
      <c r="BA93" s="203" t="str">
        <f t="shared" si="151"/>
        <v>--</v>
      </c>
      <c r="BB93" s="203" t="str">
        <f t="shared" si="151"/>
        <v>--</v>
      </c>
      <c r="BC93" s="203" t="str">
        <f t="shared" si="151"/>
        <v>--</v>
      </c>
      <c r="BD93" s="203" t="str">
        <f t="shared" si="151"/>
        <v>--</v>
      </c>
      <c r="BE93" s="203" t="str">
        <f t="shared" si="151"/>
        <v>--</v>
      </c>
      <c r="BF93" s="203" t="str">
        <f t="shared" si="151"/>
        <v>--</v>
      </c>
      <c r="BG93" s="203" t="str">
        <f t="shared" si="151"/>
        <v>--</v>
      </c>
      <c r="BH93" s="203" t="str">
        <f t="shared" si="151"/>
        <v>--</v>
      </c>
      <c r="BI93" s="203" t="str">
        <f t="shared" si="151"/>
        <v>--</v>
      </c>
      <c r="BJ93" s="203" t="str">
        <f t="shared" si="151"/>
        <v>--</v>
      </c>
      <c r="BK93" s="203" t="str">
        <f t="shared" si="151"/>
        <v>--</v>
      </c>
      <c r="BL93" s="203" t="str">
        <f t="shared" si="151"/>
        <v>--</v>
      </c>
      <c r="BM93" s="203" t="str">
        <f t="shared" si="151"/>
        <v>--</v>
      </c>
      <c r="BN93" s="203" t="str">
        <f t="shared" si="151"/>
        <v>--</v>
      </c>
      <c r="BO93" s="203" t="str">
        <f t="shared" ref="BO93:DZ93" si="152">"--"</f>
        <v>--</v>
      </c>
      <c r="BP93" s="203" t="str">
        <f t="shared" si="152"/>
        <v>--</v>
      </c>
      <c r="BQ93" s="203" t="str">
        <f t="shared" si="152"/>
        <v>--</v>
      </c>
      <c r="BR93" s="203" t="str">
        <f t="shared" si="152"/>
        <v>--</v>
      </c>
      <c r="BS93" s="203" t="str">
        <f t="shared" si="152"/>
        <v>--</v>
      </c>
      <c r="BT93" s="203" t="str">
        <f t="shared" si="152"/>
        <v>--</v>
      </c>
      <c r="BU93" s="203" t="str">
        <f t="shared" si="152"/>
        <v>--</v>
      </c>
      <c r="BV93" s="203" t="str">
        <f t="shared" si="152"/>
        <v>--</v>
      </c>
      <c r="BW93" s="203" t="str">
        <f t="shared" si="152"/>
        <v>--</v>
      </c>
      <c r="BX93" s="203" t="str">
        <f t="shared" si="152"/>
        <v>--</v>
      </c>
      <c r="BY93" s="203" t="str">
        <f t="shared" si="152"/>
        <v>--</v>
      </c>
      <c r="BZ93" s="203" t="str">
        <f t="shared" si="152"/>
        <v>--</v>
      </c>
      <c r="CA93" s="203" t="str">
        <f t="shared" si="152"/>
        <v>--</v>
      </c>
      <c r="CB93" s="203" t="str">
        <f t="shared" si="152"/>
        <v>--</v>
      </c>
      <c r="CC93" s="203" t="str">
        <f t="shared" si="152"/>
        <v>--</v>
      </c>
      <c r="CD93" s="203" t="str">
        <f t="shared" si="152"/>
        <v>--</v>
      </c>
      <c r="CE93" s="203" t="str">
        <f t="shared" si="152"/>
        <v>--</v>
      </c>
      <c r="CF93" s="203" t="str">
        <f t="shared" si="152"/>
        <v>--</v>
      </c>
      <c r="CG93" s="203" t="str">
        <f t="shared" si="152"/>
        <v>--</v>
      </c>
      <c r="CH93" s="203" t="str">
        <f t="shared" si="152"/>
        <v>--</v>
      </c>
      <c r="CI93" s="203" t="str">
        <f t="shared" si="152"/>
        <v>--</v>
      </c>
      <c r="CJ93" s="203" t="str">
        <f t="shared" si="152"/>
        <v>--</v>
      </c>
      <c r="CK93" s="203" t="str">
        <f t="shared" si="152"/>
        <v>--</v>
      </c>
      <c r="CL93" s="203" t="str">
        <f t="shared" si="152"/>
        <v>--</v>
      </c>
      <c r="CM93" s="203" t="str">
        <f t="shared" si="152"/>
        <v>--</v>
      </c>
      <c r="CN93" s="203" t="str">
        <f t="shared" si="152"/>
        <v>--</v>
      </c>
      <c r="CO93" s="203" t="str">
        <f t="shared" si="152"/>
        <v>--</v>
      </c>
      <c r="CP93" s="203" t="str">
        <f t="shared" si="152"/>
        <v>--</v>
      </c>
      <c r="CQ93" s="203" t="str">
        <f t="shared" si="152"/>
        <v>--</v>
      </c>
      <c r="CR93" s="203" t="str">
        <f t="shared" si="152"/>
        <v>--</v>
      </c>
      <c r="CS93" s="203" t="str">
        <f t="shared" si="152"/>
        <v>--</v>
      </c>
      <c r="CT93" s="203" t="str">
        <f t="shared" si="152"/>
        <v>--</v>
      </c>
      <c r="CU93" s="203" t="str">
        <f t="shared" si="152"/>
        <v>--</v>
      </c>
      <c r="CV93" s="203" t="str">
        <f t="shared" si="152"/>
        <v>--</v>
      </c>
      <c r="CW93" s="203" t="str">
        <f t="shared" si="152"/>
        <v>--</v>
      </c>
      <c r="CX93" s="203" t="str">
        <f t="shared" si="152"/>
        <v>--</v>
      </c>
      <c r="CY93" s="203" t="str">
        <f t="shared" si="152"/>
        <v>--</v>
      </c>
      <c r="CZ93" s="203" t="str">
        <f t="shared" si="152"/>
        <v>--</v>
      </c>
      <c r="DA93" s="203" t="str">
        <f t="shared" si="152"/>
        <v>--</v>
      </c>
      <c r="DB93" s="203" t="str">
        <f t="shared" si="152"/>
        <v>--</v>
      </c>
      <c r="DC93" s="203" t="str">
        <f t="shared" si="152"/>
        <v>--</v>
      </c>
      <c r="DD93" s="203" t="str">
        <f t="shared" si="152"/>
        <v>--</v>
      </c>
      <c r="DE93" s="203" t="str">
        <f t="shared" si="152"/>
        <v>--</v>
      </c>
      <c r="DF93" s="203" t="str">
        <f t="shared" si="152"/>
        <v>--</v>
      </c>
      <c r="DG93" s="203" t="str">
        <f t="shared" si="152"/>
        <v>--</v>
      </c>
      <c r="DH93" s="203" t="str">
        <f t="shared" si="152"/>
        <v>--</v>
      </c>
      <c r="DI93" s="203" t="str">
        <f t="shared" si="152"/>
        <v>--</v>
      </c>
      <c r="DJ93" s="203" t="str">
        <f t="shared" si="152"/>
        <v>--</v>
      </c>
      <c r="DK93" s="203" t="str">
        <f t="shared" si="152"/>
        <v>--</v>
      </c>
      <c r="DL93" s="203" t="str">
        <f t="shared" si="152"/>
        <v>--</v>
      </c>
      <c r="DM93" s="203" t="str">
        <f t="shared" si="152"/>
        <v>--</v>
      </c>
      <c r="DN93" s="203" t="str">
        <f t="shared" si="152"/>
        <v>--</v>
      </c>
      <c r="DO93" s="203" t="str">
        <f t="shared" si="152"/>
        <v>--</v>
      </c>
      <c r="DP93" s="203" t="str">
        <f t="shared" si="152"/>
        <v>--</v>
      </c>
      <c r="DQ93" s="203" t="str">
        <f t="shared" si="152"/>
        <v>--</v>
      </c>
      <c r="DR93" s="203" t="str">
        <f t="shared" si="152"/>
        <v>--</v>
      </c>
      <c r="DS93" s="203" t="str">
        <f t="shared" si="152"/>
        <v>--</v>
      </c>
      <c r="DT93" s="203" t="str">
        <f t="shared" si="152"/>
        <v>--</v>
      </c>
      <c r="DU93" s="203" t="str">
        <f t="shared" si="152"/>
        <v>--</v>
      </c>
      <c r="DV93" s="203" t="str">
        <f t="shared" si="152"/>
        <v>--</v>
      </c>
      <c r="DW93" s="203" t="str">
        <f t="shared" si="152"/>
        <v>--</v>
      </c>
      <c r="DX93" s="203" t="str">
        <f t="shared" si="152"/>
        <v>--</v>
      </c>
      <c r="DY93" s="203" t="str">
        <f t="shared" si="152"/>
        <v>--</v>
      </c>
      <c r="DZ93" s="203" t="str">
        <f t="shared" si="152"/>
        <v>--</v>
      </c>
      <c r="EA93" s="203" t="str">
        <f t="shared" ref="EA93:GL93" si="153">"--"</f>
        <v>--</v>
      </c>
      <c r="EB93" s="203" t="str">
        <f t="shared" si="153"/>
        <v>--</v>
      </c>
      <c r="EC93" s="203" t="str">
        <f t="shared" si="153"/>
        <v>--</v>
      </c>
      <c r="ED93" s="203" t="str">
        <f t="shared" si="153"/>
        <v>--</v>
      </c>
      <c r="EE93" s="203" t="str">
        <f t="shared" si="153"/>
        <v>--</v>
      </c>
      <c r="EF93" s="203" t="str">
        <f t="shared" si="153"/>
        <v>--</v>
      </c>
      <c r="EG93" s="203" t="str">
        <f t="shared" si="153"/>
        <v>--</v>
      </c>
      <c r="EH93" s="203" t="str">
        <f t="shared" si="153"/>
        <v>--</v>
      </c>
      <c r="EI93" s="203" t="str">
        <f t="shared" si="153"/>
        <v>--</v>
      </c>
      <c r="EJ93" s="203" t="str">
        <f t="shared" si="153"/>
        <v>--</v>
      </c>
      <c r="EK93" s="203" t="str">
        <f t="shared" si="153"/>
        <v>--</v>
      </c>
      <c r="EL93" s="203" t="str">
        <f t="shared" si="153"/>
        <v>--</v>
      </c>
      <c r="EM93" s="203" t="str">
        <f t="shared" si="153"/>
        <v>--</v>
      </c>
      <c r="EN93" s="203" t="str">
        <f t="shared" si="153"/>
        <v>--</v>
      </c>
      <c r="EO93" s="203" t="str">
        <f t="shared" si="153"/>
        <v>--</v>
      </c>
      <c r="EP93" s="203" t="str">
        <f t="shared" si="153"/>
        <v>--</v>
      </c>
      <c r="EQ93" s="203" t="str">
        <f t="shared" si="153"/>
        <v>--</v>
      </c>
      <c r="ER93" s="203" t="str">
        <f t="shared" si="153"/>
        <v>--</v>
      </c>
      <c r="ES93" s="203" t="str">
        <f t="shared" si="153"/>
        <v>--</v>
      </c>
      <c r="ET93" s="203" t="str">
        <f t="shared" si="153"/>
        <v>--</v>
      </c>
      <c r="EU93" s="203" t="str">
        <f t="shared" si="153"/>
        <v>--</v>
      </c>
      <c r="EV93" s="203" t="str">
        <f t="shared" si="153"/>
        <v>--</v>
      </c>
      <c r="EW93" s="203" t="str">
        <f t="shared" si="153"/>
        <v>--</v>
      </c>
      <c r="EX93" s="203" t="str">
        <f t="shared" si="153"/>
        <v>--</v>
      </c>
      <c r="EY93" s="203" t="str">
        <f t="shared" si="153"/>
        <v>--</v>
      </c>
      <c r="EZ93" s="203" t="str">
        <f t="shared" si="153"/>
        <v>--</v>
      </c>
      <c r="FA93" s="203" t="str">
        <f t="shared" si="153"/>
        <v>--</v>
      </c>
      <c r="FB93" s="203" t="str">
        <f t="shared" si="153"/>
        <v>--</v>
      </c>
      <c r="FC93" s="203" t="str">
        <f t="shared" si="153"/>
        <v>--</v>
      </c>
      <c r="FD93" s="203" t="str">
        <f t="shared" si="153"/>
        <v>--</v>
      </c>
      <c r="FE93" s="203" t="str">
        <f t="shared" si="153"/>
        <v>--</v>
      </c>
      <c r="FF93" s="203" t="str">
        <f t="shared" si="153"/>
        <v>--</v>
      </c>
      <c r="FG93" s="203" t="str">
        <f t="shared" si="153"/>
        <v>--</v>
      </c>
      <c r="FH93" s="203" t="str">
        <f t="shared" si="153"/>
        <v>--</v>
      </c>
      <c r="FI93" s="203" t="str">
        <f t="shared" si="153"/>
        <v>--</v>
      </c>
      <c r="FJ93" s="203" t="str">
        <f t="shared" si="153"/>
        <v>--</v>
      </c>
      <c r="FK93" s="203" t="str">
        <f t="shared" si="153"/>
        <v>--</v>
      </c>
      <c r="FL93" s="203" t="str">
        <f t="shared" si="153"/>
        <v>--</v>
      </c>
      <c r="FM93" s="203" t="str">
        <f t="shared" si="153"/>
        <v>--</v>
      </c>
      <c r="FN93" s="203" t="str">
        <f t="shared" si="153"/>
        <v>--</v>
      </c>
      <c r="FO93" s="203" t="str">
        <f t="shared" si="153"/>
        <v>--</v>
      </c>
      <c r="FP93" s="203" t="str">
        <f t="shared" si="153"/>
        <v>--</v>
      </c>
      <c r="FQ93" s="203" t="str">
        <f t="shared" si="153"/>
        <v>--</v>
      </c>
      <c r="FR93" s="203" t="str">
        <f t="shared" si="153"/>
        <v>--</v>
      </c>
      <c r="FS93" s="203" t="str">
        <f t="shared" si="153"/>
        <v>--</v>
      </c>
      <c r="FT93" s="203" t="str">
        <f t="shared" si="153"/>
        <v>--</v>
      </c>
      <c r="FU93" s="203" t="str">
        <f t="shared" si="153"/>
        <v>--</v>
      </c>
      <c r="FV93" s="203" t="str">
        <f t="shared" si="153"/>
        <v>--</v>
      </c>
      <c r="FW93" s="203" t="str">
        <f t="shared" si="153"/>
        <v>--</v>
      </c>
      <c r="FX93" s="203" t="str">
        <f t="shared" si="153"/>
        <v>--</v>
      </c>
      <c r="FY93" s="203" t="str">
        <f t="shared" si="153"/>
        <v>--</v>
      </c>
      <c r="FZ93" s="203" t="str">
        <f t="shared" si="153"/>
        <v>--</v>
      </c>
      <c r="GA93" s="203" t="str">
        <f t="shared" si="153"/>
        <v>--</v>
      </c>
      <c r="GB93" s="203" t="str">
        <f t="shared" si="153"/>
        <v>--</v>
      </c>
      <c r="GC93" s="203" t="str">
        <f t="shared" si="153"/>
        <v>--</v>
      </c>
      <c r="GD93" s="203" t="str">
        <f t="shared" si="153"/>
        <v>--</v>
      </c>
      <c r="GE93" s="203" t="str">
        <f t="shared" si="153"/>
        <v>--</v>
      </c>
      <c r="GF93" s="203" t="str">
        <f t="shared" si="153"/>
        <v>--</v>
      </c>
      <c r="GG93" s="203" t="str">
        <f t="shared" si="153"/>
        <v>--</v>
      </c>
      <c r="GH93" s="203" t="str">
        <f t="shared" si="153"/>
        <v>--</v>
      </c>
      <c r="GI93" s="203" t="str">
        <f t="shared" si="153"/>
        <v>--</v>
      </c>
      <c r="GJ93" s="203" t="str">
        <f t="shared" si="153"/>
        <v>--</v>
      </c>
      <c r="GK93" s="203" t="str">
        <f t="shared" si="153"/>
        <v>--</v>
      </c>
      <c r="GL93" s="203" t="str">
        <f t="shared" si="153"/>
        <v>--</v>
      </c>
      <c r="GM93" s="203" t="str">
        <f t="shared" ref="GM93:JB93" si="154">"--"</f>
        <v>--</v>
      </c>
      <c r="GN93" s="203" t="str">
        <f t="shared" si="154"/>
        <v>--</v>
      </c>
      <c r="GO93" s="203" t="str">
        <f t="shared" si="154"/>
        <v>--</v>
      </c>
      <c r="GP93" s="203" t="str">
        <f t="shared" si="154"/>
        <v>--</v>
      </c>
      <c r="GQ93" s="203" t="str">
        <f t="shared" si="154"/>
        <v>--</v>
      </c>
      <c r="GR93" s="203" t="str">
        <f t="shared" si="154"/>
        <v>--</v>
      </c>
      <c r="GS93" s="203" t="str">
        <f t="shared" si="154"/>
        <v>--</v>
      </c>
      <c r="GT93" s="203" t="str">
        <f t="shared" si="154"/>
        <v>--</v>
      </c>
      <c r="GU93" s="203" t="str">
        <f t="shared" si="154"/>
        <v>--</v>
      </c>
      <c r="GV93" s="203" t="str">
        <f t="shared" si="154"/>
        <v>--</v>
      </c>
      <c r="GW93" s="203" t="str">
        <f t="shared" si="154"/>
        <v>--</v>
      </c>
      <c r="GX93" s="203" t="str">
        <f t="shared" si="154"/>
        <v>--</v>
      </c>
      <c r="GY93" s="203" t="str">
        <f t="shared" si="154"/>
        <v>--</v>
      </c>
      <c r="GZ93" s="203" t="str">
        <f t="shared" si="154"/>
        <v>--</v>
      </c>
      <c r="HA93" s="203" t="str">
        <f t="shared" si="154"/>
        <v>--</v>
      </c>
      <c r="HB93" s="203" t="str">
        <f t="shared" si="154"/>
        <v>--</v>
      </c>
      <c r="HC93" s="203" t="str">
        <f t="shared" si="154"/>
        <v>--</v>
      </c>
      <c r="HD93" s="203" t="str">
        <f t="shared" si="154"/>
        <v>--</v>
      </c>
      <c r="HE93" s="203" t="str">
        <f t="shared" si="154"/>
        <v>--</v>
      </c>
      <c r="HF93" s="203" t="str">
        <f t="shared" si="154"/>
        <v>--</v>
      </c>
      <c r="HG93" s="203" t="str">
        <f t="shared" si="154"/>
        <v>--</v>
      </c>
      <c r="HH93" s="203" t="str">
        <f t="shared" si="154"/>
        <v>--</v>
      </c>
      <c r="HI93" s="203" t="str">
        <f t="shared" si="154"/>
        <v>--</v>
      </c>
      <c r="HJ93" s="203" t="str">
        <f t="shared" si="154"/>
        <v>--</v>
      </c>
      <c r="HK93" s="203" t="str">
        <f t="shared" si="154"/>
        <v>--</v>
      </c>
      <c r="HL93" s="203" t="str">
        <f t="shared" si="154"/>
        <v>--</v>
      </c>
      <c r="HM93" s="203" t="str">
        <f t="shared" si="154"/>
        <v>--</v>
      </c>
      <c r="HN93" s="203" t="str">
        <f t="shared" si="154"/>
        <v>--</v>
      </c>
      <c r="HO93" s="203" t="str">
        <f t="shared" si="154"/>
        <v>--</v>
      </c>
      <c r="HP93" s="203" t="str">
        <f t="shared" si="154"/>
        <v>--</v>
      </c>
      <c r="HQ93" s="203" t="str">
        <f t="shared" si="154"/>
        <v>--</v>
      </c>
      <c r="HR93" s="203" t="str">
        <f t="shared" si="154"/>
        <v>--</v>
      </c>
      <c r="HS93" s="203" t="str">
        <f t="shared" si="154"/>
        <v>--</v>
      </c>
      <c r="HT93" s="203" t="str">
        <f t="shared" si="154"/>
        <v>--</v>
      </c>
      <c r="HU93" s="203" t="str">
        <f t="shared" si="154"/>
        <v>--</v>
      </c>
      <c r="HV93" s="203" t="str">
        <f t="shared" si="154"/>
        <v>--</v>
      </c>
      <c r="HW93" s="203" t="str">
        <f t="shared" si="154"/>
        <v>--</v>
      </c>
      <c r="HX93" s="203" t="str">
        <f t="shared" si="154"/>
        <v>--</v>
      </c>
      <c r="HY93" s="203" t="str">
        <f t="shared" si="154"/>
        <v>--</v>
      </c>
      <c r="HZ93" s="203" t="str">
        <f t="shared" si="154"/>
        <v>--</v>
      </c>
      <c r="IA93" s="203" t="str">
        <f t="shared" si="154"/>
        <v>--</v>
      </c>
      <c r="IB93" s="203" t="str">
        <f t="shared" si="154"/>
        <v>--</v>
      </c>
      <c r="IC93" s="203" t="str">
        <f t="shared" si="154"/>
        <v>--</v>
      </c>
      <c r="ID93" s="203" t="str">
        <f t="shared" si="154"/>
        <v>--</v>
      </c>
      <c r="IE93" s="203" t="str">
        <f t="shared" si="154"/>
        <v>--</v>
      </c>
      <c r="IF93" s="203" t="str">
        <f t="shared" si="154"/>
        <v>--</v>
      </c>
      <c r="IG93" s="203" t="str">
        <f t="shared" si="154"/>
        <v>--</v>
      </c>
      <c r="IH93" s="203" t="str">
        <f t="shared" si="154"/>
        <v>--</v>
      </c>
      <c r="II93" s="203" t="str">
        <f t="shared" si="154"/>
        <v>--</v>
      </c>
      <c r="IJ93" s="203" t="str">
        <f t="shared" si="154"/>
        <v>--</v>
      </c>
      <c r="IK93" s="203" t="str">
        <f t="shared" si="154"/>
        <v>--</v>
      </c>
      <c r="IL93" s="203" t="str">
        <f t="shared" si="154"/>
        <v>--</v>
      </c>
      <c r="IM93" s="203" t="str">
        <f t="shared" si="154"/>
        <v>--</v>
      </c>
      <c r="IN93" s="203" t="str">
        <f t="shared" si="154"/>
        <v>--</v>
      </c>
      <c r="IO93" s="203" t="str">
        <f t="shared" si="154"/>
        <v>--</v>
      </c>
      <c r="IP93" s="203" t="str">
        <f t="shared" si="154"/>
        <v>--</v>
      </c>
      <c r="IQ93" s="203" t="str">
        <f t="shared" si="154"/>
        <v>--</v>
      </c>
      <c r="IR93" s="203" t="str">
        <f t="shared" si="154"/>
        <v>--</v>
      </c>
      <c r="IS93" s="203" t="str">
        <f t="shared" si="154"/>
        <v>--</v>
      </c>
      <c r="IT93" s="203" t="str">
        <f t="shared" si="154"/>
        <v>--</v>
      </c>
      <c r="IU93" s="203" t="str">
        <f t="shared" si="154"/>
        <v>--</v>
      </c>
      <c r="IV93" s="203" t="str">
        <f t="shared" si="154"/>
        <v>--</v>
      </c>
      <c r="IW93" s="184" t="str">
        <f t="shared" si="154"/>
        <v>--</v>
      </c>
      <c r="IX93" s="185" t="str">
        <f t="shared" si="154"/>
        <v>--</v>
      </c>
      <c r="IY93" s="184" t="str">
        <f t="shared" si="154"/>
        <v>--</v>
      </c>
      <c r="IZ93" s="184" t="str">
        <f t="shared" si="154"/>
        <v>--</v>
      </c>
      <c r="JA93" s="184" t="str">
        <f t="shared" si="154"/>
        <v>--</v>
      </c>
      <c r="JB93" s="184" t="str">
        <f t="shared" si="154"/>
        <v>--</v>
      </c>
      <c r="JC93" s="228">
        <v>4.6221570066030901</v>
      </c>
      <c r="JD93" s="228">
        <v>7.1752265861027196</v>
      </c>
      <c r="JE93" s="228">
        <v>10.008857395925601</v>
      </c>
      <c r="JF93" s="228">
        <v>4.2815674891146598</v>
      </c>
      <c r="JG93" s="228">
        <v>3.8011695906432701</v>
      </c>
      <c r="JH93" s="228">
        <v>9.7738287560581494</v>
      </c>
      <c r="JI93" s="228">
        <v>1.98529411764706</v>
      </c>
      <c r="JJ93" s="228">
        <v>5.4421768707483098</v>
      </c>
      <c r="JK93" s="228">
        <v>9.1231178033657994</v>
      </c>
      <c r="JL93" s="228">
        <v>1.67029774872912</v>
      </c>
      <c r="JM93" s="228">
        <v>2.1198830409356701</v>
      </c>
      <c r="JN93" s="228">
        <v>7.6798706548100197</v>
      </c>
      <c r="JO93" s="228">
        <v>5.4154302670623196</v>
      </c>
      <c r="JP93" s="228">
        <v>9.2507645259938691</v>
      </c>
      <c r="JQ93" s="228">
        <v>18.594306049822102</v>
      </c>
      <c r="JR93" s="228">
        <v>5.0218340611353698</v>
      </c>
      <c r="JS93" s="228">
        <v>7.3746312684365796</v>
      </c>
      <c r="JT93" s="228">
        <v>17.437145174371501</v>
      </c>
      <c r="JU93" s="228">
        <v>3.0370370370370399</v>
      </c>
      <c r="JV93" s="228">
        <v>5.4281345565749097</v>
      </c>
      <c r="JW93" s="228">
        <v>9.2876465284039593</v>
      </c>
      <c r="JX93" s="228">
        <v>3.6337209302325602</v>
      </c>
      <c r="JY93" s="228">
        <v>4.78292862398823</v>
      </c>
      <c r="JZ93" s="228">
        <v>11.5072933549433</v>
      </c>
      <c r="KA93" s="213">
        <v>0.67720090293453805</v>
      </c>
      <c r="KB93" s="228">
        <v>1.2326656394452999</v>
      </c>
      <c r="KC93" s="213">
        <v>0.90252707581227398</v>
      </c>
      <c r="KD93" s="228">
        <v>2.1229868228404101</v>
      </c>
      <c r="KE93" s="228">
        <v>1.7764618800888301</v>
      </c>
      <c r="KF93" s="228">
        <v>1.7929910350448199</v>
      </c>
      <c r="KG93" s="213">
        <v>0.75244544770504196</v>
      </c>
      <c r="KH93" s="213">
        <v>0.84745762711864503</v>
      </c>
      <c r="KI93" s="228">
        <v>1.44404332129964</v>
      </c>
      <c r="KJ93" s="228">
        <v>1.2454212454212501</v>
      </c>
      <c r="KK93" s="213">
        <v>0.96011816838995601</v>
      </c>
      <c r="KL93" s="228">
        <v>3.09698451507743</v>
      </c>
      <c r="KM93" s="213">
        <v>0.225733634311512</v>
      </c>
      <c r="KN93" s="213">
        <v>0.46260601387818101</v>
      </c>
      <c r="KO93" s="213">
        <v>0.90334236675700197</v>
      </c>
      <c r="KP93" s="213">
        <v>0.805860805860806</v>
      </c>
      <c r="KQ93" s="213">
        <v>0.37009622501850498</v>
      </c>
      <c r="KR93" s="228">
        <v>1.3866231647634599</v>
      </c>
      <c r="KS93" s="213">
        <v>0.22556390977443599</v>
      </c>
      <c r="KT93" s="213">
        <v>0.46260601387818101</v>
      </c>
      <c r="KU93" s="228">
        <v>1.2623985572587899</v>
      </c>
      <c r="KV93" s="213">
        <v>0.65837600585223</v>
      </c>
      <c r="KW93" s="213">
        <v>0.51736881005173696</v>
      </c>
      <c r="KX93" s="228">
        <v>1.1437908496732001</v>
      </c>
      <c r="KY93" s="213">
        <v>7.5244544770504199E-2</v>
      </c>
      <c r="KZ93" s="213">
        <v>0.23148148148148101</v>
      </c>
      <c r="LA93" s="213">
        <v>0.6323396567299</v>
      </c>
      <c r="LB93" s="213">
        <v>0.43956043956044</v>
      </c>
      <c r="LC93" s="213">
        <v>0.22222222222222199</v>
      </c>
      <c r="LD93" s="213">
        <v>0.65359477124183096</v>
      </c>
      <c r="LE93" s="213">
        <v>0.22556390977443599</v>
      </c>
      <c r="LF93" s="213">
        <v>0.54054054054054101</v>
      </c>
      <c r="LG93" s="213">
        <v>0.81154192966636596</v>
      </c>
      <c r="LH93" s="213">
        <v>0.58565153733528597</v>
      </c>
      <c r="LI93" s="213">
        <v>0.51851851851851805</v>
      </c>
      <c r="LJ93" s="228">
        <v>1.1447260834014701</v>
      </c>
      <c r="LK93" s="213">
        <v>0.525525525525526</v>
      </c>
      <c r="LL93" s="213">
        <v>0.92449922958397501</v>
      </c>
      <c r="LM93" s="213">
        <v>0.90252707581227598</v>
      </c>
      <c r="LN93" s="213">
        <v>0.88105726872246704</v>
      </c>
      <c r="LO93" s="213">
        <v>0.59391239792130601</v>
      </c>
      <c r="LP93" s="228">
        <v>1.22249388753056</v>
      </c>
      <c r="LQ93" s="213">
        <v>0.67516879219804904</v>
      </c>
      <c r="LR93" s="228">
        <v>1.31071703932151</v>
      </c>
      <c r="LS93" s="228">
        <v>1.89359783588819</v>
      </c>
      <c r="LT93" s="228">
        <v>1.2472487160675001</v>
      </c>
      <c r="LU93" s="228">
        <v>1.1895910780669201</v>
      </c>
      <c r="LV93" s="228">
        <v>3.9119804400978002</v>
      </c>
      <c r="LW93" s="213">
        <v>0.82582582582582598</v>
      </c>
      <c r="LX93" s="228">
        <v>1.2345679012345701</v>
      </c>
      <c r="LY93" s="228">
        <v>2.0739404869251601</v>
      </c>
      <c r="LZ93" s="228">
        <v>3.3039647577092501</v>
      </c>
      <c r="MA93" s="228">
        <v>2.1529324424647398</v>
      </c>
      <c r="MB93" s="228">
        <v>4.3265306122449001</v>
      </c>
      <c r="MC93" s="213">
        <v>0.45045045045045101</v>
      </c>
      <c r="MD93" s="213">
        <v>0.61728395061728303</v>
      </c>
      <c r="ME93" s="228">
        <v>1.2635379061371801</v>
      </c>
      <c r="MF93" s="213">
        <v>0.88105726872246803</v>
      </c>
      <c r="MG93" s="213">
        <v>0.89153046062407204</v>
      </c>
      <c r="MH93" s="228">
        <v>2.5306122448979602</v>
      </c>
      <c r="MI93" s="190" t="str">
        <f t="shared" si="147"/>
        <v>--</v>
      </c>
      <c r="MJ93" s="190" t="str">
        <f t="shared" si="148"/>
        <v>--</v>
      </c>
      <c r="MK93" s="190" t="str">
        <f t="shared" si="148"/>
        <v>--</v>
      </c>
      <c r="ML93" s="190" t="str">
        <f t="shared" si="148"/>
        <v>--</v>
      </c>
      <c r="MM93" s="190" t="str">
        <f t="shared" si="148"/>
        <v>--</v>
      </c>
      <c r="MN93" s="190" t="str">
        <f t="shared" si="148"/>
        <v>--</v>
      </c>
      <c r="MO93" s="190" t="str">
        <f t="shared" si="148"/>
        <v>--</v>
      </c>
      <c r="MP93" s="190" t="str">
        <f t="shared" si="148"/>
        <v>--</v>
      </c>
      <c r="MQ93" s="190" t="str">
        <f t="shared" si="148"/>
        <v>--</v>
      </c>
      <c r="MR93" s="190" t="str">
        <f t="shared" si="148"/>
        <v>--</v>
      </c>
      <c r="MS93" s="190" t="str">
        <f t="shared" si="148"/>
        <v>--</v>
      </c>
      <c r="MT93" s="190" t="str">
        <f t="shared" si="148"/>
        <v>--</v>
      </c>
      <c r="MU93" s="190" t="str">
        <f t="shared" si="148"/>
        <v>--</v>
      </c>
      <c r="MV93" s="190" t="str">
        <f t="shared" si="148"/>
        <v>--</v>
      </c>
      <c r="MW93" s="190" t="str">
        <f t="shared" si="148"/>
        <v>--</v>
      </c>
      <c r="MX93" s="190" t="str">
        <f t="shared" si="148"/>
        <v>--</v>
      </c>
      <c r="MY93" s="190" t="str">
        <f t="shared" si="148"/>
        <v>--</v>
      </c>
      <c r="MZ93" s="190" t="str">
        <f t="shared" si="148"/>
        <v>--</v>
      </c>
      <c r="NA93" s="190" t="str">
        <f t="shared" si="148"/>
        <v>--</v>
      </c>
      <c r="NB93" s="190" t="str">
        <f t="shared" si="148"/>
        <v>--</v>
      </c>
      <c r="NC93" s="190" t="str">
        <f t="shared" si="148"/>
        <v>--</v>
      </c>
      <c r="ND93" s="190" t="str">
        <f t="shared" si="148"/>
        <v>--</v>
      </c>
      <c r="NE93" s="190" t="str">
        <f t="shared" si="148"/>
        <v>--</v>
      </c>
      <c r="NF93" s="190" t="str">
        <f t="shared" si="148"/>
        <v>--</v>
      </c>
      <c r="NG93" s="190" t="str">
        <f t="shared" si="148"/>
        <v>--</v>
      </c>
      <c r="NH93" s="190" t="str">
        <f t="shared" si="148"/>
        <v>--</v>
      </c>
      <c r="NI93" s="190" t="str">
        <f t="shared" si="148"/>
        <v>--</v>
      </c>
      <c r="NJ93" s="190" t="str">
        <f t="shared" si="148"/>
        <v>--</v>
      </c>
      <c r="NL93" s="378" t="str">
        <f t="shared" si="92"/>
        <v>--</v>
      </c>
      <c r="NM93" s="392">
        <v>3.3664881407804157</v>
      </c>
      <c r="NN93" s="392">
        <v>4.5032165832737761</v>
      </c>
      <c r="NO93" s="392">
        <v>6.3651591289782283</v>
      </c>
      <c r="NP93" s="378" t="str">
        <f t="shared" si="93"/>
        <v>--</v>
      </c>
      <c r="NQ93" s="392">
        <v>1.1355571327182394</v>
      </c>
      <c r="NR93" s="378" t="str">
        <f t="shared" si="94"/>
        <v>--</v>
      </c>
      <c r="NS93" s="392">
        <v>4.9966239027683983</v>
      </c>
      <c r="NT93" s="378" t="str">
        <f t="shared" si="95"/>
        <v>--</v>
      </c>
      <c r="NU93" s="392">
        <v>19.421860885275517</v>
      </c>
      <c r="NV93" s="378" t="str">
        <f t="shared" si="96"/>
        <v>--</v>
      </c>
      <c r="NW93" s="392">
        <v>1.1337868480725637</v>
      </c>
      <c r="NX93" s="378" t="str">
        <f t="shared" si="97"/>
        <v>--</v>
      </c>
      <c r="NY93" s="392">
        <v>3.8793103448275863</v>
      </c>
      <c r="NZ93" s="378" t="str">
        <f t="shared" si="98"/>
        <v>--</v>
      </c>
      <c r="OA93" s="392">
        <v>15.384615384615381</v>
      </c>
      <c r="OB93" s="378" t="str">
        <f t="shared" si="99"/>
        <v>--</v>
      </c>
      <c r="OC93" s="378" t="str">
        <f t="shared" si="99"/>
        <v>--</v>
      </c>
      <c r="OD93" s="392">
        <v>2.347762289068231</v>
      </c>
      <c r="OE93" s="392">
        <v>3.5525321239606997</v>
      </c>
      <c r="OF93" s="392">
        <v>8.1488042515500503</v>
      </c>
      <c r="OG93" s="378" t="str">
        <f t="shared" si="144"/>
        <v>--</v>
      </c>
      <c r="OH93" s="378" t="str">
        <f t="shared" si="144"/>
        <v>--</v>
      </c>
      <c r="OI93" s="378" t="str">
        <f t="shared" si="144"/>
        <v>--</v>
      </c>
      <c r="OJ93" s="392">
        <v>1.5228426395939108</v>
      </c>
      <c r="OK93" s="392">
        <v>1.5339663988312628</v>
      </c>
      <c r="OL93" s="392">
        <v>7.1832122679580328</v>
      </c>
      <c r="OM93" s="378" t="str">
        <f t="shared" si="145"/>
        <v>--</v>
      </c>
      <c r="ON93" s="378" t="str">
        <f t="shared" si="145"/>
        <v>--</v>
      </c>
      <c r="OO93" s="378" t="str">
        <f t="shared" si="145"/>
        <v>--</v>
      </c>
      <c r="OP93" s="392">
        <v>1.5302218821729172</v>
      </c>
      <c r="OQ93" s="392">
        <v>1.9299499642601869</v>
      </c>
      <c r="OR93" s="392">
        <v>3.2718120805369146</v>
      </c>
      <c r="OS93" s="378" t="str">
        <f t="shared" si="146"/>
        <v>--</v>
      </c>
      <c r="OT93" s="378" t="str">
        <f t="shared" si="146"/>
        <v>--</v>
      </c>
      <c r="OU93" s="392">
        <v>1.0744435917114359</v>
      </c>
      <c r="OV93" s="392">
        <v>2.0086083213773307</v>
      </c>
      <c r="OW93" s="392">
        <v>3.1040268456375859</v>
      </c>
      <c r="OX93" s="378" t="str">
        <f t="shared" si="103"/>
        <v>--</v>
      </c>
      <c r="OY93" s="392">
        <v>5.6521739130434758</v>
      </c>
      <c r="OZ93" s="392">
        <v>7.5182481751824852</v>
      </c>
      <c r="PA93" s="392">
        <v>15.210355987055022</v>
      </c>
      <c r="PB93" s="378" t="str">
        <f t="shared" si="104"/>
        <v>--</v>
      </c>
      <c r="PC93" s="392">
        <v>10.643185298621763</v>
      </c>
      <c r="PD93" s="392">
        <v>16.893342877594854</v>
      </c>
      <c r="PE93" s="392">
        <v>25.104602510460239</v>
      </c>
      <c r="PF93" s="378" t="str">
        <f t="shared" si="105"/>
        <v>--</v>
      </c>
      <c r="PG93" s="392">
        <v>4.3990573448546746</v>
      </c>
      <c r="PH93" s="392">
        <v>9.4023323615160308</v>
      </c>
      <c r="PI93" s="392">
        <v>15.319148936170208</v>
      </c>
      <c r="PJ93" s="378" t="str">
        <f t="shared" si="106"/>
        <v>--</v>
      </c>
      <c r="PK93" s="392">
        <v>3.4722222222222219</v>
      </c>
      <c r="PL93" s="392">
        <v>5.9120403749098758</v>
      </c>
      <c r="PM93" s="392">
        <v>10.989010989010984</v>
      </c>
      <c r="PN93" s="378" t="str">
        <f t="shared" si="107"/>
        <v>--</v>
      </c>
      <c r="PO93" s="392">
        <v>2.1028037383177587</v>
      </c>
      <c r="PP93" s="392">
        <v>2.0172910662824188</v>
      </c>
      <c r="PQ93" s="392">
        <v>1.1007620660457229</v>
      </c>
      <c r="PR93" s="378" t="str">
        <f t="shared" si="108"/>
        <v>--</v>
      </c>
      <c r="PS93" s="392">
        <v>1.4040561622464913</v>
      </c>
      <c r="PT93" s="392">
        <v>1.1552346570397127</v>
      </c>
      <c r="PU93" s="392">
        <v>2.5380710659898469</v>
      </c>
      <c r="PV93" s="378" t="str">
        <f t="shared" si="109"/>
        <v>--</v>
      </c>
      <c r="PW93" s="392">
        <v>0.85669781931464162</v>
      </c>
      <c r="PX93" s="392">
        <v>1.0122921185827907</v>
      </c>
      <c r="PY93" s="392">
        <v>0.93220338983050877</v>
      </c>
      <c r="PZ93" s="378" t="str">
        <f t="shared" si="110"/>
        <v>--</v>
      </c>
      <c r="QA93" s="392">
        <v>0.62500000000000022</v>
      </c>
      <c r="QB93" s="392">
        <v>1.0108303249097474</v>
      </c>
      <c r="QC93" s="392">
        <v>0.93856655290102275</v>
      </c>
      <c r="QD93" s="378" t="str">
        <f t="shared" si="111"/>
        <v>--</v>
      </c>
      <c r="QE93" s="392">
        <v>0.31421838177533329</v>
      </c>
      <c r="QF93" s="392">
        <v>0.57929036929761024</v>
      </c>
      <c r="QG93" s="392">
        <v>0.25510204081632659</v>
      </c>
      <c r="QH93" s="378" t="str">
        <f t="shared" si="112"/>
        <v>--</v>
      </c>
      <c r="QI93" s="392">
        <v>0.62500000000000022</v>
      </c>
      <c r="QJ93" s="392">
        <v>0.65075921908893708</v>
      </c>
      <c r="QK93" s="392">
        <v>0.50977060322854717</v>
      </c>
    </row>
    <row r="94" spans="1:453" x14ac:dyDescent="0.25">
      <c r="A94" s="114" t="str">
        <f t="shared" si="149"/>
        <v>--</v>
      </c>
      <c r="B94" s="96" t="s">
        <v>169</v>
      </c>
      <c r="C94" s="202">
        <v>4.7619047619047592</v>
      </c>
      <c r="D94" s="204">
        <v>28.131416837782353</v>
      </c>
      <c r="E94" s="205">
        <v>40.145985401459896</v>
      </c>
      <c r="F94" s="205">
        <v>2.9520295202952016</v>
      </c>
      <c r="G94" s="205">
        <v>21.75438596491227</v>
      </c>
      <c r="H94" s="205">
        <v>40.782122905027926</v>
      </c>
      <c r="I94" s="204">
        <v>1.2345679012345678</v>
      </c>
      <c r="J94" s="204">
        <v>20.305676855895186</v>
      </c>
      <c r="K94" s="204">
        <v>39.182692307692299</v>
      </c>
      <c r="L94" s="205">
        <v>1.247401247401247</v>
      </c>
      <c r="M94" s="205">
        <v>11.254019292604498</v>
      </c>
      <c r="N94" s="205">
        <v>26.481481481481474</v>
      </c>
      <c r="O94" s="205">
        <v>1.0869565217391308</v>
      </c>
      <c r="P94" s="204">
        <v>9.8086124401913928</v>
      </c>
      <c r="Q94" s="204">
        <v>21.359223300970861</v>
      </c>
      <c r="R94" s="204" t="s">
        <v>286</v>
      </c>
      <c r="S94" s="205" t="s">
        <v>286</v>
      </c>
      <c r="T94" s="205" t="s">
        <v>286</v>
      </c>
      <c r="U94" s="205">
        <v>2.5782688766114186</v>
      </c>
      <c r="V94" s="205">
        <v>22.319859402460452</v>
      </c>
      <c r="W94" s="204">
        <v>40.934579439252303</v>
      </c>
      <c r="X94" s="204">
        <v>1.4814814814814814</v>
      </c>
      <c r="Y94" s="204">
        <v>20.439560439560434</v>
      </c>
      <c r="Z94" s="205">
        <v>40.624999999999964</v>
      </c>
      <c r="AA94" s="205">
        <v>1.2422360248447215</v>
      </c>
      <c r="AB94" s="205">
        <v>12.261146496815282</v>
      </c>
      <c r="AC94" s="205">
        <v>28.308823529411782</v>
      </c>
      <c r="AD94" s="204">
        <v>2.1680216802168033</v>
      </c>
      <c r="AE94" s="204">
        <v>11.320754716981138</v>
      </c>
      <c r="AF94" s="204">
        <v>23.684210526315805</v>
      </c>
      <c r="AG94" s="205">
        <v>1.0582010582010581</v>
      </c>
      <c r="AH94" s="205">
        <v>7.3921971252566712</v>
      </c>
      <c r="AI94" s="205">
        <v>14.5985401459854</v>
      </c>
      <c r="AJ94" s="205">
        <v>0.55350553505535005</v>
      </c>
      <c r="AK94" s="204">
        <v>5.7894736842105221</v>
      </c>
      <c r="AL94" s="204">
        <v>15.642458100558661</v>
      </c>
      <c r="AM94" s="204">
        <v>0.24691358024691346</v>
      </c>
      <c r="AN94" s="205">
        <v>5.6768558951965034</v>
      </c>
      <c r="AO94" s="205">
        <v>13.701923076923082</v>
      </c>
      <c r="AP94" s="205">
        <v>0</v>
      </c>
      <c r="AQ94" s="205">
        <v>3.5369774919614136</v>
      </c>
      <c r="AR94" s="204">
        <v>9.0740740740740762</v>
      </c>
      <c r="AS94" s="204">
        <v>0</v>
      </c>
      <c r="AT94" s="204">
        <v>2.1531100478468903</v>
      </c>
      <c r="AU94" s="205">
        <v>5.8252427184466073</v>
      </c>
      <c r="AV94" s="205" t="s">
        <v>286</v>
      </c>
      <c r="AW94" s="205" t="s">
        <v>286</v>
      </c>
      <c r="AX94" s="205" t="s">
        <v>286</v>
      </c>
      <c r="AY94" s="204" t="s">
        <v>286</v>
      </c>
      <c r="AZ94" s="204" t="s">
        <v>286</v>
      </c>
      <c r="BA94" s="204" t="s">
        <v>286</v>
      </c>
      <c r="BB94" s="205" t="s">
        <v>286</v>
      </c>
      <c r="BC94" s="205" t="s">
        <v>286</v>
      </c>
      <c r="BD94" s="205" t="s">
        <v>286</v>
      </c>
      <c r="BE94" s="205">
        <v>0.62499999999999967</v>
      </c>
      <c r="BF94" s="204">
        <v>5.12</v>
      </c>
      <c r="BG94" s="204">
        <v>11.786372007366491</v>
      </c>
      <c r="BH94" s="204">
        <v>1.0899182561307896</v>
      </c>
      <c r="BI94" s="205">
        <v>7.819905213270145</v>
      </c>
      <c r="BJ94" s="205">
        <v>15.78947368421052</v>
      </c>
      <c r="BK94" s="205">
        <v>1.4652014652014662</v>
      </c>
      <c r="BL94" s="205">
        <v>10.147991543340375</v>
      </c>
      <c r="BM94" s="204">
        <v>21.039603960396043</v>
      </c>
      <c r="BN94" s="204">
        <v>2.10325047801147</v>
      </c>
      <c r="BO94" s="204">
        <v>16.974169741697413</v>
      </c>
      <c r="BP94" s="205">
        <v>24.535315985130097</v>
      </c>
      <c r="BQ94" s="205">
        <v>1.2787723785166236</v>
      </c>
      <c r="BR94" s="205">
        <v>13.103448275862069</v>
      </c>
      <c r="BS94" s="205">
        <v>17.257683215130019</v>
      </c>
      <c r="BT94" s="204">
        <v>0.82644628099173545</v>
      </c>
      <c r="BU94" s="204">
        <v>10.754414125200649</v>
      </c>
      <c r="BV94" s="204">
        <v>21.973929236499053</v>
      </c>
      <c r="BW94" s="205">
        <v>1.0810810810810805</v>
      </c>
      <c r="BX94" s="205">
        <v>8.6124401913875488</v>
      </c>
      <c r="BY94" s="205">
        <v>18.886198547215489</v>
      </c>
      <c r="BZ94" s="205">
        <v>1.2820512820512826</v>
      </c>
      <c r="CA94" s="204">
        <v>5.9196617336152197</v>
      </c>
      <c r="CB94" s="204">
        <v>13.118811881188119</v>
      </c>
      <c r="CC94" s="204">
        <v>1.3384321223709363</v>
      </c>
      <c r="CD94" s="205">
        <v>10.516605166051667</v>
      </c>
      <c r="CE94" s="205">
        <v>15.985130111524166</v>
      </c>
      <c r="CF94" s="205">
        <v>0.76726342710997375</v>
      </c>
      <c r="CG94" s="205">
        <v>8.9655172413793061</v>
      </c>
      <c r="CH94" s="204">
        <v>10.401891252955076</v>
      </c>
      <c r="CI94" s="204">
        <v>0</v>
      </c>
      <c r="CJ94" s="204">
        <v>6.0995184590690155</v>
      </c>
      <c r="CK94" s="205">
        <v>12.12686567164179</v>
      </c>
      <c r="CL94" s="205">
        <v>0.54054054054054035</v>
      </c>
      <c r="CM94" s="205">
        <v>6.6985645933014348</v>
      </c>
      <c r="CN94" s="205">
        <v>9.4430992736077464</v>
      </c>
      <c r="CO94" s="204">
        <v>3.6563071297989014</v>
      </c>
      <c r="CP94" s="204">
        <v>4.8421052631578938</v>
      </c>
      <c r="CQ94" s="204">
        <v>2.4937655860349155</v>
      </c>
      <c r="CR94" s="205">
        <v>2.6565464895635675</v>
      </c>
      <c r="CS94" s="205">
        <v>6.8139963167587405</v>
      </c>
      <c r="CT94" s="205">
        <v>4.2750929368029791</v>
      </c>
      <c r="CU94" s="205">
        <v>2.5445292620865136</v>
      </c>
      <c r="CV94" s="204">
        <v>7.8160919540229914</v>
      </c>
      <c r="CW94" s="204">
        <v>2.8235294117647043</v>
      </c>
      <c r="CX94" s="204">
        <v>1.7057569296375263</v>
      </c>
      <c r="CY94" s="205">
        <v>3.1456953642384127</v>
      </c>
      <c r="CZ94" s="205">
        <v>1.31578947368421</v>
      </c>
      <c r="DA94" s="205">
        <v>3.333333333333333</v>
      </c>
      <c r="DB94" s="205">
        <v>2.6763990267639897</v>
      </c>
      <c r="DC94" s="204">
        <v>2.7027027027027026</v>
      </c>
      <c r="DD94" s="204" t="s">
        <v>286</v>
      </c>
      <c r="DE94" s="204">
        <v>3.5789473684210504</v>
      </c>
      <c r="DF94" s="205">
        <v>3.7500000000000022</v>
      </c>
      <c r="DG94" s="205" t="s">
        <v>286</v>
      </c>
      <c r="DH94" s="205">
        <v>3.1307550644567232</v>
      </c>
      <c r="DI94" s="205">
        <v>4.6468401486988862</v>
      </c>
      <c r="DJ94" s="204" t="s">
        <v>286</v>
      </c>
      <c r="DK94" s="204">
        <v>3.6781609195402303</v>
      </c>
      <c r="DL94" s="204">
        <v>1.1764705882352928</v>
      </c>
      <c r="DM94" s="205" t="s">
        <v>286</v>
      </c>
      <c r="DN94" s="205">
        <v>1.990049751243782</v>
      </c>
      <c r="DO94" s="205">
        <v>2.626641651031894</v>
      </c>
      <c r="DP94" s="205" t="s">
        <v>286</v>
      </c>
      <c r="DQ94" s="204">
        <v>0.97560975609756007</v>
      </c>
      <c r="DR94" s="204">
        <v>2.7027027027027022</v>
      </c>
      <c r="DS94" s="204" t="s">
        <v>286</v>
      </c>
      <c r="DT94" s="205" t="s">
        <v>286</v>
      </c>
      <c r="DU94" s="205" t="s">
        <v>286</v>
      </c>
      <c r="DV94" s="205" t="s">
        <v>286</v>
      </c>
      <c r="DW94" s="205">
        <v>2.9465930018416175</v>
      </c>
      <c r="DX94" s="204">
        <v>4.444444444444442</v>
      </c>
      <c r="DY94" s="204" t="s">
        <v>286</v>
      </c>
      <c r="DZ94" s="204">
        <v>3.6866359447004613</v>
      </c>
      <c r="EA94" s="205">
        <v>1.1764705882352933</v>
      </c>
      <c r="EB94" s="205" t="s">
        <v>286</v>
      </c>
      <c r="EC94" s="205">
        <v>1.1666666666666672</v>
      </c>
      <c r="ED94" s="205">
        <v>1.5122873345935735</v>
      </c>
      <c r="EE94" s="204" t="s">
        <v>286</v>
      </c>
      <c r="EF94" s="204">
        <v>1.7031630170316314</v>
      </c>
      <c r="EG94" s="204">
        <v>2.4630541871921192</v>
      </c>
      <c r="EH94" s="205" t="s">
        <v>286</v>
      </c>
      <c r="EI94" s="205">
        <v>2.953586497890297</v>
      </c>
      <c r="EJ94" s="205">
        <v>5.0125313283208017</v>
      </c>
      <c r="EK94" s="205" t="s">
        <v>286</v>
      </c>
      <c r="EL94" s="204">
        <v>3.4926470588235303</v>
      </c>
      <c r="EM94" s="204">
        <v>6.1338289962825296</v>
      </c>
      <c r="EN94" s="204" t="s">
        <v>286</v>
      </c>
      <c r="EO94" s="205">
        <v>3.6951501154734405</v>
      </c>
      <c r="EP94" s="205">
        <v>3.0660377358490547</v>
      </c>
      <c r="EQ94" s="205" t="s">
        <v>286</v>
      </c>
      <c r="ER94" s="205">
        <v>1.8302828618968372</v>
      </c>
      <c r="ES94" s="204">
        <v>3.7735849056603721</v>
      </c>
      <c r="ET94" s="204" t="s">
        <v>286</v>
      </c>
      <c r="EU94" s="204">
        <v>0.24330900243308975</v>
      </c>
      <c r="EV94" s="205">
        <v>2.716049382716049</v>
      </c>
      <c r="EW94" s="205" t="s">
        <v>286</v>
      </c>
      <c r="EX94" s="205">
        <v>2.7368421052631575</v>
      </c>
      <c r="EY94" s="205">
        <v>2.0100502512562799</v>
      </c>
      <c r="EZ94" s="204" t="s">
        <v>286</v>
      </c>
      <c r="FA94" s="204">
        <v>2.5878003696857665</v>
      </c>
      <c r="FB94" s="204">
        <v>2.4163568773234214</v>
      </c>
      <c r="FC94" s="205" t="s">
        <v>286</v>
      </c>
      <c r="FD94" s="205">
        <v>3.2407407407407436</v>
      </c>
      <c r="FE94" s="205">
        <v>1.1764705882352939</v>
      </c>
      <c r="FF94" s="205" t="s">
        <v>286</v>
      </c>
      <c r="FG94" s="204">
        <v>0.66666666666666652</v>
      </c>
      <c r="FH94" s="204">
        <v>1.5122873345935752</v>
      </c>
      <c r="FI94" s="204" t="s">
        <v>286</v>
      </c>
      <c r="FJ94" s="205">
        <v>0</v>
      </c>
      <c r="FK94" s="205">
        <v>1.2345679012345678</v>
      </c>
      <c r="FL94" s="205" t="s">
        <v>286</v>
      </c>
      <c r="FM94" s="205" t="s">
        <v>286</v>
      </c>
      <c r="FN94" s="204" t="s">
        <v>286</v>
      </c>
      <c r="FO94" s="204" t="s">
        <v>286</v>
      </c>
      <c r="FP94" s="204">
        <v>3.4926470588235308</v>
      </c>
      <c r="FQ94" s="205">
        <v>7.249070631970258</v>
      </c>
      <c r="FR94" s="205" t="s">
        <v>286</v>
      </c>
      <c r="FS94" s="205">
        <v>4.6296296296296315</v>
      </c>
      <c r="FT94" s="205">
        <v>2.8301886792452819</v>
      </c>
      <c r="FU94" s="204" t="s">
        <v>286</v>
      </c>
      <c r="FV94" s="204">
        <v>0.83056478405315559</v>
      </c>
      <c r="FW94" s="204">
        <v>2.651515151515154</v>
      </c>
      <c r="FX94" s="205" t="s">
        <v>286</v>
      </c>
      <c r="FY94" s="205">
        <v>0</v>
      </c>
      <c r="FZ94" s="205">
        <v>1.7283950617283947</v>
      </c>
      <c r="GA94" s="205" t="s">
        <v>286</v>
      </c>
      <c r="GB94" s="204" t="s">
        <v>286</v>
      </c>
      <c r="GC94" s="204" t="s">
        <v>286</v>
      </c>
      <c r="GD94" s="204" t="s">
        <v>286</v>
      </c>
      <c r="GE94" s="205" t="s">
        <v>286</v>
      </c>
      <c r="GF94" s="205" t="s">
        <v>286</v>
      </c>
      <c r="GG94" s="205" t="s">
        <v>286</v>
      </c>
      <c r="GH94" s="205" t="s">
        <v>286</v>
      </c>
      <c r="GI94" s="204" t="s">
        <v>286</v>
      </c>
      <c r="GJ94" s="204" t="s">
        <v>286</v>
      </c>
      <c r="GK94" s="204">
        <v>1.4975041597337766</v>
      </c>
      <c r="GL94" s="205">
        <v>1.8903591682419658</v>
      </c>
      <c r="GM94" s="205" t="s">
        <v>286</v>
      </c>
      <c r="GN94" s="205">
        <v>2.9197080291970798</v>
      </c>
      <c r="GO94" s="205">
        <v>2.4691358024691357</v>
      </c>
      <c r="GP94" s="204" t="s">
        <v>286</v>
      </c>
      <c r="GQ94" s="204" t="s">
        <v>286</v>
      </c>
      <c r="GR94" s="204" t="s">
        <v>286</v>
      </c>
      <c r="GS94" s="205" t="s">
        <v>286</v>
      </c>
      <c r="GT94" s="205" t="s">
        <v>286</v>
      </c>
      <c r="GU94" s="205" t="s">
        <v>286</v>
      </c>
      <c r="GV94" s="205" t="s">
        <v>286</v>
      </c>
      <c r="GW94" s="204" t="s">
        <v>286</v>
      </c>
      <c r="GX94" s="204" t="s">
        <v>286</v>
      </c>
      <c r="GY94" s="204" t="s">
        <v>286</v>
      </c>
      <c r="GZ94" s="205">
        <v>2.3333333333333344</v>
      </c>
      <c r="HA94" s="205">
        <v>2.0793950850661638</v>
      </c>
      <c r="HB94" s="205" t="s">
        <v>286</v>
      </c>
      <c r="HC94" s="205">
        <v>2.1951219512195137</v>
      </c>
      <c r="HD94" s="204">
        <v>4.4444444444444438</v>
      </c>
      <c r="HE94" s="204" t="s">
        <v>286</v>
      </c>
      <c r="HF94" s="204" t="s">
        <v>286</v>
      </c>
      <c r="HG94" s="205" t="s">
        <v>286</v>
      </c>
      <c r="HH94" s="205" t="s">
        <v>286</v>
      </c>
      <c r="HI94" s="205" t="s">
        <v>286</v>
      </c>
      <c r="HJ94" s="204" t="s">
        <v>286</v>
      </c>
      <c r="HK94" s="204" t="s">
        <v>286</v>
      </c>
      <c r="HL94" s="204" t="s">
        <v>286</v>
      </c>
      <c r="HM94" s="205" t="s">
        <v>286</v>
      </c>
      <c r="HN94" s="205" t="s">
        <v>286</v>
      </c>
      <c r="HO94" s="205">
        <v>2.6666666666666692</v>
      </c>
      <c r="HP94" s="205">
        <v>2.4574669187145548</v>
      </c>
      <c r="HQ94" s="205" t="s">
        <v>286</v>
      </c>
      <c r="HR94" s="205">
        <v>2.6763990267639874</v>
      </c>
      <c r="HS94" s="205">
        <v>4.2079207920792063</v>
      </c>
      <c r="HT94" s="205" t="s">
        <v>286</v>
      </c>
      <c r="HU94" s="205">
        <v>2.3206751054852335</v>
      </c>
      <c r="HV94" s="205">
        <v>3.5264483627204064</v>
      </c>
      <c r="HW94" s="205" t="s">
        <v>286</v>
      </c>
      <c r="HX94" s="205">
        <v>4.4117647058823577</v>
      </c>
      <c r="HY94" s="205">
        <v>3.1598513011152431</v>
      </c>
      <c r="HZ94" s="205" t="s">
        <v>286</v>
      </c>
      <c r="IA94" s="205">
        <v>4.6296296296296324</v>
      </c>
      <c r="IB94" s="205">
        <v>1.8823529411764703</v>
      </c>
      <c r="IC94" s="205" t="s">
        <v>286</v>
      </c>
      <c r="ID94" s="205">
        <v>1.1627906976744178</v>
      </c>
      <c r="IE94" s="205">
        <v>1.5094339622641482</v>
      </c>
      <c r="IF94" s="205" t="s">
        <v>286</v>
      </c>
      <c r="IG94" s="205">
        <v>1.2195121951219505</v>
      </c>
      <c r="IH94" s="205">
        <v>2.9629629629629619</v>
      </c>
      <c r="II94" s="205">
        <v>2.0183486238532105</v>
      </c>
      <c r="IJ94" s="205">
        <v>4.2194092827004228</v>
      </c>
      <c r="IK94" s="205">
        <v>5.2763819095477329</v>
      </c>
      <c r="IL94" s="205">
        <v>2.8409090909090895</v>
      </c>
      <c r="IM94" s="205">
        <v>7.763401109057301</v>
      </c>
      <c r="IN94" s="205">
        <v>7.050092764378487</v>
      </c>
      <c r="IO94" s="205">
        <v>1.0152284263959388</v>
      </c>
      <c r="IP94" s="205">
        <v>8.7962962962962976</v>
      </c>
      <c r="IQ94" s="205">
        <v>4.0000000000000027</v>
      </c>
      <c r="IR94" s="205">
        <v>0.21459227467811137</v>
      </c>
      <c r="IS94" s="205" t="s">
        <v>286</v>
      </c>
      <c r="IT94" s="205" t="s">
        <v>286</v>
      </c>
      <c r="IU94" s="205">
        <v>1.3774104683195587</v>
      </c>
      <c r="IV94" s="205" t="s">
        <v>286</v>
      </c>
      <c r="IW94" s="192" t="s">
        <v>286</v>
      </c>
      <c r="IX94" s="192" t="str">
        <f t="shared" ref="IX94:JB96" si="155">"--"</f>
        <v>--</v>
      </c>
      <c r="IY94" s="192" t="str">
        <f t="shared" si="155"/>
        <v>--</v>
      </c>
      <c r="IZ94" s="192" t="str">
        <f t="shared" si="155"/>
        <v>--</v>
      </c>
      <c r="JA94" s="192" t="str">
        <f t="shared" si="155"/>
        <v>--</v>
      </c>
      <c r="JB94" s="192" t="str">
        <f t="shared" si="155"/>
        <v>--</v>
      </c>
      <c r="JC94" s="228">
        <v>2.0161290322580698</v>
      </c>
      <c r="JD94" s="228">
        <v>7.8853046594982104</v>
      </c>
      <c r="JE94" s="228">
        <v>14.334470989761099</v>
      </c>
      <c r="JF94" s="228">
        <v>1.8587360594795499</v>
      </c>
      <c r="JG94" s="228">
        <v>2.9605263157894699</v>
      </c>
      <c r="JH94" s="228">
        <v>8.8461538461538396</v>
      </c>
      <c r="JI94" s="228">
        <v>2.4193548387096802</v>
      </c>
      <c r="JJ94" s="228">
        <v>5</v>
      </c>
      <c r="JK94" s="228">
        <v>11.262798634812301</v>
      </c>
      <c r="JL94" s="228">
        <v>1.4814814814814801</v>
      </c>
      <c r="JM94" s="228">
        <v>3.2894736842105301</v>
      </c>
      <c r="JN94" s="228">
        <v>5.7692307692307701</v>
      </c>
      <c r="JO94" s="228">
        <v>2.42914979757085</v>
      </c>
      <c r="JP94" s="228">
        <v>8.2437275985663092</v>
      </c>
      <c r="JQ94" s="228">
        <v>10.238907849829401</v>
      </c>
      <c r="JR94" s="228">
        <v>3.6764705882353002</v>
      </c>
      <c r="JS94" s="228">
        <v>4.6511627906976702</v>
      </c>
      <c r="JT94" s="228">
        <v>15.1750972762646</v>
      </c>
      <c r="JU94" s="228">
        <v>1.6194331983805701</v>
      </c>
      <c r="JV94" s="228">
        <v>4.6594982078853002</v>
      </c>
      <c r="JW94" s="228">
        <v>5.7823129251700696</v>
      </c>
      <c r="JX94" s="228">
        <v>2.5735294117647101</v>
      </c>
      <c r="JY94" s="228">
        <v>1</v>
      </c>
      <c r="JZ94" s="228">
        <v>8.1712062256809403</v>
      </c>
      <c r="KA94" s="213">
        <v>0.40816326530612201</v>
      </c>
      <c r="KB94" s="213">
        <v>0.71942446043165498</v>
      </c>
      <c r="KC94" s="213">
        <v>0.68728522336769804</v>
      </c>
      <c r="KD94" s="228">
        <v>1.4814814814814801</v>
      </c>
      <c r="KE94" s="213">
        <v>0.33112582781456901</v>
      </c>
      <c r="KF94" s="228">
        <v>1.92307692307692</v>
      </c>
      <c r="KG94" s="228">
        <v>0</v>
      </c>
      <c r="KH94" s="228">
        <v>0</v>
      </c>
      <c r="KI94" s="213">
        <v>0.34364261168384902</v>
      </c>
      <c r="KJ94" s="213">
        <v>0.37037037037037002</v>
      </c>
      <c r="KK94" s="228">
        <v>0</v>
      </c>
      <c r="KL94" s="228">
        <v>1.54440154440154</v>
      </c>
      <c r="KM94" s="228">
        <v>0</v>
      </c>
      <c r="KN94" s="228">
        <v>0</v>
      </c>
      <c r="KO94" s="213">
        <v>0.34364261168384902</v>
      </c>
      <c r="KP94" s="228">
        <v>0</v>
      </c>
      <c r="KQ94" s="228">
        <v>0</v>
      </c>
      <c r="KR94" s="228">
        <v>1.15384615384615</v>
      </c>
      <c r="KS94" s="228">
        <v>0</v>
      </c>
      <c r="KT94" s="213">
        <v>0.35971223021582699</v>
      </c>
      <c r="KU94" s="228">
        <v>0</v>
      </c>
      <c r="KV94" s="213">
        <v>0.37037037037037002</v>
      </c>
      <c r="KW94" s="213">
        <v>0.99667774086378802</v>
      </c>
      <c r="KX94" s="228">
        <v>1.15384615384615</v>
      </c>
      <c r="KY94" s="228">
        <v>0</v>
      </c>
      <c r="KZ94" s="228">
        <v>0</v>
      </c>
      <c r="LA94" s="228">
        <v>0</v>
      </c>
      <c r="LB94" s="228">
        <v>0</v>
      </c>
      <c r="LC94" s="228">
        <v>0</v>
      </c>
      <c r="LD94" s="213">
        <v>0.38461538461538503</v>
      </c>
      <c r="LE94" s="228">
        <v>0</v>
      </c>
      <c r="LF94" s="213">
        <v>0.35971223021582699</v>
      </c>
      <c r="LG94" s="228">
        <v>0</v>
      </c>
      <c r="LH94" s="228">
        <v>0</v>
      </c>
      <c r="LI94" s="228">
        <v>0</v>
      </c>
      <c r="LJ94" s="213">
        <v>0.38461538461538503</v>
      </c>
      <c r="LK94" s="228">
        <v>0</v>
      </c>
      <c r="LL94" s="213">
        <v>0.36101083032490999</v>
      </c>
      <c r="LM94" s="228">
        <v>0</v>
      </c>
      <c r="LN94" s="228">
        <v>0</v>
      </c>
      <c r="LO94" s="213">
        <v>0.33333333333333298</v>
      </c>
      <c r="LP94" s="228">
        <v>1.15384615384615</v>
      </c>
      <c r="LQ94" s="228">
        <v>0</v>
      </c>
      <c r="LR94" s="213">
        <v>0.36101083032490999</v>
      </c>
      <c r="LS94" s="228">
        <v>0</v>
      </c>
      <c r="LT94" s="228">
        <v>1.1152416356877299</v>
      </c>
      <c r="LU94" s="213">
        <v>0.66666666666666696</v>
      </c>
      <c r="LV94" s="228">
        <v>1.54440154440154</v>
      </c>
      <c r="LW94" s="228">
        <v>0</v>
      </c>
      <c r="LX94" s="228">
        <v>1.80505415162455</v>
      </c>
      <c r="LY94" s="228">
        <v>1.3745704467354001</v>
      </c>
      <c r="LZ94" s="228">
        <v>2.6022304832713798</v>
      </c>
      <c r="MA94" s="228">
        <v>2.3333333333333299</v>
      </c>
      <c r="MB94" s="228">
        <v>2.3076923076923102</v>
      </c>
      <c r="MC94" s="228">
        <v>0</v>
      </c>
      <c r="MD94" s="213">
        <v>0.72202166064981999</v>
      </c>
      <c r="ME94" s="228">
        <v>0</v>
      </c>
      <c r="MF94" s="213">
        <v>0.37037037037037102</v>
      </c>
      <c r="MG94" s="228">
        <v>0</v>
      </c>
      <c r="MH94" s="213">
        <v>0.76923076923076905</v>
      </c>
      <c r="MI94" s="190" t="str">
        <f t="shared" si="147"/>
        <v>--</v>
      </c>
      <c r="MJ94" s="190" t="str">
        <f t="shared" si="148"/>
        <v>--</v>
      </c>
      <c r="MK94" s="190" t="str">
        <f t="shared" si="148"/>
        <v>--</v>
      </c>
      <c r="ML94" s="190" t="str">
        <f t="shared" si="148"/>
        <v>--</v>
      </c>
      <c r="MM94" s="190" t="str">
        <f t="shared" si="148"/>
        <v>--</v>
      </c>
      <c r="MN94" s="190" t="str">
        <f t="shared" si="148"/>
        <v>--</v>
      </c>
      <c r="MO94" s="190" t="str">
        <f t="shared" si="148"/>
        <v>--</v>
      </c>
      <c r="MP94" s="190" t="str">
        <f t="shared" si="148"/>
        <v>--</v>
      </c>
      <c r="MQ94" s="190" t="str">
        <f t="shared" si="148"/>
        <v>--</v>
      </c>
      <c r="MR94" s="190" t="str">
        <f t="shared" si="148"/>
        <v>--</v>
      </c>
      <c r="MS94" s="190" t="str">
        <f t="shared" si="148"/>
        <v>--</v>
      </c>
      <c r="MT94" s="190" t="str">
        <f t="shared" si="148"/>
        <v>--</v>
      </c>
      <c r="MU94" s="190" t="str">
        <f t="shared" si="148"/>
        <v>--</v>
      </c>
      <c r="MV94" s="190" t="str">
        <f t="shared" si="148"/>
        <v>--</v>
      </c>
      <c r="MW94" s="190" t="str">
        <f t="shared" si="148"/>
        <v>--</v>
      </c>
      <c r="MX94" s="190" t="str">
        <f t="shared" si="148"/>
        <v>--</v>
      </c>
      <c r="MY94" s="190" t="str">
        <f t="shared" si="148"/>
        <v>--</v>
      </c>
      <c r="MZ94" s="190" t="str">
        <f t="shared" si="148"/>
        <v>--</v>
      </c>
      <c r="NA94" s="190" t="str">
        <f t="shared" si="148"/>
        <v>--</v>
      </c>
      <c r="NB94" s="190" t="str">
        <f t="shared" si="148"/>
        <v>--</v>
      </c>
      <c r="NC94" s="190" t="str">
        <f t="shared" si="148"/>
        <v>--</v>
      </c>
      <c r="ND94" s="190" t="str">
        <f t="shared" si="148"/>
        <v>--</v>
      </c>
      <c r="NE94" s="190" t="str">
        <f t="shared" si="148"/>
        <v>--</v>
      </c>
      <c r="NF94" s="190" t="str">
        <f t="shared" si="148"/>
        <v>--</v>
      </c>
      <c r="NG94" s="190" t="str">
        <f t="shared" si="148"/>
        <v>--</v>
      </c>
      <c r="NH94" s="190" t="str">
        <f t="shared" si="148"/>
        <v>--</v>
      </c>
      <c r="NI94" s="190" t="str">
        <f t="shared" si="148"/>
        <v>--</v>
      </c>
      <c r="NJ94" s="190" t="str">
        <f t="shared" si="148"/>
        <v>--</v>
      </c>
      <c r="NL94" s="378" t="str">
        <f t="shared" si="92"/>
        <v>--</v>
      </c>
      <c r="NM94" s="392">
        <v>3.5190615835777135</v>
      </c>
      <c r="NN94" s="392">
        <v>4.5871559633027523</v>
      </c>
      <c r="NO94" s="392">
        <v>9.2741935483870996</v>
      </c>
      <c r="NP94" s="378" t="str">
        <f t="shared" si="93"/>
        <v>--</v>
      </c>
      <c r="NQ94" s="392">
        <v>0.62240663900414983</v>
      </c>
      <c r="NR94" s="378" t="str">
        <f t="shared" si="94"/>
        <v>--</v>
      </c>
      <c r="NS94" s="392">
        <v>4.6178343949044596</v>
      </c>
      <c r="NT94" s="378" t="str">
        <f t="shared" si="95"/>
        <v>--</v>
      </c>
      <c r="NU94" s="392">
        <v>10.128913443830577</v>
      </c>
      <c r="NV94" s="378" t="str">
        <f t="shared" si="96"/>
        <v>--</v>
      </c>
      <c r="NW94" s="392">
        <v>0.81743869209809328</v>
      </c>
      <c r="NX94" s="378" t="str">
        <f t="shared" si="97"/>
        <v>--</v>
      </c>
      <c r="NY94" s="392">
        <v>4.7281323877068591</v>
      </c>
      <c r="NZ94" s="378" t="str">
        <f t="shared" si="98"/>
        <v>--</v>
      </c>
      <c r="OA94" s="392">
        <v>10.311750599520371</v>
      </c>
      <c r="OB94" s="378" t="str">
        <f t="shared" si="99"/>
        <v>--</v>
      </c>
      <c r="OC94" s="378" t="str">
        <f t="shared" si="99"/>
        <v>--</v>
      </c>
      <c r="OD94" s="392">
        <v>0.80645161290322553</v>
      </c>
      <c r="OE94" s="392">
        <v>3.5714285714285703</v>
      </c>
      <c r="OF94" s="392">
        <v>8.5324232081911209</v>
      </c>
      <c r="OG94" s="378" t="str">
        <f t="shared" si="144"/>
        <v>--</v>
      </c>
      <c r="OH94" s="378" t="str">
        <f t="shared" si="144"/>
        <v>--</v>
      </c>
      <c r="OI94" s="378" t="str">
        <f t="shared" si="144"/>
        <v>--</v>
      </c>
      <c r="OJ94" s="392">
        <v>0</v>
      </c>
      <c r="OK94" s="392">
        <v>0.65789473684210575</v>
      </c>
      <c r="OL94" s="392">
        <v>3.461538461538463</v>
      </c>
      <c r="OM94" s="378" t="str">
        <f t="shared" si="145"/>
        <v>--</v>
      </c>
      <c r="ON94" s="378" t="str">
        <f t="shared" si="145"/>
        <v>--</v>
      </c>
      <c r="OO94" s="378" t="str">
        <f t="shared" si="145"/>
        <v>--</v>
      </c>
      <c r="OP94" s="392">
        <v>1.1799410029498525</v>
      </c>
      <c r="OQ94" s="392">
        <v>2.1538461538461551</v>
      </c>
      <c r="OR94" s="392">
        <v>5.668016194331984</v>
      </c>
      <c r="OS94" s="378" t="str">
        <f t="shared" si="146"/>
        <v>--</v>
      </c>
      <c r="OT94" s="378" t="str">
        <f t="shared" si="146"/>
        <v>--</v>
      </c>
      <c r="OU94" s="392">
        <v>0.88235294117647134</v>
      </c>
      <c r="OV94" s="392">
        <v>2.7607361963190185</v>
      </c>
      <c r="OW94" s="392">
        <v>4.4534412955465568</v>
      </c>
      <c r="OX94" s="378" t="str">
        <f t="shared" si="103"/>
        <v>--</v>
      </c>
      <c r="OY94" s="392">
        <v>2.5925925925925948</v>
      </c>
      <c r="OZ94" s="392">
        <v>4.2763157894736823</v>
      </c>
      <c r="PA94" s="392">
        <v>7.6923076923076907</v>
      </c>
      <c r="PB94" s="378" t="str">
        <f t="shared" si="104"/>
        <v>--</v>
      </c>
      <c r="PC94" s="392">
        <v>9.1988130563798194</v>
      </c>
      <c r="PD94" s="392">
        <v>14.373088685015295</v>
      </c>
      <c r="PE94" s="392">
        <v>17.004048582995949</v>
      </c>
      <c r="PF94" s="378" t="str">
        <f t="shared" si="105"/>
        <v>--</v>
      </c>
      <c r="PG94" s="392">
        <v>6.6265060240963853</v>
      </c>
      <c r="PH94" s="392">
        <v>7.8616352201257875</v>
      </c>
      <c r="PI94" s="392">
        <v>15.163934426229504</v>
      </c>
      <c r="PJ94" s="378" t="str">
        <f t="shared" si="106"/>
        <v>--</v>
      </c>
      <c r="PK94" s="392">
        <v>5.3097345132743357</v>
      </c>
      <c r="PL94" s="392">
        <v>6.4814814814814845</v>
      </c>
      <c r="PM94" s="392">
        <v>9.6774193548387064</v>
      </c>
      <c r="PN94" s="378" t="str">
        <f t="shared" si="107"/>
        <v>--</v>
      </c>
      <c r="PO94" s="392">
        <v>1.4749262536873162</v>
      </c>
      <c r="PP94" s="392">
        <v>2.4615384615384626</v>
      </c>
      <c r="PQ94" s="392">
        <v>2.4390243902439046</v>
      </c>
      <c r="PR94" s="378" t="str">
        <f t="shared" si="108"/>
        <v>--</v>
      </c>
      <c r="PS94" s="392">
        <v>0.88495575221238965</v>
      </c>
      <c r="PT94" s="392">
        <v>0.92307692307692391</v>
      </c>
      <c r="PU94" s="392">
        <v>1.2195121951219532</v>
      </c>
      <c r="PV94" s="378" t="str">
        <f t="shared" si="109"/>
        <v>--</v>
      </c>
      <c r="PW94" s="392">
        <v>0.59523809523809512</v>
      </c>
      <c r="PX94" s="392">
        <v>0.30864197530864207</v>
      </c>
      <c r="PY94" s="392">
        <v>1.6326530612244909</v>
      </c>
      <c r="PZ94" s="378" t="str">
        <f t="shared" si="110"/>
        <v>--</v>
      </c>
      <c r="QA94" s="392">
        <v>1.4925373134328368</v>
      </c>
      <c r="QB94" s="392">
        <v>0.92592592592592671</v>
      </c>
      <c r="QC94" s="392">
        <v>2.0576131687242811</v>
      </c>
      <c r="QD94" s="378" t="str">
        <f t="shared" si="111"/>
        <v>--</v>
      </c>
      <c r="QE94" s="392">
        <v>0.29850746268656703</v>
      </c>
      <c r="QF94" s="392">
        <v>0</v>
      </c>
      <c r="QG94" s="392">
        <v>1.6260162601626011</v>
      </c>
      <c r="QH94" s="378" t="str">
        <f t="shared" si="112"/>
        <v>--</v>
      </c>
      <c r="QI94" s="392">
        <v>0.89020771513353103</v>
      </c>
      <c r="QJ94" s="392">
        <v>0.30959752321981432</v>
      </c>
      <c r="QK94" s="392">
        <v>2.0408163265306145</v>
      </c>
    </row>
    <row r="95" spans="1:453" x14ac:dyDescent="0.25">
      <c r="A95" s="114" t="str">
        <f t="shared" si="149"/>
        <v>--</v>
      </c>
      <c r="B95" s="96" t="s">
        <v>170</v>
      </c>
      <c r="C95" s="202">
        <v>7.8671328671328684</v>
      </c>
      <c r="D95" s="192">
        <v>30.916844349680161</v>
      </c>
      <c r="E95" s="192">
        <v>49.074074074074069</v>
      </c>
      <c r="F95" s="192">
        <v>4.6454767726161412</v>
      </c>
      <c r="G95" s="192">
        <v>22.248803827751196</v>
      </c>
      <c r="H95" s="192">
        <v>40.34582132564843</v>
      </c>
      <c r="I95" s="192">
        <v>2.7548209366391196</v>
      </c>
      <c r="J95" s="192">
        <v>20.045045045045065</v>
      </c>
      <c r="K95" s="192">
        <v>31.641791044776131</v>
      </c>
      <c r="L95" s="192">
        <v>3.0136986301369868</v>
      </c>
      <c r="M95" s="192">
        <v>13.008130081300813</v>
      </c>
      <c r="N95" s="192">
        <v>22.500000000000011</v>
      </c>
      <c r="O95" s="192">
        <v>0.42372881355932202</v>
      </c>
      <c r="P95" s="192">
        <v>10.429447852760727</v>
      </c>
      <c r="Q95" s="192">
        <v>23.529411764705891</v>
      </c>
      <c r="R95" s="192" t="s">
        <v>286</v>
      </c>
      <c r="S95" s="192" t="s">
        <v>286</v>
      </c>
      <c r="T95" s="192" t="s">
        <v>286</v>
      </c>
      <c r="U95" s="192">
        <v>4.634146341463417</v>
      </c>
      <c r="V95" s="192">
        <v>22.302158273381309</v>
      </c>
      <c r="W95" s="192">
        <v>43.06358381502892</v>
      </c>
      <c r="X95" s="192">
        <v>3.0219780219780219</v>
      </c>
      <c r="Y95" s="192">
        <v>20.361990950226222</v>
      </c>
      <c r="Z95" s="192">
        <v>30.606060606060584</v>
      </c>
      <c r="AA95" s="192">
        <v>2.1917808219178077</v>
      </c>
      <c r="AB95" s="192">
        <v>13.008130081300816</v>
      </c>
      <c r="AC95" s="192">
        <v>23.880597014925371</v>
      </c>
      <c r="AD95" s="192">
        <v>0</v>
      </c>
      <c r="AE95" s="192">
        <v>12.727272727272734</v>
      </c>
      <c r="AF95" s="192">
        <v>24.054982817869405</v>
      </c>
      <c r="AG95" s="192">
        <v>0.69930069930069882</v>
      </c>
      <c r="AH95" s="192">
        <v>9.1684434968017072</v>
      </c>
      <c r="AI95" s="192">
        <v>18.981481481481467</v>
      </c>
      <c r="AJ95" s="192">
        <v>0.73349633251833701</v>
      </c>
      <c r="AK95" s="192">
        <v>6.4593301435406705</v>
      </c>
      <c r="AL95" s="192">
        <v>13.256484149855918</v>
      </c>
      <c r="AM95" s="192">
        <v>0.27548209366391174</v>
      </c>
      <c r="AN95" s="192">
        <v>3.828828828828831</v>
      </c>
      <c r="AO95" s="192">
        <v>9.2537313432835813</v>
      </c>
      <c r="AP95" s="192">
        <v>0.2739726027397259</v>
      </c>
      <c r="AQ95" s="192">
        <v>3.2520325203252036</v>
      </c>
      <c r="AR95" s="192">
        <v>6.0000000000000009</v>
      </c>
      <c r="AS95" s="192">
        <v>0</v>
      </c>
      <c r="AT95" s="192">
        <v>1.2269938650306751</v>
      </c>
      <c r="AU95" s="192">
        <v>5.5363321799308007</v>
      </c>
      <c r="AV95" s="192" t="s">
        <v>286</v>
      </c>
      <c r="AW95" s="192" t="s">
        <v>286</v>
      </c>
      <c r="AX95" s="192" t="s">
        <v>286</v>
      </c>
      <c r="AY95" s="192" t="s">
        <v>286</v>
      </c>
      <c r="AZ95" s="192" t="s">
        <v>286</v>
      </c>
      <c r="BA95" s="192" t="s">
        <v>286</v>
      </c>
      <c r="BB95" s="192" t="s">
        <v>286</v>
      </c>
      <c r="BC95" s="192" t="s">
        <v>286</v>
      </c>
      <c r="BD95" s="192" t="s">
        <v>286</v>
      </c>
      <c r="BE95" s="192">
        <v>1.0958904109589038</v>
      </c>
      <c r="BF95" s="192">
        <v>7.317073170731712</v>
      </c>
      <c r="BG95" s="192">
        <v>12.871287128712881</v>
      </c>
      <c r="BH95" s="192">
        <v>0.84745762711864381</v>
      </c>
      <c r="BI95" s="192">
        <v>4.5317220543806656</v>
      </c>
      <c r="BJ95" s="192">
        <v>10.689655172413788</v>
      </c>
      <c r="BK95" s="192">
        <v>3.860294117647058</v>
      </c>
      <c r="BL95" s="192">
        <v>18.558951965065489</v>
      </c>
      <c r="BM95" s="192">
        <v>27.505827505827511</v>
      </c>
      <c r="BN95" s="192">
        <v>2.5706940874035977</v>
      </c>
      <c r="BO95" s="192">
        <v>18.320610687022882</v>
      </c>
      <c r="BP95" s="192">
        <v>31.395348837209301</v>
      </c>
      <c r="BQ95" s="192">
        <v>1.1594202898550721</v>
      </c>
      <c r="BR95" s="192">
        <v>16.824644549763029</v>
      </c>
      <c r="BS95" s="192">
        <v>22.590361445783152</v>
      </c>
      <c r="BT95" s="192">
        <v>2.2099447513812147</v>
      </c>
      <c r="BU95" s="192">
        <v>13.191489361702127</v>
      </c>
      <c r="BV95" s="192">
        <v>23.979591836734702</v>
      </c>
      <c r="BW95" s="192">
        <v>0.42372881355932202</v>
      </c>
      <c r="BX95" s="192">
        <v>14.589665653495446</v>
      </c>
      <c r="BY95" s="192">
        <v>28.222996515679441</v>
      </c>
      <c r="BZ95" s="192">
        <v>2.3897058823529433</v>
      </c>
      <c r="CA95" s="192">
        <v>10.698689956331881</v>
      </c>
      <c r="CB95" s="192">
        <v>14.685314685314692</v>
      </c>
      <c r="CC95" s="192">
        <v>1.2853470437017991</v>
      </c>
      <c r="CD95" s="192">
        <v>13.231552162849871</v>
      </c>
      <c r="CE95" s="192">
        <v>21.802325581395362</v>
      </c>
      <c r="CF95" s="192">
        <v>0.57971014492753614</v>
      </c>
      <c r="CG95" s="192">
        <v>12.085308056872039</v>
      </c>
      <c r="CH95" s="192">
        <v>15.060240963855424</v>
      </c>
      <c r="CI95" s="192">
        <v>0.83102493074792216</v>
      </c>
      <c r="CJ95" s="192">
        <v>11.06382978723404</v>
      </c>
      <c r="CK95" s="192">
        <v>14.871794871794869</v>
      </c>
      <c r="CL95" s="192">
        <v>0.42372881355932202</v>
      </c>
      <c r="CM95" s="192">
        <v>8.206686930091184</v>
      </c>
      <c r="CN95" s="192">
        <v>19.860627177700344</v>
      </c>
      <c r="CO95" s="192">
        <v>7.1297989031078597</v>
      </c>
      <c r="CP95" s="192">
        <v>5.6277056277056294</v>
      </c>
      <c r="CQ95" s="192">
        <v>2.3474178403755874</v>
      </c>
      <c r="CR95" s="192">
        <v>4.8843187660668379</v>
      </c>
      <c r="CS95" s="192">
        <v>7.2500000000000036</v>
      </c>
      <c r="CT95" s="192">
        <v>4.3103448275862064</v>
      </c>
      <c r="CU95" s="192">
        <v>4.3227665706051832</v>
      </c>
      <c r="CV95" s="192">
        <v>4.9528301886792461</v>
      </c>
      <c r="CW95" s="192">
        <v>2.4169184290030215</v>
      </c>
      <c r="CX95" s="192">
        <v>3.1428571428571437</v>
      </c>
      <c r="CY95" s="192">
        <v>4.4642857142857153</v>
      </c>
      <c r="CZ95" s="192">
        <v>2.0942408376963355</v>
      </c>
      <c r="DA95" s="192">
        <v>2.5862068965517255</v>
      </c>
      <c r="DB95" s="192">
        <v>2.1604938271604954</v>
      </c>
      <c r="DC95" s="192">
        <v>3.5587188612099667</v>
      </c>
      <c r="DD95" s="192" t="s">
        <v>286</v>
      </c>
      <c r="DE95" s="192">
        <v>5.627705627705633</v>
      </c>
      <c r="DF95" s="192">
        <v>8.6854460093896755</v>
      </c>
      <c r="DG95" s="192" t="s">
        <v>286</v>
      </c>
      <c r="DH95" s="192">
        <v>6.7500000000000018</v>
      </c>
      <c r="DI95" s="192">
        <v>6.3583815028901762</v>
      </c>
      <c r="DJ95" s="192" t="s">
        <v>286</v>
      </c>
      <c r="DK95" s="192">
        <v>3.0952380952380953</v>
      </c>
      <c r="DL95" s="192">
        <v>3.3333333333333339</v>
      </c>
      <c r="DM95" s="192" t="s">
        <v>286</v>
      </c>
      <c r="DN95" s="192">
        <v>3.1390134529147988</v>
      </c>
      <c r="DO95" s="192">
        <v>3.1413612565445028</v>
      </c>
      <c r="DP95" s="192" t="s">
        <v>286</v>
      </c>
      <c r="DQ95" s="192">
        <v>1.8518518518518514</v>
      </c>
      <c r="DR95" s="192">
        <v>5.6939501779359452</v>
      </c>
      <c r="DS95" s="192" t="s">
        <v>286</v>
      </c>
      <c r="DT95" s="192" t="s">
        <v>286</v>
      </c>
      <c r="DU95" s="192" t="s">
        <v>286</v>
      </c>
      <c r="DV95" s="192" t="s">
        <v>286</v>
      </c>
      <c r="DW95" s="192">
        <v>4.2500000000000009</v>
      </c>
      <c r="DX95" s="192">
        <v>5.4755043227665725</v>
      </c>
      <c r="DY95" s="192" t="s">
        <v>286</v>
      </c>
      <c r="DZ95" s="192">
        <v>2.6066350710900483</v>
      </c>
      <c r="EA95" s="192">
        <v>1.8181818181818186</v>
      </c>
      <c r="EB95" s="192" t="s">
        <v>286</v>
      </c>
      <c r="EC95" s="192">
        <v>1.3513513513513515</v>
      </c>
      <c r="ED95" s="192">
        <v>1.0471204188481675</v>
      </c>
      <c r="EE95" s="192" t="s">
        <v>286</v>
      </c>
      <c r="EF95" s="192">
        <v>1.5432098765432105</v>
      </c>
      <c r="EG95" s="192">
        <v>5.357142857142855</v>
      </c>
      <c r="EH95" s="192" t="s">
        <v>286</v>
      </c>
      <c r="EI95" s="192">
        <v>4.9891540130151846</v>
      </c>
      <c r="EJ95" s="192">
        <v>5.3864168618266985</v>
      </c>
      <c r="EK95" s="192" t="s">
        <v>286</v>
      </c>
      <c r="EL95" s="192">
        <v>5.0125313283207991</v>
      </c>
      <c r="EM95" s="192">
        <v>5.4755043227665707</v>
      </c>
      <c r="EN95" s="192" t="s">
        <v>286</v>
      </c>
      <c r="EO95" s="192">
        <v>5.2256532066508319</v>
      </c>
      <c r="EP95" s="192">
        <v>6.0606060606060606</v>
      </c>
      <c r="EQ95" s="192" t="s">
        <v>286</v>
      </c>
      <c r="ER95" s="192">
        <v>2.727272727272728</v>
      </c>
      <c r="ES95" s="192">
        <v>3.6649214659685878</v>
      </c>
      <c r="ET95" s="192" t="s">
        <v>286</v>
      </c>
      <c r="EU95" s="192">
        <v>1.2345679012345683</v>
      </c>
      <c r="EV95" s="192">
        <v>3.5714285714285716</v>
      </c>
      <c r="EW95" s="192" t="s">
        <v>286</v>
      </c>
      <c r="EX95" s="192">
        <v>2.6030368763557488</v>
      </c>
      <c r="EY95" s="192">
        <v>3.0516431924882625</v>
      </c>
      <c r="EZ95" s="192" t="s">
        <v>286</v>
      </c>
      <c r="FA95" s="192">
        <v>3.5264483627204051</v>
      </c>
      <c r="FB95" s="192">
        <v>3.170028818443805</v>
      </c>
      <c r="FC95" s="192" t="s">
        <v>286</v>
      </c>
      <c r="FD95" s="192">
        <v>3.8186157517899759</v>
      </c>
      <c r="FE95" s="192">
        <v>2.1212121212121215</v>
      </c>
      <c r="FF95" s="192" t="s">
        <v>286</v>
      </c>
      <c r="FG95" s="192">
        <v>0.90497737556561109</v>
      </c>
      <c r="FH95" s="192">
        <v>1.5706806282722514</v>
      </c>
      <c r="FI95" s="192" t="s">
        <v>286</v>
      </c>
      <c r="FJ95" s="192">
        <v>0.61728395061728392</v>
      </c>
      <c r="FK95" s="192">
        <v>1.4336917562724016</v>
      </c>
      <c r="FL95" s="192" t="s">
        <v>286</v>
      </c>
      <c r="FM95" s="192" t="s">
        <v>286</v>
      </c>
      <c r="FN95" s="192" t="s">
        <v>286</v>
      </c>
      <c r="FO95" s="192" t="s">
        <v>286</v>
      </c>
      <c r="FP95" s="192">
        <v>4.2606516290726804</v>
      </c>
      <c r="FQ95" s="192">
        <v>5.1873198847262243</v>
      </c>
      <c r="FR95" s="192" t="s">
        <v>286</v>
      </c>
      <c r="FS95" s="192">
        <v>3.8004750593824235</v>
      </c>
      <c r="FT95" s="192">
        <v>3.9393939393939381</v>
      </c>
      <c r="FU95" s="192" t="s">
        <v>286</v>
      </c>
      <c r="FV95" s="192">
        <v>0.89686098654708513</v>
      </c>
      <c r="FW95" s="192">
        <v>1.5706806282722516</v>
      </c>
      <c r="FX95" s="192" t="s">
        <v>286</v>
      </c>
      <c r="FY95" s="192">
        <v>0.61728395061728381</v>
      </c>
      <c r="FZ95" s="192">
        <v>2.8571428571428572</v>
      </c>
      <c r="GA95" s="192" t="s">
        <v>286</v>
      </c>
      <c r="GB95" s="192" t="s">
        <v>286</v>
      </c>
      <c r="GC95" s="192" t="s">
        <v>286</v>
      </c>
      <c r="GD95" s="192" t="s">
        <v>286</v>
      </c>
      <c r="GE95" s="192" t="s">
        <v>286</v>
      </c>
      <c r="GF95" s="192" t="s">
        <v>286</v>
      </c>
      <c r="GG95" s="192" t="s">
        <v>286</v>
      </c>
      <c r="GH95" s="192" t="s">
        <v>286</v>
      </c>
      <c r="GI95" s="192" t="s">
        <v>286</v>
      </c>
      <c r="GJ95" s="192" t="s">
        <v>286</v>
      </c>
      <c r="GK95" s="192">
        <v>3.1390134529147975</v>
      </c>
      <c r="GL95" s="192">
        <v>2.0942408376963351</v>
      </c>
      <c r="GM95" s="192" t="s">
        <v>286</v>
      </c>
      <c r="GN95" s="192">
        <v>2.7777777777777786</v>
      </c>
      <c r="GO95" s="192">
        <v>4.6428571428571432</v>
      </c>
      <c r="GP95" s="192" t="s">
        <v>286</v>
      </c>
      <c r="GQ95" s="192" t="s">
        <v>286</v>
      </c>
      <c r="GR95" s="192" t="s">
        <v>286</v>
      </c>
      <c r="GS95" s="192" t="s">
        <v>286</v>
      </c>
      <c r="GT95" s="192" t="s">
        <v>286</v>
      </c>
      <c r="GU95" s="192" t="s">
        <v>286</v>
      </c>
      <c r="GV95" s="192" t="s">
        <v>286</v>
      </c>
      <c r="GW95" s="192" t="s">
        <v>286</v>
      </c>
      <c r="GX95" s="192" t="s">
        <v>286</v>
      </c>
      <c r="GY95" s="192" t="s">
        <v>286</v>
      </c>
      <c r="GZ95" s="192">
        <v>6.3063063063063067</v>
      </c>
      <c r="HA95" s="192">
        <v>5.2356020942408419</v>
      </c>
      <c r="HB95" s="192" t="s">
        <v>286</v>
      </c>
      <c r="HC95" s="192">
        <v>2.1671826625387012</v>
      </c>
      <c r="HD95" s="192">
        <v>8.2142857142857135</v>
      </c>
      <c r="HE95" s="192" t="s">
        <v>286</v>
      </c>
      <c r="HF95" s="192" t="s">
        <v>286</v>
      </c>
      <c r="HG95" s="192" t="s">
        <v>286</v>
      </c>
      <c r="HH95" s="192" t="s">
        <v>286</v>
      </c>
      <c r="HI95" s="192" t="s">
        <v>286</v>
      </c>
      <c r="HJ95" s="192" t="s">
        <v>286</v>
      </c>
      <c r="HK95" s="192" t="s">
        <v>286</v>
      </c>
      <c r="HL95" s="192" t="s">
        <v>286</v>
      </c>
      <c r="HM95" s="192" t="s">
        <v>286</v>
      </c>
      <c r="HN95" s="192" t="s">
        <v>286</v>
      </c>
      <c r="HO95" s="192">
        <v>4.0723981900452504</v>
      </c>
      <c r="HP95" s="192">
        <v>5.2356020942408446</v>
      </c>
      <c r="HQ95" s="192" t="s">
        <v>286</v>
      </c>
      <c r="HR95" s="192">
        <v>2.4691358024691352</v>
      </c>
      <c r="HS95" s="192">
        <v>9.6428571428571406</v>
      </c>
      <c r="HT95" s="192" t="s">
        <v>286</v>
      </c>
      <c r="HU95" s="192">
        <v>3.9130434782608692</v>
      </c>
      <c r="HV95" s="192">
        <v>2.8103044496487097</v>
      </c>
      <c r="HW95" s="192" t="s">
        <v>286</v>
      </c>
      <c r="HX95" s="192">
        <v>4.7858942065491172</v>
      </c>
      <c r="HY95" s="192">
        <v>5.5072463768115938</v>
      </c>
      <c r="HZ95" s="192" t="s">
        <v>286</v>
      </c>
      <c r="IA95" s="192">
        <v>3.1026252983293543</v>
      </c>
      <c r="IB95" s="192">
        <v>5.1515151515151505</v>
      </c>
      <c r="IC95" s="192" t="s">
        <v>286</v>
      </c>
      <c r="ID95" s="192">
        <v>2.2522522522522528</v>
      </c>
      <c r="IE95" s="192">
        <v>2.1052631578947372</v>
      </c>
      <c r="IF95" s="192" t="s">
        <v>286</v>
      </c>
      <c r="IG95" s="192">
        <v>0.92592592592592626</v>
      </c>
      <c r="IH95" s="192">
        <v>6.382978723404257</v>
      </c>
      <c r="II95" s="192">
        <v>2.3809523809523805</v>
      </c>
      <c r="IJ95" s="192">
        <v>6.739130434782612</v>
      </c>
      <c r="IK95" s="192">
        <v>4.6948356807511749</v>
      </c>
      <c r="IL95" s="192">
        <v>2.0512820512820502</v>
      </c>
      <c r="IM95" s="192">
        <v>10.126582278481003</v>
      </c>
      <c r="IN95" s="192">
        <v>9.5652173913043423</v>
      </c>
      <c r="IO95" s="192">
        <v>1.71919770773639</v>
      </c>
      <c r="IP95" s="192">
        <v>7.3809523809523876</v>
      </c>
      <c r="IQ95" s="192">
        <v>10.303030303030303</v>
      </c>
      <c r="IR95" s="192">
        <v>1.4245014245014249</v>
      </c>
      <c r="IS95" s="192" t="s">
        <v>286</v>
      </c>
      <c r="IT95" s="192" t="s">
        <v>286</v>
      </c>
      <c r="IU95" s="192">
        <v>0.43478260869565227</v>
      </c>
      <c r="IV95" s="192" t="s">
        <v>286</v>
      </c>
      <c r="IW95" s="192" t="s">
        <v>286</v>
      </c>
      <c r="IX95" s="192" t="str">
        <f t="shared" si="155"/>
        <v>--</v>
      </c>
      <c r="IY95" s="192" t="str">
        <f t="shared" si="155"/>
        <v>--</v>
      </c>
      <c r="IZ95" s="192" t="str">
        <f t="shared" si="155"/>
        <v>--</v>
      </c>
      <c r="JA95" s="192" t="str">
        <f t="shared" si="155"/>
        <v>--</v>
      </c>
      <c r="JB95" s="192" t="str">
        <f t="shared" si="155"/>
        <v>--</v>
      </c>
      <c r="JC95" s="228">
        <v>5.5214723926380396</v>
      </c>
      <c r="JD95" s="228">
        <v>9.4936708860759396</v>
      </c>
      <c r="JE95" s="228">
        <v>16.778523489932901</v>
      </c>
      <c r="JF95" s="228">
        <v>1.6172506738544501</v>
      </c>
      <c r="JG95" s="228">
        <v>3.43839541547278</v>
      </c>
      <c r="JH95" s="228">
        <v>10.980392156862701</v>
      </c>
      <c r="JI95" s="228">
        <v>3.9877300613496902</v>
      </c>
      <c r="JJ95" s="228">
        <v>7.91139240506328</v>
      </c>
      <c r="JK95" s="228">
        <v>8.6666666666666607</v>
      </c>
      <c r="JL95" s="228">
        <v>1.07816711590297</v>
      </c>
      <c r="JM95" s="228">
        <v>2.8653295128939802</v>
      </c>
      <c r="JN95" s="228">
        <v>8.203125</v>
      </c>
      <c r="JO95" s="228">
        <v>7.9754601226993902</v>
      </c>
      <c r="JP95" s="228">
        <v>10.0946372239748</v>
      </c>
      <c r="JQ95" s="228">
        <v>25</v>
      </c>
      <c r="JR95" s="228">
        <v>1.6216216216216199</v>
      </c>
      <c r="JS95" s="228">
        <v>8.8825214899713494</v>
      </c>
      <c r="JT95" s="228">
        <v>19.53125</v>
      </c>
      <c r="JU95" s="228">
        <v>5.5214723926380396</v>
      </c>
      <c r="JV95" s="228">
        <v>5.6603773584905603</v>
      </c>
      <c r="JW95" s="228">
        <v>17.785234899328898</v>
      </c>
      <c r="JX95" s="228">
        <v>1.6216216216216199</v>
      </c>
      <c r="JY95" s="228">
        <v>6.0171919770773696</v>
      </c>
      <c r="JZ95" s="228">
        <v>11.71875</v>
      </c>
      <c r="KA95" s="213">
        <v>0.92592592592592604</v>
      </c>
      <c r="KB95" s="228">
        <v>1.5873015873015901</v>
      </c>
      <c r="KC95" s="228">
        <v>1.35135135135135</v>
      </c>
      <c r="KD95" s="228">
        <v>2.4324324324324298</v>
      </c>
      <c r="KE95" s="228">
        <v>3.1700288184438001</v>
      </c>
      <c r="KF95" s="228">
        <v>2.7450980392156898</v>
      </c>
      <c r="KG95" s="213">
        <v>0.92592592592592604</v>
      </c>
      <c r="KH95" s="228">
        <v>1.26984126984127</v>
      </c>
      <c r="KI95" s="228">
        <v>2.7027027027027</v>
      </c>
      <c r="KJ95" s="213">
        <v>0.54200542005420005</v>
      </c>
      <c r="KK95" s="213">
        <v>0.57471264367816099</v>
      </c>
      <c r="KL95" s="228">
        <v>4.31372549019608</v>
      </c>
      <c r="KM95" s="213">
        <v>0.61728395061728403</v>
      </c>
      <c r="KN95" s="228">
        <v>1.26984126984127</v>
      </c>
      <c r="KO95" s="228">
        <v>1.6891891891891899</v>
      </c>
      <c r="KP95" s="213">
        <v>0.27100271002710002</v>
      </c>
      <c r="KQ95" s="213">
        <v>0.86206896551724199</v>
      </c>
      <c r="KR95" s="228">
        <v>1.9607843137254899</v>
      </c>
      <c r="KS95" s="213">
        <v>0.61728395061728403</v>
      </c>
      <c r="KT95" s="213">
        <v>0.63694267515923597</v>
      </c>
      <c r="KU95" s="228">
        <v>2.0338983050847501</v>
      </c>
      <c r="KV95" s="213">
        <v>0.27100271002710002</v>
      </c>
      <c r="KW95" s="228">
        <v>1.4367816091954</v>
      </c>
      <c r="KX95" s="228">
        <v>1.5686274509803899</v>
      </c>
      <c r="KY95" s="213">
        <v>0.30864197530864201</v>
      </c>
      <c r="KZ95" s="213">
        <v>0.634920634920635</v>
      </c>
      <c r="LA95" s="228">
        <v>1.01351351351351</v>
      </c>
      <c r="LB95" s="228">
        <v>0</v>
      </c>
      <c r="LC95" s="228">
        <v>0</v>
      </c>
      <c r="LD95" s="213">
        <v>0.39215686274509798</v>
      </c>
      <c r="LE95" s="213">
        <v>0.61728395061728403</v>
      </c>
      <c r="LF95" s="213">
        <v>0.95541401273885496</v>
      </c>
      <c r="LG95" s="228">
        <v>1.6891891891891899</v>
      </c>
      <c r="LH95" s="213">
        <v>0.54347826086956497</v>
      </c>
      <c r="LI95" s="228">
        <v>0</v>
      </c>
      <c r="LJ95" s="228">
        <v>1.1764705882352899</v>
      </c>
      <c r="LK95" s="213">
        <v>0.92307692307692302</v>
      </c>
      <c r="LL95" s="213">
        <v>0.63694267515923597</v>
      </c>
      <c r="LM95" s="228">
        <v>1.0169491525423699</v>
      </c>
      <c r="LN95" s="213">
        <v>0.54644808743169404</v>
      </c>
      <c r="LO95" s="213">
        <v>0.28818443804034599</v>
      </c>
      <c r="LP95" s="228">
        <v>1.9607843137254899</v>
      </c>
      <c r="LQ95" s="228">
        <v>1.2345679012345701</v>
      </c>
      <c r="LR95" s="228">
        <v>1.5873015873015901</v>
      </c>
      <c r="LS95" s="228">
        <v>3.0508474576271198</v>
      </c>
      <c r="LT95" s="213">
        <v>0.81743869209809294</v>
      </c>
      <c r="LU95" s="213">
        <v>0.86455331412103797</v>
      </c>
      <c r="LV95" s="228">
        <v>6.6929133858267704</v>
      </c>
      <c r="LW95" s="213">
        <v>0.92592592592592604</v>
      </c>
      <c r="LX95" s="228">
        <v>1.26984126984127</v>
      </c>
      <c r="LY95" s="228">
        <v>2.3728813559322002</v>
      </c>
      <c r="LZ95" s="228">
        <v>2.1857923497267802</v>
      </c>
      <c r="MA95" s="228">
        <v>2.5936599423631099</v>
      </c>
      <c r="MB95" s="228">
        <v>4.7058823529411704</v>
      </c>
      <c r="MC95" s="213">
        <v>0.61538461538461597</v>
      </c>
      <c r="MD95" s="228">
        <v>1.26984126984127</v>
      </c>
      <c r="ME95" s="213">
        <v>0.677966101694916</v>
      </c>
      <c r="MF95" s="213">
        <v>0.54644808743169404</v>
      </c>
      <c r="MG95" s="213">
        <v>0.57636887608069198</v>
      </c>
      <c r="MH95" s="228">
        <v>2.36220472440945</v>
      </c>
      <c r="MI95" s="190" t="str">
        <f t="shared" si="147"/>
        <v>--</v>
      </c>
      <c r="MJ95" s="190" t="str">
        <f t="shared" si="148"/>
        <v>--</v>
      </c>
      <c r="MK95" s="190" t="str">
        <f t="shared" si="148"/>
        <v>--</v>
      </c>
      <c r="ML95" s="190" t="str">
        <f t="shared" si="148"/>
        <v>--</v>
      </c>
      <c r="MM95" s="190" t="str">
        <f t="shared" si="148"/>
        <v>--</v>
      </c>
      <c r="MN95" s="190" t="str">
        <f t="shared" si="148"/>
        <v>--</v>
      </c>
      <c r="MO95" s="190" t="str">
        <f t="shared" si="148"/>
        <v>--</v>
      </c>
      <c r="MP95" s="190" t="str">
        <f t="shared" si="148"/>
        <v>--</v>
      </c>
      <c r="MQ95" s="190" t="str">
        <f t="shared" si="148"/>
        <v>--</v>
      </c>
      <c r="MR95" s="190" t="str">
        <f t="shared" si="148"/>
        <v>--</v>
      </c>
      <c r="MS95" s="190" t="str">
        <f t="shared" si="148"/>
        <v>--</v>
      </c>
      <c r="MT95" s="190" t="str">
        <f t="shared" si="148"/>
        <v>--</v>
      </c>
      <c r="MU95" s="190" t="str">
        <f t="shared" si="148"/>
        <v>--</v>
      </c>
      <c r="MV95" s="190" t="str">
        <f t="shared" si="148"/>
        <v>--</v>
      </c>
      <c r="MW95" s="190" t="str">
        <f t="shared" si="148"/>
        <v>--</v>
      </c>
      <c r="MX95" s="190" t="str">
        <f t="shared" si="148"/>
        <v>--</v>
      </c>
      <c r="MY95" s="190" t="str">
        <f t="shared" si="148"/>
        <v>--</v>
      </c>
      <c r="MZ95" s="190" t="str">
        <f t="shared" si="148"/>
        <v>--</v>
      </c>
      <c r="NA95" s="190" t="str">
        <f t="shared" si="148"/>
        <v>--</v>
      </c>
      <c r="NB95" s="190" t="str">
        <f t="shared" si="148"/>
        <v>--</v>
      </c>
      <c r="NC95" s="190" t="str">
        <f t="shared" si="148"/>
        <v>--</v>
      </c>
      <c r="ND95" s="190" t="str">
        <f t="shared" si="148"/>
        <v>--</v>
      </c>
      <c r="NE95" s="190" t="str">
        <f t="shared" si="148"/>
        <v>--</v>
      </c>
      <c r="NF95" s="190" t="str">
        <f t="shared" si="148"/>
        <v>--</v>
      </c>
      <c r="NG95" s="190" t="str">
        <f t="shared" si="148"/>
        <v>--</v>
      </c>
      <c r="NH95" s="190" t="str">
        <f t="shared" si="148"/>
        <v>--</v>
      </c>
      <c r="NI95" s="190" t="str">
        <f t="shared" si="148"/>
        <v>--</v>
      </c>
      <c r="NJ95" s="190" t="str">
        <f t="shared" si="148"/>
        <v>--</v>
      </c>
      <c r="NL95" s="378" t="str">
        <f t="shared" si="92"/>
        <v>--</v>
      </c>
      <c r="NM95" s="392">
        <v>4.7619047619047628</v>
      </c>
      <c r="NN95" s="392">
        <v>4.657534246575338</v>
      </c>
      <c r="NO95" s="392">
        <v>9.2356687898089138</v>
      </c>
      <c r="NP95" s="378" t="str">
        <f t="shared" si="93"/>
        <v>--</v>
      </c>
      <c r="NQ95" s="392">
        <v>1.3698630136986298</v>
      </c>
      <c r="NR95" s="378" t="str">
        <f t="shared" si="94"/>
        <v>--</v>
      </c>
      <c r="NS95" s="392">
        <v>9.7165991902834001</v>
      </c>
      <c r="NT95" s="378" t="str">
        <f t="shared" si="95"/>
        <v>--</v>
      </c>
      <c r="NU95" s="392">
        <v>12.5</v>
      </c>
      <c r="NV95" s="378" t="str">
        <f t="shared" si="96"/>
        <v>--</v>
      </c>
      <c r="NW95" s="392">
        <v>0</v>
      </c>
      <c r="NX95" s="378" t="str">
        <f t="shared" si="97"/>
        <v>--</v>
      </c>
      <c r="NY95" s="392">
        <v>3.9274924471299082</v>
      </c>
      <c r="NZ95" s="378" t="str">
        <f t="shared" si="98"/>
        <v>--</v>
      </c>
      <c r="OA95" s="392">
        <v>13.103448275862075</v>
      </c>
      <c r="OB95" s="378" t="str">
        <f t="shared" si="99"/>
        <v>--</v>
      </c>
      <c r="OC95" s="378" t="str">
        <f t="shared" si="99"/>
        <v>--</v>
      </c>
      <c r="OD95" s="392">
        <v>2.7607361963190193</v>
      </c>
      <c r="OE95" s="392">
        <v>5.0632911392405084</v>
      </c>
      <c r="OF95" s="392">
        <v>11.333333333333339</v>
      </c>
      <c r="OG95" s="378" t="str">
        <f t="shared" si="144"/>
        <v>--</v>
      </c>
      <c r="OH95" s="378" t="str">
        <f t="shared" si="144"/>
        <v>--</v>
      </c>
      <c r="OI95" s="378" t="str">
        <f t="shared" si="144"/>
        <v>--</v>
      </c>
      <c r="OJ95" s="392">
        <v>0.26954177897574128</v>
      </c>
      <c r="OK95" s="392">
        <v>1.1494252873563222</v>
      </c>
      <c r="OL95" s="392">
        <v>5.0980392156862759</v>
      </c>
      <c r="OM95" s="378" t="str">
        <f t="shared" si="145"/>
        <v>--</v>
      </c>
      <c r="ON95" s="378" t="str">
        <f t="shared" si="145"/>
        <v>--</v>
      </c>
      <c r="OO95" s="378" t="str">
        <f t="shared" si="145"/>
        <v>--</v>
      </c>
      <c r="OP95" s="392">
        <v>1.0582010582010584</v>
      </c>
      <c r="OQ95" s="392">
        <v>3.0136986301369859</v>
      </c>
      <c r="OR95" s="392">
        <v>5.7507987220447303</v>
      </c>
      <c r="OS95" s="378" t="str">
        <f t="shared" si="146"/>
        <v>--</v>
      </c>
      <c r="OT95" s="378" t="str">
        <f t="shared" si="146"/>
        <v>--</v>
      </c>
      <c r="OU95" s="392">
        <v>2.6455026455026465</v>
      </c>
      <c r="OV95" s="392">
        <v>3.2967032967032979</v>
      </c>
      <c r="OW95" s="392">
        <v>3.833865814696483</v>
      </c>
      <c r="OX95" s="378" t="str">
        <f t="shared" si="103"/>
        <v>--</v>
      </c>
      <c r="OY95" s="392">
        <v>2.9649595687331538</v>
      </c>
      <c r="OZ95" s="392">
        <v>4.8710601719197744</v>
      </c>
      <c r="PA95" s="392">
        <v>10.156250000000012</v>
      </c>
      <c r="PB95" s="378" t="str">
        <f t="shared" si="104"/>
        <v>--</v>
      </c>
      <c r="PC95" s="392">
        <v>17.989417989417976</v>
      </c>
      <c r="PD95" s="392">
        <v>16.483516483516489</v>
      </c>
      <c r="PE95" s="392">
        <v>25.40192926045016</v>
      </c>
      <c r="PF95" s="378" t="str">
        <f t="shared" si="105"/>
        <v>--</v>
      </c>
      <c r="PG95" s="392">
        <v>7.4468085106382995</v>
      </c>
      <c r="PH95" s="392">
        <v>8.9635854341736607</v>
      </c>
      <c r="PI95" s="392">
        <v>15.584415584415575</v>
      </c>
      <c r="PJ95" s="378" t="str">
        <f t="shared" si="106"/>
        <v>--</v>
      </c>
      <c r="PK95" s="392">
        <v>7.4074074074074083</v>
      </c>
      <c r="PL95" s="392">
        <v>5.3072625698324014</v>
      </c>
      <c r="PM95" s="392">
        <v>10.679611650485434</v>
      </c>
      <c r="PN95" s="378" t="str">
        <f t="shared" si="107"/>
        <v>--</v>
      </c>
      <c r="PO95" s="392">
        <v>3.2432432432432434</v>
      </c>
      <c r="PP95" s="392">
        <v>2.2099447513812169</v>
      </c>
      <c r="PQ95" s="392">
        <v>1.6339869281045762</v>
      </c>
      <c r="PR95" s="378" t="str">
        <f t="shared" si="108"/>
        <v>--</v>
      </c>
      <c r="PS95" s="392">
        <v>3.2258064516129035</v>
      </c>
      <c r="PT95" s="392">
        <v>2.2160664819944622</v>
      </c>
      <c r="PU95" s="392">
        <v>4.5307443365695796</v>
      </c>
      <c r="PV95" s="378" t="str">
        <f t="shared" si="109"/>
        <v>--</v>
      </c>
      <c r="PW95" s="392">
        <v>1.6216216216216217</v>
      </c>
      <c r="PX95" s="392">
        <v>0.83333333333333326</v>
      </c>
      <c r="PY95" s="392">
        <v>1.3029315960912058</v>
      </c>
      <c r="PZ95" s="378" t="str">
        <f t="shared" si="110"/>
        <v>--</v>
      </c>
      <c r="QA95" s="392">
        <v>0.54054054054054057</v>
      </c>
      <c r="QB95" s="392">
        <v>1.1049723756906069</v>
      </c>
      <c r="QC95" s="392">
        <v>1.623376623376624</v>
      </c>
      <c r="QD95" s="378" t="str">
        <f t="shared" si="111"/>
        <v>--</v>
      </c>
      <c r="QE95" s="392">
        <v>0</v>
      </c>
      <c r="QF95" s="392">
        <v>0.55248618784530357</v>
      </c>
      <c r="QG95" s="392">
        <v>0.32786885245901654</v>
      </c>
      <c r="QH95" s="378" t="str">
        <f t="shared" si="112"/>
        <v>--</v>
      </c>
      <c r="QI95" s="392">
        <v>1.0810810810810814</v>
      </c>
      <c r="QJ95" s="392">
        <v>0.55401662049861466</v>
      </c>
      <c r="QK95" s="392">
        <v>0.32894736842105265</v>
      </c>
    </row>
    <row r="96" spans="1:453" x14ac:dyDescent="0.25">
      <c r="A96" s="114" t="str">
        <f t="shared" si="149"/>
        <v>--</v>
      </c>
      <c r="B96" s="96" t="s">
        <v>171</v>
      </c>
      <c r="C96" s="202">
        <v>9.544282029234731</v>
      </c>
      <c r="D96" s="192">
        <v>33.428571428571473</v>
      </c>
      <c r="E96" s="192">
        <v>48.099688473520239</v>
      </c>
      <c r="F96" s="192">
        <v>4.5454545454545476</v>
      </c>
      <c r="G96" s="192">
        <v>21.494913754975713</v>
      </c>
      <c r="H96" s="192">
        <v>41.784776902887259</v>
      </c>
      <c r="I96" s="192">
        <v>4.696969696969699</v>
      </c>
      <c r="J96" s="192">
        <v>14.321734745335375</v>
      </c>
      <c r="K96" s="192">
        <v>31.881188118811892</v>
      </c>
      <c r="L96" s="192">
        <v>2.6288117770767618</v>
      </c>
      <c r="M96" s="192">
        <v>13.793103448275888</v>
      </c>
      <c r="N96" s="192">
        <v>25.307443365695764</v>
      </c>
      <c r="O96" s="192">
        <v>2.3072889355007842</v>
      </c>
      <c r="P96" s="192">
        <v>11.941848390446516</v>
      </c>
      <c r="Q96" s="192">
        <v>23.606331727460411</v>
      </c>
      <c r="R96" s="192" t="s">
        <v>286</v>
      </c>
      <c r="S96" s="192" t="s">
        <v>286</v>
      </c>
      <c r="T96" s="192" t="s">
        <v>286</v>
      </c>
      <c r="U96" s="192">
        <v>4.9804687499999849</v>
      </c>
      <c r="V96" s="192">
        <v>21.916592724046151</v>
      </c>
      <c r="W96" s="192">
        <v>42.277279915656266</v>
      </c>
      <c r="X96" s="192">
        <v>4.6945986875315473</v>
      </c>
      <c r="Y96" s="192">
        <v>14.762386248736094</v>
      </c>
      <c r="Z96" s="192">
        <v>32.757475083056434</v>
      </c>
      <c r="AA96" s="192">
        <v>3.2037815126050404</v>
      </c>
      <c r="AB96" s="192">
        <v>14.711632453567947</v>
      </c>
      <c r="AC96" s="192">
        <v>27.044430135222118</v>
      </c>
      <c r="AD96" s="192">
        <v>2.8301886792452842</v>
      </c>
      <c r="AE96" s="192">
        <v>13.074935400516789</v>
      </c>
      <c r="AF96" s="192">
        <v>25.340599455040838</v>
      </c>
      <c r="AG96" s="192">
        <v>1.4187446259673258</v>
      </c>
      <c r="AH96" s="192">
        <v>10.326530612244932</v>
      </c>
      <c r="AI96" s="192">
        <v>20.186915887850486</v>
      </c>
      <c r="AJ96" s="192">
        <v>0.58651026392961914</v>
      </c>
      <c r="AK96" s="192">
        <v>5.2631578947368372</v>
      </c>
      <c r="AL96" s="192">
        <v>16.430446194225706</v>
      </c>
      <c r="AM96" s="192">
        <v>0.85858585858585923</v>
      </c>
      <c r="AN96" s="192">
        <v>3.0257186081694369</v>
      </c>
      <c r="AO96" s="192">
        <v>11.155115511551166</v>
      </c>
      <c r="AP96" s="192">
        <v>0.42060988433228247</v>
      </c>
      <c r="AQ96" s="192">
        <v>2.7093596059113283</v>
      </c>
      <c r="AR96" s="192">
        <v>6.7961165048543668</v>
      </c>
      <c r="AS96" s="192">
        <v>0.26219192448872625</v>
      </c>
      <c r="AT96" s="192">
        <v>1.6614745586708215</v>
      </c>
      <c r="AU96" s="192">
        <v>7.2264280798348235</v>
      </c>
      <c r="AV96" s="192" t="s">
        <v>286</v>
      </c>
      <c r="AW96" s="192" t="s">
        <v>286</v>
      </c>
      <c r="AX96" s="192" t="s">
        <v>286</v>
      </c>
      <c r="AY96" s="192" t="s">
        <v>286</v>
      </c>
      <c r="AZ96" s="192" t="s">
        <v>286</v>
      </c>
      <c r="BA96" s="192" t="s">
        <v>286</v>
      </c>
      <c r="BB96" s="192" t="s">
        <v>286</v>
      </c>
      <c r="BC96" s="192" t="s">
        <v>286</v>
      </c>
      <c r="BD96" s="192" t="s">
        <v>286</v>
      </c>
      <c r="BE96" s="192">
        <v>0.89615181866104343</v>
      </c>
      <c r="BF96" s="192">
        <v>8.2191780821917853</v>
      </c>
      <c r="BG96" s="192">
        <v>15.003219575016111</v>
      </c>
      <c r="BH96" s="192">
        <v>1.0504201680672283</v>
      </c>
      <c r="BI96" s="192">
        <v>7.7002583979328207</v>
      </c>
      <c r="BJ96" s="192">
        <v>18.430034129692817</v>
      </c>
      <c r="BK96" s="192">
        <v>4.9977487618190031</v>
      </c>
      <c r="BL96" s="192">
        <v>29.010526315789463</v>
      </c>
      <c r="BM96" s="192">
        <v>34.382871536523936</v>
      </c>
      <c r="BN96" s="192">
        <v>3.0194472876151486</v>
      </c>
      <c r="BO96" s="192">
        <v>23.844731977818853</v>
      </c>
      <c r="BP96" s="192">
        <v>36.261980830670915</v>
      </c>
      <c r="BQ96" s="192">
        <v>2.9796131730266606</v>
      </c>
      <c r="BR96" s="192">
        <v>19.422572178477687</v>
      </c>
      <c r="BS96" s="192">
        <v>30.981182795698942</v>
      </c>
      <c r="BT96" s="192">
        <v>2.0137784843667204</v>
      </c>
      <c r="BU96" s="192">
        <v>19.929542023150461</v>
      </c>
      <c r="BV96" s="192">
        <v>32.201175702155432</v>
      </c>
      <c r="BW96" s="192">
        <v>2.5396825396825422</v>
      </c>
      <c r="BX96" s="192">
        <v>18.921775898520146</v>
      </c>
      <c r="BY96" s="192">
        <v>35.367545076282944</v>
      </c>
      <c r="BZ96" s="192">
        <v>3.2868077442593422</v>
      </c>
      <c r="CA96" s="192">
        <v>19.578947368421062</v>
      </c>
      <c r="CB96" s="192">
        <v>24.433249370277061</v>
      </c>
      <c r="CC96" s="192">
        <v>1.5864892528147387</v>
      </c>
      <c r="CD96" s="192">
        <v>16.589648798521242</v>
      </c>
      <c r="CE96" s="192">
        <v>25.346112886048985</v>
      </c>
      <c r="CF96" s="192">
        <v>1.9341348667015175</v>
      </c>
      <c r="CG96" s="192">
        <v>12.860892388451443</v>
      </c>
      <c r="CH96" s="192">
        <v>22.715053763440846</v>
      </c>
      <c r="CI96" s="192">
        <v>1.2725344644750818</v>
      </c>
      <c r="CJ96" s="192">
        <v>13.054435483870954</v>
      </c>
      <c r="CK96" s="192">
        <v>20.904325032765389</v>
      </c>
      <c r="CL96" s="192">
        <v>1.3763896241397582</v>
      </c>
      <c r="CM96" s="192">
        <v>12.857142857142835</v>
      </c>
      <c r="CN96" s="192">
        <v>22.345593337959766</v>
      </c>
      <c r="CO96" s="192">
        <v>6.3648588077095543</v>
      </c>
      <c r="CP96" s="192">
        <v>9.6977329974810935</v>
      </c>
      <c r="CQ96" s="192">
        <v>6.0453400503778392</v>
      </c>
      <c r="CR96" s="192">
        <v>4.6642747309072368</v>
      </c>
      <c r="CS96" s="192">
        <v>6.3790729692519452</v>
      </c>
      <c r="CT96" s="192">
        <v>3.6800000000000068</v>
      </c>
      <c r="CU96" s="192">
        <v>3.7056367432150332</v>
      </c>
      <c r="CV96" s="192">
        <v>5.4194893173527836</v>
      </c>
      <c r="CW96" s="192">
        <v>3.7483266398929072</v>
      </c>
      <c r="CX96" s="192">
        <v>3.1538879825992363</v>
      </c>
      <c r="CY96" s="192">
        <v>4.9712192569335327</v>
      </c>
      <c r="CZ96" s="192">
        <v>3.0221625251846911</v>
      </c>
      <c r="DA96" s="192">
        <v>3.5480349344978173</v>
      </c>
      <c r="DB96" s="192">
        <v>4.460352422907488</v>
      </c>
      <c r="DC96" s="192">
        <v>2.4840312278211512</v>
      </c>
      <c r="DD96" s="192" t="s">
        <v>286</v>
      </c>
      <c r="DE96" s="192">
        <v>6.4543168482816577</v>
      </c>
      <c r="DF96" s="192">
        <v>7.8085642317380435</v>
      </c>
      <c r="DG96" s="192" t="s">
        <v>286</v>
      </c>
      <c r="DH96" s="192">
        <v>4.3678160919540279</v>
      </c>
      <c r="DI96" s="192">
        <v>8.1109925293489908</v>
      </c>
      <c r="DJ96" s="192" t="s">
        <v>286</v>
      </c>
      <c r="DK96" s="192">
        <v>2.7661795407098113</v>
      </c>
      <c r="DL96" s="192">
        <v>4.2140468227424757</v>
      </c>
      <c r="DM96" s="192" t="s">
        <v>286</v>
      </c>
      <c r="DN96" s="192">
        <v>3.5115303983228578</v>
      </c>
      <c r="DO96" s="192">
        <v>4.0349697377269669</v>
      </c>
      <c r="DP96" s="192" t="s">
        <v>286</v>
      </c>
      <c r="DQ96" s="192">
        <v>2.600996126175986</v>
      </c>
      <c r="DR96" s="192">
        <v>3.6221590909090891</v>
      </c>
      <c r="DS96" s="192" t="s">
        <v>286</v>
      </c>
      <c r="DT96" s="192" t="s">
        <v>286</v>
      </c>
      <c r="DU96" s="192" t="s">
        <v>286</v>
      </c>
      <c r="DV96" s="192" t="s">
        <v>286</v>
      </c>
      <c r="DW96" s="192">
        <v>4.3658088235294024</v>
      </c>
      <c r="DX96" s="192">
        <v>6.9407367859049574</v>
      </c>
      <c r="DY96" s="192" t="s">
        <v>286</v>
      </c>
      <c r="DZ96" s="192">
        <v>2.2988505747126418</v>
      </c>
      <c r="EA96" s="192">
        <v>2.9431438127090344</v>
      </c>
      <c r="EB96" s="192" t="s">
        <v>286</v>
      </c>
      <c r="EC96" s="192">
        <v>2.2489539748953948</v>
      </c>
      <c r="ED96" s="192">
        <v>2.8859060402684578</v>
      </c>
      <c r="EE96" s="192" t="s">
        <v>286</v>
      </c>
      <c r="EF96" s="192">
        <v>2.0971302428256062</v>
      </c>
      <c r="EG96" s="192">
        <v>1.8452803406671405</v>
      </c>
      <c r="EH96" s="192" t="s">
        <v>286</v>
      </c>
      <c r="EI96" s="192">
        <v>6.7618647627047501</v>
      </c>
      <c r="EJ96" s="192">
        <v>7.052896725440795</v>
      </c>
      <c r="EK96" s="192" t="s">
        <v>286</v>
      </c>
      <c r="EL96" s="192">
        <v>4.6479521398987655</v>
      </c>
      <c r="EM96" s="192">
        <v>8.8188134687333015</v>
      </c>
      <c r="EN96" s="192" t="s">
        <v>286</v>
      </c>
      <c r="EO96" s="192">
        <v>3.7637219027705218</v>
      </c>
      <c r="EP96" s="192">
        <v>5.6224899598393554</v>
      </c>
      <c r="EQ96" s="192" t="s">
        <v>286</v>
      </c>
      <c r="ER96" s="192">
        <v>2.5654450261780113</v>
      </c>
      <c r="ES96" s="192">
        <v>5.4472091459314074</v>
      </c>
      <c r="ET96" s="192" t="s">
        <v>286</v>
      </c>
      <c r="EU96" s="192">
        <v>1.1589403973509929</v>
      </c>
      <c r="EV96" s="192">
        <v>1.9872249822569188</v>
      </c>
      <c r="EW96" s="192" t="s">
        <v>286</v>
      </c>
      <c r="EX96" s="192">
        <v>5.9343434343434378</v>
      </c>
      <c r="EY96" s="192">
        <v>3.9722572509457801</v>
      </c>
      <c r="EZ96" s="192" t="s">
        <v>286</v>
      </c>
      <c r="FA96" s="192">
        <v>2.7151403589507628</v>
      </c>
      <c r="FB96" s="192">
        <v>2.7822364901016585</v>
      </c>
      <c r="FC96" s="192" t="s">
        <v>286</v>
      </c>
      <c r="FD96" s="192">
        <v>1.9351464435146459</v>
      </c>
      <c r="FE96" s="192">
        <v>2.2757697456492649</v>
      </c>
      <c r="FF96" s="192" t="s">
        <v>286</v>
      </c>
      <c r="FG96" s="192">
        <v>1.0493179433368316</v>
      </c>
      <c r="FH96" s="192">
        <v>1.0080645161290325</v>
      </c>
      <c r="FI96" s="192" t="s">
        <v>286</v>
      </c>
      <c r="FJ96" s="192">
        <v>0.71783545002760885</v>
      </c>
      <c r="FK96" s="192">
        <v>1.0683760683760672</v>
      </c>
      <c r="FL96" s="192" t="s">
        <v>286</v>
      </c>
      <c r="FM96" s="192" t="s">
        <v>286</v>
      </c>
      <c r="FN96" s="192" t="s">
        <v>286</v>
      </c>
      <c r="FO96" s="192" t="s">
        <v>286</v>
      </c>
      <c r="FP96" s="192">
        <v>5.8823529411764737</v>
      </c>
      <c r="FQ96" s="192">
        <v>8.8722608230892543</v>
      </c>
      <c r="FR96" s="192" t="s">
        <v>286</v>
      </c>
      <c r="FS96" s="192">
        <v>4.1317991631799122</v>
      </c>
      <c r="FT96" s="192">
        <v>6.4214046822742521</v>
      </c>
      <c r="FU96" s="192" t="s">
        <v>286</v>
      </c>
      <c r="FV96" s="192">
        <v>1.6247379454926618</v>
      </c>
      <c r="FW96" s="192">
        <v>2.6899798251513118</v>
      </c>
      <c r="FX96" s="192" t="s">
        <v>286</v>
      </c>
      <c r="FY96" s="192">
        <v>1.1049723756906087</v>
      </c>
      <c r="FZ96" s="192">
        <v>0.78347578347578439</v>
      </c>
      <c r="GA96" s="192" t="s">
        <v>286</v>
      </c>
      <c r="GB96" s="192" t="s">
        <v>286</v>
      </c>
      <c r="GC96" s="192" t="s">
        <v>286</v>
      </c>
      <c r="GD96" s="192" t="s">
        <v>286</v>
      </c>
      <c r="GE96" s="192" t="s">
        <v>286</v>
      </c>
      <c r="GF96" s="192" t="s">
        <v>286</v>
      </c>
      <c r="GG96" s="192" t="s">
        <v>286</v>
      </c>
      <c r="GH96" s="192" t="s">
        <v>286</v>
      </c>
      <c r="GI96" s="192" t="s">
        <v>286</v>
      </c>
      <c r="GJ96" s="192" t="s">
        <v>286</v>
      </c>
      <c r="GK96" s="192">
        <v>4.826862539349424</v>
      </c>
      <c r="GL96" s="192">
        <v>3.9004707464694022</v>
      </c>
      <c r="GM96" s="192" t="s">
        <v>286</v>
      </c>
      <c r="GN96" s="192">
        <v>3.0403537866224402</v>
      </c>
      <c r="GO96" s="192">
        <v>3.0604982206405711</v>
      </c>
      <c r="GP96" s="192" t="s">
        <v>286</v>
      </c>
      <c r="GQ96" s="192" t="s">
        <v>286</v>
      </c>
      <c r="GR96" s="192" t="s">
        <v>286</v>
      </c>
      <c r="GS96" s="192" t="s">
        <v>286</v>
      </c>
      <c r="GT96" s="192" t="s">
        <v>286</v>
      </c>
      <c r="GU96" s="192" t="s">
        <v>286</v>
      </c>
      <c r="GV96" s="192" t="s">
        <v>286</v>
      </c>
      <c r="GW96" s="192" t="s">
        <v>286</v>
      </c>
      <c r="GX96" s="192" t="s">
        <v>286</v>
      </c>
      <c r="GY96" s="192" t="s">
        <v>286</v>
      </c>
      <c r="GZ96" s="192">
        <v>5.2990556138510003</v>
      </c>
      <c r="HA96" s="192">
        <v>6.3887020847343585</v>
      </c>
      <c r="HB96" s="192" t="s">
        <v>286</v>
      </c>
      <c r="HC96" s="192">
        <v>3.7119113573407199</v>
      </c>
      <c r="HD96" s="192">
        <v>6.2678062678062636</v>
      </c>
      <c r="HE96" s="192" t="s">
        <v>286</v>
      </c>
      <c r="HF96" s="192" t="s">
        <v>286</v>
      </c>
      <c r="HG96" s="192" t="s">
        <v>286</v>
      </c>
      <c r="HH96" s="192" t="s">
        <v>286</v>
      </c>
      <c r="HI96" s="192" t="s">
        <v>286</v>
      </c>
      <c r="HJ96" s="192" t="s">
        <v>286</v>
      </c>
      <c r="HK96" s="192" t="s">
        <v>286</v>
      </c>
      <c r="HL96" s="192" t="s">
        <v>286</v>
      </c>
      <c r="HM96" s="192" t="s">
        <v>286</v>
      </c>
      <c r="HN96" s="192" t="s">
        <v>286</v>
      </c>
      <c r="HO96" s="192">
        <v>6.0924369747899005</v>
      </c>
      <c r="HP96" s="192">
        <v>7.4697173620457562</v>
      </c>
      <c r="HQ96" s="192" t="s">
        <v>286</v>
      </c>
      <c r="HR96" s="192">
        <v>3.9269911504424777</v>
      </c>
      <c r="HS96" s="192">
        <v>6.9800569800569781</v>
      </c>
      <c r="HT96" s="192" t="s">
        <v>286</v>
      </c>
      <c r="HU96" s="192">
        <v>7.6534903280067557</v>
      </c>
      <c r="HV96" s="192">
        <v>4.0983606557377072</v>
      </c>
      <c r="HW96" s="192" t="s">
        <v>286</v>
      </c>
      <c r="HX96" s="192">
        <v>4.1417395306028482</v>
      </c>
      <c r="HY96" s="192">
        <v>5.7754010695187077</v>
      </c>
      <c r="HZ96" s="192" t="s">
        <v>286</v>
      </c>
      <c r="IA96" s="192">
        <v>3.5564853556485363</v>
      </c>
      <c r="IB96" s="192">
        <v>5.0938337801608649</v>
      </c>
      <c r="IC96" s="192" t="s">
        <v>286</v>
      </c>
      <c r="ID96" s="192">
        <v>2.8841111693759807</v>
      </c>
      <c r="IE96" s="192">
        <v>4.107744107744109</v>
      </c>
      <c r="IF96" s="192" t="s">
        <v>286</v>
      </c>
      <c r="IG96" s="192">
        <v>2.2651933701657474</v>
      </c>
      <c r="IH96" s="192">
        <v>3.5587188612099649</v>
      </c>
      <c r="II96" s="192">
        <v>3.8651685393258464</v>
      </c>
      <c r="IJ96" s="192">
        <v>13.330529857022713</v>
      </c>
      <c r="IK96" s="192">
        <v>8.2649842271293448</v>
      </c>
      <c r="IL96" s="192">
        <v>2.3541453428863841</v>
      </c>
      <c r="IM96" s="192">
        <v>9.4296228150874217</v>
      </c>
      <c r="IN96" s="192">
        <v>13.108614232209748</v>
      </c>
      <c r="IO96" s="192">
        <v>2.347417840375587</v>
      </c>
      <c r="IP96" s="192">
        <v>8.5639686684073055</v>
      </c>
      <c r="IQ96" s="192">
        <v>13.636363636363646</v>
      </c>
      <c r="IR96" s="192">
        <v>1.1431682090364741</v>
      </c>
      <c r="IS96" s="192" t="s">
        <v>286</v>
      </c>
      <c r="IT96" s="192" t="s">
        <v>286</v>
      </c>
      <c r="IU96" s="192">
        <v>1.4230979748221122</v>
      </c>
      <c r="IV96" s="192" t="s">
        <v>286</v>
      </c>
      <c r="IW96" s="192" t="s">
        <v>286</v>
      </c>
      <c r="IX96" s="192" t="str">
        <f t="shared" si="155"/>
        <v>--</v>
      </c>
      <c r="IY96" s="192" t="str">
        <f t="shared" si="155"/>
        <v>--</v>
      </c>
      <c r="IZ96" s="192" t="str">
        <f t="shared" si="155"/>
        <v>--</v>
      </c>
      <c r="JA96" s="192" t="str">
        <f t="shared" si="155"/>
        <v>--</v>
      </c>
      <c r="JB96" s="192" t="str">
        <f t="shared" si="155"/>
        <v>--</v>
      </c>
      <c r="JC96" s="228">
        <v>7.8824315297261203</v>
      </c>
      <c r="JD96" s="228">
        <v>8.8374851720047793</v>
      </c>
      <c r="JE96" s="228">
        <v>15.6773211567732</v>
      </c>
      <c r="JF96" s="228">
        <v>4.90620490620491</v>
      </c>
      <c r="JG96" s="228">
        <v>6.7889908256880798</v>
      </c>
      <c r="JH96" s="228">
        <v>11.4423851732474</v>
      </c>
      <c r="JI96" s="228">
        <v>3.2732130928523699</v>
      </c>
      <c r="JJ96" s="228">
        <v>5.9798697454114702</v>
      </c>
      <c r="JK96" s="228">
        <v>11.0602593440122</v>
      </c>
      <c r="JL96" s="228">
        <v>1.1535688536409501</v>
      </c>
      <c r="JM96" s="228">
        <v>3.6063569682151599</v>
      </c>
      <c r="JN96" s="228">
        <v>8.15173527037933</v>
      </c>
      <c r="JO96" s="228">
        <v>8.7719298245614006</v>
      </c>
      <c r="JP96" s="228">
        <v>15.820895522388</v>
      </c>
      <c r="JQ96" s="228">
        <v>25.3105590062112</v>
      </c>
      <c r="JR96" s="228">
        <v>7.1687183200579199</v>
      </c>
      <c r="JS96" s="228">
        <v>10.968137254902</v>
      </c>
      <c r="JT96" s="228">
        <v>25</v>
      </c>
      <c r="JU96" s="228">
        <v>6.3257065948855997</v>
      </c>
      <c r="JV96" s="228">
        <v>10.3160405485987</v>
      </c>
      <c r="JW96" s="228">
        <v>16.021671826625401</v>
      </c>
      <c r="JX96" s="228">
        <v>5.7080924855491402</v>
      </c>
      <c r="JY96" s="228">
        <v>7.0948012232415998</v>
      </c>
      <c r="JZ96" s="228">
        <v>17.288961038960998</v>
      </c>
      <c r="KA96" s="213">
        <v>0.94658553076402896</v>
      </c>
      <c r="KB96" s="228">
        <v>1.2033694344163699</v>
      </c>
      <c r="KC96" s="228">
        <v>1.0928961748633901</v>
      </c>
      <c r="KD96" s="228">
        <v>1.73661360347323</v>
      </c>
      <c r="KE96" s="228">
        <v>1.6564417177914099</v>
      </c>
      <c r="KF96" s="228">
        <v>1.54471544715447</v>
      </c>
      <c r="KG96" s="213">
        <v>0.67567567567567599</v>
      </c>
      <c r="KH96" s="213">
        <v>0.84235860409145402</v>
      </c>
      <c r="KI96" s="228">
        <v>1.6380655226209</v>
      </c>
      <c r="KJ96" s="228">
        <v>1.0869565217391299</v>
      </c>
      <c r="KK96" s="228">
        <v>1.04358502148557</v>
      </c>
      <c r="KL96" s="228">
        <v>3.99022801302932</v>
      </c>
      <c r="KM96" s="213">
        <v>0.54127198917456099</v>
      </c>
      <c r="KN96" s="213">
        <v>0.54216867469879504</v>
      </c>
      <c r="KO96" s="213">
        <v>0.93603744149766099</v>
      </c>
      <c r="KP96" s="213">
        <v>0.79652425778421498</v>
      </c>
      <c r="KQ96" s="213">
        <v>0.55214723926380405</v>
      </c>
      <c r="KR96" s="228">
        <v>1.6286644951140099</v>
      </c>
      <c r="KS96" s="213">
        <v>0.270453008789723</v>
      </c>
      <c r="KT96" s="213">
        <v>0.60204695966285304</v>
      </c>
      <c r="KU96" s="228">
        <v>1.24902419984387</v>
      </c>
      <c r="KV96" s="213">
        <v>0.65123010130246095</v>
      </c>
      <c r="KW96" s="213">
        <v>0.73619631901840599</v>
      </c>
      <c r="KX96" s="228">
        <v>2.1172638436482099</v>
      </c>
      <c r="KY96" s="213">
        <v>0.13540961408259999</v>
      </c>
      <c r="KZ96" s="213">
        <v>0.30156815440289497</v>
      </c>
      <c r="LA96" s="213">
        <v>0.46838407494145201</v>
      </c>
      <c r="LB96" s="213">
        <v>0.36179450072358899</v>
      </c>
      <c r="LC96" s="213">
        <v>0.245398773006136</v>
      </c>
      <c r="LD96" s="213">
        <v>0.73349633251833701</v>
      </c>
      <c r="LE96" s="213">
        <v>0.270453008789723</v>
      </c>
      <c r="LF96" s="213">
        <v>0.48221820373719099</v>
      </c>
      <c r="LG96" s="213">
        <v>0.62451209992193601</v>
      </c>
      <c r="LH96" s="213">
        <v>0.434153400868307</v>
      </c>
      <c r="LI96" s="213">
        <v>0.61387354205033895</v>
      </c>
      <c r="LJ96" s="228">
        <v>1.06035889070147</v>
      </c>
      <c r="LK96" s="213">
        <v>0.74374577417173804</v>
      </c>
      <c r="LL96" s="228">
        <v>1.02471368294153</v>
      </c>
      <c r="LM96" s="228">
        <v>1.3270882123341201</v>
      </c>
      <c r="LN96" s="213">
        <v>0.724112961622014</v>
      </c>
      <c r="LO96" s="213">
        <v>0.42971147943523602</v>
      </c>
      <c r="LP96" s="228">
        <v>2.2838499184339298</v>
      </c>
      <c r="LQ96" s="213">
        <v>0.67658998646820001</v>
      </c>
      <c r="LR96" s="228">
        <v>1.74804098854732</v>
      </c>
      <c r="LS96" s="228">
        <v>1.79547228727557</v>
      </c>
      <c r="LT96" s="228">
        <v>1.15690527838033</v>
      </c>
      <c r="LU96" s="228">
        <v>1.35052179251074</v>
      </c>
      <c r="LV96" s="228">
        <v>4.3265306122449001</v>
      </c>
      <c r="LW96" s="213">
        <v>0.81135902636917001</v>
      </c>
      <c r="LX96" s="228">
        <v>1.4466546112115699</v>
      </c>
      <c r="LY96" s="228">
        <v>2.1077283372365301</v>
      </c>
      <c r="LZ96" s="228">
        <v>2.0231213872832399</v>
      </c>
      <c r="MA96" s="228">
        <v>2.0858895705521499</v>
      </c>
      <c r="MB96" s="228">
        <v>5.1428571428571397</v>
      </c>
      <c r="MC96" s="213">
        <v>0.74374577417173804</v>
      </c>
      <c r="MD96" s="228">
        <v>1.0253317249698399</v>
      </c>
      <c r="ME96" s="228">
        <v>1.640625</v>
      </c>
      <c r="MF96" s="213">
        <v>0.86705202312138696</v>
      </c>
      <c r="MG96" s="213">
        <v>0.98099325567136797</v>
      </c>
      <c r="MH96" s="228">
        <v>3.0204081632653099</v>
      </c>
      <c r="MI96" s="190" t="str">
        <f t="shared" si="147"/>
        <v>--</v>
      </c>
      <c r="MJ96" s="190" t="str">
        <f t="shared" si="148"/>
        <v>--</v>
      </c>
      <c r="MK96" s="190" t="str">
        <f t="shared" si="148"/>
        <v>--</v>
      </c>
      <c r="ML96" s="190" t="str">
        <f t="shared" si="148"/>
        <v>--</v>
      </c>
      <c r="MM96" s="190" t="str">
        <f t="shared" si="148"/>
        <v>--</v>
      </c>
      <c r="MN96" s="190" t="str">
        <f t="shared" si="148"/>
        <v>--</v>
      </c>
      <c r="MO96" s="190" t="str">
        <f t="shared" si="148"/>
        <v>--</v>
      </c>
      <c r="MP96" s="190" t="str">
        <f t="shared" si="148"/>
        <v>--</v>
      </c>
      <c r="MQ96" s="190" t="str">
        <f t="shared" si="148"/>
        <v>--</v>
      </c>
      <c r="MR96" s="190" t="str">
        <f t="shared" si="148"/>
        <v>--</v>
      </c>
      <c r="MS96" s="190" t="str">
        <f t="shared" si="148"/>
        <v>--</v>
      </c>
      <c r="MT96" s="190" t="str">
        <f t="shared" si="148"/>
        <v>--</v>
      </c>
      <c r="MU96" s="190" t="str">
        <f t="shared" si="148"/>
        <v>--</v>
      </c>
      <c r="MV96" s="190" t="str">
        <f t="shared" si="148"/>
        <v>--</v>
      </c>
      <c r="MW96" s="190" t="str">
        <f t="shared" si="148"/>
        <v>--</v>
      </c>
      <c r="MX96" s="190" t="str">
        <f t="shared" si="148"/>
        <v>--</v>
      </c>
      <c r="MY96" s="190" t="str">
        <f t="shared" si="148"/>
        <v>--</v>
      </c>
      <c r="MZ96" s="190" t="str">
        <f t="shared" si="148"/>
        <v>--</v>
      </c>
      <c r="NA96" s="190" t="str">
        <f t="shared" si="148"/>
        <v>--</v>
      </c>
      <c r="NB96" s="190" t="str">
        <f t="shared" si="148"/>
        <v>--</v>
      </c>
      <c r="NC96" s="190" t="str">
        <f t="shared" si="148"/>
        <v>--</v>
      </c>
      <c r="ND96" s="190" t="str">
        <f t="shared" si="148"/>
        <v>--</v>
      </c>
      <c r="NE96" s="190" t="str">
        <f t="shared" si="148"/>
        <v>--</v>
      </c>
      <c r="NF96" s="190" t="str">
        <f t="shared" si="148"/>
        <v>--</v>
      </c>
      <c r="NG96" s="190" t="str">
        <f t="shared" si="148"/>
        <v>--</v>
      </c>
      <c r="NH96" s="190" t="str">
        <f t="shared" si="148"/>
        <v>--</v>
      </c>
      <c r="NI96" s="190" t="str">
        <f t="shared" si="148"/>
        <v>--</v>
      </c>
      <c r="NJ96" s="190" t="str">
        <f t="shared" si="148"/>
        <v>--</v>
      </c>
      <c r="NL96" s="378" t="str">
        <f t="shared" si="92"/>
        <v>--</v>
      </c>
      <c r="NM96" s="392">
        <v>3.8007863695937081</v>
      </c>
      <c r="NN96" s="392">
        <v>5.3795576808129049</v>
      </c>
      <c r="NO96" s="392">
        <v>8.3263946711074119</v>
      </c>
      <c r="NP96" s="378" t="str">
        <f t="shared" si="93"/>
        <v>--</v>
      </c>
      <c r="NQ96" s="392">
        <v>1.3713080168776397</v>
      </c>
      <c r="NR96" s="378" t="str">
        <f t="shared" si="94"/>
        <v>--</v>
      </c>
      <c r="NS96" s="392">
        <v>8.2272282076395733</v>
      </c>
      <c r="NT96" s="378" t="str">
        <f t="shared" si="95"/>
        <v>--</v>
      </c>
      <c r="NU96" s="392">
        <v>20.862846104314233</v>
      </c>
      <c r="NV96" s="378" t="str">
        <f t="shared" si="96"/>
        <v>--</v>
      </c>
      <c r="NW96" s="392">
        <v>0.94389092815941189</v>
      </c>
      <c r="NX96" s="378" t="str">
        <f t="shared" si="97"/>
        <v>--</v>
      </c>
      <c r="NY96" s="392">
        <v>7.4457083764219298</v>
      </c>
      <c r="NZ96" s="378" t="str">
        <f t="shared" si="98"/>
        <v>--</v>
      </c>
      <c r="OA96" s="392">
        <v>24.215552523874461</v>
      </c>
      <c r="OB96" s="378" t="str">
        <f t="shared" si="99"/>
        <v>--</v>
      </c>
      <c r="OC96" s="378" t="str">
        <f t="shared" si="99"/>
        <v>--</v>
      </c>
      <c r="OD96" s="392">
        <v>3.7433155080213893</v>
      </c>
      <c r="OE96" s="392">
        <v>7.1090047393364957</v>
      </c>
      <c r="OF96" s="392">
        <v>14.100609756097578</v>
      </c>
      <c r="OG96" s="378" t="str">
        <f t="shared" si="144"/>
        <v>--</v>
      </c>
      <c r="OH96" s="378" t="str">
        <f t="shared" si="144"/>
        <v>--</v>
      </c>
      <c r="OI96" s="378" t="str">
        <f t="shared" si="144"/>
        <v>--</v>
      </c>
      <c r="OJ96" s="392">
        <v>1.657060518731988</v>
      </c>
      <c r="OK96" s="392">
        <v>3.7308868501529084</v>
      </c>
      <c r="OL96" s="392">
        <v>9.354838709677427</v>
      </c>
      <c r="OM96" s="378" t="str">
        <f t="shared" si="145"/>
        <v>--</v>
      </c>
      <c r="ON96" s="378" t="str">
        <f t="shared" si="145"/>
        <v>--</v>
      </c>
      <c r="OO96" s="378" t="str">
        <f t="shared" si="145"/>
        <v>--</v>
      </c>
      <c r="OP96" s="392">
        <v>1.9041365725541697</v>
      </c>
      <c r="OQ96" s="392">
        <v>2.6331538001196919</v>
      </c>
      <c r="OR96" s="392">
        <v>5.2456286427976648</v>
      </c>
      <c r="OS96" s="378" t="str">
        <f t="shared" si="146"/>
        <v>--</v>
      </c>
      <c r="OT96" s="378" t="str">
        <f t="shared" si="146"/>
        <v>--</v>
      </c>
      <c r="OU96" s="392">
        <v>1.9723865877712039</v>
      </c>
      <c r="OV96" s="392">
        <v>2.4009603841536609</v>
      </c>
      <c r="OW96" s="392">
        <v>3.9264828738512945</v>
      </c>
      <c r="OX96" s="378" t="str">
        <f t="shared" si="103"/>
        <v>--</v>
      </c>
      <c r="OY96" s="392">
        <v>5.1873198847262287</v>
      </c>
      <c r="OZ96" s="392">
        <v>10.866910866910855</v>
      </c>
      <c r="PA96" s="392">
        <v>20.32258064516131</v>
      </c>
      <c r="PB96" s="378" t="str">
        <f t="shared" si="104"/>
        <v>--</v>
      </c>
      <c r="PC96" s="392">
        <v>16.809492419248503</v>
      </c>
      <c r="PD96" s="392">
        <v>21.658711217183761</v>
      </c>
      <c r="PE96" s="392">
        <v>31.587697423109013</v>
      </c>
      <c r="PF96" s="378" t="str">
        <f t="shared" si="105"/>
        <v>--</v>
      </c>
      <c r="PG96" s="392">
        <v>9.078860172299537</v>
      </c>
      <c r="PH96" s="392">
        <v>13.682941531042813</v>
      </c>
      <c r="PI96" s="392">
        <v>24.224643755238855</v>
      </c>
      <c r="PJ96" s="378" t="str">
        <f t="shared" si="106"/>
        <v>--</v>
      </c>
      <c r="PK96" s="392">
        <v>7.180500658761523</v>
      </c>
      <c r="PL96" s="392">
        <v>10.425404433792696</v>
      </c>
      <c r="PM96" s="392">
        <v>18.635607321131477</v>
      </c>
      <c r="PN96" s="378" t="str">
        <f t="shared" si="107"/>
        <v>--</v>
      </c>
      <c r="PO96" s="392">
        <v>2.574257425742577</v>
      </c>
      <c r="PP96" s="392">
        <v>1.6938898971566849</v>
      </c>
      <c r="PQ96" s="392">
        <v>1.1744966442953046</v>
      </c>
      <c r="PR96" s="378" t="str">
        <f t="shared" si="108"/>
        <v>--</v>
      </c>
      <c r="PS96" s="392">
        <v>1.1881188118811907</v>
      </c>
      <c r="PT96" s="392">
        <v>2.4242424242424248</v>
      </c>
      <c r="PU96" s="392">
        <v>3.5294117647058836</v>
      </c>
      <c r="PV96" s="378" t="str">
        <f t="shared" si="109"/>
        <v>--</v>
      </c>
      <c r="PW96" s="392">
        <v>0.92592592592592637</v>
      </c>
      <c r="PX96" s="392">
        <v>0.96735187424425884</v>
      </c>
      <c r="PY96" s="392">
        <v>1.7647058823529436</v>
      </c>
      <c r="PZ96" s="378" t="str">
        <f t="shared" si="110"/>
        <v>--</v>
      </c>
      <c r="QA96" s="392">
        <v>0.39630118890356686</v>
      </c>
      <c r="QB96" s="392">
        <v>1.0309278350515474</v>
      </c>
      <c r="QC96" s="392">
        <v>2.0117351215423316</v>
      </c>
      <c r="QD96" s="378" t="str">
        <f t="shared" si="111"/>
        <v>--</v>
      </c>
      <c r="QE96" s="392">
        <v>0.26525198938992034</v>
      </c>
      <c r="QF96" s="392">
        <v>0.42475728155339776</v>
      </c>
      <c r="QG96" s="392">
        <v>0.16877637130801704</v>
      </c>
      <c r="QH96" s="378" t="str">
        <f t="shared" si="112"/>
        <v>--</v>
      </c>
      <c r="QI96" s="392">
        <v>0.52875082617316593</v>
      </c>
      <c r="QJ96" s="392">
        <v>0.48484848484848608</v>
      </c>
      <c r="QK96" s="392">
        <v>0.67283431455004261</v>
      </c>
    </row>
    <row r="97" spans="1:454" s="93" customFormat="1" x14ac:dyDescent="0.25">
      <c r="A97" s="93" t="str">
        <f t="shared" si="149"/>
        <v>--</v>
      </c>
      <c r="B97" s="96" t="s">
        <v>2442</v>
      </c>
      <c r="C97" s="202" t="str">
        <f t="shared" ref="C97:BN97" si="156">"--"</f>
        <v>--</v>
      </c>
      <c r="D97" s="206" t="str">
        <f t="shared" si="156"/>
        <v>--</v>
      </c>
      <c r="E97" s="206" t="str">
        <f t="shared" si="156"/>
        <v>--</v>
      </c>
      <c r="F97" s="206" t="str">
        <f t="shared" si="156"/>
        <v>--</v>
      </c>
      <c r="G97" s="206" t="str">
        <f t="shared" si="156"/>
        <v>--</v>
      </c>
      <c r="H97" s="206" t="str">
        <f t="shared" si="156"/>
        <v>--</v>
      </c>
      <c r="I97" s="206" t="str">
        <f t="shared" si="156"/>
        <v>--</v>
      </c>
      <c r="J97" s="206" t="str">
        <f t="shared" si="156"/>
        <v>--</v>
      </c>
      <c r="K97" s="206" t="str">
        <f t="shared" si="156"/>
        <v>--</v>
      </c>
      <c r="L97" s="206" t="str">
        <f t="shared" si="156"/>
        <v>--</v>
      </c>
      <c r="M97" s="203" t="str">
        <f t="shared" si="156"/>
        <v>--</v>
      </c>
      <c r="N97" s="203" t="str">
        <f t="shared" si="156"/>
        <v>--</v>
      </c>
      <c r="O97" s="203" t="str">
        <f t="shared" si="156"/>
        <v>--</v>
      </c>
      <c r="P97" s="203" t="str">
        <f t="shared" si="156"/>
        <v>--</v>
      </c>
      <c r="Q97" s="203" t="str">
        <f t="shared" si="156"/>
        <v>--</v>
      </c>
      <c r="R97" s="203" t="str">
        <f t="shared" si="156"/>
        <v>--</v>
      </c>
      <c r="S97" s="203" t="str">
        <f t="shared" si="156"/>
        <v>--</v>
      </c>
      <c r="T97" s="203" t="str">
        <f t="shared" si="156"/>
        <v>--</v>
      </c>
      <c r="U97" s="203" t="str">
        <f t="shared" si="156"/>
        <v>--</v>
      </c>
      <c r="V97" s="203" t="str">
        <f t="shared" si="156"/>
        <v>--</v>
      </c>
      <c r="W97" s="203" t="str">
        <f t="shared" si="156"/>
        <v>--</v>
      </c>
      <c r="X97" s="203" t="str">
        <f t="shared" si="156"/>
        <v>--</v>
      </c>
      <c r="Y97" s="203" t="str">
        <f t="shared" si="156"/>
        <v>--</v>
      </c>
      <c r="Z97" s="203" t="str">
        <f t="shared" si="156"/>
        <v>--</v>
      </c>
      <c r="AA97" s="203" t="str">
        <f t="shared" si="156"/>
        <v>--</v>
      </c>
      <c r="AB97" s="203" t="str">
        <f t="shared" si="156"/>
        <v>--</v>
      </c>
      <c r="AC97" s="203" t="str">
        <f t="shared" si="156"/>
        <v>--</v>
      </c>
      <c r="AD97" s="203" t="str">
        <f t="shared" si="156"/>
        <v>--</v>
      </c>
      <c r="AE97" s="203" t="str">
        <f t="shared" si="156"/>
        <v>--</v>
      </c>
      <c r="AF97" s="203" t="str">
        <f t="shared" si="156"/>
        <v>--</v>
      </c>
      <c r="AG97" s="203" t="str">
        <f t="shared" si="156"/>
        <v>--</v>
      </c>
      <c r="AH97" s="203" t="str">
        <f t="shared" si="156"/>
        <v>--</v>
      </c>
      <c r="AI97" s="203" t="str">
        <f t="shared" si="156"/>
        <v>--</v>
      </c>
      <c r="AJ97" s="203" t="str">
        <f t="shared" si="156"/>
        <v>--</v>
      </c>
      <c r="AK97" s="203" t="str">
        <f t="shared" si="156"/>
        <v>--</v>
      </c>
      <c r="AL97" s="203" t="str">
        <f t="shared" si="156"/>
        <v>--</v>
      </c>
      <c r="AM97" s="203" t="str">
        <f t="shared" si="156"/>
        <v>--</v>
      </c>
      <c r="AN97" s="203" t="str">
        <f t="shared" si="156"/>
        <v>--</v>
      </c>
      <c r="AO97" s="203" t="str">
        <f t="shared" si="156"/>
        <v>--</v>
      </c>
      <c r="AP97" s="203" t="str">
        <f t="shared" si="156"/>
        <v>--</v>
      </c>
      <c r="AQ97" s="203" t="str">
        <f t="shared" si="156"/>
        <v>--</v>
      </c>
      <c r="AR97" s="203" t="str">
        <f t="shared" si="156"/>
        <v>--</v>
      </c>
      <c r="AS97" s="203" t="str">
        <f t="shared" si="156"/>
        <v>--</v>
      </c>
      <c r="AT97" s="203" t="str">
        <f t="shared" si="156"/>
        <v>--</v>
      </c>
      <c r="AU97" s="203" t="str">
        <f t="shared" si="156"/>
        <v>--</v>
      </c>
      <c r="AV97" s="203" t="str">
        <f t="shared" si="156"/>
        <v>--</v>
      </c>
      <c r="AW97" s="203" t="str">
        <f t="shared" si="156"/>
        <v>--</v>
      </c>
      <c r="AX97" s="203" t="str">
        <f t="shared" si="156"/>
        <v>--</v>
      </c>
      <c r="AY97" s="203" t="str">
        <f t="shared" si="156"/>
        <v>--</v>
      </c>
      <c r="AZ97" s="203" t="str">
        <f t="shared" si="156"/>
        <v>--</v>
      </c>
      <c r="BA97" s="203" t="str">
        <f t="shared" si="156"/>
        <v>--</v>
      </c>
      <c r="BB97" s="203" t="str">
        <f t="shared" si="156"/>
        <v>--</v>
      </c>
      <c r="BC97" s="203" t="str">
        <f t="shared" si="156"/>
        <v>--</v>
      </c>
      <c r="BD97" s="203" t="str">
        <f t="shared" si="156"/>
        <v>--</v>
      </c>
      <c r="BE97" s="203" t="str">
        <f t="shared" si="156"/>
        <v>--</v>
      </c>
      <c r="BF97" s="203" t="str">
        <f t="shared" si="156"/>
        <v>--</v>
      </c>
      <c r="BG97" s="203" t="str">
        <f t="shared" si="156"/>
        <v>--</v>
      </c>
      <c r="BH97" s="203" t="str">
        <f t="shared" si="156"/>
        <v>--</v>
      </c>
      <c r="BI97" s="203" t="str">
        <f t="shared" si="156"/>
        <v>--</v>
      </c>
      <c r="BJ97" s="203" t="str">
        <f t="shared" si="156"/>
        <v>--</v>
      </c>
      <c r="BK97" s="203" t="str">
        <f t="shared" si="156"/>
        <v>--</v>
      </c>
      <c r="BL97" s="203" t="str">
        <f t="shared" si="156"/>
        <v>--</v>
      </c>
      <c r="BM97" s="203" t="str">
        <f t="shared" si="156"/>
        <v>--</v>
      </c>
      <c r="BN97" s="203" t="str">
        <f t="shared" si="156"/>
        <v>--</v>
      </c>
      <c r="BO97" s="203" t="str">
        <f t="shared" ref="BO97:DZ97" si="157">"--"</f>
        <v>--</v>
      </c>
      <c r="BP97" s="203" t="str">
        <f t="shared" si="157"/>
        <v>--</v>
      </c>
      <c r="BQ97" s="203" t="str">
        <f t="shared" si="157"/>
        <v>--</v>
      </c>
      <c r="BR97" s="203" t="str">
        <f t="shared" si="157"/>
        <v>--</v>
      </c>
      <c r="BS97" s="203" t="str">
        <f t="shared" si="157"/>
        <v>--</v>
      </c>
      <c r="BT97" s="203" t="str">
        <f t="shared" si="157"/>
        <v>--</v>
      </c>
      <c r="BU97" s="203" t="str">
        <f t="shared" si="157"/>
        <v>--</v>
      </c>
      <c r="BV97" s="203" t="str">
        <f t="shared" si="157"/>
        <v>--</v>
      </c>
      <c r="BW97" s="203" t="str">
        <f t="shared" si="157"/>
        <v>--</v>
      </c>
      <c r="BX97" s="203" t="str">
        <f t="shared" si="157"/>
        <v>--</v>
      </c>
      <c r="BY97" s="203" t="str">
        <f t="shared" si="157"/>
        <v>--</v>
      </c>
      <c r="BZ97" s="203" t="str">
        <f t="shared" si="157"/>
        <v>--</v>
      </c>
      <c r="CA97" s="203" t="str">
        <f t="shared" si="157"/>
        <v>--</v>
      </c>
      <c r="CB97" s="203" t="str">
        <f t="shared" si="157"/>
        <v>--</v>
      </c>
      <c r="CC97" s="203" t="str">
        <f t="shared" si="157"/>
        <v>--</v>
      </c>
      <c r="CD97" s="203" t="str">
        <f t="shared" si="157"/>
        <v>--</v>
      </c>
      <c r="CE97" s="203" t="str">
        <f t="shared" si="157"/>
        <v>--</v>
      </c>
      <c r="CF97" s="203" t="str">
        <f t="shared" si="157"/>
        <v>--</v>
      </c>
      <c r="CG97" s="203" t="str">
        <f t="shared" si="157"/>
        <v>--</v>
      </c>
      <c r="CH97" s="203" t="str">
        <f t="shared" si="157"/>
        <v>--</v>
      </c>
      <c r="CI97" s="203" t="str">
        <f t="shared" si="157"/>
        <v>--</v>
      </c>
      <c r="CJ97" s="203" t="str">
        <f t="shared" si="157"/>
        <v>--</v>
      </c>
      <c r="CK97" s="203" t="str">
        <f t="shared" si="157"/>
        <v>--</v>
      </c>
      <c r="CL97" s="203" t="str">
        <f t="shared" si="157"/>
        <v>--</v>
      </c>
      <c r="CM97" s="203" t="str">
        <f t="shared" si="157"/>
        <v>--</v>
      </c>
      <c r="CN97" s="203" t="str">
        <f t="shared" si="157"/>
        <v>--</v>
      </c>
      <c r="CO97" s="203" t="str">
        <f t="shared" si="157"/>
        <v>--</v>
      </c>
      <c r="CP97" s="203" t="str">
        <f t="shared" si="157"/>
        <v>--</v>
      </c>
      <c r="CQ97" s="203" t="str">
        <f t="shared" si="157"/>
        <v>--</v>
      </c>
      <c r="CR97" s="203" t="str">
        <f t="shared" si="157"/>
        <v>--</v>
      </c>
      <c r="CS97" s="203" t="str">
        <f t="shared" si="157"/>
        <v>--</v>
      </c>
      <c r="CT97" s="203" t="str">
        <f t="shared" si="157"/>
        <v>--</v>
      </c>
      <c r="CU97" s="203" t="str">
        <f t="shared" si="157"/>
        <v>--</v>
      </c>
      <c r="CV97" s="203" t="str">
        <f t="shared" si="157"/>
        <v>--</v>
      </c>
      <c r="CW97" s="203" t="str">
        <f t="shared" si="157"/>
        <v>--</v>
      </c>
      <c r="CX97" s="203" t="str">
        <f t="shared" si="157"/>
        <v>--</v>
      </c>
      <c r="CY97" s="203" t="str">
        <f t="shared" si="157"/>
        <v>--</v>
      </c>
      <c r="CZ97" s="203" t="str">
        <f t="shared" si="157"/>
        <v>--</v>
      </c>
      <c r="DA97" s="203" t="str">
        <f t="shared" si="157"/>
        <v>--</v>
      </c>
      <c r="DB97" s="203" t="str">
        <f t="shared" si="157"/>
        <v>--</v>
      </c>
      <c r="DC97" s="203" t="str">
        <f t="shared" si="157"/>
        <v>--</v>
      </c>
      <c r="DD97" s="203" t="str">
        <f t="shared" si="157"/>
        <v>--</v>
      </c>
      <c r="DE97" s="203" t="str">
        <f t="shared" si="157"/>
        <v>--</v>
      </c>
      <c r="DF97" s="203" t="str">
        <f t="shared" si="157"/>
        <v>--</v>
      </c>
      <c r="DG97" s="203" t="str">
        <f t="shared" si="157"/>
        <v>--</v>
      </c>
      <c r="DH97" s="203" t="str">
        <f t="shared" si="157"/>
        <v>--</v>
      </c>
      <c r="DI97" s="203" t="str">
        <f t="shared" si="157"/>
        <v>--</v>
      </c>
      <c r="DJ97" s="203" t="str">
        <f t="shared" si="157"/>
        <v>--</v>
      </c>
      <c r="DK97" s="203" t="str">
        <f t="shared" si="157"/>
        <v>--</v>
      </c>
      <c r="DL97" s="203" t="str">
        <f t="shared" si="157"/>
        <v>--</v>
      </c>
      <c r="DM97" s="203" t="str">
        <f t="shared" si="157"/>
        <v>--</v>
      </c>
      <c r="DN97" s="203" t="str">
        <f t="shared" si="157"/>
        <v>--</v>
      </c>
      <c r="DO97" s="203" t="str">
        <f t="shared" si="157"/>
        <v>--</v>
      </c>
      <c r="DP97" s="203" t="str">
        <f t="shared" si="157"/>
        <v>--</v>
      </c>
      <c r="DQ97" s="203" t="str">
        <f t="shared" si="157"/>
        <v>--</v>
      </c>
      <c r="DR97" s="203" t="str">
        <f t="shared" si="157"/>
        <v>--</v>
      </c>
      <c r="DS97" s="203" t="str">
        <f t="shared" si="157"/>
        <v>--</v>
      </c>
      <c r="DT97" s="203" t="str">
        <f t="shared" si="157"/>
        <v>--</v>
      </c>
      <c r="DU97" s="203" t="str">
        <f t="shared" si="157"/>
        <v>--</v>
      </c>
      <c r="DV97" s="203" t="str">
        <f t="shared" si="157"/>
        <v>--</v>
      </c>
      <c r="DW97" s="203" t="str">
        <f t="shared" si="157"/>
        <v>--</v>
      </c>
      <c r="DX97" s="203" t="str">
        <f t="shared" si="157"/>
        <v>--</v>
      </c>
      <c r="DY97" s="203" t="str">
        <f t="shared" si="157"/>
        <v>--</v>
      </c>
      <c r="DZ97" s="203" t="str">
        <f t="shared" si="157"/>
        <v>--</v>
      </c>
      <c r="EA97" s="203" t="str">
        <f t="shared" ref="EA97:GL97" si="158">"--"</f>
        <v>--</v>
      </c>
      <c r="EB97" s="203" t="str">
        <f t="shared" si="158"/>
        <v>--</v>
      </c>
      <c r="EC97" s="203" t="str">
        <f t="shared" si="158"/>
        <v>--</v>
      </c>
      <c r="ED97" s="203" t="str">
        <f t="shared" si="158"/>
        <v>--</v>
      </c>
      <c r="EE97" s="203" t="str">
        <f t="shared" si="158"/>
        <v>--</v>
      </c>
      <c r="EF97" s="203" t="str">
        <f t="shared" si="158"/>
        <v>--</v>
      </c>
      <c r="EG97" s="203" t="str">
        <f t="shared" si="158"/>
        <v>--</v>
      </c>
      <c r="EH97" s="203" t="str">
        <f t="shared" si="158"/>
        <v>--</v>
      </c>
      <c r="EI97" s="203" t="str">
        <f t="shared" si="158"/>
        <v>--</v>
      </c>
      <c r="EJ97" s="203" t="str">
        <f t="shared" si="158"/>
        <v>--</v>
      </c>
      <c r="EK97" s="203" t="str">
        <f t="shared" si="158"/>
        <v>--</v>
      </c>
      <c r="EL97" s="203" t="str">
        <f t="shared" si="158"/>
        <v>--</v>
      </c>
      <c r="EM97" s="203" t="str">
        <f t="shared" si="158"/>
        <v>--</v>
      </c>
      <c r="EN97" s="203" t="str">
        <f t="shared" si="158"/>
        <v>--</v>
      </c>
      <c r="EO97" s="203" t="str">
        <f t="shared" si="158"/>
        <v>--</v>
      </c>
      <c r="EP97" s="203" t="str">
        <f t="shared" si="158"/>
        <v>--</v>
      </c>
      <c r="EQ97" s="203" t="str">
        <f t="shared" si="158"/>
        <v>--</v>
      </c>
      <c r="ER97" s="203" t="str">
        <f t="shared" si="158"/>
        <v>--</v>
      </c>
      <c r="ES97" s="203" t="str">
        <f t="shared" si="158"/>
        <v>--</v>
      </c>
      <c r="ET97" s="203" t="str">
        <f t="shared" si="158"/>
        <v>--</v>
      </c>
      <c r="EU97" s="203" t="str">
        <f t="shared" si="158"/>
        <v>--</v>
      </c>
      <c r="EV97" s="203" t="str">
        <f t="shared" si="158"/>
        <v>--</v>
      </c>
      <c r="EW97" s="203" t="str">
        <f t="shared" si="158"/>
        <v>--</v>
      </c>
      <c r="EX97" s="203" t="str">
        <f t="shared" si="158"/>
        <v>--</v>
      </c>
      <c r="EY97" s="203" t="str">
        <f t="shared" si="158"/>
        <v>--</v>
      </c>
      <c r="EZ97" s="203" t="str">
        <f t="shared" si="158"/>
        <v>--</v>
      </c>
      <c r="FA97" s="203" t="str">
        <f t="shared" si="158"/>
        <v>--</v>
      </c>
      <c r="FB97" s="203" t="str">
        <f t="shared" si="158"/>
        <v>--</v>
      </c>
      <c r="FC97" s="203" t="str">
        <f t="shared" si="158"/>
        <v>--</v>
      </c>
      <c r="FD97" s="203" t="str">
        <f t="shared" si="158"/>
        <v>--</v>
      </c>
      <c r="FE97" s="203" t="str">
        <f t="shared" si="158"/>
        <v>--</v>
      </c>
      <c r="FF97" s="203" t="str">
        <f t="shared" si="158"/>
        <v>--</v>
      </c>
      <c r="FG97" s="203" t="str">
        <f t="shared" si="158"/>
        <v>--</v>
      </c>
      <c r="FH97" s="203" t="str">
        <f t="shared" si="158"/>
        <v>--</v>
      </c>
      <c r="FI97" s="203" t="str">
        <f t="shared" si="158"/>
        <v>--</v>
      </c>
      <c r="FJ97" s="203" t="str">
        <f t="shared" si="158"/>
        <v>--</v>
      </c>
      <c r="FK97" s="203" t="str">
        <f t="shared" si="158"/>
        <v>--</v>
      </c>
      <c r="FL97" s="203" t="str">
        <f t="shared" si="158"/>
        <v>--</v>
      </c>
      <c r="FM97" s="203" t="str">
        <f t="shared" si="158"/>
        <v>--</v>
      </c>
      <c r="FN97" s="203" t="str">
        <f t="shared" si="158"/>
        <v>--</v>
      </c>
      <c r="FO97" s="203" t="str">
        <f t="shared" si="158"/>
        <v>--</v>
      </c>
      <c r="FP97" s="203" t="str">
        <f t="shared" si="158"/>
        <v>--</v>
      </c>
      <c r="FQ97" s="203" t="str">
        <f t="shared" si="158"/>
        <v>--</v>
      </c>
      <c r="FR97" s="203" t="str">
        <f t="shared" si="158"/>
        <v>--</v>
      </c>
      <c r="FS97" s="203" t="str">
        <f t="shared" si="158"/>
        <v>--</v>
      </c>
      <c r="FT97" s="203" t="str">
        <f t="shared" si="158"/>
        <v>--</v>
      </c>
      <c r="FU97" s="203" t="str">
        <f t="shared" si="158"/>
        <v>--</v>
      </c>
      <c r="FV97" s="203" t="str">
        <f t="shared" si="158"/>
        <v>--</v>
      </c>
      <c r="FW97" s="203" t="str">
        <f t="shared" si="158"/>
        <v>--</v>
      </c>
      <c r="FX97" s="203" t="str">
        <f t="shared" si="158"/>
        <v>--</v>
      </c>
      <c r="FY97" s="203" t="str">
        <f t="shared" si="158"/>
        <v>--</v>
      </c>
      <c r="FZ97" s="203" t="str">
        <f t="shared" si="158"/>
        <v>--</v>
      </c>
      <c r="GA97" s="203" t="str">
        <f t="shared" si="158"/>
        <v>--</v>
      </c>
      <c r="GB97" s="203" t="str">
        <f t="shared" si="158"/>
        <v>--</v>
      </c>
      <c r="GC97" s="203" t="str">
        <f t="shared" si="158"/>
        <v>--</v>
      </c>
      <c r="GD97" s="203" t="str">
        <f t="shared" si="158"/>
        <v>--</v>
      </c>
      <c r="GE97" s="203" t="str">
        <f t="shared" si="158"/>
        <v>--</v>
      </c>
      <c r="GF97" s="203" t="str">
        <f t="shared" si="158"/>
        <v>--</v>
      </c>
      <c r="GG97" s="203" t="str">
        <f t="shared" si="158"/>
        <v>--</v>
      </c>
      <c r="GH97" s="203" t="str">
        <f t="shared" si="158"/>
        <v>--</v>
      </c>
      <c r="GI97" s="203" t="str">
        <f t="shared" si="158"/>
        <v>--</v>
      </c>
      <c r="GJ97" s="203" t="str">
        <f t="shared" si="158"/>
        <v>--</v>
      </c>
      <c r="GK97" s="203" t="str">
        <f t="shared" si="158"/>
        <v>--</v>
      </c>
      <c r="GL97" s="203" t="str">
        <f t="shared" si="158"/>
        <v>--</v>
      </c>
      <c r="GM97" s="203" t="str">
        <f t="shared" ref="GM97:JB97" si="159">"--"</f>
        <v>--</v>
      </c>
      <c r="GN97" s="203" t="str">
        <f t="shared" si="159"/>
        <v>--</v>
      </c>
      <c r="GO97" s="203" t="str">
        <f t="shared" si="159"/>
        <v>--</v>
      </c>
      <c r="GP97" s="203" t="str">
        <f t="shared" si="159"/>
        <v>--</v>
      </c>
      <c r="GQ97" s="203" t="str">
        <f t="shared" si="159"/>
        <v>--</v>
      </c>
      <c r="GR97" s="203" t="str">
        <f t="shared" si="159"/>
        <v>--</v>
      </c>
      <c r="GS97" s="203" t="str">
        <f t="shared" si="159"/>
        <v>--</v>
      </c>
      <c r="GT97" s="203" t="str">
        <f t="shared" si="159"/>
        <v>--</v>
      </c>
      <c r="GU97" s="203" t="str">
        <f t="shared" si="159"/>
        <v>--</v>
      </c>
      <c r="GV97" s="203" t="str">
        <f t="shared" si="159"/>
        <v>--</v>
      </c>
      <c r="GW97" s="203" t="str">
        <f t="shared" si="159"/>
        <v>--</v>
      </c>
      <c r="GX97" s="203" t="str">
        <f t="shared" si="159"/>
        <v>--</v>
      </c>
      <c r="GY97" s="203" t="str">
        <f t="shared" si="159"/>
        <v>--</v>
      </c>
      <c r="GZ97" s="203" t="str">
        <f t="shared" si="159"/>
        <v>--</v>
      </c>
      <c r="HA97" s="203" t="str">
        <f t="shared" si="159"/>
        <v>--</v>
      </c>
      <c r="HB97" s="203" t="str">
        <f t="shared" si="159"/>
        <v>--</v>
      </c>
      <c r="HC97" s="203" t="str">
        <f t="shared" si="159"/>
        <v>--</v>
      </c>
      <c r="HD97" s="203" t="str">
        <f t="shared" si="159"/>
        <v>--</v>
      </c>
      <c r="HE97" s="203" t="str">
        <f t="shared" si="159"/>
        <v>--</v>
      </c>
      <c r="HF97" s="203" t="str">
        <f t="shared" si="159"/>
        <v>--</v>
      </c>
      <c r="HG97" s="203" t="str">
        <f t="shared" si="159"/>
        <v>--</v>
      </c>
      <c r="HH97" s="203" t="str">
        <f t="shared" si="159"/>
        <v>--</v>
      </c>
      <c r="HI97" s="102" t="str">
        <f t="shared" si="159"/>
        <v>--</v>
      </c>
      <c r="HJ97" s="102" t="str">
        <f t="shared" si="159"/>
        <v>--</v>
      </c>
      <c r="HK97" s="102" t="str">
        <f t="shared" si="159"/>
        <v>--</v>
      </c>
      <c r="HL97" s="102" t="str">
        <f t="shared" si="159"/>
        <v>--</v>
      </c>
      <c r="HM97" s="203" t="str">
        <f t="shared" si="159"/>
        <v>--</v>
      </c>
      <c r="HN97" s="203" t="str">
        <f t="shared" si="159"/>
        <v>--</v>
      </c>
      <c r="HO97" s="203" t="str">
        <f t="shared" si="159"/>
        <v>--</v>
      </c>
      <c r="HP97" s="203" t="str">
        <f t="shared" si="159"/>
        <v>--</v>
      </c>
      <c r="HQ97" s="203" t="str">
        <f t="shared" si="159"/>
        <v>--</v>
      </c>
      <c r="HR97" s="203" t="str">
        <f t="shared" si="159"/>
        <v>--</v>
      </c>
      <c r="HS97" s="203" t="str">
        <f t="shared" si="159"/>
        <v>--</v>
      </c>
      <c r="HT97" s="203" t="str">
        <f t="shared" si="159"/>
        <v>--</v>
      </c>
      <c r="HU97" s="203" t="str">
        <f t="shared" si="159"/>
        <v>--</v>
      </c>
      <c r="HV97" s="203" t="str">
        <f t="shared" si="159"/>
        <v>--</v>
      </c>
      <c r="HW97" s="203" t="str">
        <f t="shared" si="159"/>
        <v>--</v>
      </c>
      <c r="HX97" s="203" t="str">
        <f t="shared" si="159"/>
        <v>--</v>
      </c>
      <c r="HY97" s="203" t="str">
        <f t="shared" si="159"/>
        <v>--</v>
      </c>
      <c r="HZ97" s="203" t="str">
        <f t="shared" si="159"/>
        <v>--</v>
      </c>
      <c r="IA97" s="203" t="str">
        <f t="shared" si="159"/>
        <v>--</v>
      </c>
      <c r="IB97" s="203" t="str">
        <f t="shared" si="159"/>
        <v>--</v>
      </c>
      <c r="IC97" s="203" t="str">
        <f t="shared" si="159"/>
        <v>--</v>
      </c>
      <c r="ID97" s="203" t="str">
        <f t="shared" si="159"/>
        <v>--</v>
      </c>
      <c r="IE97" s="203" t="str">
        <f t="shared" si="159"/>
        <v>--</v>
      </c>
      <c r="IF97" s="203" t="str">
        <f t="shared" si="159"/>
        <v>--</v>
      </c>
      <c r="IG97" s="203" t="str">
        <f t="shared" si="159"/>
        <v>--</v>
      </c>
      <c r="IH97" s="203" t="str">
        <f t="shared" si="159"/>
        <v>--</v>
      </c>
      <c r="II97" s="203" t="str">
        <f t="shared" si="159"/>
        <v>--</v>
      </c>
      <c r="IJ97" s="203" t="str">
        <f t="shared" si="159"/>
        <v>--</v>
      </c>
      <c r="IK97" s="203" t="str">
        <f t="shared" si="159"/>
        <v>--</v>
      </c>
      <c r="IL97" s="203" t="str">
        <f t="shared" si="159"/>
        <v>--</v>
      </c>
      <c r="IM97" s="203" t="str">
        <f t="shared" si="159"/>
        <v>--</v>
      </c>
      <c r="IN97" s="203" t="str">
        <f t="shared" si="159"/>
        <v>--</v>
      </c>
      <c r="IO97" s="203" t="str">
        <f t="shared" si="159"/>
        <v>--</v>
      </c>
      <c r="IP97" s="203" t="str">
        <f t="shared" si="159"/>
        <v>--</v>
      </c>
      <c r="IQ97" s="203" t="str">
        <f t="shared" si="159"/>
        <v>--</v>
      </c>
      <c r="IR97" s="203" t="str">
        <f t="shared" si="159"/>
        <v>--</v>
      </c>
      <c r="IS97" s="203" t="str">
        <f t="shared" si="159"/>
        <v>--</v>
      </c>
      <c r="IT97" s="203" t="str">
        <f t="shared" si="159"/>
        <v>--</v>
      </c>
      <c r="IU97" s="203" t="str">
        <f t="shared" si="159"/>
        <v>--</v>
      </c>
      <c r="IV97" s="203" t="str">
        <f t="shared" si="159"/>
        <v>--</v>
      </c>
      <c r="IW97" s="184" t="str">
        <f t="shared" si="159"/>
        <v>--</v>
      </c>
      <c r="IX97" s="185" t="str">
        <f t="shared" si="159"/>
        <v>--</v>
      </c>
      <c r="IY97" s="184" t="str">
        <f t="shared" si="159"/>
        <v>--</v>
      </c>
      <c r="IZ97" s="184" t="str">
        <f t="shared" si="159"/>
        <v>--</v>
      </c>
      <c r="JA97" s="184" t="str">
        <f t="shared" si="159"/>
        <v>--</v>
      </c>
      <c r="JB97" s="184" t="str">
        <f t="shared" si="159"/>
        <v>--</v>
      </c>
      <c r="JC97" s="228">
        <v>7.7777777777777803</v>
      </c>
      <c r="JD97" s="228">
        <v>13.807531380753099</v>
      </c>
      <c r="JE97" s="228">
        <v>18.303571428571399</v>
      </c>
      <c r="JF97" s="228">
        <v>8.8353413654618507</v>
      </c>
      <c r="JG97" s="228">
        <v>15.9722222222222</v>
      </c>
      <c r="JH97" s="228">
        <v>13.5021097046414</v>
      </c>
      <c r="JI97" s="228">
        <v>4.0590405904059104</v>
      </c>
      <c r="JJ97" s="228">
        <v>10.8333333333333</v>
      </c>
      <c r="JK97" s="228">
        <v>10.714285714285699</v>
      </c>
      <c r="JL97" s="228">
        <v>2.4</v>
      </c>
      <c r="JM97" s="228">
        <v>7.6388888888888902</v>
      </c>
      <c r="JN97" s="228">
        <v>11.3924050632911</v>
      </c>
      <c r="JO97" s="228">
        <v>8.8888888888888999</v>
      </c>
      <c r="JP97" s="228">
        <v>17.372881355932201</v>
      </c>
      <c r="JQ97" s="228">
        <v>21.100917431192698</v>
      </c>
      <c r="JR97" s="228">
        <v>12.5</v>
      </c>
      <c r="JS97" s="228">
        <v>15.789473684210501</v>
      </c>
      <c r="JT97" s="228">
        <v>28.936170212766001</v>
      </c>
      <c r="JU97" s="228">
        <v>4.44444444444445</v>
      </c>
      <c r="JV97" s="228">
        <v>12.236286919831199</v>
      </c>
      <c r="JW97" s="228">
        <v>11.0091743119266</v>
      </c>
      <c r="JX97" s="228">
        <v>9.2369477911646491</v>
      </c>
      <c r="JY97" s="228">
        <v>11.9298245614035</v>
      </c>
      <c r="JZ97" s="228">
        <v>17.372881355932201</v>
      </c>
      <c r="KA97" s="213">
        <v>0.36900369003689998</v>
      </c>
      <c r="KB97" s="228">
        <v>2.9914529914529902</v>
      </c>
      <c r="KC97" s="213">
        <v>0.91743119266055095</v>
      </c>
      <c r="KD97" s="228">
        <v>1.6064257028112501</v>
      </c>
      <c r="KE97" s="228">
        <v>2.8169014084507098</v>
      </c>
      <c r="KF97" s="228">
        <v>2.9787234042553199</v>
      </c>
      <c r="KG97" s="228">
        <v>0</v>
      </c>
      <c r="KH97" s="213">
        <v>0.854700854700855</v>
      </c>
      <c r="KI97" s="228">
        <v>1.8348623853210999</v>
      </c>
      <c r="KJ97" s="228">
        <v>1.2096774193548401</v>
      </c>
      <c r="KK97" s="228">
        <v>2.1201413427561899</v>
      </c>
      <c r="KL97" s="228">
        <v>2.9787234042553199</v>
      </c>
      <c r="KM97" s="228">
        <v>0</v>
      </c>
      <c r="KN97" s="213">
        <v>0.427350427350427</v>
      </c>
      <c r="KO97" s="228">
        <v>1.3761467889908301</v>
      </c>
      <c r="KP97" s="228">
        <v>0</v>
      </c>
      <c r="KQ97" s="228">
        <v>1.40845070422535</v>
      </c>
      <c r="KR97" s="213">
        <v>0.85106382978723405</v>
      </c>
      <c r="KS97" s="213">
        <v>0.73800738007380096</v>
      </c>
      <c r="KT97" s="213">
        <v>0.854700854700855</v>
      </c>
      <c r="KU97" s="213">
        <v>0.91743119266054995</v>
      </c>
      <c r="KV97" s="228">
        <v>1.2</v>
      </c>
      <c r="KW97" s="228">
        <v>1.76056338028169</v>
      </c>
      <c r="KX97" s="228">
        <v>2.12765957446809</v>
      </c>
      <c r="KY97" s="228">
        <v>0</v>
      </c>
      <c r="KZ97" s="213">
        <v>0.427350427350427</v>
      </c>
      <c r="LA97" s="213">
        <v>0.45871559633027498</v>
      </c>
      <c r="LB97" s="228">
        <v>0</v>
      </c>
      <c r="LC97" s="213">
        <v>0.70921985815602895</v>
      </c>
      <c r="LD97" s="213">
        <v>0.42553191489361702</v>
      </c>
      <c r="LE97" s="228">
        <v>0</v>
      </c>
      <c r="LF97" s="213">
        <v>0.427350427350427</v>
      </c>
      <c r="LG97" s="213">
        <v>0.91743119266055095</v>
      </c>
      <c r="LH97" s="213">
        <v>0.40322580645161299</v>
      </c>
      <c r="LI97" s="228">
        <v>1.0676156583629901</v>
      </c>
      <c r="LJ97" s="228">
        <v>1.27659574468085</v>
      </c>
      <c r="LK97" s="228">
        <v>0</v>
      </c>
      <c r="LL97" s="213">
        <v>0.854700854700855</v>
      </c>
      <c r="LM97" s="228">
        <v>1.3761467889908301</v>
      </c>
      <c r="LN97" s="213">
        <v>0.40322580645161299</v>
      </c>
      <c r="LO97" s="228">
        <v>1.0638297872340401</v>
      </c>
      <c r="LP97" s="228">
        <v>0</v>
      </c>
      <c r="LQ97" s="213">
        <v>0.37037037037037002</v>
      </c>
      <c r="LR97" s="228">
        <v>2.9914529914529902</v>
      </c>
      <c r="LS97" s="228">
        <v>2.2935779816513802</v>
      </c>
      <c r="LT97" s="228">
        <v>2.0080321285140599</v>
      </c>
      <c r="LU97" s="228">
        <v>2.8469750889679699</v>
      </c>
      <c r="LV97" s="228">
        <v>5.9574468085106398</v>
      </c>
      <c r="LW97" s="213">
        <v>0.73800738007380096</v>
      </c>
      <c r="LX97" s="228">
        <v>2.9914529914529902</v>
      </c>
      <c r="LY97" s="228">
        <v>1.8348623853210999</v>
      </c>
      <c r="LZ97" s="228">
        <v>2.0161290322580601</v>
      </c>
      <c r="MA97" s="228">
        <v>2.4822695035461</v>
      </c>
      <c r="MB97" s="228">
        <v>5.5319148936170199</v>
      </c>
      <c r="MC97" s="228">
        <v>0</v>
      </c>
      <c r="MD97" s="228">
        <v>1.70940170940171</v>
      </c>
      <c r="ME97" s="213">
        <v>0.45871559633027498</v>
      </c>
      <c r="MF97" s="213">
        <v>0.80645161290322598</v>
      </c>
      <c r="MG97" s="228">
        <v>2.4822695035461</v>
      </c>
      <c r="MH97" s="228">
        <v>1.7021276595744701</v>
      </c>
      <c r="MI97" s="190" t="str">
        <f t="shared" si="147"/>
        <v>--</v>
      </c>
      <c r="MJ97" s="190" t="str">
        <f t="shared" si="148"/>
        <v>--</v>
      </c>
      <c r="MK97" s="190" t="str">
        <f t="shared" si="148"/>
        <v>--</v>
      </c>
      <c r="ML97" s="190" t="str">
        <f t="shared" si="148"/>
        <v>--</v>
      </c>
      <c r="MM97" s="190" t="str">
        <f t="shared" si="148"/>
        <v>--</v>
      </c>
      <c r="MN97" s="190" t="str">
        <f t="shared" si="148"/>
        <v>--</v>
      </c>
      <c r="MO97" s="190" t="str">
        <f t="shared" si="148"/>
        <v>--</v>
      </c>
      <c r="MP97" s="190" t="str">
        <f t="shared" si="148"/>
        <v>--</v>
      </c>
      <c r="MQ97" s="190" t="str">
        <f t="shared" si="148"/>
        <v>--</v>
      </c>
      <c r="MR97" s="190" t="str">
        <f t="shared" si="148"/>
        <v>--</v>
      </c>
      <c r="MS97" s="190" t="str">
        <f t="shared" si="148"/>
        <v>--</v>
      </c>
      <c r="MT97" s="190" t="str">
        <f t="shared" si="148"/>
        <v>--</v>
      </c>
      <c r="MU97" s="190" t="str">
        <f t="shared" si="148"/>
        <v>--</v>
      </c>
      <c r="MV97" s="190" t="str">
        <f t="shared" si="148"/>
        <v>--</v>
      </c>
      <c r="MW97" s="190" t="str">
        <f t="shared" si="148"/>
        <v>--</v>
      </c>
      <c r="MX97" s="190" t="str">
        <f t="shared" si="148"/>
        <v>--</v>
      </c>
      <c r="MY97" s="190" t="str">
        <f t="shared" si="148"/>
        <v>--</v>
      </c>
      <c r="MZ97" s="190" t="str">
        <f t="shared" si="148"/>
        <v>--</v>
      </c>
      <c r="NA97" s="190" t="str">
        <f t="shared" si="148"/>
        <v>--</v>
      </c>
      <c r="NB97" s="190" t="str">
        <f t="shared" si="148"/>
        <v>--</v>
      </c>
      <c r="NC97" s="190" t="str">
        <f t="shared" si="148"/>
        <v>--</v>
      </c>
      <c r="ND97" s="190" t="str">
        <f t="shared" si="148"/>
        <v>--</v>
      </c>
      <c r="NE97" s="190" t="str">
        <f t="shared" si="148"/>
        <v>--</v>
      </c>
      <c r="NF97" s="190" t="str">
        <f t="shared" si="148"/>
        <v>--</v>
      </c>
      <c r="NG97" s="190" t="str">
        <f t="shared" si="148"/>
        <v>--</v>
      </c>
      <c r="NH97" s="190" t="str">
        <f t="shared" si="148"/>
        <v>--</v>
      </c>
      <c r="NI97" s="190" t="str">
        <f t="shared" si="148"/>
        <v>--</v>
      </c>
      <c r="NJ97" s="190" t="str">
        <f t="shared" si="148"/>
        <v>--</v>
      </c>
      <c r="NL97" s="378" t="str">
        <f t="shared" si="92"/>
        <v>--</v>
      </c>
      <c r="NM97" s="392">
        <v>2.1052631578947372</v>
      </c>
      <c r="NN97" s="392">
        <v>6.818181818181821</v>
      </c>
      <c r="NO97" s="392">
        <v>14.285714285714286</v>
      </c>
      <c r="NP97" s="378" t="str">
        <f t="shared" si="93"/>
        <v>--</v>
      </c>
      <c r="NQ97" s="392">
        <v>0</v>
      </c>
      <c r="NR97" s="378" t="str">
        <f t="shared" si="94"/>
        <v>--</v>
      </c>
      <c r="NS97" s="392">
        <v>7.7192982456140298</v>
      </c>
      <c r="NT97" s="378" t="str">
        <f t="shared" si="95"/>
        <v>--</v>
      </c>
      <c r="NU97" s="392">
        <v>15.873015873015875</v>
      </c>
      <c r="NV97" s="378" t="str">
        <f t="shared" si="96"/>
        <v>--</v>
      </c>
      <c r="NW97" s="392">
        <v>1.6806722689075628</v>
      </c>
      <c r="NX97" s="378" t="str">
        <f t="shared" si="97"/>
        <v>--</v>
      </c>
      <c r="NY97" s="392">
        <v>7.2664359861591761</v>
      </c>
      <c r="NZ97" s="378" t="str">
        <f t="shared" si="98"/>
        <v>--</v>
      </c>
      <c r="OA97" s="392">
        <v>16.267942583732061</v>
      </c>
      <c r="OB97" s="378" t="str">
        <f t="shared" si="99"/>
        <v>--</v>
      </c>
      <c r="OC97" s="378" t="str">
        <f t="shared" si="99"/>
        <v>--</v>
      </c>
      <c r="OD97" s="392">
        <v>1.8450184501845024</v>
      </c>
      <c r="OE97" s="392">
        <v>5.8091286307053922</v>
      </c>
      <c r="OF97" s="392">
        <v>9.5022624434389193</v>
      </c>
      <c r="OG97" s="378" t="str">
        <f t="shared" si="144"/>
        <v>--</v>
      </c>
      <c r="OH97" s="378" t="str">
        <f t="shared" si="144"/>
        <v>--</v>
      </c>
      <c r="OI97" s="378" t="str">
        <f t="shared" si="144"/>
        <v>--</v>
      </c>
      <c r="OJ97" s="392">
        <v>3.6000000000000014</v>
      </c>
      <c r="OK97" s="392">
        <v>5.5555555555555589</v>
      </c>
      <c r="OL97" s="392">
        <v>8.0168776371308006</v>
      </c>
      <c r="OM97" s="378" t="str">
        <f t="shared" si="145"/>
        <v>--</v>
      </c>
      <c r="ON97" s="378" t="str">
        <f t="shared" si="145"/>
        <v>--</v>
      </c>
      <c r="OO97" s="378" t="str">
        <f t="shared" si="145"/>
        <v>--</v>
      </c>
      <c r="OP97" s="392">
        <v>1.5789473684210527</v>
      </c>
      <c r="OQ97" s="392">
        <v>2.8409090909090904</v>
      </c>
      <c r="OR97" s="392">
        <v>5.7553956834532398</v>
      </c>
      <c r="OS97" s="378" t="str">
        <f t="shared" si="146"/>
        <v>--</v>
      </c>
      <c r="OT97" s="378" t="str">
        <f t="shared" si="146"/>
        <v>--</v>
      </c>
      <c r="OU97" s="392">
        <v>0.52910052910052929</v>
      </c>
      <c r="OV97" s="392">
        <v>5.7142857142857117</v>
      </c>
      <c r="OW97" s="392">
        <v>7.8571428571428585</v>
      </c>
      <c r="OX97" s="378" t="str">
        <f t="shared" si="103"/>
        <v>--</v>
      </c>
      <c r="OY97" s="392">
        <v>9.5999999999999943</v>
      </c>
      <c r="OZ97" s="392">
        <v>14.583333333333327</v>
      </c>
      <c r="PA97" s="392">
        <v>23.206751054852326</v>
      </c>
      <c r="PB97" s="378" t="str">
        <f t="shared" si="104"/>
        <v>--</v>
      </c>
      <c r="PC97" s="392">
        <v>8.3769633507853438</v>
      </c>
      <c r="PD97" s="392">
        <v>20.571428571428577</v>
      </c>
      <c r="PE97" s="392">
        <v>29.28571428571427</v>
      </c>
      <c r="PF97" s="378" t="str">
        <f t="shared" si="105"/>
        <v>--</v>
      </c>
      <c r="PG97" s="392">
        <v>3.2258064516129039</v>
      </c>
      <c r="PH97" s="392">
        <v>12.571428571428571</v>
      </c>
      <c r="PI97" s="392">
        <v>18.84057971014494</v>
      </c>
      <c r="PJ97" s="378" t="str">
        <f t="shared" si="106"/>
        <v>--</v>
      </c>
      <c r="PK97" s="392">
        <v>3.7433155080213911</v>
      </c>
      <c r="PL97" s="392">
        <v>9.6590909090909083</v>
      </c>
      <c r="PM97" s="392">
        <v>12.949640287769792</v>
      </c>
      <c r="PN97" s="378" t="str">
        <f t="shared" si="107"/>
        <v>--</v>
      </c>
      <c r="PO97" s="392">
        <v>2.1739130434782616</v>
      </c>
      <c r="PP97" s="392">
        <v>3.4883720930232567</v>
      </c>
      <c r="PQ97" s="392">
        <v>2.8985507246376807</v>
      </c>
      <c r="PR97" s="378" t="str">
        <f t="shared" si="108"/>
        <v>--</v>
      </c>
      <c r="PS97" s="392">
        <v>0.54347826086956541</v>
      </c>
      <c r="PT97" s="392">
        <v>1.7441860465116281</v>
      </c>
      <c r="PU97" s="392">
        <v>2.8985507246376812</v>
      </c>
      <c r="PV97" s="378" t="str">
        <f t="shared" si="109"/>
        <v>--</v>
      </c>
      <c r="PW97" s="392">
        <v>0</v>
      </c>
      <c r="PX97" s="392">
        <v>1.1560693641618502</v>
      </c>
      <c r="PY97" s="392">
        <v>2.8985507246376812</v>
      </c>
      <c r="PZ97" s="378" t="str">
        <f t="shared" si="110"/>
        <v>--</v>
      </c>
      <c r="QA97" s="392">
        <v>0</v>
      </c>
      <c r="QB97" s="392">
        <v>1.1494252873563224</v>
      </c>
      <c r="QC97" s="392">
        <v>0.72463768115942029</v>
      </c>
      <c r="QD97" s="378" t="str">
        <f t="shared" si="111"/>
        <v>--</v>
      </c>
      <c r="QE97" s="392">
        <v>0</v>
      </c>
      <c r="QF97" s="392">
        <v>0.5847953216374272</v>
      </c>
      <c r="QG97" s="392">
        <v>0</v>
      </c>
      <c r="QH97" s="378" t="str">
        <f t="shared" si="112"/>
        <v>--</v>
      </c>
      <c r="QI97" s="392">
        <v>0</v>
      </c>
      <c r="QJ97" s="392">
        <v>1.1560693641618502</v>
      </c>
      <c r="QK97" s="392">
        <v>0.72463768115942029</v>
      </c>
    </row>
    <row r="98" spans="1:454" x14ac:dyDescent="0.25">
      <c r="A98" s="114" t="str">
        <f t="shared" si="149"/>
        <v>--</v>
      </c>
      <c r="B98" s="96" t="s">
        <v>172</v>
      </c>
      <c r="C98" s="202">
        <v>3.7974683544303796</v>
      </c>
      <c r="D98" s="192">
        <v>25.089605734767037</v>
      </c>
      <c r="E98" s="192">
        <v>40.284360189573484</v>
      </c>
      <c r="F98" s="192">
        <v>4.9327354260089695</v>
      </c>
      <c r="G98" s="192">
        <v>14.186851211072657</v>
      </c>
      <c r="H98" s="192">
        <v>33.497536945812804</v>
      </c>
      <c r="I98" s="192">
        <v>3.1578947368421075</v>
      </c>
      <c r="J98" s="192">
        <v>12.969283276450515</v>
      </c>
      <c r="K98" s="192">
        <v>27.34375</v>
      </c>
      <c r="L98" s="192">
        <v>1.9607843137254912</v>
      </c>
      <c r="M98" s="192">
        <v>11.940298507462687</v>
      </c>
      <c r="N98" s="192">
        <v>27.751196172248811</v>
      </c>
      <c r="O98" s="192">
        <v>0.66666666666666674</v>
      </c>
      <c r="P98" s="192">
        <v>7.9999999999999991</v>
      </c>
      <c r="Q98" s="192">
        <v>24.102564102564106</v>
      </c>
      <c r="R98" s="192" t="s">
        <v>286</v>
      </c>
      <c r="S98" s="192" t="s">
        <v>286</v>
      </c>
      <c r="T98" s="192" t="s">
        <v>286</v>
      </c>
      <c r="U98" s="192">
        <v>5.3811659192825152</v>
      </c>
      <c r="V98" s="192">
        <v>14.482758620689662</v>
      </c>
      <c r="W98" s="192">
        <v>33.497536945812818</v>
      </c>
      <c r="X98" s="192">
        <v>3.1578947368421075</v>
      </c>
      <c r="Y98" s="192">
        <v>13.103448275862069</v>
      </c>
      <c r="Z98" s="192">
        <v>27.843137254901972</v>
      </c>
      <c r="AA98" s="192">
        <v>1.5686274509803928</v>
      </c>
      <c r="AB98" s="192">
        <v>16.423357664233588</v>
      </c>
      <c r="AC98" s="192">
        <v>29.577464788732399</v>
      </c>
      <c r="AD98" s="192">
        <v>1.3245033112582782</v>
      </c>
      <c r="AE98" s="192">
        <v>8.5000000000000053</v>
      </c>
      <c r="AF98" s="192">
        <v>25.888324873096451</v>
      </c>
      <c r="AG98" s="192">
        <v>0</v>
      </c>
      <c r="AH98" s="192">
        <v>7.5268817204301124</v>
      </c>
      <c r="AI98" s="192">
        <v>15.165876777251194</v>
      </c>
      <c r="AJ98" s="192">
        <v>0.44843049327354256</v>
      </c>
      <c r="AK98" s="192">
        <v>4.1522491349480966</v>
      </c>
      <c r="AL98" s="192">
        <v>10.344827586206895</v>
      </c>
      <c r="AM98" s="192">
        <v>0.35087719298245629</v>
      </c>
      <c r="AN98" s="192">
        <v>3.0716723549488067</v>
      </c>
      <c r="AO98" s="192">
        <v>8.2031250000000071</v>
      </c>
      <c r="AP98" s="192">
        <v>0.39215686274509803</v>
      </c>
      <c r="AQ98" s="192">
        <v>2.2388059701492558</v>
      </c>
      <c r="AR98" s="192">
        <v>7.1770334928229662</v>
      </c>
      <c r="AS98" s="192">
        <v>0</v>
      </c>
      <c r="AT98" s="192">
        <v>0.50000000000000011</v>
      </c>
      <c r="AU98" s="192">
        <v>6.6666666666666696</v>
      </c>
      <c r="AV98" s="192" t="s">
        <v>286</v>
      </c>
      <c r="AW98" s="192" t="s">
        <v>286</v>
      </c>
      <c r="AX98" s="192" t="s">
        <v>286</v>
      </c>
      <c r="AY98" s="192" t="s">
        <v>286</v>
      </c>
      <c r="AZ98" s="192" t="s">
        <v>286</v>
      </c>
      <c r="BA98" s="192" t="s">
        <v>286</v>
      </c>
      <c r="BB98" s="192" t="s">
        <v>286</v>
      </c>
      <c r="BC98" s="192" t="s">
        <v>286</v>
      </c>
      <c r="BD98" s="192" t="s">
        <v>286</v>
      </c>
      <c r="BE98" s="192">
        <v>1.176470588235295</v>
      </c>
      <c r="BF98" s="192">
        <v>9.090909090909097</v>
      </c>
      <c r="BG98" s="192">
        <v>8.4112149532710312</v>
      </c>
      <c r="BH98" s="192">
        <v>0</v>
      </c>
      <c r="BI98" s="192">
        <v>6.0000000000000009</v>
      </c>
      <c r="BJ98" s="192">
        <v>16.243654822335024</v>
      </c>
      <c r="BK98" s="192">
        <v>1.3245033112582785</v>
      </c>
      <c r="BL98" s="192">
        <v>11.450381679389311</v>
      </c>
      <c r="BM98" s="192">
        <v>19.323671497584545</v>
      </c>
      <c r="BN98" s="192">
        <v>2.7906976744186056</v>
      </c>
      <c r="BO98" s="192">
        <v>14.487632508833919</v>
      </c>
      <c r="BP98" s="192">
        <v>28</v>
      </c>
      <c r="BQ98" s="192">
        <v>1.7543859649122813</v>
      </c>
      <c r="BR98" s="192">
        <v>10.622710622710626</v>
      </c>
      <c r="BS98" s="192">
        <v>16.535433070866148</v>
      </c>
      <c r="BT98" s="192">
        <v>1.5686274509803921</v>
      </c>
      <c r="BU98" s="192">
        <v>12.318840579710146</v>
      </c>
      <c r="BV98" s="192">
        <v>26.415094339622648</v>
      </c>
      <c r="BW98" s="192">
        <v>0</v>
      </c>
      <c r="BX98" s="192">
        <v>6.8062827225130924</v>
      </c>
      <c r="BY98" s="192">
        <v>22.916666666666689</v>
      </c>
      <c r="BZ98" s="192">
        <v>1.3245033112582785</v>
      </c>
      <c r="CA98" s="192">
        <v>7.2519083969465674</v>
      </c>
      <c r="CB98" s="192">
        <v>10.144927536231885</v>
      </c>
      <c r="CC98" s="192">
        <v>3.7209302325581395</v>
      </c>
      <c r="CD98" s="192">
        <v>10.954063604240281</v>
      </c>
      <c r="CE98" s="192">
        <v>19.499999999999993</v>
      </c>
      <c r="CF98" s="192">
        <v>1.0526315789473693</v>
      </c>
      <c r="CG98" s="192">
        <v>5.860805860805864</v>
      </c>
      <c r="CH98" s="192">
        <v>9.0551181102362168</v>
      </c>
      <c r="CI98" s="192">
        <v>0.78431372549019618</v>
      </c>
      <c r="CJ98" s="192">
        <v>9.4545454545454568</v>
      </c>
      <c r="CK98" s="192">
        <v>19.33962264150944</v>
      </c>
      <c r="CL98" s="192">
        <v>0</v>
      </c>
      <c r="CM98" s="192">
        <v>4.1884816753926719</v>
      </c>
      <c r="CN98" s="192">
        <v>17.277486910994774</v>
      </c>
      <c r="CO98" s="192">
        <v>2.6143790849673207</v>
      </c>
      <c r="CP98" s="192">
        <v>4.868913857677903</v>
      </c>
      <c r="CQ98" s="192">
        <v>1.9047619047619049</v>
      </c>
      <c r="CR98" s="192">
        <v>2.336448598130842</v>
      </c>
      <c r="CS98" s="192">
        <v>4.2105263157894735</v>
      </c>
      <c r="CT98" s="192">
        <v>5.9405940594059432</v>
      </c>
      <c r="CU98" s="192">
        <v>2.1201413427561864</v>
      </c>
      <c r="CV98" s="192">
        <v>1.8050541516245493</v>
      </c>
      <c r="CW98" s="192">
        <v>1.5748031496062995</v>
      </c>
      <c r="CX98" s="192">
        <v>3.1872509960159365</v>
      </c>
      <c r="CY98" s="192">
        <v>4.52830188679245</v>
      </c>
      <c r="CZ98" s="192">
        <v>1.9704433497536951</v>
      </c>
      <c r="DA98" s="192">
        <v>2.1428571428571428</v>
      </c>
      <c r="DB98" s="192">
        <v>1.6129032258064515</v>
      </c>
      <c r="DC98" s="192">
        <v>2.0833333333333335</v>
      </c>
      <c r="DD98" s="192" t="s">
        <v>286</v>
      </c>
      <c r="DE98" s="192">
        <v>3.0075187969924815</v>
      </c>
      <c r="DF98" s="192">
        <v>3.846153846153848</v>
      </c>
      <c r="DG98" s="192" t="s">
        <v>286</v>
      </c>
      <c r="DH98" s="192">
        <v>3.508771929824563</v>
      </c>
      <c r="DI98" s="192">
        <v>7.4257425742574306</v>
      </c>
      <c r="DJ98" s="192" t="s">
        <v>286</v>
      </c>
      <c r="DK98" s="192">
        <v>1.8382352941176483</v>
      </c>
      <c r="DL98" s="192">
        <v>3.5433070866141745</v>
      </c>
      <c r="DM98" s="192" t="s">
        <v>286</v>
      </c>
      <c r="DN98" s="192">
        <v>4.1666666666666661</v>
      </c>
      <c r="DO98" s="192">
        <v>6.4039408866995107</v>
      </c>
      <c r="DP98" s="192" t="s">
        <v>286</v>
      </c>
      <c r="DQ98" s="192">
        <v>1.6304347826086958</v>
      </c>
      <c r="DR98" s="192">
        <v>6.25</v>
      </c>
      <c r="DS98" s="192" t="s">
        <v>286</v>
      </c>
      <c r="DT98" s="192" t="s">
        <v>286</v>
      </c>
      <c r="DU98" s="192" t="s">
        <v>286</v>
      </c>
      <c r="DV98" s="192" t="s">
        <v>286</v>
      </c>
      <c r="DW98" s="192">
        <v>3.5087719298245625</v>
      </c>
      <c r="DX98" s="192">
        <v>4.950495049504954</v>
      </c>
      <c r="DY98" s="192" t="s">
        <v>286</v>
      </c>
      <c r="DZ98" s="192">
        <v>1.1029411764705894</v>
      </c>
      <c r="EA98" s="192">
        <v>3.1496062992125999</v>
      </c>
      <c r="EB98" s="192" t="s">
        <v>286</v>
      </c>
      <c r="EC98" s="192">
        <v>2.2556390977443623</v>
      </c>
      <c r="ED98" s="192">
        <v>1.9607843137254901</v>
      </c>
      <c r="EE98" s="192" t="s">
        <v>286</v>
      </c>
      <c r="EF98" s="192">
        <v>1.6129032258064515</v>
      </c>
      <c r="EG98" s="192">
        <v>5.2083333333333384</v>
      </c>
      <c r="EH98" s="192" t="s">
        <v>286</v>
      </c>
      <c r="EI98" s="192">
        <v>2.6415094339622653</v>
      </c>
      <c r="EJ98" s="192">
        <v>5.3140096618357511</v>
      </c>
      <c r="EK98" s="192" t="s">
        <v>286</v>
      </c>
      <c r="EL98" s="192">
        <v>3.1690140845070429</v>
      </c>
      <c r="EM98" s="192">
        <v>6.4356435643564378</v>
      </c>
      <c r="EN98" s="192" t="s">
        <v>286</v>
      </c>
      <c r="EO98" s="192">
        <v>1.1029411764705896</v>
      </c>
      <c r="EP98" s="192">
        <v>3.9370078740157508</v>
      </c>
      <c r="EQ98" s="192" t="s">
        <v>286</v>
      </c>
      <c r="ER98" s="192">
        <v>3.0075187969924815</v>
      </c>
      <c r="ES98" s="192">
        <v>3.9408866995073901</v>
      </c>
      <c r="ET98" s="192" t="s">
        <v>286</v>
      </c>
      <c r="EU98" s="192">
        <v>1.0752688172043012</v>
      </c>
      <c r="EV98" s="192">
        <v>3.6649214659685869</v>
      </c>
      <c r="EW98" s="192" t="s">
        <v>286</v>
      </c>
      <c r="EX98" s="192">
        <v>1.1363636363636365</v>
      </c>
      <c r="EY98" s="192">
        <v>2.8985507246376816</v>
      </c>
      <c r="EZ98" s="192" t="s">
        <v>286</v>
      </c>
      <c r="FA98" s="192">
        <v>2.4647887323943678</v>
      </c>
      <c r="FB98" s="192">
        <v>0.99502487562189046</v>
      </c>
      <c r="FC98" s="192" t="s">
        <v>286</v>
      </c>
      <c r="FD98" s="192">
        <v>1.1029411764705894</v>
      </c>
      <c r="FE98" s="192">
        <v>1.9685039370078754</v>
      </c>
      <c r="FF98" s="192" t="s">
        <v>286</v>
      </c>
      <c r="FG98" s="192">
        <v>1.5037593984962414</v>
      </c>
      <c r="FH98" s="192">
        <v>0.49019607843137242</v>
      </c>
      <c r="FI98" s="192" t="s">
        <v>286</v>
      </c>
      <c r="FJ98" s="192">
        <v>1.0752688172043012</v>
      </c>
      <c r="FK98" s="192">
        <v>2.6041666666666674</v>
      </c>
      <c r="FL98" s="192" t="s">
        <v>286</v>
      </c>
      <c r="FM98" s="192" t="s">
        <v>286</v>
      </c>
      <c r="FN98" s="192" t="s">
        <v>286</v>
      </c>
      <c r="FO98" s="192" t="s">
        <v>286</v>
      </c>
      <c r="FP98" s="192">
        <v>4.2105263157894681</v>
      </c>
      <c r="FQ98" s="192">
        <v>6.9306930693069315</v>
      </c>
      <c r="FR98" s="192" t="s">
        <v>286</v>
      </c>
      <c r="FS98" s="192">
        <v>1.111111111111112</v>
      </c>
      <c r="FT98" s="192">
        <v>5.1181102362204731</v>
      </c>
      <c r="FU98" s="192" t="s">
        <v>286</v>
      </c>
      <c r="FV98" s="192">
        <v>1.8867924528301887</v>
      </c>
      <c r="FW98" s="192">
        <v>1.4778325123152711</v>
      </c>
      <c r="FX98" s="192" t="s">
        <v>286</v>
      </c>
      <c r="FY98" s="192">
        <v>1.0752688172043012</v>
      </c>
      <c r="FZ98" s="192">
        <v>2.0833333333333335</v>
      </c>
      <c r="GA98" s="192" t="s">
        <v>286</v>
      </c>
      <c r="GB98" s="192" t="s">
        <v>286</v>
      </c>
      <c r="GC98" s="192" t="s">
        <v>286</v>
      </c>
      <c r="GD98" s="192" t="s">
        <v>286</v>
      </c>
      <c r="GE98" s="192" t="s">
        <v>286</v>
      </c>
      <c r="GF98" s="192" t="s">
        <v>286</v>
      </c>
      <c r="GG98" s="192" t="s">
        <v>286</v>
      </c>
      <c r="GH98" s="192" t="s">
        <v>286</v>
      </c>
      <c r="GI98" s="192" t="s">
        <v>286</v>
      </c>
      <c r="GJ98" s="192" t="s">
        <v>286</v>
      </c>
      <c r="GK98" s="192">
        <v>3.3962264150943393</v>
      </c>
      <c r="GL98" s="192">
        <v>3.9215686274509802</v>
      </c>
      <c r="GM98" s="192" t="s">
        <v>286</v>
      </c>
      <c r="GN98" s="192">
        <v>1.6129032258064515</v>
      </c>
      <c r="GO98" s="192">
        <v>5.7291666666666723</v>
      </c>
      <c r="GP98" s="192" t="s">
        <v>286</v>
      </c>
      <c r="GQ98" s="192" t="s">
        <v>286</v>
      </c>
      <c r="GR98" s="192" t="s">
        <v>286</v>
      </c>
      <c r="GS98" s="192" t="s">
        <v>286</v>
      </c>
      <c r="GT98" s="192" t="s">
        <v>286</v>
      </c>
      <c r="GU98" s="192" t="s">
        <v>286</v>
      </c>
      <c r="GV98" s="192" t="s">
        <v>286</v>
      </c>
      <c r="GW98" s="192" t="s">
        <v>286</v>
      </c>
      <c r="GX98" s="192" t="s">
        <v>286</v>
      </c>
      <c r="GY98" s="192" t="s">
        <v>286</v>
      </c>
      <c r="GZ98" s="192">
        <v>3.7735849056603783</v>
      </c>
      <c r="HA98" s="192">
        <v>2.9556650246305427</v>
      </c>
      <c r="HB98" s="192" t="s">
        <v>286</v>
      </c>
      <c r="HC98" s="192">
        <v>1.6129032258064515</v>
      </c>
      <c r="HD98" s="192">
        <v>8.3333333333333339</v>
      </c>
      <c r="HE98" s="192" t="s">
        <v>286</v>
      </c>
      <c r="HF98" s="192" t="s">
        <v>286</v>
      </c>
      <c r="HG98" s="192" t="s">
        <v>286</v>
      </c>
      <c r="HH98" s="192" t="s">
        <v>286</v>
      </c>
      <c r="HI98" s="132" t="s">
        <v>286</v>
      </c>
      <c r="HJ98" s="132" t="s">
        <v>286</v>
      </c>
      <c r="HK98" s="132" t="s">
        <v>286</v>
      </c>
      <c r="HL98" s="132" t="s">
        <v>286</v>
      </c>
      <c r="HM98" s="192" t="s">
        <v>286</v>
      </c>
      <c r="HN98" s="192" t="s">
        <v>286</v>
      </c>
      <c r="HO98" s="192">
        <v>3.7735849056603792</v>
      </c>
      <c r="HP98" s="192">
        <v>5.3921568627451002</v>
      </c>
      <c r="HQ98" s="192" t="s">
        <v>286</v>
      </c>
      <c r="HR98" s="192">
        <v>1.6129032258064515</v>
      </c>
      <c r="HS98" s="192">
        <v>8.8541666666666696</v>
      </c>
      <c r="HT98" s="192" t="s">
        <v>286</v>
      </c>
      <c r="HU98" s="192">
        <v>0.76045627376425862</v>
      </c>
      <c r="HV98" s="192">
        <v>2.4038461538461542</v>
      </c>
      <c r="HW98" s="192" t="s">
        <v>286</v>
      </c>
      <c r="HX98" s="192">
        <v>3.1690140845070429</v>
      </c>
      <c r="HY98" s="192">
        <v>2.4752475247524766</v>
      </c>
      <c r="HZ98" s="192" t="s">
        <v>286</v>
      </c>
      <c r="IA98" s="192">
        <v>1.4760147601476019</v>
      </c>
      <c r="IB98" s="192">
        <v>4.3307086614173196</v>
      </c>
      <c r="IC98" s="192" t="s">
        <v>286</v>
      </c>
      <c r="ID98" s="192">
        <v>1.1320754716981136</v>
      </c>
      <c r="IE98" s="192">
        <v>2.9411764705882364</v>
      </c>
      <c r="IF98" s="192" t="s">
        <v>286</v>
      </c>
      <c r="IG98" s="192">
        <v>1.0752688172043012</v>
      </c>
      <c r="IH98" s="192">
        <v>4.6874999999999991</v>
      </c>
      <c r="II98" s="192">
        <v>2.6315789473684221</v>
      </c>
      <c r="IJ98" s="192">
        <v>4.9242424242424256</v>
      </c>
      <c r="IK98" s="192">
        <v>4.8309178743961381</v>
      </c>
      <c r="IL98" s="192">
        <v>2.3148148148148149</v>
      </c>
      <c r="IM98" s="192">
        <v>6.6901408450704309</v>
      </c>
      <c r="IN98" s="192">
        <v>6.965174129353235</v>
      </c>
      <c r="IO98" s="192">
        <v>1.052631578947369</v>
      </c>
      <c r="IP98" s="192">
        <v>4.0293040293040248</v>
      </c>
      <c r="IQ98" s="192">
        <v>6.299212598425199</v>
      </c>
      <c r="IR98" s="192">
        <v>2.4291497975708523</v>
      </c>
      <c r="IS98" s="192" t="s">
        <v>286</v>
      </c>
      <c r="IT98" s="192" t="s">
        <v>286</v>
      </c>
      <c r="IU98" s="192">
        <v>0.70921985815602828</v>
      </c>
      <c r="IV98" s="192" t="s">
        <v>286</v>
      </c>
      <c r="IW98" s="192" t="s">
        <v>286</v>
      </c>
      <c r="IX98" s="192" t="str">
        <f t="shared" ref="IX98:JB107" si="160">"--"</f>
        <v>--</v>
      </c>
      <c r="IY98" s="192" t="str">
        <f t="shared" si="160"/>
        <v>--</v>
      </c>
      <c r="IZ98" s="192" t="str">
        <f t="shared" si="160"/>
        <v>--</v>
      </c>
      <c r="JA98" s="192" t="str">
        <f t="shared" si="160"/>
        <v>--</v>
      </c>
      <c r="JB98" s="192" t="str">
        <f t="shared" si="160"/>
        <v>--</v>
      </c>
      <c r="JC98" s="228">
        <v>2.6178010471204201</v>
      </c>
      <c r="JD98" s="228">
        <v>5.0251256281407102</v>
      </c>
      <c r="JE98" s="228">
        <v>15.4228855721393</v>
      </c>
      <c r="JF98" s="228">
        <v>5.4263565891472902</v>
      </c>
      <c r="JG98" s="228">
        <v>7.1823204419889501</v>
      </c>
      <c r="JH98" s="228">
        <v>9.2024539877300597</v>
      </c>
      <c r="JI98" s="228">
        <v>1.04712041884817</v>
      </c>
      <c r="JJ98" s="228">
        <v>3.0150753768844201</v>
      </c>
      <c r="JK98" s="228">
        <v>14.427860696517399</v>
      </c>
      <c r="JL98" s="228">
        <v>4.6511627906976702</v>
      </c>
      <c r="JM98" s="228">
        <v>4.4198895027624303</v>
      </c>
      <c r="JN98" s="228">
        <v>7.3619631901840501</v>
      </c>
      <c r="JO98" s="228">
        <v>4.1884816753926701</v>
      </c>
      <c r="JP98" s="228">
        <v>6.6326530612244898</v>
      </c>
      <c r="JQ98" s="228">
        <v>20</v>
      </c>
      <c r="JR98" s="228">
        <v>5.46875</v>
      </c>
      <c r="JS98" s="228">
        <v>11.731843575418999</v>
      </c>
      <c r="JT98" s="228">
        <v>15.243902439024399</v>
      </c>
      <c r="JU98" s="228">
        <v>3.125</v>
      </c>
      <c r="JV98" s="228">
        <v>6.6326530612244898</v>
      </c>
      <c r="JW98" s="228">
        <v>14.5</v>
      </c>
      <c r="JX98" s="228">
        <v>4.6511627906976702</v>
      </c>
      <c r="JY98" s="228">
        <v>5.0279329608938603</v>
      </c>
      <c r="JZ98" s="228">
        <v>9.1463414634146396</v>
      </c>
      <c r="KA98" s="228">
        <v>0</v>
      </c>
      <c r="KB98" s="228">
        <v>1.0204081632653099</v>
      </c>
      <c r="KC98" s="228">
        <v>0</v>
      </c>
      <c r="KD98" s="228">
        <v>1.55038759689922</v>
      </c>
      <c r="KE98" s="228">
        <v>1.7045454545454499</v>
      </c>
      <c r="KF98" s="228">
        <v>1.8518518518518501</v>
      </c>
      <c r="KG98" s="228">
        <v>0</v>
      </c>
      <c r="KH98" s="228">
        <v>0</v>
      </c>
      <c r="KI98" s="228">
        <v>2</v>
      </c>
      <c r="KJ98" s="228">
        <v>0</v>
      </c>
      <c r="KK98" s="228">
        <v>1.1299435028248599</v>
      </c>
      <c r="KL98" s="228">
        <v>1.8518518518518501</v>
      </c>
      <c r="KM98" s="228">
        <v>0</v>
      </c>
      <c r="KN98" s="228">
        <v>0</v>
      </c>
      <c r="KO98" s="213">
        <v>0.5</v>
      </c>
      <c r="KP98" s="213">
        <v>0.775193798449612</v>
      </c>
      <c r="KQ98" s="213">
        <v>0.56497175141242995</v>
      </c>
      <c r="KR98" s="228">
        <v>1.8518518518518501</v>
      </c>
      <c r="KS98" s="228">
        <v>0</v>
      </c>
      <c r="KT98" s="213">
        <v>0.51020408163265296</v>
      </c>
      <c r="KU98" s="213">
        <v>0.5</v>
      </c>
      <c r="KV98" s="213">
        <v>0.775193798449612</v>
      </c>
      <c r="KW98" s="228">
        <v>1.13636363636364</v>
      </c>
      <c r="KX98" s="228">
        <v>1.8518518518518501</v>
      </c>
      <c r="KY98" s="228">
        <v>0</v>
      </c>
      <c r="KZ98" s="228">
        <v>0</v>
      </c>
      <c r="LA98" s="228">
        <v>0</v>
      </c>
      <c r="LB98" s="228">
        <v>1.5625</v>
      </c>
      <c r="LC98" s="228">
        <v>0</v>
      </c>
      <c r="LD98" s="228">
        <v>1.22699386503068</v>
      </c>
      <c r="LE98" s="228">
        <v>0</v>
      </c>
      <c r="LF98" s="228">
        <v>0</v>
      </c>
      <c r="LG98" s="213">
        <v>0.5</v>
      </c>
      <c r="LH98" s="213">
        <v>0.78125</v>
      </c>
      <c r="LI98" s="228">
        <v>0</v>
      </c>
      <c r="LJ98" s="228">
        <v>1.8404907975460101</v>
      </c>
      <c r="LK98" s="228">
        <v>0</v>
      </c>
      <c r="LL98" s="228">
        <v>0</v>
      </c>
      <c r="LM98" s="228">
        <v>1</v>
      </c>
      <c r="LN98" s="213">
        <v>0.78125</v>
      </c>
      <c r="LO98" s="228">
        <v>1.13636363636364</v>
      </c>
      <c r="LP98" s="228">
        <v>1.22699386503068</v>
      </c>
      <c r="LQ98" s="228">
        <v>0</v>
      </c>
      <c r="LR98" s="228">
        <v>0</v>
      </c>
      <c r="LS98" s="228">
        <v>1</v>
      </c>
      <c r="LT98" s="228">
        <v>1.5625</v>
      </c>
      <c r="LU98" s="228">
        <v>1.1299435028248599</v>
      </c>
      <c r="LV98" s="228">
        <v>3.6809815950920202</v>
      </c>
      <c r="LW98" s="213">
        <v>0.52631578947368396</v>
      </c>
      <c r="LX98" s="213">
        <v>0.512820512820513</v>
      </c>
      <c r="LY98" s="213">
        <v>0.5</v>
      </c>
      <c r="LZ98" s="228">
        <v>2.36220472440945</v>
      </c>
      <c r="MA98" s="228">
        <v>2.8248587570621502</v>
      </c>
      <c r="MB98" s="228">
        <v>4.9079754601227004</v>
      </c>
      <c r="MC98" s="228">
        <v>0</v>
      </c>
      <c r="MD98" s="228">
        <v>0</v>
      </c>
      <c r="ME98" s="228">
        <v>0</v>
      </c>
      <c r="MF98" s="228">
        <v>2.34375</v>
      </c>
      <c r="MG98" s="228">
        <v>1.6949152542372901</v>
      </c>
      <c r="MH98" s="228">
        <v>1.8404907975460101</v>
      </c>
      <c r="MI98" s="190" t="str">
        <f t="shared" si="147"/>
        <v>--</v>
      </c>
      <c r="MJ98" s="190" t="str">
        <f t="shared" si="148"/>
        <v>--</v>
      </c>
      <c r="MK98" s="190" t="str">
        <f t="shared" si="148"/>
        <v>--</v>
      </c>
      <c r="ML98" s="190" t="str">
        <f t="shared" si="148"/>
        <v>--</v>
      </c>
      <c r="MM98" s="190" t="str">
        <f t="shared" si="148"/>
        <v>--</v>
      </c>
      <c r="MN98" s="190" t="str">
        <f t="shared" si="148"/>
        <v>--</v>
      </c>
      <c r="MO98" s="190" t="str">
        <f t="shared" si="148"/>
        <v>--</v>
      </c>
      <c r="MP98" s="190" t="str">
        <f t="shared" si="148"/>
        <v>--</v>
      </c>
      <c r="MQ98" s="190" t="str">
        <f t="shared" si="148"/>
        <v>--</v>
      </c>
      <c r="MR98" s="190" t="str">
        <f t="shared" si="148"/>
        <v>--</v>
      </c>
      <c r="MS98" s="190" t="str">
        <f t="shared" si="148"/>
        <v>--</v>
      </c>
      <c r="MT98" s="190" t="str">
        <f t="shared" si="148"/>
        <v>--</v>
      </c>
      <c r="MU98" s="190" t="str">
        <f t="shared" si="148"/>
        <v>--</v>
      </c>
      <c r="MV98" s="190" t="str">
        <f t="shared" si="148"/>
        <v>--</v>
      </c>
      <c r="MW98" s="190" t="str">
        <f t="shared" si="148"/>
        <v>--</v>
      </c>
      <c r="MX98" s="190" t="str">
        <f t="shared" si="148"/>
        <v>--</v>
      </c>
      <c r="MY98" s="190" t="str">
        <f t="shared" si="148"/>
        <v>--</v>
      </c>
      <c r="MZ98" s="190" t="str">
        <f t="shared" si="148"/>
        <v>--</v>
      </c>
      <c r="NA98" s="190" t="str">
        <f t="shared" si="148"/>
        <v>--</v>
      </c>
      <c r="NB98" s="190" t="str">
        <f t="shared" si="148"/>
        <v>--</v>
      </c>
      <c r="NC98" s="190" t="str">
        <f t="shared" si="148"/>
        <v>--</v>
      </c>
      <c r="ND98" s="190" t="str">
        <f t="shared" si="148"/>
        <v>--</v>
      </c>
      <c r="NE98" s="190" t="str">
        <f t="shared" si="148"/>
        <v>--</v>
      </c>
      <c r="NF98" s="190" t="str">
        <f t="shared" si="148"/>
        <v>--</v>
      </c>
      <c r="NG98" s="190" t="str">
        <f t="shared" si="148"/>
        <v>--</v>
      </c>
      <c r="NH98" s="190" t="str">
        <f t="shared" si="148"/>
        <v>--</v>
      </c>
      <c r="NI98" s="190" t="str">
        <f t="shared" si="148"/>
        <v>--</v>
      </c>
      <c r="NJ98" s="190" t="str">
        <f t="shared" si="148"/>
        <v>--</v>
      </c>
      <c r="NL98" s="378" t="str">
        <f t="shared" si="92"/>
        <v>--</v>
      </c>
      <c r="NM98" s="392">
        <v>3.4334763948497864</v>
      </c>
      <c r="NN98" s="392">
        <v>5.4054054054054035</v>
      </c>
      <c r="NO98" s="392">
        <v>11.061946902654872</v>
      </c>
      <c r="NP98" s="378" t="str">
        <f t="shared" si="93"/>
        <v>--</v>
      </c>
      <c r="NQ98" s="392">
        <v>0.78431372549019618</v>
      </c>
      <c r="NR98" s="378" t="str">
        <f t="shared" si="94"/>
        <v>--</v>
      </c>
      <c r="NS98" s="392">
        <v>7.2992700729926989</v>
      </c>
      <c r="NT98" s="378" t="str">
        <f t="shared" si="95"/>
        <v>--</v>
      </c>
      <c r="NU98" s="392">
        <v>14.953271028037376</v>
      </c>
      <c r="NV98" s="378" t="str">
        <f t="shared" si="96"/>
        <v>--</v>
      </c>
      <c r="NW98" s="392">
        <v>0</v>
      </c>
      <c r="NX98" s="378" t="str">
        <f t="shared" si="97"/>
        <v>--</v>
      </c>
      <c r="NY98" s="392">
        <v>4.5</v>
      </c>
      <c r="NZ98" s="378" t="str">
        <f t="shared" si="98"/>
        <v>--</v>
      </c>
      <c r="OA98" s="392">
        <v>15.736040609137071</v>
      </c>
      <c r="OB98" s="378" t="str">
        <f t="shared" si="99"/>
        <v>--</v>
      </c>
      <c r="OC98" s="378" t="str">
        <f t="shared" si="99"/>
        <v>--</v>
      </c>
      <c r="OD98" s="392">
        <v>0</v>
      </c>
      <c r="OE98" s="392">
        <v>2.0100502512562817</v>
      </c>
      <c r="OF98" s="392">
        <v>7.4626865671641784</v>
      </c>
      <c r="OG98" s="378" t="str">
        <f t="shared" si="144"/>
        <v>--</v>
      </c>
      <c r="OH98" s="378" t="str">
        <f t="shared" si="144"/>
        <v>--</v>
      </c>
      <c r="OI98" s="378" t="str">
        <f t="shared" si="144"/>
        <v>--</v>
      </c>
      <c r="OJ98" s="392">
        <v>1.5503875968992249</v>
      </c>
      <c r="OK98" s="392">
        <v>4.4198895027624321</v>
      </c>
      <c r="OL98" s="392">
        <v>6.1349693251533752</v>
      </c>
      <c r="OM98" s="378" t="str">
        <f t="shared" si="145"/>
        <v>--</v>
      </c>
      <c r="ON98" s="378" t="str">
        <f t="shared" si="145"/>
        <v>--</v>
      </c>
      <c r="OO98" s="378" t="str">
        <f t="shared" si="145"/>
        <v>--</v>
      </c>
      <c r="OP98" s="392">
        <v>2.5862068965517246</v>
      </c>
      <c r="OQ98" s="392">
        <v>0.76923076923076938</v>
      </c>
      <c r="OR98" s="392">
        <v>4.9327354260089686</v>
      </c>
      <c r="OS98" s="378" t="str">
        <f t="shared" si="146"/>
        <v>--</v>
      </c>
      <c r="OT98" s="378" t="str">
        <f t="shared" si="146"/>
        <v>--</v>
      </c>
      <c r="OU98" s="392">
        <v>0.8583690987124466</v>
      </c>
      <c r="OV98" s="392">
        <v>3.5019455252918306</v>
      </c>
      <c r="OW98" s="392">
        <v>5.8035714285714306</v>
      </c>
      <c r="OX98" s="378" t="str">
        <f t="shared" si="103"/>
        <v>--</v>
      </c>
      <c r="OY98" s="392">
        <v>6.9767441860465143</v>
      </c>
      <c r="OZ98" s="392">
        <v>7.7348066298342548</v>
      </c>
      <c r="PA98" s="392">
        <v>11.042944785276077</v>
      </c>
      <c r="PB98" s="378" t="str">
        <f t="shared" si="104"/>
        <v>--</v>
      </c>
      <c r="PC98" s="392">
        <v>5.9829059829059812</v>
      </c>
      <c r="PD98" s="392">
        <v>19.379844961240313</v>
      </c>
      <c r="PE98" s="392">
        <v>31.277533039647579</v>
      </c>
      <c r="PF98" s="378" t="str">
        <f t="shared" si="105"/>
        <v>--</v>
      </c>
      <c r="PG98" s="392">
        <v>2.5974025974025978</v>
      </c>
      <c r="PH98" s="392">
        <v>9.4117647058823604</v>
      </c>
      <c r="PI98" s="392">
        <v>15.837104072398187</v>
      </c>
      <c r="PJ98" s="378" t="str">
        <f t="shared" si="106"/>
        <v>--</v>
      </c>
      <c r="PK98" s="392">
        <v>2.1551724137931045</v>
      </c>
      <c r="PL98" s="392">
        <v>6.5134099616858263</v>
      </c>
      <c r="PM98" s="392">
        <v>12.946428571428578</v>
      </c>
      <c r="PN98" s="378" t="str">
        <f t="shared" si="107"/>
        <v>--</v>
      </c>
      <c r="PO98" s="392">
        <v>3.0172413793103443</v>
      </c>
      <c r="PP98" s="392">
        <v>0.77519379844961256</v>
      </c>
      <c r="PQ98" s="392">
        <v>0.91324200913241971</v>
      </c>
      <c r="PR98" s="378" t="str">
        <f t="shared" si="108"/>
        <v>--</v>
      </c>
      <c r="PS98" s="392">
        <v>1.7241379310344827</v>
      </c>
      <c r="PT98" s="392">
        <v>1.1583011583011584</v>
      </c>
      <c r="PU98" s="392">
        <v>2.7149321266968336</v>
      </c>
      <c r="PV98" s="378" t="str">
        <f t="shared" si="109"/>
        <v>--</v>
      </c>
      <c r="PW98" s="392">
        <v>1.2931034482758623</v>
      </c>
      <c r="PX98" s="392">
        <v>0.77519379844961234</v>
      </c>
      <c r="PY98" s="392">
        <v>1.809954751131222</v>
      </c>
      <c r="PZ98" s="378" t="str">
        <f t="shared" si="110"/>
        <v>--</v>
      </c>
      <c r="QA98" s="392">
        <v>1.2931034482758625</v>
      </c>
      <c r="QB98" s="392">
        <v>0.77220077220077199</v>
      </c>
      <c r="QC98" s="392">
        <v>1.8099547511312222</v>
      </c>
      <c r="QD98" s="378" t="str">
        <f t="shared" si="111"/>
        <v>--</v>
      </c>
      <c r="QE98" s="392">
        <v>0.4329004329004329</v>
      </c>
      <c r="QF98" s="392">
        <v>0.3891050583657587</v>
      </c>
      <c r="QG98" s="392">
        <v>0.45248868778280538</v>
      </c>
      <c r="QH98" s="378" t="str">
        <f t="shared" si="112"/>
        <v>--</v>
      </c>
      <c r="QI98" s="392">
        <v>0.4329004329004329</v>
      </c>
      <c r="QJ98" s="392">
        <v>0.38610038610038599</v>
      </c>
      <c r="QK98" s="392">
        <v>0.90909090909090906</v>
      </c>
    </row>
    <row r="99" spans="1:454" x14ac:dyDescent="0.25">
      <c r="A99" s="114" t="str">
        <f t="shared" si="149"/>
        <v>--</v>
      </c>
      <c r="B99" s="96" t="s">
        <v>175</v>
      </c>
      <c r="C99" s="202">
        <v>8.6102719033232642</v>
      </c>
      <c r="D99" s="192">
        <v>31.054977711738484</v>
      </c>
      <c r="E99" s="192">
        <v>43.396226415094283</v>
      </c>
      <c r="F99" s="192">
        <v>3.412462908011868</v>
      </c>
      <c r="G99" s="192">
        <v>16.786226685796265</v>
      </c>
      <c r="H99" s="192">
        <v>34.262948207171299</v>
      </c>
      <c r="I99" s="192">
        <v>3.0744336569579289</v>
      </c>
      <c r="J99" s="192">
        <v>15.582191780821921</v>
      </c>
      <c r="K99" s="192">
        <v>22.916666666666679</v>
      </c>
      <c r="L99" s="192">
        <v>1.3554216867469868</v>
      </c>
      <c r="M99" s="192">
        <v>12.280701754385966</v>
      </c>
      <c r="N99" s="192">
        <v>25.486381322957207</v>
      </c>
      <c r="O99" s="192">
        <v>1.0355029585798812</v>
      </c>
      <c r="P99" s="192">
        <v>9.0609555189456383</v>
      </c>
      <c r="Q99" s="192">
        <v>21.973094170403577</v>
      </c>
      <c r="R99" s="192" t="s">
        <v>286</v>
      </c>
      <c r="S99" s="192" t="s">
        <v>286</v>
      </c>
      <c r="T99" s="192" t="s">
        <v>286</v>
      </c>
      <c r="U99" s="192">
        <v>3.4074074074074057</v>
      </c>
      <c r="V99" s="192">
        <v>18.168812589413442</v>
      </c>
      <c r="W99" s="192">
        <v>35.059760956175296</v>
      </c>
      <c r="X99" s="192">
        <v>3.2414910858995118</v>
      </c>
      <c r="Y99" s="192">
        <v>15.689655172413781</v>
      </c>
      <c r="Z99" s="192">
        <v>23.319327731092439</v>
      </c>
      <c r="AA99" s="192">
        <v>1.1994002998500755</v>
      </c>
      <c r="AB99" s="192">
        <v>13.138686131386862</v>
      </c>
      <c r="AC99" s="192">
        <v>27.11538461538461</v>
      </c>
      <c r="AD99" s="192">
        <v>1.1816838995568686</v>
      </c>
      <c r="AE99" s="192">
        <v>11.812297734627823</v>
      </c>
      <c r="AF99" s="192">
        <v>22.048997772828514</v>
      </c>
      <c r="AG99" s="192">
        <v>1.2084592145015109</v>
      </c>
      <c r="AH99" s="192">
        <v>8.3209509658246574</v>
      </c>
      <c r="AI99" s="192">
        <v>15.094339622641503</v>
      </c>
      <c r="AJ99" s="192">
        <v>0.44510385756676535</v>
      </c>
      <c r="AK99" s="192">
        <v>4.7345767575322721</v>
      </c>
      <c r="AL99" s="192">
        <v>11.952191235059756</v>
      </c>
      <c r="AM99" s="192">
        <v>0.64724919093851063</v>
      </c>
      <c r="AN99" s="192">
        <v>4.1095890410958864</v>
      </c>
      <c r="AO99" s="192">
        <v>8.3333333333333304</v>
      </c>
      <c r="AP99" s="192">
        <v>0.45180722891566261</v>
      </c>
      <c r="AQ99" s="192">
        <v>2.6315789473684212</v>
      </c>
      <c r="AR99" s="192">
        <v>8.1712062256809297</v>
      </c>
      <c r="AS99" s="192">
        <v>0</v>
      </c>
      <c r="AT99" s="192">
        <v>1.4827018121911042</v>
      </c>
      <c r="AU99" s="192">
        <v>6.2780269058296012</v>
      </c>
      <c r="AV99" s="192" t="s">
        <v>286</v>
      </c>
      <c r="AW99" s="192" t="s">
        <v>286</v>
      </c>
      <c r="AX99" s="192" t="s">
        <v>286</v>
      </c>
      <c r="AY99" s="192" t="s">
        <v>286</v>
      </c>
      <c r="AZ99" s="192" t="s">
        <v>286</v>
      </c>
      <c r="BA99" s="192" t="s">
        <v>286</v>
      </c>
      <c r="BB99" s="192" t="s">
        <v>286</v>
      </c>
      <c r="BC99" s="192" t="s">
        <v>286</v>
      </c>
      <c r="BD99" s="192" t="s">
        <v>286</v>
      </c>
      <c r="BE99" s="192">
        <v>0.75414781297134148</v>
      </c>
      <c r="BF99" s="192">
        <v>3.7900874635568527</v>
      </c>
      <c r="BG99" s="192">
        <v>12.667946257197697</v>
      </c>
      <c r="BH99" s="192">
        <v>0.59171597633136108</v>
      </c>
      <c r="BI99" s="192">
        <v>7.1661237785016318</v>
      </c>
      <c r="BJ99" s="192">
        <v>12.946428571428568</v>
      </c>
      <c r="BK99" s="192">
        <v>4.8513302034428838</v>
      </c>
      <c r="BL99" s="192">
        <v>15.146831530139112</v>
      </c>
      <c r="BM99" s="192">
        <v>21.256038647342994</v>
      </c>
      <c r="BN99" s="192">
        <v>2.5757575757575744</v>
      </c>
      <c r="BO99" s="192">
        <v>14.156626506024095</v>
      </c>
      <c r="BP99" s="192">
        <v>21.063394683026583</v>
      </c>
      <c r="BQ99" s="192">
        <v>2.0134228187919447</v>
      </c>
      <c r="BR99" s="192">
        <v>12.172284644194768</v>
      </c>
      <c r="BS99" s="192">
        <v>14.902807775377967</v>
      </c>
      <c r="BT99" s="192">
        <v>1.0606060606060608</v>
      </c>
      <c r="BU99" s="192">
        <v>15.223880597014926</v>
      </c>
      <c r="BV99" s="192">
        <v>27.78864970645791</v>
      </c>
      <c r="BW99" s="192">
        <v>1.4836795252225519</v>
      </c>
      <c r="BX99" s="192">
        <v>13.389830508474578</v>
      </c>
      <c r="BY99" s="192">
        <v>29.032258064516114</v>
      </c>
      <c r="BZ99" s="192">
        <v>2.6604068857589969</v>
      </c>
      <c r="CA99" s="192">
        <v>8.6553323029366229</v>
      </c>
      <c r="CB99" s="192">
        <v>14.492753623188401</v>
      </c>
      <c r="CC99" s="192">
        <v>1.8181818181818179</v>
      </c>
      <c r="CD99" s="192">
        <v>9.9397590361445651</v>
      </c>
      <c r="CE99" s="192">
        <v>12.065439672801642</v>
      </c>
      <c r="CF99" s="192">
        <v>1.5100671140939592</v>
      </c>
      <c r="CG99" s="192">
        <v>8.6142322097378248</v>
      </c>
      <c r="CH99" s="192">
        <v>9.0712742980561583</v>
      </c>
      <c r="CI99" s="192">
        <v>0.45454545454545459</v>
      </c>
      <c r="CJ99" s="192">
        <v>8.6696562032884863</v>
      </c>
      <c r="CK99" s="192">
        <v>19.569471624266171</v>
      </c>
      <c r="CL99" s="192">
        <v>0.59347181008902039</v>
      </c>
      <c r="CM99" s="192">
        <v>8.828522920203735</v>
      </c>
      <c r="CN99" s="192">
        <v>20.046082949308744</v>
      </c>
      <c r="CO99" s="192">
        <v>5.4773082942097009</v>
      </c>
      <c r="CP99" s="192">
        <v>6.4024390243902403</v>
      </c>
      <c r="CQ99" s="192">
        <v>2.6442307692307701</v>
      </c>
      <c r="CR99" s="192">
        <v>5.5722891566264998</v>
      </c>
      <c r="CS99" s="192">
        <v>3.759398496240602</v>
      </c>
      <c r="CT99" s="192">
        <v>2.8455284552845566</v>
      </c>
      <c r="CU99" s="192">
        <v>2.8380634390651105</v>
      </c>
      <c r="CV99" s="192">
        <v>5.4945054945054927</v>
      </c>
      <c r="CW99" s="192">
        <v>1.705756929637527</v>
      </c>
      <c r="CX99" s="192">
        <v>2.5196850393700796</v>
      </c>
      <c r="CY99" s="192">
        <v>3.4108527131782949</v>
      </c>
      <c r="CZ99" s="192">
        <v>1.6194331983805694</v>
      </c>
      <c r="DA99" s="192">
        <v>2.7314112291350532</v>
      </c>
      <c r="DB99" s="192">
        <v>2.6315789473684217</v>
      </c>
      <c r="DC99" s="192">
        <v>5.0119331742243487</v>
      </c>
      <c r="DD99" s="192" t="s">
        <v>286</v>
      </c>
      <c r="DE99" s="192">
        <v>4.1221374045801493</v>
      </c>
      <c r="DF99" s="192">
        <v>5.7692307692307736</v>
      </c>
      <c r="DG99" s="192" t="s">
        <v>286</v>
      </c>
      <c r="DH99" s="192">
        <v>3.759398496240602</v>
      </c>
      <c r="DI99" s="192">
        <v>3.6585365853658542</v>
      </c>
      <c r="DJ99" s="192" t="s">
        <v>286</v>
      </c>
      <c r="DK99" s="192">
        <v>3.6697247706422012</v>
      </c>
      <c r="DL99" s="192">
        <v>2.1276595744680842</v>
      </c>
      <c r="DM99" s="192" t="s">
        <v>286</v>
      </c>
      <c r="DN99" s="192">
        <v>2.6438569206842901</v>
      </c>
      <c r="DO99" s="192">
        <v>5.2631578947368434</v>
      </c>
      <c r="DP99" s="192" t="s">
        <v>286</v>
      </c>
      <c r="DQ99" s="192">
        <v>2.1164021164021154</v>
      </c>
      <c r="DR99" s="192">
        <v>7.6555023923444905</v>
      </c>
      <c r="DS99" s="192" t="s">
        <v>286</v>
      </c>
      <c r="DT99" s="192" t="s">
        <v>286</v>
      </c>
      <c r="DU99" s="192" t="s">
        <v>286</v>
      </c>
      <c r="DV99" s="192" t="s">
        <v>286</v>
      </c>
      <c r="DW99" s="192">
        <v>3.4586466165413507</v>
      </c>
      <c r="DX99" s="192">
        <v>2.642276422764227</v>
      </c>
      <c r="DY99" s="192" t="s">
        <v>286</v>
      </c>
      <c r="DZ99" s="192">
        <v>1.6544117647058842</v>
      </c>
      <c r="EA99" s="192">
        <v>2.9850746268656745</v>
      </c>
      <c r="EB99" s="192" t="s">
        <v>286</v>
      </c>
      <c r="EC99" s="192">
        <v>2.3328149300155521</v>
      </c>
      <c r="ED99" s="192">
        <v>3.0487804878048785</v>
      </c>
      <c r="EE99" s="192" t="s">
        <v>286</v>
      </c>
      <c r="EF99" s="192">
        <v>1.5957446808510631</v>
      </c>
      <c r="EG99" s="192">
        <v>8.3732057416267818</v>
      </c>
      <c r="EH99" s="192" t="s">
        <v>286</v>
      </c>
      <c r="EI99" s="192">
        <v>3.9634146341463414</v>
      </c>
      <c r="EJ99" s="192">
        <v>5.2884615384615365</v>
      </c>
      <c r="EK99" s="192" t="s">
        <v>286</v>
      </c>
      <c r="EL99" s="192">
        <v>3.7593984962406011</v>
      </c>
      <c r="EM99" s="192">
        <v>3.8617886178861749</v>
      </c>
      <c r="EN99" s="192" t="s">
        <v>286</v>
      </c>
      <c r="EO99" s="192">
        <v>3.1365313653136537</v>
      </c>
      <c r="EP99" s="192">
        <v>2.7718550106609801</v>
      </c>
      <c r="EQ99" s="192" t="s">
        <v>286</v>
      </c>
      <c r="ER99" s="192">
        <v>2.3364485981308403</v>
      </c>
      <c r="ES99" s="192">
        <v>4.8780487804878021</v>
      </c>
      <c r="ET99" s="192" t="s">
        <v>286</v>
      </c>
      <c r="EU99" s="192">
        <v>1.2433392539964474</v>
      </c>
      <c r="EV99" s="192">
        <v>4.5454545454545503</v>
      </c>
      <c r="EW99" s="192" t="s">
        <v>286</v>
      </c>
      <c r="EX99" s="192">
        <v>2.7692307692307674</v>
      </c>
      <c r="EY99" s="192">
        <v>2.1686746987951788</v>
      </c>
      <c r="EZ99" s="192" t="s">
        <v>286</v>
      </c>
      <c r="FA99" s="192">
        <v>2.2624434389140311</v>
      </c>
      <c r="FB99" s="192">
        <v>1.4227642276422767</v>
      </c>
      <c r="FC99" s="192" t="s">
        <v>286</v>
      </c>
      <c r="FD99" s="192">
        <v>2.2346368715083837</v>
      </c>
      <c r="FE99" s="192">
        <v>1.70940170940171</v>
      </c>
      <c r="FF99" s="192" t="s">
        <v>286</v>
      </c>
      <c r="FG99" s="192">
        <v>0.77881619937694613</v>
      </c>
      <c r="FH99" s="192">
        <v>1.2195121951219516</v>
      </c>
      <c r="FI99" s="192" t="s">
        <v>286</v>
      </c>
      <c r="FJ99" s="192">
        <v>0.53285968028419195</v>
      </c>
      <c r="FK99" s="192">
        <v>2.6252983293556049</v>
      </c>
      <c r="FL99" s="192" t="s">
        <v>286</v>
      </c>
      <c r="FM99" s="192" t="s">
        <v>286</v>
      </c>
      <c r="FN99" s="192" t="s">
        <v>286</v>
      </c>
      <c r="FO99" s="192" t="s">
        <v>286</v>
      </c>
      <c r="FP99" s="192">
        <v>4.5112781954887256</v>
      </c>
      <c r="FQ99" s="192">
        <v>3.252032520325201</v>
      </c>
      <c r="FR99" s="192" t="s">
        <v>286</v>
      </c>
      <c r="FS99" s="192">
        <v>4.066543438077634</v>
      </c>
      <c r="FT99" s="192">
        <v>3.4042553191489384</v>
      </c>
      <c r="FU99" s="192" t="s">
        <v>286</v>
      </c>
      <c r="FV99" s="192">
        <v>1.7214397496087628</v>
      </c>
      <c r="FW99" s="192">
        <v>2.6422764227642284</v>
      </c>
      <c r="FX99" s="192" t="s">
        <v>286</v>
      </c>
      <c r="FY99" s="192">
        <v>0.53191489361702116</v>
      </c>
      <c r="FZ99" s="192">
        <v>3.1175059952038358</v>
      </c>
      <c r="GA99" s="192" t="s">
        <v>286</v>
      </c>
      <c r="GB99" s="192" t="s">
        <v>286</v>
      </c>
      <c r="GC99" s="192" t="s">
        <v>286</v>
      </c>
      <c r="GD99" s="192" t="s">
        <v>286</v>
      </c>
      <c r="GE99" s="192" t="s">
        <v>286</v>
      </c>
      <c r="GF99" s="192" t="s">
        <v>286</v>
      </c>
      <c r="GG99" s="192" t="s">
        <v>286</v>
      </c>
      <c r="GH99" s="192" t="s">
        <v>286</v>
      </c>
      <c r="GI99" s="192" t="s">
        <v>286</v>
      </c>
      <c r="GJ99" s="192" t="s">
        <v>286</v>
      </c>
      <c r="GK99" s="192">
        <v>2.3364485981308416</v>
      </c>
      <c r="GL99" s="192">
        <v>2.6422764227642297</v>
      </c>
      <c r="GM99" s="192" t="s">
        <v>286</v>
      </c>
      <c r="GN99" s="192">
        <v>1.063829787234043</v>
      </c>
      <c r="GO99" s="192">
        <v>5.0359712230215852</v>
      </c>
      <c r="GP99" s="192" t="s">
        <v>286</v>
      </c>
      <c r="GQ99" s="192" t="s">
        <v>286</v>
      </c>
      <c r="GR99" s="192" t="s">
        <v>286</v>
      </c>
      <c r="GS99" s="192" t="s">
        <v>286</v>
      </c>
      <c r="GT99" s="192" t="s">
        <v>286</v>
      </c>
      <c r="GU99" s="192" t="s">
        <v>286</v>
      </c>
      <c r="GV99" s="192" t="s">
        <v>286</v>
      </c>
      <c r="GW99" s="192" t="s">
        <v>286</v>
      </c>
      <c r="GX99" s="192" t="s">
        <v>286</v>
      </c>
      <c r="GY99" s="192" t="s">
        <v>286</v>
      </c>
      <c r="GZ99" s="192">
        <v>2.1909233176838825</v>
      </c>
      <c r="HA99" s="192">
        <v>3.2520325203252058</v>
      </c>
      <c r="HB99" s="192" t="s">
        <v>286</v>
      </c>
      <c r="HC99" s="192">
        <v>2.4822695035461018</v>
      </c>
      <c r="HD99" s="192">
        <v>5.7692307692307647</v>
      </c>
      <c r="HE99" s="192" t="s">
        <v>286</v>
      </c>
      <c r="HF99" s="192" t="s">
        <v>286</v>
      </c>
      <c r="HG99" s="192" t="s">
        <v>286</v>
      </c>
      <c r="HH99" s="192" t="s">
        <v>286</v>
      </c>
      <c r="HI99" s="132" t="s">
        <v>286</v>
      </c>
      <c r="HJ99" s="132" t="s">
        <v>286</v>
      </c>
      <c r="HK99" s="132" t="s">
        <v>286</v>
      </c>
      <c r="HL99" s="132" t="s">
        <v>286</v>
      </c>
      <c r="HM99" s="192" t="s">
        <v>286</v>
      </c>
      <c r="HN99" s="192" t="s">
        <v>286</v>
      </c>
      <c r="HO99" s="192">
        <v>2.825745682888539</v>
      </c>
      <c r="HP99" s="192">
        <v>5.0813008130081299</v>
      </c>
      <c r="HQ99" s="192" t="s">
        <v>286</v>
      </c>
      <c r="HR99" s="192">
        <v>3.3747779751332185</v>
      </c>
      <c r="HS99" s="192">
        <v>9.1346153846153797</v>
      </c>
      <c r="HT99" s="192" t="s">
        <v>286</v>
      </c>
      <c r="HU99" s="192">
        <v>3.6866359447004577</v>
      </c>
      <c r="HV99" s="192">
        <v>2.8846153846153837</v>
      </c>
      <c r="HW99" s="192" t="s">
        <v>286</v>
      </c>
      <c r="HX99" s="192">
        <v>2.7108433734939772</v>
      </c>
      <c r="HY99" s="192">
        <v>3.0487804878048754</v>
      </c>
      <c r="HZ99" s="192" t="s">
        <v>286</v>
      </c>
      <c r="IA99" s="192">
        <v>3.5250463821892382</v>
      </c>
      <c r="IB99" s="192">
        <v>1.7057569296375272</v>
      </c>
      <c r="IC99" s="192" t="s">
        <v>286</v>
      </c>
      <c r="ID99" s="192">
        <v>1.0954616588419408</v>
      </c>
      <c r="IE99" s="192">
        <v>1.8292682926829269</v>
      </c>
      <c r="IF99" s="192" t="s">
        <v>286</v>
      </c>
      <c r="IG99" s="192">
        <v>0.53097345132743334</v>
      </c>
      <c r="IH99" s="192">
        <v>4.3269230769230775</v>
      </c>
      <c r="II99" s="192">
        <v>3.276131045241808</v>
      </c>
      <c r="IJ99" s="192">
        <v>6.9124423963133612</v>
      </c>
      <c r="IK99" s="192">
        <v>4.5783132530120536</v>
      </c>
      <c r="IL99" s="192">
        <v>1.9578313253012054</v>
      </c>
      <c r="IM99" s="192">
        <v>4.8120300751879679</v>
      </c>
      <c r="IN99" s="192">
        <v>5.0813008130081325</v>
      </c>
      <c r="IO99" s="192">
        <v>2.0100502512562799</v>
      </c>
      <c r="IP99" s="192">
        <v>8.0074487895716953</v>
      </c>
      <c r="IQ99" s="192">
        <v>3.1982942430703623</v>
      </c>
      <c r="IR99" s="192">
        <v>1.1006289308176092</v>
      </c>
      <c r="IS99" s="192" t="s">
        <v>286</v>
      </c>
      <c r="IT99" s="192" t="s">
        <v>286</v>
      </c>
      <c r="IU99" s="192">
        <v>0.45523520485584223</v>
      </c>
      <c r="IV99" s="192" t="s">
        <v>286</v>
      </c>
      <c r="IW99" s="192" t="s">
        <v>286</v>
      </c>
      <c r="IX99" s="192" t="str">
        <f t="shared" si="160"/>
        <v>--</v>
      </c>
      <c r="IY99" s="192" t="str">
        <f t="shared" si="160"/>
        <v>--</v>
      </c>
      <c r="IZ99" s="192" t="str">
        <f t="shared" si="160"/>
        <v>--</v>
      </c>
      <c r="JA99" s="192" t="str">
        <f t="shared" si="160"/>
        <v>--</v>
      </c>
      <c r="JB99" s="192" t="str">
        <f t="shared" si="160"/>
        <v>--</v>
      </c>
      <c r="JC99" s="228">
        <v>4.5790251107828697</v>
      </c>
      <c r="JD99" s="228">
        <v>8.125</v>
      </c>
      <c r="JE99" s="228">
        <v>13.6842105263158</v>
      </c>
      <c r="JF99" s="228">
        <v>2.7397260273972601</v>
      </c>
      <c r="JG99" s="228">
        <v>2.5356576862123599</v>
      </c>
      <c r="JH99" s="228">
        <v>6.69077757685353</v>
      </c>
      <c r="JI99" s="228">
        <v>1.76991150442478</v>
      </c>
      <c r="JJ99" s="228">
        <v>3.7383177570093502</v>
      </c>
      <c r="JK99" s="228">
        <v>7.8947368421052602</v>
      </c>
      <c r="JL99" s="228">
        <v>1.54109589041096</v>
      </c>
      <c r="JM99" s="228">
        <v>1.5873015873015901</v>
      </c>
      <c r="JN99" s="228">
        <v>6.8965517241379297</v>
      </c>
      <c r="JO99" s="228">
        <v>6.0921248142644897</v>
      </c>
      <c r="JP99" s="228">
        <v>9.9678456591639897</v>
      </c>
      <c r="JQ99" s="228">
        <v>26.296958855098399</v>
      </c>
      <c r="JR99" s="228">
        <v>5.8020477815699598</v>
      </c>
      <c r="JS99" s="228">
        <v>7.9032258064516201</v>
      </c>
      <c r="JT99" s="228">
        <v>17.304189435337001</v>
      </c>
      <c r="JU99" s="228">
        <v>4.7267355982274797</v>
      </c>
      <c r="JV99" s="228">
        <v>6.0995184590690199</v>
      </c>
      <c r="JW99" s="228">
        <v>17.647058823529399</v>
      </c>
      <c r="JX99" s="228">
        <v>5.1282051282051198</v>
      </c>
      <c r="JY99" s="228">
        <v>4.0192926045016097</v>
      </c>
      <c r="JZ99" s="228">
        <v>10.2189781021898</v>
      </c>
      <c r="KA99" s="228">
        <v>1.64670658682635</v>
      </c>
      <c r="KB99" s="213">
        <v>0.64308681672025603</v>
      </c>
      <c r="KC99" s="228">
        <v>1.8382352941176501</v>
      </c>
      <c r="KD99" s="228">
        <v>1.7152658662092599</v>
      </c>
      <c r="KE99" s="213">
        <v>0.81168831168831002</v>
      </c>
      <c r="KF99" s="213">
        <v>0.91911764705882304</v>
      </c>
      <c r="KG99" s="213">
        <v>0.59880239520958101</v>
      </c>
      <c r="KH99" s="213">
        <v>0.96463022508038598</v>
      </c>
      <c r="KI99" s="228">
        <v>2.0257826887661201</v>
      </c>
      <c r="KJ99" s="228">
        <v>1.7182130584192401</v>
      </c>
      <c r="KK99" s="213">
        <v>0.81168831168831101</v>
      </c>
      <c r="KL99" s="228">
        <v>1.4732965009208101</v>
      </c>
      <c r="KM99" s="213">
        <v>0.59880239520958001</v>
      </c>
      <c r="KN99" s="213">
        <v>0.48309178743961301</v>
      </c>
      <c r="KO99" s="228">
        <v>2.3897058823529398</v>
      </c>
      <c r="KP99" s="213">
        <v>0.86058519793459498</v>
      </c>
      <c r="KQ99" s="213">
        <v>0.32467532467532401</v>
      </c>
      <c r="KR99" s="213">
        <v>0.92081031307550598</v>
      </c>
      <c r="KS99" s="228">
        <v>1.04790419161677</v>
      </c>
      <c r="KT99" s="213">
        <v>0.96618357487922601</v>
      </c>
      <c r="KU99" s="228">
        <v>1.1029411764705901</v>
      </c>
      <c r="KV99" s="228">
        <v>1.3745704467353901</v>
      </c>
      <c r="KW99" s="213">
        <v>0.64935064935064901</v>
      </c>
      <c r="KX99" s="213">
        <v>0.55452865064695001</v>
      </c>
      <c r="KY99" s="213">
        <v>0.74850299401197595</v>
      </c>
      <c r="KZ99" s="213">
        <v>0.161030595813204</v>
      </c>
      <c r="LA99" s="213">
        <v>0.36764705882352899</v>
      </c>
      <c r="LB99" s="213">
        <v>0.51546391752577303</v>
      </c>
      <c r="LC99" s="228">
        <v>0</v>
      </c>
      <c r="LD99" s="213">
        <v>0.36900369003689998</v>
      </c>
      <c r="LE99" s="213">
        <v>0.59880239520958001</v>
      </c>
      <c r="LF99" s="213">
        <v>0.322061191626409</v>
      </c>
      <c r="LG99" s="228">
        <v>1.2867647058823499</v>
      </c>
      <c r="LH99" s="213">
        <v>0.68728522336769704</v>
      </c>
      <c r="LI99" s="228">
        <v>0</v>
      </c>
      <c r="LJ99" s="213">
        <v>0.55452865064695001</v>
      </c>
      <c r="LK99" s="213">
        <v>0.44910179640718501</v>
      </c>
      <c r="LL99" s="213">
        <v>0.483870967741935</v>
      </c>
      <c r="LM99" s="228">
        <v>1.1029411764705901</v>
      </c>
      <c r="LN99" s="228">
        <v>0</v>
      </c>
      <c r="LO99" s="213">
        <v>0.65252854812397998</v>
      </c>
      <c r="LP99" s="213">
        <v>0.92081031307550598</v>
      </c>
      <c r="LQ99" s="213">
        <v>0.89820359281437001</v>
      </c>
      <c r="LR99" s="213">
        <v>0.32258064516128998</v>
      </c>
      <c r="LS99" s="228">
        <v>3.6764705882352899</v>
      </c>
      <c r="LT99" s="213">
        <v>0.51635111876075701</v>
      </c>
      <c r="LU99" s="228">
        <v>1.79445350734094</v>
      </c>
      <c r="LV99" s="228">
        <v>3.6900369003690101</v>
      </c>
      <c r="LW99" s="228">
        <v>1.4970059880239499</v>
      </c>
      <c r="LX99" s="213">
        <v>0.80645161290322498</v>
      </c>
      <c r="LY99" s="228">
        <v>3.4926470588235299</v>
      </c>
      <c r="LZ99" s="228">
        <v>1.72117039586919</v>
      </c>
      <c r="MA99" s="228">
        <v>3.1198686371100202</v>
      </c>
      <c r="MB99" s="228">
        <v>4.0665434380776304</v>
      </c>
      <c r="MC99" s="213">
        <v>0.59880239520958001</v>
      </c>
      <c r="MD99" s="213">
        <v>0.16129032258064499</v>
      </c>
      <c r="ME99" s="228">
        <v>1.65745856353591</v>
      </c>
      <c r="MF99" s="213">
        <v>0.34542314335060398</v>
      </c>
      <c r="MG99" s="228">
        <v>1.47058823529412</v>
      </c>
      <c r="MH99" s="228">
        <v>2.3985239852398501</v>
      </c>
      <c r="MI99" s="190" t="str">
        <f t="shared" si="147"/>
        <v>--</v>
      </c>
      <c r="MJ99" s="190" t="str">
        <f t="shared" si="148"/>
        <v>--</v>
      </c>
      <c r="MK99" s="190" t="str">
        <f t="shared" si="148"/>
        <v>--</v>
      </c>
      <c r="ML99" s="190" t="str">
        <f t="shared" si="148"/>
        <v>--</v>
      </c>
      <c r="MM99" s="190" t="str">
        <f t="shared" si="148"/>
        <v>--</v>
      </c>
      <c r="MN99" s="190" t="str">
        <f t="shared" si="148"/>
        <v>--</v>
      </c>
      <c r="MO99" s="190" t="str">
        <f t="shared" si="148"/>
        <v>--</v>
      </c>
      <c r="MP99" s="190" t="str">
        <f t="shared" si="148"/>
        <v>--</v>
      </c>
      <c r="MQ99" s="190" t="str">
        <f t="shared" si="148"/>
        <v>--</v>
      </c>
      <c r="MR99" s="190" t="str">
        <f t="shared" si="148"/>
        <v>--</v>
      </c>
      <c r="MS99" s="190" t="str">
        <f t="shared" si="148"/>
        <v>--</v>
      </c>
      <c r="MT99" s="190" t="str">
        <f t="shared" si="148"/>
        <v>--</v>
      </c>
      <c r="MU99" s="190" t="str">
        <f t="shared" si="148"/>
        <v>--</v>
      </c>
      <c r="MV99" s="190" t="str">
        <f t="shared" si="148"/>
        <v>--</v>
      </c>
      <c r="MW99" s="190" t="str">
        <f t="shared" si="148"/>
        <v>--</v>
      </c>
      <c r="MX99" s="190" t="str">
        <f t="shared" si="148"/>
        <v>--</v>
      </c>
      <c r="MY99" s="190" t="str">
        <f t="shared" si="148"/>
        <v>--</v>
      </c>
      <c r="MZ99" s="190" t="str">
        <f t="shared" si="148"/>
        <v>--</v>
      </c>
      <c r="NA99" s="190" t="str">
        <f t="shared" si="148"/>
        <v>--</v>
      </c>
      <c r="NB99" s="190" t="str">
        <f t="shared" si="148"/>
        <v>--</v>
      </c>
      <c r="NC99" s="190" t="str">
        <f t="shared" si="148"/>
        <v>--</v>
      </c>
      <c r="ND99" s="190" t="str">
        <f t="shared" si="148"/>
        <v>--</v>
      </c>
      <c r="NE99" s="190" t="str">
        <f t="shared" si="148"/>
        <v>--</v>
      </c>
      <c r="NF99" s="190" t="str">
        <f t="shared" si="148"/>
        <v>--</v>
      </c>
      <c r="NG99" s="190" t="str">
        <f t="shared" si="148"/>
        <v>--</v>
      </c>
      <c r="NH99" s="190" t="str">
        <f t="shared" si="148"/>
        <v>--</v>
      </c>
      <c r="NI99" s="190" t="str">
        <f t="shared" si="148"/>
        <v>--</v>
      </c>
      <c r="NJ99" s="190" t="str">
        <f t="shared" si="148"/>
        <v>--</v>
      </c>
      <c r="NL99" s="378" t="str">
        <f t="shared" si="92"/>
        <v>--</v>
      </c>
      <c r="NM99" s="392">
        <v>2.5602409638554198</v>
      </c>
      <c r="NN99" s="392">
        <v>3.6697247706422025</v>
      </c>
      <c r="NO99" s="392">
        <v>4.4487427466150846</v>
      </c>
      <c r="NP99" s="378" t="str">
        <f t="shared" si="93"/>
        <v>--</v>
      </c>
      <c r="NQ99" s="392">
        <v>0.4504504504504504</v>
      </c>
      <c r="NR99" s="378" t="str">
        <f t="shared" si="94"/>
        <v>--</v>
      </c>
      <c r="NS99" s="392">
        <v>5.102040816326527</v>
      </c>
      <c r="NT99" s="378" t="str">
        <f t="shared" si="95"/>
        <v>--</v>
      </c>
      <c r="NU99" s="392">
        <v>13.899613899613897</v>
      </c>
      <c r="NV99" s="378" t="str">
        <f t="shared" si="96"/>
        <v>--</v>
      </c>
      <c r="NW99" s="392">
        <v>0.14792899408284005</v>
      </c>
      <c r="NX99" s="378" t="str">
        <f t="shared" si="97"/>
        <v>--</v>
      </c>
      <c r="NY99" s="392">
        <v>4.2139384116693641</v>
      </c>
      <c r="NZ99" s="378" t="str">
        <f t="shared" si="98"/>
        <v>--</v>
      </c>
      <c r="OA99" s="392">
        <v>16.778523489932876</v>
      </c>
      <c r="OB99" s="378" t="str">
        <f t="shared" si="99"/>
        <v>--</v>
      </c>
      <c r="OC99" s="378" t="str">
        <f t="shared" si="99"/>
        <v>--</v>
      </c>
      <c r="OD99" s="392">
        <v>1.474926253687316</v>
      </c>
      <c r="OE99" s="392">
        <v>3.1201248049921979</v>
      </c>
      <c r="OF99" s="392">
        <v>9.6491228070175374</v>
      </c>
      <c r="OG99" s="378" t="str">
        <f t="shared" si="144"/>
        <v>--</v>
      </c>
      <c r="OH99" s="378" t="str">
        <f t="shared" si="144"/>
        <v>--</v>
      </c>
      <c r="OI99" s="378" t="str">
        <f t="shared" si="144"/>
        <v>--</v>
      </c>
      <c r="OJ99" s="392">
        <v>1.7123287671232854</v>
      </c>
      <c r="OK99" s="392">
        <v>0.79239302694136227</v>
      </c>
      <c r="OL99" s="392">
        <v>4.3478260869565206</v>
      </c>
      <c r="OM99" s="378" t="str">
        <f t="shared" si="145"/>
        <v>--</v>
      </c>
      <c r="ON99" s="378" t="str">
        <f t="shared" si="145"/>
        <v>--</v>
      </c>
      <c r="OO99" s="378" t="str">
        <f t="shared" si="145"/>
        <v>--</v>
      </c>
      <c r="OP99" s="392">
        <v>1.6566265060240963</v>
      </c>
      <c r="OQ99" s="392">
        <v>1.9969278033794153</v>
      </c>
      <c r="OR99" s="392">
        <v>1.9417475728155329</v>
      </c>
      <c r="OS99" s="378" t="str">
        <f t="shared" si="146"/>
        <v>--</v>
      </c>
      <c r="OT99" s="378" t="str">
        <f t="shared" si="146"/>
        <v>--</v>
      </c>
      <c r="OU99" s="392">
        <v>1.357466063348417</v>
      </c>
      <c r="OV99" s="392">
        <v>1.834862385321101</v>
      </c>
      <c r="OW99" s="392">
        <v>2.5193798449612399</v>
      </c>
      <c r="OX99" s="378" t="str">
        <f t="shared" si="103"/>
        <v>--</v>
      </c>
      <c r="OY99" s="392">
        <v>7.3630136986301329</v>
      </c>
      <c r="OZ99" s="392">
        <v>9.3799682034976151</v>
      </c>
      <c r="PA99" s="392">
        <v>16.094032549728745</v>
      </c>
      <c r="PB99" s="378" t="str">
        <f t="shared" si="104"/>
        <v>--</v>
      </c>
      <c r="PC99" s="392">
        <v>14.328808446455517</v>
      </c>
      <c r="PD99" s="392">
        <v>16.845329249617155</v>
      </c>
      <c r="PE99" s="392">
        <v>25.289575289575293</v>
      </c>
      <c r="PF99" s="378" t="str">
        <f t="shared" si="105"/>
        <v>--</v>
      </c>
      <c r="PG99" s="392">
        <v>6.0465116279069795</v>
      </c>
      <c r="PH99" s="392">
        <v>9.1900311526479825</v>
      </c>
      <c r="PI99" s="392">
        <v>16.334661354581669</v>
      </c>
      <c r="PJ99" s="378" t="str">
        <f t="shared" si="106"/>
        <v>--</v>
      </c>
      <c r="PK99" s="392">
        <v>5.1671732522796301</v>
      </c>
      <c r="PL99" s="392">
        <v>7.8947368421052682</v>
      </c>
      <c r="PM99" s="392">
        <v>13.359528487229847</v>
      </c>
      <c r="PN99" s="378" t="str">
        <f t="shared" si="107"/>
        <v>--</v>
      </c>
      <c r="PO99" s="392">
        <v>1.9999999999999987</v>
      </c>
      <c r="PP99" s="392">
        <v>1.4062499999999998</v>
      </c>
      <c r="PQ99" s="392">
        <v>0.59288537549407061</v>
      </c>
      <c r="PR99" s="378" t="str">
        <f t="shared" si="108"/>
        <v>--</v>
      </c>
      <c r="PS99" s="392">
        <v>1.081916537867079</v>
      </c>
      <c r="PT99" s="392">
        <v>0.78247261345852825</v>
      </c>
      <c r="PU99" s="392">
        <v>2.9644268774703573</v>
      </c>
      <c r="PV99" s="378" t="str">
        <f t="shared" si="109"/>
        <v>--</v>
      </c>
      <c r="PW99" s="392">
        <v>1.0852713178294577</v>
      </c>
      <c r="PX99" s="392">
        <v>0.62794348508634157</v>
      </c>
      <c r="PY99" s="392">
        <v>0.99009900990099042</v>
      </c>
      <c r="PZ99" s="378" t="str">
        <f t="shared" si="110"/>
        <v>--</v>
      </c>
      <c r="QA99" s="392">
        <v>0.46439628482972106</v>
      </c>
      <c r="QB99" s="392">
        <v>0.62695924764890198</v>
      </c>
      <c r="QC99" s="392">
        <v>0.39525691699604693</v>
      </c>
      <c r="QD99" s="378" t="str">
        <f t="shared" si="111"/>
        <v>--</v>
      </c>
      <c r="QE99" s="392">
        <v>0.46656298600311025</v>
      </c>
      <c r="QF99" s="392">
        <v>0.31496062992125962</v>
      </c>
      <c r="QG99" s="392">
        <v>0.20000000000000004</v>
      </c>
      <c r="QH99" s="378" t="str">
        <f t="shared" si="112"/>
        <v>--</v>
      </c>
      <c r="QI99" s="392">
        <v>0.62208398133748011</v>
      </c>
      <c r="QJ99" s="392">
        <v>0.62597809076682276</v>
      </c>
      <c r="QK99" s="392">
        <v>0</v>
      </c>
    </row>
    <row r="100" spans="1:454" x14ac:dyDescent="0.25">
      <c r="A100" s="114" t="str">
        <f t="shared" si="149"/>
        <v>--</v>
      </c>
      <c r="B100" s="96" t="s">
        <v>174</v>
      </c>
      <c r="C100" s="202">
        <v>4.4753086419753085</v>
      </c>
      <c r="D100" s="192">
        <v>31.322957198443564</v>
      </c>
      <c r="E100" s="192">
        <v>49.863013698630134</v>
      </c>
      <c r="F100" s="192">
        <v>1.8808777429467081</v>
      </c>
      <c r="G100" s="192">
        <v>20.694444444444464</v>
      </c>
      <c r="H100" s="192">
        <v>40.635451505016711</v>
      </c>
      <c r="I100" s="192">
        <v>1.9642857142857155</v>
      </c>
      <c r="J100" s="192">
        <v>13.546423135464229</v>
      </c>
      <c r="K100" s="192">
        <v>29.233511586452753</v>
      </c>
      <c r="L100" s="192">
        <v>0.74074074074074026</v>
      </c>
      <c r="M100" s="192">
        <v>11.879432624113477</v>
      </c>
      <c r="N100" s="192">
        <v>24.999999999999993</v>
      </c>
      <c r="O100" s="192">
        <v>0.58708414872798398</v>
      </c>
      <c r="P100" s="192">
        <v>9.3457943925233771</v>
      </c>
      <c r="Q100" s="192">
        <v>23.167848699763599</v>
      </c>
      <c r="R100" s="192" t="s">
        <v>286</v>
      </c>
      <c r="S100" s="192" t="s">
        <v>286</v>
      </c>
      <c r="T100" s="192" t="s">
        <v>286</v>
      </c>
      <c r="U100" s="192">
        <v>1.8808777429467058</v>
      </c>
      <c r="V100" s="192">
        <v>21.270718232044196</v>
      </c>
      <c r="W100" s="192">
        <v>40.540540540540569</v>
      </c>
      <c r="X100" s="192">
        <v>2.5044722719141324</v>
      </c>
      <c r="Y100" s="192">
        <v>14.548238897396631</v>
      </c>
      <c r="Z100" s="192">
        <v>31.059245960502686</v>
      </c>
      <c r="AA100" s="192">
        <v>0.36900369003689992</v>
      </c>
      <c r="AB100" s="192">
        <v>12.807017543859656</v>
      </c>
      <c r="AC100" s="192">
        <v>27.446808510638299</v>
      </c>
      <c r="AD100" s="192">
        <v>0.78124999999999933</v>
      </c>
      <c r="AE100" s="192">
        <v>9.7014925373134382</v>
      </c>
      <c r="AF100" s="192">
        <v>26.157407407407398</v>
      </c>
      <c r="AG100" s="192">
        <v>0.46296296296296302</v>
      </c>
      <c r="AH100" s="192">
        <v>8.7548638132295764</v>
      </c>
      <c r="AI100" s="192">
        <v>16.986301369863025</v>
      </c>
      <c r="AJ100" s="192">
        <v>0.62695924764890265</v>
      </c>
      <c r="AK100" s="192">
        <v>5.1388888888888866</v>
      </c>
      <c r="AL100" s="192">
        <v>15.551839464882937</v>
      </c>
      <c r="AM100" s="192">
        <v>0.35714285714285682</v>
      </c>
      <c r="AN100" s="192">
        <v>3.044140030441401</v>
      </c>
      <c r="AO100" s="192">
        <v>8.3778966131907282</v>
      </c>
      <c r="AP100" s="192">
        <v>0.18518518518518515</v>
      </c>
      <c r="AQ100" s="192">
        <v>0.70921985815602817</v>
      </c>
      <c r="AR100" s="192">
        <v>5.8189655172413772</v>
      </c>
      <c r="AS100" s="192">
        <v>0.19569471624266127</v>
      </c>
      <c r="AT100" s="192">
        <v>1.4953271028037376</v>
      </c>
      <c r="AU100" s="192">
        <v>5.2009456264775498</v>
      </c>
      <c r="AV100" s="192" t="s">
        <v>286</v>
      </c>
      <c r="AW100" s="192" t="s">
        <v>286</v>
      </c>
      <c r="AX100" s="192" t="s">
        <v>286</v>
      </c>
      <c r="AY100" s="192" t="s">
        <v>286</v>
      </c>
      <c r="AZ100" s="192" t="s">
        <v>286</v>
      </c>
      <c r="BA100" s="192" t="s">
        <v>286</v>
      </c>
      <c r="BB100" s="192" t="s">
        <v>286</v>
      </c>
      <c r="BC100" s="192" t="s">
        <v>286</v>
      </c>
      <c r="BD100" s="192" t="s">
        <v>286</v>
      </c>
      <c r="BE100" s="192">
        <v>0.18484288354898315</v>
      </c>
      <c r="BF100" s="192">
        <v>3.5211267605633783</v>
      </c>
      <c r="BG100" s="192">
        <v>11.940298507462691</v>
      </c>
      <c r="BH100" s="192">
        <v>0.58823529411764663</v>
      </c>
      <c r="BI100" s="192">
        <v>5.2336448598130785</v>
      </c>
      <c r="BJ100" s="192">
        <v>17.169373549883993</v>
      </c>
      <c r="BK100" s="192">
        <v>2.2690437601296609</v>
      </c>
      <c r="BL100" s="192">
        <v>21.906693711967559</v>
      </c>
      <c r="BM100" s="192">
        <v>28.571428571428537</v>
      </c>
      <c r="BN100" s="192">
        <v>1.759999999999998</v>
      </c>
      <c r="BO100" s="192">
        <v>23.219373219373221</v>
      </c>
      <c r="BP100" s="192">
        <v>30.236486486486477</v>
      </c>
      <c r="BQ100" s="192">
        <v>0.91407678244972534</v>
      </c>
      <c r="BR100" s="192">
        <v>13.793103448275859</v>
      </c>
      <c r="BS100" s="192">
        <v>28.07339449541286</v>
      </c>
      <c r="BT100" s="192">
        <v>0.55865921787709483</v>
      </c>
      <c r="BU100" s="192">
        <v>8.9766606822262123</v>
      </c>
      <c r="BV100" s="192">
        <v>24.078091106290657</v>
      </c>
      <c r="BW100" s="192">
        <v>0.79051383399209463</v>
      </c>
      <c r="BX100" s="192">
        <v>11.654135338345858</v>
      </c>
      <c r="BY100" s="192">
        <v>23.389021479713612</v>
      </c>
      <c r="BZ100" s="192">
        <v>1.6207455429497568</v>
      </c>
      <c r="CA100" s="192">
        <v>15.821501014198761</v>
      </c>
      <c r="CB100" s="192">
        <v>17.927170868347343</v>
      </c>
      <c r="CC100" s="192">
        <v>0.96000000000000063</v>
      </c>
      <c r="CD100" s="192">
        <v>15.954415954415934</v>
      </c>
      <c r="CE100" s="192">
        <v>21.959459459459445</v>
      </c>
      <c r="CF100" s="192">
        <v>0.54844606946983543</v>
      </c>
      <c r="CG100" s="192">
        <v>9.0909090909090935</v>
      </c>
      <c r="CH100" s="192">
        <v>19.816513761467899</v>
      </c>
      <c r="CI100" s="192">
        <v>0.37243947858472948</v>
      </c>
      <c r="CJ100" s="192">
        <v>5.4054054054054115</v>
      </c>
      <c r="CK100" s="192">
        <v>14.31670281995663</v>
      </c>
      <c r="CL100" s="192">
        <v>0.39525691699604715</v>
      </c>
      <c r="CM100" s="192">
        <v>7.5187969924812013</v>
      </c>
      <c r="CN100" s="192">
        <v>16.945107398568016</v>
      </c>
      <c r="CO100" s="192">
        <v>4.707792207792207</v>
      </c>
      <c r="CP100" s="192">
        <v>8.113590263691675</v>
      </c>
      <c r="CQ100" s="192">
        <v>4.7486033519553059</v>
      </c>
      <c r="CR100" s="192">
        <v>1.2841091492776882</v>
      </c>
      <c r="CS100" s="192">
        <v>5.9405940594059388</v>
      </c>
      <c r="CT100" s="192">
        <v>5.3872053872053858</v>
      </c>
      <c r="CU100" s="192">
        <v>2.0000000000000013</v>
      </c>
      <c r="CV100" s="192">
        <v>4.8361934477379105</v>
      </c>
      <c r="CW100" s="192">
        <v>2.5641025641025657</v>
      </c>
      <c r="CX100" s="192">
        <v>2.6666666666666656</v>
      </c>
      <c r="CY100" s="192">
        <v>2.752293577981654</v>
      </c>
      <c r="CZ100" s="192">
        <v>2.1739130434782621</v>
      </c>
      <c r="DA100" s="192">
        <v>2.2088353413654636</v>
      </c>
      <c r="DB100" s="192">
        <v>3.8022813688212937</v>
      </c>
      <c r="DC100" s="192">
        <v>2.6506024096385539</v>
      </c>
      <c r="DD100" s="192" t="s">
        <v>286</v>
      </c>
      <c r="DE100" s="192">
        <v>8.2995951417004044</v>
      </c>
      <c r="DF100" s="192">
        <v>7.8431372549019658</v>
      </c>
      <c r="DG100" s="192" t="s">
        <v>286</v>
      </c>
      <c r="DH100" s="192">
        <v>5.0919377652050919</v>
      </c>
      <c r="DI100" s="192">
        <v>8.60033726812817</v>
      </c>
      <c r="DJ100" s="192" t="s">
        <v>286</v>
      </c>
      <c r="DK100" s="192">
        <v>1.8808777429467074</v>
      </c>
      <c r="DL100" s="192">
        <v>3.2967032967032983</v>
      </c>
      <c r="DM100" s="192" t="s">
        <v>286</v>
      </c>
      <c r="DN100" s="192">
        <v>1.2844036697247716</v>
      </c>
      <c r="DO100" s="192">
        <v>2.8260869565217397</v>
      </c>
      <c r="DP100" s="192" t="s">
        <v>286</v>
      </c>
      <c r="DQ100" s="192">
        <v>1.7142857142857157</v>
      </c>
      <c r="DR100" s="192">
        <v>5.5555555555555527</v>
      </c>
      <c r="DS100" s="192" t="s">
        <v>286</v>
      </c>
      <c r="DT100" s="192" t="s">
        <v>286</v>
      </c>
      <c r="DU100" s="192" t="s">
        <v>286</v>
      </c>
      <c r="DV100" s="192" t="s">
        <v>286</v>
      </c>
      <c r="DW100" s="192">
        <v>4.9504950495049549</v>
      </c>
      <c r="DX100" s="192">
        <v>7.263513513513514</v>
      </c>
      <c r="DY100" s="192" t="s">
        <v>286</v>
      </c>
      <c r="DZ100" s="192">
        <v>1.8808777429467096</v>
      </c>
      <c r="EA100" s="192">
        <v>2.9304029304029315</v>
      </c>
      <c r="EB100" s="192" t="s">
        <v>286</v>
      </c>
      <c r="EC100" s="192">
        <v>1.0989010989010999</v>
      </c>
      <c r="ED100" s="192">
        <v>1.73913043478261</v>
      </c>
      <c r="EE100" s="192" t="s">
        <v>286</v>
      </c>
      <c r="EF100" s="192">
        <v>1.3358778625954213</v>
      </c>
      <c r="EG100" s="192">
        <v>4.358353510895884</v>
      </c>
      <c r="EH100" s="192" t="s">
        <v>286</v>
      </c>
      <c r="EI100" s="192">
        <v>4.25101214574899</v>
      </c>
      <c r="EJ100" s="192">
        <v>6.4425770308123225</v>
      </c>
      <c r="EK100" s="192" t="s">
        <v>286</v>
      </c>
      <c r="EL100" s="192">
        <v>5.3824362606232281</v>
      </c>
      <c r="EM100" s="192">
        <v>7.2635135135135132</v>
      </c>
      <c r="EN100" s="192" t="s">
        <v>286</v>
      </c>
      <c r="EO100" s="192">
        <v>2.825745682888539</v>
      </c>
      <c r="EP100" s="192">
        <v>6.2385321100917466</v>
      </c>
      <c r="EQ100" s="192" t="s">
        <v>286</v>
      </c>
      <c r="ER100" s="192">
        <v>1.1009174311926611</v>
      </c>
      <c r="ES100" s="192">
        <v>3.4782608695652164</v>
      </c>
      <c r="ET100" s="192" t="s">
        <v>286</v>
      </c>
      <c r="EU100" s="192">
        <v>1.145038167938931</v>
      </c>
      <c r="EV100" s="192">
        <v>2.9055690072639249</v>
      </c>
      <c r="EW100" s="192" t="s">
        <v>286</v>
      </c>
      <c r="EX100" s="192">
        <v>3.2586558044806533</v>
      </c>
      <c r="EY100" s="192">
        <v>1.9718309859154941</v>
      </c>
      <c r="EZ100" s="192" t="s">
        <v>286</v>
      </c>
      <c r="FA100" s="192">
        <v>3.1205673758865276</v>
      </c>
      <c r="FB100" s="192">
        <v>4.0540540540540562</v>
      </c>
      <c r="FC100" s="192" t="s">
        <v>286</v>
      </c>
      <c r="FD100" s="192">
        <v>2.0408163265306136</v>
      </c>
      <c r="FE100" s="192">
        <v>2.0183486238532113</v>
      </c>
      <c r="FF100" s="192" t="s">
        <v>286</v>
      </c>
      <c r="FG100" s="192">
        <v>1.1009174311926617</v>
      </c>
      <c r="FH100" s="192">
        <v>0.21739130434782583</v>
      </c>
      <c r="FI100" s="192" t="s">
        <v>286</v>
      </c>
      <c r="FJ100" s="192">
        <v>0.57251908396946594</v>
      </c>
      <c r="FK100" s="192">
        <v>1.2135922330097086</v>
      </c>
      <c r="FL100" s="192" t="s">
        <v>286</v>
      </c>
      <c r="FM100" s="192" t="s">
        <v>286</v>
      </c>
      <c r="FN100" s="192" t="s">
        <v>286</v>
      </c>
      <c r="FO100" s="192" t="s">
        <v>286</v>
      </c>
      <c r="FP100" s="192">
        <v>6.0992907801418443</v>
      </c>
      <c r="FQ100" s="192">
        <v>9.9662162162162318</v>
      </c>
      <c r="FR100" s="192" t="s">
        <v>286</v>
      </c>
      <c r="FS100" s="192">
        <v>3.9184952978056415</v>
      </c>
      <c r="FT100" s="192">
        <v>7.1428571428571415</v>
      </c>
      <c r="FU100" s="192" t="s">
        <v>286</v>
      </c>
      <c r="FV100" s="192">
        <v>0.73260073260073189</v>
      </c>
      <c r="FW100" s="192">
        <v>0.86956521739130399</v>
      </c>
      <c r="FX100" s="192" t="s">
        <v>286</v>
      </c>
      <c r="FY100" s="192">
        <v>0.57142857142857117</v>
      </c>
      <c r="FZ100" s="192">
        <v>1.6990291262135921</v>
      </c>
      <c r="GA100" s="192" t="s">
        <v>286</v>
      </c>
      <c r="GB100" s="192" t="s">
        <v>286</v>
      </c>
      <c r="GC100" s="192" t="s">
        <v>286</v>
      </c>
      <c r="GD100" s="192" t="s">
        <v>286</v>
      </c>
      <c r="GE100" s="192" t="s">
        <v>286</v>
      </c>
      <c r="GF100" s="192" t="s">
        <v>286</v>
      </c>
      <c r="GG100" s="192" t="s">
        <v>286</v>
      </c>
      <c r="GH100" s="192" t="s">
        <v>286</v>
      </c>
      <c r="GI100" s="192" t="s">
        <v>286</v>
      </c>
      <c r="GJ100" s="192" t="s">
        <v>286</v>
      </c>
      <c r="GK100" s="192">
        <v>2.3809523809523836</v>
      </c>
      <c r="GL100" s="192">
        <v>2.608695652173914</v>
      </c>
      <c r="GM100" s="192" t="s">
        <v>286</v>
      </c>
      <c r="GN100" s="192">
        <v>2.6768642447418767</v>
      </c>
      <c r="GO100" s="192">
        <v>4.1362530413625285</v>
      </c>
      <c r="GP100" s="192" t="s">
        <v>286</v>
      </c>
      <c r="GQ100" s="192" t="s">
        <v>286</v>
      </c>
      <c r="GR100" s="192" t="s">
        <v>286</v>
      </c>
      <c r="GS100" s="192" t="s">
        <v>286</v>
      </c>
      <c r="GT100" s="192" t="s">
        <v>286</v>
      </c>
      <c r="GU100" s="192" t="s">
        <v>286</v>
      </c>
      <c r="GV100" s="192" t="s">
        <v>286</v>
      </c>
      <c r="GW100" s="192" t="s">
        <v>286</v>
      </c>
      <c r="GX100" s="192" t="s">
        <v>286</v>
      </c>
      <c r="GY100" s="192" t="s">
        <v>286</v>
      </c>
      <c r="GZ100" s="192">
        <v>3.1249999999999978</v>
      </c>
      <c r="HA100" s="192">
        <v>3.6956521739130461</v>
      </c>
      <c r="HB100" s="192" t="s">
        <v>286</v>
      </c>
      <c r="HC100" s="192">
        <v>3.059273422562141</v>
      </c>
      <c r="HD100" s="192">
        <v>7.0559610705596087</v>
      </c>
      <c r="HE100" s="192" t="s">
        <v>286</v>
      </c>
      <c r="HF100" s="192" t="s">
        <v>286</v>
      </c>
      <c r="HG100" s="192" t="s">
        <v>286</v>
      </c>
      <c r="HH100" s="192" t="s">
        <v>286</v>
      </c>
      <c r="HI100" s="132" t="s">
        <v>286</v>
      </c>
      <c r="HJ100" s="132" t="s">
        <v>286</v>
      </c>
      <c r="HK100" s="132" t="s">
        <v>286</v>
      </c>
      <c r="HL100" s="132" t="s">
        <v>286</v>
      </c>
      <c r="HM100" s="192" t="s">
        <v>286</v>
      </c>
      <c r="HN100" s="192" t="s">
        <v>286</v>
      </c>
      <c r="HO100" s="192">
        <v>2.7522935779816478</v>
      </c>
      <c r="HP100" s="192">
        <v>6.0869565217391362</v>
      </c>
      <c r="HQ100" s="192" t="s">
        <v>286</v>
      </c>
      <c r="HR100" s="192">
        <v>3.4416826003824101</v>
      </c>
      <c r="HS100" s="192">
        <v>8.0291970802919757</v>
      </c>
      <c r="HT100" s="192" t="s">
        <v>286</v>
      </c>
      <c r="HU100" s="192">
        <v>5.4878048780487791</v>
      </c>
      <c r="HV100" s="192">
        <v>3.9436619718309855</v>
      </c>
      <c r="HW100" s="192" t="s">
        <v>286</v>
      </c>
      <c r="HX100" s="192">
        <v>3.4042553191489398</v>
      </c>
      <c r="HY100" s="192">
        <v>6.2499999999999947</v>
      </c>
      <c r="HZ100" s="192" t="s">
        <v>286</v>
      </c>
      <c r="IA100" s="192">
        <v>2.8257456828885399</v>
      </c>
      <c r="IB100" s="192">
        <v>2.568807339449541</v>
      </c>
      <c r="IC100" s="192" t="s">
        <v>286</v>
      </c>
      <c r="ID100" s="192">
        <v>1.4652014652014642</v>
      </c>
      <c r="IE100" s="192">
        <v>1.9565217391304364</v>
      </c>
      <c r="IF100" s="192" t="s">
        <v>286</v>
      </c>
      <c r="IG100" s="192">
        <v>2.2900763358778637</v>
      </c>
      <c r="IH100" s="192">
        <v>4.3689320388349504</v>
      </c>
      <c r="II100" s="192">
        <v>4.0518638573743928</v>
      </c>
      <c r="IJ100" s="192">
        <v>9.5918367346938762</v>
      </c>
      <c r="IK100" s="192">
        <v>6.4788732394366191</v>
      </c>
      <c r="IL100" s="192">
        <v>1.6103059581320449</v>
      </c>
      <c r="IM100" s="192">
        <v>7.5177304964539031</v>
      </c>
      <c r="IN100" s="192">
        <v>11.129848229342327</v>
      </c>
      <c r="IO100" s="192">
        <v>1.4571948998178508</v>
      </c>
      <c r="IP100" s="192">
        <v>4.5454545454545459</v>
      </c>
      <c r="IQ100" s="192">
        <v>9.3406593406593519</v>
      </c>
      <c r="IR100" s="192">
        <v>0.37807183364839281</v>
      </c>
      <c r="IS100" s="192" t="s">
        <v>286</v>
      </c>
      <c r="IT100" s="192" t="s">
        <v>286</v>
      </c>
      <c r="IU100" s="192">
        <v>0.20040080160320614</v>
      </c>
      <c r="IV100" s="192" t="s">
        <v>286</v>
      </c>
      <c r="IW100" s="192" t="s">
        <v>286</v>
      </c>
      <c r="IX100" s="192" t="str">
        <f t="shared" si="160"/>
        <v>--</v>
      </c>
      <c r="IY100" s="192" t="str">
        <f t="shared" si="160"/>
        <v>--</v>
      </c>
      <c r="IZ100" s="192" t="str">
        <f t="shared" si="160"/>
        <v>--</v>
      </c>
      <c r="JA100" s="192" t="str">
        <f t="shared" si="160"/>
        <v>--</v>
      </c>
      <c r="JB100" s="192" t="str">
        <f t="shared" si="160"/>
        <v>--</v>
      </c>
      <c r="JC100" s="228">
        <v>3.8655462184873999</v>
      </c>
      <c r="JD100" s="228">
        <v>7.3126142595978001</v>
      </c>
      <c r="JE100" s="228">
        <v>18.052738336714</v>
      </c>
      <c r="JF100" s="228">
        <v>4.37062937062937</v>
      </c>
      <c r="JG100" s="228">
        <v>4.2990654205607504</v>
      </c>
      <c r="JH100" s="228">
        <v>14.227642276422801</v>
      </c>
      <c r="JI100" s="228">
        <v>3.5234899328859099</v>
      </c>
      <c r="JJ100" s="228">
        <v>3.2786885245901698</v>
      </c>
      <c r="JK100" s="228">
        <v>10.526315789473699</v>
      </c>
      <c r="JL100" s="228">
        <v>3.8461538461538498</v>
      </c>
      <c r="JM100" s="228">
        <v>4.4943820224719104</v>
      </c>
      <c r="JN100" s="228">
        <v>10.365853658536601</v>
      </c>
      <c r="JO100" s="228">
        <v>5.24534686971234</v>
      </c>
      <c r="JP100" s="228">
        <v>11.6788321167883</v>
      </c>
      <c r="JQ100" s="228">
        <v>23.217922606924699</v>
      </c>
      <c r="JR100" s="228">
        <v>5.6140350877192997</v>
      </c>
      <c r="JS100" s="228">
        <v>6.7796610169491602</v>
      </c>
      <c r="JT100" s="228">
        <v>25.357873210634001</v>
      </c>
      <c r="JU100" s="228">
        <v>3.3670033670033699</v>
      </c>
      <c r="JV100" s="228">
        <v>7.4817518248175103</v>
      </c>
      <c r="JW100" s="228">
        <v>15.040650406504099</v>
      </c>
      <c r="JX100" s="228">
        <v>5.06993006993007</v>
      </c>
      <c r="JY100" s="228">
        <v>4.6904315196998096</v>
      </c>
      <c r="JZ100" s="228">
        <v>16.700610997963299</v>
      </c>
      <c r="KA100" s="228">
        <v>1.18845500848897</v>
      </c>
      <c r="KB100" s="213">
        <v>0.92421441774491697</v>
      </c>
      <c r="KC100" s="228">
        <v>1.2345679012345701</v>
      </c>
      <c r="KD100" s="228">
        <v>2.4518388791593702</v>
      </c>
      <c r="KE100" s="228">
        <v>1.3182674199623301</v>
      </c>
      <c r="KF100" s="228">
        <v>1.62932790224033</v>
      </c>
      <c r="KG100" s="228">
        <v>1.5280135823429499</v>
      </c>
      <c r="KH100" s="213">
        <v>0.36968576709796602</v>
      </c>
      <c r="KI100" s="228">
        <v>2.0576131687242798</v>
      </c>
      <c r="KJ100" s="213">
        <v>0.87565674255691806</v>
      </c>
      <c r="KK100" s="213">
        <v>0.75329566854990604</v>
      </c>
      <c r="KL100" s="228">
        <v>2.0408163265306101</v>
      </c>
      <c r="KM100" s="228">
        <v>1.18845500848897</v>
      </c>
      <c r="KN100" s="213">
        <v>0.554528650646951</v>
      </c>
      <c r="KO100" s="228">
        <v>2.8747433264887001</v>
      </c>
      <c r="KP100" s="213">
        <v>0.87565674255691694</v>
      </c>
      <c r="KQ100" s="213">
        <v>0.56497175141242995</v>
      </c>
      <c r="KR100" s="228">
        <v>2.0366598778004099</v>
      </c>
      <c r="KS100" s="228">
        <v>1.0186757215619699</v>
      </c>
      <c r="KT100" s="213">
        <v>0.36968576709796602</v>
      </c>
      <c r="KU100" s="228">
        <v>1.8518518518518501</v>
      </c>
      <c r="KV100" s="228">
        <v>1.0507880910683001</v>
      </c>
      <c r="KW100" s="213">
        <v>0.18832391713747601</v>
      </c>
      <c r="KX100" s="228">
        <v>2.6530612244898002</v>
      </c>
      <c r="KY100" s="213">
        <v>0.848896434634973</v>
      </c>
      <c r="KZ100" s="228">
        <v>0</v>
      </c>
      <c r="LA100" s="213">
        <v>0.82474226804123596</v>
      </c>
      <c r="LB100" s="213">
        <v>0.52447552447552503</v>
      </c>
      <c r="LC100" s="228">
        <v>0</v>
      </c>
      <c r="LD100" s="213">
        <v>0.61475409836065498</v>
      </c>
      <c r="LE100" s="213">
        <v>0.848896434634974</v>
      </c>
      <c r="LF100" s="213">
        <v>0.18484288354898301</v>
      </c>
      <c r="LG100" s="228">
        <v>1.0309278350515501</v>
      </c>
      <c r="LH100" s="213">
        <v>0.69930069930069905</v>
      </c>
      <c r="LI100" s="213">
        <v>0.37664783427495302</v>
      </c>
      <c r="LJ100" s="228">
        <v>1.0245901639344299</v>
      </c>
      <c r="LK100" s="213">
        <v>0.50933786078098497</v>
      </c>
      <c r="LL100" s="213">
        <v>0.55350553505535105</v>
      </c>
      <c r="LM100" s="228">
        <v>1.2345679012345701</v>
      </c>
      <c r="LN100" s="213">
        <v>0.70052539404553404</v>
      </c>
      <c r="LO100" s="213">
        <v>0.18832391713747601</v>
      </c>
      <c r="LP100" s="228">
        <v>2.4640657084188899</v>
      </c>
      <c r="LQ100" s="213">
        <v>0.848896434634974</v>
      </c>
      <c r="LR100" s="228">
        <v>1.65745856353591</v>
      </c>
      <c r="LS100" s="228">
        <v>3.7113402061855698</v>
      </c>
      <c r="LT100" s="228">
        <v>1.22591943957969</v>
      </c>
      <c r="LU100" s="228">
        <v>1.89035916824197</v>
      </c>
      <c r="LV100" s="228">
        <v>5.9548254620123204</v>
      </c>
      <c r="LW100" s="228">
        <v>1.0186757215619699</v>
      </c>
      <c r="LX100" s="228">
        <v>1.4732965009208101</v>
      </c>
      <c r="LY100" s="228">
        <v>3.0864197530864201</v>
      </c>
      <c r="LZ100" s="228">
        <v>2.4518388791593702</v>
      </c>
      <c r="MA100" s="228">
        <v>2.0754716981132102</v>
      </c>
      <c r="MB100" s="228">
        <v>4.3121149897330602</v>
      </c>
      <c r="MC100" s="228">
        <v>1.0186757215619699</v>
      </c>
      <c r="MD100" s="213">
        <v>0.92250922509225097</v>
      </c>
      <c r="ME100" s="228">
        <v>1.8518518518518501</v>
      </c>
      <c r="MF100" s="213">
        <v>0.70052539404553404</v>
      </c>
      <c r="MG100" s="213">
        <v>0.75614366729678595</v>
      </c>
      <c r="MH100" s="228">
        <v>3.2854209445585201</v>
      </c>
      <c r="MI100" s="190" t="str">
        <f t="shared" si="147"/>
        <v>--</v>
      </c>
      <c r="MJ100" s="190" t="str">
        <f t="shared" si="148"/>
        <v>--</v>
      </c>
      <c r="MK100" s="190" t="str">
        <f t="shared" si="148"/>
        <v>--</v>
      </c>
      <c r="ML100" s="190" t="str">
        <f t="shared" si="148"/>
        <v>--</v>
      </c>
      <c r="MM100" s="190" t="str">
        <f t="shared" si="148"/>
        <v>--</v>
      </c>
      <c r="MN100" s="190" t="str">
        <f t="shared" si="148"/>
        <v>--</v>
      </c>
      <c r="MO100" s="190" t="str">
        <f t="shared" si="148"/>
        <v>--</v>
      </c>
      <c r="MP100" s="190" t="str">
        <f t="shared" si="148"/>
        <v>--</v>
      </c>
      <c r="MQ100" s="190" t="str">
        <f t="shared" si="148"/>
        <v>--</v>
      </c>
      <c r="MR100" s="190" t="str">
        <f t="shared" si="148"/>
        <v>--</v>
      </c>
      <c r="MS100" s="190" t="str">
        <f t="shared" si="148"/>
        <v>--</v>
      </c>
      <c r="MT100" s="190" t="str">
        <f t="shared" si="148"/>
        <v>--</v>
      </c>
      <c r="MU100" s="190" t="str">
        <f t="shared" si="148"/>
        <v>--</v>
      </c>
      <c r="MV100" s="190" t="str">
        <f t="shared" si="148"/>
        <v>--</v>
      </c>
      <c r="MW100" s="190" t="str">
        <f t="shared" si="148"/>
        <v>--</v>
      </c>
      <c r="MX100" s="190" t="str">
        <f t="shared" si="148"/>
        <v>--</v>
      </c>
      <c r="MY100" s="190" t="str">
        <f t="shared" si="148"/>
        <v>--</v>
      </c>
      <c r="MZ100" s="190" t="str">
        <f t="shared" si="148"/>
        <v>--</v>
      </c>
      <c r="NA100" s="190" t="str">
        <f t="shared" si="148"/>
        <v>--</v>
      </c>
      <c r="NB100" s="190" t="str">
        <f t="shared" si="148"/>
        <v>--</v>
      </c>
      <c r="NC100" s="190" t="str">
        <f t="shared" si="148"/>
        <v>--</v>
      </c>
      <c r="ND100" s="190" t="str">
        <f t="shared" si="148"/>
        <v>--</v>
      </c>
      <c r="NE100" s="190" t="str">
        <f t="shared" si="148"/>
        <v>--</v>
      </c>
      <c r="NF100" s="190" t="str">
        <f t="shared" si="148"/>
        <v>--</v>
      </c>
      <c r="NG100" s="190" t="str">
        <f t="shared" si="148"/>
        <v>--</v>
      </c>
      <c r="NH100" s="190" t="str">
        <f t="shared" si="148"/>
        <v>--</v>
      </c>
      <c r="NI100" s="190" t="str">
        <f t="shared" si="148"/>
        <v>--</v>
      </c>
      <c r="NJ100" s="190" t="str">
        <f t="shared" si="148"/>
        <v>--</v>
      </c>
      <c r="NL100" s="378" t="str">
        <f t="shared" si="92"/>
        <v>--</v>
      </c>
      <c r="NM100" s="392">
        <v>2.7027027027027022</v>
      </c>
      <c r="NN100" s="392">
        <v>2.8901734104046244</v>
      </c>
      <c r="NO100" s="392">
        <v>7.647058823529405</v>
      </c>
      <c r="NP100" s="378" t="str">
        <f t="shared" si="93"/>
        <v>--</v>
      </c>
      <c r="NQ100" s="392">
        <v>0.7380073800738004</v>
      </c>
      <c r="NR100" s="378" t="str">
        <f t="shared" si="94"/>
        <v>--</v>
      </c>
      <c r="NS100" s="392">
        <v>4.0421792618629171</v>
      </c>
      <c r="NT100" s="378" t="str">
        <f t="shared" si="95"/>
        <v>--</v>
      </c>
      <c r="NU100" s="392">
        <v>16.844349680170566</v>
      </c>
      <c r="NV100" s="378" t="str">
        <f t="shared" si="96"/>
        <v>--</v>
      </c>
      <c r="NW100" s="392">
        <v>0.19646365422396833</v>
      </c>
      <c r="NX100" s="378" t="str">
        <f t="shared" si="97"/>
        <v>--</v>
      </c>
      <c r="NY100" s="392">
        <v>3.92523364485981</v>
      </c>
      <c r="NZ100" s="378" t="str">
        <f t="shared" si="98"/>
        <v>--</v>
      </c>
      <c r="OA100" s="392">
        <v>15.313225058004639</v>
      </c>
      <c r="OB100" s="378" t="str">
        <f t="shared" si="99"/>
        <v>--</v>
      </c>
      <c r="OC100" s="378" t="str">
        <f t="shared" si="99"/>
        <v>--</v>
      </c>
      <c r="OD100" s="392">
        <v>2.5167785234899349</v>
      </c>
      <c r="OE100" s="392">
        <v>3.649635036496353</v>
      </c>
      <c r="OF100" s="392">
        <v>9.514170040485828</v>
      </c>
      <c r="OG100" s="378" t="str">
        <f t="shared" si="144"/>
        <v>--</v>
      </c>
      <c r="OH100" s="378" t="str">
        <f t="shared" si="144"/>
        <v>--</v>
      </c>
      <c r="OI100" s="378" t="str">
        <f t="shared" si="144"/>
        <v>--</v>
      </c>
      <c r="OJ100" s="392">
        <v>1.5789473684210533</v>
      </c>
      <c r="OK100" s="392">
        <v>1.8726591760299633</v>
      </c>
      <c r="OL100" s="392">
        <v>8.1466395112016272</v>
      </c>
      <c r="OM100" s="378" t="str">
        <f t="shared" si="145"/>
        <v>--</v>
      </c>
      <c r="ON100" s="378" t="str">
        <f t="shared" si="145"/>
        <v>--</v>
      </c>
      <c r="OO100" s="378" t="str">
        <f t="shared" si="145"/>
        <v>--</v>
      </c>
      <c r="OP100" s="392">
        <v>0.775193798449612</v>
      </c>
      <c r="OQ100" s="392">
        <v>1.3565891472868219</v>
      </c>
      <c r="OR100" s="392">
        <v>6.4705882352941204</v>
      </c>
      <c r="OS100" s="378" t="str">
        <f t="shared" si="146"/>
        <v>--</v>
      </c>
      <c r="OT100" s="378" t="str">
        <f t="shared" si="146"/>
        <v>--</v>
      </c>
      <c r="OU100" s="392">
        <v>1.7441860465116277</v>
      </c>
      <c r="OV100" s="392">
        <v>2.3210831721470013</v>
      </c>
      <c r="OW100" s="392">
        <v>7.0796460176991189</v>
      </c>
      <c r="OX100" s="378" t="str">
        <f t="shared" si="103"/>
        <v>--</v>
      </c>
      <c r="OY100" s="392">
        <v>4.7120418848167507</v>
      </c>
      <c r="OZ100" s="392">
        <v>6.3670411985018713</v>
      </c>
      <c r="PA100" s="392">
        <v>15.853658536585359</v>
      </c>
      <c r="PB100" s="378" t="str">
        <f t="shared" si="104"/>
        <v>--</v>
      </c>
      <c r="PC100" s="392">
        <v>11.798839458413921</v>
      </c>
      <c r="PD100" s="392">
        <v>19.07514450867054</v>
      </c>
      <c r="PE100" s="392">
        <v>30.498533724340181</v>
      </c>
      <c r="PF100" s="378" t="str">
        <f t="shared" si="105"/>
        <v>--</v>
      </c>
      <c r="PG100" s="392">
        <v>6.0546874999999982</v>
      </c>
      <c r="PH100" s="392">
        <v>8.498023715415016</v>
      </c>
      <c r="PI100" s="392">
        <v>18.100890207715135</v>
      </c>
      <c r="PJ100" s="378" t="str">
        <f t="shared" si="106"/>
        <v>--</v>
      </c>
      <c r="PK100" s="392">
        <v>4.8262548262548313</v>
      </c>
      <c r="PL100" s="392">
        <v>5.2631578947368363</v>
      </c>
      <c r="PM100" s="392">
        <v>11.904761904761907</v>
      </c>
      <c r="PN100" s="378" t="str">
        <f t="shared" si="107"/>
        <v>--</v>
      </c>
      <c r="PO100" s="392">
        <v>2.8901734104046239</v>
      </c>
      <c r="PP100" s="392">
        <v>2.1782178217821793</v>
      </c>
      <c r="PQ100" s="392">
        <v>1.1976047904191613</v>
      </c>
      <c r="PR100" s="378" t="str">
        <f t="shared" si="108"/>
        <v>--</v>
      </c>
      <c r="PS100" s="392">
        <v>0.38684719535783357</v>
      </c>
      <c r="PT100" s="392">
        <v>0.99206349206349165</v>
      </c>
      <c r="PU100" s="392">
        <v>2.9850746268656727</v>
      </c>
      <c r="PV100" s="378" t="str">
        <f t="shared" si="109"/>
        <v>--</v>
      </c>
      <c r="PW100" s="392">
        <v>0.38610038610038605</v>
      </c>
      <c r="PX100" s="392">
        <v>0.99206349206349154</v>
      </c>
      <c r="PY100" s="392">
        <v>2.0958083832335346</v>
      </c>
      <c r="PZ100" s="378" t="str">
        <f t="shared" si="110"/>
        <v>--</v>
      </c>
      <c r="QA100" s="392">
        <v>0.38759689922480611</v>
      </c>
      <c r="QB100" s="392">
        <v>0.59405940594059381</v>
      </c>
      <c r="QC100" s="392">
        <v>0.6024096385542167</v>
      </c>
      <c r="QD100" s="378" t="str">
        <f t="shared" si="111"/>
        <v>--</v>
      </c>
      <c r="QE100" s="392">
        <v>0.38834951456310657</v>
      </c>
      <c r="QF100" s="392">
        <v>0.59642147117296196</v>
      </c>
      <c r="QG100" s="392">
        <v>0</v>
      </c>
      <c r="QH100" s="378" t="str">
        <f t="shared" si="112"/>
        <v>--</v>
      </c>
      <c r="QI100" s="392">
        <v>0.77519379844961245</v>
      </c>
      <c r="QJ100" s="392">
        <v>0.5940594059405937</v>
      </c>
      <c r="QK100" s="392">
        <v>0.29940119760479034</v>
      </c>
    </row>
    <row r="101" spans="1:454" x14ac:dyDescent="0.25">
      <c r="A101" s="114" t="str">
        <f t="shared" si="149"/>
        <v>--</v>
      </c>
      <c r="B101" s="96" t="s">
        <v>177</v>
      </c>
      <c r="C101" s="202">
        <v>8.2969432314410465</v>
      </c>
      <c r="D101" s="192">
        <v>32.956685499058366</v>
      </c>
      <c r="E101" s="192">
        <v>45.514223194748389</v>
      </c>
      <c r="F101" s="192">
        <v>4.8387096774193541</v>
      </c>
      <c r="G101" s="192">
        <v>20.465116279069736</v>
      </c>
      <c r="H101" s="192">
        <v>40.102827763496123</v>
      </c>
      <c r="I101" s="192">
        <v>3.5143769968051135</v>
      </c>
      <c r="J101" s="192">
        <v>18.055555555555536</v>
      </c>
      <c r="K101" s="192">
        <v>28.919860627177705</v>
      </c>
      <c r="L101" s="192">
        <v>2.8301886792452837</v>
      </c>
      <c r="M101" s="192">
        <v>9.3198992443324915</v>
      </c>
      <c r="N101" s="192">
        <v>29.042904290429046</v>
      </c>
      <c r="O101" s="192">
        <v>1.4018691588785051</v>
      </c>
      <c r="P101" s="192">
        <v>12.612612612612617</v>
      </c>
      <c r="Q101" s="192">
        <v>12.77777777777778</v>
      </c>
      <c r="R101" s="192" t="s">
        <v>286</v>
      </c>
      <c r="S101" s="192" t="s">
        <v>286</v>
      </c>
      <c r="T101" s="192" t="s">
        <v>286</v>
      </c>
      <c r="U101" s="192">
        <v>5.3908355795148264</v>
      </c>
      <c r="V101" s="192">
        <v>20.754716981132077</v>
      </c>
      <c r="W101" s="192">
        <v>39.637305699481871</v>
      </c>
      <c r="X101" s="192">
        <v>3.5143769968051135</v>
      </c>
      <c r="Y101" s="192">
        <v>19.060773480662977</v>
      </c>
      <c r="Z101" s="192">
        <v>29.681978798586581</v>
      </c>
      <c r="AA101" s="192">
        <v>2.8391167192429023</v>
      </c>
      <c r="AB101" s="192">
        <v>10.275689223057634</v>
      </c>
      <c r="AC101" s="192">
        <v>30.033003300330041</v>
      </c>
      <c r="AD101" s="192">
        <v>0.46948356807511743</v>
      </c>
      <c r="AE101" s="192">
        <v>13.57466063348417</v>
      </c>
      <c r="AF101" s="192">
        <v>15.384615384615378</v>
      </c>
      <c r="AG101" s="192">
        <v>1.7467248908296951</v>
      </c>
      <c r="AH101" s="192">
        <v>9.7928436911487626</v>
      </c>
      <c r="AI101" s="192">
        <v>15.0984682713348</v>
      </c>
      <c r="AJ101" s="192">
        <v>0.80645161290322565</v>
      </c>
      <c r="AK101" s="192">
        <v>6.5116279069767451</v>
      </c>
      <c r="AL101" s="192">
        <v>16.195372750642676</v>
      </c>
      <c r="AM101" s="192">
        <v>0.31948881789137379</v>
      </c>
      <c r="AN101" s="192">
        <v>4.4444444444444429</v>
      </c>
      <c r="AO101" s="192">
        <v>8.0139372822299624</v>
      </c>
      <c r="AP101" s="192">
        <v>0.31446540880503149</v>
      </c>
      <c r="AQ101" s="192">
        <v>2.5188916876574301</v>
      </c>
      <c r="AR101" s="192">
        <v>9.2409240924092462</v>
      </c>
      <c r="AS101" s="192">
        <v>0</v>
      </c>
      <c r="AT101" s="192">
        <v>2.7027027027027031</v>
      </c>
      <c r="AU101" s="192">
        <v>5.5555555555555554</v>
      </c>
      <c r="AV101" s="192" t="s">
        <v>286</v>
      </c>
      <c r="AW101" s="192" t="s">
        <v>286</v>
      </c>
      <c r="AX101" s="192" t="s">
        <v>286</v>
      </c>
      <c r="AY101" s="192" t="s">
        <v>286</v>
      </c>
      <c r="AZ101" s="192" t="s">
        <v>286</v>
      </c>
      <c r="BA101" s="192" t="s">
        <v>286</v>
      </c>
      <c r="BB101" s="192" t="s">
        <v>286</v>
      </c>
      <c r="BC101" s="192" t="s">
        <v>286</v>
      </c>
      <c r="BD101" s="192" t="s">
        <v>286</v>
      </c>
      <c r="BE101" s="192">
        <v>0.949367088607595</v>
      </c>
      <c r="BF101" s="192">
        <v>4.5226130653266337</v>
      </c>
      <c r="BG101" s="192">
        <v>13.157894736842117</v>
      </c>
      <c r="BH101" s="192">
        <v>0.46728971962616828</v>
      </c>
      <c r="BI101" s="192">
        <v>4.0358744394618844</v>
      </c>
      <c r="BJ101" s="192">
        <v>15.760869565217387</v>
      </c>
      <c r="BK101" s="192">
        <v>3.3333333333333353</v>
      </c>
      <c r="BL101" s="192">
        <v>22.178988326848248</v>
      </c>
      <c r="BM101" s="192">
        <v>27.539503386004501</v>
      </c>
      <c r="BN101" s="192">
        <v>2.5568181818181817</v>
      </c>
      <c r="BO101" s="192">
        <v>20.000000000000004</v>
      </c>
      <c r="BP101" s="192">
        <v>30.952380952380931</v>
      </c>
      <c r="BQ101" s="192">
        <v>0.66225165562913912</v>
      </c>
      <c r="BR101" s="192">
        <v>16.23188405797103</v>
      </c>
      <c r="BS101" s="192">
        <v>22.887323943661976</v>
      </c>
      <c r="BT101" s="192">
        <v>2.2292993630573243</v>
      </c>
      <c r="BU101" s="192">
        <v>10.129870129870135</v>
      </c>
      <c r="BV101" s="192">
        <v>31.353135313531343</v>
      </c>
      <c r="BW101" s="192">
        <v>0.93457943925233655</v>
      </c>
      <c r="BX101" s="192">
        <v>14.349775784753362</v>
      </c>
      <c r="BY101" s="192">
        <v>15.642458100558647</v>
      </c>
      <c r="BZ101" s="192">
        <v>1.5555555555555567</v>
      </c>
      <c r="CA101" s="192">
        <v>12.645914396887164</v>
      </c>
      <c r="CB101" s="192">
        <v>15.124153498871317</v>
      </c>
      <c r="CC101" s="192">
        <v>1.9886363636363642</v>
      </c>
      <c r="CD101" s="192">
        <v>14.216867469879514</v>
      </c>
      <c r="CE101" s="192">
        <v>18.783068783068781</v>
      </c>
      <c r="CF101" s="192">
        <v>1.3245033112582787</v>
      </c>
      <c r="CG101" s="192">
        <v>11.594202898550733</v>
      </c>
      <c r="CH101" s="192">
        <v>16.901408450704238</v>
      </c>
      <c r="CI101" s="192">
        <v>1.2738853503184719</v>
      </c>
      <c r="CJ101" s="192">
        <v>5.2083333333333339</v>
      </c>
      <c r="CK101" s="192">
        <v>18.811881188118825</v>
      </c>
      <c r="CL101" s="192">
        <v>0.46728971962616817</v>
      </c>
      <c r="CM101" s="192">
        <v>7.1748878923766837</v>
      </c>
      <c r="CN101" s="192">
        <v>10.055865921787715</v>
      </c>
      <c r="CO101" s="192">
        <v>8.1677704194260503</v>
      </c>
      <c r="CP101" s="192">
        <v>9.8455598455598441</v>
      </c>
      <c r="CQ101" s="192">
        <v>4.2792792792792804</v>
      </c>
      <c r="CR101" s="192">
        <v>5.3370786516853919</v>
      </c>
      <c r="CS101" s="192">
        <v>4.0963855421686777</v>
      </c>
      <c r="CT101" s="192">
        <v>5.2631578947368407</v>
      </c>
      <c r="CU101" s="192">
        <v>2.6402640264026411</v>
      </c>
      <c r="CV101" s="192">
        <v>6.3218390804597737</v>
      </c>
      <c r="CW101" s="192">
        <v>4.5936395759717312</v>
      </c>
      <c r="CX101" s="192">
        <v>2.5723472668810303</v>
      </c>
      <c r="CY101" s="192">
        <v>3.6553524804177551</v>
      </c>
      <c r="CZ101" s="192">
        <v>4.4520547945205466</v>
      </c>
      <c r="DA101" s="192">
        <v>4.7846889952153102</v>
      </c>
      <c r="DB101" s="192">
        <v>6.3348416289592784</v>
      </c>
      <c r="DC101" s="192">
        <v>1.1428571428571432</v>
      </c>
      <c r="DD101" s="192" t="s">
        <v>286</v>
      </c>
      <c r="DE101" s="192">
        <v>5.9845559845559864</v>
      </c>
      <c r="DF101" s="192">
        <v>9.0090090090090076</v>
      </c>
      <c r="DG101" s="192" t="s">
        <v>286</v>
      </c>
      <c r="DH101" s="192">
        <v>5.5555555555555527</v>
      </c>
      <c r="DI101" s="192">
        <v>6.0526315789473655</v>
      </c>
      <c r="DJ101" s="192" t="s">
        <v>286</v>
      </c>
      <c r="DK101" s="192">
        <v>3.7249283667621782</v>
      </c>
      <c r="DL101" s="192">
        <v>4.9295774647887329</v>
      </c>
      <c r="DM101" s="192" t="s">
        <v>286</v>
      </c>
      <c r="DN101" s="192">
        <v>1.8324607329842939</v>
      </c>
      <c r="DO101" s="192">
        <v>5.1546391752577359</v>
      </c>
      <c r="DP101" s="192" t="s">
        <v>286</v>
      </c>
      <c r="DQ101" s="192">
        <v>3.6199095022624443</v>
      </c>
      <c r="DR101" s="192">
        <v>1.142857142857143</v>
      </c>
      <c r="DS101" s="192" t="s">
        <v>286</v>
      </c>
      <c r="DT101" s="192" t="s">
        <v>286</v>
      </c>
      <c r="DU101" s="192" t="s">
        <v>286</v>
      </c>
      <c r="DV101" s="192" t="s">
        <v>286</v>
      </c>
      <c r="DW101" s="192">
        <v>3.3734939759036138</v>
      </c>
      <c r="DX101" s="192">
        <v>4.7368421052631575</v>
      </c>
      <c r="DY101" s="192" t="s">
        <v>286</v>
      </c>
      <c r="DZ101" s="192">
        <v>2.2922636103151857</v>
      </c>
      <c r="EA101" s="192">
        <v>2.4647887323943678</v>
      </c>
      <c r="EB101" s="192" t="s">
        <v>286</v>
      </c>
      <c r="EC101" s="192">
        <v>1.3123359580052494</v>
      </c>
      <c r="ED101" s="192">
        <v>3.0927835051546402</v>
      </c>
      <c r="EE101" s="192" t="s">
        <v>286</v>
      </c>
      <c r="EF101" s="192">
        <v>1.8018018018018025</v>
      </c>
      <c r="EG101" s="192">
        <v>2.8571428571428577</v>
      </c>
      <c r="EH101" s="192" t="s">
        <v>286</v>
      </c>
      <c r="EI101" s="192">
        <v>5.8027079303675002</v>
      </c>
      <c r="EJ101" s="192">
        <v>8.8036117381489714</v>
      </c>
      <c r="EK101" s="192" t="s">
        <v>286</v>
      </c>
      <c r="EL101" s="192">
        <v>5.5555555555555589</v>
      </c>
      <c r="EM101" s="192">
        <v>7.3684210526315814</v>
      </c>
      <c r="EN101" s="192" t="s">
        <v>286</v>
      </c>
      <c r="EO101" s="192">
        <v>4.5845272206303669</v>
      </c>
      <c r="EP101" s="192">
        <v>4.2402826855123683</v>
      </c>
      <c r="EQ101" s="192" t="s">
        <v>286</v>
      </c>
      <c r="ER101" s="192">
        <v>1.5789473684210531</v>
      </c>
      <c r="ES101" s="192">
        <v>2.4054982817869415</v>
      </c>
      <c r="ET101" s="192" t="s">
        <v>286</v>
      </c>
      <c r="EU101" s="192">
        <v>2.7027027027027022</v>
      </c>
      <c r="EV101" s="192">
        <v>1.142857142857143</v>
      </c>
      <c r="EW101" s="192" t="s">
        <v>286</v>
      </c>
      <c r="EX101" s="192">
        <v>3.0888030888030911</v>
      </c>
      <c r="EY101" s="192">
        <v>2.4886877828054303</v>
      </c>
      <c r="EZ101" s="192" t="s">
        <v>286</v>
      </c>
      <c r="FA101" s="192">
        <v>3.3980582524271861</v>
      </c>
      <c r="FB101" s="192">
        <v>3.4210526315789518</v>
      </c>
      <c r="FC101" s="192" t="s">
        <v>286</v>
      </c>
      <c r="FD101" s="192">
        <v>2.0057306590257902</v>
      </c>
      <c r="FE101" s="192">
        <v>2.4647887323943669</v>
      </c>
      <c r="FF101" s="192" t="s">
        <v>286</v>
      </c>
      <c r="FG101" s="192">
        <v>0.26246719160104992</v>
      </c>
      <c r="FH101" s="192">
        <v>0.68728522336769782</v>
      </c>
      <c r="FI101" s="192" t="s">
        <v>286</v>
      </c>
      <c r="FJ101" s="192">
        <v>0.9009009009009008</v>
      </c>
      <c r="FK101" s="192">
        <v>0.57142857142857162</v>
      </c>
      <c r="FL101" s="192" t="s">
        <v>286</v>
      </c>
      <c r="FM101" s="192" t="s">
        <v>286</v>
      </c>
      <c r="FN101" s="192" t="s">
        <v>286</v>
      </c>
      <c r="FO101" s="192" t="s">
        <v>286</v>
      </c>
      <c r="FP101" s="192">
        <v>6.9879518072289111</v>
      </c>
      <c r="FQ101" s="192">
        <v>9.2105263157894655</v>
      </c>
      <c r="FR101" s="192" t="s">
        <v>286</v>
      </c>
      <c r="FS101" s="192">
        <v>4.2979942693409745</v>
      </c>
      <c r="FT101" s="192">
        <v>7.0671378091872832</v>
      </c>
      <c r="FU101" s="192" t="s">
        <v>286</v>
      </c>
      <c r="FV101" s="192">
        <v>1.0498687664041986</v>
      </c>
      <c r="FW101" s="192">
        <v>2.7491408934707908</v>
      </c>
      <c r="FX101" s="192" t="s">
        <v>286</v>
      </c>
      <c r="FY101" s="192">
        <v>3.6036036036036045</v>
      </c>
      <c r="FZ101" s="192">
        <v>0</v>
      </c>
      <c r="GA101" s="192" t="s">
        <v>286</v>
      </c>
      <c r="GB101" s="192" t="s">
        <v>286</v>
      </c>
      <c r="GC101" s="192" t="s">
        <v>286</v>
      </c>
      <c r="GD101" s="192" t="s">
        <v>286</v>
      </c>
      <c r="GE101" s="192" t="s">
        <v>286</v>
      </c>
      <c r="GF101" s="192" t="s">
        <v>286</v>
      </c>
      <c r="GG101" s="192" t="s">
        <v>286</v>
      </c>
      <c r="GH101" s="192" t="s">
        <v>286</v>
      </c>
      <c r="GI101" s="192" t="s">
        <v>286</v>
      </c>
      <c r="GJ101" s="192" t="s">
        <v>286</v>
      </c>
      <c r="GK101" s="192">
        <v>1.8372703412073501</v>
      </c>
      <c r="GL101" s="192">
        <v>3.4364261168384895</v>
      </c>
      <c r="GM101" s="192" t="s">
        <v>286</v>
      </c>
      <c r="GN101" s="192">
        <v>3.6036036036036041</v>
      </c>
      <c r="GO101" s="192">
        <v>0.57142857142857162</v>
      </c>
      <c r="GP101" s="192" t="s">
        <v>286</v>
      </c>
      <c r="GQ101" s="192" t="s">
        <v>286</v>
      </c>
      <c r="GR101" s="192" t="s">
        <v>286</v>
      </c>
      <c r="GS101" s="192" t="s">
        <v>286</v>
      </c>
      <c r="GT101" s="192" t="s">
        <v>286</v>
      </c>
      <c r="GU101" s="192" t="s">
        <v>286</v>
      </c>
      <c r="GV101" s="192" t="s">
        <v>286</v>
      </c>
      <c r="GW101" s="192" t="s">
        <v>286</v>
      </c>
      <c r="GX101" s="192" t="s">
        <v>286</v>
      </c>
      <c r="GY101" s="192" t="s">
        <v>286</v>
      </c>
      <c r="GZ101" s="192">
        <v>1.8372703412073501</v>
      </c>
      <c r="HA101" s="192">
        <v>4.4673539518900345</v>
      </c>
      <c r="HB101" s="192" t="s">
        <v>286</v>
      </c>
      <c r="HC101" s="192">
        <v>4.5045045045045065</v>
      </c>
      <c r="HD101" s="192">
        <v>1.7142857142857151</v>
      </c>
      <c r="HE101" s="192" t="s">
        <v>286</v>
      </c>
      <c r="HF101" s="192" t="s">
        <v>286</v>
      </c>
      <c r="HG101" s="192" t="s">
        <v>286</v>
      </c>
      <c r="HH101" s="192" t="s">
        <v>286</v>
      </c>
      <c r="HI101" s="132" t="s">
        <v>286</v>
      </c>
      <c r="HJ101" s="132" t="s">
        <v>286</v>
      </c>
      <c r="HK101" s="132" t="s">
        <v>286</v>
      </c>
      <c r="HL101" s="132" t="s">
        <v>286</v>
      </c>
      <c r="HM101" s="192" t="s">
        <v>286</v>
      </c>
      <c r="HN101" s="192" t="s">
        <v>286</v>
      </c>
      <c r="HO101" s="192">
        <v>3.1496062992125986</v>
      </c>
      <c r="HP101" s="192">
        <v>6.1855670103092804</v>
      </c>
      <c r="HQ101" s="192" t="s">
        <v>286</v>
      </c>
      <c r="HR101" s="192">
        <v>6.3063063063063067</v>
      </c>
      <c r="HS101" s="192">
        <v>2.8571428571428577</v>
      </c>
      <c r="HT101" s="192" t="s">
        <v>286</v>
      </c>
      <c r="HU101" s="192">
        <v>5.4263565891472867</v>
      </c>
      <c r="HV101" s="192">
        <v>4.2889390519187325</v>
      </c>
      <c r="HW101" s="192" t="s">
        <v>286</v>
      </c>
      <c r="HX101" s="192">
        <v>5.0847457627118677</v>
      </c>
      <c r="HY101" s="192">
        <v>3.4210526315789482</v>
      </c>
      <c r="HZ101" s="192" t="s">
        <v>286</v>
      </c>
      <c r="IA101" s="192">
        <v>3.4482758620689671</v>
      </c>
      <c r="IB101" s="192">
        <v>4.2253521126760534</v>
      </c>
      <c r="IC101" s="192" t="s">
        <v>286</v>
      </c>
      <c r="ID101" s="192">
        <v>0.78947368421052633</v>
      </c>
      <c r="IE101" s="192">
        <v>2.0618556701030935</v>
      </c>
      <c r="IF101" s="192" t="s">
        <v>286</v>
      </c>
      <c r="IG101" s="192">
        <v>4.5045045045045091</v>
      </c>
      <c r="IH101" s="192">
        <v>1.7142857142857151</v>
      </c>
      <c r="II101" s="192">
        <v>3.3333333333333353</v>
      </c>
      <c r="IJ101" s="192">
        <v>10.231660231660236</v>
      </c>
      <c r="IK101" s="192">
        <v>5.4298642533936627</v>
      </c>
      <c r="IL101" s="192">
        <v>1.4204545454545463</v>
      </c>
      <c r="IM101" s="192">
        <v>9.4660194174757262</v>
      </c>
      <c r="IN101" s="192">
        <v>7.9155672823219092</v>
      </c>
      <c r="IO101" s="192">
        <v>1.3157894736842111</v>
      </c>
      <c r="IP101" s="192">
        <v>10.028653295128938</v>
      </c>
      <c r="IQ101" s="192">
        <v>8.4507042253521174</v>
      </c>
      <c r="IR101" s="192">
        <v>1.9292604501607726</v>
      </c>
      <c r="IS101" s="192" t="s">
        <v>286</v>
      </c>
      <c r="IT101" s="192" t="s">
        <v>286</v>
      </c>
      <c r="IU101" s="192">
        <v>1.4354066985645937</v>
      </c>
      <c r="IV101" s="192" t="s">
        <v>286</v>
      </c>
      <c r="IW101" s="192" t="s">
        <v>286</v>
      </c>
      <c r="IX101" s="192" t="str">
        <f t="shared" si="160"/>
        <v>--</v>
      </c>
      <c r="IY101" s="192" t="str">
        <f t="shared" si="160"/>
        <v>--</v>
      </c>
      <c r="IZ101" s="192" t="str">
        <f t="shared" si="160"/>
        <v>--</v>
      </c>
      <c r="JA101" s="192" t="str">
        <f t="shared" si="160"/>
        <v>--</v>
      </c>
      <c r="JB101" s="192" t="str">
        <f t="shared" si="160"/>
        <v>--</v>
      </c>
      <c r="JC101" s="228">
        <v>8.4870848708487099</v>
      </c>
      <c r="JD101" s="228">
        <v>10.084033613445399</v>
      </c>
      <c r="JE101" s="228">
        <v>20.6642066420664</v>
      </c>
      <c r="JF101" s="228">
        <v>4.19847328244275</v>
      </c>
      <c r="JG101" s="228">
        <v>4.1474654377880196</v>
      </c>
      <c r="JH101" s="228">
        <v>13.4715025906736</v>
      </c>
      <c r="JI101" s="228">
        <v>4.07407407407407</v>
      </c>
      <c r="JJ101" s="228">
        <v>3.8888888888888902</v>
      </c>
      <c r="JK101" s="228">
        <v>13.602941176470599</v>
      </c>
      <c r="JL101" s="213">
        <v>0.38167938931297701</v>
      </c>
      <c r="JM101" s="228">
        <v>4.1474654377880196</v>
      </c>
      <c r="JN101" s="228">
        <v>5.6994818652849801</v>
      </c>
      <c r="JO101" s="228">
        <v>8.2397003745318393</v>
      </c>
      <c r="JP101" s="228">
        <v>11.699164345403901</v>
      </c>
      <c r="JQ101" s="228">
        <v>25.373134328358201</v>
      </c>
      <c r="JR101" s="228">
        <v>5.4687500000000098</v>
      </c>
      <c r="JS101" s="228">
        <v>11.926605504587201</v>
      </c>
      <c r="JT101" s="228">
        <v>21.875</v>
      </c>
      <c r="JU101" s="228">
        <v>5.9925093632958797</v>
      </c>
      <c r="JV101" s="228">
        <v>8.4033613445378101</v>
      </c>
      <c r="JW101" s="228">
        <v>13.382899628252799</v>
      </c>
      <c r="JX101" s="228">
        <v>4.6875</v>
      </c>
      <c r="JY101" s="228">
        <v>7.3394495412844103</v>
      </c>
      <c r="JZ101" s="228">
        <v>15.625</v>
      </c>
      <c r="KA101" s="228">
        <v>3.0769230769230802</v>
      </c>
      <c r="KB101" s="228">
        <v>2.8571428571428599</v>
      </c>
      <c r="KC101" s="228">
        <v>3.3707865168539302</v>
      </c>
      <c r="KD101" s="228">
        <v>3.54330708661417</v>
      </c>
      <c r="KE101" s="228">
        <v>2.30414746543779</v>
      </c>
      <c r="KF101" s="228">
        <v>2.1052631578947398</v>
      </c>
      <c r="KG101" s="228">
        <v>1.5384615384615401</v>
      </c>
      <c r="KH101" s="228">
        <v>1.1428571428571399</v>
      </c>
      <c r="KI101" s="228">
        <v>2.9962546816479398</v>
      </c>
      <c r="KJ101" s="213">
        <v>0.78740157480314898</v>
      </c>
      <c r="KK101" s="228">
        <v>1.84331797235023</v>
      </c>
      <c r="KL101" s="228">
        <v>3.6842105263157898</v>
      </c>
      <c r="KM101" s="228">
        <v>1.5384615384615401</v>
      </c>
      <c r="KN101" s="213">
        <v>0.57306590257879597</v>
      </c>
      <c r="KO101" s="228">
        <v>2.9962546816479398</v>
      </c>
      <c r="KP101" s="213">
        <v>0.39370078740157499</v>
      </c>
      <c r="KQ101" s="228">
        <v>0</v>
      </c>
      <c r="KR101" s="228">
        <v>2.6315789473684199</v>
      </c>
      <c r="KS101" s="228">
        <v>1.5384615384615401</v>
      </c>
      <c r="KT101" s="213">
        <v>0.57142857142857095</v>
      </c>
      <c r="KU101" s="228">
        <v>1.4981273408239699</v>
      </c>
      <c r="KV101" s="213">
        <v>0.78740157480314898</v>
      </c>
      <c r="KW101" s="228">
        <v>0</v>
      </c>
      <c r="KX101" s="228">
        <v>2.6315789473684199</v>
      </c>
      <c r="KY101" s="228">
        <v>1.14942528735632</v>
      </c>
      <c r="KZ101" s="213">
        <v>0.85959885386819501</v>
      </c>
      <c r="LA101" s="228">
        <v>1.1320754716981101</v>
      </c>
      <c r="LB101" s="213">
        <v>0.78125</v>
      </c>
      <c r="LC101" s="228">
        <v>0</v>
      </c>
      <c r="LD101" s="228">
        <v>2.1164021164021198</v>
      </c>
      <c r="LE101" s="228">
        <v>1.15384615384615</v>
      </c>
      <c r="LF101" s="213">
        <v>0.57471264367816099</v>
      </c>
      <c r="LG101" s="228">
        <v>2.2556390977443601</v>
      </c>
      <c r="LH101" s="228">
        <v>1.5686274509803899</v>
      </c>
      <c r="LI101" s="228">
        <v>0</v>
      </c>
      <c r="LJ101" s="228">
        <v>2.64550264550265</v>
      </c>
      <c r="LK101" s="228">
        <v>1.54440154440154</v>
      </c>
      <c r="LL101" s="213">
        <v>0.57471264367816</v>
      </c>
      <c r="LM101" s="228">
        <v>1.4925373134328399</v>
      </c>
      <c r="LN101" s="213">
        <v>0.39370078740157499</v>
      </c>
      <c r="LO101" s="213">
        <v>0.934579439252337</v>
      </c>
      <c r="LP101" s="228">
        <v>2.6315789473684199</v>
      </c>
      <c r="LQ101" s="228">
        <v>1.15830115830116</v>
      </c>
      <c r="LR101" s="228">
        <v>2.8735632183908</v>
      </c>
      <c r="LS101" s="228">
        <v>4.4776119402985097</v>
      </c>
      <c r="LT101" s="228">
        <v>1.5686274509803899</v>
      </c>
      <c r="LU101" s="228">
        <v>4.20560747663552</v>
      </c>
      <c r="LV101" s="228">
        <v>5.2631578947368398</v>
      </c>
      <c r="LW101" s="228">
        <v>2.31660231660232</v>
      </c>
      <c r="LX101" s="228">
        <v>2.8735632183908</v>
      </c>
      <c r="LY101" s="228">
        <v>4.4943820224719104</v>
      </c>
      <c r="LZ101" s="228">
        <v>3.1372549019607798</v>
      </c>
      <c r="MA101" s="228">
        <v>4.20560747663552</v>
      </c>
      <c r="MB101" s="228">
        <v>6.3157894736842097</v>
      </c>
      <c r="MC101" s="228">
        <v>1.54440154440154</v>
      </c>
      <c r="MD101" s="228">
        <v>2.0172910662824202</v>
      </c>
      <c r="ME101" s="228">
        <v>2.6315789473684199</v>
      </c>
      <c r="MF101" s="213">
        <v>0.39370078740157499</v>
      </c>
      <c r="MG101" s="228">
        <v>1.86915887850467</v>
      </c>
      <c r="MH101" s="228">
        <v>3.6842105263157898</v>
      </c>
      <c r="MI101" s="190" t="str">
        <f t="shared" si="147"/>
        <v>--</v>
      </c>
      <c r="MJ101" s="190" t="str">
        <f t="shared" ref="MJ101:NJ109" si="161">"--"</f>
        <v>--</v>
      </c>
      <c r="MK101" s="190" t="str">
        <f t="shared" si="161"/>
        <v>--</v>
      </c>
      <c r="ML101" s="190" t="str">
        <f t="shared" si="161"/>
        <v>--</v>
      </c>
      <c r="MM101" s="190" t="str">
        <f t="shared" si="161"/>
        <v>--</v>
      </c>
      <c r="MN101" s="190" t="str">
        <f t="shared" si="161"/>
        <v>--</v>
      </c>
      <c r="MO101" s="190" t="str">
        <f t="shared" si="161"/>
        <v>--</v>
      </c>
      <c r="MP101" s="190" t="str">
        <f t="shared" si="161"/>
        <v>--</v>
      </c>
      <c r="MQ101" s="190" t="str">
        <f t="shared" si="161"/>
        <v>--</v>
      </c>
      <c r="MR101" s="190" t="str">
        <f t="shared" si="161"/>
        <v>--</v>
      </c>
      <c r="MS101" s="190" t="str">
        <f t="shared" si="161"/>
        <v>--</v>
      </c>
      <c r="MT101" s="190" t="str">
        <f t="shared" si="161"/>
        <v>--</v>
      </c>
      <c r="MU101" s="190" t="str">
        <f t="shared" si="161"/>
        <v>--</v>
      </c>
      <c r="MV101" s="190" t="str">
        <f t="shared" si="161"/>
        <v>--</v>
      </c>
      <c r="MW101" s="190" t="str">
        <f t="shared" si="161"/>
        <v>--</v>
      </c>
      <c r="MX101" s="190" t="str">
        <f t="shared" si="161"/>
        <v>--</v>
      </c>
      <c r="MY101" s="190" t="str">
        <f t="shared" si="161"/>
        <v>--</v>
      </c>
      <c r="MZ101" s="190" t="str">
        <f t="shared" si="161"/>
        <v>--</v>
      </c>
      <c r="NA101" s="190" t="str">
        <f t="shared" si="161"/>
        <v>--</v>
      </c>
      <c r="NB101" s="190" t="str">
        <f t="shared" si="161"/>
        <v>--</v>
      </c>
      <c r="NC101" s="190" t="str">
        <f t="shared" si="161"/>
        <v>--</v>
      </c>
      <c r="ND101" s="190" t="str">
        <f t="shared" si="161"/>
        <v>--</v>
      </c>
      <c r="NE101" s="190" t="str">
        <f t="shared" si="161"/>
        <v>--</v>
      </c>
      <c r="NF101" s="190" t="str">
        <f t="shared" si="161"/>
        <v>--</v>
      </c>
      <c r="NG101" s="190" t="str">
        <f t="shared" si="161"/>
        <v>--</v>
      </c>
      <c r="NH101" s="190" t="str">
        <f t="shared" si="161"/>
        <v>--</v>
      </c>
      <c r="NI101" s="190" t="str">
        <f t="shared" si="161"/>
        <v>--</v>
      </c>
      <c r="NJ101" s="190" t="str">
        <f t="shared" si="161"/>
        <v>--</v>
      </c>
      <c r="NL101" s="378" t="str">
        <f t="shared" si="92"/>
        <v>--</v>
      </c>
      <c r="NM101" s="392">
        <v>2.9166666666666652</v>
      </c>
      <c r="NN101" s="392">
        <v>6.6147859922179029</v>
      </c>
      <c r="NO101" s="392">
        <v>8.8495575221238951</v>
      </c>
      <c r="NP101" s="378" t="str">
        <f t="shared" si="93"/>
        <v>--</v>
      </c>
      <c r="NQ101" s="392">
        <v>1.5772870662460574</v>
      </c>
      <c r="NR101" s="378" t="str">
        <f t="shared" si="94"/>
        <v>--</v>
      </c>
      <c r="NS101" s="392">
        <v>3.7593984962405993</v>
      </c>
      <c r="NT101" s="378" t="str">
        <f t="shared" si="95"/>
        <v>--</v>
      </c>
      <c r="NU101" s="392">
        <v>11.221122112211228</v>
      </c>
      <c r="NV101" s="378" t="str">
        <f t="shared" si="96"/>
        <v>--</v>
      </c>
      <c r="NW101" s="392">
        <v>0.93896713615023486</v>
      </c>
      <c r="NX101" s="378" t="str">
        <f t="shared" si="97"/>
        <v>--</v>
      </c>
      <c r="NY101" s="392">
        <v>4.0358744394618835</v>
      </c>
      <c r="NZ101" s="378" t="str">
        <f t="shared" si="98"/>
        <v>--</v>
      </c>
      <c r="OA101" s="392">
        <v>13.186813186813191</v>
      </c>
      <c r="OB101" s="378" t="str">
        <f t="shared" si="99"/>
        <v>--</v>
      </c>
      <c r="OC101" s="378" t="str">
        <f t="shared" si="99"/>
        <v>--</v>
      </c>
      <c r="OD101" s="392">
        <v>3.3333333333333344</v>
      </c>
      <c r="OE101" s="392">
        <v>4.1666666666666687</v>
      </c>
      <c r="OF101" s="392">
        <v>10.294117647058824</v>
      </c>
      <c r="OG101" s="378" t="str">
        <f t="shared" si="144"/>
        <v>--</v>
      </c>
      <c r="OH101" s="378" t="str">
        <f t="shared" si="144"/>
        <v>--</v>
      </c>
      <c r="OI101" s="378" t="str">
        <f t="shared" si="144"/>
        <v>--</v>
      </c>
      <c r="OJ101" s="392">
        <v>1.5267175572519092</v>
      </c>
      <c r="OK101" s="392">
        <v>4.6082949308755774</v>
      </c>
      <c r="OL101" s="392">
        <v>8.2901554404145088</v>
      </c>
      <c r="OM101" s="378" t="str">
        <f t="shared" si="145"/>
        <v>--</v>
      </c>
      <c r="ON101" s="378" t="str">
        <f t="shared" si="145"/>
        <v>--</v>
      </c>
      <c r="OO101" s="378" t="str">
        <f t="shared" si="145"/>
        <v>--</v>
      </c>
      <c r="OP101" s="392">
        <v>2.9166666666666665</v>
      </c>
      <c r="OQ101" s="392">
        <v>3.5019455252918306</v>
      </c>
      <c r="OR101" s="392">
        <v>4.9107142857142865</v>
      </c>
      <c r="OS101" s="378" t="str">
        <f t="shared" si="146"/>
        <v>--</v>
      </c>
      <c r="OT101" s="378" t="str">
        <f t="shared" si="146"/>
        <v>--</v>
      </c>
      <c r="OU101" s="392">
        <v>0.42016806722689071</v>
      </c>
      <c r="OV101" s="392">
        <v>1.9531250000000007</v>
      </c>
      <c r="OW101" s="392">
        <v>4</v>
      </c>
      <c r="OX101" s="378" t="str">
        <f t="shared" si="103"/>
        <v>--</v>
      </c>
      <c r="OY101" s="392">
        <v>5.343511450381679</v>
      </c>
      <c r="OZ101" s="392">
        <v>6.4516129032258087</v>
      </c>
      <c r="PA101" s="392">
        <v>11.917098445595855</v>
      </c>
      <c r="PB101" s="378" t="str">
        <f t="shared" si="104"/>
        <v>--</v>
      </c>
      <c r="PC101" s="392">
        <v>12.033195020746884</v>
      </c>
      <c r="PD101" s="392">
        <v>17.898832684824903</v>
      </c>
      <c r="PE101" s="392">
        <v>28.888888888888896</v>
      </c>
      <c r="PF101" s="378" t="str">
        <f t="shared" si="105"/>
        <v>--</v>
      </c>
      <c r="PG101" s="392">
        <v>5.1063829787234045</v>
      </c>
      <c r="PH101" s="392">
        <v>12.096774193548384</v>
      </c>
      <c r="PI101" s="392">
        <v>23.529411764705902</v>
      </c>
      <c r="PJ101" s="378" t="str">
        <f t="shared" si="106"/>
        <v>--</v>
      </c>
      <c r="PK101" s="392">
        <v>4.1841004184100461</v>
      </c>
      <c r="PL101" s="392">
        <v>8.5937500000000053</v>
      </c>
      <c r="PM101" s="392">
        <v>16.29955947136564</v>
      </c>
      <c r="PN101" s="378" t="str">
        <f t="shared" si="107"/>
        <v>--</v>
      </c>
      <c r="PO101" s="392">
        <v>2.0920502092050204</v>
      </c>
      <c r="PP101" s="392">
        <v>1.1583011583011591</v>
      </c>
      <c r="PQ101" s="392">
        <v>1.3513513513513515</v>
      </c>
      <c r="PR101" s="378" t="str">
        <f t="shared" si="108"/>
        <v>--</v>
      </c>
      <c r="PS101" s="392">
        <v>2.9411764705882342</v>
      </c>
      <c r="PT101" s="392">
        <v>2.7027027027027022</v>
      </c>
      <c r="PU101" s="392">
        <v>3.1674208144796383</v>
      </c>
      <c r="PV101" s="378" t="str">
        <f t="shared" si="109"/>
        <v>--</v>
      </c>
      <c r="PW101" s="392">
        <v>0.42016806722689076</v>
      </c>
      <c r="PX101" s="392">
        <v>1.5444015444015446</v>
      </c>
      <c r="PY101" s="392">
        <v>0.90090090090090114</v>
      </c>
      <c r="PZ101" s="378" t="str">
        <f t="shared" si="110"/>
        <v>--</v>
      </c>
      <c r="QA101" s="392">
        <v>0.42016806722689076</v>
      </c>
      <c r="QB101" s="392">
        <v>0.77519379844961234</v>
      </c>
      <c r="QC101" s="392">
        <v>1.8018018018018023</v>
      </c>
      <c r="QD101" s="378" t="str">
        <f t="shared" si="111"/>
        <v>--</v>
      </c>
      <c r="QE101" s="392">
        <v>0.4219409282700422</v>
      </c>
      <c r="QF101" s="392">
        <v>0.3891050583657587</v>
      </c>
      <c r="QG101" s="392">
        <v>0</v>
      </c>
      <c r="QH101" s="378" t="str">
        <f t="shared" si="112"/>
        <v>--</v>
      </c>
      <c r="QI101" s="392">
        <v>0.84033613445378164</v>
      </c>
      <c r="QJ101" s="392">
        <v>0.38759689922480628</v>
      </c>
      <c r="QK101" s="392">
        <v>1.3452914798206279</v>
      </c>
    </row>
    <row r="102" spans="1:454" x14ac:dyDescent="0.25">
      <c r="A102" s="114" t="str">
        <f t="shared" si="149"/>
        <v>--</v>
      </c>
      <c r="B102" s="96" t="s">
        <v>176</v>
      </c>
      <c r="C102" s="202">
        <v>4.7770700636942633</v>
      </c>
      <c r="D102" s="192">
        <v>36.268343815513688</v>
      </c>
      <c r="E102" s="192">
        <v>52.925531914893639</v>
      </c>
      <c r="F102" s="192">
        <v>4.2440318302387254</v>
      </c>
      <c r="G102" s="192">
        <v>19.264069264069274</v>
      </c>
      <c r="H102" s="192">
        <v>37.359550561797754</v>
      </c>
      <c r="I102" s="192">
        <v>1.4619883040935679</v>
      </c>
      <c r="J102" s="192">
        <v>17.934782608695638</v>
      </c>
      <c r="K102" s="192">
        <v>33.734939759036138</v>
      </c>
      <c r="L102" s="192">
        <v>1.1331444759206801</v>
      </c>
      <c r="M102" s="192">
        <v>11.917098445595858</v>
      </c>
      <c r="N102" s="192">
        <v>29.390681003584223</v>
      </c>
      <c r="O102" s="192">
        <v>1.9417475728155353</v>
      </c>
      <c r="P102" s="192">
        <v>9.2261904761904763</v>
      </c>
      <c r="Q102" s="192">
        <v>26.479750778816193</v>
      </c>
      <c r="R102" s="192" t="s">
        <v>286</v>
      </c>
      <c r="S102" s="192" t="s">
        <v>286</v>
      </c>
      <c r="T102" s="192" t="s">
        <v>286</v>
      </c>
      <c r="U102" s="192">
        <v>5.3050397877984068</v>
      </c>
      <c r="V102" s="192">
        <v>19.305856832971827</v>
      </c>
      <c r="W102" s="192">
        <v>37.815126050420133</v>
      </c>
      <c r="X102" s="192">
        <v>1.4619883040935679</v>
      </c>
      <c r="Y102" s="192">
        <v>19.02173913043476</v>
      </c>
      <c r="Z102" s="192">
        <v>33.132530120481917</v>
      </c>
      <c r="AA102" s="192">
        <v>1.4204545454545459</v>
      </c>
      <c r="AB102" s="192">
        <v>11.948051948051953</v>
      </c>
      <c r="AC102" s="192">
        <v>32.404181184668964</v>
      </c>
      <c r="AD102" s="192">
        <v>2.2653721682847894</v>
      </c>
      <c r="AE102" s="192">
        <v>8.3333333333333286</v>
      </c>
      <c r="AF102" s="192">
        <v>27.469135802469118</v>
      </c>
      <c r="AG102" s="192">
        <v>0.95541401273885374</v>
      </c>
      <c r="AH102" s="192">
        <v>10.272536687631026</v>
      </c>
      <c r="AI102" s="192">
        <v>19.414893617021267</v>
      </c>
      <c r="AJ102" s="192">
        <v>0.7957559681697618</v>
      </c>
      <c r="AK102" s="192">
        <v>3.4632034632034601</v>
      </c>
      <c r="AL102" s="192">
        <v>14.325842696629193</v>
      </c>
      <c r="AM102" s="192">
        <v>0.2923976608187136</v>
      </c>
      <c r="AN102" s="192">
        <v>4.8913043478260825</v>
      </c>
      <c r="AO102" s="192">
        <v>6.3253012048192785</v>
      </c>
      <c r="AP102" s="192">
        <v>0.56657223796033973</v>
      </c>
      <c r="AQ102" s="192">
        <v>2.0725388601036285</v>
      </c>
      <c r="AR102" s="192">
        <v>7.5268817204301124</v>
      </c>
      <c r="AS102" s="192">
        <v>0.32362459546925576</v>
      </c>
      <c r="AT102" s="192">
        <v>1.1904761904761907</v>
      </c>
      <c r="AU102" s="192">
        <v>6.2305295950155797</v>
      </c>
      <c r="AV102" s="192" t="s">
        <v>286</v>
      </c>
      <c r="AW102" s="192" t="s">
        <v>286</v>
      </c>
      <c r="AX102" s="192" t="s">
        <v>286</v>
      </c>
      <c r="AY102" s="192" t="s">
        <v>286</v>
      </c>
      <c r="AZ102" s="192" t="s">
        <v>286</v>
      </c>
      <c r="BA102" s="192" t="s">
        <v>286</v>
      </c>
      <c r="BB102" s="192" t="s">
        <v>286</v>
      </c>
      <c r="BC102" s="192" t="s">
        <v>286</v>
      </c>
      <c r="BD102" s="192" t="s">
        <v>286</v>
      </c>
      <c r="BE102" s="192">
        <v>0.84985835694050993</v>
      </c>
      <c r="BF102" s="192">
        <v>3.1088082901554412</v>
      </c>
      <c r="BG102" s="192">
        <v>9.7560975609756113</v>
      </c>
      <c r="BH102" s="192">
        <v>1.6181229773462786</v>
      </c>
      <c r="BI102" s="192">
        <v>4.166666666666667</v>
      </c>
      <c r="BJ102" s="192">
        <v>13.003095975232197</v>
      </c>
      <c r="BK102" s="192">
        <v>2.0066889632107028</v>
      </c>
      <c r="BL102" s="192">
        <v>27.213822894168466</v>
      </c>
      <c r="BM102" s="192">
        <v>31.536388140161705</v>
      </c>
      <c r="BN102" s="192">
        <v>2.6737967914438521</v>
      </c>
      <c r="BO102" s="192">
        <v>14.125560538116602</v>
      </c>
      <c r="BP102" s="192">
        <v>28.53025936599424</v>
      </c>
      <c r="BQ102" s="192">
        <v>2.0958083832335346</v>
      </c>
      <c r="BR102" s="192">
        <v>16.857142857142861</v>
      </c>
      <c r="BS102" s="192">
        <v>26.461538461538435</v>
      </c>
      <c r="BT102" s="192">
        <v>0.56657223796033984</v>
      </c>
      <c r="BU102" s="192">
        <v>11.197916666666664</v>
      </c>
      <c r="BV102" s="192">
        <v>32.142857142857132</v>
      </c>
      <c r="BW102" s="192">
        <v>1.2779552715654965</v>
      </c>
      <c r="BX102" s="192">
        <v>10.778443113772461</v>
      </c>
      <c r="BY102" s="192">
        <v>32.59493670886075</v>
      </c>
      <c r="BZ102" s="192">
        <v>0.66889632107023433</v>
      </c>
      <c r="CA102" s="192">
        <v>18.142548596112306</v>
      </c>
      <c r="CB102" s="192">
        <v>16.981132075471688</v>
      </c>
      <c r="CC102" s="192">
        <v>1.0695187165775399</v>
      </c>
      <c r="CD102" s="192">
        <v>9.417040358744396</v>
      </c>
      <c r="CE102" s="192">
        <v>19.020172910662826</v>
      </c>
      <c r="CF102" s="192">
        <v>0.5988023952095809</v>
      </c>
      <c r="CG102" s="192">
        <v>12.571428571428566</v>
      </c>
      <c r="CH102" s="192">
        <v>17.538461538461529</v>
      </c>
      <c r="CI102" s="192">
        <v>0.28328611898016987</v>
      </c>
      <c r="CJ102" s="192">
        <v>7.8125000000000044</v>
      </c>
      <c r="CK102" s="192">
        <v>19.642857142857125</v>
      </c>
      <c r="CL102" s="192">
        <v>0.63897763578274791</v>
      </c>
      <c r="CM102" s="192">
        <v>5.6886227544910222</v>
      </c>
      <c r="CN102" s="192">
        <v>18.670886075949383</v>
      </c>
      <c r="CO102" s="192">
        <v>4.6204620462046178</v>
      </c>
      <c r="CP102" s="192">
        <v>12.311015118790497</v>
      </c>
      <c r="CQ102" s="192">
        <v>4.5822102425875979</v>
      </c>
      <c r="CR102" s="192">
        <v>5.6300268096514747</v>
      </c>
      <c r="CS102" s="192">
        <v>4.2316258351893081</v>
      </c>
      <c r="CT102" s="192">
        <v>3.724928366762176</v>
      </c>
      <c r="CU102" s="192">
        <v>2.6865671641791051</v>
      </c>
      <c r="CV102" s="192">
        <v>6.5340909090909118</v>
      </c>
      <c r="CW102" s="192">
        <v>3.9877300613496942</v>
      </c>
      <c r="CX102" s="192">
        <v>3.160919540229886</v>
      </c>
      <c r="CY102" s="192">
        <v>3.8567493112947648</v>
      </c>
      <c r="CZ102" s="192">
        <v>2.1660649819494595</v>
      </c>
      <c r="DA102" s="192">
        <v>3.3557046979865781</v>
      </c>
      <c r="DB102" s="192">
        <v>3.0864197530864215</v>
      </c>
      <c r="DC102" s="192">
        <v>1.9354838709677424</v>
      </c>
      <c r="DD102" s="192" t="s">
        <v>286</v>
      </c>
      <c r="DE102" s="192">
        <v>7.3275862068965552</v>
      </c>
      <c r="DF102" s="192">
        <v>7.2972972972972983</v>
      </c>
      <c r="DG102" s="192" t="s">
        <v>286</v>
      </c>
      <c r="DH102" s="192">
        <v>3.5714285714285703</v>
      </c>
      <c r="DI102" s="192">
        <v>7.7586206896551717</v>
      </c>
      <c r="DJ102" s="192" t="s">
        <v>286</v>
      </c>
      <c r="DK102" s="192">
        <v>3.4090909090909092</v>
      </c>
      <c r="DL102" s="192">
        <v>4.6012269938650299</v>
      </c>
      <c r="DM102" s="192" t="s">
        <v>286</v>
      </c>
      <c r="DN102" s="192">
        <v>1.9337016574585644</v>
      </c>
      <c r="DO102" s="192">
        <v>4.3321299638989181</v>
      </c>
      <c r="DP102" s="192" t="s">
        <v>286</v>
      </c>
      <c r="DQ102" s="192">
        <v>3.3950617283950622</v>
      </c>
      <c r="DR102" s="192">
        <v>5.8252427184465994</v>
      </c>
      <c r="DS102" s="192" t="s">
        <v>286</v>
      </c>
      <c r="DT102" s="192" t="s">
        <v>286</v>
      </c>
      <c r="DU102" s="192" t="s">
        <v>286</v>
      </c>
      <c r="DV102" s="192" t="s">
        <v>286</v>
      </c>
      <c r="DW102" s="192">
        <v>0.6696428571428571</v>
      </c>
      <c r="DX102" s="192">
        <v>2.8735632183908035</v>
      </c>
      <c r="DY102" s="192" t="s">
        <v>286</v>
      </c>
      <c r="DZ102" s="192">
        <v>5.1282051282051277</v>
      </c>
      <c r="EA102" s="192">
        <v>3.9877300613496915</v>
      </c>
      <c r="EB102" s="192" t="s">
        <v>286</v>
      </c>
      <c r="EC102" s="192">
        <v>1.6483516483516485</v>
      </c>
      <c r="ED102" s="192">
        <v>3.284671532846716</v>
      </c>
      <c r="EE102" s="192" t="s">
        <v>286</v>
      </c>
      <c r="EF102" s="192">
        <v>2.4691358024691361</v>
      </c>
      <c r="EG102" s="192">
        <v>6.4935064935064934</v>
      </c>
      <c r="EH102" s="192" t="s">
        <v>286</v>
      </c>
      <c r="EI102" s="192">
        <v>7.3593073593073646</v>
      </c>
      <c r="EJ102" s="192">
        <v>6.2330623306233051</v>
      </c>
      <c r="EK102" s="192" t="s">
        <v>286</v>
      </c>
      <c r="EL102" s="192">
        <v>2.4553571428571428</v>
      </c>
      <c r="EM102" s="192">
        <v>6.8965517241379333</v>
      </c>
      <c r="EN102" s="192" t="s">
        <v>286</v>
      </c>
      <c r="EO102" s="192">
        <v>4.8295454545454533</v>
      </c>
      <c r="EP102" s="192">
        <v>4.9079754601226986</v>
      </c>
      <c r="EQ102" s="192" t="s">
        <v>286</v>
      </c>
      <c r="ER102" s="192">
        <v>0.82417582417582425</v>
      </c>
      <c r="ES102" s="192">
        <v>6.2271062271062272</v>
      </c>
      <c r="ET102" s="192" t="s">
        <v>286</v>
      </c>
      <c r="EU102" s="192">
        <v>1.5432098765432101</v>
      </c>
      <c r="EV102" s="192">
        <v>4.5454545454545432</v>
      </c>
      <c r="EW102" s="192" t="s">
        <v>286</v>
      </c>
      <c r="EX102" s="192">
        <v>7.359307359307361</v>
      </c>
      <c r="EY102" s="192">
        <v>4.3360433604335986</v>
      </c>
      <c r="EZ102" s="192" t="s">
        <v>286</v>
      </c>
      <c r="FA102" s="192">
        <v>1.5659955257270706</v>
      </c>
      <c r="FB102" s="192">
        <v>3.1609195402298855</v>
      </c>
      <c r="FC102" s="192" t="s">
        <v>286</v>
      </c>
      <c r="FD102" s="192">
        <v>2.8409090909090904</v>
      </c>
      <c r="FE102" s="192">
        <v>4.3076923076923119</v>
      </c>
      <c r="FF102" s="192" t="s">
        <v>286</v>
      </c>
      <c r="FG102" s="192">
        <v>1.1049723756906074</v>
      </c>
      <c r="FH102" s="192">
        <v>0.36630036630036639</v>
      </c>
      <c r="FI102" s="192" t="s">
        <v>286</v>
      </c>
      <c r="FJ102" s="192">
        <v>0.30959752321981443</v>
      </c>
      <c r="FK102" s="192">
        <v>1.6233766233766243</v>
      </c>
      <c r="FL102" s="192" t="s">
        <v>286</v>
      </c>
      <c r="FM102" s="192" t="s">
        <v>286</v>
      </c>
      <c r="FN102" s="192" t="s">
        <v>286</v>
      </c>
      <c r="FO102" s="192" t="s">
        <v>286</v>
      </c>
      <c r="FP102" s="192">
        <v>2.4608501118568236</v>
      </c>
      <c r="FQ102" s="192">
        <v>4.597701149425288</v>
      </c>
      <c r="FR102" s="192" t="s">
        <v>286</v>
      </c>
      <c r="FS102" s="192">
        <v>3.9886039886039888</v>
      </c>
      <c r="FT102" s="192">
        <v>4.3076923076923119</v>
      </c>
      <c r="FU102" s="192" t="s">
        <v>286</v>
      </c>
      <c r="FV102" s="192">
        <v>1.373626373626373</v>
      </c>
      <c r="FW102" s="192">
        <v>1.0989010989010999</v>
      </c>
      <c r="FX102" s="192" t="s">
        <v>286</v>
      </c>
      <c r="FY102" s="192">
        <v>0.61728395061728403</v>
      </c>
      <c r="FZ102" s="192">
        <v>1.9417475728155349</v>
      </c>
      <c r="GA102" s="192" t="s">
        <v>286</v>
      </c>
      <c r="GB102" s="192" t="s">
        <v>286</v>
      </c>
      <c r="GC102" s="192" t="s">
        <v>286</v>
      </c>
      <c r="GD102" s="192" t="s">
        <v>286</v>
      </c>
      <c r="GE102" s="192" t="s">
        <v>286</v>
      </c>
      <c r="GF102" s="192" t="s">
        <v>286</v>
      </c>
      <c r="GG102" s="192" t="s">
        <v>286</v>
      </c>
      <c r="GH102" s="192" t="s">
        <v>286</v>
      </c>
      <c r="GI102" s="192" t="s">
        <v>286</v>
      </c>
      <c r="GJ102" s="192" t="s">
        <v>286</v>
      </c>
      <c r="GK102" s="192">
        <v>2.7472527472527459</v>
      </c>
      <c r="GL102" s="192">
        <v>3.2967032967032983</v>
      </c>
      <c r="GM102" s="192" t="s">
        <v>286</v>
      </c>
      <c r="GN102" s="192">
        <v>1.5432098765432112</v>
      </c>
      <c r="GO102" s="192">
        <v>2.5889967637540465</v>
      </c>
      <c r="GP102" s="192" t="s">
        <v>286</v>
      </c>
      <c r="GQ102" s="192" t="s">
        <v>286</v>
      </c>
      <c r="GR102" s="192" t="s">
        <v>286</v>
      </c>
      <c r="GS102" s="192" t="s">
        <v>286</v>
      </c>
      <c r="GT102" s="192" t="s">
        <v>286</v>
      </c>
      <c r="GU102" s="192" t="s">
        <v>286</v>
      </c>
      <c r="GV102" s="192" t="s">
        <v>286</v>
      </c>
      <c r="GW102" s="192" t="s">
        <v>286</v>
      </c>
      <c r="GX102" s="192" t="s">
        <v>286</v>
      </c>
      <c r="GY102" s="192" t="s">
        <v>286</v>
      </c>
      <c r="GZ102" s="192">
        <v>2.2160664819944578</v>
      </c>
      <c r="HA102" s="192">
        <v>4.0293040293040265</v>
      </c>
      <c r="HB102" s="192" t="s">
        <v>286</v>
      </c>
      <c r="HC102" s="192">
        <v>2.160493827160495</v>
      </c>
      <c r="HD102" s="192">
        <v>3.5598705501618122</v>
      </c>
      <c r="HE102" s="192" t="s">
        <v>286</v>
      </c>
      <c r="HF102" s="192" t="s">
        <v>286</v>
      </c>
      <c r="HG102" s="192" t="s">
        <v>286</v>
      </c>
      <c r="HH102" s="192" t="s">
        <v>286</v>
      </c>
      <c r="HI102" s="132" t="s">
        <v>286</v>
      </c>
      <c r="HJ102" s="132" t="s">
        <v>286</v>
      </c>
      <c r="HK102" s="132" t="s">
        <v>286</v>
      </c>
      <c r="HL102" s="132" t="s">
        <v>286</v>
      </c>
      <c r="HM102" s="192" t="s">
        <v>286</v>
      </c>
      <c r="HN102" s="192" t="s">
        <v>286</v>
      </c>
      <c r="HO102" s="192">
        <v>1.9337016574585644</v>
      </c>
      <c r="HP102" s="192">
        <v>6.5934065934065949</v>
      </c>
      <c r="HQ102" s="192" t="s">
        <v>286</v>
      </c>
      <c r="HR102" s="192">
        <v>2.7777777777777772</v>
      </c>
      <c r="HS102" s="192">
        <v>4.530744336569577</v>
      </c>
      <c r="HT102" s="192" t="s">
        <v>286</v>
      </c>
      <c r="HU102" s="192">
        <v>8.6580086580086633</v>
      </c>
      <c r="HV102" s="192">
        <v>3.2520325203252041</v>
      </c>
      <c r="HW102" s="192" t="s">
        <v>286</v>
      </c>
      <c r="HX102" s="192">
        <v>2.6845637583892628</v>
      </c>
      <c r="HY102" s="192">
        <v>3.7356321839080473</v>
      </c>
      <c r="HZ102" s="192" t="s">
        <v>286</v>
      </c>
      <c r="IA102" s="192">
        <v>3.4285714285714288</v>
      </c>
      <c r="IB102" s="192">
        <v>5.2307692307692264</v>
      </c>
      <c r="IC102" s="192" t="s">
        <v>286</v>
      </c>
      <c r="ID102" s="192">
        <v>1.6574585635359118</v>
      </c>
      <c r="IE102" s="192">
        <v>2.5641025641025648</v>
      </c>
      <c r="IF102" s="192" t="s">
        <v>286</v>
      </c>
      <c r="IG102" s="192">
        <v>0.92307692307692335</v>
      </c>
      <c r="IH102" s="192">
        <v>2.588996763754047</v>
      </c>
      <c r="II102" s="192">
        <v>3.6184210526315819</v>
      </c>
      <c r="IJ102" s="192">
        <v>12.554112554112555</v>
      </c>
      <c r="IK102" s="192">
        <v>8.4239130434782599</v>
      </c>
      <c r="IL102" s="192">
        <v>2.1505376344086029</v>
      </c>
      <c r="IM102" s="192">
        <v>6.0402684563758458</v>
      </c>
      <c r="IN102" s="192">
        <v>6.8767908309455583</v>
      </c>
      <c r="IO102" s="192">
        <v>1.1976047904191625</v>
      </c>
      <c r="IP102" s="192">
        <v>9.9150141643059477</v>
      </c>
      <c r="IQ102" s="192">
        <v>7.9999999999999947</v>
      </c>
      <c r="IR102" s="192">
        <v>0.57636887608069154</v>
      </c>
      <c r="IS102" s="192" t="s">
        <v>286</v>
      </c>
      <c r="IT102" s="192" t="s">
        <v>286</v>
      </c>
      <c r="IU102" s="192">
        <v>1.3289036544850505</v>
      </c>
      <c r="IV102" s="192" t="s">
        <v>286</v>
      </c>
      <c r="IW102" s="192" t="s">
        <v>286</v>
      </c>
      <c r="IX102" s="192" t="str">
        <f t="shared" si="160"/>
        <v>--</v>
      </c>
      <c r="IY102" s="192" t="str">
        <f t="shared" si="160"/>
        <v>--</v>
      </c>
      <c r="IZ102" s="192" t="str">
        <f t="shared" si="160"/>
        <v>--</v>
      </c>
      <c r="JA102" s="192" t="str">
        <f t="shared" si="160"/>
        <v>--</v>
      </c>
      <c r="JB102" s="192" t="str">
        <f t="shared" si="160"/>
        <v>--</v>
      </c>
      <c r="JC102" s="228">
        <v>3.8961038961038899</v>
      </c>
      <c r="JD102" s="228">
        <v>5.8020477815699696</v>
      </c>
      <c r="JE102" s="228">
        <v>7.9510703363914397</v>
      </c>
      <c r="JF102" s="228">
        <v>3.3444816053511701</v>
      </c>
      <c r="JG102" s="228">
        <v>3.0674846625766898</v>
      </c>
      <c r="JH102" s="228">
        <v>9.3283582089552297</v>
      </c>
      <c r="JI102" s="228">
        <v>2.28758169934641</v>
      </c>
      <c r="JJ102" s="228">
        <v>5.1020408163265296</v>
      </c>
      <c r="JK102" s="228">
        <v>6.7073170731707297</v>
      </c>
      <c r="JL102" s="228">
        <v>2.0066889632107001</v>
      </c>
      <c r="JM102" s="228">
        <v>4.2944785276073603</v>
      </c>
      <c r="JN102" s="228">
        <v>6.3670411985018696</v>
      </c>
      <c r="JO102" s="228">
        <v>4.2763157894736796</v>
      </c>
      <c r="JP102" s="228">
        <v>8.5324232081911209</v>
      </c>
      <c r="JQ102" s="228">
        <v>17.4846625766871</v>
      </c>
      <c r="JR102" s="228">
        <v>5.0675675675675702</v>
      </c>
      <c r="JS102" s="228">
        <v>7.6219512195121899</v>
      </c>
      <c r="JT102" s="228">
        <v>21.722846441947599</v>
      </c>
      <c r="JU102" s="228">
        <v>1.9672131147541001</v>
      </c>
      <c r="JV102" s="228">
        <v>4.4368600682593904</v>
      </c>
      <c r="JW102" s="228">
        <v>10.703363914373099</v>
      </c>
      <c r="JX102" s="228">
        <v>4.6979865771812097</v>
      </c>
      <c r="JY102" s="228">
        <v>5.1987767584097897</v>
      </c>
      <c r="JZ102" s="228">
        <v>14.6067415730337</v>
      </c>
      <c r="KA102" s="213">
        <v>0.65789473684210598</v>
      </c>
      <c r="KB102" s="213">
        <v>0.68965517241379304</v>
      </c>
      <c r="KC102" s="213">
        <v>0.30674846625766899</v>
      </c>
      <c r="KD102" s="213">
        <v>0.673400673400673</v>
      </c>
      <c r="KE102" s="228">
        <v>1.8348623853210999</v>
      </c>
      <c r="KF102" s="228">
        <v>1.5094339622641499</v>
      </c>
      <c r="KG102" s="213">
        <v>0.98684210526315896</v>
      </c>
      <c r="KH102" s="228">
        <v>0</v>
      </c>
      <c r="KI102" s="213">
        <v>0.30674846625766899</v>
      </c>
      <c r="KJ102" s="213">
        <v>0.673400673400673</v>
      </c>
      <c r="KK102" s="213">
        <v>0.91743119266054995</v>
      </c>
      <c r="KL102" s="228">
        <v>1.1235955056179801</v>
      </c>
      <c r="KM102" s="213">
        <v>0.98684210526315896</v>
      </c>
      <c r="KN102" s="228">
        <v>0</v>
      </c>
      <c r="KO102" s="213">
        <v>0.30674846625766899</v>
      </c>
      <c r="KP102" s="213">
        <v>0.336700336700337</v>
      </c>
      <c r="KQ102" s="213">
        <v>0.61162079510703404</v>
      </c>
      <c r="KR102" s="213">
        <v>0.74906367041198496</v>
      </c>
      <c r="KS102" s="213">
        <v>0.98684210526315896</v>
      </c>
      <c r="KT102" s="228">
        <v>0</v>
      </c>
      <c r="KU102" s="213">
        <v>0.61349693251533699</v>
      </c>
      <c r="KV102" s="213">
        <v>0.336700336700337</v>
      </c>
      <c r="KW102" s="213">
        <v>0.61162079510703304</v>
      </c>
      <c r="KX102" s="213">
        <v>0.74906367041198496</v>
      </c>
      <c r="KY102" s="213">
        <v>0.98684210526315896</v>
      </c>
      <c r="KZ102" s="228">
        <v>0</v>
      </c>
      <c r="LA102" s="228">
        <v>0</v>
      </c>
      <c r="LB102" s="213">
        <v>0.673400673400674</v>
      </c>
      <c r="LC102" s="228">
        <v>0</v>
      </c>
      <c r="LD102" s="228">
        <v>0</v>
      </c>
      <c r="LE102" s="213">
        <v>0.98684210526315896</v>
      </c>
      <c r="LF102" s="213">
        <v>0.34482758620689702</v>
      </c>
      <c r="LG102" s="213">
        <v>0.30674846625766899</v>
      </c>
      <c r="LH102" s="213">
        <v>0.336700336700337</v>
      </c>
      <c r="LI102" s="228">
        <v>0</v>
      </c>
      <c r="LJ102" s="213">
        <v>0.37593984962406002</v>
      </c>
      <c r="LK102" s="213">
        <v>0.65789473684210498</v>
      </c>
      <c r="LL102" s="213">
        <v>0.34482758620689702</v>
      </c>
      <c r="LM102" s="213">
        <v>0.61349693251533699</v>
      </c>
      <c r="LN102" s="228">
        <v>0</v>
      </c>
      <c r="LO102" s="213">
        <v>0.30581039755351702</v>
      </c>
      <c r="LP102" s="213">
        <v>0.74906367041198496</v>
      </c>
      <c r="LQ102" s="213">
        <v>0.98684210526315896</v>
      </c>
      <c r="LR102" s="228">
        <v>1.0344827586206899</v>
      </c>
      <c r="LS102" s="213">
        <v>0.92024539877300604</v>
      </c>
      <c r="LT102" s="213">
        <v>0.673400673400674</v>
      </c>
      <c r="LU102" s="228">
        <v>2.1406727828746202</v>
      </c>
      <c r="LV102" s="228">
        <v>3.7453183520599298</v>
      </c>
      <c r="LW102" s="213">
        <v>0.98684210526315796</v>
      </c>
      <c r="LX102" s="228">
        <v>1.0344827586206899</v>
      </c>
      <c r="LY102" s="213">
        <v>0.92024539877300604</v>
      </c>
      <c r="LZ102" s="228">
        <v>1.6835016835016801</v>
      </c>
      <c r="MA102" s="228">
        <v>3.6809815950920299</v>
      </c>
      <c r="MB102" s="228">
        <v>6.3670411985018802</v>
      </c>
      <c r="MC102" s="213">
        <v>0.98684210526315896</v>
      </c>
      <c r="MD102" s="213">
        <v>0.34482758620689702</v>
      </c>
      <c r="ME102" s="228">
        <v>1.22699386503067</v>
      </c>
      <c r="MF102" s="228">
        <v>0</v>
      </c>
      <c r="MG102" s="213">
        <v>0.91743119266054995</v>
      </c>
      <c r="MH102" s="228">
        <v>1.8796992481203001</v>
      </c>
      <c r="MI102" s="190" t="str">
        <f t="shared" si="147"/>
        <v>--</v>
      </c>
      <c r="MJ102" s="190" t="str">
        <f t="shared" si="161"/>
        <v>--</v>
      </c>
      <c r="MK102" s="190" t="str">
        <f t="shared" si="161"/>
        <v>--</v>
      </c>
      <c r="ML102" s="190" t="str">
        <f t="shared" si="161"/>
        <v>--</v>
      </c>
      <c r="MM102" s="190" t="str">
        <f t="shared" si="161"/>
        <v>--</v>
      </c>
      <c r="MN102" s="190" t="str">
        <f t="shared" si="161"/>
        <v>--</v>
      </c>
      <c r="MO102" s="190" t="str">
        <f t="shared" si="161"/>
        <v>--</v>
      </c>
      <c r="MP102" s="190" t="str">
        <f t="shared" si="161"/>
        <v>--</v>
      </c>
      <c r="MQ102" s="190" t="str">
        <f t="shared" si="161"/>
        <v>--</v>
      </c>
      <c r="MR102" s="190" t="str">
        <f t="shared" si="161"/>
        <v>--</v>
      </c>
      <c r="MS102" s="190" t="str">
        <f t="shared" si="161"/>
        <v>--</v>
      </c>
      <c r="MT102" s="190" t="str">
        <f t="shared" si="161"/>
        <v>--</v>
      </c>
      <c r="MU102" s="190" t="str">
        <f t="shared" si="161"/>
        <v>--</v>
      </c>
      <c r="MV102" s="190" t="str">
        <f t="shared" si="161"/>
        <v>--</v>
      </c>
      <c r="MW102" s="190" t="str">
        <f t="shared" si="161"/>
        <v>--</v>
      </c>
      <c r="MX102" s="190" t="str">
        <f t="shared" si="161"/>
        <v>--</v>
      </c>
      <c r="MY102" s="190" t="str">
        <f t="shared" si="161"/>
        <v>--</v>
      </c>
      <c r="MZ102" s="190" t="str">
        <f t="shared" si="161"/>
        <v>--</v>
      </c>
      <c r="NA102" s="190" t="str">
        <f t="shared" si="161"/>
        <v>--</v>
      </c>
      <c r="NB102" s="190" t="str">
        <f t="shared" si="161"/>
        <v>--</v>
      </c>
      <c r="NC102" s="190" t="str">
        <f t="shared" si="161"/>
        <v>--</v>
      </c>
      <c r="ND102" s="190" t="str">
        <f t="shared" si="161"/>
        <v>--</v>
      </c>
      <c r="NE102" s="190" t="str">
        <f t="shared" si="161"/>
        <v>--</v>
      </c>
      <c r="NF102" s="190" t="str">
        <f t="shared" si="161"/>
        <v>--</v>
      </c>
      <c r="NG102" s="190" t="str">
        <f t="shared" si="161"/>
        <v>--</v>
      </c>
      <c r="NH102" s="190" t="str">
        <f t="shared" si="161"/>
        <v>--</v>
      </c>
      <c r="NI102" s="190" t="str">
        <f t="shared" si="161"/>
        <v>--</v>
      </c>
      <c r="NJ102" s="190" t="str">
        <f t="shared" si="161"/>
        <v>--</v>
      </c>
      <c r="NL102" s="378" t="str">
        <f t="shared" si="92"/>
        <v>--</v>
      </c>
      <c r="NM102" s="392">
        <v>2.5974025974025983</v>
      </c>
      <c r="NN102" s="392">
        <v>3.7037037037037059</v>
      </c>
      <c r="NO102" s="392">
        <v>9.1666666666666767</v>
      </c>
      <c r="NP102" s="378" t="str">
        <f t="shared" si="93"/>
        <v>--</v>
      </c>
      <c r="NQ102" s="392">
        <v>0.56818181818181801</v>
      </c>
      <c r="NR102" s="378" t="str">
        <f t="shared" si="94"/>
        <v>--</v>
      </c>
      <c r="NS102" s="392">
        <v>6.4935064935064917</v>
      </c>
      <c r="NT102" s="378" t="str">
        <f t="shared" si="95"/>
        <v>--</v>
      </c>
      <c r="NU102" s="392">
        <v>14.285714285714283</v>
      </c>
      <c r="NV102" s="378" t="str">
        <f t="shared" si="96"/>
        <v>--</v>
      </c>
      <c r="NW102" s="392">
        <v>0.64724919093851152</v>
      </c>
      <c r="NX102" s="378" t="str">
        <f t="shared" si="97"/>
        <v>--</v>
      </c>
      <c r="NY102" s="392">
        <v>3.5608308605341246</v>
      </c>
      <c r="NZ102" s="378" t="str">
        <f t="shared" si="98"/>
        <v>--</v>
      </c>
      <c r="OA102" s="392">
        <v>11.145510835913313</v>
      </c>
      <c r="OB102" s="378" t="str">
        <f t="shared" si="99"/>
        <v>--</v>
      </c>
      <c r="OC102" s="378" t="str">
        <f t="shared" si="99"/>
        <v>--</v>
      </c>
      <c r="OD102" s="392">
        <v>1.3071895424836604</v>
      </c>
      <c r="OE102" s="392">
        <v>3.7414965986394564</v>
      </c>
      <c r="OF102" s="392">
        <v>4.587155963302755</v>
      </c>
      <c r="OG102" s="378" t="str">
        <f t="shared" ref="OG102:OI110" si="162">"--"</f>
        <v>--</v>
      </c>
      <c r="OH102" s="378" t="str">
        <f t="shared" si="162"/>
        <v>--</v>
      </c>
      <c r="OI102" s="378" t="str">
        <f t="shared" si="162"/>
        <v>--</v>
      </c>
      <c r="OJ102" s="392">
        <v>0.33444816053511706</v>
      </c>
      <c r="OK102" s="392">
        <v>1.533742331288344</v>
      </c>
      <c r="OL102" s="392">
        <v>5.2238805970149249</v>
      </c>
      <c r="OM102" s="378" t="str">
        <f t="shared" ref="OM102:OO110" si="163">"--"</f>
        <v>--</v>
      </c>
      <c r="ON102" s="378" t="str">
        <f t="shared" si="163"/>
        <v>--</v>
      </c>
      <c r="OO102" s="378" t="str">
        <f t="shared" si="163"/>
        <v>--</v>
      </c>
      <c r="OP102" s="392">
        <v>1.7391304347826093</v>
      </c>
      <c r="OQ102" s="392">
        <v>1.3953488372093028</v>
      </c>
      <c r="OR102" s="392">
        <v>5.8577405857740619</v>
      </c>
      <c r="OS102" s="378" t="str">
        <f t="shared" ref="OS102:OT110" si="164">"--"</f>
        <v>--</v>
      </c>
      <c r="OT102" s="378" t="str">
        <f t="shared" si="164"/>
        <v>--</v>
      </c>
      <c r="OU102" s="392">
        <v>1.3100436681222709</v>
      </c>
      <c r="OV102" s="392">
        <v>0.93896713615023508</v>
      </c>
      <c r="OW102" s="392">
        <v>6.7226890756302513</v>
      </c>
      <c r="OX102" s="378" t="str">
        <f t="shared" si="103"/>
        <v>--</v>
      </c>
      <c r="OY102" s="392">
        <v>7.0234113712374606</v>
      </c>
      <c r="OZ102" s="392">
        <v>6.7278287461773711</v>
      </c>
      <c r="PA102" s="392">
        <v>13.059701492537311</v>
      </c>
      <c r="PB102" s="378" t="str">
        <f t="shared" si="104"/>
        <v>--</v>
      </c>
      <c r="PC102" s="392">
        <v>11.304347826086964</v>
      </c>
      <c r="PD102" s="392">
        <v>14.418604651162793</v>
      </c>
      <c r="PE102" s="392">
        <v>25.311203319502063</v>
      </c>
      <c r="PF102" s="378" t="str">
        <f t="shared" si="105"/>
        <v>--</v>
      </c>
      <c r="PG102" s="392">
        <v>4.0178571428571423</v>
      </c>
      <c r="PH102" s="392">
        <v>7.0422535211267627</v>
      </c>
      <c r="PI102" s="392">
        <v>21.428571428571423</v>
      </c>
      <c r="PJ102" s="378" t="str">
        <f t="shared" si="106"/>
        <v>--</v>
      </c>
      <c r="PK102" s="392">
        <v>3.5087719298245625</v>
      </c>
      <c r="PL102" s="392">
        <v>4.6511627906976747</v>
      </c>
      <c r="PM102" s="392">
        <v>16.666666666666668</v>
      </c>
      <c r="PN102" s="378" t="str">
        <f t="shared" si="107"/>
        <v>--</v>
      </c>
      <c r="PO102" s="392">
        <v>2.1739130434782621</v>
      </c>
      <c r="PP102" s="392">
        <v>1.851851851851851</v>
      </c>
      <c r="PQ102" s="392">
        <v>0.42016806722689087</v>
      </c>
      <c r="PR102" s="378" t="str">
        <f t="shared" si="108"/>
        <v>--</v>
      </c>
      <c r="PS102" s="392">
        <v>2.1834061135371186</v>
      </c>
      <c r="PT102" s="392">
        <v>2.3255813953488373</v>
      </c>
      <c r="PU102" s="392">
        <v>2.1008403361344543</v>
      </c>
      <c r="PV102" s="378" t="str">
        <f t="shared" si="109"/>
        <v>--</v>
      </c>
      <c r="PW102" s="392">
        <v>1.3100436681222709</v>
      </c>
      <c r="PX102" s="392">
        <v>0.92592592592592571</v>
      </c>
      <c r="PY102" s="392">
        <v>2.1097046413502119</v>
      </c>
      <c r="PZ102" s="378" t="str">
        <f t="shared" si="110"/>
        <v>--</v>
      </c>
      <c r="QA102" s="392">
        <v>0.43478260869565216</v>
      </c>
      <c r="QB102" s="392">
        <v>0.93023255813953465</v>
      </c>
      <c r="QC102" s="392">
        <v>2.9411764705882342</v>
      </c>
      <c r="QD102" s="378" t="str">
        <f t="shared" si="111"/>
        <v>--</v>
      </c>
      <c r="QE102" s="392">
        <v>0</v>
      </c>
      <c r="QF102" s="392">
        <v>0.92592592592592571</v>
      </c>
      <c r="QG102" s="392">
        <v>0.42372881355932218</v>
      </c>
      <c r="QH102" s="378" t="str">
        <f t="shared" si="112"/>
        <v>--</v>
      </c>
      <c r="QI102" s="392">
        <v>0.43478260869565216</v>
      </c>
      <c r="QJ102" s="392">
        <v>1.3953488372093032</v>
      </c>
      <c r="QK102" s="392">
        <v>0.42016806722689087</v>
      </c>
    </row>
    <row r="103" spans="1:454" x14ac:dyDescent="0.25">
      <c r="A103" s="114" t="str">
        <f t="shared" si="149"/>
        <v>--</v>
      </c>
      <c r="B103" s="96" t="s">
        <v>281</v>
      </c>
      <c r="C103" s="192">
        <v>4.1666666666666643</v>
      </c>
      <c r="D103" s="192">
        <v>28.082191780821926</v>
      </c>
      <c r="E103" s="192">
        <v>43.412526997840182</v>
      </c>
      <c r="F103" s="192">
        <v>3.7109375000000004</v>
      </c>
      <c r="G103" s="192">
        <v>17.685589519650648</v>
      </c>
      <c r="H103" s="192">
        <v>44.444444444444464</v>
      </c>
      <c r="I103" s="192">
        <v>3.5714285714285698</v>
      </c>
      <c r="J103" s="192">
        <v>15.652173913043471</v>
      </c>
      <c r="K103" s="192">
        <v>33.641975308641968</v>
      </c>
      <c r="L103" s="192">
        <v>2.1951219512195119</v>
      </c>
      <c r="M103" s="192">
        <v>12.179487179487184</v>
      </c>
      <c r="N103" s="192">
        <v>25.867507886435341</v>
      </c>
      <c r="O103" s="192">
        <v>0.91324200913241882</v>
      </c>
      <c r="P103" s="192">
        <v>7.446808510638296</v>
      </c>
      <c r="Q103" s="192">
        <v>26.755852842809368</v>
      </c>
      <c r="R103" s="192" t="s">
        <v>286</v>
      </c>
      <c r="S103" s="192" t="s">
        <v>286</v>
      </c>
      <c r="T103" s="192" t="s">
        <v>286</v>
      </c>
      <c r="U103" s="192">
        <v>4.0935672514619883</v>
      </c>
      <c r="V103" s="192">
        <v>18.16192560175055</v>
      </c>
      <c r="W103" s="192">
        <v>44.540229885057457</v>
      </c>
      <c r="X103" s="192">
        <v>3.5714285714285698</v>
      </c>
      <c r="Y103" s="192">
        <v>17.647058823529424</v>
      </c>
      <c r="Z103" s="192">
        <v>34.567901234567898</v>
      </c>
      <c r="AA103" s="192">
        <v>2.1897810218978093</v>
      </c>
      <c r="AB103" s="192">
        <v>12.579957356076761</v>
      </c>
      <c r="AC103" s="192">
        <v>28.391167192429013</v>
      </c>
      <c r="AD103" s="192">
        <v>1.5909090909090904</v>
      </c>
      <c r="AE103" s="192">
        <v>8.4880636604774562</v>
      </c>
      <c r="AF103" s="192">
        <v>28.571428571428573</v>
      </c>
      <c r="AG103" s="192">
        <v>0.66666666666666674</v>
      </c>
      <c r="AH103" s="192">
        <v>7.3630136986301391</v>
      </c>
      <c r="AI103" s="192">
        <v>14.254859611231092</v>
      </c>
      <c r="AJ103" s="192">
        <v>1.1718749999999991</v>
      </c>
      <c r="AK103" s="192">
        <v>5.6768558951965042</v>
      </c>
      <c r="AL103" s="192">
        <v>12.250712250712247</v>
      </c>
      <c r="AM103" s="192">
        <v>0.79365079365079438</v>
      </c>
      <c r="AN103" s="192">
        <v>2.8260869565217406</v>
      </c>
      <c r="AO103" s="192">
        <v>10.802469135802466</v>
      </c>
      <c r="AP103" s="192">
        <v>0.24390243902438985</v>
      </c>
      <c r="AQ103" s="192">
        <v>1.7094017094017087</v>
      </c>
      <c r="AR103" s="192">
        <v>8.8328075709779181</v>
      </c>
      <c r="AS103" s="192">
        <v>0</v>
      </c>
      <c r="AT103" s="192">
        <v>1.3297872340425527</v>
      </c>
      <c r="AU103" s="192">
        <v>3.6789297658862883</v>
      </c>
      <c r="AV103" s="192" t="s">
        <v>286</v>
      </c>
      <c r="AW103" s="192" t="s">
        <v>286</v>
      </c>
      <c r="AX103" s="192" t="s">
        <v>286</v>
      </c>
      <c r="AY103" s="192" t="s">
        <v>286</v>
      </c>
      <c r="AZ103" s="192" t="s">
        <v>286</v>
      </c>
      <c r="BA103" s="192" t="s">
        <v>286</v>
      </c>
      <c r="BB103" s="192" t="s">
        <v>286</v>
      </c>
      <c r="BC103" s="192" t="s">
        <v>286</v>
      </c>
      <c r="BD103" s="192" t="s">
        <v>286</v>
      </c>
      <c r="BE103" s="192">
        <v>1.7031630170316301</v>
      </c>
      <c r="BF103" s="192">
        <v>4.4871794871794863</v>
      </c>
      <c r="BG103" s="192">
        <v>14.195583596214513</v>
      </c>
      <c r="BH103" s="192">
        <v>0.2293577981651376</v>
      </c>
      <c r="BI103" s="192">
        <v>7.1428571428571423</v>
      </c>
      <c r="BJ103" s="192">
        <v>17.880794701986758</v>
      </c>
      <c r="BK103" s="192">
        <v>2.3972602739726034</v>
      </c>
      <c r="BL103" s="192">
        <v>14.234234234234231</v>
      </c>
      <c r="BM103" s="192">
        <v>21.444201312910284</v>
      </c>
      <c r="BN103" s="192">
        <v>1.626016260162602</v>
      </c>
      <c r="BO103" s="192">
        <v>14.516129032258066</v>
      </c>
      <c r="BP103" s="192">
        <v>24.633431085044002</v>
      </c>
      <c r="BQ103" s="192">
        <v>1.840490797546013</v>
      </c>
      <c r="BR103" s="192">
        <v>14.678899082568812</v>
      </c>
      <c r="BS103" s="192">
        <v>20.06369426751592</v>
      </c>
      <c r="BT103" s="192">
        <v>2.1791767554479406</v>
      </c>
      <c r="BU103" s="192">
        <v>11.612903225806452</v>
      </c>
      <c r="BV103" s="192">
        <v>22.756410256410245</v>
      </c>
      <c r="BW103" s="192">
        <v>1.1494252873563218</v>
      </c>
      <c r="BX103" s="192">
        <v>9.7297297297297227</v>
      </c>
      <c r="BY103" s="192">
        <v>20.666666666666668</v>
      </c>
      <c r="BZ103" s="192">
        <v>1.0273972602739723</v>
      </c>
      <c r="CA103" s="192">
        <v>10.450450450450443</v>
      </c>
      <c r="CB103" s="192">
        <v>13.347921225382938</v>
      </c>
      <c r="CC103" s="192">
        <v>1.0162601626016257</v>
      </c>
      <c r="CD103" s="192">
        <v>9.2165898617511424</v>
      </c>
      <c r="CE103" s="192">
        <v>13.782991202346054</v>
      </c>
      <c r="CF103" s="192">
        <v>0.81799591002044914</v>
      </c>
      <c r="CG103" s="192">
        <v>11.926605504587155</v>
      </c>
      <c r="CH103" s="192">
        <v>14.968152866242031</v>
      </c>
      <c r="CI103" s="192">
        <v>1.4527845036319611</v>
      </c>
      <c r="CJ103" s="192">
        <v>7.9569892473118307</v>
      </c>
      <c r="CK103" s="192">
        <v>14.743589743589745</v>
      </c>
      <c r="CL103" s="192">
        <v>1.1494252873563222</v>
      </c>
      <c r="CM103" s="192">
        <v>6.5040650406504072</v>
      </c>
      <c r="CN103" s="192">
        <v>11.666666666666668</v>
      </c>
      <c r="CO103" s="192">
        <v>3.231292517006803</v>
      </c>
      <c r="CP103" s="192">
        <v>3.783783783783782</v>
      </c>
      <c r="CQ103" s="192">
        <v>2.1881838074398257</v>
      </c>
      <c r="CR103" s="192">
        <v>4.0404040404040389</v>
      </c>
      <c r="CS103" s="192">
        <v>4.3879907621247138</v>
      </c>
      <c r="CT103" s="192">
        <v>3.7790697674418587</v>
      </c>
      <c r="CU103" s="192">
        <v>2.0325203252032535</v>
      </c>
      <c r="CV103" s="192">
        <v>5.191873589164782</v>
      </c>
      <c r="CW103" s="192">
        <v>1.8927444794952701</v>
      </c>
      <c r="CX103" s="192">
        <v>3.5175879396984926</v>
      </c>
      <c r="CY103" s="192">
        <v>4.8672566371681487</v>
      </c>
      <c r="CZ103" s="192">
        <v>2.2875816993464051</v>
      </c>
      <c r="DA103" s="192">
        <v>2.1126760563380276</v>
      </c>
      <c r="DB103" s="192">
        <v>2.5139664804469275</v>
      </c>
      <c r="DC103" s="192">
        <v>2.7027027027027049</v>
      </c>
      <c r="DD103" s="192" t="s">
        <v>286</v>
      </c>
      <c r="DE103" s="192">
        <v>3.9783001808318281</v>
      </c>
      <c r="DF103" s="192">
        <v>4.6052631578947345</v>
      </c>
      <c r="DG103" s="192" t="s">
        <v>286</v>
      </c>
      <c r="DH103" s="192">
        <v>2.5345622119815667</v>
      </c>
      <c r="DI103" s="192">
        <v>3.7790697674418605</v>
      </c>
      <c r="DJ103" s="192" t="s">
        <v>286</v>
      </c>
      <c r="DK103" s="192">
        <v>4.318181818181821</v>
      </c>
      <c r="DL103" s="192">
        <v>1.880877742946711</v>
      </c>
      <c r="DM103" s="192" t="s">
        <v>286</v>
      </c>
      <c r="DN103" s="192">
        <v>3.1042128603104215</v>
      </c>
      <c r="DO103" s="192">
        <v>1.6339869281045745</v>
      </c>
      <c r="DP103" s="192" t="s">
        <v>286</v>
      </c>
      <c r="DQ103" s="192">
        <v>1.6759776536312856</v>
      </c>
      <c r="DR103" s="192">
        <v>2.3648648648648658</v>
      </c>
      <c r="DS103" s="192" t="s">
        <v>286</v>
      </c>
      <c r="DT103" s="192" t="s">
        <v>286</v>
      </c>
      <c r="DU103" s="192" t="s">
        <v>286</v>
      </c>
      <c r="DV103" s="192" t="s">
        <v>286</v>
      </c>
      <c r="DW103" s="192">
        <v>2.3094688221709014</v>
      </c>
      <c r="DX103" s="192">
        <v>2.6162790697674421</v>
      </c>
      <c r="DY103" s="192" t="s">
        <v>286</v>
      </c>
      <c r="DZ103" s="192">
        <v>4.0909090909090926</v>
      </c>
      <c r="EA103" s="192">
        <v>1.5723270440251567</v>
      </c>
      <c r="EB103" s="192" t="s">
        <v>286</v>
      </c>
      <c r="EC103" s="192">
        <v>1.7699115044247788</v>
      </c>
      <c r="ED103" s="192">
        <v>1.6447368421052639</v>
      </c>
      <c r="EE103" s="192" t="s">
        <v>286</v>
      </c>
      <c r="EF103" s="192">
        <v>0.84033613445378208</v>
      </c>
      <c r="EG103" s="192">
        <v>1.6949152542372883</v>
      </c>
      <c r="EH103" s="192" t="s">
        <v>286</v>
      </c>
      <c r="EI103" s="192">
        <v>5.2727272727272734</v>
      </c>
      <c r="EJ103" s="192">
        <v>7.6754385964912224</v>
      </c>
      <c r="EK103" s="192" t="s">
        <v>286</v>
      </c>
      <c r="EL103" s="192">
        <v>3.9351851851851838</v>
      </c>
      <c r="EM103" s="192">
        <v>3.4985422740524781</v>
      </c>
      <c r="EN103" s="192" t="s">
        <v>286</v>
      </c>
      <c r="EO103" s="192">
        <v>5.2391799544419078</v>
      </c>
      <c r="EP103" s="192">
        <v>4.088050314465411</v>
      </c>
      <c r="EQ103" s="192" t="s">
        <v>286</v>
      </c>
      <c r="ER103" s="192">
        <v>1.7699115044247784</v>
      </c>
      <c r="ES103" s="192">
        <v>4.6204620462046204</v>
      </c>
      <c r="ET103" s="192" t="s">
        <v>286</v>
      </c>
      <c r="EU103" s="192">
        <v>0.84033613445378141</v>
      </c>
      <c r="EV103" s="192">
        <v>2.3648648648648654</v>
      </c>
      <c r="EW103" s="192" t="s">
        <v>286</v>
      </c>
      <c r="EX103" s="192">
        <v>3.4734917733089583</v>
      </c>
      <c r="EY103" s="192">
        <v>2.1834061135371177</v>
      </c>
      <c r="EZ103" s="192" t="s">
        <v>286</v>
      </c>
      <c r="FA103" s="192">
        <v>2.3094688221709028</v>
      </c>
      <c r="FB103" s="192">
        <v>0.29154518950437308</v>
      </c>
      <c r="FC103" s="192" t="s">
        <v>286</v>
      </c>
      <c r="FD103" s="192">
        <v>4.5766590389016031</v>
      </c>
      <c r="FE103" s="192">
        <v>1.8867924528301903</v>
      </c>
      <c r="FF103" s="192" t="s">
        <v>286</v>
      </c>
      <c r="FG103" s="192">
        <v>1.1111111111111109</v>
      </c>
      <c r="FH103" s="192">
        <v>0.66006600660066006</v>
      </c>
      <c r="FI103" s="192" t="s">
        <v>286</v>
      </c>
      <c r="FJ103" s="192">
        <v>0.55865921787709472</v>
      </c>
      <c r="FK103" s="192">
        <v>1.0135135135135136</v>
      </c>
      <c r="FL103" s="192" t="s">
        <v>286</v>
      </c>
      <c r="FM103" s="192" t="s">
        <v>286</v>
      </c>
      <c r="FN103" s="192" t="s">
        <v>286</v>
      </c>
      <c r="FO103" s="192" t="s">
        <v>286</v>
      </c>
      <c r="FP103" s="192">
        <v>4.1666666666666643</v>
      </c>
      <c r="FQ103" s="192">
        <v>4.6647230320699702</v>
      </c>
      <c r="FR103" s="192" t="s">
        <v>286</v>
      </c>
      <c r="FS103" s="192">
        <v>5.2391799544419086</v>
      </c>
      <c r="FT103" s="192">
        <v>5.6782334384858046</v>
      </c>
      <c r="FU103" s="192" t="s">
        <v>286</v>
      </c>
      <c r="FV103" s="192">
        <v>1.7738359201773835</v>
      </c>
      <c r="FW103" s="192">
        <v>2.9605263157894743</v>
      </c>
      <c r="FX103" s="192" t="s">
        <v>286</v>
      </c>
      <c r="FY103" s="192">
        <v>0.84033613445378175</v>
      </c>
      <c r="FZ103" s="192">
        <v>1.6891891891891901</v>
      </c>
      <c r="GA103" s="192" t="s">
        <v>286</v>
      </c>
      <c r="GB103" s="192" t="s">
        <v>286</v>
      </c>
      <c r="GC103" s="192" t="s">
        <v>286</v>
      </c>
      <c r="GD103" s="192" t="s">
        <v>286</v>
      </c>
      <c r="GE103" s="192" t="s">
        <v>286</v>
      </c>
      <c r="GF103" s="192" t="s">
        <v>286</v>
      </c>
      <c r="GG103" s="192" t="s">
        <v>286</v>
      </c>
      <c r="GH103" s="192" t="s">
        <v>286</v>
      </c>
      <c r="GI103" s="192" t="s">
        <v>286</v>
      </c>
      <c r="GJ103" s="192" t="s">
        <v>286</v>
      </c>
      <c r="GK103" s="192">
        <v>3.0973451327433628</v>
      </c>
      <c r="GL103" s="192">
        <v>3.3003300330032999</v>
      </c>
      <c r="GM103" s="192" t="s">
        <v>286</v>
      </c>
      <c r="GN103" s="192">
        <v>1.1204481792717089</v>
      </c>
      <c r="GO103" s="192">
        <v>2.3648648648648667</v>
      </c>
      <c r="GP103" s="192" t="s">
        <v>286</v>
      </c>
      <c r="GQ103" s="192" t="s">
        <v>286</v>
      </c>
      <c r="GR103" s="192" t="s">
        <v>286</v>
      </c>
      <c r="GS103" s="192" t="s">
        <v>286</v>
      </c>
      <c r="GT103" s="192" t="s">
        <v>286</v>
      </c>
      <c r="GU103" s="192" t="s">
        <v>286</v>
      </c>
      <c r="GV103" s="192" t="s">
        <v>286</v>
      </c>
      <c r="GW103" s="192" t="s">
        <v>286</v>
      </c>
      <c r="GX103" s="192" t="s">
        <v>286</v>
      </c>
      <c r="GY103" s="192" t="s">
        <v>286</v>
      </c>
      <c r="GZ103" s="192">
        <v>3.0973451327433605</v>
      </c>
      <c r="HA103" s="192">
        <v>4.6052631578947345</v>
      </c>
      <c r="HB103" s="192" t="s">
        <v>286</v>
      </c>
      <c r="HC103" s="192">
        <v>2.240896358543417</v>
      </c>
      <c r="HD103" s="192">
        <v>3.0508474576271194</v>
      </c>
      <c r="HE103" s="192" t="s">
        <v>286</v>
      </c>
      <c r="HF103" s="192" t="s">
        <v>286</v>
      </c>
      <c r="HG103" s="192" t="s">
        <v>286</v>
      </c>
      <c r="HH103" s="192" t="s">
        <v>286</v>
      </c>
      <c r="HI103" s="132" t="s">
        <v>286</v>
      </c>
      <c r="HJ103" s="132" t="s">
        <v>286</v>
      </c>
      <c r="HK103" s="132" t="s">
        <v>286</v>
      </c>
      <c r="HL103" s="132" t="s">
        <v>286</v>
      </c>
      <c r="HM103" s="192" t="s">
        <v>286</v>
      </c>
      <c r="HN103" s="192" t="s">
        <v>286</v>
      </c>
      <c r="HO103" s="192">
        <v>2.6548672566371669</v>
      </c>
      <c r="HP103" s="192">
        <v>6.6006600660066033</v>
      </c>
      <c r="HQ103" s="192" t="s">
        <v>286</v>
      </c>
      <c r="HR103" s="192">
        <v>1.4044943820224725</v>
      </c>
      <c r="HS103" s="192">
        <v>3.0405405405405403</v>
      </c>
      <c r="HT103" s="192" t="s">
        <v>286</v>
      </c>
      <c r="HU103" s="192">
        <v>2.5500910746812409</v>
      </c>
      <c r="HV103" s="192">
        <v>1.7505470459518602</v>
      </c>
      <c r="HW103" s="192" t="s">
        <v>286</v>
      </c>
      <c r="HX103" s="192">
        <v>3.0023094688221716</v>
      </c>
      <c r="HY103" s="192">
        <v>2.6239067055393583</v>
      </c>
      <c r="HZ103" s="192" t="s">
        <v>286</v>
      </c>
      <c r="IA103" s="192">
        <v>3.4324942791762028</v>
      </c>
      <c r="IB103" s="192">
        <v>1.8927444794952701</v>
      </c>
      <c r="IC103" s="192" t="s">
        <v>286</v>
      </c>
      <c r="ID103" s="192">
        <v>1.5521064301552105</v>
      </c>
      <c r="IE103" s="192">
        <v>2.2950819672131142</v>
      </c>
      <c r="IF103" s="192" t="s">
        <v>286</v>
      </c>
      <c r="IG103" s="192">
        <v>0</v>
      </c>
      <c r="IH103" s="192">
        <v>1.6891891891891901</v>
      </c>
      <c r="II103" s="192">
        <v>3.247863247863251</v>
      </c>
      <c r="IJ103" s="192">
        <v>7.5229357798165193</v>
      </c>
      <c r="IK103" s="192">
        <v>5.6768558951965025</v>
      </c>
      <c r="IL103" s="192">
        <v>2.0242914979757072</v>
      </c>
      <c r="IM103" s="192">
        <v>4.608294930875573</v>
      </c>
      <c r="IN103" s="192">
        <v>6.1224489795918364</v>
      </c>
      <c r="IO103" s="192">
        <v>1.0245901639344257</v>
      </c>
      <c r="IP103" s="192">
        <v>7.3226544622425598</v>
      </c>
      <c r="IQ103" s="192">
        <v>6.309148264984227</v>
      </c>
      <c r="IR103" s="192">
        <v>2.5380710659898464</v>
      </c>
      <c r="IS103" s="192" t="s">
        <v>286</v>
      </c>
      <c r="IT103" s="192" t="s">
        <v>286</v>
      </c>
      <c r="IU103" s="192">
        <v>1.1709601873536293</v>
      </c>
      <c r="IV103" s="192" t="s">
        <v>286</v>
      </c>
      <c r="IW103" s="192" t="s">
        <v>286</v>
      </c>
      <c r="IX103" s="192" t="str">
        <f t="shared" si="160"/>
        <v>--</v>
      </c>
      <c r="IY103" s="192" t="str">
        <f t="shared" si="160"/>
        <v>--</v>
      </c>
      <c r="IZ103" s="192" t="str">
        <f t="shared" si="160"/>
        <v>--</v>
      </c>
      <c r="JA103" s="192" t="str">
        <f t="shared" si="160"/>
        <v>--</v>
      </c>
      <c r="JB103" s="192" t="str">
        <f t="shared" si="160"/>
        <v>--</v>
      </c>
      <c r="JC103" s="228">
        <v>2.7472527472527499</v>
      </c>
      <c r="JD103" s="228">
        <v>4.7858942065491199</v>
      </c>
      <c r="JE103" s="228">
        <v>9.1690544412607409</v>
      </c>
      <c r="JF103" s="228">
        <v>2.6726057906458802</v>
      </c>
      <c r="JG103" s="228">
        <v>6.4220183486238502</v>
      </c>
      <c r="JH103" s="228">
        <v>8.1232492997198893</v>
      </c>
      <c r="JI103" s="228">
        <v>3.2967032967033001</v>
      </c>
      <c r="JJ103" s="228">
        <v>2.5188916876574301</v>
      </c>
      <c r="JK103" s="228">
        <v>5.7306590257879604</v>
      </c>
      <c r="JL103" s="228">
        <v>1.7817371937639199</v>
      </c>
      <c r="JM103" s="228">
        <v>4.1284403669724803</v>
      </c>
      <c r="JN103" s="228">
        <v>6.4425770308123296</v>
      </c>
      <c r="JO103" s="228">
        <v>7.1428571428571503</v>
      </c>
      <c r="JP103" s="228">
        <v>9.6692111959287406</v>
      </c>
      <c r="JQ103" s="228">
        <v>24.137931034482801</v>
      </c>
      <c r="JR103" s="228">
        <v>6.9196428571428603</v>
      </c>
      <c r="JS103" s="228">
        <v>10.779816513761499</v>
      </c>
      <c r="JT103" s="228">
        <v>21.229050279329599</v>
      </c>
      <c r="JU103" s="228">
        <v>5.4945054945054901</v>
      </c>
      <c r="JV103" s="228">
        <v>6.61577608142494</v>
      </c>
      <c r="JW103" s="228">
        <v>17.528735632183899</v>
      </c>
      <c r="JX103" s="228">
        <v>5.12249443207127</v>
      </c>
      <c r="JY103" s="228">
        <v>6.4073226544622504</v>
      </c>
      <c r="JZ103" s="228">
        <v>15.320334261838401</v>
      </c>
      <c r="KA103" s="228">
        <v>1.92837465564738</v>
      </c>
      <c r="KB103" s="228">
        <v>0</v>
      </c>
      <c r="KC103" s="228">
        <v>1.1461318051575899</v>
      </c>
      <c r="KD103" s="228">
        <v>1.11856823266219</v>
      </c>
      <c r="KE103" s="228">
        <v>1.85614849187935</v>
      </c>
      <c r="KF103" s="228">
        <v>1.41643059490085</v>
      </c>
      <c r="KG103" s="213">
        <v>0.27548209366391202</v>
      </c>
      <c r="KH103" s="213">
        <v>0.75566750629722901</v>
      </c>
      <c r="KI103" s="228">
        <v>1.4326647564469901</v>
      </c>
      <c r="KJ103" s="213">
        <v>0.447427293064877</v>
      </c>
      <c r="KK103" s="213">
        <v>0.69444444444444497</v>
      </c>
      <c r="KL103" s="228">
        <v>2.2662889518413598</v>
      </c>
      <c r="KM103" s="213">
        <v>0.55096418732782304</v>
      </c>
      <c r="KN103" s="213">
        <v>0.25188916876574302</v>
      </c>
      <c r="KO103" s="228">
        <v>1.4326647564469901</v>
      </c>
      <c r="KP103" s="213">
        <v>0.447427293064877</v>
      </c>
      <c r="KQ103" s="213">
        <v>0.69284064665126999</v>
      </c>
      <c r="KR103" s="228">
        <v>1.1331444759206799</v>
      </c>
      <c r="KS103" s="228">
        <v>1.1019283746556501</v>
      </c>
      <c r="KT103" s="213">
        <v>0.75566750629723001</v>
      </c>
      <c r="KU103" s="228">
        <v>2.0057306590257902</v>
      </c>
      <c r="KV103" s="228">
        <v>0</v>
      </c>
      <c r="KW103" s="213">
        <v>0.92592592592592604</v>
      </c>
      <c r="KX103" s="228">
        <v>1.41643059490085</v>
      </c>
      <c r="KY103" s="213">
        <v>0.27624309392265201</v>
      </c>
      <c r="KZ103" s="228">
        <v>0</v>
      </c>
      <c r="LA103" s="228">
        <v>1.1461318051575899</v>
      </c>
      <c r="LB103" s="228">
        <v>0</v>
      </c>
      <c r="LC103" s="213">
        <v>0.46403712296983701</v>
      </c>
      <c r="LD103" s="213">
        <v>0.56179775280898903</v>
      </c>
      <c r="LE103" s="213">
        <v>0.826446280991736</v>
      </c>
      <c r="LF103" s="213">
        <v>0.75566750629723001</v>
      </c>
      <c r="LG103" s="228">
        <v>1.71919770773639</v>
      </c>
      <c r="LH103" s="213">
        <v>0.223713646532438</v>
      </c>
      <c r="LI103" s="213">
        <v>0.69605568445475696</v>
      </c>
      <c r="LJ103" s="228">
        <v>1.40449438202247</v>
      </c>
      <c r="LK103" s="213">
        <v>0.82644628099173501</v>
      </c>
      <c r="LL103" s="213">
        <v>0.25188916876574302</v>
      </c>
      <c r="LM103" s="228">
        <v>1.1461318051575899</v>
      </c>
      <c r="LN103" s="213">
        <v>0.224215246636771</v>
      </c>
      <c r="LO103" s="213">
        <v>0.934579439252336</v>
      </c>
      <c r="LP103" s="213">
        <v>0.56338028169014098</v>
      </c>
      <c r="LQ103" s="213">
        <v>0.55096418732782304</v>
      </c>
      <c r="LR103" s="213">
        <v>0.25188916876574302</v>
      </c>
      <c r="LS103" s="228">
        <v>1.71919770773639</v>
      </c>
      <c r="LT103" s="228">
        <v>0</v>
      </c>
      <c r="LU103" s="228">
        <v>1.86480186480187</v>
      </c>
      <c r="LV103" s="228">
        <v>3.3802816901408401</v>
      </c>
      <c r="LW103" s="213">
        <v>0.55096418732782304</v>
      </c>
      <c r="LX103" s="228">
        <v>1.0075566750629701</v>
      </c>
      <c r="LY103" s="228">
        <v>1.1461318051575899</v>
      </c>
      <c r="LZ103" s="228">
        <v>2.4663677130044901</v>
      </c>
      <c r="MA103" s="228">
        <v>2.3419203747072599</v>
      </c>
      <c r="MB103" s="228">
        <v>3.0985915492957798</v>
      </c>
      <c r="MC103" s="213">
        <v>0.27548209366391202</v>
      </c>
      <c r="MD103" s="228">
        <v>0</v>
      </c>
      <c r="ME103" s="228">
        <v>1.1461318051575899</v>
      </c>
      <c r="MF103" s="213">
        <v>0.224719101123595</v>
      </c>
      <c r="MG103" s="213">
        <v>0.70093457943925197</v>
      </c>
      <c r="MH103" s="228">
        <v>1.6949152542372901</v>
      </c>
      <c r="MI103" s="190" t="str">
        <f t="shared" si="147"/>
        <v>--</v>
      </c>
      <c r="MJ103" s="190" t="str">
        <f t="shared" si="161"/>
        <v>--</v>
      </c>
      <c r="MK103" s="190" t="str">
        <f t="shared" si="161"/>
        <v>--</v>
      </c>
      <c r="ML103" s="190" t="str">
        <f t="shared" si="161"/>
        <v>--</v>
      </c>
      <c r="MM103" s="190" t="str">
        <f t="shared" si="161"/>
        <v>--</v>
      </c>
      <c r="MN103" s="190" t="str">
        <f t="shared" si="161"/>
        <v>--</v>
      </c>
      <c r="MO103" s="190" t="str">
        <f t="shared" si="161"/>
        <v>--</v>
      </c>
      <c r="MP103" s="190" t="str">
        <f t="shared" si="161"/>
        <v>--</v>
      </c>
      <c r="MQ103" s="190" t="str">
        <f t="shared" si="161"/>
        <v>--</v>
      </c>
      <c r="MR103" s="190" t="str">
        <f t="shared" si="161"/>
        <v>--</v>
      </c>
      <c r="MS103" s="190" t="str">
        <f t="shared" si="161"/>
        <v>--</v>
      </c>
      <c r="MT103" s="190" t="str">
        <f t="shared" si="161"/>
        <v>--</v>
      </c>
      <c r="MU103" s="190" t="str">
        <f t="shared" si="161"/>
        <v>--</v>
      </c>
      <c r="MV103" s="190" t="str">
        <f t="shared" si="161"/>
        <v>--</v>
      </c>
      <c r="MW103" s="190" t="str">
        <f t="shared" si="161"/>
        <v>--</v>
      </c>
      <c r="MX103" s="190" t="str">
        <f t="shared" si="161"/>
        <v>--</v>
      </c>
      <c r="MY103" s="190" t="str">
        <f t="shared" si="161"/>
        <v>--</v>
      </c>
      <c r="MZ103" s="190" t="str">
        <f t="shared" si="161"/>
        <v>--</v>
      </c>
      <c r="NA103" s="190" t="str">
        <f t="shared" si="161"/>
        <v>--</v>
      </c>
      <c r="NB103" s="190" t="str">
        <f t="shared" si="161"/>
        <v>--</v>
      </c>
      <c r="NC103" s="190" t="str">
        <f t="shared" si="161"/>
        <v>--</v>
      </c>
      <c r="ND103" s="190" t="str">
        <f t="shared" si="161"/>
        <v>--</v>
      </c>
      <c r="NE103" s="190" t="str">
        <f t="shared" si="161"/>
        <v>--</v>
      </c>
      <c r="NF103" s="190" t="str">
        <f t="shared" si="161"/>
        <v>--</v>
      </c>
      <c r="NG103" s="190" t="str">
        <f t="shared" si="161"/>
        <v>--</v>
      </c>
      <c r="NH103" s="190" t="str">
        <f t="shared" si="161"/>
        <v>--</v>
      </c>
      <c r="NI103" s="190" t="str">
        <f t="shared" si="161"/>
        <v>--</v>
      </c>
      <c r="NJ103" s="190" t="str">
        <f t="shared" si="161"/>
        <v>--</v>
      </c>
      <c r="NL103" s="378" t="str">
        <f t="shared" si="92"/>
        <v>--</v>
      </c>
      <c r="NM103" s="392">
        <v>2.7500000000000009</v>
      </c>
      <c r="NN103" s="392">
        <v>2.7027027027027022</v>
      </c>
      <c r="NO103" s="392">
        <v>4.6052631578947381</v>
      </c>
      <c r="NP103" s="378" t="str">
        <f t="shared" si="93"/>
        <v>--</v>
      </c>
      <c r="NQ103" s="392">
        <v>1.7114914425427878</v>
      </c>
      <c r="NR103" s="378" t="str">
        <f t="shared" si="94"/>
        <v>--</v>
      </c>
      <c r="NS103" s="392">
        <v>4.9040511727078862</v>
      </c>
      <c r="NT103" s="378" t="str">
        <f t="shared" si="95"/>
        <v>--</v>
      </c>
      <c r="NU103" s="392">
        <v>18.296529968454273</v>
      </c>
      <c r="NV103" s="378" t="str">
        <f t="shared" si="96"/>
        <v>--</v>
      </c>
      <c r="NW103" s="392">
        <v>0.45558086560364414</v>
      </c>
      <c r="NX103" s="378" t="str">
        <f t="shared" si="97"/>
        <v>--</v>
      </c>
      <c r="NY103" s="392">
        <v>3.1746031746031758</v>
      </c>
      <c r="NZ103" s="378" t="str">
        <f t="shared" si="98"/>
        <v>--</v>
      </c>
      <c r="OA103" s="392">
        <v>15.562913907284774</v>
      </c>
      <c r="OB103" s="378" t="str">
        <f t="shared" si="99"/>
        <v>--</v>
      </c>
      <c r="OC103" s="378" t="str">
        <f t="shared" si="99"/>
        <v>--</v>
      </c>
      <c r="OD103" s="392">
        <v>2.4725274725274735</v>
      </c>
      <c r="OE103" s="392">
        <v>2.0151133501259446</v>
      </c>
      <c r="OF103" s="392">
        <v>8.3094555873925451</v>
      </c>
      <c r="OG103" s="378" t="str">
        <f t="shared" si="162"/>
        <v>--</v>
      </c>
      <c r="OH103" s="378" t="str">
        <f t="shared" si="162"/>
        <v>--</v>
      </c>
      <c r="OI103" s="378" t="str">
        <f t="shared" si="162"/>
        <v>--</v>
      </c>
      <c r="OJ103" s="392">
        <v>0.89086859688195918</v>
      </c>
      <c r="OK103" s="392">
        <v>3.6697247706422012</v>
      </c>
      <c r="OL103" s="392">
        <v>5.6022408963585404</v>
      </c>
      <c r="OM103" s="378" t="str">
        <f t="shared" si="163"/>
        <v>--</v>
      </c>
      <c r="ON103" s="378" t="str">
        <f t="shared" si="163"/>
        <v>--</v>
      </c>
      <c r="OO103" s="378" t="str">
        <f t="shared" si="163"/>
        <v>--</v>
      </c>
      <c r="OP103" s="392">
        <v>1.7543859649122799</v>
      </c>
      <c r="OQ103" s="392">
        <v>2.4570024570024573</v>
      </c>
      <c r="OR103" s="392">
        <v>3.9735099337748307</v>
      </c>
      <c r="OS103" s="378" t="str">
        <f t="shared" si="164"/>
        <v>--</v>
      </c>
      <c r="OT103" s="378" t="str">
        <f t="shared" si="164"/>
        <v>--</v>
      </c>
      <c r="OU103" s="392">
        <v>0.50505050505050475</v>
      </c>
      <c r="OV103" s="392">
        <v>2.2167487684729057</v>
      </c>
      <c r="OW103" s="392">
        <v>2.9702970297029703</v>
      </c>
      <c r="OX103" s="378" t="str">
        <f t="shared" si="103"/>
        <v>--</v>
      </c>
      <c r="OY103" s="392">
        <v>7.5892857142857117</v>
      </c>
      <c r="OZ103" s="392">
        <v>6.651376146788988</v>
      </c>
      <c r="PA103" s="392">
        <v>15.686274509803932</v>
      </c>
      <c r="PB103" s="378" t="str">
        <f t="shared" si="104"/>
        <v>--</v>
      </c>
      <c r="PC103" s="392">
        <v>10.499999999999993</v>
      </c>
      <c r="PD103" s="392">
        <v>15.517241379310345</v>
      </c>
      <c r="PE103" s="392">
        <v>27.960526315789455</v>
      </c>
      <c r="PF103" s="378" t="str">
        <f t="shared" si="105"/>
        <v>--</v>
      </c>
      <c r="PG103" s="392">
        <v>9.1836734693877471</v>
      </c>
      <c r="PH103" s="392">
        <v>7.7694235588972456</v>
      </c>
      <c r="PI103" s="392">
        <v>13.907284768211925</v>
      </c>
      <c r="PJ103" s="378" t="str">
        <f t="shared" si="106"/>
        <v>--</v>
      </c>
      <c r="PK103" s="392">
        <v>5.0505050505050555</v>
      </c>
      <c r="PL103" s="392">
        <v>6.5000000000000018</v>
      </c>
      <c r="PM103" s="392">
        <v>10.596026490066226</v>
      </c>
      <c r="PN103" s="378" t="str">
        <f t="shared" si="107"/>
        <v>--</v>
      </c>
      <c r="PO103" s="392">
        <v>2.5839793281653742</v>
      </c>
      <c r="PP103" s="392">
        <v>2.0151133501259459</v>
      </c>
      <c r="PQ103" s="392">
        <v>1.0101010101010104</v>
      </c>
      <c r="PR103" s="378" t="str">
        <f t="shared" si="108"/>
        <v>--</v>
      </c>
      <c r="PS103" s="392">
        <v>2.0671834625322991</v>
      </c>
      <c r="PT103" s="392">
        <v>1.7587939698492479</v>
      </c>
      <c r="PU103" s="392">
        <v>1.3468013468013476</v>
      </c>
      <c r="PV103" s="378" t="str">
        <f t="shared" si="109"/>
        <v>--</v>
      </c>
      <c r="PW103" s="392">
        <v>1.0416666666666663</v>
      </c>
      <c r="PX103" s="392">
        <v>1.2658227848101256</v>
      </c>
      <c r="PY103" s="392">
        <v>1.3468013468013476</v>
      </c>
      <c r="PZ103" s="378" t="str">
        <f t="shared" si="110"/>
        <v>--</v>
      </c>
      <c r="QA103" s="392">
        <v>1.3020833333333339</v>
      </c>
      <c r="QB103" s="392">
        <v>1.7632241813602034</v>
      </c>
      <c r="QC103" s="392">
        <v>1.6835016835016829</v>
      </c>
      <c r="QD103" s="378" t="str">
        <f t="shared" si="111"/>
        <v>--</v>
      </c>
      <c r="QE103" s="392">
        <v>0.78125000000000044</v>
      </c>
      <c r="QF103" s="392">
        <v>1.0152284263959381</v>
      </c>
      <c r="QG103" s="392">
        <v>1.3468013468013473</v>
      </c>
      <c r="QH103" s="378" t="str">
        <f t="shared" si="112"/>
        <v>--</v>
      </c>
      <c r="QI103" s="392">
        <v>0.78124999999999978</v>
      </c>
      <c r="QJ103" s="392">
        <v>1.2658227848101258</v>
      </c>
      <c r="QK103" s="392">
        <v>1.0067114093959735</v>
      </c>
    </row>
    <row r="104" spans="1:454" x14ac:dyDescent="0.25">
      <c r="A104" s="114" t="str">
        <f t="shared" si="149"/>
        <v>--</v>
      </c>
      <c r="B104" s="96" t="s">
        <v>179</v>
      </c>
      <c r="C104" s="202">
        <v>8.1871345029239766</v>
      </c>
      <c r="D104" s="192">
        <v>28.443113772455067</v>
      </c>
      <c r="E104" s="192">
        <v>45.161290322580605</v>
      </c>
      <c r="F104" s="192">
        <v>2.7223230490018113</v>
      </c>
      <c r="G104" s="192">
        <v>22.148760330578526</v>
      </c>
      <c r="H104" s="192">
        <v>38.747553816046981</v>
      </c>
      <c r="I104" s="192">
        <v>2.3339317773788162</v>
      </c>
      <c r="J104" s="192">
        <v>14.513274336283187</v>
      </c>
      <c r="K104" s="192">
        <v>34.782608695652165</v>
      </c>
      <c r="L104" s="192">
        <v>1.9400352733686064</v>
      </c>
      <c r="M104" s="192">
        <v>14.438502673796787</v>
      </c>
      <c r="N104" s="192">
        <v>27.099236641221381</v>
      </c>
      <c r="O104" s="192">
        <v>1.7408123791102508</v>
      </c>
      <c r="P104" s="192">
        <v>11.700182815356497</v>
      </c>
      <c r="Q104" s="192">
        <v>19.95708154506438</v>
      </c>
      <c r="R104" s="192" t="s">
        <v>286</v>
      </c>
      <c r="S104" s="192" t="s">
        <v>286</v>
      </c>
      <c r="T104" s="192" t="s">
        <v>286</v>
      </c>
      <c r="U104" s="192">
        <v>3.2549728752260396</v>
      </c>
      <c r="V104" s="192">
        <v>22.333333333333353</v>
      </c>
      <c r="W104" s="192">
        <v>39.44773175542408</v>
      </c>
      <c r="X104" s="192">
        <v>3.4111310592459594</v>
      </c>
      <c r="Y104" s="192">
        <v>15.901060070671384</v>
      </c>
      <c r="Z104" s="192">
        <v>35.664335664335631</v>
      </c>
      <c r="AA104" s="192">
        <v>2.4647887323943665</v>
      </c>
      <c r="AB104" s="192">
        <v>15.929203539823011</v>
      </c>
      <c r="AC104" s="192">
        <v>30.377358490566021</v>
      </c>
      <c r="AD104" s="192">
        <v>2.0992366412213745</v>
      </c>
      <c r="AE104" s="192">
        <v>12.226277372262773</v>
      </c>
      <c r="AF104" s="192">
        <v>20.89552238805971</v>
      </c>
      <c r="AG104" s="192">
        <v>1.6081871345029246</v>
      </c>
      <c r="AH104" s="192">
        <v>5.8383233532934087</v>
      </c>
      <c r="AI104" s="192">
        <v>18.406072106261838</v>
      </c>
      <c r="AJ104" s="192">
        <v>0.36297640653357521</v>
      </c>
      <c r="AK104" s="192">
        <v>4.4628099173553766</v>
      </c>
      <c r="AL104" s="192">
        <v>11.937377690802355</v>
      </c>
      <c r="AM104" s="192">
        <v>0.17953321364452399</v>
      </c>
      <c r="AN104" s="192">
        <v>2.8318584070796455</v>
      </c>
      <c r="AO104" s="192">
        <v>8.6956521739130341</v>
      </c>
      <c r="AP104" s="192">
        <v>0.17636684303350961</v>
      </c>
      <c r="AQ104" s="192">
        <v>2.4955436720142643</v>
      </c>
      <c r="AR104" s="192">
        <v>8.0152671755725198</v>
      </c>
      <c r="AS104" s="192">
        <v>0.19342359767891668</v>
      </c>
      <c r="AT104" s="192">
        <v>3.2906764168190148</v>
      </c>
      <c r="AU104" s="192">
        <v>6.6523605150214653</v>
      </c>
      <c r="AV104" s="192" t="s">
        <v>286</v>
      </c>
      <c r="AW104" s="192" t="s">
        <v>286</v>
      </c>
      <c r="AX104" s="192" t="s">
        <v>286</v>
      </c>
      <c r="AY104" s="192" t="s">
        <v>286</v>
      </c>
      <c r="AZ104" s="192" t="s">
        <v>286</v>
      </c>
      <c r="BA104" s="192" t="s">
        <v>286</v>
      </c>
      <c r="BB104" s="192" t="s">
        <v>286</v>
      </c>
      <c r="BC104" s="192" t="s">
        <v>286</v>
      </c>
      <c r="BD104" s="192" t="s">
        <v>286</v>
      </c>
      <c r="BE104" s="192">
        <v>1.2345679012345683</v>
      </c>
      <c r="BF104" s="192">
        <v>10.834813499111887</v>
      </c>
      <c r="BG104" s="192">
        <v>19.659735349716456</v>
      </c>
      <c r="BH104" s="192">
        <v>0.38535645472061625</v>
      </c>
      <c r="BI104" s="192">
        <v>11.882998171846435</v>
      </c>
      <c r="BJ104" s="192">
        <v>21.914893617021274</v>
      </c>
      <c r="BK104" s="192">
        <v>3.951367781155017</v>
      </c>
      <c r="BL104" s="192">
        <v>14.525993883792047</v>
      </c>
      <c r="BM104" s="192">
        <v>22.437137330754378</v>
      </c>
      <c r="BN104" s="192">
        <v>2.0833333333333335</v>
      </c>
      <c r="BO104" s="192">
        <v>15.130434782608704</v>
      </c>
      <c r="BP104" s="192">
        <v>24.186991869918703</v>
      </c>
      <c r="BQ104" s="192">
        <v>1.4981273408239704</v>
      </c>
      <c r="BR104" s="192">
        <v>14.12844036697248</v>
      </c>
      <c r="BS104" s="192">
        <v>20.818505338078275</v>
      </c>
      <c r="BT104" s="192">
        <v>1.0714285714285712</v>
      </c>
      <c r="BU104" s="192">
        <v>12.252252252252246</v>
      </c>
      <c r="BV104" s="192">
        <v>21.032504780114706</v>
      </c>
      <c r="BW104" s="192">
        <v>1.151631477927064</v>
      </c>
      <c r="BX104" s="192">
        <v>10.351201478743059</v>
      </c>
      <c r="BY104" s="192">
        <v>22.294372294372288</v>
      </c>
      <c r="BZ104" s="192">
        <v>2.5835866261398159</v>
      </c>
      <c r="CA104" s="192">
        <v>9.785932721712534</v>
      </c>
      <c r="CB104" s="192">
        <v>13.92649903288201</v>
      </c>
      <c r="CC104" s="192">
        <v>0.56818181818181834</v>
      </c>
      <c r="CD104" s="192">
        <v>9.0434782608695645</v>
      </c>
      <c r="CE104" s="192">
        <v>14.024390243902445</v>
      </c>
      <c r="CF104" s="192">
        <v>1.1235955056179778</v>
      </c>
      <c r="CG104" s="192">
        <v>8.6238532110091661</v>
      </c>
      <c r="CH104" s="192">
        <v>14.768683274021349</v>
      </c>
      <c r="CI104" s="192">
        <v>0.53571428571428559</v>
      </c>
      <c r="CJ104" s="192">
        <v>5.7761732851985546</v>
      </c>
      <c r="CK104" s="192">
        <v>10.344827586206888</v>
      </c>
      <c r="CL104" s="192">
        <v>0.38387715930902067</v>
      </c>
      <c r="CM104" s="192">
        <v>6.8391866913123849</v>
      </c>
      <c r="CN104" s="192">
        <v>15.151515151515161</v>
      </c>
      <c r="CO104" s="192">
        <v>6.0422960725075496</v>
      </c>
      <c r="CP104" s="192">
        <v>8.2949308755760409</v>
      </c>
      <c r="CQ104" s="192">
        <v>4.606525911708256</v>
      </c>
      <c r="CR104" s="192">
        <v>3.3644859813084103</v>
      </c>
      <c r="CS104" s="192">
        <v>6.563039723661487</v>
      </c>
      <c r="CT104" s="192">
        <v>4.0733197556008172</v>
      </c>
      <c r="CU104" s="192">
        <v>3.1894934333958735</v>
      </c>
      <c r="CV104" s="192">
        <v>6.2157221206581337</v>
      </c>
      <c r="CW104" s="192">
        <v>2.678571428571427</v>
      </c>
      <c r="CX104" s="192">
        <v>2.9411764705882346</v>
      </c>
      <c r="CY104" s="192">
        <v>3.5381750465549344</v>
      </c>
      <c r="CZ104" s="192">
        <v>2.3300970873786397</v>
      </c>
      <c r="DA104" s="192">
        <v>1.9493177387914238</v>
      </c>
      <c r="DB104" s="192">
        <v>3.5984848484848437</v>
      </c>
      <c r="DC104" s="192">
        <v>2.4070021881838088</v>
      </c>
      <c r="DD104" s="192" t="s">
        <v>286</v>
      </c>
      <c r="DE104" s="192">
        <v>3.8402457757296466</v>
      </c>
      <c r="DF104" s="192">
        <v>3.8535645472061657</v>
      </c>
      <c r="DG104" s="192" t="s">
        <v>286</v>
      </c>
      <c r="DH104" s="192">
        <v>3.7996545768566499</v>
      </c>
      <c r="DI104" s="192">
        <v>3.4623217922606928</v>
      </c>
      <c r="DJ104" s="192" t="s">
        <v>286</v>
      </c>
      <c r="DK104" s="192">
        <v>2.0146520146520137</v>
      </c>
      <c r="DL104" s="192">
        <v>2.4955436720142612</v>
      </c>
      <c r="DM104" s="192" t="s">
        <v>286</v>
      </c>
      <c r="DN104" s="192">
        <v>1.2987012987012985</v>
      </c>
      <c r="DO104" s="192">
        <v>2.7184466019417468</v>
      </c>
      <c r="DP104" s="192" t="s">
        <v>286</v>
      </c>
      <c r="DQ104" s="192">
        <v>3.6121673003802282</v>
      </c>
      <c r="DR104" s="192">
        <v>3.0634573304157553</v>
      </c>
      <c r="DS104" s="192" t="s">
        <v>286</v>
      </c>
      <c r="DT104" s="192" t="s">
        <v>286</v>
      </c>
      <c r="DU104" s="192" t="s">
        <v>286</v>
      </c>
      <c r="DV104" s="192" t="s">
        <v>286</v>
      </c>
      <c r="DW104" s="192">
        <v>2.7681660899653973</v>
      </c>
      <c r="DX104" s="192">
        <v>4.0816326530612219</v>
      </c>
      <c r="DY104" s="192" t="s">
        <v>286</v>
      </c>
      <c r="DZ104" s="192">
        <v>1.0968921389396706</v>
      </c>
      <c r="EA104" s="192">
        <v>2.1466905187835441</v>
      </c>
      <c r="EB104" s="192" t="s">
        <v>286</v>
      </c>
      <c r="EC104" s="192">
        <v>1.3011152416356866</v>
      </c>
      <c r="ED104" s="192">
        <v>1.5624999999999982</v>
      </c>
      <c r="EE104" s="192" t="s">
        <v>286</v>
      </c>
      <c r="EF104" s="192">
        <v>3.4090909090909114</v>
      </c>
      <c r="EG104" s="192">
        <v>3.2822757111597372</v>
      </c>
      <c r="EH104" s="192" t="s">
        <v>286</v>
      </c>
      <c r="EI104" s="192">
        <v>4.3010752688172005</v>
      </c>
      <c r="EJ104" s="192">
        <v>5.3949903660886322</v>
      </c>
      <c r="EK104" s="192" t="s">
        <v>286</v>
      </c>
      <c r="EL104" s="192">
        <v>3.1141868512110693</v>
      </c>
      <c r="EM104" s="192">
        <v>6.1224489795918426</v>
      </c>
      <c r="EN104" s="192" t="s">
        <v>286</v>
      </c>
      <c r="EO104" s="192">
        <v>2.5641025641025661</v>
      </c>
      <c r="EP104" s="192">
        <v>4.4642857142857117</v>
      </c>
      <c r="EQ104" s="192" t="s">
        <v>286</v>
      </c>
      <c r="ER104" s="192">
        <v>1.6791044776119401</v>
      </c>
      <c r="ES104" s="192">
        <v>2.7184466019417473</v>
      </c>
      <c r="ET104" s="192" t="s">
        <v>286</v>
      </c>
      <c r="EU104" s="192">
        <v>1.7045454545454557</v>
      </c>
      <c r="EV104" s="192">
        <v>3.0634573304157557</v>
      </c>
      <c r="EW104" s="192" t="s">
        <v>286</v>
      </c>
      <c r="EX104" s="192">
        <v>2.3041474654377878</v>
      </c>
      <c r="EY104" s="192">
        <v>2.1317829457364348</v>
      </c>
      <c r="EZ104" s="192" t="s">
        <v>286</v>
      </c>
      <c r="FA104" s="192">
        <v>2.4263431542461045</v>
      </c>
      <c r="FB104" s="192">
        <v>3.0674846625766858</v>
      </c>
      <c r="FC104" s="192" t="s">
        <v>286</v>
      </c>
      <c r="FD104" s="192">
        <v>1.1009174311926604</v>
      </c>
      <c r="FE104" s="192">
        <v>1.6042780748663104</v>
      </c>
      <c r="FF104" s="192" t="s">
        <v>286</v>
      </c>
      <c r="FG104" s="192">
        <v>0.37313432835820887</v>
      </c>
      <c r="FH104" s="192">
        <v>0.97276264591439621</v>
      </c>
      <c r="FI104" s="192" t="s">
        <v>286</v>
      </c>
      <c r="FJ104" s="192">
        <v>1.138519924098671</v>
      </c>
      <c r="FK104" s="192">
        <v>0.87527352297592864</v>
      </c>
      <c r="FL104" s="192" t="s">
        <v>286</v>
      </c>
      <c r="FM104" s="192" t="s">
        <v>286</v>
      </c>
      <c r="FN104" s="192" t="s">
        <v>286</v>
      </c>
      <c r="FO104" s="192" t="s">
        <v>286</v>
      </c>
      <c r="FP104" s="192">
        <v>3.4602076124567454</v>
      </c>
      <c r="FQ104" s="192">
        <v>6.5306122448979611</v>
      </c>
      <c r="FR104" s="192" t="s">
        <v>286</v>
      </c>
      <c r="FS104" s="192">
        <v>1.8315018315018299</v>
      </c>
      <c r="FT104" s="192">
        <v>4.1071428571428523</v>
      </c>
      <c r="FU104" s="192" t="s">
        <v>286</v>
      </c>
      <c r="FV104" s="192">
        <v>0.93283582089552175</v>
      </c>
      <c r="FW104" s="192">
        <v>1.7475728155339787</v>
      </c>
      <c r="FX104" s="192" t="s">
        <v>286</v>
      </c>
      <c r="FY104" s="192">
        <v>1.1406844106463874</v>
      </c>
      <c r="FZ104" s="192">
        <v>1.0940919037199113</v>
      </c>
      <c r="GA104" s="192" t="s">
        <v>286</v>
      </c>
      <c r="GB104" s="192" t="s">
        <v>286</v>
      </c>
      <c r="GC104" s="192" t="s">
        <v>286</v>
      </c>
      <c r="GD104" s="192" t="s">
        <v>286</v>
      </c>
      <c r="GE104" s="192" t="s">
        <v>286</v>
      </c>
      <c r="GF104" s="192" t="s">
        <v>286</v>
      </c>
      <c r="GG104" s="192" t="s">
        <v>286</v>
      </c>
      <c r="GH104" s="192" t="s">
        <v>286</v>
      </c>
      <c r="GI104" s="192" t="s">
        <v>286</v>
      </c>
      <c r="GJ104" s="192" t="s">
        <v>286</v>
      </c>
      <c r="GK104" s="192">
        <v>2.2346368715083798</v>
      </c>
      <c r="GL104" s="192">
        <v>2.3300970873786402</v>
      </c>
      <c r="GM104" s="192" t="s">
        <v>286</v>
      </c>
      <c r="GN104" s="192">
        <v>3.9848197343453444</v>
      </c>
      <c r="GO104" s="192">
        <v>1.9736842105263157</v>
      </c>
      <c r="GP104" s="192" t="s">
        <v>286</v>
      </c>
      <c r="GQ104" s="192" t="s">
        <v>286</v>
      </c>
      <c r="GR104" s="192" t="s">
        <v>286</v>
      </c>
      <c r="GS104" s="192" t="s">
        <v>286</v>
      </c>
      <c r="GT104" s="192" t="s">
        <v>286</v>
      </c>
      <c r="GU104" s="192" t="s">
        <v>286</v>
      </c>
      <c r="GV104" s="192" t="s">
        <v>286</v>
      </c>
      <c r="GW104" s="192" t="s">
        <v>286</v>
      </c>
      <c r="GX104" s="192" t="s">
        <v>286</v>
      </c>
      <c r="GY104" s="192" t="s">
        <v>286</v>
      </c>
      <c r="GZ104" s="192">
        <v>1.3035381750465544</v>
      </c>
      <c r="HA104" s="192">
        <v>2.1442495126705663</v>
      </c>
      <c r="HB104" s="192" t="s">
        <v>286</v>
      </c>
      <c r="HC104" s="192">
        <v>4.571428571428573</v>
      </c>
      <c r="HD104" s="192">
        <v>3.5087719298245594</v>
      </c>
      <c r="HE104" s="192" t="s">
        <v>286</v>
      </c>
      <c r="HF104" s="192" t="s">
        <v>286</v>
      </c>
      <c r="HG104" s="192" t="s">
        <v>286</v>
      </c>
      <c r="HH104" s="192" t="s">
        <v>286</v>
      </c>
      <c r="HI104" s="132" t="s">
        <v>286</v>
      </c>
      <c r="HJ104" s="132" t="s">
        <v>286</v>
      </c>
      <c r="HK104" s="132" t="s">
        <v>286</v>
      </c>
      <c r="HL104" s="132" t="s">
        <v>286</v>
      </c>
      <c r="HM104" s="192" t="s">
        <v>286</v>
      </c>
      <c r="HN104" s="192" t="s">
        <v>286</v>
      </c>
      <c r="HO104" s="192">
        <v>3.358208955223883</v>
      </c>
      <c r="HP104" s="192">
        <v>3.3073929961089532</v>
      </c>
      <c r="HQ104" s="192" t="s">
        <v>286</v>
      </c>
      <c r="HR104" s="192">
        <v>5.142857142857145</v>
      </c>
      <c r="HS104" s="192">
        <v>5.2631578947368372</v>
      </c>
      <c r="HT104" s="192" t="s">
        <v>286</v>
      </c>
      <c r="HU104" s="192">
        <v>2.4577572964669723</v>
      </c>
      <c r="HV104" s="192">
        <v>2.131782945736437</v>
      </c>
      <c r="HW104" s="192" t="s">
        <v>286</v>
      </c>
      <c r="HX104" s="192">
        <v>2.9411764705882355</v>
      </c>
      <c r="HY104" s="192">
        <v>3.0674846625766894</v>
      </c>
      <c r="HZ104" s="192" t="s">
        <v>286</v>
      </c>
      <c r="IA104" s="192">
        <v>2.197802197802198</v>
      </c>
      <c r="IB104" s="192">
        <v>3.736654804270461</v>
      </c>
      <c r="IC104" s="192" t="s">
        <v>286</v>
      </c>
      <c r="ID104" s="192">
        <v>1.119402985074627</v>
      </c>
      <c r="IE104" s="192">
        <v>0.97276264591439687</v>
      </c>
      <c r="IF104" s="192" t="s">
        <v>286</v>
      </c>
      <c r="IG104" s="192">
        <v>2.0833333333333335</v>
      </c>
      <c r="IH104" s="192">
        <v>1.973684210526317</v>
      </c>
      <c r="II104" s="192">
        <v>2.5796661608497717</v>
      </c>
      <c r="IJ104" s="192">
        <v>6.9018404907975492</v>
      </c>
      <c r="IK104" s="192">
        <v>8.5271317829457303</v>
      </c>
      <c r="IL104" s="192">
        <v>1.1194029850746272</v>
      </c>
      <c r="IM104" s="192">
        <v>6.5743944636678213</v>
      </c>
      <c r="IN104" s="192">
        <v>6.9529652351738296</v>
      </c>
      <c r="IO104" s="192">
        <v>1.1257035647279559</v>
      </c>
      <c r="IP104" s="192">
        <v>5.3211009174311847</v>
      </c>
      <c r="IQ104" s="192">
        <v>7.1174377224199272</v>
      </c>
      <c r="IR104" s="192">
        <v>0.55147058823529405</v>
      </c>
      <c r="IS104" s="192" t="s">
        <v>286</v>
      </c>
      <c r="IT104" s="192" t="s">
        <v>286</v>
      </c>
      <c r="IU104" s="192">
        <v>0.38834951456310679</v>
      </c>
      <c r="IV104" s="192" t="s">
        <v>286</v>
      </c>
      <c r="IW104" s="192" t="s">
        <v>286</v>
      </c>
      <c r="IX104" s="192" t="str">
        <f t="shared" si="160"/>
        <v>--</v>
      </c>
      <c r="IY104" s="192" t="str">
        <f t="shared" si="160"/>
        <v>--</v>
      </c>
      <c r="IZ104" s="192" t="str">
        <f t="shared" si="160"/>
        <v>--</v>
      </c>
      <c r="JA104" s="192" t="str">
        <f t="shared" si="160"/>
        <v>--</v>
      </c>
      <c r="JB104" s="192" t="str">
        <f t="shared" si="160"/>
        <v>--</v>
      </c>
      <c r="JC104" s="228">
        <v>6.2222222222222303</v>
      </c>
      <c r="JD104" s="228">
        <v>9.7328244274809297</v>
      </c>
      <c r="JE104" s="228">
        <v>14.7196261682243</v>
      </c>
      <c r="JF104" s="228">
        <v>3.2558139534883699</v>
      </c>
      <c r="JG104" s="228">
        <v>3.92749244712991</v>
      </c>
      <c r="JH104" s="228">
        <v>10.3703703703704</v>
      </c>
      <c r="JI104" s="228">
        <v>5.0997782705099803</v>
      </c>
      <c r="JJ104" s="228">
        <v>7.4144486692015201</v>
      </c>
      <c r="JK104" s="228">
        <v>18.097447795823701</v>
      </c>
      <c r="JL104" s="213">
        <v>0.46511627906976699</v>
      </c>
      <c r="JM104" s="228">
        <v>2.7190332326284001</v>
      </c>
      <c r="JN104" s="228">
        <v>11.439114391143899</v>
      </c>
      <c r="JO104" s="228">
        <v>5.59284116331097</v>
      </c>
      <c r="JP104" s="228">
        <v>10.3448275862069</v>
      </c>
      <c r="JQ104" s="228">
        <v>18.981481481481499</v>
      </c>
      <c r="JR104" s="228">
        <v>4.4186046511627897</v>
      </c>
      <c r="JS104" s="228">
        <v>8.4337349397590309</v>
      </c>
      <c r="JT104" s="228">
        <v>17.7777777777778</v>
      </c>
      <c r="JU104" s="228">
        <v>4.46428571428571</v>
      </c>
      <c r="JV104" s="228">
        <v>4.2226487523992402</v>
      </c>
      <c r="JW104" s="228">
        <v>10.185185185185199</v>
      </c>
      <c r="JX104" s="228">
        <v>3.2558139534883699</v>
      </c>
      <c r="JY104" s="228">
        <v>4.5045045045045002</v>
      </c>
      <c r="JZ104" s="228">
        <v>9.6296296296296298</v>
      </c>
      <c r="KA104" s="213">
        <v>0.67415730337078705</v>
      </c>
      <c r="KB104" s="228">
        <v>1.15384615384615</v>
      </c>
      <c r="KC104" s="213">
        <v>0.23310023310023301</v>
      </c>
      <c r="KD104" s="228">
        <v>1.63170163170163</v>
      </c>
      <c r="KE104" s="228">
        <v>1.8126888217522701</v>
      </c>
      <c r="KF104" s="213">
        <v>0.73800738007380096</v>
      </c>
      <c r="KG104" s="213">
        <v>0.898876404494382</v>
      </c>
      <c r="KH104" s="213">
        <v>0.96153846153846201</v>
      </c>
      <c r="KI104" s="228">
        <v>1.3986013986014001</v>
      </c>
      <c r="KJ104" s="213">
        <v>0.46838407494145101</v>
      </c>
      <c r="KK104" s="213">
        <v>0.90634441087613304</v>
      </c>
      <c r="KL104" s="228">
        <v>1.1070110701107001</v>
      </c>
      <c r="KM104" s="228">
        <v>0</v>
      </c>
      <c r="KN104" s="213">
        <v>0.38461538461538403</v>
      </c>
      <c r="KO104" s="228">
        <v>1.8648018648018601</v>
      </c>
      <c r="KP104" s="213">
        <v>0.23310023310023301</v>
      </c>
      <c r="KQ104" s="213">
        <v>0.30211480362537801</v>
      </c>
      <c r="KR104" s="228">
        <v>0</v>
      </c>
      <c r="KS104" s="213">
        <v>0.67415730337078605</v>
      </c>
      <c r="KT104" s="213">
        <v>0.19230769230769201</v>
      </c>
      <c r="KU104" s="213">
        <v>0.93240093240093203</v>
      </c>
      <c r="KV104" s="228">
        <v>0</v>
      </c>
      <c r="KW104" s="228">
        <v>0</v>
      </c>
      <c r="KX104" s="228">
        <v>1.1070110701107001</v>
      </c>
      <c r="KY104" s="213">
        <v>0.224719101123595</v>
      </c>
      <c r="KZ104" s="228">
        <v>0</v>
      </c>
      <c r="LA104" s="213">
        <v>0.46620046620046601</v>
      </c>
      <c r="LB104" s="213">
        <v>0.23419203747072601</v>
      </c>
      <c r="LC104" s="213">
        <v>0.30211480362537801</v>
      </c>
      <c r="LD104" s="213">
        <v>0.37037037037037002</v>
      </c>
      <c r="LE104" s="213">
        <v>0.224719101123595</v>
      </c>
      <c r="LF104" s="213">
        <v>0.19267822736030801</v>
      </c>
      <c r="LG104" s="228">
        <v>1.16550116550116</v>
      </c>
      <c r="LH104" s="213">
        <v>0.23419203747072601</v>
      </c>
      <c r="LI104" s="213">
        <v>0.303951367781155</v>
      </c>
      <c r="LJ104" s="213">
        <v>0.37037037037037002</v>
      </c>
      <c r="LK104" s="228">
        <v>0</v>
      </c>
      <c r="LL104" s="213">
        <v>0.76923076923076905</v>
      </c>
      <c r="LM104" s="213">
        <v>0.467289719626168</v>
      </c>
      <c r="LN104" s="213">
        <v>0.23419203747072601</v>
      </c>
      <c r="LO104" s="213">
        <v>0.60422960725075503</v>
      </c>
      <c r="LP104" s="228">
        <v>1.1070110701107001</v>
      </c>
      <c r="LQ104" s="213">
        <v>0.224719101123595</v>
      </c>
      <c r="LR104" s="228">
        <v>1.15384615384615</v>
      </c>
      <c r="LS104" s="228">
        <v>1.63551401869159</v>
      </c>
      <c r="LT104" s="213">
        <v>0.70093457943925197</v>
      </c>
      <c r="LU104" s="213">
        <v>0.60422960725075503</v>
      </c>
      <c r="LV104" s="228">
        <v>1.8450184501844999</v>
      </c>
      <c r="LW104" s="228">
        <v>1.3483146067415701</v>
      </c>
      <c r="LX104" s="213">
        <v>0.96153846153846101</v>
      </c>
      <c r="LY104" s="228">
        <v>2.3364485981308398</v>
      </c>
      <c r="LZ104" s="228">
        <v>2.10280373831776</v>
      </c>
      <c r="MA104" s="228">
        <v>1.2084592145015101</v>
      </c>
      <c r="MB104" s="228">
        <v>3.6900369003689999</v>
      </c>
      <c r="MC104" s="213">
        <v>0.22522522522522501</v>
      </c>
      <c r="MD104" s="213">
        <v>0.38461538461538403</v>
      </c>
      <c r="ME104" s="228">
        <v>1.1682242990654199</v>
      </c>
      <c r="MF104" s="213">
        <v>0.467289719626168</v>
      </c>
      <c r="MG104" s="213">
        <v>0.60422960725075503</v>
      </c>
      <c r="MH104" s="228">
        <v>1.1070110701107001</v>
      </c>
      <c r="MI104" s="190" t="str">
        <f t="shared" si="147"/>
        <v>--</v>
      </c>
      <c r="MJ104" s="190" t="str">
        <f t="shared" si="161"/>
        <v>--</v>
      </c>
      <c r="MK104" s="190" t="str">
        <f t="shared" si="161"/>
        <v>--</v>
      </c>
      <c r="ML104" s="190" t="str">
        <f t="shared" si="161"/>
        <v>--</v>
      </c>
      <c r="MM104" s="190" t="str">
        <f t="shared" si="161"/>
        <v>--</v>
      </c>
      <c r="MN104" s="190" t="str">
        <f t="shared" si="161"/>
        <v>--</v>
      </c>
      <c r="MO104" s="190" t="str">
        <f t="shared" si="161"/>
        <v>--</v>
      </c>
      <c r="MP104" s="190" t="str">
        <f t="shared" si="161"/>
        <v>--</v>
      </c>
      <c r="MQ104" s="190" t="str">
        <f t="shared" si="161"/>
        <v>--</v>
      </c>
      <c r="MR104" s="190" t="str">
        <f t="shared" si="161"/>
        <v>--</v>
      </c>
      <c r="MS104" s="190" t="str">
        <f t="shared" si="161"/>
        <v>--</v>
      </c>
      <c r="MT104" s="190" t="str">
        <f t="shared" si="161"/>
        <v>--</v>
      </c>
      <c r="MU104" s="190" t="str">
        <f t="shared" si="161"/>
        <v>--</v>
      </c>
      <c r="MV104" s="190" t="str">
        <f t="shared" si="161"/>
        <v>--</v>
      </c>
      <c r="MW104" s="190" t="str">
        <f t="shared" si="161"/>
        <v>--</v>
      </c>
      <c r="MX104" s="190" t="str">
        <f t="shared" si="161"/>
        <v>--</v>
      </c>
      <c r="MY104" s="190" t="str">
        <f t="shared" si="161"/>
        <v>--</v>
      </c>
      <c r="MZ104" s="190" t="str">
        <f t="shared" si="161"/>
        <v>--</v>
      </c>
      <c r="NA104" s="190" t="str">
        <f t="shared" si="161"/>
        <v>--</v>
      </c>
      <c r="NB104" s="190" t="str">
        <f t="shared" si="161"/>
        <v>--</v>
      </c>
      <c r="NC104" s="190" t="str">
        <f t="shared" si="161"/>
        <v>--</v>
      </c>
      <c r="ND104" s="190" t="str">
        <f t="shared" si="161"/>
        <v>--</v>
      </c>
      <c r="NE104" s="190" t="str">
        <f t="shared" si="161"/>
        <v>--</v>
      </c>
      <c r="NF104" s="190" t="str">
        <f t="shared" si="161"/>
        <v>--</v>
      </c>
      <c r="NG104" s="190" t="str">
        <f t="shared" si="161"/>
        <v>--</v>
      </c>
      <c r="NH104" s="190" t="str">
        <f t="shared" si="161"/>
        <v>--</v>
      </c>
      <c r="NI104" s="190" t="str">
        <f t="shared" si="161"/>
        <v>--</v>
      </c>
      <c r="NJ104" s="190" t="str">
        <f t="shared" si="161"/>
        <v>--</v>
      </c>
      <c r="NL104" s="378" t="str">
        <f t="shared" si="92"/>
        <v>--</v>
      </c>
      <c r="NM104" s="392">
        <v>1.9125683060109309</v>
      </c>
      <c r="NN104" s="392">
        <v>4.155844155844159</v>
      </c>
      <c r="NO104" s="392">
        <v>8.3333333333333286</v>
      </c>
      <c r="NP104" s="378" t="str">
        <f t="shared" si="93"/>
        <v>--</v>
      </c>
      <c r="NQ104" s="392">
        <v>1.0582010582010581</v>
      </c>
      <c r="NR104" s="378" t="str">
        <f t="shared" si="94"/>
        <v>--</v>
      </c>
      <c r="NS104" s="392">
        <v>5.1418439716312054</v>
      </c>
      <c r="NT104" s="378" t="str">
        <f t="shared" si="95"/>
        <v>--</v>
      </c>
      <c r="NU104" s="392">
        <v>16.981132075471699</v>
      </c>
      <c r="NV104" s="378" t="str">
        <f t="shared" si="96"/>
        <v>--</v>
      </c>
      <c r="NW104" s="392">
        <v>0.57915057915057888</v>
      </c>
      <c r="NX104" s="378" t="str">
        <f t="shared" si="97"/>
        <v>--</v>
      </c>
      <c r="NY104" s="392">
        <v>4.7531992687385749</v>
      </c>
      <c r="NZ104" s="378" t="str">
        <f t="shared" si="98"/>
        <v>--</v>
      </c>
      <c r="OA104" s="392">
        <v>11.276595744680851</v>
      </c>
      <c r="OB104" s="378" t="str">
        <f t="shared" si="99"/>
        <v>--</v>
      </c>
      <c r="OC104" s="378" t="str">
        <f t="shared" si="99"/>
        <v>--</v>
      </c>
      <c r="OD104" s="392">
        <v>1.5521064301552105</v>
      </c>
      <c r="OE104" s="392">
        <v>2.8517110266159706</v>
      </c>
      <c r="OF104" s="392">
        <v>8.8372093023255864</v>
      </c>
      <c r="OG104" s="378" t="str">
        <f t="shared" si="162"/>
        <v>--</v>
      </c>
      <c r="OH104" s="378" t="str">
        <f t="shared" si="162"/>
        <v>--</v>
      </c>
      <c r="OI104" s="378" t="str">
        <f t="shared" si="162"/>
        <v>--</v>
      </c>
      <c r="OJ104" s="392">
        <v>0.46620046620046579</v>
      </c>
      <c r="OK104" s="392">
        <v>1.5105740181268885</v>
      </c>
      <c r="OL104" s="392">
        <v>5.166051660516608</v>
      </c>
      <c r="OM104" s="378" t="str">
        <f t="shared" si="163"/>
        <v>--</v>
      </c>
      <c r="ON104" s="378" t="str">
        <f t="shared" si="163"/>
        <v>--</v>
      </c>
      <c r="OO104" s="378" t="str">
        <f t="shared" si="163"/>
        <v>--</v>
      </c>
      <c r="OP104" s="392">
        <v>1.9125683060109298</v>
      </c>
      <c r="OQ104" s="392">
        <v>0.7792207792207787</v>
      </c>
      <c r="OR104" s="392">
        <v>4.0133779264214038</v>
      </c>
      <c r="OS104" s="378" t="str">
        <f t="shared" si="164"/>
        <v>--</v>
      </c>
      <c r="OT104" s="378" t="str">
        <f t="shared" si="164"/>
        <v>--</v>
      </c>
      <c r="OU104" s="392">
        <v>2.1917808219178077</v>
      </c>
      <c r="OV104" s="392">
        <v>1.8372703412073494</v>
      </c>
      <c r="OW104" s="392">
        <v>5.6856187290969906</v>
      </c>
      <c r="OX104" s="378" t="str">
        <f t="shared" si="103"/>
        <v>--</v>
      </c>
      <c r="OY104" s="392">
        <v>5.3613053613053649</v>
      </c>
      <c r="OZ104" s="392">
        <v>3.9274924471299113</v>
      </c>
      <c r="PA104" s="392">
        <v>11.070110701107009</v>
      </c>
      <c r="PB104" s="378" t="str">
        <f t="shared" si="104"/>
        <v>--</v>
      </c>
      <c r="PC104" s="392">
        <v>13.387978142076502</v>
      </c>
      <c r="PD104" s="392">
        <v>21.409921671018274</v>
      </c>
      <c r="PE104" s="392">
        <v>29.000000000000011</v>
      </c>
      <c r="PF104" s="378" t="str">
        <f t="shared" si="105"/>
        <v>--</v>
      </c>
      <c r="PG104" s="392">
        <v>3.8356164383561646</v>
      </c>
      <c r="PH104" s="392">
        <v>7.6719576719576752</v>
      </c>
      <c r="PI104" s="392">
        <v>21.724137931034484</v>
      </c>
      <c r="PJ104" s="378" t="str">
        <f t="shared" si="106"/>
        <v>--</v>
      </c>
      <c r="PK104" s="392">
        <v>2.9972752043596733</v>
      </c>
      <c r="PL104" s="392">
        <v>5.2083333333333313</v>
      </c>
      <c r="PM104" s="392">
        <v>12.542372881355929</v>
      </c>
      <c r="PN104" s="378" t="str">
        <f t="shared" si="107"/>
        <v>--</v>
      </c>
      <c r="PO104" s="392">
        <v>1.6620498614958443</v>
      </c>
      <c r="PP104" s="392">
        <v>1.5706806282722514</v>
      </c>
      <c r="PQ104" s="392">
        <v>0.67340067340067344</v>
      </c>
      <c r="PR104" s="378" t="str">
        <f t="shared" si="108"/>
        <v>--</v>
      </c>
      <c r="PS104" s="392">
        <v>0.83102493074792283</v>
      </c>
      <c r="PT104" s="392">
        <v>0</v>
      </c>
      <c r="PU104" s="392">
        <v>2.0134228187919456</v>
      </c>
      <c r="PV104" s="378" t="str">
        <f t="shared" si="109"/>
        <v>--</v>
      </c>
      <c r="PW104" s="392">
        <v>0.55555555555555536</v>
      </c>
      <c r="PX104" s="392">
        <v>0.78534031413612593</v>
      </c>
      <c r="PY104" s="392">
        <v>0</v>
      </c>
      <c r="PZ104" s="378" t="str">
        <f t="shared" si="110"/>
        <v>--</v>
      </c>
      <c r="QA104" s="392">
        <v>0.83102493074792239</v>
      </c>
      <c r="QB104" s="392">
        <v>0.26178010471204172</v>
      </c>
      <c r="QC104" s="392">
        <v>2.0134228187919452</v>
      </c>
      <c r="QD104" s="378" t="str">
        <f t="shared" si="111"/>
        <v>--</v>
      </c>
      <c r="QE104" s="392">
        <v>0.83333333333333393</v>
      </c>
      <c r="QF104" s="392">
        <v>0.26315789473684192</v>
      </c>
      <c r="QG104" s="392">
        <v>0</v>
      </c>
      <c r="QH104" s="378" t="str">
        <f t="shared" si="112"/>
        <v>--</v>
      </c>
      <c r="QI104" s="392">
        <v>0.55555555555555536</v>
      </c>
      <c r="QJ104" s="392">
        <v>0.26178010471204172</v>
      </c>
      <c r="QK104" s="392">
        <v>0.33444816053511706</v>
      </c>
    </row>
    <row r="105" spans="1:454" x14ac:dyDescent="0.25">
      <c r="A105" s="114" t="str">
        <f t="shared" si="149"/>
        <v>--</v>
      </c>
      <c r="B105" s="96" t="s">
        <v>182</v>
      </c>
      <c r="C105" s="202">
        <v>6.6666666666666696</v>
      </c>
      <c r="D105" s="192">
        <v>35.03289473684211</v>
      </c>
      <c r="E105" s="192">
        <v>46.374045801526698</v>
      </c>
      <c r="F105" s="192">
        <v>2.8017241379310351</v>
      </c>
      <c r="G105" s="192">
        <v>25.494071146245055</v>
      </c>
      <c r="H105" s="192">
        <v>41.999999999999986</v>
      </c>
      <c r="I105" s="192">
        <v>1.6129032258064515</v>
      </c>
      <c r="J105" s="192">
        <v>14.643545279383435</v>
      </c>
      <c r="K105" s="192">
        <v>38.095238095238074</v>
      </c>
      <c r="L105" s="192">
        <v>1.2658227848101269</v>
      </c>
      <c r="M105" s="192">
        <v>16.239316239316242</v>
      </c>
      <c r="N105" s="192">
        <v>25.857519788918193</v>
      </c>
      <c r="O105" s="192">
        <v>1.0050251256281399</v>
      </c>
      <c r="P105" s="192">
        <v>12.137203166226913</v>
      </c>
      <c r="Q105" s="192">
        <v>24.662162162162179</v>
      </c>
      <c r="R105" s="192" t="s">
        <v>286</v>
      </c>
      <c r="S105" s="192" t="s">
        <v>286</v>
      </c>
      <c r="T105" s="192" t="s">
        <v>286</v>
      </c>
      <c r="U105" s="192">
        <v>4.329004329004329</v>
      </c>
      <c r="V105" s="192">
        <v>25.646123260437367</v>
      </c>
      <c r="W105" s="192">
        <v>42.355889724310778</v>
      </c>
      <c r="X105" s="192">
        <v>2.6881720430107521</v>
      </c>
      <c r="Y105" s="192">
        <v>14.836223506743735</v>
      </c>
      <c r="Z105" s="192">
        <v>38.356164383561648</v>
      </c>
      <c r="AA105" s="192">
        <v>1.6877637130801673</v>
      </c>
      <c r="AB105" s="192">
        <v>17.796610169491505</v>
      </c>
      <c r="AC105" s="192">
        <v>28.72062663185379</v>
      </c>
      <c r="AD105" s="192">
        <v>1.0025062656641597</v>
      </c>
      <c r="AE105" s="192">
        <v>12.928759894459109</v>
      </c>
      <c r="AF105" s="192">
        <v>27.027027027027042</v>
      </c>
      <c r="AG105" s="192">
        <v>1.7054263565891479</v>
      </c>
      <c r="AH105" s="192">
        <v>9.2105263157894708</v>
      </c>
      <c r="AI105" s="192">
        <v>17.748091603053425</v>
      </c>
      <c r="AJ105" s="192">
        <v>0.21551724137931003</v>
      </c>
      <c r="AK105" s="192">
        <v>8.3003952569170014</v>
      </c>
      <c r="AL105" s="192">
        <v>15.999999999999989</v>
      </c>
      <c r="AM105" s="192">
        <v>0.26881720430107514</v>
      </c>
      <c r="AN105" s="192">
        <v>3.0828516377649318</v>
      </c>
      <c r="AO105" s="192">
        <v>11.337868480725623</v>
      </c>
      <c r="AP105" s="192">
        <v>0.63291139240506311</v>
      </c>
      <c r="AQ105" s="192">
        <v>2.9914529914529937</v>
      </c>
      <c r="AR105" s="192">
        <v>6.3324538258575176</v>
      </c>
      <c r="AS105" s="192">
        <v>0</v>
      </c>
      <c r="AT105" s="192">
        <v>1.8469656992084438</v>
      </c>
      <c r="AU105" s="192">
        <v>7.0945945945945939</v>
      </c>
      <c r="AV105" s="192" t="s">
        <v>286</v>
      </c>
      <c r="AW105" s="192" t="s">
        <v>286</v>
      </c>
      <c r="AX105" s="192" t="s">
        <v>286</v>
      </c>
      <c r="AY105" s="192" t="s">
        <v>286</v>
      </c>
      <c r="AZ105" s="192" t="s">
        <v>286</v>
      </c>
      <c r="BA105" s="192" t="s">
        <v>286</v>
      </c>
      <c r="BB105" s="192" t="s">
        <v>286</v>
      </c>
      <c r="BC105" s="192" t="s">
        <v>286</v>
      </c>
      <c r="BD105" s="192" t="s">
        <v>286</v>
      </c>
      <c r="BE105" s="192">
        <v>0.63559322033898269</v>
      </c>
      <c r="BF105" s="192">
        <v>7.2186836518046711</v>
      </c>
      <c r="BG105" s="192">
        <v>12.5984251968504</v>
      </c>
      <c r="BH105" s="192">
        <v>0.2518891687657428</v>
      </c>
      <c r="BI105" s="192">
        <v>6.2992125984251972</v>
      </c>
      <c r="BJ105" s="192">
        <v>18.518518518518526</v>
      </c>
      <c r="BK105" s="192">
        <v>4.6698872785829346</v>
      </c>
      <c r="BL105" s="192">
        <v>17.258883248730996</v>
      </c>
      <c r="BM105" s="192">
        <v>23.333333333333343</v>
      </c>
      <c r="BN105" s="192">
        <v>1.793721973094168</v>
      </c>
      <c r="BO105" s="192">
        <v>14.587737843551796</v>
      </c>
      <c r="BP105" s="192">
        <v>25.897435897435894</v>
      </c>
      <c r="BQ105" s="192">
        <v>1.3661202185792356</v>
      </c>
      <c r="BR105" s="192">
        <v>13.958333333333323</v>
      </c>
      <c r="BS105" s="192">
        <v>21.495327102803738</v>
      </c>
      <c r="BT105" s="192">
        <v>1.4925373134328368</v>
      </c>
      <c r="BU105" s="192">
        <v>17.596566523605162</v>
      </c>
      <c r="BV105" s="192">
        <v>22.606382978723424</v>
      </c>
      <c r="BW105" s="192">
        <v>1.2658227848101267</v>
      </c>
      <c r="BX105" s="192">
        <v>13.333333333333334</v>
      </c>
      <c r="BY105" s="192">
        <v>28.474576271186415</v>
      </c>
      <c r="BZ105" s="192">
        <v>2.5764895330112738</v>
      </c>
      <c r="CA105" s="192">
        <v>11.33671742808799</v>
      </c>
      <c r="CB105" s="192">
        <v>13.333333333333329</v>
      </c>
      <c r="CC105" s="192">
        <v>1.1210762331838564</v>
      </c>
      <c r="CD105" s="192">
        <v>10.993657505285405</v>
      </c>
      <c r="CE105" s="192">
        <v>17.179487179487179</v>
      </c>
      <c r="CF105" s="192">
        <v>0.54644808743169393</v>
      </c>
      <c r="CG105" s="192">
        <v>7.291666666666667</v>
      </c>
      <c r="CH105" s="192">
        <v>15.654205607476628</v>
      </c>
      <c r="CI105" s="192">
        <v>0.63965884861407196</v>
      </c>
      <c r="CJ105" s="192">
        <v>11.397849462365588</v>
      </c>
      <c r="CK105" s="192">
        <v>11.170212765957446</v>
      </c>
      <c r="CL105" s="192">
        <v>0.75949367088607622</v>
      </c>
      <c r="CM105" s="192">
        <v>8.7999999999999989</v>
      </c>
      <c r="CN105" s="192">
        <v>15.932203389830502</v>
      </c>
      <c r="CO105" s="192">
        <v>6.2903225806451637</v>
      </c>
      <c r="CP105" s="192">
        <v>7.2635135135135132</v>
      </c>
      <c r="CQ105" s="192">
        <v>5.6974459724950854</v>
      </c>
      <c r="CR105" s="192">
        <v>4.2035398230088497</v>
      </c>
      <c r="CS105" s="192">
        <v>4.8319327731092425</v>
      </c>
      <c r="CT105" s="192">
        <v>2.5641025641025648</v>
      </c>
      <c r="CU105" s="192">
        <v>4.6448087431693947</v>
      </c>
      <c r="CV105" s="192">
        <v>3.4136546184738967</v>
      </c>
      <c r="CW105" s="192">
        <v>3.2036613272311238</v>
      </c>
      <c r="CX105" s="192">
        <v>2.4229074889867848</v>
      </c>
      <c r="CY105" s="192">
        <v>5.2863436123348011</v>
      </c>
      <c r="CZ105" s="192">
        <v>1.6483516483516483</v>
      </c>
      <c r="DA105" s="192">
        <v>1.5665796344647525</v>
      </c>
      <c r="DB105" s="192">
        <v>2.7397260273972597</v>
      </c>
      <c r="DC105" s="192">
        <v>2.0979020979021015</v>
      </c>
      <c r="DD105" s="192" t="s">
        <v>286</v>
      </c>
      <c r="DE105" s="192">
        <v>5.4329371816638359</v>
      </c>
      <c r="DF105" s="192">
        <v>5.7086614173228334</v>
      </c>
      <c r="DG105" s="192" t="s">
        <v>286</v>
      </c>
      <c r="DH105" s="192">
        <v>4.2105263157894708</v>
      </c>
      <c r="DI105" s="192">
        <v>4.6153846153846159</v>
      </c>
      <c r="DJ105" s="192" t="s">
        <v>286</v>
      </c>
      <c r="DK105" s="192">
        <v>1.8036072144288569</v>
      </c>
      <c r="DL105" s="192">
        <v>4.5662100456620998</v>
      </c>
      <c r="DM105" s="192" t="s">
        <v>286</v>
      </c>
      <c r="DN105" s="192">
        <v>2.6548672566371669</v>
      </c>
      <c r="DO105" s="192">
        <v>1.9283746556473842</v>
      </c>
      <c r="DP105" s="192" t="s">
        <v>286</v>
      </c>
      <c r="DQ105" s="192">
        <v>2.4657534246575343</v>
      </c>
      <c r="DR105" s="192">
        <v>4.5614035087719254</v>
      </c>
      <c r="DS105" s="192" t="s">
        <v>286</v>
      </c>
      <c r="DT105" s="192" t="s">
        <v>286</v>
      </c>
      <c r="DU105" s="192" t="s">
        <v>286</v>
      </c>
      <c r="DV105" s="192" t="s">
        <v>286</v>
      </c>
      <c r="DW105" s="192">
        <v>3.5714285714285738</v>
      </c>
      <c r="DX105" s="192">
        <v>3.0769230769230753</v>
      </c>
      <c r="DY105" s="192" t="s">
        <v>286</v>
      </c>
      <c r="DZ105" s="192">
        <v>1.8072289156626504</v>
      </c>
      <c r="EA105" s="192">
        <v>4.5662100456620944</v>
      </c>
      <c r="EB105" s="192" t="s">
        <v>286</v>
      </c>
      <c r="EC105" s="192">
        <v>1.9955654101995548</v>
      </c>
      <c r="ED105" s="192">
        <v>1.1019283746556472</v>
      </c>
      <c r="EE105" s="192" t="s">
        <v>286</v>
      </c>
      <c r="EF105" s="192">
        <v>2.1978021978021962</v>
      </c>
      <c r="EG105" s="192">
        <v>2.7972027972027984</v>
      </c>
      <c r="EH105" s="192" t="s">
        <v>286</v>
      </c>
      <c r="EI105" s="192">
        <v>5.1107325383304927</v>
      </c>
      <c r="EJ105" s="192">
        <v>6.0903732809430275</v>
      </c>
      <c r="EK105" s="192" t="s">
        <v>286</v>
      </c>
      <c r="EL105" s="192">
        <v>4.6315789473684204</v>
      </c>
      <c r="EM105" s="192">
        <v>5.3846153846153815</v>
      </c>
      <c r="EN105" s="192" t="s">
        <v>286</v>
      </c>
      <c r="EO105" s="192">
        <v>3.4136546184738941</v>
      </c>
      <c r="EP105" s="192">
        <v>5.0228310502283122</v>
      </c>
      <c r="EQ105" s="192" t="s">
        <v>286</v>
      </c>
      <c r="ER105" s="192">
        <v>2.882483370288246</v>
      </c>
      <c r="ES105" s="192">
        <v>2.2099447513812147</v>
      </c>
      <c r="ET105" s="192" t="s">
        <v>286</v>
      </c>
      <c r="EU105" s="192">
        <v>1.9230769230769231</v>
      </c>
      <c r="EV105" s="192">
        <v>3.1578947368421058</v>
      </c>
      <c r="EW105" s="192" t="s">
        <v>286</v>
      </c>
      <c r="EX105" s="192">
        <v>3.3898305084745766</v>
      </c>
      <c r="EY105" s="192">
        <v>2.9469548133595285</v>
      </c>
      <c r="EZ105" s="192" t="s">
        <v>286</v>
      </c>
      <c r="FA105" s="192">
        <v>3.1380753138075304</v>
      </c>
      <c r="FB105" s="192">
        <v>1.2820512820512824</v>
      </c>
      <c r="FC105" s="192" t="s">
        <v>286</v>
      </c>
      <c r="FD105" s="192">
        <v>1.6064257028112454</v>
      </c>
      <c r="FE105" s="192">
        <v>3.669724770642202</v>
      </c>
      <c r="FF105" s="192" t="s">
        <v>286</v>
      </c>
      <c r="FG105" s="192">
        <v>1.9867549668874154</v>
      </c>
      <c r="FH105" s="192">
        <v>0.5509641873278236</v>
      </c>
      <c r="FI105" s="192" t="s">
        <v>286</v>
      </c>
      <c r="FJ105" s="192">
        <v>0.82644628099173545</v>
      </c>
      <c r="FK105" s="192">
        <v>1.4035087719298258</v>
      </c>
      <c r="FL105" s="192" t="s">
        <v>286</v>
      </c>
      <c r="FM105" s="192" t="s">
        <v>286</v>
      </c>
      <c r="FN105" s="192" t="s">
        <v>286</v>
      </c>
      <c r="FO105" s="192" t="s">
        <v>286</v>
      </c>
      <c r="FP105" s="192">
        <v>5.2521008403361344</v>
      </c>
      <c r="FQ105" s="192">
        <v>4.8843187660668406</v>
      </c>
      <c r="FR105" s="192" t="s">
        <v>286</v>
      </c>
      <c r="FS105" s="192">
        <v>3.0120481927710823</v>
      </c>
      <c r="FT105" s="192">
        <v>5.0343249427917689</v>
      </c>
      <c r="FU105" s="192" t="s">
        <v>286</v>
      </c>
      <c r="FV105" s="192">
        <v>1.9999999999999982</v>
      </c>
      <c r="FW105" s="192">
        <v>1.6620498614958454</v>
      </c>
      <c r="FX105" s="192" t="s">
        <v>286</v>
      </c>
      <c r="FY105" s="192">
        <v>0.82417582417582425</v>
      </c>
      <c r="FZ105" s="192">
        <v>1.7543859649122808</v>
      </c>
      <c r="GA105" s="192" t="s">
        <v>286</v>
      </c>
      <c r="GB105" s="192" t="s">
        <v>286</v>
      </c>
      <c r="GC105" s="192" t="s">
        <v>286</v>
      </c>
      <c r="GD105" s="192" t="s">
        <v>286</v>
      </c>
      <c r="GE105" s="192" t="s">
        <v>286</v>
      </c>
      <c r="GF105" s="192" t="s">
        <v>286</v>
      </c>
      <c r="GG105" s="192" t="s">
        <v>286</v>
      </c>
      <c r="GH105" s="192" t="s">
        <v>286</v>
      </c>
      <c r="GI105" s="192" t="s">
        <v>286</v>
      </c>
      <c r="GJ105" s="192" t="s">
        <v>286</v>
      </c>
      <c r="GK105" s="192">
        <v>3.0905077262693164</v>
      </c>
      <c r="GL105" s="192">
        <v>1.3812154696132599</v>
      </c>
      <c r="GM105" s="192" t="s">
        <v>286</v>
      </c>
      <c r="GN105" s="192">
        <v>3.2967032967032979</v>
      </c>
      <c r="GO105" s="192">
        <v>1.7543859649122817</v>
      </c>
      <c r="GP105" s="192" t="s">
        <v>286</v>
      </c>
      <c r="GQ105" s="192" t="s">
        <v>286</v>
      </c>
      <c r="GR105" s="192" t="s">
        <v>286</v>
      </c>
      <c r="GS105" s="192" t="s">
        <v>286</v>
      </c>
      <c r="GT105" s="192" t="s">
        <v>286</v>
      </c>
      <c r="GU105" s="192" t="s">
        <v>286</v>
      </c>
      <c r="GV105" s="192" t="s">
        <v>286</v>
      </c>
      <c r="GW105" s="192" t="s">
        <v>286</v>
      </c>
      <c r="GX105" s="192" t="s">
        <v>286</v>
      </c>
      <c r="GY105" s="192" t="s">
        <v>286</v>
      </c>
      <c r="GZ105" s="192">
        <v>2.6548672566371678</v>
      </c>
      <c r="HA105" s="192">
        <v>2.2099447513812147</v>
      </c>
      <c r="HB105" s="192" t="s">
        <v>286</v>
      </c>
      <c r="HC105" s="192">
        <v>4.3956043956043889</v>
      </c>
      <c r="HD105" s="192">
        <v>7.3684210526315779</v>
      </c>
      <c r="HE105" s="192" t="s">
        <v>286</v>
      </c>
      <c r="HF105" s="192" t="s">
        <v>286</v>
      </c>
      <c r="HG105" s="192" t="s">
        <v>286</v>
      </c>
      <c r="HH105" s="192" t="s">
        <v>286</v>
      </c>
      <c r="HI105" s="132" t="s">
        <v>286</v>
      </c>
      <c r="HJ105" s="132" t="s">
        <v>286</v>
      </c>
      <c r="HK105" s="132" t="s">
        <v>286</v>
      </c>
      <c r="HL105" s="132" t="s">
        <v>286</v>
      </c>
      <c r="HM105" s="192" t="s">
        <v>286</v>
      </c>
      <c r="HN105" s="192" t="s">
        <v>286</v>
      </c>
      <c r="HO105" s="192">
        <v>3.097345132743365</v>
      </c>
      <c r="HP105" s="192">
        <v>3.314917127071825</v>
      </c>
      <c r="HQ105" s="192" t="s">
        <v>286</v>
      </c>
      <c r="HR105" s="192">
        <v>3.305785123966944</v>
      </c>
      <c r="HS105" s="192">
        <v>7.0175438596491251</v>
      </c>
      <c r="HT105" s="192" t="s">
        <v>286</v>
      </c>
      <c r="HU105" s="192">
        <v>3.5593220338983058</v>
      </c>
      <c r="HV105" s="192">
        <v>2.9469548133595271</v>
      </c>
      <c r="HW105" s="192" t="s">
        <v>286</v>
      </c>
      <c r="HX105" s="192">
        <v>5.0314465408805047</v>
      </c>
      <c r="HY105" s="192">
        <v>2.0565552699228764</v>
      </c>
      <c r="HZ105" s="192" t="s">
        <v>286</v>
      </c>
      <c r="IA105" s="192">
        <v>2.0040080160320626</v>
      </c>
      <c r="IB105" s="192">
        <v>5.733944954128436</v>
      </c>
      <c r="IC105" s="192" t="s">
        <v>286</v>
      </c>
      <c r="ID105" s="192">
        <v>1.7660044150110383</v>
      </c>
      <c r="IE105" s="192">
        <v>1.6528925619834713</v>
      </c>
      <c r="IF105" s="192" t="s">
        <v>286</v>
      </c>
      <c r="IG105" s="192">
        <v>2.1978021978021953</v>
      </c>
      <c r="IH105" s="192">
        <v>2.4561403508771931</v>
      </c>
      <c r="II105" s="192">
        <v>3.0844155844155838</v>
      </c>
      <c r="IJ105" s="192">
        <v>6.8027210884353702</v>
      </c>
      <c r="IK105" s="192">
        <v>5.3045186640471504</v>
      </c>
      <c r="IL105" s="192">
        <v>2.428256070640177</v>
      </c>
      <c r="IM105" s="192">
        <v>6.0796645702306042</v>
      </c>
      <c r="IN105" s="192">
        <v>5.1150895140664963</v>
      </c>
      <c r="IO105" s="192">
        <v>1.0928961748633883</v>
      </c>
      <c r="IP105" s="192">
        <v>4.8192771084337371</v>
      </c>
      <c r="IQ105" s="192">
        <v>9.1743119266055011</v>
      </c>
      <c r="IR105" s="192">
        <v>0.44345898004434542</v>
      </c>
      <c r="IS105" s="192" t="s">
        <v>286</v>
      </c>
      <c r="IT105" s="192" t="s">
        <v>286</v>
      </c>
      <c r="IU105" s="192">
        <v>0</v>
      </c>
      <c r="IV105" s="192" t="s">
        <v>286</v>
      </c>
      <c r="IW105" s="192" t="s">
        <v>286</v>
      </c>
      <c r="IX105" s="192" t="str">
        <f t="shared" si="160"/>
        <v>--</v>
      </c>
      <c r="IY105" s="192" t="str">
        <f t="shared" si="160"/>
        <v>--</v>
      </c>
      <c r="IZ105" s="192" t="str">
        <f t="shared" si="160"/>
        <v>--</v>
      </c>
      <c r="JA105" s="192" t="str">
        <f t="shared" si="160"/>
        <v>--</v>
      </c>
      <c r="JB105" s="192" t="str">
        <f t="shared" si="160"/>
        <v>--</v>
      </c>
      <c r="JC105" s="228">
        <v>4.0871934604904601</v>
      </c>
      <c r="JD105" s="228">
        <v>7.6190476190476204</v>
      </c>
      <c r="JE105" s="228">
        <v>16.577540106951901</v>
      </c>
      <c r="JF105" s="228">
        <v>3.17460317460317</v>
      </c>
      <c r="JG105" s="228">
        <v>5.1948051948052001</v>
      </c>
      <c r="JH105" s="228">
        <v>10.372340425531901</v>
      </c>
      <c r="JI105" s="228">
        <v>1.36612021857924</v>
      </c>
      <c r="JJ105" s="228">
        <v>5.2380952380952399</v>
      </c>
      <c r="JK105" s="228">
        <v>9.6256684491978604</v>
      </c>
      <c r="JL105" s="228">
        <v>1.8140589569161001</v>
      </c>
      <c r="JM105" s="228">
        <v>4.7619047619047601</v>
      </c>
      <c r="JN105" s="228">
        <v>6.6666666666666696</v>
      </c>
      <c r="JO105" s="228">
        <v>5.5555555555555598</v>
      </c>
      <c r="JP105" s="228">
        <v>6.4748201438848998</v>
      </c>
      <c r="JQ105" s="228">
        <v>27.297297297297298</v>
      </c>
      <c r="JR105" s="228">
        <v>3.4403669724770598</v>
      </c>
      <c r="JS105" s="228">
        <v>9.7192224622030192</v>
      </c>
      <c r="JT105" s="228">
        <v>20.424403183023902</v>
      </c>
      <c r="JU105" s="228">
        <v>3.32409972299169</v>
      </c>
      <c r="JV105" s="228">
        <v>4.5563549160671402</v>
      </c>
      <c r="JW105" s="228">
        <v>16.756756756756801</v>
      </c>
      <c r="JX105" s="228">
        <v>2.2831050228310499</v>
      </c>
      <c r="JY105" s="228">
        <v>3.6637931034482798</v>
      </c>
      <c r="JZ105" s="228">
        <v>12.962962962962999</v>
      </c>
      <c r="KA105" s="228">
        <v>1.1173184357541901</v>
      </c>
      <c r="KB105" s="213">
        <v>0.73710073710073698</v>
      </c>
      <c r="KC105" s="228">
        <v>1.0869565217391299</v>
      </c>
      <c r="KD105" s="228">
        <v>1.3761467889908301</v>
      </c>
      <c r="KE105" s="228">
        <v>1.51843817787419</v>
      </c>
      <c r="KF105" s="213">
        <v>0.79787234042553201</v>
      </c>
      <c r="KG105" s="213">
        <v>0.55865921787709505</v>
      </c>
      <c r="KH105" s="228">
        <v>1.22850122850123</v>
      </c>
      <c r="KI105" s="228">
        <v>3.2520325203252001</v>
      </c>
      <c r="KJ105" s="213">
        <v>0.45871559633027498</v>
      </c>
      <c r="KK105" s="228">
        <v>1.2987012987013</v>
      </c>
      <c r="KL105" s="228">
        <v>1.3297872340425501</v>
      </c>
      <c r="KM105" s="213">
        <v>0.55865921787709505</v>
      </c>
      <c r="KN105" s="213">
        <v>0.49261083743842299</v>
      </c>
      <c r="KO105" s="228">
        <v>1.90217391304348</v>
      </c>
      <c r="KP105" s="213">
        <v>0.45871559633027498</v>
      </c>
      <c r="KQ105" s="213">
        <v>0.65217391304347805</v>
      </c>
      <c r="KR105" s="213">
        <v>0.53333333333333299</v>
      </c>
      <c r="KS105" s="213">
        <v>0.55865921787709505</v>
      </c>
      <c r="KT105" s="213">
        <v>0.98522167487684698</v>
      </c>
      <c r="KU105" s="228">
        <v>1.35869565217391</v>
      </c>
      <c r="KV105" s="213">
        <v>0.22935779816513699</v>
      </c>
      <c r="KW105" s="228">
        <v>1.2987012987013</v>
      </c>
      <c r="KX105" s="213">
        <v>0.79787234042553201</v>
      </c>
      <c r="KY105" s="213">
        <v>0.27932960893854802</v>
      </c>
      <c r="KZ105" s="213">
        <v>0.73891625615763501</v>
      </c>
      <c r="LA105" s="213">
        <v>0.27173913043478298</v>
      </c>
      <c r="LB105" s="228">
        <v>0</v>
      </c>
      <c r="LC105" s="213">
        <v>0.64935064935064901</v>
      </c>
      <c r="LD105" s="228">
        <v>1.0638297872340401</v>
      </c>
      <c r="LE105" s="213">
        <v>0.27932960893854702</v>
      </c>
      <c r="LF105" s="213">
        <v>0.49261083743842299</v>
      </c>
      <c r="LG105" s="213">
        <v>0.27173913043478298</v>
      </c>
      <c r="LH105" s="228">
        <v>0</v>
      </c>
      <c r="LI105" s="213">
        <v>0.65075921908893597</v>
      </c>
      <c r="LJ105" s="213">
        <v>0.53191489361702105</v>
      </c>
      <c r="LK105" s="213">
        <v>0.55865921787709505</v>
      </c>
      <c r="LL105" s="213">
        <v>0.49140049140049102</v>
      </c>
      <c r="LM105" s="213">
        <v>0.54347826086956497</v>
      </c>
      <c r="LN105" s="213">
        <v>0.229885057471264</v>
      </c>
      <c r="LO105" s="213">
        <v>0.65217391304347705</v>
      </c>
      <c r="LP105" s="213">
        <v>0.8</v>
      </c>
      <c r="LQ105" s="213">
        <v>0.55865921787709505</v>
      </c>
      <c r="LR105" s="213">
        <v>0.73710073710073698</v>
      </c>
      <c r="LS105" s="228">
        <v>2.1739130434782599</v>
      </c>
      <c r="LT105" s="213">
        <v>0.69124423963133597</v>
      </c>
      <c r="LU105" s="228">
        <v>1.3015184381778699</v>
      </c>
      <c r="LV105" s="228">
        <v>6.4171122994652396</v>
      </c>
      <c r="LW105" s="213">
        <v>0.83798882681564402</v>
      </c>
      <c r="LX105" s="228">
        <v>1.47420147420147</v>
      </c>
      <c r="LY105" s="228">
        <v>3.2608695652173898</v>
      </c>
      <c r="LZ105" s="228">
        <v>1.83908045977012</v>
      </c>
      <c r="MA105" s="228">
        <v>1.3043478260869601</v>
      </c>
      <c r="MB105" s="228">
        <v>4.5333333333333297</v>
      </c>
      <c r="MC105" s="213">
        <v>0.55865921787709505</v>
      </c>
      <c r="MD105" s="213">
        <v>0.49140049140049102</v>
      </c>
      <c r="ME105" s="213">
        <v>0.815217391304348</v>
      </c>
      <c r="MF105" s="228">
        <v>0</v>
      </c>
      <c r="MG105" s="213">
        <v>0.65075921908893697</v>
      </c>
      <c r="MH105" s="228">
        <v>1.3333333333333299</v>
      </c>
      <c r="MI105" s="190" t="str">
        <f t="shared" si="147"/>
        <v>--</v>
      </c>
      <c r="MJ105" s="190" t="str">
        <f t="shared" si="161"/>
        <v>--</v>
      </c>
      <c r="MK105" s="190" t="str">
        <f t="shared" si="161"/>
        <v>--</v>
      </c>
      <c r="ML105" s="190" t="str">
        <f t="shared" si="161"/>
        <v>--</v>
      </c>
      <c r="MM105" s="190" t="str">
        <f t="shared" si="161"/>
        <v>--</v>
      </c>
      <c r="MN105" s="190" t="str">
        <f t="shared" si="161"/>
        <v>--</v>
      </c>
      <c r="MO105" s="190" t="str">
        <f t="shared" si="161"/>
        <v>--</v>
      </c>
      <c r="MP105" s="190" t="str">
        <f t="shared" si="161"/>
        <v>--</v>
      </c>
      <c r="MQ105" s="190" t="str">
        <f t="shared" si="161"/>
        <v>--</v>
      </c>
      <c r="MR105" s="190" t="str">
        <f t="shared" si="161"/>
        <v>--</v>
      </c>
      <c r="MS105" s="190" t="str">
        <f t="shared" si="161"/>
        <v>--</v>
      </c>
      <c r="MT105" s="190" t="str">
        <f t="shared" si="161"/>
        <v>--</v>
      </c>
      <c r="MU105" s="190" t="str">
        <f t="shared" si="161"/>
        <v>--</v>
      </c>
      <c r="MV105" s="190" t="str">
        <f t="shared" si="161"/>
        <v>--</v>
      </c>
      <c r="MW105" s="190" t="str">
        <f t="shared" si="161"/>
        <v>--</v>
      </c>
      <c r="MX105" s="190" t="str">
        <f t="shared" si="161"/>
        <v>--</v>
      </c>
      <c r="MY105" s="190" t="str">
        <f t="shared" si="161"/>
        <v>--</v>
      </c>
      <c r="MZ105" s="190" t="str">
        <f t="shared" si="161"/>
        <v>--</v>
      </c>
      <c r="NA105" s="190" t="str">
        <f t="shared" si="161"/>
        <v>--</v>
      </c>
      <c r="NB105" s="190" t="str">
        <f t="shared" si="161"/>
        <v>--</v>
      </c>
      <c r="NC105" s="190" t="str">
        <f t="shared" si="161"/>
        <v>--</v>
      </c>
      <c r="ND105" s="190" t="str">
        <f t="shared" si="161"/>
        <v>--</v>
      </c>
      <c r="NE105" s="190" t="str">
        <f t="shared" si="161"/>
        <v>--</v>
      </c>
      <c r="NF105" s="190" t="str">
        <f t="shared" si="161"/>
        <v>--</v>
      </c>
      <c r="NG105" s="190" t="str">
        <f t="shared" si="161"/>
        <v>--</v>
      </c>
      <c r="NH105" s="190" t="str">
        <f t="shared" si="161"/>
        <v>--</v>
      </c>
      <c r="NI105" s="190" t="str">
        <f t="shared" si="161"/>
        <v>--</v>
      </c>
      <c r="NJ105" s="190" t="str">
        <f t="shared" si="161"/>
        <v>--</v>
      </c>
      <c r="NL105" s="378" t="str">
        <f t="shared" si="92"/>
        <v>--</v>
      </c>
      <c r="NM105" s="392">
        <v>4.0322580645161352</v>
      </c>
      <c r="NN105" s="392">
        <v>3.2608695652173916</v>
      </c>
      <c r="NO105" s="392">
        <v>9.9009900990099027</v>
      </c>
      <c r="NP105" s="378" t="str">
        <f t="shared" si="93"/>
        <v>--</v>
      </c>
      <c r="NQ105" s="392">
        <v>0.42194092827004159</v>
      </c>
      <c r="NR105" s="378" t="str">
        <f t="shared" si="94"/>
        <v>--</v>
      </c>
      <c r="NS105" s="392">
        <v>6.7940552016985141</v>
      </c>
      <c r="NT105" s="378" t="str">
        <f t="shared" si="95"/>
        <v>--</v>
      </c>
      <c r="NU105" s="392">
        <v>13.874345549738232</v>
      </c>
      <c r="NV105" s="378" t="str">
        <f t="shared" si="96"/>
        <v>--</v>
      </c>
      <c r="NW105" s="392">
        <v>0.50251256281406997</v>
      </c>
      <c r="NX105" s="378" t="str">
        <f t="shared" si="97"/>
        <v>--</v>
      </c>
      <c r="NY105" s="392">
        <v>6.5445026178010437</v>
      </c>
      <c r="NZ105" s="378" t="str">
        <f t="shared" si="98"/>
        <v>--</v>
      </c>
      <c r="OA105" s="392">
        <v>17.171717171717169</v>
      </c>
      <c r="OB105" s="378" t="str">
        <f t="shared" si="99"/>
        <v>--</v>
      </c>
      <c r="OC105" s="378" t="str">
        <f t="shared" si="99"/>
        <v>--</v>
      </c>
      <c r="OD105" s="392">
        <v>1.3623978201634879</v>
      </c>
      <c r="OE105" s="392">
        <v>3.5714285714285747</v>
      </c>
      <c r="OF105" s="392">
        <v>9.3833780160857927</v>
      </c>
      <c r="OG105" s="378" t="str">
        <f t="shared" si="162"/>
        <v>--</v>
      </c>
      <c r="OH105" s="378" t="str">
        <f t="shared" si="162"/>
        <v>--</v>
      </c>
      <c r="OI105" s="378" t="str">
        <f t="shared" si="162"/>
        <v>--</v>
      </c>
      <c r="OJ105" s="392">
        <v>1.1363636363636369</v>
      </c>
      <c r="OK105" s="392">
        <v>1.9480519480519474</v>
      </c>
      <c r="OL105" s="392">
        <v>7.7127659574468046</v>
      </c>
      <c r="OM105" s="378" t="str">
        <f t="shared" si="163"/>
        <v>--</v>
      </c>
      <c r="ON105" s="378" t="str">
        <f t="shared" si="163"/>
        <v>--</v>
      </c>
      <c r="OO105" s="378" t="str">
        <f t="shared" si="163"/>
        <v>--</v>
      </c>
      <c r="OP105" s="392">
        <v>1.6129032258064526</v>
      </c>
      <c r="OQ105" s="392">
        <v>2.9891304347826084</v>
      </c>
      <c r="OR105" s="392">
        <v>5.6666666666666687</v>
      </c>
      <c r="OS105" s="378" t="str">
        <f t="shared" si="164"/>
        <v>--</v>
      </c>
      <c r="OT105" s="378" t="str">
        <f t="shared" si="164"/>
        <v>--</v>
      </c>
      <c r="OU105" s="392">
        <v>1.078167115902964</v>
      </c>
      <c r="OV105" s="392">
        <v>2.4657534246575357</v>
      </c>
      <c r="OW105" s="392">
        <v>5.2631578947368407</v>
      </c>
      <c r="OX105" s="378" t="str">
        <f t="shared" si="103"/>
        <v>--</v>
      </c>
      <c r="OY105" s="392">
        <v>4.535147392290253</v>
      </c>
      <c r="OZ105" s="392">
        <v>7.359307359307361</v>
      </c>
      <c r="PA105" s="392">
        <v>13.262599469496021</v>
      </c>
      <c r="PB105" s="378" t="str">
        <f t="shared" si="104"/>
        <v>--</v>
      </c>
      <c r="PC105" s="392">
        <v>16.981132075471699</v>
      </c>
      <c r="PD105" s="392">
        <v>24.45652173913043</v>
      </c>
      <c r="PE105" s="392">
        <v>31.14754098360654</v>
      </c>
      <c r="PF105" s="378" t="str">
        <f t="shared" si="105"/>
        <v>--</v>
      </c>
      <c r="PG105" s="392">
        <v>7.3972602739726065</v>
      </c>
      <c r="PH105" s="392">
        <v>11.845730027548212</v>
      </c>
      <c r="PI105" s="392">
        <v>27.333333333333336</v>
      </c>
      <c r="PJ105" s="378" t="str">
        <f t="shared" si="106"/>
        <v>--</v>
      </c>
      <c r="PK105" s="392">
        <v>4.8387096774193603</v>
      </c>
      <c r="PL105" s="392">
        <v>10.41095890410959</v>
      </c>
      <c r="PM105" s="392">
        <v>20.529801324503318</v>
      </c>
      <c r="PN105" s="378" t="str">
        <f t="shared" si="107"/>
        <v>--</v>
      </c>
      <c r="PO105" s="392">
        <v>3.243243243243243</v>
      </c>
      <c r="PP105" s="392">
        <v>0.82644628099173623</v>
      </c>
      <c r="PQ105" s="392">
        <v>0.98684210526315808</v>
      </c>
      <c r="PR105" s="378" t="str">
        <f t="shared" si="108"/>
        <v>--</v>
      </c>
      <c r="PS105" s="392">
        <v>1.6216216216216219</v>
      </c>
      <c r="PT105" s="392">
        <v>1.1019283746556472</v>
      </c>
      <c r="PU105" s="392">
        <v>1.9736842105263157</v>
      </c>
      <c r="PV105" s="378" t="str">
        <f t="shared" si="109"/>
        <v>--</v>
      </c>
      <c r="PW105" s="392">
        <v>1.0810810810810818</v>
      </c>
      <c r="PX105" s="392">
        <v>0.27548209366391191</v>
      </c>
      <c r="PY105" s="392">
        <v>1.3157894736842115</v>
      </c>
      <c r="PZ105" s="378" t="str">
        <f t="shared" si="110"/>
        <v>--</v>
      </c>
      <c r="QA105" s="392">
        <v>0.54200542005420027</v>
      </c>
      <c r="QB105" s="392">
        <v>0</v>
      </c>
      <c r="QC105" s="392">
        <v>0.98684210526315941</v>
      </c>
      <c r="QD105" s="378" t="str">
        <f t="shared" si="111"/>
        <v>--</v>
      </c>
      <c r="QE105" s="392">
        <v>0</v>
      </c>
      <c r="QF105" s="392">
        <v>0</v>
      </c>
      <c r="QG105" s="392">
        <v>0.66225165562913924</v>
      </c>
      <c r="QH105" s="378" t="str">
        <f t="shared" si="112"/>
        <v>--</v>
      </c>
      <c r="QI105" s="392">
        <v>0.54347826086956497</v>
      </c>
      <c r="QJ105" s="392">
        <v>0</v>
      </c>
      <c r="QK105" s="392">
        <v>0.98684210526315941</v>
      </c>
    </row>
    <row r="106" spans="1:454" x14ac:dyDescent="0.25">
      <c r="A106" s="114" t="str">
        <f t="shared" si="149"/>
        <v>--</v>
      </c>
      <c r="B106" s="96" t="s">
        <v>283</v>
      </c>
      <c r="C106" s="192">
        <v>6.4115822130299938</v>
      </c>
      <c r="D106" s="192">
        <v>28.842315369261463</v>
      </c>
      <c r="E106" s="192">
        <v>43.287327478042656</v>
      </c>
      <c r="F106" s="192">
        <v>3.3783783783783772</v>
      </c>
      <c r="G106" s="192">
        <v>23.541453428863889</v>
      </c>
      <c r="H106" s="192">
        <v>39.351198871650247</v>
      </c>
      <c r="I106" s="192">
        <v>1.3568521031207599</v>
      </c>
      <c r="J106" s="192">
        <v>16.03773584905662</v>
      </c>
      <c r="K106" s="192">
        <v>33.379310344827637</v>
      </c>
      <c r="L106" s="192">
        <v>0.46082949308755755</v>
      </c>
      <c r="M106" s="192">
        <v>11.395646606914196</v>
      </c>
      <c r="N106" s="192">
        <v>23.376623376623364</v>
      </c>
      <c r="O106" s="192">
        <v>3.4257748776508992</v>
      </c>
      <c r="P106" s="192">
        <v>10.264385692068425</v>
      </c>
      <c r="Q106" s="192">
        <v>22.867513611615244</v>
      </c>
      <c r="R106" s="192" t="s">
        <v>286</v>
      </c>
      <c r="S106" s="192" t="s">
        <v>286</v>
      </c>
      <c r="T106" s="192" t="s">
        <v>286</v>
      </c>
      <c r="U106" s="192">
        <v>3.4909909909909906</v>
      </c>
      <c r="V106" s="192">
        <v>24.307692307692303</v>
      </c>
      <c r="W106" s="192">
        <v>39.432624113475214</v>
      </c>
      <c r="X106" s="192">
        <v>1.4905149051490518</v>
      </c>
      <c r="Y106" s="192">
        <v>15.758293838862553</v>
      </c>
      <c r="Z106" s="192">
        <v>33.425797503467422</v>
      </c>
      <c r="AA106" s="192">
        <v>0.91743119266054973</v>
      </c>
      <c r="AB106" s="192">
        <v>12.086513994910939</v>
      </c>
      <c r="AC106" s="192">
        <v>25.857142857142854</v>
      </c>
      <c r="AD106" s="192">
        <v>2.7642276422764249</v>
      </c>
      <c r="AE106" s="192">
        <v>11.472868217054257</v>
      </c>
      <c r="AF106" s="192">
        <v>24.55197132616486</v>
      </c>
      <c r="AG106" s="192">
        <v>1.4477766287487068</v>
      </c>
      <c r="AH106" s="192">
        <v>7.085828343313362</v>
      </c>
      <c r="AI106" s="192">
        <v>11.29234629861981</v>
      </c>
      <c r="AJ106" s="192">
        <v>0.67567567567567555</v>
      </c>
      <c r="AK106" s="192">
        <v>4.9129989764585407</v>
      </c>
      <c r="AL106" s="192">
        <v>12.834978843441478</v>
      </c>
      <c r="AM106" s="192">
        <v>0.27137042062415156</v>
      </c>
      <c r="AN106" s="192">
        <v>3.0660377358490618</v>
      </c>
      <c r="AO106" s="192">
        <v>10.620689655172411</v>
      </c>
      <c r="AP106" s="192">
        <v>0</v>
      </c>
      <c r="AQ106" s="192">
        <v>0.8962868117797691</v>
      </c>
      <c r="AR106" s="192">
        <v>6.2049062049062051</v>
      </c>
      <c r="AS106" s="192">
        <v>0.32626427406198977</v>
      </c>
      <c r="AT106" s="192">
        <v>1.2441679626749607</v>
      </c>
      <c r="AU106" s="192">
        <v>4.5372050816696898</v>
      </c>
      <c r="AV106" s="192" t="s">
        <v>286</v>
      </c>
      <c r="AW106" s="192" t="s">
        <v>286</v>
      </c>
      <c r="AX106" s="192" t="s">
        <v>286</v>
      </c>
      <c r="AY106" s="192" t="s">
        <v>286</v>
      </c>
      <c r="AZ106" s="192" t="s">
        <v>286</v>
      </c>
      <c r="BA106" s="192" t="s">
        <v>286</v>
      </c>
      <c r="BB106" s="192" t="s">
        <v>286</v>
      </c>
      <c r="BC106" s="192" t="s">
        <v>286</v>
      </c>
      <c r="BD106" s="192" t="s">
        <v>286</v>
      </c>
      <c r="BE106" s="192">
        <v>0</v>
      </c>
      <c r="BF106" s="192">
        <v>4.7013977128335442</v>
      </c>
      <c r="BG106" s="192">
        <v>13.590844062947063</v>
      </c>
      <c r="BH106" s="192">
        <v>0.97719869706840323</v>
      </c>
      <c r="BI106" s="192">
        <v>5.8823529411764657</v>
      </c>
      <c r="BJ106" s="192">
        <v>12.949640287769791</v>
      </c>
      <c r="BK106" s="192">
        <v>2.3001095290251921</v>
      </c>
      <c r="BL106" s="192">
        <v>15.107913669064748</v>
      </c>
      <c r="BM106" s="192">
        <v>14.467005076142119</v>
      </c>
      <c r="BN106" s="192">
        <v>2.6869158878504642</v>
      </c>
      <c r="BO106" s="192">
        <v>17.27078891257996</v>
      </c>
      <c r="BP106" s="192">
        <v>21.999999999999996</v>
      </c>
      <c r="BQ106" s="192">
        <v>1.5299026425591089</v>
      </c>
      <c r="BR106" s="192">
        <v>9.4881398252184841</v>
      </c>
      <c r="BS106" s="192">
        <v>18.016759776536308</v>
      </c>
      <c r="BT106" s="192">
        <v>1.0752688172043001</v>
      </c>
      <c r="BU106" s="192">
        <v>8.3655083655083562</v>
      </c>
      <c r="BV106" s="192">
        <v>18.142235123367204</v>
      </c>
      <c r="BW106" s="192">
        <v>1.8032786885245908</v>
      </c>
      <c r="BX106" s="192">
        <v>9.6518987341772213</v>
      </c>
      <c r="BY106" s="192">
        <v>14.909090909090908</v>
      </c>
      <c r="BZ106" s="192">
        <v>1.2048192771084345</v>
      </c>
      <c r="CA106" s="192">
        <v>9.8663926002055575</v>
      </c>
      <c r="CB106" s="192">
        <v>7.7411167512690318</v>
      </c>
      <c r="CC106" s="192">
        <v>1.5186915887850465</v>
      </c>
      <c r="CD106" s="192">
        <v>11.08742004264392</v>
      </c>
      <c r="CE106" s="192">
        <v>14.571428571428564</v>
      </c>
      <c r="CF106" s="192">
        <v>0.69541029207232197</v>
      </c>
      <c r="CG106" s="192">
        <v>5.6179775280898907</v>
      </c>
      <c r="CH106" s="192">
        <v>11.871508379888263</v>
      </c>
      <c r="CI106" s="192">
        <v>0.92165898617511466</v>
      </c>
      <c r="CJ106" s="192">
        <v>5.2767052767052727</v>
      </c>
      <c r="CK106" s="192">
        <v>10.319767441860467</v>
      </c>
      <c r="CL106" s="192">
        <v>1.3114754098360653</v>
      </c>
      <c r="CM106" s="192">
        <v>5.7052297939778134</v>
      </c>
      <c r="CN106" s="192">
        <v>8.1818181818181852</v>
      </c>
      <c r="CO106" s="192">
        <v>4.7930283224400823</v>
      </c>
      <c r="CP106" s="192">
        <v>7.1868583162217607</v>
      </c>
      <c r="CQ106" s="192">
        <v>1.7654476670870098</v>
      </c>
      <c r="CR106" s="192">
        <v>4.0935672514619936</v>
      </c>
      <c r="CS106" s="192">
        <v>6.6737288135593253</v>
      </c>
      <c r="CT106" s="192">
        <v>4.5649072753209685</v>
      </c>
      <c r="CU106" s="192">
        <v>1.8105849582172693</v>
      </c>
      <c r="CV106" s="192">
        <v>5.493133583021228</v>
      </c>
      <c r="CW106" s="192">
        <v>2.7855153203342633</v>
      </c>
      <c r="CX106" s="192">
        <v>3.1397174254317108</v>
      </c>
      <c r="CY106" s="192">
        <v>2.4804177545691881</v>
      </c>
      <c r="CZ106" s="192">
        <v>2.8231797919762243</v>
      </c>
      <c r="DA106" s="192">
        <v>3.6974789915966406</v>
      </c>
      <c r="DB106" s="192">
        <v>3.020134228187918</v>
      </c>
      <c r="DC106" s="192">
        <v>1.4814814814814803</v>
      </c>
      <c r="DD106" s="192" t="s">
        <v>286</v>
      </c>
      <c r="DE106" s="192">
        <v>4.7179487179487234</v>
      </c>
      <c r="DF106" s="192">
        <v>2.6548672566371683</v>
      </c>
      <c r="DG106" s="192" t="s">
        <v>286</v>
      </c>
      <c r="DH106" s="192">
        <v>4.1357370095440036</v>
      </c>
      <c r="DI106" s="192">
        <v>5.8655221745350481</v>
      </c>
      <c r="DJ106" s="192" t="s">
        <v>286</v>
      </c>
      <c r="DK106" s="192">
        <v>2.1249999999999996</v>
      </c>
      <c r="DL106" s="192">
        <v>2.364394993045901</v>
      </c>
      <c r="DM106" s="192" t="s">
        <v>286</v>
      </c>
      <c r="DN106" s="192">
        <v>1.044386422976501</v>
      </c>
      <c r="DO106" s="192">
        <v>2.9717682020802401</v>
      </c>
      <c r="DP106" s="192" t="s">
        <v>286</v>
      </c>
      <c r="DQ106" s="192">
        <v>2.1885521885521895</v>
      </c>
      <c r="DR106" s="192">
        <v>1.6635859519408509</v>
      </c>
      <c r="DS106" s="192" t="s">
        <v>286</v>
      </c>
      <c r="DT106" s="192" t="s">
        <v>286</v>
      </c>
      <c r="DU106" s="192" t="s">
        <v>286</v>
      </c>
      <c r="DV106" s="192" t="s">
        <v>286</v>
      </c>
      <c r="DW106" s="192">
        <v>3.605514316012723</v>
      </c>
      <c r="DX106" s="192">
        <v>4.7210300429184535</v>
      </c>
      <c r="DY106" s="192" t="s">
        <v>286</v>
      </c>
      <c r="DZ106" s="192">
        <v>1.9950124688279327</v>
      </c>
      <c r="EA106" s="192">
        <v>1.8055555555555542</v>
      </c>
      <c r="EB106" s="192" t="s">
        <v>286</v>
      </c>
      <c r="EC106" s="192">
        <v>1.044386422976501</v>
      </c>
      <c r="ED106" s="192">
        <v>2.3809523809523787</v>
      </c>
      <c r="EE106" s="192" t="s">
        <v>286</v>
      </c>
      <c r="EF106" s="192">
        <v>2.3529411764705896</v>
      </c>
      <c r="EG106" s="192">
        <v>2.0370370370370372</v>
      </c>
      <c r="EH106" s="192" t="s">
        <v>286</v>
      </c>
      <c r="EI106" s="192">
        <v>5.3333333333333321</v>
      </c>
      <c r="EJ106" s="192">
        <v>2.7812895069532231</v>
      </c>
      <c r="EK106" s="192" t="s">
        <v>286</v>
      </c>
      <c r="EL106" s="192">
        <v>4.6709129511677352</v>
      </c>
      <c r="EM106" s="192">
        <v>5.300859598853866</v>
      </c>
      <c r="EN106" s="192" t="s">
        <v>286</v>
      </c>
      <c r="EO106" s="192">
        <v>3.4999999999999978</v>
      </c>
      <c r="EP106" s="192">
        <v>2.4999999999999991</v>
      </c>
      <c r="EQ106" s="192" t="s">
        <v>286</v>
      </c>
      <c r="ER106" s="192">
        <v>1.3054830287206285</v>
      </c>
      <c r="ES106" s="192">
        <v>3.2689450222882637</v>
      </c>
      <c r="ET106" s="192" t="s">
        <v>286</v>
      </c>
      <c r="EU106" s="192">
        <v>2.1885521885521868</v>
      </c>
      <c r="EV106" s="192">
        <v>2.037037037037039</v>
      </c>
      <c r="EW106" s="192" t="s">
        <v>286</v>
      </c>
      <c r="EX106" s="192">
        <v>3.0800821355236172</v>
      </c>
      <c r="EY106" s="192">
        <v>1.2642225031605563</v>
      </c>
      <c r="EZ106" s="192" t="s">
        <v>286</v>
      </c>
      <c r="FA106" s="192">
        <v>3.415154749199572</v>
      </c>
      <c r="FB106" s="192">
        <v>3.008595988538683</v>
      </c>
      <c r="FC106" s="192" t="s">
        <v>286</v>
      </c>
      <c r="FD106" s="192">
        <v>1.877346683354193</v>
      </c>
      <c r="FE106" s="192">
        <v>1.1126564673157164</v>
      </c>
      <c r="FF106" s="192" t="s">
        <v>286</v>
      </c>
      <c r="FG106" s="192">
        <v>0.6535947712418303</v>
      </c>
      <c r="FH106" s="192">
        <v>1.0401188707280824</v>
      </c>
      <c r="FI106" s="192" t="s">
        <v>286</v>
      </c>
      <c r="FJ106" s="192">
        <v>0.84602368866328181</v>
      </c>
      <c r="FK106" s="192">
        <v>0.37037037037037013</v>
      </c>
      <c r="FL106" s="192" t="s">
        <v>286</v>
      </c>
      <c r="FM106" s="192" t="s">
        <v>286</v>
      </c>
      <c r="FN106" s="192" t="s">
        <v>286</v>
      </c>
      <c r="FO106" s="192" t="s">
        <v>286</v>
      </c>
      <c r="FP106" s="192">
        <v>5.4197662061636551</v>
      </c>
      <c r="FQ106" s="192">
        <v>5.5873925501432664</v>
      </c>
      <c r="FR106" s="192" t="s">
        <v>286</v>
      </c>
      <c r="FS106" s="192">
        <v>3.5043804755944912</v>
      </c>
      <c r="FT106" s="192">
        <v>3.05980528511822</v>
      </c>
      <c r="FU106" s="192" t="s">
        <v>286</v>
      </c>
      <c r="FV106" s="192">
        <v>0.39113428943937401</v>
      </c>
      <c r="FW106" s="192">
        <v>2.3774145616641889</v>
      </c>
      <c r="FX106" s="192" t="s">
        <v>286</v>
      </c>
      <c r="FY106" s="192">
        <v>1.5177065767284994</v>
      </c>
      <c r="FZ106" s="192">
        <v>0.92421441774491631</v>
      </c>
      <c r="GA106" s="192" t="s">
        <v>286</v>
      </c>
      <c r="GB106" s="192" t="s">
        <v>286</v>
      </c>
      <c r="GC106" s="192" t="s">
        <v>286</v>
      </c>
      <c r="GD106" s="192" t="s">
        <v>286</v>
      </c>
      <c r="GE106" s="192" t="s">
        <v>286</v>
      </c>
      <c r="GF106" s="192" t="s">
        <v>286</v>
      </c>
      <c r="GG106" s="192" t="s">
        <v>286</v>
      </c>
      <c r="GH106" s="192" t="s">
        <v>286</v>
      </c>
      <c r="GI106" s="192" t="s">
        <v>286</v>
      </c>
      <c r="GJ106" s="192" t="s">
        <v>286</v>
      </c>
      <c r="GK106" s="192">
        <v>1.6971279373368142</v>
      </c>
      <c r="GL106" s="192">
        <v>2.9761904761904767</v>
      </c>
      <c r="GM106" s="192" t="s">
        <v>286</v>
      </c>
      <c r="GN106" s="192">
        <v>1.8612521150592209</v>
      </c>
      <c r="GO106" s="192">
        <v>1.4787430683918665</v>
      </c>
      <c r="GP106" s="192" t="s">
        <v>286</v>
      </c>
      <c r="GQ106" s="192" t="s">
        <v>286</v>
      </c>
      <c r="GR106" s="192" t="s">
        <v>286</v>
      </c>
      <c r="GS106" s="192" t="s">
        <v>286</v>
      </c>
      <c r="GT106" s="192" t="s">
        <v>286</v>
      </c>
      <c r="GU106" s="192" t="s">
        <v>286</v>
      </c>
      <c r="GV106" s="192" t="s">
        <v>286</v>
      </c>
      <c r="GW106" s="192" t="s">
        <v>286</v>
      </c>
      <c r="GX106" s="192" t="s">
        <v>286</v>
      </c>
      <c r="GY106" s="192" t="s">
        <v>286</v>
      </c>
      <c r="GZ106" s="192">
        <v>1.5665796344647516</v>
      </c>
      <c r="HA106" s="192">
        <v>3.4175334323922737</v>
      </c>
      <c r="HB106" s="192" t="s">
        <v>286</v>
      </c>
      <c r="HC106" s="192">
        <v>2.3688663282571945</v>
      </c>
      <c r="HD106" s="192">
        <v>2.9629629629629592</v>
      </c>
      <c r="HE106" s="192" t="s">
        <v>286</v>
      </c>
      <c r="HF106" s="192" t="s">
        <v>286</v>
      </c>
      <c r="HG106" s="192" t="s">
        <v>286</v>
      </c>
      <c r="HH106" s="192" t="s">
        <v>286</v>
      </c>
      <c r="HI106" s="132" t="s">
        <v>286</v>
      </c>
      <c r="HJ106" s="132" t="s">
        <v>286</v>
      </c>
      <c r="HK106" s="132" t="s">
        <v>286</v>
      </c>
      <c r="HL106" s="132" t="s">
        <v>286</v>
      </c>
      <c r="HM106" s="192" t="s">
        <v>286</v>
      </c>
      <c r="HN106" s="192" t="s">
        <v>286</v>
      </c>
      <c r="HO106" s="192">
        <v>2.4771838331160372</v>
      </c>
      <c r="HP106" s="192">
        <v>3.120356612184251</v>
      </c>
      <c r="HQ106" s="192" t="s">
        <v>286</v>
      </c>
      <c r="HR106" s="192">
        <v>2.6981450252951125</v>
      </c>
      <c r="HS106" s="192">
        <v>3.7037037037037051</v>
      </c>
      <c r="HT106" s="192" t="s">
        <v>286</v>
      </c>
      <c r="HU106" s="192">
        <v>4.1067761806981471</v>
      </c>
      <c r="HV106" s="192">
        <v>1.1378002528444997</v>
      </c>
      <c r="HW106" s="192" t="s">
        <v>286</v>
      </c>
      <c r="HX106" s="192">
        <v>4.0468583599573948</v>
      </c>
      <c r="HY106" s="192">
        <v>3.586800573888095</v>
      </c>
      <c r="HZ106" s="192" t="s">
        <v>286</v>
      </c>
      <c r="IA106" s="192">
        <v>1.752190237797246</v>
      </c>
      <c r="IB106" s="192">
        <v>2.6425591098748273</v>
      </c>
      <c r="IC106" s="192" t="s">
        <v>286</v>
      </c>
      <c r="ID106" s="192">
        <v>1.1718749999999996</v>
      </c>
      <c r="IE106" s="192">
        <v>1.9316493313521541</v>
      </c>
      <c r="IF106" s="192" t="s">
        <v>286</v>
      </c>
      <c r="IG106" s="192">
        <v>1.5177065767284992</v>
      </c>
      <c r="IH106" s="192">
        <v>1.4787430683918672</v>
      </c>
      <c r="II106" s="192">
        <v>2.1715526601520105</v>
      </c>
      <c r="IJ106" s="192">
        <v>6.4748201438848927</v>
      </c>
      <c r="IK106" s="192">
        <v>3.0379746835443067</v>
      </c>
      <c r="IL106" s="192">
        <v>1.2850467289719629</v>
      </c>
      <c r="IM106" s="192">
        <v>7.7908217716115225</v>
      </c>
      <c r="IN106" s="192">
        <v>6.8767908309455601</v>
      </c>
      <c r="IO106" s="192">
        <v>0.97222222222222143</v>
      </c>
      <c r="IP106" s="192">
        <v>4.494382022471914</v>
      </c>
      <c r="IQ106" s="192">
        <v>5.153203342618383</v>
      </c>
      <c r="IR106" s="192">
        <v>0.46875000000000028</v>
      </c>
      <c r="IS106" s="192" t="s">
        <v>286</v>
      </c>
      <c r="IT106" s="192" t="s">
        <v>286</v>
      </c>
      <c r="IU106" s="192">
        <v>1.001669449081803</v>
      </c>
      <c r="IV106" s="192" t="s">
        <v>286</v>
      </c>
      <c r="IW106" s="192" t="s">
        <v>286</v>
      </c>
      <c r="IX106" s="192" t="str">
        <f t="shared" si="160"/>
        <v>--</v>
      </c>
      <c r="IY106" s="192" t="str">
        <f t="shared" si="160"/>
        <v>--</v>
      </c>
      <c r="IZ106" s="192" t="str">
        <f t="shared" si="160"/>
        <v>--</v>
      </c>
      <c r="JA106" s="192" t="str">
        <f t="shared" si="160"/>
        <v>--</v>
      </c>
      <c r="JB106" s="192" t="str">
        <f t="shared" si="160"/>
        <v>--</v>
      </c>
      <c r="JC106" s="228">
        <v>4.19847328244275</v>
      </c>
      <c r="JD106" s="228">
        <v>8.2372322899505708</v>
      </c>
      <c r="JE106" s="228">
        <v>17.712177121771202</v>
      </c>
      <c r="JF106" s="228">
        <v>4.6969696969696901</v>
      </c>
      <c r="JG106" s="228">
        <v>6.70553935860059</v>
      </c>
      <c r="JH106" s="228">
        <v>7.9395085066162503</v>
      </c>
      <c r="JI106" s="228">
        <v>2.2900763358778602</v>
      </c>
      <c r="JJ106" s="228">
        <v>5.1155115511551097</v>
      </c>
      <c r="JK106" s="228">
        <v>10.865561694290999</v>
      </c>
      <c r="JL106" s="228">
        <v>2.5835866261398199</v>
      </c>
      <c r="JM106" s="228">
        <v>3.79008746355685</v>
      </c>
      <c r="JN106" s="228">
        <v>5.1330798479087401</v>
      </c>
      <c r="JO106" s="228">
        <v>3.8167938931297698</v>
      </c>
      <c r="JP106" s="228">
        <v>10.183639398998301</v>
      </c>
      <c r="JQ106" s="228">
        <v>17.996289424860901</v>
      </c>
      <c r="JR106" s="228">
        <v>4.4342507645259897</v>
      </c>
      <c r="JS106" s="228">
        <v>9.0909090909091006</v>
      </c>
      <c r="JT106" s="228">
        <v>12.1212121212121</v>
      </c>
      <c r="JU106" s="228">
        <v>2.86259541984733</v>
      </c>
      <c r="JV106" s="228">
        <v>7.3089700996677696</v>
      </c>
      <c r="JW106" s="228">
        <v>12.037037037037001</v>
      </c>
      <c r="JX106" s="228">
        <v>4.4140030441400304</v>
      </c>
      <c r="JY106" s="228">
        <v>6.0117302052786004</v>
      </c>
      <c r="JZ106" s="228">
        <v>7.7504725897920501</v>
      </c>
      <c r="KA106" s="213">
        <v>0.57692307692307698</v>
      </c>
      <c r="KB106" s="228">
        <v>1.34907251264756</v>
      </c>
      <c r="KC106" s="228">
        <v>1.1173184357541901</v>
      </c>
      <c r="KD106" s="228">
        <v>1.5360983102918599</v>
      </c>
      <c r="KE106" s="228">
        <v>1.76470588235294</v>
      </c>
      <c r="KF106" s="228">
        <v>1.3257575757575799</v>
      </c>
      <c r="KG106" s="213">
        <v>0.57692307692307698</v>
      </c>
      <c r="KH106" s="228">
        <v>1.18043844856661</v>
      </c>
      <c r="KI106" s="213">
        <v>0.74487895716945995</v>
      </c>
      <c r="KJ106" s="213">
        <v>0.61443932411674396</v>
      </c>
      <c r="KK106" s="213">
        <v>0.88105726872246704</v>
      </c>
      <c r="KL106" s="228">
        <v>1.89393939393939</v>
      </c>
      <c r="KM106" s="213">
        <v>0.19230769230769201</v>
      </c>
      <c r="KN106" s="228">
        <v>1.34907251264756</v>
      </c>
      <c r="KO106" s="213">
        <v>0.74487895716945995</v>
      </c>
      <c r="KP106" s="213">
        <v>0.76923076923077005</v>
      </c>
      <c r="KQ106" s="228">
        <v>1.3215859030837001</v>
      </c>
      <c r="KR106" s="228">
        <v>1.13421550094518</v>
      </c>
      <c r="KS106" s="228">
        <v>0</v>
      </c>
      <c r="KT106" s="213">
        <v>0.673400673400673</v>
      </c>
      <c r="KU106" s="213">
        <v>0.55865921787709505</v>
      </c>
      <c r="KV106" s="213">
        <v>0.92165898617511399</v>
      </c>
      <c r="KW106" s="228">
        <v>1.0279001468428799</v>
      </c>
      <c r="KX106" s="228">
        <v>1.13636363636364</v>
      </c>
      <c r="KY106" s="228">
        <v>0</v>
      </c>
      <c r="KZ106" s="213">
        <v>0.168634064080944</v>
      </c>
      <c r="LA106" s="213">
        <v>0.55970149253731405</v>
      </c>
      <c r="LB106" s="213">
        <v>0.46224961479198801</v>
      </c>
      <c r="LC106" s="213">
        <v>0.29455081001472699</v>
      </c>
      <c r="LD106" s="213">
        <v>0.56818181818181801</v>
      </c>
      <c r="LE106" s="228">
        <v>0</v>
      </c>
      <c r="LF106" s="213">
        <v>0.67453625632377801</v>
      </c>
      <c r="LG106" s="213">
        <v>0.55865921787709505</v>
      </c>
      <c r="LH106" s="213">
        <v>0.61538461538461597</v>
      </c>
      <c r="LI106" s="213">
        <v>0.44182621502209102</v>
      </c>
      <c r="LJ106" s="213">
        <v>0.94696969696969602</v>
      </c>
      <c r="LK106" s="213">
        <v>0.383877159309021</v>
      </c>
      <c r="LL106" s="213">
        <v>0.84175084175084103</v>
      </c>
      <c r="LM106" s="213">
        <v>0.74487895716945995</v>
      </c>
      <c r="LN106" s="213">
        <v>0.46012269938650302</v>
      </c>
      <c r="LO106" s="213">
        <v>0.73421439060205496</v>
      </c>
      <c r="LP106" s="228">
        <v>1.13636363636364</v>
      </c>
      <c r="LQ106" s="213">
        <v>0.383877159309021</v>
      </c>
      <c r="LR106" s="228">
        <v>1.6835016835016801</v>
      </c>
      <c r="LS106" s="228">
        <v>1.4897579143389199</v>
      </c>
      <c r="LT106" s="228">
        <v>1.0719754977029099</v>
      </c>
      <c r="LU106" s="228">
        <v>1.61527165932452</v>
      </c>
      <c r="LV106" s="228">
        <v>2.8409090909090899</v>
      </c>
      <c r="LW106" s="213">
        <v>0.575815738963531</v>
      </c>
      <c r="LX106" s="228">
        <v>1.51515151515151</v>
      </c>
      <c r="LY106" s="228">
        <v>2.0484171322160099</v>
      </c>
      <c r="LZ106" s="228">
        <v>2.1439509954058198</v>
      </c>
      <c r="MA106" s="228">
        <v>3.2258064516128999</v>
      </c>
      <c r="MB106" s="228">
        <v>3.2196969696969702</v>
      </c>
      <c r="MC106" s="213">
        <v>0.191938579654511</v>
      </c>
      <c r="MD106" s="228">
        <v>1.0101010101010099</v>
      </c>
      <c r="ME106" s="228">
        <v>1.30353817504655</v>
      </c>
      <c r="MF106" s="213">
        <v>0.15313935681470101</v>
      </c>
      <c r="MG106" s="213">
        <v>0.58737151248164499</v>
      </c>
      <c r="MH106" s="228">
        <v>2.0872865275142298</v>
      </c>
      <c r="MI106" s="190" t="str">
        <f t="shared" si="147"/>
        <v>--</v>
      </c>
      <c r="MJ106" s="190" t="str">
        <f t="shared" si="161"/>
        <v>--</v>
      </c>
      <c r="MK106" s="190" t="str">
        <f t="shared" si="161"/>
        <v>--</v>
      </c>
      <c r="ML106" s="190" t="str">
        <f t="shared" si="161"/>
        <v>--</v>
      </c>
      <c r="MM106" s="190" t="str">
        <f t="shared" si="161"/>
        <v>--</v>
      </c>
      <c r="MN106" s="190" t="str">
        <f t="shared" si="161"/>
        <v>--</v>
      </c>
      <c r="MO106" s="190" t="str">
        <f t="shared" si="161"/>
        <v>--</v>
      </c>
      <c r="MP106" s="190" t="str">
        <f t="shared" si="161"/>
        <v>--</v>
      </c>
      <c r="MQ106" s="190" t="str">
        <f t="shared" si="161"/>
        <v>--</v>
      </c>
      <c r="MR106" s="190" t="str">
        <f t="shared" si="161"/>
        <v>--</v>
      </c>
      <c r="MS106" s="190" t="str">
        <f t="shared" si="161"/>
        <v>--</v>
      </c>
      <c r="MT106" s="190" t="str">
        <f t="shared" si="161"/>
        <v>--</v>
      </c>
      <c r="MU106" s="190" t="str">
        <f t="shared" si="161"/>
        <v>--</v>
      </c>
      <c r="MV106" s="190" t="str">
        <f t="shared" si="161"/>
        <v>--</v>
      </c>
      <c r="MW106" s="190" t="str">
        <f t="shared" si="161"/>
        <v>--</v>
      </c>
      <c r="MX106" s="190" t="str">
        <f t="shared" si="161"/>
        <v>--</v>
      </c>
      <c r="MY106" s="190" t="str">
        <f t="shared" si="161"/>
        <v>--</v>
      </c>
      <c r="MZ106" s="190" t="str">
        <f t="shared" si="161"/>
        <v>--</v>
      </c>
      <c r="NA106" s="190" t="str">
        <f t="shared" si="161"/>
        <v>--</v>
      </c>
      <c r="NB106" s="190" t="str">
        <f t="shared" si="161"/>
        <v>--</v>
      </c>
      <c r="NC106" s="190" t="str">
        <f t="shared" si="161"/>
        <v>--</v>
      </c>
      <c r="ND106" s="190" t="str">
        <f t="shared" si="161"/>
        <v>--</v>
      </c>
      <c r="NE106" s="190" t="str">
        <f t="shared" si="161"/>
        <v>--</v>
      </c>
      <c r="NF106" s="190" t="str">
        <f t="shared" si="161"/>
        <v>--</v>
      </c>
      <c r="NG106" s="190" t="str">
        <f t="shared" si="161"/>
        <v>--</v>
      </c>
      <c r="NH106" s="190" t="str">
        <f t="shared" si="161"/>
        <v>--</v>
      </c>
      <c r="NI106" s="190" t="str">
        <f t="shared" si="161"/>
        <v>--</v>
      </c>
      <c r="NJ106" s="190" t="str">
        <f t="shared" si="161"/>
        <v>--</v>
      </c>
      <c r="NL106" s="378" t="str">
        <f t="shared" si="92"/>
        <v>--</v>
      </c>
      <c r="NM106" s="392">
        <v>2.6016260162601657</v>
      </c>
      <c r="NN106" s="392">
        <v>5.2013422818791941</v>
      </c>
      <c r="NO106" s="392">
        <v>7.6635514018691548</v>
      </c>
      <c r="NP106" s="378" t="str">
        <f t="shared" si="93"/>
        <v>--</v>
      </c>
      <c r="NQ106" s="392">
        <v>0.45941807044410388</v>
      </c>
      <c r="NR106" s="378" t="str">
        <f t="shared" si="94"/>
        <v>--</v>
      </c>
      <c r="NS106" s="392">
        <v>3.4263959390862957</v>
      </c>
      <c r="NT106" s="378" t="str">
        <f t="shared" si="95"/>
        <v>--</v>
      </c>
      <c r="NU106" s="392">
        <v>14.634146341463426</v>
      </c>
      <c r="NV106" s="378" t="str">
        <f t="shared" si="96"/>
        <v>--</v>
      </c>
      <c r="NW106" s="392">
        <v>0.97719869706840368</v>
      </c>
      <c r="NX106" s="378" t="str">
        <f t="shared" si="97"/>
        <v>--</v>
      </c>
      <c r="NY106" s="392">
        <v>4.489164086687305</v>
      </c>
      <c r="NZ106" s="378" t="str">
        <f t="shared" si="98"/>
        <v>--</v>
      </c>
      <c r="OA106" s="392">
        <v>11.330935251798547</v>
      </c>
      <c r="OB106" s="378" t="str">
        <f t="shared" si="99"/>
        <v>--</v>
      </c>
      <c r="OC106" s="378" t="str">
        <f t="shared" si="99"/>
        <v>--</v>
      </c>
      <c r="OD106" s="392">
        <v>1.3358778625954215</v>
      </c>
      <c r="OE106" s="392">
        <v>3.4653465346534649</v>
      </c>
      <c r="OF106" s="392">
        <v>8.2872928176795533</v>
      </c>
      <c r="OG106" s="378" t="str">
        <f t="shared" si="162"/>
        <v>--</v>
      </c>
      <c r="OH106" s="378" t="str">
        <f t="shared" si="162"/>
        <v>--</v>
      </c>
      <c r="OI106" s="378" t="str">
        <f t="shared" si="162"/>
        <v>--</v>
      </c>
      <c r="OJ106" s="392">
        <v>1.6691957511380884</v>
      </c>
      <c r="OK106" s="392">
        <v>2.186588921282798</v>
      </c>
      <c r="OL106" s="392">
        <v>5.8601134215500919</v>
      </c>
      <c r="OM106" s="378" t="str">
        <f t="shared" si="163"/>
        <v>--</v>
      </c>
      <c r="ON106" s="378" t="str">
        <f t="shared" si="163"/>
        <v>--</v>
      </c>
      <c r="OO106" s="378" t="str">
        <f t="shared" si="163"/>
        <v>--</v>
      </c>
      <c r="OP106" s="392">
        <v>0.81566068515497536</v>
      </c>
      <c r="OQ106" s="392">
        <v>2.8667790893760556</v>
      </c>
      <c r="OR106" s="392">
        <v>4.119850187265917</v>
      </c>
      <c r="OS106" s="378" t="str">
        <f t="shared" si="164"/>
        <v>--</v>
      </c>
      <c r="OT106" s="378" t="str">
        <f t="shared" si="164"/>
        <v>--</v>
      </c>
      <c r="OU106" s="392">
        <v>1.1475409836065571</v>
      </c>
      <c r="OV106" s="392">
        <v>1.3605442176870757</v>
      </c>
      <c r="OW106" s="392">
        <v>4.868913857677903</v>
      </c>
      <c r="OX106" s="378" t="str">
        <f t="shared" si="103"/>
        <v>--</v>
      </c>
      <c r="OY106" s="392">
        <v>4.4072948328267492</v>
      </c>
      <c r="OZ106" s="392">
        <v>8.017492711370263</v>
      </c>
      <c r="PA106" s="392">
        <v>9.2627599243856267</v>
      </c>
      <c r="PB106" s="378" t="str">
        <f t="shared" si="104"/>
        <v>--</v>
      </c>
      <c r="PC106" s="392">
        <v>8.9430894308943074</v>
      </c>
      <c r="PD106" s="392">
        <v>14.358108108108103</v>
      </c>
      <c r="PE106" s="392">
        <v>24.721189591078083</v>
      </c>
      <c r="PF106" s="378" t="str">
        <f t="shared" si="105"/>
        <v>--</v>
      </c>
      <c r="PG106" s="392">
        <v>2.1381578947368425</v>
      </c>
      <c r="PH106" s="392">
        <v>7.0325900514579773</v>
      </c>
      <c r="PI106" s="392">
        <v>15.428571428571416</v>
      </c>
      <c r="PJ106" s="378" t="str">
        <f t="shared" si="106"/>
        <v>--</v>
      </c>
      <c r="PK106" s="392">
        <v>1.6393442622950809</v>
      </c>
      <c r="PL106" s="392">
        <v>4.5685279187817223</v>
      </c>
      <c r="PM106" s="392">
        <v>11.864406779661023</v>
      </c>
      <c r="PN106" s="378" t="str">
        <f t="shared" si="107"/>
        <v>--</v>
      </c>
      <c r="PO106" s="392">
        <v>2.1487603305785115</v>
      </c>
      <c r="PP106" s="392">
        <v>1.7094017094017095</v>
      </c>
      <c r="PQ106" s="392">
        <v>0.95419847328244245</v>
      </c>
      <c r="PR106" s="378" t="str">
        <f t="shared" si="108"/>
        <v>--</v>
      </c>
      <c r="PS106" s="392">
        <v>0.4966887417218539</v>
      </c>
      <c r="PT106" s="392">
        <v>1.1925042589437831</v>
      </c>
      <c r="PU106" s="392">
        <v>1.9047619047619038</v>
      </c>
      <c r="PV106" s="378" t="str">
        <f t="shared" si="109"/>
        <v>--</v>
      </c>
      <c r="PW106" s="392">
        <v>0.49916805324459224</v>
      </c>
      <c r="PX106" s="392">
        <v>1.0238907849829355</v>
      </c>
      <c r="PY106" s="392">
        <v>0.95238095238095166</v>
      </c>
      <c r="PZ106" s="378" t="str">
        <f t="shared" si="110"/>
        <v>--</v>
      </c>
      <c r="QA106" s="392">
        <v>0.49751243781094484</v>
      </c>
      <c r="QB106" s="392">
        <v>0.34305317324185208</v>
      </c>
      <c r="QC106" s="392">
        <v>0.7633587786259538</v>
      </c>
      <c r="QD106" s="378" t="str">
        <f t="shared" si="111"/>
        <v>--</v>
      </c>
      <c r="QE106" s="392">
        <v>0.50083472454090106</v>
      </c>
      <c r="QF106" s="392">
        <v>0.68846815834767561</v>
      </c>
      <c r="QG106" s="392">
        <v>0.19193857965451028</v>
      </c>
      <c r="QH106" s="378" t="str">
        <f t="shared" si="112"/>
        <v>--</v>
      </c>
      <c r="QI106" s="392">
        <v>0.33222591362126203</v>
      </c>
      <c r="QJ106" s="392">
        <v>1.0256410256410264</v>
      </c>
      <c r="QK106" s="392">
        <v>0.38240917782026701</v>
      </c>
    </row>
    <row r="107" spans="1:454" x14ac:dyDescent="0.25">
      <c r="A107" s="114" t="str">
        <f t="shared" si="149"/>
        <v>--</v>
      </c>
      <c r="B107" s="96" t="s">
        <v>282</v>
      </c>
      <c r="C107" s="192">
        <v>4.7505938242280319</v>
      </c>
      <c r="D107" s="192">
        <v>29.608938547486041</v>
      </c>
      <c r="E107" s="192">
        <v>42.317380352644847</v>
      </c>
      <c r="F107" s="192">
        <v>4.0339702760084934</v>
      </c>
      <c r="G107" s="192">
        <v>19.15285451197051</v>
      </c>
      <c r="H107" s="192">
        <v>37.259100642398295</v>
      </c>
      <c r="I107" s="192">
        <v>3.3018867924528297</v>
      </c>
      <c r="J107" s="192">
        <v>15.829145728643212</v>
      </c>
      <c r="K107" s="192">
        <v>32.764505119453929</v>
      </c>
      <c r="L107" s="192">
        <v>2.2883295194508046</v>
      </c>
      <c r="M107" s="192">
        <v>17.523364485981293</v>
      </c>
      <c r="N107" s="192">
        <v>25.423728813559315</v>
      </c>
      <c r="O107" s="192">
        <v>2.9680365296803659</v>
      </c>
      <c r="P107" s="192">
        <v>13.232104121475052</v>
      </c>
      <c r="Q107" s="192">
        <v>30.499999999999986</v>
      </c>
      <c r="R107" s="192" t="s">
        <v>286</v>
      </c>
      <c r="S107" s="192" t="s">
        <v>286</v>
      </c>
      <c r="T107" s="192" t="s">
        <v>286</v>
      </c>
      <c r="U107" s="192">
        <v>4.4585987261146505</v>
      </c>
      <c r="V107" s="192">
        <v>20.257826887661132</v>
      </c>
      <c r="W107" s="192">
        <v>38.362068965517281</v>
      </c>
      <c r="X107" s="192">
        <v>3.3018867924528328</v>
      </c>
      <c r="Y107" s="192">
        <v>15.443037974683554</v>
      </c>
      <c r="Z107" s="192">
        <v>32.989690721649481</v>
      </c>
      <c r="AA107" s="192">
        <v>2.2883295194508029</v>
      </c>
      <c r="AB107" s="192">
        <v>18.097447795823673</v>
      </c>
      <c r="AC107" s="192">
        <v>27.247191011235969</v>
      </c>
      <c r="AD107" s="192">
        <v>3.4482758620689689</v>
      </c>
      <c r="AE107" s="192">
        <v>13.203463203463198</v>
      </c>
      <c r="AF107" s="192">
        <v>31.094527363184067</v>
      </c>
      <c r="AG107" s="192">
        <v>1.1876484560570066</v>
      </c>
      <c r="AH107" s="192">
        <v>6.7039106145251415</v>
      </c>
      <c r="AI107" s="192">
        <v>15.113350125944587</v>
      </c>
      <c r="AJ107" s="192">
        <v>1.2738853503184706</v>
      </c>
      <c r="AK107" s="192">
        <v>4.7882136279926319</v>
      </c>
      <c r="AL107" s="192">
        <v>14.13276231263384</v>
      </c>
      <c r="AM107" s="192">
        <v>0.7075471698113206</v>
      </c>
      <c r="AN107" s="192">
        <v>3.7688442211055291</v>
      </c>
      <c r="AO107" s="192">
        <v>10.58020477815699</v>
      </c>
      <c r="AP107" s="192">
        <v>0.22883295194507988</v>
      </c>
      <c r="AQ107" s="192">
        <v>3.9719626168224318</v>
      </c>
      <c r="AR107" s="192">
        <v>6.4971751412429359</v>
      </c>
      <c r="AS107" s="192">
        <v>0.45662100456620952</v>
      </c>
      <c r="AT107" s="192">
        <v>1.5184381778741882</v>
      </c>
      <c r="AU107" s="192">
        <v>6.7499999999999991</v>
      </c>
      <c r="AV107" s="192" t="s">
        <v>286</v>
      </c>
      <c r="AW107" s="192" t="s">
        <v>286</v>
      </c>
      <c r="AX107" s="192" t="s">
        <v>286</v>
      </c>
      <c r="AY107" s="192" t="s">
        <v>286</v>
      </c>
      <c r="AZ107" s="192" t="s">
        <v>286</v>
      </c>
      <c r="BA107" s="192" t="s">
        <v>286</v>
      </c>
      <c r="BB107" s="192" t="s">
        <v>286</v>
      </c>
      <c r="BC107" s="192" t="s">
        <v>286</v>
      </c>
      <c r="BD107" s="192" t="s">
        <v>286</v>
      </c>
      <c r="BE107" s="192">
        <v>1.1415525114155245</v>
      </c>
      <c r="BF107" s="192">
        <v>8.604651162790697</v>
      </c>
      <c r="BG107" s="192">
        <v>10.644257703081243</v>
      </c>
      <c r="BH107" s="192">
        <v>0.68807339449541383</v>
      </c>
      <c r="BI107" s="192">
        <v>5.3995680345572348</v>
      </c>
      <c r="BJ107" s="192">
        <v>19.602977667493789</v>
      </c>
      <c r="BK107" s="192">
        <v>2.457002457002456</v>
      </c>
      <c r="BL107" s="192">
        <v>15.900383141762452</v>
      </c>
      <c r="BM107" s="192">
        <v>25.773195876288661</v>
      </c>
      <c r="BN107" s="192">
        <v>4.2316258351893099</v>
      </c>
      <c r="BO107" s="192">
        <v>14.119922630560936</v>
      </c>
      <c r="BP107" s="192">
        <v>25.652173913043463</v>
      </c>
      <c r="BQ107" s="192">
        <v>3.2019704433497518</v>
      </c>
      <c r="BR107" s="192">
        <v>15.405405405405419</v>
      </c>
      <c r="BS107" s="192">
        <v>22.142857142857125</v>
      </c>
      <c r="BT107" s="192">
        <v>2.73348519362187</v>
      </c>
      <c r="BU107" s="192">
        <v>16.82464454976305</v>
      </c>
      <c r="BV107" s="192">
        <v>32.022471910112337</v>
      </c>
      <c r="BW107" s="192">
        <v>3.8901601830663619</v>
      </c>
      <c r="BX107" s="192">
        <v>14.380530973451332</v>
      </c>
      <c r="BY107" s="192">
        <v>28.894472361809051</v>
      </c>
      <c r="BZ107" s="192">
        <v>2.2113022113022129</v>
      </c>
      <c r="CA107" s="192">
        <v>10.344827586206902</v>
      </c>
      <c r="CB107" s="192">
        <v>14.948453608247432</v>
      </c>
      <c r="CC107" s="192">
        <v>3.5634743875278398</v>
      </c>
      <c r="CD107" s="192">
        <v>9.4777562862669189</v>
      </c>
      <c r="CE107" s="192">
        <v>16.739130434782634</v>
      </c>
      <c r="CF107" s="192">
        <v>2.2167487684729061</v>
      </c>
      <c r="CG107" s="192">
        <v>10.27027027027026</v>
      </c>
      <c r="CH107" s="192">
        <v>15.714285714285717</v>
      </c>
      <c r="CI107" s="192">
        <v>2.050113895216402</v>
      </c>
      <c r="CJ107" s="192">
        <v>10.663507109004739</v>
      </c>
      <c r="CK107" s="192">
        <v>20.786516853932579</v>
      </c>
      <c r="CL107" s="192">
        <v>2.288329519450802</v>
      </c>
      <c r="CM107" s="192">
        <v>8.8495575221238933</v>
      </c>
      <c r="CN107" s="192">
        <v>18.136020151133526</v>
      </c>
      <c r="CO107" s="192">
        <v>4.634146341463417</v>
      </c>
      <c r="CP107" s="192">
        <v>3.9697542533081265</v>
      </c>
      <c r="CQ107" s="192">
        <v>2.3017902813299251</v>
      </c>
      <c r="CR107" s="192">
        <v>4.6563192904656328</v>
      </c>
      <c r="CS107" s="192">
        <v>4.4315992292870874</v>
      </c>
      <c r="CT107" s="192">
        <v>3.2608695652173951</v>
      </c>
      <c r="CU107" s="192">
        <v>2.9268292682926833</v>
      </c>
      <c r="CV107" s="192">
        <v>6.5789473684210575</v>
      </c>
      <c r="CW107" s="192">
        <v>2.4305555555555554</v>
      </c>
      <c r="CX107" s="192">
        <v>3.2941176470588234</v>
      </c>
      <c r="CY107" s="192">
        <v>3.2258064516129048</v>
      </c>
      <c r="CZ107" s="192">
        <v>3.1884057971014492</v>
      </c>
      <c r="DA107" s="192">
        <v>2.8169014084507049</v>
      </c>
      <c r="DB107" s="192">
        <v>2.5000000000000027</v>
      </c>
      <c r="DC107" s="192">
        <v>2.5906735751295336</v>
      </c>
      <c r="DD107" s="192" t="s">
        <v>286</v>
      </c>
      <c r="DE107" s="192">
        <v>3.9697542533081247</v>
      </c>
      <c r="DF107" s="192">
        <v>4.123711340206186</v>
      </c>
      <c r="DG107" s="192" t="s">
        <v>286</v>
      </c>
      <c r="DH107" s="192">
        <v>2.3121387283236978</v>
      </c>
      <c r="DI107" s="192">
        <v>3.7117903930130978</v>
      </c>
      <c r="DJ107" s="192" t="s">
        <v>286</v>
      </c>
      <c r="DK107" s="192">
        <v>2.9023746701846966</v>
      </c>
      <c r="DL107" s="192">
        <v>2.4305555555555558</v>
      </c>
      <c r="DM107" s="192" t="s">
        <v>286</v>
      </c>
      <c r="DN107" s="192">
        <v>2.238805970149254</v>
      </c>
      <c r="DO107" s="192">
        <v>4.6647230320699693</v>
      </c>
      <c r="DP107" s="192" t="s">
        <v>286</v>
      </c>
      <c r="DQ107" s="192">
        <v>2.5000000000000027</v>
      </c>
      <c r="DR107" s="192">
        <v>5.1813471502590627</v>
      </c>
      <c r="DS107" s="192" t="s">
        <v>286</v>
      </c>
      <c r="DT107" s="192" t="s">
        <v>286</v>
      </c>
      <c r="DU107" s="192" t="s">
        <v>286</v>
      </c>
      <c r="DV107" s="192" t="s">
        <v>286</v>
      </c>
      <c r="DW107" s="192">
        <v>1.1560693641618489</v>
      </c>
      <c r="DX107" s="192">
        <v>3.0567685589519673</v>
      </c>
      <c r="DY107" s="192" t="s">
        <v>286</v>
      </c>
      <c r="DZ107" s="192">
        <v>2.1052631578947349</v>
      </c>
      <c r="EA107" s="192">
        <v>1.0416666666666681</v>
      </c>
      <c r="EB107" s="192" t="s">
        <v>286</v>
      </c>
      <c r="EC107" s="192">
        <v>1.2406947890818862</v>
      </c>
      <c r="ED107" s="192">
        <v>1.7391304347826084</v>
      </c>
      <c r="EE107" s="192" t="s">
        <v>286</v>
      </c>
      <c r="EF107" s="192">
        <v>1.818181818181817</v>
      </c>
      <c r="EG107" s="192">
        <v>3.3766233766233786</v>
      </c>
      <c r="EH107" s="192" t="s">
        <v>286</v>
      </c>
      <c r="EI107" s="192">
        <v>2.6465028355387528</v>
      </c>
      <c r="EJ107" s="192">
        <v>4.3927648578811382</v>
      </c>
      <c r="EK107" s="192" t="s">
        <v>286</v>
      </c>
      <c r="EL107" s="192">
        <v>3.4682080924855492</v>
      </c>
      <c r="EM107" s="192">
        <v>3.9301310043668138</v>
      </c>
      <c r="EN107" s="192" t="s">
        <v>286</v>
      </c>
      <c r="EO107" s="192">
        <v>2.8947368421052642</v>
      </c>
      <c r="EP107" s="192">
        <v>5.5555555555555589</v>
      </c>
      <c r="EQ107" s="192" t="s">
        <v>286</v>
      </c>
      <c r="ER107" s="192">
        <v>1.9900497512437807</v>
      </c>
      <c r="ES107" s="192">
        <v>4.0579710144927565</v>
      </c>
      <c r="ET107" s="192" t="s">
        <v>286</v>
      </c>
      <c r="EU107" s="192">
        <v>1.5909090909090922</v>
      </c>
      <c r="EV107" s="192">
        <v>4.1450777202072553</v>
      </c>
      <c r="EW107" s="192" t="s">
        <v>286</v>
      </c>
      <c r="EX107" s="192">
        <v>2.2770398481973446</v>
      </c>
      <c r="EY107" s="192">
        <v>0.77319587628865949</v>
      </c>
      <c r="EZ107" s="192" t="s">
        <v>286</v>
      </c>
      <c r="FA107" s="192">
        <v>1.5473887814313354</v>
      </c>
      <c r="FB107" s="192">
        <v>1.7429193899782123</v>
      </c>
      <c r="FC107" s="192" t="s">
        <v>286</v>
      </c>
      <c r="FD107" s="192">
        <v>1.5873015873015874</v>
      </c>
      <c r="FE107" s="192">
        <v>1.3888888888888902</v>
      </c>
      <c r="FF107" s="192" t="s">
        <v>286</v>
      </c>
      <c r="FG107" s="192">
        <v>0.74257425742574223</v>
      </c>
      <c r="FH107" s="192">
        <v>0.87209302325581384</v>
      </c>
      <c r="FI107" s="192" t="s">
        <v>286</v>
      </c>
      <c r="FJ107" s="192">
        <v>0</v>
      </c>
      <c r="FK107" s="192">
        <v>1.295336787564767</v>
      </c>
      <c r="FL107" s="192" t="s">
        <v>286</v>
      </c>
      <c r="FM107" s="192" t="s">
        <v>286</v>
      </c>
      <c r="FN107" s="192" t="s">
        <v>286</v>
      </c>
      <c r="FO107" s="192" t="s">
        <v>286</v>
      </c>
      <c r="FP107" s="192">
        <v>3.67504835589942</v>
      </c>
      <c r="FQ107" s="192">
        <v>3.9301310043668121</v>
      </c>
      <c r="FR107" s="192" t="s">
        <v>286</v>
      </c>
      <c r="FS107" s="192">
        <v>2.6385224274406336</v>
      </c>
      <c r="FT107" s="192">
        <v>4.5138888888888884</v>
      </c>
      <c r="FU107" s="192" t="s">
        <v>286</v>
      </c>
      <c r="FV107" s="192">
        <v>1.7283950617283961</v>
      </c>
      <c r="FW107" s="192">
        <v>1.7441860465116281</v>
      </c>
      <c r="FX107" s="192" t="s">
        <v>286</v>
      </c>
      <c r="FY107" s="192">
        <v>0.68181818181818243</v>
      </c>
      <c r="FZ107" s="192">
        <v>1.0362694300518138</v>
      </c>
      <c r="GA107" s="192" t="s">
        <v>286</v>
      </c>
      <c r="GB107" s="192" t="s">
        <v>286</v>
      </c>
      <c r="GC107" s="192" t="s">
        <v>286</v>
      </c>
      <c r="GD107" s="192" t="s">
        <v>286</v>
      </c>
      <c r="GE107" s="192" t="s">
        <v>286</v>
      </c>
      <c r="GF107" s="192" t="s">
        <v>286</v>
      </c>
      <c r="GG107" s="192" t="s">
        <v>286</v>
      </c>
      <c r="GH107" s="192" t="s">
        <v>286</v>
      </c>
      <c r="GI107" s="192" t="s">
        <v>286</v>
      </c>
      <c r="GJ107" s="192" t="s">
        <v>286</v>
      </c>
      <c r="GK107" s="192">
        <v>2.9999999999999991</v>
      </c>
      <c r="GL107" s="192">
        <v>2.616279069767443</v>
      </c>
      <c r="GM107" s="192" t="s">
        <v>286</v>
      </c>
      <c r="GN107" s="192">
        <v>2.5114155251141552</v>
      </c>
      <c r="GO107" s="192">
        <v>3.6269430051813494</v>
      </c>
      <c r="GP107" s="192" t="s">
        <v>286</v>
      </c>
      <c r="GQ107" s="192" t="s">
        <v>286</v>
      </c>
      <c r="GR107" s="192" t="s">
        <v>286</v>
      </c>
      <c r="GS107" s="192" t="s">
        <v>286</v>
      </c>
      <c r="GT107" s="192" t="s">
        <v>286</v>
      </c>
      <c r="GU107" s="192" t="s">
        <v>286</v>
      </c>
      <c r="GV107" s="192" t="s">
        <v>286</v>
      </c>
      <c r="GW107" s="192" t="s">
        <v>286</v>
      </c>
      <c r="GX107" s="192" t="s">
        <v>286</v>
      </c>
      <c r="GY107" s="192" t="s">
        <v>286</v>
      </c>
      <c r="GZ107" s="192">
        <v>3.731343283582091</v>
      </c>
      <c r="HA107" s="192">
        <v>6.1046511627906952</v>
      </c>
      <c r="HB107" s="192" t="s">
        <v>286</v>
      </c>
      <c r="HC107" s="192">
        <v>2.2779043280182227</v>
      </c>
      <c r="HD107" s="192">
        <v>7.5324675324675274</v>
      </c>
      <c r="HE107" s="192" t="s">
        <v>286</v>
      </c>
      <c r="HF107" s="192" t="s">
        <v>286</v>
      </c>
      <c r="HG107" s="192" t="s">
        <v>286</v>
      </c>
      <c r="HH107" s="192" t="s">
        <v>286</v>
      </c>
      <c r="HI107" s="132" t="s">
        <v>286</v>
      </c>
      <c r="HJ107" s="132" t="s">
        <v>286</v>
      </c>
      <c r="HK107" s="132" t="s">
        <v>286</v>
      </c>
      <c r="HL107" s="132" t="s">
        <v>286</v>
      </c>
      <c r="HM107" s="192" t="s">
        <v>286</v>
      </c>
      <c r="HN107" s="192" t="s">
        <v>286</v>
      </c>
      <c r="HO107" s="192">
        <v>3.9900249376558596</v>
      </c>
      <c r="HP107" s="192">
        <v>5.8139534883720954</v>
      </c>
      <c r="HQ107" s="192" t="s">
        <v>286</v>
      </c>
      <c r="HR107" s="192">
        <v>3.1818181818181817</v>
      </c>
      <c r="HS107" s="192">
        <v>7.5129533678756477</v>
      </c>
      <c r="HT107" s="192" t="s">
        <v>286</v>
      </c>
      <c r="HU107" s="192">
        <v>2.6515151515151527</v>
      </c>
      <c r="HV107" s="192">
        <v>1.5503875968992247</v>
      </c>
      <c r="HW107" s="192" t="s">
        <v>286</v>
      </c>
      <c r="HX107" s="192">
        <v>1.9342359767891688</v>
      </c>
      <c r="HY107" s="192">
        <v>3.7117903930131013</v>
      </c>
      <c r="HZ107" s="192" t="s">
        <v>286</v>
      </c>
      <c r="IA107" s="192">
        <v>5.277044854881269</v>
      </c>
      <c r="IB107" s="192">
        <v>3.8194444444444438</v>
      </c>
      <c r="IC107" s="192" t="s">
        <v>286</v>
      </c>
      <c r="ID107" s="192">
        <v>1.2531328320802002</v>
      </c>
      <c r="IE107" s="192">
        <v>2.3255813953488378</v>
      </c>
      <c r="IF107" s="192" t="s">
        <v>286</v>
      </c>
      <c r="IG107" s="192">
        <v>1.3574660633484172</v>
      </c>
      <c r="IH107" s="192">
        <v>2.5706940874035982</v>
      </c>
      <c r="II107" s="192">
        <v>3.9119804400977998</v>
      </c>
      <c r="IJ107" s="192">
        <v>6.6539923954372622</v>
      </c>
      <c r="IK107" s="192">
        <v>7.7319587628865989</v>
      </c>
      <c r="IL107" s="192">
        <v>2.6431718061674037</v>
      </c>
      <c r="IM107" s="192">
        <v>5.0290135396518405</v>
      </c>
      <c r="IN107" s="192">
        <v>6.768558951965062</v>
      </c>
      <c r="IO107" s="192">
        <v>1.4563106796116496</v>
      </c>
      <c r="IP107" s="192">
        <v>7.6315789473684195</v>
      </c>
      <c r="IQ107" s="192">
        <v>7.9861111111111027</v>
      </c>
      <c r="IR107" s="192">
        <v>2.6128266033254155</v>
      </c>
      <c r="IS107" s="192" t="s">
        <v>286</v>
      </c>
      <c r="IT107" s="192" t="s">
        <v>286</v>
      </c>
      <c r="IU107" s="192">
        <v>1.8823529411764699</v>
      </c>
      <c r="IV107" s="192" t="s">
        <v>286</v>
      </c>
      <c r="IW107" s="192" t="s">
        <v>286</v>
      </c>
      <c r="IX107" s="192" t="str">
        <f t="shared" si="160"/>
        <v>--</v>
      </c>
      <c r="IY107" s="192" t="str">
        <f t="shared" si="160"/>
        <v>--</v>
      </c>
      <c r="IZ107" s="192" t="str">
        <f t="shared" si="160"/>
        <v>--</v>
      </c>
      <c r="JA107" s="192" t="str">
        <f t="shared" si="160"/>
        <v>--</v>
      </c>
      <c r="JB107" s="192" t="str">
        <f t="shared" si="160"/>
        <v>--</v>
      </c>
      <c r="JC107" s="228">
        <v>5.7065217391304301</v>
      </c>
      <c r="JD107" s="228">
        <v>7.2769953051643199</v>
      </c>
      <c r="JE107" s="228">
        <v>13.0434782608696</v>
      </c>
      <c r="JF107" s="228">
        <v>3.30578512396694</v>
      </c>
      <c r="JG107" s="228">
        <v>5.70175438596491</v>
      </c>
      <c r="JH107" s="228">
        <v>13.559322033898299</v>
      </c>
      <c r="JI107" s="228">
        <v>5.1630434782608701</v>
      </c>
      <c r="JJ107" s="228">
        <v>4.9411764705882399</v>
      </c>
      <c r="JK107" s="228">
        <v>9.85507246376811</v>
      </c>
      <c r="JL107" s="228">
        <v>2.0618556701030899</v>
      </c>
      <c r="JM107" s="228">
        <v>3.0701754385964901</v>
      </c>
      <c r="JN107" s="228">
        <v>11.299435028248601</v>
      </c>
      <c r="JO107" s="228">
        <v>11.3573407202216</v>
      </c>
      <c r="JP107" s="228">
        <v>13.539192399049901</v>
      </c>
      <c r="JQ107" s="228">
        <v>16.9590643274854</v>
      </c>
      <c r="JR107" s="228">
        <v>6.6390041493775902</v>
      </c>
      <c r="JS107" s="228">
        <v>12.582781456953599</v>
      </c>
      <c r="JT107" s="228">
        <v>24.362606232294599</v>
      </c>
      <c r="JU107" s="228">
        <v>9.0659340659340497</v>
      </c>
      <c r="JV107" s="228">
        <v>8.0568720379146797</v>
      </c>
      <c r="JW107" s="228">
        <v>11.370262390670501</v>
      </c>
      <c r="JX107" s="228">
        <v>6.1983471074380203</v>
      </c>
      <c r="JY107" s="228">
        <v>7.9120879120879097</v>
      </c>
      <c r="JZ107" s="228">
        <v>16.9491525423729</v>
      </c>
      <c r="KA107" s="213">
        <v>0.83798882681564202</v>
      </c>
      <c r="KB107" s="213">
        <v>0.95465393794749298</v>
      </c>
      <c r="KC107" s="228">
        <v>1.19047619047619</v>
      </c>
      <c r="KD107" s="228">
        <v>3.5343035343035298</v>
      </c>
      <c r="KE107" s="228">
        <v>1.9911504424778801</v>
      </c>
      <c r="KF107" s="228">
        <v>1.9774011299434999</v>
      </c>
      <c r="KG107" s="213">
        <v>0.56022408963585402</v>
      </c>
      <c r="KH107" s="228">
        <v>1.4319809069212399</v>
      </c>
      <c r="KI107" s="228">
        <v>1.19047619047619</v>
      </c>
      <c r="KJ107" s="228">
        <v>1.45228215767635</v>
      </c>
      <c r="KK107" s="228">
        <v>2</v>
      </c>
      <c r="KL107" s="228">
        <v>6.4971751412429404</v>
      </c>
      <c r="KM107" s="213">
        <v>0.28011204481792701</v>
      </c>
      <c r="KN107" s="213">
        <v>0.71599045346061996</v>
      </c>
      <c r="KO107" s="213">
        <v>0.59523809523809501</v>
      </c>
      <c r="KP107" s="228">
        <v>1.2448132780083001</v>
      </c>
      <c r="KQ107" s="228">
        <v>1.3303769401330401</v>
      </c>
      <c r="KR107" s="228">
        <v>2.8248587570621502</v>
      </c>
      <c r="KS107" s="228">
        <v>1.12044817927171</v>
      </c>
      <c r="KT107" s="213">
        <v>0.71599045346061996</v>
      </c>
      <c r="KU107" s="228">
        <v>1.19047619047619</v>
      </c>
      <c r="KV107" s="228">
        <v>1.0373443983402499</v>
      </c>
      <c r="KW107" s="213">
        <v>0.88495575221238898</v>
      </c>
      <c r="KX107" s="228">
        <v>3.1073446327683598</v>
      </c>
      <c r="KY107" s="213">
        <v>0.56022408963585402</v>
      </c>
      <c r="KZ107" s="213">
        <v>0.238663484486873</v>
      </c>
      <c r="LA107" s="213">
        <v>0.59701492537313405</v>
      </c>
      <c r="LB107" s="213">
        <v>0.20833333333333301</v>
      </c>
      <c r="LC107" s="213">
        <v>0.44345898004434497</v>
      </c>
      <c r="LD107" s="213">
        <v>0.85227272727272696</v>
      </c>
      <c r="LE107" s="213">
        <v>0.56022408963585402</v>
      </c>
      <c r="LF107" s="213">
        <v>0.47732696897374699</v>
      </c>
      <c r="LG107" s="213">
        <v>0.59701492537313405</v>
      </c>
      <c r="LH107" s="228">
        <v>1.03950103950104</v>
      </c>
      <c r="LI107" s="213">
        <v>0.66666666666666596</v>
      </c>
      <c r="LJ107" s="228">
        <v>1.4204545454545501</v>
      </c>
      <c r="LK107" s="213">
        <v>0.28011204481792701</v>
      </c>
      <c r="LL107" s="213">
        <v>0.71599045346061996</v>
      </c>
      <c r="LM107" s="213">
        <v>0.59523809523809501</v>
      </c>
      <c r="LN107" s="213">
        <v>0.829875518672199</v>
      </c>
      <c r="LO107" s="213">
        <v>0.66666666666666696</v>
      </c>
      <c r="LP107" s="228">
        <v>1.98863636363636</v>
      </c>
      <c r="LQ107" s="213">
        <v>0.84033613445378097</v>
      </c>
      <c r="LR107" s="228">
        <v>1.4319809069212399</v>
      </c>
      <c r="LS107" s="228">
        <v>2.6785714285714302</v>
      </c>
      <c r="LT107" s="228">
        <v>2.0746887966804999</v>
      </c>
      <c r="LU107" s="228">
        <v>2.0089285714285698</v>
      </c>
      <c r="LV107" s="228">
        <v>5.3977272727272796</v>
      </c>
      <c r="LW107" s="228">
        <v>1.12044817927171</v>
      </c>
      <c r="LX107" s="228">
        <v>1.4319809069212399</v>
      </c>
      <c r="LY107" s="228">
        <v>2.0833333333333299</v>
      </c>
      <c r="LZ107" s="228">
        <v>2.6970954356846502</v>
      </c>
      <c r="MA107" s="228">
        <v>2.6666666666666701</v>
      </c>
      <c r="MB107" s="228">
        <v>6.25</v>
      </c>
      <c r="MC107" s="213">
        <v>0.56022408963585402</v>
      </c>
      <c r="MD107" s="213">
        <v>0.71599045346061996</v>
      </c>
      <c r="ME107" s="228">
        <v>1.19047619047619</v>
      </c>
      <c r="MF107" s="228">
        <v>1.0373443983402499</v>
      </c>
      <c r="MG107" s="228">
        <v>1.55555555555556</v>
      </c>
      <c r="MH107" s="228">
        <v>3.125</v>
      </c>
      <c r="MI107" s="190" t="str">
        <f t="shared" si="147"/>
        <v>--</v>
      </c>
      <c r="MJ107" s="190" t="str">
        <f t="shared" si="161"/>
        <v>--</v>
      </c>
      <c r="MK107" s="190" t="str">
        <f t="shared" si="161"/>
        <v>--</v>
      </c>
      <c r="ML107" s="190" t="str">
        <f t="shared" si="161"/>
        <v>--</v>
      </c>
      <c r="MM107" s="190" t="str">
        <f t="shared" si="161"/>
        <v>--</v>
      </c>
      <c r="MN107" s="190" t="str">
        <f t="shared" si="161"/>
        <v>--</v>
      </c>
      <c r="MO107" s="190" t="str">
        <f t="shared" si="161"/>
        <v>--</v>
      </c>
      <c r="MP107" s="190" t="str">
        <f t="shared" si="161"/>
        <v>--</v>
      </c>
      <c r="MQ107" s="190" t="str">
        <f t="shared" si="161"/>
        <v>--</v>
      </c>
      <c r="MR107" s="190" t="str">
        <f t="shared" si="161"/>
        <v>--</v>
      </c>
      <c r="MS107" s="190" t="str">
        <f t="shared" si="161"/>
        <v>--</v>
      </c>
      <c r="MT107" s="190" t="str">
        <f t="shared" si="161"/>
        <v>--</v>
      </c>
      <c r="MU107" s="190" t="str">
        <f t="shared" si="161"/>
        <v>--</v>
      </c>
      <c r="MV107" s="190" t="str">
        <f t="shared" si="161"/>
        <v>--</v>
      </c>
      <c r="MW107" s="190" t="str">
        <f t="shared" si="161"/>
        <v>--</v>
      </c>
      <c r="MX107" s="190" t="str">
        <f t="shared" si="161"/>
        <v>--</v>
      </c>
      <c r="MY107" s="190" t="str">
        <f t="shared" si="161"/>
        <v>--</v>
      </c>
      <c r="MZ107" s="190" t="str">
        <f t="shared" si="161"/>
        <v>--</v>
      </c>
      <c r="NA107" s="190" t="str">
        <f t="shared" si="161"/>
        <v>--</v>
      </c>
      <c r="NB107" s="190" t="str">
        <f t="shared" si="161"/>
        <v>--</v>
      </c>
      <c r="NC107" s="190" t="str">
        <f t="shared" si="161"/>
        <v>--</v>
      </c>
      <c r="ND107" s="190" t="str">
        <f t="shared" si="161"/>
        <v>--</v>
      </c>
      <c r="NE107" s="190" t="str">
        <f t="shared" si="161"/>
        <v>--</v>
      </c>
      <c r="NF107" s="190" t="str">
        <f t="shared" si="161"/>
        <v>--</v>
      </c>
      <c r="NG107" s="190" t="str">
        <f t="shared" si="161"/>
        <v>--</v>
      </c>
      <c r="NH107" s="190" t="str">
        <f t="shared" si="161"/>
        <v>--</v>
      </c>
      <c r="NI107" s="190" t="str">
        <f t="shared" si="161"/>
        <v>--</v>
      </c>
      <c r="NJ107" s="190" t="str">
        <f t="shared" si="161"/>
        <v>--</v>
      </c>
      <c r="NL107" s="378" t="str">
        <f t="shared" si="92"/>
        <v>--</v>
      </c>
      <c r="NM107" s="392">
        <v>3.8812785388127899</v>
      </c>
      <c r="NN107" s="392">
        <v>9.8143236074270508</v>
      </c>
      <c r="NO107" s="392">
        <v>8.4084084084084143</v>
      </c>
      <c r="NP107" s="378" t="str">
        <f t="shared" si="93"/>
        <v>--</v>
      </c>
      <c r="NQ107" s="392">
        <v>1.1235955056179767</v>
      </c>
      <c r="NR107" s="378" t="str">
        <f t="shared" si="94"/>
        <v>--</v>
      </c>
      <c r="NS107" s="392">
        <v>8.7155963302752184</v>
      </c>
      <c r="NT107" s="378" t="str">
        <f t="shared" si="95"/>
        <v>--</v>
      </c>
      <c r="NU107" s="392">
        <v>13.687150837988829</v>
      </c>
      <c r="NV107" s="378" t="str">
        <f t="shared" si="96"/>
        <v>--</v>
      </c>
      <c r="NW107" s="392">
        <v>2.2883295194508029</v>
      </c>
      <c r="NX107" s="378" t="str">
        <f t="shared" si="97"/>
        <v>--</v>
      </c>
      <c r="NY107" s="392">
        <v>5.6034482758620703</v>
      </c>
      <c r="NZ107" s="378" t="str">
        <f t="shared" si="98"/>
        <v>--</v>
      </c>
      <c r="OA107" s="392">
        <v>16.873449131513635</v>
      </c>
      <c r="OB107" s="378" t="str">
        <f t="shared" si="99"/>
        <v>--</v>
      </c>
      <c r="OC107" s="378" t="str">
        <f t="shared" si="99"/>
        <v>--</v>
      </c>
      <c r="OD107" s="392">
        <v>2.1798365122615819</v>
      </c>
      <c r="OE107" s="392">
        <v>2.3474178403755879</v>
      </c>
      <c r="OF107" s="392">
        <v>7.2674418604651114</v>
      </c>
      <c r="OG107" s="378" t="str">
        <f t="shared" si="162"/>
        <v>--</v>
      </c>
      <c r="OH107" s="378" t="str">
        <f t="shared" si="162"/>
        <v>--</v>
      </c>
      <c r="OI107" s="378" t="str">
        <f t="shared" si="162"/>
        <v>--</v>
      </c>
      <c r="OJ107" s="392">
        <v>2.4742268041237123</v>
      </c>
      <c r="OK107" s="392">
        <v>1.973684210526317</v>
      </c>
      <c r="OL107" s="392">
        <v>7.062146892655373</v>
      </c>
      <c r="OM107" s="378" t="str">
        <f t="shared" si="163"/>
        <v>--</v>
      </c>
      <c r="ON107" s="378" t="str">
        <f t="shared" si="163"/>
        <v>--</v>
      </c>
      <c r="OO107" s="378" t="str">
        <f t="shared" si="163"/>
        <v>--</v>
      </c>
      <c r="OP107" s="392">
        <v>1.6055045871559628</v>
      </c>
      <c r="OQ107" s="392">
        <v>2.1220159151193649</v>
      </c>
      <c r="OR107" s="392">
        <v>4.8192771084337291</v>
      </c>
      <c r="OS107" s="378" t="str">
        <f t="shared" si="164"/>
        <v>--</v>
      </c>
      <c r="OT107" s="378" t="str">
        <f t="shared" si="164"/>
        <v>--</v>
      </c>
      <c r="OU107" s="392">
        <v>1.3761467889908263</v>
      </c>
      <c r="OV107" s="392">
        <v>2.1390374331550808</v>
      </c>
      <c r="OW107" s="392">
        <v>5.4054054054054044</v>
      </c>
      <c r="OX107" s="378" t="str">
        <f t="shared" si="103"/>
        <v>--</v>
      </c>
      <c r="OY107" s="392">
        <v>5.3497942386831303</v>
      </c>
      <c r="OZ107" s="392">
        <v>7.8947368421052664</v>
      </c>
      <c r="PA107" s="392">
        <v>18.926553672316391</v>
      </c>
      <c r="PB107" s="378" t="str">
        <f t="shared" si="104"/>
        <v>--</v>
      </c>
      <c r="PC107" s="392">
        <v>16.129032258064516</v>
      </c>
      <c r="PD107" s="392">
        <v>24.137931034482765</v>
      </c>
      <c r="PE107" s="392">
        <v>30.030030030030026</v>
      </c>
      <c r="PF107" s="378" t="str">
        <f t="shared" si="105"/>
        <v>--</v>
      </c>
      <c r="PG107" s="392">
        <v>9.2198581560283639</v>
      </c>
      <c r="PH107" s="392">
        <v>12.885154061624647</v>
      </c>
      <c r="PI107" s="392">
        <v>21.036585365853661</v>
      </c>
      <c r="PJ107" s="378" t="str">
        <f t="shared" si="106"/>
        <v>--</v>
      </c>
      <c r="PK107" s="392">
        <v>6.9124423963133612</v>
      </c>
      <c r="PL107" s="392">
        <v>10.540540540540542</v>
      </c>
      <c r="PM107" s="392">
        <v>16.666666666666696</v>
      </c>
      <c r="PN107" s="378" t="str">
        <f t="shared" si="107"/>
        <v>--</v>
      </c>
      <c r="PO107" s="392">
        <v>1.3856812933025402</v>
      </c>
      <c r="PP107" s="392">
        <v>2.1917808219178081</v>
      </c>
      <c r="PQ107" s="392">
        <v>0.91185410334346584</v>
      </c>
      <c r="PR107" s="378" t="str">
        <f t="shared" si="108"/>
        <v>--</v>
      </c>
      <c r="PS107" s="392">
        <v>0.92592592592592649</v>
      </c>
      <c r="PT107" s="392">
        <v>2.4725274725274726</v>
      </c>
      <c r="PU107" s="392">
        <v>2.7355623100303976</v>
      </c>
      <c r="PV107" s="378" t="str">
        <f t="shared" si="109"/>
        <v>--</v>
      </c>
      <c r="PW107" s="392">
        <v>1.1574074074074074</v>
      </c>
      <c r="PX107" s="392">
        <v>0.27548209366391174</v>
      </c>
      <c r="PY107" s="392">
        <v>1.2195121951219514</v>
      </c>
      <c r="PZ107" s="378" t="str">
        <f t="shared" si="110"/>
        <v>--</v>
      </c>
      <c r="QA107" s="392">
        <v>0.46189376443417973</v>
      </c>
      <c r="QB107" s="392">
        <v>0.27472527472527464</v>
      </c>
      <c r="QC107" s="392">
        <v>0.91463414634146423</v>
      </c>
      <c r="QD107" s="378" t="str">
        <f t="shared" si="111"/>
        <v>--</v>
      </c>
      <c r="QE107" s="392">
        <v>0.23148148148148118</v>
      </c>
      <c r="QF107" s="392">
        <v>1.0958904109589038</v>
      </c>
      <c r="QG107" s="392">
        <v>0</v>
      </c>
      <c r="QH107" s="378" t="str">
        <f t="shared" si="112"/>
        <v>--</v>
      </c>
      <c r="QI107" s="392">
        <v>0.46189376443417951</v>
      </c>
      <c r="QJ107" s="392">
        <v>0.27548209366391174</v>
      </c>
      <c r="QK107" s="392">
        <v>0.30487804878048785</v>
      </c>
    </row>
    <row r="108" spans="1:454" x14ac:dyDescent="0.25">
      <c r="A108" s="114" t="str">
        <f t="shared" si="149"/>
        <v>--</v>
      </c>
      <c r="B108" s="96" t="s">
        <v>183</v>
      </c>
      <c r="C108" s="202">
        <v>5.5984555984555922</v>
      </c>
      <c r="D108" s="192">
        <v>30.241187384044515</v>
      </c>
      <c r="E108" s="192">
        <v>45.092838196286458</v>
      </c>
      <c r="F108" s="192">
        <v>2.749140893470789</v>
      </c>
      <c r="G108" s="192">
        <v>18.590398365679246</v>
      </c>
      <c r="H108" s="192">
        <v>37.10407239819007</v>
      </c>
      <c r="I108" s="192">
        <v>3.8932146829810894</v>
      </c>
      <c r="J108" s="192">
        <v>17.948717948717942</v>
      </c>
      <c r="K108" s="192">
        <v>30.719794344472977</v>
      </c>
      <c r="L108" s="192">
        <v>1.9157088122605379</v>
      </c>
      <c r="M108" s="192">
        <v>11.93580742226681</v>
      </c>
      <c r="N108" s="192">
        <v>23.765432098765437</v>
      </c>
      <c r="O108" s="192">
        <v>2.5679758308157092</v>
      </c>
      <c r="P108" s="192">
        <v>10.040705563093621</v>
      </c>
      <c r="Q108" s="192">
        <v>21.77419354838711</v>
      </c>
      <c r="R108" s="192" t="s">
        <v>286</v>
      </c>
      <c r="S108" s="192" t="s">
        <v>286</v>
      </c>
      <c r="T108" s="192" t="s">
        <v>286</v>
      </c>
      <c r="U108" s="192">
        <v>3.2073310423825907</v>
      </c>
      <c r="V108" s="192">
        <v>19.364754098360628</v>
      </c>
      <c r="W108" s="192">
        <v>36.842105263157876</v>
      </c>
      <c r="X108" s="192">
        <v>4.3285238623751425</v>
      </c>
      <c r="Y108" s="192">
        <v>18.369453044375657</v>
      </c>
      <c r="Z108" s="192">
        <v>31.168831168831193</v>
      </c>
      <c r="AA108" s="192">
        <v>2.3017902813299238</v>
      </c>
      <c r="AB108" s="192">
        <v>12.812812812812805</v>
      </c>
      <c r="AC108" s="192">
        <v>26.818181818181827</v>
      </c>
      <c r="AD108" s="192">
        <v>2.4024024024023993</v>
      </c>
      <c r="AE108" s="192">
        <v>10.916442048517515</v>
      </c>
      <c r="AF108" s="192">
        <v>23.519999999999992</v>
      </c>
      <c r="AG108" s="192">
        <v>0.38610038610038605</v>
      </c>
      <c r="AH108" s="192">
        <v>7.3283858998144726</v>
      </c>
      <c r="AI108" s="192">
        <v>14.721485411140575</v>
      </c>
      <c r="AJ108" s="192">
        <v>0.57273768613974807</v>
      </c>
      <c r="AK108" s="192">
        <v>4.6986721144024477</v>
      </c>
      <c r="AL108" s="192">
        <v>14.781297134238313</v>
      </c>
      <c r="AM108" s="192">
        <v>0.33370411568409331</v>
      </c>
      <c r="AN108" s="192">
        <v>5.1282051282051215</v>
      </c>
      <c r="AO108" s="192">
        <v>10.796915167095115</v>
      </c>
      <c r="AP108" s="192">
        <v>0.25542784163473775</v>
      </c>
      <c r="AQ108" s="192">
        <v>2.4072216649949829</v>
      </c>
      <c r="AR108" s="192">
        <v>5.246913580246912</v>
      </c>
      <c r="AS108" s="192">
        <v>0.15105740181268873</v>
      </c>
      <c r="AT108" s="192">
        <v>1.7639077340569898</v>
      </c>
      <c r="AU108" s="192">
        <v>5.1612903225806406</v>
      </c>
      <c r="AV108" s="192" t="s">
        <v>286</v>
      </c>
      <c r="AW108" s="192" t="s">
        <v>286</v>
      </c>
      <c r="AX108" s="192" t="s">
        <v>286</v>
      </c>
      <c r="AY108" s="192" t="s">
        <v>286</v>
      </c>
      <c r="AZ108" s="192" t="s">
        <v>286</v>
      </c>
      <c r="BA108" s="192" t="s">
        <v>286</v>
      </c>
      <c r="BB108" s="192" t="s">
        <v>286</v>
      </c>
      <c r="BC108" s="192" t="s">
        <v>286</v>
      </c>
      <c r="BD108" s="192" t="s">
        <v>286</v>
      </c>
      <c r="BE108" s="192">
        <v>1.6581632653061225</v>
      </c>
      <c r="BF108" s="192">
        <v>5.794205794205797</v>
      </c>
      <c r="BG108" s="192">
        <v>10.271903323262837</v>
      </c>
      <c r="BH108" s="192">
        <v>1.9578313253012036</v>
      </c>
      <c r="BI108" s="192">
        <v>7.8167115902964923</v>
      </c>
      <c r="BJ108" s="192">
        <v>13.162118780096311</v>
      </c>
      <c r="BK108" s="192">
        <v>2.7272727272727271</v>
      </c>
      <c r="BL108" s="192">
        <v>16.55437921077959</v>
      </c>
      <c r="BM108" s="192">
        <v>21.762349799732984</v>
      </c>
      <c r="BN108" s="192">
        <v>1.6726403823178029</v>
      </c>
      <c r="BO108" s="192">
        <v>14.146868250539944</v>
      </c>
      <c r="BP108" s="192">
        <v>24.341085271317819</v>
      </c>
      <c r="BQ108" s="192">
        <v>1.5999999999999999</v>
      </c>
      <c r="BR108" s="192">
        <v>13.326226012793178</v>
      </c>
      <c r="BS108" s="192">
        <v>19.047619047619076</v>
      </c>
      <c r="BT108" s="192">
        <v>1.5444015444015424</v>
      </c>
      <c r="BU108" s="192">
        <v>10.627530364372479</v>
      </c>
      <c r="BV108" s="192">
        <v>21.705426356589168</v>
      </c>
      <c r="BW108" s="192">
        <v>1.9667170953101389</v>
      </c>
      <c r="BX108" s="192">
        <v>10.13698630136987</v>
      </c>
      <c r="BY108" s="192">
        <v>24.267100977198673</v>
      </c>
      <c r="BZ108" s="192">
        <v>1.2121212121212119</v>
      </c>
      <c r="CA108" s="192">
        <v>11.742059672762275</v>
      </c>
      <c r="CB108" s="192">
        <v>11.615487316421904</v>
      </c>
      <c r="CC108" s="192">
        <v>0.95579450418160095</v>
      </c>
      <c r="CD108" s="192">
        <v>8.9632829373650118</v>
      </c>
      <c r="CE108" s="192">
        <v>14.573643410852725</v>
      </c>
      <c r="CF108" s="192">
        <v>1.3714285714285719</v>
      </c>
      <c r="CG108" s="192">
        <v>8.2089552238805972</v>
      </c>
      <c r="CH108" s="192">
        <v>12.301587301587306</v>
      </c>
      <c r="CI108" s="192">
        <v>1.0309278350515478</v>
      </c>
      <c r="CJ108" s="192">
        <v>6.186612576064908</v>
      </c>
      <c r="CK108" s="192">
        <v>13.023255813953487</v>
      </c>
      <c r="CL108" s="192">
        <v>1.2102874432677755</v>
      </c>
      <c r="CM108" s="192">
        <v>5.8984910836762738</v>
      </c>
      <c r="CN108" s="192">
        <v>13.562091503267974</v>
      </c>
      <c r="CO108" s="192">
        <v>5.645161290322573</v>
      </c>
      <c r="CP108" s="192">
        <v>5.6459330143540729</v>
      </c>
      <c r="CQ108" s="192">
        <v>2.2788203753351204</v>
      </c>
      <c r="CR108" s="192">
        <v>4.0524433849821229</v>
      </c>
      <c r="CS108" s="192">
        <v>5.0810810810810789</v>
      </c>
      <c r="CT108" s="192">
        <v>4.3545878693623683</v>
      </c>
      <c r="CU108" s="192">
        <v>4.5610034207525647</v>
      </c>
      <c r="CV108" s="192">
        <v>5.3361792956243406</v>
      </c>
      <c r="CW108" s="192">
        <v>3.4300791556728227</v>
      </c>
      <c r="CX108" s="192">
        <v>2.6281208935611082</v>
      </c>
      <c r="CY108" s="192">
        <v>3.4375000000000036</v>
      </c>
      <c r="CZ108" s="192">
        <v>1.4195583596214507</v>
      </c>
      <c r="DA108" s="192">
        <v>4.0561622464898601</v>
      </c>
      <c r="DB108" s="192">
        <v>3.1073446327683625</v>
      </c>
      <c r="DC108" s="192">
        <v>1.8272425249169459</v>
      </c>
      <c r="DD108" s="192" t="s">
        <v>286</v>
      </c>
      <c r="DE108" s="192">
        <v>4.6021093000958846</v>
      </c>
      <c r="DF108" s="192">
        <v>5.1075268817204256</v>
      </c>
      <c r="DG108" s="192" t="s">
        <v>286</v>
      </c>
      <c r="DH108" s="192">
        <v>4.3290043290043325</v>
      </c>
      <c r="DI108" s="192">
        <v>6.065318818040434</v>
      </c>
      <c r="DJ108" s="192" t="s">
        <v>286</v>
      </c>
      <c r="DK108" s="192">
        <v>2.5613660618996796</v>
      </c>
      <c r="DL108" s="192">
        <v>2.7667984189723307</v>
      </c>
      <c r="DM108" s="192" t="s">
        <v>286</v>
      </c>
      <c r="DN108" s="192">
        <v>2.1920668058455131</v>
      </c>
      <c r="DO108" s="192">
        <v>3.1595576619273289</v>
      </c>
      <c r="DP108" s="192" t="s">
        <v>286</v>
      </c>
      <c r="DQ108" s="192">
        <v>1.8335684062059241</v>
      </c>
      <c r="DR108" s="192">
        <v>2.9900332225913626</v>
      </c>
      <c r="DS108" s="192" t="s">
        <v>286</v>
      </c>
      <c r="DT108" s="192" t="s">
        <v>286</v>
      </c>
      <c r="DU108" s="192" t="s">
        <v>286</v>
      </c>
      <c r="DV108" s="192" t="s">
        <v>286</v>
      </c>
      <c r="DW108" s="192">
        <v>2.6030368763557488</v>
      </c>
      <c r="DX108" s="192">
        <v>5.1482059282371333</v>
      </c>
      <c r="DY108" s="192" t="s">
        <v>286</v>
      </c>
      <c r="DZ108" s="192">
        <v>2.5613660618996823</v>
      </c>
      <c r="EA108" s="192">
        <v>1.8469656992084449</v>
      </c>
      <c r="EB108" s="192" t="s">
        <v>286</v>
      </c>
      <c r="EC108" s="192">
        <v>1.4644351464435146</v>
      </c>
      <c r="ED108" s="192">
        <v>2.8436018957345945</v>
      </c>
      <c r="EE108" s="192" t="s">
        <v>286</v>
      </c>
      <c r="EF108" s="192">
        <v>1.2676056338028163</v>
      </c>
      <c r="EG108" s="192">
        <v>3.4825870646766135</v>
      </c>
      <c r="EH108" s="192" t="s">
        <v>286</v>
      </c>
      <c r="EI108" s="192">
        <v>5.950095969289821</v>
      </c>
      <c r="EJ108" s="192">
        <v>6.4429530201342295</v>
      </c>
      <c r="EK108" s="192" t="s">
        <v>286</v>
      </c>
      <c r="EL108" s="192">
        <v>5.0976138828633433</v>
      </c>
      <c r="EM108" s="192">
        <v>5.2959501557632311</v>
      </c>
      <c r="EN108" s="192" t="s">
        <v>286</v>
      </c>
      <c r="EO108" s="192">
        <v>3.7473233404710915</v>
      </c>
      <c r="EP108" s="192">
        <v>4.7493403693931393</v>
      </c>
      <c r="EQ108" s="192" t="s">
        <v>286</v>
      </c>
      <c r="ER108" s="192">
        <v>1.4629049111807741</v>
      </c>
      <c r="ES108" s="192">
        <v>4.1204437400950926</v>
      </c>
      <c r="ET108" s="192" t="s">
        <v>286</v>
      </c>
      <c r="EU108" s="192">
        <v>1.4104372355430175</v>
      </c>
      <c r="EV108" s="192">
        <v>2.6533996683250392</v>
      </c>
      <c r="EW108" s="192" t="s">
        <v>286</v>
      </c>
      <c r="EX108" s="192">
        <v>3.3653846153846128</v>
      </c>
      <c r="EY108" s="192">
        <v>2.1476510067114094</v>
      </c>
      <c r="EZ108" s="192" t="s">
        <v>286</v>
      </c>
      <c r="FA108" s="192">
        <v>1.7334777898158176</v>
      </c>
      <c r="FB108" s="192">
        <v>2.1840873634945401</v>
      </c>
      <c r="FC108" s="192" t="s">
        <v>286</v>
      </c>
      <c r="FD108" s="192">
        <v>2.2459893048128352</v>
      </c>
      <c r="FE108" s="192">
        <v>1.4531043593130781</v>
      </c>
      <c r="FF108" s="192" t="s">
        <v>286</v>
      </c>
      <c r="FG108" s="192">
        <v>0.41928721174004174</v>
      </c>
      <c r="FH108" s="192">
        <v>0.79239302694136293</v>
      </c>
      <c r="FI108" s="192" t="s">
        <v>286</v>
      </c>
      <c r="FJ108" s="192">
        <v>0.70422535211267578</v>
      </c>
      <c r="FK108" s="192">
        <v>1.1608623548922055</v>
      </c>
      <c r="FL108" s="192" t="s">
        <v>286</v>
      </c>
      <c r="FM108" s="192" t="s">
        <v>286</v>
      </c>
      <c r="FN108" s="192" t="s">
        <v>286</v>
      </c>
      <c r="FO108" s="192" t="s">
        <v>286</v>
      </c>
      <c r="FP108" s="192">
        <v>4.5602605863192167</v>
      </c>
      <c r="FQ108" s="192">
        <v>7.1651090342679087</v>
      </c>
      <c r="FR108" s="192" t="s">
        <v>286</v>
      </c>
      <c r="FS108" s="192">
        <v>4.3850267379679151</v>
      </c>
      <c r="FT108" s="192">
        <v>6.0766182298546925</v>
      </c>
      <c r="FU108" s="192" t="s">
        <v>286</v>
      </c>
      <c r="FV108" s="192">
        <v>1.251303441084463</v>
      </c>
      <c r="FW108" s="192">
        <v>2.2257551669316351</v>
      </c>
      <c r="FX108" s="192" t="s">
        <v>286</v>
      </c>
      <c r="FY108" s="192">
        <v>0.8450704225352107</v>
      </c>
      <c r="FZ108" s="192">
        <v>0.9950248756218899</v>
      </c>
      <c r="GA108" s="192" t="s">
        <v>286</v>
      </c>
      <c r="GB108" s="192" t="s">
        <v>286</v>
      </c>
      <c r="GC108" s="192" t="s">
        <v>286</v>
      </c>
      <c r="GD108" s="192" t="s">
        <v>286</v>
      </c>
      <c r="GE108" s="192" t="s">
        <v>286</v>
      </c>
      <c r="GF108" s="192" t="s">
        <v>286</v>
      </c>
      <c r="GG108" s="192" t="s">
        <v>286</v>
      </c>
      <c r="GH108" s="192" t="s">
        <v>286</v>
      </c>
      <c r="GI108" s="192" t="s">
        <v>286</v>
      </c>
      <c r="GJ108" s="192" t="s">
        <v>286</v>
      </c>
      <c r="GK108" s="192">
        <v>2.1966527196652716</v>
      </c>
      <c r="GL108" s="192">
        <v>1.7515923566879004</v>
      </c>
      <c r="GM108" s="192" t="s">
        <v>286</v>
      </c>
      <c r="GN108" s="192">
        <v>2.2598870056497193</v>
      </c>
      <c r="GO108" s="192">
        <v>1.824212271973467</v>
      </c>
      <c r="GP108" s="192" t="s">
        <v>286</v>
      </c>
      <c r="GQ108" s="192" t="s">
        <v>286</v>
      </c>
      <c r="GR108" s="192" t="s">
        <v>286</v>
      </c>
      <c r="GS108" s="192" t="s">
        <v>286</v>
      </c>
      <c r="GT108" s="192" t="s">
        <v>286</v>
      </c>
      <c r="GU108" s="192" t="s">
        <v>286</v>
      </c>
      <c r="GV108" s="192" t="s">
        <v>286</v>
      </c>
      <c r="GW108" s="192" t="s">
        <v>286</v>
      </c>
      <c r="GX108" s="192" t="s">
        <v>286</v>
      </c>
      <c r="GY108" s="192" t="s">
        <v>286</v>
      </c>
      <c r="GZ108" s="192">
        <v>2.4083769633507863</v>
      </c>
      <c r="HA108" s="192">
        <v>2.5477707006369443</v>
      </c>
      <c r="HB108" s="192" t="s">
        <v>286</v>
      </c>
      <c r="HC108" s="192">
        <v>2.4045261669024072</v>
      </c>
      <c r="HD108" s="192">
        <v>3.1509121061359848</v>
      </c>
      <c r="HE108" s="192" t="s">
        <v>286</v>
      </c>
      <c r="HF108" s="192" t="s">
        <v>286</v>
      </c>
      <c r="HG108" s="192" t="s">
        <v>286</v>
      </c>
      <c r="HH108" s="192" t="s">
        <v>286</v>
      </c>
      <c r="HI108" s="132" t="s">
        <v>286</v>
      </c>
      <c r="HJ108" s="132" t="s">
        <v>286</v>
      </c>
      <c r="HK108" s="132" t="s">
        <v>286</v>
      </c>
      <c r="HL108" s="132" t="s">
        <v>286</v>
      </c>
      <c r="HM108" s="192" t="s">
        <v>286</v>
      </c>
      <c r="HN108" s="192" t="s">
        <v>286</v>
      </c>
      <c r="HO108" s="192">
        <v>2.6178010471204214</v>
      </c>
      <c r="HP108" s="192">
        <v>4.9441786283891513</v>
      </c>
      <c r="HQ108" s="192" t="s">
        <v>286</v>
      </c>
      <c r="HR108" s="192">
        <v>2.6836158192090402</v>
      </c>
      <c r="HS108" s="192">
        <v>4.817275747508301</v>
      </c>
      <c r="HT108" s="192" t="s">
        <v>286</v>
      </c>
      <c r="HU108" s="192">
        <v>3.4582132564841523</v>
      </c>
      <c r="HV108" s="192">
        <v>2.2849462365591409</v>
      </c>
      <c r="HW108" s="192" t="s">
        <v>286</v>
      </c>
      <c r="HX108" s="192">
        <v>3.1419284940411747</v>
      </c>
      <c r="HY108" s="192">
        <v>4.6728971962616761</v>
      </c>
      <c r="HZ108" s="192" t="s">
        <v>286</v>
      </c>
      <c r="IA108" s="192">
        <v>2.2459893048128365</v>
      </c>
      <c r="IB108" s="192">
        <v>3.8258575197889191</v>
      </c>
      <c r="IC108" s="192" t="s">
        <v>286</v>
      </c>
      <c r="ID108" s="192">
        <v>1.0427528675703857</v>
      </c>
      <c r="IE108" s="192">
        <v>1.9077901430842601</v>
      </c>
      <c r="IF108" s="192" t="s">
        <v>286</v>
      </c>
      <c r="IG108" s="192">
        <v>1.2747875354107652</v>
      </c>
      <c r="IH108" s="192">
        <v>3.1561461794019938</v>
      </c>
      <c r="II108" s="192">
        <v>1.7223910840932131</v>
      </c>
      <c r="IJ108" s="192">
        <v>6.3583815028901824</v>
      </c>
      <c r="IK108" s="192">
        <v>5.8981233243967797</v>
      </c>
      <c r="IL108" s="192">
        <v>2.2673031026252977</v>
      </c>
      <c r="IM108" s="192">
        <v>6.5874730021598218</v>
      </c>
      <c r="IN108" s="192">
        <v>8.2683307332293179</v>
      </c>
      <c r="IO108" s="192">
        <v>1.3667425968109341</v>
      </c>
      <c r="IP108" s="192">
        <v>4.5940170940171017</v>
      </c>
      <c r="IQ108" s="192">
        <v>7.5297225891677702</v>
      </c>
      <c r="IR108" s="192">
        <v>0.91503267973856106</v>
      </c>
      <c r="IS108" s="192" t="s">
        <v>286</v>
      </c>
      <c r="IT108" s="192" t="s">
        <v>286</v>
      </c>
      <c r="IU108" s="192">
        <v>1.5552099533437009</v>
      </c>
      <c r="IV108" s="192" t="s">
        <v>286</v>
      </c>
      <c r="IW108" s="192" t="s">
        <v>286</v>
      </c>
      <c r="IX108" s="192" t="str">
        <f t="shared" ref="IX108:JB117" si="165">"--"</f>
        <v>--</v>
      </c>
      <c r="IY108" s="192" t="str">
        <f t="shared" si="165"/>
        <v>--</v>
      </c>
      <c r="IZ108" s="192" t="str">
        <f t="shared" si="165"/>
        <v>--</v>
      </c>
      <c r="JA108" s="192" t="str">
        <f t="shared" si="165"/>
        <v>--</v>
      </c>
      <c r="JB108" s="192" t="str">
        <f t="shared" si="165"/>
        <v>--</v>
      </c>
      <c r="JC108" s="228">
        <v>5.9431524547803596</v>
      </c>
      <c r="JD108" s="228">
        <v>11.7486338797814</v>
      </c>
      <c r="JE108" s="228">
        <v>19.844357976653701</v>
      </c>
      <c r="JF108" s="228">
        <v>4.4736842105263204</v>
      </c>
      <c r="JG108" s="228">
        <v>9.4285714285714306</v>
      </c>
      <c r="JH108" s="228">
        <v>14.1342756183746</v>
      </c>
      <c r="JI108" s="228">
        <v>3.6363636363636398</v>
      </c>
      <c r="JJ108" s="228">
        <v>6.5753424657534296</v>
      </c>
      <c r="JK108" s="228">
        <v>13.2295719844358</v>
      </c>
      <c r="JL108" s="228">
        <v>3.1662269129287601</v>
      </c>
      <c r="JM108" s="228">
        <v>6</v>
      </c>
      <c r="JN108" s="228">
        <v>5.65371024734982</v>
      </c>
      <c r="JO108" s="228">
        <v>7.2538860103626996</v>
      </c>
      <c r="JP108" s="228">
        <v>10.924369747899201</v>
      </c>
      <c r="JQ108" s="228">
        <v>23.137254901960802</v>
      </c>
      <c r="JR108" s="228">
        <v>5.5263157894736796</v>
      </c>
      <c r="JS108" s="228">
        <v>9.0643274853800992</v>
      </c>
      <c r="JT108" s="228">
        <v>20.284697508896802</v>
      </c>
      <c r="JU108" s="228">
        <v>6.2337662337662296</v>
      </c>
      <c r="JV108" s="228">
        <v>7.0028011204481801</v>
      </c>
      <c r="JW108" s="228">
        <v>15.5642023346303</v>
      </c>
      <c r="JX108" s="228">
        <v>5</v>
      </c>
      <c r="JY108" s="228">
        <v>6.9364161849711001</v>
      </c>
      <c r="JZ108" s="228">
        <v>13.8790035587189</v>
      </c>
      <c r="KA108" s="228">
        <v>1.8324607329842899</v>
      </c>
      <c r="KB108" s="228">
        <v>1.1396011396011401</v>
      </c>
      <c r="KC108" s="228">
        <v>0</v>
      </c>
      <c r="KD108" s="228">
        <v>1.05540897097625</v>
      </c>
      <c r="KE108" s="228">
        <v>1.16959064327485</v>
      </c>
      <c r="KF108" s="228">
        <v>1.0676156583629901</v>
      </c>
      <c r="KG108" s="213">
        <v>0.78534031413612504</v>
      </c>
      <c r="KH108" s="213">
        <v>0.56980056980057003</v>
      </c>
      <c r="KI108" s="228">
        <v>0</v>
      </c>
      <c r="KJ108" s="213">
        <v>0.79365079365079305</v>
      </c>
      <c r="KK108" s="213">
        <v>0.58479532163742698</v>
      </c>
      <c r="KL108" s="228">
        <v>1.4234875444839901</v>
      </c>
      <c r="KM108" s="213">
        <v>0.26178010471204199</v>
      </c>
      <c r="KN108" s="213">
        <v>0.854700854700855</v>
      </c>
      <c r="KO108" s="228">
        <v>0</v>
      </c>
      <c r="KP108" s="228">
        <v>1.05540897097625</v>
      </c>
      <c r="KQ108" s="213">
        <v>0.29325513196480901</v>
      </c>
      <c r="KR108" s="228">
        <v>1.0676156583629901</v>
      </c>
      <c r="KS108" s="213">
        <v>0.78740157480314998</v>
      </c>
      <c r="KT108" s="213">
        <v>0.854700854700855</v>
      </c>
      <c r="KU108" s="228">
        <v>0</v>
      </c>
      <c r="KV108" s="228">
        <v>1.05540897097625</v>
      </c>
      <c r="KW108" s="228">
        <v>1.4619883040935699</v>
      </c>
      <c r="KX108" s="228">
        <v>1.77935943060498</v>
      </c>
      <c r="KY108" s="213">
        <v>0.26178010471204199</v>
      </c>
      <c r="KZ108" s="213">
        <v>0.854700854700855</v>
      </c>
      <c r="LA108" s="228">
        <v>0</v>
      </c>
      <c r="LB108" s="213">
        <v>0.26385224274406299</v>
      </c>
      <c r="LC108" s="228">
        <v>1.7341040462427699</v>
      </c>
      <c r="LD108" s="213">
        <v>0.35587188612099702</v>
      </c>
      <c r="LE108" s="213">
        <v>0.26178010471204199</v>
      </c>
      <c r="LF108" s="213">
        <v>0.56980056980057003</v>
      </c>
      <c r="LG108" s="228">
        <v>0</v>
      </c>
      <c r="LH108" s="213">
        <v>0.26385224274406299</v>
      </c>
      <c r="LI108" s="228">
        <v>1.44508670520231</v>
      </c>
      <c r="LJ108" s="213">
        <v>0.35714285714285698</v>
      </c>
      <c r="LK108" s="213">
        <v>0.52356020942408399</v>
      </c>
      <c r="LL108" s="213">
        <v>0.854700854700855</v>
      </c>
      <c r="LM108" s="213">
        <v>0.38461538461538503</v>
      </c>
      <c r="LN108" s="213">
        <v>0.26455026455026498</v>
      </c>
      <c r="LO108" s="213">
        <v>0.87209302325581395</v>
      </c>
      <c r="LP108" s="213">
        <v>0.71174377224199303</v>
      </c>
      <c r="LQ108" s="213">
        <v>0.78534031413612604</v>
      </c>
      <c r="LR108" s="228">
        <v>1.1396011396011401</v>
      </c>
      <c r="LS108" s="228">
        <v>1.15384615384615</v>
      </c>
      <c r="LT108" s="228">
        <v>1.3227513227513199</v>
      </c>
      <c r="LU108" s="228">
        <v>1.16279069767442</v>
      </c>
      <c r="LV108" s="228">
        <v>2.1352313167259802</v>
      </c>
      <c r="LW108" s="213">
        <v>0.26178010471204199</v>
      </c>
      <c r="LX108" s="228">
        <v>1.1396011396011401</v>
      </c>
      <c r="LY108" s="213">
        <v>0.76923076923076905</v>
      </c>
      <c r="LZ108" s="228">
        <v>3.97877984084881</v>
      </c>
      <c r="MA108" s="228">
        <v>2.03488372093023</v>
      </c>
      <c r="MB108" s="228">
        <v>3.9145907473309598</v>
      </c>
      <c r="MC108" s="213">
        <v>0.26178010471204199</v>
      </c>
      <c r="MD108" s="213">
        <v>0.854700854700855</v>
      </c>
      <c r="ME108" s="213">
        <v>0.76923076923076905</v>
      </c>
      <c r="MF108" s="213">
        <v>0.26455026455026398</v>
      </c>
      <c r="MG108" s="228">
        <v>1.16279069767442</v>
      </c>
      <c r="MH108" s="228">
        <v>1.77935943060498</v>
      </c>
      <c r="MI108" s="190" t="str">
        <f t="shared" si="147"/>
        <v>--</v>
      </c>
      <c r="MJ108" s="190" t="str">
        <f t="shared" si="161"/>
        <v>--</v>
      </c>
      <c r="MK108" s="190" t="str">
        <f t="shared" si="161"/>
        <v>--</v>
      </c>
      <c r="ML108" s="190" t="str">
        <f t="shared" si="161"/>
        <v>--</v>
      </c>
      <c r="MM108" s="190" t="str">
        <f t="shared" si="161"/>
        <v>--</v>
      </c>
      <c r="MN108" s="190" t="str">
        <f t="shared" si="161"/>
        <v>--</v>
      </c>
      <c r="MO108" s="190" t="str">
        <f t="shared" si="161"/>
        <v>--</v>
      </c>
      <c r="MP108" s="190" t="str">
        <f t="shared" si="161"/>
        <v>--</v>
      </c>
      <c r="MQ108" s="190" t="str">
        <f t="shared" si="161"/>
        <v>--</v>
      </c>
      <c r="MR108" s="190" t="str">
        <f t="shared" si="161"/>
        <v>--</v>
      </c>
      <c r="MS108" s="190" t="str">
        <f t="shared" si="161"/>
        <v>--</v>
      </c>
      <c r="MT108" s="190" t="str">
        <f t="shared" si="161"/>
        <v>--</v>
      </c>
      <c r="MU108" s="190" t="str">
        <f t="shared" si="161"/>
        <v>--</v>
      </c>
      <c r="MV108" s="190" t="str">
        <f t="shared" si="161"/>
        <v>--</v>
      </c>
      <c r="MW108" s="190" t="str">
        <f t="shared" si="161"/>
        <v>--</v>
      </c>
      <c r="MX108" s="190" t="str">
        <f t="shared" si="161"/>
        <v>--</v>
      </c>
      <c r="MY108" s="190" t="str">
        <f t="shared" si="161"/>
        <v>--</v>
      </c>
      <c r="MZ108" s="190" t="str">
        <f t="shared" si="161"/>
        <v>--</v>
      </c>
      <c r="NA108" s="190" t="str">
        <f t="shared" si="161"/>
        <v>--</v>
      </c>
      <c r="NB108" s="190" t="str">
        <f t="shared" si="161"/>
        <v>--</v>
      </c>
      <c r="NC108" s="190" t="str">
        <f t="shared" si="161"/>
        <v>--</v>
      </c>
      <c r="ND108" s="190" t="str">
        <f t="shared" si="161"/>
        <v>--</v>
      </c>
      <c r="NE108" s="190" t="str">
        <f t="shared" si="161"/>
        <v>--</v>
      </c>
      <c r="NF108" s="190" t="str">
        <f t="shared" si="161"/>
        <v>--</v>
      </c>
      <c r="NG108" s="190" t="str">
        <f t="shared" si="161"/>
        <v>--</v>
      </c>
      <c r="NH108" s="190" t="str">
        <f t="shared" si="161"/>
        <v>--</v>
      </c>
      <c r="NI108" s="190" t="str">
        <f t="shared" si="161"/>
        <v>--</v>
      </c>
      <c r="NJ108" s="190" t="str">
        <f t="shared" si="161"/>
        <v>--</v>
      </c>
      <c r="NL108" s="378" t="str">
        <f t="shared" si="92"/>
        <v>--</v>
      </c>
      <c r="NM108" s="392">
        <v>5.7142857142857153</v>
      </c>
      <c r="NN108" s="392">
        <v>6.3725490196078498</v>
      </c>
      <c r="NO108" s="392">
        <v>12.290502793296085</v>
      </c>
      <c r="NP108" s="378" t="str">
        <f t="shared" si="93"/>
        <v>--</v>
      </c>
      <c r="NQ108" s="392">
        <v>1.4048531289910617</v>
      </c>
      <c r="NR108" s="378" t="str">
        <f t="shared" si="94"/>
        <v>--</v>
      </c>
      <c r="NS108" s="392">
        <v>6.7999999999999963</v>
      </c>
      <c r="NT108" s="378" t="str">
        <f t="shared" si="95"/>
        <v>--</v>
      </c>
      <c r="NU108" s="392">
        <v>14.176829268292694</v>
      </c>
      <c r="NV108" s="378" t="str">
        <f t="shared" si="96"/>
        <v>--</v>
      </c>
      <c r="NW108" s="392">
        <v>1.3574660633484175</v>
      </c>
      <c r="NX108" s="378" t="str">
        <f t="shared" si="97"/>
        <v>--</v>
      </c>
      <c r="NY108" s="392">
        <v>6.4602960969044458</v>
      </c>
      <c r="NZ108" s="378" t="str">
        <f t="shared" si="98"/>
        <v>--</v>
      </c>
      <c r="OA108" s="392">
        <v>14.125200642054574</v>
      </c>
      <c r="OB108" s="378" t="str">
        <f t="shared" si="99"/>
        <v>--</v>
      </c>
      <c r="OC108" s="378" t="str">
        <f t="shared" si="99"/>
        <v>--</v>
      </c>
      <c r="OD108" s="392">
        <v>2.3255813953488382</v>
      </c>
      <c r="OE108" s="392">
        <v>6.0273972602739736</v>
      </c>
      <c r="OF108" s="392">
        <v>8.9494163424124515</v>
      </c>
      <c r="OG108" s="378" t="str">
        <f t="shared" si="162"/>
        <v>--</v>
      </c>
      <c r="OH108" s="378" t="str">
        <f t="shared" si="162"/>
        <v>--</v>
      </c>
      <c r="OI108" s="378" t="str">
        <f t="shared" si="162"/>
        <v>--</v>
      </c>
      <c r="OJ108" s="392">
        <v>2.6315789473684208</v>
      </c>
      <c r="OK108" s="392">
        <v>4.8571428571428603</v>
      </c>
      <c r="OL108" s="392">
        <v>5.6537102473498253</v>
      </c>
      <c r="OM108" s="378" t="str">
        <f t="shared" si="163"/>
        <v>--</v>
      </c>
      <c r="ON108" s="378" t="str">
        <f t="shared" si="163"/>
        <v>--</v>
      </c>
      <c r="OO108" s="378" t="str">
        <f t="shared" si="163"/>
        <v>--</v>
      </c>
      <c r="OP108" s="392">
        <v>2.3809523809523818</v>
      </c>
      <c r="OQ108" s="392">
        <v>2.4509803921568638</v>
      </c>
      <c r="OR108" s="392">
        <v>5.0561797752809019</v>
      </c>
      <c r="OS108" s="378" t="str">
        <f t="shared" si="164"/>
        <v>--</v>
      </c>
      <c r="OT108" s="378" t="str">
        <f t="shared" si="164"/>
        <v>--</v>
      </c>
      <c r="OU108" s="392">
        <v>4.3062200956937788</v>
      </c>
      <c r="OV108" s="392">
        <v>3.902439024390246</v>
      </c>
      <c r="OW108" s="392">
        <v>3.3707865168539333</v>
      </c>
      <c r="OX108" s="378" t="str">
        <f t="shared" si="103"/>
        <v>--</v>
      </c>
      <c r="OY108" s="392">
        <v>8.421052631578954</v>
      </c>
      <c r="OZ108" s="392">
        <v>10.571428571428577</v>
      </c>
      <c r="PA108" s="392">
        <v>15.194346289752646</v>
      </c>
      <c r="PB108" s="378" t="str">
        <f t="shared" si="104"/>
        <v>--</v>
      </c>
      <c r="PC108" s="392">
        <v>17.142857142857146</v>
      </c>
      <c r="PD108" s="392">
        <v>21.568627450980397</v>
      </c>
      <c r="PE108" s="392">
        <v>27.374301675977662</v>
      </c>
      <c r="PF108" s="378" t="str">
        <f t="shared" si="105"/>
        <v>--</v>
      </c>
      <c r="PG108" s="392">
        <v>7.6923076923076943</v>
      </c>
      <c r="PH108" s="392">
        <v>13.000000000000004</v>
      </c>
      <c r="PI108" s="392">
        <v>19.662921348314597</v>
      </c>
      <c r="PJ108" s="378" t="str">
        <f t="shared" si="106"/>
        <v>--</v>
      </c>
      <c r="PK108" s="392">
        <v>4.7846889952153138</v>
      </c>
      <c r="PL108" s="392">
        <v>10.3960396039604</v>
      </c>
      <c r="PM108" s="392">
        <v>14.606741573033716</v>
      </c>
      <c r="PN108" s="378" t="str">
        <f t="shared" si="107"/>
        <v>--</v>
      </c>
      <c r="PO108" s="392">
        <v>6.403940886699508</v>
      </c>
      <c r="PP108" s="392">
        <v>2.5000000000000004</v>
      </c>
      <c r="PQ108" s="392">
        <v>1.6759776536312856</v>
      </c>
      <c r="PR108" s="378" t="str">
        <f t="shared" si="108"/>
        <v>--</v>
      </c>
      <c r="PS108" s="392">
        <v>0.99009900990098998</v>
      </c>
      <c r="PT108" s="392">
        <v>0.99502487562189079</v>
      </c>
      <c r="PU108" s="392">
        <v>5.6179775280898872</v>
      </c>
      <c r="PV108" s="378" t="str">
        <f t="shared" si="109"/>
        <v>--</v>
      </c>
      <c r="PW108" s="392">
        <v>1.4851485148514856</v>
      </c>
      <c r="PX108" s="392">
        <v>0</v>
      </c>
      <c r="PY108" s="392">
        <v>1.6853932584269666</v>
      </c>
      <c r="PZ108" s="378" t="str">
        <f t="shared" si="110"/>
        <v>--</v>
      </c>
      <c r="QA108" s="392">
        <v>1.4778325123152716</v>
      </c>
      <c r="QB108" s="392">
        <v>0.49504950495049499</v>
      </c>
      <c r="QC108" s="392">
        <v>6.7415730337078683</v>
      </c>
      <c r="QD108" s="378" t="str">
        <f t="shared" si="111"/>
        <v>--</v>
      </c>
      <c r="QE108" s="392">
        <v>0.99009900990098998</v>
      </c>
      <c r="QF108" s="392">
        <v>0.50505050505050497</v>
      </c>
      <c r="QG108" s="392">
        <v>1.1173184357541901</v>
      </c>
      <c r="QH108" s="378" t="str">
        <f t="shared" si="112"/>
        <v>--</v>
      </c>
      <c r="QI108" s="392">
        <v>1.4778325123152716</v>
      </c>
      <c r="QJ108" s="392">
        <v>0.49751243781094523</v>
      </c>
      <c r="QK108" s="392">
        <v>1.6759776536312854</v>
      </c>
    </row>
    <row r="109" spans="1:454" ht="13.8" thickBot="1" x14ac:dyDescent="0.3">
      <c r="A109" s="114" t="str">
        <f t="shared" si="149"/>
        <v>--</v>
      </c>
      <c r="B109" s="96" t="s">
        <v>185</v>
      </c>
      <c r="C109" s="202">
        <v>7.2413793103448247</v>
      </c>
      <c r="D109" s="192">
        <v>33.368983957219257</v>
      </c>
      <c r="E109" s="192">
        <v>43.875968992248055</v>
      </c>
      <c r="F109" s="192">
        <v>5.2868391451068613</v>
      </c>
      <c r="G109" s="192">
        <v>26.31578947368423</v>
      </c>
      <c r="H109" s="192">
        <v>37.755102040816368</v>
      </c>
      <c r="I109" s="192">
        <v>3.5413153456998301</v>
      </c>
      <c r="J109" s="192">
        <v>20.405209840810418</v>
      </c>
      <c r="K109" s="192">
        <v>33.102253032928957</v>
      </c>
      <c r="L109" s="192">
        <v>1.0101010101010111</v>
      </c>
      <c r="M109" s="192">
        <v>15.632183908045949</v>
      </c>
      <c r="N109" s="192">
        <v>23.809523809523807</v>
      </c>
      <c r="O109" s="192">
        <v>3.1746031746031766</v>
      </c>
      <c r="P109" s="192">
        <v>7.5606276747503598</v>
      </c>
      <c r="Q109" s="192">
        <v>22.024623803009607</v>
      </c>
      <c r="R109" s="192" t="s">
        <v>286</v>
      </c>
      <c r="S109" s="192" t="s">
        <v>286</v>
      </c>
      <c r="T109" s="192" t="s">
        <v>286</v>
      </c>
      <c r="U109" s="192">
        <v>5.5242390078917678</v>
      </c>
      <c r="V109" s="192">
        <v>27.189409368635442</v>
      </c>
      <c r="W109" s="192">
        <v>37.536656891495618</v>
      </c>
      <c r="X109" s="192">
        <v>3.547297297297296</v>
      </c>
      <c r="Y109" s="192">
        <v>20.784883720930221</v>
      </c>
      <c r="Z109" s="192">
        <v>33.916083916083906</v>
      </c>
      <c r="AA109" s="192">
        <v>1.2949640287769781</v>
      </c>
      <c r="AB109" s="192">
        <v>17.327293318233302</v>
      </c>
      <c r="AC109" s="192">
        <v>25.714285714285708</v>
      </c>
      <c r="AD109" s="192">
        <v>3.1837916063675853</v>
      </c>
      <c r="AE109" s="192">
        <v>9.039548022598856</v>
      </c>
      <c r="AF109" s="192">
        <v>23.983739837398357</v>
      </c>
      <c r="AG109" s="192">
        <v>1.0344827586206895</v>
      </c>
      <c r="AH109" s="192">
        <v>10.053475935828871</v>
      </c>
      <c r="AI109" s="192">
        <v>18.449612403100772</v>
      </c>
      <c r="AJ109" s="192">
        <v>1.0123734533183357</v>
      </c>
      <c r="AK109" s="192">
        <v>6.0728744939271175</v>
      </c>
      <c r="AL109" s="192">
        <v>12.536443148688056</v>
      </c>
      <c r="AM109" s="192">
        <v>0.50590219224283295</v>
      </c>
      <c r="AN109" s="192">
        <v>5.3545586107091099</v>
      </c>
      <c r="AO109" s="192">
        <v>12.1317157712305</v>
      </c>
      <c r="AP109" s="192">
        <v>0.14430014430014398</v>
      </c>
      <c r="AQ109" s="192">
        <v>2.988505747126438</v>
      </c>
      <c r="AR109" s="192">
        <v>6.4935064935064988</v>
      </c>
      <c r="AS109" s="192">
        <v>0.86580086580086646</v>
      </c>
      <c r="AT109" s="192">
        <v>1.5691868758915835</v>
      </c>
      <c r="AU109" s="192">
        <v>5.0615595075239446</v>
      </c>
      <c r="AV109" s="192" t="s">
        <v>286</v>
      </c>
      <c r="AW109" s="192" t="s">
        <v>286</v>
      </c>
      <c r="AX109" s="192" t="s">
        <v>286</v>
      </c>
      <c r="AY109" s="192" t="s">
        <v>286</v>
      </c>
      <c r="AZ109" s="192" t="s">
        <v>286</v>
      </c>
      <c r="BA109" s="192" t="s">
        <v>286</v>
      </c>
      <c r="BB109" s="192" t="s">
        <v>286</v>
      </c>
      <c r="BC109" s="192" t="s">
        <v>286</v>
      </c>
      <c r="BD109" s="192" t="s">
        <v>286</v>
      </c>
      <c r="BE109" s="192">
        <v>1.7266187050359734</v>
      </c>
      <c r="BF109" s="192">
        <v>7.5791855203619924</v>
      </c>
      <c r="BG109" s="192">
        <v>13.675213675213685</v>
      </c>
      <c r="BH109" s="192">
        <v>4.4862518089725034</v>
      </c>
      <c r="BI109" s="192">
        <v>10.056657223796046</v>
      </c>
      <c r="BJ109" s="192">
        <v>14.016172506738556</v>
      </c>
      <c r="BK109" s="192">
        <v>3.7484885126964964</v>
      </c>
      <c r="BL109" s="192">
        <v>20.763187429854089</v>
      </c>
      <c r="BM109" s="192">
        <v>24.528301886792431</v>
      </c>
      <c r="BN109" s="192">
        <v>2.6744186046511618</v>
      </c>
      <c r="BO109" s="192">
        <v>21.202531645569628</v>
      </c>
      <c r="BP109" s="192">
        <v>23.865300146412888</v>
      </c>
      <c r="BQ109" s="192">
        <v>1.5873015873015894</v>
      </c>
      <c r="BR109" s="192">
        <v>14.678899082568815</v>
      </c>
      <c r="BS109" s="192">
        <v>20.848056537102462</v>
      </c>
      <c r="BT109" s="192">
        <v>0.72358900144717786</v>
      </c>
      <c r="BU109" s="192">
        <v>11.75115207373271</v>
      </c>
      <c r="BV109" s="192">
        <v>20.494186046511633</v>
      </c>
      <c r="BW109" s="192">
        <v>2.1897810218978093</v>
      </c>
      <c r="BX109" s="192">
        <v>8.6705202312138798</v>
      </c>
      <c r="BY109" s="192">
        <v>25.476839237057224</v>
      </c>
      <c r="BZ109" s="192">
        <v>2.4183796856106405</v>
      </c>
      <c r="CA109" s="192">
        <v>15.375982042648713</v>
      </c>
      <c r="CB109" s="192">
        <v>15.880503144654105</v>
      </c>
      <c r="CC109" s="192">
        <v>2.5581395348837201</v>
      </c>
      <c r="CD109" s="192">
        <v>16.35021097046414</v>
      </c>
      <c r="CE109" s="192">
        <v>14.494875549048304</v>
      </c>
      <c r="CF109" s="192">
        <v>0.70546737213403898</v>
      </c>
      <c r="CG109" s="192">
        <v>9.7859327217125287</v>
      </c>
      <c r="CH109" s="192">
        <v>13.250883392226125</v>
      </c>
      <c r="CI109" s="192">
        <v>0.72358900144717742</v>
      </c>
      <c r="CJ109" s="192">
        <v>6.9124423963133612</v>
      </c>
      <c r="CK109" s="192">
        <v>12.372634643377005</v>
      </c>
      <c r="CL109" s="192">
        <v>1.459854014598539</v>
      </c>
      <c r="CM109" s="192">
        <v>5.6358381502890191</v>
      </c>
      <c r="CN109" s="192">
        <v>14.577656675749308</v>
      </c>
      <c r="CO109" s="192">
        <v>7.572115384615385</v>
      </c>
      <c r="CP109" s="192">
        <v>9.5982142857142794</v>
      </c>
      <c r="CQ109" s="192">
        <v>3.6163522012578628</v>
      </c>
      <c r="CR109" s="192">
        <v>5.2508751458576421</v>
      </c>
      <c r="CS109" s="192">
        <v>6.9254984260230863</v>
      </c>
      <c r="CT109" s="192">
        <v>2.7777777777777803</v>
      </c>
      <c r="CU109" s="192">
        <v>5.2816901408450656</v>
      </c>
      <c r="CV109" s="192">
        <v>6.7771084337349334</v>
      </c>
      <c r="CW109" s="192">
        <v>3.2142857142857153</v>
      </c>
      <c r="CX109" s="192">
        <v>4.0479760119939998</v>
      </c>
      <c r="CY109" s="192">
        <v>4.5077105575326204</v>
      </c>
      <c r="CZ109" s="192">
        <v>2.1084337349397577</v>
      </c>
      <c r="DA109" s="192">
        <v>5.2790346907993957</v>
      </c>
      <c r="DB109" s="192">
        <v>2.0802377414561661</v>
      </c>
      <c r="DC109" s="192">
        <v>1.2482662968099858</v>
      </c>
      <c r="DD109" s="192" t="s">
        <v>286</v>
      </c>
      <c r="DE109" s="192">
        <v>6.0402684563758466</v>
      </c>
      <c r="DF109" s="192">
        <v>5.5031446540880449</v>
      </c>
      <c r="DG109" s="192" t="s">
        <v>286</v>
      </c>
      <c r="DH109" s="192">
        <v>3.882476390346274</v>
      </c>
      <c r="DI109" s="192">
        <v>3.8011695906432741</v>
      </c>
      <c r="DJ109" s="192" t="s">
        <v>286</v>
      </c>
      <c r="DK109" s="192">
        <v>2.409638554216869</v>
      </c>
      <c r="DL109" s="192">
        <v>3.0303030303030325</v>
      </c>
      <c r="DM109" s="192" t="s">
        <v>286</v>
      </c>
      <c r="DN109" s="192">
        <v>2.1377672209026128</v>
      </c>
      <c r="DO109" s="192">
        <v>1.8099547511312215</v>
      </c>
      <c r="DP109" s="192" t="s">
        <v>286</v>
      </c>
      <c r="DQ109" s="192">
        <v>1.1887072808320958</v>
      </c>
      <c r="DR109" s="192">
        <v>2.0804438280166431</v>
      </c>
      <c r="DS109" s="192" t="s">
        <v>286</v>
      </c>
      <c r="DT109" s="192" t="s">
        <v>286</v>
      </c>
      <c r="DU109" s="192" t="s">
        <v>286</v>
      </c>
      <c r="DV109" s="192" t="s">
        <v>286</v>
      </c>
      <c r="DW109" s="192">
        <v>3.882476390346274</v>
      </c>
      <c r="DX109" s="192">
        <v>3.2258064516129039</v>
      </c>
      <c r="DY109" s="192" t="s">
        <v>286</v>
      </c>
      <c r="DZ109" s="192">
        <v>2.2624434389140284</v>
      </c>
      <c r="EA109" s="192">
        <v>3.0249110320284713</v>
      </c>
      <c r="EB109" s="192" t="s">
        <v>286</v>
      </c>
      <c r="EC109" s="192">
        <v>1.7857142857142863</v>
      </c>
      <c r="ED109" s="192">
        <v>1.3554216867469882</v>
      </c>
      <c r="EE109" s="192" t="s">
        <v>286</v>
      </c>
      <c r="EF109" s="192">
        <v>0.89285714285714268</v>
      </c>
      <c r="EG109" s="192">
        <v>1.5277777777777768</v>
      </c>
      <c r="EH109" s="192" t="s">
        <v>286</v>
      </c>
      <c r="EI109" s="192">
        <v>7.7267637178051549</v>
      </c>
      <c r="EJ109" s="192">
        <v>6.2992125984251954</v>
      </c>
      <c r="EK109" s="192" t="s">
        <v>286</v>
      </c>
      <c r="EL109" s="192">
        <v>5.2521008403361371</v>
      </c>
      <c r="EM109" s="192">
        <v>4.8387096774193523</v>
      </c>
      <c r="EN109" s="192" t="s">
        <v>286</v>
      </c>
      <c r="EO109" s="192">
        <v>4.0723981900452486</v>
      </c>
      <c r="EP109" s="192">
        <v>5.516014234875442</v>
      </c>
      <c r="EQ109" s="192" t="s">
        <v>286</v>
      </c>
      <c r="ER109" s="192">
        <v>1.4285714285714293</v>
      </c>
      <c r="ES109" s="192">
        <v>1.9578313253012041</v>
      </c>
      <c r="ET109" s="192" t="s">
        <v>286</v>
      </c>
      <c r="EU109" s="192">
        <v>0.89285714285714268</v>
      </c>
      <c r="EV109" s="192">
        <v>1.9444444444444442</v>
      </c>
      <c r="EW109" s="192" t="s">
        <v>286</v>
      </c>
      <c r="EX109" s="192">
        <v>5.611672278338947</v>
      </c>
      <c r="EY109" s="192">
        <v>2.8391167192429019</v>
      </c>
      <c r="EZ109" s="192" t="s">
        <v>286</v>
      </c>
      <c r="FA109" s="192">
        <v>3.668763102725368</v>
      </c>
      <c r="FB109" s="192">
        <v>1.3196480938416424</v>
      </c>
      <c r="FC109" s="192" t="s">
        <v>286</v>
      </c>
      <c r="FD109" s="192">
        <v>2.7272727272727266</v>
      </c>
      <c r="FE109" s="192">
        <v>1.0638297872340421</v>
      </c>
      <c r="FF109" s="192" t="s">
        <v>286</v>
      </c>
      <c r="FG109" s="192">
        <v>0.71684587813620126</v>
      </c>
      <c r="FH109" s="192">
        <v>0.90497737556560987</v>
      </c>
      <c r="FI109" s="192" t="s">
        <v>286</v>
      </c>
      <c r="FJ109" s="192">
        <v>0.44776119402985115</v>
      </c>
      <c r="FK109" s="192">
        <v>0.41724617524339341</v>
      </c>
      <c r="FL109" s="192" t="s">
        <v>286</v>
      </c>
      <c r="FM109" s="192" t="s">
        <v>286</v>
      </c>
      <c r="FN109" s="192" t="s">
        <v>286</v>
      </c>
      <c r="FO109" s="192" t="s">
        <v>286</v>
      </c>
      <c r="FP109" s="192">
        <v>6.3025210084033629</v>
      </c>
      <c r="FQ109" s="192">
        <v>5.5636896046852122</v>
      </c>
      <c r="FR109" s="192" t="s">
        <v>286</v>
      </c>
      <c r="FS109" s="192">
        <v>4.3806646525679751</v>
      </c>
      <c r="FT109" s="192">
        <v>6.4056939501779366</v>
      </c>
      <c r="FU109" s="192" t="s">
        <v>286</v>
      </c>
      <c r="FV109" s="192">
        <v>1.1918951132300366</v>
      </c>
      <c r="FW109" s="192">
        <v>1.5105740181268903</v>
      </c>
      <c r="FX109" s="192" t="s">
        <v>286</v>
      </c>
      <c r="FY109" s="192">
        <v>0.74738415545590353</v>
      </c>
      <c r="FZ109" s="192">
        <v>1.1080332409972296</v>
      </c>
      <c r="GA109" s="192" t="s">
        <v>286</v>
      </c>
      <c r="GB109" s="192" t="s">
        <v>286</v>
      </c>
      <c r="GC109" s="192" t="s">
        <v>286</v>
      </c>
      <c r="GD109" s="192" t="s">
        <v>286</v>
      </c>
      <c r="GE109" s="192" t="s">
        <v>286</v>
      </c>
      <c r="GF109" s="192" t="s">
        <v>286</v>
      </c>
      <c r="GG109" s="192" t="s">
        <v>286</v>
      </c>
      <c r="GH109" s="192" t="s">
        <v>286</v>
      </c>
      <c r="GI109" s="192" t="s">
        <v>286</v>
      </c>
      <c r="GJ109" s="192" t="s">
        <v>286</v>
      </c>
      <c r="GK109" s="192">
        <v>1.6706443914081157</v>
      </c>
      <c r="GL109" s="192">
        <v>1.8154311649016641</v>
      </c>
      <c r="GM109" s="192" t="s">
        <v>286</v>
      </c>
      <c r="GN109" s="192">
        <v>1.345291479820627</v>
      </c>
      <c r="GO109" s="192">
        <v>1.671309192200555</v>
      </c>
      <c r="GP109" s="192" t="s">
        <v>286</v>
      </c>
      <c r="GQ109" s="192" t="s">
        <v>286</v>
      </c>
      <c r="GR109" s="192" t="s">
        <v>286</v>
      </c>
      <c r="GS109" s="192" t="s">
        <v>286</v>
      </c>
      <c r="GT109" s="192" t="s">
        <v>286</v>
      </c>
      <c r="GU109" s="192" t="s">
        <v>286</v>
      </c>
      <c r="GV109" s="192" t="s">
        <v>286</v>
      </c>
      <c r="GW109" s="192" t="s">
        <v>286</v>
      </c>
      <c r="GX109" s="192" t="s">
        <v>286</v>
      </c>
      <c r="GY109" s="192" t="s">
        <v>286</v>
      </c>
      <c r="GZ109" s="192">
        <v>2.8639618138424816</v>
      </c>
      <c r="HA109" s="192">
        <v>3.333333333333333</v>
      </c>
      <c r="HB109" s="192" t="s">
        <v>286</v>
      </c>
      <c r="HC109" s="192">
        <v>1.4970059880239519</v>
      </c>
      <c r="HD109" s="192">
        <v>3.3426183844011148</v>
      </c>
      <c r="HE109" s="192" t="s">
        <v>286</v>
      </c>
      <c r="HF109" s="192" t="s">
        <v>286</v>
      </c>
      <c r="HG109" s="192" t="s">
        <v>286</v>
      </c>
      <c r="HH109" s="192" t="s">
        <v>286</v>
      </c>
      <c r="HI109" s="132" t="s">
        <v>286</v>
      </c>
      <c r="HJ109" s="132" t="s">
        <v>286</v>
      </c>
      <c r="HK109" s="132" t="s">
        <v>286</v>
      </c>
      <c r="HL109" s="132" t="s">
        <v>286</v>
      </c>
      <c r="HM109" s="192" t="s">
        <v>286</v>
      </c>
      <c r="HN109" s="192" t="s">
        <v>286</v>
      </c>
      <c r="HO109" s="192">
        <v>3.3293697978596954</v>
      </c>
      <c r="HP109" s="192">
        <v>3.0303030303030294</v>
      </c>
      <c r="HQ109" s="192" t="s">
        <v>286</v>
      </c>
      <c r="HR109" s="192">
        <v>2.5411061285500747</v>
      </c>
      <c r="HS109" s="192">
        <v>4.881450488145048</v>
      </c>
      <c r="HT109" s="192" t="s">
        <v>286</v>
      </c>
      <c r="HU109" s="192">
        <v>4.2600896860986568</v>
      </c>
      <c r="HV109" s="192">
        <v>2.5276461295418624</v>
      </c>
      <c r="HW109" s="192" t="s">
        <v>286</v>
      </c>
      <c r="HX109" s="192">
        <v>3.9832285115304069</v>
      </c>
      <c r="HY109" s="192">
        <v>2.1994134897360729</v>
      </c>
      <c r="HZ109" s="192" t="s">
        <v>286</v>
      </c>
      <c r="IA109" s="192">
        <v>3.3182503770739049</v>
      </c>
      <c r="IB109" s="192">
        <v>3.0195381882770862</v>
      </c>
      <c r="IC109" s="192" t="s">
        <v>286</v>
      </c>
      <c r="ID109" s="192">
        <v>1.1904761904761914</v>
      </c>
      <c r="IE109" s="192">
        <v>1.5174506828528069</v>
      </c>
      <c r="IF109" s="192" t="s">
        <v>286</v>
      </c>
      <c r="IG109" s="192">
        <v>1.0447761194029854</v>
      </c>
      <c r="IH109" s="192">
        <v>2.5</v>
      </c>
      <c r="II109" s="192">
        <v>3.3775633293124261</v>
      </c>
      <c r="IJ109" s="192">
        <v>9.4382022471910183</v>
      </c>
      <c r="IK109" s="192">
        <v>7.89889415481833</v>
      </c>
      <c r="IL109" s="192">
        <v>2.5670945157526259</v>
      </c>
      <c r="IM109" s="192">
        <v>10.294117647058817</v>
      </c>
      <c r="IN109" s="192">
        <v>6.8914956011730188</v>
      </c>
      <c r="IO109" s="192">
        <v>1.933216168717047</v>
      </c>
      <c r="IP109" s="192">
        <v>6.3540090771558226</v>
      </c>
      <c r="IQ109" s="192">
        <v>8.3185840707964509</v>
      </c>
      <c r="IR109" s="192">
        <v>1.3493253373313341</v>
      </c>
      <c r="IS109" s="192" t="s">
        <v>286</v>
      </c>
      <c r="IT109" s="192" t="s">
        <v>286</v>
      </c>
      <c r="IU109" s="192">
        <v>2.2796352583586614</v>
      </c>
      <c r="IV109" s="192" t="s">
        <v>286</v>
      </c>
      <c r="IW109" s="192" t="s">
        <v>286</v>
      </c>
      <c r="IX109" s="192" t="str">
        <f t="shared" si="165"/>
        <v>--</v>
      </c>
      <c r="IY109" s="192" t="str">
        <f t="shared" si="165"/>
        <v>--</v>
      </c>
      <c r="IZ109" s="192" t="str">
        <f t="shared" si="165"/>
        <v>--</v>
      </c>
      <c r="JA109" s="192" t="str">
        <f t="shared" si="165"/>
        <v>--</v>
      </c>
      <c r="JB109" s="192" t="str">
        <f t="shared" si="165"/>
        <v>--</v>
      </c>
      <c r="JC109" s="228">
        <v>5.2269601100412704</v>
      </c>
      <c r="JD109" s="228">
        <v>10.9396914446003</v>
      </c>
      <c r="JE109" s="228">
        <v>15.726495726495701</v>
      </c>
      <c r="JF109" s="228">
        <v>5.2112676056338003</v>
      </c>
      <c r="JG109" s="228">
        <v>5.8171745152354601</v>
      </c>
      <c r="JH109" s="228">
        <v>11.248073959938401</v>
      </c>
      <c r="JI109" s="228">
        <v>2.6170798898071599</v>
      </c>
      <c r="JJ109" s="228">
        <v>7.9608938547486101</v>
      </c>
      <c r="JK109" s="228">
        <v>10.445205479452101</v>
      </c>
      <c r="JL109" s="228">
        <v>4.79548660084627</v>
      </c>
      <c r="JM109" s="228">
        <v>4.9930651872399503</v>
      </c>
      <c r="JN109" s="228">
        <v>9.2449922958397597</v>
      </c>
      <c r="JO109" s="228">
        <v>4.8409405255878202</v>
      </c>
      <c r="JP109" s="228">
        <v>9.8870056497175192</v>
      </c>
      <c r="JQ109" s="228">
        <v>15.662650602409601</v>
      </c>
      <c r="JR109" s="228">
        <v>5.5162659123055198</v>
      </c>
      <c r="JS109" s="228">
        <v>6.4516129032257998</v>
      </c>
      <c r="JT109" s="228">
        <v>16.2790697674419</v>
      </c>
      <c r="JU109" s="228">
        <v>2.7624309392265198</v>
      </c>
      <c r="JV109" s="228">
        <v>4.9365303244005601</v>
      </c>
      <c r="JW109" s="228">
        <v>8.4192439862542994</v>
      </c>
      <c r="JX109" s="228">
        <v>4.5070422535211296</v>
      </c>
      <c r="JY109" s="228">
        <v>4.0673211781206202</v>
      </c>
      <c r="JZ109" s="228">
        <v>9.7372488408037103</v>
      </c>
      <c r="KA109" s="213">
        <v>0.970873786407767</v>
      </c>
      <c r="KB109" s="213">
        <v>0.99715099715099798</v>
      </c>
      <c r="KC109" s="213">
        <v>0.51993067590987896</v>
      </c>
      <c r="KD109" s="228">
        <v>2.5641025641025599</v>
      </c>
      <c r="KE109" s="228">
        <v>2.9702970297029698</v>
      </c>
      <c r="KF109" s="228">
        <v>1.8518518518518501</v>
      </c>
      <c r="KG109" s="213">
        <v>0.27739251040221902</v>
      </c>
      <c r="KH109" s="213">
        <v>0.28490028490028502</v>
      </c>
      <c r="KI109" s="213">
        <v>0.51993067590987896</v>
      </c>
      <c r="KJ109" s="213">
        <v>0.99715099715099598</v>
      </c>
      <c r="KK109" s="228">
        <v>1.1347517730496499</v>
      </c>
      <c r="KL109" s="228">
        <v>1.2326656394452999</v>
      </c>
      <c r="KM109" s="213">
        <v>0.41608876560332803</v>
      </c>
      <c r="KN109" s="213">
        <v>0.28490028490028502</v>
      </c>
      <c r="KO109" s="213">
        <v>0.69324090121317095</v>
      </c>
      <c r="KP109" s="213">
        <v>0.42613636363636398</v>
      </c>
      <c r="KQ109" s="228">
        <v>1.13154172560113</v>
      </c>
      <c r="KR109" s="213">
        <v>0.77041602465331205</v>
      </c>
      <c r="KS109" s="213">
        <v>0.69348127600554799</v>
      </c>
      <c r="KT109" s="213">
        <v>0.28490028490028402</v>
      </c>
      <c r="KU109" s="213">
        <v>0.69324090121317095</v>
      </c>
      <c r="KV109" s="213">
        <v>0.56818181818181801</v>
      </c>
      <c r="KW109" s="213">
        <v>0.85106382978723305</v>
      </c>
      <c r="KX109" s="228">
        <v>1.5432098765432101</v>
      </c>
      <c r="KY109" s="213">
        <v>0.27777777777777701</v>
      </c>
      <c r="KZ109" s="228">
        <v>0</v>
      </c>
      <c r="LA109" s="213">
        <v>0.34662045060658597</v>
      </c>
      <c r="LB109" s="213">
        <v>0.28571428571428598</v>
      </c>
      <c r="LC109" s="213">
        <v>0.70721357850070599</v>
      </c>
      <c r="LD109" s="213">
        <v>0.30816640986132499</v>
      </c>
      <c r="LE109" s="213">
        <v>0.55478502080443803</v>
      </c>
      <c r="LF109" s="213">
        <v>0.14245014245014201</v>
      </c>
      <c r="LG109" s="213">
        <v>0.86655112651646404</v>
      </c>
      <c r="LH109" s="213">
        <v>0.71225071225071201</v>
      </c>
      <c r="LI109" s="213">
        <v>0.56577086280056499</v>
      </c>
      <c r="LJ109" s="228">
        <v>1.07858243451464</v>
      </c>
      <c r="LK109" s="213">
        <v>0.27739251040221902</v>
      </c>
      <c r="LL109" s="213">
        <v>0.57061340941512095</v>
      </c>
      <c r="LM109" s="213">
        <v>0.69324090121317095</v>
      </c>
      <c r="LN109" s="213">
        <v>0.28368794326241098</v>
      </c>
      <c r="LO109" s="213">
        <v>0.99573257467994203</v>
      </c>
      <c r="LP109" s="213">
        <v>0.46439628482972101</v>
      </c>
      <c r="LQ109" s="213">
        <v>0.41666666666666702</v>
      </c>
      <c r="LR109" s="213">
        <v>0.28530670470755998</v>
      </c>
      <c r="LS109" s="228">
        <v>1.0398613518197599</v>
      </c>
      <c r="LT109" s="228">
        <v>2.2759601706970098</v>
      </c>
      <c r="LU109" s="228">
        <v>1.13798008534851</v>
      </c>
      <c r="LV109" s="228">
        <v>2.3291925465838501</v>
      </c>
      <c r="LW109" s="213">
        <v>0.41666666666666702</v>
      </c>
      <c r="LX109" s="213">
        <v>0.99857346647646195</v>
      </c>
      <c r="LY109" s="228">
        <v>1.21317157712305</v>
      </c>
      <c r="LZ109" s="228">
        <v>2.5604551920341398</v>
      </c>
      <c r="MA109" s="228">
        <v>2.7027027027027</v>
      </c>
      <c r="MB109" s="228">
        <v>2.7863777089783301</v>
      </c>
      <c r="MC109" s="228">
        <v>0</v>
      </c>
      <c r="MD109" s="213">
        <v>0.14265335235377999</v>
      </c>
      <c r="ME109" s="213">
        <v>0.86655112651646404</v>
      </c>
      <c r="MF109" s="213">
        <v>0.85348506401137902</v>
      </c>
      <c r="MG109" s="213">
        <v>0.85348506401137902</v>
      </c>
      <c r="MH109" s="213">
        <v>0.775193798449613</v>
      </c>
      <c r="MI109" s="190" t="str">
        <f t="shared" si="147"/>
        <v>--</v>
      </c>
      <c r="MJ109" s="190" t="str">
        <f t="shared" si="161"/>
        <v>--</v>
      </c>
      <c r="MK109" s="190" t="str">
        <f t="shared" si="161"/>
        <v>--</v>
      </c>
      <c r="ML109" s="190" t="str">
        <f t="shared" si="161"/>
        <v>--</v>
      </c>
      <c r="MM109" s="190" t="str">
        <f t="shared" si="161"/>
        <v>--</v>
      </c>
      <c r="MN109" s="190" t="str">
        <f t="shared" si="161"/>
        <v>--</v>
      </c>
      <c r="MO109" s="190" t="str">
        <f t="shared" si="161"/>
        <v>--</v>
      </c>
      <c r="MP109" s="190" t="str">
        <f t="shared" si="161"/>
        <v>--</v>
      </c>
      <c r="MQ109" s="190" t="str">
        <f t="shared" si="161"/>
        <v>--</v>
      </c>
      <c r="MR109" s="190" t="str">
        <f t="shared" si="161"/>
        <v>--</v>
      </c>
      <c r="MS109" s="190" t="str">
        <f t="shared" si="161"/>
        <v>--</v>
      </c>
      <c r="MT109" s="190" t="str">
        <f t="shared" si="161"/>
        <v>--</v>
      </c>
      <c r="MU109" s="190" t="str">
        <f t="shared" si="161"/>
        <v>--</v>
      </c>
      <c r="MV109" s="190" t="str">
        <f t="shared" si="161"/>
        <v>--</v>
      </c>
      <c r="MW109" s="190" t="str">
        <f t="shared" si="161"/>
        <v>--</v>
      </c>
      <c r="MX109" s="190" t="str">
        <f t="shared" si="161"/>
        <v>--</v>
      </c>
      <c r="MY109" s="190" t="str">
        <f t="shared" si="161"/>
        <v>--</v>
      </c>
      <c r="MZ109" s="190" t="str">
        <f t="shared" si="161"/>
        <v>--</v>
      </c>
      <c r="NA109" s="190" t="str">
        <f t="shared" si="161"/>
        <v>--</v>
      </c>
      <c r="NB109" s="190" t="str">
        <f t="shared" si="161"/>
        <v>--</v>
      </c>
      <c r="NC109" s="190" t="str">
        <f t="shared" si="161"/>
        <v>--</v>
      </c>
      <c r="ND109" s="190" t="str">
        <f t="shared" si="161"/>
        <v>--</v>
      </c>
      <c r="NE109" s="190" t="str">
        <f t="shared" si="161"/>
        <v>--</v>
      </c>
      <c r="NF109" s="190" t="str">
        <f t="shared" si="161"/>
        <v>--</v>
      </c>
      <c r="NG109" s="190" t="str">
        <f t="shared" si="161"/>
        <v>--</v>
      </c>
      <c r="NH109" s="190" t="str">
        <f t="shared" si="161"/>
        <v>--</v>
      </c>
      <c r="NI109" s="190" t="str">
        <f t="shared" si="161"/>
        <v>--</v>
      </c>
      <c r="NJ109" s="190" t="str">
        <f t="shared" si="161"/>
        <v>--</v>
      </c>
      <c r="NK109" s="93"/>
      <c r="NL109" s="378" t="str">
        <f t="shared" si="92"/>
        <v>--</v>
      </c>
      <c r="NM109" s="392">
        <v>4.6875</v>
      </c>
      <c r="NN109" s="392">
        <v>9.5764272559852639</v>
      </c>
      <c r="NO109" s="392">
        <v>11.764705882352949</v>
      </c>
      <c r="NP109" s="378" t="str">
        <f t="shared" si="93"/>
        <v>--</v>
      </c>
      <c r="NQ109" s="392">
        <v>1.1510791366906481</v>
      </c>
      <c r="NR109" s="378" t="str">
        <f t="shared" si="94"/>
        <v>--</v>
      </c>
      <c r="NS109" s="392">
        <v>6.455266138165344</v>
      </c>
      <c r="NT109" s="378" t="str">
        <f t="shared" si="95"/>
        <v>--</v>
      </c>
      <c r="NU109" s="392">
        <v>17.000000000000028</v>
      </c>
      <c r="NV109" s="378" t="str">
        <f t="shared" si="96"/>
        <v>--</v>
      </c>
      <c r="NW109" s="392">
        <v>2.170767004341533</v>
      </c>
      <c r="NX109" s="378" t="str">
        <f t="shared" si="97"/>
        <v>--</v>
      </c>
      <c r="NY109" s="392">
        <v>4.6676096181046693</v>
      </c>
      <c r="NZ109" s="378" t="str">
        <f t="shared" si="98"/>
        <v>--</v>
      </c>
      <c r="OA109" s="392">
        <v>15.924426450742247</v>
      </c>
      <c r="OB109" s="378" t="str">
        <f t="shared" si="99"/>
        <v>--</v>
      </c>
      <c r="OC109" s="378" t="str">
        <f t="shared" si="99"/>
        <v>--</v>
      </c>
      <c r="OD109" s="392">
        <v>2.2008253094910595</v>
      </c>
      <c r="OE109" s="392">
        <v>5.1748251748251679</v>
      </c>
      <c r="OF109" s="392">
        <v>10.120068610634636</v>
      </c>
      <c r="OG109" s="378" t="str">
        <f t="shared" si="162"/>
        <v>--</v>
      </c>
      <c r="OH109" s="378" t="str">
        <f t="shared" si="162"/>
        <v>--</v>
      </c>
      <c r="OI109" s="378" t="str">
        <f t="shared" si="162"/>
        <v>--</v>
      </c>
      <c r="OJ109" s="392">
        <v>2.3977433004231306</v>
      </c>
      <c r="OK109" s="392">
        <v>1.8030513176144245</v>
      </c>
      <c r="OL109" s="392">
        <v>5.546995377503853</v>
      </c>
      <c r="OM109" s="378" t="str">
        <f t="shared" si="163"/>
        <v>--</v>
      </c>
      <c r="ON109" s="378" t="str">
        <f t="shared" si="163"/>
        <v>--</v>
      </c>
      <c r="OO109" s="378" t="str">
        <f t="shared" si="163"/>
        <v>--</v>
      </c>
      <c r="OP109" s="392">
        <v>2.8169014084507049</v>
      </c>
      <c r="OQ109" s="392">
        <v>3.7037037037037068</v>
      </c>
      <c r="OR109" s="392">
        <v>8.0338266384777999</v>
      </c>
      <c r="OS109" s="378" t="str">
        <f t="shared" si="164"/>
        <v>--</v>
      </c>
      <c r="OT109" s="378" t="str">
        <f t="shared" si="164"/>
        <v>--</v>
      </c>
      <c r="OU109" s="392">
        <v>3.45368916797488</v>
      </c>
      <c r="OV109" s="392">
        <v>6.6790352504638237</v>
      </c>
      <c r="OW109" s="392">
        <v>8.0338266384777945</v>
      </c>
      <c r="OX109" s="378" t="str">
        <f t="shared" si="103"/>
        <v>--</v>
      </c>
      <c r="OY109" s="392">
        <v>4.8022598870056488</v>
      </c>
      <c r="OZ109" s="392">
        <v>7.3407202216066549</v>
      </c>
      <c r="PA109" s="392">
        <v>10.169491525423727</v>
      </c>
      <c r="PB109" s="378" t="str">
        <f t="shared" si="104"/>
        <v>--</v>
      </c>
      <c r="PC109" s="392">
        <v>13.009404388714717</v>
      </c>
      <c r="PD109" s="392">
        <v>25.735294117647044</v>
      </c>
      <c r="PE109" s="392">
        <v>27.941176470588214</v>
      </c>
      <c r="PF109" s="378" t="str">
        <f t="shared" si="105"/>
        <v>--</v>
      </c>
      <c r="PG109" s="392">
        <v>5.2464228934817099</v>
      </c>
      <c r="PH109" s="392">
        <v>12.570356472795501</v>
      </c>
      <c r="PI109" s="392">
        <v>18.550106609808093</v>
      </c>
      <c r="PJ109" s="378" t="str">
        <f t="shared" si="106"/>
        <v>--</v>
      </c>
      <c r="PK109" s="392">
        <v>4.0944881889763751</v>
      </c>
      <c r="PL109" s="392">
        <v>9.6474953617810844</v>
      </c>
      <c r="PM109" s="392">
        <v>11.392405063291147</v>
      </c>
      <c r="PN109" s="378" t="str">
        <f t="shared" si="107"/>
        <v>--</v>
      </c>
      <c r="PO109" s="392">
        <v>2.6856240126382294</v>
      </c>
      <c r="PP109" s="392">
        <v>3.3771106941838664</v>
      </c>
      <c r="PQ109" s="392">
        <v>2.1276595744680851</v>
      </c>
      <c r="PR109" s="378" t="str">
        <f t="shared" si="108"/>
        <v>--</v>
      </c>
      <c r="PS109" s="392">
        <v>1.2678288431061822</v>
      </c>
      <c r="PT109" s="392">
        <v>2.0676691729323329</v>
      </c>
      <c r="PU109" s="392">
        <v>2.542372881355937</v>
      </c>
      <c r="PV109" s="378" t="str">
        <f t="shared" si="109"/>
        <v>--</v>
      </c>
      <c r="PW109" s="392">
        <v>1.2718600953895083</v>
      </c>
      <c r="PX109" s="392">
        <v>1.3182674199623345</v>
      </c>
      <c r="PY109" s="392">
        <v>0.63829787234042612</v>
      </c>
      <c r="PZ109" s="378" t="str">
        <f t="shared" si="110"/>
        <v>--</v>
      </c>
      <c r="QA109" s="392">
        <v>0.79365079365079305</v>
      </c>
      <c r="QB109" s="392">
        <v>1.8796992481202992</v>
      </c>
      <c r="QC109" s="392">
        <v>0.84925690021231393</v>
      </c>
      <c r="QD109" s="378" t="str">
        <f t="shared" si="111"/>
        <v>--</v>
      </c>
      <c r="QE109" s="392">
        <v>0.63593004769475359</v>
      </c>
      <c r="QF109" s="392">
        <v>1.132075471698113</v>
      </c>
      <c r="QG109" s="392">
        <v>1.2793176972281448</v>
      </c>
      <c r="QH109" s="378" t="str">
        <f t="shared" si="112"/>
        <v>--</v>
      </c>
      <c r="QI109" s="392">
        <v>0.79617834394904441</v>
      </c>
      <c r="QJ109" s="392">
        <v>1.318267419962335</v>
      </c>
      <c r="QK109" s="392">
        <v>1.0593220338983043</v>
      </c>
    </row>
    <row r="110" spans="1:454" s="187" customFormat="1" ht="14.4" thickTop="1" thickBot="1" x14ac:dyDescent="0.3">
      <c r="A110" s="187" t="str">
        <f t="shared" si="149"/>
        <v>--</v>
      </c>
      <c r="B110" s="179" t="s">
        <v>0</v>
      </c>
      <c r="C110" s="207">
        <v>7.1743321399063751</v>
      </c>
      <c r="D110" s="208">
        <v>30.483434965738535</v>
      </c>
      <c r="E110" s="208">
        <v>42.945972526252135</v>
      </c>
      <c r="F110" s="208">
        <v>3.2930729736554176</v>
      </c>
      <c r="G110" s="208">
        <v>19.14064953828759</v>
      </c>
      <c r="H110" s="208">
        <v>36.176091939585646</v>
      </c>
      <c r="I110" s="208">
        <v>2.7007266926621671</v>
      </c>
      <c r="J110" s="208">
        <v>14.891861374098939</v>
      </c>
      <c r="K110" s="208">
        <v>28.370159836190794</v>
      </c>
      <c r="L110" s="208">
        <v>1.5438746134982582</v>
      </c>
      <c r="M110" s="208">
        <v>10.705382020824253</v>
      </c>
      <c r="N110" s="208">
        <v>23.831413221478343</v>
      </c>
      <c r="O110" s="208">
        <v>1.6382022471910151</v>
      </c>
      <c r="P110" s="208">
        <v>9.1678515810142809</v>
      </c>
      <c r="Q110" s="208">
        <v>20.194371917609391</v>
      </c>
      <c r="R110" s="208" t="s">
        <v>286</v>
      </c>
      <c r="S110" s="208" t="s">
        <v>286</v>
      </c>
      <c r="T110" s="208" t="s">
        <v>286</v>
      </c>
      <c r="U110" s="208">
        <v>3.6562532870516264</v>
      </c>
      <c r="V110" s="208">
        <v>19.618088343300855</v>
      </c>
      <c r="W110" s="208">
        <v>36.631479439105014</v>
      </c>
      <c r="X110" s="208">
        <v>2.9984941093099229</v>
      </c>
      <c r="Y110" s="208">
        <v>15.312316428431537</v>
      </c>
      <c r="Z110" s="208">
        <v>28.918993641139053</v>
      </c>
      <c r="AA110" s="208">
        <v>1.7530795906644172</v>
      </c>
      <c r="AB110" s="208">
        <v>11.937694704049827</v>
      </c>
      <c r="AC110" s="208">
        <v>25.577557755775491</v>
      </c>
      <c r="AD110" s="208">
        <v>1.9151938713796215</v>
      </c>
      <c r="AE110" s="208">
        <v>10.152227445713022</v>
      </c>
      <c r="AF110" s="208">
        <v>21.680310211115721</v>
      </c>
      <c r="AG110" s="208">
        <v>1.2688358185466402</v>
      </c>
      <c r="AH110" s="208">
        <v>8.071918023511607</v>
      </c>
      <c r="AI110" s="208">
        <v>16.160654801560753</v>
      </c>
      <c r="AJ110" s="208">
        <v>0.72174059422607728</v>
      </c>
      <c r="AK110" s="208">
        <v>4.4914881588039499</v>
      </c>
      <c r="AL110" s="208">
        <v>12.817533833642075</v>
      </c>
      <c r="AM110" s="208">
        <v>0.61370081531371945</v>
      </c>
      <c r="AN110" s="208">
        <v>3.5416485711803944</v>
      </c>
      <c r="AO110" s="208">
        <v>8.6244307936799594</v>
      </c>
      <c r="AP110" s="208">
        <v>0.19405053843693196</v>
      </c>
      <c r="AQ110" s="208">
        <v>2.0195671757484339</v>
      </c>
      <c r="AR110" s="208">
        <v>6.0907288763754934</v>
      </c>
      <c r="AS110" s="208">
        <v>0.20674157303370691</v>
      </c>
      <c r="AT110" s="208">
        <v>1.5279752635023851</v>
      </c>
      <c r="AU110" s="208">
        <v>4.6620249492311805</v>
      </c>
      <c r="AV110" s="208" t="s">
        <v>286</v>
      </c>
      <c r="AW110" s="208" t="s">
        <v>286</v>
      </c>
      <c r="AX110" s="208" t="s">
        <v>286</v>
      </c>
      <c r="AY110" s="208" t="s">
        <v>286</v>
      </c>
      <c r="AZ110" s="208" t="s">
        <v>286</v>
      </c>
      <c r="BA110" s="208" t="s">
        <v>286</v>
      </c>
      <c r="BB110" s="208" t="s">
        <v>286</v>
      </c>
      <c r="BC110" s="208" t="s">
        <v>286</v>
      </c>
      <c r="BD110" s="208" t="s">
        <v>286</v>
      </c>
      <c r="BE110" s="208">
        <v>0.76031010400871335</v>
      </c>
      <c r="BF110" s="208">
        <v>4.7121725924231219</v>
      </c>
      <c r="BG110" s="208">
        <v>10.406105826735795</v>
      </c>
      <c r="BH110" s="208">
        <v>0.99357101110461665</v>
      </c>
      <c r="BI110" s="208">
        <v>4.9250583378209054</v>
      </c>
      <c r="BJ110" s="208">
        <v>12.112068965517155</v>
      </c>
      <c r="BK110" s="208">
        <v>3.9275673887878488</v>
      </c>
      <c r="BL110" s="208">
        <v>23.840872550297522</v>
      </c>
      <c r="BM110" s="208">
        <v>30.380320440200627</v>
      </c>
      <c r="BN110" s="208">
        <v>2.44640883977902</v>
      </c>
      <c r="BO110" s="208">
        <v>19.987600469410847</v>
      </c>
      <c r="BP110" s="208">
        <v>31.428113992955645</v>
      </c>
      <c r="BQ110" s="208">
        <v>2.1076048068984385</v>
      </c>
      <c r="BR110" s="208">
        <v>16.843727005150662</v>
      </c>
      <c r="BS110" s="208">
        <v>27.254021698466321</v>
      </c>
      <c r="BT110" s="208">
        <v>1.5767937099642242</v>
      </c>
      <c r="BU110" s="208">
        <v>15.091838262022263</v>
      </c>
      <c r="BV110" s="208">
        <v>30.396028105220594</v>
      </c>
      <c r="BW110" s="208">
        <v>1.7957173834477711</v>
      </c>
      <c r="BX110" s="208">
        <v>14.942714963545871</v>
      </c>
      <c r="BY110" s="208">
        <v>30.608460157193008</v>
      </c>
      <c r="BZ110" s="208">
        <v>2.4330246403175173</v>
      </c>
      <c r="CA110" s="208">
        <v>16.134358840655455</v>
      </c>
      <c r="CB110" s="208">
        <v>19.860818902734856</v>
      </c>
      <c r="CC110" s="208">
        <v>1.5779005524861891</v>
      </c>
      <c r="CD110" s="208">
        <v>14.009255363904128</v>
      </c>
      <c r="CE110" s="208">
        <v>21.341658661543491</v>
      </c>
      <c r="CF110" s="208">
        <v>1.3599669755068433</v>
      </c>
      <c r="CG110" s="208">
        <v>11.584805003679152</v>
      </c>
      <c r="CH110" s="208">
        <v>18.84586606808832</v>
      </c>
      <c r="CI110" s="208">
        <v>0.96436148554530121</v>
      </c>
      <c r="CJ110" s="208">
        <v>9.8629843716548571</v>
      </c>
      <c r="CK110" s="208">
        <v>19.408105122390857</v>
      </c>
      <c r="CL110" s="208">
        <v>1.057412051786067</v>
      </c>
      <c r="CM110" s="208">
        <v>9.8433589767356118</v>
      </c>
      <c r="CN110" s="208">
        <v>20.040109711858968</v>
      </c>
      <c r="CO110" s="208">
        <v>5.7897441167403008</v>
      </c>
      <c r="CP110" s="208">
        <v>6.4892603499047352</v>
      </c>
      <c r="CQ110" s="208">
        <v>3.3414121829051653</v>
      </c>
      <c r="CR110" s="208">
        <v>3.4949913949075322</v>
      </c>
      <c r="CS110" s="208">
        <v>4.8916395031274238</v>
      </c>
      <c r="CT110" s="208">
        <v>3.2799974449873903</v>
      </c>
      <c r="CU110" s="208">
        <v>3.53441767895134</v>
      </c>
      <c r="CV110" s="208">
        <v>5.1752046143674519</v>
      </c>
      <c r="CW110" s="208">
        <v>2.9519493419418863</v>
      </c>
      <c r="CX110" s="208">
        <v>2.8235501731630173</v>
      </c>
      <c r="CY110" s="208">
        <v>3.7329790767187112</v>
      </c>
      <c r="CZ110" s="208">
        <v>2.6022747573393805</v>
      </c>
      <c r="DA110" s="208">
        <v>3.2645167303569944</v>
      </c>
      <c r="DB110" s="208">
        <v>3.2178455050795516</v>
      </c>
      <c r="DC110" s="208">
        <v>2.4091293322062692</v>
      </c>
      <c r="DD110" s="208" t="s">
        <v>286</v>
      </c>
      <c r="DE110" s="208">
        <v>6.0134065123543561</v>
      </c>
      <c r="DF110" s="208">
        <v>7.662674004532172</v>
      </c>
      <c r="DG110" s="208" t="s">
        <v>286</v>
      </c>
      <c r="DH110" s="208">
        <v>4.4867272246229444</v>
      </c>
      <c r="DI110" s="208">
        <v>7.1659258785534279</v>
      </c>
      <c r="DJ110" s="208" t="s">
        <v>286</v>
      </c>
      <c r="DK110" s="208">
        <v>3.2561538110243169</v>
      </c>
      <c r="DL110" s="208">
        <v>4.2734246405167928</v>
      </c>
      <c r="DM110" s="208" t="s">
        <v>286</v>
      </c>
      <c r="DN110" s="208">
        <v>2.8717675995479492</v>
      </c>
      <c r="DO110" s="208">
        <v>5.1114687649022343</v>
      </c>
      <c r="DP110" s="208" t="s">
        <v>286</v>
      </c>
      <c r="DQ110" s="208">
        <v>2.5437354515130361</v>
      </c>
      <c r="DR110" s="208">
        <v>4.2997431636198771</v>
      </c>
      <c r="DS110" s="208" t="s">
        <v>286</v>
      </c>
      <c r="DT110" s="208" t="s">
        <v>286</v>
      </c>
      <c r="DU110" s="208" t="s">
        <v>286</v>
      </c>
      <c r="DV110" s="208" t="s">
        <v>286</v>
      </c>
      <c r="DW110" s="208">
        <v>4.2288008470837646</v>
      </c>
      <c r="DX110" s="208">
        <v>6.937248128957954</v>
      </c>
      <c r="DY110" s="208" t="s">
        <v>286</v>
      </c>
      <c r="DZ110" s="208">
        <v>2.9645532614653876</v>
      </c>
      <c r="EA110" s="208">
        <v>3.5817464508713441</v>
      </c>
      <c r="EB110" s="208" t="s">
        <v>286</v>
      </c>
      <c r="EC110" s="208">
        <v>2.4522737855036363</v>
      </c>
      <c r="ED110" s="208">
        <v>4.3583318417755583</v>
      </c>
      <c r="EE110" s="208" t="s">
        <v>286</v>
      </c>
      <c r="EF110" s="208">
        <v>2.4007874582863047</v>
      </c>
      <c r="EG110" s="208">
        <v>4.5535687271186518</v>
      </c>
      <c r="EH110" s="208" t="s">
        <v>286</v>
      </c>
      <c r="EI110" s="208">
        <v>5.6709872120541087</v>
      </c>
      <c r="EJ110" s="208">
        <v>6.2139571049050977</v>
      </c>
      <c r="EK110" s="208" t="s">
        <v>286</v>
      </c>
      <c r="EL110" s="208">
        <v>4.1010925946363841</v>
      </c>
      <c r="EM110" s="208">
        <v>6.0107540647804365</v>
      </c>
      <c r="EN110" s="208" t="s">
        <v>286</v>
      </c>
      <c r="EO110" s="208">
        <v>3.7053969415045418</v>
      </c>
      <c r="EP110" s="208">
        <v>5.5838667578149686</v>
      </c>
      <c r="EQ110" s="208" t="s">
        <v>286</v>
      </c>
      <c r="ER110" s="208">
        <v>2.3288857314121922</v>
      </c>
      <c r="ES110" s="208">
        <v>5.2524709606139544</v>
      </c>
      <c r="ET110" s="208" t="s">
        <v>286</v>
      </c>
      <c r="EU110" s="208">
        <v>1.5547278625495558</v>
      </c>
      <c r="EV110" s="208">
        <v>2.9184705276861149</v>
      </c>
      <c r="EW110" s="208" t="s">
        <v>286</v>
      </c>
      <c r="EX110" s="208">
        <v>3.9582427142235503</v>
      </c>
      <c r="EY110" s="208">
        <v>2.8972811628057666</v>
      </c>
      <c r="EZ110" s="208" t="s">
        <v>286</v>
      </c>
      <c r="FA110" s="208">
        <v>2.7329768901064995</v>
      </c>
      <c r="FB110" s="208">
        <v>2.9603998462129955</v>
      </c>
      <c r="FC110" s="208" t="s">
        <v>286</v>
      </c>
      <c r="FD110" s="208">
        <v>2.5157952568446431</v>
      </c>
      <c r="FE110" s="208">
        <v>2.5310158266223013</v>
      </c>
      <c r="FF110" s="208" t="s">
        <v>286</v>
      </c>
      <c r="FG110" s="208">
        <v>1.1397214014352122</v>
      </c>
      <c r="FH110" s="208">
        <v>1.3531274269669551</v>
      </c>
      <c r="FI110" s="208" t="s">
        <v>286</v>
      </c>
      <c r="FJ110" s="208">
        <v>0.91659248923424896</v>
      </c>
      <c r="FK110" s="208">
        <v>1.2694661576682993</v>
      </c>
      <c r="FL110" s="208" t="s">
        <v>286</v>
      </c>
      <c r="FM110" s="208" t="s">
        <v>286</v>
      </c>
      <c r="FN110" s="208" t="s">
        <v>286</v>
      </c>
      <c r="FO110" s="208" t="s">
        <v>286</v>
      </c>
      <c r="FP110" s="208">
        <v>4.8403116516211497</v>
      </c>
      <c r="FQ110" s="208">
        <v>6.3440240701619981</v>
      </c>
      <c r="FR110" s="208" t="s">
        <v>286</v>
      </c>
      <c r="FS110" s="208">
        <v>4.0960548885077408</v>
      </c>
      <c r="FT110" s="208">
        <v>5.1631955237799545</v>
      </c>
      <c r="FU110" s="208" t="s">
        <v>286</v>
      </c>
      <c r="FV110" s="208">
        <v>1.4209906969515362</v>
      </c>
      <c r="FW110" s="208">
        <v>2.2374238260246053</v>
      </c>
      <c r="FX110" s="208" t="s">
        <v>286</v>
      </c>
      <c r="FY110" s="208">
        <v>1.1109775159312232</v>
      </c>
      <c r="FZ110" s="208">
        <v>1.408493366450595</v>
      </c>
      <c r="GA110" s="208" t="s">
        <v>286</v>
      </c>
      <c r="GB110" s="208" t="s">
        <v>286</v>
      </c>
      <c r="GC110" s="208" t="s">
        <v>286</v>
      </c>
      <c r="GD110" s="208" t="s">
        <v>286</v>
      </c>
      <c r="GE110" s="208" t="s">
        <v>286</v>
      </c>
      <c r="GF110" s="208" t="s">
        <v>286</v>
      </c>
      <c r="GG110" s="208" t="s">
        <v>286</v>
      </c>
      <c r="GH110" s="208" t="s">
        <v>286</v>
      </c>
      <c r="GI110" s="208" t="s">
        <v>286</v>
      </c>
      <c r="GJ110" s="208" t="s">
        <v>286</v>
      </c>
      <c r="GK110" s="208">
        <v>3.0363608094000636</v>
      </c>
      <c r="GL110" s="208">
        <v>3.1889775546190893</v>
      </c>
      <c r="GM110" s="208" t="s">
        <v>286</v>
      </c>
      <c r="GN110" s="208">
        <v>2.6269575885876351</v>
      </c>
      <c r="GO110" s="208">
        <v>2.7448722998151887</v>
      </c>
      <c r="GP110" s="208" t="s">
        <v>286</v>
      </c>
      <c r="GQ110" s="208" t="s">
        <v>286</v>
      </c>
      <c r="GR110" s="208" t="s">
        <v>286</v>
      </c>
      <c r="GS110" s="208" t="s">
        <v>286</v>
      </c>
      <c r="GT110" s="208" t="s">
        <v>286</v>
      </c>
      <c r="GU110" s="208" t="s">
        <v>286</v>
      </c>
      <c r="GV110" s="208" t="s">
        <v>286</v>
      </c>
      <c r="GW110" s="208" t="s">
        <v>286</v>
      </c>
      <c r="GX110" s="208" t="s">
        <v>286</v>
      </c>
      <c r="GY110" s="208" t="s">
        <v>286</v>
      </c>
      <c r="GZ110" s="208">
        <v>3.4739509246088542</v>
      </c>
      <c r="HA110" s="208">
        <v>5.2721240921725334</v>
      </c>
      <c r="HB110" s="208" t="s">
        <v>286</v>
      </c>
      <c r="HC110" s="208">
        <v>3.4243773312477246</v>
      </c>
      <c r="HD110" s="208">
        <v>5.4262155935491947</v>
      </c>
      <c r="HE110" s="208" t="s">
        <v>286</v>
      </c>
      <c r="HF110" s="208" t="s">
        <v>286</v>
      </c>
      <c r="HG110" s="208" t="s">
        <v>286</v>
      </c>
      <c r="HH110" s="208" t="s">
        <v>286</v>
      </c>
      <c r="HI110" s="209" t="s">
        <v>286</v>
      </c>
      <c r="HJ110" s="209" t="s">
        <v>286</v>
      </c>
      <c r="HK110" s="209" t="s">
        <v>286</v>
      </c>
      <c r="HL110" s="209" t="s">
        <v>286</v>
      </c>
      <c r="HM110" s="208" t="s">
        <v>286</v>
      </c>
      <c r="HN110" s="208" t="s">
        <v>286</v>
      </c>
      <c r="HO110" s="208">
        <v>3.8274321530972926</v>
      </c>
      <c r="HP110" s="208">
        <v>6.8669656203288856</v>
      </c>
      <c r="HQ110" s="208" t="s">
        <v>286</v>
      </c>
      <c r="HR110" s="208">
        <v>3.602801376621529</v>
      </c>
      <c r="HS110" s="208">
        <v>6.4703920439040816</v>
      </c>
      <c r="HT110" s="208" t="s">
        <v>286</v>
      </c>
      <c r="HU110" s="208">
        <v>4.5324053936494</v>
      </c>
      <c r="HV110" s="208">
        <v>3.1751694612914876</v>
      </c>
      <c r="HW110" s="208" t="s">
        <v>286</v>
      </c>
      <c r="HX110" s="208">
        <v>3.729892168994176</v>
      </c>
      <c r="HY110" s="208">
        <v>4.455762701005848</v>
      </c>
      <c r="HZ110" s="208" t="s">
        <v>286</v>
      </c>
      <c r="IA110" s="208">
        <v>3.4917511383657809</v>
      </c>
      <c r="IB110" s="208">
        <v>4.2006094148373405</v>
      </c>
      <c r="IC110" s="208" t="s">
        <v>286</v>
      </c>
      <c r="ID110" s="208">
        <v>1.832356076759067</v>
      </c>
      <c r="IE110" s="208">
        <v>2.9910954401481984</v>
      </c>
      <c r="IF110" s="208" t="s">
        <v>286</v>
      </c>
      <c r="IG110" s="208">
        <v>1.7385240579989023</v>
      </c>
      <c r="IH110" s="208">
        <v>3.2330326330447394</v>
      </c>
      <c r="II110" s="208">
        <v>3.3202802967848171</v>
      </c>
      <c r="IJ110" s="208">
        <v>8.9682194166303528</v>
      </c>
      <c r="IK110" s="208">
        <v>6.8568276220145501</v>
      </c>
      <c r="IL110" s="208">
        <v>1.9356832277573095</v>
      </c>
      <c r="IM110" s="208">
        <v>7.4512488681787303</v>
      </c>
      <c r="IN110" s="208">
        <v>9.0684861297969181</v>
      </c>
      <c r="IO110" s="208">
        <v>1.658393759864589</v>
      </c>
      <c r="IP110" s="208">
        <v>7.5397007001968026</v>
      </c>
      <c r="IQ110" s="208">
        <v>9.7553393229086662</v>
      </c>
      <c r="IR110" s="208">
        <v>1.1464039582965115</v>
      </c>
      <c r="IS110" s="208" t="s">
        <v>286</v>
      </c>
      <c r="IT110" s="208" t="s">
        <v>286</v>
      </c>
      <c r="IU110" s="208">
        <v>1.1807447774750019</v>
      </c>
      <c r="IV110" s="208" t="s">
        <v>286</v>
      </c>
      <c r="IW110" s="208" t="s">
        <v>286</v>
      </c>
      <c r="IX110" s="208" t="str">
        <f t="shared" si="165"/>
        <v>--</v>
      </c>
      <c r="IY110" s="208" t="str">
        <f t="shared" si="165"/>
        <v>--</v>
      </c>
      <c r="IZ110" s="208" t="str">
        <f t="shared" si="165"/>
        <v>--</v>
      </c>
      <c r="JA110" s="208" t="str">
        <f t="shared" si="165"/>
        <v>--</v>
      </c>
      <c r="JB110" s="208" t="str">
        <f t="shared" si="165"/>
        <v>--</v>
      </c>
      <c r="JC110" s="231">
        <v>4.2484484585498601</v>
      </c>
      <c r="JD110" s="231">
        <v>7.4983939355004603</v>
      </c>
      <c r="JE110" s="231">
        <v>12.152155047729201</v>
      </c>
      <c r="JF110" s="231">
        <v>2.7888446215139102</v>
      </c>
      <c r="JG110" s="231">
        <v>4.2500059457274002</v>
      </c>
      <c r="JH110" s="231">
        <v>8.3953741576670993</v>
      </c>
      <c r="JI110" s="231">
        <v>1.98144918745418</v>
      </c>
      <c r="JJ110" s="231">
        <v>4.0369237098557598</v>
      </c>
      <c r="JK110" s="231">
        <v>7.6083178869323698</v>
      </c>
      <c r="JL110" s="231">
        <v>1.35904368862957</v>
      </c>
      <c r="JM110" s="231">
        <v>2.19780219780221</v>
      </c>
      <c r="JN110" s="231">
        <v>5.1336519738007098</v>
      </c>
      <c r="JO110" s="268">
        <v>6.9747813187375298</v>
      </c>
      <c r="JP110" s="268">
        <v>13.7792607267608</v>
      </c>
      <c r="JQ110" s="268">
        <v>25.229317469155799</v>
      </c>
      <c r="JR110" s="268">
        <v>5.4404637460800096</v>
      </c>
      <c r="JS110" s="268">
        <v>9.7999232319354803</v>
      </c>
      <c r="JT110" s="268">
        <v>22.7302339354457</v>
      </c>
      <c r="JU110" s="231">
        <v>5.1920921226943904</v>
      </c>
      <c r="JV110" s="231">
        <v>9.3670293061266001</v>
      </c>
      <c r="JW110" s="231">
        <v>16.552047057446298</v>
      </c>
      <c r="JX110" s="231">
        <v>4.6200550232425197</v>
      </c>
      <c r="JY110" s="231">
        <v>6.7777937443119898</v>
      </c>
      <c r="JZ110" s="231">
        <v>15.738083261827899</v>
      </c>
      <c r="KA110" s="231">
        <v>1.1421188630490999</v>
      </c>
      <c r="KB110" s="231">
        <v>1.3541336712068399</v>
      </c>
      <c r="KC110" s="265">
        <v>0.95960194289776002</v>
      </c>
      <c r="KD110" s="231">
        <v>1.85994317503521</v>
      </c>
      <c r="KE110" s="231">
        <v>1.5858839432267999</v>
      </c>
      <c r="KF110" s="231">
        <v>1.42581315906728</v>
      </c>
      <c r="KG110" s="265">
        <v>0.76251033912324695</v>
      </c>
      <c r="KH110" s="231">
        <v>1.3149209199165599</v>
      </c>
      <c r="KI110" s="231">
        <v>2.2385408030320799</v>
      </c>
      <c r="KJ110" s="231">
        <v>1.00761681908264</v>
      </c>
      <c r="KK110" s="231">
        <v>1.3932823026585901</v>
      </c>
      <c r="KL110" s="231">
        <v>3.1942711119034901</v>
      </c>
      <c r="KM110" s="265">
        <v>0.51712992889463105</v>
      </c>
      <c r="KN110" s="265">
        <v>0.99064828023458495</v>
      </c>
      <c r="KO110" s="231">
        <v>1.5790721099721601</v>
      </c>
      <c r="KP110" s="265">
        <v>0.70219016456088901</v>
      </c>
      <c r="KQ110" s="265">
        <v>0.88420747469378302</v>
      </c>
      <c r="KR110" s="231">
        <v>1.6139099420419101</v>
      </c>
      <c r="KS110" s="265">
        <v>0.61793830958967699</v>
      </c>
      <c r="KT110" s="265">
        <v>0.92206076618229704</v>
      </c>
      <c r="KU110" s="231">
        <v>1.19421561073905</v>
      </c>
      <c r="KV110" s="265">
        <v>0.89784612445675605</v>
      </c>
      <c r="KW110" s="265">
        <v>0.86456723338485097</v>
      </c>
      <c r="KX110" s="231">
        <v>1.71849913777727</v>
      </c>
      <c r="KY110" s="232">
        <v>0</v>
      </c>
      <c r="KZ110" s="265">
        <v>0.51280695725727699</v>
      </c>
      <c r="LA110" s="265">
        <v>0.54860328568886796</v>
      </c>
      <c r="LB110" s="265">
        <v>0.51661046136183897</v>
      </c>
      <c r="LC110" s="265">
        <v>0.50819156402003796</v>
      </c>
      <c r="LD110" s="265">
        <v>0.70294581955737401</v>
      </c>
      <c r="LE110" s="232">
        <v>0</v>
      </c>
      <c r="LF110" s="265">
        <v>0.61330231574495198</v>
      </c>
      <c r="LG110" s="265">
        <v>0.74135579147144104</v>
      </c>
      <c r="LH110" s="265">
        <v>0.602755453501718</v>
      </c>
      <c r="LI110" s="265">
        <v>0.60015003750938301</v>
      </c>
      <c r="LJ110" s="265">
        <v>0.89644697263008299</v>
      </c>
      <c r="LK110" s="232">
        <v>0</v>
      </c>
      <c r="LL110" s="265">
        <v>0.86181827794961097</v>
      </c>
      <c r="LM110" s="231">
        <v>1.0582794806426701</v>
      </c>
      <c r="LN110" s="265">
        <v>0.56313052646714001</v>
      </c>
      <c r="LO110" s="265">
        <v>0.86261206687666803</v>
      </c>
      <c r="LP110" s="231">
        <v>1.5370866845397599</v>
      </c>
      <c r="LQ110" s="265">
        <v>0.70664975539046704</v>
      </c>
      <c r="LR110" s="231">
        <v>1.71561500436173</v>
      </c>
      <c r="LS110" s="231">
        <v>3.0664849490400701</v>
      </c>
      <c r="LT110" s="231">
        <v>1.35847429201207</v>
      </c>
      <c r="LU110" s="231">
        <v>2.1191474916955499</v>
      </c>
      <c r="LV110" s="231">
        <v>5.0381588361554703</v>
      </c>
      <c r="LW110" s="265">
        <v>0.77124149175703005</v>
      </c>
      <c r="LX110" s="231">
        <v>1.7682975180398199</v>
      </c>
      <c r="LY110" s="231">
        <v>2.8148148148148402</v>
      </c>
      <c r="LZ110" s="231">
        <v>2.27643055688681</v>
      </c>
      <c r="MA110" s="231">
        <v>2.86940913941979</v>
      </c>
      <c r="MB110" s="231">
        <v>4.8369791977111403</v>
      </c>
      <c r="MC110" s="232">
        <v>0</v>
      </c>
      <c r="MD110" s="265">
        <v>0.95459713885289599</v>
      </c>
      <c r="ME110" s="231">
        <v>1.60090124811004</v>
      </c>
      <c r="MF110" s="265">
        <v>0.86047793677044904</v>
      </c>
      <c r="MG110" s="231">
        <v>1.5108157920263801</v>
      </c>
      <c r="MH110" s="231">
        <v>3.2192679146297798</v>
      </c>
      <c r="MI110" s="233" t="s">
        <v>286</v>
      </c>
      <c r="MJ110" s="233" t="s">
        <v>286</v>
      </c>
      <c r="MK110" s="233" t="s">
        <v>286</v>
      </c>
      <c r="ML110" s="233" t="s">
        <v>286</v>
      </c>
      <c r="MM110" s="233" t="s">
        <v>286</v>
      </c>
      <c r="MN110" s="233" t="s">
        <v>286</v>
      </c>
      <c r="MO110" s="233" t="s">
        <v>286</v>
      </c>
      <c r="MP110" s="233" t="s">
        <v>286</v>
      </c>
      <c r="MQ110" s="233" t="s">
        <v>286</v>
      </c>
      <c r="MR110" s="233" t="s">
        <v>286</v>
      </c>
      <c r="MS110" s="233" t="s">
        <v>286</v>
      </c>
      <c r="MT110" s="233" t="s">
        <v>286</v>
      </c>
      <c r="MU110" s="233" t="s">
        <v>286</v>
      </c>
      <c r="MV110" s="233" t="s">
        <v>286</v>
      </c>
      <c r="MW110" s="233" t="s">
        <v>286</v>
      </c>
      <c r="MX110" s="233" t="s">
        <v>286</v>
      </c>
      <c r="MY110" s="233" t="s">
        <v>286</v>
      </c>
      <c r="MZ110" s="233" t="s">
        <v>286</v>
      </c>
      <c r="NA110" s="233" t="s">
        <v>286</v>
      </c>
      <c r="NB110" s="233" t="s">
        <v>286</v>
      </c>
      <c r="NC110" s="233" t="s">
        <v>286</v>
      </c>
      <c r="ND110" s="233" t="s">
        <v>286</v>
      </c>
      <c r="NE110" s="233" t="s">
        <v>286</v>
      </c>
      <c r="NF110" s="233" t="s">
        <v>286</v>
      </c>
      <c r="NG110" s="233" t="s">
        <v>286</v>
      </c>
      <c r="NH110" s="233" t="s">
        <v>286</v>
      </c>
      <c r="NI110" s="233" t="s">
        <v>286</v>
      </c>
      <c r="NJ110" s="233" t="s">
        <v>286</v>
      </c>
      <c r="NL110" s="394" t="str">
        <f t="shared" si="92"/>
        <v>--</v>
      </c>
      <c r="NM110" s="370">
        <v>2.3944034425559404</v>
      </c>
      <c r="NN110" s="370">
        <v>3.1410320893270245</v>
      </c>
      <c r="NO110" s="370">
        <v>5.3241927216811664</v>
      </c>
      <c r="NP110" s="394" t="str">
        <f t="shared" si="93"/>
        <v>--</v>
      </c>
      <c r="NQ110" s="370">
        <v>0.91925094911060579</v>
      </c>
      <c r="NR110" s="394" t="str">
        <f t="shared" si="94"/>
        <v>--</v>
      </c>
      <c r="NS110" s="370">
        <v>6.2679366135673789</v>
      </c>
      <c r="NT110" s="394" t="str">
        <f t="shared" si="95"/>
        <v>--</v>
      </c>
      <c r="NU110" s="370">
        <v>17.923076923076859</v>
      </c>
      <c r="NV110" s="394" t="str">
        <f t="shared" si="96"/>
        <v>--</v>
      </c>
      <c r="NW110" s="370">
        <v>1.0355361876095008</v>
      </c>
      <c r="NX110" s="394" t="str">
        <f t="shared" si="97"/>
        <v>--</v>
      </c>
      <c r="NY110" s="370">
        <v>5.6328872750095034</v>
      </c>
      <c r="NZ110" s="394" t="str">
        <f t="shared" si="98"/>
        <v>--</v>
      </c>
      <c r="OA110" s="370">
        <v>17.601402822893501</v>
      </c>
      <c r="OB110" s="394" t="str">
        <f t="shared" si="99"/>
        <v>--</v>
      </c>
      <c r="OC110" s="394" t="str">
        <f t="shared" si="99"/>
        <v>--</v>
      </c>
      <c r="OD110" s="370">
        <v>2.2737608003638128</v>
      </c>
      <c r="OE110" s="370">
        <v>4.5689455686112943</v>
      </c>
      <c r="OF110" s="370">
        <v>9.5935618341824966</v>
      </c>
      <c r="OG110" s="394" t="str">
        <f t="shared" si="162"/>
        <v>--</v>
      </c>
      <c r="OH110" s="394" t="str">
        <f t="shared" si="162"/>
        <v>--</v>
      </c>
      <c r="OI110" s="394" t="str">
        <f t="shared" si="162"/>
        <v>--</v>
      </c>
      <c r="OJ110" s="370">
        <v>1.4111564367707112</v>
      </c>
      <c r="OK110" s="370">
        <v>2.2408830316150183</v>
      </c>
      <c r="OL110" s="370">
        <v>6.2126431705090885</v>
      </c>
      <c r="OM110" s="394" t="str">
        <f t="shared" si="163"/>
        <v>--</v>
      </c>
      <c r="ON110" s="394" t="str">
        <f t="shared" si="163"/>
        <v>--</v>
      </c>
      <c r="OO110" s="394" t="str">
        <f t="shared" si="163"/>
        <v>--</v>
      </c>
      <c r="OP110" s="370">
        <v>1.4060430961839427</v>
      </c>
      <c r="OQ110" s="370">
        <v>1.7485072182610664</v>
      </c>
      <c r="OR110" s="370">
        <v>3.4684308561885357</v>
      </c>
      <c r="OS110" s="394" t="str">
        <f t="shared" si="164"/>
        <v>--</v>
      </c>
      <c r="OT110" s="394" t="str">
        <f t="shared" si="164"/>
        <v>--</v>
      </c>
      <c r="OU110" s="370">
        <v>1.178966656219101</v>
      </c>
      <c r="OV110" s="370">
        <v>1.6735239922255523</v>
      </c>
      <c r="OW110" s="370">
        <v>3.0089463860461789</v>
      </c>
      <c r="OX110" s="394" t="str">
        <f t="shared" si="103"/>
        <v>--</v>
      </c>
      <c r="OY110" s="370">
        <v>5.7225556952714909</v>
      </c>
      <c r="OZ110" s="370">
        <v>9.2625214244906982</v>
      </c>
      <c r="PA110" s="370">
        <v>17.077552943948515</v>
      </c>
      <c r="PB110" s="394" t="str">
        <f t="shared" si="104"/>
        <v>--</v>
      </c>
      <c r="PC110" s="370">
        <v>11.065899405292249</v>
      </c>
      <c r="PD110" s="370">
        <v>16.339523881423538</v>
      </c>
      <c r="PE110" s="370">
        <v>26.43527264576862</v>
      </c>
      <c r="PF110" s="394" t="str">
        <f t="shared" si="105"/>
        <v>--</v>
      </c>
      <c r="PG110" s="370">
        <v>5.6464250734574293</v>
      </c>
      <c r="PH110" s="370">
        <v>9.8781582659996623</v>
      </c>
      <c r="PI110" s="370">
        <v>20.633784487246334</v>
      </c>
      <c r="PJ110" s="394" t="str">
        <f t="shared" si="106"/>
        <v>--</v>
      </c>
      <c r="PK110" s="370">
        <v>4.2548559541374988</v>
      </c>
      <c r="PL110" s="370">
        <v>7.5165302865249846</v>
      </c>
      <c r="PM110" s="370">
        <v>15.501225648303464</v>
      </c>
      <c r="PN110" s="394" t="str">
        <f t="shared" si="107"/>
        <v>--</v>
      </c>
      <c r="PO110" s="370">
        <v>2.4089635854341522</v>
      </c>
      <c r="PP110" s="378" t="str">
        <f t="shared" ref="PP110" si="166">"--"</f>
        <v>--</v>
      </c>
      <c r="PQ110" s="370">
        <v>1.1505055742805139</v>
      </c>
      <c r="PR110" s="394" t="str">
        <f t="shared" si="108"/>
        <v>--</v>
      </c>
      <c r="PS110" s="370">
        <v>1.1879787285944259</v>
      </c>
      <c r="PT110" s="370">
        <v>1.6583068891391135</v>
      </c>
      <c r="PU110" s="370">
        <v>3.0248014264872696</v>
      </c>
      <c r="PV110" s="394" t="str">
        <f t="shared" si="109"/>
        <v>--</v>
      </c>
      <c r="PW110" s="370">
        <v>0.95752216712669924</v>
      </c>
      <c r="PX110" s="370">
        <v>1.0733131820277595</v>
      </c>
      <c r="PY110" s="370">
        <v>1.3461351325051096</v>
      </c>
      <c r="PZ110" s="394" t="str">
        <f t="shared" si="110"/>
        <v>--</v>
      </c>
      <c r="QA110" s="370">
        <v>0.76695732883906342</v>
      </c>
      <c r="QB110" s="370">
        <v>0.83512654985141654</v>
      </c>
      <c r="QC110" s="370">
        <v>1.3375320585657295</v>
      </c>
      <c r="QD110" s="394" t="str">
        <f t="shared" si="111"/>
        <v>--</v>
      </c>
      <c r="QE110" s="370">
        <v>0.54652844153616331</v>
      </c>
      <c r="QF110" s="370">
        <v>0.61453806793345578</v>
      </c>
      <c r="QG110" s="370">
        <v>0.57696068844123205</v>
      </c>
      <c r="QH110" s="394" t="str">
        <f t="shared" si="112"/>
        <v>--</v>
      </c>
      <c r="QI110" s="370">
        <v>0.6452401319809391</v>
      </c>
      <c r="QJ110" s="370">
        <v>0.7255108057528209</v>
      </c>
      <c r="QK110" s="370">
        <v>0.72084943338636331</v>
      </c>
      <c r="QL110" s="369"/>
    </row>
    <row r="111" spans="1:454" ht="13.8" thickTop="1" x14ac:dyDescent="0.25">
      <c r="A111" s="114">
        <v>1</v>
      </c>
      <c r="B111" s="96" t="s">
        <v>168</v>
      </c>
      <c r="C111" s="96">
        <v>13.284132841328415</v>
      </c>
      <c r="D111" s="114">
        <v>32.874828060522695</v>
      </c>
      <c r="E111" s="126">
        <v>45.596868884540079</v>
      </c>
      <c r="F111" s="126">
        <v>6.7400275103163647</v>
      </c>
      <c r="G111" s="126">
        <v>25.098039215686274</v>
      </c>
      <c r="H111" s="126">
        <v>41.364605543710034</v>
      </c>
      <c r="I111" s="114">
        <v>10.930232558139538</v>
      </c>
      <c r="J111" s="114">
        <v>26.129943502824865</v>
      </c>
      <c r="K111" s="114">
        <v>31.300813008130067</v>
      </c>
      <c r="L111" s="126">
        <v>3.0241935483870965</v>
      </c>
      <c r="M111" s="126">
        <v>21.106259097525474</v>
      </c>
      <c r="N111" s="126">
        <v>26.609442060085851</v>
      </c>
      <c r="O111" s="126">
        <v>3.7300177619893407</v>
      </c>
      <c r="P111" s="114">
        <v>16.216216216216235</v>
      </c>
      <c r="Q111" s="114">
        <v>27.777777777777764</v>
      </c>
      <c r="R111" s="114" t="s">
        <v>286</v>
      </c>
      <c r="S111" s="126" t="s">
        <v>286</v>
      </c>
      <c r="T111" s="126" t="s">
        <v>286</v>
      </c>
      <c r="U111" s="126">
        <v>7.702888583218706</v>
      </c>
      <c r="V111" s="126">
        <v>24.836601307189543</v>
      </c>
      <c r="W111" s="114">
        <v>42.580645161290313</v>
      </c>
      <c r="X111" s="114">
        <v>12.268518518518524</v>
      </c>
      <c r="Y111" s="114">
        <v>26.123595505617946</v>
      </c>
      <c r="Z111" s="126">
        <v>31.28834355828219</v>
      </c>
      <c r="AA111" s="126">
        <v>4.6184738955823317</v>
      </c>
      <c r="AB111" s="126">
        <v>22.910662824207463</v>
      </c>
      <c r="AC111" s="126">
        <v>28.35820895522388</v>
      </c>
      <c r="AD111" s="114">
        <v>4.2553191489361719</v>
      </c>
      <c r="AE111" s="114">
        <v>16.97312588401698</v>
      </c>
      <c r="AF111" s="114">
        <v>29.061784897025163</v>
      </c>
      <c r="AG111" s="126">
        <v>1.8450184501845008</v>
      </c>
      <c r="AH111" s="126">
        <v>9.7661623108665747</v>
      </c>
      <c r="AI111" s="126">
        <v>16.046966731898227</v>
      </c>
      <c r="AJ111" s="126">
        <v>1.2379642365887211</v>
      </c>
      <c r="AK111" s="114">
        <v>4.8366013071895413</v>
      </c>
      <c r="AL111" s="114">
        <v>14.285714285714265</v>
      </c>
      <c r="AM111" s="114">
        <v>2.7906976744186074</v>
      </c>
      <c r="AN111" s="126">
        <v>6.9209039548022586</v>
      </c>
      <c r="AO111" s="126">
        <v>11.788617886178859</v>
      </c>
      <c r="AP111" s="126">
        <v>0.40322580645161232</v>
      </c>
      <c r="AQ111" s="126">
        <v>5.2401746724890907</v>
      </c>
      <c r="AR111" s="114">
        <v>6.4377682403433463</v>
      </c>
      <c r="AS111" s="114">
        <v>0.17761989342806392</v>
      </c>
      <c r="AT111" s="114">
        <v>2.844950213371269</v>
      </c>
      <c r="AU111" s="126">
        <v>7.8703703703703738</v>
      </c>
      <c r="AV111" s="126" t="s">
        <v>286</v>
      </c>
      <c r="AW111" s="126" t="s">
        <v>286</v>
      </c>
      <c r="AX111" s="126" t="s">
        <v>286</v>
      </c>
      <c r="AY111" s="114" t="s">
        <v>286</v>
      </c>
      <c r="AZ111" s="114" t="s">
        <v>286</v>
      </c>
      <c r="BA111" s="114" t="s">
        <v>286</v>
      </c>
      <c r="BB111" s="126" t="s">
        <v>286</v>
      </c>
      <c r="BC111" s="126" t="s">
        <v>286</v>
      </c>
      <c r="BD111" s="126" t="s">
        <v>286</v>
      </c>
      <c r="BE111" s="126">
        <v>1.0060362173038222</v>
      </c>
      <c r="BF111" s="114">
        <v>9.9567099567099646</v>
      </c>
      <c r="BG111" s="114">
        <v>11.513859275053296</v>
      </c>
      <c r="BH111" s="114">
        <v>1.9572953736654815</v>
      </c>
      <c r="BI111" s="126">
        <v>8.9235127478753533</v>
      </c>
      <c r="BJ111" s="126">
        <v>13.761467889908253</v>
      </c>
      <c r="BK111" s="126">
        <v>8.1606217616580476</v>
      </c>
      <c r="BL111" s="126">
        <v>24.441340782122875</v>
      </c>
      <c r="BM111" s="114">
        <v>31.21272365805169</v>
      </c>
      <c r="BN111" s="114">
        <v>4.5779685264663819</v>
      </c>
      <c r="BO111" s="114">
        <v>20.37533512064342</v>
      </c>
      <c r="BP111" s="126">
        <v>26.464208242950111</v>
      </c>
      <c r="BQ111" s="126">
        <v>8.3333333333333286</v>
      </c>
      <c r="BR111" s="126">
        <v>27.551020408163264</v>
      </c>
      <c r="BS111" s="126">
        <v>25.766871165644169</v>
      </c>
      <c r="BT111" s="114">
        <v>3.3999999999999968</v>
      </c>
      <c r="BU111" s="114">
        <v>25.3623188405797</v>
      </c>
      <c r="BV111" s="114">
        <v>32.112068965517203</v>
      </c>
      <c r="BW111" s="126">
        <v>3.5460992907801434</v>
      </c>
      <c r="BX111" s="126">
        <v>21.613832853025936</v>
      </c>
      <c r="BY111" s="126">
        <v>33.718244803695143</v>
      </c>
      <c r="BZ111" s="126">
        <v>5.8290155440414475</v>
      </c>
      <c r="CA111" s="114">
        <v>17.039106145251377</v>
      </c>
      <c r="CB111" s="114">
        <v>20.278330019880713</v>
      </c>
      <c r="CC111" s="114">
        <v>2.861230329041486</v>
      </c>
      <c r="CD111" s="126">
        <v>16.21983914209115</v>
      </c>
      <c r="CE111" s="126">
        <v>19.739696312364426</v>
      </c>
      <c r="CF111" s="126">
        <v>6.9047619047619042</v>
      </c>
      <c r="CG111" s="126">
        <v>21.137026239067044</v>
      </c>
      <c r="CH111" s="114">
        <v>17.586912065439677</v>
      </c>
      <c r="CI111" s="114">
        <v>3.5999999999999979</v>
      </c>
      <c r="CJ111" s="114">
        <v>18.115942028985508</v>
      </c>
      <c r="CK111" s="126">
        <v>21.598272138228928</v>
      </c>
      <c r="CL111" s="126">
        <v>2.6595744680851054</v>
      </c>
      <c r="CM111" s="126">
        <v>14.553314121037465</v>
      </c>
      <c r="CN111" s="126">
        <v>24.711316397228639</v>
      </c>
      <c r="CO111" s="114">
        <v>6.7532467532467546</v>
      </c>
      <c r="CP111" s="114">
        <v>8.3682008368200833</v>
      </c>
      <c r="CQ111" s="114">
        <v>3.9761431411530799</v>
      </c>
      <c r="CR111" s="126">
        <v>3.8737446197991359</v>
      </c>
      <c r="CS111" s="126">
        <v>4.1388518024032033</v>
      </c>
      <c r="CT111" s="126">
        <v>1.2931034482758625</v>
      </c>
      <c r="CU111" s="126">
        <v>7.6009501187648461</v>
      </c>
      <c r="CV111" s="114">
        <v>7.5691411935953417</v>
      </c>
      <c r="CW111" s="114">
        <v>2.6804123711340195</v>
      </c>
      <c r="CX111" s="114">
        <v>3.4482758620689644</v>
      </c>
      <c r="CY111" s="126">
        <v>5.8295964125560547</v>
      </c>
      <c r="CZ111" s="126">
        <v>2.2026431718061694</v>
      </c>
      <c r="DA111" s="126">
        <v>3.6166365280289345</v>
      </c>
      <c r="DB111" s="126">
        <v>3.5608308605341232</v>
      </c>
      <c r="DC111" s="114">
        <v>4.3165467625899296</v>
      </c>
      <c r="DD111" s="114" t="s">
        <v>286</v>
      </c>
      <c r="DE111" s="114">
        <v>6.8531468531468498</v>
      </c>
      <c r="DF111" s="126">
        <v>8.3499005964214703</v>
      </c>
      <c r="DG111" s="126" t="s">
        <v>286</v>
      </c>
      <c r="DH111" s="126">
        <v>4.2780748663101633</v>
      </c>
      <c r="DI111" s="126">
        <v>4.7413793103448283</v>
      </c>
      <c r="DJ111" s="114" t="s">
        <v>286</v>
      </c>
      <c r="DK111" s="114">
        <v>4.6715328467153308</v>
      </c>
      <c r="DL111" s="114">
        <v>2.2680412371134033</v>
      </c>
      <c r="DM111" s="126" t="s">
        <v>286</v>
      </c>
      <c r="DN111" s="126">
        <v>4.7761194029850751</v>
      </c>
      <c r="DO111" s="126">
        <v>5.7142857142857153</v>
      </c>
      <c r="DP111" s="126" t="s">
        <v>286</v>
      </c>
      <c r="DQ111" s="114">
        <v>4.1728763040238457</v>
      </c>
      <c r="DR111" s="114">
        <v>6.2350119904076724</v>
      </c>
      <c r="DS111" s="114" t="s">
        <v>286</v>
      </c>
      <c r="DT111" s="126" t="s">
        <v>286</v>
      </c>
      <c r="DU111" s="126" t="s">
        <v>286</v>
      </c>
      <c r="DV111" s="126" t="s">
        <v>286</v>
      </c>
      <c r="DW111" s="126">
        <v>3.6096256684491972</v>
      </c>
      <c r="DX111" s="114">
        <v>3.0172413793103443</v>
      </c>
      <c r="DY111" s="114" t="s">
        <v>286</v>
      </c>
      <c r="DZ111" s="114">
        <v>3.2210834553440697</v>
      </c>
      <c r="EA111" s="126">
        <v>3.0927835051546375</v>
      </c>
      <c r="EB111" s="126" t="s">
        <v>286</v>
      </c>
      <c r="EC111" s="126">
        <v>2.541106128550076</v>
      </c>
      <c r="ED111" s="126">
        <v>3.0769230769230784</v>
      </c>
      <c r="EE111" s="114" t="s">
        <v>286</v>
      </c>
      <c r="EF111" s="114">
        <v>2.9717682020802374</v>
      </c>
      <c r="EG111" s="114">
        <v>3.5971223021582754</v>
      </c>
      <c r="EH111" s="126" t="s">
        <v>286</v>
      </c>
      <c r="EI111" s="126">
        <v>6.8531468531468542</v>
      </c>
      <c r="EJ111" s="126">
        <v>7.7534791252485018</v>
      </c>
      <c r="EK111" s="126" t="s">
        <v>286</v>
      </c>
      <c r="EL111" s="114">
        <v>3.7433155080213858</v>
      </c>
      <c r="EM111" s="114">
        <v>4.7516198704103667</v>
      </c>
      <c r="EN111" s="114" t="s">
        <v>286</v>
      </c>
      <c r="EO111" s="126">
        <v>4.6989720998531546</v>
      </c>
      <c r="EP111" s="126">
        <v>4.7422680412371143</v>
      </c>
      <c r="EQ111" s="126" t="s">
        <v>286</v>
      </c>
      <c r="ER111" s="126">
        <v>3.7481259370314848</v>
      </c>
      <c r="ES111" s="114">
        <v>5.4945054945054945</v>
      </c>
      <c r="ET111" s="114" t="s">
        <v>286</v>
      </c>
      <c r="EU111" s="114">
        <v>1.0385756676557856</v>
      </c>
      <c r="EV111" s="126">
        <v>5.0480769230769242</v>
      </c>
      <c r="EW111" s="126" t="s">
        <v>286</v>
      </c>
      <c r="EX111" s="126">
        <v>4.8882681564245862</v>
      </c>
      <c r="EY111" s="126">
        <v>3.5856573705179278</v>
      </c>
      <c r="EZ111" s="114" t="s">
        <v>286</v>
      </c>
      <c r="FA111" s="114">
        <v>2.8112449799196826</v>
      </c>
      <c r="FB111" s="114">
        <v>2.1598272138228944</v>
      </c>
      <c r="FC111" s="126" t="s">
        <v>286</v>
      </c>
      <c r="FD111" s="126">
        <v>2.9368575624082198</v>
      </c>
      <c r="FE111" s="126">
        <v>3.1055900621118027</v>
      </c>
      <c r="FF111" s="126" t="s">
        <v>286</v>
      </c>
      <c r="FG111" s="114">
        <v>2.238805970149254</v>
      </c>
      <c r="FH111" s="114">
        <v>0.87719298245613964</v>
      </c>
      <c r="FI111" s="114" t="s">
        <v>286</v>
      </c>
      <c r="FJ111" s="126">
        <v>0.74850299401197595</v>
      </c>
      <c r="FK111" s="126">
        <v>1.6826923076923095</v>
      </c>
      <c r="FL111" s="126" t="s">
        <v>286</v>
      </c>
      <c r="FM111" s="126" t="s">
        <v>286</v>
      </c>
      <c r="FN111" s="114" t="s">
        <v>286</v>
      </c>
      <c r="FO111" s="114" t="s">
        <v>286</v>
      </c>
      <c r="FP111" s="114">
        <v>5.347593582887697</v>
      </c>
      <c r="FQ111" s="126">
        <v>6.9114470842332603</v>
      </c>
      <c r="FR111" s="126" t="s">
        <v>286</v>
      </c>
      <c r="FS111" s="126">
        <v>6.1583577712609978</v>
      </c>
      <c r="FT111" s="126">
        <v>5.9793814432989709</v>
      </c>
      <c r="FU111" s="114" t="s">
        <v>286</v>
      </c>
      <c r="FV111" s="114">
        <v>2.5449101796407199</v>
      </c>
      <c r="FW111" s="114">
        <v>2.8571428571428568</v>
      </c>
      <c r="FX111" s="126" t="s">
        <v>286</v>
      </c>
      <c r="FY111" s="126">
        <v>0.89552238805970108</v>
      </c>
      <c r="FZ111" s="126">
        <v>2.4038461538461542</v>
      </c>
      <c r="GA111" s="126" t="s">
        <v>286</v>
      </c>
      <c r="GB111" s="114" t="s">
        <v>286</v>
      </c>
      <c r="GC111" s="114" t="s">
        <v>286</v>
      </c>
      <c r="GD111" s="114" t="s">
        <v>286</v>
      </c>
      <c r="GE111" s="126" t="s">
        <v>286</v>
      </c>
      <c r="GF111" s="126" t="s">
        <v>286</v>
      </c>
      <c r="GG111" s="126" t="s">
        <v>286</v>
      </c>
      <c r="GH111" s="126" t="s">
        <v>286</v>
      </c>
      <c r="GI111" s="114" t="s">
        <v>286</v>
      </c>
      <c r="GJ111" s="114" t="s">
        <v>286</v>
      </c>
      <c r="GK111" s="114">
        <v>5.2552552552552578</v>
      </c>
      <c r="GL111" s="126">
        <v>3.0769230769230775</v>
      </c>
      <c r="GM111" s="126" t="s">
        <v>286</v>
      </c>
      <c r="GN111" s="126">
        <v>2.6825633383010432</v>
      </c>
      <c r="GO111" s="126">
        <v>3.846153846153848</v>
      </c>
      <c r="GP111" s="114" t="s">
        <v>286</v>
      </c>
      <c r="GQ111" s="114" t="s">
        <v>286</v>
      </c>
      <c r="GR111" s="114" t="s">
        <v>286</v>
      </c>
      <c r="GS111" s="126" t="s">
        <v>286</v>
      </c>
      <c r="GT111" s="126" t="s">
        <v>286</v>
      </c>
      <c r="GU111" s="126" t="s">
        <v>286</v>
      </c>
      <c r="GV111" s="126" t="s">
        <v>286</v>
      </c>
      <c r="GW111" s="114" t="s">
        <v>286</v>
      </c>
      <c r="GX111" s="114" t="s">
        <v>286</v>
      </c>
      <c r="GY111" s="114" t="s">
        <v>286</v>
      </c>
      <c r="GZ111" s="126">
        <v>6.2874251497005931</v>
      </c>
      <c r="HA111" s="126">
        <v>4.8458149779735669</v>
      </c>
      <c r="HB111" s="126" t="s">
        <v>286</v>
      </c>
      <c r="HC111" s="126">
        <v>3.5874439461883441</v>
      </c>
      <c r="HD111" s="114">
        <v>6.0096153846153815</v>
      </c>
      <c r="HE111" s="114" t="s">
        <v>286</v>
      </c>
      <c r="HF111" s="114" t="s">
        <v>286</v>
      </c>
      <c r="HG111" s="126" t="s">
        <v>286</v>
      </c>
      <c r="HH111" s="126" t="s">
        <v>286</v>
      </c>
      <c r="HI111" s="126" t="s">
        <v>286</v>
      </c>
      <c r="HJ111" s="114" t="s">
        <v>286</v>
      </c>
      <c r="HK111" s="114" t="s">
        <v>286</v>
      </c>
      <c r="HL111" s="114" t="s">
        <v>286</v>
      </c>
      <c r="HM111" s="126" t="s">
        <v>286</v>
      </c>
      <c r="HN111" s="126" t="s">
        <v>286</v>
      </c>
      <c r="HO111" s="126">
        <v>5.9880239520958032</v>
      </c>
      <c r="HP111" s="126">
        <v>4.6255506607929515</v>
      </c>
      <c r="HQ111" s="126" t="s">
        <v>286</v>
      </c>
      <c r="HR111" s="126">
        <v>4.925373134328356</v>
      </c>
      <c r="HS111" s="126">
        <v>8.4134615384615383</v>
      </c>
      <c r="HT111" s="126" t="s">
        <v>286</v>
      </c>
      <c r="HU111" s="126">
        <v>5.7342657342657439</v>
      </c>
      <c r="HV111" s="126">
        <v>5.7768924302788847</v>
      </c>
      <c r="HW111" s="126" t="s">
        <v>286</v>
      </c>
      <c r="HX111" s="126">
        <v>4.5454545454545405</v>
      </c>
      <c r="HY111" s="126">
        <v>3.0237580993520528</v>
      </c>
      <c r="HZ111" s="126" t="s">
        <v>286</v>
      </c>
      <c r="IA111" s="126">
        <v>5.1470588235294077</v>
      </c>
      <c r="IB111" s="126">
        <v>3.7190082644628082</v>
      </c>
      <c r="IC111" s="126" t="s">
        <v>286</v>
      </c>
      <c r="ID111" s="126">
        <v>3.2934131736526959</v>
      </c>
      <c r="IE111" s="126">
        <v>2.1978021978021993</v>
      </c>
      <c r="IF111" s="126" t="s">
        <v>286</v>
      </c>
      <c r="IG111" s="126">
        <v>1.7883755588673622</v>
      </c>
      <c r="IH111" s="126">
        <v>4.0476190476190483</v>
      </c>
      <c r="II111" s="126">
        <v>3.9215686274509789</v>
      </c>
      <c r="IJ111" s="126">
        <v>9.7902097902097918</v>
      </c>
      <c r="IK111" s="126">
        <v>9.3625498007968115</v>
      </c>
      <c r="IL111" s="126">
        <v>2.2988505747126449</v>
      </c>
      <c r="IM111" s="126">
        <v>8.5447263017356505</v>
      </c>
      <c r="IN111" s="126">
        <v>6.9114470842332638</v>
      </c>
      <c r="IO111" s="126">
        <v>4.2654028436018905</v>
      </c>
      <c r="IP111" s="126">
        <v>10.557184750733128</v>
      </c>
      <c r="IQ111" s="126">
        <v>8.6956521739130466</v>
      </c>
      <c r="IR111" s="126">
        <v>2.0576131687242794</v>
      </c>
      <c r="IS111" s="126" t="s">
        <v>286</v>
      </c>
      <c r="IT111" s="126" t="s">
        <v>286</v>
      </c>
      <c r="IU111" s="126">
        <v>1.9891500904159141</v>
      </c>
      <c r="IV111" s="126" t="s">
        <v>286</v>
      </c>
      <c r="IW111" s="114" t="s">
        <v>286</v>
      </c>
      <c r="IX111" s="114" t="str">
        <f t="shared" si="165"/>
        <v>--</v>
      </c>
      <c r="IY111" s="114" t="str">
        <f t="shared" si="165"/>
        <v>--</v>
      </c>
      <c r="IZ111" s="114" t="str">
        <f t="shared" si="165"/>
        <v>--</v>
      </c>
      <c r="JA111" s="114" t="str">
        <f t="shared" si="165"/>
        <v>--</v>
      </c>
      <c r="JB111" s="114" t="str">
        <f t="shared" si="165"/>
        <v>--</v>
      </c>
      <c r="JC111" s="128" t="str">
        <f t="shared" ref="JC111:JL117" si="167">"--"</f>
        <v>--</v>
      </c>
      <c r="JD111" s="128" t="str">
        <f t="shared" si="167"/>
        <v>--</v>
      </c>
      <c r="JE111" s="128" t="str">
        <f t="shared" si="167"/>
        <v>--</v>
      </c>
      <c r="JF111" s="128" t="str">
        <f t="shared" si="167"/>
        <v>--</v>
      </c>
      <c r="JG111" s="128" t="str">
        <f t="shared" si="167"/>
        <v>--</v>
      </c>
      <c r="JH111" s="128" t="str">
        <f t="shared" si="167"/>
        <v>--</v>
      </c>
      <c r="JI111" s="128" t="str">
        <f t="shared" si="167"/>
        <v>--</v>
      </c>
      <c r="JJ111" s="128" t="str">
        <f t="shared" si="167"/>
        <v>--</v>
      </c>
      <c r="JK111" s="128" t="str">
        <f t="shared" si="167"/>
        <v>--</v>
      </c>
      <c r="JL111" s="128" t="str">
        <f t="shared" si="167"/>
        <v>--</v>
      </c>
      <c r="JM111" s="128" t="str">
        <f t="shared" ref="JM111:JV117" si="168">"--"</f>
        <v>--</v>
      </c>
      <c r="JN111" s="128" t="str">
        <f t="shared" si="168"/>
        <v>--</v>
      </c>
      <c r="JO111" s="128" t="str">
        <f t="shared" si="168"/>
        <v>--</v>
      </c>
      <c r="JP111" s="128" t="str">
        <f t="shared" si="168"/>
        <v>--</v>
      </c>
      <c r="JQ111" s="128" t="str">
        <f t="shared" si="168"/>
        <v>--</v>
      </c>
      <c r="JR111" s="128" t="str">
        <f t="shared" si="168"/>
        <v>--</v>
      </c>
      <c r="JS111" s="128" t="str">
        <f t="shared" si="168"/>
        <v>--</v>
      </c>
      <c r="JT111" s="128" t="str">
        <f t="shared" si="168"/>
        <v>--</v>
      </c>
      <c r="JU111" s="128" t="str">
        <f t="shared" si="168"/>
        <v>--</v>
      </c>
      <c r="JV111" s="128" t="str">
        <f t="shared" si="168"/>
        <v>--</v>
      </c>
      <c r="JW111" s="128" t="str">
        <f t="shared" ref="JW111:KF117" si="169">"--"</f>
        <v>--</v>
      </c>
      <c r="JX111" s="128" t="str">
        <f t="shared" si="169"/>
        <v>--</v>
      </c>
      <c r="JY111" s="128" t="str">
        <f t="shared" si="169"/>
        <v>--</v>
      </c>
      <c r="JZ111" s="128" t="str">
        <f t="shared" si="169"/>
        <v>--</v>
      </c>
      <c r="KA111" s="128" t="str">
        <f t="shared" si="169"/>
        <v>--</v>
      </c>
      <c r="KB111" s="128" t="str">
        <f t="shared" si="169"/>
        <v>--</v>
      </c>
      <c r="KC111" s="128" t="str">
        <f t="shared" si="169"/>
        <v>--</v>
      </c>
      <c r="KD111" s="128" t="str">
        <f t="shared" si="169"/>
        <v>--</v>
      </c>
      <c r="KE111" s="128" t="str">
        <f t="shared" si="169"/>
        <v>--</v>
      </c>
      <c r="KF111" s="128" t="str">
        <f t="shared" si="169"/>
        <v>--</v>
      </c>
      <c r="KG111" s="128" t="str">
        <f t="shared" ref="KG111:KP117" si="170">"--"</f>
        <v>--</v>
      </c>
      <c r="KH111" s="128" t="str">
        <f t="shared" si="170"/>
        <v>--</v>
      </c>
      <c r="KI111" s="128" t="str">
        <f t="shared" si="170"/>
        <v>--</v>
      </c>
      <c r="KJ111" s="128" t="str">
        <f t="shared" si="170"/>
        <v>--</v>
      </c>
      <c r="KK111" s="128" t="str">
        <f t="shared" si="170"/>
        <v>--</v>
      </c>
      <c r="KL111" s="128" t="str">
        <f t="shared" si="170"/>
        <v>--</v>
      </c>
      <c r="KM111" s="128" t="str">
        <f t="shared" si="170"/>
        <v>--</v>
      </c>
      <c r="KN111" s="128" t="str">
        <f t="shared" si="170"/>
        <v>--</v>
      </c>
      <c r="KO111" s="128" t="str">
        <f t="shared" si="170"/>
        <v>--</v>
      </c>
      <c r="KP111" s="128" t="str">
        <f t="shared" si="170"/>
        <v>--</v>
      </c>
      <c r="KQ111" s="128" t="str">
        <f t="shared" ref="KQ111:KZ117" si="171">"--"</f>
        <v>--</v>
      </c>
      <c r="KR111" s="128" t="str">
        <f t="shared" si="171"/>
        <v>--</v>
      </c>
      <c r="KS111" s="128" t="str">
        <f t="shared" si="171"/>
        <v>--</v>
      </c>
      <c r="KT111" s="128" t="str">
        <f t="shared" si="171"/>
        <v>--</v>
      </c>
      <c r="KU111" s="128" t="str">
        <f t="shared" si="171"/>
        <v>--</v>
      </c>
      <c r="KV111" s="128" t="str">
        <f t="shared" si="171"/>
        <v>--</v>
      </c>
      <c r="KW111" s="128" t="str">
        <f t="shared" si="171"/>
        <v>--</v>
      </c>
      <c r="KX111" s="128" t="str">
        <f t="shared" si="171"/>
        <v>--</v>
      </c>
      <c r="KY111" s="128" t="str">
        <f t="shared" si="171"/>
        <v>--</v>
      </c>
      <c r="KZ111" s="128" t="str">
        <f t="shared" si="171"/>
        <v>--</v>
      </c>
      <c r="LA111" s="128" t="str">
        <f t="shared" ref="LA111:LJ117" si="172">"--"</f>
        <v>--</v>
      </c>
      <c r="LB111" s="128" t="str">
        <f t="shared" si="172"/>
        <v>--</v>
      </c>
      <c r="LC111" s="128" t="str">
        <f t="shared" si="172"/>
        <v>--</v>
      </c>
      <c r="LD111" s="128" t="str">
        <f t="shared" si="172"/>
        <v>--</v>
      </c>
      <c r="LE111" s="128" t="str">
        <f t="shared" si="172"/>
        <v>--</v>
      </c>
      <c r="LF111" s="128" t="str">
        <f t="shared" si="172"/>
        <v>--</v>
      </c>
      <c r="LG111" s="128" t="str">
        <f t="shared" si="172"/>
        <v>--</v>
      </c>
      <c r="LH111" s="128" t="str">
        <f t="shared" si="172"/>
        <v>--</v>
      </c>
      <c r="LI111" s="128" t="str">
        <f t="shared" si="172"/>
        <v>--</v>
      </c>
      <c r="LJ111" s="128" t="str">
        <f t="shared" si="172"/>
        <v>--</v>
      </c>
      <c r="LK111" s="128" t="str">
        <f t="shared" ref="LK111:LT117" si="173">"--"</f>
        <v>--</v>
      </c>
      <c r="LL111" s="128" t="str">
        <f t="shared" si="173"/>
        <v>--</v>
      </c>
      <c r="LM111" s="128" t="str">
        <f t="shared" si="173"/>
        <v>--</v>
      </c>
      <c r="LN111" s="128" t="str">
        <f t="shared" si="173"/>
        <v>--</v>
      </c>
      <c r="LO111" s="128" t="str">
        <f t="shared" si="173"/>
        <v>--</v>
      </c>
      <c r="LP111" s="128" t="str">
        <f t="shared" si="173"/>
        <v>--</v>
      </c>
      <c r="LQ111" s="128" t="str">
        <f t="shared" si="173"/>
        <v>--</v>
      </c>
      <c r="LR111" s="128" t="str">
        <f t="shared" si="173"/>
        <v>--</v>
      </c>
      <c r="LS111" s="128" t="str">
        <f t="shared" si="173"/>
        <v>--</v>
      </c>
      <c r="LT111" s="128" t="str">
        <f t="shared" si="173"/>
        <v>--</v>
      </c>
      <c r="LU111" s="128" t="str">
        <f t="shared" ref="LU111:MH117" si="174">"--"</f>
        <v>--</v>
      </c>
      <c r="LV111" s="128" t="str">
        <f t="shared" si="174"/>
        <v>--</v>
      </c>
      <c r="LW111" s="128" t="str">
        <f t="shared" si="174"/>
        <v>--</v>
      </c>
      <c r="LX111" s="128" t="str">
        <f t="shared" si="174"/>
        <v>--</v>
      </c>
      <c r="LY111" s="128" t="str">
        <f t="shared" si="174"/>
        <v>--</v>
      </c>
      <c r="LZ111" s="128" t="str">
        <f t="shared" si="174"/>
        <v>--</v>
      </c>
      <c r="MA111" s="128" t="str">
        <f t="shared" si="174"/>
        <v>--</v>
      </c>
      <c r="MB111" s="128" t="str">
        <f t="shared" si="174"/>
        <v>--</v>
      </c>
      <c r="MC111" s="128" t="str">
        <f t="shared" si="174"/>
        <v>--</v>
      </c>
      <c r="MD111" s="128" t="str">
        <f t="shared" si="174"/>
        <v>--</v>
      </c>
      <c r="ME111" s="128" t="str">
        <f t="shared" si="174"/>
        <v>--</v>
      </c>
      <c r="MF111" s="128" t="str">
        <f t="shared" si="174"/>
        <v>--</v>
      </c>
      <c r="MG111" s="128" t="str">
        <f t="shared" si="174"/>
        <v>--</v>
      </c>
      <c r="MH111" s="128" t="str">
        <f t="shared" si="174"/>
        <v>--</v>
      </c>
      <c r="MI111" s="128" t="str">
        <f t="shared" ref="MI111:MN117" si="175">"--"</f>
        <v>--</v>
      </c>
      <c r="MJ111" s="128" t="str">
        <f t="shared" si="175"/>
        <v>--</v>
      </c>
      <c r="MK111" s="128" t="str">
        <f t="shared" si="175"/>
        <v>--</v>
      </c>
      <c r="ML111" s="128" t="str">
        <f t="shared" si="175"/>
        <v>--</v>
      </c>
      <c r="MM111" s="128" t="str">
        <f t="shared" si="175"/>
        <v>--</v>
      </c>
      <c r="MN111" s="128" t="str">
        <f t="shared" si="175"/>
        <v>--</v>
      </c>
      <c r="MO111" s="128" t="str">
        <f t="shared" ref="MO111:MX117" si="176">"--"</f>
        <v>--</v>
      </c>
      <c r="MP111" s="128" t="str">
        <f t="shared" si="176"/>
        <v>--</v>
      </c>
      <c r="MQ111" s="128" t="str">
        <f t="shared" si="176"/>
        <v>--</v>
      </c>
      <c r="MR111" s="128" t="str">
        <f t="shared" si="176"/>
        <v>--</v>
      </c>
      <c r="MS111" s="128" t="str">
        <f t="shared" si="176"/>
        <v>--</v>
      </c>
      <c r="MT111" s="128" t="str">
        <f t="shared" si="176"/>
        <v>--</v>
      </c>
      <c r="MU111" s="128" t="str">
        <f t="shared" si="176"/>
        <v>--</v>
      </c>
      <c r="MV111" s="128" t="str">
        <f t="shared" si="176"/>
        <v>--</v>
      </c>
      <c r="MW111" s="128" t="str">
        <f t="shared" si="176"/>
        <v>--</v>
      </c>
      <c r="MX111" s="128" t="str">
        <f t="shared" si="176"/>
        <v>--</v>
      </c>
      <c r="MY111" s="128" t="str">
        <f t="shared" ref="MY111:NJ117" si="177">"--"</f>
        <v>--</v>
      </c>
      <c r="MZ111" s="128" t="str">
        <f t="shared" si="177"/>
        <v>--</v>
      </c>
      <c r="NA111" s="128" t="str">
        <f t="shared" si="177"/>
        <v>--</v>
      </c>
      <c r="NB111" s="128" t="str">
        <f t="shared" si="177"/>
        <v>--</v>
      </c>
      <c r="NC111" s="128" t="str">
        <f t="shared" si="177"/>
        <v>--</v>
      </c>
      <c r="ND111" s="128" t="str">
        <f t="shared" si="177"/>
        <v>--</v>
      </c>
      <c r="NE111" s="128" t="str">
        <f t="shared" si="177"/>
        <v>--</v>
      </c>
      <c r="NF111" s="128" t="str">
        <f t="shared" si="177"/>
        <v>--</v>
      </c>
      <c r="NG111" s="128" t="str">
        <f t="shared" si="177"/>
        <v>--</v>
      </c>
      <c r="NH111" s="128" t="str">
        <f t="shared" si="177"/>
        <v>--</v>
      </c>
      <c r="NI111" s="128" t="str">
        <f t="shared" si="177"/>
        <v>--</v>
      </c>
      <c r="NJ111" s="128" t="str">
        <f t="shared" si="177"/>
        <v>--</v>
      </c>
    </row>
    <row r="112" spans="1:454" x14ac:dyDescent="0.25">
      <c r="A112" s="114" t="str">
        <f t="shared" ref="A112:A117" si="178">"--"</f>
        <v>--</v>
      </c>
      <c r="B112" s="96" t="s">
        <v>173</v>
      </c>
      <c r="C112" s="96">
        <v>5.1319648093841614</v>
      </c>
      <c r="D112" s="114">
        <v>30.288461538461529</v>
      </c>
      <c r="E112" s="114">
        <v>44.558521560574945</v>
      </c>
      <c r="F112" s="114">
        <v>2.0558002936857553</v>
      </c>
      <c r="G112" s="114">
        <v>17.267267267267261</v>
      </c>
      <c r="H112" s="114">
        <v>44.343891402714917</v>
      </c>
      <c r="I112" s="114">
        <v>1.1290322580645167</v>
      </c>
      <c r="J112" s="114">
        <v>12.927191679049031</v>
      </c>
      <c r="K112" s="114">
        <v>26.703499079189665</v>
      </c>
      <c r="L112" s="114">
        <v>2.0155038759689909</v>
      </c>
      <c r="M112" s="114">
        <v>8.6092715231788155</v>
      </c>
      <c r="N112" s="114">
        <v>23.274161735700197</v>
      </c>
      <c r="O112" s="114">
        <v>1.294498381877023</v>
      </c>
      <c r="P112" s="114">
        <v>7.1307300509337797</v>
      </c>
      <c r="Q112" s="114">
        <v>18.498659517426276</v>
      </c>
      <c r="R112" s="114" t="s">
        <v>286</v>
      </c>
      <c r="S112" s="114" t="s">
        <v>286</v>
      </c>
      <c r="T112" s="114" t="s">
        <v>286</v>
      </c>
      <c r="U112" s="114">
        <v>2.3529411764705883</v>
      </c>
      <c r="V112" s="114">
        <v>17.469879518072283</v>
      </c>
      <c r="W112" s="114">
        <v>43.835616438356126</v>
      </c>
      <c r="X112" s="114">
        <v>1.6077170418006412</v>
      </c>
      <c r="Y112" s="114">
        <v>12.965722801788377</v>
      </c>
      <c r="Z112" s="114">
        <v>26.679104477611929</v>
      </c>
      <c r="AA112" s="114">
        <v>2.0155038759689896</v>
      </c>
      <c r="AB112" s="114">
        <v>9.3904448105436646</v>
      </c>
      <c r="AC112" s="114">
        <v>24.457593688362934</v>
      </c>
      <c r="AD112" s="114">
        <v>0.97087378640776745</v>
      </c>
      <c r="AE112" s="114">
        <v>8.1218274111675086</v>
      </c>
      <c r="AF112" s="114">
        <v>19.466666666666654</v>
      </c>
      <c r="AG112" s="114">
        <v>0.58651026392961769</v>
      </c>
      <c r="AH112" s="114">
        <v>5.7692307692307674</v>
      </c>
      <c r="AI112" s="114">
        <v>14.579055441478443</v>
      </c>
      <c r="AJ112" s="114">
        <v>0.58737151248164332</v>
      </c>
      <c r="AK112" s="114">
        <v>4.504504504504502</v>
      </c>
      <c r="AL112" s="114">
        <v>11.085972850678738</v>
      </c>
      <c r="AM112" s="114">
        <v>0.16129032258064496</v>
      </c>
      <c r="AN112" s="114">
        <v>2.6745913818722142</v>
      </c>
      <c r="AO112" s="114">
        <v>7.3664825046040461</v>
      </c>
      <c r="AP112" s="114">
        <v>0</v>
      </c>
      <c r="AQ112" s="114">
        <v>2.1523178807947025</v>
      </c>
      <c r="AR112" s="114">
        <v>6.1143984220907264</v>
      </c>
      <c r="AS112" s="114">
        <v>0</v>
      </c>
      <c r="AT112" s="114">
        <v>1.5280135823429541</v>
      </c>
      <c r="AU112" s="114">
        <v>3.7533512064343144</v>
      </c>
      <c r="AV112" s="114" t="s">
        <v>286</v>
      </c>
      <c r="AW112" s="114" t="s">
        <v>286</v>
      </c>
      <c r="AX112" s="114" t="s">
        <v>286</v>
      </c>
      <c r="AY112" s="114" t="s">
        <v>286</v>
      </c>
      <c r="AZ112" s="114" t="s">
        <v>286</v>
      </c>
      <c r="BA112" s="114" t="s">
        <v>286</v>
      </c>
      <c r="BB112" s="114" t="s">
        <v>286</v>
      </c>
      <c r="BC112" s="114" t="s">
        <v>286</v>
      </c>
      <c r="BD112" s="114" t="s">
        <v>286</v>
      </c>
      <c r="BE112" s="114">
        <v>0.62208398133747977</v>
      </c>
      <c r="BF112" s="114">
        <v>5.25451559934318</v>
      </c>
      <c r="BG112" s="114">
        <v>9.448818897637798</v>
      </c>
      <c r="BH112" s="114">
        <v>0.97402597402597468</v>
      </c>
      <c r="BI112" s="114">
        <v>3.735144312393893</v>
      </c>
      <c r="BJ112" s="114">
        <v>12.23404255319149</v>
      </c>
      <c r="BK112" s="114">
        <v>1.6819571865443428</v>
      </c>
      <c r="BL112" s="114">
        <v>22.25859247135843</v>
      </c>
      <c r="BM112" s="114">
        <v>34.591194968553438</v>
      </c>
      <c r="BN112" s="114">
        <v>1.6793893129770989</v>
      </c>
      <c r="BO112" s="114">
        <v>20.480000000000008</v>
      </c>
      <c r="BP112" s="114">
        <v>43.310657596371861</v>
      </c>
      <c r="BQ112" s="114">
        <v>1.7944535073409478</v>
      </c>
      <c r="BR112" s="114">
        <v>15.930599369085158</v>
      </c>
      <c r="BS112" s="114">
        <v>34.666666666666686</v>
      </c>
      <c r="BT112" s="114">
        <v>2.0186335403726714</v>
      </c>
      <c r="BU112" s="114">
        <v>13.021702838063435</v>
      </c>
      <c r="BV112" s="114">
        <v>25.450901803607216</v>
      </c>
      <c r="BW112" s="114">
        <v>0.32573289902280128</v>
      </c>
      <c r="BX112" s="114">
        <v>12.283737024221448</v>
      </c>
      <c r="BY112" s="114">
        <v>20.270270270270263</v>
      </c>
      <c r="BZ112" s="114">
        <v>1.0703363914373085</v>
      </c>
      <c r="CA112" s="114">
        <v>15.057283142389521</v>
      </c>
      <c r="CB112" s="114">
        <v>24.109014675052411</v>
      </c>
      <c r="CC112" s="114">
        <v>1.0687022900763372</v>
      </c>
      <c r="CD112" s="114">
        <v>16.480000000000011</v>
      </c>
      <c r="CE112" s="114">
        <v>31.972789115646261</v>
      </c>
      <c r="CF112" s="114">
        <v>0.8156606851549747</v>
      </c>
      <c r="CG112" s="114">
        <v>12.302839116719234</v>
      </c>
      <c r="CH112" s="114">
        <v>22.285714285714285</v>
      </c>
      <c r="CI112" s="114">
        <v>1.2422360248447197</v>
      </c>
      <c r="CJ112" s="114">
        <v>8.6811352253756215</v>
      </c>
      <c r="CK112" s="114">
        <v>15.230460921843697</v>
      </c>
      <c r="CL112" s="114">
        <v>0.65146579804560278</v>
      </c>
      <c r="CM112" s="114">
        <v>8.1314878892733748</v>
      </c>
      <c r="CN112" s="114">
        <v>12.737127371273713</v>
      </c>
      <c r="CO112" s="114">
        <v>4.5731707317073154</v>
      </c>
      <c r="CP112" s="114">
        <v>9.9510603588906914</v>
      </c>
      <c r="CQ112" s="114">
        <v>2.7253668763102739</v>
      </c>
      <c r="CR112" s="114">
        <v>2.1374045801526718</v>
      </c>
      <c r="CS112" s="114">
        <v>5.3797468354430373</v>
      </c>
      <c r="CT112" s="114">
        <v>3.6199095022624435</v>
      </c>
      <c r="CU112" s="114">
        <v>2.2653721682847934</v>
      </c>
      <c r="CV112" s="114">
        <v>5.6249999999999964</v>
      </c>
      <c r="CW112" s="114">
        <v>1.1428571428571426</v>
      </c>
      <c r="CX112" s="114">
        <v>4.5016077170418001</v>
      </c>
      <c r="CY112" s="114">
        <v>4.9913941480206541</v>
      </c>
      <c r="CZ112" s="114">
        <v>3.8383838383838378</v>
      </c>
      <c r="DA112" s="114">
        <v>2.6845637583892623</v>
      </c>
      <c r="DB112" s="114">
        <v>4.3010752688172031</v>
      </c>
      <c r="DC112" s="114">
        <v>2.5495750708215312</v>
      </c>
      <c r="DD112" s="114" t="s">
        <v>286</v>
      </c>
      <c r="DE112" s="114">
        <v>5.2287581699346379</v>
      </c>
      <c r="DF112" s="114">
        <v>8.6134453781512459</v>
      </c>
      <c r="DG112" s="114" t="s">
        <v>286</v>
      </c>
      <c r="DH112" s="114">
        <v>3.0063291139240471</v>
      </c>
      <c r="DI112" s="114">
        <v>5.65610859728507</v>
      </c>
      <c r="DJ112" s="114" t="s">
        <v>286</v>
      </c>
      <c r="DK112" s="114">
        <v>2.3510971786833874</v>
      </c>
      <c r="DL112" s="114">
        <v>2.290076335877866</v>
      </c>
      <c r="DM112" s="114" t="s">
        <v>286</v>
      </c>
      <c r="DN112" s="114">
        <v>3.9586919104991445</v>
      </c>
      <c r="DO112" s="114">
        <v>4.8582995951417045</v>
      </c>
      <c r="DP112" s="114" t="s">
        <v>286</v>
      </c>
      <c r="DQ112" s="114">
        <v>3.0465949820788523</v>
      </c>
      <c r="DR112" s="114">
        <v>3.3994334277620406</v>
      </c>
      <c r="DS112" s="114" t="s">
        <v>286</v>
      </c>
      <c r="DT112" s="114" t="s">
        <v>286</v>
      </c>
      <c r="DU112" s="114" t="s">
        <v>286</v>
      </c>
      <c r="DV112" s="114" t="s">
        <v>286</v>
      </c>
      <c r="DW112" s="114">
        <v>3.4810126582278467</v>
      </c>
      <c r="DX112" s="114">
        <v>5.6561085972850673</v>
      </c>
      <c r="DY112" s="114" t="s">
        <v>286</v>
      </c>
      <c r="DZ112" s="114">
        <v>2.5117739403453689</v>
      </c>
      <c r="EA112" s="114">
        <v>2.4761904761904772</v>
      </c>
      <c r="EB112" s="114" t="s">
        <v>286</v>
      </c>
      <c r="EC112" s="114">
        <v>2.7586206896551713</v>
      </c>
      <c r="ED112" s="114">
        <v>3.6437246963562715</v>
      </c>
      <c r="EE112" s="114" t="s">
        <v>286</v>
      </c>
      <c r="EF112" s="114">
        <v>3.0411449016100192</v>
      </c>
      <c r="EG112" s="114">
        <v>3.7037037037037011</v>
      </c>
      <c r="EH112" s="114" t="s">
        <v>286</v>
      </c>
      <c r="EI112" s="114">
        <v>5.7096247960848334</v>
      </c>
      <c r="EJ112" s="114">
        <v>7.5630252100840263</v>
      </c>
      <c r="EK112" s="114" t="s">
        <v>286</v>
      </c>
      <c r="EL112" s="114">
        <v>4.1139240506329067</v>
      </c>
      <c r="EM112" s="114">
        <v>7.4660633484162942</v>
      </c>
      <c r="EN112" s="114" t="s">
        <v>286</v>
      </c>
      <c r="EO112" s="114">
        <v>3.9246467817896362</v>
      </c>
      <c r="EP112" s="114">
        <v>4.3809523809523805</v>
      </c>
      <c r="EQ112" s="114" t="s">
        <v>286</v>
      </c>
      <c r="ER112" s="114">
        <v>3.2758620689655169</v>
      </c>
      <c r="ES112" s="114">
        <v>4.4534412955465603</v>
      </c>
      <c r="ET112" s="114" t="s">
        <v>286</v>
      </c>
      <c r="EU112" s="114">
        <v>1.6157989228007188</v>
      </c>
      <c r="EV112" s="114">
        <v>2.5568181818181821</v>
      </c>
      <c r="EW112" s="114" t="s">
        <v>286</v>
      </c>
      <c r="EX112" s="114">
        <v>4.0783034257748758</v>
      </c>
      <c r="EY112" s="114">
        <v>1.0504201680672256</v>
      </c>
      <c r="EZ112" s="114" t="s">
        <v>286</v>
      </c>
      <c r="FA112" s="114">
        <v>2.2257551669316382</v>
      </c>
      <c r="FB112" s="114">
        <v>2.9478458049886607</v>
      </c>
      <c r="FC112" s="114" t="s">
        <v>286</v>
      </c>
      <c r="FD112" s="114">
        <v>2.3659305993690865</v>
      </c>
      <c r="FE112" s="114">
        <v>1.5238095238095246</v>
      </c>
      <c r="FF112" s="114" t="s">
        <v>286</v>
      </c>
      <c r="FG112" s="114">
        <v>1.8965517241379299</v>
      </c>
      <c r="FH112" s="114">
        <v>1.6194331983805677</v>
      </c>
      <c r="FI112" s="114" t="s">
        <v>286</v>
      </c>
      <c r="FJ112" s="114">
        <v>1.0791366906474824</v>
      </c>
      <c r="FK112" s="114">
        <v>1.7094017094017095</v>
      </c>
      <c r="FL112" s="114" t="s">
        <v>286</v>
      </c>
      <c r="FM112" s="114" t="s">
        <v>286</v>
      </c>
      <c r="FN112" s="114" t="s">
        <v>286</v>
      </c>
      <c r="FO112" s="114" t="s">
        <v>286</v>
      </c>
      <c r="FP112" s="114">
        <v>3.9556962025316444</v>
      </c>
      <c r="FQ112" s="114">
        <v>7.0135746606334868</v>
      </c>
      <c r="FR112" s="114" t="s">
        <v>286</v>
      </c>
      <c r="FS112" s="114">
        <v>5.0078247261345883</v>
      </c>
      <c r="FT112" s="114">
        <v>4.1904761904761845</v>
      </c>
      <c r="FU112" s="114" t="s">
        <v>286</v>
      </c>
      <c r="FV112" s="114">
        <v>1.8965517241379326</v>
      </c>
      <c r="FW112" s="114">
        <v>2.4291497975708505</v>
      </c>
      <c r="FX112" s="114" t="s">
        <v>286</v>
      </c>
      <c r="FY112" s="114">
        <v>1.6157989228007195</v>
      </c>
      <c r="FZ112" s="114">
        <v>1.4204545454545452</v>
      </c>
      <c r="GA112" s="114" t="s">
        <v>286</v>
      </c>
      <c r="GB112" s="114" t="s">
        <v>286</v>
      </c>
      <c r="GC112" s="114" t="s">
        <v>286</v>
      </c>
      <c r="GD112" s="114" t="s">
        <v>286</v>
      </c>
      <c r="GE112" s="114" t="s">
        <v>286</v>
      </c>
      <c r="GF112" s="114" t="s">
        <v>286</v>
      </c>
      <c r="GG112" s="114" t="s">
        <v>286</v>
      </c>
      <c r="GH112" s="114" t="s">
        <v>286</v>
      </c>
      <c r="GI112" s="114" t="s">
        <v>286</v>
      </c>
      <c r="GJ112" s="114" t="s">
        <v>286</v>
      </c>
      <c r="GK112" s="114">
        <v>3.2758620689655165</v>
      </c>
      <c r="GL112" s="114">
        <v>3.0364372469635628</v>
      </c>
      <c r="GM112" s="114" t="s">
        <v>286</v>
      </c>
      <c r="GN112" s="114">
        <v>3.0520646319569122</v>
      </c>
      <c r="GO112" s="114">
        <v>1.9943019943019948</v>
      </c>
      <c r="GP112" s="114" t="s">
        <v>286</v>
      </c>
      <c r="GQ112" s="114" t="s">
        <v>286</v>
      </c>
      <c r="GR112" s="114" t="s">
        <v>286</v>
      </c>
      <c r="GS112" s="114" t="s">
        <v>286</v>
      </c>
      <c r="GT112" s="114" t="s">
        <v>286</v>
      </c>
      <c r="GU112" s="114" t="s">
        <v>286</v>
      </c>
      <c r="GV112" s="114" t="s">
        <v>286</v>
      </c>
      <c r="GW112" s="114" t="s">
        <v>286</v>
      </c>
      <c r="GX112" s="114" t="s">
        <v>286</v>
      </c>
      <c r="GY112" s="114" t="s">
        <v>286</v>
      </c>
      <c r="GZ112" s="114">
        <v>2.9310344827586237</v>
      </c>
      <c r="HA112" s="114">
        <v>4.6653144016227177</v>
      </c>
      <c r="HB112" s="114" t="s">
        <v>286</v>
      </c>
      <c r="HC112" s="114">
        <v>3.9355992844364973</v>
      </c>
      <c r="HD112" s="114">
        <v>3.4188034188034186</v>
      </c>
      <c r="HE112" s="114" t="s">
        <v>286</v>
      </c>
      <c r="HF112" s="114" t="s">
        <v>286</v>
      </c>
      <c r="HG112" s="114" t="s">
        <v>286</v>
      </c>
      <c r="HH112" s="114" t="s">
        <v>286</v>
      </c>
      <c r="HI112" s="121" t="s">
        <v>286</v>
      </c>
      <c r="HJ112" s="121" t="s">
        <v>286</v>
      </c>
      <c r="HK112" s="121" t="s">
        <v>286</v>
      </c>
      <c r="HL112" s="121" t="s">
        <v>286</v>
      </c>
      <c r="HM112" s="114" t="s">
        <v>286</v>
      </c>
      <c r="HN112" s="114" t="s">
        <v>286</v>
      </c>
      <c r="HO112" s="114">
        <v>3.6206896551724128</v>
      </c>
      <c r="HP112" s="114">
        <v>5.8704453441295579</v>
      </c>
      <c r="HQ112" s="114" t="s">
        <v>286</v>
      </c>
      <c r="HR112" s="114">
        <v>3.4050179211469547</v>
      </c>
      <c r="HS112" s="114">
        <v>4.2735042735042716</v>
      </c>
      <c r="HT112" s="114" t="s">
        <v>286</v>
      </c>
      <c r="HU112" s="114">
        <v>5.8727569331158209</v>
      </c>
      <c r="HV112" s="114">
        <v>1.8907563025210092</v>
      </c>
      <c r="HW112" s="114" t="s">
        <v>286</v>
      </c>
      <c r="HX112" s="114">
        <v>2.8571428571428577</v>
      </c>
      <c r="HY112" s="114">
        <v>4.9886621315192778</v>
      </c>
      <c r="HZ112" s="114" t="s">
        <v>286</v>
      </c>
      <c r="IA112" s="114">
        <v>2.6687598116169546</v>
      </c>
      <c r="IB112" s="114">
        <v>2.8571428571428577</v>
      </c>
      <c r="IC112" s="114" t="s">
        <v>286</v>
      </c>
      <c r="ID112" s="114">
        <v>1.5517241379310338</v>
      </c>
      <c r="IE112" s="114">
        <v>2.8340080971659898</v>
      </c>
      <c r="IF112" s="114" t="s">
        <v>286</v>
      </c>
      <c r="IG112" s="114">
        <v>1.6129032258064531</v>
      </c>
      <c r="IH112" s="114">
        <v>2.8328611898016995</v>
      </c>
      <c r="II112" s="114">
        <v>2.4390243902439046</v>
      </c>
      <c r="IJ112" s="114">
        <v>8.0196399345335436</v>
      </c>
      <c r="IK112" s="114">
        <v>8.4033613445378013</v>
      </c>
      <c r="IL112" s="114">
        <v>0.75987841945288648</v>
      </c>
      <c r="IM112" s="114">
        <v>7.6433121019108237</v>
      </c>
      <c r="IN112" s="114">
        <v>9.2970521541950095</v>
      </c>
      <c r="IO112" s="114">
        <v>1.4610389610389611</v>
      </c>
      <c r="IP112" s="114">
        <v>8.031496062992133</v>
      </c>
      <c r="IQ112" s="114">
        <v>6.2857142857142856</v>
      </c>
      <c r="IR112" s="114">
        <v>1.4539579967689822</v>
      </c>
      <c r="IS112" s="114" t="s">
        <v>286</v>
      </c>
      <c r="IT112" s="114" t="s">
        <v>286</v>
      </c>
      <c r="IU112" s="114">
        <v>1.3377926421404687</v>
      </c>
      <c r="IV112" s="114" t="s">
        <v>286</v>
      </c>
      <c r="IW112" s="114" t="s">
        <v>286</v>
      </c>
      <c r="IX112" s="114" t="str">
        <f t="shared" si="165"/>
        <v>--</v>
      </c>
      <c r="IY112" s="114" t="str">
        <f t="shared" si="165"/>
        <v>--</v>
      </c>
      <c r="IZ112" s="114" t="str">
        <f t="shared" si="165"/>
        <v>--</v>
      </c>
      <c r="JA112" s="114" t="str">
        <f t="shared" si="165"/>
        <v>--</v>
      </c>
      <c r="JB112" s="114" t="str">
        <f t="shared" si="165"/>
        <v>--</v>
      </c>
      <c r="JC112" s="128" t="str">
        <f t="shared" si="167"/>
        <v>--</v>
      </c>
      <c r="JD112" s="128" t="str">
        <f t="shared" si="167"/>
        <v>--</v>
      </c>
      <c r="JE112" s="128" t="str">
        <f t="shared" si="167"/>
        <v>--</v>
      </c>
      <c r="JF112" s="128" t="str">
        <f t="shared" si="167"/>
        <v>--</v>
      </c>
      <c r="JG112" s="128" t="str">
        <f t="shared" si="167"/>
        <v>--</v>
      </c>
      <c r="JH112" s="128" t="str">
        <f t="shared" si="167"/>
        <v>--</v>
      </c>
      <c r="JI112" s="128" t="str">
        <f t="shared" si="167"/>
        <v>--</v>
      </c>
      <c r="JJ112" s="128" t="str">
        <f t="shared" si="167"/>
        <v>--</v>
      </c>
      <c r="JK112" s="128" t="str">
        <f t="shared" si="167"/>
        <v>--</v>
      </c>
      <c r="JL112" s="128" t="str">
        <f t="shared" si="167"/>
        <v>--</v>
      </c>
      <c r="JM112" s="128" t="str">
        <f t="shared" si="168"/>
        <v>--</v>
      </c>
      <c r="JN112" s="128" t="str">
        <f t="shared" si="168"/>
        <v>--</v>
      </c>
      <c r="JO112" s="128" t="str">
        <f t="shared" si="168"/>
        <v>--</v>
      </c>
      <c r="JP112" s="128" t="str">
        <f t="shared" si="168"/>
        <v>--</v>
      </c>
      <c r="JQ112" s="128" t="str">
        <f t="shared" si="168"/>
        <v>--</v>
      </c>
      <c r="JR112" s="128" t="str">
        <f t="shared" si="168"/>
        <v>--</v>
      </c>
      <c r="JS112" s="128" t="str">
        <f t="shared" si="168"/>
        <v>--</v>
      </c>
      <c r="JT112" s="128" t="str">
        <f t="shared" si="168"/>
        <v>--</v>
      </c>
      <c r="JU112" s="128" t="str">
        <f t="shared" si="168"/>
        <v>--</v>
      </c>
      <c r="JV112" s="128" t="str">
        <f t="shared" si="168"/>
        <v>--</v>
      </c>
      <c r="JW112" s="128" t="str">
        <f t="shared" si="169"/>
        <v>--</v>
      </c>
      <c r="JX112" s="128" t="str">
        <f t="shared" si="169"/>
        <v>--</v>
      </c>
      <c r="JY112" s="128" t="str">
        <f t="shared" si="169"/>
        <v>--</v>
      </c>
      <c r="JZ112" s="128" t="str">
        <f t="shared" si="169"/>
        <v>--</v>
      </c>
      <c r="KA112" s="128" t="str">
        <f t="shared" si="169"/>
        <v>--</v>
      </c>
      <c r="KB112" s="128" t="str">
        <f t="shared" si="169"/>
        <v>--</v>
      </c>
      <c r="KC112" s="128" t="str">
        <f t="shared" si="169"/>
        <v>--</v>
      </c>
      <c r="KD112" s="128" t="str">
        <f t="shared" si="169"/>
        <v>--</v>
      </c>
      <c r="KE112" s="128" t="str">
        <f t="shared" si="169"/>
        <v>--</v>
      </c>
      <c r="KF112" s="128" t="str">
        <f t="shared" si="169"/>
        <v>--</v>
      </c>
      <c r="KG112" s="128" t="str">
        <f t="shared" si="170"/>
        <v>--</v>
      </c>
      <c r="KH112" s="128" t="str">
        <f t="shared" si="170"/>
        <v>--</v>
      </c>
      <c r="KI112" s="128" t="str">
        <f t="shared" si="170"/>
        <v>--</v>
      </c>
      <c r="KJ112" s="128" t="str">
        <f t="shared" si="170"/>
        <v>--</v>
      </c>
      <c r="KK112" s="128" t="str">
        <f t="shared" si="170"/>
        <v>--</v>
      </c>
      <c r="KL112" s="128" t="str">
        <f t="shared" si="170"/>
        <v>--</v>
      </c>
      <c r="KM112" s="128" t="str">
        <f t="shared" si="170"/>
        <v>--</v>
      </c>
      <c r="KN112" s="128" t="str">
        <f t="shared" si="170"/>
        <v>--</v>
      </c>
      <c r="KO112" s="128" t="str">
        <f t="shared" si="170"/>
        <v>--</v>
      </c>
      <c r="KP112" s="128" t="str">
        <f t="shared" si="170"/>
        <v>--</v>
      </c>
      <c r="KQ112" s="128" t="str">
        <f t="shared" si="171"/>
        <v>--</v>
      </c>
      <c r="KR112" s="128" t="str">
        <f t="shared" si="171"/>
        <v>--</v>
      </c>
      <c r="KS112" s="128" t="str">
        <f t="shared" si="171"/>
        <v>--</v>
      </c>
      <c r="KT112" s="128" t="str">
        <f t="shared" si="171"/>
        <v>--</v>
      </c>
      <c r="KU112" s="128" t="str">
        <f t="shared" si="171"/>
        <v>--</v>
      </c>
      <c r="KV112" s="128" t="str">
        <f t="shared" si="171"/>
        <v>--</v>
      </c>
      <c r="KW112" s="128" t="str">
        <f t="shared" si="171"/>
        <v>--</v>
      </c>
      <c r="KX112" s="128" t="str">
        <f t="shared" si="171"/>
        <v>--</v>
      </c>
      <c r="KY112" s="128" t="str">
        <f t="shared" si="171"/>
        <v>--</v>
      </c>
      <c r="KZ112" s="128" t="str">
        <f t="shared" si="171"/>
        <v>--</v>
      </c>
      <c r="LA112" s="128" t="str">
        <f t="shared" si="172"/>
        <v>--</v>
      </c>
      <c r="LB112" s="128" t="str">
        <f t="shared" si="172"/>
        <v>--</v>
      </c>
      <c r="LC112" s="128" t="str">
        <f t="shared" si="172"/>
        <v>--</v>
      </c>
      <c r="LD112" s="128" t="str">
        <f t="shared" si="172"/>
        <v>--</v>
      </c>
      <c r="LE112" s="128" t="str">
        <f t="shared" si="172"/>
        <v>--</v>
      </c>
      <c r="LF112" s="128" t="str">
        <f t="shared" si="172"/>
        <v>--</v>
      </c>
      <c r="LG112" s="128" t="str">
        <f t="shared" si="172"/>
        <v>--</v>
      </c>
      <c r="LH112" s="128" t="str">
        <f t="shared" si="172"/>
        <v>--</v>
      </c>
      <c r="LI112" s="128" t="str">
        <f t="shared" si="172"/>
        <v>--</v>
      </c>
      <c r="LJ112" s="128" t="str">
        <f t="shared" si="172"/>
        <v>--</v>
      </c>
      <c r="LK112" s="128" t="str">
        <f t="shared" si="173"/>
        <v>--</v>
      </c>
      <c r="LL112" s="128" t="str">
        <f t="shared" si="173"/>
        <v>--</v>
      </c>
      <c r="LM112" s="128" t="str">
        <f t="shared" si="173"/>
        <v>--</v>
      </c>
      <c r="LN112" s="128" t="str">
        <f t="shared" si="173"/>
        <v>--</v>
      </c>
      <c r="LO112" s="128" t="str">
        <f t="shared" si="173"/>
        <v>--</v>
      </c>
      <c r="LP112" s="128" t="str">
        <f t="shared" si="173"/>
        <v>--</v>
      </c>
      <c r="LQ112" s="128" t="str">
        <f t="shared" si="173"/>
        <v>--</v>
      </c>
      <c r="LR112" s="128" t="str">
        <f t="shared" si="173"/>
        <v>--</v>
      </c>
      <c r="LS112" s="128" t="str">
        <f t="shared" si="173"/>
        <v>--</v>
      </c>
      <c r="LT112" s="128" t="str">
        <f t="shared" si="173"/>
        <v>--</v>
      </c>
      <c r="LU112" s="128" t="str">
        <f t="shared" si="174"/>
        <v>--</v>
      </c>
      <c r="LV112" s="128" t="str">
        <f t="shared" si="174"/>
        <v>--</v>
      </c>
      <c r="LW112" s="128" t="str">
        <f t="shared" si="174"/>
        <v>--</v>
      </c>
      <c r="LX112" s="128" t="str">
        <f t="shared" si="174"/>
        <v>--</v>
      </c>
      <c r="LY112" s="128" t="str">
        <f t="shared" si="174"/>
        <v>--</v>
      </c>
      <c r="LZ112" s="128" t="str">
        <f t="shared" si="174"/>
        <v>--</v>
      </c>
      <c r="MA112" s="128" t="str">
        <f t="shared" si="174"/>
        <v>--</v>
      </c>
      <c r="MB112" s="128" t="str">
        <f t="shared" si="174"/>
        <v>--</v>
      </c>
      <c r="MC112" s="128" t="str">
        <f t="shared" si="174"/>
        <v>--</v>
      </c>
      <c r="MD112" s="128" t="str">
        <f t="shared" si="174"/>
        <v>--</v>
      </c>
      <c r="ME112" s="128" t="str">
        <f t="shared" si="174"/>
        <v>--</v>
      </c>
      <c r="MF112" s="128" t="str">
        <f t="shared" si="174"/>
        <v>--</v>
      </c>
      <c r="MG112" s="128" t="str">
        <f t="shared" si="174"/>
        <v>--</v>
      </c>
      <c r="MH112" s="128" t="str">
        <f t="shared" si="174"/>
        <v>--</v>
      </c>
      <c r="MI112" s="128" t="str">
        <f t="shared" si="175"/>
        <v>--</v>
      </c>
      <c r="MJ112" s="128" t="str">
        <f t="shared" si="175"/>
        <v>--</v>
      </c>
      <c r="MK112" s="128" t="str">
        <f t="shared" si="175"/>
        <v>--</v>
      </c>
      <c r="ML112" s="128" t="str">
        <f t="shared" si="175"/>
        <v>--</v>
      </c>
      <c r="MM112" s="128" t="str">
        <f t="shared" si="175"/>
        <v>--</v>
      </c>
      <c r="MN112" s="128" t="str">
        <f t="shared" si="175"/>
        <v>--</v>
      </c>
      <c r="MO112" s="128" t="str">
        <f t="shared" si="176"/>
        <v>--</v>
      </c>
      <c r="MP112" s="128" t="str">
        <f t="shared" si="176"/>
        <v>--</v>
      </c>
      <c r="MQ112" s="128" t="str">
        <f t="shared" si="176"/>
        <v>--</v>
      </c>
      <c r="MR112" s="128" t="str">
        <f t="shared" si="176"/>
        <v>--</v>
      </c>
      <c r="MS112" s="128" t="str">
        <f t="shared" si="176"/>
        <v>--</v>
      </c>
      <c r="MT112" s="128" t="str">
        <f t="shared" si="176"/>
        <v>--</v>
      </c>
      <c r="MU112" s="128" t="str">
        <f t="shared" si="176"/>
        <v>--</v>
      </c>
      <c r="MV112" s="128" t="str">
        <f t="shared" si="176"/>
        <v>--</v>
      </c>
      <c r="MW112" s="128" t="str">
        <f t="shared" si="176"/>
        <v>--</v>
      </c>
      <c r="MX112" s="128" t="str">
        <f t="shared" si="176"/>
        <v>--</v>
      </c>
      <c r="MY112" s="128" t="str">
        <f t="shared" si="177"/>
        <v>--</v>
      </c>
      <c r="MZ112" s="128" t="str">
        <f t="shared" si="177"/>
        <v>--</v>
      </c>
      <c r="NA112" s="128" t="str">
        <f t="shared" si="177"/>
        <v>--</v>
      </c>
      <c r="NB112" s="128" t="str">
        <f t="shared" si="177"/>
        <v>--</v>
      </c>
      <c r="NC112" s="128" t="str">
        <f t="shared" si="177"/>
        <v>--</v>
      </c>
      <c r="ND112" s="128" t="str">
        <f t="shared" si="177"/>
        <v>--</v>
      </c>
      <c r="NE112" s="128" t="str">
        <f t="shared" si="177"/>
        <v>--</v>
      </c>
      <c r="NF112" s="128" t="str">
        <f t="shared" si="177"/>
        <v>--</v>
      </c>
      <c r="NG112" s="128" t="str">
        <f t="shared" si="177"/>
        <v>--</v>
      </c>
      <c r="NH112" s="128" t="str">
        <f t="shared" si="177"/>
        <v>--</v>
      </c>
      <c r="NI112" s="128" t="str">
        <f t="shared" si="177"/>
        <v>--</v>
      </c>
      <c r="NJ112" s="128" t="str">
        <f t="shared" si="177"/>
        <v>--</v>
      </c>
    </row>
    <row r="113" spans="1:376" x14ac:dyDescent="0.25">
      <c r="A113" s="114" t="str">
        <f t="shared" si="178"/>
        <v>--</v>
      </c>
      <c r="B113" s="96" t="s">
        <v>178</v>
      </c>
      <c r="C113" s="96">
        <v>13.278495887191557</v>
      </c>
      <c r="D113" s="114">
        <v>29.679802955665018</v>
      </c>
      <c r="E113" s="114">
        <v>42.436149312377204</v>
      </c>
      <c r="F113" s="114">
        <v>5.1771117166212441</v>
      </c>
      <c r="G113" s="114">
        <v>22.841225626740933</v>
      </c>
      <c r="H113" s="114">
        <v>36.705882352941181</v>
      </c>
      <c r="I113" s="114">
        <v>3.8509316770186364</v>
      </c>
      <c r="J113" s="114">
        <v>22.601010101010111</v>
      </c>
      <c r="K113" s="114">
        <v>29.246935201401055</v>
      </c>
      <c r="L113" s="114">
        <v>3.743315508021384</v>
      </c>
      <c r="M113" s="114">
        <v>16.603773584905696</v>
      </c>
      <c r="N113" s="114">
        <v>26.947368421052619</v>
      </c>
      <c r="O113" s="114">
        <v>3.5182679296346402</v>
      </c>
      <c r="P113" s="114">
        <v>14.465408805031441</v>
      </c>
      <c r="Q113" s="114">
        <v>21.140142517814724</v>
      </c>
      <c r="R113" s="114" t="s">
        <v>286</v>
      </c>
      <c r="S113" s="114" t="s">
        <v>286</v>
      </c>
      <c r="T113" s="114" t="s">
        <v>286</v>
      </c>
      <c r="U113" s="114">
        <v>5.8583106267029992</v>
      </c>
      <c r="V113" s="114">
        <v>21.800281293952178</v>
      </c>
      <c r="W113" s="114">
        <v>36.941176470588239</v>
      </c>
      <c r="X113" s="114">
        <v>4.3370508054522912</v>
      </c>
      <c r="Y113" s="114">
        <v>23.670886075949365</v>
      </c>
      <c r="Z113" s="114">
        <v>29.525483304042169</v>
      </c>
      <c r="AA113" s="114">
        <v>4.4295302013422813</v>
      </c>
      <c r="AB113" s="114">
        <v>17.977528089887688</v>
      </c>
      <c r="AC113" s="114">
        <v>28.630705394190866</v>
      </c>
      <c r="AD113" s="114">
        <v>4.1722745625841169</v>
      </c>
      <c r="AE113" s="114">
        <v>15.649452269170576</v>
      </c>
      <c r="AF113" s="114">
        <v>23.364485981308416</v>
      </c>
      <c r="AG113" s="114">
        <v>2.3501762632197405</v>
      </c>
      <c r="AH113" s="114">
        <v>10.221674876847286</v>
      </c>
      <c r="AI113" s="114">
        <v>17.288801571709246</v>
      </c>
      <c r="AJ113" s="114">
        <v>1.0899182561307899</v>
      </c>
      <c r="AK113" s="114">
        <v>5.9888579387186693</v>
      </c>
      <c r="AL113" s="114">
        <v>13.882352941176473</v>
      </c>
      <c r="AM113" s="114">
        <v>0.99378881987577561</v>
      </c>
      <c r="AN113" s="114">
        <v>8.8383838383838302</v>
      </c>
      <c r="AO113" s="114">
        <v>12.609457092819621</v>
      </c>
      <c r="AP113" s="114">
        <v>0.26737967914438443</v>
      </c>
      <c r="AQ113" s="114">
        <v>3.7735849056603787</v>
      </c>
      <c r="AR113" s="114">
        <v>9.6842105263158</v>
      </c>
      <c r="AS113" s="114">
        <v>0.54127198917455988</v>
      </c>
      <c r="AT113" s="114">
        <v>2.2012578616352201</v>
      </c>
      <c r="AU113" s="114">
        <v>6.1757719714964363</v>
      </c>
      <c r="AV113" s="114" t="s">
        <v>286</v>
      </c>
      <c r="AW113" s="114" t="s">
        <v>286</v>
      </c>
      <c r="AX113" s="114" t="s">
        <v>286</v>
      </c>
      <c r="AY113" s="114" t="s">
        <v>286</v>
      </c>
      <c r="AZ113" s="114" t="s">
        <v>286</v>
      </c>
      <c r="BA113" s="114" t="s">
        <v>286</v>
      </c>
      <c r="BB113" s="114" t="s">
        <v>286</v>
      </c>
      <c r="BC113" s="114" t="s">
        <v>286</v>
      </c>
      <c r="BD113" s="114" t="s">
        <v>286</v>
      </c>
      <c r="BE113" s="114">
        <v>1.7473118279569924</v>
      </c>
      <c r="BF113" s="114">
        <v>8.8639200998751502</v>
      </c>
      <c r="BG113" s="114">
        <v>13.929313929313924</v>
      </c>
      <c r="BH113" s="114">
        <v>2.0297699594046015</v>
      </c>
      <c r="BI113" s="114">
        <v>9.8901098901098887</v>
      </c>
      <c r="BJ113" s="114">
        <v>14.08450704225352</v>
      </c>
      <c r="BK113" s="114">
        <v>6.832298136645953</v>
      </c>
      <c r="BL113" s="114">
        <v>22.998729351969509</v>
      </c>
      <c r="BM113" s="114">
        <v>26.19047619047619</v>
      </c>
      <c r="BN113" s="114">
        <v>3.9473684210526363</v>
      </c>
      <c r="BO113" s="114">
        <v>19.089574155653438</v>
      </c>
      <c r="BP113" s="114">
        <v>27.602905569007255</v>
      </c>
      <c r="BQ113" s="114">
        <v>4.2857142857142909</v>
      </c>
      <c r="BR113" s="114">
        <v>21.220159151193627</v>
      </c>
      <c r="BS113" s="114">
        <v>23.877917414721704</v>
      </c>
      <c r="BT113" s="114">
        <v>2.5572005383580092</v>
      </c>
      <c r="BU113" s="114">
        <v>20.516129032258057</v>
      </c>
      <c r="BV113" s="114">
        <v>30.508474576271194</v>
      </c>
      <c r="BW113" s="114">
        <v>3.1207598371777494</v>
      </c>
      <c r="BX113" s="114">
        <v>19.871794871794886</v>
      </c>
      <c r="BY113" s="114">
        <v>28.465346534653492</v>
      </c>
      <c r="BZ113" s="114">
        <v>5.0931677018633623</v>
      </c>
      <c r="CA113" s="114">
        <v>15.247776365946653</v>
      </c>
      <c r="CB113" s="114">
        <v>18.055555555555546</v>
      </c>
      <c r="CC113" s="114">
        <v>2.046783625730995</v>
      </c>
      <c r="CD113" s="114">
        <v>14.831130690161528</v>
      </c>
      <c r="CE113" s="114">
        <v>20.09685230024213</v>
      </c>
      <c r="CF113" s="114">
        <v>3.1168831168831197</v>
      </c>
      <c r="CG113" s="114">
        <v>14.721485411140561</v>
      </c>
      <c r="CH113" s="114">
        <v>16.517055655296229</v>
      </c>
      <c r="CI113" s="114">
        <v>1.4804845222072696</v>
      </c>
      <c r="CJ113" s="114">
        <v>14.322580645161304</v>
      </c>
      <c r="CK113" s="114">
        <v>17.834394904458598</v>
      </c>
      <c r="CL113" s="114">
        <v>1.9021739130434778</v>
      </c>
      <c r="CM113" s="114">
        <v>13.964686998394864</v>
      </c>
      <c r="CN113" s="114">
        <v>18.407960199004989</v>
      </c>
      <c r="CO113" s="114">
        <v>8.9901477832512118</v>
      </c>
      <c r="CP113" s="114">
        <v>8.6075949367088551</v>
      </c>
      <c r="CQ113" s="114">
        <v>4.1666666666666679</v>
      </c>
      <c r="CR113" s="114">
        <v>5.9854014598540211</v>
      </c>
      <c r="CS113" s="114">
        <v>4.9562682215743434</v>
      </c>
      <c r="CT113" s="114">
        <v>2.4271844660194177</v>
      </c>
      <c r="CU113" s="114">
        <v>5.1413881748072017</v>
      </c>
      <c r="CV113" s="114">
        <v>7.631578947368415</v>
      </c>
      <c r="CW113" s="114">
        <v>3.2200357781753151</v>
      </c>
      <c r="CX113" s="114">
        <v>3.9563437926330116</v>
      </c>
      <c r="CY113" s="114">
        <v>5.5702917771883333</v>
      </c>
      <c r="CZ113" s="114">
        <v>2.8384279475982543</v>
      </c>
      <c r="DA113" s="114">
        <v>4.4630404463040438</v>
      </c>
      <c r="DB113" s="114">
        <v>4.4776119402985053</v>
      </c>
      <c r="DC113" s="114">
        <v>2.5252525252525273</v>
      </c>
      <c r="DD113" s="114" t="s">
        <v>286</v>
      </c>
      <c r="DE113" s="114">
        <v>6.5989847715736021</v>
      </c>
      <c r="DF113" s="114">
        <v>6.9721115537848677</v>
      </c>
      <c r="DG113" s="114" t="s">
        <v>286</v>
      </c>
      <c r="DH113" s="114">
        <v>4.3923865300146403</v>
      </c>
      <c r="DI113" s="114">
        <v>5.3398058252427143</v>
      </c>
      <c r="DJ113" s="114" t="s">
        <v>286</v>
      </c>
      <c r="DK113" s="114">
        <v>4.6113306982872162</v>
      </c>
      <c r="DL113" s="114">
        <v>4.1292639138240554</v>
      </c>
      <c r="DM113" s="114" t="s">
        <v>286</v>
      </c>
      <c r="DN113" s="114">
        <v>3.7283621837549958</v>
      </c>
      <c r="DO113" s="114">
        <v>3.9387308533916814</v>
      </c>
      <c r="DP113" s="114" t="s">
        <v>286</v>
      </c>
      <c r="DQ113" s="114">
        <v>2.9850746268656714</v>
      </c>
      <c r="DR113" s="114">
        <v>3.8071065989847739</v>
      </c>
      <c r="DS113" s="114" t="s">
        <v>286</v>
      </c>
      <c r="DT113" s="114" t="s">
        <v>286</v>
      </c>
      <c r="DU113" s="114" t="s">
        <v>286</v>
      </c>
      <c r="DV113" s="114" t="s">
        <v>286</v>
      </c>
      <c r="DW113" s="114">
        <v>4.1055718475073304</v>
      </c>
      <c r="DX113" s="114">
        <v>3.883495145631068</v>
      </c>
      <c r="DY113" s="114" t="s">
        <v>286</v>
      </c>
      <c r="DZ113" s="114">
        <v>3.6842105263157929</v>
      </c>
      <c r="EA113" s="114">
        <v>2.6929982046678633</v>
      </c>
      <c r="EB113" s="114" t="s">
        <v>286</v>
      </c>
      <c r="EC113" s="114">
        <v>2.3904382470119523</v>
      </c>
      <c r="ED113" s="114">
        <v>2.4229074889867857</v>
      </c>
      <c r="EE113" s="114" t="s">
        <v>286</v>
      </c>
      <c r="EF113" s="114">
        <v>2.8145695364238437</v>
      </c>
      <c r="EG113" s="114">
        <v>3.5532994923857903</v>
      </c>
      <c r="EH113" s="114" t="s">
        <v>286</v>
      </c>
      <c r="EI113" s="114">
        <v>8.269720101781175</v>
      </c>
      <c r="EJ113" s="114">
        <v>6.9721115537848588</v>
      </c>
      <c r="EK113" s="114" t="s">
        <v>286</v>
      </c>
      <c r="EL113" s="114">
        <v>4.258443465491923</v>
      </c>
      <c r="EM113" s="114">
        <v>5.1094890510948927</v>
      </c>
      <c r="EN113" s="114" t="s">
        <v>286</v>
      </c>
      <c r="EO113" s="114">
        <v>5.270092226613964</v>
      </c>
      <c r="EP113" s="114">
        <v>5.5655296229802476</v>
      </c>
      <c r="EQ113" s="114" t="s">
        <v>286</v>
      </c>
      <c r="ER113" s="114">
        <v>2.5299600532623181</v>
      </c>
      <c r="ES113" s="114">
        <v>6.2084257206208386</v>
      </c>
      <c r="ET113" s="114" t="s">
        <v>286</v>
      </c>
      <c r="EU113" s="114">
        <v>1.8242122719734657</v>
      </c>
      <c r="EV113" s="114">
        <v>3.7974683544303822</v>
      </c>
      <c r="EW113" s="114" t="s">
        <v>286</v>
      </c>
      <c r="EX113" s="114">
        <v>5.2362707535121418</v>
      </c>
      <c r="EY113" s="114">
        <v>4.5908183632734501</v>
      </c>
      <c r="EZ113" s="114" t="s">
        <v>286</v>
      </c>
      <c r="FA113" s="114">
        <v>3.3823529411764719</v>
      </c>
      <c r="FB113" s="114">
        <v>1.213592233009708</v>
      </c>
      <c r="FC113" s="114" t="s">
        <v>286</v>
      </c>
      <c r="FD113" s="114">
        <v>4.5033112582781438</v>
      </c>
      <c r="FE113" s="114">
        <v>3.237410071942449</v>
      </c>
      <c r="FF113" s="114" t="s">
        <v>286</v>
      </c>
      <c r="FG113" s="114">
        <v>1.8666666666666678</v>
      </c>
      <c r="FH113" s="114">
        <v>1.5486725663716823</v>
      </c>
      <c r="FI113" s="114" t="s">
        <v>286</v>
      </c>
      <c r="FJ113" s="114">
        <v>0.33112582781456928</v>
      </c>
      <c r="FK113" s="114">
        <v>2.0356234096692112</v>
      </c>
      <c r="FL113" s="114" t="s">
        <v>286</v>
      </c>
      <c r="FM113" s="114" t="s">
        <v>286</v>
      </c>
      <c r="FN113" s="114" t="s">
        <v>286</v>
      </c>
      <c r="FO113" s="114" t="s">
        <v>286</v>
      </c>
      <c r="FP113" s="114">
        <v>5.7352941176470571</v>
      </c>
      <c r="FQ113" s="114">
        <v>5.1094890510948927</v>
      </c>
      <c r="FR113" s="114" t="s">
        <v>286</v>
      </c>
      <c r="FS113" s="114">
        <v>6.2169312169312194</v>
      </c>
      <c r="FT113" s="114">
        <v>4.4883303411131106</v>
      </c>
      <c r="FU113" s="114" t="s">
        <v>286</v>
      </c>
      <c r="FV113" s="114">
        <v>1.997336884154459</v>
      </c>
      <c r="FW113" s="114">
        <v>1.9911504424778763</v>
      </c>
      <c r="FX113" s="114" t="s">
        <v>286</v>
      </c>
      <c r="FY113" s="114">
        <v>0.9933774834437078</v>
      </c>
      <c r="FZ113" s="114">
        <v>2.2784810126582293</v>
      </c>
      <c r="GA113" s="114" t="s">
        <v>286</v>
      </c>
      <c r="GB113" s="114" t="s">
        <v>286</v>
      </c>
      <c r="GC113" s="114" t="s">
        <v>286</v>
      </c>
      <c r="GD113" s="114" t="s">
        <v>286</v>
      </c>
      <c r="GE113" s="114" t="s">
        <v>286</v>
      </c>
      <c r="GF113" s="114" t="s">
        <v>286</v>
      </c>
      <c r="GG113" s="114" t="s">
        <v>286</v>
      </c>
      <c r="GH113" s="114" t="s">
        <v>286</v>
      </c>
      <c r="GI113" s="114" t="s">
        <v>286</v>
      </c>
      <c r="GJ113" s="114" t="s">
        <v>286</v>
      </c>
      <c r="GK113" s="114">
        <v>5.0870147255689471</v>
      </c>
      <c r="GL113" s="114">
        <v>2.6548672566371683</v>
      </c>
      <c r="GM113" s="114" t="s">
        <v>286</v>
      </c>
      <c r="GN113" s="114">
        <v>3.642384105960264</v>
      </c>
      <c r="GO113" s="114">
        <v>3.0379746835443044</v>
      </c>
      <c r="GP113" s="114" t="s">
        <v>286</v>
      </c>
      <c r="GQ113" s="114" t="s">
        <v>286</v>
      </c>
      <c r="GR113" s="114" t="s">
        <v>286</v>
      </c>
      <c r="GS113" s="114" t="s">
        <v>286</v>
      </c>
      <c r="GT113" s="114" t="s">
        <v>286</v>
      </c>
      <c r="GU113" s="114" t="s">
        <v>286</v>
      </c>
      <c r="GV113" s="114" t="s">
        <v>286</v>
      </c>
      <c r="GW113" s="114" t="s">
        <v>286</v>
      </c>
      <c r="GX113" s="114" t="s">
        <v>286</v>
      </c>
      <c r="GY113" s="114" t="s">
        <v>286</v>
      </c>
      <c r="GZ113" s="114">
        <v>5.4812834224598976</v>
      </c>
      <c r="HA113" s="114">
        <v>3.318584070796458</v>
      </c>
      <c r="HB113" s="114" t="s">
        <v>286</v>
      </c>
      <c r="HC113" s="114">
        <v>5.298013245033113</v>
      </c>
      <c r="HD113" s="114">
        <v>4.8346055979643774</v>
      </c>
      <c r="HE113" s="114" t="s">
        <v>286</v>
      </c>
      <c r="HF113" s="114" t="s">
        <v>286</v>
      </c>
      <c r="HG113" s="114" t="s">
        <v>286</v>
      </c>
      <c r="HH113" s="114" t="s">
        <v>286</v>
      </c>
      <c r="HI113" s="121" t="s">
        <v>286</v>
      </c>
      <c r="HJ113" s="121" t="s">
        <v>286</v>
      </c>
      <c r="HK113" s="121" t="s">
        <v>286</v>
      </c>
      <c r="HL113" s="121" t="s">
        <v>286</v>
      </c>
      <c r="HM113" s="114" t="s">
        <v>286</v>
      </c>
      <c r="HN113" s="114" t="s">
        <v>286</v>
      </c>
      <c r="HO113" s="114">
        <v>5.7333333333333378</v>
      </c>
      <c r="HP113" s="114">
        <v>7.09534368070954</v>
      </c>
      <c r="HQ113" s="114" t="s">
        <v>286</v>
      </c>
      <c r="HR113" s="114">
        <v>6.6334991708126037</v>
      </c>
      <c r="HS113" s="114">
        <v>5.8524173027989796</v>
      </c>
      <c r="HT113" s="114" t="s">
        <v>286</v>
      </c>
      <c r="HU113" s="114">
        <v>6.1146496815286673</v>
      </c>
      <c r="HV113" s="114">
        <v>2.9880478087649398</v>
      </c>
      <c r="HW113" s="114" t="s">
        <v>286</v>
      </c>
      <c r="HX113" s="114">
        <v>3.244837758112094</v>
      </c>
      <c r="HY113" s="114">
        <v>2.9126213592232988</v>
      </c>
      <c r="HZ113" s="114" t="s">
        <v>286</v>
      </c>
      <c r="IA113" s="114">
        <v>5.9681697612732076</v>
      </c>
      <c r="IB113" s="114">
        <v>4.3087971274685826</v>
      </c>
      <c r="IC113" s="114" t="s">
        <v>286</v>
      </c>
      <c r="ID113" s="114">
        <v>3.1957390146471352</v>
      </c>
      <c r="IE113" s="114">
        <v>2.8824833702882473</v>
      </c>
      <c r="IF113" s="114" t="s">
        <v>286</v>
      </c>
      <c r="IG113" s="114">
        <v>2.3255813953488387</v>
      </c>
      <c r="IH113" s="114">
        <v>3.8265306122449005</v>
      </c>
      <c r="II113" s="114">
        <v>4.2027194066749036</v>
      </c>
      <c r="IJ113" s="114">
        <v>10.459183673469377</v>
      </c>
      <c r="IK113" s="114">
        <v>10.000000000000014</v>
      </c>
      <c r="IL113" s="114">
        <v>3.2163742690058479</v>
      </c>
      <c r="IM113" s="114">
        <v>8.5294117647058787</v>
      </c>
      <c r="IN113" s="114">
        <v>7.7669902912621342</v>
      </c>
      <c r="IO113" s="114">
        <v>3.234152652005176</v>
      </c>
      <c r="IP113" s="114">
        <v>12.350597609561747</v>
      </c>
      <c r="IQ113" s="114">
        <v>8.4380610412926345</v>
      </c>
      <c r="IR113" s="114">
        <v>2.3415977961432528</v>
      </c>
      <c r="IS113" s="114" t="s">
        <v>286</v>
      </c>
      <c r="IT113" s="114" t="s">
        <v>286</v>
      </c>
      <c r="IU113" s="114">
        <v>1.9690576652601961</v>
      </c>
      <c r="IV113" s="114" t="s">
        <v>286</v>
      </c>
      <c r="IW113" s="114" t="s">
        <v>286</v>
      </c>
      <c r="IX113" s="114" t="str">
        <f t="shared" si="165"/>
        <v>--</v>
      </c>
      <c r="IY113" s="114" t="str">
        <f t="shared" si="165"/>
        <v>--</v>
      </c>
      <c r="IZ113" s="114" t="str">
        <f t="shared" si="165"/>
        <v>--</v>
      </c>
      <c r="JA113" s="114" t="str">
        <f t="shared" si="165"/>
        <v>--</v>
      </c>
      <c r="JB113" s="114" t="str">
        <f t="shared" si="165"/>
        <v>--</v>
      </c>
      <c r="JC113" s="128" t="str">
        <f t="shared" si="167"/>
        <v>--</v>
      </c>
      <c r="JD113" s="128" t="str">
        <f t="shared" si="167"/>
        <v>--</v>
      </c>
      <c r="JE113" s="128" t="str">
        <f t="shared" si="167"/>
        <v>--</v>
      </c>
      <c r="JF113" s="128" t="str">
        <f t="shared" si="167"/>
        <v>--</v>
      </c>
      <c r="JG113" s="128" t="str">
        <f t="shared" si="167"/>
        <v>--</v>
      </c>
      <c r="JH113" s="128" t="str">
        <f t="shared" si="167"/>
        <v>--</v>
      </c>
      <c r="JI113" s="128" t="str">
        <f t="shared" si="167"/>
        <v>--</v>
      </c>
      <c r="JJ113" s="128" t="str">
        <f t="shared" si="167"/>
        <v>--</v>
      </c>
      <c r="JK113" s="128" t="str">
        <f t="shared" si="167"/>
        <v>--</v>
      </c>
      <c r="JL113" s="128" t="str">
        <f t="shared" si="167"/>
        <v>--</v>
      </c>
      <c r="JM113" s="128" t="str">
        <f t="shared" si="168"/>
        <v>--</v>
      </c>
      <c r="JN113" s="128" t="str">
        <f t="shared" si="168"/>
        <v>--</v>
      </c>
      <c r="JO113" s="128" t="str">
        <f t="shared" si="168"/>
        <v>--</v>
      </c>
      <c r="JP113" s="128" t="str">
        <f t="shared" si="168"/>
        <v>--</v>
      </c>
      <c r="JQ113" s="128" t="str">
        <f t="shared" si="168"/>
        <v>--</v>
      </c>
      <c r="JR113" s="128" t="str">
        <f t="shared" si="168"/>
        <v>--</v>
      </c>
      <c r="JS113" s="128" t="str">
        <f t="shared" si="168"/>
        <v>--</v>
      </c>
      <c r="JT113" s="128" t="str">
        <f t="shared" si="168"/>
        <v>--</v>
      </c>
      <c r="JU113" s="128" t="str">
        <f t="shared" si="168"/>
        <v>--</v>
      </c>
      <c r="JV113" s="128" t="str">
        <f t="shared" si="168"/>
        <v>--</v>
      </c>
      <c r="JW113" s="128" t="str">
        <f t="shared" si="169"/>
        <v>--</v>
      </c>
      <c r="JX113" s="128" t="str">
        <f t="shared" si="169"/>
        <v>--</v>
      </c>
      <c r="JY113" s="128" t="str">
        <f t="shared" si="169"/>
        <v>--</v>
      </c>
      <c r="JZ113" s="128" t="str">
        <f t="shared" si="169"/>
        <v>--</v>
      </c>
      <c r="KA113" s="128" t="str">
        <f t="shared" si="169"/>
        <v>--</v>
      </c>
      <c r="KB113" s="128" t="str">
        <f t="shared" si="169"/>
        <v>--</v>
      </c>
      <c r="KC113" s="128" t="str">
        <f t="shared" si="169"/>
        <v>--</v>
      </c>
      <c r="KD113" s="128" t="str">
        <f t="shared" si="169"/>
        <v>--</v>
      </c>
      <c r="KE113" s="128" t="str">
        <f t="shared" si="169"/>
        <v>--</v>
      </c>
      <c r="KF113" s="128" t="str">
        <f t="shared" si="169"/>
        <v>--</v>
      </c>
      <c r="KG113" s="128" t="str">
        <f t="shared" si="170"/>
        <v>--</v>
      </c>
      <c r="KH113" s="128" t="str">
        <f t="shared" si="170"/>
        <v>--</v>
      </c>
      <c r="KI113" s="128" t="str">
        <f t="shared" si="170"/>
        <v>--</v>
      </c>
      <c r="KJ113" s="128" t="str">
        <f t="shared" si="170"/>
        <v>--</v>
      </c>
      <c r="KK113" s="128" t="str">
        <f t="shared" si="170"/>
        <v>--</v>
      </c>
      <c r="KL113" s="128" t="str">
        <f t="shared" si="170"/>
        <v>--</v>
      </c>
      <c r="KM113" s="128" t="str">
        <f t="shared" si="170"/>
        <v>--</v>
      </c>
      <c r="KN113" s="128" t="str">
        <f t="shared" si="170"/>
        <v>--</v>
      </c>
      <c r="KO113" s="128" t="str">
        <f t="shared" si="170"/>
        <v>--</v>
      </c>
      <c r="KP113" s="128" t="str">
        <f t="shared" si="170"/>
        <v>--</v>
      </c>
      <c r="KQ113" s="128" t="str">
        <f t="shared" si="171"/>
        <v>--</v>
      </c>
      <c r="KR113" s="128" t="str">
        <f t="shared" si="171"/>
        <v>--</v>
      </c>
      <c r="KS113" s="128" t="str">
        <f t="shared" si="171"/>
        <v>--</v>
      </c>
      <c r="KT113" s="128" t="str">
        <f t="shared" si="171"/>
        <v>--</v>
      </c>
      <c r="KU113" s="128" t="str">
        <f t="shared" si="171"/>
        <v>--</v>
      </c>
      <c r="KV113" s="128" t="str">
        <f t="shared" si="171"/>
        <v>--</v>
      </c>
      <c r="KW113" s="128" t="str">
        <f t="shared" si="171"/>
        <v>--</v>
      </c>
      <c r="KX113" s="128" t="str">
        <f t="shared" si="171"/>
        <v>--</v>
      </c>
      <c r="KY113" s="128" t="str">
        <f t="shared" si="171"/>
        <v>--</v>
      </c>
      <c r="KZ113" s="128" t="str">
        <f t="shared" si="171"/>
        <v>--</v>
      </c>
      <c r="LA113" s="128" t="str">
        <f t="shared" si="172"/>
        <v>--</v>
      </c>
      <c r="LB113" s="128" t="str">
        <f t="shared" si="172"/>
        <v>--</v>
      </c>
      <c r="LC113" s="128" t="str">
        <f t="shared" si="172"/>
        <v>--</v>
      </c>
      <c r="LD113" s="128" t="str">
        <f t="shared" si="172"/>
        <v>--</v>
      </c>
      <c r="LE113" s="128" t="str">
        <f t="shared" si="172"/>
        <v>--</v>
      </c>
      <c r="LF113" s="128" t="str">
        <f t="shared" si="172"/>
        <v>--</v>
      </c>
      <c r="LG113" s="128" t="str">
        <f t="shared" si="172"/>
        <v>--</v>
      </c>
      <c r="LH113" s="128" t="str">
        <f t="shared" si="172"/>
        <v>--</v>
      </c>
      <c r="LI113" s="128" t="str">
        <f t="shared" si="172"/>
        <v>--</v>
      </c>
      <c r="LJ113" s="128" t="str">
        <f t="shared" si="172"/>
        <v>--</v>
      </c>
      <c r="LK113" s="128" t="str">
        <f t="shared" si="173"/>
        <v>--</v>
      </c>
      <c r="LL113" s="128" t="str">
        <f t="shared" si="173"/>
        <v>--</v>
      </c>
      <c r="LM113" s="128" t="str">
        <f t="shared" si="173"/>
        <v>--</v>
      </c>
      <c r="LN113" s="128" t="str">
        <f t="shared" si="173"/>
        <v>--</v>
      </c>
      <c r="LO113" s="128" t="str">
        <f t="shared" si="173"/>
        <v>--</v>
      </c>
      <c r="LP113" s="128" t="str">
        <f t="shared" si="173"/>
        <v>--</v>
      </c>
      <c r="LQ113" s="128" t="str">
        <f t="shared" si="173"/>
        <v>--</v>
      </c>
      <c r="LR113" s="128" t="str">
        <f t="shared" si="173"/>
        <v>--</v>
      </c>
      <c r="LS113" s="128" t="str">
        <f t="shared" si="173"/>
        <v>--</v>
      </c>
      <c r="LT113" s="128" t="str">
        <f t="shared" si="173"/>
        <v>--</v>
      </c>
      <c r="LU113" s="128" t="str">
        <f t="shared" si="174"/>
        <v>--</v>
      </c>
      <c r="LV113" s="128" t="str">
        <f t="shared" si="174"/>
        <v>--</v>
      </c>
      <c r="LW113" s="128" t="str">
        <f t="shared" si="174"/>
        <v>--</v>
      </c>
      <c r="LX113" s="128" t="str">
        <f t="shared" si="174"/>
        <v>--</v>
      </c>
      <c r="LY113" s="128" t="str">
        <f t="shared" si="174"/>
        <v>--</v>
      </c>
      <c r="LZ113" s="128" t="str">
        <f t="shared" si="174"/>
        <v>--</v>
      </c>
      <c r="MA113" s="128" t="str">
        <f t="shared" si="174"/>
        <v>--</v>
      </c>
      <c r="MB113" s="128" t="str">
        <f t="shared" si="174"/>
        <v>--</v>
      </c>
      <c r="MC113" s="128" t="str">
        <f t="shared" si="174"/>
        <v>--</v>
      </c>
      <c r="MD113" s="128" t="str">
        <f t="shared" si="174"/>
        <v>--</v>
      </c>
      <c r="ME113" s="128" t="str">
        <f t="shared" si="174"/>
        <v>--</v>
      </c>
      <c r="MF113" s="128" t="str">
        <f t="shared" si="174"/>
        <v>--</v>
      </c>
      <c r="MG113" s="128" t="str">
        <f t="shared" si="174"/>
        <v>--</v>
      </c>
      <c r="MH113" s="128" t="str">
        <f t="shared" si="174"/>
        <v>--</v>
      </c>
      <c r="MI113" s="128" t="str">
        <f t="shared" si="175"/>
        <v>--</v>
      </c>
      <c r="MJ113" s="128" t="str">
        <f t="shared" si="175"/>
        <v>--</v>
      </c>
      <c r="MK113" s="128" t="str">
        <f t="shared" si="175"/>
        <v>--</v>
      </c>
      <c r="ML113" s="128" t="str">
        <f t="shared" si="175"/>
        <v>--</v>
      </c>
      <c r="MM113" s="128" t="str">
        <f t="shared" si="175"/>
        <v>--</v>
      </c>
      <c r="MN113" s="128" t="str">
        <f t="shared" si="175"/>
        <v>--</v>
      </c>
      <c r="MO113" s="128" t="str">
        <f t="shared" si="176"/>
        <v>--</v>
      </c>
      <c r="MP113" s="128" t="str">
        <f t="shared" si="176"/>
        <v>--</v>
      </c>
      <c r="MQ113" s="128" t="str">
        <f t="shared" si="176"/>
        <v>--</v>
      </c>
      <c r="MR113" s="128" t="str">
        <f t="shared" si="176"/>
        <v>--</v>
      </c>
      <c r="MS113" s="128" t="str">
        <f t="shared" si="176"/>
        <v>--</v>
      </c>
      <c r="MT113" s="128" t="str">
        <f t="shared" si="176"/>
        <v>--</v>
      </c>
      <c r="MU113" s="128" t="str">
        <f t="shared" si="176"/>
        <v>--</v>
      </c>
      <c r="MV113" s="128" t="str">
        <f t="shared" si="176"/>
        <v>--</v>
      </c>
      <c r="MW113" s="128" t="str">
        <f t="shared" si="176"/>
        <v>--</v>
      </c>
      <c r="MX113" s="128" t="str">
        <f t="shared" si="176"/>
        <v>--</v>
      </c>
      <c r="MY113" s="128" t="str">
        <f t="shared" si="177"/>
        <v>--</v>
      </c>
      <c r="MZ113" s="128" t="str">
        <f t="shared" si="177"/>
        <v>--</v>
      </c>
      <c r="NA113" s="128" t="str">
        <f t="shared" si="177"/>
        <v>--</v>
      </c>
      <c r="NB113" s="128" t="str">
        <f t="shared" si="177"/>
        <v>--</v>
      </c>
      <c r="NC113" s="128" t="str">
        <f t="shared" si="177"/>
        <v>--</v>
      </c>
      <c r="ND113" s="128" t="str">
        <f t="shared" si="177"/>
        <v>--</v>
      </c>
      <c r="NE113" s="128" t="str">
        <f t="shared" si="177"/>
        <v>--</v>
      </c>
      <c r="NF113" s="128" t="str">
        <f t="shared" si="177"/>
        <v>--</v>
      </c>
      <c r="NG113" s="128" t="str">
        <f t="shared" si="177"/>
        <v>--</v>
      </c>
      <c r="NH113" s="128" t="str">
        <f t="shared" si="177"/>
        <v>--</v>
      </c>
      <c r="NI113" s="128" t="str">
        <f t="shared" si="177"/>
        <v>--</v>
      </c>
      <c r="NJ113" s="128" t="str">
        <f t="shared" si="177"/>
        <v>--</v>
      </c>
    </row>
    <row r="114" spans="1:376" x14ac:dyDescent="0.25">
      <c r="A114" s="114" t="str">
        <f t="shared" si="178"/>
        <v>--</v>
      </c>
      <c r="B114" s="96" t="s">
        <v>180</v>
      </c>
      <c r="C114" s="96">
        <v>11.328124999999991</v>
      </c>
      <c r="D114" s="114">
        <v>38.584474885844728</v>
      </c>
      <c r="E114" s="114">
        <v>35.068493150684894</v>
      </c>
      <c r="F114" s="114">
        <v>6.3348416289592775</v>
      </c>
      <c r="G114" s="114">
        <v>23.870967741935488</v>
      </c>
      <c r="H114" s="114">
        <v>41.867469879518019</v>
      </c>
      <c r="I114" s="114">
        <v>5.8823529411764701</v>
      </c>
      <c r="J114" s="114">
        <v>25.531914893617021</v>
      </c>
      <c r="K114" s="114">
        <v>34.67492260061919</v>
      </c>
      <c r="L114" s="114">
        <v>1.7766497461928934</v>
      </c>
      <c r="M114" s="114">
        <v>13.411078717201168</v>
      </c>
      <c r="N114" s="114">
        <v>26.785714285714288</v>
      </c>
      <c r="O114" s="114">
        <v>4.3256997455470749</v>
      </c>
      <c r="P114" s="114">
        <v>16.749999999999993</v>
      </c>
      <c r="Q114" s="114">
        <v>21.835443037974692</v>
      </c>
      <c r="R114" s="114" t="s">
        <v>286</v>
      </c>
      <c r="S114" s="114" t="s">
        <v>286</v>
      </c>
      <c r="T114" s="114" t="s">
        <v>286</v>
      </c>
      <c r="U114" s="114">
        <v>7.2072072072072038</v>
      </c>
      <c r="V114" s="114">
        <v>23.913043478260899</v>
      </c>
      <c r="W114" s="114">
        <v>43.843843843843899</v>
      </c>
      <c r="X114" s="114">
        <v>5.9139784946236533</v>
      </c>
      <c r="Y114" s="114">
        <v>25.46419098143236</v>
      </c>
      <c r="Z114" s="114">
        <v>34.98452012383904</v>
      </c>
      <c r="AA114" s="114">
        <v>2.0408163265306127</v>
      </c>
      <c r="AB114" s="114">
        <v>14.326647564469921</v>
      </c>
      <c r="AC114" s="114">
        <v>30.496453900709223</v>
      </c>
      <c r="AD114" s="114">
        <v>4.3367346938775473</v>
      </c>
      <c r="AE114" s="114">
        <v>16.995073891625605</v>
      </c>
      <c r="AF114" s="114">
        <v>22.397476340694009</v>
      </c>
      <c r="AG114" s="114">
        <v>4.6875000000000009</v>
      </c>
      <c r="AH114" s="114">
        <v>12.100456621004565</v>
      </c>
      <c r="AI114" s="114">
        <v>15.34246575342466</v>
      </c>
      <c r="AJ114" s="114">
        <v>1.5837104072398198</v>
      </c>
      <c r="AK114" s="114">
        <v>7.0967741935483852</v>
      </c>
      <c r="AL114" s="114">
        <v>13.554216867469892</v>
      </c>
      <c r="AM114" s="114">
        <v>0.26737967914438487</v>
      </c>
      <c r="AN114" s="114">
        <v>9.5744680851063837</v>
      </c>
      <c r="AO114" s="114">
        <v>10.216718266253872</v>
      </c>
      <c r="AP114" s="114">
        <v>0</v>
      </c>
      <c r="AQ114" s="114">
        <v>4.3731778425655969</v>
      </c>
      <c r="AR114" s="114">
        <v>10.714285714285712</v>
      </c>
      <c r="AS114" s="114">
        <v>0.76335877862595369</v>
      </c>
      <c r="AT114" s="114">
        <v>4.7499999999999991</v>
      </c>
      <c r="AU114" s="114">
        <v>7.278481012658224</v>
      </c>
      <c r="AV114" s="114" t="s">
        <v>286</v>
      </c>
      <c r="AW114" s="114" t="s">
        <v>286</v>
      </c>
      <c r="AX114" s="114" t="s">
        <v>286</v>
      </c>
      <c r="AY114" s="114" t="s">
        <v>286</v>
      </c>
      <c r="AZ114" s="114" t="s">
        <v>286</v>
      </c>
      <c r="BA114" s="114" t="s">
        <v>286</v>
      </c>
      <c r="BB114" s="114" t="s">
        <v>286</v>
      </c>
      <c r="BC114" s="114" t="s">
        <v>286</v>
      </c>
      <c r="BD114" s="114" t="s">
        <v>286</v>
      </c>
      <c r="BE114" s="114">
        <v>1.0126582278481011</v>
      </c>
      <c r="BF114" s="114">
        <v>9.7982708933717575</v>
      </c>
      <c r="BG114" s="114">
        <v>16.197183098591552</v>
      </c>
      <c r="BH114" s="114">
        <v>2.5575447570332486</v>
      </c>
      <c r="BI114" s="114">
        <v>11.604938271604935</v>
      </c>
      <c r="BJ114" s="114">
        <v>15.04702194357367</v>
      </c>
      <c r="BK114" s="114">
        <v>7.5949367088607644</v>
      </c>
      <c r="BL114" s="114">
        <v>29.245283018867948</v>
      </c>
      <c r="BM114" s="114">
        <v>22.34636871508382</v>
      </c>
      <c r="BN114" s="114">
        <v>3.5714285714285747</v>
      </c>
      <c r="BO114" s="114">
        <v>20.41284403669723</v>
      </c>
      <c r="BP114" s="114">
        <v>31.677018633540413</v>
      </c>
      <c r="BQ114" s="114">
        <v>3.0640668523676888</v>
      </c>
      <c r="BR114" s="114">
        <v>23.978201634877383</v>
      </c>
      <c r="BS114" s="114">
        <v>26.018808777429459</v>
      </c>
      <c r="BT114" s="114">
        <v>2.0050125313283216</v>
      </c>
      <c r="BU114" s="114">
        <v>16.764705882352949</v>
      </c>
      <c r="BV114" s="114">
        <v>33.691756272401442</v>
      </c>
      <c r="BW114" s="114">
        <v>3.3248081841432247</v>
      </c>
      <c r="BX114" s="114">
        <v>20.565552699228785</v>
      </c>
      <c r="BY114" s="114">
        <v>31.746031746031733</v>
      </c>
      <c r="BZ114" s="114">
        <v>5.9071729957805896</v>
      </c>
      <c r="CA114" s="114">
        <v>20.047169811320767</v>
      </c>
      <c r="CB114" s="114">
        <v>13.407821229050279</v>
      </c>
      <c r="CC114" s="114">
        <v>2.3809523809523809</v>
      </c>
      <c r="CD114" s="114">
        <v>14.220183486238541</v>
      </c>
      <c r="CE114" s="114">
        <v>15.838509316770196</v>
      </c>
      <c r="CF114" s="114">
        <v>2.5069637883008378</v>
      </c>
      <c r="CG114" s="114">
        <v>17.438692098092634</v>
      </c>
      <c r="CH114" s="114">
        <v>18.808777429467092</v>
      </c>
      <c r="CI114" s="114">
        <v>1.2562814070351751</v>
      </c>
      <c r="CJ114" s="114">
        <v>9.7058823529411633</v>
      </c>
      <c r="CK114" s="114">
        <v>22.93906810035844</v>
      </c>
      <c r="CL114" s="114">
        <v>2.3017902813299211</v>
      </c>
      <c r="CM114" s="114">
        <v>15.206185567010314</v>
      </c>
      <c r="CN114" s="114">
        <v>21.904761904761934</v>
      </c>
      <c r="CO114" s="114">
        <v>9.0146750524109045</v>
      </c>
      <c r="CP114" s="114">
        <v>6.6037735849056629</v>
      </c>
      <c r="CQ114" s="114">
        <v>2.5210084033613449</v>
      </c>
      <c r="CR114" s="114">
        <v>4.0572792362768455</v>
      </c>
      <c r="CS114" s="114">
        <v>6.6210045662100478</v>
      </c>
      <c r="CT114" s="114">
        <v>3.7151702786377694</v>
      </c>
      <c r="CU114" s="114">
        <v>5.2631578947368443</v>
      </c>
      <c r="CV114" s="114">
        <v>8.9189189189189033</v>
      </c>
      <c r="CW114" s="114">
        <v>4.0498442367601237</v>
      </c>
      <c r="CX114" s="114">
        <v>1.8276762402088775</v>
      </c>
      <c r="CY114" s="114">
        <v>2.1212121212121211</v>
      </c>
      <c r="CZ114" s="114">
        <v>3.3088235294117663</v>
      </c>
      <c r="DA114" s="114">
        <v>3.9787798408488082</v>
      </c>
      <c r="DB114" s="114">
        <v>2.1390374331550808</v>
      </c>
      <c r="DC114" s="114">
        <v>2.2435897435897441</v>
      </c>
      <c r="DD114" s="114" t="s">
        <v>286</v>
      </c>
      <c r="DE114" s="114">
        <v>5.9241706161137442</v>
      </c>
      <c r="DF114" s="114">
        <v>4.4817927170868312</v>
      </c>
      <c r="DG114" s="114" t="s">
        <v>286</v>
      </c>
      <c r="DH114" s="114">
        <v>5.045871559633035</v>
      </c>
      <c r="DI114" s="114">
        <v>5.8823529411764737</v>
      </c>
      <c r="DJ114" s="114" t="s">
        <v>286</v>
      </c>
      <c r="DK114" s="114">
        <v>5.4200542005420065</v>
      </c>
      <c r="DL114" s="114">
        <v>3.1250000000000013</v>
      </c>
      <c r="DM114" s="114" t="s">
        <v>286</v>
      </c>
      <c r="DN114" s="114">
        <v>1.8292682926829271</v>
      </c>
      <c r="DO114" s="114">
        <v>2.9411764705882355</v>
      </c>
      <c r="DP114" s="114" t="s">
        <v>286</v>
      </c>
      <c r="DQ114" s="114">
        <v>1.8716577540106949</v>
      </c>
      <c r="DR114" s="114">
        <v>2.2580645161290316</v>
      </c>
      <c r="DS114" s="114" t="s">
        <v>286</v>
      </c>
      <c r="DT114" s="114" t="s">
        <v>286</v>
      </c>
      <c r="DU114" s="114" t="s">
        <v>286</v>
      </c>
      <c r="DV114" s="114" t="s">
        <v>286</v>
      </c>
      <c r="DW114" s="114">
        <v>5.0691244239631414</v>
      </c>
      <c r="DX114" s="114">
        <v>6.1919504643962888</v>
      </c>
      <c r="DY114" s="114" t="s">
        <v>286</v>
      </c>
      <c r="DZ114" s="114">
        <v>4.3360433604336031</v>
      </c>
      <c r="EA114" s="114">
        <v>2.180685358255452</v>
      </c>
      <c r="EB114" s="114" t="s">
        <v>286</v>
      </c>
      <c r="EC114" s="114">
        <v>0.6116207951070336</v>
      </c>
      <c r="ED114" s="114">
        <v>2.573529411764707</v>
      </c>
      <c r="EE114" s="114" t="s">
        <v>286</v>
      </c>
      <c r="EF114" s="114">
        <v>1.8617021276595747</v>
      </c>
      <c r="EG114" s="114">
        <v>2.5806451612903216</v>
      </c>
      <c r="EH114" s="114" t="s">
        <v>286</v>
      </c>
      <c r="EI114" s="114">
        <v>8.0188679245282994</v>
      </c>
      <c r="EJ114" s="114">
        <v>5.6022408963585431</v>
      </c>
      <c r="EK114" s="114" t="s">
        <v>286</v>
      </c>
      <c r="EL114" s="114">
        <v>5.2873563218390842</v>
      </c>
      <c r="EM114" s="114">
        <v>5.2631578947368425</v>
      </c>
      <c r="EN114" s="114" t="s">
        <v>286</v>
      </c>
      <c r="EO114" s="114">
        <v>4.6070460704607026</v>
      </c>
      <c r="EP114" s="114">
        <v>7.4766355140186924</v>
      </c>
      <c r="EQ114" s="114" t="s">
        <v>286</v>
      </c>
      <c r="ER114" s="114">
        <v>1.2232415902140668</v>
      </c>
      <c r="ES114" s="114">
        <v>2.573529411764707</v>
      </c>
      <c r="ET114" s="114" t="s">
        <v>286</v>
      </c>
      <c r="EU114" s="114">
        <v>1.0723860589812328</v>
      </c>
      <c r="EV114" s="114">
        <v>2.2727272727272729</v>
      </c>
      <c r="EW114" s="114" t="s">
        <v>286</v>
      </c>
      <c r="EX114" s="114">
        <v>5.6603773584905666</v>
      </c>
      <c r="EY114" s="114">
        <v>1.1204481792717083</v>
      </c>
      <c r="EZ114" s="114" t="s">
        <v>286</v>
      </c>
      <c r="FA114" s="114">
        <v>3.4482758620689644</v>
      </c>
      <c r="FB114" s="114">
        <v>2.7777777777777795</v>
      </c>
      <c r="FC114" s="114" t="s">
        <v>286</v>
      </c>
      <c r="FD114" s="114">
        <v>3.2697547683923713</v>
      </c>
      <c r="FE114" s="114">
        <v>1.2422360248447211</v>
      </c>
      <c r="FF114" s="114" t="s">
        <v>286</v>
      </c>
      <c r="FG114" s="114">
        <v>0.3048780487804878</v>
      </c>
      <c r="FH114" s="114">
        <v>0.73529411764705899</v>
      </c>
      <c r="FI114" s="114" t="s">
        <v>286</v>
      </c>
      <c r="FJ114" s="114">
        <v>0.26737967914438487</v>
      </c>
      <c r="FK114" s="114">
        <v>1.2944983818770233</v>
      </c>
      <c r="FL114" s="114" t="s">
        <v>286</v>
      </c>
      <c r="FM114" s="114" t="s">
        <v>286</v>
      </c>
      <c r="FN114" s="114" t="s">
        <v>286</v>
      </c>
      <c r="FO114" s="114" t="s">
        <v>286</v>
      </c>
      <c r="FP114" s="114">
        <v>6.1926605504587142</v>
      </c>
      <c r="FQ114" s="114">
        <v>8.3333333333333268</v>
      </c>
      <c r="FR114" s="114" t="s">
        <v>286</v>
      </c>
      <c r="FS114" s="114">
        <v>5.9782608695652169</v>
      </c>
      <c r="FT114" s="114">
        <v>8.0996884735202528</v>
      </c>
      <c r="FU114" s="114" t="s">
        <v>286</v>
      </c>
      <c r="FV114" s="114">
        <v>0.3058103975535168</v>
      </c>
      <c r="FW114" s="114">
        <v>1.4705882352941186</v>
      </c>
      <c r="FX114" s="114" t="s">
        <v>286</v>
      </c>
      <c r="FY114" s="114">
        <v>1.0695187165775404</v>
      </c>
      <c r="FZ114" s="114">
        <v>1.6181229773462786</v>
      </c>
      <c r="GA114" s="114" t="s">
        <v>286</v>
      </c>
      <c r="GB114" s="114" t="s">
        <v>286</v>
      </c>
      <c r="GC114" s="114" t="s">
        <v>286</v>
      </c>
      <c r="GD114" s="114" t="s">
        <v>286</v>
      </c>
      <c r="GE114" s="114" t="s">
        <v>286</v>
      </c>
      <c r="GF114" s="114" t="s">
        <v>286</v>
      </c>
      <c r="GG114" s="114" t="s">
        <v>286</v>
      </c>
      <c r="GH114" s="114" t="s">
        <v>286</v>
      </c>
      <c r="GI114" s="114" t="s">
        <v>286</v>
      </c>
      <c r="GJ114" s="114" t="s">
        <v>286</v>
      </c>
      <c r="GK114" s="114">
        <v>2.1341463414634152</v>
      </c>
      <c r="GL114" s="114">
        <v>2.9411764705882364</v>
      </c>
      <c r="GM114" s="114" t="s">
        <v>286</v>
      </c>
      <c r="GN114" s="114">
        <v>3.7333333333333329</v>
      </c>
      <c r="GO114" s="114">
        <v>2.2653721682847889</v>
      </c>
      <c r="GP114" s="114" t="s">
        <v>286</v>
      </c>
      <c r="GQ114" s="114" t="s">
        <v>286</v>
      </c>
      <c r="GR114" s="114" t="s">
        <v>286</v>
      </c>
      <c r="GS114" s="114" t="s">
        <v>286</v>
      </c>
      <c r="GT114" s="114" t="s">
        <v>286</v>
      </c>
      <c r="GU114" s="114" t="s">
        <v>286</v>
      </c>
      <c r="GV114" s="114" t="s">
        <v>286</v>
      </c>
      <c r="GW114" s="114" t="s">
        <v>286</v>
      </c>
      <c r="GX114" s="114" t="s">
        <v>286</v>
      </c>
      <c r="GY114" s="114" t="s">
        <v>286</v>
      </c>
      <c r="GZ114" s="114">
        <v>1.5290519877675841</v>
      </c>
      <c r="HA114" s="114">
        <v>3.3088235294117663</v>
      </c>
      <c r="HB114" s="114" t="s">
        <v>286</v>
      </c>
      <c r="HC114" s="114">
        <v>5.6000000000000005</v>
      </c>
      <c r="HD114" s="114">
        <v>3.8961038961038961</v>
      </c>
      <c r="HE114" s="114" t="s">
        <v>286</v>
      </c>
      <c r="HF114" s="114" t="s">
        <v>286</v>
      </c>
      <c r="HG114" s="114" t="s">
        <v>286</v>
      </c>
      <c r="HH114" s="114" t="s">
        <v>286</v>
      </c>
      <c r="HI114" s="121" t="s">
        <v>286</v>
      </c>
      <c r="HJ114" s="121" t="s">
        <v>286</v>
      </c>
      <c r="HK114" s="121" t="s">
        <v>286</v>
      </c>
      <c r="HL114" s="121" t="s">
        <v>286</v>
      </c>
      <c r="HM114" s="114" t="s">
        <v>286</v>
      </c>
      <c r="HN114" s="114" t="s">
        <v>286</v>
      </c>
      <c r="HO114" s="114">
        <v>3.9634146341463414</v>
      </c>
      <c r="HP114" s="114">
        <v>6.985294117647058</v>
      </c>
      <c r="HQ114" s="114" t="s">
        <v>286</v>
      </c>
      <c r="HR114" s="114">
        <v>5.0666666666666682</v>
      </c>
      <c r="HS114" s="114">
        <v>7.4433656957928811</v>
      </c>
      <c r="HT114" s="114" t="s">
        <v>286</v>
      </c>
      <c r="HU114" s="114">
        <v>5.8962264150943415</v>
      </c>
      <c r="HV114" s="114">
        <v>1.9662921348314606</v>
      </c>
      <c r="HW114" s="114" t="s">
        <v>286</v>
      </c>
      <c r="HX114" s="114">
        <v>5.2873563218390824</v>
      </c>
      <c r="HY114" s="114">
        <v>4.6153846153846159</v>
      </c>
      <c r="HZ114" s="114" t="s">
        <v>286</v>
      </c>
      <c r="IA114" s="114">
        <v>4.6070460704607061</v>
      </c>
      <c r="IB114" s="114">
        <v>3.4267912772585669</v>
      </c>
      <c r="IC114" s="114" t="s">
        <v>286</v>
      </c>
      <c r="ID114" s="114">
        <v>0.91743119266055051</v>
      </c>
      <c r="IE114" s="114">
        <v>3.6764705882352944</v>
      </c>
      <c r="IF114" s="114" t="s">
        <v>286</v>
      </c>
      <c r="IG114" s="114">
        <v>2.4064171122994669</v>
      </c>
      <c r="IH114" s="114">
        <v>4.2071197411003256</v>
      </c>
      <c r="II114" s="114">
        <v>5.4393305439330497</v>
      </c>
      <c r="IJ114" s="114">
        <v>11.320754716981142</v>
      </c>
      <c r="IK114" s="114">
        <v>5.307262569832405</v>
      </c>
      <c r="IL114" s="114">
        <v>2.1428571428571428</v>
      </c>
      <c r="IM114" s="114">
        <v>9.1954022988505688</v>
      </c>
      <c r="IN114" s="114">
        <v>7.0987654320987694</v>
      </c>
      <c r="IO114" s="114">
        <v>4.1551246537396116</v>
      </c>
      <c r="IP114" s="114">
        <v>10.081743869209802</v>
      </c>
      <c r="IQ114" s="114">
        <v>9.9688473520249197</v>
      </c>
      <c r="IR114" s="114">
        <v>1.3089005235602089</v>
      </c>
      <c r="IS114" s="114" t="s">
        <v>286</v>
      </c>
      <c r="IT114" s="114" t="s">
        <v>286</v>
      </c>
      <c r="IU114" s="114">
        <v>2.1052631578947376</v>
      </c>
      <c r="IV114" s="114" t="s">
        <v>286</v>
      </c>
      <c r="IW114" s="114" t="s">
        <v>286</v>
      </c>
      <c r="IX114" s="114" t="str">
        <f t="shared" si="165"/>
        <v>--</v>
      </c>
      <c r="IY114" s="114" t="str">
        <f t="shared" si="165"/>
        <v>--</v>
      </c>
      <c r="IZ114" s="114" t="str">
        <f t="shared" si="165"/>
        <v>--</v>
      </c>
      <c r="JA114" s="114" t="str">
        <f t="shared" si="165"/>
        <v>--</v>
      </c>
      <c r="JB114" s="114" t="str">
        <f t="shared" si="165"/>
        <v>--</v>
      </c>
      <c r="JC114" s="128" t="str">
        <f t="shared" si="167"/>
        <v>--</v>
      </c>
      <c r="JD114" s="128" t="str">
        <f t="shared" si="167"/>
        <v>--</v>
      </c>
      <c r="JE114" s="128" t="str">
        <f t="shared" si="167"/>
        <v>--</v>
      </c>
      <c r="JF114" s="128" t="str">
        <f t="shared" si="167"/>
        <v>--</v>
      </c>
      <c r="JG114" s="128" t="str">
        <f t="shared" si="167"/>
        <v>--</v>
      </c>
      <c r="JH114" s="128" t="str">
        <f t="shared" si="167"/>
        <v>--</v>
      </c>
      <c r="JI114" s="128" t="str">
        <f t="shared" si="167"/>
        <v>--</v>
      </c>
      <c r="JJ114" s="128" t="str">
        <f t="shared" si="167"/>
        <v>--</v>
      </c>
      <c r="JK114" s="128" t="str">
        <f t="shared" si="167"/>
        <v>--</v>
      </c>
      <c r="JL114" s="128" t="str">
        <f t="shared" si="167"/>
        <v>--</v>
      </c>
      <c r="JM114" s="128" t="str">
        <f t="shared" si="168"/>
        <v>--</v>
      </c>
      <c r="JN114" s="128" t="str">
        <f t="shared" si="168"/>
        <v>--</v>
      </c>
      <c r="JO114" s="128" t="str">
        <f t="shared" si="168"/>
        <v>--</v>
      </c>
      <c r="JP114" s="128" t="str">
        <f t="shared" si="168"/>
        <v>--</v>
      </c>
      <c r="JQ114" s="128" t="str">
        <f t="shared" si="168"/>
        <v>--</v>
      </c>
      <c r="JR114" s="128" t="str">
        <f t="shared" si="168"/>
        <v>--</v>
      </c>
      <c r="JS114" s="128" t="str">
        <f t="shared" si="168"/>
        <v>--</v>
      </c>
      <c r="JT114" s="128" t="str">
        <f t="shared" si="168"/>
        <v>--</v>
      </c>
      <c r="JU114" s="128" t="str">
        <f t="shared" si="168"/>
        <v>--</v>
      </c>
      <c r="JV114" s="128" t="str">
        <f t="shared" si="168"/>
        <v>--</v>
      </c>
      <c r="JW114" s="128" t="str">
        <f t="shared" si="169"/>
        <v>--</v>
      </c>
      <c r="JX114" s="128" t="str">
        <f t="shared" si="169"/>
        <v>--</v>
      </c>
      <c r="JY114" s="128" t="str">
        <f t="shared" si="169"/>
        <v>--</v>
      </c>
      <c r="JZ114" s="128" t="str">
        <f t="shared" si="169"/>
        <v>--</v>
      </c>
      <c r="KA114" s="128" t="str">
        <f t="shared" si="169"/>
        <v>--</v>
      </c>
      <c r="KB114" s="128" t="str">
        <f t="shared" si="169"/>
        <v>--</v>
      </c>
      <c r="KC114" s="128" t="str">
        <f t="shared" si="169"/>
        <v>--</v>
      </c>
      <c r="KD114" s="128" t="str">
        <f t="shared" si="169"/>
        <v>--</v>
      </c>
      <c r="KE114" s="128" t="str">
        <f t="shared" si="169"/>
        <v>--</v>
      </c>
      <c r="KF114" s="128" t="str">
        <f t="shared" si="169"/>
        <v>--</v>
      </c>
      <c r="KG114" s="128" t="str">
        <f t="shared" si="170"/>
        <v>--</v>
      </c>
      <c r="KH114" s="128" t="str">
        <f t="shared" si="170"/>
        <v>--</v>
      </c>
      <c r="KI114" s="128" t="str">
        <f t="shared" si="170"/>
        <v>--</v>
      </c>
      <c r="KJ114" s="128" t="str">
        <f t="shared" si="170"/>
        <v>--</v>
      </c>
      <c r="KK114" s="128" t="str">
        <f t="shared" si="170"/>
        <v>--</v>
      </c>
      <c r="KL114" s="128" t="str">
        <f t="shared" si="170"/>
        <v>--</v>
      </c>
      <c r="KM114" s="128" t="str">
        <f t="shared" si="170"/>
        <v>--</v>
      </c>
      <c r="KN114" s="128" t="str">
        <f t="shared" si="170"/>
        <v>--</v>
      </c>
      <c r="KO114" s="128" t="str">
        <f t="shared" si="170"/>
        <v>--</v>
      </c>
      <c r="KP114" s="128" t="str">
        <f t="shared" si="170"/>
        <v>--</v>
      </c>
      <c r="KQ114" s="128" t="str">
        <f t="shared" si="171"/>
        <v>--</v>
      </c>
      <c r="KR114" s="128" t="str">
        <f t="shared" si="171"/>
        <v>--</v>
      </c>
      <c r="KS114" s="128" t="str">
        <f t="shared" si="171"/>
        <v>--</v>
      </c>
      <c r="KT114" s="128" t="str">
        <f t="shared" si="171"/>
        <v>--</v>
      </c>
      <c r="KU114" s="128" t="str">
        <f t="shared" si="171"/>
        <v>--</v>
      </c>
      <c r="KV114" s="128" t="str">
        <f t="shared" si="171"/>
        <v>--</v>
      </c>
      <c r="KW114" s="128" t="str">
        <f t="shared" si="171"/>
        <v>--</v>
      </c>
      <c r="KX114" s="128" t="str">
        <f t="shared" si="171"/>
        <v>--</v>
      </c>
      <c r="KY114" s="128" t="str">
        <f t="shared" si="171"/>
        <v>--</v>
      </c>
      <c r="KZ114" s="128" t="str">
        <f t="shared" si="171"/>
        <v>--</v>
      </c>
      <c r="LA114" s="128" t="str">
        <f t="shared" si="172"/>
        <v>--</v>
      </c>
      <c r="LB114" s="128" t="str">
        <f t="shared" si="172"/>
        <v>--</v>
      </c>
      <c r="LC114" s="128" t="str">
        <f t="shared" si="172"/>
        <v>--</v>
      </c>
      <c r="LD114" s="128" t="str">
        <f t="shared" si="172"/>
        <v>--</v>
      </c>
      <c r="LE114" s="128" t="str">
        <f t="shared" si="172"/>
        <v>--</v>
      </c>
      <c r="LF114" s="128" t="str">
        <f t="shared" si="172"/>
        <v>--</v>
      </c>
      <c r="LG114" s="128" t="str">
        <f t="shared" si="172"/>
        <v>--</v>
      </c>
      <c r="LH114" s="128" t="str">
        <f t="shared" si="172"/>
        <v>--</v>
      </c>
      <c r="LI114" s="128" t="str">
        <f t="shared" si="172"/>
        <v>--</v>
      </c>
      <c r="LJ114" s="128" t="str">
        <f t="shared" si="172"/>
        <v>--</v>
      </c>
      <c r="LK114" s="128" t="str">
        <f t="shared" si="173"/>
        <v>--</v>
      </c>
      <c r="LL114" s="128" t="str">
        <f t="shared" si="173"/>
        <v>--</v>
      </c>
      <c r="LM114" s="128" t="str">
        <f t="shared" si="173"/>
        <v>--</v>
      </c>
      <c r="LN114" s="128" t="str">
        <f t="shared" si="173"/>
        <v>--</v>
      </c>
      <c r="LO114" s="128" t="str">
        <f t="shared" si="173"/>
        <v>--</v>
      </c>
      <c r="LP114" s="128" t="str">
        <f t="shared" si="173"/>
        <v>--</v>
      </c>
      <c r="LQ114" s="128" t="str">
        <f t="shared" si="173"/>
        <v>--</v>
      </c>
      <c r="LR114" s="128" t="str">
        <f t="shared" si="173"/>
        <v>--</v>
      </c>
      <c r="LS114" s="128" t="str">
        <f t="shared" si="173"/>
        <v>--</v>
      </c>
      <c r="LT114" s="128" t="str">
        <f t="shared" si="173"/>
        <v>--</v>
      </c>
      <c r="LU114" s="128" t="str">
        <f t="shared" si="174"/>
        <v>--</v>
      </c>
      <c r="LV114" s="128" t="str">
        <f t="shared" si="174"/>
        <v>--</v>
      </c>
      <c r="LW114" s="128" t="str">
        <f t="shared" si="174"/>
        <v>--</v>
      </c>
      <c r="LX114" s="128" t="str">
        <f t="shared" si="174"/>
        <v>--</v>
      </c>
      <c r="LY114" s="128" t="str">
        <f t="shared" si="174"/>
        <v>--</v>
      </c>
      <c r="LZ114" s="128" t="str">
        <f t="shared" si="174"/>
        <v>--</v>
      </c>
      <c r="MA114" s="128" t="str">
        <f t="shared" si="174"/>
        <v>--</v>
      </c>
      <c r="MB114" s="128" t="str">
        <f t="shared" si="174"/>
        <v>--</v>
      </c>
      <c r="MC114" s="128" t="str">
        <f t="shared" si="174"/>
        <v>--</v>
      </c>
      <c r="MD114" s="128" t="str">
        <f t="shared" si="174"/>
        <v>--</v>
      </c>
      <c r="ME114" s="128" t="str">
        <f t="shared" si="174"/>
        <v>--</v>
      </c>
      <c r="MF114" s="128" t="str">
        <f t="shared" si="174"/>
        <v>--</v>
      </c>
      <c r="MG114" s="128" t="str">
        <f t="shared" si="174"/>
        <v>--</v>
      </c>
      <c r="MH114" s="128" t="str">
        <f t="shared" si="174"/>
        <v>--</v>
      </c>
      <c r="MI114" s="128" t="str">
        <f t="shared" si="175"/>
        <v>--</v>
      </c>
      <c r="MJ114" s="128" t="str">
        <f t="shared" si="175"/>
        <v>--</v>
      </c>
      <c r="MK114" s="128" t="str">
        <f t="shared" si="175"/>
        <v>--</v>
      </c>
      <c r="ML114" s="128" t="str">
        <f t="shared" si="175"/>
        <v>--</v>
      </c>
      <c r="MM114" s="128" t="str">
        <f t="shared" si="175"/>
        <v>--</v>
      </c>
      <c r="MN114" s="128" t="str">
        <f t="shared" si="175"/>
        <v>--</v>
      </c>
      <c r="MO114" s="128" t="str">
        <f t="shared" si="176"/>
        <v>--</v>
      </c>
      <c r="MP114" s="128" t="str">
        <f t="shared" si="176"/>
        <v>--</v>
      </c>
      <c r="MQ114" s="128" t="str">
        <f t="shared" si="176"/>
        <v>--</v>
      </c>
      <c r="MR114" s="128" t="str">
        <f t="shared" si="176"/>
        <v>--</v>
      </c>
      <c r="MS114" s="128" t="str">
        <f t="shared" si="176"/>
        <v>--</v>
      </c>
      <c r="MT114" s="128" t="str">
        <f t="shared" si="176"/>
        <v>--</v>
      </c>
      <c r="MU114" s="128" t="str">
        <f t="shared" si="176"/>
        <v>--</v>
      </c>
      <c r="MV114" s="128" t="str">
        <f t="shared" si="176"/>
        <v>--</v>
      </c>
      <c r="MW114" s="128" t="str">
        <f t="shared" si="176"/>
        <v>--</v>
      </c>
      <c r="MX114" s="128" t="str">
        <f t="shared" si="176"/>
        <v>--</v>
      </c>
      <c r="MY114" s="128" t="str">
        <f t="shared" si="177"/>
        <v>--</v>
      </c>
      <c r="MZ114" s="128" t="str">
        <f t="shared" si="177"/>
        <v>--</v>
      </c>
      <c r="NA114" s="128" t="str">
        <f t="shared" si="177"/>
        <v>--</v>
      </c>
      <c r="NB114" s="128" t="str">
        <f t="shared" si="177"/>
        <v>--</v>
      </c>
      <c r="NC114" s="128" t="str">
        <f t="shared" si="177"/>
        <v>--</v>
      </c>
      <c r="ND114" s="128" t="str">
        <f t="shared" si="177"/>
        <v>--</v>
      </c>
      <c r="NE114" s="128" t="str">
        <f t="shared" si="177"/>
        <v>--</v>
      </c>
      <c r="NF114" s="128" t="str">
        <f t="shared" si="177"/>
        <v>--</v>
      </c>
      <c r="NG114" s="128" t="str">
        <f t="shared" si="177"/>
        <v>--</v>
      </c>
      <c r="NH114" s="128" t="str">
        <f t="shared" si="177"/>
        <v>--</v>
      </c>
      <c r="NI114" s="128" t="str">
        <f t="shared" si="177"/>
        <v>--</v>
      </c>
      <c r="NJ114" s="128" t="str">
        <f t="shared" si="177"/>
        <v>--</v>
      </c>
    </row>
    <row r="115" spans="1:376" x14ac:dyDescent="0.25">
      <c r="A115" s="114" t="str">
        <f t="shared" si="178"/>
        <v>--</v>
      </c>
      <c r="B115" s="96" t="s">
        <v>181</v>
      </c>
      <c r="C115" s="96">
        <v>6.9974554707379131</v>
      </c>
      <c r="D115" s="114">
        <v>31.167268351383875</v>
      </c>
      <c r="E115" s="114">
        <v>43.292682926829272</v>
      </c>
      <c r="F115" s="114">
        <v>3.6603221083455351</v>
      </c>
      <c r="G115" s="114">
        <v>25.951086956521745</v>
      </c>
      <c r="H115" s="114">
        <v>42.043222003929273</v>
      </c>
      <c r="I115" s="114">
        <v>0.66006600660065928</v>
      </c>
      <c r="J115" s="114">
        <v>16.54778887303852</v>
      </c>
      <c r="K115" s="114">
        <v>36.410256410256409</v>
      </c>
      <c r="L115" s="114">
        <v>0.38684719535783324</v>
      </c>
      <c r="M115" s="114">
        <v>10.668789808917186</v>
      </c>
      <c r="N115" s="114">
        <v>24.394463667820055</v>
      </c>
      <c r="O115" s="114">
        <v>1.8789144050104369</v>
      </c>
      <c r="P115" s="114">
        <v>9.8393574297188735</v>
      </c>
      <c r="Q115" s="114">
        <v>23.311546840958584</v>
      </c>
      <c r="R115" s="114" t="s">
        <v>286</v>
      </c>
      <c r="S115" s="114" t="s">
        <v>286</v>
      </c>
      <c r="T115" s="114" t="s">
        <v>286</v>
      </c>
      <c r="U115" s="114">
        <v>3.6603221083455315</v>
      </c>
      <c r="V115" s="114">
        <v>26.666666666666686</v>
      </c>
      <c r="W115" s="114">
        <v>42.209072978303709</v>
      </c>
      <c r="X115" s="114">
        <v>0.66006600660066017</v>
      </c>
      <c r="Y115" s="114">
        <v>16.355810616929688</v>
      </c>
      <c r="Z115" s="114">
        <v>35.800344234079205</v>
      </c>
      <c r="AA115" s="114">
        <v>0.57803468208092446</v>
      </c>
      <c r="AB115" s="114">
        <v>11.690363349131102</v>
      </c>
      <c r="AC115" s="114">
        <v>26.027397260273965</v>
      </c>
      <c r="AD115" s="114">
        <v>1.6597510373443993</v>
      </c>
      <c r="AE115" s="114">
        <v>11.022044088176354</v>
      </c>
      <c r="AF115" s="114">
        <v>24.78448275862069</v>
      </c>
      <c r="AG115" s="114">
        <v>1.3994910941475844</v>
      </c>
      <c r="AH115" s="114">
        <v>7.0998796630565542</v>
      </c>
      <c r="AI115" s="114">
        <v>10.36585365853659</v>
      </c>
      <c r="AJ115" s="114">
        <v>0.87847730600292828</v>
      </c>
      <c r="AK115" s="114">
        <v>5.9782608695652169</v>
      </c>
      <c r="AL115" s="114">
        <v>14.538310412573679</v>
      </c>
      <c r="AM115" s="114">
        <v>0.33003300330032981</v>
      </c>
      <c r="AN115" s="114">
        <v>3.4236804564907266</v>
      </c>
      <c r="AO115" s="114">
        <v>11.452991452991448</v>
      </c>
      <c r="AP115" s="114">
        <v>0</v>
      </c>
      <c r="AQ115" s="114">
        <v>0.95541401273885296</v>
      </c>
      <c r="AR115" s="114">
        <v>6.5743944636678195</v>
      </c>
      <c r="AS115" s="114">
        <v>0.4175365344467637</v>
      </c>
      <c r="AT115" s="114">
        <v>0.80321285140562237</v>
      </c>
      <c r="AU115" s="114">
        <v>4.575163398692812</v>
      </c>
      <c r="AV115" s="114" t="s">
        <v>286</v>
      </c>
      <c r="AW115" s="114" t="s">
        <v>286</v>
      </c>
      <c r="AX115" s="114" t="s">
        <v>286</v>
      </c>
      <c r="AY115" s="114" t="s">
        <v>286</v>
      </c>
      <c r="AZ115" s="114" t="s">
        <v>286</v>
      </c>
      <c r="BA115" s="114" t="s">
        <v>286</v>
      </c>
      <c r="BB115" s="114" t="s">
        <v>286</v>
      </c>
      <c r="BC115" s="114" t="s">
        <v>286</v>
      </c>
      <c r="BD115" s="114" t="s">
        <v>286</v>
      </c>
      <c r="BE115" s="114">
        <v>0</v>
      </c>
      <c r="BF115" s="114">
        <v>5.0473186119873716</v>
      </c>
      <c r="BG115" s="114">
        <v>14.065180102915949</v>
      </c>
      <c r="BH115" s="114">
        <v>0.83333333333333315</v>
      </c>
      <c r="BI115" s="114">
        <v>5.0000000000000027</v>
      </c>
      <c r="BJ115" s="114">
        <v>12.311015118790504</v>
      </c>
      <c r="BK115" s="114">
        <v>2.6737967914438485</v>
      </c>
      <c r="BL115" s="114">
        <v>16.707920792079211</v>
      </c>
      <c r="BM115" s="114">
        <v>14.461538461538458</v>
      </c>
      <c r="BN115" s="114">
        <v>2.2692889561270797</v>
      </c>
      <c r="BO115" s="114">
        <v>19.605077574047939</v>
      </c>
      <c r="BP115" s="114">
        <v>23.505976095617545</v>
      </c>
      <c r="BQ115" s="114">
        <v>0.67911714770797971</v>
      </c>
      <c r="BR115" s="114">
        <v>11.060606060606077</v>
      </c>
      <c r="BS115" s="114">
        <v>18.998272884283228</v>
      </c>
      <c r="BT115" s="114">
        <v>0.7722007722007721</v>
      </c>
      <c r="BU115" s="114">
        <v>7.2115384615384537</v>
      </c>
      <c r="BV115" s="114">
        <v>18.118466898954711</v>
      </c>
      <c r="BW115" s="114">
        <v>0.83507306889352739</v>
      </c>
      <c r="BX115" s="114">
        <v>6.7901234567901296</v>
      </c>
      <c r="BY115" s="114">
        <v>14.130434782608699</v>
      </c>
      <c r="BZ115" s="114">
        <v>1.4705882352941191</v>
      </c>
      <c r="CA115" s="114">
        <v>11.138613861386135</v>
      </c>
      <c r="CB115" s="114">
        <v>7.6923076923076943</v>
      </c>
      <c r="CC115" s="114">
        <v>1.3615733736762472</v>
      </c>
      <c r="CD115" s="114">
        <v>12.976022566995765</v>
      </c>
      <c r="CE115" s="114">
        <v>15.537848605577691</v>
      </c>
      <c r="CF115" s="114">
        <v>0.33955857385398946</v>
      </c>
      <c r="CG115" s="114">
        <v>6.6666666666666607</v>
      </c>
      <c r="CH115" s="114">
        <v>13.298791018998264</v>
      </c>
      <c r="CI115" s="114">
        <v>0.96525096525096477</v>
      </c>
      <c r="CJ115" s="114">
        <v>4.4871794871794819</v>
      </c>
      <c r="CK115" s="114">
        <v>10.122164048865621</v>
      </c>
      <c r="CL115" s="114">
        <v>0.41753653444676347</v>
      </c>
      <c r="CM115" s="114">
        <v>4.5267489711934168</v>
      </c>
      <c r="CN115" s="114">
        <v>7.8260869565217419</v>
      </c>
      <c r="CO115" s="114">
        <v>5.326231691078565</v>
      </c>
      <c r="CP115" s="114">
        <v>7.9012345679012395</v>
      </c>
      <c r="CQ115" s="114">
        <v>1.8376722817764188</v>
      </c>
      <c r="CR115" s="114">
        <v>4.3806646525679733</v>
      </c>
      <c r="CS115" s="114">
        <v>7.972027972027977</v>
      </c>
      <c r="CT115" s="114">
        <v>4.1749502982107334</v>
      </c>
      <c r="CU115" s="114">
        <v>1.3582342954159596</v>
      </c>
      <c r="CV115" s="114">
        <v>5.7488653555219376</v>
      </c>
      <c r="CW115" s="114">
        <v>2.5817555938037873</v>
      </c>
      <c r="CX115" s="114">
        <v>2.36220472440945</v>
      </c>
      <c r="CY115" s="114">
        <v>2.6016260162601612</v>
      </c>
      <c r="CZ115" s="114">
        <v>2.6737967914438494</v>
      </c>
      <c r="DA115" s="114">
        <v>3.4261241970021437</v>
      </c>
      <c r="DB115" s="114">
        <v>2.2123893805309751</v>
      </c>
      <c r="DC115" s="114">
        <v>1.1111111111111112</v>
      </c>
      <c r="DD115" s="114" t="s">
        <v>286</v>
      </c>
      <c r="DE115" s="114">
        <v>5.3020961775585675</v>
      </c>
      <c r="DF115" s="114">
        <v>2.7649769585253465</v>
      </c>
      <c r="DG115" s="114" t="s">
        <v>286</v>
      </c>
      <c r="DH115" s="114">
        <v>5.042016806722688</v>
      </c>
      <c r="DI115" s="114">
        <v>6.3872255489021983</v>
      </c>
      <c r="DJ115" s="114" t="s">
        <v>286</v>
      </c>
      <c r="DK115" s="114">
        <v>2.5757575757575779</v>
      </c>
      <c r="DL115" s="114">
        <v>2.5773195876288684</v>
      </c>
      <c r="DM115" s="114" t="s">
        <v>286</v>
      </c>
      <c r="DN115" s="114">
        <v>0.97560975609756007</v>
      </c>
      <c r="DO115" s="114">
        <v>2.6737967914438521</v>
      </c>
      <c r="DP115" s="114" t="s">
        <v>286</v>
      </c>
      <c r="DQ115" s="114">
        <v>1.1111111111111107</v>
      </c>
      <c r="DR115" s="114">
        <v>1.3303769401330379</v>
      </c>
      <c r="DS115" s="114" t="s">
        <v>286</v>
      </c>
      <c r="DT115" s="114" t="s">
        <v>286</v>
      </c>
      <c r="DU115" s="114" t="s">
        <v>286</v>
      </c>
      <c r="DV115" s="114" t="s">
        <v>286</v>
      </c>
      <c r="DW115" s="114">
        <v>4.0616246498599429</v>
      </c>
      <c r="DX115" s="114">
        <v>4.5908183632734572</v>
      </c>
      <c r="DY115" s="114" t="s">
        <v>286</v>
      </c>
      <c r="DZ115" s="114">
        <v>2.4169184290030241</v>
      </c>
      <c r="EA115" s="114">
        <v>1.886792452830188</v>
      </c>
      <c r="EB115" s="114" t="s">
        <v>286</v>
      </c>
      <c r="EC115" s="114">
        <v>0.81300813008129991</v>
      </c>
      <c r="ED115" s="114">
        <v>1.607142857142857</v>
      </c>
      <c r="EE115" s="114" t="s">
        <v>286</v>
      </c>
      <c r="EF115" s="114">
        <v>1.7738359201773821</v>
      </c>
      <c r="EG115" s="114">
        <v>1.5521064301552103</v>
      </c>
      <c r="EH115" s="114" t="s">
        <v>286</v>
      </c>
      <c r="EI115" s="114">
        <v>5.5487053020961836</v>
      </c>
      <c r="EJ115" s="114">
        <v>2.7649769585253448</v>
      </c>
      <c r="EK115" s="114" t="s">
        <v>286</v>
      </c>
      <c r="EL115" s="114">
        <v>5.3221288515406284</v>
      </c>
      <c r="EM115" s="114">
        <v>4.9999999999999964</v>
      </c>
      <c r="EN115" s="114" t="s">
        <v>286</v>
      </c>
      <c r="EO115" s="114">
        <v>4.0909090909090917</v>
      </c>
      <c r="EP115" s="114">
        <v>2.7444253859348215</v>
      </c>
      <c r="EQ115" s="114" t="s">
        <v>286</v>
      </c>
      <c r="ER115" s="114">
        <v>1.4634146341463414</v>
      </c>
      <c r="ES115" s="114">
        <v>2.4955436720142612</v>
      </c>
      <c r="ET115" s="114" t="s">
        <v>286</v>
      </c>
      <c r="EU115" s="114">
        <v>1.7777777777777755</v>
      </c>
      <c r="EV115" s="114">
        <v>1.5521064301552105</v>
      </c>
      <c r="EW115" s="114" t="s">
        <v>286</v>
      </c>
      <c r="EX115" s="114">
        <v>3.4567901234567913</v>
      </c>
      <c r="EY115" s="114">
        <v>1.2288786482334875</v>
      </c>
      <c r="EZ115" s="114" t="s">
        <v>286</v>
      </c>
      <c r="FA115" s="114">
        <v>4.0787623066104048</v>
      </c>
      <c r="FB115" s="114">
        <v>2.805611222444893</v>
      </c>
      <c r="FC115" s="114" t="s">
        <v>286</v>
      </c>
      <c r="FD115" s="114">
        <v>2.276176024279212</v>
      </c>
      <c r="FE115" s="114">
        <v>1.2027491408934716</v>
      </c>
      <c r="FF115" s="114" t="s">
        <v>286</v>
      </c>
      <c r="FG115" s="114">
        <v>0.65040650406504041</v>
      </c>
      <c r="FH115" s="114">
        <v>0.53475935828876986</v>
      </c>
      <c r="FI115" s="114" t="s">
        <v>286</v>
      </c>
      <c r="FJ115" s="114">
        <v>0.67114093959731524</v>
      </c>
      <c r="FK115" s="114">
        <v>0.22172949002217271</v>
      </c>
      <c r="FL115" s="114" t="s">
        <v>286</v>
      </c>
      <c r="FM115" s="114" t="s">
        <v>286</v>
      </c>
      <c r="FN115" s="114" t="s">
        <v>286</v>
      </c>
      <c r="FO115" s="114" t="s">
        <v>286</v>
      </c>
      <c r="FP115" s="114">
        <v>6.0308555399719497</v>
      </c>
      <c r="FQ115" s="114">
        <v>5.7999999999999963</v>
      </c>
      <c r="FR115" s="114" t="s">
        <v>286</v>
      </c>
      <c r="FS115" s="114">
        <v>4.2488619119878592</v>
      </c>
      <c r="FT115" s="114">
        <v>3.2646048109965604</v>
      </c>
      <c r="FU115" s="114" t="s">
        <v>286</v>
      </c>
      <c r="FV115" s="114">
        <v>0.48701298701298668</v>
      </c>
      <c r="FW115" s="114">
        <v>1.7825311942959006</v>
      </c>
      <c r="FX115" s="114" t="s">
        <v>286</v>
      </c>
      <c r="FY115" s="114">
        <v>1.1135857461024499</v>
      </c>
      <c r="FZ115" s="114">
        <v>0.88495575221238865</v>
      </c>
      <c r="GA115" s="114" t="s">
        <v>286</v>
      </c>
      <c r="GB115" s="114" t="s">
        <v>286</v>
      </c>
      <c r="GC115" s="114" t="s">
        <v>286</v>
      </c>
      <c r="GD115" s="114" t="s">
        <v>286</v>
      </c>
      <c r="GE115" s="114" t="s">
        <v>286</v>
      </c>
      <c r="GF115" s="114" t="s">
        <v>286</v>
      </c>
      <c r="GG115" s="114" t="s">
        <v>286</v>
      </c>
      <c r="GH115" s="114" t="s">
        <v>286</v>
      </c>
      <c r="GI115" s="114" t="s">
        <v>286</v>
      </c>
      <c r="GJ115" s="114" t="s">
        <v>286</v>
      </c>
      <c r="GK115" s="114">
        <v>1.4610389610389611</v>
      </c>
      <c r="GL115" s="114">
        <v>2.6785714285714279</v>
      </c>
      <c r="GM115" s="114" t="s">
        <v>286</v>
      </c>
      <c r="GN115" s="114">
        <v>1.7857142857142851</v>
      </c>
      <c r="GO115" s="114">
        <v>1.3274336283185846</v>
      </c>
      <c r="GP115" s="114" t="s">
        <v>286</v>
      </c>
      <c r="GQ115" s="114" t="s">
        <v>286</v>
      </c>
      <c r="GR115" s="114" t="s">
        <v>286</v>
      </c>
      <c r="GS115" s="114" t="s">
        <v>286</v>
      </c>
      <c r="GT115" s="114" t="s">
        <v>286</v>
      </c>
      <c r="GU115" s="114" t="s">
        <v>286</v>
      </c>
      <c r="GV115" s="114" t="s">
        <v>286</v>
      </c>
      <c r="GW115" s="114" t="s">
        <v>286</v>
      </c>
      <c r="GX115" s="114" t="s">
        <v>286</v>
      </c>
      <c r="GY115" s="114" t="s">
        <v>286</v>
      </c>
      <c r="GZ115" s="114">
        <v>1.7886178861788631</v>
      </c>
      <c r="HA115" s="114">
        <v>3.208556149732622</v>
      </c>
      <c r="HB115" s="114" t="s">
        <v>286</v>
      </c>
      <c r="HC115" s="114">
        <v>1.7897091722595078</v>
      </c>
      <c r="HD115" s="114">
        <v>2.6607538802660735</v>
      </c>
      <c r="HE115" s="114" t="s">
        <v>286</v>
      </c>
      <c r="HF115" s="114" t="s">
        <v>286</v>
      </c>
      <c r="HG115" s="114" t="s">
        <v>286</v>
      </c>
      <c r="HH115" s="114" t="s">
        <v>286</v>
      </c>
      <c r="HI115" s="121" t="s">
        <v>286</v>
      </c>
      <c r="HJ115" s="121" t="s">
        <v>286</v>
      </c>
      <c r="HK115" s="121" t="s">
        <v>286</v>
      </c>
      <c r="HL115" s="121" t="s">
        <v>286</v>
      </c>
      <c r="HM115" s="114" t="s">
        <v>286</v>
      </c>
      <c r="HN115" s="114" t="s">
        <v>286</v>
      </c>
      <c r="HO115" s="114">
        <v>2.1103896103896078</v>
      </c>
      <c r="HP115" s="114">
        <v>2.4955436720142647</v>
      </c>
      <c r="HQ115" s="114" t="s">
        <v>286</v>
      </c>
      <c r="HR115" s="114">
        <v>1.7817371937639201</v>
      </c>
      <c r="HS115" s="114">
        <v>2.660753880266074</v>
      </c>
      <c r="HT115" s="114" t="s">
        <v>286</v>
      </c>
      <c r="HU115" s="114">
        <v>4.5679012345678993</v>
      </c>
      <c r="HV115" s="114">
        <v>1.2288786482334866</v>
      </c>
      <c r="HW115" s="114" t="s">
        <v>286</v>
      </c>
      <c r="HX115" s="114">
        <v>5.0561797752808983</v>
      </c>
      <c r="HY115" s="114">
        <v>4.6184738955823308</v>
      </c>
      <c r="HZ115" s="114" t="s">
        <v>286</v>
      </c>
      <c r="IA115" s="114">
        <v>2.1212121212121202</v>
      </c>
      <c r="IB115" s="114">
        <v>2.9209621993127164</v>
      </c>
      <c r="IC115" s="114" t="s">
        <v>286</v>
      </c>
      <c r="ID115" s="114">
        <v>0.97244732576985349</v>
      </c>
      <c r="IE115" s="114">
        <v>1.4260249554367195</v>
      </c>
      <c r="IF115" s="114" t="s">
        <v>286</v>
      </c>
      <c r="IG115" s="114">
        <v>1.3363028953229399</v>
      </c>
      <c r="IH115" s="114">
        <v>1.3274336283185841</v>
      </c>
      <c r="II115" s="114">
        <v>2.3904382470119518</v>
      </c>
      <c r="IJ115" s="114">
        <v>7.1693448702101392</v>
      </c>
      <c r="IK115" s="114">
        <v>3.0721966205837168</v>
      </c>
      <c r="IL115" s="114">
        <v>1.2066365007541471</v>
      </c>
      <c r="IM115" s="114">
        <v>8.7201125175808798</v>
      </c>
      <c r="IN115" s="114">
        <v>6.8273092369477943</v>
      </c>
      <c r="IO115" s="114">
        <v>0.67796610169491511</v>
      </c>
      <c r="IP115" s="114">
        <v>4.9924357034795825</v>
      </c>
      <c r="IQ115" s="114">
        <v>5.6798623063683253</v>
      </c>
      <c r="IR115" s="114">
        <v>0.58823529411764675</v>
      </c>
      <c r="IS115" s="114" t="s">
        <v>286</v>
      </c>
      <c r="IT115" s="114" t="s">
        <v>286</v>
      </c>
      <c r="IU115" s="114">
        <v>0.6355932203389828</v>
      </c>
      <c r="IV115" s="114" t="s">
        <v>286</v>
      </c>
      <c r="IW115" s="114" t="s">
        <v>286</v>
      </c>
      <c r="IX115" s="114" t="str">
        <f t="shared" si="165"/>
        <v>--</v>
      </c>
      <c r="IY115" s="114" t="str">
        <f t="shared" si="165"/>
        <v>--</v>
      </c>
      <c r="IZ115" s="114" t="str">
        <f t="shared" si="165"/>
        <v>--</v>
      </c>
      <c r="JA115" s="114" t="str">
        <f t="shared" si="165"/>
        <v>--</v>
      </c>
      <c r="JB115" s="114" t="str">
        <f t="shared" si="165"/>
        <v>--</v>
      </c>
      <c r="JC115" s="128" t="str">
        <f t="shared" si="167"/>
        <v>--</v>
      </c>
      <c r="JD115" s="128" t="str">
        <f t="shared" si="167"/>
        <v>--</v>
      </c>
      <c r="JE115" s="128" t="str">
        <f t="shared" si="167"/>
        <v>--</v>
      </c>
      <c r="JF115" s="128" t="str">
        <f t="shared" si="167"/>
        <v>--</v>
      </c>
      <c r="JG115" s="128" t="str">
        <f t="shared" si="167"/>
        <v>--</v>
      </c>
      <c r="JH115" s="128" t="str">
        <f t="shared" si="167"/>
        <v>--</v>
      </c>
      <c r="JI115" s="128" t="str">
        <f t="shared" si="167"/>
        <v>--</v>
      </c>
      <c r="JJ115" s="128" t="str">
        <f t="shared" si="167"/>
        <v>--</v>
      </c>
      <c r="JK115" s="128" t="str">
        <f t="shared" si="167"/>
        <v>--</v>
      </c>
      <c r="JL115" s="128" t="str">
        <f t="shared" si="167"/>
        <v>--</v>
      </c>
      <c r="JM115" s="128" t="str">
        <f t="shared" si="168"/>
        <v>--</v>
      </c>
      <c r="JN115" s="128" t="str">
        <f t="shared" si="168"/>
        <v>--</v>
      </c>
      <c r="JO115" s="128" t="str">
        <f t="shared" si="168"/>
        <v>--</v>
      </c>
      <c r="JP115" s="128" t="str">
        <f t="shared" si="168"/>
        <v>--</v>
      </c>
      <c r="JQ115" s="128" t="str">
        <f t="shared" si="168"/>
        <v>--</v>
      </c>
      <c r="JR115" s="128" t="str">
        <f t="shared" si="168"/>
        <v>--</v>
      </c>
      <c r="JS115" s="128" t="str">
        <f t="shared" si="168"/>
        <v>--</v>
      </c>
      <c r="JT115" s="128" t="str">
        <f t="shared" si="168"/>
        <v>--</v>
      </c>
      <c r="JU115" s="128" t="str">
        <f t="shared" si="168"/>
        <v>--</v>
      </c>
      <c r="JV115" s="128" t="str">
        <f t="shared" si="168"/>
        <v>--</v>
      </c>
      <c r="JW115" s="128" t="str">
        <f t="shared" si="169"/>
        <v>--</v>
      </c>
      <c r="JX115" s="128" t="str">
        <f t="shared" si="169"/>
        <v>--</v>
      </c>
      <c r="JY115" s="128" t="str">
        <f t="shared" si="169"/>
        <v>--</v>
      </c>
      <c r="JZ115" s="128" t="str">
        <f t="shared" si="169"/>
        <v>--</v>
      </c>
      <c r="KA115" s="128" t="str">
        <f t="shared" si="169"/>
        <v>--</v>
      </c>
      <c r="KB115" s="128" t="str">
        <f t="shared" si="169"/>
        <v>--</v>
      </c>
      <c r="KC115" s="128" t="str">
        <f t="shared" si="169"/>
        <v>--</v>
      </c>
      <c r="KD115" s="128" t="str">
        <f t="shared" si="169"/>
        <v>--</v>
      </c>
      <c r="KE115" s="128" t="str">
        <f t="shared" si="169"/>
        <v>--</v>
      </c>
      <c r="KF115" s="128" t="str">
        <f t="shared" si="169"/>
        <v>--</v>
      </c>
      <c r="KG115" s="128" t="str">
        <f t="shared" si="170"/>
        <v>--</v>
      </c>
      <c r="KH115" s="128" t="str">
        <f t="shared" si="170"/>
        <v>--</v>
      </c>
      <c r="KI115" s="128" t="str">
        <f t="shared" si="170"/>
        <v>--</v>
      </c>
      <c r="KJ115" s="128" t="str">
        <f t="shared" si="170"/>
        <v>--</v>
      </c>
      <c r="KK115" s="128" t="str">
        <f t="shared" si="170"/>
        <v>--</v>
      </c>
      <c r="KL115" s="128" t="str">
        <f t="shared" si="170"/>
        <v>--</v>
      </c>
      <c r="KM115" s="128" t="str">
        <f t="shared" si="170"/>
        <v>--</v>
      </c>
      <c r="KN115" s="128" t="str">
        <f t="shared" si="170"/>
        <v>--</v>
      </c>
      <c r="KO115" s="128" t="str">
        <f t="shared" si="170"/>
        <v>--</v>
      </c>
      <c r="KP115" s="128" t="str">
        <f t="shared" si="170"/>
        <v>--</v>
      </c>
      <c r="KQ115" s="128" t="str">
        <f t="shared" si="171"/>
        <v>--</v>
      </c>
      <c r="KR115" s="128" t="str">
        <f t="shared" si="171"/>
        <v>--</v>
      </c>
      <c r="KS115" s="128" t="str">
        <f t="shared" si="171"/>
        <v>--</v>
      </c>
      <c r="KT115" s="128" t="str">
        <f t="shared" si="171"/>
        <v>--</v>
      </c>
      <c r="KU115" s="128" t="str">
        <f t="shared" si="171"/>
        <v>--</v>
      </c>
      <c r="KV115" s="128" t="str">
        <f t="shared" si="171"/>
        <v>--</v>
      </c>
      <c r="KW115" s="128" t="str">
        <f t="shared" si="171"/>
        <v>--</v>
      </c>
      <c r="KX115" s="128" t="str">
        <f t="shared" si="171"/>
        <v>--</v>
      </c>
      <c r="KY115" s="128" t="str">
        <f t="shared" si="171"/>
        <v>--</v>
      </c>
      <c r="KZ115" s="128" t="str">
        <f t="shared" si="171"/>
        <v>--</v>
      </c>
      <c r="LA115" s="128" t="str">
        <f t="shared" si="172"/>
        <v>--</v>
      </c>
      <c r="LB115" s="128" t="str">
        <f t="shared" si="172"/>
        <v>--</v>
      </c>
      <c r="LC115" s="128" t="str">
        <f t="shared" si="172"/>
        <v>--</v>
      </c>
      <c r="LD115" s="128" t="str">
        <f t="shared" si="172"/>
        <v>--</v>
      </c>
      <c r="LE115" s="128" t="str">
        <f t="shared" si="172"/>
        <v>--</v>
      </c>
      <c r="LF115" s="128" t="str">
        <f t="shared" si="172"/>
        <v>--</v>
      </c>
      <c r="LG115" s="128" t="str">
        <f t="shared" si="172"/>
        <v>--</v>
      </c>
      <c r="LH115" s="128" t="str">
        <f t="shared" si="172"/>
        <v>--</v>
      </c>
      <c r="LI115" s="128" t="str">
        <f t="shared" si="172"/>
        <v>--</v>
      </c>
      <c r="LJ115" s="128" t="str">
        <f t="shared" si="172"/>
        <v>--</v>
      </c>
      <c r="LK115" s="128" t="str">
        <f t="shared" si="173"/>
        <v>--</v>
      </c>
      <c r="LL115" s="128" t="str">
        <f t="shared" si="173"/>
        <v>--</v>
      </c>
      <c r="LM115" s="128" t="str">
        <f t="shared" si="173"/>
        <v>--</v>
      </c>
      <c r="LN115" s="128" t="str">
        <f t="shared" si="173"/>
        <v>--</v>
      </c>
      <c r="LO115" s="128" t="str">
        <f t="shared" si="173"/>
        <v>--</v>
      </c>
      <c r="LP115" s="128" t="str">
        <f t="shared" si="173"/>
        <v>--</v>
      </c>
      <c r="LQ115" s="128" t="str">
        <f t="shared" si="173"/>
        <v>--</v>
      </c>
      <c r="LR115" s="128" t="str">
        <f t="shared" si="173"/>
        <v>--</v>
      </c>
      <c r="LS115" s="128" t="str">
        <f t="shared" si="173"/>
        <v>--</v>
      </c>
      <c r="LT115" s="128" t="str">
        <f t="shared" si="173"/>
        <v>--</v>
      </c>
      <c r="LU115" s="128" t="str">
        <f t="shared" si="174"/>
        <v>--</v>
      </c>
      <c r="LV115" s="128" t="str">
        <f t="shared" si="174"/>
        <v>--</v>
      </c>
      <c r="LW115" s="128" t="str">
        <f t="shared" si="174"/>
        <v>--</v>
      </c>
      <c r="LX115" s="128" t="str">
        <f t="shared" si="174"/>
        <v>--</v>
      </c>
      <c r="LY115" s="128" t="str">
        <f t="shared" si="174"/>
        <v>--</v>
      </c>
      <c r="LZ115" s="128" t="str">
        <f t="shared" si="174"/>
        <v>--</v>
      </c>
      <c r="MA115" s="128" t="str">
        <f t="shared" si="174"/>
        <v>--</v>
      </c>
      <c r="MB115" s="128" t="str">
        <f t="shared" si="174"/>
        <v>--</v>
      </c>
      <c r="MC115" s="128" t="str">
        <f t="shared" si="174"/>
        <v>--</v>
      </c>
      <c r="MD115" s="128" t="str">
        <f t="shared" si="174"/>
        <v>--</v>
      </c>
      <c r="ME115" s="128" t="str">
        <f t="shared" si="174"/>
        <v>--</v>
      </c>
      <c r="MF115" s="128" t="str">
        <f t="shared" si="174"/>
        <v>--</v>
      </c>
      <c r="MG115" s="128" t="str">
        <f t="shared" si="174"/>
        <v>--</v>
      </c>
      <c r="MH115" s="128" t="str">
        <f t="shared" si="174"/>
        <v>--</v>
      </c>
      <c r="MI115" s="128" t="str">
        <f t="shared" si="175"/>
        <v>--</v>
      </c>
      <c r="MJ115" s="128" t="str">
        <f t="shared" si="175"/>
        <v>--</v>
      </c>
      <c r="MK115" s="128" t="str">
        <f t="shared" si="175"/>
        <v>--</v>
      </c>
      <c r="ML115" s="128" t="str">
        <f t="shared" si="175"/>
        <v>--</v>
      </c>
      <c r="MM115" s="128" t="str">
        <f t="shared" si="175"/>
        <v>--</v>
      </c>
      <c r="MN115" s="128" t="str">
        <f t="shared" si="175"/>
        <v>--</v>
      </c>
      <c r="MO115" s="128" t="str">
        <f t="shared" si="176"/>
        <v>--</v>
      </c>
      <c r="MP115" s="128" t="str">
        <f t="shared" si="176"/>
        <v>--</v>
      </c>
      <c r="MQ115" s="128" t="str">
        <f t="shared" si="176"/>
        <v>--</v>
      </c>
      <c r="MR115" s="128" t="str">
        <f t="shared" si="176"/>
        <v>--</v>
      </c>
      <c r="MS115" s="128" t="str">
        <f t="shared" si="176"/>
        <v>--</v>
      </c>
      <c r="MT115" s="128" t="str">
        <f t="shared" si="176"/>
        <v>--</v>
      </c>
      <c r="MU115" s="128" t="str">
        <f t="shared" si="176"/>
        <v>--</v>
      </c>
      <c r="MV115" s="128" t="str">
        <f t="shared" si="176"/>
        <v>--</v>
      </c>
      <c r="MW115" s="128" t="str">
        <f t="shared" si="176"/>
        <v>--</v>
      </c>
      <c r="MX115" s="128" t="str">
        <f t="shared" si="176"/>
        <v>--</v>
      </c>
      <c r="MY115" s="128" t="str">
        <f t="shared" si="177"/>
        <v>--</v>
      </c>
      <c r="MZ115" s="128" t="str">
        <f t="shared" si="177"/>
        <v>--</v>
      </c>
      <c r="NA115" s="128" t="str">
        <f t="shared" si="177"/>
        <v>--</v>
      </c>
      <c r="NB115" s="128" t="str">
        <f t="shared" si="177"/>
        <v>--</v>
      </c>
      <c r="NC115" s="128" t="str">
        <f t="shared" si="177"/>
        <v>--</v>
      </c>
      <c r="ND115" s="128" t="str">
        <f t="shared" si="177"/>
        <v>--</v>
      </c>
      <c r="NE115" s="128" t="str">
        <f t="shared" si="177"/>
        <v>--</v>
      </c>
      <c r="NF115" s="128" t="str">
        <f t="shared" si="177"/>
        <v>--</v>
      </c>
      <c r="NG115" s="128" t="str">
        <f t="shared" si="177"/>
        <v>--</v>
      </c>
      <c r="NH115" s="128" t="str">
        <f t="shared" si="177"/>
        <v>--</v>
      </c>
      <c r="NI115" s="128" t="str">
        <f t="shared" si="177"/>
        <v>--</v>
      </c>
      <c r="NJ115" s="128" t="str">
        <f t="shared" si="177"/>
        <v>--</v>
      </c>
    </row>
    <row r="116" spans="1:376" x14ac:dyDescent="0.25">
      <c r="A116" s="114" t="str">
        <f t="shared" si="178"/>
        <v>--</v>
      </c>
      <c r="B116" s="96" t="s">
        <v>184</v>
      </c>
      <c r="C116" s="96">
        <v>12.499999999999998</v>
      </c>
      <c r="D116" s="114">
        <v>33.333333333333329</v>
      </c>
      <c r="E116" s="114">
        <v>45.833333333333321</v>
      </c>
      <c r="F116" s="114">
        <v>8.4967320261437926</v>
      </c>
      <c r="G116" s="114">
        <v>20.886075949367083</v>
      </c>
      <c r="H116" s="114">
        <v>43.181818181818159</v>
      </c>
      <c r="I116" s="114">
        <v>5.555555555555558</v>
      </c>
      <c r="J116" s="114">
        <v>13.709677419354847</v>
      </c>
      <c r="K116" s="114">
        <v>36.470588235294102</v>
      </c>
      <c r="L116" s="114">
        <v>4</v>
      </c>
      <c r="M116" s="114">
        <v>14</v>
      </c>
      <c r="N116" s="114">
        <v>26</v>
      </c>
      <c r="O116" s="114">
        <v>4.7619047619047628</v>
      </c>
      <c r="P116" s="114">
        <v>12.598425196850398</v>
      </c>
      <c r="Q116" s="114">
        <v>26.548672566371689</v>
      </c>
      <c r="R116" s="114" t="s">
        <v>286</v>
      </c>
      <c r="S116" s="114" t="s">
        <v>286</v>
      </c>
      <c r="T116" s="114" t="s">
        <v>286</v>
      </c>
      <c r="U116" s="114">
        <v>8.4967320261437909</v>
      </c>
      <c r="V116" s="114">
        <v>21.518987341772149</v>
      </c>
      <c r="W116" s="114">
        <v>43.181818181818159</v>
      </c>
      <c r="X116" s="114">
        <v>6.1728395061728403</v>
      </c>
      <c r="Y116" s="114">
        <v>13.821138211382111</v>
      </c>
      <c r="Z116" s="114">
        <v>36.144578313253021</v>
      </c>
      <c r="AA116" s="114">
        <v>4</v>
      </c>
      <c r="AB116" s="114">
        <v>14</v>
      </c>
      <c r="AC116" s="114">
        <v>29.166666666666671</v>
      </c>
      <c r="AD116" s="114">
        <v>6.1224489795918409</v>
      </c>
      <c r="AE116" s="114">
        <v>13.385826771653553</v>
      </c>
      <c r="AF116" s="114">
        <v>28.318584070796458</v>
      </c>
      <c r="AG116" s="114">
        <v>3.1249999999999996</v>
      </c>
      <c r="AH116" s="114">
        <v>5.882352941176471</v>
      </c>
      <c r="AI116" s="114">
        <v>16.666666666666668</v>
      </c>
      <c r="AJ116" s="114">
        <v>1.3071895424836601</v>
      </c>
      <c r="AK116" s="114">
        <v>4.4303797468354453</v>
      </c>
      <c r="AL116" s="114">
        <v>15.909090909090908</v>
      </c>
      <c r="AM116" s="114">
        <v>0.61728395061728392</v>
      </c>
      <c r="AN116" s="114">
        <v>3.2258064516129039</v>
      </c>
      <c r="AO116" s="114">
        <v>11.764705882352942</v>
      </c>
      <c r="AP116" s="114">
        <v>1</v>
      </c>
      <c r="AQ116" s="114">
        <v>2</v>
      </c>
      <c r="AR116" s="114">
        <v>3</v>
      </c>
      <c r="AS116" s="114">
        <v>0.6802721088435375</v>
      </c>
      <c r="AT116" s="114">
        <v>0.78740157480314943</v>
      </c>
      <c r="AU116" s="114">
        <v>7.0796460176991154</v>
      </c>
      <c r="AV116" s="114" t="s">
        <v>286</v>
      </c>
      <c r="AW116" s="114" t="s">
        <v>286</v>
      </c>
      <c r="AX116" s="114" t="s">
        <v>286</v>
      </c>
      <c r="AY116" s="114" t="s">
        <v>286</v>
      </c>
      <c r="AZ116" s="114" t="s">
        <v>286</v>
      </c>
      <c r="BA116" s="114" t="s">
        <v>286</v>
      </c>
      <c r="BB116" s="114" t="s">
        <v>286</v>
      </c>
      <c r="BC116" s="114" t="s">
        <v>286</v>
      </c>
      <c r="BD116" s="114" t="s">
        <v>286</v>
      </c>
      <c r="BE116" s="114">
        <v>2.3952095808383231</v>
      </c>
      <c r="BF116" s="114">
        <v>5.8441558441558463</v>
      </c>
      <c r="BG116" s="114">
        <v>5.0000000000000027</v>
      </c>
      <c r="BH116" s="114">
        <v>2.0408163265306132</v>
      </c>
      <c r="BI116" s="114">
        <v>7.8740157480314945</v>
      </c>
      <c r="BJ116" s="114">
        <v>21.238938053097346</v>
      </c>
      <c r="BK116" s="114">
        <v>4.9180327868852478</v>
      </c>
      <c r="BL116" s="114">
        <v>19.607843137254903</v>
      </c>
      <c r="BM116" s="114">
        <v>18.279569892473113</v>
      </c>
      <c r="BN116" s="114">
        <v>6.9444444444444446</v>
      </c>
      <c r="BO116" s="114">
        <v>17.333333333333321</v>
      </c>
      <c r="BP116" s="114">
        <v>29.230769230769237</v>
      </c>
      <c r="BQ116" s="114">
        <v>4.5161290322580641</v>
      </c>
      <c r="BR116" s="114">
        <v>17.757009345794398</v>
      </c>
      <c r="BS116" s="114">
        <v>25.641025641025639</v>
      </c>
      <c r="BT116" s="114">
        <v>6</v>
      </c>
      <c r="BU116" s="114">
        <v>16</v>
      </c>
      <c r="BV116" s="114">
        <v>29.166666666666679</v>
      </c>
      <c r="BW116" s="114">
        <v>5.479452054794522</v>
      </c>
      <c r="BX116" s="114">
        <v>16.260162601626018</v>
      </c>
      <c r="BY116" s="114">
        <v>25.663716814159297</v>
      </c>
      <c r="BZ116" s="114">
        <v>4.9180327868852478</v>
      </c>
      <c r="CA116" s="114">
        <v>12.745098039215687</v>
      </c>
      <c r="CB116" s="114">
        <v>10.752688172043012</v>
      </c>
      <c r="CC116" s="114">
        <v>5.5555555555555554</v>
      </c>
      <c r="CD116" s="114">
        <v>11.999999999999998</v>
      </c>
      <c r="CE116" s="114">
        <v>18.46153846153846</v>
      </c>
      <c r="CF116" s="114">
        <v>3.2258064516129039</v>
      </c>
      <c r="CG116" s="114">
        <v>13.084112149532716</v>
      </c>
      <c r="CH116" s="114">
        <v>16.666666666666668</v>
      </c>
      <c r="CI116" s="114">
        <v>5</v>
      </c>
      <c r="CJ116" s="114">
        <v>9</v>
      </c>
      <c r="CK116" s="114">
        <v>17</v>
      </c>
      <c r="CL116" s="114">
        <v>4.1095890410958908</v>
      </c>
      <c r="CM116" s="114">
        <v>11.382113821138214</v>
      </c>
      <c r="CN116" s="114">
        <v>11.504424778761059</v>
      </c>
      <c r="CO116" s="114">
        <v>11.290322580645162</v>
      </c>
      <c r="CP116" s="114">
        <v>3.883495145631068</v>
      </c>
      <c r="CQ116" s="114">
        <v>1.0526315789473681</v>
      </c>
      <c r="CR116" s="114">
        <v>4.8275862068965534</v>
      </c>
      <c r="CS116" s="114">
        <v>5.2980132450331148</v>
      </c>
      <c r="CT116" s="114">
        <v>5.3435114503816834</v>
      </c>
      <c r="CU116" s="114">
        <v>1.9108280254777068</v>
      </c>
      <c r="CV116" s="114">
        <v>5.2631578947368451</v>
      </c>
      <c r="CW116" s="114">
        <v>0</v>
      </c>
      <c r="CX116" s="114">
        <v>3.0487804878048772</v>
      </c>
      <c r="CY116" s="114">
        <v>1.3698630136986305</v>
      </c>
      <c r="CZ116" s="114">
        <v>1.7543859649122808</v>
      </c>
      <c r="DA116" s="114">
        <v>3.5460992907801443</v>
      </c>
      <c r="DB116" s="114">
        <v>4.132231404958679</v>
      </c>
      <c r="DC116" s="114">
        <v>0.91743119266055018</v>
      </c>
      <c r="DD116" s="114" t="s">
        <v>286</v>
      </c>
      <c r="DE116" s="114">
        <v>3.9603960396039599</v>
      </c>
      <c r="DF116" s="114">
        <v>1.0638297872340428</v>
      </c>
      <c r="DG116" s="114" t="s">
        <v>286</v>
      </c>
      <c r="DH116" s="114">
        <v>1.9867549668874172</v>
      </c>
      <c r="DI116" s="114">
        <v>4.6511627906976747</v>
      </c>
      <c r="DJ116" s="114" t="s">
        <v>286</v>
      </c>
      <c r="DK116" s="114">
        <v>3.539823008849559</v>
      </c>
      <c r="DL116" s="114">
        <v>1.2048192771084332</v>
      </c>
      <c r="DM116" s="114" t="s">
        <v>286</v>
      </c>
      <c r="DN116" s="114">
        <v>1.3793103448275863</v>
      </c>
      <c r="DO116" s="114">
        <v>2.6548672566371687</v>
      </c>
      <c r="DP116" s="114" t="s">
        <v>286</v>
      </c>
      <c r="DQ116" s="114">
        <v>3.3057851239669422</v>
      </c>
      <c r="DR116" s="114">
        <v>1.8348623853211008</v>
      </c>
      <c r="DS116" s="114" t="s">
        <v>286</v>
      </c>
      <c r="DT116" s="114" t="s">
        <v>286</v>
      </c>
      <c r="DU116" s="114" t="s">
        <v>286</v>
      </c>
      <c r="DV116" s="114" t="s">
        <v>286</v>
      </c>
      <c r="DW116" s="114">
        <v>0.66225165562913935</v>
      </c>
      <c r="DX116" s="114">
        <v>3.8759689922480618</v>
      </c>
      <c r="DY116" s="114" t="s">
        <v>286</v>
      </c>
      <c r="DZ116" s="114">
        <v>1.7543859649122804</v>
      </c>
      <c r="EA116" s="114">
        <v>0</v>
      </c>
      <c r="EB116" s="114" t="s">
        <v>286</v>
      </c>
      <c r="EC116" s="114">
        <v>0.69444444444444453</v>
      </c>
      <c r="ED116" s="114">
        <v>0.86956521739130421</v>
      </c>
      <c r="EE116" s="114" t="s">
        <v>286</v>
      </c>
      <c r="EF116" s="114">
        <v>2.4793388429752068</v>
      </c>
      <c r="EG116" s="114">
        <v>1.8348623853211008</v>
      </c>
      <c r="EH116" s="114" t="s">
        <v>286</v>
      </c>
      <c r="EI116" s="114">
        <v>1.9607843137254899</v>
      </c>
      <c r="EJ116" s="114">
        <v>2.1276595744680855</v>
      </c>
      <c r="EK116" s="114" t="s">
        <v>286</v>
      </c>
      <c r="EL116" s="114">
        <v>1.9867549668874172</v>
      </c>
      <c r="EM116" s="114">
        <v>2.3255813953488373</v>
      </c>
      <c r="EN116" s="114" t="s">
        <v>286</v>
      </c>
      <c r="EO116" s="114">
        <v>2.6315789473684217</v>
      </c>
      <c r="EP116" s="114">
        <v>7.2289156626506026</v>
      </c>
      <c r="EQ116" s="114" t="s">
        <v>286</v>
      </c>
      <c r="ER116" s="114">
        <v>0</v>
      </c>
      <c r="ES116" s="114">
        <v>0.86956521739130421</v>
      </c>
      <c r="ET116" s="114" t="s">
        <v>286</v>
      </c>
      <c r="EU116" s="114">
        <v>0.82644628099173545</v>
      </c>
      <c r="EV116" s="114">
        <v>2.7272727272727271</v>
      </c>
      <c r="EW116" s="114" t="s">
        <v>286</v>
      </c>
      <c r="EX116" s="114">
        <v>3.9215686274509798</v>
      </c>
      <c r="EY116" s="114">
        <v>0</v>
      </c>
      <c r="EZ116" s="114" t="s">
        <v>286</v>
      </c>
      <c r="FA116" s="114">
        <v>1.3333333333333337</v>
      </c>
      <c r="FB116" s="114">
        <v>2.3255813953488387</v>
      </c>
      <c r="FC116" s="114" t="s">
        <v>286</v>
      </c>
      <c r="FD116" s="114">
        <v>0.8849557522123892</v>
      </c>
      <c r="FE116" s="114">
        <v>0</v>
      </c>
      <c r="FF116" s="114" t="s">
        <v>286</v>
      </c>
      <c r="FG116" s="114">
        <v>0</v>
      </c>
      <c r="FH116" s="114">
        <v>0.86956521739130421</v>
      </c>
      <c r="FI116" s="114" t="s">
        <v>286</v>
      </c>
      <c r="FJ116" s="114">
        <v>0</v>
      </c>
      <c r="FK116" s="114">
        <v>0.91743119266055018</v>
      </c>
      <c r="FL116" s="114" t="s">
        <v>286</v>
      </c>
      <c r="FM116" s="114" t="s">
        <v>286</v>
      </c>
      <c r="FN116" s="114" t="s">
        <v>286</v>
      </c>
      <c r="FO116" s="114" t="s">
        <v>286</v>
      </c>
      <c r="FP116" s="114">
        <v>1.3245033112582785</v>
      </c>
      <c r="FQ116" s="114">
        <v>4.6511627906976756</v>
      </c>
      <c r="FR116" s="114" t="s">
        <v>286</v>
      </c>
      <c r="FS116" s="114">
        <v>2.6548672566371683</v>
      </c>
      <c r="FT116" s="114">
        <v>6.0240963855421699</v>
      </c>
      <c r="FU116" s="114" t="s">
        <v>286</v>
      </c>
      <c r="FV116" s="114">
        <v>0</v>
      </c>
      <c r="FW116" s="114">
        <v>4</v>
      </c>
      <c r="FX116" s="114" t="s">
        <v>286</v>
      </c>
      <c r="FY116" s="114">
        <v>0.82644628099173545</v>
      </c>
      <c r="FZ116" s="114">
        <v>0</v>
      </c>
      <c r="GA116" s="114" t="s">
        <v>286</v>
      </c>
      <c r="GB116" s="114" t="s">
        <v>286</v>
      </c>
      <c r="GC116" s="114" t="s">
        <v>286</v>
      </c>
      <c r="GD116" s="114" t="s">
        <v>286</v>
      </c>
      <c r="GE116" s="114" t="s">
        <v>286</v>
      </c>
      <c r="GF116" s="114" t="s">
        <v>286</v>
      </c>
      <c r="GG116" s="114" t="s">
        <v>286</v>
      </c>
      <c r="GH116" s="114" t="s">
        <v>286</v>
      </c>
      <c r="GI116" s="114" t="s">
        <v>286</v>
      </c>
      <c r="GJ116" s="114" t="s">
        <v>286</v>
      </c>
      <c r="GK116" s="114">
        <v>1.3793103448275863</v>
      </c>
      <c r="GL116" s="114">
        <v>2.6086956521739126</v>
      </c>
      <c r="GM116" s="114" t="s">
        <v>286</v>
      </c>
      <c r="GN116" s="114">
        <v>4.1666666666666679</v>
      </c>
      <c r="GO116" s="114">
        <v>0.91743119266055018</v>
      </c>
      <c r="GP116" s="114" t="s">
        <v>286</v>
      </c>
      <c r="GQ116" s="114" t="s">
        <v>286</v>
      </c>
      <c r="GR116" s="114" t="s">
        <v>286</v>
      </c>
      <c r="GS116" s="114" t="s">
        <v>286</v>
      </c>
      <c r="GT116" s="114" t="s">
        <v>286</v>
      </c>
      <c r="GU116" s="114" t="s">
        <v>286</v>
      </c>
      <c r="GV116" s="114" t="s">
        <v>286</v>
      </c>
      <c r="GW116" s="114" t="s">
        <v>286</v>
      </c>
      <c r="GX116" s="114" t="s">
        <v>286</v>
      </c>
      <c r="GY116" s="114" t="s">
        <v>286</v>
      </c>
      <c r="GZ116" s="114">
        <v>2.739726027397261</v>
      </c>
      <c r="HA116" s="114">
        <v>2.6086956521739126</v>
      </c>
      <c r="HB116" s="114" t="s">
        <v>286</v>
      </c>
      <c r="HC116" s="114">
        <v>2.4999999999999996</v>
      </c>
      <c r="HD116" s="114">
        <v>3.6697247706422016</v>
      </c>
      <c r="HE116" s="114" t="s">
        <v>286</v>
      </c>
      <c r="HF116" s="114" t="s">
        <v>286</v>
      </c>
      <c r="HG116" s="114" t="s">
        <v>286</v>
      </c>
      <c r="HH116" s="114" t="s">
        <v>286</v>
      </c>
      <c r="HI116" s="121" t="s">
        <v>286</v>
      </c>
      <c r="HJ116" s="121" t="s">
        <v>286</v>
      </c>
      <c r="HK116" s="121" t="s">
        <v>286</v>
      </c>
      <c r="HL116" s="121" t="s">
        <v>286</v>
      </c>
      <c r="HM116" s="114" t="s">
        <v>286</v>
      </c>
      <c r="HN116" s="114" t="s">
        <v>286</v>
      </c>
      <c r="HO116" s="114">
        <v>2.7586206896551726</v>
      </c>
      <c r="HP116" s="114">
        <v>4.3478260869565215</v>
      </c>
      <c r="HQ116" s="114" t="s">
        <v>286</v>
      </c>
      <c r="HR116" s="114">
        <v>3.3057851239669427</v>
      </c>
      <c r="HS116" s="114">
        <v>2.7522935779816526</v>
      </c>
      <c r="HT116" s="114" t="s">
        <v>286</v>
      </c>
      <c r="HU116" s="114">
        <v>2.9411764705882351</v>
      </c>
      <c r="HV116" s="114">
        <v>0</v>
      </c>
      <c r="HW116" s="114" t="s">
        <v>286</v>
      </c>
      <c r="HX116" s="114">
        <v>1.3245033112582785</v>
      </c>
      <c r="HY116" s="114">
        <v>6.2015503875969005</v>
      </c>
      <c r="HZ116" s="114" t="s">
        <v>286</v>
      </c>
      <c r="IA116" s="114">
        <v>4.3859649122807003</v>
      </c>
      <c r="IB116" s="114">
        <v>4.8192771084337345</v>
      </c>
      <c r="IC116" s="114" t="s">
        <v>286</v>
      </c>
      <c r="ID116" s="114">
        <v>0.68965517241379304</v>
      </c>
      <c r="IE116" s="114">
        <v>1.7391304347826084</v>
      </c>
      <c r="IF116" s="114" t="s">
        <v>286</v>
      </c>
      <c r="IG116" s="114">
        <v>2.4590163934426239</v>
      </c>
      <c r="IH116" s="114">
        <v>0</v>
      </c>
      <c r="II116" s="114">
        <v>4.9180327868852478</v>
      </c>
      <c r="IJ116" s="114">
        <v>9.8039215686274499</v>
      </c>
      <c r="IK116" s="114">
        <v>4.255319148936171</v>
      </c>
      <c r="IL116" s="114">
        <v>4.1379310344827589</v>
      </c>
      <c r="IM116" s="114">
        <v>6.0000000000000018</v>
      </c>
      <c r="IN116" s="114">
        <v>8.5271317829457356</v>
      </c>
      <c r="IO116" s="114">
        <v>1.2738853503184713</v>
      </c>
      <c r="IP116" s="114">
        <v>8.7719298245614059</v>
      </c>
      <c r="IQ116" s="114">
        <v>10.843373493975902</v>
      </c>
      <c r="IR116" s="114">
        <v>3</v>
      </c>
      <c r="IS116" s="114" t="s">
        <v>286</v>
      </c>
      <c r="IT116" s="114" t="s">
        <v>286</v>
      </c>
      <c r="IU116" s="114">
        <v>3</v>
      </c>
      <c r="IV116" s="114" t="s">
        <v>286</v>
      </c>
      <c r="IW116" s="114" t="s">
        <v>286</v>
      </c>
      <c r="IX116" s="114" t="str">
        <f t="shared" si="165"/>
        <v>--</v>
      </c>
      <c r="IY116" s="114" t="str">
        <f t="shared" si="165"/>
        <v>--</v>
      </c>
      <c r="IZ116" s="114" t="str">
        <f t="shared" si="165"/>
        <v>--</v>
      </c>
      <c r="JA116" s="114" t="str">
        <f t="shared" si="165"/>
        <v>--</v>
      </c>
      <c r="JB116" s="114" t="str">
        <f t="shared" si="165"/>
        <v>--</v>
      </c>
      <c r="JC116" s="128" t="str">
        <f t="shared" si="167"/>
        <v>--</v>
      </c>
      <c r="JD116" s="128" t="str">
        <f t="shared" si="167"/>
        <v>--</v>
      </c>
      <c r="JE116" s="128" t="str">
        <f t="shared" si="167"/>
        <v>--</v>
      </c>
      <c r="JF116" s="128" t="str">
        <f t="shared" si="167"/>
        <v>--</v>
      </c>
      <c r="JG116" s="128" t="str">
        <f t="shared" si="167"/>
        <v>--</v>
      </c>
      <c r="JH116" s="128" t="str">
        <f t="shared" si="167"/>
        <v>--</v>
      </c>
      <c r="JI116" s="128" t="str">
        <f t="shared" si="167"/>
        <v>--</v>
      </c>
      <c r="JJ116" s="128" t="str">
        <f t="shared" si="167"/>
        <v>--</v>
      </c>
      <c r="JK116" s="128" t="str">
        <f t="shared" si="167"/>
        <v>--</v>
      </c>
      <c r="JL116" s="128" t="str">
        <f t="shared" si="167"/>
        <v>--</v>
      </c>
      <c r="JM116" s="128" t="str">
        <f t="shared" si="168"/>
        <v>--</v>
      </c>
      <c r="JN116" s="128" t="str">
        <f t="shared" si="168"/>
        <v>--</v>
      </c>
      <c r="JO116" s="128" t="str">
        <f t="shared" si="168"/>
        <v>--</v>
      </c>
      <c r="JP116" s="128" t="str">
        <f t="shared" si="168"/>
        <v>--</v>
      </c>
      <c r="JQ116" s="128" t="str">
        <f t="shared" si="168"/>
        <v>--</v>
      </c>
      <c r="JR116" s="128" t="str">
        <f t="shared" si="168"/>
        <v>--</v>
      </c>
      <c r="JS116" s="128" t="str">
        <f t="shared" si="168"/>
        <v>--</v>
      </c>
      <c r="JT116" s="128" t="str">
        <f t="shared" si="168"/>
        <v>--</v>
      </c>
      <c r="JU116" s="128" t="str">
        <f t="shared" si="168"/>
        <v>--</v>
      </c>
      <c r="JV116" s="128" t="str">
        <f t="shared" si="168"/>
        <v>--</v>
      </c>
      <c r="JW116" s="128" t="str">
        <f t="shared" si="169"/>
        <v>--</v>
      </c>
      <c r="JX116" s="128" t="str">
        <f t="shared" si="169"/>
        <v>--</v>
      </c>
      <c r="JY116" s="128" t="str">
        <f t="shared" si="169"/>
        <v>--</v>
      </c>
      <c r="JZ116" s="128" t="str">
        <f t="shared" si="169"/>
        <v>--</v>
      </c>
      <c r="KA116" s="128" t="str">
        <f t="shared" si="169"/>
        <v>--</v>
      </c>
      <c r="KB116" s="128" t="str">
        <f t="shared" si="169"/>
        <v>--</v>
      </c>
      <c r="KC116" s="128" t="str">
        <f t="shared" si="169"/>
        <v>--</v>
      </c>
      <c r="KD116" s="128" t="str">
        <f t="shared" si="169"/>
        <v>--</v>
      </c>
      <c r="KE116" s="128" t="str">
        <f t="shared" si="169"/>
        <v>--</v>
      </c>
      <c r="KF116" s="128" t="str">
        <f t="shared" si="169"/>
        <v>--</v>
      </c>
      <c r="KG116" s="128" t="str">
        <f t="shared" si="170"/>
        <v>--</v>
      </c>
      <c r="KH116" s="128" t="str">
        <f t="shared" si="170"/>
        <v>--</v>
      </c>
      <c r="KI116" s="128" t="str">
        <f t="shared" si="170"/>
        <v>--</v>
      </c>
      <c r="KJ116" s="128" t="str">
        <f t="shared" si="170"/>
        <v>--</v>
      </c>
      <c r="KK116" s="128" t="str">
        <f t="shared" si="170"/>
        <v>--</v>
      </c>
      <c r="KL116" s="128" t="str">
        <f t="shared" si="170"/>
        <v>--</v>
      </c>
      <c r="KM116" s="128" t="str">
        <f t="shared" si="170"/>
        <v>--</v>
      </c>
      <c r="KN116" s="128" t="str">
        <f t="shared" si="170"/>
        <v>--</v>
      </c>
      <c r="KO116" s="128" t="str">
        <f t="shared" si="170"/>
        <v>--</v>
      </c>
      <c r="KP116" s="128" t="str">
        <f t="shared" si="170"/>
        <v>--</v>
      </c>
      <c r="KQ116" s="128" t="str">
        <f t="shared" si="171"/>
        <v>--</v>
      </c>
      <c r="KR116" s="128" t="str">
        <f t="shared" si="171"/>
        <v>--</v>
      </c>
      <c r="KS116" s="128" t="str">
        <f t="shared" si="171"/>
        <v>--</v>
      </c>
      <c r="KT116" s="128" t="str">
        <f t="shared" si="171"/>
        <v>--</v>
      </c>
      <c r="KU116" s="128" t="str">
        <f t="shared" si="171"/>
        <v>--</v>
      </c>
      <c r="KV116" s="128" t="str">
        <f t="shared" si="171"/>
        <v>--</v>
      </c>
      <c r="KW116" s="128" t="str">
        <f t="shared" si="171"/>
        <v>--</v>
      </c>
      <c r="KX116" s="128" t="str">
        <f t="shared" si="171"/>
        <v>--</v>
      </c>
      <c r="KY116" s="269" t="str">
        <f t="shared" si="171"/>
        <v>--</v>
      </c>
      <c r="KZ116" s="128" t="str">
        <f t="shared" si="171"/>
        <v>--</v>
      </c>
      <c r="LA116" s="128" t="str">
        <f t="shared" si="172"/>
        <v>--</v>
      </c>
      <c r="LB116" s="128" t="str">
        <f t="shared" si="172"/>
        <v>--</v>
      </c>
      <c r="LC116" s="128" t="str">
        <f t="shared" si="172"/>
        <v>--</v>
      </c>
      <c r="LD116" s="128" t="str">
        <f t="shared" si="172"/>
        <v>--</v>
      </c>
      <c r="LE116" s="128" t="str">
        <f t="shared" si="172"/>
        <v>--</v>
      </c>
      <c r="LF116" s="128" t="str">
        <f t="shared" si="172"/>
        <v>--</v>
      </c>
      <c r="LG116" s="128" t="str">
        <f t="shared" si="172"/>
        <v>--</v>
      </c>
      <c r="LH116" s="128" t="str">
        <f t="shared" si="172"/>
        <v>--</v>
      </c>
      <c r="LI116" s="128" t="str">
        <f t="shared" si="172"/>
        <v>--</v>
      </c>
      <c r="LJ116" s="128" t="str">
        <f t="shared" si="172"/>
        <v>--</v>
      </c>
      <c r="LK116" s="128" t="str">
        <f t="shared" si="173"/>
        <v>--</v>
      </c>
      <c r="LL116" s="128" t="str">
        <f t="shared" si="173"/>
        <v>--</v>
      </c>
      <c r="LM116" s="128" t="str">
        <f t="shared" si="173"/>
        <v>--</v>
      </c>
      <c r="LN116" s="128" t="str">
        <f t="shared" si="173"/>
        <v>--</v>
      </c>
      <c r="LO116" s="128" t="str">
        <f t="shared" si="173"/>
        <v>--</v>
      </c>
      <c r="LP116" s="128" t="str">
        <f t="shared" si="173"/>
        <v>--</v>
      </c>
      <c r="LQ116" s="128" t="str">
        <f t="shared" si="173"/>
        <v>--</v>
      </c>
      <c r="LR116" s="128" t="str">
        <f t="shared" si="173"/>
        <v>--</v>
      </c>
      <c r="LS116" s="128" t="str">
        <f t="shared" si="173"/>
        <v>--</v>
      </c>
      <c r="LT116" s="128" t="str">
        <f t="shared" si="173"/>
        <v>--</v>
      </c>
      <c r="LU116" s="128" t="str">
        <f t="shared" si="174"/>
        <v>--</v>
      </c>
      <c r="LV116" s="128" t="str">
        <f t="shared" si="174"/>
        <v>--</v>
      </c>
      <c r="LW116" s="128" t="str">
        <f t="shared" si="174"/>
        <v>--</v>
      </c>
      <c r="LX116" s="128" t="str">
        <f t="shared" si="174"/>
        <v>--</v>
      </c>
      <c r="LY116" s="128" t="str">
        <f t="shared" si="174"/>
        <v>--</v>
      </c>
      <c r="LZ116" s="128" t="str">
        <f t="shared" si="174"/>
        <v>--</v>
      </c>
      <c r="MA116" s="128" t="str">
        <f t="shared" si="174"/>
        <v>--</v>
      </c>
      <c r="MB116" s="128" t="str">
        <f t="shared" si="174"/>
        <v>--</v>
      </c>
      <c r="MC116" s="128" t="str">
        <f t="shared" si="174"/>
        <v>--</v>
      </c>
      <c r="MD116" s="128" t="str">
        <f t="shared" si="174"/>
        <v>--</v>
      </c>
      <c r="ME116" s="128" t="str">
        <f t="shared" si="174"/>
        <v>--</v>
      </c>
      <c r="MF116" s="128" t="str">
        <f t="shared" si="174"/>
        <v>--</v>
      </c>
      <c r="MG116" s="128" t="str">
        <f t="shared" si="174"/>
        <v>--</v>
      </c>
      <c r="MH116" s="128" t="str">
        <f t="shared" si="174"/>
        <v>--</v>
      </c>
      <c r="MI116" s="128" t="str">
        <f t="shared" si="175"/>
        <v>--</v>
      </c>
      <c r="MJ116" s="128" t="str">
        <f t="shared" si="175"/>
        <v>--</v>
      </c>
      <c r="MK116" s="128" t="str">
        <f t="shared" si="175"/>
        <v>--</v>
      </c>
      <c r="ML116" s="128" t="str">
        <f t="shared" si="175"/>
        <v>--</v>
      </c>
      <c r="MM116" s="128" t="str">
        <f t="shared" si="175"/>
        <v>--</v>
      </c>
      <c r="MN116" s="128" t="str">
        <f t="shared" si="175"/>
        <v>--</v>
      </c>
      <c r="MO116" s="128" t="str">
        <f t="shared" si="176"/>
        <v>--</v>
      </c>
      <c r="MP116" s="128" t="str">
        <f t="shared" si="176"/>
        <v>--</v>
      </c>
      <c r="MQ116" s="128" t="str">
        <f t="shared" si="176"/>
        <v>--</v>
      </c>
      <c r="MR116" s="128" t="str">
        <f t="shared" si="176"/>
        <v>--</v>
      </c>
      <c r="MS116" s="128" t="str">
        <f t="shared" si="176"/>
        <v>--</v>
      </c>
      <c r="MT116" s="128" t="str">
        <f t="shared" si="176"/>
        <v>--</v>
      </c>
      <c r="MU116" s="128" t="str">
        <f t="shared" si="176"/>
        <v>--</v>
      </c>
      <c r="MV116" s="128" t="str">
        <f t="shared" si="176"/>
        <v>--</v>
      </c>
      <c r="MW116" s="128" t="str">
        <f t="shared" si="176"/>
        <v>--</v>
      </c>
      <c r="MX116" s="128" t="str">
        <f t="shared" si="176"/>
        <v>--</v>
      </c>
      <c r="MY116" s="269" t="str">
        <f t="shared" si="177"/>
        <v>--</v>
      </c>
      <c r="MZ116" s="128" t="str">
        <f t="shared" si="177"/>
        <v>--</v>
      </c>
      <c r="NA116" s="128" t="str">
        <f t="shared" si="177"/>
        <v>--</v>
      </c>
      <c r="NB116" s="128" t="str">
        <f t="shared" si="177"/>
        <v>--</v>
      </c>
      <c r="NC116" s="128" t="str">
        <f t="shared" si="177"/>
        <v>--</v>
      </c>
      <c r="ND116" s="128" t="str">
        <f t="shared" si="177"/>
        <v>--</v>
      </c>
      <c r="NE116" s="128" t="str">
        <f t="shared" si="177"/>
        <v>--</v>
      </c>
      <c r="NF116" s="128" t="str">
        <f t="shared" si="177"/>
        <v>--</v>
      </c>
      <c r="NG116" s="128" t="str">
        <f t="shared" si="177"/>
        <v>--</v>
      </c>
      <c r="NH116" s="128" t="str">
        <f t="shared" si="177"/>
        <v>--</v>
      </c>
      <c r="NI116" s="128" t="str">
        <f t="shared" si="177"/>
        <v>--</v>
      </c>
      <c r="NJ116" s="128" t="str">
        <f t="shared" si="177"/>
        <v>--</v>
      </c>
    </row>
    <row r="117" spans="1:376" x14ac:dyDescent="0.25">
      <c r="A117" s="114" t="str">
        <f t="shared" si="178"/>
        <v>--</v>
      </c>
      <c r="B117" s="96" t="s">
        <v>186</v>
      </c>
      <c r="C117" s="96">
        <v>4.3478260869565206</v>
      </c>
      <c r="D117" s="114">
        <v>21.010638297872337</v>
      </c>
      <c r="E117" s="114">
        <v>44.510385756676548</v>
      </c>
      <c r="F117" s="114">
        <v>2.7548209366391183</v>
      </c>
      <c r="G117" s="114">
        <v>17.703349282296678</v>
      </c>
      <c r="H117" s="114">
        <v>36.056338028168987</v>
      </c>
      <c r="I117" s="114">
        <v>4.3103448275862091</v>
      </c>
      <c r="J117" s="114">
        <v>18.287937743190664</v>
      </c>
      <c r="K117" s="114">
        <v>25.18796992481203</v>
      </c>
      <c r="L117" s="114">
        <v>0.94786729857819918</v>
      </c>
      <c r="M117" s="114">
        <v>12.863070539419089</v>
      </c>
      <c r="N117" s="114">
        <v>20.400000000000023</v>
      </c>
      <c r="O117" s="114">
        <v>5.0583657587548636</v>
      </c>
      <c r="P117" s="114">
        <v>11.36363636363637</v>
      </c>
      <c r="Q117" s="114">
        <v>31.746031746031704</v>
      </c>
      <c r="R117" s="114" t="s">
        <v>286</v>
      </c>
      <c r="S117" s="114" t="s">
        <v>286</v>
      </c>
      <c r="T117" s="114" t="s">
        <v>286</v>
      </c>
      <c r="U117" s="114">
        <v>3.3057851239669422</v>
      </c>
      <c r="V117" s="114">
        <v>18.944844124700211</v>
      </c>
      <c r="W117" s="114">
        <v>35.977337110481571</v>
      </c>
      <c r="X117" s="114">
        <v>4.7210300429184562</v>
      </c>
      <c r="Y117" s="114">
        <v>18.604651162790706</v>
      </c>
      <c r="Z117" s="114">
        <v>28.089887640449447</v>
      </c>
      <c r="AA117" s="114">
        <v>3.3018867924528306</v>
      </c>
      <c r="AB117" s="114">
        <v>13.278008298755188</v>
      </c>
      <c r="AC117" s="114">
        <v>25.099601593625508</v>
      </c>
      <c r="AD117" s="114">
        <v>5.0583657587548636</v>
      </c>
      <c r="AE117" s="114">
        <v>12.830188679245284</v>
      </c>
      <c r="AF117" s="114">
        <v>33.8541666666667</v>
      </c>
      <c r="AG117" s="114">
        <v>1.4492753623188404</v>
      </c>
      <c r="AH117" s="114">
        <v>6.3829787234042534</v>
      </c>
      <c r="AI117" s="114">
        <v>13.946587537091984</v>
      </c>
      <c r="AJ117" s="114">
        <v>0</v>
      </c>
      <c r="AK117" s="114">
        <v>4.0669856459330136</v>
      </c>
      <c r="AL117" s="114">
        <v>8.7323943661971732</v>
      </c>
      <c r="AM117" s="114">
        <v>0.43103448275862094</v>
      </c>
      <c r="AN117" s="114">
        <v>2.7237354085603114</v>
      </c>
      <c r="AO117" s="114">
        <v>10.526315789473687</v>
      </c>
      <c r="AP117" s="114">
        <v>0</v>
      </c>
      <c r="AQ117" s="114">
        <v>0.41493775933609967</v>
      </c>
      <c r="AR117" s="114">
        <v>5.6000000000000041</v>
      </c>
      <c r="AS117" s="114">
        <v>0</v>
      </c>
      <c r="AT117" s="114">
        <v>1.8939393939393943</v>
      </c>
      <c r="AU117" s="114">
        <v>4.7619047619047619</v>
      </c>
      <c r="AV117" s="114" t="s">
        <v>286</v>
      </c>
      <c r="AW117" s="114" t="s">
        <v>286</v>
      </c>
      <c r="AX117" s="114" t="s">
        <v>286</v>
      </c>
      <c r="AY117" s="114" t="s">
        <v>286</v>
      </c>
      <c r="AZ117" s="114" t="s">
        <v>286</v>
      </c>
      <c r="BA117" s="114" t="s">
        <v>286</v>
      </c>
      <c r="BB117" s="114" t="s">
        <v>286</v>
      </c>
      <c r="BC117" s="114" t="s">
        <v>286</v>
      </c>
      <c r="BD117" s="114" t="s">
        <v>286</v>
      </c>
      <c r="BE117" s="114">
        <v>0.46948356807511743</v>
      </c>
      <c r="BF117" s="114">
        <v>5.0000000000000053</v>
      </c>
      <c r="BG117" s="114">
        <v>11.553784860557775</v>
      </c>
      <c r="BH117" s="114">
        <v>1.1673151750972768</v>
      </c>
      <c r="BI117" s="114">
        <v>12.030075187969926</v>
      </c>
      <c r="BJ117" s="114">
        <v>21.989528795811523</v>
      </c>
      <c r="BK117" s="114">
        <v>2.1538461538461542</v>
      </c>
      <c r="BL117" s="114">
        <v>7.6502732240437163</v>
      </c>
      <c r="BM117" s="114">
        <v>15.915915915915928</v>
      </c>
      <c r="BN117" s="114">
        <v>2.5641025641025648</v>
      </c>
      <c r="BO117" s="114">
        <v>11.557788944723626</v>
      </c>
      <c r="BP117" s="114">
        <v>18.181818181818183</v>
      </c>
      <c r="BQ117" s="114">
        <v>4.3668122270742362</v>
      </c>
      <c r="BR117" s="114">
        <v>9.9601593625498044</v>
      </c>
      <c r="BS117" s="114">
        <v>11.627906976744194</v>
      </c>
      <c r="BT117" s="114">
        <v>1.8957345971563981</v>
      </c>
      <c r="BU117" s="114">
        <v>12.083333333333334</v>
      </c>
      <c r="BV117" s="114">
        <v>18.548387096774178</v>
      </c>
      <c r="BW117" s="114">
        <v>3.5294117647058818</v>
      </c>
      <c r="BX117" s="114">
        <v>14.015151515151514</v>
      </c>
      <c r="BY117" s="114">
        <v>15.957446808510639</v>
      </c>
      <c r="BZ117" s="114">
        <v>0.92307692307692324</v>
      </c>
      <c r="CA117" s="114">
        <v>4.918032786885246</v>
      </c>
      <c r="CB117" s="114">
        <v>8.7087087087087074</v>
      </c>
      <c r="CC117" s="114">
        <v>1.4245014245014247</v>
      </c>
      <c r="CD117" s="114">
        <v>6.5326633165829175</v>
      </c>
      <c r="CE117" s="114">
        <v>11.079545454545464</v>
      </c>
      <c r="CF117" s="114">
        <v>2.1834061135371186</v>
      </c>
      <c r="CG117" s="114">
        <v>7.1713147410358564</v>
      </c>
      <c r="CH117" s="114">
        <v>6.9767441860465143</v>
      </c>
      <c r="CI117" s="114">
        <v>0.94786729857819885</v>
      </c>
      <c r="CJ117" s="114">
        <v>8.3333333333333357</v>
      </c>
      <c r="CK117" s="114">
        <v>10.887096774193552</v>
      </c>
      <c r="CL117" s="114">
        <v>2.3529411764705883</v>
      </c>
      <c r="CM117" s="114">
        <v>7.9847908745247151</v>
      </c>
      <c r="CN117" s="114">
        <v>9.5744680851063855</v>
      </c>
      <c r="CO117" s="114">
        <v>3.3846153846153864</v>
      </c>
      <c r="CP117" s="114">
        <v>3.8356164383561664</v>
      </c>
      <c r="CQ117" s="114">
        <v>1.7857142857142863</v>
      </c>
      <c r="CR117" s="114">
        <v>4.3103448275862055</v>
      </c>
      <c r="CS117" s="114">
        <v>4.0201005025125651</v>
      </c>
      <c r="CT117" s="114">
        <v>5.3977272727272734</v>
      </c>
      <c r="CU117" s="114">
        <v>2.6200873362445423</v>
      </c>
      <c r="CV117" s="114">
        <v>5.577689243027887</v>
      </c>
      <c r="CW117" s="114">
        <v>2.6717557251908404</v>
      </c>
      <c r="CX117" s="114">
        <v>4.8543689320388363</v>
      </c>
      <c r="CY117" s="114">
        <v>2.9661016949152534</v>
      </c>
      <c r="CZ117" s="114">
        <v>3.30578512396694</v>
      </c>
      <c r="DA117" s="114">
        <v>3.2128514056224895</v>
      </c>
      <c r="DB117" s="114">
        <v>4.2968750000000009</v>
      </c>
      <c r="DC117" s="114">
        <v>2.6737967914438503</v>
      </c>
      <c r="DD117" s="114" t="s">
        <v>286</v>
      </c>
      <c r="DE117" s="114">
        <v>2.7397260273972615</v>
      </c>
      <c r="DF117" s="114">
        <v>2.6785714285714284</v>
      </c>
      <c r="DG117" s="114" t="s">
        <v>286</v>
      </c>
      <c r="DH117" s="114">
        <v>1.5075376884422111</v>
      </c>
      <c r="DI117" s="114">
        <v>3.1250000000000013</v>
      </c>
      <c r="DJ117" s="114" t="s">
        <v>286</v>
      </c>
      <c r="DK117" s="114">
        <v>2.4000000000000021</v>
      </c>
      <c r="DL117" s="114">
        <v>1.1450381679389314</v>
      </c>
      <c r="DM117" s="114" t="s">
        <v>286</v>
      </c>
      <c r="DN117" s="114">
        <v>2.1186440677966112</v>
      </c>
      <c r="DO117" s="114">
        <v>2.4793388429752072</v>
      </c>
      <c r="DP117" s="114" t="s">
        <v>286</v>
      </c>
      <c r="DQ117" s="114">
        <v>3.1249999999999991</v>
      </c>
      <c r="DR117" s="114">
        <v>3.2085561497326203</v>
      </c>
      <c r="DS117" s="114" t="s">
        <v>286</v>
      </c>
      <c r="DT117" s="114" t="s">
        <v>286</v>
      </c>
      <c r="DU117" s="114" t="s">
        <v>286</v>
      </c>
      <c r="DV117" s="114" t="s">
        <v>286</v>
      </c>
      <c r="DW117" s="114">
        <v>2.5125628140703506</v>
      </c>
      <c r="DX117" s="114">
        <v>3.1250000000000009</v>
      </c>
      <c r="DY117" s="114" t="s">
        <v>286</v>
      </c>
      <c r="DZ117" s="114">
        <v>2.8</v>
      </c>
      <c r="EA117" s="114">
        <v>1.1450381679389312</v>
      </c>
      <c r="EB117" s="114" t="s">
        <v>286</v>
      </c>
      <c r="EC117" s="114">
        <v>2.5531914893617023</v>
      </c>
      <c r="ED117" s="114">
        <v>2.9045643153526974</v>
      </c>
      <c r="EE117" s="114" t="s">
        <v>286</v>
      </c>
      <c r="EF117" s="114">
        <v>2.3437500000000013</v>
      </c>
      <c r="EG117" s="114">
        <v>2.6881720430107534</v>
      </c>
      <c r="EH117" s="114" t="s">
        <v>286</v>
      </c>
      <c r="EI117" s="114">
        <v>4.4077134986225897</v>
      </c>
      <c r="EJ117" s="114">
        <v>5.3571428571428585</v>
      </c>
      <c r="EK117" s="114" t="s">
        <v>286</v>
      </c>
      <c r="EL117" s="114">
        <v>2.7707808564231731</v>
      </c>
      <c r="EM117" s="114">
        <v>3.9772727272727275</v>
      </c>
      <c r="EN117" s="114" t="s">
        <v>286</v>
      </c>
      <c r="EO117" s="114">
        <v>3.2000000000000006</v>
      </c>
      <c r="EP117" s="114">
        <v>1.5267175572519096</v>
      </c>
      <c r="EQ117" s="114" t="s">
        <v>286</v>
      </c>
      <c r="ER117" s="114">
        <v>1.2765957446808511</v>
      </c>
      <c r="ES117" s="114">
        <v>5.3941908713692976</v>
      </c>
      <c r="ET117" s="114" t="s">
        <v>286</v>
      </c>
      <c r="EU117" s="114">
        <v>2.3437500000000009</v>
      </c>
      <c r="EV117" s="114">
        <v>3.2258064516129039</v>
      </c>
      <c r="EW117" s="114" t="s">
        <v>286</v>
      </c>
      <c r="EX117" s="114">
        <v>1.3812154696132601</v>
      </c>
      <c r="EY117" s="114">
        <v>2.0833333333333348</v>
      </c>
      <c r="EZ117" s="114" t="s">
        <v>286</v>
      </c>
      <c r="FA117" s="114">
        <v>1.7721518987341789</v>
      </c>
      <c r="FB117" s="114">
        <v>2.2662889518413576</v>
      </c>
      <c r="FC117" s="114" t="s">
        <v>286</v>
      </c>
      <c r="FD117" s="114">
        <v>2.390438247011955</v>
      </c>
      <c r="FE117" s="114">
        <v>0.76335877862595414</v>
      </c>
      <c r="FF117" s="114" t="s">
        <v>286</v>
      </c>
      <c r="FG117" s="114">
        <v>0.85836909871244638</v>
      </c>
      <c r="FH117" s="114">
        <v>1.6597510373443998</v>
      </c>
      <c r="FI117" s="114" t="s">
        <v>286</v>
      </c>
      <c r="FJ117" s="114">
        <v>1.1718750000000004</v>
      </c>
      <c r="FK117" s="114">
        <v>1.0752688172043012</v>
      </c>
      <c r="FL117" s="114" t="s">
        <v>286</v>
      </c>
      <c r="FM117" s="114" t="s">
        <v>286</v>
      </c>
      <c r="FN117" s="114" t="s">
        <v>286</v>
      </c>
      <c r="FO117" s="114" t="s">
        <v>286</v>
      </c>
      <c r="FP117" s="114">
        <v>4.0404040404040362</v>
      </c>
      <c r="FQ117" s="114">
        <v>3.693181818181817</v>
      </c>
      <c r="FR117" s="114" t="s">
        <v>286</v>
      </c>
      <c r="FS117" s="114">
        <v>2.8000000000000003</v>
      </c>
      <c r="FT117" s="114">
        <v>1.908396946564886</v>
      </c>
      <c r="FU117" s="114" t="s">
        <v>286</v>
      </c>
      <c r="FV117" s="114">
        <v>0.42553191489361702</v>
      </c>
      <c r="FW117" s="114">
        <v>3.7190082644628126</v>
      </c>
      <c r="FX117" s="114" t="s">
        <v>286</v>
      </c>
      <c r="FY117" s="114">
        <v>1.9531250000000002</v>
      </c>
      <c r="FZ117" s="114">
        <v>2.1505376344086029</v>
      </c>
      <c r="GA117" s="114" t="s">
        <v>286</v>
      </c>
      <c r="GB117" s="114" t="s">
        <v>286</v>
      </c>
      <c r="GC117" s="114" t="s">
        <v>286</v>
      </c>
      <c r="GD117" s="114" t="s">
        <v>286</v>
      </c>
      <c r="GE117" s="114" t="s">
        <v>286</v>
      </c>
      <c r="GF117" s="114" t="s">
        <v>286</v>
      </c>
      <c r="GG117" s="114" t="s">
        <v>286</v>
      </c>
      <c r="GH117" s="114" t="s">
        <v>286</v>
      </c>
      <c r="GI117" s="114" t="s">
        <v>286</v>
      </c>
      <c r="GJ117" s="114" t="s">
        <v>286</v>
      </c>
      <c r="GK117" s="114">
        <v>2.978723404255319</v>
      </c>
      <c r="GL117" s="114">
        <v>2.9045643153526979</v>
      </c>
      <c r="GM117" s="114" t="s">
        <v>286</v>
      </c>
      <c r="GN117" s="114">
        <v>1.9607843137254908</v>
      </c>
      <c r="GO117" s="114">
        <v>2.1505376344086025</v>
      </c>
      <c r="GP117" s="114" t="s">
        <v>286</v>
      </c>
      <c r="GQ117" s="114" t="s">
        <v>286</v>
      </c>
      <c r="GR117" s="114" t="s">
        <v>286</v>
      </c>
      <c r="GS117" s="114" t="s">
        <v>286</v>
      </c>
      <c r="GT117" s="114" t="s">
        <v>286</v>
      </c>
      <c r="GU117" s="114" t="s">
        <v>286</v>
      </c>
      <c r="GV117" s="114" t="s">
        <v>286</v>
      </c>
      <c r="GW117" s="114" t="s">
        <v>286</v>
      </c>
      <c r="GX117" s="114" t="s">
        <v>286</v>
      </c>
      <c r="GY117" s="114" t="s">
        <v>286</v>
      </c>
      <c r="GZ117" s="114">
        <v>1.271186440677966</v>
      </c>
      <c r="HA117" s="114">
        <v>3.7190082644628122</v>
      </c>
      <c r="HB117" s="114" t="s">
        <v>286</v>
      </c>
      <c r="HC117" s="114">
        <v>2.7343750000000004</v>
      </c>
      <c r="HD117" s="114">
        <v>3.7837837837837851</v>
      </c>
      <c r="HE117" s="114" t="s">
        <v>286</v>
      </c>
      <c r="HF117" s="114" t="s">
        <v>286</v>
      </c>
      <c r="HG117" s="114" t="s">
        <v>286</v>
      </c>
      <c r="HH117" s="114" t="s">
        <v>286</v>
      </c>
      <c r="HI117" s="121" t="s">
        <v>286</v>
      </c>
      <c r="HJ117" s="121" t="s">
        <v>286</v>
      </c>
      <c r="HK117" s="121" t="s">
        <v>286</v>
      </c>
      <c r="HL117" s="121" t="s">
        <v>286</v>
      </c>
      <c r="HM117" s="114" t="s">
        <v>286</v>
      </c>
      <c r="HN117" s="114" t="s">
        <v>286</v>
      </c>
      <c r="HO117" s="114">
        <v>3.3898305084745779</v>
      </c>
      <c r="HP117" s="114">
        <v>6.1983471074380194</v>
      </c>
      <c r="HQ117" s="114" t="s">
        <v>286</v>
      </c>
      <c r="HR117" s="114">
        <v>3.9062500000000013</v>
      </c>
      <c r="HS117" s="114">
        <v>5.9139784946236604</v>
      </c>
      <c r="HT117" s="114" t="s">
        <v>286</v>
      </c>
      <c r="HU117" s="114">
        <v>2.4793388429752086</v>
      </c>
      <c r="HV117" s="114">
        <v>0.89285714285714379</v>
      </c>
      <c r="HW117" s="114" t="s">
        <v>286</v>
      </c>
      <c r="HX117" s="114">
        <v>1.262626262626263</v>
      </c>
      <c r="HY117" s="114">
        <v>1.6997167138810199</v>
      </c>
      <c r="HZ117" s="114" t="s">
        <v>286</v>
      </c>
      <c r="IA117" s="114">
        <v>0.80321285140562226</v>
      </c>
      <c r="IB117" s="114">
        <v>1.5267175572519089</v>
      </c>
      <c r="IC117" s="114" t="s">
        <v>286</v>
      </c>
      <c r="ID117" s="114">
        <v>1.6949152542372883</v>
      </c>
      <c r="IE117" s="114">
        <v>2.8925619834710745</v>
      </c>
      <c r="IF117" s="114" t="s">
        <v>286</v>
      </c>
      <c r="IG117" s="114">
        <v>1.1718750000000004</v>
      </c>
      <c r="IH117" s="114">
        <v>2.688172043010753</v>
      </c>
      <c r="II117" s="114">
        <v>3.0581039755351687</v>
      </c>
      <c r="IJ117" s="114">
        <v>4.9723756906077305</v>
      </c>
      <c r="IK117" s="114">
        <v>3.8805970149253719</v>
      </c>
      <c r="IL117" s="114">
        <v>1.1494252873563211</v>
      </c>
      <c r="IM117" s="114">
        <v>5.0632911392405076</v>
      </c>
      <c r="IN117" s="114">
        <v>5.6497175141242924</v>
      </c>
      <c r="IO117" s="114">
        <v>2.6315789473684212</v>
      </c>
      <c r="IP117" s="114">
        <v>5.577689243027887</v>
      </c>
      <c r="IQ117" s="114">
        <v>3.4351145038167936</v>
      </c>
      <c r="IR117" s="114">
        <v>0.970873786407767</v>
      </c>
      <c r="IS117" s="114" t="s">
        <v>286</v>
      </c>
      <c r="IT117" s="114" t="s">
        <v>286</v>
      </c>
      <c r="IU117" s="114">
        <v>1.6064257028112452</v>
      </c>
      <c r="IV117" s="114" t="s">
        <v>286</v>
      </c>
      <c r="IW117" s="114" t="s">
        <v>286</v>
      </c>
      <c r="IX117" s="114" t="str">
        <f t="shared" si="165"/>
        <v>--</v>
      </c>
      <c r="IY117" s="114" t="str">
        <f t="shared" si="165"/>
        <v>--</v>
      </c>
      <c r="IZ117" s="114" t="str">
        <f t="shared" si="165"/>
        <v>--</v>
      </c>
      <c r="JA117" s="114" t="str">
        <f t="shared" si="165"/>
        <v>--</v>
      </c>
      <c r="JB117" s="114" t="str">
        <f t="shared" si="165"/>
        <v>--</v>
      </c>
      <c r="JC117" s="236" t="str">
        <f t="shared" si="167"/>
        <v>--</v>
      </c>
      <c r="JD117" s="236" t="str">
        <f t="shared" si="167"/>
        <v>--</v>
      </c>
      <c r="JE117" s="236" t="str">
        <f t="shared" si="167"/>
        <v>--</v>
      </c>
      <c r="JF117" s="236" t="str">
        <f t="shared" si="167"/>
        <v>--</v>
      </c>
      <c r="JG117" s="236" t="str">
        <f t="shared" si="167"/>
        <v>--</v>
      </c>
      <c r="JH117" s="236" t="str">
        <f t="shared" si="167"/>
        <v>--</v>
      </c>
      <c r="JI117" s="236" t="str">
        <f t="shared" si="167"/>
        <v>--</v>
      </c>
      <c r="JJ117" s="236" t="str">
        <f t="shared" si="167"/>
        <v>--</v>
      </c>
      <c r="JK117" s="236" t="str">
        <f t="shared" si="167"/>
        <v>--</v>
      </c>
      <c r="JL117" s="236" t="str">
        <f t="shared" si="167"/>
        <v>--</v>
      </c>
      <c r="JM117" s="236" t="str">
        <f t="shared" si="168"/>
        <v>--</v>
      </c>
      <c r="JN117" s="236" t="str">
        <f t="shared" si="168"/>
        <v>--</v>
      </c>
      <c r="JO117" s="236" t="str">
        <f t="shared" si="168"/>
        <v>--</v>
      </c>
      <c r="JP117" s="236" t="str">
        <f t="shared" si="168"/>
        <v>--</v>
      </c>
      <c r="JQ117" s="236" t="str">
        <f t="shared" si="168"/>
        <v>--</v>
      </c>
      <c r="JR117" s="236" t="str">
        <f t="shared" si="168"/>
        <v>--</v>
      </c>
      <c r="JS117" s="236" t="str">
        <f t="shared" si="168"/>
        <v>--</v>
      </c>
      <c r="JT117" s="236" t="str">
        <f t="shared" si="168"/>
        <v>--</v>
      </c>
      <c r="JU117" s="236" t="str">
        <f t="shared" si="168"/>
        <v>--</v>
      </c>
      <c r="JV117" s="236" t="str">
        <f t="shared" si="168"/>
        <v>--</v>
      </c>
      <c r="JW117" s="236" t="str">
        <f t="shared" si="169"/>
        <v>--</v>
      </c>
      <c r="JX117" s="236" t="str">
        <f t="shared" si="169"/>
        <v>--</v>
      </c>
      <c r="JY117" s="236" t="str">
        <f t="shared" si="169"/>
        <v>--</v>
      </c>
      <c r="JZ117" s="236" t="str">
        <f t="shared" si="169"/>
        <v>--</v>
      </c>
      <c r="KA117" s="236" t="str">
        <f t="shared" si="169"/>
        <v>--</v>
      </c>
      <c r="KB117" s="236" t="str">
        <f t="shared" si="169"/>
        <v>--</v>
      </c>
      <c r="KC117" s="236" t="str">
        <f t="shared" si="169"/>
        <v>--</v>
      </c>
      <c r="KD117" s="236" t="str">
        <f t="shared" si="169"/>
        <v>--</v>
      </c>
      <c r="KE117" s="236" t="str">
        <f t="shared" si="169"/>
        <v>--</v>
      </c>
      <c r="KF117" s="236" t="str">
        <f t="shared" si="169"/>
        <v>--</v>
      </c>
      <c r="KG117" s="236" t="str">
        <f t="shared" si="170"/>
        <v>--</v>
      </c>
      <c r="KH117" s="236" t="str">
        <f t="shared" si="170"/>
        <v>--</v>
      </c>
      <c r="KI117" s="236" t="str">
        <f t="shared" si="170"/>
        <v>--</v>
      </c>
      <c r="KJ117" s="236" t="str">
        <f t="shared" si="170"/>
        <v>--</v>
      </c>
      <c r="KK117" s="236" t="str">
        <f t="shared" si="170"/>
        <v>--</v>
      </c>
      <c r="KL117" s="236" t="str">
        <f t="shared" si="170"/>
        <v>--</v>
      </c>
      <c r="KM117" s="236" t="str">
        <f t="shared" si="170"/>
        <v>--</v>
      </c>
      <c r="KN117" s="236" t="str">
        <f t="shared" si="170"/>
        <v>--</v>
      </c>
      <c r="KO117" s="236" t="str">
        <f t="shared" si="170"/>
        <v>--</v>
      </c>
      <c r="KP117" s="236" t="str">
        <f t="shared" si="170"/>
        <v>--</v>
      </c>
      <c r="KQ117" s="236" t="str">
        <f t="shared" si="171"/>
        <v>--</v>
      </c>
      <c r="KR117" s="236" t="str">
        <f t="shared" si="171"/>
        <v>--</v>
      </c>
      <c r="KS117" s="236" t="str">
        <f t="shared" si="171"/>
        <v>--</v>
      </c>
      <c r="KT117" s="236" t="str">
        <f t="shared" si="171"/>
        <v>--</v>
      </c>
      <c r="KU117" s="236" t="str">
        <f t="shared" si="171"/>
        <v>--</v>
      </c>
      <c r="KV117" s="236" t="str">
        <f t="shared" si="171"/>
        <v>--</v>
      </c>
      <c r="KW117" s="236" t="str">
        <f t="shared" si="171"/>
        <v>--</v>
      </c>
      <c r="KX117" s="236" t="str">
        <f t="shared" si="171"/>
        <v>--</v>
      </c>
      <c r="KY117" s="236" t="str">
        <f t="shared" si="171"/>
        <v>--</v>
      </c>
      <c r="KZ117" s="236" t="str">
        <f t="shared" si="171"/>
        <v>--</v>
      </c>
      <c r="LA117" s="236" t="str">
        <f t="shared" si="172"/>
        <v>--</v>
      </c>
      <c r="LB117" s="236" t="str">
        <f t="shared" si="172"/>
        <v>--</v>
      </c>
      <c r="LC117" s="236" t="str">
        <f t="shared" si="172"/>
        <v>--</v>
      </c>
      <c r="LD117" s="236" t="str">
        <f t="shared" si="172"/>
        <v>--</v>
      </c>
      <c r="LE117" s="236" t="str">
        <f t="shared" si="172"/>
        <v>--</v>
      </c>
      <c r="LF117" s="236" t="str">
        <f t="shared" si="172"/>
        <v>--</v>
      </c>
      <c r="LG117" s="236" t="str">
        <f t="shared" si="172"/>
        <v>--</v>
      </c>
      <c r="LH117" s="236" t="str">
        <f t="shared" si="172"/>
        <v>--</v>
      </c>
      <c r="LI117" s="236" t="str">
        <f t="shared" si="172"/>
        <v>--</v>
      </c>
      <c r="LJ117" s="236" t="str">
        <f t="shared" si="172"/>
        <v>--</v>
      </c>
      <c r="LK117" s="236" t="str">
        <f t="shared" si="173"/>
        <v>--</v>
      </c>
      <c r="LL117" s="236" t="str">
        <f t="shared" si="173"/>
        <v>--</v>
      </c>
      <c r="LM117" s="236" t="str">
        <f t="shared" si="173"/>
        <v>--</v>
      </c>
      <c r="LN117" s="236" t="str">
        <f t="shared" si="173"/>
        <v>--</v>
      </c>
      <c r="LO117" s="236" t="str">
        <f t="shared" si="173"/>
        <v>--</v>
      </c>
      <c r="LP117" s="236" t="str">
        <f t="shared" si="173"/>
        <v>--</v>
      </c>
      <c r="LQ117" s="236" t="str">
        <f t="shared" si="173"/>
        <v>--</v>
      </c>
      <c r="LR117" s="236" t="str">
        <f t="shared" si="173"/>
        <v>--</v>
      </c>
      <c r="LS117" s="236" t="str">
        <f t="shared" si="173"/>
        <v>--</v>
      </c>
      <c r="LT117" s="236" t="str">
        <f t="shared" si="173"/>
        <v>--</v>
      </c>
      <c r="LU117" s="236" t="str">
        <f t="shared" si="174"/>
        <v>--</v>
      </c>
      <c r="LV117" s="236" t="str">
        <f t="shared" si="174"/>
        <v>--</v>
      </c>
      <c r="LW117" s="236" t="str">
        <f t="shared" si="174"/>
        <v>--</v>
      </c>
      <c r="LX117" s="236" t="str">
        <f t="shared" si="174"/>
        <v>--</v>
      </c>
      <c r="LY117" s="236" t="str">
        <f t="shared" si="174"/>
        <v>--</v>
      </c>
      <c r="LZ117" s="236" t="str">
        <f t="shared" si="174"/>
        <v>--</v>
      </c>
      <c r="MA117" s="236" t="str">
        <f t="shared" si="174"/>
        <v>--</v>
      </c>
      <c r="MB117" s="236" t="str">
        <f t="shared" si="174"/>
        <v>--</v>
      </c>
      <c r="MC117" s="236" t="str">
        <f t="shared" si="174"/>
        <v>--</v>
      </c>
      <c r="MD117" s="236" t="str">
        <f t="shared" si="174"/>
        <v>--</v>
      </c>
      <c r="ME117" s="236" t="str">
        <f t="shared" si="174"/>
        <v>--</v>
      </c>
      <c r="MF117" s="236" t="str">
        <f t="shared" si="174"/>
        <v>--</v>
      </c>
      <c r="MG117" s="236" t="str">
        <f t="shared" si="174"/>
        <v>--</v>
      </c>
      <c r="MH117" s="236" t="str">
        <f t="shared" si="174"/>
        <v>--</v>
      </c>
      <c r="MI117" s="99" t="str">
        <f t="shared" si="175"/>
        <v>--</v>
      </c>
      <c r="MJ117" s="99" t="str">
        <f t="shared" si="175"/>
        <v>--</v>
      </c>
      <c r="MK117" s="99" t="str">
        <f t="shared" si="175"/>
        <v>--</v>
      </c>
      <c r="ML117" s="99" t="str">
        <f t="shared" si="175"/>
        <v>--</v>
      </c>
      <c r="MM117" s="99" t="str">
        <f t="shared" si="175"/>
        <v>--</v>
      </c>
      <c r="MN117" s="99" t="str">
        <f t="shared" si="175"/>
        <v>--</v>
      </c>
      <c r="MO117" s="99" t="str">
        <f t="shared" si="176"/>
        <v>--</v>
      </c>
      <c r="MP117" s="99" t="str">
        <f t="shared" si="176"/>
        <v>--</v>
      </c>
      <c r="MQ117" s="99" t="str">
        <f t="shared" si="176"/>
        <v>--</v>
      </c>
      <c r="MR117" s="99" t="str">
        <f t="shared" si="176"/>
        <v>--</v>
      </c>
      <c r="MS117" s="99" t="str">
        <f t="shared" si="176"/>
        <v>--</v>
      </c>
      <c r="MT117" s="99" t="str">
        <f t="shared" si="176"/>
        <v>--</v>
      </c>
      <c r="MU117" s="99" t="str">
        <f t="shared" si="176"/>
        <v>--</v>
      </c>
      <c r="MV117" s="99" t="str">
        <f t="shared" si="176"/>
        <v>--</v>
      </c>
      <c r="MW117" s="99" t="str">
        <f t="shared" si="176"/>
        <v>--</v>
      </c>
      <c r="MX117" s="99" t="str">
        <f t="shared" si="176"/>
        <v>--</v>
      </c>
      <c r="MY117" s="99" t="str">
        <f t="shared" si="177"/>
        <v>--</v>
      </c>
      <c r="MZ117" s="99" t="str">
        <f t="shared" si="177"/>
        <v>--</v>
      </c>
      <c r="NA117" s="99" t="str">
        <f t="shared" si="177"/>
        <v>--</v>
      </c>
      <c r="NB117" s="99" t="str">
        <f t="shared" si="177"/>
        <v>--</v>
      </c>
      <c r="NC117" s="99" t="str">
        <f t="shared" si="177"/>
        <v>--</v>
      </c>
      <c r="ND117" s="99" t="str">
        <f t="shared" si="177"/>
        <v>--</v>
      </c>
      <c r="NE117" s="99" t="str">
        <f t="shared" si="177"/>
        <v>--</v>
      </c>
      <c r="NF117" s="99" t="str">
        <f t="shared" si="177"/>
        <v>--</v>
      </c>
      <c r="NG117" s="99" t="str">
        <f t="shared" si="177"/>
        <v>--</v>
      </c>
      <c r="NH117" s="99" t="str">
        <f t="shared" si="177"/>
        <v>--</v>
      </c>
      <c r="NI117" s="99" t="str">
        <f t="shared" si="177"/>
        <v>--</v>
      </c>
      <c r="NJ117" s="99" t="str">
        <f t="shared" si="177"/>
        <v>--</v>
      </c>
      <c r="NK117" s="93"/>
      <c r="NL117" s="93"/>
    </row>
    <row r="118" spans="1:376" x14ac:dyDescent="0.25">
      <c r="HI118" s="121"/>
      <c r="HJ118" s="121"/>
      <c r="HK118" s="121"/>
      <c r="HL118" s="121"/>
    </row>
    <row r="119" spans="1:376" x14ac:dyDescent="0.25">
      <c r="HI119" s="121"/>
      <c r="HJ119" s="121"/>
      <c r="HK119" s="121"/>
      <c r="HL119" s="121"/>
    </row>
    <row r="120" spans="1:376" x14ac:dyDescent="0.25">
      <c r="HI120" s="121"/>
      <c r="HJ120" s="121"/>
      <c r="HK120" s="121"/>
      <c r="HL120" s="121"/>
    </row>
    <row r="121" spans="1:376" x14ac:dyDescent="0.25">
      <c r="HI121" s="121"/>
      <c r="HJ121" s="121"/>
      <c r="HK121" s="121"/>
      <c r="HL121" s="121"/>
    </row>
    <row r="122" spans="1:376" x14ac:dyDescent="0.25">
      <c r="HI122" s="121"/>
      <c r="HJ122" s="121"/>
      <c r="HK122" s="121"/>
      <c r="HL122" s="121"/>
    </row>
    <row r="123" spans="1:376" x14ac:dyDescent="0.25">
      <c r="HI123" s="121"/>
      <c r="HJ123" s="121"/>
      <c r="HK123" s="121"/>
      <c r="HL123" s="121"/>
    </row>
    <row r="124" spans="1:376" x14ac:dyDescent="0.25">
      <c r="HI124" s="121"/>
      <c r="HJ124" s="121"/>
      <c r="HK124" s="121"/>
      <c r="HL124" s="121"/>
    </row>
    <row r="125" spans="1:376" x14ac:dyDescent="0.25">
      <c r="HI125" s="121"/>
      <c r="HJ125" s="121"/>
      <c r="HK125" s="121"/>
      <c r="HL125" s="121"/>
    </row>
    <row r="126" spans="1:376" x14ac:dyDescent="0.25">
      <c r="HI126" s="121"/>
      <c r="HJ126" s="121"/>
      <c r="HK126" s="121"/>
      <c r="HL126" s="121"/>
    </row>
    <row r="127" spans="1:376" x14ac:dyDescent="0.25">
      <c r="HI127" s="121"/>
      <c r="HJ127" s="121"/>
      <c r="HK127" s="121"/>
      <c r="HL127" s="121"/>
    </row>
    <row r="128" spans="1:376" x14ac:dyDescent="0.25">
      <c r="HI128" s="121"/>
      <c r="HJ128" s="121"/>
      <c r="HK128" s="121"/>
      <c r="HL128" s="121"/>
    </row>
    <row r="129" spans="217:220" x14ac:dyDescent="0.25">
      <c r="HI129" s="121"/>
      <c r="HJ129" s="121"/>
      <c r="HK129" s="121"/>
      <c r="HL129" s="121"/>
    </row>
    <row r="130" spans="217:220" x14ac:dyDescent="0.25">
      <c r="HI130" s="121"/>
      <c r="HJ130" s="121"/>
      <c r="HK130" s="121"/>
      <c r="HL130" s="121"/>
    </row>
    <row r="131" spans="217:220" x14ac:dyDescent="0.25">
      <c r="HI131" s="121"/>
      <c r="HJ131" s="121"/>
      <c r="HK131" s="121"/>
      <c r="HL131" s="121"/>
    </row>
    <row r="132" spans="217:220" x14ac:dyDescent="0.25">
      <c r="HI132" s="121"/>
      <c r="HJ132" s="121"/>
      <c r="HK132" s="121"/>
      <c r="HL132" s="121"/>
    </row>
    <row r="133" spans="217:220" x14ac:dyDescent="0.25">
      <c r="HI133" s="121"/>
      <c r="HJ133" s="121"/>
      <c r="HK133" s="121"/>
      <c r="HL133" s="121"/>
    </row>
    <row r="134" spans="217:220" x14ac:dyDescent="0.25">
      <c r="HI134" s="121"/>
      <c r="HJ134" s="121"/>
      <c r="HK134" s="121"/>
      <c r="HL134" s="121"/>
    </row>
    <row r="135" spans="217:220" x14ac:dyDescent="0.25">
      <c r="HI135" s="121"/>
      <c r="HJ135" s="121"/>
      <c r="HK135" s="121"/>
      <c r="HL135" s="121"/>
    </row>
    <row r="136" spans="217:220" x14ac:dyDescent="0.25">
      <c r="HI136" s="121"/>
      <c r="HJ136" s="121"/>
      <c r="HK136" s="121"/>
      <c r="HL136" s="121"/>
    </row>
    <row r="137" spans="217:220" x14ac:dyDescent="0.25">
      <c r="HI137" s="121"/>
      <c r="HJ137" s="121"/>
      <c r="HK137" s="121"/>
      <c r="HL137" s="121"/>
    </row>
    <row r="138" spans="217:220" x14ac:dyDescent="0.25">
      <c r="HI138" s="121"/>
      <c r="HJ138" s="121"/>
      <c r="HK138" s="121"/>
      <c r="HL138" s="121"/>
    </row>
    <row r="139" spans="217:220" x14ac:dyDescent="0.25">
      <c r="HI139" s="121"/>
      <c r="HJ139" s="121"/>
      <c r="HK139" s="121"/>
      <c r="HL139" s="121"/>
    </row>
    <row r="140" spans="217:220" x14ac:dyDescent="0.25">
      <c r="HI140" s="121"/>
      <c r="HJ140" s="121"/>
      <c r="HK140" s="121"/>
      <c r="HL140" s="121"/>
    </row>
    <row r="141" spans="217:220" x14ac:dyDescent="0.25">
      <c r="HI141" s="121"/>
      <c r="HJ141" s="121"/>
      <c r="HK141" s="121"/>
      <c r="HL141" s="121"/>
    </row>
    <row r="142" spans="217:220" x14ac:dyDescent="0.25">
      <c r="HI142" s="121"/>
      <c r="HJ142" s="121"/>
      <c r="HK142" s="121"/>
      <c r="HL142" s="121"/>
    </row>
    <row r="143" spans="217:220" x14ac:dyDescent="0.25">
      <c r="HI143" s="121"/>
      <c r="HJ143" s="121"/>
      <c r="HK143" s="121"/>
      <c r="HL143" s="121"/>
    </row>
    <row r="144" spans="217:220" x14ac:dyDescent="0.25">
      <c r="HI144" s="121"/>
      <c r="HJ144" s="121"/>
      <c r="HK144" s="121"/>
      <c r="HL144" s="121"/>
    </row>
    <row r="145" spans="217:220" x14ac:dyDescent="0.25">
      <c r="HI145" s="121"/>
      <c r="HJ145" s="121"/>
      <c r="HK145" s="121"/>
      <c r="HL145" s="121"/>
    </row>
    <row r="146" spans="217:220" x14ac:dyDescent="0.25">
      <c r="HI146" s="121"/>
      <c r="HJ146" s="121"/>
      <c r="HK146" s="121"/>
      <c r="HL146" s="121"/>
    </row>
    <row r="147" spans="217:220" x14ac:dyDescent="0.25">
      <c r="HI147" s="121"/>
      <c r="HJ147" s="121"/>
      <c r="HK147" s="121"/>
      <c r="HL147" s="121"/>
    </row>
    <row r="148" spans="217:220" x14ac:dyDescent="0.25">
      <c r="HI148" s="121"/>
      <c r="HJ148" s="121"/>
      <c r="HK148" s="121"/>
      <c r="HL148" s="121"/>
    </row>
    <row r="149" spans="217:220" x14ac:dyDescent="0.25">
      <c r="HI149" s="121"/>
      <c r="HJ149" s="121"/>
      <c r="HK149" s="121"/>
      <c r="HL149" s="121"/>
    </row>
    <row r="150" spans="217:220" x14ac:dyDescent="0.25">
      <c r="HI150" s="121"/>
      <c r="HJ150" s="121"/>
      <c r="HK150" s="121"/>
      <c r="HL150" s="121"/>
    </row>
    <row r="151" spans="217:220" x14ac:dyDescent="0.25">
      <c r="HI151" s="121"/>
      <c r="HJ151" s="121"/>
      <c r="HK151" s="121"/>
      <c r="HL151" s="121"/>
    </row>
    <row r="152" spans="217:220" x14ac:dyDescent="0.25">
      <c r="HI152" s="121"/>
      <c r="HJ152" s="121"/>
      <c r="HK152" s="121"/>
      <c r="HL152" s="121"/>
    </row>
    <row r="153" spans="217:220" x14ac:dyDescent="0.25">
      <c r="HI153" s="121"/>
      <c r="HJ153" s="121"/>
      <c r="HK153" s="121"/>
      <c r="HL153" s="121"/>
    </row>
    <row r="154" spans="217:220" x14ac:dyDescent="0.25">
      <c r="HI154" s="121"/>
      <c r="HJ154" s="121"/>
      <c r="HK154" s="121"/>
      <c r="HL154" s="121"/>
    </row>
    <row r="155" spans="217:220" x14ac:dyDescent="0.25">
      <c r="HI155" s="121"/>
      <c r="HJ155" s="121"/>
      <c r="HK155" s="121"/>
      <c r="HL155" s="121"/>
    </row>
    <row r="156" spans="217:220" x14ac:dyDescent="0.25">
      <c r="HI156" s="121"/>
      <c r="HJ156" s="121"/>
      <c r="HK156" s="121"/>
      <c r="HL156" s="121"/>
    </row>
    <row r="157" spans="217:220" x14ac:dyDescent="0.25">
      <c r="HI157" s="121"/>
      <c r="HJ157" s="121"/>
      <c r="HK157" s="121"/>
      <c r="HL157" s="121"/>
    </row>
    <row r="158" spans="217:220" x14ac:dyDescent="0.25">
      <c r="HI158" s="121"/>
      <c r="HJ158" s="121"/>
      <c r="HK158" s="121"/>
      <c r="HL158" s="121"/>
    </row>
    <row r="159" spans="217:220" x14ac:dyDescent="0.25">
      <c r="HI159" s="121"/>
      <c r="HJ159" s="121"/>
      <c r="HK159" s="121"/>
      <c r="HL159" s="121"/>
    </row>
    <row r="160" spans="217:220" x14ac:dyDescent="0.25">
      <c r="HI160" s="121"/>
      <c r="HJ160" s="121"/>
      <c r="HK160" s="121"/>
      <c r="HL160" s="121"/>
    </row>
    <row r="161" spans="217:220" x14ac:dyDescent="0.25">
      <c r="HI161" s="121"/>
      <c r="HJ161" s="121"/>
      <c r="HK161" s="121"/>
      <c r="HL161" s="121"/>
    </row>
    <row r="162" spans="217:220" x14ac:dyDescent="0.25">
      <c r="HI162" s="121"/>
      <c r="HJ162" s="121"/>
      <c r="HK162" s="121"/>
      <c r="HL162" s="121"/>
    </row>
    <row r="163" spans="217:220" x14ac:dyDescent="0.25">
      <c r="HI163" s="121"/>
      <c r="HJ163" s="121"/>
      <c r="HK163" s="121"/>
      <c r="HL163" s="121"/>
    </row>
    <row r="164" spans="217:220" x14ac:dyDescent="0.25">
      <c r="HI164" s="121"/>
      <c r="HJ164" s="121"/>
      <c r="HK164" s="121"/>
      <c r="HL164" s="121"/>
    </row>
    <row r="165" spans="217:220" x14ac:dyDescent="0.25">
      <c r="HI165" s="121"/>
      <c r="HJ165" s="121"/>
      <c r="HK165" s="121"/>
      <c r="HL165" s="121"/>
    </row>
    <row r="166" spans="217:220" x14ac:dyDescent="0.25">
      <c r="HI166" s="121"/>
      <c r="HJ166" s="121"/>
      <c r="HK166" s="121"/>
      <c r="HL166" s="121"/>
    </row>
    <row r="167" spans="217:220" x14ac:dyDescent="0.25">
      <c r="HI167" s="121"/>
      <c r="HJ167" s="121"/>
      <c r="HK167" s="121"/>
      <c r="HL167" s="121"/>
    </row>
    <row r="168" spans="217:220" x14ac:dyDescent="0.25">
      <c r="HI168" s="121"/>
      <c r="HJ168" s="121"/>
      <c r="HK168" s="121"/>
      <c r="HL168" s="121"/>
    </row>
    <row r="169" spans="217:220" x14ac:dyDescent="0.25">
      <c r="HI169" s="121"/>
      <c r="HJ169" s="121"/>
      <c r="HK169" s="121"/>
      <c r="HL169" s="121"/>
    </row>
    <row r="170" spans="217:220" x14ac:dyDescent="0.25">
      <c r="HI170" s="121"/>
      <c r="HJ170" s="121"/>
      <c r="HK170" s="121"/>
      <c r="HL170" s="121"/>
    </row>
    <row r="171" spans="217:220" x14ac:dyDescent="0.25">
      <c r="HI171" s="121"/>
      <c r="HJ171" s="121"/>
      <c r="HK171" s="121"/>
      <c r="HL171" s="121"/>
    </row>
    <row r="172" spans="217:220" x14ac:dyDescent="0.25">
      <c r="HI172" s="121"/>
      <c r="HJ172" s="121"/>
      <c r="HK172" s="121"/>
      <c r="HL172" s="121"/>
    </row>
    <row r="173" spans="217:220" x14ac:dyDescent="0.25">
      <c r="HI173" s="121"/>
      <c r="HJ173" s="121"/>
      <c r="HK173" s="121"/>
      <c r="HL173" s="121"/>
    </row>
    <row r="174" spans="217:220" x14ac:dyDescent="0.25">
      <c r="HI174" s="121"/>
      <c r="HJ174" s="121"/>
      <c r="HK174" s="121"/>
      <c r="HL174" s="121"/>
    </row>
    <row r="175" spans="217:220" x14ac:dyDescent="0.25">
      <c r="HI175" s="121"/>
      <c r="HJ175" s="121"/>
      <c r="HK175" s="121"/>
      <c r="HL175" s="121"/>
    </row>
    <row r="176" spans="217:220" x14ac:dyDescent="0.25">
      <c r="HI176" s="121"/>
      <c r="HJ176" s="121"/>
      <c r="HK176" s="121"/>
      <c r="HL176" s="121"/>
    </row>
    <row r="177" spans="217:220" x14ac:dyDescent="0.25">
      <c r="HI177" s="121"/>
      <c r="HJ177" s="121"/>
      <c r="HK177" s="121"/>
      <c r="HL177" s="121"/>
    </row>
    <row r="178" spans="217:220" x14ac:dyDescent="0.25">
      <c r="HI178" s="121"/>
      <c r="HJ178" s="121"/>
      <c r="HK178" s="121"/>
      <c r="HL178" s="121"/>
    </row>
    <row r="179" spans="217:220" x14ac:dyDescent="0.25">
      <c r="HI179" s="121"/>
      <c r="HJ179" s="121"/>
      <c r="HK179" s="121"/>
      <c r="HL179" s="121"/>
    </row>
    <row r="180" spans="217:220" x14ac:dyDescent="0.25">
      <c r="HI180" s="121"/>
      <c r="HJ180" s="121"/>
      <c r="HK180" s="121"/>
      <c r="HL180" s="121"/>
    </row>
    <row r="181" spans="217:220" x14ac:dyDescent="0.25">
      <c r="HI181" s="121"/>
      <c r="HJ181" s="121"/>
      <c r="HK181" s="121"/>
      <c r="HL181" s="121"/>
    </row>
  </sheetData>
  <mergeCells count="85">
    <mergeCell ref="HT2:HV2"/>
    <mergeCell ref="EW2:EY2"/>
    <mergeCell ref="EZ2:FB2"/>
    <mergeCell ref="HN2:HP2"/>
    <mergeCell ref="HQ2:HS2"/>
    <mergeCell ref="HK2:HM2"/>
    <mergeCell ref="HE2:HG2"/>
    <mergeCell ref="HH2:HJ2"/>
    <mergeCell ref="GV2:GX2"/>
    <mergeCell ref="GY2:HA2"/>
    <mergeCell ref="FC2:FE2"/>
    <mergeCell ref="IR2:IT2"/>
    <mergeCell ref="IU2:IW2"/>
    <mergeCell ref="HW2:HY2"/>
    <mergeCell ref="HZ2:IB2"/>
    <mergeCell ref="IC2:IE2"/>
    <mergeCell ref="IF2:IH2"/>
    <mergeCell ref="II2:IK2"/>
    <mergeCell ref="IL2:IN2"/>
    <mergeCell ref="IO2:IQ2"/>
    <mergeCell ref="AV2:AX2"/>
    <mergeCell ref="AY2:BA2"/>
    <mergeCell ref="BB2:BD2"/>
    <mergeCell ref="BE2:BG2"/>
    <mergeCell ref="R2:T2"/>
    <mergeCell ref="U2:W2"/>
    <mergeCell ref="X2:Z2"/>
    <mergeCell ref="C2:E2"/>
    <mergeCell ref="F2:H2"/>
    <mergeCell ref="I2:K2"/>
    <mergeCell ref="L2:N2"/>
    <mergeCell ref="O2:Q2"/>
    <mergeCell ref="CC2:CE2"/>
    <mergeCell ref="CF2:CH2"/>
    <mergeCell ref="CI2:CK2"/>
    <mergeCell ref="FF2:FH2"/>
    <mergeCell ref="HB2:HD2"/>
    <mergeCell ref="EB2:ED2"/>
    <mergeCell ref="EH2:EJ2"/>
    <mergeCell ref="FX2:FZ2"/>
    <mergeCell ref="GA2:GC2"/>
    <mergeCell ref="FI2:FK2"/>
    <mergeCell ref="FL2:FN2"/>
    <mergeCell ref="FO2:FQ2"/>
    <mergeCell ref="FR2:FT2"/>
    <mergeCell ref="FU2:FW2"/>
    <mergeCell ref="DV2:DX2"/>
    <mergeCell ref="DY2:EA2"/>
    <mergeCell ref="CL2:CN2"/>
    <mergeCell ref="DJ2:DL2"/>
    <mergeCell ref="CX2:CZ2"/>
    <mergeCell ref="DA2:DC2"/>
    <mergeCell ref="AA2:AC2"/>
    <mergeCell ref="AD2:AF2"/>
    <mergeCell ref="AG2:AI2"/>
    <mergeCell ref="AJ2:AL2"/>
    <mergeCell ref="AM2:AO2"/>
    <mergeCell ref="AP2:AR2"/>
    <mergeCell ref="AS2:AU2"/>
    <mergeCell ref="BH2:BJ2"/>
    <mergeCell ref="BK2:BM2"/>
    <mergeCell ref="BN2:BP2"/>
    <mergeCell ref="BW2:BY2"/>
    <mergeCell ref="BZ2:CB2"/>
    <mergeCell ref="DP2:DR2"/>
    <mergeCell ref="DS2:DU2"/>
    <mergeCell ref="CO2:CQ2"/>
    <mergeCell ref="CR2:CT2"/>
    <mergeCell ref="CU2:CW2"/>
    <mergeCell ref="BQ2:BS2"/>
    <mergeCell ref="BT2:BV2"/>
    <mergeCell ref="GS2:GU2"/>
    <mergeCell ref="DD2:DF2"/>
    <mergeCell ref="DG2:DI2"/>
    <mergeCell ref="GM2:GO2"/>
    <mergeCell ref="GP2:GR2"/>
    <mergeCell ref="DM2:DO2"/>
    <mergeCell ref="GD2:GF2"/>
    <mergeCell ref="GG2:GI2"/>
    <mergeCell ref="EE2:EG2"/>
    <mergeCell ref="EQ2:ES2"/>
    <mergeCell ref="ET2:EV2"/>
    <mergeCell ref="GJ2:GL2"/>
    <mergeCell ref="EK2:EM2"/>
    <mergeCell ref="EN2:EP2"/>
  </mergeCells>
  <hyperlinks>
    <hyperlink ref="EJ2:EK2" location="TeenCont" display="TeenCont"/>
  </hyperlinks>
  <pageMargins left="0.75" right="0.75" top="1" bottom="1" header="0.5" footer="0.5"/>
  <pageSetup orientation="portrait" r:id="rId1"/>
  <headerFooter alignWithMargins="0">
    <oddHeader>&amp;LDemographics</oddHeader>
    <oddFooter>&amp;L&amp;8Center for Health Statistics
Minnesota Department of Health&amp;R&amp;8&amp;P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1"/>
  <sheetViews>
    <sheetView zoomScaleNormal="100" workbookViewId="0">
      <pane ySplit="4" topLeftCell="A5" activePane="bottomLeft" state="frozen"/>
      <selection pane="bottomLeft"/>
    </sheetView>
  </sheetViews>
  <sheetFormatPr defaultColWidth="9.33203125" defaultRowHeight="13.2" x14ac:dyDescent="0.25"/>
  <cols>
    <col min="1" max="1" width="9.33203125" style="114"/>
    <col min="2" max="2" width="18.33203125" style="114" customWidth="1"/>
    <col min="3" max="12" width="14.77734375" style="114" customWidth="1"/>
    <col min="13" max="22" width="12.77734375" style="114" customWidth="1"/>
    <col min="23" max="24" width="5.77734375" style="114" customWidth="1"/>
    <col min="25" max="25" width="7.77734375" style="114" customWidth="1"/>
    <col min="26" max="26" width="8" style="114" customWidth="1"/>
    <col min="27" max="27" width="7.44140625" style="114" customWidth="1"/>
    <col min="28" max="28" width="8.109375" style="114" customWidth="1"/>
    <col min="29" max="29" width="7.77734375" style="114" customWidth="1"/>
    <col min="30" max="30" width="9" style="114" customWidth="1"/>
    <col min="31" max="31" width="7.6640625" style="114" customWidth="1"/>
    <col min="32" max="32" width="7.44140625" style="114" customWidth="1"/>
    <col min="33" max="33" width="7.6640625" style="114" customWidth="1"/>
    <col min="34" max="37" width="9" style="114" customWidth="1"/>
    <col min="38" max="38" width="10.44140625" style="114" customWidth="1"/>
    <col min="39" max="39" width="11" style="114" customWidth="1"/>
    <col min="40" max="43" width="9" style="114" customWidth="1"/>
    <col min="44" max="44" width="10.44140625" style="114" customWidth="1"/>
    <col min="45" max="45" width="11" style="114" customWidth="1"/>
    <col min="46" max="46" width="10.6640625" style="114" customWidth="1"/>
    <col min="47" max="47" width="9" style="114" customWidth="1"/>
    <col min="48" max="48" width="10.109375" style="114" customWidth="1"/>
    <col min="49" max="54" width="9" style="114" customWidth="1"/>
    <col min="55" max="55" width="9.44140625" style="114" customWidth="1"/>
    <col min="56" max="58" width="9" style="114" customWidth="1"/>
    <col min="59" max="59" width="9.44140625" style="114" customWidth="1"/>
    <col min="60" max="60" width="5.77734375" style="114" customWidth="1"/>
    <col min="61" max="61" width="5.6640625" style="114" customWidth="1"/>
    <col min="62" max="64" width="5.77734375" style="114" customWidth="1"/>
    <col min="65" max="73" width="8.77734375" style="114" customWidth="1"/>
    <col min="74" max="89" width="9.6640625" style="114" customWidth="1"/>
    <col min="90" max="94" width="9.33203125" style="114"/>
    <col min="95" max="95" width="11.109375" style="114" customWidth="1"/>
    <col min="96" max="96" width="8.6640625" style="114" customWidth="1"/>
    <col min="97" max="97" width="8" style="114" customWidth="1"/>
    <col min="98" max="98" width="9" style="114" customWidth="1"/>
    <col min="99" max="99" width="9.6640625" style="114" customWidth="1"/>
    <col min="100" max="100" width="9.33203125" style="114"/>
    <col min="101" max="101" width="10.44140625" style="114" customWidth="1"/>
    <col min="102" max="102" width="11.44140625" style="114" customWidth="1"/>
    <col min="103" max="103" width="10.44140625" style="114" customWidth="1"/>
    <col min="104" max="105" width="11.44140625" style="114" customWidth="1"/>
    <col min="106" max="139" width="9.33203125" style="114"/>
    <col min="140" max="140" width="12.6640625" style="114" customWidth="1"/>
    <col min="141" max="176" width="9.33203125" style="114"/>
    <col min="177" max="195" width="7.77734375" style="114" customWidth="1"/>
    <col min="196" max="217" width="9.33203125" style="114"/>
    <col min="218" max="218" width="11.6640625" style="114" customWidth="1"/>
    <col min="219" max="219" width="13" style="114" customWidth="1"/>
    <col min="220" max="220" width="12.6640625" style="114" customWidth="1"/>
    <col min="221" max="221" width="14.44140625" style="114" customWidth="1"/>
    <col min="222" max="222" width="12.33203125" style="114" customWidth="1"/>
    <col min="223" max="223" width="11.33203125" style="114" customWidth="1"/>
    <col min="224" max="229" width="9.44140625" style="114" bestFit="1" customWidth="1"/>
    <col min="230" max="328" width="9.33203125" style="114"/>
    <col min="329" max="329" width="9.44140625" style="114" bestFit="1" customWidth="1"/>
    <col min="330" max="331" width="9.77734375" style="114" bestFit="1" customWidth="1"/>
    <col min="332" max="333" width="9.44140625" style="114" bestFit="1" customWidth="1"/>
    <col min="334" max="334" width="9.77734375" style="114" bestFit="1" customWidth="1"/>
    <col min="335" max="16384" width="9.33203125" style="114"/>
  </cols>
  <sheetData>
    <row r="1" spans="1:396" x14ac:dyDescent="0.25">
      <c r="A1" s="138" t="s">
        <v>286</v>
      </c>
      <c r="C1" s="117" t="s">
        <v>890</v>
      </c>
      <c r="D1" s="116"/>
      <c r="E1" s="116"/>
      <c r="F1" s="116"/>
      <c r="G1" s="116"/>
      <c r="H1" s="116"/>
      <c r="I1" s="116"/>
      <c r="J1" s="116"/>
      <c r="K1" s="116"/>
      <c r="L1" s="116"/>
      <c r="M1" s="116"/>
      <c r="N1" s="116"/>
      <c r="O1" s="116"/>
      <c r="P1" s="116"/>
      <c r="Q1" s="116"/>
      <c r="R1" s="117" t="s">
        <v>889</v>
      </c>
      <c r="S1" s="116"/>
      <c r="T1" s="116"/>
      <c r="U1" s="116"/>
      <c r="V1" s="116"/>
      <c r="W1" s="116"/>
      <c r="X1" s="116"/>
      <c r="Y1" s="116"/>
      <c r="Z1" s="116"/>
      <c r="AA1" s="116"/>
      <c r="AB1" s="116"/>
      <c r="AC1" s="116"/>
      <c r="AD1" s="116"/>
      <c r="AE1" s="116"/>
      <c r="AF1" s="116"/>
      <c r="AG1" s="117" t="s">
        <v>888</v>
      </c>
      <c r="AH1" s="116"/>
      <c r="AI1" s="116"/>
      <c r="AJ1" s="116"/>
      <c r="AK1" s="116"/>
      <c r="AL1" s="116"/>
      <c r="AM1" s="116"/>
      <c r="AN1" s="116"/>
      <c r="AO1" s="116"/>
      <c r="AP1" s="116"/>
      <c r="AQ1" s="116"/>
      <c r="AR1" s="116"/>
      <c r="AS1" s="116"/>
      <c r="AT1" s="116"/>
      <c r="AU1" s="116"/>
      <c r="AV1" s="117" t="s">
        <v>887</v>
      </c>
      <c r="AW1" s="116"/>
      <c r="AX1" s="116"/>
      <c r="AY1" s="116"/>
      <c r="AZ1" s="116"/>
      <c r="BA1" s="116"/>
      <c r="BB1" s="116"/>
      <c r="BC1" s="116"/>
      <c r="BD1" s="116"/>
      <c r="BE1" s="116"/>
      <c r="BF1" s="116"/>
      <c r="BG1" s="116"/>
      <c r="BH1" s="116"/>
      <c r="BI1" s="116"/>
      <c r="BJ1" s="116"/>
      <c r="BK1" s="117" t="s">
        <v>886</v>
      </c>
      <c r="BL1" s="116"/>
      <c r="BM1" s="116"/>
      <c r="BN1" s="116"/>
      <c r="BO1" s="116"/>
      <c r="BP1" s="116"/>
      <c r="BQ1" s="116"/>
      <c r="BR1" s="116"/>
      <c r="BS1" s="116"/>
      <c r="BT1" s="116"/>
      <c r="BU1" s="116"/>
      <c r="BV1" s="116"/>
      <c r="BW1" s="116"/>
      <c r="BX1" s="116"/>
      <c r="BY1" s="116"/>
      <c r="BZ1" s="117" t="s">
        <v>885</v>
      </c>
      <c r="CA1" s="116"/>
      <c r="CB1" s="116"/>
      <c r="CC1" s="116"/>
      <c r="CD1" s="116"/>
      <c r="CE1" s="116"/>
      <c r="CF1" s="116"/>
      <c r="CG1" s="116"/>
      <c r="CH1" s="116"/>
      <c r="CI1" s="116"/>
      <c r="CJ1" s="116"/>
      <c r="CK1" s="116"/>
      <c r="CL1" s="116"/>
      <c r="CM1" s="116"/>
      <c r="CN1" s="116"/>
      <c r="CO1" s="117" t="s">
        <v>884</v>
      </c>
      <c r="CP1" s="116"/>
      <c r="CQ1" s="116"/>
      <c r="CR1" s="116"/>
      <c r="CS1" s="116"/>
      <c r="CT1" s="116"/>
      <c r="CU1" s="116"/>
      <c r="CV1" s="116"/>
      <c r="CW1" s="116"/>
      <c r="CX1" s="116"/>
      <c r="CY1" s="116"/>
      <c r="CZ1" s="116"/>
      <c r="DA1" s="116"/>
      <c r="DB1" s="116"/>
      <c r="DC1" s="116"/>
      <c r="DD1" s="117" t="s">
        <v>883</v>
      </c>
      <c r="DS1" s="117" t="s">
        <v>882</v>
      </c>
      <c r="EH1" s="117" t="s">
        <v>881</v>
      </c>
      <c r="EW1" s="117" t="s">
        <v>880</v>
      </c>
      <c r="FL1" s="117" t="s">
        <v>879</v>
      </c>
      <c r="GA1" s="117" t="s">
        <v>878</v>
      </c>
      <c r="GP1" s="117" t="s">
        <v>877</v>
      </c>
      <c r="HE1" s="117" t="s">
        <v>876</v>
      </c>
      <c r="HT1" s="117" t="s">
        <v>875</v>
      </c>
      <c r="II1" s="117" t="s">
        <v>874</v>
      </c>
      <c r="JC1" s="125" t="s">
        <v>613</v>
      </c>
      <c r="JI1" s="114" t="s">
        <v>612</v>
      </c>
      <c r="JO1" s="114" t="s">
        <v>611</v>
      </c>
      <c r="JU1" s="158" t="s">
        <v>610</v>
      </c>
      <c r="KA1" s="158" t="s">
        <v>609</v>
      </c>
      <c r="KG1" s="93" t="s">
        <v>611</v>
      </c>
      <c r="KH1" s="93"/>
      <c r="KI1" s="93" t="s">
        <v>610</v>
      </c>
      <c r="KJ1" s="93"/>
      <c r="KK1" s="93" t="s">
        <v>609</v>
      </c>
      <c r="KL1" s="93"/>
      <c r="KM1" s="93" t="s">
        <v>2435</v>
      </c>
      <c r="KQ1" s="114" t="s">
        <v>2439</v>
      </c>
      <c r="KU1" s="114" t="s">
        <v>2440</v>
      </c>
      <c r="KY1" s="158" t="s">
        <v>2531</v>
      </c>
      <c r="LE1" s="158" t="s">
        <v>2532</v>
      </c>
      <c r="LK1" s="158" t="s">
        <v>2532</v>
      </c>
      <c r="LQ1" s="158" t="s">
        <v>2533</v>
      </c>
      <c r="LX1" s="114" t="s">
        <v>2583</v>
      </c>
      <c r="MF1" s="114" t="s">
        <v>2584</v>
      </c>
      <c r="MN1" s="114" t="s">
        <v>2585</v>
      </c>
      <c r="MR1" s="114" t="s">
        <v>2586</v>
      </c>
      <c r="MV1" s="114" t="s">
        <v>2587</v>
      </c>
      <c r="MZ1" s="114" t="s">
        <v>2588</v>
      </c>
      <c r="NH1" s="114" t="s">
        <v>2589</v>
      </c>
      <c r="NL1" s="114" t="s">
        <v>2590</v>
      </c>
      <c r="NP1" s="114" t="s">
        <v>2591</v>
      </c>
      <c r="NT1" s="114" t="s">
        <v>2592</v>
      </c>
      <c r="NX1" s="114" t="s">
        <v>2593</v>
      </c>
      <c r="OB1" s="114" t="s">
        <v>2594</v>
      </c>
    </row>
    <row r="2" spans="1:396" s="116" customFormat="1" ht="30" customHeight="1" x14ac:dyDescent="0.25">
      <c r="A2" s="137"/>
      <c r="C2" s="111" t="s">
        <v>302</v>
      </c>
      <c r="D2" s="113"/>
      <c r="E2" s="113"/>
      <c r="F2" s="111" t="s">
        <v>301</v>
      </c>
      <c r="G2" s="113"/>
      <c r="H2" s="113"/>
      <c r="I2" s="111" t="s">
        <v>300</v>
      </c>
      <c r="J2" s="113"/>
      <c r="K2" s="113"/>
      <c r="L2" s="111" t="s">
        <v>299</v>
      </c>
      <c r="M2" s="113"/>
      <c r="N2" s="113"/>
      <c r="O2" s="111" t="s">
        <v>298</v>
      </c>
      <c r="P2" s="113"/>
      <c r="Q2" s="113"/>
      <c r="R2" s="111" t="s">
        <v>302</v>
      </c>
      <c r="S2" s="113"/>
      <c r="T2" s="113"/>
      <c r="U2" s="111" t="s">
        <v>301</v>
      </c>
      <c r="V2" s="113"/>
      <c r="W2" s="113"/>
      <c r="X2" s="111" t="s">
        <v>300</v>
      </c>
      <c r="Y2" s="113"/>
      <c r="Z2" s="113"/>
      <c r="AA2" s="111" t="s">
        <v>299</v>
      </c>
      <c r="AB2" s="113"/>
      <c r="AC2" s="113"/>
      <c r="AD2" s="111" t="s">
        <v>298</v>
      </c>
      <c r="AE2" s="113"/>
      <c r="AF2" s="113"/>
      <c r="AG2" s="111" t="s">
        <v>302</v>
      </c>
      <c r="AH2" s="113"/>
      <c r="AI2" s="113"/>
      <c r="AJ2" s="111" t="s">
        <v>301</v>
      </c>
      <c r="AK2" s="113"/>
      <c r="AL2" s="113"/>
      <c r="AM2" s="111" t="s">
        <v>300</v>
      </c>
      <c r="AN2" s="113"/>
      <c r="AO2" s="113"/>
      <c r="AP2" s="111" t="s">
        <v>299</v>
      </c>
      <c r="AQ2" s="113"/>
      <c r="AR2" s="113"/>
      <c r="AS2" s="111" t="s">
        <v>298</v>
      </c>
      <c r="AT2" s="113"/>
      <c r="AU2" s="113"/>
      <c r="AV2" s="111" t="s">
        <v>302</v>
      </c>
      <c r="AW2" s="113"/>
      <c r="AX2" s="113"/>
      <c r="AY2" s="111" t="s">
        <v>301</v>
      </c>
      <c r="AZ2" s="113"/>
      <c r="BA2" s="113"/>
      <c r="BB2" s="111" t="s">
        <v>300</v>
      </c>
      <c r="BC2" s="113"/>
      <c r="BD2" s="113"/>
      <c r="BE2" s="111" t="s">
        <v>299</v>
      </c>
      <c r="BF2" s="113"/>
      <c r="BG2" s="113"/>
      <c r="BH2" s="111" t="s">
        <v>298</v>
      </c>
      <c r="BI2" s="113"/>
      <c r="BJ2" s="113"/>
      <c r="BK2" s="111" t="s">
        <v>302</v>
      </c>
      <c r="BL2" s="113"/>
      <c r="BM2" s="113"/>
      <c r="BN2" s="111" t="s">
        <v>301</v>
      </c>
      <c r="BO2" s="113"/>
      <c r="BP2" s="113"/>
      <c r="BQ2" s="111" t="s">
        <v>300</v>
      </c>
      <c r="BR2" s="113"/>
      <c r="BS2" s="113"/>
      <c r="BT2" s="111" t="s">
        <v>299</v>
      </c>
      <c r="BU2" s="113"/>
      <c r="BV2" s="113"/>
      <c r="BW2" s="111" t="s">
        <v>298</v>
      </c>
      <c r="BX2" s="113"/>
      <c r="BY2" s="113"/>
      <c r="BZ2" s="111" t="s">
        <v>302</v>
      </c>
      <c r="CA2" s="113"/>
      <c r="CB2" s="113"/>
      <c r="CC2" s="111" t="s">
        <v>301</v>
      </c>
      <c r="CD2" s="113"/>
      <c r="CE2" s="113"/>
      <c r="CF2" s="111" t="s">
        <v>300</v>
      </c>
      <c r="CG2" s="113"/>
      <c r="CH2" s="113"/>
      <c r="CI2" s="111" t="s">
        <v>299</v>
      </c>
      <c r="CJ2" s="113"/>
      <c r="CK2" s="113"/>
      <c r="CL2" s="111" t="s">
        <v>298</v>
      </c>
      <c r="CM2" s="113"/>
      <c r="CN2" s="113"/>
      <c r="CO2" s="111" t="s">
        <v>302</v>
      </c>
      <c r="CP2" s="113"/>
      <c r="CQ2" s="113"/>
      <c r="CR2" s="111" t="s">
        <v>301</v>
      </c>
      <c r="CS2" s="113"/>
      <c r="CT2" s="113"/>
      <c r="CU2" s="111" t="s">
        <v>300</v>
      </c>
      <c r="CV2" s="113"/>
      <c r="CW2" s="113"/>
      <c r="CX2" s="111" t="s">
        <v>299</v>
      </c>
      <c r="CY2" s="113"/>
      <c r="CZ2" s="113"/>
      <c r="DA2" s="111" t="s">
        <v>298</v>
      </c>
      <c r="DB2" s="113"/>
      <c r="DC2" s="113"/>
      <c r="DD2" s="111" t="s">
        <v>302</v>
      </c>
      <c r="DE2" s="113"/>
      <c r="DF2" s="113"/>
      <c r="DG2" s="111" t="s">
        <v>301</v>
      </c>
      <c r="DH2" s="113"/>
      <c r="DI2" s="113"/>
      <c r="DJ2" s="111" t="s">
        <v>300</v>
      </c>
      <c r="DK2" s="113"/>
      <c r="DL2" s="113"/>
      <c r="DM2" s="111" t="s">
        <v>299</v>
      </c>
      <c r="DN2" s="113"/>
      <c r="DO2" s="113"/>
      <c r="DP2" s="111" t="s">
        <v>298</v>
      </c>
      <c r="DQ2" s="113"/>
      <c r="DR2" s="113"/>
      <c r="DS2" s="111" t="s">
        <v>302</v>
      </c>
      <c r="DT2" s="113"/>
      <c r="DU2" s="113"/>
      <c r="DV2" s="111" t="s">
        <v>301</v>
      </c>
      <c r="DW2" s="113"/>
      <c r="DX2" s="113"/>
      <c r="DY2" s="111" t="s">
        <v>300</v>
      </c>
      <c r="DZ2" s="113"/>
      <c r="EA2" s="113"/>
      <c r="EB2" s="111" t="s">
        <v>299</v>
      </c>
      <c r="EC2" s="113"/>
      <c r="ED2" s="113"/>
      <c r="EE2" s="111" t="s">
        <v>298</v>
      </c>
      <c r="EF2" s="113"/>
      <c r="EG2" s="113"/>
      <c r="EH2" s="111" t="s">
        <v>302</v>
      </c>
      <c r="EI2" s="113"/>
      <c r="EJ2" s="113"/>
      <c r="EK2" s="111" t="s">
        <v>301</v>
      </c>
      <c r="EL2" s="113"/>
      <c r="EM2" s="113"/>
      <c r="EN2" s="111" t="s">
        <v>300</v>
      </c>
      <c r="EO2" s="113"/>
      <c r="EP2" s="113"/>
      <c r="EQ2" s="111" t="s">
        <v>299</v>
      </c>
      <c r="ER2" s="113"/>
      <c r="ES2" s="113"/>
      <c r="ET2" s="111" t="s">
        <v>298</v>
      </c>
      <c r="EU2" s="113"/>
      <c r="EV2" s="113"/>
      <c r="EW2" s="111" t="s">
        <v>302</v>
      </c>
      <c r="EX2" s="113"/>
      <c r="EY2" s="113"/>
      <c r="EZ2" s="111" t="s">
        <v>301</v>
      </c>
      <c r="FA2" s="113"/>
      <c r="FB2" s="113"/>
      <c r="FC2" s="111" t="s">
        <v>300</v>
      </c>
      <c r="FD2" s="113"/>
      <c r="FE2" s="113"/>
      <c r="FF2" s="111" t="s">
        <v>299</v>
      </c>
      <c r="FG2" s="113"/>
      <c r="FH2" s="113"/>
      <c r="FI2" s="111" t="s">
        <v>298</v>
      </c>
      <c r="FJ2" s="113"/>
      <c r="FK2" s="113"/>
      <c r="FL2" s="111" t="s">
        <v>302</v>
      </c>
      <c r="FM2" s="113"/>
      <c r="FN2" s="113"/>
      <c r="FO2" s="111" t="s">
        <v>301</v>
      </c>
      <c r="FP2" s="113"/>
      <c r="FQ2" s="113"/>
      <c r="FR2" s="111" t="s">
        <v>300</v>
      </c>
      <c r="FS2" s="113"/>
      <c r="FT2" s="113"/>
      <c r="FU2" s="111" t="s">
        <v>299</v>
      </c>
      <c r="FV2" s="113"/>
      <c r="FW2" s="113"/>
      <c r="FX2" s="111" t="s">
        <v>298</v>
      </c>
      <c r="FY2" s="113"/>
      <c r="FZ2" s="113"/>
      <c r="GA2" s="111" t="s">
        <v>302</v>
      </c>
      <c r="GB2" s="113"/>
      <c r="GC2" s="113"/>
      <c r="GD2" s="111" t="s">
        <v>301</v>
      </c>
      <c r="GE2" s="113"/>
      <c r="GF2" s="113"/>
      <c r="GG2" s="111" t="s">
        <v>300</v>
      </c>
      <c r="GH2" s="113"/>
      <c r="GI2" s="113"/>
      <c r="GJ2" s="111" t="s">
        <v>299</v>
      </c>
      <c r="GK2" s="113"/>
      <c r="GL2" s="113"/>
      <c r="GM2" s="111" t="s">
        <v>298</v>
      </c>
      <c r="GN2" s="113"/>
      <c r="GO2" s="113"/>
      <c r="GP2" s="111" t="s">
        <v>302</v>
      </c>
      <c r="GQ2" s="113"/>
      <c r="GR2" s="113"/>
      <c r="GS2" s="111" t="s">
        <v>301</v>
      </c>
      <c r="GT2" s="113"/>
      <c r="GU2" s="113"/>
      <c r="GV2" s="111" t="s">
        <v>300</v>
      </c>
      <c r="GW2" s="113"/>
      <c r="GX2" s="113"/>
      <c r="GY2" s="111" t="s">
        <v>299</v>
      </c>
      <c r="GZ2" s="113"/>
      <c r="HA2" s="113"/>
      <c r="HB2" s="111" t="s">
        <v>298</v>
      </c>
      <c r="HC2" s="113"/>
      <c r="HD2" s="113"/>
      <c r="HE2" s="111" t="s">
        <v>302</v>
      </c>
      <c r="HF2" s="113"/>
      <c r="HG2" s="113"/>
      <c r="HH2" s="111" t="s">
        <v>301</v>
      </c>
      <c r="HI2" s="113"/>
      <c r="HJ2" s="113"/>
      <c r="HK2" s="111" t="s">
        <v>300</v>
      </c>
      <c r="HL2" s="113"/>
      <c r="HM2" s="113"/>
      <c r="HN2" s="111" t="s">
        <v>299</v>
      </c>
      <c r="HO2" s="113"/>
      <c r="HP2" s="113"/>
      <c r="HQ2" s="111" t="s">
        <v>298</v>
      </c>
      <c r="HR2" s="113"/>
      <c r="HS2" s="113"/>
      <c r="HT2" s="111" t="s">
        <v>302</v>
      </c>
      <c r="HU2" s="113"/>
      <c r="HV2" s="113"/>
      <c r="HW2" s="111" t="s">
        <v>301</v>
      </c>
      <c r="HX2" s="113"/>
      <c r="HY2" s="113"/>
      <c r="HZ2" s="111" t="s">
        <v>300</v>
      </c>
      <c r="IA2" s="113"/>
      <c r="IB2" s="113"/>
      <c r="IC2" s="111" t="s">
        <v>299</v>
      </c>
      <c r="ID2" s="113"/>
      <c r="IE2" s="113"/>
      <c r="IF2" s="111" t="s">
        <v>298</v>
      </c>
      <c r="IG2" s="113"/>
      <c r="IH2" s="113"/>
      <c r="II2" s="111" t="s">
        <v>302</v>
      </c>
      <c r="IJ2" s="113"/>
      <c r="IK2" s="113"/>
      <c r="IL2" s="111" t="s">
        <v>301</v>
      </c>
      <c r="IM2" s="113"/>
      <c r="IN2" s="113"/>
      <c r="IO2" s="111" t="s">
        <v>300</v>
      </c>
      <c r="IP2" s="113"/>
      <c r="IQ2" s="113"/>
      <c r="IR2" s="111" t="s">
        <v>299</v>
      </c>
      <c r="IS2" s="113"/>
      <c r="IT2" s="113"/>
      <c r="IU2" s="111" t="s">
        <v>298</v>
      </c>
      <c r="IV2" s="113"/>
      <c r="IW2" s="113"/>
      <c r="JC2" s="116">
        <v>2013</v>
      </c>
      <c r="JF2" s="116">
        <v>2016</v>
      </c>
      <c r="JI2" s="116">
        <v>2013</v>
      </c>
      <c r="JL2" s="116">
        <v>2016</v>
      </c>
      <c r="JO2" s="116">
        <v>2013</v>
      </c>
      <c r="JR2" s="116">
        <v>2016</v>
      </c>
      <c r="JU2" s="116">
        <v>2013</v>
      </c>
      <c r="JX2" s="116">
        <v>2016</v>
      </c>
      <c r="KA2" s="116">
        <v>2013</v>
      </c>
      <c r="KD2" s="116">
        <v>2016</v>
      </c>
      <c r="KG2" s="93">
        <v>2013</v>
      </c>
      <c r="KH2" s="93">
        <v>2016</v>
      </c>
      <c r="KI2" s="93">
        <v>2013</v>
      </c>
      <c r="KJ2" s="93">
        <v>2016</v>
      </c>
      <c r="KK2" s="93">
        <v>2013</v>
      </c>
      <c r="KL2" s="93">
        <v>2016</v>
      </c>
      <c r="KM2" s="116">
        <v>2016</v>
      </c>
      <c r="KQ2" s="116">
        <v>2016</v>
      </c>
      <c r="KU2" s="116">
        <v>2016</v>
      </c>
      <c r="KY2" s="116">
        <v>2013</v>
      </c>
      <c r="LB2" s="116">
        <v>2016</v>
      </c>
      <c r="LE2" s="116">
        <v>2013</v>
      </c>
      <c r="LH2" s="116">
        <v>2016</v>
      </c>
      <c r="LK2" s="116">
        <v>2013</v>
      </c>
      <c r="LN2" s="116">
        <v>2016</v>
      </c>
      <c r="LQ2" s="116">
        <v>2013</v>
      </c>
      <c r="LT2" s="116">
        <v>2016</v>
      </c>
      <c r="LX2" s="359">
        <v>2016</v>
      </c>
      <c r="LY2" s="359"/>
      <c r="LZ2" s="359"/>
      <c r="MA2" s="359"/>
      <c r="MB2" s="359">
        <v>2019</v>
      </c>
      <c r="MC2" s="359"/>
      <c r="MD2" s="359"/>
      <c r="ME2" s="359"/>
      <c r="MF2" s="359">
        <v>2016</v>
      </c>
      <c r="MG2" s="359"/>
      <c r="MH2" s="359"/>
      <c r="MI2" s="359"/>
      <c r="MJ2" s="359">
        <v>2019</v>
      </c>
      <c r="MK2" s="359"/>
      <c r="ML2" s="359"/>
      <c r="MM2" s="359"/>
      <c r="MN2" s="359">
        <v>2019</v>
      </c>
      <c r="MO2" s="359"/>
      <c r="MP2" s="359"/>
      <c r="MQ2" s="359"/>
      <c r="MR2" s="359">
        <v>2019</v>
      </c>
      <c r="MS2" s="359"/>
      <c r="MT2" s="359"/>
      <c r="MU2" s="359"/>
      <c r="MV2" s="359">
        <v>2019</v>
      </c>
      <c r="MW2" s="359"/>
      <c r="MX2" s="359"/>
      <c r="MY2" s="359"/>
      <c r="MZ2" s="359">
        <v>2016</v>
      </c>
      <c r="NA2" s="359"/>
      <c r="NB2" s="359"/>
      <c r="NC2" s="359"/>
      <c r="ND2" s="359">
        <v>2019</v>
      </c>
      <c r="NE2" s="359"/>
      <c r="NF2" s="359"/>
      <c r="NG2" s="359"/>
      <c r="NH2" s="359">
        <v>2019</v>
      </c>
      <c r="NI2" s="359"/>
      <c r="NJ2" s="359"/>
      <c r="NK2" s="359"/>
      <c r="NL2" s="359">
        <v>2019</v>
      </c>
      <c r="NM2" s="359"/>
      <c r="NN2" s="359"/>
      <c r="NO2" s="359"/>
      <c r="NP2" s="359">
        <v>2019</v>
      </c>
      <c r="NQ2" s="359"/>
      <c r="NR2" s="359"/>
      <c r="NS2" s="359"/>
      <c r="NT2" s="359">
        <v>2019</v>
      </c>
      <c r="NU2" s="359"/>
      <c r="NV2" s="359"/>
      <c r="NW2" s="359"/>
      <c r="NX2" s="359">
        <v>2019</v>
      </c>
      <c r="NY2" s="359"/>
      <c r="NZ2" s="359"/>
      <c r="OA2" s="359"/>
      <c r="OB2" s="359">
        <v>2019</v>
      </c>
      <c r="OC2" s="359"/>
    </row>
    <row r="3" spans="1:396" s="116" customFormat="1" ht="23.4" x14ac:dyDescent="0.25">
      <c r="A3" s="137" t="s">
        <v>591</v>
      </c>
      <c r="C3" s="111" t="s">
        <v>297</v>
      </c>
      <c r="D3" s="111" t="s">
        <v>288</v>
      </c>
      <c r="E3" s="111" t="s">
        <v>296</v>
      </c>
      <c r="F3" s="111" t="s">
        <v>297</v>
      </c>
      <c r="G3" s="111" t="s">
        <v>288</v>
      </c>
      <c r="H3" s="111" t="s">
        <v>296</v>
      </c>
      <c r="I3" s="111" t="s">
        <v>297</v>
      </c>
      <c r="J3" s="111" t="s">
        <v>288</v>
      </c>
      <c r="K3" s="111" t="s">
        <v>296</v>
      </c>
      <c r="L3" s="111" t="s">
        <v>297</v>
      </c>
      <c r="M3" s="111" t="s">
        <v>288</v>
      </c>
      <c r="N3" s="111" t="s">
        <v>296</v>
      </c>
      <c r="O3" s="111" t="s">
        <v>297</v>
      </c>
      <c r="P3" s="111" t="s">
        <v>288</v>
      </c>
      <c r="Q3" s="111" t="s">
        <v>296</v>
      </c>
      <c r="R3" s="111" t="s">
        <v>297</v>
      </c>
      <c r="S3" s="111" t="s">
        <v>288</v>
      </c>
      <c r="T3" s="111" t="s">
        <v>296</v>
      </c>
      <c r="U3" s="111" t="s">
        <v>297</v>
      </c>
      <c r="V3" s="111" t="s">
        <v>288</v>
      </c>
      <c r="W3" s="111" t="s">
        <v>296</v>
      </c>
      <c r="X3" s="111" t="s">
        <v>297</v>
      </c>
      <c r="Y3" s="111" t="s">
        <v>288</v>
      </c>
      <c r="Z3" s="111" t="s">
        <v>296</v>
      </c>
      <c r="AA3" s="111" t="s">
        <v>297</v>
      </c>
      <c r="AB3" s="111" t="s">
        <v>288</v>
      </c>
      <c r="AC3" s="111" t="s">
        <v>296</v>
      </c>
      <c r="AD3" s="111" t="s">
        <v>297</v>
      </c>
      <c r="AE3" s="111" t="s">
        <v>288</v>
      </c>
      <c r="AF3" s="111" t="s">
        <v>296</v>
      </c>
      <c r="AG3" s="111" t="s">
        <v>297</v>
      </c>
      <c r="AH3" s="111" t="s">
        <v>288</v>
      </c>
      <c r="AI3" s="111" t="s">
        <v>296</v>
      </c>
      <c r="AJ3" s="111" t="s">
        <v>297</v>
      </c>
      <c r="AK3" s="111" t="s">
        <v>288</v>
      </c>
      <c r="AL3" s="111" t="s">
        <v>296</v>
      </c>
      <c r="AM3" s="111" t="s">
        <v>297</v>
      </c>
      <c r="AN3" s="111" t="s">
        <v>288</v>
      </c>
      <c r="AO3" s="111" t="s">
        <v>296</v>
      </c>
      <c r="AP3" s="111" t="s">
        <v>297</v>
      </c>
      <c r="AQ3" s="111" t="s">
        <v>288</v>
      </c>
      <c r="AR3" s="111" t="s">
        <v>296</v>
      </c>
      <c r="AS3" s="111" t="s">
        <v>297</v>
      </c>
      <c r="AT3" s="111" t="s">
        <v>288</v>
      </c>
      <c r="AU3" s="111" t="s">
        <v>296</v>
      </c>
      <c r="AV3" s="111" t="s">
        <v>297</v>
      </c>
      <c r="AW3" s="111" t="s">
        <v>288</v>
      </c>
      <c r="AX3" s="111" t="s">
        <v>296</v>
      </c>
      <c r="AY3" s="111" t="s">
        <v>297</v>
      </c>
      <c r="AZ3" s="111" t="s">
        <v>288</v>
      </c>
      <c r="BA3" s="111" t="s">
        <v>296</v>
      </c>
      <c r="BB3" s="111" t="s">
        <v>297</v>
      </c>
      <c r="BC3" s="111" t="s">
        <v>288</v>
      </c>
      <c r="BD3" s="111" t="s">
        <v>296</v>
      </c>
      <c r="BE3" s="111" t="s">
        <v>297</v>
      </c>
      <c r="BF3" s="111" t="s">
        <v>288</v>
      </c>
      <c r="BG3" s="111" t="s">
        <v>296</v>
      </c>
      <c r="BH3" s="111" t="s">
        <v>297</v>
      </c>
      <c r="BI3" s="111" t="s">
        <v>288</v>
      </c>
      <c r="BJ3" s="111" t="s">
        <v>296</v>
      </c>
      <c r="BK3" s="111" t="s">
        <v>297</v>
      </c>
      <c r="BL3" s="111" t="s">
        <v>288</v>
      </c>
      <c r="BM3" s="111" t="s">
        <v>296</v>
      </c>
      <c r="BN3" s="111" t="s">
        <v>297</v>
      </c>
      <c r="BO3" s="111" t="s">
        <v>288</v>
      </c>
      <c r="BP3" s="111" t="s">
        <v>296</v>
      </c>
      <c r="BQ3" s="111" t="s">
        <v>297</v>
      </c>
      <c r="BR3" s="111" t="s">
        <v>288</v>
      </c>
      <c r="BS3" s="111" t="s">
        <v>296</v>
      </c>
      <c r="BT3" s="111" t="s">
        <v>297</v>
      </c>
      <c r="BU3" s="111" t="s">
        <v>288</v>
      </c>
      <c r="BV3" s="111" t="s">
        <v>296</v>
      </c>
      <c r="BW3" s="111" t="s">
        <v>297</v>
      </c>
      <c r="BX3" s="111" t="s">
        <v>288</v>
      </c>
      <c r="BY3" s="111" t="s">
        <v>296</v>
      </c>
      <c r="BZ3" s="111" t="s">
        <v>297</v>
      </c>
      <c r="CA3" s="111" t="s">
        <v>288</v>
      </c>
      <c r="CB3" s="111" t="s">
        <v>296</v>
      </c>
      <c r="CC3" s="111" t="s">
        <v>297</v>
      </c>
      <c r="CD3" s="111" t="s">
        <v>288</v>
      </c>
      <c r="CE3" s="111" t="s">
        <v>296</v>
      </c>
      <c r="CF3" s="111" t="s">
        <v>297</v>
      </c>
      <c r="CG3" s="111" t="s">
        <v>288</v>
      </c>
      <c r="CH3" s="111" t="s">
        <v>296</v>
      </c>
      <c r="CI3" s="111" t="s">
        <v>297</v>
      </c>
      <c r="CJ3" s="111" t="s">
        <v>288</v>
      </c>
      <c r="CK3" s="111" t="s">
        <v>296</v>
      </c>
      <c r="CL3" s="111" t="s">
        <v>297</v>
      </c>
      <c r="CM3" s="111" t="s">
        <v>288</v>
      </c>
      <c r="CN3" s="111" t="s">
        <v>296</v>
      </c>
      <c r="CO3" s="111" t="s">
        <v>297</v>
      </c>
      <c r="CP3" s="111" t="s">
        <v>288</v>
      </c>
      <c r="CQ3" s="111" t="s">
        <v>296</v>
      </c>
      <c r="CR3" s="111" t="s">
        <v>297</v>
      </c>
      <c r="CS3" s="111" t="s">
        <v>288</v>
      </c>
      <c r="CT3" s="111" t="s">
        <v>296</v>
      </c>
      <c r="CU3" s="111" t="s">
        <v>297</v>
      </c>
      <c r="CV3" s="111" t="s">
        <v>288</v>
      </c>
      <c r="CW3" s="111" t="s">
        <v>296</v>
      </c>
      <c r="CX3" s="111" t="s">
        <v>297</v>
      </c>
      <c r="CY3" s="111" t="s">
        <v>288</v>
      </c>
      <c r="CZ3" s="111" t="s">
        <v>296</v>
      </c>
      <c r="DA3" s="111" t="s">
        <v>297</v>
      </c>
      <c r="DB3" s="111" t="s">
        <v>288</v>
      </c>
      <c r="DC3" s="111" t="s">
        <v>296</v>
      </c>
      <c r="DD3" s="111" t="s">
        <v>297</v>
      </c>
      <c r="DE3" s="111" t="s">
        <v>288</v>
      </c>
      <c r="DF3" s="111" t="s">
        <v>296</v>
      </c>
      <c r="DG3" s="111" t="s">
        <v>297</v>
      </c>
      <c r="DH3" s="111" t="s">
        <v>288</v>
      </c>
      <c r="DI3" s="111" t="s">
        <v>296</v>
      </c>
      <c r="DJ3" s="111" t="s">
        <v>297</v>
      </c>
      <c r="DK3" s="111" t="s">
        <v>288</v>
      </c>
      <c r="DL3" s="111" t="s">
        <v>296</v>
      </c>
      <c r="DM3" s="111" t="s">
        <v>297</v>
      </c>
      <c r="DN3" s="111" t="s">
        <v>288</v>
      </c>
      <c r="DO3" s="111" t="s">
        <v>296</v>
      </c>
      <c r="DP3" s="111" t="s">
        <v>297</v>
      </c>
      <c r="DQ3" s="111" t="s">
        <v>288</v>
      </c>
      <c r="DR3" s="111" t="s">
        <v>296</v>
      </c>
      <c r="DS3" s="111" t="s">
        <v>297</v>
      </c>
      <c r="DT3" s="111" t="s">
        <v>288</v>
      </c>
      <c r="DU3" s="111" t="s">
        <v>296</v>
      </c>
      <c r="DV3" s="111" t="s">
        <v>297</v>
      </c>
      <c r="DW3" s="111" t="s">
        <v>288</v>
      </c>
      <c r="DX3" s="111" t="s">
        <v>296</v>
      </c>
      <c r="DY3" s="111" t="s">
        <v>297</v>
      </c>
      <c r="DZ3" s="111" t="s">
        <v>288</v>
      </c>
      <c r="EA3" s="111" t="s">
        <v>296</v>
      </c>
      <c r="EB3" s="111" t="s">
        <v>297</v>
      </c>
      <c r="EC3" s="111" t="s">
        <v>288</v>
      </c>
      <c r="ED3" s="111" t="s">
        <v>296</v>
      </c>
      <c r="EE3" s="111" t="s">
        <v>297</v>
      </c>
      <c r="EF3" s="111" t="s">
        <v>288</v>
      </c>
      <c r="EG3" s="111" t="s">
        <v>296</v>
      </c>
      <c r="EH3" s="111" t="s">
        <v>297</v>
      </c>
      <c r="EI3" s="111" t="s">
        <v>288</v>
      </c>
      <c r="EJ3" s="111" t="s">
        <v>296</v>
      </c>
      <c r="EK3" s="111" t="s">
        <v>297</v>
      </c>
      <c r="EL3" s="111" t="s">
        <v>288</v>
      </c>
      <c r="EM3" s="111" t="s">
        <v>296</v>
      </c>
      <c r="EN3" s="111" t="s">
        <v>297</v>
      </c>
      <c r="EO3" s="111" t="s">
        <v>288</v>
      </c>
      <c r="EP3" s="111" t="s">
        <v>296</v>
      </c>
      <c r="EQ3" s="111" t="s">
        <v>297</v>
      </c>
      <c r="ER3" s="111" t="s">
        <v>288</v>
      </c>
      <c r="ES3" s="111" t="s">
        <v>296</v>
      </c>
      <c r="ET3" s="111" t="s">
        <v>297</v>
      </c>
      <c r="EU3" s="111" t="s">
        <v>288</v>
      </c>
      <c r="EV3" s="111" t="s">
        <v>296</v>
      </c>
      <c r="EW3" s="111" t="s">
        <v>297</v>
      </c>
      <c r="EX3" s="111" t="s">
        <v>288</v>
      </c>
      <c r="EY3" s="111" t="s">
        <v>296</v>
      </c>
      <c r="EZ3" s="111" t="s">
        <v>297</v>
      </c>
      <c r="FA3" s="111" t="s">
        <v>288</v>
      </c>
      <c r="FB3" s="111" t="s">
        <v>296</v>
      </c>
      <c r="FC3" s="111" t="s">
        <v>297</v>
      </c>
      <c r="FD3" s="111" t="s">
        <v>288</v>
      </c>
      <c r="FE3" s="111" t="s">
        <v>296</v>
      </c>
      <c r="FF3" s="111" t="s">
        <v>297</v>
      </c>
      <c r="FG3" s="111" t="s">
        <v>288</v>
      </c>
      <c r="FH3" s="111" t="s">
        <v>296</v>
      </c>
      <c r="FI3" s="111" t="s">
        <v>297</v>
      </c>
      <c r="FJ3" s="111" t="s">
        <v>288</v>
      </c>
      <c r="FK3" s="111" t="s">
        <v>296</v>
      </c>
      <c r="FL3" s="111" t="s">
        <v>297</v>
      </c>
      <c r="FM3" s="111" t="s">
        <v>288</v>
      </c>
      <c r="FN3" s="111" t="s">
        <v>296</v>
      </c>
      <c r="FO3" s="111" t="s">
        <v>297</v>
      </c>
      <c r="FP3" s="111" t="s">
        <v>288</v>
      </c>
      <c r="FQ3" s="111" t="s">
        <v>296</v>
      </c>
      <c r="FR3" s="111" t="s">
        <v>297</v>
      </c>
      <c r="FS3" s="111" t="s">
        <v>288</v>
      </c>
      <c r="FT3" s="111" t="s">
        <v>296</v>
      </c>
      <c r="FU3" s="111" t="s">
        <v>297</v>
      </c>
      <c r="FV3" s="111" t="s">
        <v>288</v>
      </c>
      <c r="FW3" s="111" t="s">
        <v>296</v>
      </c>
      <c r="FX3" s="111" t="s">
        <v>297</v>
      </c>
      <c r="FY3" s="111" t="s">
        <v>288</v>
      </c>
      <c r="FZ3" s="111" t="s">
        <v>296</v>
      </c>
      <c r="GA3" s="111" t="s">
        <v>297</v>
      </c>
      <c r="GB3" s="111" t="s">
        <v>288</v>
      </c>
      <c r="GC3" s="111" t="s">
        <v>296</v>
      </c>
      <c r="GD3" s="111" t="s">
        <v>297</v>
      </c>
      <c r="GE3" s="111" t="s">
        <v>288</v>
      </c>
      <c r="GF3" s="111" t="s">
        <v>296</v>
      </c>
      <c r="GG3" s="111" t="s">
        <v>297</v>
      </c>
      <c r="GH3" s="111" t="s">
        <v>288</v>
      </c>
      <c r="GI3" s="111" t="s">
        <v>296</v>
      </c>
      <c r="GJ3" s="111" t="s">
        <v>297</v>
      </c>
      <c r="GK3" s="111" t="s">
        <v>288</v>
      </c>
      <c r="GL3" s="111" t="s">
        <v>296</v>
      </c>
      <c r="GM3" s="111" t="s">
        <v>297</v>
      </c>
      <c r="GN3" s="111" t="s">
        <v>288</v>
      </c>
      <c r="GO3" s="111" t="s">
        <v>296</v>
      </c>
      <c r="GP3" s="111" t="s">
        <v>297</v>
      </c>
      <c r="GQ3" s="111" t="s">
        <v>288</v>
      </c>
      <c r="GR3" s="111" t="s">
        <v>296</v>
      </c>
      <c r="GS3" s="111" t="s">
        <v>297</v>
      </c>
      <c r="GT3" s="111" t="s">
        <v>288</v>
      </c>
      <c r="GU3" s="111" t="s">
        <v>296</v>
      </c>
      <c r="GV3" s="111" t="s">
        <v>297</v>
      </c>
      <c r="GW3" s="111" t="s">
        <v>288</v>
      </c>
      <c r="GX3" s="111" t="s">
        <v>296</v>
      </c>
      <c r="GY3" s="111" t="s">
        <v>297</v>
      </c>
      <c r="GZ3" s="111" t="s">
        <v>288</v>
      </c>
      <c r="HA3" s="111" t="s">
        <v>296</v>
      </c>
      <c r="HB3" s="111" t="s">
        <v>297</v>
      </c>
      <c r="HC3" s="111" t="s">
        <v>288</v>
      </c>
      <c r="HD3" s="111" t="s">
        <v>296</v>
      </c>
      <c r="HE3" s="111" t="s">
        <v>297</v>
      </c>
      <c r="HF3" s="111" t="s">
        <v>288</v>
      </c>
      <c r="HG3" s="111" t="s">
        <v>296</v>
      </c>
      <c r="HH3" s="111" t="s">
        <v>297</v>
      </c>
      <c r="HI3" s="111" t="s">
        <v>288</v>
      </c>
      <c r="HJ3" s="111" t="s">
        <v>296</v>
      </c>
      <c r="HK3" s="111" t="s">
        <v>297</v>
      </c>
      <c r="HL3" s="111" t="s">
        <v>288</v>
      </c>
      <c r="HM3" s="111" t="s">
        <v>296</v>
      </c>
      <c r="HN3" s="111" t="s">
        <v>297</v>
      </c>
      <c r="HO3" s="111" t="s">
        <v>288</v>
      </c>
      <c r="HP3" s="111" t="s">
        <v>296</v>
      </c>
      <c r="HQ3" s="111" t="s">
        <v>297</v>
      </c>
      <c r="HR3" s="111" t="s">
        <v>288</v>
      </c>
      <c r="HS3" s="111" t="s">
        <v>296</v>
      </c>
      <c r="HT3" s="111" t="s">
        <v>297</v>
      </c>
      <c r="HU3" s="111" t="s">
        <v>288</v>
      </c>
      <c r="HV3" s="111" t="s">
        <v>296</v>
      </c>
      <c r="HW3" s="111" t="s">
        <v>297</v>
      </c>
      <c r="HX3" s="111" t="s">
        <v>288</v>
      </c>
      <c r="HY3" s="111" t="s">
        <v>296</v>
      </c>
      <c r="HZ3" s="111" t="s">
        <v>297</v>
      </c>
      <c r="IA3" s="111" t="s">
        <v>288</v>
      </c>
      <c r="IB3" s="111" t="s">
        <v>296</v>
      </c>
      <c r="IC3" s="111" t="s">
        <v>297</v>
      </c>
      <c r="ID3" s="111" t="s">
        <v>288</v>
      </c>
      <c r="IE3" s="111" t="s">
        <v>296</v>
      </c>
      <c r="IF3" s="111" t="s">
        <v>297</v>
      </c>
      <c r="IG3" s="111" t="s">
        <v>288</v>
      </c>
      <c r="IH3" s="111" t="s">
        <v>296</v>
      </c>
      <c r="II3" s="111" t="s">
        <v>297</v>
      </c>
      <c r="IJ3" s="111" t="s">
        <v>288</v>
      </c>
      <c r="IK3" s="111" t="s">
        <v>296</v>
      </c>
      <c r="IL3" s="111" t="s">
        <v>297</v>
      </c>
      <c r="IM3" s="111" t="s">
        <v>288</v>
      </c>
      <c r="IN3" s="111" t="s">
        <v>296</v>
      </c>
      <c r="IO3" s="111" t="s">
        <v>297</v>
      </c>
      <c r="IP3" s="111" t="s">
        <v>288</v>
      </c>
      <c r="IQ3" s="111" t="s">
        <v>296</v>
      </c>
      <c r="IR3" s="111" t="s">
        <v>297</v>
      </c>
      <c r="IS3" s="111" t="s">
        <v>288</v>
      </c>
      <c r="IT3" s="111" t="s">
        <v>296</v>
      </c>
      <c r="IU3" s="111" t="s">
        <v>297</v>
      </c>
      <c r="IV3" s="111" t="s">
        <v>288</v>
      </c>
      <c r="IW3" s="111" t="s">
        <v>296</v>
      </c>
      <c r="JC3" s="97" t="s">
        <v>289</v>
      </c>
      <c r="JD3" s="97" t="s">
        <v>288</v>
      </c>
      <c r="JE3" s="97" t="s">
        <v>287</v>
      </c>
      <c r="JF3" s="97" t="s">
        <v>289</v>
      </c>
      <c r="JG3" s="97" t="s">
        <v>288</v>
      </c>
      <c r="JH3" s="97" t="s">
        <v>287</v>
      </c>
      <c r="JI3" s="97" t="s">
        <v>289</v>
      </c>
      <c r="JJ3" s="97" t="s">
        <v>288</v>
      </c>
      <c r="JK3" s="97" t="s">
        <v>287</v>
      </c>
      <c r="JL3" s="97" t="s">
        <v>289</v>
      </c>
      <c r="JM3" s="97" t="s">
        <v>288</v>
      </c>
      <c r="JN3" s="97" t="s">
        <v>287</v>
      </c>
      <c r="JO3" s="97" t="s">
        <v>289</v>
      </c>
      <c r="JP3" s="97" t="s">
        <v>288</v>
      </c>
      <c r="JQ3" s="97" t="s">
        <v>287</v>
      </c>
      <c r="JR3" s="97" t="s">
        <v>289</v>
      </c>
      <c r="JS3" s="97" t="s">
        <v>288</v>
      </c>
      <c r="JT3" s="97" t="s">
        <v>287</v>
      </c>
      <c r="JU3" s="97" t="s">
        <v>289</v>
      </c>
      <c r="JV3" s="97" t="s">
        <v>288</v>
      </c>
      <c r="JW3" s="97" t="s">
        <v>287</v>
      </c>
      <c r="JX3" s="97" t="s">
        <v>289</v>
      </c>
      <c r="JY3" s="97" t="s">
        <v>288</v>
      </c>
      <c r="JZ3" s="97" t="s">
        <v>287</v>
      </c>
      <c r="KA3" s="97" t="s">
        <v>289</v>
      </c>
      <c r="KB3" s="97" t="s">
        <v>288</v>
      </c>
      <c r="KC3" s="97" t="s">
        <v>287</v>
      </c>
      <c r="KD3" s="97" t="s">
        <v>289</v>
      </c>
      <c r="KE3" s="97" t="s">
        <v>288</v>
      </c>
      <c r="KF3" s="97" t="s">
        <v>287</v>
      </c>
      <c r="KG3" s="93" t="s">
        <v>2351</v>
      </c>
      <c r="KH3" s="93" t="s">
        <v>2351</v>
      </c>
      <c r="KI3" s="93" t="s">
        <v>2351</v>
      </c>
      <c r="KJ3" s="93" t="s">
        <v>2351</v>
      </c>
      <c r="KK3" s="93" t="s">
        <v>2351</v>
      </c>
      <c r="KL3" s="93" t="s">
        <v>2351</v>
      </c>
      <c r="KM3" s="93" t="s">
        <v>2351</v>
      </c>
      <c r="KN3" s="97" t="s">
        <v>289</v>
      </c>
      <c r="KO3" s="97" t="s">
        <v>288</v>
      </c>
      <c r="KP3" s="97" t="s">
        <v>287</v>
      </c>
      <c r="KQ3" s="93" t="s">
        <v>2351</v>
      </c>
      <c r="KR3" s="97" t="s">
        <v>289</v>
      </c>
      <c r="KS3" s="97" t="s">
        <v>288</v>
      </c>
      <c r="KT3" s="97" t="s">
        <v>287</v>
      </c>
      <c r="KU3" s="93" t="s">
        <v>2351</v>
      </c>
      <c r="KV3" s="97" t="s">
        <v>289</v>
      </c>
      <c r="KW3" s="97" t="s">
        <v>288</v>
      </c>
      <c r="KX3" s="97" t="s">
        <v>287</v>
      </c>
      <c r="KY3" s="97" t="s">
        <v>289</v>
      </c>
      <c r="KZ3" s="97" t="s">
        <v>288</v>
      </c>
      <c r="LA3" s="97" t="s">
        <v>287</v>
      </c>
      <c r="LB3" s="97" t="s">
        <v>289</v>
      </c>
      <c r="LC3" s="97" t="s">
        <v>288</v>
      </c>
      <c r="LD3" s="97" t="s">
        <v>287</v>
      </c>
      <c r="LE3" s="97" t="s">
        <v>289</v>
      </c>
      <c r="LF3" s="97" t="s">
        <v>288</v>
      </c>
      <c r="LG3" s="97" t="s">
        <v>287</v>
      </c>
      <c r="LH3" s="97" t="s">
        <v>289</v>
      </c>
      <c r="LI3" s="97" t="s">
        <v>288</v>
      </c>
      <c r="LJ3" s="97" t="s">
        <v>287</v>
      </c>
      <c r="LK3" s="97" t="s">
        <v>289</v>
      </c>
      <c r="LL3" s="97" t="s">
        <v>288</v>
      </c>
      <c r="LM3" s="97" t="s">
        <v>287</v>
      </c>
      <c r="LN3" s="97" t="s">
        <v>289</v>
      </c>
      <c r="LO3" s="97" t="s">
        <v>288</v>
      </c>
      <c r="LP3" s="97" t="s">
        <v>287</v>
      </c>
      <c r="LQ3" s="97" t="s">
        <v>289</v>
      </c>
      <c r="LR3" s="97" t="s">
        <v>288</v>
      </c>
      <c r="LS3" s="97" t="s">
        <v>287</v>
      </c>
      <c r="LT3" s="97" t="s">
        <v>289</v>
      </c>
      <c r="LU3" s="97" t="s">
        <v>288</v>
      </c>
      <c r="LV3" s="97" t="s">
        <v>287</v>
      </c>
      <c r="LX3" s="93" t="s">
        <v>2351</v>
      </c>
      <c r="LY3" s="97" t="s">
        <v>289</v>
      </c>
      <c r="LZ3" s="97" t="s">
        <v>288</v>
      </c>
      <c r="MA3" s="97" t="s">
        <v>287</v>
      </c>
      <c r="MB3" s="93" t="s">
        <v>2351</v>
      </c>
      <c r="MC3" s="97" t="s">
        <v>289</v>
      </c>
      <c r="MD3" s="97" t="s">
        <v>288</v>
      </c>
      <c r="ME3" s="97" t="s">
        <v>287</v>
      </c>
      <c r="MF3" s="93" t="s">
        <v>2351</v>
      </c>
      <c r="MG3" s="97" t="s">
        <v>289</v>
      </c>
      <c r="MH3" s="97" t="s">
        <v>288</v>
      </c>
      <c r="MI3" s="97" t="s">
        <v>287</v>
      </c>
      <c r="MJ3" s="93" t="s">
        <v>2351</v>
      </c>
      <c r="MK3" s="97" t="s">
        <v>289</v>
      </c>
      <c r="ML3" s="97" t="s">
        <v>288</v>
      </c>
      <c r="MM3" s="97" t="s">
        <v>287</v>
      </c>
      <c r="MN3" s="93" t="s">
        <v>2351</v>
      </c>
      <c r="MO3" s="97" t="s">
        <v>289</v>
      </c>
      <c r="MP3" s="97" t="s">
        <v>288</v>
      </c>
      <c r="MQ3" s="97" t="s">
        <v>287</v>
      </c>
      <c r="MR3" s="93" t="s">
        <v>2351</v>
      </c>
      <c r="MS3" s="97" t="s">
        <v>289</v>
      </c>
      <c r="MT3" s="97" t="s">
        <v>288</v>
      </c>
      <c r="MU3" s="97" t="s">
        <v>287</v>
      </c>
      <c r="MV3" s="93" t="s">
        <v>2351</v>
      </c>
      <c r="MW3" s="97" t="s">
        <v>289</v>
      </c>
      <c r="MX3" s="97" t="s">
        <v>288</v>
      </c>
      <c r="MY3" s="97" t="s">
        <v>287</v>
      </c>
      <c r="MZ3" s="93" t="s">
        <v>2351</v>
      </c>
      <c r="NA3" s="97" t="s">
        <v>289</v>
      </c>
      <c r="NB3" s="97" t="s">
        <v>288</v>
      </c>
      <c r="NC3" s="97" t="s">
        <v>287</v>
      </c>
      <c r="ND3" s="93" t="s">
        <v>2351</v>
      </c>
      <c r="NE3" s="97" t="s">
        <v>289</v>
      </c>
      <c r="NF3" s="97" t="s">
        <v>288</v>
      </c>
      <c r="NG3" s="97" t="s">
        <v>287</v>
      </c>
      <c r="NH3" s="93" t="s">
        <v>2351</v>
      </c>
      <c r="NI3" s="97" t="s">
        <v>289</v>
      </c>
      <c r="NJ3" s="97" t="s">
        <v>288</v>
      </c>
      <c r="NK3" s="97" t="s">
        <v>287</v>
      </c>
      <c r="NL3" s="93" t="s">
        <v>2351</v>
      </c>
      <c r="NM3" s="97" t="s">
        <v>289</v>
      </c>
      <c r="NN3" s="97" t="s">
        <v>288</v>
      </c>
      <c r="NO3" s="97" t="s">
        <v>287</v>
      </c>
      <c r="NP3" s="93" t="s">
        <v>2351</v>
      </c>
      <c r="NQ3" s="97" t="s">
        <v>289</v>
      </c>
      <c r="NR3" s="97" t="s">
        <v>288</v>
      </c>
      <c r="NS3" s="97" t="s">
        <v>287</v>
      </c>
      <c r="NT3" s="93" t="s">
        <v>2351</v>
      </c>
      <c r="NU3" s="97" t="s">
        <v>289</v>
      </c>
      <c r="NV3" s="97" t="s">
        <v>288</v>
      </c>
      <c r="NW3" s="97" t="s">
        <v>287</v>
      </c>
      <c r="NX3" s="93" t="s">
        <v>2351</v>
      </c>
      <c r="NY3" s="97" t="s">
        <v>289</v>
      </c>
      <c r="NZ3" s="97" t="s">
        <v>288</v>
      </c>
      <c r="OA3" s="97" t="s">
        <v>287</v>
      </c>
      <c r="OB3" s="93" t="s">
        <v>2351</v>
      </c>
      <c r="OC3" s="97" t="s">
        <v>289</v>
      </c>
      <c r="OD3" s="97" t="s">
        <v>288</v>
      </c>
      <c r="OE3" s="97" t="s">
        <v>287</v>
      </c>
    </row>
    <row r="4" spans="1:396" s="125" customFormat="1" ht="13.8" thickBot="1" x14ac:dyDescent="0.3">
      <c r="A4" s="360">
        <v>0</v>
      </c>
      <c r="B4" s="361" t="s">
        <v>187</v>
      </c>
      <c r="C4" s="367" t="s">
        <v>873</v>
      </c>
      <c r="D4" s="366" t="s">
        <v>872</v>
      </c>
      <c r="E4" s="367" t="s">
        <v>871</v>
      </c>
      <c r="F4" s="367" t="s">
        <v>870</v>
      </c>
      <c r="G4" s="367" t="s">
        <v>869</v>
      </c>
      <c r="H4" s="367" t="s">
        <v>868</v>
      </c>
      <c r="I4" s="366" t="s">
        <v>867</v>
      </c>
      <c r="J4" s="366" t="s">
        <v>866</v>
      </c>
      <c r="K4" s="366" t="s">
        <v>865</v>
      </c>
      <c r="L4" s="367" t="s">
        <v>864</v>
      </c>
      <c r="M4" s="367" t="s">
        <v>863</v>
      </c>
      <c r="N4" s="367" t="s">
        <v>862</v>
      </c>
      <c r="O4" s="367" t="s">
        <v>861</v>
      </c>
      <c r="P4" s="366" t="s">
        <v>860</v>
      </c>
      <c r="Q4" s="366" t="s">
        <v>859</v>
      </c>
      <c r="R4" s="366" t="s">
        <v>858</v>
      </c>
      <c r="S4" s="367" t="s">
        <v>857</v>
      </c>
      <c r="T4" s="367" t="s">
        <v>856</v>
      </c>
      <c r="U4" s="367" t="s">
        <v>855</v>
      </c>
      <c r="V4" s="367" t="s">
        <v>854</v>
      </c>
      <c r="W4" s="366" t="s">
        <v>853</v>
      </c>
      <c r="X4" s="366" t="s">
        <v>852</v>
      </c>
      <c r="Y4" s="366" t="s">
        <v>851</v>
      </c>
      <c r="Z4" s="367" t="s">
        <v>850</v>
      </c>
      <c r="AA4" s="367" t="s">
        <v>849</v>
      </c>
      <c r="AB4" s="367" t="s">
        <v>848</v>
      </c>
      <c r="AC4" s="367" t="s">
        <v>847</v>
      </c>
      <c r="AD4" s="366" t="s">
        <v>846</v>
      </c>
      <c r="AE4" s="366" t="s">
        <v>845</v>
      </c>
      <c r="AF4" s="366" t="s">
        <v>844</v>
      </c>
      <c r="AG4" s="367" t="s">
        <v>843</v>
      </c>
      <c r="AH4" s="367" t="s">
        <v>842</v>
      </c>
      <c r="AI4" s="367" t="s">
        <v>841</v>
      </c>
      <c r="AJ4" s="367" t="s">
        <v>840</v>
      </c>
      <c r="AK4" s="366" t="s">
        <v>839</v>
      </c>
      <c r="AL4" s="366" t="s">
        <v>838</v>
      </c>
      <c r="AM4" s="366" t="s">
        <v>837</v>
      </c>
      <c r="AN4" s="367" t="s">
        <v>836</v>
      </c>
      <c r="AO4" s="367" t="s">
        <v>835</v>
      </c>
      <c r="AP4" s="367" t="s">
        <v>834</v>
      </c>
      <c r="AQ4" s="367" t="s">
        <v>833</v>
      </c>
      <c r="AR4" s="366" t="s">
        <v>832</v>
      </c>
      <c r="AS4" s="366" t="s">
        <v>831</v>
      </c>
      <c r="AT4" s="366" t="s">
        <v>830</v>
      </c>
      <c r="AU4" s="367" t="s">
        <v>829</v>
      </c>
      <c r="AV4" s="367" t="s">
        <v>828</v>
      </c>
      <c r="AW4" s="367" t="s">
        <v>827</v>
      </c>
      <c r="AX4" s="367" t="s">
        <v>826</v>
      </c>
      <c r="AY4" s="366" t="s">
        <v>825</v>
      </c>
      <c r="AZ4" s="366" t="s">
        <v>824</v>
      </c>
      <c r="BA4" s="366" t="s">
        <v>823</v>
      </c>
      <c r="BB4" s="367" t="s">
        <v>822</v>
      </c>
      <c r="BC4" s="367" t="s">
        <v>821</v>
      </c>
      <c r="BD4" s="367" t="s">
        <v>820</v>
      </c>
      <c r="BE4" s="367" t="s">
        <v>819</v>
      </c>
      <c r="BF4" s="366" t="s">
        <v>818</v>
      </c>
      <c r="BG4" s="366" t="s">
        <v>817</v>
      </c>
      <c r="BH4" s="366" t="s">
        <v>816</v>
      </c>
      <c r="BI4" s="367" t="s">
        <v>815</v>
      </c>
      <c r="BJ4" s="367" t="s">
        <v>814</v>
      </c>
      <c r="BK4" s="367" t="s">
        <v>813</v>
      </c>
      <c r="BL4" s="367" t="s">
        <v>812</v>
      </c>
      <c r="BM4" s="366" t="s">
        <v>811</v>
      </c>
      <c r="BN4" s="366" t="s">
        <v>810</v>
      </c>
      <c r="BO4" s="366" t="s">
        <v>809</v>
      </c>
      <c r="BP4" s="367" t="s">
        <v>808</v>
      </c>
      <c r="BQ4" s="367" t="s">
        <v>807</v>
      </c>
      <c r="BR4" s="367" t="s">
        <v>806</v>
      </c>
      <c r="BS4" s="367" t="s">
        <v>805</v>
      </c>
      <c r="BT4" s="366" t="s">
        <v>804</v>
      </c>
      <c r="BU4" s="366" t="s">
        <v>803</v>
      </c>
      <c r="BV4" s="366" t="s">
        <v>802</v>
      </c>
      <c r="BW4" s="367" t="s">
        <v>801</v>
      </c>
      <c r="BX4" s="367" t="s">
        <v>800</v>
      </c>
      <c r="BY4" s="367" t="s">
        <v>799</v>
      </c>
      <c r="BZ4" s="367" t="s">
        <v>798</v>
      </c>
      <c r="CA4" s="366" t="s">
        <v>797</v>
      </c>
      <c r="CB4" s="366" t="s">
        <v>796</v>
      </c>
      <c r="CC4" s="366" t="s">
        <v>795</v>
      </c>
      <c r="CD4" s="367" t="s">
        <v>794</v>
      </c>
      <c r="CE4" s="367" t="s">
        <v>793</v>
      </c>
      <c r="CF4" s="367" t="s">
        <v>792</v>
      </c>
      <c r="CG4" s="367" t="s">
        <v>791</v>
      </c>
      <c r="CH4" s="366" t="s">
        <v>790</v>
      </c>
      <c r="CI4" s="366" t="s">
        <v>789</v>
      </c>
      <c r="CJ4" s="366" t="s">
        <v>788</v>
      </c>
      <c r="CK4" s="367" t="s">
        <v>787</v>
      </c>
      <c r="CL4" s="367" t="s">
        <v>786</v>
      </c>
      <c r="CM4" s="367" t="s">
        <v>785</v>
      </c>
      <c r="CN4" s="367" t="s">
        <v>784</v>
      </c>
      <c r="CO4" s="366" t="s">
        <v>783</v>
      </c>
      <c r="CP4" s="366" t="s">
        <v>782</v>
      </c>
      <c r="CQ4" s="366" t="s">
        <v>781</v>
      </c>
      <c r="CR4" s="367" t="s">
        <v>780</v>
      </c>
      <c r="CS4" s="367" t="s">
        <v>779</v>
      </c>
      <c r="CT4" s="367" t="s">
        <v>778</v>
      </c>
      <c r="CU4" s="367" t="s">
        <v>777</v>
      </c>
      <c r="CV4" s="366" t="s">
        <v>776</v>
      </c>
      <c r="CW4" s="366" t="s">
        <v>775</v>
      </c>
      <c r="CX4" s="366" t="s">
        <v>774</v>
      </c>
      <c r="CY4" s="367" t="s">
        <v>773</v>
      </c>
      <c r="CZ4" s="367" t="s">
        <v>772</v>
      </c>
      <c r="DA4" s="367" t="s">
        <v>771</v>
      </c>
      <c r="DB4" s="367" t="s">
        <v>770</v>
      </c>
      <c r="DC4" s="366" t="s">
        <v>769</v>
      </c>
      <c r="DD4" s="366" t="s">
        <v>768</v>
      </c>
      <c r="DE4" s="366" t="s">
        <v>767</v>
      </c>
      <c r="DF4" s="367" t="s">
        <v>766</v>
      </c>
      <c r="DG4" s="367" t="s">
        <v>765</v>
      </c>
      <c r="DH4" s="367" t="s">
        <v>764</v>
      </c>
      <c r="DI4" s="367" t="s">
        <v>763</v>
      </c>
      <c r="DJ4" s="366" t="s">
        <v>762</v>
      </c>
      <c r="DK4" s="366" t="s">
        <v>761</v>
      </c>
      <c r="DL4" s="366" t="s">
        <v>760</v>
      </c>
      <c r="DM4" s="367" t="s">
        <v>759</v>
      </c>
      <c r="DN4" s="367" t="s">
        <v>758</v>
      </c>
      <c r="DO4" s="367" t="s">
        <v>757</v>
      </c>
      <c r="DP4" s="367" t="s">
        <v>756</v>
      </c>
      <c r="DQ4" s="366" t="s">
        <v>755</v>
      </c>
      <c r="DR4" s="366" t="s">
        <v>754</v>
      </c>
      <c r="DS4" s="366" t="s">
        <v>753</v>
      </c>
      <c r="DT4" s="367" t="s">
        <v>752</v>
      </c>
      <c r="DU4" s="367" t="s">
        <v>751</v>
      </c>
      <c r="DV4" s="367" t="s">
        <v>750</v>
      </c>
      <c r="DW4" s="367" t="s">
        <v>749</v>
      </c>
      <c r="DX4" s="366" t="s">
        <v>748</v>
      </c>
      <c r="DY4" s="366" t="s">
        <v>747</v>
      </c>
      <c r="DZ4" s="366" t="s">
        <v>746</v>
      </c>
      <c r="EA4" s="367" t="s">
        <v>745</v>
      </c>
      <c r="EB4" s="367" t="s">
        <v>744</v>
      </c>
      <c r="EC4" s="367" t="s">
        <v>743</v>
      </c>
      <c r="ED4" s="367" t="s">
        <v>742</v>
      </c>
      <c r="EE4" s="366" t="s">
        <v>741</v>
      </c>
      <c r="EF4" s="366" t="s">
        <v>740</v>
      </c>
      <c r="EG4" s="366" t="s">
        <v>739</v>
      </c>
      <c r="EH4" s="367" t="s">
        <v>738</v>
      </c>
      <c r="EI4" s="367" t="s">
        <v>737</v>
      </c>
      <c r="EJ4" s="367" t="s">
        <v>736</v>
      </c>
      <c r="EK4" s="367" t="s">
        <v>735</v>
      </c>
      <c r="EL4" s="366" t="s">
        <v>734</v>
      </c>
      <c r="EM4" s="366" t="s">
        <v>733</v>
      </c>
      <c r="EN4" s="366" t="s">
        <v>732</v>
      </c>
      <c r="EO4" s="367" t="s">
        <v>731</v>
      </c>
      <c r="EP4" s="367" t="s">
        <v>730</v>
      </c>
      <c r="EQ4" s="367" t="s">
        <v>729</v>
      </c>
      <c r="ER4" s="367" t="s">
        <v>728</v>
      </c>
      <c r="ES4" s="366" t="s">
        <v>727</v>
      </c>
      <c r="ET4" s="366" t="s">
        <v>726</v>
      </c>
      <c r="EU4" s="366" t="s">
        <v>725</v>
      </c>
      <c r="EV4" s="367" t="s">
        <v>724</v>
      </c>
      <c r="EW4" s="367" t="s">
        <v>723</v>
      </c>
      <c r="EX4" s="367" t="s">
        <v>722</v>
      </c>
      <c r="EY4" s="367" t="s">
        <v>721</v>
      </c>
      <c r="EZ4" s="366" t="s">
        <v>720</v>
      </c>
      <c r="FA4" s="366" t="s">
        <v>719</v>
      </c>
      <c r="FB4" s="366" t="s">
        <v>718</v>
      </c>
      <c r="FC4" s="367" t="s">
        <v>717</v>
      </c>
      <c r="FD4" s="367" t="s">
        <v>716</v>
      </c>
      <c r="FE4" s="367" t="s">
        <v>715</v>
      </c>
      <c r="FF4" s="367" t="s">
        <v>714</v>
      </c>
      <c r="FG4" s="366" t="s">
        <v>713</v>
      </c>
      <c r="FH4" s="366" t="s">
        <v>712</v>
      </c>
      <c r="FI4" s="366" t="s">
        <v>711</v>
      </c>
      <c r="FJ4" s="367" t="s">
        <v>710</v>
      </c>
      <c r="FK4" s="367" t="s">
        <v>709</v>
      </c>
      <c r="FL4" s="367" t="s">
        <v>708</v>
      </c>
      <c r="FM4" s="367" t="s">
        <v>707</v>
      </c>
      <c r="FN4" s="366" t="s">
        <v>706</v>
      </c>
      <c r="FO4" s="366" t="s">
        <v>705</v>
      </c>
      <c r="FP4" s="366" t="s">
        <v>704</v>
      </c>
      <c r="FQ4" s="367" t="s">
        <v>703</v>
      </c>
      <c r="FR4" s="367" t="s">
        <v>702</v>
      </c>
      <c r="FS4" s="367" t="s">
        <v>701</v>
      </c>
      <c r="FT4" s="367" t="s">
        <v>700</v>
      </c>
      <c r="FU4" s="366" t="s">
        <v>699</v>
      </c>
      <c r="FV4" s="366" t="s">
        <v>698</v>
      </c>
      <c r="FW4" s="366" t="s">
        <v>697</v>
      </c>
      <c r="FX4" s="367" t="s">
        <v>696</v>
      </c>
      <c r="FY4" s="367" t="s">
        <v>695</v>
      </c>
      <c r="FZ4" s="367" t="s">
        <v>694</v>
      </c>
      <c r="GA4" s="367" t="s">
        <v>693</v>
      </c>
      <c r="GB4" s="366" t="s">
        <v>692</v>
      </c>
      <c r="GC4" s="366" t="s">
        <v>691</v>
      </c>
      <c r="GD4" s="366" t="s">
        <v>690</v>
      </c>
      <c r="GE4" s="367" t="s">
        <v>689</v>
      </c>
      <c r="GF4" s="367" t="s">
        <v>688</v>
      </c>
      <c r="GG4" s="367" t="s">
        <v>687</v>
      </c>
      <c r="GH4" s="367" t="s">
        <v>686</v>
      </c>
      <c r="GI4" s="366" t="s">
        <v>685</v>
      </c>
      <c r="GJ4" s="366" t="s">
        <v>684</v>
      </c>
      <c r="GK4" s="366" t="s">
        <v>683</v>
      </c>
      <c r="GL4" s="367" t="s">
        <v>682</v>
      </c>
      <c r="GM4" s="367" t="s">
        <v>681</v>
      </c>
      <c r="GN4" s="367" t="s">
        <v>680</v>
      </c>
      <c r="GO4" s="367" t="s">
        <v>679</v>
      </c>
      <c r="GP4" s="366" t="s">
        <v>678</v>
      </c>
      <c r="GQ4" s="366" t="s">
        <v>677</v>
      </c>
      <c r="GR4" s="366" t="s">
        <v>676</v>
      </c>
      <c r="GS4" s="367" t="s">
        <v>675</v>
      </c>
      <c r="GT4" s="367" t="s">
        <v>674</v>
      </c>
      <c r="GU4" s="367" t="s">
        <v>673</v>
      </c>
      <c r="GV4" s="367" t="s">
        <v>672</v>
      </c>
      <c r="GW4" s="366" t="s">
        <v>671</v>
      </c>
      <c r="GX4" s="366" t="s">
        <v>670</v>
      </c>
      <c r="GY4" s="366" t="s">
        <v>669</v>
      </c>
      <c r="GZ4" s="367" t="s">
        <v>668</v>
      </c>
      <c r="HA4" s="367" t="s">
        <v>667</v>
      </c>
      <c r="HB4" s="367" t="s">
        <v>666</v>
      </c>
      <c r="HC4" s="367" t="s">
        <v>665</v>
      </c>
      <c r="HD4" s="366" t="s">
        <v>664</v>
      </c>
      <c r="HE4" s="366" t="s">
        <v>663</v>
      </c>
      <c r="HF4" s="366" t="s">
        <v>662</v>
      </c>
      <c r="HG4" s="367" t="s">
        <v>661</v>
      </c>
      <c r="HH4" s="367" t="s">
        <v>660</v>
      </c>
      <c r="HI4" s="367" t="s">
        <v>659</v>
      </c>
      <c r="HJ4" s="366" t="s">
        <v>658</v>
      </c>
      <c r="HK4" s="366" t="s">
        <v>657</v>
      </c>
      <c r="HL4" s="366" t="s">
        <v>656</v>
      </c>
      <c r="HM4" s="367" t="s">
        <v>655</v>
      </c>
      <c r="HN4" s="367" t="s">
        <v>654</v>
      </c>
      <c r="HO4" s="367" t="s">
        <v>653</v>
      </c>
      <c r="HP4" s="367" t="s">
        <v>652</v>
      </c>
      <c r="HQ4" s="367" t="s">
        <v>651</v>
      </c>
      <c r="HR4" s="367" t="s">
        <v>650</v>
      </c>
      <c r="HS4" s="367" t="s">
        <v>649</v>
      </c>
      <c r="HT4" s="367" t="s">
        <v>648</v>
      </c>
      <c r="HU4" s="367" t="s">
        <v>647</v>
      </c>
      <c r="HV4" s="367" t="s">
        <v>646</v>
      </c>
      <c r="HW4" s="367" t="s">
        <v>645</v>
      </c>
      <c r="HX4" s="367" t="s">
        <v>644</v>
      </c>
      <c r="HY4" s="367" t="s">
        <v>643</v>
      </c>
      <c r="HZ4" s="367" t="s">
        <v>642</v>
      </c>
      <c r="IA4" s="367" t="s">
        <v>641</v>
      </c>
      <c r="IB4" s="367" t="s">
        <v>640</v>
      </c>
      <c r="IC4" s="367" t="s">
        <v>639</v>
      </c>
      <c r="ID4" s="367" t="s">
        <v>638</v>
      </c>
      <c r="IE4" s="367" t="s">
        <v>637</v>
      </c>
      <c r="IF4" s="367" t="s">
        <v>636</v>
      </c>
      <c r="IG4" s="367" t="s">
        <v>635</v>
      </c>
      <c r="IH4" s="367" t="s">
        <v>634</v>
      </c>
      <c r="II4" s="367" t="s">
        <v>633</v>
      </c>
      <c r="IJ4" s="367" t="s">
        <v>632</v>
      </c>
      <c r="IK4" s="367" t="s">
        <v>631</v>
      </c>
      <c r="IL4" s="367" t="s">
        <v>630</v>
      </c>
      <c r="IM4" s="367" t="s">
        <v>629</v>
      </c>
      <c r="IN4" s="367" t="s">
        <v>628</v>
      </c>
      <c r="IO4" s="367" t="s">
        <v>627</v>
      </c>
      <c r="IP4" s="367" t="s">
        <v>626</v>
      </c>
      <c r="IQ4" s="367" t="s">
        <v>625</v>
      </c>
      <c r="IR4" s="367" t="s">
        <v>624</v>
      </c>
      <c r="IS4" s="367" t="s">
        <v>623</v>
      </c>
      <c r="IT4" s="367" t="s">
        <v>622</v>
      </c>
      <c r="IU4" s="367" t="s">
        <v>621</v>
      </c>
      <c r="IV4" s="367" t="s">
        <v>620</v>
      </c>
      <c r="IW4" s="367" t="s">
        <v>619</v>
      </c>
      <c r="IX4" s="367" t="s">
        <v>618</v>
      </c>
      <c r="IY4" s="367" t="s">
        <v>617</v>
      </c>
      <c r="IZ4" s="367" t="s">
        <v>616</v>
      </c>
      <c r="JA4" s="367" t="s">
        <v>615</v>
      </c>
      <c r="JB4" s="367" t="s">
        <v>614</v>
      </c>
      <c r="JC4" s="367" t="s">
        <v>2077</v>
      </c>
      <c r="JD4" s="367" t="s">
        <v>2078</v>
      </c>
      <c r="JE4" s="367" t="s">
        <v>2079</v>
      </c>
      <c r="JF4" s="367" t="s">
        <v>2080</v>
      </c>
      <c r="JG4" s="367" t="s">
        <v>2081</v>
      </c>
      <c r="JH4" s="367" t="s">
        <v>2082</v>
      </c>
      <c r="JI4" s="367" t="s">
        <v>2083</v>
      </c>
      <c r="JJ4" s="367" t="s">
        <v>2084</v>
      </c>
      <c r="JK4" s="367" t="s">
        <v>2085</v>
      </c>
      <c r="JL4" s="367" t="s">
        <v>2086</v>
      </c>
      <c r="JM4" s="367" t="s">
        <v>2087</v>
      </c>
      <c r="JN4" s="367" t="s">
        <v>2088</v>
      </c>
      <c r="JO4" s="367" t="s">
        <v>2089</v>
      </c>
      <c r="JP4" s="367" t="s">
        <v>2090</v>
      </c>
      <c r="JQ4" s="367" t="s">
        <v>2091</v>
      </c>
      <c r="JR4" s="367" t="s">
        <v>2092</v>
      </c>
      <c r="JS4" s="367" t="s">
        <v>2093</v>
      </c>
      <c r="JT4" s="367" t="s">
        <v>2094</v>
      </c>
      <c r="JU4" s="367" t="s">
        <v>2095</v>
      </c>
      <c r="JV4" s="367" t="s">
        <v>2096</v>
      </c>
      <c r="JW4" s="367" t="s">
        <v>2097</v>
      </c>
      <c r="JX4" s="367" t="s">
        <v>2098</v>
      </c>
      <c r="JY4" s="367" t="s">
        <v>2099</v>
      </c>
      <c r="JZ4" s="367" t="s">
        <v>2100</v>
      </c>
      <c r="KA4" s="367" t="s">
        <v>2101</v>
      </c>
      <c r="KB4" s="367" t="s">
        <v>2102</v>
      </c>
      <c r="KC4" s="367">
        <v>288</v>
      </c>
      <c r="KD4" s="367">
        <v>289</v>
      </c>
      <c r="KE4" s="367">
        <v>290</v>
      </c>
      <c r="KF4" s="367">
        <v>291</v>
      </c>
      <c r="KG4" s="367">
        <v>292</v>
      </c>
      <c r="KH4" s="367">
        <v>293</v>
      </c>
      <c r="KI4" s="367">
        <v>294</v>
      </c>
      <c r="KJ4" s="367">
        <v>295</v>
      </c>
      <c r="KK4" s="367">
        <v>296</v>
      </c>
      <c r="KL4" s="367">
        <v>297</v>
      </c>
      <c r="KM4" s="367">
        <v>298</v>
      </c>
      <c r="KN4" s="367">
        <v>299</v>
      </c>
      <c r="KO4" s="367">
        <v>300</v>
      </c>
      <c r="KP4" s="367">
        <v>301</v>
      </c>
      <c r="KQ4" s="367">
        <v>302</v>
      </c>
      <c r="KR4" s="367">
        <v>303</v>
      </c>
      <c r="KS4" s="367">
        <v>304</v>
      </c>
      <c r="KT4" s="367">
        <v>305</v>
      </c>
      <c r="KU4" s="367">
        <v>306</v>
      </c>
      <c r="KV4" s="367">
        <v>307</v>
      </c>
      <c r="KW4" s="367">
        <v>308</v>
      </c>
      <c r="KX4" s="367">
        <v>309</v>
      </c>
      <c r="KY4" s="367">
        <v>310</v>
      </c>
      <c r="KZ4" s="367">
        <v>311</v>
      </c>
      <c r="LA4" s="367">
        <v>312</v>
      </c>
      <c r="LB4" s="367">
        <v>313</v>
      </c>
      <c r="LC4" s="367">
        <v>314</v>
      </c>
      <c r="LD4" s="367">
        <v>315</v>
      </c>
      <c r="LE4" s="367">
        <v>316</v>
      </c>
      <c r="LF4" s="367">
        <v>317</v>
      </c>
      <c r="LG4" s="367">
        <v>318</v>
      </c>
      <c r="LH4" s="367">
        <v>319</v>
      </c>
      <c r="LI4" s="367">
        <v>320</v>
      </c>
      <c r="LJ4" s="367">
        <v>321</v>
      </c>
      <c r="LK4" s="367">
        <v>322</v>
      </c>
      <c r="LL4" s="367">
        <v>323</v>
      </c>
      <c r="LM4" s="367">
        <v>324</v>
      </c>
      <c r="LN4" s="367">
        <v>325</v>
      </c>
      <c r="LO4" s="367">
        <v>326</v>
      </c>
      <c r="LP4" s="367">
        <v>327</v>
      </c>
      <c r="LQ4" s="367">
        <v>328</v>
      </c>
      <c r="LR4" s="367">
        <v>329</v>
      </c>
      <c r="LS4" s="367">
        <v>330</v>
      </c>
      <c r="LT4" s="367">
        <v>331</v>
      </c>
      <c r="LU4" s="367">
        <v>332</v>
      </c>
      <c r="LV4" s="367">
        <v>333</v>
      </c>
      <c r="LW4" s="367">
        <v>334</v>
      </c>
      <c r="LX4" s="367">
        <v>335</v>
      </c>
      <c r="LY4" s="367">
        <v>336</v>
      </c>
      <c r="LZ4" s="367">
        <v>337</v>
      </c>
      <c r="MA4" s="367">
        <v>338</v>
      </c>
      <c r="MB4" s="367">
        <v>339</v>
      </c>
      <c r="MC4" s="367">
        <v>340</v>
      </c>
      <c r="MD4" s="367">
        <v>341</v>
      </c>
      <c r="ME4" s="367">
        <v>342</v>
      </c>
      <c r="MF4" s="367">
        <v>343</v>
      </c>
      <c r="MG4" s="367">
        <v>344</v>
      </c>
      <c r="MH4" s="367">
        <v>345</v>
      </c>
      <c r="MI4" s="367">
        <v>346</v>
      </c>
      <c r="MJ4" s="367">
        <v>347</v>
      </c>
      <c r="MK4" s="367">
        <v>348</v>
      </c>
      <c r="ML4" s="367">
        <v>349</v>
      </c>
      <c r="MM4" s="367">
        <v>350</v>
      </c>
      <c r="MN4" s="367">
        <v>351</v>
      </c>
      <c r="MO4" s="367">
        <v>352</v>
      </c>
      <c r="MP4" s="367">
        <v>353</v>
      </c>
      <c r="MQ4" s="367">
        <v>354</v>
      </c>
      <c r="MR4" s="367">
        <v>355</v>
      </c>
      <c r="MS4" s="367">
        <v>356</v>
      </c>
      <c r="MT4" s="367">
        <v>357</v>
      </c>
      <c r="MU4" s="367">
        <v>358</v>
      </c>
      <c r="MV4" s="367">
        <v>359</v>
      </c>
      <c r="MW4" s="367">
        <v>360</v>
      </c>
      <c r="MX4" s="367">
        <v>361</v>
      </c>
      <c r="MY4" s="367">
        <v>362</v>
      </c>
      <c r="MZ4" s="367">
        <v>363</v>
      </c>
      <c r="NA4" s="367">
        <v>364</v>
      </c>
      <c r="NB4" s="367">
        <v>365</v>
      </c>
      <c r="NC4" s="367">
        <v>366</v>
      </c>
      <c r="ND4" s="367">
        <v>367</v>
      </c>
      <c r="NE4" s="367">
        <v>368</v>
      </c>
      <c r="NF4" s="367">
        <v>369</v>
      </c>
      <c r="NG4" s="367">
        <v>370</v>
      </c>
      <c r="NH4" s="367">
        <v>371</v>
      </c>
      <c r="NI4" s="367">
        <v>372</v>
      </c>
      <c r="NJ4" s="367">
        <v>373</v>
      </c>
      <c r="NK4" s="367">
        <v>374</v>
      </c>
      <c r="NL4" s="367">
        <v>375</v>
      </c>
      <c r="NM4" s="367">
        <v>376</v>
      </c>
      <c r="NN4" s="367">
        <v>377</v>
      </c>
      <c r="NO4" s="367">
        <v>378</v>
      </c>
      <c r="NP4" s="367">
        <v>379</v>
      </c>
      <c r="NQ4" s="367">
        <v>380</v>
      </c>
      <c r="NR4" s="367">
        <v>381</v>
      </c>
      <c r="NS4" s="367">
        <v>382</v>
      </c>
      <c r="NT4" s="367">
        <v>383</v>
      </c>
      <c r="NU4" s="367">
        <v>384</v>
      </c>
      <c r="NV4" s="367">
        <v>385</v>
      </c>
      <c r="NW4" s="367">
        <v>386</v>
      </c>
      <c r="NX4" s="367">
        <v>387</v>
      </c>
      <c r="NY4" s="367">
        <v>388</v>
      </c>
      <c r="NZ4" s="367">
        <v>389</v>
      </c>
      <c r="OA4" s="367">
        <v>390</v>
      </c>
      <c r="OB4" s="367">
        <v>391</v>
      </c>
      <c r="OC4" s="367">
        <v>392</v>
      </c>
      <c r="OD4" s="367">
        <v>393</v>
      </c>
      <c r="OE4" s="367">
        <v>394</v>
      </c>
      <c r="OF4" s="367">
        <v>395</v>
      </c>
    </row>
    <row r="5" spans="1:396" ht="14.4" thickTop="1" thickBot="1" x14ac:dyDescent="0.3">
      <c r="A5" s="114">
        <v>1</v>
      </c>
      <c r="B5" s="93" t="s">
        <v>2</v>
      </c>
      <c r="C5" s="144">
        <v>18.18181818181818</v>
      </c>
      <c r="D5" s="144">
        <v>24.637681159420289</v>
      </c>
      <c r="E5" s="144">
        <v>57.142857142857139</v>
      </c>
      <c r="F5" s="144">
        <v>25.842696629213489</v>
      </c>
      <c r="G5" s="144">
        <v>37.999999999999993</v>
      </c>
      <c r="H5" s="144">
        <v>39.830508474576256</v>
      </c>
      <c r="I5" s="144">
        <v>18.181818181818194</v>
      </c>
      <c r="J5" s="144">
        <v>32.2314049586777</v>
      </c>
      <c r="K5" s="144">
        <v>46.391752577319579</v>
      </c>
      <c r="L5" s="144">
        <v>16.417910447761198</v>
      </c>
      <c r="M5" s="141">
        <v>20.300751879699252</v>
      </c>
      <c r="N5" s="141">
        <v>41.176470588235297</v>
      </c>
      <c r="O5" s="141">
        <v>13.95348837209303</v>
      </c>
      <c r="P5" s="141">
        <v>20.312500000000007</v>
      </c>
      <c r="Q5" s="141">
        <v>32.673267326732685</v>
      </c>
      <c r="R5" s="141">
        <v>11.39240506329114</v>
      </c>
      <c r="S5" s="141">
        <v>15.714285714285717</v>
      </c>
      <c r="T5" s="141">
        <v>23.80952380952381</v>
      </c>
      <c r="U5" s="141">
        <v>6.5934065934065922</v>
      </c>
      <c r="V5" s="141">
        <v>19.333333333333325</v>
      </c>
      <c r="W5" s="141">
        <v>15.254237288135597</v>
      </c>
      <c r="X5" s="141">
        <v>11.111111111111112</v>
      </c>
      <c r="Y5" s="141">
        <v>15.833333333333332</v>
      </c>
      <c r="Z5" s="141">
        <v>9.2783505154639183</v>
      </c>
      <c r="AA5" s="141">
        <v>16.666666666666675</v>
      </c>
      <c r="AB5" s="142">
        <v>9.8484848484848477</v>
      </c>
      <c r="AC5" s="142">
        <v>9.9009900990098991</v>
      </c>
      <c r="AD5" s="142">
        <v>8.4615384615384599</v>
      </c>
      <c r="AE5" s="142">
        <v>12.500000000000002</v>
      </c>
      <c r="AF5" s="141">
        <v>8.9999999999999982</v>
      </c>
      <c r="AG5" s="144">
        <v>21.794871794871799</v>
      </c>
      <c r="AH5" s="144">
        <v>17.142857142857146</v>
      </c>
      <c r="AI5" s="143">
        <v>14.285714285714286</v>
      </c>
      <c r="AJ5" s="143">
        <v>13.793103448275863</v>
      </c>
      <c r="AK5" s="141">
        <v>23.178807947019859</v>
      </c>
      <c r="AL5" s="141">
        <v>15.517241379310347</v>
      </c>
      <c r="AM5" s="141">
        <v>12.676056338028166</v>
      </c>
      <c r="AN5" s="141">
        <v>16.528925619834716</v>
      </c>
      <c r="AO5" s="141">
        <v>18.085106382978722</v>
      </c>
      <c r="AP5" s="141">
        <v>13.846153846153852</v>
      </c>
      <c r="AQ5" s="141">
        <v>9.022556390977444</v>
      </c>
      <c r="AR5" s="141">
        <v>9.8039215686274517</v>
      </c>
      <c r="AS5" s="141">
        <v>10.687022900763365</v>
      </c>
      <c r="AT5" s="141">
        <v>11.718750000000002</v>
      </c>
      <c r="AU5" s="141">
        <v>10.891089108910895</v>
      </c>
      <c r="AV5" s="141">
        <v>13.924050632911396</v>
      </c>
      <c r="AW5" s="141">
        <v>20.289855072463773</v>
      </c>
      <c r="AX5" s="142">
        <v>14.285714285714286</v>
      </c>
      <c r="AY5" s="142">
        <v>10.112359550561793</v>
      </c>
      <c r="AZ5" s="142">
        <v>19.999999999999993</v>
      </c>
      <c r="BA5" s="142">
        <v>17.094017094017097</v>
      </c>
      <c r="BB5" s="141">
        <v>12.056737588652483</v>
      </c>
      <c r="BC5" s="142">
        <v>17.647058823529417</v>
      </c>
      <c r="BD5" s="142">
        <v>13.541666666666664</v>
      </c>
      <c r="BE5" s="142">
        <v>12.213740458015264</v>
      </c>
      <c r="BF5" s="142">
        <v>10.606060606060602</v>
      </c>
      <c r="BG5" s="141">
        <v>11.764705882352949</v>
      </c>
      <c r="BH5" s="140">
        <v>11.538461538461535</v>
      </c>
      <c r="BI5" s="140">
        <v>14.843749999999996</v>
      </c>
      <c r="BJ5" s="140">
        <v>3.9603960396039599</v>
      </c>
      <c r="BK5" s="140" t="s">
        <v>286</v>
      </c>
      <c r="BL5" s="141" t="s">
        <v>286</v>
      </c>
      <c r="BM5" s="140" t="s">
        <v>286</v>
      </c>
      <c r="BN5" s="139" t="s">
        <v>286</v>
      </c>
      <c r="BO5" s="139" t="s">
        <v>286</v>
      </c>
      <c r="BP5" s="139" t="s">
        <v>286</v>
      </c>
      <c r="BQ5" s="141" t="s">
        <v>286</v>
      </c>
      <c r="BR5" s="140" t="s">
        <v>286</v>
      </c>
      <c r="BS5" s="140" t="s">
        <v>286</v>
      </c>
      <c r="BT5" s="140">
        <v>12.121212121212123</v>
      </c>
      <c r="BU5" s="141">
        <v>22.137404580152662</v>
      </c>
      <c r="BV5" s="140">
        <v>12.745098039215693</v>
      </c>
      <c r="BW5" s="140">
        <v>11.627906976744191</v>
      </c>
      <c r="BX5" s="140">
        <v>19.685039370078741</v>
      </c>
      <c r="BY5" s="141">
        <v>10.891089108910894</v>
      </c>
      <c r="BZ5" s="140">
        <v>24.675324675324667</v>
      </c>
      <c r="CA5" s="140">
        <v>27.536231884057969</v>
      </c>
      <c r="CB5" s="140">
        <v>19.047619047619047</v>
      </c>
      <c r="CC5" s="141">
        <v>14.285714285714286</v>
      </c>
      <c r="CD5" s="140">
        <v>36.241610738255034</v>
      </c>
      <c r="CE5" s="140">
        <v>19.658119658119656</v>
      </c>
      <c r="CF5" s="140">
        <v>13.669064748201439</v>
      </c>
      <c r="CG5" s="141">
        <v>23.52941176470588</v>
      </c>
      <c r="CH5" s="140">
        <v>16.842105263157894</v>
      </c>
      <c r="CI5" s="140">
        <v>10.606060606060609</v>
      </c>
      <c r="CJ5" s="140">
        <v>17.557251908396946</v>
      </c>
      <c r="CK5" s="140">
        <v>14.705882352941179</v>
      </c>
      <c r="CL5" s="140">
        <v>9.3023255813953547</v>
      </c>
      <c r="CM5" s="140">
        <v>19.685039370078737</v>
      </c>
      <c r="CN5" s="140">
        <v>4.9504950495049505</v>
      </c>
      <c r="CO5" s="140">
        <v>10.256410256410252</v>
      </c>
      <c r="CP5" s="141">
        <v>11.594202898550726</v>
      </c>
      <c r="CQ5" s="140">
        <v>0</v>
      </c>
      <c r="CR5" s="140">
        <v>5.6179775280898889</v>
      </c>
      <c r="CS5" s="139">
        <v>10.067114093959738</v>
      </c>
      <c r="CT5" s="139">
        <v>3.4188034188034191</v>
      </c>
      <c r="CU5" s="141">
        <v>2.8169014084507045</v>
      </c>
      <c r="CV5" s="140">
        <v>6.7796610169491514</v>
      </c>
      <c r="CW5" s="140">
        <v>1.0638297872340423</v>
      </c>
      <c r="CX5" s="139">
        <v>0.74626865671641773</v>
      </c>
      <c r="CY5" s="139">
        <v>4.5801526717557257</v>
      </c>
      <c r="CZ5" s="141">
        <v>1.9607843137254894</v>
      </c>
      <c r="DA5" s="140">
        <v>1.5503875968992249</v>
      </c>
      <c r="DB5" s="140">
        <v>5.511811023622049</v>
      </c>
      <c r="DC5" s="139">
        <v>1.98019801980198</v>
      </c>
      <c r="DD5" s="114" t="s">
        <v>286</v>
      </c>
      <c r="DE5" s="128">
        <v>41.176470588235311</v>
      </c>
      <c r="DF5" s="121">
        <v>28.571428571428577</v>
      </c>
      <c r="DG5" s="121" t="s">
        <v>286</v>
      </c>
      <c r="DH5" s="114">
        <v>38.095238095238088</v>
      </c>
      <c r="DI5" s="114">
        <v>42.372881355932194</v>
      </c>
      <c r="DJ5" s="128" t="s">
        <v>286</v>
      </c>
      <c r="DK5" s="121">
        <v>36.134453781512612</v>
      </c>
      <c r="DL5" s="121">
        <v>42.553191489361687</v>
      </c>
      <c r="DM5" s="121" t="s">
        <v>286</v>
      </c>
      <c r="DN5" s="121">
        <v>30.075187969924819</v>
      </c>
      <c r="DO5" s="128">
        <v>36.274509803921561</v>
      </c>
      <c r="DP5" s="121" t="s">
        <v>286</v>
      </c>
      <c r="DQ5" s="121">
        <v>22.656250000000004</v>
      </c>
      <c r="DR5" s="121">
        <v>22.772277227722782</v>
      </c>
      <c r="DS5" s="121" t="s">
        <v>286</v>
      </c>
      <c r="DT5" s="128">
        <v>36.36363636363636</v>
      </c>
      <c r="DU5" s="131">
        <v>23.80952380952381</v>
      </c>
      <c r="DV5" s="131" t="s">
        <v>286</v>
      </c>
      <c r="DW5" s="114">
        <v>39.041095890410958</v>
      </c>
      <c r="DX5" s="131">
        <v>47.863247863247864</v>
      </c>
      <c r="DY5" s="128" t="s">
        <v>286</v>
      </c>
      <c r="DZ5" s="128">
        <v>31.932773109243694</v>
      </c>
      <c r="EA5" s="128">
        <v>51.578947368421055</v>
      </c>
      <c r="EB5" s="128" t="s">
        <v>286</v>
      </c>
      <c r="EC5" s="128">
        <v>25.000000000000004</v>
      </c>
      <c r="ED5" s="128">
        <v>31.372549019607849</v>
      </c>
      <c r="EE5" s="128" t="s">
        <v>286</v>
      </c>
      <c r="EF5" s="128">
        <v>18.897637795275585</v>
      </c>
      <c r="EG5" s="128">
        <v>18.811881188118818</v>
      </c>
      <c r="EH5" s="128" t="s">
        <v>286</v>
      </c>
      <c r="EI5" s="128">
        <v>23.4375</v>
      </c>
      <c r="EJ5" s="128">
        <v>19.047619047619047</v>
      </c>
      <c r="EK5" s="128" t="s">
        <v>286</v>
      </c>
      <c r="EL5" s="121">
        <v>26.388888888888911</v>
      </c>
      <c r="EM5" s="121">
        <v>35.344827586206897</v>
      </c>
      <c r="EN5" s="121" t="s">
        <v>286</v>
      </c>
      <c r="EO5" s="121">
        <v>21.186440677966097</v>
      </c>
      <c r="EP5" s="128">
        <v>34.042553191489382</v>
      </c>
      <c r="EQ5" s="121" t="s">
        <v>286</v>
      </c>
      <c r="ER5" s="121">
        <v>12.781954887218049</v>
      </c>
      <c r="ES5" s="121">
        <v>21.568627450980401</v>
      </c>
      <c r="ET5" s="121" t="s">
        <v>286</v>
      </c>
      <c r="EU5" s="128">
        <v>16.535433070866137</v>
      </c>
      <c r="EV5" s="121">
        <v>10.891089108910895</v>
      </c>
      <c r="EW5" s="121" t="s">
        <v>286</v>
      </c>
      <c r="EX5" s="121">
        <v>21.212121212121207</v>
      </c>
      <c r="EY5" s="121">
        <v>52.380952380952387</v>
      </c>
      <c r="EZ5" s="128" t="s">
        <v>286</v>
      </c>
      <c r="FA5" s="121">
        <v>13.793103448275863</v>
      </c>
      <c r="FB5" s="121">
        <v>60.169491525423744</v>
      </c>
      <c r="FC5" s="121" t="s">
        <v>286</v>
      </c>
      <c r="FD5" s="121">
        <v>3.361344537815127</v>
      </c>
      <c r="FE5" s="128">
        <v>54.736842105263158</v>
      </c>
      <c r="FF5" s="121" t="s">
        <v>286</v>
      </c>
      <c r="FG5" s="121">
        <v>10.606060606060602</v>
      </c>
      <c r="FH5" s="121">
        <v>45.098039215686271</v>
      </c>
      <c r="FI5" s="121" t="s">
        <v>286</v>
      </c>
      <c r="FJ5" s="128">
        <v>11.111111111111112</v>
      </c>
      <c r="FK5" s="121">
        <v>32.673267326732677</v>
      </c>
      <c r="FL5" s="121" t="s">
        <v>286</v>
      </c>
      <c r="FM5" s="121">
        <v>6.2499999999999991</v>
      </c>
      <c r="FN5" s="121">
        <v>38.095238095238095</v>
      </c>
      <c r="FO5" s="128" t="s">
        <v>286</v>
      </c>
      <c r="FP5" s="121">
        <v>2.0689655172413808</v>
      </c>
      <c r="FQ5" s="121">
        <v>44.915254237288124</v>
      </c>
      <c r="FR5" s="121" t="s">
        <v>286</v>
      </c>
      <c r="FS5" s="121">
        <v>2.5210084033613445</v>
      </c>
      <c r="FT5" s="128">
        <v>41.489361702127653</v>
      </c>
      <c r="FU5" s="121" t="s">
        <v>286</v>
      </c>
      <c r="FV5" s="121">
        <v>3.0075187969924819</v>
      </c>
      <c r="FW5" s="121">
        <v>32.352941176470587</v>
      </c>
      <c r="FX5" s="121" t="s">
        <v>286</v>
      </c>
      <c r="FY5" s="128">
        <v>3.1746031746031749</v>
      </c>
      <c r="FZ5" s="121">
        <v>25.742574257425744</v>
      </c>
      <c r="GA5" s="121" t="s">
        <v>286</v>
      </c>
      <c r="GB5" s="121" t="s">
        <v>286</v>
      </c>
      <c r="GC5" s="121" t="s">
        <v>286</v>
      </c>
      <c r="GD5" s="128" t="s">
        <v>286</v>
      </c>
      <c r="GE5" s="121" t="s">
        <v>286</v>
      </c>
      <c r="GF5" s="121" t="s">
        <v>286</v>
      </c>
      <c r="GG5" s="121" t="s">
        <v>286</v>
      </c>
      <c r="GH5" s="121" t="s">
        <v>286</v>
      </c>
      <c r="GI5" s="128" t="s">
        <v>286</v>
      </c>
      <c r="GJ5" s="121" t="s">
        <v>286</v>
      </c>
      <c r="GK5" s="121">
        <v>3.0075187969924819</v>
      </c>
      <c r="GL5" s="121">
        <v>1.9607843137254899</v>
      </c>
      <c r="GM5" s="136" t="s">
        <v>286</v>
      </c>
      <c r="GN5" s="128">
        <v>1.5873015873015874</v>
      </c>
      <c r="GO5" s="121">
        <v>0.99009900990098976</v>
      </c>
      <c r="GP5" s="121">
        <v>30.136986301369859</v>
      </c>
      <c r="GQ5" s="121">
        <v>73.529411764705898</v>
      </c>
      <c r="GR5" s="121">
        <v>81.818181818181827</v>
      </c>
      <c r="GS5" s="128">
        <v>20.238095238095244</v>
      </c>
      <c r="GT5" s="121">
        <v>58.450704225352098</v>
      </c>
      <c r="GU5" s="121">
        <v>79.310344827586206</v>
      </c>
      <c r="GV5" s="121">
        <v>12.686567164179108</v>
      </c>
      <c r="GW5" s="121">
        <v>51.72413793103447</v>
      </c>
      <c r="GX5" s="128">
        <v>70.526315789473671</v>
      </c>
      <c r="GY5" s="128">
        <v>9.4488188976377945</v>
      </c>
      <c r="GZ5" s="128">
        <v>50.000000000000028</v>
      </c>
      <c r="HA5" s="128">
        <v>70.588235294117666</v>
      </c>
      <c r="HB5" s="128">
        <v>4.6875000000000009</v>
      </c>
      <c r="HC5" s="128">
        <v>46.341463414634141</v>
      </c>
      <c r="HD5" s="128">
        <v>61.224489795918394</v>
      </c>
      <c r="HE5" s="128">
        <v>4.1095890410958908</v>
      </c>
      <c r="HF5" s="128">
        <v>26.470588235294127</v>
      </c>
      <c r="HG5" s="128">
        <v>18.181818181818183</v>
      </c>
      <c r="HH5" s="128">
        <v>0</v>
      </c>
      <c r="HI5" s="128">
        <v>13.380281690140846</v>
      </c>
      <c r="HJ5" s="128">
        <v>35.344827586206904</v>
      </c>
      <c r="HK5" s="128">
        <v>0</v>
      </c>
      <c r="HL5" s="121">
        <v>13.793103448275865</v>
      </c>
      <c r="HM5" s="121">
        <v>21.052631578947363</v>
      </c>
      <c r="HN5" s="121">
        <v>0.78740157480314965</v>
      </c>
      <c r="HO5" s="121">
        <v>6.818181818181821</v>
      </c>
      <c r="HP5" s="128">
        <v>33.333333333333343</v>
      </c>
      <c r="HQ5" s="121">
        <v>0</v>
      </c>
      <c r="HR5" s="121">
        <v>7.3170731707317067</v>
      </c>
      <c r="HS5" s="121">
        <v>16.326530612244891</v>
      </c>
      <c r="HT5" s="129">
        <v>17.39130434782609</v>
      </c>
      <c r="HU5" s="128">
        <v>56.92307692307692</v>
      </c>
      <c r="HV5" s="114">
        <v>55</v>
      </c>
      <c r="HW5" s="114">
        <v>7.3170731707317085</v>
      </c>
      <c r="HX5" s="114">
        <v>45.323741007194243</v>
      </c>
      <c r="HY5" s="114">
        <v>68.468468468468515</v>
      </c>
      <c r="HZ5" s="114">
        <v>1.5037593984962407</v>
      </c>
      <c r="IA5" s="114">
        <v>39.823008849557517</v>
      </c>
      <c r="IB5" s="114">
        <v>48.31460674157303</v>
      </c>
      <c r="IC5" s="114">
        <v>5.5118110236220481</v>
      </c>
      <c r="ID5" s="114">
        <v>35.114503816793906</v>
      </c>
      <c r="IE5" s="114">
        <v>59.405940594059423</v>
      </c>
      <c r="IF5" s="114">
        <v>0.78125</v>
      </c>
      <c r="IG5" s="114">
        <v>27.642276422764237</v>
      </c>
      <c r="IH5" s="114">
        <v>36.082474226804102</v>
      </c>
      <c r="II5" s="114" t="s">
        <v>286</v>
      </c>
      <c r="IJ5" s="114">
        <v>39.130434782608695</v>
      </c>
      <c r="IK5" s="114">
        <v>27.272727272727273</v>
      </c>
      <c r="IL5" s="114" t="s">
        <v>286</v>
      </c>
      <c r="IM5" s="114">
        <v>28.7769784172662</v>
      </c>
      <c r="IN5" s="114">
        <v>50.862068965517238</v>
      </c>
      <c r="IO5" s="114" t="s">
        <v>286</v>
      </c>
      <c r="IP5" s="114">
        <v>29.914529914529915</v>
      </c>
      <c r="IQ5" s="114">
        <v>31.578947368421066</v>
      </c>
      <c r="IR5" s="114" t="s">
        <v>286</v>
      </c>
      <c r="IS5" s="114">
        <v>18.181818181818183</v>
      </c>
      <c r="IT5" s="114">
        <v>36.274509803921553</v>
      </c>
      <c r="IU5" s="114" t="s">
        <v>286</v>
      </c>
      <c r="IV5" s="114">
        <v>20.325203252032516</v>
      </c>
      <c r="IW5" s="114">
        <v>25.773195876288657</v>
      </c>
      <c r="IX5" s="114" t="str">
        <f t="shared" ref="IX5:JB14" si="0">"--"</f>
        <v>--</v>
      </c>
      <c r="IY5" s="114" t="str">
        <f t="shared" si="0"/>
        <v>--</v>
      </c>
      <c r="IZ5" s="114" t="str">
        <f t="shared" si="0"/>
        <v>--</v>
      </c>
      <c r="JA5" s="114" t="str">
        <f t="shared" si="0"/>
        <v>--</v>
      </c>
      <c r="JB5" s="114" t="str">
        <f t="shared" si="0"/>
        <v>--</v>
      </c>
      <c r="JC5" s="261" t="s">
        <v>286</v>
      </c>
      <c r="JD5" s="261" t="s">
        <v>286</v>
      </c>
      <c r="JE5" s="261" t="s">
        <v>286</v>
      </c>
      <c r="JF5" s="261" t="s">
        <v>286</v>
      </c>
      <c r="JG5" s="261" t="s">
        <v>286</v>
      </c>
      <c r="JH5" s="261" t="s">
        <v>286</v>
      </c>
      <c r="JI5" s="261" t="s">
        <v>286</v>
      </c>
      <c r="JJ5" s="261" t="s">
        <v>286</v>
      </c>
      <c r="JK5" s="261" t="s">
        <v>286</v>
      </c>
      <c r="JL5" s="261" t="s">
        <v>286</v>
      </c>
      <c r="JM5" s="261" t="s">
        <v>286</v>
      </c>
      <c r="JN5" s="261" t="s">
        <v>286</v>
      </c>
      <c r="JO5" s="240">
        <v>15.789473684210501</v>
      </c>
      <c r="JP5" s="240">
        <v>44</v>
      </c>
      <c r="JQ5" s="240">
        <v>55.769230769230802</v>
      </c>
      <c r="JR5" s="240">
        <v>15.2173913043478</v>
      </c>
      <c r="JS5" s="240">
        <v>30.188679245283002</v>
      </c>
      <c r="JT5" s="240">
        <v>38.235294117647101</v>
      </c>
      <c r="JU5" s="240">
        <v>1.5037593984962401</v>
      </c>
      <c r="JV5" s="240">
        <v>1.6</v>
      </c>
      <c r="JW5" s="240">
        <v>7.6923076923076898</v>
      </c>
      <c r="JX5" s="240">
        <v>0</v>
      </c>
      <c r="JY5" s="262">
        <v>0.94339622641509402</v>
      </c>
      <c r="JZ5" s="240">
        <v>6.8627450980392197</v>
      </c>
      <c r="KA5" s="240">
        <v>12.030075187969899</v>
      </c>
      <c r="KB5" s="240">
        <v>24.8</v>
      </c>
      <c r="KC5" s="240">
        <v>41.346153846153797</v>
      </c>
      <c r="KD5" s="240">
        <v>6.5217391304347796</v>
      </c>
      <c r="KE5" s="240">
        <v>11.1111111111111</v>
      </c>
      <c r="KF5" s="240">
        <v>19.6078431372549</v>
      </c>
      <c r="KG5" s="128" t="str">
        <f t="shared" ref="KG5:KN14" si="1">"--"</f>
        <v>--</v>
      </c>
      <c r="KH5" s="128" t="str">
        <f t="shared" si="1"/>
        <v>--</v>
      </c>
      <c r="KI5" s="128" t="str">
        <f t="shared" si="1"/>
        <v>--</v>
      </c>
      <c r="KJ5" s="128" t="str">
        <f t="shared" si="1"/>
        <v>--</v>
      </c>
      <c r="KK5" s="128" t="str">
        <f t="shared" si="1"/>
        <v>--</v>
      </c>
      <c r="KL5" s="128" t="str">
        <f t="shared" si="1"/>
        <v>--</v>
      </c>
      <c r="KM5" s="128" t="str">
        <f t="shared" si="1"/>
        <v>--</v>
      </c>
      <c r="KN5" s="285">
        <v>10.869565217391305</v>
      </c>
      <c r="KO5" s="285">
        <v>9.615384615384615</v>
      </c>
      <c r="KP5" s="285">
        <v>10.784313725490195</v>
      </c>
      <c r="KQ5" s="128" t="str">
        <f t="shared" ref="KQ5:KT68" si="2">"--"</f>
        <v>--</v>
      </c>
      <c r="KR5" s="218">
        <v>4.3478260869565215</v>
      </c>
      <c r="KS5" s="218">
        <v>5.7692307692307701</v>
      </c>
      <c r="KT5" s="218">
        <v>5.8823529411764746</v>
      </c>
      <c r="KU5" s="128" t="str">
        <f t="shared" ref="KU5:KX68" si="3">"--"</f>
        <v>--</v>
      </c>
      <c r="KV5" s="218">
        <v>4.3478260869565215</v>
      </c>
      <c r="KW5" s="218">
        <v>1.9230769230769225</v>
      </c>
      <c r="KX5" s="218">
        <v>2.9411764705882359</v>
      </c>
      <c r="KY5" s="294">
        <v>9.7014925373134346</v>
      </c>
      <c r="KZ5" s="294">
        <v>18.110236220472444</v>
      </c>
      <c r="LA5" s="294">
        <v>13.461538461538467</v>
      </c>
      <c r="LB5" s="294">
        <v>13.333333333333334</v>
      </c>
      <c r="LC5" s="294">
        <v>20.754716981132074</v>
      </c>
      <c r="LD5" s="294">
        <v>11.764705882352942</v>
      </c>
      <c r="LE5" s="294">
        <v>8.9552238805970195</v>
      </c>
      <c r="LF5" s="294">
        <v>7.0866141732283507</v>
      </c>
      <c r="LG5" s="294">
        <v>9.8039215686274552</v>
      </c>
      <c r="LH5" s="294">
        <v>6.5217391304347831</v>
      </c>
      <c r="LI5" s="294">
        <v>17.75700934579439</v>
      </c>
      <c r="LJ5" s="294">
        <v>3.9215686274509802</v>
      </c>
      <c r="LK5" s="294">
        <v>2.2388059701492553</v>
      </c>
      <c r="LL5" s="294">
        <v>4.7619047619047619</v>
      </c>
      <c r="LM5" s="296">
        <v>0.96153846153846145</v>
      </c>
      <c r="LN5" s="294">
        <v>4.3478260869565215</v>
      </c>
      <c r="LO5" s="294">
        <v>6.6037735849056647</v>
      </c>
      <c r="LP5" s="296">
        <v>0.98039215686274495</v>
      </c>
      <c r="LQ5" s="128">
        <v>3.0075187969924819</v>
      </c>
      <c r="LR5" s="128">
        <v>12.800000000000006</v>
      </c>
      <c r="LS5" s="128">
        <v>25.961538461538467</v>
      </c>
      <c r="LT5" s="128">
        <v>0</v>
      </c>
      <c r="LU5" s="128">
        <v>3.7037037037037037</v>
      </c>
      <c r="LV5" s="128">
        <v>14.705882352941174</v>
      </c>
      <c r="LX5" s="378" t="str">
        <f>"--"</f>
        <v>--</v>
      </c>
      <c r="LY5" s="377">
        <v>19.148936170212774</v>
      </c>
      <c r="LZ5" s="377">
        <v>20.75471698113207</v>
      </c>
      <c r="MA5" s="377">
        <v>16.666666666666661</v>
      </c>
      <c r="MB5" s="378" t="str">
        <f>"--"</f>
        <v>--</v>
      </c>
      <c r="MC5" s="377">
        <v>11.627906976744185</v>
      </c>
      <c r="MD5" s="377">
        <v>18.571428571428566</v>
      </c>
      <c r="ME5" s="377">
        <v>26.923076923076923</v>
      </c>
      <c r="MF5" s="378" t="str">
        <f>"--"</f>
        <v>--</v>
      </c>
      <c r="MG5" s="377">
        <v>12.765957446808514</v>
      </c>
      <c r="MH5" s="377">
        <v>22.857142857142858</v>
      </c>
      <c r="MI5" s="377">
        <v>15.686274509803919</v>
      </c>
      <c r="MJ5" s="378" t="str">
        <f>"--"</f>
        <v>--</v>
      </c>
      <c r="MK5" s="377">
        <v>12.64367816091954</v>
      </c>
      <c r="ML5" s="377">
        <v>26.086956521739125</v>
      </c>
      <c r="MM5" s="377">
        <v>30.76923076923077</v>
      </c>
      <c r="MN5" s="378" t="str">
        <f>"--"</f>
        <v>--</v>
      </c>
      <c r="MO5" s="377">
        <v>19.767441860465109</v>
      </c>
      <c r="MP5" s="377">
        <v>25.714285714285715</v>
      </c>
      <c r="MQ5" s="377">
        <v>23.07692307692308</v>
      </c>
      <c r="MR5" s="378" t="str">
        <f>"--"</f>
        <v>--</v>
      </c>
      <c r="MS5" s="377">
        <v>5.8139534883720954</v>
      </c>
      <c r="MT5" s="377">
        <v>16.176470588235297</v>
      </c>
      <c r="MU5" s="377">
        <v>25.490196078431374</v>
      </c>
      <c r="MV5" s="378" t="str">
        <f>"--"</f>
        <v>--</v>
      </c>
      <c r="MW5" s="377">
        <v>3.4482758620689662</v>
      </c>
      <c r="MX5" s="377">
        <v>7.1428571428571441</v>
      </c>
      <c r="MY5" s="377">
        <v>7.8431372549019605</v>
      </c>
      <c r="MZ5" s="378" t="str">
        <f>"--"</f>
        <v>--</v>
      </c>
      <c r="NA5" s="377">
        <v>34.782608695652186</v>
      </c>
      <c r="NB5" s="377">
        <v>16.346153846153843</v>
      </c>
      <c r="NC5" s="377">
        <v>22.549019607843142</v>
      </c>
      <c r="ND5" s="378" t="str">
        <f>"--"</f>
        <v>--</v>
      </c>
      <c r="NE5" s="377">
        <v>23.255813953488374</v>
      </c>
      <c r="NF5" s="377">
        <v>17.647058823529417</v>
      </c>
      <c r="NG5" s="377">
        <v>21.15384615384616</v>
      </c>
      <c r="NH5" s="378" t="str">
        <f>"--"</f>
        <v>--</v>
      </c>
      <c r="NI5" s="377">
        <v>12.790697674418597</v>
      </c>
      <c r="NJ5" s="377">
        <v>10.000000000000002</v>
      </c>
      <c r="NK5" s="377">
        <v>9.8039215686274499</v>
      </c>
      <c r="NL5" s="378" t="str">
        <f>"--"</f>
        <v>--</v>
      </c>
      <c r="NM5" s="377">
        <v>4.597701149425288</v>
      </c>
      <c r="NN5" s="377">
        <v>7.0422535211267663</v>
      </c>
      <c r="NO5" s="377">
        <v>0</v>
      </c>
      <c r="NP5" s="378" t="str">
        <f>"--"</f>
        <v>--</v>
      </c>
      <c r="NQ5" s="377">
        <v>2.38095238095238</v>
      </c>
      <c r="NR5" s="377">
        <v>4.4117647058823515</v>
      </c>
      <c r="NS5" s="377">
        <v>1.9607843137254901</v>
      </c>
      <c r="NT5" s="378" t="str">
        <f>"--"</f>
        <v>--</v>
      </c>
      <c r="NU5" s="377">
        <v>14.942528735632186</v>
      </c>
      <c r="NV5" s="377">
        <v>23.880597014925367</v>
      </c>
      <c r="NW5" s="377">
        <v>28.571428571428569</v>
      </c>
      <c r="NX5" s="378" t="str">
        <f>"--"</f>
        <v>--</v>
      </c>
      <c r="NY5" s="377">
        <v>0</v>
      </c>
      <c r="NZ5" s="377">
        <v>1.4925373134328357</v>
      </c>
      <c r="OA5" s="377">
        <v>2.0408163265306123</v>
      </c>
      <c r="OB5" s="378" t="str">
        <f>"--"</f>
        <v>--</v>
      </c>
      <c r="OC5" s="377">
        <v>9.0909090909090899</v>
      </c>
      <c r="OD5" s="377">
        <v>13.235294117647062</v>
      </c>
      <c r="OE5" s="377">
        <v>16</v>
      </c>
    </row>
    <row r="6" spans="1:396" ht="13.5" customHeight="1" thickTop="1" thickBot="1" x14ac:dyDescent="0.3">
      <c r="A6" s="114">
        <v>2</v>
      </c>
      <c r="B6" s="93" t="s">
        <v>3</v>
      </c>
      <c r="C6" s="144">
        <v>20.954138112809659</v>
      </c>
      <c r="D6" s="144">
        <v>35.596899224806229</v>
      </c>
      <c r="E6" s="144">
        <v>48.738170347003155</v>
      </c>
      <c r="F6" s="144">
        <v>23.577884104199867</v>
      </c>
      <c r="G6" s="144">
        <v>32.56536370696346</v>
      </c>
      <c r="H6" s="144">
        <v>45.058930190389887</v>
      </c>
      <c r="I6" s="144">
        <v>20.851958979752848</v>
      </c>
      <c r="J6" s="144">
        <v>34.789732386673862</v>
      </c>
      <c r="K6" s="144">
        <v>44.472681067344425</v>
      </c>
      <c r="L6" s="144">
        <v>19.067040530206533</v>
      </c>
      <c r="M6" s="141">
        <v>31.29049676025922</v>
      </c>
      <c r="N6" s="141">
        <v>44.214229867083645</v>
      </c>
      <c r="O6" s="141">
        <v>17.893258426966291</v>
      </c>
      <c r="P6" s="141">
        <v>30.250426863972784</v>
      </c>
      <c r="Q6" s="141">
        <v>41.221682847896368</v>
      </c>
      <c r="R6" s="141">
        <v>10.155222309918399</v>
      </c>
      <c r="S6" s="141">
        <v>14.418604651162804</v>
      </c>
      <c r="T6" s="141">
        <v>11.613242249080383</v>
      </c>
      <c r="U6" s="141">
        <v>11.064055055584962</v>
      </c>
      <c r="V6" s="141">
        <v>13.835014222911823</v>
      </c>
      <c r="W6" s="141">
        <v>12.210621879255564</v>
      </c>
      <c r="X6" s="141">
        <v>11.678832116788344</v>
      </c>
      <c r="Y6" s="141">
        <v>16.680339075745117</v>
      </c>
      <c r="Z6" s="141">
        <v>13.742071881606753</v>
      </c>
      <c r="AA6" s="141">
        <v>12.740628166160045</v>
      </c>
      <c r="AB6" s="142">
        <v>14.031780231618644</v>
      </c>
      <c r="AC6" s="142">
        <v>13.798510388083107</v>
      </c>
      <c r="AD6" s="142">
        <v>11.677401288154588</v>
      </c>
      <c r="AE6" s="142">
        <v>14.684120660216289</v>
      </c>
      <c r="AF6" s="141">
        <v>13.7080469065912</v>
      </c>
      <c r="AG6" s="144">
        <v>13.772138514406562</v>
      </c>
      <c r="AH6" s="144">
        <v>17.345352813179993</v>
      </c>
      <c r="AI6" s="143">
        <v>16.016859852476284</v>
      </c>
      <c r="AJ6" s="143">
        <v>14.319936119244062</v>
      </c>
      <c r="AK6" s="141">
        <v>15.820973198022369</v>
      </c>
      <c r="AL6" s="141">
        <v>14.584279872785119</v>
      </c>
      <c r="AM6" s="141">
        <v>13.921723141581307</v>
      </c>
      <c r="AN6" s="141">
        <v>18.049049324882869</v>
      </c>
      <c r="AO6" s="141">
        <v>16.050955414012712</v>
      </c>
      <c r="AP6" s="141">
        <v>13.268690992600167</v>
      </c>
      <c r="AQ6" s="141">
        <v>14.987781699701351</v>
      </c>
      <c r="AR6" s="141">
        <v>15.499606608969318</v>
      </c>
      <c r="AS6" s="141">
        <v>12.717574396406487</v>
      </c>
      <c r="AT6" s="141">
        <v>14.817999426769841</v>
      </c>
      <c r="AU6" s="141">
        <v>15.022330491270814</v>
      </c>
      <c r="AV6" s="141">
        <v>11.969008816457423</v>
      </c>
      <c r="AW6" s="141">
        <v>15.79768966593821</v>
      </c>
      <c r="AX6" s="142">
        <v>13.751317175974703</v>
      </c>
      <c r="AY6" s="142">
        <v>11.842460210412726</v>
      </c>
      <c r="AZ6" s="142">
        <v>13.380281690140842</v>
      </c>
      <c r="BA6" s="142">
        <v>12.221717401181262</v>
      </c>
      <c r="BB6" s="141">
        <v>11.617923262677758</v>
      </c>
      <c r="BC6" s="142">
        <v>16.657458563535908</v>
      </c>
      <c r="BD6" s="142">
        <v>12.095400340715504</v>
      </c>
      <c r="BE6" s="142">
        <v>11.601642710472287</v>
      </c>
      <c r="BF6" s="142">
        <v>15.648854961832049</v>
      </c>
      <c r="BG6" s="141">
        <v>14.426100628930849</v>
      </c>
      <c r="BH6" s="140">
        <v>11.012838801711814</v>
      </c>
      <c r="BI6" s="140">
        <v>15.276583548294633</v>
      </c>
      <c r="BJ6" s="140">
        <v>13.110749185667775</v>
      </c>
      <c r="BK6" s="140" t="s">
        <v>286</v>
      </c>
      <c r="BL6" s="141" t="s">
        <v>286</v>
      </c>
      <c r="BM6" s="140" t="s">
        <v>286</v>
      </c>
      <c r="BN6" s="139" t="s">
        <v>286</v>
      </c>
      <c r="BO6" s="139" t="s">
        <v>286</v>
      </c>
      <c r="BP6" s="139" t="s">
        <v>286</v>
      </c>
      <c r="BQ6" s="141" t="s">
        <v>286</v>
      </c>
      <c r="BR6" s="140" t="s">
        <v>286</v>
      </c>
      <c r="BS6" s="140" t="s">
        <v>286</v>
      </c>
      <c r="BT6" s="140">
        <v>11.272264631043225</v>
      </c>
      <c r="BU6" s="141">
        <v>13.162956856279203</v>
      </c>
      <c r="BV6" s="140">
        <v>8.3499005964214845</v>
      </c>
      <c r="BW6" s="140">
        <v>10.396178701882564</v>
      </c>
      <c r="BX6" s="140">
        <v>12.964037122969811</v>
      </c>
      <c r="BY6" s="141">
        <v>8.0525883319638609</v>
      </c>
      <c r="BZ6" s="140">
        <v>16.600053290700803</v>
      </c>
      <c r="CA6" s="140">
        <v>25.636250775915602</v>
      </c>
      <c r="CB6" s="140">
        <v>18.987341772151932</v>
      </c>
      <c r="CC6" s="141">
        <v>13.467202141900952</v>
      </c>
      <c r="CD6" s="140">
        <v>22.817564035546201</v>
      </c>
      <c r="CE6" s="140">
        <v>16.947608200455598</v>
      </c>
      <c r="CF6" s="140">
        <v>15.747823793194442</v>
      </c>
      <c r="CG6" s="141">
        <v>22.209975199779553</v>
      </c>
      <c r="CH6" s="140">
        <v>15.688775510204101</v>
      </c>
      <c r="CI6" s="140">
        <v>11.322696860524948</v>
      </c>
      <c r="CJ6" s="140">
        <v>17.335918028247047</v>
      </c>
      <c r="CK6" s="140">
        <v>15.075576770087512</v>
      </c>
      <c r="CL6" s="140">
        <v>11.448002266931137</v>
      </c>
      <c r="CM6" s="140">
        <v>17.186134576172424</v>
      </c>
      <c r="CN6" s="140">
        <v>13.795952085914891</v>
      </c>
      <c r="CO6" s="140">
        <v>5.3008216273522484</v>
      </c>
      <c r="CP6" s="141">
        <v>9.2011190550202073</v>
      </c>
      <c r="CQ6" s="140">
        <v>3.9536109646810851</v>
      </c>
      <c r="CR6" s="140">
        <v>3.9903588644884795</v>
      </c>
      <c r="CS6" s="139">
        <v>7.6802507836990408</v>
      </c>
      <c r="CT6" s="139">
        <v>4.8313582497721095</v>
      </c>
      <c r="CU6" s="141">
        <v>4.2094185740594598</v>
      </c>
      <c r="CV6" s="140">
        <v>7.5482093663911929</v>
      </c>
      <c r="CW6" s="140">
        <v>4.3107127614169984</v>
      </c>
      <c r="CX6" s="139">
        <v>2.2330595482546198</v>
      </c>
      <c r="CY6" s="139">
        <v>3.7981702245633504</v>
      </c>
      <c r="CZ6" s="141">
        <v>2.9435163086714438</v>
      </c>
      <c r="DA6" s="140">
        <v>2.2881355932203413</v>
      </c>
      <c r="DB6" s="140">
        <v>3.5256410256410264</v>
      </c>
      <c r="DC6" s="139">
        <v>2.8075970272502051</v>
      </c>
      <c r="DD6" s="114" t="s">
        <v>286</v>
      </c>
      <c r="DE6" s="128">
        <v>44.000000000000014</v>
      </c>
      <c r="DF6" s="121">
        <v>45.026737967914364</v>
      </c>
      <c r="DG6" s="121" t="s">
        <v>286</v>
      </c>
      <c r="DH6" s="114">
        <v>35.36969061352918</v>
      </c>
      <c r="DI6" s="114">
        <v>41.731207289293813</v>
      </c>
      <c r="DJ6" s="128" t="s">
        <v>286</v>
      </c>
      <c r="DK6" s="121">
        <v>39.099198673666749</v>
      </c>
      <c r="DL6" s="121">
        <v>44.430162810625518</v>
      </c>
      <c r="DM6" s="121" t="s">
        <v>286</v>
      </c>
      <c r="DN6" s="121">
        <v>37.234921509226091</v>
      </c>
      <c r="DO6" s="128">
        <v>41.298287534846708</v>
      </c>
      <c r="DP6" s="121" t="s">
        <v>286</v>
      </c>
      <c r="DQ6" s="121">
        <v>26.332653655694763</v>
      </c>
      <c r="DR6" s="121">
        <v>32.963419646526823</v>
      </c>
      <c r="DS6" s="121" t="s">
        <v>286</v>
      </c>
      <c r="DT6" s="128">
        <v>38.598726114649736</v>
      </c>
      <c r="DU6" s="131">
        <v>36.797000535618672</v>
      </c>
      <c r="DV6" s="131" t="s">
        <v>286</v>
      </c>
      <c r="DW6" s="114">
        <v>34.71270426989981</v>
      </c>
      <c r="DX6" s="131">
        <v>35.447080291970821</v>
      </c>
      <c r="DY6" s="128" t="s">
        <v>286</v>
      </c>
      <c r="DZ6" s="128">
        <v>31.79800221975588</v>
      </c>
      <c r="EA6" s="128">
        <v>33.519553072625619</v>
      </c>
      <c r="EB6" s="128" t="s">
        <v>286</v>
      </c>
      <c r="EC6" s="128">
        <v>31.546961325966858</v>
      </c>
      <c r="ED6" s="128">
        <v>31.180223285486424</v>
      </c>
      <c r="EE6" s="128" t="s">
        <v>286</v>
      </c>
      <c r="EF6" s="128">
        <v>24.365334111467799</v>
      </c>
      <c r="EG6" s="128">
        <v>24.814814814814827</v>
      </c>
      <c r="EH6" s="128" t="s">
        <v>286</v>
      </c>
      <c r="EI6" s="128">
        <v>33.932584269662968</v>
      </c>
      <c r="EJ6" s="128">
        <v>30.814894765245544</v>
      </c>
      <c r="EK6" s="128" t="s">
        <v>286</v>
      </c>
      <c r="EL6" s="121">
        <v>27.114164904862555</v>
      </c>
      <c r="EM6" s="121">
        <v>25.985334555453729</v>
      </c>
      <c r="EN6" s="121" t="s">
        <v>286</v>
      </c>
      <c r="EO6" s="121">
        <v>24.706211527700045</v>
      </c>
      <c r="EP6" s="128">
        <v>23.745674740484453</v>
      </c>
      <c r="EQ6" s="121" t="s">
        <v>286</v>
      </c>
      <c r="ER6" s="121">
        <v>23.044925124792048</v>
      </c>
      <c r="ES6" s="121">
        <v>23.08306709265177</v>
      </c>
      <c r="ET6" s="121" t="s">
        <v>286</v>
      </c>
      <c r="EU6" s="128">
        <v>22.284040995607647</v>
      </c>
      <c r="EV6" s="121">
        <v>20.008233841086867</v>
      </c>
      <c r="EW6" s="121" t="s">
        <v>286</v>
      </c>
      <c r="EX6" s="121">
        <v>19.366311024894959</v>
      </c>
      <c r="EY6" s="121">
        <v>52.603327965646791</v>
      </c>
      <c r="EZ6" s="128" t="s">
        <v>286</v>
      </c>
      <c r="FA6" s="121">
        <v>12.860545117756024</v>
      </c>
      <c r="FB6" s="121">
        <v>43.498168498168397</v>
      </c>
      <c r="FC6" s="121" t="s">
        <v>286</v>
      </c>
      <c r="FD6" s="121">
        <v>11.916083916083918</v>
      </c>
      <c r="FE6" s="128">
        <v>34.557235421166311</v>
      </c>
      <c r="FF6" s="121" t="s">
        <v>286</v>
      </c>
      <c r="FG6" s="121">
        <v>11.622746185852987</v>
      </c>
      <c r="FH6" s="121">
        <v>35.216346153846061</v>
      </c>
      <c r="FI6" s="121" t="s">
        <v>286</v>
      </c>
      <c r="FJ6" s="128">
        <v>10.810810810810803</v>
      </c>
      <c r="FK6" s="121">
        <v>28.907216494845358</v>
      </c>
      <c r="FL6" s="121" t="s">
        <v>286</v>
      </c>
      <c r="FM6" s="121">
        <v>5.0193050193050226</v>
      </c>
      <c r="FN6" s="121">
        <v>42.068595927116853</v>
      </c>
      <c r="FO6" s="128" t="s">
        <v>286</v>
      </c>
      <c r="FP6" s="121">
        <v>3.5978835978835941</v>
      </c>
      <c r="FQ6" s="121">
        <v>35.86112380082227</v>
      </c>
      <c r="FR6" s="121" t="s">
        <v>286</v>
      </c>
      <c r="FS6" s="121">
        <v>3.3566433566433611</v>
      </c>
      <c r="FT6" s="128">
        <v>28.955353272648434</v>
      </c>
      <c r="FU6" s="121" t="s">
        <v>286</v>
      </c>
      <c r="FV6" s="121">
        <v>3.3092324805339328</v>
      </c>
      <c r="FW6" s="121">
        <v>28.222578062449902</v>
      </c>
      <c r="FX6" s="121" t="s">
        <v>286</v>
      </c>
      <c r="FY6" s="128">
        <v>3.6059806508355385</v>
      </c>
      <c r="FZ6" s="121">
        <v>24.258649093904488</v>
      </c>
      <c r="GA6" s="121" t="s">
        <v>286</v>
      </c>
      <c r="GB6" s="121" t="s">
        <v>286</v>
      </c>
      <c r="GC6" s="121" t="s">
        <v>286</v>
      </c>
      <c r="GD6" s="128" t="s">
        <v>286</v>
      </c>
      <c r="GE6" s="121" t="s">
        <v>286</v>
      </c>
      <c r="GF6" s="121" t="s">
        <v>286</v>
      </c>
      <c r="GG6" s="121" t="s">
        <v>286</v>
      </c>
      <c r="GH6" s="121" t="s">
        <v>286</v>
      </c>
      <c r="GI6" s="128" t="s">
        <v>286</v>
      </c>
      <c r="GJ6" s="121" t="s">
        <v>286</v>
      </c>
      <c r="GK6" s="121">
        <v>4.5340751043115555</v>
      </c>
      <c r="GL6" s="121">
        <v>6.8882659191029223</v>
      </c>
      <c r="GM6" s="130" t="s">
        <v>286</v>
      </c>
      <c r="GN6" s="128">
        <v>4.2484617638441309</v>
      </c>
      <c r="GO6" s="121">
        <v>5.3239785390012377</v>
      </c>
      <c r="GP6" s="121">
        <v>21.549773755656101</v>
      </c>
      <c r="GQ6" s="121">
        <v>56.482084690553762</v>
      </c>
      <c r="GR6" s="121">
        <v>67.70553465878568</v>
      </c>
      <c r="GS6" s="128">
        <v>13.438735177865604</v>
      </c>
      <c r="GT6" s="121">
        <v>47.433035714285758</v>
      </c>
      <c r="GU6" s="121">
        <v>67.037552155771991</v>
      </c>
      <c r="GV6" s="121">
        <v>11.111111111111091</v>
      </c>
      <c r="GW6" s="121">
        <v>41.09669811320753</v>
      </c>
      <c r="GX6" s="128">
        <v>60.837331007413852</v>
      </c>
      <c r="GY6" s="128">
        <v>8.9693154996066315</v>
      </c>
      <c r="GZ6" s="128">
        <v>38.396747022945114</v>
      </c>
      <c r="HA6" s="128">
        <v>59.589041095890508</v>
      </c>
      <c r="HB6" s="128">
        <v>9.4124524992692464</v>
      </c>
      <c r="HC6" s="128">
        <v>32.874196510560068</v>
      </c>
      <c r="HD6" s="128">
        <v>51.973410884918948</v>
      </c>
      <c r="HE6" s="128">
        <v>1.2443438914027143</v>
      </c>
      <c r="HF6" s="128">
        <v>10.977198697068392</v>
      </c>
      <c r="HG6" s="128">
        <v>22.246104245029596</v>
      </c>
      <c r="HH6" s="128">
        <v>0.62111801242235953</v>
      </c>
      <c r="HI6" s="128">
        <v>7.589285714285726</v>
      </c>
      <c r="HJ6" s="128">
        <v>21.047751506722289</v>
      </c>
      <c r="HK6" s="128">
        <v>0.73322053017484512</v>
      </c>
      <c r="HL6" s="121">
        <v>5.4245283018867987</v>
      </c>
      <c r="HM6" s="121">
        <v>18.447448757086782</v>
      </c>
      <c r="HN6" s="121">
        <v>0.2884867558353012</v>
      </c>
      <c r="HO6" s="121">
        <v>4.3566656985187384</v>
      </c>
      <c r="HP6" s="128">
        <v>15.229653505237732</v>
      </c>
      <c r="HQ6" s="121">
        <v>0.38000584624378886</v>
      </c>
      <c r="HR6" s="121">
        <v>3.244566880930519</v>
      </c>
      <c r="HS6" s="121">
        <v>10.677191524719564</v>
      </c>
      <c r="HT6" s="129">
        <v>9.0161527165932487</v>
      </c>
      <c r="HU6" s="128">
        <v>38.08567603748331</v>
      </c>
      <c r="HV6" s="114">
        <v>52.245345016429312</v>
      </c>
      <c r="HW6" s="114">
        <v>4.8991354466858708</v>
      </c>
      <c r="HX6" s="114">
        <v>30.533256880733941</v>
      </c>
      <c r="HY6" s="114">
        <v>49.928673323823148</v>
      </c>
      <c r="HZ6" s="114">
        <v>4.6790299572039915</v>
      </c>
      <c r="IA6" s="114">
        <v>25.638713555755935</v>
      </c>
      <c r="IB6" s="114">
        <v>45.668591737005727</v>
      </c>
      <c r="IC6" s="114">
        <v>3.8865546218487408</v>
      </c>
      <c r="ID6" s="114">
        <v>23.236757389522996</v>
      </c>
      <c r="IE6" s="114">
        <v>44.949290060851965</v>
      </c>
      <c r="IF6" s="114">
        <v>3.8945827232796528</v>
      </c>
      <c r="IG6" s="114">
        <v>19.48891625615768</v>
      </c>
      <c r="IH6" s="114">
        <v>35.884567126725194</v>
      </c>
      <c r="II6" s="114" t="s">
        <v>286</v>
      </c>
      <c r="IJ6" s="114">
        <v>20.681818181818151</v>
      </c>
      <c r="IK6" s="114">
        <v>31.590296495956832</v>
      </c>
      <c r="IL6" s="114" t="s">
        <v>286</v>
      </c>
      <c r="IM6" s="114">
        <v>16.320310335272939</v>
      </c>
      <c r="IN6" s="114">
        <v>32.0833333333333</v>
      </c>
      <c r="IO6" s="114" t="s">
        <v>286</v>
      </c>
      <c r="IP6" s="114">
        <v>14.352803052538881</v>
      </c>
      <c r="IQ6" s="114">
        <v>29.383680555555603</v>
      </c>
      <c r="IR6" s="114" t="s">
        <v>286</v>
      </c>
      <c r="IS6" s="114">
        <v>12.397660818713454</v>
      </c>
      <c r="IT6" s="114">
        <v>26.573998364677031</v>
      </c>
      <c r="IU6" s="114" t="s">
        <v>286</v>
      </c>
      <c r="IV6" s="114">
        <v>10.058623881518033</v>
      </c>
      <c r="IW6" s="114">
        <v>20.693979933110434</v>
      </c>
      <c r="IX6" s="114" t="str">
        <f t="shared" si="0"/>
        <v>--</v>
      </c>
      <c r="IY6" s="114" t="str">
        <f t="shared" si="0"/>
        <v>--</v>
      </c>
      <c r="IZ6" s="114" t="str">
        <f t="shared" si="0"/>
        <v>--</v>
      </c>
      <c r="JA6" s="114" t="str">
        <f t="shared" si="0"/>
        <v>--</v>
      </c>
      <c r="JB6" s="114" t="str">
        <f t="shared" si="0"/>
        <v>--</v>
      </c>
      <c r="JC6" s="261" t="s">
        <v>286</v>
      </c>
      <c r="JD6" s="261" t="s">
        <v>286</v>
      </c>
      <c r="JE6" s="261" t="s">
        <v>286</v>
      </c>
      <c r="JF6" s="261" t="s">
        <v>286</v>
      </c>
      <c r="JG6" s="261" t="s">
        <v>286</v>
      </c>
      <c r="JH6" s="261" t="s">
        <v>286</v>
      </c>
      <c r="JI6" s="261" t="s">
        <v>286</v>
      </c>
      <c r="JJ6" s="261" t="s">
        <v>286</v>
      </c>
      <c r="JK6" s="261" t="s">
        <v>286</v>
      </c>
      <c r="JL6" s="261" t="s">
        <v>286</v>
      </c>
      <c r="JM6" s="261" t="s">
        <v>286</v>
      </c>
      <c r="JN6" s="261" t="s">
        <v>286</v>
      </c>
      <c r="JO6" s="243">
        <v>14.2047349116372</v>
      </c>
      <c r="JP6" s="243">
        <v>20.643431635388701</v>
      </c>
      <c r="JQ6" s="243">
        <v>42.238470191226199</v>
      </c>
      <c r="JR6" s="243">
        <v>14.2597638510445</v>
      </c>
      <c r="JS6" s="243">
        <v>20.078999341672102</v>
      </c>
      <c r="JT6" s="243">
        <v>36.5449755363191</v>
      </c>
      <c r="JU6" s="243">
        <v>1.33377792597533</v>
      </c>
      <c r="JV6" s="243">
        <v>1.99157410953658</v>
      </c>
      <c r="JW6" s="243">
        <v>5.3430821147356697</v>
      </c>
      <c r="JX6" s="247">
        <v>0.93854072055707005</v>
      </c>
      <c r="JY6" s="243">
        <v>1.4154048716260701</v>
      </c>
      <c r="JZ6" s="243">
        <v>4.66691757621376</v>
      </c>
      <c r="KA6" s="243">
        <v>9.5881383855024804</v>
      </c>
      <c r="KB6" s="243">
        <v>14.5958083832335</v>
      </c>
      <c r="KC6" s="243">
        <v>26.8415178571429</v>
      </c>
      <c r="KD6" s="243">
        <v>7.8502415458937298</v>
      </c>
      <c r="KE6" s="243">
        <v>11.253822629969401</v>
      </c>
      <c r="KF6" s="243">
        <v>21.936185641769399</v>
      </c>
      <c r="KG6" s="128" t="str">
        <f t="shared" si="1"/>
        <v>--</v>
      </c>
      <c r="KH6" s="128" t="str">
        <f t="shared" si="1"/>
        <v>--</v>
      </c>
      <c r="KI6" s="128" t="str">
        <f t="shared" si="1"/>
        <v>--</v>
      </c>
      <c r="KJ6" s="128" t="str">
        <f t="shared" si="1"/>
        <v>--</v>
      </c>
      <c r="KK6" s="128" t="str">
        <f t="shared" si="1"/>
        <v>--</v>
      </c>
      <c r="KL6" s="128" t="str">
        <f t="shared" si="1"/>
        <v>--</v>
      </c>
      <c r="KM6" s="128" t="str">
        <f t="shared" si="1"/>
        <v>--</v>
      </c>
      <c r="KN6" s="286">
        <v>11.326468806783767</v>
      </c>
      <c r="KO6" s="286">
        <v>9.6744186046511604</v>
      </c>
      <c r="KP6" s="286">
        <v>9.3979441997063002</v>
      </c>
      <c r="KQ6" s="128" t="str">
        <f t="shared" si="2"/>
        <v>--</v>
      </c>
      <c r="KR6" s="222">
        <v>1.7257039055404149</v>
      </c>
      <c r="KS6" s="222">
        <v>1.7990074441687351</v>
      </c>
      <c r="KT6" s="222">
        <v>4.4403669724770687</v>
      </c>
      <c r="KU6" s="128" t="str">
        <f t="shared" si="3"/>
        <v>--</v>
      </c>
      <c r="KV6" s="222">
        <v>2.4825915834090266</v>
      </c>
      <c r="KW6" s="222">
        <v>3.8747675139491653</v>
      </c>
      <c r="KX6" s="222">
        <v>4.0411462160176397</v>
      </c>
      <c r="KY6" s="295">
        <v>18.509159823120665</v>
      </c>
      <c r="KZ6" s="295">
        <v>16.117605384342891</v>
      </c>
      <c r="LA6" s="295">
        <v>14.693218514531754</v>
      </c>
      <c r="LB6" s="295">
        <v>15.651135005973709</v>
      </c>
      <c r="LC6" s="295">
        <v>16.128075896827781</v>
      </c>
      <c r="LD6" s="295">
        <v>16.250890947968603</v>
      </c>
      <c r="LE6" s="295">
        <v>12.002546959567013</v>
      </c>
      <c r="LF6" s="295">
        <v>11.812411847672807</v>
      </c>
      <c r="LG6" s="295">
        <v>11.427038626609463</v>
      </c>
      <c r="LH6" s="295">
        <v>11.117752540346686</v>
      </c>
      <c r="LI6" s="295">
        <v>11.940298507462664</v>
      </c>
      <c r="LJ6" s="295">
        <v>13.71776504297995</v>
      </c>
      <c r="LK6" s="295">
        <v>3.6415452818239342</v>
      </c>
      <c r="LL6" s="295">
        <v>4.19753086419753</v>
      </c>
      <c r="LM6" s="295">
        <v>2.8969957081545044</v>
      </c>
      <c r="LN6" s="295">
        <v>4.2127278159545902</v>
      </c>
      <c r="LO6" s="295">
        <v>3.8552787663107955</v>
      </c>
      <c r="LP6" s="295">
        <v>3.4925160370634409</v>
      </c>
      <c r="LQ6" s="128">
        <v>3.3752481800132372</v>
      </c>
      <c r="LR6" s="128">
        <v>7.2184429327286415</v>
      </c>
      <c r="LS6" s="128">
        <v>13.854748603351949</v>
      </c>
      <c r="LT6" s="128">
        <v>2.2953790395650926</v>
      </c>
      <c r="LU6" s="128">
        <v>4.3050430504305019</v>
      </c>
      <c r="LV6" s="128">
        <v>11.39839766933722</v>
      </c>
      <c r="LX6" s="378" t="str">
        <f t="shared" ref="LX6:MA69" si="4">"--"</f>
        <v>--</v>
      </c>
      <c r="LY6" s="381">
        <v>19.587320574162703</v>
      </c>
      <c r="LZ6" s="381">
        <v>19.478155339805831</v>
      </c>
      <c r="MA6" s="381">
        <v>20.813827871804133</v>
      </c>
      <c r="MB6" s="378" t="str">
        <f t="shared" ref="MB6:ME69" si="5">"--"</f>
        <v>--</v>
      </c>
      <c r="MC6" s="381">
        <v>18.48149148878678</v>
      </c>
      <c r="MD6" s="381">
        <v>19.276293540750729</v>
      </c>
      <c r="ME6" s="381">
        <v>20.241850683491084</v>
      </c>
      <c r="MF6" s="378" t="str">
        <f t="shared" ref="MF6:MI69" si="6">"--"</f>
        <v>--</v>
      </c>
      <c r="MG6" s="381">
        <v>15.366289458010719</v>
      </c>
      <c r="MH6" s="381">
        <v>16.767007826610453</v>
      </c>
      <c r="MI6" s="381">
        <v>19.020172910662868</v>
      </c>
      <c r="MJ6" s="378" t="str">
        <f t="shared" ref="MJ6:MM69" si="7">"--"</f>
        <v>--</v>
      </c>
      <c r="MK6" s="381">
        <v>17.966010250876728</v>
      </c>
      <c r="ML6" s="381">
        <v>17.917511832319093</v>
      </c>
      <c r="MM6" s="381">
        <v>19.464847848898202</v>
      </c>
      <c r="MN6" s="378" t="str">
        <f t="shared" ref="MN6:MQ69" si="8">"--"</f>
        <v>--</v>
      </c>
      <c r="MO6" s="381">
        <v>19.721329046087842</v>
      </c>
      <c r="MP6" s="381">
        <v>18.338399189462994</v>
      </c>
      <c r="MQ6" s="381">
        <v>16.071428571428537</v>
      </c>
      <c r="MR6" s="378" t="str">
        <f t="shared" ref="MR6:MU69" si="9">"--"</f>
        <v>--</v>
      </c>
      <c r="MS6" s="381">
        <v>12.711864406779638</v>
      </c>
      <c r="MT6" s="381">
        <v>13.040494166094728</v>
      </c>
      <c r="MU6" s="381">
        <v>12.546716497597432</v>
      </c>
      <c r="MV6" s="378" t="str">
        <f t="shared" ref="MV6:MY69" si="10">"--"</f>
        <v>--</v>
      </c>
      <c r="MW6" s="381">
        <v>4.3004899292324437</v>
      </c>
      <c r="MX6" s="381">
        <v>3.5726554448643064</v>
      </c>
      <c r="MY6" s="381">
        <v>3.5407725321888353</v>
      </c>
      <c r="MZ6" s="378" t="str">
        <f t="shared" ref="MZ6:NC69" si="11">"--"</f>
        <v>--</v>
      </c>
      <c r="NA6" s="381">
        <v>28.990326481257561</v>
      </c>
      <c r="NB6" s="381">
        <v>28.686493184634472</v>
      </c>
      <c r="NC6" s="381">
        <v>24.834922964049881</v>
      </c>
      <c r="ND6" s="378" t="str">
        <f t="shared" ref="ND6:NG69" si="12">"--"</f>
        <v>--</v>
      </c>
      <c r="NE6" s="381">
        <v>28.742514970059862</v>
      </c>
      <c r="NF6" s="381">
        <v>23.872771758126525</v>
      </c>
      <c r="NG6" s="381">
        <v>22.070098576122628</v>
      </c>
      <c r="NH6" s="378" t="str">
        <f t="shared" ref="NH6:NK69" si="13">"--"</f>
        <v>--</v>
      </c>
      <c r="NI6" s="381">
        <v>9.6598639455782589</v>
      </c>
      <c r="NJ6" s="381">
        <v>7.0114543561263494</v>
      </c>
      <c r="NK6" s="381">
        <v>6.4657534246575263</v>
      </c>
      <c r="NL6" s="378" t="str">
        <f t="shared" ref="NL6:NO69" si="14">"--"</f>
        <v>--</v>
      </c>
      <c r="NM6" s="381">
        <v>2.4688008681497609</v>
      </c>
      <c r="NN6" s="381">
        <v>2.7969613259668473</v>
      </c>
      <c r="NO6" s="381">
        <v>2.6775956284152977</v>
      </c>
      <c r="NP6" s="378" t="str">
        <f t="shared" ref="NP6:NS69" si="15">"--"</f>
        <v>--</v>
      </c>
      <c r="NQ6" s="381">
        <v>2.4089789214344335</v>
      </c>
      <c r="NR6" s="381">
        <v>2.8021015761821348</v>
      </c>
      <c r="NS6" s="381">
        <v>3.0820033021463966</v>
      </c>
      <c r="NT6" s="378" t="str">
        <f t="shared" ref="NT6:NW69" si="16">"--"</f>
        <v>--</v>
      </c>
      <c r="NU6" s="381">
        <v>16.128148959474274</v>
      </c>
      <c r="NV6" s="381">
        <v>19.000354484225412</v>
      </c>
      <c r="NW6" s="381">
        <v>33.719008264462857</v>
      </c>
      <c r="NX6" s="378" t="str">
        <f t="shared" ref="NX6:OA69" si="17">"--"</f>
        <v>--</v>
      </c>
      <c r="NY6" s="381">
        <v>0.90361445783132721</v>
      </c>
      <c r="NZ6" s="381">
        <v>1.2406947890818836</v>
      </c>
      <c r="OA6" s="381">
        <v>2.5344352617079906</v>
      </c>
      <c r="OB6" s="378" t="str">
        <f t="shared" ref="OB6:OE69" si="18">"--"</f>
        <v>--</v>
      </c>
      <c r="OC6" s="381">
        <v>8.061002178649268</v>
      </c>
      <c r="OD6" s="381">
        <v>10.224877020379473</v>
      </c>
      <c r="OE6" s="381">
        <v>19.406267179769074</v>
      </c>
    </row>
    <row r="7" spans="1:396" ht="14.4" thickTop="1" thickBot="1" x14ac:dyDescent="0.3">
      <c r="A7" s="114">
        <v>3</v>
      </c>
      <c r="B7" s="93" t="s">
        <v>4</v>
      </c>
      <c r="C7" s="144">
        <v>19.444444444444443</v>
      </c>
      <c r="D7" s="144">
        <v>30.878186968838495</v>
      </c>
      <c r="E7" s="144">
        <v>47.413793103448299</v>
      </c>
      <c r="F7" s="144">
        <v>18.591549295774666</v>
      </c>
      <c r="G7" s="144">
        <v>30.860534124629076</v>
      </c>
      <c r="H7" s="144">
        <v>41.666666666666686</v>
      </c>
      <c r="I7" s="144">
        <v>20.284697508896791</v>
      </c>
      <c r="J7" s="144">
        <v>32.352941176470566</v>
      </c>
      <c r="K7" s="144">
        <v>46.899224806201566</v>
      </c>
      <c r="L7" s="144">
        <v>15.789473684210519</v>
      </c>
      <c r="M7" s="141">
        <v>37</v>
      </c>
      <c r="N7" s="141">
        <v>40</v>
      </c>
      <c r="O7" s="141">
        <v>14.49275362318841</v>
      </c>
      <c r="P7" s="141">
        <v>31.759656652360526</v>
      </c>
      <c r="Q7" s="141">
        <v>43.367346938775491</v>
      </c>
      <c r="R7" s="141">
        <v>9.0909090909090899</v>
      </c>
      <c r="S7" s="141">
        <v>14.447592067988674</v>
      </c>
      <c r="T7" s="141">
        <v>9.4420600858369141</v>
      </c>
      <c r="U7" s="141">
        <v>10.5849582172702</v>
      </c>
      <c r="V7" s="141">
        <v>8.8757396449704249</v>
      </c>
      <c r="W7" s="141">
        <v>11.894273127753305</v>
      </c>
      <c r="X7" s="141">
        <v>8.6505190311418634</v>
      </c>
      <c r="Y7" s="141">
        <v>16.993464052287571</v>
      </c>
      <c r="Z7" s="141">
        <v>9.7656249999999964</v>
      </c>
      <c r="AA7" s="141">
        <v>11.805555555555555</v>
      </c>
      <c r="AB7" s="142">
        <v>22.44897959183675</v>
      </c>
      <c r="AC7" s="142">
        <v>11.499999999999991</v>
      </c>
      <c r="AD7" s="142">
        <v>9.0909090909090935</v>
      </c>
      <c r="AE7" s="142">
        <v>17.596566523605151</v>
      </c>
      <c r="AF7" s="141">
        <v>10.152284263959396</v>
      </c>
      <c r="AG7" s="144">
        <v>12.187500000000004</v>
      </c>
      <c r="AH7" s="144">
        <v>15.014164305949015</v>
      </c>
      <c r="AI7" s="143">
        <v>11.637931034482758</v>
      </c>
      <c r="AJ7" s="143">
        <v>12.3943661971831</v>
      </c>
      <c r="AK7" s="141">
        <v>12.721893491124266</v>
      </c>
      <c r="AL7" s="141">
        <v>14.03508771929825</v>
      </c>
      <c r="AM7" s="141">
        <v>9.7902097902097989</v>
      </c>
      <c r="AN7" s="141">
        <v>15.841584158415838</v>
      </c>
      <c r="AO7" s="141">
        <v>13.671875000000007</v>
      </c>
      <c r="AP7" s="141">
        <v>13.380281690140851</v>
      </c>
      <c r="AQ7" s="141">
        <v>18</v>
      </c>
      <c r="AR7" s="141">
        <v>14.070351758793967</v>
      </c>
      <c r="AS7" s="141">
        <v>13.17073170731708</v>
      </c>
      <c r="AT7" s="141">
        <v>16.017316017316013</v>
      </c>
      <c r="AU7" s="141">
        <v>16.243654822335031</v>
      </c>
      <c r="AV7" s="141">
        <v>10.903426791277257</v>
      </c>
      <c r="AW7" s="141">
        <v>12.500000000000004</v>
      </c>
      <c r="AX7" s="142">
        <v>9.913793103448274</v>
      </c>
      <c r="AY7" s="142">
        <v>7.3239436619718372</v>
      </c>
      <c r="AZ7" s="142">
        <v>10.385756676557868</v>
      </c>
      <c r="BA7" s="142">
        <v>12.280701754385962</v>
      </c>
      <c r="BB7" s="141">
        <v>8.9928057553956826</v>
      </c>
      <c r="BC7" s="142">
        <v>14.90066225165563</v>
      </c>
      <c r="BD7" s="142">
        <v>11.284046692606999</v>
      </c>
      <c r="BE7" s="142">
        <v>7.7192982456140316</v>
      </c>
      <c r="BF7" s="142">
        <v>17.346938775510207</v>
      </c>
      <c r="BG7" s="141">
        <v>8.9999999999999982</v>
      </c>
      <c r="BH7" s="140">
        <v>7.3891625615763585</v>
      </c>
      <c r="BI7" s="140">
        <v>15.948275862068972</v>
      </c>
      <c r="BJ7" s="140">
        <v>9.0909090909090899</v>
      </c>
      <c r="BK7" s="140" t="s">
        <v>286</v>
      </c>
      <c r="BL7" s="141" t="s">
        <v>286</v>
      </c>
      <c r="BM7" s="140" t="s">
        <v>286</v>
      </c>
      <c r="BN7" s="139" t="s">
        <v>286</v>
      </c>
      <c r="BO7" s="139" t="s">
        <v>286</v>
      </c>
      <c r="BP7" s="139" t="s">
        <v>286</v>
      </c>
      <c r="BQ7" s="141" t="s">
        <v>286</v>
      </c>
      <c r="BR7" s="140" t="s">
        <v>286</v>
      </c>
      <c r="BS7" s="140" t="s">
        <v>286</v>
      </c>
      <c r="BT7" s="140">
        <v>10.638297872340432</v>
      </c>
      <c r="BU7" s="141">
        <v>18.900343642611684</v>
      </c>
      <c r="BV7" s="140">
        <v>8.6294416243654872</v>
      </c>
      <c r="BW7" s="140">
        <v>11.165048543689327</v>
      </c>
      <c r="BX7" s="140">
        <v>10.619469026548671</v>
      </c>
      <c r="BY7" s="141">
        <v>6.1224489795918418</v>
      </c>
      <c r="BZ7" s="140">
        <v>14.860681114551086</v>
      </c>
      <c r="CA7" s="140">
        <v>23.646723646723643</v>
      </c>
      <c r="CB7" s="140">
        <v>17.241379310344833</v>
      </c>
      <c r="CC7" s="141">
        <v>11.267605633802827</v>
      </c>
      <c r="CD7" s="140">
        <v>14.74926253687315</v>
      </c>
      <c r="CE7" s="140">
        <v>12.719298245614038</v>
      </c>
      <c r="CF7" s="140">
        <v>12.98245614035087</v>
      </c>
      <c r="CG7" s="141">
        <v>23.762376237623769</v>
      </c>
      <c r="CH7" s="140">
        <v>12.890625000000002</v>
      </c>
      <c r="CI7" s="140">
        <v>11</v>
      </c>
      <c r="CJ7" s="140">
        <v>23.024054982817873</v>
      </c>
      <c r="CK7" s="140">
        <v>12.755102040816324</v>
      </c>
      <c r="CL7" s="140">
        <v>8.4158415841584127</v>
      </c>
      <c r="CM7" s="140">
        <v>20.444444444444443</v>
      </c>
      <c r="CN7" s="140">
        <v>10.204081632653065</v>
      </c>
      <c r="CO7" s="140">
        <v>5.3291536050156738</v>
      </c>
      <c r="CP7" s="141">
        <v>7.6704545454545423</v>
      </c>
      <c r="CQ7" s="140">
        <v>3.8626609442060085</v>
      </c>
      <c r="CR7" s="140">
        <v>3.0985915492957754</v>
      </c>
      <c r="CS7" s="139">
        <v>5.6047197640118025</v>
      </c>
      <c r="CT7" s="139">
        <v>2.1929824561403501</v>
      </c>
      <c r="CU7" s="141">
        <v>3.4722222222222214</v>
      </c>
      <c r="CV7" s="140">
        <v>10.855263157894729</v>
      </c>
      <c r="CW7" s="140">
        <v>3.0888030888030884</v>
      </c>
      <c r="CX7" s="139">
        <v>3</v>
      </c>
      <c r="CY7" s="139">
        <v>5.8620689655172429</v>
      </c>
      <c r="CZ7" s="141">
        <v>4.0816326530612264</v>
      </c>
      <c r="DA7" s="140">
        <v>2.4509803921568634</v>
      </c>
      <c r="DB7" s="140">
        <v>4.0178571428571441</v>
      </c>
      <c r="DC7" s="139">
        <v>2.5510204081632657</v>
      </c>
      <c r="DD7" s="114" t="s">
        <v>286</v>
      </c>
      <c r="DE7" s="128">
        <v>36.962750716332394</v>
      </c>
      <c r="DF7" s="121">
        <v>41.630901287553684</v>
      </c>
      <c r="DG7" s="121" t="s">
        <v>286</v>
      </c>
      <c r="DH7" s="114">
        <v>36.011904761904781</v>
      </c>
      <c r="DI7" s="114">
        <v>38.596491228070178</v>
      </c>
      <c r="DJ7" s="128" t="s">
        <v>286</v>
      </c>
      <c r="DK7" s="121">
        <v>37.000000000000007</v>
      </c>
      <c r="DL7" s="121">
        <v>44.48818897637797</v>
      </c>
      <c r="DM7" s="121" t="s">
        <v>286</v>
      </c>
      <c r="DN7" s="121">
        <v>38</v>
      </c>
      <c r="DO7" s="128">
        <v>47.500000000000007</v>
      </c>
      <c r="DP7" s="121" t="s">
        <v>286</v>
      </c>
      <c r="DQ7" s="121">
        <v>19.642857142857146</v>
      </c>
      <c r="DR7" s="121">
        <v>32.642487046632127</v>
      </c>
      <c r="DS7" s="121" t="s">
        <v>286</v>
      </c>
      <c r="DT7" s="128">
        <v>30.835734870316987</v>
      </c>
      <c r="DU7" s="131">
        <v>31.196581196581199</v>
      </c>
      <c r="DV7" s="131" t="s">
        <v>286</v>
      </c>
      <c r="DW7" s="114">
        <v>35.311572700296715</v>
      </c>
      <c r="DX7" s="131">
        <v>32.017543859649123</v>
      </c>
      <c r="DY7" s="128" t="s">
        <v>286</v>
      </c>
      <c r="DZ7" s="128">
        <v>29.666666666666689</v>
      </c>
      <c r="EA7" s="128">
        <v>35.177865612648226</v>
      </c>
      <c r="EB7" s="128" t="s">
        <v>286</v>
      </c>
      <c r="EC7" s="128">
        <v>32.993197278911531</v>
      </c>
      <c r="ED7" s="128">
        <v>33.500000000000007</v>
      </c>
      <c r="EE7" s="128" t="s">
        <v>286</v>
      </c>
      <c r="EF7" s="128">
        <v>21.777777777777775</v>
      </c>
      <c r="EG7" s="128">
        <v>25.257731958762886</v>
      </c>
      <c r="EH7" s="128" t="s">
        <v>286</v>
      </c>
      <c r="EI7" s="128">
        <v>27.113702623906704</v>
      </c>
      <c r="EJ7" s="128">
        <v>24.242424242424224</v>
      </c>
      <c r="EK7" s="128" t="s">
        <v>286</v>
      </c>
      <c r="EL7" s="121">
        <v>25.000000000000007</v>
      </c>
      <c r="EM7" s="121">
        <v>26.431718061674012</v>
      </c>
      <c r="EN7" s="121" t="s">
        <v>286</v>
      </c>
      <c r="EO7" s="121">
        <v>23.489932885906022</v>
      </c>
      <c r="EP7" s="128">
        <v>21.031746031746028</v>
      </c>
      <c r="EQ7" s="121" t="s">
        <v>286</v>
      </c>
      <c r="ER7" s="121">
        <v>23</v>
      </c>
      <c r="ES7" s="121">
        <v>23.618090452261317</v>
      </c>
      <c r="ET7" s="121" t="s">
        <v>286</v>
      </c>
      <c r="EU7" s="128">
        <v>15.695067264573987</v>
      </c>
      <c r="EV7" s="121">
        <v>19.17098445595855</v>
      </c>
      <c r="EW7" s="121" t="s">
        <v>286</v>
      </c>
      <c r="EX7" s="121">
        <v>17.543859649122787</v>
      </c>
      <c r="EY7" s="121">
        <v>51.304347826086953</v>
      </c>
      <c r="EZ7" s="128" t="s">
        <v>286</v>
      </c>
      <c r="FA7" s="121">
        <v>13.353115727002974</v>
      </c>
      <c r="FB7" s="121">
        <v>62.995594713656359</v>
      </c>
      <c r="FC7" s="121" t="s">
        <v>286</v>
      </c>
      <c r="FD7" s="121">
        <v>10.437710437710429</v>
      </c>
      <c r="FE7" s="128">
        <v>50.197628458498023</v>
      </c>
      <c r="FF7" s="121" t="s">
        <v>286</v>
      </c>
      <c r="FG7" s="121">
        <v>10.309278350515459</v>
      </c>
      <c r="FH7" s="121">
        <v>51.776649746192895</v>
      </c>
      <c r="FI7" s="121" t="s">
        <v>286</v>
      </c>
      <c r="FJ7" s="128">
        <v>10.810810810810805</v>
      </c>
      <c r="FK7" s="121">
        <v>43.229166666666657</v>
      </c>
      <c r="FL7" s="121" t="s">
        <v>286</v>
      </c>
      <c r="FM7" s="121">
        <v>2.6239067055393583</v>
      </c>
      <c r="FN7" s="121">
        <v>32.478632478632484</v>
      </c>
      <c r="FO7" s="128" t="s">
        <v>286</v>
      </c>
      <c r="FP7" s="121">
        <v>3.2640949554896173</v>
      </c>
      <c r="FQ7" s="121">
        <v>54.867256637168133</v>
      </c>
      <c r="FR7" s="121" t="s">
        <v>286</v>
      </c>
      <c r="FS7" s="121">
        <v>4.3771043771043745</v>
      </c>
      <c r="FT7" s="128">
        <v>40.944881889763792</v>
      </c>
      <c r="FU7" s="121" t="s">
        <v>286</v>
      </c>
      <c r="FV7" s="121">
        <v>1.7241379310344829</v>
      </c>
      <c r="FW7" s="121">
        <v>38.693467336683426</v>
      </c>
      <c r="FX7" s="121" t="s">
        <v>286</v>
      </c>
      <c r="FY7" s="128">
        <v>1.3452914798206284</v>
      </c>
      <c r="FZ7" s="121">
        <v>38.3419689119171</v>
      </c>
      <c r="GA7" s="121" t="s">
        <v>286</v>
      </c>
      <c r="GB7" s="121" t="s">
        <v>286</v>
      </c>
      <c r="GC7" s="121" t="s">
        <v>286</v>
      </c>
      <c r="GD7" s="128" t="s">
        <v>286</v>
      </c>
      <c r="GE7" s="121" t="s">
        <v>286</v>
      </c>
      <c r="GF7" s="121" t="s">
        <v>286</v>
      </c>
      <c r="GG7" s="121" t="s">
        <v>286</v>
      </c>
      <c r="GH7" s="121" t="s">
        <v>286</v>
      </c>
      <c r="GI7" s="128" t="s">
        <v>286</v>
      </c>
      <c r="GJ7" s="121" t="s">
        <v>286</v>
      </c>
      <c r="GK7" s="121">
        <v>2.7397260273972606</v>
      </c>
      <c r="GL7" s="121">
        <v>6.0301507537688428</v>
      </c>
      <c r="GM7" s="130" t="s">
        <v>286</v>
      </c>
      <c r="GN7" s="128">
        <v>3.1531531531531543</v>
      </c>
      <c r="GO7" s="121">
        <v>3.6458333333333348</v>
      </c>
      <c r="GP7" s="121">
        <v>23.310810810810811</v>
      </c>
      <c r="GQ7" s="121">
        <v>59.428571428571452</v>
      </c>
      <c r="GR7" s="121">
        <v>76.06837606837604</v>
      </c>
      <c r="GS7" s="128">
        <v>15.030674846625768</v>
      </c>
      <c r="GT7" s="121">
        <v>51.681957186544345</v>
      </c>
      <c r="GU7" s="121">
        <v>75.770925110132239</v>
      </c>
      <c r="GV7" s="121">
        <v>9.9999999999999947</v>
      </c>
      <c r="GW7" s="121">
        <v>47.916666666666679</v>
      </c>
      <c r="GX7" s="128">
        <v>69.354838709677452</v>
      </c>
      <c r="GY7" s="128">
        <v>12</v>
      </c>
      <c r="GZ7" s="128">
        <v>42.456140350877199</v>
      </c>
      <c r="HA7" s="128">
        <v>62</v>
      </c>
      <c r="HB7" s="128">
        <v>8.7378640776699044</v>
      </c>
      <c r="HC7" s="128">
        <v>30.046948356807516</v>
      </c>
      <c r="HD7" s="128">
        <v>47.282608695652193</v>
      </c>
      <c r="HE7" s="128">
        <v>2.3648648648648649</v>
      </c>
      <c r="HF7" s="128">
        <v>9.9999999999999911</v>
      </c>
      <c r="HG7" s="128">
        <v>30.341880341880341</v>
      </c>
      <c r="HH7" s="128">
        <v>0.61349693251533743</v>
      </c>
      <c r="HI7" s="128">
        <v>11.620795107033631</v>
      </c>
      <c r="HJ7" s="128">
        <v>27.753303964757713</v>
      </c>
      <c r="HK7" s="128">
        <v>0</v>
      </c>
      <c r="HL7" s="121">
        <v>10.416666666666666</v>
      </c>
      <c r="HM7" s="121">
        <v>20.564516129032278</v>
      </c>
      <c r="HN7" s="121">
        <v>0.73260073260073255</v>
      </c>
      <c r="HO7" s="121">
        <v>4.9122807017543861</v>
      </c>
      <c r="HP7" s="128">
        <v>18</v>
      </c>
      <c r="HQ7" s="121">
        <v>0.4854368932038835</v>
      </c>
      <c r="HR7" s="121">
        <v>3.7558685446009403</v>
      </c>
      <c r="HS7" s="121">
        <v>4.8913043478260878</v>
      </c>
      <c r="HT7" s="129">
        <v>10.000000000000007</v>
      </c>
      <c r="HU7" s="128">
        <v>41.764705882352963</v>
      </c>
      <c r="HV7" s="128">
        <v>59.48275862068968</v>
      </c>
      <c r="HW7" s="128">
        <v>6.5624999999999982</v>
      </c>
      <c r="HX7" s="128">
        <v>32.087227414330208</v>
      </c>
      <c r="HY7" s="128">
        <v>57.272727272727266</v>
      </c>
      <c r="HZ7" s="128">
        <v>2.9962546816479412</v>
      </c>
      <c r="IA7" s="128">
        <v>29.642857142857146</v>
      </c>
      <c r="IB7" s="128">
        <v>52.892561983471076</v>
      </c>
      <c r="IC7" s="128">
        <v>6</v>
      </c>
      <c r="ID7" s="128">
        <v>21.985815602836887</v>
      </c>
      <c r="IE7" s="128">
        <v>48</v>
      </c>
      <c r="IF7" s="128">
        <v>4.8543689320388372</v>
      </c>
      <c r="IG7" s="128">
        <v>18.779342723004692</v>
      </c>
      <c r="IH7" s="128">
        <v>29.12087912087912</v>
      </c>
      <c r="II7" s="128" t="s">
        <v>286</v>
      </c>
      <c r="IJ7" s="128">
        <v>22.832369942196525</v>
      </c>
      <c r="IK7" s="128">
        <v>37.82608695652177</v>
      </c>
      <c r="IL7" s="128" t="s">
        <v>286</v>
      </c>
      <c r="IM7" s="128">
        <v>18.518518518518519</v>
      </c>
      <c r="IN7" s="128">
        <v>42.222222222222221</v>
      </c>
      <c r="IO7" s="128" t="s">
        <v>286</v>
      </c>
      <c r="IP7" s="128">
        <v>19.52054794520549</v>
      </c>
      <c r="IQ7" s="128">
        <v>36.69354838709679</v>
      </c>
      <c r="IR7" s="128" t="s">
        <v>286</v>
      </c>
      <c r="IS7" s="114">
        <v>10.600706713780914</v>
      </c>
      <c r="IT7" s="114">
        <v>32</v>
      </c>
      <c r="IU7" s="114" t="s">
        <v>286</v>
      </c>
      <c r="IV7" s="114">
        <v>9.8591549295774659</v>
      </c>
      <c r="IW7" s="114">
        <v>17.934782608695645</v>
      </c>
      <c r="IX7" s="114" t="str">
        <f t="shared" si="0"/>
        <v>--</v>
      </c>
      <c r="IY7" s="114" t="str">
        <f t="shared" si="0"/>
        <v>--</v>
      </c>
      <c r="IZ7" s="114" t="str">
        <f t="shared" si="0"/>
        <v>--</v>
      </c>
      <c r="JA7" s="114" t="str">
        <f t="shared" si="0"/>
        <v>--</v>
      </c>
      <c r="JB7" s="114" t="str">
        <f t="shared" si="0"/>
        <v>--</v>
      </c>
      <c r="JC7" s="261" t="s">
        <v>286</v>
      </c>
      <c r="JD7" s="261" t="s">
        <v>286</v>
      </c>
      <c r="JE7" s="261" t="s">
        <v>286</v>
      </c>
      <c r="JF7" s="261" t="s">
        <v>286</v>
      </c>
      <c r="JG7" s="261" t="s">
        <v>286</v>
      </c>
      <c r="JH7" s="261" t="s">
        <v>286</v>
      </c>
      <c r="JI7" s="261" t="s">
        <v>286</v>
      </c>
      <c r="JJ7" s="261" t="s">
        <v>286</v>
      </c>
      <c r="JK7" s="261" t="s">
        <v>286</v>
      </c>
      <c r="JL7" s="261" t="s">
        <v>286</v>
      </c>
      <c r="JM7" s="261" t="s">
        <v>286</v>
      </c>
      <c r="JN7" s="261" t="s">
        <v>286</v>
      </c>
      <c r="JO7" s="243">
        <v>12.4423963133641</v>
      </c>
      <c r="JP7" s="243">
        <v>22.556390977443598</v>
      </c>
      <c r="JQ7" s="243">
        <v>37.5</v>
      </c>
      <c r="JR7" s="243">
        <v>16.5938864628821</v>
      </c>
      <c r="JS7" s="243">
        <v>22.619047619047599</v>
      </c>
      <c r="JT7" s="243">
        <v>38.2882882882883</v>
      </c>
      <c r="JU7" s="247">
        <v>0.460829493087557</v>
      </c>
      <c r="JV7" s="243">
        <v>2.6315789473684199</v>
      </c>
      <c r="JW7" s="243">
        <v>7.4074074074074101</v>
      </c>
      <c r="JX7" s="247">
        <v>0.43668122270742399</v>
      </c>
      <c r="JY7" s="247">
        <v>0.79365079365079405</v>
      </c>
      <c r="JZ7" s="243">
        <v>2.2522522522522501</v>
      </c>
      <c r="KA7" s="243">
        <v>7.3394495412843996</v>
      </c>
      <c r="KB7" s="243">
        <v>13.868613138686101</v>
      </c>
      <c r="KC7" s="243">
        <v>21.004566210045699</v>
      </c>
      <c r="KD7" s="243">
        <v>10.869565217391299</v>
      </c>
      <c r="KE7" s="243">
        <v>12.204724409448801</v>
      </c>
      <c r="KF7" s="243">
        <v>22.0720720720721</v>
      </c>
      <c r="KG7" s="128" t="str">
        <f t="shared" si="1"/>
        <v>--</v>
      </c>
      <c r="KH7" s="128" t="str">
        <f t="shared" si="1"/>
        <v>--</v>
      </c>
      <c r="KI7" s="128" t="str">
        <f t="shared" si="1"/>
        <v>--</v>
      </c>
      <c r="KJ7" s="128" t="str">
        <f t="shared" si="1"/>
        <v>--</v>
      </c>
      <c r="KK7" s="128" t="str">
        <f t="shared" si="1"/>
        <v>--</v>
      </c>
      <c r="KL7" s="128" t="str">
        <f t="shared" si="1"/>
        <v>--</v>
      </c>
      <c r="KM7" s="128" t="str">
        <f t="shared" si="1"/>
        <v>--</v>
      </c>
      <c r="KN7" s="286">
        <v>9.9137931034482705</v>
      </c>
      <c r="KO7" s="286">
        <v>8.3665338645418323</v>
      </c>
      <c r="KP7" s="286">
        <v>10.859728506787327</v>
      </c>
      <c r="KQ7" s="128" t="str">
        <f t="shared" si="2"/>
        <v>--</v>
      </c>
      <c r="KR7" s="222">
        <v>1.2931034482758623</v>
      </c>
      <c r="KS7" s="222">
        <v>2.3904382470119532</v>
      </c>
      <c r="KT7" s="222">
        <v>1.3574660633484164</v>
      </c>
      <c r="KU7" s="128" t="str">
        <f t="shared" si="3"/>
        <v>--</v>
      </c>
      <c r="KV7" s="222">
        <v>3.0172413793103443</v>
      </c>
      <c r="KW7" s="222">
        <v>1.6</v>
      </c>
      <c r="KX7" s="222">
        <v>1.8099547511312222</v>
      </c>
      <c r="KY7" s="295">
        <v>12.844036697247716</v>
      </c>
      <c r="KZ7" s="295">
        <v>15.579710144927532</v>
      </c>
      <c r="LA7" s="295">
        <v>10.454545454545451</v>
      </c>
      <c r="LB7" s="295">
        <v>15.767634854771794</v>
      </c>
      <c r="LC7" s="295">
        <v>14.342629482071715</v>
      </c>
      <c r="LD7" s="295">
        <v>10.810810810810811</v>
      </c>
      <c r="LE7" s="295">
        <v>9.5454545454545467</v>
      </c>
      <c r="LF7" s="295">
        <v>11.231884057971008</v>
      </c>
      <c r="LG7" s="295">
        <v>7.6923076923076952</v>
      </c>
      <c r="LH7" s="295">
        <v>13.223140495867771</v>
      </c>
      <c r="LI7" s="295">
        <v>11.507936507936517</v>
      </c>
      <c r="LJ7" s="295">
        <v>11.210762331838565</v>
      </c>
      <c r="LK7" s="295">
        <v>2.727272727272728</v>
      </c>
      <c r="LL7" s="295">
        <v>3.6231884057971016</v>
      </c>
      <c r="LM7" s="295">
        <v>2.2624434389140284</v>
      </c>
      <c r="LN7" s="295">
        <v>6.6115702479338863</v>
      </c>
      <c r="LO7" s="295">
        <v>3.9525691699604746</v>
      </c>
      <c r="LP7" s="295">
        <v>1.7857142857142878</v>
      </c>
      <c r="LQ7" s="128">
        <v>1.84331797235023</v>
      </c>
      <c r="LR7" s="128">
        <v>10.545454545454549</v>
      </c>
      <c r="LS7" s="128">
        <v>12.903225806451617</v>
      </c>
      <c r="LT7" s="128">
        <v>2.1834061135371181</v>
      </c>
      <c r="LU7" s="128">
        <v>6.2992125984251963</v>
      </c>
      <c r="LV7" s="128">
        <v>9.4594594594594579</v>
      </c>
      <c r="LX7" s="378" t="str">
        <f t="shared" si="4"/>
        <v>--</v>
      </c>
      <c r="LY7" s="381">
        <v>21.074380165289245</v>
      </c>
      <c r="LZ7" s="381">
        <v>22.489959839357446</v>
      </c>
      <c r="MA7" s="381">
        <v>18.834080717488792</v>
      </c>
      <c r="MB7" s="378" t="str">
        <f t="shared" si="5"/>
        <v>--</v>
      </c>
      <c r="MC7" s="381">
        <v>14.814814814814817</v>
      </c>
      <c r="MD7" s="381">
        <v>18.620689655172402</v>
      </c>
      <c r="ME7" s="381">
        <v>16.216216216216218</v>
      </c>
      <c r="MF7" s="378" t="str">
        <f t="shared" si="6"/>
        <v>--</v>
      </c>
      <c r="MG7" s="381">
        <v>15.226337448559677</v>
      </c>
      <c r="MH7" s="381">
        <v>15.200000000000001</v>
      </c>
      <c r="MI7" s="381">
        <v>16.216216216216214</v>
      </c>
      <c r="MJ7" s="378" t="str">
        <f t="shared" si="7"/>
        <v>--</v>
      </c>
      <c r="MK7" s="381">
        <v>16.236162361623617</v>
      </c>
      <c r="ML7" s="381">
        <v>20.54794520547944</v>
      </c>
      <c r="MM7" s="381">
        <v>22.522522522522532</v>
      </c>
      <c r="MN7" s="378" t="str">
        <f t="shared" si="8"/>
        <v>--</v>
      </c>
      <c r="MO7" s="381">
        <v>15.693430656934316</v>
      </c>
      <c r="MP7" s="381">
        <v>20.477815699658688</v>
      </c>
      <c r="MQ7" s="381">
        <v>14.91228070175438</v>
      </c>
      <c r="MR7" s="378" t="str">
        <f t="shared" si="9"/>
        <v>--</v>
      </c>
      <c r="MS7" s="381">
        <v>14.869888475836429</v>
      </c>
      <c r="MT7" s="381">
        <v>16.027874564459918</v>
      </c>
      <c r="MU7" s="381">
        <v>15.695067264573987</v>
      </c>
      <c r="MV7" s="378" t="str">
        <f t="shared" si="10"/>
        <v>--</v>
      </c>
      <c r="MW7" s="381">
        <v>3.7453183520599262</v>
      </c>
      <c r="MX7" s="381">
        <v>5.5944055944055977</v>
      </c>
      <c r="MY7" s="381">
        <v>3.5555555555555576</v>
      </c>
      <c r="MZ7" s="378" t="str">
        <f t="shared" si="11"/>
        <v>--</v>
      </c>
      <c r="NA7" s="381">
        <v>28.879310344827573</v>
      </c>
      <c r="NB7" s="381">
        <v>29.083665338645424</v>
      </c>
      <c r="NC7" s="381">
        <v>28.506787330316744</v>
      </c>
      <c r="ND7" s="378" t="str">
        <f t="shared" si="12"/>
        <v>--</v>
      </c>
      <c r="NE7" s="381">
        <v>26.277372262773728</v>
      </c>
      <c r="NF7" s="381">
        <v>24.652777777777786</v>
      </c>
      <c r="NG7" s="381">
        <v>20.000000000000004</v>
      </c>
      <c r="NH7" s="378" t="str">
        <f t="shared" si="13"/>
        <v>--</v>
      </c>
      <c r="NI7" s="381">
        <v>4.0293040293040292</v>
      </c>
      <c r="NJ7" s="381">
        <v>5.5555555555555571</v>
      </c>
      <c r="NK7" s="381">
        <v>6.1674008810572687</v>
      </c>
      <c r="NL7" s="378" t="str">
        <f t="shared" si="14"/>
        <v>--</v>
      </c>
      <c r="NM7" s="381">
        <v>1.8248175182481758</v>
      </c>
      <c r="NN7" s="381">
        <v>1.0416666666666676</v>
      </c>
      <c r="NO7" s="381">
        <v>2.6200873362445418</v>
      </c>
      <c r="NP7" s="378" t="str">
        <f t="shared" si="15"/>
        <v>--</v>
      </c>
      <c r="NQ7" s="381">
        <v>0.73260073260073266</v>
      </c>
      <c r="NR7" s="381">
        <v>1.0416666666666676</v>
      </c>
      <c r="NS7" s="381">
        <v>3.0973451327433636</v>
      </c>
      <c r="NT7" s="378" t="str">
        <f t="shared" si="16"/>
        <v>--</v>
      </c>
      <c r="NU7" s="381">
        <v>16.911764705882344</v>
      </c>
      <c r="NV7" s="381">
        <v>18.81533101045294</v>
      </c>
      <c r="NW7" s="381">
        <v>37.333333333333343</v>
      </c>
      <c r="NX7" s="378" t="str">
        <f t="shared" si="17"/>
        <v>--</v>
      </c>
      <c r="NY7" s="381">
        <v>1.1029411764705885</v>
      </c>
      <c r="NZ7" s="381">
        <v>2.7874564459930329</v>
      </c>
      <c r="OA7" s="381">
        <v>5.7777777777777821</v>
      </c>
      <c r="OB7" s="378" t="str">
        <f t="shared" si="18"/>
        <v>--</v>
      </c>
      <c r="OC7" s="381">
        <v>8.3636363636363598</v>
      </c>
      <c r="OD7" s="381">
        <v>12.195121951219516</v>
      </c>
      <c r="OE7" s="381">
        <v>24.44444444444445</v>
      </c>
    </row>
    <row r="8" spans="1:396" ht="14.4" thickTop="1" thickBot="1" x14ac:dyDescent="0.3">
      <c r="A8" s="114">
        <v>4</v>
      </c>
      <c r="B8" s="93" t="s">
        <v>5</v>
      </c>
      <c r="C8" s="144">
        <v>21.193415637860067</v>
      </c>
      <c r="D8" s="144">
        <v>27.415143603133163</v>
      </c>
      <c r="E8" s="144">
        <v>38.818565400843916</v>
      </c>
      <c r="F8" s="144">
        <v>20.398009950248774</v>
      </c>
      <c r="G8" s="144">
        <v>28.602620087336248</v>
      </c>
      <c r="H8" s="144">
        <v>36.153846153846182</v>
      </c>
      <c r="I8" s="144">
        <v>20.183486238532087</v>
      </c>
      <c r="J8" s="144">
        <v>31.521739130434781</v>
      </c>
      <c r="K8" s="144">
        <v>41.304347826086968</v>
      </c>
      <c r="L8" s="144">
        <v>20.000000000000004</v>
      </c>
      <c r="M8" s="141">
        <v>26.470588235294105</v>
      </c>
      <c r="N8" s="141">
        <v>42.465753424657564</v>
      </c>
      <c r="O8" s="141">
        <v>24.324324324324323</v>
      </c>
      <c r="P8" s="141">
        <v>29.716981132075485</v>
      </c>
      <c r="Q8" s="141">
        <v>43.668122270742344</v>
      </c>
      <c r="R8" s="141">
        <v>10.450819672131148</v>
      </c>
      <c r="S8" s="141">
        <v>8.0729166666666696</v>
      </c>
      <c r="T8" s="141">
        <v>8.4388185654008456</v>
      </c>
      <c r="U8" s="141">
        <v>8.8669950738916281</v>
      </c>
      <c r="V8" s="141">
        <v>14.725274725274714</v>
      </c>
      <c r="W8" s="141">
        <v>10.687022900763353</v>
      </c>
      <c r="X8" s="141">
        <v>13.761467889908255</v>
      </c>
      <c r="Y8" s="141">
        <v>14.999999999999996</v>
      </c>
      <c r="Z8" s="141">
        <v>11.874999999999996</v>
      </c>
      <c r="AA8" s="141">
        <v>11.666666666666663</v>
      </c>
      <c r="AB8" s="142">
        <v>16.058394160583944</v>
      </c>
      <c r="AC8" s="142">
        <v>11.92660550458716</v>
      </c>
      <c r="AD8" s="142">
        <v>12.91291291291293</v>
      </c>
      <c r="AE8" s="142">
        <v>14.928909952606633</v>
      </c>
      <c r="AF8" s="141">
        <v>11.304347826086957</v>
      </c>
      <c r="AG8" s="144">
        <v>12.629399585921332</v>
      </c>
      <c r="AH8" s="144">
        <v>15.665796344647529</v>
      </c>
      <c r="AI8" s="143">
        <v>14.345991561181444</v>
      </c>
      <c r="AJ8" s="143">
        <v>14.179104477611945</v>
      </c>
      <c r="AK8" s="141">
        <v>18.281938325991167</v>
      </c>
      <c r="AL8" s="141">
        <v>10.3448275862069</v>
      </c>
      <c r="AM8" s="141">
        <v>17.050691244239633</v>
      </c>
      <c r="AN8" s="141">
        <v>15.00000000000002</v>
      </c>
      <c r="AO8" s="141">
        <v>14.465408805031453</v>
      </c>
      <c r="AP8" s="141">
        <v>10.55555555555555</v>
      </c>
      <c r="AQ8" s="141">
        <v>16.301703163017027</v>
      </c>
      <c r="AR8" s="141">
        <v>12.903225806451619</v>
      </c>
      <c r="AS8" s="141">
        <v>11.445783132530128</v>
      </c>
      <c r="AT8" s="141">
        <v>14.761904761904773</v>
      </c>
      <c r="AU8" s="141">
        <v>15.789473684210527</v>
      </c>
      <c r="AV8" s="141">
        <v>11.570247933884302</v>
      </c>
      <c r="AW8" s="141">
        <v>10.704960835509139</v>
      </c>
      <c r="AX8" s="142">
        <v>7.5949367088607618</v>
      </c>
      <c r="AY8" s="142">
        <v>12.060301507537691</v>
      </c>
      <c r="AZ8" s="142">
        <v>15.55555555555557</v>
      </c>
      <c r="BA8" s="142">
        <v>11.15384615384615</v>
      </c>
      <c r="BB8" s="141">
        <v>15.981735159817353</v>
      </c>
      <c r="BC8" s="142">
        <v>14.410480349344985</v>
      </c>
      <c r="BD8" s="142">
        <v>8.8050314465408803</v>
      </c>
      <c r="BE8" s="142">
        <v>11.53846153846154</v>
      </c>
      <c r="BF8" s="142">
        <v>17.114914425427887</v>
      </c>
      <c r="BG8" s="141">
        <v>14.67889908256881</v>
      </c>
      <c r="BH8" s="140">
        <v>17.117117117117111</v>
      </c>
      <c r="BI8" s="140">
        <v>16.350710900473942</v>
      </c>
      <c r="BJ8" s="140">
        <v>10.917030567685584</v>
      </c>
      <c r="BK8" s="140" t="s">
        <v>286</v>
      </c>
      <c r="BL8" s="141" t="s">
        <v>286</v>
      </c>
      <c r="BM8" s="140" t="s">
        <v>286</v>
      </c>
      <c r="BN8" s="139" t="s">
        <v>286</v>
      </c>
      <c r="BO8" s="139" t="s">
        <v>286</v>
      </c>
      <c r="BP8" s="139" t="s">
        <v>286</v>
      </c>
      <c r="BQ8" s="141" t="s">
        <v>286</v>
      </c>
      <c r="BR8" s="140" t="s">
        <v>286</v>
      </c>
      <c r="BS8" s="140" t="s">
        <v>286</v>
      </c>
      <c r="BT8" s="140">
        <v>17.679558011049732</v>
      </c>
      <c r="BU8" s="141">
        <v>15.931372549019615</v>
      </c>
      <c r="BV8" s="140">
        <v>7.3732718894009253</v>
      </c>
      <c r="BW8" s="140">
        <v>14.848484848484846</v>
      </c>
      <c r="BX8" s="140">
        <v>15.865384615384624</v>
      </c>
      <c r="BY8" s="141">
        <v>9.1703056768559019</v>
      </c>
      <c r="BZ8" s="140">
        <v>17.671517671517655</v>
      </c>
      <c r="CA8" s="140">
        <v>22.513089005235582</v>
      </c>
      <c r="CB8" s="140">
        <v>17.721518987341785</v>
      </c>
      <c r="CC8" s="141">
        <v>18.481012658227836</v>
      </c>
      <c r="CD8" s="140">
        <v>23.178807947019866</v>
      </c>
      <c r="CE8" s="140">
        <v>15.325670498084294</v>
      </c>
      <c r="CF8" s="140">
        <v>18.604651162790695</v>
      </c>
      <c r="CG8" s="141">
        <v>22.678185745140375</v>
      </c>
      <c r="CH8" s="140">
        <v>13.793103448275868</v>
      </c>
      <c r="CI8" s="140">
        <v>14.285714285714288</v>
      </c>
      <c r="CJ8" s="140">
        <v>16.502463054187206</v>
      </c>
      <c r="CK8" s="140">
        <v>16.203703703703706</v>
      </c>
      <c r="CL8" s="140">
        <v>23.333333333333332</v>
      </c>
      <c r="CM8" s="140">
        <v>20.143884892086316</v>
      </c>
      <c r="CN8" s="140">
        <v>14.096916299559476</v>
      </c>
      <c r="CO8" s="140">
        <v>8.4710743801652821</v>
      </c>
      <c r="CP8" s="141">
        <v>6.0367454068241466</v>
      </c>
      <c r="CQ8" s="140">
        <v>2.9661016949152557</v>
      </c>
      <c r="CR8" s="140">
        <v>5.2896725440806067</v>
      </c>
      <c r="CS8" s="139">
        <v>7.0484581497797336</v>
      </c>
      <c r="CT8" s="139">
        <v>3.0651340996168575</v>
      </c>
      <c r="CU8" s="141">
        <v>7.8703703703703711</v>
      </c>
      <c r="CV8" s="140">
        <v>10.239651416122003</v>
      </c>
      <c r="CW8" s="140">
        <v>3.7383177570093467</v>
      </c>
      <c r="CX8" s="139">
        <v>2.285714285714286</v>
      </c>
      <c r="CY8" s="139">
        <v>5.6650246305418728</v>
      </c>
      <c r="CZ8" s="141">
        <v>1.8518518518518521</v>
      </c>
      <c r="DA8" s="140">
        <v>3.9513677811550139</v>
      </c>
      <c r="DB8" s="140">
        <v>6.2350119904076777</v>
      </c>
      <c r="DC8" s="139">
        <v>3.5398230088495586</v>
      </c>
      <c r="DD8" s="114" t="s">
        <v>286</v>
      </c>
      <c r="DE8" s="128">
        <v>34.759358288770031</v>
      </c>
      <c r="DF8" s="121">
        <v>39.914163090128753</v>
      </c>
      <c r="DG8" s="121" t="s">
        <v>286</v>
      </c>
      <c r="DH8" s="114">
        <v>28.47682119205297</v>
      </c>
      <c r="DI8" s="114">
        <v>34.099616858237546</v>
      </c>
      <c r="DJ8" s="128" t="s">
        <v>286</v>
      </c>
      <c r="DK8" s="121">
        <v>32.608695652173914</v>
      </c>
      <c r="DL8" s="121">
        <v>28.571428571428566</v>
      </c>
      <c r="DM8" s="121" t="s">
        <v>286</v>
      </c>
      <c r="DN8" s="121">
        <v>30.07334963325183</v>
      </c>
      <c r="DO8" s="128">
        <v>31.944444444444464</v>
      </c>
      <c r="DP8" s="121" t="s">
        <v>286</v>
      </c>
      <c r="DQ8" s="121">
        <v>21.615201900237512</v>
      </c>
      <c r="DR8" s="121">
        <v>30.131004366812213</v>
      </c>
      <c r="DS8" s="121" t="s">
        <v>286</v>
      </c>
      <c r="DT8" s="128">
        <v>31.466666666666665</v>
      </c>
      <c r="DU8" s="131">
        <v>26.406926406926413</v>
      </c>
      <c r="DV8" s="131" t="s">
        <v>286</v>
      </c>
      <c r="DW8" s="114">
        <v>29.955947136563854</v>
      </c>
      <c r="DX8" s="131">
        <v>25.670498084291179</v>
      </c>
      <c r="DY8" s="128" t="s">
        <v>286</v>
      </c>
      <c r="DZ8" s="128">
        <v>31.509846827133469</v>
      </c>
      <c r="EA8" s="128">
        <v>27.950310559006201</v>
      </c>
      <c r="EB8" s="128" t="s">
        <v>286</v>
      </c>
      <c r="EC8" s="128">
        <v>27.872860635696842</v>
      </c>
      <c r="ED8" s="128">
        <v>27.1889400921659</v>
      </c>
      <c r="EE8" s="128" t="s">
        <v>286</v>
      </c>
      <c r="EF8" s="128">
        <v>21.140142517814738</v>
      </c>
      <c r="EG8" s="128">
        <v>25.327510917030569</v>
      </c>
      <c r="EH8" s="128" t="s">
        <v>286</v>
      </c>
      <c r="EI8" s="128">
        <v>23.387096774193534</v>
      </c>
      <c r="EJ8" s="128">
        <v>25.217391304347831</v>
      </c>
      <c r="EK8" s="128" t="s">
        <v>286</v>
      </c>
      <c r="EL8" s="121">
        <v>25.55555555555555</v>
      </c>
      <c r="EM8" s="121">
        <v>18.677042801556439</v>
      </c>
      <c r="EN8" s="121" t="s">
        <v>286</v>
      </c>
      <c r="EO8" s="121">
        <v>26.710816777041927</v>
      </c>
      <c r="EP8" s="128">
        <v>21.183800623052949</v>
      </c>
      <c r="EQ8" s="121" t="s">
        <v>286</v>
      </c>
      <c r="ER8" s="121">
        <v>15.555555555555552</v>
      </c>
      <c r="ES8" s="121">
        <v>17.972350230414747</v>
      </c>
      <c r="ET8" s="121" t="s">
        <v>286</v>
      </c>
      <c r="EU8" s="128">
        <v>20.952380952380963</v>
      </c>
      <c r="EV8" s="121">
        <v>14.473684210526315</v>
      </c>
      <c r="EW8" s="121" t="s">
        <v>286</v>
      </c>
      <c r="EX8" s="121">
        <v>13.672922252010723</v>
      </c>
      <c r="EY8" s="121">
        <v>43.231441048034959</v>
      </c>
      <c r="EZ8" s="128" t="s">
        <v>286</v>
      </c>
      <c r="FA8" s="121">
        <v>11.061946902654865</v>
      </c>
      <c r="FB8" s="121">
        <v>44.230769230769234</v>
      </c>
      <c r="FC8" s="121" t="s">
        <v>286</v>
      </c>
      <c r="FD8" s="121">
        <v>10.549450549450539</v>
      </c>
      <c r="FE8" s="128">
        <v>32.39875389408099</v>
      </c>
      <c r="FF8" s="121" t="s">
        <v>286</v>
      </c>
      <c r="FG8" s="121">
        <v>14.778325123152706</v>
      </c>
      <c r="FH8" s="121">
        <v>43.317972350230399</v>
      </c>
      <c r="FI8" s="121" t="s">
        <v>286</v>
      </c>
      <c r="FJ8" s="128">
        <v>11.722488038277502</v>
      </c>
      <c r="FK8" s="121">
        <v>33.480176211453752</v>
      </c>
      <c r="FL8" s="121" t="s">
        <v>286</v>
      </c>
      <c r="FM8" s="121">
        <v>4.0214477211796265</v>
      </c>
      <c r="FN8" s="121">
        <v>41.991341991341997</v>
      </c>
      <c r="FO8" s="128" t="s">
        <v>286</v>
      </c>
      <c r="FP8" s="121">
        <v>3.0905077262693168</v>
      </c>
      <c r="FQ8" s="121">
        <v>45.977011494252878</v>
      </c>
      <c r="FR8" s="121" t="s">
        <v>286</v>
      </c>
      <c r="FS8" s="121">
        <v>3.5242290748898668</v>
      </c>
      <c r="FT8" s="128">
        <v>28.840125391849522</v>
      </c>
      <c r="FU8" s="121" t="s">
        <v>286</v>
      </c>
      <c r="FV8" s="121">
        <v>4.4334975369458114</v>
      </c>
      <c r="FW8" s="121">
        <v>35.483870967741915</v>
      </c>
      <c r="FX8" s="121" t="s">
        <v>286</v>
      </c>
      <c r="FY8" s="128">
        <v>4.3269230769230758</v>
      </c>
      <c r="FZ8" s="121">
        <v>36.403508771929829</v>
      </c>
      <c r="GA8" s="121" t="s">
        <v>286</v>
      </c>
      <c r="GB8" s="121" t="s">
        <v>286</v>
      </c>
      <c r="GC8" s="121" t="s">
        <v>286</v>
      </c>
      <c r="GD8" s="128" t="s">
        <v>286</v>
      </c>
      <c r="GE8" s="121" t="s">
        <v>286</v>
      </c>
      <c r="GF8" s="121" t="s">
        <v>286</v>
      </c>
      <c r="GG8" s="121" t="s">
        <v>286</v>
      </c>
      <c r="GH8" s="121" t="s">
        <v>286</v>
      </c>
      <c r="GI8" s="128" t="s">
        <v>286</v>
      </c>
      <c r="GJ8" s="121" t="s">
        <v>286</v>
      </c>
      <c r="GK8" s="121">
        <v>5.6650246305418674</v>
      </c>
      <c r="GL8" s="121">
        <v>2.3255813953488373</v>
      </c>
      <c r="GM8" s="130" t="s">
        <v>286</v>
      </c>
      <c r="GN8" s="128">
        <v>3.8277511961722479</v>
      </c>
      <c r="GO8" s="121">
        <v>4.3859649122807021</v>
      </c>
      <c r="GP8" s="121">
        <v>26.984126984126966</v>
      </c>
      <c r="GQ8" s="121">
        <v>51.955307262569818</v>
      </c>
      <c r="GR8" s="121">
        <v>78.54077253218891</v>
      </c>
      <c r="GS8" s="128">
        <v>18.478260869565219</v>
      </c>
      <c r="GT8" s="121">
        <v>50.800915331807744</v>
      </c>
      <c r="GU8" s="121">
        <v>71.484375</v>
      </c>
      <c r="GV8" s="121">
        <v>24.999999999999996</v>
      </c>
      <c r="GW8" s="121">
        <v>48.299319727891159</v>
      </c>
      <c r="GX8" s="128">
        <v>64.630225080385856</v>
      </c>
      <c r="GY8" s="128">
        <v>15.909090909090905</v>
      </c>
      <c r="GZ8" s="128">
        <v>46.095717884130991</v>
      </c>
      <c r="HA8" s="128">
        <v>63.679245283018901</v>
      </c>
      <c r="HB8" s="128">
        <v>9.5238095238095184</v>
      </c>
      <c r="HC8" s="128">
        <v>34.236453201970448</v>
      </c>
      <c r="HD8" s="128">
        <v>52.212389380531</v>
      </c>
      <c r="HE8" s="128">
        <v>2.4943310657596371</v>
      </c>
      <c r="HF8" s="128">
        <v>12.569832402234638</v>
      </c>
      <c r="HG8" s="128">
        <v>30.901287553648068</v>
      </c>
      <c r="HH8" s="128">
        <v>1.6304347826086953</v>
      </c>
      <c r="HI8" s="128">
        <v>7.78032036613273</v>
      </c>
      <c r="HJ8" s="128">
        <v>26.953125000000004</v>
      </c>
      <c r="HK8" s="128">
        <v>1.9999999999999998</v>
      </c>
      <c r="HL8" s="121">
        <v>12.698412698412705</v>
      </c>
      <c r="HM8" s="121">
        <v>22.508038585209011</v>
      </c>
      <c r="HN8" s="121">
        <v>0</v>
      </c>
      <c r="HO8" s="121">
        <v>9.0680100755667485</v>
      </c>
      <c r="HP8" s="128">
        <v>17.924528301886795</v>
      </c>
      <c r="HQ8" s="121">
        <v>0.634920634920635</v>
      </c>
      <c r="HR8" s="121">
        <v>2.2167487684729048</v>
      </c>
      <c r="HS8" s="121">
        <v>16.371681415929206</v>
      </c>
      <c r="HT8" s="129">
        <v>13.286713286713294</v>
      </c>
      <c r="HU8" s="128">
        <v>38.28571428571432</v>
      </c>
      <c r="HV8" s="128">
        <v>64.035087719298218</v>
      </c>
      <c r="HW8" s="128">
        <v>7.0821529745042531</v>
      </c>
      <c r="HX8" s="128">
        <v>32.235294117647072</v>
      </c>
      <c r="HY8" s="128">
        <v>59.523809523809547</v>
      </c>
      <c r="HZ8" s="128">
        <v>12.307692307692314</v>
      </c>
      <c r="IA8" s="128">
        <v>34.792626728110605</v>
      </c>
      <c r="IB8" s="128">
        <v>47.999999999999979</v>
      </c>
      <c r="IC8" s="128">
        <v>8.5227272727272751</v>
      </c>
      <c r="ID8" s="128">
        <v>31.392405063291136</v>
      </c>
      <c r="IE8" s="128">
        <v>50.236966824644547</v>
      </c>
      <c r="IF8" s="128">
        <v>4.777070063694266</v>
      </c>
      <c r="IG8" s="128">
        <v>20.947630922693268</v>
      </c>
      <c r="IH8" s="128">
        <v>35.111111111111128</v>
      </c>
      <c r="II8" s="128" t="s">
        <v>286</v>
      </c>
      <c r="IJ8" s="128">
        <v>21.428571428571427</v>
      </c>
      <c r="IK8" s="128">
        <v>43.347639484978572</v>
      </c>
      <c r="IL8" s="128" t="s">
        <v>286</v>
      </c>
      <c r="IM8" s="128">
        <v>18.202764976958527</v>
      </c>
      <c r="IN8" s="128">
        <v>42.578124999999993</v>
      </c>
      <c r="IO8" s="128" t="s">
        <v>286</v>
      </c>
      <c r="IP8" s="128">
        <v>24.379232505643348</v>
      </c>
      <c r="IQ8" s="128">
        <v>33.439490445859903</v>
      </c>
      <c r="IR8" s="128" t="s">
        <v>286</v>
      </c>
      <c r="IS8" s="114">
        <v>20.506329113924053</v>
      </c>
      <c r="IT8" s="114">
        <v>28.90995260663508</v>
      </c>
      <c r="IU8" s="114" t="s">
        <v>286</v>
      </c>
      <c r="IV8" s="114">
        <v>10.669975186104214</v>
      </c>
      <c r="IW8" s="114">
        <v>20.089285714285705</v>
      </c>
      <c r="IX8" s="114" t="str">
        <f t="shared" si="0"/>
        <v>--</v>
      </c>
      <c r="IY8" s="114" t="str">
        <f t="shared" si="0"/>
        <v>--</v>
      </c>
      <c r="IZ8" s="114" t="str">
        <f t="shared" si="0"/>
        <v>--</v>
      </c>
      <c r="JA8" s="114" t="str">
        <f t="shared" si="0"/>
        <v>--</v>
      </c>
      <c r="JB8" s="114" t="str">
        <f t="shared" si="0"/>
        <v>--</v>
      </c>
      <c r="JC8" s="261" t="s">
        <v>286</v>
      </c>
      <c r="JD8" s="261" t="s">
        <v>286</v>
      </c>
      <c r="JE8" s="261" t="s">
        <v>286</v>
      </c>
      <c r="JF8" s="261" t="s">
        <v>286</v>
      </c>
      <c r="JG8" s="261" t="s">
        <v>286</v>
      </c>
      <c r="JH8" s="261" t="s">
        <v>286</v>
      </c>
      <c r="JI8" s="261" t="s">
        <v>286</v>
      </c>
      <c r="JJ8" s="261" t="s">
        <v>286</v>
      </c>
      <c r="JK8" s="261" t="s">
        <v>286</v>
      </c>
      <c r="JL8" s="261" t="s">
        <v>286</v>
      </c>
      <c r="JM8" s="261" t="s">
        <v>286</v>
      </c>
      <c r="JN8" s="261" t="s">
        <v>286</v>
      </c>
      <c r="JO8" s="243">
        <v>17.6904176904177</v>
      </c>
      <c r="JP8" s="243">
        <v>27.804878048780498</v>
      </c>
      <c r="JQ8" s="243">
        <v>45.373134328358198</v>
      </c>
      <c r="JR8" s="243">
        <v>20.8436724565757</v>
      </c>
      <c r="JS8" s="243">
        <v>29.9479166666667</v>
      </c>
      <c r="JT8" s="243">
        <v>39.597315436241701</v>
      </c>
      <c r="JU8" s="247">
        <v>0.98280098280098205</v>
      </c>
      <c r="JV8" s="243">
        <v>2.1951219512195101</v>
      </c>
      <c r="JW8" s="243">
        <v>5.0746268656716396</v>
      </c>
      <c r="JX8" s="247">
        <v>0.74441687344913099</v>
      </c>
      <c r="JY8" s="243">
        <v>2.8645833333333299</v>
      </c>
      <c r="JZ8" s="243">
        <v>4.0268456375838904</v>
      </c>
      <c r="KA8" s="243">
        <v>9.8280098280098205</v>
      </c>
      <c r="KB8" s="243">
        <v>22.2488038277512</v>
      </c>
      <c r="KC8" s="243">
        <v>30.473372781065098</v>
      </c>
      <c r="KD8" s="243">
        <v>10.8641975308642</v>
      </c>
      <c r="KE8" s="243">
        <v>17.369727047146402</v>
      </c>
      <c r="KF8" s="243">
        <v>25.5663430420712</v>
      </c>
      <c r="KG8" s="128" t="str">
        <f t="shared" si="1"/>
        <v>--</v>
      </c>
      <c r="KH8" s="128" t="str">
        <f t="shared" si="1"/>
        <v>--</v>
      </c>
      <c r="KI8" s="128" t="str">
        <f t="shared" si="1"/>
        <v>--</v>
      </c>
      <c r="KJ8" s="128" t="str">
        <f t="shared" si="1"/>
        <v>--</v>
      </c>
      <c r="KK8" s="128" t="str">
        <f t="shared" si="1"/>
        <v>--</v>
      </c>
      <c r="KL8" s="128" t="str">
        <f t="shared" si="1"/>
        <v>--</v>
      </c>
      <c r="KM8" s="128" t="str">
        <f t="shared" si="1"/>
        <v>--</v>
      </c>
      <c r="KN8" s="286">
        <v>18.518518518518533</v>
      </c>
      <c r="KO8" s="286">
        <v>12.755102040816325</v>
      </c>
      <c r="KP8" s="286">
        <v>11.326860841423944</v>
      </c>
      <c r="KQ8" s="128" t="str">
        <f t="shared" si="2"/>
        <v>--</v>
      </c>
      <c r="KR8" s="222">
        <v>2.9629629629629624</v>
      </c>
      <c r="KS8" s="222">
        <v>3.0612244897959164</v>
      </c>
      <c r="KT8" s="222">
        <v>4.5161290322580658</v>
      </c>
      <c r="KU8" s="128" t="str">
        <f t="shared" si="3"/>
        <v>--</v>
      </c>
      <c r="KV8" s="222">
        <v>2.9702970297029694</v>
      </c>
      <c r="KW8" s="222">
        <v>3.5623409669211217</v>
      </c>
      <c r="KX8" s="222">
        <v>1.612903225806452</v>
      </c>
      <c r="KY8" s="295">
        <v>17.848410757946212</v>
      </c>
      <c r="KZ8" s="295">
        <v>18.867924528301909</v>
      </c>
      <c r="LA8" s="295">
        <v>14.076246334310859</v>
      </c>
      <c r="LB8" s="295">
        <v>23.762376237623769</v>
      </c>
      <c r="LC8" s="295">
        <v>21.534653465346505</v>
      </c>
      <c r="LD8" s="295">
        <v>15.857605177993534</v>
      </c>
      <c r="LE8" s="295">
        <v>14.392059553349881</v>
      </c>
      <c r="LF8" s="295">
        <v>16.075650118203306</v>
      </c>
      <c r="LG8" s="295">
        <v>11.799410029498523</v>
      </c>
      <c r="LH8" s="295">
        <v>17.866004962779165</v>
      </c>
      <c r="LI8" s="295">
        <v>17.326732673267319</v>
      </c>
      <c r="LJ8" s="295">
        <v>13.548387096774192</v>
      </c>
      <c r="LK8" s="295">
        <v>4.6913580246913567</v>
      </c>
      <c r="LL8" s="295">
        <v>5.8962264150943424</v>
      </c>
      <c r="LM8" s="295">
        <v>3.2448377581120948</v>
      </c>
      <c r="LN8" s="295">
        <v>6.9306930693069297</v>
      </c>
      <c r="LO8" s="295">
        <v>5.7356608478802968</v>
      </c>
      <c r="LP8" s="295">
        <v>3.2258064516129039</v>
      </c>
      <c r="LQ8" s="128">
        <v>3.4398034398034389</v>
      </c>
      <c r="LR8" s="128">
        <v>10.76555023923445</v>
      </c>
      <c r="LS8" s="128">
        <v>18.100890207715139</v>
      </c>
      <c r="LT8" s="128">
        <v>5.1980198019802026</v>
      </c>
      <c r="LU8" s="128">
        <v>10.224438902743136</v>
      </c>
      <c r="LV8" s="128">
        <v>12.703583061889248</v>
      </c>
      <c r="LX8" s="378" t="str">
        <f t="shared" si="4"/>
        <v>--</v>
      </c>
      <c r="LY8" s="381">
        <v>16.953316953316957</v>
      </c>
      <c r="LZ8" s="381">
        <v>20.707070707070699</v>
      </c>
      <c r="MA8" s="381">
        <v>19.543973941368073</v>
      </c>
      <c r="MB8" s="378" t="str">
        <f t="shared" si="5"/>
        <v>--</v>
      </c>
      <c r="MC8" s="381">
        <v>19.012345679012341</v>
      </c>
      <c r="MD8" s="381">
        <v>20.289855072463752</v>
      </c>
      <c r="ME8" s="381">
        <v>22.826086956521738</v>
      </c>
      <c r="MF8" s="378" t="str">
        <f t="shared" si="6"/>
        <v>--</v>
      </c>
      <c r="MG8" s="381">
        <v>19.901719901719897</v>
      </c>
      <c r="MH8" s="381">
        <v>19.90049751243782</v>
      </c>
      <c r="MI8" s="381">
        <v>18.181818181818187</v>
      </c>
      <c r="MJ8" s="378" t="str">
        <f t="shared" si="7"/>
        <v>--</v>
      </c>
      <c r="MK8" s="381">
        <v>20.689655172413797</v>
      </c>
      <c r="ML8" s="381">
        <v>21.875000000000007</v>
      </c>
      <c r="MM8" s="381">
        <v>21.376811594202906</v>
      </c>
      <c r="MN8" s="378" t="str">
        <f t="shared" si="8"/>
        <v>--</v>
      </c>
      <c r="MO8" s="381">
        <v>27.339901477832491</v>
      </c>
      <c r="MP8" s="381">
        <v>19.714964370546319</v>
      </c>
      <c r="MQ8" s="381">
        <v>18.411552346570399</v>
      </c>
      <c r="MR8" s="378" t="str">
        <f t="shared" si="9"/>
        <v>--</v>
      </c>
      <c r="MS8" s="381">
        <v>18.27411167512691</v>
      </c>
      <c r="MT8" s="381">
        <v>14.742014742014742</v>
      </c>
      <c r="MU8" s="381">
        <v>13.818181818181813</v>
      </c>
      <c r="MV8" s="378" t="str">
        <f t="shared" si="10"/>
        <v>--</v>
      </c>
      <c r="MW8" s="381">
        <v>7.9999999999999947</v>
      </c>
      <c r="MX8" s="381">
        <v>6.6666666666666696</v>
      </c>
      <c r="MY8" s="381">
        <v>5.1282051282051304</v>
      </c>
      <c r="MZ8" s="378" t="str">
        <f t="shared" si="11"/>
        <v>--</v>
      </c>
      <c r="NA8" s="381">
        <v>27.160493827160508</v>
      </c>
      <c r="NB8" s="381">
        <v>28.426395939086294</v>
      </c>
      <c r="NC8" s="381">
        <v>21.935483870967762</v>
      </c>
      <c r="ND8" s="378" t="str">
        <f t="shared" si="12"/>
        <v>--</v>
      </c>
      <c r="NE8" s="381">
        <v>25.373134328358212</v>
      </c>
      <c r="NF8" s="381">
        <v>27.669902912621367</v>
      </c>
      <c r="NG8" s="381">
        <v>19.272727272727273</v>
      </c>
      <c r="NH8" s="378" t="str">
        <f t="shared" si="13"/>
        <v>--</v>
      </c>
      <c r="NI8" s="381">
        <v>9.2269326683291784</v>
      </c>
      <c r="NJ8" s="381">
        <v>11.622276029055683</v>
      </c>
      <c r="NK8" s="381">
        <v>8.7272727272727266</v>
      </c>
      <c r="NL8" s="378" t="str">
        <f t="shared" si="14"/>
        <v>--</v>
      </c>
      <c r="NM8" s="381">
        <v>2.4875621890547284</v>
      </c>
      <c r="NN8" s="381">
        <v>3.6144578313253035</v>
      </c>
      <c r="NO8" s="381">
        <v>4.3478260869565206</v>
      </c>
      <c r="NP8" s="378" t="str">
        <f t="shared" si="15"/>
        <v>--</v>
      </c>
      <c r="NQ8" s="381">
        <v>3.2499999999999996</v>
      </c>
      <c r="NR8" s="381">
        <v>3.1553398058252409</v>
      </c>
      <c r="NS8" s="381">
        <v>1.8248175182481758</v>
      </c>
      <c r="NT8" s="378" t="str">
        <f t="shared" si="16"/>
        <v>--</v>
      </c>
      <c r="NU8" s="381">
        <v>20.398009950248735</v>
      </c>
      <c r="NV8" s="381">
        <v>23.414634146341434</v>
      </c>
      <c r="NW8" s="381">
        <v>35.315985130111486</v>
      </c>
      <c r="NX8" s="378" t="str">
        <f t="shared" si="17"/>
        <v>--</v>
      </c>
      <c r="NY8" s="381">
        <v>1.2437810945273631</v>
      </c>
      <c r="NZ8" s="381">
        <v>2.9268292682926829</v>
      </c>
      <c r="OA8" s="381">
        <v>4.0892193308550162</v>
      </c>
      <c r="OB8" s="378" t="str">
        <f t="shared" si="18"/>
        <v>--</v>
      </c>
      <c r="OC8" s="381">
        <v>12.376237623762377</v>
      </c>
      <c r="OD8" s="381">
        <v>14.457831325301202</v>
      </c>
      <c r="OE8" s="381">
        <v>21.033210332103309</v>
      </c>
    </row>
    <row r="9" spans="1:396" ht="14.4" thickTop="1" thickBot="1" x14ac:dyDescent="0.3">
      <c r="A9" s="114">
        <v>5</v>
      </c>
      <c r="B9" s="93" t="s">
        <v>6</v>
      </c>
      <c r="C9" s="144">
        <v>21.204188481675395</v>
      </c>
      <c r="D9" s="144">
        <v>25.621890547263693</v>
      </c>
      <c r="E9" s="144">
        <v>38.888888888888914</v>
      </c>
      <c r="F9" s="144">
        <v>20.391061452513977</v>
      </c>
      <c r="G9" s="144">
        <v>33.585858585858588</v>
      </c>
      <c r="H9" s="144">
        <v>38.888888888888879</v>
      </c>
      <c r="I9" s="144">
        <v>25.786163522012579</v>
      </c>
      <c r="J9" s="144">
        <v>29.57393483709275</v>
      </c>
      <c r="K9" s="144">
        <v>45.901639344262293</v>
      </c>
      <c r="L9" s="144">
        <v>19.034090909090914</v>
      </c>
      <c r="M9" s="141">
        <v>29.100529100529108</v>
      </c>
      <c r="N9" s="141">
        <v>39.457831325301235</v>
      </c>
      <c r="O9" s="141">
        <v>16.032608695652186</v>
      </c>
      <c r="P9" s="141">
        <v>30.729166666666643</v>
      </c>
      <c r="Q9" s="141">
        <v>40.625000000000014</v>
      </c>
      <c r="R9" s="141">
        <v>8.1151832460732969</v>
      </c>
      <c r="S9" s="141">
        <v>9.3596059113300409</v>
      </c>
      <c r="T9" s="141">
        <v>9.7560975609756042</v>
      </c>
      <c r="U9" s="141">
        <v>9.7493036211699025</v>
      </c>
      <c r="V9" s="141">
        <v>12.59445843828715</v>
      </c>
      <c r="W9" s="141">
        <v>8.6805555555555554</v>
      </c>
      <c r="X9" s="141">
        <v>13.437500000000002</v>
      </c>
      <c r="Y9" s="141">
        <v>13.533834586466172</v>
      </c>
      <c r="Z9" s="141">
        <v>9.8360655737704903</v>
      </c>
      <c r="AA9" s="141">
        <v>12.535612535612533</v>
      </c>
      <c r="AB9" s="142">
        <v>14.285714285714294</v>
      </c>
      <c r="AC9" s="142">
        <v>12.312312312312313</v>
      </c>
      <c r="AD9" s="142">
        <v>11.081081081081079</v>
      </c>
      <c r="AE9" s="142">
        <v>14.882506527415151</v>
      </c>
      <c r="AF9" s="141">
        <v>13.479623824451403</v>
      </c>
      <c r="AG9" s="144">
        <v>12.433862433862437</v>
      </c>
      <c r="AH9" s="144">
        <v>10.864197530864203</v>
      </c>
      <c r="AI9" s="143">
        <v>9.7222222222222197</v>
      </c>
      <c r="AJ9" s="143">
        <v>12.849162011173188</v>
      </c>
      <c r="AK9" s="141">
        <v>14.898989898989901</v>
      </c>
      <c r="AL9" s="141">
        <v>10.801393728222992</v>
      </c>
      <c r="AM9" s="141">
        <v>14.511041009463721</v>
      </c>
      <c r="AN9" s="141">
        <v>14.035087719298252</v>
      </c>
      <c r="AO9" s="141">
        <v>15.289256198347097</v>
      </c>
      <c r="AP9" s="141">
        <v>14.204545454545459</v>
      </c>
      <c r="AQ9" s="141">
        <v>12.234042553191484</v>
      </c>
      <c r="AR9" s="141">
        <v>13.636363636363642</v>
      </c>
      <c r="AS9" s="141">
        <v>10.810810810810809</v>
      </c>
      <c r="AT9" s="141">
        <v>12.89473684210525</v>
      </c>
      <c r="AU9" s="141">
        <v>13.207547169811322</v>
      </c>
      <c r="AV9" s="141">
        <v>10.904255319148934</v>
      </c>
      <c r="AW9" s="141">
        <v>11.881188118811886</v>
      </c>
      <c r="AX9" s="142">
        <v>9.0592334494773574</v>
      </c>
      <c r="AY9" s="142">
        <v>7.9772079772079758</v>
      </c>
      <c r="AZ9" s="142">
        <v>12.78772378516623</v>
      </c>
      <c r="BA9" s="142">
        <v>12.543554006968648</v>
      </c>
      <c r="BB9" s="141">
        <v>12.140575079872205</v>
      </c>
      <c r="BC9" s="142">
        <v>13.705583756345174</v>
      </c>
      <c r="BD9" s="142">
        <v>9.8360655737704885</v>
      </c>
      <c r="BE9" s="142">
        <v>11.142857142857139</v>
      </c>
      <c r="BF9" s="142">
        <v>11.733333333333329</v>
      </c>
      <c r="BG9" s="141">
        <v>10.876132930513595</v>
      </c>
      <c r="BH9" s="140">
        <v>12.261580381471397</v>
      </c>
      <c r="BI9" s="140">
        <v>10.526315789473683</v>
      </c>
      <c r="BJ9" s="140">
        <v>10.094637223974768</v>
      </c>
      <c r="BK9" s="140" t="s">
        <v>286</v>
      </c>
      <c r="BL9" s="141" t="s">
        <v>286</v>
      </c>
      <c r="BM9" s="140" t="s">
        <v>286</v>
      </c>
      <c r="BN9" s="139" t="s">
        <v>286</v>
      </c>
      <c r="BO9" s="139" t="s">
        <v>286</v>
      </c>
      <c r="BP9" s="139" t="s">
        <v>286</v>
      </c>
      <c r="BQ9" s="141" t="s">
        <v>286</v>
      </c>
      <c r="BR9" s="140" t="s">
        <v>286</v>
      </c>
      <c r="BS9" s="140" t="s">
        <v>286</v>
      </c>
      <c r="BT9" s="140">
        <v>11.396011396011389</v>
      </c>
      <c r="BU9" s="141">
        <v>13.984168865435356</v>
      </c>
      <c r="BV9" s="140">
        <v>8.2568807339449393</v>
      </c>
      <c r="BW9" s="140">
        <v>6.2162162162162184</v>
      </c>
      <c r="BX9" s="140">
        <v>12.8</v>
      </c>
      <c r="BY9" s="141">
        <v>5.6426332288401282</v>
      </c>
      <c r="BZ9" s="140">
        <v>12.962962962962964</v>
      </c>
      <c r="CA9" s="140">
        <v>19.106699751861054</v>
      </c>
      <c r="CB9" s="140">
        <v>14.186851211072668</v>
      </c>
      <c r="CC9" s="141">
        <v>15.669515669515672</v>
      </c>
      <c r="CD9" s="140">
        <v>24.810126582278489</v>
      </c>
      <c r="CE9" s="140">
        <v>17.132867132867133</v>
      </c>
      <c r="CF9" s="140">
        <v>14.469453376205792</v>
      </c>
      <c r="CG9" s="141">
        <v>20.202020202020208</v>
      </c>
      <c r="CH9" s="140">
        <v>15.000000000000004</v>
      </c>
      <c r="CI9" s="140">
        <v>12.893982808022917</v>
      </c>
      <c r="CJ9" s="140">
        <v>19.576719576719587</v>
      </c>
      <c r="CK9" s="140">
        <v>13.496932515337432</v>
      </c>
      <c r="CL9" s="140">
        <v>13.079019073569487</v>
      </c>
      <c r="CM9" s="140">
        <v>18.766756032171561</v>
      </c>
      <c r="CN9" s="140">
        <v>13.836477987421382</v>
      </c>
      <c r="CO9" s="140">
        <v>1.8421052631578951</v>
      </c>
      <c r="CP9" s="141">
        <v>4.9751243781094541</v>
      </c>
      <c r="CQ9" s="140">
        <v>1.0380622837370246</v>
      </c>
      <c r="CR9" s="140">
        <v>5.0561797752808966</v>
      </c>
      <c r="CS9" s="139">
        <v>8.1424936386768376</v>
      </c>
      <c r="CT9" s="139">
        <v>3.1468531468531467</v>
      </c>
      <c r="CU9" s="141">
        <v>5.1118210862619824</v>
      </c>
      <c r="CV9" s="140">
        <v>6.7839195979899474</v>
      </c>
      <c r="CW9" s="140">
        <v>2.8806584362139924</v>
      </c>
      <c r="CX9" s="139">
        <v>3.4188034188034195</v>
      </c>
      <c r="CY9" s="139">
        <v>4.2328042328042343</v>
      </c>
      <c r="CZ9" s="141">
        <v>2.7607361963190193</v>
      </c>
      <c r="DA9" s="140">
        <v>2.7173913043478266</v>
      </c>
      <c r="DB9" s="140">
        <v>5.6300268096514765</v>
      </c>
      <c r="DC9" s="139">
        <v>1.2578616352201264</v>
      </c>
      <c r="DD9" s="114" t="s">
        <v>286</v>
      </c>
      <c r="DE9" s="128">
        <v>42.713567839196003</v>
      </c>
      <c r="DF9" s="121">
        <v>45.96491228070176</v>
      </c>
      <c r="DG9" s="121" t="s">
        <v>286</v>
      </c>
      <c r="DH9" s="114">
        <v>40.656565656565618</v>
      </c>
      <c r="DI9" s="114">
        <v>50.694444444444422</v>
      </c>
      <c r="DJ9" s="128" t="s">
        <v>286</v>
      </c>
      <c r="DK9" s="121">
        <v>35.606060606060595</v>
      </c>
      <c r="DL9" s="121">
        <v>40.573770491803288</v>
      </c>
      <c r="DM9" s="121" t="s">
        <v>286</v>
      </c>
      <c r="DN9" s="121">
        <v>43.650793650793659</v>
      </c>
      <c r="DO9" s="128">
        <v>44.376899696048625</v>
      </c>
      <c r="DP9" s="121" t="s">
        <v>286</v>
      </c>
      <c r="DQ9" s="121">
        <v>19.78891820580473</v>
      </c>
      <c r="DR9" s="121">
        <v>34.905660377358515</v>
      </c>
      <c r="DS9" s="121" t="s">
        <v>286</v>
      </c>
      <c r="DT9" s="128">
        <v>32.736572890025585</v>
      </c>
      <c r="DU9" s="131">
        <v>35.915492957746494</v>
      </c>
      <c r="DV9" s="131" t="s">
        <v>286</v>
      </c>
      <c r="DW9" s="114">
        <v>42.171717171717162</v>
      </c>
      <c r="DX9" s="131">
        <v>33.910034602076109</v>
      </c>
      <c r="DY9" s="128" t="s">
        <v>286</v>
      </c>
      <c r="DZ9" s="128">
        <v>28.82653061224492</v>
      </c>
      <c r="EA9" s="128">
        <v>35.245901639344247</v>
      </c>
      <c r="EB9" s="128" t="s">
        <v>286</v>
      </c>
      <c r="EC9" s="128">
        <v>28.912466843501331</v>
      </c>
      <c r="ED9" s="128">
        <v>30.60606060606057</v>
      </c>
      <c r="EE9" s="128" t="s">
        <v>286</v>
      </c>
      <c r="EF9" s="128">
        <v>16.13756613756615</v>
      </c>
      <c r="EG9" s="128">
        <v>23.197492163009407</v>
      </c>
      <c r="EH9" s="128" t="s">
        <v>286</v>
      </c>
      <c r="EI9" s="128">
        <v>30.690537084398958</v>
      </c>
      <c r="EJ9" s="128">
        <v>32.269503546099287</v>
      </c>
      <c r="EK9" s="128" t="s">
        <v>286</v>
      </c>
      <c r="EL9" s="121">
        <v>34.595959595959577</v>
      </c>
      <c r="EM9" s="121">
        <v>25.174825174825159</v>
      </c>
      <c r="EN9" s="121" t="s">
        <v>286</v>
      </c>
      <c r="EO9" s="121">
        <v>22.107969151670961</v>
      </c>
      <c r="EP9" s="128">
        <v>22.40663900414938</v>
      </c>
      <c r="EQ9" s="121" t="s">
        <v>286</v>
      </c>
      <c r="ER9" s="121">
        <v>19.04761904761904</v>
      </c>
      <c r="ES9" s="121">
        <v>21.884498480243167</v>
      </c>
      <c r="ET9" s="121" t="s">
        <v>286</v>
      </c>
      <c r="EU9" s="128">
        <v>14.285714285714283</v>
      </c>
      <c r="EV9" s="121">
        <v>17.088607594936704</v>
      </c>
      <c r="EW9" s="121" t="s">
        <v>286</v>
      </c>
      <c r="EX9" s="121">
        <v>15.424164524421593</v>
      </c>
      <c r="EY9" s="121">
        <v>49.29577464788732</v>
      </c>
      <c r="EZ9" s="128" t="s">
        <v>286</v>
      </c>
      <c r="FA9" s="121">
        <v>16.624685138539036</v>
      </c>
      <c r="FB9" s="121">
        <v>53.819444444444414</v>
      </c>
      <c r="FC9" s="121" t="s">
        <v>286</v>
      </c>
      <c r="FD9" s="121">
        <v>7.3791348600508897</v>
      </c>
      <c r="FE9" s="128">
        <v>40</v>
      </c>
      <c r="FF9" s="121" t="s">
        <v>286</v>
      </c>
      <c r="FG9" s="121">
        <v>12.997347480106107</v>
      </c>
      <c r="FH9" s="121">
        <v>43.902439024390262</v>
      </c>
      <c r="FI9" s="121" t="s">
        <v>286</v>
      </c>
      <c r="FJ9" s="128">
        <v>8.2228116710875359</v>
      </c>
      <c r="FK9" s="121">
        <v>32.268370607028764</v>
      </c>
      <c r="FL9" s="121" t="s">
        <v>286</v>
      </c>
      <c r="FM9" s="121">
        <v>2.3255813953488365</v>
      </c>
      <c r="FN9" s="121">
        <v>41.342756183745536</v>
      </c>
      <c r="FO9" s="128" t="s">
        <v>286</v>
      </c>
      <c r="FP9" s="121">
        <v>2.7918781725888318</v>
      </c>
      <c r="FQ9" s="121">
        <v>49.650349650349661</v>
      </c>
      <c r="FR9" s="121" t="s">
        <v>286</v>
      </c>
      <c r="FS9" s="121">
        <v>2.0460358056265986</v>
      </c>
      <c r="FT9" s="128">
        <v>27.04918032786885</v>
      </c>
      <c r="FU9" s="121" t="s">
        <v>286</v>
      </c>
      <c r="FV9" s="121">
        <v>1.0638297872340423</v>
      </c>
      <c r="FW9" s="121">
        <v>32.621951219512212</v>
      </c>
      <c r="FX9" s="121" t="s">
        <v>286</v>
      </c>
      <c r="FY9" s="128">
        <v>2.9177718832891228</v>
      </c>
      <c r="FZ9" s="121">
        <v>27.672955974842772</v>
      </c>
      <c r="GA9" s="121" t="s">
        <v>286</v>
      </c>
      <c r="GB9" s="121" t="s">
        <v>286</v>
      </c>
      <c r="GC9" s="121" t="s">
        <v>286</v>
      </c>
      <c r="GD9" s="128" t="s">
        <v>286</v>
      </c>
      <c r="GE9" s="121" t="s">
        <v>286</v>
      </c>
      <c r="GF9" s="121" t="s">
        <v>286</v>
      </c>
      <c r="GG9" s="121" t="s">
        <v>286</v>
      </c>
      <c r="GH9" s="121" t="s">
        <v>286</v>
      </c>
      <c r="GI9" s="128" t="s">
        <v>286</v>
      </c>
      <c r="GJ9" s="121" t="s">
        <v>286</v>
      </c>
      <c r="GK9" s="121">
        <v>5.0531914893616996</v>
      </c>
      <c r="GL9" s="121">
        <v>7.9027355623100322</v>
      </c>
      <c r="GM9" s="130" t="s">
        <v>286</v>
      </c>
      <c r="GN9" s="128">
        <v>3.1914893617021289</v>
      </c>
      <c r="GO9" s="121">
        <v>2.8301886792452842</v>
      </c>
      <c r="GP9" s="121">
        <v>24.58100558659217</v>
      </c>
      <c r="GQ9" s="121">
        <v>57.989690721649488</v>
      </c>
      <c r="GR9" s="121">
        <v>75.265017667844489</v>
      </c>
      <c r="GS9" s="128">
        <v>18.91117478510029</v>
      </c>
      <c r="GT9" s="121">
        <v>51.041666666666671</v>
      </c>
      <c r="GU9" s="121">
        <v>76.760563380281681</v>
      </c>
      <c r="GV9" s="121">
        <v>16.286644951140076</v>
      </c>
      <c r="GW9" s="121">
        <v>49.05660377358484</v>
      </c>
      <c r="GX9" s="128">
        <v>68.31275720164615</v>
      </c>
      <c r="GY9" s="128">
        <v>12.391930835734881</v>
      </c>
      <c r="GZ9" s="128">
        <v>42.391304347826107</v>
      </c>
      <c r="HA9" s="128">
        <v>67.18266253869956</v>
      </c>
      <c r="HB9" s="128">
        <v>11.325966850828721</v>
      </c>
      <c r="HC9" s="128">
        <v>33.147632311977709</v>
      </c>
      <c r="HD9" s="128">
        <v>62.939297124600628</v>
      </c>
      <c r="HE9" s="128">
        <v>0.55865921787709472</v>
      </c>
      <c r="HF9" s="128">
        <v>12.113402061855679</v>
      </c>
      <c r="HG9" s="128">
        <v>30.388692579505303</v>
      </c>
      <c r="HH9" s="128">
        <v>1.7191977077363902</v>
      </c>
      <c r="HI9" s="128">
        <v>8.8541666666666554</v>
      </c>
      <c r="HJ9" s="128">
        <v>31.690140845070449</v>
      </c>
      <c r="HK9" s="128">
        <v>0.32573289902280128</v>
      </c>
      <c r="HL9" s="121">
        <v>6.1994609164420469</v>
      </c>
      <c r="HM9" s="121">
        <v>21.810699588477373</v>
      </c>
      <c r="HN9" s="121">
        <v>0.28818443804034577</v>
      </c>
      <c r="HO9" s="121">
        <v>5.1630434782608665</v>
      </c>
      <c r="HP9" s="128">
        <v>17.956656346749231</v>
      </c>
      <c r="HQ9" s="121">
        <v>0.55248618784530357</v>
      </c>
      <c r="HR9" s="121">
        <v>3.3426183844011117</v>
      </c>
      <c r="HS9" s="121">
        <v>15.974440894568691</v>
      </c>
      <c r="HT9" s="129">
        <v>11.849710982658957</v>
      </c>
      <c r="HU9" s="128">
        <v>41.005291005291049</v>
      </c>
      <c r="HV9" s="128">
        <v>59.999999999999993</v>
      </c>
      <c r="HW9" s="128">
        <v>8.5043988269794664</v>
      </c>
      <c r="HX9" s="128">
        <v>36.507936507936499</v>
      </c>
      <c r="HY9" s="128">
        <v>61.209964412811424</v>
      </c>
      <c r="HZ9" s="128">
        <v>4.304635761589406</v>
      </c>
      <c r="IA9" s="128">
        <v>29.670329670329682</v>
      </c>
      <c r="IB9" s="128">
        <v>51.271186440677958</v>
      </c>
      <c r="IC9" s="128">
        <v>4.6242774566473983</v>
      </c>
      <c r="ID9" s="128">
        <v>29.076086956521753</v>
      </c>
      <c r="IE9" s="128">
        <v>51.242236024844722</v>
      </c>
      <c r="IF9" s="128">
        <v>4.4321329639889182</v>
      </c>
      <c r="IG9" s="128">
        <v>21.448467966573819</v>
      </c>
      <c r="IH9" s="128">
        <v>46.325878594249176</v>
      </c>
      <c r="II9" s="128" t="s">
        <v>286</v>
      </c>
      <c r="IJ9" s="128">
        <v>25.449871465295644</v>
      </c>
      <c r="IK9" s="128">
        <v>37.543859649122851</v>
      </c>
      <c r="IL9" s="128" t="s">
        <v>286</v>
      </c>
      <c r="IM9" s="128">
        <v>19.63350785340312</v>
      </c>
      <c r="IN9" s="128">
        <v>36.619718309859174</v>
      </c>
      <c r="IO9" s="128" t="s">
        <v>286</v>
      </c>
      <c r="IP9" s="128">
        <v>15.053763440860219</v>
      </c>
      <c r="IQ9" s="128">
        <v>33.057851239669418</v>
      </c>
      <c r="IR9" s="128" t="s">
        <v>286</v>
      </c>
      <c r="IS9" s="114">
        <v>17.032967032967026</v>
      </c>
      <c r="IT9" s="114">
        <v>32.817337461300305</v>
      </c>
      <c r="IU9" s="114" t="s">
        <v>286</v>
      </c>
      <c r="IV9" s="114">
        <v>10.335195530726253</v>
      </c>
      <c r="IW9" s="114">
        <v>30.128205128205099</v>
      </c>
      <c r="IX9" s="114" t="str">
        <f t="shared" si="0"/>
        <v>--</v>
      </c>
      <c r="IY9" s="114" t="str">
        <f t="shared" si="0"/>
        <v>--</v>
      </c>
      <c r="IZ9" s="114" t="str">
        <f t="shared" si="0"/>
        <v>--</v>
      </c>
      <c r="JA9" s="114" t="str">
        <f t="shared" si="0"/>
        <v>--</v>
      </c>
      <c r="JB9" s="114" t="str">
        <f t="shared" si="0"/>
        <v>--</v>
      </c>
      <c r="JC9" s="261" t="s">
        <v>286</v>
      </c>
      <c r="JD9" s="261" t="s">
        <v>286</v>
      </c>
      <c r="JE9" s="261" t="s">
        <v>286</v>
      </c>
      <c r="JF9" s="261" t="s">
        <v>286</v>
      </c>
      <c r="JG9" s="261" t="s">
        <v>286</v>
      </c>
      <c r="JH9" s="261" t="s">
        <v>286</v>
      </c>
      <c r="JI9" s="261" t="s">
        <v>286</v>
      </c>
      <c r="JJ9" s="261" t="s">
        <v>286</v>
      </c>
      <c r="JK9" s="261" t="s">
        <v>286</v>
      </c>
      <c r="JL9" s="261" t="s">
        <v>286</v>
      </c>
      <c r="JM9" s="261" t="s">
        <v>286</v>
      </c>
      <c r="JN9" s="261" t="s">
        <v>286</v>
      </c>
      <c r="JO9" s="243">
        <v>12.446351931330501</v>
      </c>
      <c r="JP9" s="243">
        <v>25.5474452554745</v>
      </c>
      <c r="JQ9" s="243">
        <v>49.056603773584897</v>
      </c>
      <c r="JR9" s="243">
        <v>21.481481481481499</v>
      </c>
      <c r="JS9" s="243">
        <v>30.921052631578998</v>
      </c>
      <c r="JT9" s="243">
        <v>45.491803278688501</v>
      </c>
      <c r="JU9" s="243">
        <v>0</v>
      </c>
      <c r="JV9" s="243">
        <v>1.4598540145985399</v>
      </c>
      <c r="JW9" s="243">
        <v>1.88679245283019</v>
      </c>
      <c r="JX9" s="247">
        <v>0.74074074074074103</v>
      </c>
      <c r="JY9" s="243">
        <v>2.8508771929824501</v>
      </c>
      <c r="JZ9" s="243">
        <v>3.6885245901639299</v>
      </c>
      <c r="KA9" s="243">
        <v>8.0508474576271194</v>
      </c>
      <c r="KB9" s="243">
        <v>14.2335766423358</v>
      </c>
      <c r="KC9" s="243">
        <v>29.7169811320755</v>
      </c>
      <c r="KD9" s="243">
        <v>9.6296296296296298</v>
      </c>
      <c r="KE9" s="243">
        <v>16.157205240174701</v>
      </c>
      <c r="KF9" s="243">
        <v>25.102880658436199</v>
      </c>
      <c r="KG9" s="128" t="str">
        <f t="shared" si="1"/>
        <v>--</v>
      </c>
      <c r="KH9" s="128" t="str">
        <f t="shared" si="1"/>
        <v>--</v>
      </c>
      <c r="KI9" s="128" t="str">
        <f t="shared" si="1"/>
        <v>--</v>
      </c>
      <c r="KJ9" s="128" t="str">
        <f t="shared" si="1"/>
        <v>--</v>
      </c>
      <c r="KK9" s="128" t="str">
        <f t="shared" si="1"/>
        <v>--</v>
      </c>
      <c r="KL9" s="128" t="str">
        <f t="shared" si="1"/>
        <v>--</v>
      </c>
      <c r="KM9" s="128" t="str">
        <f t="shared" si="1"/>
        <v>--</v>
      </c>
      <c r="KN9" s="286">
        <v>8.7500000000000018</v>
      </c>
      <c r="KO9" s="286">
        <v>10.021786492374721</v>
      </c>
      <c r="KP9" s="286">
        <v>12.244897959183675</v>
      </c>
      <c r="KQ9" s="128" t="str">
        <f t="shared" si="2"/>
        <v>--</v>
      </c>
      <c r="KR9" s="222">
        <v>1.5</v>
      </c>
      <c r="KS9" s="222">
        <v>2.1786492374727664</v>
      </c>
      <c r="KT9" s="222">
        <v>3.673469387755103</v>
      </c>
      <c r="KU9" s="128" t="str">
        <f t="shared" si="3"/>
        <v>--</v>
      </c>
      <c r="KV9" s="222">
        <v>2.7568922305764394</v>
      </c>
      <c r="KW9" s="222">
        <v>4.1394335511982554</v>
      </c>
      <c r="KX9" s="222">
        <v>2.8571428571428581</v>
      </c>
      <c r="KY9" s="295">
        <v>24.68619246861925</v>
      </c>
      <c r="KZ9" s="295">
        <v>15.357142857142852</v>
      </c>
      <c r="LA9" s="295">
        <v>9.859154929577473</v>
      </c>
      <c r="LB9" s="295">
        <v>16.666666666666668</v>
      </c>
      <c r="LC9" s="295">
        <v>18.518518518518526</v>
      </c>
      <c r="LD9" s="295">
        <v>18.577075098814245</v>
      </c>
      <c r="LE9" s="295">
        <v>18.376068376068392</v>
      </c>
      <c r="LF9" s="295">
        <v>12.186379928315414</v>
      </c>
      <c r="LG9" s="295">
        <v>7.1090047393364904</v>
      </c>
      <c r="LH9" s="295">
        <v>10.632911392405058</v>
      </c>
      <c r="LI9" s="295">
        <v>11.930585683297183</v>
      </c>
      <c r="LJ9" s="295">
        <v>14.285714285714286</v>
      </c>
      <c r="LK9" s="295">
        <v>5.9322033898305069</v>
      </c>
      <c r="LL9" s="295">
        <v>2.8776978417266199</v>
      </c>
      <c r="LM9" s="295">
        <v>1.8867924528301889</v>
      </c>
      <c r="LN9" s="295">
        <v>3.0534351145038165</v>
      </c>
      <c r="LO9" s="295">
        <v>4.5356371490280782</v>
      </c>
      <c r="LP9" s="295">
        <v>4.4000000000000004</v>
      </c>
      <c r="LQ9" s="128">
        <v>1.2765957446808514</v>
      </c>
      <c r="LR9" s="128">
        <v>4.3795620437956222</v>
      </c>
      <c r="LS9" s="128">
        <v>10.42654028436019</v>
      </c>
      <c r="LT9" s="128">
        <v>2.9629629629629628</v>
      </c>
      <c r="LU9" s="128">
        <v>8.7336244541484671</v>
      </c>
      <c r="LV9" s="128">
        <v>10.245901639344259</v>
      </c>
      <c r="LX9" s="378" t="str">
        <f t="shared" si="4"/>
        <v>--</v>
      </c>
      <c r="LY9" s="381">
        <v>19.250000000000004</v>
      </c>
      <c r="LZ9" s="381">
        <v>21.30434782608695</v>
      </c>
      <c r="MA9" s="381">
        <v>24.031007751937988</v>
      </c>
      <c r="MB9" s="378" t="str">
        <f t="shared" si="5"/>
        <v>--</v>
      </c>
      <c r="MC9" s="381">
        <v>21.939953810623567</v>
      </c>
      <c r="MD9" s="381">
        <v>19.951338199513387</v>
      </c>
      <c r="ME9" s="381">
        <v>20.624999999999972</v>
      </c>
      <c r="MF9" s="378" t="str">
        <f t="shared" si="6"/>
        <v>--</v>
      </c>
      <c r="MG9" s="381">
        <v>16.750000000000011</v>
      </c>
      <c r="MH9" s="381">
        <v>19.305856832971816</v>
      </c>
      <c r="MI9" s="381">
        <v>19.767441860465105</v>
      </c>
      <c r="MJ9" s="378" t="str">
        <f t="shared" si="7"/>
        <v>--</v>
      </c>
      <c r="MK9" s="381">
        <v>21.281464530892457</v>
      </c>
      <c r="ML9" s="381">
        <v>20.243902439024382</v>
      </c>
      <c r="MM9" s="381">
        <v>20.937500000000004</v>
      </c>
      <c r="MN9" s="378" t="str">
        <f t="shared" si="8"/>
        <v>--</v>
      </c>
      <c r="MO9" s="381">
        <v>24.20814479638009</v>
      </c>
      <c r="MP9" s="381">
        <v>16.425120772946848</v>
      </c>
      <c r="MQ9" s="381">
        <v>15.360501567398106</v>
      </c>
      <c r="MR9" s="378" t="str">
        <f t="shared" si="9"/>
        <v>--</v>
      </c>
      <c r="MS9" s="381">
        <v>15.277777777777786</v>
      </c>
      <c r="MT9" s="381">
        <v>13.300492610837452</v>
      </c>
      <c r="MU9" s="381">
        <v>14.733542319749221</v>
      </c>
      <c r="MV9" s="378" t="str">
        <f t="shared" si="10"/>
        <v>--</v>
      </c>
      <c r="MW9" s="381">
        <v>4.377880184331798</v>
      </c>
      <c r="MX9" s="381">
        <v>2.6506024096385525</v>
      </c>
      <c r="MY9" s="381">
        <v>4.4025157232704437</v>
      </c>
      <c r="MZ9" s="378" t="str">
        <f t="shared" si="11"/>
        <v>--</v>
      </c>
      <c r="NA9" s="381">
        <v>27.750000000000025</v>
      </c>
      <c r="NB9" s="381">
        <v>35.217391304347842</v>
      </c>
      <c r="NC9" s="381">
        <v>24.489795918367356</v>
      </c>
      <c r="ND9" s="378" t="str">
        <f t="shared" si="12"/>
        <v>--</v>
      </c>
      <c r="NE9" s="381">
        <v>26.036866359447011</v>
      </c>
      <c r="NF9" s="381">
        <v>26.634382566585963</v>
      </c>
      <c r="NG9" s="381">
        <v>23.510971786833839</v>
      </c>
      <c r="NH9" s="378" t="str">
        <f t="shared" si="13"/>
        <v>--</v>
      </c>
      <c r="NI9" s="381">
        <v>6.9930069930069987</v>
      </c>
      <c r="NJ9" s="381">
        <v>7.9136690647482002</v>
      </c>
      <c r="NK9" s="381">
        <v>10.312500000000002</v>
      </c>
      <c r="NL9" s="378" t="str">
        <f t="shared" si="14"/>
        <v>--</v>
      </c>
      <c r="NM9" s="381">
        <v>0.69767441860465196</v>
      </c>
      <c r="NN9" s="381">
        <v>2.3980815347721824</v>
      </c>
      <c r="NO9" s="381">
        <v>3.1249999999999996</v>
      </c>
      <c r="NP9" s="378" t="str">
        <f t="shared" si="15"/>
        <v>--</v>
      </c>
      <c r="NQ9" s="381">
        <v>0.93240093240093092</v>
      </c>
      <c r="NR9" s="381">
        <v>2.6570048309178729</v>
      </c>
      <c r="NS9" s="381">
        <v>2.5236593059936925</v>
      </c>
      <c r="NT9" s="378" t="str">
        <f t="shared" si="16"/>
        <v>--</v>
      </c>
      <c r="NU9" s="381">
        <v>17.741935483870972</v>
      </c>
      <c r="NV9" s="381">
        <v>21.065375302663455</v>
      </c>
      <c r="NW9" s="381">
        <v>36.050156739811918</v>
      </c>
      <c r="NX9" s="378" t="str">
        <f t="shared" si="17"/>
        <v>--</v>
      </c>
      <c r="NY9" s="381">
        <v>1.1520737327188937</v>
      </c>
      <c r="NZ9" s="381">
        <v>0.2421307506053266</v>
      </c>
      <c r="OA9" s="381">
        <v>3.1347962382445145</v>
      </c>
      <c r="OB9" s="378" t="str">
        <f t="shared" si="18"/>
        <v>--</v>
      </c>
      <c r="OC9" s="381">
        <v>8.7155963302752344</v>
      </c>
      <c r="OD9" s="381">
        <v>11.111111111111109</v>
      </c>
      <c r="OE9" s="381">
        <v>20.624999999999986</v>
      </c>
    </row>
    <row r="10" spans="1:396" ht="14.4" thickTop="1" thickBot="1" x14ac:dyDescent="0.3">
      <c r="A10" s="114">
        <v>6</v>
      </c>
      <c r="B10" s="93" t="s">
        <v>7</v>
      </c>
      <c r="C10" s="144" t="s">
        <v>286</v>
      </c>
      <c r="D10" s="144">
        <v>26.785714285714285</v>
      </c>
      <c r="E10" s="144">
        <v>25</v>
      </c>
      <c r="F10" s="144">
        <v>8.695652173913043</v>
      </c>
      <c r="G10" s="144">
        <v>43.181818181818187</v>
      </c>
      <c r="H10" s="144">
        <v>36</v>
      </c>
      <c r="I10" s="144">
        <v>13.725490196078431</v>
      </c>
      <c r="J10" s="144">
        <v>33.333333333333343</v>
      </c>
      <c r="K10" s="144">
        <v>36.708860759493668</v>
      </c>
      <c r="L10" s="144">
        <v>13.043478260869566</v>
      </c>
      <c r="M10" s="141">
        <v>32.467532467532465</v>
      </c>
      <c r="N10" s="141">
        <v>51.351351351351354</v>
      </c>
      <c r="O10" s="141">
        <v>8</v>
      </c>
      <c r="P10" s="141">
        <v>32.307692307692307</v>
      </c>
      <c r="Q10" s="141">
        <v>45.901639344262314</v>
      </c>
      <c r="R10" s="141" t="s">
        <v>286</v>
      </c>
      <c r="S10" s="141">
        <v>8.7719298245614059</v>
      </c>
      <c r="T10" s="141">
        <v>5</v>
      </c>
      <c r="U10" s="141">
        <v>8.695652173913043</v>
      </c>
      <c r="V10" s="141">
        <v>11.111111111111107</v>
      </c>
      <c r="W10" s="141">
        <v>8.0000000000000018</v>
      </c>
      <c r="X10" s="141">
        <v>18</v>
      </c>
      <c r="Y10" s="141">
        <v>13.888888888888884</v>
      </c>
      <c r="Z10" s="141">
        <v>11.392405063291141</v>
      </c>
      <c r="AA10" s="141">
        <v>19.148936170212771</v>
      </c>
      <c r="AB10" s="142">
        <v>18.181818181818183</v>
      </c>
      <c r="AC10" s="142">
        <v>5.4054054054054044</v>
      </c>
      <c r="AD10" s="142">
        <v>10.204081632653061</v>
      </c>
      <c r="AE10" s="142">
        <v>20</v>
      </c>
      <c r="AF10" s="141">
        <v>11.475409836065575</v>
      </c>
      <c r="AG10" s="144" t="s">
        <v>286</v>
      </c>
      <c r="AH10" s="144">
        <v>17.857142857142858</v>
      </c>
      <c r="AI10" s="143">
        <v>7.5</v>
      </c>
      <c r="AJ10" s="143">
        <v>4.3478260869565215</v>
      </c>
      <c r="AK10" s="141">
        <v>20.454545454545457</v>
      </c>
      <c r="AL10" s="141">
        <v>13.999999999999998</v>
      </c>
      <c r="AM10" s="141">
        <v>10.416666666666666</v>
      </c>
      <c r="AN10" s="141">
        <v>16.666666666666671</v>
      </c>
      <c r="AO10" s="141">
        <v>11.392405063291138</v>
      </c>
      <c r="AP10" s="141">
        <v>13.043478260869568</v>
      </c>
      <c r="AQ10" s="141">
        <v>17.948717948717942</v>
      </c>
      <c r="AR10" s="141">
        <v>13.51351351351351</v>
      </c>
      <c r="AS10" s="141">
        <v>10.204081632653061</v>
      </c>
      <c r="AT10" s="141">
        <v>10.769230769230774</v>
      </c>
      <c r="AU10" s="141">
        <v>13.114754098360653</v>
      </c>
      <c r="AV10" s="141" t="s">
        <v>286</v>
      </c>
      <c r="AW10" s="141">
        <v>12.727272727272728</v>
      </c>
      <c r="AX10" s="142">
        <v>9.9999999999999982</v>
      </c>
      <c r="AY10" s="142">
        <v>4.3478260869565215</v>
      </c>
      <c r="AZ10" s="142">
        <v>15.555555555555557</v>
      </c>
      <c r="BA10" s="142">
        <v>12.000000000000002</v>
      </c>
      <c r="BB10" s="141">
        <v>10</v>
      </c>
      <c r="BC10" s="142">
        <v>13.888888888888893</v>
      </c>
      <c r="BD10" s="142">
        <v>6.329113924050632</v>
      </c>
      <c r="BE10" s="142">
        <v>6.3829787234042561</v>
      </c>
      <c r="BF10" s="142">
        <v>20.77922077922079</v>
      </c>
      <c r="BG10" s="141">
        <v>8.1081081081081088</v>
      </c>
      <c r="BH10" s="140">
        <v>8.1632653061224492</v>
      </c>
      <c r="BI10" s="140">
        <v>15.625</v>
      </c>
      <c r="BJ10" s="140">
        <v>13.114754098360653</v>
      </c>
      <c r="BK10" s="140" t="s">
        <v>286</v>
      </c>
      <c r="BL10" s="141" t="s">
        <v>286</v>
      </c>
      <c r="BM10" s="140" t="s">
        <v>286</v>
      </c>
      <c r="BN10" s="139" t="s">
        <v>286</v>
      </c>
      <c r="BO10" s="139" t="s">
        <v>286</v>
      </c>
      <c r="BP10" s="139" t="s">
        <v>286</v>
      </c>
      <c r="BQ10" s="141" t="s">
        <v>286</v>
      </c>
      <c r="BR10" s="140" t="s">
        <v>286</v>
      </c>
      <c r="BS10" s="140" t="s">
        <v>286</v>
      </c>
      <c r="BT10" s="140">
        <v>17.021276595744681</v>
      </c>
      <c r="BU10" s="141">
        <v>17.948717948717949</v>
      </c>
      <c r="BV10" s="140">
        <v>5.4054054054054044</v>
      </c>
      <c r="BW10" s="140">
        <v>2</v>
      </c>
      <c r="BX10" s="140">
        <v>1.5384615384615383</v>
      </c>
      <c r="BY10" s="141">
        <v>10</v>
      </c>
      <c r="BZ10" s="140" t="s">
        <v>286</v>
      </c>
      <c r="CA10" s="140">
        <v>24.561403508771932</v>
      </c>
      <c r="CB10" s="140">
        <v>17.499999999999993</v>
      </c>
      <c r="CC10" s="141">
        <v>17.391304347826086</v>
      </c>
      <c r="CD10" s="140">
        <v>22.727272727272723</v>
      </c>
      <c r="CE10" s="140">
        <v>8.1632653061224492</v>
      </c>
      <c r="CF10" s="140">
        <v>18.749999999999996</v>
      </c>
      <c r="CG10" s="141">
        <v>19.444444444444439</v>
      </c>
      <c r="CH10" s="140">
        <v>26.582278481012654</v>
      </c>
      <c r="CI10" s="140">
        <v>13.333333333333332</v>
      </c>
      <c r="CJ10" s="140">
        <v>26.923076923076927</v>
      </c>
      <c r="CK10" s="140">
        <v>8.1081081081081088</v>
      </c>
      <c r="CL10" s="140">
        <v>8</v>
      </c>
      <c r="CM10" s="140">
        <v>9.3750000000000018</v>
      </c>
      <c r="CN10" s="140">
        <v>20.68965517241379</v>
      </c>
      <c r="CO10" s="140" t="s">
        <v>286</v>
      </c>
      <c r="CP10" s="141">
        <v>8.7719298245614024</v>
      </c>
      <c r="CQ10" s="140">
        <v>9.9999999999999982</v>
      </c>
      <c r="CR10" s="140">
        <v>0</v>
      </c>
      <c r="CS10" s="139">
        <v>6.666666666666667</v>
      </c>
      <c r="CT10" s="139">
        <v>2.0408163265306123</v>
      </c>
      <c r="CU10" s="141">
        <v>2.0833333333333335</v>
      </c>
      <c r="CV10" s="140">
        <v>4.1666666666666652</v>
      </c>
      <c r="CW10" s="140">
        <v>2.5316455696202524</v>
      </c>
      <c r="CX10" s="139">
        <v>4.4444444444444438</v>
      </c>
      <c r="CY10" s="139">
        <v>3.8461538461538463</v>
      </c>
      <c r="CZ10" s="141">
        <v>0</v>
      </c>
      <c r="DA10" s="140">
        <v>2</v>
      </c>
      <c r="DB10" s="140">
        <v>1.5624999999999998</v>
      </c>
      <c r="DC10" s="139">
        <v>5.0847457627118642</v>
      </c>
      <c r="DD10" s="114" t="s">
        <v>286</v>
      </c>
      <c r="DE10" s="128">
        <v>38.596491228070185</v>
      </c>
      <c r="DF10" s="121">
        <v>57.500000000000021</v>
      </c>
      <c r="DG10" s="121" t="s">
        <v>286</v>
      </c>
      <c r="DH10" s="114">
        <v>44.44444444444445</v>
      </c>
      <c r="DI10" s="114">
        <v>28.000000000000007</v>
      </c>
      <c r="DJ10" s="128" t="s">
        <v>286</v>
      </c>
      <c r="DK10" s="121">
        <v>30.555555555555546</v>
      </c>
      <c r="DL10" s="121">
        <v>39.24050632911392</v>
      </c>
      <c r="DM10" s="121" t="s">
        <v>286</v>
      </c>
      <c r="DN10" s="121">
        <v>29.113924050632917</v>
      </c>
      <c r="DO10" s="128">
        <v>35.135135135135137</v>
      </c>
      <c r="DP10" s="121" t="s">
        <v>286</v>
      </c>
      <c r="DQ10" s="121">
        <v>16.92307692307693</v>
      </c>
      <c r="DR10" s="121">
        <v>19.672131147540981</v>
      </c>
      <c r="DS10" s="121" t="s">
        <v>286</v>
      </c>
      <c r="DT10" s="128">
        <v>33.928571428571431</v>
      </c>
      <c r="DU10" s="131">
        <v>41.025641025641029</v>
      </c>
      <c r="DV10" s="131" t="s">
        <v>286</v>
      </c>
      <c r="DW10" s="114">
        <v>35.555555555555557</v>
      </c>
      <c r="DX10" s="131">
        <v>34</v>
      </c>
      <c r="DY10" s="128" t="s">
        <v>286</v>
      </c>
      <c r="DZ10" s="128">
        <v>38.888888888888893</v>
      </c>
      <c r="EA10" s="128">
        <v>34.177215189873415</v>
      </c>
      <c r="EB10" s="128" t="s">
        <v>286</v>
      </c>
      <c r="EC10" s="128">
        <v>29.487179487179482</v>
      </c>
      <c r="ED10" s="128">
        <v>27.027027027027021</v>
      </c>
      <c r="EE10" s="128" t="s">
        <v>286</v>
      </c>
      <c r="EF10" s="128">
        <v>26.5625</v>
      </c>
      <c r="EG10" s="128">
        <v>27.868852459016392</v>
      </c>
      <c r="EH10" s="128" t="s">
        <v>286</v>
      </c>
      <c r="EI10" s="128">
        <v>35.714285714285715</v>
      </c>
      <c r="EJ10" s="128">
        <v>48.64864864864866</v>
      </c>
      <c r="EK10" s="128" t="s">
        <v>286</v>
      </c>
      <c r="EL10" s="121">
        <v>37.777777777777771</v>
      </c>
      <c r="EM10" s="121">
        <v>21.999999999999996</v>
      </c>
      <c r="EN10" s="121" t="s">
        <v>286</v>
      </c>
      <c r="EO10" s="121">
        <v>31.94444444444445</v>
      </c>
      <c r="EP10" s="128">
        <v>17.948717948717956</v>
      </c>
      <c r="EQ10" s="121" t="s">
        <v>286</v>
      </c>
      <c r="ER10" s="121">
        <v>24.358974358974354</v>
      </c>
      <c r="ES10" s="121">
        <v>21.62162162162161</v>
      </c>
      <c r="ET10" s="121" t="s">
        <v>286</v>
      </c>
      <c r="EU10" s="128">
        <v>18.461538461538456</v>
      </c>
      <c r="EV10" s="121">
        <v>20.33898305084746</v>
      </c>
      <c r="EW10" s="121" t="s">
        <v>286</v>
      </c>
      <c r="EX10" s="121">
        <v>25.45454545454546</v>
      </c>
      <c r="EY10" s="121">
        <v>57.5</v>
      </c>
      <c r="EZ10" s="128" t="s">
        <v>286</v>
      </c>
      <c r="FA10" s="121">
        <v>6.6666666666666661</v>
      </c>
      <c r="FB10" s="121">
        <v>48</v>
      </c>
      <c r="FC10" s="121" t="s">
        <v>286</v>
      </c>
      <c r="FD10" s="121">
        <v>12.676056338028165</v>
      </c>
      <c r="FE10" s="128">
        <v>49.367088607594944</v>
      </c>
      <c r="FF10" s="121" t="s">
        <v>286</v>
      </c>
      <c r="FG10" s="121">
        <v>2.6315789473684212</v>
      </c>
      <c r="FH10" s="121">
        <v>59.459459459459474</v>
      </c>
      <c r="FI10" s="121" t="s">
        <v>286</v>
      </c>
      <c r="FJ10" s="128">
        <v>9.2307692307692282</v>
      </c>
      <c r="FK10" s="121">
        <v>38.333333333333336</v>
      </c>
      <c r="FL10" s="121" t="s">
        <v>286</v>
      </c>
      <c r="FM10" s="121">
        <v>1.7857142857142854</v>
      </c>
      <c r="FN10" s="121">
        <v>12.820512820512823</v>
      </c>
      <c r="FO10" s="128" t="s">
        <v>286</v>
      </c>
      <c r="FP10" s="121">
        <v>2.2222222222222219</v>
      </c>
      <c r="FQ10" s="121">
        <v>8</v>
      </c>
      <c r="FR10" s="121" t="s">
        <v>286</v>
      </c>
      <c r="FS10" s="121">
        <v>1.408450704225352</v>
      </c>
      <c r="FT10" s="128">
        <v>13.924050632911392</v>
      </c>
      <c r="FU10" s="121" t="s">
        <v>286</v>
      </c>
      <c r="FV10" s="121">
        <v>0</v>
      </c>
      <c r="FW10" s="121">
        <v>0</v>
      </c>
      <c r="FX10" s="121" t="s">
        <v>286</v>
      </c>
      <c r="FY10" s="128">
        <v>3.0769230769230766</v>
      </c>
      <c r="FZ10" s="121">
        <v>14.754098360655734</v>
      </c>
      <c r="GA10" s="121" t="s">
        <v>286</v>
      </c>
      <c r="GB10" s="121" t="s">
        <v>286</v>
      </c>
      <c r="GC10" s="121" t="s">
        <v>286</v>
      </c>
      <c r="GD10" s="128" t="s">
        <v>286</v>
      </c>
      <c r="GE10" s="121" t="s">
        <v>286</v>
      </c>
      <c r="GF10" s="121" t="s">
        <v>286</v>
      </c>
      <c r="GG10" s="121" t="s">
        <v>286</v>
      </c>
      <c r="GH10" s="121" t="s">
        <v>286</v>
      </c>
      <c r="GI10" s="128" t="s">
        <v>286</v>
      </c>
      <c r="GJ10" s="121" t="s">
        <v>286</v>
      </c>
      <c r="GK10" s="121">
        <v>2.6315789473684212</v>
      </c>
      <c r="GL10" s="121">
        <v>2.7027027027027026</v>
      </c>
      <c r="GM10" s="130" t="s">
        <v>286</v>
      </c>
      <c r="GN10" s="128">
        <v>4.615384615384615</v>
      </c>
      <c r="GO10" s="121">
        <v>5</v>
      </c>
      <c r="GP10" s="121" t="s">
        <v>286</v>
      </c>
      <c r="GQ10" s="121">
        <v>69.090909090909079</v>
      </c>
      <c r="GR10" s="121">
        <v>82.5</v>
      </c>
      <c r="GS10" s="128">
        <v>13.636363636363638</v>
      </c>
      <c r="GT10" s="121">
        <v>60</v>
      </c>
      <c r="GU10" s="121">
        <v>62</v>
      </c>
      <c r="GV10" s="121">
        <v>16.666666666666664</v>
      </c>
      <c r="GW10" s="121">
        <v>62.686567164179124</v>
      </c>
      <c r="GX10" s="128">
        <v>81.012658227848107</v>
      </c>
      <c r="GY10" s="128">
        <v>10.869565217391305</v>
      </c>
      <c r="GZ10" s="128">
        <v>44.871794871794862</v>
      </c>
      <c r="HA10" s="128">
        <v>64.864864864864856</v>
      </c>
      <c r="HB10" s="128">
        <v>10.204081632653061</v>
      </c>
      <c r="HC10" s="128">
        <v>32.258064516129046</v>
      </c>
      <c r="HD10" s="128">
        <v>73.770491803278702</v>
      </c>
      <c r="HE10" s="128" t="s">
        <v>286</v>
      </c>
      <c r="HF10" s="128">
        <v>20</v>
      </c>
      <c r="HG10" s="128">
        <v>52.499999999999993</v>
      </c>
      <c r="HH10" s="128">
        <v>0</v>
      </c>
      <c r="HI10" s="128">
        <v>13.333333333333334</v>
      </c>
      <c r="HJ10" s="128">
        <v>33.999999999999986</v>
      </c>
      <c r="HK10" s="128">
        <v>0</v>
      </c>
      <c r="HL10" s="121">
        <v>11.940298507462689</v>
      </c>
      <c r="HM10" s="121">
        <v>48.101265822784818</v>
      </c>
      <c r="HN10" s="121">
        <v>0</v>
      </c>
      <c r="HO10" s="121">
        <v>8.9743589743589727</v>
      </c>
      <c r="HP10" s="128">
        <v>21.621621621621621</v>
      </c>
      <c r="HQ10" s="121">
        <v>0</v>
      </c>
      <c r="HR10" s="121">
        <v>9.67741935483871</v>
      </c>
      <c r="HS10" s="121">
        <v>27.868852459016392</v>
      </c>
      <c r="HT10" s="129" t="s">
        <v>286</v>
      </c>
      <c r="HU10" s="128">
        <v>50.943396226415089</v>
      </c>
      <c r="HV10" s="128">
        <v>77.499999999999986</v>
      </c>
      <c r="HW10" s="128">
        <v>0</v>
      </c>
      <c r="HX10" s="128">
        <v>40.909090909090907</v>
      </c>
      <c r="HY10" s="128">
        <v>43.75</v>
      </c>
      <c r="HZ10" s="128">
        <v>6.3829787234042552</v>
      </c>
      <c r="IA10" s="128">
        <v>43.939393939393923</v>
      </c>
      <c r="IB10" s="128">
        <v>66.666666666666671</v>
      </c>
      <c r="IC10" s="128">
        <v>2.1739130434782608</v>
      </c>
      <c r="ID10" s="128">
        <v>35.897435897435876</v>
      </c>
      <c r="IE10" s="128">
        <v>58.333333333333357</v>
      </c>
      <c r="IF10" s="128">
        <v>4.0816326530612246</v>
      </c>
      <c r="IG10" s="128">
        <v>20.967741935483875</v>
      </c>
      <c r="IH10" s="128">
        <v>45.901639344262293</v>
      </c>
      <c r="II10" s="128" t="s">
        <v>286</v>
      </c>
      <c r="IJ10" s="128">
        <v>32.075471698113205</v>
      </c>
      <c r="IK10" s="128">
        <v>60.000000000000014</v>
      </c>
      <c r="IL10" s="128" t="s">
        <v>286</v>
      </c>
      <c r="IM10" s="128">
        <v>15.909090909090908</v>
      </c>
      <c r="IN10" s="128">
        <v>36</v>
      </c>
      <c r="IO10" s="128" t="s">
        <v>286</v>
      </c>
      <c r="IP10" s="128">
        <v>31.884057971014499</v>
      </c>
      <c r="IQ10" s="128">
        <v>53.164556962025316</v>
      </c>
      <c r="IR10" s="128" t="s">
        <v>286</v>
      </c>
      <c r="IS10" s="114">
        <v>29.870129870129869</v>
      </c>
      <c r="IT10" s="114">
        <v>38.888888888888886</v>
      </c>
      <c r="IU10" s="114" t="s">
        <v>286</v>
      </c>
      <c r="IV10" s="114">
        <v>16.129032258064516</v>
      </c>
      <c r="IW10" s="114">
        <v>32.786885245901644</v>
      </c>
      <c r="IX10" s="114" t="str">
        <f t="shared" si="0"/>
        <v>--</v>
      </c>
      <c r="IY10" s="114" t="str">
        <f t="shared" si="0"/>
        <v>--</v>
      </c>
      <c r="IZ10" s="114" t="str">
        <f t="shared" si="0"/>
        <v>--</v>
      </c>
      <c r="JA10" s="114" t="str">
        <f t="shared" si="0"/>
        <v>--</v>
      </c>
      <c r="JB10" s="114" t="str">
        <f t="shared" si="0"/>
        <v>--</v>
      </c>
      <c r="JC10" s="261" t="s">
        <v>286</v>
      </c>
      <c r="JD10" s="261" t="s">
        <v>286</v>
      </c>
      <c r="JE10" s="261" t="s">
        <v>286</v>
      </c>
      <c r="JF10" s="261" t="s">
        <v>286</v>
      </c>
      <c r="JG10" s="261" t="s">
        <v>286</v>
      </c>
      <c r="JH10" s="261" t="s">
        <v>286</v>
      </c>
      <c r="JI10" s="261" t="s">
        <v>286</v>
      </c>
      <c r="JJ10" s="261" t="s">
        <v>286</v>
      </c>
      <c r="JK10" s="261" t="s">
        <v>286</v>
      </c>
      <c r="JL10" s="261" t="s">
        <v>286</v>
      </c>
      <c r="JM10" s="261" t="s">
        <v>286</v>
      </c>
      <c r="JN10" s="261" t="s">
        <v>286</v>
      </c>
      <c r="JO10" s="243">
        <v>26.923076923076898</v>
      </c>
      <c r="JP10" s="243">
        <v>28.571428571428601</v>
      </c>
      <c r="JQ10" s="243">
        <v>56.578947368421098</v>
      </c>
      <c r="JR10" s="245" t="str">
        <f>"--"</f>
        <v>--</v>
      </c>
      <c r="JS10" s="243">
        <v>14.705882352941201</v>
      </c>
      <c r="JT10" s="243">
        <v>44</v>
      </c>
      <c r="JU10" s="243">
        <v>1.92307692307692</v>
      </c>
      <c r="JV10" s="243">
        <v>1.5873015873015901</v>
      </c>
      <c r="JW10" s="243">
        <v>7.8947368421052602</v>
      </c>
      <c r="JX10" s="245" t="str">
        <f>"--"</f>
        <v>--</v>
      </c>
      <c r="JY10" s="243">
        <v>2.9411764705882399</v>
      </c>
      <c r="JZ10" s="243">
        <v>0</v>
      </c>
      <c r="KA10" s="243">
        <v>9.6153846153846203</v>
      </c>
      <c r="KB10" s="243">
        <v>17.460317460317501</v>
      </c>
      <c r="KC10" s="243">
        <v>37.662337662337698</v>
      </c>
      <c r="KD10" s="245" t="str">
        <f>"--"</f>
        <v>--</v>
      </c>
      <c r="KE10" s="243">
        <v>8.8235294117646994</v>
      </c>
      <c r="KF10" s="243">
        <v>28</v>
      </c>
      <c r="KG10" s="128" t="str">
        <f t="shared" si="1"/>
        <v>--</v>
      </c>
      <c r="KH10" s="128" t="str">
        <f t="shared" si="1"/>
        <v>--</v>
      </c>
      <c r="KI10" s="128" t="str">
        <f t="shared" si="1"/>
        <v>--</v>
      </c>
      <c r="KJ10" s="128" t="str">
        <f t="shared" si="1"/>
        <v>--</v>
      </c>
      <c r="KK10" s="128" t="str">
        <f t="shared" si="1"/>
        <v>--</v>
      </c>
      <c r="KL10" s="128" t="str">
        <f t="shared" si="1"/>
        <v>--</v>
      </c>
      <c r="KM10" s="128" t="str">
        <f t="shared" si="1"/>
        <v>--</v>
      </c>
      <c r="KN10" s="190" t="str">
        <f t="shared" si="1"/>
        <v>--</v>
      </c>
      <c r="KO10" s="286">
        <v>2.9850746268656714</v>
      </c>
      <c r="KP10" s="286">
        <v>8</v>
      </c>
      <c r="KQ10" s="128" t="str">
        <f t="shared" si="2"/>
        <v>--</v>
      </c>
      <c r="KR10" s="190" t="str">
        <f t="shared" si="2"/>
        <v>--</v>
      </c>
      <c r="KS10" s="222">
        <v>0</v>
      </c>
      <c r="KT10" s="222">
        <v>0</v>
      </c>
      <c r="KU10" s="128" t="str">
        <f t="shared" si="3"/>
        <v>--</v>
      </c>
      <c r="KV10" s="190" t="str">
        <f t="shared" si="3"/>
        <v>--</v>
      </c>
      <c r="KW10" s="263">
        <v>2.9850746268656718</v>
      </c>
      <c r="KX10" s="222">
        <v>4</v>
      </c>
      <c r="KY10" s="295">
        <v>5.555555555555558</v>
      </c>
      <c r="KZ10" s="295">
        <v>14.516129032258068</v>
      </c>
      <c r="LA10" s="295">
        <v>1.2987012987012985</v>
      </c>
      <c r="LB10" s="190" t="str">
        <f t="shared" ref="LB10" si="19">"--"</f>
        <v>--</v>
      </c>
      <c r="LC10" s="295">
        <v>11.594202898550723</v>
      </c>
      <c r="LD10" s="295">
        <v>4</v>
      </c>
      <c r="LE10" s="295">
        <v>5.5555555555555571</v>
      </c>
      <c r="LF10" s="295">
        <v>8.0645161290322598</v>
      </c>
      <c r="LG10" s="295">
        <v>5.1948051948051956</v>
      </c>
      <c r="LH10" s="190" t="str">
        <f t="shared" ref="LH10" si="20">"--"</f>
        <v>--</v>
      </c>
      <c r="LI10" s="295">
        <v>14.492753623188401</v>
      </c>
      <c r="LJ10" s="295">
        <v>4</v>
      </c>
      <c r="LK10" s="295">
        <v>0</v>
      </c>
      <c r="LL10" s="295">
        <v>3.1746031746031749</v>
      </c>
      <c r="LM10" s="295">
        <v>0</v>
      </c>
      <c r="LN10" s="190" t="str">
        <f t="shared" ref="LN10" si="21">"--"</f>
        <v>--</v>
      </c>
      <c r="LO10" s="295">
        <v>2.8985507246376807</v>
      </c>
      <c r="LP10" s="295">
        <v>0</v>
      </c>
      <c r="LQ10" s="128">
        <v>3.8461538461538458</v>
      </c>
      <c r="LR10" s="128">
        <v>9.5238095238095219</v>
      </c>
      <c r="LS10" s="128">
        <v>20.779220779220772</v>
      </c>
      <c r="LT10" s="190" t="str">
        <f t="shared" ref="LT10" si="22">"--"</f>
        <v>--</v>
      </c>
      <c r="LU10" s="128">
        <v>5.8823529411764719</v>
      </c>
      <c r="LV10" s="128">
        <v>12</v>
      </c>
      <c r="LX10" s="378" t="str">
        <f t="shared" si="4"/>
        <v>--</v>
      </c>
      <c r="LY10" s="378" t="str">
        <f t="shared" si="4"/>
        <v>--</v>
      </c>
      <c r="LZ10" s="381">
        <v>18.840579710144929</v>
      </c>
      <c r="MA10" s="381">
        <v>15.999999999999998</v>
      </c>
      <c r="MB10" s="378" t="str">
        <f t="shared" si="5"/>
        <v>--</v>
      </c>
      <c r="MC10" s="381">
        <v>15.789473684210527</v>
      </c>
      <c r="MD10" s="378" t="str">
        <f t="shared" si="5"/>
        <v>--</v>
      </c>
      <c r="ME10" s="381">
        <v>23.529411764705884</v>
      </c>
      <c r="MF10" s="378" t="str">
        <f t="shared" si="6"/>
        <v>--</v>
      </c>
      <c r="MG10" s="378" t="str">
        <f t="shared" si="6"/>
        <v>--</v>
      </c>
      <c r="MH10" s="381">
        <v>15.94202898550725</v>
      </c>
      <c r="MI10" s="381">
        <v>12</v>
      </c>
      <c r="MJ10" s="378" t="str">
        <f t="shared" si="7"/>
        <v>--</v>
      </c>
      <c r="MK10" s="381">
        <v>5</v>
      </c>
      <c r="ML10" s="381" t="s">
        <v>286</v>
      </c>
      <c r="MM10" s="381">
        <v>23.52941176470588</v>
      </c>
      <c r="MN10" s="378" t="str">
        <f t="shared" si="8"/>
        <v>--</v>
      </c>
      <c r="MO10" s="381">
        <v>10</v>
      </c>
      <c r="MP10" s="378" t="str">
        <f t="shared" ref="MP10" si="23">"--"</f>
        <v>--</v>
      </c>
      <c r="MQ10" s="381">
        <v>47.058823529411768</v>
      </c>
      <c r="MR10" s="378" t="str">
        <f t="shared" si="9"/>
        <v>--</v>
      </c>
      <c r="MS10" s="381">
        <v>15.000000000000002</v>
      </c>
      <c r="MT10" s="378" t="str">
        <f t="shared" ref="MT10" si="24">"--"</f>
        <v>--</v>
      </c>
      <c r="MU10" s="381">
        <v>23.529411764705884</v>
      </c>
      <c r="MV10" s="378" t="str">
        <f t="shared" si="10"/>
        <v>--</v>
      </c>
      <c r="MW10" s="381">
        <v>5</v>
      </c>
      <c r="MX10" s="378" t="str">
        <f t="shared" ref="MX10" si="25">"--"</f>
        <v>--</v>
      </c>
      <c r="MY10" s="381">
        <v>11.764705882352942</v>
      </c>
      <c r="MZ10" s="378" t="str">
        <f t="shared" si="11"/>
        <v>--</v>
      </c>
      <c r="NA10" s="378" t="str">
        <f t="shared" si="11"/>
        <v>--</v>
      </c>
      <c r="NB10" s="381">
        <v>32.835820895522367</v>
      </c>
      <c r="NC10" s="381">
        <v>24</v>
      </c>
      <c r="ND10" s="378" t="str">
        <f t="shared" si="12"/>
        <v>--</v>
      </c>
      <c r="NE10" s="381">
        <v>20</v>
      </c>
      <c r="NF10" s="378" t="str">
        <f t="shared" ref="NF10" si="26">"--"</f>
        <v>--</v>
      </c>
      <c r="NG10" s="381">
        <v>29.411764705882348</v>
      </c>
      <c r="NH10" s="378" t="str">
        <f t="shared" si="13"/>
        <v>--</v>
      </c>
      <c r="NI10" s="381">
        <v>5</v>
      </c>
      <c r="NJ10" s="378" t="str">
        <f t="shared" ref="NJ10" si="27">"--"</f>
        <v>--</v>
      </c>
      <c r="NK10" s="381">
        <v>5.882352941176471</v>
      </c>
      <c r="NL10" s="378" t="str">
        <f t="shared" si="14"/>
        <v>--</v>
      </c>
      <c r="NM10" s="381">
        <v>0</v>
      </c>
      <c r="NN10" s="378" t="str">
        <f t="shared" ref="NN10" si="28">"--"</f>
        <v>--</v>
      </c>
      <c r="NO10" s="381">
        <v>5.5555555555555562</v>
      </c>
      <c r="NP10" s="378" t="str">
        <f t="shared" si="15"/>
        <v>--</v>
      </c>
      <c r="NQ10" s="381">
        <v>0</v>
      </c>
      <c r="NR10" s="378" t="str">
        <f t="shared" ref="NR10" si="29">"--"</f>
        <v>--</v>
      </c>
      <c r="NS10" s="381">
        <v>0</v>
      </c>
      <c r="NT10" s="378" t="str">
        <f t="shared" si="16"/>
        <v>--</v>
      </c>
      <c r="NU10" s="381">
        <v>10</v>
      </c>
      <c r="NV10" s="378" t="str">
        <f t="shared" ref="NV10" si="30">"--"</f>
        <v>--</v>
      </c>
      <c r="NW10" s="381">
        <v>52.941176470588232</v>
      </c>
      <c r="NX10" s="378" t="str">
        <f t="shared" si="17"/>
        <v>--</v>
      </c>
      <c r="NY10" s="381">
        <v>0</v>
      </c>
      <c r="NZ10" s="378" t="str">
        <f t="shared" ref="NZ10" si="31">"--"</f>
        <v>--</v>
      </c>
      <c r="OA10" s="381">
        <v>11.764705882352942</v>
      </c>
      <c r="OB10" s="378" t="str">
        <f t="shared" si="18"/>
        <v>--</v>
      </c>
      <c r="OC10" s="381">
        <v>5</v>
      </c>
      <c r="OD10" s="378" t="str">
        <f t="shared" ref="OD10" si="32">"--"</f>
        <v>--</v>
      </c>
      <c r="OE10" s="381">
        <v>23.529411764705877</v>
      </c>
    </row>
    <row r="11" spans="1:396" ht="21" customHeight="1" thickTop="1" thickBot="1" x14ac:dyDescent="0.3">
      <c r="A11" s="114">
        <v>7</v>
      </c>
      <c r="B11" s="93" t="s">
        <v>8</v>
      </c>
      <c r="C11" s="144">
        <v>19.558823529411779</v>
      </c>
      <c r="D11" s="144">
        <v>34.192672998643175</v>
      </c>
      <c r="E11" s="144">
        <v>40.740740740740705</v>
      </c>
      <c r="F11" s="144">
        <v>21.560574948665288</v>
      </c>
      <c r="G11" s="144">
        <v>39.514731369150788</v>
      </c>
      <c r="H11" s="144">
        <v>43.103448275862057</v>
      </c>
      <c r="I11" s="144">
        <v>17.796610169491533</v>
      </c>
      <c r="J11" s="144">
        <v>35.016286644951137</v>
      </c>
      <c r="K11" s="144">
        <v>44.251626898047725</v>
      </c>
      <c r="L11" s="144">
        <v>16.836734693877556</v>
      </c>
      <c r="M11" s="141">
        <v>34.941763727121497</v>
      </c>
      <c r="N11" s="141">
        <v>46.153846153846217</v>
      </c>
      <c r="O11" s="141">
        <v>16.852146263910964</v>
      </c>
      <c r="P11" s="141">
        <v>28.756058158319885</v>
      </c>
      <c r="Q11" s="141">
        <v>41.401273885350307</v>
      </c>
      <c r="R11" s="141">
        <v>8.5168869309838406</v>
      </c>
      <c r="S11" s="141">
        <v>15.718157181571799</v>
      </c>
      <c r="T11" s="141">
        <v>8.4967320261437855</v>
      </c>
      <c r="U11" s="141">
        <v>7.3022312373225207</v>
      </c>
      <c r="V11" s="141">
        <v>19.304347826086943</v>
      </c>
      <c r="W11" s="141">
        <v>11.637931034482751</v>
      </c>
      <c r="X11" s="141">
        <v>10.865874363327665</v>
      </c>
      <c r="Y11" s="141">
        <v>16.938110749185675</v>
      </c>
      <c r="Z11" s="141">
        <v>9.9567099567099628</v>
      </c>
      <c r="AA11" s="141">
        <v>7.6530612244897975</v>
      </c>
      <c r="AB11" s="142">
        <v>18.438538205980084</v>
      </c>
      <c r="AC11" s="142">
        <v>14.117647058823524</v>
      </c>
      <c r="AD11" s="142">
        <v>9.6825396825396695</v>
      </c>
      <c r="AE11" s="142">
        <v>12.721417069243152</v>
      </c>
      <c r="AF11" s="141">
        <v>11.652542372881351</v>
      </c>
      <c r="AG11" s="144">
        <v>12.630014858841012</v>
      </c>
      <c r="AH11" s="144">
        <v>16.102841677943164</v>
      </c>
      <c r="AI11" s="143">
        <v>13.318777292576414</v>
      </c>
      <c r="AJ11" s="143">
        <v>9.3495934959349736</v>
      </c>
      <c r="AK11" s="141">
        <v>19.930069930069919</v>
      </c>
      <c r="AL11" s="141">
        <v>13.852813852813858</v>
      </c>
      <c r="AM11" s="141">
        <v>13.139931740614342</v>
      </c>
      <c r="AN11" s="141">
        <v>19.024390243902452</v>
      </c>
      <c r="AO11" s="141">
        <v>9.7613882863340624</v>
      </c>
      <c r="AP11" s="141">
        <v>9.5115681233933085</v>
      </c>
      <c r="AQ11" s="141">
        <v>16.694490818030058</v>
      </c>
      <c r="AR11" s="141">
        <v>12.156862745098033</v>
      </c>
      <c r="AS11" s="141">
        <v>9.8726114649681662</v>
      </c>
      <c r="AT11" s="141">
        <v>12.258064516129039</v>
      </c>
      <c r="AU11" s="141">
        <v>14.225053078556261</v>
      </c>
      <c r="AV11" s="141">
        <v>10.463378176382653</v>
      </c>
      <c r="AW11" s="141">
        <v>15.624999999999996</v>
      </c>
      <c r="AX11" s="142">
        <v>9.1903719912472663</v>
      </c>
      <c r="AY11" s="142">
        <v>8.2815734989648089</v>
      </c>
      <c r="AZ11" s="142">
        <v>18.531468531468573</v>
      </c>
      <c r="BA11" s="142">
        <v>11.182795698924727</v>
      </c>
      <c r="BB11" s="141">
        <v>11.28205128205129</v>
      </c>
      <c r="BC11" s="142">
        <v>17.483660130718977</v>
      </c>
      <c r="BD11" s="142">
        <v>8.0610021786492378</v>
      </c>
      <c r="BE11" s="142">
        <v>8.8772845953002619</v>
      </c>
      <c r="BF11" s="142">
        <v>17.449664429530216</v>
      </c>
      <c r="BG11" s="141">
        <v>14.173228346456684</v>
      </c>
      <c r="BH11" s="140">
        <v>9.3548387096774253</v>
      </c>
      <c r="BI11" s="140">
        <v>12.277867528271399</v>
      </c>
      <c r="BJ11" s="140">
        <v>12.262156448202967</v>
      </c>
      <c r="BK11" s="140" t="s">
        <v>286</v>
      </c>
      <c r="BL11" s="141" t="s">
        <v>286</v>
      </c>
      <c r="BM11" s="140" t="s">
        <v>286</v>
      </c>
      <c r="BN11" s="139" t="s">
        <v>286</v>
      </c>
      <c r="BO11" s="139" t="s">
        <v>286</v>
      </c>
      <c r="BP11" s="139" t="s">
        <v>286</v>
      </c>
      <c r="BQ11" s="141" t="s">
        <v>286</v>
      </c>
      <c r="BR11" s="140" t="s">
        <v>286</v>
      </c>
      <c r="BS11" s="140" t="s">
        <v>286</v>
      </c>
      <c r="BT11" s="140">
        <v>7.179487179487178</v>
      </c>
      <c r="BU11" s="141">
        <v>17.089678510998333</v>
      </c>
      <c r="BV11" s="140">
        <v>9.504950495049501</v>
      </c>
      <c r="BW11" s="140">
        <v>8.7301587301587418</v>
      </c>
      <c r="BX11" s="140">
        <v>14.869281045751631</v>
      </c>
      <c r="BY11" s="141">
        <v>8.0508474576271212</v>
      </c>
      <c r="BZ11" s="140">
        <v>18.222222222222207</v>
      </c>
      <c r="CA11" s="140">
        <v>29.093369418132607</v>
      </c>
      <c r="CB11" s="140">
        <v>19.213973799126638</v>
      </c>
      <c r="CC11" s="141">
        <v>11.498973305954818</v>
      </c>
      <c r="CD11" s="140">
        <v>28.621291448516605</v>
      </c>
      <c r="CE11" s="140">
        <v>18.954248366013069</v>
      </c>
      <c r="CF11" s="140">
        <v>15.699658703071668</v>
      </c>
      <c r="CG11" s="141">
        <v>25.9016393442623</v>
      </c>
      <c r="CH11" s="140">
        <v>19.130434782608699</v>
      </c>
      <c r="CI11" s="140">
        <v>10.335917312661499</v>
      </c>
      <c r="CJ11" s="140">
        <v>22.82793867120953</v>
      </c>
      <c r="CK11" s="140">
        <v>16.237623762376245</v>
      </c>
      <c r="CL11" s="140">
        <v>11.200000000000006</v>
      </c>
      <c r="CM11" s="140">
        <v>17.23577235772358</v>
      </c>
      <c r="CN11" s="140">
        <v>15.042372881355941</v>
      </c>
      <c r="CO11" s="140">
        <v>6.2500000000000062</v>
      </c>
      <c r="CP11" s="141">
        <v>7.0270270270270307</v>
      </c>
      <c r="CQ11" s="140">
        <v>2.401746724890828</v>
      </c>
      <c r="CR11" s="140">
        <v>2.8629856850715769</v>
      </c>
      <c r="CS11" s="139">
        <v>8.5514834205933674</v>
      </c>
      <c r="CT11" s="139">
        <v>5.3879310344827624</v>
      </c>
      <c r="CU11" s="141">
        <v>4.5762711864406791</v>
      </c>
      <c r="CV11" s="140">
        <v>9.4616639477977138</v>
      </c>
      <c r="CW11" s="140">
        <v>3.4858387799564285</v>
      </c>
      <c r="CX11" s="139">
        <v>2.3195876288659791</v>
      </c>
      <c r="CY11" s="139">
        <v>5.4607508532423177</v>
      </c>
      <c r="CZ11" s="141">
        <v>3.9761431411530812</v>
      </c>
      <c r="DA11" s="140">
        <v>2.535657686212363</v>
      </c>
      <c r="DB11" s="140">
        <v>5.2117263843648152</v>
      </c>
      <c r="DC11" s="139">
        <v>3.6170212765957488</v>
      </c>
      <c r="DD11" s="114" t="s">
        <v>286</v>
      </c>
      <c r="DE11" s="128">
        <v>34.52544704264097</v>
      </c>
      <c r="DF11" s="121">
        <v>39.999999999999979</v>
      </c>
      <c r="DG11" s="121" t="s">
        <v>286</v>
      </c>
      <c r="DH11" s="114">
        <v>29.913043478260878</v>
      </c>
      <c r="DI11" s="114">
        <v>36.909871244635205</v>
      </c>
      <c r="DJ11" s="128" t="s">
        <v>286</v>
      </c>
      <c r="DK11" s="121">
        <v>36.995153473344132</v>
      </c>
      <c r="DL11" s="121">
        <v>36.542669584245033</v>
      </c>
      <c r="DM11" s="121" t="s">
        <v>286</v>
      </c>
      <c r="DN11" s="121">
        <v>31.428571428571395</v>
      </c>
      <c r="DO11" s="128">
        <v>38.095238095238109</v>
      </c>
      <c r="DP11" s="121" t="s">
        <v>286</v>
      </c>
      <c r="DQ11" s="121">
        <v>14.79674796747967</v>
      </c>
      <c r="DR11" s="121">
        <v>26.382978723404271</v>
      </c>
      <c r="DS11" s="121" t="s">
        <v>286</v>
      </c>
      <c r="DT11" s="128">
        <v>32.137931034482762</v>
      </c>
      <c r="DU11" s="131">
        <v>34.070796460176965</v>
      </c>
      <c r="DV11" s="131" t="s">
        <v>286</v>
      </c>
      <c r="DW11" s="114">
        <v>29.565217391304355</v>
      </c>
      <c r="DX11" s="131">
        <v>31.974248927038595</v>
      </c>
      <c r="DY11" s="128" t="s">
        <v>286</v>
      </c>
      <c r="DZ11" s="128">
        <v>28.246753246753272</v>
      </c>
      <c r="EA11" s="128">
        <v>26.53508771929825</v>
      </c>
      <c r="EB11" s="128" t="s">
        <v>286</v>
      </c>
      <c r="EC11" s="128">
        <v>27.150084317032071</v>
      </c>
      <c r="ED11" s="128">
        <v>27.037773359840966</v>
      </c>
      <c r="EE11" s="128" t="s">
        <v>286</v>
      </c>
      <c r="EF11" s="128">
        <v>15.447154471544719</v>
      </c>
      <c r="EG11" s="128">
        <v>22.765957446808493</v>
      </c>
      <c r="EH11" s="128" t="s">
        <v>286</v>
      </c>
      <c r="EI11" s="128">
        <v>33.56449375866854</v>
      </c>
      <c r="EJ11" s="128">
        <v>30.309734513274361</v>
      </c>
      <c r="EK11" s="128" t="s">
        <v>286</v>
      </c>
      <c r="EL11" s="121">
        <v>24.4328097731239</v>
      </c>
      <c r="EM11" s="121">
        <v>24.353448275862061</v>
      </c>
      <c r="EN11" s="121" t="s">
        <v>286</v>
      </c>
      <c r="EO11" s="121">
        <v>25.774877650897256</v>
      </c>
      <c r="EP11" s="128">
        <v>20.444444444444461</v>
      </c>
      <c r="EQ11" s="121" t="s">
        <v>286</v>
      </c>
      <c r="ER11" s="121">
        <v>21.247892074198987</v>
      </c>
      <c r="ES11" s="121">
        <v>21.956087824351311</v>
      </c>
      <c r="ET11" s="121" t="s">
        <v>286</v>
      </c>
      <c r="EU11" s="128">
        <v>15.309446254071663</v>
      </c>
      <c r="EV11" s="121">
        <v>16.880341880341881</v>
      </c>
      <c r="EW11" s="121" t="s">
        <v>286</v>
      </c>
      <c r="EX11" s="121">
        <v>14.4244105409154</v>
      </c>
      <c r="EY11" s="121">
        <v>52.876106194690266</v>
      </c>
      <c r="EZ11" s="128" t="s">
        <v>286</v>
      </c>
      <c r="FA11" s="121">
        <v>9.7902097902097811</v>
      </c>
      <c r="FB11" s="121">
        <v>49.568965517241388</v>
      </c>
      <c r="FC11" s="121" t="s">
        <v>286</v>
      </c>
      <c r="FD11" s="121">
        <v>10.801963993453354</v>
      </c>
      <c r="FE11" s="128">
        <v>42.982456140350898</v>
      </c>
      <c r="FF11" s="121" t="s">
        <v>286</v>
      </c>
      <c r="FG11" s="121">
        <v>10.152284263959396</v>
      </c>
      <c r="FH11" s="121">
        <v>35.458167330677277</v>
      </c>
      <c r="FI11" s="121" t="s">
        <v>286</v>
      </c>
      <c r="FJ11" s="128">
        <v>9.1353996737357264</v>
      </c>
      <c r="FK11" s="121">
        <v>36.830835117773042</v>
      </c>
      <c r="FL11" s="121" t="s">
        <v>286</v>
      </c>
      <c r="FM11" s="121">
        <v>3.3103448275862091</v>
      </c>
      <c r="FN11" s="121">
        <v>30.066815144766149</v>
      </c>
      <c r="FO11" s="128" t="s">
        <v>286</v>
      </c>
      <c r="FP11" s="121">
        <v>2.0905923344947763</v>
      </c>
      <c r="FQ11" s="121">
        <v>33.190578158458258</v>
      </c>
      <c r="FR11" s="121" t="s">
        <v>286</v>
      </c>
      <c r="FS11" s="121">
        <v>4.3973941368078178</v>
      </c>
      <c r="FT11" s="128">
        <v>25.545851528384283</v>
      </c>
      <c r="FU11" s="121" t="s">
        <v>286</v>
      </c>
      <c r="FV11" s="121">
        <v>3.0508474576271185</v>
      </c>
      <c r="FW11" s="121">
        <v>20.758483033932141</v>
      </c>
      <c r="FX11" s="121" t="s">
        <v>286</v>
      </c>
      <c r="FY11" s="128">
        <v>0.98199672667757809</v>
      </c>
      <c r="FZ11" s="121">
        <v>20.299145299145302</v>
      </c>
      <c r="GA11" s="121" t="s">
        <v>286</v>
      </c>
      <c r="GB11" s="121" t="s">
        <v>286</v>
      </c>
      <c r="GC11" s="121" t="s">
        <v>286</v>
      </c>
      <c r="GD11" s="128" t="s">
        <v>286</v>
      </c>
      <c r="GE11" s="121" t="s">
        <v>286</v>
      </c>
      <c r="GF11" s="121" t="s">
        <v>286</v>
      </c>
      <c r="GG11" s="121" t="s">
        <v>286</v>
      </c>
      <c r="GH11" s="121" t="s">
        <v>286</v>
      </c>
      <c r="GI11" s="128" t="s">
        <v>286</v>
      </c>
      <c r="GJ11" s="121" t="s">
        <v>286</v>
      </c>
      <c r="GK11" s="121">
        <v>3.5593220338983032</v>
      </c>
      <c r="GL11" s="121">
        <v>5.3784860557768885</v>
      </c>
      <c r="GM11" s="130" t="s">
        <v>286</v>
      </c>
      <c r="GN11" s="128">
        <v>2.4509803921568625</v>
      </c>
      <c r="GO11" s="121">
        <v>3.4042553191489313</v>
      </c>
      <c r="GP11" s="121">
        <v>20.158730158730148</v>
      </c>
      <c r="GQ11" s="121">
        <v>55.944055944055982</v>
      </c>
      <c r="GR11" s="121">
        <v>72.888888888888872</v>
      </c>
      <c r="GS11" s="128">
        <v>12.875536480686694</v>
      </c>
      <c r="GT11" s="121">
        <v>50.547445255474464</v>
      </c>
      <c r="GU11" s="121">
        <v>68.957871396895769</v>
      </c>
      <c r="GV11" s="121">
        <v>11.786372007366488</v>
      </c>
      <c r="GW11" s="121">
        <v>45.299145299145309</v>
      </c>
      <c r="GX11" s="128">
        <v>69.247787610619454</v>
      </c>
      <c r="GY11" s="128">
        <v>9.1623036649214615</v>
      </c>
      <c r="GZ11" s="128">
        <v>35.802469135802461</v>
      </c>
      <c r="HA11" s="128">
        <v>72.654690618762473</v>
      </c>
      <c r="HB11" s="128">
        <v>6.5146579804560254</v>
      </c>
      <c r="HC11" s="128">
        <v>34.343434343434325</v>
      </c>
      <c r="HD11" s="128">
        <v>60.86021505376344</v>
      </c>
      <c r="HE11" s="128">
        <v>0.4761904761904765</v>
      </c>
      <c r="HF11" s="128">
        <v>10.209790209790201</v>
      </c>
      <c r="HG11" s="128">
        <v>28.222222222222221</v>
      </c>
      <c r="HH11" s="128">
        <v>1.0729613733905574</v>
      </c>
      <c r="HI11" s="128">
        <v>7.1167883211678866</v>
      </c>
      <c r="HJ11" s="128">
        <v>24.390243902439035</v>
      </c>
      <c r="HK11" s="128">
        <v>0.55248618784530457</v>
      </c>
      <c r="HL11" s="121">
        <v>6.3247863247863263</v>
      </c>
      <c r="HM11" s="121">
        <v>25.884955752212377</v>
      </c>
      <c r="HN11" s="121">
        <v>0.26178010471204194</v>
      </c>
      <c r="HO11" s="121">
        <v>5.291005291005292</v>
      </c>
      <c r="HP11" s="128">
        <v>22.754491017964053</v>
      </c>
      <c r="HQ11" s="121">
        <v>0.16286644951140045</v>
      </c>
      <c r="HR11" s="121">
        <v>3.7037037037037024</v>
      </c>
      <c r="HS11" s="121">
        <v>15.483870967741932</v>
      </c>
      <c r="HT11" s="129">
        <v>7.4503311258278133</v>
      </c>
      <c r="HU11" s="128">
        <v>38.328530259365934</v>
      </c>
      <c r="HV11" s="128">
        <v>54.95495495495495</v>
      </c>
      <c r="HW11" s="128">
        <v>6.2906724511930658</v>
      </c>
      <c r="HX11" s="128">
        <v>31.918819188191858</v>
      </c>
      <c r="HY11" s="128">
        <v>51.693002257336339</v>
      </c>
      <c r="HZ11" s="128">
        <v>3.9106145251396636</v>
      </c>
      <c r="IA11" s="128">
        <v>29.238754325259521</v>
      </c>
      <c r="IB11" s="128">
        <v>49.54954954954956</v>
      </c>
      <c r="IC11" s="128">
        <v>3.1578947368421058</v>
      </c>
      <c r="ID11" s="128">
        <v>20.567375886524847</v>
      </c>
      <c r="IE11" s="128">
        <v>51.612903225806427</v>
      </c>
      <c r="IF11" s="128">
        <v>2.6101141924959208</v>
      </c>
      <c r="IG11" s="128">
        <v>21.016949152542374</v>
      </c>
      <c r="IH11" s="128">
        <v>41.505376344086038</v>
      </c>
      <c r="II11" s="128" t="s">
        <v>286</v>
      </c>
      <c r="IJ11" s="128">
        <v>20.419580419580413</v>
      </c>
      <c r="IK11" s="128">
        <v>35.982339955849937</v>
      </c>
      <c r="IL11" s="128" t="s">
        <v>286</v>
      </c>
      <c r="IM11" s="128">
        <v>18.065693430656939</v>
      </c>
      <c r="IN11" s="128">
        <v>34.888888888888879</v>
      </c>
      <c r="IO11" s="128" t="s">
        <v>286</v>
      </c>
      <c r="IP11" s="128">
        <v>17.032040472175375</v>
      </c>
      <c r="IQ11" s="128">
        <v>33.554083885209671</v>
      </c>
      <c r="IR11" s="128" t="s">
        <v>286</v>
      </c>
      <c r="IS11" s="114">
        <v>12.234042553191484</v>
      </c>
      <c r="IT11" s="114">
        <v>33.467741935483858</v>
      </c>
      <c r="IU11" s="114" t="s">
        <v>286</v>
      </c>
      <c r="IV11" s="114">
        <v>9.6610169491525486</v>
      </c>
      <c r="IW11" s="114">
        <v>25.376344086021508</v>
      </c>
      <c r="IX11" s="114" t="str">
        <f t="shared" si="0"/>
        <v>--</v>
      </c>
      <c r="IY11" s="114" t="str">
        <f t="shared" si="0"/>
        <v>--</v>
      </c>
      <c r="IZ11" s="114" t="str">
        <f t="shared" si="0"/>
        <v>--</v>
      </c>
      <c r="JA11" s="114" t="str">
        <f t="shared" si="0"/>
        <v>--</v>
      </c>
      <c r="JB11" s="114" t="str">
        <f t="shared" si="0"/>
        <v>--</v>
      </c>
      <c r="JC11" s="261" t="s">
        <v>286</v>
      </c>
      <c r="JD11" s="261" t="s">
        <v>286</v>
      </c>
      <c r="JE11" s="261" t="s">
        <v>286</v>
      </c>
      <c r="JF11" s="261" t="s">
        <v>286</v>
      </c>
      <c r="JG11" s="261" t="s">
        <v>286</v>
      </c>
      <c r="JH11" s="261" t="s">
        <v>286</v>
      </c>
      <c r="JI11" s="261" t="s">
        <v>286</v>
      </c>
      <c r="JJ11" s="261" t="s">
        <v>286</v>
      </c>
      <c r="JK11" s="261" t="s">
        <v>286</v>
      </c>
      <c r="JL11" s="261" t="s">
        <v>286</v>
      </c>
      <c r="JM11" s="261" t="s">
        <v>286</v>
      </c>
      <c r="JN11" s="261" t="s">
        <v>286</v>
      </c>
      <c r="JO11" s="243">
        <v>12.5567322239032</v>
      </c>
      <c r="JP11" s="243">
        <v>26.234567901234598</v>
      </c>
      <c r="JQ11" s="243">
        <v>45.309381237524903</v>
      </c>
      <c r="JR11" s="243">
        <v>14.0625</v>
      </c>
      <c r="JS11" s="243">
        <v>19.402985074626901</v>
      </c>
      <c r="JT11" s="243">
        <v>39.378238341968903</v>
      </c>
      <c r="JU11" s="247">
        <v>0.45385779122541597</v>
      </c>
      <c r="JV11" s="243">
        <v>2.31481481481481</v>
      </c>
      <c r="JW11" s="243">
        <v>5.7884231536926203</v>
      </c>
      <c r="JX11" s="247">
        <v>0.312499999999999</v>
      </c>
      <c r="JY11" s="247">
        <v>0.74626865671641696</v>
      </c>
      <c r="JZ11" s="243">
        <v>4.6632124352331603</v>
      </c>
      <c r="KA11" s="243">
        <v>6.1840120663649998</v>
      </c>
      <c r="KB11" s="243">
        <v>14.3297380585516</v>
      </c>
      <c r="KC11" s="243">
        <v>25.9481037924152</v>
      </c>
      <c r="KD11" s="243">
        <v>7.8003120124804903</v>
      </c>
      <c r="KE11" s="243">
        <v>10.2678571428571</v>
      </c>
      <c r="KF11" s="243">
        <v>24.1796200345423</v>
      </c>
      <c r="KG11" s="128" t="str">
        <f t="shared" si="1"/>
        <v>--</v>
      </c>
      <c r="KH11" s="128" t="str">
        <f t="shared" si="1"/>
        <v>--</v>
      </c>
      <c r="KI11" s="128" t="str">
        <f t="shared" si="1"/>
        <v>--</v>
      </c>
      <c r="KJ11" s="128" t="str">
        <f t="shared" si="1"/>
        <v>--</v>
      </c>
      <c r="KK11" s="128" t="str">
        <f t="shared" si="1"/>
        <v>--</v>
      </c>
      <c r="KL11" s="128" t="str">
        <f t="shared" si="1"/>
        <v>--</v>
      </c>
      <c r="KM11" s="128" t="str">
        <f t="shared" si="1"/>
        <v>--</v>
      </c>
      <c r="KN11" s="286">
        <v>6.7716535433070835</v>
      </c>
      <c r="KO11" s="286">
        <v>6.2780269058295941</v>
      </c>
      <c r="KP11" s="286">
        <v>8.6355785837651204</v>
      </c>
      <c r="KQ11" s="128" t="str">
        <f t="shared" si="2"/>
        <v>--</v>
      </c>
      <c r="KR11" s="263">
        <v>0.94637223974763351</v>
      </c>
      <c r="KS11" s="263">
        <v>0.89820359281437012</v>
      </c>
      <c r="KT11" s="222">
        <v>1.7271157167530218</v>
      </c>
      <c r="KU11" s="128" t="str">
        <f t="shared" si="3"/>
        <v>--</v>
      </c>
      <c r="KV11" s="222">
        <v>1.5797788309636647</v>
      </c>
      <c r="KW11" s="222">
        <v>2.3916292974588953</v>
      </c>
      <c r="KX11" s="222">
        <v>3.460207612456748</v>
      </c>
      <c r="KY11" s="295">
        <v>10.432190760059623</v>
      </c>
      <c r="KZ11" s="295">
        <v>18.461538461538488</v>
      </c>
      <c r="LA11" s="295">
        <v>10.891089108910879</v>
      </c>
      <c r="LB11" s="295">
        <v>13.975155279503101</v>
      </c>
      <c r="LC11" s="295">
        <v>13.134328358208974</v>
      </c>
      <c r="LD11" s="295">
        <v>11.418685121107274</v>
      </c>
      <c r="LE11" s="295">
        <v>7.0996978851963766</v>
      </c>
      <c r="LF11" s="295">
        <v>14.307931570762049</v>
      </c>
      <c r="LG11" s="295">
        <v>8.4</v>
      </c>
      <c r="LH11" s="295">
        <v>9.3896713615023444</v>
      </c>
      <c r="LI11" s="295">
        <v>10.479041916167667</v>
      </c>
      <c r="LJ11" s="295">
        <v>10.937499999999989</v>
      </c>
      <c r="LK11" s="295">
        <v>2.0895522388059717</v>
      </c>
      <c r="LL11" s="295">
        <v>5.5641421947449752</v>
      </c>
      <c r="LM11" s="295">
        <v>2.5793650793650786</v>
      </c>
      <c r="LN11" s="295">
        <v>3.1104199066874045</v>
      </c>
      <c r="LO11" s="295">
        <v>2.3952095808383214</v>
      </c>
      <c r="LP11" s="295">
        <v>2.0797227036395145</v>
      </c>
      <c r="LQ11" s="128">
        <v>1.6616314199395776</v>
      </c>
      <c r="LR11" s="128">
        <v>6.4814814814814783</v>
      </c>
      <c r="LS11" s="128">
        <v>13.346613545816739</v>
      </c>
      <c r="LT11" s="128">
        <v>2.3364485981308403</v>
      </c>
      <c r="LU11" s="128">
        <v>2.8273809523809526</v>
      </c>
      <c r="LV11" s="128">
        <v>10.207612456747398</v>
      </c>
      <c r="LX11" s="378" t="str">
        <f t="shared" si="4"/>
        <v>--</v>
      </c>
      <c r="LY11" s="381">
        <v>15.094339622641519</v>
      </c>
      <c r="LZ11" s="381">
        <v>17.533432392273404</v>
      </c>
      <c r="MA11" s="381">
        <v>16.78200692041521</v>
      </c>
      <c r="MB11" s="378" t="str">
        <f t="shared" si="5"/>
        <v>--</v>
      </c>
      <c r="MC11" s="381">
        <v>13.787878787878787</v>
      </c>
      <c r="MD11" s="381">
        <v>16.918429003021139</v>
      </c>
      <c r="ME11" s="381">
        <v>22.097378277153545</v>
      </c>
      <c r="MF11" s="378" t="str">
        <f t="shared" si="6"/>
        <v>--</v>
      </c>
      <c r="MG11" s="381">
        <v>11.580594679186218</v>
      </c>
      <c r="MH11" s="381">
        <v>15.304606240713218</v>
      </c>
      <c r="MI11" s="381">
        <v>16.724137931034484</v>
      </c>
      <c r="MJ11" s="378" t="str">
        <f t="shared" si="7"/>
        <v>--</v>
      </c>
      <c r="MK11" s="381">
        <v>13.787878787878785</v>
      </c>
      <c r="ML11" s="381">
        <v>15.431164901664152</v>
      </c>
      <c r="MM11" s="381">
        <v>20.300751879699252</v>
      </c>
      <c r="MN11" s="378" t="str">
        <f t="shared" si="8"/>
        <v>--</v>
      </c>
      <c r="MO11" s="381">
        <v>15.361445783132533</v>
      </c>
      <c r="MP11" s="381">
        <v>14.977973568281939</v>
      </c>
      <c r="MQ11" s="381">
        <v>13.308687615526795</v>
      </c>
      <c r="MR11" s="378" t="str">
        <f t="shared" si="9"/>
        <v>--</v>
      </c>
      <c r="MS11" s="381">
        <v>12.172573189522328</v>
      </c>
      <c r="MT11" s="381">
        <v>11.061946902654858</v>
      </c>
      <c r="MU11" s="381">
        <v>13.568773234200743</v>
      </c>
      <c r="MV11" s="378" t="str">
        <f t="shared" si="10"/>
        <v>--</v>
      </c>
      <c r="MW11" s="381">
        <v>2.4691358024691361</v>
      </c>
      <c r="MX11" s="381">
        <v>3.8461538461538431</v>
      </c>
      <c r="MY11" s="381">
        <v>3.5120147874306862</v>
      </c>
      <c r="MZ11" s="378" t="str">
        <f t="shared" si="11"/>
        <v>--</v>
      </c>
      <c r="NA11" s="381">
        <v>23.817034700315457</v>
      </c>
      <c r="NB11" s="381">
        <v>25.522388059701495</v>
      </c>
      <c r="NC11" s="381">
        <v>28.719723183390972</v>
      </c>
      <c r="ND11" s="378" t="str">
        <f t="shared" si="12"/>
        <v>--</v>
      </c>
      <c r="NE11" s="381">
        <v>21.308980213089821</v>
      </c>
      <c r="NF11" s="381">
        <v>22.599704579025129</v>
      </c>
      <c r="NG11" s="381">
        <v>25.323475046210721</v>
      </c>
      <c r="NH11" s="378" t="str">
        <f t="shared" si="13"/>
        <v>--</v>
      </c>
      <c r="NI11" s="381">
        <v>6.2310030395136771</v>
      </c>
      <c r="NJ11" s="381">
        <v>5.3097345132743401</v>
      </c>
      <c r="NK11" s="381">
        <v>7.8066914498141236</v>
      </c>
      <c r="NL11" s="378" t="str">
        <f t="shared" si="14"/>
        <v>--</v>
      </c>
      <c r="NM11" s="381">
        <v>0.91047040971168491</v>
      </c>
      <c r="NN11" s="381">
        <v>1.627218934911244</v>
      </c>
      <c r="NO11" s="381">
        <v>2.2222222222222254</v>
      </c>
      <c r="NP11" s="378" t="str">
        <f t="shared" si="15"/>
        <v>--</v>
      </c>
      <c r="NQ11" s="381">
        <v>1.2176560121765603</v>
      </c>
      <c r="NR11" s="381">
        <v>1.632047477744808</v>
      </c>
      <c r="NS11" s="381">
        <v>2.7777777777777755</v>
      </c>
      <c r="NT11" s="378" t="str">
        <f t="shared" si="16"/>
        <v>--</v>
      </c>
      <c r="NU11" s="381">
        <v>10.22900763358779</v>
      </c>
      <c r="NV11" s="381">
        <v>15.898959881129265</v>
      </c>
      <c r="NW11" s="381">
        <v>37.407407407407362</v>
      </c>
      <c r="NX11" s="378" t="str">
        <f t="shared" si="17"/>
        <v>--</v>
      </c>
      <c r="NY11" s="381">
        <v>0.30534351145038163</v>
      </c>
      <c r="NZ11" s="381">
        <v>1.0401188707280828</v>
      </c>
      <c r="OA11" s="381">
        <v>4.2592592592592595</v>
      </c>
      <c r="OB11" s="378" t="str">
        <f t="shared" si="18"/>
        <v>--</v>
      </c>
      <c r="OC11" s="381">
        <v>5.0228310502283122</v>
      </c>
      <c r="OD11" s="381">
        <v>10.324483775811199</v>
      </c>
      <c r="OE11" s="381">
        <v>23.204419889502763</v>
      </c>
    </row>
    <row r="12" spans="1:396" ht="14.4" thickTop="1" thickBot="1" x14ac:dyDescent="0.3">
      <c r="A12" s="114">
        <v>8</v>
      </c>
      <c r="B12" s="93" t="s">
        <v>9</v>
      </c>
      <c r="C12" s="144">
        <v>16.962025316455676</v>
      </c>
      <c r="D12" s="144">
        <v>37.003058103975526</v>
      </c>
      <c r="E12" s="144">
        <v>43.05555555555555</v>
      </c>
      <c r="F12" s="144">
        <v>19.642857142857142</v>
      </c>
      <c r="G12" s="144">
        <v>34.420289855072475</v>
      </c>
      <c r="H12" s="144">
        <v>41.525423728813536</v>
      </c>
      <c r="I12" s="144">
        <v>20.17543859649123</v>
      </c>
      <c r="J12" s="144">
        <v>21.812080536912752</v>
      </c>
      <c r="K12" s="144">
        <v>42.857142857142875</v>
      </c>
      <c r="L12" s="144">
        <v>15.639810426540283</v>
      </c>
      <c r="M12" s="141">
        <v>38.947368421052616</v>
      </c>
      <c r="N12" s="141">
        <v>45.054945054945058</v>
      </c>
      <c r="O12" s="141">
        <v>16.279069767441857</v>
      </c>
      <c r="P12" s="141">
        <v>26.701570680628251</v>
      </c>
      <c r="Q12" s="141">
        <v>45.454545454545475</v>
      </c>
      <c r="R12" s="141">
        <v>10.972568578553606</v>
      </c>
      <c r="S12" s="141">
        <v>11.314984709480129</v>
      </c>
      <c r="T12" s="141">
        <v>12.758620689655171</v>
      </c>
      <c r="U12" s="141">
        <v>5.2631578947368416</v>
      </c>
      <c r="V12" s="141">
        <v>15.21739130434783</v>
      </c>
      <c r="W12" s="141">
        <v>8.5836909871244664</v>
      </c>
      <c r="X12" s="141">
        <v>12.719298245614034</v>
      </c>
      <c r="Y12" s="141">
        <v>10.402684563758392</v>
      </c>
      <c r="Z12" s="141">
        <v>14.347826086956525</v>
      </c>
      <c r="AA12" s="141">
        <v>9.4786729857819907</v>
      </c>
      <c r="AB12" s="142">
        <v>21.052631578947373</v>
      </c>
      <c r="AC12" s="142">
        <v>11.111111111111111</v>
      </c>
      <c r="AD12" s="142">
        <v>9.216589861751153</v>
      </c>
      <c r="AE12" s="142">
        <v>16.753926701570681</v>
      </c>
      <c r="AF12" s="141">
        <v>8.4848484848484862</v>
      </c>
      <c r="AG12" s="144">
        <v>12.781954887218051</v>
      </c>
      <c r="AH12" s="144">
        <v>15.337423312883447</v>
      </c>
      <c r="AI12" s="143">
        <v>17.647058823529399</v>
      </c>
      <c r="AJ12" s="143">
        <v>10.992907801418443</v>
      </c>
      <c r="AK12" s="141">
        <v>18.478260869565229</v>
      </c>
      <c r="AL12" s="141">
        <v>11.864406779661019</v>
      </c>
      <c r="AM12" s="141">
        <v>12.444444444444443</v>
      </c>
      <c r="AN12" s="141">
        <v>12.457912457912458</v>
      </c>
      <c r="AO12" s="141">
        <v>16.157205240174683</v>
      </c>
      <c r="AP12" s="141">
        <v>10.849056603773588</v>
      </c>
      <c r="AQ12" s="141">
        <v>18.279569892473109</v>
      </c>
      <c r="AR12" s="141">
        <v>7.7777777777777803</v>
      </c>
      <c r="AS12" s="141">
        <v>11.162790697674422</v>
      </c>
      <c r="AT12" s="141">
        <v>14.136125654450259</v>
      </c>
      <c r="AU12" s="141">
        <v>15.337423312883432</v>
      </c>
      <c r="AV12" s="141">
        <v>12.690355329949238</v>
      </c>
      <c r="AW12" s="141">
        <v>13.538461538461535</v>
      </c>
      <c r="AX12" s="142">
        <v>11.111111111111107</v>
      </c>
      <c r="AY12" s="142">
        <v>10.50724637681159</v>
      </c>
      <c r="AZ12" s="142">
        <v>18.840579710144919</v>
      </c>
      <c r="BA12" s="142">
        <v>10.638297872340427</v>
      </c>
      <c r="BB12" s="141">
        <v>9.1743119266055047</v>
      </c>
      <c r="BC12" s="142">
        <v>10.437710437710447</v>
      </c>
      <c r="BD12" s="142">
        <v>13.973799126637562</v>
      </c>
      <c r="BE12" s="142">
        <v>9.1787439613526569</v>
      </c>
      <c r="BF12" s="142">
        <v>14.893617021276604</v>
      </c>
      <c r="BG12" s="141">
        <v>8.791208791208792</v>
      </c>
      <c r="BH12" s="140">
        <v>10.328638497652593</v>
      </c>
      <c r="BI12" s="140">
        <v>17.989417989417984</v>
      </c>
      <c r="BJ12" s="140">
        <v>6.7073170731707314</v>
      </c>
      <c r="BK12" s="140" t="s">
        <v>286</v>
      </c>
      <c r="BL12" s="141" t="s">
        <v>286</v>
      </c>
      <c r="BM12" s="140" t="s">
        <v>286</v>
      </c>
      <c r="BN12" s="139" t="s">
        <v>286</v>
      </c>
      <c r="BO12" s="139" t="s">
        <v>286</v>
      </c>
      <c r="BP12" s="139" t="s">
        <v>286</v>
      </c>
      <c r="BQ12" s="141" t="s">
        <v>286</v>
      </c>
      <c r="BR12" s="140" t="s">
        <v>286</v>
      </c>
      <c r="BS12" s="140" t="s">
        <v>286</v>
      </c>
      <c r="BT12" s="140">
        <v>10.849056603773583</v>
      </c>
      <c r="BU12" s="141">
        <v>17.894736842105264</v>
      </c>
      <c r="BV12" s="140">
        <v>6.5934065934065931</v>
      </c>
      <c r="BW12" s="140">
        <v>9.216589861751153</v>
      </c>
      <c r="BX12" s="140">
        <v>12.765957446808507</v>
      </c>
      <c r="BY12" s="141">
        <v>7.8787878787878789</v>
      </c>
      <c r="BZ12" s="140">
        <v>19.143576826196483</v>
      </c>
      <c r="CA12" s="140">
        <v>27.607361963190169</v>
      </c>
      <c r="CB12" s="140">
        <v>20.4861111111111</v>
      </c>
      <c r="CC12" s="141">
        <v>13.620071684587806</v>
      </c>
      <c r="CD12" s="140">
        <v>26.277372262773746</v>
      </c>
      <c r="CE12" s="140">
        <v>12.340425531914891</v>
      </c>
      <c r="CF12" s="140">
        <v>14.666666666666666</v>
      </c>
      <c r="CG12" s="141">
        <v>22.895622895622903</v>
      </c>
      <c r="CH12" s="140">
        <v>16.521739130434785</v>
      </c>
      <c r="CI12" s="140">
        <v>10.628019323671497</v>
      </c>
      <c r="CJ12" s="140">
        <v>20.212765957446805</v>
      </c>
      <c r="CK12" s="140">
        <v>17.58241758241758</v>
      </c>
      <c r="CL12" s="140">
        <v>8.8785046728971952</v>
      </c>
      <c r="CM12" s="140">
        <v>23.529411764705884</v>
      </c>
      <c r="CN12" s="140">
        <v>11.515151515151512</v>
      </c>
      <c r="CO12" s="140">
        <v>5.764411027568924</v>
      </c>
      <c r="CP12" s="141">
        <v>5.7926829268292686</v>
      </c>
      <c r="CQ12" s="140">
        <v>3.819444444444446</v>
      </c>
      <c r="CR12" s="140">
        <v>3.1802120141342782</v>
      </c>
      <c r="CS12" s="139">
        <v>9.0579710144927468</v>
      </c>
      <c r="CT12" s="139">
        <v>2.9787234042553186</v>
      </c>
      <c r="CU12" s="141">
        <v>2.6315789473684208</v>
      </c>
      <c r="CV12" s="140">
        <v>7.4576271186440728</v>
      </c>
      <c r="CW12" s="140">
        <v>6.5217391304347814</v>
      </c>
      <c r="CX12" s="139">
        <v>1.4563106796116505</v>
      </c>
      <c r="CY12" s="139">
        <v>3.2258064516129039</v>
      </c>
      <c r="CZ12" s="141">
        <v>2.2222222222222219</v>
      </c>
      <c r="DA12" s="140">
        <v>1.395348837209303</v>
      </c>
      <c r="DB12" s="140">
        <v>5.9139784946236569</v>
      </c>
      <c r="DC12" s="139">
        <v>1.8181818181818183</v>
      </c>
      <c r="DD12" s="114" t="s">
        <v>286</v>
      </c>
      <c r="DE12" s="128">
        <v>44.444444444444429</v>
      </c>
      <c r="DF12" s="121">
        <v>52.464788732394375</v>
      </c>
      <c r="DG12" s="121" t="s">
        <v>286</v>
      </c>
      <c r="DH12" s="114">
        <v>38.376383763837637</v>
      </c>
      <c r="DI12" s="114">
        <v>41.025641025641058</v>
      </c>
      <c r="DJ12" s="128" t="s">
        <v>286</v>
      </c>
      <c r="DK12" s="121">
        <v>34.343434343434318</v>
      </c>
      <c r="DL12" s="121">
        <v>49.107142857142868</v>
      </c>
      <c r="DM12" s="121" t="s">
        <v>286</v>
      </c>
      <c r="DN12" s="121">
        <v>26.041666666666671</v>
      </c>
      <c r="DO12" s="128">
        <v>40.659340659340657</v>
      </c>
      <c r="DP12" s="121" t="s">
        <v>286</v>
      </c>
      <c r="DQ12" s="121">
        <v>17.021276595744677</v>
      </c>
      <c r="DR12" s="121">
        <v>32.12121212121211</v>
      </c>
      <c r="DS12" s="121" t="s">
        <v>286</v>
      </c>
      <c r="DT12" s="128">
        <v>32.087227414330215</v>
      </c>
      <c r="DU12" s="131">
        <v>41.489361702127681</v>
      </c>
      <c r="DV12" s="131" t="s">
        <v>286</v>
      </c>
      <c r="DW12" s="114">
        <v>42.435424354243565</v>
      </c>
      <c r="DX12" s="131">
        <v>28.326180257510725</v>
      </c>
      <c r="DY12" s="128" t="s">
        <v>286</v>
      </c>
      <c r="DZ12" s="128">
        <v>30.067567567567554</v>
      </c>
      <c r="EA12" s="128">
        <v>36.160714285714313</v>
      </c>
      <c r="EB12" s="128" t="s">
        <v>286</v>
      </c>
      <c r="EC12" s="128">
        <v>20.833333333333336</v>
      </c>
      <c r="ED12" s="128">
        <v>24.175824175824182</v>
      </c>
      <c r="EE12" s="128" t="s">
        <v>286</v>
      </c>
      <c r="EF12" s="128">
        <v>18.085106382978726</v>
      </c>
      <c r="EG12" s="128">
        <v>27.439024390243905</v>
      </c>
      <c r="EH12" s="128" t="s">
        <v>286</v>
      </c>
      <c r="EI12" s="128">
        <v>35.937500000000014</v>
      </c>
      <c r="EJ12" s="128">
        <v>39.426523297491038</v>
      </c>
      <c r="EK12" s="128" t="s">
        <v>286</v>
      </c>
      <c r="EL12" s="121">
        <v>32.841328413284124</v>
      </c>
      <c r="EM12" s="121">
        <v>24.568965517241377</v>
      </c>
      <c r="EN12" s="121" t="s">
        <v>286</v>
      </c>
      <c r="EO12" s="121">
        <v>21.843003412969281</v>
      </c>
      <c r="EP12" s="128">
        <v>24.107142857142843</v>
      </c>
      <c r="EQ12" s="121" t="s">
        <v>286</v>
      </c>
      <c r="ER12" s="121">
        <v>20.000000000000004</v>
      </c>
      <c r="ES12" s="121">
        <v>22.222222222222225</v>
      </c>
      <c r="ET12" s="121" t="s">
        <v>286</v>
      </c>
      <c r="EU12" s="128">
        <v>16.042780748663098</v>
      </c>
      <c r="EV12" s="121">
        <v>12.962962962962967</v>
      </c>
      <c r="EW12" s="121" t="s">
        <v>286</v>
      </c>
      <c r="EX12" s="121">
        <v>18.944099378881983</v>
      </c>
      <c r="EY12" s="121">
        <v>57.597173144876287</v>
      </c>
      <c r="EZ12" s="128" t="s">
        <v>286</v>
      </c>
      <c r="FA12" s="121">
        <v>14.391143911439114</v>
      </c>
      <c r="FB12" s="121">
        <v>54.310344827586171</v>
      </c>
      <c r="FC12" s="121" t="s">
        <v>286</v>
      </c>
      <c r="FD12" s="121">
        <v>11.824324324324328</v>
      </c>
      <c r="FE12" s="128">
        <v>47.111111111111136</v>
      </c>
      <c r="FF12" s="121" t="s">
        <v>286</v>
      </c>
      <c r="FG12" s="121">
        <v>5.2631578947368425</v>
      </c>
      <c r="FH12" s="121">
        <v>32.222222222222229</v>
      </c>
      <c r="FI12" s="121" t="s">
        <v>286</v>
      </c>
      <c r="FJ12" s="128">
        <v>7.4866310160427814</v>
      </c>
      <c r="FK12" s="121">
        <v>32.515337423312879</v>
      </c>
      <c r="FL12" s="121" t="s">
        <v>286</v>
      </c>
      <c r="FM12" s="121">
        <v>3.4161490683229827</v>
      </c>
      <c r="FN12" s="121">
        <v>49.824561403508781</v>
      </c>
      <c r="FO12" s="128" t="s">
        <v>286</v>
      </c>
      <c r="FP12" s="121">
        <v>6.3197026022304863</v>
      </c>
      <c r="FQ12" s="121">
        <v>50.214592274678132</v>
      </c>
      <c r="FR12" s="121" t="s">
        <v>286</v>
      </c>
      <c r="FS12" s="121">
        <v>4.0540540540540482</v>
      </c>
      <c r="FT12" s="128">
        <v>45.33333333333335</v>
      </c>
      <c r="FU12" s="121" t="s">
        <v>286</v>
      </c>
      <c r="FV12" s="121">
        <v>1.0526315789473684</v>
      </c>
      <c r="FW12" s="121">
        <v>26.373626373626379</v>
      </c>
      <c r="FX12" s="121" t="s">
        <v>286</v>
      </c>
      <c r="FY12" s="128">
        <v>1.6042780748663106</v>
      </c>
      <c r="FZ12" s="121">
        <v>32.926829268292664</v>
      </c>
      <c r="GA12" s="121" t="s">
        <v>286</v>
      </c>
      <c r="GB12" s="121" t="s">
        <v>286</v>
      </c>
      <c r="GC12" s="121" t="s">
        <v>286</v>
      </c>
      <c r="GD12" s="128" t="s">
        <v>286</v>
      </c>
      <c r="GE12" s="121" t="s">
        <v>286</v>
      </c>
      <c r="GF12" s="121" t="s">
        <v>286</v>
      </c>
      <c r="GG12" s="121" t="s">
        <v>286</v>
      </c>
      <c r="GH12" s="121" t="s">
        <v>286</v>
      </c>
      <c r="GI12" s="128" t="s">
        <v>286</v>
      </c>
      <c r="GJ12" s="121" t="s">
        <v>286</v>
      </c>
      <c r="GK12" s="121">
        <v>0</v>
      </c>
      <c r="GL12" s="121">
        <v>2.1978021978021971</v>
      </c>
      <c r="GM12" s="130" t="s">
        <v>286</v>
      </c>
      <c r="GN12" s="128">
        <v>1.6129032258064522</v>
      </c>
      <c r="GO12" s="121">
        <v>2.4539877300613502</v>
      </c>
      <c r="GP12" s="121">
        <v>26.133333333333347</v>
      </c>
      <c r="GQ12" s="121">
        <v>60.188087774294686</v>
      </c>
      <c r="GR12" s="121">
        <v>74.475524475524495</v>
      </c>
      <c r="GS12" s="128">
        <v>13.636363636363642</v>
      </c>
      <c r="GT12" s="121">
        <v>48.091603053435101</v>
      </c>
      <c r="GU12" s="121">
        <v>79.13043478260866</v>
      </c>
      <c r="GV12" s="121">
        <v>14.218009478672991</v>
      </c>
      <c r="GW12" s="121">
        <v>57.439446366782072</v>
      </c>
      <c r="GX12" s="128">
        <v>74.429223744292187</v>
      </c>
      <c r="GY12" s="128">
        <v>12.918660287081336</v>
      </c>
      <c r="GZ12" s="128">
        <v>41.48936170212766</v>
      </c>
      <c r="HA12" s="128">
        <v>74.157303370786536</v>
      </c>
      <c r="HB12" s="128">
        <v>6.0185185185185182</v>
      </c>
      <c r="HC12" s="128">
        <v>42.622950819672113</v>
      </c>
      <c r="HD12" s="128">
        <v>65.243902439024339</v>
      </c>
      <c r="HE12" s="128">
        <v>1.5999999999999999</v>
      </c>
      <c r="HF12" s="128">
        <v>11.598746081504698</v>
      </c>
      <c r="HG12" s="128">
        <v>26.22377622377623</v>
      </c>
      <c r="HH12" s="128">
        <v>0</v>
      </c>
      <c r="HI12" s="128">
        <v>9.9236641221374029</v>
      </c>
      <c r="HJ12" s="128">
        <v>30.434782608695667</v>
      </c>
      <c r="HK12" s="128">
        <v>0</v>
      </c>
      <c r="HL12" s="121">
        <v>12.456747404844295</v>
      </c>
      <c r="HM12" s="121">
        <v>32.420091324200897</v>
      </c>
      <c r="HN12" s="121">
        <v>0</v>
      </c>
      <c r="HO12" s="121">
        <v>1.0638297872340423</v>
      </c>
      <c r="HP12" s="128">
        <v>25.842696629213489</v>
      </c>
      <c r="HQ12" s="121">
        <v>0.46296296296296285</v>
      </c>
      <c r="HR12" s="121">
        <v>5.4644808743169397</v>
      </c>
      <c r="HS12" s="121">
        <v>15.243902439024392</v>
      </c>
      <c r="HT12" s="129">
        <v>13.498622589531685</v>
      </c>
      <c r="HU12" s="128">
        <v>40.192926045016087</v>
      </c>
      <c r="HV12" s="128">
        <v>58.65724381625445</v>
      </c>
      <c r="HW12" s="128">
        <v>7.2519083969465683</v>
      </c>
      <c r="HX12" s="128">
        <v>36.923076923076934</v>
      </c>
      <c r="HY12" s="128">
        <v>62.946428571428626</v>
      </c>
      <c r="HZ12" s="128">
        <v>4.3689320388349504</v>
      </c>
      <c r="IA12" s="128">
        <v>41.696113074204995</v>
      </c>
      <c r="IB12" s="128">
        <v>57.547169811320749</v>
      </c>
      <c r="IC12" s="128">
        <v>6.280193236714978</v>
      </c>
      <c r="ID12" s="128">
        <v>24.468085106382979</v>
      </c>
      <c r="IE12" s="128">
        <v>62.921348314606718</v>
      </c>
      <c r="IF12" s="128">
        <v>3.7037037037037042</v>
      </c>
      <c r="IG12" s="128">
        <v>28.415300546448087</v>
      </c>
      <c r="IH12" s="128">
        <v>46.951219512195131</v>
      </c>
      <c r="II12" s="128" t="s">
        <v>286</v>
      </c>
      <c r="IJ12" s="128">
        <v>20.807453416149077</v>
      </c>
      <c r="IK12" s="128">
        <v>36.363636363636395</v>
      </c>
      <c r="IL12" s="128" t="s">
        <v>286</v>
      </c>
      <c r="IM12" s="128">
        <v>23.106060606060606</v>
      </c>
      <c r="IN12" s="128">
        <v>42.608695652173921</v>
      </c>
      <c r="IO12" s="128" t="s">
        <v>286</v>
      </c>
      <c r="IP12" s="128">
        <v>22.491349480968868</v>
      </c>
      <c r="IQ12" s="128">
        <v>37.155963302752284</v>
      </c>
      <c r="IR12" s="128" t="s">
        <v>286</v>
      </c>
      <c r="IS12" s="114">
        <v>8.5106382978723385</v>
      </c>
      <c r="IT12" s="114">
        <v>40.449438202247173</v>
      </c>
      <c r="IU12" s="114" t="s">
        <v>286</v>
      </c>
      <c r="IV12" s="114">
        <v>12.637362637362637</v>
      </c>
      <c r="IW12" s="114">
        <v>30.487804878048774</v>
      </c>
      <c r="IX12" s="114" t="str">
        <f t="shared" si="0"/>
        <v>--</v>
      </c>
      <c r="IY12" s="114" t="str">
        <f t="shared" si="0"/>
        <v>--</v>
      </c>
      <c r="IZ12" s="114" t="str">
        <f t="shared" si="0"/>
        <v>--</v>
      </c>
      <c r="JA12" s="114" t="str">
        <f t="shared" si="0"/>
        <v>--</v>
      </c>
      <c r="JB12" s="114" t="str">
        <f t="shared" si="0"/>
        <v>--</v>
      </c>
      <c r="JC12" s="261" t="s">
        <v>286</v>
      </c>
      <c r="JD12" s="261" t="s">
        <v>286</v>
      </c>
      <c r="JE12" s="261" t="s">
        <v>286</v>
      </c>
      <c r="JF12" s="261" t="s">
        <v>286</v>
      </c>
      <c r="JG12" s="261" t="s">
        <v>286</v>
      </c>
      <c r="JH12" s="261" t="s">
        <v>286</v>
      </c>
      <c r="JI12" s="261" t="s">
        <v>286</v>
      </c>
      <c r="JJ12" s="261" t="s">
        <v>286</v>
      </c>
      <c r="JK12" s="261" t="s">
        <v>286</v>
      </c>
      <c r="JL12" s="261" t="s">
        <v>286</v>
      </c>
      <c r="JM12" s="261" t="s">
        <v>286</v>
      </c>
      <c r="JN12" s="261" t="s">
        <v>286</v>
      </c>
      <c r="JO12" s="243">
        <v>20.814479638009001</v>
      </c>
      <c r="JP12" s="243">
        <v>30.150753768844201</v>
      </c>
      <c r="JQ12" s="243">
        <v>50</v>
      </c>
      <c r="JR12" s="243">
        <v>16.6666666666667</v>
      </c>
      <c r="JS12" s="243">
        <v>27.467811158798298</v>
      </c>
      <c r="JT12" s="243">
        <v>51.7441860465117</v>
      </c>
      <c r="JU12" s="243">
        <v>1.3574660633484199</v>
      </c>
      <c r="JV12" s="243">
        <v>1.50753768844221</v>
      </c>
      <c r="JW12" s="243">
        <v>11.340206185567</v>
      </c>
      <c r="JX12" s="247">
        <v>0.46296296296296302</v>
      </c>
      <c r="JY12" s="247">
        <v>0.85836909871244704</v>
      </c>
      <c r="JZ12" s="243">
        <v>9.3023255813953494</v>
      </c>
      <c r="KA12" s="243">
        <v>11.818181818181801</v>
      </c>
      <c r="KB12" s="243">
        <v>19.900497512437799</v>
      </c>
      <c r="KC12" s="243">
        <v>38.974358974358999</v>
      </c>
      <c r="KD12" s="243">
        <v>11.0599078341014</v>
      </c>
      <c r="KE12" s="243">
        <v>11.587982832618</v>
      </c>
      <c r="KF12" s="243">
        <v>27.325581395348799</v>
      </c>
      <c r="KG12" s="128" t="str">
        <f t="shared" si="1"/>
        <v>--</v>
      </c>
      <c r="KH12" s="128" t="str">
        <f t="shared" si="1"/>
        <v>--</v>
      </c>
      <c r="KI12" s="128" t="str">
        <f t="shared" si="1"/>
        <v>--</v>
      </c>
      <c r="KJ12" s="128" t="str">
        <f t="shared" si="1"/>
        <v>--</v>
      </c>
      <c r="KK12" s="128" t="str">
        <f t="shared" si="1"/>
        <v>--</v>
      </c>
      <c r="KL12" s="128" t="str">
        <f t="shared" si="1"/>
        <v>--</v>
      </c>
      <c r="KM12" s="128" t="str">
        <f t="shared" si="1"/>
        <v>--</v>
      </c>
      <c r="KN12" s="286">
        <v>8.2568807339449624</v>
      </c>
      <c r="KO12" s="286">
        <v>10.212765957446805</v>
      </c>
      <c r="KP12" s="286">
        <v>8.7209302325581444</v>
      </c>
      <c r="KQ12" s="128" t="str">
        <f t="shared" si="2"/>
        <v>--</v>
      </c>
      <c r="KR12" s="263">
        <v>1.3761467889908261</v>
      </c>
      <c r="KS12" s="222">
        <v>3.4042553191489389</v>
      </c>
      <c r="KT12" s="222">
        <v>1.1627906976744187</v>
      </c>
      <c r="KU12" s="128" t="str">
        <f t="shared" si="3"/>
        <v>--</v>
      </c>
      <c r="KV12" s="222">
        <v>2.7649769585253465</v>
      </c>
      <c r="KW12" s="222">
        <v>5.1063829787234063</v>
      </c>
      <c r="KX12" s="222">
        <v>1.7441860465116279</v>
      </c>
      <c r="KY12" s="295">
        <v>14.732142857142856</v>
      </c>
      <c r="KZ12" s="295">
        <v>16.080402010050232</v>
      </c>
      <c r="LA12" s="295">
        <v>16.243654822335021</v>
      </c>
      <c r="LB12" s="295">
        <v>12.785388127853878</v>
      </c>
      <c r="LC12" s="295">
        <v>14.655172413793105</v>
      </c>
      <c r="LD12" s="295">
        <v>17.341040462427742</v>
      </c>
      <c r="LE12" s="295">
        <v>13.839285714285717</v>
      </c>
      <c r="LF12" s="295">
        <v>10.101010101010099</v>
      </c>
      <c r="LG12" s="295">
        <v>16.494845360824751</v>
      </c>
      <c r="LH12" s="295">
        <v>11.467889908256883</v>
      </c>
      <c r="LI12" s="295">
        <v>13.419913419913419</v>
      </c>
      <c r="LJ12" s="295">
        <v>11.560693641618505</v>
      </c>
      <c r="LK12" s="295">
        <v>2.2222222222222228</v>
      </c>
      <c r="LL12" s="295">
        <v>2.4875621890547261</v>
      </c>
      <c r="LM12" s="295">
        <v>4.6153846153846141</v>
      </c>
      <c r="LN12" s="295">
        <v>2.2624434389140275</v>
      </c>
      <c r="LO12" s="295">
        <v>3.4334763948497846</v>
      </c>
      <c r="LP12" s="295">
        <v>2.8901734104046244</v>
      </c>
      <c r="LQ12" s="128">
        <v>4.9773755656108607</v>
      </c>
      <c r="LR12" s="128">
        <v>9.4059405940594054</v>
      </c>
      <c r="LS12" s="128">
        <v>24.615384615384599</v>
      </c>
      <c r="LT12" s="128">
        <v>2.3041474654377874</v>
      </c>
      <c r="LU12" s="128">
        <v>4.291845493562235</v>
      </c>
      <c r="LV12" s="128">
        <v>15.697674418604631</v>
      </c>
      <c r="LX12" s="378" t="str">
        <f t="shared" si="4"/>
        <v>--</v>
      </c>
      <c r="LY12" s="381">
        <v>16.589861751152071</v>
      </c>
      <c r="LZ12" s="381">
        <v>20.600858369098709</v>
      </c>
      <c r="MA12" s="381">
        <v>16.76300578034682</v>
      </c>
      <c r="MB12" s="378" t="str">
        <f t="shared" si="5"/>
        <v>--</v>
      </c>
      <c r="MC12" s="381">
        <v>19.33701657458564</v>
      </c>
      <c r="MD12" s="381">
        <v>22.175732217573216</v>
      </c>
      <c r="ME12" s="381">
        <v>18.181818181818198</v>
      </c>
      <c r="MF12" s="378" t="str">
        <f t="shared" si="6"/>
        <v>--</v>
      </c>
      <c r="MG12" s="381">
        <v>15.981735159817342</v>
      </c>
      <c r="MH12" s="381">
        <v>18.454935622317596</v>
      </c>
      <c r="MI12" s="381">
        <v>15.606936416184968</v>
      </c>
      <c r="MJ12" s="378" t="str">
        <f t="shared" si="7"/>
        <v>--</v>
      </c>
      <c r="MK12" s="381">
        <v>26.519337016574582</v>
      </c>
      <c r="ML12" s="381">
        <v>20.083682008368218</v>
      </c>
      <c r="MM12" s="381">
        <v>19.459459459459474</v>
      </c>
      <c r="MN12" s="378" t="str">
        <f t="shared" si="8"/>
        <v>--</v>
      </c>
      <c r="MO12" s="381">
        <v>24.193548387096769</v>
      </c>
      <c r="MP12" s="381">
        <v>25.311203319502063</v>
      </c>
      <c r="MQ12" s="381">
        <v>16.216216216216218</v>
      </c>
      <c r="MR12" s="378" t="str">
        <f t="shared" si="9"/>
        <v>--</v>
      </c>
      <c r="MS12" s="381">
        <v>16.304347826086953</v>
      </c>
      <c r="MT12" s="381">
        <v>17.226890756302527</v>
      </c>
      <c r="MU12" s="381">
        <v>15.7608695652174</v>
      </c>
      <c r="MV12" s="378" t="str">
        <f t="shared" si="10"/>
        <v>--</v>
      </c>
      <c r="MW12" s="381">
        <v>6.557377049180328</v>
      </c>
      <c r="MX12" s="381">
        <v>3.4334763948497846</v>
      </c>
      <c r="MY12" s="381">
        <v>2.7322404371584703</v>
      </c>
      <c r="MZ12" s="378" t="str">
        <f t="shared" si="11"/>
        <v>--</v>
      </c>
      <c r="NA12" s="381">
        <v>30.275229357798178</v>
      </c>
      <c r="NB12" s="381">
        <v>35.319148936170194</v>
      </c>
      <c r="NC12" s="381">
        <v>22.093023255813961</v>
      </c>
      <c r="ND12" s="378" t="str">
        <f t="shared" si="12"/>
        <v>--</v>
      </c>
      <c r="NE12" s="381">
        <v>30.810810810810811</v>
      </c>
      <c r="NF12" s="381">
        <v>26.582278481012661</v>
      </c>
      <c r="NG12" s="381">
        <v>23.91304347826086</v>
      </c>
      <c r="NH12" s="378" t="str">
        <f t="shared" si="13"/>
        <v>--</v>
      </c>
      <c r="NI12" s="381">
        <v>11.95652173913043</v>
      </c>
      <c r="NJ12" s="381">
        <v>5.9574468085106398</v>
      </c>
      <c r="NK12" s="381">
        <v>7.0652173913043503</v>
      </c>
      <c r="NL12" s="378" t="str">
        <f t="shared" si="14"/>
        <v>--</v>
      </c>
      <c r="NM12" s="381">
        <v>2.1739130434782616</v>
      </c>
      <c r="NN12" s="381">
        <v>0.84745762711864436</v>
      </c>
      <c r="NO12" s="381">
        <v>4.8913043478260887</v>
      </c>
      <c r="NP12" s="378" t="str">
        <f t="shared" si="15"/>
        <v>--</v>
      </c>
      <c r="NQ12" s="381">
        <v>3.8251366120218595</v>
      </c>
      <c r="NR12" s="381">
        <v>2.542372881355933</v>
      </c>
      <c r="NS12" s="381">
        <v>4.3956043956043978</v>
      </c>
      <c r="NT12" s="378" t="str">
        <f t="shared" si="16"/>
        <v>--</v>
      </c>
      <c r="NU12" s="381">
        <v>23.913043478260853</v>
      </c>
      <c r="NV12" s="381">
        <v>26.180257510729621</v>
      </c>
      <c r="NW12" s="381">
        <v>45.405405405405382</v>
      </c>
      <c r="NX12" s="378" t="str">
        <f t="shared" si="17"/>
        <v>--</v>
      </c>
      <c r="NY12" s="381">
        <v>0.54347826086956552</v>
      </c>
      <c r="NZ12" s="381">
        <v>3.0042918454935625</v>
      </c>
      <c r="OA12" s="381">
        <v>5.9459459459459474</v>
      </c>
      <c r="OB12" s="378" t="str">
        <f t="shared" si="18"/>
        <v>--</v>
      </c>
      <c r="OC12" s="381">
        <v>14.594594594594598</v>
      </c>
      <c r="OD12" s="381">
        <v>14.655172413793109</v>
      </c>
      <c r="OE12" s="381">
        <v>32.608695652173914</v>
      </c>
    </row>
    <row r="13" spans="1:396" ht="14.4" thickTop="1" thickBot="1" x14ac:dyDescent="0.3">
      <c r="A13" s="114">
        <v>9</v>
      </c>
      <c r="B13" s="93" t="s">
        <v>10</v>
      </c>
      <c r="C13" s="144">
        <v>19.8547215496368</v>
      </c>
      <c r="D13" s="144">
        <v>30.703624733475475</v>
      </c>
      <c r="E13" s="144">
        <v>37.38317757009343</v>
      </c>
      <c r="F13" s="144">
        <v>20.622568093385219</v>
      </c>
      <c r="G13" s="144">
        <v>38.170347003154532</v>
      </c>
      <c r="H13" s="144">
        <v>50.627615062761528</v>
      </c>
      <c r="I13" s="144">
        <v>23.659305993690833</v>
      </c>
      <c r="J13" s="144">
        <v>35.396039603960403</v>
      </c>
      <c r="K13" s="144">
        <v>41.897233201581031</v>
      </c>
      <c r="L13" s="144">
        <v>17.72151898734176</v>
      </c>
      <c r="M13" s="141">
        <v>31.499999999999979</v>
      </c>
      <c r="N13" s="141">
        <v>45.886075949367097</v>
      </c>
      <c r="O13" s="141">
        <v>22.427440633245382</v>
      </c>
      <c r="P13" s="141">
        <v>28.124999999999979</v>
      </c>
      <c r="Q13" s="141">
        <v>41.719745222929959</v>
      </c>
      <c r="R13" s="141">
        <v>9.4430992736077464</v>
      </c>
      <c r="S13" s="141">
        <v>14.164904862579279</v>
      </c>
      <c r="T13" s="141">
        <v>13.124999999999998</v>
      </c>
      <c r="U13" s="141">
        <v>12.941176470588237</v>
      </c>
      <c r="V13" s="141">
        <v>18.037974683544288</v>
      </c>
      <c r="W13" s="141">
        <v>12.552301255230129</v>
      </c>
      <c r="X13" s="141">
        <v>11.70886075949368</v>
      </c>
      <c r="Y13" s="141">
        <v>19.012345679012338</v>
      </c>
      <c r="Z13" s="141">
        <v>11.857707509881422</v>
      </c>
      <c r="AA13" s="141">
        <v>9.6692111959287441</v>
      </c>
      <c r="AB13" s="142">
        <v>14.786967418546368</v>
      </c>
      <c r="AC13" s="142">
        <v>11.392405063291134</v>
      </c>
      <c r="AD13" s="142">
        <v>13.089005235602091</v>
      </c>
      <c r="AE13" s="142">
        <v>12.987012987012982</v>
      </c>
      <c r="AF13" s="141">
        <v>8.2539682539682548</v>
      </c>
      <c r="AG13" s="144">
        <v>11.192214111922143</v>
      </c>
      <c r="AH13" s="144">
        <v>14.618644067796616</v>
      </c>
      <c r="AI13" s="143">
        <v>14.779874213836486</v>
      </c>
      <c r="AJ13" s="143">
        <v>13.725490196078425</v>
      </c>
      <c r="AK13" s="141">
        <v>17.460317460317476</v>
      </c>
      <c r="AL13" s="141">
        <v>16.806722689075634</v>
      </c>
      <c r="AM13" s="141">
        <v>14.195583596214506</v>
      </c>
      <c r="AN13" s="141">
        <v>18.905472636815922</v>
      </c>
      <c r="AO13" s="141">
        <v>14.229249011857707</v>
      </c>
      <c r="AP13" s="141">
        <v>14.43298969072165</v>
      </c>
      <c r="AQ13" s="141">
        <v>17.04260651629075</v>
      </c>
      <c r="AR13" s="141">
        <v>12.658227848101268</v>
      </c>
      <c r="AS13" s="141">
        <v>13.020833333333329</v>
      </c>
      <c r="AT13" s="141">
        <v>13.315926892950385</v>
      </c>
      <c r="AU13" s="141">
        <v>12.341772151898724</v>
      </c>
      <c r="AV13" s="141">
        <v>11.056511056511058</v>
      </c>
      <c r="AW13" s="141">
        <v>15.042372881355931</v>
      </c>
      <c r="AX13" s="142">
        <v>12.53918495297806</v>
      </c>
      <c r="AY13" s="142">
        <v>9.8814229249011873</v>
      </c>
      <c r="AZ13" s="142">
        <v>16.878980891719742</v>
      </c>
      <c r="BA13" s="142">
        <v>16.877637130801695</v>
      </c>
      <c r="BB13" s="141">
        <v>14.240506329113922</v>
      </c>
      <c r="BC13" s="142">
        <v>19.75</v>
      </c>
      <c r="BD13" s="142">
        <v>12.698412698412694</v>
      </c>
      <c r="BE13" s="142">
        <v>9.8701298701298548</v>
      </c>
      <c r="BF13" s="142">
        <v>16.83417085427136</v>
      </c>
      <c r="BG13" s="141">
        <v>10.543130990415337</v>
      </c>
      <c r="BH13" s="140">
        <v>13.648293963254597</v>
      </c>
      <c r="BI13" s="140">
        <v>10.761154855643049</v>
      </c>
      <c r="BJ13" s="140">
        <v>8.5714285714285694</v>
      </c>
      <c r="BK13" s="140" t="s">
        <v>286</v>
      </c>
      <c r="BL13" s="141" t="s">
        <v>286</v>
      </c>
      <c r="BM13" s="140" t="s">
        <v>286</v>
      </c>
      <c r="BN13" s="139" t="s">
        <v>286</v>
      </c>
      <c r="BO13" s="139" t="s">
        <v>286</v>
      </c>
      <c r="BP13" s="139" t="s">
        <v>286</v>
      </c>
      <c r="BQ13" s="141" t="s">
        <v>286</v>
      </c>
      <c r="BR13" s="140" t="s">
        <v>286</v>
      </c>
      <c r="BS13" s="140" t="s">
        <v>286</v>
      </c>
      <c r="BT13" s="140">
        <v>10.152284263959396</v>
      </c>
      <c r="BU13" s="141">
        <v>13.299232736572906</v>
      </c>
      <c r="BV13" s="140">
        <v>8.0385852090032195</v>
      </c>
      <c r="BW13" s="140">
        <v>9.3506493506493413</v>
      </c>
      <c r="BX13" s="140">
        <v>13.123359580052492</v>
      </c>
      <c r="BY13" s="141">
        <v>7.3954983922829509</v>
      </c>
      <c r="BZ13" s="140">
        <v>19.607843137254918</v>
      </c>
      <c r="CA13" s="140">
        <v>26.427061310782232</v>
      </c>
      <c r="CB13" s="140">
        <v>18.611987381703489</v>
      </c>
      <c r="CC13" s="141">
        <v>14.229249011857705</v>
      </c>
      <c r="CD13" s="140">
        <v>22.539682539682545</v>
      </c>
      <c r="CE13" s="140">
        <v>20.25316455696203</v>
      </c>
      <c r="CF13" s="140">
        <v>15.335463258785936</v>
      </c>
      <c r="CG13" s="141">
        <v>22.942643391521191</v>
      </c>
      <c r="CH13" s="140">
        <v>14.624505928853761</v>
      </c>
      <c r="CI13" s="140">
        <v>12.339331619537271</v>
      </c>
      <c r="CJ13" s="140">
        <v>18.20512820512819</v>
      </c>
      <c r="CK13" s="140">
        <v>12.861736334405144</v>
      </c>
      <c r="CL13" s="140">
        <v>13.089005235602093</v>
      </c>
      <c r="CM13" s="140">
        <v>14.435695538057733</v>
      </c>
      <c r="CN13" s="140">
        <v>13.826366559485542</v>
      </c>
      <c r="CO13" s="140">
        <v>4.9019607843137267</v>
      </c>
      <c r="CP13" s="141">
        <v>8.2802547770700645</v>
      </c>
      <c r="CQ13" s="140">
        <v>3.7854889589905403</v>
      </c>
      <c r="CR13" s="140">
        <v>2.7559055118110249</v>
      </c>
      <c r="CS13" s="139">
        <v>7.3248407643312117</v>
      </c>
      <c r="CT13" s="139">
        <v>3.781512605042018</v>
      </c>
      <c r="CU13" s="141">
        <v>4.7318611987381693</v>
      </c>
      <c r="CV13" s="140">
        <v>6.2344139650872821</v>
      </c>
      <c r="CW13" s="140">
        <v>4.3478260869565215</v>
      </c>
      <c r="CX13" s="139">
        <v>2.8061224489795928</v>
      </c>
      <c r="CY13" s="139">
        <v>2.3017902813299247</v>
      </c>
      <c r="CZ13" s="141">
        <v>3.5256410256410269</v>
      </c>
      <c r="DA13" s="140">
        <v>1.3020833333333335</v>
      </c>
      <c r="DB13" s="140">
        <v>3.1578947368421044</v>
      </c>
      <c r="DC13" s="139">
        <v>1.2903225806451621</v>
      </c>
      <c r="DD13" s="114" t="s">
        <v>286</v>
      </c>
      <c r="DE13" s="128">
        <v>31.03448275862069</v>
      </c>
      <c r="DF13" s="121">
        <v>36.421725239616592</v>
      </c>
      <c r="DG13" s="121" t="s">
        <v>286</v>
      </c>
      <c r="DH13" s="114">
        <v>29.299363057324825</v>
      </c>
      <c r="DI13" s="114">
        <v>40.9282700421941</v>
      </c>
      <c r="DJ13" s="128" t="s">
        <v>286</v>
      </c>
      <c r="DK13" s="121">
        <v>25.81453634085214</v>
      </c>
      <c r="DL13" s="121">
        <v>42.12598425196849</v>
      </c>
      <c r="DM13" s="121" t="s">
        <v>286</v>
      </c>
      <c r="DN13" s="121">
        <v>33.756345177664976</v>
      </c>
      <c r="DO13" s="128">
        <v>36.245954692556609</v>
      </c>
      <c r="DP13" s="121" t="s">
        <v>286</v>
      </c>
      <c r="DQ13" s="121">
        <v>21.220159151193648</v>
      </c>
      <c r="DR13" s="121">
        <v>37.261146496815336</v>
      </c>
      <c r="DS13" s="121" t="s">
        <v>286</v>
      </c>
      <c r="DT13" s="128">
        <v>29.589632829373649</v>
      </c>
      <c r="DU13" s="131">
        <v>20.833333333333307</v>
      </c>
      <c r="DV13" s="131" t="s">
        <v>286</v>
      </c>
      <c r="DW13" s="114">
        <v>27.388535031847127</v>
      </c>
      <c r="DX13" s="131">
        <v>30.508474576271176</v>
      </c>
      <c r="DY13" s="128" t="s">
        <v>286</v>
      </c>
      <c r="DZ13" s="128">
        <v>20.100502512562805</v>
      </c>
      <c r="EA13" s="128">
        <v>31.325301204819283</v>
      </c>
      <c r="EB13" s="128" t="s">
        <v>286</v>
      </c>
      <c r="EC13" s="128">
        <v>29.516539440203559</v>
      </c>
      <c r="ED13" s="128">
        <v>27.6872964169381</v>
      </c>
      <c r="EE13" s="128" t="s">
        <v>286</v>
      </c>
      <c r="EF13" s="128">
        <v>22.81167108753316</v>
      </c>
      <c r="EG13" s="128">
        <v>21.656050955414024</v>
      </c>
      <c r="EH13" s="128" t="s">
        <v>286</v>
      </c>
      <c r="EI13" s="128">
        <v>28.384279475982524</v>
      </c>
      <c r="EJ13" s="128">
        <v>22.006472491909392</v>
      </c>
      <c r="EK13" s="128" t="s">
        <v>286</v>
      </c>
      <c r="EL13" s="121">
        <v>20.127795527156536</v>
      </c>
      <c r="EM13" s="121">
        <v>21.982758620689648</v>
      </c>
      <c r="EN13" s="121" t="s">
        <v>286</v>
      </c>
      <c r="EO13" s="121">
        <v>15.306122448979592</v>
      </c>
      <c r="EP13" s="128">
        <v>22.489959839357422</v>
      </c>
      <c r="EQ13" s="121" t="s">
        <v>286</v>
      </c>
      <c r="ER13" s="121">
        <v>20.204603580562669</v>
      </c>
      <c r="ES13" s="121">
        <v>18.892508143322456</v>
      </c>
      <c r="ET13" s="121" t="s">
        <v>286</v>
      </c>
      <c r="EU13" s="128">
        <v>18.933333333333323</v>
      </c>
      <c r="EV13" s="121">
        <v>14.102564102564102</v>
      </c>
      <c r="EW13" s="121" t="s">
        <v>286</v>
      </c>
      <c r="EX13" s="121">
        <v>13.419913419913422</v>
      </c>
      <c r="EY13" s="121">
        <v>48.242811501597416</v>
      </c>
      <c r="EZ13" s="128" t="s">
        <v>286</v>
      </c>
      <c r="FA13" s="121">
        <v>7.9872204472843507</v>
      </c>
      <c r="FB13" s="121">
        <v>46.61016949152539</v>
      </c>
      <c r="FC13" s="121" t="s">
        <v>286</v>
      </c>
      <c r="FD13" s="121">
        <v>5.329949238578684</v>
      </c>
      <c r="FE13" s="128">
        <v>35.458167330677277</v>
      </c>
      <c r="FF13" s="121" t="s">
        <v>286</v>
      </c>
      <c r="FG13" s="121">
        <v>7.3979591836734686</v>
      </c>
      <c r="FH13" s="121">
        <v>31.596091205211717</v>
      </c>
      <c r="FI13" s="121" t="s">
        <v>286</v>
      </c>
      <c r="FJ13" s="128">
        <v>8.7999999999999901</v>
      </c>
      <c r="FK13" s="121">
        <v>38.585209003215432</v>
      </c>
      <c r="FL13" s="121" t="s">
        <v>286</v>
      </c>
      <c r="FM13" s="121">
        <v>3.6796536796536783</v>
      </c>
      <c r="FN13" s="121">
        <v>55.305466237942127</v>
      </c>
      <c r="FO13" s="128" t="s">
        <v>286</v>
      </c>
      <c r="FP13" s="121">
        <v>2.547770700636943</v>
      </c>
      <c r="FQ13" s="121">
        <v>56.962025316455751</v>
      </c>
      <c r="FR13" s="121" t="s">
        <v>286</v>
      </c>
      <c r="FS13" s="121">
        <v>2.0512820512820515</v>
      </c>
      <c r="FT13" s="128">
        <v>46.4</v>
      </c>
      <c r="FU13" s="121" t="s">
        <v>286</v>
      </c>
      <c r="FV13" s="121">
        <v>2.0408163265306118</v>
      </c>
      <c r="FW13" s="121">
        <v>33.333333333333364</v>
      </c>
      <c r="FX13" s="121" t="s">
        <v>286</v>
      </c>
      <c r="FY13" s="128">
        <v>1.5957446808510634</v>
      </c>
      <c r="FZ13" s="121">
        <v>48.881789137380217</v>
      </c>
      <c r="GA13" s="121" t="s">
        <v>286</v>
      </c>
      <c r="GB13" s="121" t="s">
        <v>286</v>
      </c>
      <c r="GC13" s="121" t="s">
        <v>286</v>
      </c>
      <c r="GD13" s="128" t="s">
        <v>286</v>
      </c>
      <c r="GE13" s="121" t="s">
        <v>286</v>
      </c>
      <c r="GF13" s="121" t="s">
        <v>286</v>
      </c>
      <c r="GG13" s="121" t="s">
        <v>286</v>
      </c>
      <c r="GH13" s="121" t="s">
        <v>286</v>
      </c>
      <c r="GI13" s="128" t="s">
        <v>286</v>
      </c>
      <c r="GJ13" s="121" t="s">
        <v>286</v>
      </c>
      <c r="GK13" s="121">
        <v>2.2900763358778651</v>
      </c>
      <c r="GL13" s="121">
        <v>2.6058631921824125</v>
      </c>
      <c r="GM13" s="130" t="s">
        <v>286</v>
      </c>
      <c r="GN13" s="128">
        <v>2.6525198938992034</v>
      </c>
      <c r="GO13" s="121">
        <v>4.153354632587857</v>
      </c>
      <c r="GP13" s="121">
        <v>17.506631299734742</v>
      </c>
      <c r="GQ13" s="121">
        <v>52.620087336244566</v>
      </c>
      <c r="GR13" s="121">
        <v>70.926517571885029</v>
      </c>
      <c r="GS13" s="128">
        <v>10.041841004184105</v>
      </c>
      <c r="GT13" s="121">
        <v>46.078431372549055</v>
      </c>
      <c r="GU13" s="121">
        <v>68.376068376068417</v>
      </c>
      <c r="GV13" s="121">
        <v>12.374581939799334</v>
      </c>
      <c r="GW13" s="121">
        <v>39.793281653746774</v>
      </c>
      <c r="GX13" s="128">
        <v>56.349206349206391</v>
      </c>
      <c r="GY13" s="128">
        <v>13.766233766233768</v>
      </c>
      <c r="GZ13" s="128">
        <v>34.725848563968697</v>
      </c>
      <c r="HA13" s="128">
        <v>54.57516339869283</v>
      </c>
      <c r="HB13" s="128">
        <v>11.140583554376661</v>
      </c>
      <c r="HC13" s="128">
        <v>30.458221024258744</v>
      </c>
      <c r="HD13" s="128">
        <v>62.135922330097138</v>
      </c>
      <c r="HE13" s="128">
        <v>1.0610079575596814</v>
      </c>
      <c r="HF13" s="128">
        <v>9.1703056768558984</v>
      </c>
      <c r="HG13" s="128">
        <v>24.281150159744413</v>
      </c>
      <c r="HH13" s="128">
        <v>1.2552301255230129</v>
      </c>
      <c r="HI13" s="128">
        <v>7.1895424836601318</v>
      </c>
      <c r="HJ13" s="128">
        <v>23.931623931623935</v>
      </c>
      <c r="HK13" s="128">
        <v>0.66889632107023411</v>
      </c>
      <c r="HL13" s="121">
        <v>7.7519379844961254</v>
      </c>
      <c r="HM13" s="121">
        <v>21.825396825396826</v>
      </c>
      <c r="HN13" s="121">
        <v>0.25974025974025972</v>
      </c>
      <c r="HO13" s="121">
        <v>3.3942558746736289</v>
      </c>
      <c r="HP13" s="128">
        <v>13.725490196078443</v>
      </c>
      <c r="HQ13" s="121">
        <v>0</v>
      </c>
      <c r="HR13" s="121">
        <v>3.2345013477088962</v>
      </c>
      <c r="HS13" s="121">
        <v>10.032362459546928</v>
      </c>
      <c r="HT13" s="129">
        <v>7.3369565217391317</v>
      </c>
      <c r="HU13" s="128">
        <v>31.194690265486738</v>
      </c>
      <c r="HV13" s="114">
        <v>52.287581699346404</v>
      </c>
      <c r="HW13" s="114">
        <v>2.953586497890297</v>
      </c>
      <c r="HX13" s="114">
        <v>28.428093645484935</v>
      </c>
      <c r="HY13" s="114">
        <v>51.315789473684234</v>
      </c>
      <c r="HZ13" s="114">
        <v>6.0606060606060606</v>
      </c>
      <c r="IA13" s="114">
        <v>23.697916666666668</v>
      </c>
      <c r="IB13" s="114">
        <v>40.24390243902441</v>
      </c>
      <c r="IC13" s="114">
        <v>7.0312500000000062</v>
      </c>
      <c r="ID13" s="114">
        <v>19.473684210526304</v>
      </c>
      <c r="IE13" s="114">
        <v>37.377049180327859</v>
      </c>
      <c r="IF13" s="114">
        <v>5.3050397877984059</v>
      </c>
      <c r="IG13" s="114">
        <v>15.902964959568713</v>
      </c>
      <c r="IH13" s="114">
        <v>39.413680781758927</v>
      </c>
      <c r="II13" s="114" t="s">
        <v>286</v>
      </c>
      <c r="IJ13" s="114">
        <v>18.478260869565187</v>
      </c>
      <c r="IK13" s="114">
        <v>30.57324840764332</v>
      </c>
      <c r="IL13" s="114" t="s">
        <v>286</v>
      </c>
      <c r="IM13" s="114">
        <v>15.131578947368411</v>
      </c>
      <c r="IN13" s="114">
        <v>32.618025751072963</v>
      </c>
      <c r="IO13" s="114" t="s">
        <v>286</v>
      </c>
      <c r="IP13" s="114">
        <v>13.076923076923071</v>
      </c>
      <c r="IQ13" s="114">
        <v>29.76190476190477</v>
      </c>
      <c r="IR13" s="114" t="s">
        <v>286</v>
      </c>
      <c r="IS13" s="114">
        <v>11.081794195250666</v>
      </c>
      <c r="IT13" s="114">
        <v>22.622950819672116</v>
      </c>
      <c r="IU13" s="114" t="s">
        <v>286</v>
      </c>
      <c r="IV13" s="114">
        <v>8.6486486486486402</v>
      </c>
      <c r="IW13" s="114">
        <v>22.40259740259739</v>
      </c>
      <c r="IX13" s="114" t="str">
        <f t="shared" si="0"/>
        <v>--</v>
      </c>
      <c r="IY13" s="114" t="str">
        <f t="shared" si="0"/>
        <v>--</v>
      </c>
      <c r="IZ13" s="114" t="str">
        <f t="shared" si="0"/>
        <v>--</v>
      </c>
      <c r="JA13" s="114" t="str">
        <f t="shared" si="0"/>
        <v>--</v>
      </c>
      <c r="JB13" s="114" t="str">
        <f t="shared" si="0"/>
        <v>--</v>
      </c>
      <c r="JC13" s="261" t="s">
        <v>286</v>
      </c>
      <c r="JD13" s="261" t="s">
        <v>286</v>
      </c>
      <c r="JE13" s="261" t="s">
        <v>286</v>
      </c>
      <c r="JF13" s="261" t="s">
        <v>286</v>
      </c>
      <c r="JG13" s="261" t="s">
        <v>286</v>
      </c>
      <c r="JH13" s="261" t="s">
        <v>286</v>
      </c>
      <c r="JI13" s="261" t="s">
        <v>286</v>
      </c>
      <c r="JJ13" s="261" t="s">
        <v>286</v>
      </c>
      <c r="JK13" s="261" t="s">
        <v>286</v>
      </c>
      <c r="JL13" s="261" t="s">
        <v>286</v>
      </c>
      <c r="JM13" s="261" t="s">
        <v>286</v>
      </c>
      <c r="JN13" s="261" t="s">
        <v>286</v>
      </c>
      <c r="JO13" s="243">
        <v>20.168067226890798</v>
      </c>
      <c r="JP13" s="243">
        <v>25.2124645892351</v>
      </c>
      <c r="JQ13" s="243">
        <v>43.450479233226801</v>
      </c>
      <c r="JR13" s="243">
        <v>13.846153846153801</v>
      </c>
      <c r="JS13" s="243">
        <v>20.1072386058981</v>
      </c>
      <c r="JT13" s="243">
        <v>50</v>
      </c>
      <c r="JU13" s="243">
        <v>1.9607843137254899</v>
      </c>
      <c r="JV13" s="243">
        <v>1.9830028328611899</v>
      </c>
      <c r="JW13" s="243">
        <v>5.1118210862619797</v>
      </c>
      <c r="JX13" s="247">
        <v>0.256410256410256</v>
      </c>
      <c r="JY13" s="243">
        <v>0</v>
      </c>
      <c r="JZ13" s="243">
        <v>6.6878980891719699</v>
      </c>
      <c r="KA13" s="243">
        <v>13.3704735376045</v>
      </c>
      <c r="KB13" s="243">
        <v>15.6424581005587</v>
      </c>
      <c r="KC13" s="243">
        <v>27.936507936507901</v>
      </c>
      <c r="KD13" s="243">
        <v>7.6923076923076898</v>
      </c>
      <c r="KE13" s="243">
        <v>10.427807486631</v>
      </c>
      <c r="KF13" s="243">
        <v>34.504792332268401</v>
      </c>
      <c r="KG13" s="128" t="str">
        <f t="shared" si="1"/>
        <v>--</v>
      </c>
      <c r="KH13" s="128" t="str">
        <f t="shared" si="1"/>
        <v>--</v>
      </c>
      <c r="KI13" s="128" t="str">
        <f t="shared" si="1"/>
        <v>--</v>
      </c>
      <c r="KJ13" s="128" t="str">
        <f t="shared" si="1"/>
        <v>--</v>
      </c>
      <c r="KK13" s="128" t="str">
        <f t="shared" si="1"/>
        <v>--</v>
      </c>
      <c r="KL13" s="128" t="str">
        <f t="shared" si="1"/>
        <v>--</v>
      </c>
      <c r="KM13" s="128" t="str">
        <f t="shared" si="1"/>
        <v>--</v>
      </c>
      <c r="KN13" s="286">
        <v>8.1632653061224438</v>
      </c>
      <c r="KO13" s="286">
        <v>6.9333333333333336</v>
      </c>
      <c r="KP13" s="286">
        <v>10.862619808306711</v>
      </c>
      <c r="KQ13" s="128" t="str">
        <f t="shared" si="2"/>
        <v>--</v>
      </c>
      <c r="KR13" s="222">
        <v>1.0204081632653053</v>
      </c>
      <c r="KS13" s="263">
        <v>0.80000000000000049</v>
      </c>
      <c r="KT13" s="222">
        <v>2.2364217252396159</v>
      </c>
      <c r="KU13" s="128" t="str">
        <f t="shared" si="3"/>
        <v>--</v>
      </c>
      <c r="KV13" s="222">
        <v>2.5641025641025634</v>
      </c>
      <c r="KW13" s="222">
        <v>2.139037433155079</v>
      </c>
      <c r="KX13" s="222">
        <v>2.2364217252396172</v>
      </c>
      <c r="KY13" s="295">
        <v>15.934065934065941</v>
      </c>
      <c r="KZ13" s="295">
        <v>15.320334261838445</v>
      </c>
      <c r="LA13" s="295">
        <v>14.920634920634916</v>
      </c>
      <c r="LB13" s="295">
        <v>19.794344473007715</v>
      </c>
      <c r="LC13" s="295">
        <v>18.27956989247312</v>
      </c>
      <c r="LD13" s="295">
        <v>15.974440894568698</v>
      </c>
      <c r="LE13" s="295">
        <v>13.019390581717456</v>
      </c>
      <c r="LF13" s="295">
        <v>11.549295774647883</v>
      </c>
      <c r="LG13" s="295">
        <v>8.5443037974683467</v>
      </c>
      <c r="LH13" s="295">
        <v>13.11053984575836</v>
      </c>
      <c r="LI13" s="295">
        <v>15.053763440860225</v>
      </c>
      <c r="LJ13" s="295">
        <v>13.738019169329075</v>
      </c>
      <c r="LK13" s="295">
        <v>2.7472527472527482</v>
      </c>
      <c r="LL13" s="295">
        <v>3.3613445378151257</v>
      </c>
      <c r="LM13" s="295">
        <v>1.587301587301587</v>
      </c>
      <c r="LN13" s="295">
        <v>4.1131105398457599</v>
      </c>
      <c r="LO13" s="295">
        <v>6.9705093833780092</v>
      </c>
      <c r="LP13" s="295">
        <v>3.8338658146964866</v>
      </c>
      <c r="LQ13" s="128">
        <v>5.8659217877094978</v>
      </c>
      <c r="LR13" s="128">
        <v>6.4425770308123225</v>
      </c>
      <c r="LS13" s="128">
        <v>13.968253968253979</v>
      </c>
      <c r="LT13" s="128">
        <v>1.7948717948717969</v>
      </c>
      <c r="LU13" s="128">
        <v>3.7433155080213911</v>
      </c>
      <c r="LV13" s="128">
        <v>18.152866242038236</v>
      </c>
      <c r="LX13" s="378" t="str">
        <f t="shared" si="4"/>
        <v>--</v>
      </c>
      <c r="LY13" s="381">
        <v>20.876288659793804</v>
      </c>
      <c r="LZ13" s="381">
        <v>16.353887399463805</v>
      </c>
      <c r="MA13" s="381">
        <v>22.539682539682545</v>
      </c>
      <c r="MB13" s="378" t="str">
        <f t="shared" si="5"/>
        <v>--</v>
      </c>
      <c r="MC13" s="381">
        <v>17.554858934169285</v>
      </c>
      <c r="MD13" s="381">
        <v>20.87628865979379</v>
      </c>
      <c r="ME13" s="381">
        <v>23.492063492063487</v>
      </c>
      <c r="MF13" s="378" t="str">
        <f t="shared" si="6"/>
        <v>--</v>
      </c>
      <c r="MG13" s="381">
        <v>19.948849104859356</v>
      </c>
      <c r="MH13" s="381">
        <v>17.914438502673804</v>
      </c>
      <c r="MI13" s="381">
        <v>19.620253164556978</v>
      </c>
      <c r="MJ13" s="378" t="str">
        <f t="shared" si="7"/>
        <v>--</v>
      </c>
      <c r="MK13" s="381">
        <v>16.975308641975303</v>
      </c>
      <c r="ML13" s="381">
        <v>21.3917525773196</v>
      </c>
      <c r="MM13" s="381">
        <v>20.382165605095569</v>
      </c>
      <c r="MN13" s="378" t="str">
        <f t="shared" si="8"/>
        <v>--</v>
      </c>
      <c r="MO13" s="381">
        <v>22.085889570552158</v>
      </c>
      <c r="MP13" s="381">
        <v>22.916666666666657</v>
      </c>
      <c r="MQ13" s="381">
        <v>17.034700315457407</v>
      </c>
      <c r="MR13" s="378" t="str">
        <f t="shared" si="9"/>
        <v>--</v>
      </c>
      <c r="MS13" s="381">
        <v>13.354037267080734</v>
      </c>
      <c r="MT13" s="381">
        <v>19.414893617021278</v>
      </c>
      <c r="MU13" s="381">
        <v>12.90322580645161</v>
      </c>
      <c r="MV13" s="378" t="str">
        <f t="shared" si="10"/>
        <v>--</v>
      </c>
      <c r="MW13" s="381">
        <v>4.4164037854889608</v>
      </c>
      <c r="MX13" s="381">
        <v>4.4973544973544968</v>
      </c>
      <c r="MY13" s="381">
        <v>2.8662420382165621</v>
      </c>
      <c r="MZ13" s="378" t="str">
        <f t="shared" si="11"/>
        <v>--</v>
      </c>
      <c r="NA13" s="381">
        <v>28.82653061224492</v>
      </c>
      <c r="NB13" s="381">
        <v>25.133689839572192</v>
      </c>
      <c r="NC13" s="381">
        <v>31.629392971246041</v>
      </c>
      <c r="ND13" s="378" t="str">
        <f t="shared" si="12"/>
        <v>--</v>
      </c>
      <c r="NE13" s="381">
        <v>30.153846153846146</v>
      </c>
      <c r="NF13" s="381">
        <v>24.543080939947782</v>
      </c>
      <c r="NG13" s="381">
        <v>25.316455696202532</v>
      </c>
      <c r="NH13" s="378" t="str">
        <f t="shared" si="13"/>
        <v>--</v>
      </c>
      <c r="NI13" s="381">
        <v>8.0996884735202475</v>
      </c>
      <c r="NJ13" s="381">
        <v>5.5118110236220472</v>
      </c>
      <c r="NK13" s="381">
        <v>6.3492063492063497</v>
      </c>
      <c r="NL13" s="378" t="str">
        <f t="shared" si="14"/>
        <v>--</v>
      </c>
      <c r="NM13" s="381">
        <v>2.1806853582554524</v>
      </c>
      <c r="NN13" s="381">
        <v>1.0471204188481673</v>
      </c>
      <c r="NO13" s="381">
        <v>3.809523809523812</v>
      </c>
      <c r="NP13" s="378" t="str">
        <f t="shared" si="15"/>
        <v>--</v>
      </c>
      <c r="NQ13" s="381">
        <v>4.3343653250773979</v>
      </c>
      <c r="NR13" s="381">
        <v>1.0498687664041992</v>
      </c>
      <c r="NS13" s="381">
        <v>1.5923566878980895</v>
      </c>
      <c r="NT13" s="378" t="str">
        <f t="shared" si="16"/>
        <v>--</v>
      </c>
      <c r="NU13" s="381">
        <v>17.133956386292855</v>
      </c>
      <c r="NV13" s="381">
        <v>27.41514360313316</v>
      </c>
      <c r="NW13" s="381">
        <v>39.240506329113927</v>
      </c>
      <c r="NX13" s="378" t="str">
        <f t="shared" si="17"/>
        <v>--</v>
      </c>
      <c r="NY13" s="381">
        <v>0.93457943925233722</v>
      </c>
      <c r="NZ13" s="381">
        <v>1.5665796344647522</v>
      </c>
      <c r="OA13" s="381">
        <v>5.6962025316455707</v>
      </c>
      <c r="OB13" s="378" t="str">
        <f t="shared" si="18"/>
        <v>--</v>
      </c>
      <c r="OC13" s="381">
        <v>9.2879256965944226</v>
      </c>
      <c r="OD13" s="381">
        <v>13.838120104438653</v>
      </c>
      <c r="OE13" s="381">
        <v>23.248407643312099</v>
      </c>
    </row>
    <row r="14" spans="1:396" ht="14.4" thickTop="1" thickBot="1" x14ac:dyDescent="0.3">
      <c r="A14" s="114">
        <v>10</v>
      </c>
      <c r="B14" s="93" t="s">
        <v>88</v>
      </c>
      <c r="C14" s="144">
        <v>18.080000000000002</v>
      </c>
      <c r="D14" s="144">
        <v>31.484794275492</v>
      </c>
      <c r="E14" s="144">
        <v>38.563829787234035</v>
      </c>
      <c r="F14" s="144">
        <v>21.308411214953271</v>
      </c>
      <c r="G14" s="144">
        <v>44.04145077720208</v>
      </c>
      <c r="H14" s="144">
        <v>44.350282485875688</v>
      </c>
      <c r="I14" s="144">
        <v>18.060606060606048</v>
      </c>
      <c r="J14" s="144">
        <v>33.445190156599558</v>
      </c>
      <c r="K14" s="144">
        <v>43.40949033391913</v>
      </c>
      <c r="L14" s="144">
        <v>15.587266739846315</v>
      </c>
      <c r="M14" s="141">
        <v>34.04029692470835</v>
      </c>
      <c r="N14" s="141">
        <v>40.60283687943258</v>
      </c>
      <c r="O14" s="141">
        <v>15.494393476044854</v>
      </c>
      <c r="P14" s="141">
        <v>32.558139534883701</v>
      </c>
      <c r="Q14" s="141">
        <v>42.654028436018926</v>
      </c>
      <c r="R14" s="141">
        <v>8.1339712918660272</v>
      </c>
      <c r="S14" s="141">
        <v>8.2289803220035758</v>
      </c>
      <c r="T14" s="141">
        <v>9.3333333333333321</v>
      </c>
      <c r="U14" s="141">
        <v>9.5864661654135315</v>
      </c>
      <c r="V14" s="141">
        <v>13.488975356679649</v>
      </c>
      <c r="W14" s="141">
        <v>9.6317280453257705</v>
      </c>
      <c r="X14" s="141">
        <v>8.8516746411483282</v>
      </c>
      <c r="Y14" s="141">
        <v>13.727678571428575</v>
      </c>
      <c r="Z14" s="141">
        <v>9.4736842105263097</v>
      </c>
      <c r="AA14" s="141">
        <v>9.3174431202600356</v>
      </c>
      <c r="AB14" s="142">
        <v>10.370370370370374</v>
      </c>
      <c r="AC14" s="142">
        <v>7.6376554174067461</v>
      </c>
      <c r="AD14" s="142">
        <v>7.1428571428571397</v>
      </c>
      <c r="AE14" s="142">
        <v>12.097560975609765</v>
      </c>
      <c r="AF14" s="141">
        <v>9.2063492063491985</v>
      </c>
      <c r="AG14" s="144">
        <v>10.032362459546937</v>
      </c>
      <c r="AH14" s="144">
        <v>9.9099099099098993</v>
      </c>
      <c r="AI14" s="143">
        <v>11.733333333333331</v>
      </c>
      <c r="AJ14" s="143">
        <v>12.13872832369942</v>
      </c>
      <c r="AK14" s="141">
        <v>17.708333333333346</v>
      </c>
      <c r="AL14" s="141">
        <v>11.89801699716714</v>
      </c>
      <c r="AM14" s="141">
        <v>9.5808383233532979</v>
      </c>
      <c r="AN14" s="141">
        <v>13.199105145413874</v>
      </c>
      <c r="AO14" s="141">
        <v>12.92035398230089</v>
      </c>
      <c r="AP14" s="141">
        <v>7.9781420765027304</v>
      </c>
      <c r="AQ14" s="141">
        <v>11.914893617021278</v>
      </c>
      <c r="AR14" s="141">
        <v>9.6085409252668921</v>
      </c>
      <c r="AS14" s="141">
        <v>7.8108941418293911</v>
      </c>
      <c r="AT14" s="141">
        <v>11.707317073170728</v>
      </c>
      <c r="AU14" s="141">
        <v>13.831478537360887</v>
      </c>
      <c r="AV14" s="141">
        <v>9.1653027823240603</v>
      </c>
      <c r="AW14" s="141">
        <v>10.611510791366909</v>
      </c>
      <c r="AX14" s="142">
        <v>10.695187165775398</v>
      </c>
      <c r="AY14" s="142">
        <v>11.089494163424137</v>
      </c>
      <c r="AZ14" s="142">
        <v>14.771241830065366</v>
      </c>
      <c r="BA14" s="142">
        <v>8.5470085470085522</v>
      </c>
      <c r="BB14" s="141">
        <v>11.138014527845034</v>
      </c>
      <c r="BC14" s="142">
        <v>12.148481439820021</v>
      </c>
      <c r="BD14" s="142">
        <v>10.106382978723403</v>
      </c>
      <c r="BE14" s="142">
        <v>10.143329658213881</v>
      </c>
      <c r="BF14" s="142">
        <v>12.978723404255298</v>
      </c>
      <c r="BG14" s="141">
        <v>8.1850533807829251</v>
      </c>
      <c r="BH14" s="140">
        <v>6.6528066528066487</v>
      </c>
      <c r="BI14" s="140">
        <v>10.721247563352822</v>
      </c>
      <c r="BJ14" s="140">
        <v>10.142630744849431</v>
      </c>
      <c r="BK14" s="140" t="s">
        <v>286</v>
      </c>
      <c r="BL14" s="141" t="s">
        <v>286</v>
      </c>
      <c r="BM14" s="140" t="s">
        <v>286</v>
      </c>
      <c r="BN14" s="139" t="s">
        <v>286</v>
      </c>
      <c r="BO14" s="139" t="s">
        <v>286</v>
      </c>
      <c r="BP14" s="139" t="s">
        <v>286</v>
      </c>
      <c r="BQ14" s="141" t="s">
        <v>286</v>
      </c>
      <c r="BR14" s="140" t="s">
        <v>286</v>
      </c>
      <c r="BS14" s="140" t="s">
        <v>286</v>
      </c>
      <c r="BT14" s="140">
        <v>8.7051142546246041</v>
      </c>
      <c r="BU14" s="141">
        <v>13.670613562970932</v>
      </c>
      <c r="BV14" s="140">
        <v>5.7450628366247756</v>
      </c>
      <c r="BW14" s="140">
        <v>5.8521560574948648</v>
      </c>
      <c r="BX14" s="140">
        <v>9.2428711897738491</v>
      </c>
      <c r="BY14" s="141">
        <v>5.920000000000007</v>
      </c>
      <c r="BZ14" s="140">
        <v>15.121951219512214</v>
      </c>
      <c r="CA14" s="140">
        <v>14.928057553956828</v>
      </c>
      <c r="CB14" s="140">
        <v>14.627659574468078</v>
      </c>
      <c r="CC14" s="141">
        <v>13.48747591522158</v>
      </c>
      <c r="CD14" s="140">
        <v>23.350923482849598</v>
      </c>
      <c r="CE14" s="140">
        <v>12.784090909090908</v>
      </c>
      <c r="CF14" s="140">
        <v>13.154689403166856</v>
      </c>
      <c r="CG14" s="141">
        <v>16.27118644067798</v>
      </c>
      <c r="CH14" s="140">
        <v>12.788632326820601</v>
      </c>
      <c r="CI14" s="140">
        <v>12.061403508771933</v>
      </c>
      <c r="CJ14" s="140">
        <v>15.800865800865802</v>
      </c>
      <c r="CK14" s="140">
        <v>9.0090090090090076</v>
      </c>
      <c r="CL14" s="140">
        <v>6.1983471074380141</v>
      </c>
      <c r="CM14" s="140">
        <v>13.194444444444441</v>
      </c>
      <c r="CN14" s="140">
        <v>11.433172302737528</v>
      </c>
      <c r="CO14" s="140">
        <v>4.0387722132471708</v>
      </c>
      <c r="CP14" s="141">
        <v>4.4883303411131079</v>
      </c>
      <c r="CQ14" s="140">
        <v>2.6666666666666674</v>
      </c>
      <c r="CR14" s="140">
        <v>3.4416826003824088</v>
      </c>
      <c r="CS14" s="139">
        <v>8.2894736842105292</v>
      </c>
      <c r="CT14" s="139">
        <v>1.9830028328611899</v>
      </c>
      <c r="CU14" s="141">
        <v>4.1916167664670674</v>
      </c>
      <c r="CV14" s="140">
        <v>6.4479638009049784</v>
      </c>
      <c r="CW14" s="140">
        <v>2.9982363315696685</v>
      </c>
      <c r="CX14" s="139">
        <v>2.0856201975850719</v>
      </c>
      <c r="CY14" s="139">
        <v>3.4594594594594636</v>
      </c>
      <c r="CZ14" s="141">
        <v>1.4414414414414412</v>
      </c>
      <c r="DA14" s="140">
        <v>0.61601642710472304</v>
      </c>
      <c r="DB14" s="140">
        <v>2.5793650793650804</v>
      </c>
      <c r="DC14" s="139">
        <v>1.7599999999999993</v>
      </c>
      <c r="DD14" s="114" t="s">
        <v>286</v>
      </c>
      <c r="DE14" s="128">
        <v>38.674033149171315</v>
      </c>
      <c r="DF14" s="121">
        <v>39.839572192513373</v>
      </c>
      <c r="DG14" s="121" t="s">
        <v>286</v>
      </c>
      <c r="DH14" s="114">
        <v>38.401048492791624</v>
      </c>
      <c r="DI14" s="114">
        <v>42.857142857142868</v>
      </c>
      <c r="DJ14" s="128" t="s">
        <v>286</v>
      </c>
      <c r="DK14" s="121">
        <v>33.07174887892382</v>
      </c>
      <c r="DL14" s="121">
        <v>47.359154929577436</v>
      </c>
      <c r="DM14" s="121" t="s">
        <v>286</v>
      </c>
      <c r="DN14" s="121">
        <v>35.331905781584645</v>
      </c>
      <c r="DO14" s="128">
        <v>44.883303411131109</v>
      </c>
      <c r="DP14" s="121" t="s">
        <v>286</v>
      </c>
      <c r="DQ14" s="121">
        <v>21.992110453648905</v>
      </c>
      <c r="DR14" s="121">
        <v>36.507936507936535</v>
      </c>
      <c r="DS14" s="121" t="s">
        <v>286</v>
      </c>
      <c r="DT14" s="128">
        <v>36.648250460405173</v>
      </c>
      <c r="DU14" s="131">
        <v>30.563002680965138</v>
      </c>
      <c r="DV14" s="131" t="s">
        <v>286</v>
      </c>
      <c r="DW14" s="114">
        <v>36.220472440944953</v>
      </c>
      <c r="DX14" s="131">
        <v>40.455840455840445</v>
      </c>
      <c r="DY14" s="128" t="s">
        <v>286</v>
      </c>
      <c r="DZ14" s="128">
        <v>30.96846846846849</v>
      </c>
      <c r="EA14" s="128">
        <v>37.852112676056343</v>
      </c>
      <c r="EB14" s="128" t="s">
        <v>286</v>
      </c>
      <c r="EC14" s="128">
        <v>32.188841201716755</v>
      </c>
      <c r="ED14" s="128">
        <v>34.829443447037697</v>
      </c>
      <c r="EE14" s="128" t="s">
        <v>286</v>
      </c>
      <c r="EF14" s="128">
        <v>23.099703849950643</v>
      </c>
      <c r="EG14" s="128">
        <v>25.239616613418498</v>
      </c>
      <c r="EH14" s="128" t="s">
        <v>286</v>
      </c>
      <c r="EI14" s="128">
        <v>28.333333333333311</v>
      </c>
      <c r="EJ14" s="128">
        <v>22.911051212938009</v>
      </c>
      <c r="EK14" s="128" t="s">
        <v>286</v>
      </c>
      <c r="EL14" s="121">
        <v>31.88405797101451</v>
      </c>
      <c r="EM14" s="121">
        <v>29.799426934097433</v>
      </c>
      <c r="EN14" s="121" t="s">
        <v>286</v>
      </c>
      <c r="EO14" s="121">
        <v>25.19863791146425</v>
      </c>
      <c r="EP14" s="128">
        <v>25.618374558303902</v>
      </c>
      <c r="EQ14" s="121" t="s">
        <v>286</v>
      </c>
      <c r="ER14" s="121">
        <v>26.40086206896553</v>
      </c>
      <c r="ES14" s="121">
        <v>25.899280575539574</v>
      </c>
      <c r="ET14" s="121" t="s">
        <v>286</v>
      </c>
      <c r="EU14" s="128">
        <v>20.9117938553023</v>
      </c>
      <c r="EV14" s="121">
        <v>21.955128205128233</v>
      </c>
      <c r="EW14" s="121" t="s">
        <v>286</v>
      </c>
      <c r="EX14" s="121">
        <v>12.429378531073448</v>
      </c>
      <c r="EY14" s="121">
        <v>39.459459459459474</v>
      </c>
      <c r="EZ14" s="128" t="s">
        <v>286</v>
      </c>
      <c r="FA14" s="121">
        <v>12.335958005249356</v>
      </c>
      <c r="FB14" s="121">
        <v>43.553008595988544</v>
      </c>
      <c r="FC14" s="121" t="s">
        <v>286</v>
      </c>
      <c r="FD14" s="121">
        <v>8.5034013605442205</v>
      </c>
      <c r="FE14" s="128">
        <v>35.929203539823007</v>
      </c>
      <c r="FF14" s="121" t="s">
        <v>286</v>
      </c>
      <c r="FG14" s="121">
        <v>9.8166127292340661</v>
      </c>
      <c r="FH14" s="121">
        <v>37.050359712230176</v>
      </c>
      <c r="FI14" s="121" t="s">
        <v>286</v>
      </c>
      <c r="FJ14" s="128">
        <v>7.1428571428571468</v>
      </c>
      <c r="FK14" s="121">
        <v>31.290322580645199</v>
      </c>
      <c r="FL14" s="121" t="s">
        <v>286</v>
      </c>
      <c r="FM14" s="121">
        <v>3.5580524344569273</v>
      </c>
      <c r="FN14" s="121">
        <v>46.648793565683654</v>
      </c>
      <c r="FO14" s="128" t="s">
        <v>286</v>
      </c>
      <c r="FP14" s="121">
        <v>1.4416775884665802</v>
      </c>
      <c r="FQ14" s="121">
        <v>35.816618911174764</v>
      </c>
      <c r="FR14" s="121" t="s">
        <v>286</v>
      </c>
      <c r="FS14" s="121">
        <v>2.4915062287655751</v>
      </c>
      <c r="FT14" s="128">
        <v>38.271604938271651</v>
      </c>
      <c r="FU14" s="121" t="s">
        <v>286</v>
      </c>
      <c r="FV14" s="121">
        <v>2.1598272138228958</v>
      </c>
      <c r="FW14" s="121">
        <v>35.842293906810028</v>
      </c>
      <c r="FX14" s="121" t="s">
        <v>286</v>
      </c>
      <c r="FY14" s="128">
        <v>2.581926514399207</v>
      </c>
      <c r="FZ14" s="121">
        <v>39.393939393939419</v>
      </c>
      <c r="GA14" s="121" t="s">
        <v>286</v>
      </c>
      <c r="GB14" s="121" t="s">
        <v>286</v>
      </c>
      <c r="GC14" s="121" t="s">
        <v>286</v>
      </c>
      <c r="GD14" s="128" t="s">
        <v>286</v>
      </c>
      <c r="GE14" s="121" t="s">
        <v>286</v>
      </c>
      <c r="GF14" s="121" t="s">
        <v>286</v>
      </c>
      <c r="GG14" s="121" t="s">
        <v>286</v>
      </c>
      <c r="GH14" s="121" t="s">
        <v>286</v>
      </c>
      <c r="GI14" s="128" t="s">
        <v>286</v>
      </c>
      <c r="GJ14" s="121" t="s">
        <v>286</v>
      </c>
      <c r="GK14" s="121">
        <v>3.3261802575107331</v>
      </c>
      <c r="GL14" s="121">
        <v>2.5316455696202542</v>
      </c>
      <c r="GM14" s="130" t="s">
        <v>286</v>
      </c>
      <c r="GN14" s="128">
        <v>3.0815109343936378</v>
      </c>
      <c r="GO14" s="121">
        <v>6.4102564102564044</v>
      </c>
      <c r="GP14" s="121">
        <v>15.277777777777759</v>
      </c>
      <c r="GQ14" s="121">
        <v>50.193050193050219</v>
      </c>
      <c r="GR14" s="121">
        <v>73.936170212765944</v>
      </c>
      <c r="GS14" s="128">
        <v>11.320754716981119</v>
      </c>
      <c r="GT14" s="121">
        <v>49.085794655414944</v>
      </c>
      <c r="GU14" s="121">
        <v>68.604651162790688</v>
      </c>
      <c r="GV14" s="121">
        <v>10.102301790281313</v>
      </c>
      <c r="GW14" s="121">
        <v>36.611374407582943</v>
      </c>
      <c r="GX14" s="128">
        <v>71.505376344086045</v>
      </c>
      <c r="GY14" s="128">
        <v>7.4398249452953955</v>
      </c>
      <c r="GZ14" s="128">
        <v>42.046718576195808</v>
      </c>
      <c r="HA14" s="128">
        <v>65.641952983725119</v>
      </c>
      <c r="HB14" s="128">
        <v>5.7894736842105292</v>
      </c>
      <c r="HC14" s="128">
        <v>26.452282157676372</v>
      </c>
      <c r="HD14" s="128">
        <v>54.619124797406826</v>
      </c>
      <c r="HE14" s="128">
        <v>0.69444444444444386</v>
      </c>
      <c r="HF14" s="128">
        <v>8.8803088803088901</v>
      </c>
      <c r="HG14" s="128">
        <v>30.851063829787233</v>
      </c>
      <c r="HH14" s="128">
        <v>0.62893081761006253</v>
      </c>
      <c r="HI14" s="128">
        <v>7.4542897327707447</v>
      </c>
      <c r="HJ14" s="128">
        <v>25.872093023255818</v>
      </c>
      <c r="HK14" s="128">
        <v>0.38363171355498688</v>
      </c>
      <c r="HL14" s="121">
        <v>6.042654028436016</v>
      </c>
      <c r="HM14" s="121">
        <v>23.835125448028673</v>
      </c>
      <c r="HN14" s="121">
        <v>0.21881838074398233</v>
      </c>
      <c r="HO14" s="121">
        <v>4.8943270300333754</v>
      </c>
      <c r="HP14" s="128">
        <v>19.168173598553309</v>
      </c>
      <c r="HQ14" s="121">
        <v>0.1052631578947366</v>
      </c>
      <c r="HR14" s="121">
        <v>2.5933609958506221</v>
      </c>
      <c r="HS14" s="121">
        <v>15.235008103727724</v>
      </c>
      <c r="HT14" s="129">
        <v>7.2056239015817241</v>
      </c>
      <c r="HU14" s="128">
        <v>32.865731462925829</v>
      </c>
      <c r="HV14" s="114">
        <v>60.597826086956509</v>
      </c>
      <c r="HW14" s="114">
        <v>3.8709677419354853</v>
      </c>
      <c r="HX14" s="114">
        <v>31.159420289855106</v>
      </c>
      <c r="HY14" s="114">
        <v>50.295857988165665</v>
      </c>
      <c r="HZ14" s="114">
        <v>4.9032258064516165</v>
      </c>
      <c r="IA14" s="114">
        <v>22.530120481927739</v>
      </c>
      <c r="IB14" s="114">
        <v>53.663003663003693</v>
      </c>
      <c r="IC14" s="114">
        <v>2.7382256297918923</v>
      </c>
      <c r="ID14" s="114">
        <v>26.174496644295253</v>
      </c>
      <c r="IE14" s="114">
        <v>49.909255898366602</v>
      </c>
      <c r="IF14" s="114">
        <v>1.7894736842105285</v>
      </c>
      <c r="IG14" s="114">
        <v>16.996871741397271</v>
      </c>
      <c r="IH14" s="114">
        <v>41.693811074918585</v>
      </c>
      <c r="II14" s="114" t="s">
        <v>286</v>
      </c>
      <c r="IJ14" s="114">
        <v>17.88461538461539</v>
      </c>
      <c r="IK14" s="114">
        <v>40.750670241286841</v>
      </c>
      <c r="IL14" s="114" t="s">
        <v>286</v>
      </c>
      <c r="IM14" s="114">
        <v>17.877094972067052</v>
      </c>
      <c r="IN14" s="114">
        <v>32.456140350877185</v>
      </c>
      <c r="IO14" s="114" t="s">
        <v>286</v>
      </c>
      <c r="IP14" s="114">
        <v>12.103407755581676</v>
      </c>
      <c r="IQ14" s="114">
        <v>35.357142857142854</v>
      </c>
      <c r="IR14" s="114" t="s">
        <v>286</v>
      </c>
      <c r="IS14" s="114">
        <v>13.407821229050276</v>
      </c>
      <c r="IT14" s="114">
        <v>31.760435571687808</v>
      </c>
      <c r="IU14" s="114" t="s">
        <v>286</v>
      </c>
      <c r="IV14" s="114">
        <v>7.5156576200417611</v>
      </c>
      <c r="IW14" s="114">
        <v>27.332242225859254</v>
      </c>
      <c r="IX14" s="114" t="str">
        <f t="shared" si="0"/>
        <v>--</v>
      </c>
      <c r="IY14" s="114" t="str">
        <f t="shared" si="0"/>
        <v>--</v>
      </c>
      <c r="IZ14" s="114" t="str">
        <f t="shared" si="0"/>
        <v>--</v>
      </c>
      <c r="JA14" s="114" t="str">
        <f t="shared" si="0"/>
        <v>--</v>
      </c>
      <c r="JB14" s="114" t="str">
        <f t="shared" si="0"/>
        <v>--</v>
      </c>
      <c r="JC14" s="261" t="s">
        <v>286</v>
      </c>
      <c r="JD14" s="261" t="s">
        <v>286</v>
      </c>
      <c r="JE14" s="261" t="s">
        <v>286</v>
      </c>
      <c r="JF14" s="261" t="s">
        <v>286</v>
      </c>
      <c r="JG14" s="261" t="s">
        <v>286</v>
      </c>
      <c r="JH14" s="261" t="s">
        <v>286</v>
      </c>
      <c r="JI14" s="261" t="s">
        <v>286</v>
      </c>
      <c r="JJ14" s="261" t="s">
        <v>286</v>
      </c>
      <c r="JK14" s="261" t="s">
        <v>286</v>
      </c>
      <c r="JL14" s="261" t="s">
        <v>286</v>
      </c>
      <c r="JM14" s="261" t="s">
        <v>286</v>
      </c>
      <c r="JN14" s="261" t="s">
        <v>286</v>
      </c>
      <c r="JO14" s="243">
        <v>9.3103448275861993</v>
      </c>
      <c r="JP14" s="243">
        <v>25.835866261398198</v>
      </c>
      <c r="JQ14" s="243">
        <v>49.315068493150697</v>
      </c>
      <c r="JR14" s="243">
        <v>16.490486257928101</v>
      </c>
      <c r="JS14" s="243">
        <v>19.540229885057499</v>
      </c>
      <c r="JT14" s="243">
        <v>46.8</v>
      </c>
      <c r="JU14" s="243">
        <v>1.0344827586206899</v>
      </c>
      <c r="JV14" s="247">
        <v>0.60790273556231</v>
      </c>
      <c r="JW14" s="243">
        <v>6.8493150684931496</v>
      </c>
      <c r="JX14" s="247">
        <v>0.84566596194503096</v>
      </c>
      <c r="JY14" s="243">
        <v>1.14942528735632</v>
      </c>
      <c r="JZ14" s="243">
        <v>7.2</v>
      </c>
      <c r="KA14" s="243">
        <v>5.8419243986254301</v>
      </c>
      <c r="KB14" s="243">
        <v>17.365269461077901</v>
      </c>
      <c r="KC14" s="243">
        <v>34.020618556701002</v>
      </c>
      <c r="KD14" s="243">
        <v>6.3559322033898296</v>
      </c>
      <c r="KE14" s="243">
        <v>8.4862385321101002</v>
      </c>
      <c r="KF14" s="243">
        <v>28.8</v>
      </c>
      <c r="KG14" s="128" t="str">
        <f t="shared" si="1"/>
        <v>--</v>
      </c>
      <c r="KH14" s="128" t="str">
        <f t="shared" si="1"/>
        <v>--</v>
      </c>
      <c r="KI14" s="128" t="str">
        <f t="shared" si="1"/>
        <v>--</v>
      </c>
      <c r="KJ14" s="128" t="str">
        <f t="shared" si="1"/>
        <v>--</v>
      </c>
      <c r="KK14" s="128" t="str">
        <f t="shared" si="1"/>
        <v>--</v>
      </c>
      <c r="KL14" s="128" t="str">
        <f t="shared" si="1"/>
        <v>--</v>
      </c>
      <c r="KM14" s="128" t="str">
        <f t="shared" si="1"/>
        <v>--</v>
      </c>
      <c r="KN14" s="286">
        <v>11.839323467230452</v>
      </c>
      <c r="KO14" s="286">
        <v>7.1925754060324847</v>
      </c>
      <c r="KP14" s="286">
        <v>8.8353413654618436</v>
      </c>
      <c r="KQ14" s="128" t="str">
        <f t="shared" si="2"/>
        <v>--</v>
      </c>
      <c r="KR14" s="263">
        <v>0.63424947145877331</v>
      </c>
      <c r="KS14" s="263">
        <v>0.69605568445475607</v>
      </c>
      <c r="KT14" s="222">
        <v>1.2048192771084349</v>
      </c>
      <c r="KU14" s="128" t="str">
        <f t="shared" si="3"/>
        <v>--</v>
      </c>
      <c r="KV14" s="222">
        <v>2.3255813953488409</v>
      </c>
      <c r="KW14" s="222">
        <v>2.3201856148491879</v>
      </c>
      <c r="KX14" s="222">
        <v>5.6224899598393572</v>
      </c>
      <c r="KY14" s="295">
        <v>14.666666666666673</v>
      </c>
      <c r="KZ14" s="295">
        <v>11.343283582089562</v>
      </c>
      <c r="LA14" s="295">
        <v>11.379310344827589</v>
      </c>
      <c r="LB14" s="295">
        <v>18.789144050104412</v>
      </c>
      <c r="LC14" s="295">
        <v>13.302752293577987</v>
      </c>
      <c r="LD14" s="295">
        <v>10</v>
      </c>
      <c r="LE14" s="295">
        <v>12.585034013605442</v>
      </c>
      <c r="LF14" s="295">
        <v>12.951807228915662</v>
      </c>
      <c r="LG14" s="295">
        <v>10</v>
      </c>
      <c r="LH14" s="295">
        <v>12.943632567849686</v>
      </c>
      <c r="LI14" s="295">
        <v>10.344827586206893</v>
      </c>
      <c r="LJ14" s="295">
        <v>9.9601593625497955</v>
      </c>
      <c r="LK14" s="295">
        <v>3.4013605442176891</v>
      </c>
      <c r="LL14" s="295">
        <v>3.3033033033033012</v>
      </c>
      <c r="LM14" s="295">
        <v>2.0833333333333348</v>
      </c>
      <c r="LN14" s="295">
        <v>2.7139874739039671</v>
      </c>
      <c r="LO14" s="295">
        <v>3.2036613272311207</v>
      </c>
      <c r="LP14" s="295">
        <v>1.5936254980079687</v>
      </c>
      <c r="LQ14" s="128">
        <v>2.3972602739726034</v>
      </c>
      <c r="LR14" s="128">
        <v>6.6066066066066069</v>
      </c>
      <c r="LS14" s="128">
        <v>20.547945205479447</v>
      </c>
      <c r="LT14" s="128">
        <v>1.6913319238900635</v>
      </c>
      <c r="LU14" s="128">
        <v>3.669724770642202</v>
      </c>
      <c r="LV14" s="128">
        <v>16.399999999999999</v>
      </c>
      <c r="LX14" s="378" t="str">
        <f t="shared" si="4"/>
        <v>--</v>
      </c>
      <c r="LY14" s="381">
        <v>19.361702127659573</v>
      </c>
      <c r="LZ14" s="381">
        <v>18.036529680365291</v>
      </c>
      <c r="MA14" s="381">
        <v>16.465863453815274</v>
      </c>
      <c r="MB14" s="378" t="str">
        <f t="shared" si="5"/>
        <v>--</v>
      </c>
      <c r="MC14" s="381">
        <v>15.824175824175802</v>
      </c>
      <c r="MD14" s="381">
        <v>21.111111111111107</v>
      </c>
      <c r="ME14" s="381">
        <v>18.881118881118883</v>
      </c>
      <c r="MF14" s="378" t="str">
        <f t="shared" si="6"/>
        <v>--</v>
      </c>
      <c r="MG14" s="381">
        <v>18.487394957983202</v>
      </c>
      <c r="MH14" s="381">
        <v>12.785388127853892</v>
      </c>
      <c r="MI14" s="381">
        <v>11.6</v>
      </c>
      <c r="MJ14" s="378" t="str">
        <f t="shared" si="7"/>
        <v>--</v>
      </c>
      <c r="MK14" s="381">
        <v>14.782608695652181</v>
      </c>
      <c r="ML14" s="381">
        <v>20.664206642066425</v>
      </c>
      <c r="MM14" s="381">
        <v>19.930069930069926</v>
      </c>
      <c r="MN14" s="378" t="str">
        <f t="shared" si="8"/>
        <v>--</v>
      </c>
      <c r="MO14" s="381">
        <v>15.170940170940169</v>
      </c>
      <c r="MP14" s="381">
        <v>18.248175182481759</v>
      </c>
      <c r="MQ14" s="381">
        <v>17.770034843205568</v>
      </c>
      <c r="MR14" s="378" t="str">
        <f t="shared" si="9"/>
        <v>--</v>
      </c>
      <c r="MS14" s="381">
        <v>10.82251082251082</v>
      </c>
      <c r="MT14" s="381">
        <v>13.602941176470589</v>
      </c>
      <c r="MU14" s="381">
        <v>15.19434628975265</v>
      </c>
      <c r="MV14" s="378" t="str">
        <f t="shared" si="10"/>
        <v>--</v>
      </c>
      <c r="MW14" s="381">
        <v>3.4632034632034641</v>
      </c>
      <c r="MX14" s="381">
        <v>5.9925093632958824</v>
      </c>
      <c r="MY14" s="381">
        <v>4.1958041958041923</v>
      </c>
      <c r="MZ14" s="378" t="str">
        <f t="shared" si="11"/>
        <v>--</v>
      </c>
      <c r="NA14" s="381">
        <v>26.638477801268497</v>
      </c>
      <c r="NB14" s="381">
        <v>30.232558139534891</v>
      </c>
      <c r="NC14" s="381">
        <v>26.506024096385538</v>
      </c>
      <c r="ND14" s="378" t="str">
        <f t="shared" si="12"/>
        <v>--</v>
      </c>
      <c r="NE14" s="381">
        <v>26.766595289079241</v>
      </c>
      <c r="NF14" s="381">
        <v>25.096525096525109</v>
      </c>
      <c r="NG14" s="381">
        <v>23.487544483985772</v>
      </c>
      <c r="NH14" s="378" t="str">
        <f t="shared" si="13"/>
        <v>--</v>
      </c>
      <c r="NI14" s="381">
        <v>9.850107066381165</v>
      </c>
      <c r="NJ14" s="381">
        <v>9.5419847328244298</v>
      </c>
      <c r="NK14" s="381">
        <v>5.7142857142857144</v>
      </c>
      <c r="NL14" s="378" t="str">
        <f t="shared" si="14"/>
        <v>--</v>
      </c>
      <c r="NM14" s="381">
        <v>0.86021505376344098</v>
      </c>
      <c r="NN14" s="381">
        <v>4.88721804511278</v>
      </c>
      <c r="NO14" s="381">
        <v>1.0638297872340428</v>
      </c>
      <c r="NP14" s="378" t="str">
        <f t="shared" si="15"/>
        <v>--</v>
      </c>
      <c r="NQ14" s="381">
        <v>1.716738197424893</v>
      </c>
      <c r="NR14" s="381">
        <v>2.3255813953488382</v>
      </c>
      <c r="NS14" s="381">
        <v>2.8469750889679726</v>
      </c>
      <c r="NT14" s="378" t="str">
        <f t="shared" si="16"/>
        <v>--</v>
      </c>
      <c r="NU14" s="381">
        <v>12.688172043010752</v>
      </c>
      <c r="NV14" s="381">
        <v>23.228346456692918</v>
      </c>
      <c r="NW14" s="381">
        <v>41.696113074204938</v>
      </c>
      <c r="NX14" s="378" t="str">
        <f t="shared" si="17"/>
        <v>--</v>
      </c>
      <c r="NY14" s="381">
        <v>0.21505376344085994</v>
      </c>
      <c r="NZ14" s="381">
        <v>1.5748031496062997</v>
      </c>
      <c r="OA14" s="381">
        <v>3.533568904593642</v>
      </c>
      <c r="OB14" s="378" t="str">
        <f t="shared" si="18"/>
        <v>--</v>
      </c>
      <c r="OC14" s="381">
        <v>7.4468085106383031</v>
      </c>
      <c r="OD14" s="381">
        <v>9.7656249999999982</v>
      </c>
      <c r="OE14" s="381">
        <v>27.561837455830396</v>
      </c>
    </row>
    <row r="15" spans="1:396" ht="14.4" thickTop="1" thickBot="1" x14ac:dyDescent="0.3">
      <c r="A15" s="114">
        <v>11</v>
      </c>
      <c r="B15" s="93" t="s">
        <v>11</v>
      </c>
      <c r="C15" s="144">
        <v>18.000000000000004</v>
      </c>
      <c r="D15" s="144">
        <v>30.677290836653384</v>
      </c>
      <c r="E15" s="144">
        <v>42.857142857142861</v>
      </c>
      <c r="F15" s="144">
        <v>15.24390243902439</v>
      </c>
      <c r="G15" s="144">
        <v>31.060606060606052</v>
      </c>
      <c r="H15" s="144">
        <v>34.579439252336442</v>
      </c>
      <c r="I15" s="144">
        <v>25.339366515837099</v>
      </c>
      <c r="J15" s="144">
        <v>29.533678756476675</v>
      </c>
      <c r="K15" s="144">
        <v>37.500000000000014</v>
      </c>
      <c r="L15" s="144">
        <v>14.035087719298248</v>
      </c>
      <c r="M15" s="141">
        <v>30.935251798561161</v>
      </c>
      <c r="N15" s="141">
        <v>44.019138755980855</v>
      </c>
      <c r="O15" s="141">
        <v>24.499999999999982</v>
      </c>
      <c r="P15" s="141">
        <v>26.395939086294408</v>
      </c>
      <c r="Q15" s="141">
        <v>38.586956521739125</v>
      </c>
      <c r="R15" s="141">
        <v>10.927152317880786</v>
      </c>
      <c r="S15" s="141">
        <v>16.205533596837949</v>
      </c>
      <c r="T15" s="141">
        <v>11.18012422360248</v>
      </c>
      <c r="U15" s="141">
        <v>10.975609756097565</v>
      </c>
      <c r="V15" s="141">
        <v>17.424242424242429</v>
      </c>
      <c r="W15" s="141">
        <v>7.5471698113207522</v>
      </c>
      <c r="X15" s="141">
        <v>21.363636363636356</v>
      </c>
      <c r="Y15" s="141">
        <v>17.525773195876287</v>
      </c>
      <c r="Z15" s="141">
        <v>7.0796460176991163</v>
      </c>
      <c r="AA15" s="141">
        <v>8.6206896551724146</v>
      </c>
      <c r="AB15" s="142">
        <v>16.606498194945846</v>
      </c>
      <c r="AC15" s="142">
        <v>13.397129186602864</v>
      </c>
      <c r="AD15" s="142">
        <v>17.258883248730971</v>
      </c>
      <c r="AE15" s="142">
        <v>16.243654822335021</v>
      </c>
      <c r="AF15" s="141">
        <v>15.760869565217389</v>
      </c>
      <c r="AG15" s="144">
        <v>14.715719063545142</v>
      </c>
      <c r="AH15" s="144">
        <v>15.936254980079676</v>
      </c>
      <c r="AI15" s="143">
        <v>16.770186335403725</v>
      </c>
      <c r="AJ15" s="143">
        <v>12.962962962962962</v>
      </c>
      <c r="AK15" s="141">
        <v>17.557251908396939</v>
      </c>
      <c r="AL15" s="141">
        <v>14.018691588785048</v>
      </c>
      <c r="AM15" s="141">
        <v>15.315315315315312</v>
      </c>
      <c r="AN15" s="141">
        <v>18.749999999999996</v>
      </c>
      <c r="AO15" s="141">
        <v>12.61261261261261</v>
      </c>
      <c r="AP15" s="141">
        <v>10.087719298245609</v>
      </c>
      <c r="AQ15" s="141">
        <v>16.12903225806452</v>
      </c>
      <c r="AR15" s="141">
        <v>12.980769230769223</v>
      </c>
      <c r="AS15" s="141">
        <v>14.213197969543154</v>
      </c>
      <c r="AT15" s="141">
        <v>17.258883248730971</v>
      </c>
      <c r="AU15" s="141">
        <v>14.594594594594589</v>
      </c>
      <c r="AV15" s="141">
        <v>14.383561643835616</v>
      </c>
      <c r="AW15" s="141">
        <v>21.513944223107575</v>
      </c>
      <c r="AX15" s="142">
        <v>11.949685534591202</v>
      </c>
      <c r="AY15" s="142">
        <v>9.3750000000000053</v>
      </c>
      <c r="AZ15" s="142">
        <v>13.74045801526718</v>
      </c>
      <c r="BA15" s="142">
        <v>11.214953271028037</v>
      </c>
      <c r="BB15" s="141">
        <v>12.385321100917428</v>
      </c>
      <c r="BC15" s="142">
        <v>17.368421052631572</v>
      </c>
      <c r="BD15" s="142">
        <v>9.0090090090090111</v>
      </c>
      <c r="BE15" s="142">
        <v>9.777777777777775</v>
      </c>
      <c r="BF15" s="142">
        <v>16.487455197132615</v>
      </c>
      <c r="BG15" s="141">
        <v>12.560386473429951</v>
      </c>
      <c r="BH15" s="140">
        <v>17.27748691099476</v>
      </c>
      <c r="BI15" s="140">
        <v>17.766497461928942</v>
      </c>
      <c r="BJ15" s="140">
        <v>15.135135135135128</v>
      </c>
      <c r="BK15" s="140" t="s">
        <v>286</v>
      </c>
      <c r="BL15" s="141" t="s">
        <v>286</v>
      </c>
      <c r="BM15" s="140" t="s">
        <v>286</v>
      </c>
      <c r="BN15" s="139" t="s">
        <v>286</v>
      </c>
      <c r="BO15" s="139" t="s">
        <v>286</v>
      </c>
      <c r="BP15" s="139" t="s">
        <v>286</v>
      </c>
      <c r="BQ15" s="141" t="s">
        <v>286</v>
      </c>
      <c r="BR15" s="140" t="s">
        <v>286</v>
      </c>
      <c r="BS15" s="140" t="s">
        <v>286</v>
      </c>
      <c r="BT15" s="140">
        <v>15.086206896551731</v>
      </c>
      <c r="BU15" s="141">
        <v>17.328519855595683</v>
      </c>
      <c r="BV15" s="140">
        <v>11.961722488038282</v>
      </c>
      <c r="BW15" s="140">
        <v>15.075376884422107</v>
      </c>
      <c r="BX15" s="140">
        <v>20.207253886010378</v>
      </c>
      <c r="BY15" s="141">
        <v>11.413043478260869</v>
      </c>
      <c r="BZ15" s="140">
        <v>19.097222222222229</v>
      </c>
      <c r="CA15" s="140">
        <v>29.199999999999985</v>
      </c>
      <c r="CB15" s="140">
        <v>13.043478260869566</v>
      </c>
      <c r="CC15" s="141">
        <v>12.195121951219516</v>
      </c>
      <c r="CD15" s="140">
        <v>19.083969465648845</v>
      </c>
      <c r="CE15" s="140">
        <v>15.887850467289708</v>
      </c>
      <c r="CF15" s="140">
        <v>18.721461187214626</v>
      </c>
      <c r="CG15" s="141">
        <v>19.170984455958553</v>
      </c>
      <c r="CH15" s="140">
        <v>17.592592592592595</v>
      </c>
      <c r="CI15" s="140">
        <v>12.663755458515288</v>
      </c>
      <c r="CJ15" s="140">
        <v>16.304347826086946</v>
      </c>
      <c r="CK15" s="140">
        <v>14.832535885167468</v>
      </c>
      <c r="CL15" s="140">
        <v>13.612565445026181</v>
      </c>
      <c r="CM15" s="140">
        <v>21.578947368421037</v>
      </c>
      <c r="CN15" s="140">
        <v>10.32608695652174</v>
      </c>
      <c r="CO15" s="140">
        <v>8.247422680412372</v>
      </c>
      <c r="CP15" s="141">
        <v>10.756972111553786</v>
      </c>
      <c r="CQ15" s="140">
        <v>1.875</v>
      </c>
      <c r="CR15" s="140">
        <v>0.61349693251533743</v>
      </c>
      <c r="CS15" s="139">
        <v>6.1068702290076349</v>
      </c>
      <c r="CT15" s="139">
        <v>3.7735849056603774</v>
      </c>
      <c r="CU15" s="141">
        <v>5.4298642533936672</v>
      </c>
      <c r="CV15" s="140">
        <v>5.6701030927835117</v>
      </c>
      <c r="CW15" s="140">
        <v>5.5045871559633044</v>
      </c>
      <c r="CX15" s="139">
        <v>3.0434782608695659</v>
      </c>
      <c r="CY15" s="139">
        <v>4.6931407942238277</v>
      </c>
      <c r="CZ15" s="141">
        <v>6.6985645933014384</v>
      </c>
      <c r="DA15" s="140">
        <v>2.5773195876288666</v>
      </c>
      <c r="DB15" s="140">
        <v>2.6041666666666679</v>
      </c>
      <c r="DC15" s="139">
        <v>1.639344262295082</v>
      </c>
      <c r="DD15" s="114" t="s">
        <v>286</v>
      </c>
      <c r="DE15" s="128">
        <v>37.804878048780473</v>
      </c>
      <c r="DF15" s="121">
        <v>38.271604938271587</v>
      </c>
      <c r="DG15" s="121" t="s">
        <v>286</v>
      </c>
      <c r="DH15" s="114">
        <v>43.181818181818208</v>
      </c>
      <c r="DI15" s="114">
        <v>36.792452830188672</v>
      </c>
      <c r="DJ15" s="128" t="s">
        <v>286</v>
      </c>
      <c r="DK15" s="121">
        <v>46.524064171122987</v>
      </c>
      <c r="DL15" s="121">
        <v>40.186915887850475</v>
      </c>
      <c r="DM15" s="121" t="s">
        <v>286</v>
      </c>
      <c r="DN15" s="121">
        <v>31.294964028776938</v>
      </c>
      <c r="DO15" s="128">
        <v>42.788461538461554</v>
      </c>
      <c r="DP15" s="121" t="s">
        <v>286</v>
      </c>
      <c r="DQ15" s="121">
        <v>22.051282051282069</v>
      </c>
      <c r="DR15" s="121">
        <v>22.404371584699465</v>
      </c>
      <c r="DS15" s="121" t="s">
        <v>286</v>
      </c>
      <c r="DT15" s="128">
        <v>29.508196721311474</v>
      </c>
      <c r="DU15" s="131">
        <v>25.925925925925927</v>
      </c>
      <c r="DV15" s="131" t="s">
        <v>286</v>
      </c>
      <c r="DW15" s="114">
        <v>34.090909090909108</v>
      </c>
      <c r="DX15" s="131">
        <v>33.018867924528308</v>
      </c>
      <c r="DY15" s="128" t="s">
        <v>286</v>
      </c>
      <c r="DZ15" s="128">
        <v>40.437158469945352</v>
      </c>
      <c r="EA15" s="128">
        <v>29.906542056074773</v>
      </c>
      <c r="EB15" s="128" t="s">
        <v>286</v>
      </c>
      <c r="EC15" s="128">
        <v>28.057553956834525</v>
      </c>
      <c r="ED15" s="128">
        <v>30.769230769230791</v>
      </c>
      <c r="EE15" s="128" t="s">
        <v>286</v>
      </c>
      <c r="EF15" s="128">
        <v>25.641025641025646</v>
      </c>
      <c r="EG15" s="128">
        <v>20.218579234972694</v>
      </c>
      <c r="EH15" s="128" t="s">
        <v>286</v>
      </c>
      <c r="EI15" s="128">
        <v>26.97095435684647</v>
      </c>
      <c r="EJ15" s="128">
        <v>23.417721518987339</v>
      </c>
      <c r="EK15" s="128" t="s">
        <v>286</v>
      </c>
      <c r="EL15" s="121">
        <v>28.787878787878803</v>
      </c>
      <c r="EM15" s="121">
        <v>25.961538461538478</v>
      </c>
      <c r="EN15" s="121" t="s">
        <v>286</v>
      </c>
      <c r="EO15" s="121">
        <v>38.251366120218613</v>
      </c>
      <c r="EP15" s="128">
        <v>20.560747663551403</v>
      </c>
      <c r="EQ15" s="121" t="s">
        <v>286</v>
      </c>
      <c r="ER15" s="121">
        <v>17.328519855595683</v>
      </c>
      <c r="ES15" s="121">
        <v>22.815533980582522</v>
      </c>
      <c r="ET15" s="121" t="s">
        <v>286</v>
      </c>
      <c r="EU15" s="128">
        <v>18.461538461538467</v>
      </c>
      <c r="EV15" s="121">
        <v>10.497237569060779</v>
      </c>
      <c r="EW15" s="121" t="s">
        <v>286</v>
      </c>
      <c r="EX15" s="121">
        <v>14.583333333333329</v>
      </c>
      <c r="EY15" s="121">
        <v>53.124999999999993</v>
      </c>
      <c r="EZ15" s="128" t="s">
        <v>286</v>
      </c>
      <c r="FA15" s="121">
        <v>13.740458015267176</v>
      </c>
      <c r="FB15" s="121">
        <v>48.07692307692308</v>
      </c>
      <c r="FC15" s="121" t="s">
        <v>286</v>
      </c>
      <c r="FD15" s="121">
        <v>13.661202185792352</v>
      </c>
      <c r="FE15" s="128">
        <v>44.339622641509429</v>
      </c>
      <c r="FF15" s="121" t="s">
        <v>286</v>
      </c>
      <c r="FG15" s="121">
        <v>11.913357400722022</v>
      </c>
      <c r="FH15" s="121">
        <v>44.230769230769226</v>
      </c>
      <c r="FI15" s="121" t="s">
        <v>286</v>
      </c>
      <c r="FJ15" s="128">
        <v>9.7435897435897374</v>
      </c>
      <c r="FK15" s="121">
        <v>43.169398907103826</v>
      </c>
      <c r="FL15" s="121" t="s">
        <v>286</v>
      </c>
      <c r="FM15" s="121">
        <v>5.3719008264462822</v>
      </c>
      <c r="FN15" s="121">
        <v>37.26708074534163</v>
      </c>
      <c r="FO15" s="128" t="s">
        <v>286</v>
      </c>
      <c r="FP15" s="121">
        <v>3.8167938931297707</v>
      </c>
      <c r="FQ15" s="121">
        <v>42.857142857142854</v>
      </c>
      <c r="FR15" s="121" t="s">
        <v>286</v>
      </c>
      <c r="FS15" s="121">
        <v>3.2608695652173911</v>
      </c>
      <c r="FT15" s="128">
        <v>38.888888888888886</v>
      </c>
      <c r="FU15" s="121" t="s">
        <v>286</v>
      </c>
      <c r="FV15" s="121">
        <v>3.2608695652173942</v>
      </c>
      <c r="FW15" s="121">
        <v>40.384615384615422</v>
      </c>
      <c r="FX15" s="121" t="s">
        <v>286</v>
      </c>
      <c r="FY15" s="128">
        <v>3.5897435897435912</v>
      </c>
      <c r="FZ15" s="121">
        <v>40.109890109890095</v>
      </c>
      <c r="GA15" s="121" t="s">
        <v>286</v>
      </c>
      <c r="GB15" s="121" t="s">
        <v>286</v>
      </c>
      <c r="GC15" s="121" t="s">
        <v>286</v>
      </c>
      <c r="GD15" s="128" t="s">
        <v>286</v>
      </c>
      <c r="GE15" s="121" t="s">
        <v>286</v>
      </c>
      <c r="GF15" s="121" t="s">
        <v>286</v>
      </c>
      <c r="GG15" s="121" t="s">
        <v>286</v>
      </c>
      <c r="GH15" s="121" t="s">
        <v>286</v>
      </c>
      <c r="GI15" s="128" t="s">
        <v>286</v>
      </c>
      <c r="GJ15" s="121" t="s">
        <v>286</v>
      </c>
      <c r="GK15" s="121">
        <v>2.9090909090909101</v>
      </c>
      <c r="GL15" s="121">
        <v>4.8076923076923093</v>
      </c>
      <c r="GM15" s="130" t="s">
        <v>286</v>
      </c>
      <c r="GN15" s="128">
        <v>3.6082474226804142</v>
      </c>
      <c r="GO15" s="121">
        <v>3.8461538461538476</v>
      </c>
      <c r="GP15" s="121">
        <v>33.082706766917283</v>
      </c>
      <c r="GQ15" s="121">
        <v>63.374485596707842</v>
      </c>
      <c r="GR15" s="121">
        <v>75.159235668789776</v>
      </c>
      <c r="GS15" s="128">
        <v>14.093959731543627</v>
      </c>
      <c r="GT15" s="121">
        <v>52.032520325203237</v>
      </c>
      <c r="GU15" s="121">
        <v>81.372549019607874</v>
      </c>
      <c r="GV15" s="121">
        <v>22.897196261682257</v>
      </c>
      <c r="GW15" s="121">
        <v>58.381502890173387</v>
      </c>
      <c r="GX15" s="128">
        <v>66.326530612244923</v>
      </c>
      <c r="GY15" s="128">
        <v>12.280701754385966</v>
      </c>
      <c r="GZ15" s="128">
        <v>48.327137546468393</v>
      </c>
      <c r="HA15" s="128">
        <v>71.291866028708185</v>
      </c>
      <c r="HB15" s="128">
        <v>16.489361702127663</v>
      </c>
      <c r="HC15" s="128">
        <v>44.148936170212764</v>
      </c>
      <c r="HD15" s="128">
        <v>58.988764044943871</v>
      </c>
      <c r="HE15" s="128">
        <v>3.7593984962406046</v>
      </c>
      <c r="HF15" s="128">
        <v>10.288065843621402</v>
      </c>
      <c r="HG15" s="128">
        <v>23.566878980891715</v>
      </c>
      <c r="HH15" s="128">
        <v>0</v>
      </c>
      <c r="HI15" s="128">
        <v>11.382113821138212</v>
      </c>
      <c r="HJ15" s="128">
        <v>34.313725490196063</v>
      </c>
      <c r="HK15" s="128">
        <v>1.4018691588785048</v>
      </c>
      <c r="HL15" s="121">
        <v>10.982658959537568</v>
      </c>
      <c r="HM15" s="121">
        <v>27.551020408163271</v>
      </c>
      <c r="HN15" s="121">
        <v>0</v>
      </c>
      <c r="HO15" s="121">
        <v>9.2936802973977723</v>
      </c>
      <c r="HP15" s="128">
        <v>24.401913875598094</v>
      </c>
      <c r="HQ15" s="121">
        <v>1.0638297872340428</v>
      </c>
      <c r="HR15" s="121">
        <v>1.5957446808510638</v>
      </c>
      <c r="HS15" s="121">
        <v>16.853932584269664</v>
      </c>
      <c r="HT15" s="129">
        <v>15.686274509803924</v>
      </c>
      <c r="HU15" s="128">
        <v>45.29914529914528</v>
      </c>
      <c r="HV15" s="114">
        <v>52.258064516129032</v>
      </c>
      <c r="HW15" s="114">
        <v>3.4965034965034967</v>
      </c>
      <c r="HX15" s="114">
        <v>33.333333333333321</v>
      </c>
      <c r="HY15" s="114">
        <v>62.000000000000007</v>
      </c>
      <c r="HZ15" s="114">
        <v>11.111111111111109</v>
      </c>
      <c r="IA15" s="114">
        <v>38.323353293413177</v>
      </c>
      <c r="IB15" s="114">
        <v>56.25</v>
      </c>
      <c r="IC15" s="114">
        <v>3.9647577092511033</v>
      </c>
      <c r="ID15" s="114">
        <v>33.085501858736023</v>
      </c>
      <c r="IE15" s="114">
        <v>48.076923076923066</v>
      </c>
      <c r="IF15" s="114">
        <v>6.4171122994652423</v>
      </c>
      <c r="IG15" s="114">
        <v>29.787234042553209</v>
      </c>
      <c r="IH15" s="114">
        <v>43.502824858757066</v>
      </c>
      <c r="II15" s="114" t="s">
        <v>286</v>
      </c>
      <c r="IJ15" s="114">
        <v>24.796747967479675</v>
      </c>
      <c r="IK15" s="114">
        <v>33.121019108280251</v>
      </c>
      <c r="IL15" s="114" t="s">
        <v>286</v>
      </c>
      <c r="IM15" s="114">
        <v>21.600000000000009</v>
      </c>
      <c r="IN15" s="114">
        <v>41.176470588235304</v>
      </c>
      <c r="IO15" s="114" t="s">
        <v>286</v>
      </c>
      <c r="IP15" s="114">
        <v>25.000000000000018</v>
      </c>
      <c r="IQ15" s="114">
        <v>38.383838383838395</v>
      </c>
      <c r="IR15" s="114" t="s">
        <v>286</v>
      </c>
      <c r="IS15" s="114">
        <v>20.973782771535578</v>
      </c>
      <c r="IT15" s="114">
        <v>34.13461538461538</v>
      </c>
      <c r="IU15" s="114" t="s">
        <v>286</v>
      </c>
      <c r="IV15" s="114">
        <v>15.957446808510639</v>
      </c>
      <c r="IW15" s="114">
        <v>25.568181818181824</v>
      </c>
      <c r="IX15" s="114" t="str">
        <f t="shared" ref="IX15:JB24" si="33">"--"</f>
        <v>--</v>
      </c>
      <c r="IY15" s="114" t="str">
        <f t="shared" si="33"/>
        <v>--</v>
      </c>
      <c r="IZ15" s="114" t="str">
        <f t="shared" si="33"/>
        <v>--</v>
      </c>
      <c r="JA15" s="114" t="str">
        <f t="shared" si="33"/>
        <v>--</v>
      </c>
      <c r="JB15" s="114" t="str">
        <f t="shared" si="33"/>
        <v>--</v>
      </c>
      <c r="JC15" s="261" t="s">
        <v>286</v>
      </c>
      <c r="JD15" s="261" t="s">
        <v>286</v>
      </c>
      <c r="JE15" s="261" t="s">
        <v>286</v>
      </c>
      <c r="JF15" s="261" t="s">
        <v>286</v>
      </c>
      <c r="JG15" s="261" t="s">
        <v>286</v>
      </c>
      <c r="JH15" s="261" t="s">
        <v>286</v>
      </c>
      <c r="JI15" s="261" t="s">
        <v>286</v>
      </c>
      <c r="JJ15" s="261" t="s">
        <v>286</v>
      </c>
      <c r="JK15" s="261" t="s">
        <v>286</v>
      </c>
      <c r="JL15" s="261" t="s">
        <v>286</v>
      </c>
      <c r="JM15" s="261" t="s">
        <v>286</v>
      </c>
      <c r="JN15" s="261" t="s">
        <v>286</v>
      </c>
      <c r="JO15" s="243">
        <v>23.529411764705898</v>
      </c>
      <c r="JP15" s="243">
        <v>34.065934065934101</v>
      </c>
      <c r="JQ15" s="243">
        <v>56.617647058823501</v>
      </c>
      <c r="JR15" s="243">
        <v>17.5</v>
      </c>
      <c r="JS15" s="243">
        <v>28.2258064516129</v>
      </c>
      <c r="JT15" s="243">
        <v>59.119496855345901</v>
      </c>
      <c r="JU15" s="243">
        <v>2.6737967914438499</v>
      </c>
      <c r="JV15" s="243">
        <v>7.1428571428571503</v>
      </c>
      <c r="JW15" s="243">
        <v>14.705882352941201</v>
      </c>
      <c r="JX15" s="247">
        <v>0.41666666666666702</v>
      </c>
      <c r="JY15" s="243">
        <v>2.82258064516129</v>
      </c>
      <c r="JZ15" s="243">
        <v>13.8364779874214</v>
      </c>
      <c r="KA15" s="243">
        <v>11.8279569892473</v>
      </c>
      <c r="KB15" s="243">
        <v>21.978021978021999</v>
      </c>
      <c r="KC15" s="243">
        <v>36.496350364963497</v>
      </c>
      <c r="KD15" s="243">
        <v>6.6666666666666696</v>
      </c>
      <c r="KE15" s="243">
        <v>16.5322580645161</v>
      </c>
      <c r="KF15" s="243">
        <v>30.817610062893099</v>
      </c>
      <c r="KG15" s="128" t="str">
        <f t="shared" ref="KG15:KM24" si="34">"--"</f>
        <v>--</v>
      </c>
      <c r="KH15" s="128" t="str">
        <f t="shared" si="34"/>
        <v>--</v>
      </c>
      <c r="KI15" s="128" t="str">
        <f t="shared" si="34"/>
        <v>--</v>
      </c>
      <c r="KJ15" s="128" t="str">
        <f t="shared" si="34"/>
        <v>--</v>
      </c>
      <c r="KK15" s="128" t="str">
        <f t="shared" si="34"/>
        <v>--</v>
      </c>
      <c r="KL15" s="128" t="str">
        <f t="shared" si="34"/>
        <v>--</v>
      </c>
      <c r="KM15" s="128" t="str">
        <f t="shared" si="34"/>
        <v>--</v>
      </c>
      <c r="KN15" s="286">
        <v>10.92436974789916</v>
      </c>
      <c r="KO15" s="286">
        <v>12.8</v>
      </c>
      <c r="KP15" s="286">
        <v>14.374999999999993</v>
      </c>
      <c r="KQ15" s="128" t="str">
        <f t="shared" si="2"/>
        <v>--</v>
      </c>
      <c r="KR15" s="222">
        <v>3.3613445378151252</v>
      </c>
      <c r="KS15" s="222">
        <v>2.8000000000000016</v>
      </c>
      <c r="KT15" s="222">
        <v>8.1761006289308202</v>
      </c>
      <c r="KU15" s="128" t="str">
        <f t="shared" si="3"/>
        <v>--</v>
      </c>
      <c r="KV15" s="222">
        <v>3.361344537815127</v>
      </c>
      <c r="KW15" s="222">
        <v>3.6144578313253044</v>
      </c>
      <c r="KX15" s="222">
        <v>2.5157232704402515</v>
      </c>
      <c r="KY15" s="295">
        <v>19.251336898395721</v>
      </c>
      <c r="KZ15" s="295">
        <v>14.054054054054058</v>
      </c>
      <c r="LA15" s="295">
        <v>8.5714285714285712</v>
      </c>
      <c r="LB15" s="295">
        <v>13.135593220338984</v>
      </c>
      <c r="LC15" s="295">
        <v>20.161290322580644</v>
      </c>
      <c r="LD15" s="295">
        <v>26.086956521739133</v>
      </c>
      <c r="LE15" s="295">
        <v>11.290322580645165</v>
      </c>
      <c r="LF15" s="295">
        <v>13.812154696132596</v>
      </c>
      <c r="LG15" s="295">
        <v>5.7142857142857144</v>
      </c>
      <c r="LH15" s="295">
        <v>11.392405063291141</v>
      </c>
      <c r="LI15" s="295">
        <v>16.129032258064516</v>
      </c>
      <c r="LJ15" s="295">
        <v>18.518518518518519</v>
      </c>
      <c r="LK15" s="295">
        <v>5.3475935828877006</v>
      </c>
      <c r="LL15" s="295">
        <v>3.260869565217392</v>
      </c>
      <c r="LM15" s="295">
        <v>2.1582733812949639</v>
      </c>
      <c r="LN15" s="295">
        <v>3.7974683544303809</v>
      </c>
      <c r="LO15" s="295">
        <v>7.228915662650607</v>
      </c>
      <c r="LP15" s="295">
        <v>8.0745341614906856</v>
      </c>
      <c r="LQ15" s="128">
        <v>7.4468085106382995</v>
      </c>
      <c r="LR15" s="128">
        <v>15.93406593406592</v>
      </c>
      <c r="LS15" s="128">
        <v>26.865671641791057</v>
      </c>
      <c r="LT15" s="128">
        <v>2.5000000000000013</v>
      </c>
      <c r="LU15" s="128">
        <v>7.6612903225806512</v>
      </c>
      <c r="LV15" s="128">
        <v>22.784810126582286</v>
      </c>
      <c r="LX15" s="378" t="str">
        <f t="shared" si="4"/>
        <v>--</v>
      </c>
      <c r="LY15" s="381">
        <v>17.094017094017101</v>
      </c>
      <c r="LZ15" s="381">
        <v>26.79999999999999</v>
      </c>
      <c r="MA15" s="381">
        <v>22.981366459627338</v>
      </c>
      <c r="MB15" s="378" t="str">
        <f t="shared" si="5"/>
        <v>--</v>
      </c>
      <c r="MC15" s="381">
        <v>24.050632911392391</v>
      </c>
      <c r="MD15" s="381">
        <v>26.363636363636367</v>
      </c>
      <c r="ME15" s="381">
        <v>18.115942028985497</v>
      </c>
      <c r="MF15" s="378" t="str">
        <f t="shared" si="6"/>
        <v>--</v>
      </c>
      <c r="MG15" s="381">
        <v>14.406779661016957</v>
      </c>
      <c r="MH15" s="381">
        <v>20.400000000000013</v>
      </c>
      <c r="MI15" s="381">
        <v>17.283950617283956</v>
      </c>
      <c r="MJ15" s="378" t="str">
        <f t="shared" si="7"/>
        <v>--</v>
      </c>
      <c r="MK15" s="381">
        <v>23.430962343096244</v>
      </c>
      <c r="ML15" s="381">
        <v>20.72072072072072</v>
      </c>
      <c r="MM15" s="381">
        <v>14.598540145985407</v>
      </c>
      <c r="MN15" s="378" t="str">
        <f t="shared" si="8"/>
        <v>--</v>
      </c>
      <c r="MO15" s="381">
        <v>21.63265306122447</v>
      </c>
      <c r="MP15" s="381">
        <v>22.666666666666664</v>
      </c>
      <c r="MQ15" s="381">
        <v>16.058394160583937</v>
      </c>
      <c r="MR15" s="378" t="str">
        <f t="shared" si="9"/>
        <v>--</v>
      </c>
      <c r="MS15" s="381">
        <v>18.220338983050848</v>
      </c>
      <c r="MT15" s="381">
        <v>17.27272727272727</v>
      </c>
      <c r="MU15" s="381">
        <v>10.948905109489058</v>
      </c>
      <c r="MV15" s="378" t="str">
        <f t="shared" si="10"/>
        <v>--</v>
      </c>
      <c r="MW15" s="381">
        <v>7.9831932773109218</v>
      </c>
      <c r="MX15" s="381">
        <v>7.3732718894009244</v>
      </c>
      <c r="MY15" s="381">
        <v>4.4444444444444446</v>
      </c>
      <c r="MZ15" s="378" t="str">
        <f t="shared" si="11"/>
        <v>--</v>
      </c>
      <c r="NA15" s="381">
        <v>36.13445378151259</v>
      </c>
      <c r="NB15" s="381">
        <v>30.000000000000011</v>
      </c>
      <c r="NC15" s="381">
        <v>25.7861635220126</v>
      </c>
      <c r="ND15" s="378" t="str">
        <f t="shared" si="12"/>
        <v>--</v>
      </c>
      <c r="NE15" s="381">
        <v>28.215767634854785</v>
      </c>
      <c r="NF15" s="381">
        <v>28.959276018099558</v>
      </c>
      <c r="NG15" s="381">
        <v>29.104477611940297</v>
      </c>
      <c r="NH15" s="378" t="str">
        <f t="shared" si="13"/>
        <v>--</v>
      </c>
      <c r="NI15" s="381">
        <v>10.460251046025109</v>
      </c>
      <c r="NJ15" s="381">
        <v>10.859728506787336</v>
      </c>
      <c r="NK15" s="381">
        <v>11.940298507462689</v>
      </c>
      <c r="NL15" s="378" t="str">
        <f t="shared" si="14"/>
        <v>--</v>
      </c>
      <c r="NM15" s="381">
        <v>4.149377593360998</v>
      </c>
      <c r="NN15" s="381">
        <v>1.809954751131222</v>
      </c>
      <c r="NO15" s="381">
        <v>5.9701492537313428</v>
      </c>
      <c r="NP15" s="378" t="str">
        <f t="shared" si="15"/>
        <v>--</v>
      </c>
      <c r="NQ15" s="381">
        <v>4.1841004184100434</v>
      </c>
      <c r="NR15" s="381">
        <v>3.1818181818181821</v>
      </c>
      <c r="NS15" s="381">
        <v>4.511278195488722</v>
      </c>
      <c r="NT15" s="378" t="str">
        <f t="shared" si="16"/>
        <v>--</v>
      </c>
      <c r="NU15" s="381">
        <v>28.033472803347284</v>
      </c>
      <c r="NV15" s="381">
        <v>26.10619469026549</v>
      </c>
      <c r="NW15" s="381">
        <v>42.748091603053432</v>
      </c>
      <c r="NX15" s="378" t="str">
        <f t="shared" si="17"/>
        <v>--</v>
      </c>
      <c r="NY15" s="381">
        <v>1.6736401673640167</v>
      </c>
      <c r="NZ15" s="381">
        <v>2.2123893805309747</v>
      </c>
      <c r="OA15" s="381">
        <v>6.8702290076335899</v>
      </c>
      <c r="OB15" s="378" t="str">
        <f t="shared" si="18"/>
        <v>--</v>
      </c>
      <c r="OC15" s="381">
        <v>19.834710743801665</v>
      </c>
      <c r="OD15" s="381">
        <v>16.517857142857142</v>
      </c>
      <c r="OE15" s="381">
        <v>30.53435114503819</v>
      </c>
    </row>
    <row r="16" spans="1:396" ht="21" customHeight="1" thickTop="1" thickBot="1" x14ac:dyDescent="0.3">
      <c r="A16" s="114">
        <v>12</v>
      </c>
      <c r="B16" s="93" t="s">
        <v>12</v>
      </c>
      <c r="C16" s="144">
        <v>15.384615384615374</v>
      </c>
      <c r="D16" s="144">
        <v>29.577464788732389</v>
      </c>
      <c r="E16" s="144">
        <v>30.263157894736857</v>
      </c>
      <c r="F16" s="144">
        <v>21.621621621621628</v>
      </c>
      <c r="G16" s="144">
        <v>28.467153284671525</v>
      </c>
      <c r="H16" s="144">
        <v>35.365853658536622</v>
      </c>
      <c r="I16" s="144">
        <v>15.714285714285714</v>
      </c>
      <c r="J16" s="144">
        <v>48.484848484848484</v>
      </c>
      <c r="K16" s="144">
        <v>45.833333333333329</v>
      </c>
      <c r="L16" s="144">
        <v>11.594202898550723</v>
      </c>
      <c r="M16" s="141">
        <v>30.150753768844222</v>
      </c>
      <c r="N16" s="141">
        <v>47.40259740259738</v>
      </c>
      <c r="O16" s="141">
        <v>18.181818181818183</v>
      </c>
      <c r="P16" s="141">
        <v>13.46153846153846</v>
      </c>
      <c r="Q16" s="141">
        <v>30.64516129032258</v>
      </c>
      <c r="R16" s="141">
        <v>9.2896174863388001</v>
      </c>
      <c r="S16" s="141">
        <v>11.267605633802821</v>
      </c>
      <c r="T16" s="141">
        <v>2.6315789473684208</v>
      </c>
      <c r="U16" s="141">
        <v>6.756756756756757</v>
      </c>
      <c r="V16" s="141">
        <v>8.7591240875912462</v>
      </c>
      <c r="W16" s="141">
        <v>9.8159509202453989</v>
      </c>
      <c r="X16" s="141">
        <v>8.2191780821917853</v>
      </c>
      <c r="Y16" s="141">
        <v>22.727272727272727</v>
      </c>
      <c r="Z16" s="141">
        <v>19.148936170212767</v>
      </c>
      <c r="AA16" s="141">
        <v>7.8571428571428603</v>
      </c>
      <c r="AB16" s="142">
        <v>20.100502512562816</v>
      </c>
      <c r="AC16" s="142">
        <v>13.071895424836605</v>
      </c>
      <c r="AD16" s="142">
        <v>7.2727272727272716</v>
      </c>
      <c r="AE16" s="142">
        <v>9.615384615384615</v>
      </c>
      <c r="AF16" s="141">
        <v>9.3749999999999982</v>
      </c>
      <c r="AG16" s="144">
        <v>12.222222222222216</v>
      </c>
      <c r="AH16" s="144">
        <v>14.084507042253522</v>
      </c>
      <c r="AI16" s="143">
        <v>10.526315789473685</v>
      </c>
      <c r="AJ16" s="143">
        <v>12.162162162162163</v>
      </c>
      <c r="AK16" s="141">
        <v>14.49275362318841</v>
      </c>
      <c r="AL16" s="141">
        <v>12.269938650306747</v>
      </c>
      <c r="AM16" s="141">
        <v>12.328767123287671</v>
      </c>
      <c r="AN16" s="141">
        <v>23.076923076923073</v>
      </c>
      <c r="AO16" s="141">
        <v>18.749999999999996</v>
      </c>
      <c r="AP16" s="141">
        <v>8.633093525179854</v>
      </c>
      <c r="AQ16" s="141">
        <v>20.812182741116764</v>
      </c>
      <c r="AR16" s="141">
        <v>10.322580645161297</v>
      </c>
      <c r="AS16" s="141">
        <v>9.0909090909090917</v>
      </c>
      <c r="AT16" s="141">
        <v>9.6153846153846203</v>
      </c>
      <c r="AU16" s="141">
        <v>10.9375</v>
      </c>
      <c r="AV16" s="141">
        <v>10.497237569060772</v>
      </c>
      <c r="AW16" s="141">
        <v>15.714285714285719</v>
      </c>
      <c r="AX16" s="142">
        <v>3.947368421052631</v>
      </c>
      <c r="AY16" s="142">
        <v>16.08391608391608</v>
      </c>
      <c r="AZ16" s="142">
        <v>10.144927536231885</v>
      </c>
      <c r="BA16" s="142">
        <v>11.656441717791415</v>
      </c>
      <c r="BB16" s="141">
        <v>6.8493150684931496</v>
      </c>
      <c r="BC16" s="142">
        <v>24.61538461538461</v>
      </c>
      <c r="BD16" s="142">
        <v>10.416666666666666</v>
      </c>
      <c r="BE16" s="142">
        <v>8.7591240875912391</v>
      </c>
      <c r="BF16" s="142">
        <v>15.736040609137042</v>
      </c>
      <c r="BG16" s="141">
        <v>10.897435897435901</v>
      </c>
      <c r="BH16" s="140">
        <v>11.320754716981133</v>
      </c>
      <c r="BI16" s="140">
        <v>15.384615384615387</v>
      </c>
      <c r="BJ16" s="140">
        <v>7.8125</v>
      </c>
      <c r="BK16" s="140" t="s">
        <v>286</v>
      </c>
      <c r="BL16" s="141" t="s">
        <v>286</v>
      </c>
      <c r="BM16" s="140" t="s">
        <v>286</v>
      </c>
      <c r="BN16" s="139" t="s">
        <v>286</v>
      </c>
      <c r="BO16" s="139" t="s">
        <v>286</v>
      </c>
      <c r="BP16" s="139" t="s">
        <v>286</v>
      </c>
      <c r="BQ16" s="141" t="s">
        <v>286</v>
      </c>
      <c r="BR16" s="140" t="s">
        <v>286</v>
      </c>
      <c r="BS16" s="140" t="s">
        <v>286</v>
      </c>
      <c r="BT16" s="140">
        <v>12.142857142857142</v>
      </c>
      <c r="BU16" s="141">
        <v>15.075376884422109</v>
      </c>
      <c r="BV16" s="140">
        <v>15.483870967741939</v>
      </c>
      <c r="BW16" s="140">
        <v>12.500000000000002</v>
      </c>
      <c r="BX16" s="140">
        <v>7.6923076923076916</v>
      </c>
      <c r="BY16" s="141">
        <v>4.6875</v>
      </c>
      <c r="BZ16" s="140">
        <v>13.966480446927369</v>
      </c>
      <c r="CA16" s="140">
        <v>25.714285714285719</v>
      </c>
      <c r="CB16" s="140">
        <v>7.8947368421052628</v>
      </c>
      <c r="CC16" s="141">
        <v>14.000000000000002</v>
      </c>
      <c r="CD16" s="140">
        <v>17.647058823529402</v>
      </c>
      <c r="CE16" s="140">
        <v>11.111111111111114</v>
      </c>
      <c r="CF16" s="140">
        <v>8.2191780821917799</v>
      </c>
      <c r="CG16" s="141">
        <v>27.272727272727273</v>
      </c>
      <c r="CH16" s="140">
        <v>8.3333333333333339</v>
      </c>
      <c r="CI16" s="140">
        <v>9.9290780141843999</v>
      </c>
      <c r="CJ16" s="140">
        <v>19.19191919191919</v>
      </c>
      <c r="CK16" s="140">
        <v>14.838709677419354</v>
      </c>
      <c r="CL16" s="140">
        <v>8.928571428571427</v>
      </c>
      <c r="CM16" s="140">
        <v>7.6923076923076916</v>
      </c>
      <c r="CN16" s="140">
        <v>6.2499999999999991</v>
      </c>
      <c r="CO16" s="140">
        <v>3.8888888888888893</v>
      </c>
      <c r="CP16" s="141">
        <v>5.7142857142857144</v>
      </c>
      <c r="CQ16" s="140">
        <v>2.6315789473684208</v>
      </c>
      <c r="CR16" s="140">
        <v>4.6979865771812079</v>
      </c>
      <c r="CS16" s="139">
        <v>9.4890510948905149</v>
      </c>
      <c r="CT16" s="139">
        <v>3.7037037037037046</v>
      </c>
      <c r="CU16" s="141">
        <v>1.3888888888888888</v>
      </c>
      <c r="CV16" s="140">
        <v>10.606060606060609</v>
      </c>
      <c r="CW16" s="140">
        <v>6.2500000000000027</v>
      </c>
      <c r="CX16" s="139">
        <v>2.1428571428571432</v>
      </c>
      <c r="CY16" s="139">
        <v>3.5175879396984939</v>
      </c>
      <c r="CZ16" s="141">
        <v>4.5161290322580641</v>
      </c>
      <c r="DA16" s="140">
        <v>0</v>
      </c>
      <c r="DB16" s="140">
        <v>1.9607843137254901</v>
      </c>
      <c r="DC16" s="139">
        <v>0</v>
      </c>
      <c r="DD16" s="114" t="s">
        <v>286</v>
      </c>
      <c r="DE16" s="128">
        <v>28.985507246376812</v>
      </c>
      <c r="DF16" s="121">
        <v>42.105263157894747</v>
      </c>
      <c r="DG16" s="121" t="s">
        <v>286</v>
      </c>
      <c r="DH16" s="114">
        <v>23.188405797101453</v>
      </c>
      <c r="DI16" s="114">
        <v>42.94478527607361</v>
      </c>
      <c r="DJ16" s="128" t="s">
        <v>286</v>
      </c>
      <c r="DK16" s="121">
        <v>33.846153846153847</v>
      </c>
      <c r="DL16" s="121">
        <v>34.042553191489361</v>
      </c>
      <c r="DM16" s="121" t="s">
        <v>286</v>
      </c>
      <c r="DN16" s="121">
        <v>33.500000000000007</v>
      </c>
      <c r="DO16" s="128">
        <v>42.307692307692335</v>
      </c>
      <c r="DP16" s="121" t="s">
        <v>286</v>
      </c>
      <c r="DQ16" s="121">
        <v>21.15384615384616</v>
      </c>
      <c r="DR16" s="121">
        <v>35.937500000000014</v>
      </c>
      <c r="DS16" s="121" t="s">
        <v>286</v>
      </c>
      <c r="DT16" s="128">
        <v>34.328358208955223</v>
      </c>
      <c r="DU16" s="131">
        <v>32.894736842105274</v>
      </c>
      <c r="DV16" s="131" t="s">
        <v>286</v>
      </c>
      <c r="DW16" s="114">
        <v>23.913043478260871</v>
      </c>
      <c r="DX16" s="131">
        <v>30.674846625766875</v>
      </c>
      <c r="DY16" s="128" t="s">
        <v>286</v>
      </c>
      <c r="DZ16" s="128">
        <v>23.076923076923073</v>
      </c>
      <c r="EA16" s="128">
        <v>23.404255319148927</v>
      </c>
      <c r="EB16" s="128" t="s">
        <v>286</v>
      </c>
      <c r="EC16" s="128">
        <v>26.5</v>
      </c>
      <c r="ED16" s="128">
        <v>25.161290322580648</v>
      </c>
      <c r="EE16" s="128" t="s">
        <v>286</v>
      </c>
      <c r="EF16" s="128">
        <v>17.647058823529413</v>
      </c>
      <c r="EG16" s="128">
        <v>26.984126984126984</v>
      </c>
      <c r="EH16" s="128" t="s">
        <v>286</v>
      </c>
      <c r="EI16" s="128">
        <v>35.294117647058826</v>
      </c>
      <c r="EJ16" s="128">
        <v>28.947368421052627</v>
      </c>
      <c r="EK16" s="128" t="s">
        <v>286</v>
      </c>
      <c r="EL16" s="121">
        <v>21.014492753623191</v>
      </c>
      <c r="EM16" s="121">
        <v>20.987654320987652</v>
      </c>
      <c r="EN16" s="121" t="s">
        <v>286</v>
      </c>
      <c r="EO16" s="121">
        <v>21.538461538461544</v>
      </c>
      <c r="EP16" s="128">
        <v>25.531914893617017</v>
      </c>
      <c r="EQ16" s="121" t="s">
        <v>286</v>
      </c>
      <c r="ER16" s="121">
        <v>23.500000000000007</v>
      </c>
      <c r="ES16" s="121">
        <v>25.000000000000018</v>
      </c>
      <c r="ET16" s="121" t="s">
        <v>286</v>
      </c>
      <c r="EU16" s="128">
        <v>7.8431372549019605</v>
      </c>
      <c r="EV16" s="121">
        <v>17.460317460317459</v>
      </c>
      <c r="EW16" s="121" t="s">
        <v>286</v>
      </c>
      <c r="EX16" s="121">
        <v>19.402985074626866</v>
      </c>
      <c r="EY16" s="121">
        <v>50</v>
      </c>
      <c r="EZ16" s="128" t="s">
        <v>286</v>
      </c>
      <c r="FA16" s="121">
        <v>11.594202898550725</v>
      </c>
      <c r="FB16" s="121">
        <v>57.668711656441694</v>
      </c>
      <c r="FC16" s="121" t="s">
        <v>286</v>
      </c>
      <c r="FD16" s="121">
        <v>14.062500000000005</v>
      </c>
      <c r="FE16" s="128">
        <v>23.404255319148938</v>
      </c>
      <c r="FF16" s="121" t="s">
        <v>286</v>
      </c>
      <c r="FG16" s="121">
        <v>10.999999999999998</v>
      </c>
      <c r="FH16" s="121">
        <v>43.137254901960794</v>
      </c>
      <c r="FI16" s="121" t="s">
        <v>286</v>
      </c>
      <c r="FJ16" s="128">
        <v>7.6923076923076916</v>
      </c>
      <c r="FK16" s="121">
        <v>33.333333333333336</v>
      </c>
      <c r="FL16" s="121" t="s">
        <v>286</v>
      </c>
      <c r="FM16" s="121">
        <v>0</v>
      </c>
      <c r="FN16" s="121">
        <v>35.526315789473699</v>
      </c>
      <c r="FO16" s="128" t="s">
        <v>286</v>
      </c>
      <c r="FP16" s="121">
        <v>3.6231884057971007</v>
      </c>
      <c r="FQ16" s="121">
        <v>43.558282208588956</v>
      </c>
      <c r="FR16" s="121" t="s">
        <v>286</v>
      </c>
      <c r="FS16" s="121">
        <v>4.6874999999999991</v>
      </c>
      <c r="FT16" s="128">
        <v>19.565217391304348</v>
      </c>
      <c r="FU16" s="121" t="s">
        <v>286</v>
      </c>
      <c r="FV16" s="121">
        <v>3.5353535353535346</v>
      </c>
      <c r="FW16" s="121">
        <v>43.421052631578974</v>
      </c>
      <c r="FX16" s="121" t="s">
        <v>286</v>
      </c>
      <c r="FY16" s="128">
        <v>0</v>
      </c>
      <c r="FZ16" s="121">
        <v>36.507936507936513</v>
      </c>
      <c r="GA16" s="121" t="s">
        <v>286</v>
      </c>
      <c r="GB16" s="121" t="s">
        <v>286</v>
      </c>
      <c r="GC16" s="121" t="s">
        <v>286</v>
      </c>
      <c r="GD16" s="128" t="s">
        <v>286</v>
      </c>
      <c r="GE16" s="121" t="s">
        <v>286</v>
      </c>
      <c r="GF16" s="121" t="s">
        <v>286</v>
      </c>
      <c r="GG16" s="121" t="s">
        <v>286</v>
      </c>
      <c r="GH16" s="121" t="s">
        <v>286</v>
      </c>
      <c r="GI16" s="128" t="s">
        <v>286</v>
      </c>
      <c r="GJ16" s="121" t="s">
        <v>286</v>
      </c>
      <c r="GK16" s="121">
        <v>3.0150753768844227</v>
      </c>
      <c r="GL16" s="121">
        <v>2.5974025974025978</v>
      </c>
      <c r="GM16" s="130" t="s">
        <v>286</v>
      </c>
      <c r="GN16" s="128">
        <v>0</v>
      </c>
      <c r="GO16" s="121">
        <v>4.7619047619047628</v>
      </c>
      <c r="GP16" s="121">
        <v>27.777777777777793</v>
      </c>
      <c r="GQ16" s="121">
        <v>64.70588235294116</v>
      </c>
      <c r="GR16" s="121">
        <v>71.052631578947356</v>
      </c>
      <c r="GS16" s="128">
        <v>12.765957446808512</v>
      </c>
      <c r="GT16" s="121">
        <v>43.939393939393931</v>
      </c>
      <c r="GU16" s="121">
        <v>65.838509316770171</v>
      </c>
      <c r="GV16" s="121">
        <v>7.4626865671641811</v>
      </c>
      <c r="GW16" s="121">
        <v>51.612903225806456</v>
      </c>
      <c r="GX16" s="128">
        <v>53.191489361702146</v>
      </c>
      <c r="GY16" s="128">
        <v>11.194029850746274</v>
      </c>
      <c r="GZ16" s="128">
        <v>40.721649484536094</v>
      </c>
      <c r="HA16" s="128">
        <v>56.4625850340136</v>
      </c>
      <c r="HB16" s="128">
        <v>9.2592592592592595</v>
      </c>
      <c r="HC16" s="128">
        <v>45.098039215686278</v>
      </c>
      <c r="HD16" s="128">
        <v>35.483870967741929</v>
      </c>
      <c r="HE16" s="128">
        <v>1.2345679012345681</v>
      </c>
      <c r="HF16" s="128">
        <v>8.823529411764703</v>
      </c>
      <c r="HG16" s="128">
        <v>28.94736842105263</v>
      </c>
      <c r="HH16" s="128">
        <v>4.2553191489361719</v>
      </c>
      <c r="HI16" s="128">
        <v>6.0606060606060632</v>
      </c>
      <c r="HJ16" s="128">
        <v>22.981366459627331</v>
      </c>
      <c r="HK16" s="128">
        <v>0</v>
      </c>
      <c r="HL16" s="121">
        <v>8.064516129032258</v>
      </c>
      <c r="HM16" s="121">
        <v>29.787234042553198</v>
      </c>
      <c r="HN16" s="121">
        <v>0.74626865671641807</v>
      </c>
      <c r="HO16" s="121">
        <v>5.6701030927835028</v>
      </c>
      <c r="HP16" s="128">
        <v>17.006802721088427</v>
      </c>
      <c r="HQ16" s="121">
        <v>0</v>
      </c>
      <c r="HR16" s="121">
        <v>5.8823529411764719</v>
      </c>
      <c r="HS16" s="121">
        <v>1.6129032258064513</v>
      </c>
      <c r="HT16" s="129">
        <v>11.184210526315795</v>
      </c>
      <c r="HU16" s="128">
        <v>35.384615384615394</v>
      </c>
      <c r="HV16" s="114">
        <v>48.6111111111111</v>
      </c>
      <c r="HW16" s="114">
        <v>8.5714285714285712</v>
      </c>
      <c r="HX16" s="114">
        <v>31.782945736434115</v>
      </c>
      <c r="HY16" s="114">
        <v>50.943396226415103</v>
      </c>
      <c r="HZ16" s="114">
        <v>2.9850746268656714</v>
      </c>
      <c r="IA16" s="114">
        <v>40.983606557377044</v>
      </c>
      <c r="IB16" s="114">
        <v>48.936170212765965</v>
      </c>
      <c r="IC16" s="114">
        <v>5.9701492537313445</v>
      </c>
      <c r="ID16" s="114">
        <v>23.437500000000004</v>
      </c>
      <c r="IE16" s="114">
        <v>42.176870748299315</v>
      </c>
      <c r="IF16" s="114">
        <v>1.8518518518518516</v>
      </c>
      <c r="IG16" s="114">
        <v>19.607843137254903</v>
      </c>
      <c r="IH16" s="114">
        <v>20.967741935483872</v>
      </c>
      <c r="II16" s="114" t="s">
        <v>286</v>
      </c>
      <c r="IJ16" s="114">
        <v>16.176470588235297</v>
      </c>
      <c r="IK16" s="114">
        <v>32.894736842105281</v>
      </c>
      <c r="IL16" s="114" t="s">
        <v>286</v>
      </c>
      <c r="IM16" s="114">
        <v>18.045112781954881</v>
      </c>
      <c r="IN16" s="114">
        <v>35.185185185185205</v>
      </c>
      <c r="IO16" s="114" t="s">
        <v>286</v>
      </c>
      <c r="IP16" s="114">
        <v>22.222222222222221</v>
      </c>
      <c r="IQ16" s="114">
        <v>27.659574468085101</v>
      </c>
      <c r="IR16" s="114" t="s">
        <v>286</v>
      </c>
      <c r="IS16" s="114">
        <v>11.398963730569951</v>
      </c>
      <c r="IT16" s="114">
        <v>30.405405405405411</v>
      </c>
      <c r="IU16" s="114" t="s">
        <v>286</v>
      </c>
      <c r="IV16" s="114">
        <v>13.725490196078431</v>
      </c>
      <c r="IW16" s="114">
        <v>14.516129032258061</v>
      </c>
      <c r="IX16" s="114" t="str">
        <f t="shared" si="33"/>
        <v>--</v>
      </c>
      <c r="IY16" s="114" t="str">
        <f t="shared" si="33"/>
        <v>--</v>
      </c>
      <c r="IZ16" s="114" t="str">
        <f t="shared" si="33"/>
        <v>--</v>
      </c>
      <c r="JA16" s="114" t="str">
        <f t="shared" si="33"/>
        <v>--</v>
      </c>
      <c r="JB16" s="114" t="str">
        <f t="shared" si="33"/>
        <v>--</v>
      </c>
      <c r="JC16" s="261" t="s">
        <v>286</v>
      </c>
      <c r="JD16" s="261" t="s">
        <v>286</v>
      </c>
      <c r="JE16" s="261" t="s">
        <v>286</v>
      </c>
      <c r="JF16" s="261" t="s">
        <v>286</v>
      </c>
      <c r="JG16" s="261" t="s">
        <v>286</v>
      </c>
      <c r="JH16" s="261" t="s">
        <v>286</v>
      </c>
      <c r="JI16" s="261" t="s">
        <v>286</v>
      </c>
      <c r="JJ16" s="261" t="s">
        <v>286</v>
      </c>
      <c r="JK16" s="261" t="s">
        <v>286</v>
      </c>
      <c r="JL16" s="261" t="s">
        <v>286</v>
      </c>
      <c r="JM16" s="261" t="s">
        <v>286</v>
      </c>
      <c r="JN16" s="261" t="s">
        <v>286</v>
      </c>
      <c r="JO16" s="245" t="str">
        <f>"--"</f>
        <v>--</v>
      </c>
      <c r="JP16" s="245" t="str">
        <f>"--"</f>
        <v>--</v>
      </c>
      <c r="JQ16" s="245" t="str">
        <f>"--"</f>
        <v>--</v>
      </c>
      <c r="JR16" s="243">
        <v>2.5641025641025599</v>
      </c>
      <c r="JS16" s="243">
        <v>25</v>
      </c>
      <c r="JT16" s="243">
        <v>17.0731707317073</v>
      </c>
      <c r="JU16" s="245" t="str">
        <f>"--"</f>
        <v>--</v>
      </c>
      <c r="JV16" s="245" t="str">
        <f>"--"</f>
        <v>--</v>
      </c>
      <c r="JW16" s="245" t="str">
        <f>"--"</f>
        <v>--</v>
      </c>
      <c r="JX16" s="243">
        <v>0</v>
      </c>
      <c r="JY16" s="243">
        <v>2.7777777777777799</v>
      </c>
      <c r="JZ16" s="243">
        <v>2.4390243902439002</v>
      </c>
      <c r="KA16" s="245" t="str">
        <f>"--"</f>
        <v>--</v>
      </c>
      <c r="KB16" s="245" t="str">
        <f>"--"</f>
        <v>--</v>
      </c>
      <c r="KC16" s="245" t="str">
        <f>"--"</f>
        <v>--</v>
      </c>
      <c r="KD16" s="243">
        <v>0</v>
      </c>
      <c r="KE16" s="243">
        <v>8.3333333333333393</v>
      </c>
      <c r="KF16" s="243">
        <v>12.1951219512195</v>
      </c>
      <c r="KG16" s="128" t="str">
        <f t="shared" si="34"/>
        <v>--</v>
      </c>
      <c r="KH16" s="128" t="str">
        <f t="shared" si="34"/>
        <v>--</v>
      </c>
      <c r="KI16" s="128" t="str">
        <f t="shared" si="34"/>
        <v>--</v>
      </c>
      <c r="KJ16" s="128" t="str">
        <f t="shared" si="34"/>
        <v>--</v>
      </c>
      <c r="KK16" s="128" t="str">
        <f t="shared" si="34"/>
        <v>--</v>
      </c>
      <c r="KL16" s="128" t="str">
        <f t="shared" si="34"/>
        <v>--</v>
      </c>
      <c r="KM16" s="128" t="str">
        <f t="shared" si="34"/>
        <v>--</v>
      </c>
      <c r="KN16" s="286">
        <v>2.6315789473684204</v>
      </c>
      <c r="KO16" s="286">
        <v>2.8571428571428572</v>
      </c>
      <c r="KP16" s="286">
        <v>4.8780487804878039</v>
      </c>
      <c r="KQ16" s="128" t="str">
        <f t="shared" si="2"/>
        <v>--</v>
      </c>
      <c r="KR16" s="222">
        <v>0</v>
      </c>
      <c r="KS16" s="222">
        <v>0</v>
      </c>
      <c r="KT16" s="222">
        <v>0</v>
      </c>
      <c r="KU16" s="128" t="str">
        <f t="shared" si="3"/>
        <v>--</v>
      </c>
      <c r="KV16" s="222">
        <v>0</v>
      </c>
      <c r="KW16" s="222">
        <v>2.8571428571428568</v>
      </c>
      <c r="KX16" s="222">
        <v>0</v>
      </c>
      <c r="KY16" s="190" t="str">
        <f t="shared" ref="KY16:LA16" si="35">"--"</f>
        <v>--</v>
      </c>
      <c r="KZ16" s="190" t="str">
        <f t="shared" si="35"/>
        <v>--</v>
      </c>
      <c r="LA16" s="190" t="str">
        <f t="shared" si="35"/>
        <v>--</v>
      </c>
      <c r="LB16" s="295">
        <v>7.6923076923076943</v>
      </c>
      <c r="LC16" s="295">
        <v>11.111111111111109</v>
      </c>
      <c r="LD16" s="295">
        <v>12.195121951219509</v>
      </c>
      <c r="LE16" s="190" t="str">
        <f t="shared" ref="LE16:LG16" si="36">"--"</f>
        <v>--</v>
      </c>
      <c r="LF16" s="190" t="str">
        <f t="shared" si="36"/>
        <v>--</v>
      </c>
      <c r="LG16" s="190" t="str">
        <f t="shared" si="36"/>
        <v>--</v>
      </c>
      <c r="LH16" s="295">
        <v>5.2631578947368407</v>
      </c>
      <c r="LI16" s="295">
        <v>8.3333333333333357</v>
      </c>
      <c r="LJ16" s="295">
        <v>14.634146341463415</v>
      </c>
      <c r="LK16" s="190" t="str">
        <f t="shared" ref="LK16:LM16" si="37">"--"</f>
        <v>--</v>
      </c>
      <c r="LL16" s="190" t="str">
        <f t="shared" si="37"/>
        <v>--</v>
      </c>
      <c r="LM16" s="190" t="str">
        <f t="shared" si="37"/>
        <v>--</v>
      </c>
      <c r="LN16" s="295">
        <v>0</v>
      </c>
      <c r="LO16" s="295">
        <v>11.111111111111109</v>
      </c>
      <c r="LP16" s="295">
        <v>2.4390243902439019</v>
      </c>
      <c r="LQ16" s="190" t="str">
        <f t="shared" ref="LQ16:LS16" si="38">"--"</f>
        <v>--</v>
      </c>
      <c r="LR16" s="190" t="str">
        <f t="shared" si="38"/>
        <v>--</v>
      </c>
      <c r="LS16" s="190" t="str">
        <f t="shared" si="38"/>
        <v>--</v>
      </c>
      <c r="LT16" s="128">
        <v>0</v>
      </c>
      <c r="LU16" s="128">
        <v>2.7777777777777772</v>
      </c>
      <c r="LV16" s="128">
        <v>9.7560975609756078</v>
      </c>
      <c r="LX16" s="378" t="str">
        <f t="shared" si="4"/>
        <v>--</v>
      </c>
      <c r="LY16" s="381">
        <v>23.07692307692308</v>
      </c>
      <c r="LZ16" s="381">
        <v>17.142857142857146</v>
      </c>
      <c r="MA16" s="381">
        <v>12.195121951219509</v>
      </c>
      <c r="MB16" s="378" t="str">
        <f t="shared" si="5"/>
        <v>--</v>
      </c>
      <c r="MC16" s="381">
        <v>11.764705882352946</v>
      </c>
      <c r="MD16" s="381">
        <v>12.000000000000002</v>
      </c>
      <c r="ME16" s="381">
        <v>15.217391304347826</v>
      </c>
      <c r="MF16" s="378" t="str">
        <f t="shared" si="6"/>
        <v>--</v>
      </c>
      <c r="MG16" s="381">
        <v>5.1282051282051269</v>
      </c>
      <c r="MH16" s="381">
        <v>11.428571428571427</v>
      </c>
      <c r="MI16" s="381">
        <v>17.073170731707314</v>
      </c>
      <c r="MJ16" s="378" t="str">
        <f t="shared" si="7"/>
        <v>--</v>
      </c>
      <c r="MK16" s="381">
        <v>16.911764705882355</v>
      </c>
      <c r="ML16" s="381">
        <v>15.333333333333329</v>
      </c>
      <c r="MM16" s="381">
        <v>20.65217391304348</v>
      </c>
      <c r="MN16" s="378" t="str">
        <f t="shared" si="8"/>
        <v>--</v>
      </c>
      <c r="MO16" s="381">
        <v>21.582733812949645</v>
      </c>
      <c r="MP16" s="381">
        <v>13.999999999999998</v>
      </c>
      <c r="MQ16" s="381">
        <v>13.829787234042559</v>
      </c>
      <c r="MR16" s="378" t="str">
        <f t="shared" si="9"/>
        <v>--</v>
      </c>
      <c r="MS16" s="381">
        <v>12.408759124087593</v>
      </c>
      <c r="MT16" s="381">
        <v>12.837837837837837</v>
      </c>
      <c r="MU16" s="381">
        <v>17.021276595744684</v>
      </c>
      <c r="MV16" s="378" t="str">
        <f t="shared" si="10"/>
        <v>--</v>
      </c>
      <c r="MW16" s="381">
        <v>7.2992700729927016</v>
      </c>
      <c r="MX16" s="381">
        <v>2.7027027027027031</v>
      </c>
      <c r="MY16" s="381">
        <v>3.1250000000000009</v>
      </c>
      <c r="MZ16" s="378" t="str">
        <f t="shared" si="11"/>
        <v>--</v>
      </c>
      <c r="NA16" s="381">
        <v>15.789473684210531</v>
      </c>
      <c r="NB16" s="381">
        <v>25.714285714285726</v>
      </c>
      <c r="NC16" s="381">
        <v>21.951219512195124</v>
      </c>
      <c r="ND16" s="378" t="str">
        <f t="shared" si="12"/>
        <v>--</v>
      </c>
      <c r="NE16" s="381">
        <v>27.338129496402882</v>
      </c>
      <c r="NF16" s="381">
        <v>18.918918918918926</v>
      </c>
      <c r="NG16" s="381">
        <v>30.526315789473692</v>
      </c>
      <c r="NH16" s="378" t="str">
        <f t="shared" si="13"/>
        <v>--</v>
      </c>
      <c r="NI16" s="381">
        <v>5.7553956834532389</v>
      </c>
      <c r="NJ16" s="381">
        <v>2.0270270270270263</v>
      </c>
      <c r="NK16" s="381">
        <v>6.3829787234042579</v>
      </c>
      <c r="NL16" s="378" t="str">
        <f t="shared" si="14"/>
        <v>--</v>
      </c>
      <c r="NM16" s="381">
        <v>0.71942446043165453</v>
      </c>
      <c r="NN16" s="381">
        <v>0.66666666666666674</v>
      </c>
      <c r="NO16" s="381">
        <v>4.2553191489361701</v>
      </c>
      <c r="NP16" s="378" t="str">
        <f t="shared" si="15"/>
        <v>--</v>
      </c>
      <c r="NQ16" s="381">
        <v>2.1582733812949644</v>
      </c>
      <c r="NR16" s="381">
        <v>0</v>
      </c>
      <c r="NS16" s="381">
        <v>4.2553191489361692</v>
      </c>
      <c r="NT16" s="378" t="str">
        <f t="shared" si="16"/>
        <v>--</v>
      </c>
      <c r="NU16" s="381">
        <v>15.217391304347828</v>
      </c>
      <c r="NV16" s="381">
        <v>17.449664429530209</v>
      </c>
      <c r="NW16" s="381">
        <v>37.499999999999993</v>
      </c>
      <c r="NX16" s="378" t="str">
        <f t="shared" si="17"/>
        <v>--</v>
      </c>
      <c r="NY16" s="381">
        <v>0.72463768115942029</v>
      </c>
      <c r="NZ16" s="381">
        <v>0</v>
      </c>
      <c r="OA16" s="381">
        <v>5.2083333333333366</v>
      </c>
      <c r="OB16" s="378" t="str">
        <f t="shared" si="18"/>
        <v>--</v>
      </c>
      <c r="OC16" s="381">
        <v>6.4748201438848918</v>
      </c>
      <c r="OD16" s="381">
        <v>10.000000000000005</v>
      </c>
      <c r="OE16" s="381">
        <v>25.263157894736839</v>
      </c>
    </row>
    <row r="17" spans="1:395" ht="14.4" thickTop="1" thickBot="1" x14ac:dyDescent="0.3">
      <c r="A17" s="114">
        <v>13</v>
      </c>
      <c r="B17" s="93" t="s">
        <v>13</v>
      </c>
      <c r="C17" s="144">
        <v>19.705340699815864</v>
      </c>
      <c r="D17" s="144">
        <v>31.524008350730675</v>
      </c>
      <c r="E17" s="144">
        <v>40.579710144927532</v>
      </c>
      <c r="F17" s="144">
        <v>21.180555555555536</v>
      </c>
      <c r="G17" s="144">
        <v>30.176211453744486</v>
      </c>
      <c r="H17" s="144">
        <v>43.413173652694574</v>
      </c>
      <c r="I17" s="144" t="s">
        <v>286</v>
      </c>
      <c r="J17" s="144" t="str">
        <f>"--"</f>
        <v>--</v>
      </c>
      <c r="K17" s="144" t="str">
        <f>"--"</f>
        <v>--</v>
      </c>
      <c r="L17" s="144">
        <v>17.058823529411764</v>
      </c>
      <c r="M17" s="141">
        <v>33.826638477801282</v>
      </c>
      <c r="N17" s="141">
        <v>39.263803680981589</v>
      </c>
      <c r="O17" s="141">
        <v>13.127413127413128</v>
      </c>
      <c r="P17" s="141">
        <v>29.859719438877782</v>
      </c>
      <c r="Q17" s="141">
        <v>37.73087071240105</v>
      </c>
      <c r="R17" s="141">
        <v>10.237659963436924</v>
      </c>
      <c r="S17" s="141">
        <v>11.320754716981131</v>
      </c>
      <c r="T17" s="141">
        <v>9.6618357487922744</v>
      </c>
      <c r="U17" s="141">
        <v>10.069444444444441</v>
      </c>
      <c r="V17" s="141">
        <v>15.63876651982379</v>
      </c>
      <c r="W17" s="141">
        <v>12.574850299401206</v>
      </c>
      <c r="X17" s="141" t="s">
        <v>286</v>
      </c>
      <c r="Y17" s="141" t="str">
        <f>"--"</f>
        <v>--</v>
      </c>
      <c r="Z17" s="141" t="str">
        <f>"--"</f>
        <v>--</v>
      </c>
      <c r="AA17" s="141">
        <v>11.372549019607844</v>
      </c>
      <c r="AB17" s="142">
        <v>18.81606765327696</v>
      </c>
      <c r="AC17" s="142">
        <v>11.419753086419759</v>
      </c>
      <c r="AD17" s="142">
        <v>9.4230769230769216</v>
      </c>
      <c r="AE17" s="142">
        <v>13.535353535353538</v>
      </c>
      <c r="AF17" s="141">
        <v>11.023622047244098</v>
      </c>
      <c r="AG17" s="144">
        <v>12.361623616236169</v>
      </c>
      <c r="AH17" s="144">
        <v>15.06276150627615</v>
      </c>
      <c r="AI17" s="143">
        <v>13.10679611650486</v>
      </c>
      <c r="AJ17" s="143">
        <v>14.409722222222229</v>
      </c>
      <c r="AK17" s="141">
        <v>17.035398230088489</v>
      </c>
      <c r="AL17" s="141">
        <v>14.114114114114113</v>
      </c>
      <c r="AM17" s="141" t="s">
        <v>286</v>
      </c>
      <c r="AN17" s="141" t="str">
        <f>"--"</f>
        <v>--</v>
      </c>
      <c r="AO17" s="141" t="str">
        <f>"--"</f>
        <v>--</v>
      </c>
      <c r="AP17" s="141">
        <v>10.756972111553791</v>
      </c>
      <c r="AQ17" s="141">
        <v>18.855932203389841</v>
      </c>
      <c r="AR17" s="141">
        <v>12.074303405572751</v>
      </c>
      <c r="AS17" s="141">
        <v>10.742187500000011</v>
      </c>
      <c r="AT17" s="141">
        <v>13.99594320486815</v>
      </c>
      <c r="AU17" s="141">
        <v>15.608465608465616</v>
      </c>
      <c r="AV17" s="141">
        <v>11.962616822429919</v>
      </c>
      <c r="AW17" s="141">
        <v>13.655462184873949</v>
      </c>
      <c r="AX17" s="142">
        <v>9.223300970873785</v>
      </c>
      <c r="AY17" s="142">
        <v>11.130742049469962</v>
      </c>
      <c r="AZ17" s="142">
        <v>16.666666666666647</v>
      </c>
      <c r="BA17" s="142">
        <v>11.077844311377248</v>
      </c>
      <c r="BB17" s="141" t="s">
        <v>286</v>
      </c>
      <c r="BC17" s="142" t="str">
        <f>"--"</f>
        <v>--</v>
      </c>
      <c r="BD17" s="142" t="str">
        <f>"--"</f>
        <v>--</v>
      </c>
      <c r="BE17" s="142">
        <v>10.51587301587301</v>
      </c>
      <c r="BF17" s="142">
        <v>16.772823779193207</v>
      </c>
      <c r="BG17" s="141">
        <v>13.664596273291929</v>
      </c>
      <c r="BH17" s="140">
        <v>10.805500982318263</v>
      </c>
      <c r="BI17" s="140">
        <v>14.19878296146045</v>
      </c>
      <c r="BJ17" s="140">
        <v>11.111111111111112</v>
      </c>
      <c r="BK17" s="140" t="s">
        <v>286</v>
      </c>
      <c r="BL17" s="141" t="s">
        <v>286</v>
      </c>
      <c r="BM17" s="140" t="s">
        <v>286</v>
      </c>
      <c r="BN17" s="139" t="s">
        <v>286</v>
      </c>
      <c r="BO17" s="139" t="s">
        <v>286</v>
      </c>
      <c r="BP17" s="139" t="s">
        <v>286</v>
      </c>
      <c r="BQ17" s="141" t="s">
        <v>286</v>
      </c>
      <c r="BR17" s="140" t="s">
        <v>286</v>
      </c>
      <c r="BS17" s="140" t="s">
        <v>286</v>
      </c>
      <c r="BT17" s="140">
        <v>9.4674556213017791</v>
      </c>
      <c r="BU17" s="141">
        <v>13.646055437100218</v>
      </c>
      <c r="BV17" s="140">
        <v>6.1919504643962888</v>
      </c>
      <c r="BW17" s="140">
        <v>12.695312500000004</v>
      </c>
      <c r="BX17" s="140">
        <v>10.860655737704915</v>
      </c>
      <c r="BY17" s="141">
        <v>6.7385444743935379</v>
      </c>
      <c r="BZ17" s="140">
        <v>21.362799263351761</v>
      </c>
      <c r="CA17" s="140">
        <v>24.631578947368411</v>
      </c>
      <c r="CB17" s="140">
        <v>12.077294685990339</v>
      </c>
      <c r="CC17" s="141">
        <v>14.010507880910691</v>
      </c>
      <c r="CD17" s="140">
        <v>20.666666666666664</v>
      </c>
      <c r="CE17" s="140">
        <v>17.36526946107784</v>
      </c>
      <c r="CF17" s="140" t="s">
        <v>286</v>
      </c>
      <c r="CG17" s="141" t="str">
        <f>"--"</f>
        <v>--</v>
      </c>
      <c r="CH17" s="140" t="str">
        <f>"--"</f>
        <v>--</v>
      </c>
      <c r="CI17" s="140">
        <v>10.515873015873025</v>
      </c>
      <c r="CJ17" s="140">
        <v>19.0578158458244</v>
      </c>
      <c r="CK17" s="140">
        <v>10.903426791277262</v>
      </c>
      <c r="CL17" s="140">
        <v>14.453124999999995</v>
      </c>
      <c r="CM17" s="140">
        <v>14.049586776859506</v>
      </c>
      <c r="CN17" s="140">
        <v>9.239130434782604</v>
      </c>
      <c r="CO17" s="140">
        <v>8.7912087912087991</v>
      </c>
      <c r="CP17" s="141">
        <v>7.5471698113207575</v>
      </c>
      <c r="CQ17" s="140">
        <v>2.4271844660194177</v>
      </c>
      <c r="CR17" s="140">
        <v>4.2105263157894752</v>
      </c>
      <c r="CS17" s="139">
        <v>6.0133630289532247</v>
      </c>
      <c r="CT17" s="139">
        <v>3.903903903903903</v>
      </c>
      <c r="CU17" s="141" t="s">
        <v>286</v>
      </c>
      <c r="CV17" s="140" t="str">
        <f>"--"</f>
        <v>--</v>
      </c>
      <c r="CW17" s="140" t="str">
        <f>"--"</f>
        <v>--</v>
      </c>
      <c r="CX17" s="139">
        <v>1.590457256461232</v>
      </c>
      <c r="CY17" s="139">
        <v>5.6155507559395224</v>
      </c>
      <c r="CZ17" s="141">
        <v>0.62695924764890287</v>
      </c>
      <c r="DA17" s="140">
        <v>3.5156250000000004</v>
      </c>
      <c r="DB17" s="140">
        <v>3.3057851239669422</v>
      </c>
      <c r="DC17" s="139">
        <v>1.3661202185792354</v>
      </c>
      <c r="DD17" s="114" t="s">
        <v>286</v>
      </c>
      <c r="DE17" s="128">
        <v>40.803382663847799</v>
      </c>
      <c r="DF17" s="121">
        <v>43.478260869565219</v>
      </c>
      <c r="DG17" s="121" t="s">
        <v>286</v>
      </c>
      <c r="DH17" s="114">
        <v>35.63474387527846</v>
      </c>
      <c r="DI17" s="114">
        <v>38.787878787878789</v>
      </c>
      <c r="DJ17" s="128" t="s">
        <v>286</v>
      </c>
      <c r="DK17" s="121" t="str">
        <f>"--"</f>
        <v>--</v>
      </c>
      <c r="DL17" s="121" t="str">
        <f>"--"</f>
        <v>--</v>
      </c>
      <c r="DM17" s="121" t="s">
        <v>286</v>
      </c>
      <c r="DN17" s="121">
        <v>37.715517241379295</v>
      </c>
      <c r="DO17" s="128">
        <v>46.451612903225808</v>
      </c>
      <c r="DP17" s="121" t="s">
        <v>286</v>
      </c>
      <c r="DQ17" s="121">
        <v>30.846774193548381</v>
      </c>
      <c r="DR17" s="121">
        <v>34.594594594594589</v>
      </c>
      <c r="DS17" s="121" t="s">
        <v>286</v>
      </c>
      <c r="DT17" s="128">
        <v>34.468085106382937</v>
      </c>
      <c r="DU17" s="131">
        <v>32.682926829268297</v>
      </c>
      <c r="DV17" s="131" t="s">
        <v>286</v>
      </c>
      <c r="DW17" s="114">
        <v>32.739420935411992</v>
      </c>
      <c r="DX17" s="131">
        <v>34.638554216867455</v>
      </c>
      <c r="DY17" s="128" t="s">
        <v>286</v>
      </c>
      <c r="DZ17" s="128" t="str">
        <f>"--"</f>
        <v>--</v>
      </c>
      <c r="EA17" s="128" t="str">
        <f>"--"</f>
        <v>--</v>
      </c>
      <c r="EB17" s="128" t="s">
        <v>286</v>
      </c>
      <c r="EC17" s="128">
        <v>32.758620689655181</v>
      </c>
      <c r="ED17" s="128">
        <v>32.79220779220779</v>
      </c>
      <c r="EE17" s="128" t="s">
        <v>286</v>
      </c>
      <c r="EF17" s="128">
        <v>28.803245436105474</v>
      </c>
      <c r="EG17" s="128">
        <v>25</v>
      </c>
      <c r="EH17" s="128" t="s">
        <v>286</v>
      </c>
      <c r="EI17" s="128">
        <v>29.032258064516149</v>
      </c>
      <c r="EJ17" s="128">
        <v>28.571428571428584</v>
      </c>
      <c r="EK17" s="128" t="s">
        <v>286</v>
      </c>
      <c r="EL17" s="121">
        <v>27.293064876957484</v>
      </c>
      <c r="EM17" s="121">
        <v>21.88449848024316</v>
      </c>
      <c r="EN17" s="121" t="s">
        <v>286</v>
      </c>
      <c r="EO17" s="121" t="str">
        <f>"--"</f>
        <v>--</v>
      </c>
      <c r="EP17" s="128" t="str">
        <f>"--"</f>
        <v>--</v>
      </c>
      <c r="EQ17" s="121" t="s">
        <v>286</v>
      </c>
      <c r="ER17" s="121">
        <v>23.160173160173166</v>
      </c>
      <c r="ES17" s="121">
        <v>21.311475409836056</v>
      </c>
      <c r="ET17" s="121" t="s">
        <v>286</v>
      </c>
      <c r="EU17" s="128">
        <v>21.384928716904291</v>
      </c>
      <c r="EV17" s="121">
        <v>18.256130790190742</v>
      </c>
      <c r="EW17" s="121" t="s">
        <v>286</v>
      </c>
      <c r="EX17" s="121">
        <v>17.965367965367982</v>
      </c>
      <c r="EY17" s="121">
        <v>49.019607843137251</v>
      </c>
      <c r="EZ17" s="128" t="s">
        <v>286</v>
      </c>
      <c r="FA17" s="121">
        <v>11.607142857142863</v>
      </c>
      <c r="FB17" s="121">
        <v>46.951219512195124</v>
      </c>
      <c r="FC17" s="121" t="s">
        <v>286</v>
      </c>
      <c r="FD17" s="135" t="str">
        <f>"--"</f>
        <v>--</v>
      </c>
      <c r="FE17" s="134" t="str">
        <f>"--"</f>
        <v>--</v>
      </c>
      <c r="FF17" s="121" t="s">
        <v>286</v>
      </c>
      <c r="FG17" s="121">
        <v>18.478260869565219</v>
      </c>
      <c r="FH17" s="121">
        <v>48.196721311475407</v>
      </c>
      <c r="FI17" s="121" t="s">
        <v>286</v>
      </c>
      <c r="FJ17" s="128">
        <v>12.065439672801633</v>
      </c>
      <c r="FK17" s="121">
        <v>39.617486338797853</v>
      </c>
      <c r="FL17" s="121" t="s">
        <v>286</v>
      </c>
      <c r="FM17" s="121">
        <v>4.7619047619047645</v>
      </c>
      <c r="FN17" s="121">
        <v>51.707317073170735</v>
      </c>
      <c r="FO17" s="128" t="s">
        <v>286</v>
      </c>
      <c r="FP17" s="121">
        <v>3.1249999999999982</v>
      </c>
      <c r="FQ17" s="121">
        <v>46.060606060606055</v>
      </c>
      <c r="FR17" s="121" t="s">
        <v>286</v>
      </c>
      <c r="FS17" s="121" t="str">
        <f>"--"</f>
        <v>--</v>
      </c>
      <c r="FT17" s="128" t="str">
        <f>"--"</f>
        <v>--</v>
      </c>
      <c r="FU17" s="121" t="s">
        <v>286</v>
      </c>
      <c r="FV17" s="121">
        <v>7.543103448275863</v>
      </c>
      <c r="FW17" s="121">
        <v>47.077922077922089</v>
      </c>
      <c r="FX17" s="121" t="s">
        <v>286</v>
      </c>
      <c r="FY17" s="128">
        <v>5.9426229508196693</v>
      </c>
      <c r="FZ17" s="121">
        <v>32.513661202185787</v>
      </c>
      <c r="GA17" s="121" t="s">
        <v>286</v>
      </c>
      <c r="GB17" s="121" t="s">
        <v>286</v>
      </c>
      <c r="GC17" s="121" t="s">
        <v>286</v>
      </c>
      <c r="GD17" s="128" t="s">
        <v>286</v>
      </c>
      <c r="GE17" s="121" t="s">
        <v>286</v>
      </c>
      <c r="GF17" s="121" t="s">
        <v>286</v>
      </c>
      <c r="GG17" s="121" t="s">
        <v>286</v>
      </c>
      <c r="GH17" s="121" t="s">
        <v>286</v>
      </c>
      <c r="GI17" s="128" t="s">
        <v>286</v>
      </c>
      <c r="GJ17" s="121" t="s">
        <v>286</v>
      </c>
      <c r="GK17" s="121">
        <v>7.1274298056155541</v>
      </c>
      <c r="GL17" s="121">
        <v>4.5602605863192158</v>
      </c>
      <c r="GM17" s="130" t="s">
        <v>286</v>
      </c>
      <c r="GN17" s="128">
        <v>7.3619631901840528</v>
      </c>
      <c r="GO17" s="121">
        <v>6.0273972602739727</v>
      </c>
      <c r="GP17" s="121">
        <v>24.754420432220034</v>
      </c>
      <c r="GQ17" s="121">
        <v>65.15151515151517</v>
      </c>
      <c r="GR17" s="121">
        <v>70.588235294117624</v>
      </c>
      <c r="GS17" s="128">
        <v>15.992647058823527</v>
      </c>
      <c r="GT17" s="121">
        <v>52.413793103448292</v>
      </c>
      <c r="GU17" s="121">
        <v>67.711598746081506</v>
      </c>
      <c r="GV17" s="121" t="s">
        <v>286</v>
      </c>
      <c r="GW17" s="121" t="str">
        <f>"--"</f>
        <v>--</v>
      </c>
      <c r="GX17" s="128" t="str">
        <f>"--"</f>
        <v>--</v>
      </c>
      <c r="GY17" s="128">
        <v>13.8592750533049</v>
      </c>
      <c r="GZ17" s="128">
        <v>45.433789954337911</v>
      </c>
      <c r="HA17" s="128">
        <v>73.958333333333343</v>
      </c>
      <c r="HB17" s="128">
        <v>14.372469635627525</v>
      </c>
      <c r="HC17" s="128">
        <v>36.268343815513617</v>
      </c>
      <c r="HD17" s="128">
        <v>60.387811634349077</v>
      </c>
      <c r="HE17" s="128">
        <v>3.3398821218074644</v>
      </c>
      <c r="HF17" s="128">
        <v>10.606060606060602</v>
      </c>
      <c r="HG17" s="128">
        <v>22.058823529411747</v>
      </c>
      <c r="HH17" s="128">
        <v>0.91911764705882271</v>
      </c>
      <c r="HI17" s="128">
        <v>7.3563218390804641</v>
      </c>
      <c r="HJ17" s="128">
        <v>17.868338557993727</v>
      </c>
      <c r="HK17" s="128" t="s">
        <v>286</v>
      </c>
      <c r="HL17" s="121" t="str">
        <f>"--"</f>
        <v>--</v>
      </c>
      <c r="HM17" s="121" t="str">
        <f>"--"</f>
        <v>--</v>
      </c>
      <c r="HN17" s="121">
        <v>0.63965884861407185</v>
      </c>
      <c r="HO17" s="121">
        <v>6.6210045662100478</v>
      </c>
      <c r="HP17" s="128">
        <v>20.833333333333332</v>
      </c>
      <c r="HQ17" s="121">
        <v>1.0121457489878538</v>
      </c>
      <c r="HR17" s="121">
        <v>5.8700209643605872</v>
      </c>
      <c r="HS17" s="121">
        <v>13.296398891966751</v>
      </c>
      <c r="HT17" s="129">
        <v>12.47443762781187</v>
      </c>
      <c r="HU17" s="128">
        <v>46.799116997792538</v>
      </c>
      <c r="HV17" s="114">
        <v>53.499999999999972</v>
      </c>
      <c r="HW17" s="114">
        <v>6.7796610169491531</v>
      </c>
      <c r="HX17" s="114">
        <v>32.15130023640662</v>
      </c>
      <c r="HY17" s="114">
        <v>50.159744408945691</v>
      </c>
      <c r="HZ17" s="114" t="s">
        <v>286</v>
      </c>
      <c r="IA17" s="114" t="str">
        <f>"--"</f>
        <v>--</v>
      </c>
      <c r="IB17" s="114" t="str">
        <f>"--"</f>
        <v>--</v>
      </c>
      <c r="IC17" s="114">
        <v>6.3965884861407254</v>
      </c>
      <c r="ID17" s="114">
        <v>31.32250580046404</v>
      </c>
      <c r="IE17" s="114">
        <v>58.188153310104539</v>
      </c>
      <c r="IF17" s="114">
        <v>7.1428571428571406</v>
      </c>
      <c r="IG17" s="114">
        <v>26.050420168067248</v>
      </c>
      <c r="IH17" s="114">
        <v>47.632311977715872</v>
      </c>
      <c r="II17" s="114" t="s">
        <v>286</v>
      </c>
      <c r="IJ17" s="114">
        <v>24.946236559139781</v>
      </c>
      <c r="IK17" s="114">
        <v>28.921568627450974</v>
      </c>
      <c r="IL17" s="114" t="s">
        <v>286</v>
      </c>
      <c r="IM17" s="114">
        <v>16.438356164383585</v>
      </c>
      <c r="IN17" s="114">
        <v>30.745341614906838</v>
      </c>
      <c r="IO17" s="114" t="s">
        <v>286</v>
      </c>
      <c r="IP17" s="114" t="str">
        <f>"--"</f>
        <v>--</v>
      </c>
      <c r="IQ17" s="114" t="str">
        <f>"--"</f>
        <v>--</v>
      </c>
      <c r="IR17" s="114" t="s">
        <v>286</v>
      </c>
      <c r="IS17" s="114">
        <v>17.782909930715963</v>
      </c>
      <c r="IT17" s="114">
        <v>40.070921985815552</v>
      </c>
      <c r="IU17" s="114" t="s">
        <v>286</v>
      </c>
      <c r="IV17" s="114">
        <v>14.285714285714292</v>
      </c>
      <c r="IW17" s="114">
        <v>29.131652661064425</v>
      </c>
      <c r="IX17" s="114" t="str">
        <f t="shared" si="33"/>
        <v>--</v>
      </c>
      <c r="IY17" s="114" t="str">
        <f t="shared" si="33"/>
        <v>--</v>
      </c>
      <c r="IZ17" s="114" t="str">
        <f t="shared" si="33"/>
        <v>--</v>
      </c>
      <c r="JA17" s="114" t="str">
        <f t="shared" si="33"/>
        <v>--</v>
      </c>
      <c r="JB17" s="114" t="str">
        <f t="shared" si="33"/>
        <v>--</v>
      </c>
      <c r="JC17" s="261" t="s">
        <v>286</v>
      </c>
      <c r="JD17" s="261" t="s">
        <v>286</v>
      </c>
      <c r="JE17" s="261" t="s">
        <v>286</v>
      </c>
      <c r="JF17" s="261" t="s">
        <v>286</v>
      </c>
      <c r="JG17" s="261" t="s">
        <v>286</v>
      </c>
      <c r="JH17" s="261" t="s">
        <v>286</v>
      </c>
      <c r="JI17" s="261" t="s">
        <v>286</v>
      </c>
      <c r="JJ17" s="261" t="s">
        <v>286</v>
      </c>
      <c r="JK17" s="261" t="s">
        <v>286</v>
      </c>
      <c r="JL17" s="261" t="s">
        <v>286</v>
      </c>
      <c r="JM17" s="261" t="s">
        <v>286</v>
      </c>
      <c r="JN17" s="261" t="s">
        <v>286</v>
      </c>
      <c r="JO17" s="243">
        <v>13.3333333333333</v>
      </c>
      <c r="JP17" s="243">
        <v>26.8131868131868</v>
      </c>
      <c r="JQ17" s="243">
        <v>48.724489795918302</v>
      </c>
      <c r="JR17" s="243">
        <v>22.7722772277228</v>
      </c>
      <c r="JS17" s="243">
        <v>28.3132530120482</v>
      </c>
      <c r="JT17" s="243">
        <v>45.3125</v>
      </c>
      <c r="JU17" s="243">
        <v>1.3333333333333299</v>
      </c>
      <c r="JV17" s="243">
        <v>2.8571428571428599</v>
      </c>
      <c r="JW17" s="243">
        <v>7.6530612244898002</v>
      </c>
      <c r="JX17" s="247">
        <v>0.99009900990098998</v>
      </c>
      <c r="JY17" s="243">
        <v>4.2168674698795199</v>
      </c>
      <c r="JZ17" s="243">
        <v>7.5520833333333304</v>
      </c>
      <c r="KA17" s="243">
        <v>8.31509846827133</v>
      </c>
      <c r="KB17" s="243">
        <v>20.474137931034502</v>
      </c>
      <c r="KC17" s="243">
        <v>32.575757575757599</v>
      </c>
      <c r="KD17" s="243">
        <v>9.9502487562189099</v>
      </c>
      <c r="KE17" s="243">
        <v>16.4835164835165</v>
      </c>
      <c r="KF17" s="243">
        <v>26.275510204081598</v>
      </c>
      <c r="KG17" s="128" t="str">
        <f t="shared" si="34"/>
        <v>--</v>
      </c>
      <c r="KH17" s="128" t="str">
        <f t="shared" si="34"/>
        <v>--</v>
      </c>
      <c r="KI17" s="128" t="str">
        <f t="shared" si="34"/>
        <v>--</v>
      </c>
      <c r="KJ17" s="128" t="str">
        <f t="shared" si="34"/>
        <v>--</v>
      </c>
      <c r="KK17" s="128" t="str">
        <f t="shared" si="34"/>
        <v>--</v>
      </c>
      <c r="KL17" s="128" t="str">
        <f t="shared" si="34"/>
        <v>--</v>
      </c>
      <c r="KM17" s="128" t="str">
        <f t="shared" si="34"/>
        <v>--</v>
      </c>
      <c r="KN17" s="286">
        <v>13.5</v>
      </c>
      <c r="KO17" s="286">
        <v>11.29032258064516</v>
      </c>
      <c r="KP17" s="286">
        <v>11.658031088082904</v>
      </c>
      <c r="KQ17" s="128" t="str">
        <f t="shared" si="2"/>
        <v>--</v>
      </c>
      <c r="KR17" s="222">
        <v>2</v>
      </c>
      <c r="KS17" s="222">
        <v>2.688172043010753</v>
      </c>
      <c r="KT17" s="222">
        <v>3.3591731266149871</v>
      </c>
      <c r="KU17" s="128" t="str">
        <f t="shared" si="3"/>
        <v>--</v>
      </c>
      <c r="KV17" s="222">
        <v>1.5000000000000002</v>
      </c>
      <c r="KW17" s="222">
        <v>3.2258064516129039</v>
      </c>
      <c r="KX17" s="222">
        <v>4.6632124352331603</v>
      </c>
      <c r="KY17" s="295">
        <v>15.126050420168085</v>
      </c>
      <c r="KZ17" s="295">
        <v>17.016806722689061</v>
      </c>
      <c r="LA17" s="295">
        <v>12.749999999999996</v>
      </c>
      <c r="LB17" s="295">
        <v>15.920398009950253</v>
      </c>
      <c r="LC17" s="295">
        <v>19.417475728155342</v>
      </c>
      <c r="LD17" s="295">
        <v>12.781954887218044</v>
      </c>
      <c r="LE17" s="295">
        <v>11.991434689507491</v>
      </c>
      <c r="LF17" s="295">
        <v>11.603375527426152</v>
      </c>
      <c r="LG17" s="295">
        <v>10.723192019950126</v>
      </c>
      <c r="LH17" s="295">
        <v>14.141414141414147</v>
      </c>
      <c r="LI17" s="295">
        <v>11.940298507462686</v>
      </c>
      <c r="LJ17" s="295">
        <v>11</v>
      </c>
      <c r="LK17" s="295">
        <v>2.7368421052631589</v>
      </c>
      <c r="LL17" s="295">
        <v>4.6218487394957988</v>
      </c>
      <c r="LM17" s="295">
        <v>4.9627791563275405</v>
      </c>
      <c r="LN17" s="295">
        <v>2.5000000000000004</v>
      </c>
      <c r="LO17" s="295">
        <v>4.9751243781094541</v>
      </c>
      <c r="LP17" s="295">
        <v>2.5</v>
      </c>
      <c r="LQ17" s="128">
        <v>1.9650655021834043</v>
      </c>
      <c r="LR17" s="128">
        <v>8.4598698481561758</v>
      </c>
      <c r="LS17" s="128">
        <v>21.88295165394403</v>
      </c>
      <c r="LT17" s="128">
        <v>2.9702970297029707</v>
      </c>
      <c r="LU17" s="128">
        <v>6.7415730337078665</v>
      </c>
      <c r="LV17" s="128">
        <v>14.615384615384619</v>
      </c>
      <c r="LX17" s="378" t="str">
        <f t="shared" si="4"/>
        <v>--</v>
      </c>
      <c r="LY17" s="381">
        <v>14.720812182741124</v>
      </c>
      <c r="LZ17" s="381">
        <v>17.258883248730964</v>
      </c>
      <c r="MA17" s="381">
        <v>17.128463476070532</v>
      </c>
      <c r="MB17" s="378" t="str">
        <f t="shared" si="5"/>
        <v>--</v>
      </c>
      <c r="MC17" s="381">
        <v>19.724770642201843</v>
      </c>
      <c r="MD17" s="381">
        <v>19.856459330143537</v>
      </c>
      <c r="ME17" s="381">
        <v>19.436619718309853</v>
      </c>
      <c r="MF17" s="378" t="str">
        <f t="shared" si="6"/>
        <v>--</v>
      </c>
      <c r="MG17" s="381">
        <v>20.895522388059703</v>
      </c>
      <c r="MH17" s="381">
        <v>17.171717171717177</v>
      </c>
      <c r="MI17" s="381">
        <v>17.085427135678387</v>
      </c>
      <c r="MJ17" s="378" t="str">
        <f t="shared" si="7"/>
        <v>--</v>
      </c>
      <c r="MK17" s="381">
        <v>20.956719817767663</v>
      </c>
      <c r="ML17" s="381">
        <v>19.477434679334909</v>
      </c>
      <c r="MM17" s="381">
        <v>16.338028169014073</v>
      </c>
      <c r="MN17" s="378" t="str">
        <f t="shared" si="8"/>
        <v>--</v>
      </c>
      <c r="MO17" s="381">
        <v>23.981900452488677</v>
      </c>
      <c r="MP17" s="381">
        <v>19.093078758949869</v>
      </c>
      <c r="MQ17" s="381">
        <v>9.9999999999999982</v>
      </c>
      <c r="MR17" s="378" t="str">
        <f t="shared" si="9"/>
        <v>--</v>
      </c>
      <c r="MS17" s="381">
        <v>17.551963048498862</v>
      </c>
      <c r="MT17" s="381">
        <v>14.148681055155885</v>
      </c>
      <c r="MU17" s="381">
        <v>10.335195530726251</v>
      </c>
      <c r="MV17" s="378" t="str">
        <f t="shared" si="10"/>
        <v>--</v>
      </c>
      <c r="MW17" s="381">
        <v>7.2892938496583151</v>
      </c>
      <c r="MX17" s="381">
        <v>4.5454545454545494</v>
      </c>
      <c r="MY17" s="381">
        <v>2.5210084033613467</v>
      </c>
      <c r="MZ17" s="378" t="str">
        <f t="shared" si="11"/>
        <v>--</v>
      </c>
      <c r="NA17" s="381">
        <v>27.000000000000007</v>
      </c>
      <c r="NB17" s="381">
        <v>20.967741935483861</v>
      </c>
      <c r="NC17" s="381">
        <v>24.415584415584391</v>
      </c>
      <c r="ND17" s="378" t="str">
        <f t="shared" si="12"/>
        <v>--</v>
      </c>
      <c r="NE17" s="381">
        <v>28.668171557562072</v>
      </c>
      <c r="NF17" s="381">
        <v>24.519230769230777</v>
      </c>
      <c r="NG17" s="381">
        <v>29.166666666666682</v>
      </c>
      <c r="NH17" s="378" t="str">
        <f t="shared" si="13"/>
        <v>--</v>
      </c>
      <c r="NI17" s="381">
        <v>9.6412556053811738</v>
      </c>
      <c r="NJ17" s="381">
        <v>8.4134615384615454</v>
      </c>
      <c r="NK17" s="381">
        <v>8.6111111111111036</v>
      </c>
      <c r="NL17" s="378" t="str">
        <f t="shared" si="14"/>
        <v>--</v>
      </c>
      <c r="NM17" s="381">
        <v>3.1460674157303363</v>
      </c>
      <c r="NN17" s="381">
        <v>2.4096385542168672</v>
      </c>
      <c r="NO17" s="381">
        <v>4.9723756906077332</v>
      </c>
      <c r="NP17" s="378" t="str">
        <f t="shared" si="15"/>
        <v>--</v>
      </c>
      <c r="NQ17" s="381">
        <v>2.4886877828054326</v>
      </c>
      <c r="NR17" s="381">
        <v>2.6570048309178733</v>
      </c>
      <c r="NS17" s="381">
        <v>3.0812324929972004</v>
      </c>
      <c r="NT17" s="378" t="str">
        <f t="shared" si="16"/>
        <v>--</v>
      </c>
      <c r="NU17" s="381">
        <v>18.22323462414581</v>
      </c>
      <c r="NV17" s="381">
        <v>21.728395061728389</v>
      </c>
      <c r="NW17" s="381">
        <v>36.467236467236489</v>
      </c>
      <c r="NX17" s="378" t="str">
        <f t="shared" si="17"/>
        <v>--</v>
      </c>
      <c r="NY17" s="381">
        <v>0.91116173120728894</v>
      </c>
      <c r="NZ17" s="381">
        <v>0.74074074074074092</v>
      </c>
      <c r="OA17" s="381">
        <v>4.84330484330484</v>
      </c>
      <c r="OB17" s="378" t="str">
        <f t="shared" si="18"/>
        <v>--</v>
      </c>
      <c r="OC17" s="381">
        <v>8.5972850678733046</v>
      </c>
      <c r="OD17" s="381">
        <v>12.652068126520678</v>
      </c>
      <c r="OE17" s="381">
        <v>21.288515406162464</v>
      </c>
    </row>
    <row r="18" spans="1:395" ht="14.4" thickTop="1" thickBot="1" x14ac:dyDescent="0.3">
      <c r="A18" s="114">
        <v>14</v>
      </c>
      <c r="B18" s="93" t="s">
        <v>14</v>
      </c>
      <c r="C18" s="144">
        <v>17.147707979626514</v>
      </c>
      <c r="D18" s="144">
        <v>35.238095238095227</v>
      </c>
      <c r="E18" s="144">
        <v>33.502538071065985</v>
      </c>
      <c r="F18" s="144">
        <v>19.860627177700366</v>
      </c>
      <c r="G18" s="144">
        <v>27.59226713532512</v>
      </c>
      <c r="H18" s="144">
        <v>37.830687830687779</v>
      </c>
      <c r="I18" s="144">
        <v>16.849816849816872</v>
      </c>
      <c r="J18" s="144">
        <v>35.454545454545475</v>
      </c>
      <c r="K18" s="144">
        <v>41.541755888650933</v>
      </c>
      <c r="L18" s="144">
        <v>16.637478108581444</v>
      </c>
      <c r="M18" s="141">
        <v>28.571428571428573</v>
      </c>
      <c r="N18" s="141">
        <v>42.64705882352937</v>
      </c>
      <c r="O18" s="141">
        <v>14.349775784753373</v>
      </c>
      <c r="P18" s="141">
        <v>24.144486692015196</v>
      </c>
      <c r="Q18" s="141">
        <v>35.109717868338578</v>
      </c>
      <c r="R18" s="141">
        <v>7.5630252100840334</v>
      </c>
      <c r="S18" s="141">
        <v>15.999999999999995</v>
      </c>
      <c r="T18" s="141">
        <v>9.4147582697201049</v>
      </c>
      <c r="U18" s="141">
        <v>9.6885813148788884</v>
      </c>
      <c r="V18" s="141">
        <v>11.052631578947377</v>
      </c>
      <c r="W18" s="141">
        <v>9.5744680851063766</v>
      </c>
      <c r="X18" s="141">
        <v>10.892857142857141</v>
      </c>
      <c r="Y18" s="141">
        <v>10.889292196007254</v>
      </c>
      <c r="Z18" s="141">
        <v>9.1880341880341927</v>
      </c>
      <c r="AA18" s="141">
        <v>11.208406304728555</v>
      </c>
      <c r="AB18" s="142">
        <v>13.766730401529642</v>
      </c>
      <c r="AC18" s="142">
        <v>9.8522167487684591</v>
      </c>
      <c r="AD18" s="142">
        <v>8.181818181818187</v>
      </c>
      <c r="AE18" s="142">
        <v>11.238095238095234</v>
      </c>
      <c r="AF18" s="141">
        <v>8.75</v>
      </c>
      <c r="AG18" s="144">
        <v>8.6148648648648649</v>
      </c>
      <c r="AH18" s="144">
        <v>17.533718689788056</v>
      </c>
      <c r="AI18" s="143">
        <v>12.944162436548224</v>
      </c>
      <c r="AJ18" s="143">
        <v>12.914485165794062</v>
      </c>
      <c r="AK18" s="141">
        <v>13.157894736842106</v>
      </c>
      <c r="AL18" s="141">
        <v>14.361702127659573</v>
      </c>
      <c r="AM18" s="141">
        <v>11.111111111111107</v>
      </c>
      <c r="AN18" s="141">
        <v>15.300546448087424</v>
      </c>
      <c r="AO18" s="141">
        <v>11.373390557939908</v>
      </c>
      <c r="AP18" s="141">
        <v>13.111888111888101</v>
      </c>
      <c r="AQ18" s="141">
        <v>12.237093690248573</v>
      </c>
      <c r="AR18" s="141">
        <v>8.6419753086419675</v>
      </c>
      <c r="AS18" s="141">
        <v>8.5585585585585608</v>
      </c>
      <c r="AT18" s="141">
        <v>13.16793893129771</v>
      </c>
      <c r="AU18" s="141">
        <v>12.893081761006295</v>
      </c>
      <c r="AV18" s="141">
        <v>10.409556313993178</v>
      </c>
      <c r="AW18" s="141">
        <v>17.760617760617745</v>
      </c>
      <c r="AX18" s="142">
        <v>9.9236641221374011</v>
      </c>
      <c r="AY18" s="142">
        <v>9.1549295774647881</v>
      </c>
      <c r="AZ18" s="142">
        <v>10.896309314586995</v>
      </c>
      <c r="BA18" s="142">
        <v>12.698412698412699</v>
      </c>
      <c r="BB18" s="141">
        <v>10.642201834862382</v>
      </c>
      <c r="BC18" s="142">
        <v>12.181818181818171</v>
      </c>
      <c r="BD18" s="142">
        <v>8.2073434125269955</v>
      </c>
      <c r="BE18" s="142">
        <v>9.8939929328622007</v>
      </c>
      <c r="BF18" s="142">
        <v>12.619502868068833</v>
      </c>
      <c r="BG18" s="141">
        <v>9.113300492610831</v>
      </c>
      <c r="BH18" s="140">
        <v>5.8558558558558564</v>
      </c>
      <c r="BI18" s="140">
        <v>8.2061068702290036</v>
      </c>
      <c r="BJ18" s="140">
        <v>8.2018927444794958</v>
      </c>
      <c r="BK18" s="140" t="s">
        <v>286</v>
      </c>
      <c r="BL18" s="141" t="s">
        <v>286</v>
      </c>
      <c r="BM18" s="140" t="s">
        <v>286</v>
      </c>
      <c r="BN18" s="139" t="s">
        <v>286</v>
      </c>
      <c r="BO18" s="139" t="s">
        <v>286</v>
      </c>
      <c r="BP18" s="139" t="s">
        <v>286</v>
      </c>
      <c r="BQ18" s="141" t="s">
        <v>286</v>
      </c>
      <c r="BR18" s="140" t="s">
        <v>286</v>
      </c>
      <c r="BS18" s="140" t="s">
        <v>286</v>
      </c>
      <c r="BT18" s="140">
        <v>9.9650349650349614</v>
      </c>
      <c r="BU18" s="141">
        <v>14.67181467181466</v>
      </c>
      <c r="BV18" s="140">
        <v>10.12345679012345</v>
      </c>
      <c r="BW18" s="140">
        <v>7.0796460176991181</v>
      </c>
      <c r="BX18" s="140">
        <v>10.629921259842506</v>
      </c>
      <c r="BY18" s="141">
        <v>8.3333333333333304</v>
      </c>
      <c r="BZ18" s="140">
        <v>20.203735144312361</v>
      </c>
      <c r="CA18" s="140">
        <v>25.961538461538446</v>
      </c>
      <c r="CB18" s="140">
        <v>19.132653061224509</v>
      </c>
      <c r="CC18" s="141">
        <v>12.698412698412701</v>
      </c>
      <c r="CD18" s="140">
        <v>19.683655536028112</v>
      </c>
      <c r="CE18" s="140">
        <v>17.287234042553187</v>
      </c>
      <c r="CF18" s="140">
        <v>14.311594202898554</v>
      </c>
      <c r="CG18" s="141">
        <v>16.666666666666679</v>
      </c>
      <c r="CH18" s="140">
        <v>11.18279569892473</v>
      </c>
      <c r="CI18" s="140">
        <v>13.005272407732859</v>
      </c>
      <c r="CJ18" s="140">
        <v>18.111753371868982</v>
      </c>
      <c r="CK18" s="140">
        <v>13.333333333333345</v>
      </c>
      <c r="CL18" s="140">
        <v>6.2222222222222241</v>
      </c>
      <c r="CM18" s="140">
        <v>11.198428290766209</v>
      </c>
      <c r="CN18" s="140">
        <v>10.389610389610393</v>
      </c>
      <c r="CO18" s="140">
        <v>6.6101694915254274</v>
      </c>
      <c r="CP18" s="141">
        <v>8.2692307692307718</v>
      </c>
      <c r="CQ18" s="140">
        <v>2.5510204081632648</v>
      </c>
      <c r="CR18" s="140">
        <v>2.6315789473684212</v>
      </c>
      <c r="CS18" s="139">
        <v>6.8301225919439625</v>
      </c>
      <c r="CT18" s="139">
        <v>4.2666666666666648</v>
      </c>
      <c r="CU18" s="141">
        <v>3.0741410488245937</v>
      </c>
      <c r="CV18" s="140">
        <v>6.6907775768535274</v>
      </c>
      <c r="CW18" s="140">
        <v>3.4261241970021401</v>
      </c>
      <c r="CX18" s="139">
        <v>2.2687609075043635</v>
      </c>
      <c r="CY18" s="139">
        <v>4.2389210019267844</v>
      </c>
      <c r="CZ18" s="141">
        <v>2.2277227722772266</v>
      </c>
      <c r="DA18" s="140">
        <v>0.89686098654708524</v>
      </c>
      <c r="DB18" s="140">
        <v>3.1311154598825839</v>
      </c>
      <c r="DC18" s="139">
        <v>0.96774193548387122</v>
      </c>
      <c r="DD18" s="114" t="s">
        <v>286</v>
      </c>
      <c r="DE18" s="128">
        <v>42.248062015503827</v>
      </c>
      <c r="DF18" s="121">
        <v>43.989769820971858</v>
      </c>
      <c r="DG18" s="121" t="s">
        <v>286</v>
      </c>
      <c r="DH18" s="114">
        <v>35.253054101221636</v>
      </c>
      <c r="DI18" s="114">
        <v>39.678284182305624</v>
      </c>
      <c r="DJ18" s="128" t="s">
        <v>286</v>
      </c>
      <c r="DK18" s="121">
        <v>37.090909090909108</v>
      </c>
      <c r="DL18" s="121">
        <v>45.396145610278374</v>
      </c>
      <c r="DM18" s="121" t="s">
        <v>286</v>
      </c>
      <c r="DN18" s="121">
        <v>36.97318007662836</v>
      </c>
      <c r="DO18" s="128">
        <v>39.460784313725505</v>
      </c>
      <c r="DP18" s="121" t="s">
        <v>286</v>
      </c>
      <c r="DQ18" s="121">
        <v>18.042226487523997</v>
      </c>
      <c r="DR18" s="121">
        <v>29.74683544303797</v>
      </c>
      <c r="DS18" s="121" t="s">
        <v>286</v>
      </c>
      <c r="DT18" s="128">
        <v>37.843137254901976</v>
      </c>
      <c r="DU18" s="131">
        <v>36.153846153846125</v>
      </c>
      <c r="DV18" s="131" t="s">
        <v>286</v>
      </c>
      <c r="DW18" s="114">
        <v>40.070298769771554</v>
      </c>
      <c r="DX18" s="131">
        <v>37.866666666666617</v>
      </c>
      <c r="DY18" s="128" t="s">
        <v>286</v>
      </c>
      <c r="DZ18" s="128">
        <v>32.422586520947171</v>
      </c>
      <c r="EA18" s="128">
        <v>34.267241379310313</v>
      </c>
      <c r="EB18" s="128" t="s">
        <v>286</v>
      </c>
      <c r="EC18" s="128">
        <v>30.518234165067184</v>
      </c>
      <c r="ED18" s="128">
        <v>24.754901960784316</v>
      </c>
      <c r="EE18" s="128" t="s">
        <v>286</v>
      </c>
      <c r="EF18" s="128">
        <v>20.809248554913289</v>
      </c>
      <c r="EG18" s="128">
        <v>24.367088607594937</v>
      </c>
      <c r="EH18" s="128" t="s">
        <v>286</v>
      </c>
      <c r="EI18" s="128">
        <v>35.04950495049507</v>
      </c>
      <c r="EJ18" s="128">
        <v>31.088082901554394</v>
      </c>
      <c r="EK18" s="128" t="s">
        <v>286</v>
      </c>
      <c r="EL18" s="121">
        <v>29.929577464788768</v>
      </c>
      <c r="EM18" s="121">
        <v>29.066666666666642</v>
      </c>
      <c r="EN18" s="121" t="s">
        <v>286</v>
      </c>
      <c r="EO18" s="121">
        <v>26.824817518248171</v>
      </c>
      <c r="EP18" s="128">
        <v>27.705627705627712</v>
      </c>
      <c r="EQ18" s="121" t="s">
        <v>286</v>
      </c>
      <c r="ER18" s="121">
        <v>24.568138195777333</v>
      </c>
      <c r="ES18" s="121">
        <v>20.147420147420128</v>
      </c>
      <c r="ET18" s="121" t="s">
        <v>286</v>
      </c>
      <c r="EU18" s="128">
        <v>17.533718689788046</v>
      </c>
      <c r="EV18" s="121">
        <v>20.317460317460313</v>
      </c>
      <c r="EW18" s="121" t="s">
        <v>286</v>
      </c>
      <c r="EX18" s="121">
        <v>16.110019646365412</v>
      </c>
      <c r="EY18" s="121">
        <v>52.69922879177377</v>
      </c>
      <c r="EZ18" s="128" t="s">
        <v>286</v>
      </c>
      <c r="FA18" s="121">
        <v>13.204225352112671</v>
      </c>
      <c r="FB18" s="121">
        <v>50.267379679144412</v>
      </c>
      <c r="FC18" s="121" t="s">
        <v>286</v>
      </c>
      <c r="FD18" s="121">
        <v>10.439560439560438</v>
      </c>
      <c r="FE18" s="128">
        <v>44.827586206896569</v>
      </c>
      <c r="FF18" s="121" t="s">
        <v>286</v>
      </c>
      <c r="FG18" s="121">
        <v>9.8265895953757276</v>
      </c>
      <c r="FH18" s="121">
        <v>43.382352941176471</v>
      </c>
      <c r="FI18" s="121" t="s">
        <v>286</v>
      </c>
      <c r="FJ18" s="128">
        <v>10.617760617760624</v>
      </c>
      <c r="FK18" s="121">
        <v>43.492063492063501</v>
      </c>
      <c r="FL18" s="121" t="s">
        <v>286</v>
      </c>
      <c r="FM18" s="121">
        <v>5.6530214424951266</v>
      </c>
      <c r="FN18" s="121">
        <v>36.061381074168771</v>
      </c>
      <c r="FO18" s="128" t="s">
        <v>286</v>
      </c>
      <c r="FP18" s="121">
        <v>2.6362038664323371</v>
      </c>
      <c r="FQ18" s="121">
        <v>37.096774193548406</v>
      </c>
      <c r="FR18" s="121" t="s">
        <v>286</v>
      </c>
      <c r="FS18" s="121">
        <v>2.9250457038391233</v>
      </c>
      <c r="FT18" s="128">
        <v>29.892473118279572</v>
      </c>
      <c r="FU18" s="121" t="s">
        <v>286</v>
      </c>
      <c r="FV18" s="121">
        <v>2.2988505747126431</v>
      </c>
      <c r="FW18" s="121">
        <v>26.470588235294109</v>
      </c>
      <c r="FX18" s="121" t="s">
        <v>286</v>
      </c>
      <c r="FY18" s="128">
        <v>2.8901734104046239</v>
      </c>
      <c r="FZ18" s="121">
        <v>24.444444444444436</v>
      </c>
      <c r="GA18" s="121" t="s">
        <v>286</v>
      </c>
      <c r="GB18" s="121" t="s">
        <v>286</v>
      </c>
      <c r="GC18" s="121" t="s">
        <v>286</v>
      </c>
      <c r="GD18" s="128" t="s">
        <v>286</v>
      </c>
      <c r="GE18" s="121" t="s">
        <v>286</v>
      </c>
      <c r="GF18" s="121" t="s">
        <v>286</v>
      </c>
      <c r="GG18" s="121" t="s">
        <v>286</v>
      </c>
      <c r="GH18" s="121" t="s">
        <v>286</v>
      </c>
      <c r="GI18" s="128" t="s">
        <v>286</v>
      </c>
      <c r="GJ18" s="121" t="s">
        <v>286</v>
      </c>
      <c r="GK18" s="121">
        <v>3.4548944337811895</v>
      </c>
      <c r="GL18" s="121">
        <v>4.6683046683046694</v>
      </c>
      <c r="GM18" s="130" t="s">
        <v>286</v>
      </c>
      <c r="GN18" s="128">
        <v>2.8901734104046235</v>
      </c>
      <c r="GO18" s="121">
        <v>3.4810126582278489</v>
      </c>
      <c r="GP18" s="121">
        <v>16.425992779783385</v>
      </c>
      <c r="GQ18" s="121">
        <v>51.574803149606296</v>
      </c>
      <c r="GR18" s="121">
        <v>74.677002583979217</v>
      </c>
      <c r="GS18" s="128">
        <v>13.888888888888889</v>
      </c>
      <c r="GT18" s="121">
        <v>53.321033210332111</v>
      </c>
      <c r="GU18" s="121">
        <v>75.133689839572241</v>
      </c>
      <c r="GV18" s="121">
        <v>10.211946050096333</v>
      </c>
      <c r="GW18" s="121">
        <v>45.167286245353182</v>
      </c>
      <c r="GX18" s="128">
        <v>73.420479302832263</v>
      </c>
      <c r="GY18" s="128">
        <v>9.7345132743362992</v>
      </c>
      <c r="GZ18" s="128">
        <v>39.034205231388377</v>
      </c>
      <c r="HA18" s="128">
        <v>61.481481481481545</v>
      </c>
      <c r="HB18" s="128">
        <v>6.3636363636363669</v>
      </c>
      <c r="HC18" s="128">
        <v>25.903614457831299</v>
      </c>
      <c r="HD18" s="128">
        <v>54.071661237784987</v>
      </c>
      <c r="HE18" s="128">
        <v>0.90252707581227332</v>
      </c>
      <c r="HF18" s="128">
        <v>8.6614173228346445</v>
      </c>
      <c r="HG18" s="128">
        <v>29.715762273901795</v>
      </c>
      <c r="HH18" s="128">
        <v>0.37037037037036985</v>
      </c>
      <c r="HI18" s="128">
        <v>8.1180811808118101</v>
      </c>
      <c r="HJ18" s="128">
        <v>26.737967914438499</v>
      </c>
      <c r="HK18" s="128">
        <v>0.57803468208092446</v>
      </c>
      <c r="HL18" s="121">
        <v>6.3197026022304836</v>
      </c>
      <c r="HM18" s="121">
        <v>24.836601307189554</v>
      </c>
      <c r="HN18" s="121">
        <v>0.35398230088495541</v>
      </c>
      <c r="HO18" s="121">
        <v>4.627766599597587</v>
      </c>
      <c r="HP18" s="128">
        <v>18.271604938271583</v>
      </c>
      <c r="HQ18" s="121">
        <v>0</v>
      </c>
      <c r="HR18" s="121">
        <v>3.2128514056224931</v>
      </c>
      <c r="HS18" s="121">
        <v>10.749185667752448</v>
      </c>
      <c r="HT18" s="129">
        <v>7.9777365491651215</v>
      </c>
      <c r="HU18" s="128">
        <v>34.14141414141411</v>
      </c>
      <c r="HV18" s="114">
        <v>62.765957446808486</v>
      </c>
      <c r="HW18" s="114">
        <v>4.7619047619047574</v>
      </c>
      <c r="HX18" s="114">
        <v>33.146067415730336</v>
      </c>
      <c r="HY18" s="114">
        <v>61.602209944751415</v>
      </c>
      <c r="HZ18" s="114">
        <v>3.7549407114624485</v>
      </c>
      <c r="IA18" s="114">
        <v>26.741996233521665</v>
      </c>
      <c r="IB18" s="114">
        <v>58.144796380090511</v>
      </c>
      <c r="IC18" s="114">
        <v>4.9557522123893794</v>
      </c>
      <c r="ID18" s="114">
        <v>23.340040241448687</v>
      </c>
      <c r="IE18" s="114">
        <v>48.148148148148138</v>
      </c>
      <c r="IF18" s="114">
        <v>1.8181818181818175</v>
      </c>
      <c r="IG18" s="114">
        <v>15.090543259557343</v>
      </c>
      <c r="IH18" s="114">
        <v>34.210526315789458</v>
      </c>
      <c r="II18" s="114" t="s">
        <v>286</v>
      </c>
      <c r="IJ18" s="114">
        <v>17.221135029354219</v>
      </c>
      <c r="IK18" s="114">
        <v>45.736434108527114</v>
      </c>
      <c r="IL18" s="114" t="s">
        <v>286</v>
      </c>
      <c r="IM18" s="114">
        <v>17.001828153564915</v>
      </c>
      <c r="IN18" s="114">
        <v>39.946380697050898</v>
      </c>
      <c r="IO18" s="114" t="s">
        <v>286</v>
      </c>
      <c r="IP18" s="114">
        <v>14.259259259259256</v>
      </c>
      <c r="IQ18" s="114">
        <v>39.519650655021778</v>
      </c>
      <c r="IR18" s="114" t="s">
        <v>286</v>
      </c>
      <c r="IS18" s="114">
        <v>13.967611336032384</v>
      </c>
      <c r="IT18" s="114">
        <v>28.641975308641989</v>
      </c>
      <c r="IU18" s="114" t="s">
        <v>286</v>
      </c>
      <c r="IV18" s="114">
        <v>8.6345381526104319</v>
      </c>
      <c r="IW18" s="114">
        <v>19.344262295081979</v>
      </c>
      <c r="IX18" s="114" t="str">
        <f t="shared" si="33"/>
        <v>--</v>
      </c>
      <c r="IY18" s="114" t="str">
        <f t="shared" si="33"/>
        <v>--</v>
      </c>
      <c r="IZ18" s="114" t="str">
        <f t="shared" si="33"/>
        <v>--</v>
      </c>
      <c r="JA18" s="114" t="str">
        <f t="shared" si="33"/>
        <v>--</v>
      </c>
      <c r="JB18" s="114" t="str">
        <f t="shared" si="33"/>
        <v>--</v>
      </c>
      <c r="JC18" s="261" t="s">
        <v>286</v>
      </c>
      <c r="JD18" s="261" t="s">
        <v>286</v>
      </c>
      <c r="JE18" s="261" t="s">
        <v>286</v>
      </c>
      <c r="JF18" s="261" t="s">
        <v>286</v>
      </c>
      <c r="JG18" s="261" t="s">
        <v>286</v>
      </c>
      <c r="JH18" s="261" t="s">
        <v>286</v>
      </c>
      <c r="JI18" s="261" t="s">
        <v>286</v>
      </c>
      <c r="JJ18" s="261" t="s">
        <v>286</v>
      </c>
      <c r="JK18" s="261" t="s">
        <v>286</v>
      </c>
      <c r="JL18" s="261" t="s">
        <v>286</v>
      </c>
      <c r="JM18" s="261" t="s">
        <v>286</v>
      </c>
      <c r="JN18" s="261" t="s">
        <v>286</v>
      </c>
      <c r="JO18" s="243">
        <v>14.652014652014699</v>
      </c>
      <c r="JP18" s="243">
        <v>16.630196936542699</v>
      </c>
      <c r="JQ18" s="243">
        <v>43.020594965675102</v>
      </c>
      <c r="JR18" s="243">
        <v>11.669367909238201</v>
      </c>
      <c r="JS18" s="243">
        <v>17.122040072859701</v>
      </c>
      <c r="JT18" s="243">
        <v>36.182902584493</v>
      </c>
      <c r="JU18" s="247">
        <v>0.91575091575091505</v>
      </c>
      <c r="JV18" s="243">
        <v>1.0940919037199099</v>
      </c>
      <c r="JW18" s="243">
        <v>6.4073226544622397</v>
      </c>
      <c r="JX18" s="247">
        <v>0.64829821717990299</v>
      </c>
      <c r="JY18" s="247">
        <v>0.72859744990892505</v>
      </c>
      <c r="JZ18" s="243">
        <v>3.3797216699801198</v>
      </c>
      <c r="KA18" s="243">
        <v>10.2888086642599</v>
      </c>
      <c r="KB18" s="243">
        <v>7.9059829059829099</v>
      </c>
      <c r="KC18" s="243">
        <v>27.9279279279279</v>
      </c>
      <c r="KD18" s="243">
        <v>7.4433656957928802</v>
      </c>
      <c r="KE18" s="243">
        <v>9.0277777777777803</v>
      </c>
      <c r="KF18" s="243">
        <v>19.011406844106499</v>
      </c>
      <c r="KG18" s="128" t="str">
        <f t="shared" si="34"/>
        <v>--</v>
      </c>
      <c r="KH18" s="128" t="str">
        <f t="shared" si="34"/>
        <v>--</v>
      </c>
      <c r="KI18" s="128" t="str">
        <f t="shared" si="34"/>
        <v>--</v>
      </c>
      <c r="KJ18" s="128" t="str">
        <f t="shared" si="34"/>
        <v>--</v>
      </c>
      <c r="KK18" s="128" t="str">
        <f t="shared" si="34"/>
        <v>--</v>
      </c>
      <c r="KL18" s="128" t="str">
        <f t="shared" si="34"/>
        <v>--</v>
      </c>
      <c r="KM18" s="128" t="str">
        <f t="shared" si="34"/>
        <v>--</v>
      </c>
      <c r="KN18" s="286">
        <v>10.603588907014688</v>
      </c>
      <c r="KO18" s="286">
        <v>10.782608695652172</v>
      </c>
      <c r="KP18" s="286">
        <v>9.8455598455598441</v>
      </c>
      <c r="KQ18" s="128" t="str">
        <f t="shared" si="2"/>
        <v>--</v>
      </c>
      <c r="KR18" s="222">
        <v>1.6313213703099507</v>
      </c>
      <c r="KS18" s="263">
        <v>0.69324090121317139</v>
      </c>
      <c r="KT18" s="222">
        <v>1.7374517374517371</v>
      </c>
      <c r="KU18" s="128" t="str">
        <f t="shared" si="3"/>
        <v>--</v>
      </c>
      <c r="KV18" s="222">
        <v>2.2801302931596119</v>
      </c>
      <c r="KW18" s="222">
        <v>2.0797227036395163</v>
      </c>
      <c r="KX18" s="222">
        <v>4.6421663442940035</v>
      </c>
      <c r="KY18" s="295">
        <v>12.321428571428561</v>
      </c>
      <c r="KZ18" s="295">
        <v>11.691022964509397</v>
      </c>
      <c r="LA18" s="295">
        <v>12.808988764044956</v>
      </c>
      <c r="LB18" s="295">
        <v>15.746753246753247</v>
      </c>
      <c r="LC18" s="295">
        <v>15.28013582342952</v>
      </c>
      <c r="LD18" s="295">
        <v>13.23251417769376</v>
      </c>
      <c r="LE18" s="295">
        <v>8.5454545454545396</v>
      </c>
      <c r="LF18" s="295">
        <v>11.949685534591184</v>
      </c>
      <c r="LG18" s="295">
        <v>11.512415349887137</v>
      </c>
      <c r="LH18" s="295">
        <v>10.440456769983685</v>
      </c>
      <c r="LI18" s="295">
        <v>12.116040955631387</v>
      </c>
      <c r="LJ18" s="295">
        <v>9.5057034220532266</v>
      </c>
      <c r="LK18" s="295">
        <v>2.3423423423423442</v>
      </c>
      <c r="LL18" s="295">
        <v>3.3613445378151274</v>
      </c>
      <c r="LM18" s="295">
        <v>2.6905829596412572</v>
      </c>
      <c r="LN18" s="295">
        <v>3.2626427406199041</v>
      </c>
      <c r="LO18" s="295">
        <v>3.7099494097807781</v>
      </c>
      <c r="LP18" s="295">
        <v>3.2196969696969715</v>
      </c>
      <c r="LQ18" s="128">
        <v>2.5225225225225225</v>
      </c>
      <c r="LR18" s="128">
        <v>2.7896995708154493</v>
      </c>
      <c r="LS18" s="128">
        <v>14.772727272727275</v>
      </c>
      <c r="LT18" s="128">
        <v>1.6207455429497561</v>
      </c>
      <c r="LU18" s="128">
        <v>3.1578947368421049</v>
      </c>
      <c r="LV18" s="128">
        <v>8.5551330798479093</v>
      </c>
      <c r="LX18" s="378" t="str">
        <f t="shared" si="4"/>
        <v>--</v>
      </c>
      <c r="LY18" s="381">
        <v>15.359477124183012</v>
      </c>
      <c r="LZ18" s="381">
        <v>18.25938566552901</v>
      </c>
      <c r="MA18" s="381">
        <v>18.269230769230759</v>
      </c>
      <c r="MB18" s="378" t="str">
        <f t="shared" si="5"/>
        <v>--</v>
      </c>
      <c r="MC18" s="381">
        <v>15.573770491803282</v>
      </c>
      <c r="MD18" s="381">
        <v>18.363939899833049</v>
      </c>
      <c r="ME18" s="381">
        <v>17.56007393715343</v>
      </c>
      <c r="MF18" s="378" t="str">
        <f t="shared" si="6"/>
        <v>--</v>
      </c>
      <c r="MG18" s="381">
        <v>14.029363784665593</v>
      </c>
      <c r="MH18" s="381">
        <v>15.502555366269171</v>
      </c>
      <c r="MI18" s="381">
        <v>16.030534351145036</v>
      </c>
      <c r="MJ18" s="378" t="str">
        <f t="shared" si="7"/>
        <v>--</v>
      </c>
      <c r="MK18" s="381">
        <v>14.609053497942382</v>
      </c>
      <c r="ML18" s="381">
        <v>20.000000000000011</v>
      </c>
      <c r="MM18" s="381">
        <v>16.911764705882355</v>
      </c>
      <c r="MN18" s="378" t="str">
        <f t="shared" si="8"/>
        <v>--</v>
      </c>
      <c r="MO18" s="381">
        <v>15.447154471544724</v>
      </c>
      <c r="MP18" s="381">
        <v>17.500000000000004</v>
      </c>
      <c r="MQ18" s="381">
        <v>14.102564102564109</v>
      </c>
      <c r="MR18" s="378" t="str">
        <f t="shared" si="9"/>
        <v>--</v>
      </c>
      <c r="MS18" s="381">
        <v>11.594202898550723</v>
      </c>
      <c r="MT18" s="381">
        <v>13.028764805414555</v>
      </c>
      <c r="MU18" s="381">
        <v>11.254612546125459</v>
      </c>
      <c r="MV18" s="378" t="str">
        <f t="shared" si="10"/>
        <v>--</v>
      </c>
      <c r="MW18" s="381">
        <v>2.6859504132231415</v>
      </c>
      <c r="MX18" s="381">
        <v>3.9999999999999982</v>
      </c>
      <c r="MY18" s="381">
        <v>2.5782688766114181</v>
      </c>
      <c r="MZ18" s="378" t="str">
        <f t="shared" si="11"/>
        <v>--</v>
      </c>
      <c r="NA18" s="381">
        <v>27.406199021207183</v>
      </c>
      <c r="NB18" s="381">
        <v>26.132404181184647</v>
      </c>
      <c r="NC18" s="381">
        <v>34.951456310679596</v>
      </c>
      <c r="ND18" s="378" t="str">
        <f t="shared" si="12"/>
        <v>--</v>
      </c>
      <c r="NE18" s="381">
        <v>26.778242677824277</v>
      </c>
      <c r="NF18" s="381">
        <v>24.242424242424221</v>
      </c>
      <c r="NG18" s="381">
        <v>19.708029197080283</v>
      </c>
      <c r="NH18" s="378" t="str">
        <f t="shared" si="13"/>
        <v>--</v>
      </c>
      <c r="NI18" s="381">
        <v>9.0146750524108992</v>
      </c>
      <c r="NJ18" s="381">
        <v>6.3758389261745041</v>
      </c>
      <c r="NK18" s="381">
        <v>5.656934306569342</v>
      </c>
      <c r="NL18" s="378" t="str">
        <f t="shared" si="14"/>
        <v>--</v>
      </c>
      <c r="NM18" s="381">
        <v>1.8828451882845185</v>
      </c>
      <c r="NN18" s="381">
        <v>1.0084033613445371</v>
      </c>
      <c r="NO18" s="381">
        <v>1.4598540145985404</v>
      </c>
      <c r="NP18" s="378" t="str">
        <f t="shared" si="15"/>
        <v>--</v>
      </c>
      <c r="NQ18" s="381">
        <v>1.4705882352941173</v>
      </c>
      <c r="NR18" s="381">
        <v>1.5177065767284981</v>
      </c>
      <c r="NS18" s="381">
        <v>2.0146520146520182</v>
      </c>
      <c r="NT18" s="378" t="str">
        <f t="shared" si="16"/>
        <v>--</v>
      </c>
      <c r="NU18" s="381">
        <v>12.179487179487182</v>
      </c>
      <c r="NV18" s="381">
        <v>16.582064297800329</v>
      </c>
      <c r="NW18" s="381">
        <v>26.873857404021923</v>
      </c>
      <c r="NX18" s="378" t="str">
        <f t="shared" si="17"/>
        <v>--</v>
      </c>
      <c r="NY18" s="381">
        <v>0.21367521367521358</v>
      </c>
      <c r="NZ18" s="381">
        <v>1.5228426395939112</v>
      </c>
      <c r="OA18" s="381">
        <v>2.0109689213893982</v>
      </c>
      <c r="OB18" s="378" t="str">
        <f t="shared" si="18"/>
        <v>--</v>
      </c>
      <c r="OC18" s="381">
        <v>6.1440677966101678</v>
      </c>
      <c r="OD18" s="381">
        <v>7.5630252100840369</v>
      </c>
      <c r="OE18" s="381">
        <v>13.381555153707051</v>
      </c>
    </row>
    <row r="19" spans="1:395" ht="14.4" thickTop="1" thickBot="1" x14ac:dyDescent="0.3">
      <c r="A19" s="114">
        <v>15</v>
      </c>
      <c r="B19" s="93" t="s">
        <v>15</v>
      </c>
      <c r="C19" s="144">
        <v>8.0000000000000018</v>
      </c>
      <c r="D19" s="144">
        <v>27.96610169491526</v>
      </c>
      <c r="E19" s="144">
        <v>30.208333333333332</v>
      </c>
      <c r="F19" s="144">
        <v>10.90909090909091</v>
      </c>
      <c r="G19" s="144">
        <v>23.770491803278688</v>
      </c>
      <c r="H19" s="144">
        <v>35.714285714285708</v>
      </c>
      <c r="I19" s="144" t="str">
        <f>"--"</f>
        <v>--</v>
      </c>
      <c r="J19" s="144" t="s">
        <v>286</v>
      </c>
      <c r="K19" s="144" t="s">
        <v>286</v>
      </c>
      <c r="L19" s="144">
        <v>23.893805309734518</v>
      </c>
      <c r="M19" s="141">
        <v>18.9873417721519</v>
      </c>
      <c r="N19" s="141">
        <v>45.205479452054789</v>
      </c>
      <c r="O19" s="141">
        <v>14.942528735632189</v>
      </c>
      <c r="P19" s="141">
        <v>23.300970873786405</v>
      </c>
      <c r="Q19" s="141">
        <v>40.983606557377044</v>
      </c>
      <c r="R19" s="141">
        <v>3.90625</v>
      </c>
      <c r="S19" s="141">
        <v>15.254237288135593</v>
      </c>
      <c r="T19" s="141">
        <v>9.3750000000000018</v>
      </c>
      <c r="U19" s="141">
        <v>5.4545454545454559</v>
      </c>
      <c r="V19" s="141">
        <v>8.1967213114754092</v>
      </c>
      <c r="W19" s="141">
        <v>8.5714285714285712</v>
      </c>
      <c r="X19" s="141" t="str">
        <f>"--"</f>
        <v>--</v>
      </c>
      <c r="Y19" s="141" t="s">
        <v>286</v>
      </c>
      <c r="Z19" s="141" t="s">
        <v>286</v>
      </c>
      <c r="AA19" s="141">
        <v>15.45454545454546</v>
      </c>
      <c r="AB19" s="142">
        <v>11.392405063291141</v>
      </c>
      <c r="AC19" s="142">
        <v>8.2191780821917781</v>
      </c>
      <c r="AD19" s="142">
        <v>10.344827586206893</v>
      </c>
      <c r="AE19" s="142">
        <v>9.7087378640776674</v>
      </c>
      <c r="AF19" s="141">
        <v>6.5573770491803289</v>
      </c>
      <c r="AG19" s="144">
        <v>5.511811023622049</v>
      </c>
      <c r="AH19" s="144">
        <v>18.644067796610166</v>
      </c>
      <c r="AI19" s="143">
        <v>14.583333333333339</v>
      </c>
      <c r="AJ19" s="143">
        <v>8.4112149532710312</v>
      </c>
      <c r="AK19" s="141">
        <v>12.605042016806722</v>
      </c>
      <c r="AL19" s="141">
        <v>11.428571428571427</v>
      </c>
      <c r="AM19" s="141" t="str">
        <f>"--"</f>
        <v>--</v>
      </c>
      <c r="AN19" s="141" t="s">
        <v>286</v>
      </c>
      <c r="AO19" s="141" t="s">
        <v>286</v>
      </c>
      <c r="AP19" s="141">
        <v>13.274336283185839</v>
      </c>
      <c r="AQ19" s="141">
        <v>10.126582278481008</v>
      </c>
      <c r="AR19" s="141">
        <v>15.068493150684931</v>
      </c>
      <c r="AS19" s="141">
        <v>9.302325581395344</v>
      </c>
      <c r="AT19" s="141">
        <v>12.745098039215691</v>
      </c>
      <c r="AU19" s="141">
        <v>9.8360655737704921</v>
      </c>
      <c r="AV19" s="141">
        <v>4.8387096774193568</v>
      </c>
      <c r="AW19" s="141">
        <v>16.239316239316238</v>
      </c>
      <c r="AX19" s="142">
        <v>11.458333333333332</v>
      </c>
      <c r="AY19" s="142">
        <v>6.6037735849056602</v>
      </c>
      <c r="AZ19" s="142">
        <v>10.000000000000002</v>
      </c>
      <c r="BA19" s="142">
        <v>7.1428571428571423</v>
      </c>
      <c r="BB19" s="141" t="str">
        <f>"--"</f>
        <v>--</v>
      </c>
      <c r="BC19" s="142" t="s">
        <v>286</v>
      </c>
      <c r="BD19" s="142" t="s">
        <v>286</v>
      </c>
      <c r="BE19" s="142">
        <v>14.28571428571429</v>
      </c>
      <c r="BF19" s="142">
        <v>12.820512820512823</v>
      </c>
      <c r="BG19" s="141">
        <v>8.2191780821917799</v>
      </c>
      <c r="BH19" s="140">
        <v>10.714285714285714</v>
      </c>
      <c r="BI19" s="140">
        <v>10.784313725490195</v>
      </c>
      <c r="BJ19" s="140">
        <v>6.5573770491803289</v>
      </c>
      <c r="BK19" s="140" t="s">
        <v>286</v>
      </c>
      <c r="BL19" s="141" t="s">
        <v>286</v>
      </c>
      <c r="BM19" s="140" t="s">
        <v>286</v>
      </c>
      <c r="BN19" s="139" t="s">
        <v>286</v>
      </c>
      <c r="BO19" s="139" t="s">
        <v>286</v>
      </c>
      <c r="BP19" s="139" t="s">
        <v>286</v>
      </c>
      <c r="BQ19" s="141" t="s">
        <v>286</v>
      </c>
      <c r="BR19" s="140" t="s">
        <v>286</v>
      </c>
      <c r="BS19" s="140" t="s">
        <v>286</v>
      </c>
      <c r="BT19" s="140">
        <v>10.714285714285712</v>
      </c>
      <c r="BU19" s="141">
        <v>8.8607594936708818</v>
      </c>
      <c r="BV19" s="140">
        <v>4.10958904109589</v>
      </c>
      <c r="BW19" s="140">
        <v>5.8139534883720927</v>
      </c>
      <c r="BX19" s="140">
        <v>9.7087378640776709</v>
      </c>
      <c r="BY19" s="141">
        <v>4.9999999999999991</v>
      </c>
      <c r="BZ19" s="140">
        <v>6.4000000000000012</v>
      </c>
      <c r="CA19" s="140">
        <v>21.551724137931046</v>
      </c>
      <c r="CB19" s="140">
        <v>18.947368421052634</v>
      </c>
      <c r="CC19" s="141">
        <v>3.7037037037037024</v>
      </c>
      <c r="CD19" s="140">
        <v>15.25423728813559</v>
      </c>
      <c r="CE19" s="140">
        <v>17.391304347826086</v>
      </c>
      <c r="CF19" s="140" t="str">
        <f>"--"</f>
        <v>--</v>
      </c>
      <c r="CG19" s="141" t="s">
        <v>286</v>
      </c>
      <c r="CH19" s="140" t="s">
        <v>286</v>
      </c>
      <c r="CI19" s="140">
        <v>8.2568807339449553</v>
      </c>
      <c r="CJ19" s="140">
        <v>11.538461538461538</v>
      </c>
      <c r="CK19" s="140">
        <v>12.328767123287669</v>
      </c>
      <c r="CL19" s="140">
        <v>12.790697674418606</v>
      </c>
      <c r="CM19" s="140">
        <v>11.76470588235294</v>
      </c>
      <c r="CN19" s="140">
        <v>11.66666666666667</v>
      </c>
      <c r="CO19" s="140">
        <v>3.1496062992125982</v>
      </c>
      <c r="CP19" s="141">
        <v>5.1282051282051277</v>
      </c>
      <c r="CQ19" s="140">
        <v>4.1666666666666661</v>
      </c>
      <c r="CR19" s="140">
        <v>3.7383177570093458</v>
      </c>
      <c r="CS19" s="139">
        <v>5.1282051282051304</v>
      </c>
      <c r="CT19" s="139">
        <v>1.4492753623188404</v>
      </c>
      <c r="CU19" s="141" t="str">
        <f>"--"</f>
        <v>--</v>
      </c>
      <c r="CV19" s="140" t="s">
        <v>286</v>
      </c>
      <c r="CW19" s="140" t="s">
        <v>286</v>
      </c>
      <c r="CX19" s="139">
        <v>3.6363636363636367</v>
      </c>
      <c r="CY19" s="139">
        <v>3.8461538461538463</v>
      </c>
      <c r="CZ19" s="141">
        <v>0</v>
      </c>
      <c r="DA19" s="140">
        <v>0</v>
      </c>
      <c r="DB19" s="140">
        <v>0</v>
      </c>
      <c r="DC19" s="139">
        <v>1.6666666666666663</v>
      </c>
      <c r="DD19" s="114" t="s">
        <v>286</v>
      </c>
      <c r="DE19" s="128">
        <v>49.122807017543884</v>
      </c>
      <c r="DF19" s="121">
        <v>39.175257731958766</v>
      </c>
      <c r="DG19" s="121" t="s">
        <v>286</v>
      </c>
      <c r="DH19" s="114">
        <v>27.966101694915253</v>
      </c>
      <c r="DI19" s="114">
        <v>51.428571428571423</v>
      </c>
      <c r="DJ19" s="128" t="s">
        <v>286</v>
      </c>
      <c r="DK19" s="121" t="s">
        <v>286</v>
      </c>
      <c r="DL19" s="121" t="s">
        <v>286</v>
      </c>
      <c r="DM19" s="121" t="s">
        <v>286</v>
      </c>
      <c r="DN19" s="121">
        <v>24.050632911392405</v>
      </c>
      <c r="DO19" s="128">
        <v>42.465753424657542</v>
      </c>
      <c r="DP19" s="121" t="s">
        <v>286</v>
      </c>
      <c r="DQ19" s="121">
        <v>30.097087378640786</v>
      </c>
      <c r="DR19" s="121">
        <v>34.42622950819672</v>
      </c>
      <c r="DS19" s="121" t="s">
        <v>286</v>
      </c>
      <c r="DT19" s="128">
        <v>37.16814159292035</v>
      </c>
      <c r="DU19" s="131">
        <v>28.865979381443307</v>
      </c>
      <c r="DV19" s="131" t="s">
        <v>286</v>
      </c>
      <c r="DW19" s="114">
        <v>28.8135593220339</v>
      </c>
      <c r="DX19" s="131">
        <v>32.857142857142861</v>
      </c>
      <c r="DY19" s="128" t="s">
        <v>286</v>
      </c>
      <c r="DZ19" s="128" t="s">
        <v>286</v>
      </c>
      <c r="EA19" s="128" t="s">
        <v>286</v>
      </c>
      <c r="EB19" s="128" t="s">
        <v>286</v>
      </c>
      <c r="EC19" s="128">
        <v>22.784810126582279</v>
      </c>
      <c r="ED19" s="128">
        <v>39.726027397260253</v>
      </c>
      <c r="EE19" s="128" t="s">
        <v>286</v>
      </c>
      <c r="EF19" s="128">
        <v>31.067961165048541</v>
      </c>
      <c r="EG19" s="128">
        <v>21.666666666666671</v>
      </c>
      <c r="EH19" s="128" t="s">
        <v>286</v>
      </c>
      <c r="EI19" s="128">
        <v>36.607142857142854</v>
      </c>
      <c r="EJ19" s="128">
        <v>25.773195876288668</v>
      </c>
      <c r="EK19" s="128" t="s">
        <v>286</v>
      </c>
      <c r="EL19" s="121">
        <v>18.644067796610166</v>
      </c>
      <c r="EM19" s="121">
        <v>23.188405797101449</v>
      </c>
      <c r="EN19" s="121" t="s">
        <v>286</v>
      </c>
      <c r="EO19" s="121" t="s">
        <v>286</v>
      </c>
      <c r="EP19" s="128" t="s">
        <v>286</v>
      </c>
      <c r="EQ19" s="121" t="s">
        <v>286</v>
      </c>
      <c r="ER19" s="121">
        <v>23.076923076923073</v>
      </c>
      <c r="ES19" s="121">
        <v>30.136986301369848</v>
      </c>
      <c r="ET19" s="121" t="s">
        <v>286</v>
      </c>
      <c r="EU19" s="128">
        <v>21.359223300970871</v>
      </c>
      <c r="EV19" s="121">
        <v>11.475409836065575</v>
      </c>
      <c r="EW19" s="121" t="s">
        <v>286</v>
      </c>
      <c r="EX19" s="121">
        <v>25.892857142857157</v>
      </c>
      <c r="EY19" s="121">
        <v>50.515463917525778</v>
      </c>
      <c r="EZ19" s="128" t="s">
        <v>286</v>
      </c>
      <c r="FA19" s="121">
        <v>4.2372881355932215</v>
      </c>
      <c r="FB19" s="121">
        <v>49.275362318840578</v>
      </c>
      <c r="FC19" s="121" t="s">
        <v>286</v>
      </c>
      <c r="FD19" s="146" t="s">
        <v>286</v>
      </c>
      <c r="FE19" s="145" t="s">
        <v>286</v>
      </c>
      <c r="FF19" s="121" t="s">
        <v>286</v>
      </c>
      <c r="FG19" s="121">
        <v>6.4102564102564106</v>
      </c>
      <c r="FH19" s="121">
        <v>47.945205479452071</v>
      </c>
      <c r="FI19" s="121" t="s">
        <v>286</v>
      </c>
      <c r="FJ19" s="128">
        <v>10.679611650485441</v>
      </c>
      <c r="FK19" s="121">
        <v>56.666666666666679</v>
      </c>
      <c r="FL19" s="121" t="s">
        <v>286</v>
      </c>
      <c r="FM19" s="121">
        <v>7.1428571428571468</v>
      </c>
      <c r="FN19" s="121">
        <v>36.082474226804095</v>
      </c>
      <c r="FO19" s="128" t="s">
        <v>286</v>
      </c>
      <c r="FP19" s="121">
        <v>0.84745762711864392</v>
      </c>
      <c r="FQ19" s="121">
        <v>36.231884057971016</v>
      </c>
      <c r="FR19" s="121" t="s">
        <v>286</v>
      </c>
      <c r="FS19" s="121" t="s">
        <v>286</v>
      </c>
      <c r="FT19" s="128" t="s">
        <v>286</v>
      </c>
      <c r="FU19" s="121" t="s">
        <v>286</v>
      </c>
      <c r="FV19" s="121">
        <v>2.5641025641025634</v>
      </c>
      <c r="FW19" s="121">
        <v>31.506849315068507</v>
      </c>
      <c r="FX19" s="121" t="s">
        <v>286</v>
      </c>
      <c r="FY19" s="128">
        <v>0.97087378640776667</v>
      </c>
      <c r="FZ19" s="121">
        <v>32.786885245901651</v>
      </c>
      <c r="GA19" s="121" t="s">
        <v>286</v>
      </c>
      <c r="GB19" s="121" t="s">
        <v>286</v>
      </c>
      <c r="GC19" s="121" t="s">
        <v>286</v>
      </c>
      <c r="GD19" s="128" t="s">
        <v>286</v>
      </c>
      <c r="GE19" s="121" t="s">
        <v>286</v>
      </c>
      <c r="GF19" s="121" t="s">
        <v>286</v>
      </c>
      <c r="GG19" s="121" t="s">
        <v>286</v>
      </c>
      <c r="GH19" s="121" t="s">
        <v>286</v>
      </c>
      <c r="GI19" s="128" t="s">
        <v>286</v>
      </c>
      <c r="GJ19" s="121" t="s">
        <v>286</v>
      </c>
      <c r="GK19" s="121">
        <v>3.8461538461538458</v>
      </c>
      <c r="GL19" s="121">
        <v>2.7397260273972601</v>
      </c>
      <c r="GM19" s="130" t="s">
        <v>286</v>
      </c>
      <c r="GN19" s="128">
        <v>0.97087378640776689</v>
      </c>
      <c r="GO19" s="121">
        <v>1.6666666666666663</v>
      </c>
      <c r="GP19" s="121">
        <v>15.315315315315313</v>
      </c>
      <c r="GQ19" s="121">
        <v>63.392857142857132</v>
      </c>
      <c r="GR19" s="121">
        <v>75.78947368421052</v>
      </c>
      <c r="GS19" s="128">
        <v>9.8901098901098905</v>
      </c>
      <c r="GT19" s="121">
        <v>46.363636363636381</v>
      </c>
      <c r="GU19" s="121">
        <v>78.260869565217405</v>
      </c>
      <c r="GV19" s="121" t="str">
        <f>"--"</f>
        <v>--</v>
      </c>
      <c r="GW19" s="121" t="s">
        <v>286</v>
      </c>
      <c r="GX19" s="128" t="s">
        <v>286</v>
      </c>
      <c r="GY19" s="128">
        <v>16.822429906542062</v>
      </c>
      <c r="GZ19" s="128">
        <v>58.108108108108091</v>
      </c>
      <c r="HA19" s="128">
        <v>64.285714285714278</v>
      </c>
      <c r="HB19" s="128">
        <v>18.292682926829261</v>
      </c>
      <c r="HC19" s="128">
        <v>49.999999999999993</v>
      </c>
      <c r="HD19" s="128">
        <v>61.666666666666679</v>
      </c>
      <c r="HE19" s="128">
        <v>0</v>
      </c>
      <c r="HF19" s="128">
        <v>16.964285714285719</v>
      </c>
      <c r="HG19" s="128">
        <v>28.421052631578966</v>
      </c>
      <c r="HH19" s="128">
        <v>0</v>
      </c>
      <c r="HI19" s="128">
        <v>6.3636363636363633</v>
      </c>
      <c r="HJ19" s="128">
        <v>33.33333333333335</v>
      </c>
      <c r="HK19" s="128" t="str">
        <f>"--"</f>
        <v>--</v>
      </c>
      <c r="HL19" s="121" t="s">
        <v>286</v>
      </c>
      <c r="HM19" s="121" t="s">
        <v>286</v>
      </c>
      <c r="HN19" s="121">
        <v>0</v>
      </c>
      <c r="HO19" s="121">
        <v>5.4054054054054061</v>
      </c>
      <c r="HP19" s="128">
        <v>18.571428571428573</v>
      </c>
      <c r="HQ19" s="121">
        <v>0</v>
      </c>
      <c r="HR19" s="121">
        <v>5.1020408163265305</v>
      </c>
      <c r="HS19" s="121">
        <v>16.666666666666668</v>
      </c>
      <c r="HT19" s="129">
        <v>5.5555555555555554</v>
      </c>
      <c r="HU19" s="128">
        <v>51.401869158878505</v>
      </c>
      <c r="HV19" s="114">
        <v>60.215053763440864</v>
      </c>
      <c r="HW19" s="114">
        <v>2.2222222222222219</v>
      </c>
      <c r="HX19" s="114">
        <v>38.18181818181818</v>
      </c>
      <c r="HY19" s="114">
        <v>66.17647058823529</v>
      </c>
      <c r="HZ19" s="114" t="str">
        <f>"--"</f>
        <v>--</v>
      </c>
      <c r="IA19" s="114" t="s">
        <v>286</v>
      </c>
      <c r="IB19" s="114" t="s">
        <v>286</v>
      </c>
      <c r="IC19" s="114">
        <v>3.7383177570093462</v>
      </c>
      <c r="ID19" s="114">
        <v>30.136986301369859</v>
      </c>
      <c r="IE19" s="114">
        <v>49.275362318840578</v>
      </c>
      <c r="IF19" s="114">
        <v>6.0975609756097571</v>
      </c>
      <c r="IG19" s="114">
        <v>30.927835051546392</v>
      </c>
      <c r="IH19" s="114">
        <v>53.333333333333321</v>
      </c>
      <c r="II19" s="114" t="s">
        <v>286</v>
      </c>
      <c r="IJ19" s="114">
        <v>36.842105263157883</v>
      </c>
      <c r="IK19" s="114">
        <v>40</v>
      </c>
      <c r="IL19" s="114" t="s">
        <v>286</v>
      </c>
      <c r="IM19" s="114">
        <v>16.216216216216218</v>
      </c>
      <c r="IN19" s="114">
        <v>51.470588235294109</v>
      </c>
      <c r="IO19" s="114" t="s">
        <v>286</v>
      </c>
      <c r="IP19" s="114" t="s">
        <v>286</v>
      </c>
      <c r="IQ19" s="114" t="s">
        <v>286</v>
      </c>
      <c r="IR19" s="114" t="s">
        <v>286</v>
      </c>
      <c r="IS19" s="114">
        <v>22.972972972972975</v>
      </c>
      <c r="IT19" s="114">
        <v>28.985507246376812</v>
      </c>
      <c r="IU19" s="114" t="s">
        <v>286</v>
      </c>
      <c r="IV19" s="114">
        <v>14.432989690721646</v>
      </c>
      <c r="IW19" s="114">
        <v>38.333333333333336</v>
      </c>
      <c r="IX19" s="114" t="str">
        <f t="shared" si="33"/>
        <v>--</v>
      </c>
      <c r="IY19" s="114" t="str">
        <f t="shared" si="33"/>
        <v>--</v>
      </c>
      <c r="IZ19" s="114" t="str">
        <f t="shared" si="33"/>
        <v>--</v>
      </c>
      <c r="JA19" s="114" t="str">
        <f t="shared" si="33"/>
        <v>--</v>
      </c>
      <c r="JB19" s="114" t="str">
        <f t="shared" si="33"/>
        <v>--</v>
      </c>
      <c r="JC19" s="261" t="s">
        <v>286</v>
      </c>
      <c r="JD19" s="261" t="s">
        <v>286</v>
      </c>
      <c r="JE19" s="261" t="s">
        <v>286</v>
      </c>
      <c r="JF19" s="261" t="s">
        <v>286</v>
      </c>
      <c r="JG19" s="261" t="s">
        <v>286</v>
      </c>
      <c r="JH19" s="261" t="s">
        <v>286</v>
      </c>
      <c r="JI19" s="261" t="s">
        <v>286</v>
      </c>
      <c r="JJ19" s="261" t="s">
        <v>286</v>
      </c>
      <c r="JK19" s="261" t="s">
        <v>286</v>
      </c>
      <c r="JL19" s="261" t="s">
        <v>286</v>
      </c>
      <c r="JM19" s="261" t="s">
        <v>286</v>
      </c>
      <c r="JN19" s="261" t="s">
        <v>286</v>
      </c>
      <c r="JO19" s="243">
        <v>14.7727272727273</v>
      </c>
      <c r="JP19" s="243">
        <v>35.4838709677419</v>
      </c>
      <c r="JQ19" s="243">
        <v>62.5</v>
      </c>
      <c r="JR19" s="243">
        <v>18.181818181818201</v>
      </c>
      <c r="JS19" s="243">
        <v>19.811320754716998</v>
      </c>
      <c r="JT19" s="243">
        <v>56.716417910447802</v>
      </c>
      <c r="JU19" s="243">
        <v>0</v>
      </c>
      <c r="JV19" s="243">
        <v>3.2258064516128999</v>
      </c>
      <c r="JW19" s="243">
        <v>14.285714285714301</v>
      </c>
      <c r="JX19" s="243">
        <v>0</v>
      </c>
      <c r="JY19" s="243">
        <v>0</v>
      </c>
      <c r="JZ19" s="243">
        <v>5.9701492537313401</v>
      </c>
      <c r="KA19" s="243">
        <v>10.1123595505618</v>
      </c>
      <c r="KB19" s="243">
        <v>19.354838709677399</v>
      </c>
      <c r="KC19" s="243">
        <v>44.642857142857103</v>
      </c>
      <c r="KD19" s="243">
        <v>10</v>
      </c>
      <c r="KE19" s="243">
        <v>11.320754716981099</v>
      </c>
      <c r="KF19" s="243">
        <v>36.764705882352999</v>
      </c>
      <c r="KG19" s="128" t="str">
        <f t="shared" si="34"/>
        <v>--</v>
      </c>
      <c r="KH19" s="128" t="str">
        <f t="shared" si="34"/>
        <v>--</v>
      </c>
      <c r="KI19" s="128" t="str">
        <f t="shared" si="34"/>
        <v>--</v>
      </c>
      <c r="KJ19" s="128" t="str">
        <f t="shared" si="34"/>
        <v>--</v>
      </c>
      <c r="KK19" s="128" t="str">
        <f t="shared" si="34"/>
        <v>--</v>
      </c>
      <c r="KL19" s="128" t="str">
        <f t="shared" si="34"/>
        <v>--</v>
      </c>
      <c r="KM19" s="128" t="str">
        <f t="shared" si="34"/>
        <v>--</v>
      </c>
      <c r="KN19" s="286">
        <v>15.000000000000005</v>
      </c>
      <c r="KO19" s="286">
        <v>5.6074766355140193</v>
      </c>
      <c r="KP19" s="286">
        <v>20.588235294117649</v>
      </c>
      <c r="KQ19" s="128" t="str">
        <f t="shared" si="2"/>
        <v>--</v>
      </c>
      <c r="KR19" s="222">
        <v>1.2499999999999996</v>
      </c>
      <c r="KS19" s="222">
        <v>2.8037383177570097</v>
      </c>
      <c r="KT19" s="222">
        <v>2.9411764705882342</v>
      </c>
      <c r="KU19" s="128" t="str">
        <f t="shared" si="3"/>
        <v>--</v>
      </c>
      <c r="KV19" s="222">
        <v>3.7500000000000004</v>
      </c>
      <c r="KW19" s="222">
        <v>3.7383177570093444</v>
      </c>
      <c r="KX19" s="222">
        <v>1.4705882352941175</v>
      </c>
      <c r="KY19" s="295">
        <v>19.101123595505619</v>
      </c>
      <c r="KZ19" s="295">
        <v>11.956521739130437</v>
      </c>
      <c r="LA19" s="295">
        <v>12.068965517241381</v>
      </c>
      <c r="LB19" s="295">
        <v>16.04938271604939</v>
      </c>
      <c r="LC19" s="295">
        <v>16.822429906542059</v>
      </c>
      <c r="LD19" s="295">
        <v>19.117647058823525</v>
      </c>
      <c r="LE19" s="295">
        <v>17.777777777777775</v>
      </c>
      <c r="LF19" s="295">
        <v>14.130434782608694</v>
      </c>
      <c r="LG19" s="295">
        <v>6.8965517241379279</v>
      </c>
      <c r="LH19" s="295">
        <v>13.580246913580252</v>
      </c>
      <c r="LI19" s="295">
        <v>6.5420560747663572</v>
      </c>
      <c r="LJ19" s="295">
        <v>16.176470588235293</v>
      </c>
      <c r="LK19" s="295">
        <v>5.555555555555558</v>
      </c>
      <c r="LL19" s="295">
        <v>4.395604395604396</v>
      </c>
      <c r="LM19" s="295">
        <v>3.4482758620689649</v>
      </c>
      <c r="LN19" s="295">
        <v>9.8765432098765409</v>
      </c>
      <c r="LO19" s="295">
        <v>4.6728971962616832</v>
      </c>
      <c r="LP19" s="295">
        <v>4.4117647058823515</v>
      </c>
      <c r="LQ19" s="128">
        <v>3.3707865168539342</v>
      </c>
      <c r="LR19" s="128">
        <v>11.827956989247316</v>
      </c>
      <c r="LS19" s="128">
        <v>25.45454545454546</v>
      </c>
      <c r="LT19" s="128">
        <v>3.7499999999999991</v>
      </c>
      <c r="LU19" s="128">
        <v>6.603773584905662</v>
      </c>
      <c r="LV19" s="128">
        <v>17.910447761194032</v>
      </c>
      <c r="LX19" s="378" t="str">
        <f t="shared" si="4"/>
        <v>--</v>
      </c>
      <c r="LY19" s="381">
        <v>20.987654320987648</v>
      </c>
      <c r="LZ19" s="381">
        <v>16.822429906542062</v>
      </c>
      <c r="MA19" s="381">
        <v>26.470588235294127</v>
      </c>
      <c r="MB19" s="378" t="str">
        <f t="shared" si="5"/>
        <v>--</v>
      </c>
      <c r="MC19" s="378" t="str">
        <f t="shared" si="5"/>
        <v>--</v>
      </c>
      <c r="MD19" s="378" t="str">
        <f t="shared" si="5"/>
        <v>--</v>
      </c>
      <c r="ME19" s="378" t="str">
        <f t="shared" si="5"/>
        <v>--</v>
      </c>
      <c r="MF19" s="378" t="str">
        <f t="shared" si="6"/>
        <v>--</v>
      </c>
      <c r="MG19" s="381">
        <v>21.249999999999996</v>
      </c>
      <c r="MH19" s="381">
        <v>12.149532710280377</v>
      </c>
      <c r="MI19" s="381">
        <v>32.35294117647058</v>
      </c>
      <c r="MJ19" s="378" t="str">
        <f t="shared" si="7"/>
        <v>--</v>
      </c>
      <c r="MK19" s="378" t="str">
        <f t="shared" si="7"/>
        <v>--</v>
      </c>
      <c r="ML19" s="378" t="str">
        <f t="shared" si="7"/>
        <v>--</v>
      </c>
      <c r="MM19" s="378" t="str">
        <f t="shared" si="7"/>
        <v>--</v>
      </c>
      <c r="MN19" s="378" t="str">
        <f t="shared" si="8"/>
        <v>--</v>
      </c>
      <c r="MO19" s="378" t="str">
        <f t="shared" si="8"/>
        <v>--</v>
      </c>
      <c r="MP19" s="378" t="str">
        <f t="shared" si="8"/>
        <v>--</v>
      </c>
      <c r="MQ19" s="378" t="str">
        <f t="shared" si="8"/>
        <v>--</v>
      </c>
      <c r="MR19" s="378" t="str">
        <f t="shared" si="9"/>
        <v>--</v>
      </c>
      <c r="MS19" s="378" t="str">
        <f t="shared" si="9"/>
        <v>--</v>
      </c>
      <c r="MT19" s="378" t="str">
        <f t="shared" si="9"/>
        <v>--</v>
      </c>
      <c r="MU19" s="378" t="str">
        <f t="shared" si="9"/>
        <v>--</v>
      </c>
      <c r="MV19" s="378" t="str">
        <f t="shared" si="10"/>
        <v>--</v>
      </c>
      <c r="MW19" s="378" t="str">
        <f t="shared" si="10"/>
        <v>--</v>
      </c>
      <c r="MX19" s="378" t="str">
        <f t="shared" si="10"/>
        <v>--</v>
      </c>
      <c r="MY19" s="378" t="str">
        <f t="shared" si="10"/>
        <v>--</v>
      </c>
      <c r="MZ19" s="378" t="str">
        <f t="shared" si="11"/>
        <v>--</v>
      </c>
      <c r="NA19" s="381">
        <v>31.250000000000011</v>
      </c>
      <c r="NB19" s="381">
        <v>27.102803738317757</v>
      </c>
      <c r="NC19" s="381">
        <v>29.411764705882341</v>
      </c>
      <c r="ND19" s="378" t="str">
        <f t="shared" si="12"/>
        <v>--</v>
      </c>
      <c r="NE19" s="378" t="str">
        <f t="shared" si="12"/>
        <v>--</v>
      </c>
      <c r="NF19" s="378" t="str">
        <f t="shared" si="12"/>
        <v>--</v>
      </c>
      <c r="NG19" s="378" t="str">
        <f t="shared" si="12"/>
        <v>--</v>
      </c>
      <c r="NH19" s="378" t="str">
        <f t="shared" si="13"/>
        <v>--</v>
      </c>
      <c r="NI19" s="378" t="str">
        <f t="shared" si="13"/>
        <v>--</v>
      </c>
      <c r="NJ19" s="378" t="str">
        <f t="shared" si="13"/>
        <v>--</v>
      </c>
      <c r="NK19" s="378" t="str">
        <f t="shared" si="13"/>
        <v>--</v>
      </c>
      <c r="NL19" s="378" t="str">
        <f t="shared" si="14"/>
        <v>--</v>
      </c>
      <c r="NM19" s="378" t="str">
        <f t="shared" si="14"/>
        <v>--</v>
      </c>
      <c r="NN19" s="378" t="str">
        <f t="shared" si="14"/>
        <v>--</v>
      </c>
      <c r="NO19" s="378" t="str">
        <f t="shared" si="14"/>
        <v>--</v>
      </c>
      <c r="NP19" s="378" t="str">
        <f t="shared" si="15"/>
        <v>--</v>
      </c>
      <c r="NQ19" s="378" t="str">
        <f t="shared" si="15"/>
        <v>--</v>
      </c>
      <c r="NR19" s="378" t="str">
        <f t="shared" si="15"/>
        <v>--</v>
      </c>
      <c r="NS19" s="378" t="str">
        <f t="shared" si="15"/>
        <v>--</v>
      </c>
      <c r="NT19" s="378" t="str">
        <f t="shared" si="16"/>
        <v>--</v>
      </c>
      <c r="NU19" s="378" t="str">
        <f t="shared" si="16"/>
        <v>--</v>
      </c>
      <c r="NV19" s="378" t="str">
        <f t="shared" si="16"/>
        <v>--</v>
      </c>
      <c r="NW19" s="378" t="str">
        <f t="shared" si="16"/>
        <v>--</v>
      </c>
      <c r="NX19" s="378" t="str">
        <f t="shared" si="17"/>
        <v>--</v>
      </c>
      <c r="NY19" s="378" t="str">
        <f t="shared" si="17"/>
        <v>--</v>
      </c>
      <c r="NZ19" s="378" t="str">
        <f t="shared" si="17"/>
        <v>--</v>
      </c>
      <c r="OA19" s="378" t="str">
        <f t="shared" si="17"/>
        <v>--</v>
      </c>
      <c r="OB19" s="378" t="str">
        <f t="shared" si="18"/>
        <v>--</v>
      </c>
      <c r="OC19" s="378" t="str">
        <f t="shared" si="18"/>
        <v>--</v>
      </c>
      <c r="OD19" s="378" t="str">
        <f t="shared" si="18"/>
        <v>--</v>
      </c>
      <c r="OE19" s="378" t="str">
        <f t="shared" si="18"/>
        <v>--</v>
      </c>
    </row>
    <row r="20" spans="1:395" ht="14.4" thickTop="1" thickBot="1" x14ac:dyDescent="0.3">
      <c r="A20" s="114">
        <v>16</v>
      </c>
      <c r="B20" s="93" t="s">
        <v>16</v>
      </c>
      <c r="C20" s="144">
        <v>22.500000000000004</v>
      </c>
      <c r="D20" s="144">
        <v>28.000000000000011</v>
      </c>
      <c r="E20" s="144">
        <v>51.851851851851848</v>
      </c>
      <c r="F20" s="144">
        <v>9.3023255813953494</v>
      </c>
      <c r="G20" s="144">
        <v>38.235294117647065</v>
      </c>
      <c r="H20" s="144">
        <v>51.515151515151516</v>
      </c>
      <c r="I20" s="144">
        <v>20.000000000000004</v>
      </c>
      <c r="J20" s="144">
        <v>27.999999999999996</v>
      </c>
      <c r="K20" s="144">
        <v>34.782608695652179</v>
      </c>
      <c r="L20" s="144">
        <v>15.909090909090908</v>
      </c>
      <c r="M20" s="141">
        <v>42.307692307692307</v>
      </c>
      <c r="N20" s="141">
        <v>29.411764705882359</v>
      </c>
      <c r="O20" s="141">
        <v>15.384615384615389</v>
      </c>
      <c r="P20" s="141">
        <v>23.529411764705888</v>
      </c>
      <c r="Q20" s="141">
        <v>33.333333333333329</v>
      </c>
      <c r="R20" s="141">
        <v>10.526315789473681</v>
      </c>
      <c r="S20" s="141">
        <v>16.000000000000004</v>
      </c>
      <c r="T20" s="141">
        <v>7.4074074074074066</v>
      </c>
      <c r="U20" s="141">
        <v>2.3255813953488369</v>
      </c>
      <c r="V20" s="141">
        <v>14.705882352941179</v>
      </c>
      <c r="W20" s="141">
        <v>15.151515151515156</v>
      </c>
      <c r="X20" s="141">
        <v>12.765957446808516</v>
      </c>
      <c r="Y20" s="141">
        <v>16</v>
      </c>
      <c r="Z20" s="141">
        <v>8.695652173913043</v>
      </c>
      <c r="AA20" s="141">
        <v>4.545454545454545</v>
      </c>
      <c r="AB20" s="142">
        <v>15.384615384615387</v>
      </c>
      <c r="AC20" s="142">
        <v>11.76470588235294</v>
      </c>
      <c r="AD20" s="142">
        <v>11.538461538461538</v>
      </c>
      <c r="AE20" s="142">
        <v>3.9215686274509802</v>
      </c>
      <c r="AF20" s="141">
        <v>6.6666666666666661</v>
      </c>
      <c r="AG20" s="144">
        <v>15.789473684210524</v>
      </c>
      <c r="AH20" s="144">
        <v>26.000000000000004</v>
      </c>
      <c r="AI20" s="143">
        <v>3.8461538461538458</v>
      </c>
      <c r="AJ20" s="143">
        <v>6.9767441860465134</v>
      </c>
      <c r="AK20" s="141">
        <v>20.588235294117645</v>
      </c>
      <c r="AL20" s="141">
        <v>3.0303030303030303</v>
      </c>
      <c r="AM20" s="141">
        <v>10.638297872340425</v>
      </c>
      <c r="AN20" s="141">
        <v>21.999999999999996</v>
      </c>
      <c r="AO20" s="141">
        <v>0</v>
      </c>
      <c r="AP20" s="141">
        <v>6.8181818181818175</v>
      </c>
      <c r="AQ20" s="141">
        <v>15.384615384615387</v>
      </c>
      <c r="AR20" s="141">
        <v>8.8235294117647083</v>
      </c>
      <c r="AS20" s="141">
        <v>14.814814814814818</v>
      </c>
      <c r="AT20" s="141">
        <v>1.8867924528301887</v>
      </c>
      <c r="AU20" s="141">
        <v>9.0909090909090917</v>
      </c>
      <c r="AV20" s="141">
        <v>5.4054054054054044</v>
      </c>
      <c r="AW20" s="141">
        <v>16.326530612244902</v>
      </c>
      <c r="AX20" s="142">
        <v>3.8461538461538458</v>
      </c>
      <c r="AY20" s="142">
        <v>6.9767441860465134</v>
      </c>
      <c r="AZ20" s="142">
        <v>2.9411764705882351</v>
      </c>
      <c r="BA20" s="142">
        <v>15.151515151515156</v>
      </c>
      <c r="BB20" s="141">
        <v>17.021276595744684</v>
      </c>
      <c r="BC20" s="142">
        <v>24.000000000000004</v>
      </c>
      <c r="BD20" s="142">
        <v>4.3478260869565215</v>
      </c>
      <c r="BE20" s="142">
        <v>9.5238095238095237</v>
      </c>
      <c r="BF20" s="142">
        <v>13.461538461538462</v>
      </c>
      <c r="BG20" s="141">
        <v>8.8235294117647065</v>
      </c>
      <c r="BH20" s="140">
        <v>14.814814814814813</v>
      </c>
      <c r="BI20" s="140">
        <v>5.7692307692307709</v>
      </c>
      <c r="BJ20" s="140">
        <v>11.363636363636363</v>
      </c>
      <c r="BK20" s="140" t="s">
        <v>286</v>
      </c>
      <c r="BL20" s="141" t="s">
        <v>286</v>
      </c>
      <c r="BM20" s="140" t="s">
        <v>286</v>
      </c>
      <c r="BN20" s="139" t="s">
        <v>286</v>
      </c>
      <c r="BO20" s="139" t="s">
        <v>286</v>
      </c>
      <c r="BP20" s="139" t="s">
        <v>286</v>
      </c>
      <c r="BQ20" s="141" t="s">
        <v>286</v>
      </c>
      <c r="BR20" s="140" t="s">
        <v>286</v>
      </c>
      <c r="BS20" s="140" t="s">
        <v>286</v>
      </c>
      <c r="BT20" s="140">
        <v>8.8888888888888893</v>
      </c>
      <c r="BU20" s="141">
        <v>15.384615384615387</v>
      </c>
      <c r="BV20" s="140">
        <v>5.8823529411764701</v>
      </c>
      <c r="BW20" s="140">
        <v>7.4074074074074074</v>
      </c>
      <c r="BX20" s="140">
        <v>12.765957446808509</v>
      </c>
      <c r="BY20" s="141">
        <v>7.1428571428571432</v>
      </c>
      <c r="BZ20" s="140">
        <v>22.500000000000004</v>
      </c>
      <c r="CA20" s="140">
        <v>20</v>
      </c>
      <c r="CB20" s="140">
        <v>19.23076923076923</v>
      </c>
      <c r="CC20" s="141">
        <v>9.5238095238095237</v>
      </c>
      <c r="CD20" s="140">
        <v>27.777777777777779</v>
      </c>
      <c r="CE20" s="140">
        <v>36.363636363636367</v>
      </c>
      <c r="CF20" s="140">
        <v>23.40425531914893</v>
      </c>
      <c r="CG20" s="141">
        <v>28.000000000000004</v>
      </c>
      <c r="CH20" s="140">
        <v>17.391304347826086</v>
      </c>
      <c r="CI20" s="140">
        <v>11.111111111111109</v>
      </c>
      <c r="CJ20" s="140">
        <v>21.15384615384616</v>
      </c>
      <c r="CK20" s="140">
        <v>6.0606060606060614</v>
      </c>
      <c r="CL20" s="140">
        <v>3.7037037037037037</v>
      </c>
      <c r="CM20" s="140">
        <v>12.500000000000002</v>
      </c>
      <c r="CN20" s="140">
        <v>11.904761904761905</v>
      </c>
      <c r="CO20" s="140">
        <v>12.5</v>
      </c>
      <c r="CP20" s="141">
        <v>11.764705882352944</v>
      </c>
      <c r="CQ20" s="140">
        <v>0</v>
      </c>
      <c r="CR20" s="140">
        <v>2.3255813953488369</v>
      </c>
      <c r="CS20" s="139">
        <v>14.285714285714286</v>
      </c>
      <c r="CT20" s="139">
        <v>12.121212121212123</v>
      </c>
      <c r="CU20" s="141">
        <v>10.638297872340425</v>
      </c>
      <c r="CV20" s="140">
        <v>2</v>
      </c>
      <c r="CW20" s="140">
        <v>0</v>
      </c>
      <c r="CX20" s="139">
        <v>2.2222222222222223</v>
      </c>
      <c r="CY20" s="139">
        <v>7.6923076923076916</v>
      </c>
      <c r="CZ20" s="141">
        <v>2.9411764705882351</v>
      </c>
      <c r="DA20" s="140">
        <v>0</v>
      </c>
      <c r="DB20" s="140">
        <v>0</v>
      </c>
      <c r="DC20" s="139">
        <v>0</v>
      </c>
      <c r="DD20" s="114" t="s">
        <v>286</v>
      </c>
      <c r="DE20" s="128">
        <v>35.294117647058833</v>
      </c>
      <c r="DF20" s="121">
        <v>32</v>
      </c>
      <c r="DG20" s="121" t="s">
        <v>286</v>
      </c>
      <c r="DH20" s="114">
        <v>47.222222222222229</v>
      </c>
      <c r="DI20" s="114">
        <v>62.499999999999993</v>
      </c>
      <c r="DJ20" s="128" t="s">
        <v>286</v>
      </c>
      <c r="DK20" s="121">
        <v>38.775510204081627</v>
      </c>
      <c r="DL20" s="121">
        <v>18.18181818181818</v>
      </c>
      <c r="DM20" s="121" t="s">
        <v>286</v>
      </c>
      <c r="DN20" s="121">
        <v>23.07692307692308</v>
      </c>
      <c r="DO20" s="128">
        <v>47.058823529411747</v>
      </c>
      <c r="DP20" s="121" t="s">
        <v>286</v>
      </c>
      <c r="DQ20" s="121">
        <v>31.372549019607849</v>
      </c>
      <c r="DR20" s="121">
        <v>16.279069767441861</v>
      </c>
      <c r="DS20" s="121" t="s">
        <v>286</v>
      </c>
      <c r="DT20" s="128">
        <v>25.490196078431378</v>
      </c>
      <c r="DU20" s="131">
        <v>31.999999999999996</v>
      </c>
      <c r="DV20" s="131" t="s">
        <v>286</v>
      </c>
      <c r="DW20" s="114">
        <v>38.888888888888879</v>
      </c>
      <c r="DX20" s="131">
        <v>42.424242424242422</v>
      </c>
      <c r="DY20" s="128" t="s">
        <v>286</v>
      </c>
      <c r="DZ20" s="128">
        <v>40.816326530612251</v>
      </c>
      <c r="EA20" s="128">
        <v>22.727272727272723</v>
      </c>
      <c r="EB20" s="128" t="s">
        <v>286</v>
      </c>
      <c r="EC20" s="128">
        <v>19.230769230769237</v>
      </c>
      <c r="ED20" s="128">
        <v>42.424242424242422</v>
      </c>
      <c r="EE20" s="128" t="s">
        <v>286</v>
      </c>
      <c r="EF20" s="128">
        <v>22.448979591836736</v>
      </c>
      <c r="EG20" s="128">
        <v>11.904761904761903</v>
      </c>
      <c r="EH20" s="128" t="s">
        <v>286</v>
      </c>
      <c r="EI20" s="128">
        <v>35.294117647058833</v>
      </c>
      <c r="EJ20" s="128">
        <v>28</v>
      </c>
      <c r="EK20" s="128" t="s">
        <v>286</v>
      </c>
      <c r="EL20" s="121">
        <v>30.555555555555561</v>
      </c>
      <c r="EM20" s="121">
        <v>38.709677419354847</v>
      </c>
      <c r="EN20" s="121" t="s">
        <v>286</v>
      </c>
      <c r="EO20" s="121">
        <v>30.612244897959176</v>
      </c>
      <c r="EP20" s="128">
        <v>13.636363636363638</v>
      </c>
      <c r="EQ20" s="121" t="s">
        <v>286</v>
      </c>
      <c r="ER20" s="121">
        <v>15.686274509803921</v>
      </c>
      <c r="ES20" s="121">
        <v>21.212121212121207</v>
      </c>
      <c r="ET20" s="121" t="s">
        <v>286</v>
      </c>
      <c r="EU20" s="128">
        <v>20</v>
      </c>
      <c r="EV20" s="121">
        <v>23.255813953488374</v>
      </c>
      <c r="EW20" s="121" t="s">
        <v>286</v>
      </c>
      <c r="EX20" s="121">
        <v>20</v>
      </c>
      <c r="EY20" s="121">
        <v>44.000000000000007</v>
      </c>
      <c r="EZ20" s="128" t="s">
        <v>286</v>
      </c>
      <c r="FA20" s="121">
        <v>16.666666666666671</v>
      </c>
      <c r="FB20" s="121">
        <v>48.48484848484847</v>
      </c>
      <c r="FC20" s="121" t="s">
        <v>286</v>
      </c>
      <c r="FD20" s="121">
        <v>10.204081632653061</v>
      </c>
      <c r="FE20" s="128">
        <v>45.454545454545453</v>
      </c>
      <c r="FF20" s="121" t="s">
        <v>286</v>
      </c>
      <c r="FG20" s="121">
        <v>1.9607843137254901</v>
      </c>
      <c r="FH20" s="121">
        <v>33.333333333333329</v>
      </c>
      <c r="FI20" s="121" t="s">
        <v>286</v>
      </c>
      <c r="FJ20" s="128">
        <v>8</v>
      </c>
      <c r="FK20" s="121">
        <v>35.714285714285708</v>
      </c>
      <c r="FL20" s="121" t="s">
        <v>286</v>
      </c>
      <c r="FM20" s="121">
        <v>10</v>
      </c>
      <c r="FN20" s="121">
        <v>28.000000000000007</v>
      </c>
      <c r="FO20" s="128" t="s">
        <v>286</v>
      </c>
      <c r="FP20" s="121">
        <v>5.5555555555555554</v>
      </c>
      <c r="FQ20" s="121">
        <v>30.303030303030308</v>
      </c>
      <c r="FR20" s="121" t="s">
        <v>286</v>
      </c>
      <c r="FS20" s="121">
        <v>2.0408163265306123</v>
      </c>
      <c r="FT20" s="128">
        <v>13.636363636363638</v>
      </c>
      <c r="FU20" s="121" t="s">
        <v>286</v>
      </c>
      <c r="FV20" s="121">
        <v>1.9607843137254901</v>
      </c>
      <c r="FW20" s="121">
        <v>17.647058823529409</v>
      </c>
      <c r="FX20" s="121" t="s">
        <v>286</v>
      </c>
      <c r="FY20" s="128">
        <v>0</v>
      </c>
      <c r="FZ20" s="121">
        <v>26.19047619047619</v>
      </c>
      <c r="GA20" s="121" t="s">
        <v>286</v>
      </c>
      <c r="GB20" s="121" t="s">
        <v>286</v>
      </c>
      <c r="GC20" s="121" t="s">
        <v>286</v>
      </c>
      <c r="GD20" s="128" t="s">
        <v>286</v>
      </c>
      <c r="GE20" s="121" t="s">
        <v>286</v>
      </c>
      <c r="GF20" s="121" t="s">
        <v>286</v>
      </c>
      <c r="GG20" s="121" t="s">
        <v>286</v>
      </c>
      <c r="GH20" s="121" t="s">
        <v>286</v>
      </c>
      <c r="GI20" s="128" t="s">
        <v>286</v>
      </c>
      <c r="GJ20" s="121" t="s">
        <v>286</v>
      </c>
      <c r="GK20" s="121">
        <v>3.9215686274509802</v>
      </c>
      <c r="GL20" s="121">
        <v>9.0909090909090899</v>
      </c>
      <c r="GM20" s="130" t="s">
        <v>286</v>
      </c>
      <c r="GN20" s="128">
        <v>0</v>
      </c>
      <c r="GO20" s="121">
        <v>0</v>
      </c>
      <c r="GP20" s="121">
        <v>29.729729729729723</v>
      </c>
      <c r="GQ20" s="121">
        <v>37.500000000000007</v>
      </c>
      <c r="GR20" s="121">
        <v>81.481481481481481</v>
      </c>
      <c r="GS20" s="128">
        <v>15.384615384615389</v>
      </c>
      <c r="GT20" s="121">
        <v>42.424242424242408</v>
      </c>
      <c r="GU20" s="121">
        <v>57.575757575757585</v>
      </c>
      <c r="GV20" s="121">
        <v>41.860465116279073</v>
      </c>
      <c r="GW20" s="121">
        <v>35.416666666666657</v>
      </c>
      <c r="GX20" s="128">
        <v>61.904761904761891</v>
      </c>
      <c r="GY20" s="128">
        <v>13.636363636363637</v>
      </c>
      <c r="GZ20" s="128">
        <v>66.666666666666671</v>
      </c>
      <c r="HA20" s="128">
        <v>78.787878787878768</v>
      </c>
      <c r="HB20" s="128">
        <v>11.111111111111111</v>
      </c>
      <c r="HC20" s="128">
        <v>33.333333333333336</v>
      </c>
      <c r="HD20" s="128">
        <v>78.571428571428555</v>
      </c>
      <c r="HE20" s="128">
        <v>5.4054054054054044</v>
      </c>
      <c r="HF20" s="128">
        <v>12.500000000000005</v>
      </c>
      <c r="HG20" s="128">
        <v>18.518518518518519</v>
      </c>
      <c r="HH20" s="128">
        <v>2.5641025641025634</v>
      </c>
      <c r="HI20" s="128">
        <v>15.151515151515156</v>
      </c>
      <c r="HJ20" s="128">
        <v>21.212121212121207</v>
      </c>
      <c r="HK20" s="128">
        <v>0</v>
      </c>
      <c r="HL20" s="121">
        <v>8.3333333333333339</v>
      </c>
      <c r="HM20" s="121">
        <v>14.285714285714288</v>
      </c>
      <c r="HN20" s="121">
        <v>0</v>
      </c>
      <c r="HO20" s="121">
        <v>19.607843137254903</v>
      </c>
      <c r="HP20" s="128">
        <v>36.363636363636374</v>
      </c>
      <c r="HQ20" s="121">
        <v>3.7037037037037037</v>
      </c>
      <c r="HR20" s="121">
        <v>4.166666666666667</v>
      </c>
      <c r="HS20" s="121">
        <v>35.714285714285715</v>
      </c>
      <c r="HT20" s="129">
        <v>17.142857142857142</v>
      </c>
      <c r="HU20" s="128">
        <v>30.434782608695663</v>
      </c>
      <c r="HV20" s="114">
        <v>80.769230769230774</v>
      </c>
      <c r="HW20" s="114">
        <v>7.8947368421052655</v>
      </c>
      <c r="HX20" s="114">
        <v>28.125</v>
      </c>
      <c r="HY20" s="114">
        <v>48.387096774193552</v>
      </c>
      <c r="HZ20" s="114">
        <v>17.073170731707311</v>
      </c>
      <c r="IA20" s="114">
        <v>31.25</v>
      </c>
      <c r="IB20" s="114">
        <v>42.857142857142854</v>
      </c>
      <c r="IC20" s="114">
        <v>4.5454545454545459</v>
      </c>
      <c r="ID20" s="114">
        <v>49.019607843137251</v>
      </c>
      <c r="IE20" s="114">
        <v>64.516129032258064</v>
      </c>
      <c r="IF20" s="114">
        <v>7.4074074074074074</v>
      </c>
      <c r="IG20" s="114">
        <v>20.833333333333332</v>
      </c>
      <c r="IH20" s="114">
        <v>69.047619047619037</v>
      </c>
      <c r="II20" s="114" t="s">
        <v>286</v>
      </c>
      <c r="IJ20" s="114">
        <v>21.276595744680854</v>
      </c>
      <c r="IK20" s="114">
        <v>55.555555555555571</v>
      </c>
      <c r="IL20" s="114" t="s">
        <v>286</v>
      </c>
      <c r="IM20" s="114">
        <v>8.8235294117647065</v>
      </c>
      <c r="IN20" s="114">
        <v>39.393939393939377</v>
      </c>
      <c r="IO20" s="114" t="s">
        <v>286</v>
      </c>
      <c r="IP20" s="114">
        <v>12.5</v>
      </c>
      <c r="IQ20" s="114">
        <v>15.000000000000004</v>
      </c>
      <c r="IR20" s="114" t="s">
        <v>286</v>
      </c>
      <c r="IS20" s="114">
        <v>27.450980392156858</v>
      </c>
      <c r="IT20" s="114">
        <v>51.61290322580647</v>
      </c>
      <c r="IU20" s="114" t="s">
        <v>286</v>
      </c>
      <c r="IV20" s="114">
        <v>8.3333333333333339</v>
      </c>
      <c r="IW20" s="114">
        <v>42.857142857142854</v>
      </c>
      <c r="IX20" s="114" t="str">
        <f t="shared" si="33"/>
        <v>--</v>
      </c>
      <c r="IY20" s="114" t="str">
        <f t="shared" si="33"/>
        <v>--</v>
      </c>
      <c r="IZ20" s="114" t="str">
        <f t="shared" si="33"/>
        <v>--</v>
      </c>
      <c r="JA20" s="114" t="str">
        <f t="shared" si="33"/>
        <v>--</v>
      </c>
      <c r="JB20" s="114" t="str">
        <f t="shared" si="33"/>
        <v>--</v>
      </c>
      <c r="JC20" s="261" t="s">
        <v>286</v>
      </c>
      <c r="JD20" s="261" t="s">
        <v>286</v>
      </c>
      <c r="JE20" s="261" t="s">
        <v>286</v>
      </c>
      <c r="JF20" s="261" t="s">
        <v>286</v>
      </c>
      <c r="JG20" s="261" t="s">
        <v>286</v>
      </c>
      <c r="JH20" s="261" t="s">
        <v>286</v>
      </c>
      <c r="JI20" s="261" t="s">
        <v>286</v>
      </c>
      <c r="JJ20" s="261" t="s">
        <v>286</v>
      </c>
      <c r="JK20" s="261" t="s">
        <v>286</v>
      </c>
      <c r="JL20" s="261" t="s">
        <v>286</v>
      </c>
      <c r="JM20" s="261" t="s">
        <v>286</v>
      </c>
      <c r="JN20" s="261" t="s">
        <v>286</v>
      </c>
      <c r="JO20" s="243">
        <v>6.25</v>
      </c>
      <c r="JP20" s="243">
        <v>36.585365853658502</v>
      </c>
      <c r="JQ20" s="243">
        <v>69.230769230769198</v>
      </c>
      <c r="JR20" s="243">
        <v>14.814814814814801</v>
      </c>
      <c r="JS20" s="243">
        <v>45.945945945945901</v>
      </c>
      <c r="JT20" s="243">
        <v>56</v>
      </c>
      <c r="JU20" s="243">
        <v>0</v>
      </c>
      <c r="JV20" s="243">
        <v>4.8780487804878003</v>
      </c>
      <c r="JW20" s="243">
        <v>26.923076923076898</v>
      </c>
      <c r="JX20" s="243">
        <v>0</v>
      </c>
      <c r="JY20" s="243">
        <v>0</v>
      </c>
      <c r="JZ20" s="243">
        <v>8</v>
      </c>
      <c r="KA20" s="243">
        <v>0</v>
      </c>
      <c r="KB20" s="243">
        <v>21.951219512195099</v>
      </c>
      <c r="KC20" s="243">
        <v>69.230769230769198</v>
      </c>
      <c r="KD20" s="243">
        <v>7.4074074074074101</v>
      </c>
      <c r="KE20" s="243">
        <v>27.027027027027</v>
      </c>
      <c r="KF20" s="243">
        <v>48</v>
      </c>
      <c r="KG20" s="128" t="str">
        <f t="shared" si="34"/>
        <v>--</v>
      </c>
      <c r="KH20" s="128" t="str">
        <f t="shared" si="34"/>
        <v>--</v>
      </c>
      <c r="KI20" s="128" t="str">
        <f t="shared" si="34"/>
        <v>--</v>
      </c>
      <c r="KJ20" s="128" t="str">
        <f t="shared" si="34"/>
        <v>--</v>
      </c>
      <c r="KK20" s="128" t="str">
        <f t="shared" si="34"/>
        <v>--</v>
      </c>
      <c r="KL20" s="128" t="str">
        <f t="shared" si="34"/>
        <v>--</v>
      </c>
      <c r="KM20" s="128" t="str">
        <f t="shared" si="34"/>
        <v>--</v>
      </c>
      <c r="KN20" s="286">
        <v>3.8461538461538463</v>
      </c>
      <c r="KO20" s="286">
        <v>13.513513513513514</v>
      </c>
      <c r="KP20" s="286">
        <v>16</v>
      </c>
      <c r="KQ20" s="128" t="str">
        <f t="shared" si="2"/>
        <v>--</v>
      </c>
      <c r="KR20" s="222">
        <v>0</v>
      </c>
      <c r="KS20" s="222">
        <v>2.7027027027027022</v>
      </c>
      <c r="KT20" s="222">
        <v>0</v>
      </c>
      <c r="KU20" s="128" t="str">
        <f t="shared" si="3"/>
        <v>--</v>
      </c>
      <c r="KV20" s="222">
        <v>3.8461538461538458</v>
      </c>
      <c r="KW20" s="222">
        <v>2.7027027027027022</v>
      </c>
      <c r="KX20" s="222">
        <v>4</v>
      </c>
      <c r="KY20" s="295">
        <v>12.500000000000002</v>
      </c>
      <c r="KZ20" s="295">
        <v>16.279069767441861</v>
      </c>
      <c r="LA20" s="295">
        <v>0</v>
      </c>
      <c r="LB20" s="295">
        <v>7.4074074074074074</v>
      </c>
      <c r="LC20" s="295">
        <v>29.72972972972973</v>
      </c>
      <c r="LD20" s="295">
        <v>20</v>
      </c>
      <c r="LE20" s="295">
        <v>9.3749999999999982</v>
      </c>
      <c r="LF20" s="295">
        <v>14.285714285714286</v>
      </c>
      <c r="LG20" s="295">
        <v>3.8461538461538458</v>
      </c>
      <c r="LH20" s="295">
        <v>7.4074074074074066</v>
      </c>
      <c r="LI20" s="295">
        <v>21.621621621621617</v>
      </c>
      <c r="LJ20" s="295">
        <v>24</v>
      </c>
      <c r="LK20" s="295">
        <v>0</v>
      </c>
      <c r="LL20" s="295">
        <v>4.6511627906976747</v>
      </c>
      <c r="LM20" s="295">
        <v>0</v>
      </c>
      <c r="LN20" s="295">
        <v>0</v>
      </c>
      <c r="LO20" s="295">
        <v>2.7027027027027026</v>
      </c>
      <c r="LP20" s="295">
        <v>0</v>
      </c>
      <c r="LQ20" s="128">
        <v>0</v>
      </c>
      <c r="LR20" s="128">
        <v>14.634146341463412</v>
      </c>
      <c r="LS20" s="128">
        <v>52</v>
      </c>
      <c r="LT20" s="128">
        <v>0</v>
      </c>
      <c r="LU20" s="128">
        <v>10.810810810810812</v>
      </c>
      <c r="LV20" s="128">
        <v>37.5</v>
      </c>
      <c r="LX20" s="378" t="str">
        <f t="shared" si="4"/>
        <v>--</v>
      </c>
      <c r="LY20" s="381">
        <v>17.857142857142858</v>
      </c>
      <c r="LZ20" s="381">
        <v>24.324324324324323</v>
      </c>
      <c r="MA20" s="381">
        <v>20.833333333333332</v>
      </c>
      <c r="MB20" s="378" t="str">
        <f t="shared" si="5"/>
        <v>--</v>
      </c>
      <c r="MC20" s="381">
        <v>23.684210526315791</v>
      </c>
      <c r="MD20" s="381">
        <v>20.689655172413797</v>
      </c>
      <c r="ME20" s="381">
        <v>24.999999999999993</v>
      </c>
      <c r="MF20" s="378" t="str">
        <f t="shared" si="6"/>
        <v>--</v>
      </c>
      <c r="MG20" s="381">
        <v>7.1428571428571423</v>
      </c>
      <c r="MH20" s="381">
        <v>24.324324324324323</v>
      </c>
      <c r="MI20" s="381">
        <v>33.333333333333343</v>
      </c>
      <c r="MJ20" s="378" t="str">
        <f t="shared" si="7"/>
        <v>--</v>
      </c>
      <c r="MK20" s="381">
        <v>10.526315789473681</v>
      </c>
      <c r="ML20" s="381">
        <v>20.68965517241379</v>
      </c>
      <c r="MM20" s="381">
        <v>21.875</v>
      </c>
      <c r="MN20" s="378" t="str">
        <f t="shared" si="8"/>
        <v>--</v>
      </c>
      <c r="MO20" s="381">
        <v>15.789473684210524</v>
      </c>
      <c r="MP20" s="381">
        <v>37.037037037037052</v>
      </c>
      <c r="MQ20" s="381">
        <v>24.999999999999993</v>
      </c>
      <c r="MR20" s="378" t="str">
        <f t="shared" si="9"/>
        <v>--</v>
      </c>
      <c r="MS20" s="381">
        <v>15.789473684210531</v>
      </c>
      <c r="MT20" s="381">
        <v>35.714285714285701</v>
      </c>
      <c r="MU20" s="381">
        <v>12.5</v>
      </c>
      <c r="MV20" s="378" t="str">
        <f t="shared" si="10"/>
        <v>--</v>
      </c>
      <c r="MW20" s="381">
        <v>2.6315789473684204</v>
      </c>
      <c r="MX20" s="381">
        <v>3.9999999999999996</v>
      </c>
      <c r="MY20" s="381">
        <v>0</v>
      </c>
      <c r="MZ20" s="378" t="str">
        <f t="shared" si="11"/>
        <v>--</v>
      </c>
      <c r="NA20" s="381">
        <v>23.07692307692308</v>
      </c>
      <c r="NB20" s="381">
        <v>32.432432432432435</v>
      </c>
      <c r="NC20" s="381">
        <v>12</v>
      </c>
      <c r="ND20" s="378" t="str">
        <f t="shared" si="12"/>
        <v>--</v>
      </c>
      <c r="NE20" s="381">
        <v>20.512820512820504</v>
      </c>
      <c r="NF20" s="381">
        <v>17.857142857142854</v>
      </c>
      <c r="NG20" s="381">
        <v>12.500000000000002</v>
      </c>
      <c r="NH20" s="378" t="str">
        <f t="shared" si="13"/>
        <v>--</v>
      </c>
      <c r="NI20" s="381">
        <v>7.6923076923076907</v>
      </c>
      <c r="NJ20" s="381">
        <v>14.285714285714285</v>
      </c>
      <c r="NK20" s="381">
        <v>3.125</v>
      </c>
      <c r="NL20" s="378" t="str">
        <f t="shared" si="14"/>
        <v>--</v>
      </c>
      <c r="NM20" s="381">
        <v>2.5641025641025639</v>
      </c>
      <c r="NN20" s="381">
        <v>3.5714285714285712</v>
      </c>
      <c r="NO20" s="381">
        <v>0</v>
      </c>
      <c r="NP20" s="378" t="str">
        <f t="shared" si="15"/>
        <v>--</v>
      </c>
      <c r="NQ20" s="381">
        <v>0</v>
      </c>
      <c r="NR20" s="381">
        <v>7.1428571428571423</v>
      </c>
      <c r="NS20" s="381">
        <v>3.1250000000000004</v>
      </c>
      <c r="NT20" s="378" t="str">
        <f t="shared" si="16"/>
        <v>--</v>
      </c>
      <c r="NU20" s="381">
        <v>28.947368421052634</v>
      </c>
      <c r="NV20" s="381">
        <v>39.285714285714292</v>
      </c>
      <c r="NW20" s="381">
        <v>46.874999999999993</v>
      </c>
      <c r="NX20" s="378" t="str">
        <f t="shared" si="17"/>
        <v>--</v>
      </c>
      <c r="NY20" s="381">
        <v>2.6315789473684204</v>
      </c>
      <c r="NZ20" s="381">
        <v>3.5714285714285716</v>
      </c>
      <c r="OA20" s="381">
        <v>6.2500000000000009</v>
      </c>
      <c r="OB20" s="378" t="str">
        <f t="shared" si="18"/>
        <v>--</v>
      </c>
      <c r="OC20" s="381">
        <v>15.384615384615385</v>
      </c>
      <c r="OD20" s="381">
        <v>25.000000000000004</v>
      </c>
      <c r="OE20" s="381">
        <v>37.5</v>
      </c>
    </row>
    <row r="21" spans="1:395" ht="21" customHeight="1" thickTop="1" thickBot="1" x14ac:dyDescent="0.3">
      <c r="A21" s="114">
        <v>17</v>
      </c>
      <c r="B21" s="93" t="s">
        <v>17</v>
      </c>
      <c r="C21" s="144">
        <v>15.748031496062996</v>
      </c>
      <c r="D21" s="144">
        <v>39.189189189189193</v>
      </c>
      <c r="E21" s="144">
        <v>40.740740740740748</v>
      </c>
      <c r="F21" s="144">
        <v>23.469387755102048</v>
      </c>
      <c r="G21" s="144">
        <v>31.372549019607863</v>
      </c>
      <c r="H21" s="144">
        <v>46.363636363636353</v>
      </c>
      <c r="I21" s="144">
        <v>14.594594594594593</v>
      </c>
      <c r="J21" s="144">
        <v>19.64285714285716</v>
      </c>
      <c r="K21" s="144">
        <v>35.220125786163536</v>
      </c>
      <c r="L21" s="144">
        <v>19.631901840490798</v>
      </c>
      <c r="M21" s="141">
        <v>21.142857142857149</v>
      </c>
      <c r="N21" s="141">
        <v>22.962962962962973</v>
      </c>
      <c r="O21" s="141">
        <v>18.811881188118814</v>
      </c>
      <c r="P21" s="141">
        <v>18.446601941747574</v>
      </c>
      <c r="Q21" s="141">
        <v>23.232323232323232</v>
      </c>
      <c r="R21" s="141">
        <v>9.3750000000000053</v>
      </c>
      <c r="S21" s="141">
        <v>11.48648648648649</v>
      </c>
      <c r="T21" s="141">
        <v>10.185185185185185</v>
      </c>
      <c r="U21" s="141">
        <v>9.2783505154639201</v>
      </c>
      <c r="V21" s="141">
        <v>15.03267973856209</v>
      </c>
      <c r="W21" s="141">
        <v>6.3636363636363633</v>
      </c>
      <c r="X21" s="141">
        <v>11.413043478260875</v>
      </c>
      <c r="Y21" s="141">
        <v>8.2840236686390547</v>
      </c>
      <c r="Z21" s="141">
        <v>6.918238993710693</v>
      </c>
      <c r="AA21" s="141">
        <v>11.585365853658537</v>
      </c>
      <c r="AB21" s="142">
        <v>10.734463276836157</v>
      </c>
      <c r="AC21" s="142">
        <v>11.85185185185186</v>
      </c>
      <c r="AD21" s="142">
        <v>12.871287128712876</v>
      </c>
      <c r="AE21" s="142">
        <v>7.6190476190476195</v>
      </c>
      <c r="AF21" s="141">
        <v>10.891089108910892</v>
      </c>
      <c r="AG21" s="144">
        <v>16.666666666666661</v>
      </c>
      <c r="AH21" s="144">
        <v>13.513513513513512</v>
      </c>
      <c r="AI21" s="143">
        <v>13.207547169811322</v>
      </c>
      <c r="AJ21" s="143">
        <v>15.463917525773194</v>
      </c>
      <c r="AK21" s="141">
        <v>21.428571428571423</v>
      </c>
      <c r="AL21" s="141">
        <v>10.000000000000004</v>
      </c>
      <c r="AM21" s="141">
        <v>12.972972972972974</v>
      </c>
      <c r="AN21" s="141">
        <v>13.095238095238091</v>
      </c>
      <c r="AO21" s="141">
        <v>6.289308176100632</v>
      </c>
      <c r="AP21" s="141">
        <v>13.664596273291922</v>
      </c>
      <c r="AQ21" s="141">
        <v>9.0395480225988702</v>
      </c>
      <c r="AR21" s="141">
        <v>12.686567164179104</v>
      </c>
      <c r="AS21" s="141">
        <v>13.861386138613863</v>
      </c>
      <c r="AT21" s="141">
        <v>4.7619047619047645</v>
      </c>
      <c r="AU21" s="141">
        <v>7.9207920792079198</v>
      </c>
      <c r="AV21" s="141">
        <v>7.1428571428571432</v>
      </c>
      <c r="AW21" s="141">
        <v>10.810810810810814</v>
      </c>
      <c r="AX21" s="142">
        <v>12.149532710280376</v>
      </c>
      <c r="AY21" s="142">
        <v>13.402061855670111</v>
      </c>
      <c r="AZ21" s="142">
        <v>15.894039735099341</v>
      </c>
      <c r="BA21" s="142">
        <v>6.3636363636363642</v>
      </c>
      <c r="BB21" s="141">
        <v>11.475409836065577</v>
      </c>
      <c r="BC21" s="142">
        <v>12.574850299401193</v>
      </c>
      <c r="BD21" s="142">
        <v>6.9182389937106947</v>
      </c>
      <c r="BE21" s="142">
        <v>13.664596273291925</v>
      </c>
      <c r="BF21" s="142">
        <v>9.6045197740112993</v>
      </c>
      <c r="BG21" s="141">
        <v>12.592592592592604</v>
      </c>
      <c r="BH21" s="140">
        <v>14</v>
      </c>
      <c r="BI21" s="140">
        <v>6.6666666666666679</v>
      </c>
      <c r="BJ21" s="140">
        <v>10</v>
      </c>
      <c r="BK21" s="140" t="s">
        <v>286</v>
      </c>
      <c r="BL21" s="141" t="s">
        <v>286</v>
      </c>
      <c r="BM21" s="140" t="s">
        <v>286</v>
      </c>
      <c r="BN21" s="139" t="s">
        <v>286</v>
      </c>
      <c r="BO21" s="139" t="s">
        <v>286</v>
      </c>
      <c r="BP21" s="139" t="s">
        <v>286</v>
      </c>
      <c r="BQ21" s="141" t="s">
        <v>286</v>
      </c>
      <c r="BR21" s="140" t="s">
        <v>286</v>
      </c>
      <c r="BS21" s="140" t="s">
        <v>286</v>
      </c>
      <c r="BT21" s="140">
        <v>10.126582278481017</v>
      </c>
      <c r="BU21" s="141">
        <v>6.7415730337078683</v>
      </c>
      <c r="BV21" s="140">
        <v>7.4074074074074057</v>
      </c>
      <c r="BW21" s="140">
        <v>12.000000000000004</v>
      </c>
      <c r="BX21" s="140">
        <v>9.7087378640776691</v>
      </c>
      <c r="BY21" s="141">
        <v>7.9207920792079198</v>
      </c>
      <c r="BZ21" s="140">
        <v>10.655737704918032</v>
      </c>
      <c r="CA21" s="140">
        <v>19.047619047619051</v>
      </c>
      <c r="CB21" s="140">
        <v>13.084112149532714</v>
      </c>
      <c r="CC21" s="141">
        <v>6.3157894736842106</v>
      </c>
      <c r="CD21" s="140">
        <v>17.21854304635761</v>
      </c>
      <c r="CE21" s="140">
        <v>18.18181818181818</v>
      </c>
      <c r="CF21" s="140">
        <v>13.8121546961326</v>
      </c>
      <c r="CG21" s="141">
        <v>12.499999999999998</v>
      </c>
      <c r="CH21" s="140">
        <v>8.8050314465408803</v>
      </c>
      <c r="CI21" s="140">
        <v>11.392405063291138</v>
      </c>
      <c r="CJ21" s="140">
        <v>10.169491525423732</v>
      </c>
      <c r="CK21" s="140">
        <v>12.686567164179115</v>
      </c>
      <c r="CL21" s="140">
        <v>13.13131313131313</v>
      </c>
      <c r="CM21" s="140">
        <v>11.538461538461538</v>
      </c>
      <c r="CN21" s="140">
        <v>9.9999999999999964</v>
      </c>
      <c r="CO21" s="140">
        <v>1.6129032258064513</v>
      </c>
      <c r="CP21" s="141">
        <v>3.4013605442176873</v>
      </c>
      <c r="CQ21" s="140">
        <v>3.7383177570093458</v>
      </c>
      <c r="CR21" s="140">
        <v>1.0416666666666663</v>
      </c>
      <c r="CS21" s="139">
        <v>8.6092715231788119</v>
      </c>
      <c r="CT21" s="139">
        <v>4.545454545454545</v>
      </c>
      <c r="CU21" s="141">
        <v>2.7173913043478271</v>
      </c>
      <c r="CV21" s="140">
        <v>4.1666666666666687</v>
      </c>
      <c r="CW21" s="140">
        <v>1.2500000000000002</v>
      </c>
      <c r="CX21" s="139">
        <v>3.7500000000000009</v>
      </c>
      <c r="CY21" s="139">
        <v>1.129943502824859</v>
      </c>
      <c r="CZ21" s="141">
        <v>2.238805970149254</v>
      </c>
      <c r="DA21" s="140">
        <v>2.0202020202020199</v>
      </c>
      <c r="DB21" s="140">
        <v>1.9230769230769229</v>
      </c>
      <c r="DC21" s="139">
        <v>0.99999999999999989</v>
      </c>
      <c r="DD21" s="114" t="s">
        <v>286</v>
      </c>
      <c r="DE21" s="128">
        <v>32.653061224489804</v>
      </c>
      <c r="DF21" s="121">
        <v>38.317757009345797</v>
      </c>
      <c r="DG21" s="121" t="s">
        <v>286</v>
      </c>
      <c r="DH21" s="114">
        <v>33.333333333333321</v>
      </c>
      <c r="DI21" s="114">
        <v>26.60550458715597</v>
      </c>
      <c r="DJ21" s="128" t="s">
        <v>286</v>
      </c>
      <c r="DK21" s="121">
        <v>32.142857142857153</v>
      </c>
      <c r="DL21" s="121">
        <v>35.849056603773583</v>
      </c>
      <c r="DM21" s="121" t="s">
        <v>286</v>
      </c>
      <c r="DN21" s="121">
        <v>19.88636363636363</v>
      </c>
      <c r="DO21" s="128">
        <v>35.55555555555555</v>
      </c>
      <c r="DP21" s="121" t="s">
        <v>286</v>
      </c>
      <c r="DQ21" s="121">
        <v>14.423076923076922</v>
      </c>
      <c r="DR21" s="121">
        <v>27.722772277227712</v>
      </c>
      <c r="DS21" s="121" t="s">
        <v>286</v>
      </c>
      <c r="DT21" s="128">
        <v>30.136986301369866</v>
      </c>
      <c r="DU21" s="131">
        <v>28.971962616822431</v>
      </c>
      <c r="DV21" s="131" t="s">
        <v>286</v>
      </c>
      <c r="DW21" s="114">
        <v>31.372549019607842</v>
      </c>
      <c r="DX21" s="131">
        <v>25.688073394495426</v>
      </c>
      <c r="DY21" s="128" t="s">
        <v>286</v>
      </c>
      <c r="DZ21" s="128">
        <v>30.357142857142843</v>
      </c>
      <c r="EA21" s="128">
        <v>20.886075949367086</v>
      </c>
      <c r="EB21" s="128" t="s">
        <v>286</v>
      </c>
      <c r="EC21" s="128">
        <v>18.857142857142858</v>
      </c>
      <c r="ED21" s="128">
        <v>27.272727272727288</v>
      </c>
      <c r="EE21" s="128" t="s">
        <v>286</v>
      </c>
      <c r="EF21" s="128">
        <v>15.533980582524272</v>
      </c>
      <c r="EG21" s="128">
        <v>17.821782178217827</v>
      </c>
      <c r="EH21" s="128" t="s">
        <v>286</v>
      </c>
      <c r="EI21" s="128">
        <v>24.657534246575356</v>
      </c>
      <c r="EJ21" s="128">
        <v>20.952380952380949</v>
      </c>
      <c r="EK21" s="128" t="s">
        <v>286</v>
      </c>
      <c r="EL21" s="121">
        <v>23.684210526315788</v>
      </c>
      <c r="EM21" s="121">
        <v>18.348623853211031</v>
      </c>
      <c r="EN21" s="121" t="s">
        <v>286</v>
      </c>
      <c r="EO21" s="121">
        <v>22.02380952380954</v>
      </c>
      <c r="EP21" s="128">
        <v>15.923566878980902</v>
      </c>
      <c r="EQ21" s="121" t="s">
        <v>286</v>
      </c>
      <c r="ER21" s="121">
        <v>17.714285714285722</v>
      </c>
      <c r="ES21" s="121">
        <v>17.424242424242426</v>
      </c>
      <c r="ET21" s="121" t="s">
        <v>286</v>
      </c>
      <c r="EU21" s="128">
        <v>12.871287128712872</v>
      </c>
      <c r="EV21" s="121">
        <v>10.89108910891089</v>
      </c>
      <c r="EW21" s="121" t="s">
        <v>286</v>
      </c>
      <c r="EX21" s="121">
        <v>15.068493150684928</v>
      </c>
      <c r="EY21" s="121">
        <v>47.169811320754725</v>
      </c>
      <c r="EZ21" s="128" t="s">
        <v>286</v>
      </c>
      <c r="FA21" s="121">
        <v>10.738255033557053</v>
      </c>
      <c r="FB21" s="121">
        <v>49.090909090909122</v>
      </c>
      <c r="FC21" s="121" t="s">
        <v>286</v>
      </c>
      <c r="FD21" s="121">
        <v>15.384615384615385</v>
      </c>
      <c r="FE21" s="128">
        <v>46.540880503144642</v>
      </c>
      <c r="FF21" s="121" t="s">
        <v>286</v>
      </c>
      <c r="FG21" s="121">
        <v>9.6590909090909065</v>
      </c>
      <c r="FH21" s="121">
        <v>37.209302325581397</v>
      </c>
      <c r="FI21" s="121" t="s">
        <v>286</v>
      </c>
      <c r="FJ21" s="128">
        <v>8.8235294117647065</v>
      </c>
      <c r="FK21" s="121">
        <v>28.712871287128714</v>
      </c>
      <c r="FL21" s="121" t="s">
        <v>286</v>
      </c>
      <c r="FM21" s="121">
        <v>2.7586206896551722</v>
      </c>
      <c r="FN21" s="121">
        <v>37.962962962962983</v>
      </c>
      <c r="FO21" s="128" t="s">
        <v>286</v>
      </c>
      <c r="FP21" s="121">
        <v>4.6357615894039732</v>
      </c>
      <c r="FQ21" s="121">
        <v>28.440366972477054</v>
      </c>
      <c r="FR21" s="121" t="s">
        <v>286</v>
      </c>
      <c r="FS21" s="121">
        <v>0.59523809523809545</v>
      </c>
      <c r="FT21" s="128">
        <v>32.704402515723274</v>
      </c>
      <c r="FU21" s="121" t="s">
        <v>286</v>
      </c>
      <c r="FV21" s="121">
        <v>1.1363636363636365</v>
      </c>
      <c r="FW21" s="121">
        <v>29.770992366412212</v>
      </c>
      <c r="FX21" s="121" t="s">
        <v>286</v>
      </c>
      <c r="FY21" s="128">
        <v>1.9607843137254901</v>
      </c>
      <c r="FZ21" s="121">
        <v>18.811881188118814</v>
      </c>
      <c r="GA21" s="121" t="s">
        <v>286</v>
      </c>
      <c r="GB21" s="121" t="s">
        <v>286</v>
      </c>
      <c r="GC21" s="121" t="s">
        <v>286</v>
      </c>
      <c r="GD21" s="128" t="s">
        <v>286</v>
      </c>
      <c r="GE21" s="121" t="s">
        <v>286</v>
      </c>
      <c r="GF21" s="121" t="s">
        <v>286</v>
      </c>
      <c r="GG21" s="121" t="s">
        <v>286</v>
      </c>
      <c r="GH21" s="121" t="s">
        <v>286</v>
      </c>
      <c r="GI21" s="128" t="s">
        <v>286</v>
      </c>
      <c r="GJ21" s="121" t="s">
        <v>286</v>
      </c>
      <c r="GK21" s="121">
        <v>1.6949152542372885</v>
      </c>
      <c r="GL21" s="121">
        <v>2.2900763358778629</v>
      </c>
      <c r="GM21" s="130" t="s">
        <v>286</v>
      </c>
      <c r="GN21" s="128">
        <v>1.9607843137254901</v>
      </c>
      <c r="GO21" s="121">
        <v>0.99009900990099009</v>
      </c>
      <c r="GP21" s="121">
        <v>14.87603305785124</v>
      </c>
      <c r="GQ21" s="121">
        <v>55.172413793103445</v>
      </c>
      <c r="GR21" s="121">
        <v>60.576923076923066</v>
      </c>
      <c r="GS21" s="128">
        <v>18.681318681318668</v>
      </c>
      <c r="GT21" s="121">
        <v>40.689655172413786</v>
      </c>
      <c r="GU21" s="121">
        <v>66.972477064220186</v>
      </c>
      <c r="GV21" s="121">
        <v>10.169491525423725</v>
      </c>
      <c r="GW21" s="121">
        <v>46.153846153846139</v>
      </c>
      <c r="GX21" s="128">
        <v>64.96815286624205</v>
      </c>
      <c r="GY21" s="128">
        <v>17.791411042944787</v>
      </c>
      <c r="GZ21" s="128">
        <v>36.206896551724157</v>
      </c>
      <c r="HA21" s="128">
        <v>61.654135338345924</v>
      </c>
      <c r="HB21" s="128">
        <v>8.2474226804123685</v>
      </c>
      <c r="HC21" s="128">
        <v>34.375</v>
      </c>
      <c r="HD21" s="128">
        <v>52.52525252525254</v>
      </c>
      <c r="HE21" s="128">
        <v>0.82644628099173545</v>
      </c>
      <c r="HF21" s="128">
        <v>6.8965517241379324</v>
      </c>
      <c r="HG21" s="128">
        <v>7.692307692307689</v>
      </c>
      <c r="HH21" s="128">
        <v>0</v>
      </c>
      <c r="HI21" s="128">
        <v>6.8965517241379306</v>
      </c>
      <c r="HJ21" s="128">
        <v>23.85321100917432</v>
      </c>
      <c r="HK21" s="128">
        <v>0</v>
      </c>
      <c r="HL21" s="121">
        <v>5.1282051282051295</v>
      </c>
      <c r="HM21" s="121">
        <v>21.019108280254788</v>
      </c>
      <c r="HN21" s="121">
        <v>0.61349693251533766</v>
      </c>
      <c r="HO21" s="121">
        <v>5.172413793103452</v>
      </c>
      <c r="HP21" s="128">
        <v>12.781954887218049</v>
      </c>
      <c r="HQ21" s="121">
        <v>0</v>
      </c>
      <c r="HR21" s="121">
        <v>0</v>
      </c>
      <c r="HS21" s="121">
        <v>10.101010101010097</v>
      </c>
      <c r="HT21" s="129">
        <v>5.9322033898305069</v>
      </c>
      <c r="HU21" s="128">
        <v>35.251798561151098</v>
      </c>
      <c r="HV21" s="114">
        <v>36.893203883495126</v>
      </c>
      <c r="HW21" s="114">
        <v>9.8901098901098869</v>
      </c>
      <c r="HX21" s="114">
        <v>26.950354609929086</v>
      </c>
      <c r="HY21" s="114">
        <v>44.859813084112162</v>
      </c>
      <c r="HZ21" s="114">
        <v>2.8735632183908058</v>
      </c>
      <c r="IA21" s="114">
        <v>28.104575163398685</v>
      </c>
      <c r="IB21" s="114">
        <v>44.230769230769255</v>
      </c>
      <c r="IC21" s="114">
        <v>6.134969325153377</v>
      </c>
      <c r="ID21" s="114">
        <v>24.418604651162788</v>
      </c>
      <c r="IE21" s="114">
        <v>42.857142857142861</v>
      </c>
      <c r="IF21" s="114">
        <v>0</v>
      </c>
      <c r="IG21" s="114">
        <v>22.105263157894747</v>
      </c>
      <c r="IH21" s="114">
        <v>35.714285714285715</v>
      </c>
      <c r="II21" s="114" t="s">
        <v>286</v>
      </c>
      <c r="IJ21" s="114">
        <v>22.758620689655178</v>
      </c>
      <c r="IK21" s="114">
        <v>25.471698113207552</v>
      </c>
      <c r="IL21" s="114" t="s">
        <v>286</v>
      </c>
      <c r="IM21" s="114">
        <v>16.216216216216218</v>
      </c>
      <c r="IN21" s="114">
        <v>28.971962616822438</v>
      </c>
      <c r="IO21" s="114" t="s">
        <v>286</v>
      </c>
      <c r="IP21" s="114">
        <v>12.101910828025481</v>
      </c>
      <c r="IQ21" s="114">
        <v>26.114649681528661</v>
      </c>
      <c r="IR21" s="114" t="s">
        <v>286</v>
      </c>
      <c r="IS21" s="114">
        <v>15.697674418604651</v>
      </c>
      <c r="IT21" s="114">
        <v>26.51515151515153</v>
      </c>
      <c r="IU21" s="114" t="s">
        <v>286</v>
      </c>
      <c r="IV21" s="114">
        <v>8.3333333333333357</v>
      </c>
      <c r="IW21" s="114">
        <v>21.649484536082465</v>
      </c>
      <c r="IX21" s="114" t="str">
        <f t="shared" si="33"/>
        <v>--</v>
      </c>
      <c r="IY21" s="114" t="str">
        <f t="shared" si="33"/>
        <v>--</v>
      </c>
      <c r="IZ21" s="114" t="str">
        <f t="shared" si="33"/>
        <v>--</v>
      </c>
      <c r="JA21" s="114" t="str">
        <f t="shared" si="33"/>
        <v>--</v>
      </c>
      <c r="JB21" s="114" t="str">
        <f t="shared" si="33"/>
        <v>--</v>
      </c>
      <c r="JC21" s="261" t="s">
        <v>286</v>
      </c>
      <c r="JD21" s="261" t="s">
        <v>286</v>
      </c>
      <c r="JE21" s="261" t="s">
        <v>286</v>
      </c>
      <c r="JF21" s="261" t="s">
        <v>286</v>
      </c>
      <c r="JG21" s="261" t="s">
        <v>286</v>
      </c>
      <c r="JH21" s="261" t="s">
        <v>286</v>
      </c>
      <c r="JI21" s="261" t="s">
        <v>286</v>
      </c>
      <c r="JJ21" s="261" t="s">
        <v>286</v>
      </c>
      <c r="JK21" s="261" t="s">
        <v>286</v>
      </c>
      <c r="JL21" s="261" t="s">
        <v>286</v>
      </c>
      <c r="JM21" s="261" t="s">
        <v>286</v>
      </c>
      <c r="JN21" s="261" t="s">
        <v>286</v>
      </c>
      <c r="JO21" s="243">
        <v>14.893617021276601</v>
      </c>
      <c r="JP21" s="243">
        <v>22.340425531914899</v>
      </c>
      <c r="JQ21" s="243">
        <v>28.7234042553191</v>
      </c>
      <c r="JR21" s="243">
        <v>15.9574468085106</v>
      </c>
      <c r="JS21" s="243">
        <v>23.157894736842099</v>
      </c>
      <c r="JT21" s="243">
        <v>30.526315789473699</v>
      </c>
      <c r="JU21" s="243">
        <v>0</v>
      </c>
      <c r="JV21" s="243">
        <v>3.1914893617021298</v>
      </c>
      <c r="JW21" s="243">
        <v>3.1914893617021298</v>
      </c>
      <c r="JX21" s="243">
        <v>0</v>
      </c>
      <c r="JY21" s="243">
        <v>3.1578947368421102</v>
      </c>
      <c r="JZ21" s="243">
        <v>4.2105263157894699</v>
      </c>
      <c r="KA21" s="243">
        <v>7.4468085106383004</v>
      </c>
      <c r="KB21" s="243">
        <v>8.5106382978723403</v>
      </c>
      <c r="KC21" s="243">
        <v>15.9574468085106</v>
      </c>
      <c r="KD21" s="243">
        <v>7.4468085106383004</v>
      </c>
      <c r="KE21" s="243">
        <v>18.947368421052602</v>
      </c>
      <c r="KF21" s="243">
        <v>17.021276595744698</v>
      </c>
      <c r="KG21" s="128" t="str">
        <f t="shared" si="34"/>
        <v>--</v>
      </c>
      <c r="KH21" s="128" t="str">
        <f t="shared" si="34"/>
        <v>--</v>
      </c>
      <c r="KI21" s="128" t="str">
        <f t="shared" si="34"/>
        <v>--</v>
      </c>
      <c r="KJ21" s="128" t="str">
        <f t="shared" si="34"/>
        <v>--</v>
      </c>
      <c r="KK21" s="128" t="str">
        <f t="shared" si="34"/>
        <v>--</v>
      </c>
      <c r="KL21" s="128" t="str">
        <f t="shared" si="34"/>
        <v>--</v>
      </c>
      <c r="KM21" s="128" t="str">
        <f t="shared" si="34"/>
        <v>--</v>
      </c>
      <c r="KN21" s="286">
        <v>5.376344086021505</v>
      </c>
      <c r="KO21" s="286">
        <v>7.3684210526315841</v>
      </c>
      <c r="KP21" s="286">
        <v>6.4516129032258069</v>
      </c>
      <c r="KQ21" s="128" t="str">
        <f t="shared" si="2"/>
        <v>--</v>
      </c>
      <c r="KR21" s="222">
        <v>0</v>
      </c>
      <c r="KS21" s="222">
        <v>1.0526315789473681</v>
      </c>
      <c r="KT21" s="222">
        <v>0</v>
      </c>
      <c r="KU21" s="128" t="str">
        <f t="shared" si="3"/>
        <v>--</v>
      </c>
      <c r="KV21" s="222">
        <v>1.075268817204301</v>
      </c>
      <c r="KW21" s="222">
        <v>1.0526315789473681</v>
      </c>
      <c r="KX21" s="222">
        <v>0</v>
      </c>
      <c r="KY21" s="295">
        <v>11.224489795918371</v>
      </c>
      <c r="KZ21" s="295">
        <v>14.736842105263159</v>
      </c>
      <c r="LA21" s="295">
        <v>8.6021505376344098</v>
      </c>
      <c r="LB21" s="295">
        <v>18.279569892473116</v>
      </c>
      <c r="LC21" s="295">
        <v>19.791666666666661</v>
      </c>
      <c r="LD21" s="295">
        <v>10.75268817204301</v>
      </c>
      <c r="LE21" s="295">
        <v>2.0833333333333335</v>
      </c>
      <c r="LF21" s="295">
        <v>8.4210526315789433</v>
      </c>
      <c r="LG21" s="295">
        <v>5.6818181818181808</v>
      </c>
      <c r="LH21" s="295">
        <v>6.4516129032258052</v>
      </c>
      <c r="LI21" s="295">
        <v>9.3750000000000018</v>
      </c>
      <c r="LJ21" s="295">
        <v>8.6021505376344045</v>
      </c>
      <c r="LK21" s="295">
        <v>1.0204081632653059</v>
      </c>
      <c r="LL21" s="295">
        <v>5.2631578947368451</v>
      </c>
      <c r="LM21" s="295">
        <v>1.0989010989010985</v>
      </c>
      <c r="LN21" s="295">
        <v>5.3763440860215068</v>
      </c>
      <c r="LO21" s="295">
        <v>3.1249999999999996</v>
      </c>
      <c r="LP21" s="295">
        <v>3.2608695652173911</v>
      </c>
      <c r="LQ21" s="128">
        <v>0</v>
      </c>
      <c r="LR21" s="128">
        <v>1.0752688172043008</v>
      </c>
      <c r="LS21" s="128">
        <v>9.5744680851063837</v>
      </c>
      <c r="LT21" s="128">
        <v>1.0752688172043008</v>
      </c>
      <c r="LU21" s="128">
        <v>7.2916666666666652</v>
      </c>
      <c r="LV21" s="128">
        <v>9.4736842105263115</v>
      </c>
      <c r="LX21" s="378" t="str">
        <f t="shared" si="4"/>
        <v>--</v>
      </c>
      <c r="LY21" s="381">
        <v>11.956521739130434</v>
      </c>
      <c r="LZ21" s="381">
        <v>26.041666666666668</v>
      </c>
      <c r="MA21" s="381">
        <v>18.085106382978722</v>
      </c>
      <c r="MB21" s="378" t="str">
        <f t="shared" si="5"/>
        <v>--</v>
      </c>
      <c r="MC21" s="381">
        <v>17.721518987341767</v>
      </c>
      <c r="MD21" s="381">
        <v>13.907284768211928</v>
      </c>
      <c r="ME21" s="381">
        <v>19.480519480519483</v>
      </c>
      <c r="MF21" s="378" t="str">
        <f t="shared" si="6"/>
        <v>--</v>
      </c>
      <c r="MG21" s="381">
        <v>16.304347826086953</v>
      </c>
      <c r="MH21" s="381">
        <v>13.541666666666668</v>
      </c>
      <c r="MI21" s="381">
        <v>17.021276595744688</v>
      </c>
      <c r="MJ21" s="378" t="str">
        <f t="shared" si="7"/>
        <v>--</v>
      </c>
      <c r="MK21" s="381">
        <v>13.207547169811313</v>
      </c>
      <c r="ML21" s="381">
        <v>11.920529801324506</v>
      </c>
      <c r="MM21" s="381">
        <v>18.831168831168835</v>
      </c>
      <c r="MN21" s="378" t="str">
        <f t="shared" si="8"/>
        <v>--</v>
      </c>
      <c r="MO21" s="381">
        <v>14.465408805031448</v>
      </c>
      <c r="MP21" s="381">
        <v>18.18181818181818</v>
      </c>
      <c r="MQ21" s="381">
        <v>11.764705882352942</v>
      </c>
      <c r="MR21" s="378" t="str">
        <f t="shared" si="9"/>
        <v>--</v>
      </c>
      <c r="MS21" s="381">
        <v>11.464968152866247</v>
      </c>
      <c r="MT21" s="381">
        <v>11.764705882352938</v>
      </c>
      <c r="MU21" s="381">
        <v>8.5526315789473681</v>
      </c>
      <c r="MV21" s="378" t="str">
        <f t="shared" si="10"/>
        <v>--</v>
      </c>
      <c r="MW21" s="381">
        <v>3.1645569620253169</v>
      </c>
      <c r="MX21" s="381">
        <v>7.3825503355704729</v>
      </c>
      <c r="MY21" s="381">
        <v>1.3245033112582785</v>
      </c>
      <c r="MZ21" s="378" t="str">
        <f t="shared" si="11"/>
        <v>--</v>
      </c>
      <c r="NA21" s="381">
        <v>13.978494623655919</v>
      </c>
      <c r="NB21" s="381">
        <v>17.894736842105267</v>
      </c>
      <c r="NC21" s="381">
        <v>18.279569892473116</v>
      </c>
      <c r="ND21" s="378" t="str">
        <f t="shared" si="12"/>
        <v>--</v>
      </c>
      <c r="NE21" s="381">
        <v>25.157232704402517</v>
      </c>
      <c r="NF21" s="381">
        <v>23.529411764705888</v>
      </c>
      <c r="NG21" s="381">
        <v>18.543046357615911</v>
      </c>
      <c r="NH21" s="378" t="str">
        <f t="shared" si="13"/>
        <v>--</v>
      </c>
      <c r="NI21" s="381">
        <v>7.5949367088607618</v>
      </c>
      <c r="NJ21" s="381">
        <v>4.635761589403975</v>
      </c>
      <c r="NK21" s="381">
        <v>6.578947368421054</v>
      </c>
      <c r="NL21" s="378" t="str">
        <f t="shared" si="14"/>
        <v>--</v>
      </c>
      <c r="NM21" s="381">
        <v>0.63291139240506322</v>
      </c>
      <c r="NN21" s="381">
        <v>1.3157894736842108</v>
      </c>
      <c r="NO21" s="381">
        <v>3.289473684210527</v>
      </c>
      <c r="NP21" s="378" t="str">
        <f t="shared" si="15"/>
        <v>--</v>
      </c>
      <c r="NQ21" s="381">
        <v>0</v>
      </c>
      <c r="NR21" s="381">
        <v>1.3157894736842108</v>
      </c>
      <c r="NS21" s="381">
        <v>2.6315789473684217</v>
      </c>
      <c r="NT21" s="378" t="str">
        <f t="shared" si="16"/>
        <v>--</v>
      </c>
      <c r="NU21" s="381">
        <v>12.658227848101268</v>
      </c>
      <c r="NV21" s="381">
        <v>16.339869281045758</v>
      </c>
      <c r="NW21" s="381">
        <v>35.333333333333343</v>
      </c>
      <c r="NX21" s="378" t="str">
        <f t="shared" si="17"/>
        <v>--</v>
      </c>
      <c r="NY21" s="381">
        <v>0.63291139240506333</v>
      </c>
      <c r="NZ21" s="381">
        <v>0.65359477124183007</v>
      </c>
      <c r="OA21" s="381">
        <v>4.0000000000000027</v>
      </c>
      <c r="OB21" s="378" t="str">
        <f t="shared" si="18"/>
        <v>--</v>
      </c>
      <c r="OC21" s="381">
        <v>4.4025157232704419</v>
      </c>
      <c r="OD21" s="381">
        <v>7.741935483870968</v>
      </c>
      <c r="OE21" s="381">
        <v>21.854304635761594</v>
      </c>
    </row>
    <row r="22" spans="1:395" ht="14.4" thickTop="1" thickBot="1" x14ac:dyDescent="0.3">
      <c r="A22" s="114">
        <v>18</v>
      </c>
      <c r="B22" s="93" t="s">
        <v>18</v>
      </c>
      <c r="C22" s="144">
        <v>21.764705882352953</v>
      </c>
      <c r="D22" s="144">
        <v>43.338437978560478</v>
      </c>
      <c r="E22" s="144">
        <v>43.478260869565226</v>
      </c>
      <c r="F22" s="144">
        <v>21.174652241112817</v>
      </c>
      <c r="G22" s="144">
        <v>37.46081504702196</v>
      </c>
      <c r="H22" s="144">
        <v>48.081841432225076</v>
      </c>
      <c r="I22" s="144">
        <v>17.744360902255654</v>
      </c>
      <c r="J22" s="144">
        <v>35.623003194888199</v>
      </c>
      <c r="K22" s="144">
        <v>43.188405797101446</v>
      </c>
      <c r="L22" s="144">
        <v>20.68403908794788</v>
      </c>
      <c r="M22" s="141">
        <v>32.993890020366585</v>
      </c>
      <c r="N22" s="141">
        <v>37.383177570093437</v>
      </c>
      <c r="O22" s="141">
        <v>22.181146025878</v>
      </c>
      <c r="P22" s="141">
        <v>24.404761904761909</v>
      </c>
      <c r="Q22" s="141">
        <v>39.166666666666679</v>
      </c>
      <c r="R22" s="141">
        <v>12.737920937042466</v>
      </c>
      <c r="S22" s="141">
        <v>15.596330275229365</v>
      </c>
      <c r="T22" s="141">
        <v>12.564102564102575</v>
      </c>
      <c r="U22" s="141">
        <v>10.835913312693494</v>
      </c>
      <c r="V22" s="141">
        <v>13.437500000000014</v>
      </c>
      <c r="W22" s="141">
        <v>13.775510204081632</v>
      </c>
      <c r="X22" s="141">
        <v>10.762331838565023</v>
      </c>
      <c r="Y22" s="141">
        <v>16.372391653290517</v>
      </c>
      <c r="Z22" s="141">
        <v>10.434782608695654</v>
      </c>
      <c r="AA22" s="141">
        <v>11.812297734627832</v>
      </c>
      <c r="AB22" s="142">
        <v>16.463414634146339</v>
      </c>
      <c r="AC22" s="142">
        <v>10.256410256410259</v>
      </c>
      <c r="AD22" s="142">
        <v>15.456238361266298</v>
      </c>
      <c r="AE22" s="142">
        <v>10.650887573964509</v>
      </c>
      <c r="AF22" s="141">
        <v>12.290502793296088</v>
      </c>
      <c r="AG22" s="144">
        <v>14.096916299559471</v>
      </c>
      <c r="AH22" s="144">
        <v>21.319018404907965</v>
      </c>
      <c r="AI22" s="143">
        <v>15.324675324675328</v>
      </c>
      <c r="AJ22" s="143">
        <v>14.241001564945218</v>
      </c>
      <c r="AK22" s="141">
        <v>15.987460815047022</v>
      </c>
      <c r="AL22" s="141">
        <v>16.666666666666664</v>
      </c>
      <c r="AM22" s="141">
        <v>13.161875945537071</v>
      </c>
      <c r="AN22" s="141">
        <v>17.363344051446951</v>
      </c>
      <c r="AO22" s="141">
        <v>13.662790697674414</v>
      </c>
      <c r="AP22" s="141">
        <v>11.669367909238245</v>
      </c>
      <c r="AQ22" s="141">
        <v>15.478615071283095</v>
      </c>
      <c r="AR22" s="141">
        <v>12.705882352941185</v>
      </c>
      <c r="AS22" s="141">
        <v>14.28571428571429</v>
      </c>
      <c r="AT22" s="141">
        <v>11.30952380952381</v>
      </c>
      <c r="AU22" s="141">
        <v>11.048158640226632</v>
      </c>
      <c r="AV22" s="141">
        <v>12.874251497005979</v>
      </c>
      <c r="AW22" s="141">
        <v>19.354838709677423</v>
      </c>
      <c r="AX22" s="142">
        <v>11.658031088082902</v>
      </c>
      <c r="AY22" s="142">
        <v>10.426540284360188</v>
      </c>
      <c r="AZ22" s="142">
        <v>16.297468354430396</v>
      </c>
      <c r="BA22" s="142">
        <v>14.728682170542641</v>
      </c>
      <c r="BB22" s="141">
        <v>10.550458715596328</v>
      </c>
      <c r="BC22" s="142">
        <v>14.975845410628029</v>
      </c>
      <c r="BD22" s="142">
        <v>11.695906432748531</v>
      </c>
      <c r="BE22" s="142">
        <v>12.662337662337663</v>
      </c>
      <c r="BF22" s="142">
        <v>16.700610997963338</v>
      </c>
      <c r="BG22" s="141">
        <v>11.007025761124117</v>
      </c>
      <c r="BH22" s="140">
        <v>15.947467166979349</v>
      </c>
      <c r="BI22" s="140">
        <v>11.377245508982043</v>
      </c>
      <c r="BJ22" s="140">
        <v>13.276836158192081</v>
      </c>
      <c r="BK22" s="140" t="s">
        <v>286</v>
      </c>
      <c r="BL22" s="141" t="s">
        <v>286</v>
      </c>
      <c r="BM22" s="140" t="s">
        <v>286</v>
      </c>
      <c r="BN22" s="139" t="s">
        <v>286</v>
      </c>
      <c r="BO22" s="139" t="s">
        <v>286</v>
      </c>
      <c r="BP22" s="139" t="s">
        <v>286</v>
      </c>
      <c r="BQ22" s="141" t="s">
        <v>286</v>
      </c>
      <c r="BR22" s="140" t="s">
        <v>286</v>
      </c>
      <c r="BS22" s="140" t="s">
        <v>286</v>
      </c>
      <c r="BT22" s="140">
        <v>11.831442463533236</v>
      </c>
      <c r="BU22" s="141">
        <v>18.181818181818169</v>
      </c>
      <c r="BV22" s="140">
        <v>9.6470588235294112</v>
      </c>
      <c r="BW22" s="140">
        <v>10.055865921787715</v>
      </c>
      <c r="BX22" s="140">
        <v>18.18181818181818</v>
      </c>
      <c r="BY22" s="141">
        <v>6.515580736543912</v>
      </c>
      <c r="BZ22" s="140">
        <v>19.732937685459927</v>
      </c>
      <c r="CA22" s="140">
        <v>30.82822085889568</v>
      </c>
      <c r="CB22" s="140">
        <v>17.268041237113398</v>
      </c>
      <c r="CC22" s="141">
        <v>11.353032659409015</v>
      </c>
      <c r="CD22" s="140">
        <v>28.031496062992122</v>
      </c>
      <c r="CE22" s="140">
        <v>16.537467700258386</v>
      </c>
      <c r="CF22" s="140">
        <v>13.036809815950924</v>
      </c>
      <c r="CG22" s="141">
        <v>24.959481361426239</v>
      </c>
      <c r="CH22" s="140">
        <v>14.327485380116956</v>
      </c>
      <c r="CI22" s="140">
        <v>14.473684210526315</v>
      </c>
      <c r="CJ22" s="140">
        <v>20.496894409937894</v>
      </c>
      <c r="CK22" s="140">
        <v>16.70588235294117</v>
      </c>
      <c r="CL22" s="140">
        <v>11.698113207547165</v>
      </c>
      <c r="CM22" s="140">
        <v>18.181818181818183</v>
      </c>
      <c r="CN22" s="140">
        <v>13.71428571428571</v>
      </c>
      <c r="CO22" s="140">
        <v>6.4801178203240033</v>
      </c>
      <c r="CP22" s="141">
        <v>9.7372488408037174</v>
      </c>
      <c r="CQ22" s="140">
        <v>3.3505154639175254</v>
      </c>
      <c r="CR22" s="140">
        <v>3.5714285714285712</v>
      </c>
      <c r="CS22" s="139">
        <v>9.5461658841940515</v>
      </c>
      <c r="CT22" s="139">
        <v>6.3938618925831223</v>
      </c>
      <c r="CU22" s="141">
        <v>3.3950617283950648</v>
      </c>
      <c r="CV22" s="140">
        <v>8.9430894308943039</v>
      </c>
      <c r="CW22" s="140">
        <v>4.6647230320699711</v>
      </c>
      <c r="CX22" s="139">
        <v>2.120717781402941</v>
      </c>
      <c r="CY22" s="139">
        <v>5.7851239669421508</v>
      </c>
      <c r="CZ22" s="141">
        <v>2.60047281323877</v>
      </c>
      <c r="DA22" s="140">
        <v>1.8832391713747645</v>
      </c>
      <c r="DB22" s="140">
        <v>1.2195121951219514</v>
      </c>
      <c r="DC22" s="139">
        <v>3.1249999999999991</v>
      </c>
      <c r="DD22" s="114" t="s">
        <v>286</v>
      </c>
      <c r="DE22" s="128">
        <v>35.503875968992261</v>
      </c>
      <c r="DF22" s="121">
        <v>38.281250000000021</v>
      </c>
      <c r="DG22" s="121" t="s">
        <v>286</v>
      </c>
      <c r="DH22" s="114">
        <v>35.046728971962594</v>
      </c>
      <c r="DI22" s="114">
        <v>40.92071611253197</v>
      </c>
      <c r="DJ22" s="128" t="s">
        <v>286</v>
      </c>
      <c r="DK22" s="121">
        <v>49.277688603531281</v>
      </c>
      <c r="DL22" s="121">
        <v>41.297935103244875</v>
      </c>
      <c r="DM22" s="121" t="s">
        <v>286</v>
      </c>
      <c r="DN22" s="121">
        <v>37.888198757763952</v>
      </c>
      <c r="DO22" s="128">
        <v>38.084112149532722</v>
      </c>
      <c r="DP22" s="121" t="s">
        <v>286</v>
      </c>
      <c r="DQ22" s="121">
        <v>21.212121212121207</v>
      </c>
      <c r="DR22" s="121">
        <v>34.374999999999986</v>
      </c>
      <c r="DS22" s="121" t="s">
        <v>286</v>
      </c>
      <c r="DT22" s="128">
        <v>29.595015576323981</v>
      </c>
      <c r="DU22" s="131">
        <v>27.083333333333332</v>
      </c>
      <c r="DV22" s="131" t="s">
        <v>286</v>
      </c>
      <c r="DW22" s="114">
        <v>34.428794992175312</v>
      </c>
      <c r="DX22" s="131">
        <v>31.688311688311678</v>
      </c>
      <c r="DY22" s="128" t="s">
        <v>286</v>
      </c>
      <c r="DZ22" s="128">
        <v>33.655394524959753</v>
      </c>
      <c r="EA22" s="128">
        <v>34.218289085545734</v>
      </c>
      <c r="EB22" s="128" t="s">
        <v>286</v>
      </c>
      <c r="EC22" s="128">
        <v>30.705394190871321</v>
      </c>
      <c r="ED22" s="128">
        <v>32.705882352941202</v>
      </c>
      <c r="EE22" s="128" t="s">
        <v>286</v>
      </c>
      <c r="EF22" s="128">
        <v>16.46341463414635</v>
      </c>
      <c r="EG22" s="128">
        <v>24.929178470254953</v>
      </c>
      <c r="EH22" s="128" t="s">
        <v>286</v>
      </c>
      <c r="EI22" s="128">
        <v>26.562500000000007</v>
      </c>
      <c r="EJ22" s="128">
        <v>24.146981627296583</v>
      </c>
      <c r="EK22" s="128" t="s">
        <v>286</v>
      </c>
      <c r="EL22" s="121">
        <v>26.100628930817614</v>
      </c>
      <c r="EM22" s="121">
        <v>24.083769633507856</v>
      </c>
      <c r="EN22" s="121" t="s">
        <v>286</v>
      </c>
      <c r="EO22" s="121">
        <v>24.878836833602563</v>
      </c>
      <c r="EP22" s="128">
        <v>29.376854599406538</v>
      </c>
      <c r="EQ22" s="121" t="s">
        <v>286</v>
      </c>
      <c r="ER22" s="121">
        <v>23.590814196242171</v>
      </c>
      <c r="ES22" s="121">
        <v>20.567375886524829</v>
      </c>
      <c r="ET22" s="121" t="s">
        <v>286</v>
      </c>
      <c r="EU22" s="128">
        <v>17.283950617283946</v>
      </c>
      <c r="EV22" s="121">
        <v>14.48863636363636</v>
      </c>
      <c r="EW22" s="121" t="s">
        <v>286</v>
      </c>
      <c r="EX22" s="121">
        <v>13.437499999999995</v>
      </c>
      <c r="EY22" s="121">
        <v>45.888594164456194</v>
      </c>
      <c r="EZ22" s="128" t="s">
        <v>286</v>
      </c>
      <c r="FA22" s="121">
        <v>15.047021943573668</v>
      </c>
      <c r="FB22" s="121">
        <v>42.597402597402571</v>
      </c>
      <c r="FC22" s="121" t="s">
        <v>286</v>
      </c>
      <c r="FD22" s="121">
        <v>9.2382495948136238</v>
      </c>
      <c r="FE22" s="128">
        <v>42.857142857142861</v>
      </c>
      <c r="FF22" s="121" t="s">
        <v>286</v>
      </c>
      <c r="FG22" s="121">
        <v>10.438413361169102</v>
      </c>
      <c r="FH22" s="121">
        <v>33.966745843230399</v>
      </c>
      <c r="FI22" s="121" t="s">
        <v>286</v>
      </c>
      <c r="FJ22" s="128">
        <v>9.259259259259256</v>
      </c>
      <c r="FK22" s="121">
        <v>29.799426934097426</v>
      </c>
      <c r="FL22" s="121" t="s">
        <v>286</v>
      </c>
      <c r="FM22" s="121">
        <v>3.2812499999999951</v>
      </c>
      <c r="FN22" s="121">
        <v>39.322916666666629</v>
      </c>
      <c r="FO22" s="128" t="s">
        <v>286</v>
      </c>
      <c r="FP22" s="121">
        <v>3.6106750392464688</v>
      </c>
      <c r="FQ22" s="121">
        <v>37.662337662337649</v>
      </c>
      <c r="FR22" s="121" t="s">
        <v>286</v>
      </c>
      <c r="FS22" s="121">
        <v>2.5931928687196084</v>
      </c>
      <c r="FT22" s="128">
        <v>33.923303834808266</v>
      </c>
      <c r="FU22" s="121" t="s">
        <v>286</v>
      </c>
      <c r="FV22" s="121">
        <v>2.2916666666666674</v>
      </c>
      <c r="FW22" s="121">
        <v>28.672985781990516</v>
      </c>
      <c r="FX22" s="121" t="s">
        <v>286</v>
      </c>
      <c r="FY22" s="128">
        <v>0.61349693251533766</v>
      </c>
      <c r="FZ22" s="121">
        <v>23.863636363636363</v>
      </c>
      <c r="GA22" s="121" t="s">
        <v>286</v>
      </c>
      <c r="GB22" s="121" t="s">
        <v>286</v>
      </c>
      <c r="GC22" s="121" t="s">
        <v>286</v>
      </c>
      <c r="GD22" s="128" t="s">
        <v>286</v>
      </c>
      <c r="GE22" s="121" t="s">
        <v>286</v>
      </c>
      <c r="GF22" s="121" t="s">
        <v>286</v>
      </c>
      <c r="GG22" s="121" t="s">
        <v>286</v>
      </c>
      <c r="GH22" s="121" t="s">
        <v>286</v>
      </c>
      <c r="GI22" s="128" t="s">
        <v>286</v>
      </c>
      <c r="GJ22" s="121" t="s">
        <v>286</v>
      </c>
      <c r="GK22" s="121">
        <v>3.7499999999999982</v>
      </c>
      <c r="GL22" s="121">
        <v>6.6193853427896006</v>
      </c>
      <c r="GM22" s="130" t="s">
        <v>286</v>
      </c>
      <c r="GN22" s="128">
        <v>2.4390243902439033</v>
      </c>
      <c r="GO22" s="121">
        <v>3.4188034188034195</v>
      </c>
      <c r="GP22" s="121">
        <v>23.885350318471346</v>
      </c>
      <c r="GQ22" s="121">
        <v>59.354838709677416</v>
      </c>
      <c r="GR22" s="121">
        <v>65.425531914893625</v>
      </c>
      <c r="GS22" s="128">
        <v>14.237855946398652</v>
      </c>
      <c r="GT22" s="121">
        <v>53.782894736842131</v>
      </c>
      <c r="GU22" s="121">
        <v>72.849462365591435</v>
      </c>
      <c r="GV22" s="121">
        <v>13.225806451612899</v>
      </c>
      <c r="GW22" s="121">
        <v>49.589490968801314</v>
      </c>
      <c r="GX22" s="128">
        <v>56.287425149700589</v>
      </c>
      <c r="GY22" s="128">
        <v>14.237855946398664</v>
      </c>
      <c r="GZ22" s="128">
        <v>49.894736842105232</v>
      </c>
      <c r="HA22" s="128">
        <v>66.666666666666657</v>
      </c>
      <c r="HB22" s="128">
        <v>9.3253968253968296</v>
      </c>
      <c r="HC22" s="128">
        <v>42.767295597484285</v>
      </c>
      <c r="HD22" s="128">
        <v>57.014925373134311</v>
      </c>
      <c r="HE22" s="128">
        <v>1.4331210191082808</v>
      </c>
      <c r="HF22" s="128">
        <v>10.161290322580644</v>
      </c>
      <c r="HG22" s="128">
        <v>21.27659574468084</v>
      </c>
      <c r="HH22" s="128">
        <v>0.83752093802344996</v>
      </c>
      <c r="HI22" s="128">
        <v>9.2105263157894655</v>
      </c>
      <c r="HJ22" s="128">
        <v>27.956989247311846</v>
      </c>
      <c r="HK22" s="128">
        <v>0.48387096774193472</v>
      </c>
      <c r="HL22" s="121">
        <v>8.8669950738916121</v>
      </c>
      <c r="HM22" s="121">
        <v>16.467065868263468</v>
      </c>
      <c r="HN22" s="121">
        <v>0</v>
      </c>
      <c r="HO22" s="121">
        <v>5.6842105263157903</v>
      </c>
      <c r="HP22" s="128">
        <v>19.523809523809529</v>
      </c>
      <c r="HQ22" s="121">
        <v>0.3968253968253968</v>
      </c>
      <c r="HR22" s="121">
        <v>5.0314465408805056</v>
      </c>
      <c r="HS22" s="121">
        <v>13.432835820895527</v>
      </c>
      <c r="HT22" s="129">
        <v>11.76470588235294</v>
      </c>
      <c r="HU22" s="128">
        <v>39.238410596026483</v>
      </c>
      <c r="HV22" s="114">
        <v>49.311294765840209</v>
      </c>
      <c r="HW22" s="114">
        <v>4.9913941480206496</v>
      </c>
      <c r="HX22" s="114">
        <v>36.868686868686886</v>
      </c>
      <c r="HY22" s="114">
        <v>57.340720221606631</v>
      </c>
      <c r="HZ22" s="114">
        <v>4.6128500823723178</v>
      </c>
      <c r="IA22" s="114">
        <v>30.8724832214765</v>
      </c>
      <c r="IB22" s="114">
        <v>40.243902439024374</v>
      </c>
      <c r="IC22" s="114">
        <v>4.8739495798319297</v>
      </c>
      <c r="ID22" s="114">
        <v>31.368421052631561</v>
      </c>
      <c r="IE22" s="114">
        <v>48.32535885167465</v>
      </c>
      <c r="IF22" s="114">
        <v>3.174603174603174</v>
      </c>
      <c r="IG22" s="114">
        <v>25.949367088607595</v>
      </c>
      <c r="IH22" s="114">
        <v>39.520958083832319</v>
      </c>
      <c r="II22" s="114" t="s">
        <v>286</v>
      </c>
      <c r="IJ22" s="114">
        <v>20.900321543408385</v>
      </c>
      <c r="IK22" s="114">
        <v>31.283422459893057</v>
      </c>
      <c r="IL22" s="114" t="s">
        <v>286</v>
      </c>
      <c r="IM22" s="114">
        <v>19.967532467532472</v>
      </c>
      <c r="IN22" s="114">
        <v>39.678284182305646</v>
      </c>
      <c r="IO22" s="114" t="s">
        <v>286</v>
      </c>
      <c r="IP22" s="114">
        <v>17.02479338842975</v>
      </c>
      <c r="IQ22" s="114">
        <v>26.470588235294105</v>
      </c>
      <c r="IR22" s="114" t="s">
        <v>286</v>
      </c>
      <c r="IS22" s="114">
        <v>18.947368421052634</v>
      </c>
      <c r="IT22" s="114">
        <v>31.414868105515559</v>
      </c>
      <c r="IU22" s="114" t="s">
        <v>286</v>
      </c>
      <c r="IV22" s="114">
        <v>17.721518987341771</v>
      </c>
      <c r="IW22" s="114">
        <v>24.02402402402403</v>
      </c>
      <c r="IX22" s="114" t="str">
        <f t="shared" si="33"/>
        <v>--</v>
      </c>
      <c r="IY22" s="114" t="str">
        <f t="shared" si="33"/>
        <v>--</v>
      </c>
      <c r="IZ22" s="114" t="str">
        <f t="shared" si="33"/>
        <v>--</v>
      </c>
      <c r="JA22" s="114" t="str">
        <f t="shared" si="33"/>
        <v>--</v>
      </c>
      <c r="JB22" s="114" t="str">
        <f t="shared" si="33"/>
        <v>--</v>
      </c>
      <c r="JC22" s="261" t="s">
        <v>286</v>
      </c>
      <c r="JD22" s="261" t="s">
        <v>286</v>
      </c>
      <c r="JE22" s="261" t="s">
        <v>286</v>
      </c>
      <c r="JF22" s="261" t="s">
        <v>286</v>
      </c>
      <c r="JG22" s="261" t="s">
        <v>286</v>
      </c>
      <c r="JH22" s="261" t="s">
        <v>286</v>
      </c>
      <c r="JI22" s="261" t="s">
        <v>286</v>
      </c>
      <c r="JJ22" s="261" t="s">
        <v>286</v>
      </c>
      <c r="JK22" s="261" t="s">
        <v>286</v>
      </c>
      <c r="JL22" s="261" t="s">
        <v>286</v>
      </c>
      <c r="JM22" s="261" t="s">
        <v>286</v>
      </c>
      <c r="JN22" s="261" t="s">
        <v>286</v>
      </c>
      <c r="JO22" s="243">
        <v>15.7635467980296</v>
      </c>
      <c r="JP22" s="243">
        <v>25.766871165644201</v>
      </c>
      <c r="JQ22" s="243">
        <v>50.370370370370402</v>
      </c>
      <c r="JR22" s="243">
        <v>16.167664670658699</v>
      </c>
      <c r="JS22" s="243">
        <v>29.5336787564767</v>
      </c>
      <c r="JT22" s="243">
        <v>46.428571428571402</v>
      </c>
      <c r="JU22" s="247">
        <v>0.49261083743842399</v>
      </c>
      <c r="JV22" s="243">
        <v>3.0674846625766898</v>
      </c>
      <c r="JW22" s="243">
        <v>11.851851851851899</v>
      </c>
      <c r="JX22" s="243">
        <v>1.19760479041916</v>
      </c>
      <c r="JY22" s="243">
        <v>2.2452504317789299</v>
      </c>
      <c r="JZ22" s="243">
        <v>9.5238095238095308</v>
      </c>
      <c r="KA22" s="243">
        <v>9.2682926829268304</v>
      </c>
      <c r="KB22" s="243">
        <v>15.853658536585399</v>
      </c>
      <c r="KC22" s="243">
        <v>36.029411764705898</v>
      </c>
      <c r="KD22" s="243">
        <v>4.7337278106508904</v>
      </c>
      <c r="KE22" s="243">
        <v>16.407599309153699</v>
      </c>
      <c r="KF22" s="243">
        <v>32.941176470588204</v>
      </c>
      <c r="KG22" s="128" t="str">
        <f t="shared" si="34"/>
        <v>--</v>
      </c>
      <c r="KH22" s="128" t="str">
        <f t="shared" si="34"/>
        <v>--</v>
      </c>
      <c r="KI22" s="128" t="str">
        <f t="shared" si="34"/>
        <v>--</v>
      </c>
      <c r="KJ22" s="128" t="str">
        <f t="shared" si="34"/>
        <v>--</v>
      </c>
      <c r="KK22" s="128" t="str">
        <f t="shared" si="34"/>
        <v>--</v>
      </c>
      <c r="KL22" s="128" t="str">
        <f t="shared" si="34"/>
        <v>--</v>
      </c>
      <c r="KM22" s="128" t="str">
        <f t="shared" si="34"/>
        <v>--</v>
      </c>
      <c r="KN22" s="286">
        <v>11.904761904761905</v>
      </c>
      <c r="KO22" s="286">
        <v>11.438474870017336</v>
      </c>
      <c r="KP22" s="286">
        <v>9.5238095238095202</v>
      </c>
      <c r="KQ22" s="128" t="str">
        <f t="shared" si="2"/>
        <v>--</v>
      </c>
      <c r="KR22" s="263">
        <v>0.59171597633136108</v>
      </c>
      <c r="KS22" s="222">
        <v>1.7331022530329292</v>
      </c>
      <c r="KT22" s="222">
        <v>4.7619047619047619</v>
      </c>
      <c r="KU22" s="128" t="str">
        <f t="shared" si="3"/>
        <v>--</v>
      </c>
      <c r="KV22" s="222">
        <v>2.9761904761904767</v>
      </c>
      <c r="KW22" s="222">
        <v>3.4662045060658588</v>
      </c>
      <c r="KX22" s="222">
        <v>7.1428571428571415</v>
      </c>
      <c r="KY22" s="295">
        <v>12.807881773399016</v>
      </c>
      <c r="KZ22" s="295">
        <v>10.24096385542169</v>
      </c>
      <c r="LA22" s="295">
        <v>5.7971014492753614</v>
      </c>
      <c r="LB22" s="295">
        <v>13.855421686746993</v>
      </c>
      <c r="LC22" s="295">
        <v>15.555555555555564</v>
      </c>
      <c r="LD22" s="295">
        <v>12.941176470588237</v>
      </c>
      <c r="LE22" s="295">
        <v>10.837438423645319</v>
      </c>
      <c r="LF22" s="295">
        <v>10.778443113772463</v>
      </c>
      <c r="LG22" s="295">
        <v>5.8394160583941614</v>
      </c>
      <c r="LH22" s="295">
        <v>10.179640718562881</v>
      </c>
      <c r="LI22" s="295">
        <v>12.048192771084345</v>
      </c>
      <c r="LJ22" s="295">
        <v>10.588235294117649</v>
      </c>
      <c r="LK22" s="295">
        <v>2.9556650246305423</v>
      </c>
      <c r="LL22" s="295">
        <v>2.9761904761904767</v>
      </c>
      <c r="LM22" s="295">
        <v>1.4492753623188406</v>
      </c>
      <c r="LN22" s="295">
        <v>3.5502958579881652</v>
      </c>
      <c r="LO22" s="295">
        <v>3.9383561643835625</v>
      </c>
      <c r="LP22" s="295">
        <v>3.6144578313253013</v>
      </c>
      <c r="LQ22" s="128">
        <v>2.4390243902439037</v>
      </c>
      <c r="LR22" s="128">
        <v>6.134969325153377</v>
      </c>
      <c r="LS22" s="128">
        <v>25.735294117647072</v>
      </c>
      <c r="LT22" s="128">
        <v>0.59171597633136142</v>
      </c>
      <c r="LU22" s="128">
        <v>8.2901554404145124</v>
      </c>
      <c r="LV22" s="128">
        <v>10.588235294117645</v>
      </c>
      <c r="LX22" s="378" t="str">
        <f t="shared" si="4"/>
        <v>--</v>
      </c>
      <c r="LY22" s="381">
        <v>18.902439024390244</v>
      </c>
      <c r="LZ22" s="381">
        <v>19.453924914675788</v>
      </c>
      <c r="MA22" s="381">
        <v>17.647058823529402</v>
      </c>
      <c r="MB22" s="378" t="str">
        <f t="shared" si="5"/>
        <v>--</v>
      </c>
      <c r="MC22" s="381">
        <v>14.615384615384611</v>
      </c>
      <c r="MD22" s="381">
        <v>17.844522968197886</v>
      </c>
      <c r="ME22" s="381">
        <v>17.162471395881006</v>
      </c>
      <c r="MF22" s="378" t="str">
        <f t="shared" si="6"/>
        <v>--</v>
      </c>
      <c r="MG22" s="381">
        <v>10.843373493975909</v>
      </c>
      <c r="MH22" s="381">
        <v>16.410256410256409</v>
      </c>
      <c r="MI22" s="381">
        <v>13.953488372093027</v>
      </c>
      <c r="MJ22" s="378" t="str">
        <f t="shared" si="7"/>
        <v>--</v>
      </c>
      <c r="MK22" s="381">
        <v>12.977099236641225</v>
      </c>
      <c r="ML22" s="381">
        <v>17.460317460317455</v>
      </c>
      <c r="MM22" s="381">
        <v>15.632183908045985</v>
      </c>
      <c r="MN22" s="378" t="str">
        <f t="shared" si="8"/>
        <v>--</v>
      </c>
      <c r="MO22" s="381">
        <v>18.320610687022914</v>
      </c>
      <c r="MP22" s="381">
        <v>19.614711033274947</v>
      </c>
      <c r="MQ22" s="381">
        <v>15.366972477064209</v>
      </c>
      <c r="MR22" s="378" t="str">
        <f t="shared" si="9"/>
        <v>--</v>
      </c>
      <c r="MS22" s="381">
        <v>14.173228346456701</v>
      </c>
      <c r="MT22" s="381">
        <v>13.879003558718852</v>
      </c>
      <c r="MU22" s="381">
        <v>15.887850467289704</v>
      </c>
      <c r="MV22" s="378" t="str">
        <f t="shared" si="10"/>
        <v>--</v>
      </c>
      <c r="MW22" s="381">
        <v>3.1496062992125977</v>
      </c>
      <c r="MX22" s="381">
        <v>3.900709219858157</v>
      </c>
      <c r="MY22" s="381">
        <v>4.629629629629628</v>
      </c>
      <c r="MZ22" s="378" t="str">
        <f t="shared" si="11"/>
        <v>--</v>
      </c>
      <c r="NA22" s="381">
        <v>30.177514792899391</v>
      </c>
      <c r="NB22" s="381">
        <v>32.525951557093421</v>
      </c>
      <c r="NC22" s="381">
        <v>33.333333333333357</v>
      </c>
      <c r="ND22" s="378" t="str">
        <f t="shared" si="12"/>
        <v>--</v>
      </c>
      <c r="NE22" s="381">
        <v>33.846153846153847</v>
      </c>
      <c r="NF22" s="381">
        <v>25.396825396825374</v>
      </c>
      <c r="NG22" s="381">
        <v>29.561200923787542</v>
      </c>
      <c r="NH22" s="378" t="str">
        <f t="shared" si="13"/>
        <v>--</v>
      </c>
      <c r="NI22" s="381">
        <v>6.8702290076335926</v>
      </c>
      <c r="NJ22" s="381">
        <v>4.7535211267605577</v>
      </c>
      <c r="NK22" s="381">
        <v>6.9605568445475621</v>
      </c>
      <c r="NL22" s="378" t="str">
        <f t="shared" si="14"/>
        <v>--</v>
      </c>
      <c r="NM22" s="381">
        <v>2.2900763358778624</v>
      </c>
      <c r="NN22" s="381">
        <v>0.70052539404553493</v>
      </c>
      <c r="NO22" s="381">
        <v>2.9953917050691219</v>
      </c>
      <c r="NP22" s="378" t="str">
        <f t="shared" si="15"/>
        <v>--</v>
      </c>
      <c r="NQ22" s="381">
        <v>1.5384615384615383</v>
      </c>
      <c r="NR22" s="381">
        <v>1.2345679012345687</v>
      </c>
      <c r="NS22" s="381">
        <v>2.0930232558139528</v>
      </c>
      <c r="NT22" s="378" t="str">
        <f t="shared" si="16"/>
        <v>--</v>
      </c>
      <c r="NU22" s="381">
        <v>16.793893129770989</v>
      </c>
      <c r="NV22" s="381">
        <v>20.598591549295765</v>
      </c>
      <c r="NW22" s="381">
        <v>36.279069767441818</v>
      </c>
      <c r="NX22" s="378" t="str">
        <f t="shared" si="17"/>
        <v>--</v>
      </c>
      <c r="NY22" s="381">
        <v>0</v>
      </c>
      <c r="NZ22" s="381">
        <v>1.0563380281690133</v>
      </c>
      <c r="OA22" s="381">
        <v>4.4186046511627941</v>
      </c>
      <c r="OB22" s="378" t="str">
        <f t="shared" si="18"/>
        <v>--</v>
      </c>
      <c r="OC22" s="381">
        <v>6.8702290076335899</v>
      </c>
      <c r="OD22" s="381">
        <v>11.599297012302292</v>
      </c>
      <c r="OE22" s="381">
        <v>21.445221445221449</v>
      </c>
    </row>
    <row r="23" spans="1:395" ht="14.4" thickTop="1" thickBot="1" x14ac:dyDescent="0.3">
      <c r="A23" s="114">
        <v>19</v>
      </c>
      <c r="B23" s="93" t="s">
        <v>19</v>
      </c>
      <c r="C23" s="144">
        <v>20.891490319675846</v>
      </c>
      <c r="D23" s="144">
        <v>35.746367239101701</v>
      </c>
      <c r="E23" s="144">
        <v>44.771241830065307</v>
      </c>
      <c r="F23" s="144">
        <v>21.911473243778897</v>
      </c>
      <c r="G23" s="144">
        <v>36.782982791587017</v>
      </c>
      <c r="H23" s="144">
        <v>45.276497695852512</v>
      </c>
      <c r="I23" s="144">
        <v>22.629260375608602</v>
      </c>
      <c r="J23" s="144">
        <v>37.729852440408706</v>
      </c>
      <c r="K23" s="144">
        <v>46.517626827171078</v>
      </c>
      <c r="L23" s="144">
        <v>16.828193832599144</v>
      </c>
      <c r="M23" s="141">
        <v>33.480732785849668</v>
      </c>
      <c r="N23" s="141">
        <v>44.721577726218058</v>
      </c>
      <c r="O23" s="141">
        <v>17.03800786369592</v>
      </c>
      <c r="P23" s="141">
        <v>31.365479945921603</v>
      </c>
      <c r="Q23" s="141">
        <v>44.139140602163238</v>
      </c>
      <c r="R23" s="141">
        <v>8.8525324966383021</v>
      </c>
      <c r="S23" s="141">
        <v>13.384574609064414</v>
      </c>
      <c r="T23" s="141">
        <v>10.924369747899163</v>
      </c>
      <c r="U23" s="141">
        <v>9.6781256842565835</v>
      </c>
      <c r="V23" s="141">
        <v>13.800526189906718</v>
      </c>
      <c r="W23" s="141">
        <v>10.142143680368802</v>
      </c>
      <c r="X23" s="141">
        <v>10.86150995831404</v>
      </c>
      <c r="Y23" s="141">
        <v>15.661279307989988</v>
      </c>
      <c r="Z23" s="141">
        <v>10.550458715596347</v>
      </c>
      <c r="AA23" s="141">
        <v>10.181095406360427</v>
      </c>
      <c r="AB23" s="142">
        <v>12.602566799915861</v>
      </c>
      <c r="AC23" s="142">
        <v>9.8668981481481151</v>
      </c>
      <c r="AD23" s="142">
        <v>10.1531728665208</v>
      </c>
      <c r="AE23" s="142">
        <v>12.959206671174243</v>
      </c>
      <c r="AF23" s="141">
        <v>10.111046171829342</v>
      </c>
      <c r="AG23" s="144">
        <v>12.128043282236257</v>
      </c>
      <c r="AH23" s="144">
        <v>15.125827814569547</v>
      </c>
      <c r="AI23" s="143">
        <v>13.436329588014978</v>
      </c>
      <c r="AJ23" s="143">
        <v>12.898230088495589</v>
      </c>
      <c r="AK23" s="141">
        <v>15.128266602733159</v>
      </c>
      <c r="AL23" s="141">
        <v>12.34615384615384</v>
      </c>
      <c r="AM23" s="141">
        <v>12.818118141489606</v>
      </c>
      <c r="AN23" s="141">
        <v>17.214611872146094</v>
      </c>
      <c r="AO23" s="141">
        <v>13.371757925072057</v>
      </c>
      <c r="AP23" s="141">
        <v>10.968313760248169</v>
      </c>
      <c r="AQ23" s="141">
        <v>13.08668076109938</v>
      </c>
      <c r="AR23" s="141">
        <v>11.915140947399019</v>
      </c>
      <c r="AS23" s="141">
        <v>10.775295663600575</v>
      </c>
      <c r="AT23" s="141">
        <v>13.533664708540414</v>
      </c>
      <c r="AU23" s="141">
        <v>13.002641620193723</v>
      </c>
      <c r="AV23" s="141">
        <v>10.432801822323464</v>
      </c>
      <c r="AW23" s="141">
        <v>14.088250930356217</v>
      </c>
      <c r="AX23" s="142">
        <v>12.131147540983585</v>
      </c>
      <c r="AY23" s="142">
        <v>10.388457269700307</v>
      </c>
      <c r="AZ23" s="142">
        <v>14.172089660159058</v>
      </c>
      <c r="BA23" s="142">
        <v>10.419069588619756</v>
      </c>
      <c r="BB23" s="141">
        <v>11.661945231350346</v>
      </c>
      <c r="BC23" s="142">
        <v>15.926773455377587</v>
      </c>
      <c r="BD23" s="142">
        <v>11.449942462600694</v>
      </c>
      <c r="BE23" s="142">
        <v>9.3095768374164791</v>
      </c>
      <c r="BF23" s="142">
        <v>13.853637901861251</v>
      </c>
      <c r="BG23" s="141">
        <v>11.204644412191589</v>
      </c>
      <c r="BH23" s="140">
        <v>10.293145250165269</v>
      </c>
      <c r="BI23" s="140">
        <v>13.283548314098194</v>
      </c>
      <c r="BJ23" s="140">
        <v>11.039342337052275</v>
      </c>
      <c r="BK23" s="140" t="s">
        <v>286</v>
      </c>
      <c r="BL23" s="141" t="s">
        <v>286</v>
      </c>
      <c r="BM23" s="140" t="s">
        <v>286</v>
      </c>
      <c r="BN23" s="139" t="s">
        <v>286</v>
      </c>
      <c r="BO23" s="139" t="s">
        <v>286</v>
      </c>
      <c r="BP23" s="139" t="s">
        <v>286</v>
      </c>
      <c r="BQ23" s="141" t="s">
        <v>286</v>
      </c>
      <c r="BR23" s="140" t="s">
        <v>286</v>
      </c>
      <c r="BS23" s="140" t="s">
        <v>286</v>
      </c>
      <c r="BT23" s="140">
        <v>8.4932715640856351</v>
      </c>
      <c r="BU23" s="141">
        <v>12.066397105767184</v>
      </c>
      <c r="BV23" s="140">
        <v>7.9661511526116131</v>
      </c>
      <c r="BW23" s="140">
        <v>8.4063047285463792</v>
      </c>
      <c r="BX23" s="140">
        <v>12.868571428571455</v>
      </c>
      <c r="BY23" s="141">
        <v>6.6765140324962999</v>
      </c>
      <c r="BZ23" s="140">
        <v>14.787305874409183</v>
      </c>
      <c r="CA23" s="140">
        <v>24.574920297555785</v>
      </c>
      <c r="CB23" s="140">
        <v>17.70491803278686</v>
      </c>
      <c r="CC23" s="141">
        <v>11.448857333037514</v>
      </c>
      <c r="CD23" s="140">
        <v>23.175138520838274</v>
      </c>
      <c r="CE23" s="140">
        <v>15.665896843725939</v>
      </c>
      <c r="CF23" s="140">
        <v>14.759106933019959</v>
      </c>
      <c r="CG23" s="141">
        <v>23.465869914962024</v>
      </c>
      <c r="CH23" s="140">
        <v>15.599769319492511</v>
      </c>
      <c r="CI23" s="140">
        <v>9.7425654682645124</v>
      </c>
      <c r="CJ23" s="140">
        <v>16.211020931226024</v>
      </c>
      <c r="CK23" s="140">
        <v>14.788732394366193</v>
      </c>
      <c r="CL23" s="140">
        <v>10.547132498352012</v>
      </c>
      <c r="CM23" s="140">
        <v>17.743047575270072</v>
      </c>
      <c r="CN23" s="140">
        <v>11.769937740883467</v>
      </c>
      <c r="CO23" s="140">
        <v>5.015744489428708</v>
      </c>
      <c r="CP23" s="141">
        <v>7.6147519235871695</v>
      </c>
      <c r="CQ23" s="140">
        <v>3.5563874590547444</v>
      </c>
      <c r="CR23" s="140">
        <v>3.3965593295103704</v>
      </c>
      <c r="CS23" s="139">
        <v>6.7723342939481359</v>
      </c>
      <c r="CT23" s="139">
        <v>3.3911368015414323</v>
      </c>
      <c r="CU23" s="141">
        <v>3.9971949509116471</v>
      </c>
      <c r="CV23" s="140">
        <v>8.0845199816261193</v>
      </c>
      <c r="CW23" s="140">
        <v>3.3947065592635264</v>
      </c>
      <c r="CX23" s="139">
        <v>1.7980022197558265</v>
      </c>
      <c r="CY23" s="139">
        <v>3.2437046521553521</v>
      </c>
      <c r="CZ23" s="141">
        <v>2.0821114369501519</v>
      </c>
      <c r="DA23" s="140">
        <v>1.9534679543459101</v>
      </c>
      <c r="DB23" s="140">
        <v>3.6338546458141696</v>
      </c>
      <c r="DC23" s="139">
        <v>1.9555555555555586</v>
      </c>
      <c r="DD23" s="114" t="s">
        <v>286</v>
      </c>
      <c r="DE23" s="128">
        <v>40.26917900403771</v>
      </c>
      <c r="DF23" s="121">
        <v>43.564356435643546</v>
      </c>
      <c r="DG23" s="121" t="s">
        <v>286</v>
      </c>
      <c r="DH23" s="114">
        <v>36.680278645207679</v>
      </c>
      <c r="DI23" s="114">
        <v>41.013824884792612</v>
      </c>
      <c r="DJ23" s="128" t="s">
        <v>286</v>
      </c>
      <c r="DK23" s="121">
        <v>38.343415542112588</v>
      </c>
      <c r="DL23" s="121">
        <v>45.932739292900145</v>
      </c>
      <c r="DM23" s="121" t="s">
        <v>286</v>
      </c>
      <c r="DN23" s="121">
        <v>35.109784694094962</v>
      </c>
      <c r="DO23" s="128">
        <v>41.530373831775663</v>
      </c>
      <c r="DP23" s="121" t="s">
        <v>286</v>
      </c>
      <c r="DQ23" s="121">
        <v>20.794339191965197</v>
      </c>
      <c r="DR23" s="121">
        <v>35.257731958762832</v>
      </c>
      <c r="DS23" s="121" t="s">
        <v>286</v>
      </c>
      <c r="DT23" s="128">
        <v>34.721471065440753</v>
      </c>
      <c r="DU23" s="131">
        <v>33.317535545023645</v>
      </c>
      <c r="DV23" s="131" t="s">
        <v>286</v>
      </c>
      <c r="DW23" s="114">
        <v>35.075885328836563</v>
      </c>
      <c r="DX23" s="131">
        <v>36.64357197844496</v>
      </c>
      <c r="DY23" s="128" t="s">
        <v>286</v>
      </c>
      <c r="DZ23" s="128">
        <v>32.812864134234481</v>
      </c>
      <c r="EA23" s="128">
        <v>32.430095128279042</v>
      </c>
      <c r="EB23" s="128" t="s">
        <v>286</v>
      </c>
      <c r="EC23" s="128">
        <v>29.85680701004496</v>
      </c>
      <c r="ED23" s="128">
        <v>30.42969891844492</v>
      </c>
      <c r="EE23" s="128" t="s">
        <v>286</v>
      </c>
      <c r="EF23" s="128">
        <v>21.742112482853216</v>
      </c>
      <c r="EG23" s="128">
        <v>25.744618106753205</v>
      </c>
      <c r="EH23" s="128" t="s">
        <v>286</v>
      </c>
      <c r="EI23" s="128">
        <v>33.006535947712543</v>
      </c>
      <c r="EJ23" s="128">
        <v>28.127984718242562</v>
      </c>
      <c r="EK23" s="128" t="s">
        <v>286</v>
      </c>
      <c r="EL23" s="121">
        <v>28.947368421052669</v>
      </c>
      <c r="EM23" s="121">
        <v>26.661514683153008</v>
      </c>
      <c r="EN23" s="121" t="s">
        <v>286</v>
      </c>
      <c r="EO23" s="121">
        <v>26.852720450281449</v>
      </c>
      <c r="EP23" s="128">
        <v>23.551564310544663</v>
      </c>
      <c r="EQ23" s="121" t="s">
        <v>286</v>
      </c>
      <c r="ER23" s="121">
        <v>24.582083154736353</v>
      </c>
      <c r="ES23" s="121">
        <v>22.964264792032871</v>
      </c>
      <c r="ET23" s="121" t="s">
        <v>286</v>
      </c>
      <c r="EU23" s="128">
        <v>20.531013962005087</v>
      </c>
      <c r="EV23" s="121">
        <v>21.409535090316847</v>
      </c>
      <c r="EW23" s="121" t="s">
        <v>286</v>
      </c>
      <c r="EX23" s="121">
        <v>15.717788068646135</v>
      </c>
      <c r="EY23" s="121">
        <v>44.121846739647808</v>
      </c>
      <c r="EZ23" s="128" t="s">
        <v>286</v>
      </c>
      <c r="FA23" s="121">
        <v>11.564461612747426</v>
      </c>
      <c r="FB23" s="121">
        <v>34.619837900424471</v>
      </c>
      <c r="FC23" s="121" t="s">
        <v>286</v>
      </c>
      <c r="FD23" s="121">
        <v>11.105893402207098</v>
      </c>
      <c r="FE23" s="128">
        <v>30.935875216637839</v>
      </c>
      <c r="FF23" s="121" t="s">
        <v>286</v>
      </c>
      <c r="FG23" s="121">
        <v>10.794602698650653</v>
      </c>
      <c r="FH23" s="121">
        <v>28.021170244045759</v>
      </c>
      <c r="FI23" s="121" t="s">
        <v>286</v>
      </c>
      <c r="FJ23" s="128">
        <v>7.7028885832187006</v>
      </c>
      <c r="FK23" s="121">
        <v>26.927639383155391</v>
      </c>
      <c r="FL23" s="121" t="s">
        <v>286</v>
      </c>
      <c r="FM23" s="121">
        <v>4.0217391304347823</v>
      </c>
      <c r="FN23" s="121">
        <v>44.711992445703331</v>
      </c>
      <c r="FO23" s="128" t="s">
        <v>286</v>
      </c>
      <c r="FP23" s="121">
        <v>3.5507246376811508</v>
      </c>
      <c r="FQ23" s="121">
        <v>39.915319476520338</v>
      </c>
      <c r="FR23" s="121" t="s">
        <v>286</v>
      </c>
      <c r="FS23" s="121">
        <v>3.4402059443014239</v>
      </c>
      <c r="FT23" s="128">
        <v>38.161318300086776</v>
      </c>
      <c r="FU23" s="121" t="s">
        <v>286</v>
      </c>
      <c r="FV23" s="121">
        <v>2.5695931477516076</v>
      </c>
      <c r="FW23" s="121">
        <v>29.206906643254321</v>
      </c>
      <c r="FX23" s="121" t="s">
        <v>286</v>
      </c>
      <c r="FY23" s="128">
        <v>1.9931271477663242</v>
      </c>
      <c r="FZ23" s="121">
        <v>33.501184834123237</v>
      </c>
      <c r="GA23" s="121" t="s">
        <v>286</v>
      </c>
      <c r="GB23" s="121" t="s">
        <v>286</v>
      </c>
      <c r="GC23" s="121" t="s">
        <v>286</v>
      </c>
      <c r="GD23" s="128" t="s">
        <v>286</v>
      </c>
      <c r="GE23" s="121" t="s">
        <v>286</v>
      </c>
      <c r="GF23" s="121" t="s">
        <v>286</v>
      </c>
      <c r="GG23" s="121" t="s">
        <v>286</v>
      </c>
      <c r="GH23" s="121" t="s">
        <v>286</v>
      </c>
      <c r="GI23" s="128" t="s">
        <v>286</v>
      </c>
      <c r="GJ23" s="121" t="s">
        <v>286</v>
      </c>
      <c r="GK23" s="121">
        <v>3.277634961439599</v>
      </c>
      <c r="GL23" s="121">
        <v>4.5441219583699715</v>
      </c>
      <c r="GM23" s="130" t="s">
        <v>286</v>
      </c>
      <c r="GN23" s="128">
        <v>2.4496336996337029</v>
      </c>
      <c r="GO23" s="121">
        <v>4.1444641799881605</v>
      </c>
      <c r="GP23" s="121">
        <v>16.179337231968823</v>
      </c>
      <c r="GQ23" s="121">
        <v>54.197632810349617</v>
      </c>
      <c r="GR23" s="121">
        <v>72.445081184336289</v>
      </c>
      <c r="GS23" s="128">
        <v>11.197183098591566</v>
      </c>
      <c r="GT23" s="121">
        <v>44.556962025316487</v>
      </c>
      <c r="GU23" s="121">
        <v>68.427230046948154</v>
      </c>
      <c r="GV23" s="121">
        <v>9.70898143502259</v>
      </c>
      <c r="GW23" s="121">
        <v>41.664602427545113</v>
      </c>
      <c r="GX23" s="128">
        <v>66.705813270698826</v>
      </c>
      <c r="GY23" s="128">
        <v>6.3685636856368362</v>
      </c>
      <c r="GZ23" s="128">
        <v>36.210384356035</v>
      </c>
      <c r="HA23" s="128">
        <v>63.910218546958191</v>
      </c>
      <c r="HB23" s="128">
        <v>6.7316409791477714</v>
      </c>
      <c r="HC23" s="128">
        <v>30.80067323875932</v>
      </c>
      <c r="HD23" s="128">
        <v>59.052504526252186</v>
      </c>
      <c r="HE23" s="128">
        <v>0.97465886939570989</v>
      </c>
      <c r="HF23" s="128">
        <v>9.5513349848610218</v>
      </c>
      <c r="HG23" s="128">
        <v>24.403056351480437</v>
      </c>
      <c r="HH23" s="128">
        <v>0.84507042253521014</v>
      </c>
      <c r="HI23" s="128">
        <v>6.0759493670886124</v>
      </c>
      <c r="HJ23" s="128">
        <v>20.305164319248814</v>
      </c>
      <c r="HK23" s="128">
        <v>0.5770195684897137</v>
      </c>
      <c r="HL23" s="121">
        <v>5.7716125836016792</v>
      </c>
      <c r="HM23" s="121">
        <v>21.403405754550796</v>
      </c>
      <c r="HN23" s="121">
        <v>0.20325203252032606</v>
      </c>
      <c r="HO23" s="121">
        <v>3.7761294672960153</v>
      </c>
      <c r="HP23" s="128">
        <v>18.074424099232072</v>
      </c>
      <c r="HQ23" s="121">
        <v>0.24932003626473223</v>
      </c>
      <c r="HR23" s="121">
        <v>2.6689107958643956</v>
      </c>
      <c r="HS23" s="121">
        <v>13.940856970428465</v>
      </c>
      <c r="HT23" s="129">
        <v>6.4435564435564645</v>
      </c>
      <c r="HU23" s="128">
        <v>35.748519875951537</v>
      </c>
      <c r="HV23" s="114">
        <v>53.876157971721135</v>
      </c>
      <c r="HW23" s="114">
        <v>4.300047778308663</v>
      </c>
      <c r="HX23" s="114">
        <v>27.999999999999947</v>
      </c>
      <c r="HY23" s="114">
        <v>47.484025559105405</v>
      </c>
      <c r="HZ23" s="114">
        <v>3.7601626016260199</v>
      </c>
      <c r="IA23" s="114">
        <v>26.698782961460452</v>
      </c>
      <c r="IB23" s="114">
        <v>48.162650602409627</v>
      </c>
      <c r="IC23" s="114">
        <v>2.1262157882831998</v>
      </c>
      <c r="ID23" s="114">
        <v>22.525982828739338</v>
      </c>
      <c r="IE23" s="114">
        <v>46.646884272997013</v>
      </c>
      <c r="IF23" s="114">
        <v>2.8344671201814049</v>
      </c>
      <c r="IG23" s="114">
        <v>17.793336552390226</v>
      </c>
      <c r="IH23" s="114">
        <v>42.138745834595483</v>
      </c>
      <c r="II23" s="114" t="s">
        <v>286</v>
      </c>
      <c r="IJ23" s="114">
        <v>20.049369171694991</v>
      </c>
      <c r="IK23" s="114">
        <v>31.659493065518902</v>
      </c>
      <c r="IL23" s="114" t="s">
        <v>286</v>
      </c>
      <c r="IM23" s="114">
        <v>14.01419158641662</v>
      </c>
      <c r="IN23" s="114">
        <v>28.649706457925607</v>
      </c>
      <c r="IO23" s="114" t="s">
        <v>286</v>
      </c>
      <c r="IP23" s="114">
        <v>15.082695630708473</v>
      </c>
      <c r="IQ23" s="114">
        <v>31.105923548292946</v>
      </c>
      <c r="IR23" s="114" t="s">
        <v>286</v>
      </c>
      <c r="IS23" s="114">
        <v>11.30198915009041</v>
      </c>
      <c r="IT23" s="114">
        <v>30.460624071322428</v>
      </c>
      <c r="IU23" s="114" t="s">
        <v>286</v>
      </c>
      <c r="IV23" s="114">
        <v>9.0359990335829945</v>
      </c>
      <c r="IW23" s="114">
        <v>24.582193862048015</v>
      </c>
      <c r="IX23" s="114" t="str">
        <f t="shared" si="33"/>
        <v>--</v>
      </c>
      <c r="IY23" s="114" t="str">
        <f t="shared" si="33"/>
        <v>--</v>
      </c>
      <c r="IZ23" s="114" t="str">
        <f t="shared" si="33"/>
        <v>--</v>
      </c>
      <c r="JA23" s="114" t="str">
        <f t="shared" si="33"/>
        <v>--</v>
      </c>
      <c r="JB23" s="114" t="str">
        <f t="shared" si="33"/>
        <v>--</v>
      </c>
      <c r="JC23" s="261" t="s">
        <v>286</v>
      </c>
      <c r="JD23" s="261" t="s">
        <v>286</v>
      </c>
      <c r="JE23" s="261" t="s">
        <v>286</v>
      </c>
      <c r="JF23" s="261" t="s">
        <v>286</v>
      </c>
      <c r="JG23" s="261" t="s">
        <v>286</v>
      </c>
      <c r="JH23" s="261" t="s">
        <v>286</v>
      </c>
      <c r="JI23" s="261" t="s">
        <v>286</v>
      </c>
      <c r="JJ23" s="261" t="s">
        <v>286</v>
      </c>
      <c r="JK23" s="261" t="s">
        <v>286</v>
      </c>
      <c r="JL23" s="261" t="s">
        <v>286</v>
      </c>
      <c r="JM23" s="261" t="s">
        <v>286</v>
      </c>
      <c r="JN23" s="261" t="s">
        <v>286</v>
      </c>
      <c r="JO23" s="243">
        <v>12.922138836773</v>
      </c>
      <c r="JP23" s="243">
        <v>21.997264021887901</v>
      </c>
      <c r="JQ23" s="243">
        <v>43.391020817657399</v>
      </c>
      <c r="JR23" s="243">
        <v>11.3203367301728</v>
      </c>
      <c r="JS23" s="243">
        <v>18.290343210402899</v>
      </c>
      <c r="JT23" s="243">
        <v>40.222101841820198</v>
      </c>
      <c r="JU23" s="247">
        <v>0.93808630393996295</v>
      </c>
      <c r="JV23" s="243">
        <v>1.64158686730506</v>
      </c>
      <c r="JW23" s="243">
        <v>5.6433408577878099</v>
      </c>
      <c r="JX23" s="247">
        <v>0.59813912272928704</v>
      </c>
      <c r="JY23" s="243">
        <v>1.04455340012791</v>
      </c>
      <c r="JZ23" s="243">
        <v>3.7919826652221098</v>
      </c>
      <c r="KA23" s="243">
        <v>7.6439058494523398</v>
      </c>
      <c r="KB23" s="243">
        <v>13.136511375948</v>
      </c>
      <c r="KC23" s="243">
        <v>25.579655946148101</v>
      </c>
      <c r="KD23" s="243">
        <v>6.4187693669765302</v>
      </c>
      <c r="KE23" s="243">
        <v>8.9139987445072606</v>
      </c>
      <c r="KF23" s="243">
        <v>23.592207099012501</v>
      </c>
      <c r="KG23" s="128" t="str">
        <f t="shared" si="34"/>
        <v>--</v>
      </c>
      <c r="KH23" s="128" t="str">
        <f t="shared" si="34"/>
        <v>--</v>
      </c>
      <c r="KI23" s="128" t="str">
        <f t="shared" si="34"/>
        <v>--</v>
      </c>
      <c r="KJ23" s="128" t="str">
        <f t="shared" si="34"/>
        <v>--</v>
      </c>
      <c r="KK23" s="128" t="str">
        <f t="shared" si="34"/>
        <v>--</v>
      </c>
      <c r="KL23" s="128" t="str">
        <f t="shared" si="34"/>
        <v>--</v>
      </c>
      <c r="KM23" s="128" t="str">
        <f t="shared" si="34"/>
        <v>--</v>
      </c>
      <c r="KN23" s="286">
        <v>9.8113207547169701</v>
      </c>
      <c r="KO23" s="286">
        <v>9.7566093159882605</v>
      </c>
      <c r="KP23" s="286">
        <v>8.720000000000006</v>
      </c>
      <c r="KQ23" s="128" t="str">
        <f t="shared" si="2"/>
        <v>--</v>
      </c>
      <c r="KR23" s="263">
        <v>1.1542730299667032</v>
      </c>
      <c r="KS23" s="263">
        <v>1.1537654709460889</v>
      </c>
      <c r="KT23" s="222">
        <v>1.8147851614625021</v>
      </c>
      <c r="KU23" s="128" t="str">
        <f t="shared" si="3"/>
        <v>--</v>
      </c>
      <c r="KV23" s="222">
        <v>2.6210573078631696</v>
      </c>
      <c r="KW23" s="222">
        <v>2.6652675760755544</v>
      </c>
      <c r="KX23" s="222">
        <v>3.2808748999733233</v>
      </c>
      <c r="KY23" s="295">
        <v>16.475972540045767</v>
      </c>
      <c r="KZ23" s="295">
        <v>13.870541611624859</v>
      </c>
      <c r="LA23" s="295">
        <v>13.984298331697726</v>
      </c>
      <c r="LB23" s="295">
        <v>14.651933701657489</v>
      </c>
      <c r="LC23" s="295">
        <v>15.268282577170062</v>
      </c>
      <c r="LD23" s="295">
        <v>14.172813487881982</v>
      </c>
      <c r="LE23" s="295">
        <v>10.90825051999073</v>
      </c>
      <c r="LF23" s="295">
        <v>11.866206530395523</v>
      </c>
      <c r="LG23" s="295">
        <v>11.182266009852206</v>
      </c>
      <c r="LH23" s="295">
        <v>11.047155191498772</v>
      </c>
      <c r="LI23" s="295">
        <v>11.284289276808</v>
      </c>
      <c r="LJ23" s="295">
        <v>11.503957783641148</v>
      </c>
      <c r="LK23" s="295">
        <v>3.4990791896869311</v>
      </c>
      <c r="LL23" s="295">
        <v>3.7770734284205001</v>
      </c>
      <c r="LM23" s="295">
        <v>2.8227785959744787</v>
      </c>
      <c r="LN23" s="295">
        <v>3.1139575971731399</v>
      </c>
      <c r="LO23" s="295">
        <v>3.6209393751293182</v>
      </c>
      <c r="LP23" s="295">
        <v>2.8451001053740703</v>
      </c>
      <c r="LQ23" s="128">
        <v>2.3770682824516429</v>
      </c>
      <c r="LR23" s="128">
        <v>5.6562922868741516</v>
      </c>
      <c r="LS23" s="128">
        <v>14.38938938938937</v>
      </c>
      <c r="LT23" s="128">
        <v>1.8788682581786018</v>
      </c>
      <c r="LU23" s="128">
        <v>3.3284488172493196</v>
      </c>
      <c r="LV23" s="128">
        <v>11.511752136752145</v>
      </c>
      <c r="LX23" s="378" t="str">
        <f t="shared" si="4"/>
        <v>--</v>
      </c>
      <c r="LY23" s="381">
        <v>17.613003785348496</v>
      </c>
      <c r="LZ23" s="381">
        <v>19.136060100166901</v>
      </c>
      <c r="MA23" s="381">
        <v>21.044303797468334</v>
      </c>
      <c r="MB23" s="378" t="str">
        <f t="shared" si="5"/>
        <v>--</v>
      </c>
      <c r="MC23" s="381">
        <v>17.147293700088795</v>
      </c>
      <c r="MD23" s="381">
        <v>17.986095537115997</v>
      </c>
      <c r="ME23" s="381">
        <v>23.371222622678165</v>
      </c>
      <c r="MF23" s="378" t="str">
        <f t="shared" si="6"/>
        <v>--</v>
      </c>
      <c r="MG23" s="381">
        <v>14.206805125939036</v>
      </c>
      <c r="MH23" s="381">
        <v>16.066597294484961</v>
      </c>
      <c r="MI23" s="381">
        <v>17.906118143459963</v>
      </c>
      <c r="MJ23" s="378" t="str">
        <f t="shared" si="7"/>
        <v>--</v>
      </c>
      <c r="MK23" s="381">
        <v>16.493936052921669</v>
      </c>
      <c r="ML23" s="381">
        <v>16.718750000000043</v>
      </c>
      <c r="MM23" s="381">
        <v>20.514950166112918</v>
      </c>
      <c r="MN23" s="378" t="str">
        <f t="shared" si="8"/>
        <v>--</v>
      </c>
      <c r="MO23" s="381">
        <v>18.574561403508731</v>
      </c>
      <c r="MP23" s="381">
        <v>16.67035643125967</v>
      </c>
      <c r="MQ23" s="381">
        <v>15.017911270322386</v>
      </c>
      <c r="MR23" s="378" t="str">
        <f t="shared" si="9"/>
        <v>--</v>
      </c>
      <c r="MS23" s="381">
        <v>12.736584279670444</v>
      </c>
      <c r="MT23" s="381">
        <v>11.998205875756909</v>
      </c>
      <c r="MU23" s="381">
        <v>13.820005572582881</v>
      </c>
      <c r="MV23" s="378" t="str">
        <f t="shared" si="10"/>
        <v>--</v>
      </c>
      <c r="MW23" s="381">
        <v>3.7816066234056804</v>
      </c>
      <c r="MX23" s="381">
        <v>3.094864319354115</v>
      </c>
      <c r="MY23" s="381">
        <v>3.4607870499581379</v>
      </c>
      <c r="MZ23" s="378" t="str">
        <f t="shared" si="11"/>
        <v>--</v>
      </c>
      <c r="NA23" s="381">
        <v>28.10834813499115</v>
      </c>
      <c r="NB23" s="381">
        <v>28.766261015526741</v>
      </c>
      <c r="NC23" s="381">
        <v>29.711692471970039</v>
      </c>
      <c r="ND23" s="378" t="str">
        <f t="shared" si="12"/>
        <v>--</v>
      </c>
      <c r="NE23" s="381">
        <v>27.412618157836867</v>
      </c>
      <c r="NF23" s="381">
        <v>26.86433063791554</v>
      </c>
      <c r="NG23" s="381">
        <v>24.617098301308836</v>
      </c>
      <c r="NH23" s="378" t="str">
        <f t="shared" si="13"/>
        <v>--</v>
      </c>
      <c r="NI23" s="381">
        <v>8.7370050873700364</v>
      </c>
      <c r="NJ23" s="381">
        <v>6.8273997296079303</v>
      </c>
      <c r="NK23" s="381">
        <v>6.3110862887461536</v>
      </c>
      <c r="NL23" s="378" t="str">
        <f t="shared" si="14"/>
        <v>--</v>
      </c>
      <c r="NM23" s="381">
        <v>1.7861080485115792</v>
      </c>
      <c r="NN23" s="381">
        <v>1.3039568345323715</v>
      </c>
      <c r="NO23" s="381">
        <v>1.8420318169131991</v>
      </c>
      <c r="NP23" s="378" t="str">
        <f t="shared" si="15"/>
        <v>--</v>
      </c>
      <c r="NQ23" s="381">
        <v>2.2384751773049705</v>
      </c>
      <c r="NR23" s="381">
        <v>2.1631365479945974</v>
      </c>
      <c r="NS23" s="381">
        <v>2.4608501118568316</v>
      </c>
      <c r="NT23" s="378" t="str">
        <f t="shared" si="16"/>
        <v>--</v>
      </c>
      <c r="NU23" s="381">
        <v>14.098869430281489</v>
      </c>
      <c r="NV23" s="381">
        <v>20.451977401129966</v>
      </c>
      <c r="NW23" s="381">
        <v>35.416082936396847</v>
      </c>
      <c r="NX23" s="378" t="str">
        <f t="shared" si="17"/>
        <v>--</v>
      </c>
      <c r="NY23" s="381">
        <v>0.46552870760363535</v>
      </c>
      <c r="NZ23" s="381">
        <v>1.1299435028248597</v>
      </c>
      <c r="OA23" s="381">
        <v>2.913981507425047</v>
      </c>
      <c r="OB23" s="378" t="str">
        <f t="shared" si="18"/>
        <v>--</v>
      </c>
      <c r="OC23" s="381">
        <v>6.7299205648720246</v>
      </c>
      <c r="OD23" s="381">
        <v>10.981098109810986</v>
      </c>
      <c r="OE23" s="381">
        <v>21.899441340782086</v>
      </c>
    </row>
    <row r="24" spans="1:395" ht="14.4" thickTop="1" thickBot="1" x14ac:dyDescent="0.3">
      <c r="A24" s="114">
        <v>20</v>
      </c>
      <c r="B24" s="93" t="s">
        <v>20</v>
      </c>
      <c r="C24" s="144">
        <v>19.999999999999982</v>
      </c>
      <c r="D24" s="144">
        <v>30.240549828178676</v>
      </c>
      <c r="E24" s="144">
        <v>55.721393034825866</v>
      </c>
      <c r="F24" s="144">
        <v>25.539568345323751</v>
      </c>
      <c r="G24" s="144">
        <v>38.114754098360621</v>
      </c>
      <c r="H24" s="144">
        <v>44.607843137254889</v>
      </c>
      <c r="I24" s="144">
        <v>16.972477064220183</v>
      </c>
      <c r="J24" s="144">
        <v>34.387351778656118</v>
      </c>
      <c r="K24" s="144">
        <v>41.520467836257325</v>
      </c>
      <c r="L24" s="144">
        <v>14.285714285714281</v>
      </c>
      <c r="M24" s="141">
        <v>36.923076923076913</v>
      </c>
      <c r="N24" s="141">
        <v>39.810426540284389</v>
      </c>
      <c r="O24" s="141">
        <v>15.151515151515142</v>
      </c>
      <c r="P24" s="141">
        <v>33.720930232558139</v>
      </c>
      <c r="Q24" s="141">
        <v>54.189944134078225</v>
      </c>
      <c r="R24" s="141">
        <v>8.3018867924528248</v>
      </c>
      <c r="S24" s="141">
        <v>17.52577319587629</v>
      </c>
      <c r="T24" s="141">
        <v>19.095477386934668</v>
      </c>
      <c r="U24" s="141">
        <v>11.870503597122307</v>
      </c>
      <c r="V24" s="141">
        <v>9.7959183673469425</v>
      </c>
      <c r="W24" s="141">
        <v>11.386138613861389</v>
      </c>
      <c r="X24" s="141">
        <v>10.95238095238096</v>
      </c>
      <c r="Y24" s="141">
        <v>17.460317460317462</v>
      </c>
      <c r="Z24" s="141">
        <v>12.280701754385971</v>
      </c>
      <c r="AA24" s="141">
        <v>11.111111111111109</v>
      </c>
      <c r="AB24" s="142">
        <v>13.076923076923087</v>
      </c>
      <c r="AC24" s="142">
        <v>9.5238095238095255</v>
      </c>
      <c r="AD24" s="142">
        <v>7.5757575757575806</v>
      </c>
      <c r="AE24" s="142">
        <v>13.229571984435795</v>
      </c>
      <c r="AF24" s="141">
        <v>17.318435754189938</v>
      </c>
      <c r="AG24" s="144">
        <v>15.589353612167304</v>
      </c>
      <c r="AH24" s="144">
        <v>19.931271477663234</v>
      </c>
      <c r="AI24" s="143">
        <v>18.592964824120621</v>
      </c>
      <c r="AJ24" s="143">
        <v>13.620071684587804</v>
      </c>
      <c r="AK24" s="141">
        <v>19.917012448132759</v>
      </c>
      <c r="AL24" s="141">
        <v>13.366336633663362</v>
      </c>
      <c r="AM24" s="141">
        <v>12.90322580645161</v>
      </c>
      <c r="AN24" s="141">
        <v>20.948616600790519</v>
      </c>
      <c r="AO24" s="141">
        <v>14.705882352941183</v>
      </c>
      <c r="AP24" s="141">
        <v>11.553784860557768</v>
      </c>
      <c r="AQ24" s="141">
        <v>14.999999999999991</v>
      </c>
      <c r="AR24" s="141">
        <v>10.000000000000007</v>
      </c>
      <c r="AS24" s="141">
        <v>10.646387832699611</v>
      </c>
      <c r="AT24" s="141">
        <v>14.396887159533078</v>
      </c>
      <c r="AU24" s="141">
        <v>17.977528089887635</v>
      </c>
      <c r="AV24" s="141">
        <v>11.627906976744189</v>
      </c>
      <c r="AW24" s="141">
        <v>17.869415807560113</v>
      </c>
      <c r="AX24" s="142">
        <v>13.567839195979898</v>
      </c>
      <c r="AY24" s="142">
        <v>11.272727272727275</v>
      </c>
      <c r="AZ24" s="142">
        <v>11.88524590163934</v>
      </c>
      <c r="BA24" s="142">
        <v>13.86138613861387</v>
      </c>
      <c r="BB24" s="141">
        <v>11.320754716981133</v>
      </c>
      <c r="BC24" s="142">
        <v>12.648221343873526</v>
      </c>
      <c r="BD24" s="142">
        <v>13.450292397660814</v>
      </c>
      <c r="BE24" s="142">
        <v>11.999999999999993</v>
      </c>
      <c r="BF24" s="142">
        <v>12.692307692307697</v>
      </c>
      <c r="BG24" s="141">
        <v>11.428571428571432</v>
      </c>
      <c r="BH24" s="140">
        <v>11.320754716981135</v>
      </c>
      <c r="BI24" s="140">
        <v>16.078431372549019</v>
      </c>
      <c r="BJ24" s="140">
        <v>17.514124293785311</v>
      </c>
      <c r="BK24" s="140" t="s">
        <v>286</v>
      </c>
      <c r="BL24" s="141" t="s">
        <v>286</v>
      </c>
      <c r="BM24" s="140" t="s">
        <v>286</v>
      </c>
      <c r="BN24" s="139" t="s">
        <v>286</v>
      </c>
      <c r="BO24" s="139" t="s">
        <v>286</v>
      </c>
      <c r="BP24" s="139" t="s">
        <v>286</v>
      </c>
      <c r="BQ24" s="141" t="s">
        <v>286</v>
      </c>
      <c r="BR24" s="140" t="s">
        <v>286</v>
      </c>
      <c r="BS24" s="140" t="s">
        <v>286</v>
      </c>
      <c r="BT24" s="140">
        <v>14.229249011857712</v>
      </c>
      <c r="BU24" s="141">
        <v>16.666666666666668</v>
      </c>
      <c r="BV24" s="140">
        <v>5.2884615384615401</v>
      </c>
      <c r="BW24" s="140">
        <v>6.766917293233087</v>
      </c>
      <c r="BX24" s="140">
        <v>12.549019607843134</v>
      </c>
      <c r="BY24" s="141">
        <v>16.853932584269668</v>
      </c>
      <c r="BZ24" s="140">
        <v>16.793893129771</v>
      </c>
      <c r="CA24" s="140">
        <v>33.333333333333321</v>
      </c>
      <c r="CB24" s="140">
        <v>28.140703517587944</v>
      </c>
      <c r="CC24" s="141">
        <v>13.818181818181829</v>
      </c>
      <c r="CD24" s="140">
        <v>16.666666666666664</v>
      </c>
      <c r="CE24" s="140">
        <v>16.748768472906399</v>
      </c>
      <c r="CF24" s="140">
        <v>16.055045871559635</v>
      </c>
      <c r="CG24" s="141">
        <v>25.099601593625511</v>
      </c>
      <c r="CH24" s="140">
        <v>14.035087719298248</v>
      </c>
      <c r="CI24" s="140">
        <v>10.000000000000007</v>
      </c>
      <c r="CJ24" s="140">
        <v>18.677042801556432</v>
      </c>
      <c r="CK24" s="140">
        <v>11.650485436893206</v>
      </c>
      <c r="CL24" s="140">
        <v>6.0377358490566095</v>
      </c>
      <c r="CM24" s="140">
        <v>20.866141732283463</v>
      </c>
      <c r="CN24" s="140">
        <v>22.471910112359542</v>
      </c>
      <c r="CO24" s="140">
        <v>5.6603773584905674</v>
      </c>
      <c r="CP24" s="141">
        <v>9.2783505154639254</v>
      </c>
      <c r="CQ24" s="140">
        <v>4.0201005025125633</v>
      </c>
      <c r="CR24" s="140">
        <v>5.7971014492753632</v>
      </c>
      <c r="CS24" s="139">
        <v>6.5843621399176948</v>
      </c>
      <c r="CT24" s="139">
        <v>2.4630541871921197</v>
      </c>
      <c r="CU24" s="141">
        <v>4.1474654377880178</v>
      </c>
      <c r="CV24" s="140">
        <v>9.5617529880478092</v>
      </c>
      <c r="CW24" s="140">
        <v>2.3391812865497084</v>
      </c>
      <c r="CX24" s="139">
        <v>3.5714285714285734</v>
      </c>
      <c r="CY24" s="139">
        <v>3.125</v>
      </c>
      <c r="CZ24" s="141">
        <v>0</v>
      </c>
      <c r="DA24" s="140">
        <v>1.1320754716981134</v>
      </c>
      <c r="DB24" s="140">
        <v>3.9215686274509807</v>
      </c>
      <c r="DC24" s="139">
        <v>3.389830508474577</v>
      </c>
      <c r="DD24" s="114" t="s">
        <v>286</v>
      </c>
      <c r="DE24" s="128">
        <v>37.192982456140363</v>
      </c>
      <c r="DF24" s="121">
        <v>37.755102040816318</v>
      </c>
      <c r="DG24" s="121" t="s">
        <v>286</v>
      </c>
      <c r="DH24" s="114">
        <v>22.083333333333325</v>
      </c>
      <c r="DI24" s="114">
        <v>41.584158415841614</v>
      </c>
      <c r="DJ24" s="128" t="s">
        <v>286</v>
      </c>
      <c r="DK24" s="121">
        <v>31.199999999999996</v>
      </c>
      <c r="DL24" s="121">
        <v>23.52941176470588</v>
      </c>
      <c r="DM24" s="121" t="s">
        <v>286</v>
      </c>
      <c r="DN24" s="121">
        <v>27.413127413127423</v>
      </c>
      <c r="DO24" s="128">
        <v>37.799043062200965</v>
      </c>
      <c r="DP24" s="121" t="s">
        <v>286</v>
      </c>
      <c r="DQ24" s="121">
        <v>20.23346303501944</v>
      </c>
      <c r="DR24" s="121">
        <v>28.491620111731837</v>
      </c>
      <c r="DS24" s="121" t="s">
        <v>286</v>
      </c>
      <c r="DT24" s="128">
        <v>31.228070175438599</v>
      </c>
      <c r="DU24" s="131">
        <v>31.122448979591844</v>
      </c>
      <c r="DV24" s="131" t="s">
        <v>286</v>
      </c>
      <c r="DW24" s="114">
        <v>27.083333333333343</v>
      </c>
      <c r="DX24" s="131">
        <v>32.178217821782184</v>
      </c>
      <c r="DY24" s="128" t="s">
        <v>286</v>
      </c>
      <c r="DZ24" s="128">
        <v>23.694779116465853</v>
      </c>
      <c r="EA24" s="128">
        <v>21.637426900584799</v>
      </c>
      <c r="EB24" s="128" t="s">
        <v>286</v>
      </c>
      <c r="EC24" s="128">
        <v>23.643410852713199</v>
      </c>
      <c r="ED24" s="128">
        <v>25.96153846153846</v>
      </c>
      <c r="EE24" s="128" t="s">
        <v>286</v>
      </c>
      <c r="EF24" s="128">
        <v>18.28793774319066</v>
      </c>
      <c r="EG24" s="128">
        <v>24.581005586592177</v>
      </c>
      <c r="EH24" s="128" t="s">
        <v>286</v>
      </c>
      <c r="EI24" s="128">
        <v>33.916083916083906</v>
      </c>
      <c r="EJ24" s="128">
        <v>29.015544041450788</v>
      </c>
      <c r="EK24" s="128" t="s">
        <v>286</v>
      </c>
      <c r="EL24" s="121">
        <v>18.749999999999996</v>
      </c>
      <c r="EM24" s="121">
        <v>27.363184079601993</v>
      </c>
      <c r="EN24" s="121" t="s">
        <v>286</v>
      </c>
      <c r="EO24" s="121">
        <v>17.479674796747972</v>
      </c>
      <c r="EP24" s="128">
        <v>15.2046783625731</v>
      </c>
      <c r="EQ24" s="121" t="s">
        <v>286</v>
      </c>
      <c r="ER24" s="121">
        <v>18.287937743190664</v>
      </c>
      <c r="ES24" s="121">
        <v>17.307692307692307</v>
      </c>
      <c r="ET24" s="121" t="s">
        <v>286</v>
      </c>
      <c r="EU24" s="128">
        <v>15.953307392996106</v>
      </c>
      <c r="EV24" s="121">
        <v>23.163841807909616</v>
      </c>
      <c r="EW24" s="121" t="s">
        <v>286</v>
      </c>
      <c r="EX24" s="121">
        <v>16.549295774647877</v>
      </c>
      <c r="EY24" s="121">
        <v>54.82233502538071</v>
      </c>
      <c r="EZ24" s="128" t="s">
        <v>286</v>
      </c>
      <c r="FA24" s="121">
        <v>8.2987551867219906</v>
      </c>
      <c r="FB24" s="121">
        <v>51.500000000000014</v>
      </c>
      <c r="FC24" s="121" t="s">
        <v>286</v>
      </c>
      <c r="FD24" s="121">
        <v>10.975609756097565</v>
      </c>
      <c r="FE24" s="128">
        <v>32.163742690058491</v>
      </c>
      <c r="FF24" s="121" t="s">
        <v>286</v>
      </c>
      <c r="FG24" s="121">
        <v>5.8593750000000018</v>
      </c>
      <c r="FH24" s="121">
        <v>30.582524271844676</v>
      </c>
      <c r="FI24" s="121" t="s">
        <v>286</v>
      </c>
      <c r="FJ24" s="128">
        <v>11.764705882352942</v>
      </c>
      <c r="FK24" s="121">
        <v>35.955056179775291</v>
      </c>
      <c r="FL24" s="121" t="s">
        <v>286</v>
      </c>
      <c r="FM24" s="121">
        <v>3.8732394366197189</v>
      </c>
      <c r="FN24" s="121">
        <v>24.489795918367346</v>
      </c>
      <c r="FO24" s="128" t="s">
        <v>286</v>
      </c>
      <c r="FP24" s="121">
        <v>1.2448132780082994</v>
      </c>
      <c r="FQ24" s="121">
        <v>33.33333333333335</v>
      </c>
      <c r="FR24" s="121" t="s">
        <v>286</v>
      </c>
      <c r="FS24" s="121">
        <v>2.4291497975708514</v>
      </c>
      <c r="FT24" s="128">
        <v>18.823529411764717</v>
      </c>
      <c r="FU24" s="121" t="s">
        <v>286</v>
      </c>
      <c r="FV24" s="121">
        <v>0.39062499999999994</v>
      </c>
      <c r="FW24" s="121">
        <v>15.865384615384615</v>
      </c>
      <c r="FX24" s="121" t="s">
        <v>286</v>
      </c>
      <c r="FY24" s="128">
        <v>2.3529411764705892</v>
      </c>
      <c r="FZ24" s="121">
        <v>23.463687150837988</v>
      </c>
      <c r="GA24" s="121" t="s">
        <v>286</v>
      </c>
      <c r="GB24" s="121" t="s">
        <v>286</v>
      </c>
      <c r="GC24" s="121" t="s">
        <v>286</v>
      </c>
      <c r="GD24" s="128" t="s">
        <v>286</v>
      </c>
      <c r="GE24" s="121" t="s">
        <v>286</v>
      </c>
      <c r="GF24" s="121" t="s">
        <v>286</v>
      </c>
      <c r="GG24" s="121" t="s">
        <v>286</v>
      </c>
      <c r="GH24" s="121" t="s">
        <v>286</v>
      </c>
      <c r="GI24" s="128" t="s">
        <v>286</v>
      </c>
      <c r="GJ24" s="121" t="s">
        <v>286</v>
      </c>
      <c r="GK24" s="121">
        <v>0.78125</v>
      </c>
      <c r="GL24" s="121">
        <v>3.3653846153846172</v>
      </c>
      <c r="GM24" s="130" t="s">
        <v>286</v>
      </c>
      <c r="GN24" s="128">
        <v>2.7343749999999996</v>
      </c>
      <c r="GO24" s="121">
        <v>7.8212290502793342</v>
      </c>
      <c r="GP24" s="121">
        <v>19.521912350597614</v>
      </c>
      <c r="GQ24" s="121">
        <v>60.424028268551226</v>
      </c>
      <c r="GR24" s="121">
        <v>75.129533678756445</v>
      </c>
      <c r="GS24" s="128">
        <v>17.228464419475646</v>
      </c>
      <c r="GT24" s="121">
        <v>49.999999999999993</v>
      </c>
      <c r="GU24" s="121">
        <v>72.727272727272734</v>
      </c>
      <c r="GV24" s="121">
        <v>15.789473684210529</v>
      </c>
      <c r="GW24" s="121">
        <v>46.638655462184872</v>
      </c>
      <c r="GX24" s="128">
        <v>60.818713450292378</v>
      </c>
      <c r="GY24" s="128">
        <v>11.297071129707113</v>
      </c>
      <c r="GZ24" s="128">
        <v>41.767068273092349</v>
      </c>
      <c r="HA24" s="128">
        <v>61.244019138755988</v>
      </c>
      <c r="HB24" s="128">
        <v>6.1776061776061768</v>
      </c>
      <c r="HC24" s="128">
        <v>39.669421487603266</v>
      </c>
      <c r="HD24" s="128">
        <v>61.452513966480446</v>
      </c>
      <c r="HE24" s="128">
        <v>1.5936254980079689</v>
      </c>
      <c r="HF24" s="128">
        <v>13.074204946996465</v>
      </c>
      <c r="HG24" s="128">
        <v>25.388601036269431</v>
      </c>
      <c r="HH24" s="128">
        <v>1.4981273408239704</v>
      </c>
      <c r="HI24" s="128">
        <v>9.5652173913043494</v>
      </c>
      <c r="HJ24" s="128">
        <v>30.80808080808081</v>
      </c>
      <c r="HK24" s="128">
        <v>1.4354066985645935</v>
      </c>
      <c r="HL24" s="121">
        <v>7.9831932773109289</v>
      </c>
      <c r="HM24" s="121">
        <v>16.959064327485383</v>
      </c>
      <c r="HN24" s="121">
        <v>1.2552301255230129</v>
      </c>
      <c r="HO24" s="121">
        <v>6.0240963855421725</v>
      </c>
      <c r="HP24" s="128">
        <v>20.574162679425836</v>
      </c>
      <c r="HQ24" s="121">
        <v>0</v>
      </c>
      <c r="HR24" s="121">
        <v>2.8925619834710745</v>
      </c>
      <c r="HS24" s="121">
        <v>14.525139664804458</v>
      </c>
      <c r="HT24" s="129">
        <v>7.8512396694214877</v>
      </c>
      <c r="HU24" s="128">
        <v>45.45454545454546</v>
      </c>
      <c r="HV24" s="114">
        <v>53.439153439153465</v>
      </c>
      <c r="HW24" s="114">
        <v>7.2796934865900376</v>
      </c>
      <c r="HX24" s="114">
        <v>32.894736842105274</v>
      </c>
      <c r="HY24" s="114">
        <v>53.367875647668384</v>
      </c>
      <c r="HZ24" s="114">
        <v>6.2500000000000018</v>
      </c>
      <c r="IA24" s="114">
        <v>29.787234042553191</v>
      </c>
      <c r="IB24" s="114">
        <v>39.64497041420119</v>
      </c>
      <c r="IC24" s="114">
        <v>5.02092050209205</v>
      </c>
      <c r="ID24" s="114">
        <v>27.23577235772358</v>
      </c>
      <c r="IE24" s="114">
        <v>41.626794258373202</v>
      </c>
      <c r="IF24" s="114">
        <v>2.3166023166023195</v>
      </c>
      <c r="IG24" s="114">
        <v>25.311203319502081</v>
      </c>
      <c r="IH24" s="114">
        <v>42.134831460674178</v>
      </c>
      <c r="II24" s="114" t="s">
        <v>286</v>
      </c>
      <c r="IJ24" s="114">
        <v>27.915194346289748</v>
      </c>
      <c r="IK24" s="114">
        <v>37.435897435897424</v>
      </c>
      <c r="IL24" s="114" t="s">
        <v>286</v>
      </c>
      <c r="IM24" s="114">
        <v>17.826086956521742</v>
      </c>
      <c r="IN24" s="114">
        <v>36.548223350253778</v>
      </c>
      <c r="IO24" s="114" t="s">
        <v>286</v>
      </c>
      <c r="IP24" s="114">
        <v>20.331950207468875</v>
      </c>
      <c r="IQ24" s="114">
        <v>34.30232558139533</v>
      </c>
      <c r="IR24" s="114" t="s">
        <v>286</v>
      </c>
      <c r="IS24" s="114">
        <v>16.599190283400816</v>
      </c>
      <c r="IT24" s="114">
        <v>24.88038277511961</v>
      </c>
      <c r="IU24" s="114" t="s">
        <v>286</v>
      </c>
      <c r="IV24" s="114">
        <v>11.249999999999996</v>
      </c>
      <c r="IW24" s="114">
        <v>25.139664804469259</v>
      </c>
      <c r="IX24" s="114" t="str">
        <f t="shared" si="33"/>
        <v>--</v>
      </c>
      <c r="IY24" s="114" t="str">
        <f t="shared" si="33"/>
        <v>--</v>
      </c>
      <c r="IZ24" s="114" t="str">
        <f t="shared" si="33"/>
        <v>--</v>
      </c>
      <c r="JA24" s="114" t="str">
        <f t="shared" si="33"/>
        <v>--</v>
      </c>
      <c r="JB24" s="114" t="str">
        <f t="shared" si="33"/>
        <v>--</v>
      </c>
      <c r="JC24" s="261" t="s">
        <v>286</v>
      </c>
      <c r="JD24" s="261" t="s">
        <v>286</v>
      </c>
      <c r="JE24" s="261" t="s">
        <v>286</v>
      </c>
      <c r="JF24" s="261" t="s">
        <v>286</v>
      </c>
      <c r="JG24" s="261" t="s">
        <v>286</v>
      </c>
      <c r="JH24" s="261" t="s">
        <v>286</v>
      </c>
      <c r="JI24" s="261" t="s">
        <v>286</v>
      </c>
      <c r="JJ24" s="261" t="s">
        <v>286</v>
      </c>
      <c r="JK24" s="261" t="s">
        <v>286</v>
      </c>
      <c r="JL24" s="261" t="s">
        <v>286</v>
      </c>
      <c r="JM24" s="261" t="s">
        <v>286</v>
      </c>
      <c r="JN24" s="261" t="s">
        <v>286</v>
      </c>
      <c r="JO24" s="243">
        <v>9.0909090909090899</v>
      </c>
      <c r="JP24" s="243">
        <v>25.3787878787879</v>
      </c>
      <c r="JQ24" s="243">
        <v>48.979591836734699</v>
      </c>
      <c r="JR24" s="243">
        <v>13.963963963964</v>
      </c>
      <c r="JS24" s="243">
        <v>16.806722689075599</v>
      </c>
      <c r="JT24" s="243">
        <v>38.596491228070199</v>
      </c>
      <c r="JU24" s="247">
        <v>0.79051383399209496</v>
      </c>
      <c r="JV24" s="243">
        <v>1.51515151515151</v>
      </c>
      <c r="JW24" s="243">
        <v>10.2040816326531</v>
      </c>
      <c r="JX24" s="247">
        <v>0.45045045045045101</v>
      </c>
      <c r="JY24" s="243">
        <v>0</v>
      </c>
      <c r="JZ24" s="243">
        <v>5.2631578947368496</v>
      </c>
      <c r="KA24" s="243">
        <v>7.4803149606299302</v>
      </c>
      <c r="KB24" s="243">
        <v>12.452830188679201</v>
      </c>
      <c r="KC24" s="243">
        <v>33.163265306122398</v>
      </c>
      <c r="KD24" s="243">
        <v>6.3063063063063103</v>
      </c>
      <c r="KE24" s="243">
        <v>8.4033613445378208</v>
      </c>
      <c r="KF24" s="243">
        <v>25.730994152046801</v>
      </c>
      <c r="KG24" s="128" t="str">
        <f t="shared" si="34"/>
        <v>--</v>
      </c>
      <c r="KH24" s="128" t="str">
        <f t="shared" si="34"/>
        <v>--</v>
      </c>
      <c r="KI24" s="128" t="str">
        <f t="shared" si="34"/>
        <v>--</v>
      </c>
      <c r="KJ24" s="128" t="str">
        <f t="shared" si="34"/>
        <v>--</v>
      </c>
      <c r="KK24" s="128" t="str">
        <f t="shared" si="34"/>
        <v>--</v>
      </c>
      <c r="KL24" s="128" t="str">
        <f t="shared" si="34"/>
        <v>--</v>
      </c>
      <c r="KM24" s="128" t="str">
        <f t="shared" si="34"/>
        <v>--</v>
      </c>
      <c r="KN24" s="286">
        <v>8.1447963800905008</v>
      </c>
      <c r="KO24" s="286">
        <v>9.583333333333341</v>
      </c>
      <c r="KP24" s="286">
        <v>9.941520467836261</v>
      </c>
      <c r="KQ24" s="128" t="str">
        <f t="shared" si="2"/>
        <v>--</v>
      </c>
      <c r="KR24" s="222">
        <v>0</v>
      </c>
      <c r="KS24" s="263">
        <v>0.83333333333333315</v>
      </c>
      <c r="KT24" s="263">
        <v>0.58479532163742698</v>
      </c>
      <c r="KU24" s="128" t="str">
        <f t="shared" si="3"/>
        <v>--</v>
      </c>
      <c r="KV24" s="222">
        <v>1.8018018018018012</v>
      </c>
      <c r="KW24" s="222">
        <v>2.5000000000000022</v>
      </c>
      <c r="KX24" s="263">
        <v>0.58479532163742698</v>
      </c>
      <c r="KY24" s="295">
        <v>10.424710424710428</v>
      </c>
      <c r="KZ24" s="295">
        <v>11.363636363636367</v>
      </c>
      <c r="LA24" s="295">
        <v>16.666666666666668</v>
      </c>
      <c r="LB24" s="295">
        <v>12.217194570135748</v>
      </c>
      <c r="LC24" s="295">
        <v>11.715481171548111</v>
      </c>
      <c r="LD24" s="295">
        <v>18.713450292397656</v>
      </c>
      <c r="LE24" s="295">
        <v>13.77952755905512</v>
      </c>
      <c r="LF24" s="295">
        <v>8.0152671755725251</v>
      </c>
      <c r="LG24" s="295">
        <v>15.979381443298978</v>
      </c>
      <c r="LH24" s="295">
        <v>8.1081081081081088</v>
      </c>
      <c r="LI24" s="295">
        <v>9.2050209205020916</v>
      </c>
      <c r="LJ24" s="295">
        <v>10.650887573964498</v>
      </c>
      <c r="LK24" s="295">
        <v>3.0888030888030893</v>
      </c>
      <c r="LL24" s="295">
        <v>4.9242424242424256</v>
      </c>
      <c r="LM24" s="295">
        <v>5.5555555555555562</v>
      </c>
      <c r="LN24" s="295">
        <v>3.1531531531531538</v>
      </c>
      <c r="LO24" s="297">
        <v>0.82987551867219933</v>
      </c>
      <c r="LP24" s="295">
        <v>2.3391812865497079</v>
      </c>
      <c r="LQ24" s="128">
        <v>1.5686274509803926</v>
      </c>
      <c r="LR24" s="128">
        <v>4.1509433962264142</v>
      </c>
      <c r="LS24" s="128">
        <v>18.877551020408166</v>
      </c>
      <c r="LT24" s="128">
        <v>0.45045045045045057</v>
      </c>
      <c r="LU24" s="128">
        <v>2.9288702928870283</v>
      </c>
      <c r="LV24" s="128">
        <v>12.865497076023392</v>
      </c>
      <c r="LX24" s="378" t="str">
        <f t="shared" si="4"/>
        <v>--</v>
      </c>
      <c r="LY24" s="381">
        <v>17.93721973094171</v>
      </c>
      <c r="LZ24" s="381">
        <v>21.250000000000004</v>
      </c>
      <c r="MA24" s="381">
        <v>19.411764705882362</v>
      </c>
      <c r="MB24" s="378" t="str">
        <f t="shared" si="5"/>
        <v>--</v>
      </c>
      <c r="MC24" s="381">
        <v>15.073529411764707</v>
      </c>
      <c r="MD24" s="381">
        <v>17.085427135678394</v>
      </c>
      <c r="ME24" s="381">
        <v>18.103448275862061</v>
      </c>
      <c r="MF24" s="378" t="str">
        <f t="shared" si="6"/>
        <v>--</v>
      </c>
      <c r="MG24" s="381">
        <v>12.556053811659194</v>
      </c>
      <c r="MH24" s="381">
        <v>15.416666666666661</v>
      </c>
      <c r="MI24" s="381">
        <v>20.000000000000007</v>
      </c>
      <c r="MJ24" s="378" t="str">
        <f t="shared" si="7"/>
        <v>--</v>
      </c>
      <c r="MK24" s="381">
        <v>14.760147601476017</v>
      </c>
      <c r="ML24" s="381">
        <v>16.080402010050253</v>
      </c>
      <c r="MM24" s="381">
        <v>17.167381974248933</v>
      </c>
      <c r="MN24" s="378" t="str">
        <f t="shared" si="8"/>
        <v>--</v>
      </c>
      <c r="MO24" s="381">
        <v>15.000000000000005</v>
      </c>
      <c r="MP24" s="381">
        <v>15.763546798029564</v>
      </c>
      <c r="MQ24" s="381">
        <v>12.236286919831221</v>
      </c>
      <c r="MR24" s="378" t="str">
        <f t="shared" si="9"/>
        <v>--</v>
      </c>
      <c r="MS24" s="381">
        <v>11.594202898550719</v>
      </c>
      <c r="MT24" s="381">
        <v>11.055276381909549</v>
      </c>
      <c r="MU24" s="381">
        <v>9.482758620689653</v>
      </c>
      <c r="MV24" s="378" t="str">
        <f t="shared" si="10"/>
        <v>--</v>
      </c>
      <c r="MW24" s="381">
        <v>3.2727272727272734</v>
      </c>
      <c r="MX24" s="381">
        <v>4.0201005025125625</v>
      </c>
      <c r="MY24" s="381">
        <v>1.28755364806867</v>
      </c>
      <c r="MZ24" s="378" t="str">
        <f t="shared" si="11"/>
        <v>--</v>
      </c>
      <c r="NA24" s="381">
        <v>22.072072072072078</v>
      </c>
      <c r="NB24" s="381">
        <v>24.166666666666664</v>
      </c>
      <c r="NC24" s="381">
        <v>15.204678362573102</v>
      </c>
      <c r="ND24" s="378" t="str">
        <f t="shared" si="12"/>
        <v>--</v>
      </c>
      <c r="NE24" s="381">
        <v>22.021660649819491</v>
      </c>
      <c r="NF24" s="381">
        <v>22.167487684729082</v>
      </c>
      <c r="NG24" s="381">
        <v>19.23076923076923</v>
      </c>
      <c r="NH24" s="378" t="str">
        <f t="shared" si="13"/>
        <v>--</v>
      </c>
      <c r="NI24" s="381">
        <v>6.1151079136690667</v>
      </c>
      <c r="NJ24" s="381">
        <v>3.9215686274509802</v>
      </c>
      <c r="NK24" s="381">
        <v>5.5555555555555589</v>
      </c>
      <c r="NL24" s="378" t="str">
        <f t="shared" si="14"/>
        <v>--</v>
      </c>
      <c r="NM24" s="381">
        <v>1.0869565217391304</v>
      </c>
      <c r="NN24" s="381">
        <v>1.9607843137254908</v>
      </c>
      <c r="NO24" s="381">
        <v>1.2711864406779663</v>
      </c>
      <c r="NP24" s="378" t="str">
        <f t="shared" si="15"/>
        <v>--</v>
      </c>
      <c r="NQ24" s="381">
        <v>1.0869565217391304</v>
      </c>
      <c r="NR24" s="381">
        <v>1.98019801980198</v>
      </c>
      <c r="NS24" s="381">
        <v>1.2820512820512819</v>
      </c>
      <c r="NT24" s="378" t="str">
        <f t="shared" si="16"/>
        <v>--</v>
      </c>
      <c r="NU24" s="381">
        <v>14.388489208633091</v>
      </c>
      <c r="NV24" s="381">
        <v>14.146341463414631</v>
      </c>
      <c r="NW24" s="381">
        <v>35.042735042735053</v>
      </c>
      <c r="NX24" s="378" t="str">
        <f t="shared" si="17"/>
        <v>--</v>
      </c>
      <c r="NY24" s="381">
        <v>0.35971223021582738</v>
      </c>
      <c r="NZ24" s="381">
        <v>0.97560975609756073</v>
      </c>
      <c r="OA24" s="381">
        <v>5.5555555555555571</v>
      </c>
      <c r="OB24" s="378" t="str">
        <f t="shared" si="18"/>
        <v>--</v>
      </c>
      <c r="OC24" s="381">
        <v>8.2733812949640253</v>
      </c>
      <c r="OD24" s="381">
        <v>6.7961165048543704</v>
      </c>
      <c r="OE24" s="381">
        <v>22.649572649572665</v>
      </c>
    </row>
    <row r="25" spans="1:395" ht="14.4" thickTop="1" thickBot="1" x14ac:dyDescent="0.3">
      <c r="A25" s="114">
        <v>21</v>
      </c>
      <c r="B25" s="93" t="s">
        <v>21</v>
      </c>
      <c r="C25" s="144">
        <v>18.06451612903227</v>
      </c>
      <c r="D25" s="144">
        <v>37.573964497041445</v>
      </c>
      <c r="E25" s="144">
        <v>45.918367346938766</v>
      </c>
      <c r="F25" s="144">
        <v>20.749279538904872</v>
      </c>
      <c r="G25" s="144">
        <v>37.988826815642419</v>
      </c>
      <c r="H25" s="144">
        <v>49.411764705882383</v>
      </c>
      <c r="I25" s="144">
        <v>14.776632302405506</v>
      </c>
      <c r="J25" s="144">
        <v>37.921348314606725</v>
      </c>
      <c r="K25" s="144">
        <v>44.736842105263158</v>
      </c>
      <c r="L25" s="144">
        <v>16.382252559726954</v>
      </c>
      <c r="M25" s="141">
        <v>33.441558441558421</v>
      </c>
      <c r="N25" s="141">
        <v>42.035398230088482</v>
      </c>
      <c r="O25" s="141">
        <v>13.541666666666673</v>
      </c>
      <c r="P25" s="141">
        <v>32.587859424920111</v>
      </c>
      <c r="Q25" s="141">
        <v>39.647577092511007</v>
      </c>
      <c r="R25" s="141">
        <v>6.1093247588424475</v>
      </c>
      <c r="S25" s="141">
        <v>15.727002967359041</v>
      </c>
      <c r="T25" s="141">
        <v>11.22448979591837</v>
      </c>
      <c r="U25" s="141">
        <v>8.2857142857142794</v>
      </c>
      <c r="V25" s="141">
        <v>14.005602240896364</v>
      </c>
      <c r="W25" s="141">
        <v>8.2352941176470598</v>
      </c>
      <c r="X25" s="141">
        <v>8.9655172413793078</v>
      </c>
      <c r="Y25" s="141">
        <v>14.647887323943674</v>
      </c>
      <c r="Z25" s="141">
        <v>7.9545454545454568</v>
      </c>
      <c r="AA25" s="141">
        <v>8.9347079037800725</v>
      </c>
      <c r="AB25" s="142">
        <v>14.610389610389619</v>
      </c>
      <c r="AC25" s="142">
        <v>10.619469026548678</v>
      </c>
      <c r="AD25" s="142">
        <v>9.3750000000000018</v>
      </c>
      <c r="AE25" s="142">
        <v>11.821086261980822</v>
      </c>
      <c r="AF25" s="141">
        <v>8.3700440528634434</v>
      </c>
      <c r="AG25" s="144">
        <v>9.3851132686084107</v>
      </c>
      <c r="AH25" s="144">
        <v>16.119402985074622</v>
      </c>
      <c r="AI25" s="143">
        <v>20.000000000000011</v>
      </c>
      <c r="AJ25" s="143">
        <v>11.014492753623193</v>
      </c>
      <c r="AK25" s="141">
        <v>17.318435754189945</v>
      </c>
      <c r="AL25" s="141">
        <v>12.20472440944882</v>
      </c>
      <c r="AM25" s="141">
        <v>10.726643598615917</v>
      </c>
      <c r="AN25" s="141">
        <v>14.529914529914533</v>
      </c>
      <c r="AO25" s="141">
        <v>9.8859315589353578</v>
      </c>
      <c r="AP25" s="141">
        <v>8.1911262798634823</v>
      </c>
      <c r="AQ25" s="141">
        <v>15.210355987055014</v>
      </c>
      <c r="AR25" s="141">
        <v>15.111111111111112</v>
      </c>
      <c r="AS25" s="141">
        <v>9.7560975609756042</v>
      </c>
      <c r="AT25" s="141">
        <v>10.28938906752412</v>
      </c>
      <c r="AU25" s="141">
        <v>11.946902654867261</v>
      </c>
      <c r="AV25" s="141">
        <v>10.163934426229508</v>
      </c>
      <c r="AW25" s="141">
        <v>17.261904761904759</v>
      </c>
      <c r="AX25" s="142">
        <v>13.775510204081634</v>
      </c>
      <c r="AY25" s="142">
        <v>11.884057971014498</v>
      </c>
      <c r="AZ25" s="142">
        <v>16.90140845070421</v>
      </c>
      <c r="BA25" s="142">
        <v>11.0236220472441</v>
      </c>
      <c r="BB25" s="141">
        <v>8.3333333333333321</v>
      </c>
      <c r="BC25" s="142">
        <v>13.068181818181809</v>
      </c>
      <c r="BD25" s="142">
        <v>10.727969348659002</v>
      </c>
      <c r="BE25" s="142">
        <v>8.934707903780069</v>
      </c>
      <c r="BF25" s="142">
        <v>14.657980456026062</v>
      </c>
      <c r="BG25" s="141">
        <v>7.5892857142857171</v>
      </c>
      <c r="BH25" s="140">
        <v>8.185053380782918</v>
      </c>
      <c r="BI25" s="140">
        <v>11.217948717948717</v>
      </c>
      <c r="BJ25" s="140">
        <v>8.8888888888888911</v>
      </c>
      <c r="BK25" s="140" t="s">
        <v>286</v>
      </c>
      <c r="BL25" s="141" t="s">
        <v>286</v>
      </c>
      <c r="BM25" s="140" t="s">
        <v>286</v>
      </c>
      <c r="BN25" s="139" t="s">
        <v>286</v>
      </c>
      <c r="BO25" s="139" t="s">
        <v>286</v>
      </c>
      <c r="BP25" s="139" t="s">
        <v>286</v>
      </c>
      <c r="BQ25" s="141" t="s">
        <v>286</v>
      </c>
      <c r="BR25" s="140" t="s">
        <v>286</v>
      </c>
      <c r="BS25" s="140" t="s">
        <v>286</v>
      </c>
      <c r="BT25" s="140">
        <v>8.9655172413793114</v>
      </c>
      <c r="BU25" s="141">
        <v>12.5</v>
      </c>
      <c r="BV25" s="140">
        <v>9.251101321585903</v>
      </c>
      <c r="BW25" s="140">
        <v>7.9037800687285227</v>
      </c>
      <c r="BX25" s="140">
        <v>16.233766233766225</v>
      </c>
      <c r="BY25" s="141">
        <v>4.8672566371681425</v>
      </c>
      <c r="BZ25" s="140">
        <v>12.459016393442631</v>
      </c>
      <c r="CA25" s="140">
        <v>31.858407079646025</v>
      </c>
      <c r="CB25" s="140">
        <v>13.333333333333332</v>
      </c>
      <c r="CC25" s="141">
        <v>9.4555873925501395</v>
      </c>
      <c r="CD25" s="140">
        <v>28.291316526610657</v>
      </c>
      <c r="CE25" s="140">
        <v>18.503937007874029</v>
      </c>
      <c r="CF25" s="140">
        <v>12.500000000000004</v>
      </c>
      <c r="CG25" s="141">
        <v>19.830028328611895</v>
      </c>
      <c r="CH25" s="140">
        <v>16.730038022813687</v>
      </c>
      <c r="CI25" s="140">
        <v>11.805555555555568</v>
      </c>
      <c r="CJ25" s="140">
        <v>19.397993311036792</v>
      </c>
      <c r="CK25" s="140">
        <v>17.180616740088102</v>
      </c>
      <c r="CL25" s="140">
        <v>9.6219931271477641</v>
      </c>
      <c r="CM25" s="140">
        <v>17.97385620915033</v>
      </c>
      <c r="CN25" s="140">
        <v>11.659192825112111</v>
      </c>
      <c r="CO25" s="140">
        <v>3.5483870967741953</v>
      </c>
      <c r="CP25" s="141">
        <v>12.684365781710918</v>
      </c>
      <c r="CQ25" s="140">
        <v>2.5510204081632657</v>
      </c>
      <c r="CR25" s="140">
        <v>1.1461318051575926</v>
      </c>
      <c r="CS25" s="139">
        <v>8.4269662921348338</v>
      </c>
      <c r="CT25" s="139">
        <v>4.7244094488188999</v>
      </c>
      <c r="CU25" s="141">
        <v>1.3986013986013999</v>
      </c>
      <c r="CV25" s="140">
        <v>6.4971751412429368</v>
      </c>
      <c r="CW25" s="140">
        <v>3.3962264150943433</v>
      </c>
      <c r="CX25" s="139">
        <v>1.7301038062283736</v>
      </c>
      <c r="CY25" s="139">
        <v>3.3222591362126237</v>
      </c>
      <c r="CZ25" s="141">
        <v>1.7621145374449341</v>
      </c>
      <c r="DA25" s="140">
        <v>2.7586206896551735</v>
      </c>
      <c r="DB25" s="140">
        <v>2.9220779220779232</v>
      </c>
      <c r="DC25" s="139">
        <v>1.7857142857142856</v>
      </c>
      <c r="DD25" s="114" t="s">
        <v>286</v>
      </c>
      <c r="DE25" s="128">
        <v>38.905775075987869</v>
      </c>
      <c r="DF25" s="121">
        <v>39.175257731958759</v>
      </c>
      <c r="DG25" s="121" t="s">
        <v>286</v>
      </c>
      <c r="DH25" s="114">
        <v>32.222222222222214</v>
      </c>
      <c r="DI25" s="114">
        <v>39.199999999999989</v>
      </c>
      <c r="DJ25" s="128" t="s">
        <v>286</v>
      </c>
      <c r="DK25" s="121">
        <v>47.058823529411768</v>
      </c>
      <c r="DL25" s="121">
        <v>47.348484848484844</v>
      </c>
      <c r="DM25" s="121" t="s">
        <v>286</v>
      </c>
      <c r="DN25" s="121">
        <v>30.618892508143318</v>
      </c>
      <c r="DO25" s="128">
        <v>46.017699115044238</v>
      </c>
      <c r="DP25" s="121" t="s">
        <v>286</v>
      </c>
      <c r="DQ25" s="121">
        <v>22.364217252396163</v>
      </c>
      <c r="DR25" s="121">
        <v>30.088495575221234</v>
      </c>
      <c r="DS25" s="121" t="s">
        <v>286</v>
      </c>
      <c r="DT25" s="128">
        <v>37.878787878787925</v>
      </c>
      <c r="DU25" s="131">
        <v>35.384615384615387</v>
      </c>
      <c r="DV25" s="131" t="s">
        <v>286</v>
      </c>
      <c r="DW25" s="114">
        <v>29.608938547486012</v>
      </c>
      <c r="DX25" s="131">
        <v>40.400000000000006</v>
      </c>
      <c r="DY25" s="128" t="s">
        <v>286</v>
      </c>
      <c r="DZ25" s="128">
        <v>37.921348314606689</v>
      </c>
      <c r="EA25" s="128">
        <v>32.196969696969731</v>
      </c>
      <c r="EB25" s="128" t="s">
        <v>286</v>
      </c>
      <c r="EC25" s="128">
        <v>28.104575163398689</v>
      </c>
      <c r="ED25" s="128">
        <v>29.955947136563879</v>
      </c>
      <c r="EE25" s="128" t="s">
        <v>286</v>
      </c>
      <c r="EF25" s="128">
        <v>23.151125401929264</v>
      </c>
      <c r="EG25" s="128">
        <v>27.433628318584084</v>
      </c>
      <c r="EH25" s="128" t="s">
        <v>286</v>
      </c>
      <c r="EI25" s="128">
        <v>30.981595092024524</v>
      </c>
      <c r="EJ25" s="128">
        <v>31.937172774869119</v>
      </c>
      <c r="EK25" s="128" t="s">
        <v>286</v>
      </c>
      <c r="EL25" s="121">
        <v>22.284122562674114</v>
      </c>
      <c r="EM25" s="121">
        <v>26.829268292682933</v>
      </c>
      <c r="EN25" s="121" t="s">
        <v>286</v>
      </c>
      <c r="EO25" s="121">
        <v>31.444759206798864</v>
      </c>
      <c r="EP25" s="128">
        <v>23.754789272030642</v>
      </c>
      <c r="EQ25" s="121" t="s">
        <v>286</v>
      </c>
      <c r="ER25" s="121">
        <v>16.993464052287564</v>
      </c>
      <c r="ES25" s="121">
        <v>18.942731277533056</v>
      </c>
      <c r="ET25" s="121" t="s">
        <v>286</v>
      </c>
      <c r="EU25" s="128">
        <v>16.181229773462785</v>
      </c>
      <c r="EV25" s="121">
        <v>20.353982300884962</v>
      </c>
      <c r="EW25" s="121" t="s">
        <v>286</v>
      </c>
      <c r="EX25" s="121">
        <v>17.901234567901248</v>
      </c>
      <c r="EY25" s="121">
        <v>55.208333333333321</v>
      </c>
      <c r="EZ25" s="128" t="s">
        <v>286</v>
      </c>
      <c r="FA25" s="121">
        <v>11.452513966480442</v>
      </c>
      <c r="FB25" s="121">
        <v>56.573705179282882</v>
      </c>
      <c r="FC25" s="121" t="s">
        <v>286</v>
      </c>
      <c r="FD25" s="121">
        <v>13.802816901408464</v>
      </c>
      <c r="FE25" s="128">
        <v>51.711026615969573</v>
      </c>
      <c r="FF25" s="121" t="s">
        <v>286</v>
      </c>
      <c r="FG25" s="121">
        <v>11.147540983606559</v>
      </c>
      <c r="FH25" s="121">
        <v>42.920353982300888</v>
      </c>
      <c r="FI25" s="121" t="s">
        <v>286</v>
      </c>
      <c r="FJ25" s="128">
        <v>10.679611650485441</v>
      </c>
      <c r="FK25" s="121">
        <v>43.362831858407098</v>
      </c>
      <c r="FL25" s="121" t="s">
        <v>286</v>
      </c>
      <c r="FM25" s="121">
        <v>4.9230769230769216</v>
      </c>
      <c r="FN25" s="121">
        <v>22.164948453608247</v>
      </c>
      <c r="FO25" s="128" t="s">
        <v>286</v>
      </c>
      <c r="FP25" s="121">
        <v>3.3426183844011157</v>
      </c>
      <c r="FQ25" s="121">
        <v>25.6</v>
      </c>
      <c r="FR25" s="121" t="s">
        <v>286</v>
      </c>
      <c r="FS25" s="121">
        <v>2.8089887640449445</v>
      </c>
      <c r="FT25" s="128">
        <v>29.277566539923956</v>
      </c>
      <c r="FU25" s="121" t="s">
        <v>286</v>
      </c>
      <c r="FV25" s="121">
        <v>4.2763157894736858</v>
      </c>
      <c r="FW25" s="121">
        <v>16.740088105726876</v>
      </c>
      <c r="FX25" s="121" t="s">
        <v>286</v>
      </c>
      <c r="FY25" s="128">
        <v>3.5483870967741922</v>
      </c>
      <c r="FZ25" s="121">
        <v>13.716814159292031</v>
      </c>
      <c r="GA25" s="121" t="s">
        <v>286</v>
      </c>
      <c r="GB25" s="121" t="s">
        <v>286</v>
      </c>
      <c r="GC25" s="121" t="s">
        <v>286</v>
      </c>
      <c r="GD25" s="128" t="s">
        <v>286</v>
      </c>
      <c r="GE25" s="121" t="s">
        <v>286</v>
      </c>
      <c r="GF25" s="121" t="s">
        <v>286</v>
      </c>
      <c r="GG25" s="121" t="s">
        <v>286</v>
      </c>
      <c r="GH25" s="121" t="s">
        <v>286</v>
      </c>
      <c r="GI25" s="128" t="s">
        <v>286</v>
      </c>
      <c r="GJ25" s="121" t="s">
        <v>286</v>
      </c>
      <c r="GK25" s="121">
        <v>5.5555555555555562</v>
      </c>
      <c r="GL25" s="121">
        <v>6.1946902654867264</v>
      </c>
      <c r="GM25" s="130" t="s">
        <v>286</v>
      </c>
      <c r="GN25" s="128">
        <v>3.8585209003215444</v>
      </c>
      <c r="GO25" s="121">
        <v>5.7777777777777795</v>
      </c>
      <c r="GP25" s="121">
        <v>19.44444444444445</v>
      </c>
      <c r="GQ25" s="121">
        <v>55.414012738853501</v>
      </c>
      <c r="GR25" s="121">
        <v>77.319587628865989</v>
      </c>
      <c r="GS25" s="128">
        <v>12.865497076023393</v>
      </c>
      <c r="GT25" s="121">
        <v>47.647058823529399</v>
      </c>
      <c r="GU25" s="121">
        <v>71.074380165289355</v>
      </c>
      <c r="GV25" s="121">
        <v>7.9136690647482064</v>
      </c>
      <c r="GW25" s="121">
        <v>43.06784660766963</v>
      </c>
      <c r="GX25" s="128">
        <v>63.773584905660364</v>
      </c>
      <c r="GY25" s="128">
        <v>10.211267605633802</v>
      </c>
      <c r="GZ25" s="128">
        <v>31.986531986531958</v>
      </c>
      <c r="HA25" s="128">
        <v>67.857142857142918</v>
      </c>
      <c r="HB25" s="128">
        <v>9.7472924187725596</v>
      </c>
      <c r="HC25" s="128">
        <v>32.247557003257342</v>
      </c>
      <c r="HD25" s="128">
        <v>53.636363636363662</v>
      </c>
      <c r="HE25" s="128">
        <v>0.34722222222222232</v>
      </c>
      <c r="HF25" s="128">
        <v>8.9171974522292974</v>
      </c>
      <c r="HG25" s="128">
        <v>39.69072164948453</v>
      </c>
      <c r="HH25" s="128">
        <v>0</v>
      </c>
      <c r="HI25" s="128">
        <v>9.1176470588235308</v>
      </c>
      <c r="HJ25" s="128">
        <v>32.231404958677707</v>
      </c>
      <c r="HK25" s="128">
        <v>0.71942446043165476</v>
      </c>
      <c r="HL25" s="121">
        <v>7.9646017699115008</v>
      </c>
      <c r="HM25" s="121">
        <v>21.132075471698105</v>
      </c>
      <c r="HN25" s="121">
        <v>0</v>
      </c>
      <c r="HO25" s="121">
        <v>3.3670033670033681</v>
      </c>
      <c r="HP25" s="128">
        <v>16.964285714285722</v>
      </c>
      <c r="HQ25" s="121">
        <v>0</v>
      </c>
      <c r="HR25" s="121">
        <v>3.908794788273612</v>
      </c>
      <c r="HS25" s="121">
        <v>7.2727272727272743</v>
      </c>
      <c r="HT25" s="129">
        <v>5.7347670250896057</v>
      </c>
      <c r="HU25" s="128">
        <v>41.311475409836042</v>
      </c>
      <c r="HV25" s="114">
        <v>64.921465968586347</v>
      </c>
      <c r="HW25" s="114">
        <v>4.117647058823529</v>
      </c>
      <c r="HX25" s="114">
        <v>32.934131736526943</v>
      </c>
      <c r="HY25" s="114">
        <v>60.593220338983059</v>
      </c>
      <c r="HZ25" s="114">
        <v>3.6101083032490986</v>
      </c>
      <c r="IA25" s="114">
        <v>29.607250755287009</v>
      </c>
      <c r="IB25" s="114">
        <v>50.769230769230752</v>
      </c>
      <c r="IC25" s="114">
        <v>5.3003533568904571</v>
      </c>
      <c r="ID25" s="114">
        <v>18.088737201365181</v>
      </c>
      <c r="IE25" s="114">
        <v>49.549549549549532</v>
      </c>
      <c r="IF25" s="114">
        <v>1.8050541516245502</v>
      </c>
      <c r="IG25" s="114">
        <v>19.934640522875814</v>
      </c>
      <c r="IH25" s="114">
        <v>39.090909090909086</v>
      </c>
      <c r="II25" s="114" t="s">
        <v>286</v>
      </c>
      <c r="IJ25" s="114">
        <v>24.358974358974354</v>
      </c>
      <c r="IK25" s="114">
        <v>43.298969072164979</v>
      </c>
      <c r="IL25" s="114" t="s">
        <v>286</v>
      </c>
      <c r="IM25" s="114">
        <v>19.130434782608678</v>
      </c>
      <c r="IN25" s="114">
        <v>43.209876543209887</v>
      </c>
      <c r="IO25" s="114" t="s">
        <v>286</v>
      </c>
      <c r="IP25" s="114">
        <v>16.176470588235293</v>
      </c>
      <c r="IQ25" s="114">
        <v>32.307692307692314</v>
      </c>
      <c r="IR25" s="114" t="s">
        <v>286</v>
      </c>
      <c r="IS25" s="114">
        <v>7.4829931972789181</v>
      </c>
      <c r="IT25" s="114">
        <v>30.630630630630662</v>
      </c>
      <c r="IU25" s="114" t="s">
        <v>286</v>
      </c>
      <c r="IV25" s="114">
        <v>10.714285714285712</v>
      </c>
      <c r="IW25" s="114">
        <v>20.091324200913252</v>
      </c>
      <c r="IX25" s="114" t="str">
        <f t="shared" ref="IX25:JB34" si="39">"--"</f>
        <v>--</v>
      </c>
      <c r="IY25" s="114" t="str">
        <f t="shared" si="39"/>
        <v>--</v>
      </c>
      <c r="IZ25" s="114" t="str">
        <f t="shared" si="39"/>
        <v>--</v>
      </c>
      <c r="JA25" s="114" t="str">
        <f t="shared" si="39"/>
        <v>--</v>
      </c>
      <c r="JB25" s="114" t="str">
        <f t="shared" si="39"/>
        <v>--</v>
      </c>
      <c r="JC25" s="261" t="s">
        <v>286</v>
      </c>
      <c r="JD25" s="261" t="s">
        <v>286</v>
      </c>
      <c r="JE25" s="261" t="s">
        <v>286</v>
      </c>
      <c r="JF25" s="261" t="s">
        <v>286</v>
      </c>
      <c r="JG25" s="261" t="s">
        <v>286</v>
      </c>
      <c r="JH25" s="261" t="s">
        <v>286</v>
      </c>
      <c r="JI25" s="261" t="s">
        <v>286</v>
      </c>
      <c r="JJ25" s="261" t="s">
        <v>286</v>
      </c>
      <c r="JK25" s="261" t="s">
        <v>286</v>
      </c>
      <c r="JL25" s="261" t="s">
        <v>286</v>
      </c>
      <c r="JM25" s="261" t="s">
        <v>286</v>
      </c>
      <c r="JN25" s="261" t="s">
        <v>286</v>
      </c>
      <c r="JO25" s="243">
        <v>17.177914110429501</v>
      </c>
      <c r="JP25" s="243">
        <v>23.569023569023599</v>
      </c>
      <c r="JQ25" s="243">
        <v>48.184818481848197</v>
      </c>
      <c r="JR25" s="243">
        <v>15.987460815046999</v>
      </c>
      <c r="JS25" s="243">
        <v>22.475570032573302</v>
      </c>
      <c r="JT25" s="243">
        <v>48.3271375464684</v>
      </c>
      <c r="JU25" s="247">
        <v>0.92024539877300604</v>
      </c>
      <c r="JV25" s="247">
        <v>0.336700336700337</v>
      </c>
      <c r="JW25" s="243">
        <v>8.2508250825082392</v>
      </c>
      <c r="JX25" s="247">
        <v>0.94043887147335503</v>
      </c>
      <c r="JY25" s="243">
        <v>1.30293159609121</v>
      </c>
      <c r="JZ25" s="243">
        <v>7.8066914498141298</v>
      </c>
      <c r="KA25" s="243">
        <v>12.2324159021407</v>
      </c>
      <c r="KB25" s="243">
        <v>13.1147540983607</v>
      </c>
      <c r="KC25" s="243">
        <v>36.721311475409799</v>
      </c>
      <c r="KD25" s="243">
        <v>9.7178683385579898</v>
      </c>
      <c r="KE25" s="243">
        <v>14.6103896103896</v>
      </c>
      <c r="KF25" s="243">
        <v>32.592592592592602</v>
      </c>
      <c r="KG25" s="128" t="str">
        <f t="shared" ref="KG25:KM34" si="40">"--"</f>
        <v>--</v>
      </c>
      <c r="KH25" s="128" t="str">
        <f t="shared" si="40"/>
        <v>--</v>
      </c>
      <c r="KI25" s="128" t="str">
        <f t="shared" si="40"/>
        <v>--</v>
      </c>
      <c r="KJ25" s="128" t="str">
        <f t="shared" si="40"/>
        <v>--</v>
      </c>
      <c r="KK25" s="128" t="str">
        <f t="shared" si="40"/>
        <v>--</v>
      </c>
      <c r="KL25" s="128" t="str">
        <f t="shared" si="40"/>
        <v>--</v>
      </c>
      <c r="KM25" s="128" t="str">
        <f t="shared" si="40"/>
        <v>--</v>
      </c>
      <c r="KN25" s="286">
        <v>10.344827586206899</v>
      </c>
      <c r="KO25" s="286">
        <v>13.029315960912047</v>
      </c>
      <c r="KP25" s="286">
        <v>14.444444444444454</v>
      </c>
      <c r="KQ25" s="128" t="str">
        <f t="shared" si="2"/>
        <v>--</v>
      </c>
      <c r="KR25" s="263">
        <v>0.94043887147335503</v>
      </c>
      <c r="KS25" s="263">
        <v>0.97719869706840412</v>
      </c>
      <c r="KT25" s="222">
        <v>2.6022304832713758</v>
      </c>
      <c r="KU25" s="128" t="str">
        <f t="shared" si="3"/>
        <v>--</v>
      </c>
      <c r="KV25" s="263">
        <v>1.5673981191222575</v>
      </c>
      <c r="KW25" s="222">
        <v>2.6143790849673212</v>
      </c>
      <c r="KX25" s="222">
        <v>4.8148148148148149</v>
      </c>
      <c r="KY25" s="295">
        <v>8.7613293051359467</v>
      </c>
      <c r="KZ25" s="295">
        <v>18.300653594771234</v>
      </c>
      <c r="LA25" s="295">
        <v>11.960132890365456</v>
      </c>
      <c r="LB25" s="295">
        <v>15.987460815047024</v>
      </c>
      <c r="LC25" s="295">
        <v>14.886731391585768</v>
      </c>
      <c r="LD25" s="295">
        <v>13.503649635036492</v>
      </c>
      <c r="LE25" s="295">
        <v>7.7399380804953601</v>
      </c>
      <c r="LF25" s="295">
        <v>12.251655629139078</v>
      </c>
      <c r="LG25" s="295">
        <v>8.2781456953642323</v>
      </c>
      <c r="LH25" s="295">
        <v>10.759493670886069</v>
      </c>
      <c r="LI25" s="295">
        <v>8.1433224755700238</v>
      </c>
      <c r="LJ25" s="295">
        <v>11.272727272727273</v>
      </c>
      <c r="LK25" s="295">
        <v>1.5337423312883431</v>
      </c>
      <c r="LL25" s="295">
        <v>5.2980132450331112</v>
      </c>
      <c r="LM25" s="295">
        <v>3.9473684210526288</v>
      </c>
      <c r="LN25" s="295">
        <v>3.481012658227848</v>
      </c>
      <c r="LO25" s="295">
        <v>2.5889967637540456</v>
      </c>
      <c r="LP25" s="295">
        <v>4.347826086956518</v>
      </c>
      <c r="LQ25" s="128">
        <v>3.9877300613496915</v>
      </c>
      <c r="LR25" s="128">
        <v>6.2295081967213104</v>
      </c>
      <c r="LS25" s="128">
        <v>20.655737704918025</v>
      </c>
      <c r="LT25" s="128">
        <v>2.8213166144200641</v>
      </c>
      <c r="LU25" s="128">
        <v>5.2117263843648232</v>
      </c>
      <c r="LV25" s="128">
        <v>22.222222222222236</v>
      </c>
      <c r="LX25" s="378" t="str">
        <f t="shared" si="4"/>
        <v>--</v>
      </c>
      <c r="LY25" s="381">
        <v>16.037735849056588</v>
      </c>
      <c r="LZ25" s="381">
        <v>20.711974110032376</v>
      </c>
      <c r="MA25" s="381">
        <v>14.130434782608695</v>
      </c>
      <c r="MB25" s="378" t="str">
        <f t="shared" si="5"/>
        <v>--</v>
      </c>
      <c r="MC25" s="381">
        <v>11.918604651162786</v>
      </c>
      <c r="MD25" s="381">
        <v>18.181818181818169</v>
      </c>
      <c r="ME25" s="381">
        <v>20.202020202020197</v>
      </c>
      <c r="MF25" s="378" t="str">
        <f t="shared" si="6"/>
        <v>--</v>
      </c>
      <c r="MG25" s="381">
        <v>16.927899686520369</v>
      </c>
      <c r="MH25" s="381">
        <v>13.870967741935491</v>
      </c>
      <c r="MI25" s="381">
        <v>14.181818181818185</v>
      </c>
      <c r="MJ25" s="378" t="str">
        <f t="shared" si="7"/>
        <v>--</v>
      </c>
      <c r="MK25" s="381">
        <v>12.39193083573487</v>
      </c>
      <c r="ML25" s="381">
        <v>16.528925619834698</v>
      </c>
      <c r="MM25" s="381">
        <v>16.161616161616148</v>
      </c>
      <c r="MN25" s="378" t="str">
        <f t="shared" si="8"/>
        <v>--</v>
      </c>
      <c r="MO25" s="381">
        <v>13.352272727272728</v>
      </c>
      <c r="MP25" s="381">
        <v>21.229050279329609</v>
      </c>
      <c r="MQ25" s="381">
        <v>12.755102040816324</v>
      </c>
      <c r="MR25" s="378" t="str">
        <f t="shared" si="9"/>
        <v>--</v>
      </c>
      <c r="MS25" s="381">
        <v>10.724637681159415</v>
      </c>
      <c r="MT25" s="381">
        <v>9.1168091168091117</v>
      </c>
      <c r="MU25" s="381">
        <v>10.471204188481684</v>
      </c>
      <c r="MV25" s="378" t="str">
        <f t="shared" si="10"/>
        <v>--</v>
      </c>
      <c r="MW25" s="381">
        <v>3.7142857142857162</v>
      </c>
      <c r="MX25" s="381">
        <v>4.2613636363636376</v>
      </c>
      <c r="MY25" s="381">
        <v>3.0927835051546397</v>
      </c>
      <c r="MZ25" s="378" t="str">
        <f t="shared" si="11"/>
        <v>--</v>
      </c>
      <c r="NA25" s="381">
        <v>27.27272727272727</v>
      </c>
      <c r="NB25" s="381">
        <v>34.527687296416943</v>
      </c>
      <c r="NC25" s="381">
        <v>33.703703703703695</v>
      </c>
      <c r="ND25" s="378" t="str">
        <f t="shared" si="12"/>
        <v>--</v>
      </c>
      <c r="NE25" s="381">
        <v>25.144508670520231</v>
      </c>
      <c r="NF25" s="381">
        <v>29.673590504451049</v>
      </c>
      <c r="NG25" s="381">
        <v>26.701570680628265</v>
      </c>
      <c r="NH25" s="378" t="str">
        <f t="shared" si="13"/>
        <v>--</v>
      </c>
      <c r="NI25" s="381">
        <v>5.7803468208092497</v>
      </c>
      <c r="NJ25" s="381">
        <v>7.1005917159763356</v>
      </c>
      <c r="NK25" s="381">
        <v>9.424083769633512</v>
      </c>
      <c r="NL25" s="378" t="str">
        <f t="shared" si="14"/>
        <v>--</v>
      </c>
      <c r="NM25" s="381">
        <v>0.57471264367816055</v>
      </c>
      <c r="NN25" s="381">
        <v>1.1869436201780421</v>
      </c>
      <c r="NO25" s="381">
        <v>1.5706806282722514</v>
      </c>
      <c r="NP25" s="378" t="str">
        <f t="shared" si="15"/>
        <v>--</v>
      </c>
      <c r="NQ25" s="381">
        <v>2.0231213872832381</v>
      </c>
      <c r="NR25" s="381">
        <v>2.3668639053254439</v>
      </c>
      <c r="NS25" s="381">
        <v>2.0942408376963364</v>
      </c>
      <c r="NT25" s="378" t="str">
        <f t="shared" si="16"/>
        <v>--</v>
      </c>
      <c r="NU25" s="381">
        <v>16.714697406340058</v>
      </c>
      <c r="NV25" s="381">
        <v>27.462686567164187</v>
      </c>
      <c r="NW25" s="381">
        <v>40.957446808510603</v>
      </c>
      <c r="NX25" s="378" t="str">
        <f t="shared" si="17"/>
        <v>--</v>
      </c>
      <c r="NY25" s="381">
        <v>1.1527377521613837</v>
      </c>
      <c r="NZ25" s="381">
        <v>2.3880597014925362</v>
      </c>
      <c r="OA25" s="381">
        <v>5.8510638297872353</v>
      </c>
      <c r="OB25" s="378" t="str">
        <f t="shared" si="18"/>
        <v>--</v>
      </c>
      <c r="OC25" s="381">
        <v>8.0924855491329399</v>
      </c>
      <c r="OD25" s="381">
        <v>15.178571428571445</v>
      </c>
      <c r="OE25" s="381">
        <v>30.319148936170222</v>
      </c>
    </row>
    <row r="26" spans="1:395" ht="21" customHeight="1" thickTop="1" thickBot="1" x14ac:dyDescent="0.3">
      <c r="A26" s="114">
        <v>22</v>
      </c>
      <c r="B26" s="93" t="s">
        <v>22</v>
      </c>
      <c r="C26" s="144">
        <v>18.539325842696634</v>
      </c>
      <c r="D26" s="144">
        <v>36.318407960198982</v>
      </c>
      <c r="E26" s="144">
        <v>36.78756476683936</v>
      </c>
      <c r="F26" s="144">
        <v>20.645161290322587</v>
      </c>
      <c r="G26" s="144">
        <v>38.888888888888893</v>
      </c>
      <c r="H26" s="144">
        <v>39.160839160839153</v>
      </c>
      <c r="I26" s="144">
        <v>14.012738853503183</v>
      </c>
      <c r="J26" s="144">
        <v>29.142857142857139</v>
      </c>
      <c r="K26" s="144">
        <v>38.410596026490076</v>
      </c>
      <c r="L26" s="144">
        <v>18.32061068702291</v>
      </c>
      <c r="M26" s="141">
        <v>31.210191082802556</v>
      </c>
      <c r="N26" s="141">
        <v>38.281250000000014</v>
      </c>
      <c r="O26" s="141">
        <v>14.285714285714286</v>
      </c>
      <c r="P26" s="141">
        <v>27.450980392156865</v>
      </c>
      <c r="Q26" s="141">
        <v>25</v>
      </c>
      <c r="R26" s="141">
        <v>10.000000000000004</v>
      </c>
      <c r="S26" s="141">
        <v>12.37623762376238</v>
      </c>
      <c r="T26" s="141">
        <v>12.43523316062177</v>
      </c>
      <c r="U26" s="141">
        <v>8.441558441558449</v>
      </c>
      <c r="V26" s="141">
        <v>18.888888888888903</v>
      </c>
      <c r="W26" s="141">
        <v>10.489510489510488</v>
      </c>
      <c r="X26" s="141">
        <v>8.9171974522293027</v>
      </c>
      <c r="Y26" s="141">
        <v>15.606936416184974</v>
      </c>
      <c r="Z26" s="141">
        <v>10.526315789473689</v>
      </c>
      <c r="AA26" s="141">
        <v>15.151515151515147</v>
      </c>
      <c r="AB26" s="142">
        <v>16.560509554140129</v>
      </c>
      <c r="AC26" s="142">
        <v>12.403100775193804</v>
      </c>
      <c r="AD26" s="142">
        <v>10.204081632653061</v>
      </c>
      <c r="AE26" s="142">
        <v>17.647058823529413</v>
      </c>
      <c r="AF26" s="141">
        <v>0</v>
      </c>
      <c r="AG26" s="144">
        <v>12.359550561797752</v>
      </c>
      <c r="AH26" s="144">
        <v>16.417910447761209</v>
      </c>
      <c r="AI26" s="143">
        <v>20.20725388601036</v>
      </c>
      <c r="AJ26" s="143">
        <v>12.987012987012992</v>
      </c>
      <c r="AK26" s="141">
        <v>22.099447513812162</v>
      </c>
      <c r="AL26" s="141">
        <v>18.181818181818187</v>
      </c>
      <c r="AM26" s="141">
        <v>11.612903225806459</v>
      </c>
      <c r="AN26" s="141">
        <v>14.367816091954017</v>
      </c>
      <c r="AO26" s="141">
        <v>11.184210526315796</v>
      </c>
      <c r="AP26" s="141">
        <v>11.718750000000004</v>
      </c>
      <c r="AQ26" s="141">
        <v>17.41935483870968</v>
      </c>
      <c r="AR26" s="141">
        <v>15.503875968992251</v>
      </c>
      <c r="AS26" s="141">
        <v>12.500000000000002</v>
      </c>
      <c r="AT26" s="141">
        <v>11.999999999999998</v>
      </c>
      <c r="AU26" s="141">
        <v>6.25</v>
      </c>
      <c r="AV26" s="141">
        <v>9.6045197740112993</v>
      </c>
      <c r="AW26" s="141">
        <v>10.499999999999989</v>
      </c>
      <c r="AX26" s="142">
        <v>16.062176165803105</v>
      </c>
      <c r="AY26" s="142">
        <v>15.686274509803919</v>
      </c>
      <c r="AZ26" s="142">
        <v>21.229050279329627</v>
      </c>
      <c r="BA26" s="142">
        <v>11.188811188811192</v>
      </c>
      <c r="BB26" s="141">
        <v>9.8684210526315841</v>
      </c>
      <c r="BC26" s="142">
        <v>16.184971098265898</v>
      </c>
      <c r="BD26" s="142">
        <v>9.8684210526315788</v>
      </c>
      <c r="BE26" s="142">
        <v>12.307692307692308</v>
      </c>
      <c r="BF26" s="142">
        <v>13.461538461538467</v>
      </c>
      <c r="BG26" s="141">
        <v>17.054263565891478</v>
      </c>
      <c r="BH26" s="140">
        <v>8.1632653061224492</v>
      </c>
      <c r="BI26" s="140">
        <v>21.568627450980397</v>
      </c>
      <c r="BJ26" s="140">
        <v>3.125</v>
      </c>
      <c r="BK26" s="140" t="s">
        <v>286</v>
      </c>
      <c r="BL26" s="141" t="s">
        <v>286</v>
      </c>
      <c r="BM26" s="140" t="s">
        <v>286</v>
      </c>
      <c r="BN26" s="139" t="s">
        <v>286</v>
      </c>
      <c r="BO26" s="139" t="s">
        <v>286</v>
      </c>
      <c r="BP26" s="139" t="s">
        <v>286</v>
      </c>
      <c r="BQ26" s="141" t="s">
        <v>286</v>
      </c>
      <c r="BR26" s="140" t="s">
        <v>286</v>
      </c>
      <c r="BS26" s="140" t="s">
        <v>286</v>
      </c>
      <c r="BT26" s="140">
        <v>10.852713178294573</v>
      </c>
      <c r="BU26" s="141">
        <v>21.019108280254784</v>
      </c>
      <c r="BV26" s="140">
        <v>12.403100775193799</v>
      </c>
      <c r="BW26" s="140">
        <v>6.1224489795918364</v>
      </c>
      <c r="BX26" s="140">
        <v>21.568627450980397</v>
      </c>
      <c r="BY26" s="141">
        <v>3.125</v>
      </c>
      <c r="BZ26" s="140">
        <v>19.662921348314608</v>
      </c>
      <c r="CA26" s="140">
        <v>24.875621890547261</v>
      </c>
      <c r="CB26" s="140">
        <v>22.797927461139896</v>
      </c>
      <c r="CC26" s="141">
        <v>15.894039735099334</v>
      </c>
      <c r="CD26" s="140">
        <v>22.346368715083798</v>
      </c>
      <c r="CE26" s="140">
        <v>19.718309859154935</v>
      </c>
      <c r="CF26" s="140">
        <v>17.419354838709676</v>
      </c>
      <c r="CG26" s="141">
        <v>23.121387283236977</v>
      </c>
      <c r="CH26" s="140">
        <v>15.894039735099343</v>
      </c>
      <c r="CI26" s="140">
        <v>13.953488372093032</v>
      </c>
      <c r="CJ26" s="140">
        <v>18.709677419354843</v>
      </c>
      <c r="CK26" s="140">
        <v>17.054263565891478</v>
      </c>
      <c r="CL26" s="140">
        <v>20.408163265306122</v>
      </c>
      <c r="CM26" s="140">
        <v>25</v>
      </c>
      <c r="CN26" s="140">
        <v>9.375</v>
      </c>
      <c r="CO26" s="140">
        <v>3.9548022598870074</v>
      </c>
      <c r="CP26" s="141">
        <v>6.4676616915422906</v>
      </c>
      <c r="CQ26" s="140">
        <v>4.6632124352331576</v>
      </c>
      <c r="CR26" s="140">
        <v>4.6052631578947372</v>
      </c>
      <c r="CS26" s="139">
        <v>7.7348066298342548</v>
      </c>
      <c r="CT26" s="139">
        <v>3.5211267605633809</v>
      </c>
      <c r="CU26" s="141">
        <v>2.5974025974025983</v>
      </c>
      <c r="CV26" s="140">
        <v>6.2857142857142856</v>
      </c>
      <c r="CW26" s="140">
        <v>4.6052631578947372</v>
      </c>
      <c r="CX26" s="139">
        <v>1.5503875968992249</v>
      </c>
      <c r="CY26" s="139">
        <v>1.3157894736842108</v>
      </c>
      <c r="CZ26" s="141">
        <v>3.8759689922480627</v>
      </c>
      <c r="DA26" s="140">
        <v>2.0408163265306123</v>
      </c>
      <c r="DB26" s="140">
        <v>9.6153846153846185</v>
      </c>
      <c r="DC26" s="139">
        <v>0</v>
      </c>
      <c r="DD26" s="114" t="s">
        <v>286</v>
      </c>
      <c r="DE26" s="128">
        <v>35.353535353535392</v>
      </c>
      <c r="DF26" s="121">
        <v>48.186528497409348</v>
      </c>
      <c r="DG26" s="121" t="s">
        <v>286</v>
      </c>
      <c r="DH26" s="114">
        <v>22.777777777777786</v>
      </c>
      <c r="DI26" s="114">
        <v>32.167832167832167</v>
      </c>
      <c r="DJ26" s="128" t="s">
        <v>286</v>
      </c>
      <c r="DK26" s="121">
        <v>25.862068965517242</v>
      </c>
      <c r="DL26" s="121">
        <v>31.578947368421062</v>
      </c>
      <c r="DM26" s="121" t="s">
        <v>286</v>
      </c>
      <c r="DN26" s="121">
        <v>32.278481012658219</v>
      </c>
      <c r="DO26" s="128">
        <v>37.5</v>
      </c>
      <c r="DP26" s="121" t="s">
        <v>286</v>
      </c>
      <c r="DQ26" s="121">
        <v>17.30769230769231</v>
      </c>
      <c r="DR26" s="121">
        <v>21.875</v>
      </c>
      <c r="DS26" s="121" t="s">
        <v>286</v>
      </c>
      <c r="DT26" s="128">
        <v>26.903553299492387</v>
      </c>
      <c r="DU26" s="131">
        <v>48.437500000000014</v>
      </c>
      <c r="DV26" s="131" t="s">
        <v>286</v>
      </c>
      <c r="DW26" s="114">
        <v>27.374301675977659</v>
      </c>
      <c r="DX26" s="131">
        <v>27.97202797202797</v>
      </c>
      <c r="DY26" s="128" t="s">
        <v>286</v>
      </c>
      <c r="DZ26" s="128">
        <v>26.43678160919541</v>
      </c>
      <c r="EA26" s="128">
        <v>23.68421052631578</v>
      </c>
      <c r="EB26" s="128" t="s">
        <v>286</v>
      </c>
      <c r="EC26" s="128">
        <v>31.210191082802552</v>
      </c>
      <c r="ED26" s="128">
        <v>26.562500000000007</v>
      </c>
      <c r="EE26" s="128" t="s">
        <v>286</v>
      </c>
      <c r="EF26" s="128">
        <v>19.230769230769237</v>
      </c>
      <c r="EG26" s="128">
        <v>9.3749999999999982</v>
      </c>
      <c r="EH26" s="128" t="s">
        <v>286</v>
      </c>
      <c r="EI26" s="128">
        <v>27.692307692307686</v>
      </c>
      <c r="EJ26" s="128">
        <v>47.368421052631518</v>
      </c>
      <c r="EK26" s="128" t="s">
        <v>286</v>
      </c>
      <c r="EL26" s="121">
        <v>22.777777777777782</v>
      </c>
      <c r="EM26" s="121">
        <v>23.776223776223787</v>
      </c>
      <c r="EN26" s="121" t="s">
        <v>286</v>
      </c>
      <c r="EO26" s="121">
        <v>22.093023255813957</v>
      </c>
      <c r="EP26" s="128">
        <v>21.052631578947381</v>
      </c>
      <c r="EQ26" s="121" t="s">
        <v>286</v>
      </c>
      <c r="ER26" s="121">
        <v>22.29299363057325</v>
      </c>
      <c r="ES26" s="121">
        <v>16.12903225806453</v>
      </c>
      <c r="ET26" s="121" t="s">
        <v>286</v>
      </c>
      <c r="EU26" s="128">
        <v>15.384615384615383</v>
      </c>
      <c r="EV26" s="121">
        <v>3.125</v>
      </c>
      <c r="EW26" s="121" t="s">
        <v>286</v>
      </c>
      <c r="EX26" s="121">
        <v>17.171717171717162</v>
      </c>
      <c r="EY26" s="121">
        <v>60.209424083769633</v>
      </c>
      <c r="EZ26" s="128" t="s">
        <v>286</v>
      </c>
      <c r="FA26" s="121">
        <v>10.000000000000005</v>
      </c>
      <c r="FB26" s="121">
        <v>46.853146853146846</v>
      </c>
      <c r="FC26" s="121" t="s">
        <v>286</v>
      </c>
      <c r="FD26" s="121">
        <v>5.7803468208092523</v>
      </c>
      <c r="FE26" s="128">
        <v>48.684210526315788</v>
      </c>
      <c r="FF26" s="121" t="s">
        <v>286</v>
      </c>
      <c r="FG26" s="121">
        <v>13.46153846153846</v>
      </c>
      <c r="FH26" s="121">
        <v>51.562500000000007</v>
      </c>
      <c r="FI26" s="121" t="s">
        <v>286</v>
      </c>
      <c r="FJ26" s="128">
        <v>7.6923076923076916</v>
      </c>
      <c r="FK26" s="121">
        <v>25.000000000000007</v>
      </c>
      <c r="FL26" s="121" t="s">
        <v>286</v>
      </c>
      <c r="FM26" s="121">
        <v>1.5228426395939092</v>
      </c>
      <c r="FN26" s="121">
        <v>30.729166666666657</v>
      </c>
      <c r="FO26" s="128" t="s">
        <v>286</v>
      </c>
      <c r="FP26" s="121">
        <v>0.55555555555555569</v>
      </c>
      <c r="FQ26" s="121">
        <v>17.48251748251748</v>
      </c>
      <c r="FR26" s="121" t="s">
        <v>286</v>
      </c>
      <c r="FS26" s="121">
        <v>2.3255813953488373</v>
      </c>
      <c r="FT26" s="128">
        <v>19.736842105263154</v>
      </c>
      <c r="FU26" s="121" t="s">
        <v>286</v>
      </c>
      <c r="FV26" s="121">
        <v>3.1847133757961799</v>
      </c>
      <c r="FW26" s="121">
        <v>15.625</v>
      </c>
      <c r="FX26" s="121" t="s">
        <v>286</v>
      </c>
      <c r="FY26" s="128">
        <v>0</v>
      </c>
      <c r="FZ26" s="121">
        <v>6.25</v>
      </c>
      <c r="GA26" s="121" t="s">
        <v>286</v>
      </c>
      <c r="GB26" s="121" t="s">
        <v>286</v>
      </c>
      <c r="GC26" s="121" t="s">
        <v>286</v>
      </c>
      <c r="GD26" s="128" t="s">
        <v>286</v>
      </c>
      <c r="GE26" s="121" t="s">
        <v>286</v>
      </c>
      <c r="GF26" s="121" t="s">
        <v>286</v>
      </c>
      <c r="GG26" s="121" t="s">
        <v>286</v>
      </c>
      <c r="GH26" s="121" t="s">
        <v>286</v>
      </c>
      <c r="GI26" s="128" t="s">
        <v>286</v>
      </c>
      <c r="GJ26" s="121" t="s">
        <v>286</v>
      </c>
      <c r="GK26" s="121">
        <v>3.8216560509554141</v>
      </c>
      <c r="GL26" s="121">
        <v>1.5624999999999998</v>
      </c>
      <c r="GM26" s="130" t="s">
        <v>286</v>
      </c>
      <c r="GN26" s="128">
        <v>1.9230769230769229</v>
      </c>
      <c r="GO26" s="121">
        <v>0</v>
      </c>
      <c r="GP26" s="121">
        <v>17.441860465116278</v>
      </c>
      <c r="GQ26" s="121">
        <v>62.626262626262644</v>
      </c>
      <c r="GR26" s="121">
        <v>76.315789473684191</v>
      </c>
      <c r="GS26" s="128">
        <v>15.000000000000004</v>
      </c>
      <c r="GT26" s="121">
        <v>52.873563218390807</v>
      </c>
      <c r="GU26" s="121">
        <v>66.906474820143913</v>
      </c>
      <c r="GV26" s="121">
        <v>11.347517730496451</v>
      </c>
      <c r="GW26" s="121">
        <v>40.361445783132531</v>
      </c>
      <c r="GX26" s="128">
        <v>64.238410596026455</v>
      </c>
      <c r="GY26" s="128">
        <v>13.114754098360661</v>
      </c>
      <c r="GZ26" s="128">
        <v>36.666666666666664</v>
      </c>
      <c r="HA26" s="128">
        <v>64.285714285714278</v>
      </c>
      <c r="HB26" s="128">
        <v>4.0816326530612246</v>
      </c>
      <c r="HC26" s="128">
        <v>44.230769230769226</v>
      </c>
      <c r="HD26" s="128">
        <v>46.874999999999986</v>
      </c>
      <c r="HE26" s="128">
        <v>1.7441860465116279</v>
      </c>
      <c r="HF26" s="128">
        <v>10.606060606060606</v>
      </c>
      <c r="HG26" s="128">
        <v>32.105263157894733</v>
      </c>
      <c r="HH26" s="128">
        <v>0.7142857142857143</v>
      </c>
      <c r="HI26" s="128">
        <v>6.8965517241379342</v>
      </c>
      <c r="HJ26" s="128">
        <v>20.863309352517998</v>
      </c>
      <c r="HK26" s="128">
        <v>0.70921985815602839</v>
      </c>
      <c r="HL26" s="121">
        <v>4.8192771084337345</v>
      </c>
      <c r="HM26" s="121">
        <v>23.841059602649015</v>
      </c>
      <c r="HN26" s="121">
        <v>0.81967213114754101</v>
      </c>
      <c r="HO26" s="121">
        <v>4.0000000000000009</v>
      </c>
      <c r="HP26" s="128">
        <v>16.666666666666661</v>
      </c>
      <c r="HQ26" s="121">
        <v>0</v>
      </c>
      <c r="HR26" s="121">
        <v>5.7692307692307701</v>
      </c>
      <c r="HS26" s="121">
        <v>9.375</v>
      </c>
      <c r="HT26" s="129">
        <v>7.6923076923076907</v>
      </c>
      <c r="HU26" s="128">
        <v>39.790575916230324</v>
      </c>
      <c r="HV26" s="114">
        <v>59.139784946236553</v>
      </c>
      <c r="HW26" s="114">
        <v>7.1942446043165464</v>
      </c>
      <c r="HX26" s="114">
        <v>27.325581395348841</v>
      </c>
      <c r="HY26" s="114">
        <v>45.925925925925945</v>
      </c>
      <c r="HZ26" s="114">
        <v>3.6496350364963495</v>
      </c>
      <c r="IA26" s="114">
        <v>24.242424242424232</v>
      </c>
      <c r="IB26" s="114">
        <v>53.691275167785228</v>
      </c>
      <c r="IC26" s="114">
        <v>4.918032786885246</v>
      </c>
      <c r="ID26" s="114">
        <v>22.666666666666675</v>
      </c>
      <c r="IE26" s="114">
        <v>46.031746031746032</v>
      </c>
      <c r="IF26" s="114">
        <v>0</v>
      </c>
      <c r="IG26" s="114">
        <v>23.07692307692308</v>
      </c>
      <c r="IH26" s="114">
        <v>28.125000000000004</v>
      </c>
      <c r="II26" s="114" t="s">
        <v>286</v>
      </c>
      <c r="IJ26" s="114">
        <v>21.938775510204081</v>
      </c>
      <c r="IK26" s="114">
        <v>42.857142857142854</v>
      </c>
      <c r="IL26" s="114" t="s">
        <v>286</v>
      </c>
      <c r="IM26" s="114">
        <v>13.483146067415737</v>
      </c>
      <c r="IN26" s="114">
        <v>30.215827338129515</v>
      </c>
      <c r="IO26" s="114" t="s">
        <v>286</v>
      </c>
      <c r="IP26" s="114">
        <v>12.5</v>
      </c>
      <c r="IQ26" s="114">
        <v>40.397350993377479</v>
      </c>
      <c r="IR26" s="114" t="s">
        <v>286</v>
      </c>
      <c r="IS26" s="114">
        <v>11.999999999999998</v>
      </c>
      <c r="IT26" s="114">
        <v>26.984126984126991</v>
      </c>
      <c r="IU26" s="114" t="s">
        <v>286</v>
      </c>
      <c r="IV26" s="114">
        <v>19.230769230769234</v>
      </c>
      <c r="IW26" s="114">
        <v>12.500000000000002</v>
      </c>
      <c r="IX26" s="114" t="str">
        <f t="shared" si="39"/>
        <v>--</v>
      </c>
      <c r="IY26" s="114" t="str">
        <f t="shared" si="39"/>
        <v>--</v>
      </c>
      <c r="IZ26" s="114" t="str">
        <f t="shared" si="39"/>
        <v>--</v>
      </c>
      <c r="JA26" s="114" t="str">
        <f t="shared" si="39"/>
        <v>--</v>
      </c>
      <c r="JB26" s="114" t="str">
        <f t="shared" si="39"/>
        <v>--</v>
      </c>
      <c r="JC26" s="261" t="s">
        <v>286</v>
      </c>
      <c r="JD26" s="261" t="s">
        <v>286</v>
      </c>
      <c r="JE26" s="261" t="s">
        <v>286</v>
      </c>
      <c r="JF26" s="261" t="s">
        <v>286</v>
      </c>
      <c r="JG26" s="261" t="s">
        <v>286</v>
      </c>
      <c r="JH26" s="261" t="s">
        <v>286</v>
      </c>
      <c r="JI26" s="261" t="s">
        <v>286</v>
      </c>
      <c r="JJ26" s="261" t="s">
        <v>286</v>
      </c>
      <c r="JK26" s="261" t="s">
        <v>286</v>
      </c>
      <c r="JL26" s="261" t="s">
        <v>286</v>
      </c>
      <c r="JM26" s="261" t="s">
        <v>286</v>
      </c>
      <c r="JN26" s="261" t="s">
        <v>286</v>
      </c>
      <c r="JO26" s="243">
        <v>11.304347826087</v>
      </c>
      <c r="JP26" s="243">
        <v>25.9541984732824</v>
      </c>
      <c r="JQ26" s="243">
        <v>57.657657657657701</v>
      </c>
      <c r="JR26" s="243">
        <v>17.821782178217799</v>
      </c>
      <c r="JS26" s="243">
        <v>18</v>
      </c>
      <c r="JT26" s="243">
        <v>55.752212389380503</v>
      </c>
      <c r="JU26" s="243">
        <v>1.73913043478261</v>
      </c>
      <c r="JV26" s="243">
        <v>1.5267175572519101</v>
      </c>
      <c r="JW26" s="243">
        <v>10.8108108108108</v>
      </c>
      <c r="JX26" s="243">
        <v>0</v>
      </c>
      <c r="JY26" s="243">
        <v>2</v>
      </c>
      <c r="JZ26" s="243">
        <v>7.9646017699115097</v>
      </c>
      <c r="KA26" s="243">
        <v>6.83760683760684</v>
      </c>
      <c r="KB26" s="243">
        <v>16.5467625899281</v>
      </c>
      <c r="KC26" s="243">
        <v>41.592920353982301</v>
      </c>
      <c r="KD26" s="243">
        <v>9.9009900990098991</v>
      </c>
      <c r="KE26" s="243">
        <v>14.851485148514801</v>
      </c>
      <c r="KF26" s="243">
        <v>32.743362831858398</v>
      </c>
      <c r="KG26" s="128" t="str">
        <f t="shared" si="40"/>
        <v>--</v>
      </c>
      <c r="KH26" s="128" t="str">
        <f t="shared" si="40"/>
        <v>--</v>
      </c>
      <c r="KI26" s="128" t="str">
        <f t="shared" si="40"/>
        <v>--</v>
      </c>
      <c r="KJ26" s="128" t="str">
        <f t="shared" si="40"/>
        <v>--</v>
      </c>
      <c r="KK26" s="128" t="str">
        <f t="shared" si="40"/>
        <v>--</v>
      </c>
      <c r="KL26" s="128" t="str">
        <f t="shared" si="40"/>
        <v>--</v>
      </c>
      <c r="KM26" s="128" t="str">
        <f t="shared" si="40"/>
        <v>--</v>
      </c>
      <c r="KN26" s="286">
        <v>14.851485148514845</v>
      </c>
      <c r="KO26" s="286">
        <v>10.679611650485437</v>
      </c>
      <c r="KP26" s="286">
        <v>11.607142857142859</v>
      </c>
      <c r="KQ26" s="128" t="str">
        <f t="shared" si="2"/>
        <v>--</v>
      </c>
      <c r="KR26" s="263">
        <v>0.99009900990099009</v>
      </c>
      <c r="KS26" s="222">
        <v>3.883495145631068</v>
      </c>
      <c r="KT26" s="222">
        <v>1.7857142857142858</v>
      </c>
      <c r="KU26" s="128" t="str">
        <f t="shared" si="3"/>
        <v>--</v>
      </c>
      <c r="KV26" s="263">
        <v>0.99009900990099009</v>
      </c>
      <c r="KW26" s="222">
        <v>2.9126213592233006</v>
      </c>
      <c r="KX26" s="263">
        <v>0.89285714285714268</v>
      </c>
      <c r="KY26" s="295">
        <v>14.035087719298247</v>
      </c>
      <c r="KZ26" s="295">
        <v>16.546762589928065</v>
      </c>
      <c r="LA26" s="295">
        <v>10.344827586206897</v>
      </c>
      <c r="LB26" s="295">
        <v>11.764705882352944</v>
      </c>
      <c r="LC26" s="295">
        <v>12.264150943396226</v>
      </c>
      <c r="LD26" s="295">
        <v>17.857142857142858</v>
      </c>
      <c r="LE26" s="295">
        <v>12.28070175438596</v>
      </c>
      <c r="LF26" s="295">
        <v>7.2992700729927034</v>
      </c>
      <c r="LG26" s="295">
        <v>7.8260869565217419</v>
      </c>
      <c r="LH26" s="295">
        <v>12.871287128712876</v>
      </c>
      <c r="LI26" s="295">
        <v>12.149532710280376</v>
      </c>
      <c r="LJ26" s="295">
        <v>12.389380530973456</v>
      </c>
      <c r="LK26" s="295">
        <v>4.3478260869565224</v>
      </c>
      <c r="LL26" s="295">
        <v>5.0000000000000009</v>
      </c>
      <c r="LM26" s="295">
        <v>3.4782608695652164</v>
      </c>
      <c r="LN26" s="295">
        <v>4.9019607843137258</v>
      </c>
      <c r="LO26" s="295">
        <v>3.7383177570093435</v>
      </c>
      <c r="LP26" s="295">
        <v>7.9646017699115053</v>
      </c>
      <c r="LQ26" s="128">
        <v>2.5862068965517238</v>
      </c>
      <c r="LR26" s="128">
        <v>7.9136690647482046</v>
      </c>
      <c r="LS26" s="128">
        <v>21.929824561403507</v>
      </c>
      <c r="LT26" s="128">
        <v>0.99009900990099009</v>
      </c>
      <c r="LU26" s="128">
        <v>3.8834951456310693</v>
      </c>
      <c r="LV26" s="128">
        <v>17.699115044247794</v>
      </c>
      <c r="LX26" s="378" t="str">
        <f t="shared" si="4"/>
        <v>--</v>
      </c>
      <c r="LY26" s="381">
        <v>17.647058823529406</v>
      </c>
      <c r="LZ26" s="381">
        <v>19.047619047619044</v>
      </c>
      <c r="MA26" s="381">
        <v>18.750000000000004</v>
      </c>
      <c r="MB26" s="378" t="str">
        <f t="shared" si="5"/>
        <v>--</v>
      </c>
      <c r="MC26" s="381">
        <v>18.803418803418808</v>
      </c>
      <c r="MD26" s="381">
        <v>23.214285714285715</v>
      </c>
      <c r="ME26" s="381">
        <v>23</v>
      </c>
      <c r="MF26" s="378" t="str">
        <f t="shared" si="6"/>
        <v>--</v>
      </c>
      <c r="MG26" s="381">
        <v>16.666666666666661</v>
      </c>
      <c r="MH26" s="381">
        <v>15.238095238095235</v>
      </c>
      <c r="MI26" s="381">
        <v>23.008849557522119</v>
      </c>
      <c r="MJ26" s="378" t="str">
        <f t="shared" si="7"/>
        <v>--</v>
      </c>
      <c r="MK26" s="381">
        <v>19.327731092436977</v>
      </c>
      <c r="ML26" s="381">
        <v>22.123893805309731</v>
      </c>
      <c r="MM26" s="381">
        <v>13.999999999999998</v>
      </c>
      <c r="MN26" s="378" t="str">
        <f t="shared" si="8"/>
        <v>--</v>
      </c>
      <c r="MO26" s="381">
        <v>21.848739495798306</v>
      </c>
      <c r="MP26" s="381">
        <v>19.298245614035096</v>
      </c>
      <c r="MQ26" s="381">
        <v>10.204081632653061</v>
      </c>
      <c r="MR26" s="378" t="str">
        <f t="shared" si="9"/>
        <v>--</v>
      </c>
      <c r="MS26" s="381">
        <v>16.666666666666671</v>
      </c>
      <c r="MT26" s="381">
        <v>14.035087719298248</v>
      </c>
      <c r="MU26" s="381">
        <v>14.141414141414145</v>
      </c>
      <c r="MV26" s="378" t="str">
        <f t="shared" si="10"/>
        <v>--</v>
      </c>
      <c r="MW26" s="381">
        <v>5.0847457627118651</v>
      </c>
      <c r="MX26" s="381">
        <v>4.4642857142857144</v>
      </c>
      <c r="MY26" s="381">
        <v>2.0202020202020194</v>
      </c>
      <c r="MZ26" s="378" t="str">
        <f t="shared" si="11"/>
        <v>--</v>
      </c>
      <c r="NA26" s="381">
        <v>29.702970297029694</v>
      </c>
      <c r="NB26" s="381">
        <v>29.126213592233022</v>
      </c>
      <c r="NC26" s="381">
        <v>25.892857142857135</v>
      </c>
      <c r="ND26" s="378" t="str">
        <f t="shared" si="12"/>
        <v>--</v>
      </c>
      <c r="NE26" s="381">
        <v>27.499999999999993</v>
      </c>
      <c r="NF26" s="381">
        <v>24.778761061946909</v>
      </c>
      <c r="NG26" s="381">
        <v>22.680412371134025</v>
      </c>
      <c r="NH26" s="378" t="str">
        <f t="shared" si="13"/>
        <v>--</v>
      </c>
      <c r="NI26" s="381">
        <v>6.722689075630254</v>
      </c>
      <c r="NJ26" s="381">
        <v>8.8495575221238933</v>
      </c>
      <c r="NK26" s="381">
        <v>5.0505050505050519</v>
      </c>
      <c r="NL26" s="378" t="str">
        <f t="shared" si="14"/>
        <v>--</v>
      </c>
      <c r="NM26" s="381">
        <v>1.6806722689075633</v>
      </c>
      <c r="NN26" s="381">
        <v>0.8849557522123892</v>
      </c>
      <c r="NO26" s="381">
        <v>1.9999999999999993</v>
      </c>
      <c r="NP26" s="378" t="str">
        <f t="shared" si="15"/>
        <v>--</v>
      </c>
      <c r="NQ26" s="381">
        <v>1.6806722689075633</v>
      </c>
      <c r="NR26" s="381">
        <v>1.7699115044247784</v>
      </c>
      <c r="NS26" s="381">
        <v>1.0204081632653057</v>
      </c>
      <c r="NT26" s="378" t="str">
        <f t="shared" si="16"/>
        <v>--</v>
      </c>
      <c r="NU26" s="381">
        <v>19.008264462809912</v>
      </c>
      <c r="NV26" s="381">
        <v>19.130434782608699</v>
      </c>
      <c r="NW26" s="381">
        <v>34.343434343434353</v>
      </c>
      <c r="NX26" s="378" t="str">
        <f t="shared" si="17"/>
        <v>--</v>
      </c>
      <c r="NY26" s="381">
        <v>0.82644628099173567</v>
      </c>
      <c r="NZ26" s="381">
        <v>0</v>
      </c>
      <c r="OA26" s="381">
        <v>3.0303030303030303</v>
      </c>
      <c r="OB26" s="378" t="str">
        <f t="shared" si="18"/>
        <v>--</v>
      </c>
      <c r="OC26" s="381">
        <v>10.743801652892561</v>
      </c>
      <c r="OD26" s="381">
        <v>11.304347826086961</v>
      </c>
      <c r="OE26" s="381">
        <v>20</v>
      </c>
    </row>
    <row r="27" spans="1:395" ht="14.4" thickTop="1" thickBot="1" x14ac:dyDescent="0.3">
      <c r="A27" s="114">
        <v>23</v>
      </c>
      <c r="B27" s="93" t="s">
        <v>23</v>
      </c>
      <c r="C27" s="144">
        <v>23.981900452488688</v>
      </c>
      <c r="D27" s="144">
        <v>32.156862745098046</v>
      </c>
      <c r="E27" s="144">
        <v>37.155963302752312</v>
      </c>
      <c r="F27" s="144">
        <v>19.251336898395724</v>
      </c>
      <c r="G27" s="144">
        <v>36.111111111111121</v>
      </c>
      <c r="H27" s="144">
        <v>38.728323699421949</v>
      </c>
      <c r="I27" s="144">
        <v>19.863013698630137</v>
      </c>
      <c r="J27" s="144">
        <v>31.125827814569529</v>
      </c>
      <c r="K27" s="144">
        <v>35.344827586206897</v>
      </c>
      <c r="L27" s="144">
        <v>12.64367816091954</v>
      </c>
      <c r="M27" s="141">
        <v>17.857142857142854</v>
      </c>
      <c r="N27" s="141">
        <v>39.473684210526315</v>
      </c>
      <c r="O27" s="141">
        <v>14.197530864197534</v>
      </c>
      <c r="P27" s="141">
        <v>24.590163934426236</v>
      </c>
      <c r="Q27" s="141">
        <v>38.848920863309345</v>
      </c>
      <c r="R27" s="141">
        <v>6.3348416289592766</v>
      </c>
      <c r="S27" s="141">
        <v>11.811023622047244</v>
      </c>
      <c r="T27" s="141">
        <v>6.8807339449541303</v>
      </c>
      <c r="U27" s="141">
        <v>6.9148936170212796</v>
      </c>
      <c r="V27" s="141">
        <v>9.9447513812154682</v>
      </c>
      <c r="W27" s="141">
        <v>8.6705202312138745</v>
      </c>
      <c r="X27" s="141">
        <v>8.3333333333333339</v>
      </c>
      <c r="Y27" s="141">
        <v>15.789473684210524</v>
      </c>
      <c r="Z27" s="141">
        <v>13.793103448275859</v>
      </c>
      <c r="AA27" s="141">
        <v>7.3863636363636385</v>
      </c>
      <c r="AB27" s="142">
        <v>13.939393939393934</v>
      </c>
      <c r="AC27" s="142">
        <v>16.666666666666664</v>
      </c>
      <c r="AD27" s="142">
        <v>9.7560975609756078</v>
      </c>
      <c r="AE27" s="142">
        <v>10.655737704918037</v>
      </c>
      <c r="AF27" s="141">
        <v>15.217391304347823</v>
      </c>
      <c r="AG27" s="144">
        <v>12.272727272727277</v>
      </c>
      <c r="AH27" s="144">
        <v>16.205533596837952</v>
      </c>
      <c r="AI27" s="143">
        <v>11.574074074074083</v>
      </c>
      <c r="AJ27" s="143">
        <v>11.229946524064177</v>
      </c>
      <c r="AK27" s="141">
        <v>15.819209039548019</v>
      </c>
      <c r="AL27" s="141">
        <v>12.716763005780356</v>
      </c>
      <c r="AM27" s="141">
        <v>8.9041095890410986</v>
      </c>
      <c r="AN27" s="141">
        <v>18.666666666666671</v>
      </c>
      <c r="AO27" s="141">
        <v>10.434782608695652</v>
      </c>
      <c r="AP27" s="141">
        <v>9.0395480225988685</v>
      </c>
      <c r="AQ27" s="141">
        <v>16.167664670658677</v>
      </c>
      <c r="AR27" s="141">
        <v>16.666666666666675</v>
      </c>
      <c r="AS27" s="141">
        <v>6.8322981366459627</v>
      </c>
      <c r="AT27" s="141">
        <v>14.049586776859506</v>
      </c>
      <c r="AU27" s="141">
        <v>19.70802919708029</v>
      </c>
      <c r="AV27" s="141">
        <v>8.8372093023255829</v>
      </c>
      <c r="AW27" s="141">
        <v>14.682539682539684</v>
      </c>
      <c r="AX27" s="142">
        <v>8.2949308755760338</v>
      </c>
      <c r="AY27" s="142">
        <v>10.695187165775392</v>
      </c>
      <c r="AZ27" s="142">
        <v>10.555555555555561</v>
      </c>
      <c r="BA27" s="142">
        <v>8.6705202312138709</v>
      </c>
      <c r="BB27" s="141">
        <v>10.204081632653068</v>
      </c>
      <c r="BC27" s="142">
        <v>17.333333333333318</v>
      </c>
      <c r="BD27" s="142">
        <v>12.173913043478263</v>
      </c>
      <c r="BE27" s="142">
        <v>8.045977011494255</v>
      </c>
      <c r="BF27" s="142">
        <v>10.303030303030301</v>
      </c>
      <c r="BG27" s="141">
        <v>14.782608695652176</v>
      </c>
      <c r="BH27" s="140">
        <v>8.75</v>
      </c>
      <c r="BI27" s="140">
        <v>13.934426229508203</v>
      </c>
      <c r="BJ27" s="140">
        <v>15.942028985507246</v>
      </c>
      <c r="BK27" s="140" t="s">
        <v>286</v>
      </c>
      <c r="BL27" s="141" t="s">
        <v>286</v>
      </c>
      <c r="BM27" s="140" t="s">
        <v>286</v>
      </c>
      <c r="BN27" s="139" t="s">
        <v>286</v>
      </c>
      <c r="BO27" s="139" t="s">
        <v>286</v>
      </c>
      <c r="BP27" s="139" t="s">
        <v>286</v>
      </c>
      <c r="BQ27" s="141" t="s">
        <v>286</v>
      </c>
      <c r="BR27" s="140" t="s">
        <v>286</v>
      </c>
      <c r="BS27" s="140" t="s">
        <v>286</v>
      </c>
      <c r="BT27" s="140">
        <v>16.292134831460672</v>
      </c>
      <c r="BU27" s="141">
        <v>14.110429447852768</v>
      </c>
      <c r="BV27" s="140">
        <v>14.782608695652172</v>
      </c>
      <c r="BW27" s="140">
        <v>5.4878048780487836</v>
      </c>
      <c r="BX27" s="140">
        <v>11.475409836065573</v>
      </c>
      <c r="BY27" s="141">
        <v>7.3529411764705888</v>
      </c>
      <c r="BZ27" s="140">
        <v>7.7981651376146788</v>
      </c>
      <c r="CA27" s="140">
        <v>24.409448818897637</v>
      </c>
      <c r="CB27" s="140">
        <v>20.737327188940096</v>
      </c>
      <c r="CC27" s="141">
        <v>8.5561497326203213</v>
      </c>
      <c r="CD27" s="140">
        <v>18.644067796610177</v>
      </c>
      <c r="CE27" s="140">
        <v>11.04651162790698</v>
      </c>
      <c r="CF27" s="140">
        <v>11.188811188811195</v>
      </c>
      <c r="CG27" s="141">
        <v>23.684210526315788</v>
      </c>
      <c r="CH27" s="140">
        <v>23.728813559322045</v>
      </c>
      <c r="CI27" s="140">
        <v>15.730337078651681</v>
      </c>
      <c r="CJ27" s="140">
        <v>15.432098765432107</v>
      </c>
      <c r="CK27" s="140">
        <v>14.782608695652179</v>
      </c>
      <c r="CL27" s="140">
        <v>8.6419753086419764</v>
      </c>
      <c r="CM27" s="140">
        <v>22.131147540983612</v>
      </c>
      <c r="CN27" s="140">
        <v>15.441176470588246</v>
      </c>
      <c r="CO27" s="140">
        <v>2.727272727272728</v>
      </c>
      <c r="CP27" s="141">
        <v>9.4488188976378016</v>
      </c>
      <c r="CQ27" s="140">
        <v>2.7649769585253465</v>
      </c>
      <c r="CR27" s="140">
        <v>1.6042780748663104</v>
      </c>
      <c r="CS27" s="139">
        <v>5.7142857142857144</v>
      </c>
      <c r="CT27" s="139">
        <v>1.1627906976744189</v>
      </c>
      <c r="CU27" s="141">
        <v>7.5862068965517269</v>
      </c>
      <c r="CV27" s="140">
        <v>9.8684210526315841</v>
      </c>
      <c r="CW27" s="140">
        <v>6.779661016949154</v>
      </c>
      <c r="CX27" s="139">
        <v>4.4943820224719131</v>
      </c>
      <c r="CY27" s="139">
        <v>3.0674846625766867</v>
      </c>
      <c r="CZ27" s="141">
        <v>3.4782608695652182</v>
      </c>
      <c r="DA27" s="140">
        <v>0</v>
      </c>
      <c r="DB27" s="140">
        <v>4.9180327868852496</v>
      </c>
      <c r="DC27" s="139">
        <v>4.4444444444444446</v>
      </c>
      <c r="DD27" s="114" t="s">
        <v>286</v>
      </c>
      <c r="DE27" s="128">
        <v>39.525691699604778</v>
      </c>
      <c r="DF27" s="121">
        <v>38.317757009345812</v>
      </c>
      <c r="DG27" s="121" t="s">
        <v>286</v>
      </c>
      <c r="DH27" s="114">
        <v>22.905027932960895</v>
      </c>
      <c r="DI27" s="114">
        <v>33.720930232558125</v>
      </c>
      <c r="DJ27" s="128" t="s">
        <v>286</v>
      </c>
      <c r="DK27" s="121">
        <v>24.503311258278146</v>
      </c>
      <c r="DL27" s="121">
        <v>31.623931623931625</v>
      </c>
      <c r="DM27" s="121" t="s">
        <v>286</v>
      </c>
      <c r="DN27" s="121">
        <v>29.518072289156638</v>
      </c>
      <c r="DO27" s="128">
        <v>38.053097345132748</v>
      </c>
      <c r="DP27" s="121" t="s">
        <v>286</v>
      </c>
      <c r="DQ27" s="121">
        <v>25.61983471074381</v>
      </c>
      <c r="DR27" s="121">
        <v>28.467153284671532</v>
      </c>
      <c r="DS27" s="121" t="s">
        <v>286</v>
      </c>
      <c r="DT27" s="128">
        <v>29.761904761904784</v>
      </c>
      <c r="DU27" s="131">
        <v>31.924882629107994</v>
      </c>
      <c r="DV27" s="131" t="s">
        <v>286</v>
      </c>
      <c r="DW27" s="114">
        <v>34.831460674157327</v>
      </c>
      <c r="DX27" s="131">
        <v>30.994152046783636</v>
      </c>
      <c r="DY27" s="128" t="s">
        <v>286</v>
      </c>
      <c r="DZ27" s="128">
        <v>34.437086092715212</v>
      </c>
      <c r="EA27" s="128">
        <v>36.752136752136757</v>
      </c>
      <c r="EB27" s="128" t="s">
        <v>286</v>
      </c>
      <c r="EC27" s="128">
        <v>26.506024096385541</v>
      </c>
      <c r="ED27" s="128">
        <v>29.464285714285722</v>
      </c>
      <c r="EE27" s="128" t="s">
        <v>286</v>
      </c>
      <c r="EF27" s="128">
        <v>23.140495867768603</v>
      </c>
      <c r="EG27" s="128">
        <v>21.167883211678834</v>
      </c>
      <c r="EH27" s="128" t="s">
        <v>286</v>
      </c>
      <c r="EI27" s="128">
        <v>38.152610441767088</v>
      </c>
      <c r="EJ27" s="128">
        <v>32.38095238095238</v>
      </c>
      <c r="EK27" s="128" t="s">
        <v>286</v>
      </c>
      <c r="EL27" s="121">
        <v>29.545454545454547</v>
      </c>
      <c r="EM27" s="121">
        <v>20.348837209302321</v>
      </c>
      <c r="EN27" s="121" t="s">
        <v>286</v>
      </c>
      <c r="EO27" s="121">
        <v>32</v>
      </c>
      <c r="EP27" s="128">
        <v>26.08695652173914</v>
      </c>
      <c r="EQ27" s="121" t="s">
        <v>286</v>
      </c>
      <c r="ER27" s="121">
        <v>18.674698795180724</v>
      </c>
      <c r="ES27" s="121">
        <v>19.642857142857142</v>
      </c>
      <c r="ET27" s="121" t="s">
        <v>286</v>
      </c>
      <c r="EU27" s="128">
        <v>11.5702479338843</v>
      </c>
      <c r="EV27" s="121">
        <v>16.176470588235293</v>
      </c>
      <c r="EW27" s="121" t="s">
        <v>286</v>
      </c>
      <c r="EX27" s="121">
        <v>23.107569721115532</v>
      </c>
      <c r="EY27" s="121">
        <v>60.093896713615017</v>
      </c>
      <c r="EZ27" s="128" t="s">
        <v>286</v>
      </c>
      <c r="FA27" s="121">
        <v>11.428571428571434</v>
      </c>
      <c r="FB27" s="121">
        <v>49.999999999999986</v>
      </c>
      <c r="FC27" s="121" t="s">
        <v>286</v>
      </c>
      <c r="FD27" s="121">
        <v>13.907284768211916</v>
      </c>
      <c r="FE27" s="128">
        <v>51.724137931034491</v>
      </c>
      <c r="FF27" s="121" t="s">
        <v>286</v>
      </c>
      <c r="FG27" s="121">
        <v>10.843373493975903</v>
      </c>
      <c r="FH27" s="121">
        <v>40.178571428571431</v>
      </c>
      <c r="FI27" s="121" t="s">
        <v>286</v>
      </c>
      <c r="FJ27" s="128">
        <v>7.4380165289256217</v>
      </c>
      <c r="FK27" s="121">
        <v>38.686131386861319</v>
      </c>
      <c r="FL27" s="121" t="s">
        <v>286</v>
      </c>
      <c r="FM27" s="121">
        <v>6.7729083665338683</v>
      </c>
      <c r="FN27" s="121">
        <v>21.226415094339639</v>
      </c>
      <c r="FO27" s="128" t="s">
        <v>286</v>
      </c>
      <c r="FP27" s="121">
        <v>1.7045454545454553</v>
      </c>
      <c r="FQ27" s="121">
        <v>12.79069767441861</v>
      </c>
      <c r="FR27" s="121" t="s">
        <v>286</v>
      </c>
      <c r="FS27" s="121">
        <v>1.3157894736842106</v>
      </c>
      <c r="FT27" s="128">
        <v>21.551724137931028</v>
      </c>
      <c r="FU27" s="121" t="s">
        <v>286</v>
      </c>
      <c r="FV27" s="121">
        <v>4.216867469879519</v>
      </c>
      <c r="FW27" s="121">
        <v>13.392857142857146</v>
      </c>
      <c r="FX27" s="121" t="s">
        <v>286</v>
      </c>
      <c r="FY27" s="128">
        <v>1.6528925619834716</v>
      </c>
      <c r="FZ27" s="121">
        <v>16.058394160583948</v>
      </c>
      <c r="GA27" s="121" t="s">
        <v>286</v>
      </c>
      <c r="GB27" s="121" t="s">
        <v>286</v>
      </c>
      <c r="GC27" s="121" t="s">
        <v>286</v>
      </c>
      <c r="GD27" s="128" t="s">
        <v>286</v>
      </c>
      <c r="GE27" s="121" t="s">
        <v>286</v>
      </c>
      <c r="GF27" s="121" t="s">
        <v>286</v>
      </c>
      <c r="GG27" s="121" t="s">
        <v>286</v>
      </c>
      <c r="GH27" s="121" t="s">
        <v>286</v>
      </c>
      <c r="GI27" s="128" t="s">
        <v>286</v>
      </c>
      <c r="GJ27" s="121" t="s">
        <v>286</v>
      </c>
      <c r="GK27" s="121">
        <v>4.8484848484848468</v>
      </c>
      <c r="GL27" s="121">
        <v>4.4642857142857144</v>
      </c>
      <c r="GM27" s="130" t="s">
        <v>286</v>
      </c>
      <c r="GN27" s="128">
        <v>2.4793388429752068</v>
      </c>
      <c r="GO27" s="121">
        <v>5.8394160583941614</v>
      </c>
      <c r="GP27" s="121">
        <v>19.323671497584531</v>
      </c>
      <c r="GQ27" s="121">
        <v>62.903225806451616</v>
      </c>
      <c r="GR27" s="121">
        <v>78.971962616822395</v>
      </c>
      <c r="GS27" s="128">
        <v>20.9039548022599</v>
      </c>
      <c r="GT27" s="121">
        <v>53.757225433526003</v>
      </c>
      <c r="GU27" s="121">
        <v>74.404761904761898</v>
      </c>
      <c r="GV27" s="121">
        <v>5.8823529411764701</v>
      </c>
      <c r="GW27" s="121">
        <v>52.413793103448292</v>
      </c>
      <c r="GX27" s="128">
        <v>81.896551724137964</v>
      </c>
      <c r="GY27" s="128">
        <v>13.186813186813186</v>
      </c>
      <c r="GZ27" s="128">
        <v>41.176470588235318</v>
      </c>
      <c r="HA27" s="128">
        <v>68.181818181818173</v>
      </c>
      <c r="HB27" s="128">
        <v>12.88343558282209</v>
      </c>
      <c r="HC27" s="128">
        <v>41.025641025641036</v>
      </c>
      <c r="HD27" s="128">
        <v>62.595419847328237</v>
      </c>
      <c r="HE27" s="128">
        <v>0.96618357487922735</v>
      </c>
      <c r="HF27" s="128">
        <v>11.693548387096781</v>
      </c>
      <c r="HG27" s="128">
        <v>28.971962616822427</v>
      </c>
      <c r="HH27" s="128">
        <v>0</v>
      </c>
      <c r="HI27" s="128">
        <v>8.0924855491329506</v>
      </c>
      <c r="HJ27" s="128">
        <v>19.642857142857135</v>
      </c>
      <c r="HK27" s="128">
        <v>2.2058823529411771</v>
      </c>
      <c r="HL27" s="121">
        <v>4.1379310344827589</v>
      </c>
      <c r="HM27" s="121">
        <v>31.896551724137929</v>
      </c>
      <c r="HN27" s="121">
        <v>0</v>
      </c>
      <c r="HO27" s="121">
        <v>2.6143790849673207</v>
      </c>
      <c r="HP27" s="128">
        <v>19.090909090909086</v>
      </c>
      <c r="HQ27" s="121">
        <v>0</v>
      </c>
      <c r="HR27" s="121">
        <v>2.5641025641025639</v>
      </c>
      <c r="HS27" s="121">
        <v>16.030534351145036</v>
      </c>
      <c r="HT27" s="129">
        <v>8.5858585858585847</v>
      </c>
      <c r="HU27" s="128">
        <v>42.436974789916</v>
      </c>
      <c r="HV27" s="114">
        <v>63.333333333333336</v>
      </c>
      <c r="HW27" s="114">
        <v>5.2941176470588278</v>
      </c>
      <c r="HX27" s="114">
        <v>32.727272727272727</v>
      </c>
      <c r="HY27" s="114">
        <v>41.212121212121225</v>
      </c>
      <c r="HZ27" s="114">
        <v>4.4117647058823541</v>
      </c>
      <c r="IA27" s="114">
        <v>34.532374100719423</v>
      </c>
      <c r="IB27" s="114">
        <v>66.055045871559614</v>
      </c>
      <c r="IC27" s="114">
        <v>6.0439560439560482</v>
      </c>
      <c r="ID27" s="114">
        <v>23.026315789473685</v>
      </c>
      <c r="IE27" s="114">
        <v>56.880733944954144</v>
      </c>
      <c r="IF27" s="114">
        <v>2.4539877300613502</v>
      </c>
      <c r="IG27" s="114">
        <v>23.07692307692307</v>
      </c>
      <c r="IH27" s="114">
        <v>48.854961832061079</v>
      </c>
      <c r="II27" s="114" t="s">
        <v>286</v>
      </c>
      <c r="IJ27" s="114">
        <v>26.530612244897959</v>
      </c>
      <c r="IK27" s="114">
        <v>44.392523364486003</v>
      </c>
      <c r="IL27" s="114" t="s">
        <v>286</v>
      </c>
      <c r="IM27" s="114">
        <v>16.09195402298851</v>
      </c>
      <c r="IN27" s="114">
        <v>26.190476190476204</v>
      </c>
      <c r="IO27" s="114" t="s">
        <v>286</v>
      </c>
      <c r="IP27" s="114">
        <v>21.379310344827591</v>
      </c>
      <c r="IQ27" s="114">
        <v>45.689655172413801</v>
      </c>
      <c r="IR27" s="114" t="s">
        <v>286</v>
      </c>
      <c r="IS27" s="114">
        <v>9.8039215686274552</v>
      </c>
      <c r="IT27" s="114">
        <v>36.111111111111121</v>
      </c>
      <c r="IU27" s="114" t="s">
        <v>286</v>
      </c>
      <c r="IV27" s="114">
        <v>12.820512820512816</v>
      </c>
      <c r="IW27" s="114">
        <v>32.061068702290072</v>
      </c>
      <c r="IX27" s="114" t="str">
        <f t="shared" si="39"/>
        <v>--</v>
      </c>
      <c r="IY27" s="114" t="str">
        <f t="shared" si="39"/>
        <v>--</v>
      </c>
      <c r="IZ27" s="114" t="str">
        <f t="shared" si="39"/>
        <v>--</v>
      </c>
      <c r="JA27" s="114" t="str">
        <f t="shared" si="39"/>
        <v>--</v>
      </c>
      <c r="JB27" s="114" t="str">
        <f t="shared" si="39"/>
        <v>--</v>
      </c>
      <c r="JC27" s="261" t="s">
        <v>286</v>
      </c>
      <c r="JD27" s="261" t="s">
        <v>286</v>
      </c>
      <c r="JE27" s="261" t="s">
        <v>286</v>
      </c>
      <c r="JF27" s="261" t="s">
        <v>286</v>
      </c>
      <c r="JG27" s="261" t="s">
        <v>286</v>
      </c>
      <c r="JH27" s="261" t="s">
        <v>286</v>
      </c>
      <c r="JI27" s="261" t="s">
        <v>286</v>
      </c>
      <c r="JJ27" s="261" t="s">
        <v>286</v>
      </c>
      <c r="JK27" s="261" t="s">
        <v>286</v>
      </c>
      <c r="JL27" s="261" t="s">
        <v>286</v>
      </c>
      <c r="JM27" s="261" t="s">
        <v>286</v>
      </c>
      <c r="JN27" s="261" t="s">
        <v>286</v>
      </c>
      <c r="JO27" s="243">
        <v>18.0555555555556</v>
      </c>
      <c r="JP27" s="243">
        <v>26.851851851851901</v>
      </c>
      <c r="JQ27" s="243">
        <v>40.366972477064202</v>
      </c>
      <c r="JR27" s="243">
        <v>29.629629629629601</v>
      </c>
      <c r="JS27" s="243">
        <v>24.817518248175201</v>
      </c>
      <c r="JT27" s="243">
        <v>53.174603174603199</v>
      </c>
      <c r="JU27" s="243">
        <v>0</v>
      </c>
      <c r="JV27" s="243">
        <v>1.8518518518518501</v>
      </c>
      <c r="JW27" s="243">
        <v>2.75229357798165</v>
      </c>
      <c r="JX27" s="247">
        <v>0.74074074074074103</v>
      </c>
      <c r="JY27" s="243">
        <v>1.4598540145985399</v>
      </c>
      <c r="JZ27" s="243">
        <v>4.7619047619047601</v>
      </c>
      <c r="KA27" s="243">
        <v>10.4166666666667</v>
      </c>
      <c r="KB27" s="243">
        <v>20</v>
      </c>
      <c r="KC27" s="243">
        <v>18.348623853210999</v>
      </c>
      <c r="KD27" s="243">
        <v>14.179104477611901</v>
      </c>
      <c r="KE27" s="243">
        <v>12.408759124087601</v>
      </c>
      <c r="KF27" s="243">
        <v>30.952380952380999</v>
      </c>
      <c r="KG27" s="128" t="str">
        <f t="shared" si="40"/>
        <v>--</v>
      </c>
      <c r="KH27" s="128" t="str">
        <f t="shared" si="40"/>
        <v>--</v>
      </c>
      <c r="KI27" s="128" t="str">
        <f t="shared" si="40"/>
        <v>--</v>
      </c>
      <c r="KJ27" s="128" t="str">
        <f t="shared" si="40"/>
        <v>--</v>
      </c>
      <c r="KK27" s="128" t="str">
        <f t="shared" si="40"/>
        <v>--</v>
      </c>
      <c r="KL27" s="128" t="str">
        <f t="shared" si="40"/>
        <v>--</v>
      </c>
      <c r="KM27" s="128" t="str">
        <f t="shared" si="40"/>
        <v>--</v>
      </c>
      <c r="KN27" s="286">
        <v>13.432835820895523</v>
      </c>
      <c r="KO27" s="286">
        <v>8.6330935251798522</v>
      </c>
      <c r="KP27" s="286">
        <v>13.492063492063497</v>
      </c>
      <c r="KQ27" s="128" t="str">
        <f t="shared" si="2"/>
        <v>--</v>
      </c>
      <c r="KR27" s="222">
        <v>0</v>
      </c>
      <c r="KS27" s="263">
        <v>1.4388489208633095</v>
      </c>
      <c r="KT27" s="222">
        <v>0</v>
      </c>
      <c r="KU27" s="128" t="str">
        <f t="shared" si="3"/>
        <v>--</v>
      </c>
      <c r="KV27" s="263">
        <v>0.74626865671641796</v>
      </c>
      <c r="KW27" s="222">
        <v>2.8776978417266186</v>
      </c>
      <c r="KX27" s="222">
        <v>3.9682539682539693</v>
      </c>
      <c r="KY27" s="295">
        <v>11.805555555555562</v>
      </c>
      <c r="KZ27" s="295">
        <v>7.142857142857145</v>
      </c>
      <c r="LA27" s="295">
        <v>6.4220183486238565</v>
      </c>
      <c r="LB27" s="295">
        <v>15.671641791044777</v>
      </c>
      <c r="LC27" s="295">
        <v>15.328467153284677</v>
      </c>
      <c r="LD27" s="295">
        <v>8.7301587301587347</v>
      </c>
      <c r="LE27" s="295">
        <v>9.0277777777777821</v>
      </c>
      <c r="LF27" s="295">
        <v>9.0090090090090111</v>
      </c>
      <c r="LG27" s="295">
        <v>6.481481481481481</v>
      </c>
      <c r="LH27" s="295">
        <v>11.111111111111105</v>
      </c>
      <c r="LI27" s="295">
        <v>9.4890510948905131</v>
      </c>
      <c r="LJ27" s="295">
        <v>10.317460317460316</v>
      </c>
      <c r="LK27" s="295">
        <v>2.7777777777777777</v>
      </c>
      <c r="LL27" s="295">
        <v>2.6785714285714288</v>
      </c>
      <c r="LM27" s="295">
        <v>2.7522935779816513</v>
      </c>
      <c r="LN27" s="295">
        <v>3.7313432835820919</v>
      </c>
      <c r="LO27" s="295">
        <v>2.9197080291970789</v>
      </c>
      <c r="LP27" s="295">
        <v>4.7619047619047636</v>
      </c>
      <c r="LQ27" s="128">
        <v>2.0833333333333339</v>
      </c>
      <c r="LR27" s="128">
        <v>3.6363636363636362</v>
      </c>
      <c r="LS27" s="128">
        <v>11.009174311926614</v>
      </c>
      <c r="LT27" s="128">
        <v>5.2238805970149267</v>
      </c>
      <c r="LU27" s="128">
        <v>1.4598540145985399</v>
      </c>
      <c r="LV27" s="128">
        <v>13.492063492063492</v>
      </c>
      <c r="LX27" s="378" t="str">
        <f t="shared" si="4"/>
        <v>--</v>
      </c>
      <c r="LY27" s="381">
        <v>13.333333333333337</v>
      </c>
      <c r="LZ27" s="381">
        <v>15.827338129496406</v>
      </c>
      <c r="MA27" s="381">
        <v>13.492063492063496</v>
      </c>
      <c r="MB27" s="378" t="str">
        <f t="shared" si="5"/>
        <v>--</v>
      </c>
      <c r="MC27" s="381">
        <v>25.352112676056336</v>
      </c>
      <c r="MD27" s="378" t="str">
        <f t="shared" si="5"/>
        <v>--</v>
      </c>
      <c r="ME27" s="381">
        <v>21.15384615384615</v>
      </c>
      <c r="MF27" s="378" t="str">
        <f t="shared" si="6"/>
        <v>--</v>
      </c>
      <c r="MG27" s="381">
        <v>16.296296296296294</v>
      </c>
      <c r="MH27" s="381">
        <v>15.10791366906475</v>
      </c>
      <c r="MI27" s="381">
        <v>11.904761904761907</v>
      </c>
      <c r="MJ27" s="378" t="str">
        <f t="shared" si="7"/>
        <v>--</v>
      </c>
      <c r="MK27" s="381">
        <v>15.492957746478874</v>
      </c>
      <c r="ML27" s="378" t="str">
        <f t="shared" ref="ML27" si="41">"--"</f>
        <v>--</v>
      </c>
      <c r="MM27" s="381">
        <v>18.867924528301891</v>
      </c>
      <c r="MN27" s="378" t="str">
        <f t="shared" si="8"/>
        <v>--</v>
      </c>
      <c r="MO27" s="381">
        <v>19.117647058823525</v>
      </c>
      <c r="MP27" s="378" t="str">
        <f t="shared" ref="MP27" si="42">"--"</f>
        <v>--</v>
      </c>
      <c r="MQ27" s="381">
        <v>26.415094339622641</v>
      </c>
      <c r="MR27" s="378" t="str">
        <f t="shared" si="9"/>
        <v>--</v>
      </c>
      <c r="MS27" s="381">
        <v>17.391304347826086</v>
      </c>
      <c r="MT27" s="378" t="str">
        <f t="shared" ref="MT27" si="43">"--"</f>
        <v>--</v>
      </c>
      <c r="MU27" s="381">
        <v>11.111111111111111</v>
      </c>
      <c r="MV27" s="378" t="str">
        <f t="shared" si="10"/>
        <v>--</v>
      </c>
      <c r="MW27" s="381">
        <v>4.225352112676056</v>
      </c>
      <c r="MX27" s="378" t="str">
        <f t="shared" ref="MX27" si="44">"--"</f>
        <v>--</v>
      </c>
      <c r="MY27" s="381">
        <v>5.5555555555555554</v>
      </c>
      <c r="MZ27" s="378" t="str">
        <f t="shared" si="11"/>
        <v>--</v>
      </c>
      <c r="NA27" s="381">
        <v>24.626865671641777</v>
      </c>
      <c r="NB27" s="381">
        <v>29.496402877697843</v>
      </c>
      <c r="NC27" s="381">
        <v>24.603174603174597</v>
      </c>
      <c r="ND27" s="378" t="str">
        <f t="shared" si="12"/>
        <v>--</v>
      </c>
      <c r="NE27" s="381">
        <v>18.840579710144929</v>
      </c>
      <c r="NF27" s="378" t="str">
        <f t="shared" ref="NF27" si="45">"--"</f>
        <v>--</v>
      </c>
      <c r="NG27" s="381">
        <v>18.867924528301881</v>
      </c>
      <c r="NH27" s="378" t="str">
        <f t="shared" si="13"/>
        <v>--</v>
      </c>
      <c r="NI27" s="381">
        <v>10.144927536231886</v>
      </c>
      <c r="NJ27" s="378" t="str">
        <f t="shared" ref="NJ27" si="46">"--"</f>
        <v>--</v>
      </c>
      <c r="NK27" s="381">
        <v>11.320754716981135</v>
      </c>
      <c r="NL27" s="378" t="str">
        <f t="shared" si="14"/>
        <v>--</v>
      </c>
      <c r="NM27" s="381">
        <v>0</v>
      </c>
      <c r="NN27" s="378" t="str">
        <f t="shared" ref="NN27" si="47">"--"</f>
        <v>--</v>
      </c>
      <c r="NO27" s="381">
        <v>1.8867924528301885</v>
      </c>
      <c r="NP27" s="378" t="str">
        <f t="shared" si="15"/>
        <v>--</v>
      </c>
      <c r="NQ27" s="381">
        <v>2.8985507246376807</v>
      </c>
      <c r="NR27" s="381" t="s">
        <v>286</v>
      </c>
      <c r="NS27" s="381">
        <v>1.8867924528301885</v>
      </c>
      <c r="NT27" s="378" t="str">
        <f t="shared" si="16"/>
        <v>--</v>
      </c>
      <c r="NU27" s="381">
        <v>14.492753623188406</v>
      </c>
      <c r="NV27" s="378" t="str">
        <f t="shared" ref="NV27" si="48">"--"</f>
        <v>--</v>
      </c>
      <c r="NW27" s="381">
        <v>45.283018867924547</v>
      </c>
      <c r="NX27" s="378" t="str">
        <f t="shared" si="17"/>
        <v>--</v>
      </c>
      <c r="NY27" s="381">
        <v>1.4492753623188404</v>
      </c>
      <c r="NZ27" s="378" t="str">
        <f t="shared" ref="NZ27" si="49">"--"</f>
        <v>--</v>
      </c>
      <c r="OA27" s="381">
        <v>11.320754716981135</v>
      </c>
      <c r="OB27" s="378" t="str">
        <f t="shared" si="18"/>
        <v>--</v>
      </c>
      <c r="OC27" s="381">
        <v>8.6956521739130412</v>
      </c>
      <c r="OD27" s="378" t="str">
        <f t="shared" ref="OD27" si="50">"--"</f>
        <v>--</v>
      </c>
      <c r="OE27" s="381">
        <v>30.188679245283016</v>
      </c>
    </row>
    <row r="28" spans="1:395" ht="14.4" thickTop="1" thickBot="1" x14ac:dyDescent="0.3">
      <c r="A28" s="114">
        <v>24</v>
      </c>
      <c r="B28" s="93" t="s">
        <v>24</v>
      </c>
      <c r="C28" s="144">
        <v>17.630057803468194</v>
      </c>
      <c r="D28" s="144">
        <v>35.924932975871307</v>
      </c>
      <c r="E28" s="144">
        <v>48.987854251012088</v>
      </c>
      <c r="F28" s="144">
        <v>19.075144508670519</v>
      </c>
      <c r="G28" s="144">
        <v>32.638888888888864</v>
      </c>
      <c r="H28" s="144">
        <v>46.382978723404264</v>
      </c>
      <c r="I28" s="144">
        <v>16.181229773462782</v>
      </c>
      <c r="J28" s="144">
        <v>33.524355300859575</v>
      </c>
      <c r="K28" s="144">
        <v>39.732142857142868</v>
      </c>
      <c r="L28" s="144">
        <v>18.677042801556386</v>
      </c>
      <c r="M28" s="141">
        <v>28.947368421052623</v>
      </c>
      <c r="N28" s="141">
        <v>44.782608695652193</v>
      </c>
      <c r="O28" s="141">
        <v>16.101694915254235</v>
      </c>
      <c r="P28" s="141">
        <v>30.188679245283019</v>
      </c>
      <c r="Q28" s="141">
        <v>39.999999999999979</v>
      </c>
      <c r="R28" s="141">
        <v>7.7363896848137523</v>
      </c>
      <c r="S28" s="141">
        <v>16.353887399463805</v>
      </c>
      <c r="T28" s="141">
        <v>13.877551020408166</v>
      </c>
      <c r="U28" s="141">
        <v>10.919540229885055</v>
      </c>
      <c r="V28" s="141">
        <v>15.789473684210513</v>
      </c>
      <c r="W28" s="141">
        <v>11.111111111111109</v>
      </c>
      <c r="X28" s="141">
        <v>7.5163398692810501</v>
      </c>
      <c r="Y28" s="141">
        <v>16.905444126074503</v>
      </c>
      <c r="Z28" s="141">
        <v>19.196428571428573</v>
      </c>
      <c r="AA28" s="141">
        <v>9.3385214007782054</v>
      </c>
      <c r="AB28" s="142">
        <v>10.233918128654969</v>
      </c>
      <c r="AC28" s="142">
        <v>12.987012987012996</v>
      </c>
      <c r="AD28" s="142">
        <v>12.236286919831224</v>
      </c>
      <c r="AE28" s="142">
        <v>15.023474178403761</v>
      </c>
      <c r="AF28" s="141">
        <v>6.1111111111111143</v>
      </c>
      <c r="AG28" s="144">
        <v>11.527377521613836</v>
      </c>
      <c r="AH28" s="144">
        <v>19.623655913978499</v>
      </c>
      <c r="AI28" s="143">
        <v>18.595041322314046</v>
      </c>
      <c r="AJ28" s="143">
        <v>13.994169096209918</v>
      </c>
      <c r="AK28" s="141">
        <v>21.830985915492963</v>
      </c>
      <c r="AL28" s="141">
        <v>15.744680851063832</v>
      </c>
      <c r="AM28" s="141">
        <v>11.326860841423947</v>
      </c>
      <c r="AN28" s="141">
        <v>16.85714285714284</v>
      </c>
      <c r="AO28" s="141">
        <v>13.839285714285712</v>
      </c>
      <c r="AP28" s="141">
        <v>9.338521400778216</v>
      </c>
      <c r="AQ28" s="141">
        <v>11.988304093567249</v>
      </c>
      <c r="AR28" s="141">
        <v>13.913043478260873</v>
      </c>
      <c r="AS28" s="141">
        <v>12.280701754385964</v>
      </c>
      <c r="AT28" s="141">
        <v>14.622641509433961</v>
      </c>
      <c r="AU28" s="141">
        <v>12.222222222222223</v>
      </c>
      <c r="AV28" s="141">
        <v>9.8550724637681189</v>
      </c>
      <c r="AW28" s="141">
        <v>16.802168021680213</v>
      </c>
      <c r="AX28" s="142">
        <v>12.704918032786894</v>
      </c>
      <c r="AY28" s="142">
        <v>11.337209302325586</v>
      </c>
      <c r="AZ28" s="142">
        <v>18.59649122807016</v>
      </c>
      <c r="BA28" s="142">
        <v>9.4017094017094092</v>
      </c>
      <c r="BB28" s="141">
        <v>11.513157894736846</v>
      </c>
      <c r="BC28" s="142">
        <v>18.367346938775523</v>
      </c>
      <c r="BD28" s="142">
        <v>12.053571428571429</v>
      </c>
      <c r="BE28" s="142">
        <v>11.067193675889328</v>
      </c>
      <c r="BF28" s="142">
        <v>11.403508771929822</v>
      </c>
      <c r="BG28" s="141">
        <v>12.121212121212123</v>
      </c>
      <c r="BH28" s="140">
        <v>7.9646017699114999</v>
      </c>
      <c r="BI28" s="140">
        <v>13.744075829383881</v>
      </c>
      <c r="BJ28" s="140">
        <v>8.3333333333333321</v>
      </c>
      <c r="BK28" s="140" t="s">
        <v>286</v>
      </c>
      <c r="BL28" s="141" t="s">
        <v>286</v>
      </c>
      <c r="BM28" s="140" t="s">
        <v>286</v>
      </c>
      <c r="BN28" s="139" t="s">
        <v>286</v>
      </c>
      <c r="BO28" s="139" t="s">
        <v>286</v>
      </c>
      <c r="BP28" s="139" t="s">
        <v>286</v>
      </c>
      <c r="BQ28" s="141" t="s">
        <v>286</v>
      </c>
      <c r="BR28" s="140" t="s">
        <v>286</v>
      </c>
      <c r="BS28" s="140" t="s">
        <v>286</v>
      </c>
      <c r="BT28" s="140">
        <v>8.9843750000000018</v>
      </c>
      <c r="BU28" s="141">
        <v>12.35294117647058</v>
      </c>
      <c r="BV28" s="140">
        <v>8.7336244541484742</v>
      </c>
      <c r="BW28" s="140">
        <v>8.2251082251082259</v>
      </c>
      <c r="BX28" s="140">
        <v>10.900473933649293</v>
      </c>
      <c r="BY28" s="141">
        <v>5.0000000000000036</v>
      </c>
      <c r="BZ28" s="140">
        <v>16.470588235294112</v>
      </c>
      <c r="CA28" s="140">
        <v>31.891891891891881</v>
      </c>
      <c r="CB28" s="140">
        <v>18.699186991869936</v>
      </c>
      <c r="CC28" s="141">
        <v>15.072463768115941</v>
      </c>
      <c r="CD28" s="140">
        <v>20.833333333333325</v>
      </c>
      <c r="CE28" s="140">
        <v>17.094017094017108</v>
      </c>
      <c r="CF28" s="140">
        <v>14.705882352941183</v>
      </c>
      <c r="CG28" s="141">
        <v>24.637681159420286</v>
      </c>
      <c r="CH28" s="140">
        <v>21.076233183856505</v>
      </c>
      <c r="CI28" s="140">
        <v>10.116731517509733</v>
      </c>
      <c r="CJ28" s="140">
        <v>18.639053254437872</v>
      </c>
      <c r="CK28" s="140">
        <v>14.912280701754385</v>
      </c>
      <c r="CL28" s="140">
        <v>13.274336283185836</v>
      </c>
      <c r="CM28" s="140">
        <v>14.285714285714292</v>
      </c>
      <c r="CN28" s="140">
        <v>12.359550561797755</v>
      </c>
      <c r="CO28" s="140">
        <v>6.3768115942028993</v>
      </c>
      <c r="CP28" s="141">
        <v>11.891891891891891</v>
      </c>
      <c r="CQ28" s="140">
        <v>4.8780487804878065</v>
      </c>
      <c r="CR28" s="140">
        <v>2.6470588235294121</v>
      </c>
      <c r="CS28" s="139">
        <v>10.416666666666664</v>
      </c>
      <c r="CT28" s="139">
        <v>5.1282051282051313</v>
      </c>
      <c r="CU28" s="141">
        <v>3.858520900321547</v>
      </c>
      <c r="CV28" s="140">
        <v>6.9164265129682931</v>
      </c>
      <c r="CW28" s="140">
        <v>4.0540540540540562</v>
      </c>
      <c r="CX28" s="139">
        <v>0.39215686274509798</v>
      </c>
      <c r="CY28" s="139">
        <v>2.3598820058997063</v>
      </c>
      <c r="CZ28" s="141">
        <v>1.754385964912281</v>
      </c>
      <c r="DA28" s="140">
        <v>2.6666666666666674</v>
      </c>
      <c r="DB28" s="140">
        <v>2.8571428571428581</v>
      </c>
      <c r="DC28" s="139">
        <v>0.55865921787709516</v>
      </c>
      <c r="DD28" s="114" t="s">
        <v>286</v>
      </c>
      <c r="DE28" s="128">
        <v>36.712328767123289</v>
      </c>
      <c r="DF28" s="121">
        <v>37.344398340248965</v>
      </c>
      <c r="DG28" s="121" t="s">
        <v>286</v>
      </c>
      <c r="DH28" s="114">
        <v>39.084507042253499</v>
      </c>
      <c r="DI28" s="114">
        <v>41.125541125541119</v>
      </c>
      <c r="DJ28" s="128" t="s">
        <v>286</v>
      </c>
      <c r="DK28" s="121">
        <v>35.542168674698793</v>
      </c>
      <c r="DL28" s="121">
        <v>35.454545454545432</v>
      </c>
      <c r="DM28" s="121" t="s">
        <v>286</v>
      </c>
      <c r="DN28" s="121">
        <v>28.152492668621697</v>
      </c>
      <c r="DO28" s="128">
        <v>41.304347826086975</v>
      </c>
      <c r="DP28" s="121" t="s">
        <v>286</v>
      </c>
      <c r="DQ28" s="121">
        <v>19.811320754716981</v>
      </c>
      <c r="DR28" s="121">
        <v>23.204419889502773</v>
      </c>
      <c r="DS28" s="121" t="s">
        <v>286</v>
      </c>
      <c r="DT28" s="128">
        <v>31.232876712328785</v>
      </c>
      <c r="DU28" s="131">
        <v>22.821576763485471</v>
      </c>
      <c r="DV28" s="131" t="s">
        <v>286</v>
      </c>
      <c r="DW28" s="114">
        <v>36.04240282685516</v>
      </c>
      <c r="DX28" s="131">
        <v>30.735930735930733</v>
      </c>
      <c r="DY28" s="128" t="s">
        <v>286</v>
      </c>
      <c r="DZ28" s="128">
        <v>34.626865671641788</v>
      </c>
      <c r="EA28" s="128">
        <v>26.940639269406383</v>
      </c>
      <c r="EB28" s="128" t="s">
        <v>286</v>
      </c>
      <c r="EC28" s="128">
        <v>25.513196480938429</v>
      </c>
      <c r="ED28" s="128">
        <v>27.947598253275125</v>
      </c>
      <c r="EE28" s="128" t="s">
        <v>286</v>
      </c>
      <c r="EF28" s="128">
        <v>23.004694835680748</v>
      </c>
      <c r="EG28" s="128">
        <v>17.679558011049728</v>
      </c>
      <c r="EH28" s="128" t="s">
        <v>286</v>
      </c>
      <c r="EI28" s="128">
        <v>32.78688524590163</v>
      </c>
      <c r="EJ28" s="128">
        <v>25.000000000000011</v>
      </c>
      <c r="EK28" s="128" t="s">
        <v>286</v>
      </c>
      <c r="EL28" s="121">
        <v>25.177304964539008</v>
      </c>
      <c r="EM28" s="121">
        <v>31.277533039647583</v>
      </c>
      <c r="EN28" s="121" t="s">
        <v>286</v>
      </c>
      <c r="EO28" s="121">
        <v>26.139817629179326</v>
      </c>
      <c r="EP28" s="128">
        <v>14.746543778801843</v>
      </c>
      <c r="EQ28" s="121" t="s">
        <v>286</v>
      </c>
      <c r="ER28" s="121">
        <v>15.339233038348087</v>
      </c>
      <c r="ES28" s="121">
        <v>21.739130434782616</v>
      </c>
      <c r="ET28" s="121" t="s">
        <v>286</v>
      </c>
      <c r="EU28" s="128">
        <v>15.023474178403758</v>
      </c>
      <c r="EV28" s="121">
        <v>17.127071823204417</v>
      </c>
      <c r="EW28" s="121" t="s">
        <v>286</v>
      </c>
      <c r="EX28" s="121">
        <v>16.02209944751381</v>
      </c>
      <c r="EY28" s="121">
        <v>51.250000000000028</v>
      </c>
      <c r="EZ28" s="128" t="s">
        <v>286</v>
      </c>
      <c r="FA28" s="121">
        <v>15.957446808510641</v>
      </c>
      <c r="FB28" s="121">
        <v>61.135371179039268</v>
      </c>
      <c r="FC28" s="121" t="s">
        <v>286</v>
      </c>
      <c r="FD28" s="121">
        <v>9.8159509202453972</v>
      </c>
      <c r="FE28" s="128">
        <v>36.697247706422004</v>
      </c>
      <c r="FF28" s="121" t="s">
        <v>286</v>
      </c>
      <c r="FG28" s="121">
        <v>10.914454277286124</v>
      </c>
      <c r="FH28" s="121">
        <v>44.347826086956523</v>
      </c>
      <c r="FI28" s="121" t="s">
        <v>286</v>
      </c>
      <c r="FJ28" s="128">
        <v>6.132075471698113</v>
      </c>
      <c r="FK28" s="121">
        <v>47.752808988764031</v>
      </c>
      <c r="FL28" s="121" t="s">
        <v>286</v>
      </c>
      <c r="FM28" s="121">
        <v>4.3956043956043915</v>
      </c>
      <c r="FN28" s="121">
        <v>25.210084033613459</v>
      </c>
      <c r="FO28" s="128" t="s">
        <v>286</v>
      </c>
      <c r="FP28" s="121">
        <v>4.6099290780141873</v>
      </c>
      <c r="FQ28" s="121">
        <v>31.140350877192976</v>
      </c>
      <c r="FR28" s="121" t="s">
        <v>286</v>
      </c>
      <c r="FS28" s="121">
        <v>2.4615384615384612</v>
      </c>
      <c r="FT28" s="128">
        <v>19.545454545454536</v>
      </c>
      <c r="FU28" s="121" t="s">
        <v>286</v>
      </c>
      <c r="FV28" s="121">
        <v>2.6470588235294121</v>
      </c>
      <c r="FW28" s="121">
        <v>14.8471615720524</v>
      </c>
      <c r="FX28" s="121" t="s">
        <v>286</v>
      </c>
      <c r="FY28" s="128">
        <v>2.8571428571428581</v>
      </c>
      <c r="FZ28" s="121">
        <v>20.994475138121551</v>
      </c>
      <c r="GA28" s="121" t="s">
        <v>286</v>
      </c>
      <c r="GB28" s="121" t="s">
        <v>286</v>
      </c>
      <c r="GC28" s="121" t="s">
        <v>286</v>
      </c>
      <c r="GD28" s="128" t="s">
        <v>286</v>
      </c>
      <c r="GE28" s="121" t="s">
        <v>286</v>
      </c>
      <c r="GF28" s="121" t="s">
        <v>286</v>
      </c>
      <c r="GG28" s="121" t="s">
        <v>286</v>
      </c>
      <c r="GH28" s="121" t="s">
        <v>286</v>
      </c>
      <c r="GI28" s="128" t="s">
        <v>286</v>
      </c>
      <c r="GJ28" s="121" t="s">
        <v>286</v>
      </c>
      <c r="GK28" s="121">
        <v>3.5294117647058809</v>
      </c>
      <c r="GL28" s="121">
        <v>6.5502183406113543</v>
      </c>
      <c r="GM28" s="130" t="s">
        <v>286</v>
      </c>
      <c r="GN28" s="128">
        <v>2.3809523809523814</v>
      </c>
      <c r="GO28" s="121">
        <v>2.2222222222222228</v>
      </c>
      <c r="GP28" s="121">
        <v>21.818181818181809</v>
      </c>
      <c r="GQ28" s="121">
        <v>55.769230769230745</v>
      </c>
      <c r="GR28" s="121">
        <v>63.02521008403361</v>
      </c>
      <c r="GS28" s="128">
        <v>11.963190184049086</v>
      </c>
      <c r="GT28" s="121">
        <v>38.888888888888879</v>
      </c>
      <c r="GU28" s="121">
        <v>60.730593607305941</v>
      </c>
      <c r="GV28" s="121">
        <v>9.15254237288136</v>
      </c>
      <c r="GW28" s="121">
        <v>39.449541284403658</v>
      </c>
      <c r="GX28" s="128">
        <v>41.441441441441441</v>
      </c>
      <c r="GY28" s="128">
        <v>10.756972111553782</v>
      </c>
      <c r="GZ28" s="128">
        <v>38.769230769230745</v>
      </c>
      <c r="HA28" s="128">
        <v>64.912280701754412</v>
      </c>
      <c r="HB28" s="128">
        <v>17.094017094017101</v>
      </c>
      <c r="HC28" s="128">
        <v>39.408866995073893</v>
      </c>
      <c r="HD28" s="128">
        <v>58.988764044943856</v>
      </c>
      <c r="HE28" s="128">
        <v>0.60606060606060608</v>
      </c>
      <c r="HF28" s="128">
        <v>14.010989010989007</v>
      </c>
      <c r="HG28" s="128">
        <v>18.907563025210056</v>
      </c>
      <c r="HH28" s="128">
        <v>0</v>
      </c>
      <c r="HI28" s="128">
        <v>4.8148148148148202</v>
      </c>
      <c r="HJ28" s="128">
        <v>13.698630136986305</v>
      </c>
      <c r="HK28" s="128">
        <v>0.67796610169491556</v>
      </c>
      <c r="HL28" s="121">
        <v>3.9755351681957172</v>
      </c>
      <c r="HM28" s="121">
        <v>13.513513513513516</v>
      </c>
      <c r="HN28" s="121">
        <v>0</v>
      </c>
      <c r="HO28" s="121">
        <v>3.3846153846153855</v>
      </c>
      <c r="HP28" s="128">
        <v>14.912280701754373</v>
      </c>
      <c r="HQ28" s="121">
        <v>1.7094017094017098</v>
      </c>
      <c r="HR28" s="121">
        <v>3.4482758620689657</v>
      </c>
      <c r="HS28" s="121">
        <v>16.292134831460679</v>
      </c>
      <c r="HT28" s="129">
        <v>9.3457943925233629</v>
      </c>
      <c r="HU28" s="128">
        <v>42.535211267605689</v>
      </c>
      <c r="HV28" s="114">
        <v>42.857142857142854</v>
      </c>
      <c r="HW28" s="114">
        <v>5.6426332288401273</v>
      </c>
      <c r="HX28" s="114">
        <v>22.988505747126435</v>
      </c>
      <c r="HY28" s="114">
        <v>38.207547169811299</v>
      </c>
      <c r="HZ28" s="114">
        <v>4.095563139931742</v>
      </c>
      <c r="IA28" s="114">
        <v>19.808306709265171</v>
      </c>
      <c r="IB28" s="114">
        <v>30.275229357798167</v>
      </c>
      <c r="IC28" s="114">
        <v>4.8</v>
      </c>
      <c r="ID28" s="114">
        <v>25.696594427244587</v>
      </c>
      <c r="IE28" s="114">
        <v>49.339207048458157</v>
      </c>
      <c r="IF28" s="114">
        <v>7.7253218884120178</v>
      </c>
      <c r="IG28" s="114">
        <v>23.762376237623766</v>
      </c>
      <c r="IH28" s="114">
        <v>45.19774011299436</v>
      </c>
      <c r="II28" s="114" t="s">
        <v>286</v>
      </c>
      <c r="IJ28" s="114">
        <v>25.414364640883985</v>
      </c>
      <c r="IK28" s="114">
        <v>26.890756302521005</v>
      </c>
      <c r="IL28" s="114" t="s">
        <v>286</v>
      </c>
      <c r="IM28" s="114">
        <v>14.552238805970154</v>
      </c>
      <c r="IN28" s="114">
        <v>25.675675675675684</v>
      </c>
      <c r="IO28" s="114" t="s">
        <v>286</v>
      </c>
      <c r="IP28" s="114">
        <v>12.615384615384619</v>
      </c>
      <c r="IQ28" s="114">
        <v>21.875</v>
      </c>
      <c r="IR28" s="114" t="s">
        <v>286</v>
      </c>
      <c r="IS28" s="114">
        <v>13.888888888888893</v>
      </c>
      <c r="IT28" s="114">
        <v>31.555555555555543</v>
      </c>
      <c r="IU28" s="114" t="s">
        <v>286</v>
      </c>
      <c r="IV28" s="114">
        <v>8.5</v>
      </c>
      <c r="IW28" s="114">
        <v>28.571428571428573</v>
      </c>
      <c r="IX28" s="114" t="str">
        <f t="shared" si="39"/>
        <v>--</v>
      </c>
      <c r="IY28" s="114" t="str">
        <f t="shared" si="39"/>
        <v>--</v>
      </c>
      <c r="IZ28" s="114" t="str">
        <f t="shared" si="39"/>
        <v>--</v>
      </c>
      <c r="JA28" s="114" t="str">
        <f t="shared" si="39"/>
        <v>--</v>
      </c>
      <c r="JB28" s="114" t="str">
        <f t="shared" si="39"/>
        <v>--</v>
      </c>
      <c r="JC28" s="261" t="s">
        <v>286</v>
      </c>
      <c r="JD28" s="261" t="s">
        <v>286</v>
      </c>
      <c r="JE28" s="261" t="s">
        <v>286</v>
      </c>
      <c r="JF28" s="261" t="s">
        <v>286</v>
      </c>
      <c r="JG28" s="261" t="s">
        <v>286</v>
      </c>
      <c r="JH28" s="261" t="s">
        <v>286</v>
      </c>
      <c r="JI28" s="261" t="s">
        <v>286</v>
      </c>
      <c r="JJ28" s="261" t="s">
        <v>286</v>
      </c>
      <c r="JK28" s="261" t="s">
        <v>286</v>
      </c>
      <c r="JL28" s="261" t="s">
        <v>286</v>
      </c>
      <c r="JM28" s="261" t="s">
        <v>286</v>
      </c>
      <c r="JN28" s="261" t="s">
        <v>286</v>
      </c>
      <c r="JO28" s="243">
        <v>6.9767441860465196</v>
      </c>
      <c r="JP28" s="243">
        <v>19.526627218934902</v>
      </c>
      <c r="JQ28" s="243">
        <v>45.038167938931302</v>
      </c>
      <c r="JR28" s="243">
        <v>18.75</v>
      </c>
      <c r="JS28" s="243">
        <v>28.643216080401999</v>
      </c>
      <c r="JT28" s="243">
        <v>34.705882352941202</v>
      </c>
      <c r="JU28" s="243">
        <v>1.55038759689922</v>
      </c>
      <c r="JV28" s="243">
        <v>2.3668639053254501</v>
      </c>
      <c r="JW28" s="243">
        <v>6.8702290076335899</v>
      </c>
      <c r="JX28" s="243">
        <v>1.33928571428571</v>
      </c>
      <c r="JY28" s="243">
        <v>1.50753768844221</v>
      </c>
      <c r="JZ28" s="243">
        <v>3.52941176470588</v>
      </c>
      <c r="KA28" s="243">
        <v>4.5801526717557302</v>
      </c>
      <c r="KB28" s="243">
        <v>15.789473684210501</v>
      </c>
      <c r="KC28" s="243">
        <v>28.358208955223901</v>
      </c>
      <c r="KD28" s="243">
        <v>14.2222222222222</v>
      </c>
      <c r="KE28" s="243">
        <v>14.427860696517399</v>
      </c>
      <c r="KF28" s="243">
        <v>23.529411764705898</v>
      </c>
      <c r="KG28" s="128" t="str">
        <f t="shared" si="40"/>
        <v>--</v>
      </c>
      <c r="KH28" s="128" t="str">
        <f t="shared" si="40"/>
        <v>--</v>
      </c>
      <c r="KI28" s="128" t="str">
        <f t="shared" si="40"/>
        <v>--</v>
      </c>
      <c r="KJ28" s="128" t="str">
        <f t="shared" si="40"/>
        <v>--</v>
      </c>
      <c r="KK28" s="128" t="str">
        <f t="shared" si="40"/>
        <v>--</v>
      </c>
      <c r="KL28" s="128" t="str">
        <f t="shared" si="40"/>
        <v>--</v>
      </c>
      <c r="KM28" s="128" t="str">
        <f t="shared" si="40"/>
        <v>--</v>
      </c>
      <c r="KN28" s="286">
        <v>12.053571428571432</v>
      </c>
      <c r="KO28" s="286">
        <v>13.861386138613863</v>
      </c>
      <c r="KP28" s="286">
        <v>10.059171597633139</v>
      </c>
      <c r="KQ28" s="128" t="str">
        <f t="shared" si="2"/>
        <v>--</v>
      </c>
      <c r="KR28" s="222">
        <v>1.7937219730941703</v>
      </c>
      <c r="KS28" s="222">
        <v>5.4455445544554468</v>
      </c>
      <c r="KT28" s="222">
        <v>1.775147928994083</v>
      </c>
      <c r="KU28" s="128" t="str">
        <f t="shared" si="3"/>
        <v>--</v>
      </c>
      <c r="KV28" s="222">
        <v>2.6785714285714302</v>
      </c>
      <c r="KW28" s="222">
        <v>5.9701492537313428</v>
      </c>
      <c r="KX28" s="263">
        <v>0.59171597633136108</v>
      </c>
      <c r="KY28" s="295">
        <v>14.179104477611943</v>
      </c>
      <c r="KZ28" s="295">
        <v>20.000000000000007</v>
      </c>
      <c r="LA28" s="295">
        <v>19.014084507042256</v>
      </c>
      <c r="LB28" s="295">
        <v>19.565217391304348</v>
      </c>
      <c r="LC28" s="295">
        <v>20</v>
      </c>
      <c r="LD28" s="295">
        <v>17.751479289940836</v>
      </c>
      <c r="LE28" s="295">
        <v>12.977099236641223</v>
      </c>
      <c r="LF28" s="295">
        <v>14.835164835164836</v>
      </c>
      <c r="LG28" s="295">
        <v>16.901408450704231</v>
      </c>
      <c r="LH28" s="295">
        <v>13.419913419913422</v>
      </c>
      <c r="LI28" s="295">
        <v>13.500000000000004</v>
      </c>
      <c r="LJ28" s="295">
        <v>13.017751479289943</v>
      </c>
      <c r="LK28" s="295">
        <v>5.2631578947368434</v>
      </c>
      <c r="LL28" s="295">
        <v>3.8888888888888902</v>
      </c>
      <c r="LM28" s="295">
        <v>5.6338028169014089</v>
      </c>
      <c r="LN28" s="295">
        <v>6.0606060606060588</v>
      </c>
      <c r="LO28" s="295">
        <v>6.0000000000000053</v>
      </c>
      <c r="LP28" s="295">
        <v>2.9585798816568061</v>
      </c>
      <c r="LQ28" s="128">
        <v>3.8461538461538476</v>
      </c>
      <c r="LR28" s="128">
        <v>6.4327485380116975</v>
      </c>
      <c r="LS28" s="128">
        <v>19.402985074626869</v>
      </c>
      <c r="LT28" s="128">
        <v>4.4052863436123353</v>
      </c>
      <c r="LU28" s="128">
        <v>4.4776119402985062</v>
      </c>
      <c r="LV28" s="128">
        <v>11.764705882352947</v>
      </c>
      <c r="LX28" s="378" t="str">
        <f t="shared" si="4"/>
        <v>--</v>
      </c>
      <c r="LY28" s="381">
        <v>19.383259911894271</v>
      </c>
      <c r="LZ28" s="381">
        <v>25.247524752475236</v>
      </c>
      <c r="MA28" s="381">
        <v>25.29411764705883</v>
      </c>
      <c r="MB28" s="378" t="str">
        <f t="shared" si="5"/>
        <v>--</v>
      </c>
      <c r="MC28" s="381">
        <v>13.145539906103288</v>
      </c>
      <c r="MD28" s="381">
        <v>23.605150214592278</v>
      </c>
      <c r="ME28" s="381">
        <v>23.926380368098155</v>
      </c>
      <c r="MF28" s="378" t="str">
        <f t="shared" si="6"/>
        <v>--</v>
      </c>
      <c r="MG28" s="381">
        <v>13.973799126637557</v>
      </c>
      <c r="MH28" s="381">
        <v>21.951219512195124</v>
      </c>
      <c r="MI28" s="381">
        <v>15.882352941176464</v>
      </c>
      <c r="MJ28" s="378" t="str">
        <f t="shared" si="7"/>
        <v>--</v>
      </c>
      <c r="MK28" s="381">
        <v>17.209302325581383</v>
      </c>
      <c r="ML28" s="381">
        <v>24.472573839662456</v>
      </c>
      <c r="MM28" s="381">
        <v>23.926380368098155</v>
      </c>
      <c r="MN28" s="378" t="str">
        <f t="shared" si="8"/>
        <v>--</v>
      </c>
      <c r="MO28" s="381">
        <v>23.502304147465434</v>
      </c>
      <c r="MP28" s="381">
        <v>20.000000000000018</v>
      </c>
      <c r="MQ28" s="381">
        <v>14.970059880239521</v>
      </c>
      <c r="MR28" s="378" t="str">
        <f t="shared" si="9"/>
        <v>--</v>
      </c>
      <c r="MS28" s="381">
        <v>17.129629629629633</v>
      </c>
      <c r="MT28" s="381">
        <v>18.534482758620712</v>
      </c>
      <c r="MU28" s="381">
        <v>13.772455089820362</v>
      </c>
      <c r="MV28" s="378" t="str">
        <f t="shared" si="10"/>
        <v>--</v>
      </c>
      <c r="MW28" s="381">
        <v>5.1643192488262928</v>
      </c>
      <c r="MX28" s="381">
        <v>6.4102564102564115</v>
      </c>
      <c r="MY28" s="381">
        <v>4.2424242424242431</v>
      </c>
      <c r="MZ28" s="378" t="str">
        <f t="shared" si="11"/>
        <v>--</v>
      </c>
      <c r="NA28" s="381">
        <v>23.660714285714302</v>
      </c>
      <c r="NB28" s="381">
        <v>21.287128712871286</v>
      </c>
      <c r="NC28" s="381">
        <v>21.301775147929</v>
      </c>
      <c r="ND28" s="378" t="str">
        <f t="shared" si="12"/>
        <v>--</v>
      </c>
      <c r="NE28" s="381">
        <v>24.423963133640566</v>
      </c>
      <c r="NF28" s="381">
        <v>23.913043478260871</v>
      </c>
      <c r="NG28" s="381">
        <v>22.69938650306749</v>
      </c>
      <c r="NH28" s="378" t="str">
        <f t="shared" si="13"/>
        <v>--</v>
      </c>
      <c r="NI28" s="381">
        <v>10.55045871559633</v>
      </c>
      <c r="NJ28" s="381">
        <v>4.3103448275862082</v>
      </c>
      <c r="NK28" s="381">
        <v>8.6419753086419746</v>
      </c>
      <c r="NL28" s="378" t="str">
        <f t="shared" si="14"/>
        <v>--</v>
      </c>
      <c r="NM28" s="381">
        <v>2.2727272727272747</v>
      </c>
      <c r="NN28" s="381">
        <v>0.86580086580086579</v>
      </c>
      <c r="NO28" s="381">
        <v>1.2269938650306751</v>
      </c>
      <c r="NP28" s="378" t="str">
        <f t="shared" si="15"/>
        <v>--</v>
      </c>
      <c r="NQ28" s="381">
        <v>0.92592592592592571</v>
      </c>
      <c r="NR28" s="381">
        <v>3.0303030303030307</v>
      </c>
      <c r="NS28" s="381">
        <v>2.4691358024691361</v>
      </c>
      <c r="NT28" s="378" t="str">
        <f t="shared" si="16"/>
        <v>--</v>
      </c>
      <c r="NU28" s="381">
        <v>15.837104072398187</v>
      </c>
      <c r="NV28" s="381">
        <v>23.04347826086957</v>
      </c>
      <c r="NW28" s="381">
        <v>36.196319018404893</v>
      </c>
      <c r="NX28" s="378" t="str">
        <f t="shared" si="17"/>
        <v>--</v>
      </c>
      <c r="NY28" s="381">
        <v>0</v>
      </c>
      <c r="NZ28" s="381">
        <v>0.86956521739130432</v>
      </c>
      <c r="OA28" s="381">
        <v>4.907975460122703</v>
      </c>
      <c r="OB28" s="378" t="str">
        <f t="shared" si="18"/>
        <v>--</v>
      </c>
      <c r="OC28" s="381">
        <v>9.0497737556561155</v>
      </c>
      <c r="OD28" s="381">
        <v>13.362068965517244</v>
      </c>
      <c r="OE28" s="381">
        <v>19.018404907975462</v>
      </c>
    </row>
    <row r="29" spans="1:395" ht="14.4" thickTop="1" thickBot="1" x14ac:dyDescent="0.3">
      <c r="A29" s="114">
        <v>25</v>
      </c>
      <c r="B29" s="93" t="s">
        <v>25</v>
      </c>
      <c r="C29" s="144">
        <v>23.581560283687935</v>
      </c>
      <c r="D29" s="144">
        <v>27.191413237924881</v>
      </c>
      <c r="E29" s="144">
        <v>39.823008849557525</v>
      </c>
      <c r="F29" s="144">
        <v>21.705426356589147</v>
      </c>
      <c r="G29" s="144">
        <v>31.839622641509429</v>
      </c>
      <c r="H29" s="144">
        <v>48.581560283687949</v>
      </c>
      <c r="I29" s="144">
        <v>16.079295154185019</v>
      </c>
      <c r="J29" s="144">
        <v>37.218813905930475</v>
      </c>
      <c r="K29" s="144">
        <v>43.243243243243263</v>
      </c>
      <c r="L29" s="144">
        <v>17.647058823529424</v>
      </c>
      <c r="M29" s="141">
        <v>27.213822894168452</v>
      </c>
      <c r="N29" s="141">
        <v>37.710437710437709</v>
      </c>
      <c r="O29" s="141">
        <v>18.475750577367215</v>
      </c>
      <c r="P29" s="141">
        <v>22.807017543859647</v>
      </c>
      <c r="Q29" s="141">
        <v>33.450704225352084</v>
      </c>
      <c r="R29" s="141">
        <v>9.4138543516873963</v>
      </c>
      <c r="S29" s="141">
        <v>12.12121212121213</v>
      </c>
      <c r="T29" s="141">
        <v>7.7777777777777741</v>
      </c>
      <c r="U29" s="141">
        <v>11.082474226804125</v>
      </c>
      <c r="V29" s="141">
        <v>12.293144208037821</v>
      </c>
      <c r="W29" s="141">
        <v>11.307420494699652</v>
      </c>
      <c r="X29" s="141">
        <v>9.6280087527352229</v>
      </c>
      <c r="Y29" s="141">
        <v>17.043121149897342</v>
      </c>
      <c r="Z29" s="141">
        <v>11.445783132530117</v>
      </c>
      <c r="AA29" s="141">
        <v>12.445414847161571</v>
      </c>
      <c r="AB29" s="142">
        <v>11.663066954643625</v>
      </c>
      <c r="AC29" s="142">
        <v>7.0469798657718119</v>
      </c>
      <c r="AD29" s="142">
        <v>12.471131639722865</v>
      </c>
      <c r="AE29" s="142">
        <v>13.157894736842108</v>
      </c>
      <c r="AF29" s="141">
        <v>9.8939929328621936</v>
      </c>
      <c r="AG29" s="144">
        <v>12.21238938053097</v>
      </c>
      <c r="AH29" s="144">
        <v>15.864527629233498</v>
      </c>
      <c r="AI29" s="143">
        <v>11.258278145695369</v>
      </c>
      <c r="AJ29" s="143">
        <v>12.987012987012985</v>
      </c>
      <c r="AK29" s="141">
        <v>15.330188679245303</v>
      </c>
      <c r="AL29" s="141">
        <v>14.590747330960852</v>
      </c>
      <c r="AM29" s="141">
        <v>12.334801762114546</v>
      </c>
      <c r="AN29" s="141">
        <v>20.901639344262282</v>
      </c>
      <c r="AO29" s="141">
        <v>10.810810810810809</v>
      </c>
      <c r="AP29" s="141">
        <v>10.917030567685583</v>
      </c>
      <c r="AQ29" s="141">
        <v>11.879049676025915</v>
      </c>
      <c r="AR29" s="141">
        <v>8.724832214765101</v>
      </c>
      <c r="AS29" s="141">
        <v>13.317757009345801</v>
      </c>
      <c r="AT29" s="141">
        <v>8.4821428571428594</v>
      </c>
      <c r="AU29" s="141">
        <v>13.07420494699646</v>
      </c>
      <c r="AV29" s="141">
        <v>9.8743267504488212</v>
      </c>
      <c r="AW29" s="141">
        <v>13.237924865831857</v>
      </c>
      <c r="AX29" s="142">
        <v>9.0909090909090917</v>
      </c>
      <c r="AY29" s="142">
        <v>14.473684210526324</v>
      </c>
      <c r="AZ29" s="142">
        <v>16.312056737588644</v>
      </c>
      <c r="BA29" s="142">
        <v>11.785714285714288</v>
      </c>
      <c r="BB29" s="141">
        <v>11.868131868131876</v>
      </c>
      <c r="BC29" s="142">
        <v>19.018404907975484</v>
      </c>
      <c r="BD29" s="142">
        <v>9.9099099099098922</v>
      </c>
      <c r="BE29" s="142">
        <v>11.764705882352942</v>
      </c>
      <c r="BF29" s="142">
        <v>13.390928725701947</v>
      </c>
      <c r="BG29" s="141">
        <v>8.0000000000000018</v>
      </c>
      <c r="BH29" s="140">
        <v>10.849056603773588</v>
      </c>
      <c r="BI29" s="140">
        <v>11.504424778761068</v>
      </c>
      <c r="BJ29" s="140">
        <v>8.4805653710247295</v>
      </c>
      <c r="BK29" s="140" t="s">
        <v>286</v>
      </c>
      <c r="BL29" s="141" t="s">
        <v>286</v>
      </c>
      <c r="BM29" s="140" t="s">
        <v>286</v>
      </c>
      <c r="BN29" s="139" t="s">
        <v>286</v>
      </c>
      <c r="BO29" s="139" t="s">
        <v>286</v>
      </c>
      <c r="BP29" s="139" t="s">
        <v>286</v>
      </c>
      <c r="BQ29" s="141" t="s">
        <v>286</v>
      </c>
      <c r="BR29" s="140" t="s">
        <v>286</v>
      </c>
      <c r="BS29" s="140" t="s">
        <v>286</v>
      </c>
      <c r="BT29" s="140">
        <v>8.5152838427947586</v>
      </c>
      <c r="BU29" s="141">
        <v>14.099783080260307</v>
      </c>
      <c r="BV29" s="140">
        <v>6.7567567567567561</v>
      </c>
      <c r="BW29" s="140">
        <v>9.4470046082949253</v>
      </c>
      <c r="BX29" s="140">
        <v>7.1748878923766837</v>
      </c>
      <c r="BY29" s="141">
        <v>7.7738515901060019</v>
      </c>
      <c r="BZ29" s="140">
        <v>14.874551971326159</v>
      </c>
      <c r="CA29" s="140">
        <v>22.857142857142875</v>
      </c>
      <c r="CB29" s="140">
        <v>16.150442477876116</v>
      </c>
      <c r="CC29" s="141">
        <v>18.604651162790702</v>
      </c>
      <c r="CD29" s="140">
        <v>22.327790973871725</v>
      </c>
      <c r="CE29" s="140">
        <v>19.148936170212771</v>
      </c>
      <c r="CF29" s="140">
        <v>14.382022471910117</v>
      </c>
      <c r="CG29" s="141">
        <v>27.272727272727238</v>
      </c>
      <c r="CH29" s="140">
        <v>16.566265060240958</v>
      </c>
      <c r="CI29" s="140">
        <v>10.526315789473674</v>
      </c>
      <c r="CJ29" s="140">
        <v>17.248908296943224</v>
      </c>
      <c r="CK29" s="140">
        <v>15.82491582491582</v>
      </c>
      <c r="CL29" s="140">
        <v>12.325581395348832</v>
      </c>
      <c r="CM29" s="140">
        <v>14.545454545454547</v>
      </c>
      <c r="CN29" s="140">
        <v>8.571428571428573</v>
      </c>
      <c r="CO29" s="140">
        <v>4.7957371225577274</v>
      </c>
      <c r="CP29" s="141">
        <v>8.7344028520499073</v>
      </c>
      <c r="CQ29" s="140">
        <v>3.5320088300220771</v>
      </c>
      <c r="CR29" s="140">
        <v>4.3701799485861166</v>
      </c>
      <c r="CS29" s="139">
        <v>7.5650118203309704</v>
      </c>
      <c r="CT29" s="139">
        <v>3.9007092198581521</v>
      </c>
      <c r="CU29" s="141">
        <v>2.8508771929824577</v>
      </c>
      <c r="CV29" s="140">
        <v>8.0412371134020688</v>
      </c>
      <c r="CW29" s="140">
        <v>2.1021021021021018</v>
      </c>
      <c r="CX29" s="139">
        <v>3.0769230769230771</v>
      </c>
      <c r="CY29" s="139">
        <v>4.1575492341356686</v>
      </c>
      <c r="CZ29" s="141">
        <v>1.6835016835016845</v>
      </c>
      <c r="DA29" s="140">
        <v>3.0023094688221712</v>
      </c>
      <c r="DB29" s="140">
        <v>2.739726027397261</v>
      </c>
      <c r="DC29" s="139">
        <v>2.491103202846976</v>
      </c>
      <c r="DD29" s="114" t="s">
        <v>286</v>
      </c>
      <c r="DE29" s="128">
        <v>36.050724637681142</v>
      </c>
      <c r="DF29" s="121">
        <v>47.884187082405234</v>
      </c>
      <c r="DG29" s="121" t="s">
        <v>286</v>
      </c>
      <c r="DH29" s="114">
        <v>32.547169811320749</v>
      </c>
      <c r="DI29" s="114">
        <v>44.52296819787982</v>
      </c>
      <c r="DJ29" s="128" t="s">
        <v>286</v>
      </c>
      <c r="DK29" s="121">
        <v>30.041152263374492</v>
      </c>
      <c r="DL29" s="121">
        <v>45.731707317073159</v>
      </c>
      <c r="DM29" s="121" t="s">
        <v>286</v>
      </c>
      <c r="DN29" s="121">
        <v>32.397408207343368</v>
      </c>
      <c r="DO29" s="128">
        <v>41.610738255033553</v>
      </c>
      <c r="DP29" s="121" t="s">
        <v>286</v>
      </c>
      <c r="DQ29" s="121">
        <v>14.666666666666675</v>
      </c>
      <c r="DR29" s="121">
        <v>32.982456140350905</v>
      </c>
      <c r="DS29" s="121" t="s">
        <v>286</v>
      </c>
      <c r="DT29" s="128">
        <v>33.514492753623195</v>
      </c>
      <c r="DU29" s="131">
        <v>36.936936936936917</v>
      </c>
      <c r="DV29" s="131" t="s">
        <v>286</v>
      </c>
      <c r="DW29" s="114">
        <v>31.205673758865235</v>
      </c>
      <c r="DX29" s="131">
        <v>31.095406360424036</v>
      </c>
      <c r="DY29" s="128" t="s">
        <v>286</v>
      </c>
      <c r="DZ29" s="128">
        <v>26.086956521739125</v>
      </c>
      <c r="EA29" s="128">
        <v>34.242424242424271</v>
      </c>
      <c r="EB29" s="128" t="s">
        <v>286</v>
      </c>
      <c r="EC29" s="128">
        <v>25.053995680345562</v>
      </c>
      <c r="ED29" s="128">
        <v>30.872483221476504</v>
      </c>
      <c r="EE29" s="128" t="s">
        <v>286</v>
      </c>
      <c r="EF29" s="128">
        <v>18.918918918918923</v>
      </c>
      <c r="EG29" s="128">
        <v>25.614035087719298</v>
      </c>
      <c r="EH29" s="128" t="s">
        <v>286</v>
      </c>
      <c r="EI29" s="128">
        <v>32.058287795992712</v>
      </c>
      <c r="EJ29" s="128">
        <v>33.634311512415316</v>
      </c>
      <c r="EK29" s="128" t="s">
        <v>286</v>
      </c>
      <c r="EL29" s="121">
        <v>22.222222222222207</v>
      </c>
      <c r="EM29" s="121">
        <v>22.222222222222221</v>
      </c>
      <c r="EN29" s="121" t="s">
        <v>286</v>
      </c>
      <c r="EO29" s="121">
        <v>22.520661157024772</v>
      </c>
      <c r="EP29" s="128">
        <v>22.839506172839499</v>
      </c>
      <c r="EQ29" s="121" t="s">
        <v>286</v>
      </c>
      <c r="ER29" s="121">
        <v>22.198275862068957</v>
      </c>
      <c r="ES29" s="121">
        <v>20.677966101694924</v>
      </c>
      <c r="ET29" s="121" t="s">
        <v>286</v>
      </c>
      <c r="EU29" s="128">
        <v>16.964285714285722</v>
      </c>
      <c r="EV29" s="121">
        <v>21.052631578947363</v>
      </c>
      <c r="EW29" s="121" t="s">
        <v>286</v>
      </c>
      <c r="EX29" s="121">
        <v>13.893967093235833</v>
      </c>
      <c r="EY29" s="121">
        <v>50.892857142857153</v>
      </c>
      <c r="EZ29" s="128" t="s">
        <v>286</v>
      </c>
      <c r="FA29" s="121">
        <v>11.820330969267134</v>
      </c>
      <c r="FB29" s="121">
        <v>46.808510638297868</v>
      </c>
      <c r="FC29" s="121" t="s">
        <v>286</v>
      </c>
      <c r="FD29" s="121">
        <v>8.4710743801652804</v>
      </c>
      <c r="FE29" s="128">
        <v>44.307692307692307</v>
      </c>
      <c r="FF29" s="121" t="s">
        <v>286</v>
      </c>
      <c r="FG29" s="121">
        <v>8.2073434125270044</v>
      </c>
      <c r="FH29" s="121">
        <v>39.730639730639751</v>
      </c>
      <c r="FI29" s="121" t="s">
        <v>286</v>
      </c>
      <c r="FJ29" s="128">
        <v>3.6363636363636371</v>
      </c>
      <c r="FK29" s="121">
        <v>34.154929577464777</v>
      </c>
      <c r="FL29" s="121" t="s">
        <v>286</v>
      </c>
      <c r="FM29" s="121">
        <v>3.6563071297989036</v>
      </c>
      <c r="FN29" s="121">
        <v>51.339285714285779</v>
      </c>
      <c r="FO29" s="128" t="s">
        <v>286</v>
      </c>
      <c r="FP29" s="121">
        <v>1.6548463356974006</v>
      </c>
      <c r="FQ29" s="121">
        <v>55.830388692579525</v>
      </c>
      <c r="FR29" s="121" t="s">
        <v>286</v>
      </c>
      <c r="FS29" s="121">
        <v>1.6528925619834705</v>
      </c>
      <c r="FT29" s="128">
        <v>47.692307692307658</v>
      </c>
      <c r="FU29" s="121" t="s">
        <v>286</v>
      </c>
      <c r="FV29" s="121">
        <v>1.2931034482758612</v>
      </c>
      <c r="FW29" s="121">
        <v>32.323232323232325</v>
      </c>
      <c r="FX29" s="121" t="s">
        <v>286</v>
      </c>
      <c r="FY29" s="128">
        <v>0.45454545454545447</v>
      </c>
      <c r="FZ29" s="121">
        <v>35.689045936395729</v>
      </c>
      <c r="GA29" s="121" t="s">
        <v>286</v>
      </c>
      <c r="GB29" s="121" t="s">
        <v>286</v>
      </c>
      <c r="GC29" s="121" t="s">
        <v>286</v>
      </c>
      <c r="GD29" s="128" t="s">
        <v>286</v>
      </c>
      <c r="GE29" s="121" t="s">
        <v>286</v>
      </c>
      <c r="GF29" s="121" t="s">
        <v>286</v>
      </c>
      <c r="GG29" s="121" t="s">
        <v>286</v>
      </c>
      <c r="GH29" s="121" t="s">
        <v>286</v>
      </c>
      <c r="GI29" s="128" t="s">
        <v>286</v>
      </c>
      <c r="GJ29" s="121" t="s">
        <v>286</v>
      </c>
      <c r="GK29" s="121">
        <v>1.9396551724137931</v>
      </c>
      <c r="GL29" s="121">
        <v>2.3569023569023586</v>
      </c>
      <c r="GM29" s="130" t="s">
        <v>286</v>
      </c>
      <c r="GN29" s="128">
        <v>0</v>
      </c>
      <c r="GO29" s="121">
        <v>6.0070671378091847</v>
      </c>
      <c r="GP29" s="121">
        <v>20.912547528517106</v>
      </c>
      <c r="GQ29" s="121">
        <v>55.451127819548887</v>
      </c>
      <c r="GR29" s="121">
        <v>74.944071588366867</v>
      </c>
      <c r="GS29" s="128">
        <v>19.137466307277609</v>
      </c>
      <c r="GT29" s="121">
        <v>58.173076923076934</v>
      </c>
      <c r="GU29" s="121">
        <v>76.086956521739125</v>
      </c>
      <c r="GV29" s="121">
        <v>12.442396313364055</v>
      </c>
      <c r="GW29" s="121">
        <v>46.551724137931018</v>
      </c>
      <c r="GX29" s="128">
        <v>66.6666666666666</v>
      </c>
      <c r="GY29" s="128">
        <v>9.1116173120728927</v>
      </c>
      <c r="GZ29" s="128">
        <v>40.486725663716847</v>
      </c>
      <c r="HA29" s="128">
        <v>67.235494880546057</v>
      </c>
      <c r="HB29" s="128">
        <v>9.6698113207547109</v>
      </c>
      <c r="HC29" s="128">
        <v>33.936651583710393</v>
      </c>
      <c r="HD29" s="128">
        <v>63.829787234042598</v>
      </c>
      <c r="HE29" s="128">
        <v>0.76045627376425839</v>
      </c>
      <c r="HF29" s="128">
        <v>11.466165413533833</v>
      </c>
      <c r="HG29" s="128">
        <v>25.950782997762847</v>
      </c>
      <c r="HH29" s="128">
        <v>1.0781671159029647</v>
      </c>
      <c r="HI29" s="128">
        <v>12.259615384615383</v>
      </c>
      <c r="HJ29" s="128">
        <v>27.173913043478265</v>
      </c>
      <c r="HK29" s="128">
        <v>0.69124423963133619</v>
      </c>
      <c r="HL29" s="121">
        <v>7.3275862068965516</v>
      </c>
      <c r="HM29" s="121">
        <v>23.030303030303042</v>
      </c>
      <c r="HN29" s="121">
        <v>0.45558086560364403</v>
      </c>
      <c r="HO29" s="121">
        <v>5.3097345132743339</v>
      </c>
      <c r="HP29" s="128">
        <v>17.747440273037547</v>
      </c>
      <c r="HQ29" s="121">
        <v>0.23584905660377328</v>
      </c>
      <c r="HR29" s="121">
        <v>1.3574660633484168</v>
      </c>
      <c r="HS29" s="121">
        <v>21.276595744680851</v>
      </c>
      <c r="HT29" s="129">
        <v>8.8932806324110629</v>
      </c>
      <c r="HU29" s="128">
        <v>33.333333333333314</v>
      </c>
      <c r="HV29" s="114">
        <v>57.762557077625587</v>
      </c>
      <c r="HW29" s="114">
        <v>6.6115702479338871</v>
      </c>
      <c r="HX29" s="114">
        <v>36.674816625916868</v>
      </c>
      <c r="HY29" s="114">
        <v>59.040590405904027</v>
      </c>
      <c r="HZ29" s="114">
        <v>4.739336492890998</v>
      </c>
      <c r="IA29" s="114">
        <v>35.087719298245602</v>
      </c>
      <c r="IB29" s="114">
        <v>48.757763975155257</v>
      </c>
      <c r="IC29" s="114">
        <v>3.1890660592255125</v>
      </c>
      <c r="ID29" s="114">
        <v>24.115044247787587</v>
      </c>
      <c r="IE29" s="114">
        <v>50.853242320819071</v>
      </c>
      <c r="IF29" s="114">
        <v>4.0094339622641488</v>
      </c>
      <c r="IG29" s="114">
        <v>19.090909090909101</v>
      </c>
      <c r="IH29" s="114">
        <v>46.785714285714292</v>
      </c>
      <c r="II29" s="114" t="s">
        <v>286</v>
      </c>
      <c r="IJ29" s="114">
        <v>19.209039548022623</v>
      </c>
      <c r="IK29" s="114">
        <v>35.714285714285708</v>
      </c>
      <c r="IL29" s="114" t="s">
        <v>286</v>
      </c>
      <c r="IM29" s="114">
        <v>22.27602905569006</v>
      </c>
      <c r="IN29" s="114">
        <v>40.727272727272748</v>
      </c>
      <c r="IO29" s="114" t="s">
        <v>286</v>
      </c>
      <c r="IP29" s="114">
        <v>18.589743589743609</v>
      </c>
      <c r="IQ29" s="114">
        <v>31.914893617021274</v>
      </c>
      <c r="IR29" s="114" t="s">
        <v>286</v>
      </c>
      <c r="IS29" s="114">
        <v>15.452538631346584</v>
      </c>
      <c r="IT29" s="114">
        <v>33.105802047781566</v>
      </c>
      <c r="IU29" s="114" t="s">
        <v>286</v>
      </c>
      <c r="IV29" s="114">
        <v>6.3636363636363669</v>
      </c>
      <c r="IW29" s="114">
        <v>31.182795698924753</v>
      </c>
      <c r="IX29" s="114" t="str">
        <f t="shared" si="39"/>
        <v>--</v>
      </c>
      <c r="IY29" s="114" t="str">
        <f t="shared" si="39"/>
        <v>--</v>
      </c>
      <c r="IZ29" s="114" t="str">
        <f t="shared" si="39"/>
        <v>--</v>
      </c>
      <c r="JA29" s="114" t="str">
        <f t="shared" si="39"/>
        <v>--</v>
      </c>
      <c r="JB29" s="114" t="str">
        <f t="shared" si="39"/>
        <v>--</v>
      </c>
      <c r="JC29" s="261" t="s">
        <v>286</v>
      </c>
      <c r="JD29" s="261" t="s">
        <v>286</v>
      </c>
      <c r="JE29" s="261" t="s">
        <v>286</v>
      </c>
      <c r="JF29" s="261" t="s">
        <v>286</v>
      </c>
      <c r="JG29" s="261" t="s">
        <v>286</v>
      </c>
      <c r="JH29" s="261" t="s">
        <v>286</v>
      </c>
      <c r="JI29" s="261" t="s">
        <v>286</v>
      </c>
      <c r="JJ29" s="261" t="s">
        <v>286</v>
      </c>
      <c r="JK29" s="261" t="s">
        <v>286</v>
      </c>
      <c r="JL29" s="261" t="s">
        <v>286</v>
      </c>
      <c r="JM29" s="261" t="s">
        <v>286</v>
      </c>
      <c r="JN29" s="261" t="s">
        <v>286</v>
      </c>
      <c r="JO29" s="243">
        <v>14.2118863049095</v>
      </c>
      <c r="JP29" s="243">
        <v>25.193798449612402</v>
      </c>
      <c r="JQ29" s="243">
        <v>37.349397590361498</v>
      </c>
      <c r="JR29" s="243">
        <v>19.277108433734899</v>
      </c>
      <c r="JS29" s="243">
        <v>29.816513761467899</v>
      </c>
      <c r="JT29" s="243">
        <v>42.156862745098003</v>
      </c>
      <c r="JU29" s="243">
        <v>1.29198966408269</v>
      </c>
      <c r="JV29" s="243">
        <v>1.16279069767442</v>
      </c>
      <c r="JW29" s="243">
        <v>5.1204819277108404</v>
      </c>
      <c r="JX29" s="243">
        <v>1.6064257028112501</v>
      </c>
      <c r="JY29" s="243">
        <v>4.5871559633027497</v>
      </c>
      <c r="JZ29" s="243">
        <v>5.3921568627451002</v>
      </c>
      <c r="KA29" s="243">
        <v>8.7179487179487207</v>
      </c>
      <c r="KB29" s="243">
        <v>15.503875968992199</v>
      </c>
      <c r="KC29" s="243">
        <v>23.880597014925399</v>
      </c>
      <c r="KD29" s="243">
        <v>11.6</v>
      </c>
      <c r="KE29" s="243">
        <v>17.889908256880702</v>
      </c>
      <c r="KF29" s="243">
        <v>26.341463414634099</v>
      </c>
      <c r="KG29" s="128" t="str">
        <f t="shared" si="40"/>
        <v>--</v>
      </c>
      <c r="KH29" s="128" t="str">
        <f t="shared" si="40"/>
        <v>--</v>
      </c>
      <c r="KI29" s="128" t="str">
        <f t="shared" si="40"/>
        <v>--</v>
      </c>
      <c r="KJ29" s="128" t="str">
        <f t="shared" si="40"/>
        <v>--</v>
      </c>
      <c r="KK29" s="128" t="str">
        <f t="shared" si="40"/>
        <v>--</v>
      </c>
      <c r="KL29" s="128" t="str">
        <f t="shared" si="40"/>
        <v>--</v>
      </c>
      <c r="KM29" s="128" t="str">
        <f t="shared" si="40"/>
        <v>--</v>
      </c>
      <c r="KN29" s="286">
        <v>7.6923076923076961</v>
      </c>
      <c r="KO29" s="286">
        <v>11.160714285714288</v>
      </c>
      <c r="KP29" s="286">
        <v>10.837438423645315</v>
      </c>
      <c r="KQ29" s="128" t="str">
        <f t="shared" si="2"/>
        <v>--</v>
      </c>
      <c r="KR29" s="222">
        <v>2.0325203252032522</v>
      </c>
      <c r="KS29" s="222">
        <v>2.6785714285714293</v>
      </c>
      <c r="KT29" s="222">
        <v>4.4334975369458132</v>
      </c>
      <c r="KU29" s="128" t="str">
        <f t="shared" si="3"/>
        <v>--</v>
      </c>
      <c r="KV29" s="222">
        <v>4.0650406504065062</v>
      </c>
      <c r="KW29" s="222">
        <v>3.6036036036036032</v>
      </c>
      <c r="KX29" s="222">
        <v>3.4653465346534666</v>
      </c>
      <c r="KY29" s="295">
        <v>11.616161616161612</v>
      </c>
      <c r="KZ29" s="295">
        <v>15.76923076923077</v>
      </c>
      <c r="LA29" s="295">
        <v>12.280701754385968</v>
      </c>
      <c r="LB29" s="295">
        <v>20.63492063492065</v>
      </c>
      <c r="LC29" s="295">
        <v>16.740088105726869</v>
      </c>
      <c r="LD29" s="295">
        <v>14.851485148514852</v>
      </c>
      <c r="LE29" s="295">
        <v>8.793969849246233</v>
      </c>
      <c r="LF29" s="295">
        <v>9.7276264591439681</v>
      </c>
      <c r="LG29" s="295">
        <v>5.6213017751479297</v>
      </c>
      <c r="LH29" s="295">
        <v>12.204724409448826</v>
      </c>
      <c r="LI29" s="295">
        <v>9.6491228070175499</v>
      </c>
      <c r="LJ29" s="295">
        <v>11.764705882352946</v>
      </c>
      <c r="LK29" s="295">
        <v>3.7783375314861494</v>
      </c>
      <c r="LL29" s="295">
        <v>4.2635658914728678</v>
      </c>
      <c r="LM29" s="295">
        <v>1.7595307917888563</v>
      </c>
      <c r="LN29" s="295">
        <v>6.2992125984251954</v>
      </c>
      <c r="LO29" s="295">
        <v>3.5087719298245608</v>
      </c>
      <c r="LP29" s="295">
        <v>5.3658536585365901</v>
      </c>
      <c r="LQ29" s="128">
        <v>2.8350515463917527</v>
      </c>
      <c r="LR29" s="128">
        <v>6.2256809338521393</v>
      </c>
      <c r="LS29" s="128">
        <v>14.156626506024095</v>
      </c>
      <c r="LT29" s="128">
        <v>4.8</v>
      </c>
      <c r="LU29" s="128">
        <v>9.1743119266055047</v>
      </c>
      <c r="LV29" s="128">
        <v>16.585365853658541</v>
      </c>
      <c r="LX29" s="378" t="str">
        <f t="shared" si="4"/>
        <v>--</v>
      </c>
      <c r="LY29" s="381">
        <v>15.936254980079687</v>
      </c>
      <c r="LZ29" s="381">
        <v>11.304347826086957</v>
      </c>
      <c r="MA29" s="381">
        <v>23.499999999999982</v>
      </c>
      <c r="MB29" s="378" t="str">
        <f t="shared" si="5"/>
        <v>--</v>
      </c>
      <c r="MC29" s="381">
        <v>18.048780487804883</v>
      </c>
      <c r="MD29" s="381">
        <v>28.888888888888889</v>
      </c>
      <c r="ME29" s="381">
        <v>27.906976744186039</v>
      </c>
      <c r="MF29" s="378" t="str">
        <f t="shared" si="6"/>
        <v>--</v>
      </c>
      <c r="MG29" s="381">
        <v>14.285714285714294</v>
      </c>
      <c r="MH29" s="381">
        <v>12.554112554112551</v>
      </c>
      <c r="MI29" s="381">
        <v>19.796954314720821</v>
      </c>
      <c r="MJ29" s="378" t="str">
        <f t="shared" si="7"/>
        <v>--</v>
      </c>
      <c r="MK29" s="381">
        <v>17.647058823529406</v>
      </c>
      <c r="ML29" s="381">
        <v>28.888888888888893</v>
      </c>
      <c r="MM29" s="381">
        <v>21.374045801526723</v>
      </c>
      <c r="MN29" s="378" t="str">
        <f t="shared" si="8"/>
        <v>--</v>
      </c>
      <c r="MO29" s="381">
        <v>15.533980582524265</v>
      </c>
      <c r="MP29" s="381">
        <v>36.363636363636374</v>
      </c>
      <c r="MQ29" s="381">
        <v>12.307692307692303</v>
      </c>
      <c r="MR29" s="378" t="str">
        <f t="shared" si="9"/>
        <v>--</v>
      </c>
      <c r="MS29" s="381">
        <v>15.346534653465346</v>
      </c>
      <c r="MT29" s="381">
        <v>27.906976744186053</v>
      </c>
      <c r="MU29" s="381">
        <v>8.5937500000000036</v>
      </c>
      <c r="MV29" s="378" t="str">
        <f t="shared" si="10"/>
        <v>--</v>
      </c>
      <c r="MW29" s="381">
        <v>5.882352941176471</v>
      </c>
      <c r="MX29" s="381">
        <v>4.545454545454545</v>
      </c>
      <c r="MY29" s="381">
        <v>2.3255813953488369</v>
      </c>
      <c r="MZ29" s="378" t="str">
        <f t="shared" si="11"/>
        <v>--</v>
      </c>
      <c r="NA29" s="381">
        <v>24.497991967871492</v>
      </c>
      <c r="NB29" s="381">
        <v>26.457399103139011</v>
      </c>
      <c r="NC29" s="381">
        <v>19.801980198019802</v>
      </c>
      <c r="ND29" s="378" t="str">
        <f t="shared" si="12"/>
        <v>--</v>
      </c>
      <c r="NE29" s="381">
        <v>27.317073170731714</v>
      </c>
      <c r="NF29" s="381">
        <v>27.90697674418605</v>
      </c>
      <c r="NG29" s="381">
        <v>15.200000000000001</v>
      </c>
      <c r="NH29" s="378" t="str">
        <f t="shared" si="13"/>
        <v>--</v>
      </c>
      <c r="NI29" s="381">
        <v>6.8292682926829276</v>
      </c>
      <c r="NJ29" s="381">
        <v>11.627906976744184</v>
      </c>
      <c r="NK29" s="381">
        <v>9.6000000000000032</v>
      </c>
      <c r="NL29" s="378" t="str">
        <f t="shared" si="14"/>
        <v>--</v>
      </c>
      <c r="NM29" s="381">
        <v>4.3269230769230775</v>
      </c>
      <c r="NN29" s="381">
        <v>2.3255813953488369</v>
      </c>
      <c r="NO29" s="381">
        <v>4.0000000000000009</v>
      </c>
      <c r="NP29" s="378" t="str">
        <f t="shared" si="15"/>
        <v>--</v>
      </c>
      <c r="NQ29" s="381">
        <v>2.4390243902439037</v>
      </c>
      <c r="NR29" s="381">
        <v>6.9767441860465098</v>
      </c>
      <c r="NS29" s="381">
        <v>1.6129032258064517</v>
      </c>
      <c r="NT29" s="378" t="str">
        <f t="shared" si="16"/>
        <v>--</v>
      </c>
      <c r="NU29" s="381">
        <v>18.592964824120617</v>
      </c>
      <c r="NV29" s="381">
        <v>38.095238095238088</v>
      </c>
      <c r="NW29" s="381">
        <v>35.483870967741943</v>
      </c>
      <c r="NX29" s="378" t="str">
        <f t="shared" si="17"/>
        <v>--</v>
      </c>
      <c r="NY29" s="381">
        <v>1.0050251256281408</v>
      </c>
      <c r="NZ29" s="381">
        <v>2.3809523809523805</v>
      </c>
      <c r="OA29" s="381">
        <v>5.645161290322581</v>
      </c>
      <c r="OB29" s="378" t="str">
        <f t="shared" si="18"/>
        <v>--</v>
      </c>
      <c r="OC29" s="381">
        <v>11.557788944723621</v>
      </c>
      <c r="OD29" s="381">
        <v>32.558139534883729</v>
      </c>
      <c r="OE29" s="381">
        <v>25.806451612903242</v>
      </c>
    </row>
    <row r="30" spans="1:395" ht="14.4" thickTop="1" thickBot="1" x14ac:dyDescent="0.3">
      <c r="A30" s="114">
        <v>26</v>
      </c>
      <c r="B30" s="93" t="s">
        <v>26</v>
      </c>
      <c r="C30" s="144">
        <v>13.084112149532713</v>
      </c>
      <c r="D30" s="144">
        <v>42.222222222222229</v>
      </c>
      <c r="E30" s="144">
        <v>37.931034482758619</v>
      </c>
      <c r="F30" s="144">
        <v>21.333333333333339</v>
      </c>
      <c r="G30" s="144">
        <v>25.999999999999996</v>
      </c>
      <c r="H30" s="144">
        <v>51.485148514851502</v>
      </c>
      <c r="I30" s="144">
        <v>14.754098360655734</v>
      </c>
      <c r="J30" s="144">
        <v>32.89473684210526</v>
      </c>
      <c r="K30" s="144">
        <v>30.769230769230763</v>
      </c>
      <c r="L30" s="144">
        <v>18.181818181818187</v>
      </c>
      <c r="M30" s="141">
        <v>24.637681159420293</v>
      </c>
      <c r="N30" s="141">
        <v>40.000000000000014</v>
      </c>
      <c r="O30" s="141">
        <v>4.545454545454545</v>
      </c>
      <c r="P30" s="141">
        <v>44.444444444444443</v>
      </c>
      <c r="Q30" s="141">
        <v>37.037037037037038</v>
      </c>
      <c r="R30" s="141">
        <v>2.7777777777777772</v>
      </c>
      <c r="S30" s="141">
        <v>11.111111111111112</v>
      </c>
      <c r="T30" s="141">
        <v>6.8965517241379306</v>
      </c>
      <c r="U30" s="141">
        <v>3.947368421052631</v>
      </c>
      <c r="V30" s="141">
        <v>16.000000000000011</v>
      </c>
      <c r="W30" s="141">
        <v>8</v>
      </c>
      <c r="X30" s="141">
        <v>6.5573770491803263</v>
      </c>
      <c r="Y30" s="141">
        <v>15.789473684210524</v>
      </c>
      <c r="Z30" s="141">
        <v>12.307692307692308</v>
      </c>
      <c r="AA30" s="141">
        <v>10.909090909090914</v>
      </c>
      <c r="AB30" s="142">
        <v>7.2463768115942067</v>
      </c>
      <c r="AC30" s="142">
        <v>16.666666666666668</v>
      </c>
      <c r="AD30" s="142">
        <v>2.2222222222222219</v>
      </c>
      <c r="AE30" s="142">
        <v>22.222222222222218</v>
      </c>
      <c r="AF30" s="141">
        <v>11.111111111111111</v>
      </c>
      <c r="AG30" s="144">
        <v>11.111111111111114</v>
      </c>
      <c r="AH30" s="144">
        <v>22.222222222222221</v>
      </c>
      <c r="AI30" s="143">
        <v>17.241379310344829</v>
      </c>
      <c r="AJ30" s="143">
        <v>11.842105263157897</v>
      </c>
      <c r="AK30" s="141">
        <v>11.111111111111109</v>
      </c>
      <c r="AL30" s="141">
        <v>8.9108910891089064</v>
      </c>
      <c r="AM30" s="141">
        <v>6.6666666666666652</v>
      </c>
      <c r="AN30" s="141">
        <v>18.421052631578945</v>
      </c>
      <c r="AO30" s="141">
        <v>6.1538461538461551</v>
      </c>
      <c r="AP30" s="141">
        <v>14.285714285714283</v>
      </c>
      <c r="AQ30" s="141">
        <v>10.144927536231888</v>
      </c>
      <c r="AR30" s="141">
        <v>23.333333333333336</v>
      </c>
      <c r="AS30" s="141">
        <v>4.545454545454545</v>
      </c>
      <c r="AT30" s="141">
        <v>15.555555555555557</v>
      </c>
      <c r="AU30" s="141">
        <v>11.111111111111114</v>
      </c>
      <c r="AV30" s="141">
        <v>6.4814814814814836</v>
      </c>
      <c r="AW30" s="141">
        <v>8.8888888888888893</v>
      </c>
      <c r="AX30" s="142">
        <v>13.793103448275863</v>
      </c>
      <c r="AY30" s="142">
        <v>7.7922077922077913</v>
      </c>
      <c r="AZ30" s="142">
        <v>15.151515151515152</v>
      </c>
      <c r="BA30" s="142">
        <v>12.871287128712872</v>
      </c>
      <c r="BB30" s="141">
        <v>3.2786885245901631</v>
      </c>
      <c r="BC30" s="142">
        <v>12.000000000000002</v>
      </c>
      <c r="BD30" s="142">
        <v>11.111111111111114</v>
      </c>
      <c r="BE30" s="142">
        <v>18.181818181818176</v>
      </c>
      <c r="BF30" s="142">
        <v>8.6956521739130448</v>
      </c>
      <c r="BG30" s="141">
        <v>16.666666666666664</v>
      </c>
      <c r="BH30" s="140">
        <v>4.4444444444444438</v>
      </c>
      <c r="BI30" s="140">
        <v>15.555555555555554</v>
      </c>
      <c r="BJ30" s="140">
        <v>1.8518518518518516</v>
      </c>
      <c r="BK30" s="140" t="s">
        <v>286</v>
      </c>
      <c r="BL30" s="141" t="s">
        <v>286</v>
      </c>
      <c r="BM30" s="140" t="s">
        <v>286</v>
      </c>
      <c r="BN30" s="139" t="s">
        <v>286</v>
      </c>
      <c r="BO30" s="139" t="s">
        <v>286</v>
      </c>
      <c r="BP30" s="139" t="s">
        <v>286</v>
      </c>
      <c r="BQ30" s="141" t="s">
        <v>286</v>
      </c>
      <c r="BR30" s="140" t="s">
        <v>286</v>
      </c>
      <c r="BS30" s="140" t="s">
        <v>286</v>
      </c>
      <c r="BT30" s="140">
        <v>12.499999999999998</v>
      </c>
      <c r="BU30" s="141">
        <v>14.492753623188403</v>
      </c>
      <c r="BV30" s="140">
        <v>18.333333333333329</v>
      </c>
      <c r="BW30" s="140">
        <v>11.111111111111109</v>
      </c>
      <c r="BX30" s="140">
        <v>18.181818181818176</v>
      </c>
      <c r="BY30" s="141">
        <v>11.111111111111111</v>
      </c>
      <c r="BZ30" s="140">
        <v>12.962962962962969</v>
      </c>
      <c r="CA30" s="140">
        <v>8.8888888888888893</v>
      </c>
      <c r="CB30" s="140">
        <v>6.8965517241379306</v>
      </c>
      <c r="CC30" s="141">
        <v>5.4054054054054053</v>
      </c>
      <c r="CD30" s="140">
        <v>21.212121212121211</v>
      </c>
      <c r="CE30" s="140">
        <v>5.940594059405945</v>
      </c>
      <c r="CF30" s="140">
        <v>5</v>
      </c>
      <c r="CG30" s="141">
        <v>19.736842105263154</v>
      </c>
      <c r="CH30" s="140">
        <v>16.92307692307693</v>
      </c>
      <c r="CI30" s="140">
        <v>14.285714285714281</v>
      </c>
      <c r="CJ30" s="140">
        <v>22.388059701492534</v>
      </c>
      <c r="CK30" s="140">
        <v>25.423728813559315</v>
      </c>
      <c r="CL30" s="140">
        <v>11.363636363636365</v>
      </c>
      <c r="CM30" s="140">
        <v>20.930232558139533</v>
      </c>
      <c r="CN30" s="140">
        <v>9.433962264150944</v>
      </c>
      <c r="CO30" s="140">
        <v>3.7037037037037015</v>
      </c>
      <c r="CP30" s="141">
        <v>2.2222222222222223</v>
      </c>
      <c r="CQ30" s="140">
        <v>0</v>
      </c>
      <c r="CR30" s="140">
        <v>1.2987012987012987</v>
      </c>
      <c r="CS30" s="139">
        <v>7.9999999999999973</v>
      </c>
      <c r="CT30" s="139">
        <v>0</v>
      </c>
      <c r="CU30" s="141">
        <v>0</v>
      </c>
      <c r="CV30" s="140">
        <v>9.3333333333333339</v>
      </c>
      <c r="CW30" s="140">
        <v>6.153846153846156</v>
      </c>
      <c r="CX30" s="139">
        <v>0</v>
      </c>
      <c r="CY30" s="139">
        <v>2.9411764705882355</v>
      </c>
      <c r="CZ30" s="141">
        <v>5.0847457627118642</v>
      </c>
      <c r="DA30" s="140">
        <v>0</v>
      </c>
      <c r="DB30" s="140">
        <v>2.3255813953488373</v>
      </c>
      <c r="DC30" s="139">
        <v>1.8867924528301885</v>
      </c>
      <c r="DD30" s="114" t="s">
        <v>286</v>
      </c>
      <c r="DE30" s="128">
        <v>40.000000000000007</v>
      </c>
      <c r="DF30" s="121">
        <v>50</v>
      </c>
      <c r="DG30" s="121" t="s">
        <v>286</v>
      </c>
      <c r="DH30" s="114">
        <v>29.591836734693874</v>
      </c>
      <c r="DI30" s="114">
        <v>35.353535353535364</v>
      </c>
      <c r="DJ30" s="128" t="s">
        <v>286</v>
      </c>
      <c r="DK30" s="121">
        <v>22.972972972972979</v>
      </c>
      <c r="DL30" s="121">
        <v>20.312500000000007</v>
      </c>
      <c r="DM30" s="121" t="s">
        <v>286</v>
      </c>
      <c r="DN30" s="121">
        <v>26.086956521739133</v>
      </c>
      <c r="DO30" s="128">
        <v>31.666666666666675</v>
      </c>
      <c r="DP30" s="121" t="s">
        <v>286</v>
      </c>
      <c r="DQ30" s="121">
        <v>26.666666666666671</v>
      </c>
      <c r="DR30" s="121">
        <v>38.888888888888879</v>
      </c>
      <c r="DS30" s="121" t="s">
        <v>286</v>
      </c>
      <c r="DT30" s="128">
        <v>31.111111111111114</v>
      </c>
      <c r="DU30" s="131">
        <v>35.714285714285708</v>
      </c>
      <c r="DV30" s="131" t="s">
        <v>286</v>
      </c>
      <c r="DW30" s="114">
        <v>32.989690721649488</v>
      </c>
      <c r="DX30" s="131">
        <v>32</v>
      </c>
      <c r="DY30" s="128" t="s">
        <v>286</v>
      </c>
      <c r="DZ30" s="128">
        <v>34.666666666666657</v>
      </c>
      <c r="EA30" s="128">
        <v>20.312499999999993</v>
      </c>
      <c r="EB30" s="128" t="s">
        <v>286</v>
      </c>
      <c r="EC30" s="128">
        <v>24.637681159420286</v>
      </c>
      <c r="ED30" s="128">
        <v>29.999999999999993</v>
      </c>
      <c r="EE30" s="128" t="s">
        <v>286</v>
      </c>
      <c r="EF30" s="128">
        <v>17.777777777777775</v>
      </c>
      <c r="EG30" s="128">
        <v>31.481481481481477</v>
      </c>
      <c r="EH30" s="128" t="s">
        <v>286</v>
      </c>
      <c r="EI30" s="128">
        <v>35.555555555555564</v>
      </c>
      <c r="EJ30" s="128">
        <v>39.285714285714292</v>
      </c>
      <c r="EK30" s="128" t="s">
        <v>286</v>
      </c>
      <c r="EL30" s="121">
        <v>24.210526315789476</v>
      </c>
      <c r="EM30" s="121">
        <v>30.303030303030308</v>
      </c>
      <c r="EN30" s="121" t="s">
        <v>286</v>
      </c>
      <c r="EO30" s="121">
        <v>22.972972972972968</v>
      </c>
      <c r="EP30" s="128">
        <v>21.875</v>
      </c>
      <c r="EQ30" s="121" t="s">
        <v>286</v>
      </c>
      <c r="ER30" s="121">
        <v>21.739130434782613</v>
      </c>
      <c r="ES30" s="121">
        <v>23.333333333333339</v>
      </c>
      <c r="ET30" s="121" t="s">
        <v>286</v>
      </c>
      <c r="EU30" s="128">
        <v>26.666666666666664</v>
      </c>
      <c r="EV30" s="121">
        <v>24.074074074074076</v>
      </c>
      <c r="EW30" s="121" t="s">
        <v>286</v>
      </c>
      <c r="EX30" s="121">
        <v>18.181818181818183</v>
      </c>
      <c r="EY30" s="121">
        <v>75.000000000000014</v>
      </c>
      <c r="EZ30" s="128" t="s">
        <v>286</v>
      </c>
      <c r="FA30" s="121">
        <v>8.1632653061224527</v>
      </c>
      <c r="FB30" s="121">
        <v>47.959183673469376</v>
      </c>
      <c r="FC30" s="121" t="s">
        <v>286</v>
      </c>
      <c r="FD30" s="121">
        <v>3.9999999999999996</v>
      </c>
      <c r="FE30" s="128">
        <v>54.6875</v>
      </c>
      <c r="FF30" s="121" t="s">
        <v>286</v>
      </c>
      <c r="FG30" s="121">
        <v>4.3478260869565215</v>
      </c>
      <c r="FH30" s="121">
        <v>44.999999999999993</v>
      </c>
      <c r="FI30" s="121" t="s">
        <v>286</v>
      </c>
      <c r="FJ30" s="128">
        <v>11.363636363636363</v>
      </c>
      <c r="FK30" s="121">
        <v>29.62962962962963</v>
      </c>
      <c r="FL30" s="121" t="s">
        <v>286</v>
      </c>
      <c r="FM30" s="121">
        <v>4.4444444444444438</v>
      </c>
      <c r="FN30" s="121">
        <v>21.428571428571427</v>
      </c>
      <c r="FO30" s="128" t="s">
        <v>286</v>
      </c>
      <c r="FP30" s="121">
        <v>0</v>
      </c>
      <c r="FQ30" s="121">
        <v>8.1632653061224474</v>
      </c>
      <c r="FR30" s="121" t="s">
        <v>286</v>
      </c>
      <c r="FS30" s="121">
        <v>1.3333333333333333</v>
      </c>
      <c r="FT30" s="128">
        <v>14.0625</v>
      </c>
      <c r="FU30" s="121" t="s">
        <v>286</v>
      </c>
      <c r="FV30" s="121">
        <v>0</v>
      </c>
      <c r="FW30" s="121">
        <v>1.6666666666666663</v>
      </c>
      <c r="FX30" s="121" t="s">
        <v>286</v>
      </c>
      <c r="FY30" s="128">
        <v>2.2727272727272725</v>
      </c>
      <c r="FZ30" s="121">
        <v>11.111111111111116</v>
      </c>
      <c r="GA30" s="121" t="s">
        <v>286</v>
      </c>
      <c r="GB30" s="121" t="s">
        <v>286</v>
      </c>
      <c r="GC30" s="121" t="s">
        <v>286</v>
      </c>
      <c r="GD30" s="128" t="s">
        <v>286</v>
      </c>
      <c r="GE30" s="121" t="s">
        <v>286</v>
      </c>
      <c r="GF30" s="121" t="s">
        <v>286</v>
      </c>
      <c r="GG30" s="121" t="s">
        <v>286</v>
      </c>
      <c r="GH30" s="121" t="s">
        <v>286</v>
      </c>
      <c r="GI30" s="128" t="s">
        <v>286</v>
      </c>
      <c r="GJ30" s="121" t="s">
        <v>286</v>
      </c>
      <c r="GK30" s="121">
        <v>0</v>
      </c>
      <c r="GL30" s="121">
        <v>1.6666666666666663</v>
      </c>
      <c r="GM30" s="130" t="s">
        <v>286</v>
      </c>
      <c r="GN30" s="128">
        <v>2.2727272727272725</v>
      </c>
      <c r="GO30" s="121">
        <v>1.8518518518518516</v>
      </c>
      <c r="GP30" s="121">
        <v>21.568627450980397</v>
      </c>
      <c r="GQ30" s="121">
        <v>45.45454545454546</v>
      </c>
      <c r="GR30" s="121">
        <v>77.777777777777771</v>
      </c>
      <c r="GS30" s="128">
        <v>2.816901408450704</v>
      </c>
      <c r="GT30" s="121">
        <v>53.608247422680414</v>
      </c>
      <c r="GU30" s="121">
        <v>69.000000000000028</v>
      </c>
      <c r="GV30" s="121">
        <v>8.6206896551724146</v>
      </c>
      <c r="GW30" s="121">
        <v>46.575342465753423</v>
      </c>
      <c r="GX30" s="128">
        <v>74.242424242424264</v>
      </c>
      <c r="GY30" s="128">
        <v>12.727272727272725</v>
      </c>
      <c r="GZ30" s="128">
        <v>42.187499999999986</v>
      </c>
      <c r="HA30" s="128">
        <v>63.333333333333343</v>
      </c>
      <c r="HB30" s="128">
        <v>6.8181818181818183</v>
      </c>
      <c r="HC30" s="128">
        <v>34.883720930232556</v>
      </c>
      <c r="HD30" s="128">
        <v>67.924528301886781</v>
      </c>
      <c r="HE30" s="128">
        <v>0</v>
      </c>
      <c r="HF30" s="128">
        <v>6.8181818181818183</v>
      </c>
      <c r="HG30" s="128">
        <v>29.629629629629626</v>
      </c>
      <c r="HH30" s="128">
        <v>0</v>
      </c>
      <c r="HI30" s="128">
        <v>11.340206185567011</v>
      </c>
      <c r="HJ30" s="128">
        <v>30.000000000000004</v>
      </c>
      <c r="HK30" s="128">
        <v>1.7241379310344824</v>
      </c>
      <c r="HL30" s="121">
        <v>2.7397260273972601</v>
      </c>
      <c r="HM30" s="121">
        <v>34.848484848484865</v>
      </c>
      <c r="HN30" s="121">
        <v>0</v>
      </c>
      <c r="HO30" s="121">
        <v>10.9375</v>
      </c>
      <c r="HP30" s="128">
        <v>24.999999999999993</v>
      </c>
      <c r="HQ30" s="121">
        <v>0</v>
      </c>
      <c r="HR30" s="121">
        <v>6.9767441860465107</v>
      </c>
      <c r="HS30" s="121">
        <v>15.094339622641508</v>
      </c>
      <c r="HT30" s="129">
        <v>11.000000000000005</v>
      </c>
      <c r="HU30" s="128">
        <v>23.809523809523803</v>
      </c>
      <c r="HV30" s="114">
        <v>55.555555555555557</v>
      </c>
      <c r="HW30" s="114">
        <v>0</v>
      </c>
      <c r="HX30" s="114">
        <v>36.84210526315789</v>
      </c>
      <c r="HY30" s="114">
        <v>54.08163265306122</v>
      </c>
      <c r="HZ30" s="114">
        <v>3.5087719298245608</v>
      </c>
      <c r="IA30" s="114">
        <v>26.027397260273965</v>
      </c>
      <c r="IB30" s="114">
        <v>60.606060606060616</v>
      </c>
      <c r="IC30" s="114">
        <v>3.6363636363636358</v>
      </c>
      <c r="ID30" s="114">
        <v>23.4375</v>
      </c>
      <c r="IE30" s="114">
        <v>46.666666666666679</v>
      </c>
      <c r="IF30" s="114">
        <v>0</v>
      </c>
      <c r="IG30" s="114">
        <v>20.930232558139533</v>
      </c>
      <c r="IH30" s="114">
        <v>43.39622641509434</v>
      </c>
      <c r="II30" s="114" t="s">
        <v>286</v>
      </c>
      <c r="IJ30" s="114">
        <v>13.636363636363637</v>
      </c>
      <c r="IK30" s="114">
        <v>41.379310344827587</v>
      </c>
      <c r="IL30" s="114" t="s">
        <v>286</v>
      </c>
      <c r="IM30" s="114">
        <v>14.583333333333343</v>
      </c>
      <c r="IN30" s="114">
        <v>35.353535353535364</v>
      </c>
      <c r="IO30" s="114" t="s">
        <v>286</v>
      </c>
      <c r="IP30" s="114">
        <v>8.2191780821917817</v>
      </c>
      <c r="IQ30" s="114">
        <v>42.424242424242415</v>
      </c>
      <c r="IR30" s="114" t="s">
        <v>286</v>
      </c>
      <c r="IS30" s="114">
        <v>18.461538461538463</v>
      </c>
      <c r="IT30" s="114">
        <v>26.666666666666654</v>
      </c>
      <c r="IU30" s="114" t="s">
        <v>286</v>
      </c>
      <c r="IV30" s="114">
        <v>9.3023255813953494</v>
      </c>
      <c r="IW30" s="114">
        <v>26.415094339622637</v>
      </c>
      <c r="IX30" s="114" t="str">
        <f t="shared" si="39"/>
        <v>--</v>
      </c>
      <c r="IY30" s="114" t="str">
        <f t="shared" si="39"/>
        <v>--</v>
      </c>
      <c r="IZ30" s="114" t="str">
        <f t="shared" si="39"/>
        <v>--</v>
      </c>
      <c r="JA30" s="114" t="str">
        <f t="shared" si="39"/>
        <v>--</v>
      </c>
      <c r="JB30" s="114" t="str">
        <f t="shared" si="39"/>
        <v>--</v>
      </c>
      <c r="JC30" s="261" t="s">
        <v>286</v>
      </c>
      <c r="JD30" s="261" t="s">
        <v>286</v>
      </c>
      <c r="JE30" s="261" t="s">
        <v>286</v>
      </c>
      <c r="JF30" s="261" t="s">
        <v>286</v>
      </c>
      <c r="JG30" s="261" t="s">
        <v>286</v>
      </c>
      <c r="JH30" s="261" t="s">
        <v>286</v>
      </c>
      <c r="JI30" s="261" t="s">
        <v>286</v>
      </c>
      <c r="JJ30" s="261" t="s">
        <v>286</v>
      </c>
      <c r="JK30" s="261" t="s">
        <v>286</v>
      </c>
      <c r="JL30" s="261" t="s">
        <v>286</v>
      </c>
      <c r="JM30" s="261" t="s">
        <v>286</v>
      </c>
      <c r="JN30" s="261" t="s">
        <v>286</v>
      </c>
      <c r="JO30" s="243">
        <v>21.6666666666667</v>
      </c>
      <c r="JP30" s="243">
        <v>37.7049180327869</v>
      </c>
      <c r="JQ30" s="243">
        <v>33.3333333333333</v>
      </c>
      <c r="JR30" s="243">
        <v>15.068493150684899</v>
      </c>
      <c r="JS30" s="243">
        <v>16.417910447761201</v>
      </c>
      <c r="JT30" s="243">
        <v>42.105263157894797</v>
      </c>
      <c r="JU30" s="243">
        <v>0</v>
      </c>
      <c r="JV30" s="243">
        <v>0</v>
      </c>
      <c r="JW30" s="243">
        <v>0</v>
      </c>
      <c r="JX30" s="243">
        <v>1.3698630136986301</v>
      </c>
      <c r="JY30" s="243">
        <v>0</v>
      </c>
      <c r="JZ30" s="243">
        <v>8.7719298245614006</v>
      </c>
      <c r="KA30" s="243">
        <v>11.6666666666667</v>
      </c>
      <c r="KB30" s="243">
        <v>12.9032258064516</v>
      </c>
      <c r="KC30" s="243">
        <v>17.241379310344801</v>
      </c>
      <c r="KD30" s="243">
        <v>9.5890410958904102</v>
      </c>
      <c r="KE30" s="243">
        <v>7.4626865671641802</v>
      </c>
      <c r="KF30" s="243">
        <v>22.8070175438597</v>
      </c>
      <c r="KG30" s="128" t="str">
        <f t="shared" si="40"/>
        <v>--</v>
      </c>
      <c r="KH30" s="128" t="str">
        <f t="shared" si="40"/>
        <v>--</v>
      </c>
      <c r="KI30" s="128" t="str">
        <f t="shared" si="40"/>
        <v>--</v>
      </c>
      <c r="KJ30" s="128" t="str">
        <f t="shared" si="40"/>
        <v>--</v>
      </c>
      <c r="KK30" s="128" t="str">
        <f t="shared" si="40"/>
        <v>--</v>
      </c>
      <c r="KL30" s="128" t="str">
        <f t="shared" si="40"/>
        <v>--</v>
      </c>
      <c r="KM30" s="128" t="str">
        <f t="shared" si="40"/>
        <v>--</v>
      </c>
      <c r="KN30" s="286">
        <v>5.6338028169014081</v>
      </c>
      <c r="KO30" s="286">
        <v>9.0909090909090882</v>
      </c>
      <c r="KP30" s="286">
        <v>14.035087719298245</v>
      </c>
      <c r="KQ30" s="128" t="str">
        <f t="shared" si="2"/>
        <v>--</v>
      </c>
      <c r="KR30" s="222">
        <v>0</v>
      </c>
      <c r="KS30" s="222">
        <v>0</v>
      </c>
      <c r="KT30" s="222">
        <v>3.5087719298245608</v>
      </c>
      <c r="KU30" s="128" t="str">
        <f t="shared" si="3"/>
        <v>--</v>
      </c>
      <c r="KV30" s="222">
        <v>1.4084507042253522</v>
      </c>
      <c r="KW30" s="222">
        <v>0</v>
      </c>
      <c r="KX30" s="222">
        <v>1.7543859649122804</v>
      </c>
      <c r="KY30" s="295">
        <v>22.222222222222221</v>
      </c>
      <c r="KZ30" s="295">
        <v>12.698412698412701</v>
      </c>
      <c r="LA30" s="295">
        <v>6.8965517241379324</v>
      </c>
      <c r="LB30" s="295">
        <v>12.162162162162161</v>
      </c>
      <c r="LC30" s="295">
        <v>14.925373134328357</v>
      </c>
      <c r="LD30" s="295">
        <v>14.035087719298245</v>
      </c>
      <c r="LE30" s="295">
        <v>8.0645161290322598</v>
      </c>
      <c r="LF30" s="295">
        <v>9.5238095238095237</v>
      </c>
      <c r="LG30" s="295">
        <v>0</v>
      </c>
      <c r="LH30" s="295">
        <v>16</v>
      </c>
      <c r="LI30" s="295">
        <v>8.9552238805970141</v>
      </c>
      <c r="LJ30" s="295">
        <v>8.7719298245614041</v>
      </c>
      <c r="LK30" s="295">
        <v>0</v>
      </c>
      <c r="LL30" s="295">
        <v>1.587301587301587</v>
      </c>
      <c r="LM30" s="295">
        <v>0</v>
      </c>
      <c r="LN30" s="295">
        <v>2.6666666666666665</v>
      </c>
      <c r="LO30" s="295">
        <v>0</v>
      </c>
      <c r="LP30" s="295">
        <v>3.5087719298245608</v>
      </c>
      <c r="LQ30" s="128">
        <v>5</v>
      </c>
      <c r="LR30" s="128">
        <v>3.2258064516129026</v>
      </c>
      <c r="LS30" s="128">
        <v>5.1724137931034502</v>
      </c>
      <c r="LT30" s="128">
        <v>6.8493150684931505</v>
      </c>
      <c r="LU30" s="128">
        <v>2.9850746268656714</v>
      </c>
      <c r="LV30" s="128">
        <v>17.543859649122808</v>
      </c>
      <c r="LX30" s="378" t="str">
        <f t="shared" si="4"/>
        <v>--</v>
      </c>
      <c r="LY30" s="381">
        <v>13.513513513513514</v>
      </c>
      <c r="LZ30" s="381">
        <v>19.696969696969699</v>
      </c>
      <c r="MA30" s="381">
        <v>21.052631578947366</v>
      </c>
      <c r="MB30" s="378" t="str">
        <f t="shared" si="5"/>
        <v>--</v>
      </c>
      <c r="MC30" s="381">
        <v>18.333333333333332</v>
      </c>
      <c r="MD30" s="381">
        <v>11.290322580645165</v>
      </c>
      <c r="ME30" s="381">
        <v>19.402985074626866</v>
      </c>
      <c r="MF30" s="378" t="str">
        <f t="shared" si="6"/>
        <v>--</v>
      </c>
      <c r="MG30" s="381">
        <v>11.688311688311691</v>
      </c>
      <c r="MH30" s="381">
        <v>18.181818181818183</v>
      </c>
      <c r="MI30" s="381">
        <v>12.280701754385966</v>
      </c>
      <c r="MJ30" s="378" t="str">
        <f t="shared" si="7"/>
        <v>--</v>
      </c>
      <c r="MK30" s="381">
        <v>19.999999999999996</v>
      </c>
      <c r="ML30" s="381">
        <v>16.129032258064516</v>
      </c>
      <c r="MM30" s="381">
        <v>20.8955223880597</v>
      </c>
      <c r="MN30" s="378" t="str">
        <f t="shared" si="8"/>
        <v>--</v>
      </c>
      <c r="MO30" s="381">
        <v>17.187500000000004</v>
      </c>
      <c r="MP30" s="381">
        <v>9.6774193548387082</v>
      </c>
      <c r="MQ30" s="381">
        <v>13.432835820895525</v>
      </c>
      <c r="MR30" s="378" t="str">
        <f t="shared" si="9"/>
        <v>--</v>
      </c>
      <c r="MS30" s="381">
        <v>20.967741935483872</v>
      </c>
      <c r="MT30" s="381">
        <v>9.8360655737704921</v>
      </c>
      <c r="MU30" s="381">
        <v>18.749999999999996</v>
      </c>
      <c r="MV30" s="378" t="str">
        <f t="shared" si="10"/>
        <v>--</v>
      </c>
      <c r="MW30" s="381">
        <v>6.4516129032258069</v>
      </c>
      <c r="MX30" s="381">
        <v>3.2786885245901631</v>
      </c>
      <c r="MY30" s="381">
        <v>3.0303030303030298</v>
      </c>
      <c r="MZ30" s="378" t="str">
        <f t="shared" si="11"/>
        <v>--</v>
      </c>
      <c r="NA30" s="381">
        <v>28.16901408450704</v>
      </c>
      <c r="NB30" s="381">
        <v>26.865671641791049</v>
      </c>
      <c r="NC30" s="381">
        <v>24.561403508771932</v>
      </c>
      <c r="ND30" s="378" t="str">
        <f t="shared" si="12"/>
        <v>--</v>
      </c>
      <c r="NE30" s="381">
        <v>20.634920634920636</v>
      </c>
      <c r="NF30" s="381">
        <v>20.634920634920633</v>
      </c>
      <c r="NG30" s="381">
        <v>18.181818181818176</v>
      </c>
      <c r="NH30" s="378" t="str">
        <f t="shared" si="13"/>
        <v>--</v>
      </c>
      <c r="NI30" s="381">
        <v>1.6129032258064513</v>
      </c>
      <c r="NJ30" s="381">
        <v>4.7619047619047619</v>
      </c>
      <c r="NK30" s="381">
        <v>6.0606060606060597</v>
      </c>
      <c r="NL30" s="378" t="str">
        <f t="shared" si="14"/>
        <v>--</v>
      </c>
      <c r="NM30" s="381">
        <v>0</v>
      </c>
      <c r="NN30" s="381">
        <v>1.5624999999999998</v>
      </c>
      <c r="NO30" s="381">
        <v>3.0303030303030298</v>
      </c>
      <c r="NP30" s="378" t="str">
        <f t="shared" si="15"/>
        <v>--</v>
      </c>
      <c r="NQ30" s="381">
        <v>0</v>
      </c>
      <c r="NR30" s="381">
        <v>0</v>
      </c>
      <c r="NS30" s="381">
        <v>1.5151515151515149</v>
      </c>
      <c r="NT30" s="378" t="str">
        <f t="shared" si="16"/>
        <v>--</v>
      </c>
      <c r="NU30" s="381">
        <v>22.580645161290327</v>
      </c>
      <c r="NV30" s="381">
        <v>25.806451612903228</v>
      </c>
      <c r="NW30" s="381">
        <v>40.909090909090914</v>
      </c>
      <c r="NX30" s="378" t="str">
        <f t="shared" si="17"/>
        <v>--</v>
      </c>
      <c r="NY30" s="381">
        <v>1.6129032258064515</v>
      </c>
      <c r="NZ30" s="381">
        <v>1.6129032258064515</v>
      </c>
      <c r="OA30" s="381">
        <v>9.0909090909090935</v>
      </c>
      <c r="OB30" s="378" t="str">
        <f t="shared" si="18"/>
        <v>--</v>
      </c>
      <c r="OC30" s="381">
        <v>16.12903225806452</v>
      </c>
      <c r="OD30" s="381">
        <v>12.903225806451614</v>
      </c>
      <c r="OE30" s="381">
        <v>22.727272727272723</v>
      </c>
    </row>
    <row r="31" spans="1:395" ht="21" customHeight="1" thickTop="1" thickBot="1" x14ac:dyDescent="0.3">
      <c r="A31" s="114">
        <v>27</v>
      </c>
      <c r="B31" s="93" t="s">
        <v>27</v>
      </c>
      <c r="C31" s="144">
        <v>21.483036799646499</v>
      </c>
      <c r="D31" s="144">
        <v>36.785022595222664</v>
      </c>
      <c r="E31" s="144">
        <v>46.165478505076621</v>
      </c>
      <c r="F31" s="144">
        <v>24.477478484408181</v>
      </c>
      <c r="G31" s="144">
        <v>37.199379363847996</v>
      </c>
      <c r="H31" s="144">
        <v>47.597254004576634</v>
      </c>
      <c r="I31" s="144">
        <v>21.275054334701753</v>
      </c>
      <c r="J31" s="144">
        <v>36.394434361766557</v>
      </c>
      <c r="K31" s="144">
        <v>46.914952751528645</v>
      </c>
      <c r="L31" s="144">
        <v>19.366568914956041</v>
      </c>
      <c r="M31" s="141">
        <v>33.471367723615721</v>
      </c>
      <c r="N31" s="141">
        <v>45.898234683281508</v>
      </c>
      <c r="O31" s="141">
        <v>18.621553884711833</v>
      </c>
      <c r="P31" s="141">
        <v>31.249224661952656</v>
      </c>
      <c r="Q31" s="141">
        <v>43.844556511421096</v>
      </c>
      <c r="R31" s="141">
        <v>9.5677994061365901</v>
      </c>
      <c r="S31" s="141">
        <v>12.498386055519701</v>
      </c>
      <c r="T31" s="141">
        <v>10.008646779074807</v>
      </c>
      <c r="U31" s="141">
        <v>10.878986554061596</v>
      </c>
      <c r="V31" s="141">
        <v>13.736121869351983</v>
      </c>
      <c r="W31" s="141">
        <v>11.763481157609831</v>
      </c>
      <c r="X31" s="141">
        <v>10.561095758740864</v>
      </c>
      <c r="Y31" s="141">
        <v>14.352969579913109</v>
      </c>
      <c r="Z31" s="141">
        <v>11.605487578791262</v>
      </c>
      <c r="AA31" s="141">
        <v>11.22844068989793</v>
      </c>
      <c r="AB31" s="142">
        <v>13.046044864226639</v>
      </c>
      <c r="AC31" s="142">
        <v>12.339688041594435</v>
      </c>
      <c r="AD31" s="142">
        <v>11.322407106217943</v>
      </c>
      <c r="AE31" s="142">
        <v>13.074819786229193</v>
      </c>
      <c r="AF31" s="141">
        <v>11.554434885790565</v>
      </c>
      <c r="AG31" s="144">
        <v>12.081578363999071</v>
      </c>
      <c r="AH31" s="144">
        <v>15.224151334542592</v>
      </c>
      <c r="AI31" s="143">
        <v>13.219014543086601</v>
      </c>
      <c r="AJ31" s="143">
        <v>13.989870568373657</v>
      </c>
      <c r="AK31" s="141">
        <v>15.715585597296242</v>
      </c>
      <c r="AL31" s="141">
        <v>13.803169307756477</v>
      </c>
      <c r="AM31" s="141">
        <v>12.345980236671998</v>
      </c>
      <c r="AN31" s="141">
        <v>16.002914035939792</v>
      </c>
      <c r="AO31" s="141">
        <v>14.413574491888886</v>
      </c>
      <c r="AP31" s="141">
        <v>12.08519651682747</v>
      </c>
      <c r="AQ31" s="141">
        <v>13.33412632330208</v>
      </c>
      <c r="AR31" s="141">
        <v>13.703639212954913</v>
      </c>
      <c r="AS31" s="141">
        <v>11.888024102435313</v>
      </c>
      <c r="AT31" s="141">
        <v>13.442540952857318</v>
      </c>
      <c r="AU31" s="141">
        <v>14.375279892521275</v>
      </c>
      <c r="AV31" s="141">
        <v>11.704035874439468</v>
      </c>
      <c r="AW31" s="141">
        <v>14.024390243902426</v>
      </c>
      <c r="AX31" s="142">
        <v>11.294526498696804</v>
      </c>
      <c r="AY31" s="142">
        <v>12.37825594563987</v>
      </c>
      <c r="AZ31" s="142">
        <v>13.901170351105323</v>
      </c>
      <c r="BA31" s="142">
        <v>12.007504690431498</v>
      </c>
      <c r="BB31" s="141">
        <v>10.999015748031486</v>
      </c>
      <c r="BC31" s="142">
        <v>14.769680721423322</v>
      </c>
      <c r="BD31" s="142">
        <v>11.407269338303816</v>
      </c>
      <c r="BE31" s="142">
        <v>11.548027952149702</v>
      </c>
      <c r="BF31" s="142">
        <v>13.879300083323416</v>
      </c>
      <c r="BG31" s="141">
        <v>12.874043145441856</v>
      </c>
      <c r="BH31" s="140">
        <v>11.75799086757989</v>
      </c>
      <c r="BI31" s="140">
        <v>13.262366938008734</v>
      </c>
      <c r="BJ31" s="140">
        <v>12.374981340498561</v>
      </c>
      <c r="BK31" s="140" t="s">
        <v>286</v>
      </c>
      <c r="BL31" s="141" t="s">
        <v>286</v>
      </c>
      <c r="BM31" s="140" t="s">
        <v>286</v>
      </c>
      <c r="BN31" s="139" t="s">
        <v>286</v>
      </c>
      <c r="BO31" s="139" t="s">
        <v>286</v>
      </c>
      <c r="BP31" s="139" t="s">
        <v>286</v>
      </c>
      <c r="BQ31" s="141" t="s">
        <v>286</v>
      </c>
      <c r="BR31" s="140" t="s">
        <v>286</v>
      </c>
      <c r="BS31" s="140" t="s">
        <v>286</v>
      </c>
      <c r="BT31" s="140">
        <v>10.282352941176413</v>
      </c>
      <c r="BU31" s="141">
        <v>11.073744895508044</v>
      </c>
      <c r="BV31" s="140">
        <v>7.6260762607626056</v>
      </c>
      <c r="BW31" s="140">
        <v>9.5727352462098008</v>
      </c>
      <c r="BX31" s="140">
        <v>10.441512306521219</v>
      </c>
      <c r="BY31" s="141">
        <v>6.5489663497812032</v>
      </c>
      <c r="BZ31" s="140">
        <v>14.894561598224193</v>
      </c>
      <c r="CA31" s="140">
        <v>21.46569646569646</v>
      </c>
      <c r="CB31" s="140">
        <v>15.469973890339428</v>
      </c>
      <c r="CC31" s="141">
        <v>12.647820700529349</v>
      </c>
      <c r="CD31" s="140">
        <v>20.411887382690288</v>
      </c>
      <c r="CE31" s="140">
        <v>16.858397824722832</v>
      </c>
      <c r="CF31" s="140">
        <v>13.436312369743762</v>
      </c>
      <c r="CG31" s="141">
        <v>19.095907147220505</v>
      </c>
      <c r="CH31" s="140">
        <v>13.818249813014223</v>
      </c>
      <c r="CI31" s="140">
        <v>10.972864083422177</v>
      </c>
      <c r="CJ31" s="140">
        <v>16.023166023165977</v>
      </c>
      <c r="CK31" s="140">
        <v>13.308589607635193</v>
      </c>
      <c r="CL31" s="140">
        <v>10.622154779969676</v>
      </c>
      <c r="CM31" s="140">
        <v>15.137204850031875</v>
      </c>
      <c r="CN31" s="140">
        <v>12.371134020618552</v>
      </c>
      <c r="CO31" s="140">
        <v>5.0740658854742282</v>
      </c>
      <c r="CP31" s="141">
        <v>5.8930425752855742</v>
      </c>
      <c r="CQ31" s="140">
        <v>3.0862855900891111</v>
      </c>
      <c r="CR31" s="140">
        <v>4.0322580645161343</v>
      </c>
      <c r="CS31" s="139">
        <v>6.3727402783196929</v>
      </c>
      <c r="CT31" s="139">
        <v>3.1517428511792995</v>
      </c>
      <c r="CU31" s="141">
        <v>3.996101364522425</v>
      </c>
      <c r="CV31" s="140">
        <v>6.7024783298742463</v>
      </c>
      <c r="CW31" s="140">
        <v>3.0581613508442778</v>
      </c>
      <c r="CX31" s="139">
        <v>2.533443826210497</v>
      </c>
      <c r="CY31" s="139">
        <v>3.3832769453842504</v>
      </c>
      <c r="CZ31" s="141">
        <v>2.4584365051291153</v>
      </c>
      <c r="DA31" s="140">
        <v>2.545270355831323</v>
      </c>
      <c r="DB31" s="140">
        <v>2.9966845192552993</v>
      </c>
      <c r="DC31" s="139">
        <v>2.5672185933464986</v>
      </c>
      <c r="DD31" s="114" t="s">
        <v>286</v>
      </c>
      <c r="DE31" s="128">
        <v>37.986452384114948</v>
      </c>
      <c r="DF31" s="121">
        <v>39.916520210896316</v>
      </c>
      <c r="DG31" s="121" t="s">
        <v>286</v>
      </c>
      <c r="DH31" s="114">
        <v>34.050880626223041</v>
      </c>
      <c r="DI31" s="114">
        <v>37.408415323424975</v>
      </c>
      <c r="DJ31" s="128" t="s">
        <v>286</v>
      </c>
      <c r="DK31" s="121">
        <v>39.700650226965877</v>
      </c>
      <c r="DL31" s="121">
        <v>43.261608154020571</v>
      </c>
      <c r="DM31" s="121" t="s">
        <v>286</v>
      </c>
      <c r="DN31" s="121">
        <v>31.273992322456852</v>
      </c>
      <c r="DO31" s="128">
        <v>36.930117936982946</v>
      </c>
      <c r="DP31" s="121" t="s">
        <v>286</v>
      </c>
      <c r="DQ31" s="121">
        <v>20.690092604338403</v>
      </c>
      <c r="DR31" s="121">
        <v>29.650899199032668</v>
      </c>
      <c r="DS31" s="121" t="s">
        <v>286</v>
      </c>
      <c r="DT31" s="128">
        <v>34.261356067669993</v>
      </c>
      <c r="DU31" s="131">
        <v>31.015452538631369</v>
      </c>
      <c r="DV31" s="131" t="s">
        <v>286</v>
      </c>
      <c r="DW31" s="114">
        <v>34.161328278206362</v>
      </c>
      <c r="DX31" s="131">
        <v>32.472712006716947</v>
      </c>
      <c r="DY31" s="128" t="s">
        <v>286</v>
      </c>
      <c r="DZ31" s="128">
        <v>32.734211498215032</v>
      </c>
      <c r="EA31" s="128">
        <v>31.465354032563642</v>
      </c>
      <c r="EB31" s="128" t="s">
        <v>286</v>
      </c>
      <c r="EC31" s="128">
        <v>28.703815140209421</v>
      </c>
      <c r="ED31" s="128">
        <v>29.505300353356848</v>
      </c>
      <c r="EE31" s="128" t="s">
        <v>286</v>
      </c>
      <c r="EF31" s="128">
        <v>23.060290002543912</v>
      </c>
      <c r="EG31" s="128">
        <v>23.196969696969692</v>
      </c>
      <c r="EH31" s="128" t="s">
        <v>286</v>
      </c>
      <c r="EI31" s="128">
        <v>32.13709677419358</v>
      </c>
      <c r="EJ31" s="128">
        <v>26.475172567356939</v>
      </c>
      <c r="EK31" s="128" t="s">
        <v>286</v>
      </c>
      <c r="EL31" s="121">
        <v>28.372520688296301</v>
      </c>
      <c r="EM31" s="121">
        <v>24.436010963525256</v>
      </c>
      <c r="EN31" s="121" t="s">
        <v>286</v>
      </c>
      <c r="EO31" s="121">
        <v>28.283452881523623</v>
      </c>
      <c r="EP31" s="128">
        <v>24.510363186917584</v>
      </c>
      <c r="EQ31" s="121" t="s">
        <v>286</v>
      </c>
      <c r="ER31" s="121">
        <v>24.517839922854389</v>
      </c>
      <c r="ES31" s="121">
        <v>23.846561781863105</v>
      </c>
      <c r="ET31" s="121" t="s">
        <v>286</v>
      </c>
      <c r="EU31" s="128">
        <v>21.009045738310604</v>
      </c>
      <c r="EV31" s="121">
        <v>21.382978723404307</v>
      </c>
      <c r="EW31" s="121" t="s">
        <v>286</v>
      </c>
      <c r="EX31" s="121">
        <v>15.702368137782546</v>
      </c>
      <c r="EY31" s="121">
        <v>35.958296362023113</v>
      </c>
      <c r="EZ31" s="128" t="s">
        <v>286</v>
      </c>
      <c r="FA31" s="121">
        <v>11.766250820748509</v>
      </c>
      <c r="FB31" s="121">
        <v>30.374421539756057</v>
      </c>
      <c r="FC31" s="121" t="s">
        <v>286</v>
      </c>
      <c r="FD31" s="121">
        <v>11.078103725708591</v>
      </c>
      <c r="FE31" s="128">
        <v>29.528158295281489</v>
      </c>
      <c r="FF31" s="121" t="s">
        <v>286</v>
      </c>
      <c r="FG31" s="121">
        <v>10.244315432994684</v>
      </c>
      <c r="FH31" s="121">
        <v>27.003546099290773</v>
      </c>
      <c r="FI31" s="121" t="s">
        <v>286</v>
      </c>
      <c r="FJ31" s="128">
        <v>8.9096254633772034</v>
      </c>
      <c r="FK31" s="121">
        <v>21.893581338618691</v>
      </c>
      <c r="FL31" s="121" t="s">
        <v>286</v>
      </c>
      <c r="FM31" s="121">
        <v>4.4794188861985269</v>
      </c>
      <c r="FN31" s="121">
        <v>37.403400309119085</v>
      </c>
      <c r="FO31" s="128" t="s">
        <v>286</v>
      </c>
      <c r="FP31" s="121">
        <v>4.0709126723571813</v>
      </c>
      <c r="FQ31" s="121">
        <v>33.130252100840337</v>
      </c>
      <c r="FR31" s="121" t="s">
        <v>286</v>
      </c>
      <c r="FS31" s="121">
        <v>3.7220229998763523</v>
      </c>
      <c r="FT31" s="128">
        <v>32.009123740733628</v>
      </c>
      <c r="FU31" s="121" t="s">
        <v>286</v>
      </c>
      <c r="FV31" s="121">
        <v>2.8419397750634849</v>
      </c>
      <c r="FW31" s="121">
        <v>23.754653430242819</v>
      </c>
      <c r="FX31" s="121" t="s">
        <v>286</v>
      </c>
      <c r="FY31" s="128">
        <v>3.1094049904030872</v>
      </c>
      <c r="FZ31" s="121">
        <v>22.572298325723008</v>
      </c>
      <c r="GA31" s="121" t="s">
        <v>286</v>
      </c>
      <c r="GB31" s="121" t="s">
        <v>286</v>
      </c>
      <c r="GC31" s="121" t="s">
        <v>286</v>
      </c>
      <c r="GD31" s="128" t="s">
        <v>286</v>
      </c>
      <c r="GE31" s="121" t="s">
        <v>286</v>
      </c>
      <c r="GF31" s="121" t="s">
        <v>286</v>
      </c>
      <c r="GG31" s="121" t="s">
        <v>286</v>
      </c>
      <c r="GH31" s="121" t="s">
        <v>286</v>
      </c>
      <c r="GI31" s="128" t="s">
        <v>286</v>
      </c>
      <c r="GJ31" s="121" t="s">
        <v>286</v>
      </c>
      <c r="GK31" s="121">
        <v>3.3728239845261201</v>
      </c>
      <c r="GL31" s="121">
        <v>6.246682003185299</v>
      </c>
      <c r="GM31" s="130" t="s">
        <v>286</v>
      </c>
      <c r="GN31" s="128">
        <v>3.4169439467622178</v>
      </c>
      <c r="GO31" s="121">
        <v>4.8031615747074072</v>
      </c>
      <c r="GP31" s="121">
        <v>17.629362214199688</v>
      </c>
      <c r="GQ31" s="121">
        <v>46.934576875600115</v>
      </c>
      <c r="GR31" s="121">
        <v>66.444296197464809</v>
      </c>
      <c r="GS31" s="128">
        <v>13.542174549000439</v>
      </c>
      <c r="GT31" s="121">
        <v>40.679611650485327</v>
      </c>
      <c r="GU31" s="121">
        <v>63.626563173781847</v>
      </c>
      <c r="GV31" s="121">
        <v>10.218306154655455</v>
      </c>
      <c r="GW31" s="121">
        <v>37.727509100364088</v>
      </c>
      <c r="GX31" s="128">
        <v>60.023378141437789</v>
      </c>
      <c r="GY31" s="128">
        <v>9.1855258380733069</v>
      </c>
      <c r="GZ31" s="128">
        <v>33.181010408733179</v>
      </c>
      <c r="HA31" s="128">
        <v>59.658273381295047</v>
      </c>
      <c r="HB31" s="128">
        <v>7.753870375229603</v>
      </c>
      <c r="HC31" s="128">
        <v>26.224392891059541</v>
      </c>
      <c r="HD31" s="128">
        <v>53.43182517697764</v>
      </c>
      <c r="HE31" s="128">
        <v>1.0228640192539111</v>
      </c>
      <c r="HF31" s="128">
        <v>7.666986695926493</v>
      </c>
      <c r="HG31" s="128">
        <v>21.503224371803469</v>
      </c>
      <c r="HH31" s="128">
        <v>1.023890784982936</v>
      </c>
      <c r="HI31" s="128">
        <v>5.9223300970873591</v>
      </c>
      <c r="HJ31" s="128">
        <v>18.413109098749441</v>
      </c>
      <c r="HK31" s="128">
        <v>0.60494476591267587</v>
      </c>
      <c r="HL31" s="121">
        <v>4.7061882475298997</v>
      </c>
      <c r="HM31" s="121">
        <v>18.468731735826946</v>
      </c>
      <c r="HN31" s="121">
        <v>0.4114728306910328</v>
      </c>
      <c r="HO31" s="121">
        <v>3.3511043412033548</v>
      </c>
      <c r="HP31" s="128">
        <v>16.726618705035957</v>
      </c>
      <c r="HQ31" s="121">
        <v>0.40671739700865905</v>
      </c>
      <c r="HR31" s="121">
        <v>2.347035680369022</v>
      </c>
      <c r="HS31" s="121">
        <v>13.988919667590006</v>
      </c>
      <c r="HT31" s="129">
        <v>7.359522625559431</v>
      </c>
      <c r="HU31" s="128">
        <v>29.304029304029275</v>
      </c>
      <c r="HV31" s="114">
        <v>48.241434082142064</v>
      </c>
      <c r="HW31" s="114">
        <v>5.5133789670192836</v>
      </c>
      <c r="HX31" s="114">
        <v>24.66005665722377</v>
      </c>
      <c r="HY31" s="114">
        <v>44.968971631205655</v>
      </c>
      <c r="HZ31" s="114">
        <v>4.3037974683544364</v>
      </c>
      <c r="IA31" s="114">
        <v>23.365601379127437</v>
      </c>
      <c r="IB31" s="114">
        <v>44.206951658010524</v>
      </c>
      <c r="IC31" s="114">
        <v>4.0014550745725863</v>
      </c>
      <c r="ID31" s="114">
        <v>20.60551865099649</v>
      </c>
      <c r="IE31" s="114">
        <v>44.54282616552215</v>
      </c>
      <c r="IF31" s="114">
        <v>3.5057773109243748</v>
      </c>
      <c r="IG31" s="114">
        <v>15.841854124062746</v>
      </c>
      <c r="IH31" s="114">
        <v>39.096814104546873</v>
      </c>
      <c r="II31" s="114" t="s">
        <v>286</v>
      </c>
      <c r="IJ31" s="114">
        <v>14.786522984586092</v>
      </c>
      <c r="IK31" s="114">
        <v>27.159394479073924</v>
      </c>
      <c r="IL31" s="114" t="s">
        <v>286</v>
      </c>
      <c r="IM31" s="114">
        <v>12.788288910371547</v>
      </c>
      <c r="IN31" s="114">
        <v>27.216006884681551</v>
      </c>
      <c r="IO31" s="114" t="s">
        <v>286</v>
      </c>
      <c r="IP31" s="114">
        <v>12.19354838709674</v>
      </c>
      <c r="IQ31" s="114">
        <v>26.985664471135202</v>
      </c>
      <c r="IR31" s="114" t="s">
        <v>286</v>
      </c>
      <c r="IS31" s="114">
        <v>10.51622795808845</v>
      </c>
      <c r="IT31" s="114">
        <v>26.608664129055651</v>
      </c>
      <c r="IU31" s="114" t="s">
        <v>286</v>
      </c>
      <c r="IV31" s="114">
        <v>8.2083446959367219</v>
      </c>
      <c r="IW31" s="114">
        <v>23.610466016411209</v>
      </c>
      <c r="IX31" s="114" t="str">
        <f t="shared" si="39"/>
        <v>--</v>
      </c>
      <c r="IY31" s="114" t="str">
        <f t="shared" si="39"/>
        <v>--</v>
      </c>
      <c r="IZ31" s="114" t="str">
        <f t="shared" si="39"/>
        <v>--</v>
      </c>
      <c r="JA31" s="114" t="str">
        <f t="shared" si="39"/>
        <v>--</v>
      </c>
      <c r="JB31" s="114" t="str">
        <f t="shared" si="39"/>
        <v>--</v>
      </c>
      <c r="JC31" s="261" t="s">
        <v>286</v>
      </c>
      <c r="JD31" s="261" t="s">
        <v>286</v>
      </c>
      <c r="JE31" s="261" t="s">
        <v>286</v>
      </c>
      <c r="JF31" s="261" t="s">
        <v>286</v>
      </c>
      <c r="JG31" s="261" t="s">
        <v>286</v>
      </c>
      <c r="JH31" s="261" t="s">
        <v>286</v>
      </c>
      <c r="JI31" s="261" t="s">
        <v>286</v>
      </c>
      <c r="JJ31" s="261" t="s">
        <v>286</v>
      </c>
      <c r="JK31" s="261" t="s">
        <v>286</v>
      </c>
      <c r="JL31" s="261" t="s">
        <v>286</v>
      </c>
      <c r="JM31" s="261" t="s">
        <v>286</v>
      </c>
      <c r="JN31" s="261" t="s">
        <v>286</v>
      </c>
      <c r="JO31" s="243">
        <v>11.8466898954704</v>
      </c>
      <c r="JP31" s="243">
        <v>19.642857142857199</v>
      </c>
      <c r="JQ31" s="243">
        <v>38.757288629737502</v>
      </c>
      <c r="JR31" s="243">
        <v>12.528121484814401</v>
      </c>
      <c r="JS31" s="243">
        <v>15.4850145020947</v>
      </c>
      <c r="JT31" s="243">
        <v>39.092082616178899</v>
      </c>
      <c r="JU31" s="247">
        <v>0.79189103579347497</v>
      </c>
      <c r="JV31" s="243">
        <v>1.3140161725067401</v>
      </c>
      <c r="JW31" s="243">
        <v>5.9037900874635598</v>
      </c>
      <c r="JX31" s="247">
        <v>0.674915635545555</v>
      </c>
      <c r="JY31" s="243">
        <v>1.03126007089913</v>
      </c>
      <c r="JZ31" s="243">
        <v>4.3459552495697</v>
      </c>
      <c r="KA31" s="243">
        <v>7.1820605300298004</v>
      </c>
      <c r="KB31" s="243">
        <v>11.631369953673101</v>
      </c>
      <c r="KC31" s="243">
        <v>24.900542495479201</v>
      </c>
      <c r="KD31" s="243">
        <v>6.0053318366774304</v>
      </c>
      <c r="KE31" s="243">
        <v>7.3508122888853098</v>
      </c>
      <c r="KF31" s="243">
        <v>21.8689581095596</v>
      </c>
      <c r="KG31" s="128" t="str">
        <f t="shared" si="40"/>
        <v>--</v>
      </c>
      <c r="KH31" s="128" t="str">
        <f t="shared" si="40"/>
        <v>--</v>
      </c>
      <c r="KI31" s="128" t="str">
        <f t="shared" si="40"/>
        <v>--</v>
      </c>
      <c r="KJ31" s="128" t="str">
        <f t="shared" si="40"/>
        <v>--</v>
      </c>
      <c r="KK31" s="128" t="str">
        <f t="shared" si="40"/>
        <v>--</v>
      </c>
      <c r="KL31" s="128" t="str">
        <f t="shared" si="40"/>
        <v>--</v>
      </c>
      <c r="KM31" s="128" t="str">
        <f t="shared" si="40"/>
        <v>--</v>
      </c>
      <c r="KN31" s="286">
        <v>11.271757439640657</v>
      </c>
      <c r="KO31" s="286">
        <v>10.69131832797432</v>
      </c>
      <c r="KP31" s="286">
        <v>9.8582474226804351</v>
      </c>
      <c r="KQ31" s="128" t="str">
        <f t="shared" si="2"/>
        <v>--</v>
      </c>
      <c r="KR31" s="222">
        <v>2.008991289688117</v>
      </c>
      <c r="KS31" s="222">
        <v>1.3341906445909004</v>
      </c>
      <c r="KT31" s="222">
        <v>2.5332760841562969</v>
      </c>
      <c r="KU31" s="128" t="str">
        <f t="shared" si="3"/>
        <v>--</v>
      </c>
      <c r="KV31" s="222">
        <v>2.9775280898876395</v>
      </c>
      <c r="KW31" s="222">
        <v>3.1209781209781235</v>
      </c>
      <c r="KX31" s="222">
        <v>3.9295683916684627</v>
      </c>
      <c r="KY31" s="295">
        <v>14.125594963918319</v>
      </c>
      <c r="KZ31" s="295">
        <v>15.901002911679059</v>
      </c>
      <c r="LA31" s="295">
        <v>12.108891638677767</v>
      </c>
      <c r="LB31" s="295">
        <v>15.31357684355617</v>
      </c>
      <c r="LC31" s="295">
        <v>13.455123113582186</v>
      </c>
      <c r="LD31" s="295">
        <v>14.86658195679794</v>
      </c>
      <c r="LE31" s="295">
        <v>9.2050209205020987</v>
      </c>
      <c r="LF31" s="295">
        <v>11.570382424735579</v>
      </c>
      <c r="LG31" s="295">
        <v>9.9893541518807947</v>
      </c>
      <c r="LH31" s="295">
        <v>11.095814977973603</v>
      </c>
      <c r="LI31" s="295">
        <v>10.101651842439644</v>
      </c>
      <c r="LJ31" s="295">
        <v>11.442470389170895</v>
      </c>
      <c r="LK31" s="295">
        <v>2.7508836637467411</v>
      </c>
      <c r="LL31" s="295">
        <v>3.4125828885654221</v>
      </c>
      <c r="LM31" s="295">
        <v>2.7012711864406747</v>
      </c>
      <c r="LN31" s="295">
        <v>3.3571821684094734</v>
      </c>
      <c r="LO31" s="295">
        <v>2.6666666666666616</v>
      </c>
      <c r="LP31" s="295">
        <v>3.0642434488588388</v>
      </c>
      <c r="LQ31" s="128">
        <v>2.0591009116629873</v>
      </c>
      <c r="LR31" s="128">
        <v>4.8902195608782302</v>
      </c>
      <c r="LS31" s="128">
        <v>13.943789664551245</v>
      </c>
      <c r="LT31" s="128">
        <v>1.698483997754074</v>
      </c>
      <c r="LU31" s="128">
        <v>2.7822450948858228</v>
      </c>
      <c r="LV31" s="128">
        <v>11.563307493540043</v>
      </c>
      <c r="LX31" s="378" t="str">
        <f t="shared" si="4"/>
        <v>--</v>
      </c>
      <c r="LY31" s="381">
        <v>17.55113322277499</v>
      </c>
      <c r="LZ31" s="381">
        <v>18.190491334075443</v>
      </c>
      <c r="MA31" s="381">
        <v>22.194092827004273</v>
      </c>
      <c r="MB31" s="378" t="str">
        <f t="shared" si="5"/>
        <v>--</v>
      </c>
      <c r="MC31" s="381">
        <v>16.799073154584629</v>
      </c>
      <c r="MD31" s="381">
        <v>19.635627530364385</v>
      </c>
      <c r="ME31" s="381">
        <v>23.162358642972524</v>
      </c>
      <c r="MF31" s="378" t="str">
        <f t="shared" si="6"/>
        <v>--</v>
      </c>
      <c r="MG31" s="381">
        <v>14.808194692699013</v>
      </c>
      <c r="MH31" s="381">
        <v>14.87065545151564</v>
      </c>
      <c r="MI31" s="381">
        <v>18.456021936300335</v>
      </c>
      <c r="MJ31" s="378" t="str">
        <f t="shared" si="7"/>
        <v>--</v>
      </c>
      <c r="MK31" s="381">
        <v>15.565804645033754</v>
      </c>
      <c r="ML31" s="381">
        <v>17.486654162458542</v>
      </c>
      <c r="MM31" s="381">
        <v>21.534102408419365</v>
      </c>
      <c r="MN31" s="378" t="str">
        <f t="shared" si="8"/>
        <v>--</v>
      </c>
      <c r="MO31" s="381">
        <v>16.88946853602874</v>
      </c>
      <c r="MP31" s="381">
        <v>16.408491107286242</v>
      </c>
      <c r="MQ31" s="381">
        <v>17.171717171717138</v>
      </c>
      <c r="MR31" s="378" t="str">
        <f t="shared" si="9"/>
        <v>--</v>
      </c>
      <c r="MS31" s="381">
        <v>10.829607550919043</v>
      </c>
      <c r="MT31" s="381">
        <v>11.393323657474598</v>
      </c>
      <c r="MU31" s="381">
        <v>13.661538461538504</v>
      </c>
      <c r="MV31" s="378" t="str">
        <f t="shared" si="10"/>
        <v>--</v>
      </c>
      <c r="MW31" s="381">
        <v>2.9601455267074575</v>
      </c>
      <c r="MX31" s="381">
        <v>3.2586558044806613</v>
      </c>
      <c r="MY31" s="381">
        <v>3.5062538445765736</v>
      </c>
      <c r="MZ31" s="378" t="str">
        <f t="shared" si="11"/>
        <v>--</v>
      </c>
      <c r="NA31" s="381">
        <v>27.511223344556605</v>
      </c>
      <c r="NB31" s="381">
        <v>27.690330870542887</v>
      </c>
      <c r="NC31" s="381">
        <v>26.851255634256251</v>
      </c>
      <c r="ND31" s="378" t="str">
        <f t="shared" si="12"/>
        <v>--</v>
      </c>
      <c r="NE31" s="381">
        <v>27.197620621282113</v>
      </c>
      <c r="NF31" s="381">
        <v>24.369747899159652</v>
      </c>
      <c r="NG31" s="381">
        <v>24.017467248908368</v>
      </c>
      <c r="NH31" s="378" t="str">
        <f t="shared" si="13"/>
        <v>--</v>
      </c>
      <c r="NI31" s="381">
        <v>8.6155378486055927</v>
      </c>
      <c r="NJ31" s="381">
        <v>7.4679628811312471</v>
      </c>
      <c r="NK31" s="381">
        <v>5.8652246256239682</v>
      </c>
      <c r="NL31" s="378" t="str">
        <f t="shared" si="14"/>
        <v>--</v>
      </c>
      <c r="NM31" s="381">
        <v>1.7543859649122766</v>
      </c>
      <c r="NN31" s="381">
        <v>2.345009526601201</v>
      </c>
      <c r="NO31" s="381">
        <v>1.9110926464478588</v>
      </c>
      <c r="NP31" s="378" t="str">
        <f t="shared" si="15"/>
        <v>--</v>
      </c>
      <c r="NQ31" s="381">
        <v>1.9783873649210237</v>
      </c>
      <c r="NR31" s="381">
        <v>3.063036401302162</v>
      </c>
      <c r="NS31" s="381">
        <v>2.9822732012513025</v>
      </c>
      <c r="NT31" s="378" t="str">
        <f t="shared" si="16"/>
        <v>--</v>
      </c>
      <c r="NU31" s="381">
        <v>11.112965125980324</v>
      </c>
      <c r="NV31" s="381">
        <v>17.062667062667078</v>
      </c>
      <c r="NW31" s="381">
        <v>34.865659109991526</v>
      </c>
      <c r="NX31" s="378" t="str">
        <f t="shared" si="17"/>
        <v>--</v>
      </c>
      <c r="NY31" s="381">
        <v>0.50058401468379798</v>
      </c>
      <c r="NZ31" s="381">
        <v>0.98010098010097979</v>
      </c>
      <c r="OA31" s="381">
        <v>3.2115869017632299</v>
      </c>
      <c r="OB31" s="378" t="str">
        <f t="shared" si="18"/>
        <v>--</v>
      </c>
      <c r="OC31" s="381">
        <v>5.397350993377481</v>
      </c>
      <c r="OD31" s="381">
        <v>8.2497048406139495</v>
      </c>
      <c r="OE31" s="381">
        <v>20.883029922577915</v>
      </c>
    </row>
    <row r="32" spans="1:395" ht="14.4" thickTop="1" thickBot="1" x14ac:dyDescent="0.3">
      <c r="A32" s="114">
        <v>28</v>
      </c>
      <c r="B32" s="93" t="s">
        <v>28</v>
      </c>
      <c r="C32" s="144">
        <v>29.473684210526308</v>
      </c>
      <c r="D32" s="144">
        <v>34.234234234234272</v>
      </c>
      <c r="E32" s="144">
        <v>38.125000000000036</v>
      </c>
      <c r="F32" s="144">
        <v>20.918367346938787</v>
      </c>
      <c r="G32" s="144">
        <v>30.449826989619361</v>
      </c>
      <c r="H32" s="144">
        <v>47.872340425531902</v>
      </c>
      <c r="I32" s="144">
        <v>24.120603015075378</v>
      </c>
      <c r="J32" s="144">
        <v>35.840707964601805</v>
      </c>
      <c r="K32" s="144">
        <v>42.342342342342349</v>
      </c>
      <c r="L32" s="144">
        <v>16.470588235294109</v>
      </c>
      <c r="M32" s="141">
        <v>32.589285714285722</v>
      </c>
      <c r="N32" s="141">
        <v>40.909090909090892</v>
      </c>
      <c r="O32" s="141">
        <v>22.222222222222229</v>
      </c>
      <c r="P32" s="141">
        <v>27.441860465116282</v>
      </c>
      <c r="Q32" s="141">
        <v>40.740740740740705</v>
      </c>
      <c r="R32" s="141">
        <v>11.578947368421055</v>
      </c>
      <c r="S32" s="141">
        <v>15.837104072398185</v>
      </c>
      <c r="T32" s="141">
        <v>8.1761006289308202</v>
      </c>
      <c r="U32" s="141">
        <v>8.6734693877550999</v>
      </c>
      <c r="V32" s="141">
        <v>13.888888888888889</v>
      </c>
      <c r="W32" s="141">
        <v>14.361702127659576</v>
      </c>
      <c r="X32" s="141">
        <v>15.57788944723618</v>
      </c>
      <c r="Y32" s="141">
        <v>13.274336283185841</v>
      </c>
      <c r="Z32" s="141">
        <v>10.810810810810811</v>
      </c>
      <c r="AA32" s="141">
        <v>8.8235294117647065</v>
      </c>
      <c r="AB32" s="142">
        <v>12.000000000000007</v>
      </c>
      <c r="AC32" s="142">
        <v>9.6590909090909083</v>
      </c>
      <c r="AD32" s="142">
        <v>12.413793103448276</v>
      </c>
      <c r="AE32" s="142">
        <v>11.737089201877938</v>
      </c>
      <c r="AF32" s="141">
        <v>10.05291005291005</v>
      </c>
      <c r="AG32" s="144">
        <v>12.631578947368428</v>
      </c>
      <c r="AH32" s="144">
        <v>18.918918918918919</v>
      </c>
      <c r="AI32" s="143">
        <v>13.124999999999996</v>
      </c>
      <c r="AJ32" s="143">
        <v>12.690355329949236</v>
      </c>
      <c r="AK32" s="141">
        <v>13.494809688581308</v>
      </c>
      <c r="AL32" s="141">
        <v>20.212765957446813</v>
      </c>
      <c r="AM32" s="141">
        <v>13.636363636363631</v>
      </c>
      <c r="AN32" s="141">
        <v>19.196428571428577</v>
      </c>
      <c r="AO32" s="141">
        <v>11.659192825112104</v>
      </c>
      <c r="AP32" s="141">
        <v>11.834319526627217</v>
      </c>
      <c r="AQ32" s="141">
        <v>16.591928251121082</v>
      </c>
      <c r="AR32" s="141">
        <v>11.363636363636367</v>
      </c>
      <c r="AS32" s="141">
        <v>12.587412587412588</v>
      </c>
      <c r="AT32" s="141">
        <v>14.485981308411212</v>
      </c>
      <c r="AU32" s="141">
        <v>10.052910052910054</v>
      </c>
      <c r="AV32" s="141">
        <v>8.6956521739130466</v>
      </c>
      <c r="AW32" s="141">
        <v>18.099547511312217</v>
      </c>
      <c r="AX32" s="142">
        <v>9.3167701863354093</v>
      </c>
      <c r="AY32" s="142">
        <v>11.518324607329845</v>
      </c>
      <c r="AZ32" s="142">
        <v>13.541666666666671</v>
      </c>
      <c r="BA32" s="142">
        <v>21.276595744680851</v>
      </c>
      <c r="BB32" s="141">
        <v>14.572864321608046</v>
      </c>
      <c r="BC32" s="142">
        <v>18.750000000000007</v>
      </c>
      <c r="BD32" s="142">
        <v>9.4170403587443943</v>
      </c>
      <c r="BE32" s="142">
        <v>9.5238095238095255</v>
      </c>
      <c r="BF32" s="142">
        <v>16.216216216216221</v>
      </c>
      <c r="BG32" s="141">
        <v>9.1428571428571459</v>
      </c>
      <c r="BH32" s="140">
        <v>11.80555555555555</v>
      </c>
      <c r="BI32" s="140">
        <v>14.084507042253525</v>
      </c>
      <c r="BJ32" s="140">
        <v>6.8783068783068817</v>
      </c>
      <c r="BK32" s="140" t="s">
        <v>286</v>
      </c>
      <c r="BL32" s="141" t="s">
        <v>286</v>
      </c>
      <c r="BM32" s="140" t="s">
        <v>286</v>
      </c>
      <c r="BN32" s="139" t="s">
        <v>286</v>
      </c>
      <c r="BO32" s="139" t="s">
        <v>286</v>
      </c>
      <c r="BP32" s="139" t="s">
        <v>286</v>
      </c>
      <c r="BQ32" s="141" t="s">
        <v>286</v>
      </c>
      <c r="BR32" s="140" t="s">
        <v>286</v>
      </c>
      <c r="BS32" s="140" t="s">
        <v>286</v>
      </c>
      <c r="BT32" s="140">
        <v>8.8235294117647118</v>
      </c>
      <c r="BU32" s="141">
        <v>13.636363636363644</v>
      </c>
      <c r="BV32" s="140">
        <v>8.5714285714285765</v>
      </c>
      <c r="BW32" s="140">
        <v>13.103448275862068</v>
      </c>
      <c r="BX32" s="140">
        <v>10.232558139534888</v>
      </c>
      <c r="BY32" s="141">
        <v>5.8201058201058196</v>
      </c>
      <c r="BZ32" s="140">
        <v>18.947368421052634</v>
      </c>
      <c r="CA32" s="140">
        <v>28.378378378378386</v>
      </c>
      <c r="CB32" s="140">
        <v>20.625000000000014</v>
      </c>
      <c r="CC32" s="141">
        <v>15.306122448979607</v>
      </c>
      <c r="CD32" s="140">
        <v>23.183391003460187</v>
      </c>
      <c r="CE32" s="140">
        <v>21.390374331550809</v>
      </c>
      <c r="CF32" s="140">
        <v>13.265306122448981</v>
      </c>
      <c r="CG32" s="141">
        <v>23.555555555555554</v>
      </c>
      <c r="CH32" s="140">
        <v>18.834080717488785</v>
      </c>
      <c r="CI32" s="140">
        <v>8.8235294117647065</v>
      </c>
      <c r="CJ32" s="140">
        <v>14.15525114155251</v>
      </c>
      <c r="CK32" s="140">
        <v>16.000000000000004</v>
      </c>
      <c r="CL32" s="140">
        <v>10.416666666666666</v>
      </c>
      <c r="CM32" s="140">
        <v>14.018691588785046</v>
      </c>
      <c r="CN32" s="140">
        <v>8.5106382978723385</v>
      </c>
      <c r="CO32" s="140">
        <v>5.2631578947368451</v>
      </c>
      <c r="CP32" s="141">
        <v>9.4594594594594597</v>
      </c>
      <c r="CQ32" s="140">
        <v>3.7735849056603774</v>
      </c>
      <c r="CR32" s="140">
        <v>6.5656565656565702</v>
      </c>
      <c r="CS32" s="139">
        <v>5.5172413793103479</v>
      </c>
      <c r="CT32" s="139">
        <v>6.9148936170212787</v>
      </c>
      <c r="CU32" s="141">
        <v>3.0303030303030307</v>
      </c>
      <c r="CV32" s="140">
        <v>6.6666666666666652</v>
      </c>
      <c r="CW32" s="140">
        <v>0.89686098654708513</v>
      </c>
      <c r="CX32" s="139">
        <v>0.59523809523809534</v>
      </c>
      <c r="CY32" s="139">
        <v>3.1818181818181825</v>
      </c>
      <c r="CZ32" s="141">
        <v>2.285714285714286</v>
      </c>
      <c r="DA32" s="140">
        <v>2.7777777777777786</v>
      </c>
      <c r="DB32" s="140">
        <v>4.2056074766355147</v>
      </c>
      <c r="DC32" s="139">
        <v>2.1164021164021163</v>
      </c>
      <c r="DD32" s="114" t="s">
        <v>286</v>
      </c>
      <c r="DE32" s="128">
        <v>50.454545454545446</v>
      </c>
      <c r="DF32" s="121">
        <v>52.173913043478258</v>
      </c>
      <c r="DG32" s="121" t="s">
        <v>286</v>
      </c>
      <c r="DH32" s="114">
        <v>51.916376306620222</v>
      </c>
      <c r="DI32" s="114">
        <v>50.264550264550287</v>
      </c>
      <c r="DJ32" s="128" t="s">
        <v>286</v>
      </c>
      <c r="DK32" s="121">
        <v>41.964285714285715</v>
      </c>
      <c r="DL32" s="121">
        <v>50.672645739910323</v>
      </c>
      <c r="DM32" s="121" t="s">
        <v>286</v>
      </c>
      <c r="DN32" s="121">
        <v>25.112107623318398</v>
      </c>
      <c r="DO32" s="128">
        <v>43.67816091954024</v>
      </c>
      <c r="DP32" s="121" t="s">
        <v>286</v>
      </c>
      <c r="DQ32" s="121">
        <v>22.32558139534887</v>
      </c>
      <c r="DR32" s="121">
        <v>33.510638297872312</v>
      </c>
      <c r="DS32" s="121" t="s">
        <v>286</v>
      </c>
      <c r="DT32" s="128">
        <v>36.238532110091718</v>
      </c>
      <c r="DU32" s="131">
        <v>36.875000000000021</v>
      </c>
      <c r="DV32" s="131" t="s">
        <v>286</v>
      </c>
      <c r="DW32" s="114">
        <v>33.7979094076655</v>
      </c>
      <c r="DX32" s="131">
        <v>34.946236559139763</v>
      </c>
      <c r="DY32" s="128" t="s">
        <v>286</v>
      </c>
      <c r="DZ32" s="128">
        <v>28.82882882882884</v>
      </c>
      <c r="EA32" s="128">
        <v>36.073059360730568</v>
      </c>
      <c r="EB32" s="128" t="s">
        <v>286</v>
      </c>
      <c r="EC32" s="128">
        <v>18.38565022421524</v>
      </c>
      <c r="ED32" s="128">
        <v>32.183908045977013</v>
      </c>
      <c r="EE32" s="128" t="s">
        <v>286</v>
      </c>
      <c r="EF32" s="128">
        <v>22.790697674418588</v>
      </c>
      <c r="EG32" s="128">
        <v>22.872340425531931</v>
      </c>
      <c r="EH32" s="128" t="s">
        <v>286</v>
      </c>
      <c r="EI32" s="128">
        <v>34.862385321100895</v>
      </c>
      <c r="EJ32" s="128">
        <v>35.84905660377359</v>
      </c>
      <c r="EK32" s="128" t="s">
        <v>286</v>
      </c>
      <c r="EL32" s="121">
        <v>29.616724738675977</v>
      </c>
      <c r="EM32" s="121">
        <v>25.668449197860959</v>
      </c>
      <c r="EN32" s="121" t="s">
        <v>286</v>
      </c>
      <c r="EO32" s="121">
        <v>22.62443438914028</v>
      </c>
      <c r="EP32" s="128">
        <v>25.791855203619928</v>
      </c>
      <c r="EQ32" s="121" t="s">
        <v>286</v>
      </c>
      <c r="ER32" s="121">
        <v>17.488789237668158</v>
      </c>
      <c r="ES32" s="121">
        <v>16.666666666666654</v>
      </c>
      <c r="ET32" s="121" t="s">
        <v>286</v>
      </c>
      <c r="EU32" s="128">
        <v>13.023255813953487</v>
      </c>
      <c r="EV32" s="121">
        <v>18.085106382978719</v>
      </c>
      <c r="EW32" s="121" t="s">
        <v>286</v>
      </c>
      <c r="EX32" s="121">
        <v>21.658986175115217</v>
      </c>
      <c r="EY32" s="121">
        <v>52.201257861635213</v>
      </c>
      <c r="EZ32" s="128" t="s">
        <v>286</v>
      </c>
      <c r="FA32" s="121">
        <v>13.286713286713285</v>
      </c>
      <c r="FB32" s="121">
        <v>47.058823529411754</v>
      </c>
      <c r="FC32" s="121" t="s">
        <v>286</v>
      </c>
      <c r="FD32" s="121">
        <v>14.027149321266972</v>
      </c>
      <c r="FE32" s="128">
        <v>39.269406392694037</v>
      </c>
      <c r="FF32" s="121" t="s">
        <v>286</v>
      </c>
      <c r="FG32" s="121">
        <v>11.659192825112111</v>
      </c>
      <c r="FH32" s="121">
        <v>30.635838150289025</v>
      </c>
      <c r="FI32" s="121" t="s">
        <v>286</v>
      </c>
      <c r="FJ32" s="128">
        <v>9.3023255813953547</v>
      </c>
      <c r="FK32" s="121">
        <v>33.510638297872354</v>
      </c>
      <c r="FL32" s="121" t="s">
        <v>286</v>
      </c>
      <c r="FM32" s="121">
        <v>5.9360730593607309</v>
      </c>
      <c r="FN32" s="121">
        <v>15.822784810126588</v>
      </c>
      <c r="FO32" s="128" t="s">
        <v>286</v>
      </c>
      <c r="FP32" s="121">
        <v>2.7972027972027984</v>
      </c>
      <c r="FQ32" s="121">
        <v>12.765957446808507</v>
      </c>
      <c r="FR32" s="121" t="s">
        <v>286</v>
      </c>
      <c r="FS32" s="121">
        <v>4.9773755656108634</v>
      </c>
      <c r="FT32" s="128">
        <v>13.063063063063058</v>
      </c>
      <c r="FU32" s="121" t="s">
        <v>286</v>
      </c>
      <c r="FV32" s="121">
        <v>0.89686098654708546</v>
      </c>
      <c r="FW32" s="121">
        <v>5.2023121387283284</v>
      </c>
      <c r="FX32" s="121" t="s">
        <v>286</v>
      </c>
      <c r="FY32" s="128">
        <v>1.395348837209303</v>
      </c>
      <c r="FZ32" s="121">
        <v>7.9787234042553195</v>
      </c>
      <c r="GA32" s="121" t="s">
        <v>286</v>
      </c>
      <c r="GB32" s="121" t="s">
        <v>286</v>
      </c>
      <c r="GC32" s="121" t="s">
        <v>286</v>
      </c>
      <c r="GD32" s="128" t="s">
        <v>286</v>
      </c>
      <c r="GE32" s="121" t="s">
        <v>286</v>
      </c>
      <c r="GF32" s="121" t="s">
        <v>286</v>
      </c>
      <c r="GG32" s="121" t="s">
        <v>286</v>
      </c>
      <c r="GH32" s="121" t="s">
        <v>286</v>
      </c>
      <c r="GI32" s="128" t="s">
        <v>286</v>
      </c>
      <c r="GJ32" s="121" t="s">
        <v>286</v>
      </c>
      <c r="GK32" s="121">
        <v>0.89686098654708524</v>
      </c>
      <c r="GL32" s="121">
        <v>1.7341040462427748</v>
      </c>
      <c r="GM32" s="130" t="s">
        <v>286</v>
      </c>
      <c r="GN32" s="128">
        <v>2.3255813953488382</v>
      </c>
      <c r="GO32" s="121">
        <v>4.2553191489361692</v>
      </c>
      <c r="GP32" s="121">
        <v>20.22471910112359</v>
      </c>
      <c r="GQ32" s="121">
        <v>70.270270270270217</v>
      </c>
      <c r="GR32" s="121">
        <v>82.165605095541423</v>
      </c>
      <c r="GS32" s="128">
        <v>22.872340425531931</v>
      </c>
      <c r="GT32" s="121">
        <v>56.428571428571445</v>
      </c>
      <c r="GU32" s="121">
        <v>74.331550802139049</v>
      </c>
      <c r="GV32" s="121">
        <v>14.432989690721651</v>
      </c>
      <c r="GW32" s="121">
        <v>51.388888888888872</v>
      </c>
      <c r="GX32" s="128">
        <v>76.47058823529413</v>
      </c>
      <c r="GY32" s="128">
        <v>7.1856287425149707</v>
      </c>
      <c r="GZ32" s="128">
        <v>42.396313364055302</v>
      </c>
      <c r="HA32" s="128">
        <v>77.647058823529406</v>
      </c>
      <c r="HB32" s="128">
        <v>12.318840579710145</v>
      </c>
      <c r="HC32" s="128">
        <v>26.470588235294123</v>
      </c>
      <c r="HD32" s="128">
        <v>67.021276595744723</v>
      </c>
      <c r="HE32" s="128">
        <v>0</v>
      </c>
      <c r="HF32" s="128">
        <v>25.675675675675677</v>
      </c>
      <c r="HG32" s="128">
        <v>47.770700636942706</v>
      </c>
      <c r="HH32" s="128">
        <v>1.5957446808510645</v>
      </c>
      <c r="HI32" s="128">
        <v>9.6428571428571406</v>
      </c>
      <c r="HJ32" s="128">
        <v>32.620320855614992</v>
      </c>
      <c r="HK32" s="128">
        <v>0.51546391752577336</v>
      </c>
      <c r="HL32" s="121">
        <v>12.500000000000002</v>
      </c>
      <c r="HM32" s="121">
        <v>25.33936651583711</v>
      </c>
      <c r="HN32" s="121">
        <v>0.5988023952095809</v>
      </c>
      <c r="HO32" s="121">
        <v>4.6082949308755774</v>
      </c>
      <c r="HP32" s="128">
        <v>27.058823529411754</v>
      </c>
      <c r="HQ32" s="121">
        <v>0</v>
      </c>
      <c r="HR32" s="121">
        <v>3.9215686274509802</v>
      </c>
      <c r="HS32" s="121">
        <v>25.531914893617014</v>
      </c>
      <c r="HT32" s="129">
        <v>5.8823529411764728</v>
      </c>
      <c r="HU32" s="128">
        <v>57.142857142857153</v>
      </c>
      <c r="HV32" s="114">
        <v>71.153846153846132</v>
      </c>
      <c r="HW32" s="114">
        <v>10.326086956521738</v>
      </c>
      <c r="HX32" s="114">
        <v>37.86764705882355</v>
      </c>
      <c r="HY32" s="114">
        <v>60.109289617486347</v>
      </c>
      <c r="HZ32" s="114">
        <v>5.729166666666667</v>
      </c>
      <c r="IA32" s="114">
        <v>35.545023696682435</v>
      </c>
      <c r="IB32" s="114">
        <v>55.980861244019181</v>
      </c>
      <c r="IC32" s="114">
        <v>2.9940119760479047</v>
      </c>
      <c r="ID32" s="114">
        <v>26.851851851851855</v>
      </c>
      <c r="IE32" s="114">
        <v>58.579881656804744</v>
      </c>
      <c r="IF32" s="114">
        <v>5.7971014492753641</v>
      </c>
      <c r="IG32" s="114">
        <v>15.763546798029557</v>
      </c>
      <c r="IH32" s="114">
        <v>56.382978723404271</v>
      </c>
      <c r="II32" s="114" t="s">
        <v>286</v>
      </c>
      <c r="IJ32" s="114">
        <v>35.294117647058812</v>
      </c>
      <c r="IK32" s="114">
        <v>55.769230769230745</v>
      </c>
      <c r="IL32" s="114" t="s">
        <v>286</v>
      </c>
      <c r="IM32" s="114">
        <v>16.187050359712217</v>
      </c>
      <c r="IN32" s="114">
        <v>43.3155080213904</v>
      </c>
      <c r="IO32" s="114" t="s">
        <v>286</v>
      </c>
      <c r="IP32" s="114">
        <v>21.759259259259263</v>
      </c>
      <c r="IQ32" s="114">
        <v>42.533936651583701</v>
      </c>
      <c r="IR32" s="114" t="s">
        <v>286</v>
      </c>
      <c r="IS32" s="114">
        <v>14.285714285714283</v>
      </c>
      <c r="IT32" s="114">
        <v>39.053254437869832</v>
      </c>
      <c r="IU32" s="114" t="s">
        <v>286</v>
      </c>
      <c r="IV32" s="114">
        <v>8.3333333333333357</v>
      </c>
      <c r="IW32" s="114">
        <v>43.617021276595736</v>
      </c>
      <c r="IX32" s="114" t="str">
        <f t="shared" si="39"/>
        <v>--</v>
      </c>
      <c r="IY32" s="114" t="str">
        <f t="shared" si="39"/>
        <v>--</v>
      </c>
      <c r="IZ32" s="114" t="str">
        <f t="shared" si="39"/>
        <v>--</v>
      </c>
      <c r="JA32" s="114" t="str">
        <f t="shared" si="39"/>
        <v>--</v>
      </c>
      <c r="JB32" s="114" t="str">
        <f t="shared" si="39"/>
        <v>--</v>
      </c>
      <c r="JC32" s="261" t="s">
        <v>286</v>
      </c>
      <c r="JD32" s="261" t="s">
        <v>286</v>
      </c>
      <c r="JE32" s="261" t="s">
        <v>286</v>
      </c>
      <c r="JF32" s="261" t="s">
        <v>286</v>
      </c>
      <c r="JG32" s="261" t="s">
        <v>286</v>
      </c>
      <c r="JH32" s="261" t="s">
        <v>286</v>
      </c>
      <c r="JI32" s="261" t="s">
        <v>286</v>
      </c>
      <c r="JJ32" s="261" t="s">
        <v>286</v>
      </c>
      <c r="JK32" s="261" t="s">
        <v>286</v>
      </c>
      <c r="JL32" s="261" t="s">
        <v>286</v>
      </c>
      <c r="JM32" s="261" t="s">
        <v>286</v>
      </c>
      <c r="JN32" s="261" t="s">
        <v>286</v>
      </c>
      <c r="JO32" s="243">
        <v>19.875776397515502</v>
      </c>
      <c r="JP32" s="243">
        <v>25.683060109289599</v>
      </c>
      <c r="JQ32" s="243">
        <v>42.396313364055302</v>
      </c>
      <c r="JR32" s="243">
        <v>16.564417177914098</v>
      </c>
      <c r="JS32" s="243">
        <v>21.505376344085999</v>
      </c>
      <c r="JT32" s="243">
        <v>40.1408450704225</v>
      </c>
      <c r="JU32" s="243">
        <v>1.24223602484472</v>
      </c>
      <c r="JV32" s="243">
        <v>2.7322404371584699</v>
      </c>
      <c r="JW32" s="243">
        <v>6.4516129032258096</v>
      </c>
      <c r="JX32" s="247">
        <v>0.61349693251533699</v>
      </c>
      <c r="JY32" s="243">
        <v>0</v>
      </c>
      <c r="JZ32" s="243">
        <v>6.3380281690140903</v>
      </c>
      <c r="KA32" s="243">
        <v>11.1111111111111</v>
      </c>
      <c r="KB32" s="243">
        <v>16.304347826087</v>
      </c>
      <c r="KC32" s="243">
        <v>21.658986175115199</v>
      </c>
      <c r="KD32" s="243">
        <v>5.48780487804878</v>
      </c>
      <c r="KE32" s="243">
        <v>14.893617021276601</v>
      </c>
      <c r="KF32" s="243">
        <v>18.309859154929601</v>
      </c>
      <c r="KG32" s="128" t="str">
        <f t="shared" si="40"/>
        <v>--</v>
      </c>
      <c r="KH32" s="128" t="str">
        <f t="shared" si="40"/>
        <v>--</v>
      </c>
      <c r="KI32" s="128" t="str">
        <f t="shared" si="40"/>
        <v>--</v>
      </c>
      <c r="KJ32" s="128" t="str">
        <f t="shared" si="40"/>
        <v>--</v>
      </c>
      <c r="KK32" s="128" t="str">
        <f t="shared" si="40"/>
        <v>--</v>
      </c>
      <c r="KL32" s="128" t="str">
        <f t="shared" si="40"/>
        <v>--</v>
      </c>
      <c r="KM32" s="128" t="str">
        <f t="shared" si="40"/>
        <v>--</v>
      </c>
      <c r="KN32" s="286">
        <v>14.197530864197535</v>
      </c>
      <c r="KO32" s="286">
        <v>12.299465240641707</v>
      </c>
      <c r="KP32" s="286">
        <v>14.893617021276595</v>
      </c>
      <c r="KQ32" s="128" t="str">
        <f t="shared" si="2"/>
        <v>--</v>
      </c>
      <c r="KR32" s="222">
        <v>1.8518518518518523</v>
      </c>
      <c r="KS32" s="222">
        <v>2.1390374331550808</v>
      </c>
      <c r="KT32" s="263">
        <v>0.70422535211267601</v>
      </c>
      <c r="KU32" s="128" t="str">
        <f t="shared" si="3"/>
        <v>--</v>
      </c>
      <c r="KV32" s="222">
        <v>2.4691358024691361</v>
      </c>
      <c r="KW32" s="222">
        <v>3.7234042553191498</v>
      </c>
      <c r="KX32" s="222">
        <v>2.8169014084507049</v>
      </c>
      <c r="KY32" s="295">
        <v>15.97633136094675</v>
      </c>
      <c r="KZ32" s="295">
        <v>16.042780748663098</v>
      </c>
      <c r="LA32" s="295">
        <v>9.1324200913242013</v>
      </c>
      <c r="LB32" s="295">
        <v>21.472392638036808</v>
      </c>
      <c r="LC32" s="295">
        <v>12.169312169312176</v>
      </c>
      <c r="LD32" s="295">
        <v>14.184397163120574</v>
      </c>
      <c r="LE32" s="295">
        <v>10.843373493975903</v>
      </c>
      <c r="LF32" s="295">
        <v>12.90322580645161</v>
      </c>
      <c r="LG32" s="295">
        <v>8.7962962962962941</v>
      </c>
      <c r="LH32" s="295">
        <v>12.26993865030675</v>
      </c>
      <c r="LI32" s="295">
        <v>8.4656084656084651</v>
      </c>
      <c r="LJ32" s="295">
        <v>16.312056737588641</v>
      </c>
      <c r="LK32" s="297">
        <v>0.60240963855421703</v>
      </c>
      <c r="LL32" s="295">
        <v>3.763440860215054</v>
      </c>
      <c r="LM32" s="295">
        <v>2.2831050228310503</v>
      </c>
      <c r="LN32" s="295">
        <v>4.294478527607362</v>
      </c>
      <c r="LO32" s="295">
        <v>3.7037037037037042</v>
      </c>
      <c r="LP32" s="295">
        <v>2.8368794326241145</v>
      </c>
      <c r="LQ32" s="128">
        <v>3.7267080745341614</v>
      </c>
      <c r="LR32" s="128">
        <v>6.0109289617486379</v>
      </c>
      <c r="LS32" s="128">
        <v>10.138248847926269</v>
      </c>
      <c r="LT32" s="128">
        <v>0.6097560975609756</v>
      </c>
      <c r="LU32" s="128">
        <v>6.8421052631578982</v>
      </c>
      <c r="LV32" s="128">
        <v>9.8591549295774694</v>
      </c>
      <c r="LX32" s="378" t="str">
        <f t="shared" si="4"/>
        <v>--</v>
      </c>
      <c r="LY32" s="381">
        <v>19.875776397515526</v>
      </c>
      <c r="LZ32" s="381">
        <v>15.873015873015877</v>
      </c>
      <c r="MA32" s="381">
        <v>19.718309859154939</v>
      </c>
      <c r="MB32" s="378" t="str">
        <f t="shared" si="5"/>
        <v>--</v>
      </c>
      <c r="MC32" s="381">
        <v>20.125786163522019</v>
      </c>
      <c r="MD32" s="381">
        <v>14</v>
      </c>
      <c r="ME32" s="381">
        <v>15.135135135135137</v>
      </c>
      <c r="MF32" s="378" t="str">
        <f t="shared" si="6"/>
        <v>--</v>
      </c>
      <c r="MG32" s="381">
        <v>20.121951219512187</v>
      </c>
      <c r="MH32" s="381">
        <v>15.87301587301587</v>
      </c>
      <c r="MI32" s="381">
        <v>17.605633802816897</v>
      </c>
      <c r="MJ32" s="378" t="str">
        <f t="shared" si="7"/>
        <v>--</v>
      </c>
      <c r="MK32" s="381">
        <v>16.874999999999993</v>
      </c>
      <c r="ML32" s="381">
        <v>14.000000000000007</v>
      </c>
      <c r="MM32" s="381">
        <v>18.279569892473098</v>
      </c>
      <c r="MN32" s="378" t="str">
        <f t="shared" si="8"/>
        <v>--</v>
      </c>
      <c r="MO32" s="381">
        <v>18.902439024390251</v>
      </c>
      <c r="MP32" s="381">
        <v>19.117647058823543</v>
      </c>
      <c r="MQ32" s="381">
        <v>16.042780748663105</v>
      </c>
      <c r="MR32" s="378" t="str">
        <f t="shared" si="9"/>
        <v>--</v>
      </c>
      <c r="MS32" s="381">
        <v>14.375000000000004</v>
      </c>
      <c r="MT32" s="381">
        <v>14.000000000000005</v>
      </c>
      <c r="MU32" s="381">
        <v>12.365591397849462</v>
      </c>
      <c r="MV32" s="378" t="str">
        <f t="shared" si="10"/>
        <v>--</v>
      </c>
      <c r="MW32" s="381">
        <v>3.1250000000000004</v>
      </c>
      <c r="MX32" s="381">
        <v>3.9215686274509833</v>
      </c>
      <c r="MY32" s="381">
        <v>3.243243243243243</v>
      </c>
      <c r="MZ32" s="378" t="str">
        <f t="shared" si="11"/>
        <v>--</v>
      </c>
      <c r="NA32" s="381">
        <v>27.777777777777779</v>
      </c>
      <c r="NB32" s="381">
        <v>30.158730158730165</v>
      </c>
      <c r="NC32" s="381">
        <v>28.169014084507054</v>
      </c>
      <c r="ND32" s="378" t="str">
        <f t="shared" si="12"/>
        <v>--</v>
      </c>
      <c r="NE32" s="381">
        <v>24.223602484472043</v>
      </c>
      <c r="NF32" s="381">
        <v>26.262626262626281</v>
      </c>
      <c r="NG32" s="381">
        <v>22.702702702702702</v>
      </c>
      <c r="NH32" s="378" t="str">
        <f t="shared" si="13"/>
        <v>--</v>
      </c>
      <c r="NI32" s="381">
        <v>11.250000000000009</v>
      </c>
      <c r="NJ32" s="381">
        <v>9.0452261306532691</v>
      </c>
      <c r="NK32" s="381">
        <v>8.1081081081081088</v>
      </c>
      <c r="NL32" s="378" t="str">
        <f t="shared" si="14"/>
        <v>--</v>
      </c>
      <c r="NM32" s="381">
        <v>1.2422360248447204</v>
      </c>
      <c r="NN32" s="381">
        <v>0.50505050505050508</v>
      </c>
      <c r="NO32" s="381">
        <v>2.1505376344086029</v>
      </c>
      <c r="NP32" s="378" t="str">
        <f t="shared" si="15"/>
        <v>--</v>
      </c>
      <c r="NQ32" s="381">
        <v>1.8633540372670807</v>
      </c>
      <c r="NR32" s="381">
        <v>1.0152284263959392</v>
      </c>
      <c r="NS32" s="381">
        <v>3.2608695652173916</v>
      </c>
      <c r="NT32" s="378" t="str">
        <f t="shared" si="16"/>
        <v>--</v>
      </c>
      <c r="NU32" s="381">
        <v>12.4223602484472</v>
      </c>
      <c r="NV32" s="381">
        <v>29.441624365482241</v>
      </c>
      <c r="NW32" s="381">
        <v>38.378378378378393</v>
      </c>
      <c r="NX32" s="378" t="str">
        <f t="shared" si="17"/>
        <v>--</v>
      </c>
      <c r="NY32" s="381">
        <v>0.6211180124223602</v>
      </c>
      <c r="NZ32" s="381">
        <v>2.5380710659898487</v>
      </c>
      <c r="OA32" s="381">
        <v>5.4054054054054079</v>
      </c>
      <c r="OB32" s="378" t="str">
        <f t="shared" si="18"/>
        <v>--</v>
      </c>
      <c r="OC32" s="381">
        <v>6.1728395061728367</v>
      </c>
      <c r="OD32" s="381">
        <v>17.500000000000007</v>
      </c>
      <c r="OE32" s="381">
        <v>23.118279569892461</v>
      </c>
    </row>
    <row r="33" spans="1:395" ht="14.4" thickTop="1" thickBot="1" x14ac:dyDescent="0.3">
      <c r="A33" s="114">
        <v>29</v>
      </c>
      <c r="B33" s="93" t="s">
        <v>29</v>
      </c>
      <c r="C33" s="144">
        <v>11.258278145695366</v>
      </c>
      <c r="D33" s="144">
        <v>30.769230769230774</v>
      </c>
      <c r="E33" s="144">
        <v>51.199999999999989</v>
      </c>
      <c r="F33" s="144">
        <v>18.965517241379317</v>
      </c>
      <c r="G33" s="144">
        <v>27.083333333333325</v>
      </c>
      <c r="H33" s="144">
        <v>44.554455445544541</v>
      </c>
      <c r="I33" s="144">
        <v>24.999999999999993</v>
      </c>
      <c r="J33" s="144">
        <v>31.979695431472102</v>
      </c>
      <c r="K33" s="144">
        <v>32.061068702290079</v>
      </c>
      <c r="L33" s="144">
        <v>13.690476190476199</v>
      </c>
      <c r="M33" s="141">
        <v>26.874999999999996</v>
      </c>
      <c r="N33" s="141">
        <v>50.364963503649633</v>
      </c>
      <c r="O33" s="141">
        <v>15.384615384615381</v>
      </c>
      <c r="P33" s="141">
        <v>21.935483870967751</v>
      </c>
      <c r="Q33" s="141">
        <v>38.317757009345804</v>
      </c>
      <c r="R33" s="141">
        <v>5.2631578947368451</v>
      </c>
      <c r="S33" s="141">
        <v>14.835164835164836</v>
      </c>
      <c r="T33" s="141">
        <v>17.600000000000005</v>
      </c>
      <c r="U33" s="141">
        <v>10.227272727272727</v>
      </c>
      <c r="V33" s="141">
        <v>14.383561643835622</v>
      </c>
      <c r="W33" s="141">
        <v>11.764705882352944</v>
      </c>
      <c r="X33" s="141">
        <v>11.39240506329114</v>
      </c>
      <c r="Y33" s="141">
        <v>19.597989949748754</v>
      </c>
      <c r="Z33" s="141">
        <v>11.627906976744191</v>
      </c>
      <c r="AA33" s="141">
        <v>12.499999999999998</v>
      </c>
      <c r="AB33" s="142">
        <v>16.874999999999996</v>
      </c>
      <c r="AC33" s="142">
        <v>11.764705882352946</v>
      </c>
      <c r="AD33" s="142">
        <v>11.627906976744184</v>
      </c>
      <c r="AE33" s="142">
        <v>9.6774193548387135</v>
      </c>
      <c r="AF33" s="141">
        <v>13.084112149532713</v>
      </c>
      <c r="AG33" s="144">
        <v>13.333333333333337</v>
      </c>
      <c r="AH33" s="144">
        <v>14.917127071823202</v>
      </c>
      <c r="AI33" s="143">
        <v>16.800000000000004</v>
      </c>
      <c r="AJ33" s="143">
        <v>18.4971098265896</v>
      </c>
      <c r="AK33" s="141">
        <v>13.793103448275867</v>
      </c>
      <c r="AL33" s="141">
        <v>15.686274509803924</v>
      </c>
      <c r="AM33" s="141">
        <v>10.828025477707016</v>
      </c>
      <c r="AN33" s="141">
        <v>21.827411167512704</v>
      </c>
      <c r="AO33" s="141">
        <v>17.55725190839695</v>
      </c>
      <c r="AP33" s="141">
        <v>12.121212121212126</v>
      </c>
      <c r="AQ33" s="141">
        <v>18.749999999999993</v>
      </c>
      <c r="AR33" s="141">
        <v>8.0882352941176521</v>
      </c>
      <c r="AS33" s="141">
        <v>12.403100775193796</v>
      </c>
      <c r="AT33" s="141">
        <v>12.33766233766233</v>
      </c>
      <c r="AU33" s="141">
        <v>12.149532710280376</v>
      </c>
      <c r="AV33" s="141">
        <v>8.7248322147651027</v>
      </c>
      <c r="AW33" s="141">
        <v>21.111111111111111</v>
      </c>
      <c r="AX33" s="142">
        <v>16.666666666666668</v>
      </c>
      <c r="AY33" s="142">
        <v>11.428571428571432</v>
      </c>
      <c r="AZ33" s="142">
        <v>8.2758620689655178</v>
      </c>
      <c r="BA33" s="142">
        <v>9.8039215686274499</v>
      </c>
      <c r="BB33" s="141">
        <v>12.179487179487181</v>
      </c>
      <c r="BC33" s="142">
        <v>21.428571428571427</v>
      </c>
      <c r="BD33" s="142">
        <v>10.85271317829458</v>
      </c>
      <c r="BE33" s="142">
        <v>7.4074074074074092</v>
      </c>
      <c r="BF33" s="142">
        <v>15.189873417721525</v>
      </c>
      <c r="BG33" s="141">
        <v>13.235294117647056</v>
      </c>
      <c r="BH33" s="140">
        <v>9.3750000000000053</v>
      </c>
      <c r="BI33" s="140">
        <v>14.285714285714285</v>
      </c>
      <c r="BJ33" s="140">
        <v>12.264150943396231</v>
      </c>
      <c r="BK33" s="140" t="s">
        <v>286</v>
      </c>
      <c r="BL33" s="141" t="s">
        <v>286</v>
      </c>
      <c r="BM33" s="140" t="s">
        <v>286</v>
      </c>
      <c r="BN33" s="139" t="s">
        <v>286</v>
      </c>
      <c r="BO33" s="139" t="s">
        <v>286</v>
      </c>
      <c r="BP33" s="139" t="s">
        <v>286</v>
      </c>
      <c r="BQ33" s="141" t="s">
        <v>286</v>
      </c>
      <c r="BR33" s="140" t="s">
        <v>286</v>
      </c>
      <c r="BS33" s="140" t="s">
        <v>286</v>
      </c>
      <c r="BT33" s="140">
        <v>11.834319526627212</v>
      </c>
      <c r="BU33" s="141">
        <v>18.9873417721519</v>
      </c>
      <c r="BV33" s="140">
        <v>8.8235294117647083</v>
      </c>
      <c r="BW33" s="140">
        <v>8.3969465648854946</v>
      </c>
      <c r="BX33" s="140">
        <v>15.032679738562095</v>
      </c>
      <c r="BY33" s="141">
        <v>4.7169811320754738</v>
      </c>
      <c r="BZ33" s="140">
        <v>13.513513513513516</v>
      </c>
      <c r="CA33" s="140">
        <v>30.601092896174883</v>
      </c>
      <c r="CB33" s="140">
        <v>24.000000000000004</v>
      </c>
      <c r="CC33" s="141">
        <v>12.571428571428564</v>
      </c>
      <c r="CD33" s="140">
        <v>20.68965517241379</v>
      </c>
      <c r="CE33" s="140">
        <v>17.821782178217827</v>
      </c>
      <c r="CF33" s="140">
        <v>13.071895424836599</v>
      </c>
      <c r="CG33" s="141">
        <v>28.14070351758793</v>
      </c>
      <c r="CH33" s="140">
        <v>10.077519379844965</v>
      </c>
      <c r="CI33" s="140">
        <v>11.309523809523814</v>
      </c>
      <c r="CJ33" s="140">
        <v>22.784810126582268</v>
      </c>
      <c r="CK33" s="140">
        <v>11.678832116788319</v>
      </c>
      <c r="CL33" s="140">
        <v>10.000000000000004</v>
      </c>
      <c r="CM33" s="140">
        <v>16.339869281045754</v>
      </c>
      <c r="CN33" s="140">
        <v>12.38095238095238</v>
      </c>
      <c r="CO33" s="140">
        <v>3.9735099337748387</v>
      </c>
      <c r="CP33" s="141">
        <v>8.2417582417582445</v>
      </c>
      <c r="CQ33" s="140">
        <v>5.6000000000000059</v>
      </c>
      <c r="CR33" s="140">
        <v>4.5454545454545467</v>
      </c>
      <c r="CS33" s="139">
        <v>4.137931034482758</v>
      </c>
      <c r="CT33" s="139">
        <v>3.9215686274509811</v>
      </c>
      <c r="CU33" s="141">
        <v>3.2051282051282075</v>
      </c>
      <c r="CV33" s="140">
        <v>12.121212121212126</v>
      </c>
      <c r="CW33" s="140">
        <v>3.9062500000000009</v>
      </c>
      <c r="CX33" s="139">
        <v>2.9940119760479047</v>
      </c>
      <c r="CY33" s="139">
        <v>4.4303797468354418</v>
      </c>
      <c r="CZ33" s="141">
        <v>1.4598540145985401</v>
      </c>
      <c r="DA33" s="140">
        <v>4.5801526717557257</v>
      </c>
      <c r="DB33" s="140">
        <v>4.5751633986928102</v>
      </c>
      <c r="DC33" s="139">
        <v>1.9230769230769225</v>
      </c>
      <c r="DD33" s="114" t="s">
        <v>286</v>
      </c>
      <c r="DE33" s="128">
        <v>29.834254143646401</v>
      </c>
      <c r="DF33" s="121">
        <v>38.211382113821131</v>
      </c>
      <c r="DG33" s="121" t="s">
        <v>286</v>
      </c>
      <c r="DH33" s="114">
        <v>25.342465753424662</v>
      </c>
      <c r="DI33" s="114">
        <v>42.718446601941736</v>
      </c>
      <c r="DJ33" s="128" t="s">
        <v>286</v>
      </c>
      <c r="DK33" s="121">
        <v>40.909090909090907</v>
      </c>
      <c r="DL33" s="121">
        <v>36.718750000000014</v>
      </c>
      <c r="DM33" s="121" t="s">
        <v>286</v>
      </c>
      <c r="DN33" s="121">
        <v>35.000000000000007</v>
      </c>
      <c r="DO33" s="128">
        <v>51.824817518248189</v>
      </c>
      <c r="DP33" s="121" t="s">
        <v>286</v>
      </c>
      <c r="DQ33" s="121">
        <v>25.806451612903238</v>
      </c>
      <c r="DR33" s="121">
        <v>33.333333333333329</v>
      </c>
      <c r="DS33" s="121" t="s">
        <v>286</v>
      </c>
      <c r="DT33" s="128">
        <v>27.528089887640469</v>
      </c>
      <c r="DU33" s="131">
        <v>28.455284552845523</v>
      </c>
      <c r="DV33" s="131" t="s">
        <v>286</v>
      </c>
      <c r="DW33" s="114">
        <v>28.767123287671254</v>
      </c>
      <c r="DX33" s="131">
        <v>28.431372549019599</v>
      </c>
      <c r="DY33" s="128" t="s">
        <v>286</v>
      </c>
      <c r="DZ33" s="128">
        <v>32.487309644670063</v>
      </c>
      <c r="EA33" s="128">
        <v>22.656250000000011</v>
      </c>
      <c r="EB33" s="128" t="s">
        <v>286</v>
      </c>
      <c r="EC33" s="128">
        <v>33.124999999999972</v>
      </c>
      <c r="ED33" s="128">
        <v>33.823529411764731</v>
      </c>
      <c r="EE33" s="128" t="s">
        <v>286</v>
      </c>
      <c r="EF33" s="128">
        <v>21.935483870967762</v>
      </c>
      <c r="EG33" s="128">
        <v>25</v>
      </c>
      <c r="EH33" s="128" t="s">
        <v>286</v>
      </c>
      <c r="EI33" s="128">
        <v>24.431818181818183</v>
      </c>
      <c r="EJ33" s="128">
        <v>29.508196721311478</v>
      </c>
      <c r="EK33" s="128" t="s">
        <v>286</v>
      </c>
      <c r="EL33" s="121">
        <v>24.657534246575349</v>
      </c>
      <c r="EM33" s="121">
        <v>27.72277227722773</v>
      </c>
      <c r="EN33" s="121" t="s">
        <v>286</v>
      </c>
      <c r="EO33" s="121">
        <v>31.122448979591852</v>
      </c>
      <c r="EP33" s="128">
        <v>20.312500000000004</v>
      </c>
      <c r="EQ33" s="121" t="s">
        <v>286</v>
      </c>
      <c r="ER33" s="121">
        <v>24.375000000000007</v>
      </c>
      <c r="ES33" s="121">
        <v>24.264705882352942</v>
      </c>
      <c r="ET33" s="121" t="s">
        <v>286</v>
      </c>
      <c r="EU33" s="128">
        <v>15.584415584415588</v>
      </c>
      <c r="EV33" s="121">
        <v>17.307692307692314</v>
      </c>
      <c r="EW33" s="121" t="s">
        <v>286</v>
      </c>
      <c r="EX33" s="121">
        <v>14.285714285714286</v>
      </c>
      <c r="EY33" s="121">
        <v>50.41322314049588</v>
      </c>
      <c r="EZ33" s="128" t="s">
        <v>286</v>
      </c>
      <c r="FA33" s="121">
        <v>8.9655172413793078</v>
      </c>
      <c r="FB33" s="121">
        <v>49.01960784313723</v>
      </c>
      <c r="FC33" s="121" t="s">
        <v>286</v>
      </c>
      <c r="FD33" s="121">
        <v>16.326530612244888</v>
      </c>
      <c r="FE33" s="128">
        <v>45.669291338582667</v>
      </c>
      <c r="FF33" s="121" t="s">
        <v>286</v>
      </c>
      <c r="FG33" s="121">
        <v>12.500000000000009</v>
      </c>
      <c r="FH33" s="121">
        <v>52.592592592592602</v>
      </c>
      <c r="FI33" s="121" t="s">
        <v>286</v>
      </c>
      <c r="FJ33" s="128">
        <v>11.764705882352944</v>
      </c>
      <c r="FK33" s="121">
        <v>40.000000000000021</v>
      </c>
      <c r="FL33" s="121" t="s">
        <v>286</v>
      </c>
      <c r="FM33" s="121">
        <v>5.6818181818181825</v>
      </c>
      <c r="FN33" s="121">
        <v>29.032258064516132</v>
      </c>
      <c r="FO33" s="128" t="s">
        <v>286</v>
      </c>
      <c r="FP33" s="121">
        <v>1.3793103448275861</v>
      </c>
      <c r="FQ33" s="121">
        <v>34.31372549019607</v>
      </c>
      <c r="FR33" s="121" t="s">
        <v>286</v>
      </c>
      <c r="FS33" s="121">
        <v>3.6082474226804129</v>
      </c>
      <c r="FT33" s="128">
        <v>36.220472440944889</v>
      </c>
      <c r="FU33" s="121" t="s">
        <v>286</v>
      </c>
      <c r="FV33" s="121">
        <v>5.0314465408805038</v>
      </c>
      <c r="FW33" s="121">
        <v>52.238805970149265</v>
      </c>
      <c r="FX33" s="121" t="s">
        <v>286</v>
      </c>
      <c r="FY33" s="128">
        <v>4.5751633986928137</v>
      </c>
      <c r="FZ33" s="121">
        <v>41.34615384615384</v>
      </c>
      <c r="GA33" s="121" t="s">
        <v>286</v>
      </c>
      <c r="GB33" s="121" t="s">
        <v>286</v>
      </c>
      <c r="GC33" s="121" t="s">
        <v>286</v>
      </c>
      <c r="GD33" s="128" t="s">
        <v>286</v>
      </c>
      <c r="GE33" s="121" t="s">
        <v>286</v>
      </c>
      <c r="GF33" s="121" t="s">
        <v>286</v>
      </c>
      <c r="GG33" s="121" t="s">
        <v>286</v>
      </c>
      <c r="GH33" s="121" t="s">
        <v>286</v>
      </c>
      <c r="GI33" s="128" t="s">
        <v>286</v>
      </c>
      <c r="GJ33" s="121" t="s">
        <v>286</v>
      </c>
      <c r="GK33" s="121">
        <v>5.6962025316455716</v>
      </c>
      <c r="GL33" s="121">
        <v>3.7037037037037042</v>
      </c>
      <c r="GM33" s="130" t="s">
        <v>286</v>
      </c>
      <c r="GN33" s="128">
        <v>1.9480519480519485</v>
      </c>
      <c r="GO33" s="121">
        <v>5.7692307692307683</v>
      </c>
      <c r="GP33" s="121">
        <v>26.618705035971225</v>
      </c>
      <c r="GQ33" s="121">
        <v>64.08839779005524</v>
      </c>
      <c r="GR33" s="121">
        <v>71.311475409836035</v>
      </c>
      <c r="GS33" s="128">
        <v>21.818181818181827</v>
      </c>
      <c r="GT33" s="121">
        <v>48.936170212765958</v>
      </c>
      <c r="GU33" s="121">
        <v>74.999999999999972</v>
      </c>
      <c r="GV33" s="121">
        <v>18.000000000000007</v>
      </c>
      <c r="GW33" s="121">
        <v>54.450261780104711</v>
      </c>
      <c r="GX33" s="128">
        <v>64.566929133858252</v>
      </c>
      <c r="GY33" s="128">
        <v>15.243902439024394</v>
      </c>
      <c r="GZ33" s="128">
        <v>51.298701298701303</v>
      </c>
      <c r="HA33" s="128">
        <v>72.180451127819538</v>
      </c>
      <c r="HB33" s="128">
        <v>2.3999999999999995</v>
      </c>
      <c r="HC33" s="128">
        <v>33.333333333333336</v>
      </c>
      <c r="HD33" s="128">
        <v>60.194174757281544</v>
      </c>
      <c r="HE33" s="128">
        <v>2.1582733812949644</v>
      </c>
      <c r="HF33" s="128">
        <v>16.022099447513813</v>
      </c>
      <c r="HG33" s="128">
        <v>31.967213114754106</v>
      </c>
      <c r="HH33" s="128">
        <v>1.8181818181818186</v>
      </c>
      <c r="HI33" s="128">
        <v>9.2198581560283692</v>
      </c>
      <c r="HJ33" s="128">
        <v>28.846153846153836</v>
      </c>
      <c r="HK33" s="128">
        <v>0.66666666666666685</v>
      </c>
      <c r="HL33" s="121">
        <v>8.9005235602094235</v>
      </c>
      <c r="HM33" s="121">
        <v>21.259842519685044</v>
      </c>
      <c r="HN33" s="121">
        <v>0</v>
      </c>
      <c r="HO33" s="121">
        <v>11.688311688311693</v>
      </c>
      <c r="HP33" s="128">
        <v>19.548872180451138</v>
      </c>
      <c r="HQ33" s="121">
        <v>0.79999999999999982</v>
      </c>
      <c r="HR33" s="121">
        <v>7.1895424836601336</v>
      </c>
      <c r="HS33" s="121">
        <v>24.271844660194184</v>
      </c>
      <c r="HT33" s="129">
        <v>14.925373134328359</v>
      </c>
      <c r="HU33" s="128">
        <v>48.888888888888857</v>
      </c>
      <c r="HV33" s="114">
        <v>62.393162393162349</v>
      </c>
      <c r="HW33" s="114">
        <v>13.496932515337429</v>
      </c>
      <c r="HX33" s="114">
        <v>28.776978417266193</v>
      </c>
      <c r="HY33" s="114">
        <v>62.376237623762357</v>
      </c>
      <c r="HZ33" s="114">
        <v>4.1379310344827598</v>
      </c>
      <c r="IA33" s="114">
        <v>37.894736842105267</v>
      </c>
      <c r="IB33" s="114">
        <v>43.902439024390247</v>
      </c>
      <c r="IC33" s="114">
        <v>8.5365853658536608</v>
      </c>
      <c r="ID33" s="114">
        <v>34.868421052631554</v>
      </c>
      <c r="IE33" s="114">
        <v>53.787878787878775</v>
      </c>
      <c r="IF33" s="114">
        <v>1.6</v>
      </c>
      <c r="IG33" s="114">
        <v>22.875816993464056</v>
      </c>
      <c r="IH33" s="114">
        <v>42.71844660194175</v>
      </c>
      <c r="II33" s="114" t="s">
        <v>286</v>
      </c>
      <c r="IJ33" s="114">
        <v>26.111111111111118</v>
      </c>
      <c r="IK33" s="114">
        <v>39.999999999999993</v>
      </c>
      <c r="IL33" s="114" t="s">
        <v>286</v>
      </c>
      <c r="IM33" s="114">
        <v>14.184397163120581</v>
      </c>
      <c r="IN33" s="114">
        <v>39.805825242718427</v>
      </c>
      <c r="IO33" s="114" t="s">
        <v>286</v>
      </c>
      <c r="IP33" s="114">
        <v>23.834196891191713</v>
      </c>
      <c r="IQ33" s="114">
        <v>30.468750000000007</v>
      </c>
      <c r="IR33" s="114" t="s">
        <v>286</v>
      </c>
      <c r="IS33" s="114">
        <v>24.183006535947712</v>
      </c>
      <c r="IT33" s="114">
        <v>36.641221374045791</v>
      </c>
      <c r="IU33" s="114" t="s">
        <v>286</v>
      </c>
      <c r="IV33" s="114">
        <v>15.131578947368434</v>
      </c>
      <c r="IW33" s="114">
        <v>29.126213592233007</v>
      </c>
      <c r="IX33" s="114" t="str">
        <f t="shared" si="39"/>
        <v>--</v>
      </c>
      <c r="IY33" s="114" t="str">
        <f t="shared" si="39"/>
        <v>--</v>
      </c>
      <c r="IZ33" s="114" t="str">
        <f t="shared" si="39"/>
        <v>--</v>
      </c>
      <c r="JA33" s="114" t="str">
        <f t="shared" si="39"/>
        <v>--</v>
      </c>
      <c r="JB33" s="114" t="str">
        <f t="shared" si="39"/>
        <v>--</v>
      </c>
      <c r="JC33" s="261" t="s">
        <v>286</v>
      </c>
      <c r="JD33" s="261" t="s">
        <v>286</v>
      </c>
      <c r="JE33" s="261" t="s">
        <v>286</v>
      </c>
      <c r="JF33" s="261" t="s">
        <v>286</v>
      </c>
      <c r="JG33" s="261" t="s">
        <v>286</v>
      </c>
      <c r="JH33" s="261" t="s">
        <v>286</v>
      </c>
      <c r="JI33" s="261" t="s">
        <v>286</v>
      </c>
      <c r="JJ33" s="261" t="s">
        <v>286</v>
      </c>
      <c r="JK33" s="261" t="s">
        <v>286</v>
      </c>
      <c r="JL33" s="261" t="s">
        <v>286</v>
      </c>
      <c r="JM33" s="261" t="s">
        <v>286</v>
      </c>
      <c r="JN33" s="261" t="s">
        <v>286</v>
      </c>
      <c r="JO33" s="243">
        <v>24.5161290322581</v>
      </c>
      <c r="JP33" s="243">
        <v>37.096774193548399</v>
      </c>
      <c r="JQ33" s="243">
        <v>47.794117647058798</v>
      </c>
      <c r="JR33" s="243">
        <v>21.739130434782599</v>
      </c>
      <c r="JS33" s="243">
        <v>39.622641509433997</v>
      </c>
      <c r="JT33" s="243">
        <v>52.816901408450697</v>
      </c>
      <c r="JU33" s="243">
        <v>1.2903225806451599</v>
      </c>
      <c r="JV33" s="243">
        <v>4.8387096774193603</v>
      </c>
      <c r="JW33" s="243">
        <v>6.6176470588235299</v>
      </c>
      <c r="JX33" s="247">
        <v>0.72463768115941996</v>
      </c>
      <c r="JY33" s="243">
        <v>4.4025157232704402</v>
      </c>
      <c r="JZ33" s="243">
        <v>4.9295774647887303</v>
      </c>
      <c r="KA33" s="243">
        <v>16.129032258064498</v>
      </c>
      <c r="KB33" s="243">
        <v>24.193548387096801</v>
      </c>
      <c r="KC33" s="243">
        <v>25.735294117647101</v>
      </c>
      <c r="KD33" s="243">
        <v>14.3884892086331</v>
      </c>
      <c r="KE33" s="243">
        <v>23.2704402515723</v>
      </c>
      <c r="KF33" s="243">
        <v>34.965034965035002</v>
      </c>
      <c r="KG33" s="128" t="str">
        <f t="shared" si="40"/>
        <v>--</v>
      </c>
      <c r="KH33" s="128" t="str">
        <f t="shared" si="40"/>
        <v>--</v>
      </c>
      <c r="KI33" s="128" t="str">
        <f t="shared" si="40"/>
        <v>--</v>
      </c>
      <c r="KJ33" s="128" t="str">
        <f t="shared" si="40"/>
        <v>--</v>
      </c>
      <c r="KK33" s="128" t="str">
        <f t="shared" si="40"/>
        <v>--</v>
      </c>
      <c r="KL33" s="128" t="str">
        <f t="shared" si="40"/>
        <v>--</v>
      </c>
      <c r="KM33" s="128" t="str">
        <f t="shared" si="40"/>
        <v>--</v>
      </c>
      <c r="KN33" s="286">
        <v>5</v>
      </c>
      <c r="KO33" s="286">
        <v>16.560509554140129</v>
      </c>
      <c r="KP33" s="286">
        <v>16.08391608391609</v>
      </c>
      <c r="KQ33" s="128" t="str">
        <f t="shared" si="2"/>
        <v>--</v>
      </c>
      <c r="KR33" s="263">
        <v>0.71428571428571419</v>
      </c>
      <c r="KS33" s="222">
        <v>4.4585987261146496</v>
      </c>
      <c r="KT33" s="222">
        <v>3.4965034965034971</v>
      </c>
      <c r="KU33" s="128" t="str">
        <f t="shared" si="3"/>
        <v>--</v>
      </c>
      <c r="KV33" s="222">
        <v>0</v>
      </c>
      <c r="KW33" s="222">
        <v>3.1847133757961803</v>
      </c>
      <c r="KX33" s="222">
        <v>3.4965034965034967</v>
      </c>
      <c r="KY33" s="295">
        <v>8.9171974522293009</v>
      </c>
      <c r="KZ33" s="295">
        <v>25.196850393700792</v>
      </c>
      <c r="LA33" s="295">
        <v>24.087591240875913</v>
      </c>
      <c r="LB33" s="295">
        <v>20.979020979020987</v>
      </c>
      <c r="LC33" s="295">
        <v>22.784810126582276</v>
      </c>
      <c r="LD33" s="295">
        <v>18.181818181818194</v>
      </c>
      <c r="LE33" s="295">
        <v>9.7402597402597433</v>
      </c>
      <c r="LF33" s="295">
        <v>20.634920634920647</v>
      </c>
      <c r="LG33" s="295">
        <v>13.432835820895521</v>
      </c>
      <c r="LH33" s="295">
        <v>15.38461538461539</v>
      </c>
      <c r="LI33" s="295">
        <v>16.455696202531652</v>
      </c>
      <c r="LJ33" s="295">
        <v>13.286713286713297</v>
      </c>
      <c r="LK33" s="295">
        <v>1.948051948051948</v>
      </c>
      <c r="LL33" s="295">
        <v>7.9365079365079385</v>
      </c>
      <c r="LM33" s="295">
        <v>5.1470588235294139</v>
      </c>
      <c r="LN33" s="295">
        <v>6.9444444444444455</v>
      </c>
      <c r="LO33" s="295">
        <v>10.759493670886073</v>
      </c>
      <c r="LP33" s="295">
        <v>2.0979020979020979</v>
      </c>
      <c r="LQ33" s="128">
        <v>3.8709677419354849</v>
      </c>
      <c r="LR33" s="128">
        <v>13.934426229508199</v>
      </c>
      <c r="LS33" s="128">
        <v>10.370370370370374</v>
      </c>
      <c r="LT33" s="128">
        <v>5.6737588652482289</v>
      </c>
      <c r="LU33" s="128">
        <v>10.062893081761008</v>
      </c>
      <c r="LV33" s="128">
        <v>18.88111888111888</v>
      </c>
      <c r="LX33" s="378" t="str">
        <f t="shared" si="4"/>
        <v>--</v>
      </c>
      <c r="LY33" s="381">
        <v>22.37762237762238</v>
      </c>
      <c r="LZ33" s="381">
        <v>27.388535031847134</v>
      </c>
      <c r="MA33" s="381">
        <v>17.482517482517498</v>
      </c>
      <c r="MB33" s="378" t="str">
        <f t="shared" si="5"/>
        <v>--</v>
      </c>
      <c r="MC33" s="381">
        <v>12.337662337662344</v>
      </c>
      <c r="MD33" s="381">
        <v>20.833333333333339</v>
      </c>
      <c r="ME33" s="381">
        <v>23.148148148148149</v>
      </c>
      <c r="MF33" s="378" t="str">
        <f t="shared" si="6"/>
        <v>--</v>
      </c>
      <c r="MG33" s="381">
        <v>21.83098591549296</v>
      </c>
      <c r="MH33" s="381">
        <v>26.582278481012665</v>
      </c>
      <c r="MI33" s="381">
        <v>13.28671328671329</v>
      </c>
      <c r="MJ33" s="378" t="str">
        <f t="shared" si="7"/>
        <v>--</v>
      </c>
      <c r="MK33" s="381">
        <v>11.688311688311694</v>
      </c>
      <c r="ML33" s="381">
        <v>15.972222222222221</v>
      </c>
      <c r="MM33" s="381">
        <v>18.518518518518519</v>
      </c>
      <c r="MN33" s="378" t="str">
        <f t="shared" si="8"/>
        <v>--</v>
      </c>
      <c r="MO33" s="381">
        <v>11.875000000000005</v>
      </c>
      <c r="MP33" s="381">
        <v>21.333333333333336</v>
      </c>
      <c r="MQ33" s="381">
        <v>16.363636363636367</v>
      </c>
      <c r="MR33" s="378" t="str">
        <f t="shared" si="9"/>
        <v>--</v>
      </c>
      <c r="MS33" s="381">
        <v>8.1761006289308185</v>
      </c>
      <c r="MT33" s="381">
        <v>14.666666666666673</v>
      </c>
      <c r="MU33" s="381">
        <v>12.149532710280379</v>
      </c>
      <c r="MV33" s="378" t="str">
        <f t="shared" si="10"/>
        <v>--</v>
      </c>
      <c r="MW33" s="381">
        <v>3.2051282051282048</v>
      </c>
      <c r="MX33" s="381">
        <v>8.2758620689655196</v>
      </c>
      <c r="MY33" s="381">
        <v>2.7777777777777781</v>
      </c>
      <c r="MZ33" s="378" t="str">
        <f t="shared" si="11"/>
        <v>--</v>
      </c>
      <c r="NA33" s="381">
        <v>30.000000000000011</v>
      </c>
      <c r="NB33" s="381">
        <v>34.177215189873415</v>
      </c>
      <c r="NC33" s="381">
        <v>30.76923076923077</v>
      </c>
      <c r="ND33" s="378" t="str">
        <f t="shared" si="12"/>
        <v>--</v>
      </c>
      <c r="NE33" s="381">
        <v>34.375</v>
      </c>
      <c r="NF33" s="381">
        <v>27.338129496402878</v>
      </c>
      <c r="NG33" s="381">
        <v>19.26605504587156</v>
      </c>
      <c r="NH33" s="378" t="str">
        <f t="shared" si="13"/>
        <v>--</v>
      </c>
      <c r="NI33" s="381">
        <v>7.5471698113207575</v>
      </c>
      <c r="NJ33" s="381">
        <v>11.594202898550728</v>
      </c>
      <c r="NK33" s="381">
        <v>6.3636363636363669</v>
      </c>
      <c r="NL33" s="378" t="str">
        <f t="shared" si="14"/>
        <v>--</v>
      </c>
      <c r="NM33" s="381">
        <v>1.8633540372670807</v>
      </c>
      <c r="NN33" s="381">
        <v>2.1582733812949635</v>
      </c>
      <c r="NO33" s="381">
        <v>1.8018018018018014</v>
      </c>
      <c r="NP33" s="378" t="str">
        <f t="shared" si="15"/>
        <v>--</v>
      </c>
      <c r="NQ33" s="381">
        <v>0.62893081761006309</v>
      </c>
      <c r="NR33" s="381">
        <v>2.1897810218978098</v>
      </c>
      <c r="NS33" s="381">
        <v>1.8348623853211006</v>
      </c>
      <c r="NT33" s="378" t="str">
        <f t="shared" si="16"/>
        <v>--</v>
      </c>
      <c r="NU33" s="381">
        <v>16.455696202531644</v>
      </c>
      <c r="NV33" s="381">
        <v>27.737226277372272</v>
      </c>
      <c r="NW33" s="381">
        <v>42.201834862385319</v>
      </c>
      <c r="NX33" s="378" t="str">
        <f t="shared" si="17"/>
        <v>--</v>
      </c>
      <c r="NY33" s="381">
        <v>0.63291139240506344</v>
      </c>
      <c r="NZ33" s="381">
        <v>3.6496350364963508</v>
      </c>
      <c r="OA33" s="381">
        <v>4.5871559633027523</v>
      </c>
      <c r="OB33" s="378" t="str">
        <f t="shared" si="18"/>
        <v>--</v>
      </c>
      <c r="OC33" s="381">
        <v>8.2278481012658258</v>
      </c>
      <c r="OD33" s="381">
        <v>22.463768115942024</v>
      </c>
      <c r="OE33" s="381">
        <v>33.944954128440351</v>
      </c>
    </row>
    <row r="34" spans="1:395" ht="14.4" thickTop="1" thickBot="1" x14ac:dyDescent="0.3">
      <c r="A34" s="114">
        <v>30</v>
      </c>
      <c r="B34" s="93" t="s">
        <v>30</v>
      </c>
      <c r="C34" s="144">
        <v>24.242424242424246</v>
      </c>
      <c r="D34" s="144">
        <v>28.320802005012542</v>
      </c>
      <c r="E34" s="144">
        <v>50.980392156862727</v>
      </c>
      <c r="F34" s="144">
        <v>21.568627450980401</v>
      </c>
      <c r="G34" s="144">
        <v>32.620320855614978</v>
      </c>
      <c r="H34" s="144">
        <v>40.512820512820504</v>
      </c>
      <c r="I34" s="144">
        <v>23.035230352303547</v>
      </c>
      <c r="J34" s="144">
        <v>32.105263157894768</v>
      </c>
      <c r="K34" s="144">
        <v>47.583643122676605</v>
      </c>
      <c r="L34" s="144">
        <v>23.180592991913748</v>
      </c>
      <c r="M34" s="141">
        <v>28.72062663185379</v>
      </c>
      <c r="N34" s="141">
        <v>39.366515837104082</v>
      </c>
      <c r="O34" s="141">
        <v>23.511904761904749</v>
      </c>
      <c r="P34" s="141">
        <v>30.407523510971785</v>
      </c>
      <c r="Q34" s="141">
        <v>29.878048780487802</v>
      </c>
      <c r="R34" s="141">
        <v>11.832946635730853</v>
      </c>
      <c r="S34" s="141">
        <v>11.27819548872181</v>
      </c>
      <c r="T34" s="141">
        <v>13.671875000000002</v>
      </c>
      <c r="U34" s="141">
        <v>11.019283746556468</v>
      </c>
      <c r="V34" s="141">
        <v>13.297872340425537</v>
      </c>
      <c r="W34" s="141">
        <v>7.6923076923076952</v>
      </c>
      <c r="X34" s="141">
        <v>14.438502673796794</v>
      </c>
      <c r="Y34" s="141">
        <v>16.753926701570684</v>
      </c>
      <c r="Z34" s="141">
        <v>11.02941176470588</v>
      </c>
      <c r="AA34" s="141">
        <v>14.594594594594611</v>
      </c>
      <c r="AB34" s="142">
        <v>12.239583333333323</v>
      </c>
      <c r="AC34" s="142">
        <v>13.636363636363633</v>
      </c>
      <c r="AD34" s="142">
        <v>15.088757396449711</v>
      </c>
      <c r="AE34" s="142">
        <v>9.3749999999999947</v>
      </c>
      <c r="AF34" s="141">
        <v>8.6956521739130412</v>
      </c>
      <c r="AG34" s="144">
        <v>13.286713286713292</v>
      </c>
      <c r="AH34" s="144">
        <v>13.533834586466163</v>
      </c>
      <c r="AI34" s="143">
        <v>19.140625000000004</v>
      </c>
      <c r="AJ34" s="143">
        <v>15.277777777777768</v>
      </c>
      <c r="AK34" s="141">
        <v>16.844919786096227</v>
      </c>
      <c r="AL34" s="141">
        <v>13.333333333333332</v>
      </c>
      <c r="AM34" s="141">
        <v>17.647058823529399</v>
      </c>
      <c r="AN34" s="141">
        <v>20.104438642297637</v>
      </c>
      <c r="AO34" s="141">
        <v>13.432835820895521</v>
      </c>
      <c r="AP34" s="141">
        <v>13.941018766756036</v>
      </c>
      <c r="AQ34" s="141">
        <v>13.054830287206265</v>
      </c>
      <c r="AR34" s="141">
        <v>12.27272727272728</v>
      </c>
      <c r="AS34" s="141">
        <v>14.029850746268661</v>
      </c>
      <c r="AT34" s="141">
        <v>12.264150943396224</v>
      </c>
      <c r="AU34" s="141">
        <v>13.580246913580247</v>
      </c>
      <c r="AV34" s="141">
        <v>14.420803782505921</v>
      </c>
      <c r="AW34" s="141">
        <v>15.037593984962411</v>
      </c>
      <c r="AX34" s="142">
        <v>17.187500000000007</v>
      </c>
      <c r="AY34" s="142">
        <v>10.584958217270197</v>
      </c>
      <c r="AZ34" s="142">
        <v>15.633423180592974</v>
      </c>
      <c r="BA34" s="142">
        <v>8.6734693877551017</v>
      </c>
      <c r="BB34" s="141">
        <v>16.802168021680217</v>
      </c>
      <c r="BC34" s="142">
        <v>17.368421052631557</v>
      </c>
      <c r="BD34" s="142">
        <v>16.728624535315973</v>
      </c>
      <c r="BE34" s="142">
        <v>14.092140921409223</v>
      </c>
      <c r="BF34" s="142">
        <v>15.143603133159283</v>
      </c>
      <c r="BG34" s="141">
        <v>12.669683257918557</v>
      </c>
      <c r="BH34" s="140">
        <v>13.649851632047472</v>
      </c>
      <c r="BI34" s="140">
        <v>14.511041009463714</v>
      </c>
      <c r="BJ34" s="140">
        <v>8.7500000000000036</v>
      </c>
      <c r="BK34" s="140" t="s">
        <v>286</v>
      </c>
      <c r="BL34" s="141" t="s">
        <v>286</v>
      </c>
      <c r="BM34" s="140" t="s">
        <v>286</v>
      </c>
      <c r="BN34" s="139" t="s">
        <v>286</v>
      </c>
      <c r="BO34" s="139" t="s">
        <v>286</v>
      </c>
      <c r="BP34" s="139" t="s">
        <v>286</v>
      </c>
      <c r="BQ34" s="141" t="s">
        <v>286</v>
      </c>
      <c r="BR34" s="140" t="s">
        <v>286</v>
      </c>
      <c r="BS34" s="140" t="s">
        <v>286</v>
      </c>
      <c r="BT34" s="140">
        <v>13.858695652173921</v>
      </c>
      <c r="BU34" s="141">
        <v>14.88250652741514</v>
      </c>
      <c r="BV34" s="140">
        <v>7.3732718894009226</v>
      </c>
      <c r="BW34" s="140">
        <v>14.414414414414411</v>
      </c>
      <c r="BX34" s="140">
        <v>14.465408805031453</v>
      </c>
      <c r="BY34" s="141">
        <v>6.9182389937106947</v>
      </c>
      <c r="BZ34" s="140">
        <v>21.028037383177562</v>
      </c>
      <c r="CA34" s="140">
        <v>24.23469387755101</v>
      </c>
      <c r="CB34" s="140">
        <v>16.015625000000011</v>
      </c>
      <c r="CC34" s="141">
        <v>13.802816901408468</v>
      </c>
      <c r="CD34" s="140">
        <v>20.698924731182778</v>
      </c>
      <c r="CE34" s="140">
        <v>13.402061855670107</v>
      </c>
      <c r="CF34" s="140">
        <v>17.789757412398931</v>
      </c>
      <c r="CG34" s="141">
        <v>22.69129287598944</v>
      </c>
      <c r="CH34" s="140">
        <v>17.228464419475664</v>
      </c>
      <c r="CI34" s="140">
        <v>14.673913043478256</v>
      </c>
      <c r="CJ34" s="140">
        <v>20.157068062827218</v>
      </c>
      <c r="CK34" s="140">
        <v>15.207373271889399</v>
      </c>
      <c r="CL34" s="140">
        <v>16.516516516516521</v>
      </c>
      <c r="CM34" s="140">
        <v>20.504731861198735</v>
      </c>
      <c r="CN34" s="140">
        <v>11.39240506329114</v>
      </c>
      <c r="CO34" s="140">
        <v>6.6820276497695845</v>
      </c>
      <c r="CP34" s="141">
        <v>6.8527918781725896</v>
      </c>
      <c r="CQ34" s="140">
        <v>5.8593749999999982</v>
      </c>
      <c r="CR34" s="140">
        <v>4.788732394366197</v>
      </c>
      <c r="CS34" s="139">
        <v>9.1152815013404904</v>
      </c>
      <c r="CT34" s="139">
        <v>3.6082474226804138</v>
      </c>
      <c r="CU34" s="141">
        <v>6.4690026954177835</v>
      </c>
      <c r="CV34" s="140">
        <v>8.2666666666666551</v>
      </c>
      <c r="CW34" s="140">
        <v>4.8872180451127818</v>
      </c>
      <c r="CX34" s="139">
        <v>1.9125683060109298</v>
      </c>
      <c r="CY34" s="139">
        <v>6.5963060686015842</v>
      </c>
      <c r="CZ34" s="141">
        <v>2.3148148148148153</v>
      </c>
      <c r="DA34" s="140">
        <v>3.0030030030030046</v>
      </c>
      <c r="DB34" s="140">
        <v>3.8095238095238089</v>
      </c>
      <c r="DC34" s="139">
        <v>1.89873417721519</v>
      </c>
      <c r="DD34" s="114" t="s">
        <v>286</v>
      </c>
      <c r="DE34" s="128">
        <v>36.760925449871479</v>
      </c>
      <c r="DF34" s="121">
        <v>50.806451612903203</v>
      </c>
      <c r="DG34" s="121" t="s">
        <v>286</v>
      </c>
      <c r="DH34" s="114">
        <v>28.150134048257371</v>
      </c>
      <c r="DI34" s="114">
        <v>38.46153846153846</v>
      </c>
      <c r="DJ34" s="128" t="s">
        <v>286</v>
      </c>
      <c r="DK34" s="121">
        <v>33.507853403141354</v>
      </c>
      <c r="DL34" s="121">
        <v>42.803030303030319</v>
      </c>
      <c r="DM34" s="121" t="s">
        <v>286</v>
      </c>
      <c r="DN34" s="121">
        <v>31.853785900783297</v>
      </c>
      <c r="DO34" s="128">
        <v>41.628959276018108</v>
      </c>
      <c r="DP34" s="121" t="s">
        <v>286</v>
      </c>
      <c r="DQ34" s="121">
        <v>22.611464968152863</v>
      </c>
      <c r="DR34" s="121">
        <v>37.735849056603804</v>
      </c>
      <c r="DS34" s="121" t="s">
        <v>286</v>
      </c>
      <c r="DT34" s="128">
        <v>31.088082901554404</v>
      </c>
      <c r="DU34" s="131">
        <v>41.700404858299606</v>
      </c>
      <c r="DV34" s="131" t="s">
        <v>286</v>
      </c>
      <c r="DW34" s="114">
        <v>27.419354838709662</v>
      </c>
      <c r="DX34" s="131">
        <v>27.461139896373066</v>
      </c>
      <c r="DY34" s="128" t="s">
        <v>286</v>
      </c>
      <c r="DZ34" s="128">
        <v>32.80839895013122</v>
      </c>
      <c r="EA34" s="128">
        <v>32.567049808429132</v>
      </c>
      <c r="EB34" s="128" t="s">
        <v>286</v>
      </c>
      <c r="EC34" s="128">
        <v>26.963350785340328</v>
      </c>
      <c r="ED34" s="128">
        <v>30.27522935779816</v>
      </c>
      <c r="EE34" s="128" t="s">
        <v>286</v>
      </c>
      <c r="EF34" s="128">
        <v>19.426751592356688</v>
      </c>
      <c r="EG34" s="128">
        <v>23.270440251572328</v>
      </c>
      <c r="EH34" s="128" t="s">
        <v>286</v>
      </c>
      <c r="EI34" s="128">
        <v>30.28720626631851</v>
      </c>
      <c r="EJ34" s="128">
        <v>31.404958677685968</v>
      </c>
      <c r="EK34" s="128" t="s">
        <v>286</v>
      </c>
      <c r="EL34" s="121">
        <v>21.293800539083541</v>
      </c>
      <c r="EM34" s="121">
        <v>19.89528795811519</v>
      </c>
      <c r="EN34" s="121" t="s">
        <v>286</v>
      </c>
      <c r="EO34" s="121">
        <v>21.333333333333325</v>
      </c>
      <c r="EP34" s="128">
        <v>24.710424710424707</v>
      </c>
      <c r="EQ34" s="121" t="s">
        <v>286</v>
      </c>
      <c r="ER34" s="121">
        <v>20.209973753280835</v>
      </c>
      <c r="ES34" s="121">
        <v>22.727272727272737</v>
      </c>
      <c r="ET34" s="121" t="s">
        <v>286</v>
      </c>
      <c r="EU34" s="128">
        <v>13.057324840764334</v>
      </c>
      <c r="EV34" s="121">
        <v>17.721518987341771</v>
      </c>
      <c r="EW34" s="121" t="s">
        <v>286</v>
      </c>
      <c r="EX34" s="121">
        <v>13.577023498694528</v>
      </c>
      <c r="EY34" s="121">
        <v>51.012145748987834</v>
      </c>
      <c r="EZ34" s="128" t="s">
        <v>286</v>
      </c>
      <c r="FA34" s="121">
        <v>11.081081081081088</v>
      </c>
      <c r="FB34" s="121">
        <v>44.329896907216501</v>
      </c>
      <c r="FC34" s="121" t="s">
        <v>286</v>
      </c>
      <c r="FD34" s="121">
        <v>9.2592592592592613</v>
      </c>
      <c r="FE34" s="128">
        <v>37.451737451737465</v>
      </c>
      <c r="FF34" s="121" t="s">
        <v>286</v>
      </c>
      <c r="FG34" s="121">
        <v>11.081794195250664</v>
      </c>
      <c r="FH34" s="121">
        <v>36.363636363636367</v>
      </c>
      <c r="FI34" s="121" t="s">
        <v>286</v>
      </c>
      <c r="FJ34" s="128">
        <v>8.9743589743589709</v>
      </c>
      <c r="FK34" s="121">
        <v>30.57324840764332</v>
      </c>
      <c r="FL34" s="121" t="s">
        <v>286</v>
      </c>
      <c r="FM34" s="121">
        <v>3.1413612565445037</v>
      </c>
      <c r="FN34" s="121">
        <v>53.815261044176729</v>
      </c>
      <c r="FO34" s="128" t="s">
        <v>286</v>
      </c>
      <c r="FP34" s="121">
        <v>5.3908355795148237</v>
      </c>
      <c r="FQ34" s="121">
        <v>46.93877551020406</v>
      </c>
      <c r="FR34" s="121" t="s">
        <v>286</v>
      </c>
      <c r="FS34" s="121">
        <v>3.6939313984168862</v>
      </c>
      <c r="FT34" s="128">
        <v>40.304182509505694</v>
      </c>
      <c r="FU34" s="121" t="s">
        <v>286</v>
      </c>
      <c r="FV34" s="121">
        <v>2.3684210526315805</v>
      </c>
      <c r="FW34" s="121">
        <v>34.684684684684711</v>
      </c>
      <c r="FX34" s="121" t="s">
        <v>286</v>
      </c>
      <c r="FY34" s="128">
        <v>2.8753993610223656</v>
      </c>
      <c r="FZ34" s="121">
        <v>36.07594936708859</v>
      </c>
      <c r="GA34" s="121" t="s">
        <v>286</v>
      </c>
      <c r="GB34" s="121" t="s">
        <v>286</v>
      </c>
      <c r="GC34" s="121" t="s">
        <v>286</v>
      </c>
      <c r="GD34" s="128" t="s">
        <v>286</v>
      </c>
      <c r="GE34" s="121" t="s">
        <v>286</v>
      </c>
      <c r="GF34" s="121" t="s">
        <v>286</v>
      </c>
      <c r="GG34" s="121" t="s">
        <v>286</v>
      </c>
      <c r="GH34" s="121" t="s">
        <v>286</v>
      </c>
      <c r="GI34" s="128" t="s">
        <v>286</v>
      </c>
      <c r="GJ34" s="121" t="s">
        <v>286</v>
      </c>
      <c r="GK34" s="121">
        <v>3.4300791556728232</v>
      </c>
      <c r="GL34" s="121">
        <v>5</v>
      </c>
      <c r="GM34" s="130" t="s">
        <v>286</v>
      </c>
      <c r="GN34" s="128">
        <v>4.1533546325878614</v>
      </c>
      <c r="GO34" s="121">
        <v>2.5477707006369434</v>
      </c>
      <c r="GP34" s="121">
        <v>21.593830334190237</v>
      </c>
      <c r="GQ34" s="121">
        <v>51.706036745406827</v>
      </c>
      <c r="GR34" s="121">
        <v>67.729083665338607</v>
      </c>
      <c r="GS34" s="128">
        <v>19.003115264797511</v>
      </c>
      <c r="GT34" s="121">
        <v>52.124645892351268</v>
      </c>
      <c r="GU34" s="121">
        <v>64.210526315789465</v>
      </c>
      <c r="GV34" s="121">
        <v>18.285714285714288</v>
      </c>
      <c r="GW34" s="121">
        <v>49.019607843137244</v>
      </c>
      <c r="GX34" s="128">
        <v>67.432950191570924</v>
      </c>
      <c r="GY34" s="128">
        <v>15.426997245179065</v>
      </c>
      <c r="GZ34" s="128">
        <v>50.810810810810807</v>
      </c>
      <c r="HA34" s="128">
        <v>60.633484162895947</v>
      </c>
      <c r="HB34" s="128">
        <v>13.761467889908266</v>
      </c>
      <c r="HC34" s="128">
        <v>45.337620578778143</v>
      </c>
      <c r="HD34" s="128">
        <v>52.903225806451609</v>
      </c>
      <c r="HE34" s="128">
        <v>2.0565552699228773</v>
      </c>
      <c r="HF34" s="128">
        <v>6.299212598425199</v>
      </c>
      <c r="HG34" s="128">
        <v>25.498007968127489</v>
      </c>
      <c r="HH34" s="128">
        <v>2.180685358255452</v>
      </c>
      <c r="HI34" s="128">
        <v>9.6317280453257723</v>
      </c>
      <c r="HJ34" s="128">
        <v>24.210526315789473</v>
      </c>
      <c r="HK34" s="128">
        <v>0.57142857142857117</v>
      </c>
      <c r="HL34" s="121">
        <v>7.2829131652661028</v>
      </c>
      <c r="HM34" s="121">
        <v>25.670498084291186</v>
      </c>
      <c r="HN34" s="121">
        <v>1.1019283746556467</v>
      </c>
      <c r="HO34" s="121">
        <v>7.8378378378378413</v>
      </c>
      <c r="HP34" s="128">
        <v>14.479638009049772</v>
      </c>
      <c r="HQ34" s="121">
        <v>0.91743119266055062</v>
      </c>
      <c r="HR34" s="121">
        <v>6.430868167202572</v>
      </c>
      <c r="HS34" s="121">
        <v>10.322580645161294</v>
      </c>
      <c r="HT34" s="129">
        <v>13.563829787234051</v>
      </c>
      <c r="HU34" s="128">
        <v>29.649595687331527</v>
      </c>
      <c r="HV34" s="114">
        <v>52.066115702479351</v>
      </c>
      <c r="HW34" s="114">
        <v>6.7741935483870961</v>
      </c>
      <c r="HX34" s="114">
        <v>34.210526315789465</v>
      </c>
      <c r="HY34" s="114">
        <v>42.857142857142861</v>
      </c>
      <c r="HZ34" s="114">
        <v>10.144927536231878</v>
      </c>
      <c r="IA34" s="114">
        <v>31.609195402298848</v>
      </c>
      <c r="IB34" s="114">
        <v>51.181102362204712</v>
      </c>
      <c r="IC34" s="114">
        <v>8.0110497237569103</v>
      </c>
      <c r="ID34" s="114">
        <v>37.297297297297305</v>
      </c>
      <c r="IE34" s="114">
        <v>42.201834862385326</v>
      </c>
      <c r="IF34" s="114">
        <v>7.0336391437308956</v>
      </c>
      <c r="IG34" s="114">
        <v>30.293159609120529</v>
      </c>
      <c r="IH34" s="114">
        <v>32.236842105263165</v>
      </c>
      <c r="II34" s="114" t="s">
        <v>286</v>
      </c>
      <c r="IJ34" s="114">
        <v>14.360313315926891</v>
      </c>
      <c r="IK34" s="114">
        <v>27.888446215139457</v>
      </c>
      <c r="IL34" s="114" t="s">
        <v>286</v>
      </c>
      <c r="IM34" s="114">
        <v>18.435754189944145</v>
      </c>
      <c r="IN34" s="114">
        <v>31.578947368421066</v>
      </c>
      <c r="IO34" s="114" t="s">
        <v>286</v>
      </c>
      <c r="IP34" s="114">
        <v>14.60055096418732</v>
      </c>
      <c r="IQ34" s="114">
        <v>34.230769230769234</v>
      </c>
      <c r="IR34" s="114" t="s">
        <v>286</v>
      </c>
      <c r="IS34" s="114">
        <v>19.729729729729733</v>
      </c>
      <c r="IT34" s="114">
        <v>23.611111111111118</v>
      </c>
      <c r="IU34" s="114" t="s">
        <v>286</v>
      </c>
      <c r="IV34" s="114">
        <v>19.93569131832799</v>
      </c>
      <c r="IW34" s="114">
        <v>18.5430463576159</v>
      </c>
      <c r="IX34" s="114" t="str">
        <f t="shared" si="39"/>
        <v>--</v>
      </c>
      <c r="IY34" s="114" t="str">
        <f t="shared" si="39"/>
        <v>--</v>
      </c>
      <c r="IZ34" s="114" t="str">
        <f t="shared" si="39"/>
        <v>--</v>
      </c>
      <c r="JA34" s="114" t="str">
        <f t="shared" si="39"/>
        <v>--</v>
      </c>
      <c r="JB34" s="114" t="str">
        <f t="shared" si="39"/>
        <v>--</v>
      </c>
      <c r="JC34" s="261" t="s">
        <v>286</v>
      </c>
      <c r="JD34" s="261" t="s">
        <v>286</v>
      </c>
      <c r="JE34" s="261" t="s">
        <v>286</v>
      </c>
      <c r="JF34" s="261" t="s">
        <v>286</v>
      </c>
      <c r="JG34" s="261" t="s">
        <v>286</v>
      </c>
      <c r="JH34" s="261" t="s">
        <v>286</v>
      </c>
      <c r="JI34" s="261" t="s">
        <v>286</v>
      </c>
      <c r="JJ34" s="261" t="s">
        <v>286</v>
      </c>
      <c r="JK34" s="261" t="s">
        <v>286</v>
      </c>
      <c r="JL34" s="261" t="s">
        <v>286</v>
      </c>
      <c r="JM34" s="261" t="s">
        <v>286</v>
      </c>
      <c r="JN34" s="261" t="s">
        <v>286</v>
      </c>
      <c r="JO34" s="243">
        <v>21.227621483376002</v>
      </c>
      <c r="JP34" s="243">
        <v>25.0825082508251</v>
      </c>
      <c r="JQ34" s="243">
        <v>38.297872340425599</v>
      </c>
      <c r="JR34" s="243">
        <v>24.242424242424299</v>
      </c>
      <c r="JS34" s="243">
        <v>31.818181818181799</v>
      </c>
      <c r="JT34" s="243">
        <v>58.012820512820497</v>
      </c>
      <c r="JU34" s="243">
        <v>1.5345268542199499</v>
      </c>
      <c r="JV34" s="243">
        <v>3.3003300330032999</v>
      </c>
      <c r="JW34" s="243">
        <v>5.8510638297872397</v>
      </c>
      <c r="JX34" s="243">
        <v>2.2038567493112899</v>
      </c>
      <c r="JY34" s="243">
        <v>3.125</v>
      </c>
      <c r="JZ34" s="243">
        <v>7.6923076923076898</v>
      </c>
      <c r="KA34" s="243">
        <v>15.113350125944599</v>
      </c>
      <c r="KB34" s="243">
        <v>16.558441558441601</v>
      </c>
      <c r="KC34" s="243">
        <v>23.684210526315798</v>
      </c>
      <c r="KD34" s="243">
        <v>13.2596685082873</v>
      </c>
      <c r="KE34" s="243">
        <v>18.980169971671401</v>
      </c>
      <c r="KF34" s="243">
        <v>34.504792332268401</v>
      </c>
      <c r="KG34" s="128" t="str">
        <f t="shared" si="40"/>
        <v>--</v>
      </c>
      <c r="KH34" s="128" t="str">
        <f t="shared" si="40"/>
        <v>--</v>
      </c>
      <c r="KI34" s="128" t="str">
        <f t="shared" si="40"/>
        <v>--</v>
      </c>
      <c r="KJ34" s="128" t="str">
        <f t="shared" si="40"/>
        <v>--</v>
      </c>
      <c r="KK34" s="128" t="str">
        <f t="shared" si="40"/>
        <v>--</v>
      </c>
      <c r="KL34" s="128" t="str">
        <f t="shared" si="40"/>
        <v>--</v>
      </c>
      <c r="KM34" s="128" t="str">
        <f t="shared" si="40"/>
        <v>--</v>
      </c>
      <c r="KN34" s="286">
        <v>12.77777777777778</v>
      </c>
      <c r="KO34" s="286">
        <v>11.142857142857149</v>
      </c>
      <c r="KP34" s="286">
        <v>8.4415584415584384</v>
      </c>
      <c r="KQ34" s="128" t="str">
        <f t="shared" si="2"/>
        <v>--</v>
      </c>
      <c r="KR34" s="222">
        <v>3.0555555555555549</v>
      </c>
      <c r="KS34" s="222">
        <v>2.2922636103151857</v>
      </c>
      <c r="KT34" s="222">
        <v>2.5974025974025983</v>
      </c>
      <c r="KU34" s="128" t="str">
        <f t="shared" si="3"/>
        <v>--</v>
      </c>
      <c r="KV34" s="222">
        <v>5</v>
      </c>
      <c r="KW34" s="222">
        <v>2.5714285714285703</v>
      </c>
      <c r="KX34" s="222">
        <v>2.2727272727272725</v>
      </c>
      <c r="KY34" s="295">
        <v>25.81453634085214</v>
      </c>
      <c r="KZ34" s="295">
        <v>19.169329073482409</v>
      </c>
      <c r="LA34" s="295">
        <v>17.27748691099476</v>
      </c>
      <c r="LB34" s="295">
        <v>24.079320113314449</v>
      </c>
      <c r="LC34" s="295">
        <v>23.59550561797753</v>
      </c>
      <c r="LD34" s="295">
        <v>21.035598705501609</v>
      </c>
      <c r="LE34" s="295">
        <v>14.035087719298248</v>
      </c>
      <c r="LF34" s="295">
        <v>18.327974276527314</v>
      </c>
      <c r="LG34" s="295">
        <v>10.471204188481675</v>
      </c>
      <c r="LH34" s="295">
        <v>21.229050279329609</v>
      </c>
      <c r="LI34" s="295">
        <v>15.686274509803928</v>
      </c>
      <c r="LJ34" s="295">
        <v>16.181229773462768</v>
      </c>
      <c r="LK34" s="295">
        <v>4.4776119402985106</v>
      </c>
      <c r="LL34" s="295">
        <v>7.6190476190476177</v>
      </c>
      <c r="LM34" s="295">
        <v>4.1884816753926701</v>
      </c>
      <c r="LN34" s="295">
        <v>8.3798882681564333</v>
      </c>
      <c r="LO34" s="295">
        <v>4.4943820224719131</v>
      </c>
      <c r="LP34" s="295">
        <v>5.8064516129032269</v>
      </c>
      <c r="LQ34" s="128">
        <v>5.0125313283208035</v>
      </c>
      <c r="LR34" s="128">
        <v>10.06493506493506</v>
      </c>
      <c r="LS34" s="128">
        <v>18.181818181818187</v>
      </c>
      <c r="LT34" s="128">
        <v>3.0386740331491726</v>
      </c>
      <c r="LU34" s="128">
        <v>7.3446327683615822</v>
      </c>
      <c r="LV34" s="128">
        <v>19.808306709265189</v>
      </c>
      <c r="LX34" s="378" t="str">
        <f t="shared" si="4"/>
        <v>--</v>
      </c>
      <c r="LY34" s="381">
        <v>18.309859154929562</v>
      </c>
      <c r="LZ34" s="381">
        <v>20.621468926553664</v>
      </c>
      <c r="MA34" s="381">
        <v>30.670926517571914</v>
      </c>
      <c r="MB34" s="378" t="str">
        <f t="shared" si="5"/>
        <v>--</v>
      </c>
      <c r="MC34" s="381">
        <v>18.827160493827147</v>
      </c>
      <c r="MD34" s="381">
        <v>25.816993464052295</v>
      </c>
      <c r="ME34" s="381">
        <v>28.571428571428569</v>
      </c>
      <c r="MF34" s="378" t="str">
        <f t="shared" si="6"/>
        <v>--</v>
      </c>
      <c r="MG34" s="381">
        <v>20.949720670391052</v>
      </c>
      <c r="MH34" s="381">
        <v>18.715083798882699</v>
      </c>
      <c r="MI34" s="381">
        <v>24.281150159744399</v>
      </c>
      <c r="MJ34" s="378" t="str">
        <f t="shared" si="7"/>
        <v>--</v>
      </c>
      <c r="MK34" s="381">
        <v>20.5521472392638</v>
      </c>
      <c r="ML34" s="381">
        <v>27.035830618892504</v>
      </c>
      <c r="MM34" s="381">
        <v>28.286852589641452</v>
      </c>
      <c r="MN34" s="378" t="str">
        <f t="shared" si="8"/>
        <v>--</v>
      </c>
      <c r="MO34" s="381">
        <v>25.075528700906343</v>
      </c>
      <c r="MP34" s="381">
        <v>30.000000000000014</v>
      </c>
      <c r="MQ34" s="381">
        <v>25.498007968127496</v>
      </c>
      <c r="MR34" s="378" t="str">
        <f t="shared" si="9"/>
        <v>--</v>
      </c>
      <c r="MS34" s="381">
        <v>16.358024691358018</v>
      </c>
      <c r="MT34" s="381">
        <v>21.843003412969285</v>
      </c>
      <c r="MU34" s="381">
        <v>19.028340080971663</v>
      </c>
      <c r="MV34" s="378" t="str">
        <f t="shared" si="10"/>
        <v>--</v>
      </c>
      <c r="MW34" s="381">
        <v>5.4711246200607935</v>
      </c>
      <c r="MX34" s="381">
        <v>6.6445182724252554</v>
      </c>
      <c r="MY34" s="381">
        <v>3.6734693877551026</v>
      </c>
      <c r="MZ34" s="378" t="str">
        <f t="shared" si="11"/>
        <v>--</v>
      </c>
      <c r="NA34" s="381">
        <v>30.640668523676872</v>
      </c>
      <c r="NB34" s="381">
        <v>26</v>
      </c>
      <c r="NC34" s="381">
        <v>20.454545454545467</v>
      </c>
      <c r="ND34" s="378" t="str">
        <f t="shared" si="12"/>
        <v>--</v>
      </c>
      <c r="NE34" s="381">
        <v>29.573170731707325</v>
      </c>
      <c r="NF34" s="381">
        <v>20.819112627986343</v>
      </c>
      <c r="NG34" s="381">
        <v>17.283950617283949</v>
      </c>
      <c r="NH34" s="378" t="str">
        <f t="shared" si="13"/>
        <v>--</v>
      </c>
      <c r="NI34" s="381">
        <v>9.7859327217125376</v>
      </c>
      <c r="NJ34" s="381">
        <v>5.8419243986254301</v>
      </c>
      <c r="NK34" s="381">
        <v>4.1152263374485614</v>
      </c>
      <c r="NL34" s="378" t="str">
        <f t="shared" si="14"/>
        <v>--</v>
      </c>
      <c r="NM34" s="381">
        <v>2.4316109422492405</v>
      </c>
      <c r="NN34" s="381">
        <v>0.68493150684931536</v>
      </c>
      <c r="NO34" s="381">
        <v>2.8806584362139902</v>
      </c>
      <c r="NP34" s="378" t="str">
        <f t="shared" si="15"/>
        <v>--</v>
      </c>
      <c r="NQ34" s="381">
        <v>2.7522935779816509</v>
      </c>
      <c r="NR34" s="381">
        <v>1.0344827586206906</v>
      </c>
      <c r="NS34" s="381">
        <v>4.1152263374485605</v>
      </c>
      <c r="NT34" s="378" t="str">
        <f t="shared" si="16"/>
        <v>--</v>
      </c>
      <c r="NU34" s="381">
        <v>26.443768996960475</v>
      </c>
      <c r="NV34" s="381">
        <v>34.589041095890423</v>
      </c>
      <c r="NW34" s="381">
        <v>38.749999999999986</v>
      </c>
      <c r="NX34" s="378" t="str">
        <f t="shared" si="17"/>
        <v>--</v>
      </c>
      <c r="NY34" s="381">
        <v>0.91185410334346517</v>
      </c>
      <c r="NZ34" s="381">
        <v>3.4246575342465757</v>
      </c>
      <c r="OA34" s="381">
        <v>4.1666666666666679</v>
      </c>
      <c r="OB34" s="378" t="str">
        <f t="shared" si="18"/>
        <v>--</v>
      </c>
      <c r="OC34" s="381">
        <v>13.55421686746989</v>
      </c>
      <c r="OD34" s="381">
        <v>20.205479452054799</v>
      </c>
      <c r="OE34" s="381">
        <v>26.970954356846477</v>
      </c>
    </row>
    <row r="35" spans="1:395" ht="14.4" thickTop="1" thickBot="1" x14ac:dyDescent="0.3">
      <c r="A35" s="114">
        <v>31</v>
      </c>
      <c r="B35" s="93" t="s">
        <v>31</v>
      </c>
      <c r="C35" s="144">
        <v>18.218623481781375</v>
      </c>
      <c r="D35" s="144">
        <v>31.984585741811149</v>
      </c>
      <c r="E35" s="144">
        <v>30.246913580246918</v>
      </c>
      <c r="F35" s="144">
        <v>19.430051813471493</v>
      </c>
      <c r="G35" s="144">
        <v>26.368159203980092</v>
      </c>
      <c r="H35" s="144">
        <v>38.974358974358971</v>
      </c>
      <c r="I35" s="144">
        <v>21.194029850746276</v>
      </c>
      <c r="J35" s="144">
        <v>27.400468384074941</v>
      </c>
      <c r="K35" s="144">
        <v>37.158469945355229</v>
      </c>
      <c r="L35" s="144">
        <v>19.677419354838712</v>
      </c>
      <c r="M35" s="141">
        <v>26.14942528735633</v>
      </c>
      <c r="N35" s="141">
        <v>39.495798319327754</v>
      </c>
      <c r="O35" s="141">
        <v>19.764705882352928</v>
      </c>
      <c r="P35" s="141">
        <v>31.414868105515573</v>
      </c>
      <c r="Q35" s="141">
        <v>37.658227848101248</v>
      </c>
      <c r="R35" s="141">
        <v>9.6774193548387171</v>
      </c>
      <c r="S35" s="141">
        <v>15.547024952015343</v>
      </c>
      <c r="T35" s="141">
        <v>16.049382716049386</v>
      </c>
      <c r="U35" s="141">
        <v>9.7435897435897463</v>
      </c>
      <c r="V35" s="141">
        <v>9.9750623441396566</v>
      </c>
      <c r="W35" s="141">
        <v>9.5360824742267969</v>
      </c>
      <c r="X35" s="141">
        <v>11.904761904761905</v>
      </c>
      <c r="Y35" s="141">
        <v>11.682242990654203</v>
      </c>
      <c r="Z35" s="141">
        <v>15.300546448087427</v>
      </c>
      <c r="AA35" s="141">
        <v>12.861736334405149</v>
      </c>
      <c r="AB35" s="142">
        <v>12.103746397694524</v>
      </c>
      <c r="AC35" s="142">
        <v>12.97071129707113</v>
      </c>
      <c r="AD35" s="142">
        <v>14.588235294117657</v>
      </c>
      <c r="AE35" s="142">
        <v>12.019230769230768</v>
      </c>
      <c r="AF35" s="141">
        <v>10.158730158730162</v>
      </c>
      <c r="AG35" s="144">
        <v>14.897959183673475</v>
      </c>
      <c r="AH35" s="144">
        <v>17.46641074856047</v>
      </c>
      <c r="AI35" s="143">
        <v>16.666666666666686</v>
      </c>
      <c r="AJ35" s="143">
        <v>12.207792207792199</v>
      </c>
      <c r="AK35" s="141">
        <v>13.03258145363408</v>
      </c>
      <c r="AL35" s="141">
        <v>13.695090439276484</v>
      </c>
      <c r="AM35" s="141">
        <v>14.328358208955219</v>
      </c>
      <c r="AN35" s="141">
        <v>15.52941176470588</v>
      </c>
      <c r="AO35" s="141">
        <v>13.661202185792343</v>
      </c>
      <c r="AP35" s="141">
        <v>13.68078175895765</v>
      </c>
      <c r="AQ35" s="141">
        <v>12.103746397694522</v>
      </c>
      <c r="AR35" s="141">
        <v>13.80753138075314</v>
      </c>
      <c r="AS35" s="141">
        <v>16.197183098591548</v>
      </c>
      <c r="AT35" s="141">
        <v>14.11483253588516</v>
      </c>
      <c r="AU35" s="141">
        <v>11.464968152866245</v>
      </c>
      <c r="AV35" s="141">
        <v>11.111111111111116</v>
      </c>
      <c r="AW35" s="141">
        <v>18.269230769230763</v>
      </c>
      <c r="AX35" s="142">
        <v>11.111111111111116</v>
      </c>
      <c r="AY35" s="142">
        <v>11.140583554376661</v>
      </c>
      <c r="AZ35" s="142">
        <v>11.055276381909559</v>
      </c>
      <c r="BA35" s="142">
        <v>10.966057441253261</v>
      </c>
      <c r="BB35" s="141">
        <v>14.199395770392746</v>
      </c>
      <c r="BC35" s="142">
        <v>11.084905660377352</v>
      </c>
      <c r="BD35" s="142">
        <v>16.483516483516478</v>
      </c>
      <c r="BE35" s="142">
        <v>12.662337662337665</v>
      </c>
      <c r="BF35" s="142">
        <v>10.057471264367811</v>
      </c>
      <c r="BG35" s="141">
        <v>11.29707112970711</v>
      </c>
      <c r="BH35" s="140">
        <v>13.397129186602866</v>
      </c>
      <c r="BI35" s="140">
        <v>12.801932367149757</v>
      </c>
      <c r="BJ35" s="140">
        <v>8.9171974522293027</v>
      </c>
      <c r="BK35" s="140" t="s">
        <v>286</v>
      </c>
      <c r="BL35" s="141" t="s">
        <v>286</v>
      </c>
      <c r="BM35" s="140" t="s">
        <v>286</v>
      </c>
      <c r="BN35" s="139" t="s">
        <v>286</v>
      </c>
      <c r="BO35" s="139" t="s">
        <v>286</v>
      </c>
      <c r="BP35" s="139" t="s">
        <v>286</v>
      </c>
      <c r="BQ35" s="141" t="s">
        <v>286</v>
      </c>
      <c r="BR35" s="140" t="s">
        <v>286</v>
      </c>
      <c r="BS35" s="140" t="s">
        <v>286</v>
      </c>
      <c r="BT35" s="140">
        <v>10.679611650485439</v>
      </c>
      <c r="BU35" s="141">
        <v>15.942028985507241</v>
      </c>
      <c r="BV35" s="140">
        <v>11.392405063291132</v>
      </c>
      <c r="BW35" s="140">
        <v>9.0047393364928947</v>
      </c>
      <c r="BX35" s="140">
        <v>11.893203883495138</v>
      </c>
      <c r="BY35" s="141">
        <v>5.3968253968253972</v>
      </c>
      <c r="BZ35" s="140">
        <v>14.170040485829949</v>
      </c>
      <c r="CA35" s="140">
        <v>32.115384615384613</v>
      </c>
      <c r="CB35" s="140">
        <v>20.624999999999986</v>
      </c>
      <c r="CC35" s="141">
        <v>11.71875</v>
      </c>
      <c r="CD35" s="140">
        <v>19.191919191919162</v>
      </c>
      <c r="CE35" s="140">
        <v>14.285714285714288</v>
      </c>
      <c r="CF35" s="140">
        <v>15.66265060240964</v>
      </c>
      <c r="CG35" s="141">
        <v>22.985781990521318</v>
      </c>
      <c r="CH35" s="140">
        <v>19.780219780219774</v>
      </c>
      <c r="CI35" s="140">
        <v>10.749185667752451</v>
      </c>
      <c r="CJ35" s="140">
        <v>15.317919075144491</v>
      </c>
      <c r="CK35" s="140">
        <v>12.658227848101266</v>
      </c>
      <c r="CL35" s="140">
        <v>12.61904761904762</v>
      </c>
      <c r="CM35" s="140">
        <v>16.829268292682922</v>
      </c>
      <c r="CN35" s="140">
        <v>12.460063897763581</v>
      </c>
      <c r="CO35" s="140">
        <v>4.4444444444444482</v>
      </c>
      <c r="CP35" s="141">
        <v>13.269230769230761</v>
      </c>
      <c r="CQ35" s="140">
        <v>2.5000000000000004</v>
      </c>
      <c r="CR35" s="140">
        <v>2.842377260981912</v>
      </c>
      <c r="CS35" s="139">
        <v>5.2631578947368398</v>
      </c>
      <c r="CT35" s="139">
        <v>3.3854166666666674</v>
      </c>
      <c r="CU35" s="141">
        <v>5.705705705705701</v>
      </c>
      <c r="CV35" s="140">
        <v>5.8962264150943389</v>
      </c>
      <c r="CW35" s="140">
        <v>3.8043478260869579</v>
      </c>
      <c r="CX35" s="139">
        <v>1.6233766233766227</v>
      </c>
      <c r="CY35" s="139">
        <v>3.1884057971014501</v>
      </c>
      <c r="CZ35" s="141">
        <v>2.5316455696202547</v>
      </c>
      <c r="DA35" s="140">
        <v>2.8503562945368168</v>
      </c>
      <c r="DB35" s="140">
        <v>3.4063260340632633</v>
      </c>
      <c r="DC35" s="139">
        <v>0.64102564102564108</v>
      </c>
      <c r="DD35" s="114" t="s">
        <v>286</v>
      </c>
      <c r="DE35" s="128">
        <v>36.627906976744136</v>
      </c>
      <c r="DF35" s="121">
        <v>46.54088050314467</v>
      </c>
      <c r="DG35" s="121" t="s">
        <v>286</v>
      </c>
      <c r="DH35" s="114">
        <v>31.172069825436413</v>
      </c>
      <c r="DI35" s="114">
        <v>37.532133676092577</v>
      </c>
      <c r="DJ35" s="128" t="s">
        <v>286</v>
      </c>
      <c r="DK35" s="121">
        <v>39.150943396226424</v>
      </c>
      <c r="DL35" s="121">
        <v>34.972677595628419</v>
      </c>
      <c r="DM35" s="121" t="s">
        <v>286</v>
      </c>
      <c r="DN35" s="121">
        <v>37.463976945244973</v>
      </c>
      <c r="DO35" s="128">
        <v>43.514644351464455</v>
      </c>
      <c r="DP35" s="121" t="s">
        <v>286</v>
      </c>
      <c r="DQ35" s="121">
        <v>24.029126213592232</v>
      </c>
      <c r="DR35" s="121">
        <v>33.121019108280258</v>
      </c>
      <c r="DS35" s="121" t="s">
        <v>286</v>
      </c>
      <c r="DT35" s="128">
        <v>32.879377431906597</v>
      </c>
      <c r="DU35" s="131">
        <v>28.930817610062899</v>
      </c>
      <c r="DV35" s="131" t="s">
        <v>286</v>
      </c>
      <c r="DW35" s="114">
        <v>28.927680798004982</v>
      </c>
      <c r="DX35" s="131">
        <v>28.608247422680407</v>
      </c>
      <c r="DY35" s="128" t="s">
        <v>286</v>
      </c>
      <c r="DZ35" s="128">
        <v>34.117647058823529</v>
      </c>
      <c r="EA35" s="128">
        <v>32.41758241758243</v>
      </c>
      <c r="EB35" s="128" t="s">
        <v>286</v>
      </c>
      <c r="EC35" s="128">
        <v>28.034682080924846</v>
      </c>
      <c r="ED35" s="128">
        <v>26.160337552742607</v>
      </c>
      <c r="EE35" s="128" t="s">
        <v>286</v>
      </c>
      <c r="EF35" s="128">
        <v>22.033898305084726</v>
      </c>
      <c r="EG35" s="128">
        <v>22.044728434504805</v>
      </c>
      <c r="EH35" s="128" t="s">
        <v>286</v>
      </c>
      <c r="EI35" s="128">
        <v>31.898238747553822</v>
      </c>
      <c r="EJ35" s="128">
        <v>28.02547770700637</v>
      </c>
      <c r="EK35" s="128" t="s">
        <v>286</v>
      </c>
      <c r="EL35" s="121">
        <v>26.130653266331674</v>
      </c>
      <c r="EM35" s="121">
        <v>23.772609819121438</v>
      </c>
      <c r="EN35" s="121" t="s">
        <v>286</v>
      </c>
      <c r="EO35" s="121">
        <v>26.352941176470591</v>
      </c>
      <c r="EP35" s="128">
        <v>25.966850828729271</v>
      </c>
      <c r="EQ35" s="121" t="s">
        <v>286</v>
      </c>
      <c r="ER35" s="121">
        <v>20.52023121387283</v>
      </c>
      <c r="ES35" s="121">
        <v>17.796610169491522</v>
      </c>
      <c r="ET35" s="121" t="s">
        <v>286</v>
      </c>
      <c r="EU35" s="128">
        <v>16.585365853658541</v>
      </c>
      <c r="EV35" s="121">
        <v>17.252396166134179</v>
      </c>
      <c r="EW35" s="121" t="s">
        <v>286</v>
      </c>
      <c r="EX35" s="121">
        <v>18.199608610567505</v>
      </c>
      <c r="EY35" s="121">
        <v>56.962025316455708</v>
      </c>
      <c r="EZ35" s="128" t="s">
        <v>286</v>
      </c>
      <c r="FA35" s="121">
        <v>10.5</v>
      </c>
      <c r="FB35" s="121">
        <v>51.679586563307488</v>
      </c>
      <c r="FC35" s="121" t="s">
        <v>286</v>
      </c>
      <c r="FD35" s="121">
        <v>11.137440758293842</v>
      </c>
      <c r="FE35" s="128">
        <v>42.307692307692278</v>
      </c>
      <c r="FF35" s="121" t="s">
        <v>286</v>
      </c>
      <c r="FG35" s="121">
        <v>13.119533527696797</v>
      </c>
      <c r="FH35" s="121">
        <v>46.413502109704595</v>
      </c>
      <c r="FI35" s="121" t="s">
        <v>286</v>
      </c>
      <c r="FJ35" s="128">
        <v>13.592233009708735</v>
      </c>
      <c r="FK35" s="121">
        <v>41.479099678456606</v>
      </c>
      <c r="FL35" s="121" t="s">
        <v>286</v>
      </c>
      <c r="FM35" s="121">
        <v>3.3203125000000004</v>
      </c>
      <c r="FN35" s="121">
        <v>37.500000000000007</v>
      </c>
      <c r="FO35" s="128" t="s">
        <v>286</v>
      </c>
      <c r="FP35" s="121">
        <v>1.7500000000000011</v>
      </c>
      <c r="FQ35" s="121">
        <v>32.989690721649474</v>
      </c>
      <c r="FR35" s="121" t="s">
        <v>286</v>
      </c>
      <c r="FS35" s="121">
        <v>2.8301886792452842</v>
      </c>
      <c r="FT35" s="128">
        <v>35.164835164835189</v>
      </c>
      <c r="FU35" s="121" t="s">
        <v>286</v>
      </c>
      <c r="FV35" s="121">
        <v>2.6086956521739135</v>
      </c>
      <c r="FW35" s="121">
        <v>38.396624472573826</v>
      </c>
      <c r="FX35" s="121" t="s">
        <v>286</v>
      </c>
      <c r="FY35" s="128">
        <v>2.1844660194174765</v>
      </c>
      <c r="FZ35" s="121">
        <v>32.47588424437297</v>
      </c>
      <c r="GA35" s="121" t="s">
        <v>286</v>
      </c>
      <c r="GB35" s="121" t="s">
        <v>286</v>
      </c>
      <c r="GC35" s="121" t="s">
        <v>286</v>
      </c>
      <c r="GD35" s="128" t="s">
        <v>286</v>
      </c>
      <c r="GE35" s="121" t="s">
        <v>286</v>
      </c>
      <c r="GF35" s="121" t="s">
        <v>286</v>
      </c>
      <c r="GG35" s="121" t="s">
        <v>286</v>
      </c>
      <c r="GH35" s="121" t="s">
        <v>286</v>
      </c>
      <c r="GI35" s="128" t="s">
        <v>286</v>
      </c>
      <c r="GJ35" s="121" t="s">
        <v>286</v>
      </c>
      <c r="GK35" s="121">
        <v>2.9069767441860477</v>
      </c>
      <c r="GL35" s="121">
        <v>2.9535864978902957</v>
      </c>
      <c r="GM35" s="130" t="s">
        <v>286</v>
      </c>
      <c r="GN35" s="128">
        <v>2.9126213592233023</v>
      </c>
      <c r="GO35" s="121">
        <v>5.1282051282051313</v>
      </c>
      <c r="GP35" s="121">
        <v>23.413566739606111</v>
      </c>
      <c r="GQ35" s="121">
        <v>66.334661354581712</v>
      </c>
      <c r="GR35" s="121">
        <v>75.776397515527904</v>
      </c>
      <c r="GS35" s="128">
        <v>13.114754098360663</v>
      </c>
      <c r="GT35" s="121">
        <v>52.173913043478279</v>
      </c>
      <c r="GU35" s="121">
        <v>76.377952755905469</v>
      </c>
      <c r="GV35" s="121">
        <v>15.384615384615383</v>
      </c>
      <c r="GW35" s="121">
        <v>45.945945945945951</v>
      </c>
      <c r="GX35" s="128">
        <v>69.491525423728831</v>
      </c>
      <c r="GY35" s="128">
        <v>17.607973421926904</v>
      </c>
      <c r="GZ35" s="128">
        <v>46.012269938650313</v>
      </c>
      <c r="HA35" s="128">
        <v>58.369098712446373</v>
      </c>
      <c r="HB35" s="128">
        <v>13.032581453634098</v>
      </c>
      <c r="HC35" s="128">
        <v>43.908629441624356</v>
      </c>
      <c r="HD35" s="128">
        <v>58.974358974358992</v>
      </c>
      <c r="HE35" s="128">
        <v>1.7505470459518613</v>
      </c>
      <c r="HF35" s="128">
        <v>12.549800796812743</v>
      </c>
      <c r="HG35" s="128">
        <v>25.465838509316772</v>
      </c>
      <c r="HH35" s="128">
        <v>1.0928961748633881</v>
      </c>
      <c r="HI35" s="128">
        <v>8.695652173913043</v>
      </c>
      <c r="HJ35" s="128">
        <v>30.183727034120736</v>
      </c>
      <c r="HK35" s="128">
        <v>1.2820512820512819</v>
      </c>
      <c r="HL35" s="121">
        <v>7.3710073710073694</v>
      </c>
      <c r="HM35" s="121">
        <v>27.683615819209049</v>
      </c>
      <c r="HN35" s="121">
        <v>0.33222591362126247</v>
      </c>
      <c r="HO35" s="121">
        <v>5.2147239263803664</v>
      </c>
      <c r="HP35" s="128">
        <v>15.879828326180249</v>
      </c>
      <c r="HQ35" s="121">
        <v>1.0025062656641597</v>
      </c>
      <c r="HR35" s="121">
        <v>5.5837563451776635</v>
      </c>
      <c r="HS35" s="121">
        <v>10.897435897435901</v>
      </c>
      <c r="HT35" s="129">
        <v>10.022779043280179</v>
      </c>
      <c r="HU35" s="128">
        <v>48.27586206896553</v>
      </c>
      <c r="HV35" s="114">
        <v>54.430379746835456</v>
      </c>
      <c r="HW35" s="114">
        <v>7.4585635359115976</v>
      </c>
      <c r="HX35" s="114">
        <v>31.578947368421069</v>
      </c>
      <c r="HY35" s="114">
        <v>61.891891891891916</v>
      </c>
      <c r="HZ35" s="114">
        <v>5.2117263843648178</v>
      </c>
      <c r="IA35" s="114">
        <v>28.354430379746859</v>
      </c>
      <c r="IB35" s="114">
        <v>49.425287356321846</v>
      </c>
      <c r="IC35" s="114">
        <v>6.688963210702342</v>
      </c>
      <c r="ID35" s="114">
        <v>31.076923076923098</v>
      </c>
      <c r="IE35" s="114">
        <v>49.568965517241367</v>
      </c>
      <c r="IF35" s="114">
        <v>6.5491183879093269</v>
      </c>
      <c r="IG35" s="114">
        <v>26.342710997442449</v>
      </c>
      <c r="IH35" s="114">
        <v>42.307692307692307</v>
      </c>
      <c r="II35" s="114" t="s">
        <v>286</v>
      </c>
      <c r="IJ35" s="114">
        <v>25.099601593625476</v>
      </c>
      <c r="IK35" s="114">
        <v>35.625000000000007</v>
      </c>
      <c r="IL35" s="114" t="s">
        <v>286</v>
      </c>
      <c r="IM35" s="114">
        <v>20.153061224489804</v>
      </c>
      <c r="IN35" s="114">
        <v>41.623036649214669</v>
      </c>
      <c r="IO35" s="114" t="s">
        <v>286</v>
      </c>
      <c r="IP35" s="114">
        <v>13.793103448275863</v>
      </c>
      <c r="IQ35" s="114">
        <v>36.158192090395509</v>
      </c>
      <c r="IR35" s="114" t="s">
        <v>286</v>
      </c>
      <c r="IS35" s="114">
        <v>17.901234567901238</v>
      </c>
      <c r="IT35" s="114">
        <v>31.465517241379313</v>
      </c>
      <c r="IU35" s="114" t="s">
        <v>286</v>
      </c>
      <c r="IV35" s="114">
        <v>15.521628498727749</v>
      </c>
      <c r="IW35" s="114">
        <v>23.717948717948712</v>
      </c>
      <c r="IX35" s="114" t="str">
        <f t="shared" ref="IX35:JB44" si="51">"--"</f>
        <v>--</v>
      </c>
      <c r="IY35" s="114" t="str">
        <f t="shared" si="51"/>
        <v>--</v>
      </c>
      <c r="IZ35" s="114" t="str">
        <f t="shared" si="51"/>
        <v>--</v>
      </c>
      <c r="JA35" s="114" t="str">
        <f t="shared" si="51"/>
        <v>--</v>
      </c>
      <c r="JB35" s="114" t="str">
        <f t="shared" si="51"/>
        <v>--</v>
      </c>
      <c r="JC35" s="261" t="s">
        <v>286</v>
      </c>
      <c r="JD35" s="261" t="s">
        <v>286</v>
      </c>
      <c r="JE35" s="261" t="s">
        <v>286</v>
      </c>
      <c r="JF35" s="261" t="s">
        <v>286</v>
      </c>
      <c r="JG35" s="261" t="s">
        <v>286</v>
      </c>
      <c r="JH35" s="261" t="s">
        <v>286</v>
      </c>
      <c r="JI35" s="261" t="s">
        <v>286</v>
      </c>
      <c r="JJ35" s="261" t="s">
        <v>286</v>
      </c>
      <c r="JK35" s="261" t="s">
        <v>286</v>
      </c>
      <c r="JL35" s="261" t="s">
        <v>286</v>
      </c>
      <c r="JM35" s="261" t="s">
        <v>286</v>
      </c>
      <c r="JN35" s="261" t="s">
        <v>286</v>
      </c>
      <c r="JO35" s="243">
        <v>20.930232558139501</v>
      </c>
      <c r="JP35" s="243">
        <v>34.152334152334099</v>
      </c>
      <c r="JQ35" s="243">
        <v>51.481481481481502</v>
      </c>
      <c r="JR35" s="243">
        <v>27.932960893854698</v>
      </c>
      <c r="JS35" s="243">
        <v>36.553524804177499</v>
      </c>
      <c r="JT35" s="243">
        <v>50.187265917603</v>
      </c>
      <c r="JU35" s="243">
        <v>1.29198966408269</v>
      </c>
      <c r="JV35" s="243">
        <v>4.9140049140049102</v>
      </c>
      <c r="JW35" s="243">
        <v>9.2592592592592595</v>
      </c>
      <c r="JX35" s="243">
        <v>3.3519553072625698</v>
      </c>
      <c r="JY35" s="243">
        <v>4.1775456919060003</v>
      </c>
      <c r="JZ35" s="243">
        <v>8.2397003745318305</v>
      </c>
      <c r="KA35" s="243">
        <v>10.3092783505155</v>
      </c>
      <c r="KB35" s="243">
        <v>19.9507389162561</v>
      </c>
      <c r="KC35" s="243">
        <v>30.597014925373099</v>
      </c>
      <c r="KD35" s="243">
        <v>19.273743016759799</v>
      </c>
      <c r="KE35" s="243">
        <v>22.65625</v>
      </c>
      <c r="KF35" s="243">
        <v>32.835820895522403</v>
      </c>
      <c r="KG35" s="128" t="str">
        <f t="shared" ref="KG35:KP44" si="52">"--"</f>
        <v>--</v>
      </c>
      <c r="KH35" s="128" t="str">
        <f t="shared" si="52"/>
        <v>--</v>
      </c>
      <c r="KI35" s="128" t="str">
        <f t="shared" si="52"/>
        <v>--</v>
      </c>
      <c r="KJ35" s="128" t="str">
        <f t="shared" si="52"/>
        <v>--</v>
      </c>
      <c r="KK35" s="128" t="str">
        <f t="shared" si="52"/>
        <v>--</v>
      </c>
      <c r="KL35" s="128" t="str">
        <f t="shared" si="52"/>
        <v>--</v>
      </c>
      <c r="KM35" s="128" t="str">
        <f t="shared" si="52"/>
        <v>--</v>
      </c>
      <c r="KN35" s="286">
        <v>10.169491525423727</v>
      </c>
      <c r="KO35" s="286">
        <v>10.10362694300516</v>
      </c>
      <c r="KP35" s="286">
        <v>17.100371747211902</v>
      </c>
      <c r="KQ35" s="128" t="str">
        <f t="shared" si="2"/>
        <v>--</v>
      </c>
      <c r="KR35" s="222">
        <v>2.2598870056497171</v>
      </c>
      <c r="KS35" s="222">
        <v>2.5906735751295336</v>
      </c>
      <c r="KT35" s="222">
        <v>7.0631970260223085</v>
      </c>
      <c r="KU35" s="128" t="str">
        <f t="shared" si="3"/>
        <v>--</v>
      </c>
      <c r="KV35" s="222">
        <v>3.9772727272727275</v>
      </c>
      <c r="KW35" s="222">
        <v>3.1088082901554421</v>
      </c>
      <c r="KX35" s="222">
        <v>3.3457249070631989</v>
      </c>
      <c r="KY35" s="295">
        <v>11.989795918367355</v>
      </c>
      <c r="KZ35" s="295">
        <v>18.292682926829265</v>
      </c>
      <c r="LA35" s="295">
        <v>15.925925925925934</v>
      </c>
      <c r="LB35" s="295">
        <v>16.292134831460668</v>
      </c>
      <c r="LC35" s="295">
        <v>20.70707070707072</v>
      </c>
      <c r="LD35" s="295">
        <v>19.852941176470591</v>
      </c>
      <c r="LE35" s="295">
        <v>7.2727272727272787</v>
      </c>
      <c r="LF35" s="295">
        <v>13.93034825870647</v>
      </c>
      <c r="LG35" s="295">
        <v>11.524163568773238</v>
      </c>
      <c r="LH35" s="295">
        <v>13.48314606741573</v>
      </c>
      <c r="LI35" s="295">
        <v>18.71794871794874</v>
      </c>
      <c r="LJ35" s="295">
        <v>15.808823529411763</v>
      </c>
      <c r="LK35" s="295">
        <v>1.542416452442158</v>
      </c>
      <c r="LL35" s="295">
        <v>5.6790123456790074</v>
      </c>
      <c r="LM35" s="295">
        <v>3.7037037037037073</v>
      </c>
      <c r="LN35" s="295">
        <v>4.7752808988764039</v>
      </c>
      <c r="LO35" s="295">
        <v>6.1696658097686372</v>
      </c>
      <c r="LP35" s="295">
        <v>4.0441176470588234</v>
      </c>
      <c r="LQ35" s="128">
        <v>4.6391752577319565</v>
      </c>
      <c r="LR35" s="128">
        <v>12.776412776412769</v>
      </c>
      <c r="LS35" s="128">
        <v>18.888888888888875</v>
      </c>
      <c r="LT35" s="128">
        <v>7.2625698324022396</v>
      </c>
      <c r="LU35" s="128">
        <v>11.19791666666667</v>
      </c>
      <c r="LV35" s="128">
        <v>19.402985074626869</v>
      </c>
      <c r="LX35" s="378" t="str">
        <f t="shared" si="4"/>
        <v>--</v>
      </c>
      <c r="LY35" s="381">
        <v>17.318435754189931</v>
      </c>
      <c r="LZ35" s="381">
        <v>24.874371859296481</v>
      </c>
      <c r="MA35" s="381">
        <v>22.509225092250922</v>
      </c>
      <c r="MB35" s="378" t="str">
        <f t="shared" si="5"/>
        <v>--</v>
      </c>
      <c r="MC35" s="381">
        <v>18.546365914786961</v>
      </c>
      <c r="MD35" s="381">
        <v>23.342175066313001</v>
      </c>
      <c r="ME35" s="381">
        <v>22.480620155038753</v>
      </c>
      <c r="MF35" s="378" t="str">
        <f t="shared" si="6"/>
        <v>--</v>
      </c>
      <c r="MG35" s="381">
        <v>16.991643454039</v>
      </c>
      <c r="MH35" s="381">
        <v>22.921914357682624</v>
      </c>
      <c r="MI35" s="381">
        <v>23.247232472324736</v>
      </c>
      <c r="MJ35" s="378" t="str">
        <f t="shared" si="7"/>
        <v>--</v>
      </c>
      <c r="MK35" s="381">
        <v>15.174129353233822</v>
      </c>
      <c r="ML35" s="381">
        <v>23.076923076923091</v>
      </c>
      <c r="MM35" s="381">
        <v>18.91891891891893</v>
      </c>
      <c r="MN35" s="378" t="str">
        <f t="shared" si="8"/>
        <v>--</v>
      </c>
      <c r="MO35" s="381">
        <v>22.885572139303484</v>
      </c>
      <c r="MP35" s="381">
        <v>20.93023255813954</v>
      </c>
      <c r="MQ35" s="381">
        <v>14.285714285714283</v>
      </c>
      <c r="MR35" s="378" t="str">
        <f t="shared" si="9"/>
        <v>--</v>
      </c>
      <c r="MS35" s="381">
        <v>15.151515151515149</v>
      </c>
      <c r="MT35" s="381">
        <v>18.110236220472427</v>
      </c>
      <c r="MU35" s="381">
        <v>11.196911196911199</v>
      </c>
      <c r="MV35" s="378" t="str">
        <f t="shared" si="10"/>
        <v>--</v>
      </c>
      <c r="MW35" s="381">
        <v>4.1131105398457599</v>
      </c>
      <c r="MX35" s="381">
        <v>6.0526315789473708</v>
      </c>
      <c r="MY35" s="381">
        <v>3.4883720930232562</v>
      </c>
      <c r="MZ35" s="378" t="str">
        <f t="shared" si="11"/>
        <v>--</v>
      </c>
      <c r="NA35" s="381">
        <v>29.943502824858761</v>
      </c>
      <c r="NB35" s="381">
        <v>28.497409326424876</v>
      </c>
      <c r="NC35" s="381">
        <v>31.111111111111107</v>
      </c>
      <c r="ND35" s="378" t="str">
        <f t="shared" si="12"/>
        <v>--</v>
      </c>
      <c r="NE35" s="381">
        <v>29.776674937965261</v>
      </c>
      <c r="NF35" s="381">
        <v>27.249357326478137</v>
      </c>
      <c r="NG35" s="381">
        <v>26.459143968871594</v>
      </c>
      <c r="NH35" s="378" t="str">
        <f t="shared" si="13"/>
        <v>--</v>
      </c>
      <c r="NI35" s="381">
        <v>9.4292803970223318</v>
      </c>
      <c r="NJ35" s="381">
        <v>11.0236220472441</v>
      </c>
      <c r="NK35" s="381">
        <v>8.5937500000000053</v>
      </c>
      <c r="NL35" s="378" t="str">
        <f t="shared" si="14"/>
        <v>--</v>
      </c>
      <c r="NM35" s="381">
        <v>2.4937655860349137</v>
      </c>
      <c r="NN35" s="381">
        <v>3.385416666666667</v>
      </c>
      <c r="NO35" s="381">
        <v>3.5156249999999996</v>
      </c>
      <c r="NP35" s="378" t="str">
        <f t="shared" si="15"/>
        <v>--</v>
      </c>
      <c r="NQ35" s="381">
        <v>2.743142144638405</v>
      </c>
      <c r="NR35" s="381">
        <v>3.1249999999999973</v>
      </c>
      <c r="NS35" s="381">
        <v>1.9531250000000011</v>
      </c>
      <c r="NT35" s="378" t="str">
        <f t="shared" si="16"/>
        <v>--</v>
      </c>
      <c r="NU35" s="381">
        <v>18.387909319899233</v>
      </c>
      <c r="NV35" s="381">
        <v>30.343007915567291</v>
      </c>
      <c r="NW35" s="381">
        <v>41.406249999999986</v>
      </c>
      <c r="NX35" s="378" t="str">
        <f t="shared" si="17"/>
        <v>--</v>
      </c>
      <c r="NY35" s="381">
        <v>0.75566750629722934</v>
      </c>
      <c r="NZ35" s="381">
        <v>3.1662269129287592</v>
      </c>
      <c r="OA35" s="381">
        <v>6.25</v>
      </c>
      <c r="OB35" s="378" t="str">
        <f t="shared" si="18"/>
        <v>--</v>
      </c>
      <c r="OC35" s="381">
        <v>9.2731829573934945</v>
      </c>
      <c r="OD35" s="381">
        <v>14.659685863874344</v>
      </c>
      <c r="OE35" s="381">
        <v>22.656249999999982</v>
      </c>
    </row>
    <row r="36" spans="1:395" ht="21" customHeight="1" thickTop="1" thickBot="1" x14ac:dyDescent="0.3">
      <c r="A36" s="114">
        <v>32</v>
      </c>
      <c r="B36" s="93" t="s">
        <v>32</v>
      </c>
      <c r="C36" s="144">
        <v>24.999999999999996</v>
      </c>
      <c r="D36" s="144">
        <v>30.075187969924809</v>
      </c>
      <c r="E36" s="144">
        <v>40</v>
      </c>
      <c r="F36" s="144">
        <v>21.259842519685026</v>
      </c>
      <c r="G36" s="144">
        <v>46.762589928057558</v>
      </c>
      <c r="H36" s="144">
        <v>55.670103092783506</v>
      </c>
      <c r="I36" s="144">
        <v>17.75700934579439</v>
      </c>
      <c r="J36" s="144">
        <v>33.333333333333336</v>
      </c>
      <c r="K36" s="144">
        <v>42.718446601941743</v>
      </c>
      <c r="L36" s="144">
        <v>21.348314606741575</v>
      </c>
      <c r="M36" s="141">
        <v>31.313131313131308</v>
      </c>
      <c r="N36" s="141">
        <v>31.250000000000004</v>
      </c>
      <c r="O36" s="141">
        <v>25.999999999999993</v>
      </c>
      <c r="P36" s="141">
        <v>20.408163265306126</v>
      </c>
      <c r="Q36" s="141">
        <v>31.578947368421058</v>
      </c>
      <c r="R36" s="141">
        <v>15.625</v>
      </c>
      <c r="S36" s="141">
        <v>10.526315789473685</v>
      </c>
      <c r="T36" s="141">
        <v>11.320754716981135</v>
      </c>
      <c r="U36" s="141">
        <v>9.448818897637798</v>
      </c>
      <c r="V36" s="141">
        <v>16.546762589928061</v>
      </c>
      <c r="W36" s="141">
        <v>10.309278350515463</v>
      </c>
      <c r="X36" s="141">
        <v>4.6728971962616805</v>
      </c>
      <c r="Y36" s="141">
        <v>7.8125</v>
      </c>
      <c r="Z36" s="141">
        <v>6.8627450980392144</v>
      </c>
      <c r="AA36" s="141">
        <v>11.363636363636367</v>
      </c>
      <c r="AB36" s="142">
        <v>9.0909090909090917</v>
      </c>
      <c r="AC36" s="142">
        <v>8.7499999999999982</v>
      </c>
      <c r="AD36" s="142">
        <v>19.607843137254903</v>
      </c>
      <c r="AE36" s="142">
        <v>12.000000000000004</v>
      </c>
      <c r="AF36" s="141">
        <v>8.5106382978723367</v>
      </c>
      <c r="AG36" s="144">
        <v>12.903225806451614</v>
      </c>
      <c r="AH36" s="144">
        <v>14.393939393939398</v>
      </c>
      <c r="AI36" s="143">
        <v>11.320754716981137</v>
      </c>
      <c r="AJ36" s="143">
        <v>13.17829457364342</v>
      </c>
      <c r="AK36" s="141">
        <v>22.463768115942038</v>
      </c>
      <c r="AL36" s="141">
        <v>17.708333333333343</v>
      </c>
      <c r="AM36" s="141">
        <v>14.018691588785044</v>
      </c>
      <c r="AN36" s="141">
        <v>12.499999999999996</v>
      </c>
      <c r="AO36" s="141">
        <v>9.7087378640776674</v>
      </c>
      <c r="AP36" s="141">
        <v>13.636363636363637</v>
      </c>
      <c r="AQ36" s="141">
        <v>11.111111111111112</v>
      </c>
      <c r="AR36" s="141">
        <v>5.0632911392405058</v>
      </c>
      <c r="AS36" s="141">
        <v>24</v>
      </c>
      <c r="AT36" s="141">
        <v>10.204081632653061</v>
      </c>
      <c r="AU36" s="141">
        <v>9.6774193548387046</v>
      </c>
      <c r="AV36" s="141">
        <v>16.666666666666671</v>
      </c>
      <c r="AW36" s="141">
        <v>11.363636363636367</v>
      </c>
      <c r="AX36" s="142">
        <v>11.320754716981137</v>
      </c>
      <c r="AY36" s="142">
        <v>14.062500000000005</v>
      </c>
      <c r="AZ36" s="142">
        <v>24.460431654676267</v>
      </c>
      <c r="BA36" s="142">
        <v>9.2783505154639183</v>
      </c>
      <c r="BB36" s="141">
        <v>10.280373831775705</v>
      </c>
      <c r="BC36" s="142">
        <v>11.811023622047244</v>
      </c>
      <c r="BD36" s="142">
        <v>7.8431372549019605</v>
      </c>
      <c r="BE36" s="142">
        <v>11.764705882352946</v>
      </c>
      <c r="BF36" s="142">
        <v>15.151515151515156</v>
      </c>
      <c r="BG36" s="141">
        <v>4.9999999999999982</v>
      </c>
      <c r="BH36" s="140">
        <v>10.204081632653061</v>
      </c>
      <c r="BI36" s="140">
        <v>9.1836734693877542</v>
      </c>
      <c r="BJ36" s="140">
        <v>8.5106382978723421</v>
      </c>
      <c r="BK36" s="140" t="s">
        <v>286</v>
      </c>
      <c r="BL36" s="141" t="s">
        <v>286</v>
      </c>
      <c r="BM36" s="140" t="s">
        <v>286</v>
      </c>
      <c r="BN36" s="139" t="s">
        <v>286</v>
      </c>
      <c r="BO36" s="139" t="s">
        <v>286</v>
      </c>
      <c r="BP36" s="139" t="s">
        <v>286</v>
      </c>
      <c r="BQ36" s="141" t="s">
        <v>286</v>
      </c>
      <c r="BR36" s="140" t="s">
        <v>286</v>
      </c>
      <c r="BS36" s="140" t="s">
        <v>286</v>
      </c>
      <c r="BT36" s="140">
        <v>7.7777777777777795</v>
      </c>
      <c r="BU36" s="141">
        <v>15.306122448979593</v>
      </c>
      <c r="BV36" s="140">
        <v>3.7974683544303796</v>
      </c>
      <c r="BW36" s="140">
        <v>8.1632653061224492</v>
      </c>
      <c r="BX36" s="140">
        <v>11.340206185567009</v>
      </c>
      <c r="BY36" s="141">
        <v>9.5744680851063819</v>
      </c>
      <c r="BZ36" s="140">
        <v>12.121212121212121</v>
      </c>
      <c r="CA36" s="140">
        <v>13.533834586466174</v>
      </c>
      <c r="CB36" s="140">
        <v>19.047619047619051</v>
      </c>
      <c r="CC36" s="141">
        <v>20.155038759689919</v>
      </c>
      <c r="CD36" s="140">
        <v>31.386861313868611</v>
      </c>
      <c r="CE36" s="140">
        <v>10.416666666666664</v>
      </c>
      <c r="CF36" s="140">
        <v>7.4074074074074066</v>
      </c>
      <c r="CG36" s="141">
        <v>12.598425196850393</v>
      </c>
      <c r="CH36" s="140">
        <v>13.725490196078431</v>
      </c>
      <c r="CI36" s="140">
        <v>7.7777777777777786</v>
      </c>
      <c r="CJ36" s="140">
        <v>20.408163265306122</v>
      </c>
      <c r="CK36" s="140">
        <v>6.3291139240506347</v>
      </c>
      <c r="CL36" s="140">
        <v>10.416666666666666</v>
      </c>
      <c r="CM36" s="140">
        <v>9.3749999999999982</v>
      </c>
      <c r="CN36" s="140">
        <v>9.5744680851063819</v>
      </c>
      <c r="CO36" s="140">
        <v>6.0606060606060606</v>
      </c>
      <c r="CP36" s="141">
        <v>5.2238805970149258</v>
      </c>
      <c r="CQ36" s="140">
        <v>5.6603773584905683</v>
      </c>
      <c r="CR36" s="140">
        <v>5.4263565891472885</v>
      </c>
      <c r="CS36" s="139">
        <v>11.594202898550726</v>
      </c>
      <c r="CT36" s="139">
        <v>2.1052631578947367</v>
      </c>
      <c r="CU36" s="141">
        <v>0.9259259259259256</v>
      </c>
      <c r="CV36" s="140">
        <v>7.142857142857145</v>
      </c>
      <c r="CW36" s="140">
        <v>1.941747572815534</v>
      </c>
      <c r="CX36" s="139">
        <v>2.2222222222222219</v>
      </c>
      <c r="CY36" s="139">
        <v>4.0816326530612228</v>
      </c>
      <c r="CZ36" s="141">
        <v>2.5316455696202529</v>
      </c>
      <c r="DA36" s="140">
        <v>2.1276595744680851</v>
      </c>
      <c r="DB36" s="140">
        <v>1.0309278350515463</v>
      </c>
      <c r="DC36" s="139">
        <v>2.1276595744680846</v>
      </c>
      <c r="DD36" s="114" t="s">
        <v>286</v>
      </c>
      <c r="DE36" s="128">
        <v>39.694656488549612</v>
      </c>
      <c r="DF36" s="121">
        <v>54.285714285714299</v>
      </c>
      <c r="DG36" s="121" t="s">
        <v>286</v>
      </c>
      <c r="DH36" s="114">
        <v>17.857142857142851</v>
      </c>
      <c r="DI36" s="114">
        <v>31.250000000000004</v>
      </c>
      <c r="DJ36" s="128" t="s">
        <v>286</v>
      </c>
      <c r="DK36" s="121">
        <v>42.857142857142868</v>
      </c>
      <c r="DL36" s="121">
        <v>49.999999999999993</v>
      </c>
      <c r="DM36" s="121" t="s">
        <v>286</v>
      </c>
      <c r="DN36" s="121">
        <v>28.712871287128703</v>
      </c>
      <c r="DO36" s="128">
        <v>50.632911392405063</v>
      </c>
      <c r="DP36" s="121" t="s">
        <v>286</v>
      </c>
      <c r="DQ36" s="121">
        <v>23.469387755102034</v>
      </c>
      <c r="DR36" s="121">
        <v>44.210526315789487</v>
      </c>
      <c r="DS36" s="121" t="s">
        <v>286</v>
      </c>
      <c r="DT36" s="128">
        <v>29.770992366412209</v>
      </c>
      <c r="DU36" s="131">
        <v>39.42307692307692</v>
      </c>
      <c r="DV36" s="131" t="s">
        <v>286</v>
      </c>
      <c r="DW36" s="114">
        <v>22.302158273381298</v>
      </c>
      <c r="DX36" s="131">
        <v>40.624999999999993</v>
      </c>
      <c r="DY36" s="128" t="s">
        <v>286</v>
      </c>
      <c r="DZ36" s="128">
        <v>27.777777777777775</v>
      </c>
      <c r="EA36" s="128">
        <v>35.294117647058812</v>
      </c>
      <c r="EB36" s="128" t="s">
        <v>286</v>
      </c>
      <c r="EC36" s="128">
        <v>29.702970297029704</v>
      </c>
      <c r="ED36" s="128">
        <v>34.177215189873415</v>
      </c>
      <c r="EE36" s="128" t="s">
        <v>286</v>
      </c>
      <c r="EF36" s="128">
        <v>28.57142857142858</v>
      </c>
      <c r="EG36" s="128">
        <v>34.736842105263172</v>
      </c>
      <c r="EH36" s="128" t="s">
        <v>286</v>
      </c>
      <c r="EI36" s="128">
        <v>30.000000000000007</v>
      </c>
      <c r="EJ36" s="128">
        <v>39.805825242718441</v>
      </c>
      <c r="EK36" s="128" t="s">
        <v>286</v>
      </c>
      <c r="EL36" s="121">
        <v>22.142857142857139</v>
      </c>
      <c r="EM36" s="121">
        <v>33.333333333333321</v>
      </c>
      <c r="EN36" s="121" t="s">
        <v>286</v>
      </c>
      <c r="EO36" s="121">
        <v>22.314049586776864</v>
      </c>
      <c r="EP36" s="128">
        <v>25.000000000000014</v>
      </c>
      <c r="EQ36" s="121" t="s">
        <v>286</v>
      </c>
      <c r="ER36" s="121">
        <v>27.72277227722773</v>
      </c>
      <c r="ES36" s="121">
        <v>16.455696202531648</v>
      </c>
      <c r="ET36" s="121" t="s">
        <v>286</v>
      </c>
      <c r="EU36" s="128">
        <v>22.680412371134022</v>
      </c>
      <c r="EV36" s="121">
        <v>29.473684210526315</v>
      </c>
      <c r="EW36" s="121" t="s">
        <v>286</v>
      </c>
      <c r="EX36" s="121">
        <v>13.076923076923086</v>
      </c>
      <c r="EY36" s="121">
        <v>58.65384615384616</v>
      </c>
      <c r="EZ36" s="128" t="s">
        <v>286</v>
      </c>
      <c r="FA36" s="121">
        <v>10.000000000000004</v>
      </c>
      <c r="FB36" s="121">
        <v>45.833333333333314</v>
      </c>
      <c r="FC36" s="121" t="s">
        <v>286</v>
      </c>
      <c r="FD36" s="121">
        <v>4.9180327868852487</v>
      </c>
      <c r="FE36" s="128">
        <v>49.999999999999993</v>
      </c>
      <c r="FF36" s="121" t="s">
        <v>286</v>
      </c>
      <c r="FG36" s="121">
        <v>14.851485148514858</v>
      </c>
      <c r="FH36" s="121">
        <v>65.822784810126606</v>
      </c>
      <c r="FI36" s="121" t="s">
        <v>286</v>
      </c>
      <c r="FJ36" s="128">
        <v>15.625000000000002</v>
      </c>
      <c r="FK36" s="121">
        <v>61.29032258064516</v>
      </c>
      <c r="FL36" s="121" t="s">
        <v>286</v>
      </c>
      <c r="FM36" s="121">
        <v>0.76923076923076905</v>
      </c>
      <c r="FN36" s="121">
        <v>38.461538461538453</v>
      </c>
      <c r="FO36" s="128" t="s">
        <v>286</v>
      </c>
      <c r="FP36" s="121">
        <v>2.1428571428571428</v>
      </c>
      <c r="FQ36" s="121">
        <v>28.125</v>
      </c>
      <c r="FR36" s="121" t="s">
        <v>286</v>
      </c>
      <c r="FS36" s="121">
        <v>2.4590163934426239</v>
      </c>
      <c r="FT36" s="128">
        <v>35.294117647058833</v>
      </c>
      <c r="FU36" s="121" t="s">
        <v>286</v>
      </c>
      <c r="FV36" s="121">
        <v>0.99009900990098976</v>
      </c>
      <c r="FW36" s="121">
        <v>28.205128205128204</v>
      </c>
      <c r="FX36" s="121" t="s">
        <v>286</v>
      </c>
      <c r="FY36" s="128">
        <v>4.1237113402061842</v>
      </c>
      <c r="FZ36" s="121">
        <v>28.421052631578949</v>
      </c>
      <c r="GA36" s="121" t="s">
        <v>286</v>
      </c>
      <c r="GB36" s="121" t="s">
        <v>286</v>
      </c>
      <c r="GC36" s="121" t="s">
        <v>286</v>
      </c>
      <c r="GD36" s="128" t="s">
        <v>286</v>
      </c>
      <c r="GE36" s="121" t="s">
        <v>286</v>
      </c>
      <c r="GF36" s="121" t="s">
        <v>286</v>
      </c>
      <c r="GG36" s="121" t="s">
        <v>286</v>
      </c>
      <c r="GH36" s="121" t="s">
        <v>286</v>
      </c>
      <c r="GI36" s="128" t="s">
        <v>286</v>
      </c>
      <c r="GJ36" s="121" t="s">
        <v>286</v>
      </c>
      <c r="GK36" s="121">
        <v>3.9603960396039599</v>
      </c>
      <c r="GL36" s="121">
        <v>2.5641025641025634</v>
      </c>
      <c r="GM36" s="130" t="s">
        <v>286</v>
      </c>
      <c r="GN36" s="128">
        <v>4.123711340206186</v>
      </c>
      <c r="GO36" s="121">
        <v>2.1052631578947363</v>
      </c>
      <c r="GP36" s="121">
        <v>12.121212121212121</v>
      </c>
      <c r="GQ36" s="121">
        <v>57.72357723577236</v>
      </c>
      <c r="GR36" s="121">
        <v>71.15384615384616</v>
      </c>
      <c r="GS36" s="128">
        <v>21.186440677966107</v>
      </c>
      <c r="GT36" s="121">
        <v>42.44604316546765</v>
      </c>
      <c r="GU36" s="121">
        <v>75.789473684210535</v>
      </c>
      <c r="GV36" s="121">
        <v>10.7843137254902</v>
      </c>
      <c r="GW36" s="121">
        <v>34.677419354838726</v>
      </c>
      <c r="GX36" s="128">
        <v>84.158415841584187</v>
      </c>
      <c r="GY36" s="128">
        <v>7.9545454545454533</v>
      </c>
      <c r="GZ36" s="128">
        <v>41.666666666666664</v>
      </c>
      <c r="HA36" s="128">
        <v>72.15189873417718</v>
      </c>
      <c r="HB36" s="128">
        <v>10.000000000000002</v>
      </c>
      <c r="HC36" s="128">
        <v>33.68421052631578</v>
      </c>
      <c r="HD36" s="128">
        <v>77.659574468085097</v>
      </c>
      <c r="HE36" s="128">
        <v>0</v>
      </c>
      <c r="HF36" s="128">
        <v>10.569105691056912</v>
      </c>
      <c r="HG36" s="128">
        <v>25.961538461538467</v>
      </c>
      <c r="HH36" s="128">
        <v>1.6949152542372883</v>
      </c>
      <c r="HI36" s="128">
        <v>5.7553956834532389</v>
      </c>
      <c r="HJ36" s="128">
        <v>29.473684210526322</v>
      </c>
      <c r="HK36" s="128">
        <v>0.98039215686274495</v>
      </c>
      <c r="HL36" s="121">
        <v>7.2580645161290338</v>
      </c>
      <c r="HM36" s="121">
        <v>36.633663366336634</v>
      </c>
      <c r="HN36" s="121">
        <v>1.1363636363636362</v>
      </c>
      <c r="HO36" s="121">
        <v>12.500000000000004</v>
      </c>
      <c r="HP36" s="128">
        <v>30.37974683544304</v>
      </c>
      <c r="HQ36" s="121">
        <v>0</v>
      </c>
      <c r="HR36" s="121">
        <v>4.2105263157894726</v>
      </c>
      <c r="HS36" s="121">
        <v>29.787234042553198</v>
      </c>
      <c r="HT36" s="129">
        <v>3.333333333333333</v>
      </c>
      <c r="HU36" s="128">
        <v>34.453781512605062</v>
      </c>
      <c r="HV36" s="114">
        <v>57.731958762886599</v>
      </c>
      <c r="HW36" s="114">
        <v>10.434782608695651</v>
      </c>
      <c r="HX36" s="114">
        <v>25.925925925925924</v>
      </c>
      <c r="HY36" s="114">
        <v>56.521739130434796</v>
      </c>
      <c r="HZ36" s="114">
        <v>5.8823529411764728</v>
      </c>
      <c r="IA36" s="114">
        <v>20.168067226890745</v>
      </c>
      <c r="IB36" s="114">
        <v>72.9166666666667</v>
      </c>
      <c r="IC36" s="114">
        <v>5.6818181818181843</v>
      </c>
      <c r="ID36" s="114">
        <v>29.473684210526315</v>
      </c>
      <c r="IE36" s="114">
        <v>57.692307692307701</v>
      </c>
      <c r="IF36" s="114">
        <v>4.0816326530612246</v>
      </c>
      <c r="IG36" s="114">
        <v>25.263157894736846</v>
      </c>
      <c r="IH36" s="114">
        <v>62.365591397849471</v>
      </c>
      <c r="II36" s="114" t="s">
        <v>286</v>
      </c>
      <c r="IJ36" s="114">
        <v>17.322834645669296</v>
      </c>
      <c r="IK36" s="114">
        <v>38.095238095238095</v>
      </c>
      <c r="IL36" s="114" t="s">
        <v>286</v>
      </c>
      <c r="IM36" s="114">
        <v>14.388489208633091</v>
      </c>
      <c r="IN36" s="114">
        <v>40.425531914893618</v>
      </c>
      <c r="IO36" s="114" t="s">
        <v>286</v>
      </c>
      <c r="IP36" s="114">
        <v>16.12903225806452</v>
      </c>
      <c r="IQ36" s="114">
        <v>54.36893203883497</v>
      </c>
      <c r="IR36" s="114" t="s">
        <v>286</v>
      </c>
      <c r="IS36" s="114">
        <v>17.894736842105264</v>
      </c>
      <c r="IT36" s="114">
        <v>46.153846153846146</v>
      </c>
      <c r="IU36" s="114" t="s">
        <v>286</v>
      </c>
      <c r="IV36" s="114">
        <v>13.684210526315802</v>
      </c>
      <c r="IW36" s="114">
        <v>43.010752688172062</v>
      </c>
      <c r="IX36" s="114" t="str">
        <f t="shared" si="51"/>
        <v>--</v>
      </c>
      <c r="IY36" s="114" t="str">
        <f t="shared" si="51"/>
        <v>--</v>
      </c>
      <c r="IZ36" s="114" t="str">
        <f t="shared" si="51"/>
        <v>--</v>
      </c>
      <c r="JA36" s="114" t="str">
        <f t="shared" si="51"/>
        <v>--</v>
      </c>
      <c r="JB36" s="114" t="str">
        <f t="shared" si="51"/>
        <v>--</v>
      </c>
      <c r="JC36" s="261" t="s">
        <v>286</v>
      </c>
      <c r="JD36" s="261" t="s">
        <v>286</v>
      </c>
      <c r="JE36" s="261" t="s">
        <v>286</v>
      </c>
      <c r="JF36" s="261" t="s">
        <v>286</v>
      </c>
      <c r="JG36" s="261" t="s">
        <v>286</v>
      </c>
      <c r="JH36" s="261" t="s">
        <v>286</v>
      </c>
      <c r="JI36" s="261" t="s">
        <v>286</v>
      </c>
      <c r="JJ36" s="261" t="s">
        <v>286</v>
      </c>
      <c r="JK36" s="261" t="s">
        <v>286</v>
      </c>
      <c r="JL36" s="261" t="s">
        <v>286</v>
      </c>
      <c r="JM36" s="261" t="s">
        <v>286</v>
      </c>
      <c r="JN36" s="261" t="s">
        <v>286</v>
      </c>
      <c r="JO36" s="243">
        <v>18.556701030927801</v>
      </c>
      <c r="JP36" s="243">
        <v>26.213592233009699</v>
      </c>
      <c r="JQ36" s="243">
        <v>53.703703703703702</v>
      </c>
      <c r="JR36" s="243">
        <v>14.705882352941201</v>
      </c>
      <c r="JS36" s="243">
        <v>32.142857142857103</v>
      </c>
      <c r="JT36" s="243">
        <v>46.376811594202898</v>
      </c>
      <c r="JU36" s="243">
        <v>0</v>
      </c>
      <c r="JV36" s="243">
        <v>2.9126213592233001</v>
      </c>
      <c r="JW36" s="243">
        <v>6.4814814814814801</v>
      </c>
      <c r="JX36" s="243">
        <v>0</v>
      </c>
      <c r="JY36" s="243">
        <v>0</v>
      </c>
      <c r="JZ36" s="243">
        <v>8.6956521739130395</v>
      </c>
      <c r="KA36" s="243">
        <v>8.2474226804123703</v>
      </c>
      <c r="KB36" s="243">
        <v>16.504854368932001</v>
      </c>
      <c r="KC36" s="243">
        <v>37.962962962962997</v>
      </c>
      <c r="KD36" s="243">
        <v>14.705882352941201</v>
      </c>
      <c r="KE36" s="243">
        <v>15.476190476190499</v>
      </c>
      <c r="KF36" s="243">
        <v>33.823529411764703</v>
      </c>
      <c r="KG36" s="128" t="str">
        <f t="shared" si="52"/>
        <v>--</v>
      </c>
      <c r="KH36" s="128" t="str">
        <f t="shared" si="52"/>
        <v>--</v>
      </c>
      <c r="KI36" s="128" t="str">
        <f t="shared" si="52"/>
        <v>--</v>
      </c>
      <c r="KJ36" s="128" t="str">
        <f t="shared" si="52"/>
        <v>--</v>
      </c>
      <c r="KK36" s="128" t="str">
        <f t="shared" si="52"/>
        <v>--</v>
      </c>
      <c r="KL36" s="128" t="str">
        <f t="shared" si="52"/>
        <v>--</v>
      </c>
      <c r="KM36" s="128" t="str">
        <f t="shared" si="52"/>
        <v>--</v>
      </c>
      <c r="KN36" s="286">
        <v>11.428571428571427</v>
      </c>
      <c r="KO36" s="286">
        <v>7.1428571428571459</v>
      </c>
      <c r="KP36" s="286">
        <v>30.882352941176464</v>
      </c>
      <c r="KQ36" s="128" t="str">
        <f t="shared" si="2"/>
        <v>--</v>
      </c>
      <c r="KR36" s="222">
        <v>5.7142857142857135</v>
      </c>
      <c r="KS36" s="222">
        <v>3.5714285714285703</v>
      </c>
      <c r="KT36" s="222">
        <v>7.3529411764705905</v>
      </c>
      <c r="KU36" s="128" t="str">
        <f t="shared" si="3"/>
        <v>--</v>
      </c>
      <c r="KV36" s="222">
        <v>5.7142857142857135</v>
      </c>
      <c r="KW36" s="222">
        <v>3.5714285714285703</v>
      </c>
      <c r="KX36" s="222">
        <v>7.3529411764705905</v>
      </c>
      <c r="KY36" s="295">
        <v>10.204081632653061</v>
      </c>
      <c r="KZ36" s="295">
        <v>12.500000000000002</v>
      </c>
      <c r="LA36" s="295">
        <v>8.3333333333333321</v>
      </c>
      <c r="LB36" s="295">
        <v>17.647058823529413</v>
      </c>
      <c r="LC36" s="295">
        <v>21.839080459770109</v>
      </c>
      <c r="LD36" s="295">
        <v>17.39130434782609</v>
      </c>
      <c r="LE36" s="295">
        <v>4.2105263157894743</v>
      </c>
      <c r="LF36" s="295">
        <v>8.7378640776699008</v>
      </c>
      <c r="LG36" s="295">
        <v>6.4814814814814845</v>
      </c>
      <c r="LH36" s="295">
        <v>12.500000000000002</v>
      </c>
      <c r="LI36" s="295">
        <v>12.643678160919535</v>
      </c>
      <c r="LJ36" s="295">
        <v>8.571428571428573</v>
      </c>
      <c r="LK36" s="295">
        <v>1.0309278350515461</v>
      </c>
      <c r="LL36" s="295">
        <v>1.9417475728155333</v>
      </c>
      <c r="LM36" s="295">
        <v>1.8518518518518516</v>
      </c>
      <c r="LN36" s="295">
        <v>5.8823529411764701</v>
      </c>
      <c r="LO36" s="295">
        <v>3.4482758620689649</v>
      </c>
      <c r="LP36" s="295">
        <v>5.7142857142857135</v>
      </c>
      <c r="LQ36" s="128">
        <v>2.0408163265306118</v>
      </c>
      <c r="LR36" s="128">
        <v>3.883495145631068</v>
      </c>
      <c r="LS36" s="128">
        <v>25.925925925925934</v>
      </c>
      <c r="LT36" s="128">
        <v>11.76470588235294</v>
      </c>
      <c r="LU36" s="128">
        <v>9.5238095238095202</v>
      </c>
      <c r="LV36" s="128">
        <v>23.529411764705891</v>
      </c>
      <c r="LX36" s="378" t="str">
        <f t="shared" si="4"/>
        <v>--</v>
      </c>
      <c r="LY36" s="381">
        <v>22.857142857142854</v>
      </c>
      <c r="LZ36" s="381">
        <v>24.137931034482765</v>
      </c>
      <c r="MA36" s="381">
        <v>19.999999999999996</v>
      </c>
      <c r="MB36" s="378" t="str">
        <f t="shared" si="5"/>
        <v>--</v>
      </c>
      <c r="MC36" s="381">
        <v>16.901408450704231</v>
      </c>
      <c r="MD36" s="381">
        <v>21.904761904761905</v>
      </c>
      <c r="ME36" s="381">
        <v>23.611111111111111</v>
      </c>
      <c r="MF36" s="378" t="str">
        <f t="shared" si="6"/>
        <v>--</v>
      </c>
      <c r="MG36" s="381">
        <v>22.857142857142854</v>
      </c>
      <c r="MH36" s="381">
        <v>22.988505747126428</v>
      </c>
      <c r="MI36" s="381">
        <v>15.714285714285721</v>
      </c>
      <c r="MJ36" s="378" t="str">
        <f t="shared" si="7"/>
        <v>--</v>
      </c>
      <c r="MK36" s="381">
        <v>22.535211267605636</v>
      </c>
      <c r="ML36" s="381">
        <v>14.285714285714286</v>
      </c>
      <c r="MM36" s="381">
        <v>19.444444444444439</v>
      </c>
      <c r="MN36" s="378" t="str">
        <f t="shared" si="8"/>
        <v>--</v>
      </c>
      <c r="MO36" s="381">
        <v>26.027397260273968</v>
      </c>
      <c r="MP36" s="381">
        <v>20.56074766355141</v>
      </c>
      <c r="MQ36" s="381">
        <v>15.999999999999995</v>
      </c>
      <c r="MR36" s="378" t="str">
        <f t="shared" si="9"/>
        <v>--</v>
      </c>
      <c r="MS36" s="381">
        <v>15.714285714285714</v>
      </c>
      <c r="MT36" s="381">
        <v>13.592233009708737</v>
      </c>
      <c r="MU36" s="381">
        <v>13.698630136986303</v>
      </c>
      <c r="MV36" s="378" t="str">
        <f t="shared" si="10"/>
        <v>--</v>
      </c>
      <c r="MW36" s="381">
        <v>7.0422535211267601</v>
      </c>
      <c r="MX36" s="381">
        <v>5.6603773584905666</v>
      </c>
      <c r="MY36" s="381">
        <v>4.0540540540540535</v>
      </c>
      <c r="MZ36" s="378" t="str">
        <f t="shared" si="11"/>
        <v>--</v>
      </c>
      <c r="NA36" s="381">
        <v>25.714285714285712</v>
      </c>
      <c r="NB36" s="381">
        <v>26.19047619047619</v>
      </c>
      <c r="NC36" s="381">
        <v>23.529411764705888</v>
      </c>
      <c r="ND36" s="378" t="str">
        <f t="shared" si="12"/>
        <v>--</v>
      </c>
      <c r="NE36" s="381">
        <v>20.547945205479454</v>
      </c>
      <c r="NF36" s="381">
        <v>21.698113207547163</v>
      </c>
      <c r="NG36" s="381">
        <v>31.578947368421055</v>
      </c>
      <c r="NH36" s="378" t="str">
        <f t="shared" si="13"/>
        <v>--</v>
      </c>
      <c r="NI36" s="381">
        <v>8.2191780821917781</v>
      </c>
      <c r="NJ36" s="381">
        <v>11.428571428571425</v>
      </c>
      <c r="NK36" s="381">
        <v>10.526315789473685</v>
      </c>
      <c r="NL36" s="378" t="str">
        <f t="shared" si="14"/>
        <v>--</v>
      </c>
      <c r="NM36" s="381">
        <v>1.3698630136986301</v>
      </c>
      <c r="NN36" s="381">
        <v>0.95238095238095211</v>
      </c>
      <c r="NO36" s="381">
        <v>6.4935064935064943</v>
      </c>
      <c r="NP36" s="378" t="str">
        <f t="shared" si="15"/>
        <v>--</v>
      </c>
      <c r="NQ36" s="381">
        <v>1.3698630136986301</v>
      </c>
      <c r="NR36" s="381">
        <v>0.95238095238095211</v>
      </c>
      <c r="NS36" s="381">
        <v>7.8947368421052602</v>
      </c>
      <c r="NT36" s="378" t="str">
        <f t="shared" si="16"/>
        <v>--</v>
      </c>
      <c r="NU36" s="381">
        <v>13.51351351351351</v>
      </c>
      <c r="NV36" s="381">
        <v>39.252336448598129</v>
      </c>
      <c r="NW36" s="381">
        <v>46.753246753246756</v>
      </c>
      <c r="NX36" s="378" t="str">
        <f t="shared" si="17"/>
        <v>--</v>
      </c>
      <c r="NY36" s="381">
        <v>0</v>
      </c>
      <c r="NZ36" s="381">
        <v>3.7383177570093467</v>
      </c>
      <c r="OA36" s="381">
        <v>12.987012987012989</v>
      </c>
      <c r="OB36" s="378" t="str">
        <f t="shared" si="18"/>
        <v>--</v>
      </c>
      <c r="OC36" s="381">
        <v>6.7567567567567561</v>
      </c>
      <c r="OD36" s="381">
        <v>23.584905660377363</v>
      </c>
      <c r="OE36" s="381">
        <v>35.064935064935092</v>
      </c>
    </row>
    <row r="37" spans="1:395" ht="14.4" thickTop="1" thickBot="1" x14ac:dyDescent="0.3">
      <c r="A37" s="114">
        <v>33</v>
      </c>
      <c r="B37" s="93" t="s">
        <v>33</v>
      </c>
      <c r="C37" s="144">
        <v>13.402061855670102</v>
      </c>
      <c r="D37" s="144">
        <v>27.999999999999996</v>
      </c>
      <c r="E37" s="144">
        <v>44.202898550724626</v>
      </c>
      <c r="F37" s="144">
        <v>18.181818181818183</v>
      </c>
      <c r="G37" s="144">
        <v>27.567567567567565</v>
      </c>
      <c r="H37" s="144">
        <v>40.14084507042255</v>
      </c>
      <c r="I37" s="144">
        <v>16.417910447761198</v>
      </c>
      <c r="J37" s="144">
        <v>31.060606060606052</v>
      </c>
      <c r="K37" s="144">
        <v>52.47524752475249</v>
      </c>
      <c r="L37" s="144">
        <v>16.875000000000004</v>
      </c>
      <c r="M37" s="141">
        <v>21.893491124260361</v>
      </c>
      <c r="N37" s="141">
        <v>38.709677419354861</v>
      </c>
      <c r="O37" s="141">
        <v>10.273972602739729</v>
      </c>
      <c r="P37" s="141">
        <v>26.582278481012658</v>
      </c>
      <c r="Q37" s="141">
        <v>30.232558139534888</v>
      </c>
      <c r="R37" s="141">
        <v>6.7010309278350544</v>
      </c>
      <c r="S37" s="141">
        <v>10.447761194029855</v>
      </c>
      <c r="T37" s="141">
        <v>12.318840579710141</v>
      </c>
      <c r="U37" s="141">
        <v>12.574850299401199</v>
      </c>
      <c r="V37" s="141">
        <v>12.432432432432433</v>
      </c>
      <c r="W37" s="141">
        <v>9.0909090909090953</v>
      </c>
      <c r="X37" s="141">
        <v>12.686567164179102</v>
      </c>
      <c r="Y37" s="141">
        <v>16.666666666666671</v>
      </c>
      <c r="Z37" s="141">
        <v>16.666666666666668</v>
      </c>
      <c r="AA37" s="141">
        <v>12.345679012345682</v>
      </c>
      <c r="AB37" s="142">
        <v>14.285714285714281</v>
      </c>
      <c r="AC37" s="142">
        <v>14.838709677419363</v>
      </c>
      <c r="AD37" s="142">
        <v>6.206896551724137</v>
      </c>
      <c r="AE37" s="142">
        <v>17.610062893081764</v>
      </c>
      <c r="AF37" s="141">
        <v>9.3023255813953512</v>
      </c>
      <c r="AG37" s="144">
        <v>13.402061855670102</v>
      </c>
      <c r="AH37" s="144">
        <v>14.572864321608044</v>
      </c>
      <c r="AI37" s="143">
        <v>11.678832116788319</v>
      </c>
      <c r="AJ37" s="143">
        <v>14.634146341463412</v>
      </c>
      <c r="AK37" s="141">
        <v>13.586956521739131</v>
      </c>
      <c r="AL37" s="141">
        <v>14.788732394366194</v>
      </c>
      <c r="AM37" s="141">
        <v>15.671641791044774</v>
      </c>
      <c r="AN37" s="141">
        <v>17.424242424242422</v>
      </c>
      <c r="AO37" s="141">
        <v>21</v>
      </c>
      <c r="AP37" s="141">
        <v>12.499999999999998</v>
      </c>
      <c r="AQ37" s="141">
        <v>10.059171597633137</v>
      </c>
      <c r="AR37" s="141">
        <v>17.41935483870969</v>
      </c>
      <c r="AS37" s="141">
        <v>7.5862068965517233</v>
      </c>
      <c r="AT37" s="141">
        <v>15.286624203821656</v>
      </c>
      <c r="AU37" s="141">
        <v>13.281250000000004</v>
      </c>
      <c r="AV37" s="141">
        <v>10.416666666666677</v>
      </c>
      <c r="AW37" s="141">
        <v>15.656565656565663</v>
      </c>
      <c r="AX37" s="142">
        <v>5.1094890510948918</v>
      </c>
      <c r="AY37" s="142">
        <v>15.000000000000002</v>
      </c>
      <c r="AZ37" s="142">
        <v>13.586956521739131</v>
      </c>
      <c r="BA37" s="142">
        <v>9.2198581560283728</v>
      </c>
      <c r="BB37" s="141">
        <v>13.636363636363637</v>
      </c>
      <c r="BC37" s="142">
        <v>12.977099236641223</v>
      </c>
      <c r="BD37" s="142">
        <v>14.851485148514849</v>
      </c>
      <c r="BE37" s="142">
        <v>12.658227848101264</v>
      </c>
      <c r="BF37" s="142">
        <v>11.242603550295867</v>
      </c>
      <c r="BG37" s="141">
        <v>16.129032258064527</v>
      </c>
      <c r="BH37" s="140">
        <v>6.9444444444444446</v>
      </c>
      <c r="BI37" s="140">
        <v>16.560509554140122</v>
      </c>
      <c r="BJ37" s="140">
        <v>9.3750000000000018</v>
      </c>
      <c r="BK37" s="140" t="s">
        <v>286</v>
      </c>
      <c r="BL37" s="141" t="s">
        <v>286</v>
      </c>
      <c r="BM37" s="140" t="s">
        <v>286</v>
      </c>
      <c r="BN37" s="139" t="s">
        <v>286</v>
      </c>
      <c r="BO37" s="139" t="s">
        <v>286</v>
      </c>
      <c r="BP37" s="139" t="s">
        <v>286</v>
      </c>
      <c r="BQ37" s="141" t="s">
        <v>286</v>
      </c>
      <c r="BR37" s="140" t="s">
        <v>286</v>
      </c>
      <c r="BS37" s="140" t="s">
        <v>286</v>
      </c>
      <c r="BT37" s="140">
        <v>11.180124223602483</v>
      </c>
      <c r="BU37" s="141">
        <v>5.4216867469879508</v>
      </c>
      <c r="BV37" s="140">
        <v>4.5161290322580632</v>
      </c>
      <c r="BW37" s="140">
        <v>9.6551724137931032</v>
      </c>
      <c r="BX37" s="140">
        <v>16.12903225806453</v>
      </c>
      <c r="BY37" s="141">
        <v>5.4687500000000009</v>
      </c>
      <c r="BZ37" s="140">
        <v>12.435233160621756</v>
      </c>
      <c r="CA37" s="140">
        <v>22.388059701492541</v>
      </c>
      <c r="CB37" s="140">
        <v>13.76811594202899</v>
      </c>
      <c r="CC37" s="141">
        <v>15.568862275449108</v>
      </c>
      <c r="CD37" s="140">
        <v>18.032786885245912</v>
      </c>
      <c r="CE37" s="140">
        <v>16.083916083916087</v>
      </c>
      <c r="CF37" s="140">
        <v>14.615384615384622</v>
      </c>
      <c r="CG37" s="141">
        <v>24.242424242424246</v>
      </c>
      <c r="CH37" s="140">
        <v>27.27272727272727</v>
      </c>
      <c r="CI37" s="140">
        <v>12.422360248447202</v>
      </c>
      <c r="CJ37" s="140">
        <v>11.377245508982035</v>
      </c>
      <c r="CK37" s="140">
        <v>16.129032258064516</v>
      </c>
      <c r="CL37" s="140">
        <v>5.4794520547945211</v>
      </c>
      <c r="CM37" s="140">
        <v>22.077922077922079</v>
      </c>
      <c r="CN37" s="140">
        <v>8.6614173228346498</v>
      </c>
      <c r="CO37" s="140">
        <v>7.7720207253886038</v>
      </c>
      <c r="CP37" s="141">
        <v>6.965174129353235</v>
      </c>
      <c r="CQ37" s="140">
        <v>2.8985507246376816</v>
      </c>
      <c r="CR37" s="140">
        <v>5.4545454545454586</v>
      </c>
      <c r="CS37" s="139">
        <v>6.5573770491803298</v>
      </c>
      <c r="CT37" s="139">
        <v>2.7972027972027984</v>
      </c>
      <c r="CU37" s="141">
        <v>3.0303030303030289</v>
      </c>
      <c r="CV37" s="140">
        <v>11.363636363636363</v>
      </c>
      <c r="CW37" s="140">
        <v>3.9999999999999996</v>
      </c>
      <c r="CX37" s="139">
        <v>1.2658227848101264</v>
      </c>
      <c r="CY37" s="139">
        <v>3.5928143712574858</v>
      </c>
      <c r="CZ37" s="141">
        <v>3.2467532467532463</v>
      </c>
      <c r="DA37" s="140">
        <v>2.7397260273972606</v>
      </c>
      <c r="DB37" s="140">
        <v>3.2467532467532472</v>
      </c>
      <c r="DC37" s="139">
        <v>2.3622047244094486</v>
      </c>
      <c r="DD37" s="114" t="s">
        <v>286</v>
      </c>
      <c r="DE37" s="128">
        <v>41.293532338308495</v>
      </c>
      <c r="DF37" s="121">
        <v>43.06569343065695</v>
      </c>
      <c r="DG37" s="121" t="s">
        <v>286</v>
      </c>
      <c r="DH37" s="114">
        <v>24.861878453038685</v>
      </c>
      <c r="DI37" s="114">
        <v>41.958041958041946</v>
      </c>
      <c r="DJ37" s="128" t="s">
        <v>286</v>
      </c>
      <c r="DK37" s="121">
        <v>49.242424242424228</v>
      </c>
      <c r="DL37" s="121">
        <v>36.274509803921582</v>
      </c>
      <c r="DM37" s="121" t="s">
        <v>286</v>
      </c>
      <c r="DN37" s="121">
        <v>34.730538922155681</v>
      </c>
      <c r="DO37" s="128">
        <v>42.483660130718953</v>
      </c>
      <c r="DP37" s="121" t="s">
        <v>286</v>
      </c>
      <c r="DQ37" s="121">
        <v>23.87096774193548</v>
      </c>
      <c r="DR37" s="121">
        <v>29.921259842519699</v>
      </c>
      <c r="DS37" s="121" t="s">
        <v>286</v>
      </c>
      <c r="DT37" s="128">
        <v>33.333333333333343</v>
      </c>
      <c r="DU37" s="131">
        <v>27.941176470588246</v>
      </c>
      <c r="DV37" s="131" t="s">
        <v>286</v>
      </c>
      <c r="DW37" s="114">
        <v>24.581005586592173</v>
      </c>
      <c r="DX37" s="131">
        <v>32.167832167832181</v>
      </c>
      <c r="DY37" s="128" t="s">
        <v>286</v>
      </c>
      <c r="DZ37" s="128">
        <v>35.877862595419842</v>
      </c>
      <c r="EA37" s="128">
        <v>33.663366336633665</v>
      </c>
      <c r="EB37" s="128" t="s">
        <v>286</v>
      </c>
      <c r="EC37" s="128">
        <v>23.952095808383245</v>
      </c>
      <c r="ED37" s="128">
        <v>31.372549019607842</v>
      </c>
      <c r="EE37" s="128" t="s">
        <v>286</v>
      </c>
      <c r="EF37" s="128">
        <v>18.589743589743595</v>
      </c>
      <c r="EG37" s="128">
        <v>19.841269841269845</v>
      </c>
      <c r="EH37" s="128" t="s">
        <v>286</v>
      </c>
      <c r="EI37" s="128">
        <v>36.22448979591838</v>
      </c>
      <c r="EJ37" s="128">
        <v>23.529411764705877</v>
      </c>
      <c r="EK37" s="128" t="s">
        <v>286</v>
      </c>
      <c r="EL37" s="121">
        <v>17.877094972067042</v>
      </c>
      <c r="EM37" s="121">
        <v>25.352112676056336</v>
      </c>
      <c r="EN37" s="121" t="s">
        <v>286</v>
      </c>
      <c r="EO37" s="121">
        <v>29.770992366412223</v>
      </c>
      <c r="EP37" s="128">
        <v>21.568627450980404</v>
      </c>
      <c r="EQ37" s="121" t="s">
        <v>286</v>
      </c>
      <c r="ER37" s="121">
        <v>20.606060606060613</v>
      </c>
      <c r="ES37" s="121">
        <v>20.394736842105264</v>
      </c>
      <c r="ET37" s="121" t="s">
        <v>286</v>
      </c>
      <c r="EU37" s="128">
        <v>19.230769230769237</v>
      </c>
      <c r="EV37" s="121">
        <v>17.460317460317466</v>
      </c>
      <c r="EW37" s="121" t="s">
        <v>286</v>
      </c>
      <c r="EX37" s="121">
        <v>11.734693877551019</v>
      </c>
      <c r="EY37" s="121">
        <v>50.74626865671641</v>
      </c>
      <c r="EZ37" s="128" t="s">
        <v>286</v>
      </c>
      <c r="FA37" s="121">
        <v>9.4444444444444464</v>
      </c>
      <c r="FB37" s="121">
        <v>43.356643356643367</v>
      </c>
      <c r="FC37" s="121" t="s">
        <v>286</v>
      </c>
      <c r="FD37" s="121">
        <v>7.6335877862595449</v>
      </c>
      <c r="FE37" s="128">
        <v>29.411764705882373</v>
      </c>
      <c r="FF37" s="121" t="s">
        <v>286</v>
      </c>
      <c r="FG37" s="121">
        <v>9.5808383233532943</v>
      </c>
      <c r="FH37" s="121">
        <v>35.099337748344382</v>
      </c>
      <c r="FI37" s="121" t="s">
        <v>286</v>
      </c>
      <c r="FJ37" s="128">
        <v>7.1428571428571468</v>
      </c>
      <c r="FK37" s="121">
        <v>40.799999999999997</v>
      </c>
      <c r="FL37" s="121" t="s">
        <v>286</v>
      </c>
      <c r="FM37" s="121">
        <v>1.5228426395939085</v>
      </c>
      <c r="FN37" s="121">
        <v>58.088235294117638</v>
      </c>
      <c r="FO37" s="128" t="s">
        <v>286</v>
      </c>
      <c r="FP37" s="121">
        <v>2.7777777777777781</v>
      </c>
      <c r="FQ37" s="121">
        <v>36.36363636363636</v>
      </c>
      <c r="FR37" s="121" t="s">
        <v>286</v>
      </c>
      <c r="FS37" s="121">
        <v>2.3076923076923084</v>
      </c>
      <c r="FT37" s="128">
        <v>32.352941176470594</v>
      </c>
      <c r="FU37" s="121" t="s">
        <v>286</v>
      </c>
      <c r="FV37" s="121">
        <v>4.7904191616766472</v>
      </c>
      <c r="FW37" s="121">
        <v>38.815789473684241</v>
      </c>
      <c r="FX37" s="121" t="s">
        <v>286</v>
      </c>
      <c r="FY37" s="128">
        <v>4.4871794871794908</v>
      </c>
      <c r="FZ37" s="121">
        <v>39.682539682539677</v>
      </c>
      <c r="GA37" s="121" t="s">
        <v>286</v>
      </c>
      <c r="GB37" s="121" t="s">
        <v>286</v>
      </c>
      <c r="GC37" s="121" t="s">
        <v>286</v>
      </c>
      <c r="GD37" s="128" t="s">
        <v>286</v>
      </c>
      <c r="GE37" s="121" t="s">
        <v>286</v>
      </c>
      <c r="GF37" s="121" t="s">
        <v>286</v>
      </c>
      <c r="GG37" s="121" t="s">
        <v>286</v>
      </c>
      <c r="GH37" s="121" t="s">
        <v>286</v>
      </c>
      <c r="GI37" s="128" t="s">
        <v>286</v>
      </c>
      <c r="GJ37" s="121" t="s">
        <v>286</v>
      </c>
      <c r="GK37" s="121">
        <v>3.5928143712574854</v>
      </c>
      <c r="GL37" s="121">
        <v>5.9210526315789505</v>
      </c>
      <c r="GM37" s="130" t="s">
        <v>286</v>
      </c>
      <c r="GN37" s="128">
        <v>2.5641025641025639</v>
      </c>
      <c r="GO37" s="121">
        <v>3.1746031746031744</v>
      </c>
      <c r="GP37" s="121">
        <v>21.264367816091962</v>
      </c>
      <c r="GQ37" s="121">
        <v>63.499999999999943</v>
      </c>
      <c r="GR37" s="121">
        <v>63.15789473684206</v>
      </c>
      <c r="GS37" s="128">
        <v>18.120805369127524</v>
      </c>
      <c r="GT37" s="121">
        <v>45.180722891566255</v>
      </c>
      <c r="GU37" s="121">
        <v>79.710144927536263</v>
      </c>
      <c r="GV37" s="121">
        <v>18.253968253968267</v>
      </c>
      <c r="GW37" s="121">
        <v>50.781249999999993</v>
      </c>
      <c r="GX37" s="128">
        <v>74.75728155339803</v>
      </c>
      <c r="GY37" s="128">
        <v>9.2592592592592613</v>
      </c>
      <c r="GZ37" s="128">
        <v>40.372670807453453</v>
      </c>
      <c r="HA37" s="128">
        <v>69.333333333333343</v>
      </c>
      <c r="HB37" s="128">
        <v>13.043478260869572</v>
      </c>
      <c r="HC37" s="128">
        <v>44.055944055944067</v>
      </c>
      <c r="HD37" s="128">
        <v>65.873015873015916</v>
      </c>
      <c r="HE37" s="128">
        <v>3.4482758620689671</v>
      </c>
      <c r="HF37" s="128">
        <v>14.500000000000004</v>
      </c>
      <c r="HG37" s="128">
        <v>20.300751879699241</v>
      </c>
      <c r="HH37" s="128">
        <v>1.3422818791946312</v>
      </c>
      <c r="HI37" s="128">
        <v>8.4337349397590398</v>
      </c>
      <c r="HJ37" s="128">
        <v>24.637681159420293</v>
      </c>
      <c r="HK37" s="128">
        <v>0</v>
      </c>
      <c r="HL37" s="121">
        <v>13.281250000000005</v>
      </c>
      <c r="HM37" s="121">
        <v>14.563106796116516</v>
      </c>
      <c r="HN37" s="121">
        <v>0</v>
      </c>
      <c r="HO37" s="121">
        <v>3.1055900621118004</v>
      </c>
      <c r="HP37" s="128">
        <v>19.999999999999996</v>
      </c>
      <c r="HQ37" s="121">
        <v>2.8985507246376812</v>
      </c>
      <c r="HR37" s="121">
        <v>3.4965034965034962</v>
      </c>
      <c r="HS37" s="121">
        <v>15.079365079365079</v>
      </c>
      <c r="HT37" s="129">
        <v>9.1463414634146307</v>
      </c>
      <c r="HU37" s="128">
        <v>48.223350253807112</v>
      </c>
      <c r="HV37" s="114">
        <v>45.384615384615401</v>
      </c>
      <c r="HW37" s="114">
        <v>6.8965517241379333</v>
      </c>
      <c r="HX37" s="114">
        <v>24.539877300613512</v>
      </c>
      <c r="HY37" s="114">
        <v>59.54198473282441</v>
      </c>
      <c r="HZ37" s="114">
        <v>6.3492063492063515</v>
      </c>
      <c r="IA37" s="114">
        <v>38.888888888888893</v>
      </c>
      <c r="IB37" s="114">
        <v>47.000000000000014</v>
      </c>
      <c r="IC37" s="114">
        <v>4.3209876543209864</v>
      </c>
      <c r="ID37" s="114">
        <v>22.784810126582283</v>
      </c>
      <c r="IE37" s="114">
        <v>51.677852348993284</v>
      </c>
      <c r="IF37" s="114">
        <v>7.3529411764705896</v>
      </c>
      <c r="IG37" s="114">
        <v>31.69014084507042</v>
      </c>
      <c r="IH37" s="114">
        <v>46.825396825396808</v>
      </c>
      <c r="II37" s="114" t="s">
        <v>286</v>
      </c>
      <c r="IJ37" s="114">
        <v>29.500000000000004</v>
      </c>
      <c r="IK37" s="114">
        <v>26.119402985074636</v>
      </c>
      <c r="IL37" s="114" t="s">
        <v>286</v>
      </c>
      <c r="IM37" s="114">
        <v>16.766467065868266</v>
      </c>
      <c r="IN37" s="114">
        <v>28.776978417266182</v>
      </c>
      <c r="IO37" s="114" t="s">
        <v>286</v>
      </c>
      <c r="IP37" s="114">
        <v>24.999999999999986</v>
      </c>
      <c r="IQ37" s="114">
        <v>22.772277227722768</v>
      </c>
      <c r="IR37" s="114" t="s">
        <v>286</v>
      </c>
      <c r="IS37" s="114">
        <v>10.126582278481017</v>
      </c>
      <c r="IT37" s="114">
        <v>32.885906040268452</v>
      </c>
      <c r="IU37" s="114" t="s">
        <v>286</v>
      </c>
      <c r="IV37" s="114">
        <v>15.384615384615396</v>
      </c>
      <c r="IW37" s="114">
        <v>27.777777777777793</v>
      </c>
      <c r="IX37" s="114" t="str">
        <f t="shared" si="51"/>
        <v>--</v>
      </c>
      <c r="IY37" s="114" t="str">
        <f t="shared" si="51"/>
        <v>--</v>
      </c>
      <c r="IZ37" s="114" t="str">
        <f t="shared" si="51"/>
        <v>--</v>
      </c>
      <c r="JA37" s="114" t="str">
        <f t="shared" si="51"/>
        <v>--</v>
      </c>
      <c r="JB37" s="114" t="str">
        <f t="shared" si="51"/>
        <v>--</v>
      </c>
      <c r="JC37" s="261" t="s">
        <v>286</v>
      </c>
      <c r="JD37" s="261" t="s">
        <v>286</v>
      </c>
      <c r="JE37" s="261" t="s">
        <v>286</v>
      </c>
      <c r="JF37" s="261" t="s">
        <v>286</v>
      </c>
      <c r="JG37" s="261" t="s">
        <v>286</v>
      </c>
      <c r="JH37" s="261" t="s">
        <v>286</v>
      </c>
      <c r="JI37" s="261" t="s">
        <v>286</v>
      </c>
      <c r="JJ37" s="261" t="s">
        <v>286</v>
      </c>
      <c r="JK37" s="261" t="s">
        <v>286</v>
      </c>
      <c r="JL37" s="261" t="s">
        <v>286</v>
      </c>
      <c r="JM37" s="261" t="s">
        <v>286</v>
      </c>
      <c r="JN37" s="261" t="s">
        <v>286</v>
      </c>
      <c r="JO37" s="243">
        <v>19.875776397515502</v>
      </c>
      <c r="JP37" s="243">
        <v>33.3333333333333</v>
      </c>
      <c r="JQ37" s="243">
        <v>57.017543859649102</v>
      </c>
      <c r="JR37" s="243">
        <v>20.129870129870099</v>
      </c>
      <c r="JS37" s="243">
        <v>26</v>
      </c>
      <c r="JT37" s="243">
        <v>48.461538461538503</v>
      </c>
      <c r="JU37" s="243">
        <v>1.24223602484472</v>
      </c>
      <c r="JV37" s="243">
        <v>4.6511627906976702</v>
      </c>
      <c r="JW37" s="243">
        <v>11.403508771929801</v>
      </c>
      <c r="JX37" s="243">
        <v>0</v>
      </c>
      <c r="JY37" s="243">
        <v>3.3333333333333299</v>
      </c>
      <c r="JZ37" s="243">
        <v>6.1538461538461497</v>
      </c>
      <c r="KA37" s="243">
        <v>14.285714285714301</v>
      </c>
      <c r="KB37" s="243">
        <v>18.604651162790699</v>
      </c>
      <c r="KC37" s="243">
        <v>40.350877192982502</v>
      </c>
      <c r="KD37" s="243">
        <v>11.6883116883117</v>
      </c>
      <c r="KE37" s="243">
        <v>14</v>
      </c>
      <c r="KF37" s="243">
        <v>30</v>
      </c>
      <c r="KG37" s="128" t="str">
        <f t="shared" si="52"/>
        <v>--</v>
      </c>
      <c r="KH37" s="128" t="str">
        <f t="shared" si="52"/>
        <v>--</v>
      </c>
      <c r="KI37" s="128" t="str">
        <f t="shared" si="52"/>
        <v>--</v>
      </c>
      <c r="KJ37" s="128" t="str">
        <f t="shared" si="52"/>
        <v>--</v>
      </c>
      <c r="KK37" s="128" t="str">
        <f t="shared" si="52"/>
        <v>--</v>
      </c>
      <c r="KL37" s="128" t="str">
        <f t="shared" si="52"/>
        <v>--</v>
      </c>
      <c r="KM37" s="128" t="str">
        <f t="shared" si="52"/>
        <v>--</v>
      </c>
      <c r="KN37" s="286">
        <v>17.532467532467539</v>
      </c>
      <c r="KO37" s="286">
        <v>10.666666666666671</v>
      </c>
      <c r="KP37" s="286">
        <v>10.000000000000004</v>
      </c>
      <c r="KQ37" s="128" t="str">
        <f t="shared" si="2"/>
        <v>--</v>
      </c>
      <c r="KR37" s="222">
        <v>6.4935064935064943</v>
      </c>
      <c r="KS37" s="222">
        <v>4.6666666666666687</v>
      </c>
      <c r="KT37" s="222">
        <v>8.4615384615384581</v>
      </c>
      <c r="KU37" s="128" t="str">
        <f t="shared" si="3"/>
        <v>--</v>
      </c>
      <c r="KV37" s="222">
        <v>7.7922077922077939</v>
      </c>
      <c r="KW37" s="222">
        <v>4.6666666666666696</v>
      </c>
      <c r="KX37" s="222">
        <v>4.6153846153846168</v>
      </c>
      <c r="KY37" s="295">
        <v>13.580246913580252</v>
      </c>
      <c r="KZ37" s="295">
        <v>14.728682170542639</v>
      </c>
      <c r="LA37" s="295">
        <v>18.421052631578952</v>
      </c>
      <c r="LB37" s="295">
        <v>16.33986928104575</v>
      </c>
      <c r="LC37" s="295">
        <v>17.68707482993198</v>
      </c>
      <c r="LD37" s="295">
        <v>9.9236641221374065</v>
      </c>
      <c r="LE37" s="295">
        <v>14.465408805031448</v>
      </c>
      <c r="LF37" s="295">
        <v>11.718749999999995</v>
      </c>
      <c r="LG37" s="295">
        <v>10.714285714285714</v>
      </c>
      <c r="LH37" s="295">
        <v>14.765100671140932</v>
      </c>
      <c r="LI37" s="295">
        <v>16.107382550335569</v>
      </c>
      <c r="LJ37" s="295">
        <v>14.503816793893131</v>
      </c>
      <c r="LK37" s="295">
        <v>4.3209876543209891</v>
      </c>
      <c r="LL37" s="295">
        <v>3.8759689922480627</v>
      </c>
      <c r="LM37" s="295">
        <v>7.0175438596491233</v>
      </c>
      <c r="LN37" s="295">
        <v>4.6052631578947389</v>
      </c>
      <c r="LO37" s="295">
        <v>6.7114093959731536</v>
      </c>
      <c r="LP37" s="295">
        <v>3.0534351145038174</v>
      </c>
      <c r="LQ37" s="128">
        <v>1.2422360248447206</v>
      </c>
      <c r="LR37" s="128">
        <v>6.9767441860465134</v>
      </c>
      <c r="LS37" s="128">
        <v>27.192982456140356</v>
      </c>
      <c r="LT37" s="128">
        <v>5.2287581699346424</v>
      </c>
      <c r="LU37" s="128">
        <v>6</v>
      </c>
      <c r="LV37" s="128">
        <v>16.15384615384615</v>
      </c>
      <c r="LX37" s="378" t="str">
        <f t="shared" si="4"/>
        <v>--</v>
      </c>
      <c r="LY37" s="381">
        <v>21.428571428571441</v>
      </c>
      <c r="LZ37" s="381">
        <v>19.463087248322164</v>
      </c>
      <c r="MA37" s="381">
        <v>25.1908396946565</v>
      </c>
      <c r="MB37" s="378" t="str">
        <f t="shared" si="5"/>
        <v>--</v>
      </c>
      <c r="MC37" s="381">
        <v>23.333333333333336</v>
      </c>
      <c r="MD37" s="381">
        <v>18.656716417910456</v>
      </c>
      <c r="ME37" s="381">
        <v>22.999999999999996</v>
      </c>
      <c r="MF37" s="378" t="str">
        <f t="shared" si="6"/>
        <v>--</v>
      </c>
      <c r="MG37" s="381">
        <v>21.568627450980394</v>
      </c>
      <c r="MH37" s="381">
        <v>19.333333333333325</v>
      </c>
      <c r="MI37" s="381">
        <v>21.374045801526734</v>
      </c>
      <c r="MJ37" s="378" t="str">
        <f t="shared" si="7"/>
        <v>--</v>
      </c>
      <c r="MK37" s="381">
        <v>20.66115702479339</v>
      </c>
      <c r="ML37" s="381">
        <v>24.242424242424253</v>
      </c>
      <c r="MM37" s="381">
        <v>22.222222222222218</v>
      </c>
      <c r="MN37" s="378" t="str">
        <f t="shared" si="8"/>
        <v>--</v>
      </c>
      <c r="MO37" s="381">
        <v>22.500000000000007</v>
      </c>
      <c r="MP37" s="381">
        <v>31.884057971014496</v>
      </c>
      <c r="MQ37" s="381">
        <v>20.792079207920793</v>
      </c>
      <c r="MR37" s="378" t="str">
        <f t="shared" si="9"/>
        <v>--</v>
      </c>
      <c r="MS37" s="381">
        <v>15.833333333333334</v>
      </c>
      <c r="MT37" s="381">
        <v>22.794117647058815</v>
      </c>
      <c r="MU37" s="381">
        <v>14.141414141414145</v>
      </c>
      <c r="MV37" s="378" t="str">
        <f t="shared" si="10"/>
        <v>--</v>
      </c>
      <c r="MW37" s="381">
        <v>3.3613445378151261</v>
      </c>
      <c r="MX37" s="381">
        <v>2.8985507246376807</v>
      </c>
      <c r="MY37" s="381">
        <v>1.9417475728155338</v>
      </c>
      <c r="MZ37" s="378" t="str">
        <f t="shared" si="11"/>
        <v>--</v>
      </c>
      <c r="NA37" s="381">
        <v>33.766233766233753</v>
      </c>
      <c r="NB37" s="381">
        <v>30.666666666666668</v>
      </c>
      <c r="NC37" s="381">
        <v>26.15384615384616</v>
      </c>
      <c r="ND37" s="378" t="str">
        <f t="shared" si="12"/>
        <v>--</v>
      </c>
      <c r="NE37" s="381">
        <v>25.210084033613441</v>
      </c>
      <c r="NF37" s="381">
        <v>22.302158273381295</v>
      </c>
      <c r="NG37" s="381">
        <v>29.126213592233018</v>
      </c>
      <c r="NH37" s="378" t="str">
        <f t="shared" si="13"/>
        <v>--</v>
      </c>
      <c r="NI37" s="381">
        <v>10.08403361344538</v>
      </c>
      <c r="NJ37" s="381">
        <v>7.9136690647482082</v>
      </c>
      <c r="NK37" s="381">
        <v>7.9207920792079225</v>
      </c>
      <c r="NL37" s="378" t="str">
        <f t="shared" si="14"/>
        <v>--</v>
      </c>
      <c r="NM37" s="381">
        <v>1.6806722689075633</v>
      </c>
      <c r="NN37" s="381">
        <v>1.4388489208633093</v>
      </c>
      <c r="NO37" s="381">
        <v>5.8823529411764719</v>
      </c>
      <c r="NP37" s="378" t="str">
        <f t="shared" si="15"/>
        <v>--</v>
      </c>
      <c r="NQ37" s="381">
        <v>1.6806722689075635</v>
      </c>
      <c r="NR37" s="381">
        <v>2.1897810218978102</v>
      </c>
      <c r="NS37" s="381">
        <v>3.9215686274509802</v>
      </c>
      <c r="NT37" s="378" t="str">
        <f t="shared" si="16"/>
        <v>--</v>
      </c>
      <c r="NU37" s="381">
        <v>23.728813559322038</v>
      </c>
      <c r="NV37" s="381">
        <v>32.374100719424469</v>
      </c>
      <c r="NW37" s="381">
        <v>36.893203883495154</v>
      </c>
      <c r="NX37" s="378" t="str">
        <f t="shared" si="17"/>
        <v>--</v>
      </c>
      <c r="NY37" s="381">
        <v>2.5423728813559321</v>
      </c>
      <c r="NZ37" s="381">
        <v>2.1582733812949639</v>
      </c>
      <c r="OA37" s="381">
        <v>6.7961165048543677</v>
      </c>
      <c r="OB37" s="378" t="str">
        <f t="shared" si="18"/>
        <v>--</v>
      </c>
      <c r="OC37" s="381">
        <v>13.559322033898312</v>
      </c>
      <c r="OD37" s="381">
        <v>24.460431654676267</v>
      </c>
      <c r="OE37" s="381">
        <v>23.300970873786415</v>
      </c>
    </row>
    <row r="38" spans="1:395" ht="14.4" thickTop="1" thickBot="1" x14ac:dyDescent="0.3">
      <c r="A38" s="114">
        <v>34</v>
      </c>
      <c r="B38" s="93" t="s">
        <v>34</v>
      </c>
      <c r="C38" s="144">
        <v>16.397228637413406</v>
      </c>
      <c r="D38" s="144">
        <v>31.094527363184095</v>
      </c>
      <c r="E38" s="144">
        <v>38.289962825278771</v>
      </c>
      <c r="F38" s="144">
        <v>17.679558011049714</v>
      </c>
      <c r="G38" s="144">
        <v>32.876712328767148</v>
      </c>
      <c r="H38" s="144">
        <v>45.771144278606961</v>
      </c>
      <c r="I38" s="144">
        <v>13.965087281795515</v>
      </c>
      <c r="J38" s="144">
        <v>32.584269662921344</v>
      </c>
      <c r="K38" s="144">
        <v>46.829268292682926</v>
      </c>
      <c r="L38" s="144">
        <v>20.882352941176482</v>
      </c>
      <c r="M38" s="141">
        <v>28.051948051948063</v>
      </c>
      <c r="N38" s="141">
        <v>34.946236559139777</v>
      </c>
      <c r="O38" s="141">
        <v>14.457831325301211</v>
      </c>
      <c r="P38" s="141">
        <v>28.125000000000004</v>
      </c>
      <c r="Q38" s="141">
        <v>39.108910891089124</v>
      </c>
      <c r="R38" s="141">
        <v>7.2892938496583248</v>
      </c>
      <c r="S38" s="141">
        <v>10.025062656641593</v>
      </c>
      <c r="T38" s="141">
        <v>7.0631970260223031</v>
      </c>
      <c r="U38" s="141">
        <v>8.2417582417582462</v>
      </c>
      <c r="V38" s="141">
        <v>18.275862068965505</v>
      </c>
      <c r="W38" s="141">
        <v>14.925373134328362</v>
      </c>
      <c r="X38" s="141">
        <v>7.61670761670762</v>
      </c>
      <c r="Y38" s="141">
        <v>13.483146067415731</v>
      </c>
      <c r="Z38" s="141">
        <v>14.778325123152708</v>
      </c>
      <c r="AA38" s="141">
        <v>11.176470588235295</v>
      </c>
      <c r="AB38" s="142">
        <v>10.761154855643049</v>
      </c>
      <c r="AC38" s="142">
        <v>8.6021505376344081</v>
      </c>
      <c r="AD38" s="142">
        <v>8.7613293051359449</v>
      </c>
      <c r="AE38" s="142">
        <v>13.438735177865622</v>
      </c>
      <c r="AF38" s="141">
        <v>10.44776119402985</v>
      </c>
      <c r="AG38" s="144">
        <v>8.2949308755760303</v>
      </c>
      <c r="AH38" s="144">
        <v>15.365239294710333</v>
      </c>
      <c r="AI38" s="143">
        <v>9.0909090909090864</v>
      </c>
      <c r="AJ38" s="143">
        <v>8.8642659279778346</v>
      </c>
      <c r="AK38" s="141">
        <v>20.833333333333311</v>
      </c>
      <c r="AL38" s="141">
        <v>13.06532663316583</v>
      </c>
      <c r="AM38" s="141">
        <v>9.4763092269326652</v>
      </c>
      <c r="AN38" s="141">
        <v>17.796610169491522</v>
      </c>
      <c r="AO38" s="141">
        <v>14.70588235294117</v>
      </c>
      <c r="AP38" s="141">
        <v>14.912280701754391</v>
      </c>
      <c r="AQ38" s="141">
        <v>12.532637075718013</v>
      </c>
      <c r="AR38" s="141">
        <v>10.270270270270267</v>
      </c>
      <c r="AS38" s="141">
        <v>11.042944785276084</v>
      </c>
      <c r="AT38" s="141">
        <v>11.904761904761907</v>
      </c>
      <c r="AU38" s="141">
        <v>11.386138613861387</v>
      </c>
      <c r="AV38" s="141">
        <v>8.4862385321100948</v>
      </c>
      <c r="AW38" s="141">
        <v>12.311557788944722</v>
      </c>
      <c r="AX38" s="142">
        <v>9.7378277153558024</v>
      </c>
      <c r="AY38" s="142">
        <v>10.422535211267602</v>
      </c>
      <c r="AZ38" s="142">
        <v>16.027874564459914</v>
      </c>
      <c r="BA38" s="142">
        <v>12.060301507537691</v>
      </c>
      <c r="BB38" s="141">
        <v>8.3333333333333321</v>
      </c>
      <c r="BC38" s="142">
        <v>12.146892655367234</v>
      </c>
      <c r="BD38" s="142">
        <v>13.235294117647062</v>
      </c>
      <c r="BE38" s="142">
        <v>13.702623906705538</v>
      </c>
      <c r="BF38" s="142">
        <v>11.811023622047241</v>
      </c>
      <c r="BG38" s="141">
        <v>9.7297297297297316</v>
      </c>
      <c r="BH38" s="140">
        <v>10.153846153846146</v>
      </c>
      <c r="BI38" s="140">
        <v>12.301587301587304</v>
      </c>
      <c r="BJ38" s="140">
        <v>8.0000000000000071</v>
      </c>
      <c r="BK38" s="140" t="s">
        <v>286</v>
      </c>
      <c r="BL38" s="141" t="s">
        <v>286</v>
      </c>
      <c r="BM38" s="140" t="s">
        <v>286</v>
      </c>
      <c r="BN38" s="139" t="s">
        <v>286</v>
      </c>
      <c r="BO38" s="139" t="s">
        <v>286</v>
      </c>
      <c r="BP38" s="139" t="s">
        <v>286</v>
      </c>
      <c r="BQ38" s="141" t="s">
        <v>286</v>
      </c>
      <c r="BR38" s="140" t="s">
        <v>286</v>
      </c>
      <c r="BS38" s="140" t="s">
        <v>286</v>
      </c>
      <c r="BT38" s="140">
        <v>10.204081632653061</v>
      </c>
      <c r="BU38" s="141">
        <v>15.445026178010464</v>
      </c>
      <c r="BV38" s="140">
        <v>10.928961748633876</v>
      </c>
      <c r="BW38" s="140">
        <v>7.2948328267477267</v>
      </c>
      <c r="BX38" s="140">
        <v>9.163346613545821</v>
      </c>
      <c r="BY38" s="141">
        <v>6.0000000000000009</v>
      </c>
      <c r="BZ38" s="140">
        <v>10.804597701149419</v>
      </c>
      <c r="CA38" s="140">
        <v>19.493670886075936</v>
      </c>
      <c r="CB38" s="140">
        <v>8.2397003745318322</v>
      </c>
      <c r="CC38" s="141">
        <v>13.535911602209937</v>
      </c>
      <c r="CD38" s="140">
        <v>25.000000000000011</v>
      </c>
      <c r="CE38" s="140">
        <v>21.499999999999996</v>
      </c>
      <c r="CF38" s="140">
        <v>10.945273631840795</v>
      </c>
      <c r="CG38" s="141">
        <v>22.88135593220338</v>
      </c>
      <c r="CH38" s="140">
        <v>16.748768472906399</v>
      </c>
      <c r="CI38" s="140">
        <v>12.130177514792898</v>
      </c>
      <c r="CJ38" s="140">
        <v>19.098143236074286</v>
      </c>
      <c r="CK38" s="140">
        <v>12.222222222222221</v>
      </c>
      <c r="CL38" s="140">
        <v>9.2024539877300668</v>
      </c>
      <c r="CM38" s="140">
        <v>14.342629482071715</v>
      </c>
      <c r="CN38" s="140">
        <v>9.0000000000000018</v>
      </c>
      <c r="CO38" s="140">
        <v>2.9748283752860427</v>
      </c>
      <c r="CP38" s="141">
        <v>5.343511450381679</v>
      </c>
      <c r="CQ38" s="140">
        <v>3.3582089552238812</v>
      </c>
      <c r="CR38" s="140">
        <v>4.6961325966850849</v>
      </c>
      <c r="CS38" s="139">
        <v>7.6124567474048526</v>
      </c>
      <c r="CT38" s="139">
        <v>4.0000000000000009</v>
      </c>
      <c r="CU38" s="141">
        <v>2.5062656641604018</v>
      </c>
      <c r="CV38" s="140">
        <v>6.4788732394366209</v>
      </c>
      <c r="CW38" s="140">
        <v>2.4509803921568634</v>
      </c>
      <c r="CX38" s="139">
        <v>3.8348082595870201</v>
      </c>
      <c r="CY38" s="139">
        <v>5.3050397877984095</v>
      </c>
      <c r="CZ38" s="141">
        <v>2.2222222222222219</v>
      </c>
      <c r="DA38" s="140">
        <v>0.30959752321981415</v>
      </c>
      <c r="DB38" s="140">
        <v>2.0080321285140572</v>
      </c>
      <c r="DC38" s="139">
        <v>3.0150753768844223</v>
      </c>
      <c r="DD38" s="114" t="s">
        <v>286</v>
      </c>
      <c r="DE38" s="128">
        <v>37.105263157894711</v>
      </c>
      <c r="DF38" s="121">
        <v>41.635687732341999</v>
      </c>
      <c r="DG38" s="121" t="s">
        <v>286</v>
      </c>
      <c r="DH38" s="114">
        <v>27.27272727272727</v>
      </c>
      <c r="DI38" s="114">
        <v>44.670050761421294</v>
      </c>
      <c r="DJ38" s="128" t="s">
        <v>286</v>
      </c>
      <c r="DK38" s="121">
        <v>28.977272727272737</v>
      </c>
      <c r="DL38" s="121">
        <v>48.780487804878071</v>
      </c>
      <c r="DM38" s="121" t="s">
        <v>286</v>
      </c>
      <c r="DN38" s="121">
        <v>26.385224274406333</v>
      </c>
      <c r="DO38" s="128">
        <v>37.158469945355193</v>
      </c>
      <c r="DP38" s="121" t="s">
        <v>286</v>
      </c>
      <c r="DQ38" s="121">
        <v>24.409448818897644</v>
      </c>
      <c r="DR38" s="121">
        <v>28.571428571428555</v>
      </c>
      <c r="DS38" s="121" t="s">
        <v>286</v>
      </c>
      <c r="DT38" s="128">
        <v>31.398416886543561</v>
      </c>
      <c r="DU38" s="131">
        <v>31.111111111111114</v>
      </c>
      <c r="DV38" s="131" t="s">
        <v>286</v>
      </c>
      <c r="DW38" s="114">
        <v>32.413793103448306</v>
      </c>
      <c r="DX38" s="131">
        <v>28.426395939086291</v>
      </c>
      <c r="DY38" s="128" t="s">
        <v>286</v>
      </c>
      <c r="DZ38" s="128">
        <v>26.420454545454529</v>
      </c>
      <c r="EA38" s="128">
        <v>40</v>
      </c>
      <c r="EB38" s="128" t="s">
        <v>286</v>
      </c>
      <c r="EC38" s="128">
        <v>24.010554089709771</v>
      </c>
      <c r="ED38" s="128">
        <v>29.508196721311471</v>
      </c>
      <c r="EE38" s="128" t="s">
        <v>286</v>
      </c>
      <c r="EF38" s="128">
        <v>24.505928853754948</v>
      </c>
      <c r="EG38" s="128">
        <v>16.748768472906406</v>
      </c>
      <c r="EH38" s="128" t="s">
        <v>286</v>
      </c>
      <c r="EI38" s="128">
        <v>26.649076517150402</v>
      </c>
      <c r="EJ38" s="128">
        <v>27.881040892193301</v>
      </c>
      <c r="EK38" s="128" t="s">
        <v>286</v>
      </c>
      <c r="EL38" s="121">
        <v>23.859649122807014</v>
      </c>
      <c r="EM38" s="121">
        <v>20.408163265306122</v>
      </c>
      <c r="EN38" s="121" t="s">
        <v>286</v>
      </c>
      <c r="EO38" s="121">
        <v>26.420454545454543</v>
      </c>
      <c r="EP38" s="128">
        <v>29.411764705882362</v>
      </c>
      <c r="EQ38" s="121" t="s">
        <v>286</v>
      </c>
      <c r="ER38" s="121">
        <v>18.302387267904493</v>
      </c>
      <c r="ES38" s="121">
        <v>20.329670329670339</v>
      </c>
      <c r="ET38" s="121" t="s">
        <v>286</v>
      </c>
      <c r="EU38" s="128">
        <v>18.897637795275575</v>
      </c>
      <c r="EV38" s="121">
        <v>14.778325123152703</v>
      </c>
      <c r="EW38" s="121" t="s">
        <v>286</v>
      </c>
      <c r="EX38" s="121">
        <v>17.460317460317459</v>
      </c>
      <c r="EY38" s="121">
        <v>55.925925925925917</v>
      </c>
      <c r="EZ38" s="128" t="s">
        <v>286</v>
      </c>
      <c r="FA38" s="121">
        <v>12.937062937062935</v>
      </c>
      <c r="FB38" s="121">
        <v>60.406091370558379</v>
      </c>
      <c r="FC38" s="121" t="s">
        <v>286</v>
      </c>
      <c r="FD38" s="121">
        <v>9.9431818181818148</v>
      </c>
      <c r="FE38" s="128">
        <v>39.901477832512327</v>
      </c>
      <c r="FF38" s="121" t="s">
        <v>286</v>
      </c>
      <c r="FG38" s="121">
        <v>8.1794195250659634</v>
      </c>
      <c r="FH38" s="121">
        <v>43.715846994535504</v>
      </c>
      <c r="FI38" s="121" t="s">
        <v>286</v>
      </c>
      <c r="FJ38" s="128">
        <v>9.5617529880478145</v>
      </c>
      <c r="FK38" s="121">
        <v>39.303482587064664</v>
      </c>
      <c r="FL38" s="121" t="s">
        <v>286</v>
      </c>
      <c r="FM38" s="121">
        <v>3.9787798408488046</v>
      </c>
      <c r="FN38" s="121">
        <v>43.542435424354217</v>
      </c>
      <c r="FO38" s="128" t="s">
        <v>286</v>
      </c>
      <c r="FP38" s="121">
        <v>6.7137809187279149</v>
      </c>
      <c r="FQ38" s="121">
        <v>46.464646464646471</v>
      </c>
      <c r="FR38" s="121" t="s">
        <v>286</v>
      </c>
      <c r="FS38" s="121">
        <v>3.9772727272727284</v>
      </c>
      <c r="FT38" s="128">
        <v>42.156862745098067</v>
      </c>
      <c r="FU38" s="121" t="s">
        <v>286</v>
      </c>
      <c r="FV38" s="121">
        <v>2.6315789473684208</v>
      </c>
      <c r="FW38" s="121">
        <v>25.136612021857925</v>
      </c>
      <c r="FX38" s="121" t="s">
        <v>286</v>
      </c>
      <c r="FY38" s="128">
        <v>2.3715415019762864</v>
      </c>
      <c r="FZ38" s="121">
        <v>24.630541871921178</v>
      </c>
      <c r="GA38" s="121" t="s">
        <v>286</v>
      </c>
      <c r="GB38" s="121" t="s">
        <v>286</v>
      </c>
      <c r="GC38" s="121" t="s">
        <v>286</v>
      </c>
      <c r="GD38" s="128" t="s">
        <v>286</v>
      </c>
      <c r="GE38" s="121" t="s">
        <v>286</v>
      </c>
      <c r="GF38" s="121" t="s">
        <v>286</v>
      </c>
      <c r="GG38" s="121" t="s">
        <v>286</v>
      </c>
      <c r="GH38" s="121" t="s">
        <v>286</v>
      </c>
      <c r="GI38" s="128" t="s">
        <v>286</v>
      </c>
      <c r="GJ38" s="121" t="s">
        <v>286</v>
      </c>
      <c r="GK38" s="121">
        <v>3.4300791556728272</v>
      </c>
      <c r="GL38" s="121">
        <v>6.0439560439560447</v>
      </c>
      <c r="GM38" s="130" t="s">
        <v>286</v>
      </c>
      <c r="GN38" s="128">
        <v>3.5573122529644294</v>
      </c>
      <c r="GO38" s="121">
        <v>4.4334975369458114</v>
      </c>
      <c r="GP38" s="121">
        <v>15.776699029126208</v>
      </c>
      <c r="GQ38" s="121">
        <v>51.675977653631293</v>
      </c>
      <c r="GR38" s="121">
        <v>63.49809885931559</v>
      </c>
      <c r="GS38" s="128">
        <v>16.023738872403559</v>
      </c>
      <c r="GT38" s="121">
        <v>41.044776119402989</v>
      </c>
      <c r="GU38" s="121">
        <v>70.8333333333333</v>
      </c>
      <c r="GV38" s="121">
        <v>10.416666666666668</v>
      </c>
      <c r="GW38" s="121">
        <v>39.941690962099159</v>
      </c>
      <c r="GX38" s="128">
        <v>56.410256410256409</v>
      </c>
      <c r="GY38" s="128">
        <v>11.838006230529599</v>
      </c>
      <c r="GZ38" s="128">
        <v>31.607629427792919</v>
      </c>
      <c r="HA38" s="128">
        <v>64.80446927374301</v>
      </c>
      <c r="HB38" s="128">
        <v>6.4724919093851154</v>
      </c>
      <c r="HC38" s="128">
        <v>22.821576763485467</v>
      </c>
      <c r="HD38" s="128">
        <v>47.236180904522641</v>
      </c>
      <c r="HE38" s="128">
        <v>0.72815533980582492</v>
      </c>
      <c r="HF38" s="128">
        <v>11.173184357541894</v>
      </c>
      <c r="HG38" s="128">
        <v>25.475285171102648</v>
      </c>
      <c r="HH38" s="128">
        <v>1.4836795252225525</v>
      </c>
      <c r="HI38" s="128">
        <v>4.8507462686567191</v>
      </c>
      <c r="HJ38" s="128">
        <v>20.833333333333343</v>
      </c>
      <c r="HK38" s="128">
        <v>0.78124999999999978</v>
      </c>
      <c r="HL38" s="121">
        <v>4.9562682215743434</v>
      </c>
      <c r="HM38" s="121">
        <v>18.46153846153846</v>
      </c>
      <c r="HN38" s="121">
        <v>0</v>
      </c>
      <c r="HO38" s="121">
        <v>2.9972752043596742</v>
      </c>
      <c r="HP38" s="128">
        <v>18.994413407821245</v>
      </c>
      <c r="HQ38" s="121">
        <v>0.6472491909385113</v>
      </c>
      <c r="HR38" s="121">
        <v>0.829875518672199</v>
      </c>
      <c r="HS38" s="121">
        <v>9.0452261306532655</v>
      </c>
      <c r="HT38" s="129">
        <v>4.7381546134663317</v>
      </c>
      <c r="HU38" s="128">
        <v>33.620689655172448</v>
      </c>
      <c r="HV38" s="114">
        <v>48.461538461538467</v>
      </c>
      <c r="HW38" s="114">
        <v>6.0606060606060623</v>
      </c>
      <c r="HX38" s="114">
        <v>24.242424242424235</v>
      </c>
      <c r="HY38" s="114">
        <v>55.434782608695699</v>
      </c>
      <c r="HZ38" s="114">
        <v>4.7493403693931393</v>
      </c>
      <c r="IA38" s="114">
        <v>27.728613569321549</v>
      </c>
      <c r="IB38" s="114">
        <v>47.668393782383411</v>
      </c>
      <c r="IC38" s="114">
        <v>5.6074766355140193</v>
      </c>
      <c r="ID38" s="114">
        <v>21.857923497267755</v>
      </c>
      <c r="IE38" s="114">
        <v>49.162011173184361</v>
      </c>
      <c r="IF38" s="114">
        <v>2.9315960912052135</v>
      </c>
      <c r="IG38" s="114">
        <v>17.012448132780094</v>
      </c>
      <c r="IH38" s="114">
        <v>31.658291457286435</v>
      </c>
      <c r="II38" s="114" t="s">
        <v>286</v>
      </c>
      <c r="IJ38" s="114">
        <v>18.435754189944131</v>
      </c>
      <c r="IK38" s="114">
        <v>30.916030534351133</v>
      </c>
      <c r="IL38" s="114" t="s">
        <v>286</v>
      </c>
      <c r="IM38" s="114">
        <v>9.9630996309963056</v>
      </c>
      <c r="IN38" s="114">
        <v>38.743455497382229</v>
      </c>
      <c r="IO38" s="114" t="s">
        <v>286</v>
      </c>
      <c r="IP38" s="114">
        <v>14.369501466275649</v>
      </c>
      <c r="IQ38" s="114">
        <v>32.323232323232325</v>
      </c>
      <c r="IR38" s="114" t="s">
        <v>286</v>
      </c>
      <c r="IS38" s="114">
        <v>11.5068493150685</v>
      </c>
      <c r="IT38" s="114">
        <v>30.726256983240244</v>
      </c>
      <c r="IU38" s="114" t="s">
        <v>286</v>
      </c>
      <c r="IV38" s="114">
        <v>6.2499999999999982</v>
      </c>
      <c r="IW38" s="114">
        <v>17.587939698492463</v>
      </c>
      <c r="IX38" s="114" t="str">
        <f t="shared" si="51"/>
        <v>--</v>
      </c>
      <c r="IY38" s="114" t="str">
        <f t="shared" si="51"/>
        <v>--</v>
      </c>
      <c r="IZ38" s="114" t="str">
        <f t="shared" si="51"/>
        <v>--</v>
      </c>
      <c r="JA38" s="114" t="str">
        <f t="shared" si="51"/>
        <v>--</v>
      </c>
      <c r="JB38" s="114" t="str">
        <f t="shared" si="51"/>
        <v>--</v>
      </c>
      <c r="JC38" s="261" t="s">
        <v>286</v>
      </c>
      <c r="JD38" s="261" t="s">
        <v>286</v>
      </c>
      <c r="JE38" s="261" t="s">
        <v>286</v>
      </c>
      <c r="JF38" s="261" t="s">
        <v>286</v>
      </c>
      <c r="JG38" s="261" t="s">
        <v>286</v>
      </c>
      <c r="JH38" s="261" t="s">
        <v>286</v>
      </c>
      <c r="JI38" s="261" t="s">
        <v>286</v>
      </c>
      <c r="JJ38" s="261" t="s">
        <v>286</v>
      </c>
      <c r="JK38" s="261" t="s">
        <v>286</v>
      </c>
      <c r="JL38" s="261" t="s">
        <v>286</v>
      </c>
      <c r="JM38" s="261" t="s">
        <v>286</v>
      </c>
      <c r="JN38" s="261" t="s">
        <v>286</v>
      </c>
      <c r="JO38" s="243">
        <v>21.694915254237301</v>
      </c>
      <c r="JP38" s="243">
        <v>19.631901840490801</v>
      </c>
      <c r="JQ38" s="243">
        <v>41.836734693877503</v>
      </c>
      <c r="JR38" s="243">
        <v>13.7071651090343</v>
      </c>
      <c r="JS38" s="243">
        <v>21.9298245614035</v>
      </c>
      <c r="JT38" s="243">
        <v>35.019455252918299</v>
      </c>
      <c r="JU38" s="243">
        <v>1.6949152542372901</v>
      </c>
      <c r="JV38" s="247">
        <v>0.61349693251533699</v>
      </c>
      <c r="JW38" s="243">
        <v>7.1428571428571503</v>
      </c>
      <c r="JX38" s="247">
        <v>0.31152647975077902</v>
      </c>
      <c r="JY38" s="243">
        <v>1.7543859649122799</v>
      </c>
      <c r="JZ38" s="243">
        <v>3.1128404669260701</v>
      </c>
      <c r="KA38" s="243">
        <v>14.527027027027</v>
      </c>
      <c r="KB38" s="243">
        <v>11.0429447852761</v>
      </c>
      <c r="KC38" s="243">
        <v>27.5510204081633</v>
      </c>
      <c r="KD38" s="243">
        <v>8.0495356037151709</v>
      </c>
      <c r="KE38" s="243">
        <v>11.403508771929801</v>
      </c>
      <c r="KF38" s="243">
        <v>23.643410852713199</v>
      </c>
      <c r="KG38" s="128" t="str">
        <f t="shared" si="52"/>
        <v>--</v>
      </c>
      <c r="KH38" s="128" t="str">
        <f t="shared" si="52"/>
        <v>--</v>
      </c>
      <c r="KI38" s="128" t="str">
        <f t="shared" si="52"/>
        <v>--</v>
      </c>
      <c r="KJ38" s="128" t="str">
        <f t="shared" si="52"/>
        <v>--</v>
      </c>
      <c r="KK38" s="128" t="str">
        <f t="shared" si="52"/>
        <v>--</v>
      </c>
      <c r="KL38" s="128" t="str">
        <f t="shared" si="52"/>
        <v>--</v>
      </c>
      <c r="KM38" s="128" t="str">
        <f t="shared" si="52"/>
        <v>--</v>
      </c>
      <c r="KN38" s="286">
        <v>9.3749999999999982</v>
      </c>
      <c r="KO38" s="286">
        <v>9.1988130563798176</v>
      </c>
      <c r="KP38" s="286">
        <v>12.698412698412703</v>
      </c>
      <c r="KQ38" s="128" t="str">
        <f t="shared" si="2"/>
        <v>--</v>
      </c>
      <c r="KR38" s="222">
        <v>1.5625000000000004</v>
      </c>
      <c r="KS38" s="222">
        <v>2.373887240356082</v>
      </c>
      <c r="KT38" s="222">
        <v>3.174603174603174</v>
      </c>
      <c r="KU38" s="128" t="str">
        <f t="shared" si="3"/>
        <v>--</v>
      </c>
      <c r="KV38" s="222">
        <v>2.1875000000000009</v>
      </c>
      <c r="KW38" s="222">
        <v>4.154302670623145</v>
      </c>
      <c r="KX38" s="222">
        <v>3.5856573705179287</v>
      </c>
      <c r="KY38" s="295">
        <v>16.887417218543032</v>
      </c>
      <c r="KZ38" s="295">
        <v>12.462006079027359</v>
      </c>
      <c r="LA38" s="295">
        <v>10.921501706484642</v>
      </c>
      <c r="LB38" s="295">
        <v>15.030674846625764</v>
      </c>
      <c r="LC38" s="295">
        <v>12.244897959183669</v>
      </c>
      <c r="LD38" s="295">
        <v>9.3385214007782107</v>
      </c>
      <c r="LE38" s="295">
        <v>10.101010101010104</v>
      </c>
      <c r="LF38" s="295">
        <v>10.493827160493822</v>
      </c>
      <c r="LG38" s="295">
        <v>6.2937062937062933</v>
      </c>
      <c r="LH38" s="295">
        <v>9.5975232198142404</v>
      </c>
      <c r="LI38" s="295">
        <v>9.1445427728613531</v>
      </c>
      <c r="LJ38" s="295">
        <v>7.751937984496128</v>
      </c>
      <c r="LK38" s="295">
        <v>3.0612244897959173</v>
      </c>
      <c r="LL38" s="295">
        <v>3.3639143730886851</v>
      </c>
      <c r="LM38" s="295">
        <v>2.3972602739726017</v>
      </c>
      <c r="LN38" s="295">
        <v>3.3846153846153864</v>
      </c>
      <c r="LO38" s="295">
        <v>3.2544378698224854</v>
      </c>
      <c r="LP38" s="295">
        <v>2.3346303501945536</v>
      </c>
      <c r="LQ38" s="128">
        <v>4.3918918918918965</v>
      </c>
      <c r="LR38" s="128">
        <v>4.2944785276073567</v>
      </c>
      <c r="LS38" s="128">
        <v>14.334470989761096</v>
      </c>
      <c r="LT38" s="128">
        <v>1.2345679012345683</v>
      </c>
      <c r="LU38" s="128">
        <v>4.3859649122807021</v>
      </c>
      <c r="LV38" s="128">
        <v>10.852713178294573</v>
      </c>
      <c r="LX38" s="378" t="str">
        <f t="shared" si="4"/>
        <v>--</v>
      </c>
      <c r="LY38" s="381">
        <v>17.53846153846154</v>
      </c>
      <c r="LZ38" s="381">
        <v>14.705882352941176</v>
      </c>
      <c r="MA38" s="381">
        <v>16.796875000000004</v>
      </c>
      <c r="MB38" s="378" t="str">
        <f t="shared" si="5"/>
        <v>--</v>
      </c>
      <c r="MC38" s="381">
        <v>15.479876160990704</v>
      </c>
      <c r="MD38" s="381">
        <v>17.014925373134332</v>
      </c>
      <c r="ME38" s="381">
        <v>15.891472868217061</v>
      </c>
      <c r="MF38" s="378" t="str">
        <f t="shared" si="6"/>
        <v>--</v>
      </c>
      <c r="MG38" s="381">
        <v>11.764705882352937</v>
      </c>
      <c r="MH38" s="381">
        <v>13.23529411764706</v>
      </c>
      <c r="MI38" s="381">
        <v>11.673151750972767</v>
      </c>
      <c r="MJ38" s="378" t="str">
        <f t="shared" si="7"/>
        <v>--</v>
      </c>
      <c r="MK38" s="381">
        <v>17.220543806646518</v>
      </c>
      <c r="ML38" s="381">
        <v>18.397626112759639</v>
      </c>
      <c r="MM38" s="381">
        <v>11.627906976744189</v>
      </c>
      <c r="MN38" s="378" t="str">
        <f t="shared" si="8"/>
        <v>--</v>
      </c>
      <c r="MO38" s="381">
        <v>19.764011799410032</v>
      </c>
      <c r="MP38" s="381">
        <v>19.230769230769241</v>
      </c>
      <c r="MQ38" s="381">
        <v>11.111111111111109</v>
      </c>
      <c r="MR38" s="378" t="str">
        <f t="shared" si="9"/>
        <v>--</v>
      </c>
      <c r="MS38" s="381">
        <v>14.11411411411412</v>
      </c>
      <c r="MT38" s="381">
        <v>11.869436201780411</v>
      </c>
      <c r="MU38" s="381">
        <v>9.4488188976377963</v>
      </c>
      <c r="MV38" s="378" t="str">
        <f t="shared" si="10"/>
        <v>--</v>
      </c>
      <c r="MW38" s="381">
        <v>5.373134328358212</v>
      </c>
      <c r="MX38" s="381">
        <v>4.7904191616766481</v>
      </c>
      <c r="MY38" s="381">
        <v>2.7667984189723334</v>
      </c>
      <c r="MZ38" s="378" t="str">
        <f t="shared" si="11"/>
        <v>--</v>
      </c>
      <c r="NA38" s="381">
        <v>22.500000000000014</v>
      </c>
      <c r="NB38" s="381">
        <v>21.364985163204761</v>
      </c>
      <c r="NC38" s="381">
        <v>26.190476190476183</v>
      </c>
      <c r="ND38" s="378" t="str">
        <f t="shared" si="12"/>
        <v>--</v>
      </c>
      <c r="NE38" s="381">
        <v>22.590361445783135</v>
      </c>
      <c r="NF38" s="381">
        <v>19.760479041916156</v>
      </c>
      <c r="NG38" s="381">
        <v>20.384615384615397</v>
      </c>
      <c r="NH38" s="378" t="str">
        <f t="shared" si="13"/>
        <v>--</v>
      </c>
      <c r="NI38" s="381">
        <v>7.9754601226993831</v>
      </c>
      <c r="NJ38" s="381">
        <v>5.2307692307692335</v>
      </c>
      <c r="NK38" s="381">
        <v>10.116731517509724</v>
      </c>
      <c r="NL38" s="378" t="str">
        <f t="shared" si="14"/>
        <v>--</v>
      </c>
      <c r="NM38" s="381">
        <v>3.0674846625766881</v>
      </c>
      <c r="NN38" s="381">
        <v>2.4767801857585146</v>
      </c>
      <c r="NO38" s="381">
        <v>4.2968750000000009</v>
      </c>
      <c r="NP38" s="378" t="str">
        <f t="shared" si="15"/>
        <v>--</v>
      </c>
      <c r="NQ38" s="381">
        <v>3.3846153846153846</v>
      </c>
      <c r="NR38" s="381">
        <v>3.105590062111804</v>
      </c>
      <c r="NS38" s="381">
        <v>3.9062500000000013</v>
      </c>
      <c r="NT38" s="378" t="str">
        <f t="shared" si="16"/>
        <v>--</v>
      </c>
      <c r="NU38" s="381">
        <v>13.173652694610769</v>
      </c>
      <c r="NV38" s="381">
        <v>18.711656441717789</v>
      </c>
      <c r="NW38" s="381">
        <v>36.078431372549034</v>
      </c>
      <c r="NX38" s="378" t="str">
        <f t="shared" si="17"/>
        <v>--</v>
      </c>
      <c r="NY38" s="381">
        <v>1.197604790419162</v>
      </c>
      <c r="NZ38" s="381">
        <v>1.533742331288344</v>
      </c>
      <c r="OA38" s="381">
        <v>3.529411764705884</v>
      </c>
      <c r="OB38" s="378" t="str">
        <f t="shared" si="18"/>
        <v>--</v>
      </c>
      <c r="OC38" s="381">
        <v>7.7380952380952355</v>
      </c>
      <c r="OD38" s="381">
        <v>11.926605504587151</v>
      </c>
      <c r="OE38" s="381">
        <v>22.352941176470576</v>
      </c>
    </row>
    <row r="39" spans="1:395" ht="14.4" thickTop="1" thickBot="1" x14ac:dyDescent="0.3">
      <c r="A39" s="114">
        <v>35</v>
      </c>
      <c r="B39" s="93" t="s">
        <v>35</v>
      </c>
      <c r="C39" s="144">
        <v>17.499999999999996</v>
      </c>
      <c r="D39" s="144">
        <v>27.27272727272727</v>
      </c>
      <c r="E39" s="144">
        <v>30.434782608695652</v>
      </c>
      <c r="F39" s="144">
        <v>20.3125</v>
      </c>
      <c r="G39" s="144">
        <v>25.609756097560968</v>
      </c>
      <c r="H39" s="144">
        <v>41.249999999999993</v>
      </c>
      <c r="I39" s="144">
        <v>13.725490196078432</v>
      </c>
      <c r="J39" s="144">
        <v>22.807017543859647</v>
      </c>
      <c r="K39" s="144">
        <v>38.983050847457619</v>
      </c>
      <c r="L39" s="144">
        <v>12.962962962962962</v>
      </c>
      <c r="M39" s="141">
        <v>22.916666666666671</v>
      </c>
      <c r="N39" s="141">
        <v>35.087719298245624</v>
      </c>
      <c r="O39" s="141">
        <v>10.16949152542373</v>
      </c>
      <c r="P39" s="141">
        <v>19.607843137254896</v>
      </c>
      <c r="Q39" s="141">
        <v>19.999999999999996</v>
      </c>
      <c r="R39" s="141">
        <v>12.499999999999998</v>
      </c>
      <c r="S39" s="141">
        <v>16.363636363636363</v>
      </c>
      <c r="T39" s="141">
        <v>8.695652173913043</v>
      </c>
      <c r="U39" s="141">
        <v>14.0625</v>
      </c>
      <c r="V39" s="141">
        <v>8.5365853658536537</v>
      </c>
      <c r="W39" s="141">
        <v>11.249999999999998</v>
      </c>
      <c r="X39" s="141">
        <v>5.8823529411764719</v>
      </c>
      <c r="Y39" s="141">
        <v>8.928571428571427</v>
      </c>
      <c r="Z39" s="141">
        <v>16.949152542372882</v>
      </c>
      <c r="AA39" s="141">
        <v>14.545454545454543</v>
      </c>
      <c r="AB39" s="142">
        <v>8.3333333333333339</v>
      </c>
      <c r="AC39" s="142">
        <v>7.0175438596491224</v>
      </c>
      <c r="AD39" s="142">
        <v>13.559322033898303</v>
      </c>
      <c r="AE39" s="142">
        <v>11.764705882352944</v>
      </c>
      <c r="AF39" s="141">
        <v>7.3170731707317076</v>
      </c>
      <c r="AG39" s="144">
        <v>7.5000000000000018</v>
      </c>
      <c r="AH39" s="144">
        <v>22.222222222222229</v>
      </c>
      <c r="AI39" s="143">
        <v>10.869565217391305</v>
      </c>
      <c r="AJ39" s="143">
        <v>17.187500000000004</v>
      </c>
      <c r="AK39" s="141">
        <v>9.7560975609756113</v>
      </c>
      <c r="AL39" s="141">
        <v>16.250000000000014</v>
      </c>
      <c r="AM39" s="141">
        <v>4.2553191489361701</v>
      </c>
      <c r="AN39" s="141">
        <v>12.500000000000002</v>
      </c>
      <c r="AO39" s="141">
        <v>18.64406779661017</v>
      </c>
      <c r="AP39" s="141">
        <v>9.2592592592592613</v>
      </c>
      <c r="AQ39" s="141">
        <v>8.3333333333333339</v>
      </c>
      <c r="AR39" s="141">
        <v>8.7719298245614024</v>
      </c>
      <c r="AS39" s="141">
        <v>6.8965517241379297</v>
      </c>
      <c r="AT39" s="141">
        <v>8</v>
      </c>
      <c r="AU39" s="141">
        <v>9.9999999999999982</v>
      </c>
      <c r="AV39" s="141">
        <v>12.820512820512819</v>
      </c>
      <c r="AW39" s="141">
        <v>16.36363636363636</v>
      </c>
      <c r="AX39" s="142">
        <v>13.043478260869565</v>
      </c>
      <c r="AY39" s="142">
        <v>12.499999999999998</v>
      </c>
      <c r="AZ39" s="142">
        <v>12.195121951219516</v>
      </c>
      <c r="BA39" s="142">
        <v>8.75</v>
      </c>
      <c r="BB39" s="141">
        <v>4</v>
      </c>
      <c r="BC39" s="142">
        <v>7.1428571428571415</v>
      </c>
      <c r="BD39" s="142">
        <v>15.25423728813559</v>
      </c>
      <c r="BE39" s="142">
        <v>9.2592592592592577</v>
      </c>
      <c r="BF39" s="142">
        <v>10.416666666666668</v>
      </c>
      <c r="BG39" s="141">
        <v>10.526315789473683</v>
      </c>
      <c r="BH39" s="140">
        <v>6.8965517241379297</v>
      </c>
      <c r="BI39" s="140">
        <v>9.8039215686274535</v>
      </c>
      <c r="BJ39" s="140">
        <v>5</v>
      </c>
      <c r="BK39" s="140" t="s">
        <v>286</v>
      </c>
      <c r="BL39" s="141" t="s">
        <v>286</v>
      </c>
      <c r="BM39" s="140" t="s">
        <v>286</v>
      </c>
      <c r="BN39" s="139" t="s">
        <v>286</v>
      </c>
      <c r="BO39" s="139" t="s">
        <v>286</v>
      </c>
      <c r="BP39" s="139" t="s">
        <v>286</v>
      </c>
      <c r="BQ39" s="141" t="s">
        <v>286</v>
      </c>
      <c r="BR39" s="140" t="s">
        <v>286</v>
      </c>
      <c r="BS39" s="140" t="s">
        <v>286</v>
      </c>
      <c r="BT39" s="140">
        <v>7.2727272727272734</v>
      </c>
      <c r="BU39" s="141">
        <v>8.5106382978723403</v>
      </c>
      <c r="BV39" s="140">
        <v>10.526315789473683</v>
      </c>
      <c r="BW39" s="140">
        <v>12.280701754385966</v>
      </c>
      <c r="BX39" s="140">
        <v>4.0816326530612246</v>
      </c>
      <c r="BY39" s="141">
        <v>9.7560975609756095</v>
      </c>
      <c r="BZ39" s="140">
        <v>12.5</v>
      </c>
      <c r="CA39" s="140">
        <v>24.07407407407408</v>
      </c>
      <c r="CB39" s="140">
        <v>15.217391304347824</v>
      </c>
      <c r="CC39" s="141">
        <v>9.6774193548387117</v>
      </c>
      <c r="CD39" s="140">
        <v>12.195121951219512</v>
      </c>
      <c r="CE39" s="140">
        <v>20.000000000000004</v>
      </c>
      <c r="CF39" s="140">
        <v>2.0833333333333335</v>
      </c>
      <c r="CG39" s="141">
        <v>12.96296296296296</v>
      </c>
      <c r="CH39" s="140">
        <v>10.16949152542373</v>
      </c>
      <c r="CI39" s="140">
        <v>7.2727272727272716</v>
      </c>
      <c r="CJ39" s="140">
        <v>10.638297872340429</v>
      </c>
      <c r="CK39" s="140">
        <v>12.280701754385969</v>
      </c>
      <c r="CL39" s="140">
        <v>9.0909090909090899</v>
      </c>
      <c r="CM39" s="140">
        <v>10.204081632653063</v>
      </c>
      <c r="CN39" s="140">
        <v>10</v>
      </c>
      <c r="CO39" s="140">
        <v>4.9999999999999991</v>
      </c>
      <c r="CP39" s="141">
        <v>5.5555555555555571</v>
      </c>
      <c r="CQ39" s="140">
        <v>2.1739130434782608</v>
      </c>
      <c r="CR39" s="140">
        <v>1.587301587301587</v>
      </c>
      <c r="CS39" s="139">
        <v>2.4390243902439015</v>
      </c>
      <c r="CT39" s="139">
        <v>0</v>
      </c>
      <c r="CU39" s="141">
        <v>2.0408163265306123</v>
      </c>
      <c r="CV39" s="140">
        <v>9.0909090909090917</v>
      </c>
      <c r="CW39" s="140">
        <v>1.6949152542372878</v>
      </c>
      <c r="CX39" s="139">
        <v>0</v>
      </c>
      <c r="CY39" s="139">
        <v>0</v>
      </c>
      <c r="CZ39" s="141">
        <v>0</v>
      </c>
      <c r="DA39" s="140">
        <v>0</v>
      </c>
      <c r="DB39" s="140">
        <v>2.0408163265306123</v>
      </c>
      <c r="DC39" s="139">
        <v>0</v>
      </c>
      <c r="DD39" s="114" t="s">
        <v>286</v>
      </c>
      <c r="DE39" s="128">
        <v>19.999999999999993</v>
      </c>
      <c r="DF39" s="121">
        <v>20</v>
      </c>
      <c r="DG39" s="121" t="s">
        <v>286</v>
      </c>
      <c r="DH39" s="114">
        <v>31.707317073170739</v>
      </c>
      <c r="DI39" s="114">
        <v>24.999999999999993</v>
      </c>
      <c r="DJ39" s="128" t="s">
        <v>286</v>
      </c>
      <c r="DK39" s="121">
        <v>24.561403508771932</v>
      </c>
      <c r="DL39" s="121">
        <v>40.677966101694906</v>
      </c>
      <c r="DM39" s="121" t="s">
        <v>286</v>
      </c>
      <c r="DN39" s="121">
        <v>26.530612244897959</v>
      </c>
      <c r="DO39" s="128">
        <v>38.596491228070164</v>
      </c>
      <c r="DP39" s="121" t="s">
        <v>286</v>
      </c>
      <c r="DQ39" s="121">
        <v>10</v>
      </c>
      <c r="DR39" s="121">
        <v>19.512195121951219</v>
      </c>
      <c r="DS39" s="121" t="s">
        <v>286</v>
      </c>
      <c r="DT39" s="128">
        <v>24.074074074074069</v>
      </c>
      <c r="DU39" s="131">
        <v>32.608695652173907</v>
      </c>
      <c r="DV39" s="131" t="s">
        <v>286</v>
      </c>
      <c r="DW39" s="114">
        <v>37.804878048780495</v>
      </c>
      <c r="DX39" s="131">
        <v>24.999999999999989</v>
      </c>
      <c r="DY39" s="128" t="s">
        <v>286</v>
      </c>
      <c r="DZ39" s="128">
        <v>23.214285714285719</v>
      </c>
      <c r="EA39" s="128">
        <v>30.508474576271183</v>
      </c>
      <c r="EB39" s="128" t="s">
        <v>286</v>
      </c>
      <c r="EC39" s="128">
        <v>18.750000000000004</v>
      </c>
      <c r="ED39" s="128">
        <v>24.561403508771935</v>
      </c>
      <c r="EE39" s="128" t="s">
        <v>286</v>
      </c>
      <c r="EF39" s="128">
        <v>13.999999999999998</v>
      </c>
      <c r="EG39" s="128">
        <v>24.390243902439028</v>
      </c>
      <c r="EH39" s="128" t="s">
        <v>286</v>
      </c>
      <c r="EI39" s="128">
        <v>27.777777777777764</v>
      </c>
      <c r="EJ39" s="128">
        <v>39.130434782608695</v>
      </c>
      <c r="EK39" s="128" t="s">
        <v>286</v>
      </c>
      <c r="EL39" s="121">
        <v>32.926829268292678</v>
      </c>
      <c r="EM39" s="121">
        <v>25</v>
      </c>
      <c r="EN39" s="121" t="s">
        <v>286</v>
      </c>
      <c r="EO39" s="121">
        <v>16.071428571428569</v>
      </c>
      <c r="EP39" s="128">
        <v>28.813559322033893</v>
      </c>
      <c r="EQ39" s="121" t="s">
        <v>286</v>
      </c>
      <c r="ER39" s="121">
        <v>17.021276595744684</v>
      </c>
      <c r="ES39" s="121">
        <v>19.298245614035082</v>
      </c>
      <c r="ET39" s="121" t="s">
        <v>286</v>
      </c>
      <c r="EU39" s="128">
        <v>11.999999999999998</v>
      </c>
      <c r="EV39" s="121">
        <v>19.512195121951216</v>
      </c>
      <c r="EW39" s="121" t="s">
        <v>286</v>
      </c>
      <c r="EX39" s="121">
        <v>9.2592592592592577</v>
      </c>
      <c r="EY39" s="121">
        <v>48.888888888888893</v>
      </c>
      <c r="EZ39" s="128" t="s">
        <v>286</v>
      </c>
      <c r="FA39" s="121">
        <v>13.414634146341465</v>
      </c>
      <c r="FB39" s="121">
        <v>65.000000000000028</v>
      </c>
      <c r="FC39" s="121" t="s">
        <v>286</v>
      </c>
      <c r="FD39" s="121">
        <v>10.714285714285715</v>
      </c>
      <c r="FE39" s="128">
        <v>44.827586206896548</v>
      </c>
      <c r="FF39" s="121" t="s">
        <v>286</v>
      </c>
      <c r="FG39" s="121">
        <v>12.500000000000002</v>
      </c>
      <c r="FH39" s="121">
        <v>42.105263157894754</v>
      </c>
      <c r="FI39" s="121" t="s">
        <v>286</v>
      </c>
      <c r="FJ39" s="128">
        <v>6.0000000000000009</v>
      </c>
      <c r="FK39" s="121">
        <v>46.341463414634141</v>
      </c>
      <c r="FL39" s="121" t="s">
        <v>286</v>
      </c>
      <c r="FM39" s="121">
        <v>1.8518518518518516</v>
      </c>
      <c r="FN39" s="121">
        <v>21.739130434782613</v>
      </c>
      <c r="FO39" s="128" t="s">
        <v>286</v>
      </c>
      <c r="FP39" s="121">
        <v>0</v>
      </c>
      <c r="FQ39" s="121">
        <v>12.499999999999998</v>
      </c>
      <c r="FR39" s="121" t="s">
        <v>286</v>
      </c>
      <c r="FS39" s="121">
        <v>0</v>
      </c>
      <c r="FT39" s="128">
        <v>11.864406779661017</v>
      </c>
      <c r="FU39" s="121" t="s">
        <v>286</v>
      </c>
      <c r="FV39" s="121">
        <v>0</v>
      </c>
      <c r="FW39" s="121">
        <v>12.280701754385966</v>
      </c>
      <c r="FX39" s="121" t="s">
        <v>286</v>
      </c>
      <c r="FY39" s="128">
        <v>0</v>
      </c>
      <c r="FZ39" s="121">
        <v>19.512195121951216</v>
      </c>
      <c r="GA39" s="121" t="s">
        <v>286</v>
      </c>
      <c r="GB39" s="121" t="s">
        <v>286</v>
      </c>
      <c r="GC39" s="121" t="s">
        <v>286</v>
      </c>
      <c r="GD39" s="128" t="s">
        <v>286</v>
      </c>
      <c r="GE39" s="121" t="s">
        <v>286</v>
      </c>
      <c r="GF39" s="121" t="s">
        <v>286</v>
      </c>
      <c r="GG39" s="121" t="s">
        <v>286</v>
      </c>
      <c r="GH39" s="121" t="s">
        <v>286</v>
      </c>
      <c r="GI39" s="128" t="s">
        <v>286</v>
      </c>
      <c r="GJ39" s="121" t="s">
        <v>286</v>
      </c>
      <c r="GK39" s="121">
        <v>2.0833333333333335</v>
      </c>
      <c r="GL39" s="121">
        <v>5.2631578947368416</v>
      </c>
      <c r="GM39" s="130" t="s">
        <v>286</v>
      </c>
      <c r="GN39" s="128">
        <v>0</v>
      </c>
      <c r="GO39" s="121">
        <v>4.8780487804878039</v>
      </c>
      <c r="GP39" s="121">
        <v>18.918918918918912</v>
      </c>
      <c r="GQ39" s="121">
        <v>62.264150943396238</v>
      </c>
      <c r="GR39" s="121">
        <v>80.434782608695656</v>
      </c>
      <c r="GS39" s="128">
        <v>10.344827586206897</v>
      </c>
      <c r="GT39" s="121">
        <v>29.11392405063291</v>
      </c>
      <c r="GU39" s="121">
        <v>83.3333333333333</v>
      </c>
      <c r="GV39" s="121">
        <v>6.1224489795918364</v>
      </c>
      <c r="GW39" s="121">
        <v>50.943396226415103</v>
      </c>
      <c r="GX39" s="128">
        <v>67.241379310344826</v>
      </c>
      <c r="GY39" s="128">
        <v>5.454545454545455</v>
      </c>
      <c r="GZ39" s="128">
        <v>25.531914893617017</v>
      </c>
      <c r="HA39" s="128">
        <v>67.924528301886795</v>
      </c>
      <c r="HB39" s="128">
        <v>8.7719298245614041</v>
      </c>
      <c r="HC39" s="128">
        <v>26</v>
      </c>
      <c r="HD39" s="128">
        <v>56.410256410256416</v>
      </c>
      <c r="HE39" s="128">
        <v>0</v>
      </c>
      <c r="HF39" s="128">
        <v>9.4339622641509457</v>
      </c>
      <c r="HG39" s="128">
        <v>23.913043478260864</v>
      </c>
      <c r="HH39" s="128">
        <v>1.7241379310344827</v>
      </c>
      <c r="HI39" s="128">
        <v>7.5949367088607609</v>
      </c>
      <c r="HJ39" s="128">
        <v>33.333333333333329</v>
      </c>
      <c r="HK39" s="128">
        <v>2.0408163265306123</v>
      </c>
      <c r="HL39" s="121">
        <v>3.773584905660377</v>
      </c>
      <c r="HM39" s="121">
        <v>20.68965517241379</v>
      </c>
      <c r="HN39" s="121">
        <v>0</v>
      </c>
      <c r="HO39" s="121">
        <v>2.1276595744680851</v>
      </c>
      <c r="HP39" s="128">
        <v>33.962264150943398</v>
      </c>
      <c r="HQ39" s="121">
        <v>0</v>
      </c>
      <c r="HR39" s="121">
        <v>2</v>
      </c>
      <c r="HS39" s="121">
        <v>15.384615384615389</v>
      </c>
      <c r="HT39" s="129">
        <v>10.810810810810809</v>
      </c>
      <c r="HU39" s="128">
        <v>50.980392156862742</v>
      </c>
      <c r="HV39" s="114">
        <v>58.695652173913047</v>
      </c>
      <c r="HW39" s="114">
        <v>6.8965517241379306</v>
      </c>
      <c r="HX39" s="114">
        <v>14.28571428571429</v>
      </c>
      <c r="HY39" s="114">
        <v>64</v>
      </c>
      <c r="HZ39" s="114">
        <v>2.0408163265306123</v>
      </c>
      <c r="IA39" s="114">
        <v>29.411764705882355</v>
      </c>
      <c r="IB39" s="114">
        <v>45.454545454545453</v>
      </c>
      <c r="IC39" s="114">
        <v>5.4545454545454559</v>
      </c>
      <c r="ID39" s="114">
        <v>8.5106382978723403</v>
      </c>
      <c r="IE39" s="114">
        <v>56.603773584905667</v>
      </c>
      <c r="IF39" s="114">
        <v>0</v>
      </c>
      <c r="IG39" s="114">
        <v>16</v>
      </c>
      <c r="IH39" s="114">
        <v>43.589743589743591</v>
      </c>
      <c r="II39" s="114" t="s">
        <v>286</v>
      </c>
      <c r="IJ39" s="114">
        <v>29.629629629629626</v>
      </c>
      <c r="IK39" s="114">
        <v>32.608695652173907</v>
      </c>
      <c r="IL39" s="114" t="s">
        <v>286</v>
      </c>
      <c r="IM39" s="114">
        <v>5.063291139240504</v>
      </c>
      <c r="IN39" s="114">
        <v>43.037974683544313</v>
      </c>
      <c r="IO39" s="114" t="s">
        <v>286</v>
      </c>
      <c r="IP39" s="114">
        <v>9.433962264150944</v>
      </c>
      <c r="IQ39" s="114">
        <v>29.824561403508767</v>
      </c>
      <c r="IR39" s="114" t="s">
        <v>286</v>
      </c>
      <c r="IS39" s="114">
        <v>4.2553191489361701</v>
      </c>
      <c r="IT39" s="114">
        <v>40.38461538461538</v>
      </c>
      <c r="IU39" s="114" t="s">
        <v>286</v>
      </c>
      <c r="IV39" s="114">
        <v>12</v>
      </c>
      <c r="IW39" s="114">
        <v>33.333333333333336</v>
      </c>
      <c r="IX39" s="114" t="str">
        <f t="shared" si="51"/>
        <v>--</v>
      </c>
      <c r="IY39" s="114" t="str">
        <f t="shared" si="51"/>
        <v>--</v>
      </c>
      <c r="IZ39" s="114" t="str">
        <f t="shared" si="51"/>
        <v>--</v>
      </c>
      <c r="JA39" s="114" t="str">
        <f t="shared" si="51"/>
        <v>--</v>
      </c>
      <c r="JB39" s="114" t="str">
        <f t="shared" si="51"/>
        <v>--</v>
      </c>
      <c r="JC39" s="261" t="s">
        <v>286</v>
      </c>
      <c r="JD39" s="261" t="s">
        <v>286</v>
      </c>
      <c r="JE39" s="261" t="s">
        <v>286</v>
      </c>
      <c r="JF39" s="261" t="s">
        <v>286</v>
      </c>
      <c r="JG39" s="261" t="s">
        <v>286</v>
      </c>
      <c r="JH39" s="261" t="s">
        <v>286</v>
      </c>
      <c r="JI39" s="261" t="s">
        <v>286</v>
      </c>
      <c r="JJ39" s="261" t="s">
        <v>286</v>
      </c>
      <c r="JK39" s="261" t="s">
        <v>286</v>
      </c>
      <c r="JL39" s="261" t="s">
        <v>286</v>
      </c>
      <c r="JM39" s="261" t="s">
        <v>286</v>
      </c>
      <c r="JN39" s="261" t="s">
        <v>286</v>
      </c>
      <c r="JO39" s="243">
        <v>22.727272727272702</v>
      </c>
      <c r="JP39" s="243">
        <v>33.928571428571402</v>
      </c>
      <c r="JQ39" s="243">
        <v>42.5</v>
      </c>
      <c r="JR39" s="243">
        <v>12.1951219512195</v>
      </c>
      <c r="JS39" s="243">
        <v>32.352941176470601</v>
      </c>
      <c r="JT39" s="243">
        <v>40.425531914893597</v>
      </c>
      <c r="JU39" s="243">
        <v>2.2727272727272698</v>
      </c>
      <c r="JV39" s="243">
        <v>0</v>
      </c>
      <c r="JW39" s="243">
        <v>20</v>
      </c>
      <c r="JX39" s="243">
        <v>0</v>
      </c>
      <c r="JY39" s="243">
        <v>2.9411764705882399</v>
      </c>
      <c r="JZ39" s="243">
        <v>4.2553191489361701</v>
      </c>
      <c r="KA39" s="243">
        <v>9.0909090909090899</v>
      </c>
      <c r="KB39" s="243">
        <v>15.517241379310301</v>
      </c>
      <c r="KC39" s="243">
        <v>35</v>
      </c>
      <c r="KD39" s="243">
        <v>4.8780487804878003</v>
      </c>
      <c r="KE39" s="243">
        <v>17.647058823529399</v>
      </c>
      <c r="KF39" s="243">
        <v>12.7659574468085</v>
      </c>
      <c r="KG39" s="128" t="str">
        <f t="shared" si="52"/>
        <v>--</v>
      </c>
      <c r="KH39" s="128" t="str">
        <f t="shared" si="52"/>
        <v>--</v>
      </c>
      <c r="KI39" s="128" t="str">
        <f t="shared" si="52"/>
        <v>--</v>
      </c>
      <c r="KJ39" s="128" t="str">
        <f t="shared" si="52"/>
        <v>--</v>
      </c>
      <c r="KK39" s="128" t="str">
        <f t="shared" si="52"/>
        <v>--</v>
      </c>
      <c r="KL39" s="128" t="str">
        <f t="shared" si="52"/>
        <v>--</v>
      </c>
      <c r="KM39" s="128" t="str">
        <f t="shared" si="52"/>
        <v>--</v>
      </c>
      <c r="KN39" s="286">
        <v>0</v>
      </c>
      <c r="KO39" s="286">
        <v>8.8235294117647065</v>
      </c>
      <c r="KP39" s="286">
        <v>4.2553191489361701</v>
      </c>
      <c r="KQ39" s="128" t="str">
        <f t="shared" si="2"/>
        <v>--</v>
      </c>
      <c r="KR39" s="222">
        <v>0</v>
      </c>
      <c r="KS39" s="222">
        <v>0</v>
      </c>
      <c r="KT39" s="222">
        <v>2.1276595744680851</v>
      </c>
      <c r="KU39" s="128" t="str">
        <f t="shared" si="3"/>
        <v>--</v>
      </c>
      <c r="KV39" s="222">
        <v>0</v>
      </c>
      <c r="KW39" s="222">
        <v>0</v>
      </c>
      <c r="KX39" s="222">
        <v>0</v>
      </c>
      <c r="KY39" s="295">
        <v>15.909090909090903</v>
      </c>
      <c r="KZ39" s="295">
        <v>17.543859649122808</v>
      </c>
      <c r="LA39" s="295">
        <v>14.634146341463415</v>
      </c>
      <c r="LB39" s="295">
        <v>15</v>
      </c>
      <c r="LC39" s="295">
        <v>20.588235294117645</v>
      </c>
      <c r="LD39" s="295">
        <v>8.5106382978723403</v>
      </c>
      <c r="LE39" s="295">
        <v>11.111111111111111</v>
      </c>
      <c r="LF39" s="295">
        <v>14.035087719298247</v>
      </c>
      <c r="LG39" s="295">
        <v>17.073170731707311</v>
      </c>
      <c r="LH39" s="295">
        <v>15.384615384615389</v>
      </c>
      <c r="LI39" s="295">
        <v>15.151515151515152</v>
      </c>
      <c r="LJ39" s="295">
        <v>8.5106382978723403</v>
      </c>
      <c r="LK39" s="295">
        <v>4.4444444444444438</v>
      </c>
      <c r="LL39" s="295">
        <v>3.5087719298245612</v>
      </c>
      <c r="LM39" s="295">
        <v>4.8780487804878039</v>
      </c>
      <c r="LN39" s="295">
        <v>0</v>
      </c>
      <c r="LO39" s="295">
        <v>0</v>
      </c>
      <c r="LP39" s="295">
        <v>2.1276595744680851</v>
      </c>
      <c r="LQ39" s="128">
        <v>4.545454545454545</v>
      </c>
      <c r="LR39" s="128">
        <v>5.1724137931034475</v>
      </c>
      <c r="LS39" s="128">
        <v>27.5</v>
      </c>
      <c r="LT39" s="128">
        <v>0</v>
      </c>
      <c r="LU39" s="128">
        <v>5.8823529411764701</v>
      </c>
      <c r="LV39" s="128">
        <v>10.638297872340427</v>
      </c>
      <c r="LX39" s="378" t="str">
        <f t="shared" si="4"/>
        <v>--</v>
      </c>
      <c r="LY39" s="381">
        <v>12.820512820512821</v>
      </c>
      <c r="LZ39" s="381">
        <v>12.121212121212121</v>
      </c>
      <c r="MA39" s="381">
        <v>19.148936170212771</v>
      </c>
      <c r="MB39" s="378" t="str">
        <f t="shared" si="5"/>
        <v>--</v>
      </c>
      <c r="MC39" s="381">
        <v>22.580645161290324</v>
      </c>
      <c r="MD39" s="381">
        <v>26.086956521739133</v>
      </c>
      <c r="ME39" s="381">
        <v>25.925925925925927</v>
      </c>
      <c r="MF39" s="378" t="str">
        <f t="shared" si="6"/>
        <v>--</v>
      </c>
      <c r="MG39" s="381">
        <v>17.499999999999993</v>
      </c>
      <c r="MH39" s="381">
        <v>23.529411764705888</v>
      </c>
      <c r="MI39" s="381">
        <v>14.893617021276595</v>
      </c>
      <c r="MJ39" s="378" t="str">
        <f t="shared" si="7"/>
        <v>--</v>
      </c>
      <c r="MK39" s="381">
        <v>19.35483870967742</v>
      </c>
      <c r="ML39" s="381">
        <v>8.695652173913043</v>
      </c>
      <c r="MM39" s="381">
        <v>29.62962962962963</v>
      </c>
      <c r="MN39" s="378" t="str">
        <f t="shared" si="8"/>
        <v>--</v>
      </c>
      <c r="MO39" s="381">
        <v>16.666666666666664</v>
      </c>
      <c r="MP39" s="381">
        <v>13.043478260869566</v>
      </c>
      <c r="MQ39" s="381">
        <v>22.222222222222221</v>
      </c>
      <c r="MR39" s="378" t="str">
        <f t="shared" si="9"/>
        <v>--</v>
      </c>
      <c r="MS39" s="381">
        <v>20</v>
      </c>
      <c r="MT39" s="381">
        <v>4.3478260869565215</v>
      </c>
      <c r="MU39" s="381">
        <v>22.222222222222218</v>
      </c>
      <c r="MV39" s="378" t="str">
        <f t="shared" si="10"/>
        <v>--</v>
      </c>
      <c r="MW39" s="381">
        <v>9.9999999999999982</v>
      </c>
      <c r="MX39" s="381">
        <v>4.1666666666666661</v>
      </c>
      <c r="MY39" s="381">
        <v>7.4074074074074066</v>
      </c>
      <c r="MZ39" s="378" t="str">
        <f t="shared" si="11"/>
        <v>--</v>
      </c>
      <c r="NA39" s="381">
        <v>21.428571428571427</v>
      </c>
      <c r="NB39" s="381">
        <v>17.647058823529409</v>
      </c>
      <c r="NC39" s="381">
        <v>17.021276595744681</v>
      </c>
      <c r="ND39" s="378" t="str">
        <f t="shared" si="12"/>
        <v>--</v>
      </c>
      <c r="NE39" s="381">
        <v>19.354838709677416</v>
      </c>
      <c r="NF39" s="381">
        <v>20.833333333333332</v>
      </c>
      <c r="NG39" s="381">
        <v>11.111111111111112</v>
      </c>
      <c r="NH39" s="378" t="str">
        <f t="shared" si="13"/>
        <v>--</v>
      </c>
      <c r="NI39" s="381">
        <v>6.4516129032258061</v>
      </c>
      <c r="NJ39" s="381">
        <v>4.1666666666666661</v>
      </c>
      <c r="NK39" s="381">
        <v>7.4074074074074066</v>
      </c>
      <c r="NL39" s="378" t="str">
        <f t="shared" si="14"/>
        <v>--</v>
      </c>
      <c r="NM39" s="381">
        <v>0</v>
      </c>
      <c r="NN39" s="381">
        <v>0</v>
      </c>
      <c r="NO39" s="381">
        <v>0</v>
      </c>
      <c r="NP39" s="378" t="str">
        <f t="shared" si="15"/>
        <v>--</v>
      </c>
      <c r="NQ39" s="381">
        <v>3.225806451612903</v>
      </c>
      <c r="NR39" s="381">
        <v>0</v>
      </c>
      <c r="NS39" s="381">
        <v>0</v>
      </c>
      <c r="NT39" s="378" t="str">
        <f t="shared" si="16"/>
        <v>--</v>
      </c>
      <c r="NU39" s="381">
        <v>13.333333333333332</v>
      </c>
      <c r="NV39" s="381">
        <v>20.833333333333336</v>
      </c>
      <c r="NW39" s="381">
        <v>51.851851851851862</v>
      </c>
      <c r="NX39" s="378" t="str">
        <f t="shared" si="17"/>
        <v>--</v>
      </c>
      <c r="NY39" s="381">
        <v>0</v>
      </c>
      <c r="NZ39" s="381">
        <v>0</v>
      </c>
      <c r="OA39" s="381">
        <v>0</v>
      </c>
      <c r="OB39" s="378" t="str">
        <f t="shared" si="18"/>
        <v>--</v>
      </c>
      <c r="OC39" s="381">
        <v>6.666666666666667</v>
      </c>
      <c r="OD39" s="381">
        <v>12.500000000000002</v>
      </c>
      <c r="OE39" s="381">
        <v>22.222222222222218</v>
      </c>
    </row>
    <row r="40" spans="1:395" ht="14.4" thickTop="1" thickBot="1" x14ac:dyDescent="0.3">
      <c r="A40" s="114">
        <v>36</v>
      </c>
      <c r="B40" s="93" t="s">
        <v>36</v>
      </c>
      <c r="C40" s="144">
        <v>20.238095238095241</v>
      </c>
      <c r="D40" s="144">
        <v>31.818181818181831</v>
      </c>
      <c r="E40" s="144">
        <v>28.318584070796458</v>
      </c>
      <c r="F40" s="144">
        <v>21.582733812949638</v>
      </c>
      <c r="G40" s="144">
        <v>25.170068027210888</v>
      </c>
      <c r="H40" s="144">
        <v>38.65546218487394</v>
      </c>
      <c r="I40" s="144">
        <v>27.118644067796623</v>
      </c>
      <c r="J40" s="144">
        <v>29.838709677419342</v>
      </c>
      <c r="K40" s="144">
        <v>35.483870967741922</v>
      </c>
      <c r="L40" s="144">
        <v>16.666666666666671</v>
      </c>
      <c r="M40" s="141">
        <v>26.506024096385534</v>
      </c>
      <c r="N40" s="141">
        <v>33.928571428571431</v>
      </c>
      <c r="O40" s="141">
        <v>19.999999999999989</v>
      </c>
      <c r="P40" s="141">
        <v>16.666666666666661</v>
      </c>
      <c r="Q40" s="141">
        <v>39.682539682539677</v>
      </c>
      <c r="R40" s="141">
        <v>12.500000000000009</v>
      </c>
      <c r="S40" s="141">
        <v>15.909090909090903</v>
      </c>
      <c r="T40" s="141">
        <v>7.0796460176991154</v>
      </c>
      <c r="U40" s="141">
        <v>7.801418439716314</v>
      </c>
      <c r="V40" s="141">
        <v>10.204081632653068</v>
      </c>
      <c r="W40" s="141">
        <v>6.7226890756302558</v>
      </c>
      <c r="X40" s="141">
        <v>12.605042016806722</v>
      </c>
      <c r="Y40" s="141">
        <v>15.999999999999998</v>
      </c>
      <c r="Z40" s="141">
        <v>13.978494623655918</v>
      </c>
      <c r="AA40" s="141">
        <v>12.04819277108434</v>
      </c>
      <c r="AB40" s="142">
        <v>13.253012048192771</v>
      </c>
      <c r="AC40" s="142">
        <v>12.499999999999998</v>
      </c>
      <c r="AD40" s="142">
        <v>19.101123595505612</v>
      </c>
      <c r="AE40" s="142">
        <v>10.416666666666666</v>
      </c>
      <c r="AF40" s="141">
        <v>12.698412698412696</v>
      </c>
      <c r="AG40" s="144">
        <v>16.766467065868266</v>
      </c>
      <c r="AH40" s="144">
        <v>16.949152542372875</v>
      </c>
      <c r="AI40" s="143">
        <v>12.389380530973455</v>
      </c>
      <c r="AJ40" s="143">
        <v>10.791366906474824</v>
      </c>
      <c r="AK40" s="141">
        <v>11.03448275862069</v>
      </c>
      <c r="AL40" s="141">
        <v>10.16949152542373</v>
      </c>
      <c r="AM40" s="141">
        <v>18.644067796610173</v>
      </c>
      <c r="AN40" s="141">
        <v>12.096774193548388</v>
      </c>
      <c r="AO40" s="141">
        <v>18.27956989247312</v>
      </c>
      <c r="AP40" s="141">
        <v>9.5238095238095219</v>
      </c>
      <c r="AQ40" s="141">
        <v>10.843373493975905</v>
      </c>
      <c r="AR40" s="141">
        <v>17.857142857142861</v>
      </c>
      <c r="AS40" s="141">
        <v>18.888888888888886</v>
      </c>
      <c r="AT40" s="141">
        <v>4.2105263157894726</v>
      </c>
      <c r="AU40" s="141">
        <v>11.111111111111112</v>
      </c>
      <c r="AV40" s="141">
        <v>13.04347826086957</v>
      </c>
      <c r="AW40" s="141">
        <v>17.61363636363637</v>
      </c>
      <c r="AX40" s="142">
        <v>9.734513274336285</v>
      </c>
      <c r="AY40" s="142">
        <v>11.678832116788326</v>
      </c>
      <c r="AZ40" s="142">
        <v>13.888888888888891</v>
      </c>
      <c r="BA40" s="142">
        <v>9.3220338983050848</v>
      </c>
      <c r="BB40" s="141">
        <v>15.517241379310343</v>
      </c>
      <c r="BC40" s="142">
        <v>12.096774193548395</v>
      </c>
      <c r="BD40" s="142">
        <v>13.97849462365591</v>
      </c>
      <c r="BE40" s="142">
        <v>11.904761904761909</v>
      </c>
      <c r="BF40" s="142">
        <v>14.457831325301207</v>
      </c>
      <c r="BG40" s="141">
        <v>12.5</v>
      </c>
      <c r="BH40" s="140">
        <v>24.137931034482751</v>
      </c>
      <c r="BI40" s="140">
        <v>7.2916666666666705</v>
      </c>
      <c r="BJ40" s="140">
        <v>14.285714285714285</v>
      </c>
      <c r="BK40" s="140" t="s">
        <v>286</v>
      </c>
      <c r="BL40" s="141" t="s">
        <v>286</v>
      </c>
      <c r="BM40" s="140" t="s">
        <v>286</v>
      </c>
      <c r="BN40" s="139" t="s">
        <v>286</v>
      </c>
      <c r="BO40" s="139" t="s">
        <v>286</v>
      </c>
      <c r="BP40" s="139" t="s">
        <v>286</v>
      </c>
      <c r="BQ40" s="141" t="s">
        <v>286</v>
      </c>
      <c r="BR40" s="140" t="s">
        <v>286</v>
      </c>
      <c r="BS40" s="140" t="s">
        <v>286</v>
      </c>
      <c r="BT40" s="140">
        <v>8.5365853658536572</v>
      </c>
      <c r="BU40" s="141">
        <v>15.66265060240964</v>
      </c>
      <c r="BV40" s="140">
        <v>7.0175438596491215</v>
      </c>
      <c r="BW40" s="140">
        <v>16.47058823529412</v>
      </c>
      <c r="BX40" s="140">
        <v>3.1914893617021285</v>
      </c>
      <c r="BY40" s="141">
        <v>12.698412698412701</v>
      </c>
      <c r="BZ40" s="140">
        <v>16.766467065868262</v>
      </c>
      <c r="CA40" s="140">
        <v>27.840909090909097</v>
      </c>
      <c r="CB40" s="140">
        <v>11.504424778761063</v>
      </c>
      <c r="CC40" s="141">
        <v>8.8235294117647065</v>
      </c>
      <c r="CD40" s="140">
        <v>20.270270270270274</v>
      </c>
      <c r="CE40" s="140">
        <v>15.126050420168058</v>
      </c>
      <c r="CF40" s="140">
        <v>16.521739130434785</v>
      </c>
      <c r="CG40" s="141">
        <v>16.260162601626025</v>
      </c>
      <c r="CH40" s="140">
        <v>11.827956989247316</v>
      </c>
      <c r="CI40" s="140">
        <v>17.283950617283946</v>
      </c>
      <c r="CJ40" s="140">
        <v>15.662650602409645</v>
      </c>
      <c r="CK40" s="140">
        <v>14.035087719298245</v>
      </c>
      <c r="CL40" s="140">
        <v>18.604651162790695</v>
      </c>
      <c r="CM40" s="140">
        <v>12.765957446808509</v>
      </c>
      <c r="CN40" s="140">
        <v>13.333333333333336</v>
      </c>
      <c r="CO40" s="140">
        <v>4.8192771084337354</v>
      </c>
      <c r="CP40" s="141">
        <v>7.3863636363636349</v>
      </c>
      <c r="CQ40" s="140">
        <v>1.7699115044247786</v>
      </c>
      <c r="CR40" s="140">
        <v>1.4705882352941178</v>
      </c>
      <c r="CS40" s="139">
        <v>6.7567567567567579</v>
      </c>
      <c r="CT40" s="139">
        <v>0.84033613445378164</v>
      </c>
      <c r="CU40" s="141">
        <v>5.1282051282051295</v>
      </c>
      <c r="CV40" s="140">
        <v>6.5040650406504081</v>
      </c>
      <c r="CW40" s="140">
        <v>2.1739130434782603</v>
      </c>
      <c r="CX40" s="139">
        <v>3.7037037037037037</v>
      </c>
      <c r="CY40" s="139">
        <v>0</v>
      </c>
      <c r="CZ40" s="141">
        <v>3.5087719298245608</v>
      </c>
      <c r="DA40" s="140">
        <v>4.5977011494252871</v>
      </c>
      <c r="DB40" s="140">
        <v>1.0638297872340423</v>
      </c>
      <c r="DC40" s="139">
        <v>1.639344262295082</v>
      </c>
      <c r="DD40" s="114" t="s">
        <v>286</v>
      </c>
      <c r="DE40" s="128">
        <v>41.954022988505763</v>
      </c>
      <c r="DF40" s="121">
        <v>61.061946902654853</v>
      </c>
      <c r="DG40" s="121" t="s">
        <v>286</v>
      </c>
      <c r="DH40" s="114">
        <v>28.378378378378383</v>
      </c>
      <c r="DI40" s="114">
        <v>41.025641025641022</v>
      </c>
      <c r="DJ40" s="128" t="s">
        <v>286</v>
      </c>
      <c r="DK40" s="121">
        <v>30.645161290322591</v>
      </c>
      <c r="DL40" s="121">
        <v>32.258064516129018</v>
      </c>
      <c r="DM40" s="121" t="s">
        <v>286</v>
      </c>
      <c r="DN40" s="121">
        <v>42.857142857142861</v>
      </c>
      <c r="DO40" s="128">
        <v>58.181818181818187</v>
      </c>
      <c r="DP40" s="121" t="s">
        <v>286</v>
      </c>
      <c r="DQ40" s="121">
        <v>23.157894736842106</v>
      </c>
      <c r="DR40" s="121">
        <v>31.746031746031754</v>
      </c>
      <c r="DS40" s="121" t="s">
        <v>286</v>
      </c>
      <c r="DT40" s="128">
        <v>30.057803468208096</v>
      </c>
      <c r="DU40" s="131">
        <v>29.729729729729733</v>
      </c>
      <c r="DV40" s="131" t="s">
        <v>286</v>
      </c>
      <c r="DW40" s="114">
        <v>29.729729729729733</v>
      </c>
      <c r="DX40" s="131">
        <v>34.188034188034187</v>
      </c>
      <c r="DY40" s="128" t="s">
        <v>286</v>
      </c>
      <c r="DZ40" s="128">
        <v>24.193548387096776</v>
      </c>
      <c r="EA40" s="128">
        <v>35.483870967741936</v>
      </c>
      <c r="EB40" s="128" t="s">
        <v>286</v>
      </c>
      <c r="EC40" s="128">
        <v>22.619047619047624</v>
      </c>
      <c r="ED40" s="128">
        <v>29.090909090909086</v>
      </c>
      <c r="EE40" s="128" t="s">
        <v>286</v>
      </c>
      <c r="EF40" s="128">
        <v>21.875</v>
      </c>
      <c r="EG40" s="128">
        <v>28.571428571428559</v>
      </c>
      <c r="EH40" s="128" t="s">
        <v>286</v>
      </c>
      <c r="EI40" s="128">
        <v>33.52941176470587</v>
      </c>
      <c r="EJ40" s="128">
        <v>27.027027027027035</v>
      </c>
      <c r="EK40" s="128" t="s">
        <v>286</v>
      </c>
      <c r="EL40" s="121">
        <v>22.297297297297302</v>
      </c>
      <c r="EM40" s="121">
        <v>28.57142857142858</v>
      </c>
      <c r="EN40" s="121" t="s">
        <v>286</v>
      </c>
      <c r="EO40" s="121">
        <v>16.935483870967744</v>
      </c>
      <c r="EP40" s="128">
        <v>16.129032258064516</v>
      </c>
      <c r="EQ40" s="121" t="s">
        <v>286</v>
      </c>
      <c r="ER40" s="121">
        <v>22.619047619047617</v>
      </c>
      <c r="ES40" s="121">
        <v>18.181818181818183</v>
      </c>
      <c r="ET40" s="121" t="s">
        <v>286</v>
      </c>
      <c r="EU40" s="128">
        <v>9.3750000000000036</v>
      </c>
      <c r="EV40" s="121">
        <v>12.698412698412696</v>
      </c>
      <c r="EW40" s="121" t="s">
        <v>286</v>
      </c>
      <c r="EX40" s="121">
        <v>12.42603550295858</v>
      </c>
      <c r="EY40" s="121">
        <v>49.55752212389379</v>
      </c>
      <c r="EZ40" s="128" t="s">
        <v>286</v>
      </c>
      <c r="FA40" s="121">
        <v>11.564625850340134</v>
      </c>
      <c r="FB40" s="121">
        <v>48.739495798319325</v>
      </c>
      <c r="FC40" s="121" t="s">
        <v>286</v>
      </c>
      <c r="FD40" s="121">
        <v>9.6774193548387135</v>
      </c>
      <c r="FE40" s="128">
        <v>38.709677419354833</v>
      </c>
      <c r="FF40" s="121" t="s">
        <v>286</v>
      </c>
      <c r="FG40" s="121">
        <v>20.238095238095241</v>
      </c>
      <c r="FH40" s="121">
        <v>38.181818181818194</v>
      </c>
      <c r="FI40" s="121" t="s">
        <v>286</v>
      </c>
      <c r="FJ40" s="128">
        <v>7.2916666666666696</v>
      </c>
      <c r="FK40" s="121">
        <v>59.677419354838719</v>
      </c>
      <c r="FL40" s="121" t="s">
        <v>286</v>
      </c>
      <c r="FM40" s="121">
        <v>2.3668639053254452</v>
      </c>
      <c r="FN40" s="121">
        <v>14.285714285714279</v>
      </c>
      <c r="FO40" s="128" t="s">
        <v>286</v>
      </c>
      <c r="FP40" s="121">
        <v>1.3513513513513515</v>
      </c>
      <c r="FQ40" s="121">
        <v>18.487394957983202</v>
      </c>
      <c r="FR40" s="121" t="s">
        <v>286</v>
      </c>
      <c r="FS40" s="121">
        <v>3.2520325203252027</v>
      </c>
      <c r="FT40" s="128">
        <v>9.67741935483871</v>
      </c>
      <c r="FU40" s="121" t="s">
        <v>286</v>
      </c>
      <c r="FV40" s="121">
        <v>8.3333333333333321</v>
      </c>
      <c r="FW40" s="121">
        <v>18.181818181818183</v>
      </c>
      <c r="FX40" s="121" t="s">
        <v>286</v>
      </c>
      <c r="FY40" s="128">
        <v>1.0416666666666667</v>
      </c>
      <c r="FZ40" s="121">
        <v>20.634920634920636</v>
      </c>
      <c r="GA40" s="121" t="s">
        <v>286</v>
      </c>
      <c r="GB40" s="121" t="s">
        <v>286</v>
      </c>
      <c r="GC40" s="121" t="s">
        <v>286</v>
      </c>
      <c r="GD40" s="128" t="s">
        <v>286</v>
      </c>
      <c r="GE40" s="121" t="s">
        <v>286</v>
      </c>
      <c r="GF40" s="121" t="s">
        <v>286</v>
      </c>
      <c r="GG40" s="121" t="s">
        <v>286</v>
      </c>
      <c r="GH40" s="121" t="s">
        <v>286</v>
      </c>
      <c r="GI40" s="128" t="s">
        <v>286</v>
      </c>
      <c r="GJ40" s="121" t="s">
        <v>286</v>
      </c>
      <c r="GK40" s="121">
        <v>5.9523809523809517</v>
      </c>
      <c r="GL40" s="121">
        <v>3.6363636363636358</v>
      </c>
      <c r="GM40" s="130" t="s">
        <v>286</v>
      </c>
      <c r="GN40" s="128">
        <v>4.166666666666667</v>
      </c>
      <c r="GO40" s="121">
        <v>1.587301587301587</v>
      </c>
      <c r="GP40" s="121">
        <v>23.07692307692307</v>
      </c>
      <c r="GQ40" s="121">
        <v>63.218390804597675</v>
      </c>
      <c r="GR40" s="121">
        <v>84.070796460177021</v>
      </c>
      <c r="GS40" s="128">
        <v>16.15384615384616</v>
      </c>
      <c r="GT40" s="121">
        <v>48.251748251748225</v>
      </c>
      <c r="GU40" s="121">
        <v>72.173913043478265</v>
      </c>
      <c r="GV40" s="121">
        <v>20.353982300884947</v>
      </c>
      <c r="GW40" s="121">
        <v>53.333333333333343</v>
      </c>
      <c r="GX40" s="128">
        <v>70.652173913043484</v>
      </c>
      <c r="GY40" s="128">
        <v>13.414634146341466</v>
      </c>
      <c r="GZ40" s="128">
        <v>41.666666666666664</v>
      </c>
      <c r="HA40" s="128">
        <v>75</v>
      </c>
      <c r="HB40" s="128">
        <v>11.111111111111107</v>
      </c>
      <c r="HC40" s="128">
        <v>35.10638297872341</v>
      </c>
      <c r="HD40" s="128">
        <v>82.539682539682545</v>
      </c>
      <c r="HE40" s="128">
        <v>0</v>
      </c>
      <c r="HF40" s="128">
        <v>14.942528735632184</v>
      </c>
      <c r="HG40" s="128">
        <v>36.283185840707958</v>
      </c>
      <c r="HH40" s="128">
        <v>1.5384615384615385</v>
      </c>
      <c r="HI40" s="128">
        <v>9.7902097902097935</v>
      </c>
      <c r="HJ40" s="128">
        <v>30.434782608695663</v>
      </c>
      <c r="HK40" s="128">
        <v>2.6548672566371678</v>
      </c>
      <c r="HL40" s="121">
        <v>14.166666666666664</v>
      </c>
      <c r="HM40" s="121">
        <v>25.000000000000004</v>
      </c>
      <c r="HN40" s="121">
        <v>1.2195121951219507</v>
      </c>
      <c r="HO40" s="121">
        <v>3.5714285714285721</v>
      </c>
      <c r="HP40" s="128">
        <v>28.571428571428562</v>
      </c>
      <c r="HQ40" s="121">
        <v>1.1111111111111107</v>
      </c>
      <c r="HR40" s="121">
        <v>1.063829787234043</v>
      </c>
      <c r="HS40" s="121">
        <v>20.634920634920636</v>
      </c>
      <c r="HT40" s="129">
        <v>8.6092715231788119</v>
      </c>
      <c r="HU40" s="128">
        <v>41.764705882352956</v>
      </c>
      <c r="HV40" s="114">
        <v>71.171171171171167</v>
      </c>
      <c r="HW40" s="114">
        <v>6.2992125984251963</v>
      </c>
      <c r="HX40" s="114">
        <v>28.467153284671543</v>
      </c>
      <c r="HY40" s="114">
        <v>58.407079646017685</v>
      </c>
      <c r="HZ40" s="114">
        <v>9.0909090909090935</v>
      </c>
      <c r="IA40" s="114">
        <v>38.461538461538474</v>
      </c>
      <c r="IB40" s="114">
        <v>50.000000000000014</v>
      </c>
      <c r="IC40" s="114">
        <v>3.7037037037037037</v>
      </c>
      <c r="ID40" s="114">
        <v>24.096385542168676</v>
      </c>
      <c r="IE40" s="114">
        <v>50.909090909090892</v>
      </c>
      <c r="IF40" s="114">
        <v>7.7777777777777821</v>
      </c>
      <c r="IG40" s="114">
        <v>15.957446808510635</v>
      </c>
      <c r="IH40" s="114">
        <v>69.841269841269849</v>
      </c>
      <c r="II40" s="114" t="s">
        <v>286</v>
      </c>
      <c r="IJ40" s="114">
        <v>21.714285714285708</v>
      </c>
      <c r="IK40" s="114">
        <v>44.642857142857139</v>
      </c>
      <c r="IL40" s="114" t="s">
        <v>286</v>
      </c>
      <c r="IM40" s="114">
        <v>16.083916083916083</v>
      </c>
      <c r="IN40" s="114">
        <v>37.931034482758605</v>
      </c>
      <c r="IO40" s="114" t="s">
        <v>286</v>
      </c>
      <c r="IP40" s="114">
        <v>26.446280991735534</v>
      </c>
      <c r="IQ40" s="114">
        <v>32.608695652173907</v>
      </c>
      <c r="IR40" s="114" t="s">
        <v>286</v>
      </c>
      <c r="IS40" s="114">
        <v>14.457831325301211</v>
      </c>
      <c r="IT40" s="114">
        <v>34.545454545454561</v>
      </c>
      <c r="IU40" s="114" t="s">
        <v>286</v>
      </c>
      <c r="IV40" s="114">
        <v>7.4468085106382969</v>
      </c>
      <c r="IW40" s="114">
        <v>39.682539682539684</v>
      </c>
      <c r="IX40" s="114" t="str">
        <f t="shared" si="51"/>
        <v>--</v>
      </c>
      <c r="IY40" s="114" t="str">
        <f t="shared" si="51"/>
        <v>--</v>
      </c>
      <c r="IZ40" s="114" t="str">
        <f t="shared" si="51"/>
        <v>--</v>
      </c>
      <c r="JA40" s="114" t="str">
        <f t="shared" si="51"/>
        <v>--</v>
      </c>
      <c r="JB40" s="114" t="str">
        <f t="shared" si="51"/>
        <v>--</v>
      </c>
      <c r="JC40" s="261" t="s">
        <v>286</v>
      </c>
      <c r="JD40" s="261" t="s">
        <v>286</v>
      </c>
      <c r="JE40" s="261" t="s">
        <v>286</v>
      </c>
      <c r="JF40" s="261" t="s">
        <v>286</v>
      </c>
      <c r="JG40" s="261" t="s">
        <v>286</v>
      </c>
      <c r="JH40" s="261" t="s">
        <v>286</v>
      </c>
      <c r="JI40" s="261" t="s">
        <v>286</v>
      </c>
      <c r="JJ40" s="261" t="s">
        <v>286</v>
      </c>
      <c r="JK40" s="261" t="s">
        <v>286</v>
      </c>
      <c r="JL40" s="261" t="s">
        <v>286</v>
      </c>
      <c r="JM40" s="261" t="s">
        <v>286</v>
      </c>
      <c r="JN40" s="261" t="s">
        <v>286</v>
      </c>
      <c r="JO40" s="243">
        <v>27.5</v>
      </c>
      <c r="JP40" s="243">
        <v>54.411764705882398</v>
      </c>
      <c r="JQ40" s="243">
        <v>65.384615384615401</v>
      </c>
      <c r="JR40" s="243">
        <v>25.925925925925899</v>
      </c>
      <c r="JS40" s="243">
        <v>34.523809523809497</v>
      </c>
      <c r="JT40" s="243">
        <v>51.470588235294102</v>
      </c>
      <c r="JU40" s="243">
        <v>5</v>
      </c>
      <c r="JV40" s="243">
        <v>2.9411764705882399</v>
      </c>
      <c r="JW40" s="243">
        <v>28.846153846153801</v>
      </c>
      <c r="JX40" s="243">
        <v>1.2345679012345701</v>
      </c>
      <c r="JY40" s="243">
        <v>4.7619047619047601</v>
      </c>
      <c r="JZ40" s="243">
        <v>10.294117647058799</v>
      </c>
      <c r="KA40" s="243">
        <v>23.75</v>
      </c>
      <c r="KB40" s="243">
        <v>36.231884057971001</v>
      </c>
      <c r="KC40" s="243">
        <v>59.615384615384599</v>
      </c>
      <c r="KD40" s="243">
        <v>18.518518518518501</v>
      </c>
      <c r="KE40" s="243">
        <v>21.428571428571399</v>
      </c>
      <c r="KF40" s="243">
        <v>39.705882352941202</v>
      </c>
      <c r="KG40" s="128" t="str">
        <f t="shared" si="52"/>
        <v>--</v>
      </c>
      <c r="KH40" s="128" t="str">
        <f t="shared" si="52"/>
        <v>--</v>
      </c>
      <c r="KI40" s="128" t="str">
        <f t="shared" si="52"/>
        <v>--</v>
      </c>
      <c r="KJ40" s="128" t="str">
        <f t="shared" si="52"/>
        <v>--</v>
      </c>
      <c r="KK40" s="128" t="str">
        <f t="shared" si="52"/>
        <v>--</v>
      </c>
      <c r="KL40" s="128" t="str">
        <f t="shared" si="52"/>
        <v>--</v>
      </c>
      <c r="KM40" s="128" t="str">
        <f t="shared" si="52"/>
        <v>--</v>
      </c>
      <c r="KN40" s="286">
        <v>13.58024691358025</v>
      </c>
      <c r="KO40" s="286">
        <v>5.9523809523809499</v>
      </c>
      <c r="KP40" s="286">
        <v>14.705882352941172</v>
      </c>
      <c r="KQ40" s="128" t="str">
        <f t="shared" si="2"/>
        <v>--</v>
      </c>
      <c r="KR40" s="222">
        <v>0</v>
      </c>
      <c r="KS40" s="222">
        <v>1.1904761904761905</v>
      </c>
      <c r="KT40" s="222">
        <v>2.9411764705882351</v>
      </c>
      <c r="KU40" s="128" t="str">
        <f t="shared" si="3"/>
        <v>--</v>
      </c>
      <c r="KV40" s="222">
        <v>1.2345679012345674</v>
      </c>
      <c r="KW40" s="263">
        <v>1.19047619047619</v>
      </c>
      <c r="KX40" s="222">
        <v>1.4705882352941178</v>
      </c>
      <c r="KY40" s="295">
        <v>22.500000000000007</v>
      </c>
      <c r="KZ40" s="295">
        <v>22.72727272727273</v>
      </c>
      <c r="LA40" s="295">
        <v>16.000000000000004</v>
      </c>
      <c r="LB40" s="295">
        <v>14.814814814814817</v>
      </c>
      <c r="LC40" s="295">
        <v>9.5238095238095219</v>
      </c>
      <c r="LD40" s="295">
        <v>5.8823529411764701</v>
      </c>
      <c r="LE40" s="295">
        <v>10.126582278481012</v>
      </c>
      <c r="LF40" s="295">
        <v>20.895522388059707</v>
      </c>
      <c r="LG40" s="295">
        <v>11.764705882352944</v>
      </c>
      <c r="LH40" s="295">
        <v>8.7499999999999964</v>
      </c>
      <c r="LI40" s="295">
        <v>15.47619047619048</v>
      </c>
      <c r="LJ40" s="295">
        <v>11.76470588235294</v>
      </c>
      <c r="LK40" s="295">
        <v>1.2658227848101262</v>
      </c>
      <c r="LL40" s="295">
        <v>8.9552238805970159</v>
      </c>
      <c r="LM40" s="295">
        <v>0</v>
      </c>
      <c r="LN40" s="295">
        <v>3.7499999999999991</v>
      </c>
      <c r="LO40" s="295">
        <v>4.761904761904761</v>
      </c>
      <c r="LP40" s="295">
        <v>4.4117647058823515</v>
      </c>
      <c r="LQ40" s="128">
        <v>12.500000000000004</v>
      </c>
      <c r="LR40" s="128">
        <v>17.39130434782609</v>
      </c>
      <c r="LS40" s="128">
        <v>41.17647058823529</v>
      </c>
      <c r="LT40" s="128">
        <v>8.6419753086419764</v>
      </c>
      <c r="LU40" s="128">
        <v>8.3333333333333339</v>
      </c>
      <c r="LV40" s="128">
        <v>26.470588235294123</v>
      </c>
      <c r="LX40" s="378" t="str">
        <f t="shared" si="4"/>
        <v>--</v>
      </c>
      <c r="LY40" s="381">
        <v>21.951219512195124</v>
      </c>
      <c r="LZ40" s="381">
        <v>14.285714285714286</v>
      </c>
      <c r="MA40" s="381">
        <v>33.82352941176471</v>
      </c>
      <c r="MB40" s="378" t="str">
        <f t="shared" si="5"/>
        <v>--</v>
      </c>
      <c r="MC40" s="381">
        <v>11.627906976744187</v>
      </c>
      <c r="MD40" s="381">
        <v>28.301886792452834</v>
      </c>
      <c r="ME40" s="381">
        <v>29.166666666666675</v>
      </c>
      <c r="MF40" s="378" t="str">
        <f t="shared" si="6"/>
        <v>--</v>
      </c>
      <c r="MG40" s="381">
        <v>19.512195121951223</v>
      </c>
      <c r="MH40" s="381">
        <v>14.285714285714292</v>
      </c>
      <c r="MI40" s="381">
        <v>22.058823529411764</v>
      </c>
      <c r="MJ40" s="378" t="str">
        <f t="shared" si="7"/>
        <v>--</v>
      </c>
      <c r="MK40" s="381">
        <v>18.181818181818183</v>
      </c>
      <c r="ML40" s="381">
        <v>29.629629629629633</v>
      </c>
      <c r="MM40" s="381">
        <v>12.500000000000002</v>
      </c>
      <c r="MN40" s="378" t="str">
        <f t="shared" si="8"/>
        <v>--</v>
      </c>
      <c r="MO40" s="381">
        <v>8.8888888888888875</v>
      </c>
      <c r="MP40" s="381">
        <v>30.90909090909091</v>
      </c>
      <c r="MQ40" s="381">
        <v>16</v>
      </c>
      <c r="MR40" s="378" t="str">
        <f t="shared" si="9"/>
        <v>--</v>
      </c>
      <c r="MS40" s="381">
        <v>11.363636363636363</v>
      </c>
      <c r="MT40" s="381">
        <v>15.384615384615389</v>
      </c>
      <c r="MU40" s="381">
        <v>23.07692307692308</v>
      </c>
      <c r="MV40" s="378" t="str">
        <f t="shared" si="10"/>
        <v>--</v>
      </c>
      <c r="MW40" s="381">
        <v>4.6511627906976738</v>
      </c>
      <c r="MX40" s="381">
        <v>5.6603773584905657</v>
      </c>
      <c r="MY40" s="381">
        <v>0</v>
      </c>
      <c r="MZ40" s="378" t="str">
        <f t="shared" si="11"/>
        <v>--</v>
      </c>
      <c r="NA40" s="381">
        <v>33.333333333333357</v>
      </c>
      <c r="NB40" s="381">
        <v>24.999999999999996</v>
      </c>
      <c r="NC40" s="381">
        <v>23.529411764705888</v>
      </c>
      <c r="ND40" s="378" t="str">
        <f t="shared" si="12"/>
        <v>--</v>
      </c>
      <c r="NE40" s="381">
        <v>30</v>
      </c>
      <c r="NF40" s="381">
        <v>23.529411764705884</v>
      </c>
      <c r="NG40" s="381">
        <v>20.833333333333336</v>
      </c>
      <c r="NH40" s="378" t="str">
        <f t="shared" si="13"/>
        <v>--</v>
      </c>
      <c r="NI40" s="381">
        <v>7.3170731707317058</v>
      </c>
      <c r="NJ40" s="381">
        <v>9.6153846153846168</v>
      </c>
      <c r="NK40" s="381">
        <v>33.333333333333336</v>
      </c>
      <c r="NL40" s="378" t="str">
        <f t="shared" si="14"/>
        <v>--</v>
      </c>
      <c r="NM40" s="381">
        <v>2.4999999999999996</v>
      </c>
      <c r="NN40" s="381">
        <v>1.9230769230769229</v>
      </c>
      <c r="NO40" s="381">
        <v>7.9999999999999991</v>
      </c>
      <c r="NP40" s="378" t="str">
        <f t="shared" si="15"/>
        <v>--</v>
      </c>
      <c r="NQ40" s="381">
        <v>0</v>
      </c>
      <c r="NR40" s="381">
        <v>0</v>
      </c>
      <c r="NS40" s="381">
        <v>8.3333333333333321</v>
      </c>
      <c r="NT40" s="378" t="str">
        <f t="shared" si="16"/>
        <v>--</v>
      </c>
      <c r="NU40" s="381">
        <v>12.820512820512821</v>
      </c>
      <c r="NV40" s="381">
        <v>42.000000000000007</v>
      </c>
      <c r="NW40" s="381">
        <v>68</v>
      </c>
      <c r="NX40" s="378" t="str">
        <f t="shared" si="17"/>
        <v>--</v>
      </c>
      <c r="NY40" s="381">
        <v>0</v>
      </c>
      <c r="NZ40" s="381">
        <v>2</v>
      </c>
      <c r="OA40" s="381">
        <v>16</v>
      </c>
      <c r="OB40" s="378" t="str">
        <f t="shared" si="18"/>
        <v>--</v>
      </c>
      <c r="OC40" s="381">
        <v>7.1428571428571415</v>
      </c>
      <c r="OD40" s="381">
        <v>24.489795918367346</v>
      </c>
      <c r="OE40" s="381">
        <v>42.307692307692314</v>
      </c>
    </row>
    <row r="41" spans="1:395" ht="21" customHeight="1" thickTop="1" thickBot="1" x14ac:dyDescent="0.3">
      <c r="A41" s="114">
        <v>37</v>
      </c>
      <c r="B41" s="93" t="s">
        <v>37</v>
      </c>
      <c r="C41" s="144">
        <v>18.012422360248451</v>
      </c>
      <c r="D41" s="144">
        <v>32.467532467532472</v>
      </c>
      <c r="E41" s="144">
        <v>45.360824742268022</v>
      </c>
      <c r="F41" s="144">
        <v>24.390243902439028</v>
      </c>
      <c r="G41" s="144">
        <v>36.296296296296298</v>
      </c>
      <c r="H41" s="144">
        <v>40.366972477064209</v>
      </c>
      <c r="I41" s="144">
        <v>15.044247787610621</v>
      </c>
      <c r="J41" s="144">
        <v>39.130434782608688</v>
      </c>
      <c r="K41" s="144">
        <v>34.883720930232556</v>
      </c>
      <c r="L41" s="144">
        <v>15.887850467289722</v>
      </c>
      <c r="M41" s="141">
        <v>37.962962962962976</v>
      </c>
      <c r="N41" s="141">
        <v>48.275862068965516</v>
      </c>
      <c r="O41" s="141">
        <v>11.904761904761909</v>
      </c>
      <c r="P41" s="141">
        <v>29.35779816513762</v>
      </c>
      <c r="Q41" s="141">
        <v>32.926829268292693</v>
      </c>
      <c r="R41" s="141">
        <v>9.2592592592592613</v>
      </c>
      <c r="S41" s="141">
        <v>15.584415584415579</v>
      </c>
      <c r="T41" s="141">
        <v>11.340206185567009</v>
      </c>
      <c r="U41" s="141">
        <v>12.195121951219507</v>
      </c>
      <c r="V41" s="141">
        <v>16.296296296296291</v>
      </c>
      <c r="W41" s="141">
        <v>4.5871559633027514</v>
      </c>
      <c r="X41" s="141">
        <v>10.526315789473685</v>
      </c>
      <c r="Y41" s="141">
        <v>20.28985507246378</v>
      </c>
      <c r="Z41" s="141">
        <v>14.728682170542635</v>
      </c>
      <c r="AA41" s="141">
        <v>12.149532710280379</v>
      </c>
      <c r="AB41" s="142">
        <v>11.111111111111111</v>
      </c>
      <c r="AC41" s="142">
        <v>10.344827586206895</v>
      </c>
      <c r="AD41" s="142">
        <v>13.095238095238098</v>
      </c>
      <c r="AE41" s="142">
        <v>15.45454545454545</v>
      </c>
      <c r="AF41" s="141">
        <v>9.7560975609756113</v>
      </c>
      <c r="AG41" s="144">
        <v>8.1249999999999964</v>
      </c>
      <c r="AH41" s="144">
        <v>18.831168831168828</v>
      </c>
      <c r="AI41" s="143">
        <v>15.463917525773191</v>
      </c>
      <c r="AJ41" s="143">
        <v>12.195121951219511</v>
      </c>
      <c r="AK41" s="141">
        <v>18.518518518518519</v>
      </c>
      <c r="AL41" s="141">
        <v>7.4074074074074101</v>
      </c>
      <c r="AM41" s="141">
        <v>13.157894736842112</v>
      </c>
      <c r="AN41" s="141">
        <v>19.565217391304355</v>
      </c>
      <c r="AO41" s="141">
        <v>12.403100775193803</v>
      </c>
      <c r="AP41" s="141">
        <v>13.888888888888888</v>
      </c>
      <c r="AQ41" s="141">
        <v>6.4814814814814845</v>
      </c>
      <c r="AR41" s="141">
        <v>11.206896551724133</v>
      </c>
      <c r="AS41" s="141">
        <v>17.857142857142858</v>
      </c>
      <c r="AT41" s="141">
        <v>10.091743119266054</v>
      </c>
      <c r="AU41" s="141">
        <v>12.345679012345681</v>
      </c>
      <c r="AV41" s="141">
        <v>8.8607594936708853</v>
      </c>
      <c r="AW41" s="141">
        <v>16.883116883116884</v>
      </c>
      <c r="AX41" s="142">
        <v>8.247422680412372</v>
      </c>
      <c r="AY41" s="142">
        <v>13.008130081300814</v>
      </c>
      <c r="AZ41" s="142">
        <v>19.259259259259256</v>
      </c>
      <c r="BA41" s="142">
        <v>4.6296296296296298</v>
      </c>
      <c r="BB41" s="141">
        <v>11.504424778761059</v>
      </c>
      <c r="BC41" s="142">
        <v>18.840579710144937</v>
      </c>
      <c r="BD41" s="142">
        <v>9.3023255813953512</v>
      </c>
      <c r="BE41" s="142">
        <v>7.4766355140186924</v>
      </c>
      <c r="BF41" s="142">
        <v>9.2592592592592613</v>
      </c>
      <c r="BG41" s="141">
        <v>11.304347826086955</v>
      </c>
      <c r="BH41" s="140">
        <v>20.238095238095237</v>
      </c>
      <c r="BI41" s="140">
        <v>11.926605504587162</v>
      </c>
      <c r="BJ41" s="140">
        <v>4.9382716049382704</v>
      </c>
      <c r="BK41" s="140" t="s">
        <v>286</v>
      </c>
      <c r="BL41" s="141" t="s">
        <v>286</v>
      </c>
      <c r="BM41" s="140" t="s">
        <v>286</v>
      </c>
      <c r="BN41" s="139" t="s">
        <v>286</v>
      </c>
      <c r="BO41" s="139" t="s">
        <v>286</v>
      </c>
      <c r="BP41" s="139" t="s">
        <v>286</v>
      </c>
      <c r="BQ41" s="141" t="s">
        <v>286</v>
      </c>
      <c r="BR41" s="140" t="s">
        <v>286</v>
      </c>
      <c r="BS41" s="140" t="s">
        <v>286</v>
      </c>
      <c r="BT41" s="140">
        <v>7.4766355140186924</v>
      </c>
      <c r="BU41" s="141">
        <v>18.51851851851853</v>
      </c>
      <c r="BV41" s="140">
        <v>9.4827586206896548</v>
      </c>
      <c r="BW41" s="140">
        <v>8.4337349397590344</v>
      </c>
      <c r="BX41" s="140">
        <v>13.888888888888888</v>
      </c>
      <c r="BY41" s="141">
        <v>7.5000000000000009</v>
      </c>
      <c r="BZ41" s="140">
        <v>10.191082802547774</v>
      </c>
      <c r="CA41" s="140">
        <v>24.025974025974023</v>
      </c>
      <c r="CB41" s="140">
        <v>21.649484536082486</v>
      </c>
      <c r="CC41" s="141">
        <v>17.355371900826452</v>
      </c>
      <c r="CD41" s="140">
        <v>35.555555555555543</v>
      </c>
      <c r="CE41" s="140">
        <v>12.844036697247711</v>
      </c>
      <c r="CF41" s="140">
        <v>12.389380530973453</v>
      </c>
      <c r="CG41" s="141">
        <v>24.427480916030536</v>
      </c>
      <c r="CH41" s="140">
        <v>7.7519379844961236</v>
      </c>
      <c r="CI41" s="140">
        <v>11.21495327102804</v>
      </c>
      <c r="CJ41" s="140">
        <v>18.691588785046733</v>
      </c>
      <c r="CK41" s="140">
        <v>13.913043478260873</v>
      </c>
      <c r="CL41" s="140">
        <v>14.457831325301207</v>
      </c>
      <c r="CM41" s="140">
        <v>17.592592592592588</v>
      </c>
      <c r="CN41" s="140">
        <v>18.749999999999993</v>
      </c>
      <c r="CO41" s="140">
        <v>1.8633540372670807</v>
      </c>
      <c r="CP41" s="141">
        <v>9.0909090909090917</v>
      </c>
      <c r="CQ41" s="140">
        <v>3.0927835051546393</v>
      </c>
      <c r="CR41" s="140">
        <v>6.6115702479338871</v>
      </c>
      <c r="CS41" s="139">
        <v>13.333333333333336</v>
      </c>
      <c r="CT41" s="139">
        <v>3.6697247706422016</v>
      </c>
      <c r="CU41" s="141">
        <v>5.3097345132743383</v>
      </c>
      <c r="CV41" s="140">
        <v>8.3333333333333321</v>
      </c>
      <c r="CW41" s="140">
        <v>3.1007751937984502</v>
      </c>
      <c r="CX41" s="139">
        <v>2.8301886792452837</v>
      </c>
      <c r="CY41" s="139">
        <v>7.4074074074074066</v>
      </c>
      <c r="CZ41" s="141">
        <v>2.6086956521739126</v>
      </c>
      <c r="DA41" s="140">
        <v>1.2048192771084336</v>
      </c>
      <c r="DB41" s="140">
        <v>5.6074766355140211</v>
      </c>
      <c r="DC41" s="139">
        <v>1.2499999999999996</v>
      </c>
      <c r="DD41" s="114" t="s">
        <v>286</v>
      </c>
      <c r="DE41" s="128">
        <v>40.131578947368453</v>
      </c>
      <c r="DF41" s="121">
        <v>25.263157894736846</v>
      </c>
      <c r="DG41" s="121" t="s">
        <v>286</v>
      </c>
      <c r="DH41" s="114">
        <v>29.629629629629637</v>
      </c>
      <c r="DI41" s="114">
        <v>26.415094339622641</v>
      </c>
      <c r="DJ41" s="128" t="s">
        <v>286</v>
      </c>
      <c r="DK41" s="121">
        <v>38.461538461538446</v>
      </c>
      <c r="DL41" s="121">
        <v>32.812500000000014</v>
      </c>
      <c r="DM41" s="121" t="s">
        <v>286</v>
      </c>
      <c r="DN41" s="121">
        <v>38.8888888888889</v>
      </c>
      <c r="DO41" s="128">
        <v>39.316239316239333</v>
      </c>
      <c r="DP41" s="121" t="s">
        <v>286</v>
      </c>
      <c r="DQ41" s="121">
        <v>18.348623853211016</v>
      </c>
      <c r="DR41" s="121">
        <v>25.925925925925931</v>
      </c>
      <c r="DS41" s="121" t="s">
        <v>286</v>
      </c>
      <c r="DT41" s="128">
        <v>36.666666666666657</v>
      </c>
      <c r="DU41" s="131">
        <v>22.10526315789474</v>
      </c>
      <c r="DV41" s="131" t="s">
        <v>286</v>
      </c>
      <c r="DW41" s="114">
        <v>32.835820895522396</v>
      </c>
      <c r="DX41" s="131">
        <v>29.245283018867926</v>
      </c>
      <c r="DY41" s="128" t="s">
        <v>286</v>
      </c>
      <c r="DZ41" s="128">
        <v>33.846153846153847</v>
      </c>
      <c r="EA41" s="128">
        <v>25.78125</v>
      </c>
      <c r="EB41" s="128" t="s">
        <v>286</v>
      </c>
      <c r="EC41" s="128">
        <v>27.102803738317753</v>
      </c>
      <c r="ED41" s="128">
        <v>26.495726495726505</v>
      </c>
      <c r="EE41" s="128" t="s">
        <v>286</v>
      </c>
      <c r="EF41" s="128">
        <v>16.822429906542055</v>
      </c>
      <c r="EG41" s="128">
        <v>29.629629629629633</v>
      </c>
      <c r="EH41" s="128" t="s">
        <v>286</v>
      </c>
      <c r="EI41" s="128">
        <v>34.666666666666671</v>
      </c>
      <c r="EJ41" s="128">
        <v>20.430107526881716</v>
      </c>
      <c r="EK41" s="128" t="s">
        <v>286</v>
      </c>
      <c r="EL41" s="121">
        <v>35.338345864661655</v>
      </c>
      <c r="EM41" s="121">
        <v>23.076923076923073</v>
      </c>
      <c r="EN41" s="121" t="s">
        <v>286</v>
      </c>
      <c r="EO41" s="121">
        <v>30.708661417322848</v>
      </c>
      <c r="EP41" s="128">
        <v>26.19047619047619</v>
      </c>
      <c r="EQ41" s="121" t="s">
        <v>286</v>
      </c>
      <c r="ER41" s="121">
        <v>19.626168224299064</v>
      </c>
      <c r="ES41" s="121">
        <v>21.551724137931032</v>
      </c>
      <c r="ET41" s="121" t="s">
        <v>286</v>
      </c>
      <c r="EU41" s="128">
        <v>13.888888888888893</v>
      </c>
      <c r="EV41" s="121">
        <v>12.345679012345681</v>
      </c>
      <c r="EW41" s="121" t="s">
        <v>286</v>
      </c>
      <c r="EX41" s="121">
        <v>19.047619047619047</v>
      </c>
      <c r="EY41" s="121">
        <v>61.702127659574458</v>
      </c>
      <c r="EZ41" s="128" t="s">
        <v>286</v>
      </c>
      <c r="FA41" s="121">
        <v>11.851851851851858</v>
      </c>
      <c r="FB41" s="121">
        <v>52.830188679245289</v>
      </c>
      <c r="FC41" s="121" t="s">
        <v>286</v>
      </c>
      <c r="FD41" s="121">
        <v>10.000000000000007</v>
      </c>
      <c r="FE41" s="128">
        <v>53.48837209302328</v>
      </c>
      <c r="FF41" s="121" t="s">
        <v>286</v>
      </c>
      <c r="FG41" s="121">
        <v>12.149532710280374</v>
      </c>
      <c r="FH41" s="121">
        <v>45.299145299145295</v>
      </c>
      <c r="FI41" s="121" t="s">
        <v>286</v>
      </c>
      <c r="FJ41" s="128">
        <v>6.4814814814814783</v>
      </c>
      <c r="FK41" s="121">
        <v>49.382716049382722</v>
      </c>
      <c r="FL41" s="121" t="s">
        <v>286</v>
      </c>
      <c r="FM41" s="121">
        <v>4.1379310344827607</v>
      </c>
      <c r="FN41" s="121">
        <v>17.894736842105271</v>
      </c>
      <c r="FO41" s="128" t="s">
        <v>286</v>
      </c>
      <c r="FP41" s="121">
        <v>3.7037037037037037</v>
      </c>
      <c r="FQ41" s="121">
        <v>15.094339622641508</v>
      </c>
      <c r="FR41" s="121" t="s">
        <v>286</v>
      </c>
      <c r="FS41" s="121">
        <v>4.5454545454545467</v>
      </c>
      <c r="FT41" s="128">
        <v>32.539682539682531</v>
      </c>
      <c r="FU41" s="121" t="s">
        <v>286</v>
      </c>
      <c r="FV41" s="121">
        <v>0.93457943925233611</v>
      </c>
      <c r="FW41" s="121">
        <v>36.752136752136757</v>
      </c>
      <c r="FX41" s="121" t="s">
        <v>286</v>
      </c>
      <c r="FY41" s="128">
        <v>0</v>
      </c>
      <c r="FZ41" s="121">
        <v>28.395061728395053</v>
      </c>
      <c r="GA41" s="121" t="s">
        <v>286</v>
      </c>
      <c r="GB41" s="121" t="s">
        <v>286</v>
      </c>
      <c r="GC41" s="121" t="s">
        <v>286</v>
      </c>
      <c r="GD41" s="128" t="s">
        <v>286</v>
      </c>
      <c r="GE41" s="121" t="s">
        <v>286</v>
      </c>
      <c r="GF41" s="121" t="s">
        <v>286</v>
      </c>
      <c r="GG41" s="121" t="s">
        <v>286</v>
      </c>
      <c r="GH41" s="121" t="s">
        <v>286</v>
      </c>
      <c r="GI41" s="128" t="s">
        <v>286</v>
      </c>
      <c r="GJ41" s="121" t="s">
        <v>286</v>
      </c>
      <c r="GK41" s="121">
        <v>2.8037383177570088</v>
      </c>
      <c r="GL41" s="121">
        <v>3.4188034188034195</v>
      </c>
      <c r="GM41" s="130" t="s">
        <v>286</v>
      </c>
      <c r="GN41" s="128">
        <v>0.92592592592592593</v>
      </c>
      <c r="GO41" s="121">
        <v>1.2345679012345674</v>
      </c>
      <c r="GP41" s="121">
        <v>16.149068322981371</v>
      </c>
      <c r="GQ41" s="121">
        <v>64.383561643835577</v>
      </c>
      <c r="GR41" s="121">
        <v>84.210526315789451</v>
      </c>
      <c r="GS41" s="128">
        <v>20.512820512820525</v>
      </c>
      <c r="GT41" s="121">
        <v>49.61240310077519</v>
      </c>
      <c r="GU41" s="121">
        <v>69.523809523809504</v>
      </c>
      <c r="GV41" s="121">
        <v>5.7142857142857153</v>
      </c>
      <c r="GW41" s="121">
        <v>36.36363636363636</v>
      </c>
      <c r="GX41" s="128">
        <v>65.891472868217051</v>
      </c>
      <c r="GY41" s="128">
        <v>8.4905660377358512</v>
      </c>
      <c r="GZ41" s="128">
        <v>36.448598130841127</v>
      </c>
      <c r="HA41" s="128">
        <v>67.241379310344811</v>
      </c>
      <c r="HB41" s="128">
        <v>6.0240963855421663</v>
      </c>
      <c r="HC41" s="128">
        <v>32.35294117647058</v>
      </c>
      <c r="HD41" s="128">
        <v>59.756097560975626</v>
      </c>
      <c r="HE41" s="128">
        <v>0.62111801242236042</v>
      </c>
      <c r="HF41" s="128">
        <v>13.013698630136982</v>
      </c>
      <c r="HG41" s="128">
        <v>38.94736842105263</v>
      </c>
      <c r="HH41" s="128">
        <v>2.5641025641025661</v>
      </c>
      <c r="HI41" s="128">
        <v>8.5271317829457338</v>
      </c>
      <c r="HJ41" s="128">
        <v>24.761904761904766</v>
      </c>
      <c r="HK41" s="128">
        <v>0.95238095238095233</v>
      </c>
      <c r="HL41" s="121">
        <v>7.575757575757577</v>
      </c>
      <c r="HM41" s="121">
        <v>31.007751937984494</v>
      </c>
      <c r="HN41" s="121">
        <v>0</v>
      </c>
      <c r="HO41" s="121">
        <v>6.5420560747663519</v>
      </c>
      <c r="HP41" s="128">
        <v>25.862068965517253</v>
      </c>
      <c r="HQ41" s="121">
        <v>1.2048192771084334</v>
      </c>
      <c r="HR41" s="121">
        <v>1.9607843137254894</v>
      </c>
      <c r="HS41" s="121">
        <v>13.414634146341468</v>
      </c>
      <c r="HT41" s="129">
        <v>5.1612903225806477</v>
      </c>
      <c r="HU41" s="128">
        <v>44.60431654676259</v>
      </c>
      <c r="HV41" s="114">
        <v>66.304347826086982</v>
      </c>
      <c r="HW41" s="114">
        <v>9.4017094017094021</v>
      </c>
      <c r="HX41" s="114">
        <v>25.984251968503937</v>
      </c>
      <c r="HY41" s="114">
        <v>46.601941747572809</v>
      </c>
      <c r="HZ41" s="114">
        <v>1.9230769230769229</v>
      </c>
      <c r="IA41" s="114">
        <v>25.38461538461539</v>
      </c>
      <c r="IB41" s="114">
        <v>51.587301587301582</v>
      </c>
      <c r="IC41" s="114">
        <v>1.886792452830188</v>
      </c>
      <c r="ID41" s="114">
        <v>22.429906542056084</v>
      </c>
      <c r="IE41" s="114">
        <v>48.275862068965516</v>
      </c>
      <c r="IF41" s="114">
        <v>0</v>
      </c>
      <c r="IG41" s="114">
        <v>19.60784313725491</v>
      </c>
      <c r="IH41" s="114">
        <v>43.90243902439024</v>
      </c>
      <c r="II41" s="114" t="s">
        <v>286</v>
      </c>
      <c r="IJ41" s="114">
        <v>26.530612244897949</v>
      </c>
      <c r="IK41" s="114">
        <v>49.462365591397848</v>
      </c>
      <c r="IL41" s="114" t="s">
        <v>286</v>
      </c>
      <c r="IM41" s="114">
        <v>14.503816793893133</v>
      </c>
      <c r="IN41" s="114">
        <v>30.476190476190485</v>
      </c>
      <c r="IO41" s="114" t="s">
        <v>286</v>
      </c>
      <c r="IP41" s="114">
        <v>14.074074074074071</v>
      </c>
      <c r="IQ41" s="114">
        <v>38.759689922480639</v>
      </c>
      <c r="IR41" s="114" t="s">
        <v>286</v>
      </c>
      <c r="IS41" s="114">
        <v>8.5714285714285712</v>
      </c>
      <c r="IT41" s="114">
        <v>32.75862068965516</v>
      </c>
      <c r="IU41" s="114" t="s">
        <v>286</v>
      </c>
      <c r="IV41" s="114">
        <v>9.8039215686274499</v>
      </c>
      <c r="IW41" s="114">
        <v>23.170731707317078</v>
      </c>
      <c r="IX41" s="114" t="str">
        <f t="shared" si="51"/>
        <v>--</v>
      </c>
      <c r="IY41" s="114" t="str">
        <f t="shared" si="51"/>
        <v>--</v>
      </c>
      <c r="IZ41" s="114" t="str">
        <f t="shared" si="51"/>
        <v>--</v>
      </c>
      <c r="JA41" s="114" t="str">
        <f t="shared" si="51"/>
        <v>--</v>
      </c>
      <c r="JB41" s="114" t="str">
        <f t="shared" si="51"/>
        <v>--</v>
      </c>
      <c r="JC41" s="261" t="s">
        <v>286</v>
      </c>
      <c r="JD41" s="261" t="s">
        <v>286</v>
      </c>
      <c r="JE41" s="261" t="s">
        <v>286</v>
      </c>
      <c r="JF41" s="261" t="s">
        <v>286</v>
      </c>
      <c r="JG41" s="261" t="s">
        <v>286</v>
      </c>
      <c r="JH41" s="261" t="s">
        <v>286</v>
      </c>
      <c r="JI41" s="261" t="s">
        <v>286</v>
      </c>
      <c r="JJ41" s="261" t="s">
        <v>286</v>
      </c>
      <c r="JK41" s="261" t="s">
        <v>286</v>
      </c>
      <c r="JL41" s="261" t="s">
        <v>286</v>
      </c>
      <c r="JM41" s="261" t="s">
        <v>286</v>
      </c>
      <c r="JN41" s="261" t="s">
        <v>286</v>
      </c>
      <c r="JO41" s="243">
        <v>9.5890410958904102</v>
      </c>
      <c r="JP41" s="243">
        <v>13.924050632911401</v>
      </c>
      <c r="JQ41" s="243">
        <v>39.344262295081997</v>
      </c>
      <c r="JR41" s="243">
        <v>15.887850467289701</v>
      </c>
      <c r="JS41" s="243">
        <v>16.438356164383599</v>
      </c>
      <c r="JT41" s="243">
        <v>28.358208955223901</v>
      </c>
      <c r="JU41" s="243">
        <v>0</v>
      </c>
      <c r="JV41" s="243">
        <v>0</v>
      </c>
      <c r="JW41" s="243">
        <v>6.5573770491803298</v>
      </c>
      <c r="JX41" s="243">
        <v>0</v>
      </c>
      <c r="JY41" s="243">
        <v>1.3698630136986301</v>
      </c>
      <c r="JZ41" s="243">
        <v>2.98507462686567</v>
      </c>
      <c r="KA41" s="243">
        <v>8.1081081081081106</v>
      </c>
      <c r="KB41" s="243">
        <v>6.1728395061728403</v>
      </c>
      <c r="KC41" s="243">
        <v>20.9677419354839</v>
      </c>
      <c r="KD41" s="243">
        <v>7.4766355140186898</v>
      </c>
      <c r="KE41" s="243">
        <v>8.2191780821917799</v>
      </c>
      <c r="KF41" s="243">
        <v>16.176470588235301</v>
      </c>
      <c r="KG41" s="128" t="str">
        <f t="shared" si="52"/>
        <v>--</v>
      </c>
      <c r="KH41" s="128" t="str">
        <f t="shared" si="52"/>
        <v>--</v>
      </c>
      <c r="KI41" s="128" t="str">
        <f t="shared" si="52"/>
        <v>--</v>
      </c>
      <c r="KJ41" s="128" t="str">
        <f t="shared" si="52"/>
        <v>--</v>
      </c>
      <c r="KK41" s="128" t="str">
        <f t="shared" si="52"/>
        <v>--</v>
      </c>
      <c r="KL41" s="128" t="str">
        <f t="shared" si="52"/>
        <v>--</v>
      </c>
      <c r="KM41" s="128" t="str">
        <f t="shared" si="52"/>
        <v>--</v>
      </c>
      <c r="KN41" s="286">
        <v>5.6603773584905666</v>
      </c>
      <c r="KO41" s="286">
        <v>4.1095890410958917</v>
      </c>
      <c r="KP41" s="286">
        <v>5.8823529411764692</v>
      </c>
      <c r="KQ41" s="128" t="str">
        <f t="shared" si="2"/>
        <v>--</v>
      </c>
      <c r="KR41" s="222">
        <v>0</v>
      </c>
      <c r="KS41" s="222">
        <v>0</v>
      </c>
      <c r="KT41" s="222">
        <v>2.9411764705882355</v>
      </c>
      <c r="KU41" s="128" t="str">
        <f t="shared" si="3"/>
        <v>--</v>
      </c>
      <c r="KV41" s="222">
        <v>0</v>
      </c>
      <c r="KW41" s="222">
        <v>0</v>
      </c>
      <c r="KX41" s="222">
        <v>2.9411764705882355</v>
      </c>
      <c r="KY41" s="295">
        <v>14.864864864864867</v>
      </c>
      <c r="KZ41" s="295">
        <v>15.662650602409641</v>
      </c>
      <c r="LA41" s="295">
        <v>6.4516129032258078</v>
      </c>
      <c r="LB41" s="295">
        <v>24.528301886792459</v>
      </c>
      <c r="LC41" s="295">
        <v>9.5890410958904138</v>
      </c>
      <c r="LD41" s="295">
        <v>13.432835820895518</v>
      </c>
      <c r="LE41" s="295">
        <v>5.4054054054054044</v>
      </c>
      <c r="LF41" s="295">
        <v>13.58024691358025</v>
      </c>
      <c r="LG41" s="295">
        <v>6.557377049180328</v>
      </c>
      <c r="LH41" s="295">
        <v>16.981132075471699</v>
      </c>
      <c r="LI41" s="295">
        <v>12.328767123287678</v>
      </c>
      <c r="LJ41" s="295">
        <v>8.8235294117647065</v>
      </c>
      <c r="LK41" s="295">
        <v>0</v>
      </c>
      <c r="LL41" s="295">
        <v>1.2195121951219512</v>
      </c>
      <c r="LM41" s="295">
        <v>0</v>
      </c>
      <c r="LN41" s="295">
        <v>8.4905660377358494</v>
      </c>
      <c r="LO41" s="295">
        <v>1.3698630136986301</v>
      </c>
      <c r="LP41" s="295">
        <v>1.4925373134328359</v>
      </c>
      <c r="LQ41" s="128">
        <v>1.3513513513513515</v>
      </c>
      <c r="LR41" s="128">
        <v>2.4691358024691348</v>
      </c>
      <c r="LS41" s="128">
        <v>11.290322580645164</v>
      </c>
      <c r="LT41" s="128">
        <v>2.8037383177570088</v>
      </c>
      <c r="LU41" s="128">
        <v>0</v>
      </c>
      <c r="LV41" s="128">
        <v>8.8235294117647065</v>
      </c>
      <c r="LX41" s="378" t="str">
        <f t="shared" si="4"/>
        <v>--</v>
      </c>
      <c r="LY41" s="381">
        <v>24.761904761904766</v>
      </c>
      <c r="LZ41" s="381">
        <v>20.833333333333332</v>
      </c>
      <c r="MA41" s="381">
        <v>20</v>
      </c>
      <c r="MB41" s="378" t="str">
        <f t="shared" si="5"/>
        <v>--</v>
      </c>
      <c r="MC41" s="381">
        <v>9.1954022988505759</v>
      </c>
      <c r="MD41" s="381">
        <v>14.28571428571429</v>
      </c>
      <c r="ME41" s="381">
        <v>20.270270270270274</v>
      </c>
      <c r="MF41" s="378" t="str">
        <f t="shared" si="6"/>
        <v>--</v>
      </c>
      <c r="MG41" s="381">
        <v>21.698113207547173</v>
      </c>
      <c r="MH41" s="381">
        <v>18.309859154929576</v>
      </c>
      <c r="MI41" s="381">
        <v>14.925373134328362</v>
      </c>
      <c r="MJ41" s="378" t="str">
        <f t="shared" si="7"/>
        <v>--</v>
      </c>
      <c r="MK41" s="381">
        <v>15.730337078651697</v>
      </c>
      <c r="ML41" s="381">
        <v>15.492957746478874</v>
      </c>
      <c r="MM41" s="381">
        <v>14.864864864864868</v>
      </c>
      <c r="MN41" s="378" t="str">
        <f t="shared" si="8"/>
        <v>--</v>
      </c>
      <c r="MO41" s="381">
        <v>17.39130434782609</v>
      </c>
      <c r="MP41" s="381">
        <v>23.287671232876708</v>
      </c>
      <c r="MQ41" s="381">
        <v>20</v>
      </c>
      <c r="MR41" s="378" t="str">
        <f t="shared" si="9"/>
        <v>--</v>
      </c>
      <c r="MS41" s="381">
        <v>8.7912087912087902</v>
      </c>
      <c r="MT41" s="381">
        <v>10.958904109589044</v>
      </c>
      <c r="MU41" s="381">
        <v>14.473684210526311</v>
      </c>
      <c r="MV41" s="378" t="str">
        <f t="shared" si="10"/>
        <v>--</v>
      </c>
      <c r="MW41" s="381">
        <v>6.741573033707863</v>
      </c>
      <c r="MX41" s="381">
        <v>5.5555555555555554</v>
      </c>
      <c r="MY41" s="381">
        <v>2.6666666666666665</v>
      </c>
      <c r="MZ41" s="378" t="str">
        <f t="shared" si="11"/>
        <v>--</v>
      </c>
      <c r="NA41" s="381">
        <v>28.301886792452834</v>
      </c>
      <c r="NB41" s="381">
        <v>23.287671232876715</v>
      </c>
      <c r="NC41" s="381">
        <v>32.35294117647058</v>
      </c>
      <c r="ND41" s="378" t="str">
        <f t="shared" si="12"/>
        <v>--</v>
      </c>
      <c r="NE41" s="381">
        <v>25.274725274725277</v>
      </c>
      <c r="NF41" s="381">
        <v>20.833333333333339</v>
      </c>
      <c r="NG41" s="381">
        <v>28.378378378378372</v>
      </c>
      <c r="NH41" s="378" t="str">
        <f t="shared" si="13"/>
        <v>--</v>
      </c>
      <c r="NI41" s="381">
        <v>8.7912087912087937</v>
      </c>
      <c r="NJ41" s="381">
        <v>5.5555555555555554</v>
      </c>
      <c r="NK41" s="381">
        <v>5.4054054054054088</v>
      </c>
      <c r="NL41" s="378" t="str">
        <f t="shared" si="14"/>
        <v>--</v>
      </c>
      <c r="NM41" s="381">
        <v>1.1111111111111109</v>
      </c>
      <c r="NN41" s="381">
        <v>1.3698630136986301</v>
      </c>
      <c r="NO41" s="381">
        <v>0</v>
      </c>
      <c r="NP41" s="378" t="str">
        <f t="shared" si="15"/>
        <v>--</v>
      </c>
      <c r="NQ41" s="381">
        <v>2.1978021978021975</v>
      </c>
      <c r="NR41" s="381">
        <v>0</v>
      </c>
      <c r="NS41" s="381">
        <v>0</v>
      </c>
      <c r="NT41" s="378" t="str">
        <f t="shared" si="16"/>
        <v>--</v>
      </c>
      <c r="NU41" s="381">
        <v>19.78021978021977</v>
      </c>
      <c r="NV41" s="381">
        <v>18.055555555555557</v>
      </c>
      <c r="NW41" s="381">
        <v>43.421052631578945</v>
      </c>
      <c r="NX41" s="378" t="str">
        <f t="shared" si="17"/>
        <v>--</v>
      </c>
      <c r="NY41" s="381">
        <v>0</v>
      </c>
      <c r="NZ41" s="381">
        <v>0</v>
      </c>
      <c r="OA41" s="381">
        <v>3.9473684210526301</v>
      </c>
      <c r="OB41" s="378" t="str">
        <f t="shared" si="18"/>
        <v>--</v>
      </c>
      <c r="OC41" s="381">
        <v>8.7912087912087884</v>
      </c>
      <c r="OD41" s="381">
        <v>10.958904109589046</v>
      </c>
      <c r="OE41" s="381">
        <v>31.578947368421048</v>
      </c>
    </row>
    <row r="42" spans="1:395" ht="14.4" thickTop="1" thickBot="1" x14ac:dyDescent="0.3">
      <c r="A42" s="114">
        <v>38</v>
      </c>
      <c r="B42" s="93" t="s">
        <v>38</v>
      </c>
      <c r="C42" s="144">
        <v>24</v>
      </c>
      <c r="D42" s="144">
        <v>28.467153284671529</v>
      </c>
      <c r="E42" s="144">
        <v>46.399999999999984</v>
      </c>
      <c r="F42" s="144">
        <v>24.087591240875909</v>
      </c>
      <c r="G42" s="144">
        <v>33.606557377049171</v>
      </c>
      <c r="H42" s="144">
        <v>47.422680412371122</v>
      </c>
      <c r="I42" s="144">
        <v>17.431192660550462</v>
      </c>
      <c r="J42" s="144">
        <v>35.537190082644635</v>
      </c>
      <c r="K42" s="144">
        <v>54.71698113207546</v>
      </c>
      <c r="L42" s="144">
        <v>21.428571428571431</v>
      </c>
      <c r="M42" s="141">
        <v>41.111111111111136</v>
      </c>
      <c r="N42" s="141">
        <v>40.740740740740733</v>
      </c>
      <c r="O42" s="141">
        <v>16.216216216216214</v>
      </c>
      <c r="P42" s="141">
        <v>29.268292682926838</v>
      </c>
      <c r="Q42" s="141">
        <v>54.166666666666664</v>
      </c>
      <c r="R42" s="141">
        <v>6.4935064935064934</v>
      </c>
      <c r="S42" s="141">
        <v>15.328467153284674</v>
      </c>
      <c r="T42" s="141">
        <v>15.199999999999994</v>
      </c>
      <c r="U42" s="141">
        <v>5.8394160583941632</v>
      </c>
      <c r="V42" s="141">
        <v>8.1967213114754127</v>
      </c>
      <c r="W42" s="141">
        <v>10.416666666666666</v>
      </c>
      <c r="X42" s="141">
        <v>9.1743119266055064</v>
      </c>
      <c r="Y42" s="141">
        <v>19.166666666666661</v>
      </c>
      <c r="Z42" s="141">
        <v>9.4339622641509475</v>
      </c>
      <c r="AA42" s="141">
        <v>16.363636363636363</v>
      </c>
      <c r="AB42" s="142">
        <v>21.111111111111104</v>
      </c>
      <c r="AC42" s="142">
        <v>11.111111111111112</v>
      </c>
      <c r="AD42" s="142">
        <v>18.918918918918912</v>
      </c>
      <c r="AE42" s="142">
        <v>13.414634146341465</v>
      </c>
      <c r="AF42" s="141">
        <v>4.1666666666666661</v>
      </c>
      <c r="AG42" s="144">
        <v>15.999999999999998</v>
      </c>
      <c r="AH42" s="144">
        <v>17.391304347826082</v>
      </c>
      <c r="AI42" s="143">
        <v>16.800000000000011</v>
      </c>
      <c r="AJ42" s="143">
        <v>8.8888888888888928</v>
      </c>
      <c r="AK42" s="141">
        <v>9.0909090909090917</v>
      </c>
      <c r="AL42" s="141">
        <v>12.903225806451616</v>
      </c>
      <c r="AM42" s="141">
        <v>11.009174311926609</v>
      </c>
      <c r="AN42" s="141">
        <v>18.333333333333336</v>
      </c>
      <c r="AO42" s="141">
        <v>14.150943396226413</v>
      </c>
      <c r="AP42" s="141">
        <v>18.181818181818183</v>
      </c>
      <c r="AQ42" s="141">
        <v>21.348314606741564</v>
      </c>
      <c r="AR42" s="141">
        <v>12.345679012345681</v>
      </c>
      <c r="AS42" s="141">
        <v>9.4594594594594614</v>
      </c>
      <c r="AT42" s="141">
        <v>10.975609756097558</v>
      </c>
      <c r="AU42" s="141">
        <v>17.391304347826086</v>
      </c>
      <c r="AV42" s="141">
        <v>11.842105263157896</v>
      </c>
      <c r="AW42" s="141">
        <v>15.555555555555557</v>
      </c>
      <c r="AX42" s="142">
        <v>16.129032258064505</v>
      </c>
      <c r="AY42" s="142">
        <v>8.2089552238805972</v>
      </c>
      <c r="AZ42" s="142">
        <v>12.396694214876032</v>
      </c>
      <c r="BA42" s="142">
        <v>9.473684210526315</v>
      </c>
      <c r="BB42" s="141">
        <v>8.4112149532710294</v>
      </c>
      <c r="BC42" s="142">
        <v>15.833333333333337</v>
      </c>
      <c r="BD42" s="142">
        <v>10.377358490566039</v>
      </c>
      <c r="BE42" s="142">
        <v>14.285714285714285</v>
      </c>
      <c r="BF42" s="142">
        <v>20.454545454545453</v>
      </c>
      <c r="BG42" s="141">
        <v>13.580246913580243</v>
      </c>
      <c r="BH42" s="140">
        <v>16.21621621621621</v>
      </c>
      <c r="BI42" s="140">
        <v>12.195121951219514</v>
      </c>
      <c r="BJ42" s="140">
        <v>4.3478260869565215</v>
      </c>
      <c r="BK42" s="140" t="s">
        <v>286</v>
      </c>
      <c r="BL42" s="141" t="s">
        <v>286</v>
      </c>
      <c r="BM42" s="140" t="s">
        <v>286</v>
      </c>
      <c r="BN42" s="139" t="s">
        <v>286</v>
      </c>
      <c r="BO42" s="139" t="s">
        <v>286</v>
      </c>
      <c r="BP42" s="139" t="s">
        <v>286</v>
      </c>
      <c r="BQ42" s="141" t="s">
        <v>286</v>
      </c>
      <c r="BR42" s="140" t="s">
        <v>286</v>
      </c>
      <c r="BS42" s="140" t="s">
        <v>286</v>
      </c>
      <c r="BT42" s="140">
        <v>10.909090909090912</v>
      </c>
      <c r="BU42" s="141">
        <v>23.86363636363637</v>
      </c>
      <c r="BV42" s="140">
        <v>16.04938271604939</v>
      </c>
      <c r="BW42" s="140">
        <v>11.999999999999996</v>
      </c>
      <c r="BX42" s="140">
        <v>6.1728395061728412</v>
      </c>
      <c r="BY42" s="141">
        <v>0</v>
      </c>
      <c r="BZ42" s="140">
        <v>22.368421052631575</v>
      </c>
      <c r="CA42" s="140">
        <v>21.323529411764703</v>
      </c>
      <c r="CB42" s="140">
        <v>15.999999999999996</v>
      </c>
      <c r="CC42" s="141">
        <v>7.4626865671641767</v>
      </c>
      <c r="CD42" s="140">
        <v>19.834710743801658</v>
      </c>
      <c r="CE42" s="140">
        <v>8.5106382978723403</v>
      </c>
      <c r="CF42" s="140">
        <v>12.844036697247713</v>
      </c>
      <c r="CG42" s="141">
        <v>21.487603305785122</v>
      </c>
      <c r="CH42" s="140">
        <v>19.047619047619047</v>
      </c>
      <c r="CI42" s="140">
        <v>18.181818181818183</v>
      </c>
      <c r="CJ42" s="140">
        <v>20.689655172413797</v>
      </c>
      <c r="CK42" s="140">
        <v>20.987654320987648</v>
      </c>
      <c r="CL42" s="140">
        <v>8.2191780821917781</v>
      </c>
      <c r="CM42" s="140">
        <v>11.111111111111111</v>
      </c>
      <c r="CN42" s="140">
        <v>4.545454545454545</v>
      </c>
      <c r="CO42" s="140">
        <v>5.2631578947368416</v>
      </c>
      <c r="CP42" s="141">
        <v>5.1094890510948936</v>
      </c>
      <c r="CQ42" s="140">
        <v>7.258064516129032</v>
      </c>
      <c r="CR42" s="140">
        <v>1.4925373134328357</v>
      </c>
      <c r="CS42" s="139">
        <v>10.000000000000005</v>
      </c>
      <c r="CT42" s="139">
        <v>3.1914893617021272</v>
      </c>
      <c r="CU42" s="141">
        <v>4.7169811320754729</v>
      </c>
      <c r="CV42" s="140">
        <v>4.9586776859504162</v>
      </c>
      <c r="CW42" s="140">
        <v>4.7619047619047628</v>
      </c>
      <c r="CX42" s="139">
        <v>1.8181818181818179</v>
      </c>
      <c r="CY42" s="139">
        <v>2.2727272727272725</v>
      </c>
      <c r="CZ42" s="141">
        <v>1.2345679012345674</v>
      </c>
      <c r="DA42" s="140">
        <v>0</v>
      </c>
      <c r="DB42" s="140">
        <v>2.4691358024691348</v>
      </c>
      <c r="DC42" s="139">
        <v>0</v>
      </c>
      <c r="DD42" s="114" t="s">
        <v>286</v>
      </c>
      <c r="DE42" s="128">
        <v>28.67647058823529</v>
      </c>
      <c r="DF42" s="121">
        <v>39.837398373983739</v>
      </c>
      <c r="DG42" s="121" t="s">
        <v>286</v>
      </c>
      <c r="DH42" s="114">
        <v>37.190082644628092</v>
      </c>
      <c r="DI42" s="114">
        <v>32.258064516129025</v>
      </c>
      <c r="DJ42" s="128" t="s">
        <v>286</v>
      </c>
      <c r="DK42" s="121">
        <v>26.890756302521019</v>
      </c>
      <c r="DL42" s="121">
        <v>34.90566037735848</v>
      </c>
      <c r="DM42" s="121" t="s">
        <v>286</v>
      </c>
      <c r="DN42" s="121">
        <v>30.337078651685395</v>
      </c>
      <c r="DO42" s="128">
        <v>44.444444444444422</v>
      </c>
      <c r="DP42" s="121" t="s">
        <v>286</v>
      </c>
      <c r="DQ42" s="121">
        <v>21.249999999999996</v>
      </c>
      <c r="DR42" s="121">
        <v>9.0909090909090899</v>
      </c>
      <c r="DS42" s="121" t="s">
        <v>286</v>
      </c>
      <c r="DT42" s="128">
        <v>19.999999999999996</v>
      </c>
      <c r="DU42" s="131">
        <v>30.894308943089435</v>
      </c>
      <c r="DV42" s="131" t="s">
        <v>286</v>
      </c>
      <c r="DW42" s="114">
        <v>33.884297520661164</v>
      </c>
      <c r="DX42" s="131">
        <v>22.340425531914892</v>
      </c>
      <c r="DY42" s="128" t="s">
        <v>286</v>
      </c>
      <c r="DZ42" s="128">
        <v>27.731092436974805</v>
      </c>
      <c r="EA42" s="128">
        <v>33.018867924528287</v>
      </c>
      <c r="EB42" s="128" t="s">
        <v>286</v>
      </c>
      <c r="EC42" s="128">
        <v>24.7191011235955</v>
      </c>
      <c r="ED42" s="128">
        <v>34.567901234567898</v>
      </c>
      <c r="EE42" s="128" t="s">
        <v>286</v>
      </c>
      <c r="EF42" s="128">
        <v>22.5</v>
      </c>
      <c r="EG42" s="128">
        <v>28.571428571428569</v>
      </c>
      <c r="EH42" s="128" t="s">
        <v>286</v>
      </c>
      <c r="EI42" s="128">
        <v>24.626865671641795</v>
      </c>
      <c r="EJ42" s="128">
        <v>31.967213114754095</v>
      </c>
      <c r="EK42" s="128" t="s">
        <v>286</v>
      </c>
      <c r="EL42" s="121">
        <v>23.966942148760335</v>
      </c>
      <c r="EM42" s="121">
        <v>14.130434782608704</v>
      </c>
      <c r="EN42" s="121" t="s">
        <v>286</v>
      </c>
      <c r="EO42" s="121">
        <v>20.512820512820515</v>
      </c>
      <c r="EP42" s="128">
        <v>24.761904761904749</v>
      </c>
      <c r="EQ42" s="121" t="s">
        <v>286</v>
      </c>
      <c r="ER42" s="121">
        <v>18.181818181818173</v>
      </c>
      <c r="ES42" s="121">
        <v>27.16049382716049</v>
      </c>
      <c r="ET42" s="121" t="s">
        <v>286</v>
      </c>
      <c r="EU42" s="128">
        <v>7.5000000000000018</v>
      </c>
      <c r="EV42" s="121">
        <v>9.5238095238095237</v>
      </c>
      <c r="EW42" s="121" t="s">
        <v>286</v>
      </c>
      <c r="EX42" s="121">
        <v>13.432835820895532</v>
      </c>
      <c r="EY42" s="121">
        <v>56.097560975609717</v>
      </c>
      <c r="EZ42" s="128" t="s">
        <v>286</v>
      </c>
      <c r="FA42" s="121">
        <v>15.254237288135593</v>
      </c>
      <c r="FB42" s="121">
        <v>45.161290322580619</v>
      </c>
      <c r="FC42" s="121" t="s">
        <v>286</v>
      </c>
      <c r="FD42" s="121">
        <v>7.6271186440677994</v>
      </c>
      <c r="FE42" s="128">
        <v>51.886792452830178</v>
      </c>
      <c r="FF42" s="121" t="s">
        <v>286</v>
      </c>
      <c r="FG42" s="121">
        <v>10.112359550561793</v>
      </c>
      <c r="FH42" s="121">
        <v>49.382716049382701</v>
      </c>
      <c r="FI42" s="121" t="s">
        <v>286</v>
      </c>
      <c r="FJ42" s="128">
        <v>11.392405063291141</v>
      </c>
      <c r="FK42" s="121">
        <v>33.333333333333336</v>
      </c>
      <c r="FL42" s="121" t="s">
        <v>286</v>
      </c>
      <c r="FM42" s="121">
        <v>3.0075187969924819</v>
      </c>
      <c r="FN42" s="121">
        <v>31.707317073170746</v>
      </c>
      <c r="FO42" s="128" t="s">
        <v>286</v>
      </c>
      <c r="FP42" s="121">
        <v>6.7226890756302495</v>
      </c>
      <c r="FQ42" s="121">
        <v>25.000000000000007</v>
      </c>
      <c r="FR42" s="121" t="s">
        <v>286</v>
      </c>
      <c r="FS42" s="121">
        <v>1.7241379310344827</v>
      </c>
      <c r="FT42" s="128">
        <v>23.584905660377359</v>
      </c>
      <c r="FU42" s="121" t="s">
        <v>286</v>
      </c>
      <c r="FV42" s="121">
        <v>2.2471910112359543</v>
      </c>
      <c r="FW42" s="121">
        <v>25.925925925925942</v>
      </c>
      <c r="FX42" s="121" t="s">
        <v>286</v>
      </c>
      <c r="FY42" s="128">
        <v>2.5316455696202524</v>
      </c>
      <c r="FZ42" s="121">
        <v>9.5238095238095219</v>
      </c>
      <c r="GA42" s="121" t="s">
        <v>286</v>
      </c>
      <c r="GB42" s="121" t="s">
        <v>286</v>
      </c>
      <c r="GC42" s="121" t="s">
        <v>286</v>
      </c>
      <c r="GD42" s="128" t="s">
        <v>286</v>
      </c>
      <c r="GE42" s="121" t="s">
        <v>286</v>
      </c>
      <c r="GF42" s="121" t="s">
        <v>286</v>
      </c>
      <c r="GG42" s="121" t="s">
        <v>286</v>
      </c>
      <c r="GH42" s="121" t="s">
        <v>286</v>
      </c>
      <c r="GI42" s="128" t="s">
        <v>286</v>
      </c>
      <c r="GJ42" s="121" t="s">
        <v>286</v>
      </c>
      <c r="GK42" s="121">
        <v>3.3707865168539328</v>
      </c>
      <c r="GL42" s="121">
        <v>6.2500000000000009</v>
      </c>
      <c r="GM42" s="130" t="s">
        <v>286</v>
      </c>
      <c r="GN42" s="128">
        <v>0</v>
      </c>
      <c r="GO42" s="121">
        <v>9.5238095238095237</v>
      </c>
      <c r="GP42" s="121">
        <v>20.588235294117645</v>
      </c>
      <c r="GQ42" s="121">
        <v>63.909774436090238</v>
      </c>
      <c r="GR42" s="121">
        <v>68.000000000000028</v>
      </c>
      <c r="GS42" s="128">
        <v>10.852713178294572</v>
      </c>
      <c r="GT42" s="121">
        <v>49.999999999999993</v>
      </c>
      <c r="GU42" s="121">
        <v>63.736263736263723</v>
      </c>
      <c r="GV42" s="121">
        <v>12.621359223300974</v>
      </c>
      <c r="GW42" s="121">
        <v>50.442477876106182</v>
      </c>
      <c r="GX42" s="128">
        <v>77.358490566037716</v>
      </c>
      <c r="GY42" s="128">
        <v>9.0909090909090899</v>
      </c>
      <c r="GZ42" s="128">
        <v>42.352941176470587</v>
      </c>
      <c r="HA42" s="128">
        <v>77.777777777777743</v>
      </c>
      <c r="HB42" s="128">
        <v>8.2191780821917817</v>
      </c>
      <c r="HC42" s="128">
        <v>26.92307692307692</v>
      </c>
      <c r="HD42" s="128">
        <v>33.333333333333336</v>
      </c>
      <c r="HE42" s="128">
        <v>0</v>
      </c>
      <c r="HF42" s="128">
        <v>12.030075187969922</v>
      </c>
      <c r="HG42" s="128">
        <v>27.20000000000001</v>
      </c>
      <c r="HH42" s="128">
        <v>0.77519379844961256</v>
      </c>
      <c r="HI42" s="128">
        <v>9.433962264150944</v>
      </c>
      <c r="HJ42" s="128">
        <v>25.274725274725281</v>
      </c>
      <c r="HK42" s="128">
        <v>0</v>
      </c>
      <c r="HL42" s="121">
        <v>9.7345132743362832</v>
      </c>
      <c r="HM42" s="121">
        <v>29.245283018867926</v>
      </c>
      <c r="HN42" s="121">
        <v>1.8181818181818179</v>
      </c>
      <c r="HO42" s="121">
        <v>5.8823529411764692</v>
      </c>
      <c r="HP42" s="128">
        <v>20.987654320987648</v>
      </c>
      <c r="HQ42" s="121">
        <v>0</v>
      </c>
      <c r="HR42" s="121">
        <v>2.5641025641025634</v>
      </c>
      <c r="HS42" s="121">
        <v>4.7619047619047619</v>
      </c>
      <c r="HT42" s="129">
        <v>7.6923076923076907</v>
      </c>
      <c r="HU42" s="128">
        <v>48</v>
      </c>
      <c r="HV42" s="114">
        <v>54.237288135593218</v>
      </c>
      <c r="HW42" s="114">
        <v>5.5118110236220499</v>
      </c>
      <c r="HX42" s="114">
        <v>39.622641509433976</v>
      </c>
      <c r="HY42" s="114">
        <v>53.409090909090921</v>
      </c>
      <c r="HZ42" s="114">
        <v>5</v>
      </c>
      <c r="IA42" s="114">
        <v>32.14285714285716</v>
      </c>
      <c r="IB42" s="114">
        <v>60</v>
      </c>
      <c r="IC42" s="114">
        <v>7.2727272727272743</v>
      </c>
      <c r="ID42" s="114">
        <v>29.411764705882359</v>
      </c>
      <c r="IE42" s="114">
        <v>49.382716049382715</v>
      </c>
      <c r="IF42" s="114">
        <v>4.10958904109589</v>
      </c>
      <c r="IG42" s="114">
        <v>17.948717948717942</v>
      </c>
      <c r="IH42" s="114">
        <v>23.80952380952381</v>
      </c>
      <c r="II42" s="114" t="s">
        <v>286</v>
      </c>
      <c r="IJ42" s="114">
        <v>24.427480916030543</v>
      </c>
      <c r="IK42" s="114">
        <v>36.29032258064516</v>
      </c>
      <c r="IL42" s="114" t="s">
        <v>286</v>
      </c>
      <c r="IM42" s="114">
        <v>18.691588785046726</v>
      </c>
      <c r="IN42" s="114">
        <v>30.76923076923077</v>
      </c>
      <c r="IO42" s="114" t="s">
        <v>286</v>
      </c>
      <c r="IP42" s="114">
        <v>19.469026548672577</v>
      </c>
      <c r="IQ42" s="114">
        <v>36.79245283018868</v>
      </c>
      <c r="IR42" s="114" t="s">
        <v>286</v>
      </c>
      <c r="IS42" s="114">
        <v>15.294117647058828</v>
      </c>
      <c r="IT42" s="114">
        <v>29.629629629629626</v>
      </c>
      <c r="IU42" s="114" t="s">
        <v>286</v>
      </c>
      <c r="IV42" s="114">
        <v>6.4102564102564115</v>
      </c>
      <c r="IW42" s="114">
        <v>4.7619047619047619</v>
      </c>
      <c r="IX42" s="114" t="str">
        <f t="shared" si="51"/>
        <v>--</v>
      </c>
      <c r="IY42" s="114" t="str">
        <f t="shared" si="51"/>
        <v>--</v>
      </c>
      <c r="IZ42" s="114" t="str">
        <f t="shared" si="51"/>
        <v>--</v>
      </c>
      <c r="JA42" s="114" t="str">
        <f t="shared" si="51"/>
        <v>--</v>
      </c>
      <c r="JB42" s="114" t="str">
        <f t="shared" si="51"/>
        <v>--</v>
      </c>
      <c r="JC42" s="261" t="s">
        <v>286</v>
      </c>
      <c r="JD42" s="261" t="s">
        <v>286</v>
      </c>
      <c r="JE42" s="261" t="s">
        <v>286</v>
      </c>
      <c r="JF42" s="261" t="s">
        <v>286</v>
      </c>
      <c r="JG42" s="261" t="s">
        <v>286</v>
      </c>
      <c r="JH42" s="261" t="s">
        <v>286</v>
      </c>
      <c r="JI42" s="261" t="s">
        <v>286</v>
      </c>
      <c r="JJ42" s="261" t="s">
        <v>286</v>
      </c>
      <c r="JK42" s="261" t="s">
        <v>286</v>
      </c>
      <c r="JL42" s="261" t="s">
        <v>286</v>
      </c>
      <c r="JM42" s="261" t="s">
        <v>286</v>
      </c>
      <c r="JN42" s="261" t="s">
        <v>286</v>
      </c>
      <c r="JO42" s="243">
        <v>19.4444444444444</v>
      </c>
      <c r="JP42" s="243">
        <v>28.421052631578899</v>
      </c>
      <c r="JQ42" s="243">
        <v>50</v>
      </c>
      <c r="JR42" s="245" t="str">
        <f>"--"</f>
        <v>--</v>
      </c>
      <c r="JS42" s="245" t="str">
        <f>"--"</f>
        <v>--</v>
      </c>
      <c r="JT42" s="245" t="str">
        <f>"--"</f>
        <v>--</v>
      </c>
      <c r="JU42" s="243">
        <v>4.1666666666666696</v>
      </c>
      <c r="JV42" s="243">
        <v>3.1578947368421</v>
      </c>
      <c r="JW42" s="243">
        <v>8.6206896551724093</v>
      </c>
      <c r="JX42" s="245" t="str">
        <f>"--"</f>
        <v>--</v>
      </c>
      <c r="JY42" s="245" t="str">
        <f>"--"</f>
        <v>--</v>
      </c>
      <c r="JZ42" s="245" t="str">
        <f>"--"</f>
        <v>--</v>
      </c>
      <c r="KA42" s="243">
        <v>15.5844155844156</v>
      </c>
      <c r="KB42" s="243">
        <v>23.7113402061856</v>
      </c>
      <c r="KC42" s="243">
        <v>32.203389830508499</v>
      </c>
      <c r="KD42" s="245" t="str">
        <f>"--"</f>
        <v>--</v>
      </c>
      <c r="KE42" s="245" t="str">
        <f>"--"</f>
        <v>--</v>
      </c>
      <c r="KF42" s="245" t="str">
        <f>"--"</f>
        <v>--</v>
      </c>
      <c r="KG42" s="128" t="str">
        <f t="shared" si="52"/>
        <v>--</v>
      </c>
      <c r="KH42" s="128" t="str">
        <f t="shared" si="52"/>
        <v>--</v>
      </c>
      <c r="KI42" s="128" t="str">
        <f t="shared" si="52"/>
        <v>--</v>
      </c>
      <c r="KJ42" s="128" t="str">
        <f t="shared" si="52"/>
        <v>--</v>
      </c>
      <c r="KK42" s="128" t="str">
        <f t="shared" si="52"/>
        <v>--</v>
      </c>
      <c r="KL42" s="128" t="str">
        <f t="shared" si="52"/>
        <v>--</v>
      </c>
      <c r="KM42" s="128" t="str">
        <f t="shared" si="52"/>
        <v>--</v>
      </c>
      <c r="KN42" s="190" t="str">
        <f t="shared" si="52"/>
        <v>--</v>
      </c>
      <c r="KO42" s="190" t="str">
        <f t="shared" si="52"/>
        <v>--</v>
      </c>
      <c r="KP42" s="190" t="str">
        <f t="shared" si="52"/>
        <v>--</v>
      </c>
      <c r="KQ42" s="128" t="str">
        <f t="shared" si="2"/>
        <v>--</v>
      </c>
      <c r="KR42" s="190" t="str">
        <f t="shared" si="2"/>
        <v>--</v>
      </c>
      <c r="KS42" s="190" t="str">
        <f t="shared" si="2"/>
        <v>--</v>
      </c>
      <c r="KT42" s="190" t="str">
        <f t="shared" si="2"/>
        <v>--</v>
      </c>
      <c r="KU42" s="128" t="str">
        <f t="shared" si="3"/>
        <v>--</v>
      </c>
      <c r="KV42" s="190" t="str">
        <f t="shared" si="3"/>
        <v>--</v>
      </c>
      <c r="KW42" s="190" t="str">
        <f t="shared" si="3"/>
        <v>--</v>
      </c>
      <c r="KX42" s="190" t="str">
        <f t="shared" si="3"/>
        <v>--</v>
      </c>
      <c r="KY42" s="295">
        <v>16.216216216216214</v>
      </c>
      <c r="KZ42" s="295">
        <v>25</v>
      </c>
      <c r="LA42" s="295">
        <v>13.333333333333334</v>
      </c>
      <c r="LB42" s="190" t="str">
        <f t="shared" ref="LB42:LD42" si="53">"--"</f>
        <v>--</v>
      </c>
      <c r="LC42" s="190" t="str">
        <f t="shared" si="53"/>
        <v>--</v>
      </c>
      <c r="LD42" s="190" t="str">
        <f t="shared" si="53"/>
        <v>--</v>
      </c>
      <c r="LE42" s="295">
        <v>10.810810810810809</v>
      </c>
      <c r="LF42" s="295">
        <v>19.587628865979379</v>
      </c>
      <c r="LG42" s="295">
        <v>11.864406779661019</v>
      </c>
      <c r="LH42" s="190" t="str">
        <f t="shared" ref="LH42:LJ42" si="54">"--"</f>
        <v>--</v>
      </c>
      <c r="LI42" s="190" t="str">
        <f t="shared" si="54"/>
        <v>--</v>
      </c>
      <c r="LJ42" s="190" t="str">
        <f t="shared" si="54"/>
        <v>--</v>
      </c>
      <c r="LK42" s="295">
        <v>1.3157894736842106</v>
      </c>
      <c r="LL42" s="295">
        <v>3.0927835051546402</v>
      </c>
      <c r="LM42" s="295">
        <v>3.3898305084745761</v>
      </c>
      <c r="LN42" s="190" t="str">
        <f t="shared" ref="LN42:LP42" si="55">"--"</f>
        <v>--</v>
      </c>
      <c r="LO42" s="190" t="str">
        <f t="shared" si="55"/>
        <v>--</v>
      </c>
      <c r="LP42" s="190" t="str">
        <f t="shared" si="55"/>
        <v>--</v>
      </c>
      <c r="LQ42" s="128">
        <v>6.8493150684931496</v>
      </c>
      <c r="LR42" s="128">
        <v>11.340206185567011</v>
      </c>
      <c r="LS42" s="128">
        <v>22.033898305084747</v>
      </c>
      <c r="LT42" s="190" t="str">
        <f t="shared" ref="LT42:LV42" si="56">"--"</f>
        <v>--</v>
      </c>
      <c r="LU42" s="190" t="str">
        <f t="shared" si="56"/>
        <v>--</v>
      </c>
      <c r="LV42" s="190" t="str">
        <f t="shared" si="56"/>
        <v>--</v>
      </c>
      <c r="LX42" s="378" t="str">
        <f t="shared" si="4"/>
        <v>--</v>
      </c>
      <c r="LY42" s="378" t="str">
        <f t="shared" si="4"/>
        <v>--</v>
      </c>
      <c r="LZ42" s="378" t="str">
        <f t="shared" si="4"/>
        <v>--</v>
      </c>
      <c r="MA42" s="378" t="str">
        <f t="shared" si="4"/>
        <v>--</v>
      </c>
      <c r="MB42" s="378" t="str">
        <f t="shared" si="5"/>
        <v>--</v>
      </c>
      <c r="MC42" s="381">
        <v>13.402061855670103</v>
      </c>
      <c r="MD42" s="381">
        <v>15.116279069767442</v>
      </c>
      <c r="ME42" s="381">
        <v>15.384615384615381</v>
      </c>
      <c r="MF42" s="378" t="str">
        <f t="shared" si="6"/>
        <v>--</v>
      </c>
      <c r="MG42" s="378" t="str">
        <f t="shared" si="6"/>
        <v>--</v>
      </c>
      <c r="MH42" s="378" t="str">
        <f t="shared" si="6"/>
        <v>--</v>
      </c>
      <c r="MI42" s="378" t="str">
        <f t="shared" si="6"/>
        <v>--</v>
      </c>
      <c r="MJ42" s="378" t="str">
        <f t="shared" si="7"/>
        <v>--</v>
      </c>
      <c r="MK42" s="381">
        <v>20.212765957446813</v>
      </c>
      <c r="ML42" s="381">
        <v>22.093023255813961</v>
      </c>
      <c r="MM42" s="381">
        <v>26.15384615384615</v>
      </c>
      <c r="MN42" s="378" t="str">
        <f t="shared" si="8"/>
        <v>--</v>
      </c>
      <c r="MO42" s="381">
        <v>25.773195876288668</v>
      </c>
      <c r="MP42" s="381">
        <v>22.09302325581395</v>
      </c>
      <c r="MQ42" s="381">
        <v>14.925373134328352</v>
      </c>
      <c r="MR42" s="378" t="str">
        <f t="shared" si="9"/>
        <v>--</v>
      </c>
      <c r="MS42" s="381">
        <v>14.583333333333339</v>
      </c>
      <c r="MT42" s="381">
        <v>23.255813953488378</v>
      </c>
      <c r="MU42" s="381">
        <v>10.769230769230774</v>
      </c>
      <c r="MV42" s="378" t="str">
        <f t="shared" si="10"/>
        <v>--</v>
      </c>
      <c r="MW42" s="381">
        <v>6.3157894736842088</v>
      </c>
      <c r="MX42" s="381">
        <v>2.3255813953488365</v>
      </c>
      <c r="MY42" s="381">
        <v>3.174603174603174</v>
      </c>
      <c r="MZ42" s="378" t="str">
        <f t="shared" si="11"/>
        <v>--</v>
      </c>
      <c r="NA42" s="378" t="str">
        <f t="shared" si="11"/>
        <v>--</v>
      </c>
      <c r="NB42" s="378" t="str">
        <f t="shared" si="11"/>
        <v>--</v>
      </c>
      <c r="NC42" s="378" t="str">
        <f t="shared" si="11"/>
        <v>--</v>
      </c>
      <c r="ND42" s="378" t="str">
        <f t="shared" si="12"/>
        <v>--</v>
      </c>
      <c r="NE42" s="381">
        <v>31.958762886597949</v>
      </c>
      <c r="NF42" s="381">
        <v>21.428571428571438</v>
      </c>
      <c r="NG42" s="381">
        <v>16.923076923076927</v>
      </c>
      <c r="NH42" s="378" t="str">
        <f t="shared" si="13"/>
        <v>--</v>
      </c>
      <c r="NI42" s="381">
        <v>7.2164948453608293</v>
      </c>
      <c r="NJ42" s="381">
        <v>9.4117647058823515</v>
      </c>
      <c r="NK42" s="381">
        <v>3.0303030303030298</v>
      </c>
      <c r="NL42" s="378" t="str">
        <f t="shared" si="14"/>
        <v>--</v>
      </c>
      <c r="NM42" s="381">
        <v>2.083333333333333</v>
      </c>
      <c r="NN42" s="381">
        <v>2.3529411764705874</v>
      </c>
      <c r="NO42" s="381">
        <v>1.5151515151515149</v>
      </c>
      <c r="NP42" s="378" t="str">
        <f t="shared" si="15"/>
        <v>--</v>
      </c>
      <c r="NQ42" s="381">
        <v>1.0526315789473681</v>
      </c>
      <c r="NR42" s="381">
        <v>4.7619047619047601</v>
      </c>
      <c r="NS42" s="381">
        <v>1.5384615384615383</v>
      </c>
      <c r="NT42" s="378" t="str">
        <f t="shared" si="16"/>
        <v>--</v>
      </c>
      <c r="NU42" s="381">
        <v>13.54166666666667</v>
      </c>
      <c r="NV42" s="381">
        <v>22.61904761904762</v>
      </c>
      <c r="NW42" s="381">
        <v>20.312499999999996</v>
      </c>
      <c r="NX42" s="378" t="str">
        <f t="shared" si="17"/>
        <v>--</v>
      </c>
      <c r="NY42" s="381">
        <v>0</v>
      </c>
      <c r="NZ42" s="381">
        <v>2.3809523809523805</v>
      </c>
      <c r="OA42" s="381">
        <v>3.1249999999999996</v>
      </c>
      <c r="OB42" s="378" t="str">
        <f t="shared" si="18"/>
        <v>--</v>
      </c>
      <c r="OC42" s="381">
        <v>8.2474226804123738</v>
      </c>
      <c r="OD42" s="381">
        <v>18.823529411764707</v>
      </c>
      <c r="OE42" s="381">
        <v>14.062499999999995</v>
      </c>
    </row>
    <row r="43" spans="1:395" ht="14.4" thickTop="1" thickBot="1" x14ac:dyDescent="0.3">
      <c r="A43" s="114">
        <v>39</v>
      </c>
      <c r="B43" s="93" t="s">
        <v>39</v>
      </c>
      <c r="C43" s="144">
        <v>9.3749999999999982</v>
      </c>
      <c r="D43" s="144">
        <v>25.490196078431378</v>
      </c>
      <c r="E43" s="144">
        <v>43.636363636363647</v>
      </c>
      <c r="F43" s="144">
        <v>23.728813559322038</v>
      </c>
      <c r="G43" s="144">
        <v>26.153846153846153</v>
      </c>
      <c r="H43" s="144">
        <v>45.454545454545453</v>
      </c>
      <c r="I43" s="144">
        <v>13.46153846153846</v>
      </c>
      <c r="J43" s="144">
        <v>34.482758620689658</v>
      </c>
      <c r="K43" s="144">
        <v>44.444444444444443</v>
      </c>
      <c r="L43" s="144">
        <v>20</v>
      </c>
      <c r="M43" s="141">
        <v>29.545454545454543</v>
      </c>
      <c r="N43" s="141">
        <v>55.555555555555557</v>
      </c>
      <c r="O43" s="141">
        <v>11.538461538461538</v>
      </c>
      <c r="P43" s="141">
        <v>42.105263157894733</v>
      </c>
      <c r="Q43" s="141">
        <v>53.658536585365859</v>
      </c>
      <c r="R43" s="141">
        <v>4.6874999999999991</v>
      </c>
      <c r="S43" s="141">
        <v>19.607843137254903</v>
      </c>
      <c r="T43" s="141">
        <v>16.363636363636356</v>
      </c>
      <c r="U43" s="141">
        <v>8.3333333333333339</v>
      </c>
      <c r="V43" s="141">
        <v>13.846153846153841</v>
      </c>
      <c r="W43" s="141">
        <v>9.3023255813953494</v>
      </c>
      <c r="X43" s="141">
        <v>14.814814814814811</v>
      </c>
      <c r="Y43" s="141">
        <v>6.8965517241379297</v>
      </c>
      <c r="Z43" s="141">
        <v>11.111111111111111</v>
      </c>
      <c r="AA43" s="141">
        <v>6.6666666666666661</v>
      </c>
      <c r="AB43" s="142">
        <v>19.565217391304348</v>
      </c>
      <c r="AC43" s="142">
        <v>8.8888888888888893</v>
      </c>
      <c r="AD43" s="142">
        <v>19.23076923076923</v>
      </c>
      <c r="AE43" s="142">
        <v>16.216216216216221</v>
      </c>
      <c r="AF43" s="141">
        <v>9.7560975609756095</v>
      </c>
      <c r="AG43" s="144">
        <v>10.937500000000002</v>
      </c>
      <c r="AH43" s="144">
        <v>21.568627450980401</v>
      </c>
      <c r="AI43" s="143">
        <v>16.36363636363636</v>
      </c>
      <c r="AJ43" s="143">
        <v>15.25423728813559</v>
      </c>
      <c r="AK43" s="141">
        <v>13.846153846153847</v>
      </c>
      <c r="AL43" s="141">
        <v>6.9767441860465107</v>
      </c>
      <c r="AM43" s="141">
        <v>11.53846153846154</v>
      </c>
      <c r="AN43" s="141">
        <v>12.068965517241383</v>
      </c>
      <c r="AO43" s="141">
        <v>11.111111111111112</v>
      </c>
      <c r="AP43" s="141">
        <v>4.4444444444444438</v>
      </c>
      <c r="AQ43" s="141">
        <v>15.217391304347828</v>
      </c>
      <c r="AR43" s="141">
        <v>11.111111111111116</v>
      </c>
      <c r="AS43" s="141">
        <v>24</v>
      </c>
      <c r="AT43" s="141">
        <v>16.216216216216218</v>
      </c>
      <c r="AU43" s="141">
        <v>14.634146341463415</v>
      </c>
      <c r="AV43" s="141">
        <v>3.125</v>
      </c>
      <c r="AW43" s="141">
        <v>24</v>
      </c>
      <c r="AX43" s="142">
        <v>14.545454545454543</v>
      </c>
      <c r="AY43" s="142">
        <v>13.793103448275865</v>
      </c>
      <c r="AZ43" s="142">
        <v>13.846153846153841</v>
      </c>
      <c r="BA43" s="142">
        <v>11.627906976744184</v>
      </c>
      <c r="BB43" s="141">
        <v>18.749999999999996</v>
      </c>
      <c r="BC43" s="142">
        <v>6.8965517241379324</v>
      </c>
      <c r="BD43" s="142">
        <v>11.111111111111112</v>
      </c>
      <c r="BE43" s="142">
        <v>4.4444444444444438</v>
      </c>
      <c r="BF43" s="142">
        <v>15.555555555555557</v>
      </c>
      <c r="BG43" s="141">
        <v>11.111111111111112</v>
      </c>
      <c r="BH43" s="140">
        <v>11.538461538461538</v>
      </c>
      <c r="BI43" s="140">
        <v>18.918918918918912</v>
      </c>
      <c r="BJ43" s="140">
        <v>10</v>
      </c>
      <c r="BK43" s="140" t="s">
        <v>286</v>
      </c>
      <c r="BL43" s="141" t="s">
        <v>286</v>
      </c>
      <c r="BM43" s="140" t="s">
        <v>286</v>
      </c>
      <c r="BN43" s="139" t="s">
        <v>286</v>
      </c>
      <c r="BO43" s="139" t="s">
        <v>286</v>
      </c>
      <c r="BP43" s="139" t="s">
        <v>286</v>
      </c>
      <c r="BQ43" s="141" t="s">
        <v>286</v>
      </c>
      <c r="BR43" s="140" t="s">
        <v>286</v>
      </c>
      <c r="BS43" s="140" t="s">
        <v>286</v>
      </c>
      <c r="BT43" s="140">
        <v>9.0909090909090917</v>
      </c>
      <c r="BU43" s="141">
        <v>17.391304347826086</v>
      </c>
      <c r="BV43" s="140">
        <v>6.8181818181818183</v>
      </c>
      <c r="BW43" s="140">
        <v>7.6923076923076916</v>
      </c>
      <c r="BX43" s="140">
        <v>16.666666666666668</v>
      </c>
      <c r="BY43" s="141">
        <v>4.8780487804878048</v>
      </c>
      <c r="BZ43" s="140">
        <v>6.3492063492063489</v>
      </c>
      <c r="CA43" s="140">
        <v>31.372549019607842</v>
      </c>
      <c r="CB43" s="140">
        <v>18.181818181818183</v>
      </c>
      <c r="CC43" s="141">
        <v>17.857142857142858</v>
      </c>
      <c r="CD43" s="140">
        <v>24.615384615384617</v>
      </c>
      <c r="CE43" s="140">
        <v>18.181818181818176</v>
      </c>
      <c r="CF43" s="140">
        <v>11.76470588235294</v>
      </c>
      <c r="CG43" s="141">
        <v>17.241379310344829</v>
      </c>
      <c r="CH43" s="140">
        <v>7.4074074074074074</v>
      </c>
      <c r="CI43" s="140">
        <v>15.909090909090907</v>
      </c>
      <c r="CJ43" s="140">
        <v>10.869565217391306</v>
      </c>
      <c r="CK43" s="140">
        <v>17.777777777777779</v>
      </c>
      <c r="CL43" s="140">
        <v>7.6923076923076916</v>
      </c>
      <c r="CM43" s="140">
        <v>16.666666666666668</v>
      </c>
      <c r="CN43" s="140">
        <v>14.634146341463415</v>
      </c>
      <c r="CO43" s="140">
        <v>0</v>
      </c>
      <c r="CP43" s="141">
        <v>14</v>
      </c>
      <c r="CQ43" s="140">
        <v>9.0909090909090917</v>
      </c>
      <c r="CR43" s="140">
        <v>5.1724137931034484</v>
      </c>
      <c r="CS43" s="139">
        <v>7.6923076923076925</v>
      </c>
      <c r="CT43" s="139">
        <v>2.2727272727272725</v>
      </c>
      <c r="CU43" s="141">
        <v>1.9230769230769229</v>
      </c>
      <c r="CV43" s="140">
        <v>10.344827586206899</v>
      </c>
      <c r="CW43" s="140">
        <v>1.8518518518518516</v>
      </c>
      <c r="CX43" s="139">
        <v>2.2727272727272729</v>
      </c>
      <c r="CY43" s="139">
        <v>2.1739130434782608</v>
      </c>
      <c r="CZ43" s="141">
        <v>0</v>
      </c>
      <c r="DA43" s="140">
        <v>3.8461538461538458</v>
      </c>
      <c r="DB43" s="140">
        <v>0</v>
      </c>
      <c r="DC43" s="139">
        <v>0</v>
      </c>
      <c r="DD43" s="114" t="s">
        <v>286</v>
      </c>
      <c r="DE43" s="128">
        <v>27.999999999999996</v>
      </c>
      <c r="DF43" s="121">
        <v>32.727272727272727</v>
      </c>
      <c r="DG43" s="121" t="s">
        <v>286</v>
      </c>
      <c r="DH43" s="114">
        <v>33.846153846153854</v>
      </c>
      <c r="DI43" s="114">
        <v>31.818181818181824</v>
      </c>
      <c r="DJ43" s="128" t="s">
        <v>286</v>
      </c>
      <c r="DK43" s="121">
        <v>26.315789473684209</v>
      </c>
      <c r="DL43" s="121">
        <v>31.481481481481492</v>
      </c>
      <c r="DM43" s="121" t="s">
        <v>286</v>
      </c>
      <c r="DN43" s="121">
        <v>21.739130434782613</v>
      </c>
      <c r="DO43" s="128">
        <v>33.333333333333314</v>
      </c>
      <c r="DP43" s="121" t="s">
        <v>286</v>
      </c>
      <c r="DQ43" s="121">
        <v>31.42857142857142</v>
      </c>
      <c r="DR43" s="121">
        <v>17.073170731707318</v>
      </c>
      <c r="DS43" s="121" t="s">
        <v>286</v>
      </c>
      <c r="DT43" s="128">
        <v>28.571428571428569</v>
      </c>
      <c r="DU43" s="131">
        <v>18.181818181818183</v>
      </c>
      <c r="DV43" s="131" t="s">
        <v>286</v>
      </c>
      <c r="DW43" s="114">
        <v>26.15384615384616</v>
      </c>
      <c r="DX43" s="131">
        <v>25.000000000000004</v>
      </c>
      <c r="DY43" s="128" t="s">
        <v>286</v>
      </c>
      <c r="DZ43" s="128">
        <v>24.561403508771928</v>
      </c>
      <c r="EA43" s="128">
        <v>25.925925925925924</v>
      </c>
      <c r="EB43" s="128" t="s">
        <v>286</v>
      </c>
      <c r="EC43" s="128">
        <v>15.217391304347824</v>
      </c>
      <c r="ED43" s="128">
        <v>24.444444444444446</v>
      </c>
      <c r="EE43" s="128" t="s">
        <v>286</v>
      </c>
      <c r="EF43" s="128">
        <v>37.142857142857132</v>
      </c>
      <c r="EG43" s="128">
        <v>7.3170731707317058</v>
      </c>
      <c r="EH43" s="128" t="s">
        <v>286</v>
      </c>
      <c r="EI43" s="128">
        <v>35.999999999999986</v>
      </c>
      <c r="EJ43" s="128">
        <v>25.45454545454545</v>
      </c>
      <c r="EK43" s="128" t="s">
        <v>286</v>
      </c>
      <c r="EL43" s="121">
        <v>21.538461538461544</v>
      </c>
      <c r="EM43" s="121">
        <v>11.363636363636363</v>
      </c>
      <c r="EN43" s="121" t="s">
        <v>286</v>
      </c>
      <c r="EO43" s="121">
        <v>20</v>
      </c>
      <c r="EP43" s="128">
        <v>22.641509433962266</v>
      </c>
      <c r="EQ43" s="121" t="s">
        <v>286</v>
      </c>
      <c r="ER43" s="121">
        <v>6.5217391304347831</v>
      </c>
      <c r="ES43" s="121">
        <v>8.8888888888888875</v>
      </c>
      <c r="ET43" s="121" t="s">
        <v>286</v>
      </c>
      <c r="EU43" s="128">
        <v>22.857142857142854</v>
      </c>
      <c r="EV43" s="121">
        <v>7.3170731707317067</v>
      </c>
      <c r="EW43" s="121" t="s">
        <v>286</v>
      </c>
      <c r="EX43" s="121">
        <v>18.367346938775512</v>
      </c>
      <c r="EY43" s="121">
        <v>49.090909090909079</v>
      </c>
      <c r="EZ43" s="128" t="s">
        <v>286</v>
      </c>
      <c r="FA43" s="121">
        <v>29.230769230769223</v>
      </c>
      <c r="FB43" s="121">
        <v>47.727272727272727</v>
      </c>
      <c r="FC43" s="121" t="s">
        <v>286</v>
      </c>
      <c r="FD43" s="121">
        <v>5.3571428571428585</v>
      </c>
      <c r="FE43" s="128">
        <v>55.55555555555555</v>
      </c>
      <c r="FF43" s="121" t="s">
        <v>286</v>
      </c>
      <c r="FG43" s="121">
        <v>8.695652173913043</v>
      </c>
      <c r="FH43" s="121">
        <v>51.111111111111107</v>
      </c>
      <c r="FI43" s="121" t="s">
        <v>286</v>
      </c>
      <c r="FJ43" s="128">
        <v>19.999999999999996</v>
      </c>
      <c r="FK43" s="121">
        <v>41.463414634146332</v>
      </c>
      <c r="FL43" s="121" t="s">
        <v>286</v>
      </c>
      <c r="FM43" s="121">
        <v>10</v>
      </c>
      <c r="FN43" s="121">
        <v>16.363636363636363</v>
      </c>
      <c r="FO43" s="128" t="s">
        <v>286</v>
      </c>
      <c r="FP43" s="121">
        <v>9.2307692307692282</v>
      </c>
      <c r="FQ43" s="121">
        <v>27.272727272727266</v>
      </c>
      <c r="FR43" s="121" t="s">
        <v>286</v>
      </c>
      <c r="FS43" s="121">
        <v>3.5087719298245608</v>
      </c>
      <c r="FT43" s="128">
        <v>35.18518518518519</v>
      </c>
      <c r="FU43" s="121" t="s">
        <v>286</v>
      </c>
      <c r="FV43" s="121">
        <v>0</v>
      </c>
      <c r="FW43" s="121">
        <v>26.666666666666675</v>
      </c>
      <c r="FX43" s="121" t="s">
        <v>286</v>
      </c>
      <c r="FY43" s="128">
        <v>8.5714285714285712</v>
      </c>
      <c r="FZ43" s="121">
        <v>21.951219512195124</v>
      </c>
      <c r="GA43" s="121" t="s">
        <v>286</v>
      </c>
      <c r="GB43" s="121" t="s">
        <v>286</v>
      </c>
      <c r="GC43" s="121" t="s">
        <v>286</v>
      </c>
      <c r="GD43" s="128" t="s">
        <v>286</v>
      </c>
      <c r="GE43" s="121" t="s">
        <v>286</v>
      </c>
      <c r="GF43" s="121" t="s">
        <v>286</v>
      </c>
      <c r="GG43" s="121" t="s">
        <v>286</v>
      </c>
      <c r="GH43" s="121" t="s">
        <v>286</v>
      </c>
      <c r="GI43" s="128" t="s">
        <v>286</v>
      </c>
      <c r="GJ43" s="121" t="s">
        <v>286</v>
      </c>
      <c r="GK43" s="121">
        <v>2.1739130434782608</v>
      </c>
      <c r="GL43" s="121">
        <v>2.2222222222222219</v>
      </c>
      <c r="GM43" s="130" t="s">
        <v>286</v>
      </c>
      <c r="GN43" s="128">
        <v>8.5714285714285712</v>
      </c>
      <c r="GO43" s="121">
        <v>0</v>
      </c>
      <c r="GP43" s="121">
        <v>11.864406779661021</v>
      </c>
      <c r="GQ43" s="121">
        <v>59.183673469387742</v>
      </c>
      <c r="GR43" s="121">
        <v>61.81818181818182</v>
      </c>
      <c r="GS43" s="128">
        <v>25.454545454545457</v>
      </c>
      <c r="GT43" s="121">
        <v>59.016393442622935</v>
      </c>
      <c r="GU43" s="121">
        <v>76.744186046511601</v>
      </c>
      <c r="GV43" s="121">
        <v>23.076923076923077</v>
      </c>
      <c r="GW43" s="121">
        <v>55.357142857142875</v>
      </c>
      <c r="GX43" s="128">
        <v>73.584905660377373</v>
      </c>
      <c r="GY43" s="128">
        <v>25.000000000000004</v>
      </c>
      <c r="GZ43" s="128">
        <v>51.111111111111114</v>
      </c>
      <c r="HA43" s="128">
        <v>55.555555555555564</v>
      </c>
      <c r="HB43" s="128">
        <v>15.384615384615385</v>
      </c>
      <c r="HC43" s="128">
        <v>42.857142857142854</v>
      </c>
      <c r="HD43" s="128">
        <v>60.975609756097569</v>
      </c>
      <c r="HE43" s="128">
        <v>0</v>
      </c>
      <c r="HF43" s="128">
        <v>14.285714285714286</v>
      </c>
      <c r="HG43" s="128">
        <v>12.727272727272725</v>
      </c>
      <c r="HH43" s="128">
        <v>1.8181818181818179</v>
      </c>
      <c r="HI43" s="128">
        <v>21.311475409836067</v>
      </c>
      <c r="HJ43" s="128">
        <v>39.534883720930232</v>
      </c>
      <c r="HK43" s="128">
        <v>3.8461538461538458</v>
      </c>
      <c r="HL43" s="121">
        <v>14.285714285714283</v>
      </c>
      <c r="HM43" s="121">
        <v>32.075471698113212</v>
      </c>
      <c r="HN43" s="121">
        <v>0</v>
      </c>
      <c r="HO43" s="121">
        <v>13.333333333333332</v>
      </c>
      <c r="HP43" s="128">
        <v>13.333333333333337</v>
      </c>
      <c r="HQ43" s="121">
        <v>0</v>
      </c>
      <c r="HR43" s="121">
        <v>2.8571428571428572</v>
      </c>
      <c r="HS43" s="121">
        <v>24.390243902439021</v>
      </c>
      <c r="HT43" s="129">
        <v>5.1724137931034502</v>
      </c>
      <c r="HU43" s="128">
        <v>43.750000000000014</v>
      </c>
      <c r="HV43" s="114">
        <v>48.148148148148131</v>
      </c>
      <c r="HW43" s="114">
        <v>16.666666666666668</v>
      </c>
      <c r="HX43" s="114">
        <v>49.152542372881356</v>
      </c>
      <c r="HY43" s="114">
        <v>60.465116279069754</v>
      </c>
      <c r="HZ43" s="114">
        <v>9.8039215686274517</v>
      </c>
      <c r="IA43" s="114">
        <v>31.481481481481477</v>
      </c>
      <c r="IB43" s="114">
        <v>52.941176470588246</v>
      </c>
      <c r="IC43" s="114">
        <v>4.545454545454545</v>
      </c>
      <c r="ID43" s="114">
        <v>31.111111111111111</v>
      </c>
      <c r="IE43" s="114">
        <v>42.222222222222214</v>
      </c>
      <c r="IF43" s="114">
        <v>7.6923076923076916</v>
      </c>
      <c r="IG43" s="114">
        <v>26.47058823529412</v>
      </c>
      <c r="IH43" s="114">
        <v>39.024390243902431</v>
      </c>
      <c r="II43" s="114" t="s">
        <v>286</v>
      </c>
      <c r="IJ43" s="114">
        <v>28.571428571428569</v>
      </c>
      <c r="IK43" s="114">
        <v>25.454545454545453</v>
      </c>
      <c r="IL43" s="114" t="s">
        <v>286</v>
      </c>
      <c r="IM43" s="114">
        <v>35.483870967741929</v>
      </c>
      <c r="IN43" s="114">
        <v>41.860465116279066</v>
      </c>
      <c r="IO43" s="114" t="s">
        <v>286</v>
      </c>
      <c r="IP43" s="114">
        <v>21.428571428571423</v>
      </c>
      <c r="IQ43" s="114">
        <v>40.384615384615373</v>
      </c>
      <c r="IR43" s="114" t="s">
        <v>286</v>
      </c>
      <c r="IS43" s="114">
        <v>22.222222222222225</v>
      </c>
      <c r="IT43" s="114">
        <v>31.111111111111114</v>
      </c>
      <c r="IU43" s="114" t="s">
        <v>286</v>
      </c>
      <c r="IV43" s="114">
        <v>8.8235294117647065</v>
      </c>
      <c r="IW43" s="114">
        <v>19.512195121951219</v>
      </c>
      <c r="IX43" s="114" t="str">
        <f t="shared" si="51"/>
        <v>--</v>
      </c>
      <c r="IY43" s="114" t="str">
        <f t="shared" si="51"/>
        <v>--</v>
      </c>
      <c r="IZ43" s="114" t="str">
        <f t="shared" si="51"/>
        <v>--</v>
      </c>
      <c r="JA43" s="114" t="str">
        <f t="shared" si="51"/>
        <v>--</v>
      </c>
      <c r="JB43" s="114" t="str">
        <f t="shared" si="51"/>
        <v>--</v>
      </c>
      <c r="JC43" s="261" t="s">
        <v>286</v>
      </c>
      <c r="JD43" s="261" t="s">
        <v>286</v>
      </c>
      <c r="JE43" s="261" t="s">
        <v>286</v>
      </c>
      <c r="JF43" s="261" t="s">
        <v>286</v>
      </c>
      <c r="JG43" s="261" t="s">
        <v>286</v>
      </c>
      <c r="JH43" s="261" t="s">
        <v>286</v>
      </c>
      <c r="JI43" s="261" t="s">
        <v>286</v>
      </c>
      <c r="JJ43" s="261" t="s">
        <v>286</v>
      </c>
      <c r="JK43" s="261" t="s">
        <v>286</v>
      </c>
      <c r="JL43" s="261" t="s">
        <v>286</v>
      </c>
      <c r="JM43" s="261" t="s">
        <v>286</v>
      </c>
      <c r="JN43" s="261" t="s">
        <v>286</v>
      </c>
      <c r="JO43" s="243">
        <v>36</v>
      </c>
      <c r="JP43" s="243">
        <v>39.130434782608702</v>
      </c>
      <c r="JQ43" s="243">
        <v>44.827586206896498</v>
      </c>
      <c r="JR43" s="243">
        <v>22.580645161290299</v>
      </c>
      <c r="JS43" s="243">
        <v>38.095238095238102</v>
      </c>
      <c r="JT43" s="243">
        <v>65.384615384615401</v>
      </c>
      <c r="JU43" s="243">
        <v>0</v>
      </c>
      <c r="JV43" s="243">
        <v>4.3478260869565197</v>
      </c>
      <c r="JW43" s="243">
        <v>3.4482758620689702</v>
      </c>
      <c r="JX43" s="243">
        <v>3.2258064516128999</v>
      </c>
      <c r="JY43" s="243">
        <v>0</v>
      </c>
      <c r="JZ43" s="243">
        <v>7.6923076923076898</v>
      </c>
      <c r="KA43" s="243">
        <v>29.629629629629601</v>
      </c>
      <c r="KB43" s="243">
        <v>39.130434782608702</v>
      </c>
      <c r="KC43" s="243">
        <v>20</v>
      </c>
      <c r="KD43" s="243">
        <v>12.9032258064516</v>
      </c>
      <c r="KE43" s="243">
        <v>28.571428571428601</v>
      </c>
      <c r="KF43" s="243">
        <v>50</v>
      </c>
      <c r="KG43" s="128" t="str">
        <f t="shared" si="52"/>
        <v>--</v>
      </c>
      <c r="KH43" s="128" t="str">
        <f t="shared" si="52"/>
        <v>--</v>
      </c>
      <c r="KI43" s="128" t="str">
        <f t="shared" si="52"/>
        <v>--</v>
      </c>
      <c r="KJ43" s="128" t="str">
        <f t="shared" si="52"/>
        <v>--</v>
      </c>
      <c r="KK43" s="128" t="str">
        <f t="shared" si="52"/>
        <v>--</v>
      </c>
      <c r="KL43" s="128" t="str">
        <f t="shared" si="52"/>
        <v>--</v>
      </c>
      <c r="KM43" s="128" t="str">
        <f t="shared" si="52"/>
        <v>--</v>
      </c>
      <c r="KN43" s="286">
        <v>6.4516129032258061</v>
      </c>
      <c r="KO43" s="286">
        <v>9.5238095238095219</v>
      </c>
      <c r="KP43" s="286">
        <v>26.923076923076923</v>
      </c>
      <c r="KQ43" s="128" t="str">
        <f t="shared" si="2"/>
        <v>--</v>
      </c>
      <c r="KR43" s="222">
        <v>0</v>
      </c>
      <c r="KS43" s="222">
        <v>0</v>
      </c>
      <c r="KT43" s="222">
        <v>7.6923076923076916</v>
      </c>
      <c r="KU43" s="128" t="str">
        <f t="shared" si="3"/>
        <v>--</v>
      </c>
      <c r="KV43" s="222">
        <v>6.4516129032258061</v>
      </c>
      <c r="KW43" s="222">
        <v>0</v>
      </c>
      <c r="KX43" s="222">
        <v>0</v>
      </c>
      <c r="KY43" s="295">
        <v>7.4074074074074074</v>
      </c>
      <c r="KZ43" s="295">
        <v>23.809523809523807</v>
      </c>
      <c r="LA43" s="295">
        <v>13.793103448275861</v>
      </c>
      <c r="LB43" s="295">
        <v>25.806451612903231</v>
      </c>
      <c r="LC43" s="295">
        <v>14.285714285714285</v>
      </c>
      <c r="LD43" s="295">
        <v>7.6923076923076916</v>
      </c>
      <c r="LE43" s="295">
        <v>7.4074074074074066</v>
      </c>
      <c r="LF43" s="295">
        <v>23.80952380952381</v>
      </c>
      <c r="LG43" s="295">
        <v>3.4482758620689653</v>
      </c>
      <c r="LH43" s="295">
        <v>29.032258064516132</v>
      </c>
      <c r="LI43" s="295">
        <v>23.809523809523807</v>
      </c>
      <c r="LJ43" s="295">
        <v>3.8461538461538463</v>
      </c>
      <c r="LK43" s="295">
        <v>0</v>
      </c>
      <c r="LL43" s="295">
        <v>5</v>
      </c>
      <c r="LM43" s="295">
        <v>0</v>
      </c>
      <c r="LN43" s="295">
        <v>16.129032258064516</v>
      </c>
      <c r="LO43" s="295">
        <v>10</v>
      </c>
      <c r="LP43" s="295">
        <v>0</v>
      </c>
      <c r="LQ43" s="128">
        <v>7.4074074074074066</v>
      </c>
      <c r="LR43" s="128">
        <v>22.727272727272727</v>
      </c>
      <c r="LS43" s="128">
        <v>16.666666666666668</v>
      </c>
      <c r="LT43" s="128">
        <v>6.4516129032258061</v>
      </c>
      <c r="LU43" s="128">
        <v>9.5238095238095237</v>
      </c>
      <c r="LV43" s="128">
        <v>26.923076923076927</v>
      </c>
      <c r="LX43" s="378" t="str">
        <f t="shared" si="4"/>
        <v>--</v>
      </c>
      <c r="LY43" s="381">
        <v>22.580645161290324</v>
      </c>
      <c r="LZ43" s="381">
        <v>28.571428571428569</v>
      </c>
      <c r="MA43" s="381">
        <v>23.076923076923077</v>
      </c>
      <c r="MB43" s="378" t="str">
        <f t="shared" si="5"/>
        <v>--</v>
      </c>
      <c r="MC43" s="381">
        <v>12.500000000000002</v>
      </c>
      <c r="MD43" s="381">
        <v>19.444444444444443</v>
      </c>
      <c r="ME43" s="381">
        <v>26.666666666666671</v>
      </c>
      <c r="MF43" s="378" t="str">
        <f t="shared" si="6"/>
        <v>--</v>
      </c>
      <c r="MG43" s="381">
        <v>29.032258064516132</v>
      </c>
      <c r="MH43" s="381">
        <v>38.095238095238095</v>
      </c>
      <c r="MI43" s="381">
        <v>11.53846153846154</v>
      </c>
      <c r="MJ43" s="378" t="str">
        <f t="shared" si="7"/>
        <v>--</v>
      </c>
      <c r="MK43" s="381">
        <v>18.75</v>
      </c>
      <c r="ML43" s="381">
        <v>21.621621621621621</v>
      </c>
      <c r="MM43" s="381">
        <v>20</v>
      </c>
      <c r="MN43" s="378" t="str">
        <f t="shared" si="8"/>
        <v>--</v>
      </c>
      <c r="MO43" s="381">
        <v>33.333333333333343</v>
      </c>
      <c r="MP43" s="381">
        <v>23.684210526315784</v>
      </c>
      <c r="MQ43" s="381">
        <v>25</v>
      </c>
      <c r="MR43" s="378" t="str">
        <f t="shared" si="9"/>
        <v>--</v>
      </c>
      <c r="MS43" s="381">
        <v>21.212121212121204</v>
      </c>
      <c r="MT43" s="381">
        <v>19.444444444444439</v>
      </c>
      <c r="MU43" s="381">
        <v>16.129032258064516</v>
      </c>
      <c r="MV43" s="378" t="str">
        <f t="shared" si="10"/>
        <v>--</v>
      </c>
      <c r="MW43" s="381">
        <v>6.0606060606060606</v>
      </c>
      <c r="MX43" s="381">
        <v>5.5555555555555545</v>
      </c>
      <c r="MY43" s="381">
        <v>12.903225806451612</v>
      </c>
      <c r="MZ43" s="378" t="str">
        <f t="shared" si="11"/>
        <v>--</v>
      </c>
      <c r="NA43" s="381">
        <v>12.903225806451612</v>
      </c>
      <c r="NB43" s="381">
        <v>38.095238095238095</v>
      </c>
      <c r="NC43" s="381">
        <v>34.615384615384627</v>
      </c>
      <c r="ND43" s="378" t="str">
        <f t="shared" si="12"/>
        <v>--</v>
      </c>
      <c r="NE43" s="381">
        <v>28.125000000000007</v>
      </c>
      <c r="NF43" s="381">
        <v>35.135135135135137</v>
      </c>
      <c r="NG43" s="381">
        <v>30.000000000000007</v>
      </c>
      <c r="NH43" s="378" t="str">
        <f t="shared" si="13"/>
        <v>--</v>
      </c>
      <c r="NI43" s="381">
        <v>9.375</v>
      </c>
      <c r="NJ43" s="381">
        <v>5.4054054054054044</v>
      </c>
      <c r="NK43" s="381">
        <v>16.129032258064516</v>
      </c>
      <c r="NL43" s="378" t="str">
        <f t="shared" si="14"/>
        <v>--</v>
      </c>
      <c r="NM43" s="381">
        <v>0</v>
      </c>
      <c r="NN43" s="381">
        <v>2.6315789473684204</v>
      </c>
      <c r="NO43" s="381">
        <v>0</v>
      </c>
      <c r="NP43" s="378" t="str">
        <f t="shared" si="15"/>
        <v>--</v>
      </c>
      <c r="NQ43" s="381">
        <v>0</v>
      </c>
      <c r="NR43" s="381">
        <v>2.7027027027027022</v>
      </c>
      <c r="NS43" s="381">
        <v>6.6666666666666661</v>
      </c>
      <c r="NT43" s="378" t="str">
        <f t="shared" si="16"/>
        <v>--</v>
      </c>
      <c r="NU43" s="381">
        <v>12.903225806451612</v>
      </c>
      <c r="NV43" s="381">
        <v>18.918918918918919</v>
      </c>
      <c r="NW43" s="381">
        <v>31.250000000000007</v>
      </c>
      <c r="NX43" s="378" t="str">
        <f t="shared" si="17"/>
        <v>--</v>
      </c>
      <c r="NY43" s="381">
        <v>0</v>
      </c>
      <c r="NZ43" s="381">
        <v>0</v>
      </c>
      <c r="OA43" s="381">
        <v>9.375</v>
      </c>
      <c r="OB43" s="378" t="str">
        <f t="shared" si="18"/>
        <v>--</v>
      </c>
      <c r="OC43" s="381">
        <v>9.67741935483871</v>
      </c>
      <c r="OD43" s="381">
        <v>18.918918918918919</v>
      </c>
      <c r="OE43" s="381">
        <v>18.181818181818183</v>
      </c>
    </row>
    <row r="44" spans="1:395" ht="14.4" thickTop="1" thickBot="1" x14ac:dyDescent="0.3">
      <c r="A44" s="114">
        <v>40</v>
      </c>
      <c r="B44" s="93" t="s">
        <v>40</v>
      </c>
      <c r="C44" s="144">
        <v>18.130311614730875</v>
      </c>
      <c r="D44" s="144">
        <v>31.076923076923066</v>
      </c>
      <c r="E44" s="144">
        <v>45.599999999999994</v>
      </c>
      <c r="F44" s="144">
        <v>23.376623376623378</v>
      </c>
      <c r="G44" s="144">
        <v>35.064935064935099</v>
      </c>
      <c r="H44" s="144">
        <v>35.057471264367834</v>
      </c>
      <c r="I44" s="144">
        <v>24.014336917562726</v>
      </c>
      <c r="J44" s="144">
        <v>31.560283687943269</v>
      </c>
      <c r="K44" s="144">
        <v>45.064377682403446</v>
      </c>
      <c r="L44" s="144">
        <v>16.728624535315998</v>
      </c>
      <c r="M44" s="141">
        <v>31.654676258992797</v>
      </c>
      <c r="N44" s="141">
        <v>39.303482587064671</v>
      </c>
      <c r="O44" s="141">
        <v>18.315018315018317</v>
      </c>
      <c r="P44" s="141">
        <v>28.636363636363637</v>
      </c>
      <c r="Q44" s="141">
        <v>45.283018867924554</v>
      </c>
      <c r="R44" s="141">
        <v>8.1690140845070456</v>
      </c>
      <c r="S44" s="141">
        <v>10.153846153846159</v>
      </c>
      <c r="T44" s="141">
        <v>12.399999999999999</v>
      </c>
      <c r="U44" s="141">
        <v>15.811965811965814</v>
      </c>
      <c r="V44" s="141">
        <v>17.467248908296934</v>
      </c>
      <c r="W44" s="141">
        <v>10.91954022988506</v>
      </c>
      <c r="X44" s="141">
        <v>11.999999999999998</v>
      </c>
      <c r="Y44" s="141">
        <v>12.411347517730507</v>
      </c>
      <c r="Z44" s="141">
        <v>12.446351931330472</v>
      </c>
      <c r="AA44" s="141">
        <v>9.8901098901098905</v>
      </c>
      <c r="AB44" s="142">
        <v>18.928571428571434</v>
      </c>
      <c r="AC44" s="142">
        <v>15.999999999999995</v>
      </c>
      <c r="AD44" s="142">
        <v>15.21739130434783</v>
      </c>
      <c r="AE44" s="142">
        <v>14.090909090909092</v>
      </c>
      <c r="AF44" s="141">
        <v>11.464968152866245</v>
      </c>
      <c r="AG44" s="144">
        <v>13.202247191011237</v>
      </c>
      <c r="AH44" s="144">
        <v>16.307692307692296</v>
      </c>
      <c r="AI44" s="143">
        <v>18.72509960159362</v>
      </c>
      <c r="AJ44" s="143">
        <v>14.782608695652177</v>
      </c>
      <c r="AK44" s="141">
        <v>16.883116883116887</v>
      </c>
      <c r="AL44" s="141">
        <v>10.919540229885063</v>
      </c>
      <c r="AM44" s="141">
        <v>16.304347826086946</v>
      </c>
      <c r="AN44" s="141">
        <v>14.184397163120563</v>
      </c>
      <c r="AO44" s="141">
        <v>14.592274678111583</v>
      </c>
      <c r="AP44" s="141">
        <v>11.278195488721812</v>
      </c>
      <c r="AQ44" s="141">
        <v>18.928571428571427</v>
      </c>
      <c r="AR44" s="141">
        <v>12.000000000000004</v>
      </c>
      <c r="AS44" s="141">
        <v>12.043795620437953</v>
      </c>
      <c r="AT44" s="141">
        <v>16.972477064220197</v>
      </c>
      <c r="AU44" s="141">
        <v>13.291139240506336</v>
      </c>
      <c r="AV44" s="141">
        <v>7.6923076923076916</v>
      </c>
      <c r="AW44" s="141">
        <v>14.241486068111449</v>
      </c>
      <c r="AX44" s="142">
        <v>12.399999999999999</v>
      </c>
      <c r="AY44" s="142">
        <v>12.608695652173923</v>
      </c>
      <c r="AZ44" s="142">
        <v>10.869565217391299</v>
      </c>
      <c r="BA44" s="142">
        <v>10.982658959537579</v>
      </c>
      <c r="BB44" s="141">
        <v>12.363636363636365</v>
      </c>
      <c r="BC44" s="142">
        <v>13.120567375886527</v>
      </c>
      <c r="BD44" s="142">
        <v>10.729613733905577</v>
      </c>
      <c r="BE44" s="142">
        <v>10.566037735849063</v>
      </c>
      <c r="BF44" s="142">
        <v>14.028776978417271</v>
      </c>
      <c r="BG44" s="141">
        <v>10.999999999999996</v>
      </c>
      <c r="BH44" s="140">
        <v>11.029411764705886</v>
      </c>
      <c r="BI44" s="140">
        <v>14.220183486238536</v>
      </c>
      <c r="BJ44" s="140">
        <v>6.9620253164556996</v>
      </c>
      <c r="BK44" s="140" t="s">
        <v>286</v>
      </c>
      <c r="BL44" s="141" t="s">
        <v>286</v>
      </c>
      <c r="BM44" s="140" t="s">
        <v>286</v>
      </c>
      <c r="BN44" s="139" t="s">
        <v>286</v>
      </c>
      <c r="BO44" s="139" t="s">
        <v>286</v>
      </c>
      <c r="BP44" s="139" t="s">
        <v>286</v>
      </c>
      <c r="BQ44" s="141" t="s">
        <v>286</v>
      </c>
      <c r="BR44" s="140" t="s">
        <v>286</v>
      </c>
      <c r="BS44" s="140" t="s">
        <v>286</v>
      </c>
      <c r="BT44" s="140">
        <v>11.895910780669141</v>
      </c>
      <c r="BU44" s="141">
        <v>14.695340501792089</v>
      </c>
      <c r="BV44" s="140">
        <v>6.0301507537688472</v>
      </c>
      <c r="BW44" s="140">
        <v>5.5350553505535043</v>
      </c>
      <c r="BX44" s="140">
        <v>11.21495327102804</v>
      </c>
      <c r="BY44" s="141">
        <v>5.6603773584905674</v>
      </c>
      <c r="BZ44" s="140">
        <v>15.406162464985986</v>
      </c>
      <c r="CA44" s="140">
        <v>22.085889570552162</v>
      </c>
      <c r="CB44" s="140">
        <v>30.923694779116463</v>
      </c>
      <c r="CC44" s="141">
        <v>14.473684210526324</v>
      </c>
      <c r="CD44" s="140">
        <v>25.217391304347817</v>
      </c>
      <c r="CE44" s="140">
        <v>18.857142857142868</v>
      </c>
      <c r="CF44" s="140">
        <v>13.553113553113553</v>
      </c>
      <c r="CG44" s="141">
        <v>21.582733812949638</v>
      </c>
      <c r="CH44" s="140">
        <v>14.347826086956529</v>
      </c>
      <c r="CI44" s="140">
        <v>7.9245283018867987</v>
      </c>
      <c r="CJ44" s="140">
        <v>16.54676258992804</v>
      </c>
      <c r="CK44" s="140">
        <v>13.775510204081636</v>
      </c>
      <c r="CL44" s="140">
        <v>7.1161048689138573</v>
      </c>
      <c r="CM44" s="140">
        <v>18.867924528301895</v>
      </c>
      <c r="CN44" s="140">
        <v>10.062893081761009</v>
      </c>
      <c r="CO44" s="140">
        <v>6.1624649859943927</v>
      </c>
      <c r="CP44" s="141">
        <v>4.6012269938650325</v>
      </c>
      <c r="CQ44" s="140">
        <v>6.8000000000000025</v>
      </c>
      <c r="CR44" s="140">
        <v>3.0434782608695659</v>
      </c>
      <c r="CS44" s="139">
        <v>7.4235807860262044</v>
      </c>
      <c r="CT44" s="139">
        <v>4.0462427745664789</v>
      </c>
      <c r="CU44" s="141">
        <v>4.3478260869565242</v>
      </c>
      <c r="CV44" s="140">
        <v>6.4748201438848936</v>
      </c>
      <c r="CW44" s="140">
        <v>1.7241379310344833</v>
      </c>
      <c r="CX44" s="139">
        <v>1.4981273408239704</v>
      </c>
      <c r="CY44" s="139">
        <v>1.4545454545454544</v>
      </c>
      <c r="CZ44" s="141">
        <v>1.5228426395939088</v>
      </c>
      <c r="DA44" s="140">
        <v>0.73800738007380073</v>
      </c>
      <c r="DB44" s="140">
        <v>6.0747663551401878</v>
      </c>
      <c r="DC44" s="139">
        <v>1.257861635220126</v>
      </c>
      <c r="DD44" s="114" t="s">
        <v>286</v>
      </c>
      <c r="DE44" s="128">
        <v>43.653250773993783</v>
      </c>
      <c r="DF44" s="121">
        <v>41.832669322709158</v>
      </c>
      <c r="DG44" s="121" t="s">
        <v>286</v>
      </c>
      <c r="DH44" s="114">
        <v>28.070175438596486</v>
      </c>
      <c r="DI44" s="114">
        <v>39.428571428571438</v>
      </c>
      <c r="DJ44" s="128" t="s">
        <v>286</v>
      </c>
      <c r="DK44" s="121">
        <v>34.172661870503603</v>
      </c>
      <c r="DL44" s="121">
        <v>37.66233766233767</v>
      </c>
      <c r="DM44" s="121" t="s">
        <v>286</v>
      </c>
      <c r="DN44" s="121">
        <v>32.851985559566792</v>
      </c>
      <c r="DO44" s="128">
        <v>41.500000000000007</v>
      </c>
      <c r="DP44" s="121" t="s">
        <v>286</v>
      </c>
      <c r="DQ44" s="121">
        <v>21.495327102803721</v>
      </c>
      <c r="DR44" s="121">
        <v>31.012658227848103</v>
      </c>
      <c r="DS44" s="121" t="s">
        <v>286</v>
      </c>
      <c r="DT44" s="128">
        <v>39.811912225705321</v>
      </c>
      <c r="DU44" s="131">
        <v>27.710843373493983</v>
      </c>
      <c r="DV44" s="131" t="s">
        <v>286</v>
      </c>
      <c r="DW44" s="114">
        <v>29.824561403508781</v>
      </c>
      <c r="DX44" s="131">
        <v>31.428571428571438</v>
      </c>
      <c r="DY44" s="128" t="s">
        <v>286</v>
      </c>
      <c r="DZ44" s="128">
        <v>30.107526881720446</v>
      </c>
      <c r="EA44" s="128">
        <v>30.735930735930729</v>
      </c>
      <c r="EB44" s="128" t="s">
        <v>286</v>
      </c>
      <c r="EC44" s="128">
        <v>25.270758122743679</v>
      </c>
      <c r="ED44" s="128">
        <v>32.828282828282831</v>
      </c>
      <c r="EE44" s="128" t="s">
        <v>286</v>
      </c>
      <c r="EF44" s="128">
        <v>20.093457943925241</v>
      </c>
      <c r="EG44" s="128">
        <v>25.316455696202528</v>
      </c>
      <c r="EH44" s="128" t="s">
        <v>286</v>
      </c>
      <c r="EI44" s="128">
        <v>38.607594936708857</v>
      </c>
      <c r="EJ44" s="128">
        <v>28.340080971659926</v>
      </c>
      <c r="EK44" s="128" t="s">
        <v>286</v>
      </c>
      <c r="EL44" s="121">
        <v>22.807017543859654</v>
      </c>
      <c r="EM44" s="121">
        <v>27.428571428571434</v>
      </c>
      <c r="EN44" s="121" t="s">
        <v>286</v>
      </c>
      <c r="EO44" s="121">
        <v>26.258992805755398</v>
      </c>
      <c r="EP44" s="128">
        <v>16.157205240174683</v>
      </c>
      <c r="EQ44" s="121" t="s">
        <v>286</v>
      </c>
      <c r="ER44" s="121">
        <v>21.299638989169672</v>
      </c>
      <c r="ES44" s="121">
        <v>17.171717171717177</v>
      </c>
      <c r="ET44" s="121" t="s">
        <v>286</v>
      </c>
      <c r="EU44" s="128">
        <v>19.158878504672899</v>
      </c>
      <c r="EV44" s="121">
        <v>24.683544303797483</v>
      </c>
      <c r="EW44" s="121" t="s">
        <v>286</v>
      </c>
      <c r="EX44" s="121">
        <v>19.935691318327976</v>
      </c>
      <c r="EY44" s="121">
        <v>53.413654618473949</v>
      </c>
      <c r="EZ44" s="128" t="s">
        <v>286</v>
      </c>
      <c r="FA44" s="121">
        <v>10.964912280701757</v>
      </c>
      <c r="FB44" s="121">
        <v>54.022988505747115</v>
      </c>
      <c r="FC44" s="121" t="s">
        <v>286</v>
      </c>
      <c r="FD44" s="121">
        <v>8.3032490974729214</v>
      </c>
      <c r="FE44" s="128">
        <v>49.781659388646311</v>
      </c>
      <c r="FF44" s="121" t="s">
        <v>286</v>
      </c>
      <c r="FG44" s="121">
        <v>9.0579710144927521</v>
      </c>
      <c r="FH44" s="121">
        <v>44.949494949494955</v>
      </c>
      <c r="FI44" s="121" t="s">
        <v>286</v>
      </c>
      <c r="FJ44" s="128">
        <v>8.4507042253521174</v>
      </c>
      <c r="FK44" s="121">
        <v>45.569620253164544</v>
      </c>
      <c r="FL44" s="121" t="s">
        <v>286</v>
      </c>
      <c r="FM44" s="121">
        <v>5.4140127388535042</v>
      </c>
      <c r="FN44" s="121">
        <v>36.144578313253035</v>
      </c>
      <c r="FO44" s="128" t="s">
        <v>286</v>
      </c>
      <c r="FP44" s="121">
        <v>3.524229074889869</v>
      </c>
      <c r="FQ44" s="121">
        <v>38.505747126436781</v>
      </c>
      <c r="FR44" s="121" t="s">
        <v>286</v>
      </c>
      <c r="FS44" s="121">
        <v>3.2727272727272734</v>
      </c>
      <c r="FT44" s="128">
        <v>29.870129870129865</v>
      </c>
      <c r="FU44" s="121" t="s">
        <v>286</v>
      </c>
      <c r="FV44" s="121">
        <v>3.2727272727272734</v>
      </c>
      <c r="FW44" s="121">
        <v>25.757575757575751</v>
      </c>
      <c r="FX44" s="121" t="s">
        <v>286</v>
      </c>
      <c r="FY44" s="128">
        <v>3.2710280373831795</v>
      </c>
      <c r="FZ44" s="121">
        <v>32.278481012658233</v>
      </c>
      <c r="GA44" s="121" t="s">
        <v>286</v>
      </c>
      <c r="GB44" s="121" t="s">
        <v>286</v>
      </c>
      <c r="GC44" s="121" t="s">
        <v>286</v>
      </c>
      <c r="GD44" s="128" t="s">
        <v>286</v>
      </c>
      <c r="GE44" s="121" t="s">
        <v>286</v>
      </c>
      <c r="GF44" s="121" t="s">
        <v>286</v>
      </c>
      <c r="GG44" s="121" t="s">
        <v>286</v>
      </c>
      <c r="GH44" s="121" t="s">
        <v>286</v>
      </c>
      <c r="GI44" s="128" t="s">
        <v>286</v>
      </c>
      <c r="GJ44" s="121" t="s">
        <v>286</v>
      </c>
      <c r="GK44" s="121">
        <v>4.347826086956518</v>
      </c>
      <c r="GL44" s="121">
        <v>6.0913705583756359</v>
      </c>
      <c r="GM44" s="130" t="s">
        <v>286</v>
      </c>
      <c r="GN44" s="128">
        <v>5.6074766355140184</v>
      </c>
      <c r="GO44" s="121">
        <v>3.1645569620253169</v>
      </c>
      <c r="GP44" s="121">
        <v>21.257485029940113</v>
      </c>
      <c r="GQ44" s="121">
        <v>62.264150943396238</v>
      </c>
      <c r="GR44" s="121">
        <v>80.241935483870975</v>
      </c>
      <c r="GS44" s="128">
        <v>15.137614678899078</v>
      </c>
      <c r="GT44" s="121">
        <v>52.968036529680369</v>
      </c>
      <c r="GU44" s="121">
        <v>68.452380952380977</v>
      </c>
      <c r="GV44" s="121">
        <v>15.355805243445708</v>
      </c>
      <c r="GW44" s="121">
        <v>52.611940298507456</v>
      </c>
      <c r="GX44" s="128">
        <v>68.421052631578917</v>
      </c>
      <c r="GY44" s="128">
        <v>10.150375939849628</v>
      </c>
      <c r="GZ44" s="128">
        <v>47.407407407407376</v>
      </c>
      <c r="HA44" s="128">
        <v>65.989847715736033</v>
      </c>
      <c r="HB44" s="128">
        <v>10.526315789473681</v>
      </c>
      <c r="HC44" s="128">
        <v>32.850241545893709</v>
      </c>
      <c r="HD44" s="128">
        <v>57.692307692307665</v>
      </c>
      <c r="HE44" s="128">
        <v>2.6946107784431135</v>
      </c>
      <c r="HF44" s="128">
        <v>11.949685534591188</v>
      </c>
      <c r="HG44" s="128">
        <v>31.451612903225794</v>
      </c>
      <c r="HH44" s="128">
        <v>0.91743119266055029</v>
      </c>
      <c r="HI44" s="128">
        <v>6.8493150684931559</v>
      </c>
      <c r="HJ44" s="128">
        <v>26.190476190476186</v>
      </c>
      <c r="HK44" s="128">
        <v>1.1235955056179785</v>
      </c>
      <c r="HL44" s="121">
        <v>8.5820895522388074</v>
      </c>
      <c r="HM44" s="121">
        <v>30.701754385964925</v>
      </c>
      <c r="HN44" s="121">
        <v>0.75187969924812048</v>
      </c>
      <c r="HO44" s="121">
        <v>4.814814814814814</v>
      </c>
      <c r="HP44" s="128">
        <v>20.304568527918772</v>
      </c>
      <c r="HQ44" s="121">
        <v>0</v>
      </c>
      <c r="HR44" s="121">
        <v>5.3140096618357511</v>
      </c>
      <c r="HS44" s="121">
        <v>17.307692307692307</v>
      </c>
      <c r="HT44" s="129">
        <v>10.060975609756104</v>
      </c>
      <c r="HU44" s="128">
        <v>42.038216560509518</v>
      </c>
      <c r="HV44" s="114">
        <v>63.636363636363633</v>
      </c>
      <c r="HW44" s="114">
        <v>3.255813953488373</v>
      </c>
      <c r="HX44" s="114">
        <v>38.679245283018858</v>
      </c>
      <c r="HY44" s="114">
        <v>53.939393939393945</v>
      </c>
      <c r="HZ44" s="114">
        <v>7.5757575757575788</v>
      </c>
      <c r="IA44" s="114">
        <v>34.09961685823756</v>
      </c>
      <c r="IB44" s="114">
        <v>56.000000000000007</v>
      </c>
      <c r="IC44" s="114">
        <v>2.2556390977443637</v>
      </c>
      <c r="ID44" s="114">
        <v>32.592592592592617</v>
      </c>
      <c r="IE44" s="114">
        <v>50.510204081632615</v>
      </c>
      <c r="IF44" s="114">
        <v>2.6315789473684212</v>
      </c>
      <c r="IG44" s="114">
        <v>22.222222222222225</v>
      </c>
      <c r="IH44" s="114">
        <v>45.512820512820518</v>
      </c>
      <c r="II44" s="114" t="s">
        <v>286</v>
      </c>
      <c r="IJ44" s="114">
        <v>24.605678233438478</v>
      </c>
      <c r="IK44" s="114">
        <v>45.381526104417659</v>
      </c>
      <c r="IL44" s="114" t="s">
        <v>286</v>
      </c>
      <c r="IM44" s="114">
        <v>23.181818181818194</v>
      </c>
      <c r="IN44" s="114">
        <v>39.759036144578317</v>
      </c>
      <c r="IO44" s="114" t="s">
        <v>286</v>
      </c>
      <c r="IP44" s="114">
        <v>17.407407407407405</v>
      </c>
      <c r="IQ44" s="114">
        <v>41.592920353982308</v>
      </c>
      <c r="IR44" s="114" t="s">
        <v>286</v>
      </c>
      <c r="IS44" s="114">
        <v>20.973782771535564</v>
      </c>
      <c r="IT44" s="114">
        <v>33.502538071065985</v>
      </c>
      <c r="IU44" s="114" t="s">
        <v>286</v>
      </c>
      <c r="IV44" s="114">
        <v>14.077669902912625</v>
      </c>
      <c r="IW44" s="114">
        <v>28.846153846153854</v>
      </c>
      <c r="IX44" s="114" t="str">
        <f t="shared" si="51"/>
        <v>--</v>
      </c>
      <c r="IY44" s="114" t="str">
        <f t="shared" si="51"/>
        <v>--</v>
      </c>
      <c r="IZ44" s="114" t="str">
        <f t="shared" si="51"/>
        <v>--</v>
      </c>
      <c r="JA44" s="114" t="str">
        <f t="shared" si="51"/>
        <v>--</v>
      </c>
      <c r="JB44" s="114" t="str">
        <f t="shared" si="51"/>
        <v>--</v>
      </c>
      <c r="JC44" s="261" t="s">
        <v>286</v>
      </c>
      <c r="JD44" s="261" t="s">
        <v>286</v>
      </c>
      <c r="JE44" s="261" t="s">
        <v>286</v>
      </c>
      <c r="JF44" s="261" t="s">
        <v>286</v>
      </c>
      <c r="JG44" s="261" t="s">
        <v>286</v>
      </c>
      <c r="JH44" s="261" t="s">
        <v>286</v>
      </c>
      <c r="JI44" s="261" t="s">
        <v>286</v>
      </c>
      <c r="JJ44" s="261" t="s">
        <v>286</v>
      </c>
      <c r="JK44" s="261" t="s">
        <v>286</v>
      </c>
      <c r="JL44" s="261" t="s">
        <v>286</v>
      </c>
      <c r="JM44" s="261" t="s">
        <v>286</v>
      </c>
      <c r="JN44" s="261" t="s">
        <v>286</v>
      </c>
      <c r="JO44" s="243">
        <v>25.925925925925899</v>
      </c>
      <c r="JP44" s="243">
        <v>26.050420168067198</v>
      </c>
      <c r="JQ44" s="243">
        <v>67.475728155339795</v>
      </c>
      <c r="JR44" s="243">
        <v>10.2661596958175</v>
      </c>
      <c r="JS44" s="243">
        <v>27.309236947791199</v>
      </c>
      <c r="JT44" s="243">
        <v>47.867298578199097</v>
      </c>
      <c r="JU44" s="243">
        <v>0</v>
      </c>
      <c r="JV44" s="247">
        <v>0.84033613445378197</v>
      </c>
      <c r="JW44" s="243">
        <v>14.0776699029126</v>
      </c>
      <c r="JX44" s="243">
        <v>1.14068441064639</v>
      </c>
      <c r="JY44" s="243">
        <v>1.6064257028112501</v>
      </c>
      <c r="JZ44" s="243">
        <v>4.7393364928909998</v>
      </c>
      <c r="KA44" s="243">
        <v>10.5820105820106</v>
      </c>
      <c r="KB44" s="243">
        <v>13.3333333333333</v>
      </c>
      <c r="KC44" s="243">
        <v>43.75</v>
      </c>
      <c r="KD44" s="243">
        <v>6.0836501901140698</v>
      </c>
      <c r="KE44" s="243">
        <v>15.8914728682171</v>
      </c>
      <c r="KF44" s="243">
        <v>30.697674418604599</v>
      </c>
      <c r="KG44" s="128" t="str">
        <f t="shared" si="52"/>
        <v>--</v>
      </c>
      <c r="KH44" s="128" t="str">
        <f t="shared" si="52"/>
        <v>--</v>
      </c>
      <c r="KI44" s="128" t="str">
        <f t="shared" si="52"/>
        <v>--</v>
      </c>
      <c r="KJ44" s="128" t="str">
        <f t="shared" si="52"/>
        <v>--</v>
      </c>
      <c r="KK44" s="128" t="str">
        <f t="shared" si="52"/>
        <v>--</v>
      </c>
      <c r="KL44" s="128" t="str">
        <f t="shared" si="52"/>
        <v>--</v>
      </c>
      <c r="KM44" s="128" t="str">
        <f t="shared" si="52"/>
        <v>--</v>
      </c>
      <c r="KN44" s="286">
        <v>10.344827586206897</v>
      </c>
      <c r="KO44" s="286">
        <v>6.0483870967741948</v>
      </c>
      <c r="KP44" s="286">
        <v>10.952380952380951</v>
      </c>
      <c r="KQ44" s="128" t="str">
        <f t="shared" si="2"/>
        <v>--</v>
      </c>
      <c r="KR44" s="263">
        <v>0.76923076923076938</v>
      </c>
      <c r="KS44" s="263">
        <v>0.40160642570281113</v>
      </c>
      <c r="KT44" s="222">
        <v>1.4354066985645935</v>
      </c>
      <c r="KU44" s="128" t="str">
        <f t="shared" si="3"/>
        <v>--</v>
      </c>
      <c r="KV44" s="263">
        <v>0.76628352490421492</v>
      </c>
      <c r="KW44" s="222">
        <v>2.4096385542168686</v>
      </c>
      <c r="KX44" s="222">
        <v>1.9047619047619047</v>
      </c>
      <c r="KY44" s="295">
        <v>12.435233160621765</v>
      </c>
      <c r="KZ44" s="295">
        <v>12.244897959183668</v>
      </c>
      <c r="LA44" s="295">
        <v>11.165048543689327</v>
      </c>
      <c r="LB44" s="295">
        <v>18.00766283524905</v>
      </c>
      <c r="LC44" s="295">
        <v>18.604651162790702</v>
      </c>
      <c r="LD44" s="295">
        <v>13.084112149532714</v>
      </c>
      <c r="LE44" s="295">
        <v>7.3684210526315796</v>
      </c>
      <c r="LF44" s="295">
        <v>10.975609756097555</v>
      </c>
      <c r="LG44" s="295">
        <v>7.3170731707317094</v>
      </c>
      <c r="LH44" s="295">
        <v>11.196911196911199</v>
      </c>
      <c r="LI44" s="295">
        <v>16.205533596837949</v>
      </c>
      <c r="LJ44" s="295">
        <v>10.232558139534888</v>
      </c>
      <c r="LK44" s="297">
        <v>0.52356020942408377</v>
      </c>
      <c r="LL44" s="295">
        <v>2.0408163265306132</v>
      </c>
      <c r="LM44" s="295">
        <v>2.8985507246376825</v>
      </c>
      <c r="LN44" s="295">
        <v>2.6923076923076925</v>
      </c>
      <c r="LO44" s="295">
        <v>6.2500000000000036</v>
      </c>
      <c r="LP44" s="295">
        <v>2.3041474654377891</v>
      </c>
      <c r="LQ44" s="128">
        <v>3.7037037037037046</v>
      </c>
      <c r="LR44" s="128">
        <v>7.4688796680497953</v>
      </c>
      <c r="LS44" s="128">
        <v>26.086956521739125</v>
      </c>
      <c r="LT44" s="128">
        <v>1.5209125475285181</v>
      </c>
      <c r="LU44" s="128">
        <v>7.8124999999999956</v>
      </c>
      <c r="LV44" s="128">
        <v>17.370892018779347</v>
      </c>
      <c r="LX44" s="378" t="str">
        <f t="shared" si="4"/>
        <v>--</v>
      </c>
      <c r="LY44" s="381">
        <v>17.898832684824907</v>
      </c>
      <c r="LZ44" s="381">
        <v>16.194331983805661</v>
      </c>
      <c r="MA44" s="381">
        <v>18.39622641509434</v>
      </c>
      <c r="MB44" s="378" t="str">
        <f t="shared" si="5"/>
        <v>--</v>
      </c>
      <c r="MC44" s="381">
        <v>21.739130434782609</v>
      </c>
      <c r="MD44" s="381">
        <v>16.853932584269664</v>
      </c>
      <c r="ME44" s="381">
        <v>21.249999999999996</v>
      </c>
      <c r="MF44" s="378" t="str">
        <f t="shared" si="6"/>
        <v>--</v>
      </c>
      <c r="MG44" s="381">
        <v>14.671814671814678</v>
      </c>
      <c r="MH44" s="381">
        <v>17.857142857142851</v>
      </c>
      <c r="MI44" s="381">
        <v>17.840375586854464</v>
      </c>
      <c r="MJ44" s="378" t="str">
        <f t="shared" si="7"/>
        <v>--</v>
      </c>
      <c r="MK44" s="381">
        <v>18.633540372670797</v>
      </c>
      <c r="ML44" s="381">
        <v>16.477272727272734</v>
      </c>
      <c r="MM44" s="381">
        <v>16.875000000000004</v>
      </c>
      <c r="MN44" s="378" t="str">
        <f t="shared" si="8"/>
        <v>--</v>
      </c>
      <c r="MO44" s="381">
        <v>20.000000000000004</v>
      </c>
      <c r="MP44" s="381">
        <v>16.111111111111114</v>
      </c>
      <c r="MQ44" s="381">
        <v>10.000000000000002</v>
      </c>
      <c r="MR44" s="378" t="str">
        <f t="shared" si="9"/>
        <v>--</v>
      </c>
      <c r="MS44" s="381">
        <v>18.867924528301891</v>
      </c>
      <c r="MT44" s="381">
        <v>11.731843575419004</v>
      </c>
      <c r="MU44" s="381">
        <v>13.291139240506327</v>
      </c>
      <c r="MV44" s="378" t="str">
        <f t="shared" si="10"/>
        <v>--</v>
      </c>
      <c r="MW44" s="381">
        <v>6.918238993710693</v>
      </c>
      <c r="MX44" s="381">
        <v>5</v>
      </c>
      <c r="MY44" s="381">
        <v>2.5157232704402523</v>
      </c>
      <c r="MZ44" s="378" t="str">
        <f t="shared" si="11"/>
        <v>--</v>
      </c>
      <c r="NA44" s="381">
        <v>32.824427480916015</v>
      </c>
      <c r="NB44" s="381">
        <v>28.915662650602425</v>
      </c>
      <c r="NC44" s="381">
        <v>23.809523809523796</v>
      </c>
      <c r="ND44" s="378" t="str">
        <f t="shared" si="12"/>
        <v>--</v>
      </c>
      <c r="NE44" s="381">
        <v>30.434782608695649</v>
      </c>
      <c r="NF44" s="381">
        <v>21.666666666666671</v>
      </c>
      <c r="NG44" s="381">
        <v>23.899371069182372</v>
      </c>
      <c r="NH44" s="378" t="str">
        <f t="shared" si="13"/>
        <v>--</v>
      </c>
      <c r="NI44" s="381">
        <v>4.4025157232704411</v>
      </c>
      <c r="NJ44" s="381">
        <v>5.0279329608938612</v>
      </c>
      <c r="NK44" s="381">
        <v>4.3750000000000027</v>
      </c>
      <c r="NL44" s="378" t="str">
        <f t="shared" si="14"/>
        <v>--</v>
      </c>
      <c r="NM44" s="381">
        <v>1.2500000000000002</v>
      </c>
      <c r="NN44" s="381">
        <v>0.55865921787709527</v>
      </c>
      <c r="NO44" s="381">
        <v>0.62500000000000011</v>
      </c>
      <c r="NP44" s="378" t="str">
        <f t="shared" si="15"/>
        <v>--</v>
      </c>
      <c r="NQ44" s="381">
        <v>2.5000000000000004</v>
      </c>
      <c r="NR44" s="381">
        <v>1.6759776536312851</v>
      </c>
      <c r="NS44" s="381">
        <v>1.2500000000000002</v>
      </c>
      <c r="NT44" s="378" t="str">
        <f t="shared" si="16"/>
        <v>--</v>
      </c>
      <c r="NU44" s="381">
        <v>19.254658385093165</v>
      </c>
      <c r="NV44" s="381">
        <v>24.44444444444445</v>
      </c>
      <c r="NW44" s="381">
        <v>45.625000000000014</v>
      </c>
      <c r="NX44" s="378" t="str">
        <f t="shared" si="17"/>
        <v>--</v>
      </c>
      <c r="NY44" s="381">
        <v>1.2422360248447206</v>
      </c>
      <c r="NZ44" s="381">
        <v>0.55555555555555569</v>
      </c>
      <c r="OA44" s="381">
        <v>5.6250000000000009</v>
      </c>
      <c r="OB44" s="378" t="str">
        <f t="shared" si="18"/>
        <v>--</v>
      </c>
      <c r="OC44" s="381">
        <v>8.0745341614906856</v>
      </c>
      <c r="OD44" s="381">
        <v>17.127071823204417</v>
      </c>
      <c r="OE44" s="381">
        <v>28.749999999999989</v>
      </c>
    </row>
    <row r="45" spans="1:395" ht="14.4" thickTop="1" thickBot="1" x14ac:dyDescent="0.3">
      <c r="A45" s="114">
        <v>41</v>
      </c>
      <c r="B45" s="93" t="s">
        <v>41</v>
      </c>
      <c r="C45" s="144">
        <v>13.333333333333332</v>
      </c>
      <c r="D45" s="144">
        <v>30.701754385964914</v>
      </c>
      <c r="E45" s="144">
        <v>38.461538461538453</v>
      </c>
      <c r="F45" s="144">
        <v>21.276595744680854</v>
      </c>
      <c r="G45" s="144">
        <v>40.677966101694913</v>
      </c>
      <c r="H45" s="144">
        <v>45.454545454545432</v>
      </c>
      <c r="I45" s="144">
        <v>14.634146341463412</v>
      </c>
      <c r="J45" s="144">
        <v>24.418604651162795</v>
      </c>
      <c r="K45" s="144">
        <v>24.285714285714285</v>
      </c>
      <c r="L45" s="144">
        <v>13.846153846153841</v>
      </c>
      <c r="M45" s="141">
        <v>17.073170731707322</v>
      </c>
      <c r="N45" s="141">
        <v>36.986301369863021</v>
      </c>
      <c r="O45" s="141">
        <v>18.421052631578952</v>
      </c>
      <c r="P45" s="141">
        <v>24.561403508771935</v>
      </c>
      <c r="Q45" s="141">
        <v>28.571428571428569</v>
      </c>
      <c r="R45" s="141">
        <v>11.475409836065577</v>
      </c>
      <c r="S45" s="141">
        <v>13.157894736842104</v>
      </c>
      <c r="T45" s="141">
        <v>3.8461538461538471</v>
      </c>
      <c r="U45" s="141">
        <v>8.695652173913043</v>
      </c>
      <c r="V45" s="141">
        <v>18.64406779661017</v>
      </c>
      <c r="W45" s="141">
        <v>10.909090909090914</v>
      </c>
      <c r="X45" s="141">
        <v>11.9047619047619</v>
      </c>
      <c r="Y45" s="141">
        <v>8.1395348837209305</v>
      </c>
      <c r="Z45" s="141">
        <v>1.4285714285714284</v>
      </c>
      <c r="AA45" s="141">
        <v>9.2307692307692317</v>
      </c>
      <c r="AB45" s="142">
        <v>6.0975609756097553</v>
      </c>
      <c r="AC45" s="142">
        <v>15.068493150684931</v>
      </c>
      <c r="AD45" s="142">
        <v>10.526315789473687</v>
      </c>
      <c r="AE45" s="142">
        <v>16.071428571428569</v>
      </c>
      <c r="AF45" s="141">
        <v>14.285714285714285</v>
      </c>
      <c r="AG45" s="144">
        <v>16.393442622950818</v>
      </c>
      <c r="AH45" s="144">
        <v>14.912280701754387</v>
      </c>
      <c r="AI45" s="143">
        <v>7.766990291262136</v>
      </c>
      <c r="AJ45" s="143">
        <v>13.333333333333332</v>
      </c>
      <c r="AK45" s="141">
        <v>32.20338983050847</v>
      </c>
      <c r="AL45" s="141">
        <v>12.727272727272725</v>
      </c>
      <c r="AM45" s="141">
        <v>14.28571428571429</v>
      </c>
      <c r="AN45" s="141">
        <v>9.3023255813953458</v>
      </c>
      <c r="AO45" s="141">
        <v>7.1428571428571415</v>
      </c>
      <c r="AP45" s="141">
        <v>7.5757575757575797</v>
      </c>
      <c r="AQ45" s="141">
        <v>8.536585365853659</v>
      </c>
      <c r="AR45" s="141">
        <v>9.5890410958904102</v>
      </c>
      <c r="AS45" s="141">
        <v>13.157894736842106</v>
      </c>
      <c r="AT45" s="141">
        <v>12.727272727272728</v>
      </c>
      <c r="AU45" s="141">
        <v>14.285714285714288</v>
      </c>
      <c r="AV45" s="141">
        <v>11.475409836065579</v>
      </c>
      <c r="AW45" s="141">
        <v>12.280701754385966</v>
      </c>
      <c r="AX45" s="142">
        <v>3.8834951456310667</v>
      </c>
      <c r="AY45" s="142">
        <v>8.8888888888888893</v>
      </c>
      <c r="AZ45" s="142">
        <v>22.033898305084747</v>
      </c>
      <c r="BA45" s="142">
        <v>12.727272727272728</v>
      </c>
      <c r="BB45" s="141">
        <v>21.428571428571427</v>
      </c>
      <c r="BC45" s="142">
        <v>8.1395348837209305</v>
      </c>
      <c r="BD45" s="142">
        <v>8.571428571428573</v>
      </c>
      <c r="BE45" s="142">
        <v>7.8125</v>
      </c>
      <c r="BF45" s="142">
        <v>9.7560975609756095</v>
      </c>
      <c r="BG45" s="141">
        <v>8.2191780821917799</v>
      </c>
      <c r="BH45" s="140">
        <v>10.526315789473687</v>
      </c>
      <c r="BI45" s="140">
        <v>16.071428571428569</v>
      </c>
      <c r="BJ45" s="140">
        <v>8.0645161290322598</v>
      </c>
      <c r="BK45" s="140" t="s">
        <v>286</v>
      </c>
      <c r="BL45" s="141" t="s">
        <v>286</v>
      </c>
      <c r="BM45" s="140" t="s">
        <v>286</v>
      </c>
      <c r="BN45" s="139" t="s">
        <v>286</v>
      </c>
      <c r="BO45" s="139" t="s">
        <v>286</v>
      </c>
      <c r="BP45" s="139" t="s">
        <v>286</v>
      </c>
      <c r="BQ45" s="141" t="s">
        <v>286</v>
      </c>
      <c r="BR45" s="140" t="s">
        <v>286</v>
      </c>
      <c r="BS45" s="140" t="s">
        <v>286</v>
      </c>
      <c r="BT45" s="140">
        <v>10.606060606060607</v>
      </c>
      <c r="BU45" s="141">
        <v>12.345679012345681</v>
      </c>
      <c r="BV45" s="140">
        <v>6.8493150684931514</v>
      </c>
      <c r="BW45" s="140">
        <v>13.513513513513512</v>
      </c>
      <c r="BX45" s="140">
        <v>18.518518518518519</v>
      </c>
      <c r="BY45" s="141">
        <v>9.5238095238095219</v>
      </c>
      <c r="BZ45" s="140">
        <v>11.475409836065577</v>
      </c>
      <c r="CA45" s="140">
        <v>17.543859649122801</v>
      </c>
      <c r="CB45" s="140">
        <v>8.7378640776699079</v>
      </c>
      <c r="CC45" s="141">
        <v>10.638297872340425</v>
      </c>
      <c r="CD45" s="140">
        <v>18.965517241379306</v>
      </c>
      <c r="CE45" s="140">
        <v>19.999999999999996</v>
      </c>
      <c r="CF45" s="140">
        <v>12.499999999999996</v>
      </c>
      <c r="CG45" s="141">
        <v>21.176470588235297</v>
      </c>
      <c r="CH45" s="140">
        <v>15.94202898550725</v>
      </c>
      <c r="CI45" s="140">
        <v>7.9365079365079385</v>
      </c>
      <c r="CJ45" s="140">
        <v>14.814814814814817</v>
      </c>
      <c r="CK45" s="140">
        <v>16.438356164383563</v>
      </c>
      <c r="CL45" s="140">
        <v>10.810810810810811</v>
      </c>
      <c r="CM45" s="140">
        <v>18.518518518518519</v>
      </c>
      <c r="CN45" s="140">
        <v>17.460317460317462</v>
      </c>
      <c r="CO45" s="140">
        <v>3.2786885245901631</v>
      </c>
      <c r="CP45" s="141">
        <v>3.5087719298245612</v>
      </c>
      <c r="CQ45" s="140">
        <v>1.9230769230769225</v>
      </c>
      <c r="CR45" s="140">
        <v>2.1276595744680851</v>
      </c>
      <c r="CS45" s="139">
        <v>5.2631578947368434</v>
      </c>
      <c r="CT45" s="139">
        <v>3.6363636363636358</v>
      </c>
      <c r="CU45" s="141">
        <v>7.3170731707317076</v>
      </c>
      <c r="CV45" s="140">
        <v>9.3023255813953458</v>
      </c>
      <c r="CW45" s="140">
        <v>1.4492753623188404</v>
      </c>
      <c r="CX45" s="139">
        <v>1.5624999999999998</v>
      </c>
      <c r="CY45" s="139">
        <v>0</v>
      </c>
      <c r="CZ45" s="141">
        <v>4.10958904109589</v>
      </c>
      <c r="DA45" s="140">
        <v>5.4054054054054053</v>
      </c>
      <c r="DB45" s="140">
        <v>5.5555555555555554</v>
      </c>
      <c r="DC45" s="139">
        <v>3.225806451612903</v>
      </c>
      <c r="DD45" s="114" t="s">
        <v>286</v>
      </c>
      <c r="DE45" s="128">
        <v>29.090909090909101</v>
      </c>
      <c r="DF45" s="121">
        <v>44.761904761904773</v>
      </c>
      <c r="DG45" s="121" t="s">
        <v>286</v>
      </c>
      <c r="DH45" s="114">
        <v>32.758620689655174</v>
      </c>
      <c r="DI45" s="114">
        <v>32.727272727272734</v>
      </c>
      <c r="DJ45" s="128" t="s">
        <v>286</v>
      </c>
      <c r="DK45" s="121">
        <v>18.604651162790692</v>
      </c>
      <c r="DL45" s="121">
        <v>47.142857142857146</v>
      </c>
      <c r="DM45" s="121" t="s">
        <v>286</v>
      </c>
      <c r="DN45" s="121">
        <v>22.222222222222214</v>
      </c>
      <c r="DO45" s="128">
        <v>26.027397260273972</v>
      </c>
      <c r="DP45" s="121" t="s">
        <v>286</v>
      </c>
      <c r="DQ45" s="121">
        <v>11.111111111111111</v>
      </c>
      <c r="DR45" s="121">
        <v>17.460317460317459</v>
      </c>
      <c r="DS45" s="121" t="s">
        <v>286</v>
      </c>
      <c r="DT45" s="128">
        <v>26.363636363636363</v>
      </c>
      <c r="DU45" s="131">
        <v>39.423076923076941</v>
      </c>
      <c r="DV45" s="131" t="s">
        <v>286</v>
      </c>
      <c r="DW45" s="114">
        <v>26.315789473684205</v>
      </c>
      <c r="DX45" s="131">
        <v>30.909090909090907</v>
      </c>
      <c r="DY45" s="128" t="s">
        <v>286</v>
      </c>
      <c r="DZ45" s="128">
        <v>24.705882352941174</v>
      </c>
      <c r="EA45" s="128">
        <v>45.714285714285708</v>
      </c>
      <c r="EB45" s="128" t="s">
        <v>286</v>
      </c>
      <c r="EC45" s="128">
        <v>14.814814814814811</v>
      </c>
      <c r="ED45" s="128">
        <v>27.777777777777775</v>
      </c>
      <c r="EE45" s="128" t="s">
        <v>286</v>
      </c>
      <c r="EF45" s="128">
        <v>14.814814814814818</v>
      </c>
      <c r="EG45" s="128">
        <v>17.460317460317459</v>
      </c>
      <c r="EH45" s="128" t="s">
        <v>286</v>
      </c>
      <c r="EI45" s="128">
        <v>25.45454545454546</v>
      </c>
      <c r="EJ45" s="128">
        <v>38.834951456310691</v>
      </c>
      <c r="EK45" s="128" t="s">
        <v>286</v>
      </c>
      <c r="EL45" s="121">
        <v>13.793103448275859</v>
      </c>
      <c r="EM45" s="121">
        <v>21.81818181818182</v>
      </c>
      <c r="EN45" s="121" t="s">
        <v>286</v>
      </c>
      <c r="EO45" s="121">
        <v>13.095238095238097</v>
      </c>
      <c r="EP45" s="128">
        <v>30.000000000000014</v>
      </c>
      <c r="EQ45" s="121" t="s">
        <v>286</v>
      </c>
      <c r="ER45" s="121">
        <v>11.249999999999998</v>
      </c>
      <c r="ES45" s="121">
        <v>21.917808219178081</v>
      </c>
      <c r="ET45" s="121" t="s">
        <v>286</v>
      </c>
      <c r="EU45" s="128">
        <v>16.666666666666664</v>
      </c>
      <c r="EV45" s="121">
        <v>7.9365079365079385</v>
      </c>
      <c r="EW45" s="121" t="s">
        <v>286</v>
      </c>
      <c r="EX45" s="121">
        <v>12.962962962962967</v>
      </c>
      <c r="EY45" s="121">
        <v>60.576923076923087</v>
      </c>
      <c r="EZ45" s="128" t="s">
        <v>286</v>
      </c>
      <c r="FA45" s="121">
        <v>6.8965517241379297</v>
      </c>
      <c r="FB45" s="121">
        <v>38.18181818181818</v>
      </c>
      <c r="FC45" s="121" t="s">
        <v>286</v>
      </c>
      <c r="FD45" s="121">
        <v>5.8823529411764728</v>
      </c>
      <c r="FE45" s="128">
        <v>55.714285714285708</v>
      </c>
      <c r="FF45" s="121" t="s">
        <v>286</v>
      </c>
      <c r="FG45" s="121">
        <v>6.2499999999999982</v>
      </c>
      <c r="FH45" s="121">
        <v>38.888888888888886</v>
      </c>
      <c r="FI45" s="121" t="s">
        <v>286</v>
      </c>
      <c r="FJ45" s="128">
        <v>3.773584905660377</v>
      </c>
      <c r="FK45" s="121">
        <v>38.095238095238102</v>
      </c>
      <c r="FL45" s="121" t="s">
        <v>286</v>
      </c>
      <c r="FM45" s="121">
        <v>4.5045045045045047</v>
      </c>
      <c r="FN45" s="121">
        <v>33.653846153846146</v>
      </c>
      <c r="FO45" s="128" t="s">
        <v>286</v>
      </c>
      <c r="FP45" s="121">
        <v>3.4482758620689649</v>
      </c>
      <c r="FQ45" s="121">
        <v>9.0909090909090935</v>
      </c>
      <c r="FR45" s="121" t="s">
        <v>286</v>
      </c>
      <c r="FS45" s="121">
        <v>2.38095238095238</v>
      </c>
      <c r="FT45" s="128">
        <v>18.571428571428566</v>
      </c>
      <c r="FU45" s="121" t="s">
        <v>286</v>
      </c>
      <c r="FV45" s="121">
        <v>1.25</v>
      </c>
      <c r="FW45" s="121">
        <v>27.397260273972595</v>
      </c>
      <c r="FX45" s="121" t="s">
        <v>286</v>
      </c>
      <c r="FY45" s="128">
        <v>1.8518518518518516</v>
      </c>
      <c r="FZ45" s="121">
        <v>15.873015873015877</v>
      </c>
      <c r="GA45" s="121" t="s">
        <v>286</v>
      </c>
      <c r="GB45" s="121" t="s">
        <v>286</v>
      </c>
      <c r="GC45" s="121" t="s">
        <v>286</v>
      </c>
      <c r="GD45" s="128" t="s">
        <v>286</v>
      </c>
      <c r="GE45" s="121" t="s">
        <v>286</v>
      </c>
      <c r="GF45" s="121" t="s">
        <v>286</v>
      </c>
      <c r="GG45" s="121" t="s">
        <v>286</v>
      </c>
      <c r="GH45" s="121" t="s">
        <v>286</v>
      </c>
      <c r="GI45" s="128" t="s">
        <v>286</v>
      </c>
      <c r="GJ45" s="121" t="s">
        <v>286</v>
      </c>
      <c r="GK45" s="121">
        <v>0</v>
      </c>
      <c r="GL45" s="121">
        <v>6.8493150684931496</v>
      </c>
      <c r="GM45" s="130" t="s">
        <v>286</v>
      </c>
      <c r="GN45" s="128">
        <v>1.8518518518518516</v>
      </c>
      <c r="GO45" s="121">
        <v>0</v>
      </c>
      <c r="GP45" s="121">
        <v>21.666666666666661</v>
      </c>
      <c r="GQ45" s="121">
        <v>65.137614678899055</v>
      </c>
      <c r="GR45" s="121">
        <v>80.582524271844633</v>
      </c>
      <c r="GS45" s="128">
        <v>24.444444444444443</v>
      </c>
      <c r="GT45" s="121">
        <v>64.912280701754398</v>
      </c>
      <c r="GU45" s="121">
        <v>76.36363636363636</v>
      </c>
      <c r="GV45" s="121">
        <v>17.499999999999993</v>
      </c>
      <c r="GW45" s="121">
        <v>50.000000000000007</v>
      </c>
      <c r="GX45" s="128">
        <v>81.428571428571445</v>
      </c>
      <c r="GY45" s="128">
        <v>6.0606060606060597</v>
      </c>
      <c r="GZ45" s="128">
        <v>51.250000000000007</v>
      </c>
      <c r="HA45" s="128">
        <v>71.232876712328775</v>
      </c>
      <c r="HB45" s="128">
        <v>14.705882352941181</v>
      </c>
      <c r="HC45" s="128">
        <v>30.188679245283012</v>
      </c>
      <c r="HD45" s="128">
        <v>87.301587301587347</v>
      </c>
      <c r="HE45" s="128">
        <v>0</v>
      </c>
      <c r="HF45" s="128">
        <v>14.67889908256881</v>
      </c>
      <c r="HG45" s="128">
        <v>37.864077669902912</v>
      </c>
      <c r="HH45" s="128">
        <v>2.2222222222222219</v>
      </c>
      <c r="HI45" s="128">
        <v>12.280701754385966</v>
      </c>
      <c r="HJ45" s="128">
        <v>32.72727272727272</v>
      </c>
      <c r="HK45" s="128">
        <v>0</v>
      </c>
      <c r="HL45" s="121">
        <v>11.250000000000002</v>
      </c>
      <c r="HM45" s="121">
        <v>38.571428571428577</v>
      </c>
      <c r="HN45" s="121">
        <v>0</v>
      </c>
      <c r="HO45" s="121">
        <v>3.7500000000000004</v>
      </c>
      <c r="HP45" s="128">
        <v>30.136986301369852</v>
      </c>
      <c r="HQ45" s="121">
        <v>0</v>
      </c>
      <c r="HR45" s="121">
        <v>5.6603773584905666</v>
      </c>
      <c r="HS45" s="121">
        <v>33.333333333333336</v>
      </c>
      <c r="HT45" s="129">
        <v>8.7719298245614041</v>
      </c>
      <c r="HU45" s="128">
        <v>44.859813084112155</v>
      </c>
      <c r="HV45" s="114">
        <v>69.306930693069319</v>
      </c>
      <c r="HW45" s="114">
        <v>9.3023255813953494</v>
      </c>
      <c r="HX45" s="114">
        <v>34.545454545454547</v>
      </c>
      <c r="HY45" s="114">
        <v>55.555555555555557</v>
      </c>
      <c r="HZ45" s="114">
        <v>2.5641025641025639</v>
      </c>
      <c r="IA45" s="114">
        <v>35.897435897435891</v>
      </c>
      <c r="IB45" s="114">
        <v>62.686567164179117</v>
      </c>
      <c r="IC45" s="114">
        <v>0</v>
      </c>
      <c r="ID45" s="114">
        <v>31.250000000000004</v>
      </c>
      <c r="IE45" s="114">
        <v>57.534246575342479</v>
      </c>
      <c r="IF45" s="114">
        <v>5.8823529411764701</v>
      </c>
      <c r="IG45" s="114">
        <v>19.230769230769234</v>
      </c>
      <c r="IH45" s="114">
        <v>68.253968253968281</v>
      </c>
      <c r="II45" s="114" t="s">
        <v>286</v>
      </c>
      <c r="IJ45" s="114">
        <v>24.107142857142858</v>
      </c>
      <c r="IK45" s="114">
        <v>51.456310679611661</v>
      </c>
      <c r="IL45" s="114" t="s">
        <v>286</v>
      </c>
      <c r="IM45" s="114">
        <v>19.298245614035082</v>
      </c>
      <c r="IN45" s="114">
        <v>33.928571428571438</v>
      </c>
      <c r="IO45" s="114" t="s">
        <v>286</v>
      </c>
      <c r="IP45" s="114">
        <v>18.0722891566265</v>
      </c>
      <c r="IQ45" s="114">
        <v>42.857142857142854</v>
      </c>
      <c r="IR45" s="114" t="s">
        <v>286</v>
      </c>
      <c r="IS45" s="114">
        <v>13.750000000000005</v>
      </c>
      <c r="IT45" s="114">
        <v>41.095890410958901</v>
      </c>
      <c r="IU45" s="114" t="s">
        <v>286</v>
      </c>
      <c r="IV45" s="114">
        <v>11.320754716981133</v>
      </c>
      <c r="IW45" s="114">
        <v>38.095238095238102</v>
      </c>
      <c r="IX45" s="114" t="str">
        <f t="shared" ref="IX45:JB54" si="57">"--"</f>
        <v>--</v>
      </c>
      <c r="IY45" s="114" t="str">
        <f t="shared" si="57"/>
        <v>--</v>
      </c>
      <c r="IZ45" s="114" t="str">
        <f t="shared" si="57"/>
        <v>--</v>
      </c>
      <c r="JA45" s="114" t="str">
        <f t="shared" si="57"/>
        <v>--</v>
      </c>
      <c r="JB45" s="114" t="str">
        <f t="shared" si="57"/>
        <v>--</v>
      </c>
      <c r="JC45" s="261" t="s">
        <v>286</v>
      </c>
      <c r="JD45" s="261" t="s">
        <v>286</v>
      </c>
      <c r="JE45" s="261" t="s">
        <v>286</v>
      </c>
      <c r="JF45" s="261" t="s">
        <v>286</v>
      </c>
      <c r="JG45" s="261" t="s">
        <v>286</v>
      </c>
      <c r="JH45" s="261" t="s">
        <v>286</v>
      </c>
      <c r="JI45" s="261" t="s">
        <v>286</v>
      </c>
      <c r="JJ45" s="261" t="s">
        <v>286</v>
      </c>
      <c r="JK45" s="261" t="s">
        <v>286</v>
      </c>
      <c r="JL45" s="261" t="s">
        <v>286</v>
      </c>
      <c r="JM45" s="261" t="s">
        <v>286</v>
      </c>
      <c r="JN45" s="261" t="s">
        <v>286</v>
      </c>
      <c r="JO45" s="243">
        <v>27.027027027027</v>
      </c>
      <c r="JP45" s="243">
        <v>28.947368421052602</v>
      </c>
      <c r="JQ45" s="243">
        <v>66.6666666666667</v>
      </c>
      <c r="JR45" s="243">
        <v>14.634146341463399</v>
      </c>
      <c r="JS45" s="243">
        <v>40.540540540540498</v>
      </c>
      <c r="JT45" s="243">
        <v>45.161290322580598</v>
      </c>
      <c r="JU45" s="243">
        <v>0</v>
      </c>
      <c r="JV45" s="243">
        <v>5.2631578947368398</v>
      </c>
      <c r="JW45" s="243">
        <v>16.6666666666667</v>
      </c>
      <c r="JX45" s="243">
        <v>0</v>
      </c>
      <c r="JY45" s="243">
        <v>2.7027027027027</v>
      </c>
      <c r="JZ45" s="243">
        <v>6.4516129032258096</v>
      </c>
      <c r="KA45" s="243">
        <v>21.6216216216216</v>
      </c>
      <c r="KB45" s="243">
        <v>21.052631578947398</v>
      </c>
      <c r="KC45" s="243">
        <v>57.142857142857203</v>
      </c>
      <c r="KD45" s="243">
        <v>14.634146341463399</v>
      </c>
      <c r="KE45" s="243">
        <v>10.526315789473699</v>
      </c>
      <c r="KF45" s="243">
        <v>19.354838709677399</v>
      </c>
      <c r="KG45" s="128" t="str">
        <f t="shared" ref="KG45:KM54" si="58">"--"</f>
        <v>--</v>
      </c>
      <c r="KH45" s="128" t="str">
        <f t="shared" si="58"/>
        <v>--</v>
      </c>
      <c r="KI45" s="128" t="str">
        <f t="shared" si="58"/>
        <v>--</v>
      </c>
      <c r="KJ45" s="128" t="str">
        <f t="shared" si="58"/>
        <v>--</v>
      </c>
      <c r="KK45" s="128" t="str">
        <f t="shared" si="58"/>
        <v>--</v>
      </c>
      <c r="KL45" s="128" t="str">
        <f t="shared" si="58"/>
        <v>--</v>
      </c>
      <c r="KM45" s="128" t="str">
        <f t="shared" si="58"/>
        <v>--</v>
      </c>
      <c r="KN45" s="286">
        <v>17.073170731707322</v>
      </c>
      <c r="KO45" s="286">
        <v>5.2631578947368407</v>
      </c>
      <c r="KP45" s="286">
        <v>0</v>
      </c>
      <c r="KQ45" s="128" t="str">
        <f t="shared" si="2"/>
        <v>--</v>
      </c>
      <c r="KR45" s="222">
        <v>2.4390243902439024</v>
      </c>
      <c r="KS45" s="222">
        <v>0</v>
      </c>
      <c r="KT45" s="222">
        <v>3.2258064516129035</v>
      </c>
      <c r="KU45" s="128" t="str">
        <f t="shared" si="3"/>
        <v>--</v>
      </c>
      <c r="KV45" s="222">
        <v>0</v>
      </c>
      <c r="KW45" s="222">
        <v>0</v>
      </c>
      <c r="KX45" s="222">
        <v>0</v>
      </c>
      <c r="KY45" s="295">
        <v>11.428571428571429</v>
      </c>
      <c r="KZ45" s="295">
        <v>10.256410256410255</v>
      </c>
      <c r="LA45" s="295">
        <v>11.627906976744187</v>
      </c>
      <c r="LB45" s="295">
        <v>15.000000000000004</v>
      </c>
      <c r="LC45" s="295">
        <v>21.621621621621617</v>
      </c>
      <c r="LD45" s="295">
        <v>6.8965517241379306</v>
      </c>
      <c r="LE45" s="295">
        <v>11.111111111111109</v>
      </c>
      <c r="LF45" s="295">
        <v>5.2631578947368407</v>
      </c>
      <c r="LG45" s="295">
        <v>6.9767441860465134</v>
      </c>
      <c r="LH45" s="295">
        <v>7.3170731707317094</v>
      </c>
      <c r="LI45" s="295">
        <v>15.789473684210524</v>
      </c>
      <c r="LJ45" s="295">
        <v>6.8965517241379306</v>
      </c>
      <c r="LK45" s="295">
        <v>5.5555555555555545</v>
      </c>
      <c r="LL45" s="295">
        <v>2.5641025641025634</v>
      </c>
      <c r="LM45" s="295">
        <v>6.9767441860465134</v>
      </c>
      <c r="LN45" s="295">
        <v>2.4390243902439019</v>
      </c>
      <c r="LO45" s="295">
        <v>2.6315789473684204</v>
      </c>
      <c r="LP45" s="295">
        <v>0</v>
      </c>
      <c r="LQ45" s="128">
        <v>5.4054054054054044</v>
      </c>
      <c r="LR45" s="128">
        <v>5.2631578947368416</v>
      </c>
      <c r="LS45" s="128">
        <v>26.19047619047619</v>
      </c>
      <c r="LT45" s="128">
        <v>2.4390243902439024</v>
      </c>
      <c r="LU45" s="128">
        <v>7.8947368421052655</v>
      </c>
      <c r="LV45" s="128">
        <v>9.6774193548387082</v>
      </c>
      <c r="LX45" s="378" t="str">
        <f t="shared" si="4"/>
        <v>--</v>
      </c>
      <c r="LY45" s="381">
        <v>19.999999999999993</v>
      </c>
      <c r="LZ45" s="381">
        <v>23.68421052631578</v>
      </c>
      <c r="MA45" s="381">
        <v>21.875</v>
      </c>
      <c r="MB45" s="378" t="str">
        <f t="shared" si="5"/>
        <v>--</v>
      </c>
      <c r="MC45" s="381">
        <v>10.256410256410254</v>
      </c>
      <c r="MD45" s="381">
        <v>18.421052631578942</v>
      </c>
      <c r="ME45" s="381">
        <v>16.216216216216221</v>
      </c>
      <c r="MF45" s="378" t="str">
        <f t="shared" si="6"/>
        <v>--</v>
      </c>
      <c r="MG45" s="381">
        <v>12.5</v>
      </c>
      <c r="MH45" s="381">
        <v>21.052631578947359</v>
      </c>
      <c r="MI45" s="381">
        <v>12.500000000000004</v>
      </c>
      <c r="MJ45" s="378" t="str">
        <f t="shared" si="7"/>
        <v>--</v>
      </c>
      <c r="MK45" s="381">
        <v>12.499999999999998</v>
      </c>
      <c r="ML45" s="381">
        <v>15.384615384615389</v>
      </c>
      <c r="MM45" s="381">
        <v>5.4054054054054044</v>
      </c>
      <c r="MN45" s="378" t="str">
        <f t="shared" si="8"/>
        <v>--</v>
      </c>
      <c r="MO45" s="381">
        <v>12.500000000000002</v>
      </c>
      <c r="MP45" s="381">
        <v>17.499999999999993</v>
      </c>
      <c r="MQ45" s="381">
        <v>10.810810810810811</v>
      </c>
      <c r="MR45" s="378" t="str">
        <f t="shared" si="9"/>
        <v>--</v>
      </c>
      <c r="MS45" s="381">
        <v>10</v>
      </c>
      <c r="MT45" s="381">
        <v>15.789473684210531</v>
      </c>
      <c r="MU45" s="381">
        <v>10.526315789473681</v>
      </c>
      <c r="MV45" s="378" t="str">
        <f t="shared" si="10"/>
        <v>--</v>
      </c>
      <c r="MW45" s="381">
        <v>7.5</v>
      </c>
      <c r="MX45" s="381">
        <v>7.5000000000000018</v>
      </c>
      <c r="MY45" s="381">
        <v>5.2631578947368407</v>
      </c>
      <c r="MZ45" s="378" t="str">
        <f t="shared" si="11"/>
        <v>--</v>
      </c>
      <c r="NA45" s="381">
        <v>31.707317073170731</v>
      </c>
      <c r="NB45" s="381">
        <v>36.842105263157897</v>
      </c>
      <c r="NC45" s="381">
        <v>25.806451612903221</v>
      </c>
      <c r="ND45" s="378" t="str">
        <f t="shared" si="12"/>
        <v>--</v>
      </c>
      <c r="NE45" s="381">
        <v>12.500000000000004</v>
      </c>
      <c r="NF45" s="381">
        <v>22.499999999999996</v>
      </c>
      <c r="NG45" s="381">
        <v>24.324324324324326</v>
      </c>
      <c r="NH45" s="378" t="str">
        <f t="shared" si="13"/>
        <v>--</v>
      </c>
      <c r="NI45" s="381">
        <v>5</v>
      </c>
      <c r="NJ45" s="381">
        <v>2.5</v>
      </c>
      <c r="NK45" s="381">
        <v>13.513513513513514</v>
      </c>
      <c r="NL45" s="378" t="str">
        <f t="shared" si="14"/>
        <v>--</v>
      </c>
      <c r="NM45" s="381">
        <v>2.5</v>
      </c>
      <c r="NN45" s="381">
        <v>2.5</v>
      </c>
      <c r="NO45" s="381">
        <v>5.4054054054054044</v>
      </c>
      <c r="NP45" s="378" t="str">
        <f t="shared" si="15"/>
        <v>--</v>
      </c>
      <c r="NQ45" s="381">
        <v>2.5</v>
      </c>
      <c r="NR45" s="381">
        <v>2.5641025641025634</v>
      </c>
      <c r="NS45" s="381">
        <v>2.7027027027027022</v>
      </c>
      <c r="NT45" s="378" t="str">
        <f t="shared" si="16"/>
        <v>--</v>
      </c>
      <c r="NU45" s="381">
        <v>30</v>
      </c>
      <c r="NV45" s="381">
        <v>39.999999999999993</v>
      </c>
      <c r="NW45" s="381">
        <v>42.105263157894733</v>
      </c>
      <c r="NX45" s="378" t="str">
        <f t="shared" si="17"/>
        <v>--</v>
      </c>
      <c r="NY45" s="381">
        <v>0</v>
      </c>
      <c r="NZ45" s="381">
        <v>2.4999999999999996</v>
      </c>
      <c r="OA45" s="381">
        <v>13.157894736842104</v>
      </c>
      <c r="OB45" s="378" t="str">
        <f t="shared" si="18"/>
        <v>--</v>
      </c>
      <c r="OC45" s="381">
        <v>22.499999999999996</v>
      </c>
      <c r="OD45" s="381">
        <v>17.499999999999993</v>
      </c>
      <c r="OE45" s="381">
        <v>28.947368421052637</v>
      </c>
    </row>
    <row r="46" spans="1:395" ht="21" customHeight="1" thickTop="1" thickBot="1" x14ac:dyDescent="0.3">
      <c r="A46" s="114">
        <v>42</v>
      </c>
      <c r="B46" s="93" t="s">
        <v>42</v>
      </c>
      <c r="C46" s="144">
        <v>17.910447761194018</v>
      </c>
      <c r="D46" s="144">
        <v>33.242506811989102</v>
      </c>
      <c r="E46" s="144">
        <v>41.059602649006578</v>
      </c>
      <c r="F46" s="144">
        <v>20.000000000000007</v>
      </c>
      <c r="G46" s="144">
        <v>40.967741935483851</v>
      </c>
      <c r="H46" s="144">
        <v>41.444866920152094</v>
      </c>
      <c r="I46" s="144">
        <v>21.621621621621632</v>
      </c>
      <c r="J46" s="144">
        <v>30.232558139534866</v>
      </c>
      <c r="K46" s="144">
        <v>40.000000000000014</v>
      </c>
      <c r="L46" s="144">
        <v>19.246861924686186</v>
      </c>
      <c r="M46" s="141">
        <v>24.20382165605097</v>
      </c>
      <c r="N46" s="141">
        <v>42.45614035087717</v>
      </c>
      <c r="O46" s="141">
        <v>21.399176954732525</v>
      </c>
      <c r="P46" s="141">
        <v>27.611940298507463</v>
      </c>
      <c r="Q46" s="141">
        <v>40.092165898617516</v>
      </c>
      <c r="R46" s="141">
        <v>10.682492581602382</v>
      </c>
      <c r="S46" s="141">
        <v>12.6027397260274</v>
      </c>
      <c r="T46" s="141">
        <v>9.2715231788079464</v>
      </c>
      <c r="U46" s="141">
        <v>8.5443037974683556</v>
      </c>
      <c r="V46" s="141">
        <v>19.417475728155342</v>
      </c>
      <c r="W46" s="141">
        <v>10.188679245283012</v>
      </c>
      <c r="X46" s="141">
        <v>9.2307692307692264</v>
      </c>
      <c r="Y46" s="141">
        <v>15.697674418604642</v>
      </c>
      <c r="Z46" s="141">
        <v>11.69811320754717</v>
      </c>
      <c r="AA46" s="141">
        <v>13.559322033898308</v>
      </c>
      <c r="AB46" s="142">
        <v>16.613418530351439</v>
      </c>
      <c r="AC46" s="142">
        <v>11.228070175438603</v>
      </c>
      <c r="AD46" s="142">
        <v>14.87603305785124</v>
      </c>
      <c r="AE46" s="142">
        <v>9.7378277153558077</v>
      </c>
      <c r="AF46" s="141">
        <v>11.059907834101384</v>
      </c>
      <c r="AG46" s="144">
        <v>14.626865671641797</v>
      </c>
      <c r="AH46" s="144">
        <v>14.713896457765673</v>
      </c>
      <c r="AI46" s="143">
        <v>13.2890365448505</v>
      </c>
      <c r="AJ46" s="143">
        <v>11.464968152866243</v>
      </c>
      <c r="AK46" s="141">
        <v>22.149837133550495</v>
      </c>
      <c r="AL46" s="141">
        <v>12.878787878787882</v>
      </c>
      <c r="AM46" s="141">
        <v>13.461538461538467</v>
      </c>
      <c r="AN46" s="141">
        <v>15.942028985507259</v>
      </c>
      <c r="AO46" s="141">
        <v>14.015151515151521</v>
      </c>
      <c r="AP46" s="141">
        <v>13.924050632911396</v>
      </c>
      <c r="AQ46" s="141">
        <v>13.548387096774194</v>
      </c>
      <c r="AR46" s="141">
        <v>10.877192982456135</v>
      </c>
      <c r="AS46" s="141">
        <v>11.5702479338843</v>
      </c>
      <c r="AT46" s="141">
        <v>7.4906367041198507</v>
      </c>
      <c r="AU46" s="141">
        <v>12.61682242990654</v>
      </c>
      <c r="AV46" s="141">
        <v>13.981762917933123</v>
      </c>
      <c r="AW46" s="141">
        <v>14.246575342465757</v>
      </c>
      <c r="AX46" s="142">
        <v>11.295681063122929</v>
      </c>
      <c r="AY46" s="142">
        <v>12.861736334405141</v>
      </c>
      <c r="AZ46" s="142">
        <v>21.568627450980383</v>
      </c>
      <c r="BA46" s="142">
        <v>11.698113207547179</v>
      </c>
      <c r="BB46" s="141">
        <v>12.698412698412699</v>
      </c>
      <c r="BC46" s="142">
        <v>18.18181818181818</v>
      </c>
      <c r="BD46" s="142">
        <v>10.943396226415096</v>
      </c>
      <c r="BE46" s="142">
        <v>15.879828326180263</v>
      </c>
      <c r="BF46" s="142">
        <v>16.12903225806452</v>
      </c>
      <c r="BG46" s="141">
        <v>14.035087719298245</v>
      </c>
      <c r="BH46" s="140">
        <v>12.345679012345679</v>
      </c>
      <c r="BI46" s="140">
        <v>7.1698113207547127</v>
      </c>
      <c r="BJ46" s="140">
        <v>10.18518518518519</v>
      </c>
      <c r="BK46" s="140" t="s">
        <v>286</v>
      </c>
      <c r="BL46" s="141" t="s">
        <v>286</v>
      </c>
      <c r="BM46" s="140" t="s">
        <v>286</v>
      </c>
      <c r="BN46" s="139" t="s">
        <v>286</v>
      </c>
      <c r="BO46" s="139" t="s">
        <v>286</v>
      </c>
      <c r="BP46" s="139" t="s">
        <v>286</v>
      </c>
      <c r="BQ46" s="141" t="s">
        <v>286</v>
      </c>
      <c r="BR46" s="140" t="s">
        <v>286</v>
      </c>
      <c r="BS46" s="140" t="s">
        <v>286</v>
      </c>
      <c r="BT46" s="140">
        <v>9.9999999999999947</v>
      </c>
      <c r="BU46" s="141">
        <v>14.193548387096774</v>
      </c>
      <c r="BV46" s="140">
        <v>10.320284697508896</v>
      </c>
      <c r="BW46" s="140">
        <v>9.0163934426229613</v>
      </c>
      <c r="BX46" s="140">
        <v>7.251908396946571</v>
      </c>
      <c r="BY46" s="141">
        <v>10.377358490566039</v>
      </c>
      <c r="BZ46" s="140">
        <v>17.014925373134329</v>
      </c>
      <c r="CA46" s="140">
        <v>21.643835616438373</v>
      </c>
      <c r="CB46" s="140">
        <v>18.874172185430453</v>
      </c>
      <c r="CC46" s="141">
        <v>10.645161290322585</v>
      </c>
      <c r="CD46" s="140">
        <v>24.271844660194187</v>
      </c>
      <c r="CE46" s="140">
        <v>13.533834586466169</v>
      </c>
      <c r="CF46" s="140">
        <v>16.66666666666665</v>
      </c>
      <c r="CG46" s="141">
        <v>21.574344023323619</v>
      </c>
      <c r="CH46" s="140">
        <v>15.969581749049437</v>
      </c>
      <c r="CI46" s="140">
        <v>12.605042016806721</v>
      </c>
      <c r="CJ46" s="140">
        <v>20.711974110032369</v>
      </c>
      <c r="CK46" s="140">
        <v>15.000000000000005</v>
      </c>
      <c r="CL46" s="140">
        <v>10.612244897959185</v>
      </c>
      <c r="CM46" s="140">
        <v>13.02681992337164</v>
      </c>
      <c r="CN46" s="140">
        <v>13.8755980861244</v>
      </c>
      <c r="CO46" s="140">
        <v>5.637982195845697</v>
      </c>
      <c r="CP46" s="141">
        <v>7.6712328767123328</v>
      </c>
      <c r="CQ46" s="140">
        <v>1.9867549668874194</v>
      </c>
      <c r="CR46" s="140">
        <v>1.277955271565496</v>
      </c>
      <c r="CS46" s="139">
        <v>8.7662337662337677</v>
      </c>
      <c r="CT46" s="139">
        <v>3.3834586466165426</v>
      </c>
      <c r="CU46" s="141">
        <v>3.8314176245210736</v>
      </c>
      <c r="CV46" s="140">
        <v>7.8947368421052619</v>
      </c>
      <c r="CW46" s="140">
        <v>2.2900763358778633</v>
      </c>
      <c r="CX46" s="139">
        <v>2.9288702928870296</v>
      </c>
      <c r="CY46" s="139">
        <v>5.4838709677419351</v>
      </c>
      <c r="CZ46" s="141">
        <v>1.779359430604982</v>
      </c>
      <c r="DA46" s="140">
        <v>3.2653061224489783</v>
      </c>
      <c r="DB46" s="140">
        <v>3.0418250950570349</v>
      </c>
      <c r="DC46" s="139">
        <v>3.3492822966507187</v>
      </c>
      <c r="DD46" s="114" t="s">
        <v>286</v>
      </c>
      <c r="DE46" s="128">
        <v>37.047353760445667</v>
      </c>
      <c r="DF46" s="121">
        <v>33.333333333333314</v>
      </c>
      <c r="DG46" s="121" t="s">
        <v>286</v>
      </c>
      <c r="DH46" s="114">
        <v>33.55048859934849</v>
      </c>
      <c r="DI46" s="114">
        <v>41.509433962264175</v>
      </c>
      <c r="DJ46" s="128" t="s">
        <v>286</v>
      </c>
      <c r="DK46" s="121">
        <v>35.46511627906979</v>
      </c>
      <c r="DL46" s="121">
        <v>38.697318007662858</v>
      </c>
      <c r="DM46" s="121" t="s">
        <v>286</v>
      </c>
      <c r="DN46" s="121">
        <v>32.580645161290327</v>
      </c>
      <c r="DO46" s="128">
        <v>39.716312056737628</v>
      </c>
      <c r="DP46" s="121" t="s">
        <v>286</v>
      </c>
      <c r="DQ46" s="121">
        <v>20.61068702290077</v>
      </c>
      <c r="DR46" s="121">
        <v>27.699530516431942</v>
      </c>
      <c r="DS46" s="121" t="s">
        <v>286</v>
      </c>
      <c r="DT46" s="128">
        <v>31.843575418994412</v>
      </c>
      <c r="DU46" s="131">
        <v>29.431438127090317</v>
      </c>
      <c r="DV46" s="131" t="s">
        <v>286</v>
      </c>
      <c r="DW46" s="114">
        <v>32.142857142857139</v>
      </c>
      <c r="DX46" s="131">
        <v>36.226415094339622</v>
      </c>
      <c r="DY46" s="128" t="s">
        <v>286</v>
      </c>
      <c r="DZ46" s="128">
        <v>30.29411764705884</v>
      </c>
      <c r="EA46" s="128">
        <v>25.000000000000021</v>
      </c>
      <c r="EB46" s="128" t="s">
        <v>286</v>
      </c>
      <c r="EC46" s="128">
        <v>22.977346278317167</v>
      </c>
      <c r="ED46" s="128">
        <v>27.40213523131672</v>
      </c>
      <c r="EE46" s="128" t="s">
        <v>286</v>
      </c>
      <c r="EF46" s="128">
        <v>22.222222222222225</v>
      </c>
      <c r="EG46" s="128">
        <v>17.37089201877934</v>
      </c>
      <c r="EH46" s="128" t="s">
        <v>286</v>
      </c>
      <c r="EI46" s="128">
        <v>36.05633802816903</v>
      </c>
      <c r="EJ46" s="128">
        <v>31.864406779661003</v>
      </c>
      <c r="EK46" s="128" t="s">
        <v>286</v>
      </c>
      <c r="EL46" s="121">
        <v>28.1045751633987</v>
      </c>
      <c r="EM46" s="121">
        <v>29.389312977099234</v>
      </c>
      <c r="EN46" s="121" t="s">
        <v>286</v>
      </c>
      <c r="EO46" s="121">
        <v>26.25368731563422</v>
      </c>
      <c r="EP46" s="128">
        <v>14.396887159533074</v>
      </c>
      <c r="EQ46" s="121" t="s">
        <v>286</v>
      </c>
      <c r="ER46" s="121">
        <v>18.709677419354851</v>
      </c>
      <c r="ES46" s="121">
        <v>20.284697508896802</v>
      </c>
      <c r="ET46" s="121" t="s">
        <v>286</v>
      </c>
      <c r="EU46" s="128">
        <v>17.760617760617766</v>
      </c>
      <c r="EV46" s="121">
        <v>16.037735849056602</v>
      </c>
      <c r="EW46" s="121" t="s">
        <v>286</v>
      </c>
      <c r="EX46" s="121">
        <v>16.713881019830033</v>
      </c>
      <c r="EY46" s="121">
        <v>56.375838926174524</v>
      </c>
      <c r="EZ46" s="128" t="s">
        <v>286</v>
      </c>
      <c r="FA46" s="121">
        <v>15.259740259740269</v>
      </c>
      <c r="FB46" s="121">
        <v>57.95454545454546</v>
      </c>
      <c r="FC46" s="121" t="s">
        <v>286</v>
      </c>
      <c r="FD46" s="121">
        <v>12.647058823529408</v>
      </c>
      <c r="FE46" s="128">
        <v>44.061302681992373</v>
      </c>
      <c r="FF46" s="121" t="s">
        <v>286</v>
      </c>
      <c r="FG46" s="121">
        <v>8.6816720257234667</v>
      </c>
      <c r="FH46" s="121">
        <v>38.35125448028672</v>
      </c>
      <c r="FI46" s="121" t="s">
        <v>286</v>
      </c>
      <c r="FJ46" s="128">
        <v>8.4291187739463656</v>
      </c>
      <c r="FK46" s="121">
        <v>33.96226415094339</v>
      </c>
      <c r="FL46" s="121" t="s">
        <v>286</v>
      </c>
      <c r="FM46" s="121">
        <v>3.9106145251396671</v>
      </c>
      <c r="FN46" s="121">
        <v>30.067567567567565</v>
      </c>
      <c r="FO46" s="128" t="s">
        <v>286</v>
      </c>
      <c r="FP46" s="121">
        <v>6.7961165048543712</v>
      </c>
      <c r="FQ46" s="121">
        <v>36.46616541353383</v>
      </c>
      <c r="FR46" s="121" t="s">
        <v>286</v>
      </c>
      <c r="FS46" s="121">
        <v>2.958579881656807</v>
      </c>
      <c r="FT46" s="128">
        <v>42.145593869731805</v>
      </c>
      <c r="FU46" s="121" t="s">
        <v>286</v>
      </c>
      <c r="FV46" s="121">
        <v>2.5974025974025978</v>
      </c>
      <c r="FW46" s="121">
        <v>31.428571428571438</v>
      </c>
      <c r="FX46" s="121" t="s">
        <v>286</v>
      </c>
      <c r="FY46" s="128">
        <v>2.6819923371647509</v>
      </c>
      <c r="FZ46" s="121">
        <v>33.644859813084125</v>
      </c>
      <c r="GA46" s="121" t="s">
        <v>286</v>
      </c>
      <c r="GB46" s="121" t="s">
        <v>286</v>
      </c>
      <c r="GC46" s="121" t="s">
        <v>286</v>
      </c>
      <c r="GD46" s="128" t="s">
        <v>286</v>
      </c>
      <c r="GE46" s="121" t="s">
        <v>286</v>
      </c>
      <c r="GF46" s="121" t="s">
        <v>286</v>
      </c>
      <c r="GG46" s="121" t="s">
        <v>286</v>
      </c>
      <c r="GH46" s="121" t="s">
        <v>286</v>
      </c>
      <c r="GI46" s="128" t="s">
        <v>286</v>
      </c>
      <c r="GJ46" s="121" t="s">
        <v>286</v>
      </c>
      <c r="GK46" s="121">
        <v>2.9126213592232992</v>
      </c>
      <c r="GL46" s="121">
        <v>6.4285714285714306</v>
      </c>
      <c r="GM46" s="130" t="s">
        <v>286</v>
      </c>
      <c r="GN46" s="128">
        <v>4.1984732824427491</v>
      </c>
      <c r="GO46" s="121">
        <v>3.2710280373831795</v>
      </c>
      <c r="GP46" s="121">
        <v>24.437299035369762</v>
      </c>
      <c r="GQ46" s="121">
        <v>56.86274509803922</v>
      </c>
      <c r="GR46" s="121">
        <v>69.3333333333333</v>
      </c>
      <c r="GS46" s="128">
        <v>20.735785953177235</v>
      </c>
      <c r="GT46" s="121">
        <v>58.585858585858603</v>
      </c>
      <c r="GU46" s="121">
        <v>75.28517110266165</v>
      </c>
      <c r="GV46" s="121">
        <v>11.382113821138212</v>
      </c>
      <c r="GW46" s="121">
        <v>49.221183800623059</v>
      </c>
      <c r="GX46" s="128">
        <v>64.313725490196077</v>
      </c>
      <c r="GY46" s="128">
        <v>13.675213675213667</v>
      </c>
      <c r="GZ46" s="128">
        <v>36.754966887417233</v>
      </c>
      <c r="HA46" s="128">
        <v>64.999999999999957</v>
      </c>
      <c r="HB46" s="128">
        <v>6.2761506276150607</v>
      </c>
      <c r="HC46" s="128">
        <v>24.899598393574301</v>
      </c>
      <c r="HD46" s="128">
        <v>50.724637681159422</v>
      </c>
      <c r="HE46" s="128">
        <v>1.9292604501607731</v>
      </c>
      <c r="HF46" s="128">
        <v>8.1232492997198822</v>
      </c>
      <c r="HG46" s="128">
        <v>25</v>
      </c>
      <c r="HH46" s="128">
        <v>0.33444816053511728</v>
      </c>
      <c r="HI46" s="128">
        <v>10.437710437710438</v>
      </c>
      <c r="HJ46" s="128">
        <v>25.475285171102669</v>
      </c>
      <c r="HK46" s="128">
        <v>0.40650406504065018</v>
      </c>
      <c r="HL46" s="121">
        <v>11.214953271028035</v>
      </c>
      <c r="HM46" s="121">
        <v>25.490196078431371</v>
      </c>
      <c r="HN46" s="121">
        <v>0</v>
      </c>
      <c r="HO46" s="121">
        <v>5.6291390728476811</v>
      </c>
      <c r="HP46" s="128">
        <v>22.499999999999993</v>
      </c>
      <c r="HQ46" s="121">
        <v>0</v>
      </c>
      <c r="HR46" s="121">
        <v>2.0080321285140568</v>
      </c>
      <c r="HS46" s="121">
        <v>10.144927536231885</v>
      </c>
      <c r="HT46" s="129">
        <v>12.913907284768216</v>
      </c>
      <c r="HU46" s="128">
        <v>39.13043478260866</v>
      </c>
      <c r="HV46" s="114">
        <v>56.756756756756722</v>
      </c>
      <c r="HW46" s="114">
        <v>11.90476190476191</v>
      </c>
      <c r="HX46" s="114">
        <v>35.86206896551726</v>
      </c>
      <c r="HY46" s="114">
        <v>62.055335968379389</v>
      </c>
      <c r="HZ46" s="114">
        <v>5.7377049180327848</v>
      </c>
      <c r="IA46" s="114">
        <v>32.176656151419586</v>
      </c>
      <c r="IB46" s="114">
        <v>54.435483870967751</v>
      </c>
      <c r="IC46" s="114">
        <v>4.273504273504277</v>
      </c>
      <c r="ID46" s="114">
        <v>26.821192052980123</v>
      </c>
      <c r="IE46" s="114">
        <v>47.857142857142883</v>
      </c>
      <c r="IF46" s="114">
        <v>1.2605042016806727</v>
      </c>
      <c r="IG46" s="114">
        <v>15.384615384615389</v>
      </c>
      <c r="IH46" s="114">
        <v>34.951456310679617</v>
      </c>
      <c r="II46" s="114" t="s">
        <v>286</v>
      </c>
      <c r="IJ46" s="114">
        <v>22.777777777777779</v>
      </c>
      <c r="IK46" s="114">
        <v>36.000000000000014</v>
      </c>
      <c r="IL46" s="114" t="s">
        <v>286</v>
      </c>
      <c r="IM46" s="114">
        <v>21.192052980132434</v>
      </c>
      <c r="IN46" s="114">
        <v>42.585551330798459</v>
      </c>
      <c r="IO46" s="114" t="s">
        <v>286</v>
      </c>
      <c r="IP46" s="114">
        <v>21.538461538461533</v>
      </c>
      <c r="IQ46" s="114">
        <v>38.846153846153861</v>
      </c>
      <c r="IR46" s="114" t="s">
        <v>286</v>
      </c>
      <c r="IS46" s="114">
        <v>13.201320132013198</v>
      </c>
      <c r="IT46" s="114">
        <v>37.857142857142847</v>
      </c>
      <c r="IU46" s="114" t="s">
        <v>286</v>
      </c>
      <c r="IV46" s="114">
        <v>8.1300813008130159</v>
      </c>
      <c r="IW46" s="114">
        <v>19.323671497584545</v>
      </c>
      <c r="IX46" s="114" t="str">
        <f t="shared" si="57"/>
        <v>--</v>
      </c>
      <c r="IY46" s="114" t="str">
        <f t="shared" si="57"/>
        <v>--</v>
      </c>
      <c r="IZ46" s="114" t="str">
        <f t="shared" si="57"/>
        <v>--</v>
      </c>
      <c r="JA46" s="114" t="str">
        <f t="shared" si="57"/>
        <v>--</v>
      </c>
      <c r="JB46" s="114" t="str">
        <f t="shared" si="57"/>
        <v>--</v>
      </c>
      <c r="JC46" s="261" t="s">
        <v>286</v>
      </c>
      <c r="JD46" s="261" t="s">
        <v>286</v>
      </c>
      <c r="JE46" s="261" t="s">
        <v>286</v>
      </c>
      <c r="JF46" s="261" t="s">
        <v>286</v>
      </c>
      <c r="JG46" s="261" t="s">
        <v>286</v>
      </c>
      <c r="JH46" s="261" t="s">
        <v>286</v>
      </c>
      <c r="JI46" s="261" t="s">
        <v>286</v>
      </c>
      <c r="JJ46" s="261" t="s">
        <v>286</v>
      </c>
      <c r="JK46" s="261" t="s">
        <v>286</v>
      </c>
      <c r="JL46" s="261" t="s">
        <v>286</v>
      </c>
      <c r="JM46" s="261" t="s">
        <v>286</v>
      </c>
      <c r="JN46" s="261" t="s">
        <v>286</v>
      </c>
      <c r="JO46" s="243">
        <v>15.4320987654321</v>
      </c>
      <c r="JP46" s="243">
        <v>30.084745762711901</v>
      </c>
      <c r="JQ46" s="243">
        <v>37.634408602150501</v>
      </c>
      <c r="JR46" s="243">
        <v>13.483146067415699</v>
      </c>
      <c r="JS46" s="243">
        <v>20.6642066420664</v>
      </c>
      <c r="JT46" s="243">
        <v>37.037037037037003</v>
      </c>
      <c r="JU46" s="243">
        <v>1.8518518518518501</v>
      </c>
      <c r="JV46" s="243">
        <v>3.3898305084745801</v>
      </c>
      <c r="JW46" s="243">
        <v>3.76344086021505</v>
      </c>
      <c r="JX46" s="243">
        <v>1.1235955056179801</v>
      </c>
      <c r="JY46" s="243">
        <v>1.8450184501844999</v>
      </c>
      <c r="JZ46" s="243">
        <v>5.2910052910052903</v>
      </c>
      <c r="KA46" s="243">
        <v>9.2592592592592595</v>
      </c>
      <c r="KB46" s="243">
        <v>16.1016949152542</v>
      </c>
      <c r="KC46" s="243">
        <v>23.529411764705898</v>
      </c>
      <c r="KD46" s="243">
        <v>7.4349442379182102</v>
      </c>
      <c r="KE46" s="243">
        <v>11.764705882352899</v>
      </c>
      <c r="KF46" s="243">
        <v>22.6315789473684</v>
      </c>
      <c r="KG46" s="128" t="str">
        <f t="shared" si="58"/>
        <v>--</v>
      </c>
      <c r="KH46" s="128" t="str">
        <f t="shared" si="58"/>
        <v>--</v>
      </c>
      <c r="KI46" s="128" t="str">
        <f t="shared" si="58"/>
        <v>--</v>
      </c>
      <c r="KJ46" s="128" t="str">
        <f t="shared" si="58"/>
        <v>--</v>
      </c>
      <c r="KK46" s="128" t="str">
        <f t="shared" si="58"/>
        <v>--</v>
      </c>
      <c r="KL46" s="128" t="str">
        <f t="shared" si="58"/>
        <v>--</v>
      </c>
      <c r="KM46" s="128" t="str">
        <f t="shared" si="58"/>
        <v>--</v>
      </c>
      <c r="KN46" s="286">
        <v>7.4349442379182182</v>
      </c>
      <c r="KO46" s="286">
        <v>7.6363636363636367</v>
      </c>
      <c r="KP46" s="286">
        <v>6.8783068783068817</v>
      </c>
      <c r="KQ46" s="128" t="str">
        <f t="shared" si="2"/>
        <v>--</v>
      </c>
      <c r="KR46" s="222">
        <v>1.1152416356877333</v>
      </c>
      <c r="KS46" s="222">
        <v>1.4545454545454557</v>
      </c>
      <c r="KT46" s="222">
        <v>3.7037037037037046</v>
      </c>
      <c r="KU46" s="128" t="str">
        <f t="shared" si="3"/>
        <v>--</v>
      </c>
      <c r="KV46" s="222">
        <v>1.8656716417910439</v>
      </c>
      <c r="KW46" s="222">
        <v>2.1818181818181834</v>
      </c>
      <c r="KX46" s="222">
        <v>3.7037037037037046</v>
      </c>
      <c r="KY46" s="295">
        <v>17.901234567901238</v>
      </c>
      <c r="KZ46" s="295">
        <v>15.966386554621863</v>
      </c>
      <c r="LA46" s="295">
        <v>9.090909090909097</v>
      </c>
      <c r="LB46" s="295">
        <v>14.233576642335768</v>
      </c>
      <c r="LC46" s="295">
        <v>12.323943661971839</v>
      </c>
      <c r="LD46" s="295">
        <v>10.994764397905762</v>
      </c>
      <c r="LE46" s="295">
        <v>12.025316455696204</v>
      </c>
      <c r="LF46" s="295">
        <v>9.829059829059835</v>
      </c>
      <c r="LG46" s="295">
        <v>6.4864864864864886</v>
      </c>
      <c r="LH46" s="295">
        <v>12.454212454212456</v>
      </c>
      <c r="LI46" s="295">
        <v>5.9859154929577478</v>
      </c>
      <c r="LJ46" s="295">
        <v>8.8082901554404103</v>
      </c>
      <c r="LK46" s="295">
        <v>3.7499999999999996</v>
      </c>
      <c r="LL46" s="295">
        <v>2.5210084033613462</v>
      </c>
      <c r="LM46" s="295">
        <v>2.1505376344086029</v>
      </c>
      <c r="LN46" s="295">
        <v>4.7794117647058849</v>
      </c>
      <c r="LO46" s="295">
        <v>1.7605633802816905</v>
      </c>
      <c r="LP46" s="295">
        <v>2.0725388601036272</v>
      </c>
      <c r="LQ46" s="128">
        <v>3.0864197530864197</v>
      </c>
      <c r="LR46" s="128">
        <v>9.3220338983050919</v>
      </c>
      <c r="LS46" s="128">
        <v>11.22994652406417</v>
      </c>
      <c r="LT46" s="128">
        <v>2.6022304832713763</v>
      </c>
      <c r="LU46" s="128">
        <v>4.0590405904059006</v>
      </c>
      <c r="LV46" s="128">
        <v>13.756613756613756</v>
      </c>
      <c r="LX46" s="378" t="str">
        <f t="shared" si="4"/>
        <v>--</v>
      </c>
      <c r="LY46" s="381">
        <v>16.54411764705883</v>
      </c>
      <c r="LZ46" s="381">
        <v>19.718309859154946</v>
      </c>
      <c r="MA46" s="381">
        <v>18.229166666666664</v>
      </c>
      <c r="MB46" s="378" t="str">
        <f t="shared" si="5"/>
        <v>--</v>
      </c>
      <c r="MC46" s="381">
        <v>13.592233009708735</v>
      </c>
      <c r="MD46" s="381">
        <v>17.647058823529409</v>
      </c>
      <c r="ME46" s="381">
        <v>14.15525114155251</v>
      </c>
      <c r="MF46" s="378" t="str">
        <f t="shared" si="6"/>
        <v>--</v>
      </c>
      <c r="MG46" s="381">
        <v>20.437956204379574</v>
      </c>
      <c r="MH46" s="381">
        <v>13.588850174216031</v>
      </c>
      <c r="MI46" s="381">
        <v>16.666666666666664</v>
      </c>
      <c r="MJ46" s="378" t="str">
        <f t="shared" si="7"/>
        <v>--</v>
      </c>
      <c r="MK46" s="381">
        <v>14.146341463414632</v>
      </c>
      <c r="ML46" s="381">
        <v>14.09090909090909</v>
      </c>
      <c r="MM46" s="381">
        <v>15.981735159817356</v>
      </c>
      <c r="MN46" s="378" t="str">
        <f t="shared" si="8"/>
        <v>--</v>
      </c>
      <c r="MO46" s="381">
        <v>17.224880382775115</v>
      </c>
      <c r="MP46" s="381">
        <v>16.371681415929189</v>
      </c>
      <c r="MQ46" s="381">
        <v>13.574660633484154</v>
      </c>
      <c r="MR46" s="378" t="str">
        <f t="shared" si="9"/>
        <v>--</v>
      </c>
      <c r="MS46" s="381">
        <v>10.24390243902439</v>
      </c>
      <c r="MT46" s="381">
        <v>12.612612612612612</v>
      </c>
      <c r="MU46" s="381">
        <v>9.9099099099099117</v>
      </c>
      <c r="MV46" s="378" t="str">
        <f t="shared" si="10"/>
        <v>--</v>
      </c>
      <c r="MW46" s="381">
        <v>3.4146341463414642</v>
      </c>
      <c r="MX46" s="381">
        <v>4.0178571428571432</v>
      </c>
      <c r="MY46" s="381">
        <v>4.0723981900452531</v>
      </c>
      <c r="MZ46" s="378" t="str">
        <f t="shared" si="11"/>
        <v>--</v>
      </c>
      <c r="NA46" s="381">
        <v>24.44444444444445</v>
      </c>
      <c r="NB46" s="381">
        <v>28.102189781021895</v>
      </c>
      <c r="NC46" s="381">
        <v>17.989417989417969</v>
      </c>
      <c r="ND46" s="378" t="str">
        <f t="shared" si="12"/>
        <v>--</v>
      </c>
      <c r="NE46" s="381">
        <v>22.748815165876792</v>
      </c>
      <c r="NF46" s="381">
        <v>18.604651162790706</v>
      </c>
      <c r="NG46" s="381">
        <v>20.270270270270274</v>
      </c>
      <c r="NH46" s="378" t="str">
        <f t="shared" si="13"/>
        <v>--</v>
      </c>
      <c r="NI46" s="381">
        <v>8.5308056872037934</v>
      </c>
      <c r="NJ46" s="381">
        <v>4.2253521126760587</v>
      </c>
      <c r="NK46" s="381">
        <v>7.6233183856502249</v>
      </c>
      <c r="NL46" s="378" t="str">
        <f t="shared" si="14"/>
        <v>--</v>
      </c>
      <c r="NM46" s="381">
        <v>0.94786729857819862</v>
      </c>
      <c r="NN46" s="381">
        <v>1.3953488372093028</v>
      </c>
      <c r="NO46" s="381">
        <v>3.1250000000000009</v>
      </c>
      <c r="NP46" s="378" t="str">
        <f t="shared" si="15"/>
        <v>--</v>
      </c>
      <c r="NQ46" s="381">
        <v>1.4218009478672986</v>
      </c>
      <c r="NR46" s="381">
        <v>0.93896713615023486</v>
      </c>
      <c r="NS46" s="381">
        <v>4.0358744394618862</v>
      </c>
      <c r="NT46" s="378" t="str">
        <f t="shared" si="16"/>
        <v>--</v>
      </c>
      <c r="NU46" s="381">
        <v>9.9526066350710902</v>
      </c>
      <c r="NV46" s="381">
        <v>15.49295774647887</v>
      </c>
      <c r="NW46" s="381">
        <v>26.940639269406393</v>
      </c>
      <c r="NX46" s="378" t="str">
        <f t="shared" si="17"/>
        <v>--</v>
      </c>
      <c r="NY46" s="381">
        <v>0</v>
      </c>
      <c r="NZ46" s="381">
        <v>0.46948356807511743</v>
      </c>
      <c r="OA46" s="381">
        <v>2.739726027397261</v>
      </c>
      <c r="OB46" s="378" t="str">
        <f t="shared" si="18"/>
        <v>--</v>
      </c>
      <c r="OC46" s="381">
        <v>5.6872037914691953</v>
      </c>
      <c r="OD46" s="381">
        <v>7.9439252336448574</v>
      </c>
      <c r="OE46" s="381">
        <v>15.981735159817356</v>
      </c>
    </row>
    <row r="47" spans="1:395" ht="14.4" thickTop="1" thickBot="1" x14ac:dyDescent="0.3">
      <c r="A47" s="114">
        <v>43</v>
      </c>
      <c r="B47" s="93" t="s">
        <v>43</v>
      </c>
      <c r="C47" s="144">
        <v>24.944320712694871</v>
      </c>
      <c r="D47" s="144">
        <v>31.194690265486731</v>
      </c>
      <c r="E47" s="144">
        <v>42.038216560509554</v>
      </c>
      <c r="F47" s="144">
        <v>22.873900293255126</v>
      </c>
      <c r="G47" s="144">
        <v>30.129870129870106</v>
      </c>
      <c r="H47" s="144">
        <v>43.410852713178308</v>
      </c>
      <c r="I47" s="144">
        <v>19.364161849711</v>
      </c>
      <c r="J47" s="144">
        <v>25.728155339805816</v>
      </c>
      <c r="K47" s="144">
        <v>42.760942760942783</v>
      </c>
      <c r="L47" s="144">
        <v>23.926380368098162</v>
      </c>
      <c r="M47" s="141">
        <v>26.327944572748269</v>
      </c>
      <c r="N47" s="141">
        <v>37.121212121212146</v>
      </c>
      <c r="O47" s="141">
        <v>13.106796116504855</v>
      </c>
      <c r="P47" s="141">
        <v>35.269709543568482</v>
      </c>
      <c r="Q47" s="141">
        <v>48.500000000000014</v>
      </c>
      <c r="R47" s="141">
        <v>11.233480176211446</v>
      </c>
      <c r="S47" s="141">
        <v>12.610619469026547</v>
      </c>
      <c r="T47" s="141">
        <v>11.464968152866236</v>
      </c>
      <c r="U47" s="141">
        <v>12.427745664739879</v>
      </c>
      <c r="V47" s="141">
        <v>14.8051948051948</v>
      </c>
      <c r="W47" s="141">
        <v>12.790697674418606</v>
      </c>
      <c r="X47" s="141">
        <v>11.174785100286535</v>
      </c>
      <c r="Y47" s="141">
        <v>13.106796116504853</v>
      </c>
      <c r="Z47" s="141">
        <v>10.101010101010106</v>
      </c>
      <c r="AA47" s="141">
        <v>18.787878787878785</v>
      </c>
      <c r="AB47" s="142">
        <v>13.394919168591226</v>
      </c>
      <c r="AC47" s="142">
        <v>16.226415094339625</v>
      </c>
      <c r="AD47" s="142">
        <v>9.5238095238095255</v>
      </c>
      <c r="AE47" s="142">
        <v>15.000000000000009</v>
      </c>
      <c r="AF47" s="141">
        <v>10.500000000000004</v>
      </c>
      <c r="AG47" s="144">
        <v>18.099547511312245</v>
      </c>
      <c r="AH47" s="144">
        <v>18.14159292035399</v>
      </c>
      <c r="AI47" s="143">
        <v>14.696485623003188</v>
      </c>
      <c r="AJ47" s="143">
        <v>15.98837209302325</v>
      </c>
      <c r="AK47" s="141">
        <v>17.232375979112238</v>
      </c>
      <c r="AL47" s="141">
        <v>15.175097276264585</v>
      </c>
      <c r="AM47" s="141">
        <v>13.71428571428571</v>
      </c>
      <c r="AN47" s="141">
        <v>16.870415647921753</v>
      </c>
      <c r="AO47" s="141">
        <v>12.121212121212116</v>
      </c>
      <c r="AP47" s="141">
        <v>18.461538461538471</v>
      </c>
      <c r="AQ47" s="141">
        <v>12.761020881670531</v>
      </c>
      <c r="AR47" s="141">
        <v>13.584905660377357</v>
      </c>
      <c r="AS47" s="141">
        <v>9.708737864077662</v>
      </c>
      <c r="AT47" s="141">
        <v>16.666666666666671</v>
      </c>
      <c r="AU47" s="141">
        <v>10.05025125628141</v>
      </c>
      <c r="AV47" s="141">
        <v>15.022421524663686</v>
      </c>
      <c r="AW47" s="141">
        <v>14.412416851441243</v>
      </c>
      <c r="AX47" s="142">
        <v>12.460063897763588</v>
      </c>
      <c r="AY47" s="142">
        <v>12.389380530973449</v>
      </c>
      <c r="AZ47" s="142">
        <v>15.404699738903391</v>
      </c>
      <c r="BA47" s="142">
        <v>11.673151750972764</v>
      </c>
      <c r="BB47" s="141">
        <v>10.028653295128937</v>
      </c>
      <c r="BC47" s="142">
        <v>15.121951219512191</v>
      </c>
      <c r="BD47" s="142">
        <v>8.417508417508424</v>
      </c>
      <c r="BE47" s="142">
        <v>16.819571865443429</v>
      </c>
      <c r="BF47" s="142">
        <v>13.225058004640367</v>
      </c>
      <c r="BG47" s="141">
        <v>13.636363636363637</v>
      </c>
      <c r="BH47" s="140">
        <v>11.557788944723621</v>
      </c>
      <c r="BI47" s="140">
        <v>16.386554621848742</v>
      </c>
      <c r="BJ47" s="140">
        <v>11.500000000000004</v>
      </c>
      <c r="BK47" s="140" t="s">
        <v>286</v>
      </c>
      <c r="BL47" s="141" t="s">
        <v>286</v>
      </c>
      <c r="BM47" s="140" t="s">
        <v>286</v>
      </c>
      <c r="BN47" s="139" t="s">
        <v>286</v>
      </c>
      <c r="BO47" s="139" t="s">
        <v>286</v>
      </c>
      <c r="BP47" s="139" t="s">
        <v>286</v>
      </c>
      <c r="BQ47" s="141" t="s">
        <v>286</v>
      </c>
      <c r="BR47" s="140" t="s">
        <v>286</v>
      </c>
      <c r="BS47" s="140" t="s">
        <v>286</v>
      </c>
      <c r="BT47" s="140">
        <v>13.538461538461547</v>
      </c>
      <c r="BU47" s="141">
        <v>12.499999999999995</v>
      </c>
      <c r="BV47" s="140">
        <v>10.000000000000002</v>
      </c>
      <c r="BW47" s="140">
        <v>10.344827586206895</v>
      </c>
      <c r="BX47" s="140">
        <v>13.080168776371305</v>
      </c>
      <c r="BY47" s="141">
        <v>9.5477386934673412</v>
      </c>
      <c r="BZ47" s="140">
        <v>20.67415730337078</v>
      </c>
      <c r="CA47" s="140">
        <v>20.444444444444436</v>
      </c>
      <c r="CB47" s="140">
        <v>14.102564102564108</v>
      </c>
      <c r="CC47" s="141">
        <v>16.422287390029329</v>
      </c>
      <c r="CD47" s="140">
        <v>26.578947368421044</v>
      </c>
      <c r="CE47" s="140">
        <v>14.396887159533083</v>
      </c>
      <c r="CF47" s="140">
        <v>15.850144092219011</v>
      </c>
      <c r="CG47" s="141">
        <v>22.249388753056241</v>
      </c>
      <c r="CH47" s="140">
        <v>15.824915824915797</v>
      </c>
      <c r="CI47" s="140">
        <v>12.149532710280377</v>
      </c>
      <c r="CJ47" s="140">
        <v>18.372093023255811</v>
      </c>
      <c r="CK47" s="140">
        <v>17.30769230769231</v>
      </c>
      <c r="CL47" s="140">
        <v>8.9108910891089135</v>
      </c>
      <c r="CM47" s="140">
        <v>17.796610169491519</v>
      </c>
      <c r="CN47" s="140">
        <v>13.065326633165839</v>
      </c>
      <c r="CO47" s="140">
        <v>4.9107142857142865</v>
      </c>
      <c r="CP47" s="141">
        <v>4.8888888888888911</v>
      </c>
      <c r="CQ47" s="140">
        <v>3.5143769968051131</v>
      </c>
      <c r="CR47" s="140">
        <v>3.4985422740524772</v>
      </c>
      <c r="CS47" s="139">
        <v>10.416666666666668</v>
      </c>
      <c r="CT47" s="139">
        <v>3.8759689922480631</v>
      </c>
      <c r="CU47" s="141">
        <v>3.4782608695652195</v>
      </c>
      <c r="CV47" s="140">
        <v>9.2682926829268357</v>
      </c>
      <c r="CW47" s="140">
        <v>3.0303030303030329</v>
      </c>
      <c r="CX47" s="139">
        <v>3.3846153846153824</v>
      </c>
      <c r="CY47" s="139">
        <v>3.9627039627039644</v>
      </c>
      <c r="CZ47" s="141">
        <v>3.8759689922480649</v>
      </c>
      <c r="DA47" s="140">
        <v>1.4778325123152711</v>
      </c>
      <c r="DB47" s="140">
        <v>3.3898305084745757</v>
      </c>
      <c r="DC47" s="139">
        <v>3.0150753768844205</v>
      </c>
      <c r="DD47" s="114" t="s">
        <v>286</v>
      </c>
      <c r="DE47" s="128">
        <v>37.387387387387385</v>
      </c>
      <c r="DF47" s="121">
        <v>39.228295819935703</v>
      </c>
      <c r="DG47" s="121" t="s">
        <v>286</v>
      </c>
      <c r="DH47" s="114">
        <v>29.166666666666671</v>
      </c>
      <c r="DI47" s="114">
        <v>41.015625</v>
      </c>
      <c r="DJ47" s="128" t="s">
        <v>286</v>
      </c>
      <c r="DK47" s="121">
        <v>36.117936117936125</v>
      </c>
      <c r="DL47" s="121">
        <v>46.416382252559742</v>
      </c>
      <c r="DM47" s="121" t="s">
        <v>286</v>
      </c>
      <c r="DN47" s="121">
        <v>32.63888888888885</v>
      </c>
      <c r="DO47" s="128">
        <v>43.560606060606055</v>
      </c>
      <c r="DP47" s="121" t="s">
        <v>286</v>
      </c>
      <c r="DQ47" s="121">
        <v>22.033898305084755</v>
      </c>
      <c r="DR47" s="121">
        <v>22.613065326633158</v>
      </c>
      <c r="DS47" s="121" t="s">
        <v>286</v>
      </c>
      <c r="DT47" s="128">
        <v>33.484162895927597</v>
      </c>
      <c r="DU47" s="131">
        <v>32.580645161290299</v>
      </c>
      <c r="DV47" s="131" t="s">
        <v>286</v>
      </c>
      <c r="DW47" s="114">
        <v>34.114583333333336</v>
      </c>
      <c r="DX47" s="131">
        <v>35.937500000000021</v>
      </c>
      <c r="DY47" s="128" t="s">
        <v>286</v>
      </c>
      <c r="DZ47" s="128">
        <v>32.598039215686285</v>
      </c>
      <c r="EA47" s="128">
        <v>32.20338983050847</v>
      </c>
      <c r="EB47" s="128" t="s">
        <v>286</v>
      </c>
      <c r="EC47" s="128">
        <v>25.694444444444429</v>
      </c>
      <c r="ED47" s="128">
        <v>36.363636363636346</v>
      </c>
      <c r="EE47" s="128" t="s">
        <v>286</v>
      </c>
      <c r="EF47" s="128">
        <v>19.067796610169491</v>
      </c>
      <c r="EG47" s="128">
        <v>16.161616161616159</v>
      </c>
      <c r="EH47" s="128" t="s">
        <v>286</v>
      </c>
      <c r="EI47" s="128">
        <v>28.409090909090899</v>
      </c>
      <c r="EJ47" s="128">
        <v>26.710097719869719</v>
      </c>
      <c r="EK47" s="128" t="s">
        <v>286</v>
      </c>
      <c r="EL47" s="121">
        <v>28.124999999999982</v>
      </c>
      <c r="EM47" s="121">
        <v>23.904382470119536</v>
      </c>
      <c r="EN47" s="121" t="s">
        <v>286</v>
      </c>
      <c r="EO47" s="121">
        <v>25.862068965517221</v>
      </c>
      <c r="EP47" s="128">
        <v>24.742268041237121</v>
      </c>
      <c r="EQ47" s="121" t="s">
        <v>286</v>
      </c>
      <c r="ER47" s="121">
        <v>19.67592592592592</v>
      </c>
      <c r="ES47" s="121">
        <v>25.378787878787879</v>
      </c>
      <c r="ET47" s="121" t="s">
        <v>286</v>
      </c>
      <c r="EU47" s="128">
        <v>19.067796610169495</v>
      </c>
      <c r="EV47" s="121">
        <v>14.213197969543144</v>
      </c>
      <c r="EW47" s="121" t="s">
        <v>286</v>
      </c>
      <c r="EX47" s="121">
        <v>17.045454545454543</v>
      </c>
      <c r="EY47" s="121">
        <v>57.003257328990252</v>
      </c>
      <c r="EZ47" s="128" t="s">
        <v>286</v>
      </c>
      <c r="FA47" s="121">
        <v>12.76041666666667</v>
      </c>
      <c r="FB47" s="121">
        <v>42.292490118577106</v>
      </c>
      <c r="FC47" s="121" t="s">
        <v>286</v>
      </c>
      <c r="FD47" s="121">
        <v>7.6354679802955676</v>
      </c>
      <c r="FE47" s="128">
        <v>41.868512110726662</v>
      </c>
      <c r="FF47" s="121" t="s">
        <v>286</v>
      </c>
      <c r="FG47" s="121">
        <v>7.1925754060324865</v>
      </c>
      <c r="FH47" s="121">
        <v>45.038167938931288</v>
      </c>
      <c r="FI47" s="121" t="s">
        <v>286</v>
      </c>
      <c r="FJ47" s="128">
        <v>9.7457627118644012</v>
      </c>
      <c r="FK47" s="121">
        <v>25.12562814070353</v>
      </c>
      <c r="FL47" s="121" t="s">
        <v>286</v>
      </c>
      <c r="FM47" s="121">
        <v>3.4013605442176891</v>
      </c>
      <c r="FN47" s="121">
        <v>36.569579288025913</v>
      </c>
      <c r="FO47" s="128" t="s">
        <v>286</v>
      </c>
      <c r="FP47" s="121">
        <v>2.3437500000000013</v>
      </c>
      <c r="FQ47" s="121">
        <v>33.464566929133881</v>
      </c>
      <c r="FR47" s="121" t="s">
        <v>286</v>
      </c>
      <c r="FS47" s="121">
        <v>1.4814814814814807</v>
      </c>
      <c r="FT47" s="128">
        <v>45.238095238095248</v>
      </c>
      <c r="FU47" s="121" t="s">
        <v>286</v>
      </c>
      <c r="FV47" s="121">
        <v>2.0930232558139541</v>
      </c>
      <c r="FW47" s="121">
        <v>29.657794676806098</v>
      </c>
      <c r="FX47" s="121" t="s">
        <v>286</v>
      </c>
      <c r="FY47" s="128">
        <v>2.542372881355933</v>
      </c>
      <c r="FZ47" s="121">
        <v>16.080402010050257</v>
      </c>
      <c r="GA47" s="121" t="s">
        <v>286</v>
      </c>
      <c r="GB47" s="121" t="s">
        <v>286</v>
      </c>
      <c r="GC47" s="121" t="s">
        <v>286</v>
      </c>
      <c r="GD47" s="128" t="s">
        <v>286</v>
      </c>
      <c r="GE47" s="121" t="s">
        <v>286</v>
      </c>
      <c r="GF47" s="121" t="s">
        <v>286</v>
      </c>
      <c r="GG47" s="121" t="s">
        <v>286</v>
      </c>
      <c r="GH47" s="121" t="s">
        <v>286</v>
      </c>
      <c r="GI47" s="128" t="s">
        <v>286</v>
      </c>
      <c r="GJ47" s="121" t="s">
        <v>286</v>
      </c>
      <c r="GK47" s="121">
        <v>2.7777777777777755</v>
      </c>
      <c r="GL47" s="121">
        <v>8.0152671755725233</v>
      </c>
      <c r="GM47" s="130" t="s">
        <v>286</v>
      </c>
      <c r="GN47" s="128">
        <v>2.542372881355933</v>
      </c>
      <c r="GO47" s="121">
        <v>1.5151515151515151</v>
      </c>
      <c r="GP47" s="121">
        <v>18.269230769230777</v>
      </c>
      <c r="GQ47" s="121">
        <v>57.990867579908695</v>
      </c>
      <c r="GR47" s="121">
        <v>68.888888888888886</v>
      </c>
      <c r="GS47" s="128">
        <v>18.867924528301891</v>
      </c>
      <c r="GT47" s="121">
        <v>51.482479784366596</v>
      </c>
      <c r="GU47" s="121">
        <v>71.485943775100338</v>
      </c>
      <c r="GV47" s="121">
        <v>13.649851632047479</v>
      </c>
      <c r="GW47" s="121">
        <v>50.636132315521593</v>
      </c>
      <c r="GX47" s="128">
        <v>64.137931034482762</v>
      </c>
      <c r="GY47" s="128">
        <v>11.692307692307688</v>
      </c>
      <c r="GZ47" s="128">
        <v>38.809523809523824</v>
      </c>
      <c r="HA47" s="128">
        <v>58.139534883720891</v>
      </c>
      <c r="HB47" s="128">
        <v>7.9601990049751299</v>
      </c>
      <c r="HC47" s="128">
        <v>32.327586206896548</v>
      </c>
      <c r="HD47" s="128">
        <v>50.505050505050498</v>
      </c>
      <c r="HE47" s="128">
        <v>1.2019230769230775</v>
      </c>
      <c r="HF47" s="128">
        <v>9.1324200913242013</v>
      </c>
      <c r="HG47" s="128">
        <v>25.396825396825395</v>
      </c>
      <c r="HH47" s="128">
        <v>1.5723270440251575</v>
      </c>
      <c r="HI47" s="128">
        <v>8.0862533692722369</v>
      </c>
      <c r="HJ47" s="128">
        <v>24.497991967871489</v>
      </c>
      <c r="HK47" s="128">
        <v>0.59347181008902106</v>
      </c>
      <c r="HL47" s="121">
        <v>5.8524173027989823</v>
      </c>
      <c r="HM47" s="121">
        <v>22.413793103448285</v>
      </c>
      <c r="HN47" s="121">
        <v>0.61538461538461553</v>
      </c>
      <c r="HO47" s="121">
        <v>5.0000000000000027</v>
      </c>
      <c r="HP47" s="128">
        <v>13.565891472868213</v>
      </c>
      <c r="HQ47" s="121">
        <v>0.49751243781094523</v>
      </c>
      <c r="HR47" s="121">
        <v>3.8793103448275863</v>
      </c>
      <c r="HS47" s="121">
        <v>8.0808080808080831</v>
      </c>
      <c r="HT47" s="129">
        <v>8.3333333333333375</v>
      </c>
      <c r="HU47" s="128">
        <v>41.666666666666657</v>
      </c>
      <c r="HV47" s="114">
        <v>53.094462540716592</v>
      </c>
      <c r="HW47" s="114">
        <v>6.7092651757188513</v>
      </c>
      <c r="HX47" s="114">
        <v>33.149171270718234</v>
      </c>
      <c r="HY47" s="114">
        <v>54.166666666666671</v>
      </c>
      <c r="HZ47" s="114">
        <v>6.268656716417909</v>
      </c>
      <c r="IA47" s="114">
        <v>33.937823834196891</v>
      </c>
      <c r="IB47" s="114">
        <v>46.126760563380273</v>
      </c>
      <c r="IC47" s="114">
        <v>6.7692307692307709</v>
      </c>
      <c r="ID47" s="114">
        <v>24.641148325358845</v>
      </c>
      <c r="IE47" s="114">
        <v>45.736434108527142</v>
      </c>
      <c r="IF47" s="114">
        <v>3.9800995024875641</v>
      </c>
      <c r="IG47" s="114">
        <v>20.689655172413808</v>
      </c>
      <c r="IH47" s="114">
        <v>28.934010152284266</v>
      </c>
      <c r="II47" s="114" t="s">
        <v>286</v>
      </c>
      <c r="IJ47" s="114">
        <v>23.917995444191355</v>
      </c>
      <c r="IK47" s="114">
        <v>33.333333333333336</v>
      </c>
      <c r="IL47" s="114" t="s">
        <v>286</v>
      </c>
      <c r="IM47" s="114">
        <v>17.473118279569892</v>
      </c>
      <c r="IN47" s="114">
        <v>37.200000000000003</v>
      </c>
      <c r="IO47" s="114" t="s">
        <v>286</v>
      </c>
      <c r="IP47" s="114">
        <v>15.01272264631044</v>
      </c>
      <c r="IQ47" s="114">
        <v>30.689655172413801</v>
      </c>
      <c r="IR47" s="114" t="s">
        <v>286</v>
      </c>
      <c r="IS47" s="114">
        <v>15.035799522673031</v>
      </c>
      <c r="IT47" s="114">
        <v>28.185328185328192</v>
      </c>
      <c r="IU47" s="114" t="s">
        <v>286</v>
      </c>
      <c r="IV47" s="114">
        <v>9.9137931034482722</v>
      </c>
      <c r="IW47" s="114">
        <v>13.197969543147206</v>
      </c>
      <c r="IX47" s="114" t="str">
        <f t="shared" si="57"/>
        <v>--</v>
      </c>
      <c r="IY47" s="114" t="str">
        <f t="shared" si="57"/>
        <v>--</v>
      </c>
      <c r="IZ47" s="114" t="str">
        <f t="shared" si="57"/>
        <v>--</v>
      </c>
      <c r="JA47" s="114" t="str">
        <f t="shared" si="57"/>
        <v>--</v>
      </c>
      <c r="JB47" s="114" t="str">
        <f t="shared" si="57"/>
        <v>--</v>
      </c>
      <c r="JC47" s="261" t="s">
        <v>286</v>
      </c>
      <c r="JD47" s="261" t="s">
        <v>286</v>
      </c>
      <c r="JE47" s="261" t="s">
        <v>286</v>
      </c>
      <c r="JF47" s="261" t="s">
        <v>286</v>
      </c>
      <c r="JG47" s="261" t="s">
        <v>286</v>
      </c>
      <c r="JH47" s="261" t="s">
        <v>286</v>
      </c>
      <c r="JI47" s="261" t="s">
        <v>286</v>
      </c>
      <c r="JJ47" s="261" t="s">
        <v>286</v>
      </c>
      <c r="JK47" s="261" t="s">
        <v>286</v>
      </c>
      <c r="JL47" s="261" t="s">
        <v>286</v>
      </c>
      <c r="JM47" s="261" t="s">
        <v>286</v>
      </c>
      <c r="JN47" s="261" t="s">
        <v>286</v>
      </c>
      <c r="JO47" s="243">
        <v>40</v>
      </c>
      <c r="JP47" s="243">
        <v>18.75</v>
      </c>
      <c r="JQ47" s="243">
        <v>48</v>
      </c>
      <c r="JR47" s="243">
        <v>18.181818181818201</v>
      </c>
      <c r="JS47" s="243">
        <v>25</v>
      </c>
      <c r="JT47" s="243">
        <v>35.714285714285701</v>
      </c>
      <c r="JU47" s="243">
        <v>3.3333333333333299</v>
      </c>
      <c r="JV47" s="243">
        <v>6.25</v>
      </c>
      <c r="JW47" s="243">
        <v>8</v>
      </c>
      <c r="JX47" s="243">
        <v>0</v>
      </c>
      <c r="JY47" s="243">
        <v>4.1666666666666696</v>
      </c>
      <c r="JZ47" s="243">
        <v>3.5714285714285698</v>
      </c>
      <c r="KA47" s="243">
        <v>23.3333333333333</v>
      </c>
      <c r="KB47" s="243">
        <v>17.647058823529399</v>
      </c>
      <c r="KC47" s="243">
        <v>40</v>
      </c>
      <c r="KD47" s="243">
        <v>9.0909090909090899</v>
      </c>
      <c r="KE47" s="243">
        <v>12.5</v>
      </c>
      <c r="KF47" s="243">
        <v>17.241379310344801</v>
      </c>
      <c r="KG47" s="128" t="str">
        <f t="shared" si="58"/>
        <v>--</v>
      </c>
      <c r="KH47" s="128" t="str">
        <f t="shared" si="58"/>
        <v>--</v>
      </c>
      <c r="KI47" s="128" t="str">
        <f t="shared" si="58"/>
        <v>--</v>
      </c>
      <c r="KJ47" s="128" t="str">
        <f t="shared" si="58"/>
        <v>--</v>
      </c>
      <c r="KK47" s="128" t="str">
        <f t="shared" si="58"/>
        <v>--</v>
      </c>
      <c r="KL47" s="128" t="str">
        <f t="shared" si="58"/>
        <v>--</v>
      </c>
      <c r="KM47" s="128" t="str">
        <f t="shared" si="58"/>
        <v>--</v>
      </c>
      <c r="KN47" s="286">
        <v>9.0909090909090899</v>
      </c>
      <c r="KO47" s="286">
        <v>8.3333333333333321</v>
      </c>
      <c r="KP47" s="286">
        <v>20.689655172413794</v>
      </c>
      <c r="KQ47" s="128" t="str">
        <f t="shared" si="2"/>
        <v>--</v>
      </c>
      <c r="KR47" s="222">
        <v>0</v>
      </c>
      <c r="KS47" s="222">
        <v>0</v>
      </c>
      <c r="KT47" s="222">
        <v>0</v>
      </c>
      <c r="KU47" s="128" t="str">
        <f t="shared" si="3"/>
        <v>--</v>
      </c>
      <c r="KV47" s="222">
        <v>0</v>
      </c>
      <c r="KW47" s="222">
        <v>4.1666666666666661</v>
      </c>
      <c r="KX47" s="222">
        <v>0</v>
      </c>
      <c r="KY47" s="295">
        <v>23.333333333333339</v>
      </c>
      <c r="KZ47" s="295">
        <v>19.047619047619051</v>
      </c>
      <c r="LA47" s="295">
        <v>3.8461538461538458</v>
      </c>
      <c r="LB47" s="295">
        <v>13.636363636363637</v>
      </c>
      <c r="LC47" s="295">
        <v>12.500000000000002</v>
      </c>
      <c r="LD47" s="295">
        <v>13.793103448275861</v>
      </c>
      <c r="LE47" s="295">
        <v>17.241379310344833</v>
      </c>
      <c r="LF47" s="295">
        <v>14.285714285714288</v>
      </c>
      <c r="LG47" s="295">
        <v>0</v>
      </c>
      <c r="LH47" s="295">
        <v>9.0909090909090899</v>
      </c>
      <c r="LI47" s="295">
        <v>8</v>
      </c>
      <c r="LJ47" s="295">
        <v>3.4482758620689653</v>
      </c>
      <c r="LK47" s="295">
        <v>6.6666666666666661</v>
      </c>
      <c r="LL47" s="295">
        <v>4.7619047619047619</v>
      </c>
      <c r="LM47" s="295">
        <v>0</v>
      </c>
      <c r="LN47" s="295">
        <v>0</v>
      </c>
      <c r="LO47" s="295">
        <v>4</v>
      </c>
      <c r="LP47" s="295">
        <v>0</v>
      </c>
      <c r="LQ47" s="128">
        <v>13.333333333333332</v>
      </c>
      <c r="LR47" s="128">
        <v>5.882352941176471</v>
      </c>
      <c r="LS47" s="128">
        <v>28.000000000000004</v>
      </c>
      <c r="LT47" s="128">
        <v>0</v>
      </c>
      <c r="LU47" s="128">
        <v>4.1666666666666661</v>
      </c>
      <c r="LV47" s="128">
        <v>10.344827586206897</v>
      </c>
      <c r="LX47" s="378" t="str">
        <f t="shared" si="4"/>
        <v>--</v>
      </c>
      <c r="LY47" s="381">
        <v>14.285714285714285</v>
      </c>
      <c r="LZ47" s="381">
        <v>12.500000000000002</v>
      </c>
      <c r="MA47" s="381">
        <v>24.137931034482762</v>
      </c>
      <c r="MB47" s="378" t="str">
        <f t="shared" si="5"/>
        <v>--</v>
      </c>
      <c r="MC47" s="381">
        <v>27.27272727272728</v>
      </c>
      <c r="MD47" s="381">
        <v>22.222222222222225</v>
      </c>
      <c r="ME47" s="381">
        <v>12.5</v>
      </c>
      <c r="MF47" s="378" t="str">
        <f t="shared" si="6"/>
        <v>--</v>
      </c>
      <c r="MG47" s="381">
        <v>4.545454545454545</v>
      </c>
      <c r="MH47" s="381">
        <v>12.500000000000002</v>
      </c>
      <c r="MI47" s="381">
        <v>13.793103448275861</v>
      </c>
      <c r="MJ47" s="378" t="str">
        <f t="shared" si="7"/>
        <v>--</v>
      </c>
      <c r="MK47" s="381">
        <v>9.0909090909090917</v>
      </c>
      <c r="ML47" s="381">
        <v>16.666666666666668</v>
      </c>
      <c r="MM47" s="381">
        <v>29.166666666666671</v>
      </c>
      <c r="MN47" s="378" t="str">
        <f t="shared" si="8"/>
        <v>--</v>
      </c>
      <c r="MO47" s="381">
        <v>3.0303030303030303</v>
      </c>
      <c r="MP47" s="381">
        <v>15.789473684210527</v>
      </c>
      <c r="MQ47" s="381">
        <v>20.833333333333336</v>
      </c>
      <c r="MR47" s="378" t="str">
        <f t="shared" si="9"/>
        <v>--</v>
      </c>
      <c r="MS47" s="381">
        <v>9.0909090909090917</v>
      </c>
      <c r="MT47" s="381">
        <v>15.789473684210527</v>
      </c>
      <c r="MU47" s="381">
        <v>12.500000000000002</v>
      </c>
      <c r="MV47" s="378" t="str">
        <f t="shared" si="10"/>
        <v>--</v>
      </c>
      <c r="MW47" s="381">
        <v>0</v>
      </c>
      <c r="MX47" s="381">
        <v>5.2631578947368425</v>
      </c>
      <c r="MY47" s="381">
        <v>4.3478260869565215</v>
      </c>
      <c r="MZ47" s="378" t="str">
        <f t="shared" si="11"/>
        <v>--</v>
      </c>
      <c r="NA47" s="381">
        <v>40.909090909090907</v>
      </c>
      <c r="NB47" s="381">
        <v>25</v>
      </c>
      <c r="NC47" s="381">
        <v>17.241379310344829</v>
      </c>
      <c r="ND47" s="378" t="str">
        <f t="shared" si="12"/>
        <v>--</v>
      </c>
      <c r="NE47" s="381">
        <v>33.333333333333343</v>
      </c>
      <c r="NF47" s="381">
        <v>31.578947368421048</v>
      </c>
      <c r="NG47" s="381">
        <v>20.833333333333336</v>
      </c>
      <c r="NH47" s="378" t="str">
        <f t="shared" si="13"/>
        <v>--</v>
      </c>
      <c r="NI47" s="381">
        <v>9.0909090909090917</v>
      </c>
      <c r="NJ47" s="381">
        <v>5.5555555555555562</v>
      </c>
      <c r="NK47" s="381">
        <v>4.1666666666666661</v>
      </c>
      <c r="NL47" s="378" t="str">
        <f t="shared" si="14"/>
        <v>--</v>
      </c>
      <c r="NM47" s="381">
        <v>0</v>
      </c>
      <c r="NN47" s="381">
        <v>0</v>
      </c>
      <c r="NO47" s="381">
        <v>0</v>
      </c>
      <c r="NP47" s="378" t="str">
        <f t="shared" si="15"/>
        <v>--</v>
      </c>
      <c r="NQ47" s="381">
        <v>3.0303030303030307</v>
      </c>
      <c r="NR47" s="381">
        <v>0</v>
      </c>
      <c r="NS47" s="381">
        <v>0</v>
      </c>
      <c r="NT47" s="378" t="str">
        <f t="shared" si="16"/>
        <v>--</v>
      </c>
      <c r="NU47" s="381">
        <v>18.181818181818187</v>
      </c>
      <c r="NV47" s="381">
        <v>31.578947368421055</v>
      </c>
      <c r="NW47" s="381">
        <v>29.166666666666671</v>
      </c>
      <c r="NX47" s="378" t="str">
        <f t="shared" si="17"/>
        <v>--</v>
      </c>
      <c r="NY47" s="381">
        <v>0</v>
      </c>
      <c r="NZ47" s="381">
        <v>0</v>
      </c>
      <c r="OA47" s="381">
        <v>4.1666666666666661</v>
      </c>
      <c r="OB47" s="378" t="str">
        <f t="shared" si="18"/>
        <v>--</v>
      </c>
      <c r="OC47" s="381">
        <v>3.0303030303030307</v>
      </c>
      <c r="OD47" s="381">
        <v>10.526315789473683</v>
      </c>
      <c r="OE47" s="381">
        <v>12.500000000000002</v>
      </c>
    </row>
    <row r="48" spans="1:395" ht="14.4" thickTop="1" thickBot="1" x14ac:dyDescent="0.3">
      <c r="A48" s="114">
        <v>44</v>
      </c>
      <c r="B48" s="93" t="s">
        <v>44</v>
      </c>
      <c r="C48" s="144" t="s">
        <v>286</v>
      </c>
      <c r="D48" s="144" t="s">
        <v>286</v>
      </c>
      <c r="E48" s="144" t="s">
        <v>286</v>
      </c>
      <c r="F48" s="144">
        <v>19.736842105263158</v>
      </c>
      <c r="G48" s="144">
        <v>20.289855072463769</v>
      </c>
      <c r="H48" s="144">
        <v>38.46153846153846</v>
      </c>
      <c r="I48" s="144">
        <v>16.216216216216218</v>
      </c>
      <c r="J48" s="144">
        <v>22.58064516129032</v>
      </c>
      <c r="K48" s="144">
        <v>25.000000000000004</v>
      </c>
      <c r="L48" s="144">
        <v>10.112359550561797</v>
      </c>
      <c r="M48" s="141">
        <v>22</v>
      </c>
      <c r="N48" s="141">
        <v>31</v>
      </c>
      <c r="O48" s="141">
        <v>23.07692307692308</v>
      </c>
      <c r="P48" s="141">
        <v>30.769230769230766</v>
      </c>
      <c r="Q48" s="141">
        <v>43.902439024390247</v>
      </c>
      <c r="R48" s="141" t="s">
        <v>286</v>
      </c>
      <c r="S48" s="141" t="s">
        <v>286</v>
      </c>
      <c r="T48" s="141" t="s">
        <v>286</v>
      </c>
      <c r="U48" s="141">
        <v>9.090909090909097</v>
      </c>
      <c r="V48" s="141">
        <v>2.8985507246376812</v>
      </c>
      <c r="W48" s="141">
        <v>5.7692307692307692</v>
      </c>
      <c r="X48" s="141">
        <v>10.526315789473687</v>
      </c>
      <c r="Y48" s="141">
        <v>12.903225806451614</v>
      </c>
      <c r="Z48" s="141">
        <v>5.2631578947368425</v>
      </c>
      <c r="AA48" s="141">
        <v>12</v>
      </c>
      <c r="AB48" s="142">
        <v>16</v>
      </c>
      <c r="AC48" s="142">
        <v>10</v>
      </c>
      <c r="AD48" s="142">
        <v>12.820512820512819</v>
      </c>
      <c r="AE48" s="142">
        <v>13.461538461538462</v>
      </c>
      <c r="AF48" s="141">
        <v>14.634146341463419</v>
      </c>
      <c r="AG48" s="144" t="s">
        <v>286</v>
      </c>
      <c r="AH48" s="144" t="s">
        <v>286</v>
      </c>
      <c r="AI48" s="143" t="s">
        <v>286</v>
      </c>
      <c r="AJ48" s="143">
        <v>18.18181818181818</v>
      </c>
      <c r="AK48" s="141">
        <v>5.7971014492753623</v>
      </c>
      <c r="AL48" s="141">
        <v>7.8431372549019605</v>
      </c>
      <c r="AM48" s="141">
        <v>18.918918918918912</v>
      </c>
      <c r="AN48" s="141">
        <v>12.903225806451614</v>
      </c>
      <c r="AO48" s="141">
        <v>0</v>
      </c>
      <c r="AP48" s="141">
        <v>8.9887640449438191</v>
      </c>
      <c r="AQ48" s="141">
        <v>7</v>
      </c>
      <c r="AR48" s="141">
        <v>14</v>
      </c>
      <c r="AS48" s="141">
        <v>14.102564102564099</v>
      </c>
      <c r="AT48" s="141">
        <v>11.538461538461542</v>
      </c>
      <c r="AU48" s="141">
        <v>12.195121951219512</v>
      </c>
      <c r="AV48" s="141" t="s">
        <v>286</v>
      </c>
      <c r="AW48" s="141" t="s">
        <v>286</v>
      </c>
      <c r="AX48" s="142" t="s">
        <v>286</v>
      </c>
      <c r="AY48" s="142">
        <v>15.584415584415581</v>
      </c>
      <c r="AZ48" s="142">
        <v>8.8235294117647065</v>
      </c>
      <c r="BA48" s="142">
        <v>7.6923076923076925</v>
      </c>
      <c r="BB48" s="141">
        <v>12.676056338028173</v>
      </c>
      <c r="BC48" s="142">
        <v>6.4516129032258069</v>
      </c>
      <c r="BD48" s="142">
        <v>0</v>
      </c>
      <c r="BE48" s="142">
        <v>7</v>
      </c>
      <c r="BF48" s="142">
        <v>21</v>
      </c>
      <c r="BG48" s="141">
        <v>12</v>
      </c>
      <c r="BH48" s="140">
        <v>16.666666666666664</v>
      </c>
      <c r="BI48" s="140">
        <v>15.384615384615387</v>
      </c>
      <c r="BJ48" s="140">
        <v>19.512195121951212</v>
      </c>
      <c r="BK48" s="140" t="s">
        <v>286</v>
      </c>
      <c r="BL48" s="141" t="s">
        <v>286</v>
      </c>
      <c r="BM48" s="140" t="s">
        <v>286</v>
      </c>
      <c r="BN48" s="139" t="s">
        <v>286</v>
      </c>
      <c r="BO48" s="139" t="s">
        <v>286</v>
      </c>
      <c r="BP48" s="139" t="s">
        <v>286</v>
      </c>
      <c r="BQ48" s="141" t="s">
        <v>286</v>
      </c>
      <c r="BR48" s="140" t="s">
        <v>286</v>
      </c>
      <c r="BS48" s="140" t="s">
        <v>286</v>
      </c>
      <c r="BT48" s="140">
        <v>20</v>
      </c>
      <c r="BU48" s="141">
        <v>24</v>
      </c>
      <c r="BV48" s="140">
        <v>13</v>
      </c>
      <c r="BW48" s="140">
        <v>12.98701298701299</v>
      </c>
      <c r="BX48" s="140">
        <v>17.307692307692314</v>
      </c>
      <c r="BY48" s="141">
        <v>12.195121951219509</v>
      </c>
      <c r="BZ48" s="140" t="s">
        <v>286</v>
      </c>
      <c r="CA48" s="140" t="s">
        <v>286</v>
      </c>
      <c r="CB48" s="140" t="s">
        <v>286</v>
      </c>
      <c r="CC48" s="141">
        <v>14.864864864864868</v>
      </c>
      <c r="CD48" s="140">
        <v>15.942028985507246</v>
      </c>
      <c r="CE48" s="140">
        <v>8</v>
      </c>
      <c r="CF48" s="140">
        <v>8</v>
      </c>
      <c r="CG48" s="141">
        <v>9.9999999999999982</v>
      </c>
      <c r="CH48" s="140">
        <v>15.789473684210527</v>
      </c>
      <c r="CI48" s="140">
        <v>10</v>
      </c>
      <c r="CJ48" s="140">
        <v>21.794871794871785</v>
      </c>
      <c r="CK48" s="140">
        <v>10.204081632653063</v>
      </c>
      <c r="CL48" s="140">
        <v>19.736842105263154</v>
      </c>
      <c r="CM48" s="140">
        <v>23.076923076923084</v>
      </c>
      <c r="CN48" s="140">
        <v>21.95121951219512</v>
      </c>
      <c r="CO48" s="140" t="s">
        <v>286</v>
      </c>
      <c r="CP48" s="141" t="s">
        <v>286</v>
      </c>
      <c r="CQ48" s="140" t="s">
        <v>286</v>
      </c>
      <c r="CR48" s="140">
        <v>9.3333333333333357</v>
      </c>
      <c r="CS48" s="139">
        <v>0</v>
      </c>
      <c r="CT48" s="139">
        <v>1.9607843137254901</v>
      </c>
      <c r="CU48" s="141">
        <v>2.6666666666666665</v>
      </c>
      <c r="CV48" s="140">
        <v>0</v>
      </c>
      <c r="CW48" s="140">
        <v>4.7619047619047619</v>
      </c>
      <c r="CX48" s="139">
        <v>1</v>
      </c>
      <c r="CY48" s="139">
        <v>3.8461538461538458</v>
      </c>
      <c r="CZ48" s="141">
        <v>0</v>
      </c>
      <c r="DA48" s="140">
        <v>2.6315789473684208</v>
      </c>
      <c r="DB48" s="140">
        <v>9.6153846153846168</v>
      </c>
      <c r="DC48" s="139">
        <v>2.4390243902439019</v>
      </c>
      <c r="DD48" s="114" t="s">
        <v>286</v>
      </c>
      <c r="DE48" s="128" t="s">
        <v>286</v>
      </c>
      <c r="DF48" s="121" t="s">
        <v>286</v>
      </c>
      <c r="DG48" s="121" t="s">
        <v>286</v>
      </c>
      <c r="DH48" s="114">
        <v>37.681159420289845</v>
      </c>
      <c r="DI48" s="114">
        <v>52.000000000000007</v>
      </c>
      <c r="DJ48" s="128" t="s">
        <v>286</v>
      </c>
      <c r="DK48" s="121">
        <v>32.258064516129032</v>
      </c>
      <c r="DL48" s="121">
        <v>47.368421052631582</v>
      </c>
      <c r="DM48" s="121" t="s">
        <v>286</v>
      </c>
      <c r="DN48" s="121">
        <v>42</v>
      </c>
      <c r="DO48" s="128">
        <v>63</v>
      </c>
      <c r="DP48" s="121" t="s">
        <v>286</v>
      </c>
      <c r="DQ48" s="121">
        <v>38.461538461538453</v>
      </c>
      <c r="DR48" s="121">
        <v>26.829268292682936</v>
      </c>
      <c r="DS48" s="121" t="s">
        <v>286</v>
      </c>
      <c r="DT48" s="128" t="s">
        <v>286</v>
      </c>
      <c r="DU48" s="131" t="s">
        <v>286</v>
      </c>
      <c r="DV48" s="131" t="s">
        <v>286</v>
      </c>
      <c r="DW48" s="114">
        <v>34.782608695652165</v>
      </c>
      <c r="DX48" s="131">
        <v>36</v>
      </c>
      <c r="DY48" s="128" t="s">
        <v>286</v>
      </c>
      <c r="DZ48" s="128">
        <v>41.935483870967751</v>
      </c>
      <c r="EA48" s="128">
        <v>30.000000000000004</v>
      </c>
      <c r="EB48" s="128" t="s">
        <v>286</v>
      </c>
      <c r="EC48" s="128">
        <v>42</v>
      </c>
      <c r="ED48" s="128">
        <v>55</v>
      </c>
      <c r="EE48" s="128" t="s">
        <v>286</v>
      </c>
      <c r="EF48" s="128">
        <v>34.615384615384613</v>
      </c>
      <c r="EG48" s="128">
        <v>39.024390243902438</v>
      </c>
      <c r="EH48" s="128" t="s">
        <v>286</v>
      </c>
      <c r="EI48" s="128" t="s">
        <v>286</v>
      </c>
      <c r="EJ48" s="128" t="s">
        <v>286</v>
      </c>
      <c r="EK48" s="128" t="s">
        <v>286</v>
      </c>
      <c r="EL48" s="121">
        <v>35.294117647058833</v>
      </c>
      <c r="EM48" s="121">
        <v>26.530612244897959</v>
      </c>
      <c r="EN48" s="121" t="s">
        <v>286</v>
      </c>
      <c r="EO48" s="121">
        <v>35.483870967741943</v>
      </c>
      <c r="EP48" s="128">
        <v>25</v>
      </c>
      <c r="EQ48" s="121" t="s">
        <v>286</v>
      </c>
      <c r="ER48" s="121">
        <v>32.467532467532465</v>
      </c>
      <c r="ES48" s="121">
        <v>39</v>
      </c>
      <c r="ET48" s="121" t="s">
        <v>286</v>
      </c>
      <c r="EU48" s="128">
        <v>26.92307692307692</v>
      </c>
      <c r="EV48" s="121">
        <v>17.5</v>
      </c>
      <c r="EW48" s="121" t="s">
        <v>286</v>
      </c>
      <c r="EX48" s="121" t="s">
        <v>286</v>
      </c>
      <c r="EY48" s="121" t="s">
        <v>286</v>
      </c>
      <c r="EZ48" s="128" t="s">
        <v>286</v>
      </c>
      <c r="FA48" s="121">
        <v>10.294117647058822</v>
      </c>
      <c r="FB48" s="121">
        <v>46.938775510204096</v>
      </c>
      <c r="FC48" s="121" t="s">
        <v>286</v>
      </c>
      <c r="FD48" s="121">
        <v>22.580645161290324</v>
      </c>
      <c r="FE48" s="128">
        <v>65</v>
      </c>
      <c r="FF48" s="121" t="s">
        <v>286</v>
      </c>
      <c r="FG48" s="121">
        <v>18</v>
      </c>
      <c r="FH48" s="121">
        <v>42</v>
      </c>
      <c r="FI48" s="121" t="s">
        <v>286</v>
      </c>
      <c r="FJ48" s="128">
        <v>7.6923076923076916</v>
      </c>
      <c r="FK48" s="121">
        <v>42.499999999999993</v>
      </c>
      <c r="FL48" s="121" t="s">
        <v>286</v>
      </c>
      <c r="FM48" s="121" t="s">
        <v>286</v>
      </c>
      <c r="FN48" s="121" t="s">
        <v>286</v>
      </c>
      <c r="FO48" s="128" t="s">
        <v>286</v>
      </c>
      <c r="FP48" s="121">
        <v>1.4925373134328357</v>
      </c>
      <c r="FQ48" s="121">
        <v>69.387755102040828</v>
      </c>
      <c r="FR48" s="121" t="s">
        <v>286</v>
      </c>
      <c r="FS48" s="121">
        <v>3.225806451612903</v>
      </c>
      <c r="FT48" s="128">
        <v>65</v>
      </c>
      <c r="FU48" s="121" t="s">
        <v>286</v>
      </c>
      <c r="FV48" s="121">
        <v>7.6923076923076925</v>
      </c>
      <c r="FW48" s="121">
        <v>46</v>
      </c>
      <c r="FX48" s="121" t="s">
        <v>286</v>
      </c>
      <c r="FY48" s="128">
        <v>3.8461538461538458</v>
      </c>
      <c r="FZ48" s="121">
        <v>48.717948717948723</v>
      </c>
      <c r="GA48" s="121" t="s">
        <v>286</v>
      </c>
      <c r="GB48" s="121" t="s">
        <v>286</v>
      </c>
      <c r="GC48" s="121" t="s">
        <v>286</v>
      </c>
      <c r="GD48" s="128" t="s">
        <v>286</v>
      </c>
      <c r="GE48" s="121" t="s">
        <v>286</v>
      </c>
      <c r="GF48" s="121" t="s">
        <v>286</v>
      </c>
      <c r="GG48" s="121" t="s">
        <v>286</v>
      </c>
      <c r="GH48" s="121" t="s">
        <v>286</v>
      </c>
      <c r="GI48" s="128" t="s">
        <v>286</v>
      </c>
      <c r="GJ48" s="121" t="s">
        <v>286</v>
      </c>
      <c r="GK48" s="121">
        <v>6</v>
      </c>
      <c r="GL48" s="121">
        <v>8</v>
      </c>
      <c r="GM48" s="130" t="s">
        <v>286</v>
      </c>
      <c r="GN48" s="128">
        <v>5.7692307692307701</v>
      </c>
      <c r="GO48" s="121">
        <v>12.820512820512819</v>
      </c>
      <c r="GP48" s="121" t="s">
        <v>286</v>
      </c>
      <c r="GQ48" s="121" t="s">
        <v>286</v>
      </c>
      <c r="GR48" s="121" t="s">
        <v>286</v>
      </c>
      <c r="GS48" s="128">
        <v>24.637681159420286</v>
      </c>
      <c r="GT48" s="121">
        <v>61.194029850746269</v>
      </c>
      <c r="GU48" s="121">
        <v>87.755102040816325</v>
      </c>
      <c r="GV48" s="121">
        <v>10.606060606060611</v>
      </c>
      <c r="GW48" s="121">
        <v>64.516129032258064</v>
      </c>
      <c r="GX48" s="128">
        <v>88.235294117647044</v>
      </c>
      <c r="GY48" s="128">
        <v>21.176470588235301</v>
      </c>
      <c r="GZ48" s="128">
        <v>47</v>
      </c>
      <c r="HA48" s="128">
        <v>74</v>
      </c>
      <c r="HB48" s="128">
        <v>10.526315789473689</v>
      </c>
      <c r="HC48" s="128">
        <v>54.901960784313715</v>
      </c>
      <c r="HD48" s="128">
        <v>65.789473684210506</v>
      </c>
      <c r="HE48" s="128" t="s">
        <v>286</v>
      </c>
      <c r="HF48" s="128" t="s">
        <v>286</v>
      </c>
      <c r="HG48" s="128" t="s">
        <v>286</v>
      </c>
      <c r="HH48" s="128">
        <v>1.4492753623188406</v>
      </c>
      <c r="HI48" s="128">
        <v>11.940298507462686</v>
      </c>
      <c r="HJ48" s="128">
        <v>26.530612244897959</v>
      </c>
      <c r="HK48" s="128">
        <v>0</v>
      </c>
      <c r="HL48" s="121">
        <v>12.903225806451616</v>
      </c>
      <c r="HM48" s="121">
        <v>35.294117647058833</v>
      </c>
      <c r="HN48" s="121">
        <v>0</v>
      </c>
      <c r="HO48" s="121">
        <v>2.6666666666666665</v>
      </c>
      <c r="HP48" s="128">
        <v>22.916666666666668</v>
      </c>
      <c r="HQ48" s="121">
        <v>0</v>
      </c>
      <c r="HR48" s="121">
        <v>9.8039215686274517</v>
      </c>
      <c r="HS48" s="121">
        <v>21.052631578947359</v>
      </c>
      <c r="HT48" s="129" t="s">
        <v>286</v>
      </c>
      <c r="HU48" s="128" t="s">
        <v>286</v>
      </c>
      <c r="HV48" s="122" t="s">
        <v>286</v>
      </c>
      <c r="HW48" s="114">
        <v>9.2307692307692317</v>
      </c>
      <c r="HX48" s="114">
        <v>39.393939393939384</v>
      </c>
      <c r="HY48" s="114">
        <v>71.428571428571431</v>
      </c>
      <c r="HZ48" s="114">
        <v>4.5454545454545459</v>
      </c>
      <c r="IA48" s="114">
        <v>46.666666666666664</v>
      </c>
      <c r="IB48" s="114">
        <v>70.588235294117638</v>
      </c>
      <c r="IC48" s="114">
        <v>12</v>
      </c>
      <c r="ID48" s="114">
        <v>29.333333333333329</v>
      </c>
      <c r="IE48" s="114">
        <v>59</v>
      </c>
      <c r="IF48" s="114">
        <v>6.578947368421054</v>
      </c>
      <c r="IG48" s="114">
        <v>44</v>
      </c>
      <c r="IH48" s="114">
        <v>64.864864864864842</v>
      </c>
      <c r="II48" s="114" t="s">
        <v>286</v>
      </c>
      <c r="IJ48" s="114" t="s">
        <v>286</v>
      </c>
      <c r="IK48" s="114" t="s">
        <v>286</v>
      </c>
      <c r="IL48" s="114" t="s">
        <v>286</v>
      </c>
      <c r="IM48" s="114">
        <v>23.880597014925375</v>
      </c>
      <c r="IN48" s="114">
        <v>54.000000000000007</v>
      </c>
      <c r="IO48" s="114" t="s">
        <v>286</v>
      </c>
      <c r="IP48" s="114">
        <v>16.129032258064516</v>
      </c>
      <c r="IQ48" s="114">
        <v>50</v>
      </c>
      <c r="IR48" s="114" t="s">
        <v>286</v>
      </c>
      <c r="IS48" s="114">
        <v>13</v>
      </c>
      <c r="IT48" s="114">
        <v>39</v>
      </c>
      <c r="IU48" s="114" t="s">
        <v>286</v>
      </c>
      <c r="IV48" s="114">
        <v>26.530612244897959</v>
      </c>
      <c r="IW48" s="114">
        <v>39.473684210526329</v>
      </c>
      <c r="IX48" s="114" t="str">
        <f t="shared" si="57"/>
        <v>--</v>
      </c>
      <c r="IY48" s="114" t="str">
        <f t="shared" si="57"/>
        <v>--</v>
      </c>
      <c r="IZ48" s="114" t="str">
        <f t="shared" si="57"/>
        <v>--</v>
      </c>
      <c r="JA48" s="114" t="str">
        <f t="shared" si="57"/>
        <v>--</v>
      </c>
      <c r="JB48" s="114" t="str">
        <f t="shared" si="57"/>
        <v>--</v>
      </c>
      <c r="JC48" s="261" t="s">
        <v>286</v>
      </c>
      <c r="JD48" s="261" t="s">
        <v>286</v>
      </c>
      <c r="JE48" s="261" t="s">
        <v>286</v>
      </c>
      <c r="JF48" s="261" t="s">
        <v>286</v>
      </c>
      <c r="JG48" s="261" t="s">
        <v>286</v>
      </c>
      <c r="JH48" s="261" t="s">
        <v>286</v>
      </c>
      <c r="JI48" s="261" t="s">
        <v>286</v>
      </c>
      <c r="JJ48" s="261" t="s">
        <v>286</v>
      </c>
      <c r="JK48" s="261" t="s">
        <v>286</v>
      </c>
      <c r="JL48" s="261" t="s">
        <v>286</v>
      </c>
      <c r="JM48" s="261" t="s">
        <v>286</v>
      </c>
      <c r="JN48" s="261" t="s">
        <v>286</v>
      </c>
      <c r="JO48" s="243">
        <v>27.586206896551701</v>
      </c>
      <c r="JP48" s="243">
        <v>31.428571428571399</v>
      </c>
      <c r="JQ48" s="243">
        <v>80.434782608695699</v>
      </c>
      <c r="JR48" s="243">
        <v>43.75</v>
      </c>
      <c r="JS48" s="243">
        <v>46.969696969696997</v>
      </c>
      <c r="JT48" s="243">
        <v>53.061224489795897</v>
      </c>
      <c r="JU48" s="243">
        <v>1.72413793103448</v>
      </c>
      <c r="JV48" s="243">
        <v>2.8571428571428599</v>
      </c>
      <c r="JW48" s="243">
        <v>13.0434782608696</v>
      </c>
      <c r="JX48" s="243">
        <v>3.125</v>
      </c>
      <c r="JY48" s="243">
        <v>1.51515151515151</v>
      </c>
      <c r="JZ48" s="243">
        <v>14.285714285714301</v>
      </c>
      <c r="KA48" s="243">
        <v>17.241379310344801</v>
      </c>
      <c r="KB48" s="243">
        <v>15.714285714285699</v>
      </c>
      <c r="KC48" s="243">
        <v>63.043478260869598</v>
      </c>
      <c r="KD48" s="243">
        <v>29.6875</v>
      </c>
      <c r="KE48" s="243">
        <v>18.181818181818201</v>
      </c>
      <c r="KF48" s="243">
        <v>32.653061224489797</v>
      </c>
      <c r="KG48" s="128" t="str">
        <f t="shared" si="58"/>
        <v>--</v>
      </c>
      <c r="KH48" s="128" t="str">
        <f t="shared" si="58"/>
        <v>--</v>
      </c>
      <c r="KI48" s="128" t="str">
        <f t="shared" si="58"/>
        <v>--</v>
      </c>
      <c r="KJ48" s="128" t="str">
        <f t="shared" si="58"/>
        <v>--</v>
      </c>
      <c r="KK48" s="128" t="str">
        <f t="shared" si="58"/>
        <v>--</v>
      </c>
      <c r="KL48" s="128" t="str">
        <f t="shared" si="58"/>
        <v>--</v>
      </c>
      <c r="KM48" s="128" t="str">
        <f t="shared" si="58"/>
        <v>--</v>
      </c>
      <c r="KN48" s="286">
        <v>17.460317460317462</v>
      </c>
      <c r="KO48" s="286">
        <v>12.121212121212125</v>
      </c>
      <c r="KP48" s="286">
        <v>14.285714285714285</v>
      </c>
      <c r="KQ48" s="128" t="str">
        <f t="shared" si="2"/>
        <v>--</v>
      </c>
      <c r="KR48" s="222">
        <v>4.761904761904761</v>
      </c>
      <c r="KS48" s="222">
        <v>3.0303030303030298</v>
      </c>
      <c r="KT48" s="222">
        <v>8.1632653061224474</v>
      </c>
      <c r="KU48" s="128" t="str">
        <f t="shared" si="3"/>
        <v>--</v>
      </c>
      <c r="KV48" s="222">
        <v>1.587301587301587</v>
      </c>
      <c r="KW48" s="222">
        <v>4.5454545454545441</v>
      </c>
      <c r="KX48" s="222">
        <v>4.0816326530612246</v>
      </c>
      <c r="KY48" s="295">
        <v>16.393442622950822</v>
      </c>
      <c r="KZ48" s="295">
        <v>14.084507042253517</v>
      </c>
      <c r="LA48" s="295">
        <v>14.893617021276597</v>
      </c>
      <c r="LB48" s="295">
        <v>23.076923076923087</v>
      </c>
      <c r="LC48" s="295">
        <v>20.000000000000007</v>
      </c>
      <c r="LD48" s="295">
        <v>14.285714285714285</v>
      </c>
      <c r="LE48" s="295">
        <v>10.000000000000002</v>
      </c>
      <c r="LF48" s="295">
        <v>9.7222222222222214</v>
      </c>
      <c r="LG48" s="295">
        <v>14.893617021276597</v>
      </c>
      <c r="LH48" s="295">
        <v>21.212121212121222</v>
      </c>
      <c r="LI48" s="295">
        <v>18.181818181818176</v>
      </c>
      <c r="LJ48" s="295">
        <v>12.244897959183675</v>
      </c>
      <c r="LK48" s="295">
        <v>4.9180327868852451</v>
      </c>
      <c r="LL48" s="295">
        <v>0</v>
      </c>
      <c r="LM48" s="295">
        <v>6.3829787234042543</v>
      </c>
      <c r="LN48" s="295">
        <v>12.121212121212125</v>
      </c>
      <c r="LO48" s="295">
        <v>10.606060606060609</v>
      </c>
      <c r="LP48" s="295">
        <v>4.0816326530612246</v>
      </c>
      <c r="LQ48" s="128">
        <v>6.8965517241379297</v>
      </c>
      <c r="LR48" s="128">
        <v>10</v>
      </c>
      <c r="LS48" s="128">
        <v>45.652173913043484</v>
      </c>
      <c r="LT48" s="128">
        <v>16.92307692307692</v>
      </c>
      <c r="LU48" s="128">
        <v>9.0909090909090899</v>
      </c>
      <c r="LV48" s="128">
        <v>30.61224489795919</v>
      </c>
      <c r="LX48" s="378" t="str">
        <f t="shared" si="4"/>
        <v>--</v>
      </c>
      <c r="LY48" s="381">
        <v>28.124999999999996</v>
      </c>
      <c r="LZ48" s="381">
        <v>28.787878787878782</v>
      </c>
      <c r="MA48" s="381">
        <v>38.775510204081627</v>
      </c>
      <c r="MB48" s="378" t="str">
        <f t="shared" si="5"/>
        <v>--</v>
      </c>
      <c r="MC48" s="381">
        <v>21.15384615384616</v>
      </c>
      <c r="MD48" s="381">
        <v>31.168831168831169</v>
      </c>
      <c r="ME48" s="381">
        <v>24.324324324324326</v>
      </c>
      <c r="MF48" s="378" t="str">
        <f t="shared" si="6"/>
        <v>--</v>
      </c>
      <c r="MG48" s="381">
        <v>32.812499999999993</v>
      </c>
      <c r="MH48" s="381">
        <v>22.72727272727272</v>
      </c>
      <c r="MI48" s="381">
        <v>18.367346938775512</v>
      </c>
      <c r="MJ48" s="378" t="str">
        <f t="shared" si="7"/>
        <v>--</v>
      </c>
      <c r="MK48" s="381">
        <v>26.92307692307692</v>
      </c>
      <c r="ML48" s="381">
        <v>28.749999999999996</v>
      </c>
      <c r="MM48" s="381">
        <v>16.216216216216221</v>
      </c>
      <c r="MN48" s="378" t="str">
        <f t="shared" si="8"/>
        <v>--</v>
      </c>
      <c r="MO48" s="381">
        <v>23.07692307692308</v>
      </c>
      <c r="MP48" s="381">
        <v>24.358974358974365</v>
      </c>
      <c r="MQ48" s="381">
        <v>13.513513513513514</v>
      </c>
      <c r="MR48" s="378" t="str">
        <f t="shared" si="9"/>
        <v>--</v>
      </c>
      <c r="MS48" s="381">
        <v>14.545454545454543</v>
      </c>
      <c r="MT48" s="381">
        <v>21.05263157894737</v>
      </c>
      <c r="MU48" s="381">
        <v>17.142857142857146</v>
      </c>
      <c r="MV48" s="378" t="str">
        <f t="shared" si="10"/>
        <v>--</v>
      </c>
      <c r="MW48" s="381">
        <v>5.8823529411764719</v>
      </c>
      <c r="MX48" s="381">
        <v>11.842105263157897</v>
      </c>
      <c r="MY48" s="381">
        <v>0</v>
      </c>
      <c r="MZ48" s="378" t="str">
        <f t="shared" si="11"/>
        <v>--</v>
      </c>
      <c r="NA48" s="381">
        <v>53.968253968253983</v>
      </c>
      <c r="NB48" s="381">
        <v>27.692307692307697</v>
      </c>
      <c r="NC48" s="381">
        <v>42.857142857142861</v>
      </c>
      <c r="ND48" s="378" t="str">
        <f t="shared" si="12"/>
        <v>--</v>
      </c>
      <c r="NE48" s="381">
        <v>41.509433962264161</v>
      </c>
      <c r="NF48" s="381">
        <v>30.666666666666654</v>
      </c>
      <c r="NG48" s="381">
        <v>27.777777777777786</v>
      </c>
      <c r="NH48" s="378" t="str">
        <f t="shared" si="13"/>
        <v>--</v>
      </c>
      <c r="NI48" s="381">
        <v>16.666666666666668</v>
      </c>
      <c r="NJ48" s="381">
        <v>15.999999999999995</v>
      </c>
      <c r="NK48" s="381">
        <v>13.888888888888888</v>
      </c>
      <c r="NL48" s="378" t="str">
        <f t="shared" si="14"/>
        <v>--</v>
      </c>
      <c r="NM48" s="381">
        <v>7.4074074074074066</v>
      </c>
      <c r="NN48" s="381">
        <v>1.3513513513513513</v>
      </c>
      <c r="NO48" s="381">
        <v>8.3333333333333357</v>
      </c>
      <c r="NP48" s="378" t="str">
        <f t="shared" si="15"/>
        <v>--</v>
      </c>
      <c r="NQ48" s="381">
        <v>7.5471698113207539</v>
      </c>
      <c r="NR48" s="381">
        <v>2.666666666666667</v>
      </c>
      <c r="NS48" s="381">
        <v>2.7777777777777777</v>
      </c>
      <c r="NT48" s="378" t="str">
        <f t="shared" si="16"/>
        <v>--</v>
      </c>
      <c r="NU48" s="381">
        <v>30.188679245283016</v>
      </c>
      <c r="NV48" s="381">
        <v>37.5</v>
      </c>
      <c r="NW48" s="381">
        <v>55.555555555555564</v>
      </c>
      <c r="NX48" s="378" t="str">
        <f t="shared" si="17"/>
        <v>--</v>
      </c>
      <c r="NY48" s="381">
        <v>1.8867924528301885</v>
      </c>
      <c r="NZ48" s="381">
        <v>1.3888888888888891</v>
      </c>
      <c r="OA48" s="381">
        <v>13.888888888888889</v>
      </c>
      <c r="OB48" s="378" t="str">
        <f t="shared" si="18"/>
        <v>--</v>
      </c>
      <c r="OC48" s="381">
        <v>24.528301886792452</v>
      </c>
      <c r="OD48" s="381">
        <v>26.027397260273972</v>
      </c>
      <c r="OE48" s="381">
        <v>44.444444444444429</v>
      </c>
    </row>
    <row r="49" spans="1:395" ht="14.4" thickTop="1" thickBot="1" x14ac:dyDescent="0.3">
      <c r="A49" s="114">
        <v>45</v>
      </c>
      <c r="B49" s="93" t="s">
        <v>45</v>
      </c>
      <c r="C49" s="144">
        <v>11.029411764705884</v>
      </c>
      <c r="D49" s="144">
        <v>34.645669291338606</v>
      </c>
      <c r="E49" s="144">
        <v>41.228070175438582</v>
      </c>
      <c r="F49" s="144">
        <v>16.129032258064516</v>
      </c>
      <c r="G49" s="144">
        <v>30.882352941176464</v>
      </c>
      <c r="H49" s="144">
        <v>40.625</v>
      </c>
      <c r="I49" s="144">
        <v>13.48314606741573</v>
      </c>
      <c r="J49" s="144">
        <v>26.086956521739143</v>
      </c>
      <c r="K49" s="144">
        <v>38.297872340425535</v>
      </c>
      <c r="L49" s="144">
        <v>15.999999999999998</v>
      </c>
      <c r="M49" s="141">
        <v>13.95348837209303</v>
      </c>
      <c r="N49" s="141">
        <v>27.710843373493972</v>
      </c>
      <c r="O49" s="141">
        <v>14.772727272727273</v>
      </c>
      <c r="P49" s="141">
        <v>29.906542056074759</v>
      </c>
      <c r="Q49" s="141">
        <v>32.098765432098766</v>
      </c>
      <c r="R49" s="141">
        <v>8.0882352941176503</v>
      </c>
      <c r="S49" s="141">
        <v>15.748031496062989</v>
      </c>
      <c r="T49" s="141">
        <v>9.649122807017541</v>
      </c>
      <c r="U49" s="141">
        <v>3.225806451612903</v>
      </c>
      <c r="V49" s="141">
        <v>14.492753623188401</v>
      </c>
      <c r="W49" s="141">
        <v>6.2500000000000018</v>
      </c>
      <c r="X49" s="141">
        <v>11.363636363636365</v>
      </c>
      <c r="Y49" s="141">
        <v>9.5744680851063819</v>
      </c>
      <c r="Z49" s="141">
        <v>7.4468085106383013</v>
      </c>
      <c r="AA49" s="141">
        <v>13.000000000000002</v>
      </c>
      <c r="AB49" s="142">
        <v>6.9767441860465125</v>
      </c>
      <c r="AC49" s="142">
        <v>6.0975609756097553</v>
      </c>
      <c r="AD49" s="142">
        <v>15.730337078651687</v>
      </c>
      <c r="AE49" s="142">
        <v>14.814814814814817</v>
      </c>
      <c r="AF49" s="141">
        <v>8.6419753086419711</v>
      </c>
      <c r="AG49" s="144">
        <v>9.6296296296296298</v>
      </c>
      <c r="AH49" s="144">
        <v>14.28571428571429</v>
      </c>
      <c r="AI49" s="143">
        <v>10.52631578947369</v>
      </c>
      <c r="AJ49" s="143">
        <v>8.1967213114754109</v>
      </c>
      <c r="AK49" s="141">
        <v>17.39130434782609</v>
      </c>
      <c r="AL49" s="141">
        <v>12.500000000000002</v>
      </c>
      <c r="AM49" s="141">
        <v>11.363636363636367</v>
      </c>
      <c r="AN49" s="141">
        <v>7.5268817204301106</v>
      </c>
      <c r="AO49" s="141">
        <v>12.765957446808514</v>
      </c>
      <c r="AP49" s="141">
        <v>10.891089108910892</v>
      </c>
      <c r="AQ49" s="141">
        <v>5.8139534883720936</v>
      </c>
      <c r="AR49" s="141">
        <v>13.253012048192774</v>
      </c>
      <c r="AS49" s="141">
        <v>11.494252873563221</v>
      </c>
      <c r="AT49" s="141">
        <v>13.084112149532713</v>
      </c>
      <c r="AU49" s="141">
        <v>13.580246913580249</v>
      </c>
      <c r="AV49" s="141">
        <v>8.3333333333333339</v>
      </c>
      <c r="AW49" s="141">
        <v>11.199999999999996</v>
      </c>
      <c r="AX49" s="142">
        <v>8.7719298245614041</v>
      </c>
      <c r="AY49" s="142">
        <v>10</v>
      </c>
      <c r="AZ49" s="142">
        <v>13.04347826086957</v>
      </c>
      <c r="BA49" s="142">
        <v>9.3750000000000018</v>
      </c>
      <c r="BB49" s="141">
        <v>12.643678160919546</v>
      </c>
      <c r="BC49" s="142">
        <v>8.6021505376344098</v>
      </c>
      <c r="BD49" s="142">
        <v>7.4468085106383013</v>
      </c>
      <c r="BE49" s="142">
        <v>8</v>
      </c>
      <c r="BF49" s="142">
        <v>8.1395348837209287</v>
      </c>
      <c r="BG49" s="141">
        <v>9.6385542168674672</v>
      </c>
      <c r="BH49" s="140">
        <v>12.941176470588237</v>
      </c>
      <c r="BI49" s="140">
        <v>10.280373831775703</v>
      </c>
      <c r="BJ49" s="140">
        <v>9.8765432098765409</v>
      </c>
      <c r="BK49" s="140" t="s">
        <v>286</v>
      </c>
      <c r="BL49" s="141" t="s">
        <v>286</v>
      </c>
      <c r="BM49" s="140" t="s">
        <v>286</v>
      </c>
      <c r="BN49" s="139" t="s">
        <v>286</v>
      </c>
      <c r="BO49" s="139" t="s">
        <v>286</v>
      </c>
      <c r="BP49" s="139" t="s">
        <v>286</v>
      </c>
      <c r="BQ49" s="141" t="s">
        <v>286</v>
      </c>
      <c r="BR49" s="140" t="s">
        <v>286</v>
      </c>
      <c r="BS49" s="140" t="s">
        <v>286</v>
      </c>
      <c r="BT49" s="140">
        <v>13.000000000000002</v>
      </c>
      <c r="BU49" s="141">
        <v>9.302325581395344</v>
      </c>
      <c r="BV49" s="140">
        <v>9.6385542168674707</v>
      </c>
      <c r="BW49" s="140">
        <v>10.344827586206893</v>
      </c>
      <c r="BX49" s="140">
        <v>9.3457943925233664</v>
      </c>
      <c r="BY49" s="141">
        <v>4.9382716049382696</v>
      </c>
      <c r="BZ49" s="140">
        <v>10.294117647058828</v>
      </c>
      <c r="CA49" s="140">
        <v>18.110236220472441</v>
      </c>
      <c r="CB49" s="140">
        <v>13.274336283185846</v>
      </c>
      <c r="CC49" s="141">
        <v>3.333333333333333</v>
      </c>
      <c r="CD49" s="140">
        <v>24.637681159420293</v>
      </c>
      <c r="CE49" s="140">
        <v>15.87301587301587</v>
      </c>
      <c r="CF49" s="140">
        <v>10.227272727272723</v>
      </c>
      <c r="CG49" s="141">
        <v>11.827956989247312</v>
      </c>
      <c r="CH49" s="140">
        <v>10.638297872340429</v>
      </c>
      <c r="CI49" s="140">
        <v>10.101010101010104</v>
      </c>
      <c r="CJ49" s="140">
        <v>13.953488372093025</v>
      </c>
      <c r="CK49" s="140">
        <v>18.072289156626503</v>
      </c>
      <c r="CL49" s="140">
        <v>10.58823529411765</v>
      </c>
      <c r="CM49" s="140">
        <v>16.822429906542052</v>
      </c>
      <c r="CN49" s="140">
        <v>8.6419753086419746</v>
      </c>
      <c r="CO49" s="140">
        <v>1.4705882352941178</v>
      </c>
      <c r="CP49" s="141">
        <v>3.1746031746031749</v>
      </c>
      <c r="CQ49" s="140">
        <v>0</v>
      </c>
      <c r="CR49" s="140">
        <v>0</v>
      </c>
      <c r="CS49" s="139">
        <v>4.3478260869565215</v>
      </c>
      <c r="CT49" s="139">
        <v>3.1249999999999996</v>
      </c>
      <c r="CU49" s="141">
        <v>3.4482758620689657</v>
      </c>
      <c r="CV49" s="140">
        <v>2.1505376344086016</v>
      </c>
      <c r="CW49" s="140">
        <v>2.1276595744680851</v>
      </c>
      <c r="CX49" s="139">
        <v>2.0408163265306118</v>
      </c>
      <c r="CY49" s="139">
        <v>1.1627906976744184</v>
      </c>
      <c r="CZ49" s="141">
        <v>3.6144578313253004</v>
      </c>
      <c r="DA49" s="140">
        <v>2.3255813953488369</v>
      </c>
      <c r="DB49" s="140">
        <v>1.8691588785046727</v>
      </c>
      <c r="DC49" s="139">
        <v>1.2499999999999998</v>
      </c>
      <c r="DD49" s="114" t="s">
        <v>286</v>
      </c>
      <c r="DE49" s="128">
        <v>40.000000000000028</v>
      </c>
      <c r="DF49" s="121">
        <v>31.578947368421069</v>
      </c>
      <c r="DG49" s="121" t="s">
        <v>286</v>
      </c>
      <c r="DH49" s="114">
        <v>30.882352941176464</v>
      </c>
      <c r="DI49" s="114">
        <v>29.230769230769219</v>
      </c>
      <c r="DJ49" s="128" t="s">
        <v>286</v>
      </c>
      <c r="DK49" s="121">
        <v>37.634408602150536</v>
      </c>
      <c r="DL49" s="121">
        <v>47.872340425531917</v>
      </c>
      <c r="DM49" s="121" t="s">
        <v>286</v>
      </c>
      <c r="DN49" s="121">
        <v>31.395348837209305</v>
      </c>
      <c r="DO49" s="128">
        <v>55.421686746987945</v>
      </c>
      <c r="DP49" s="121" t="s">
        <v>286</v>
      </c>
      <c r="DQ49" s="121">
        <v>19.444444444444443</v>
      </c>
      <c r="DR49" s="121">
        <v>28.395061728395063</v>
      </c>
      <c r="DS49" s="121" t="s">
        <v>286</v>
      </c>
      <c r="DT49" s="128">
        <v>38.400000000000034</v>
      </c>
      <c r="DU49" s="131">
        <v>29.824561403508774</v>
      </c>
      <c r="DV49" s="131" t="s">
        <v>286</v>
      </c>
      <c r="DW49" s="114">
        <v>30.882352941176482</v>
      </c>
      <c r="DX49" s="131">
        <v>30.769230769230759</v>
      </c>
      <c r="DY49" s="128" t="s">
        <v>286</v>
      </c>
      <c r="DZ49" s="128">
        <v>37.634408602150543</v>
      </c>
      <c r="EA49" s="128">
        <v>44.086021505376337</v>
      </c>
      <c r="EB49" s="128" t="s">
        <v>286</v>
      </c>
      <c r="EC49" s="128">
        <v>23.255813953488378</v>
      </c>
      <c r="ED49" s="128">
        <v>36.144578313253</v>
      </c>
      <c r="EE49" s="128" t="s">
        <v>286</v>
      </c>
      <c r="EF49" s="128">
        <v>16.666666666666664</v>
      </c>
      <c r="EG49" s="128">
        <v>19.753086419753089</v>
      </c>
      <c r="EH49" s="128" t="s">
        <v>286</v>
      </c>
      <c r="EI49" s="128">
        <v>33.600000000000016</v>
      </c>
      <c r="EJ49" s="128">
        <v>35.398230088495573</v>
      </c>
      <c r="EK49" s="128" t="s">
        <v>286</v>
      </c>
      <c r="EL49" s="121">
        <v>29.850746268656707</v>
      </c>
      <c r="EM49" s="121">
        <v>36.92307692307692</v>
      </c>
      <c r="EN49" s="121" t="s">
        <v>286</v>
      </c>
      <c r="EO49" s="121">
        <v>40.217391304347828</v>
      </c>
      <c r="EP49" s="128">
        <v>30.851063829787243</v>
      </c>
      <c r="EQ49" s="121" t="s">
        <v>286</v>
      </c>
      <c r="ER49" s="121">
        <v>22.093023255813954</v>
      </c>
      <c r="ES49" s="121">
        <v>33.734939759036145</v>
      </c>
      <c r="ET49" s="121" t="s">
        <v>286</v>
      </c>
      <c r="EU49" s="128">
        <v>17.592592592592595</v>
      </c>
      <c r="EV49" s="121">
        <v>17.28395061728396</v>
      </c>
      <c r="EW49" s="121" t="s">
        <v>286</v>
      </c>
      <c r="EX49" s="121">
        <v>17.88617886178864</v>
      </c>
      <c r="EY49" s="121">
        <v>49.122807017543835</v>
      </c>
      <c r="EZ49" s="128" t="s">
        <v>286</v>
      </c>
      <c r="FA49" s="121">
        <v>14.70588235294117</v>
      </c>
      <c r="FB49" s="121">
        <v>46.15384615384616</v>
      </c>
      <c r="FC49" s="121" t="s">
        <v>286</v>
      </c>
      <c r="FD49" s="121">
        <v>10.869565217391305</v>
      </c>
      <c r="FE49" s="128">
        <v>55.319148936170222</v>
      </c>
      <c r="FF49" s="121" t="s">
        <v>286</v>
      </c>
      <c r="FG49" s="121">
        <v>8.1395348837209305</v>
      </c>
      <c r="FH49" s="121">
        <v>49.382716049382701</v>
      </c>
      <c r="FI49" s="121" t="s">
        <v>286</v>
      </c>
      <c r="FJ49" s="128">
        <v>5.6074766355140184</v>
      </c>
      <c r="FK49" s="121">
        <v>48.148148148148138</v>
      </c>
      <c r="FL49" s="121" t="s">
        <v>286</v>
      </c>
      <c r="FM49" s="121">
        <v>3.2520325203252041</v>
      </c>
      <c r="FN49" s="121">
        <v>34.210526315789458</v>
      </c>
      <c r="FO49" s="128" t="s">
        <v>286</v>
      </c>
      <c r="FP49" s="121">
        <v>2.9411764705882351</v>
      </c>
      <c r="FQ49" s="121">
        <v>36.92307692307692</v>
      </c>
      <c r="FR49" s="121" t="s">
        <v>286</v>
      </c>
      <c r="FS49" s="121">
        <v>4.3010752688172031</v>
      </c>
      <c r="FT49" s="128">
        <v>44.680851063829785</v>
      </c>
      <c r="FU49" s="121" t="s">
        <v>286</v>
      </c>
      <c r="FV49" s="121">
        <v>0</v>
      </c>
      <c r="FW49" s="121">
        <v>41.463414634146339</v>
      </c>
      <c r="FX49" s="121" t="s">
        <v>286</v>
      </c>
      <c r="FY49" s="128">
        <v>0.93457943925233611</v>
      </c>
      <c r="FZ49" s="121">
        <v>29.629629629629623</v>
      </c>
      <c r="GA49" s="121" t="s">
        <v>286</v>
      </c>
      <c r="GB49" s="121" t="s">
        <v>286</v>
      </c>
      <c r="GC49" s="121" t="s">
        <v>286</v>
      </c>
      <c r="GD49" s="128" t="s">
        <v>286</v>
      </c>
      <c r="GE49" s="121" t="s">
        <v>286</v>
      </c>
      <c r="GF49" s="121" t="s">
        <v>286</v>
      </c>
      <c r="GG49" s="121" t="s">
        <v>286</v>
      </c>
      <c r="GH49" s="121" t="s">
        <v>286</v>
      </c>
      <c r="GI49" s="128" t="s">
        <v>286</v>
      </c>
      <c r="GJ49" s="121" t="s">
        <v>286</v>
      </c>
      <c r="GK49" s="121">
        <v>3.5294117647058827</v>
      </c>
      <c r="GL49" s="121">
        <v>8.433734939759038</v>
      </c>
      <c r="GM49" s="130" t="s">
        <v>286</v>
      </c>
      <c r="GN49" s="128">
        <v>0.93457943925233644</v>
      </c>
      <c r="GO49" s="121">
        <v>2.4691358024691352</v>
      </c>
      <c r="GP49" s="121">
        <v>11.904761904761907</v>
      </c>
      <c r="GQ49" s="121">
        <v>52.41935483870968</v>
      </c>
      <c r="GR49" s="121">
        <v>74.107142857142861</v>
      </c>
      <c r="GS49" s="128">
        <v>16.949152542372879</v>
      </c>
      <c r="GT49" s="121">
        <v>54.545454545454554</v>
      </c>
      <c r="GU49" s="121">
        <v>74.603174603174551</v>
      </c>
      <c r="GV49" s="121">
        <v>13.253012048192774</v>
      </c>
      <c r="GW49" s="121">
        <v>46.236559139784944</v>
      </c>
      <c r="GX49" s="128">
        <v>66.666666666666671</v>
      </c>
      <c r="GY49" s="128">
        <v>9</v>
      </c>
      <c r="GZ49" s="128">
        <v>27.710843373493979</v>
      </c>
      <c r="HA49" s="128">
        <v>55.42168674698798</v>
      </c>
      <c r="HB49" s="128">
        <v>5.8823529411764728</v>
      </c>
      <c r="HC49" s="128">
        <v>30.476190476190482</v>
      </c>
      <c r="HD49" s="128">
        <v>50.632911392405056</v>
      </c>
      <c r="HE49" s="128">
        <v>0</v>
      </c>
      <c r="HF49" s="128">
        <v>12.096774193548393</v>
      </c>
      <c r="HG49" s="128">
        <v>33.928571428571431</v>
      </c>
      <c r="HH49" s="128">
        <v>0</v>
      </c>
      <c r="HI49" s="128">
        <v>21.212121212121211</v>
      </c>
      <c r="HJ49" s="128">
        <v>26.984126984126988</v>
      </c>
      <c r="HK49" s="128">
        <v>0</v>
      </c>
      <c r="HL49" s="121">
        <v>7.5268817204301035</v>
      </c>
      <c r="HM49" s="121">
        <v>26.881720430107528</v>
      </c>
      <c r="HN49" s="121">
        <v>0</v>
      </c>
      <c r="HO49" s="121">
        <v>3.6144578313253004</v>
      </c>
      <c r="HP49" s="128">
        <v>19.277108433734938</v>
      </c>
      <c r="HQ49" s="121">
        <v>0</v>
      </c>
      <c r="HR49" s="121">
        <v>5.7142857142857135</v>
      </c>
      <c r="HS49" s="121">
        <v>11.392405063291141</v>
      </c>
      <c r="HT49" s="129">
        <v>1.6806722689075628</v>
      </c>
      <c r="HU49" s="128">
        <v>36.06557377049181</v>
      </c>
      <c r="HV49" s="114">
        <v>62.385321100917444</v>
      </c>
      <c r="HW49" s="114">
        <v>3.5714285714285707</v>
      </c>
      <c r="HX49" s="114">
        <v>40</v>
      </c>
      <c r="HY49" s="114">
        <v>60.317460317460316</v>
      </c>
      <c r="HZ49" s="114">
        <v>4.9999999999999982</v>
      </c>
      <c r="IA49" s="114">
        <v>26.666666666666671</v>
      </c>
      <c r="IB49" s="114">
        <v>52.272727272727273</v>
      </c>
      <c r="IC49" s="114">
        <v>3.0000000000000004</v>
      </c>
      <c r="ID49" s="114">
        <v>24.096385542168683</v>
      </c>
      <c r="IE49" s="114">
        <v>44.578313253012034</v>
      </c>
      <c r="IF49" s="114">
        <v>2.3529411764705879</v>
      </c>
      <c r="IG49" s="114">
        <v>19.047619047619051</v>
      </c>
      <c r="IH49" s="114">
        <v>35.897435897435905</v>
      </c>
      <c r="II49" s="114" t="s">
        <v>286</v>
      </c>
      <c r="IJ49" s="114">
        <v>19.999999999999993</v>
      </c>
      <c r="IK49" s="114">
        <v>48.214285714285701</v>
      </c>
      <c r="IL49" s="114" t="s">
        <v>286</v>
      </c>
      <c r="IM49" s="114">
        <v>27.27272727272727</v>
      </c>
      <c r="IN49" s="114">
        <v>43.076923076923087</v>
      </c>
      <c r="IO49" s="114" t="s">
        <v>286</v>
      </c>
      <c r="IP49" s="114">
        <v>13.04347826086957</v>
      </c>
      <c r="IQ49" s="114">
        <v>37.234042553191507</v>
      </c>
      <c r="IR49" s="114" t="s">
        <v>286</v>
      </c>
      <c r="IS49" s="114">
        <v>7.1428571428571432</v>
      </c>
      <c r="IT49" s="114">
        <v>37.349397590361441</v>
      </c>
      <c r="IU49" s="114" t="s">
        <v>286</v>
      </c>
      <c r="IV49" s="114">
        <v>11.538461538461535</v>
      </c>
      <c r="IW49" s="114">
        <v>21.794871794871803</v>
      </c>
      <c r="IX49" s="114" t="str">
        <f t="shared" si="57"/>
        <v>--</v>
      </c>
      <c r="IY49" s="114" t="str">
        <f t="shared" si="57"/>
        <v>--</v>
      </c>
      <c r="IZ49" s="114" t="str">
        <f t="shared" si="57"/>
        <v>--</v>
      </c>
      <c r="JA49" s="114" t="str">
        <f t="shared" si="57"/>
        <v>--</v>
      </c>
      <c r="JB49" s="114" t="str">
        <f t="shared" si="57"/>
        <v>--</v>
      </c>
      <c r="JC49" s="261" t="s">
        <v>286</v>
      </c>
      <c r="JD49" s="261" t="s">
        <v>286</v>
      </c>
      <c r="JE49" s="261" t="s">
        <v>286</v>
      </c>
      <c r="JF49" s="261" t="s">
        <v>286</v>
      </c>
      <c r="JG49" s="261" t="s">
        <v>286</v>
      </c>
      <c r="JH49" s="261" t="s">
        <v>286</v>
      </c>
      <c r="JI49" s="261" t="s">
        <v>286</v>
      </c>
      <c r="JJ49" s="261" t="s">
        <v>286</v>
      </c>
      <c r="JK49" s="261" t="s">
        <v>286</v>
      </c>
      <c r="JL49" s="261" t="s">
        <v>286</v>
      </c>
      <c r="JM49" s="261" t="s">
        <v>286</v>
      </c>
      <c r="JN49" s="261" t="s">
        <v>286</v>
      </c>
      <c r="JO49" s="243">
        <v>17.3333333333333</v>
      </c>
      <c r="JP49" s="243">
        <v>22.9166666666667</v>
      </c>
      <c r="JQ49" s="243">
        <v>45.2631578947368</v>
      </c>
      <c r="JR49" s="243">
        <v>6.5789473684210504</v>
      </c>
      <c r="JS49" s="243">
        <v>10.958904109589</v>
      </c>
      <c r="JT49" s="243">
        <v>37.5</v>
      </c>
      <c r="JU49" s="243">
        <v>1.3333333333333299</v>
      </c>
      <c r="JV49" s="243">
        <v>2.0833333333333299</v>
      </c>
      <c r="JW49" s="243">
        <v>4.2105263157894797</v>
      </c>
      <c r="JX49" s="243">
        <v>0</v>
      </c>
      <c r="JY49" s="243">
        <v>0</v>
      </c>
      <c r="JZ49" s="243">
        <v>3.125</v>
      </c>
      <c r="KA49" s="243">
        <v>9.3333333333333393</v>
      </c>
      <c r="KB49" s="243">
        <v>11.340206185567</v>
      </c>
      <c r="KC49" s="243">
        <v>27.3684210526316</v>
      </c>
      <c r="KD49" s="243">
        <v>2.6315789473684199</v>
      </c>
      <c r="KE49" s="243">
        <v>4.10958904109589</v>
      </c>
      <c r="KF49" s="243">
        <v>28.125</v>
      </c>
      <c r="KG49" s="128" t="str">
        <f t="shared" si="58"/>
        <v>--</v>
      </c>
      <c r="KH49" s="128" t="str">
        <f t="shared" si="58"/>
        <v>--</v>
      </c>
      <c r="KI49" s="128" t="str">
        <f t="shared" si="58"/>
        <v>--</v>
      </c>
      <c r="KJ49" s="128" t="str">
        <f t="shared" si="58"/>
        <v>--</v>
      </c>
      <c r="KK49" s="128" t="str">
        <f t="shared" si="58"/>
        <v>--</v>
      </c>
      <c r="KL49" s="128" t="str">
        <f t="shared" si="58"/>
        <v>--</v>
      </c>
      <c r="KM49" s="128" t="str">
        <f t="shared" si="58"/>
        <v>--</v>
      </c>
      <c r="KN49" s="286">
        <v>7.8947368421052646</v>
      </c>
      <c r="KO49" s="286">
        <v>5.6338028169014072</v>
      </c>
      <c r="KP49" s="286">
        <v>14.062499999999995</v>
      </c>
      <c r="KQ49" s="128" t="str">
        <f t="shared" si="2"/>
        <v>--</v>
      </c>
      <c r="KR49" s="222">
        <v>0</v>
      </c>
      <c r="KS49" s="222">
        <v>0</v>
      </c>
      <c r="KT49" s="222">
        <v>4.6874999999999991</v>
      </c>
      <c r="KU49" s="128" t="str">
        <f t="shared" si="3"/>
        <v>--</v>
      </c>
      <c r="KV49" s="222">
        <v>0</v>
      </c>
      <c r="KW49" s="263">
        <v>1.408450704225352</v>
      </c>
      <c r="KX49" s="222">
        <v>3.125</v>
      </c>
      <c r="KY49" s="295">
        <v>13.333333333333329</v>
      </c>
      <c r="KZ49" s="295">
        <v>12.371134020618559</v>
      </c>
      <c r="LA49" s="295">
        <v>7.5268817204301071</v>
      </c>
      <c r="LB49" s="295">
        <v>11.842105263157897</v>
      </c>
      <c r="LC49" s="295">
        <v>7.0422535211267601</v>
      </c>
      <c r="LD49" s="295">
        <v>6.0606060606060597</v>
      </c>
      <c r="LE49" s="295">
        <v>6.7567567567567579</v>
      </c>
      <c r="LF49" s="295">
        <v>10.309278350515461</v>
      </c>
      <c r="LG49" s="295">
        <v>5.3191489361702127</v>
      </c>
      <c r="LH49" s="295">
        <v>7.8947368421052619</v>
      </c>
      <c r="LI49" s="295">
        <v>2.7777777777777777</v>
      </c>
      <c r="LJ49" s="295">
        <v>6.0606060606060606</v>
      </c>
      <c r="LK49" s="295">
        <v>1.3333333333333335</v>
      </c>
      <c r="LL49" s="295">
        <v>3.0927835051546388</v>
      </c>
      <c r="LM49" s="295">
        <v>2.1276595744680851</v>
      </c>
      <c r="LN49" s="295">
        <v>2.6315789473684212</v>
      </c>
      <c r="LO49" s="295">
        <v>1.408450704225352</v>
      </c>
      <c r="LP49" s="295">
        <v>1.5151515151515149</v>
      </c>
      <c r="LQ49" s="128">
        <v>4</v>
      </c>
      <c r="LR49" s="128">
        <v>3.1249999999999996</v>
      </c>
      <c r="LS49" s="128">
        <v>10.638297872340424</v>
      </c>
      <c r="LT49" s="128">
        <v>1.3157894736842108</v>
      </c>
      <c r="LU49" s="128">
        <v>1.3698630136986301</v>
      </c>
      <c r="LV49" s="128">
        <v>12.500000000000002</v>
      </c>
      <c r="LX49" s="378" t="str">
        <f t="shared" si="4"/>
        <v>--</v>
      </c>
      <c r="LY49" s="381">
        <v>21.052631578947373</v>
      </c>
      <c r="LZ49" s="381">
        <v>23.611111111111111</v>
      </c>
      <c r="MA49" s="381">
        <v>22.72727272727272</v>
      </c>
      <c r="MB49" s="378" t="str">
        <f t="shared" si="5"/>
        <v>--</v>
      </c>
      <c r="MC49" s="378" t="str">
        <f t="shared" si="5"/>
        <v>--</v>
      </c>
      <c r="MD49" s="381">
        <v>29.032258064516132</v>
      </c>
      <c r="ME49" s="381">
        <v>25</v>
      </c>
      <c r="MF49" s="378" t="str">
        <f t="shared" si="6"/>
        <v>--</v>
      </c>
      <c r="MG49" s="381">
        <v>9.2105263157894708</v>
      </c>
      <c r="MH49" s="381">
        <v>11.111111111111116</v>
      </c>
      <c r="MI49" s="381">
        <v>10.606060606060611</v>
      </c>
      <c r="MJ49" s="378" t="str">
        <f t="shared" si="7"/>
        <v>--</v>
      </c>
      <c r="MK49" s="378" t="str">
        <f t="shared" si="7"/>
        <v>--</v>
      </c>
      <c r="ML49" s="381">
        <v>25.806451612903224</v>
      </c>
      <c r="MM49" s="381">
        <v>18.750000000000004</v>
      </c>
      <c r="MN49" s="378" t="str">
        <f t="shared" si="8"/>
        <v>--</v>
      </c>
      <c r="MO49" s="378" t="str">
        <f t="shared" si="8"/>
        <v>--</v>
      </c>
      <c r="MP49" s="381">
        <v>29.999999999999996</v>
      </c>
      <c r="MQ49" s="381">
        <v>13.333333333333334</v>
      </c>
      <c r="MR49" s="378" t="str">
        <f t="shared" si="9"/>
        <v>--</v>
      </c>
      <c r="MS49" s="378" t="str">
        <f t="shared" si="9"/>
        <v>--</v>
      </c>
      <c r="MT49" s="381">
        <v>23.333333333333329</v>
      </c>
      <c r="MU49" s="381">
        <v>7.1428571428571432</v>
      </c>
      <c r="MV49" s="378" t="str">
        <f t="shared" si="10"/>
        <v>--</v>
      </c>
      <c r="MW49" s="378" t="str">
        <f t="shared" si="10"/>
        <v>--</v>
      </c>
      <c r="MX49" s="381">
        <v>9.67741935483871</v>
      </c>
      <c r="MY49" s="381">
        <v>0</v>
      </c>
      <c r="MZ49" s="378" t="str">
        <f t="shared" si="11"/>
        <v>--</v>
      </c>
      <c r="NA49" s="381">
        <v>30.263157894736832</v>
      </c>
      <c r="NB49" s="381">
        <v>23.943661971830984</v>
      </c>
      <c r="NC49" s="381">
        <v>26.562499999999993</v>
      </c>
      <c r="ND49" s="378" t="str">
        <f t="shared" si="12"/>
        <v>--</v>
      </c>
      <c r="NE49" s="378" t="str">
        <f t="shared" si="12"/>
        <v>--</v>
      </c>
      <c r="NF49" s="381">
        <v>12.903225806451612</v>
      </c>
      <c r="NG49" s="381">
        <v>31.250000000000004</v>
      </c>
      <c r="NH49" s="378" t="str">
        <f t="shared" si="13"/>
        <v>--</v>
      </c>
      <c r="NI49" s="378" t="str">
        <f t="shared" si="13"/>
        <v>--</v>
      </c>
      <c r="NJ49" s="381">
        <v>3.2258064516129035</v>
      </c>
      <c r="NK49" s="381">
        <v>0</v>
      </c>
      <c r="NL49" s="378" t="str">
        <f t="shared" si="14"/>
        <v>--</v>
      </c>
      <c r="NM49" s="378" t="str">
        <f t="shared" si="14"/>
        <v>--</v>
      </c>
      <c r="NN49" s="381">
        <v>0</v>
      </c>
      <c r="NO49" s="381">
        <v>0</v>
      </c>
      <c r="NP49" s="378" t="str">
        <f t="shared" si="15"/>
        <v>--</v>
      </c>
      <c r="NQ49" s="378" t="str">
        <f t="shared" si="15"/>
        <v>--</v>
      </c>
      <c r="NR49" s="381">
        <v>0</v>
      </c>
      <c r="NS49" s="381">
        <v>0</v>
      </c>
      <c r="NT49" s="378" t="str">
        <f t="shared" si="16"/>
        <v>--</v>
      </c>
      <c r="NU49" s="378" t="str">
        <f t="shared" si="16"/>
        <v>--</v>
      </c>
      <c r="NV49" s="381">
        <v>20</v>
      </c>
      <c r="NW49" s="381">
        <v>53.333333333333336</v>
      </c>
      <c r="NX49" s="378" t="str">
        <f t="shared" si="17"/>
        <v>--</v>
      </c>
      <c r="NY49" s="378" t="str">
        <f t="shared" si="17"/>
        <v>--</v>
      </c>
      <c r="NZ49" s="381">
        <v>0</v>
      </c>
      <c r="OA49" s="381">
        <v>6.666666666666667</v>
      </c>
      <c r="OB49" s="378" t="str">
        <f t="shared" si="18"/>
        <v>--</v>
      </c>
      <c r="OC49" s="378" t="str">
        <f t="shared" si="18"/>
        <v>--</v>
      </c>
      <c r="OD49" s="381">
        <v>6.4516129032258069</v>
      </c>
      <c r="OE49" s="381">
        <v>26.666666666666668</v>
      </c>
    </row>
    <row r="50" spans="1:395" ht="14.4" thickTop="1" thickBot="1" x14ac:dyDescent="0.3">
      <c r="A50" s="114">
        <v>46</v>
      </c>
      <c r="B50" s="93" t="s">
        <v>46</v>
      </c>
      <c r="C50" s="144">
        <v>17.216117216117222</v>
      </c>
      <c r="D50" s="144">
        <v>35.714285714285701</v>
      </c>
      <c r="E50" s="144">
        <v>35.114503816793899</v>
      </c>
      <c r="F50" s="144">
        <v>19.111111111111114</v>
      </c>
      <c r="G50" s="144">
        <v>35.546875000000028</v>
      </c>
      <c r="H50" s="144">
        <v>43.253968253968246</v>
      </c>
      <c r="I50" s="144">
        <v>19.018404907975466</v>
      </c>
      <c r="J50" s="144">
        <v>36.702127659574508</v>
      </c>
      <c r="K50" s="144">
        <v>38.84892086330936</v>
      </c>
      <c r="L50" s="144">
        <v>21.578947368421051</v>
      </c>
      <c r="M50" s="141">
        <v>32.780082987551857</v>
      </c>
      <c r="N50" s="141">
        <v>46.02272727272728</v>
      </c>
      <c r="O50" s="141">
        <v>12.42603550295858</v>
      </c>
      <c r="P50" s="141">
        <v>29.714285714285719</v>
      </c>
      <c r="Q50" s="141">
        <v>41.059602649006628</v>
      </c>
      <c r="R50" s="141">
        <v>7.9710144927536133</v>
      </c>
      <c r="S50" s="141">
        <v>15.476190476190483</v>
      </c>
      <c r="T50" s="141">
        <v>12.643678160919539</v>
      </c>
      <c r="U50" s="141">
        <v>8.9686098654708513</v>
      </c>
      <c r="V50" s="141">
        <v>14.901960784313728</v>
      </c>
      <c r="W50" s="141">
        <v>14.285714285714285</v>
      </c>
      <c r="X50" s="141">
        <v>10.303030303030308</v>
      </c>
      <c r="Y50" s="141">
        <v>20.74468085106383</v>
      </c>
      <c r="Z50" s="141">
        <v>13.768115942028986</v>
      </c>
      <c r="AA50" s="141">
        <v>13.54166666666667</v>
      </c>
      <c r="AB50" s="142">
        <v>14.522821576763491</v>
      </c>
      <c r="AC50" s="142">
        <v>18.181818181818187</v>
      </c>
      <c r="AD50" s="142">
        <v>12.574850299401193</v>
      </c>
      <c r="AE50" s="142">
        <v>14.285714285714285</v>
      </c>
      <c r="AF50" s="141">
        <v>9.2105263157894743</v>
      </c>
      <c r="AG50" s="144">
        <v>12.58992805755395</v>
      </c>
      <c r="AH50" s="144">
        <v>17.857142857142861</v>
      </c>
      <c r="AI50" s="143">
        <v>16.09195402298851</v>
      </c>
      <c r="AJ50" s="143">
        <v>11.312217194570133</v>
      </c>
      <c r="AK50" s="141">
        <v>19.367588932806324</v>
      </c>
      <c r="AL50" s="141">
        <v>18.650793650793641</v>
      </c>
      <c r="AM50" s="141">
        <v>14.634146341463415</v>
      </c>
      <c r="AN50" s="141">
        <v>17.112299465240643</v>
      </c>
      <c r="AO50" s="141">
        <v>13.043478260869563</v>
      </c>
      <c r="AP50" s="141">
        <v>13.989637305699485</v>
      </c>
      <c r="AQ50" s="141">
        <v>15.546218487394963</v>
      </c>
      <c r="AR50" s="141">
        <v>17.61363636363636</v>
      </c>
      <c r="AS50" s="141">
        <v>14.371257485029941</v>
      </c>
      <c r="AT50" s="141">
        <v>16.09195402298851</v>
      </c>
      <c r="AU50" s="141">
        <v>9.2105263157894761</v>
      </c>
      <c r="AV50" s="141">
        <v>9.8181818181818148</v>
      </c>
      <c r="AW50" s="141">
        <v>15.223880597014926</v>
      </c>
      <c r="AX50" s="142">
        <v>12.260536398467439</v>
      </c>
      <c r="AY50" s="142">
        <v>11.312217194570136</v>
      </c>
      <c r="AZ50" s="142">
        <v>18.750000000000014</v>
      </c>
      <c r="BA50" s="142">
        <v>14.741035856573699</v>
      </c>
      <c r="BB50" s="141">
        <v>14.375000000000002</v>
      </c>
      <c r="BC50" s="142">
        <v>19.35483870967742</v>
      </c>
      <c r="BD50" s="142">
        <v>10.791366906474822</v>
      </c>
      <c r="BE50" s="142">
        <v>13.44086021505376</v>
      </c>
      <c r="BF50" s="142">
        <v>15.966386554621844</v>
      </c>
      <c r="BG50" s="141">
        <v>14.772727272727268</v>
      </c>
      <c r="BH50" s="140">
        <v>10.843373493975903</v>
      </c>
      <c r="BI50" s="140">
        <v>14.942528735632184</v>
      </c>
      <c r="BJ50" s="140">
        <v>6.6666666666666679</v>
      </c>
      <c r="BK50" s="140" t="s">
        <v>286</v>
      </c>
      <c r="BL50" s="141" t="s">
        <v>286</v>
      </c>
      <c r="BM50" s="140" t="s">
        <v>286</v>
      </c>
      <c r="BN50" s="139" t="s">
        <v>286</v>
      </c>
      <c r="BO50" s="139" t="s">
        <v>286</v>
      </c>
      <c r="BP50" s="139" t="s">
        <v>286</v>
      </c>
      <c r="BQ50" s="141" t="s">
        <v>286</v>
      </c>
      <c r="BR50" s="140" t="s">
        <v>286</v>
      </c>
      <c r="BS50" s="140" t="s">
        <v>286</v>
      </c>
      <c r="BT50" s="140">
        <v>15.104166666666668</v>
      </c>
      <c r="BU50" s="141">
        <v>10.833333333333336</v>
      </c>
      <c r="BV50" s="140">
        <v>11.999999999999996</v>
      </c>
      <c r="BW50" s="140">
        <v>10.059171597633139</v>
      </c>
      <c r="BX50" s="140">
        <v>15.606936416184968</v>
      </c>
      <c r="BY50" s="141">
        <v>6.6666666666666661</v>
      </c>
      <c r="BZ50" s="140">
        <v>19.424460431654683</v>
      </c>
      <c r="CA50" s="140">
        <v>22.985074626865675</v>
      </c>
      <c r="CB50" s="140">
        <v>16.858237547892717</v>
      </c>
      <c r="CC50" s="141">
        <v>13.063063063063067</v>
      </c>
      <c r="CD50" s="140">
        <v>23.622047244094489</v>
      </c>
      <c r="CE50" s="140">
        <v>19.277108433734941</v>
      </c>
      <c r="CF50" s="140">
        <v>12.804878048780484</v>
      </c>
      <c r="CG50" s="141">
        <v>28.191489361702132</v>
      </c>
      <c r="CH50" s="140">
        <v>19.424460431654683</v>
      </c>
      <c r="CI50" s="140">
        <v>12.698412698412698</v>
      </c>
      <c r="CJ50" s="140">
        <v>20.588235294117645</v>
      </c>
      <c r="CK50" s="140">
        <v>17.241379310344836</v>
      </c>
      <c r="CL50" s="140">
        <v>8.9820359281437057</v>
      </c>
      <c r="CM50" s="140">
        <v>17.341040462427742</v>
      </c>
      <c r="CN50" s="140">
        <v>14.189189189189193</v>
      </c>
      <c r="CO50" s="140">
        <v>8.2733812949640253</v>
      </c>
      <c r="CP50" s="141">
        <v>6.2686567164179099</v>
      </c>
      <c r="CQ50" s="140">
        <v>4.5801526717557257</v>
      </c>
      <c r="CR50" s="140">
        <v>3.1818181818181821</v>
      </c>
      <c r="CS50" s="139">
        <v>9.1633466135458193</v>
      </c>
      <c r="CT50" s="139">
        <v>4.4000000000000004</v>
      </c>
      <c r="CU50" s="141">
        <v>4.8780487804878048</v>
      </c>
      <c r="CV50" s="140">
        <v>8.9947089947089971</v>
      </c>
      <c r="CW50" s="140">
        <v>7.1942446043165491</v>
      </c>
      <c r="CX50" s="139">
        <v>1.5957446808510638</v>
      </c>
      <c r="CY50" s="139">
        <v>2.0920502092050208</v>
      </c>
      <c r="CZ50" s="141">
        <v>4.571428571428573</v>
      </c>
      <c r="DA50" s="140">
        <v>1.2048192771084336</v>
      </c>
      <c r="DB50" s="140">
        <v>2.8901734104046248</v>
      </c>
      <c r="DC50" s="139">
        <v>1.3333333333333337</v>
      </c>
      <c r="DD50" s="114" t="s">
        <v>286</v>
      </c>
      <c r="DE50" s="128">
        <v>40.303030303030297</v>
      </c>
      <c r="DF50" s="121">
        <v>36.398467432950191</v>
      </c>
      <c r="DG50" s="121" t="s">
        <v>286</v>
      </c>
      <c r="DH50" s="114">
        <v>24.505928853754938</v>
      </c>
      <c r="DI50" s="114">
        <v>32.270916334661329</v>
      </c>
      <c r="DJ50" s="128" t="s">
        <v>286</v>
      </c>
      <c r="DK50" s="121">
        <v>27.807486631016054</v>
      </c>
      <c r="DL50" s="121">
        <v>26.618705035971225</v>
      </c>
      <c r="DM50" s="121" t="s">
        <v>286</v>
      </c>
      <c r="DN50" s="121">
        <v>31.25</v>
      </c>
      <c r="DO50" s="128">
        <v>30.681818181818183</v>
      </c>
      <c r="DP50" s="121" t="s">
        <v>286</v>
      </c>
      <c r="DQ50" s="121">
        <v>16.279069767441861</v>
      </c>
      <c r="DR50" s="121">
        <v>26.666666666666671</v>
      </c>
      <c r="DS50" s="121" t="s">
        <v>286</v>
      </c>
      <c r="DT50" s="128">
        <v>37.048192771084338</v>
      </c>
      <c r="DU50" s="131">
        <v>30.88803088803089</v>
      </c>
      <c r="DV50" s="131" t="s">
        <v>286</v>
      </c>
      <c r="DW50" s="114">
        <v>25.296442687747046</v>
      </c>
      <c r="DX50" s="131">
        <v>35.20000000000001</v>
      </c>
      <c r="DY50" s="128" t="s">
        <v>286</v>
      </c>
      <c r="DZ50" s="128">
        <v>24.064171122994665</v>
      </c>
      <c r="EA50" s="128">
        <v>21.739130434782609</v>
      </c>
      <c r="EB50" s="128" t="s">
        <v>286</v>
      </c>
      <c r="EC50" s="128">
        <v>25.523012552301264</v>
      </c>
      <c r="ED50" s="128">
        <v>28.977272727272741</v>
      </c>
      <c r="EE50" s="128" t="s">
        <v>286</v>
      </c>
      <c r="EF50" s="128">
        <v>18.023255813953494</v>
      </c>
      <c r="EG50" s="128">
        <v>20.666666666666668</v>
      </c>
      <c r="EH50" s="128" t="s">
        <v>286</v>
      </c>
      <c r="EI50" s="128">
        <v>38.109756097561004</v>
      </c>
      <c r="EJ50" s="128">
        <v>32.170542635658933</v>
      </c>
      <c r="EK50" s="128" t="s">
        <v>286</v>
      </c>
      <c r="EL50" s="121">
        <v>25.000000000000007</v>
      </c>
      <c r="EM50" s="121">
        <v>26.506024096385545</v>
      </c>
      <c r="EN50" s="121" t="s">
        <v>286</v>
      </c>
      <c r="EO50" s="121">
        <v>23.783783783783775</v>
      </c>
      <c r="EP50" s="128">
        <v>15.217391304347828</v>
      </c>
      <c r="EQ50" s="121" t="s">
        <v>286</v>
      </c>
      <c r="ER50" s="121">
        <v>21.9409282700422</v>
      </c>
      <c r="ES50" s="121">
        <v>20.000000000000007</v>
      </c>
      <c r="ET50" s="121" t="s">
        <v>286</v>
      </c>
      <c r="EU50" s="128">
        <v>10.52631578947369</v>
      </c>
      <c r="EV50" s="121">
        <v>16.000000000000004</v>
      </c>
      <c r="EW50" s="121" t="s">
        <v>286</v>
      </c>
      <c r="EX50" s="121">
        <v>18.209876543209877</v>
      </c>
      <c r="EY50" s="121">
        <v>54.615384615384642</v>
      </c>
      <c r="EZ50" s="128" t="s">
        <v>286</v>
      </c>
      <c r="FA50" s="121">
        <v>9.1633466135458193</v>
      </c>
      <c r="FB50" s="121">
        <v>48.594377510040196</v>
      </c>
      <c r="FC50" s="121" t="s">
        <v>286</v>
      </c>
      <c r="FD50" s="121">
        <v>12.834224598930486</v>
      </c>
      <c r="FE50" s="128">
        <v>49.635036496350374</v>
      </c>
      <c r="FF50" s="121" t="s">
        <v>286</v>
      </c>
      <c r="FG50" s="121">
        <v>8.4033613445378226</v>
      </c>
      <c r="FH50" s="121">
        <v>40.229885057471272</v>
      </c>
      <c r="FI50" s="121" t="s">
        <v>286</v>
      </c>
      <c r="FJ50" s="128">
        <v>9.3567251461988352</v>
      </c>
      <c r="FK50" s="121">
        <v>50.66666666666665</v>
      </c>
      <c r="FL50" s="121" t="s">
        <v>286</v>
      </c>
      <c r="FM50" s="121">
        <v>4.9535603715170256</v>
      </c>
      <c r="FN50" s="121">
        <v>29.389312977099237</v>
      </c>
      <c r="FO50" s="128" t="s">
        <v>286</v>
      </c>
      <c r="FP50" s="121">
        <v>4.3824701195219102</v>
      </c>
      <c r="FQ50" s="121">
        <v>23.999999999999996</v>
      </c>
      <c r="FR50" s="121" t="s">
        <v>286</v>
      </c>
      <c r="FS50" s="121">
        <v>3.7433155080213911</v>
      </c>
      <c r="FT50" s="128">
        <v>18.840579710144929</v>
      </c>
      <c r="FU50" s="121" t="s">
        <v>286</v>
      </c>
      <c r="FV50" s="121">
        <v>1.6806722689075644</v>
      </c>
      <c r="FW50" s="121">
        <v>11.363636363636362</v>
      </c>
      <c r="FX50" s="121" t="s">
        <v>286</v>
      </c>
      <c r="FY50" s="128">
        <v>1.7751479289940835</v>
      </c>
      <c r="FZ50" s="121">
        <v>21.333333333333336</v>
      </c>
      <c r="GA50" s="121" t="s">
        <v>286</v>
      </c>
      <c r="GB50" s="121" t="s">
        <v>286</v>
      </c>
      <c r="GC50" s="121" t="s">
        <v>286</v>
      </c>
      <c r="GD50" s="128" t="s">
        <v>286</v>
      </c>
      <c r="GE50" s="121" t="s">
        <v>286</v>
      </c>
      <c r="GF50" s="121" t="s">
        <v>286</v>
      </c>
      <c r="GG50" s="121" t="s">
        <v>286</v>
      </c>
      <c r="GH50" s="121" t="s">
        <v>286</v>
      </c>
      <c r="GI50" s="128" t="s">
        <v>286</v>
      </c>
      <c r="GJ50" s="121" t="s">
        <v>286</v>
      </c>
      <c r="GK50" s="121">
        <v>4.6218487394957997</v>
      </c>
      <c r="GL50" s="121">
        <v>3.4090909090909087</v>
      </c>
      <c r="GM50" s="130" t="s">
        <v>286</v>
      </c>
      <c r="GN50" s="128">
        <v>1.754385964912281</v>
      </c>
      <c r="GO50" s="121">
        <v>4.6666666666666687</v>
      </c>
      <c r="GP50" s="121">
        <v>20.155038759689923</v>
      </c>
      <c r="GQ50" s="121">
        <v>57.098765432098773</v>
      </c>
      <c r="GR50" s="121">
        <v>72.307692307692278</v>
      </c>
      <c r="GS50" s="128">
        <v>17.452830188679243</v>
      </c>
      <c r="GT50" s="121">
        <v>43.45991561181436</v>
      </c>
      <c r="GU50" s="121">
        <v>74.390243902439011</v>
      </c>
      <c r="GV50" s="121">
        <v>8.0246913580246915</v>
      </c>
      <c r="GW50" s="121">
        <v>47.252747252747234</v>
      </c>
      <c r="GX50" s="128">
        <v>68.382352941176464</v>
      </c>
      <c r="GY50" s="128">
        <v>10.471204188481678</v>
      </c>
      <c r="GZ50" s="128">
        <v>40.77253218884119</v>
      </c>
      <c r="HA50" s="128">
        <v>64.606741573033673</v>
      </c>
      <c r="HB50" s="128">
        <v>12.345679012345677</v>
      </c>
      <c r="HC50" s="128">
        <v>28.313253012048207</v>
      </c>
      <c r="HD50" s="128">
        <v>51.677852348993291</v>
      </c>
      <c r="HE50" s="128">
        <v>1.937984496124032</v>
      </c>
      <c r="HF50" s="128">
        <v>12.962962962962962</v>
      </c>
      <c r="HG50" s="128">
        <v>27.30769230769231</v>
      </c>
      <c r="HH50" s="128">
        <v>0.94339622641509413</v>
      </c>
      <c r="HI50" s="128">
        <v>7.59493670886076</v>
      </c>
      <c r="HJ50" s="128">
        <v>23.170731707317088</v>
      </c>
      <c r="HK50" s="128">
        <v>0</v>
      </c>
      <c r="HL50" s="121">
        <v>11.53846153846154</v>
      </c>
      <c r="HM50" s="121">
        <v>25</v>
      </c>
      <c r="HN50" s="121">
        <v>0</v>
      </c>
      <c r="HO50" s="121">
        <v>1.7167381974248932</v>
      </c>
      <c r="HP50" s="128">
        <v>19.662921348314612</v>
      </c>
      <c r="HQ50" s="121">
        <v>0.61728395061728381</v>
      </c>
      <c r="HR50" s="121">
        <v>4.2168674698795199</v>
      </c>
      <c r="HS50" s="121">
        <v>8.7248322147651027</v>
      </c>
      <c r="HT50" s="129">
        <v>12.000000000000002</v>
      </c>
      <c r="HU50" s="128">
        <v>38.050314465408817</v>
      </c>
      <c r="HV50" s="114">
        <v>55.73122529644268</v>
      </c>
      <c r="HW50" s="114">
        <v>8.2524271844660202</v>
      </c>
      <c r="HX50" s="114">
        <v>31.330472103004297</v>
      </c>
      <c r="HY50" s="114">
        <v>50.204081632653057</v>
      </c>
      <c r="HZ50" s="114">
        <v>1.2422360248447206</v>
      </c>
      <c r="IA50" s="114">
        <v>30.555555555555557</v>
      </c>
      <c r="IB50" s="114">
        <v>46.153846153846168</v>
      </c>
      <c r="IC50" s="114">
        <v>3.6649214659685869</v>
      </c>
      <c r="ID50" s="114">
        <v>21.120689655172413</v>
      </c>
      <c r="IE50" s="114">
        <v>42.937853107344608</v>
      </c>
      <c r="IF50" s="114">
        <v>4.3209876543209891</v>
      </c>
      <c r="IG50" s="114">
        <v>13.855421686746984</v>
      </c>
      <c r="IH50" s="114">
        <v>32.885906040268459</v>
      </c>
      <c r="II50" s="114" t="s">
        <v>286</v>
      </c>
      <c r="IJ50" s="114">
        <v>25.230769230769241</v>
      </c>
      <c r="IK50" s="114">
        <v>36.015325670498086</v>
      </c>
      <c r="IL50" s="114" t="s">
        <v>286</v>
      </c>
      <c r="IM50" s="114">
        <v>18.749999999999975</v>
      </c>
      <c r="IN50" s="114">
        <v>35.222672064777356</v>
      </c>
      <c r="IO50" s="114" t="s">
        <v>286</v>
      </c>
      <c r="IP50" s="114">
        <v>18.579234972677575</v>
      </c>
      <c r="IQ50" s="114">
        <v>32.116788321167903</v>
      </c>
      <c r="IR50" s="114" t="s">
        <v>286</v>
      </c>
      <c r="IS50" s="114">
        <v>10.344827586206902</v>
      </c>
      <c r="IT50" s="114">
        <v>24.999999999999996</v>
      </c>
      <c r="IU50" s="114" t="s">
        <v>286</v>
      </c>
      <c r="IV50" s="114">
        <v>7.2289156626506044</v>
      </c>
      <c r="IW50" s="114">
        <v>15.436241610738261</v>
      </c>
      <c r="IX50" s="114" t="str">
        <f t="shared" si="57"/>
        <v>--</v>
      </c>
      <c r="IY50" s="114" t="str">
        <f t="shared" si="57"/>
        <v>--</v>
      </c>
      <c r="IZ50" s="114" t="str">
        <f t="shared" si="57"/>
        <v>--</v>
      </c>
      <c r="JA50" s="114" t="str">
        <f t="shared" si="57"/>
        <v>--</v>
      </c>
      <c r="JB50" s="114" t="str">
        <f t="shared" si="57"/>
        <v>--</v>
      </c>
      <c r="JC50" s="261" t="s">
        <v>286</v>
      </c>
      <c r="JD50" s="261" t="s">
        <v>286</v>
      </c>
      <c r="JE50" s="261" t="s">
        <v>286</v>
      </c>
      <c r="JF50" s="261" t="s">
        <v>286</v>
      </c>
      <c r="JG50" s="261" t="s">
        <v>286</v>
      </c>
      <c r="JH50" s="261" t="s">
        <v>286</v>
      </c>
      <c r="JI50" s="261" t="s">
        <v>286</v>
      </c>
      <c r="JJ50" s="261" t="s">
        <v>286</v>
      </c>
      <c r="JK50" s="261" t="s">
        <v>286</v>
      </c>
      <c r="JL50" s="261" t="s">
        <v>286</v>
      </c>
      <c r="JM50" s="261" t="s">
        <v>286</v>
      </c>
      <c r="JN50" s="261" t="s">
        <v>286</v>
      </c>
      <c r="JO50" s="243">
        <v>20.270270270270299</v>
      </c>
      <c r="JP50" s="243">
        <v>24.882629107981199</v>
      </c>
      <c r="JQ50" s="243">
        <v>45.751633986928098</v>
      </c>
      <c r="JR50" s="243">
        <v>15.1898734177215</v>
      </c>
      <c r="JS50" s="243">
        <v>24.347826086956498</v>
      </c>
      <c r="JT50" s="243">
        <v>37.804878048780502</v>
      </c>
      <c r="JU50" s="243">
        <v>0</v>
      </c>
      <c r="JV50" s="243">
        <v>2.8169014084507</v>
      </c>
      <c r="JW50" s="243">
        <v>8.4967320261437909</v>
      </c>
      <c r="JX50" s="243">
        <v>1.89873417721519</v>
      </c>
      <c r="JY50" s="243">
        <v>0</v>
      </c>
      <c r="JZ50" s="243">
        <v>4.8780487804878003</v>
      </c>
      <c r="KA50" s="243">
        <v>15.231788079470199</v>
      </c>
      <c r="KB50" s="243">
        <v>16.5898617511521</v>
      </c>
      <c r="KC50" s="243">
        <v>24.5161290322581</v>
      </c>
      <c r="KD50" s="243">
        <v>12.6582278481013</v>
      </c>
      <c r="KE50" s="243">
        <v>10.4347826086957</v>
      </c>
      <c r="KF50" s="243">
        <v>23.170731707317099</v>
      </c>
      <c r="KG50" s="128" t="str">
        <f t="shared" si="58"/>
        <v>--</v>
      </c>
      <c r="KH50" s="128" t="str">
        <f t="shared" si="58"/>
        <v>--</v>
      </c>
      <c r="KI50" s="128" t="str">
        <f t="shared" si="58"/>
        <v>--</v>
      </c>
      <c r="KJ50" s="128" t="str">
        <f t="shared" si="58"/>
        <v>--</v>
      </c>
      <c r="KK50" s="128" t="str">
        <f t="shared" si="58"/>
        <v>--</v>
      </c>
      <c r="KL50" s="128" t="str">
        <f t="shared" si="58"/>
        <v>--</v>
      </c>
      <c r="KM50" s="128" t="str">
        <f t="shared" si="58"/>
        <v>--</v>
      </c>
      <c r="KN50" s="286">
        <v>5.6250000000000027</v>
      </c>
      <c r="KO50" s="286">
        <v>13.274336283185843</v>
      </c>
      <c r="KP50" s="286">
        <v>8.7499999999999964</v>
      </c>
      <c r="KQ50" s="128" t="str">
        <f t="shared" si="2"/>
        <v>--</v>
      </c>
      <c r="KR50" s="222">
        <v>0</v>
      </c>
      <c r="KS50" s="222">
        <v>3.5398230088495577</v>
      </c>
      <c r="KT50" s="222">
        <v>2.5316455696202524</v>
      </c>
      <c r="KU50" s="128" t="str">
        <f t="shared" si="3"/>
        <v>--</v>
      </c>
      <c r="KV50" s="263">
        <v>1.2500000000000004</v>
      </c>
      <c r="KW50" s="222">
        <v>5.3097345132743374</v>
      </c>
      <c r="KX50" s="222">
        <v>1.2658227848101262</v>
      </c>
      <c r="KY50" s="295">
        <v>15.584415584415584</v>
      </c>
      <c r="KZ50" s="295">
        <v>13.901345291479826</v>
      </c>
      <c r="LA50" s="295">
        <v>16.7741935483871</v>
      </c>
      <c r="LB50" s="295">
        <v>19.254658385093176</v>
      </c>
      <c r="LC50" s="295">
        <v>14.159292035398229</v>
      </c>
      <c r="LD50" s="295">
        <v>11.111111111111112</v>
      </c>
      <c r="LE50" s="295">
        <v>11.842105263157894</v>
      </c>
      <c r="LF50" s="295">
        <v>13.839285714285717</v>
      </c>
      <c r="LG50" s="295">
        <v>11.688311688311687</v>
      </c>
      <c r="LH50" s="295">
        <v>17.073170731707322</v>
      </c>
      <c r="LI50" s="295">
        <v>13.274336283185846</v>
      </c>
      <c r="LJ50" s="295">
        <v>13.414634146341466</v>
      </c>
      <c r="LK50" s="295">
        <v>3.2467532467532472</v>
      </c>
      <c r="LL50" s="295">
        <v>3.1250000000000009</v>
      </c>
      <c r="LM50" s="295">
        <v>4.4871794871794908</v>
      </c>
      <c r="LN50" s="295">
        <v>7.2727272727272734</v>
      </c>
      <c r="LO50" s="295">
        <v>3.5398230088495568</v>
      </c>
      <c r="LP50" s="295">
        <v>2.4390243902439019</v>
      </c>
      <c r="LQ50" s="128">
        <v>5.2631578947368443</v>
      </c>
      <c r="LR50" s="128">
        <v>9.6774193548387082</v>
      </c>
      <c r="LS50" s="128">
        <v>18.064516129032263</v>
      </c>
      <c r="LT50" s="128">
        <v>4.4871794871794881</v>
      </c>
      <c r="LU50" s="128">
        <v>7.826086956521741</v>
      </c>
      <c r="LV50" s="128">
        <v>10.975609756097562</v>
      </c>
      <c r="LX50" s="378" t="str">
        <f t="shared" si="4"/>
        <v>--</v>
      </c>
      <c r="LY50" s="381">
        <v>23.780487804878049</v>
      </c>
      <c r="LZ50" s="381">
        <v>22.321428571428569</v>
      </c>
      <c r="MA50" s="381">
        <v>20</v>
      </c>
      <c r="MB50" s="378" t="str">
        <f t="shared" si="5"/>
        <v>--</v>
      </c>
      <c r="MC50" s="381">
        <v>14.960629921259844</v>
      </c>
      <c r="MD50" s="381">
        <v>22.142857142857146</v>
      </c>
      <c r="ME50" s="381">
        <v>32.031250000000014</v>
      </c>
      <c r="MF50" s="378" t="str">
        <f t="shared" si="6"/>
        <v>--</v>
      </c>
      <c r="MG50" s="381">
        <v>21.212121212121215</v>
      </c>
      <c r="MH50" s="381">
        <v>24.999999999999993</v>
      </c>
      <c r="MI50" s="381">
        <v>13.750000000000002</v>
      </c>
      <c r="MJ50" s="378" t="str">
        <f t="shared" si="7"/>
        <v>--</v>
      </c>
      <c r="MK50" s="381">
        <v>14.960629921259841</v>
      </c>
      <c r="ML50" s="381">
        <v>23.943661971830988</v>
      </c>
      <c r="MM50" s="381">
        <v>29.687500000000004</v>
      </c>
      <c r="MN50" s="378" t="str">
        <f t="shared" si="8"/>
        <v>--</v>
      </c>
      <c r="MO50" s="381">
        <v>14.843750000000002</v>
      </c>
      <c r="MP50" s="381">
        <v>26.056338028169009</v>
      </c>
      <c r="MQ50" s="381">
        <v>13.385826771653546</v>
      </c>
      <c r="MR50" s="378" t="str">
        <f t="shared" si="9"/>
        <v>--</v>
      </c>
      <c r="MS50" s="381">
        <v>11.023622047244094</v>
      </c>
      <c r="MT50" s="381">
        <v>19.858156028368793</v>
      </c>
      <c r="MU50" s="381">
        <v>19.35483870967742</v>
      </c>
      <c r="MV50" s="378" t="str">
        <f t="shared" si="10"/>
        <v>--</v>
      </c>
      <c r="MW50" s="381">
        <v>6.2499999999999991</v>
      </c>
      <c r="MX50" s="381">
        <v>5.6737588652482289</v>
      </c>
      <c r="MY50" s="381">
        <v>9.5238095238095237</v>
      </c>
      <c r="MZ50" s="378" t="str">
        <f t="shared" si="11"/>
        <v>--</v>
      </c>
      <c r="NA50" s="381">
        <v>26.875</v>
      </c>
      <c r="NB50" s="381">
        <v>26.548672566371689</v>
      </c>
      <c r="NC50" s="381">
        <v>27.848101265822788</v>
      </c>
      <c r="ND50" s="378" t="str">
        <f t="shared" si="12"/>
        <v>--</v>
      </c>
      <c r="NE50" s="381">
        <v>18.852459016393446</v>
      </c>
      <c r="NF50" s="381">
        <v>19.148936170212753</v>
      </c>
      <c r="NG50" s="381">
        <v>22.656250000000004</v>
      </c>
      <c r="NH50" s="378" t="str">
        <f t="shared" si="13"/>
        <v>--</v>
      </c>
      <c r="NI50" s="381">
        <v>5.6910569105691087</v>
      </c>
      <c r="NJ50" s="381">
        <v>9.2198581560283692</v>
      </c>
      <c r="NK50" s="381">
        <v>8.5271317829457391</v>
      </c>
      <c r="NL50" s="378" t="str">
        <f t="shared" si="14"/>
        <v>--</v>
      </c>
      <c r="NM50" s="381">
        <v>2.459016393442623</v>
      </c>
      <c r="NN50" s="381">
        <v>1.4184397163120568</v>
      </c>
      <c r="NO50" s="381">
        <v>1.5625</v>
      </c>
      <c r="NP50" s="378" t="str">
        <f t="shared" si="15"/>
        <v>--</v>
      </c>
      <c r="NQ50" s="381">
        <v>0.81967213114754089</v>
      </c>
      <c r="NR50" s="381">
        <v>2.1276595744680855</v>
      </c>
      <c r="NS50" s="381">
        <v>2.3437499999999996</v>
      </c>
      <c r="NT50" s="378" t="str">
        <f t="shared" si="16"/>
        <v>--</v>
      </c>
      <c r="NU50" s="381">
        <v>10</v>
      </c>
      <c r="NV50" s="381">
        <v>24.475524475524473</v>
      </c>
      <c r="NW50" s="381">
        <v>45.312499999999993</v>
      </c>
      <c r="NX50" s="378" t="str">
        <f t="shared" si="17"/>
        <v>--</v>
      </c>
      <c r="NY50" s="381">
        <v>1.6666666666666665</v>
      </c>
      <c r="NZ50" s="381">
        <v>1.3986013986013985</v>
      </c>
      <c r="OA50" s="381">
        <v>6.2500000000000036</v>
      </c>
      <c r="OB50" s="378" t="str">
        <f t="shared" si="18"/>
        <v>--</v>
      </c>
      <c r="OC50" s="381">
        <v>5.0420168067226898</v>
      </c>
      <c r="OD50" s="381">
        <v>18.181818181818173</v>
      </c>
      <c r="OE50" s="381">
        <v>34.375</v>
      </c>
    </row>
    <row r="51" spans="1:395" ht="21" customHeight="1" thickTop="1" thickBot="1" x14ac:dyDescent="0.3">
      <c r="A51" s="114">
        <v>47</v>
      </c>
      <c r="B51" s="93" t="s">
        <v>47</v>
      </c>
      <c r="C51" s="144">
        <v>14.120370370370365</v>
      </c>
      <c r="D51" s="144">
        <v>29.27927927927928</v>
      </c>
      <c r="E51" s="144">
        <v>42.361111111111136</v>
      </c>
      <c r="F51" s="144">
        <v>19.565217391304351</v>
      </c>
      <c r="G51" s="144">
        <v>28.941176470588221</v>
      </c>
      <c r="H51" s="144">
        <v>43.38983050847456</v>
      </c>
      <c r="I51" s="144">
        <v>18.160377358490571</v>
      </c>
      <c r="J51" s="144">
        <v>32.552083333333357</v>
      </c>
      <c r="K51" s="144">
        <v>37.317784256559776</v>
      </c>
      <c r="L51" s="144">
        <v>18.95604395604396</v>
      </c>
      <c r="M51" s="141">
        <v>26.014319809069214</v>
      </c>
      <c r="N51" s="141">
        <v>42.64150943396227</v>
      </c>
      <c r="O51" s="141">
        <v>12.89398280802291</v>
      </c>
      <c r="P51" s="141">
        <v>20.94240837696336</v>
      </c>
      <c r="Q51" s="141">
        <v>36.363636363636353</v>
      </c>
      <c r="R51" s="141">
        <v>6.8649885583524037</v>
      </c>
      <c r="S51" s="141">
        <v>12.641083521444701</v>
      </c>
      <c r="T51" s="141">
        <v>7.665505226480839</v>
      </c>
      <c r="U51" s="141">
        <v>11.382113821138208</v>
      </c>
      <c r="V51" s="141">
        <v>11.374407582938382</v>
      </c>
      <c r="W51" s="141">
        <v>9.4915254237288131</v>
      </c>
      <c r="X51" s="141">
        <v>7.5117370892018789</v>
      </c>
      <c r="Y51" s="141">
        <v>14.211886304909562</v>
      </c>
      <c r="Z51" s="141">
        <v>7.8947368421052628</v>
      </c>
      <c r="AA51" s="141">
        <v>11.977715877437328</v>
      </c>
      <c r="AB51" s="142">
        <v>11.057692307692303</v>
      </c>
      <c r="AC51" s="142">
        <v>8.679245283018874</v>
      </c>
      <c r="AD51" s="142">
        <v>10.315186246418346</v>
      </c>
      <c r="AE51" s="142">
        <v>12.073490813648299</v>
      </c>
      <c r="AF51" s="141">
        <v>6.5624999999999982</v>
      </c>
      <c r="AG51" s="144">
        <v>11.494252873563223</v>
      </c>
      <c r="AH51" s="144">
        <v>18.099547511312206</v>
      </c>
      <c r="AI51" s="143">
        <v>11.888111888111892</v>
      </c>
      <c r="AJ51" s="143">
        <v>11.653116531165306</v>
      </c>
      <c r="AK51" s="141">
        <v>12.293144208037823</v>
      </c>
      <c r="AL51" s="141">
        <v>15.017064846416382</v>
      </c>
      <c r="AM51" s="141">
        <v>10.823529411764715</v>
      </c>
      <c r="AN51" s="141">
        <v>18.441558441558428</v>
      </c>
      <c r="AO51" s="141">
        <v>11.988304093567248</v>
      </c>
      <c r="AP51" s="141">
        <v>12.011173184357542</v>
      </c>
      <c r="AQ51" s="141">
        <v>10.817307692307693</v>
      </c>
      <c r="AR51" s="141">
        <v>10.64638783269962</v>
      </c>
      <c r="AS51" s="141">
        <v>12.784090909090912</v>
      </c>
      <c r="AT51" s="141">
        <v>9.9737532808399028</v>
      </c>
      <c r="AU51" s="141">
        <v>8.1504702194357321</v>
      </c>
      <c r="AV51" s="141">
        <v>10.208816705336435</v>
      </c>
      <c r="AW51" s="141">
        <v>15.909090909090892</v>
      </c>
      <c r="AX51" s="142">
        <v>9.090909090909097</v>
      </c>
      <c r="AY51" s="142">
        <v>11.232876712328768</v>
      </c>
      <c r="AZ51" s="142">
        <v>12.679425837320569</v>
      </c>
      <c r="BA51" s="142">
        <v>10.652920962199318</v>
      </c>
      <c r="BB51" s="141">
        <v>9.3301435406698516</v>
      </c>
      <c r="BC51" s="142">
        <v>15.104166666666668</v>
      </c>
      <c r="BD51" s="142">
        <v>8.5043988269794681</v>
      </c>
      <c r="BE51" s="142">
        <v>12.569832402234631</v>
      </c>
      <c r="BF51" s="142">
        <v>10.576923076923073</v>
      </c>
      <c r="BG51" s="141">
        <v>10.18867924528301</v>
      </c>
      <c r="BH51" s="140">
        <v>11.461318051575933</v>
      </c>
      <c r="BI51" s="140">
        <v>11.023622047244094</v>
      </c>
      <c r="BJ51" s="140">
        <v>7.278481012658224</v>
      </c>
      <c r="BK51" s="140" t="s">
        <v>286</v>
      </c>
      <c r="BL51" s="141" t="s">
        <v>286</v>
      </c>
      <c r="BM51" s="140" t="s">
        <v>286</v>
      </c>
      <c r="BN51" s="139" t="s">
        <v>286</v>
      </c>
      <c r="BO51" s="139" t="s">
        <v>286</v>
      </c>
      <c r="BP51" s="139" t="s">
        <v>286</v>
      </c>
      <c r="BQ51" s="141" t="s">
        <v>286</v>
      </c>
      <c r="BR51" s="140" t="s">
        <v>286</v>
      </c>
      <c r="BS51" s="140" t="s">
        <v>286</v>
      </c>
      <c r="BT51" s="140">
        <v>9.470752089136484</v>
      </c>
      <c r="BU51" s="141">
        <v>10.576923076923077</v>
      </c>
      <c r="BV51" s="140">
        <v>9.1954022988505724</v>
      </c>
      <c r="BW51" s="140">
        <v>9.1168091168091152</v>
      </c>
      <c r="BX51" s="140">
        <v>9.4986807387862733</v>
      </c>
      <c r="BY51" s="141">
        <v>6.2893081761006311</v>
      </c>
      <c r="BZ51" s="140">
        <v>11.467889908256881</v>
      </c>
      <c r="CA51" s="140">
        <v>26.018099547511319</v>
      </c>
      <c r="CB51" s="140">
        <v>15.972222222222209</v>
      </c>
      <c r="CC51" s="141">
        <v>14.130434782608695</v>
      </c>
      <c r="CD51" s="140">
        <v>19.621749408983455</v>
      </c>
      <c r="CE51" s="140">
        <v>16.438356164383539</v>
      </c>
      <c r="CF51" s="140">
        <v>13.461538461538465</v>
      </c>
      <c r="CG51" s="141">
        <v>20.779220779220793</v>
      </c>
      <c r="CH51" s="140">
        <v>12.280701754385971</v>
      </c>
      <c r="CI51" s="140">
        <v>10.306406685236775</v>
      </c>
      <c r="CJ51" s="140">
        <v>17.433414043583543</v>
      </c>
      <c r="CK51" s="140">
        <v>14.176245210727966</v>
      </c>
      <c r="CL51" s="140">
        <v>11.815561959654179</v>
      </c>
      <c r="CM51" s="140">
        <v>13.262599469496021</v>
      </c>
      <c r="CN51" s="140">
        <v>9.8412698412698418</v>
      </c>
      <c r="CO51" s="140">
        <v>2.7459954233409598</v>
      </c>
      <c r="CP51" s="141">
        <v>7.2398190045248851</v>
      </c>
      <c r="CQ51" s="140">
        <v>2.7777777777777781</v>
      </c>
      <c r="CR51" s="140">
        <v>2.9891304347826098</v>
      </c>
      <c r="CS51" s="139">
        <v>4.7169811320754738</v>
      </c>
      <c r="CT51" s="139">
        <v>4.4520547945205449</v>
      </c>
      <c r="CU51" s="141">
        <v>3.5971223021582754</v>
      </c>
      <c r="CV51" s="140">
        <v>7.0312499999999956</v>
      </c>
      <c r="CW51" s="140">
        <v>2.0527859237536661</v>
      </c>
      <c r="CX51" s="139">
        <v>1.1111111111111114</v>
      </c>
      <c r="CY51" s="139">
        <v>3.8834951456310698</v>
      </c>
      <c r="CZ51" s="141">
        <v>0.76923076923076916</v>
      </c>
      <c r="DA51" s="140">
        <v>2.5862068965517229</v>
      </c>
      <c r="DB51" s="140">
        <v>3.9682539682539693</v>
      </c>
      <c r="DC51" s="139">
        <v>2.5316455696202529</v>
      </c>
      <c r="DD51" s="114" t="s">
        <v>286</v>
      </c>
      <c r="DE51" s="128">
        <v>31.336405529953893</v>
      </c>
      <c r="DF51" s="121">
        <v>43.205574912891947</v>
      </c>
      <c r="DG51" s="121" t="s">
        <v>286</v>
      </c>
      <c r="DH51" s="114">
        <v>27.830188679245296</v>
      </c>
      <c r="DI51" s="114">
        <v>36.394557823129247</v>
      </c>
      <c r="DJ51" s="128" t="s">
        <v>286</v>
      </c>
      <c r="DK51" s="121">
        <v>33.678756476683951</v>
      </c>
      <c r="DL51" s="121">
        <v>40.406976744186046</v>
      </c>
      <c r="DM51" s="121" t="s">
        <v>286</v>
      </c>
      <c r="DN51" s="121">
        <v>26.73031026252983</v>
      </c>
      <c r="DO51" s="128">
        <v>39.312977099236619</v>
      </c>
      <c r="DP51" s="121" t="s">
        <v>286</v>
      </c>
      <c r="DQ51" s="121">
        <v>16.535433070866137</v>
      </c>
      <c r="DR51" s="121">
        <v>27.531645569620263</v>
      </c>
      <c r="DS51" s="121" t="s">
        <v>286</v>
      </c>
      <c r="DT51" s="128">
        <v>26.09699769053119</v>
      </c>
      <c r="DU51" s="131">
        <v>33.216783216783227</v>
      </c>
      <c r="DV51" s="131" t="s">
        <v>286</v>
      </c>
      <c r="DW51" s="114">
        <v>29.314420803782507</v>
      </c>
      <c r="DX51" s="131">
        <v>28.32764505119453</v>
      </c>
      <c r="DY51" s="128" t="s">
        <v>286</v>
      </c>
      <c r="DZ51" s="128">
        <v>28.311688311688314</v>
      </c>
      <c r="EA51" s="128">
        <v>31.686046511627904</v>
      </c>
      <c r="EB51" s="128" t="s">
        <v>286</v>
      </c>
      <c r="EC51" s="128">
        <v>21.63461538461539</v>
      </c>
      <c r="ED51" s="128">
        <v>31.939163498098882</v>
      </c>
      <c r="EE51" s="128" t="s">
        <v>286</v>
      </c>
      <c r="EF51" s="128">
        <v>14.173228346456698</v>
      </c>
      <c r="EG51" s="128">
        <v>22.784810126582268</v>
      </c>
      <c r="EH51" s="128" t="s">
        <v>286</v>
      </c>
      <c r="EI51" s="128">
        <v>23.37962962962963</v>
      </c>
      <c r="EJ51" s="128">
        <v>26.408450704225334</v>
      </c>
      <c r="EK51" s="128" t="s">
        <v>286</v>
      </c>
      <c r="EL51" s="121">
        <v>23.45971563981043</v>
      </c>
      <c r="EM51" s="121">
        <v>21.305841924398649</v>
      </c>
      <c r="EN51" s="121" t="s">
        <v>286</v>
      </c>
      <c r="EO51" s="121">
        <v>22.538860103626952</v>
      </c>
      <c r="EP51" s="128">
        <v>21.637426900584789</v>
      </c>
      <c r="EQ51" s="121" t="s">
        <v>286</v>
      </c>
      <c r="ER51" s="121">
        <v>16.346153846153857</v>
      </c>
      <c r="ES51" s="121">
        <v>22.13740458015268</v>
      </c>
      <c r="ET51" s="121" t="s">
        <v>286</v>
      </c>
      <c r="EU51" s="128">
        <v>15.526315789473694</v>
      </c>
      <c r="EV51" s="121">
        <v>13.650793650793652</v>
      </c>
      <c r="EW51" s="121" t="s">
        <v>286</v>
      </c>
      <c r="EX51" s="121">
        <v>12.064965197215777</v>
      </c>
      <c r="EY51" s="121">
        <v>53.68421052631578</v>
      </c>
      <c r="EZ51" s="128" t="s">
        <v>286</v>
      </c>
      <c r="FA51" s="121">
        <v>10.189573459715643</v>
      </c>
      <c r="FB51" s="121">
        <v>49.140893470790374</v>
      </c>
      <c r="FC51" s="121" t="s">
        <v>286</v>
      </c>
      <c r="FD51" s="121">
        <v>13.95348837209303</v>
      </c>
      <c r="FE51" s="128">
        <v>48.115942028985486</v>
      </c>
      <c r="FF51" s="121" t="s">
        <v>286</v>
      </c>
      <c r="FG51" s="121">
        <v>10.81730769230769</v>
      </c>
      <c r="FH51" s="121">
        <v>50.570342205323186</v>
      </c>
      <c r="FI51" s="121" t="s">
        <v>286</v>
      </c>
      <c r="FJ51" s="128">
        <v>7.6517150395778346</v>
      </c>
      <c r="FK51" s="121">
        <v>40.127388535031848</v>
      </c>
      <c r="FL51" s="121" t="s">
        <v>286</v>
      </c>
      <c r="FM51" s="121">
        <v>2.7777777777777777</v>
      </c>
      <c r="FN51" s="121">
        <v>33.566433566433552</v>
      </c>
      <c r="FO51" s="128" t="s">
        <v>286</v>
      </c>
      <c r="FP51" s="121">
        <v>2.3752969121140146</v>
      </c>
      <c r="FQ51" s="121">
        <v>26.621160409556303</v>
      </c>
      <c r="FR51" s="121" t="s">
        <v>286</v>
      </c>
      <c r="FS51" s="121">
        <v>3.9062500000000004</v>
      </c>
      <c r="FT51" s="128">
        <v>27.405247813411073</v>
      </c>
      <c r="FU51" s="121" t="s">
        <v>286</v>
      </c>
      <c r="FV51" s="121">
        <v>2.4038461538461524</v>
      </c>
      <c r="FW51" s="121">
        <v>24.04580152671755</v>
      </c>
      <c r="FX51" s="121" t="s">
        <v>286</v>
      </c>
      <c r="FY51" s="128">
        <v>2.3872679045092844</v>
      </c>
      <c r="FZ51" s="121">
        <v>24.444444444444446</v>
      </c>
      <c r="GA51" s="121" t="s">
        <v>286</v>
      </c>
      <c r="GB51" s="121" t="s">
        <v>286</v>
      </c>
      <c r="GC51" s="121" t="s">
        <v>286</v>
      </c>
      <c r="GD51" s="128" t="s">
        <v>286</v>
      </c>
      <c r="GE51" s="121" t="s">
        <v>286</v>
      </c>
      <c r="GF51" s="121" t="s">
        <v>286</v>
      </c>
      <c r="GG51" s="121" t="s">
        <v>286</v>
      </c>
      <c r="GH51" s="121" t="s">
        <v>286</v>
      </c>
      <c r="GI51" s="128" t="s">
        <v>286</v>
      </c>
      <c r="GJ51" s="121" t="s">
        <v>286</v>
      </c>
      <c r="GK51" s="121">
        <v>3.8461538461538471</v>
      </c>
      <c r="GL51" s="121">
        <v>5.3030303030303036</v>
      </c>
      <c r="GM51" s="130" t="s">
        <v>286</v>
      </c>
      <c r="GN51" s="128">
        <v>1.8421052631578951</v>
      </c>
      <c r="GO51" s="121">
        <v>0.95238095238095255</v>
      </c>
      <c r="GP51" s="121">
        <v>20.351758793969843</v>
      </c>
      <c r="GQ51" s="121">
        <v>50.938967136150168</v>
      </c>
      <c r="GR51" s="121">
        <v>63.829787234042577</v>
      </c>
      <c r="GS51" s="128">
        <v>16.101694915254232</v>
      </c>
      <c r="GT51" s="121">
        <v>36.934673366834218</v>
      </c>
      <c r="GU51" s="121">
        <v>67.753623188405825</v>
      </c>
      <c r="GV51" s="121">
        <v>10.723192019950126</v>
      </c>
      <c r="GW51" s="121">
        <v>42.535211267605646</v>
      </c>
      <c r="GX51" s="128">
        <v>60.117302052785902</v>
      </c>
      <c r="GY51" s="128">
        <v>8.5294117647058822</v>
      </c>
      <c r="GZ51" s="128">
        <v>34.900990099009888</v>
      </c>
      <c r="HA51" s="128">
        <v>65.900383141762404</v>
      </c>
      <c r="HB51" s="128">
        <v>8.4848484848484809</v>
      </c>
      <c r="HC51" s="128">
        <v>25.885558583106263</v>
      </c>
      <c r="HD51" s="128">
        <v>52.243589743589709</v>
      </c>
      <c r="HE51" s="128">
        <v>2.0100502512562821</v>
      </c>
      <c r="HF51" s="128">
        <v>9.6244131455399096</v>
      </c>
      <c r="HG51" s="128">
        <v>23.049645390070921</v>
      </c>
      <c r="HH51" s="128">
        <v>0.56497175141242939</v>
      </c>
      <c r="HI51" s="128">
        <v>5.0251256281407048</v>
      </c>
      <c r="HJ51" s="128">
        <v>17.028985507246375</v>
      </c>
      <c r="HK51" s="128">
        <v>0.99750623441396402</v>
      </c>
      <c r="HL51" s="121">
        <v>9.2957746478873187</v>
      </c>
      <c r="HM51" s="121">
        <v>17.302052785923756</v>
      </c>
      <c r="HN51" s="121">
        <v>0</v>
      </c>
      <c r="HO51" s="121">
        <v>4.2079207920792081</v>
      </c>
      <c r="HP51" s="128">
        <v>16.85823754789272</v>
      </c>
      <c r="HQ51" s="121">
        <v>0.30303030303030321</v>
      </c>
      <c r="HR51" s="121">
        <v>2.4523160762942808</v>
      </c>
      <c r="HS51" s="121">
        <v>15.384615384615397</v>
      </c>
      <c r="HT51" s="129">
        <v>9.4488188976377963</v>
      </c>
      <c r="HU51" s="128">
        <v>33.894230769230759</v>
      </c>
      <c r="HV51" s="114">
        <v>47.122302158273385</v>
      </c>
      <c r="HW51" s="114">
        <v>7.492795389048994</v>
      </c>
      <c r="HX51" s="114">
        <v>23.529411764705891</v>
      </c>
      <c r="HY51" s="114">
        <v>47.148288973384041</v>
      </c>
      <c r="HZ51" s="114">
        <v>4.7979797979798029</v>
      </c>
      <c r="IA51" s="114">
        <v>29.226361031518625</v>
      </c>
      <c r="IB51" s="114">
        <v>43.251533742331247</v>
      </c>
      <c r="IC51" s="114">
        <v>3.5398230088495599</v>
      </c>
      <c r="ID51" s="114">
        <v>23.325062034739432</v>
      </c>
      <c r="IE51" s="114">
        <v>44.827586206896555</v>
      </c>
      <c r="IF51" s="114">
        <v>4.5454545454545423</v>
      </c>
      <c r="IG51" s="114">
        <v>15.531335149863759</v>
      </c>
      <c r="IH51" s="114">
        <v>39.677419354838719</v>
      </c>
      <c r="II51" s="114" t="s">
        <v>286</v>
      </c>
      <c r="IJ51" s="114">
        <v>18.414918414918411</v>
      </c>
      <c r="IK51" s="114">
        <v>27.659574468085111</v>
      </c>
      <c r="IL51" s="114" t="s">
        <v>286</v>
      </c>
      <c r="IM51" s="114">
        <v>12.280701754385959</v>
      </c>
      <c r="IN51" s="114">
        <v>29.963898916967526</v>
      </c>
      <c r="IO51" s="114" t="s">
        <v>286</v>
      </c>
      <c r="IP51" s="114">
        <v>16.292134831460672</v>
      </c>
      <c r="IQ51" s="114">
        <v>26.376811594202913</v>
      </c>
      <c r="IR51" s="114" t="s">
        <v>286</v>
      </c>
      <c r="IS51" s="114">
        <v>12.128712871287128</v>
      </c>
      <c r="IT51" s="114">
        <v>31.923076923076909</v>
      </c>
      <c r="IU51" s="114" t="s">
        <v>286</v>
      </c>
      <c r="IV51" s="114">
        <v>7.629427792915533</v>
      </c>
      <c r="IW51" s="114">
        <v>24.595469255663446</v>
      </c>
      <c r="IX51" s="114" t="str">
        <f t="shared" si="57"/>
        <v>--</v>
      </c>
      <c r="IY51" s="114" t="str">
        <f t="shared" si="57"/>
        <v>--</v>
      </c>
      <c r="IZ51" s="114" t="str">
        <f t="shared" si="57"/>
        <v>--</v>
      </c>
      <c r="JA51" s="114" t="str">
        <f t="shared" si="57"/>
        <v>--</v>
      </c>
      <c r="JB51" s="114" t="str">
        <f t="shared" si="57"/>
        <v>--</v>
      </c>
      <c r="JC51" s="261" t="s">
        <v>286</v>
      </c>
      <c r="JD51" s="261" t="s">
        <v>286</v>
      </c>
      <c r="JE51" s="261" t="s">
        <v>286</v>
      </c>
      <c r="JF51" s="261" t="s">
        <v>286</v>
      </c>
      <c r="JG51" s="261" t="s">
        <v>286</v>
      </c>
      <c r="JH51" s="261" t="s">
        <v>286</v>
      </c>
      <c r="JI51" s="261" t="s">
        <v>286</v>
      </c>
      <c r="JJ51" s="261" t="s">
        <v>286</v>
      </c>
      <c r="JK51" s="261" t="s">
        <v>286</v>
      </c>
      <c r="JL51" s="261" t="s">
        <v>286</v>
      </c>
      <c r="JM51" s="261" t="s">
        <v>286</v>
      </c>
      <c r="JN51" s="261" t="s">
        <v>286</v>
      </c>
      <c r="JO51" s="243">
        <v>15.662650602409601</v>
      </c>
      <c r="JP51" s="243">
        <v>22.685185185185201</v>
      </c>
      <c r="JQ51" s="243">
        <v>41.860465116279101</v>
      </c>
      <c r="JR51" s="243">
        <v>10.087719298245601</v>
      </c>
      <c r="JS51" s="243">
        <v>27.1889400921659</v>
      </c>
      <c r="JT51" s="243">
        <v>35.099337748344396</v>
      </c>
      <c r="JU51" s="247">
        <v>0.80321285140562204</v>
      </c>
      <c r="JV51" s="247">
        <v>0.46296296296296302</v>
      </c>
      <c r="JW51" s="243">
        <v>9.30232558139536</v>
      </c>
      <c r="JX51" s="247">
        <v>0.87719298245614097</v>
      </c>
      <c r="JY51" s="247">
        <v>0.460829493087558</v>
      </c>
      <c r="JZ51" s="243">
        <v>1.98675496688742</v>
      </c>
      <c r="KA51" s="243">
        <v>10.8433734939759</v>
      </c>
      <c r="KB51" s="243">
        <v>15.2777777777778</v>
      </c>
      <c r="KC51" s="243">
        <v>34.108527131782999</v>
      </c>
      <c r="KD51" s="243">
        <v>6.9565217391304399</v>
      </c>
      <c r="KE51" s="243">
        <v>14.285714285714301</v>
      </c>
      <c r="KF51" s="243">
        <v>18.5430463576159</v>
      </c>
      <c r="KG51" s="128" t="str">
        <f t="shared" si="58"/>
        <v>--</v>
      </c>
      <c r="KH51" s="128" t="str">
        <f t="shared" si="58"/>
        <v>--</v>
      </c>
      <c r="KI51" s="128" t="str">
        <f t="shared" si="58"/>
        <v>--</v>
      </c>
      <c r="KJ51" s="128" t="str">
        <f t="shared" si="58"/>
        <v>--</v>
      </c>
      <c r="KK51" s="128" t="str">
        <f t="shared" si="58"/>
        <v>--</v>
      </c>
      <c r="KL51" s="128" t="str">
        <f t="shared" si="58"/>
        <v>--</v>
      </c>
      <c r="KM51" s="128" t="str">
        <f t="shared" si="58"/>
        <v>--</v>
      </c>
      <c r="KN51" s="286">
        <v>9.4827586206896655</v>
      </c>
      <c r="KO51" s="286">
        <v>5.9907834101382482</v>
      </c>
      <c r="KP51" s="286">
        <v>9.8684210526315788</v>
      </c>
      <c r="KQ51" s="128" t="str">
        <f t="shared" si="2"/>
        <v>--</v>
      </c>
      <c r="KR51" s="222">
        <v>1.2931034482758623</v>
      </c>
      <c r="KS51" s="222">
        <v>3.211009174311926</v>
      </c>
      <c r="KT51" s="222">
        <v>2.6315789473684217</v>
      </c>
      <c r="KU51" s="128" t="str">
        <f t="shared" si="3"/>
        <v>--</v>
      </c>
      <c r="KV51" s="222">
        <v>2.1551724137931041</v>
      </c>
      <c r="KW51" s="222">
        <v>3.6697247706422034</v>
      </c>
      <c r="KX51" s="222">
        <v>2.6315789473684221</v>
      </c>
      <c r="KY51" s="295">
        <v>14.799999999999999</v>
      </c>
      <c r="KZ51" s="295">
        <v>14.285714285714295</v>
      </c>
      <c r="LA51" s="295">
        <v>11.627906976744189</v>
      </c>
      <c r="LB51" s="295">
        <v>8.1545064377682461</v>
      </c>
      <c r="LC51" s="295">
        <v>20.45454545454546</v>
      </c>
      <c r="LD51" s="295">
        <v>10.457516339869281</v>
      </c>
      <c r="LE51" s="295">
        <v>13.253012048192769</v>
      </c>
      <c r="LF51" s="295">
        <v>11.111111111111114</v>
      </c>
      <c r="LG51" s="295">
        <v>10.9375</v>
      </c>
      <c r="LH51" s="295">
        <v>7.2961373390557966</v>
      </c>
      <c r="LI51" s="295">
        <v>13.181818181818175</v>
      </c>
      <c r="LJ51" s="295">
        <v>9.803921568627457</v>
      </c>
      <c r="LK51" s="295">
        <v>3.2000000000000011</v>
      </c>
      <c r="LL51" s="295">
        <v>4.6082949308755774</v>
      </c>
      <c r="LM51" s="295">
        <v>6.2015503875969031</v>
      </c>
      <c r="LN51" s="295">
        <v>2.1459227467811166</v>
      </c>
      <c r="LO51" s="295">
        <v>6.8181818181818228</v>
      </c>
      <c r="LP51" s="295">
        <v>3.2679738562091503</v>
      </c>
      <c r="LQ51" s="128">
        <v>2.8112449799196804</v>
      </c>
      <c r="LR51" s="128">
        <v>4.6296296296296315</v>
      </c>
      <c r="LS51" s="128">
        <v>22.480620155038768</v>
      </c>
      <c r="LT51" s="128">
        <v>2.6086956521739144</v>
      </c>
      <c r="LU51" s="128">
        <v>5.9907834101382544</v>
      </c>
      <c r="LV51" s="128">
        <v>10.000000000000004</v>
      </c>
      <c r="LX51" s="378" t="str">
        <f t="shared" si="4"/>
        <v>--</v>
      </c>
      <c r="LY51" s="381">
        <v>17.672413793103445</v>
      </c>
      <c r="LZ51" s="381">
        <v>20.454545454545467</v>
      </c>
      <c r="MA51" s="381">
        <v>16.339869281045743</v>
      </c>
      <c r="MB51" s="378" t="str">
        <f t="shared" si="5"/>
        <v>--</v>
      </c>
      <c r="MC51" s="381">
        <v>6.2500000000000009</v>
      </c>
      <c r="MD51" s="381">
        <v>20.689655172413786</v>
      </c>
      <c r="ME51" s="381">
        <v>16.279069767441854</v>
      </c>
      <c r="MF51" s="378" t="str">
        <f t="shared" si="6"/>
        <v>--</v>
      </c>
      <c r="MG51" s="381">
        <v>10.683760683760683</v>
      </c>
      <c r="MH51" s="381">
        <v>19.178082191780824</v>
      </c>
      <c r="MI51" s="381">
        <v>15.68627450980393</v>
      </c>
      <c r="MJ51" s="378" t="str">
        <f t="shared" si="7"/>
        <v>--</v>
      </c>
      <c r="MK51" s="381">
        <v>14.0625</v>
      </c>
      <c r="ML51" s="381">
        <v>15.254237288135588</v>
      </c>
      <c r="MM51" s="381">
        <v>13.953488372093027</v>
      </c>
      <c r="MN51" s="378" t="str">
        <f t="shared" si="8"/>
        <v>--</v>
      </c>
      <c r="MO51" s="381">
        <v>20.312499999999996</v>
      </c>
      <c r="MP51" s="381">
        <v>18.96551724137931</v>
      </c>
      <c r="MQ51" s="381">
        <v>13.636363636363637</v>
      </c>
      <c r="MR51" s="378" t="str">
        <f t="shared" si="9"/>
        <v>--</v>
      </c>
      <c r="MS51" s="381">
        <v>14.285714285714285</v>
      </c>
      <c r="MT51" s="381">
        <v>13.793103448275863</v>
      </c>
      <c r="MU51" s="381">
        <v>11.363636363636363</v>
      </c>
      <c r="MV51" s="378" t="str">
        <f t="shared" si="10"/>
        <v>--</v>
      </c>
      <c r="MW51" s="381">
        <v>3.1746031746031744</v>
      </c>
      <c r="MX51" s="381">
        <v>7.0175438596491224</v>
      </c>
      <c r="MY51" s="381">
        <v>2.3255813953488373</v>
      </c>
      <c r="MZ51" s="378" t="str">
        <f t="shared" si="11"/>
        <v>--</v>
      </c>
      <c r="NA51" s="381">
        <v>27.155172413793117</v>
      </c>
      <c r="NB51" s="381">
        <v>21.100917431192656</v>
      </c>
      <c r="NC51" s="381">
        <v>17.105263157894729</v>
      </c>
      <c r="ND51" s="378" t="str">
        <f t="shared" si="12"/>
        <v>--</v>
      </c>
      <c r="NE51" s="381">
        <v>20.312499999999996</v>
      </c>
      <c r="NF51" s="381">
        <v>28.571428571428573</v>
      </c>
      <c r="NG51" s="381">
        <v>25.581395348837216</v>
      </c>
      <c r="NH51" s="378" t="str">
        <f t="shared" si="13"/>
        <v>--</v>
      </c>
      <c r="NI51" s="381">
        <v>7.8124999999999991</v>
      </c>
      <c r="NJ51" s="381">
        <v>5.454545454545455</v>
      </c>
      <c r="NK51" s="381">
        <v>2.3255813953488369</v>
      </c>
      <c r="NL51" s="378" t="str">
        <f t="shared" si="14"/>
        <v>--</v>
      </c>
      <c r="NM51" s="381">
        <v>0</v>
      </c>
      <c r="NN51" s="381">
        <v>0</v>
      </c>
      <c r="NO51" s="381">
        <v>0</v>
      </c>
      <c r="NP51" s="378" t="str">
        <f t="shared" si="15"/>
        <v>--</v>
      </c>
      <c r="NQ51" s="381">
        <v>3.1249999999999996</v>
      </c>
      <c r="NR51" s="381">
        <v>0</v>
      </c>
      <c r="NS51" s="381">
        <v>0</v>
      </c>
      <c r="NT51" s="378" t="str">
        <f t="shared" si="16"/>
        <v>--</v>
      </c>
      <c r="NU51" s="381">
        <v>25.396825396825395</v>
      </c>
      <c r="NV51" s="381">
        <v>30.90909090909091</v>
      </c>
      <c r="NW51" s="381">
        <v>32.558139534883708</v>
      </c>
      <c r="NX51" s="378" t="str">
        <f t="shared" si="17"/>
        <v>--</v>
      </c>
      <c r="NY51" s="381">
        <v>0</v>
      </c>
      <c r="NZ51" s="381">
        <v>3.6363636363636358</v>
      </c>
      <c r="OA51" s="381">
        <v>2.3255813953488369</v>
      </c>
      <c r="OB51" s="378" t="str">
        <f t="shared" si="18"/>
        <v>--</v>
      </c>
      <c r="OC51" s="381">
        <v>9.5238095238095219</v>
      </c>
      <c r="OD51" s="381">
        <v>16.363636363636363</v>
      </c>
      <c r="OE51" s="381">
        <v>13.953488372093027</v>
      </c>
    </row>
    <row r="52" spans="1:395" ht="14.4" thickTop="1" thickBot="1" x14ac:dyDescent="0.3">
      <c r="A52" s="114">
        <v>48</v>
      </c>
      <c r="B52" s="93" t="s">
        <v>48</v>
      </c>
      <c r="C52" s="144">
        <v>22.769953051643189</v>
      </c>
      <c r="D52" s="144">
        <v>27.163461538461544</v>
      </c>
      <c r="E52" s="144">
        <v>45.34883720930236</v>
      </c>
      <c r="F52" s="144">
        <v>22.531645569620249</v>
      </c>
      <c r="G52" s="144">
        <v>31.321839080459764</v>
      </c>
      <c r="H52" s="144">
        <v>47.435897435897452</v>
      </c>
      <c r="I52" s="144">
        <v>27.045454545454533</v>
      </c>
      <c r="J52" s="144">
        <v>34.731934731934722</v>
      </c>
      <c r="K52" s="144">
        <v>45.68690095846646</v>
      </c>
      <c r="L52" s="144">
        <v>23.650385604113112</v>
      </c>
      <c r="M52" s="141">
        <v>31.775700934579437</v>
      </c>
      <c r="N52" s="141">
        <v>48.275862068965516</v>
      </c>
      <c r="O52" s="141">
        <v>18.932038834951456</v>
      </c>
      <c r="P52" s="141">
        <v>27.793696275071632</v>
      </c>
      <c r="Q52" s="141">
        <v>37.777777777777764</v>
      </c>
      <c r="R52" s="141">
        <v>11.368909512761025</v>
      </c>
      <c r="S52" s="141">
        <v>12.230215827338132</v>
      </c>
      <c r="T52" s="141">
        <v>7.3929961089494203</v>
      </c>
      <c r="U52" s="141">
        <v>13.383838383838377</v>
      </c>
      <c r="V52" s="141">
        <v>14.367816091954023</v>
      </c>
      <c r="W52" s="141">
        <v>8.0851063829787257</v>
      </c>
      <c r="X52" s="141">
        <v>14.512471655328794</v>
      </c>
      <c r="Y52" s="141">
        <v>20.745920745920749</v>
      </c>
      <c r="Z52" s="141">
        <v>9.8412698412698489</v>
      </c>
      <c r="AA52" s="141">
        <v>20</v>
      </c>
      <c r="AB52" s="142">
        <v>20.608899297423878</v>
      </c>
      <c r="AC52" s="142">
        <v>15.648854961832054</v>
      </c>
      <c r="AD52" s="142">
        <v>13.012048192771081</v>
      </c>
      <c r="AE52" s="142">
        <v>17.4785100286533</v>
      </c>
      <c r="AF52" s="141">
        <v>13.138686131386855</v>
      </c>
      <c r="AG52" s="144">
        <v>11.374407582938385</v>
      </c>
      <c r="AH52" s="144">
        <v>14.903846153846144</v>
      </c>
      <c r="AI52" s="143">
        <v>11.627906976744184</v>
      </c>
      <c r="AJ52" s="143">
        <v>18.112244897959176</v>
      </c>
      <c r="AK52" s="141">
        <v>17.579250720461101</v>
      </c>
      <c r="AL52" s="141">
        <v>8.9361702127659672</v>
      </c>
      <c r="AM52" s="141">
        <v>20.501138952164016</v>
      </c>
      <c r="AN52" s="141">
        <v>23.076923076923059</v>
      </c>
      <c r="AO52" s="141">
        <v>13.694267515923562</v>
      </c>
      <c r="AP52" s="141">
        <v>18.556701030927833</v>
      </c>
      <c r="AQ52" s="141">
        <v>19.529411764705873</v>
      </c>
      <c r="AR52" s="141">
        <v>12.74131274131274</v>
      </c>
      <c r="AS52" s="141">
        <v>13.106796116504848</v>
      </c>
      <c r="AT52" s="141">
        <v>15.942028985507253</v>
      </c>
      <c r="AU52" s="141">
        <v>12.962962962962953</v>
      </c>
      <c r="AV52" s="141">
        <v>12.470023980815341</v>
      </c>
      <c r="AW52" s="141">
        <v>15.625000000000005</v>
      </c>
      <c r="AX52" s="142">
        <v>12.062256809338527</v>
      </c>
      <c r="AY52" s="142">
        <v>14.871794871794881</v>
      </c>
      <c r="AZ52" s="142">
        <v>14.040114613180517</v>
      </c>
      <c r="BA52" s="142">
        <v>12.017167381974259</v>
      </c>
      <c r="BB52" s="141">
        <v>15.348837209302317</v>
      </c>
      <c r="BC52" s="142">
        <v>20.518867924528326</v>
      </c>
      <c r="BD52" s="142">
        <v>11.464968152866239</v>
      </c>
      <c r="BE52" s="142">
        <v>13.730569948186533</v>
      </c>
      <c r="BF52" s="142">
        <v>19.103773584905664</v>
      </c>
      <c r="BG52" s="141">
        <v>16.666666666666661</v>
      </c>
      <c r="BH52" s="140">
        <v>13.895781637717118</v>
      </c>
      <c r="BI52" s="140">
        <v>18.550724637681153</v>
      </c>
      <c r="BJ52" s="140">
        <v>13.382899628252794</v>
      </c>
      <c r="BK52" s="140" t="s">
        <v>286</v>
      </c>
      <c r="BL52" s="141" t="s">
        <v>286</v>
      </c>
      <c r="BM52" s="140" t="s">
        <v>286</v>
      </c>
      <c r="BN52" s="139" t="s">
        <v>286</v>
      </c>
      <c r="BO52" s="139" t="s">
        <v>286</v>
      </c>
      <c r="BP52" s="139" t="s">
        <v>286</v>
      </c>
      <c r="BQ52" s="141" t="s">
        <v>286</v>
      </c>
      <c r="BR52" s="140" t="s">
        <v>286</v>
      </c>
      <c r="BS52" s="140" t="s">
        <v>286</v>
      </c>
      <c r="BT52" s="140">
        <v>15.104166666666671</v>
      </c>
      <c r="BU52" s="141">
        <v>17.548076923076927</v>
      </c>
      <c r="BV52" s="140">
        <v>14.341085271317821</v>
      </c>
      <c r="BW52" s="140">
        <v>11.407766990291266</v>
      </c>
      <c r="BX52" s="140">
        <v>14.662756598240465</v>
      </c>
      <c r="BY52" s="141">
        <v>8.9219330855018555</v>
      </c>
      <c r="BZ52" s="140">
        <v>17.441860465116296</v>
      </c>
      <c r="CA52" s="140">
        <v>25.358851674641144</v>
      </c>
      <c r="CB52" s="140">
        <v>16.406250000000011</v>
      </c>
      <c r="CC52" s="141">
        <v>20.61855670103094</v>
      </c>
      <c r="CD52" s="140">
        <v>24.495677233429401</v>
      </c>
      <c r="CE52" s="140">
        <v>14.042553191489363</v>
      </c>
      <c r="CF52" s="140">
        <v>20.45454545454546</v>
      </c>
      <c r="CG52" s="141">
        <v>26.291079812206593</v>
      </c>
      <c r="CH52" s="140">
        <v>15.015974440894569</v>
      </c>
      <c r="CI52" s="140">
        <v>15.104166666666659</v>
      </c>
      <c r="CJ52" s="140">
        <v>23.170731707317081</v>
      </c>
      <c r="CK52" s="140">
        <v>20.233463035019465</v>
      </c>
      <c r="CL52" s="140">
        <v>13.48039215686274</v>
      </c>
      <c r="CM52" s="140">
        <v>16.422287390029318</v>
      </c>
      <c r="CN52" s="140">
        <v>13.653136531365311</v>
      </c>
      <c r="CO52" s="140">
        <v>7.4941451990632348</v>
      </c>
      <c r="CP52" s="141">
        <v>9.3301435406698605</v>
      </c>
      <c r="CQ52" s="140">
        <v>2.3437500000000022</v>
      </c>
      <c r="CR52" s="140">
        <v>5.1282051282051269</v>
      </c>
      <c r="CS52" s="139">
        <v>6.6473988439306346</v>
      </c>
      <c r="CT52" s="139">
        <v>0.84745762711864403</v>
      </c>
      <c r="CU52" s="141">
        <v>5.4919908466819187</v>
      </c>
      <c r="CV52" s="140">
        <v>11.320754716981138</v>
      </c>
      <c r="CW52" s="140">
        <v>5.4838709677419351</v>
      </c>
      <c r="CX52" s="139">
        <v>2.8571428571428554</v>
      </c>
      <c r="CY52" s="139">
        <v>5.0847457627118677</v>
      </c>
      <c r="CZ52" s="141">
        <v>4.6692607003891071</v>
      </c>
      <c r="DA52" s="140">
        <v>3.1630170316301673</v>
      </c>
      <c r="DB52" s="140">
        <v>3.8235294117647052</v>
      </c>
      <c r="DC52" s="139">
        <v>0.37174721189591087</v>
      </c>
      <c r="DD52" s="114" t="s">
        <v>286</v>
      </c>
      <c r="DE52" s="128">
        <v>46.699266503667481</v>
      </c>
      <c r="DF52" s="121">
        <v>50.988142292490139</v>
      </c>
      <c r="DG52" s="121" t="s">
        <v>286</v>
      </c>
      <c r="DH52" s="114">
        <v>34.011627906976791</v>
      </c>
      <c r="DI52" s="114">
        <v>45.569620253164544</v>
      </c>
      <c r="DJ52" s="128" t="s">
        <v>286</v>
      </c>
      <c r="DK52" s="121">
        <v>34.352941176470615</v>
      </c>
      <c r="DL52" s="121">
        <v>36.655948553054664</v>
      </c>
      <c r="DM52" s="121" t="s">
        <v>286</v>
      </c>
      <c r="DN52" s="121">
        <v>36.231884057971016</v>
      </c>
      <c r="DO52" s="128">
        <v>37.596899224806165</v>
      </c>
      <c r="DP52" s="121" t="s">
        <v>286</v>
      </c>
      <c r="DQ52" s="121">
        <v>18.844984802431597</v>
      </c>
      <c r="DR52" s="121">
        <v>29.850746268656721</v>
      </c>
      <c r="DS52" s="121" t="s">
        <v>286</v>
      </c>
      <c r="DT52" s="128">
        <v>35.853658536585343</v>
      </c>
      <c r="DU52" s="131">
        <v>35.714285714285715</v>
      </c>
      <c r="DV52" s="131" t="s">
        <v>286</v>
      </c>
      <c r="DW52" s="114">
        <v>35.446685878962533</v>
      </c>
      <c r="DX52" s="131">
        <v>35.593220338983052</v>
      </c>
      <c r="DY52" s="128" t="s">
        <v>286</v>
      </c>
      <c r="DZ52" s="128">
        <v>32.000000000000007</v>
      </c>
      <c r="EA52" s="128">
        <v>30.868167202572327</v>
      </c>
      <c r="EB52" s="128" t="s">
        <v>286</v>
      </c>
      <c r="EC52" s="128">
        <v>31.884057971014499</v>
      </c>
      <c r="ED52" s="128">
        <v>20.93023255813954</v>
      </c>
      <c r="EE52" s="128" t="s">
        <v>286</v>
      </c>
      <c r="EF52" s="128">
        <v>19.877675840978586</v>
      </c>
      <c r="EG52" s="128">
        <v>23.134328358208972</v>
      </c>
      <c r="EH52" s="128" t="s">
        <v>286</v>
      </c>
      <c r="EI52" s="128">
        <v>38.177339901477879</v>
      </c>
      <c r="EJ52" s="128">
        <v>31.999999999999989</v>
      </c>
      <c r="EK52" s="128" t="s">
        <v>286</v>
      </c>
      <c r="EL52" s="121">
        <v>22.766570605187315</v>
      </c>
      <c r="EM52" s="121">
        <v>26.72413793103448</v>
      </c>
      <c r="EN52" s="121" t="s">
        <v>286</v>
      </c>
      <c r="EO52" s="121">
        <v>26.415094339622645</v>
      </c>
      <c r="EP52" s="128">
        <v>21.824104234527681</v>
      </c>
      <c r="EQ52" s="121" t="s">
        <v>286</v>
      </c>
      <c r="ER52" s="121">
        <v>21.014492753623173</v>
      </c>
      <c r="ES52" s="121">
        <v>13.953488372093027</v>
      </c>
      <c r="ET52" s="121" t="s">
        <v>286</v>
      </c>
      <c r="EU52" s="128">
        <v>20.245398773006123</v>
      </c>
      <c r="EV52" s="121">
        <v>15.909090909090903</v>
      </c>
      <c r="EW52" s="121" t="s">
        <v>286</v>
      </c>
      <c r="EX52" s="121">
        <v>16.499999999999986</v>
      </c>
      <c r="EY52" s="121">
        <v>52.777777777777771</v>
      </c>
      <c r="EZ52" s="128" t="s">
        <v>286</v>
      </c>
      <c r="FA52" s="121">
        <v>8.4057971014492754</v>
      </c>
      <c r="FB52" s="121">
        <v>44.255319148936174</v>
      </c>
      <c r="FC52" s="121" t="s">
        <v>286</v>
      </c>
      <c r="FD52" s="121">
        <v>13.064133016627075</v>
      </c>
      <c r="FE52" s="128">
        <v>42.671009771986931</v>
      </c>
      <c r="FF52" s="121" t="s">
        <v>286</v>
      </c>
      <c r="FG52" s="121">
        <v>10.194174757281557</v>
      </c>
      <c r="FH52" s="121">
        <v>33.852140077821034</v>
      </c>
      <c r="FI52" s="121" t="s">
        <v>286</v>
      </c>
      <c r="FJ52" s="128">
        <v>8.6419753086419675</v>
      </c>
      <c r="FK52" s="121">
        <v>32.824427480916043</v>
      </c>
      <c r="FL52" s="121" t="s">
        <v>286</v>
      </c>
      <c r="FM52" s="121">
        <v>5.4320987654320971</v>
      </c>
      <c r="FN52" s="121">
        <v>40.239043824701177</v>
      </c>
      <c r="FO52" s="128" t="s">
        <v>286</v>
      </c>
      <c r="FP52" s="121">
        <v>3.4782608695652186</v>
      </c>
      <c r="FQ52" s="121">
        <v>37.288135593220325</v>
      </c>
      <c r="FR52" s="121" t="s">
        <v>286</v>
      </c>
      <c r="FS52" s="121">
        <v>6.4133016627078439</v>
      </c>
      <c r="FT52" s="128">
        <v>38.511326860841415</v>
      </c>
      <c r="FU52" s="121" t="s">
        <v>286</v>
      </c>
      <c r="FV52" s="121">
        <v>3.6319612590799055</v>
      </c>
      <c r="FW52" s="121">
        <v>31.906614785992222</v>
      </c>
      <c r="FX52" s="121" t="s">
        <v>286</v>
      </c>
      <c r="FY52" s="128">
        <v>4.6012269938650272</v>
      </c>
      <c r="FZ52" s="121">
        <v>25.660377358490564</v>
      </c>
      <c r="GA52" s="121" t="s">
        <v>286</v>
      </c>
      <c r="GB52" s="121" t="s">
        <v>286</v>
      </c>
      <c r="GC52" s="121" t="s">
        <v>286</v>
      </c>
      <c r="GD52" s="128" t="s">
        <v>286</v>
      </c>
      <c r="GE52" s="121" t="s">
        <v>286</v>
      </c>
      <c r="GF52" s="121" t="s">
        <v>286</v>
      </c>
      <c r="GG52" s="121" t="s">
        <v>286</v>
      </c>
      <c r="GH52" s="121" t="s">
        <v>286</v>
      </c>
      <c r="GI52" s="128" t="s">
        <v>286</v>
      </c>
      <c r="GJ52" s="121" t="s">
        <v>286</v>
      </c>
      <c r="GK52" s="121">
        <v>4.600484261501208</v>
      </c>
      <c r="GL52" s="121">
        <v>3.875968992248064</v>
      </c>
      <c r="GM52" s="130" t="s">
        <v>286</v>
      </c>
      <c r="GN52" s="128">
        <v>4.2944785276073629</v>
      </c>
      <c r="GO52" s="121">
        <v>4.5454545454545459</v>
      </c>
      <c r="GP52" s="121">
        <v>25.376884422110535</v>
      </c>
      <c r="GQ52" s="121">
        <v>57.635467980295573</v>
      </c>
      <c r="GR52" s="121">
        <v>70.588235294117666</v>
      </c>
      <c r="GS52" s="128">
        <v>26.630434782608688</v>
      </c>
      <c r="GT52" s="121">
        <v>51.212121212121232</v>
      </c>
      <c r="GU52" s="121">
        <v>73.593073593073598</v>
      </c>
      <c r="GV52" s="121">
        <v>18.627450980392158</v>
      </c>
      <c r="GW52" s="121">
        <v>54.52322738386308</v>
      </c>
      <c r="GX52" s="128">
        <v>54.248366013071909</v>
      </c>
      <c r="GY52" s="128">
        <v>15.09433962264151</v>
      </c>
      <c r="GZ52" s="128">
        <v>46.898263027295293</v>
      </c>
      <c r="HA52" s="128">
        <v>73.076923076923123</v>
      </c>
      <c r="HB52" s="128">
        <v>14.320987654320989</v>
      </c>
      <c r="HC52" s="128">
        <v>34.193548387096797</v>
      </c>
      <c r="HD52" s="128">
        <v>55.426356589147289</v>
      </c>
      <c r="HE52" s="128">
        <v>2.512562814070352</v>
      </c>
      <c r="HF52" s="128">
        <v>15.270935960591137</v>
      </c>
      <c r="HG52" s="128">
        <v>28.627450980392151</v>
      </c>
      <c r="HH52" s="128">
        <v>0.81521739130434845</v>
      </c>
      <c r="HI52" s="128">
        <v>9.3939393939393963</v>
      </c>
      <c r="HJ52" s="128">
        <v>18.614718614718619</v>
      </c>
      <c r="HK52" s="128">
        <v>1.9607843137254899</v>
      </c>
      <c r="HL52" s="121">
        <v>8.5574572127139348</v>
      </c>
      <c r="HM52" s="121">
        <v>16.993464052287592</v>
      </c>
      <c r="HN52" s="121">
        <v>0.8086253369272236</v>
      </c>
      <c r="HO52" s="121">
        <v>8.6848635235731919</v>
      </c>
      <c r="HP52" s="128">
        <v>21.923076923076927</v>
      </c>
      <c r="HQ52" s="121">
        <v>0.24691358024691334</v>
      </c>
      <c r="HR52" s="121">
        <v>2.9032258064516125</v>
      </c>
      <c r="HS52" s="121">
        <v>13.953488372093023</v>
      </c>
      <c r="HT52" s="129">
        <v>13.212435233160623</v>
      </c>
      <c r="HU52" s="128">
        <v>44.080604534005019</v>
      </c>
      <c r="HV52" s="114">
        <v>56.451612903225815</v>
      </c>
      <c r="HW52" s="114">
        <v>12.747875354107647</v>
      </c>
      <c r="HX52" s="114">
        <v>30.959752321981441</v>
      </c>
      <c r="HY52" s="114">
        <v>51.569506726457362</v>
      </c>
      <c r="HZ52" s="114">
        <v>7.7114427860696502</v>
      </c>
      <c r="IA52" s="114">
        <v>34.170854271356802</v>
      </c>
      <c r="IB52" s="114">
        <v>38.383838383838359</v>
      </c>
      <c r="IC52" s="114">
        <v>5.9459459459459465</v>
      </c>
      <c r="ID52" s="114">
        <v>29.648241206030139</v>
      </c>
      <c r="IE52" s="114">
        <v>55.252918287937739</v>
      </c>
      <c r="IF52" s="114">
        <v>7.1782178217821828</v>
      </c>
      <c r="IG52" s="114">
        <v>20.454545454545464</v>
      </c>
      <c r="IH52" s="114">
        <v>35.546875000000028</v>
      </c>
      <c r="II52" s="114" t="s">
        <v>286</v>
      </c>
      <c r="IJ52" s="114">
        <v>27.543424317617863</v>
      </c>
      <c r="IK52" s="114">
        <v>39.130434782608702</v>
      </c>
      <c r="IL52" s="114" t="s">
        <v>286</v>
      </c>
      <c r="IM52" s="114">
        <v>19.266055045871568</v>
      </c>
      <c r="IN52" s="114">
        <v>32.034632034632033</v>
      </c>
      <c r="IO52" s="114" t="s">
        <v>286</v>
      </c>
      <c r="IP52" s="114">
        <v>18.673218673218663</v>
      </c>
      <c r="IQ52" s="114">
        <v>26.82119205298012</v>
      </c>
      <c r="IR52" s="114" t="s">
        <v>286</v>
      </c>
      <c r="IS52" s="114">
        <v>16.79197994987469</v>
      </c>
      <c r="IT52" s="114">
        <v>36.821705426356594</v>
      </c>
      <c r="IU52" s="114" t="s">
        <v>286</v>
      </c>
      <c r="IV52" s="114">
        <v>11.038961038961048</v>
      </c>
      <c r="IW52" s="114">
        <v>25.291828793774325</v>
      </c>
      <c r="IX52" s="114" t="str">
        <f t="shared" si="57"/>
        <v>--</v>
      </c>
      <c r="IY52" s="114" t="str">
        <f t="shared" si="57"/>
        <v>--</v>
      </c>
      <c r="IZ52" s="114" t="str">
        <f t="shared" si="57"/>
        <v>--</v>
      </c>
      <c r="JA52" s="114" t="str">
        <f t="shared" si="57"/>
        <v>--</v>
      </c>
      <c r="JB52" s="114" t="str">
        <f t="shared" si="57"/>
        <v>--</v>
      </c>
      <c r="JC52" s="261" t="s">
        <v>286</v>
      </c>
      <c r="JD52" s="261" t="s">
        <v>286</v>
      </c>
      <c r="JE52" s="261" t="s">
        <v>286</v>
      </c>
      <c r="JF52" s="261" t="s">
        <v>286</v>
      </c>
      <c r="JG52" s="261" t="s">
        <v>286</v>
      </c>
      <c r="JH52" s="261" t="s">
        <v>286</v>
      </c>
      <c r="JI52" s="261" t="s">
        <v>286</v>
      </c>
      <c r="JJ52" s="261" t="s">
        <v>286</v>
      </c>
      <c r="JK52" s="261" t="s">
        <v>286</v>
      </c>
      <c r="JL52" s="261" t="s">
        <v>286</v>
      </c>
      <c r="JM52" s="261" t="s">
        <v>286</v>
      </c>
      <c r="JN52" s="261" t="s">
        <v>286</v>
      </c>
      <c r="JO52" s="243">
        <v>20.253164556961998</v>
      </c>
      <c r="JP52" s="243">
        <v>28.282828282828302</v>
      </c>
      <c r="JQ52" s="243">
        <v>48.203592814371198</v>
      </c>
      <c r="JR52" s="243">
        <v>16.9491525423729</v>
      </c>
      <c r="JS52" s="243">
        <v>29.1907514450867</v>
      </c>
      <c r="JT52" s="243">
        <v>44.368600682593801</v>
      </c>
      <c r="JU52" s="243">
        <v>1.0126582278481</v>
      </c>
      <c r="JV52" s="243">
        <v>2.2727272727272698</v>
      </c>
      <c r="JW52" s="243">
        <v>6.2874251497006002</v>
      </c>
      <c r="JX52" s="243">
        <v>1.2106537530266299</v>
      </c>
      <c r="JY52" s="243">
        <v>3.1791907514450899</v>
      </c>
      <c r="JZ52" s="243">
        <v>9.2150170648464194</v>
      </c>
      <c r="KA52" s="243">
        <v>14.141414141414099</v>
      </c>
      <c r="KB52" s="243">
        <v>18.796992481202999</v>
      </c>
      <c r="KC52" s="243">
        <v>32.153392330383497</v>
      </c>
      <c r="KD52" s="243">
        <v>8.2125603864734291</v>
      </c>
      <c r="KE52" s="243">
        <v>17.630057803468201</v>
      </c>
      <c r="KF52" s="243">
        <v>26.530612244897899</v>
      </c>
      <c r="KG52" s="128" t="str">
        <f t="shared" si="58"/>
        <v>--</v>
      </c>
      <c r="KH52" s="128" t="str">
        <f t="shared" si="58"/>
        <v>--</v>
      </c>
      <c r="KI52" s="128" t="str">
        <f t="shared" si="58"/>
        <v>--</v>
      </c>
      <c r="KJ52" s="128" t="str">
        <f t="shared" si="58"/>
        <v>--</v>
      </c>
      <c r="KK52" s="128" t="str">
        <f t="shared" si="58"/>
        <v>--</v>
      </c>
      <c r="KL52" s="128" t="str">
        <f t="shared" si="58"/>
        <v>--</v>
      </c>
      <c r="KM52" s="128" t="str">
        <f t="shared" si="58"/>
        <v>--</v>
      </c>
      <c r="KN52" s="286">
        <v>10</v>
      </c>
      <c r="KO52" s="286">
        <v>10.72463768115942</v>
      </c>
      <c r="KP52" s="286">
        <v>15.068493150684924</v>
      </c>
      <c r="KQ52" s="128" t="str">
        <f t="shared" si="2"/>
        <v>--</v>
      </c>
      <c r="KR52" s="222">
        <v>2.1951219512195128</v>
      </c>
      <c r="KS52" s="222">
        <v>3.1884057971014483</v>
      </c>
      <c r="KT52" s="222">
        <v>5.8219178082191787</v>
      </c>
      <c r="KU52" s="128" t="str">
        <f t="shared" si="3"/>
        <v>--</v>
      </c>
      <c r="KV52" s="222">
        <v>3.9024390243902451</v>
      </c>
      <c r="KW52" s="222">
        <v>2.6086956521739113</v>
      </c>
      <c r="KX52" s="222">
        <v>4.1095890410958926</v>
      </c>
      <c r="KY52" s="295">
        <v>17.647058823529406</v>
      </c>
      <c r="KZ52" s="295">
        <v>14.861460957178835</v>
      </c>
      <c r="LA52" s="295">
        <v>14.662756598240467</v>
      </c>
      <c r="LB52" s="295">
        <v>14.663461538461544</v>
      </c>
      <c r="LC52" s="295">
        <v>17.478510028653286</v>
      </c>
      <c r="LD52" s="295">
        <v>15.986394557823132</v>
      </c>
      <c r="LE52" s="295">
        <v>11.76470588235294</v>
      </c>
      <c r="LF52" s="295">
        <v>11.278195488721799</v>
      </c>
      <c r="LG52" s="295">
        <v>10.294117647058817</v>
      </c>
      <c r="LH52" s="295">
        <v>17.518248175182478</v>
      </c>
      <c r="LI52" s="295">
        <v>13.544668587896256</v>
      </c>
      <c r="LJ52" s="295">
        <v>11.111111111111109</v>
      </c>
      <c r="LK52" s="295">
        <v>4.3902439024390194</v>
      </c>
      <c r="LL52" s="295">
        <v>5.5276381909547752</v>
      </c>
      <c r="LM52" s="295">
        <v>2.9239766081871346</v>
      </c>
      <c r="LN52" s="295">
        <v>6.5217391304347814</v>
      </c>
      <c r="LO52" s="295">
        <v>5.1575931232091685</v>
      </c>
      <c r="LP52" s="295">
        <v>4.7457627118644057</v>
      </c>
      <c r="LQ52" s="128">
        <v>3.5353535353535341</v>
      </c>
      <c r="LR52" s="128">
        <v>6.8181818181818183</v>
      </c>
      <c r="LS52" s="128">
        <v>18.918918918918905</v>
      </c>
      <c r="LT52" s="128">
        <v>2.9055690072639218</v>
      </c>
      <c r="LU52" s="128">
        <v>6.9364161849711037</v>
      </c>
      <c r="LV52" s="128">
        <v>16.382252559726965</v>
      </c>
      <c r="LX52" s="378" t="str">
        <f t="shared" si="4"/>
        <v>--</v>
      </c>
      <c r="LY52" s="381">
        <v>17.317073170731721</v>
      </c>
      <c r="LZ52" s="381">
        <v>22.157434402332363</v>
      </c>
      <c r="MA52" s="381">
        <v>22.525597269624587</v>
      </c>
      <c r="MB52" s="378" t="str">
        <f t="shared" si="5"/>
        <v>--</v>
      </c>
      <c r="MC52" s="381">
        <v>18.2741116751269</v>
      </c>
      <c r="MD52" s="381">
        <v>24.820143884892069</v>
      </c>
      <c r="ME52" s="381">
        <v>23.549488054607487</v>
      </c>
      <c r="MF52" s="378" t="str">
        <f t="shared" si="6"/>
        <v>--</v>
      </c>
      <c r="MG52" s="381">
        <v>16.019417475728162</v>
      </c>
      <c r="MH52" s="381">
        <v>18.550724637681157</v>
      </c>
      <c r="MI52" s="381">
        <v>18.30508474576272</v>
      </c>
      <c r="MJ52" s="378" t="str">
        <f t="shared" si="7"/>
        <v>--</v>
      </c>
      <c r="MK52" s="381">
        <v>18.020304568527916</v>
      </c>
      <c r="ML52" s="381">
        <v>26.881720430107531</v>
      </c>
      <c r="MM52" s="381">
        <v>21.232876712328778</v>
      </c>
      <c r="MN52" s="378" t="str">
        <f t="shared" si="8"/>
        <v>--</v>
      </c>
      <c r="MO52" s="381">
        <v>21.039603960396047</v>
      </c>
      <c r="MP52" s="381">
        <v>20.350877192982463</v>
      </c>
      <c r="MQ52" s="381">
        <v>17.346938775510196</v>
      </c>
      <c r="MR52" s="378" t="str">
        <f t="shared" si="9"/>
        <v>--</v>
      </c>
      <c r="MS52" s="381">
        <v>13.399503722084367</v>
      </c>
      <c r="MT52" s="381">
        <v>18.531468531468537</v>
      </c>
      <c r="MU52" s="381">
        <v>18.150684931506863</v>
      </c>
      <c r="MV52" s="378" t="str">
        <f t="shared" si="10"/>
        <v>--</v>
      </c>
      <c r="MW52" s="381">
        <v>4.7979797979797993</v>
      </c>
      <c r="MX52" s="381">
        <v>6.9444444444444429</v>
      </c>
      <c r="MY52" s="381">
        <v>5.2264808362369344</v>
      </c>
      <c r="MZ52" s="378" t="str">
        <f t="shared" si="11"/>
        <v>--</v>
      </c>
      <c r="NA52" s="381">
        <v>35.121951219512205</v>
      </c>
      <c r="NB52" s="381">
        <v>30.144927536231883</v>
      </c>
      <c r="NC52" s="381">
        <v>30.136986301369856</v>
      </c>
      <c r="ND52" s="378" t="str">
        <f t="shared" si="12"/>
        <v>--</v>
      </c>
      <c r="NE52" s="381">
        <v>23.703703703703709</v>
      </c>
      <c r="NF52" s="381">
        <v>22.968197879858668</v>
      </c>
      <c r="NG52" s="381">
        <v>24.054982817869426</v>
      </c>
      <c r="NH52" s="378" t="str">
        <f t="shared" si="13"/>
        <v>--</v>
      </c>
      <c r="NI52" s="381">
        <v>8.4367245657568155</v>
      </c>
      <c r="NJ52" s="381">
        <v>8.2142857142857171</v>
      </c>
      <c r="NK52" s="381">
        <v>11.604095563139937</v>
      </c>
      <c r="NL52" s="378" t="str">
        <f t="shared" si="14"/>
        <v>--</v>
      </c>
      <c r="NM52" s="381">
        <v>1.7412935323383099</v>
      </c>
      <c r="NN52" s="381">
        <v>3.5460992907801421</v>
      </c>
      <c r="NO52" s="381">
        <v>5.1194539249146764</v>
      </c>
      <c r="NP52" s="378" t="str">
        <f t="shared" si="15"/>
        <v>--</v>
      </c>
      <c r="NQ52" s="381">
        <v>2.4875621890547266</v>
      </c>
      <c r="NR52" s="381">
        <v>3.2374100719424459</v>
      </c>
      <c r="NS52" s="381">
        <v>3.1034482758620698</v>
      </c>
      <c r="NT52" s="378" t="str">
        <f t="shared" si="16"/>
        <v>--</v>
      </c>
      <c r="NU52" s="381">
        <v>19.900497512437813</v>
      </c>
      <c r="NV52" s="381">
        <v>32.028469750889684</v>
      </c>
      <c r="NW52" s="381">
        <v>42.905405405405389</v>
      </c>
      <c r="NX52" s="378" t="str">
        <f t="shared" si="17"/>
        <v>--</v>
      </c>
      <c r="NY52" s="381">
        <v>0.9950248756218899</v>
      </c>
      <c r="NZ52" s="381">
        <v>2.491103202846976</v>
      </c>
      <c r="OA52" s="381">
        <v>2.7027027027027031</v>
      </c>
      <c r="OB52" s="378" t="str">
        <f t="shared" si="18"/>
        <v>--</v>
      </c>
      <c r="OC52" s="381">
        <v>11.604938271604928</v>
      </c>
      <c r="OD52" s="381">
        <v>19.354838709677423</v>
      </c>
      <c r="OE52" s="381">
        <v>24.662162162162179</v>
      </c>
    </row>
    <row r="53" spans="1:395" ht="14.4" thickTop="1" thickBot="1" x14ac:dyDescent="0.3">
      <c r="A53" s="114">
        <v>49</v>
      </c>
      <c r="B53" s="93" t="s">
        <v>49</v>
      </c>
      <c r="C53" s="144">
        <v>19.174757281553404</v>
      </c>
      <c r="D53" s="144">
        <v>25.400457665903865</v>
      </c>
      <c r="E53" s="144">
        <v>37.847222222222186</v>
      </c>
      <c r="F53" s="144">
        <v>19.531250000000007</v>
      </c>
      <c r="G53" s="144">
        <v>27.7292576419214</v>
      </c>
      <c r="H53" s="144">
        <v>41.544117647058826</v>
      </c>
      <c r="I53" s="144">
        <v>21.476510067114095</v>
      </c>
      <c r="J53" s="144">
        <v>25.668449197860976</v>
      </c>
      <c r="K53" s="144">
        <v>43.137254901960802</v>
      </c>
      <c r="L53" s="144">
        <v>16.721311475409838</v>
      </c>
      <c r="M53" s="141">
        <v>23.636363636363651</v>
      </c>
      <c r="N53" s="141">
        <v>35.331230283911694</v>
      </c>
      <c r="O53" s="141">
        <v>21.337579617834397</v>
      </c>
      <c r="P53" s="141">
        <v>24.099722991689756</v>
      </c>
      <c r="Q53" s="141">
        <v>38.757396449704153</v>
      </c>
      <c r="R53" s="141">
        <v>9.1566265060240912</v>
      </c>
      <c r="S53" s="141">
        <v>11.899313501144169</v>
      </c>
      <c r="T53" s="141">
        <v>12.152777777777775</v>
      </c>
      <c r="U53" s="141">
        <v>11.168831168831172</v>
      </c>
      <c r="V53" s="141">
        <v>14.223194748358862</v>
      </c>
      <c r="W53" s="141">
        <v>11.764705882352938</v>
      </c>
      <c r="X53" s="141">
        <v>11.842105263157892</v>
      </c>
      <c r="Y53" s="141">
        <v>11.827956989247323</v>
      </c>
      <c r="Z53" s="141">
        <v>13.636363636363635</v>
      </c>
      <c r="AA53" s="141">
        <v>14.098360655737714</v>
      </c>
      <c r="AB53" s="142">
        <v>12.628865979381439</v>
      </c>
      <c r="AC53" s="142">
        <v>11.708860759493676</v>
      </c>
      <c r="AD53" s="142">
        <v>12.61829652996845</v>
      </c>
      <c r="AE53" s="142">
        <v>12.534818941504174</v>
      </c>
      <c r="AF53" s="141">
        <v>11.504424778761059</v>
      </c>
      <c r="AG53" s="144">
        <v>12.621359223300974</v>
      </c>
      <c r="AH53" s="144">
        <v>17.931034482758616</v>
      </c>
      <c r="AI53" s="143">
        <v>12.195121951219512</v>
      </c>
      <c r="AJ53" s="143">
        <v>14.062500000000002</v>
      </c>
      <c r="AK53" s="141">
        <v>14.628820960698683</v>
      </c>
      <c r="AL53" s="141">
        <v>13.235294117647053</v>
      </c>
      <c r="AM53" s="141">
        <v>13.725490196078432</v>
      </c>
      <c r="AN53" s="141">
        <v>13.440860215053769</v>
      </c>
      <c r="AO53" s="141">
        <v>19.480519480519476</v>
      </c>
      <c r="AP53" s="141">
        <v>12.541254125412546</v>
      </c>
      <c r="AQ53" s="141">
        <v>11.948051948051948</v>
      </c>
      <c r="AR53" s="141">
        <v>11.146496815286621</v>
      </c>
      <c r="AS53" s="141">
        <v>12.779552715654955</v>
      </c>
      <c r="AT53" s="141">
        <v>15.277777777777779</v>
      </c>
      <c r="AU53" s="141">
        <v>12.389380530973451</v>
      </c>
      <c r="AV53" s="141">
        <v>10.268948655256724</v>
      </c>
      <c r="AW53" s="141">
        <v>18.11926605504588</v>
      </c>
      <c r="AX53" s="142">
        <v>9.756097560975606</v>
      </c>
      <c r="AY53" s="142">
        <v>12.834224598930485</v>
      </c>
      <c r="AZ53" s="142">
        <v>14.505494505494504</v>
      </c>
      <c r="BA53" s="142">
        <v>12.867647058823517</v>
      </c>
      <c r="BB53" s="141">
        <v>11.842105263157901</v>
      </c>
      <c r="BC53" s="142">
        <v>11.290322580645162</v>
      </c>
      <c r="BD53" s="142">
        <v>14.285714285714281</v>
      </c>
      <c r="BE53" s="142">
        <v>11.881188118811881</v>
      </c>
      <c r="BF53" s="142">
        <v>12.113402061855671</v>
      </c>
      <c r="BG53" s="141">
        <v>8.5987261146496774</v>
      </c>
      <c r="BH53" s="140">
        <v>13.375796178343951</v>
      </c>
      <c r="BI53" s="140">
        <v>14.404432132963995</v>
      </c>
      <c r="BJ53" s="140">
        <v>8.57988165680473</v>
      </c>
      <c r="BK53" s="140" t="s">
        <v>286</v>
      </c>
      <c r="BL53" s="141" t="s">
        <v>286</v>
      </c>
      <c r="BM53" s="140" t="s">
        <v>286</v>
      </c>
      <c r="BN53" s="139" t="s">
        <v>286</v>
      </c>
      <c r="BO53" s="139" t="s">
        <v>286</v>
      </c>
      <c r="BP53" s="139" t="s">
        <v>286</v>
      </c>
      <c r="BQ53" s="141" t="s">
        <v>286</v>
      </c>
      <c r="BR53" s="140" t="s">
        <v>286</v>
      </c>
      <c r="BS53" s="140" t="s">
        <v>286</v>
      </c>
      <c r="BT53" s="140">
        <v>9.2715231788079411</v>
      </c>
      <c r="BU53" s="141">
        <v>10.077519379844963</v>
      </c>
      <c r="BV53" s="140">
        <v>7.3482428115015992</v>
      </c>
      <c r="BW53" s="140">
        <v>12.420382165605099</v>
      </c>
      <c r="BX53" s="140">
        <v>10.955056179775291</v>
      </c>
      <c r="BY53" s="141">
        <v>7.4404761904761925</v>
      </c>
      <c r="BZ53" s="140">
        <v>11.793611793611793</v>
      </c>
      <c r="CA53" s="140">
        <v>24.485125858123563</v>
      </c>
      <c r="CB53" s="140">
        <v>19.444444444444446</v>
      </c>
      <c r="CC53" s="141">
        <v>18.205804749340381</v>
      </c>
      <c r="CD53" s="140">
        <v>22.538293216630191</v>
      </c>
      <c r="CE53" s="140">
        <v>17.712177121771237</v>
      </c>
      <c r="CF53" s="140">
        <v>15.333333333333339</v>
      </c>
      <c r="CG53" s="141">
        <v>26.229508196721316</v>
      </c>
      <c r="CH53" s="140">
        <v>18.300653594771241</v>
      </c>
      <c r="CI53" s="140">
        <v>13.245033112582778</v>
      </c>
      <c r="CJ53" s="140">
        <v>14.32291666666665</v>
      </c>
      <c r="CK53" s="140">
        <v>12.820512820512814</v>
      </c>
      <c r="CL53" s="140">
        <v>12.698412698412687</v>
      </c>
      <c r="CM53" s="140">
        <v>15.53672316384182</v>
      </c>
      <c r="CN53" s="140">
        <v>15.384615384615403</v>
      </c>
      <c r="CO53" s="140">
        <v>4.6341463414634188</v>
      </c>
      <c r="CP53" s="141">
        <v>8.4668192219679685</v>
      </c>
      <c r="CQ53" s="140">
        <v>4.5138888888888911</v>
      </c>
      <c r="CR53" s="140">
        <v>5.2770448548812636</v>
      </c>
      <c r="CS53" s="139">
        <v>7.7092511013215752</v>
      </c>
      <c r="CT53" s="139">
        <v>5.1660516605166062</v>
      </c>
      <c r="CU53" s="141">
        <v>7.9999999999999991</v>
      </c>
      <c r="CV53" s="140">
        <v>6.9892473118279597</v>
      </c>
      <c r="CW53" s="140">
        <v>3.896103896103897</v>
      </c>
      <c r="CX53" s="139">
        <v>1.6339869281045754</v>
      </c>
      <c r="CY53" s="139">
        <v>2.8720626631853787</v>
      </c>
      <c r="CZ53" s="141">
        <v>2.5641025641025665</v>
      </c>
      <c r="DA53" s="140">
        <v>1.9230769230769245</v>
      </c>
      <c r="DB53" s="140">
        <v>3.9548022598870043</v>
      </c>
      <c r="DC53" s="139">
        <v>1.7804154302670627</v>
      </c>
      <c r="DD53" s="114" t="s">
        <v>286</v>
      </c>
      <c r="DE53" s="128">
        <v>45.667447306791566</v>
      </c>
      <c r="DF53" s="121">
        <v>57.192982456140335</v>
      </c>
      <c r="DG53" s="121" t="s">
        <v>286</v>
      </c>
      <c r="DH53" s="114">
        <v>42.483660130718931</v>
      </c>
      <c r="DI53" s="114">
        <v>47.426470588235325</v>
      </c>
      <c r="DJ53" s="128" t="s">
        <v>286</v>
      </c>
      <c r="DK53" s="121">
        <v>42.473118279569874</v>
      </c>
      <c r="DL53" s="121">
        <v>53.246753246753215</v>
      </c>
      <c r="DM53" s="121" t="s">
        <v>286</v>
      </c>
      <c r="DN53" s="121">
        <v>38.642297650130537</v>
      </c>
      <c r="DO53" s="128">
        <v>49.999999999999993</v>
      </c>
      <c r="DP53" s="121" t="s">
        <v>286</v>
      </c>
      <c r="DQ53" s="121">
        <v>29.916897506925228</v>
      </c>
      <c r="DR53" s="121">
        <v>43.786982248520687</v>
      </c>
      <c r="DS53" s="121" t="s">
        <v>286</v>
      </c>
      <c r="DT53" s="128">
        <v>34.741784037558695</v>
      </c>
      <c r="DU53" s="131">
        <v>39.436619718309842</v>
      </c>
      <c r="DV53" s="131" t="s">
        <v>286</v>
      </c>
      <c r="DW53" s="114">
        <v>37.417943107220985</v>
      </c>
      <c r="DX53" s="131">
        <v>36.764705882352956</v>
      </c>
      <c r="DY53" s="128" t="s">
        <v>286</v>
      </c>
      <c r="DZ53" s="128">
        <v>33.516483516483518</v>
      </c>
      <c r="EA53" s="128">
        <v>39.610389610389596</v>
      </c>
      <c r="EB53" s="128" t="s">
        <v>286</v>
      </c>
      <c r="EC53" s="128">
        <v>26.963350785340324</v>
      </c>
      <c r="ED53" s="128">
        <v>36.593059936908524</v>
      </c>
      <c r="EE53" s="128" t="s">
        <v>286</v>
      </c>
      <c r="EF53" s="128">
        <v>22.777777777777771</v>
      </c>
      <c r="EG53" s="128">
        <v>27.976190476190467</v>
      </c>
      <c r="EH53" s="128" t="s">
        <v>286</v>
      </c>
      <c r="EI53" s="128">
        <v>33.962264150943376</v>
      </c>
      <c r="EJ53" s="128">
        <v>34.628975265017679</v>
      </c>
      <c r="EK53" s="128" t="s">
        <v>286</v>
      </c>
      <c r="EL53" s="121">
        <v>29.824561403508774</v>
      </c>
      <c r="EM53" s="121">
        <v>27.037037037037027</v>
      </c>
      <c r="EN53" s="121" t="s">
        <v>286</v>
      </c>
      <c r="EO53" s="121">
        <v>24.043715846994541</v>
      </c>
      <c r="EP53" s="128">
        <v>20.529801324503325</v>
      </c>
      <c r="EQ53" s="121" t="s">
        <v>286</v>
      </c>
      <c r="ER53" s="121">
        <v>22.631578947368432</v>
      </c>
      <c r="ES53" s="121">
        <v>19.936708860759484</v>
      </c>
      <c r="ET53" s="121" t="s">
        <v>286</v>
      </c>
      <c r="EU53" s="128">
        <v>19.777158774373273</v>
      </c>
      <c r="EV53" s="121">
        <v>16.369047619047628</v>
      </c>
      <c r="EW53" s="121" t="s">
        <v>286</v>
      </c>
      <c r="EX53" s="121">
        <v>20.754716981132074</v>
      </c>
      <c r="EY53" s="121">
        <v>52.982456140350848</v>
      </c>
      <c r="EZ53" s="128" t="s">
        <v>286</v>
      </c>
      <c r="FA53" s="121">
        <v>15.789473684210536</v>
      </c>
      <c r="FB53" s="121">
        <v>45.756457564575648</v>
      </c>
      <c r="FC53" s="121" t="s">
        <v>286</v>
      </c>
      <c r="FD53" s="121">
        <v>13.661202185792348</v>
      </c>
      <c r="FE53" s="128">
        <v>61.437908496732049</v>
      </c>
      <c r="FF53" s="121" t="s">
        <v>286</v>
      </c>
      <c r="FG53" s="121">
        <v>12.368421052631575</v>
      </c>
      <c r="FH53" s="121">
        <v>45.741324921135671</v>
      </c>
      <c r="FI53" s="121" t="s">
        <v>286</v>
      </c>
      <c r="FJ53" s="128">
        <v>10.924369747899156</v>
      </c>
      <c r="FK53" s="121">
        <v>42.603550295857993</v>
      </c>
      <c r="FL53" s="121" t="s">
        <v>286</v>
      </c>
      <c r="FM53" s="121">
        <v>7.3634204275534501</v>
      </c>
      <c r="FN53" s="121">
        <v>47.535211267605654</v>
      </c>
      <c r="FO53" s="128" t="s">
        <v>286</v>
      </c>
      <c r="FP53" s="121">
        <v>4.5851528384279474</v>
      </c>
      <c r="FQ53" s="121">
        <v>33.210332103321029</v>
      </c>
      <c r="FR53" s="121" t="s">
        <v>286</v>
      </c>
      <c r="FS53" s="121">
        <v>2.7472527472527473</v>
      </c>
      <c r="FT53" s="128">
        <v>34.415584415584405</v>
      </c>
      <c r="FU53" s="121" t="s">
        <v>286</v>
      </c>
      <c r="FV53" s="121">
        <v>2.9023746701846966</v>
      </c>
      <c r="FW53" s="121">
        <v>27.53164556962027</v>
      </c>
      <c r="FX53" s="121" t="s">
        <v>286</v>
      </c>
      <c r="FY53" s="128">
        <v>3.6414565826330545</v>
      </c>
      <c r="FZ53" s="121">
        <v>36.498516320474756</v>
      </c>
      <c r="GA53" s="121" t="s">
        <v>286</v>
      </c>
      <c r="GB53" s="121" t="s">
        <v>286</v>
      </c>
      <c r="GC53" s="121" t="s">
        <v>286</v>
      </c>
      <c r="GD53" s="128" t="s">
        <v>286</v>
      </c>
      <c r="GE53" s="121" t="s">
        <v>286</v>
      </c>
      <c r="GF53" s="121" t="s">
        <v>286</v>
      </c>
      <c r="GG53" s="121" t="s">
        <v>286</v>
      </c>
      <c r="GH53" s="121" t="s">
        <v>286</v>
      </c>
      <c r="GI53" s="128" t="s">
        <v>286</v>
      </c>
      <c r="GJ53" s="121" t="s">
        <v>286</v>
      </c>
      <c r="GK53" s="121">
        <v>4.2216358839050141</v>
      </c>
      <c r="GL53" s="121">
        <v>3.4700315457413251</v>
      </c>
      <c r="GM53" s="130" t="s">
        <v>286</v>
      </c>
      <c r="GN53" s="128">
        <v>3.9215686274509767</v>
      </c>
      <c r="GO53" s="121">
        <v>1.775147928994083</v>
      </c>
      <c r="GP53" s="121">
        <v>32.360742705570239</v>
      </c>
      <c r="GQ53" s="121">
        <v>66.265060240963876</v>
      </c>
      <c r="GR53" s="121">
        <v>78.472222222222214</v>
      </c>
      <c r="GS53" s="128">
        <v>30.245231607629417</v>
      </c>
      <c r="GT53" s="121">
        <v>62.780269058295993</v>
      </c>
      <c r="GU53" s="121">
        <v>70.411985018726597</v>
      </c>
      <c r="GV53" s="121">
        <v>14.28571428571429</v>
      </c>
      <c r="GW53" s="121">
        <v>58.563535911602187</v>
      </c>
      <c r="GX53" s="128">
        <v>82.236842105263207</v>
      </c>
      <c r="GY53" s="128">
        <v>13.513513513513514</v>
      </c>
      <c r="GZ53" s="128">
        <v>46.774193548387117</v>
      </c>
      <c r="HA53" s="128">
        <v>66.987179487179446</v>
      </c>
      <c r="HB53" s="128">
        <v>13.418530351437697</v>
      </c>
      <c r="HC53" s="128">
        <v>39.589442815249257</v>
      </c>
      <c r="HD53" s="128">
        <v>68.862275449101787</v>
      </c>
      <c r="HE53" s="128">
        <v>1.3262599469496013</v>
      </c>
      <c r="HF53" s="128">
        <v>17.590361445783127</v>
      </c>
      <c r="HG53" s="128">
        <v>38.541666666666664</v>
      </c>
      <c r="HH53" s="128">
        <v>3.814713896457766</v>
      </c>
      <c r="HI53" s="128">
        <v>13.004484304932728</v>
      </c>
      <c r="HJ53" s="128">
        <v>32.958801498127364</v>
      </c>
      <c r="HK53" s="128">
        <v>0.7142857142857143</v>
      </c>
      <c r="HL53" s="121">
        <v>14.364640883977899</v>
      </c>
      <c r="HM53" s="121">
        <v>37.500000000000007</v>
      </c>
      <c r="HN53" s="121">
        <v>0</v>
      </c>
      <c r="HO53" s="121">
        <v>4.5698924731182764</v>
      </c>
      <c r="HP53" s="128">
        <v>20.833333333333336</v>
      </c>
      <c r="HQ53" s="121">
        <v>0.63897763578274769</v>
      </c>
      <c r="HR53" s="121">
        <v>3.5190615835777144</v>
      </c>
      <c r="HS53" s="121">
        <v>18.562874251497</v>
      </c>
      <c r="HT53" s="129">
        <v>13.812154696132586</v>
      </c>
      <c r="HU53" s="128">
        <v>50.246305418719238</v>
      </c>
      <c r="HV53" s="114">
        <v>62.45614035087717</v>
      </c>
      <c r="HW53" s="114">
        <v>15.492957746478877</v>
      </c>
      <c r="HX53" s="114">
        <v>41.68564920273348</v>
      </c>
      <c r="HY53" s="114">
        <v>57.79467680608365</v>
      </c>
      <c r="HZ53" s="114">
        <v>5.0359712230215852</v>
      </c>
      <c r="IA53" s="114">
        <v>39.444444444444443</v>
      </c>
      <c r="IB53" s="114">
        <v>67.346938775510225</v>
      </c>
      <c r="IC53" s="114">
        <v>5.0847457627118642</v>
      </c>
      <c r="ID53" s="114">
        <v>29.569892473118319</v>
      </c>
      <c r="IE53" s="114">
        <v>54.807692307692314</v>
      </c>
      <c r="IF53" s="114">
        <v>7.3954983922829536</v>
      </c>
      <c r="IG53" s="114">
        <v>25.294117647058833</v>
      </c>
      <c r="IH53" s="114">
        <v>53.172205438066456</v>
      </c>
      <c r="II53" s="114" t="s">
        <v>286</v>
      </c>
      <c r="IJ53" s="114">
        <v>30.60240963855421</v>
      </c>
      <c r="IK53" s="114">
        <v>44.791666666666643</v>
      </c>
      <c r="IL53" s="114" t="s">
        <v>286</v>
      </c>
      <c r="IM53" s="114">
        <v>24.721603563474389</v>
      </c>
      <c r="IN53" s="114">
        <v>39.776951672862445</v>
      </c>
      <c r="IO53" s="114" t="s">
        <v>286</v>
      </c>
      <c r="IP53" s="114">
        <v>20.765027322404375</v>
      </c>
      <c r="IQ53" s="114">
        <v>48.344370860927178</v>
      </c>
      <c r="IR53" s="114" t="s">
        <v>286</v>
      </c>
      <c r="IS53" s="114">
        <v>16.981132075471692</v>
      </c>
      <c r="IT53" s="114">
        <v>33.974358974358971</v>
      </c>
      <c r="IU53" s="114" t="s">
        <v>286</v>
      </c>
      <c r="IV53" s="114">
        <v>15.294117647058822</v>
      </c>
      <c r="IW53" s="114">
        <v>33.636363636363598</v>
      </c>
      <c r="IX53" s="114" t="str">
        <f t="shared" si="57"/>
        <v>--</v>
      </c>
      <c r="IY53" s="114" t="str">
        <f t="shared" si="57"/>
        <v>--</v>
      </c>
      <c r="IZ53" s="114" t="str">
        <f t="shared" si="57"/>
        <v>--</v>
      </c>
      <c r="JA53" s="114" t="str">
        <f t="shared" si="57"/>
        <v>--</v>
      </c>
      <c r="JB53" s="114" t="str">
        <f t="shared" si="57"/>
        <v>--</v>
      </c>
      <c r="JC53" s="261" t="s">
        <v>286</v>
      </c>
      <c r="JD53" s="261" t="s">
        <v>286</v>
      </c>
      <c r="JE53" s="261" t="s">
        <v>286</v>
      </c>
      <c r="JF53" s="261" t="s">
        <v>286</v>
      </c>
      <c r="JG53" s="261" t="s">
        <v>286</v>
      </c>
      <c r="JH53" s="261" t="s">
        <v>286</v>
      </c>
      <c r="JI53" s="261" t="s">
        <v>286</v>
      </c>
      <c r="JJ53" s="261" t="s">
        <v>286</v>
      </c>
      <c r="JK53" s="261" t="s">
        <v>286</v>
      </c>
      <c r="JL53" s="261" t="s">
        <v>286</v>
      </c>
      <c r="JM53" s="261" t="s">
        <v>286</v>
      </c>
      <c r="JN53" s="261" t="s">
        <v>286</v>
      </c>
      <c r="JO53" s="243">
        <v>26.136363636363601</v>
      </c>
      <c r="JP53" s="243">
        <v>31.034482758620701</v>
      </c>
      <c r="JQ53" s="243">
        <v>44.401544401544399</v>
      </c>
      <c r="JR53" s="243">
        <v>24.242424242424299</v>
      </c>
      <c r="JS53" s="243">
        <v>30.412371134020599</v>
      </c>
      <c r="JT53" s="243">
        <v>49.520766773162897</v>
      </c>
      <c r="JU53" s="243">
        <v>1.4204545454545501</v>
      </c>
      <c r="JV53" s="243">
        <v>1.14942528735632</v>
      </c>
      <c r="JW53" s="243">
        <v>6.5637065637065604</v>
      </c>
      <c r="JX53" s="247">
        <v>0.90909090909090995</v>
      </c>
      <c r="JY53" s="243">
        <v>1.5463917525773201</v>
      </c>
      <c r="JZ53" s="243">
        <v>6.7092651757188504</v>
      </c>
      <c r="KA53" s="243">
        <v>14.7308781869688</v>
      </c>
      <c r="KB53" s="243">
        <v>18.9111747851003</v>
      </c>
      <c r="KC53" s="243">
        <v>26.640926640926601</v>
      </c>
      <c r="KD53" s="243">
        <v>11.782477341389701</v>
      </c>
      <c r="KE53" s="243">
        <v>15.721649484536099</v>
      </c>
      <c r="KF53" s="243">
        <v>29.4871794871795</v>
      </c>
      <c r="KG53" s="128" t="str">
        <f t="shared" si="58"/>
        <v>--</v>
      </c>
      <c r="KH53" s="128" t="str">
        <f t="shared" si="58"/>
        <v>--</v>
      </c>
      <c r="KI53" s="128" t="str">
        <f t="shared" si="58"/>
        <v>--</v>
      </c>
      <c r="KJ53" s="128" t="str">
        <f t="shared" si="58"/>
        <v>--</v>
      </c>
      <c r="KK53" s="128" t="str">
        <f t="shared" si="58"/>
        <v>--</v>
      </c>
      <c r="KL53" s="128" t="str">
        <f t="shared" si="58"/>
        <v>--</v>
      </c>
      <c r="KM53" s="128" t="str">
        <f t="shared" si="58"/>
        <v>--</v>
      </c>
      <c r="KN53" s="286">
        <v>10.8433734939759</v>
      </c>
      <c r="KO53" s="286">
        <v>10.852713178294577</v>
      </c>
      <c r="KP53" s="286">
        <v>9.904153354632582</v>
      </c>
      <c r="KQ53" s="128" t="str">
        <f t="shared" si="2"/>
        <v>--</v>
      </c>
      <c r="KR53" s="222">
        <v>2.1084337349397591</v>
      </c>
      <c r="KS53" s="222">
        <v>2.0671834625322978</v>
      </c>
      <c r="KT53" s="222">
        <v>4.1533546325878596</v>
      </c>
      <c r="KU53" s="128" t="str">
        <f t="shared" si="3"/>
        <v>--</v>
      </c>
      <c r="KV53" s="222">
        <v>2.7190332326283984</v>
      </c>
      <c r="KW53" s="222">
        <v>4.1343669250645956</v>
      </c>
      <c r="KX53" s="222">
        <v>2.2364217252396172</v>
      </c>
      <c r="KY53" s="295">
        <v>13.636363636363637</v>
      </c>
      <c r="KZ53" s="295">
        <v>14.899713467048704</v>
      </c>
      <c r="LA53" s="295">
        <v>10.984848484848483</v>
      </c>
      <c r="LB53" s="295">
        <v>14.024390243902429</v>
      </c>
      <c r="LC53" s="295">
        <v>15.05102040816327</v>
      </c>
      <c r="LD53" s="295">
        <v>14.873417721518967</v>
      </c>
      <c r="LE53" s="295">
        <v>10.3448275862069</v>
      </c>
      <c r="LF53" s="295">
        <v>9.7701149425287337</v>
      </c>
      <c r="LG53" s="295">
        <v>7.7220077220077217</v>
      </c>
      <c r="LH53" s="295">
        <v>13.253012048192778</v>
      </c>
      <c r="LI53" s="295">
        <v>11.195928753180663</v>
      </c>
      <c r="LJ53" s="295">
        <v>10.897435897435892</v>
      </c>
      <c r="LK53" s="295">
        <v>2.0000000000000009</v>
      </c>
      <c r="LL53" s="295">
        <v>3.9886039886039879</v>
      </c>
      <c r="LM53" s="295">
        <v>1.1450381679389321</v>
      </c>
      <c r="LN53" s="295">
        <v>1.812688821752267</v>
      </c>
      <c r="LO53" s="295">
        <v>2.8061224489795902</v>
      </c>
      <c r="LP53" s="295">
        <v>3.8585209003215417</v>
      </c>
      <c r="LQ53" s="128">
        <v>4.8022598870056497</v>
      </c>
      <c r="LR53" s="128">
        <v>8.5959885386819508</v>
      </c>
      <c r="LS53" s="128">
        <v>15.830115830115822</v>
      </c>
      <c r="LT53" s="128">
        <v>3.3232628398791553</v>
      </c>
      <c r="LU53" s="128">
        <v>6.9587628865979383</v>
      </c>
      <c r="LV53" s="128">
        <v>18.530351437699686</v>
      </c>
      <c r="LX53" s="378" t="str">
        <f t="shared" si="4"/>
        <v>--</v>
      </c>
      <c r="LY53" s="381">
        <v>18.960244648318056</v>
      </c>
      <c r="LZ53" s="381">
        <v>20.610687022900777</v>
      </c>
      <c r="MA53" s="381">
        <v>21.202531645569621</v>
      </c>
      <c r="MB53" s="378" t="str">
        <f t="shared" si="5"/>
        <v>--</v>
      </c>
      <c r="MC53" s="381">
        <v>18.352059925093641</v>
      </c>
      <c r="MD53" s="381">
        <v>20.689655172413779</v>
      </c>
      <c r="ME53" s="381">
        <v>17.62114537444933</v>
      </c>
      <c r="MF53" s="378" t="str">
        <f t="shared" si="6"/>
        <v>--</v>
      </c>
      <c r="MG53" s="381">
        <v>15.805471124620071</v>
      </c>
      <c r="MH53" s="381">
        <v>16.030534351145036</v>
      </c>
      <c r="MI53" s="381">
        <v>21.202531645569614</v>
      </c>
      <c r="MJ53" s="378" t="str">
        <f t="shared" si="7"/>
        <v>--</v>
      </c>
      <c r="MK53" s="381">
        <v>18.959107806691467</v>
      </c>
      <c r="ML53" s="381">
        <v>17.812499999999986</v>
      </c>
      <c r="MM53" s="381">
        <v>13.157894736842097</v>
      </c>
      <c r="MN53" s="378" t="str">
        <f t="shared" si="8"/>
        <v>--</v>
      </c>
      <c r="MO53" s="381">
        <v>19.25925925925926</v>
      </c>
      <c r="MP53" s="381">
        <v>23.602484472049689</v>
      </c>
      <c r="MQ53" s="381">
        <v>13.478260869565217</v>
      </c>
      <c r="MR53" s="378" t="str">
        <f t="shared" si="9"/>
        <v>--</v>
      </c>
      <c r="MS53" s="381">
        <v>15.498154981549817</v>
      </c>
      <c r="MT53" s="381">
        <v>18.437500000000007</v>
      </c>
      <c r="MU53" s="381">
        <v>11.453744493392071</v>
      </c>
      <c r="MV53" s="378" t="str">
        <f t="shared" si="10"/>
        <v>--</v>
      </c>
      <c r="MW53" s="381">
        <v>4.1825095057034218</v>
      </c>
      <c r="MX53" s="381">
        <v>6.0702875399361025</v>
      </c>
      <c r="MY53" s="381">
        <v>3.9473684210526319</v>
      </c>
      <c r="MZ53" s="378" t="str">
        <f t="shared" si="11"/>
        <v>--</v>
      </c>
      <c r="NA53" s="381">
        <v>31.626506024096351</v>
      </c>
      <c r="NB53" s="381">
        <v>38.341968911917078</v>
      </c>
      <c r="NC53" s="381">
        <v>34.294871794871788</v>
      </c>
      <c r="ND53" s="378" t="str">
        <f t="shared" si="12"/>
        <v>--</v>
      </c>
      <c r="NE53" s="381">
        <v>31.985294117647069</v>
      </c>
      <c r="NF53" s="381">
        <v>31.230283911671922</v>
      </c>
      <c r="NG53" s="381">
        <v>28.384279475982545</v>
      </c>
      <c r="NH53" s="378" t="str">
        <f t="shared" si="13"/>
        <v>--</v>
      </c>
      <c r="NI53" s="381">
        <v>8.5185185185185173</v>
      </c>
      <c r="NJ53" s="381">
        <v>8.2018927444794922</v>
      </c>
      <c r="NK53" s="381">
        <v>11.353711790393012</v>
      </c>
      <c r="NL53" s="378" t="str">
        <f t="shared" si="14"/>
        <v>--</v>
      </c>
      <c r="NM53" s="381">
        <v>2.2058823529411788</v>
      </c>
      <c r="NN53" s="381">
        <v>1.5673981191222566</v>
      </c>
      <c r="NO53" s="381">
        <v>3.4782608695652186</v>
      </c>
      <c r="NP53" s="378" t="str">
        <f t="shared" si="15"/>
        <v>--</v>
      </c>
      <c r="NQ53" s="381">
        <v>2.2222222222222245</v>
      </c>
      <c r="NR53" s="381">
        <v>1.5772870662460574</v>
      </c>
      <c r="NS53" s="381">
        <v>3.4934497816593884</v>
      </c>
      <c r="NT53" s="378" t="str">
        <f t="shared" si="16"/>
        <v>--</v>
      </c>
      <c r="NU53" s="381">
        <v>25.555555555555557</v>
      </c>
      <c r="NV53" s="381">
        <v>37.460317460317455</v>
      </c>
      <c r="NW53" s="381">
        <v>41.304347826086968</v>
      </c>
      <c r="NX53" s="378" t="str">
        <f t="shared" si="17"/>
        <v>--</v>
      </c>
      <c r="NY53" s="381">
        <v>1.8518518518518521</v>
      </c>
      <c r="NZ53" s="381">
        <v>4.7619047619047619</v>
      </c>
      <c r="OA53" s="381">
        <v>6.9565217391304381</v>
      </c>
      <c r="OB53" s="378" t="str">
        <f t="shared" si="18"/>
        <v>--</v>
      </c>
      <c r="OC53" s="381">
        <v>14.814814814814808</v>
      </c>
      <c r="OD53" s="381">
        <v>26.26582278481014</v>
      </c>
      <c r="OE53" s="381">
        <v>28.820960698689962</v>
      </c>
    </row>
    <row r="54" spans="1:395" ht="14.4" thickTop="1" thickBot="1" x14ac:dyDescent="0.3">
      <c r="A54" s="114">
        <v>50</v>
      </c>
      <c r="B54" s="93" t="s">
        <v>50</v>
      </c>
      <c r="C54" s="144">
        <v>23.14049586776861</v>
      </c>
      <c r="D54" s="144">
        <v>33.506493506493477</v>
      </c>
      <c r="E54" s="144">
        <v>45.643153526970949</v>
      </c>
      <c r="F54" s="144">
        <v>21.364985163204732</v>
      </c>
      <c r="G54" s="144">
        <v>27.035830618892515</v>
      </c>
      <c r="H54" s="144">
        <v>41.14583333333335</v>
      </c>
      <c r="I54" s="144">
        <v>17.475728155339819</v>
      </c>
      <c r="J54" s="144">
        <v>30.312500000000004</v>
      </c>
      <c r="K54" s="144">
        <v>35.341365461847367</v>
      </c>
      <c r="L54" s="144">
        <v>16.863905325443785</v>
      </c>
      <c r="M54" s="141">
        <v>29.820051413881753</v>
      </c>
      <c r="N54" s="141">
        <v>40.076335877862576</v>
      </c>
      <c r="O54" s="141">
        <v>18.028169014084508</v>
      </c>
      <c r="P54" s="141">
        <v>27.653631284916198</v>
      </c>
      <c r="Q54" s="141">
        <v>41.17647058823529</v>
      </c>
      <c r="R54" s="141">
        <v>11.864406779661019</v>
      </c>
      <c r="S54" s="141">
        <v>16.537467700258393</v>
      </c>
      <c r="T54" s="141">
        <v>13.692946058091286</v>
      </c>
      <c r="U54" s="141">
        <v>14.454277286135694</v>
      </c>
      <c r="V54" s="141">
        <v>15.210355987055019</v>
      </c>
      <c r="W54" s="141">
        <v>8.3333333333333321</v>
      </c>
      <c r="X54" s="141">
        <v>13.157894736842106</v>
      </c>
      <c r="Y54" s="141">
        <v>16.455696202531641</v>
      </c>
      <c r="Z54" s="141">
        <v>10.887096774193546</v>
      </c>
      <c r="AA54" s="141">
        <v>9.7633136094674526</v>
      </c>
      <c r="AB54" s="142">
        <v>13.624678663239074</v>
      </c>
      <c r="AC54" s="142">
        <v>16.858237547892713</v>
      </c>
      <c r="AD54" s="142">
        <v>11.20448179271709</v>
      </c>
      <c r="AE54" s="142">
        <v>19.034090909090907</v>
      </c>
      <c r="AF54" s="141">
        <v>10.493827160493829</v>
      </c>
      <c r="AG54" s="144">
        <v>14.406779661016959</v>
      </c>
      <c r="AH54" s="144">
        <v>17.402597402597401</v>
      </c>
      <c r="AI54" s="143">
        <v>15.767634854771762</v>
      </c>
      <c r="AJ54" s="143">
        <v>15.476190476190467</v>
      </c>
      <c r="AK54" s="141">
        <v>16.612377850162858</v>
      </c>
      <c r="AL54" s="141">
        <v>13.612565445026185</v>
      </c>
      <c r="AM54" s="141">
        <v>13.559322033898299</v>
      </c>
      <c r="AN54" s="141">
        <v>17.460317460317455</v>
      </c>
      <c r="AO54" s="141">
        <v>10.569105691056908</v>
      </c>
      <c r="AP54" s="141">
        <v>11.940298507462689</v>
      </c>
      <c r="AQ54" s="141">
        <v>13.212435233160626</v>
      </c>
      <c r="AR54" s="141">
        <v>16.09195402298851</v>
      </c>
      <c r="AS54" s="141">
        <v>12.499999999999998</v>
      </c>
      <c r="AT54" s="141">
        <v>16.853932584269646</v>
      </c>
      <c r="AU54" s="141">
        <v>12.225705329153611</v>
      </c>
      <c r="AV54" s="141">
        <v>15.517241379310343</v>
      </c>
      <c r="AW54" s="141">
        <v>14.583333333333329</v>
      </c>
      <c r="AX54" s="142">
        <v>15.352697095435678</v>
      </c>
      <c r="AY54" s="142">
        <v>14.029850746268666</v>
      </c>
      <c r="AZ54" s="142">
        <v>20.588235294117638</v>
      </c>
      <c r="BA54" s="142">
        <v>12.565445026178011</v>
      </c>
      <c r="BB54" s="141">
        <v>12.561576354679801</v>
      </c>
      <c r="BC54" s="142">
        <v>14.603174603174603</v>
      </c>
      <c r="BD54" s="142">
        <v>10.483870967741938</v>
      </c>
      <c r="BE54" s="142">
        <v>11.607142857142858</v>
      </c>
      <c r="BF54" s="142">
        <v>11.917098445595853</v>
      </c>
      <c r="BG54" s="141">
        <v>14.176245210727966</v>
      </c>
      <c r="BH54" s="140">
        <v>11.898016997167137</v>
      </c>
      <c r="BI54" s="140">
        <v>16.949152542372893</v>
      </c>
      <c r="BJ54" s="140">
        <v>8.7227414330218132</v>
      </c>
      <c r="BK54" s="140" t="s">
        <v>286</v>
      </c>
      <c r="BL54" s="141" t="s">
        <v>286</v>
      </c>
      <c r="BM54" s="140" t="s">
        <v>286</v>
      </c>
      <c r="BN54" s="139" t="s">
        <v>286</v>
      </c>
      <c r="BO54" s="139" t="s">
        <v>286</v>
      </c>
      <c r="BP54" s="139" t="s">
        <v>286</v>
      </c>
      <c r="BQ54" s="141" t="s">
        <v>286</v>
      </c>
      <c r="BR54" s="140" t="s">
        <v>286</v>
      </c>
      <c r="BS54" s="140" t="s">
        <v>286</v>
      </c>
      <c r="BT54" s="140">
        <v>9.0909090909090935</v>
      </c>
      <c r="BU54" s="141">
        <v>12.467532467532472</v>
      </c>
      <c r="BV54" s="140">
        <v>8.0459770114942586</v>
      </c>
      <c r="BW54" s="140">
        <v>9.4972067039106136</v>
      </c>
      <c r="BX54" s="140">
        <v>14.772727272727284</v>
      </c>
      <c r="BY54" s="141">
        <v>6.8535825545171329</v>
      </c>
      <c r="BZ54" s="140">
        <v>19.658119658119652</v>
      </c>
      <c r="CA54" s="140">
        <v>30.05181347150258</v>
      </c>
      <c r="CB54" s="140">
        <v>27.385892116182575</v>
      </c>
      <c r="CC54" s="141">
        <v>15.868263473053888</v>
      </c>
      <c r="CD54" s="140">
        <v>28.338762214983714</v>
      </c>
      <c r="CE54" s="140">
        <v>21.875</v>
      </c>
      <c r="CF54" s="140">
        <v>15.27093596059113</v>
      </c>
      <c r="CG54" s="141">
        <v>25.239616613418534</v>
      </c>
      <c r="CH54" s="140">
        <v>18.548387096774203</v>
      </c>
      <c r="CI54" s="140">
        <v>10.385756676557863</v>
      </c>
      <c r="CJ54" s="140">
        <v>21.093749999999996</v>
      </c>
      <c r="CK54" s="140">
        <v>16.538461538461537</v>
      </c>
      <c r="CL54" s="140">
        <v>15.64245810055867</v>
      </c>
      <c r="CM54" s="140">
        <v>17.765042979942685</v>
      </c>
      <c r="CN54" s="140">
        <v>10.000000000000009</v>
      </c>
      <c r="CO54" s="140">
        <v>10.08403361344538</v>
      </c>
      <c r="CP54" s="141">
        <v>8.0729166666666696</v>
      </c>
      <c r="CQ54" s="140">
        <v>4.9792531120331969</v>
      </c>
      <c r="CR54" s="140">
        <v>5.5718475073313751</v>
      </c>
      <c r="CS54" s="139">
        <v>10.322580645161288</v>
      </c>
      <c r="CT54" s="139">
        <v>1.5625</v>
      </c>
      <c r="CU54" s="141">
        <v>6.7961165048543686</v>
      </c>
      <c r="CV54" s="140">
        <v>9.6463022508038563</v>
      </c>
      <c r="CW54" s="140">
        <v>3.6437246963562764</v>
      </c>
      <c r="CX54" s="139">
        <v>2.6627218934911236</v>
      </c>
      <c r="CY54" s="139">
        <v>3.3766233766233782</v>
      </c>
      <c r="CZ54" s="141">
        <v>1.5444015444015458</v>
      </c>
      <c r="DA54" s="140">
        <v>3.9215686274509802</v>
      </c>
      <c r="DB54" s="140">
        <v>4.899135446685877</v>
      </c>
      <c r="DC54" s="139">
        <v>1.2539184952978062</v>
      </c>
      <c r="DD54" s="114" t="s">
        <v>286</v>
      </c>
      <c r="DE54" s="128">
        <v>37.795275590551171</v>
      </c>
      <c r="DF54" s="121">
        <v>43.037974683544306</v>
      </c>
      <c r="DG54" s="121" t="s">
        <v>286</v>
      </c>
      <c r="DH54" s="114">
        <v>33.333333333333343</v>
      </c>
      <c r="DI54" s="114">
        <v>46.315789473684205</v>
      </c>
      <c r="DJ54" s="128" t="s">
        <v>286</v>
      </c>
      <c r="DK54" s="121">
        <v>30.744336569579296</v>
      </c>
      <c r="DL54" s="121">
        <v>34.156378600823068</v>
      </c>
      <c r="DM54" s="121" t="s">
        <v>286</v>
      </c>
      <c r="DN54" s="121">
        <v>32.558139534883722</v>
      </c>
      <c r="DO54" s="128">
        <v>38.697318007662865</v>
      </c>
      <c r="DP54" s="121" t="s">
        <v>286</v>
      </c>
      <c r="DQ54" s="121">
        <v>24.999999999999979</v>
      </c>
      <c r="DR54" s="121">
        <v>33.753943217665629</v>
      </c>
      <c r="DS54" s="121" t="s">
        <v>286</v>
      </c>
      <c r="DT54" s="128">
        <v>31.675392670157056</v>
      </c>
      <c r="DU54" s="131">
        <v>36.286919831223614</v>
      </c>
      <c r="DV54" s="131" t="s">
        <v>286</v>
      </c>
      <c r="DW54" s="114">
        <v>34.740259740259731</v>
      </c>
      <c r="DX54" s="131">
        <v>40.211640211640244</v>
      </c>
      <c r="DY54" s="128" t="s">
        <v>286</v>
      </c>
      <c r="DZ54" s="128">
        <v>29.870129870129873</v>
      </c>
      <c r="EA54" s="128">
        <v>28.395061728395071</v>
      </c>
      <c r="EB54" s="128" t="s">
        <v>286</v>
      </c>
      <c r="EC54" s="128">
        <v>23.958333333333321</v>
      </c>
      <c r="ED54" s="128">
        <v>30.651340996168582</v>
      </c>
      <c r="EE54" s="128" t="s">
        <v>286</v>
      </c>
      <c r="EF54" s="128">
        <v>26.68539325842697</v>
      </c>
      <c r="EG54" s="128">
        <v>23.899371069182397</v>
      </c>
      <c r="EH54" s="128" t="s">
        <v>286</v>
      </c>
      <c r="EI54" s="128">
        <v>32.625994694960227</v>
      </c>
      <c r="EJ54" s="128">
        <v>27.89699570815452</v>
      </c>
      <c r="EK54" s="128" t="s">
        <v>286</v>
      </c>
      <c r="EL54" s="121">
        <v>22.077922077922107</v>
      </c>
      <c r="EM54" s="121">
        <v>28.042328042328052</v>
      </c>
      <c r="EN54" s="121" t="s">
        <v>286</v>
      </c>
      <c r="EO54" s="121">
        <v>24.104234527687311</v>
      </c>
      <c r="EP54" s="128">
        <v>18.257261410788374</v>
      </c>
      <c r="EQ54" s="121" t="s">
        <v>286</v>
      </c>
      <c r="ER54" s="121">
        <v>18.062827225130889</v>
      </c>
      <c r="ES54" s="121">
        <v>25.384615384615405</v>
      </c>
      <c r="ET54" s="121" t="s">
        <v>286</v>
      </c>
      <c r="EU54" s="128">
        <v>19.318181818181813</v>
      </c>
      <c r="EV54" s="121">
        <v>16.825396825396815</v>
      </c>
      <c r="EW54" s="121" t="s">
        <v>286</v>
      </c>
      <c r="EX54" s="121">
        <v>22.400000000000002</v>
      </c>
      <c r="EY54" s="121">
        <v>58.297872340425563</v>
      </c>
      <c r="EZ54" s="128" t="s">
        <v>286</v>
      </c>
      <c r="FA54" s="121">
        <v>15.584415584415591</v>
      </c>
      <c r="FB54" s="121">
        <v>63.684210526315823</v>
      </c>
      <c r="FC54" s="121" t="s">
        <v>286</v>
      </c>
      <c r="FD54" s="121">
        <v>14.00651465798046</v>
      </c>
      <c r="FE54" s="128">
        <v>44.398340248962654</v>
      </c>
      <c r="FF54" s="121" t="s">
        <v>286</v>
      </c>
      <c r="FG54" s="121">
        <v>8.6387434554973748</v>
      </c>
      <c r="FH54" s="121">
        <v>46.332046332046367</v>
      </c>
      <c r="FI54" s="121" t="s">
        <v>286</v>
      </c>
      <c r="FJ54" s="128">
        <v>12.499999999999991</v>
      </c>
      <c r="FK54" s="121">
        <v>36.708860759493689</v>
      </c>
      <c r="FL54" s="121" t="s">
        <v>286</v>
      </c>
      <c r="FM54" s="121">
        <v>2.9100529100529089</v>
      </c>
      <c r="FN54" s="121">
        <v>25.531914893617014</v>
      </c>
      <c r="FO54" s="128" t="s">
        <v>286</v>
      </c>
      <c r="FP54" s="121">
        <v>4.5307443365695796</v>
      </c>
      <c r="FQ54" s="121">
        <v>24.338624338624332</v>
      </c>
      <c r="FR54" s="121" t="s">
        <v>286</v>
      </c>
      <c r="FS54" s="121">
        <v>4.5751633986928102</v>
      </c>
      <c r="FT54" s="128">
        <v>18.333333333333353</v>
      </c>
      <c r="FU54" s="121" t="s">
        <v>286</v>
      </c>
      <c r="FV54" s="121">
        <v>1.0443864229765003</v>
      </c>
      <c r="FW54" s="121">
        <v>17.307692307692307</v>
      </c>
      <c r="FX54" s="121" t="s">
        <v>286</v>
      </c>
      <c r="FY54" s="128">
        <v>3.3898305084745757</v>
      </c>
      <c r="FZ54" s="121">
        <v>16.825396825396819</v>
      </c>
      <c r="GA54" s="121" t="s">
        <v>286</v>
      </c>
      <c r="GB54" s="121" t="s">
        <v>286</v>
      </c>
      <c r="GC54" s="121" t="s">
        <v>286</v>
      </c>
      <c r="GD54" s="128" t="s">
        <v>286</v>
      </c>
      <c r="GE54" s="121" t="s">
        <v>286</v>
      </c>
      <c r="GF54" s="121" t="s">
        <v>286</v>
      </c>
      <c r="GG54" s="121" t="s">
        <v>286</v>
      </c>
      <c r="GH54" s="121" t="s">
        <v>286</v>
      </c>
      <c r="GI54" s="128" t="s">
        <v>286</v>
      </c>
      <c r="GJ54" s="121" t="s">
        <v>286</v>
      </c>
      <c r="GK54" s="121">
        <v>3.6553524804177546</v>
      </c>
      <c r="GL54" s="121">
        <v>7.3076923076923102</v>
      </c>
      <c r="GM54" s="130" t="s">
        <v>286</v>
      </c>
      <c r="GN54" s="128">
        <v>4.5584045584045629</v>
      </c>
      <c r="GO54" s="121">
        <v>4.4444444444444446</v>
      </c>
      <c r="GP54" s="121">
        <v>29.20353982300886</v>
      </c>
      <c r="GQ54" s="121">
        <v>55.118110236220474</v>
      </c>
      <c r="GR54" s="121">
        <v>78.297872340425457</v>
      </c>
      <c r="GS54" s="128">
        <v>17.610062893081746</v>
      </c>
      <c r="GT54" s="121">
        <v>56.081081081081095</v>
      </c>
      <c r="GU54" s="121">
        <v>75.916230366492172</v>
      </c>
      <c r="GV54" s="121">
        <v>14.000000000000007</v>
      </c>
      <c r="GW54" s="121">
        <v>47.508305647840515</v>
      </c>
      <c r="GX54" s="128">
        <v>61.965811965812016</v>
      </c>
      <c r="GY54" s="128">
        <v>5.8651026392961887</v>
      </c>
      <c r="GZ54" s="128">
        <v>36.50793650793652</v>
      </c>
      <c r="HA54" s="128">
        <v>63.358778625954137</v>
      </c>
      <c r="HB54" s="128">
        <v>9.5505617977528097</v>
      </c>
      <c r="HC54" s="128">
        <v>31.304347826086936</v>
      </c>
      <c r="HD54" s="128">
        <v>61.392405063291143</v>
      </c>
      <c r="HE54" s="128">
        <v>5.3097345132743374</v>
      </c>
      <c r="HF54" s="128">
        <v>7.0866141732283525</v>
      </c>
      <c r="HG54" s="128">
        <v>27.23404255319149</v>
      </c>
      <c r="HH54" s="128">
        <v>1.886792452830188</v>
      </c>
      <c r="HI54" s="128">
        <v>11.48648648648649</v>
      </c>
      <c r="HJ54" s="128">
        <v>26.701570680628286</v>
      </c>
      <c r="HK54" s="128">
        <v>0.99999999999999867</v>
      </c>
      <c r="HL54" s="121">
        <v>5.9800664451827252</v>
      </c>
      <c r="HM54" s="121">
        <v>19.230769230769223</v>
      </c>
      <c r="HN54" s="121">
        <v>0.5865102639296188</v>
      </c>
      <c r="HO54" s="121">
        <v>2.1164021164021158</v>
      </c>
      <c r="HP54" s="128">
        <v>16.030534351145047</v>
      </c>
      <c r="HQ54" s="121">
        <v>0</v>
      </c>
      <c r="HR54" s="121">
        <v>3.4782608695652137</v>
      </c>
      <c r="HS54" s="121">
        <v>15.189873417721532</v>
      </c>
      <c r="HT54" s="129">
        <v>13.761467889908252</v>
      </c>
      <c r="HU54" s="128">
        <v>37.466307277628012</v>
      </c>
      <c r="HV54" s="114">
        <v>58.874458874458888</v>
      </c>
      <c r="HW54" s="114">
        <v>8.4415584415584419</v>
      </c>
      <c r="HX54" s="114">
        <v>42.955326460481103</v>
      </c>
      <c r="HY54" s="114">
        <v>55.434782608695649</v>
      </c>
      <c r="HZ54" s="114">
        <v>7.0707070707070736</v>
      </c>
      <c r="IA54" s="114">
        <v>26.962457337883972</v>
      </c>
      <c r="IB54" s="114">
        <v>42.477876106194721</v>
      </c>
      <c r="IC54" s="114">
        <v>2.9498525073746316</v>
      </c>
      <c r="ID54" s="114">
        <v>17.837837837837839</v>
      </c>
      <c r="IE54" s="114">
        <v>41.37931034482763</v>
      </c>
      <c r="IF54" s="114">
        <v>4.4943820224719104</v>
      </c>
      <c r="IG54" s="114">
        <v>17.492711370262381</v>
      </c>
      <c r="IH54" s="114">
        <v>48.253968253968225</v>
      </c>
      <c r="II54" s="114" t="s">
        <v>286</v>
      </c>
      <c r="IJ54" s="114">
        <v>20.472440944881871</v>
      </c>
      <c r="IK54" s="114">
        <v>40.677966101694928</v>
      </c>
      <c r="IL54" s="114" t="s">
        <v>286</v>
      </c>
      <c r="IM54" s="114">
        <v>26.599326599326599</v>
      </c>
      <c r="IN54" s="114">
        <v>38.095238095238095</v>
      </c>
      <c r="IO54" s="114" t="s">
        <v>286</v>
      </c>
      <c r="IP54" s="114">
        <v>16.776315789473699</v>
      </c>
      <c r="IQ54" s="114">
        <v>35.169491525423744</v>
      </c>
      <c r="IR54" s="114" t="s">
        <v>286</v>
      </c>
      <c r="IS54" s="114">
        <v>8.6486486486486367</v>
      </c>
      <c r="IT54" s="114">
        <v>27.203065134099628</v>
      </c>
      <c r="IU54" s="114" t="s">
        <v>286</v>
      </c>
      <c r="IV54" s="114">
        <v>9.3841642228738902</v>
      </c>
      <c r="IW54" s="114">
        <v>28.797468354430396</v>
      </c>
      <c r="IX54" s="114" t="str">
        <f t="shared" si="57"/>
        <v>--</v>
      </c>
      <c r="IY54" s="114" t="str">
        <f t="shared" si="57"/>
        <v>--</v>
      </c>
      <c r="IZ54" s="114" t="str">
        <f t="shared" si="57"/>
        <v>--</v>
      </c>
      <c r="JA54" s="114" t="str">
        <f t="shared" si="57"/>
        <v>--</v>
      </c>
      <c r="JB54" s="114" t="str">
        <f t="shared" si="57"/>
        <v>--</v>
      </c>
      <c r="JC54" s="261" t="s">
        <v>286</v>
      </c>
      <c r="JD54" s="261" t="s">
        <v>286</v>
      </c>
      <c r="JE54" s="261" t="s">
        <v>286</v>
      </c>
      <c r="JF54" s="261" t="s">
        <v>286</v>
      </c>
      <c r="JG54" s="261" t="s">
        <v>286</v>
      </c>
      <c r="JH54" s="261" t="s">
        <v>286</v>
      </c>
      <c r="JI54" s="261" t="s">
        <v>286</v>
      </c>
      <c r="JJ54" s="261" t="s">
        <v>286</v>
      </c>
      <c r="JK54" s="261" t="s">
        <v>286</v>
      </c>
      <c r="JL54" s="261" t="s">
        <v>286</v>
      </c>
      <c r="JM54" s="261" t="s">
        <v>286</v>
      </c>
      <c r="JN54" s="261" t="s">
        <v>286</v>
      </c>
      <c r="JO54" s="243">
        <v>23.1292517006803</v>
      </c>
      <c r="JP54" s="243">
        <v>26.0683760683761</v>
      </c>
      <c r="JQ54" s="243">
        <v>46.341463414634198</v>
      </c>
      <c r="JR54" s="243">
        <v>16.564417177914098</v>
      </c>
      <c r="JS54" s="243">
        <v>23.794212218649498</v>
      </c>
      <c r="JT54" s="243">
        <v>40.969162995594701</v>
      </c>
      <c r="JU54" s="243">
        <v>1.3605442176870799</v>
      </c>
      <c r="JV54" s="243">
        <v>3.41880341880342</v>
      </c>
      <c r="JW54" s="243">
        <v>8.7804878048780495</v>
      </c>
      <c r="JX54" s="243">
        <v>1.53374233128834</v>
      </c>
      <c r="JY54" s="243">
        <v>1.6077170418006399</v>
      </c>
      <c r="JZ54" s="243">
        <v>1.3215859030837001</v>
      </c>
      <c r="KA54" s="243">
        <v>11.5646258503401</v>
      </c>
      <c r="KB54" s="243">
        <v>18.907563025210099</v>
      </c>
      <c r="KC54" s="243">
        <v>34.299516908212603</v>
      </c>
      <c r="KD54" s="243">
        <v>7.6687116564417197</v>
      </c>
      <c r="KE54" s="243">
        <v>10.5431309904153</v>
      </c>
      <c r="KF54" s="243">
        <v>22.026431718061701</v>
      </c>
      <c r="KG54" s="128" t="str">
        <f t="shared" si="58"/>
        <v>--</v>
      </c>
      <c r="KH54" s="128" t="str">
        <f t="shared" si="58"/>
        <v>--</v>
      </c>
      <c r="KI54" s="128" t="str">
        <f t="shared" si="58"/>
        <v>--</v>
      </c>
      <c r="KJ54" s="128" t="str">
        <f t="shared" si="58"/>
        <v>--</v>
      </c>
      <c r="KK54" s="128" t="str">
        <f t="shared" si="58"/>
        <v>--</v>
      </c>
      <c r="KL54" s="128" t="str">
        <f t="shared" si="58"/>
        <v>--</v>
      </c>
      <c r="KM54" s="128" t="str">
        <f t="shared" si="58"/>
        <v>--</v>
      </c>
      <c r="KN54" s="286">
        <v>16.049382716049386</v>
      </c>
      <c r="KO54" s="286">
        <v>9.7178683385579916</v>
      </c>
      <c r="KP54" s="286">
        <v>8.474576271186443</v>
      </c>
      <c r="KQ54" s="128" t="str">
        <f t="shared" si="2"/>
        <v>--</v>
      </c>
      <c r="KR54" s="222">
        <v>1.5384615384615394</v>
      </c>
      <c r="KS54" s="222">
        <v>1.8808777429467101</v>
      </c>
      <c r="KT54" s="222">
        <v>1.2711864406779665</v>
      </c>
      <c r="KU54" s="128" t="str">
        <f t="shared" si="3"/>
        <v>--</v>
      </c>
      <c r="KV54" s="222">
        <v>2.7692307692307687</v>
      </c>
      <c r="KW54" s="222">
        <v>3.4482758620689662</v>
      </c>
      <c r="KX54" s="222">
        <v>4.2372881355932224</v>
      </c>
      <c r="KY54" s="295">
        <v>19.66101694915254</v>
      </c>
      <c r="KZ54" s="295">
        <v>19.105691056910558</v>
      </c>
      <c r="LA54" s="295">
        <v>8.6124401913875595</v>
      </c>
      <c r="LB54" s="295">
        <v>18.711656441717793</v>
      </c>
      <c r="LC54" s="295">
        <v>16.199376947040495</v>
      </c>
      <c r="LD54" s="295">
        <v>14.583333333333332</v>
      </c>
      <c r="LE54" s="295">
        <v>7.5862068965517286</v>
      </c>
      <c r="LF54" s="295">
        <v>13.306451612903231</v>
      </c>
      <c r="LG54" s="295">
        <v>6.7961165048543704</v>
      </c>
      <c r="LH54" s="295">
        <v>10.46153846153846</v>
      </c>
      <c r="LI54" s="295">
        <v>11.490683229813675</v>
      </c>
      <c r="LJ54" s="295">
        <v>15.481171548117146</v>
      </c>
      <c r="LK54" s="295">
        <v>2.0547945205479463</v>
      </c>
      <c r="LL54" s="295">
        <v>6.0975609756097562</v>
      </c>
      <c r="LM54" s="297">
        <v>0.96153846153846179</v>
      </c>
      <c r="LN54" s="295">
        <v>5.5555555555555518</v>
      </c>
      <c r="LO54" s="295">
        <v>2.5000000000000009</v>
      </c>
      <c r="LP54" s="295">
        <v>3.3333333333333335</v>
      </c>
      <c r="LQ54" s="128">
        <v>4.0816326530612264</v>
      </c>
      <c r="LR54" s="128">
        <v>10.924369747899158</v>
      </c>
      <c r="LS54" s="128">
        <v>20.873786407766993</v>
      </c>
      <c r="LT54" s="128">
        <v>2.7777777777777786</v>
      </c>
      <c r="LU54" s="128">
        <v>3.184713375796179</v>
      </c>
      <c r="LV54" s="128">
        <v>10.619469026548673</v>
      </c>
      <c r="LX54" s="378" t="str">
        <f t="shared" si="4"/>
        <v>--</v>
      </c>
      <c r="LY54" s="381">
        <v>16.615384615384613</v>
      </c>
      <c r="LZ54" s="381">
        <v>20.754716981132081</v>
      </c>
      <c r="MA54" s="381">
        <v>22.916666666666668</v>
      </c>
      <c r="MB54" s="378" t="str">
        <f t="shared" si="5"/>
        <v>--</v>
      </c>
      <c r="MC54" s="381">
        <v>20.202020202020218</v>
      </c>
      <c r="MD54" s="381">
        <v>25.345622119815651</v>
      </c>
      <c r="ME54" s="381">
        <v>19.078947368421044</v>
      </c>
      <c r="MF54" s="378" t="str">
        <f t="shared" si="6"/>
        <v>--</v>
      </c>
      <c r="MG54" s="381">
        <v>14.984709480122332</v>
      </c>
      <c r="MH54" s="381">
        <v>17.187499999999982</v>
      </c>
      <c r="MI54" s="381">
        <v>17.083333333333336</v>
      </c>
      <c r="MJ54" s="378" t="str">
        <f t="shared" si="7"/>
        <v>--</v>
      </c>
      <c r="MK54" s="381">
        <v>21.14093959731543</v>
      </c>
      <c r="ML54" s="381">
        <v>28.899082568807341</v>
      </c>
      <c r="MM54" s="381">
        <v>19.736842105263165</v>
      </c>
      <c r="MN54" s="378" t="str">
        <f t="shared" si="8"/>
        <v>--</v>
      </c>
      <c r="MO54" s="381">
        <v>23.529411764705873</v>
      </c>
      <c r="MP54" s="381">
        <v>22.018348623853207</v>
      </c>
      <c r="MQ54" s="381">
        <v>17.105263157894743</v>
      </c>
      <c r="MR54" s="378" t="str">
        <f t="shared" si="9"/>
        <v>--</v>
      </c>
      <c r="MS54" s="381">
        <v>17.999999999999996</v>
      </c>
      <c r="MT54" s="381">
        <v>16.190476190476193</v>
      </c>
      <c r="MU54" s="381">
        <v>13.333333333333336</v>
      </c>
      <c r="MV54" s="378" t="str">
        <f t="shared" si="10"/>
        <v>--</v>
      </c>
      <c r="MW54" s="381">
        <v>9.0909090909090864</v>
      </c>
      <c r="MX54" s="381">
        <v>5.6338028169014098</v>
      </c>
      <c r="MY54" s="381">
        <v>4.6357615894039759</v>
      </c>
      <c r="MZ54" s="378" t="str">
        <f t="shared" si="11"/>
        <v>--</v>
      </c>
      <c r="NA54" s="381">
        <v>32.716049382716029</v>
      </c>
      <c r="NB54" s="381">
        <v>26.018808777429467</v>
      </c>
      <c r="NC54" s="381">
        <v>25.423728813559332</v>
      </c>
      <c r="ND54" s="378" t="str">
        <f t="shared" si="12"/>
        <v>--</v>
      </c>
      <c r="NE54" s="381">
        <v>24.172185430463582</v>
      </c>
      <c r="NF54" s="381">
        <v>21.028037383177573</v>
      </c>
      <c r="NG54" s="381">
        <v>15.789473684210529</v>
      </c>
      <c r="NH54" s="378" t="str">
        <f t="shared" si="13"/>
        <v>--</v>
      </c>
      <c r="NI54" s="381">
        <v>9.0000000000000053</v>
      </c>
      <c r="NJ54" s="381">
        <v>9.3457943925233629</v>
      </c>
      <c r="NK54" s="381">
        <v>7.2368421052631575</v>
      </c>
      <c r="NL54" s="378" t="str">
        <f t="shared" si="14"/>
        <v>--</v>
      </c>
      <c r="NM54" s="381">
        <v>1.6666666666666672</v>
      </c>
      <c r="NN54" s="381">
        <v>3.7209302325581386</v>
      </c>
      <c r="NO54" s="381">
        <v>1.9736842105263157</v>
      </c>
      <c r="NP54" s="378" t="str">
        <f t="shared" si="15"/>
        <v>--</v>
      </c>
      <c r="NQ54" s="381">
        <v>2</v>
      </c>
      <c r="NR54" s="381">
        <v>3.2710280373831786</v>
      </c>
      <c r="NS54" s="381">
        <v>2.0000000000000004</v>
      </c>
      <c r="NT54" s="378" t="str">
        <f t="shared" si="16"/>
        <v>--</v>
      </c>
      <c r="NU54" s="381">
        <v>20.327868852459005</v>
      </c>
      <c r="NV54" s="381">
        <v>31.944444444444443</v>
      </c>
      <c r="NW54" s="381">
        <v>39.597315436241622</v>
      </c>
      <c r="NX54" s="378" t="str">
        <f t="shared" si="17"/>
        <v>--</v>
      </c>
      <c r="NY54" s="381">
        <v>1.3114754098360666</v>
      </c>
      <c r="NZ54" s="381">
        <v>1.3888888888888893</v>
      </c>
      <c r="OA54" s="381">
        <v>4.6979865771812097</v>
      </c>
      <c r="OB54" s="378" t="str">
        <f t="shared" si="18"/>
        <v>--</v>
      </c>
      <c r="OC54" s="381">
        <v>12.131147540983619</v>
      </c>
      <c r="OD54" s="381">
        <v>20.276497695852537</v>
      </c>
      <c r="OE54" s="381">
        <v>20.805369127516769</v>
      </c>
    </row>
    <row r="55" spans="1:395" ht="14.4" thickTop="1" thickBot="1" x14ac:dyDescent="0.3">
      <c r="A55" s="114">
        <v>51</v>
      </c>
      <c r="B55" s="93" t="s">
        <v>51</v>
      </c>
      <c r="C55" s="144">
        <v>17.054263565891471</v>
      </c>
      <c r="D55" s="144">
        <v>29.464285714285715</v>
      </c>
      <c r="E55" s="144">
        <v>37.864077669902905</v>
      </c>
      <c r="F55" s="144">
        <v>14.444444444444443</v>
      </c>
      <c r="G55" s="144">
        <v>30.534351145038183</v>
      </c>
      <c r="H55" s="144">
        <v>38.947368421052623</v>
      </c>
      <c r="I55" s="144">
        <v>14.705882352941179</v>
      </c>
      <c r="J55" s="144">
        <v>36.45833333333335</v>
      </c>
      <c r="K55" s="144">
        <v>43.95604395604397</v>
      </c>
      <c r="L55" s="144">
        <v>11.764705882352944</v>
      </c>
      <c r="M55" s="141">
        <v>24.561403508771928</v>
      </c>
      <c r="N55" s="141">
        <v>36.53846153846154</v>
      </c>
      <c r="O55" s="141">
        <v>4.7619047619047619</v>
      </c>
      <c r="P55" s="141">
        <v>32.558139534883729</v>
      </c>
      <c r="Q55" s="141">
        <v>44.736842105263158</v>
      </c>
      <c r="R55" s="141">
        <v>8.2089552238806007</v>
      </c>
      <c r="S55" s="141">
        <v>19.81981981981982</v>
      </c>
      <c r="T55" s="141">
        <v>8.7378640776699044</v>
      </c>
      <c r="U55" s="141">
        <v>10.989010989010991</v>
      </c>
      <c r="V55" s="141">
        <v>13.846153846153854</v>
      </c>
      <c r="W55" s="141">
        <v>11.578947368421053</v>
      </c>
      <c r="X55" s="141">
        <v>8.7378640776699044</v>
      </c>
      <c r="Y55" s="141">
        <v>11.340206185567011</v>
      </c>
      <c r="Z55" s="141">
        <v>14.130434782608701</v>
      </c>
      <c r="AA55" s="141">
        <v>3.9215686274509802</v>
      </c>
      <c r="AB55" s="142">
        <v>22.807017543859654</v>
      </c>
      <c r="AC55" s="142">
        <v>5.7692307692307701</v>
      </c>
      <c r="AD55" s="142">
        <v>4.761904761904761</v>
      </c>
      <c r="AE55" s="142">
        <v>16.279069767441865</v>
      </c>
      <c r="AF55" s="141">
        <v>18.421052631578942</v>
      </c>
      <c r="AG55" s="144">
        <v>15.789473684210526</v>
      </c>
      <c r="AH55" s="144">
        <v>21.428571428571434</v>
      </c>
      <c r="AI55" s="143">
        <v>14.563106796116509</v>
      </c>
      <c r="AJ55" s="143">
        <v>3.3707865168539319</v>
      </c>
      <c r="AK55" s="141">
        <v>20.000000000000014</v>
      </c>
      <c r="AL55" s="141">
        <v>18.085106382978719</v>
      </c>
      <c r="AM55" s="141">
        <v>9.7087378640776709</v>
      </c>
      <c r="AN55" s="141">
        <v>12.371134020618559</v>
      </c>
      <c r="AO55" s="141">
        <v>15.217391304347831</v>
      </c>
      <c r="AP55" s="141">
        <v>5.882352941176471</v>
      </c>
      <c r="AQ55" s="141">
        <v>17.543859649122808</v>
      </c>
      <c r="AR55" s="141">
        <v>7.6923076923076916</v>
      </c>
      <c r="AS55" s="141">
        <v>2.4390243902439024</v>
      </c>
      <c r="AT55" s="141">
        <v>11.627906976744185</v>
      </c>
      <c r="AU55" s="141">
        <v>21.621621621621617</v>
      </c>
      <c r="AV55" s="141">
        <v>6.8181818181818219</v>
      </c>
      <c r="AW55" s="141">
        <v>14.414414414414418</v>
      </c>
      <c r="AX55" s="142">
        <v>11.650485436893202</v>
      </c>
      <c r="AY55" s="142">
        <v>4.4943820224719104</v>
      </c>
      <c r="AZ55" s="142">
        <v>17.692307692307693</v>
      </c>
      <c r="BA55" s="142">
        <v>10.526315789473685</v>
      </c>
      <c r="BB55" s="141">
        <v>7.8431372549019596</v>
      </c>
      <c r="BC55" s="142">
        <v>13.541666666666671</v>
      </c>
      <c r="BD55" s="142">
        <v>10.86956521739131</v>
      </c>
      <c r="BE55" s="142">
        <v>1.9607843137254901</v>
      </c>
      <c r="BF55" s="142">
        <v>17.543859649122808</v>
      </c>
      <c r="BG55" s="141">
        <v>11.53846153846154</v>
      </c>
      <c r="BH55" s="140">
        <v>7.1428571428571432</v>
      </c>
      <c r="BI55" s="140">
        <v>20.930232558139529</v>
      </c>
      <c r="BJ55" s="140">
        <v>18.918918918918919</v>
      </c>
      <c r="BK55" s="140" t="s">
        <v>286</v>
      </c>
      <c r="BL55" s="141" t="s">
        <v>286</v>
      </c>
      <c r="BM55" s="140" t="s">
        <v>286</v>
      </c>
      <c r="BN55" s="139" t="s">
        <v>286</v>
      </c>
      <c r="BO55" s="139" t="s">
        <v>286</v>
      </c>
      <c r="BP55" s="139" t="s">
        <v>286</v>
      </c>
      <c r="BQ55" s="141" t="s">
        <v>286</v>
      </c>
      <c r="BR55" s="140" t="s">
        <v>286</v>
      </c>
      <c r="BS55" s="140" t="s">
        <v>286</v>
      </c>
      <c r="BT55" s="140">
        <v>5.882352941176471</v>
      </c>
      <c r="BU55" s="141">
        <v>20.370370370370367</v>
      </c>
      <c r="BV55" s="140">
        <v>9.6153846153846168</v>
      </c>
      <c r="BW55" s="140">
        <v>4.8780487804878048</v>
      </c>
      <c r="BX55" s="140">
        <v>16.279069767441857</v>
      </c>
      <c r="BY55" s="141">
        <v>7.8947368421052637</v>
      </c>
      <c r="BZ55" s="140">
        <v>15.037593984962401</v>
      </c>
      <c r="CA55" s="140">
        <v>27.927927927927939</v>
      </c>
      <c r="CB55" s="140">
        <v>14.42307692307692</v>
      </c>
      <c r="CC55" s="141">
        <v>8.8888888888888911</v>
      </c>
      <c r="CD55" s="140">
        <v>25.000000000000007</v>
      </c>
      <c r="CE55" s="140">
        <v>21.052631578947373</v>
      </c>
      <c r="CF55" s="140">
        <v>16.504854368932044</v>
      </c>
      <c r="CG55" s="141">
        <v>19.791666666666675</v>
      </c>
      <c r="CH55" s="140">
        <v>19.565217391304344</v>
      </c>
      <c r="CI55" s="140">
        <v>4.166666666666667</v>
      </c>
      <c r="CJ55" s="140">
        <v>31.481481481481485</v>
      </c>
      <c r="CK55" s="140">
        <v>23.076923076923084</v>
      </c>
      <c r="CL55" s="140">
        <v>13.157894736842108</v>
      </c>
      <c r="CM55" s="140">
        <v>13.953488372093023</v>
      </c>
      <c r="CN55" s="140">
        <v>34.210526315789465</v>
      </c>
      <c r="CO55" s="140">
        <v>5.2631578947368443</v>
      </c>
      <c r="CP55" s="141">
        <v>8.9285714285714324</v>
      </c>
      <c r="CQ55" s="140">
        <v>5.7692307692307701</v>
      </c>
      <c r="CR55" s="140">
        <v>1.1235955056179772</v>
      </c>
      <c r="CS55" s="139">
        <v>6.9767441860465143</v>
      </c>
      <c r="CT55" s="139">
        <v>1.0526315789473684</v>
      </c>
      <c r="CU55" s="141">
        <v>0.97087378640776689</v>
      </c>
      <c r="CV55" s="140">
        <v>6.1855670103092804</v>
      </c>
      <c r="CW55" s="140">
        <v>5.4945054945054963</v>
      </c>
      <c r="CX55" s="139">
        <v>0</v>
      </c>
      <c r="CY55" s="139">
        <v>0</v>
      </c>
      <c r="CZ55" s="141">
        <v>1.9230769230769229</v>
      </c>
      <c r="DA55" s="140">
        <v>0</v>
      </c>
      <c r="DB55" s="140">
        <v>4.6511627906976747</v>
      </c>
      <c r="DC55" s="139">
        <v>5.2631578947368407</v>
      </c>
      <c r="DD55" s="114" t="s">
        <v>286</v>
      </c>
      <c r="DE55" s="128">
        <v>40.70796460176993</v>
      </c>
      <c r="DF55" s="121">
        <v>42.307692307692307</v>
      </c>
      <c r="DG55" s="121" t="s">
        <v>286</v>
      </c>
      <c r="DH55" s="114">
        <v>31.496062992125992</v>
      </c>
      <c r="DI55" s="114">
        <v>37.234042553191479</v>
      </c>
      <c r="DJ55" s="128" t="s">
        <v>286</v>
      </c>
      <c r="DK55" s="121">
        <v>24.742268041237121</v>
      </c>
      <c r="DL55" s="121">
        <v>37.362637362637372</v>
      </c>
      <c r="DM55" s="121" t="s">
        <v>286</v>
      </c>
      <c r="DN55" s="121">
        <v>33.333333333333336</v>
      </c>
      <c r="DO55" s="128">
        <v>48.076923076923073</v>
      </c>
      <c r="DP55" s="121" t="s">
        <v>286</v>
      </c>
      <c r="DQ55" s="121">
        <v>7.142857142857145</v>
      </c>
      <c r="DR55" s="121">
        <v>18.421052631578952</v>
      </c>
      <c r="DS55" s="121" t="s">
        <v>286</v>
      </c>
      <c r="DT55" s="128">
        <v>38.181818181818173</v>
      </c>
      <c r="DU55" s="131">
        <v>30.769230769230774</v>
      </c>
      <c r="DV55" s="131" t="s">
        <v>286</v>
      </c>
      <c r="DW55" s="114">
        <v>32.283464566929148</v>
      </c>
      <c r="DX55" s="131">
        <v>39.361702127659569</v>
      </c>
      <c r="DY55" s="128" t="s">
        <v>286</v>
      </c>
      <c r="DZ55" s="128">
        <v>31.958762886597949</v>
      </c>
      <c r="EA55" s="128">
        <v>32.608695652173921</v>
      </c>
      <c r="EB55" s="128" t="s">
        <v>286</v>
      </c>
      <c r="EC55" s="128">
        <v>21.052631578947366</v>
      </c>
      <c r="ED55" s="128">
        <v>34.615384615384627</v>
      </c>
      <c r="EE55" s="128" t="s">
        <v>286</v>
      </c>
      <c r="EF55" s="128">
        <v>26.190476190476183</v>
      </c>
      <c r="EG55" s="128">
        <v>28.947368421052627</v>
      </c>
      <c r="EH55" s="128" t="s">
        <v>286</v>
      </c>
      <c r="EI55" s="128">
        <v>43.518518518518505</v>
      </c>
      <c r="EJ55" s="128">
        <v>21.359223300970886</v>
      </c>
      <c r="EK55" s="128" t="s">
        <v>286</v>
      </c>
      <c r="EL55" s="121">
        <v>25.196850393700792</v>
      </c>
      <c r="EM55" s="121">
        <v>28.723404255319153</v>
      </c>
      <c r="EN55" s="121" t="s">
        <v>286</v>
      </c>
      <c r="EO55" s="121">
        <v>31.958762886597935</v>
      </c>
      <c r="EP55" s="128">
        <v>29.670329670329675</v>
      </c>
      <c r="EQ55" s="121" t="s">
        <v>286</v>
      </c>
      <c r="ER55" s="121">
        <v>15.789473684210524</v>
      </c>
      <c r="ES55" s="121">
        <v>21.568627450980394</v>
      </c>
      <c r="ET55" s="121" t="s">
        <v>286</v>
      </c>
      <c r="EU55" s="128">
        <v>16.666666666666668</v>
      </c>
      <c r="EV55" s="121">
        <v>21.052631578947366</v>
      </c>
      <c r="EW55" s="121" t="s">
        <v>286</v>
      </c>
      <c r="EX55" s="121">
        <v>20.909090909090914</v>
      </c>
      <c r="EY55" s="121">
        <v>51.923076923076934</v>
      </c>
      <c r="EZ55" s="128" t="s">
        <v>286</v>
      </c>
      <c r="FA55" s="121">
        <v>9.4488188976377963</v>
      </c>
      <c r="FB55" s="121">
        <v>49.462365591397841</v>
      </c>
      <c r="FC55" s="121" t="s">
        <v>286</v>
      </c>
      <c r="FD55" s="121">
        <v>7.2916666666666643</v>
      </c>
      <c r="FE55" s="128">
        <v>52.747252747252759</v>
      </c>
      <c r="FF55" s="121" t="s">
        <v>286</v>
      </c>
      <c r="FG55" s="121">
        <v>10.526315789473689</v>
      </c>
      <c r="FH55" s="121">
        <v>60.784313725490193</v>
      </c>
      <c r="FI55" s="121" t="s">
        <v>286</v>
      </c>
      <c r="FJ55" s="128">
        <v>0</v>
      </c>
      <c r="FK55" s="121">
        <v>52.631578947368418</v>
      </c>
      <c r="FL55" s="121" t="s">
        <v>286</v>
      </c>
      <c r="FM55" s="121">
        <v>4.5454545454545485</v>
      </c>
      <c r="FN55" s="121">
        <v>29.807692307692299</v>
      </c>
      <c r="FO55" s="128" t="s">
        <v>286</v>
      </c>
      <c r="FP55" s="121">
        <v>0.78740157480314943</v>
      </c>
      <c r="FQ55" s="121">
        <v>23.655913978494635</v>
      </c>
      <c r="FR55" s="121" t="s">
        <v>286</v>
      </c>
      <c r="FS55" s="121">
        <v>1.0309278350515461</v>
      </c>
      <c r="FT55" s="128">
        <v>21.739130434782613</v>
      </c>
      <c r="FU55" s="121" t="s">
        <v>286</v>
      </c>
      <c r="FV55" s="121">
        <v>0</v>
      </c>
      <c r="FW55" s="121">
        <v>32.692307692307693</v>
      </c>
      <c r="FX55" s="121" t="s">
        <v>286</v>
      </c>
      <c r="FY55" s="128">
        <v>0</v>
      </c>
      <c r="FZ55" s="121">
        <v>21.052631578947366</v>
      </c>
      <c r="GA55" s="121" t="s">
        <v>286</v>
      </c>
      <c r="GB55" s="121" t="s">
        <v>286</v>
      </c>
      <c r="GC55" s="121" t="s">
        <v>286</v>
      </c>
      <c r="GD55" s="128" t="s">
        <v>286</v>
      </c>
      <c r="GE55" s="121" t="s">
        <v>286</v>
      </c>
      <c r="GF55" s="121" t="s">
        <v>286</v>
      </c>
      <c r="GG55" s="121" t="s">
        <v>286</v>
      </c>
      <c r="GH55" s="121" t="s">
        <v>286</v>
      </c>
      <c r="GI55" s="128" t="s">
        <v>286</v>
      </c>
      <c r="GJ55" s="121" t="s">
        <v>286</v>
      </c>
      <c r="GK55" s="121">
        <v>3.5087719298245608</v>
      </c>
      <c r="GL55" s="121">
        <v>1.9230769230769229</v>
      </c>
      <c r="GM55" s="130" t="s">
        <v>286</v>
      </c>
      <c r="GN55" s="128">
        <v>2.3809523809523805</v>
      </c>
      <c r="GO55" s="121">
        <v>2.6315789473684204</v>
      </c>
      <c r="GP55" s="121">
        <v>24.193548387096776</v>
      </c>
      <c r="GQ55" s="121">
        <v>66.666666666666629</v>
      </c>
      <c r="GR55" s="121">
        <v>68.932038834951456</v>
      </c>
      <c r="GS55" s="128">
        <v>20.689655172413786</v>
      </c>
      <c r="GT55" s="121">
        <v>67.479674796747958</v>
      </c>
      <c r="GU55" s="121">
        <v>76.344086021505376</v>
      </c>
      <c r="GV55" s="121">
        <v>9.1836734693877577</v>
      </c>
      <c r="GW55" s="121">
        <v>62.500000000000007</v>
      </c>
      <c r="GX55" s="128">
        <v>72.527472527472568</v>
      </c>
      <c r="GY55" s="128">
        <v>12</v>
      </c>
      <c r="GZ55" s="128">
        <v>43.636363636363612</v>
      </c>
      <c r="HA55" s="128">
        <v>75.000000000000014</v>
      </c>
      <c r="HB55" s="128">
        <v>5.1282051282051277</v>
      </c>
      <c r="HC55" s="128">
        <v>33.333333333333336</v>
      </c>
      <c r="HD55" s="128">
        <v>57.894736842105267</v>
      </c>
      <c r="HE55" s="128">
        <v>0</v>
      </c>
      <c r="HF55" s="128">
        <v>12.962962962962965</v>
      </c>
      <c r="HG55" s="128">
        <v>29.126213592233004</v>
      </c>
      <c r="HH55" s="128">
        <v>1.1494252873563215</v>
      </c>
      <c r="HI55" s="128">
        <v>16.260162601626021</v>
      </c>
      <c r="HJ55" s="128">
        <v>29.032258064516142</v>
      </c>
      <c r="HK55" s="128">
        <v>1.0204081632653057</v>
      </c>
      <c r="HL55" s="121">
        <v>6.8181818181818183</v>
      </c>
      <c r="HM55" s="121">
        <v>35.164835164835168</v>
      </c>
      <c r="HN55" s="121">
        <v>2</v>
      </c>
      <c r="HO55" s="121">
        <v>3.6363636363636358</v>
      </c>
      <c r="HP55" s="128">
        <v>23.07692307692308</v>
      </c>
      <c r="HQ55" s="121">
        <v>0</v>
      </c>
      <c r="HR55" s="121">
        <v>2.7777777777777772</v>
      </c>
      <c r="HS55" s="121">
        <v>15.789473684210531</v>
      </c>
      <c r="HT55" s="129">
        <v>6.7796610169491496</v>
      </c>
      <c r="HU55" s="128">
        <v>54.285714285714299</v>
      </c>
      <c r="HV55" s="114">
        <v>50.505050505050498</v>
      </c>
      <c r="HW55" s="114">
        <v>7.0588235294117663</v>
      </c>
      <c r="HX55" s="114">
        <v>49.999999999999986</v>
      </c>
      <c r="HY55" s="114">
        <v>63.333333333333329</v>
      </c>
      <c r="HZ55" s="114">
        <v>5.1020408163265287</v>
      </c>
      <c r="IA55" s="114">
        <v>42.168674698795179</v>
      </c>
      <c r="IB55" s="114">
        <v>62.222222222222229</v>
      </c>
      <c r="IC55" s="114">
        <v>4.0816326530612246</v>
      </c>
      <c r="ID55" s="114">
        <v>23.636363636363637</v>
      </c>
      <c r="IE55" s="114">
        <v>46.15384615384616</v>
      </c>
      <c r="IF55" s="114">
        <v>2.5641025641025634</v>
      </c>
      <c r="IG55" s="114">
        <v>11.111111111111109</v>
      </c>
      <c r="IH55" s="114">
        <v>44.73684210526315</v>
      </c>
      <c r="II55" s="114" t="s">
        <v>286</v>
      </c>
      <c r="IJ55" s="114">
        <v>29.245283018867923</v>
      </c>
      <c r="IK55" s="114">
        <v>31.372549019607849</v>
      </c>
      <c r="IL55" s="114" t="s">
        <v>286</v>
      </c>
      <c r="IM55" s="114">
        <v>30.645161290322577</v>
      </c>
      <c r="IN55" s="114">
        <v>37.634408602150536</v>
      </c>
      <c r="IO55" s="114" t="s">
        <v>286</v>
      </c>
      <c r="IP55" s="114">
        <v>22.471910112359549</v>
      </c>
      <c r="IQ55" s="114">
        <v>45.652173913043455</v>
      </c>
      <c r="IR55" s="114" t="s">
        <v>286</v>
      </c>
      <c r="IS55" s="114">
        <v>16.363636363636363</v>
      </c>
      <c r="IT55" s="114">
        <v>32.692307692307686</v>
      </c>
      <c r="IU55" s="114" t="s">
        <v>286</v>
      </c>
      <c r="IV55" s="114">
        <v>11.111111111111111</v>
      </c>
      <c r="IW55" s="114">
        <v>39.473684210526322</v>
      </c>
      <c r="IX55" s="114" t="str">
        <f t="shared" ref="IX55:JB64" si="59">"--"</f>
        <v>--</v>
      </c>
      <c r="IY55" s="114" t="str">
        <f t="shared" si="59"/>
        <v>--</v>
      </c>
      <c r="IZ55" s="114" t="str">
        <f t="shared" si="59"/>
        <v>--</v>
      </c>
      <c r="JA55" s="114" t="str">
        <f t="shared" si="59"/>
        <v>--</v>
      </c>
      <c r="JB55" s="114" t="str">
        <f t="shared" si="59"/>
        <v>--</v>
      </c>
      <c r="JC55" s="261" t="s">
        <v>286</v>
      </c>
      <c r="JD55" s="261" t="s">
        <v>286</v>
      </c>
      <c r="JE55" s="261" t="s">
        <v>286</v>
      </c>
      <c r="JF55" s="261" t="s">
        <v>286</v>
      </c>
      <c r="JG55" s="261" t="s">
        <v>286</v>
      </c>
      <c r="JH55" s="261" t="s">
        <v>286</v>
      </c>
      <c r="JI55" s="261" t="s">
        <v>286</v>
      </c>
      <c r="JJ55" s="261" t="s">
        <v>286</v>
      </c>
      <c r="JK55" s="261" t="s">
        <v>286</v>
      </c>
      <c r="JL55" s="261" t="s">
        <v>286</v>
      </c>
      <c r="JM55" s="261" t="s">
        <v>286</v>
      </c>
      <c r="JN55" s="261" t="s">
        <v>286</v>
      </c>
      <c r="JO55" s="243">
        <v>12.8571428571429</v>
      </c>
      <c r="JP55" s="243">
        <v>31.428571428571399</v>
      </c>
      <c r="JQ55" s="243">
        <v>58.208955223880601</v>
      </c>
      <c r="JR55" s="243">
        <v>16.438356164383599</v>
      </c>
      <c r="JS55" s="243">
        <v>36.708860759493703</v>
      </c>
      <c r="JT55" s="243">
        <v>41.3333333333333</v>
      </c>
      <c r="JU55" s="243">
        <v>2.8571428571428599</v>
      </c>
      <c r="JV55" s="243">
        <v>1.4285714285714299</v>
      </c>
      <c r="JW55" s="243">
        <v>7.4626865671641802</v>
      </c>
      <c r="JX55" s="243">
        <v>0</v>
      </c>
      <c r="JY55" s="243">
        <v>3.79746835443038</v>
      </c>
      <c r="JZ55" s="243">
        <v>5.3333333333333304</v>
      </c>
      <c r="KA55" s="243">
        <v>10</v>
      </c>
      <c r="KB55" s="243">
        <v>14.285714285714301</v>
      </c>
      <c r="KC55" s="243">
        <v>46.268656716417901</v>
      </c>
      <c r="KD55" s="243">
        <v>9.5890410958904102</v>
      </c>
      <c r="KE55" s="243">
        <v>26.5822784810127</v>
      </c>
      <c r="KF55" s="243">
        <v>26.6666666666667</v>
      </c>
      <c r="KG55" s="128" t="str">
        <f t="shared" ref="KG55:KM64" si="60">"--"</f>
        <v>--</v>
      </c>
      <c r="KH55" s="128" t="str">
        <f t="shared" si="60"/>
        <v>--</v>
      </c>
      <c r="KI55" s="128" t="str">
        <f t="shared" si="60"/>
        <v>--</v>
      </c>
      <c r="KJ55" s="128" t="str">
        <f t="shared" si="60"/>
        <v>--</v>
      </c>
      <c r="KK55" s="128" t="str">
        <f t="shared" si="60"/>
        <v>--</v>
      </c>
      <c r="KL55" s="128" t="str">
        <f t="shared" si="60"/>
        <v>--</v>
      </c>
      <c r="KM55" s="128" t="str">
        <f t="shared" si="60"/>
        <v>--</v>
      </c>
      <c r="KN55" s="286">
        <v>8.3333333333333304</v>
      </c>
      <c r="KO55" s="286">
        <v>6.3291139240506338</v>
      </c>
      <c r="KP55" s="286">
        <v>8</v>
      </c>
      <c r="KQ55" s="128" t="str">
        <f t="shared" si="2"/>
        <v>--</v>
      </c>
      <c r="KR55" s="222">
        <v>0</v>
      </c>
      <c r="KS55" s="222">
        <v>0</v>
      </c>
      <c r="KT55" s="222">
        <v>1.3333333333333335</v>
      </c>
      <c r="KU55" s="128" t="str">
        <f t="shared" si="3"/>
        <v>--</v>
      </c>
      <c r="KV55" s="222">
        <v>2.7397260273972601</v>
      </c>
      <c r="KW55" s="222">
        <v>2.5316455696202529</v>
      </c>
      <c r="KX55" s="222">
        <v>2.666666666666667</v>
      </c>
      <c r="KY55" s="295">
        <v>12.676056338028168</v>
      </c>
      <c r="KZ55" s="295">
        <v>15.714285714285721</v>
      </c>
      <c r="LA55" s="295">
        <v>10.447761194029855</v>
      </c>
      <c r="LB55" s="295">
        <v>17.80821917808219</v>
      </c>
      <c r="LC55" s="295">
        <v>16.455696202531637</v>
      </c>
      <c r="LD55" s="295">
        <v>9.3333333333333339</v>
      </c>
      <c r="LE55" s="295">
        <v>5.6338028169014072</v>
      </c>
      <c r="LF55" s="295">
        <v>10</v>
      </c>
      <c r="LG55" s="295">
        <v>10.447761194029853</v>
      </c>
      <c r="LH55" s="295">
        <v>12.328767123287667</v>
      </c>
      <c r="LI55" s="295">
        <v>12.65822784810126</v>
      </c>
      <c r="LJ55" s="295">
        <v>6.6666666666666661</v>
      </c>
      <c r="LK55" s="295">
        <v>0</v>
      </c>
      <c r="LL55" s="295">
        <v>1.4285714285714284</v>
      </c>
      <c r="LM55" s="295">
        <v>1.4925373134328357</v>
      </c>
      <c r="LN55" s="295">
        <v>7.0422535211267627</v>
      </c>
      <c r="LO55" s="295">
        <v>5.0632911392405049</v>
      </c>
      <c r="LP55" s="295">
        <v>2.6666666666666665</v>
      </c>
      <c r="LQ55" s="128">
        <v>4.2857142857142856</v>
      </c>
      <c r="LR55" s="128">
        <v>5.7142857142857135</v>
      </c>
      <c r="LS55" s="128">
        <v>26.865671641791039</v>
      </c>
      <c r="LT55" s="128">
        <v>1.3698630136986301</v>
      </c>
      <c r="LU55" s="128">
        <v>8.8607594936708818</v>
      </c>
      <c r="LV55" s="128">
        <v>14.66666666666667</v>
      </c>
      <c r="LX55" s="378" t="str">
        <f t="shared" si="4"/>
        <v>--</v>
      </c>
      <c r="LY55" s="381">
        <v>18.05555555555555</v>
      </c>
      <c r="LZ55" s="381">
        <v>23.07692307692308</v>
      </c>
      <c r="MA55" s="381">
        <v>9.589041095890412</v>
      </c>
      <c r="MB55" s="378" t="str">
        <f t="shared" si="5"/>
        <v>--</v>
      </c>
      <c r="MC55" s="381">
        <v>14.925373134328359</v>
      </c>
      <c r="MD55" s="381">
        <v>12.121212121212125</v>
      </c>
      <c r="ME55" s="381">
        <v>18.181818181818176</v>
      </c>
      <c r="MF55" s="378" t="str">
        <f t="shared" si="6"/>
        <v>--</v>
      </c>
      <c r="MG55" s="381">
        <v>15.068493150684935</v>
      </c>
      <c r="MH55" s="381">
        <v>15.189873417721515</v>
      </c>
      <c r="MI55" s="381">
        <v>5.405405405405407</v>
      </c>
      <c r="MJ55" s="378" t="str">
        <f t="shared" si="7"/>
        <v>--</v>
      </c>
      <c r="MK55" s="381">
        <v>11.594202898550725</v>
      </c>
      <c r="ML55" s="381">
        <v>8.9552238805970141</v>
      </c>
      <c r="MM55" s="381">
        <v>10.606060606060611</v>
      </c>
      <c r="MN55" s="378" t="str">
        <f t="shared" si="8"/>
        <v>--</v>
      </c>
      <c r="MO55" s="381">
        <v>14.285714285714285</v>
      </c>
      <c r="MP55" s="381">
        <v>7.352941176470587</v>
      </c>
      <c r="MQ55" s="381">
        <v>4.5454545454545467</v>
      </c>
      <c r="MR55" s="378" t="str">
        <f t="shared" si="9"/>
        <v>--</v>
      </c>
      <c r="MS55" s="381">
        <v>9.9999999999999982</v>
      </c>
      <c r="MT55" s="381">
        <v>12.121212121212125</v>
      </c>
      <c r="MU55" s="381">
        <v>7.6923076923076925</v>
      </c>
      <c r="MV55" s="378" t="str">
        <f t="shared" si="10"/>
        <v>--</v>
      </c>
      <c r="MW55" s="381">
        <v>7.575757575757577</v>
      </c>
      <c r="MX55" s="381">
        <v>6.1538461538461551</v>
      </c>
      <c r="MY55" s="381">
        <v>4.545454545454545</v>
      </c>
      <c r="MZ55" s="378" t="str">
        <f t="shared" si="11"/>
        <v>--</v>
      </c>
      <c r="NA55" s="381">
        <v>32.876712328767127</v>
      </c>
      <c r="NB55" s="381">
        <v>50.632911392405077</v>
      </c>
      <c r="NC55" s="381">
        <v>38.666666666666657</v>
      </c>
      <c r="ND55" s="378" t="str">
        <f t="shared" si="12"/>
        <v>--</v>
      </c>
      <c r="NE55" s="381">
        <v>30.882352941176471</v>
      </c>
      <c r="NF55" s="381">
        <v>16.666666666666675</v>
      </c>
      <c r="NG55" s="381">
        <v>28.787878787878785</v>
      </c>
      <c r="NH55" s="378" t="str">
        <f t="shared" si="13"/>
        <v>--</v>
      </c>
      <c r="NI55" s="381">
        <v>5.797101449275365</v>
      </c>
      <c r="NJ55" s="381">
        <v>5.9701492537313445</v>
      </c>
      <c r="NK55" s="381">
        <v>7.5757575757575761</v>
      </c>
      <c r="NL55" s="378" t="str">
        <f t="shared" si="14"/>
        <v>--</v>
      </c>
      <c r="NM55" s="381">
        <v>4.2253521126760578</v>
      </c>
      <c r="NN55" s="381">
        <v>0</v>
      </c>
      <c r="NO55" s="381">
        <v>3.0303030303030303</v>
      </c>
      <c r="NP55" s="378" t="str">
        <f t="shared" si="15"/>
        <v>--</v>
      </c>
      <c r="NQ55" s="381">
        <v>0</v>
      </c>
      <c r="NR55" s="381">
        <v>0</v>
      </c>
      <c r="NS55" s="381">
        <v>4.545454545454545</v>
      </c>
      <c r="NT55" s="378" t="str">
        <f t="shared" si="16"/>
        <v>--</v>
      </c>
      <c r="NU55" s="381">
        <v>12.67605633802817</v>
      </c>
      <c r="NV55" s="381">
        <v>16.417910447761201</v>
      </c>
      <c r="NW55" s="381">
        <v>36.36363636363636</v>
      </c>
      <c r="NX55" s="378" t="str">
        <f t="shared" si="17"/>
        <v>--</v>
      </c>
      <c r="NY55" s="381">
        <v>0</v>
      </c>
      <c r="NZ55" s="381">
        <v>1.4925373134328357</v>
      </c>
      <c r="OA55" s="381">
        <v>4.545454545454545</v>
      </c>
      <c r="OB55" s="378" t="str">
        <f t="shared" si="18"/>
        <v>--</v>
      </c>
      <c r="OC55" s="381">
        <v>8.5714285714285712</v>
      </c>
      <c r="OD55" s="381">
        <v>10.447761194029855</v>
      </c>
      <c r="OE55" s="381">
        <v>25.757575757575765</v>
      </c>
    </row>
    <row r="56" spans="1:395" ht="21" customHeight="1" thickTop="1" thickBot="1" x14ac:dyDescent="0.3">
      <c r="A56" s="114">
        <v>52</v>
      </c>
      <c r="B56" s="93" t="s">
        <v>52</v>
      </c>
      <c r="C56" s="144">
        <v>13.872832369942186</v>
      </c>
      <c r="D56" s="144">
        <v>33.566433566433545</v>
      </c>
      <c r="E56" s="144">
        <v>41.095890410958908</v>
      </c>
      <c r="F56" s="144">
        <v>21.705426356589165</v>
      </c>
      <c r="G56" s="144">
        <v>24.666666666666668</v>
      </c>
      <c r="H56" s="144">
        <v>43.333333333333343</v>
      </c>
      <c r="I56" s="144">
        <v>25.17482517482517</v>
      </c>
      <c r="J56" s="144">
        <v>29.999999999999989</v>
      </c>
      <c r="K56" s="144">
        <v>35.652173913043491</v>
      </c>
      <c r="L56" s="144">
        <v>20.666666666666661</v>
      </c>
      <c r="M56" s="141">
        <v>36.184210526315795</v>
      </c>
      <c r="N56" s="141">
        <v>40.909090909090914</v>
      </c>
      <c r="O56" s="141">
        <v>10.526315789473685</v>
      </c>
      <c r="P56" s="141">
        <v>21.98581560283688</v>
      </c>
      <c r="Q56" s="141">
        <v>46.82539682539683</v>
      </c>
      <c r="R56" s="141">
        <v>8.5714285714285694</v>
      </c>
      <c r="S56" s="141">
        <v>15.38461538461539</v>
      </c>
      <c r="T56" s="141">
        <v>7.5342465753424648</v>
      </c>
      <c r="U56" s="141">
        <v>12.878787878787884</v>
      </c>
      <c r="V56" s="141">
        <v>12.666666666666666</v>
      </c>
      <c r="W56" s="141">
        <v>14.166666666666675</v>
      </c>
      <c r="X56" s="141">
        <v>9.6551724137931032</v>
      </c>
      <c r="Y56" s="141">
        <v>15.625000000000007</v>
      </c>
      <c r="Z56" s="141">
        <v>12.068965517241384</v>
      </c>
      <c r="AA56" s="141">
        <v>15.131578947368423</v>
      </c>
      <c r="AB56" s="142">
        <v>17.763157894736839</v>
      </c>
      <c r="AC56" s="142">
        <v>16.964285714285708</v>
      </c>
      <c r="AD56" s="142">
        <v>5.2631578947368425</v>
      </c>
      <c r="AE56" s="142">
        <v>10.638297872340432</v>
      </c>
      <c r="AF56" s="141">
        <v>14.960629921259841</v>
      </c>
      <c r="AG56" s="144">
        <v>7.4712643678160937</v>
      </c>
      <c r="AH56" s="144">
        <v>22.535211267605646</v>
      </c>
      <c r="AI56" s="143">
        <v>15.862068965517251</v>
      </c>
      <c r="AJ56" s="143">
        <v>15.625000000000004</v>
      </c>
      <c r="AK56" s="141">
        <v>13.513513513513512</v>
      </c>
      <c r="AL56" s="141">
        <v>18.333333333333332</v>
      </c>
      <c r="AM56" s="141">
        <v>14.482758620689653</v>
      </c>
      <c r="AN56" s="141">
        <v>16.352201257861637</v>
      </c>
      <c r="AO56" s="141">
        <v>12.068965517241379</v>
      </c>
      <c r="AP56" s="141">
        <v>14.569536423841061</v>
      </c>
      <c r="AQ56" s="141">
        <v>17.333333333333332</v>
      </c>
      <c r="AR56" s="141">
        <v>16.363636363636367</v>
      </c>
      <c r="AS56" s="141">
        <v>10.526315789473685</v>
      </c>
      <c r="AT56" s="141">
        <v>8.5714285714285747</v>
      </c>
      <c r="AU56" s="141">
        <v>23.4375</v>
      </c>
      <c r="AV56" s="141">
        <v>11.111111111111121</v>
      </c>
      <c r="AW56" s="141">
        <v>16.312056737588648</v>
      </c>
      <c r="AX56" s="142">
        <v>13.698630136986299</v>
      </c>
      <c r="AY56" s="142">
        <v>7.9365079365079367</v>
      </c>
      <c r="AZ56" s="142">
        <v>13.513513513513512</v>
      </c>
      <c r="BA56" s="142">
        <v>13.333333333333332</v>
      </c>
      <c r="BB56" s="141">
        <v>8.3333333333333339</v>
      </c>
      <c r="BC56" s="142">
        <v>18.471337579617842</v>
      </c>
      <c r="BD56" s="142">
        <v>7.826086956521741</v>
      </c>
      <c r="BE56" s="142">
        <v>12.582781456953642</v>
      </c>
      <c r="BF56" s="142">
        <v>18.666666666666679</v>
      </c>
      <c r="BG56" s="141">
        <v>14.545454545454547</v>
      </c>
      <c r="BH56" s="140">
        <v>10.526315789473685</v>
      </c>
      <c r="BI56" s="140">
        <v>11.347517730496454</v>
      </c>
      <c r="BJ56" s="140">
        <v>20.472440944881889</v>
      </c>
      <c r="BK56" s="140" t="s">
        <v>286</v>
      </c>
      <c r="BL56" s="141" t="s">
        <v>286</v>
      </c>
      <c r="BM56" s="140" t="s">
        <v>286</v>
      </c>
      <c r="BN56" s="139" t="s">
        <v>286</v>
      </c>
      <c r="BO56" s="139" t="s">
        <v>286</v>
      </c>
      <c r="BP56" s="139" t="s">
        <v>286</v>
      </c>
      <c r="BQ56" s="141" t="s">
        <v>286</v>
      </c>
      <c r="BR56" s="140" t="s">
        <v>286</v>
      </c>
      <c r="BS56" s="140" t="s">
        <v>286</v>
      </c>
      <c r="BT56" s="140">
        <v>11.25827814569536</v>
      </c>
      <c r="BU56" s="141">
        <v>19.607843137254896</v>
      </c>
      <c r="BV56" s="140">
        <v>9.1743119266055082</v>
      </c>
      <c r="BW56" s="140">
        <v>11.111111111111112</v>
      </c>
      <c r="BX56" s="140">
        <v>7.8571428571428585</v>
      </c>
      <c r="BY56" s="141">
        <v>7.2580645161290311</v>
      </c>
      <c r="BZ56" s="140">
        <v>16.000000000000007</v>
      </c>
      <c r="CA56" s="140">
        <v>26.57342657342657</v>
      </c>
      <c r="CB56" s="140">
        <v>17.006802721088437</v>
      </c>
      <c r="CC56" s="141">
        <v>11.450381679389322</v>
      </c>
      <c r="CD56" s="140">
        <v>14.000000000000011</v>
      </c>
      <c r="CE56" s="140">
        <v>18.333333333333339</v>
      </c>
      <c r="CF56" s="140">
        <v>15.714285714285714</v>
      </c>
      <c r="CG56" s="141">
        <v>24.375000000000007</v>
      </c>
      <c r="CH56" s="140">
        <v>11.965811965811968</v>
      </c>
      <c r="CI56" s="140">
        <v>15.894039735099337</v>
      </c>
      <c r="CJ56" s="140">
        <v>25.657894736842117</v>
      </c>
      <c r="CK56" s="140">
        <v>15.596330275229359</v>
      </c>
      <c r="CL56" s="140">
        <v>11.764705882352942</v>
      </c>
      <c r="CM56" s="140">
        <v>12.857142857142858</v>
      </c>
      <c r="CN56" s="140">
        <v>19.512195121951219</v>
      </c>
      <c r="CO56" s="140">
        <v>5.649717514124295</v>
      </c>
      <c r="CP56" s="141">
        <v>16.08391608391608</v>
      </c>
      <c r="CQ56" s="140">
        <v>1.360544217687075</v>
      </c>
      <c r="CR56" s="140">
        <v>1.5503875968992245</v>
      </c>
      <c r="CS56" s="139">
        <v>3.3557046979865777</v>
      </c>
      <c r="CT56" s="139">
        <v>3.3613445378151261</v>
      </c>
      <c r="CU56" s="141">
        <v>4.1958041958041994</v>
      </c>
      <c r="CV56" s="140">
        <v>7.547169811320753</v>
      </c>
      <c r="CW56" s="140">
        <v>3.4482758620689662</v>
      </c>
      <c r="CX56" s="139">
        <v>1.9607843137254906</v>
      </c>
      <c r="CY56" s="139">
        <v>4.6357615894039741</v>
      </c>
      <c r="CZ56" s="141">
        <v>1.8348623853211004</v>
      </c>
      <c r="DA56" s="140">
        <v>0</v>
      </c>
      <c r="DB56" s="140">
        <v>2.8571428571428572</v>
      </c>
      <c r="DC56" s="139">
        <v>2.4390243902439024</v>
      </c>
      <c r="DD56" s="114" t="s">
        <v>286</v>
      </c>
      <c r="DE56" s="128">
        <v>37.323943661971839</v>
      </c>
      <c r="DF56" s="121">
        <v>47.916666666666671</v>
      </c>
      <c r="DG56" s="121" t="s">
        <v>286</v>
      </c>
      <c r="DH56" s="114">
        <v>34.228187919463096</v>
      </c>
      <c r="DI56" s="114">
        <v>34.426229508196734</v>
      </c>
      <c r="DJ56" s="128" t="s">
        <v>286</v>
      </c>
      <c r="DK56" s="121">
        <v>32.075471698113184</v>
      </c>
      <c r="DL56" s="121">
        <v>37.391304347826093</v>
      </c>
      <c r="DM56" s="121" t="s">
        <v>286</v>
      </c>
      <c r="DN56" s="121">
        <v>32.894736842105246</v>
      </c>
      <c r="DO56" s="128">
        <v>33.018867924528308</v>
      </c>
      <c r="DP56" s="121" t="s">
        <v>286</v>
      </c>
      <c r="DQ56" s="121">
        <v>20.714285714285722</v>
      </c>
      <c r="DR56" s="121">
        <v>26.771653543307085</v>
      </c>
      <c r="DS56" s="121" t="s">
        <v>286</v>
      </c>
      <c r="DT56" s="128">
        <v>33.802816901408441</v>
      </c>
      <c r="DU56" s="131">
        <v>37.762237762237795</v>
      </c>
      <c r="DV56" s="131" t="s">
        <v>286</v>
      </c>
      <c r="DW56" s="114">
        <v>37.837837837837832</v>
      </c>
      <c r="DX56" s="131">
        <v>39.669421487603337</v>
      </c>
      <c r="DY56" s="128" t="s">
        <v>286</v>
      </c>
      <c r="DZ56" s="128">
        <v>29.746835443037966</v>
      </c>
      <c r="EA56" s="128">
        <v>30.434782608695656</v>
      </c>
      <c r="EB56" s="128" t="s">
        <v>286</v>
      </c>
      <c r="EC56" s="128">
        <v>29.139072847682119</v>
      </c>
      <c r="ED56" s="128">
        <v>25.233644859813083</v>
      </c>
      <c r="EE56" s="128" t="s">
        <v>286</v>
      </c>
      <c r="EF56" s="128">
        <v>16.428571428571431</v>
      </c>
      <c r="EG56" s="128">
        <v>26.771653543307099</v>
      </c>
      <c r="EH56" s="128" t="s">
        <v>286</v>
      </c>
      <c r="EI56" s="128">
        <v>31.205673758865252</v>
      </c>
      <c r="EJ56" s="128">
        <v>29.285714285714285</v>
      </c>
      <c r="EK56" s="128" t="s">
        <v>286</v>
      </c>
      <c r="EL56" s="121">
        <v>30.872483221476514</v>
      </c>
      <c r="EM56" s="121">
        <v>23.333333333333325</v>
      </c>
      <c r="EN56" s="121" t="s">
        <v>286</v>
      </c>
      <c r="EO56" s="121">
        <v>18.589743589743581</v>
      </c>
      <c r="EP56" s="128">
        <v>21.052631578947356</v>
      </c>
      <c r="EQ56" s="121" t="s">
        <v>286</v>
      </c>
      <c r="ER56" s="121">
        <v>18.543046357615882</v>
      </c>
      <c r="ES56" s="121">
        <v>19.626168224299068</v>
      </c>
      <c r="ET56" s="121" t="s">
        <v>286</v>
      </c>
      <c r="EU56" s="128">
        <v>16.546762589928061</v>
      </c>
      <c r="EV56" s="121">
        <v>19.841269841269835</v>
      </c>
      <c r="EW56" s="121" t="s">
        <v>286</v>
      </c>
      <c r="EX56" s="121">
        <v>19.148936170212771</v>
      </c>
      <c r="EY56" s="121">
        <v>50.694444444444429</v>
      </c>
      <c r="EZ56" s="128" t="s">
        <v>286</v>
      </c>
      <c r="FA56" s="121">
        <v>12.080536912751672</v>
      </c>
      <c r="FB56" s="121">
        <v>52.892561983471097</v>
      </c>
      <c r="FC56" s="121" t="s">
        <v>286</v>
      </c>
      <c r="FD56" s="121">
        <v>3.184713375796179</v>
      </c>
      <c r="FE56" s="128">
        <v>40.86956521739129</v>
      </c>
      <c r="FF56" s="121" t="s">
        <v>286</v>
      </c>
      <c r="FG56" s="121">
        <v>7.8947368421052664</v>
      </c>
      <c r="FH56" s="121">
        <v>42.452830188679215</v>
      </c>
      <c r="FI56" s="121" t="s">
        <v>286</v>
      </c>
      <c r="FJ56" s="128">
        <v>11.594202898550723</v>
      </c>
      <c r="FK56" s="121">
        <v>41.732283464566947</v>
      </c>
      <c r="FL56" s="121" t="s">
        <v>286</v>
      </c>
      <c r="FM56" s="121">
        <v>7.0921985815602833</v>
      </c>
      <c r="FN56" s="121">
        <v>39.860139860139881</v>
      </c>
      <c r="FO56" s="128" t="s">
        <v>286</v>
      </c>
      <c r="FP56" s="121">
        <v>4.6979865771812088</v>
      </c>
      <c r="FQ56" s="121">
        <v>30.578512396694215</v>
      </c>
      <c r="FR56" s="121" t="s">
        <v>286</v>
      </c>
      <c r="FS56" s="121">
        <v>1.9230769230769236</v>
      </c>
      <c r="FT56" s="128">
        <v>35.714285714285722</v>
      </c>
      <c r="FU56" s="121" t="s">
        <v>286</v>
      </c>
      <c r="FV56" s="121">
        <v>1.9736842105263155</v>
      </c>
      <c r="FW56" s="121">
        <v>33.644859813084096</v>
      </c>
      <c r="FX56" s="121" t="s">
        <v>286</v>
      </c>
      <c r="FY56" s="128">
        <v>0.71942446043165464</v>
      </c>
      <c r="FZ56" s="121">
        <v>25.984251968503944</v>
      </c>
      <c r="GA56" s="121" t="s">
        <v>286</v>
      </c>
      <c r="GB56" s="121" t="s">
        <v>286</v>
      </c>
      <c r="GC56" s="121" t="s">
        <v>286</v>
      </c>
      <c r="GD56" s="128" t="s">
        <v>286</v>
      </c>
      <c r="GE56" s="121" t="s">
        <v>286</v>
      </c>
      <c r="GF56" s="121" t="s">
        <v>286</v>
      </c>
      <c r="GG56" s="121" t="s">
        <v>286</v>
      </c>
      <c r="GH56" s="121" t="s">
        <v>286</v>
      </c>
      <c r="GI56" s="128" t="s">
        <v>286</v>
      </c>
      <c r="GJ56" s="121" t="s">
        <v>286</v>
      </c>
      <c r="GK56" s="121">
        <v>3.2894736842105279</v>
      </c>
      <c r="GL56" s="121">
        <v>8.4905660377358512</v>
      </c>
      <c r="GM56" s="130" t="s">
        <v>286</v>
      </c>
      <c r="GN56" s="128">
        <v>2.877697841726619</v>
      </c>
      <c r="GO56" s="121">
        <v>2.3809523809523809</v>
      </c>
      <c r="GP56" s="121">
        <v>23.312883435582823</v>
      </c>
      <c r="GQ56" s="121">
        <v>49.645390070921977</v>
      </c>
      <c r="GR56" s="121">
        <v>79.861111111111128</v>
      </c>
      <c r="GS56" s="128">
        <v>16.101694915254235</v>
      </c>
      <c r="GT56" s="121">
        <v>48.201438848920859</v>
      </c>
      <c r="GU56" s="121">
        <v>69.747899159663902</v>
      </c>
      <c r="GV56" s="121">
        <v>11.278195488721805</v>
      </c>
      <c r="GW56" s="121">
        <v>49.32432432432433</v>
      </c>
      <c r="GX56" s="128">
        <v>49.12280701754387</v>
      </c>
      <c r="GY56" s="128">
        <v>7.4829931972789154</v>
      </c>
      <c r="GZ56" s="128">
        <v>45.833333333333321</v>
      </c>
      <c r="HA56" s="128">
        <v>69.523809523809533</v>
      </c>
      <c r="HB56" s="128">
        <v>31.249999999999996</v>
      </c>
      <c r="HC56" s="128">
        <v>35.971223021582716</v>
      </c>
      <c r="HD56" s="128">
        <v>49.999999999999979</v>
      </c>
      <c r="HE56" s="128">
        <v>0</v>
      </c>
      <c r="HF56" s="128">
        <v>9.9290780141844017</v>
      </c>
      <c r="HG56" s="128">
        <v>34.027777777777779</v>
      </c>
      <c r="HH56" s="128">
        <v>1.6949152542372883</v>
      </c>
      <c r="HI56" s="128">
        <v>6.4748201438848918</v>
      </c>
      <c r="HJ56" s="128">
        <v>24.369747899159666</v>
      </c>
      <c r="HK56" s="128">
        <v>1.5037593984962403</v>
      </c>
      <c r="HL56" s="121">
        <v>6.7567567567567597</v>
      </c>
      <c r="HM56" s="121">
        <v>14.035087719298248</v>
      </c>
      <c r="HN56" s="121">
        <v>1.360544217687075</v>
      </c>
      <c r="HO56" s="121">
        <v>11.111111111111109</v>
      </c>
      <c r="HP56" s="128">
        <v>21.904761904761891</v>
      </c>
      <c r="HQ56" s="121">
        <v>0</v>
      </c>
      <c r="HR56" s="121">
        <v>5.7553956834532389</v>
      </c>
      <c r="HS56" s="121">
        <v>15.079365079365074</v>
      </c>
      <c r="HT56" s="129">
        <v>9.4936708860759538</v>
      </c>
      <c r="HU56" s="128">
        <v>35.036496350364942</v>
      </c>
      <c r="HV56" s="114">
        <v>66.666666666666671</v>
      </c>
      <c r="HW56" s="114">
        <v>6.0344827586206886</v>
      </c>
      <c r="HX56" s="114">
        <v>35.820895522388035</v>
      </c>
      <c r="HY56" s="114">
        <v>56.410256410256416</v>
      </c>
      <c r="HZ56" s="114">
        <v>4.5801526717557293</v>
      </c>
      <c r="IA56" s="114">
        <v>34.507042253521121</v>
      </c>
      <c r="IB56" s="114">
        <v>31.81818181818182</v>
      </c>
      <c r="IC56" s="114">
        <v>2.72108843537415</v>
      </c>
      <c r="ID56" s="114">
        <v>27.972027972027977</v>
      </c>
      <c r="IE56" s="114">
        <v>52.380952380952394</v>
      </c>
      <c r="IF56" s="114">
        <v>6.25</v>
      </c>
      <c r="IG56" s="114">
        <v>24.637681159420278</v>
      </c>
      <c r="IH56" s="114">
        <v>37.096774193548377</v>
      </c>
      <c r="II56" s="114" t="s">
        <v>286</v>
      </c>
      <c r="IJ56" s="114">
        <v>20.000000000000018</v>
      </c>
      <c r="IK56" s="114">
        <v>55.244755244755233</v>
      </c>
      <c r="IL56" s="114" t="s">
        <v>286</v>
      </c>
      <c r="IM56" s="114">
        <v>21.98581560283688</v>
      </c>
      <c r="IN56" s="114">
        <v>30.508474576271183</v>
      </c>
      <c r="IO56" s="114" t="s">
        <v>286</v>
      </c>
      <c r="IP56" s="114">
        <v>21.917808219178088</v>
      </c>
      <c r="IQ56" s="114">
        <v>23.008849557522129</v>
      </c>
      <c r="IR56" s="114" t="s">
        <v>286</v>
      </c>
      <c r="IS56" s="114">
        <v>19.285714285714285</v>
      </c>
      <c r="IT56" s="114">
        <v>28.846153846153847</v>
      </c>
      <c r="IU56" s="114" t="s">
        <v>286</v>
      </c>
      <c r="IV56" s="114">
        <v>15.217391304347826</v>
      </c>
      <c r="IW56" s="114">
        <v>21.951219512195124</v>
      </c>
      <c r="IX56" s="114" t="str">
        <f t="shared" si="59"/>
        <v>--</v>
      </c>
      <c r="IY56" s="114" t="str">
        <f t="shared" si="59"/>
        <v>--</v>
      </c>
      <c r="IZ56" s="114" t="str">
        <f t="shared" si="59"/>
        <v>--</v>
      </c>
      <c r="JA56" s="114" t="str">
        <f t="shared" si="59"/>
        <v>--</v>
      </c>
      <c r="JB56" s="114" t="str">
        <f t="shared" si="59"/>
        <v>--</v>
      </c>
      <c r="JC56" s="261" t="s">
        <v>286</v>
      </c>
      <c r="JD56" s="261" t="s">
        <v>286</v>
      </c>
      <c r="JE56" s="261" t="s">
        <v>286</v>
      </c>
      <c r="JF56" s="261" t="s">
        <v>286</v>
      </c>
      <c r="JG56" s="261" t="s">
        <v>286</v>
      </c>
      <c r="JH56" s="261" t="s">
        <v>286</v>
      </c>
      <c r="JI56" s="261" t="s">
        <v>286</v>
      </c>
      <c r="JJ56" s="261" t="s">
        <v>286</v>
      </c>
      <c r="JK56" s="261" t="s">
        <v>286</v>
      </c>
      <c r="JL56" s="261" t="s">
        <v>286</v>
      </c>
      <c r="JM56" s="261" t="s">
        <v>286</v>
      </c>
      <c r="JN56" s="261" t="s">
        <v>286</v>
      </c>
      <c r="JO56" s="243">
        <v>14.285714285714301</v>
      </c>
      <c r="JP56" s="243">
        <v>11.965811965812</v>
      </c>
      <c r="JQ56" s="243">
        <v>45.192307692307701</v>
      </c>
      <c r="JR56" s="243">
        <v>9.8039215686274499</v>
      </c>
      <c r="JS56" s="243">
        <v>20.689655172413801</v>
      </c>
      <c r="JT56" s="243">
        <v>33.3333333333333</v>
      </c>
      <c r="JU56" s="247">
        <v>0.952380952380952</v>
      </c>
      <c r="JV56" s="247">
        <v>0.854700854700855</v>
      </c>
      <c r="JW56" s="243">
        <v>2.8846153846153801</v>
      </c>
      <c r="JX56" s="243">
        <v>0</v>
      </c>
      <c r="JY56" s="243">
        <v>0</v>
      </c>
      <c r="JZ56" s="243">
        <v>3.5714285714285698</v>
      </c>
      <c r="KA56" s="243">
        <v>9.5238095238095308</v>
      </c>
      <c r="KB56" s="243">
        <v>5.9829059829059803</v>
      </c>
      <c r="KC56" s="243">
        <v>28.8461538461539</v>
      </c>
      <c r="KD56" s="243">
        <v>4.5751633986928102</v>
      </c>
      <c r="KE56" s="243">
        <v>10.3448275862069</v>
      </c>
      <c r="KF56" s="243">
        <v>23.8095238095238</v>
      </c>
      <c r="KG56" s="128" t="str">
        <f t="shared" si="60"/>
        <v>--</v>
      </c>
      <c r="KH56" s="128" t="str">
        <f t="shared" si="60"/>
        <v>--</v>
      </c>
      <c r="KI56" s="128" t="str">
        <f t="shared" si="60"/>
        <v>--</v>
      </c>
      <c r="KJ56" s="128" t="str">
        <f t="shared" si="60"/>
        <v>--</v>
      </c>
      <c r="KK56" s="128" t="str">
        <f t="shared" si="60"/>
        <v>--</v>
      </c>
      <c r="KL56" s="128" t="str">
        <f t="shared" si="60"/>
        <v>--</v>
      </c>
      <c r="KM56" s="128" t="str">
        <f t="shared" si="60"/>
        <v>--</v>
      </c>
      <c r="KN56" s="286">
        <v>9.0322580645161299</v>
      </c>
      <c r="KO56" s="286">
        <v>5.1724137931034475</v>
      </c>
      <c r="KP56" s="286">
        <v>8.4337349397590309</v>
      </c>
      <c r="KQ56" s="128" t="str">
        <f t="shared" si="2"/>
        <v>--</v>
      </c>
      <c r="KR56" s="222">
        <v>3.2258064516129048</v>
      </c>
      <c r="KS56" s="222">
        <v>0</v>
      </c>
      <c r="KT56" s="222">
        <v>3.6144578313253004</v>
      </c>
      <c r="KU56" s="128" t="str">
        <f t="shared" si="3"/>
        <v>--</v>
      </c>
      <c r="KV56" s="222">
        <v>4.5161290322580658</v>
      </c>
      <c r="KW56" s="222">
        <v>1.7241379310344829</v>
      </c>
      <c r="KX56" s="222">
        <v>7.2289156626506035</v>
      </c>
      <c r="KY56" s="295">
        <v>11.32075471698113</v>
      </c>
      <c r="KZ56" s="295">
        <v>9.4017094017093967</v>
      </c>
      <c r="LA56" s="295">
        <v>7.6923076923076925</v>
      </c>
      <c r="LB56" s="295">
        <v>17.105263157894729</v>
      </c>
      <c r="LC56" s="295">
        <v>20.33898305084746</v>
      </c>
      <c r="LD56" s="295">
        <v>19.047619047619055</v>
      </c>
      <c r="LE56" s="295">
        <v>8.5714285714285694</v>
      </c>
      <c r="LF56" s="295">
        <v>8.6206896551724181</v>
      </c>
      <c r="LG56" s="295">
        <v>5.8823529411764728</v>
      </c>
      <c r="LH56" s="295">
        <v>9.2715231788079517</v>
      </c>
      <c r="LI56" s="295">
        <v>12.820512820512823</v>
      </c>
      <c r="LJ56" s="295">
        <v>9.5238095238095237</v>
      </c>
      <c r="LK56" s="295">
        <v>3.773584905660377</v>
      </c>
      <c r="LL56" s="295">
        <v>2.5641025641025634</v>
      </c>
      <c r="LM56" s="295">
        <v>1.9230769230769229</v>
      </c>
      <c r="LN56" s="295">
        <v>2.6315789473684212</v>
      </c>
      <c r="LO56" s="295">
        <v>5.9322033898305104</v>
      </c>
      <c r="LP56" s="295">
        <v>2.3809523809523805</v>
      </c>
      <c r="LQ56" s="128">
        <v>3.8095238095238106</v>
      </c>
      <c r="LR56" s="128">
        <v>3.4188034188034186</v>
      </c>
      <c r="LS56" s="128">
        <v>12.500000000000005</v>
      </c>
      <c r="LT56" s="128">
        <v>0.64935064935064957</v>
      </c>
      <c r="LU56" s="128">
        <v>1.7094017094017095</v>
      </c>
      <c r="LV56" s="128">
        <v>13.095238095238098</v>
      </c>
      <c r="LX56" s="378" t="str">
        <f t="shared" si="4"/>
        <v>--</v>
      </c>
      <c r="LY56" s="381">
        <v>19.205298013245038</v>
      </c>
      <c r="LZ56" s="381">
        <v>14.40677966101695</v>
      </c>
      <c r="MA56" s="381">
        <v>32.530120481927717</v>
      </c>
      <c r="MB56" s="378" t="str">
        <f t="shared" si="5"/>
        <v>--</v>
      </c>
      <c r="MC56" s="378" t="str">
        <f t="shared" si="5"/>
        <v>--</v>
      </c>
      <c r="MD56" s="381">
        <v>21.259842519685034</v>
      </c>
      <c r="ME56" s="381">
        <v>22.137404580152676</v>
      </c>
      <c r="MF56" s="378" t="str">
        <f t="shared" si="6"/>
        <v>--</v>
      </c>
      <c r="MG56" s="381">
        <v>19.736842105263168</v>
      </c>
      <c r="MH56" s="381">
        <v>16.101694915254242</v>
      </c>
      <c r="MI56" s="381">
        <v>26.190476190476193</v>
      </c>
      <c r="MJ56" s="378" t="str">
        <f t="shared" si="7"/>
        <v>--</v>
      </c>
      <c r="MK56" s="378" t="str">
        <f t="shared" si="7"/>
        <v>--</v>
      </c>
      <c r="ML56" s="381">
        <v>17.96875</v>
      </c>
      <c r="MM56" s="381">
        <v>18.320610687022903</v>
      </c>
      <c r="MN56" s="378" t="str">
        <f t="shared" si="8"/>
        <v>--</v>
      </c>
      <c r="MO56" s="378" t="str">
        <f t="shared" si="8"/>
        <v>--</v>
      </c>
      <c r="MP56" s="381">
        <v>11.627906976744187</v>
      </c>
      <c r="MQ56" s="381">
        <v>19.548872180451127</v>
      </c>
      <c r="MR56" s="378" t="str">
        <f t="shared" si="9"/>
        <v>--</v>
      </c>
      <c r="MS56" s="378" t="str">
        <f t="shared" si="9"/>
        <v>--</v>
      </c>
      <c r="MT56" s="381">
        <v>12.403100775193797</v>
      </c>
      <c r="MU56" s="381">
        <v>16.535433070866148</v>
      </c>
      <c r="MV56" s="378" t="str">
        <f t="shared" si="10"/>
        <v>--</v>
      </c>
      <c r="MW56" s="378" t="str">
        <f t="shared" si="10"/>
        <v>--</v>
      </c>
      <c r="MX56" s="381">
        <v>3.9370078740157499</v>
      </c>
      <c r="MY56" s="381">
        <v>2.3255813953488373</v>
      </c>
      <c r="MZ56" s="378" t="str">
        <f t="shared" si="11"/>
        <v>--</v>
      </c>
      <c r="NA56" s="381">
        <v>27.096774193548388</v>
      </c>
      <c r="NB56" s="381">
        <v>25.000000000000004</v>
      </c>
      <c r="NC56" s="381">
        <v>22.891566265060238</v>
      </c>
      <c r="ND56" s="378" t="str">
        <f t="shared" si="12"/>
        <v>--</v>
      </c>
      <c r="NE56" s="378" t="str">
        <f t="shared" si="12"/>
        <v>--</v>
      </c>
      <c r="NF56" s="381">
        <v>27.906976744186053</v>
      </c>
      <c r="NG56" s="381">
        <v>21.804511278195491</v>
      </c>
      <c r="NH56" s="378" t="str">
        <f t="shared" si="13"/>
        <v>--</v>
      </c>
      <c r="NI56" s="378" t="str">
        <f t="shared" si="13"/>
        <v>--</v>
      </c>
      <c r="NJ56" s="381">
        <v>7.142857142857145</v>
      </c>
      <c r="NK56" s="381">
        <v>3.8167938931297716</v>
      </c>
      <c r="NL56" s="378" t="str">
        <f t="shared" si="14"/>
        <v>--</v>
      </c>
      <c r="NM56" s="378" t="str">
        <f t="shared" si="14"/>
        <v>--</v>
      </c>
      <c r="NN56" s="381">
        <v>2.3622047244094491</v>
      </c>
      <c r="NO56" s="381">
        <v>0.76335877862595403</v>
      </c>
      <c r="NP56" s="378" t="str">
        <f t="shared" si="15"/>
        <v>--</v>
      </c>
      <c r="NQ56" s="378" t="str">
        <f t="shared" si="15"/>
        <v>--</v>
      </c>
      <c r="NR56" s="381">
        <v>4.6875000000000018</v>
      </c>
      <c r="NS56" s="381">
        <v>0.76923076923076905</v>
      </c>
      <c r="NT56" s="378" t="str">
        <f t="shared" si="16"/>
        <v>--</v>
      </c>
      <c r="NU56" s="378" t="str">
        <f t="shared" si="16"/>
        <v>--</v>
      </c>
      <c r="NV56" s="381">
        <v>19.841269841269849</v>
      </c>
      <c r="NW56" s="381">
        <v>27.272727272727273</v>
      </c>
      <c r="NX56" s="378" t="str">
        <f t="shared" si="17"/>
        <v>--</v>
      </c>
      <c r="NY56" s="378" t="str">
        <f t="shared" si="17"/>
        <v>--</v>
      </c>
      <c r="NZ56" s="381">
        <v>2.3809523809523814</v>
      </c>
      <c r="OA56" s="381">
        <v>3.7878787878787903</v>
      </c>
      <c r="OB56" s="378" t="str">
        <f t="shared" si="18"/>
        <v>--</v>
      </c>
      <c r="OC56" s="378" t="str">
        <f t="shared" si="18"/>
        <v>--</v>
      </c>
      <c r="OD56" s="381">
        <v>9.4488188976377963</v>
      </c>
      <c r="OE56" s="381">
        <v>14.28571428571429</v>
      </c>
    </row>
    <row r="57" spans="1:395" ht="14.4" thickTop="1" thickBot="1" x14ac:dyDescent="0.3">
      <c r="A57" s="114">
        <v>53</v>
      </c>
      <c r="B57" s="93" t="s">
        <v>53</v>
      </c>
      <c r="C57" s="144">
        <v>16.666666666666661</v>
      </c>
      <c r="D57" s="144">
        <v>31.914893617021292</v>
      </c>
      <c r="E57" s="144">
        <v>31.21951219512194</v>
      </c>
      <c r="F57" s="144">
        <v>23.111111111111111</v>
      </c>
      <c r="G57" s="144">
        <v>36.437246963562764</v>
      </c>
      <c r="H57" s="144">
        <v>30.978260869565222</v>
      </c>
      <c r="I57" s="144">
        <v>20.253164556962012</v>
      </c>
      <c r="J57" s="144">
        <v>22.608695652173907</v>
      </c>
      <c r="K57" s="144">
        <v>36.842105263157912</v>
      </c>
      <c r="L57" s="144">
        <v>16.883116883116895</v>
      </c>
      <c r="M57" s="141">
        <v>26.694915254237301</v>
      </c>
      <c r="N57" s="141">
        <v>40.853658536585378</v>
      </c>
      <c r="O57" s="141">
        <v>9.6774193548387082</v>
      </c>
      <c r="P57" s="141">
        <v>24.454148471615717</v>
      </c>
      <c r="Q57" s="141">
        <v>38.068181818181827</v>
      </c>
      <c r="R57" s="141">
        <v>11.167512690355332</v>
      </c>
      <c r="S57" s="141">
        <v>14.830508474576266</v>
      </c>
      <c r="T57" s="141">
        <v>8.3333333333333357</v>
      </c>
      <c r="U57" s="141">
        <v>13.901345291479819</v>
      </c>
      <c r="V57" s="141">
        <v>15.261044176706813</v>
      </c>
      <c r="W57" s="141">
        <v>7.6086956521739149</v>
      </c>
      <c r="X57" s="141">
        <v>13.865546218487403</v>
      </c>
      <c r="Y57" s="141">
        <v>11.255411255411259</v>
      </c>
      <c r="Z57" s="141">
        <v>10.096153846153848</v>
      </c>
      <c r="AA57" s="141">
        <v>14.655172413793109</v>
      </c>
      <c r="AB57" s="142">
        <v>17.446808510638299</v>
      </c>
      <c r="AC57" s="142">
        <v>11.042944785276077</v>
      </c>
      <c r="AD57" s="142">
        <v>8.0645161290322616</v>
      </c>
      <c r="AE57" s="142">
        <v>11.688311688311687</v>
      </c>
      <c r="AF57" s="141">
        <v>13.068181818181818</v>
      </c>
      <c r="AG57" s="144">
        <v>15.104166666666671</v>
      </c>
      <c r="AH57" s="144">
        <v>15.450643776824045</v>
      </c>
      <c r="AI57" s="143">
        <v>10.731707317073175</v>
      </c>
      <c r="AJ57" s="143">
        <v>18.018018018018047</v>
      </c>
      <c r="AK57" s="141">
        <v>20.161290322580641</v>
      </c>
      <c r="AL57" s="141">
        <v>10.326086956521742</v>
      </c>
      <c r="AM57" s="141">
        <v>15.481171548117153</v>
      </c>
      <c r="AN57" s="141">
        <v>16.810344827586206</v>
      </c>
      <c r="AO57" s="141">
        <v>15.311004784688999</v>
      </c>
      <c r="AP57" s="141">
        <v>13.85281385281386</v>
      </c>
      <c r="AQ57" s="141">
        <v>14.529914529914528</v>
      </c>
      <c r="AR57" s="141">
        <v>11.656441717791415</v>
      </c>
      <c r="AS57" s="141">
        <v>8.1081081081081123</v>
      </c>
      <c r="AT57" s="141">
        <v>11.304347826086962</v>
      </c>
      <c r="AU57" s="141">
        <v>13.953488372093023</v>
      </c>
      <c r="AV57" s="141">
        <v>12.234042553191491</v>
      </c>
      <c r="AW57" s="141">
        <v>15.948275862068972</v>
      </c>
      <c r="AX57" s="142">
        <v>9.803921568627457</v>
      </c>
      <c r="AY57" s="142">
        <v>15.277777777777779</v>
      </c>
      <c r="AZ57" s="142">
        <v>16.803278688524593</v>
      </c>
      <c r="BA57" s="142">
        <v>8.695652173913043</v>
      </c>
      <c r="BB57" s="141">
        <v>13.924050632911394</v>
      </c>
      <c r="BC57" s="142">
        <v>14.8471615720524</v>
      </c>
      <c r="BD57" s="142">
        <v>9.6153846153846114</v>
      </c>
      <c r="BE57" s="142">
        <v>15.418502202643175</v>
      </c>
      <c r="BF57" s="142">
        <v>19.313304721030036</v>
      </c>
      <c r="BG57" s="141">
        <v>14.110429447852754</v>
      </c>
      <c r="BH57" s="140">
        <v>9.7297297297297334</v>
      </c>
      <c r="BI57" s="140">
        <v>11.790393013100438</v>
      </c>
      <c r="BJ57" s="140">
        <v>9.7701149425287355</v>
      </c>
      <c r="BK57" s="140" t="s">
        <v>286</v>
      </c>
      <c r="BL57" s="141" t="s">
        <v>286</v>
      </c>
      <c r="BM57" s="140" t="s">
        <v>286</v>
      </c>
      <c r="BN57" s="139" t="s">
        <v>286</v>
      </c>
      <c r="BO57" s="139" t="s">
        <v>286</v>
      </c>
      <c r="BP57" s="139" t="s">
        <v>286</v>
      </c>
      <c r="BQ57" s="141" t="s">
        <v>286</v>
      </c>
      <c r="BR57" s="140" t="s">
        <v>286</v>
      </c>
      <c r="BS57" s="140" t="s">
        <v>286</v>
      </c>
      <c r="BT57" s="140">
        <v>13.419913419913426</v>
      </c>
      <c r="BU57" s="141">
        <v>14.65517241379311</v>
      </c>
      <c r="BV57" s="140">
        <v>8.6419753086419817</v>
      </c>
      <c r="BW57" s="140">
        <v>10.160427807486636</v>
      </c>
      <c r="BX57" s="140">
        <v>10.917030567685588</v>
      </c>
      <c r="BY57" s="141">
        <v>11.695906432748531</v>
      </c>
      <c r="BZ57" s="140">
        <v>15.306122448979593</v>
      </c>
      <c r="CA57" s="140">
        <v>17.094017094017094</v>
      </c>
      <c r="CB57" s="140">
        <v>15.346534653465351</v>
      </c>
      <c r="CC57" s="141">
        <v>13.004484304932738</v>
      </c>
      <c r="CD57" s="140">
        <v>23.673469387755116</v>
      </c>
      <c r="CE57" s="140">
        <v>11.413043478260869</v>
      </c>
      <c r="CF57" s="140">
        <v>17.094017094017101</v>
      </c>
      <c r="CG57" s="141">
        <v>14.224137931034486</v>
      </c>
      <c r="CH57" s="140">
        <v>14.423076923076922</v>
      </c>
      <c r="CI57" s="140">
        <v>13.973799126637564</v>
      </c>
      <c r="CJ57" s="140">
        <v>17.24137931034484</v>
      </c>
      <c r="CK57" s="140">
        <v>15.432098765432098</v>
      </c>
      <c r="CL57" s="140">
        <v>12.299465240641716</v>
      </c>
      <c r="CM57" s="140">
        <v>14.410480349344985</v>
      </c>
      <c r="CN57" s="140">
        <v>9.4674556213017791</v>
      </c>
      <c r="CO57" s="140">
        <v>4.5918367346938762</v>
      </c>
      <c r="CP57" s="141">
        <v>6.4102564102564115</v>
      </c>
      <c r="CQ57" s="140">
        <v>2.9268292682926842</v>
      </c>
      <c r="CR57" s="140">
        <v>1.8181818181818179</v>
      </c>
      <c r="CS57" s="139">
        <v>11.788617886178866</v>
      </c>
      <c r="CT57" s="139">
        <v>3.8043478260869565</v>
      </c>
      <c r="CU57" s="141">
        <v>5.1282051282051304</v>
      </c>
      <c r="CV57" s="140">
        <v>4.3103448275862082</v>
      </c>
      <c r="CW57" s="140">
        <v>4.3269230769230793</v>
      </c>
      <c r="CX57" s="139">
        <v>2.1834061135371181</v>
      </c>
      <c r="CY57" s="139">
        <v>5.6277056277056285</v>
      </c>
      <c r="CZ57" s="141">
        <v>2.4691358024691366</v>
      </c>
      <c r="DA57" s="140">
        <v>1.6129032258064517</v>
      </c>
      <c r="DB57" s="140">
        <v>1.7391304347826091</v>
      </c>
      <c r="DC57" s="139">
        <v>3.5714285714285712</v>
      </c>
      <c r="DD57" s="114" t="s">
        <v>286</v>
      </c>
      <c r="DE57" s="128">
        <v>32.327586206896541</v>
      </c>
      <c r="DF57" s="121">
        <v>37.623762376237664</v>
      </c>
      <c r="DG57" s="121" t="s">
        <v>286</v>
      </c>
      <c r="DH57" s="114">
        <v>35.772357723577223</v>
      </c>
      <c r="DI57" s="114">
        <v>35.326086956521749</v>
      </c>
      <c r="DJ57" s="128" t="s">
        <v>286</v>
      </c>
      <c r="DK57" s="121">
        <v>32.743362831858427</v>
      </c>
      <c r="DL57" s="121">
        <v>31.884057971014478</v>
      </c>
      <c r="DM57" s="121" t="s">
        <v>286</v>
      </c>
      <c r="DN57" s="121">
        <v>31.623931623931629</v>
      </c>
      <c r="DO57" s="128">
        <v>34.146341463414657</v>
      </c>
      <c r="DP57" s="121" t="s">
        <v>286</v>
      </c>
      <c r="DQ57" s="121">
        <v>21.238938053097353</v>
      </c>
      <c r="DR57" s="121">
        <v>23.121387283236999</v>
      </c>
      <c r="DS57" s="121" t="s">
        <v>286</v>
      </c>
      <c r="DT57" s="128">
        <v>29.6943231441048</v>
      </c>
      <c r="DU57" s="131">
        <v>26.865671641791039</v>
      </c>
      <c r="DV57" s="131" t="s">
        <v>286</v>
      </c>
      <c r="DW57" s="114">
        <v>31.300813008130085</v>
      </c>
      <c r="DX57" s="131">
        <v>32.065217391304358</v>
      </c>
      <c r="DY57" s="128" t="s">
        <v>286</v>
      </c>
      <c r="DZ57" s="128">
        <v>29.203539823008878</v>
      </c>
      <c r="EA57" s="128">
        <v>32.211538461538488</v>
      </c>
      <c r="EB57" s="128" t="s">
        <v>286</v>
      </c>
      <c r="EC57" s="128">
        <v>28.448275862068975</v>
      </c>
      <c r="ED57" s="128">
        <v>30.48780487804877</v>
      </c>
      <c r="EE57" s="128" t="s">
        <v>286</v>
      </c>
      <c r="EF57" s="128">
        <v>19.46902654867257</v>
      </c>
      <c r="EG57" s="128">
        <v>25.433526011560708</v>
      </c>
      <c r="EH57" s="128" t="s">
        <v>286</v>
      </c>
      <c r="EI57" s="128">
        <v>28.384279475982538</v>
      </c>
      <c r="EJ57" s="128">
        <v>29.850746268656724</v>
      </c>
      <c r="EK57" s="128" t="s">
        <v>286</v>
      </c>
      <c r="EL57" s="121">
        <v>24.897959183673471</v>
      </c>
      <c r="EM57" s="121">
        <v>24.309392265193363</v>
      </c>
      <c r="EN57" s="121" t="s">
        <v>286</v>
      </c>
      <c r="EO57" s="121">
        <v>28.761061946902664</v>
      </c>
      <c r="EP57" s="128">
        <v>21.256038647343004</v>
      </c>
      <c r="EQ57" s="121" t="s">
        <v>286</v>
      </c>
      <c r="ER57" s="121">
        <v>27.896995708154513</v>
      </c>
      <c r="ES57" s="121">
        <v>22.699386503067487</v>
      </c>
      <c r="ET57" s="121" t="s">
        <v>286</v>
      </c>
      <c r="EU57" s="128">
        <v>16.888888888888886</v>
      </c>
      <c r="EV57" s="121">
        <v>12.790697674418601</v>
      </c>
      <c r="EW57" s="121" t="s">
        <v>286</v>
      </c>
      <c r="EX57" s="121">
        <v>13.274336283185843</v>
      </c>
      <c r="EY57" s="121">
        <v>49.25373134328359</v>
      </c>
      <c r="EZ57" s="128" t="s">
        <v>286</v>
      </c>
      <c r="FA57" s="121">
        <v>13.821138211382113</v>
      </c>
      <c r="FB57" s="121">
        <v>43.169398907103826</v>
      </c>
      <c r="FC57" s="121" t="s">
        <v>286</v>
      </c>
      <c r="FD57" s="121">
        <v>8.4821428571428648</v>
      </c>
      <c r="FE57" s="128">
        <v>35.576923076923094</v>
      </c>
      <c r="FF57" s="121" t="s">
        <v>286</v>
      </c>
      <c r="FG57" s="121">
        <v>12.931034482758616</v>
      </c>
      <c r="FH57" s="121">
        <v>43.292682926829265</v>
      </c>
      <c r="FI57" s="121" t="s">
        <v>286</v>
      </c>
      <c r="FJ57" s="128">
        <v>11.453744493392071</v>
      </c>
      <c r="FK57" s="121">
        <v>37.209302325581397</v>
      </c>
      <c r="FL57" s="121" t="s">
        <v>286</v>
      </c>
      <c r="FM57" s="121">
        <v>3.5087719298245617</v>
      </c>
      <c r="FN57" s="121">
        <v>24.257425742574259</v>
      </c>
      <c r="FO57" s="128" t="s">
        <v>286</v>
      </c>
      <c r="FP57" s="121">
        <v>4.8780487804878092</v>
      </c>
      <c r="FQ57" s="121">
        <v>20.218579234972673</v>
      </c>
      <c r="FR57" s="121" t="s">
        <v>286</v>
      </c>
      <c r="FS57" s="121">
        <v>2.6548672566371678</v>
      </c>
      <c r="FT57" s="128">
        <v>13.942307692307693</v>
      </c>
      <c r="FU57" s="121" t="s">
        <v>286</v>
      </c>
      <c r="FV57" s="121">
        <v>5.1502145922746783</v>
      </c>
      <c r="FW57" s="121">
        <v>12.195121951219512</v>
      </c>
      <c r="FX57" s="121" t="s">
        <v>286</v>
      </c>
      <c r="FY57" s="128">
        <v>3.524229074889869</v>
      </c>
      <c r="FZ57" s="121">
        <v>16.184971098265901</v>
      </c>
      <c r="GA57" s="121" t="s">
        <v>286</v>
      </c>
      <c r="GB57" s="121" t="s">
        <v>286</v>
      </c>
      <c r="GC57" s="121" t="s">
        <v>286</v>
      </c>
      <c r="GD57" s="128" t="s">
        <v>286</v>
      </c>
      <c r="GE57" s="121" t="s">
        <v>286</v>
      </c>
      <c r="GF57" s="121" t="s">
        <v>286</v>
      </c>
      <c r="GG57" s="121" t="s">
        <v>286</v>
      </c>
      <c r="GH57" s="121" t="s">
        <v>286</v>
      </c>
      <c r="GI57" s="128" t="s">
        <v>286</v>
      </c>
      <c r="GJ57" s="121" t="s">
        <v>286</v>
      </c>
      <c r="GK57" s="121">
        <v>6.8669527896995763</v>
      </c>
      <c r="GL57" s="121">
        <v>6.2111801242236035</v>
      </c>
      <c r="GM57" s="130" t="s">
        <v>286</v>
      </c>
      <c r="GN57" s="128">
        <v>3.1111111111111116</v>
      </c>
      <c r="GO57" s="121">
        <v>3.4682080924855505</v>
      </c>
      <c r="GP57" s="121">
        <v>20.555555555555564</v>
      </c>
      <c r="GQ57" s="121">
        <v>56.306306306306311</v>
      </c>
      <c r="GR57" s="121">
        <v>74.626865671641852</v>
      </c>
      <c r="GS57" s="128">
        <v>12.500000000000004</v>
      </c>
      <c r="GT57" s="121">
        <v>50.413223140495887</v>
      </c>
      <c r="GU57" s="121">
        <v>65.92178770949721</v>
      </c>
      <c r="GV57" s="121">
        <v>11.504424778761065</v>
      </c>
      <c r="GW57" s="121">
        <v>39.170506912442399</v>
      </c>
      <c r="GX57" s="128">
        <v>64.390243902439039</v>
      </c>
      <c r="GY57" s="128">
        <v>11.111111111111121</v>
      </c>
      <c r="GZ57" s="128">
        <v>31.601731601731618</v>
      </c>
      <c r="HA57" s="128">
        <v>57.961783439490418</v>
      </c>
      <c r="HB57" s="128">
        <v>9.2896174863388037</v>
      </c>
      <c r="HC57" s="128">
        <v>33.789954337899559</v>
      </c>
      <c r="HD57" s="128">
        <v>56.626506024096372</v>
      </c>
      <c r="HE57" s="128">
        <v>1.1111111111111114</v>
      </c>
      <c r="HF57" s="128">
        <v>10.360360360360358</v>
      </c>
      <c r="HG57" s="128">
        <v>28.358208955223891</v>
      </c>
      <c r="HH57" s="128">
        <v>0.48076923076923073</v>
      </c>
      <c r="HI57" s="128">
        <v>8.6776859504132204</v>
      </c>
      <c r="HJ57" s="128">
        <v>27.932960893854744</v>
      </c>
      <c r="HK57" s="128">
        <v>0.88495575221238965</v>
      </c>
      <c r="HL57" s="121">
        <v>3.2258064516129039</v>
      </c>
      <c r="HM57" s="121">
        <v>20.975609756097565</v>
      </c>
      <c r="HN57" s="121">
        <v>0.44444444444444442</v>
      </c>
      <c r="HO57" s="121">
        <v>5.1948051948051965</v>
      </c>
      <c r="HP57" s="128">
        <v>15.923566878980887</v>
      </c>
      <c r="HQ57" s="121">
        <v>0.54644808743169415</v>
      </c>
      <c r="HR57" s="121">
        <v>4.1095890410958908</v>
      </c>
      <c r="HS57" s="121">
        <v>15.060240963855426</v>
      </c>
      <c r="HT57" s="129">
        <v>8.0459770114942533</v>
      </c>
      <c r="HU57" s="128">
        <v>41.666666666666679</v>
      </c>
      <c r="HV57" s="114">
        <v>57.142857142857125</v>
      </c>
      <c r="HW57" s="114">
        <v>4.4334975369458114</v>
      </c>
      <c r="HX57" s="114">
        <v>35.344827586206932</v>
      </c>
      <c r="HY57" s="114">
        <v>50.289017341040449</v>
      </c>
      <c r="HZ57" s="114">
        <v>6.2222222222222223</v>
      </c>
      <c r="IA57" s="114">
        <v>23.923444976076556</v>
      </c>
      <c r="IB57" s="114">
        <v>48.25870646766171</v>
      </c>
      <c r="IC57" s="114">
        <v>4</v>
      </c>
      <c r="ID57" s="114">
        <v>22.707423580786031</v>
      </c>
      <c r="IE57" s="114">
        <v>42.307692307692321</v>
      </c>
      <c r="IF57" s="114">
        <v>3.8461538461538463</v>
      </c>
      <c r="IG57" s="114">
        <v>21.559633027522946</v>
      </c>
      <c r="IH57" s="114">
        <v>38.18181818181818</v>
      </c>
      <c r="II57" s="114" t="s">
        <v>286</v>
      </c>
      <c r="IJ57" s="114">
        <v>26.339285714285708</v>
      </c>
      <c r="IK57" s="114">
        <v>36.815920398009979</v>
      </c>
      <c r="IL57" s="114" t="s">
        <v>286</v>
      </c>
      <c r="IM57" s="114">
        <v>22.72727272727273</v>
      </c>
      <c r="IN57" s="114">
        <v>40.449438202247215</v>
      </c>
      <c r="IO57" s="114" t="s">
        <v>286</v>
      </c>
      <c r="IP57" s="114">
        <v>12.272727272727272</v>
      </c>
      <c r="IQ57" s="114">
        <v>32.367149758454111</v>
      </c>
      <c r="IR57" s="114" t="s">
        <v>286</v>
      </c>
      <c r="IS57" s="114">
        <v>12.608695652173907</v>
      </c>
      <c r="IT57" s="114">
        <v>28.025477707006377</v>
      </c>
      <c r="IU57" s="114" t="s">
        <v>286</v>
      </c>
      <c r="IV57" s="114">
        <v>13.302752293577981</v>
      </c>
      <c r="IW57" s="114">
        <v>23.636363636363637</v>
      </c>
      <c r="IX57" s="114" t="str">
        <f t="shared" si="59"/>
        <v>--</v>
      </c>
      <c r="IY57" s="114" t="str">
        <f t="shared" si="59"/>
        <v>--</v>
      </c>
      <c r="IZ57" s="114" t="str">
        <f t="shared" si="59"/>
        <v>--</v>
      </c>
      <c r="JA57" s="114" t="str">
        <f t="shared" si="59"/>
        <v>--</v>
      </c>
      <c r="JB57" s="114" t="str">
        <f t="shared" si="59"/>
        <v>--</v>
      </c>
      <c r="JC57" s="261" t="s">
        <v>286</v>
      </c>
      <c r="JD57" s="261" t="s">
        <v>286</v>
      </c>
      <c r="JE57" s="261" t="s">
        <v>286</v>
      </c>
      <c r="JF57" s="261" t="s">
        <v>286</v>
      </c>
      <c r="JG57" s="261" t="s">
        <v>286</v>
      </c>
      <c r="JH57" s="261" t="s">
        <v>286</v>
      </c>
      <c r="JI57" s="261" t="s">
        <v>286</v>
      </c>
      <c r="JJ57" s="261" t="s">
        <v>286</v>
      </c>
      <c r="JK57" s="261" t="s">
        <v>286</v>
      </c>
      <c r="JL57" s="261" t="s">
        <v>286</v>
      </c>
      <c r="JM57" s="261" t="s">
        <v>286</v>
      </c>
      <c r="JN57" s="261" t="s">
        <v>286</v>
      </c>
      <c r="JO57" s="243">
        <v>19.090909090909101</v>
      </c>
      <c r="JP57" s="243">
        <v>26.086956521739101</v>
      </c>
      <c r="JQ57" s="243">
        <v>48.502994011976</v>
      </c>
      <c r="JR57" s="243">
        <v>15.0485436893204</v>
      </c>
      <c r="JS57" s="243">
        <v>19.889502762431</v>
      </c>
      <c r="JT57" s="243">
        <v>41.104294478527599</v>
      </c>
      <c r="JU57" s="247">
        <v>0.45454545454545398</v>
      </c>
      <c r="JV57" s="243">
        <v>1.73913043478261</v>
      </c>
      <c r="JW57" s="243">
        <v>3.5928143712574898</v>
      </c>
      <c r="JX57" s="243">
        <v>0</v>
      </c>
      <c r="JY57" s="243">
        <v>2.20994475138122</v>
      </c>
      <c r="JZ57" s="243">
        <v>5.5214723926380396</v>
      </c>
      <c r="KA57" s="243">
        <v>10.859728506787301</v>
      </c>
      <c r="KB57" s="243">
        <v>19.480519480519501</v>
      </c>
      <c r="KC57" s="243">
        <v>25.595238095238098</v>
      </c>
      <c r="KD57" s="243">
        <v>4.8309178743961398</v>
      </c>
      <c r="KE57" s="243">
        <v>8.2417582417582391</v>
      </c>
      <c r="KF57" s="243">
        <v>21.951219512195099</v>
      </c>
      <c r="KG57" s="128" t="str">
        <f t="shared" si="60"/>
        <v>--</v>
      </c>
      <c r="KH57" s="128" t="str">
        <f t="shared" si="60"/>
        <v>--</v>
      </c>
      <c r="KI57" s="128" t="str">
        <f t="shared" si="60"/>
        <v>--</v>
      </c>
      <c r="KJ57" s="128" t="str">
        <f t="shared" si="60"/>
        <v>--</v>
      </c>
      <c r="KK57" s="128" t="str">
        <f t="shared" si="60"/>
        <v>--</v>
      </c>
      <c r="KL57" s="128" t="str">
        <f t="shared" si="60"/>
        <v>--</v>
      </c>
      <c r="KM57" s="128" t="str">
        <f t="shared" si="60"/>
        <v>--</v>
      </c>
      <c r="KN57" s="286">
        <v>6.8292682926829302</v>
      </c>
      <c r="KO57" s="286">
        <v>10.555555555555557</v>
      </c>
      <c r="KP57" s="286">
        <v>11.9496855345912</v>
      </c>
      <c r="KQ57" s="128" t="str">
        <f t="shared" si="2"/>
        <v>--</v>
      </c>
      <c r="KR57" s="263">
        <v>0.97560975609756129</v>
      </c>
      <c r="KS57" s="222">
        <v>2.7624309392265185</v>
      </c>
      <c r="KT57" s="222">
        <v>1.8867924528301891</v>
      </c>
      <c r="KU57" s="128" t="str">
        <f t="shared" si="3"/>
        <v>--</v>
      </c>
      <c r="KV57" s="263">
        <v>0.97560975609756129</v>
      </c>
      <c r="KW57" s="222">
        <v>3.3149171270718245</v>
      </c>
      <c r="KX57" s="222">
        <v>0</v>
      </c>
      <c r="KY57" s="295">
        <v>20.179372197309419</v>
      </c>
      <c r="KZ57" s="295">
        <v>14.347826086956525</v>
      </c>
      <c r="LA57" s="295">
        <v>13.372093023255813</v>
      </c>
      <c r="LB57" s="295">
        <v>15.94202898550725</v>
      </c>
      <c r="LC57" s="295">
        <v>11.475409836065573</v>
      </c>
      <c r="LD57" s="295">
        <v>10.493827160493828</v>
      </c>
      <c r="LE57" s="295">
        <v>13.82488479262673</v>
      </c>
      <c r="LF57" s="295">
        <v>8.8105726872246706</v>
      </c>
      <c r="LG57" s="295">
        <v>6.3953488372093057</v>
      </c>
      <c r="LH57" s="295">
        <v>12.560386473429947</v>
      </c>
      <c r="LI57" s="295">
        <v>4.9180327868852469</v>
      </c>
      <c r="LJ57" s="295">
        <v>5.5900621118012452</v>
      </c>
      <c r="LK57" s="295">
        <v>4.5248868778280551</v>
      </c>
      <c r="LL57" s="295">
        <v>2.1739130434782612</v>
      </c>
      <c r="LM57" s="295">
        <v>2.3255813953488373</v>
      </c>
      <c r="LN57" s="295">
        <v>5.7692307692307727</v>
      </c>
      <c r="LO57" s="295">
        <v>1.639344262295082</v>
      </c>
      <c r="LP57" s="295">
        <v>3.1055900621118013</v>
      </c>
      <c r="LQ57" s="128">
        <v>3.6199095022624443</v>
      </c>
      <c r="LR57" s="128">
        <v>11.255411255411257</v>
      </c>
      <c r="LS57" s="128">
        <v>10.714285714285719</v>
      </c>
      <c r="LT57" s="128">
        <v>0.96618357487922713</v>
      </c>
      <c r="LU57" s="128">
        <v>3.8461538461538471</v>
      </c>
      <c r="LV57" s="128">
        <v>9.876543209876548</v>
      </c>
      <c r="LX57" s="378" t="str">
        <f t="shared" si="4"/>
        <v>--</v>
      </c>
      <c r="LY57" s="381">
        <v>16.504854368932037</v>
      </c>
      <c r="LZ57" s="381">
        <v>23.75690607734807</v>
      </c>
      <c r="MA57" s="381">
        <v>20.625</v>
      </c>
      <c r="MB57" s="378" t="str">
        <f t="shared" si="5"/>
        <v>--</v>
      </c>
      <c r="MC57" s="381">
        <v>18.22429906542056</v>
      </c>
      <c r="MD57" s="381">
        <v>16.289592760180998</v>
      </c>
      <c r="ME57" s="381">
        <v>17.889908256880744</v>
      </c>
      <c r="MF57" s="378" t="str">
        <f t="shared" si="6"/>
        <v>--</v>
      </c>
      <c r="MG57" s="381">
        <v>17.475728155339791</v>
      </c>
      <c r="MH57" s="381">
        <v>16.847826086956516</v>
      </c>
      <c r="MI57" s="381">
        <v>18.125000000000007</v>
      </c>
      <c r="MJ57" s="378" t="str">
        <f t="shared" si="7"/>
        <v>--</v>
      </c>
      <c r="MK57" s="381">
        <v>20.370370370370367</v>
      </c>
      <c r="ML57" s="381">
        <v>15.454545454545455</v>
      </c>
      <c r="MM57" s="381">
        <v>21.559633027522949</v>
      </c>
      <c r="MN57" s="378" t="str">
        <f t="shared" si="8"/>
        <v>--</v>
      </c>
      <c r="MO57" s="381">
        <v>19.545454545454565</v>
      </c>
      <c r="MP57" s="381">
        <v>14.977973568281937</v>
      </c>
      <c r="MQ57" s="381">
        <v>15.207373271889407</v>
      </c>
      <c r="MR57" s="378" t="str">
        <f t="shared" si="9"/>
        <v>--</v>
      </c>
      <c r="MS57" s="381">
        <v>10.747663551401871</v>
      </c>
      <c r="MT57" s="381">
        <v>8.5585585585585644</v>
      </c>
      <c r="MU57" s="381">
        <v>13.824884792626728</v>
      </c>
      <c r="MV57" s="378" t="str">
        <f t="shared" si="10"/>
        <v>--</v>
      </c>
      <c r="MW57" s="381">
        <v>3.7383177570093444</v>
      </c>
      <c r="MX57" s="381">
        <v>5.0228310502283096</v>
      </c>
      <c r="MY57" s="381">
        <v>3.7735849056603765</v>
      </c>
      <c r="MZ57" s="378" t="str">
        <f t="shared" si="11"/>
        <v>--</v>
      </c>
      <c r="NA57" s="381">
        <v>24.019607843137255</v>
      </c>
      <c r="NB57" s="381">
        <v>27.071823204419896</v>
      </c>
      <c r="NC57" s="381">
        <v>23.270440251572321</v>
      </c>
      <c r="ND57" s="378" t="str">
        <f t="shared" si="12"/>
        <v>--</v>
      </c>
      <c r="NE57" s="381">
        <v>31.651376146789023</v>
      </c>
      <c r="NF57" s="381">
        <v>26.106194690265493</v>
      </c>
      <c r="NG57" s="381">
        <v>21.559633027522938</v>
      </c>
      <c r="NH57" s="378" t="str">
        <f t="shared" si="13"/>
        <v>--</v>
      </c>
      <c r="NI57" s="381">
        <v>5.1162790697674403</v>
      </c>
      <c r="NJ57" s="381">
        <v>5.8558558558558582</v>
      </c>
      <c r="NK57" s="381">
        <v>4.6296296296296315</v>
      </c>
      <c r="NL57" s="378" t="str">
        <f t="shared" si="14"/>
        <v>--</v>
      </c>
      <c r="NM57" s="381">
        <v>0.46728971962616811</v>
      </c>
      <c r="NN57" s="381">
        <v>1.8018018018018025</v>
      </c>
      <c r="NO57" s="381">
        <v>1.3888888888888893</v>
      </c>
      <c r="NP57" s="378" t="str">
        <f t="shared" si="15"/>
        <v>--</v>
      </c>
      <c r="NQ57" s="381">
        <v>1.4018691588785044</v>
      </c>
      <c r="NR57" s="381">
        <v>1.3452914798206279</v>
      </c>
      <c r="NS57" s="381">
        <v>1.3953488372093028</v>
      </c>
      <c r="NT57" s="378" t="str">
        <f t="shared" si="16"/>
        <v>--</v>
      </c>
      <c r="NU57" s="381">
        <v>16.037735849056606</v>
      </c>
      <c r="NV57" s="381">
        <v>22.666666666666668</v>
      </c>
      <c r="NW57" s="381">
        <v>35.023041474654349</v>
      </c>
      <c r="NX57" s="378" t="str">
        <f t="shared" si="17"/>
        <v>--</v>
      </c>
      <c r="NY57" s="381">
        <v>0</v>
      </c>
      <c r="NZ57" s="381">
        <v>0.44444444444444442</v>
      </c>
      <c r="OA57" s="381">
        <v>4.6082949308755765</v>
      </c>
      <c r="OB57" s="378" t="str">
        <f t="shared" si="18"/>
        <v>--</v>
      </c>
      <c r="OC57" s="381">
        <v>8.4507042253521121</v>
      </c>
      <c r="OD57" s="381">
        <v>11.504424778761065</v>
      </c>
      <c r="OE57" s="381">
        <v>20.091324200913238</v>
      </c>
    </row>
    <row r="58" spans="1:395" ht="14.4" thickTop="1" thickBot="1" x14ac:dyDescent="0.3">
      <c r="A58" s="114">
        <v>54</v>
      </c>
      <c r="B58" s="93" t="s">
        <v>54</v>
      </c>
      <c r="C58" s="144">
        <v>21.875000000000011</v>
      </c>
      <c r="D58" s="144">
        <v>26.470588235294116</v>
      </c>
      <c r="E58" s="144">
        <v>28.125000000000004</v>
      </c>
      <c r="F58" s="144">
        <v>19.23076923076923</v>
      </c>
      <c r="G58" s="144">
        <v>26.881720430107528</v>
      </c>
      <c r="H58" s="144">
        <v>39.28571428571427</v>
      </c>
      <c r="I58" s="144">
        <v>17.441860465116285</v>
      </c>
      <c r="J58" s="144">
        <v>25.806451612903228</v>
      </c>
      <c r="K58" s="144">
        <v>33.333333333333343</v>
      </c>
      <c r="L58" s="144">
        <v>22.500000000000004</v>
      </c>
      <c r="M58" s="141">
        <v>24</v>
      </c>
      <c r="N58" s="141">
        <v>35.2112676056338</v>
      </c>
      <c r="O58" s="141">
        <v>14.925373134328359</v>
      </c>
      <c r="P58" s="141">
        <v>28.947368421052627</v>
      </c>
      <c r="Q58" s="141">
        <v>50</v>
      </c>
      <c r="R58" s="141">
        <v>10.937500000000004</v>
      </c>
      <c r="S58" s="141">
        <v>7.8431372549019622</v>
      </c>
      <c r="T58" s="141">
        <v>7.2916666666666679</v>
      </c>
      <c r="U58" s="141">
        <v>11.392405063291141</v>
      </c>
      <c r="V58" s="141">
        <v>16.304347826086953</v>
      </c>
      <c r="W58" s="141">
        <v>14.285714285714283</v>
      </c>
      <c r="X58" s="141">
        <v>9.0909090909090899</v>
      </c>
      <c r="Y58" s="141">
        <v>10.752688172043017</v>
      </c>
      <c r="Z58" s="141">
        <v>10.144927536231888</v>
      </c>
      <c r="AA58" s="141">
        <v>18.75</v>
      </c>
      <c r="AB58" s="142">
        <v>15.999999999999991</v>
      </c>
      <c r="AC58" s="142">
        <v>8.4507042253521139</v>
      </c>
      <c r="AD58" s="142">
        <v>10.447761194029853</v>
      </c>
      <c r="AE58" s="142">
        <v>15.789473684210524</v>
      </c>
      <c r="AF58" s="141">
        <v>10.810810810810811</v>
      </c>
      <c r="AG58" s="144">
        <v>9.3749999999999982</v>
      </c>
      <c r="AH58" s="144">
        <v>13.725490196078432</v>
      </c>
      <c r="AI58" s="143">
        <v>8.4210526315789451</v>
      </c>
      <c r="AJ58" s="143">
        <v>10.126582278481013</v>
      </c>
      <c r="AK58" s="141">
        <v>15.217391304347824</v>
      </c>
      <c r="AL58" s="141">
        <v>15.476190476190473</v>
      </c>
      <c r="AM58" s="141">
        <v>10.71428571428571</v>
      </c>
      <c r="AN58" s="141">
        <v>12.903225806451616</v>
      </c>
      <c r="AO58" s="141">
        <v>10.144927536231888</v>
      </c>
      <c r="AP58" s="141">
        <v>22.499999999999993</v>
      </c>
      <c r="AQ58" s="141">
        <v>7.8947368421052628</v>
      </c>
      <c r="AR58" s="141">
        <v>7.142857142857145</v>
      </c>
      <c r="AS58" s="141">
        <v>10.447761194029855</v>
      </c>
      <c r="AT58" s="141">
        <v>13.157894736842104</v>
      </c>
      <c r="AU58" s="141">
        <v>17.80821917808219</v>
      </c>
      <c r="AV58" s="141">
        <v>9.375</v>
      </c>
      <c r="AW58" s="141">
        <v>13.725490196078436</v>
      </c>
      <c r="AX58" s="142">
        <v>5.2631578947368434</v>
      </c>
      <c r="AY58" s="142">
        <v>10.126582278481012</v>
      </c>
      <c r="AZ58" s="142">
        <v>11.956521739130435</v>
      </c>
      <c r="BA58" s="142">
        <v>11.904761904761905</v>
      </c>
      <c r="BB58" s="141">
        <v>7.2289156626506044</v>
      </c>
      <c r="BC58" s="142">
        <v>13.978494623655914</v>
      </c>
      <c r="BD58" s="142">
        <v>10.144927536231888</v>
      </c>
      <c r="BE58" s="142">
        <v>18.9873417721519</v>
      </c>
      <c r="BF58" s="142">
        <v>9.3333333333333357</v>
      </c>
      <c r="BG58" s="141">
        <v>4.2857142857142856</v>
      </c>
      <c r="BH58" s="140">
        <v>11.764705882352946</v>
      </c>
      <c r="BI58" s="140">
        <v>18.421052631578952</v>
      </c>
      <c r="BJ58" s="140">
        <v>6.8493150684931541</v>
      </c>
      <c r="BK58" s="140" t="s">
        <v>286</v>
      </c>
      <c r="BL58" s="141" t="s">
        <v>286</v>
      </c>
      <c r="BM58" s="140" t="s">
        <v>286</v>
      </c>
      <c r="BN58" s="139" t="s">
        <v>286</v>
      </c>
      <c r="BO58" s="139" t="s">
        <v>286</v>
      </c>
      <c r="BP58" s="139" t="s">
        <v>286</v>
      </c>
      <c r="BQ58" s="141" t="s">
        <v>286</v>
      </c>
      <c r="BR58" s="140" t="s">
        <v>286</v>
      </c>
      <c r="BS58" s="140" t="s">
        <v>286</v>
      </c>
      <c r="BT58" s="140">
        <v>8.9743589743589745</v>
      </c>
      <c r="BU58" s="141">
        <v>17.567567567567554</v>
      </c>
      <c r="BV58" s="140">
        <v>10.000000000000004</v>
      </c>
      <c r="BW58" s="140">
        <v>6.0606060606060614</v>
      </c>
      <c r="BX58" s="140">
        <v>24</v>
      </c>
      <c r="BY58" s="141">
        <v>5.4794520547945202</v>
      </c>
      <c r="BZ58" s="140">
        <v>23.4375</v>
      </c>
      <c r="CA58" s="140">
        <v>14.705882352941178</v>
      </c>
      <c r="CB58" s="140">
        <v>13.684210526315791</v>
      </c>
      <c r="CC58" s="141">
        <v>14.102564102564108</v>
      </c>
      <c r="CD58" s="140">
        <v>17.58241758241758</v>
      </c>
      <c r="CE58" s="140">
        <v>22.891566265060234</v>
      </c>
      <c r="CF58" s="140">
        <v>10.344827586206891</v>
      </c>
      <c r="CG58" s="141">
        <v>12.903225806451609</v>
      </c>
      <c r="CH58" s="140">
        <v>8.6956521739130448</v>
      </c>
      <c r="CI58" s="140">
        <v>12.658227848101262</v>
      </c>
      <c r="CJ58" s="140">
        <v>19.444444444444443</v>
      </c>
      <c r="CK58" s="140">
        <v>10.000000000000002</v>
      </c>
      <c r="CL58" s="140">
        <v>8.9552238805970141</v>
      </c>
      <c r="CM58" s="140">
        <v>18.666666666666664</v>
      </c>
      <c r="CN58" s="140">
        <v>9.5890410958904102</v>
      </c>
      <c r="CO58" s="140">
        <v>9.5238095238095273</v>
      </c>
      <c r="CP58" s="141">
        <v>4.9019607843137267</v>
      </c>
      <c r="CQ58" s="140">
        <v>2.1052631578947367</v>
      </c>
      <c r="CR58" s="140">
        <v>1.2658227848101262</v>
      </c>
      <c r="CS58" s="139">
        <v>4.3956043956043942</v>
      </c>
      <c r="CT58" s="139">
        <v>3.5714285714285703</v>
      </c>
      <c r="CU58" s="141">
        <v>5.7471264367816097</v>
      </c>
      <c r="CV58" s="140">
        <v>2.150537634408602</v>
      </c>
      <c r="CW58" s="140">
        <v>1.4492753623188406</v>
      </c>
      <c r="CX58" s="139">
        <v>3.8961038961038956</v>
      </c>
      <c r="CY58" s="139">
        <v>1.3888888888888888</v>
      </c>
      <c r="CZ58" s="141">
        <v>1.4285714285714284</v>
      </c>
      <c r="DA58" s="140">
        <v>1.4925373134328357</v>
      </c>
      <c r="DB58" s="140">
        <v>1.3513513513513513</v>
      </c>
      <c r="DC58" s="139">
        <v>0</v>
      </c>
      <c r="DD58" s="114" t="s">
        <v>286</v>
      </c>
      <c r="DE58" s="128">
        <v>31.372549019607842</v>
      </c>
      <c r="DF58" s="121">
        <v>37.894736842105281</v>
      </c>
      <c r="DG58" s="121" t="s">
        <v>286</v>
      </c>
      <c r="DH58" s="114">
        <v>25</v>
      </c>
      <c r="DI58" s="114">
        <v>28.571428571428573</v>
      </c>
      <c r="DJ58" s="128" t="s">
        <v>286</v>
      </c>
      <c r="DK58" s="121">
        <v>30.107526881720439</v>
      </c>
      <c r="DL58" s="121">
        <v>32.35294117647058</v>
      </c>
      <c r="DM58" s="121" t="s">
        <v>286</v>
      </c>
      <c r="DN58" s="121">
        <v>32.432432432432428</v>
      </c>
      <c r="DO58" s="128">
        <v>39.436619718309849</v>
      </c>
      <c r="DP58" s="121" t="s">
        <v>286</v>
      </c>
      <c r="DQ58" s="121">
        <v>15.789473684210529</v>
      </c>
      <c r="DR58" s="121">
        <v>43.243243243243263</v>
      </c>
      <c r="DS58" s="121" t="s">
        <v>286</v>
      </c>
      <c r="DT58" s="128">
        <v>32.352941176470601</v>
      </c>
      <c r="DU58" s="131">
        <v>26.041666666666671</v>
      </c>
      <c r="DV58" s="131" t="s">
        <v>286</v>
      </c>
      <c r="DW58" s="114">
        <v>23.913043478260871</v>
      </c>
      <c r="DX58" s="131">
        <v>22.61904761904762</v>
      </c>
      <c r="DY58" s="128" t="s">
        <v>286</v>
      </c>
      <c r="DZ58" s="128">
        <v>29.032258064516132</v>
      </c>
      <c r="EA58" s="128">
        <v>22.058823529411775</v>
      </c>
      <c r="EB58" s="128" t="s">
        <v>286</v>
      </c>
      <c r="EC58" s="128">
        <v>33.783783783783782</v>
      </c>
      <c r="ED58" s="128">
        <v>39.436619718309856</v>
      </c>
      <c r="EE58" s="128" t="s">
        <v>286</v>
      </c>
      <c r="EF58" s="128">
        <v>30.263157894736839</v>
      </c>
      <c r="EG58" s="128">
        <v>32.876712328767141</v>
      </c>
      <c r="EH58" s="128" t="s">
        <v>286</v>
      </c>
      <c r="EI58" s="128">
        <v>33.33333333333335</v>
      </c>
      <c r="EJ58" s="128">
        <v>28.125000000000011</v>
      </c>
      <c r="EK58" s="128" t="s">
        <v>286</v>
      </c>
      <c r="EL58" s="121">
        <v>27.173913043478265</v>
      </c>
      <c r="EM58" s="121">
        <v>20.238095238095241</v>
      </c>
      <c r="EN58" s="121" t="s">
        <v>286</v>
      </c>
      <c r="EO58" s="121">
        <v>27.173913043478262</v>
      </c>
      <c r="EP58" s="128">
        <v>22.388059701492544</v>
      </c>
      <c r="EQ58" s="121" t="s">
        <v>286</v>
      </c>
      <c r="ER58" s="121">
        <v>29.729729729729726</v>
      </c>
      <c r="ES58" s="121">
        <v>30.985915492957737</v>
      </c>
      <c r="ET58" s="121" t="s">
        <v>286</v>
      </c>
      <c r="EU58" s="128">
        <v>26.315789473684209</v>
      </c>
      <c r="EV58" s="121">
        <v>21.917808219178085</v>
      </c>
      <c r="EW58" s="121" t="s">
        <v>286</v>
      </c>
      <c r="EX58" s="121">
        <v>14.705882352941176</v>
      </c>
      <c r="EY58" s="121">
        <v>57.291666666666693</v>
      </c>
      <c r="EZ58" s="128" t="s">
        <v>286</v>
      </c>
      <c r="FA58" s="121">
        <v>7.6923076923076952</v>
      </c>
      <c r="FB58" s="121">
        <v>50.602409638554207</v>
      </c>
      <c r="FC58" s="121" t="s">
        <v>286</v>
      </c>
      <c r="FD58" s="121">
        <v>12.903225806451616</v>
      </c>
      <c r="FE58" s="128">
        <v>55.882352941176464</v>
      </c>
      <c r="FF58" s="121" t="s">
        <v>286</v>
      </c>
      <c r="FG58" s="121">
        <v>13.513513513513516</v>
      </c>
      <c r="FH58" s="121">
        <v>51.428571428571423</v>
      </c>
      <c r="FI58" s="121" t="s">
        <v>286</v>
      </c>
      <c r="FJ58" s="128">
        <v>5.3333333333333339</v>
      </c>
      <c r="FK58" s="121">
        <v>54.166666666666664</v>
      </c>
      <c r="FL58" s="121" t="s">
        <v>286</v>
      </c>
      <c r="FM58" s="121">
        <v>3.9215686274509789</v>
      </c>
      <c r="FN58" s="121">
        <v>41.666666666666686</v>
      </c>
      <c r="FO58" s="128" t="s">
        <v>286</v>
      </c>
      <c r="FP58" s="121">
        <v>4.3956043956043942</v>
      </c>
      <c r="FQ58" s="121">
        <v>51.19047619047619</v>
      </c>
      <c r="FR58" s="121" t="s">
        <v>286</v>
      </c>
      <c r="FS58" s="121">
        <v>1.075268817204301</v>
      </c>
      <c r="FT58" s="128">
        <v>47.058823529411775</v>
      </c>
      <c r="FU58" s="121" t="s">
        <v>286</v>
      </c>
      <c r="FV58" s="121">
        <v>5.4794520547945211</v>
      </c>
      <c r="FW58" s="121">
        <v>47.887323943661997</v>
      </c>
      <c r="FX58" s="121" t="s">
        <v>286</v>
      </c>
      <c r="FY58" s="128">
        <v>0</v>
      </c>
      <c r="FZ58" s="121">
        <v>51.351351351351354</v>
      </c>
      <c r="GA58" s="121" t="s">
        <v>286</v>
      </c>
      <c r="GB58" s="121" t="s">
        <v>286</v>
      </c>
      <c r="GC58" s="121" t="s">
        <v>286</v>
      </c>
      <c r="GD58" s="128" t="s">
        <v>286</v>
      </c>
      <c r="GE58" s="121" t="s">
        <v>286</v>
      </c>
      <c r="GF58" s="121" t="s">
        <v>286</v>
      </c>
      <c r="GG58" s="121" t="s">
        <v>286</v>
      </c>
      <c r="GH58" s="121" t="s">
        <v>286</v>
      </c>
      <c r="GI58" s="128" t="s">
        <v>286</v>
      </c>
      <c r="GJ58" s="121" t="s">
        <v>286</v>
      </c>
      <c r="GK58" s="121">
        <v>6.7567567567567579</v>
      </c>
      <c r="GL58" s="121">
        <v>2.816901408450704</v>
      </c>
      <c r="GM58" s="130" t="s">
        <v>286</v>
      </c>
      <c r="GN58" s="128">
        <v>2.6315789473684208</v>
      </c>
      <c r="GO58" s="121">
        <v>4.0540540540540526</v>
      </c>
      <c r="GP58" s="121">
        <v>31.666666666666664</v>
      </c>
      <c r="GQ58" s="121">
        <v>56.862745098039234</v>
      </c>
      <c r="GR58" s="121">
        <v>77.894736842105274</v>
      </c>
      <c r="GS58" s="128">
        <v>8.3333333333333304</v>
      </c>
      <c r="GT58" s="121">
        <v>44.186046511627907</v>
      </c>
      <c r="GU58" s="121">
        <v>74.698795180722868</v>
      </c>
      <c r="GV58" s="121">
        <v>9.4117647058823497</v>
      </c>
      <c r="GW58" s="121">
        <v>41.379310344827594</v>
      </c>
      <c r="GX58" s="128">
        <v>68.115942028985529</v>
      </c>
      <c r="GY58" s="128">
        <v>15.18987341772152</v>
      </c>
      <c r="GZ58" s="128">
        <v>45.205479452054782</v>
      </c>
      <c r="HA58" s="128">
        <v>69.014084507042298</v>
      </c>
      <c r="HB58" s="128">
        <v>6.0606060606060606</v>
      </c>
      <c r="HC58" s="128">
        <v>37.333333333333321</v>
      </c>
      <c r="HD58" s="128">
        <v>74.999999999999972</v>
      </c>
      <c r="HE58" s="128">
        <v>3.3333333333333326</v>
      </c>
      <c r="HF58" s="128">
        <v>9.8039215686274499</v>
      </c>
      <c r="HG58" s="128">
        <v>32.631578947368418</v>
      </c>
      <c r="HH58" s="128">
        <v>1.3888888888888888</v>
      </c>
      <c r="HI58" s="128">
        <v>6.9767441860465134</v>
      </c>
      <c r="HJ58" s="128">
        <v>21.686746987951807</v>
      </c>
      <c r="HK58" s="128">
        <v>0</v>
      </c>
      <c r="HL58" s="121">
        <v>8.045977011494255</v>
      </c>
      <c r="HM58" s="121">
        <v>18.840579710144922</v>
      </c>
      <c r="HN58" s="121">
        <v>1.2658227848101262</v>
      </c>
      <c r="HO58" s="121">
        <v>1.3698630136986301</v>
      </c>
      <c r="HP58" s="128">
        <v>12.676056338028165</v>
      </c>
      <c r="HQ58" s="121">
        <v>1.5151515151515149</v>
      </c>
      <c r="HR58" s="121">
        <v>3.9999999999999987</v>
      </c>
      <c r="HS58" s="121">
        <v>15.277777777777787</v>
      </c>
      <c r="HT58" s="129">
        <v>17.543859649122812</v>
      </c>
      <c r="HU58" s="128">
        <v>41.414141414141397</v>
      </c>
      <c r="HV58" s="114">
        <v>65.591397849462368</v>
      </c>
      <c r="HW58" s="114">
        <v>2.816901408450704</v>
      </c>
      <c r="HX58" s="114">
        <v>27.380952380952376</v>
      </c>
      <c r="HY58" s="114">
        <v>55.844155844155857</v>
      </c>
      <c r="HZ58" s="114">
        <v>5.9523809523809517</v>
      </c>
      <c r="IA58" s="114">
        <v>30.232558139534877</v>
      </c>
      <c r="IB58" s="114">
        <v>47.058823529411768</v>
      </c>
      <c r="IC58" s="114">
        <v>8.8607594936708871</v>
      </c>
      <c r="ID58" s="114">
        <v>20.833333333333343</v>
      </c>
      <c r="IE58" s="114">
        <v>47.14285714285716</v>
      </c>
      <c r="IF58" s="114">
        <v>1.5151515151515149</v>
      </c>
      <c r="IG58" s="114">
        <v>29.333333333333325</v>
      </c>
      <c r="IH58" s="114">
        <v>48.611111111111107</v>
      </c>
      <c r="II58" s="114" t="s">
        <v>286</v>
      </c>
      <c r="IJ58" s="114">
        <v>26.470588235294116</v>
      </c>
      <c r="IK58" s="114">
        <v>47.872340425531917</v>
      </c>
      <c r="IL58" s="114" t="s">
        <v>286</v>
      </c>
      <c r="IM58" s="114">
        <v>13.793103448275868</v>
      </c>
      <c r="IN58" s="114">
        <v>38.554216867469876</v>
      </c>
      <c r="IO58" s="114" t="s">
        <v>286</v>
      </c>
      <c r="IP58" s="114">
        <v>15.909090909090903</v>
      </c>
      <c r="IQ58" s="114">
        <v>30.434782608695649</v>
      </c>
      <c r="IR58" s="114" t="s">
        <v>286</v>
      </c>
      <c r="IS58" s="114">
        <v>8.3333333333333339</v>
      </c>
      <c r="IT58" s="114">
        <v>18.571428571428573</v>
      </c>
      <c r="IU58" s="114" t="s">
        <v>286</v>
      </c>
      <c r="IV58" s="114">
        <v>14.666666666666666</v>
      </c>
      <c r="IW58" s="114">
        <v>26.388888888888875</v>
      </c>
      <c r="IX58" s="114" t="str">
        <f t="shared" si="59"/>
        <v>--</v>
      </c>
      <c r="IY58" s="114" t="str">
        <f t="shared" si="59"/>
        <v>--</v>
      </c>
      <c r="IZ58" s="114" t="str">
        <f t="shared" si="59"/>
        <v>--</v>
      </c>
      <c r="JA58" s="114" t="str">
        <f t="shared" si="59"/>
        <v>--</v>
      </c>
      <c r="JB58" s="114" t="str">
        <f t="shared" si="59"/>
        <v>--</v>
      </c>
      <c r="JC58" s="261" t="s">
        <v>286</v>
      </c>
      <c r="JD58" s="261" t="s">
        <v>286</v>
      </c>
      <c r="JE58" s="261" t="s">
        <v>286</v>
      </c>
      <c r="JF58" s="261" t="s">
        <v>286</v>
      </c>
      <c r="JG58" s="261" t="s">
        <v>286</v>
      </c>
      <c r="JH58" s="261" t="s">
        <v>286</v>
      </c>
      <c r="JI58" s="261" t="s">
        <v>286</v>
      </c>
      <c r="JJ58" s="261" t="s">
        <v>286</v>
      </c>
      <c r="JK58" s="261" t="s">
        <v>286</v>
      </c>
      <c r="JL58" s="261" t="s">
        <v>286</v>
      </c>
      <c r="JM58" s="261" t="s">
        <v>286</v>
      </c>
      <c r="JN58" s="261" t="s">
        <v>286</v>
      </c>
      <c r="JO58" s="243">
        <v>16.176470588235301</v>
      </c>
      <c r="JP58" s="243">
        <v>30.6666666666667</v>
      </c>
      <c r="JQ58" s="243">
        <v>30</v>
      </c>
      <c r="JR58" s="243">
        <v>10.891089108910901</v>
      </c>
      <c r="JS58" s="243">
        <v>22.580645161290299</v>
      </c>
      <c r="JT58" s="243">
        <v>42.307692307692299</v>
      </c>
      <c r="JU58" s="243">
        <v>2.9411764705882399</v>
      </c>
      <c r="JV58" s="243">
        <v>0</v>
      </c>
      <c r="JW58" s="243">
        <v>6.6666666666666696</v>
      </c>
      <c r="JX58" s="243">
        <v>0</v>
      </c>
      <c r="JY58" s="243">
        <v>0</v>
      </c>
      <c r="JZ58" s="243">
        <v>3.8461538461538498</v>
      </c>
      <c r="KA58" s="243">
        <v>11.764705882352899</v>
      </c>
      <c r="KB58" s="243">
        <v>10.6666666666667</v>
      </c>
      <c r="KC58" s="243">
        <v>11.6666666666667</v>
      </c>
      <c r="KD58" s="243">
        <v>3.9603960396039599</v>
      </c>
      <c r="KE58" s="243">
        <v>11.290322580645199</v>
      </c>
      <c r="KF58" s="243">
        <v>23.076923076923102</v>
      </c>
      <c r="KG58" s="128" t="str">
        <f t="shared" si="60"/>
        <v>--</v>
      </c>
      <c r="KH58" s="128" t="str">
        <f t="shared" si="60"/>
        <v>--</v>
      </c>
      <c r="KI58" s="128" t="str">
        <f t="shared" si="60"/>
        <v>--</v>
      </c>
      <c r="KJ58" s="128" t="str">
        <f t="shared" si="60"/>
        <v>--</v>
      </c>
      <c r="KK58" s="128" t="str">
        <f t="shared" si="60"/>
        <v>--</v>
      </c>
      <c r="KL58" s="128" t="str">
        <f t="shared" si="60"/>
        <v>--</v>
      </c>
      <c r="KM58" s="128" t="str">
        <f t="shared" si="60"/>
        <v>--</v>
      </c>
      <c r="KN58" s="286">
        <v>6.8627450980392153</v>
      </c>
      <c r="KO58" s="286">
        <v>6.4516129032258052</v>
      </c>
      <c r="KP58" s="286">
        <v>11.53846153846154</v>
      </c>
      <c r="KQ58" s="128" t="str">
        <f t="shared" si="2"/>
        <v>--</v>
      </c>
      <c r="KR58" s="222">
        <v>1.9607843137254894</v>
      </c>
      <c r="KS58" s="222">
        <v>0</v>
      </c>
      <c r="KT58" s="263">
        <v>1.9230769230769229</v>
      </c>
      <c r="KU58" s="128" t="str">
        <f t="shared" si="3"/>
        <v>--</v>
      </c>
      <c r="KV58" s="222">
        <v>2.9411764705882351</v>
      </c>
      <c r="KW58" s="222">
        <v>4.8387096774193568</v>
      </c>
      <c r="KX58" s="263">
        <v>1.9230769230769229</v>
      </c>
      <c r="KY58" s="295">
        <v>8.8235294117647047</v>
      </c>
      <c r="KZ58" s="295">
        <v>17.333333333333343</v>
      </c>
      <c r="LA58" s="295">
        <v>16.949152542372879</v>
      </c>
      <c r="LB58" s="295">
        <v>11.764705882352944</v>
      </c>
      <c r="LC58" s="295">
        <v>14.285714285714285</v>
      </c>
      <c r="LD58" s="295">
        <v>13.46153846153846</v>
      </c>
      <c r="LE58" s="295">
        <v>7.3529411764705888</v>
      </c>
      <c r="LF58" s="295">
        <v>12.000000000000005</v>
      </c>
      <c r="LG58" s="295">
        <v>18.333333333333343</v>
      </c>
      <c r="LH58" s="295">
        <v>8.8235294117647047</v>
      </c>
      <c r="LI58" s="295">
        <v>19.047619047619044</v>
      </c>
      <c r="LJ58" s="295">
        <v>9.6153846153846168</v>
      </c>
      <c r="LK58" s="295">
        <v>4.4117647058823515</v>
      </c>
      <c r="LL58" s="295">
        <v>4</v>
      </c>
      <c r="LM58" s="295">
        <v>3.3333333333333326</v>
      </c>
      <c r="LN58" s="295">
        <v>1.9607843137254899</v>
      </c>
      <c r="LO58" s="295">
        <v>6.3492063492063506</v>
      </c>
      <c r="LP58" s="295">
        <v>3.8461538461538458</v>
      </c>
      <c r="LQ58" s="128">
        <v>2.9411764705882355</v>
      </c>
      <c r="LR58" s="128">
        <v>5.333333333333333</v>
      </c>
      <c r="LS58" s="128">
        <v>10.000000000000004</v>
      </c>
      <c r="LT58" s="128">
        <v>2.9702970297029703</v>
      </c>
      <c r="LU58" s="128">
        <v>6.4516129032258078</v>
      </c>
      <c r="LV58" s="128">
        <v>13.461538461538462</v>
      </c>
      <c r="LX58" s="378" t="str">
        <f t="shared" si="4"/>
        <v>--</v>
      </c>
      <c r="LY58" s="381">
        <v>19.801980198019798</v>
      </c>
      <c r="LZ58" s="381">
        <v>20.634920634920636</v>
      </c>
      <c r="MA58" s="381">
        <v>19.230769230769234</v>
      </c>
      <c r="MB58" s="378" t="str">
        <f t="shared" si="5"/>
        <v>--</v>
      </c>
      <c r="MC58" s="381">
        <v>17.39130434782609</v>
      </c>
      <c r="MD58" s="378" t="str">
        <f t="shared" si="5"/>
        <v>--</v>
      </c>
      <c r="ME58" s="381">
        <v>3.7037037037037033</v>
      </c>
      <c r="MF58" s="378" t="str">
        <f t="shared" si="6"/>
        <v>--</v>
      </c>
      <c r="MG58" s="381">
        <v>12.871287128712874</v>
      </c>
      <c r="MH58" s="381">
        <v>23.809523809523807</v>
      </c>
      <c r="MI58" s="381">
        <v>21.153846153846157</v>
      </c>
      <c r="MJ58" s="378" t="str">
        <f t="shared" si="7"/>
        <v>--</v>
      </c>
      <c r="MK58" s="381">
        <v>17.910447761194021</v>
      </c>
      <c r="ML58" s="378" t="str">
        <f t="shared" ref="ML58" si="61">"--"</f>
        <v>--</v>
      </c>
      <c r="MM58" s="381">
        <v>7.4074074074074074</v>
      </c>
      <c r="MN58" s="378" t="str">
        <f t="shared" si="8"/>
        <v>--</v>
      </c>
      <c r="MO58" s="381">
        <v>27.27272727272727</v>
      </c>
      <c r="MP58" s="378" t="str">
        <f t="shared" ref="MP58" si="62">"--"</f>
        <v>--</v>
      </c>
      <c r="MQ58" s="381">
        <v>0</v>
      </c>
      <c r="MR58" s="378" t="str">
        <f t="shared" si="9"/>
        <v>--</v>
      </c>
      <c r="MS58" s="381">
        <v>18.749999999999993</v>
      </c>
      <c r="MT58" s="378" t="str">
        <f t="shared" ref="MT58" si="63">"--"</f>
        <v>--</v>
      </c>
      <c r="MU58" s="381">
        <v>0</v>
      </c>
      <c r="MV58" s="378" t="str">
        <f t="shared" si="10"/>
        <v>--</v>
      </c>
      <c r="MW58" s="381">
        <v>4.615384615384615</v>
      </c>
      <c r="MX58" s="378" t="str">
        <f t="shared" ref="MX58" si="64">"--"</f>
        <v>--</v>
      </c>
      <c r="MY58" s="381">
        <v>0</v>
      </c>
      <c r="MZ58" s="378" t="str">
        <f t="shared" si="11"/>
        <v>--</v>
      </c>
      <c r="NA58" s="381">
        <v>31.372549019607835</v>
      </c>
      <c r="NB58" s="381">
        <v>35.48387096774195</v>
      </c>
      <c r="NC58" s="381">
        <v>36.53846153846154</v>
      </c>
      <c r="ND58" s="378" t="str">
        <f t="shared" si="12"/>
        <v>--</v>
      </c>
      <c r="NE58" s="381">
        <v>20.588235294117645</v>
      </c>
      <c r="NF58" s="378" t="str">
        <f t="shared" ref="NF58" si="65">"--"</f>
        <v>--</v>
      </c>
      <c r="NG58" s="381">
        <v>14.814814814814815</v>
      </c>
      <c r="NH58" s="378" t="str">
        <f t="shared" si="13"/>
        <v>--</v>
      </c>
      <c r="NI58" s="381">
        <v>4.4117647058823524</v>
      </c>
      <c r="NJ58" s="378" t="str">
        <f t="shared" ref="NJ58" si="66">"--"</f>
        <v>--</v>
      </c>
      <c r="NK58" s="381">
        <v>3.7037037037037033</v>
      </c>
      <c r="NL58" s="378" t="str">
        <f t="shared" si="14"/>
        <v>--</v>
      </c>
      <c r="NM58" s="381">
        <v>0</v>
      </c>
      <c r="NN58" s="378" t="str">
        <f t="shared" ref="NN58" si="67">"--"</f>
        <v>--</v>
      </c>
      <c r="NO58" s="381">
        <v>11.111111111111111</v>
      </c>
      <c r="NP58" s="378" t="str">
        <f t="shared" si="15"/>
        <v>--</v>
      </c>
      <c r="NQ58" s="381">
        <v>0</v>
      </c>
      <c r="NR58" s="378" t="str">
        <f t="shared" ref="NR58" si="68">"--"</f>
        <v>--</v>
      </c>
      <c r="NS58" s="381">
        <v>0</v>
      </c>
      <c r="NT58" s="378" t="str">
        <f t="shared" si="16"/>
        <v>--</v>
      </c>
      <c r="NU58" s="381">
        <v>28.358208955223891</v>
      </c>
      <c r="NV58" s="378" t="str">
        <f t="shared" ref="NV58" si="69">"--"</f>
        <v>--</v>
      </c>
      <c r="NW58" s="381">
        <v>48.148148148148145</v>
      </c>
      <c r="NX58" s="378" t="str">
        <f t="shared" si="17"/>
        <v>--</v>
      </c>
      <c r="NY58" s="381">
        <v>5.9701492537313445</v>
      </c>
      <c r="NZ58" s="378" t="str">
        <f t="shared" ref="NZ58" si="70">"--"</f>
        <v>--</v>
      </c>
      <c r="OA58" s="381">
        <v>7.4074074074074066</v>
      </c>
      <c r="OB58" s="378" t="str">
        <f t="shared" si="18"/>
        <v>--</v>
      </c>
      <c r="OC58" s="381">
        <v>22.388059701492541</v>
      </c>
      <c r="OD58" s="378" t="str">
        <f t="shared" ref="OD58" si="71">"--"</f>
        <v>--</v>
      </c>
      <c r="OE58" s="381">
        <v>22.222222222222225</v>
      </c>
    </row>
    <row r="59" spans="1:395" ht="14.4" thickTop="1" thickBot="1" x14ac:dyDescent="0.3">
      <c r="A59" s="114">
        <v>55</v>
      </c>
      <c r="B59" s="93" t="s">
        <v>55</v>
      </c>
      <c r="C59" s="144">
        <v>19.394376351838485</v>
      </c>
      <c r="D59" s="144">
        <v>34.426229508196663</v>
      </c>
      <c r="E59" s="144">
        <v>41.091954022988503</v>
      </c>
      <c r="F59" s="144">
        <v>19.213649851632066</v>
      </c>
      <c r="G59" s="144">
        <v>33.633841886269117</v>
      </c>
      <c r="H59" s="144">
        <v>41.152263374485635</v>
      </c>
      <c r="I59" s="144">
        <v>20.604395604395574</v>
      </c>
      <c r="J59" s="144">
        <v>32.291666666666629</v>
      </c>
      <c r="K59" s="144">
        <v>44.556113902847557</v>
      </c>
      <c r="L59" s="144">
        <v>16.702508960573475</v>
      </c>
      <c r="M59" s="141">
        <v>31.528662420382155</v>
      </c>
      <c r="N59" s="141">
        <v>37.713675213675216</v>
      </c>
      <c r="O59" s="141">
        <v>18.427726120033824</v>
      </c>
      <c r="P59" s="141">
        <v>31.918819188191922</v>
      </c>
      <c r="Q59" s="141">
        <v>37.83783783783786</v>
      </c>
      <c r="R59" s="141">
        <v>8.315412186379918</v>
      </c>
      <c r="S59" s="141">
        <v>13.942307692307709</v>
      </c>
      <c r="T59" s="141">
        <v>9.1822094691535163</v>
      </c>
      <c r="U59" s="141">
        <v>9.2988929889298877</v>
      </c>
      <c r="V59" s="141">
        <v>12.318339100346005</v>
      </c>
      <c r="W59" s="141">
        <v>10.576923076923077</v>
      </c>
      <c r="X59" s="141">
        <v>10.857664233576649</v>
      </c>
      <c r="Y59" s="141">
        <v>15.406427221172029</v>
      </c>
      <c r="Z59" s="141">
        <v>12.416107382550337</v>
      </c>
      <c r="AA59" s="141">
        <v>10.192444761225961</v>
      </c>
      <c r="AB59" s="142">
        <v>15.120000000000005</v>
      </c>
      <c r="AC59" s="142">
        <v>12.858660998937312</v>
      </c>
      <c r="AD59" s="142">
        <v>11.026936026936021</v>
      </c>
      <c r="AE59" s="142">
        <v>13.966480446927388</v>
      </c>
      <c r="AF59" s="141">
        <v>11.158798283261799</v>
      </c>
      <c r="AG59" s="144">
        <v>9.970887918486163</v>
      </c>
      <c r="AH59" s="144">
        <v>16.116504854368909</v>
      </c>
      <c r="AI59" s="143">
        <v>11.688311688311689</v>
      </c>
      <c r="AJ59" s="143">
        <v>10.217881292261479</v>
      </c>
      <c r="AK59" s="141">
        <v>14.763231197771606</v>
      </c>
      <c r="AL59" s="141">
        <v>14.12742382271469</v>
      </c>
      <c r="AM59" s="141">
        <v>12.627669452181989</v>
      </c>
      <c r="AN59" s="141">
        <v>17.270992366412237</v>
      </c>
      <c r="AO59" s="141">
        <v>13.513513513513521</v>
      </c>
      <c r="AP59" s="141">
        <v>11.334289813486354</v>
      </c>
      <c r="AQ59" s="141">
        <v>14.411529223378707</v>
      </c>
      <c r="AR59" s="141">
        <v>12.861736334405151</v>
      </c>
      <c r="AS59" s="141">
        <v>10.530749789385014</v>
      </c>
      <c r="AT59" s="141">
        <v>13.922859830667921</v>
      </c>
      <c r="AU59" s="141">
        <v>12.482065997130542</v>
      </c>
      <c r="AV59" s="141">
        <v>9.2988929889298912</v>
      </c>
      <c r="AW59" s="141">
        <v>14.648437500000014</v>
      </c>
      <c r="AX59" s="142">
        <v>12.051649928263972</v>
      </c>
      <c r="AY59" s="142">
        <v>10.821181887950894</v>
      </c>
      <c r="AZ59" s="142">
        <v>14.504881450488165</v>
      </c>
      <c r="BA59" s="142">
        <v>11.234396671289877</v>
      </c>
      <c r="BB59" s="141">
        <v>13.207547169811326</v>
      </c>
      <c r="BC59" s="142">
        <v>17.590822179732335</v>
      </c>
      <c r="BD59" s="142">
        <v>12.310286677908927</v>
      </c>
      <c r="BE59" s="142">
        <v>10.942028985507232</v>
      </c>
      <c r="BF59" s="142">
        <v>15.705128205128203</v>
      </c>
      <c r="BG59" s="141">
        <v>12.633832976445404</v>
      </c>
      <c r="BH59" s="140">
        <v>9.9574468085106442</v>
      </c>
      <c r="BI59" s="140">
        <v>14.285714285714276</v>
      </c>
      <c r="BJ59" s="140">
        <v>11.301859799713883</v>
      </c>
      <c r="BK59" s="140" t="s">
        <v>286</v>
      </c>
      <c r="BL59" s="141" t="s">
        <v>286</v>
      </c>
      <c r="BM59" s="140" t="s">
        <v>286</v>
      </c>
      <c r="BN59" s="139" t="s">
        <v>286</v>
      </c>
      <c r="BO59" s="139" t="s">
        <v>286</v>
      </c>
      <c r="BP59" s="139" t="s">
        <v>286</v>
      </c>
      <c r="BQ59" s="141" t="s">
        <v>286</v>
      </c>
      <c r="BR59" s="140" t="s">
        <v>286</v>
      </c>
      <c r="BS59" s="140" t="s">
        <v>286</v>
      </c>
      <c r="BT59" s="140">
        <v>9.4623655913978588</v>
      </c>
      <c r="BU59" s="141">
        <v>13.56620633631195</v>
      </c>
      <c r="BV59" s="140">
        <v>10.497835497835494</v>
      </c>
      <c r="BW59" s="140">
        <v>8.1375838926174495</v>
      </c>
      <c r="BX59" s="140">
        <v>11.988582302569</v>
      </c>
      <c r="BY59" s="141">
        <v>7.3699421965317971</v>
      </c>
      <c r="BZ59" s="140">
        <v>15.129682997118154</v>
      </c>
      <c r="CA59" s="140">
        <v>25.338491295938102</v>
      </c>
      <c r="CB59" s="140">
        <v>17.122302158273364</v>
      </c>
      <c r="CC59" s="141">
        <v>13.237518910741299</v>
      </c>
      <c r="CD59" s="140">
        <v>23.034098816979839</v>
      </c>
      <c r="CE59" s="140">
        <v>17.433751743375172</v>
      </c>
      <c r="CF59" s="140">
        <v>14.285714285714292</v>
      </c>
      <c r="CG59" s="141">
        <v>22.061657032755292</v>
      </c>
      <c r="CH59" s="140">
        <v>18.243243243243235</v>
      </c>
      <c r="CI59" s="140">
        <v>11.820159535895591</v>
      </c>
      <c r="CJ59" s="140">
        <v>20.032573289902274</v>
      </c>
      <c r="CK59" s="140">
        <v>15.726681127982644</v>
      </c>
      <c r="CL59" s="140">
        <v>10.109519797809593</v>
      </c>
      <c r="CM59" s="140">
        <v>18.624641833810884</v>
      </c>
      <c r="CN59" s="140">
        <v>13.994169096209907</v>
      </c>
      <c r="CO59" s="140">
        <v>4.5586107091172154</v>
      </c>
      <c r="CP59" s="141">
        <v>7.9227053140096571</v>
      </c>
      <c r="CQ59" s="140">
        <v>4.3478260869565197</v>
      </c>
      <c r="CR59" s="140">
        <v>3.8834951456310716</v>
      </c>
      <c r="CS59" s="139">
        <v>7.4564459930313589</v>
      </c>
      <c r="CT59" s="139">
        <v>3.1988873435326841</v>
      </c>
      <c r="CU59" s="141">
        <v>4.587155963302755</v>
      </c>
      <c r="CV59" s="140">
        <v>9.064609450337489</v>
      </c>
      <c r="CW59" s="140">
        <v>5.0420168067226898</v>
      </c>
      <c r="CX59" s="139">
        <v>2.1645021645021618</v>
      </c>
      <c r="CY59" s="139">
        <v>4.7269763651181806</v>
      </c>
      <c r="CZ59" s="141">
        <v>4.0130151843817821</v>
      </c>
      <c r="DA59" s="140">
        <v>1.6849199663016017</v>
      </c>
      <c r="DB59" s="140">
        <v>3.9309683604985626</v>
      </c>
      <c r="DC59" s="139">
        <v>2.0437956204379559</v>
      </c>
      <c r="DD59" s="114" t="s">
        <v>286</v>
      </c>
      <c r="DE59" s="128">
        <v>33.038348082595846</v>
      </c>
      <c r="DF59" s="121">
        <v>33.090379008746332</v>
      </c>
      <c r="DG59" s="121" t="s">
        <v>286</v>
      </c>
      <c r="DH59" s="114">
        <v>25.910364145658225</v>
      </c>
      <c r="DI59" s="114">
        <v>32.635983263598291</v>
      </c>
      <c r="DJ59" s="128" t="s">
        <v>286</v>
      </c>
      <c r="DK59" s="121">
        <v>38.513513513513537</v>
      </c>
      <c r="DL59" s="121">
        <v>39.419795221842989</v>
      </c>
      <c r="DM59" s="121" t="s">
        <v>286</v>
      </c>
      <c r="DN59" s="121">
        <v>32.947019867549642</v>
      </c>
      <c r="DO59" s="128">
        <v>39.651416122004335</v>
      </c>
      <c r="DP59" s="121" t="s">
        <v>286</v>
      </c>
      <c r="DQ59" s="121">
        <v>17.286432160804008</v>
      </c>
      <c r="DR59" s="121">
        <v>26.509572901325498</v>
      </c>
      <c r="DS59" s="121" t="s">
        <v>286</v>
      </c>
      <c r="DT59" s="128">
        <v>30.867850098619318</v>
      </c>
      <c r="DU59" s="131">
        <v>25.849335302806505</v>
      </c>
      <c r="DV59" s="131" t="s">
        <v>286</v>
      </c>
      <c r="DW59" s="114">
        <v>27.503526093088833</v>
      </c>
      <c r="DX59" s="131">
        <v>28.951048951048982</v>
      </c>
      <c r="DY59" s="128" t="s">
        <v>286</v>
      </c>
      <c r="DZ59" s="128">
        <v>28.529698149951301</v>
      </c>
      <c r="EA59" s="128">
        <v>25.342465753424651</v>
      </c>
      <c r="EB59" s="128" t="s">
        <v>286</v>
      </c>
      <c r="EC59" s="128">
        <v>26.285240464344952</v>
      </c>
      <c r="ED59" s="128">
        <v>26.419213973799124</v>
      </c>
      <c r="EE59" s="128" t="s">
        <v>286</v>
      </c>
      <c r="EF59" s="128">
        <v>15.384615384615389</v>
      </c>
      <c r="EG59" s="128">
        <v>21.15384615384615</v>
      </c>
      <c r="EH59" s="128" t="s">
        <v>286</v>
      </c>
      <c r="EI59" s="128">
        <v>29.890764647467709</v>
      </c>
      <c r="EJ59" s="128">
        <v>25.222551928783389</v>
      </c>
      <c r="EK59" s="128" t="s">
        <v>286</v>
      </c>
      <c r="EL59" s="121">
        <v>20.650636492220688</v>
      </c>
      <c r="EM59" s="121">
        <v>22.644163150492254</v>
      </c>
      <c r="EN59" s="121" t="s">
        <v>286</v>
      </c>
      <c r="EO59" s="121">
        <v>25.806451612903217</v>
      </c>
      <c r="EP59" s="128">
        <v>22.508591065292109</v>
      </c>
      <c r="EQ59" s="121" t="s">
        <v>286</v>
      </c>
      <c r="ER59" s="121">
        <v>22.757475083056477</v>
      </c>
      <c r="ES59" s="121">
        <v>20.742358078602631</v>
      </c>
      <c r="ET59" s="121" t="s">
        <v>286</v>
      </c>
      <c r="EU59" s="128">
        <v>13.502538071065995</v>
      </c>
      <c r="EV59" s="121">
        <v>17.455621301775132</v>
      </c>
      <c r="EW59" s="121" t="s">
        <v>286</v>
      </c>
      <c r="EX59" s="121">
        <v>15.63745019920318</v>
      </c>
      <c r="EY59" s="121">
        <v>43.382352941176478</v>
      </c>
      <c r="EZ59" s="128" t="s">
        <v>286</v>
      </c>
      <c r="FA59" s="121">
        <v>7.9915134370579963</v>
      </c>
      <c r="FB59" s="121">
        <v>41.209563994374086</v>
      </c>
      <c r="FC59" s="121" t="s">
        <v>286</v>
      </c>
      <c r="FD59" s="121">
        <v>11.621093749999988</v>
      </c>
      <c r="FE59" s="128">
        <v>27.56849315068493</v>
      </c>
      <c r="FF59" s="121" t="s">
        <v>286</v>
      </c>
      <c r="FG59" s="121">
        <v>12.260216847372799</v>
      </c>
      <c r="FH59" s="121">
        <v>30.928961748633888</v>
      </c>
      <c r="FI59" s="121" t="s">
        <v>286</v>
      </c>
      <c r="FJ59" s="128">
        <v>7.7393075356415446</v>
      </c>
      <c r="FK59" s="121">
        <v>30.029585798816591</v>
      </c>
      <c r="FL59" s="121" t="s">
        <v>286</v>
      </c>
      <c r="FM59" s="121">
        <v>4.1832669322709268</v>
      </c>
      <c r="FN59" s="121">
        <v>31.277533039647565</v>
      </c>
      <c r="FO59" s="128" t="s">
        <v>286</v>
      </c>
      <c r="FP59" s="121">
        <v>2.4045261669024054</v>
      </c>
      <c r="FQ59" s="121">
        <v>30.477528089887638</v>
      </c>
      <c r="FR59" s="121" t="s">
        <v>286</v>
      </c>
      <c r="FS59" s="121">
        <v>4.7758284600389915</v>
      </c>
      <c r="FT59" s="128">
        <v>22.680412371134015</v>
      </c>
      <c r="FU59" s="121" t="s">
        <v>286</v>
      </c>
      <c r="FV59" s="121">
        <v>3.5029190992493717</v>
      </c>
      <c r="FW59" s="121">
        <v>20.851528384279497</v>
      </c>
      <c r="FX59" s="121" t="s">
        <v>286</v>
      </c>
      <c r="FY59" s="128">
        <v>3.1472081218274126</v>
      </c>
      <c r="FZ59" s="121">
        <v>22.30428360413589</v>
      </c>
      <c r="GA59" s="121" t="s">
        <v>286</v>
      </c>
      <c r="GB59" s="121" t="s">
        <v>286</v>
      </c>
      <c r="GC59" s="121" t="s">
        <v>286</v>
      </c>
      <c r="GD59" s="128" t="s">
        <v>286</v>
      </c>
      <c r="GE59" s="121" t="s">
        <v>286</v>
      </c>
      <c r="GF59" s="121" t="s">
        <v>286</v>
      </c>
      <c r="GG59" s="121" t="s">
        <v>286</v>
      </c>
      <c r="GH59" s="121" t="s">
        <v>286</v>
      </c>
      <c r="GI59" s="128" t="s">
        <v>286</v>
      </c>
      <c r="GJ59" s="121" t="s">
        <v>286</v>
      </c>
      <c r="GK59" s="121">
        <v>5.1666666666666732</v>
      </c>
      <c r="GL59" s="121">
        <v>6.2295081967213095</v>
      </c>
      <c r="GM59" s="130" t="s">
        <v>286</v>
      </c>
      <c r="GN59" s="128">
        <v>3.0487804878048745</v>
      </c>
      <c r="GO59" s="121">
        <v>4.5790251107828688</v>
      </c>
      <c r="GP59" s="121">
        <v>15.914489311163916</v>
      </c>
      <c r="GQ59" s="121">
        <v>47.384615384615387</v>
      </c>
      <c r="GR59" s="121">
        <v>60.150375939849638</v>
      </c>
      <c r="GS59" s="128">
        <v>10.22076860179884</v>
      </c>
      <c r="GT59" s="121">
        <v>41.307578008915307</v>
      </c>
      <c r="GU59" s="121">
        <v>61.939218523878374</v>
      </c>
      <c r="GV59" s="121">
        <v>10.117878192534375</v>
      </c>
      <c r="GW59" s="121">
        <v>33.403805496828781</v>
      </c>
      <c r="GX59" s="128">
        <v>53.508771929824533</v>
      </c>
      <c r="GY59" s="128">
        <v>8.8277858176555632</v>
      </c>
      <c r="GZ59" s="128">
        <v>29.715302491103198</v>
      </c>
      <c r="HA59" s="128">
        <v>56.298773690078058</v>
      </c>
      <c r="HB59" s="128">
        <v>6.5502183406113481</v>
      </c>
      <c r="HC59" s="128">
        <v>24.376417233560087</v>
      </c>
      <c r="HD59" s="128">
        <v>49.213836477987385</v>
      </c>
      <c r="HE59" s="128">
        <v>1.1876484560570078</v>
      </c>
      <c r="HF59" s="128">
        <v>8.5128205128205199</v>
      </c>
      <c r="HG59" s="128">
        <v>20.751879699248125</v>
      </c>
      <c r="HH59" s="128">
        <v>0.40883074407195424</v>
      </c>
      <c r="HI59" s="128">
        <v>5.2748885586924246</v>
      </c>
      <c r="HJ59" s="128">
        <v>21.56295224312591</v>
      </c>
      <c r="HK59" s="128">
        <v>1.473477406679764</v>
      </c>
      <c r="HL59" s="121">
        <v>5.9196617336152269</v>
      </c>
      <c r="HM59" s="121">
        <v>12.280701754385971</v>
      </c>
      <c r="HN59" s="121">
        <v>0.14471780028943559</v>
      </c>
      <c r="HO59" s="121">
        <v>2.4021352313167244</v>
      </c>
      <c r="HP59" s="128">
        <v>14.827201783723519</v>
      </c>
      <c r="HQ59" s="121">
        <v>0.34934497816593868</v>
      </c>
      <c r="HR59" s="121">
        <v>1.3605442176870752</v>
      </c>
      <c r="HS59" s="121">
        <v>9.4339622641509369</v>
      </c>
      <c r="HT59" s="129">
        <v>7.1370640713706379</v>
      </c>
      <c r="HU59" s="128">
        <v>32.214060860440718</v>
      </c>
      <c r="HV59" s="114">
        <v>46.082949308755794</v>
      </c>
      <c r="HW59" s="114">
        <v>3.740648379052367</v>
      </c>
      <c r="HX59" s="114">
        <v>24.942965779467663</v>
      </c>
      <c r="HY59" s="114">
        <v>45.925925925925938</v>
      </c>
      <c r="HZ59" s="114">
        <v>4.5045045045045038</v>
      </c>
      <c r="IA59" s="114">
        <v>21.205597416576957</v>
      </c>
      <c r="IB59" s="114">
        <v>36.3471971066908</v>
      </c>
      <c r="IC59" s="114">
        <v>2.9069767441860495</v>
      </c>
      <c r="ID59" s="114">
        <v>17.857142857142843</v>
      </c>
      <c r="IE59" s="114">
        <v>40.51627384960716</v>
      </c>
      <c r="IF59" s="114">
        <v>2.7145359019264461</v>
      </c>
      <c r="IG59" s="114">
        <v>13.61556064073225</v>
      </c>
      <c r="IH59" s="114">
        <v>32.06349206349207</v>
      </c>
      <c r="II59" s="114" t="s">
        <v>286</v>
      </c>
      <c r="IJ59" s="114">
        <v>17.479674796747975</v>
      </c>
      <c r="IK59" s="114">
        <v>31.164901664145255</v>
      </c>
      <c r="IL59" s="114" t="s">
        <v>286</v>
      </c>
      <c r="IM59" s="114">
        <v>12.91044776119403</v>
      </c>
      <c r="IN59" s="114">
        <v>31.457431457431447</v>
      </c>
      <c r="IO59" s="114" t="s">
        <v>286</v>
      </c>
      <c r="IP59" s="114">
        <v>13.674321503131525</v>
      </c>
      <c r="IQ59" s="114">
        <v>20.774647887323944</v>
      </c>
      <c r="IR59" s="114" t="s">
        <v>286</v>
      </c>
      <c r="IS59" s="114">
        <v>9.1809180918091791</v>
      </c>
      <c r="IT59" s="114">
        <v>26.042841037204067</v>
      </c>
      <c r="IU59" s="114" t="s">
        <v>286</v>
      </c>
      <c r="IV59" s="114">
        <v>6.1997703788748577</v>
      </c>
      <c r="IW59" s="114">
        <v>19.745222929936311</v>
      </c>
      <c r="IX59" s="114" t="str">
        <f t="shared" si="59"/>
        <v>--</v>
      </c>
      <c r="IY59" s="114" t="str">
        <f t="shared" si="59"/>
        <v>--</v>
      </c>
      <c r="IZ59" s="114" t="str">
        <f t="shared" si="59"/>
        <v>--</v>
      </c>
      <c r="JA59" s="114" t="str">
        <f t="shared" si="59"/>
        <v>--</v>
      </c>
      <c r="JB59" s="114" t="str">
        <f t="shared" si="59"/>
        <v>--</v>
      </c>
      <c r="JC59" s="261" t="s">
        <v>286</v>
      </c>
      <c r="JD59" s="261" t="s">
        <v>286</v>
      </c>
      <c r="JE59" s="261" t="s">
        <v>286</v>
      </c>
      <c r="JF59" s="261" t="s">
        <v>286</v>
      </c>
      <c r="JG59" s="261" t="s">
        <v>286</v>
      </c>
      <c r="JH59" s="261" t="s">
        <v>286</v>
      </c>
      <c r="JI59" s="261" t="s">
        <v>286</v>
      </c>
      <c r="JJ59" s="261" t="s">
        <v>286</v>
      </c>
      <c r="JK59" s="261" t="s">
        <v>286</v>
      </c>
      <c r="JL59" s="261" t="s">
        <v>286</v>
      </c>
      <c r="JM59" s="261" t="s">
        <v>286</v>
      </c>
      <c r="JN59" s="261" t="s">
        <v>286</v>
      </c>
      <c r="JO59" s="243">
        <v>11.864406779661</v>
      </c>
      <c r="JP59" s="243">
        <v>27.3927392739274</v>
      </c>
      <c r="JQ59" s="243">
        <v>41.739130434782602</v>
      </c>
      <c r="JR59" s="243">
        <v>12.511584800741399</v>
      </c>
      <c r="JS59" s="243">
        <v>17.468619246862001</v>
      </c>
      <c r="JT59" s="243">
        <v>31.0013717421125</v>
      </c>
      <c r="JU59" s="243">
        <v>1.2711864406779601</v>
      </c>
      <c r="JV59" s="243">
        <v>1.98019801980198</v>
      </c>
      <c r="JW59" s="243">
        <v>8.6956521739130501</v>
      </c>
      <c r="JX59" s="247">
        <v>0.55607043558850799</v>
      </c>
      <c r="JY59" s="247">
        <v>0.62761506276150603</v>
      </c>
      <c r="JZ59" s="243">
        <v>2.7434842249657101</v>
      </c>
      <c r="KA59" s="243">
        <v>6.9037656903765603</v>
      </c>
      <c r="KB59" s="243">
        <v>15.5115511551155</v>
      </c>
      <c r="KC59" s="243">
        <v>23.3766233766234</v>
      </c>
      <c r="KD59" s="243">
        <v>6.1922365988909398</v>
      </c>
      <c r="KE59" s="243">
        <v>7.62800417972832</v>
      </c>
      <c r="KF59" s="243">
        <v>15.7534246575342</v>
      </c>
      <c r="KG59" s="128" t="str">
        <f t="shared" si="60"/>
        <v>--</v>
      </c>
      <c r="KH59" s="128" t="str">
        <f t="shared" si="60"/>
        <v>--</v>
      </c>
      <c r="KI59" s="128" t="str">
        <f t="shared" si="60"/>
        <v>--</v>
      </c>
      <c r="KJ59" s="128" t="str">
        <f t="shared" si="60"/>
        <v>--</v>
      </c>
      <c r="KK59" s="128" t="str">
        <f t="shared" si="60"/>
        <v>--</v>
      </c>
      <c r="KL59" s="128" t="str">
        <f t="shared" si="60"/>
        <v>--</v>
      </c>
      <c r="KM59" s="128" t="str">
        <f t="shared" si="60"/>
        <v>--</v>
      </c>
      <c r="KN59" s="286">
        <v>11.428571428571425</v>
      </c>
      <c r="KO59" s="286">
        <v>9.1476091476091508</v>
      </c>
      <c r="KP59" s="286">
        <v>7.0748299319727916</v>
      </c>
      <c r="KQ59" s="128" t="str">
        <f t="shared" si="2"/>
        <v>--</v>
      </c>
      <c r="KR59" s="263">
        <v>1.1070110701107008</v>
      </c>
      <c r="KS59" s="222">
        <v>1.7653167185877461</v>
      </c>
      <c r="KT59" s="222">
        <v>1.6326530612244898</v>
      </c>
      <c r="KU59" s="128" t="str">
        <f t="shared" si="3"/>
        <v>--</v>
      </c>
      <c r="KV59" s="222">
        <v>2.6752767527675276</v>
      </c>
      <c r="KW59" s="222">
        <v>2.3883696780893078</v>
      </c>
      <c r="KX59" s="222">
        <v>2.3160762942779289</v>
      </c>
      <c r="KY59" s="295">
        <v>13.207547169811331</v>
      </c>
      <c r="KZ59" s="295">
        <v>19.344262295081965</v>
      </c>
      <c r="LA59" s="295">
        <v>14.285714285714292</v>
      </c>
      <c r="LB59" s="295">
        <v>16.636197440585036</v>
      </c>
      <c r="LC59" s="295">
        <v>14.651639344262298</v>
      </c>
      <c r="LD59" s="295">
        <v>12.972972972972968</v>
      </c>
      <c r="LE59" s="295">
        <v>10.169491525423725</v>
      </c>
      <c r="LF59" s="295">
        <v>18.936877076411971</v>
      </c>
      <c r="LG59" s="295">
        <v>7.4561403508771908</v>
      </c>
      <c r="LH59" s="295">
        <v>11.407543698252061</v>
      </c>
      <c r="LI59" s="295">
        <v>10.450819672131145</v>
      </c>
      <c r="LJ59" s="295">
        <v>9.7165991902833984</v>
      </c>
      <c r="LK59" s="295">
        <v>2.742616033755275</v>
      </c>
      <c r="LL59" s="295">
        <v>3.9473684210526296</v>
      </c>
      <c r="LM59" s="295">
        <v>4.7210300429184562</v>
      </c>
      <c r="LN59" s="295">
        <v>4.0329972502291493</v>
      </c>
      <c r="LO59" s="295">
        <v>3.0706243602865988</v>
      </c>
      <c r="LP59" s="295">
        <v>2.9649595687331547</v>
      </c>
      <c r="LQ59" s="128">
        <v>2.713987473903968</v>
      </c>
      <c r="LR59" s="128">
        <v>8.2236842105263204</v>
      </c>
      <c r="LS59" s="128">
        <v>13.043478260869565</v>
      </c>
      <c r="LT59" s="128">
        <v>1.2025901942645705</v>
      </c>
      <c r="LU59" s="128">
        <v>2.6096033402922729</v>
      </c>
      <c r="LV59" s="128">
        <v>8.4699453551912605</v>
      </c>
      <c r="LX59" s="378" t="str">
        <f t="shared" si="4"/>
        <v>--</v>
      </c>
      <c r="LY59" s="381">
        <v>19.411223551057919</v>
      </c>
      <c r="LZ59" s="381">
        <v>16.290983606557365</v>
      </c>
      <c r="MA59" s="381">
        <v>17.379679144385022</v>
      </c>
      <c r="MB59" s="378" t="str">
        <f t="shared" si="5"/>
        <v>--</v>
      </c>
      <c r="MC59" s="381">
        <v>18.194070080862513</v>
      </c>
      <c r="MD59" s="381">
        <v>16.028225806451601</v>
      </c>
      <c r="ME59" s="381">
        <v>20.138888888888875</v>
      </c>
      <c r="MF59" s="378" t="str">
        <f t="shared" si="6"/>
        <v>--</v>
      </c>
      <c r="MG59" s="381">
        <v>15.904936014625225</v>
      </c>
      <c r="MH59" s="381">
        <v>12.909836065573758</v>
      </c>
      <c r="MI59" s="381">
        <v>16.310160427807478</v>
      </c>
      <c r="MJ59" s="378" t="str">
        <f t="shared" si="7"/>
        <v>--</v>
      </c>
      <c r="MK59" s="381">
        <v>16.901408450704217</v>
      </c>
      <c r="ML59" s="381">
        <v>15.74724172517554</v>
      </c>
      <c r="MM59" s="381">
        <v>18.076477404403246</v>
      </c>
      <c r="MN59" s="378" t="str">
        <f t="shared" si="8"/>
        <v>--</v>
      </c>
      <c r="MO59" s="381">
        <v>19.292389853137536</v>
      </c>
      <c r="MP59" s="381">
        <v>16.419386745796249</v>
      </c>
      <c r="MQ59" s="381">
        <v>15.051311288483459</v>
      </c>
      <c r="MR59" s="378" t="str">
        <f t="shared" si="9"/>
        <v>--</v>
      </c>
      <c r="MS59" s="381">
        <v>12.465940054495922</v>
      </c>
      <c r="MT59" s="381">
        <v>12.46261216350949</v>
      </c>
      <c r="MU59" s="381">
        <v>11.431870669745949</v>
      </c>
      <c r="MV59" s="378" t="str">
        <f t="shared" si="10"/>
        <v>--</v>
      </c>
      <c r="MW59" s="381">
        <v>3.9726027397260224</v>
      </c>
      <c r="MX59" s="381">
        <v>4.6184738955823299</v>
      </c>
      <c r="MY59" s="381">
        <v>2.7745664739884375</v>
      </c>
      <c r="MZ59" s="378" t="str">
        <f t="shared" si="11"/>
        <v>--</v>
      </c>
      <c r="NA59" s="381">
        <v>26.845018450184508</v>
      </c>
      <c r="NB59" s="381">
        <v>23.755186721991706</v>
      </c>
      <c r="NC59" s="381">
        <v>26.258503401360549</v>
      </c>
      <c r="ND59" s="378" t="str">
        <f t="shared" si="12"/>
        <v>--</v>
      </c>
      <c r="NE59" s="381">
        <v>25.351170568561862</v>
      </c>
      <c r="NF59" s="381">
        <v>26.592517694641042</v>
      </c>
      <c r="NG59" s="381">
        <v>22.821100917431217</v>
      </c>
      <c r="NH59" s="378" t="str">
        <f t="shared" si="13"/>
        <v>--</v>
      </c>
      <c r="NI59" s="381">
        <v>8.4962913014160453</v>
      </c>
      <c r="NJ59" s="381">
        <v>6.4777327935222662</v>
      </c>
      <c r="NK59" s="381">
        <v>5.8285714285714336</v>
      </c>
      <c r="NL59" s="378" t="str">
        <f t="shared" si="14"/>
        <v>--</v>
      </c>
      <c r="NM59" s="381">
        <v>2.1607022282241735</v>
      </c>
      <c r="NN59" s="381">
        <v>1.9019019019019012</v>
      </c>
      <c r="NO59" s="381">
        <v>1.8285714285714274</v>
      </c>
      <c r="NP59" s="378" t="str">
        <f t="shared" si="15"/>
        <v>--</v>
      </c>
      <c r="NQ59" s="381">
        <v>3.0384875084402467</v>
      </c>
      <c r="NR59" s="381">
        <v>2.5458248472505116</v>
      </c>
      <c r="NS59" s="381">
        <v>2.6528258362168438</v>
      </c>
      <c r="NT59" s="378" t="str">
        <f t="shared" si="16"/>
        <v>--</v>
      </c>
      <c r="NU59" s="381">
        <v>11.864406779661003</v>
      </c>
      <c r="NV59" s="381">
        <v>17.209775967413467</v>
      </c>
      <c r="NW59" s="381">
        <v>31.438515081206528</v>
      </c>
      <c r="NX59" s="378" t="str">
        <f t="shared" si="17"/>
        <v>--</v>
      </c>
      <c r="NY59" s="381">
        <v>0.40677966101694873</v>
      </c>
      <c r="NZ59" s="381">
        <v>1.5274949083503055</v>
      </c>
      <c r="OA59" s="381">
        <v>3.3642691415313215</v>
      </c>
      <c r="OB59" s="378" t="str">
        <f t="shared" si="18"/>
        <v>--</v>
      </c>
      <c r="OC59" s="381">
        <v>6.4602960969044414</v>
      </c>
      <c r="OD59" s="381">
        <v>9.4034378159757335</v>
      </c>
      <c r="OE59" s="381">
        <v>18.894009216589868</v>
      </c>
    </row>
    <row r="60" spans="1:395" ht="14.4" thickTop="1" thickBot="1" x14ac:dyDescent="0.3">
      <c r="A60" s="114">
        <v>56</v>
      </c>
      <c r="B60" s="93" t="s">
        <v>56</v>
      </c>
      <c r="C60" s="144">
        <v>17.661691542288548</v>
      </c>
      <c r="D60" s="144">
        <v>35.176991150442426</v>
      </c>
      <c r="E60" s="144">
        <v>39.823008849557496</v>
      </c>
      <c r="F60" s="144">
        <v>21.891891891891891</v>
      </c>
      <c r="G60" s="144">
        <v>30.626450116009277</v>
      </c>
      <c r="H60" s="144">
        <v>38.652482269503544</v>
      </c>
      <c r="I60" s="144">
        <v>17.863720073664819</v>
      </c>
      <c r="J60" s="144">
        <v>32.567849686847588</v>
      </c>
      <c r="K60" s="144">
        <v>37.891737891737876</v>
      </c>
      <c r="L60" s="144">
        <v>16.63244353182753</v>
      </c>
      <c r="M60" s="141">
        <v>30.188679245282984</v>
      </c>
      <c r="N60" s="141">
        <v>39.097744360902261</v>
      </c>
      <c r="O60" s="141">
        <v>16.576086956521738</v>
      </c>
      <c r="P60" s="141">
        <v>28.774928774928782</v>
      </c>
      <c r="Q60" s="141">
        <v>43.9873417721519</v>
      </c>
      <c r="R60" s="141">
        <v>10.53921568627451</v>
      </c>
      <c r="S60" s="141">
        <v>15.48672566371682</v>
      </c>
      <c r="T60" s="141">
        <v>11.011904761904757</v>
      </c>
      <c r="U60" s="141">
        <v>12.2340425531915</v>
      </c>
      <c r="V60" s="141">
        <v>13.457076566125282</v>
      </c>
      <c r="W60" s="141">
        <v>10.992907801418445</v>
      </c>
      <c r="X60" s="141">
        <v>8.0438756855575875</v>
      </c>
      <c r="Y60" s="141">
        <v>17.118997912317319</v>
      </c>
      <c r="Z60" s="141">
        <v>7.3863636363636411</v>
      </c>
      <c r="AA60" s="141">
        <v>8.7398373983739859</v>
      </c>
      <c r="AB60" s="142">
        <v>13.207547169811319</v>
      </c>
      <c r="AC60" s="142">
        <v>10.301507537688442</v>
      </c>
      <c r="AD60" s="142">
        <v>13.243243243243247</v>
      </c>
      <c r="AE60" s="142">
        <v>10.951008645533143</v>
      </c>
      <c r="AF60" s="141">
        <v>11.708860759493666</v>
      </c>
      <c r="AG60" s="144">
        <v>12.315270935960596</v>
      </c>
      <c r="AH60" s="144">
        <v>22.295805739514357</v>
      </c>
      <c r="AI60" s="143">
        <v>16.863905325443788</v>
      </c>
      <c r="AJ60" s="143">
        <v>13.17204301075269</v>
      </c>
      <c r="AK60" s="141">
        <v>17.906976744186029</v>
      </c>
      <c r="AL60" s="141">
        <v>14.285714285714286</v>
      </c>
      <c r="AM60" s="141">
        <v>12.683823529411756</v>
      </c>
      <c r="AN60" s="141">
        <v>16.561844863731654</v>
      </c>
      <c r="AO60" s="141">
        <v>10.826210826210826</v>
      </c>
      <c r="AP60" s="141">
        <v>9.3495934959349611</v>
      </c>
      <c r="AQ60" s="141">
        <v>14.383561643835604</v>
      </c>
      <c r="AR60" s="141">
        <v>11.335012594458444</v>
      </c>
      <c r="AS60" s="141">
        <v>12.162162162162165</v>
      </c>
      <c r="AT60" s="141">
        <v>13.428571428571436</v>
      </c>
      <c r="AU60" s="141">
        <v>8.8607594936708765</v>
      </c>
      <c r="AV60" s="141">
        <v>11.166253101736979</v>
      </c>
      <c r="AW60" s="141">
        <v>19.646799116997784</v>
      </c>
      <c r="AX60" s="142">
        <v>10.619469026548671</v>
      </c>
      <c r="AY60" s="142">
        <v>11.780821917808213</v>
      </c>
      <c r="AZ60" s="142">
        <v>11.915887850467296</v>
      </c>
      <c r="BA60" s="142">
        <v>12.142857142857142</v>
      </c>
      <c r="BB60" s="141">
        <v>10.841121495327089</v>
      </c>
      <c r="BC60" s="142">
        <v>16.244725738396625</v>
      </c>
      <c r="BD60" s="142">
        <v>7.7363896848137497</v>
      </c>
      <c r="BE60" s="142">
        <v>9.7713097713097667</v>
      </c>
      <c r="BF60" s="142">
        <v>14.31034482758621</v>
      </c>
      <c r="BG60" s="141">
        <v>10.6060606060606</v>
      </c>
      <c r="BH60" s="140">
        <v>12.806539509536785</v>
      </c>
      <c r="BI60" s="140">
        <v>11.7816091954023</v>
      </c>
      <c r="BJ60" s="140">
        <v>12.341772151898729</v>
      </c>
      <c r="BK60" s="140" t="s">
        <v>286</v>
      </c>
      <c r="BL60" s="141" t="s">
        <v>286</v>
      </c>
      <c r="BM60" s="140" t="s">
        <v>286</v>
      </c>
      <c r="BN60" s="139" t="s">
        <v>286</v>
      </c>
      <c r="BO60" s="139" t="s">
        <v>286</v>
      </c>
      <c r="BP60" s="139" t="s">
        <v>286</v>
      </c>
      <c r="BQ60" s="141" t="s">
        <v>286</v>
      </c>
      <c r="BR60" s="140" t="s">
        <v>286</v>
      </c>
      <c r="BS60" s="140" t="s">
        <v>286</v>
      </c>
      <c r="BT60" s="140">
        <v>9.876543209876548</v>
      </c>
      <c r="BU60" s="141">
        <v>14.532871972318349</v>
      </c>
      <c r="BV60" s="140">
        <v>8.793969849246233</v>
      </c>
      <c r="BW60" s="140">
        <v>10.512129380053914</v>
      </c>
      <c r="BX60" s="140">
        <v>14.244186046511631</v>
      </c>
      <c r="BY60" s="141">
        <v>5.4140127388535015</v>
      </c>
      <c r="BZ60" s="140">
        <v>14.356435643564366</v>
      </c>
      <c r="CA60" s="140">
        <v>24.944812362030916</v>
      </c>
      <c r="CB60" s="140">
        <v>18.991097922848638</v>
      </c>
      <c r="CC60" s="141">
        <v>15.718157181571822</v>
      </c>
      <c r="CD60" s="140">
        <v>22.610722610722615</v>
      </c>
      <c r="CE60" s="140">
        <v>14.946619217081849</v>
      </c>
      <c r="CF60" s="140">
        <v>12.290502793296087</v>
      </c>
      <c r="CG60" s="141">
        <v>20.842105263157904</v>
      </c>
      <c r="CH60" s="140">
        <v>12.250712250712253</v>
      </c>
      <c r="CI60" s="140">
        <v>7.8028747433264902</v>
      </c>
      <c r="CJ60" s="140">
        <v>15.505226480836223</v>
      </c>
      <c r="CK60" s="140">
        <v>11.139240506329118</v>
      </c>
      <c r="CL60" s="140">
        <v>11.081081081081082</v>
      </c>
      <c r="CM60" s="140">
        <v>14.912280701754382</v>
      </c>
      <c r="CN60" s="140">
        <v>12.179487179487182</v>
      </c>
      <c r="CO60" s="140">
        <v>3.9603960396039568</v>
      </c>
      <c r="CP60" s="141">
        <v>8.1858407079646049</v>
      </c>
      <c r="CQ60" s="140">
        <v>5.3254437869822437</v>
      </c>
      <c r="CR60" s="140">
        <v>4.0214477211796247</v>
      </c>
      <c r="CS60" s="139">
        <v>6.7285382830626466</v>
      </c>
      <c r="CT60" s="139">
        <v>2.8571428571428599</v>
      </c>
      <c r="CU60" s="141">
        <v>4.2124542124542126</v>
      </c>
      <c r="CV60" s="140">
        <v>8.6315789473684159</v>
      </c>
      <c r="CW60" s="140">
        <v>3.9999999999999991</v>
      </c>
      <c r="CX60" s="139">
        <v>1.4344262295081978</v>
      </c>
      <c r="CY60" s="139">
        <v>2.7874564459930311</v>
      </c>
      <c r="CZ60" s="141">
        <v>1.7721518987341769</v>
      </c>
      <c r="DA60" s="140">
        <v>2.4523160762942786</v>
      </c>
      <c r="DB60" s="140">
        <v>2.9154518950437316</v>
      </c>
      <c r="DC60" s="139">
        <v>2.2435897435897427</v>
      </c>
      <c r="DD60" s="114" t="s">
        <v>286</v>
      </c>
      <c r="DE60" s="128">
        <v>40.180586907449218</v>
      </c>
      <c r="DF60" s="121">
        <v>43.072289156626482</v>
      </c>
      <c r="DG60" s="121" t="s">
        <v>286</v>
      </c>
      <c r="DH60" s="114">
        <v>35.8139534883721</v>
      </c>
      <c r="DI60" s="114">
        <v>46.619217081850543</v>
      </c>
      <c r="DJ60" s="128" t="s">
        <v>286</v>
      </c>
      <c r="DK60" s="121">
        <v>39.285714285714285</v>
      </c>
      <c r="DL60" s="121">
        <v>44.508670520231242</v>
      </c>
      <c r="DM60" s="121" t="s">
        <v>286</v>
      </c>
      <c r="DN60" s="121">
        <v>33.218588640275406</v>
      </c>
      <c r="DO60" s="128">
        <v>43.576826196473561</v>
      </c>
      <c r="DP60" s="121" t="s">
        <v>286</v>
      </c>
      <c r="DQ60" s="121">
        <v>22.701149425287365</v>
      </c>
      <c r="DR60" s="121">
        <v>31.428571428571399</v>
      </c>
      <c r="DS60" s="121" t="s">
        <v>286</v>
      </c>
      <c r="DT60" s="128">
        <v>35.067873303167403</v>
      </c>
      <c r="DU60" s="131">
        <v>35.135135135135144</v>
      </c>
      <c r="DV60" s="131" t="s">
        <v>286</v>
      </c>
      <c r="DW60" s="114">
        <v>35.813953488372107</v>
      </c>
      <c r="DX60" s="131">
        <v>35.125448028673851</v>
      </c>
      <c r="DY60" s="128" t="s">
        <v>286</v>
      </c>
      <c r="DZ60" s="128">
        <v>28.270042194092827</v>
      </c>
      <c r="EA60" s="128">
        <v>33.526011560693604</v>
      </c>
      <c r="EB60" s="128" t="s">
        <v>286</v>
      </c>
      <c r="EC60" s="128">
        <v>26.034482758620715</v>
      </c>
      <c r="ED60" s="128">
        <v>29.040404040404031</v>
      </c>
      <c r="EE60" s="128" t="s">
        <v>286</v>
      </c>
      <c r="EF60" s="128">
        <v>21.325648414985576</v>
      </c>
      <c r="EG60" s="128">
        <v>19.365079365079353</v>
      </c>
      <c r="EH60" s="128" t="s">
        <v>286</v>
      </c>
      <c r="EI60" s="128">
        <v>33.257403189066075</v>
      </c>
      <c r="EJ60" s="128">
        <v>30.606060606060602</v>
      </c>
      <c r="EK60" s="128" t="s">
        <v>286</v>
      </c>
      <c r="EL60" s="121">
        <v>27.972027972027963</v>
      </c>
      <c r="EM60" s="121">
        <v>29.241877256317707</v>
      </c>
      <c r="EN60" s="121" t="s">
        <v>286</v>
      </c>
      <c r="EO60" s="121">
        <v>26.582278481012651</v>
      </c>
      <c r="EP60" s="128">
        <v>25.507246376811601</v>
      </c>
      <c r="EQ60" s="121" t="s">
        <v>286</v>
      </c>
      <c r="ER60" s="121">
        <v>18.197573656845762</v>
      </c>
      <c r="ES60" s="121">
        <v>19.132653061224506</v>
      </c>
      <c r="ET60" s="121" t="s">
        <v>286</v>
      </c>
      <c r="EU60" s="128">
        <v>14.450867052023126</v>
      </c>
      <c r="EV60" s="121">
        <v>13.015873015873019</v>
      </c>
      <c r="EW60" s="121" t="s">
        <v>286</v>
      </c>
      <c r="EX60" s="121">
        <v>14.806378132118448</v>
      </c>
      <c r="EY60" s="121">
        <v>58.358662613981778</v>
      </c>
      <c r="EZ60" s="128" t="s">
        <v>286</v>
      </c>
      <c r="FA60" s="121">
        <v>14.685314685314694</v>
      </c>
      <c r="FB60" s="121">
        <v>60.431654676258965</v>
      </c>
      <c r="FC60" s="121" t="s">
        <v>286</v>
      </c>
      <c r="FD60" s="121">
        <v>10.993657505285416</v>
      </c>
      <c r="FE60" s="128">
        <v>51.304347826086996</v>
      </c>
      <c r="FF60" s="121" t="s">
        <v>286</v>
      </c>
      <c r="FG60" s="121">
        <v>9.705372616984409</v>
      </c>
      <c r="FH60" s="121">
        <v>42.493638676844803</v>
      </c>
      <c r="FI60" s="121" t="s">
        <v>286</v>
      </c>
      <c r="FJ60" s="128">
        <v>9.2219020172910593</v>
      </c>
      <c r="FK60" s="121">
        <v>41.346153846153847</v>
      </c>
      <c r="FL60" s="121" t="s">
        <v>286</v>
      </c>
      <c r="FM60" s="121">
        <v>4.7945205479452051</v>
      </c>
      <c r="FN60" s="121">
        <v>27.927927927927936</v>
      </c>
      <c r="FO60" s="128" t="s">
        <v>286</v>
      </c>
      <c r="FP60" s="121">
        <v>2.8037383177570088</v>
      </c>
      <c r="FQ60" s="121">
        <v>27.857142857142861</v>
      </c>
      <c r="FR60" s="121" t="s">
        <v>286</v>
      </c>
      <c r="FS60" s="121">
        <v>3.3898305084745752</v>
      </c>
      <c r="FT60" s="128">
        <v>25.655976676384842</v>
      </c>
      <c r="FU60" s="121" t="s">
        <v>286</v>
      </c>
      <c r="FV60" s="121">
        <v>2.590673575129534</v>
      </c>
      <c r="FW60" s="121">
        <v>24.173027989821858</v>
      </c>
      <c r="FX60" s="121" t="s">
        <v>286</v>
      </c>
      <c r="FY60" s="128">
        <v>1.7341040462427753</v>
      </c>
      <c r="FZ60" s="121">
        <v>20.382165605095558</v>
      </c>
      <c r="GA60" s="121" t="s">
        <v>286</v>
      </c>
      <c r="GB60" s="121" t="s">
        <v>286</v>
      </c>
      <c r="GC60" s="121" t="s">
        <v>286</v>
      </c>
      <c r="GD60" s="128" t="s">
        <v>286</v>
      </c>
      <c r="GE60" s="121" t="s">
        <v>286</v>
      </c>
      <c r="GF60" s="121" t="s">
        <v>286</v>
      </c>
      <c r="GG60" s="121" t="s">
        <v>286</v>
      </c>
      <c r="GH60" s="121" t="s">
        <v>286</v>
      </c>
      <c r="GI60" s="128" t="s">
        <v>286</v>
      </c>
      <c r="GJ60" s="121" t="s">
        <v>286</v>
      </c>
      <c r="GK60" s="121">
        <v>2.5906735751295358</v>
      </c>
      <c r="GL60" s="121">
        <v>5.343511450381679</v>
      </c>
      <c r="GM60" s="130" t="s">
        <v>286</v>
      </c>
      <c r="GN60" s="128">
        <v>3.1700288184438072</v>
      </c>
      <c r="GO60" s="121">
        <v>3.1847133757961785</v>
      </c>
      <c r="GP60" s="121">
        <v>16.800000000000011</v>
      </c>
      <c r="GQ60" s="121">
        <v>63.532110091743171</v>
      </c>
      <c r="GR60" s="121">
        <v>80.118694362017791</v>
      </c>
      <c r="GS60" s="128">
        <v>23.29545454545455</v>
      </c>
      <c r="GT60" s="121">
        <v>47.880299251870333</v>
      </c>
      <c r="GU60" s="121">
        <v>73.992673992673971</v>
      </c>
      <c r="GV60" s="121">
        <v>12.015503875969015</v>
      </c>
      <c r="GW60" s="121">
        <v>50.547045951859964</v>
      </c>
      <c r="GX60" s="128">
        <v>59.537572254335231</v>
      </c>
      <c r="GY60" s="128">
        <v>12.448132780082997</v>
      </c>
      <c r="GZ60" s="128">
        <v>38.230088495575238</v>
      </c>
      <c r="HA60" s="128">
        <v>62.944162436548254</v>
      </c>
      <c r="HB60" s="128">
        <v>11.494252873563225</v>
      </c>
      <c r="HC60" s="128">
        <v>39.701492537313413</v>
      </c>
      <c r="HD60" s="128">
        <v>57.827476038338631</v>
      </c>
      <c r="HE60" s="128">
        <v>1.0666666666666671</v>
      </c>
      <c r="HF60" s="128">
        <v>15.1376146788991</v>
      </c>
      <c r="HG60" s="128">
        <v>35.014836795252222</v>
      </c>
      <c r="HH60" s="128">
        <v>1.7045454545454546</v>
      </c>
      <c r="HI60" s="128">
        <v>8.7281795511221905</v>
      </c>
      <c r="HJ60" s="128">
        <v>28.571428571428562</v>
      </c>
      <c r="HK60" s="128">
        <v>0.77519379844961289</v>
      </c>
      <c r="HL60" s="121">
        <v>8.0962800875273544</v>
      </c>
      <c r="HM60" s="121">
        <v>21.098265895953752</v>
      </c>
      <c r="HN60" s="121">
        <v>0.62240663900414916</v>
      </c>
      <c r="HO60" s="121">
        <v>3.1858407079646009</v>
      </c>
      <c r="HP60" s="128">
        <v>20.304568527918786</v>
      </c>
      <c r="HQ60" s="121">
        <v>0.28735632183908022</v>
      </c>
      <c r="HR60" s="121">
        <v>5.3731343283582103</v>
      </c>
      <c r="HS60" s="121">
        <v>18.210862619808328</v>
      </c>
      <c r="HT60" s="129">
        <v>7.4175824175824161</v>
      </c>
      <c r="HU60" s="128">
        <v>43.942992874109287</v>
      </c>
      <c r="HV60" s="114">
        <v>65.151515151515142</v>
      </c>
      <c r="HW60" s="114">
        <v>10.174418604651153</v>
      </c>
      <c r="HX60" s="114">
        <v>31.282051282051313</v>
      </c>
      <c r="HY60" s="114">
        <v>61.363636363636346</v>
      </c>
      <c r="HZ60" s="114">
        <v>4.5275590551181093</v>
      </c>
      <c r="IA60" s="114">
        <v>30.133928571428566</v>
      </c>
      <c r="IB60" s="114">
        <v>46.176470588235304</v>
      </c>
      <c r="IC60" s="114">
        <v>4.3568464730290444</v>
      </c>
      <c r="ID60" s="114">
        <v>22.241992882562272</v>
      </c>
      <c r="IE60" s="114">
        <v>48.724489795918352</v>
      </c>
      <c r="IF60" s="114">
        <v>4.597701149425288</v>
      </c>
      <c r="IG60" s="114">
        <v>25.970149253731339</v>
      </c>
      <c r="IH60" s="114">
        <v>41.853035143769944</v>
      </c>
      <c r="II60" s="114" t="s">
        <v>286</v>
      </c>
      <c r="IJ60" s="114">
        <v>26.530612244897984</v>
      </c>
      <c r="IK60" s="114">
        <v>39.349112426035504</v>
      </c>
      <c r="IL60" s="114" t="s">
        <v>286</v>
      </c>
      <c r="IM60" s="114">
        <v>18.564356435643571</v>
      </c>
      <c r="IN60" s="114">
        <v>40.875912408759056</v>
      </c>
      <c r="IO60" s="114" t="s">
        <v>286</v>
      </c>
      <c r="IP60" s="114">
        <v>18.954248366013054</v>
      </c>
      <c r="IQ60" s="114">
        <v>32.65895953757223</v>
      </c>
      <c r="IR60" s="114" t="s">
        <v>286</v>
      </c>
      <c r="IS60" s="114">
        <v>14.412811387900346</v>
      </c>
      <c r="IT60" s="114">
        <v>31.713554987212284</v>
      </c>
      <c r="IU60" s="114" t="s">
        <v>286</v>
      </c>
      <c r="IV60" s="114">
        <v>11.976047904191617</v>
      </c>
      <c r="IW60" s="114">
        <v>25.559105431309892</v>
      </c>
      <c r="IX60" s="114" t="str">
        <f t="shared" si="59"/>
        <v>--</v>
      </c>
      <c r="IY60" s="114" t="str">
        <f t="shared" si="59"/>
        <v>--</v>
      </c>
      <c r="IZ60" s="114" t="str">
        <f t="shared" si="59"/>
        <v>--</v>
      </c>
      <c r="JA60" s="114" t="str">
        <f t="shared" si="59"/>
        <v>--</v>
      </c>
      <c r="JB60" s="114" t="str">
        <f t="shared" si="59"/>
        <v>--</v>
      </c>
      <c r="JC60" s="261" t="s">
        <v>286</v>
      </c>
      <c r="JD60" s="261" t="s">
        <v>286</v>
      </c>
      <c r="JE60" s="261" t="s">
        <v>286</v>
      </c>
      <c r="JF60" s="261" t="s">
        <v>286</v>
      </c>
      <c r="JG60" s="261" t="s">
        <v>286</v>
      </c>
      <c r="JH60" s="261" t="s">
        <v>286</v>
      </c>
      <c r="JI60" s="261" t="s">
        <v>286</v>
      </c>
      <c r="JJ60" s="261" t="s">
        <v>286</v>
      </c>
      <c r="JK60" s="261" t="s">
        <v>286</v>
      </c>
      <c r="JL60" s="261" t="s">
        <v>286</v>
      </c>
      <c r="JM60" s="261" t="s">
        <v>286</v>
      </c>
      <c r="JN60" s="261" t="s">
        <v>286</v>
      </c>
      <c r="JO60" s="243">
        <v>14.003944773175601</v>
      </c>
      <c r="JP60" s="243">
        <v>21.576763485477201</v>
      </c>
      <c r="JQ60" s="243">
        <v>34.1145833333333</v>
      </c>
      <c r="JR60" s="243">
        <v>19.347826086956498</v>
      </c>
      <c r="JS60" s="243">
        <v>22.566371681415902</v>
      </c>
      <c r="JT60" s="243">
        <v>42.280285035629497</v>
      </c>
      <c r="JU60" s="247">
        <v>0.59171597633136097</v>
      </c>
      <c r="JV60" s="243">
        <v>1.6597510373444</v>
      </c>
      <c r="JW60" s="243">
        <v>5.9895833333333304</v>
      </c>
      <c r="JX60" s="243">
        <v>1.52173913043478</v>
      </c>
      <c r="JY60" s="247">
        <v>0.66371681415929196</v>
      </c>
      <c r="JZ60" s="243">
        <v>4.9881235154394297</v>
      </c>
      <c r="KA60" s="243">
        <v>11.9140625</v>
      </c>
      <c r="KB60" s="243">
        <v>9.95934959349594</v>
      </c>
      <c r="KC60" s="243">
        <v>20.413436692506501</v>
      </c>
      <c r="KD60" s="243">
        <v>10.869565217391299</v>
      </c>
      <c r="KE60" s="243">
        <v>11.5044247787611</v>
      </c>
      <c r="KF60" s="243">
        <v>27.725118483412299</v>
      </c>
      <c r="KG60" s="128" t="str">
        <f t="shared" si="60"/>
        <v>--</v>
      </c>
      <c r="KH60" s="128" t="str">
        <f t="shared" si="60"/>
        <v>--</v>
      </c>
      <c r="KI60" s="128" t="str">
        <f t="shared" si="60"/>
        <v>--</v>
      </c>
      <c r="KJ60" s="128" t="str">
        <f t="shared" si="60"/>
        <v>--</v>
      </c>
      <c r="KK60" s="128" t="str">
        <f t="shared" si="60"/>
        <v>--</v>
      </c>
      <c r="KL60" s="128" t="str">
        <f t="shared" si="60"/>
        <v>--</v>
      </c>
      <c r="KM60" s="128" t="str">
        <f t="shared" si="60"/>
        <v>--</v>
      </c>
      <c r="KN60" s="286">
        <v>7.575757575757577</v>
      </c>
      <c r="KO60" s="286">
        <v>8.1677704194260397</v>
      </c>
      <c r="KP60" s="286">
        <v>11.163895486935871</v>
      </c>
      <c r="KQ60" s="128" t="str">
        <f t="shared" si="2"/>
        <v>--</v>
      </c>
      <c r="KR60" s="222">
        <v>1.2987012987012982</v>
      </c>
      <c r="KS60" s="263">
        <v>0.88300220750551783</v>
      </c>
      <c r="KT60" s="222">
        <v>1.6627078384798109</v>
      </c>
      <c r="KU60" s="128" t="str">
        <f t="shared" si="3"/>
        <v>--</v>
      </c>
      <c r="KV60" s="222">
        <v>1.7316017316017325</v>
      </c>
      <c r="KW60" s="263">
        <v>0.88105726872246604</v>
      </c>
      <c r="KX60" s="222">
        <v>3.3333333333333344</v>
      </c>
      <c r="KY60" s="295">
        <v>14.204545454545457</v>
      </c>
      <c r="KZ60" s="295">
        <v>13.279678068410464</v>
      </c>
      <c r="LA60" s="295">
        <v>11.450381679389315</v>
      </c>
      <c r="LB60" s="295">
        <v>14.008620689655181</v>
      </c>
      <c r="LC60" s="295">
        <v>15.452538631346584</v>
      </c>
      <c r="LD60" s="295">
        <v>17.021276595744688</v>
      </c>
      <c r="LE60" s="295">
        <v>10.211946050096332</v>
      </c>
      <c r="LF60" s="295">
        <v>10.303030303030305</v>
      </c>
      <c r="LG60" s="295">
        <v>8.6513994910941516</v>
      </c>
      <c r="LH60" s="295">
        <v>10.322580645161294</v>
      </c>
      <c r="LI60" s="295">
        <v>11.9205298013245</v>
      </c>
      <c r="LJ60" s="295">
        <v>14.657210401891252</v>
      </c>
      <c r="LK60" s="295">
        <v>3.0303030303030303</v>
      </c>
      <c r="LL60" s="295">
        <v>3.0120481927710845</v>
      </c>
      <c r="LM60" s="295">
        <v>2.0408163265306123</v>
      </c>
      <c r="LN60" s="295">
        <v>4.3010752688172058</v>
      </c>
      <c r="LO60" s="295">
        <v>3.0973451327433636</v>
      </c>
      <c r="LP60" s="295">
        <v>4.9763033175355442</v>
      </c>
      <c r="LQ60" s="128">
        <v>4.6875</v>
      </c>
      <c r="LR60" s="128">
        <v>5.4989816700610987</v>
      </c>
      <c r="LS60" s="128">
        <v>11.597938144329893</v>
      </c>
      <c r="LT60" s="128">
        <v>2.6143790849673194</v>
      </c>
      <c r="LU60" s="128">
        <v>3.5398230088495581</v>
      </c>
      <c r="LV60" s="128">
        <v>17.772511848341235</v>
      </c>
      <c r="LX60" s="378" t="str">
        <f t="shared" si="4"/>
        <v>--</v>
      </c>
      <c r="LY60" s="381">
        <v>16.916488222698064</v>
      </c>
      <c r="LZ60" s="381">
        <v>17.96008869179601</v>
      </c>
      <c r="MA60" s="381">
        <v>20.094562647754156</v>
      </c>
      <c r="MB60" s="378" t="str">
        <f t="shared" si="5"/>
        <v>--</v>
      </c>
      <c r="MC60" s="381">
        <v>15.581854043392504</v>
      </c>
      <c r="MD60" s="381">
        <v>20.042643923240938</v>
      </c>
      <c r="ME60" s="381">
        <v>16.971279373368137</v>
      </c>
      <c r="MF60" s="378" t="str">
        <f t="shared" si="6"/>
        <v>--</v>
      </c>
      <c r="MG60" s="381">
        <v>16.560509554140133</v>
      </c>
      <c r="MH60" s="381">
        <v>16.150442477876108</v>
      </c>
      <c r="MI60" s="381">
        <v>22.169811320754704</v>
      </c>
      <c r="MJ60" s="378" t="str">
        <f t="shared" si="7"/>
        <v>--</v>
      </c>
      <c r="MK60" s="381">
        <v>15.779092702169617</v>
      </c>
      <c r="ML60" s="381">
        <v>20.425531914893611</v>
      </c>
      <c r="MM60" s="381">
        <v>18.134715025906736</v>
      </c>
      <c r="MN60" s="378" t="str">
        <f t="shared" si="8"/>
        <v>--</v>
      </c>
      <c r="MO60" s="381">
        <v>16.959064327485361</v>
      </c>
      <c r="MP60" s="381">
        <v>19.108280254777075</v>
      </c>
      <c r="MQ60" s="381">
        <v>13.520408163265323</v>
      </c>
      <c r="MR60" s="378" t="str">
        <f t="shared" si="9"/>
        <v>--</v>
      </c>
      <c r="MS60" s="381">
        <v>12.922465208747516</v>
      </c>
      <c r="MT60" s="381">
        <v>16.91648822269806</v>
      </c>
      <c r="MU60" s="381">
        <v>11.627906976744189</v>
      </c>
      <c r="MV60" s="378" t="str">
        <f t="shared" si="10"/>
        <v>--</v>
      </c>
      <c r="MW60" s="381">
        <v>4.1501976284584998</v>
      </c>
      <c r="MX60" s="381">
        <v>5.1612903225806406</v>
      </c>
      <c r="MY60" s="381">
        <v>4.1131105398457581</v>
      </c>
      <c r="MZ60" s="378" t="str">
        <f t="shared" si="11"/>
        <v>--</v>
      </c>
      <c r="NA60" s="381">
        <v>28.448275862068947</v>
      </c>
      <c r="NB60" s="381">
        <v>27.973568281938324</v>
      </c>
      <c r="NC60" s="381">
        <v>27.857142857142865</v>
      </c>
      <c r="ND60" s="378" t="str">
        <f t="shared" si="12"/>
        <v>--</v>
      </c>
      <c r="NE60" s="381">
        <v>26.771653543307085</v>
      </c>
      <c r="NF60" s="381">
        <v>24.463519313304726</v>
      </c>
      <c r="NG60" s="381">
        <v>26.790450928381947</v>
      </c>
      <c r="NH60" s="378" t="str">
        <f t="shared" si="13"/>
        <v>--</v>
      </c>
      <c r="NI60" s="381">
        <v>7.7380952380952417</v>
      </c>
      <c r="NJ60" s="381">
        <v>6.6239316239316217</v>
      </c>
      <c r="NK60" s="381">
        <v>8.4210526315789487</v>
      </c>
      <c r="NL60" s="378" t="str">
        <f t="shared" si="14"/>
        <v>--</v>
      </c>
      <c r="NM60" s="381">
        <v>1.3888888888888895</v>
      </c>
      <c r="NN60" s="381">
        <v>1.7094017094017118</v>
      </c>
      <c r="NO60" s="381">
        <v>4.4736842105263133</v>
      </c>
      <c r="NP60" s="378" t="str">
        <f t="shared" si="15"/>
        <v>--</v>
      </c>
      <c r="NQ60" s="381">
        <v>1.792828685258965</v>
      </c>
      <c r="NR60" s="381">
        <v>2.1505376344086016</v>
      </c>
      <c r="NS60" s="381">
        <v>2.6525198938992034</v>
      </c>
      <c r="NT60" s="378" t="str">
        <f t="shared" si="16"/>
        <v>--</v>
      </c>
      <c r="NU60" s="381">
        <v>20.99009900990098</v>
      </c>
      <c r="NV60" s="381">
        <v>25.59139784946235</v>
      </c>
      <c r="NW60" s="381">
        <v>40.909090909090928</v>
      </c>
      <c r="NX60" s="378" t="str">
        <f t="shared" si="17"/>
        <v>--</v>
      </c>
      <c r="NY60" s="381">
        <v>1.3861386138613858</v>
      </c>
      <c r="NZ60" s="381">
        <v>2.1505376344086029</v>
      </c>
      <c r="OA60" s="381">
        <v>4.8128342245989328</v>
      </c>
      <c r="OB60" s="378" t="str">
        <f t="shared" si="18"/>
        <v>--</v>
      </c>
      <c r="OC60" s="381">
        <v>10.41257367387033</v>
      </c>
      <c r="OD60" s="381">
        <v>14.529914529914532</v>
      </c>
      <c r="OE60" s="381">
        <v>24.202127659574483</v>
      </c>
    </row>
    <row r="61" spans="1:395" ht="21" customHeight="1" thickTop="1" thickBot="1" x14ac:dyDescent="0.3">
      <c r="A61" s="114">
        <v>57</v>
      </c>
      <c r="B61" s="93" t="s">
        <v>57</v>
      </c>
      <c r="C61" s="144">
        <v>14.7239263803681</v>
      </c>
      <c r="D61" s="144">
        <v>31.249999999999989</v>
      </c>
      <c r="E61" s="144">
        <v>45.882352941176464</v>
      </c>
      <c r="F61" s="144">
        <v>12.389380530973447</v>
      </c>
      <c r="G61" s="144">
        <v>36.129032258064541</v>
      </c>
      <c r="H61" s="144">
        <v>47.435897435897445</v>
      </c>
      <c r="I61" s="144">
        <v>22.580645161290324</v>
      </c>
      <c r="J61" s="144">
        <v>33.593750000000014</v>
      </c>
      <c r="K61" s="144">
        <v>36.129032258064512</v>
      </c>
      <c r="L61" s="144">
        <v>28.472222222222236</v>
      </c>
      <c r="M61" s="141">
        <v>32.919254658385121</v>
      </c>
      <c r="N61" s="141">
        <v>29.457364341085277</v>
      </c>
      <c r="O61" s="141">
        <v>21.428571428571427</v>
      </c>
      <c r="P61" s="141">
        <v>34.61538461538462</v>
      </c>
      <c r="Q61" s="141">
        <v>35.344827586206918</v>
      </c>
      <c r="R61" s="141">
        <v>8.5365853658536626</v>
      </c>
      <c r="S61" s="141">
        <v>19.444444444444436</v>
      </c>
      <c r="T61" s="141">
        <v>9.4117647058823533</v>
      </c>
      <c r="U61" s="141">
        <v>9.6491228070175463</v>
      </c>
      <c r="V61" s="141">
        <v>16.12903225806452</v>
      </c>
      <c r="W61" s="141">
        <v>10.389610389610391</v>
      </c>
      <c r="X61" s="141">
        <v>8.3333333333333321</v>
      </c>
      <c r="Y61" s="141">
        <v>12.499999999999996</v>
      </c>
      <c r="Z61" s="141">
        <v>11.038961038961046</v>
      </c>
      <c r="AA61" s="141">
        <v>11.805555555555559</v>
      </c>
      <c r="AB61" s="142">
        <v>11.875000000000002</v>
      </c>
      <c r="AC61" s="142">
        <v>7.751937984496128</v>
      </c>
      <c r="AD61" s="142">
        <v>16.666666666666668</v>
      </c>
      <c r="AE61" s="142">
        <v>20.930232558139526</v>
      </c>
      <c r="AF61" s="141">
        <v>6.8965517241379315</v>
      </c>
      <c r="AG61" s="144">
        <v>14.545454545454552</v>
      </c>
      <c r="AH61" s="144">
        <v>20.68965517241379</v>
      </c>
      <c r="AI61" s="143">
        <v>12.048192771084343</v>
      </c>
      <c r="AJ61" s="143">
        <v>10.619469026548671</v>
      </c>
      <c r="AK61" s="141">
        <v>14.838709677419352</v>
      </c>
      <c r="AL61" s="141">
        <v>15.584415584415583</v>
      </c>
      <c r="AM61" s="141">
        <v>13.725490196078432</v>
      </c>
      <c r="AN61" s="141">
        <v>15.625000000000002</v>
      </c>
      <c r="AO61" s="141">
        <v>16.233766233766236</v>
      </c>
      <c r="AP61" s="141">
        <v>17.361111111111125</v>
      </c>
      <c r="AQ61" s="141">
        <v>8.75</v>
      </c>
      <c r="AR61" s="141">
        <v>11.627906976744184</v>
      </c>
      <c r="AS61" s="141">
        <v>20</v>
      </c>
      <c r="AT61" s="141">
        <v>17.692307692307686</v>
      </c>
      <c r="AU61" s="141">
        <v>9.482758620689653</v>
      </c>
      <c r="AV61" s="141">
        <v>11.728395061728396</v>
      </c>
      <c r="AW61" s="141">
        <v>13.793103448275859</v>
      </c>
      <c r="AX61" s="142">
        <v>13.095238095238095</v>
      </c>
      <c r="AY61" s="142">
        <v>13.392857142857142</v>
      </c>
      <c r="AZ61" s="142">
        <v>14.838709677419352</v>
      </c>
      <c r="BA61" s="142">
        <v>11.842105263157892</v>
      </c>
      <c r="BB61" s="141">
        <v>16.993464052287582</v>
      </c>
      <c r="BC61" s="142">
        <v>13.281250000000002</v>
      </c>
      <c r="BD61" s="142">
        <v>11.688311688311698</v>
      </c>
      <c r="BE61" s="142">
        <v>14.084507042253524</v>
      </c>
      <c r="BF61" s="142">
        <v>11.180124223602485</v>
      </c>
      <c r="BG61" s="141">
        <v>9.3023255813953476</v>
      </c>
      <c r="BH61" s="140">
        <v>15.2</v>
      </c>
      <c r="BI61" s="140">
        <v>22.30769230769231</v>
      </c>
      <c r="BJ61" s="140">
        <v>6.0869565217391308</v>
      </c>
      <c r="BK61" s="140" t="s">
        <v>286</v>
      </c>
      <c r="BL61" s="141" t="s">
        <v>286</v>
      </c>
      <c r="BM61" s="140" t="s">
        <v>286</v>
      </c>
      <c r="BN61" s="139" t="s">
        <v>286</v>
      </c>
      <c r="BO61" s="139" t="s">
        <v>286</v>
      </c>
      <c r="BP61" s="139" t="s">
        <v>286</v>
      </c>
      <c r="BQ61" s="141" t="s">
        <v>286</v>
      </c>
      <c r="BR61" s="140" t="s">
        <v>286</v>
      </c>
      <c r="BS61" s="140" t="s">
        <v>286</v>
      </c>
      <c r="BT61" s="140">
        <v>13.986013986013992</v>
      </c>
      <c r="BU61" s="141">
        <v>12.422360248447205</v>
      </c>
      <c r="BV61" s="140">
        <v>3.8759689922480618</v>
      </c>
      <c r="BW61" s="140">
        <v>15.199999999999998</v>
      </c>
      <c r="BX61" s="140">
        <v>19.230769230769237</v>
      </c>
      <c r="BY61" s="141">
        <v>3.4482758620689662</v>
      </c>
      <c r="BZ61" s="140">
        <v>20.710059171597635</v>
      </c>
      <c r="CA61" s="140">
        <v>26.206896551724142</v>
      </c>
      <c r="CB61" s="140">
        <v>13.095238095238091</v>
      </c>
      <c r="CC61" s="141">
        <v>15.789473684210524</v>
      </c>
      <c r="CD61" s="140">
        <v>21.290322580645167</v>
      </c>
      <c r="CE61" s="140">
        <v>15.789473684210524</v>
      </c>
      <c r="CF61" s="140">
        <v>12.101910828025476</v>
      </c>
      <c r="CG61" s="141">
        <v>21.875000000000007</v>
      </c>
      <c r="CH61" s="140">
        <v>13.071895424836599</v>
      </c>
      <c r="CI61" s="140">
        <v>10.638297872340429</v>
      </c>
      <c r="CJ61" s="140">
        <v>16.352201257861626</v>
      </c>
      <c r="CK61" s="140">
        <v>8.5271317829457391</v>
      </c>
      <c r="CL61" s="140">
        <v>15.573770491803273</v>
      </c>
      <c r="CM61" s="140">
        <v>27.69230769230769</v>
      </c>
      <c r="CN61" s="140">
        <v>5.1724137931034493</v>
      </c>
      <c r="CO61" s="140">
        <v>9.5238095238095273</v>
      </c>
      <c r="CP61" s="141">
        <v>8.9655172413793167</v>
      </c>
      <c r="CQ61" s="140">
        <v>3.5714285714285716</v>
      </c>
      <c r="CR61" s="140">
        <v>6.1946902654867273</v>
      </c>
      <c r="CS61" s="139">
        <v>5.7692307692307727</v>
      </c>
      <c r="CT61" s="139">
        <v>1.3157894736842106</v>
      </c>
      <c r="CU61" s="141">
        <v>3.2258064516129035</v>
      </c>
      <c r="CV61" s="140">
        <v>6.9767441860465143</v>
      </c>
      <c r="CW61" s="140">
        <v>3.9215686274509798</v>
      </c>
      <c r="CX61" s="139">
        <v>5.5944055944055942</v>
      </c>
      <c r="CY61" s="139">
        <v>2.5157232704402523</v>
      </c>
      <c r="CZ61" s="141">
        <v>1.5503875968992247</v>
      </c>
      <c r="DA61" s="140">
        <v>7.200000000000002</v>
      </c>
      <c r="DB61" s="140">
        <v>10.077519379844963</v>
      </c>
      <c r="DC61" s="139">
        <v>0.86956521739130443</v>
      </c>
      <c r="DD61" s="114" t="s">
        <v>286</v>
      </c>
      <c r="DE61" s="128">
        <v>36.363636363636338</v>
      </c>
      <c r="DF61" s="121">
        <v>51.851851851851862</v>
      </c>
      <c r="DG61" s="121" t="s">
        <v>286</v>
      </c>
      <c r="DH61" s="114">
        <v>33.766233766233768</v>
      </c>
      <c r="DI61" s="114">
        <v>31.168831168831169</v>
      </c>
      <c r="DJ61" s="128" t="s">
        <v>286</v>
      </c>
      <c r="DK61" s="121">
        <v>37.096774193548391</v>
      </c>
      <c r="DL61" s="121">
        <v>51.973684210526336</v>
      </c>
      <c r="DM61" s="121" t="s">
        <v>286</v>
      </c>
      <c r="DN61" s="121">
        <v>27.950310559006216</v>
      </c>
      <c r="DO61" s="128">
        <v>45.736434108527156</v>
      </c>
      <c r="DP61" s="121" t="s">
        <v>286</v>
      </c>
      <c r="DQ61" s="121">
        <v>23.846153846153854</v>
      </c>
      <c r="DR61" s="121">
        <v>24.137931034482765</v>
      </c>
      <c r="DS61" s="121" t="s">
        <v>286</v>
      </c>
      <c r="DT61" s="128">
        <v>19.580419580419584</v>
      </c>
      <c r="DU61" s="131">
        <v>44.444444444444429</v>
      </c>
      <c r="DV61" s="131" t="s">
        <v>286</v>
      </c>
      <c r="DW61" s="114">
        <v>37.419354838709694</v>
      </c>
      <c r="DX61" s="131">
        <v>23.376623376623364</v>
      </c>
      <c r="DY61" s="128" t="s">
        <v>286</v>
      </c>
      <c r="DZ61" s="128">
        <v>26.400000000000002</v>
      </c>
      <c r="EA61" s="128">
        <v>37.254901960784331</v>
      </c>
      <c r="EB61" s="128" t="s">
        <v>286</v>
      </c>
      <c r="EC61" s="128">
        <v>29.999999999999996</v>
      </c>
      <c r="ED61" s="128">
        <v>26.356589147286826</v>
      </c>
      <c r="EE61" s="128" t="s">
        <v>286</v>
      </c>
      <c r="EF61" s="128">
        <v>28.682170542635671</v>
      </c>
      <c r="EG61" s="128">
        <v>25.000000000000011</v>
      </c>
      <c r="EH61" s="128" t="s">
        <v>286</v>
      </c>
      <c r="EI61" s="128">
        <v>20.143884892086326</v>
      </c>
      <c r="EJ61" s="128">
        <v>38.749999999999993</v>
      </c>
      <c r="EK61" s="128" t="s">
        <v>286</v>
      </c>
      <c r="EL61" s="121">
        <v>25.324675324675319</v>
      </c>
      <c r="EM61" s="121">
        <v>18.181818181818191</v>
      </c>
      <c r="EN61" s="121" t="s">
        <v>286</v>
      </c>
      <c r="EO61" s="121">
        <v>24.193548387096779</v>
      </c>
      <c r="EP61" s="128">
        <v>25.827814569536422</v>
      </c>
      <c r="EQ61" s="121" t="s">
        <v>286</v>
      </c>
      <c r="ER61" s="121">
        <v>22.500000000000004</v>
      </c>
      <c r="ES61" s="121">
        <v>17.968750000000004</v>
      </c>
      <c r="ET61" s="121" t="s">
        <v>286</v>
      </c>
      <c r="EU61" s="128">
        <v>17.054263565891468</v>
      </c>
      <c r="EV61" s="121">
        <v>22.60869565217391</v>
      </c>
      <c r="EW61" s="121" t="s">
        <v>286</v>
      </c>
      <c r="EX61" s="121">
        <v>14.285714285714297</v>
      </c>
      <c r="EY61" s="121">
        <v>65</v>
      </c>
      <c r="EZ61" s="128" t="s">
        <v>286</v>
      </c>
      <c r="FA61" s="121">
        <v>16.447368421052644</v>
      </c>
      <c r="FB61" s="121">
        <v>49.350649350649356</v>
      </c>
      <c r="FC61" s="121" t="s">
        <v>286</v>
      </c>
      <c r="FD61" s="121">
        <v>10.56910569105691</v>
      </c>
      <c r="FE61" s="128">
        <v>54.966887417218572</v>
      </c>
      <c r="FF61" s="121" t="s">
        <v>286</v>
      </c>
      <c r="FG61" s="121">
        <v>10.759493670886075</v>
      </c>
      <c r="FH61" s="121">
        <v>48.06201550387599</v>
      </c>
      <c r="FI61" s="121" t="s">
        <v>286</v>
      </c>
      <c r="FJ61" s="128">
        <v>14.062500000000011</v>
      </c>
      <c r="FK61" s="121">
        <v>45.689655172413815</v>
      </c>
      <c r="FL61" s="121" t="s">
        <v>286</v>
      </c>
      <c r="FM61" s="121">
        <v>1.408450704225352</v>
      </c>
      <c r="FN61" s="121">
        <v>67.901234567901227</v>
      </c>
      <c r="FO61" s="128" t="s">
        <v>286</v>
      </c>
      <c r="FP61" s="121">
        <v>3.8961038961038961</v>
      </c>
      <c r="FQ61" s="121">
        <v>67.532467532467535</v>
      </c>
      <c r="FR61" s="121" t="s">
        <v>286</v>
      </c>
      <c r="FS61" s="121">
        <v>2.3809523809523814</v>
      </c>
      <c r="FT61" s="128">
        <v>64.666666666666714</v>
      </c>
      <c r="FU61" s="121" t="s">
        <v>286</v>
      </c>
      <c r="FV61" s="121">
        <v>3.1055900621118018</v>
      </c>
      <c r="FW61" s="121">
        <v>58.914728682170541</v>
      </c>
      <c r="FX61" s="121" t="s">
        <v>286</v>
      </c>
      <c r="FY61" s="128">
        <v>5.4687500000000027</v>
      </c>
      <c r="FZ61" s="121">
        <v>41.379310344827587</v>
      </c>
      <c r="GA61" s="121" t="s">
        <v>286</v>
      </c>
      <c r="GB61" s="121" t="s">
        <v>286</v>
      </c>
      <c r="GC61" s="121" t="s">
        <v>286</v>
      </c>
      <c r="GD61" s="128" t="s">
        <v>286</v>
      </c>
      <c r="GE61" s="121" t="s">
        <v>286</v>
      </c>
      <c r="GF61" s="121" t="s">
        <v>286</v>
      </c>
      <c r="GG61" s="121" t="s">
        <v>286</v>
      </c>
      <c r="GH61" s="121" t="s">
        <v>286</v>
      </c>
      <c r="GI61" s="128" t="s">
        <v>286</v>
      </c>
      <c r="GJ61" s="121" t="s">
        <v>286</v>
      </c>
      <c r="GK61" s="121">
        <v>2.4844720496894412</v>
      </c>
      <c r="GL61" s="121">
        <v>2.3255813953488373</v>
      </c>
      <c r="GM61" s="130" t="s">
        <v>286</v>
      </c>
      <c r="GN61" s="128">
        <v>7.03125</v>
      </c>
      <c r="GO61" s="121">
        <v>2.5862068965517238</v>
      </c>
      <c r="GP61" s="121">
        <v>29.22077922077921</v>
      </c>
      <c r="GQ61" s="121">
        <v>45.070422535211272</v>
      </c>
      <c r="GR61" s="121">
        <v>67.073170731707364</v>
      </c>
      <c r="GS61" s="128">
        <v>14.678899082568797</v>
      </c>
      <c r="GT61" s="121">
        <v>55.172413793103438</v>
      </c>
      <c r="GU61" s="121">
        <v>66.216216216216196</v>
      </c>
      <c r="GV61" s="121">
        <v>6.1643835616438354</v>
      </c>
      <c r="GW61" s="121">
        <v>52.800000000000018</v>
      </c>
      <c r="GX61" s="128">
        <v>55.555555555555522</v>
      </c>
      <c r="GY61" s="128">
        <v>12.499999999999995</v>
      </c>
      <c r="GZ61" s="128">
        <v>33.974358974358971</v>
      </c>
      <c r="HA61" s="128">
        <v>66.666666666666686</v>
      </c>
      <c r="HB61" s="128">
        <v>7.6271186440677941</v>
      </c>
      <c r="HC61" s="128">
        <v>46.825396825396808</v>
      </c>
      <c r="HD61" s="128">
        <v>53.913043478260867</v>
      </c>
      <c r="HE61" s="128">
        <v>1.9480519480519485</v>
      </c>
      <c r="HF61" s="128">
        <v>9.1549295774647934</v>
      </c>
      <c r="HG61" s="128">
        <v>30.487804878048784</v>
      </c>
      <c r="HH61" s="128">
        <v>1.8348623853211004</v>
      </c>
      <c r="HI61" s="128">
        <v>10.344827586206899</v>
      </c>
      <c r="HJ61" s="128">
        <v>13.513513513513509</v>
      </c>
      <c r="HK61" s="128">
        <v>0</v>
      </c>
      <c r="HL61" s="121">
        <v>7.9999999999999982</v>
      </c>
      <c r="HM61" s="121">
        <v>25.694444444444446</v>
      </c>
      <c r="HN61" s="121">
        <v>0.73529411764705865</v>
      </c>
      <c r="HO61" s="121">
        <v>4.487179487179489</v>
      </c>
      <c r="HP61" s="128">
        <v>14.728682170542633</v>
      </c>
      <c r="HQ61" s="121">
        <v>0</v>
      </c>
      <c r="HR61" s="121">
        <v>7.142857142857145</v>
      </c>
      <c r="HS61" s="121">
        <v>13.913043478260876</v>
      </c>
      <c r="HT61" s="129">
        <v>15.436241610738252</v>
      </c>
      <c r="HU61" s="128">
        <v>29.078014184397169</v>
      </c>
      <c r="HV61" s="114">
        <v>59.259259259259281</v>
      </c>
      <c r="HW61" s="114">
        <v>7.4074074074074066</v>
      </c>
      <c r="HX61" s="114">
        <v>38.888888888888879</v>
      </c>
      <c r="HY61" s="114">
        <v>54.054054054054049</v>
      </c>
      <c r="HZ61" s="114">
        <v>2.0547945205479454</v>
      </c>
      <c r="IA61" s="114">
        <v>29.268292682926838</v>
      </c>
      <c r="IB61" s="114">
        <v>41.134751773049636</v>
      </c>
      <c r="IC61" s="114">
        <v>5.8823529411764728</v>
      </c>
      <c r="ID61" s="114">
        <v>24.999999999999993</v>
      </c>
      <c r="IE61" s="114">
        <v>44.186046511627907</v>
      </c>
      <c r="IF61" s="114">
        <v>5.9322033898305078</v>
      </c>
      <c r="IG61" s="114">
        <v>31.746031746031747</v>
      </c>
      <c r="IH61" s="114">
        <v>42.982456140350877</v>
      </c>
      <c r="II61" s="114" t="s">
        <v>286</v>
      </c>
      <c r="IJ61" s="114">
        <v>16.083916083916094</v>
      </c>
      <c r="IK61" s="114">
        <v>46.341463414634156</v>
      </c>
      <c r="IL61" s="114" t="s">
        <v>286</v>
      </c>
      <c r="IM61" s="114">
        <v>22.068965517241377</v>
      </c>
      <c r="IN61" s="114">
        <v>33.783783783783775</v>
      </c>
      <c r="IO61" s="114" t="s">
        <v>286</v>
      </c>
      <c r="IP61" s="114">
        <v>18.253968253968264</v>
      </c>
      <c r="IQ61" s="114">
        <v>34.931506849315085</v>
      </c>
      <c r="IR61" s="114" t="s">
        <v>286</v>
      </c>
      <c r="IS61" s="114">
        <v>13.46153846153846</v>
      </c>
      <c r="IT61" s="114">
        <v>30.000000000000018</v>
      </c>
      <c r="IU61" s="114" t="s">
        <v>286</v>
      </c>
      <c r="IV61" s="114">
        <v>13.492063492063496</v>
      </c>
      <c r="IW61" s="114">
        <v>27.19298245614036</v>
      </c>
      <c r="IX61" s="114" t="str">
        <f t="shared" si="59"/>
        <v>--</v>
      </c>
      <c r="IY61" s="114" t="str">
        <f t="shared" si="59"/>
        <v>--</v>
      </c>
      <c r="IZ61" s="114" t="str">
        <f t="shared" si="59"/>
        <v>--</v>
      </c>
      <c r="JA61" s="114" t="str">
        <f t="shared" si="59"/>
        <v>--</v>
      </c>
      <c r="JB61" s="114" t="str">
        <f t="shared" si="59"/>
        <v>--</v>
      </c>
      <c r="JC61" s="261" t="s">
        <v>286</v>
      </c>
      <c r="JD61" s="261" t="s">
        <v>286</v>
      </c>
      <c r="JE61" s="261" t="s">
        <v>286</v>
      </c>
      <c r="JF61" s="261" t="s">
        <v>286</v>
      </c>
      <c r="JG61" s="261" t="s">
        <v>286</v>
      </c>
      <c r="JH61" s="261" t="s">
        <v>286</v>
      </c>
      <c r="JI61" s="261" t="s">
        <v>286</v>
      </c>
      <c r="JJ61" s="261" t="s">
        <v>286</v>
      </c>
      <c r="JK61" s="261" t="s">
        <v>286</v>
      </c>
      <c r="JL61" s="261" t="s">
        <v>286</v>
      </c>
      <c r="JM61" s="261" t="s">
        <v>286</v>
      </c>
      <c r="JN61" s="261" t="s">
        <v>286</v>
      </c>
      <c r="JO61" s="243">
        <v>12.101910828025501</v>
      </c>
      <c r="JP61" s="243">
        <v>28.275862068965498</v>
      </c>
      <c r="JQ61" s="243">
        <v>37.113402061855702</v>
      </c>
      <c r="JR61" s="243">
        <v>13.8888888888889</v>
      </c>
      <c r="JS61" s="245" t="str">
        <f>"--"</f>
        <v>--</v>
      </c>
      <c r="JT61" s="245" t="str">
        <f>"--"</f>
        <v>--</v>
      </c>
      <c r="JU61" s="243">
        <v>0</v>
      </c>
      <c r="JV61" s="243">
        <v>2.0689655172413799</v>
      </c>
      <c r="JW61" s="243">
        <v>5.1546391752577296</v>
      </c>
      <c r="JX61" s="243">
        <v>0</v>
      </c>
      <c r="JY61" s="245" t="str">
        <f>"--"</f>
        <v>--</v>
      </c>
      <c r="JZ61" s="245" t="str">
        <f>"--"</f>
        <v>--</v>
      </c>
      <c r="KA61" s="243">
        <v>10.126582278480999</v>
      </c>
      <c r="KB61" s="243">
        <v>21.2328767123288</v>
      </c>
      <c r="KC61" s="243">
        <v>27.5510204081633</v>
      </c>
      <c r="KD61" s="243">
        <v>6.4814814814814898</v>
      </c>
      <c r="KE61" s="245" t="str">
        <f>"--"</f>
        <v>--</v>
      </c>
      <c r="KF61" s="245" t="str">
        <f>"--"</f>
        <v>--</v>
      </c>
      <c r="KG61" s="128" t="str">
        <f t="shared" si="60"/>
        <v>--</v>
      </c>
      <c r="KH61" s="128" t="str">
        <f t="shared" si="60"/>
        <v>--</v>
      </c>
      <c r="KI61" s="128" t="str">
        <f t="shared" si="60"/>
        <v>--</v>
      </c>
      <c r="KJ61" s="128" t="str">
        <f t="shared" si="60"/>
        <v>--</v>
      </c>
      <c r="KK61" s="128" t="str">
        <f t="shared" si="60"/>
        <v>--</v>
      </c>
      <c r="KL61" s="128" t="str">
        <f t="shared" si="60"/>
        <v>--</v>
      </c>
      <c r="KM61" s="128" t="str">
        <f t="shared" si="60"/>
        <v>--</v>
      </c>
      <c r="KN61" s="286">
        <v>9.433962264150944</v>
      </c>
      <c r="KO61" s="190" t="str">
        <f t="shared" ref="KO61:KP61" si="72">"--"</f>
        <v>--</v>
      </c>
      <c r="KP61" s="190" t="str">
        <f t="shared" si="72"/>
        <v>--</v>
      </c>
      <c r="KQ61" s="128" t="str">
        <f t="shared" si="2"/>
        <v>--</v>
      </c>
      <c r="KR61" s="222">
        <v>0</v>
      </c>
      <c r="KS61" s="190" t="str">
        <f t="shared" ref="KS61:KT61" si="73">"--"</f>
        <v>--</v>
      </c>
      <c r="KT61" s="190" t="str">
        <f t="shared" si="73"/>
        <v>--</v>
      </c>
      <c r="KU61" s="128" t="str">
        <f t="shared" si="3"/>
        <v>--</v>
      </c>
      <c r="KV61" s="222">
        <v>2.8301886792452833</v>
      </c>
      <c r="KW61" s="190" t="str">
        <f t="shared" ref="KW61:KX61" si="74">"--"</f>
        <v>--</v>
      </c>
      <c r="KX61" s="190" t="str">
        <f t="shared" si="74"/>
        <v>--</v>
      </c>
      <c r="KY61" s="295">
        <v>14.371257485029949</v>
      </c>
      <c r="KZ61" s="295">
        <v>26.573426573426584</v>
      </c>
      <c r="LA61" s="295">
        <v>13.402061855670107</v>
      </c>
      <c r="LB61" s="295">
        <v>15.740740740740742</v>
      </c>
      <c r="LC61" s="190" t="str">
        <f t="shared" ref="LC61:LD61" si="75">"--"</f>
        <v>--</v>
      </c>
      <c r="LD61" s="190" t="str">
        <f t="shared" si="75"/>
        <v>--</v>
      </c>
      <c r="LE61" s="295">
        <v>10.179640718562874</v>
      </c>
      <c r="LF61" s="295">
        <v>17.361111111111104</v>
      </c>
      <c r="LG61" s="295">
        <v>10.101010101010099</v>
      </c>
      <c r="LH61" s="295">
        <v>16.981132075471702</v>
      </c>
      <c r="LI61" s="190" t="str">
        <f t="shared" ref="LI61:LJ61" si="76">"--"</f>
        <v>--</v>
      </c>
      <c r="LJ61" s="190" t="str">
        <f t="shared" si="76"/>
        <v>--</v>
      </c>
      <c r="LK61" s="297">
        <v>0.59523809523809534</v>
      </c>
      <c r="LL61" s="295">
        <v>6.8965517241379297</v>
      </c>
      <c r="LM61" s="295">
        <v>2.0202020202020194</v>
      </c>
      <c r="LN61" s="295">
        <v>4.6728971962616823</v>
      </c>
      <c r="LO61" s="190" t="str">
        <f t="shared" ref="LO61:LP61" si="77">"--"</f>
        <v>--</v>
      </c>
      <c r="LP61" s="190" t="str">
        <f t="shared" si="77"/>
        <v>--</v>
      </c>
      <c r="LQ61" s="128">
        <v>2.5477707006369421</v>
      </c>
      <c r="LR61" s="128">
        <v>9.5890410958904155</v>
      </c>
      <c r="LS61" s="128">
        <v>14.285714285714288</v>
      </c>
      <c r="LT61" s="128">
        <v>0.92592592592592593</v>
      </c>
      <c r="LU61" s="190" t="str">
        <f t="shared" ref="LU61:LV61" si="78">"--"</f>
        <v>--</v>
      </c>
      <c r="LV61" s="190" t="str">
        <f t="shared" si="78"/>
        <v>--</v>
      </c>
      <c r="LX61" s="378" t="str">
        <f t="shared" si="4"/>
        <v>--</v>
      </c>
      <c r="LY61" s="381">
        <v>21.698113207547166</v>
      </c>
      <c r="LZ61" s="378" t="str">
        <f t="shared" si="4"/>
        <v>--</v>
      </c>
      <c r="MA61" s="378" t="str">
        <f t="shared" si="4"/>
        <v>--</v>
      </c>
      <c r="MB61" s="378" t="str">
        <f t="shared" si="5"/>
        <v>--</v>
      </c>
      <c r="MC61" s="381">
        <v>20.547945205479458</v>
      </c>
      <c r="MD61" s="381">
        <v>21.875000000000007</v>
      </c>
      <c r="ME61" s="381">
        <v>17.647058823529413</v>
      </c>
      <c r="MF61" s="378" t="str">
        <f t="shared" si="6"/>
        <v>--</v>
      </c>
      <c r="MG61" s="381">
        <v>15.887850467289722</v>
      </c>
      <c r="MH61" s="378" t="str">
        <f t="shared" ref="MH61:MI61" si="79">"--"</f>
        <v>--</v>
      </c>
      <c r="MI61" s="378" t="str">
        <f t="shared" si="79"/>
        <v>--</v>
      </c>
      <c r="MJ61" s="378" t="str">
        <f t="shared" si="7"/>
        <v>--</v>
      </c>
      <c r="MK61" s="381">
        <v>18.493150684931511</v>
      </c>
      <c r="ML61" s="381">
        <v>25.781250000000011</v>
      </c>
      <c r="MM61" s="381">
        <v>24.509803921568615</v>
      </c>
      <c r="MN61" s="378" t="str">
        <f t="shared" si="8"/>
        <v>--</v>
      </c>
      <c r="MO61" s="381">
        <v>19.178082191780813</v>
      </c>
      <c r="MP61" s="381">
        <v>21.705426356589147</v>
      </c>
      <c r="MQ61" s="381">
        <v>19.047619047619055</v>
      </c>
      <c r="MR61" s="378" t="str">
        <f t="shared" si="9"/>
        <v>--</v>
      </c>
      <c r="MS61" s="381">
        <v>15.972222222222227</v>
      </c>
      <c r="MT61" s="381">
        <v>17.96875</v>
      </c>
      <c r="MU61" s="381">
        <v>14.28571428571429</v>
      </c>
      <c r="MV61" s="378" t="str">
        <f t="shared" si="10"/>
        <v>--</v>
      </c>
      <c r="MW61" s="381">
        <v>6.9930069930069942</v>
      </c>
      <c r="MX61" s="381">
        <v>5.3435114503816816</v>
      </c>
      <c r="MY61" s="381">
        <v>5.7142857142857135</v>
      </c>
      <c r="MZ61" s="378" t="str">
        <f t="shared" si="11"/>
        <v>--</v>
      </c>
      <c r="NA61" s="381">
        <v>24.528301886792462</v>
      </c>
      <c r="NB61" s="378" t="str">
        <f t="shared" ref="NB61:NC61" si="80">"--"</f>
        <v>--</v>
      </c>
      <c r="NC61" s="378" t="str">
        <f t="shared" si="80"/>
        <v>--</v>
      </c>
      <c r="ND61" s="378" t="str">
        <f t="shared" si="12"/>
        <v>--</v>
      </c>
      <c r="NE61" s="381">
        <v>34.246575342465768</v>
      </c>
      <c r="NF61" s="381">
        <v>30.769230769230777</v>
      </c>
      <c r="NG61" s="381">
        <v>18.446601941747563</v>
      </c>
      <c r="NH61" s="378" t="str">
        <f t="shared" si="13"/>
        <v>--</v>
      </c>
      <c r="NI61" s="381">
        <v>10.273972602739731</v>
      </c>
      <c r="NJ61" s="381">
        <v>10.852713178294573</v>
      </c>
      <c r="NK61" s="381">
        <v>8.7378640776699008</v>
      </c>
      <c r="NL61" s="378" t="str">
        <f t="shared" si="14"/>
        <v>--</v>
      </c>
      <c r="NM61" s="381">
        <v>0.68493150684931525</v>
      </c>
      <c r="NN61" s="381">
        <v>0.76923076923076927</v>
      </c>
      <c r="NO61" s="381">
        <v>5.7692307692307709</v>
      </c>
      <c r="NP61" s="378" t="str">
        <f t="shared" si="15"/>
        <v>--</v>
      </c>
      <c r="NQ61" s="381">
        <v>2.7397260273972606</v>
      </c>
      <c r="NR61" s="381">
        <v>2.3076923076923079</v>
      </c>
      <c r="NS61" s="381">
        <v>1.9417475728155333</v>
      </c>
      <c r="NT61" s="378" t="str">
        <f t="shared" si="16"/>
        <v>--</v>
      </c>
      <c r="NU61" s="381">
        <v>17.808219178082194</v>
      </c>
      <c r="NV61" s="381">
        <v>28.030303030303045</v>
      </c>
      <c r="NW61" s="381">
        <v>49.523809523809497</v>
      </c>
      <c r="NX61" s="378" t="str">
        <f t="shared" si="17"/>
        <v>--</v>
      </c>
      <c r="NY61" s="381">
        <v>1.3698630136986303</v>
      </c>
      <c r="NZ61" s="381">
        <v>3.0303030303030312</v>
      </c>
      <c r="OA61" s="381">
        <v>5.7142857142857126</v>
      </c>
      <c r="OB61" s="378" t="str">
        <f t="shared" si="18"/>
        <v>--</v>
      </c>
      <c r="OC61" s="381">
        <v>12.328767123287665</v>
      </c>
      <c r="OD61" s="381">
        <v>12.977099236641223</v>
      </c>
      <c r="OE61" s="381">
        <v>26.666666666666668</v>
      </c>
    </row>
    <row r="62" spans="1:395" ht="14.4" thickTop="1" thickBot="1" x14ac:dyDescent="0.3">
      <c r="A62" s="114">
        <v>58</v>
      </c>
      <c r="B62" s="93" t="s">
        <v>58</v>
      </c>
      <c r="C62" s="144">
        <v>17.499999999999996</v>
      </c>
      <c r="D62" s="144">
        <v>27.083333333333314</v>
      </c>
      <c r="E62" s="144">
        <v>42.857142857142868</v>
      </c>
      <c r="F62" s="144">
        <v>21.232876712328778</v>
      </c>
      <c r="G62" s="144">
        <v>38.513513513513523</v>
      </c>
      <c r="H62" s="144">
        <v>43.684210526315816</v>
      </c>
      <c r="I62" s="144">
        <v>21.544715447154474</v>
      </c>
      <c r="J62" s="144">
        <v>35.03937007874012</v>
      </c>
      <c r="K62" s="144">
        <v>40.969162995594729</v>
      </c>
      <c r="L62" s="144">
        <v>22.844827586206904</v>
      </c>
      <c r="M62" s="141">
        <v>29.670329670329675</v>
      </c>
      <c r="N62" s="141">
        <v>38.931297709923669</v>
      </c>
      <c r="O62" s="141">
        <v>23.346303501945517</v>
      </c>
      <c r="P62" s="141">
        <v>25.680933852140079</v>
      </c>
      <c r="Q62" s="141">
        <v>39.682539682539677</v>
      </c>
      <c r="R62" s="141">
        <v>13.27160493827161</v>
      </c>
      <c r="S62" s="141">
        <v>17.083333333333339</v>
      </c>
      <c r="T62" s="141">
        <v>13.419913419913422</v>
      </c>
      <c r="U62" s="141">
        <v>12.92517006802721</v>
      </c>
      <c r="V62" s="141">
        <v>21.621621621621621</v>
      </c>
      <c r="W62" s="141">
        <v>10.000000000000002</v>
      </c>
      <c r="X62" s="141">
        <v>14.979757085020246</v>
      </c>
      <c r="Y62" s="141">
        <v>18.57707509881423</v>
      </c>
      <c r="Z62" s="141">
        <v>13.716814159292042</v>
      </c>
      <c r="AA62" s="141">
        <v>12.393162393162392</v>
      </c>
      <c r="AB62" s="142">
        <v>16.666666666666661</v>
      </c>
      <c r="AC62" s="142">
        <v>17.692307692307697</v>
      </c>
      <c r="AD62" s="142">
        <v>20.233463035019462</v>
      </c>
      <c r="AE62" s="142">
        <v>17.441860465116282</v>
      </c>
      <c r="AF62" s="141">
        <v>14.285714285714292</v>
      </c>
      <c r="AG62" s="144">
        <v>14.687500000000011</v>
      </c>
      <c r="AH62" s="144">
        <v>17.22689075630251</v>
      </c>
      <c r="AI62" s="143">
        <v>14.655172413793103</v>
      </c>
      <c r="AJ62" s="143">
        <v>12.671232876712326</v>
      </c>
      <c r="AK62" s="141">
        <v>21.232876712328761</v>
      </c>
      <c r="AL62" s="141">
        <v>15.343915343915345</v>
      </c>
      <c r="AM62" s="141">
        <v>15.725806451612904</v>
      </c>
      <c r="AN62" s="141">
        <v>18.650793650793652</v>
      </c>
      <c r="AO62" s="141">
        <v>17.333333333333343</v>
      </c>
      <c r="AP62" s="141">
        <v>12.987012987012985</v>
      </c>
      <c r="AQ62" s="141">
        <v>13.812154696132596</v>
      </c>
      <c r="AR62" s="141">
        <v>13.281249999999998</v>
      </c>
      <c r="AS62" s="141">
        <v>15.294117647058824</v>
      </c>
      <c r="AT62" s="141">
        <v>14.509803921568636</v>
      </c>
      <c r="AU62" s="141">
        <v>13.829787234042563</v>
      </c>
      <c r="AV62" s="141">
        <v>16.190476190476193</v>
      </c>
      <c r="AW62" s="141">
        <v>17.226890756302513</v>
      </c>
      <c r="AX62" s="142">
        <v>12.121212121212119</v>
      </c>
      <c r="AY62" s="142">
        <v>14.089347079037799</v>
      </c>
      <c r="AZ62" s="142">
        <v>19.863013698630148</v>
      </c>
      <c r="BA62" s="142">
        <v>12.169312169312168</v>
      </c>
      <c r="BB62" s="141">
        <v>14.049586776859506</v>
      </c>
      <c r="BC62" s="142">
        <v>17.391304347826093</v>
      </c>
      <c r="BD62" s="142">
        <v>11.504424778761058</v>
      </c>
      <c r="BE62" s="142">
        <v>16.086956521739129</v>
      </c>
      <c r="BF62" s="142">
        <v>14.917127071823208</v>
      </c>
      <c r="BG62" s="141">
        <v>17.829457364341089</v>
      </c>
      <c r="BH62" s="140">
        <v>17.131474103585671</v>
      </c>
      <c r="BI62" s="140">
        <v>17.578125000000004</v>
      </c>
      <c r="BJ62" s="140">
        <v>13.297872340425531</v>
      </c>
      <c r="BK62" s="140" t="s">
        <v>286</v>
      </c>
      <c r="BL62" s="141" t="s">
        <v>286</v>
      </c>
      <c r="BM62" s="140" t="s">
        <v>286</v>
      </c>
      <c r="BN62" s="139" t="s">
        <v>286</v>
      </c>
      <c r="BO62" s="139" t="s">
        <v>286</v>
      </c>
      <c r="BP62" s="139" t="s">
        <v>286</v>
      </c>
      <c r="BQ62" s="141" t="s">
        <v>286</v>
      </c>
      <c r="BR62" s="140" t="s">
        <v>286</v>
      </c>
      <c r="BS62" s="140" t="s">
        <v>286</v>
      </c>
      <c r="BT62" s="140">
        <v>9.956709956709954</v>
      </c>
      <c r="BU62" s="141">
        <v>16.853932584269657</v>
      </c>
      <c r="BV62" s="140">
        <v>13.953488372093025</v>
      </c>
      <c r="BW62" s="140">
        <v>13.671875000000004</v>
      </c>
      <c r="BX62" s="140">
        <v>20.784313725490197</v>
      </c>
      <c r="BY62" s="141">
        <v>8.0213903743315509</v>
      </c>
      <c r="BZ62" s="140">
        <v>18.808777429467099</v>
      </c>
      <c r="CA62" s="140">
        <v>20.253164556962016</v>
      </c>
      <c r="CB62" s="140">
        <v>14.285714285714288</v>
      </c>
      <c r="CC62" s="141">
        <v>14.84098939929329</v>
      </c>
      <c r="CD62" s="140">
        <v>30.927835051546392</v>
      </c>
      <c r="CE62" s="140">
        <v>19.047619047619055</v>
      </c>
      <c r="CF62" s="140">
        <v>16.317991631799163</v>
      </c>
      <c r="CG62" s="141">
        <v>20.238095238095223</v>
      </c>
      <c r="CH62" s="140">
        <v>15.044247787610615</v>
      </c>
      <c r="CI62" s="140">
        <v>13.157894736842099</v>
      </c>
      <c r="CJ62" s="140">
        <v>17.318435754189931</v>
      </c>
      <c r="CK62" s="140">
        <v>21.538461538461529</v>
      </c>
      <c r="CL62" s="140">
        <v>16.141732283464567</v>
      </c>
      <c r="CM62" s="140">
        <v>22.440944881889759</v>
      </c>
      <c r="CN62" s="140">
        <v>13.44086021505376</v>
      </c>
      <c r="CO62" s="140">
        <v>5.9936908517350158</v>
      </c>
      <c r="CP62" s="141">
        <v>4.621848739495797</v>
      </c>
      <c r="CQ62" s="140">
        <v>3.4632034632034645</v>
      </c>
      <c r="CR62" s="140">
        <v>4.929577464788732</v>
      </c>
      <c r="CS62" s="139">
        <v>12.286689419795222</v>
      </c>
      <c r="CT62" s="139">
        <v>3.7037037037037037</v>
      </c>
      <c r="CU62" s="141">
        <v>4.8780487804878065</v>
      </c>
      <c r="CV62" s="140">
        <v>10.317460317460322</v>
      </c>
      <c r="CW62" s="140">
        <v>4.4444444444444446</v>
      </c>
      <c r="CX62" s="139">
        <v>1.7621145374449341</v>
      </c>
      <c r="CY62" s="139">
        <v>4.4692737430167604</v>
      </c>
      <c r="CZ62" s="141">
        <v>6.2015503875969014</v>
      </c>
      <c r="DA62" s="140">
        <v>3.162055335968379</v>
      </c>
      <c r="DB62" s="140">
        <v>5.2208835341365445</v>
      </c>
      <c r="DC62" s="139">
        <v>3.7433155080213907</v>
      </c>
      <c r="DD62" s="114" t="s">
        <v>286</v>
      </c>
      <c r="DE62" s="128">
        <v>41.379310344827601</v>
      </c>
      <c r="DF62" s="121">
        <v>43.290043290043293</v>
      </c>
      <c r="DG62" s="121" t="s">
        <v>286</v>
      </c>
      <c r="DH62" s="114">
        <v>30.069930069930074</v>
      </c>
      <c r="DI62" s="114">
        <v>40.414507772020698</v>
      </c>
      <c r="DJ62" s="128" t="s">
        <v>286</v>
      </c>
      <c r="DK62" s="121">
        <v>37.450199203187225</v>
      </c>
      <c r="DL62" s="121">
        <v>36.888888888888872</v>
      </c>
      <c r="DM62" s="121" t="s">
        <v>286</v>
      </c>
      <c r="DN62" s="121">
        <v>25.27472527472527</v>
      </c>
      <c r="DO62" s="128">
        <v>40.625</v>
      </c>
      <c r="DP62" s="121" t="s">
        <v>286</v>
      </c>
      <c r="DQ62" s="121">
        <v>21.259842519685055</v>
      </c>
      <c r="DR62" s="121">
        <v>28.877005347593595</v>
      </c>
      <c r="DS62" s="121" t="s">
        <v>286</v>
      </c>
      <c r="DT62" s="128">
        <v>32.751091703056787</v>
      </c>
      <c r="DU62" s="131">
        <v>33.913043478260875</v>
      </c>
      <c r="DV62" s="131" t="s">
        <v>286</v>
      </c>
      <c r="DW62" s="114">
        <v>31.929824561403478</v>
      </c>
      <c r="DX62" s="131">
        <v>31.770833333333339</v>
      </c>
      <c r="DY62" s="128" t="s">
        <v>286</v>
      </c>
      <c r="DZ62" s="128">
        <v>32.40000000000002</v>
      </c>
      <c r="EA62" s="128">
        <v>31.718061674008801</v>
      </c>
      <c r="EB62" s="128" t="s">
        <v>286</v>
      </c>
      <c r="EC62" s="128">
        <v>19.780219780219785</v>
      </c>
      <c r="ED62" s="128">
        <v>29.687500000000018</v>
      </c>
      <c r="EE62" s="128" t="s">
        <v>286</v>
      </c>
      <c r="EF62" s="128">
        <v>22.529644268774707</v>
      </c>
      <c r="EG62" s="128">
        <v>15.508021390374344</v>
      </c>
      <c r="EH62" s="128" t="s">
        <v>286</v>
      </c>
      <c r="EI62" s="128">
        <v>32.456140350877206</v>
      </c>
      <c r="EJ62" s="128">
        <v>31.578947368421044</v>
      </c>
      <c r="EK62" s="128" t="s">
        <v>286</v>
      </c>
      <c r="EL62" s="121">
        <v>27.972027972027973</v>
      </c>
      <c r="EM62" s="121">
        <v>27.225130890052348</v>
      </c>
      <c r="EN62" s="121" t="s">
        <v>286</v>
      </c>
      <c r="EO62" s="121">
        <v>25.199999999999989</v>
      </c>
      <c r="EP62" s="128">
        <v>21.145374449339197</v>
      </c>
      <c r="EQ62" s="121" t="s">
        <v>286</v>
      </c>
      <c r="ER62" s="121">
        <v>16.022099447513806</v>
      </c>
      <c r="ES62" s="121">
        <v>14.843749999999995</v>
      </c>
      <c r="ET62" s="121" t="s">
        <v>286</v>
      </c>
      <c r="EU62" s="128">
        <v>12.698412698412696</v>
      </c>
      <c r="EV62" s="121">
        <v>10.160427807486633</v>
      </c>
      <c r="EW62" s="121" t="s">
        <v>286</v>
      </c>
      <c r="EX62" s="121">
        <v>13.274336283185839</v>
      </c>
      <c r="EY62" s="121">
        <v>44.34782608695653</v>
      </c>
      <c r="EZ62" s="128" t="s">
        <v>286</v>
      </c>
      <c r="FA62" s="121">
        <v>9.8591549295774623</v>
      </c>
      <c r="FB62" s="121">
        <v>40.41450777202072</v>
      </c>
      <c r="FC62" s="121" t="s">
        <v>286</v>
      </c>
      <c r="FD62" s="121">
        <v>14.74103585657371</v>
      </c>
      <c r="FE62" s="128">
        <v>38.938053097345154</v>
      </c>
      <c r="FF62" s="121" t="s">
        <v>286</v>
      </c>
      <c r="FG62" s="121">
        <v>8.8397790055248677</v>
      </c>
      <c r="FH62" s="121">
        <v>37.795275590551192</v>
      </c>
      <c r="FI62" s="121" t="s">
        <v>286</v>
      </c>
      <c r="FJ62" s="128">
        <v>7.1713147410358618</v>
      </c>
      <c r="FK62" s="121">
        <v>22.70270270270273</v>
      </c>
      <c r="FL62" s="121" t="s">
        <v>286</v>
      </c>
      <c r="FM62" s="121">
        <v>7.0796460176991172</v>
      </c>
      <c r="FN62" s="121">
        <v>40.86956521739134</v>
      </c>
      <c r="FO62" s="128" t="s">
        <v>286</v>
      </c>
      <c r="FP62" s="121">
        <v>3.873239436619718</v>
      </c>
      <c r="FQ62" s="121">
        <v>43.523316062176164</v>
      </c>
      <c r="FR62" s="121" t="s">
        <v>286</v>
      </c>
      <c r="FS62" s="121">
        <v>5.577689243027887</v>
      </c>
      <c r="FT62" s="128">
        <v>35.24229074889864</v>
      </c>
      <c r="FU62" s="121" t="s">
        <v>286</v>
      </c>
      <c r="FV62" s="121">
        <v>3.8461538461538471</v>
      </c>
      <c r="FW62" s="121">
        <v>42.519685039370074</v>
      </c>
      <c r="FX62" s="121" t="s">
        <v>286</v>
      </c>
      <c r="FY62" s="128">
        <v>2.3809523809523836</v>
      </c>
      <c r="FZ62" s="121">
        <v>37.433155080213936</v>
      </c>
      <c r="GA62" s="121" t="s">
        <v>286</v>
      </c>
      <c r="GB62" s="121" t="s">
        <v>286</v>
      </c>
      <c r="GC62" s="121" t="s">
        <v>286</v>
      </c>
      <c r="GD62" s="128" t="s">
        <v>286</v>
      </c>
      <c r="GE62" s="121" t="s">
        <v>286</v>
      </c>
      <c r="GF62" s="121" t="s">
        <v>286</v>
      </c>
      <c r="GG62" s="121" t="s">
        <v>286</v>
      </c>
      <c r="GH62" s="121" t="s">
        <v>286</v>
      </c>
      <c r="GI62" s="128" t="s">
        <v>286</v>
      </c>
      <c r="GJ62" s="121" t="s">
        <v>286</v>
      </c>
      <c r="GK62" s="121">
        <v>3.8461538461538476</v>
      </c>
      <c r="GL62" s="121">
        <v>7.8740157480314963</v>
      </c>
      <c r="GM62" s="130" t="s">
        <v>286</v>
      </c>
      <c r="GN62" s="128">
        <v>2.3715415019762869</v>
      </c>
      <c r="GO62" s="121">
        <v>2.6881720430107534</v>
      </c>
      <c r="GP62" s="121">
        <v>26.510067114093964</v>
      </c>
      <c r="GQ62" s="121">
        <v>64.732142857142847</v>
      </c>
      <c r="GR62" s="121">
        <v>73.799126637554636</v>
      </c>
      <c r="GS62" s="128">
        <v>21.245421245421259</v>
      </c>
      <c r="GT62" s="121">
        <v>61.052631578947377</v>
      </c>
      <c r="GU62" s="121">
        <v>78.947368421052659</v>
      </c>
      <c r="GV62" s="121">
        <v>14.410480349344978</v>
      </c>
      <c r="GW62" s="121">
        <v>58.677685950413206</v>
      </c>
      <c r="GX62" s="128">
        <v>74.999999999999972</v>
      </c>
      <c r="GY62" s="128">
        <v>16.517857142857146</v>
      </c>
      <c r="GZ62" s="128">
        <v>54.189944134078232</v>
      </c>
      <c r="HA62" s="128">
        <v>75.781250000000028</v>
      </c>
      <c r="HB62" s="128">
        <v>17.083333333333339</v>
      </c>
      <c r="HC62" s="128">
        <v>47.154471544715435</v>
      </c>
      <c r="HD62" s="128">
        <v>57.978723404255298</v>
      </c>
      <c r="HE62" s="128">
        <v>3.0201342281879198</v>
      </c>
      <c r="HF62" s="128">
        <v>8.0357142857142847</v>
      </c>
      <c r="HG62" s="128">
        <v>27.074235807860266</v>
      </c>
      <c r="HH62" s="128">
        <v>0.73260073260073266</v>
      </c>
      <c r="HI62" s="128">
        <v>12.631578947368423</v>
      </c>
      <c r="HJ62" s="128">
        <v>27.894736842105267</v>
      </c>
      <c r="HK62" s="128">
        <v>0.43668122270742382</v>
      </c>
      <c r="HL62" s="121">
        <v>12.809917355371907</v>
      </c>
      <c r="HM62" s="121">
        <v>27.678571428571445</v>
      </c>
      <c r="HN62" s="121">
        <v>0.44642857142857167</v>
      </c>
      <c r="HO62" s="121">
        <v>10.614525139664805</v>
      </c>
      <c r="HP62" s="128">
        <v>32.812500000000014</v>
      </c>
      <c r="HQ62" s="121">
        <v>0.41666666666666674</v>
      </c>
      <c r="HR62" s="121">
        <v>4.8780487804878065</v>
      </c>
      <c r="HS62" s="121">
        <v>14.361702127659571</v>
      </c>
      <c r="HT62" s="129">
        <v>14.186851211072668</v>
      </c>
      <c r="HU62" s="128">
        <v>45.248868778280546</v>
      </c>
      <c r="HV62" s="114">
        <v>54.260089686098645</v>
      </c>
      <c r="HW62" s="114">
        <v>9.7744360902255707</v>
      </c>
      <c r="HX62" s="114">
        <v>45.220588235294123</v>
      </c>
      <c r="HY62" s="114">
        <v>61.621621621621621</v>
      </c>
      <c r="HZ62" s="114">
        <v>7.1748878923766863</v>
      </c>
      <c r="IA62" s="114">
        <v>44.166666666666657</v>
      </c>
      <c r="IB62" s="114">
        <v>53.181818181818194</v>
      </c>
      <c r="IC62" s="114">
        <v>7.1428571428571468</v>
      </c>
      <c r="ID62" s="114">
        <v>34.269662921348306</v>
      </c>
      <c r="IE62" s="114">
        <v>59.055118110236208</v>
      </c>
      <c r="IF62" s="114">
        <v>7.0833333333333384</v>
      </c>
      <c r="IG62" s="114">
        <v>29.918032786885249</v>
      </c>
      <c r="IH62" s="114">
        <v>37.433155080213915</v>
      </c>
      <c r="II62" s="114" t="s">
        <v>286</v>
      </c>
      <c r="IJ62" s="114">
        <v>22.321428571428577</v>
      </c>
      <c r="IK62" s="114">
        <v>35.652173913043477</v>
      </c>
      <c r="IL62" s="114" t="s">
        <v>286</v>
      </c>
      <c r="IM62" s="114">
        <v>28.873239436619734</v>
      </c>
      <c r="IN62" s="114">
        <v>43.684210526315802</v>
      </c>
      <c r="IO62" s="114" t="s">
        <v>286</v>
      </c>
      <c r="IP62" s="114">
        <v>28.163265306122458</v>
      </c>
      <c r="IQ62" s="114">
        <v>37.333333333333321</v>
      </c>
      <c r="IR62" s="114" t="s">
        <v>286</v>
      </c>
      <c r="IS62" s="114">
        <v>21.91011235955056</v>
      </c>
      <c r="IT62" s="114">
        <v>41.26984126984128</v>
      </c>
      <c r="IU62" s="114" t="s">
        <v>286</v>
      </c>
      <c r="IV62" s="114">
        <v>18.518518518518508</v>
      </c>
      <c r="IW62" s="114">
        <v>22.994652406417138</v>
      </c>
      <c r="IX62" s="114" t="str">
        <f t="shared" si="59"/>
        <v>--</v>
      </c>
      <c r="IY62" s="114" t="str">
        <f t="shared" si="59"/>
        <v>--</v>
      </c>
      <c r="IZ62" s="114" t="str">
        <f t="shared" si="59"/>
        <v>--</v>
      </c>
      <c r="JA62" s="114" t="str">
        <f t="shared" si="59"/>
        <v>--</v>
      </c>
      <c r="JB62" s="114" t="str">
        <f t="shared" si="59"/>
        <v>--</v>
      </c>
      <c r="JC62" s="261" t="s">
        <v>286</v>
      </c>
      <c r="JD62" s="261" t="s">
        <v>286</v>
      </c>
      <c r="JE62" s="261" t="s">
        <v>286</v>
      </c>
      <c r="JF62" s="261" t="s">
        <v>286</v>
      </c>
      <c r="JG62" s="261" t="s">
        <v>286</v>
      </c>
      <c r="JH62" s="261" t="s">
        <v>286</v>
      </c>
      <c r="JI62" s="261" t="s">
        <v>286</v>
      </c>
      <c r="JJ62" s="261" t="s">
        <v>286</v>
      </c>
      <c r="JK62" s="261" t="s">
        <v>286</v>
      </c>
      <c r="JL62" s="261" t="s">
        <v>286</v>
      </c>
      <c r="JM62" s="261" t="s">
        <v>286</v>
      </c>
      <c r="JN62" s="261" t="s">
        <v>286</v>
      </c>
      <c r="JO62" s="243">
        <v>25.764192139738</v>
      </c>
      <c r="JP62" s="243">
        <v>42.798353909465</v>
      </c>
      <c r="JQ62" s="243">
        <v>59.069767441860499</v>
      </c>
      <c r="JR62" s="243">
        <v>20.816326530612301</v>
      </c>
      <c r="JS62" s="243">
        <v>31.325301204819301</v>
      </c>
      <c r="JT62" s="243">
        <v>48.876404494382001</v>
      </c>
      <c r="JU62" s="243">
        <v>1.74672489082969</v>
      </c>
      <c r="JV62" s="243">
        <v>3.7037037037037099</v>
      </c>
      <c r="JW62" s="243">
        <v>13.023255813953501</v>
      </c>
      <c r="JX62" s="243">
        <v>1.6326530612244901</v>
      </c>
      <c r="JY62" s="243">
        <v>1.2048192771084301</v>
      </c>
      <c r="JZ62" s="243">
        <v>10.6741573033708</v>
      </c>
      <c r="KA62" s="243">
        <v>12.6637554585153</v>
      </c>
      <c r="KB62" s="243">
        <v>28.806584362139901</v>
      </c>
      <c r="KC62" s="243">
        <v>41.6666666666667</v>
      </c>
      <c r="KD62" s="243">
        <v>11.4285714285714</v>
      </c>
      <c r="KE62" s="243">
        <v>16.867469879518101</v>
      </c>
      <c r="KF62" s="243">
        <v>32.402234636871498</v>
      </c>
      <c r="KG62" s="128" t="str">
        <f t="shared" si="60"/>
        <v>--</v>
      </c>
      <c r="KH62" s="128" t="str">
        <f t="shared" si="60"/>
        <v>--</v>
      </c>
      <c r="KI62" s="128" t="str">
        <f t="shared" si="60"/>
        <v>--</v>
      </c>
      <c r="KJ62" s="128" t="str">
        <f t="shared" si="60"/>
        <v>--</v>
      </c>
      <c r="KK62" s="128" t="str">
        <f t="shared" si="60"/>
        <v>--</v>
      </c>
      <c r="KL62" s="128" t="str">
        <f t="shared" si="60"/>
        <v>--</v>
      </c>
      <c r="KM62" s="128" t="str">
        <f t="shared" si="60"/>
        <v>--</v>
      </c>
      <c r="KN62" s="286">
        <v>6.1475409836065591</v>
      </c>
      <c r="KO62" s="286">
        <v>9.5238095238095326</v>
      </c>
      <c r="KP62" s="286">
        <v>11.731843575418996</v>
      </c>
      <c r="KQ62" s="128" t="str">
        <f t="shared" si="2"/>
        <v>--</v>
      </c>
      <c r="KR62" s="263">
        <v>1.229508196721312</v>
      </c>
      <c r="KS62" s="222">
        <v>1.9841269841269851</v>
      </c>
      <c r="KT62" s="222">
        <v>8.3798882681564262</v>
      </c>
      <c r="KU62" s="128" t="str">
        <f t="shared" si="3"/>
        <v>--</v>
      </c>
      <c r="KV62" s="222">
        <v>2.0491803278688527</v>
      </c>
      <c r="KW62" s="222">
        <v>1.9841269841269851</v>
      </c>
      <c r="KX62" s="222">
        <v>2.7932960893854752</v>
      </c>
      <c r="KY62" s="295">
        <v>15.652173913043478</v>
      </c>
      <c r="KZ62" s="295">
        <v>19.838056680161955</v>
      </c>
      <c r="LA62" s="295">
        <v>20.37037037037036</v>
      </c>
      <c r="LB62" s="295">
        <v>20.647773279352233</v>
      </c>
      <c r="LC62" s="295">
        <v>19.36758893280631</v>
      </c>
      <c r="LD62" s="295">
        <v>25.698324022346377</v>
      </c>
      <c r="LE62" s="295">
        <v>13.157894736842103</v>
      </c>
      <c r="LF62" s="295">
        <v>11.47540983606557</v>
      </c>
      <c r="LG62" s="295">
        <v>14.084507042253524</v>
      </c>
      <c r="LH62" s="295">
        <v>13.991769547325104</v>
      </c>
      <c r="LI62" s="295">
        <v>13.043478260869565</v>
      </c>
      <c r="LJ62" s="295">
        <v>22.598870056497162</v>
      </c>
      <c r="LK62" s="295">
        <v>3.4782608695652204</v>
      </c>
      <c r="LL62" s="295">
        <v>3.7037037037037051</v>
      </c>
      <c r="LM62" s="295">
        <v>5.0925925925925926</v>
      </c>
      <c r="LN62" s="295">
        <v>2.4793388429752081</v>
      </c>
      <c r="LO62" s="295">
        <v>4.743083003952572</v>
      </c>
      <c r="LP62" s="295">
        <v>7.3033707865168545</v>
      </c>
      <c r="LQ62" s="128">
        <v>7.8602620087336277</v>
      </c>
      <c r="LR62" s="128">
        <v>14.049586776859512</v>
      </c>
      <c r="LS62" s="128">
        <v>25.46296296296298</v>
      </c>
      <c r="LT62" s="128">
        <v>4.918032786885246</v>
      </c>
      <c r="LU62" s="128">
        <v>4.8192771084337407</v>
      </c>
      <c r="LV62" s="128">
        <v>17.877094972067042</v>
      </c>
      <c r="LX62" s="378" t="str">
        <f t="shared" si="4"/>
        <v>--</v>
      </c>
      <c r="LY62" s="381">
        <v>21.13821138211383</v>
      </c>
      <c r="LZ62" s="381">
        <v>19.762845849802357</v>
      </c>
      <c r="MA62" s="381">
        <v>25.139664804469287</v>
      </c>
      <c r="MB62" s="378" t="str">
        <f t="shared" si="5"/>
        <v>--</v>
      </c>
      <c r="MC62" s="381">
        <v>19.921874999999996</v>
      </c>
      <c r="MD62" s="381">
        <v>25</v>
      </c>
      <c r="ME62" s="381">
        <v>18.235294117647054</v>
      </c>
      <c r="MF62" s="378" t="str">
        <f t="shared" si="6"/>
        <v>--</v>
      </c>
      <c r="MG62" s="381">
        <v>22.040816326530596</v>
      </c>
      <c r="MH62" s="381">
        <v>20.634920634920647</v>
      </c>
      <c r="MI62" s="381">
        <v>26.815642458100562</v>
      </c>
      <c r="MJ62" s="378" t="str">
        <f t="shared" si="7"/>
        <v>--</v>
      </c>
      <c r="MK62" s="381">
        <v>14.624505928853756</v>
      </c>
      <c r="ML62" s="381">
        <v>29.130434782608706</v>
      </c>
      <c r="MM62" s="381">
        <v>14.117647058823525</v>
      </c>
      <c r="MN62" s="378" t="str">
        <f t="shared" si="8"/>
        <v>--</v>
      </c>
      <c r="MO62" s="381">
        <v>22.692307692307693</v>
      </c>
      <c r="MP62" s="381">
        <v>24.358974358974354</v>
      </c>
      <c r="MQ62" s="381">
        <v>17.543859649122808</v>
      </c>
      <c r="MR62" s="378" t="str">
        <f t="shared" si="9"/>
        <v>--</v>
      </c>
      <c r="MS62" s="381">
        <v>11.857707509881422</v>
      </c>
      <c r="MT62" s="381">
        <v>22.222222222222221</v>
      </c>
      <c r="MU62" s="381">
        <v>16.071428571428573</v>
      </c>
      <c r="MV62" s="378" t="str">
        <f t="shared" si="10"/>
        <v>--</v>
      </c>
      <c r="MW62" s="381">
        <v>6.3241106719367597</v>
      </c>
      <c r="MX62" s="381">
        <v>7.2033898305084723</v>
      </c>
      <c r="MY62" s="381">
        <v>5.2941176470588243</v>
      </c>
      <c r="MZ62" s="378" t="str">
        <f t="shared" si="11"/>
        <v>--</v>
      </c>
      <c r="NA62" s="381">
        <v>24.590163934426243</v>
      </c>
      <c r="NB62" s="381">
        <v>30.55555555555555</v>
      </c>
      <c r="NC62" s="381">
        <v>29.608938547486037</v>
      </c>
      <c r="ND62" s="378" t="str">
        <f t="shared" si="12"/>
        <v>--</v>
      </c>
      <c r="NE62" s="381">
        <v>28.461538461538453</v>
      </c>
      <c r="NF62" s="381">
        <v>21.929824561403507</v>
      </c>
      <c r="NG62" s="381">
        <v>19.047619047619047</v>
      </c>
      <c r="NH62" s="378" t="str">
        <f t="shared" si="13"/>
        <v>--</v>
      </c>
      <c r="NI62" s="381">
        <v>9.3385214007782196</v>
      </c>
      <c r="NJ62" s="381">
        <v>7.3593073593073637</v>
      </c>
      <c r="NK62" s="381">
        <v>4.7904191616766498</v>
      </c>
      <c r="NL62" s="378" t="str">
        <f t="shared" si="14"/>
        <v>--</v>
      </c>
      <c r="NM62" s="381">
        <v>2.3346303501945536</v>
      </c>
      <c r="NN62" s="381">
        <v>3.4632034632034632</v>
      </c>
      <c r="NO62" s="381">
        <v>4.7904191616766481</v>
      </c>
      <c r="NP62" s="378" t="str">
        <f t="shared" si="15"/>
        <v>--</v>
      </c>
      <c r="NQ62" s="381">
        <v>2.7237354085603127</v>
      </c>
      <c r="NR62" s="381">
        <v>1.7391304347826089</v>
      </c>
      <c r="NS62" s="381">
        <v>2.4096385542168681</v>
      </c>
      <c r="NT62" s="378" t="str">
        <f t="shared" si="16"/>
        <v>--</v>
      </c>
      <c r="NU62" s="381">
        <v>19.531249999999996</v>
      </c>
      <c r="NV62" s="381">
        <v>35.064935064935064</v>
      </c>
      <c r="NW62" s="381">
        <v>35.294117647058819</v>
      </c>
      <c r="NX62" s="378" t="str">
        <f t="shared" si="17"/>
        <v>--</v>
      </c>
      <c r="NY62" s="381">
        <v>0.39062500000000017</v>
      </c>
      <c r="NZ62" s="381">
        <v>6.0606060606060597</v>
      </c>
      <c r="OA62" s="381">
        <v>4.7058823529411775</v>
      </c>
      <c r="OB62" s="378" t="str">
        <f t="shared" si="18"/>
        <v>--</v>
      </c>
      <c r="OC62" s="381">
        <v>7.3929961089494149</v>
      </c>
      <c r="OD62" s="381">
        <v>26.839826839826838</v>
      </c>
      <c r="OE62" s="381">
        <v>17.647058823529413</v>
      </c>
    </row>
    <row r="63" spans="1:395" ht="14.4" thickTop="1" thickBot="1" x14ac:dyDescent="0.3">
      <c r="A63" s="114">
        <v>59</v>
      </c>
      <c r="B63" s="93" t="s">
        <v>59</v>
      </c>
      <c r="C63" s="144">
        <v>18.46153846153846</v>
      </c>
      <c r="D63" s="144">
        <v>28.099173553719016</v>
      </c>
      <c r="E63" s="144">
        <v>39.449541284403672</v>
      </c>
      <c r="F63" s="144">
        <v>17.886178861788625</v>
      </c>
      <c r="G63" s="144">
        <v>31.896551724137929</v>
      </c>
      <c r="H63" s="144">
        <v>40.449438202247194</v>
      </c>
      <c r="I63" s="144">
        <v>17.79661016949153</v>
      </c>
      <c r="J63" s="144">
        <v>28.999999999999996</v>
      </c>
      <c r="K63" s="144">
        <v>40.86021505376344</v>
      </c>
      <c r="L63" s="144">
        <v>10.638297872340432</v>
      </c>
      <c r="M63" s="141">
        <v>18.644067796610159</v>
      </c>
      <c r="N63" s="141">
        <v>41.666666666666671</v>
      </c>
      <c r="O63" s="141">
        <v>18.18181818181818</v>
      </c>
      <c r="P63" s="141">
        <v>23.529411764705884</v>
      </c>
      <c r="Q63" s="141">
        <v>41.025641025641008</v>
      </c>
      <c r="R63" s="141">
        <v>7.6335877862595432</v>
      </c>
      <c r="S63" s="141">
        <v>8.2644628099173598</v>
      </c>
      <c r="T63" s="141">
        <v>6.4220183486238565</v>
      </c>
      <c r="U63" s="141">
        <v>4.8387096774193559</v>
      </c>
      <c r="V63" s="141">
        <v>22.033898305084744</v>
      </c>
      <c r="W63" s="141">
        <v>12.35955056179775</v>
      </c>
      <c r="X63" s="141">
        <v>9.2436974789915958</v>
      </c>
      <c r="Y63" s="141">
        <v>14.000000000000002</v>
      </c>
      <c r="Z63" s="141">
        <v>15.053763440860216</v>
      </c>
      <c r="AA63" s="141">
        <v>7.4468085106383004</v>
      </c>
      <c r="AB63" s="142">
        <v>7.6271186440677985</v>
      </c>
      <c r="AC63" s="142">
        <v>7.4074074074074066</v>
      </c>
      <c r="AD63" s="142">
        <v>11.688311688311691</v>
      </c>
      <c r="AE63" s="142">
        <v>11.940298507462689</v>
      </c>
      <c r="AF63" s="141">
        <v>5.1282051282051286</v>
      </c>
      <c r="AG63" s="144">
        <v>16.279069767441857</v>
      </c>
      <c r="AH63" s="144">
        <v>14.999999999999998</v>
      </c>
      <c r="AI63" s="143">
        <v>10.185185185185187</v>
      </c>
      <c r="AJ63" s="143">
        <v>9.0909090909090917</v>
      </c>
      <c r="AK63" s="141">
        <v>25.423728813559329</v>
      </c>
      <c r="AL63" s="141">
        <v>15.73033707865169</v>
      </c>
      <c r="AM63" s="141">
        <v>13.559322033898313</v>
      </c>
      <c r="AN63" s="141">
        <v>18.999999999999996</v>
      </c>
      <c r="AO63" s="141">
        <v>13.978494623655912</v>
      </c>
      <c r="AP63" s="141">
        <v>11.578947368421055</v>
      </c>
      <c r="AQ63" s="141">
        <v>10.256410256410259</v>
      </c>
      <c r="AR63" s="141">
        <v>10.185185185185187</v>
      </c>
      <c r="AS63" s="141">
        <v>11.842105263157899</v>
      </c>
      <c r="AT63" s="141">
        <v>8.9552238805970141</v>
      </c>
      <c r="AU63" s="141">
        <v>7.6923076923076916</v>
      </c>
      <c r="AV63" s="141">
        <v>13.953488372093036</v>
      </c>
      <c r="AW63" s="141">
        <v>9.9173553719008289</v>
      </c>
      <c r="AX63" s="142">
        <v>9.1743119266055011</v>
      </c>
      <c r="AY63" s="142">
        <v>10.569105691056912</v>
      </c>
      <c r="AZ63" s="142">
        <v>18.803418803418797</v>
      </c>
      <c r="BA63" s="142">
        <v>12.359550561797755</v>
      </c>
      <c r="BB63" s="141">
        <v>10.924369747899165</v>
      </c>
      <c r="BC63" s="142">
        <v>14.141414141414142</v>
      </c>
      <c r="BD63" s="142">
        <v>6.4516129032258078</v>
      </c>
      <c r="BE63" s="142">
        <v>9.6774193548387082</v>
      </c>
      <c r="BF63" s="142">
        <v>10.434782608695654</v>
      </c>
      <c r="BG63" s="141">
        <v>8.3333333333333304</v>
      </c>
      <c r="BH63" s="140">
        <v>9.0909090909090882</v>
      </c>
      <c r="BI63" s="140">
        <v>11.940298507462691</v>
      </c>
      <c r="BJ63" s="140">
        <v>15.38461538461538</v>
      </c>
      <c r="BK63" s="140" t="s">
        <v>286</v>
      </c>
      <c r="BL63" s="141" t="s">
        <v>286</v>
      </c>
      <c r="BM63" s="140" t="s">
        <v>286</v>
      </c>
      <c r="BN63" s="139" t="s">
        <v>286</v>
      </c>
      <c r="BO63" s="139" t="s">
        <v>286</v>
      </c>
      <c r="BP63" s="139" t="s">
        <v>286</v>
      </c>
      <c r="BQ63" s="141" t="s">
        <v>286</v>
      </c>
      <c r="BR63" s="140" t="s">
        <v>286</v>
      </c>
      <c r="BS63" s="140" t="s">
        <v>286</v>
      </c>
      <c r="BT63" s="140">
        <v>9.5744680851063837</v>
      </c>
      <c r="BU63" s="141">
        <v>7.826086956521741</v>
      </c>
      <c r="BV63" s="140">
        <v>3.7383177570093462</v>
      </c>
      <c r="BW63" s="140">
        <v>3.8961038961038956</v>
      </c>
      <c r="BX63" s="140">
        <v>16.176470588235297</v>
      </c>
      <c r="BY63" s="141">
        <v>11.688311688311687</v>
      </c>
      <c r="BZ63" s="140">
        <v>15.87301587301587</v>
      </c>
      <c r="CA63" s="140">
        <v>23.1404958677686</v>
      </c>
      <c r="CB63" s="140">
        <v>19.626168224299075</v>
      </c>
      <c r="CC63" s="141">
        <v>8.1300813008130124</v>
      </c>
      <c r="CD63" s="140">
        <v>32.478632478632491</v>
      </c>
      <c r="CE63" s="140">
        <v>23.59550561797753</v>
      </c>
      <c r="CF63" s="140">
        <v>14.529914529914532</v>
      </c>
      <c r="CG63" s="141">
        <v>36.000000000000014</v>
      </c>
      <c r="CH63" s="140">
        <v>16.129032258064516</v>
      </c>
      <c r="CI63" s="140">
        <v>10.52631578947368</v>
      </c>
      <c r="CJ63" s="140">
        <v>14.782608695652176</v>
      </c>
      <c r="CK63" s="140">
        <v>22.429906542056077</v>
      </c>
      <c r="CL63" s="140">
        <v>14.666666666666664</v>
      </c>
      <c r="CM63" s="140">
        <v>17.910447761194025</v>
      </c>
      <c r="CN63" s="140">
        <v>18.181818181818187</v>
      </c>
      <c r="CO63" s="140">
        <v>4.7619047619047628</v>
      </c>
      <c r="CP63" s="141">
        <v>6.6115702479338863</v>
      </c>
      <c r="CQ63" s="140">
        <v>2.8037383177570092</v>
      </c>
      <c r="CR63" s="140">
        <v>1.6393442622950822</v>
      </c>
      <c r="CS63" s="139">
        <v>8.474576271186443</v>
      </c>
      <c r="CT63" s="139">
        <v>2.2471910112359548</v>
      </c>
      <c r="CU63" s="141">
        <v>5.9829059829059856</v>
      </c>
      <c r="CV63" s="140">
        <v>12</v>
      </c>
      <c r="CW63" s="140">
        <v>3.2258064516129026</v>
      </c>
      <c r="CX63" s="139">
        <v>3.1578947368421062</v>
      </c>
      <c r="CY63" s="139">
        <v>0.86956521739130443</v>
      </c>
      <c r="CZ63" s="141">
        <v>0</v>
      </c>
      <c r="DA63" s="140">
        <v>4.0540540540540526</v>
      </c>
      <c r="DB63" s="140">
        <v>4.4776119402985062</v>
      </c>
      <c r="DC63" s="139">
        <v>1.2987012987012985</v>
      </c>
      <c r="DD63" s="114" t="s">
        <v>286</v>
      </c>
      <c r="DE63" s="128">
        <v>30.000000000000004</v>
      </c>
      <c r="DF63" s="121">
        <v>32.710280373831786</v>
      </c>
      <c r="DG63" s="121" t="s">
        <v>286</v>
      </c>
      <c r="DH63" s="114">
        <v>34.188034188034187</v>
      </c>
      <c r="DI63" s="114">
        <v>33.707865168539342</v>
      </c>
      <c r="DJ63" s="128" t="s">
        <v>286</v>
      </c>
      <c r="DK63" s="121">
        <v>37.373737373737377</v>
      </c>
      <c r="DL63" s="121">
        <v>38.043478260869563</v>
      </c>
      <c r="DM63" s="121" t="s">
        <v>286</v>
      </c>
      <c r="DN63" s="121">
        <v>23.27586206896553</v>
      </c>
      <c r="DO63" s="128">
        <v>47.663551401869178</v>
      </c>
      <c r="DP63" s="121" t="s">
        <v>286</v>
      </c>
      <c r="DQ63" s="121">
        <v>23.529411764705884</v>
      </c>
      <c r="DR63" s="121">
        <v>27.631578947368418</v>
      </c>
      <c r="DS63" s="121" t="s">
        <v>286</v>
      </c>
      <c r="DT63" s="128">
        <v>35</v>
      </c>
      <c r="DU63" s="131">
        <v>21.495327102803731</v>
      </c>
      <c r="DV63" s="131" t="s">
        <v>286</v>
      </c>
      <c r="DW63" s="114">
        <v>41.025641025641015</v>
      </c>
      <c r="DX63" s="131">
        <v>37.078651685393261</v>
      </c>
      <c r="DY63" s="128" t="s">
        <v>286</v>
      </c>
      <c r="DZ63" s="128">
        <v>39.393939393939405</v>
      </c>
      <c r="EA63" s="128">
        <v>35.869565217391319</v>
      </c>
      <c r="EB63" s="128" t="s">
        <v>286</v>
      </c>
      <c r="EC63" s="128">
        <v>25.000000000000007</v>
      </c>
      <c r="ED63" s="128">
        <v>40.186915887850468</v>
      </c>
      <c r="EE63" s="128" t="s">
        <v>286</v>
      </c>
      <c r="EF63" s="128">
        <v>33.823529411764703</v>
      </c>
      <c r="EG63" s="128">
        <v>22.368421052631582</v>
      </c>
      <c r="EH63" s="128" t="s">
        <v>286</v>
      </c>
      <c r="EI63" s="128">
        <v>26.271186440677965</v>
      </c>
      <c r="EJ63" s="128">
        <v>23.58490566037737</v>
      </c>
      <c r="EK63" s="128" t="s">
        <v>286</v>
      </c>
      <c r="EL63" s="121">
        <v>29.914529914529908</v>
      </c>
      <c r="EM63" s="121">
        <v>27.272727272727277</v>
      </c>
      <c r="EN63" s="121" t="s">
        <v>286</v>
      </c>
      <c r="EO63" s="121">
        <v>33.673469387755105</v>
      </c>
      <c r="EP63" s="128">
        <v>24.444444444444446</v>
      </c>
      <c r="EQ63" s="121" t="s">
        <v>286</v>
      </c>
      <c r="ER63" s="121">
        <v>15.517241379310347</v>
      </c>
      <c r="ES63" s="121">
        <v>24.528301886792466</v>
      </c>
      <c r="ET63" s="121" t="s">
        <v>286</v>
      </c>
      <c r="EU63" s="128">
        <v>27.941176470588232</v>
      </c>
      <c r="EV63" s="121">
        <v>14.473684210526319</v>
      </c>
      <c r="EW63" s="121" t="s">
        <v>286</v>
      </c>
      <c r="EX63" s="121">
        <v>13.44537815126051</v>
      </c>
      <c r="EY63" s="121">
        <v>59.25925925925926</v>
      </c>
      <c r="EZ63" s="128" t="s">
        <v>286</v>
      </c>
      <c r="FA63" s="121">
        <v>10.256410256410255</v>
      </c>
      <c r="FB63" s="121">
        <v>44.943820224719111</v>
      </c>
      <c r="FC63" s="121" t="s">
        <v>286</v>
      </c>
      <c r="FD63" s="121">
        <v>14.285714285714285</v>
      </c>
      <c r="FE63" s="128">
        <v>46.153846153846153</v>
      </c>
      <c r="FF63" s="121" t="s">
        <v>286</v>
      </c>
      <c r="FG63" s="121">
        <v>6.1403508771929802</v>
      </c>
      <c r="FH63" s="121">
        <v>53.271028037383175</v>
      </c>
      <c r="FI63" s="121" t="s">
        <v>286</v>
      </c>
      <c r="FJ63" s="128">
        <v>7.3529411764705888</v>
      </c>
      <c r="FK63" s="121">
        <v>32.000000000000007</v>
      </c>
      <c r="FL63" s="121" t="s">
        <v>286</v>
      </c>
      <c r="FM63" s="121">
        <v>2.5210084033613454</v>
      </c>
      <c r="FN63" s="121">
        <v>21.296296296296305</v>
      </c>
      <c r="FO63" s="128" t="s">
        <v>286</v>
      </c>
      <c r="FP63" s="121">
        <v>0</v>
      </c>
      <c r="FQ63" s="121">
        <v>14.606741573033712</v>
      </c>
      <c r="FR63" s="121" t="s">
        <v>286</v>
      </c>
      <c r="FS63" s="121">
        <v>5.0505050505050511</v>
      </c>
      <c r="FT63" s="128">
        <v>19.565217391304341</v>
      </c>
      <c r="FU63" s="121" t="s">
        <v>286</v>
      </c>
      <c r="FV63" s="121">
        <v>1.7391304347826086</v>
      </c>
      <c r="FW63" s="121">
        <v>20.5607476635514</v>
      </c>
      <c r="FX63" s="121" t="s">
        <v>286</v>
      </c>
      <c r="FY63" s="128">
        <v>2.9411764705882355</v>
      </c>
      <c r="FZ63" s="121">
        <v>17.105263157894743</v>
      </c>
      <c r="GA63" s="121" t="s">
        <v>286</v>
      </c>
      <c r="GB63" s="121" t="s">
        <v>286</v>
      </c>
      <c r="GC63" s="121" t="s">
        <v>286</v>
      </c>
      <c r="GD63" s="128" t="s">
        <v>286</v>
      </c>
      <c r="GE63" s="121" t="s">
        <v>286</v>
      </c>
      <c r="GF63" s="121" t="s">
        <v>286</v>
      </c>
      <c r="GG63" s="121" t="s">
        <v>286</v>
      </c>
      <c r="GH63" s="121" t="s">
        <v>286</v>
      </c>
      <c r="GI63" s="128" t="s">
        <v>286</v>
      </c>
      <c r="GJ63" s="121" t="s">
        <v>286</v>
      </c>
      <c r="GK63" s="121">
        <v>3.4782608695652169</v>
      </c>
      <c r="GL63" s="121">
        <v>2.8037383177570097</v>
      </c>
      <c r="GM63" s="130" t="s">
        <v>286</v>
      </c>
      <c r="GN63" s="128">
        <v>4.4117647058823515</v>
      </c>
      <c r="GO63" s="121">
        <v>1.3333333333333333</v>
      </c>
      <c r="GP63" s="121">
        <v>22.95081967213115</v>
      </c>
      <c r="GQ63" s="121">
        <v>62.809917355371894</v>
      </c>
      <c r="GR63" s="121">
        <v>81.481481481481538</v>
      </c>
      <c r="GS63" s="128">
        <v>10.526315789473681</v>
      </c>
      <c r="GT63" s="121">
        <v>63.247863247863286</v>
      </c>
      <c r="GU63" s="121">
        <v>84.705882352941174</v>
      </c>
      <c r="GV63" s="121">
        <v>10.61946902654868</v>
      </c>
      <c r="GW63" s="121">
        <v>48.421052631578938</v>
      </c>
      <c r="GX63" s="128">
        <v>77.419354838709666</v>
      </c>
      <c r="GY63" s="128">
        <v>6.3157894736842106</v>
      </c>
      <c r="GZ63" s="128">
        <v>32.743362831858413</v>
      </c>
      <c r="HA63" s="128">
        <v>71.698113207547166</v>
      </c>
      <c r="HB63" s="128">
        <v>15.789473684210526</v>
      </c>
      <c r="HC63" s="128">
        <v>30.769230769230763</v>
      </c>
      <c r="HD63" s="128">
        <v>64.864864864864884</v>
      </c>
      <c r="HE63" s="128">
        <v>3.2786885245901649</v>
      </c>
      <c r="HF63" s="128">
        <v>14.049586776859506</v>
      </c>
      <c r="HG63" s="128">
        <v>35.185185185185169</v>
      </c>
      <c r="HH63" s="128">
        <v>0</v>
      </c>
      <c r="HI63" s="128">
        <v>9.4017094017094003</v>
      </c>
      <c r="HJ63" s="128">
        <v>32.941176470588246</v>
      </c>
      <c r="HK63" s="128">
        <v>0</v>
      </c>
      <c r="HL63" s="121">
        <v>3.1578947368421053</v>
      </c>
      <c r="HM63" s="121">
        <v>27.956989247311821</v>
      </c>
      <c r="HN63" s="121">
        <v>0</v>
      </c>
      <c r="HO63" s="121">
        <v>4.4247787610619467</v>
      </c>
      <c r="HP63" s="128">
        <v>15.094339622641501</v>
      </c>
      <c r="HQ63" s="121">
        <v>0</v>
      </c>
      <c r="HR63" s="121">
        <v>3.0769230769230766</v>
      </c>
      <c r="HS63" s="121">
        <v>12.162162162162161</v>
      </c>
      <c r="HT63" s="129">
        <v>14.049586776859504</v>
      </c>
      <c r="HU63" s="128">
        <v>39.495798319327747</v>
      </c>
      <c r="HV63" s="114">
        <v>67.592592592592609</v>
      </c>
      <c r="HW63" s="114">
        <v>3.5087719298245608</v>
      </c>
      <c r="HX63" s="114">
        <v>41.739130434782602</v>
      </c>
      <c r="HY63" s="114">
        <v>61.445783132530117</v>
      </c>
      <c r="HZ63" s="114">
        <v>7.1428571428571441</v>
      </c>
      <c r="IA63" s="114">
        <v>27.956989247311839</v>
      </c>
      <c r="IB63" s="114">
        <v>56.81818181818182</v>
      </c>
      <c r="IC63" s="114">
        <v>0</v>
      </c>
      <c r="ID63" s="114">
        <v>24.778761061946906</v>
      </c>
      <c r="IE63" s="114">
        <v>45.714285714285708</v>
      </c>
      <c r="IF63" s="114">
        <v>9.2105263157894743</v>
      </c>
      <c r="IG63" s="114">
        <v>20</v>
      </c>
      <c r="IH63" s="114">
        <v>44.594594594594597</v>
      </c>
      <c r="II63" s="114" t="s">
        <v>286</v>
      </c>
      <c r="IJ63" s="114">
        <v>24.166666666666671</v>
      </c>
      <c r="IK63" s="114">
        <v>46.788990825688074</v>
      </c>
      <c r="IL63" s="114" t="s">
        <v>286</v>
      </c>
      <c r="IM63" s="114">
        <v>25.423728813559329</v>
      </c>
      <c r="IN63" s="114">
        <v>42.528735632183896</v>
      </c>
      <c r="IO63" s="114" t="s">
        <v>286</v>
      </c>
      <c r="IP63" s="114">
        <v>12.631578947368418</v>
      </c>
      <c r="IQ63" s="114">
        <v>46.236559139784944</v>
      </c>
      <c r="IR63" s="114" t="s">
        <v>286</v>
      </c>
      <c r="IS63" s="114">
        <v>14.035087719298252</v>
      </c>
      <c r="IT63" s="114">
        <v>26.666666666666679</v>
      </c>
      <c r="IU63" s="114" t="s">
        <v>286</v>
      </c>
      <c r="IV63" s="114">
        <v>14.062499999999995</v>
      </c>
      <c r="IW63" s="114">
        <v>24.000000000000004</v>
      </c>
      <c r="IX63" s="114" t="str">
        <f t="shared" si="59"/>
        <v>--</v>
      </c>
      <c r="IY63" s="114" t="str">
        <f t="shared" si="59"/>
        <v>--</v>
      </c>
      <c r="IZ63" s="114" t="str">
        <f t="shared" si="59"/>
        <v>--</v>
      </c>
      <c r="JA63" s="114" t="str">
        <f t="shared" si="59"/>
        <v>--</v>
      </c>
      <c r="JB63" s="114" t="str">
        <f t="shared" si="59"/>
        <v>--</v>
      </c>
      <c r="JC63" s="261" t="s">
        <v>286</v>
      </c>
      <c r="JD63" s="261" t="s">
        <v>286</v>
      </c>
      <c r="JE63" s="261" t="s">
        <v>286</v>
      </c>
      <c r="JF63" s="261" t="s">
        <v>286</v>
      </c>
      <c r="JG63" s="261" t="s">
        <v>286</v>
      </c>
      <c r="JH63" s="261" t="s">
        <v>286</v>
      </c>
      <c r="JI63" s="261" t="s">
        <v>286</v>
      </c>
      <c r="JJ63" s="261" t="s">
        <v>286</v>
      </c>
      <c r="JK63" s="261" t="s">
        <v>286</v>
      </c>
      <c r="JL63" s="261" t="s">
        <v>286</v>
      </c>
      <c r="JM63" s="261" t="s">
        <v>286</v>
      </c>
      <c r="JN63" s="261" t="s">
        <v>286</v>
      </c>
      <c r="JO63" s="243">
        <v>11.6666666666667</v>
      </c>
      <c r="JP63" s="243">
        <v>26.5625</v>
      </c>
      <c r="JQ63" s="243">
        <v>56.6666666666667</v>
      </c>
      <c r="JR63" s="243">
        <v>7.1428571428571397</v>
      </c>
      <c r="JS63" s="243">
        <v>22.2222222222222</v>
      </c>
      <c r="JT63" s="243">
        <v>32.075471698113198</v>
      </c>
      <c r="JU63" s="243">
        <v>0</v>
      </c>
      <c r="JV63" s="243">
        <v>4.6875</v>
      </c>
      <c r="JW63" s="243">
        <v>8.3333333333333304</v>
      </c>
      <c r="JX63" s="243">
        <v>0</v>
      </c>
      <c r="JY63" s="243">
        <v>0</v>
      </c>
      <c r="JZ63" s="243">
        <v>7.5471698113207504</v>
      </c>
      <c r="KA63" s="243">
        <v>6.6666666666666696</v>
      </c>
      <c r="KB63" s="243">
        <v>20.3125</v>
      </c>
      <c r="KC63" s="243">
        <v>36.6666666666667</v>
      </c>
      <c r="KD63" s="243">
        <v>8.7719298245614006</v>
      </c>
      <c r="KE63" s="243">
        <v>12.3456790123457</v>
      </c>
      <c r="KF63" s="243">
        <v>26.415094339622598</v>
      </c>
      <c r="KG63" s="128" t="str">
        <f t="shared" si="60"/>
        <v>--</v>
      </c>
      <c r="KH63" s="128" t="str">
        <f t="shared" si="60"/>
        <v>--</v>
      </c>
      <c r="KI63" s="128" t="str">
        <f t="shared" si="60"/>
        <v>--</v>
      </c>
      <c r="KJ63" s="128" t="str">
        <f t="shared" si="60"/>
        <v>--</v>
      </c>
      <c r="KK63" s="128" t="str">
        <f t="shared" si="60"/>
        <v>--</v>
      </c>
      <c r="KL63" s="128" t="str">
        <f t="shared" si="60"/>
        <v>--</v>
      </c>
      <c r="KM63" s="128" t="str">
        <f t="shared" si="60"/>
        <v>--</v>
      </c>
      <c r="KN63" s="286">
        <v>9.2592592592592595</v>
      </c>
      <c r="KO63" s="286">
        <v>14.814814814814815</v>
      </c>
      <c r="KP63" s="286">
        <v>3.7037037037037033</v>
      </c>
      <c r="KQ63" s="128" t="str">
        <f t="shared" si="2"/>
        <v>--</v>
      </c>
      <c r="KR63" s="222">
        <v>3.7037037037037033</v>
      </c>
      <c r="KS63" s="222">
        <v>1.2345679012345678</v>
      </c>
      <c r="KT63" s="222">
        <v>0</v>
      </c>
      <c r="KU63" s="128" t="str">
        <f t="shared" si="3"/>
        <v>--</v>
      </c>
      <c r="KV63" s="222">
        <v>3.7037037037037033</v>
      </c>
      <c r="KW63" s="222">
        <v>2.4691358024691352</v>
      </c>
      <c r="KX63" s="222">
        <v>1.8518518518518516</v>
      </c>
      <c r="KY63" s="295">
        <v>10.000000000000002</v>
      </c>
      <c r="KZ63" s="295">
        <v>15.942028985507246</v>
      </c>
      <c r="LA63" s="295">
        <v>12.500000000000004</v>
      </c>
      <c r="LB63" s="295">
        <v>14.285714285714283</v>
      </c>
      <c r="LC63" s="295">
        <v>17.283950617283942</v>
      </c>
      <c r="LD63" s="295">
        <v>9.0909090909090917</v>
      </c>
      <c r="LE63" s="295">
        <v>3.4482758620689649</v>
      </c>
      <c r="LF63" s="295">
        <v>14.925373134328353</v>
      </c>
      <c r="LG63" s="295">
        <v>12.500000000000005</v>
      </c>
      <c r="LH63" s="295">
        <v>18.181818181818183</v>
      </c>
      <c r="LI63" s="295">
        <v>17.283950617283949</v>
      </c>
      <c r="LJ63" s="295">
        <v>12.962962962962962</v>
      </c>
      <c r="LK63" s="295">
        <v>0</v>
      </c>
      <c r="LL63" s="295">
        <v>2.8985507246376812</v>
      </c>
      <c r="LM63" s="295">
        <v>3.1746031746031744</v>
      </c>
      <c r="LN63" s="295">
        <v>10.909090909090908</v>
      </c>
      <c r="LO63" s="295">
        <v>4.9382716049382704</v>
      </c>
      <c r="LP63" s="295">
        <v>3.7037037037037033</v>
      </c>
      <c r="LQ63" s="128">
        <v>0</v>
      </c>
      <c r="LR63" s="128">
        <v>12.307692307692312</v>
      </c>
      <c r="LS63" s="128">
        <v>21.666666666666668</v>
      </c>
      <c r="LT63" s="128">
        <v>0</v>
      </c>
      <c r="LU63" s="128">
        <v>9.8765432098765444</v>
      </c>
      <c r="LV63" s="128">
        <v>16.981132075471699</v>
      </c>
      <c r="LX63" s="378" t="str">
        <f t="shared" si="4"/>
        <v>--</v>
      </c>
      <c r="LY63" s="381">
        <v>24.528301886792452</v>
      </c>
      <c r="LZ63" s="381">
        <v>23.456790123456788</v>
      </c>
      <c r="MA63" s="381">
        <v>21.81818181818182</v>
      </c>
      <c r="MB63" s="378" t="str">
        <f t="shared" si="5"/>
        <v>--</v>
      </c>
      <c r="MC63" s="381">
        <v>15.151515151515152</v>
      </c>
      <c r="MD63" s="381">
        <v>30.909090909090907</v>
      </c>
      <c r="ME63" s="381">
        <v>14.893617021276597</v>
      </c>
      <c r="MF63" s="378" t="str">
        <f t="shared" si="6"/>
        <v>--</v>
      </c>
      <c r="MG63" s="381">
        <v>12.962962962962964</v>
      </c>
      <c r="MH63" s="381">
        <v>18.518518518518515</v>
      </c>
      <c r="MI63" s="381">
        <v>23.636363636363637</v>
      </c>
      <c r="MJ63" s="378" t="str">
        <f t="shared" si="7"/>
        <v>--</v>
      </c>
      <c r="MK63" s="381">
        <v>16.666666666666675</v>
      </c>
      <c r="ML63" s="381">
        <v>27.27272727272727</v>
      </c>
      <c r="MM63" s="381">
        <v>25.531914893617031</v>
      </c>
      <c r="MN63" s="378" t="str">
        <f t="shared" si="8"/>
        <v>--</v>
      </c>
      <c r="MO63" s="381">
        <v>11.428571428571431</v>
      </c>
      <c r="MP63" s="381">
        <v>18.518518518518519</v>
      </c>
      <c r="MQ63" s="381">
        <v>19.148936170212764</v>
      </c>
      <c r="MR63" s="378" t="str">
        <f t="shared" si="9"/>
        <v>--</v>
      </c>
      <c r="MS63" s="381">
        <v>7.2463768115942031</v>
      </c>
      <c r="MT63" s="381">
        <v>14.814814814814815</v>
      </c>
      <c r="MU63" s="381">
        <v>12.765957446808516</v>
      </c>
      <c r="MV63" s="378" t="str">
        <f t="shared" si="10"/>
        <v>--</v>
      </c>
      <c r="MW63" s="381">
        <v>2.8571428571428568</v>
      </c>
      <c r="MX63" s="381">
        <v>7.8431372549019605</v>
      </c>
      <c r="MY63" s="381">
        <v>2.1739130434782608</v>
      </c>
      <c r="MZ63" s="378" t="str">
        <f t="shared" si="11"/>
        <v>--</v>
      </c>
      <c r="NA63" s="381">
        <v>27.777777777777768</v>
      </c>
      <c r="NB63" s="381">
        <v>27.16049382716049</v>
      </c>
      <c r="NC63" s="381">
        <v>31.481481481481477</v>
      </c>
      <c r="ND63" s="378" t="str">
        <f t="shared" si="12"/>
        <v>--</v>
      </c>
      <c r="NE63" s="381">
        <v>22.857142857142858</v>
      </c>
      <c r="NF63" s="381">
        <v>28.301886792452823</v>
      </c>
      <c r="NG63" s="381">
        <v>17.021276595744681</v>
      </c>
      <c r="NH63" s="378" t="str">
        <f t="shared" si="13"/>
        <v>--</v>
      </c>
      <c r="NI63" s="381">
        <v>12.857142857142851</v>
      </c>
      <c r="NJ63" s="381">
        <v>3.7735849056603774</v>
      </c>
      <c r="NK63" s="381">
        <v>0</v>
      </c>
      <c r="NL63" s="378" t="str">
        <f t="shared" si="14"/>
        <v>--</v>
      </c>
      <c r="NM63" s="381">
        <v>4.2857142857142847</v>
      </c>
      <c r="NN63" s="381">
        <v>3.7735849056603774</v>
      </c>
      <c r="NO63" s="381">
        <v>0</v>
      </c>
      <c r="NP63" s="378" t="str">
        <f t="shared" si="15"/>
        <v>--</v>
      </c>
      <c r="NQ63" s="381">
        <v>4.2857142857142847</v>
      </c>
      <c r="NR63" s="381">
        <v>5.6603773584905666</v>
      </c>
      <c r="NS63" s="381">
        <v>0</v>
      </c>
      <c r="NT63" s="378" t="str">
        <f t="shared" si="16"/>
        <v>--</v>
      </c>
      <c r="NU63" s="381">
        <v>23.188405797101442</v>
      </c>
      <c r="NV63" s="381">
        <v>33.962264150943412</v>
      </c>
      <c r="NW63" s="381">
        <v>40.425531914893597</v>
      </c>
      <c r="NX63" s="378" t="str">
        <f t="shared" si="17"/>
        <v>--</v>
      </c>
      <c r="NY63" s="381">
        <v>1.4492753623188404</v>
      </c>
      <c r="NZ63" s="381">
        <v>1.8867924528301885</v>
      </c>
      <c r="OA63" s="381">
        <v>2.1276595744680851</v>
      </c>
      <c r="OB63" s="378" t="str">
        <f t="shared" si="18"/>
        <v>--</v>
      </c>
      <c r="OC63" s="381">
        <v>12.857142857142859</v>
      </c>
      <c r="OD63" s="381">
        <v>22.222222222222221</v>
      </c>
      <c r="OE63" s="381">
        <v>15.217391304347831</v>
      </c>
    </row>
    <row r="64" spans="1:395" ht="14.4" thickTop="1" thickBot="1" x14ac:dyDescent="0.3">
      <c r="A64" s="114">
        <v>60</v>
      </c>
      <c r="B64" s="93" t="s">
        <v>60</v>
      </c>
      <c r="C64" s="144">
        <v>18.38440111420611</v>
      </c>
      <c r="D64" s="144">
        <v>30.414746543778801</v>
      </c>
      <c r="E64" s="144">
        <v>40.333333333333336</v>
      </c>
      <c r="F64" s="144">
        <v>20.249221183800625</v>
      </c>
      <c r="G64" s="144">
        <v>25.062656641603994</v>
      </c>
      <c r="H64" s="144">
        <v>37.790697674418588</v>
      </c>
      <c r="I64" s="144">
        <v>17.735849056603769</v>
      </c>
      <c r="J64" s="144">
        <v>26.714801444043314</v>
      </c>
      <c r="K64" s="144">
        <v>37.788018433179737</v>
      </c>
      <c r="L64" s="144">
        <v>16.967509025270758</v>
      </c>
      <c r="M64" s="141">
        <v>32.631578947368411</v>
      </c>
      <c r="N64" s="141">
        <v>37.91666666666665</v>
      </c>
      <c r="O64" s="141">
        <v>13.058419243986249</v>
      </c>
      <c r="P64" s="141">
        <v>24.633431085043991</v>
      </c>
      <c r="Q64" s="141">
        <v>44.48275862068963</v>
      </c>
      <c r="R64" s="141">
        <v>8.9385474860335137</v>
      </c>
      <c r="S64" s="141">
        <v>9.9307159353348737</v>
      </c>
      <c r="T64" s="141">
        <v>9.3023255813953512</v>
      </c>
      <c r="U64" s="141">
        <v>9.7178683385579898</v>
      </c>
      <c r="V64" s="141">
        <v>12.781954887218047</v>
      </c>
      <c r="W64" s="141">
        <v>12.209302325581401</v>
      </c>
      <c r="X64" s="141">
        <v>16.34980988593156</v>
      </c>
      <c r="Y64" s="141">
        <v>15.412186379928322</v>
      </c>
      <c r="Z64" s="141">
        <v>10.138248847926267</v>
      </c>
      <c r="AA64" s="141">
        <v>9.0579710144927521</v>
      </c>
      <c r="AB64" s="142">
        <v>17.667844522968185</v>
      </c>
      <c r="AC64" s="142">
        <v>10.504201680672272</v>
      </c>
      <c r="AD64" s="142">
        <v>8.5910652920962196</v>
      </c>
      <c r="AE64" s="142">
        <v>13.529411764705884</v>
      </c>
      <c r="AF64" s="141">
        <v>16.140350877192979</v>
      </c>
      <c r="AG64" s="144">
        <v>12.359550561797768</v>
      </c>
      <c r="AH64" s="144">
        <v>16.628175519630457</v>
      </c>
      <c r="AI64" s="143">
        <v>11.960132890365445</v>
      </c>
      <c r="AJ64" s="143">
        <v>13.249211356466889</v>
      </c>
      <c r="AK64" s="141">
        <v>13.819095477386931</v>
      </c>
      <c r="AL64" s="141">
        <v>17.784256559766778</v>
      </c>
      <c r="AM64" s="141">
        <v>20.000000000000011</v>
      </c>
      <c r="AN64" s="141">
        <v>15.053763440860216</v>
      </c>
      <c r="AO64" s="141">
        <v>16.129032258064516</v>
      </c>
      <c r="AP64" s="141">
        <v>14.285714285714288</v>
      </c>
      <c r="AQ64" s="141">
        <v>14.436619718309856</v>
      </c>
      <c r="AR64" s="141">
        <v>9.2050209205020845</v>
      </c>
      <c r="AS64" s="141">
        <v>10.34482758620689</v>
      </c>
      <c r="AT64" s="141">
        <v>15.497076023391816</v>
      </c>
      <c r="AU64" s="141">
        <v>17.361111111111104</v>
      </c>
      <c r="AV64" s="141">
        <v>10.644257703081234</v>
      </c>
      <c r="AW64" s="141">
        <v>14.153132250580049</v>
      </c>
      <c r="AX64" s="142">
        <v>12.292358803986717</v>
      </c>
      <c r="AY64" s="142">
        <v>11.041009463722395</v>
      </c>
      <c r="AZ64" s="142">
        <v>11.335012594458435</v>
      </c>
      <c r="BA64" s="142">
        <v>10.787172011661808</v>
      </c>
      <c r="BB64" s="141">
        <v>12.878787878787882</v>
      </c>
      <c r="BC64" s="142">
        <v>18.411552346570414</v>
      </c>
      <c r="BD64" s="142">
        <v>11.059907834101384</v>
      </c>
      <c r="BE64" s="142">
        <v>9.4890510948905149</v>
      </c>
      <c r="BF64" s="142">
        <v>15.492957746478883</v>
      </c>
      <c r="BG64" s="141">
        <v>6.6945606694560693</v>
      </c>
      <c r="BH64" s="140">
        <v>9.342560553633227</v>
      </c>
      <c r="BI64" s="140">
        <v>11.730205278592369</v>
      </c>
      <c r="BJ64" s="140">
        <v>13.148788927335639</v>
      </c>
      <c r="BK64" s="140" t="s">
        <v>286</v>
      </c>
      <c r="BL64" s="141" t="s">
        <v>286</v>
      </c>
      <c r="BM64" s="140" t="s">
        <v>286</v>
      </c>
      <c r="BN64" s="139" t="s">
        <v>286</v>
      </c>
      <c r="BO64" s="139" t="s">
        <v>286</v>
      </c>
      <c r="BP64" s="139" t="s">
        <v>286</v>
      </c>
      <c r="BQ64" s="141" t="s">
        <v>286</v>
      </c>
      <c r="BR64" s="140" t="s">
        <v>286</v>
      </c>
      <c r="BS64" s="140" t="s">
        <v>286</v>
      </c>
      <c r="BT64" s="140">
        <v>11.355311355311358</v>
      </c>
      <c r="BU64" s="141">
        <v>16.370106761565836</v>
      </c>
      <c r="BV64" s="140">
        <v>9.205020920502097</v>
      </c>
      <c r="BW64" s="140">
        <v>5.8020477815699669</v>
      </c>
      <c r="BX64" s="140">
        <v>12.647058823529417</v>
      </c>
      <c r="BY64" s="141">
        <v>8.8652482269503547</v>
      </c>
      <c r="BZ64" s="140">
        <v>12.394366197183093</v>
      </c>
      <c r="CA64" s="140">
        <v>25.345622119815665</v>
      </c>
      <c r="CB64" s="140">
        <v>17.607973421926918</v>
      </c>
      <c r="CC64" s="141">
        <v>13.707165109034261</v>
      </c>
      <c r="CD64" s="140">
        <v>23.72448979591837</v>
      </c>
      <c r="CE64" s="140">
        <v>14.956011730205272</v>
      </c>
      <c r="CF64" s="140">
        <v>12.5</v>
      </c>
      <c r="CG64" s="141">
        <v>27.142857142857125</v>
      </c>
      <c r="CH64" s="140">
        <v>17.972350230414751</v>
      </c>
      <c r="CI64" s="140">
        <v>7.6642335766423386</v>
      </c>
      <c r="CJ64" s="140">
        <v>17.562724014336922</v>
      </c>
      <c r="CK64" s="140">
        <v>13.389121338912128</v>
      </c>
      <c r="CL64" s="140">
        <v>7.2164948453608266</v>
      </c>
      <c r="CM64" s="140">
        <v>18.99109792284866</v>
      </c>
      <c r="CN64" s="140">
        <v>17.730496453900724</v>
      </c>
      <c r="CO64" s="140">
        <v>3.3802816901408463</v>
      </c>
      <c r="CP64" s="141">
        <v>7.5862068965517295</v>
      </c>
      <c r="CQ64" s="140">
        <v>3.322259136212625</v>
      </c>
      <c r="CR64" s="140">
        <v>4.7021943573667722</v>
      </c>
      <c r="CS64" s="139">
        <v>6.8877551020408143</v>
      </c>
      <c r="CT64" s="139">
        <v>2.9325513196480957</v>
      </c>
      <c r="CU64" s="141">
        <v>4.924242424242423</v>
      </c>
      <c r="CV64" s="140">
        <v>10.035842293906809</v>
      </c>
      <c r="CW64" s="140">
        <v>3.2258064516129044</v>
      </c>
      <c r="CX64" s="139">
        <v>1.0989010989010997</v>
      </c>
      <c r="CY64" s="139">
        <v>5.0179211469534062</v>
      </c>
      <c r="CZ64" s="141">
        <v>1.6736401673640167</v>
      </c>
      <c r="DA64" s="140">
        <v>1.7182130584192445</v>
      </c>
      <c r="DB64" s="140">
        <v>2.9585798816568065</v>
      </c>
      <c r="DC64" s="139">
        <v>2.8571428571428585</v>
      </c>
      <c r="DD64" s="114" t="s">
        <v>286</v>
      </c>
      <c r="DE64" s="128">
        <v>38.515081206496546</v>
      </c>
      <c r="DF64" s="121">
        <v>43.478260869565212</v>
      </c>
      <c r="DG64" s="121" t="s">
        <v>286</v>
      </c>
      <c r="DH64" s="114">
        <v>28.354430379746827</v>
      </c>
      <c r="DI64" s="114">
        <v>40.935672514619867</v>
      </c>
      <c r="DJ64" s="128" t="s">
        <v>286</v>
      </c>
      <c r="DK64" s="121">
        <v>41.007194244604349</v>
      </c>
      <c r="DL64" s="121">
        <v>46.296296296296269</v>
      </c>
      <c r="DM64" s="121" t="s">
        <v>286</v>
      </c>
      <c r="DN64" s="121">
        <v>28.070175438596507</v>
      </c>
      <c r="DO64" s="128">
        <v>36.974789915966433</v>
      </c>
      <c r="DP64" s="121" t="s">
        <v>286</v>
      </c>
      <c r="DQ64" s="121">
        <v>16.224188790560454</v>
      </c>
      <c r="DR64" s="121">
        <v>27.659574468085118</v>
      </c>
      <c r="DS64" s="121" t="s">
        <v>286</v>
      </c>
      <c r="DT64" s="128">
        <v>37.296037296037319</v>
      </c>
      <c r="DU64" s="131">
        <v>39.000000000000007</v>
      </c>
      <c r="DV64" s="131" t="s">
        <v>286</v>
      </c>
      <c r="DW64" s="114">
        <v>29.695431472081214</v>
      </c>
      <c r="DX64" s="131">
        <v>33.13782991202347</v>
      </c>
      <c r="DY64" s="128" t="s">
        <v>286</v>
      </c>
      <c r="DZ64" s="128">
        <v>32.374100719424455</v>
      </c>
      <c r="EA64" s="128">
        <v>34.259259259259245</v>
      </c>
      <c r="EB64" s="128" t="s">
        <v>286</v>
      </c>
      <c r="EC64" s="128">
        <v>27.017543859649116</v>
      </c>
      <c r="ED64" s="128">
        <v>33.613445378151269</v>
      </c>
      <c r="EE64" s="128" t="s">
        <v>286</v>
      </c>
      <c r="EF64" s="128">
        <v>18.28908554572272</v>
      </c>
      <c r="EG64" s="128">
        <v>22.261484098939938</v>
      </c>
      <c r="EH64" s="128" t="s">
        <v>286</v>
      </c>
      <c r="EI64" s="128">
        <v>36.150234741784054</v>
      </c>
      <c r="EJ64" s="128">
        <v>38.435374149659879</v>
      </c>
      <c r="EK64" s="128" t="s">
        <v>286</v>
      </c>
      <c r="EL64" s="121">
        <v>27.480916030534321</v>
      </c>
      <c r="EM64" s="121">
        <v>26.84365781710915</v>
      </c>
      <c r="EN64" s="121" t="s">
        <v>286</v>
      </c>
      <c r="EO64" s="121">
        <v>25.274725274725274</v>
      </c>
      <c r="EP64" s="128">
        <v>26.511627906976742</v>
      </c>
      <c r="EQ64" s="121" t="s">
        <v>286</v>
      </c>
      <c r="ER64" s="121">
        <v>19.718309859154939</v>
      </c>
      <c r="ES64" s="121">
        <v>24.894514767932485</v>
      </c>
      <c r="ET64" s="121" t="s">
        <v>286</v>
      </c>
      <c r="EU64" s="128">
        <v>15.929203539823021</v>
      </c>
      <c r="EV64" s="121">
        <v>15.827338129496411</v>
      </c>
      <c r="EW64" s="121" t="s">
        <v>286</v>
      </c>
      <c r="EX64" s="121">
        <v>19.069767441860467</v>
      </c>
      <c r="EY64" s="121">
        <v>46.258503401360549</v>
      </c>
      <c r="EZ64" s="128" t="s">
        <v>286</v>
      </c>
      <c r="FA64" s="121">
        <v>13.231552162849857</v>
      </c>
      <c r="FB64" s="121">
        <v>54.705882352941188</v>
      </c>
      <c r="FC64" s="121" t="s">
        <v>286</v>
      </c>
      <c r="FD64" s="121">
        <v>9.7826086956521632</v>
      </c>
      <c r="FE64" s="128">
        <v>52.314814814814852</v>
      </c>
      <c r="FF64" s="121" t="s">
        <v>286</v>
      </c>
      <c r="FG64" s="121">
        <v>11.228070175438599</v>
      </c>
      <c r="FH64" s="121">
        <v>46.413502109704659</v>
      </c>
      <c r="FI64" s="121" t="s">
        <v>286</v>
      </c>
      <c r="FJ64" s="128">
        <v>7.9646017699115008</v>
      </c>
      <c r="FK64" s="121">
        <v>44.444444444444443</v>
      </c>
      <c r="FL64" s="121" t="s">
        <v>286</v>
      </c>
      <c r="FM64" s="121">
        <v>6.3084112149532672</v>
      </c>
      <c r="FN64" s="121">
        <v>35.451505016722386</v>
      </c>
      <c r="FO64" s="128" t="s">
        <v>286</v>
      </c>
      <c r="FP64" s="121">
        <v>2.7989821882951653</v>
      </c>
      <c r="FQ64" s="121">
        <v>46.198830409356759</v>
      </c>
      <c r="FR64" s="121" t="s">
        <v>286</v>
      </c>
      <c r="FS64" s="121">
        <v>1.4492753623188417</v>
      </c>
      <c r="FT64" s="128">
        <v>45.83333333333335</v>
      </c>
      <c r="FU64" s="121" t="s">
        <v>286</v>
      </c>
      <c r="FV64" s="121">
        <v>3.8732394366197176</v>
      </c>
      <c r="FW64" s="121">
        <v>36.554621848739487</v>
      </c>
      <c r="FX64" s="121" t="s">
        <v>286</v>
      </c>
      <c r="FY64" s="128">
        <v>0.59171597633136086</v>
      </c>
      <c r="FZ64" s="121">
        <v>32.978723404255298</v>
      </c>
      <c r="GA64" s="121" t="s">
        <v>286</v>
      </c>
      <c r="GB64" s="121" t="s">
        <v>286</v>
      </c>
      <c r="GC64" s="121" t="s">
        <v>286</v>
      </c>
      <c r="GD64" s="128" t="s">
        <v>286</v>
      </c>
      <c r="GE64" s="121" t="s">
        <v>286</v>
      </c>
      <c r="GF64" s="121" t="s">
        <v>286</v>
      </c>
      <c r="GG64" s="121" t="s">
        <v>286</v>
      </c>
      <c r="GH64" s="121" t="s">
        <v>286</v>
      </c>
      <c r="GI64" s="128" t="s">
        <v>286</v>
      </c>
      <c r="GJ64" s="121" t="s">
        <v>286</v>
      </c>
      <c r="GK64" s="121">
        <v>6.3380281690140832</v>
      </c>
      <c r="GL64" s="121">
        <v>5.4621848739495791</v>
      </c>
      <c r="GM64" s="130" t="s">
        <v>286</v>
      </c>
      <c r="GN64" s="128">
        <v>2.0648967551622426</v>
      </c>
      <c r="GO64" s="121">
        <v>3.8732394366197207</v>
      </c>
      <c r="GP64" s="121">
        <v>16.467065868263468</v>
      </c>
      <c r="GQ64" s="121">
        <v>53.36538461538462</v>
      </c>
      <c r="GR64" s="121">
        <v>73.648648648648674</v>
      </c>
      <c r="GS64" s="128">
        <v>16.666666666666664</v>
      </c>
      <c r="GT64" s="121">
        <v>48.787061994609168</v>
      </c>
      <c r="GU64" s="121">
        <v>74.328358208955208</v>
      </c>
      <c r="GV64" s="121">
        <v>10.080645161290327</v>
      </c>
      <c r="GW64" s="121">
        <v>44.905660377358487</v>
      </c>
      <c r="GX64" s="128">
        <v>69.339622641509465</v>
      </c>
      <c r="GY64" s="128">
        <v>7.3260073260073248</v>
      </c>
      <c r="GZ64" s="128">
        <v>39.483394833948388</v>
      </c>
      <c r="HA64" s="128">
        <v>69.747899159663874</v>
      </c>
      <c r="HB64" s="128">
        <v>9.7560975609756095</v>
      </c>
      <c r="HC64" s="128">
        <v>38.601823708206695</v>
      </c>
      <c r="HD64" s="128">
        <v>63.286713286713287</v>
      </c>
      <c r="HE64" s="128">
        <v>0.89820359281437179</v>
      </c>
      <c r="HF64" s="128">
        <v>8.6538461538461462</v>
      </c>
      <c r="HG64" s="128">
        <v>33.44594594594593</v>
      </c>
      <c r="HH64" s="128">
        <v>1.6339869281045751</v>
      </c>
      <c r="HI64" s="128">
        <v>6.4690026954177862</v>
      </c>
      <c r="HJ64" s="128">
        <v>26.567164179104481</v>
      </c>
      <c r="HK64" s="128">
        <v>0.40322580645161304</v>
      </c>
      <c r="HL64" s="121">
        <v>8.6792452830188651</v>
      </c>
      <c r="HM64" s="121">
        <v>24.0566037735849</v>
      </c>
      <c r="HN64" s="121">
        <v>0.73260073260073277</v>
      </c>
      <c r="HO64" s="121">
        <v>7.011070110701108</v>
      </c>
      <c r="HP64" s="128">
        <v>24.369747899159645</v>
      </c>
      <c r="HQ64" s="121">
        <v>0.348432055749129</v>
      </c>
      <c r="HR64" s="121">
        <v>4.5592705167173282</v>
      </c>
      <c r="HS64" s="121">
        <v>20.279720279720287</v>
      </c>
      <c r="HT64" s="129">
        <v>5.2631578947368416</v>
      </c>
      <c r="HU64" s="128">
        <v>34.482758620689673</v>
      </c>
      <c r="HV64" s="114">
        <v>59.655172413793103</v>
      </c>
      <c r="HW64" s="114">
        <v>6.9536423841059625</v>
      </c>
      <c r="HX64" s="114">
        <v>28.650137741046802</v>
      </c>
      <c r="HY64" s="114">
        <v>56.074766355140163</v>
      </c>
      <c r="HZ64" s="114">
        <v>2.8688524590163929</v>
      </c>
      <c r="IA64" s="114">
        <v>31.679389312977104</v>
      </c>
      <c r="IB64" s="114">
        <v>51.960784313725476</v>
      </c>
      <c r="IC64" s="114">
        <v>2.5735294117647074</v>
      </c>
      <c r="ID64" s="114">
        <v>28.08988764044944</v>
      </c>
      <c r="IE64" s="114">
        <v>47.234042553191479</v>
      </c>
      <c r="IF64" s="114">
        <v>3.4843205574912908</v>
      </c>
      <c r="IG64" s="114">
        <v>23.006134969325135</v>
      </c>
      <c r="IH64" s="114">
        <v>48.421052631578952</v>
      </c>
      <c r="II64" s="114" t="s">
        <v>286</v>
      </c>
      <c r="IJ64" s="114">
        <v>21.226415094339622</v>
      </c>
      <c r="IK64" s="114">
        <v>38.305084745762713</v>
      </c>
      <c r="IL64" s="114" t="s">
        <v>286</v>
      </c>
      <c r="IM64" s="114">
        <v>17.027027027027042</v>
      </c>
      <c r="IN64" s="114">
        <v>37.125748502994</v>
      </c>
      <c r="IO64" s="114" t="s">
        <v>286</v>
      </c>
      <c r="IP64" s="114">
        <v>17.843866171003732</v>
      </c>
      <c r="IQ64" s="114">
        <v>39.150943396226431</v>
      </c>
      <c r="IR64" s="114" t="s">
        <v>286</v>
      </c>
      <c r="IS64" s="114">
        <v>17.777777777777779</v>
      </c>
      <c r="IT64" s="114">
        <v>28.81355932203391</v>
      </c>
      <c r="IU64" s="114" t="s">
        <v>286</v>
      </c>
      <c r="IV64" s="114">
        <v>11.076923076923071</v>
      </c>
      <c r="IW64" s="114">
        <v>30.175438596491226</v>
      </c>
      <c r="IX64" s="114" t="str">
        <f t="shared" si="59"/>
        <v>--</v>
      </c>
      <c r="IY64" s="114" t="str">
        <f t="shared" si="59"/>
        <v>--</v>
      </c>
      <c r="IZ64" s="114" t="str">
        <f t="shared" si="59"/>
        <v>--</v>
      </c>
      <c r="JA64" s="114" t="str">
        <f t="shared" si="59"/>
        <v>--</v>
      </c>
      <c r="JB64" s="114" t="str">
        <f t="shared" si="59"/>
        <v>--</v>
      </c>
      <c r="JC64" s="261" t="s">
        <v>286</v>
      </c>
      <c r="JD64" s="261" t="s">
        <v>286</v>
      </c>
      <c r="JE64" s="261" t="s">
        <v>286</v>
      </c>
      <c r="JF64" s="261" t="s">
        <v>286</v>
      </c>
      <c r="JG64" s="261" t="s">
        <v>286</v>
      </c>
      <c r="JH64" s="261" t="s">
        <v>286</v>
      </c>
      <c r="JI64" s="261" t="s">
        <v>286</v>
      </c>
      <c r="JJ64" s="261" t="s">
        <v>286</v>
      </c>
      <c r="JK64" s="261" t="s">
        <v>286</v>
      </c>
      <c r="JL64" s="261" t="s">
        <v>286</v>
      </c>
      <c r="JM64" s="261" t="s">
        <v>286</v>
      </c>
      <c r="JN64" s="261" t="s">
        <v>286</v>
      </c>
      <c r="JO64" s="243">
        <v>14.462809917355401</v>
      </c>
      <c r="JP64" s="243">
        <v>27.898550724637701</v>
      </c>
      <c r="JQ64" s="243">
        <v>40.598290598290603</v>
      </c>
      <c r="JR64" s="243">
        <v>10.9375</v>
      </c>
      <c r="JS64" s="243">
        <v>22.629969418960201</v>
      </c>
      <c r="JT64" s="243">
        <v>50.197628458498002</v>
      </c>
      <c r="JU64" s="243">
        <v>1.2396694214876001</v>
      </c>
      <c r="JV64" s="243">
        <v>1.8115942028985501</v>
      </c>
      <c r="JW64" s="243">
        <v>5.1282051282051304</v>
      </c>
      <c r="JX64" s="243">
        <v>0</v>
      </c>
      <c r="JY64" s="247">
        <v>0.61162079510703404</v>
      </c>
      <c r="JZ64" s="243">
        <v>9.4861660079051404</v>
      </c>
      <c r="KA64" s="243">
        <v>10.7438016528926</v>
      </c>
      <c r="KB64" s="243">
        <v>15.770609318996399</v>
      </c>
      <c r="KC64" s="243">
        <v>20.7627118644068</v>
      </c>
      <c r="KD64" s="243">
        <v>5</v>
      </c>
      <c r="KE64" s="243">
        <v>11.280487804878</v>
      </c>
      <c r="KF64" s="243">
        <v>31.2252964426877</v>
      </c>
      <c r="KG64" s="128" t="str">
        <f t="shared" si="60"/>
        <v>--</v>
      </c>
      <c r="KH64" s="128" t="str">
        <f t="shared" si="60"/>
        <v>--</v>
      </c>
      <c r="KI64" s="128" t="str">
        <f t="shared" si="60"/>
        <v>--</v>
      </c>
      <c r="KJ64" s="128" t="str">
        <f t="shared" si="60"/>
        <v>--</v>
      </c>
      <c r="KK64" s="128" t="str">
        <f t="shared" si="60"/>
        <v>--</v>
      </c>
      <c r="KL64" s="128" t="str">
        <f t="shared" si="60"/>
        <v>--</v>
      </c>
      <c r="KM64" s="128" t="str">
        <f t="shared" si="60"/>
        <v>--</v>
      </c>
      <c r="KN64" s="286">
        <v>9.3167701863353987</v>
      </c>
      <c r="KO64" s="286">
        <v>5.7926829268292686</v>
      </c>
      <c r="KP64" s="286">
        <v>16.205533596837949</v>
      </c>
      <c r="KQ64" s="128" t="str">
        <f t="shared" si="2"/>
        <v>--</v>
      </c>
      <c r="KR64" s="222">
        <v>2.4844720496894412</v>
      </c>
      <c r="KS64" s="222">
        <v>1.8237082066869297</v>
      </c>
      <c r="KT64" s="222">
        <v>5.9523809523809526</v>
      </c>
      <c r="KU64" s="128" t="str">
        <f t="shared" si="3"/>
        <v>--</v>
      </c>
      <c r="KV64" s="222">
        <v>3.4161490683229805</v>
      </c>
      <c r="KW64" s="222">
        <v>1.5243902439024395</v>
      </c>
      <c r="KX64" s="222">
        <v>4.3478260869565224</v>
      </c>
      <c r="KY64" s="295">
        <v>15.200000000000001</v>
      </c>
      <c r="KZ64" s="295">
        <v>17.142857142857142</v>
      </c>
      <c r="LA64" s="295">
        <v>8.7136929460580905</v>
      </c>
      <c r="LB64" s="295">
        <v>19.135802469135797</v>
      </c>
      <c r="LC64" s="295">
        <v>15.95092024539877</v>
      </c>
      <c r="LD64" s="295">
        <v>21.428571428571423</v>
      </c>
      <c r="LE64" s="295">
        <v>8.4677419354838719</v>
      </c>
      <c r="LF64" s="295">
        <v>12.142857142857148</v>
      </c>
      <c r="LG64" s="295">
        <v>5.3278688524590176</v>
      </c>
      <c r="LH64" s="295">
        <v>9.8765432098765391</v>
      </c>
      <c r="LI64" s="295">
        <v>12.844036697247713</v>
      </c>
      <c r="LJ64" s="295">
        <v>8.3003952569169961</v>
      </c>
      <c r="LK64" s="295">
        <v>3.6144578313253035</v>
      </c>
      <c r="LL64" s="295">
        <v>3.9285714285714297</v>
      </c>
      <c r="LM64" s="295">
        <v>2.0576131687242807</v>
      </c>
      <c r="LN64" s="295">
        <v>3.7037037037037068</v>
      </c>
      <c r="LO64" s="295">
        <v>4.9079754601226986</v>
      </c>
      <c r="LP64" s="295">
        <v>1.9762845849802377</v>
      </c>
      <c r="LQ64" s="128">
        <v>3.3472803347280338</v>
      </c>
      <c r="LR64" s="128">
        <v>7.2202166064981954</v>
      </c>
      <c r="LS64" s="128">
        <v>11.01694915254237</v>
      </c>
      <c r="LT64" s="128">
        <v>0.93750000000000033</v>
      </c>
      <c r="LU64" s="128">
        <v>5.1987767584097844</v>
      </c>
      <c r="LV64" s="128">
        <v>19.762845849802389</v>
      </c>
      <c r="LX64" s="378" t="str">
        <f t="shared" si="4"/>
        <v>--</v>
      </c>
      <c r="LY64" s="381">
        <v>20.123839009287913</v>
      </c>
      <c r="LZ64" s="381">
        <v>16.45962732919255</v>
      </c>
      <c r="MA64" s="381">
        <v>20.3187250996016</v>
      </c>
      <c r="MB64" s="378" t="str">
        <f t="shared" si="5"/>
        <v>--</v>
      </c>
      <c r="MC64" s="381">
        <v>18.0064308681672</v>
      </c>
      <c r="MD64" s="381">
        <v>22.181818181818191</v>
      </c>
      <c r="ME64" s="381">
        <v>20.224719101123604</v>
      </c>
      <c r="MF64" s="378" t="str">
        <f t="shared" si="6"/>
        <v>--</v>
      </c>
      <c r="MG64" s="381">
        <v>14.15384615384615</v>
      </c>
      <c r="MH64" s="381">
        <v>15.384615384615387</v>
      </c>
      <c r="MI64" s="381">
        <v>20.158102766798418</v>
      </c>
      <c r="MJ64" s="378" t="str">
        <f t="shared" si="7"/>
        <v>--</v>
      </c>
      <c r="MK64" s="381">
        <v>20.578778135048225</v>
      </c>
      <c r="ML64" s="381">
        <v>22.021660649819495</v>
      </c>
      <c r="MM64" s="381">
        <v>19.776119402985081</v>
      </c>
      <c r="MN64" s="378" t="str">
        <f t="shared" si="8"/>
        <v>--</v>
      </c>
      <c r="MO64" s="381">
        <v>17.41935483870968</v>
      </c>
      <c r="MP64" s="381">
        <v>19.718309859154925</v>
      </c>
      <c r="MQ64" s="381">
        <v>13.653136531365311</v>
      </c>
      <c r="MR64" s="378" t="str">
        <f t="shared" si="9"/>
        <v>--</v>
      </c>
      <c r="MS64" s="381">
        <v>13.915857605178008</v>
      </c>
      <c r="MT64" s="381">
        <v>14.946619217081848</v>
      </c>
      <c r="MU64" s="381">
        <v>11.85185185185186</v>
      </c>
      <c r="MV64" s="378" t="str">
        <f t="shared" si="10"/>
        <v>--</v>
      </c>
      <c r="MW64" s="381">
        <v>4.8701298701298752</v>
      </c>
      <c r="MX64" s="381">
        <v>3.9145907473309585</v>
      </c>
      <c r="MY64" s="381">
        <v>2.9850746268656714</v>
      </c>
      <c r="MZ64" s="378" t="str">
        <f t="shared" si="11"/>
        <v>--</v>
      </c>
      <c r="NA64" s="381">
        <v>21.118012422360245</v>
      </c>
      <c r="NB64" s="381">
        <v>28.875379939209733</v>
      </c>
      <c r="NC64" s="381">
        <v>30.434782608695663</v>
      </c>
      <c r="ND64" s="378" t="str">
        <f t="shared" si="12"/>
        <v>--</v>
      </c>
      <c r="NE64" s="381">
        <v>25.559105431309906</v>
      </c>
      <c r="NF64" s="381">
        <v>22.419928825622765</v>
      </c>
      <c r="NG64" s="381">
        <v>20.2247191011236</v>
      </c>
      <c r="NH64" s="378" t="str">
        <f t="shared" si="13"/>
        <v>--</v>
      </c>
      <c r="NI64" s="381">
        <v>6.7092651757188495</v>
      </c>
      <c r="NJ64" s="381">
        <v>5.3380782918149503</v>
      </c>
      <c r="NK64" s="381">
        <v>7.1161048689138626</v>
      </c>
      <c r="NL64" s="378" t="str">
        <f t="shared" si="14"/>
        <v>--</v>
      </c>
      <c r="NM64" s="381">
        <v>1.282051282051283</v>
      </c>
      <c r="NN64" s="381">
        <v>2.1126760563380302</v>
      </c>
      <c r="NO64" s="381">
        <v>2.2471910112359561</v>
      </c>
      <c r="NP64" s="378" t="str">
        <f t="shared" si="15"/>
        <v>--</v>
      </c>
      <c r="NQ64" s="381">
        <v>1.6077170418006435</v>
      </c>
      <c r="NR64" s="381">
        <v>0.71428571428571486</v>
      </c>
      <c r="NS64" s="381">
        <v>1.5037593984962405</v>
      </c>
      <c r="NT64" s="378" t="str">
        <f t="shared" si="16"/>
        <v>--</v>
      </c>
      <c r="NU64" s="381">
        <v>13.375796178343961</v>
      </c>
      <c r="NV64" s="381">
        <v>22.377622377622377</v>
      </c>
      <c r="NW64" s="381">
        <v>37.500000000000028</v>
      </c>
      <c r="NX64" s="378" t="str">
        <f t="shared" si="17"/>
        <v>--</v>
      </c>
      <c r="NY64" s="381">
        <v>0.31847133757961787</v>
      </c>
      <c r="NZ64" s="381">
        <v>0.69930069930069971</v>
      </c>
      <c r="OA64" s="381">
        <v>2.5735294117647061</v>
      </c>
      <c r="OB64" s="378" t="str">
        <f t="shared" si="18"/>
        <v>--</v>
      </c>
      <c r="OC64" s="381">
        <v>8.8607594936708907</v>
      </c>
      <c r="OD64" s="381">
        <v>13.888888888888879</v>
      </c>
      <c r="OE64" s="381">
        <v>21.481481481481481</v>
      </c>
    </row>
    <row r="65" spans="1:395" ht="14.4" thickTop="1" thickBot="1" x14ac:dyDescent="0.3">
      <c r="A65" s="114">
        <v>61</v>
      </c>
      <c r="B65" s="93" t="s">
        <v>61</v>
      </c>
      <c r="C65" s="144">
        <v>19.727891156462583</v>
      </c>
      <c r="D65" s="144">
        <v>28.440366972477069</v>
      </c>
      <c r="E65" s="144">
        <v>38.888888888888879</v>
      </c>
      <c r="F65" s="144">
        <v>17.3228346456693</v>
      </c>
      <c r="G65" s="144">
        <v>32.575757575757578</v>
      </c>
      <c r="H65" s="144">
        <v>39.694656488549619</v>
      </c>
      <c r="I65" s="144">
        <v>12.389380530973453</v>
      </c>
      <c r="J65" s="144">
        <v>38.596491228070178</v>
      </c>
      <c r="K65" s="144">
        <v>43.925233644859823</v>
      </c>
      <c r="L65" s="144">
        <v>17.391304347826086</v>
      </c>
      <c r="M65" s="141">
        <v>34.782608695652158</v>
      </c>
      <c r="N65" s="141">
        <v>52.439024390243901</v>
      </c>
      <c r="O65" s="141">
        <v>21.739130434782609</v>
      </c>
      <c r="P65" s="141">
        <v>24.358974358974358</v>
      </c>
      <c r="Q65" s="141">
        <v>32.432432432432435</v>
      </c>
      <c r="R65" s="141">
        <v>8.1081081081081141</v>
      </c>
      <c r="S65" s="141">
        <v>6.4220183486238565</v>
      </c>
      <c r="T65" s="141">
        <v>5.5045871559633044</v>
      </c>
      <c r="U65" s="141">
        <v>6.2992125984251963</v>
      </c>
      <c r="V65" s="141">
        <v>10.76923076923077</v>
      </c>
      <c r="W65" s="141">
        <v>15.267175572519083</v>
      </c>
      <c r="X65" s="141">
        <v>8.7719298245614006</v>
      </c>
      <c r="Y65" s="141">
        <v>11.403508771929827</v>
      </c>
      <c r="Z65" s="141">
        <v>8.4905660377358512</v>
      </c>
      <c r="AA65" s="141">
        <v>5.7971014492753614</v>
      </c>
      <c r="AB65" s="142">
        <v>9.7826086956521721</v>
      </c>
      <c r="AC65" s="142">
        <v>3.6585365853658538</v>
      </c>
      <c r="AD65" s="142">
        <v>11.428571428571432</v>
      </c>
      <c r="AE65" s="142">
        <v>8.9743589743589745</v>
      </c>
      <c r="AF65" s="141">
        <v>6.7567567567567579</v>
      </c>
      <c r="AG65" s="144">
        <v>9.4594594594594597</v>
      </c>
      <c r="AH65" s="144">
        <v>14.953271028037385</v>
      </c>
      <c r="AI65" s="143">
        <v>7.4766355140186924</v>
      </c>
      <c r="AJ65" s="143">
        <v>7.8740157480314945</v>
      </c>
      <c r="AK65" s="141">
        <v>15.267175572519086</v>
      </c>
      <c r="AL65" s="141">
        <v>16.793893129770993</v>
      </c>
      <c r="AM65" s="141">
        <v>11.504424778761063</v>
      </c>
      <c r="AN65" s="141">
        <v>18.421052631578952</v>
      </c>
      <c r="AO65" s="141">
        <v>10.280373831775702</v>
      </c>
      <c r="AP65" s="141">
        <v>10.294117647058822</v>
      </c>
      <c r="AQ65" s="141">
        <v>9.9999999999999982</v>
      </c>
      <c r="AR65" s="141">
        <v>12.345679012345682</v>
      </c>
      <c r="AS65" s="141">
        <v>8.6956521739130448</v>
      </c>
      <c r="AT65" s="141">
        <v>10.256410256410254</v>
      </c>
      <c r="AU65" s="141">
        <v>5.4794520547945229</v>
      </c>
      <c r="AV65" s="141">
        <v>8.84353741496599</v>
      </c>
      <c r="AW65" s="141">
        <v>14.678899082568806</v>
      </c>
      <c r="AX65" s="142">
        <v>6.4814814814814836</v>
      </c>
      <c r="AY65" s="142">
        <v>9.4488188976377927</v>
      </c>
      <c r="AZ65" s="142">
        <v>13.076923076923071</v>
      </c>
      <c r="BA65" s="142">
        <v>14.503816793893135</v>
      </c>
      <c r="BB65" s="141">
        <v>14.912280701754385</v>
      </c>
      <c r="BC65" s="142">
        <v>17.543859649122808</v>
      </c>
      <c r="BD65" s="142">
        <v>5.6074766355140184</v>
      </c>
      <c r="BE65" s="142">
        <v>4.4117647058823533</v>
      </c>
      <c r="BF65" s="142">
        <v>13.043478260869565</v>
      </c>
      <c r="BG65" s="141">
        <v>7.3170731707317085</v>
      </c>
      <c r="BH65" s="140">
        <v>11.428571428571429</v>
      </c>
      <c r="BI65" s="140">
        <v>8.9743589743589745</v>
      </c>
      <c r="BJ65" s="140">
        <v>6.756756756756757</v>
      </c>
      <c r="BK65" s="140" t="s">
        <v>286</v>
      </c>
      <c r="BL65" s="141" t="s">
        <v>286</v>
      </c>
      <c r="BM65" s="140" t="s">
        <v>286</v>
      </c>
      <c r="BN65" s="139" t="s">
        <v>286</v>
      </c>
      <c r="BO65" s="139" t="s">
        <v>286</v>
      </c>
      <c r="BP65" s="139" t="s">
        <v>286</v>
      </c>
      <c r="BQ65" s="141" t="s">
        <v>286</v>
      </c>
      <c r="BR65" s="140" t="s">
        <v>286</v>
      </c>
      <c r="BS65" s="140" t="s">
        <v>286</v>
      </c>
      <c r="BT65" s="140">
        <v>5.882352941176471</v>
      </c>
      <c r="BU65" s="141">
        <v>11.956521739130432</v>
      </c>
      <c r="BV65" s="140">
        <v>8.536585365853659</v>
      </c>
      <c r="BW65" s="140">
        <v>14.492753623188403</v>
      </c>
      <c r="BX65" s="140">
        <v>18.181818181818191</v>
      </c>
      <c r="BY65" s="141">
        <v>2.8169014084507045</v>
      </c>
      <c r="BZ65" s="140">
        <v>11.564625850340132</v>
      </c>
      <c r="CA65" s="140">
        <v>19.44444444444445</v>
      </c>
      <c r="CB65" s="140">
        <v>11.214953271028042</v>
      </c>
      <c r="CC65" s="141">
        <v>12.598425196850398</v>
      </c>
      <c r="CD65" s="140">
        <v>20.454545454545457</v>
      </c>
      <c r="CE65" s="140">
        <v>16.793893129770982</v>
      </c>
      <c r="CF65" s="140">
        <v>15.044247787610617</v>
      </c>
      <c r="CG65" s="141">
        <v>18.918918918918923</v>
      </c>
      <c r="CH65" s="140">
        <v>7.4766355140186889</v>
      </c>
      <c r="CI65" s="140">
        <v>8.9552238805970124</v>
      </c>
      <c r="CJ65" s="140">
        <v>16.483516483516478</v>
      </c>
      <c r="CK65" s="140">
        <v>10.975609756097558</v>
      </c>
      <c r="CL65" s="140">
        <v>7.2463768115942022</v>
      </c>
      <c r="CM65" s="140">
        <v>17.333333333333332</v>
      </c>
      <c r="CN65" s="140">
        <v>5.7142857142857162</v>
      </c>
      <c r="CO65" s="140">
        <v>3.378378378378379</v>
      </c>
      <c r="CP65" s="141">
        <v>5.5555555555555562</v>
      </c>
      <c r="CQ65" s="140">
        <v>3.8095238095238106</v>
      </c>
      <c r="CR65" s="140">
        <v>2.3622047244094486</v>
      </c>
      <c r="CS65" s="139">
        <v>3.7878787878787903</v>
      </c>
      <c r="CT65" s="139">
        <v>3.053435114503817</v>
      </c>
      <c r="CU65" s="141">
        <v>7.0796460176991154</v>
      </c>
      <c r="CV65" s="140">
        <v>8.1081081081081106</v>
      </c>
      <c r="CW65" s="140">
        <v>1.8691588785046722</v>
      </c>
      <c r="CX65" s="139">
        <v>0</v>
      </c>
      <c r="CY65" s="139">
        <v>3.2608695652173907</v>
      </c>
      <c r="CZ65" s="141">
        <v>0</v>
      </c>
      <c r="DA65" s="140">
        <v>2.8985507246376812</v>
      </c>
      <c r="DB65" s="140">
        <v>3.9999999999999987</v>
      </c>
      <c r="DC65" s="139">
        <v>2.8571428571428572</v>
      </c>
      <c r="DD65" s="114" t="s">
        <v>286</v>
      </c>
      <c r="DE65" s="128">
        <v>33.333333333333329</v>
      </c>
      <c r="DF65" s="121">
        <v>39.047619047619058</v>
      </c>
      <c r="DG65" s="121" t="s">
        <v>286</v>
      </c>
      <c r="DH65" s="114">
        <v>30.303030303030308</v>
      </c>
      <c r="DI65" s="114">
        <v>39.694656488549604</v>
      </c>
      <c r="DJ65" s="128" t="s">
        <v>286</v>
      </c>
      <c r="DK65" s="121">
        <v>43.39622641509434</v>
      </c>
      <c r="DL65" s="121">
        <v>55.660377358490571</v>
      </c>
      <c r="DM65" s="121" t="s">
        <v>286</v>
      </c>
      <c r="DN65" s="121">
        <v>30.769230769230766</v>
      </c>
      <c r="DO65" s="128">
        <v>40.243902439024374</v>
      </c>
      <c r="DP65" s="121" t="s">
        <v>286</v>
      </c>
      <c r="DQ65" s="121">
        <v>23.376623376623375</v>
      </c>
      <c r="DR65" s="121">
        <v>32.394366197183103</v>
      </c>
      <c r="DS65" s="121" t="s">
        <v>286</v>
      </c>
      <c r="DT65" s="128">
        <v>34.285714285714285</v>
      </c>
      <c r="DU65" s="131">
        <v>30.476190476190482</v>
      </c>
      <c r="DV65" s="131" t="s">
        <v>286</v>
      </c>
      <c r="DW65" s="114">
        <v>34.351145038167914</v>
      </c>
      <c r="DX65" s="131">
        <v>40.458015267175583</v>
      </c>
      <c r="DY65" s="128" t="s">
        <v>286</v>
      </c>
      <c r="DZ65" s="128">
        <v>31.481481481481477</v>
      </c>
      <c r="EA65" s="128">
        <v>35.238095238095241</v>
      </c>
      <c r="EB65" s="128" t="s">
        <v>286</v>
      </c>
      <c r="EC65" s="128">
        <v>21.978021978021982</v>
      </c>
      <c r="ED65" s="128">
        <v>29.268292682926841</v>
      </c>
      <c r="EE65" s="128" t="s">
        <v>286</v>
      </c>
      <c r="EF65" s="128">
        <v>15.584415584415584</v>
      </c>
      <c r="EG65" s="128">
        <v>22.535211267605632</v>
      </c>
      <c r="EH65" s="128" t="s">
        <v>286</v>
      </c>
      <c r="EI65" s="128">
        <v>30.769230769230763</v>
      </c>
      <c r="EJ65" s="128">
        <v>26.923076923076923</v>
      </c>
      <c r="EK65" s="128" t="s">
        <v>286</v>
      </c>
      <c r="EL65" s="121">
        <v>25.190839694656479</v>
      </c>
      <c r="EM65" s="121">
        <v>29.007633587786255</v>
      </c>
      <c r="EN65" s="121" t="s">
        <v>286</v>
      </c>
      <c r="EO65" s="121">
        <v>25.688073394495426</v>
      </c>
      <c r="EP65" s="128">
        <v>27.619047619047617</v>
      </c>
      <c r="EQ65" s="121" t="s">
        <v>286</v>
      </c>
      <c r="ER65" s="121">
        <v>12.087912087912093</v>
      </c>
      <c r="ES65" s="121">
        <v>15.853658536585373</v>
      </c>
      <c r="ET65" s="121" t="s">
        <v>286</v>
      </c>
      <c r="EU65" s="128">
        <v>10.38961038961039</v>
      </c>
      <c r="EV65" s="121">
        <v>7.0422535211267627</v>
      </c>
      <c r="EW65" s="121" t="s">
        <v>286</v>
      </c>
      <c r="EX65" s="121">
        <v>14.563106796116502</v>
      </c>
      <c r="EY65" s="121">
        <v>55.769230769230781</v>
      </c>
      <c r="EZ65" s="128" t="s">
        <v>286</v>
      </c>
      <c r="FA65" s="121">
        <v>12.213740458015272</v>
      </c>
      <c r="FB65" s="121">
        <v>50.38167938931295</v>
      </c>
      <c r="FC65" s="121" t="s">
        <v>286</v>
      </c>
      <c r="FD65" s="121">
        <v>7.4074074074074066</v>
      </c>
      <c r="FE65" s="128">
        <v>43.396226415094354</v>
      </c>
      <c r="FF65" s="121" t="s">
        <v>286</v>
      </c>
      <c r="FG65" s="121">
        <v>7.6923076923076934</v>
      </c>
      <c r="FH65" s="121">
        <v>46.341463414634134</v>
      </c>
      <c r="FI65" s="121" t="s">
        <v>286</v>
      </c>
      <c r="FJ65" s="128">
        <v>1.2987012987012989</v>
      </c>
      <c r="FK65" s="121">
        <v>42.25352112676056</v>
      </c>
      <c r="FL65" s="121" t="s">
        <v>286</v>
      </c>
      <c r="FM65" s="121">
        <v>7.766990291262136</v>
      </c>
      <c r="FN65" s="121">
        <v>24.761904761904766</v>
      </c>
      <c r="FO65" s="128" t="s">
        <v>286</v>
      </c>
      <c r="FP65" s="121">
        <v>4.615384615384615</v>
      </c>
      <c r="FQ65" s="121">
        <v>22.137404580152676</v>
      </c>
      <c r="FR65" s="121" t="s">
        <v>286</v>
      </c>
      <c r="FS65" s="121">
        <v>0</v>
      </c>
      <c r="FT65" s="128">
        <v>22.64150943396227</v>
      </c>
      <c r="FU65" s="121" t="s">
        <v>286</v>
      </c>
      <c r="FV65" s="121">
        <v>0</v>
      </c>
      <c r="FW65" s="121">
        <v>9.7560975609756042</v>
      </c>
      <c r="FX65" s="121" t="s">
        <v>286</v>
      </c>
      <c r="FY65" s="128">
        <v>0</v>
      </c>
      <c r="FZ65" s="121">
        <v>17.142857142857139</v>
      </c>
      <c r="GA65" s="121" t="s">
        <v>286</v>
      </c>
      <c r="GB65" s="121" t="s">
        <v>286</v>
      </c>
      <c r="GC65" s="121" t="s">
        <v>286</v>
      </c>
      <c r="GD65" s="128" t="s">
        <v>286</v>
      </c>
      <c r="GE65" s="121" t="s">
        <v>286</v>
      </c>
      <c r="GF65" s="121" t="s">
        <v>286</v>
      </c>
      <c r="GG65" s="121" t="s">
        <v>286</v>
      </c>
      <c r="GH65" s="121" t="s">
        <v>286</v>
      </c>
      <c r="GI65" s="128" t="s">
        <v>286</v>
      </c>
      <c r="GJ65" s="121" t="s">
        <v>286</v>
      </c>
      <c r="GK65" s="121">
        <v>0</v>
      </c>
      <c r="GL65" s="121">
        <v>1.2195121951219507</v>
      </c>
      <c r="GM65" s="130" t="s">
        <v>286</v>
      </c>
      <c r="GN65" s="128">
        <v>1.2987012987012985</v>
      </c>
      <c r="GO65" s="121">
        <v>0</v>
      </c>
      <c r="GP65" s="121">
        <v>35.664335664335667</v>
      </c>
      <c r="GQ65" s="121">
        <v>41.747572815533971</v>
      </c>
      <c r="GR65" s="121">
        <v>67.307692307692292</v>
      </c>
      <c r="GS65" s="128">
        <v>10.4</v>
      </c>
      <c r="GT65" s="121">
        <v>53.599999999999987</v>
      </c>
      <c r="GU65" s="121">
        <v>67.692307692307708</v>
      </c>
      <c r="GV65" s="121">
        <v>10.377358490566039</v>
      </c>
      <c r="GW65" s="121">
        <v>40.909090909090928</v>
      </c>
      <c r="GX65" s="128">
        <v>54.901960784313744</v>
      </c>
      <c r="GY65" s="128">
        <v>7.6923076923076934</v>
      </c>
      <c r="GZ65" s="128">
        <v>42.045454545454547</v>
      </c>
      <c r="HA65" s="128">
        <v>75.308641975308603</v>
      </c>
      <c r="HB65" s="128">
        <v>7.2463768115942031</v>
      </c>
      <c r="HC65" s="128">
        <v>35.211267605633807</v>
      </c>
      <c r="HD65" s="128">
        <v>69.014084507042242</v>
      </c>
      <c r="HE65" s="128">
        <v>2.7972027972027962</v>
      </c>
      <c r="HF65" s="128">
        <v>5.8252427184466038</v>
      </c>
      <c r="HG65" s="128">
        <v>25.000000000000007</v>
      </c>
      <c r="HH65" s="128">
        <v>0.79999999999999982</v>
      </c>
      <c r="HI65" s="128">
        <v>8.8000000000000025</v>
      </c>
      <c r="HJ65" s="128">
        <v>31.538461538461537</v>
      </c>
      <c r="HK65" s="128">
        <v>0</v>
      </c>
      <c r="HL65" s="121">
        <v>6.3636363636363633</v>
      </c>
      <c r="HM65" s="121">
        <v>11.764705882352946</v>
      </c>
      <c r="HN65" s="121">
        <v>0</v>
      </c>
      <c r="HO65" s="121">
        <v>9.0909090909090917</v>
      </c>
      <c r="HP65" s="128">
        <v>20.987654320987644</v>
      </c>
      <c r="HQ65" s="121">
        <v>0</v>
      </c>
      <c r="HR65" s="121">
        <v>2.8169014084507045</v>
      </c>
      <c r="HS65" s="121">
        <v>25.352112676056347</v>
      </c>
      <c r="HT65" s="129">
        <v>15.15151515151515</v>
      </c>
      <c r="HU65" s="128">
        <v>26.470588235294116</v>
      </c>
      <c r="HV65" s="114">
        <v>54.000000000000021</v>
      </c>
      <c r="HW65" s="114">
        <v>4.838709677419355</v>
      </c>
      <c r="HX65" s="114">
        <v>30.645161290322594</v>
      </c>
      <c r="HY65" s="114">
        <v>57.142857142857132</v>
      </c>
      <c r="HZ65" s="114">
        <v>0.94339622641509402</v>
      </c>
      <c r="IA65" s="114">
        <v>24.528301886792455</v>
      </c>
      <c r="IB65" s="114">
        <v>36.633663366336634</v>
      </c>
      <c r="IC65" s="114">
        <v>3.0769230769230771</v>
      </c>
      <c r="ID65" s="114">
        <v>28.409090909090914</v>
      </c>
      <c r="IE65" s="114">
        <v>56.250000000000007</v>
      </c>
      <c r="IF65" s="114">
        <v>2.8985507246376812</v>
      </c>
      <c r="IG65" s="114">
        <v>21.126760563380284</v>
      </c>
      <c r="IH65" s="114">
        <v>61.971830985915503</v>
      </c>
      <c r="II65" s="114" t="s">
        <v>286</v>
      </c>
      <c r="IJ65" s="114">
        <v>18.095238095238098</v>
      </c>
      <c r="IK65" s="114">
        <v>33.653846153846146</v>
      </c>
      <c r="IL65" s="114" t="s">
        <v>286</v>
      </c>
      <c r="IM65" s="114">
        <v>19.841269841269842</v>
      </c>
      <c r="IN65" s="114">
        <v>50.387596899224803</v>
      </c>
      <c r="IO65" s="114" t="s">
        <v>286</v>
      </c>
      <c r="IP65" s="114">
        <v>16.964285714285722</v>
      </c>
      <c r="IQ65" s="114">
        <v>26.470588235294116</v>
      </c>
      <c r="IR65" s="114" t="s">
        <v>286</v>
      </c>
      <c r="IS65" s="114">
        <v>15.909090909090914</v>
      </c>
      <c r="IT65" s="114">
        <v>28.750000000000011</v>
      </c>
      <c r="IU65" s="114" t="s">
        <v>286</v>
      </c>
      <c r="IV65" s="114">
        <v>12.676056338028172</v>
      </c>
      <c r="IW65" s="114">
        <v>40.579710144927532</v>
      </c>
      <c r="IX65" s="114" t="str">
        <f t="shared" ref="IX65:JB74" si="81">"--"</f>
        <v>--</v>
      </c>
      <c r="IY65" s="114" t="str">
        <f t="shared" si="81"/>
        <v>--</v>
      </c>
      <c r="IZ65" s="114" t="str">
        <f t="shared" si="81"/>
        <v>--</v>
      </c>
      <c r="JA65" s="114" t="str">
        <f t="shared" si="81"/>
        <v>--</v>
      </c>
      <c r="JB65" s="114" t="str">
        <f t="shared" si="81"/>
        <v>--</v>
      </c>
      <c r="JC65" s="261" t="s">
        <v>286</v>
      </c>
      <c r="JD65" s="261" t="s">
        <v>286</v>
      </c>
      <c r="JE65" s="261" t="s">
        <v>286</v>
      </c>
      <c r="JF65" s="261" t="s">
        <v>286</v>
      </c>
      <c r="JG65" s="261" t="s">
        <v>286</v>
      </c>
      <c r="JH65" s="261" t="s">
        <v>286</v>
      </c>
      <c r="JI65" s="261" t="s">
        <v>286</v>
      </c>
      <c r="JJ65" s="261" t="s">
        <v>286</v>
      </c>
      <c r="JK65" s="261" t="s">
        <v>286</v>
      </c>
      <c r="JL65" s="261" t="s">
        <v>286</v>
      </c>
      <c r="JM65" s="261" t="s">
        <v>286</v>
      </c>
      <c r="JN65" s="261" t="s">
        <v>286</v>
      </c>
      <c r="JO65" s="243">
        <v>13.698630136986299</v>
      </c>
      <c r="JP65" s="243">
        <v>29.870129870129901</v>
      </c>
      <c r="JQ65" s="243">
        <v>62.686567164179102</v>
      </c>
      <c r="JR65" s="243">
        <v>20</v>
      </c>
      <c r="JS65" s="243">
        <v>30.909090909090899</v>
      </c>
      <c r="JT65" s="243">
        <v>30</v>
      </c>
      <c r="JU65" s="243">
        <v>1.3698630136986301</v>
      </c>
      <c r="JV65" s="243">
        <v>1.2987012987013</v>
      </c>
      <c r="JW65" s="243">
        <v>14.9253731343284</v>
      </c>
      <c r="JX65" s="243">
        <v>1.3333333333333299</v>
      </c>
      <c r="JY65" s="243">
        <v>0</v>
      </c>
      <c r="JZ65" s="243">
        <v>5</v>
      </c>
      <c r="KA65" s="243">
        <v>2.7397260273972601</v>
      </c>
      <c r="KB65" s="243">
        <v>15.5844155844156</v>
      </c>
      <c r="KC65" s="243">
        <v>46.268656716417901</v>
      </c>
      <c r="KD65" s="243">
        <v>13.157894736842101</v>
      </c>
      <c r="KE65" s="243">
        <v>12.7272727272727</v>
      </c>
      <c r="KF65" s="243">
        <v>14.7540983606557</v>
      </c>
      <c r="KG65" s="128" t="str">
        <f t="shared" ref="KG65:KM74" si="82">"--"</f>
        <v>--</v>
      </c>
      <c r="KH65" s="128" t="str">
        <f t="shared" si="82"/>
        <v>--</v>
      </c>
      <c r="KI65" s="128" t="str">
        <f t="shared" si="82"/>
        <v>--</v>
      </c>
      <c r="KJ65" s="128" t="str">
        <f t="shared" si="82"/>
        <v>--</v>
      </c>
      <c r="KK65" s="128" t="str">
        <f t="shared" si="82"/>
        <v>--</v>
      </c>
      <c r="KL65" s="128" t="str">
        <f t="shared" si="82"/>
        <v>--</v>
      </c>
      <c r="KM65" s="128" t="str">
        <f t="shared" si="82"/>
        <v>--</v>
      </c>
      <c r="KN65" s="286">
        <v>4.0540540540540535</v>
      </c>
      <c r="KO65" s="286">
        <v>7.2727272727272743</v>
      </c>
      <c r="KP65" s="286">
        <v>11.475409836065575</v>
      </c>
      <c r="KQ65" s="128" t="str">
        <f t="shared" si="2"/>
        <v>--</v>
      </c>
      <c r="KR65" s="222">
        <v>2.7027027027027026</v>
      </c>
      <c r="KS65" s="222">
        <v>0</v>
      </c>
      <c r="KT65" s="222">
        <v>4.9180327868852469</v>
      </c>
      <c r="KU65" s="128" t="str">
        <f t="shared" si="3"/>
        <v>--</v>
      </c>
      <c r="KV65" s="222">
        <v>5.4054054054054061</v>
      </c>
      <c r="KW65" s="222">
        <v>0</v>
      </c>
      <c r="KX65" s="222">
        <v>1.639344262295082</v>
      </c>
      <c r="KY65" s="295">
        <v>13.698630136986301</v>
      </c>
      <c r="KZ65" s="295">
        <v>16.883116883116891</v>
      </c>
      <c r="LA65" s="295">
        <v>8.9552238805970159</v>
      </c>
      <c r="LB65" s="295">
        <v>13.157894736842106</v>
      </c>
      <c r="LC65" s="295">
        <v>16.363636363636367</v>
      </c>
      <c r="LD65" s="295">
        <v>17.741935483870968</v>
      </c>
      <c r="LE65" s="295">
        <v>12.328767123287669</v>
      </c>
      <c r="LF65" s="295">
        <v>13.333333333333334</v>
      </c>
      <c r="LG65" s="295">
        <v>10.606060606060609</v>
      </c>
      <c r="LH65" s="295">
        <v>14.473684210526315</v>
      </c>
      <c r="LI65" s="295">
        <v>9.0909090909090917</v>
      </c>
      <c r="LJ65" s="295">
        <v>11.290322580645164</v>
      </c>
      <c r="LK65" s="295">
        <v>2.739726027397261</v>
      </c>
      <c r="LL65" s="295">
        <v>3.8961038961038961</v>
      </c>
      <c r="LM65" s="295">
        <v>2.9850746268656714</v>
      </c>
      <c r="LN65" s="295">
        <v>5.2631578947368425</v>
      </c>
      <c r="LO65" s="295">
        <v>3.6363636363636358</v>
      </c>
      <c r="LP65" s="295">
        <v>4.838709677419355</v>
      </c>
      <c r="LQ65" s="128">
        <v>1.3698630136986303</v>
      </c>
      <c r="LR65" s="128">
        <v>6.4935064935064943</v>
      </c>
      <c r="LS65" s="128">
        <v>25.373134328358212</v>
      </c>
      <c r="LT65" s="128">
        <v>5.2631578947368425</v>
      </c>
      <c r="LU65" s="128">
        <v>5.454545454545455</v>
      </c>
      <c r="LV65" s="128">
        <v>6.5573770491803289</v>
      </c>
      <c r="LX65" s="378" t="str">
        <f t="shared" si="4"/>
        <v>--</v>
      </c>
      <c r="LY65" s="381">
        <v>11.842105263157896</v>
      </c>
      <c r="LZ65" s="381">
        <v>18.181818181818187</v>
      </c>
      <c r="MA65" s="381">
        <v>22.580645161290324</v>
      </c>
      <c r="MB65" s="378" t="str">
        <f t="shared" si="5"/>
        <v>--</v>
      </c>
      <c r="MC65" s="381">
        <v>9.5238095238095237</v>
      </c>
      <c r="MD65" s="381">
        <v>19.696969696969695</v>
      </c>
      <c r="ME65" s="381">
        <v>17.460317460317462</v>
      </c>
      <c r="MF65" s="378" t="str">
        <f t="shared" si="6"/>
        <v>--</v>
      </c>
      <c r="MG65" s="381">
        <v>15.999999999999998</v>
      </c>
      <c r="MH65" s="381">
        <v>19.999999999999996</v>
      </c>
      <c r="MI65" s="381">
        <v>22.58064516129032</v>
      </c>
      <c r="MJ65" s="378" t="str">
        <f t="shared" si="7"/>
        <v>--</v>
      </c>
      <c r="MK65" s="381">
        <v>7.9365079365079367</v>
      </c>
      <c r="ML65" s="381">
        <v>13.636363636363635</v>
      </c>
      <c r="MM65" s="381">
        <v>20.63492063492064</v>
      </c>
      <c r="MN65" s="378" t="str">
        <f t="shared" si="8"/>
        <v>--</v>
      </c>
      <c r="MO65" s="381">
        <v>16.92307692307693</v>
      </c>
      <c r="MP65" s="381">
        <v>16.176470588235297</v>
      </c>
      <c r="MQ65" s="381">
        <v>15.384615384615385</v>
      </c>
      <c r="MR65" s="378" t="str">
        <f t="shared" si="9"/>
        <v>--</v>
      </c>
      <c r="MS65" s="381">
        <v>12.698412698412705</v>
      </c>
      <c r="MT65" s="381">
        <v>14.92537313432836</v>
      </c>
      <c r="MU65" s="381">
        <v>7.9365079365079367</v>
      </c>
      <c r="MV65" s="378" t="str">
        <f t="shared" si="10"/>
        <v>--</v>
      </c>
      <c r="MW65" s="381">
        <v>4.6874999999999991</v>
      </c>
      <c r="MX65" s="381">
        <v>8.9552238805970141</v>
      </c>
      <c r="MY65" s="381">
        <v>3.2258064516129026</v>
      </c>
      <c r="MZ65" s="378" t="str">
        <f t="shared" si="11"/>
        <v>--</v>
      </c>
      <c r="NA65" s="381">
        <v>32.432432432432442</v>
      </c>
      <c r="NB65" s="381">
        <v>21.818181818181813</v>
      </c>
      <c r="NC65" s="381">
        <v>29.508196721311482</v>
      </c>
      <c r="ND65" s="378" t="str">
        <f t="shared" si="12"/>
        <v>--</v>
      </c>
      <c r="NE65" s="381">
        <v>30.303030303030297</v>
      </c>
      <c r="NF65" s="381">
        <v>36.923076923076913</v>
      </c>
      <c r="NG65" s="381">
        <v>17.741935483870964</v>
      </c>
      <c r="NH65" s="378" t="str">
        <f t="shared" si="13"/>
        <v>--</v>
      </c>
      <c r="NI65" s="381">
        <v>12.121212121212121</v>
      </c>
      <c r="NJ65" s="381">
        <v>4.6153846153846141</v>
      </c>
      <c r="NK65" s="381">
        <v>8.0645161290322616</v>
      </c>
      <c r="NL65" s="378" t="str">
        <f t="shared" si="14"/>
        <v>--</v>
      </c>
      <c r="NM65" s="381">
        <v>0</v>
      </c>
      <c r="NN65" s="381">
        <v>6.0606060606060606</v>
      </c>
      <c r="NO65" s="381">
        <v>6.2499999999999991</v>
      </c>
      <c r="NP65" s="378" t="str">
        <f t="shared" si="15"/>
        <v>--</v>
      </c>
      <c r="NQ65" s="381">
        <v>4.5454545454545441</v>
      </c>
      <c r="NR65" s="381">
        <v>7.6923076923076961</v>
      </c>
      <c r="NS65" s="381">
        <v>6.557377049180328</v>
      </c>
      <c r="NT65" s="378" t="str">
        <f t="shared" si="16"/>
        <v>--</v>
      </c>
      <c r="NU65" s="381">
        <v>15.151515151515149</v>
      </c>
      <c r="NV65" s="381">
        <v>19.047619047619047</v>
      </c>
      <c r="NW65" s="381">
        <v>26.984126984126984</v>
      </c>
      <c r="NX65" s="378" t="str">
        <f t="shared" si="17"/>
        <v>--</v>
      </c>
      <c r="NY65" s="381">
        <v>3.0303030303030298</v>
      </c>
      <c r="NZ65" s="381">
        <v>1.587301587301587</v>
      </c>
      <c r="OA65" s="381">
        <v>3.1746031746031744</v>
      </c>
      <c r="OB65" s="378" t="str">
        <f t="shared" si="18"/>
        <v>--</v>
      </c>
      <c r="OC65" s="381">
        <v>7.5757575757575761</v>
      </c>
      <c r="OD65" s="381">
        <v>12.121212121212125</v>
      </c>
      <c r="OE65" s="381">
        <v>16.129032258064516</v>
      </c>
    </row>
    <row r="66" spans="1:395" ht="21" customHeight="1" thickTop="1" thickBot="1" x14ac:dyDescent="0.3">
      <c r="A66" s="114">
        <v>62</v>
      </c>
      <c r="B66" s="93" t="s">
        <v>62</v>
      </c>
      <c r="C66" s="144">
        <v>22.041148910164981</v>
      </c>
      <c r="D66" s="144">
        <v>34.230679972151158</v>
      </c>
      <c r="E66" s="144">
        <v>44.715447154471462</v>
      </c>
      <c r="F66" s="144">
        <v>22.995594713656409</v>
      </c>
      <c r="G66" s="144">
        <v>36.519774011299447</v>
      </c>
      <c r="H66" s="144">
        <v>43.978300180831937</v>
      </c>
      <c r="I66" s="144">
        <v>23.446937014667693</v>
      </c>
      <c r="J66" s="144">
        <v>33.736313868613159</v>
      </c>
      <c r="K66" s="144">
        <v>45.191585274229858</v>
      </c>
      <c r="L66" s="144">
        <v>20.757501229709781</v>
      </c>
      <c r="M66" s="141">
        <v>33.237685318029655</v>
      </c>
      <c r="N66" s="141">
        <v>42.037101855092608</v>
      </c>
      <c r="O66" s="141">
        <v>17.634291915355366</v>
      </c>
      <c r="P66" s="141">
        <v>32.109642682329891</v>
      </c>
      <c r="Q66" s="141">
        <v>41.879502292075848</v>
      </c>
      <c r="R66" s="141">
        <v>11.45623235175476</v>
      </c>
      <c r="S66" s="141">
        <v>15.276172868037939</v>
      </c>
      <c r="T66" s="141">
        <v>12.475784579620317</v>
      </c>
      <c r="U66" s="141">
        <v>11.905279165761499</v>
      </c>
      <c r="V66" s="141">
        <v>16.835699797160245</v>
      </c>
      <c r="W66" s="141">
        <v>13.832853025936588</v>
      </c>
      <c r="X66" s="141">
        <v>14.044101905373548</v>
      </c>
      <c r="Y66" s="141">
        <v>17.432862994993208</v>
      </c>
      <c r="Z66" s="141">
        <v>13.320825515947448</v>
      </c>
      <c r="AA66" s="141">
        <v>13.162393162393164</v>
      </c>
      <c r="AB66" s="142">
        <v>15.731678204822172</v>
      </c>
      <c r="AC66" s="142">
        <v>13.309982486865156</v>
      </c>
      <c r="AD66" s="142">
        <v>13.306342780026984</v>
      </c>
      <c r="AE66" s="142">
        <v>15.777886497064561</v>
      </c>
      <c r="AF66" s="141">
        <v>12.463102656608724</v>
      </c>
      <c r="AG66" s="144">
        <v>15.015321756894812</v>
      </c>
      <c r="AH66" s="144">
        <v>17.668911074994252</v>
      </c>
      <c r="AI66" s="143">
        <v>15.587436991081821</v>
      </c>
      <c r="AJ66" s="143">
        <v>15.707037282153097</v>
      </c>
      <c r="AK66" s="141">
        <v>18.313689936536754</v>
      </c>
      <c r="AL66" s="141">
        <v>16.322089227421099</v>
      </c>
      <c r="AM66" s="141">
        <v>17.173678532901842</v>
      </c>
      <c r="AN66" s="141">
        <v>18.477762494268696</v>
      </c>
      <c r="AO66" s="141">
        <v>16.660370230449566</v>
      </c>
      <c r="AP66" s="141">
        <v>13.570552147239244</v>
      </c>
      <c r="AQ66" s="141">
        <v>15.682036503362148</v>
      </c>
      <c r="AR66" s="141">
        <v>14.883884588318081</v>
      </c>
      <c r="AS66" s="141">
        <v>12.973562278550023</v>
      </c>
      <c r="AT66" s="141">
        <v>15.644247351564422</v>
      </c>
      <c r="AU66" s="141">
        <v>15.306122448979592</v>
      </c>
      <c r="AV66" s="141">
        <v>13.721026490066198</v>
      </c>
      <c r="AW66" s="141">
        <v>16.66666666666665</v>
      </c>
      <c r="AX66" s="142">
        <v>13.463035019455258</v>
      </c>
      <c r="AY66" s="142">
        <v>13.15019139833373</v>
      </c>
      <c r="AZ66" s="142">
        <v>18.725824800910075</v>
      </c>
      <c r="BA66" s="142">
        <v>13.702623906705533</v>
      </c>
      <c r="BB66" s="141">
        <v>15.549183943537733</v>
      </c>
      <c r="BC66" s="142">
        <v>17.337318923890564</v>
      </c>
      <c r="BD66" s="142">
        <v>14.922553834529634</v>
      </c>
      <c r="BE66" s="142">
        <v>13.617127209360214</v>
      </c>
      <c r="BF66" s="142">
        <v>16.522157996146383</v>
      </c>
      <c r="BG66" s="141">
        <v>13.284002818886552</v>
      </c>
      <c r="BH66" s="140">
        <v>12.954796030871032</v>
      </c>
      <c r="BI66" s="140">
        <v>15.291501976284593</v>
      </c>
      <c r="BJ66" s="140">
        <v>13.970345963756225</v>
      </c>
      <c r="BK66" s="140" t="s">
        <v>286</v>
      </c>
      <c r="BL66" s="141" t="s">
        <v>286</v>
      </c>
      <c r="BM66" s="140" t="s">
        <v>286</v>
      </c>
      <c r="BN66" s="139" t="s">
        <v>286</v>
      </c>
      <c r="BO66" s="139" t="s">
        <v>286</v>
      </c>
      <c r="BP66" s="139" t="s">
        <v>286</v>
      </c>
      <c r="BQ66" s="141" t="s">
        <v>286</v>
      </c>
      <c r="BR66" s="140" t="s">
        <v>286</v>
      </c>
      <c r="BS66" s="140" t="s">
        <v>286</v>
      </c>
      <c r="BT66" s="140">
        <v>12.66536011758941</v>
      </c>
      <c r="BU66" s="141">
        <v>13.46107203492604</v>
      </c>
      <c r="BV66" s="140">
        <v>7.8619708288865207</v>
      </c>
      <c r="BW66" s="140">
        <v>11.068806091922777</v>
      </c>
      <c r="BX66" s="140">
        <v>13.129541468303724</v>
      </c>
      <c r="BY66" s="141">
        <v>7.385229540918167</v>
      </c>
      <c r="BZ66" s="140">
        <v>16.941128036228932</v>
      </c>
      <c r="CA66" s="140">
        <v>22.012578616352211</v>
      </c>
      <c r="CB66" s="140">
        <v>18.001555209953306</v>
      </c>
      <c r="CC66" s="141">
        <v>14.288879042977396</v>
      </c>
      <c r="CD66" s="140">
        <v>22.303140646335819</v>
      </c>
      <c r="CE66" s="140">
        <v>17.853231106243104</v>
      </c>
      <c r="CF66" s="140">
        <v>17.119860778768757</v>
      </c>
      <c r="CG66" s="141">
        <v>21.814404432132882</v>
      </c>
      <c r="CH66" s="140">
        <v>16.375379939209711</v>
      </c>
      <c r="CI66" s="140">
        <v>12.984448284374242</v>
      </c>
      <c r="CJ66" s="140">
        <v>16.889754198101713</v>
      </c>
      <c r="CK66" s="140">
        <v>15.260900643316711</v>
      </c>
      <c r="CL66" s="140">
        <v>12.561711464618751</v>
      </c>
      <c r="CM66" s="140">
        <v>17.681086519114647</v>
      </c>
      <c r="CN66" s="140">
        <v>11.919866444073426</v>
      </c>
      <c r="CO66" s="140">
        <v>5.8751279426816803</v>
      </c>
      <c r="CP66" s="141">
        <v>8.3507792509886247</v>
      </c>
      <c r="CQ66" s="140">
        <v>3.4965034965034993</v>
      </c>
      <c r="CR66" s="140">
        <v>5.3946495688702054</v>
      </c>
      <c r="CS66" s="139">
        <v>7.7676537585421457</v>
      </c>
      <c r="CT66" s="139">
        <v>4.2955951947579125</v>
      </c>
      <c r="CU66" s="141">
        <v>5.5977435452375719</v>
      </c>
      <c r="CV66" s="140">
        <v>7.9529737206085986</v>
      </c>
      <c r="CW66" s="140">
        <v>3.85779122541603</v>
      </c>
      <c r="CX66" s="139">
        <v>2.9389972832798219</v>
      </c>
      <c r="CY66" s="139">
        <v>3.6115178135675885</v>
      </c>
      <c r="CZ66" s="141">
        <v>2.5044722719141306</v>
      </c>
      <c r="DA66" s="140">
        <v>2.6626406807576108</v>
      </c>
      <c r="DB66" s="140">
        <v>3.8210155857214687</v>
      </c>
      <c r="DC66" s="139">
        <v>2.4765729585006691</v>
      </c>
      <c r="DD66" s="114" t="s">
        <v>286</v>
      </c>
      <c r="DE66" s="128">
        <v>41.69241739957215</v>
      </c>
      <c r="DF66" s="121">
        <v>44.48398576512453</v>
      </c>
      <c r="DG66" s="121" t="s">
        <v>286</v>
      </c>
      <c r="DH66" s="114">
        <v>33.639073606970967</v>
      </c>
      <c r="DI66" s="114">
        <v>37.705516989404444</v>
      </c>
      <c r="DJ66" s="128" t="s">
        <v>286</v>
      </c>
      <c r="DK66" s="121">
        <v>36.000938746773173</v>
      </c>
      <c r="DL66" s="121">
        <v>42.141491395793373</v>
      </c>
      <c r="DM66" s="121" t="s">
        <v>286</v>
      </c>
      <c r="DN66" s="121">
        <v>31.801515521877459</v>
      </c>
      <c r="DO66" s="128">
        <v>39.642857142857167</v>
      </c>
      <c r="DP66" s="121" t="s">
        <v>286</v>
      </c>
      <c r="DQ66" s="121">
        <v>21.900930349509679</v>
      </c>
      <c r="DR66" s="121">
        <v>28.185456971314245</v>
      </c>
      <c r="DS66" s="121" t="s">
        <v>286</v>
      </c>
      <c r="DT66" s="128">
        <v>33.588333731771563</v>
      </c>
      <c r="DU66" s="131">
        <v>33.571712355979379</v>
      </c>
      <c r="DV66" s="131" t="s">
        <v>286</v>
      </c>
      <c r="DW66" s="114">
        <v>33.578995854444891</v>
      </c>
      <c r="DX66" s="131">
        <v>32.954128440366986</v>
      </c>
      <c r="DY66" s="128" t="s">
        <v>286</v>
      </c>
      <c r="DZ66" s="128">
        <v>30.482921083627875</v>
      </c>
      <c r="EA66" s="128">
        <v>33.498854087089377</v>
      </c>
      <c r="EB66" s="128" t="s">
        <v>286</v>
      </c>
      <c r="EC66" s="128">
        <v>28.392330383480861</v>
      </c>
      <c r="ED66" s="128">
        <v>30.829756795422053</v>
      </c>
      <c r="EE66" s="128" t="s">
        <v>286</v>
      </c>
      <c r="EF66" s="128">
        <v>21.995464852607753</v>
      </c>
      <c r="EG66" s="128">
        <v>23.493975903614505</v>
      </c>
      <c r="EH66" s="128" t="s">
        <v>286</v>
      </c>
      <c r="EI66" s="128">
        <v>32.305468561792281</v>
      </c>
      <c r="EJ66" s="128">
        <v>27.822257806244991</v>
      </c>
      <c r="EK66" s="128" t="s">
        <v>286</v>
      </c>
      <c r="EL66" s="121">
        <v>25.550150567523779</v>
      </c>
      <c r="EM66" s="121">
        <v>25.129342202512916</v>
      </c>
      <c r="EN66" s="121" t="s">
        <v>286</v>
      </c>
      <c r="EO66" s="121">
        <v>24.988112220637099</v>
      </c>
      <c r="EP66" s="128">
        <v>24.394928928159775</v>
      </c>
      <c r="EQ66" s="121" t="s">
        <v>286</v>
      </c>
      <c r="ER66" s="121">
        <v>21.300172371337094</v>
      </c>
      <c r="ES66" s="121">
        <v>23.350071736011479</v>
      </c>
      <c r="ET66" s="121" t="s">
        <v>286</v>
      </c>
      <c r="EU66" s="128">
        <v>18.716847688810276</v>
      </c>
      <c r="EV66" s="121">
        <v>19.066800939912767</v>
      </c>
      <c r="EW66" s="121" t="s">
        <v>286</v>
      </c>
      <c r="EX66" s="121">
        <v>17.158760890609898</v>
      </c>
      <c r="EY66" s="121">
        <v>43.005595523581121</v>
      </c>
      <c r="EZ66" s="128" t="s">
        <v>286</v>
      </c>
      <c r="FA66" s="121">
        <v>12.329084588644236</v>
      </c>
      <c r="FB66" s="121">
        <v>34.845132743362946</v>
      </c>
      <c r="FC66" s="121" t="s">
        <v>286</v>
      </c>
      <c r="FD66" s="121">
        <v>11.469959629541631</v>
      </c>
      <c r="FE66" s="128">
        <v>33.717800845828464</v>
      </c>
      <c r="FF66" s="121" t="s">
        <v>286</v>
      </c>
      <c r="FG66" s="121">
        <v>11.278381046396827</v>
      </c>
      <c r="FH66" s="121">
        <v>32.133861101115443</v>
      </c>
      <c r="FI66" s="121" t="s">
        <v>286</v>
      </c>
      <c r="FJ66" s="128">
        <v>9.7517730496454078</v>
      </c>
      <c r="FK66" s="121">
        <v>26.572485704675465</v>
      </c>
      <c r="FL66" s="121" t="s">
        <v>286</v>
      </c>
      <c r="FM66" s="121">
        <v>4.8445408532176444</v>
      </c>
      <c r="FN66" s="121">
        <v>33.929280889948345</v>
      </c>
      <c r="FO66" s="128" t="s">
        <v>286</v>
      </c>
      <c r="FP66" s="121">
        <v>4.149281409364864</v>
      </c>
      <c r="FQ66" s="121">
        <v>30.619012527634464</v>
      </c>
      <c r="FR66" s="121" t="s">
        <v>286</v>
      </c>
      <c r="FS66" s="121">
        <v>4.2538022813688219</v>
      </c>
      <c r="FT66" s="128">
        <v>30.80168776371309</v>
      </c>
      <c r="FU66" s="121" t="s">
        <v>286</v>
      </c>
      <c r="FV66" s="121">
        <v>2.9869168106640274</v>
      </c>
      <c r="FW66" s="121">
        <v>25.242369838420093</v>
      </c>
      <c r="FX66" s="121" t="s">
        <v>286</v>
      </c>
      <c r="FY66" s="128">
        <v>3.5380338640384168</v>
      </c>
      <c r="FZ66" s="121">
        <v>20.134680134680192</v>
      </c>
      <c r="GA66" s="121" t="s">
        <v>286</v>
      </c>
      <c r="GB66" s="121" t="s">
        <v>286</v>
      </c>
      <c r="GC66" s="121" t="s">
        <v>286</v>
      </c>
      <c r="GD66" s="128" t="s">
        <v>286</v>
      </c>
      <c r="GE66" s="121" t="s">
        <v>286</v>
      </c>
      <c r="GF66" s="121" t="s">
        <v>286</v>
      </c>
      <c r="GG66" s="121" t="s">
        <v>286</v>
      </c>
      <c r="GH66" s="121" t="s">
        <v>286</v>
      </c>
      <c r="GI66" s="128" t="s">
        <v>286</v>
      </c>
      <c r="GJ66" s="121" t="s">
        <v>286</v>
      </c>
      <c r="GK66" s="121">
        <v>4.0000000000000027</v>
      </c>
      <c r="GL66" s="121">
        <v>5.7872034507548724</v>
      </c>
      <c r="GM66" s="130" t="s">
        <v>286</v>
      </c>
      <c r="GN66" s="128">
        <v>3.9007092198581601</v>
      </c>
      <c r="GO66" s="121">
        <v>5.3745381256298259</v>
      </c>
      <c r="GP66" s="121">
        <v>17.978795398150222</v>
      </c>
      <c r="GQ66" s="121">
        <v>51.480019733596357</v>
      </c>
      <c r="GR66" s="121">
        <v>67.244856797095565</v>
      </c>
      <c r="GS66" s="128">
        <v>12.644508670520221</v>
      </c>
      <c r="GT66" s="121">
        <v>41.280079384768023</v>
      </c>
      <c r="GU66" s="121">
        <v>62.285059228123657</v>
      </c>
      <c r="GV66" s="121">
        <v>11.893656716417931</v>
      </c>
      <c r="GW66" s="121">
        <v>42.031249999999908</v>
      </c>
      <c r="GX66" s="128">
        <v>59.952606635070929</v>
      </c>
      <c r="GY66" s="128">
        <v>11.142061281337053</v>
      </c>
      <c r="GZ66" s="128">
        <v>36.286919831223585</v>
      </c>
      <c r="HA66" s="128">
        <v>62.230347349177485</v>
      </c>
      <c r="HB66" s="128">
        <v>9.3565608316942832</v>
      </c>
      <c r="HC66" s="128">
        <v>32.95454545454546</v>
      </c>
      <c r="HD66" s="128">
        <v>52.076896670099586</v>
      </c>
      <c r="HE66" s="128">
        <v>1.0151139183397262</v>
      </c>
      <c r="HF66" s="128">
        <v>9.8667982239763052</v>
      </c>
      <c r="HG66" s="128">
        <v>21.944332392093575</v>
      </c>
      <c r="HH66" s="128">
        <v>0.7466281310211953</v>
      </c>
      <c r="HI66" s="128">
        <v>5.6313569833788266</v>
      </c>
      <c r="HJ66" s="128">
        <v>18.074130683989331</v>
      </c>
      <c r="HK66" s="128">
        <v>0.81623134328358082</v>
      </c>
      <c r="HL66" s="121">
        <v>5.8333333333333153</v>
      </c>
      <c r="HM66" s="121">
        <v>16.429699842022107</v>
      </c>
      <c r="HN66" s="121">
        <v>0.40516586477589289</v>
      </c>
      <c r="HO66" s="121">
        <v>4.0084388185654101</v>
      </c>
      <c r="HP66" s="128">
        <v>16.23400365630712</v>
      </c>
      <c r="HQ66" s="121">
        <v>0.36527114357965718</v>
      </c>
      <c r="HR66" s="121">
        <v>2.8679653679653594</v>
      </c>
      <c r="HS66" s="121">
        <v>10.538963268108512</v>
      </c>
      <c r="HT66" s="129">
        <v>7.6529425447778552</v>
      </c>
      <c r="HU66" s="128">
        <v>35.052070104140192</v>
      </c>
      <c r="HV66" s="114">
        <v>49.526554137505201</v>
      </c>
      <c r="HW66" s="114">
        <v>5.3392113641929875</v>
      </c>
      <c r="HX66" s="114">
        <v>26.247454175152761</v>
      </c>
      <c r="HY66" s="114">
        <v>44.317734958710204</v>
      </c>
      <c r="HZ66" s="114">
        <v>5.7433230914677464</v>
      </c>
      <c r="IA66" s="114">
        <v>27.820959528276607</v>
      </c>
      <c r="IB66" s="114">
        <v>44.714459295261257</v>
      </c>
      <c r="IC66" s="114">
        <v>4.8743335872048741</v>
      </c>
      <c r="ID66" s="114">
        <v>23.009554140127381</v>
      </c>
      <c r="IE66" s="114">
        <v>47.615553925165067</v>
      </c>
      <c r="IF66" s="114">
        <v>4.0270346381301056</v>
      </c>
      <c r="IG66" s="114">
        <v>18.903436988543344</v>
      </c>
      <c r="IH66" s="114">
        <v>37.37931034482753</v>
      </c>
      <c r="II66" s="114" t="s">
        <v>286</v>
      </c>
      <c r="IJ66" s="114">
        <v>19.600195026816266</v>
      </c>
      <c r="IK66" s="114">
        <v>30.503018108651933</v>
      </c>
      <c r="IL66" s="114" t="s">
        <v>286</v>
      </c>
      <c r="IM66" s="114">
        <v>14.095940959409619</v>
      </c>
      <c r="IN66" s="114">
        <v>24.97153700189758</v>
      </c>
      <c r="IO66" s="114" t="s">
        <v>286</v>
      </c>
      <c r="IP66" s="114">
        <v>15.785401083311793</v>
      </c>
      <c r="IQ66" s="114">
        <v>27.037617554858922</v>
      </c>
      <c r="IR66" s="114" t="s">
        <v>286</v>
      </c>
      <c r="IS66" s="114">
        <v>13.110403397027619</v>
      </c>
      <c r="IT66" s="114">
        <v>28.849687614847475</v>
      </c>
      <c r="IU66" s="114" t="s">
        <v>286</v>
      </c>
      <c r="IV66" s="114">
        <v>10.36085292509568</v>
      </c>
      <c r="IW66" s="114">
        <v>21.758620689655157</v>
      </c>
      <c r="IX66" s="114" t="str">
        <f t="shared" si="81"/>
        <v>--</v>
      </c>
      <c r="IY66" s="114" t="str">
        <f t="shared" si="81"/>
        <v>--</v>
      </c>
      <c r="IZ66" s="114" t="str">
        <f t="shared" si="81"/>
        <v>--</v>
      </c>
      <c r="JA66" s="114" t="str">
        <f t="shared" si="81"/>
        <v>--</v>
      </c>
      <c r="JB66" s="114" t="str">
        <f t="shared" si="81"/>
        <v>--</v>
      </c>
      <c r="JC66" s="261" t="s">
        <v>286</v>
      </c>
      <c r="JD66" s="261" t="s">
        <v>286</v>
      </c>
      <c r="JE66" s="261" t="s">
        <v>286</v>
      </c>
      <c r="JF66" s="261" t="s">
        <v>286</v>
      </c>
      <c r="JG66" s="261" t="s">
        <v>286</v>
      </c>
      <c r="JH66" s="261" t="s">
        <v>286</v>
      </c>
      <c r="JI66" s="261" t="s">
        <v>286</v>
      </c>
      <c r="JJ66" s="261" t="s">
        <v>286</v>
      </c>
      <c r="JK66" s="261" t="s">
        <v>286</v>
      </c>
      <c r="JL66" s="261" t="s">
        <v>286</v>
      </c>
      <c r="JM66" s="261" t="s">
        <v>286</v>
      </c>
      <c r="JN66" s="261" t="s">
        <v>286</v>
      </c>
      <c r="JO66" s="243">
        <v>15.1122019635344</v>
      </c>
      <c r="JP66" s="243">
        <v>22.5611510791367</v>
      </c>
      <c r="JQ66" s="243">
        <v>39.900559353635799</v>
      </c>
      <c r="JR66" s="243">
        <v>13.433312061263599</v>
      </c>
      <c r="JS66" s="243">
        <v>17.677380230442701</v>
      </c>
      <c r="JT66" s="243">
        <v>37.340738320810303</v>
      </c>
      <c r="JU66" s="247">
        <v>0.98176718092566795</v>
      </c>
      <c r="JV66" s="243">
        <v>1.66906474820144</v>
      </c>
      <c r="JW66" s="243">
        <v>5.2827843380982102</v>
      </c>
      <c r="JX66" s="247">
        <v>0.73388640714741604</v>
      </c>
      <c r="JY66" s="247">
        <v>0.78835657974530204</v>
      </c>
      <c r="JZ66" s="243">
        <v>4.3776543613198502</v>
      </c>
      <c r="KA66" s="243">
        <v>10.755308040375899</v>
      </c>
      <c r="KB66" s="243">
        <v>14.2334739803094</v>
      </c>
      <c r="KC66" s="243">
        <v>24.861878453038699</v>
      </c>
      <c r="KD66" s="243">
        <v>7.6824992030602504</v>
      </c>
      <c r="KE66" s="243">
        <v>8.7209302325581302</v>
      </c>
      <c r="KF66" s="243">
        <v>22.2931970616416</v>
      </c>
      <c r="KG66" s="128" t="str">
        <f t="shared" si="82"/>
        <v>--</v>
      </c>
      <c r="KH66" s="128" t="str">
        <f t="shared" si="82"/>
        <v>--</v>
      </c>
      <c r="KI66" s="128" t="str">
        <f t="shared" si="82"/>
        <v>--</v>
      </c>
      <c r="KJ66" s="128" t="str">
        <f t="shared" si="82"/>
        <v>--</v>
      </c>
      <c r="KK66" s="128" t="str">
        <f t="shared" si="82"/>
        <v>--</v>
      </c>
      <c r="KL66" s="128" t="str">
        <f t="shared" si="82"/>
        <v>--</v>
      </c>
      <c r="KM66" s="128" t="str">
        <f t="shared" si="82"/>
        <v>--</v>
      </c>
      <c r="KN66" s="286">
        <v>10.051052967453725</v>
      </c>
      <c r="KO66" s="286">
        <v>8.2772740567417209</v>
      </c>
      <c r="KP66" s="286">
        <v>8.7837837837837931</v>
      </c>
      <c r="KQ66" s="128" t="str">
        <f t="shared" si="2"/>
        <v>--</v>
      </c>
      <c r="KR66" s="222">
        <v>2.6483726866624151</v>
      </c>
      <c r="KS66" s="222">
        <v>1.6067776803973122</v>
      </c>
      <c r="KT66" s="222">
        <v>2.5104602510460263</v>
      </c>
      <c r="KU66" s="128" t="str">
        <f t="shared" si="3"/>
        <v>--</v>
      </c>
      <c r="KV66" s="222">
        <v>3.7675606641123935</v>
      </c>
      <c r="KW66" s="222">
        <v>2.5124160093485175</v>
      </c>
      <c r="KX66" s="222">
        <v>3.155183515775918</v>
      </c>
      <c r="KY66" s="295">
        <v>19.664991624790684</v>
      </c>
      <c r="KZ66" s="295">
        <v>17.806345733041571</v>
      </c>
      <c r="LA66" s="295">
        <v>13.369467028003603</v>
      </c>
      <c r="LB66" s="295">
        <v>17.72827110134924</v>
      </c>
      <c r="LC66" s="295">
        <v>17.513482827135942</v>
      </c>
      <c r="LD66" s="295">
        <v>16.043613707165104</v>
      </c>
      <c r="LE66" s="295">
        <v>12.155260469867207</v>
      </c>
      <c r="LF66" s="295">
        <v>12.940528634361243</v>
      </c>
      <c r="LG66" s="295">
        <v>8.9133089133089101</v>
      </c>
      <c r="LH66" s="295">
        <v>12.156615093148085</v>
      </c>
      <c r="LI66" s="295">
        <v>11.583452211126957</v>
      </c>
      <c r="LJ66" s="295">
        <v>13.241723922548417</v>
      </c>
      <c r="LK66" s="295">
        <v>4.724940938238289</v>
      </c>
      <c r="LL66" s="295">
        <v>4.2099507927829345</v>
      </c>
      <c r="LM66" s="295">
        <v>2.3276904474002427</v>
      </c>
      <c r="LN66" s="295">
        <v>3.9283469516027614</v>
      </c>
      <c r="LO66" s="295">
        <v>3.8265306122448988</v>
      </c>
      <c r="LP66" s="295">
        <v>3.5836709255219672</v>
      </c>
      <c r="LQ66" s="128">
        <v>3.388054488298986</v>
      </c>
      <c r="LR66" s="128">
        <v>7.0354609929078116</v>
      </c>
      <c r="LS66" s="128">
        <v>13.639162561576351</v>
      </c>
      <c r="LT66" s="128">
        <v>2.2922636103151861</v>
      </c>
      <c r="LU66" s="128">
        <v>3.4582970066841026</v>
      </c>
      <c r="LV66" s="128">
        <v>12.291933418694001</v>
      </c>
      <c r="LX66" s="378" t="str">
        <f t="shared" si="4"/>
        <v>--</v>
      </c>
      <c r="LY66" s="381">
        <v>21.546261089987304</v>
      </c>
      <c r="LZ66" s="381">
        <v>21.752694271128767</v>
      </c>
      <c r="MA66" s="381">
        <v>22.646230841413804</v>
      </c>
      <c r="MB66" s="378" t="str">
        <f t="shared" si="5"/>
        <v>--</v>
      </c>
      <c r="MC66" s="381">
        <v>20.279947916666679</v>
      </c>
      <c r="MD66" s="381">
        <v>21.916299559471408</v>
      </c>
      <c r="ME66" s="381">
        <v>21.556624398775682</v>
      </c>
      <c r="MF66" s="378" t="str">
        <f t="shared" si="6"/>
        <v>--</v>
      </c>
      <c r="MG66" s="381">
        <v>17.969735182849984</v>
      </c>
      <c r="MH66" s="381">
        <v>19.168787107718423</v>
      </c>
      <c r="MI66" s="381">
        <v>21.01313320825512</v>
      </c>
      <c r="MJ66" s="378" t="str">
        <f t="shared" si="7"/>
        <v>--</v>
      </c>
      <c r="MK66" s="381">
        <v>19.23575129533679</v>
      </c>
      <c r="ML66" s="381">
        <v>20.807339449541324</v>
      </c>
      <c r="MM66" s="381">
        <v>20.45454545454546</v>
      </c>
      <c r="MN66" s="378" t="str">
        <f t="shared" si="8"/>
        <v>--</v>
      </c>
      <c r="MO66" s="381">
        <v>21.924792861695295</v>
      </c>
      <c r="MP66" s="381">
        <v>18.505079825834571</v>
      </c>
      <c r="MQ66" s="381">
        <v>15.812337098175494</v>
      </c>
      <c r="MR66" s="378" t="str">
        <f t="shared" si="9"/>
        <v>--</v>
      </c>
      <c r="MS66" s="381">
        <v>14.285714285714279</v>
      </c>
      <c r="MT66" s="381">
        <v>13.463666543710829</v>
      </c>
      <c r="MU66" s="381">
        <v>13.139329805996471</v>
      </c>
      <c r="MV66" s="378" t="str">
        <f t="shared" si="10"/>
        <v>--</v>
      </c>
      <c r="MW66" s="381">
        <v>5.1047120418848051</v>
      </c>
      <c r="MX66" s="381">
        <v>3.8277511961722483</v>
      </c>
      <c r="MY66" s="381">
        <v>3.5996488147497852</v>
      </c>
      <c r="MZ66" s="378" t="str">
        <f t="shared" si="11"/>
        <v>--</v>
      </c>
      <c r="NA66" s="381">
        <v>27.327806122448987</v>
      </c>
      <c r="NB66" s="381">
        <v>24.218521764534088</v>
      </c>
      <c r="NC66" s="381">
        <v>24.967866323907465</v>
      </c>
      <c r="ND66" s="378" t="str">
        <f t="shared" si="12"/>
        <v>--</v>
      </c>
      <c r="NE66" s="381">
        <v>27.970456005138065</v>
      </c>
      <c r="NF66" s="381">
        <v>23.094170403587398</v>
      </c>
      <c r="NG66" s="381">
        <v>23.262972735268239</v>
      </c>
      <c r="NH66" s="378" t="str">
        <f t="shared" si="13"/>
        <v>--</v>
      </c>
      <c r="NI66" s="381">
        <v>8.8558500323206246</v>
      </c>
      <c r="NJ66" s="381">
        <v>6.4964325948178834</v>
      </c>
      <c r="NK66" s="381">
        <v>5.4649625385632428</v>
      </c>
      <c r="NL66" s="378" t="str">
        <f t="shared" si="14"/>
        <v>--</v>
      </c>
      <c r="NM66" s="381">
        <v>2.4563671622495153</v>
      </c>
      <c r="NN66" s="381">
        <v>1.7267267267267261</v>
      </c>
      <c r="NO66" s="381">
        <v>1.8917729872415296</v>
      </c>
      <c r="NP66" s="378" t="str">
        <f t="shared" si="15"/>
        <v>--</v>
      </c>
      <c r="NQ66" s="381">
        <v>2.8292682926829222</v>
      </c>
      <c r="NR66" s="381">
        <v>2.3827534039334251</v>
      </c>
      <c r="NS66" s="381">
        <v>2.4422735346358748</v>
      </c>
      <c r="NT66" s="378" t="str">
        <f t="shared" si="16"/>
        <v>--</v>
      </c>
      <c r="NU66" s="381">
        <v>13.828048381824143</v>
      </c>
      <c r="NV66" s="381">
        <v>19.047619047619044</v>
      </c>
      <c r="NW66" s="381">
        <v>31.382978723404246</v>
      </c>
      <c r="NX66" s="378" t="str">
        <f t="shared" si="17"/>
        <v>--</v>
      </c>
      <c r="NY66" s="381">
        <v>0.58842759071591999</v>
      </c>
      <c r="NZ66" s="381">
        <v>1.0204081632653073</v>
      </c>
      <c r="OA66" s="381">
        <v>1.7730496453900682</v>
      </c>
      <c r="OB66" s="378" t="str">
        <f t="shared" si="18"/>
        <v>--</v>
      </c>
      <c r="OC66" s="381">
        <v>7.3233959818535137</v>
      </c>
      <c r="OD66" s="381">
        <v>9.3808630393996086</v>
      </c>
      <c r="OE66" s="381">
        <v>16.982796647551833</v>
      </c>
    </row>
    <row r="67" spans="1:395" ht="14.4" thickTop="1" thickBot="1" x14ac:dyDescent="0.3">
      <c r="A67" s="114">
        <v>63</v>
      </c>
      <c r="B67" s="93" t="s">
        <v>63</v>
      </c>
      <c r="C67" s="144">
        <v>20.000000000000004</v>
      </c>
      <c r="D67" s="144">
        <v>27.272727272727263</v>
      </c>
      <c r="E67" s="144">
        <v>27.142857142857149</v>
      </c>
      <c r="F67" s="144">
        <v>26.19047619047619</v>
      </c>
      <c r="G67" s="144">
        <v>15.625</v>
      </c>
      <c r="H67" s="144">
        <v>36.923076923076934</v>
      </c>
      <c r="I67" s="144">
        <v>15.555555555555555</v>
      </c>
      <c r="J67" s="144">
        <v>19.23076923076923</v>
      </c>
      <c r="K67" s="144">
        <v>26.92307692307692</v>
      </c>
      <c r="L67" s="144">
        <v>14.583333333333334</v>
      </c>
      <c r="M67" s="141">
        <v>15.38461538461538</v>
      </c>
      <c r="N67" s="141">
        <v>30.952380952380945</v>
      </c>
      <c r="O67" s="141">
        <v>12.000000000000002</v>
      </c>
      <c r="P67" s="141">
        <v>27.272727272727263</v>
      </c>
      <c r="Q67" s="141">
        <v>14.285714285714283</v>
      </c>
      <c r="R67" s="141">
        <v>8.1967213114754109</v>
      </c>
      <c r="S67" s="141">
        <v>5.7471264367816088</v>
      </c>
      <c r="T67" s="141">
        <v>14.285714285714288</v>
      </c>
      <c r="U67" s="141">
        <v>19.047619047619047</v>
      </c>
      <c r="V67" s="141">
        <v>10.937500000000002</v>
      </c>
      <c r="W67" s="141">
        <v>13.846153846153848</v>
      </c>
      <c r="X67" s="141">
        <v>6.5217391304347823</v>
      </c>
      <c r="Y67" s="141">
        <v>13.461538461538465</v>
      </c>
      <c r="Z67" s="141">
        <v>7.8431372549019605</v>
      </c>
      <c r="AA67" s="141">
        <v>14.583333333333334</v>
      </c>
      <c r="AB67" s="142">
        <v>5.7692307692307701</v>
      </c>
      <c r="AC67" s="142">
        <v>7.142857142857145</v>
      </c>
      <c r="AD67" s="142">
        <v>10.204081632653061</v>
      </c>
      <c r="AE67" s="142">
        <v>15.555555555555555</v>
      </c>
      <c r="AF67" s="141">
        <v>2.8571428571428568</v>
      </c>
      <c r="AG67" s="144">
        <v>13.559322033898303</v>
      </c>
      <c r="AH67" s="144">
        <v>19.540229885057482</v>
      </c>
      <c r="AI67" s="143">
        <v>17.142857142857146</v>
      </c>
      <c r="AJ67" s="143">
        <v>21.428571428571431</v>
      </c>
      <c r="AK67" s="141">
        <v>7.8125000000000036</v>
      </c>
      <c r="AL67" s="141">
        <v>6.1538461538461542</v>
      </c>
      <c r="AM67" s="141">
        <v>10.869565217391305</v>
      </c>
      <c r="AN67" s="141">
        <v>9.6153846153846168</v>
      </c>
      <c r="AO67" s="141">
        <v>7.6923076923076925</v>
      </c>
      <c r="AP67" s="141">
        <v>20.833333333333332</v>
      </c>
      <c r="AQ67" s="141">
        <v>5.8823529411764728</v>
      </c>
      <c r="AR67" s="141">
        <v>9.5238095238095219</v>
      </c>
      <c r="AS67" s="141">
        <v>6.1224489795918373</v>
      </c>
      <c r="AT67" s="141">
        <v>18.181818181818176</v>
      </c>
      <c r="AU67" s="141">
        <v>0</v>
      </c>
      <c r="AV67" s="141">
        <v>12.280701754385964</v>
      </c>
      <c r="AW67" s="141">
        <v>16.091954022988503</v>
      </c>
      <c r="AX67" s="142">
        <v>10.000000000000004</v>
      </c>
      <c r="AY67" s="142">
        <v>12.499999999999996</v>
      </c>
      <c r="AZ67" s="142">
        <v>6.2499999999999991</v>
      </c>
      <c r="BA67" s="142">
        <v>9.375</v>
      </c>
      <c r="BB67" s="141">
        <v>6.666666666666667</v>
      </c>
      <c r="BC67" s="142">
        <v>9.6153846153846168</v>
      </c>
      <c r="BD67" s="142">
        <v>3.8461538461538458</v>
      </c>
      <c r="BE67" s="142">
        <v>16.666666666666668</v>
      </c>
      <c r="BF67" s="142">
        <v>7.6923076923076916</v>
      </c>
      <c r="BG67" s="141">
        <v>4.761904761904761</v>
      </c>
      <c r="BH67" s="140">
        <v>14.583333333333334</v>
      </c>
      <c r="BI67" s="140">
        <v>15.909090909090908</v>
      </c>
      <c r="BJ67" s="140">
        <v>2.9411764705882351</v>
      </c>
      <c r="BK67" s="140" t="s">
        <v>286</v>
      </c>
      <c r="BL67" s="141" t="s">
        <v>286</v>
      </c>
      <c r="BM67" s="140" t="s">
        <v>286</v>
      </c>
      <c r="BN67" s="139" t="s">
        <v>286</v>
      </c>
      <c r="BO67" s="139" t="s">
        <v>286</v>
      </c>
      <c r="BP67" s="139" t="s">
        <v>286</v>
      </c>
      <c r="BQ67" s="141" t="s">
        <v>286</v>
      </c>
      <c r="BR67" s="140" t="s">
        <v>286</v>
      </c>
      <c r="BS67" s="140" t="s">
        <v>286</v>
      </c>
      <c r="BT67" s="140">
        <v>2.0833333333333335</v>
      </c>
      <c r="BU67" s="141">
        <v>7.8431372549019605</v>
      </c>
      <c r="BV67" s="140">
        <v>2.3809523809523805</v>
      </c>
      <c r="BW67" s="140">
        <v>8.1632653061224492</v>
      </c>
      <c r="BX67" s="140">
        <v>19.047619047619044</v>
      </c>
      <c r="BY67" s="141">
        <v>5.8823529411764701</v>
      </c>
      <c r="BZ67" s="140">
        <v>10.000000000000004</v>
      </c>
      <c r="CA67" s="140">
        <v>25.000000000000011</v>
      </c>
      <c r="CB67" s="140">
        <v>23.943661971830984</v>
      </c>
      <c r="CC67" s="141">
        <v>20.512820512820507</v>
      </c>
      <c r="CD67" s="140">
        <v>18.46153846153846</v>
      </c>
      <c r="CE67" s="140">
        <v>7.6923076923076916</v>
      </c>
      <c r="CF67" s="140">
        <v>8.5106382978723385</v>
      </c>
      <c r="CG67" s="141">
        <v>17.647058823529413</v>
      </c>
      <c r="CH67" s="140">
        <v>9.6153846153846168</v>
      </c>
      <c r="CI67" s="140">
        <v>12.5</v>
      </c>
      <c r="CJ67" s="140">
        <v>13.725490196078434</v>
      </c>
      <c r="CK67" s="140">
        <v>9.5238095238095237</v>
      </c>
      <c r="CL67" s="140">
        <v>10</v>
      </c>
      <c r="CM67" s="140">
        <v>19.047619047619047</v>
      </c>
      <c r="CN67" s="140">
        <v>8.8235294117647083</v>
      </c>
      <c r="CO67" s="140">
        <v>0</v>
      </c>
      <c r="CP67" s="141">
        <v>7.954545454545455</v>
      </c>
      <c r="CQ67" s="140">
        <v>7.0422535211267592</v>
      </c>
      <c r="CR67" s="140">
        <v>5.1282051282051269</v>
      </c>
      <c r="CS67" s="139">
        <v>3.0769230769230766</v>
      </c>
      <c r="CT67" s="139">
        <v>3.0769230769230771</v>
      </c>
      <c r="CU67" s="141">
        <v>4.0816326530612246</v>
      </c>
      <c r="CV67" s="140">
        <v>8</v>
      </c>
      <c r="CW67" s="140">
        <v>1.9230769230769229</v>
      </c>
      <c r="CX67" s="139">
        <v>2.0833333333333335</v>
      </c>
      <c r="CY67" s="139">
        <v>1.9607843137254901</v>
      </c>
      <c r="CZ67" s="141">
        <v>2.3809523809523805</v>
      </c>
      <c r="DA67" s="140">
        <v>2</v>
      </c>
      <c r="DB67" s="140">
        <v>9.5238095238095219</v>
      </c>
      <c r="DC67" s="139">
        <v>2.9411764705882351</v>
      </c>
      <c r="DD67" s="114" t="s">
        <v>286</v>
      </c>
      <c r="DE67" s="128">
        <v>42.352941176470587</v>
      </c>
      <c r="DF67" s="121">
        <v>54.929577464788743</v>
      </c>
      <c r="DG67" s="121" t="s">
        <v>286</v>
      </c>
      <c r="DH67" s="114">
        <v>35.937499999999993</v>
      </c>
      <c r="DI67" s="114">
        <v>47.692307692307693</v>
      </c>
      <c r="DJ67" s="128" t="s">
        <v>286</v>
      </c>
      <c r="DK67" s="121">
        <v>26.92307692307692</v>
      </c>
      <c r="DL67" s="121">
        <v>42.307692307692314</v>
      </c>
      <c r="DM67" s="121" t="s">
        <v>286</v>
      </c>
      <c r="DN67" s="121">
        <v>27.450980392156861</v>
      </c>
      <c r="DO67" s="128">
        <v>30.952380952380945</v>
      </c>
      <c r="DP67" s="121" t="s">
        <v>286</v>
      </c>
      <c r="DQ67" s="121">
        <v>26.190476190476183</v>
      </c>
      <c r="DR67" s="121">
        <v>20.588235294117649</v>
      </c>
      <c r="DS67" s="121" t="s">
        <v>286</v>
      </c>
      <c r="DT67" s="128">
        <v>23.529411764705877</v>
      </c>
      <c r="DU67" s="131">
        <v>46.478873239436609</v>
      </c>
      <c r="DV67" s="131" t="s">
        <v>286</v>
      </c>
      <c r="DW67" s="114">
        <v>31.249999999999996</v>
      </c>
      <c r="DX67" s="131">
        <v>38.46153846153846</v>
      </c>
      <c r="DY67" s="128" t="s">
        <v>286</v>
      </c>
      <c r="DZ67" s="128">
        <v>21.153846153846153</v>
      </c>
      <c r="EA67" s="128">
        <v>34.61538461538462</v>
      </c>
      <c r="EB67" s="128" t="s">
        <v>286</v>
      </c>
      <c r="EC67" s="128">
        <v>31.372549019607842</v>
      </c>
      <c r="ED67" s="128">
        <v>21.428571428571431</v>
      </c>
      <c r="EE67" s="128" t="s">
        <v>286</v>
      </c>
      <c r="EF67" s="128">
        <v>16.666666666666671</v>
      </c>
      <c r="EG67" s="128">
        <v>17.647058823529409</v>
      </c>
      <c r="EH67" s="128" t="s">
        <v>286</v>
      </c>
      <c r="EI67" s="128">
        <v>31.764705882352942</v>
      </c>
      <c r="EJ67" s="128">
        <v>39.436619718309849</v>
      </c>
      <c r="EK67" s="128" t="s">
        <v>286</v>
      </c>
      <c r="EL67" s="121">
        <v>28.124999999999996</v>
      </c>
      <c r="EM67" s="121">
        <v>29.230769230769234</v>
      </c>
      <c r="EN67" s="121" t="s">
        <v>286</v>
      </c>
      <c r="EO67" s="121">
        <v>28.846153846153843</v>
      </c>
      <c r="EP67" s="128">
        <v>19.230769230769237</v>
      </c>
      <c r="EQ67" s="121" t="s">
        <v>286</v>
      </c>
      <c r="ER67" s="121">
        <v>29.411764705882351</v>
      </c>
      <c r="ES67" s="121">
        <v>26.829268292682919</v>
      </c>
      <c r="ET67" s="121" t="s">
        <v>286</v>
      </c>
      <c r="EU67" s="128">
        <v>7.1428571428571432</v>
      </c>
      <c r="EV67" s="121">
        <v>17.647058823529413</v>
      </c>
      <c r="EW67" s="121" t="s">
        <v>286</v>
      </c>
      <c r="EX67" s="121">
        <v>15.294117647058831</v>
      </c>
      <c r="EY67" s="121">
        <v>68.571428571428584</v>
      </c>
      <c r="EZ67" s="128" t="s">
        <v>286</v>
      </c>
      <c r="FA67" s="121">
        <v>12.500000000000004</v>
      </c>
      <c r="FB67" s="121">
        <v>49.230769230769241</v>
      </c>
      <c r="FC67" s="121" t="s">
        <v>286</v>
      </c>
      <c r="FD67" s="121">
        <v>7.6923076923076916</v>
      </c>
      <c r="FE67" s="128">
        <v>71.153846153846175</v>
      </c>
      <c r="FF67" s="121" t="s">
        <v>286</v>
      </c>
      <c r="FG67" s="121">
        <v>11.764705882352942</v>
      </c>
      <c r="FH67" s="121">
        <v>51.219512195121943</v>
      </c>
      <c r="FI67" s="121" t="s">
        <v>286</v>
      </c>
      <c r="FJ67" s="128">
        <v>7.3170731707317076</v>
      </c>
      <c r="FK67" s="121">
        <v>58.823529411764703</v>
      </c>
      <c r="FL67" s="121" t="s">
        <v>286</v>
      </c>
      <c r="FM67" s="121">
        <v>5.8823529411764692</v>
      </c>
      <c r="FN67" s="121">
        <v>53.521126760563369</v>
      </c>
      <c r="FO67" s="128" t="s">
        <v>286</v>
      </c>
      <c r="FP67" s="121">
        <v>4.6875</v>
      </c>
      <c r="FQ67" s="121">
        <v>59.999999999999979</v>
      </c>
      <c r="FR67" s="121" t="s">
        <v>286</v>
      </c>
      <c r="FS67" s="121">
        <v>0</v>
      </c>
      <c r="FT67" s="128">
        <v>69.230769230769241</v>
      </c>
      <c r="FU67" s="121" t="s">
        <v>286</v>
      </c>
      <c r="FV67" s="121">
        <v>1.9607843137254901</v>
      </c>
      <c r="FW67" s="121">
        <v>35.714285714285722</v>
      </c>
      <c r="FX67" s="121" t="s">
        <v>286</v>
      </c>
      <c r="FY67" s="128">
        <v>0</v>
      </c>
      <c r="FZ67" s="121">
        <v>47.058823529411754</v>
      </c>
      <c r="GA67" s="121" t="s">
        <v>286</v>
      </c>
      <c r="GB67" s="121" t="s">
        <v>286</v>
      </c>
      <c r="GC67" s="121" t="s">
        <v>286</v>
      </c>
      <c r="GD67" s="128" t="s">
        <v>286</v>
      </c>
      <c r="GE67" s="121" t="s">
        <v>286</v>
      </c>
      <c r="GF67" s="121" t="s">
        <v>286</v>
      </c>
      <c r="GG67" s="121" t="s">
        <v>286</v>
      </c>
      <c r="GH67" s="121" t="s">
        <v>286</v>
      </c>
      <c r="GI67" s="128" t="s">
        <v>286</v>
      </c>
      <c r="GJ67" s="121" t="s">
        <v>286</v>
      </c>
      <c r="GK67" s="121">
        <v>1.9607843137254901</v>
      </c>
      <c r="GL67" s="121">
        <v>0</v>
      </c>
      <c r="GM67" s="130" t="s">
        <v>286</v>
      </c>
      <c r="GN67" s="128">
        <v>0</v>
      </c>
      <c r="GO67" s="121">
        <v>0</v>
      </c>
      <c r="GP67" s="121">
        <v>26.923076923076923</v>
      </c>
      <c r="GQ67" s="121">
        <v>60.000000000000014</v>
      </c>
      <c r="GR67" s="121">
        <v>92.537313432835816</v>
      </c>
      <c r="GS67" s="128">
        <v>35.135135135135137</v>
      </c>
      <c r="GT67" s="121">
        <v>59.375000000000007</v>
      </c>
      <c r="GU67" s="121">
        <v>76.5625</v>
      </c>
      <c r="GV67" s="121">
        <v>26.08695652173914</v>
      </c>
      <c r="GW67" s="121">
        <v>42.857142857142854</v>
      </c>
      <c r="GX67" s="128">
        <v>74.000000000000014</v>
      </c>
      <c r="GY67" s="128">
        <v>10.869565217391306</v>
      </c>
      <c r="GZ67" s="128">
        <v>41.666666666666657</v>
      </c>
      <c r="HA67" s="128">
        <v>83.333333333333314</v>
      </c>
      <c r="HB67" s="128">
        <v>14.285714285714288</v>
      </c>
      <c r="HC67" s="128">
        <v>26.666666666666679</v>
      </c>
      <c r="HD67" s="128">
        <v>67.647058823529406</v>
      </c>
      <c r="HE67" s="128">
        <v>5.7692307692307701</v>
      </c>
      <c r="HF67" s="128">
        <v>10.588235294117649</v>
      </c>
      <c r="HG67" s="128">
        <v>41.791044776119406</v>
      </c>
      <c r="HH67" s="128">
        <v>0</v>
      </c>
      <c r="HI67" s="128">
        <v>4.6875000000000009</v>
      </c>
      <c r="HJ67" s="128">
        <v>34.374999999999993</v>
      </c>
      <c r="HK67" s="128">
        <v>2.1739130434782608</v>
      </c>
      <c r="HL67" s="121">
        <v>6.1224489795918373</v>
      </c>
      <c r="HM67" s="121">
        <v>22.000000000000004</v>
      </c>
      <c r="HN67" s="121">
        <v>0</v>
      </c>
      <c r="HO67" s="121">
        <v>0</v>
      </c>
      <c r="HP67" s="128">
        <v>9.5238095238095255</v>
      </c>
      <c r="HQ67" s="121">
        <v>0</v>
      </c>
      <c r="HR67" s="121">
        <v>4.4444444444444446</v>
      </c>
      <c r="HS67" s="121">
        <v>11.76470588235294</v>
      </c>
      <c r="HT67" s="129">
        <v>10</v>
      </c>
      <c r="HU67" s="128">
        <v>46.987951807228903</v>
      </c>
      <c r="HV67" s="114">
        <v>72.727272727272705</v>
      </c>
      <c r="HW67" s="114">
        <v>8.8235294117647065</v>
      </c>
      <c r="HX67" s="114">
        <v>34.375000000000007</v>
      </c>
      <c r="HY67" s="114">
        <v>65.573770491803259</v>
      </c>
      <c r="HZ67" s="114">
        <v>10.869565217391306</v>
      </c>
      <c r="IA67" s="114">
        <v>27.083333333333329</v>
      </c>
      <c r="IB67" s="114">
        <v>41.666666666666657</v>
      </c>
      <c r="IC67" s="114">
        <v>2.1739130434782608</v>
      </c>
      <c r="ID67" s="114">
        <v>21.276595744680854</v>
      </c>
      <c r="IE67" s="114">
        <v>57.14285714285716</v>
      </c>
      <c r="IF67" s="114">
        <v>6.1224489795918364</v>
      </c>
      <c r="IG67" s="114">
        <v>24.444444444444446</v>
      </c>
      <c r="IH67" s="114">
        <v>52.941176470588246</v>
      </c>
      <c r="II67" s="114" t="s">
        <v>286</v>
      </c>
      <c r="IJ67" s="114">
        <v>32.558139534883715</v>
      </c>
      <c r="IK67" s="114">
        <v>46.96969696969699</v>
      </c>
      <c r="IL67" s="114" t="s">
        <v>286</v>
      </c>
      <c r="IM67" s="114">
        <v>24.999999999999996</v>
      </c>
      <c r="IN67" s="114">
        <v>58.730158730158713</v>
      </c>
      <c r="IO67" s="114" t="s">
        <v>286</v>
      </c>
      <c r="IP67" s="114">
        <v>17.999999999999996</v>
      </c>
      <c r="IQ67" s="114">
        <v>30.000000000000004</v>
      </c>
      <c r="IR67" s="114" t="s">
        <v>286</v>
      </c>
      <c r="IS67" s="114">
        <v>12.765957446808512</v>
      </c>
      <c r="IT67" s="114">
        <v>33.333333333333329</v>
      </c>
      <c r="IU67" s="114" t="s">
        <v>286</v>
      </c>
      <c r="IV67" s="114">
        <v>11.111111111111111</v>
      </c>
      <c r="IW67" s="114">
        <v>35.294117647058819</v>
      </c>
      <c r="IX67" s="114" t="str">
        <f t="shared" si="81"/>
        <v>--</v>
      </c>
      <c r="IY67" s="114" t="str">
        <f t="shared" si="81"/>
        <v>--</v>
      </c>
      <c r="IZ67" s="114" t="str">
        <f t="shared" si="81"/>
        <v>--</v>
      </c>
      <c r="JA67" s="114" t="str">
        <f t="shared" si="81"/>
        <v>--</v>
      </c>
      <c r="JB67" s="114" t="str">
        <f t="shared" si="81"/>
        <v>--</v>
      </c>
      <c r="JC67" s="261" t="s">
        <v>286</v>
      </c>
      <c r="JD67" s="261" t="s">
        <v>286</v>
      </c>
      <c r="JE67" s="261" t="s">
        <v>286</v>
      </c>
      <c r="JF67" s="261" t="s">
        <v>286</v>
      </c>
      <c r="JG67" s="261" t="s">
        <v>286</v>
      </c>
      <c r="JH67" s="261" t="s">
        <v>286</v>
      </c>
      <c r="JI67" s="261" t="s">
        <v>286</v>
      </c>
      <c r="JJ67" s="261" t="s">
        <v>286</v>
      </c>
      <c r="JK67" s="261" t="s">
        <v>286</v>
      </c>
      <c r="JL67" s="261" t="s">
        <v>286</v>
      </c>
      <c r="JM67" s="261" t="s">
        <v>286</v>
      </c>
      <c r="JN67" s="261" t="s">
        <v>286</v>
      </c>
      <c r="JO67" s="243">
        <v>22.727272727272702</v>
      </c>
      <c r="JP67" s="243">
        <v>44.067796610169502</v>
      </c>
      <c r="JQ67" s="243">
        <v>45.8333333333333</v>
      </c>
      <c r="JR67" s="243">
        <v>22.2222222222222</v>
      </c>
      <c r="JS67" s="243">
        <v>22.727272727272702</v>
      </c>
      <c r="JT67" s="243">
        <v>61.904761904761898</v>
      </c>
      <c r="JU67" s="243">
        <v>0</v>
      </c>
      <c r="JV67" s="243">
        <v>0</v>
      </c>
      <c r="JW67" s="243">
        <v>2.0833333333333299</v>
      </c>
      <c r="JX67" s="243">
        <v>4.4444444444444402</v>
      </c>
      <c r="JY67" s="243">
        <v>0</v>
      </c>
      <c r="JZ67" s="243">
        <v>4.7619047619047601</v>
      </c>
      <c r="KA67" s="243">
        <v>4.5454545454545396</v>
      </c>
      <c r="KB67" s="243">
        <v>16.9491525423729</v>
      </c>
      <c r="KC67" s="243">
        <v>14.5833333333333</v>
      </c>
      <c r="KD67" s="243">
        <v>15.2173913043478</v>
      </c>
      <c r="KE67" s="243">
        <v>13.636363636363599</v>
      </c>
      <c r="KF67" s="243">
        <v>38.095238095238102</v>
      </c>
      <c r="KG67" s="128" t="str">
        <f t="shared" si="82"/>
        <v>--</v>
      </c>
      <c r="KH67" s="128" t="str">
        <f t="shared" si="82"/>
        <v>--</v>
      </c>
      <c r="KI67" s="128" t="str">
        <f t="shared" si="82"/>
        <v>--</v>
      </c>
      <c r="KJ67" s="128" t="str">
        <f t="shared" si="82"/>
        <v>--</v>
      </c>
      <c r="KK67" s="128" t="str">
        <f t="shared" si="82"/>
        <v>--</v>
      </c>
      <c r="KL67" s="128" t="str">
        <f t="shared" si="82"/>
        <v>--</v>
      </c>
      <c r="KM67" s="128" t="str">
        <f t="shared" si="82"/>
        <v>--</v>
      </c>
      <c r="KN67" s="286">
        <v>4.3478260869565215</v>
      </c>
      <c r="KO67" s="286">
        <v>13.636363636363637</v>
      </c>
      <c r="KP67" s="286">
        <v>7.1428571428571415</v>
      </c>
      <c r="KQ67" s="128" t="str">
        <f t="shared" si="2"/>
        <v>--</v>
      </c>
      <c r="KR67" s="222">
        <v>0</v>
      </c>
      <c r="KS67" s="222">
        <v>4.545454545454545</v>
      </c>
      <c r="KT67" s="222">
        <v>11.904761904761902</v>
      </c>
      <c r="KU67" s="128" t="str">
        <f t="shared" si="3"/>
        <v>--</v>
      </c>
      <c r="KV67" s="222">
        <v>2.1739130434782608</v>
      </c>
      <c r="KW67" s="222">
        <v>6.8181818181818183</v>
      </c>
      <c r="KX67" s="222">
        <v>0</v>
      </c>
      <c r="KY67" s="295">
        <v>11.363636363636363</v>
      </c>
      <c r="KZ67" s="295">
        <v>16.949152542372879</v>
      </c>
      <c r="LA67" s="295">
        <v>20.833333333333329</v>
      </c>
      <c r="LB67" s="295">
        <v>15.217391304347828</v>
      </c>
      <c r="LC67" s="295">
        <v>11.363636363636365</v>
      </c>
      <c r="LD67" s="295">
        <v>16.666666666666671</v>
      </c>
      <c r="LE67" s="295">
        <v>4.545454545454545</v>
      </c>
      <c r="LF67" s="295">
        <v>6.7796610169491531</v>
      </c>
      <c r="LG67" s="295">
        <v>6.5217391304347814</v>
      </c>
      <c r="LH67" s="295">
        <v>13.043478260869563</v>
      </c>
      <c r="LI67" s="295">
        <v>11.363636363636363</v>
      </c>
      <c r="LJ67" s="295">
        <v>9.5238095238095237</v>
      </c>
      <c r="LK67" s="295">
        <v>2.3255813953488373</v>
      </c>
      <c r="LL67" s="295">
        <v>0</v>
      </c>
      <c r="LM67" s="295">
        <v>2.0833333333333335</v>
      </c>
      <c r="LN67" s="295">
        <v>6.5217391304347831</v>
      </c>
      <c r="LO67" s="295">
        <v>6.8181818181818183</v>
      </c>
      <c r="LP67" s="295">
        <v>0</v>
      </c>
      <c r="LQ67" s="128">
        <v>2.2727272727272725</v>
      </c>
      <c r="LR67" s="128">
        <v>6.7796610169491531</v>
      </c>
      <c r="LS67" s="128">
        <v>10.416666666666668</v>
      </c>
      <c r="LT67" s="128">
        <v>6.5217391304347831</v>
      </c>
      <c r="LU67" s="128">
        <v>6.8181818181818201</v>
      </c>
      <c r="LV67" s="128">
        <v>16.666666666666668</v>
      </c>
      <c r="LX67" s="378" t="str">
        <f t="shared" si="4"/>
        <v>--</v>
      </c>
      <c r="LY67" s="381">
        <v>17.39130434782609</v>
      </c>
      <c r="LZ67" s="381">
        <v>13.636363636363633</v>
      </c>
      <c r="MA67" s="381">
        <v>21.428571428571427</v>
      </c>
      <c r="MB67" s="378" t="str">
        <f t="shared" si="5"/>
        <v>--</v>
      </c>
      <c r="MC67" s="381">
        <v>20.754716981132066</v>
      </c>
      <c r="MD67" s="381">
        <v>16.666666666666668</v>
      </c>
      <c r="ME67" s="381">
        <v>9.3023255813953476</v>
      </c>
      <c r="MF67" s="378" t="str">
        <f t="shared" si="6"/>
        <v>--</v>
      </c>
      <c r="MG67" s="381">
        <v>17.391304347826086</v>
      </c>
      <c r="MH67" s="381">
        <v>13.63636363636364</v>
      </c>
      <c r="MI67" s="381">
        <v>19.04761904761904</v>
      </c>
      <c r="MJ67" s="378" t="str">
        <f t="shared" si="7"/>
        <v>--</v>
      </c>
      <c r="MK67" s="381">
        <v>15.094339622641508</v>
      </c>
      <c r="ML67" s="381">
        <v>12.96296296296296</v>
      </c>
      <c r="MM67" s="381">
        <v>13.953488372093027</v>
      </c>
      <c r="MN67" s="378" t="str">
        <f t="shared" si="8"/>
        <v>--</v>
      </c>
      <c r="MO67" s="381">
        <v>13.207547169811319</v>
      </c>
      <c r="MP67" s="381">
        <v>18.18181818181818</v>
      </c>
      <c r="MQ67" s="381">
        <v>2.3255813953488369</v>
      </c>
      <c r="MR67" s="378" t="str">
        <f t="shared" si="9"/>
        <v>--</v>
      </c>
      <c r="MS67" s="381">
        <v>7.6923076923076916</v>
      </c>
      <c r="MT67" s="381">
        <v>19.999999999999996</v>
      </c>
      <c r="MU67" s="381">
        <v>6.8181818181818201</v>
      </c>
      <c r="MV67" s="378" t="str">
        <f t="shared" si="10"/>
        <v>--</v>
      </c>
      <c r="MW67" s="381">
        <v>3.8461538461538458</v>
      </c>
      <c r="MX67" s="381">
        <v>7.4074074074074083</v>
      </c>
      <c r="MY67" s="381">
        <v>2.3255813953488373</v>
      </c>
      <c r="MZ67" s="378" t="str">
        <f t="shared" si="11"/>
        <v>--</v>
      </c>
      <c r="NA67" s="381">
        <v>32.608695652173907</v>
      </c>
      <c r="NB67" s="381">
        <v>29.545454545454554</v>
      </c>
      <c r="NC67" s="381">
        <v>33.333333333333336</v>
      </c>
      <c r="ND67" s="378" t="str">
        <f t="shared" si="12"/>
        <v>--</v>
      </c>
      <c r="NE67" s="381">
        <v>35.849056603773569</v>
      </c>
      <c r="NF67" s="381">
        <v>29.090909090909086</v>
      </c>
      <c r="NG67" s="381">
        <v>23.255813953488374</v>
      </c>
      <c r="NH67" s="378" t="str">
        <f t="shared" si="13"/>
        <v>--</v>
      </c>
      <c r="NI67" s="381">
        <v>7.6923076923076934</v>
      </c>
      <c r="NJ67" s="381">
        <v>5.4545454545454541</v>
      </c>
      <c r="NK67" s="381">
        <v>9.3023255813953494</v>
      </c>
      <c r="NL67" s="378" t="str">
        <f t="shared" si="14"/>
        <v>--</v>
      </c>
      <c r="NM67" s="381">
        <v>1.9230769230769229</v>
      </c>
      <c r="NN67" s="381">
        <v>0</v>
      </c>
      <c r="NO67" s="381">
        <v>4.545454545454545</v>
      </c>
      <c r="NP67" s="378" t="str">
        <f t="shared" si="15"/>
        <v>--</v>
      </c>
      <c r="NQ67" s="381">
        <v>0</v>
      </c>
      <c r="NR67" s="381">
        <v>3.6363636363636349</v>
      </c>
      <c r="NS67" s="381">
        <v>0</v>
      </c>
      <c r="NT67" s="378" t="str">
        <f t="shared" si="16"/>
        <v>--</v>
      </c>
      <c r="NU67" s="381">
        <v>11.320754716981133</v>
      </c>
      <c r="NV67" s="381">
        <v>25.454545454545457</v>
      </c>
      <c r="NW67" s="381">
        <v>20.930232558139537</v>
      </c>
      <c r="NX67" s="378" t="str">
        <f t="shared" si="17"/>
        <v>--</v>
      </c>
      <c r="NY67" s="381">
        <v>0</v>
      </c>
      <c r="NZ67" s="381">
        <v>3.6363636363636358</v>
      </c>
      <c r="OA67" s="381">
        <v>0</v>
      </c>
      <c r="OB67" s="378" t="str">
        <f t="shared" si="18"/>
        <v>--</v>
      </c>
      <c r="OC67" s="381">
        <v>5.6603773584905674</v>
      </c>
      <c r="OD67" s="381">
        <v>12.72727272727273</v>
      </c>
      <c r="OE67" s="381">
        <v>13.95348837209302</v>
      </c>
    </row>
    <row r="68" spans="1:395" ht="14.4" thickTop="1" thickBot="1" x14ac:dyDescent="0.3">
      <c r="A68" s="114">
        <v>64</v>
      </c>
      <c r="B68" s="93" t="s">
        <v>64</v>
      </c>
      <c r="C68" s="144">
        <v>16.042780748663105</v>
      </c>
      <c r="D68" s="144">
        <v>18.49710982658959</v>
      </c>
      <c r="E68" s="144">
        <v>38.732394366197177</v>
      </c>
      <c r="F68" s="144">
        <v>14.634146341463419</v>
      </c>
      <c r="G68" s="144">
        <v>33.471074380165291</v>
      </c>
      <c r="H68" s="144">
        <v>44.827586206896527</v>
      </c>
      <c r="I68" s="144">
        <v>23.880597014925378</v>
      </c>
      <c r="J68" s="144">
        <v>21.192052980132452</v>
      </c>
      <c r="K68" s="144">
        <v>41.84397163120569</v>
      </c>
      <c r="L68" s="144">
        <v>16.911764705882348</v>
      </c>
      <c r="M68" s="141">
        <v>34.640522875816991</v>
      </c>
      <c r="N68" s="141">
        <v>45.689655172413801</v>
      </c>
      <c r="O68" s="141">
        <v>15.55555555555555</v>
      </c>
      <c r="P68" s="141">
        <v>23.809523809523821</v>
      </c>
      <c r="Q68" s="141">
        <v>36.55913978494624</v>
      </c>
      <c r="R68" s="141">
        <v>7.4866310160427805</v>
      </c>
      <c r="S68" s="141">
        <v>6.9767441860465143</v>
      </c>
      <c r="T68" s="141">
        <v>11.267605633802816</v>
      </c>
      <c r="U68" s="141">
        <v>9.2682926829268268</v>
      </c>
      <c r="V68" s="141">
        <v>13.636363636363635</v>
      </c>
      <c r="W68" s="141">
        <v>11.330049261083749</v>
      </c>
      <c r="X68" s="141">
        <v>10.447761194029853</v>
      </c>
      <c r="Y68" s="141">
        <v>13.333333333333332</v>
      </c>
      <c r="Z68" s="141">
        <v>14.89361702127659</v>
      </c>
      <c r="AA68" s="141">
        <v>10.948905109489052</v>
      </c>
      <c r="AB68" s="142">
        <v>10.389610389610395</v>
      </c>
      <c r="AC68" s="142">
        <v>11.206896551724137</v>
      </c>
      <c r="AD68" s="142">
        <v>11.194029850746269</v>
      </c>
      <c r="AE68" s="142">
        <v>13.605442176870751</v>
      </c>
      <c r="AF68" s="141">
        <v>9.5744680851063837</v>
      </c>
      <c r="AG68" s="144">
        <v>12.903225806451617</v>
      </c>
      <c r="AH68" s="144">
        <v>15.028901734104048</v>
      </c>
      <c r="AI68" s="143">
        <v>12.676056338028168</v>
      </c>
      <c r="AJ68" s="143">
        <v>7.9207920792079198</v>
      </c>
      <c r="AK68" s="141">
        <v>19.166666666666679</v>
      </c>
      <c r="AL68" s="141">
        <v>13.300492610837447</v>
      </c>
      <c r="AM68" s="141">
        <v>12.121212121212125</v>
      </c>
      <c r="AN68" s="141">
        <v>13.999999999999996</v>
      </c>
      <c r="AO68" s="141">
        <v>15.10791366906474</v>
      </c>
      <c r="AP68" s="141">
        <v>9.0225563909774458</v>
      </c>
      <c r="AQ68" s="141">
        <v>12.987012987012987</v>
      </c>
      <c r="AR68" s="141">
        <v>9.5652173913043494</v>
      </c>
      <c r="AS68" s="141">
        <v>14.814814814814824</v>
      </c>
      <c r="AT68" s="141">
        <v>16.326530612244902</v>
      </c>
      <c r="AU68" s="141">
        <v>10.638297872340425</v>
      </c>
      <c r="AV68" s="141">
        <v>11.602209944751387</v>
      </c>
      <c r="AW68" s="141">
        <v>13.8728323699422</v>
      </c>
      <c r="AX68" s="142">
        <v>9.8591549295774659</v>
      </c>
      <c r="AY68" s="142">
        <v>8.9108910891089099</v>
      </c>
      <c r="AZ68" s="142">
        <v>13.278008298755193</v>
      </c>
      <c r="BA68" s="142">
        <v>11.330049261083744</v>
      </c>
      <c r="BB68" s="141">
        <v>9.0909090909090953</v>
      </c>
      <c r="BC68" s="142">
        <v>11.486486486486486</v>
      </c>
      <c r="BD68" s="142">
        <v>14.893617021276599</v>
      </c>
      <c r="BE68" s="142">
        <v>11.851851851851857</v>
      </c>
      <c r="BF68" s="142">
        <v>12.987012987012983</v>
      </c>
      <c r="BG68" s="141">
        <v>8.6206896551724128</v>
      </c>
      <c r="BH68" s="140">
        <v>14.925373134328357</v>
      </c>
      <c r="BI68" s="140">
        <v>14.285714285714285</v>
      </c>
      <c r="BJ68" s="140">
        <v>10.638297872340424</v>
      </c>
      <c r="BK68" s="140" t="s">
        <v>286</v>
      </c>
      <c r="BL68" s="141" t="s">
        <v>286</v>
      </c>
      <c r="BM68" s="140" t="s">
        <v>286</v>
      </c>
      <c r="BN68" s="139" t="s">
        <v>286</v>
      </c>
      <c r="BO68" s="139" t="s">
        <v>286</v>
      </c>
      <c r="BP68" s="139" t="s">
        <v>286</v>
      </c>
      <c r="BQ68" s="141" t="s">
        <v>286</v>
      </c>
      <c r="BR68" s="140" t="s">
        <v>286</v>
      </c>
      <c r="BS68" s="140" t="s">
        <v>286</v>
      </c>
      <c r="BT68" s="140">
        <v>17.037037037037042</v>
      </c>
      <c r="BU68" s="141">
        <v>11.920529801324502</v>
      </c>
      <c r="BV68" s="140">
        <v>12.280701754385968</v>
      </c>
      <c r="BW68" s="140">
        <v>11.029411764705888</v>
      </c>
      <c r="BX68" s="140">
        <v>14.383561643835614</v>
      </c>
      <c r="BY68" s="141">
        <v>7.6086956521739149</v>
      </c>
      <c r="BZ68" s="140">
        <v>15.135135135135144</v>
      </c>
      <c r="CA68" s="140">
        <v>20.231213872832377</v>
      </c>
      <c r="CB68" s="140">
        <v>11.428571428571425</v>
      </c>
      <c r="CC68" s="141">
        <v>9.9502487562189081</v>
      </c>
      <c r="CD68" s="140">
        <v>22.40663900414939</v>
      </c>
      <c r="CE68" s="140">
        <v>18.905472636815922</v>
      </c>
      <c r="CF68" s="140">
        <v>15.909090909090908</v>
      </c>
      <c r="CG68" s="141">
        <v>23.841059602649022</v>
      </c>
      <c r="CH68" s="140">
        <v>17.142857142857146</v>
      </c>
      <c r="CI68" s="140">
        <v>11.194029850746269</v>
      </c>
      <c r="CJ68" s="140">
        <v>14.66666666666667</v>
      </c>
      <c r="CK68" s="140">
        <v>17.69911504424778</v>
      </c>
      <c r="CL68" s="140">
        <v>13.970588235294121</v>
      </c>
      <c r="CM68" s="140">
        <v>16.551724137931043</v>
      </c>
      <c r="CN68" s="140">
        <v>7.5268817204301088</v>
      </c>
      <c r="CO68" s="140">
        <v>4.3010752688172058</v>
      </c>
      <c r="CP68" s="141">
        <v>4.6783625730994149</v>
      </c>
      <c r="CQ68" s="140">
        <v>1.4184397163120568</v>
      </c>
      <c r="CR68" s="140">
        <v>3.940886699507391</v>
      </c>
      <c r="CS68" s="139">
        <v>5.7851239669421464</v>
      </c>
      <c r="CT68" s="139">
        <v>2.9702970297029707</v>
      </c>
      <c r="CU68" s="141">
        <v>3.0075187969924806</v>
      </c>
      <c r="CV68" s="140">
        <v>7.9470198675496659</v>
      </c>
      <c r="CW68" s="140">
        <v>3.5971223021582741</v>
      </c>
      <c r="CX68" s="139">
        <v>3.7037037037037033</v>
      </c>
      <c r="CY68" s="139">
        <v>0.66666666666666674</v>
      </c>
      <c r="CZ68" s="141">
        <v>3.5398230088495581</v>
      </c>
      <c r="DA68" s="140">
        <v>1.4705882352941175</v>
      </c>
      <c r="DB68" s="140">
        <v>3.4482758620689657</v>
      </c>
      <c r="DC68" s="139">
        <v>1.0752688172043008</v>
      </c>
      <c r="DD68" s="114" t="s">
        <v>286</v>
      </c>
      <c r="DE68" s="128">
        <v>39.520958083832355</v>
      </c>
      <c r="DF68" s="121">
        <v>48.936170212766001</v>
      </c>
      <c r="DG68" s="121" t="s">
        <v>286</v>
      </c>
      <c r="DH68" s="114">
        <v>22.727272727272712</v>
      </c>
      <c r="DI68" s="114">
        <v>37.438423645320178</v>
      </c>
      <c r="DJ68" s="128" t="s">
        <v>286</v>
      </c>
      <c r="DK68" s="121">
        <v>34.899328859060404</v>
      </c>
      <c r="DL68" s="121">
        <v>40.140845070422515</v>
      </c>
      <c r="DM68" s="121" t="s">
        <v>286</v>
      </c>
      <c r="DN68" s="121">
        <v>36.601307189542496</v>
      </c>
      <c r="DO68" s="128">
        <v>48.275862068965544</v>
      </c>
      <c r="DP68" s="121" t="s">
        <v>286</v>
      </c>
      <c r="DQ68" s="121">
        <v>23.611111111111118</v>
      </c>
      <c r="DR68" s="121">
        <v>36.956521739130451</v>
      </c>
      <c r="DS68" s="121" t="s">
        <v>286</v>
      </c>
      <c r="DT68" s="128">
        <v>30.303030303030297</v>
      </c>
      <c r="DU68" s="131">
        <v>36.428571428571409</v>
      </c>
      <c r="DV68" s="131" t="s">
        <v>286</v>
      </c>
      <c r="DW68" s="114">
        <v>30.165289256198367</v>
      </c>
      <c r="DX68" s="131">
        <v>30.541871921182263</v>
      </c>
      <c r="DY68" s="128" t="s">
        <v>286</v>
      </c>
      <c r="DZ68" s="128">
        <v>24.324324324324323</v>
      </c>
      <c r="EA68" s="128">
        <v>35.211267605633779</v>
      </c>
      <c r="EB68" s="128" t="s">
        <v>286</v>
      </c>
      <c r="EC68" s="128">
        <v>33.33333333333335</v>
      </c>
      <c r="ED68" s="128">
        <v>31.034482758620697</v>
      </c>
      <c r="EE68" s="128" t="s">
        <v>286</v>
      </c>
      <c r="EF68" s="128">
        <v>23.6111111111111</v>
      </c>
      <c r="EG68" s="128">
        <v>19.565217391304344</v>
      </c>
      <c r="EH68" s="128" t="s">
        <v>286</v>
      </c>
      <c r="EI68" s="128">
        <v>30.120481927710856</v>
      </c>
      <c r="EJ68" s="128">
        <v>27.857142857142847</v>
      </c>
      <c r="EK68" s="128" t="s">
        <v>286</v>
      </c>
      <c r="EL68" s="121">
        <v>22.31404958677685</v>
      </c>
      <c r="EM68" s="121">
        <v>20.000000000000011</v>
      </c>
      <c r="EN68" s="121" t="s">
        <v>286</v>
      </c>
      <c r="EO68" s="121">
        <v>24.489795918367346</v>
      </c>
      <c r="EP68" s="128">
        <v>40.845070422535201</v>
      </c>
      <c r="EQ68" s="121" t="s">
        <v>286</v>
      </c>
      <c r="ER68" s="121">
        <v>28.289473684210535</v>
      </c>
      <c r="ES68" s="121">
        <v>22.413793103448274</v>
      </c>
      <c r="ET68" s="121" t="s">
        <v>286</v>
      </c>
      <c r="EU68" s="128">
        <v>17.361111111111107</v>
      </c>
      <c r="EV68" s="121">
        <v>8.791208791208792</v>
      </c>
      <c r="EW68" s="121" t="s">
        <v>286</v>
      </c>
      <c r="EX68" s="121">
        <v>15.853658536585362</v>
      </c>
      <c r="EY68" s="121">
        <v>67.857142857142861</v>
      </c>
      <c r="EZ68" s="128" t="s">
        <v>286</v>
      </c>
      <c r="FA68" s="121">
        <v>6.6115702479338863</v>
      </c>
      <c r="FB68" s="121">
        <v>41.089108910891092</v>
      </c>
      <c r="FC68" s="121" t="s">
        <v>286</v>
      </c>
      <c r="FD68" s="121">
        <v>8.0536912751677896</v>
      </c>
      <c r="FE68" s="128">
        <v>41.428571428571431</v>
      </c>
      <c r="FF68" s="121" t="s">
        <v>286</v>
      </c>
      <c r="FG68" s="121">
        <v>9.333333333333341</v>
      </c>
      <c r="FH68" s="121">
        <v>43.10344827586205</v>
      </c>
      <c r="FI68" s="121" t="s">
        <v>286</v>
      </c>
      <c r="FJ68" s="128">
        <v>5.5944055944055942</v>
      </c>
      <c r="FK68" s="121">
        <v>42.696629213483128</v>
      </c>
      <c r="FL68" s="121" t="s">
        <v>286</v>
      </c>
      <c r="FM68" s="121">
        <v>3.0487804878048781</v>
      </c>
      <c r="FN68" s="121">
        <v>71.631205673758842</v>
      </c>
      <c r="FO68" s="128" t="s">
        <v>286</v>
      </c>
      <c r="FP68" s="121">
        <v>1.2396694214876034</v>
      </c>
      <c r="FQ68" s="121">
        <v>50.246305418719224</v>
      </c>
      <c r="FR68" s="121" t="s">
        <v>286</v>
      </c>
      <c r="FS68" s="121">
        <v>2.0134228187919465</v>
      </c>
      <c r="FT68" s="128">
        <v>51.063829787234035</v>
      </c>
      <c r="FU68" s="121" t="s">
        <v>286</v>
      </c>
      <c r="FV68" s="121">
        <v>2.6490066225165569</v>
      </c>
      <c r="FW68" s="121">
        <v>51.724137931034484</v>
      </c>
      <c r="FX68" s="121" t="s">
        <v>286</v>
      </c>
      <c r="FY68" s="128">
        <v>3.4965034965034962</v>
      </c>
      <c r="FZ68" s="121">
        <v>50.549450549450562</v>
      </c>
      <c r="GA68" s="121" t="s">
        <v>286</v>
      </c>
      <c r="GB68" s="121" t="s">
        <v>286</v>
      </c>
      <c r="GC68" s="121" t="s">
        <v>286</v>
      </c>
      <c r="GD68" s="128" t="s">
        <v>286</v>
      </c>
      <c r="GE68" s="121" t="s">
        <v>286</v>
      </c>
      <c r="GF68" s="121" t="s">
        <v>286</v>
      </c>
      <c r="GG68" s="121" t="s">
        <v>286</v>
      </c>
      <c r="GH68" s="121" t="s">
        <v>286</v>
      </c>
      <c r="GI68" s="128" t="s">
        <v>286</v>
      </c>
      <c r="GJ68" s="121" t="s">
        <v>286</v>
      </c>
      <c r="GK68" s="121">
        <v>1.9736842105263162</v>
      </c>
      <c r="GL68" s="121">
        <v>6.0869565217391335</v>
      </c>
      <c r="GM68" s="130" t="s">
        <v>286</v>
      </c>
      <c r="GN68" s="128">
        <v>1.3888888888888893</v>
      </c>
      <c r="GO68" s="121">
        <v>0</v>
      </c>
      <c r="GP68" s="121">
        <v>14.28571428571429</v>
      </c>
      <c r="GQ68" s="121">
        <v>49.999999999999993</v>
      </c>
      <c r="GR68" s="121">
        <v>74.285714285714292</v>
      </c>
      <c r="GS68" s="128">
        <v>10.582010582010584</v>
      </c>
      <c r="GT68" s="121">
        <v>51.063829787234042</v>
      </c>
      <c r="GU68" s="121">
        <v>64.676616915422926</v>
      </c>
      <c r="GV68" s="121">
        <v>16.000000000000007</v>
      </c>
      <c r="GW68" s="121">
        <v>25.17482517482518</v>
      </c>
      <c r="GX68" s="128">
        <v>64.233576642335763</v>
      </c>
      <c r="GY68" s="128">
        <v>20.000000000000004</v>
      </c>
      <c r="GZ68" s="128">
        <v>48.68421052631578</v>
      </c>
      <c r="HA68" s="128">
        <v>67.826086956521792</v>
      </c>
      <c r="HB68" s="128">
        <v>10.317460317460318</v>
      </c>
      <c r="HC68" s="128">
        <v>40.410958904109577</v>
      </c>
      <c r="HD68" s="128">
        <v>59.782608695652186</v>
      </c>
      <c r="HE68" s="128">
        <v>0.59523809523809545</v>
      </c>
      <c r="HF68" s="128">
        <v>6.0240963855421699</v>
      </c>
      <c r="HG68" s="128">
        <v>27.142857142857153</v>
      </c>
      <c r="HH68" s="128">
        <v>0.52910052910052907</v>
      </c>
      <c r="HI68" s="128">
        <v>6.3829787234042525</v>
      </c>
      <c r="HJ68" s="128">
        <v>27.860696517412947</v>
      </c>
      <c r="HK68" s="128">
        <v>0</v>
      </c>
      <c r="HL68" s="121">
        <v>3.4965034965035007</v>
      </c>
      <c r="HM68" s="121">
        <v>27.737226277372265</v>
      </c>
      <c r="HN68" s="121">
        <v>0</v>
      </c>
      <c r="HO68" s="121">
        <v>7.2368421052631611</v>
      </c>
      <c r="HP68" s="128">
        <v>22.608695652173914</v>
      </c>
      <c r="HQ68" s="121">
        <v>0</v>
      </c>
      <c r="HR68" s="121">
        <v>4.7945205479452069</v>
      </c>
      <c r="HS68" s="121">
        <v>14.130434782608704</v>
      </c>
      <c r="HT68" s="129">
        <v>3.0674846625766876</v>
      </c>
      <c r="HU68" s="128">
        <v>26.08695652173914</v>
      </c>
      <c r="HV68" s="114">
        <v>59.25925925925926</v>
      </c>
      <c r="HW68" s="114">
        <v>3.763440860215054</v>
      </c>
      <c r="HX68" s="114">
        <v>28.384279475982538</v>
      </c>
      <c r="HY68" s="114">
        <v>55.83756345177666</v>
      </c>
      <c r="HZ68" s="114">
        <v>4.0650406504065026</v>
      </c>
      <c r="IA68" s="114">
        <v>14.184397163120561</v>
      </c>
      <c r="IB68" s="114">
        <v>47.368421052631604</v>
      </c>
      <c r="IC68" s="114">
        <v>8.8888888888888893</v>
      </c>
      <c r="ID68" s="114">
        <v>32.23684210526315</v>
      </c>
      <c r="IE68" s="114">
        <v>49.999999999999993</v>
      </c>
      <c r="IF68" s="114">
        <v>5.5555555555555571</v>
      </c>
      <c r="IG68" s="114">
        <v>25.517241379310349</v>
      </c>
      <c r="IH68" s="114">
        <v>42.391304347826093</v>
      </c>
      <c r="II68" s="114" t="s">
        <v>286</v>
      </c>
      <c r="IJ68" s="114">
        <v>7.2289156626506035</v>
      </c>
      <c r="IK68" s="114">
        <v>40.287769784172639</v>
      </c>
      <c r="IL68" s="114" t="s">
        <v>286</v>
      </c>
      <c r="IM68" s="114">
        <v>13.617021276595745</v>
      </c>
      <c r="IN68" s="114">
        <v>38.5</v>
      </c>
      <c r="IO68" s="114" t="s">
        <v>286</v>
      </c>
      <c r="IP68" s="114">
        <v>10.416666666666675</v>
      </c>
      <c r="IQ68" s="114">
        <v>33.576642335766451</v>
      </c>
      <c r="IR68" s="114" t="s">
        <v>286</v>
      </c>
      <c r="IS68" s="114">
        <v>17.105263157894726</v>
      </c>
      <c r="IT68" s="114">
        <v>28.695652173913047</v>
      </c>
      <c r="IU68" s="114" t="s">
        <v>286</v>
      </c>
      <c r="IV68" s="114">
        <v>13.793103448275868</v>
      </c>
      <c r="IW68" s="114">
        <v>25.000000000000018</v>
      </c>
      <c r="IX68" s="114" t="str">
        <f t="shared" si="81"/>
        <v>--</v>
      </c>
      <c r="IY68" s="114" t="str">
        <f t="shared" si="81"/>
        <v>--</v>
      </c>
      <c r="IZ68" s="114" t="str">
        <f t="shared" si="81"/>
        <v>--</v>
      </c>
      <c r="JA68" s="114" t="str">
        <f t="shared" si="81"/>
        <v>--</v>
      </c>
      <c r="JB68" s="114" t="str">
        <f t="shared" si="81"/>
        <v>--</v>
      </c>
      <c r="JC68" s="261" t="s">
        <v>286</v>
      </c>
      <c r="JD68" s="261" t="s">
        <v>286</v>
      </c>
      <c r="JE68" s="261" t="s">
        <v>286</v>
      </c>
      <c r="JF68" s="261" t="s">
        <v>286</v>
      </c>
      <c r="JG68" s="261" t="s">
        <v>286</v>
      </c>
      <c r="JH68" s="261" t="s">
        <v>286</v>
      </c>
      <c r="JI68" s="261" t="s">
        <v>286</v>
      </c>
      <c r="JJ68" s="261" t="s">
        <v>286</v>
      </c>
      <c r="JK68" s="261" t="s">
        <v>286</v>
      </c>
      <c r="JL68" s="261" t="s">
        <v>286</v>
      </c>
      <c r="JM68" s="261" t="s">
        <v>286</v>
      </c>
      <c r="JN68" s="261" t="s">
        <v>286</v>
      </c>
      <c r="JO68" s="243">
        <v>15.5963302752294</v>
      </c>
      <c r="JP68" s="243">
        <v>33.913043478260903</v>
      </c>
      <c r="JQ68" s="243">
        <v>54.545454545454497</v>
      </c>
      <c r="JR68" s="243">
        <v>20.143884892086302</v>
      </c>
      <c r="JS68" s="243">
        <v>27.906976744186</v>
      </c>
      <c r="JT68" s="243">
        <v>43.243243243243299</v>
      </c>
      <c r="JU68" s="243">
        <v>0</v>
      </c>
      <c r="JV68" s="243">
        <v>2.60869565217391</v>
      </c>
      <c r="JW68" s="243">
        <v>10</v>
      </c>
      <c r="JX68" s="243">
        <v>2.1582733812949599</v>
      </c>
      <c r="JY68" s="247">
        <v>0.775193798449612</v>
      </c>
      <c r="JZ68" s="247">
        <v>0.90090090090090102</v>
      </c>
      <c r="KA68" s="243">
        <v>7.2727272727272698</v>
      </c>
      <c r="KB68" s="243">
        <v>21.008403361344499</v>
      </c>
      <c r="KC68" s="243">
        <v>36.363636363636402</v>
      </c>
      <c r="KD68" s="243">
        <v>7.19424460431655</v>
      </c>
      <c r="KE68" s="243">
        <v>13.953488372093</v>
      </c>
      <c r="KF68" s="243">
        <v>23.423423423423401</v>
      </c>
      <c r="KG68" s="128" t="str">
        <f t="shared" si="82"/>
        <v>--</v>
      </c>
      <c r="KH68" s="128" t="str">
        <f t="shared" si="82"/>
        <v>--</v>
      </c>
      <c r="KI68" s="128" t="str">
        <f t="shared" si="82"/>
        <v>--</v>
      </c>
      <c r="KJ68" s="128" t="str">
        <f t="shared" si="82"/>
        <v>--</v>
      </c>
      <c r="KK68" s="128" t="str">
        <f t="shared" si="82"/>
        <v>--</v>
      </c>
      <c r="KL68" s="128" t="str">
        <f t="shared" si="82"/>
        <v>--</v>
      </c>
      <c r="KM68" s="128" t="str">
        <f t="shared" si="82"/>
        <v>--</v>
      </c>
      <c r="KN68" s="286">
        <v>8.6956521739130412</v>
      </c>
      <c r="KO68" s="286">
        <v>7.7519379844961289</v>
      </c>
      <c r="KP68" s="286">
        <v>7.1428571428571477</v>
      </c>
      <c r="KQ68" s="128" t="str">
        <f t="shared" si="2"/>
        <v>--</v>
      </c>
      <c r="KR68" s="222">
        <v>2.1739130434782603</v>
      </c>
      <c r="KS68" s="263">
        <v>2.3255813953488373</v>
      </c>
      <c r="KT68" s="222">
        <v>2.6785714285714284</v>
      </c>
      <c r="KU68" s="128" t="str">
        <f t="shared" si="3"/>
        <v>--</v>
      </c>
      <c r="KV68" s="222">
        <v>2.8985507246376816</v>
      </c>
      <c r="KW68" s="263">
        <v>1.5503875968992245</v>
      </c>
      <c r="KX68" s="222">
        <v>2.6785714285714288</v>
      </c>
      <c r="KY68" s="295">
        <v>17.27272727272727</v>
      </c>
      <c r="KZ68" s="295">
        <v>15.702479338842981</v>
      </c>
      <c r="LA68" s="295">
        <v>14.285714285714283</v>
      </c>
      <c r="LB68" s="295">
        <v>22.627737226277375</v>
      </c>
      <c r="LC68" s="295">
        <v>18.796992481203009</v>
      </c>
      <c r="LD68" s="295">
        <v>15.044247787610628</v>
      </c>
      <c r="LE68" s="295">
        <v>11.111111111111111</v>
      </c>
      <c r="LF68" s="295">
        <v>15.126050420168065</v>
      </c>
      <c r="LG68" s="295">
        <v>12.5</v>
      </c>
      <c r="LH68" s="295">
        <v>13.76811594202899</v>
      </c>
      <c r="LI68" s="295">
        <v>15.037593984962401</v>
      </c>
      <c r="LJ68" s="295">
        <v>10.619469026548675</v>
      </c>
      <c r="LK68" s="295">
        <v>4.5871559633027532</v>
      </c>
      <c r="LL68" s="295">
        <v>3.3333333333333335</v>
      </c>
      <c r="LM68" s="295">
        <v>3.6036036036036041</v>
      </c>
      <c r="LN68" s="295">
        <v>6.5217391304347823</v>
      </c>
      <c r="LO68" s="295">
        <v>3.7313432835820892</v>
      </c>
      <c r="LP68" s="295">
        <v>7.8260869565217419</v>
      </c>
      <c r="LQ68" s="128">
        <v>1.8181818181818177</v>
      </c>
      <c r="LR68" s="128">
        <v>9.3220338983050848</v>
      </c>
      <c r="LS68" s="128">
        <v>22.727272727272734</v>
      </c>
      <c r="LT68" s="128">
        <v>2.1739130434782608</v>
      </c>
      <c r="LU68" s="128">
        <v>3.8759689922480627</v>
      </c>
      <c r="LV68" s="128">
        <v>11.818181818181822</v>
      </c>
      <c r="LX68" s="378" t="str">
        <f t="shared" si="4"/>
        <v>--</v>
      </c>
      <c r="LY68" s="381">
        <v>24.460431654676253</v>
      </c>
      <c r="LZ68" s="381">
        <v>19.08396946564887</v>
      </c>
      <c r="MA68" s="381">
        <v>24.561403508771924</v>
      </c>
      <c r="MB68" s="378" t="str">
        <f t="shared" si="5"/>
        <v>--</v>
      </c>
      <c r="MC68" s="381">
        <v>25.000000000000004</v>
      </c>
      <c r="MD68" s="381">
        <v>23.703703703703702</v>
      </c>
      <c r="ME68" s="381">
        <v>23.584905660377355</v>
      </c>
      <c r="MF68" s="378" t="str">
        <f t="shared" si="6"/>
        <v>--</v>
      </c>
      <c r="MG68" s="381">
        <v>19.42446043165468</v>
      </c>
      <c r="MH68" s="381">
        <v>15.151515151515158</v>
      </c>
      <c r="MI68" s="381">
        <v>15.652173913043477</v>
      </c>
      <c r="MJ68" s="378" t="str">
        <f t="shared" si="7"/>
        <v>--</v>
      </c>
      <c r="MK68" s="381">
        <v>19.285714285714292</v>
      </c>
      <c r="ML68" s="381">
        <v>24.264705882352949</v>
      </c>
      <c r="MM68" s="381">
        <v>16.037735849056599</v>
      </c>
      <c r="MN68" s="378" t="str">
        <f t="shared" si="8"/>
        <v>--</v>
      </c>
      <c r="MO68" s="381">
        <v>22.857142857142854</v>
      </c>
      <c r="MP68" s="381">
        <v>19.858156028368793</v>
      </c>
      <c r="MQ68" s="381">
        <v>19.230769230769241</v>
      </c>
      <c r="MR68" s="378" t="str">
        <f t="shared" si="9"/>
        <v>--</v>
      </c>
      <c r="MS68" s="381">
        <v>16.058394160583951</v>
      </c>
      <c r="MT68" s="381">
        <v>12.765957446808512</v>
      </c>
      <c r="MU68" s="381">
        <v>12.871287128712867</v>
      </c>
      <c r="MV68" s="378" t="str">
        <f t="shared" si="10"/>
        <v>--</v>
      </c>
      <c r="MW68" s="381">
        <v>4.9999999999999991</v>
      </c>
      <c r="MX68" s="381">
        <v>2.1428571428571428</v>
      </c>
      <c r="MY68" s="381">
        <v>3.9603960396039604</v>
      </c>
      <c r="MZ68" s="378" t="str">
        <f t="shared" si="11"/>
        <v>--</v>
      </c>
      <c r="NA68" s="381">
        <v>24.637681159420282</v>
      </c>
      <c r="NB68" s="381">
        <v>23.437499999999996</v>
      </c>
      <c r="NC68" s="381">
        <v>21.42857142857142</v>
      </c>
      <c r="ND68" s="378" t="str">
        <f t="shared" si="12"/>
        <v>--</v>
      </c>
      <c r="NE68" s="381">
        <v>27.972027972027977</v>
      </c>
      <c r="NF68" s="381">
        <v>20</v>
      </c>
      <c r="NG68" s="381">
        <v>25.242718446601948</v>
      </c>
      <c r="NH68" s="378" t="str">
        <f t="shared" si="13"/>
        <v>--</v>
      </c>
      <c r="NI68" s="381">
        <v>7.0921985815602868</v>
      </c>
      <c r="NJ68" s="381">
        <v>5.673758865248228</v>
      </c>
      <c r="NK68" s="381">
        <v>6.7961165048543695</v>
      </c>
      <c r="NL68" s="378" t="str">
        <f t="shared" si="14"/>
        <v>--</v>
      </c>
      <c r="NM68" s="381">
        <v>0.70921985815602828</v>
      </c>
      <c r="NN68" s="381">
        <v>0.70921985815602828</v>
      </c>
      <c r="NO68" s="381">
        <v>2.9411764705882359</v>
      </c>
      <c r="NP68" s="378" t="str">
        <f t="shared" si="15"/>
        <v>--</v>
      </c>
      <c r="NQ68" s="381">
        <v>0</v>
      </c>
      <c r="NR68" s="381">
        <v>2.1428571428571428</v>
      </c>
      <c r="NS68" s="381">
        <v>3.8834951456310676</v>
      </c>
      <c r="NT68" s="378" t="str">
        <f t="shared" si="16"/>
        <v>--</v>
      </c>
      <c r="NU68" s="381">
        <v>12.765957446808512</v>
      </c>
      <c r="NV68" s="381">
        <v>21.014492753623195</v>
      </c>
      <c r="NW68" s="381">
        <v>42.156862745098039</v>
      </c>
      <c r="NX68" s="378" t="str">
        <f t="shared" si="17"/>
        <v>--</v>
      </c>
      <c r="NY68" s="381">
        <v>0</v>
      </c>
      <c r="NZ68" s="381">
        <v>0.72463768115942018</v>
      </c>
      <c r="OA68" s="381">
        <v>3.9215686274509811</v>
      </c>
      <c r="OB68" s="378" t="str">
        <f t="shared" si="18"/>
        <v>--</v>
      </c>
      <c r="OC68" s="381">
        <v>8.5106382978723474</v>
      </c>
      <c r="OD68" s="381">
        <v>9.3525179856115095</v>
      </c>
      <c r="OE68" s="381">
        <v>22.549019607843139</v>
      </c>
    </row>
    <row r="69" spans="1:395" ht="14.4" thickTop="1" thickBot="1" x14ac:dyDescent="0.3">
      <c r="A69" s="114">
        <v>65</v>
      </c>
      <c r="B69" s="93" t="s">
        <v>65</v>
      </c>
      <c r="C69" s="144">
        <v>13.49693251533742</v>
      </c>
      <c r="D69" s="144">
        <v>21.359223300970868</v>
      </c>
      <c r="E69" s="144">
        <v>33.165829145728651</v>
      </c>
      <c r="F69" s="144">
        <v>22.151898734177212</v>
      </c>
      <c r="G69" s="144">
        <v>29.608938547486055</v>
      </c>
      <c r="H69" s="144">
        <v>33.544303797468352</v>
      </c>
      <c r="I69" s="144">
        <v>14.563106796116507</v>
      </c>
      <c r="J69" s="144">
        <v>28.695652173913043</v>
      </c>
      <c r="K69" s="144">
        <v>46.45669291338583</v>
      </c>
      <c r="L69" s="144">
        <v>23.376623376623378</v>
      </c>
      <c r="M69" s="141">
        <v>32.584269662921358</v>
      </c>
      <c r="N69" s="141">
        <v>38.235294117647065</v>
      </c>
      <c r="O69" s="141">
        <v>22.580645161290327</v>
      </c>
      <c r="P69" s="141">
        <v>25.806451612903221</v>
      </c>
      <c r="Q69" s="141">
        <v>33.673469387755112</v>
      </c>
      <c r="R69" s="141">
        <v>8.4337349397590362</v>
      </c>
      <c r="S69" s="141">
        <v>8.7378640776699026</v>
      </c>
      <c r="T69" s="141">
        <v>9.0452261306532691</v>
      </c>
      <c r="U69" s="141">
        <v>9.375</v>
      </c>
      <c r="V69" s="141">
        <v>13.483146067415731</v>
      </c>
      <c r="W69" s="141">
        <v>8.8607594936708889</v>
      </c>
      <c r="X69" s="141">
        <v>12.871287128712876</v>
      </c>
      <c r="Y69" s="141">
        <v>12.17391304347826</v>
      </c>
      <c r="Z69" s="141">
        <v>14.960629921259848</v>
      </c>
      <c r="AA69" s="141">
        <v>15.384615384615385</v>
      </c>
      <c r="AB69" s="142">
        <v>13.483146067415737</v>
      </c>
      <c r="AC69" s="142">
        <v>12.5</v>
      </c>
      <c r="AD69" s="142">
        <v>11.290322580645164</v>
      </c>
      <c r="AE69" s="142">
        <v>14.634146341463417</v>
      </c>
      <c r="AF69" s="141">
        <v>9.183673469387756</v>
      </c>
      <c r="AG69" s="144">
        <v>10.975609756097565</v>
      </c>
      <c r="AH69" s="144">
        <v>12.62135922330096</v>
      </c>
      <c r="AI69" s="143">
        <v>10.050251256281413</v>
      </c>
      <c r="AJ69" s="143">
        <v>9.9378881987577632</v>
      </c>
      <c r="AK69" s="141">
        <v>21.348314606741567</v>
      </c>
      <c r="AL69" s="141">
        <v>8.8607594936708889</v>
      </c>
      <c r="AM69" s="141">
        <v>15.841584158415841</v>
      </c>
      <c r="AN69" s="141">
        <v>11.304347826086961</v>
      </c>
      <c r="AO69" s="141">
        <v>18.110236220472444</v>
      </c>
      <c r="AP69" s="141">
        <v>11.53846153846154</v>
      </c>
      <c r="AQ69" s="141">
        <v>13.793103448275863</v>
      </c>
      <c r="AR69" s="141">
        <v>11.851851851851851</v>
      </c>
      <c r="AS69" s="141">
        <v>15.322580645161288</v>
      </c>
      <c r="AT69" s="141">
        <v>16.393442622950825</v>
      </c>
      <c r="AU69" s="141">
        <v>10.204081632653061</v>
      </c>
      <c r="AV69" s="141">
        <v>8.5889570552147294</v>
      </c>
      <c r="AW69" s="141">
        <v>8.7378640776699079</v>
      </c>
      <c r="AX69" s="142">
        <v>9.0452261306532638</v>
      </c>
      <c r="AY69" s="142">
        <v>9.090909090909097</v>
      </c>
      <c r="AZ69" s="142">
        <v>11.235955056179776</v>
      </c>
      <c r="BA69" s="142">
        <v>7.5949367088607618</v>
      </c>
      <c r="BB69" s="141">
        <v>9.8039215686274481</v>
      </c>
      <c r="BC69" s="142">
        <v>13.043478260869563</v>
      </c>
      <c r="BD69" s="142">
        <v>13.38582677165355</v>
      </c>
      <c r="BE69" s="142">
        <v>10.526315789473685</v>
      </c>
      <c r="BF69" s="142">
        <v>12.499999999999996</v>
      </c>
      <c r="BG69" s="141">
        <v>12.592592592592592</v>
      </c>
      <c r="BH69" s="140">
        <v>16.260162601626018</v>
      </c>
      <c r="BI69" s="140">
        <v>18.699186991869926</v>
      </c>
      <c r="BJ69" s="140">
        <v>6.1224489795918409</v>
      </c>
      <c r="BK69" s="140" t="s">
        <v>286</v>
      </c>
      <c r="BL69" s="141" t="s">
        <v>286</v>
      </c>
      <c r="BM69" s="140" t="s">
        <v>286</v>
      </c>
      <c r="BN69" s="139" t="s">
        <v>286</v>
      </c>
      <c r="BO69" s="139" t="s">
        <v>286</v>
      </c>
      <c r="BP69" s="139" t="s">
        <v>286</v>
      </c>
      <c r="BQ69" s="141" t="s">
        <v>286</v>
      </c>
      <c r="BR69" s="140" t="s">
        <v>286</v>
      </c>
      <c r="BS69" s="140" t="s">
        <v>286</v>
      </c>
      <c r="BT69" s="140">
        <v>11.53846153846154</v>
      </c>
      <c r="BU69" s="141">
        <v>10.227272727272727</v>
      </c>
      <c r="BV69" s="140">
        <v>9.6296296296296315</v>
      </c>
      <c r="BW69" s="140">
        <v>7.2</v>
      </c>
      <c r="BX69" s="140">
        <v>15.32258064516129</v>
      </c>
      <c r="BY69" s="141">
        <v>5.1020408163265332</v>
      </c>
      <c r="BZ69" s="140">
        <v>12.195121951219511</v>
      </c>
      <c r="CA69" s="140">
        <v>17.82178217821782</v>
      </c>
      <c r="CB69" s="140">
        <v>17.171717171717166</v>
      </c>
      <c r="CC69" s="141">
        <v>8.7500000000000018</v>
      </c>
      <c r="CD69" s="140">
        <v>21.348314606741578</v>
      </c>
      <c r="CE69" s="140">
        <v>16.560509554140122</v>
      </c>
      <c r="CF69" s="140">
        <v>12.121212121212119</v>
      </c>
      <c r="CG69" s="141">
        <v>28.0701754385965</v>
      </c>
      <c r="CH69" s="140">
        <v>19.841269841269845</v>
      </c>
      <c r="CI69" s="140">
        <v>15.384615384615385</v>
      </c>
      <c r="CJ69" s="140">
        <v>16.27906976744185</v>
      </c>
      <c r="CK69" s="140">
        <v>14.814814814814818</v>
      </c>
      <c r="CL69" s="140">
        <v>14.399999999999999</v>
      </c>
      <c r="CM69" s="140">
        <v>16.129032258064505</v>
      </c>
      <c r="CN69" s="140">
        <v>9.1836734693877542</v>
      </c>
      <c r="CO69" s="140">
        <v>3.0674846625766876</v>
      </c>
      <c r="CP69" s="141">
        <v>3.9603960396039612</v>
      </c>
      <c r="CQ69" s="140">
        <v>3.5353535353535355</v>
      </c>
      <c r="CR69" s="140">
        <v>3.7267080745341623</v>
      </c>
      <c r="CS69" s="139">
        <v>5.0561797752808992</v>
      </c>
      <c r="CT69" s="139">
        <v>1.89873417721519</v>
      </c>
      <c r="CU69" s="141">
        <v>2.9126213592233019</v>
      </c>
      <c r="CV69" s="140">
        <v>9.6491228070175481</v>
      </c>
      <c r="CW69" s="140">
        <v>2.3809523809523823</v>
      </c>
      <c r="CX69" s="139">
        <v>0</v>
      </c>
      <c r="CY69" s="139">
        <v>4.6511627906976729</v>
      </c>
      <c r="CZ69" s="141">
        <v>3.7037037037037042</v>
      </c>
      <c r="DA69" s="140">
        <v>2.4</v>
      </c>
      <c r="DB69" s="140">
        <v>4.8387096774193585</v>
      </c>
      <c r="DC69" s="139">
        <v>2.0408163265306118</v>
      </c>
      <c r="DD69" s="114" t="s">
        <v>286</v>
      </c>
      <c r="DE69" s="128">
        <v>35.294117647058812</v>
      </c>
      <c r="DF69" s="121">
        <v>43.147208121827397</v>
      </c>
      <c r="DG69" s="121" t="s">
        <v>286</v>
      </c>
      <c r="DH69" s="114">
        <v>25.842696629213481</v>
      </c>
      <c r="DI69" s="114">
        <v>40.506329113924046</v>
      </c>
      <c r="DJ69" s="128" t="s">
        <v>286</v>
      </c>
      <c r="DK69" s="121">
        <v>34.188034188034187</v>
      </c>
      <c r="DL69" s="121">
        <v>42.519685039370088</v>
      </c>
      <c r="DM69" s="121" t="s">
        <v>286</v>
      </c>
      <c r="DN69" s="121">
        <v>27.272727272727266</v>
      </c>
      <c r="DO69" s="128">
        <v>42.647058823529399</v>
      </c>
      <c r="DP69" s="121" t="s">
        <v>286</v>
      </c>
      <c r="DQ69" s="121">
        <v>30.327868852459019</v>
      </c>
      <c r="DR69" s="121">
        <v>40.816326530612244</v>
      </c>
      <c r="DS69" s="121" t="s">
        <v>286</v>
      </c>
      <c r="DT69" s="128">
        <v>33.33333333333335</v>
      </c>
      <c r="DU69" s="131">
        <v>35.204081632653072</v>
      </c>
      <c r="DV69" s="131" t="s">
        <v>286</v>
      </c>
      <c r="DW69" s="114">
        <v>35.195530726256983</v>
      </c>
      <c r="DX69" s="131">
        <v>32.911392405063317</v>
      </c>
      <c r="DY69" s="128" t="s">
        <v>286</v>
      </c>
      <c r="DZ69" s="128">
        <v>29.05982905982907</v>
      </c>
      <c r="EA69" s="128">
        <v>26.771653543307092</v>
      </c>
      <c r="EB69" s="128" t="s">
        <v>286</v>
      </c>
      <c r="EC69" s="128">
        <v>30.68181818181818</v>
      </c>
      <c r="ED69" s="128">
        <v>30.882352941176464</v>
      </c>
      <c r="EE69" s="128" t="s">
        <v>286</v>
      </c>
      <c r="EF69" s="128">
        <v>22.131147540983623</v>
      </c>
      <c r="EG69" s="128">
        <v>29.591836734693871</v>
      </c>
      <c r="EH69" s="128" t="s">
        <v>286</v>
      </c>
      <c r="EI69" s="128">
        <v>38.805970149253717</v>
      </c>
      <c r="EJ69" s="128">
        <v>31.443298969072178</v>
      </c>
      <c r="EK69" s="128" t="s">
        <v>286</v>
      </c>
      <c r="EL69" s="121">
        <v>30.726256983240248</v>
      </c>
      <c r="EM69" s="121">
        <v>25.477707006369435</v>
      </c>
      <c r="EN69" s="121" t="s">
        <v>286</v>
      </c>
      <c r="EO69" s="121">
        <v>32.478632478632477</v>
      </c>
      <c r="EP69" s="128">
        <v>30.645161290322577</v>
      </c>
      <c r="EQ69" s="121" t="s">
        <v>286</v>
      </c>
      <c r="ER69" s="121">
        <v>19.54022988505746</v>
      </c>
      <c r="ES69" s="121">
        <v>18.382352941176485</v>
      </c>
      <c r="ET69" s="121" t="s">
        <v>286</v>
      </c>
      <c r="EU69" s="128">
        <v>19.672131147540981</v>
      </c>
      <c r="EV69" s="121">
        <v>26.530612244897956</v>
      </c>
      <c r="EW69" s="121" t="s">
        <v>286</v>
      </c>
      <c r="EX69" s="121">
        <v>14.999999999999998</v>
      </c>
      <c r="EY69" s="121">
        <v>65.816326530612272</v>
      </c>
      <c r="EZ69" s="128" t="s">
        <v>286</v>
      </c>
      <c r="FA69" s="121">
        <v>15.64245810055866</v>
      </c>
      <c r="FB69" s="121">
        <v>52.531645569620245</v>
      </c>
      <c r="FC69" s="121" t="s">
        <v>286</v>
      </c>
      <c r="FD69" s="121">
        <v>11.206896551724135</v>
      </c>
      <c r="FE69" s="128">
        <v>51.199999999999996</v>
      </c>
      <c r="FF69" s="121" t="s">
        <v>286</v>
      </c>
      <c r="FG69" s="121">
        <v>14.77272727272728</v>
      </c>
      <c r="FH69" s="121">
        <v>45.588235294117652</v>
      </c>
      <c r="FI69" s="121" t="s">
        <v>286</v>
      </c>
      <c r="FJ69" s="128">
        <v>11.475409836065573</v>
      </c>
      <c r="FK69" s="121">
        <v>44.897959183673464</v>
      </c>
      <c r="FL69" s="121" t="s">
        <v>286</v>
      </c>
      <c r="FM69" s="121">
        <v>3.9800995024875641</v>
      </c>
      <c r="FN69" s="121">
        <v>54.314720812182742</v>
      </c>
      <c r="FO69" s="128" t="s">
        <v>286</v>
      </c>
      <c r="FP69" s="121">
        <v>2.7932960893854744</v>
      </c>
      <c r="FQ69" s="121">
        <v>50.632911392405049</v>
      </c>
      <c r="FR69" s="121" t="s">
        <v>286</v>
      </c>
      <c r="FS69" s="121">
        <v>2.5641025641025639</v>
      </c>
      <c r="FT69" s="128">
        <v>51.20000000000001</v>
      </c>
      <c r="FU69" s="121" t="s">
        <v>286</v>
      </c>
      <c r="FV69" s="121">
        <v>2.3255813953488369</v>
      </c>
      <c r="FW69" s="121">
        <v>45.588235294117638</v>
      </c>
      <c r="FX69" s="121" t="s">
        <v>286</v>
      </c>
      <c r="FY69" s="128">
        <v>3.3057851239669418</v>
      </c>
      <c r="FZ69" s="121">
        <v>63.26530612244899</v>
      </c>
      <c r="GA69" s="121" t="s">
        <v>286</v>
      </c>
      <c r="GB69" s="121" t="s">
        <v>286</v>
      </c>
      <c r="GC69" s="121" t="s">
        <v>286</v>
      </c>
      <c r="GD69" s="128" t="s">
        <v>286</v>
      </c>
      <c r="GE69" s="121" t="s">
        <v>286</v>
      </c>
      <c r="GF69" s="121" t="s">
        <v>286</v>
      </c>
      <c r="GG69" s="121" t="s">
        <v>286</v>
      </c>
      <c r="GH69" s="121" t="s">
        <v>286</v>
      </c>
      <c r="GI69" s="128" t="s">
        <v>286</v>
      </c>
      <c r="GJ69" s="121" t="s">
        <v>286</v>
      </c>
      <c r="GK69" s="121">
        <v>4.6511627906976747</v>
      </c>
      <c r="GL69" s="121">
        <v>5.8823529411764701</v>
      </c>
      <c r="GM69" s="130" t="s">
        <v>286</v>
      </c>
      <c r="GN69" s="128">
        <v>4.132231404958679</v>
      </c>
      <c r="GO69" s="121">
        <v>4.0816326530612246</v>
      </c>
      <c r="GP69" s="121">
        <v>18.867924528301891</v>
      </c>
      <c r="GQ69" s="121">
        <v>48.514851485148526</v>
      </c>
      <c r="GR69" s="121">
        <v>63.775510204081627</v>
      </c>
      <c r="GS69" s="128">
        <v>26.315789473684205</v>
      </c>
      <c r="GT69" s="121">
        <v>50.581395348837191</v>
      </c>
      <c r="GU69" s="121">
        <v>71.337579617834407</v>
      </c>
      <c r="GV69" s="121">
        <v>20.202020202020201</v>
      </c>
      <c r="GW69" s="121">
        <v>59.821428571428584</v>
      </c>
      <c r="GX69" s="128">
        <v>65.322580645161295</v>
      </c>
      <c r="GY69" s="128">
        <v>25.675675675675667</v>
      </c>
      <c r="GZ69" s="128">
        <v>54.117647058823543</v>
      </c>
      <c r="HA69" s="128">
        <v>72.388059701492494</v>
      </c>
      <c r="HB69" s="128">
        <v>7.3770491803278686</v>
      </c>
      <c r="HC69" s="128">
        <v>33.928571428571431</v>
      </c>
      <c r="HD69" s="128">
        <v>64.948453608247448</v>
      </c>
      <c r="HE69" s="128">
        <v>0.62893081761006286</v>
      </c>
      <c r="HF69" s="128">
        <v>9.405940594059409</v>
      </c>
      <c r="HG69" s="128">
        <v>17.346938775510186</v>
      </c>
      <c r="HH69" s="128">
        <v>0</v>
      </c>
      <c r="HI69" s="128">
        <v>6.3953488372093039</v>
      </c>
      <c r="HJ69" s="128">
        <v>21.019108280254791</v>
      </c>
      <c r="HK69" s="128">
        <v>2.0202020202020194</v>
      </c>
      <c r="HL69" s="121">
        <v>12.499999999999996</v>
      </c>
      <c r="HM69" s="121">
        <v>27.419354838709669</v>
      </c>
      <c r="HN69" s="121">
        <v>0</v>
      </c>
      <c r="HO69" s="121">
        <v>3.5294117647058827</v>
      </c>
      <c r="HP69" s="128">
        <v>18.656716417910442</v>
      </c>
      <c r="HQ69" s="121">
        <v>0</v>
      </c>
      <c r="HR69" s="121">
        <v>2.6785714285714293</v>
      </c>
      <c r="HS69" s="121">
        <v>18.55670103092784</v>
      </c>
      <c r="HT69" s="129">
        <v>6.4102564102564141</v>
      </c>
      <c r="HU69" s="128">
        <v>34.693877551020421</v>
      </c>
      <c r="HV69" s="114">
        <v>44.559585492227981</v>
      </c>
      <c r="HW69" s="114">
        <v>9.0909090909090953</v>
      </c>
      <c r="HX69" s="114">
        <v>30.769230769230763</v>
      </c>
      <c r="HY69" s="114">
        <v>53.246753246753237</v>
      </c>
      <c r="HZ69" s="114">
        <v>11.340206185567013</v>
      </c>
      <c r="IA69" s="114">
        <v>38.888888888888872</v>
      </c>
      <c r="IB69" s="114">
        <v>54.166666666666679</v>
      </c>
      <c r="IC69" s="114">
        <v>6.7567567567567552</v>
      </c>
      <c r="ID69" s="114">
        <v>34.523809523809533</v>
      </c>
      <c r="IE69" s="114">
        <v>49.242424242424264</v>
      </c>
      <c r="IF69" s="114">
        <v>4.0983606557377046</v>
      </c>
      <c r="IG69" s="114">
        <v>21.621621621621617</v>
      </c>
      <c r="IH69" s="114">
        <v>49.484536082474236</v>
      </c>
      <c r="II69" s="114" t="s">
        <v>286</v>
      </c>
      <c r="IJ69" s="114">
        <v>20.398009950248749</v>
      </c>
      <c r="IK69" s="114">
        <v>22.959183673469383</v>
      </c>
      <c r="IL69" s="114" t="s">
        <v>286</v>
      </c>
      <c r="IM69" s="114">
        <v>16.571428571428562</v>
      </c>
      <c r="IN69" s="114">
        <v>35.031847133757978</v>
      </c>
      <c r="IO69" s="114" t="s">
        <v>286</v>
      </c>
      <c r="IP69" s="114">
        <v>23.423423423423412</v>
      </c>
      <c r="IQ69" s="114">
        <v>32.800000000000004</v>
      </c>
      <c r="IR69" s="114" t="s">
        <v>286</v>
      </c>
      <c r="IS69" s="114">
        <v>12.941176470588236</v>
      </c>
      <c r="IT69" s="114">
        <v>34.586466165413519</v>
      </c>
      <c r="IU69" s="114" t="s">
        <v>286</v>
      </c>
      <c r="IV69" s="114">
        <v>12.499999999999998</v>
      </c>
      <c r="IW69" s="114">
        <v>34.375000000000014</v>
      </c>
      <c r="IX69" s="114" t="str">
        <f t="shared" si="81"/>
        <v>--</v>
      </c>
      <c r="IY69" s="114" t="str">
        <f t="shared" si="81"/>
        <v>--</v>
      </c>
      <c r="IZ69" s="114" t="str">
        <f t="shared" si="81"/>
        <v>--</v>
      </c>
      <c r="JA69" s="114" t="str">
        <f t="shared" si="81"/>
        <v>--</v>
      </c>
      <c r="JB69" s="114" t="str">
        <f t="shared" si="81"/>
        <v>--</v>
      </c>
      <c r="JC69" s="261" t="s">
        <v>286</v>
      </c>
      <c r="JD69" s="261" t="s">
        <v>286</v>
      </c>
      <c r="JE69" s="261" t="s">
        <v>286</v>
      </c>
      <c r="JF69" s="261" t="s">
        <v>286</v>
      </c>
      <c r="JG69" s="261" t="s">
        <v>286</v>
      </c>
      <c r="JH69" s="261" t="s">
        <v>286</v>
      </c>
      <c r="JI69" s="261" t="s">
        <v>286</v>
      </c>
      <c r="JJ69" s="261" t="s">
        <v>286</v>
      </c>
      <c r="JK69" s="261" t="s">
        <v>286</v>
      </c>
      <c r="JL69" s="261" t="s">
        <v>286</v>
      </c>
      <c r="JM69" s="261" t="s">
        <v>286</v>
      </c>
      <c r="JN69" s="261" t="s">
        <v>286</v>
      </c>
      <c r="JO69" s="243">
        <v>13.235294117647101</v>
      </c>
      <c r="JP69" s="243">
        <v>21.428571428571399</v>
      </c>
      <c r="JQ69" s="243">
        <v>34.545454545454497</v>
      </c>
      <c r="JR69" s="243">
        <v>12.698412698412699</v>
      </c>
      <c r="JS69" s="243">
        <v>11.4583333333333</v>
      </c>
      <c r="JT69" s="243">
        <v>22.5490196078431</v>
      </c>
      <c r="JU69" s="243">
        <v>0</v>
      </c>
      <c r="JV69" s="243">
        <v>0</v>
      </c>
      <c r="JW69" s="243">
        <v>1.8181818181818199</v>
      </c>
      <c r="JX69" s="243">
        <v>1.5873015873015901</v>
      </c>
      <c r="JY69" s="243">
        <v>0</v>
      </c>
      <c r="JZ69" s="243">
        <v>1.9607843137254899</v>
      </c>
      <c r="KA69" s="243">
        <v>4.4117647058823497</v>
      </c>
      <c r="KB69" s="243">
        <v>7.1428571428571397</v>
      </c>
      <c r="KC69" s="243">
        <v>16.363636363636399</v>
      </c>
      <c r="KD69" s="243">
        <v>5.5118110236220499</v>
      </c>
      <c r="KE69" s="243">
        <v>5.2083333333333401</v>
      </c>
      <c r="KF69" s="243">
        <v>10.7843137254902</v>
      </c>
      <c r="KG69" s="128" t="str">
        <f t="shared" si="82"/>
        <v>--</v>
      </c>
      <c r="KH69" s="128" t="str">
        <f t="shared" si="82"/>
        <v>--</v>
      </c>
      <c r="KI69" s="128" t="str">
        <f t="shared" si="82"/>
        <v>--</v>
      </c>
      <c r="KJ69" s="128" t="str">
        <f t="shared" si="82"/>
        <v>--</v>
      </c>
      <c r="KK69" s="128" t="str">
        <f t="shared" si="82"/>
        <v>--</v>
      </c>
      <c r="KL69" s="128" t="str">
        <f t="shared" si="82"/>
        <v>--</v>
      </c>
      <c r="KM69" s="128" t="str">
        <f t="shared" si="82"/>
        <v>--</v>
      </c>
      <c r="KN69" s="286">
        <v>6.3492063492063524</v>
      </c>
      <c r="KO69" s="286">
        <v>7.2164948453608257</v>
      </c>
      <c r="KP69" s="286">
        <v>4.9019607843137258</v>
      </c>
      <c r="KQ69" s="128" t="str">
        <f t="shared" ref="KQ69:KQ109" si="83">"--"</f>
        <v>--</v>
      </c>
      <c r="KR69" s="263">
        <v>0.7936507936507935</v>
      </c>
      <c r="KS69" s="222">
        <v>0</v>
      </c>
      <c r="KT69" s="222">
        <v>0</v>
      </c>
      <c r="KU69" s="128" t="str">
        <f t="shared" ref="KU69:KU109" si="84">"--"</f>
        <v>--</v>
      </c>
      <c r="KV69" s="263">
        <v>1.587301587301587</v>
      </c>
      <c r="KW69" s="222">
        <v>1.0309278350515461</v>
      </c>
      <c r="KX69" s="222">
        <v>0</v>
      </c>
      <c r="KY69" s="295">
        <v>19.117647058823525</v>
      </c>
      <c r="KZ69" s="295">
        <v>8.5714285714285747</v>
      </c>
      <c r="LA69" s="295">
        <v>5.454545454545455</v>
      </c>
      <c r="LB69" s="295">
        <v>15.079365079365081</v>
      </c>
      <c r="LC69" s="295">
        <v>21.428571428571445</v>
      </c>
      <c r="LD69" s="295">
        <v>14.563106796116505</v>
      </c>
      <c r="LE69" s="295">
        <v>12.121212121212119</v>
      </c>
      <c r="LF69" s="295">
        <v>2.8571428571428568</v>
      </c>
      <c r="LG69" s="295">
        <v>5.5555555555555571</v>
      </c>
      <c r="LH69" s="295">
        <v>12.698412698412701</v>
      </c>
      <c r="LI69" s="295">
        <v>20.61855670103094</v>
      </c>
      <c r="LJ69" s="295">
        <v>18.269230769230784</v>
      </c>
      <c r="LK69" s="295">
        <v>0</v>
      </c>
      <c r="LL69" s="295">
        <v>1.4285714285714286</v>
      </c>
      <c r="LM69" s="295">
        <v>1.8181818181818179</v>
      </c>
      <c r="LN69" s="295">
        <v>5.4687500000000018</v>
      </c>
      <c r="LO69" s="295">
        <v>5.1020408163265332</v>
      </c>
      <c r="LP69" s="295">
        <v>3.846153846153844</v>
      </c>
      <c r="LQ69" s="128">
        <v>0</v>
      </c>
      <c r="LR69" s="128">
        <v>2.8571428571428568</v>
      </c>
      <c r="LS69" s="128">
        <v>12.727272727272727</v>
      </c>
      <c r="LT69" s="128">
        <v>3.1496062992125986</v>
      </c>
      <c r="LU69" s="128">
        <v>2.083333333333333</v>
      </c>
      <c r="LV69" s="128">
        <v>6.9306930693069333</v>
      </c>
      <c r="LX69" s="378" t="str">
        <f t="shared" si="4"/>
        <v>--</v>
      </c>
      <c r="LY69" s="381">
        <v>19.047619047619051</v>
      </c>
      <c r="LZ69" s="381">
        <v>28.282828282828284</v>
      </c>
      <c r="MA69" s="381">
        <v>16.981132075471706</v>
      </c>
      <c r="MB69" s="378" t="str">
        <f t="shared" si="5"/>
        <v>--</v>
      </c>
      <c r="MC69" s="381">
        <v>22.222222222222229</v>
      </c>
      <c r="MD69" s="381">
        <v>13.51351351351351</v>
      </c>
      <c r="ME69" s="381">
        <v>18.75</v>
      </c>
      <c r="MF69" s="378" t="str">
        <f t="shared" si="6"/>
        <v>--</v>
      </c>
      <c r="MG69" s="381">
        <v>11.904761904761905</v>
      </c>
      <c r="MH69" s="381">
        <v>22.222222222222229</v>
      </c>
      <c r="MI69" s="381">
        <v>17.924528301886792</v>
      </c>
      <c r="MJ69" s="378" t="str">
        <f t="shared" si="7"/>
        <v>--</v>
      </c>
      <c r="MK69" s="381">
        <v>13.84615384615384</v>
      </c>
      <c r="ML69" s="381">
        <v>13.333333333333329</v>
      </c>
      <c r="MM69" s="381">
        <v>14.583333333333336</v>
      </c>
      <c r="MN69" s="378" t="str">
        <f t="shared" si="8"/>
        <v>--</v>
      </c>
      <c r="MO69" s="381">
        <v>10.447761194029853</v>
      </c>
      <c r="MP69" s="381">
        <v>12.658227848101268</v>
      </c>
      <c r="MQ69" s="381">
        <v>10.869565217391305</v>
      </c>
      <c r="MR69" s="378" t="str">
        <f t="shared" si="9"/>
        <v>--</v>
      </c>
      <c r="MS69" s="381">
        <v>12.5</v>
      </c>
      <c r="MT69" s="381">
        <v>12.658227848101266</v>
      </c>
      <c r="MU69" s="381">
        <v>9.0909090909090899</v>
      </c>
      <c r="MV69" s="378" t="str">
        <f t="shared" si="10"/>
        <v>--</v>
      </c>
      <c r="MW69" s="381">
        <v>3.174603174603174</v>
      </c>
      <c r="MX69" s="381">
        <v>1.2987012987012985</v>
      </c>
      <c r="MY69" s="381">
        <v>0</v>
      </c>
      <c r="MZ69" s="378" t="str">
        <f t="shared" si="11"/>
        <v>--</v>
      </c>
      <c r="NA69" s="381">
        <v>19.841269841269838</v>
      </c>
      <c r="NB69" s="381">
        <v>20.618556701030943</v>
      </c>
      <c r="NC69" s="381">
        <v>17.647058823529417</v>
      </c>
      <c r="ND69" s="378" t="str">
        <f t="shared" si="12"/>
        <v>--</v>
      </c>
      <c r="NE69" s="381">
        <v>24.999999999999993</v>
      </c>
      <c r="NF69" s="381">
        <v>31.168831168831176</v>
      </c>
      <c r="NG69" s="381">
        <v>8.5106382978723403</v>
      </c>
      <c r="NH69" s="378" t="str">
        <f t="shared" si="13"/>
        <v>--</v>
      </c>
      <c r="NI69" s="381">
        <v>13.432835820895527</v>
      </c>
      <c r="NJ69" s="381">
        <v>11.842105263157899</v>
      </c>
      <c r="NK69" s="381">
        <v>0</v>
      </c>
      <c r="NL69" s="378" t="str">
        <f t="shared" si="14"/>
        <v>--</v>
      </c>
      <c r="NM69" s="381">
        <v>2.9850746268656714</v>
      </c>
      <c r="NN69" s="381">
        <v>3.9473684210526301</v>
      </c>
      <c r="NO69" s="381">
        <v>0</v>
      </c>
      <c r="NP69" s="378" t="str">
        <f t="shared" si="15"/>
        <v>--</v>
      </c>
      <c r="NQ69" s="381">
        <v>1.4925373134328357</v>
      </c>
      <c r="NR69" s="381">
        <v>5.2631578947368451</v>
      </c>
      <c r="NS69" s="381">
        <v>0</v>
      </c>
      <c r="NT69" s="378" t="str">
        <f t="shared" si="16"/>
        <v>--</v>
      </c>
      <c r="NU69" s="381">
        <v>19.402985074626866</v>
      </c>
      <c r="NV69" s="381">
        <v>10.126582278481012</v>
      </c>
      <c r="NW69" s="381">
        <v>8.6956521739130412</v>
      </c>
      <c r="NX69" s="378" t="str">
        <f t="shared" si="17"/>
        <v>--</v>
      </c>
      <c r="NY69" s="381">
        <v>1.4925373134328357</v>
      </c>
      <c r="NZ69" s="381">
        <v>0</v>
      </c>
      <c r="OA69" s="381">
        <v>0</v>
      </c>
      <c r="OB69" s="378" t="str">
        <f t="shared" si="18"/>
        <v>--</v>
      </c>
      <c r="OC69" s="381">
        <v>13.432835820895518</v>
      </c>
      <c r="OD69" s="381">
        <v>3.79746835443038</v>
      </c>
      <c r="OE69" s="381">
        <v>6.6666666666666661</v>
      </c>
    </row>
    <row r="70" spans="1:395" ht="14.4" thickTop="1" thickBot="1" x14ac:dyDescent="0.3">
      <c r="A70" s="114">
        <v>66</v>
      </c>
      <c r="B70" s="93" t="s">
        <v>66</v>
      </c>
      <c r="C70" s="144">
        <v>25.095785440613014</v>
      </c>
      <c r="D70" s="144">
        <v>32.38938053097349</v>
      </c>
      <c r="E70" s="144">
        <v>39.999999999999972</v>
      </c>
      <c r="F70" s="144">
        <v>24.31289640591968</v>
      </c>
      <c r="G70" s="144">
        <v>35.130111524163596</v>
      </c>
      <c r="H70" s="144">
        <v>50.000000000000028</v>
      </c>
      <c r="I70" s="144">
        <v>25.735294117647054</v>
      </c>
      <c r="J70" s="144">
        <v>33.996023856858855</v>
      </c>
      <c r="K70" s="144">
        <v>43.596730245231576</v>
      </c>
      <c r="L70" s="144">
        <v>18.095238095238088</v>
      </c>
      <c r="M70" s="141">
        <v>30.056710775047254</v>
      </c>
      <c r="N70" s="141">
        <v>41.228070175438582</v>
      </c>
      <c r="O70" s="141">
        <v>24.093816631130064</v>
      </c>
      <c r="P70" s="141">
        <v>29.940119760479025</v>
      </c>
      <c r="Q70" s="141">
        <v>39.603960396039611</v>
      </c>
      <c r="R70" s="141">
        <v>11.685823754789261</v>
      </c>
      <c r="S70" s="141">
        <v>14.056939501779363</v>
      </c>
      <c r="T70" s="141">
        <v>9.6153846153846221</v>
      </c>
      <c r="U70" s="141">
        <v>12.262156448202958</v>
      </c>
      <c r="V70" s="141">
        <v>14.100185528756958</v>
      </c>
      <c r="W70" s="141">
        <v>11.538461538461545</v>
      </c>
      <c r="X70" s="141">
        <v>13.768115942028988</v>
      </c>
      <c r="Y70" s="141">
        <v>15.079365079365084</v>
      </c>
      <c r="Z70" s="141">
        <v>12.054794520547947</v>
      </c>
      <c r="AA70" s="141">
        <v>10.626185958254274</v>
      </c>
      <c r="AB70" s="142">
        <v>10.227272727272723</v>
      </c>
      <c r="AC70" s="142">
        <v>11.11111111111112</v>
      </c>
      <c r="AD70" s="142">
        <v>13.829787234042556</v>
      </c>
      <c r="AE70" s="142">
        <v>13.682092555331977</v>
      </c>
      <c r="AF70" s="141">
        <v>10.526315789473687</v>
      </c>
      <c r="AG70" s="144">
        <v>15.503875968992242</v>
      </c>
      <c r="AH70" s="144">
        <v>16.077738515901075</v>
      </c>
      <c r="AI70" s="143">
        <v>12.947658402203851</v>
      </c>
      <c r="AJ70" s="143">
        <v>15.531914893617023</v>
      </c>
      <c r="AK70" s="141">
        <v>16.573556797020487</v>
      </c>
      <c r="AL70" s="141">
        <v>14.968152866242042</v>
      </c>
      <c r="AM70" s="141">
        <v>16.483516483516489</v>
      </c>
      <c r="AN70" s="141">
        <v>13.518886679920469</v>
      </c>
      <c r="AO70" s="141">
        <v>16.438356164383571</v>
      </c>
      <c r="AP70" s="141">
        <v>11.516314779270632</v>
      </c>
      <c r="AQ70" s="141">
        <v>10.416666666666664</v>
      </c>
      <c r="AR70" s="141">
        <v>12.609970674486812</v>
      </c>
      <c r="AS70" s="141">
        <v>14.012738853503182</v>
      </c>
      <c r="AT70" s="141">
        <v>13.426853707414827</v>
      </c>
      <c r="AU70" s="141">
        <v>10.666666666666659</v>
      </c>
      <c r="AV70" s="141">
        <v>13.293650793650789</v>
      </c>
      <c r="AW70" s="141">
        <v>13.805309734513267</v>
      </c>
      <c r="AX70" s="142">
        <v>11.049723756906079</v>
      </c>
      <c r="AY70" s="142">
        <v>11.038961038961034</v>
      </c>
      <c r="AZ70" s="142">
        <v>15.16853932584268</v>
      </c>
      <c r="BA70" s="142">
        <v>11.858974358974352</v>
      </c>
      <c r="BB70" s="141">
        <v>14.552238805970159</v>
      </c>
      <c r="BC70" s="142">
        <v>13.572854291417157</v>
      </c>
      <c r="BD70" s="142">
        <v>12.054794520547949</v>
      </c>
      <c r="BE70" s="142">
        <v>10.852713178294566</v>
      </c>
      <c r="BF70" s="142">
        <v>10.037878787878775</v>
      </c>
      <c r="BG70" s="141">
        <v>10.850439882697941</v>
      </c>
      <c r="BH70" s="140">
        <v>13.704496788008575</v>
      </c>
      <c r="BI70" s="140">
        <v>13.8</v>
      </c>
      <c r="BJ70" s="140">
        <v>9.6026490066225154</v>
      </c>
      <c r="BK70" s="140" t="s">
        <v>286</v>
      </c>
      <c r="BL70" s="141" t="s">
        <v>286</v>
      </c>
      <c r="BM70" s="140" t="s">
        <v>286</v>
      </c>
      <c r="BN70" s="139" t="s">
        <v>286</v>
      </c>
      <c r="BO70" s="139" t="s">
        <v>286</v>
      </c>
      <c r="BP70" s="139" t="s">
        <v>286</v>
      </c>
      <c r="BQ70" s="141" t="s">
        <v>286</v>
      </c>
      <c r="BR70" s="140" t="s">
        <v>286</v>
      </c>
      <c r="BS70" s="140" t="s">
        <v>286</v>
      </c>
      <c r="BT70" s="140">
        <v>11.560693641618512</v>
      </c>
      <c r="BU70" s="141">
        <v>11.281070745697903</v>
      </c>
      <c r="BV70" s="140">
        <v>8.8757396449704142</v>
      </c>
      <c r="BW70" s="140">
        <v>11.134903640256947</v>
      </c>
      <c r="BX70" s="140">
        <v>15.151515151515156</v>
      </c>
      <c r="BY70" s="141">
        <v>6.4625850340136068</v>
      </c>
      <c r="BZ70" s="140">
        <v>16.310679611650485</v>
      </c>
      <c r="CA70" s="140">
        <v>23.445825932504441</v>
      </c>
      <c r="CB70" s="140">
        <v>15.384615384615381</v>
      </c>
      <c r="CC70" s="141">
        <v>11.677282377919317</v>
      </c>
      <c r="CD70" s="140">
        <v>23.207547169811338</v>
      </c>
      <c r="CE70" s="140">
        <v>18.210862619808317</v>
      </c>
      <c r="CF70" s="140">
        <v>14.81481481481482</v>
      </c>
      <c r="CG70" s="141">
        <v>21.442885771543093</v>
      </c>
      <c r="CH70" s="140">
        <v>17.58241758241757</v>
      </c>
      <c r="CI70" s="140">
        <v>10.617760617760615</v>
      </c>
      <c r="CJ70" s="140">
        <v>15.900383141762445</v>
      </c>
      <c r="CK70" s="140">
        <v>12.46290801186943</v>
      </c>
      <c r="CL70" s="140">
        <v>10.367170626349871</v>
      </c>
      <c r="CM70" s="140">
        <v>18.126272912423619</v>
      </c>
      <c r="CN70" s="140">
        <v>12.027491408934702</v>
      </c>
      <c r="CO70" s="140">
        <v>7.1705426356589124</v>
      </c>
      <c r="CP70" s="141">
        <v>8.5106382978723385</v>
      </c>
      <c r="CQ70" s="140">
        <v>2.1978021978021958</v>
      </c>
      <c r="CR70" s="140">
        <v>3.8216560509554061</v>
      </c>
      <c r="CS70" s="139">
        <v>4.3560606060606082</v>
      </c>
      <c r="CT70" s="139">
        <v>2.8753993610223656</v>
      </c>
      <c r="CU70" s="141">
        <v>4.4280442804428057</v>
      </c>
      <c r="CV70" s="140">
        <v>6.7594433399602396</v>
      </c>
      <c r="CW70" s="140">
        <v>5.7377049180327848</v>
      </c>
      <c r="CX70" s="139">
        <v>2.5048169556840061</v>
      </c>
      <c r="CY70" s="139">
        <v>4.6332046332046293</v>
      </c>
      <c r="CZ70" s="141">
        <v>1.4836795252225516</v>
      </c>
      <c r="DA70" s="140">
        <v>2.3758099352051838</v>
      </c>
      <c r="DB70" s="140">
        <v>4.2769857433808545</v>
      </c>
      <c r="DC70" s="139">
        <v>3.4013605442176877</v>
      </c>
      <c r="DD70" s="114" t="s">
        <v>286</v>
      </c>
      <c r="DE70" s="128">
        <v>37.749546279491781</v>
      </c>
      <c r="DF70" s="121">
        <v>35.812672176308538</v>
      </c>
      <c r="DG70" s="121" t="s">
        <v>286</v>
      </c>
      <c r="DH70" s="114">
        <v>35.660377358490585</v>
      </c>
      <c r="DI70" s="114">
        <v>38.906752411575575</v>
      </c>
      <c r="DJ70" s="128" t="s">
        <v>286</v>
      </c>
      <c r="DK70" s="121">
        <v>27.722772277227744</v>
      </c>
      <c r="DL70" s="121">
        <v>38.842975206611577</v>
      </c>
      <c r="DM70" s="121" t="s">
        <v>286</v>
      </c>
      <c r="DN70" s="121">
        <v>31.297709923664119</v>
      </c>
      <c r="DO70" s="128">
        <v>33.625730994152029</v>
      </c>
      <c r="DP70" s="121" t="s">
        <v>286</v>
      </c>
      <c r="DQ70" s="121">
        <v>17.635270541082171</v>
      </c>
      <c r="DR70" s="121">
        <v>37.113402061855624</v>
      </c>
      <c r="DS70" s="121" t="s">
        <v>286</v>
      </c>
      <c r="DT70" s="128">
        <v>33.697632058287766</v>
      </c>
      <c r="DU70" s="131">
        <v>27.348066298342548</v>
      </c>
      <c r="DV70" s="131" t="s">
        <v>286</v>
      </c>
      <c r="DW70" s="114">
        <v>35.660377358490578</v>
      </c>
      <c r="DX70" s="131">
        <v>31.612903225806459</v>
      </c>
      <c r="DY70" s="128" t="s">
        <v>286</v>
      </c>
      <c r="DZ70" s="128">
        <v>24.254473161033815</v>
      </c>
      <c r="EA70" s="128">
        <v>34.530386740331508</v>
      </c>
      <c r="EB70" s="128" t="s">
        <v>286</v>
      </c>
      <c r="EC70" s="128">
        <v>28.982725527831072</v>
      </c>
      <c r="ED70" s="128">
        <v>28.739002932551312</v>
      </c>
      <c r="EE70" s="128" t="s">
        <v>286</v>
      </c>
      <c r="EF70" s="128">
        <v>18.637274549098198</v>
      </c>
      <c r="EG70" s="128">
        <v>30.927835051546385</v>
      </c>
      <c r="EH70" s="128" t="s">
        <v>286</v>
      </c>
      <c r="EI70" s="128">
        <v>30.965391621129346</v>
      </c>
      <c r="EJ70" s="128">
        <v>25.69060773480663</v>
      </c>
      <c r="EK70" s="128" t="s">
        <v>286</v>
      </c>
      <c r="EL70" s="121">
        <v>27.134724857685036</v>
      </c>
      <c r="EM70" s="121">
        <v>23.051948051948049</v>
      </c>
      <c r="EN70" s="121" t="s">
        <v>286</v>
      </c>
      <c r="EO70" s="121">
        <v>20.558882235528941</v>
      </c>
      <c r="EP70" s="128">
        <v>28.491620111731837</v>
      </c>
      <c r="EQ70" s="121" t="s">
        <v>286</v>
      </c>
      <c r="ER70" s="121">
        <v>25.287356321839081</v>
      </c>
      <c r="ES70" s="121">
        <v>24.340175953079203</v>
      </c>
      <c r="ET70" s="121" t="s">
        <v>286</v>
      </c>
      <c r="EU70" s="128">
        <v>15.863453815261044</v>
      </c>
      <c r="EV70" s="121">
        <v>22.996515679442517</v>
      </c>
      <c r="EW70" s="121" t="s">
        <v>286</v>
      </c>
      <c r="EX70" s="121">
        <v>16.000000000000011</v>
      </c>
      <c r="EY70" s="121">
        <v>45.730027548209385</v>
      </c>
      <c r="EZ70" s="128" t="s">
        <v>286</v>
      </c>
      <c r="FA70" s="121">
        <v>11.954459203036061</v>
      </c>
      <c r="FB70" s="121">
        <v>45.631067961165058</v>
      </c>
      <c r="FC70" s="121" t="s">
        <v>286</v>
      </c>
      <c r="FD70" s="121">
        <v>7.7844311377245541</v>
      </c>
      <c r="FE70" s="128">
        <v>36.011080332409954</v>
      </c>
      <c r="FF70" s="121" t="s">
        <v>286</v>
      </c>
      <c r="FG70" s="121">
        <v>10.364683301343574</v>
      </c>
      <c r="FH70" s="121">
        <v>35.964912280701739</v>
      </c>
      <c r="FI70" s="121" t="s">
        <v>286</v>
      </c>
      <c r="FJ70" s="128">
        <v>9.2741935483870979</v>
      </c>
      <c r="FK70" s="121">
        <v>33.333333333333336</v>
      </c>
      <c r="FL70" s="121" t="s">
        <v>286</v>
      </c>
      <c r="FM70" s="121">
        <v>2.385321100917432</v>
      </c>
      <c r="FN70" s="121">
        <v>37.46556473829196</v>
      </c>
      <c r="FO70" s="128" t="s">
        <v>286</v>
      </c>
      <c r="FP70" s="121">
        <v>1.512287334593573</v>
      </c>
      <c r="FQ70" s="121">
        <v>39.935064935064965</v>
      </c>
      <c r="FR70" s="121" t="s">
        <v>286</v>
      </c>
      <c r="FS70" s="121">
        <v>1.1928429423459244</v>
      </c>
      <c r="FT70" s="128">
        <v>37.016574585635347</v>
      </c>
      <c r="FU70" s="121" t="s">
        <v>286</v>
      </c>
      <c r="FV70" s="121">
        <v>1.9305019305019306</v>
      </c>
      <c r="FW70" s="121">
        <v>26.608187134502945</v>
      </c>
      <c r="FX70" s="121" t="s">
        <v>286</v>
      </c>
      <c r="FY70" s="128">
        <v>1.2072434607645888</v>
      </c>
      <c r="FZ70" s="121">
        <v>27.335640138408294</v>
      </c>
      <c r="GA70" s="121" t="s">
        <v>286</v>
      </c>
      <c r="GB70" s="121" t="s">
        <v>286</v>
      </c>
      <c r="GC70" s="121" t="s">
        <v>286</v>
      </c>
      <c r="GD70" s="128" t="s">
        <v>286</v>
      </c>
      <c r="GE70" s="121" t="s">
        <v>286</v>
      </c>
      <c r="GF70" s="121" t="s">
        <v>286</v>
      </c>
      <c r="GG70" s="121" t="s">
        <v>286</v>
      </c>
      <c r="GH70" s="121" t="s">
        <v>286</v>
      </c>
      <c r="GI70" s="128" t="s">
        <v>286</v>
      </c>
      <c r="GJ70" s="121" t="s">
        <v>286</v>
      </c>
      <c r="GK70" s="121">
        <v>3.2692307692307727</v>
      </c>
      <c r="GL70" s="121">
        <v>4.6920821114369522</v>
      </c>
      <c r="GM70" s="130" t="s">
        <v>286</v>
      </c>
      <c r="GN70" s="128">
        <v>2.6156941649899377</v>
      </c>
      <c r="GO70" s="121">
        <v>5.1903114186851198</v>
      </c>
      <c r="GP70" s="121">
        <v>18.89596602972399</v>
      </c>
      <c r="GQ70" s="121">
        <v>55.941499085923233</v>
      </c>
      <c r="GR70" s="121">
        <v>62.464985994397779</v>
      </c>
      <c r="GS70" s="128">
        <v>13.698630136986305</v>
      </c>
      <c r="GT70" s="121">
        <v>50.483558994197288</v>
      </c>
      <c r="GU70" s="121">
        <v>70.261437908496788</v>
      </c>
      <c r="GV70" s="121">
        <v>9.9616858237547916</v>
      </c>
      <c r="GW70" s="121">
        <v>36.919831223628719</v>
      </c>
      <c r="GX70" s="128">
        <v>58.774373259052965</v>
      </c>
      <c r="GY70" s="128">
        <v>7.7534791252485018</v>
      </c>
      <c r="GZ70" s="128">
        <v>37.250996015936245</v>
      </c>
      <c r="HA70" s="128">
        <v>64.583333333333357</v>
      </c>
      <c r="HB70" s="128">
        <v>9.251101321585903</v>
      </c>
      <c r="HC70" s="128">
        <v>32.783505154639172</v>
      </c>
      <c r="HD70" s="128">
        <v>46.153846153846182</v>
      </c>
      <c r="HE70" s="128">
        <v>1.6985138004246274</v>
      </c>
      <c r="HF70" s="128">
        <v>10.237659963436929</v>
      </c>
      <c r="HG70" s="128">
        <v>20.728291316526612</v>
      </c>
      <c r="HH70" s="128">
        <v>1.3698630136986301</v>
      </c>
      <c r="HI70" s="128">
        <v>6.5764023210831777</v>
      </c>
      <c r="HJ70" s="128">
        <v>23.856209150326801</v>
      </c>
      <c r="HK70" s="128">
        <v>1.9157088122605372</v>
      </c>
      <c r="HL70" s="121">
        <v>6.3291139240506356</v>
      </c>
      <c r="HM70" s="121">
        <v>18.105849582172699</v>
      </c>
      <c r="HN70" s="121">
        <v>0.59642147117296174</v>
      </c>
      <c r="HO70" s="121">
        <v>5.7768924302788873</v>
      </c>
      <c r="HP70" s="128">
        <v>15.476190476190467</v>
      </c>
      <c r="HQ70" s="121">
        <v>0.66079295154185103</v>
      </c>
      <c r="HR70" s="121">
        <v>2.4742268041237105</v>
      </c>
      <c r="HS70" s="121">
        <v>5.9440559440559468</v>
      </c>
      <c r="HT70" s="129">
        <v>7.9120879120879151</v>
      </c>
      <c r="HU70" s="128">
        <v>37.153419593345617</v>
      </c>
      <c r="HV70" s="114">
        <v>48.285714285714278</v>
      </c>
      <c r="HW70" s="114">
        <v>6.308411214953269</v>
      </c>
      <c r="HX70" s="114">
        <v>33.070866141732296</v>
      </c>
      <c r="HY70" s="114">
        <v>51.689189189189172</v>
      </c>
      <c r="HZ70" s="114">
        <v>5.7915057915057915</v>
      </c>
      <c r="IA70" s="114">
        <v>22.912205567451839</v>
      </c>
      <c r="IB70" s="114">
        <v>44.857142857142868</v>
      </c>
      <c r="IC70" s="114">
        <v>3.5856573705179269</v>
      </c>
      <c r="ID70" s="114">
        <v>25.349301397205576</v>
      </c>
      <c r="IE70" s="114">
        <v>42.514970059880234</v>
      </c>
      <c r="IF70" s="114">
        <v>3.5398230088495559</v>
      </c>
      <c r="IG70" s="114">
        <v>20.289855072463769</v>
      </c>
      <c r="IH70" s="114">
        <v>28.873239436619727</v>
      </c>
      <c r="II70" s="114" t="s">
        <v>286</v>
      </c>
      <c r="IJ70" s="114">
        <v>19.744058500914075</v>
      </c>
      <c r="IK70" s="114">
        <v>30.898876404494381</v>
      </c>
      <c r="IL70" s="114" t="s">
        <v>286</v>
      </c>
      <c r="IM70" s="114">
        <v>17.760617760617773</v>
      </c>
      <c r="IN70" s="114">
        <v>35.62091503267974</v>
      </c>
      <c r="IO70" s="114" t="s">
        <v>286</v>
      </c>
      <c r="IP70" s="114">
        <v>11.789473684210533</v>
      </c>
      <c r="IQ70" s="114">
        <v>32.132963988919684</v>
      </c>
      <c r="IR70" s="114" t="s">
        <v>286</v>
      </c>
      <c r="IS70" s="114">
        <v>13.972055888223551</v>
      </c>
      <c r="IT70" s="114">
        <v>26.506024096385541</v>
      </c>
      <c r="IU70" s="114" t="s">
        <v>286</v>
      </c>
      <c r="IV70" s="114">
        <v>10.602910602910601</v>
      </c>
      <c r="IW70" s="114">
        <v>15.845070422535212</v>
      </c>
      <c r="IX70" s="114" t="str">
        <f t="shared" si="81"/>
        <v>--</v>
      </c>
      <c r="IY70" s="114" t="str">
        <f t="shared" si="81"/>
        <v>--</v>
      </c>
      <c r="IZ70" s="114" t="str">
        <f t="shared" si="81"/>
        <v>--</v>
      </c>
      <c r="JA70" s="114" t="str">
        <f t="shared" si="81"/>
        <v>--</v>
      </c>
      <c r="JB70" s="114" t="str">
        <f t="shared" si="81"/>
        <v>--</v>
      </c>
      <c r="JC70" s="261" t="s">
        <v>286</v>
      </c>
      <c r="JD70" s="261" t="s">
        <v>286</v>
      </c>
      <c r="JE70" s="261" t="s">
        <v>286</v>
      </c>
      <c r="JF70" s="261" t="s">
        <v>286</v>
      </c>
      <c r="JG70" s="261" t="s">
        <v>286</v>
      </c>
      <c r="JH70" s="261" t="s">
        <v>286</v>
      </c>
      <c r="JI70" s="261" t="s">
        <v>286</v>
      </c>
      <c r="JJ70" s="261" t="s">
        <v>286</v>
      </c>
      <c r="JK70" s="261" t="s">
        <v>286</v>
      </c>
      <c r="JL70" s="261" t="s">
        <v>286</v>
      </c>
      <c r="JM70" s="261" t="s">
        <v>286</v>
      </c>
      <c r="JN70" s="261" t="s">
        <v>286</v>
      </c>
      <c r="JO70" s="243">
        <v>18.0608365019012</v>
      </c>
      <c r="JP70" s="243">
        <v>21.085594989561599</v>
      </c>
      <c r="JQ70" s="243">
        <v>37.659033078880398</v>
      </c>
      <c r="JR70" s="243">
        <v>11.506276150627601</v>
      </c>
      <c r="JS70" s="243">
        <v>15.745856353591201</v>
      </c>
      <c r="JT70" s="243">
        <v>31.2703583061889</v>
      </c>
      <c r="JU70" s="247">
        <v>0.57034220532319402</v>
      </c>
      <c r="JV70" s="243">
        <v>1.6701461377870599</v>
      </c>
      <c r="JW70" s="243">
        <v>4.0712468193384197</v>
      </c>
      <c r="JX70" s="243">
        <v>0</v>
      </c>
      <c r="JY70" s="247">
        <v>0.82872928176795602</v>
      </c>
      <c r="JZ70" s="243">
        <v>1.6286644951140099</v>
      </c>
      <c r="KA70" s="243">
        <v>10.7750472589792</v>
      </c>
      <c r="KB70" s="243">
        <v>12.320328542094501</v>
      </c>
      <c r="KC70" s="243">
        <v>20.959595959596001</v>
      </c>
      <c r="KD70" s="243">
        <v>5.625</v>
      </c>
      <c r="KE70" s="243">
        <v>8.2872928176795604</v>
      </c>
      <c r="KF70" s="243">
        <v>14.9837133550489</v>
      </c>
      <c r="KG70" s="128" t="str">
        <f t="shared" si="82"/>
        <v>--</v>
      </c>
      <c r="KH70" s="128" t="str">
        <f t="shared" si="82"/>
        <v>--</v>
      </c>
      <c r="KI70" s="128" t="str">
        <f t="shared" si="82"/>
        <v>--</v>
      </c>
      <c r="KJ70" s="128" t="str">
        <f t="shared" si="82"/>
        <v>--</v>
      </c>
      <c r="KK70" s="128" t="str">
        <f t="shared" si="82"/>
        <v>--</v>
      </c>
      <c r="KL70" s="128" t="str">
        <f t="shared" si="82"/>
        <v>--</v>
      </c>
      <c r="KM70" s="128" t="str">
        <f t="shared" si="82"/>
        <v>--</v>
      </c>
      <c r="KN70" s="286">
        <v>8.9583333333333233</v>
      </c>
      <c r="KO70" s="286">
        <v>6.3186813186813158</v>
      </c>
      <c r="KP70" s="286">
        <v>8.3601286173633476</v>
      </c>
      <c r="KQ70" s="128" t="str">
        <f t="shared" si="83"/>
        <v>--</v>
      </c>
      <c r="KR70" s="222">
        <v>1.4613778705636753</v>
      </c>
      <c r="KS70" s="222">
        <v>1.6483516483516494</v>
      </c>
      <c r="KT70" s="263">
        <v>0.64308681672025747</v>
      </c>
      <c r="KU70" s="128" t="str">
        <f t="shared" si="84"/>
        <v>--</v>
      </c>
      <c r="KV70" s="222">
        <v>2.0876826722338211</v>
      </c>
      <c r="KW70" s="222">
        <v>1.9230769230769242</v>
      </c>
      <c r="KX70" s="222">
        <v>1.2861736334405149</v>
      </c>
      <c r="KY70" s="295">
        <v>14.311926605504606</v>
      </c>
      <c r="KZ70" s="295">
        <v>20.162932790224026</v>
      </c>
      <c r="LA70" s="295">
        <v>15.82914572864321</v>
      </c>
      <c r="LB70" s="295">
        <v>16.768916155419213</v>
      </c>
      <c r="LC70" s="295">
        <v>16.802168021680206</v>
      </c>
      <c r="LD70" s="295">
        <v>14.15094339622641</v>
      </c>
      <c r="LE70" s="295">
        <v>11.918063314711357</v>
      </c>
      <c r="LF70" s="295">
        <v>14.754098360655734</v>
      </c>
      <c r="LG70" s="295">
        <v>12.62626262626263</v>
      </c>
      <c r="LH70" s="295">
        <v>10.997963340122201</v>
      </c>
      <c r="LI70" s="295">
        <v>13.934426229508206</v>
      </c>
      <c r="LJ70" s="295">
        <v>14.465408805031451</v>
      </c>
      <c r="LK70" s="295">
        <v>2.9411764705882324</v>
      </c>
      <c r="LL70" s="295">
        <v>5.9548254620123231</v>
      </c>
      <c r="LM70" s="295">
        <v>6.7669172932330772</v>
      </c>
      <c r="LN70" s="295">
        <v>2.8455284552845526</v>
      </c>
      <c r="LO70" s="295">
        <v>5.6910569105691042</v>
      </c>
      <c r="LP70" s="295">
        <v>4.1009463722397488</v>
      </c>
      <c r="LQ70" s="128">
        <v>2.646502835538751</v>
      </c>
      <c r="LR70" s="128">
        <v>7.4226804123711299</v>
      </c>
      <c r="LS70" s="128">
        <v>10.379746835443038</v>
      </c>
      <c r="LT70" s="128">
        <v>0.83333333333333237</v>
      </c>
      <c r="LU70" s="128">
        <v>2.4861878453038697</v>
      </c>
      <c r="LV70" s="128">
        <v>5.2287581699346397</v>
      </c>
      <c r="LX70" s="378" t="str">
        <f t="shared" ref="LX70:LX110" si="85">"--"</f>
        <v>--</v>
      </c>
      <c r="LY70" s="381">
        <v>14.837398373983753</v>
      </c>
      <c r="LZ70" s="381">
        <v>19.047619047619044</v>
      </c>
      <c r="MA70" s="381">
        <v>15.772870662460569</v>
      </c>
      <c r="MB70" s="378" t="str">
        <f t="shared" ref="MB70:ME110" si="86">"--"</f>
        <v>--</v>
      </c>
      <c r="MC70" s="381">
        <v>19.540229885057464</v>
      </c>
      <c r="MD70" s="381">
        <v>21.880998080614209</v>
      </c>
      <c r="ME70" s="381">
        <v>21.502590673575121</v>
      </c>
      <c r="MF70" s="378" t="str">
        <f t="shared" ref="MF70:MF110" si="87">"--"</f>
        <v>--</v>
      </c>
      <c r="MG70" s="381">
        <v>13.56275303643724</v>
      </c>
      <c r="MH70" s="381">
        <v>18.25396825396826</v>
      </c>
      <c r="MI70" s="381">
        <v>15.189873417721524</v>
      </c>
      <c r="MJ70" s="378" t="str">
        <f t="shared" ref="MJ70:MM110" si="88">"--"</f>
        <v>--</v>
      </c>
      <c r="MK70" s="381">
        <v>17.511520737327192</v>
      </c>
      <c r="ML70" s="381">
        <v>19.502868068833642</v>
      </c>
      <c r="MM70" s="381">
        <v>20.207253886010353</v>
      </c>
      <c r="MN70" s="378" t="str">
        <f t="shared" ref="MN70:MQ110" si="89">"--"</f>
        <v>--</v>
      </c>
      <c r="MO70" s="381">
        <v>21.478060046189398</v>
      </c>
      <c r="MP70" s="381">
        <v>17.214700193423596</v>
      </c>
      <c r="MQ70" s="381">
        <v>12.853470437017986</v>
      </c>
      <c r="MR70" s="378" t="str">
        <f t="shared" ref="MR70:MU110" si="90">"--"</f>
        <v>--</v>
      </c>
      <c r="MS70" s="381">
        <v>14.918414918414927</v>
      </c>
      <c r="MT70" s="381">
        <v>12.572533849129588</v>
      </c>
      <c r="MU70" s="381">
        <v>13.506493506493515</v>
      </c>
      <c r="MV70" s="378" t="str">
        <f t="shared" ref="MV70:MY110" si="91">"--"</f>
        <v>--</v>
      </c>
      <c r="MW70" s="381">
        <v>4.9065420560747652</v>
      </c>
      <c r="MX70" s="381">
        <v>3.6964980544747057</v>
      </c>
      <c r="MY70" s="381">
        <v>3.7135278514588856</v>
      </c>
      <c r="MZ70" s="378" t="str">
        <f t="shared" ref="MZ70:MZ110" si="92">"--"</f>
        <v>--</v>
      </c>
      <c r="NA70" s="381">
        <v>26.304801670146134</v>
      </c>
      <c r="NB70" s="381">
        <v>24.175824175824161</v>
      </c>
      <c r="NC70" s="381">
        <v>24.437299035369787</v>
      </c>
      <c r="ND70" s="378" t="str">
        <f t="shared" ref="ND70:NG110" si="93">"--"</f>
        <v>--</v>
      </c>
      <c r="NE70" s="381">
        <v>23.853211009174313</v>
      </c>
      <c r="NF70" s="381">
        <v>21.442125237191643</v>
      </c>
      <c r="NG70" s="381">
        <v>21.522309711286098</v>
      </c>
      <c r="NH70" s="378" t="str">
        <f t="shared" ref="NH70:NK110" si="94">"--"</f>
        <v>--</v>
      </c>
      <c r="NI70" s="381">
        <v>7.6388888888888813</v>
      </c>
      <c r="NJ70" s="381">
        <v>8.8122605363984565</v>
      </c>
      <c r="NK70" s="381">
        <v>5.5408970976253276</v>
      </c>
      <c r="NL70" s="378" t="str">
        <f t="shared" ref="NL70:NO110" si="95">"--"</f>
        <v>--</v>
      </c>
      <c r="NM70" s="381">
        <v>3.233256351039262</v>
      </c>
      <c r="NN70" s="381">
        <v>2.4904214559386952</v>
      </c>
      <c r="NO70" s="381">
        <v>1.3157894736842111</v>
      </c>
      <c r="NP70" s="378" t="str">
        <f t="shared" ref="NP70:NS110" si="96">"--"</f>
        <v>--</v>
      </c>
      <c r="NQ70" s="381">
        <v>3.2332563510392629</v>
      </c>
      <c r="NR70" s="381">
        <v>4.4061302681992345</v>
      </c>
      <c r="NS70" s="381">
        <v>2.1108179419525075</v>
      </c>
      <c r="NT70" s="378" t="str">
        <f t="shared" ref="NT70:OE110" si="97">"--"</f>
        <v>--</v>
      </c>
      <c r="NU70" s="381">
        <v>13.05361305361305</v>
      </c>
      <c r="NV70" s="381">
        <v>17.91907514450866</v>
      </c>
      <c r="NW70" s="381">
        <v>33.597883597883566</v>
      </c>
      <c r="NX70" s="378" t="str">
        <f t="shared" ref="NX70:OA110" si="98">"--"</f>
        <v>--</v>
      </c>
      <c r="NY70" s="381">
        <v>1.6317016317016331</v>
      </c>
      <c r="NZ70" s="381">
        <v>0.77071290944123261</v>
      </c>
      <c r="OA70" s="381">
        <v>3.4391534391534417</v>
      </c>
      <c r="OB70" s="378" t="str">
        <f t="shared" ref="OB70:OE110" si="99">"--"</f>
        <v>--</v>
      </c>
      <c r="OC70" s="381">
        <v>8.7759815242494241</v>
      </c>
      <c r="OD70" s="381">
        <v>10.364683301343563</v>
      </c>
      <c r="OE70" s="381">
        <v>18.947368421052644</v>
      </c>
    </row>
    <row r="71" spans="1:395" ht="21" customHeight="1" thickTop="1" thickBot="1" x14ac:dyDescent="0.3">
      <c r="A71" s="114">
        <v>67</v>
      </c>
      <c r="B71" s="93" t="s">
        <v>67</v>
      </c>
      <c r="C71" s="144">
        <v>21.951219512195131</v>
      </c>
      <c r="D71" s="144">
        <v>24.347826086956513</v>
      </c>
      <c r="E71" s="144">
        <v>39.999999999999993</v>
      </c>
      <c r="F71" s="144">
        <v>27.500000000000014</v>
      </c>
      <c r="G71" s="144">
        <v>33.064516129032256</v>
      </c>
      <c r="H71" s="144" t="str">
        <f>"--"</f>
        <v>--</v>
      </c>
      <c r="I71" s="144">
        <v>15.853658536585366</v>
      </c>
      <c r="J71" s="144">
        <v>29.411764705882362</v>
      </c>
      <c r="K71" s="144">
        <v>28.57142857142858</v>
      </c>
      <c r="L71" s="144">
        <v>10.810810810810809</v>
      </c>
      <c r="M71" s="141">
        <v>28.985507246376809</v>
      </c>
      <c r="N71" s="141">
        <v>44.117647058823536</v>
      </c>
      <c r="O71" s="141">
        <v>19.047619047619051</v>
      </c>
      <c r="P71" s="141">
        <v>27.397260273972595</v>
      </c>
      <c r="Q71" s="141">
        <v>34.246575342465746</v>
      </c>
      <c r="R71" s="141">
        <v>2.4193548387096779</v>
      </c>
      <c r="S71" s="141">
        <v>11.304347826086953</v>
      </c>
      <c r="T71" s="141">
        <v>2.4999999999999996</v>
      </c>
      <c r="U71" s="141">
        <v>10.833333333333337</v>
      </c>
      <c r="V71" s="141">
        <v>10.483870967741938</v>
      </c>
      <c r="W71" s="141" t="str">
        <f>"--"</f>
        <v>--</v>
      </c>
      <c r="X71" s="141">
        <v>4.878048780487803</v>
      </c>
      <c r="Y71" s="141">
        <v>11.764705882352946</v>
      </c>
      <c r="Z71" s="141">
        <v>7.7922077922077939</v>
      </c>
      <c r="AA71" s="141">
        <v>9.2105263157894726</v>
      </c>
      <c r="AB71" s="142">
        <v>14.49275362318841</v>
      </c>
      <c r="AC71" s="142">
        <v>11.76470588235294</v>
      </c>
      <c r="AD71" s="142">
        <v>13.095238095238098</v>
      </c>
      <c r="AE71" s="142">
        <v>12.328767123287676</v>
      </c>
      <c r="AF71" s="141">
        <v>8.2191780821917835</v>
      </c>
      <c r="AG71" s="144">
        <v>9.0163934426229559</v>
      </c>
      <c r="AH71" s="144">
        <v>13.793103448275863</v>
      </c>
      <c r="AI71" s="143">
        <v>5</v>
      </c>
      <c r="AJ71" s="143">
        <v>13.333333333333334</v>
      </c>
      <c r="AK71" s="141">
        <v>13.008130081300818</v>
      </c>
      <c r="AL71" s="141" t="str">
        <f>"--"</f>
        <v>--</v>
      </c>
      <c r="AM71" s="141">
        <v>10.465116279069768</v>
      </c>
      <c r="AN71" s="141">
        <v>15.47619047619048</v>
      </c>
      <c r="AO71" s="141">
        <v>1.2987012987012989</v>
      </c>
      <c r="AP71" s="141">
        <v>13.698630136986301</v>
      </c>
      <c r="AQ71" s="141">
        <v>13.235294117647054</v>
      </c>
      <c r="AR71" s="141">
        <v>13.235294117647056</v>
      </c>
      <c r="AS71" s="141">
        <v>18.072289156626503</v>
      </c>
      <c r="AT71" s="141">
        <v>9.7222222222222232</v>
      </c>
      <c r="AU71" s="141">
        <v>15.068493150684931</v>
      </c>
      <c r="AV71" s="141">
        <v>4.0650406504065053</v>
      </c>
      <c r="AW71" s="141">
        <v>12.068965517241377</v>
      </c>
      <c r="AX71" s="142">
        <v>2.4999999999999996</v>
      </c>
      <c r="AY71" s="142">
        <v>16.666666666666668</v>
      </c>
      <c r="AZ71" s="142">
        <v>9.6774193548387135</v>
      </c>
      <c r="BA71" s="142" t="str">
        <f>"--"</f>
        <v>--</v>
      </c>
      <c r="BB71" s="141">
        <v>7.4074074074074074</v>
      </c>
      <c r="BC71" s="142">
        <v>11.904761904761907</v>
      </c>
      <c r="BD71" s="142">
        <v>5.1948051948051965</v>
      </c>
      <c r="BE71" s="142">
        <v>9.722222222222225</v>
      </c>
      <c r="BF71" s="142">
        <v>17.391304347826079</v>
      </c>
      <c r="BG71" s="141">
        <v>13.235294117647056</v>
      </c>
      <c r="BH71" s="140">
        <v>15.47619047619048</v>
      </c>
      <c r="BI71" s="140">
        <v>12.5</v>
      </c>
      <c r="BJ71" s="140">
        <v>8.2191780821917799</v>
      </c>
      <c r="BK71" s="140" t="s">
        <v>286</v>
      </c>
      <c r="BL71" s="141" t="s">
        <v>286</v>
      </c>
      <c r="BM71" s="140" t="s">
        <v>286</v>
      </c>
      <c r="BN71" s="139" t="s">
        <v>286</v>
      </c>
      <c r="BO71" s="139" t="s">
        <v>286</v>
      </c>
      <c r="BP71" s="139" t="s">
        <v>286</v>
      </c>
      <c r="BQ71" s="141" t="s">
        <v>286</v>
      </c>
      <c r="BR71" s="140" t="s">
        <v>286</v>
      </c>
      <c r="BS71" s="140" t="s">
        <v>286</v>
      </c>
      <c r="BT71" s="140">
        <v>9.5890410958904084</v>
      </c>
      <c r="BU71" s="141">
        <v>8.8235294117647047</v>
      </c>
      <c r="BV71" s="140">
        <v>8.8235294117647065</v>
      </c>
      <c r="BW71" s="140">
        <v>2.3809523809523805</v>
      </c>
      <c r="BX71" s="140">
        <v>8.5714285714285712</v>
      </c>
      <c r="BY71" s="141">
        <v>4.2253521126760569</v>
      </c>
      <c r="BZ71" s="140">
        <v>7.4380165289256199</v>
      </c>
      <c r="CA71" s="140">
        <v>22.608695652173914</v>
      </c>
      <c r="CB71" s="140">
        <v>4.9999999999999991</v>
      </c>
      <c r="CC71" s="141">
        <v>18.487394957983184</v>
      </c>
      <c r="CD71" s="140">
        <v>21.138211382113823</v>
      </c>
      <c r="CE71" s="140" t="str">
        <f>"--"</f>
        <v>--</v>
      </c>
      <c r="CF71" s="140">
        <v>5.7471264367816115</v>
      </c>
      <c r="CG71" s="141">
        <v>21.176470588235297</v>
      </c>
      <c r="CH71" s="140">
        <v>1.2987012987012985</v>
      </c>
      <c r="CI71" s="140">
        <v>13.888888888888888</v>
      </c>
      <c r="CJ71" s="140">
        <v>14.705882352941172</v>
      </c>
      <c r="CK71" s="140">
        <v>14.705882352941181</v>
      </c>
      <c r="CL71" s="140">
        <v>11.904761904761907</v>
      </c>
      <c r="CM71" s="140">
        <v>16.901408450704231</v>
      </c>
      <c r="CN71" s="140">
        <v>8.2191780821917799</v>
      </c>
      <c r="CO71" s="140">
        <v>0.81967213114754112</v>
      </c>
      <c r="CP71" s="141">
        <v>7.8260869565217392</v>
      </c>
      <c r="CQ71" s="140">
        <v>0</v>
      </c>
      <c r="CR71" s="140">
        <v>5.0000000000000018</v>
      </c>
      <c r="CS71" s="139">
        <v>4.032258064516129</v>
      </c>
      <c r="CT71" s="139" t="str">
        <f>"--"</f>
        <v>--</v>
      </c>
      <c r="CU71" s="141">
        <v>1.1494252873563215</v>
      </c>
      <c r="CV71" s="140">
        <v>8.2352941176470598</v>
      </c>
      <c r="CW71" s="140">
        <v>1.2987012987012985</v>
      </c>
      <c r="CX71" s="139">
        <v>0</v>
      </c>
      <c r="CY71" s="139">
        <v>2.9411764705882355</v>
      </c>
      <c r="CZ71" s="141">
        <v>1.4705882352941175</v>
      </c>
      <c r="DA71" s="140">
        <v>1.2048192771084332</v>
      </c>
      <c r="DB71" s="140">
        <v>4.225352112676056</v>
      </c>
      <c r="DC71" s="139">
        <v>2.7397260273972606</v>
      </c>
      <c r="DD71" s="114" t="s">
        <v>286</v>
      </c>
      <c r="DE71" s="128">
        <v>47.826086956521749</v>
      </c>
      <c r="DF71" s="121">
        <v>26.829268292682919</v>
      </c>
      <c r="DG71" s="121" t="s">
        <v>286</v>
      </c>
      <c r="DH71" s="114">
        <v>33.870967741935495</v>
      </c>
      <c r="DI71" s="114" t="str">
        <f>"--"</f>
        <v>--</v>
      </c>
      <c r="DJ71" s="128" t="s">
        <v>286</v>
      </c>
      <c r="DK71" s="121">
        <v>36.470588235294116</v>
      </c>
      <c r="DL71" s="121">
        <v>59.210526315789473</v>
      </c>
      <c r="DM71" s="121" t="s">
        <v>286</v>
      </c>
      <c r="DN71" s="121">
        <v>38.235294117647058</v>
      </c>
      <c r="DO71" s="128">
        <v>48.529411764705891</v>
      </c>
      <c r="DP71" s="121" t="s">
        <v>286</v>
      </c>
      <c r="DQ71" s="121">
        <v>39.726027397260268</v>
      </c>
      <c r="DR71" s="121">
        <v>24.657534246575342</v>
      </c>
      <c r="DS71" s="121" t="s">
        <v>286</v>
      </c>
      <c r="DT71" s="128">
        <v>39.999999999999979</v>
      </c>
      <c r="DU71" s="131">
        <v>34.146341463414636</v>
      </c>
      <c r="DV71" s="131" t="s">
        <v>286</v>
      </c>
      <c r="DW71" s="114">
        <v>39.516129032258057</v>
      </c>
      <c r="DX71" s="131" t="str">
        <f>"--"</f>
        <v>--</v>
      </c>
      <c r="DY71" s="128" t="s">
        <v>286</v>
      </c>
      <c r="DZ71" s="128">
        <v>34.117647058823529</v>
      </c>
      <c r="EA71" s="128">
        <v>38.961038961038959</v>
      </c>
      <c r="EB71" s="128" t="s">
        <v>286</v>
      </c>
      <c r="EC71" s="128">
        <v>24.999999999999993</v>
      </c>
      <c r="ED71" s="128">
        <v>26.865671641791049</v>
      </c>
      <c r="EE71" s="128" t="s">
        <v>286</v>
      </c>
      <c r="EF71" s="128">
        <v>38.356164383561641</v>
      </c>
      <c r="EG71" s="128">
        <v>30.136986301369873</v>
      </c>
      <c r="EH71" s="128" t="s">
        <v>286</v>
      </c>
      <c r="EI71" s="128">
        <v>41.592920353982286</v>
      </c>
      <c r="EJ71" s="128">
        <v>17.500000000000004</v>
      </c>
      <c r="EK71" s="128" t="s">
        <v>286</v>
      </c>
      <c r="EL71" s="121">
        <v>19.35483870967742</v>
      </c>
      <c r="EM71" s="121" t="str">
        <f>"--"</f>
        <v>--</v>
      </c>
      <c r="EN71" s="121" t="s">
        <v>286</v>
      </c>
      <c r="EO71" s="121">
        <v>26.506024096385548</v>
      </c>
      <c r="EP71" s="128">
        <v>27.631578947368421</v>
      </c>
      <c r="EQ71" s="121" t="s">
        <v>286</v>
      </c>
      <c r="ER71" s="121">
        <v>16.17647058823529</v>
      </c>
      <c r="ES71" s="121">
        <v>17.910447761194032</v>
      </c>
      <c r="ET71" s="121" t="s">
        <v>286</v>
      </c>
      <c r="EU71" s="128">
        <v>32.876712328767113</v>
      </c>
      <c r="EV71" s="121">
        <v>24.657534246575342</v>
      </c>
      <c r="EW71" s="121" t="s">
        <v>286</v>
      </c>
      <c r="EX71" s="121">
        <v>20.353982300884958</v>
      </c>
      <c r="EY71" s="121">
        <v>50.000000000000007</v>
      </c>
      <c r="EZ71" s="128" t="s">
        <v>286</v>
      </c>
      <c r="FA71" s="121">
        <v>9.6774193548387135</v>
      </c>
      <c r="FB71" s="121" t="str">
        <f>"--"</f>
        <v>--</v>
      </c>
      <c r="FC71" s="121" t="s">
        <v>286</v>
      </c>
      <c r="FD71" s="121">
        <v>9.4117647058823533</v>
      </c>
      <c r="FE71" s="128">
        <v>42.10526315789474</v>
      </c>
      <c r="FF71" s="121" t="s">
        <v>286</v>
      </c>
      <c r="FG71" s="121">
        <v>2.9411764705882355</v>
      </c>
      <c r="FH71" s="121">
        <v>29.850746268656707</v>
      </c>
      <c r="FI71" s="121" t="s">
        <v>286</v>
      </c>
      <c r="FJ71" s="128">
        <v>10.958904109589037</v>
      </c>
      <c r="FK71" s="121">
        <v>53.424657534246592</v>
      </c>
      <c r="FL71" s="121" t="s">
        <v>286</v>
      </c>
      <c r="FM71" s="121">
        <v>5.3097345132743365</v>
      </c>
      <c r="FN71" s="121">
        <v>4.8780487804878048</v>
      </c>
      <c r="FO71" s="128" t="s">
        <v>286</v>
      </c>
      <c r="FP71" s="121">
        <v>3.2258064516129044</v>
      </c>
      <c r="FQ71" s="121" t="str">
        <f>"--"</f>
        <v>--</v>
      </c>
      <c r="FR71" s="121" t="s">
        <v>286</v>
      </c>
      <c r="FS71" s="121">
        <v>3.7037037037037037</v>
      </c>
      <c r="FT71" s="128">
        <v>17.105263157894729</v>
      </c>
      <c r="FU71" s="121" t="s">
        <v>286</v>
      </c>
      <c r="FV71" s="121">
        <v>0</v>
      </c>
      <c r="FW71" s="121">
        <v>14.92537313432836</v>
      </c>
      <c r="FX71" s="121" t="s">
        <v>286</v>
      </c>
      <c r="FY71" s="128">
        <v>6.8493150684931514</v>
      </c>
      <c r="FZ71" s="121">
        <v>15.068493150684933</v>
      </c>
      <c r="GA71" s="121" t="s">
        <v>286</v>
      </c>
      <c r="GB71" s="121" t="s">
        <v>286</v>
      </c>
      <c r="GC71" s="121" t="s">
        <v>286</v>
      </c>
      <c r="GD71" s="128" t="s">
        <v>286</v>
      </c>
      <c r="GE71" s="121" t="s">
        <v>286</v>
      </c>
      <c r="GF71" s="121" t="s">
        <v>286</v>
      </c>
      <c r="GG71" s="121" t="s">
        <v>286</v>
      </c>
      <c r="GH71" s="121" t="s">
        <v>286</v>
      </c>
      <c r="GI71" s="128" t="s">
        <v>286</v>
      </c>
      <c r="GJ71" s="121" t="s">
        <v>286</v>
      </c>
      <c r="GK71" s="121">
        <v>1.4705882352941178</v>
      </c>
      <c r="GL71" s="121">
        <v>8.9552238805970177</v>
      </c>
      <c r="GM71" s="130" t="s">
        <v>286</v>
      </c>
      <c r="GN71" s="128">
        <v>9.5890410958904102</v>
      </c>
      <c r="GO71" s="121">
        <v>5.4794520547945229</v>
      </c>
      <c r="GP71" s="121">
        <v>19.658119658119663</v>
      </c>
      <c r="GQ71" s="121">
        <v>60.526315789473692</v>
      </c>
      <c r="GR71" s="121">
        <v>67.499999999999986</v>
      </c>
      <c r="GS71" s="128">
        <v>13.559322033898306</v>
      </c>
      <c r="GT71" s="121">
        <v>52.419354838709658</v>
      </c>
      <c r="GU71" s="121" t="str">
        <f>"--"</f>
        <v>--</v>
      </c>
      <c r="GV71" s="121">
        <v>2.4999999999999996</v>
      </c>
      <c r="GW71" s="121">
        <v>48.192771084337359</v>
      </c>
      <c r="GX71" s="128">
        <v>42.85714285714284</v>
      </c>
      <c r="GY71" s="128">
        <v>8.3333333333333304</v>
      </c>
      <c r="GZ71" s="128">
        <v>29.687499999999996</v>
      </c>
      <c r="HA71" s="128">
        <v>57.575757575757571</v>
      </c>
      <c r="HB71" s="128">
        <v>11.25</v>
      </c>
      <c r="HC71" s="128">
        <v>26.470588235294116</v>
      </c>
      <c r="HD71" s="128">
        <v>57.142857142857153</v>
      </c>
      <c r="HE71" s="128">
        <v>0.85470085470085477</v>
      </c>
      <c r="HF71" s="128">
        <v>16.666666666666664</v>
      </c>
      <c r="HG71" s="128">
        <v>5</v>
      </c>
      <c r="HH71" s="128">
        <v>0.84745762711864414</v>
      </c>
      <c r="HI71" s="128">
        <v>11.29032258064516</v>
      </c>
      <c r="HJ71" s="128" t="str">
        <f>"--"</f>
        <v>--</v>
      </c>
      <c r="HK71" s="128">
        <v>0</v>
      </c>
      <c r="HL71" s="121">
        <v>6.0240963855421708</v>
      </c>
      <c r="HM71" s="121">
        <v>10.38961038961039</v>
      </c>
      <c r="HN71" s="121">
        <v>0</v>
      </c>
      <c r="HO71" s="121">
        <v>6.25</v>
      </c>
      <c r="HP71" s="128">
        <v>7.5757575757575761</v>
      </c>
      <c r="HQ71" s="121">
        <v>0</v>
      </c>
      <c r="HR71" s="121">
        <v>2.9411764705882355</v>
      </c>
      <c r="HS71" s="121">
        <v>14.285714285714288</v>
      </c>
      <c r="HT71" s="129">
        <v>7.1428571428571441</v>
      </c>
      <c r="HU71" s="128">
        <v>42.857142857142861</v>
      </c>
      <c r="HV71" s="114">
        <v>36.111111111111114</v>
      </c>
      <c r="HW71" s="114">
        <v>7.6923076923076934</v>
      </c>
      <c r="HX71" s="114">
        <v>28.099173553719016</v>
      </c>
      <c r="HY71" s="114" t="str">
        <f>"--"</f>
        <v>--</v>
      </c>
      <c r="HZ71" s="114">
        <v>0</v>
      </c>
      <c r="IA71" s="114">
        <v>30.864197530864192</v>
      </c>
      <c r="IB71" s="114">
        <v>28.571428571428569</v>
      </c>
      <c r="IC71" s="114">
        <v>2.7777777777777777</v>
      </c>
      <c r="ID71" s="114">
        <v>25.000000000000004</v>
      </c>
      <c r="IE71" s="114">
        <v>37.87878787878789</v>
      </c>
      <c r="IF71" s="114">
        <v>3.75</v>
      </c>
      <c r="IG71" s="114">
        <v>17.647058823529406</v>
      </c>
      <c r="IH71" s="114">
        <v>37.142857142857146</v>
      </c>
      <c r="II71" s="114" t="s">
        <v>286</v>
      </c>
      <c r="IJ71" s="114">
        <v>25.217391304347828</v>
      </c>
      <c r="IK71" s="114">
        <v>15.384615384615389</v>
      </c>
      <c r="IL71" s="114" t="s">
        <v>286</v>
      </c>
      <c r="IM71" s="114">
        <v>13.82113821138212</v>
      </c>
      <c r="IN71" s="114" t="str">
        <f>"--"</f>
        <v>--</v>
      </c>
      <c r="IO71" s="114" t="s">
        <v>286</v>
      </c>
      <c r="IP71" s="114">
        <v>15.476190476190476</v>
      </c>
      <c r="IQ71" s="114">
        <v>16.88311688311688</v>
      </c>
      <c r="IR71" s="114" t="s">
        <v>286</v>
      </c>
      <c r="IS71" s="114">
        <v>15.625000000000004</v>
      </c>
      <c r="IT71" s="114">
        <v>15.15151515151515</v>
      </c>
      <c r="IU71" s="114" t="s">
        <v>286</v>
      </c>
      <c r="IV71" s="114">
        <v>5.9701492537313445</v>
      </c>
      <c r="IW71" s="114">
        <v>22.535211267605636</v>
      </c>
      <c r="IX71" s="114" t="str">
        <f t="shared" si="81"/>
        <v>--</v>
      </c>
      <c r="IY71" s="114" t="str">
        <f t="shared" si="81"/>
        <v>--</v>
      </c>
      <c r="IZ71" s="114" t="str">
        <f t="shared" si="81"/>
        <v>--</v>
      </c>
      <c r="JA71" s="114" t="str">
        <f t="shared" si="81"/>
        <v>--</v>
      </c>
      <c r="JB71" s="114" t="str">
        <f t="shared" si="81"/>
        <v>--</v>
      </c>
      <c r="JC71" s="261" t="s">
        <v>286</v>
      </c>
      <c r="JD71" s="261" t="s">
        <v>286</v>
      </c>
      <c r="JE71" s="261" t="s">
        <v>286</v>
      </c>
      <c r="JF71" s="261" t="s">
        <v>286</v>
      </c>
      <c r="JG71" s="261" t="s">
        <v>286</v>
      </c>
      <c r="JH71" s="261" t="s">
        <v>286</v>
      </c>
      <c r="JI71" s="261" t="s">
        <v>286</v>
      </c>
      <c r="JJ71" s="261" t="s">
        <v>286</v>
      </c>
      <c r="JK71" s="261" t="s">
        <v>286</v>
      </c>
      <c r="JL71" s="261" t="s">
        <v>286</v>
      </c>
      <c r="JM71" s="261" t="s">
        <v>286</v>
      </c>
      <c r="JN71" s="261" t="s">
        <v>286</v>
      </c>
      <c r="JO71" s="243">
        <v>10.3448275862069</v>
      </c>
      <c r="JP71" s="243">
        <v>12.1621621621622</v>
      </c>
      <c r="JQ71" s="243">
        <v>28.169014084507001</v>
      </c>
      <c r="JR71" s="243">
        <v>30</v>
      </c>
      <c r="JS71" s="243">
        <v>27.906976744186</v>
      </c>
      <c r="JT71" s="243">
        <v>34.246575342465803</v>
      </c>
      <c r="JU71" s="243">
        <v>0</v>
      </c>
      <c r="JV71" s="243">
        <v>1.35135135135135</v>
      </c>
      <c r="JW71" s="243">
        <v>1.40845070422535</v>
      </c>
      <c r="JX71" s="243">
        <v>2.5</v>
      </c>
      <c r="JY71" s="243">
        <v>2.32558139534884</v>
      </c>
      <c r="JZ71" s="243">
        <v>2.7397260273972601</v>
      </c>
      <c r="KA71" s="243">
        <v>5.7471264367816097</v>
      </c>
      <c r="KB71" s="243">
        <v>5.1948051948051903</v>
      </c>
      <c r="KC71" s="243">
        <v>12.328767123287699</v>
      </c>
      <c r="KD71" s="243">
        <v>15</v>
      </c>
      <c r="KE71" s="243">
        <v>10.4651162790698</v>
      </c>
      <c r="KF71" s="243">
        <v>15.068493150684899</v>
      </c>
      <c r="KG71" s="128" t="str">
        <f t="shared" si="82"/>
        <v>--</v>
      </c>
      <c r="KH71" s="128" t="str">
        <f t="shared" si="82"/>
        <v>--</v>
      </c>
      <c r="KI71" s="128" t="str">
        <f t="shared" si="82"/>
        <v>--</v>
      </c>
      <c r="KJ71" s="128" t="str">
        <f t="shared" si="82"/>
        <v>--</v>
      </c>
      <c r="KK71" s="128" t="str">
        <f t="shared" si="82"/>
        <v>--</v>
      </c>
      <c r="KL71" s="128" t="str">
        <f t="shared" si="82"/>
        <v>--</v>
      </c>
      <c r="KM71" s="128" t="str">
        <f t="shared" si="82"/>
        <v>--</v>
      </c>
      <c r="KN71" s="286">
        <v>6.4102564102564097</v>
      </c>
      <c r="KO71" s="286">
        <v>13.953488372093027</v>
      </c>
      <c r="KP71" s="286">
        <v>9.5890410958904138</v>
      </c>
      <c r="KQ71" s="128" t="str">
        <f t="shared" si="83"/>
        <v>--</v>
      </c>
      <c r="KR71" s="222">
        <v>1.2820512820512817</v>
      </c>
      <c r="KS71" s="222">
        <v>4.6511627906976747</v>
      </c>
      <c r="KT71" s="222">
        <v>2.7397260273972601</v>
      </c>
      <c r="KU71" s="128" t="str">
        <f t="shared" si="84"/>
        <v>--</v>
      </c>
      <c r="KV71" s="222">
        <v>6.4102564102564124</v>
      </c>
      <c r="KW71" s="222">
        <v>2.3255813953488365</v>
      </c>
      <c r="KX71" s="263">
        <v>1.3698630136986301</v>
      </c>
      <c r="KY71" s="295">
        <v>11.627906976744189</v>
      </c>
      <c r="KZ71" s="295">
        <v>8</v>
      </c>
      <c r="LA71" s="295">
        <v>8.2191780821917835</v>
      </c>
      <c r="LB71" s="295">
        <v>16.867469879518072</v>
      </c>
      <c r="LC71" s="295">
        <v>11.627906976744192</v>
      </c>
      <c r="LD71" s="295">
        <v>9.5890410958904138</v>
      </c>
      <c r="LE71" s="295">
        <v>8.2352941176470598</v>
      </c>
      <c r="LF71" s="295">
        <v>11.842105263157896</v>
      </c>
      <c r="LG71" s="295">
        <v>6.8493150684931496</v>
      </c>
      <c r="LH71" s="295">
        <v>9.6385542168674707</v>
      </c>
      <c r="LI71" s="295">
        <v>10.465116279069768</v>
      </c>
      <c r="LJ71" s="295">
        <v>9.5890410958904084</v>
      </c>
      <c r="LK71" s="295">
        <v>3.4883720930232562</v>
      </c>
      <c r="LL71" s="295">
        <v>0</v>
      </c>
      <c r="LM71" s="295">
        <v>0</v>
      </c>
      <c r="LN71" s="295">
        <v>3.6144578313253004</v>
      </c>
      <c r="LO71" s="295">
        <v>2.3255813953488369</v>
      </c>
      <c r="LP71" s="295">
        <v>0</v>
      </c>
      <c r="LQ71" s="128">
        <v>0</v>
      </c>
      <c r="LR71" s="128">
        <v>3.8961038961038961</v>
      </c>
      <c r="LS71" s="128">
        <v>6.8493150684931514</v>
      </c>
      <c r="LT71" s="128">
        <v>3.7037037037037028</v>
      </c>
      <c r="LU71" s="128">
        <v>1.1627906976744182</v>
      </c>
      <c r="LV71" s="128">
        <v>10.958904109589039</v>
      </c>
      <c r="LX71" s="378" t="str">
        <f t="shared" si="85"/>
        <v>--</v>
      </c>
      <c r="LY71" s="381">
        <v>18.07228915662651</v>
      </c>
      <c r="LZ71" s="381">
        <v>15.116279069767453</v>
      </c>
      <c r="MA71" s="381">
        <v>16.438356164383553</v>
      </c>
      <c r="MB71" s="378" t="str">
        <f t="shared" si="86"/>
        <v>--</v>
      </c>
      <c r="MC71" s="381">
        <v>11.764705882352946</v>
      </c>
      <c r="MD71" s="381">
        <v>19.277108433734934</v>
      </c>
      <c r="ME71" s="381">
        <v>17.187500000000007</v>
      </c>
      <c r="MF71" s="378" t="str">
        <f t="shared" si="87"/>
        <v>--</v>
      </c>
      <c r="MG71" s="381">
        <v>10.843373493975905</v>
      </c>
      <c r="MH71" s="381">
        <v>16.279069767441865</v>
      </c>
      <c r="MI71" s="381">
        <v>10.95890410958904</v>
      </c>
      <c r="MJ71" s="378" t="str">
        <f t="shared" si="88"/>
        <v>--</v>
      </c>
      <c r="MK71" s="381">
        <v>12.941176470588239</v>
      </c>
      <c r="ML71" s="381">
        <v>18.072289156626507</v>
      </c>
      <c r="MM71" s="381">
        <v>20.63492063492064</v>
      </c>
      <c r="MN71" s="378" t="str">
        <f t="shared" si="89"/>
        <v>--</v>
      </c>
      <c r="MO71" s="381">
        <v>17.857142857142865</v>
      </c>
      <c r="MP71" s="381">
        <v>18.604651162790692</v>
      </c>
      <c r="MQ71" s="381">
        <v>17.1875</v>
      </c>
      <c r="MR71" s="378" t="str">
        <f t="shared" si="90"/>
        <v>--</v>
      </c>
      <c r="MS71" s="381">
        <v>12.04819277108434</v>
      </c>
      <c r="MT71" s="381">
        <v>15.662650602409649</v>
      </c>
      <c r="MU71" s="381">
        <v>17.741935483870964</v>
      </c>
      <c r="MV71" s="378" t="str">
        <f t="shared" si="91"/>
        <v>--</v>
      </c>
      <c r="MW71" s="381">
        <v>2.4390243902439015</v>
      </c>
      <c r="MX71" s="381">
        <v>4.8192771084337336</v>
      </c>
      <c r="MY71" s="381">
        <v>4.8387096774193568</v>
      </c>
      <c r="MZ71" s="378" t="str">
        <f t="shared" si="92"/>
        <v>--</v>
      </c>
      <c r="NA71" s="381">
        <v>23.07692307692308</v>
      </c>
      <c r="NB71" s="381">
        <v>36.046511627906973</v>
      </c>
      <c r="NC71" s="381">
        <v>27.397260273972599</v>
      </c>
      <c r="ND71" s="378" t="str">
        <f t="shared" si="93"/>
        <v>--</v>
      </c>
      <c r="NE71" s="381">
        <v>20.000000000000004</v>
      </c>
      <c r="NF71" s="381">
        <v>25.30120481927711</v>
      </c>
      <c r="NG71" s="381">
        <v>20.634920634920636</v>
      </c>
      <c r="NH71" s="378" t="str">
        <f t="shared" si="94"/>
        <v>--</v>
      </c>
      <c r="NI71" s="381">
        <v>4.7619047619047592</v>
      </c>
      <c r="NJ71" s="381">
        <v>4.8192771084337345</v>
      </c>
      <c r="NK71" s="381">
        <v>7.8124999999999982</v>
      </c>
      <c r="NL71" s="378" t="str">
        <f t="shared" si="95"/>
        <v>--</v>
      </c>
      <c r="NM71" s="381">
        <v>1.1764705882352937</v>
      </c>
      <c r="NN71" s="381">
        <v>1.19047619047619</v>
      </c>
      <c r="NO71" s="381">
        <v>1.587301587301587</v>
      </c>
      <c r="NP71" s="378" t="str">
        <f t="shared" si="96"/>
        <v>--</v>
      </c>
      <c r="NQ71" s="381">
        <v>1.19047619047619</v>
      </c>
      <c r="NR71" s="381">
        <v>2.4096385542168668</v>
      </c>
      <c r="NS71" s="381">
        <v>1.587301587301587</v>
      </c>
      <c r="NT71" s="378" t="str">
        <f t="shared" si="97"/>
        <v>--</v>
      </c>
      <c r="NU71" s="381">
        <v>12.195121951219516</v>
      </c>
      <c r="NV71" s="381">
        <v>19.047619047619033</v>
      </c>
      <c r="NW71" s="381">
        <v>53.84615384615384</v>
      </c>
      <c r="NX71" s="378" t="str">
        <f t="shared" si="98"/>
        <v>--</v>
      </c>
      <c r="NY71" s="381">
        <v>2.4390243902439015</v>
      </c>
      <c r="NZ71" s="381">
        <v>1.1904761904761905</v>
      </c>
      <c r="OA71" s="381">
        <v>16.923076923076923</v>
      </c>
      <c r="OB71" s="378" t="str">
        <f t="shared" si="99"/>
        <v>--</v>
      </c>
      <c r="OC71" s="381">
        <v>6.0240963855421699</v>
      </c>
      <c r="OD71" s="381">
        <v>14.285714285714288</v>
      </c>
      <c r="OE71" s="381">
        <v>38.095238095238088</v>
      </c>
    </row>
    <row r="72" spans="1:395" ht="14.4" thickTop="1" thickBot="1" x14ac:dyDescent="0.3">
      <c r="A72" s="114">
        <v>68</v>
      </c>
      <c r="B72" s="93" t="s">
        <v>68</v>
      </c>
      <c r="C72" s="144">
        <v>17.92114695340501</v>
      </c>
      <c r="D72" s="144">
        <v>24.505928853754945</v>
      </c>
      <c r="E72" s="144">
        <v>31.336405529953911</v>
      </c>
      <c r="F72" s="144">
        <v>20.000000000000004</v>
      </c>
      <c r="G72" s="144">
        <v>36.363636363636346</v>
      </c>
      <c r="H72" s="144">
        <v>37.280701754385973</v>
      </c>
      <c r="I72" s="144">
        <v>19.196428571428566</v>
      </c>
      <c r="J72" s="144">
        <v>27.599999999999998</v>
      </c>
      <c r="K72" s="144">
        <v>34.649122807017548</v>
      </c>
      <c r="L72" s="144">
        <v>11.818181818181818</v>
      </c>
      <c r="M72" s="141">
        <v>30</v>
      </c>
      <c r="N72" s="141">
        <v>37.777777777777786</v>
      </c>
      <c r="O72" s="141">
        <v>12.980769230769232</v>
      </c>
      <c r="P72" s="141">
        <v>27.27272727272727</v>
      </c>
      <c r="Q72" s="141">
        <v>27.272727272727288</v>
      </c>
      <c r="R72" s="141">
        <v>8.2142857142857135</v>
      </c>
      <c r="S72" s="141">
        <v>12.301587301587309</v>
      </c>
      <c r="T72" s="141">
        <v>7.3732718894009244</v>
      </c>
      <c r="U72" s="141">
        <v>9.4202898550724683</v>
      </c>
      <c r="V72" s="141">
        <v>15.702479338842965</v>
      </c>
      <c r="W72" s="141">
        <v>12.280701754385964</v>
      </c>
      <c r="X72" s="141">
        <v>10.762331838565027</v>
      </c>
      <c r="Y72" s="141">
        <v>15.261044176706831</v>
      </c>
      <c r="Z72" s="141">
        <v>10.087719298245613</v>
      </c>
      <c r="AA72" s="141">
        <v>11.36363636363637</v>
      </c>
      <c r="AB72" s="142">
        <v>16.81818181818182</v>
      </c>
      <c r="AC72" s="142">
        <v>14.732142857142858</v>
      </c>
      <c r="AD72" s="142">
        <v>11.483253588516757</v>
      </c>
      <c r="AE72" s="142">
        <v>17.727272727272737</v>
      </c>
      <c r="AF72" s="141">
        <v>10.606060606060598</v>
      </c>
      <c r="AG72" s="144">
        <v>11.272727272727273</v>
      </c>
      <c r="AH72" s="144">
        <v>16.141732283464581</v>
      </c>
      <c r="AI72" s="143">
        <v>11.574074074074076</v>
      </c>
      <c r="AJ72" s="143">
        <v>17.391304347826104</v>
      </c>
      <c r="AK72" s="141">
        <v>17.355371900826448</v>
      </c>
      <c r="AL72" s="141">
        <v>14.035087719298243</v>
      </c>
      <c r="AM72" s="141">
        <v>12.558139534883718</v>
      </c>
      <c r="AN72" s="141">
        <v>17.813765182186234</v>
      </c>
      <c r="AO72" s="141">
        <v>10.572687224669599</v>
      </c>
      <c r="AP72" s="141">
        <v>9.5022624434389193</v>
      </c>
      <c r="AQ72" s="141">
        <v>11.872146118721471</v>
      </c>
      <c r="AR72" s="141">
        <v>12.556053811659195</v>
      </c>
      <c r="AS72" s="141">
        <v>6.6666666666666705</v>
      </c>
      <c r="AT72" s="141">
        <v>11.009174311926609</v>
      </c>
      <c r="AU72" s="141">
        <v>12.62626262626263</v>
      </c>
      <c r="AV72" s="141">
        <v>13.138686131386871</v>
      </c>
      <c r="AW72" s="141">
        <v>14.000000000000012</v>
      </c>
      <c r="AX72" s="142">
        <v>8.3333333333333357</v>
      </c>
      <c r="AY72" s="142">
        <v>14.022140221402218</v>
      </c>
      <c r="AZ72" s="142">
        <v>15.352697095435687</v>
      </c>
      <c r="BA72" s="142">
        <v>10.964912280701757</v>
      </c>
      <c r="BB72" s="141">
        <v>13.761467889908255</v>
      </c>
      <c r="BC72" s="142">
        <v>15.447154471544716</v>
      </c>
      <c r="BD72" s="142">
        <v>11.013215859030838</v>
      </c>
      <c r="BE72" s="142">
        <v>9.6774193548387082</v>
      </c>
      <c r="BF72" s="142">
        <v>15.525114155251144</v>
      </c>
      <c r="BG72" s="141">
        <v>13.004484304932733</v>
      </c>
      <c r="BH72" s="140">
        <v>8.695652173913043</v>
      </c>
      <c r="BI72" s="140">
        <v>17.351598173515981</v>
      </c>
      <c r="BJ72" s="140">
        <v>9.5959595959595969</v>
      </c>
      <c r="BK72" s="140" t="s">
        <v>286</v>
      </c>
      <c r="BL72" s="141" t="s">
        <v>286</v>
      </c>
      <c r="BM72" s="140" t="s">
        <v>286</v>
      </c>
      <c r="BN72" s="139" t="s">
        <v>286</v>
      </c>
      <c r="BO72" s="139" t="s">
        <v>286</v>
      </c>
      <c r="BP72" s="139" t="s">
        <v>286</v>
      </c>
      <c r="BQ72" s="141" t="s">
        <v>286</v>
      </c>
      <c r="BR72" s="140" t="s">
        <v>286</v>
      </c>
      <c r="BS72" s="140" t="s">
        <v>286</v>
      </c>
      <c r="BT72" s="140">
        <v>5.8823529411764737</v>
      </c>
      <c r="BU72" s="141">
        <v>16.972477064220175</v>
      </c>
      <c r="BV72" s="140">
        <v>8.9285714285714324</v>
      </c>
      <c r="BW72" s="140">
        <v>8.1339712918660219</v>
      </c>
      <c r="BX72" s="140">
        <v>11.520737327188945</v>
      </c>
      <c r="BY72" s="141">
        <v>6.0606060606060659</v>
      </c>
      <c r="BZ72" s="140">
        <v>17.68953068592058</v>
      </c>
      <c r="CA72" s="140">
        <v>24.701195219123498</v>
      </c>
      <c r="CB72" s="140">
        <v>16.431924882629097</v>
      </c>
      <c r="CC72" s="141">
        <v>13.602941176470596</v>
      </c>
      <c r="CD72" s="140">
        <v>20.502092050209203</v>
      </c>
      <c r="CE72" s="140">
        <v>16.228070175438603</v>
      </c>
      <c r="CF72" s="140">
        <v>17.511520737327185</v>
      </c>
      <c r="CG72" s="141">
        <v>20.164609053497959</v>
      </c>
      <c r="CH72" s="140">
        <v>12.831858407079645</v>
      </c>
      <c r="CI72" s="140">
        <v>11.764705882352942</v>
      </c>
      <c r="CJ72" s="140">
        <v>15.207373271889402</v>
      </c>
      <c r="CK72" s="140">
        <v>15.695067264573993</v>
      </c>
      <c r="CL72" s="140">
        <v>12.980769230769241</v>
      </c>
      <c r="CM72" s="140">
        <v>17.972350230414754</v>
      </c>
      <c r="CN72" s="140">
        <v>11.616161616161619</v>
      </c>
      <c r="CO72" s="140">
        <v>4.3165467625899296</v>
      </c>
      <c r="CP72" s="141">
        <v>6.7729083665338683</v>
      </c>
      <c r="CQ72" s="140">
        <v>0.93896713615023497</v>
      </c>
      <c r="CR72" s="140">
        <v>1.8518518518518525</v>
      </c>
      <c r="CS72" s="139">
        <v>5.8333333333333348</v>
      </c>
      <c r="CT72" s="139">
        <v>3.4934497816593892</v>
      </c>
      <c r="CU72" s="141">
        <v>5.0458715596330288</v>
      </c>
      <c r="CV72" s="140">
        <v>8.1967213114754145</v>
      </c>
      <c r="CW72" s="140">
        <v>0.88495575221238931</v>
      </c>
      <c r="CX72" s="139">
        <v>2.714932126696834</v>
      </c>
      <c r="CY72" s="139">
        <v>3.6866359447004604</v>
      </c>
      <c r="CZ72" s="141">
        <v>3.1531531531531547</v>
      </c>
      <c r="DA72" s="140">
        <v>1.4492753623188412</v>
      </c>
      <c r="DB72" s="140">
        <v>1.8518518518518521</v>
      </c>
      <c r="DC72" s="139">
        <v>3.0303030303030307</v>
      </c>
      <c r="DD72" s="114" t="s">
        <v>286</v>
      </c>
      <c r="DE72" s="128">
        <v>40.963855421686745</v>
      </c>
      <c r="DF72" s="121">
        <v>43.255813953488349</v>
      </c>
      <c r="DG72" s="121" t="s">
        <v>286</v>
      </c>
      <c r="DH72" s="114">
        <v>31.404958677685944</v>
      </c>
      <c r="DI72" s="114">
        <v>38.427947598253276</v>
      </c>
      <c r="DJ72" s="128" t="s">
        <v>286</v>
      </c>
      <c r="DK72" s="121">
        <v>36.032388663967602</v>
      </c>
      <c r="DL72" s="121">
        <v>48.898678414096942</v>
      </c>
      <c r="DM72" s="121" t="s">
        <v>286</v>
      </c>
      <c r="DN72" s="121">
        <v>38.709677419354811</v>
      </c>
      <c r="DO72" s="128">
        <v>41.441441441441434</v>
      </c>
      <c r="DP72" s="121" t="s">
        <v>286</v>
      </c>
      <c r="DQ72" s="121">
        <v>18.139534883720945</v>
      </c>
      <c r="DR72" s="121">
        <v>35.85858585858584</v>
      </c>
      <c r="DS72" s="121" t="s">
        <v>286</v>
      </c>
      <c r="DT72" s="128">
        <v>29.999999999999993</v>
      </c>
      <c r="DU72" s="131">
        <v>25.116279069767458</v>
      </c>
      <c r="DV72" s="131" t="s">
        <v>286</v>
      </c>
      <c r="DW72" s="114">
        <v>36.776859504132233</v>
      </c>
      <c r="DX72" s="131">
        <v>27.510917030567704</v>
      </c>
      <c r="DY72" s="128" t="s">
        <v>286</v>
      </c>
      <c r="DZ72" s="128">
        <v>26.829268292682944</v>
      </c>
      <c r="EA72" s="128">
        <v>32.59911894273128</v>
      </c>
      <c r="EB72" s="128" t="s">
        <v>286</v>
      </c>
      <c r="EC72" s="128">
        <v>31.94444444444445</v>
      </c>
      <c r="ED72" s="128">
        <v>32.126696832579185</v>
      </c>
      <c r="EE72" s="128" t="s">
        <v>286</v>
      </c>
      <c r="EF72" s="128">
        <v>15.420560747663549</v>
      </c>
      <c r="EG72" s="128">
        <v>25.25252525252526</v>
      </c>
      <c r="EH72" s="128" t="s">
        <v>286</v>
      </c>
      <c r="EI72" s="128">
        <v>34.939759036144615</v>
      </c>
      <c r="EJ72" s="128">
        <v>23.943661971830995</v>
      </c>
      <c r="EK72" s="128" t="s">
        <v>286</v>
      </c>
      <c r="EL72" s="121">
        <v>27.499999999999996</v>
      </c>
      <c r="EM72" s="121">
        <v>18.666666666666671</v>
      </c>
      <c r="EN72" s="121" t="s">
        <v>286</v>
      </c>
      <c r="EO72" s="121">
        <v>20.408163265306126</v>
      </c>
      <c r="EP72" s="128">
        <v>24.336283185840703</v>
      </c>
      <c r="EQ72" s="121" t="s">
        <v>286</v>
      </c>
      <c r="ER72" s="121">
        <v>23.6111111111111</v>
      </c>
      <c r="ES72" s="121">
        <v>21.559633027522946</v>
      </c>
      <c r="ET72" s="121" t="s">
        <v>286</v>
      </c>
      <c r="EU72" s="128">
        <v>12.206572769953063</v>
      </c>
      <c r="EV72" s="121">
        <v>20.918367346938783</v>
      </c>
      <c r="EW72" s="121" t="s">
        <v>286</v>
      </c>
      <c r="EX72" s="121">
        <v>15.322580645161279</v>
      </c>
      <c r="EY72" s="121">
        <v>65.11627906976743</v>
      </c>
      <c r="EZ72" s="128" t="s">
        <v>286</v>
      </c>
      <c r="FA72" s="121">
        <v>14.285714285714288</v>
      </c>
      <c r="FB72" s="121">
        <v>47.577092511013241</v>
      </c>
      <c r="FC72" s="121" t="s">
        <v>286</v>
      </c>
      <c r="FD72" s="121">
        <v>8.943089430894311</v>
      </c>
      <c r="FE72" s="128">
        <v>50.000000000000007</v>
      </c>
      <c r="FF72" s="121" t="s">
        <v>286</v>
      </c>
      <c r="FG72" s="121">
        <v>12.500000000000002</v>
      </c>
      <c r="FH72" s="121">
        <v>52.054794520547915</v>
      </c>
      <c r="FI72" s="121" t="s">
        <v>286</v>
      </c>
      <c r="FJ72" s="128">
        <v>6.5116279069767486</v>
      </c>
      <c r="FK72" s="121">
        <v>51.530612244897974</v>
      </c>
      <c r="FL72" s="121" t="s">
        <v>286</v>
      </c>
      <c r="FM72" s="121">
        <v>3.6437246963562764</v>
      </c>
      <c r="FN72" s="121">
        <v>38.8888888888889</v>
      </c>
      <c r="FO72" s="128" t="s">
        <v>286</v>
      </c>
      <c r="FP72" s="121">
        <v>3.7344398340248972</v>
      </c>
      <c r="FQ72" s="121">
        <v>44.978165938864606</v>
      </c>
      <c r="FR72" s="121" t="s">
        <v>286</v>
      </c>
      <c r="FS72" s="121">
        <v>3.2653061224489806</v>
      </c>
      <c r="FT72" s="128">
        <v>51.101321585903065</v>
      </c>
      <c r="FU72" s="121" t="s">
        <v>286</v>
      </c>
      <c r="FV72" s="121">
        <v>3.2407407407407414</v>
      </c>
      <c r="FW72" s="121">
        <v>41.095890410958894</v>
      </c>
      <c r="FX72" s="121" t="s">
        <v>286</v>
      </c>
      <c r="FY72" s="128">
        <v>0.46728971962616828</v>
      </c>
      <c r="FZ72" s="121">
        <v>37.055837563451767</v>
      </c>
      <c r="GA72" s="121" t="s">
        <v>286</v>
      </c>
      <c r="GB72" s="121" t="s">
        <v>286</v>
      </c>
      <c r="GC72" s="121" t="s">
        <v>286</v>
      </c>
      <c r="GD72" s="128" t="s">
        <v>286</v>
      </c>
      <c r="GE72" s="121" t="s">
        <v>286</v>
      </c>
      <c r="GF72" s="121" t="s">
        <v>286</v>
      </c>
      <c r="GG72" s="121" t="s">
        <v>286</v>
      </c>
      <c r="GH72" s="121" t="s">
        <v>286</v>
      </c>
      <c r="GI72" s="128" t="s">
        <v>286</v>
      </c>
      <c r="GJ72" s="121" t="s">
        <v>286</v>
      </c>
      <c r="GK72" s="121">
        <v>4.1666666666666679</v>
      </c>
      <c r="GL72" s="121">
        <v>4.5454545454545459</v>
      </c>
      <c r="GM72" s="130" t="s">
        <v>286</v>
      </c>
      <c r="GN72" s="128">
        <v>1.4018691588785051</v>
      </c>
      <c r="GO72" s="121">
        <v>6.0606060606060606</v>
      </c>
      <c r="GP72" s="121">
        <v>20.599250936329589</v>
      </c>
      <c r="GQ72" s="121">
        <v>56.746031746031747</v>
      </c>
      <c r="GR72" s="121">
        <v>77.102803738317746</v>
      </c>
      <c r="GS72" s="128">
        <v>7.7777777777777795</v>
      </c>
      <c r="GT72" s="121">
        <v>48.260869565217412</v>
      </c>
      <c r="GU72" s="121">
        <v>74.122807017543892</v>
      </c>
      <c r="GV72" s="121">
        <v>21.800947867298582</v>
      </c>
      <c r="GW72" s="121">
        <v>49.57627118644065</v>
      </c>
      <c r="GX72" s="128">
        <v>74.107142857142932</v>
      </c>
      <c r="GY72" s="128">
        <v>19.545454545454554</v>
      </c>
      <c r="GZ72" s="128">
        <v>42.924528301886795</v>
      </c>
      <c r="HA72" s="128">
        <v>61.111111111111128</v>
      </c>
      <c r="HB72" s="128">
        <v>2.4038461538461546</v>
      </c>
      <c r="HC72" s="128">
        <v>41.428571428571431</v>
      </c>
      <c r="HD72" s="128">
        <v>62.051282051282044</v>
      </c>
      <c r="HE72" s="128">
        <v>1.1235955056179789</v>
      </c>
      <c r="HF72" s="128">
        <v>11.111111111111112</v>
      </c>
      <c r="HG72" s="128">
        <v>27.570093457943926</v>
      </c>
      <c r="HH72" s="128">
        <v>1.1111111111111112</v>
      </c>
      <c r="HI72" s="128">
        <v>6.0869565217391362</v>
      </c>
      <c r="HJ72" s="128">
        <v>31.140350877192958</v>
      </c>
      <c r="HK72" s="128">
        <v>1.8957345971563972</v>
      </c>
      <c r="HL72" s="121">
        <v>11.864406779661012</v>
      </c>
      <c r="HM72" s="121">
        <v>27.232142857142847</v>
      </c>
      <c r="HN72" s="121">
        <v>1.363636363636364</v>
      </c>
      <c r="HO72" s="121">
        <v>5.6603773584905674</v>
      </c>
      <c r="HP72" s="128">
        <v>14.814814814814817</v>
      </c>
      <c r="HQ72" s="121">
        <v>0</v>
      </c>
      <c r="HR72" s="121">
        <v>4.761904761904761</v>
      </c>
      <c r="HS72" s="121">
        <v>16.410256410256395</v>
      </c>
      <c r="HT72" s="129">
        <v>9.3749999999999964</v>
      </c>
      <c r="HU72" s="128">
        <v>38.955823293172671</v>
      </c>
      <c r="HV72" s="114">
        <v>63.157894736842138</v>
      </c>
      <c r="HW72" s="114">
        <v>3.3582089552238799</v>
      </c>
      <c r="HX72" s="114">
        <v>26.576576576576571</v>
      </c>
      <c r="HY72" s="114">
        <v>52.914798206278036</v>
      </c>
      <c r="HZ72" s="114">
        <v>8.1730769230769216</v>
      </c>
      <c r="IA72" s="114">
        <v>31.896551724137922</v>
      </c>
      <c r="IB72" s="114">
        <v>62.100456621004568</v>
      </c>
      <c r="IC72" s="114">
        <v>6.4220183486238529</v>
      </c>
      <c r="ID72" s="114">
        <v>27.014218009478675</v>
      </c>
      <c r="IE72" s="114">
        <v>43.45794392523365</v>
      </c>
      <c r="IF72" s="114">
        <v>0.48076923076923062</v>
      </c>
      <c r="IG72" s="114">
        <v>21.63461538461539</v>
      </c>
      <c r="IH72" s="114">
        <v>41.025641025641015</v>
      </c>
      <c r="II72" s="114" t="s">
        <v>286</v>
      </c>
      <c r="IJ72" s="114">
        <v>22.13438735177867</v>
      </c>
      <c r="IK72" s="114">
        <v>41.395348837209305</v>
      </c>
      <c r="IL72" s="114" t="s">
        <v>286</v>
      </c>
      <c r="IM72" s="114">
        <v>18.181818181818187</v>
      </c>
      <c r="IN72" s="114">
        <v>37.885462555066063</v>
      </c>
      <c r="IO72" s="114" t="s">
        <v>286</v>
      </c>
      <c r="IP72" s="114">
        <v>19.66527196652719</v>
      </c>
      <c r="IQ72" s="114">
        <v>45.045045045045022</v>
      </c>
      <c r="IR72" s="114" t="s">
        <v>286</v>
      </c>
      <c r="IS72" s="114">
        <v>18.009478672985775</v>
      </c>
      <c r="IT72" s="114">
        <v>29.906542056074763</v>
      </c>
      <c r="IU72" s="114" t="s">
        <v>286</v>
      </c>
      <c r="IV72" s="114">
        <v>11.004784688995205</v>
      </c>
      <c r="IW72" s="114">
        <v>29.743589743589748</v>
      </c>
      <c r="IX72" s="114" t="str">
        <f t="shared" si="81"/>
        <v>--</v>
      </c>
      <c r="IY72" s="114" t="str">
        <f t="shared" si="81"/>
        <v>--</v>
      </c>
      <c r="IZ72" s="114" t="str">
        <f t="shared" si="81"/>
        <v>--</v>
      </c>
      <c r="JA72" s="114" t="str">
        <f t="shared" si="81"/>
        <v>--</v>
      </c>
      <c r="JB72" s="114" t="str">
        <f t="shared" si="81"/>
        <v>--</v>
      </c>
      <c r="JC72" s="261" t="s">
        <v>286</v>
      </c>
      <c r="JD72" s="261" t="s">
        <v>286</v>
      </c>
      <c r="JE72" s="261" t="s">
        <v>286</v>
      </c>
      <c r="JF72" s="261" t="s">
        <v>286</v>
      </c>
      <c r="JG72" s="261" t="s">
        <v>286</v>
      </c>
      <c r="JH72" s="261" t="s">
        <v>286</v>
      </c>
      <c r="JI72" s="261" t="s">
        <v>286</v>
      </c>
      <c r="JJ72" s="261" t="s">
        <v>286</v>
      </c>
      <c r="JK72" s="261" t="s">
        <v>286</v>
      </c>
      <c r="JL72" s="261" t="s">
        <v>286</v>
      </c>
      <c r="JM72" s="261" t="s">
        <v>286</v>
      </c>
      <c r="JN72" s="261" t="s">
        <v>286</v>
      </c>
      <c r="JO72" s="243">
        <v>22.65625</v>
      </c>
      <c r="JP72" s="243">
        <v>23.636363636363601</v>
      </c>
      <c r="JQ72" s="243">
        <v>60.6666666666667</v>
      </c>
      <c r="JR72" s="243">
        <v>11.3924050632911</v>
      </c>
      <c r="JS72" s="243">
        <v>24.725274725274701</v>
      </c>
      <c r="JT72" s="243">
        <v>36.752136752136799</v>
      </c>
      <c r="JU72" s="243">
        <v>3.125</v>
      </c>
      <c r="JV72" s="243">
        <v>0</v>
      </c>
      <c r="JW72" s="243">
        <v>10.6666666666667</v>
      </c>
      <c r="JX72" s="243">
        <v>1.89873417721519</v>
      </c>
      <c r="JY72" s="243">
        <v>1.64835164835165</v>
      </c>
      <c r="JZ72" s="243">
        <v>4.2735042735042699</v>
      </c>
      <c r="KA72" s="243">
        <v>12.5</v>
      </c>
      <c r="KB72" s="243">
        <v>13.3333333333333</v>
      </c>
      <c r="KC72" s="243">
        <v>39.3333333333333</v>
      </c>
      <c r="KD72" s="243">
        <v>7.59493670886076</v>
      </c>
      <c r="KE72" s="243">
        <v>14.8351648351648</v>
      </c>
      <c r="KF72" s="243">
        <v>23.728813559321999</v>
      </c>
      <c r="KG72" s="128" t="str">
        <f t="shared" si="82"/>
        <v>--</v>
      </c>
      <c r="KH72" s="128" t="str">
        <f t="shared" si="82"/>
        <v>--</v>
      </c>
      <c r="KI72" s="128" t="str">
        <f t="shared" si="82"/>
        <v>--</v>
      </c>
      <c r="KJ72" s="128" t="str">
        <f t="shared" si="82"/>
        <v>--</v>
      </c>
      <c r="KK72" s="128" t="str">
        <f t="shared" si="82"/>
        <v>--</v>
      </c>
      <c r="KL72" s="128" t="str">
        <f t="shared" si="82"/>
        <v>--</v>
      </c>
      <c r="KM72" s="128" t="str">
        <f t="shared" si="82"/>
        <v>--</v>
      </c>
      <c r="KN72" s="286">
        <v>8.2278481012658222</v>
      </c>
      <c r="KO72" s="286">
        <v>5.4945054945054981</v>
      </c>
      <c r="KP72" s="286">
        <v>13.55932203389831</v>
      </c>
      <c r="KQ72" s="128" t="str">
        <f t="shared" si="83"/>
        <v>--</v>
      </c>
      <c r="KR72" s="263">
        <v>0.63291139240506356</v>
      </c>
      <c r="KS72" s="263">
        <v>0.55248618784530401</v>
      </c>
      <c r="KT72" s="222">
        <v>2.5423728813559334</v>
      </c>
      <c r="KU72" s="128" t="str">
        <f t="shared" si="84"/>
        <v>--</v>
      </c>
      <c r="KV72" s="222">
        <v>1.2658227848101269</v>
      </c>
      <c r="KW72" s="263">
        <v>0.54945054945054961</v>
      </c>
      <c r="KX72" s="263">
        <v>0.84745762711864392</v>
      </c>
      <c r="KY72" s="295">
        <v>6.2500000000000009</v>
      </c>
      <c r="KZ72" s="295">
        <v>15.976331360946743</v>
      </c>
      <c r="LA72" s="295">
        <v>9.8684210526315805</v>
      </c>
      <c r="LB72" s="295">
        <v>15.923566878980894</v>
      </c>
      <c r="LC72" s="295">
        <v>13.259668508287293</v>
      </c>
      <c r="LD72" s="295">
        <v>11.864406779661019</v>
      </c>
      <c r="LE72" s="295">
        <v>10.317460317460323</v>
      </c>
      <c r="LF72" s="295">
        <v>13.173652694610771</v>
      </c>
      <c r="LG72" s="295">
        <v>11.258278145695366</v>
      </c>
      <c r="LH72" s="295">
        <v>10.191082802547777</v>
      </c>
      <c r="LI72" s="295">
        <v>9.9447513812154735</v>
      </c>
      <c r="LJ72" s="295">
        <v>10.169491525423728</v>
      </c>
      <c r="LK72" s="295">
        <v>3.149606299212599</v>
      </c>
      <c r="LL72" s="295">
        <v>2.9761904761904763</v>
      </c>
      <c r="LM72" s="297">
        <v>0.65789473684210531</v>
      </c>
      <c r="LN72" s="295">
        <v>5.1282051282051313</v>
      </c>
      <c r="LO72" s="295">
        <v>2.7624309392265198</v>
      </c>
      <c r="LP72" s="295">
        <v>2.5641025641025652</v>
      </c>
      <c r="LQ72" s="128">
        <v>3.9062500000000009</v>
      </c>
      <c r="LR72" s="128">
        <v>4.8780487804878074</v>
      </c>
      <c r="LS72" s="128">
        <v>23.178807947019866</v>
      </c>
      <c r="LT72" s="128">
        <v>1.8987341772151904</v>
      </c>
      <c r="LU72" s="128">
        <v>7.6923076923076916</v>
      </c>
      <c r="LV72" s="128">
        <v>14.406779661016939</v>
      </c>
      <c r="LX72" s="378" t="str">
        <f t="shared" si="85"/>
        <v>--</v>
      </c>
      <c r="LY72" s="381">
        <v>17.721518987341771</v>
      </c>
      <c r="LZ72" s="381">
        <v>15.384615384615381</v>
      </c>
      <c r="MA72" s="381">
        <v>21.1864406779661</v>
      </c>
      <c r="MB72" s="378" t="str">
        <f t="shared" si="86"/>
        <v>--</v>
      </c>
      <c r="MC72" s="381">
        <v>25.781250000000007</v>
      </c>
      <c r="MD72" s="381">
        <v>14.084507042253518</v>
      </c>
      <c r="ME72" s="381">
        <v>23.423423423423426</v>
      </c>
      <c r="MF72" s="378" t="str">
        <f t="shared" si="87"/>
        <v>--</v>
      </c>
      <c r="MG72" s="381">
        <v>17.088607594936711</v>
      </c>
      <c r="MH72" s="381">
        <v>13.736263736263739</v>
      </c>
      <c r="MI72" s="381">
        <v>19.49152542372881</v>
      </c>
      <c r="MJ72" s="378" t="str">
        <f t="shared" si="88"/>
        <v>--</v>
      </c>
      <c r="MK72" s="381">
        <v>15.789473684210527</v>
      </c>
      <c r="ML72" s="381">
        <v>14.583333333333332</v>
      </c>
      <c r="MM72" s="381">
        <v>17.117117117117111</v>
      </c>
      <c r="MN72" s="378" t="str">
        <f t="shared" si="89"/>
        <v>--</v>
      </c>
      <c r="MO72" s="381">
        <v>18.840579710144922</v>
      </c>
      <c r="MP72" s="381">
        <v>15.38461538461538</v>
      </c>
      <c r="MQ72" s="381">
        <v>13.392857142857142</v>
      </c>
      <c r="MR72" s="378" t="str">
        <f t="shared" si="90"/>
        <v>--</v>
      </c>
      <c r="MS72" s="381">
        <v>13.043478260869563</v>
      </c>
      <c r="MT72" s="381">
        <v>11.188811188811192</v>
      </c>
      <c r="MU72" s="381">
        <v>16.216216216216218</v>
      </c>
      <c r="MV72" s="378" t="str">
        <f t="shared" si="91"/>
        <v>--</v>
      </c>
      <c r="MW72" s="381">
        <v>2.1897810218978102</v>
      </c>
      <c r="MX72" s="381">
        <v>2.8776978417266186</v>
      </c>
      <c r="MY72" s="381">
        <v>3.6036036036036041</v>
      </c>
      <c r="MZ72" s="378" t="str">
        <f t="shared" si="92"/>
        <v>--</v>
      </c>
      <c r="NA72" s="381">
        <v>32.278481012658233</v>
      </c>
      <c r="NB72" s="381">
        <v>27.472527472527478</v>
      </c>
      <c r="NC72" s="381">
        <v>24.576271186440685</v>
      </c>
      <c r="ND72" s="378" t="str">
        <f t="shared" si="93"/>
        <v>--</v>
      </c>
      <c r="NE72" s="381">
        <v>23.357664233576639</v>
      </c>
      <c r="NF72" s="381">
        <v>26.89655172413795</v>
      </c>
      <c r="NG72" s="381">
        <v>25.892857142857132</v>
      </c>
      <c r="NH72" s="378" t="str">
        <f t="shared" si="94"/>
        <v>--</v>
      </c>
      <c r="NI72" s="381">
        <v>6.6176470588235308</v>
      </c>
      <c r="NJ72" s="381">
        <v>3.424657534246577</v>
      </c>
      <c r="NK72" s="381">
        <v>13.392857142857146</v>
      </c>
      <c r="NL72" s="378" t="str">
        <f t="shared" si="95"/>
        <v>--</v>
      </c>
      <c r="NM72" s="381">
        <v>2.9411764705882364</v>
      </c>
      <c r="NN72" s="381">
        <v>0</v>
      </c>
      <c r="NO72" s="381">
        <v>6.25</v>
      </c>
      <c r="NP72" s="378" t="str">
        <f t="shared" si="96"/>
        <v>--</v>
      </c>
      <c r="NQ72" s="381">
        <v>2.2222222222222219</v>
      </c>
      <c r="NR72" s="381">
        <v>2.0689655172413794</v>
      </c>
      <c r="NS72" s="381">
        <v>1.785714285714286</v>
      </c>
      <c r="NT72" s="378" t="str">
        <f t="shared" si="97"/>
        <v>--</v>
      </c>
      <c r="NU72" s="381">
        <v>19.708029197080286</v>
      </c>
      <c r="NV72" s="381">
        <v>25.342465753424662</v>
      </c>
      <c r="NW72" s="381">
        <v>42.85714285714284</v>
      </c>
      <c r="NX72" s="378" t="str">
        <f t="shared" si="98"/>
        <v>--</v>
      </c>
      <c r="NY72" s="381">
        <v>2.1897810218978098</v>
      </c>
      <c r="NZ72" s="381">
        <v>1.3698630136986301</v>
      </c>
      <c r="OA72" s="381">
        <v>8.0357142857142865</v>
      </c>
      <c r="OB72" s="378" t="str">
        <f t="shared" si="99"/>
        <v>--</v>
      </c>
      <c r="OC72" s="381">
        <v>10.218978102189789</v>
      </c>
      <c r="OD72" s="381">
        <v>15.06849315068493</v>
      </c>
      <c r="OE72" s="381">
        <v>26.785714285714285</v>
      </c>
    </row>
    <row r="73" spans="1:395" ht="14.4" thickTop="1" thickBot="1" x14ac:dyDescent="0.3">
      <c r="A73" s="114">
        <v>69</v>
      </c>
      <c r="B73" s="93" t="s">
        <v>69</v>
      </c>
      <c r="C73" s="144">
        <v>20.893054024255765</v>
      </c>
      <c r="D73" s="144">
        <v>34.478935698447891</v>
      </c>
      <c r="E73" s="144">
        <v>41.269841269841294</v>
      </c>
      <c r="F73" s="144">
        <v>25.485436893203889</v>
      </c>
      <c r="G73" s="144">
        <v>39.658965896589628</v>
      </c>
      <c r="H73" s="144">
        <v>45.006321112515771</v>
      </c>
      <c r="I73" s="144">
        <v>23.45679012345677</v>
      </c>
      <c r="J73" s="144">
        <v>37.448275862069046</v>
      </c>
      <c r="K73" s="144">
        <v>45.894554883318889</v>
      </c>
      <c r="L73" s="144">
        <v>18.05259417199715</v>
      </c>
      <c r="M73" s="141">
        <v>33.311345646438056</v>
      </c>
      <c r="N73" s="141">
        <v>44.522968197879926</v>
      </c>
      <c r="O73" s="141">
        <v>17.287420941672501</v>
      </c>
      <c r="P73" s="141">
        <v>29.166666666666654</v>
      </c>
      <c r="Q73" s="141">
        <v>40.642201834862441</v>
      </c>
      <c r="R73" s="141">
        <v>9.1707852828116323</v>
      </c>
      <c r="S73" s="141">
        <v>11.960132890365447</v>
      </c>
      <c r="T73" s="141">
        <v>10.954063604240273</v>
      </c>
      <c r="U73" s="141">
        <v>11.407766990291233</v>
      </c>
      <c r="V73" s="141">
        <v>14.167585446526992</v>
      </c>
      <c r="W73" s="141">
        <v>11.906269791006968</v>
      </c>
      <c r="X73" s="141">
        <v>13.009708737864081</v>
      </c>
      <c r="Y73" s="141">
        <v>13.388543823326451</v>
      </c>
      <c r="Z73" s="141">
        <v>13.235294117647069</v>
      </c>
      <c r="AA73" s="141">
        <v>10.762651461154674</v>
      </c>
      <c r="AB73" s="142">
        <v>15.557020435069266</v>
      </c>
      <c r="AC73" s="142">
        <v>11.837455830388686</v>
      </c>
      <c r="AD73" s="142">
        <v>10.279720279720262</v>
      </c>
      <c r="AE73" s="142">
        <v>13.910034602076113</v>
      </c>
      <c r="AF73" s="141">
        <v>10.786106032906778</v>
      </c>
      <c r="AG73" s="144">
        <v>11.197339246119729</v>
      </c>
      <c r="AH73" s="144">
        <v>14.90304709141275</v>
      </c>
      <c r="AI73" s="143">
        <v>12.698412698412699</v>
      </c>
      <c r="AJ73" s="143">
        <v>15.879828326180251</v>
      </c>
      <c r="AK73" s="141">
        <v>17.945886250690219</v>
      </c>
      <c r="AL73" s="141">
        <v>14.005069708491774</v>
      </c>
      <c r="AM73" s="141">
        <v>15.627051871306637</v>
      </c>
      <c r="AN73" s="141">
        <v>16.390041493775922</v>
      </c>
      <c r="AO73" s="141">
        <v>14.112554112554117</v>
      </c>
      <c r="AP73" s="141">
        <v>10.604982206405674</v>
      </c>
      <c r="AQ73" s="141">
        <v>14.087301587301571</v>
      </c>
      <c r="AR73" s="141">
        <v>11.592920353982302</v>
      </c>
      <c r="AS73" s="141">
        <v>10.492957746478851</v>
      </c>
      <c r="AT73" s="141">
        <v>13.848295059151031</v>
      </c>
      <c r="AU73" s="141">
        <v>13.08325709057641</v>
      </c>
      <c r="AV73" s="141">
        <v>10.608598548297035</v>
      </c>
      <c r="AW73" s="141">
        <v>14.015572858731927</v>
      </c>
      <c r="AX73" s="142">
        <v>10.954063604240288</v>
      </c>
      <c r="AY73" s="142">
        <v>13.580246913580231</v>
      </c>
      <c r="AZ73" s="142">
        <v>15.821389195148836</v>
      </c>
      <c r="BA73" s="142">
        <v>11.921369689283443</v>
      </c>
      <c r="BB73" s="141">
        <v>14.503311258278156</v>
      </c>
      <c r="BC73" s="142">
        <v>13.494809688581315</v>
      </c>
      <c r="BD73" s="142">
        <v>13.269731136166525</v>
      </c>
      <c r="BE73" s="142">
        <v>11.680911680911684</v>
      </c>
      <c r="BF73" s="142">
        <v>16.589250165892512</v>
      </c>
      <c r="BG73" s="141">
        <v>12.180052956752002</v>
      </c>
      <c r="BH73" s="140">
        <v>12.366737739872057</v>
      </c>
      <c r="BI73" s="140">
        <v>12.71716469770675</v>
      </c>
      <c r="BJ73" s="140">
        <v>10.989010989010993</v>
      </c>
      <c r="BK73" s="140" t="s">
        <v>286</v>
      </c>
      <c r="BL73" s="141" t="s">
        <v>286</v>
      </c>
      <c r="BM73" s="140" t="s">
        <v>286</v>
      </c>
      <c r="BN73" s="139" t="s">
        <v>286</v>
      </c>
      <c r="BO73" s="139" t="s">
        <v>286</v>
      </c>
      <c r="BP73" s="139" t="s">
        <v>286</v>
      </c>
      <c r="BQ73" s="141" t="s">
        <v>286</v>
      </c>
      <c r="BR73" s="140" t="s">
        <v>286</v>
      </c>
      <c r="BS73" s="140" t="s">
        <v>286</v>
      </c>
      <c r="BT73" s="140">
        <v>9.5170454545454444</v>
      </c>
      <c r="BU73" s="141">
        <v>14.541832669322693</v>
      </c>
      <c r="BV73" s="140">
        <v>9.3971631205673738</v>
      </c>
      <c r="BW73" s="140">
        <v>8.3980239943542649</v>
      </c>
      <c r="BX73" s="140">
        <v>13.528591352859145</v>
      </c>
      <c r="BY73" s="141">
        <v>7.2088724584103465</v>
      </c>
      <c r="BZ73" s="140">
        <v>16.917084028937161</v>
      </c>
      <c r="CA73" s="140">
        <v>25.459610027855149</v>
      </c>
      <c r="CB73" s="140">
        <v>15.1675485008818</v>
      </c>
      <c r="CC73" s="141">
        <v>15.412844036697257</v>
      </c>
      <c r="CD73" s="140">
        <v>25.276548672566371</v>
      </c>
      <c r="CE73" s="140">
        <v>17.228226319135405</v>
      </c>
      <c r="CF73" s="140">
        <v>15.796430931923318</v>
      </c>
      <c r="CG73" s="141">
        <v>21.3490959666203</v>
      </c>
      <c r="CH73" s="140">
        <v>18.689956331877735</v>
      </c>
      <c r="CI73" s="140">
        <v>10.578984989278057</v>
      </c>
      <c r="CJ73" s="140">
        <v>18.695941450432478</v>
      </c>
      <c r="CK73" s="140">
        <v>14.349376114081986</v>
      </c>
      <c r="CL73" s="140">
        <v>10.559886605244511</v>
      </c>
      <c r="CM73" s="140">
        <v>14.085494043447767</v>
      </c>
      <c r="CN73" s="140">
        <v>10.584958217270181</v>
      </c>
      <c r="CO73" s="140">
        <v>5.4173576561636274</v>
      </c>
      <c r="CP73" s="141">
        <v>8.2869855394883167</v>
      </c>
      <c r="CQ73" s="140">
        <v>3.0782761653474062</v>
      </c>
      <c r="CR73" s="140">
        <v>4.6568627450980395</v>
      </c>
      <c r="CS73" s="139">
        <v>7.5690607734806612</v>
      </c>
      <c r="CT73" s="139">
        <v>3.8071065989847699</v>
      </c>
      <c r="CU73" s="141">
        <v>5.4937867887508238</v>
      </c>
      <c r="CV73" s="140">
        <v>6.6666666666666634</v>
      </c>
      <c r="CW73" s="140">
        <v>3.9130434782608701</v>
      </c>
      <c r="CX73" s="139">
        <v>2.2840827980014295</v>
      </c>
      <c r="CY73" s="139">
        <v>4.1999999999999904</v>
      </c>
      <c r="CZ73" s="141">
        <v>2.8444444444444432</v>
      </c>
      <c r="DA73" s="140">
        <v>1.9858156028368803</v>
      </c>
      <c r="DB73" s="140">
        <v>2.9494382022471917</v>
      </c>
      <c r="DC73" s="139">
        <v>2.3191094619666064</v>
      </c>
      <c r="DD73" s="114" t="s">
        <v>286</v>
      </c>
      <c r="DE73" s="128">
        <v>35.10936623667979</v>
      </c>
      <c r="DF73" s="121">
        <v>37.000887311446355</v>
      </c>
      <c r="DG73" s="121" t="s">
        <v>286</v>
      </c>
      <c r="DH73" s="114">
        <v>28.831312017640592</v>
      </c>
      <c r="DI73" s="114">
        <v>36.548223350253792</v>
      </c>
      <c r="DJ73" s="128" t="s">
        <v>286</v>
      </c>
      <c r="DK73" s="121">
        <v>33.263598326359897</v>
      </c>
      <c r="DL73" s="121">
        <v>44.319167389418851</v>
      </c>
      <c r="DM73" s="121" t="s">
        <v>286</v>
      </c>
      <c r="DN73" s="121">
        <v>32.935719019218041</v>
      </c>
      <c r="DO73" s="128">
        <v>44.424778761061958</v>
      </c>
      <c r="DP73" s="121" t="s">
        <v>286</v>
      </c>
      <c r="DQ73" s="121">
        <v>19.971969166082726</v>
      </c>
      <c r="DR73" s="121">
        <v>35.304990757855705</v>
      </c>
      <c r="DS73" s="121" t="s">
        <v>286</v>
      </c>
      <c r="DT73" s="128">
        <v>29.960652051714415</v>
      </c>
      <c r="DU73" s="131">
        <v>29.118432769367779</v>
      </c>
      <c r="DV73" s="131" t="s">
        <v>286</v>
      </c>
      <c r="DW73" s="114">
        <v>29.535398230088511</v>
      </c>
      <c r="DX73" s="131">
        <v>32.465057179161327</v>
      </c>
      <c r="DY73" s="128" t="s">
        <v>286</v>
      </c>
      <c r="DZ73" s="128">
        <v>31.005586592178794</v>
      </c>
      <c r="EA73" s="128">
        <v>31.528384279475986</v>
      </c>
      <c r="EB73" s="128" t="s">
        <v>286</v>
      </c>
      <c r="EC73" s="128">
        <v>29.580279813457683</v>
      </c>
      <c r="ED73" s="128">
        <v>31.382978723404229</v>
      </c>
      <c r="EE73" s="128" t="s">
        <v>286</v>
      </c>
      <c r="EF73" s="128">
        <v>21.148459383753533</v>
      </c>
      <c r="EG73" s="128">
        <v>25.8333333333333</v>
      </c>
      <c r="EH73" s="128" t="s">
        <v>286</v>
      </c>
      <c r="EI73" s="128">
        <v>28.241262683201764</v>
      </c>
      <c r="EJ73" s="128">
        <v>26.792114695340477</v>
      </c>
      <c r="EK73" s="128" t="s">
        <v>286</v>
      </c>
      <c r="EL73" s="121">
        <v>22.111111111111121</v>
      </c>
      <c r="EM73" s="121">
        <v>23.733162283515057</v>
      </c>
      <c r="EN73" s="121" t="s">
        <v>286</v>
      </c>
      <c r="EO73" s="121">
        <v>24.240282685512387</v>
      </c>
      <c r="EP73" s="128">
        <v>22.202797202797228</v>
      </c>
      <c r="EQ73" s="121" t="s">
        <v>286</v>
      </c>
      <c r="ER73" s="121">
        <v>22.266666666666705</v>
      </c>
      <c r="ES73" s="121">
        <v>23.907225691347001</v>
      </c>
      <c r="ET73" s="121" t="s">
        <v>286</v>
      </c>
      <c r="EU73" s="128">
        <v>17.957746478873243</v>
      </c>
      <c r="EV73" s="121">
        <v>17.41154562383614</v>
      </c>
      <c r="EW73" s="121" t="s">
        <v>286</v>
      </c>
      <c r="EX73" s="121">
        <v>13.979706877113884</v>
      </c>
      <c r="EY73" s="121">
        <v>50.847457627118644</v>
      </c>
      <c r="EZ73" s="128" t="s">
        <v>286</v>
      </c>
      <c r="FA73" s="121">
        <v>10.132890365448484</v>
      </c>
      <c r="FB73" s="121">
        <v>45.732484076433074</v>
      </c>
      <c r="FC73" s="121" t="s">
        <v>286</v>
      </c>
      <c r="FD73" s="121">
        <v>9.5639943741209503</v>
      </c>
      <c r="FE73" s="128">
        <v>39.388646288209692</v>
      </c>
      <c r="FF73" s="121" t="s">
        <v>286</v>
      </c>
      <c r="FG73" s="121">
        <v>11.776447105788412</v>
      </c>
      <c r="FH73" s="121">
        <v>40.124555160142442</v>
      </c>
      <c r="FI73" s="121" t="s">
        <v>286</v>
      </c>
      <c r="FJ73" s="128">
        <v>9.1613812544045157</v>
      </c>
      <c r="FK73" s="121">
        <v>40.391791044776163</v>
      </c>
      <c r="FL73" s="121" t="s">
        <v>286</v>
      </c>
      <c r="FM73" s="121">
        <v>3.0422535211267601</v>
      </c>
      <c r="FN73" s="121">
        <v>43.833185448092181</v>
      </c>
      <c r="FO73" s="128" t="s">
        <v>286</v>
      </c>
      <c r="FP73" s="121">
        <v>2.4834437086092693</v>
      </c>
      <c r="FQ73" s="121">
        <v>43.555555555555536</v>
      </c>
      <c r="FR73" s="121" t="s">
        <v>286</v>
      </c>
      <c r="FS73" s="121">
        <v>2.111189303307528</v>
      </c>
      <c r="FT73" s="128">
        <v>39.59965187119235</v>
      </c>
      <c r="FU73" s="121" t="s">
        <v>286</v>
      </c>
      <c r="FV73" s="121">
        <v>3.9946737683089184</v>
      </c>
      <c r="FW73" s="121">
        <v>32.324131789848593</v>
      </c>
      <c r="FX73" s="121" t="s">
        <v>286</v>
      </c>
      <c r="FY73" s="128">
        <v>2.6001405481377389</v>
      </c>
      <c r="FZ73" s="121">
        <v>34.693877551020428</v>
      </c>
      <c r="GA73" s="121" t="s">
        <v>286</v>
      </c>
      <c r="GB73" s="121" t="s">
        <v>286</v>
      </c>
      <c r="GC73" s="121" t="s">
        <v>286</v>
      </c>
      <c r="GD73" s="128" t="s">
        <v>286</v>
      </c>
      <c r="GE73" s="121" t="s">
        <v>286</v>
      </c>
      <c r="GF73" s="121" t="s">
        <v>286</v>
      </c>
      <c r="GG73" s="121" t="s">
        <v>286</v>
      </c>
      <c r="GH73" s="121" t="s">
        <v>286</v>
      </c>
      <c r="GI73" s="128" t="s">
        <v>286</v>
      </c>
      <c r="GJ73" s="121" t="s">
        <v>286</v>
      </c>
      <c r="GK73" s="121">
        <v>3.9385847797062721</v>
      </c>
      <c r="GL73" s="121">
        <v>5.5209260908281381</v>
      </c>
      <c r="GM73" s="130" t="s">
        <v>286</v>
      </c>
      <c r="GN73" s="128">
        <v>3.0260380014074539</v>
      </c>
      <c r="GO73" s="121">
        <v>3.5250463821892404</v>
      </c>
      <c r="GP73" s="121">
        <v>21.44549763033173</v>
      </c>
      <c r="GQ73" s="121">
        <v>58.695652173913032</v>
      </c>
      <c r="GR73" s="121">
        <v>69.919427036705457</v>
      </c>
      <c r="GS73" s="128">
        <v>16.473616473616463</v>
      </c>
      <c r="GT73" s="121">
        <v>53.001715265866146</v>
      </c>
      <c r="GU73" s="121">
        <v>70.951156812339278</v>
      </c>
      <c r="GV73" s="121">
        <v>13.227146814404426</v>
      </c>
      <c r="GW73" s="121">
        <v>47.615606936416206</v>
      </c>
      <c r="GX73" s="128">
        <v>70.990359333917581</v>
      </c>
      <c r="GY73" s="128">
        <v>10.533910533910523</v>
      </c>
      <c r="GZ73" s="128">
        <v>45.048143053645077</v>
      </c>
      <c r="HA73" s="128">
        <v>67.899008115419264</v>
      </c>
      <c r="HB73" s="128">
        <v>7.3806078147612189</v>
      </c>
      <c r="HC73" s="128">
        <v>39.015429831006635</v>
      </c>
      <c r="HD73" s="128">
        <v>62.675397567820347</v>
      </c>
      <c r="HE73" s="128">
        <v>1.4810426540284383</v>
      </c>
      <c r="HF73" s="128">
        <v>11.498855835240276</v>
      </c>
      <c r="HG73" s="128">
        <v>26.768128916741276</v>
      </c>
      <c r="HH73" s="128">
        <v>0.5791505791505781</v>
      </c>
      <c r="HI73" s="128">
        <v>7.3756432246998251</v>
      </c>
      <c r="HJ73" s="128">
        <v>24.678663239074552</v>
      </c>
      <c r="HK73" s="128">
        <v>1.0387811634349038</v>
      </c>
      <c r="HL73" s="121">
        <v>5.7803468208092559</v>
      </c>
      <c r="HM73" s="121">
        <v>23.838737949167388</v>
      </c>
      <c r="HN73" s="121">
        <v>0.21645021645021637</v>
      </c>
      <c r="HO73" s="121">
        <v>5.9147180192572133</v>
      </c>
      <c r="HP73" s="128">
        <v>19.296663660955819</v>
      </c>
      <c r="HQ73" s="121">
        <v>0.21707670043415342</v>
      </c>
      <c r="HR73" s="121">
        <v>3.3798677443056584</v>
      </c>
      <c r="HS73" s="121">
        <v>15.341440598690363</v>
      </c>
      <c r="HT73" s="129">
        <v>10.09732360097324</v>
      </c>
      <c r="HU73" s="128">
        <v>40.446796002351519</v>
      </c>
      <c r="HV73" s="114">
        <v>57.103825136611938</v>
      </c>
      <c r="HW73" s="114">
        <v>6.7193675889328111</v>
      </c>
      <c r="HX73" s="114">
        <v>32.670952659263534</v>
      </c>
      <c r="HY73" s="114">
        <v>54.347826086956474</v>
      </c>
      <c r="HZ73" s="114">
        <v>5.6061667834618119</v>
      </c>
      <c r="IA73" s="114">
        <v>29.948109710896951</v>
      </c>
      <c r="IB73" s="114">
        <v>52.31729055258468</v>
      </c>
      <c r="IC73" s="114">
        <v>4.4075144508670574</v>
      </c>
      <c r="ID73" s="114">
        <v>28.27442827442832</v>
      </c>
      <c r="IE73" s="114">
        <v>49.864253393665116</v>
      </c>
      <c r="IF73" s="114">
        <v>3.5481535119478611</v>
      </c>
      <c r="IG73" s="114">
        <v>23.416789396170831</v>
      </c>
      <c r="IH73" s="114">
        <v>44.382022471910105</v>
      </c>
      <c r="II73" s="114" t="s">
        <v>286</v>
      </c>
      <c r="IJ73" s="114">
        <v>22.888127853881308</v>
      </c>
      <c r="IK73" s="114">
        <v>38.282647584973155</v>
      </c>
      <c r="IL73" s="114" t="s">
        <v>286</v>
      </c>
      <c r="IM73" s="114">
        <v>16.857142857142861</v>
      </c>
      <c r="IN73" s="114">
        <v>34.551282051282072</v>
      </c>
      <c r="IO73" s="114" t="s">
        <v>286</v>
      </c>
      <c r="IP73" s="114">
        <v>15.27977044476328</v>
      </c>
      <c r="IQ73" s="114">
        <v>31.838170624450303</v>
      </c>
      <c r="IR73" s="114" t="s">
        <v>286</v>
      </c>
      <c r="IS73" s="114">
        <v>15.720221606648197</v>
      </c>
      <c r="IT73" s="114">
        <v>32.728921124206707</v>
      </c>
      <c r="IU73" s="114" t="s">
        <v>286</v>
      </c>
      <c r="IV73" s="114">
        <v>11.938098747236557</v>
      </c>
      <c r="IW73" s="114">
        <v>27.21280602636535</v>
      </c>
      <c r="IX73" s="114" t="str">
        <f t="shared" si="81"/>
        <v>--</v>
      </c>
      <c r="IY73" s="114" t="str">
        <f t="shared" si="81"/>
        <v>--</v>
      </c>
      <c r="IZ73" s="114" t="str">
        <f t="shared" si="81"/>
        <v>--</v>
      </c>
      <c r="JA73" s="114" t="str">
        <f t="shared" si="81"/>
        <v>--</v>
      </c>
      <c r="JB73" s="114" t="str">
        <f t="shared" si="81"/>
        <v>--</v>
      </c>
      <c r="JC73" s="261" t="s">
        <v>286</v>
      </c>
      <c r="JD73" s="261" t="s">
        <v>286</v>
      </c>
      <c r="JE73" s="261" t="s">
        <v>286</v>
      </c>
      <c r="JF73" s="261" t="s">
        <v>286</v>
      </c>
      <c r="JG73" s="261" t="s">
        <v>286</v>
      </c>
      <c r="JH73" s="261" t="s">
        <v>286</v>
      </c>
      <c r="JI73" s="261" t="s">
        <v>286</v>
      </c>
      <c r="JJ73" s="261" t="s">
        <v>286</v>
      </c>
      <c r="JK73" s="261" t="s">
        <v>286</v>
      </c>
      <c r="JL73" s="261" t="s">
        <v>286</v>
      </c>
      <c r="JM73" s="261" t="s">
        <v>286</v>
      </c>
      <c r="JN73" s="261" t="s">
        <v>286</v>
      </c>
      <c r="JO73" s="243">
        <v>17.6413255360623</v>
      </c>
      <c r="JP73" s="243">
        <v>30.651989839119398</v>
      </c>
      <c r="JQ73" s="243">
        <v>47.772828507794998</v>
      </c>
      <c r="JR73" s="243">
        <v>17.337461300309599</v>
      </c>
      <c r="JS73" s="243">
        <v>26.3458401305057</v>
      </c>
      <c r="JT73" s="243">
        <v>45.322939866369701</v>
      </c>
      <c r="JU73" s="243">
        <v>1.65692007797271</v>
      </c>
      <c r="JV73" s="243">
        <v>3.3022861981371698</v>
      </c>
      <c r="JW73" s="243">
        <v>7.23830734966592</v>
      </c>
      <c r="JX73" s="247">
        <v>0.92879256965944301</v>
      </c>
      <c r="JY73" s="243">
        <v>1.87601957585644</v>
      </c>
      <c r="JZ73" s="243">
        <v>5.3452115812917604</v>
      </c>
      <c r="KA73" s="243">
        <v>11.197663096397299</v>
      </c>
      <c r="KB73" s="243">
        <v>18.3193277310924</v>
      </c>
      <c r="KC73" s="243">
        <v>30.188679245283002</v>
      </c>
      <c r="KD73" s="243">
        <v>10.1135190918473</v>
      </c>
      <c r="KE73" s="243">
        <v>13.925081433224699</v>
      </c>
      <c r="KF73" s="243">
        <v>27.8888888888889</v>
      </c>
      <c r="KG73" s="128" t="str">
        <f t="shared" si="82"/>
        <v>--</v>
      </c>
      <c r="KH73" s="128" t="str">
        <f t="shared" si="82"/>
        <v>--</v>
      </c>
      <c r="KI73" s="128" t="str">
        <f t="shared" si="82"/>
        <v>--</v>
      </c>
      <c r="KJ73" s="128" t="str">
        <f t="shared" si="82"/>
        <v>--</v>
      </c>
      <c r="KK73" s="128" t="str">
        <f t="shared" si="82"/>
        <v>--</v>
      </c>
      <c r="KL73" s="128" t="str">
        <f t="shared" si="82"/>
        <v>--</v>
      </c>
      <c r="KM73" s="128" t="str">
        <f t="shared" si="82"/>
        <v>--</v>
      </c>
      <c r="KN73" s="286">
        <v>9.1563786008230394</v>
      </c>
      <c r="KO73" s="286">
        <v>9.8856209150326659</v>
      </c>
      <c r="KP73" s="286">
        <v>11.444444444444427</v>
      </c>
      <c r="KQ73" s="128" t="str">
        <f t="shared" si="83"/>
        <v>--</v>
      </c>
      <c r="KR73" s="222">
        <v>1.6460905349794233</v>
      </c>
      <c r="KS73" s="222">
        <v>2.2058823529411749</v>
      </c>
      <c r="KT73" s="222">
        <v>3.4406215316315225</v>
      </c>
      <c r="KU73" s="128" t="str">
        <f t="shared" si="84"/>
        <v>--</v>
      </c>
      <c r="KV73" s="222">
        <v>2.2633744855967111</v>
      </c>
      <c r="KW73" s="222">
        <v>2.6143790849673234</v>
      </c>
      <c r="KX73" s="222">
        <v>3.3333333333333335</v>
      </c>
      <c r="KY73" s="295">
        <v>16.891891891891891</v>
      </c>
      <c r="KZ73" s="295">
        <v>16.859504132231415</v>
      </c>
      <c r="LA73" s="295">
        <v>9.8684210526315841</v>
      </c>
      <c r="LB73" s="295">
        <v>19.148936170212767</v>
      </c>
      <c r="LC73" s="295">
        <v>17.675544794188816</v>
      </c>
      <c r="LD73" s="295">
        <v>16.389811738648945</v>
      </c>
      <c r="LE73" s="295">
        <v>11.459353574926533</v>
      </c>
      <c r="LF73" s="295">
        <v>11.612364243943187</v>
      </c>
      <c r="LG73" s="295">
        <v>7.9646017699115133</v>
      </c>
      <c r="LH73" s="295">
        <v>13.307618129218907</v>
      </c>
      <c r="LI73" s="295">
        <v>12.853678253839924</v>
      </c>
      <c r="LJ73" s="295">
        <v>13.858093126385825</v>
      </c>
      <c r="LK73" s="295">
        <v>3.5957240038872689</v>
      </c>
      <c r="LL73" s="295">
        <v>4.3874172185430487</v>
      </c>
      <c r="LM73" s="295">
        <v>1.754385964912281</v>
      </c>
      <c r="LN73" s="295">
        <v>3.8610038610038608</v>
      </c>
      <c r="LO73" s="295">
        <v>3.9484286865431089</v>
      </c>
      <c r="LP73" s="295">
        <v>3.3185840707964602</v>
      </c>
      <c r="LQ73" s="128">
        <v>4.2843232716650412</v>
      </c>
      <c r="LR73" s="128">
        <v>10.109519797809602</v>
      </c>
      <c r="LS73" s="128">
        <v>19.642857142857178</v>
      </c>
      <c r="LT73" s="128">
        <v>3.818369453044375</v>
      </c>
      <c r="LU73" s="128">
        <v>6.112469437652809</v>
      </c>
      <c r="LV73" s="128">
        <v>16.926503340757247</v>
      </c>
      <c r="LX73" s="378" t="str">
        <f t="shared" si="85"/>
        <v>--</v>
      </c>
      <c r="LY73" s="381">
        <v>17.420596727622684</v>
      </c>
      <c r="LZ73" s="381">
        <v>19.644300727566733</v>
      </c>
      <c r="MA73" s="381">
        <v>21.878453038674024</v>
      </c>
      <c r="MB73" s="378" t="str">
        <f t="shared" si="86"/>
        <v>--</v>
      </c>
      <c r="MC73" s="381">
        <v>18.122065727699514</v>
      </c>
      <c r="MD73" s="381">
        <v>18.265993265993288</v>
      </c>
      <c r="ME73" s="381">
        <v>20.451693851944793</v>
      </c>
      <c r="MF73" s="378" t="str">
        <f t="shared" si="87"/>
        <v>--</v>
      </c>
      <c r="MG73" s="381">
        <v>16.986564299424156</v>
      </c>
      <c r="MH73" s="381">
        <v>17.969379532634974</v>
      </c>
      <c r="MI73" s="381">
        <v>18.69469026548672</v>
      </c>
      <c r="MJ73" s="378" t="str">
        <f t="shared" si="88"/>
        <v>--</v>
      </c>
      <c r="MK73" s="381">
        <v>19.184430027803529</v>
      </c>
      <c r="ML73" s="381">
        <v>18.518518518518523</v>
      </c>
      <c r="MM73" s="381">
        <v>18.695106649937276</v>
      </c>
      <c r="MN73" s="378" t="str">
        <f t="shared" si="89"/>
        <v>--</v>
      </c>
      <c r="MO73" s="381">
        <v>22.02764976958527</v>
      </c>
      <c r="MP73" s="381">
        <v>18.781302170283809</v>
      </c>
      <c r="MQ73" s="381">
        <v>16.39751552795029</v>
      </c>
      <c r="MR73" s="378" t="str">
        <f t="shared" si="90"/>
        <v>--</v>
      </c>
      <c r="MS73" s="381">
        <v>14.90159325210872</v>
      </c>
      <c r="MT73" s="381">
        <v>14.52560873215786</v>
      </c>
      <c r="MU73" s="381">
        <v>13.544303797468356</v>
      </c>
      <c r="MV73" s="378" t="str">
        <f t="shared" si="91"/>
        <v>--</v>
      </c>
      <c r="MW73" s="381">
        <v>4.5112781954887264</v>
      </c>
      <c r="MX73" s="381">
        <v>4.9194232400339324</v>
      </c>
      <c r="MY73" s="381">
        <v>3.4220532319391603</v>
      </c>
      <c r="MZ73" s="378" t="str">
        <f t="shared" si="92"/>
        <v>--</v>
      </c>
      <c r="NA73" s="381">
        <v>24.640657084188909</v>
      </c>
      <c r="NB73" s="381">
        <v>26.492232215862611</v>
      </c>
      <c r="NC73" s="381">
        <v>27.74694783573808</v>
      </c>
      <c r="ND73" s="378" t="str">
        <f t="shared" si="93"/>
        <v>--</v>
      </c>
      <c r="NE73" s="381">
        <v>25.000000000000004</v>
      </c>
      <c r="NF73" s="381">
        <v>26.54268808114962</v>
      </c>
      <c r="NG73" s="381">
        <v>22.911392405063268</v>
      </c>
      <c r="NH73" s="378" t="str">
        <f t="shared" si="94"/>
        <v>--</v>
      </c>
      <c r="NI73" s="381">
        <v>8.3255378858746489</v>
      </c>
      <c r="NJ73" s="381">
        <v>7.738095238095231</v>
      </c>
      <c r="NK73" s="381">
        <v>6.4556962025316462</v>
      </c>
      <c r="NL73" s="378" t="str">
        <f t="shared" si="95"/>
        <v>--</v>
      </c>
      <c r="NM73" s="381">
        <v>0.84112149532710223</v>
      </c>
      <c r="NN73" s="381">
        <v>1.3582342954159612</v>
      </c>
      <c r="NO73" s="381">
        <v>2.5252525252525313</v>
      </c>
      <c r="NP73" s="378" t="str">
        <f t="shared" si="96"/>
        <v>--</v>
      </c>
      <c r="NQ73" s="381">
        <v>2.2471910112359552</v>
      </c>
      <c r="NR73" s="381">
        <v>2.3850085178875609</v>
      </c>
      <c r="NS73" s="381">
        <v>2.0278833967046905</v>
      </c>
      <c r="NT73" s="378" t="str">
        <f t="shared" si="97"/>
        <v>--</v>
      </c>
      <c r="NU73" s="381">
        <v>21.240601503759443</v>
      </c>
      <c r="NV73" s="381">
        <v>25.042589437819437</v>
      </c>
      <c r="NW73" s="381">
        <v>41.878172588832449</v>
      </c>
      <c r="NX73" s="378" t="str">
        <f t="shared" si="98"/>
        <v>--</v>
      </c>
      <c r="NY73" s="381">
        <v>1.1278195488721798</v>
      </c>
      <c r="NZ73" s="381">
        <v>1.2776831345826265</v>
      </c>
      <c r="OA73" s="381">
        <v>6.5989847715736092</v>
      </c>
      <c r="OB73" s="378" t="str">
        <f t="shared" si="99"/>
        <v>--</v>
      </c>
      <c r="OC73" s="381">
        <v>10.53122087604844</v>
      </c>
      <c r="OD73" s="381">
        <v>13.959390862944161</v>
      </c>
      <c r="OE73" s="381">
        <v>27.848101265822802</v>
      </c>
    </row>
    <row r="74" spans="1:395" ht="14.4" thickTop="1" thickBot="1" x14ac:dyDescent="0.3">
      <c r="A74" s="114">
        <v>70</v>
      </c>
      <c r="B74" s="93" t="s">
        <v>70</v>
      </c>
      <c r="C74" s="144">
        <v>20.397350993377497</v>
      </c>
      <c r="D74" s="144">
        <v>40.412044374009454</v>
      </c>
      <c r="E74" s="144">
        <v>49.803921568627445</v>
      </c>
      <c r="F74" s="144">
        <v>22.177419354838715</v>
      </c>
      <c r="G74" s="144">
        <v>38.411458333333343</v>
      </c>
      <c r="H74" s="144">
        <v>46.613545816733058</v>
      </c>
      <c r="I74" s="144">
        <v>24.120082815734982</v>
      </c>
      <c r="J74" s="144">
        <v>34.619289340101545</v>
      </c>
      <c r="K74" s="144">
        <v>45.083207261724688</v>
      </c>
      <c r="L74" s="144">
        <v>19.097888675623796</v>
      </c>
      <c r="M74" s="141">
        <v>33.561643835616408</v>
      </c>
      <c r="N74" s="141">
        <v>44.665718349928824</v>
      </c>
      <c r="O74" s="141">
        <v>19.026870007262175</v>
      </c>
      <c r="P74" s="141">
        <v>32.025677603423702</v>
      </c>
      <c r="Q74" s="141">
        <v>45.743473325766189</v>
      </c>
      <c r="R74" s="141">
        <v>9.2348284960422067</v>
      </c>
      <c r="S74" s="141">
        <v>17.749603803486529</v>
      </c>
      <c r="T74" s="141">
        <v>11.591355599214145</v>
      </c>
      <c r="U74" s="141">
        <v>10.391363022941963</v>
      </c>
      <c r="V74" s="141">
        <v>15.816993464052288</v>
      </c>
      <c r="W74" s="141">
        <v>12.599999999999993</v>
      </c>
      <c r="X74" s="141">
        <v>11.076280041797302</v>
      </c>
      <c r="Y74" s="141">
        <v>16.142131979695471</v>
      </c>
      <c r="Z74" s="141">
        <v>10.757575757575754</v>
      </c>
      <c r="AA74" s="141">
        <v>13.030888030888024</v>
      </c>
      <c r="AB74" s="142">
        <v>15.917968749999986</v>
      </c>
      <c r="AC74" s="142">
        <v>10.668563300142251</v>
      </c>
      <c r="AD74" s="142">
        <v>9.4202898550724488</v>
      </c>
      <c r="AE74" s="142">
        <v>14.245014245014234</v>
      </c>
      <c r="AF74" s="141">
        <v>11.477272727272716</v>
      </c>
      <c r="AG74" s="144">
        <v>13.324538258575195</v>
      </c>
      <c r="AH74" s="144">
        <v>19.426751592356698</v>
      </c>
      <c r="AI74" s="143">
        <v>14.822134387351777</v>
      </c>
      <c r="AJ74" s="143">
        <v>13.406292749657997</v>
      </c>
      <c r="AK74" s="141">
        <v>16.862745098039234</v>
      </c>
      <c r="AL74" s="141">
        <v>13.572854291417155</v>
      </c>
      <c r="AM74" s="141">
        <v>12.36897274633125</v>
      </c>
      <c r="AN74" s="141">
        <v>17.599186164801612</v>
      </c>
      <c r="AO74" s="141">
        <v>11.800302571860827</v>
      </c>
      <c r="AP74" s="141">
        <v>12.100677637947731</v>
      </c>
      <c r="AQ74" s="141">
        <v>15.799803729146202</v>
      </c>
      <c r="AR74" s="141">
        <v>13.552068473609131</v>
      </c>
      <c r="AS74" s="141">
        <v>11.127272727272736</v>
      </c>
      <c r="AT74" s="141">
        <v>13.928571428571429</v>
      </c>
      <c r="AU74" s="141">
        <v>12.984054669703863</v>
      </c>
      <c r="AV74" s="141">
        <v>11.229946524064173</v>
      </c>
      <c r="AW74" s="141">
        <v>17.440000000000005</v>
      </c>
      <c r="AX74" s="142">
        <v>12.228796844181467</v>
      </c>
      <c r="AY74" s="142">
        <v>10.095497953615286</v>
      </c>
      <c r="AZ74" s="142">
        <v>17.300131061598943</v>
      </c>
      <c r="BA74" s="142">
        <v>11.599999999999989</v>
      </c>
      <c r="BB74" s="141">
        <v>13.410770855332625</v>
      </c>
      <c r="BC74" s="142">
        <v>14.110429447852756</v>
      </c>
      <c r="BD74" s="142">
        <v>11.987860394537183</v>
      </c>
      <c r="BE74" s="142">
        <v>11.707317073170724</v>
      </c>
      <c r="BF74" s="142">
        <v>16.437007874015769</v>
      </c>
      <c r="BG74" s="141">
        <v>10.968660968660965</v>
      </c>
      <c r="BH74" s="140">
        <v>10.824742268041238</v>
      </c>
      <c r="BI74" s="140">
        <v>13.357142857142859</v>
      </c>
      <c r="BJ74" s="140">
        <v>12.200684150513112</v>
      </c>
      <c r="BK74" s="140" t="s">
        <v>286</v>
      </c>
      <c r="BL74" s="141" t="s">
        <v>286</v>
      </c>
      <c r="BM74" s="140" t="s">
        <v>286</v>
      </c>
      <c r="BN74" s="139" t="s">
        <v>286</v>
      </c>
      <c r="BO74" s="139" t="s">
        <v>286</v>
      </c>
      <c r="BP74" s="139" t="s">
        <v>286</v>
      </c>
      <c r="BQ74" s="141" t="s">
        <v>286</v>
      </c>
      <c r="BR74" s="140" t="s">
        <v>286</v>
      </c>
      <c r="BS74" s="140" t="s">
        <v>286</v>
      </c>
      <c r="BT74" s="140">
        <v>10.638297872340422</v>
      </c>
      <c r="BU74" s="141">
        <v>15.445544554455438</v>
      </c>
      <c r="BV74" s="140">
        <v>5.4755043227665672</v>
      </c>
      <c r="BW74" s="140">
        <v>7.1272727272727261</v>
      </c>
      <c r="BX74" s="140">
        <v>14.614830813534908</v>
      </c>
      <c r="BY74" s="141">
        <v>7.7803203661327185</v>
      </c>
      <c r="BZ74" s="140">
        <v>19.840213049267646</v>
      </c>
      <c r="CA74" s="140">
        <v>24.720893141945787</v>
      </c>
      <c r="CB74" s="140">
        <v>15.551181102362209</v>
      </c>
      <c r="CC74" s="141">
        <v>11.54891304347826</v>
      </c>
      <c r="CD74" s="140">
        <v>24.83574244415243</v>
      </c>
      <c r="CE74" s="140">
        <v>17.199999999999989</v>
      </c>
      <c r="CF74" s="140">
        <v>17.016806722689065</v>
      </c>
      <c r="CG74" s="141">
        <v>22.517911975435048</v>
      </c>
      <c r="CH74" s="140">
        <v>15.653495440729488</v>
      </c>
      <c r="CI74" s="140">
        <v>12.097560975609749</v>
      </c>
      <c r="CJ74" s="140">
        <v>20.833333333333311</v>
      </c>
      <c r="CK74" s="140">
        <v>14.057971014492757</v>
      </c>
      <c r="CL74" s="140">
        <v>9.6041055718475015</v>
      </c>
      <c r="CM74" s="140">
        <v>18.840579710144922</v>
      </c>
      <c r="CN74" s="140">
        <v>14.959723820483321</v>
      </c>
      <c r="CO74" s="140">
        <v>6.4814814814814845</v>
      </c>
      <c r="CP74" s="141">
        <v>8.4260731319554854</v>
      </c>
      <c r="CQ74" s="140">
        <v>4.1338582677165361</v>
      </c>
      <c r="CR74" s="140">
        <v>2.4556616643929052</v>
      </c>
      <c r="CS74" s="139">
        <v>9.6052631578947487</v>
      </c>
      <c r="CT74" s="139">
        <v>4.2084168336673358</v>
      </c>
      <c r="CU74" s="141">
        <v>3.8743455497382251</v>
      </c>
      <c r="CV74" s="140">
        <v>6.4285714285714377</v>
      </c>
      <c r="CW74" s="140">
        <v>2.2796352583586641</v>
      </c>
      <c r="CX74" s="139">
        <v>1.8500486854917237</v>
      </c>
      <c r="CY74" s="139">
        <v>4.7666335650446916</v>
      </c>
      <c r="CZ74" s="141">
        <v>2.6162790697674438</v>
      </c>
      <c r="DA74" s="140">
        <v>1.4598540145985424</v>
      </c>
      <c r="DB74" s="140">
        <v>3.2656023222060986</v>
      </c>
      <c r="DC74" s="139">
        <v>2.7586206896551739</v>
      </c>
      <c r="DD74" s="114" t="s">
        <v>286</v>
      </c>
      <c r="DE74" s="128">
        <v>46.463022508038577</v>
      </c>
      <c r="DF74" s="121">
        <v>49.112426035502956</v>
      </c>
      <c r="DG74" s="121" t="s">
        <v>286</v>
      </c>
      <c r="DH74" s="114">
        <v>37.74574049803406</v>
      </c>
      <c r="DI74" s="114">
        <v>39.243027888446207</v>
      </c>
      <c r="DJ74" s="128" t="s">
        <v>286</v>
      </c>
      <c r="DK74" s="121">
        <v>40.061162079510652</v>
      </c>
      <c r="DL74" s="121">
        <v>47.040971168437054</v>
      </c>
      <c r="DM74" s="121" t="s">
        <v>286</v>
      </c>
      <c r="DN74" s="121">
        <v>37.808489634748234</v>
      </c>
      <c r="DO74" s="128">
        <v>49.570200573065925</v>
      </c>
      <c r="DP74" s="121" t="s">
        <v>286</v>
      </c>
      <c r="DQ74" s="121">
        <v>22.661870503597097</v>
      </c>
      <c r="DR74" s="121">
        <v>38.073394495412863</v>
      </c>
      <c r="DS74" s="121" t="s">
        <v>286</v>
      </c>
      <c r="DT74" s="128">
        <v>36.918138041733599</v>
      </c>
      <c r="DU74" s="131">
        <v>35.375494071146257</v>
      </c>
      <c r="DV74" s="131" t="s">
        <v>286</v>
      </c>
      <c r="DW74" s="114">
        <v>39.973787680209711</v>
      </c>
      <c r="DX74" s="131">
        <v>35.928143712574858</v>
      </c>
      <c r="DY74" s="128" t="s">
        <v>286</v>
      </c>
      <c r="DZ74" s="128">
        <v>37.691521961184897</v>
      </c>
      <c r="EA74" s="128">
        <v>35.67073170731711</v>
      </c>
      <c r="EB74" s="128" t="s">
        <v>286</v>
      </c>
      <c r="EC74" s="128">
        <v>30.792079207920786</v>
      </c>
      <c r="ED74" s="128">
        <v>37.787356321839091</v>
      </c>
      <c r="EE74" s="128" t="s">
        <v>286</v>
      </c>
      <c r="EF74" s="128">
        <v>22.262247838616737</v>
      </c>
      <c r="EG74" s="128">
        <v>25.605536332179913</v>
      </c>
      <c r="EH74" s="128" t="s">
        <v>286</v>
      </c>
      <c r="EI74" s="128">
        <v>32.682926829268304</v>
      </c>
      <c r="EJ74" s="128">
        <v>28.57142857142858</v>
      </c>
      <c r="EK74" s="128" t="s">
        <v>286</v>
      </c>
      <c r="EL74" s="121">
        <v>33.24572930354794</v>
      </c>
      <c r="EM74" s="121">
        <v>24.497991967871478</v>
      </c>
      <c r="EN74" s="121" t="s">
        <v>286</v>
      </c>
      <c r="EO74" s="121">
        <v>29.442148760330625</v>
      </c>
      <c r="EP74" s="128">
        <v>26.728110599078342</v>
      </c>
      <c r="EQ74" s="121" t="s">
        <v>286</v>
      </c>
      <c r="ER74" s="121">
        <v>25.49407114624502</v>
      </c>
      <c r="ES74" s="121">
        <v>29.682997118155598</v>
      </c>
      <c r="ET74" s="121" t="s">
        <v>286</v>
      </c>
      <c r="EU74" s="128">
        <v>20.1012292118583</v>
      </c>
      <c r="EV74" s="121">
        <v>22.543352601156084</v>
      </c>
      <c r="EW74" s="121" t="s">
        <v>286</v>
      </c>
      <c r="EX74" s="121">
        <v>16.045380875202618</v>
      </c>
      <c r="EY74" s="121">
        <v>44.731610337972157</v>
      </c>
      <c r="EZ74" s="128" t="s">
        <v>286</v>
      </c>
      <c r="FA74" s="121">
        <v>12.352168199737184</v>
      </c>
      <c r="FB74" s="121">
        <v>37.051792828685265</v>
      </c>
      <c r="FC74" s="121" t="s">
        <v>286</v>
      </c>
      <c r="FD74" s="121">
        <v>10.27749229188079</v>
      </c>
      <c r="FE74" s="128">
        <v>31.145038167938928</v>
      </c>
      <c r="FF74" s="121" t="s">
        <v>286</v>
      </c>
      <c r="FG74" s="121">
        <v>11.519364448858004</v>
      </c>
      <c r="FH74" s="121">
        <v>32.323232323232311</v>
      </c>
      <c r="FI74" s="121" t="s">
        <v>286</v>
      </c>
      <c r="FJ74" s="128">
        <v>8.3092485549133031</v>
      </c>
      <c r="FK74" s="121">
        <v>26.914153132250576</v>
      </c>
      <c r="FL74" s="121" t="s">
        <v>286</v>
      </c>
      <c r="FM74" s="121">
        <v>3.0844155844155861</v>
      </c>
      <c r="FN74" s="121">
        <v>48.015873015873026</v>
      </c>
      <c r="FO74" s="128" t="s">
        <v>286</v>
      </c>
      <c r="FP74" s="121">
        <v>3.8157894736842111</v>
      </c>
      <c r="FQ74" s="121">
        <v>49.601593625497983</v>
      </c>
      <c r="FR74" s="121" t="s">
        <v>286</v>
      </c>
      <c r="FS74" s="121">
        <v>2.6776519052523153</v>
      </c>
      <c r="FT74" s="128">
        <v>44.189602446483143</v>
      </c>
      <c r="FU74" s="121" t="s">
        <v>286</v>
      </c>
      <c r="FV74" s="121">
        <v>2.5717111770524248</v>
      </c>
      <c r="FW74" s="121">
        <v>36.728837876614065</v>
      </c>
      <c r="FX74" s="121" t="s">
        <v>286</v>
      </c>
      <c r="FY74" s="128">
        <v>2.030456852791878</v>
      </c>
      <c r="FZ74" s="121">
        <v>42.378752886836075</v>
      </c>
      <c r="GA74" s="121" t="s">
        <v>286</v>
      </c>
      <c r="GB74" s="121" t="s">
        <v>286</v>
      </c>
      <c r="GC74" s="121" t="s">
        <v>286</v>
      </c>
      <c r="GD74" s="128" t="s">
        <v>286</v>
      </c>
      <c r="GE74" s="121" t="s">
        <v>286</v>
      </c>
      <c r="GF74" s="121" t="s">
        <v>286</v>
      </c>
      <c r="GG74" s="121" t="s">
        <v>286</v>
      </c>
      <c r="GH74" s="121" t="s">
        <v>286</v>
      </c>
      <c r="GI74" s="128" t="s">
        <v>286</v>
      </c>
      <c r="GJ74" s="121" t="s">
        <v>286</v>
      </c>
      <c r="GK74" s="121">
        <v>4.3478260869565206</v>
      </c>
      <c r="GL74" s="121">
        <v>5.6277056277056303</v>
      </c>
      <c r="GM74" s="130" t="s">
        <v>286</v>
      </c>
      <c r="GN74" s="128">
        <v>2.6068066618392414</v>
      </c>
      <c r="GO74" s="121">
        <v>4.8554913294797695</v>
      </c>
      <c r="GP74" s="121">
        <v>25.613079019073567</v>
      </c>
      <c r="GQ74" s="121">
        <v>58.006535947712429</v>
      </c>
      <c r="GR74" s="121">
        <v>76.15230460921849</v>
      </c>
      <c r="GS74" s="128">
        <v>13.245997088791851</v>
      </c>
      <c r="GT74" s="121">
        <v>53.920220082530953</v>
      </c>
      <c r="GU74" s="121">
        <v>71.800000000000068</v>
      </c>
      <c r="GV74" s="121">
        <v>9.8560354374307959</v>
      </c>
      <c r="GW74" s="121">
        <v>45.701849836779068</v>
      </c>
      <c r="GX74" s="128">
        <v>70.624999999999972</v>
      </c>
      <c r="GY74" s="128">
        <v>8.5968379446640313</v>
      </c>
      <c r="GZ74" s="128">
        <v>36.84210526315794</v>
      </c>
      <c r="HA74" s="128">
        <v>66.569767441860535</v>
      </c>
      <c r="HB74" s="128">
        <v>5.4804804804804723</v>
      </c>
      <c r="HC74" s="128">
        <v>34.743875278396516</v>
      </c>
      <c r="HD74" s="128">
        <v>61.430246189917973</v>
      </c>
      <c r="HE74" s="128">
        <v>2.0435967302452327</v>
      </c>
      <c r="HF74" s="128">
        <v>12.908496732026157</v>
      </c>
      <c r="HG74" s="128">
        <v>32.264529058116224</v>
      </c>
      <c r="HH74" s="128">
        <v>0.5822416302765645</v>
      </c>
      <c r="HI74" s="128">
        <v>9.078404401650614</v>
      </c>
      <c r="HJ74" s="128">
        <v>27.400000000000009</v>
      </c>
      <c r="HK74" s="128">
        <v>0.3322259136212623</v>
      </c>
      <c r="HL74" s="121">
        <v>7.8346028291621321</v>
      </c>
      <c r="HM74" s="121">
        <v>27.812500000000018</v>
      </c>
      <c r="HN74" s="121">
        <v>0.19762845849802363</v>
      </c>
      <c r="HO74" s="121">
        <v>4.3343653250773961</v>
      </c>
      <c r="HP74" s="128">
        <v>19.476744186046528</v>
      </c>
      <c r="HQ74" s="121">
        <v>0.22522522522522526</v>
      </c>
      <c r="HR74" s="121">
        <v>3.8604305864884942</v>
      </c>
      <c r="HS74" s="121">
        <v>16.764361078546294</v>
      </c>
      <c r="HT74" s="129">
        <v>12.376933895921242</v>
      </c>
      <c r="HU74" s="128">
        <v>39.527027027026989</v>
      </c>
      <c r="HV74" s="114">
        <v>54.192229038854776</v>
      </c>
      <c r="HW74" s="114">
        <v>5.223880597014924</v>
      </c>
      <c r="HX74" s="114">
        <v>35.035460992907787</v>
      </c>
      <c r="HY74" s="114">
        <v>55.463917525773184</v>
      </c>
      <c r="HZ74" s="114">
        <v>3.4636871508379889</v>
      </c>
      <c r="IA74" s="114">
        <v>30.939226519336998</v>
      </c>
      <c r="IB74" s="114">
        <v>55.233494363929154</v>
      </c>
      <c r="IC74" s="114">
        <v>1.9782393669634033</v>
      </c>
      <c r="ID74" s="114">
        <v>22.337125129265765</v>
      </c>
      <c r="IE74" s="114">
        <v>51.457725947521872</v>
      </c>
      <c r="IF74" s="114">
        <v>1.9534184823440999</v>
      </c>
      <c r="IG74" s="114">
        <v>22.081784386617102</v>
      </c>
      <c r="IH74" s="114">
        <v>45.808736717827607</v>
      </c>
      <c r="II74" s="114" t="s">
        <v>286</v>
      </c>
      <c r="IJ74" s="114">
        <v>25.657894736842092</v>
      </c>
      <c r="IK74" s="114">
        <v>37.896825396825385</v>
      </c>
      <c r="IL74" s="114" t="s">
        <v>286</v>
      </c>
      <c r="IM74" s="114">
        <v>20.108695652173903</v>
      </c>
      <c r="IN74" s="114">
        <v>39.960238568588444</v>
      </c>
      <c r="IO74" s="114" t="s">
        <v>286</v>
      </c>
      <c r="IP74" s="114">
        <v>17.717391304347814</v>
      </c>
      <c r="IQ74" s="114">
        <v>39.938080495356033</v>
      </c>
      <c r="IR74" s="114" t="s">
        <v>286</v>
      </c>
      <c r="IS74" s="114">
        <v>11.502590673575137</v>
      </c>
      <c r="IT74" s="114">
        <v>32.991202346041</v>
      </c>
      <c r="IU74" s="114" t="s">
        <v>286</v>
      </c>
      <c r="IV74" s="114">
        <v>10.506706408345766</v>
      </c>
      <c r="IW74" s="114">
        <v>29.363207547169818</v>
      </c>
      <c r="IX74" s="114" t="str">
        <f t="shared" si="81"/>
        <v>--</v>
      </c>
      <c r="IY74" s="114" t="str">
        <f t="shared" si="81"/>
        <v>--</v>
      </c>
      <c r="IZ74" s="114" t="str">
        <f t="shared" si="81"/>
        <v>--</v>
      </c>
      <c r="JA74" s="114" t="str">
        <f t="shared" si="81"/>
        <v>--</v>
      </c>
      <c r="JB74" s="114" t="str">
        <f t="shared" si="81"/>
        <v>--</v>
      </c>
      <c r="JC74" s="261" t="s">
        <v>286</v>
      </c>
      <c r="JD74" s="261" t="s">
        <v>286</v>
      </c>
      <c r="JE74" s="261" t="s">
        <v>286</v>
      </c>
      <c r="JF74" s="261" t="s">
        <v>286</v>
      </c>
      <c r="JG74" s="261" t="s">
        <v>286</v>
      </c>
      <c r="JH74" s="261" t="s">
        <v>286</v>
      </c>
      <c r="JI74" s="261" t="s">
        <v>286</v>
      </c>
      <c r="JJ74" s="261" t="s">
        <v>286</v>
      </c>
      <c r="JK74" s="261" t="s">
        <v>286</v>
      </c>
      <c r="JL74" s="261" t="s">
        <v>286</v>
      </c>
      <c r="JM74" s="261" t="s">
        <v>286</v>
      </c>
      <c r="JN74" s="261" t="s">
        <v>286</v>
      </c>
      <c r="JO74" s="243">
        <v>16.1829375549692</v>
      </c>
      <c r="JP74" s="243">
        <v>24.635036496350398</v>
      </c>
      <c r="JQ74" s="243">
        <v>44.980314960629897</v>
      </c>
      <c r="JR74" s="243">
        <v>11.737400530504001</v>
      </c>
      <c r="JS74" s="243">
        <v>22.966818477553701</v>
      </c>
      <c r="JT74" s="243">
        <v>45.102880658436199</v>
      </c>
      <c r="JU74" s="243">
        <v>1.1433597185576101</v>
      </c>
      <c r="JV74" s="243">
        <v>2.5547445255474499</v>
      </c>
      <c r="JW74" s="243">
        <v>6.8897637795275601</v>
      </c>
      <c r="JX74" s="247">
        <v>0.59681697612732099</v>
      </c>
      <c r="JY74" s="243">
        <v>1.4313597918022101</v>
      </c>
      <c r="JZ74" s="243">
        <v>4.8559670781893001</v>
      </c>
      <c r="KA74" s="243">
        <v>9.1623036649214598</v>
      </c>
      <c r="KB74" s="243">
        <v>14.6319569120287</v>
      </c>
      <c r="KC74" s="243">
        <v>29.666011787819201</v>
      </c>
      <c r="KD74" s="243">
        <v>6.0304837640821702</v>
      </c>
      <c r="KE74" s="243">
        <v>13.4502923976608</v>
      </c>
      <c r="KF74" s="243">
        <v>25.246710526315798</v>
      </c>
      <c r="KG74" s="128" t="str">
        <f t="shared" si="82"/>
        <v>--</v>
      </c>
      <c r="KH74" s="128" t="str">
        <f t="shared" si="82"/>
        <v>--</v>
      </c>
      <c r="KI74" s="128" t="str">
        <f t="shared" si="82"/>
        <v>--</v>
      </c>
      <c r="KJ74" s="128" t="str">
        <f t="shared" si="82"/>
        <v>--</v>
      </c>
      <c r="KK74" s="128" t="str">
        <f t="shared" si="82"/>
        <v>--</v>
      </c>
      <c r="KL74" s="128" t="str">
        <f t="shared" si="82"/>
        <v>--</v>
      </c>
      <c r="KM74" s="128" t="str">
        <f t="shared" si="82"/>
        <v>--</v>
      </c>
      <c r="KN74" s="286">
        <v>9.906914893617019</v>
      </c>
      <c r="KO74" s="286">
        <v>7.0687418936446198</v>
      </c>
      <c r="KP74" s="286">
        <v>8.2381729200652547</v>
      </c>
      <c r="KQ74" s="128" t="str">
        <f t="shared" si="83"/>
        <v>--</v>
      </c>
      <c r="KR74" s="222">
        <v>1.728723404255317</v>
      </c>
      <c r="KS74" s="222">
        <v>1.2321660181582363</v>
      </c>
      <c r="KT74" s="222">
        <v>1.7128874388254482</v>
      </c>
      <c r="KU74" s="128" t="str">
        <f t="shared" si="84"/>
        <v>--</v>
      </c>
      <c r="KV74" s="222">
        <v>3.5928143712574867</v>
      </c>
      <c r="KW74" s="222">
        <v>3.2446463335496407</v>
      </c>
      <c r="KX74" s="222">
        <v>3.5073409461663974</v>
      </c>
      <c r="KY74" s="295">
        <v>16.437177280550777</v>
      </c>
      <c r="KZ74" s="295">
        <v>15.669014084507037</v>
      </c>
      <c r="LA74" s="295">
        <v>12.71844660194175</v>
      </c>
      <c r="LB74" s="295">
        <v>17.321785476349088</v>
      </c>
      <c r="LC74" s="295">
        <v>19.245524296675157</v>
      </c>
      <c r="LD74" s="295">
        <v>13.241267262388305</v>
      </c>
      <c r="LE74" s="295">
        <v>11.381407471763692</v>
      </c>
      <c r="LF74" s="295">
        <v>11.964285714285703</v>
      </c>
      <c r="LG74" s="295">
        <v>9.4357976653696518</v>
      </c>
      <c r="LH74" s="295">
        <v>13.8</v>
      </c>
      <c r="LI74" s="295">
        <v>14.249201277955283</v>
      </c>
      <c r="LJ74" s="295">
        <v>11.497975708502052</v>
      </c>
      <c r="LK74" s="295">
        <v>4.4750430292598953</v>
      </c>
      <c r="LL74" s="295">
        <v>3.7918871252204602</v>
      </c>
      <c r="LM74" s="295">
        <v>1.7492711370262384</v>
      </c>
      <c r="LN74" s="295">
        <v>3.6520584329349313</v>
      </c>
      <c r="LO74" s="295">
        <v>5.0446998722860874</v>
      </c>
      <c r="LP74" s="295">
        <v>2.4271844660194164</v>
      </c>
      <c r="LQ74" s="128">
        <v>3.4120734908136483</v>
      </c>
      <c r="LR74" s="128">
        <v>6.4690026954177897</v>
      </c>
      <c r="LS74" s="128">
        <v>16.208251473477393</v>
      </c>
      <c r="LT74" s="128">
        <v>1.7229953611663331</v>
      </c>
      <c r="LU74" s="128">
        <v>5.0715214564369271</v>
      </c>
      <c r="LV74" s="128">
        <v>14.686468646864688</v>
      </c>
      <c r="LX74" s="378" t="str">
        <f t="shared" si="85"/>
        <v>--</v>
      </c>
      <c r="LY74" s="381">
        <v>17.012726054923004</v>
      </c>
      <c r="LZ74" s="381">
        <v>21.959026888604317</v>
      </c>
      <c r="MA74" s="381">
        <v>18.578352180936989</v>
      </c>
      <c r="MB74" s="378" t="str">
        <f t="shared" si="86"/>
        <v>--</v>
      </c>
      <c r="MC74" s="381">
        <v>17.792521109770778</v>
      </c>
      <c r="MD74" s="381">
        <v>18.857493857493822</v>
      </c>
      <c r="ME74" s="381">
        <v>17.723577235772364</v>
      </c>
      <c r="MF74" s="378" t="str">
        <f t="shared" si="87"/>
        <v>--</v>
      </c>
      <c r="MG74" s="381">
        <v>15.060240963855421</v>
      </c>
      <c r="MH74" s="381">
        <v>19.09323116219667</v>
      </c>
      <c r="MI74" s="381">
        <v>16.55896607431341</v>
      </c>
      <c r="MJ74" s="378" t="str">
        <f t="shared" si="88"/>
        <v>--</v>
      </c>
      <c r="MK74" s="381">
        <v>16.757082579867376</v>
      </c>
      <c r="ML74" s="381">
        <v>17.434008594229578</v>
      </c>
      <c r="MM74" s="381">
        <v>15.678310316815574</v>
      </c>
      <c r="MN74" s="378" t="str">
        <f t="shared" si="89"/>
        <v>--</v>
      </c>
      <c r="MO74" s="381">
        <v>21.330137807070091</v>
      </c>
      <c r="MP74" s="381">
        <v>17.021276595744677</v>
      </c>
      <c r="MQ74" s="381">
        <v>14.748784440842778</v>
      </c>
      <c r="MR74" s="378" t="str">
        <f t="shared" si="90"/>
        <v>--</v>
      </c>
      <c r="MS74" s="381">
        <v>14.76715686274512</v>
      </c>
      <c r="MT74" s="381">
        <v>12.338062924120919</v>
      </c>
      <c r="MU74" s="381">
        <v>10.664479081214106</v>
      </c>
      <c r="MV74" s="378" t="str">
        <f t="shared" si="91"/>
        <v>--</v>
      </c>
      <c r="MW74" s="381">
        <v>4.337202199144774</v>
      </c>
      <c r="MX74" s="381">
        <v>3.6240786240786256</v>
      </c>
      <c r="MY74" s="381">
        <v>2.1276595744680842</v>
      </c>
      <c r="MZ74" s="378" t="str">
        <f t="shared" si="92"/>
        <v>--</v>
      </c>
      <c r="NA74" s="381">
        <v>28.704318936877073</v>
      </c>
      <c r="NB74" s="381">
        <v>27.042801556420237</v>
      </c>
      <c r="NC74" s="381">
        <v>28.140293637846682</v>
      </c>
      <c r="ND74" s="378" t="str">
        <f t="shared" si="93"/>
        <v>--</v>
      </c>
      <c r="NE74" s="381">
        <v>29.151732377538838</v>
      </c>
      <c r="NF74" s="381">
        <v>26.564417177914095</v>
      </c>
      <c r="NG74" s="381">
        <v>26.86084142394823</v>
      </c>
      <c r="NH74" s="378" t="str">
        <f t="shared" si="94"/>
        <v>--</v>
      </c>
      <c r="NI74" s="381">
        <v>8.2035928143712606</v>
      </c>
      <c r="NJ74" s="381">
        <v>6.1035758323057943</v>
      </c>
      <c r="NK74" s="381">
        <v>6.1788617886178825</v>
      </c>
      <c r="NL74" s="378" t="str">
        <f t="shared" si="95"/>
        <v>--</v>
      </c>
      <c r="NM74" s="381">
        <v>1.503307276007217</v>
      </c>
      <c r="NN74" s="381">
        <v>1.289134438305708</v>
      </c>
      <c r="NO74" s="381">
        <v>2.1880064829821713</v>
      </c>
      <c r="NP74" s="378" t="str">
        <f t="shared" si="96"/>
        <v>--</v>
      </c>
      <c r="NQ74" s="381">
        <v>1.7417417417417409</v>
      </c>
      <c r="NR74" s="381">
        <v>2.3485784919653869</v>
      </c>
      <c r="NS74" s="381">
        <v>3.9087947882736174</v>
      </c>
      <c r="NT74" s="378" t="str">
        <f t="shared" si="97"/>
        <v>--</v>
      </c>
      <c r="NU74" s="381">
        <v>14.629741119807342</v>
      </c>
      <c r="NV74" s="381">
        <v>22.925629993853697</v>
      </c>
      <c r="NW74" s="381">
        <v>44.987775061124623</v>
      </c>
      <c r="NX74" s="378" t="str">
        <f t="shared" si="98"/>
        <v>--</v>
      </c>
      <c r="NY74" s="381">
        <v>0.48163756773028427</v>
      </c>
      <c r="NZ74" s="381">
        <v>1.1677934849416121</v>
      </c>
      <c r="OA74" s="381">
        <v>4.400977995110023</v>
      </c>
      <c r="OB74" s="378" t="str">
        <f t="shared" si="99"/>
        <v>--</v>
      </c>
      <c r="OC74" s="381">
        <v>6.7106051527861048</v>
      </c>
      <c r="OD74" s="381">
        <v>12.339645693341492</v>
      </c>
      <c r="OE74" s="381">
        <v>30.325203252032487</v>
      </c>
    </row>
    <row r="75" spans="1:395" ht="14.4" thickTop="1" thickBot="1" x14ac:dyDescent="0.3">
      <c r="A75" s="114">
        <v>71</v>
      </c>
      <c r="B75" s="93" t="s">
        <v>71</v>
      </c>
      <c r="C75" s="144">
        <v>18.724559023066508</v>
      </c>
      <c r="D75" s="144">
        <v>40.039840637450204</v>
      </c>
      <c r="E75" s="144">
        <v>41.780821917808197</v>
      </c>
      <c r="F75" s="144">
        <v>19.022316684378357</v>
      </c>
      <c r="G75" s="144">
        <v>38.055222088835507</v>
      </c>
      <c r="H75" s="144">
        <v>46.241457858769941</v>
      </c>
      <c r="I75" s="144">
        <v>22.00584225900684</v>
      </c>
      <c r="J75" s="144">
        <v>33.041788143828903</v>
      </c>
      <c r="K75" s="144">
        <v>42.058165548098444</v>
      </c>
      <c r="L75" s="144">
        <v>18.289353958143785</v>
      </c>
      <c r="M75" s="141">
        <v>31.204379562043801</v>
      </c>
      <c r="N75" s="141">
        <v>44.109195402298909</v>
      </c>
      <c r="O75" s="141">
        <v>16.839584996009549</v>
      </c>
      <c r="P75" s="141">
        <v>29.974597798475841</v>
      </c>
      <c r="Q75" s="141">
        <v>43.250327653997374</v>
      </c>
      <c r="R75" s="141">
        <v>10.107816711590305</v>
      </c>
      <c r="S75" s="141">
        <v>14.541832669322719</v>
      </c>
      <c r="T75" s="141">
        <v>12.356979405034314</v>
      </c>
      <c r="U75" s="141">
        <v>10.169491525423723</v>
      </c>
      <c r="V75" s="141">
        <v>16.806722689075617</v>
      </c>
      <c r="W75" s="141">
        <v>13.698630136986287</v>
      </c>
      <c r="X75" s="141">
        <v>11.436950146627575</v>
      </c>
      <c r="Y75" s="141">
        <v>12.730806608357627</v>
      </c>
      <c r="Z75" s="141">
        <v>12.249443207126939</v>
      </c>
      <c r="AA75" s="141">
        <v>10.454545454545471</v>
      </c>
      <c r="AB75" s="142">
        <v>13.919413919413895</v>
      </c>
      <c r="AC75" s="142">
        <v>13.218390804597702</v>
      </c>
      <c r="AD75" s="142">
        <v>10.45490822027136</v>
      </c>
      <c r="AE75" s="142">
        <v>13.863060016906163</v>
      </c>
      <c r="AF75" s="141">
        <v>11.473272490221657</v>
      </c>
      <c r="AG75" s="144">
        <v>12.972972972972972</v>
      </c>
      <c r="AH75" s="144">
        <v>18.326693227091649</v>
      </c>
      <c r="AI75" s="143">
        <v>14.482758620689662</v>
      </c>
      <c r="AJ75" s="143">
        <v>12.021276595744681</v>
      </c>
      <c r="AK75" s="141">
        <v>17.611580217129049</v>
      </c>
      <c r="AL75" s="141">
        <v>15.034168564920288</v>
      </c>
      <c r="AM75" s="141">
        <v>13.188976377952745</v>
      </c>
      <c r="AN75" s="141">
        <v>14.160156249999995</v>
      </c>
      <c r="AO75" s="141">
        <v>13.738738738738748</v>
      </c>
      <c r="AP75" s="141">
        <v>11.101000909918083</v>
      </c>
      <c r="AQ75" s="141">
        <v>14.298808432630606</v>
      </c>
      <c r="AR75" s="141">
        <v>13.544668587896252</v>
      </c>
      <c r="AS75" s="141">
        <v>10.817307692307685</v>
      </c>
      <c r="AT75" s="141">
        <v>12.9141886151232</v>
      </c>
      <c r="AU75" s="141">
        <v>11.518324607329838</v>
      </c>
      <c r="AV75" s="141">
        <v>11.232876712328759</v>
      </c>
      <c r="AW75" s="141">
        <v>18.236472945891798</v>
      </c>
      <c r="AX75" s="142">
        <v>14.482758620689662</v>
      </c>
      <c r="AY75" s="142">
        <v>9.0517241379310427</v>
      </c>
      <c r="AZ75" s="142">
        <v>17.753623188405793</v>
      </c>
      <c r="BA75" s="142">
        <v>12.785388127853878</v>
      </c>
      <c r="BB75" s="141">
        <v>10.821643286573151</v>
      </c>
      <c r="BC75" s="142">
        <v>13.073170731707318</v>
      </c>
      <c r="BD75" s="142">
        <v>11.261261261261255</v>
      </c>
      <c r="BE75" s="142">
        <v>11.213235294117656</v>
      </c>
      <c r="BF75" s="142">
        <v>14.6654445462878</v>
      </c>
      <c r="BG75" s="141">
        <v>12.987012987012987</v>
      </c>
      <c r="BH75" s="140">
        <v>10.97461097461097</v>
      </c>
      <c r="BI75" s="140">
        <v>13.508920985556493</v>
      </c>
      <c r="BJ75" s="140">
        <v>10.878112712975097</v>
      </c>
      <c r="BK75" s="140" t="s">
        <v>286</v>
      </c>
      <c r="BL75" s="141" t="s">
        <v>286</v>
      </c>
      <c r="BM75" s="140" t="s">
        <v>286</v>
      </c>
      <c r="BN75" s="139" t="s">
        <v>286</v>
      </c>
      <c r="BO75" s="139" t="s">
        <v>286</v>
      </c>
      <c r="BP75" s="139" t="s">
        <v>286</v>
      </c>
      <c r="BQ75" s="141" t="s">
        <v>286</v>
      </c>
      <c r="BR75" s="140" t="s">
        <v>286</v>
      </c>
      <c r="BS75" s="140" t="s">
        <v>286</v>
      </c>
      <c r="BT75" s="140">
        <v>8.7511394712853363</v>
      </c>
      <c r="BU75" s="141">
        <v>15.187557182067682</v>
      </c>
      <c r="BV75" s="140">
        <v>8.8662790697674492</v>
      </c>
      <c r="BW75" s="140">
        <v>8.507223113964681</v>
      </c>
      <c r="BX75" s="140">
        <v>12.360515021459221</v>
      </c>
      <c r="BY75" s="141">
        <v>6.5703022339027575</v>
      </c>
      <c r="BZ75" s="140">
        <v>16.55359565807326</v>
      </c>
      <c r="CA75" s="140">
        <v>27.32673267326733</v>
      </c>
      <c r="CB75" s="140">
        <v>17.511520737327196</v>
      </c>
      <c r="CC75" s="141">
        <v>12.365591397849471</v>
      </c>
      <c r="CD75" s="140">
        <v>28.01932367149757</v>
      </c>
      <c r="CE75" s="140">
        <v>22.706422018348622</v>
      </c>
      <c r="CF75" s="140">
        <v>12.610837438423632</v>
      </c>
      <c r="CG75" s="141">
        <v>21.232876712328775</v>
      </c>
      <c r="CH75" s="140">
        <v>19.282511210762323</v>
      </c>
      <c r="CI75" s="140">
        <v>9.2660550458715552</v>
      </c>
      <c r="CJ75" s="140">
        <v>20.293847566574851</v>
      </c>
      <c r="CK75" s="140">
        <v>13.372093023255818</v>
      </c>
      <c r="CL75" s="140">
        <v>9.5779220779220751</v>
      </c>
      <c r="CM75" s="140">
        <v>17.586206896551705</v>
      </c>
      <c r="CN75" s="140">
        <v>14.361001317523053</v>
      </c>
      <c r="CO75" s="140">
        <v>5.6756756756756861</v>
      </c>
      <c r="CP75" s="141">
        <v>8.9108910891089117</v>
      </c>
      <c r="CQ75" s="140">
        <v>3.0023094688221685</v>
      </c>
      <c r="CR75" s="140">
        <v>3.4188034188034182</v>
      </c>
      <c r="CS75" s="139">
        <v>9.939393939393943</v>
      </c>
      <c r="CT75" s="139">
        <v>4.5766590389015986</v>
      </c>
      <c r="CU75" s="141">
        <v>3.9292730844793646</v>
      </c>
      <c r="CV75" s="140">
        <v>7.0873786407766897</v>
      </c>
      <c r="CW75" s="140">
        <v>5.1569506726457437</v>
      </c>
      <c r="CX75" s="139">
        <v>1.6438356164383567</v>
      </c>
      <c r="CY75" s="139">
        <v>4.8623853211009171</v>
      </c>
      <c r="CZ75" s="141">
        <v>1.8895348837209298</v>
      </c>
      <c r="DA75" s="140">
        <v>1.2955465587044539</v>
      </c>
      <c r="DB75" s="140">
        <v>3.6206896551724137</v>
      </c>
      <c r="DC75" s="139">
        <v>1.8445322793148862</v>
      </c>
      <c r="DD75" s="114" t="s">
        <v>286</v>
      </c>
      <c r="DE75" s="128">
        <v>42.307692307692371</v>
      </c>
      <c r="DF75" s="121">
        <v>52.083333333333321</v>
      </c>
      <c r="DG75" s="121" t="s">
        <v>286</v>
      </c>
      <c r="DH75" s="114">
        <v>40.023894862604514</v>
      </c>
      <c r="DI75" s="114">
        <v>46.330275229357753</v>
      </c>
      <c r="DJ75" s="128" t="s">
        <v>286</v>
      </c>
      <c r="DK75" s="121">
        <v>37.184466019417435</v>
      </c>
      <c r="DL75" s="121">
        <v>48.198198198198213</v>
      </c>
      <c r="DM75" s="121" t="s">
        <v>286</v>
      </c>
      <c r="DN75" s="121">
        <v>34.826325411334565</v>
      </c>
      <c r="DO75" s="128">
        <v>47.024673439767724</v>
      </c>
      <c r="DP75" s="121" t="s">
        <v>286</v>
      </c>
      <c r="DQ75" s="121">
        <v>22.583404619332789</v>
      </c>
      <c r="DR75" s="121">
        <v>37.105263157894768</v>
      </c>
      <c r="DS75" s="121" t="s">
        <v>286</v>
      </c>
      <c r="DT75" s="128">
        <v>36.969696969696969</v>
      </c>
      <c r="DU75" s="131">
        <v>37.441860465116271</v>
      </c>
      <c r="DV75" s="131" t="s">
        <v>286</v>
      </c>
      <c r="DW75" s="114">
        <v>37.96407185628744</v>
      </c>
      <c r="DX75" s="131">
        <v>41.513761467889935</v>
      </c>
      <c r="DY75" s="128" t="s">
        <v>286</v>
      </c>
      <c r="DZ75" s="128">
        <v>35.700389105058377</v>
      </c>
      <c r="EA75" s="128">
        <v>38.54875283446713</v>
      </c>
      <c r="EB75" s="128" t="s">
        <v>286</v>
      </c>
      <c r="EC75" s="128">
        <v>28.610603290676366</v>
      </c>
      <c r="ED75" s="128">
        <v>33.720930232558089</v>
      </c>
      <c r="EE75" s="128" t="s">
        <v>286</v>
      </c>
      <c r="EF75" s="128">
        <v>22.469982847341324</v>
      </c>
      <c r="EG75" s="128">
        <v>26.420079260237777</v>
      </c>
      <c r="EH75" s="128" t="s">
        <v>286</v>
      </c>
      <c r="EI75" s="128">
        <v>32.251521298174417</v>
      </c>
      <c r="EJ75" s="128">
        <v>32.387706855791983</v>
      </c>
      <c r="EK75" s="128" t="s">
        <v>286</v>
      </c>
      <c r="EL75" s="121">
        <v>29.32692307692308</v>
      </c>
      <c r="EM75" s="121">
        <v>28.868360277136258</v>
      </c>
      <c r="EN75" s="121" t="s">
        <v>286</v>
      </c>
      <c r="EO75" s="121">
        <v>28.417968750000018</v>
      </c>
      <c r="EP75" s="128">
        <v>27.601809954751115</v>
      </c>
      <c r="EQ75" s="121" t="s">
        <v>286</v>
      </c>
      <c r="ER75" s="121">
        <v>21.631530705774502</v>
      </c>
      <c r="ES75" s="121">
        <v>23.830409356725131</v>
      </c>
      <c r="ET75" s="121" t="s">
        <v>286</v>
      </c>
      <c r="EU75" s="128">
        <v>19.158075601374549</v>
      </c>
      <c r="EV75" s="121">
        <v>19.576719576719594</v>
      </c>
      <c r="EW75" s="121" t="s">
        <v>286</v>
      </c>
      <c r="EX75" s="121">
        <v>16.293279022403254</v>
      </c>
      <c r="EY75" s="121">
        <v>61.627906976744235</v>
      </c>
      <c r="EZ75" s="128" t="s">
        <v>286</v>
      </c>
      <c r="FA75" s="121">
        <v>13.805522208883545</v>
      </c>
      <c r="FB75" s="121">
        <v>55.42725173210161</v>
      </c>
      <c r="FC75" s="121" t="s">
        <v>286</v>
      </c>
      <c r="FD75" s="121">
        <v>10.752688172043021</v>
      </c>
      <c r="FE75" s="128">
        <v>44.671201814058961</v>
      </c>
      <c r="FF75" s="121" t="s">
        <v>286</v>
      </c>
      <c r="FG75" s="121">
        <v>12.40808823529413</v>
      </c>
      <c r="FH75" s="121">
        <v>37.226277372262793</v>
      </c>
      <c r="FI75" s="121" t="s">
        <v>286</v>
      </c>
      <c r="FJ75" s="128">
        <v>9.1143594153052447</v>
      </c>
      <c r="FK75" s="121">
        <v>34.880636604774459</v>
      </c>
      <c r="FL75" s="121" t="s">
        <v>286</v>
      </c>
      <c r="FM75" s="121">
        <v>3.0487804878048794</v>
      </c>
      <c r="FN75" s="121">
        <v>49.88452655889143</v>
      </c>
      <c r="FO75" s="128" t="s">
        <v>286</v>
      </c>
      <c r="FP75" s="121">
        <v>3.2451923076923084</v>
      </c>
      <c r="FQ75" s="121">
        <v>41.149425287356316</v>
      </c>
      <c r="FR75" s="121" t="s">
        <v>286</v>
      </c>
      <c r="FS75" s="121">
        <v>2.9325513196480952</v>
      </c>
      <c r="FT75" s="128">
        <v>37.272727272727273</v>
      </c>
      <c r="FU75" s="121" t="s">
        <v>286</v>
      </c>
      <c r="FV75" s="121">
        <v>3.4766697163769491</v>
      </c>
      <c r="FW75" s="121">
        <v>28.779069767441865</v>
      </c>
      <c r="FX75" s="121" t="s">
        <v>286</v>
      </c>
      <c r="FY75" s="128">
        <v>1.9776440240756665</v>
      </c>
      <c r="FZ75" s="121">
        <v>28.75989445910291</v>
      </c>
      <c r="GA75" s="121" t="s">
        <v>286</v>
      </c>
      <c r="GB75" s="121" t="s">
        <v>286</v>
      </c>
      <c r="GC75" s="121" t="s">
        <v>286</v>
      </c>
      <c r="GD75" s="128" t="s">
        <v>286</v>
      </c>
      <c r="GE75" s="121" t="s">
        <v>286</v>
      </c>
      <c r="GF75" s="121" t="s">
        <v>286</v>
      </c>
      <c r="GG75" s="121" t="s">
        <v>286</v>
      </c>
      <c r="GH75" s="121" t="s">
        <v>286</v>
      </c>
      <c r="GI75" s="128" t="s">
        <v>286</v>
      </c>
      <c r="GJ75" s="121" t="s">
        <v>286</v>
      </c>
      <c r="GK75" s="121">
        <v>4.5871559633027559</v>
      </c>
      <c r="GL75" s="121">
        <v>6.25</v>
      </c>
      <c r="GM75" s="130" t="s">
        <v>286</v>
      </c>
      <c r="GN75" s="128">
        <v>2.409638554216869</v>
      </c>
      <c r="GO75" s="121">
        <v>4.3478260869565206</v>
      </c>
      <c r="GP75" s="121">
        <v>22.575976845151967</v>
      </c>
      <c r="GQ75" s="121">
        <v>61.065573770491824</v>
      </c>
      <c r="GR75" s="121">
        <v>76.279069767441925</v>
      </c>
      <c r="GS75" s="128">
        <v>11.87782805429865</v>
      </c>
      <c r="GT75" s="121">
        <v>53.058676654182285</v>
      </c>
      <c r="GU75" s="121">
        <v>72.621809744779583</v>
      </c>
      <c r="GV75" s="121">
        <v>14.651639344262286</v>
      </c>
      <c r="GW75" s="121">
        <v>43.002028397565887</v>
      </c>
      <c r="GX75" s="128">
        <v>66.197183098591495</v>
      </c>
      <c r="GY75" s="128">
        <v>9.6679687500000053</v>
      </c>
      <c r="GZ75" s="128">
        <v>40.489642184557425</v>
      </c>
      <c r="HA75" s="128">
        <v>63.2892804698972</v>
      </c>
      <c r="HB75" s="128">
        <v>8.5456039441248972</v>
      </c>
      <c r="HC75" s="128">
        <v>31.216931216931204</v>
      </c>
      <c r="HD75" s="128">
        <v>62.549800796812761</v>
      </c>
      <c r="HE75" s="128">
        <v>0.57887120115774171</v>
      </c>
      <c r="HF75" s="128">
        <v>10.040983606557379</v>
      </c>
      <c r="HG75" s="128">
        <v>25.348837209302317</v>
      </c>
      <c r="HH75" s="128">
        <v>0.9049773755656112</v>
      </c>
      <c r="HI75" s="128">
        <v>9.3632958801498098</v>
      </c>
      <c r="HJ75" s="128">
        <v>24.361948955916471</v>
      </c>
      <c r="HK75" s="128">
        <v>1.3319672131147542</v>
      </c>
      <c r="HL75" s="121">
        <v>5.4766734279918854</v>
      </c>
      <c r="HM75" s="121">
        <v>19.953051643192509</v>
      </c>
      <c r="HN75" s="121">
        <v>0.48828124999999978</v>
      </c>
      <c r="HO75" s="121">
        <v>4.6139359698681846</v>
      </c>
      <c r="HP75" s="128">
        <v>19.383259911894275</v>
      </c>
      <c r="HQ75" s="121">
        <v>0.41084634346754334</v>
      </c>
      <c r="HR75" s="121">
        <v>2.4691358024691374</v>
      </c>
      <c r="HS75" s="121">
        <v>15.139442231075689</v>
      </c>
      <c r="HT75" s="129">
        <v>9.4594594594594614</v>
      </c>
      <c r="HU75" s="128">
        <v>40.212765957446813</v>
      </c>
      <c r="HV75" s="114">
        <v>56.801909307875881</v>
      </c>
      <c r="HW75" s="114">
        <v>5.4857142857142867</v>
      </c>
      <c r="HX75" s="114">
        <v>34.910485933503871</v>
      </c>
      <c r="HY75" s="114">
        <v>55.131264916467792</v>
      </c>
      <c r="HZ75" s="114">
        <v>6.1203319502074773</v>
      </c>
      <c r="IA75" s="114">
        <v>26.998961578400806</v>
      </c>
      <c r="IB75" s="114">
        <v>47.836538461538495</v>
      </c>
      <c r="IC75" s="114">
        <v>3.2448377581120944</v>
      </c>
      <c r="ID75" s="114">
        <v>25.212464589235129</v>
      </c>
      <c r="IE75" s="114">
        <v>47.050147492625392</v>
      </c>
      <c r="IF75" s="114">
        <v>3.2894736842105305</v>
      </c>
      <c r="IG75" s="114">
        <v>18.528368794326244</v>
      </c>
      <c r="IH75" s="114">
        <v>44.325767690253691</v>
      </c>
      <c r="II75" s="114" t="s">
        <v>286</v>
      </c>
      <c r="IJ75" s="114">
        <v>19.712525667351134</v>
      </c>
      <c r="IK75" s="114">
        <v>37.413394919168589</v>
      </c>
      <c r="IL75" s="114" t="s">
        <v>286</v>
      </c>
      <c r="IM75" s="114">
        <v>17.977528089887642</v>
      </c>
      <c r="IN75" s="114">
        <v>37.587006960556828</v>
      </c>
      <c r="IO75" s="114" t="s">
        <v>286</v>
      </c>
      <c r="IP75" s="114">
        <v>13.516260162601627</v>
      </c>
      <c r="IQ75" s="114">
        <v>28.971962616822434</v>
      </c>
      <c r="IR75" s="114" t="s">
        <v>286</v>
      </c>
      <c r="IS75" s="114">
        <v>13.383600377002807</v>
      </c>
      <c r="IT75" s="114">
        <v>31.811487481590618</v>
      </c>
      <c r="IU75" s="114" t="s">
        <v>286</v>
      </c>
      <c r="IV75" s="114">
        <v>7.808340727595386</v>
      </c>
      <c r="IW75" s="114">
        <v>27.673796791443841</v>
      </c>
      <c r="IX75" s="114" t="str">
        <f t="shared" ref="IX75:JB84" si="100">"--"</f>
        <v>--</v>
      </c>
      <c r="IY75" s="114" t="str">
        <f t="shared" si="100"/>
        <v>--</v>
      </c>
      <c r="IZ75" s="114" t="str">
        <f t="shared" si="100"/>
        <v>--</v>
      </c>
      <c r="JA75" s="114" t="str">
        <f t="shared" si="100"/>
        <v>--</v>
      </c>
      <c r="JB75" s="114" t="str">
        <f t="shared" si="100"/>
        <v>--</v>
      </c>
      <c r="JC75" s="261" t="s">
        <v>286</v>
      </c>
      <c r="JD75" s="261" t="s">
        <v>286</v>
      </c>
      <c r="JE75" s="261" t="s">
        <v>286</v>
      </c>
      <c r="JF75" s="261" t="s">
        <v>286</v>
      </c>
      <c r="JG75" s="261" t="s">
        <v>286</v>
      </c>
      <c r="JH75" s="261" t="s">
        <v>286</v>
      </c>
      <c r="JI75" s="261" t="s">
        <v>286</v>
      </c>
      <c r="JJ75" s="261" t="s">
        <v>286</v>
      </c>
      <c r="JK75" s="261" t="s">
        <v>286</v>
      </c>
      <c r="JL75" s="261" t="s">
        <v>286</v>
      </c>
      <c r="JM75" s="261" t="s">
        <v>286</v>
      </c>
      <c r="JN75" s="261" t="s">
        <v>286</v>
      </c>
      <c r="JO75" s="243">
        <v>13.6038186157518</v>
      </c>
      <c r="JP75" s="243">
        <v>23.962743437764601</v>
      </c>
      <c r="JQ75" s="243">
        <v>45.9252157238734</v>
      </c>
      <c r="JR75" s="243">
        <v>16.321839080459799</v>
      </c>
      <c r="JS75" s="243">
        <v>26.7741935483871</v>
      </c>
      <c r="JT75" s="243">
        <v>45.612134344528698</v>
      </c>
      <c r="JU75" s="247">
        <v>0.795544948289579</v>
      </c>
      <c r="JV75" s="243">
        <v>2.28619813717189</v>
      </c>
      <c r="JW75" s="243">
        <v>6.13614573346117</v>
      </c>
      <c r="JX75" s="247">
        <v>0.76628352490421403</v>
      </c>
      <c r="JY75" s="243">
        <v>1.93548387096774</v>
      </c>
      <c r="JZ75" s="243">
        <v>8.5590465872155903</v>
      </c>
      <c r="KA75" s="243">
        <v>7.5769534333070201</v>
      </c>
      <c r="KB75" s="243">
        <v>14.740368509212701</v>
      </c>
      <c r="KC75" s="243">
        <v>27.619047619047599</v>
      </c>
      <c r="KD75" s="243">
        <v>8.9517980107115491</v>
      </c>
      <c r="KE75" s="243">
        <v>14.803312629399599</v>
      </c>
      <c r="KF75" s="243">
        <v>31.880977683315599</v>
      </c>
      <c r="KG75" s="128" t="str">
        <f t="shared" ref="KG75:KM84" si="101">"--"</f>
        <v>--</v>
      </c>
      <c r="KH75" s="128" t="str">
        <f t="shared" si="101"/>
        <v>--</v>
      </c>
      <c r="KI75" s="128" t="str">
        <f t="shared" si="101"/>
        <v>--</v>
      </c>
      <c r="KJ75" s="128" t="str">
        <f t="shared" si="101"/>
        <v>--</v>
      </c>
      <c r="KK75" s="128" t="str">
        <f t="shared" si="101"/>
        <v>--</v>
      </c>
      <c r="KL75" s="128" t="str">
        <f t="shared" si="101"/>
        <v>--</v>
      </c>
      <c r="KM75" s="128" t="str">
        <f t="shared" si="101"/>
        <v>--</v>
      </c>
      <c r="KN75" s="286">
        <v>9.2720306513409838</v>
      </c>
      <c r="KO75" s="286">
        <v>7.8269824922760014</v>
      </c>
      <c r="KP75" s="286">
        <v>9.1978609625668355</v>
      </c>
      <c r="KQ75" s="128" t="str">
        <f t="shared" si="83"/>
        <v>--</v>
      </c>
      <c r="KR75" s="222">
        <v>1.7624521072796933</v>
      </c>
      <c r="KS75" s="222">
        <v>1.0298661174047372</v>
      </c>
      <c r="KT75" s="222">
        <v>3.4261241970021414</v>
      </c>
      <c r="KU75" s="128" t="str">
        <f t="shared" si="84"/>
        <v>--</v>
      </c>
      <c r="KV75" s="222">
        <v>2.9163468917881774</v>
      </c>
      <c r="KW75" s="222">
        <v>2.3711340206185576</v>
      </c>
      <c r="KX75" s="222">
        <v>3.6402569593147724</v>
      </c>
      <c r="KY75" s="295">
        <v>14.651162790697656</v>
      </c>
      <c r="KZ75" s="295">
        <v>14.082145850796302</v>
      </c>
      <c r="LA75" s="295">
        <v>11.310084825636196</v>
      </c>
      <c r="LB75" s="295">
        <v>16.98546289211933</v>
      </c>
      <c r="LC75" s="295">
        <v>16.407766990291293</v>
      </c>
      <c r="LD75" s="295">
        <v>14.90236382322712</v>
      </c>
      <c r="LE75" s="295">
        <v>9.8514464425332218</v>
      </c>
      <c r="LF75" s="295">
        <v>11.129848229342322</v>
      </c>
      <c r="LG75" s="295">
        <v>9.6958174904942993</v>
      </c>
      <c r="LH75" s="295">
        <v>12.643678160919535</v>
      </c>
      <c r="LI75" s="295">
        <v>12.862669245647975</v>
      </c>
      <c r="LJ75" s="295">
        <v>12.719751809720778</v>
      </c>
      <c r="LK75" s="295">
        <v>3.0350194552529173</v>
      </c>
      <c r="LL75" s="295">
        <v>4.0234702430846605</v>
      </c>
      <c r="LM75" s="295">
        <v>2.7462121212121264</v>
      </c>
      <c r="LN75" s="295">
        <v>3.6697247706422029</v>
      </c>
      <c r="LO75" s="295">
        <v>5.0290135396518343</v>
      </c>
      <c r="LP75" s="295">
        <v>2.9927760577915419</v>
      </c>
      <c r="LQ75" s="128">
        <v>2.0456333595594054</v>
      </c>
      <c r="LR75" s="128">
        <v>7.8859060402684564</v>
      </c>
      <c r="LS75" s="128">
        <v>17.333333333333346</v>
      </c>
      <c r="LT75" s="128">
        <v>2.9096477794793274</v>
      </c>
      <c r="LU75" s="128">
        <v>5.8333333333333401</v>
      </c>
      <c r="LV75" s="128">
        <v>17.899249732047121</v>
      </c>
      <c r="LX75" s="378" t="str">
        <f t="shared" si="85"/>
        <v>--</v>
      </c>
      <c r="LY75" s="381">
        <v>15.420200462606003</v>
      </c>
      <c r="LZ75" s="381">
        <v>17.784256559766771</v>
      </c>
      <c r="MA75" s="381">
        <v>17.890382626680431</v>
      </c>
      <c r="MB75" s="378" t="str">
        <f t="shared" si="86"/>
        <v>--</v>
      </c>
      <c r="MC75" s="381">
        <v>16.846986089644513</v>
      </c>
      <c r="MD75" s="381">
        <v>19.386909693454832</v>
      </c>
      <c r="ME75" s="381">
        <v>19.618239660657483</v>
      </c>
      <c r="MF75" s="378" t="str">
        <f t="shared" si="87"/>
        <v>--</v>
      </c>
      <c r="MG75" s="381">
        <v>14.744079449961793</v>
      </c>
      <c r="MH75" s="381">
        <v>16.715257531584093</v>
      </c>
      <c r="MI75" s="381">
        <v>18.350515463917493</v>
      </c>
      <c r="MJ75" s="378" t="str">
        <f t="shared" si="88"/>
        <v>--</v>
      </c>
      <c r="MK75" s="381">
        <v>17.324052590873947</v>
      </c>
      <c r="ML75" s="381">
        <v>18.921161825726127</v>
      </c>
      <c r="MM75" s="381">
        <v>17.74707757704568</v>
      </c>
      <c r="MN75" s="378" t="str">
        <f t="shared" si="89"/>
        <v>--</v>
      </c>
      <c r="MO75" s="381">
        <v>19.877675840978615</v>
      </c>
      <c r="MP75" s="381">
        <v>18.892508143322488</v>
      </c>
      <c r="MQ75" s="381">
        <v>14.570230607966455</v>
      </c>
      <c r="MR75" s="378" t="str">
        <f t="shared" si="90"/>
        <v>--</v>
      </c>
      <c r="MS75" s="381">
        <v>14.174454828660433</v>
      </c>
      <c r="MT75" s="381">
        <v>14.77832512315269</v>
      </c>
      <c r="MU75" s="381">
        <v>12.779552715654948</v>
      </c>
      <c r="MV75" s="378" t="str">
        <f t="shared" si="91"/>
        <v>--</v>
      </c>
      <c r="MW75" s="381">
        <v>3.7037037037037037</v>
      </c>
      <c r="MX75" s="381">
        <v>4.2448979591836737</v>
      </c>
      <c r="MY75" s="381">
        <v>3.586497890295361</v>
      </c>
      <c r="MZ75" s="378" t="str">
        <f t="shared" si="92"/>
        <v>--</v>
      </c>
      <c r="NA75" s="381">
        <v>27.816091954023008</v>
      </c>
      <c r="NB75" s="381">
        <v>27.731958762886578</v>
      </c>
      <c r="NC75" s="381">
        <v>29.732620320855638</v>
      </c>
      <c r="ND75" s="378" t="str">
        <f t="shared" si="93"/>
        <v>--</v>
      </c>
      <c r="NE75" s="381">
        <v>30.857580398162323</v>
      </c>
      <c r="NF75" s="381">
        <v>29.118136439267872</v>
      </c>
      <c r="NG75" s="381">
        <v>26.427061310782243</v>
      </c>
      <c r="NH75" s="378" t="str">
        <f t="shared" si="94"/>
        <v>--</v>
      </c>
      <c r="NI75" s="381">
        <v>9.049079754601232</v>
      </c>
      <c r="NJ75" s="381">
        <v>6.416666666666659</v>
      </c>
      <c r="NK75" s="381">
        <v>7.8389830508474683</v>
      </c>
      <c r="NL75" s="378" t="str">
        <f t="shared" si="95"/>
        <v>--</v>
      </c>
      <c r="NM75" s="381">
        <v>0.92165898617511444</v>
      </c>
      <c r="NN75" s="381">
        <v>0.91438071487946715</v>
      </c>
      <c r="NO75" s="381">
        <v>1.587301587301587</v>
      </c>
      <c r="NP75" s="378" t="str">
        <f t="shared" si="96"/>
        <v>--</v>
      </c>
      <c r="NQ75" s="381">
        <v>2.076923076923074</v>
      </c>
      <c r="NR75" s="381">
        <v>2.0815986677768517</v>
      </c>
      <c r="NS75" s="381">
        <v>3.0720338983050843</v>
      </c>
      <c r="NT75" s="378" t="str">
        <f t="shared" si="97"/>
        <v>--</v>
      </c>
      <c r="NU75" s="381">
        <v>16.589861751152078</v>
      </c>
      <c r="NV75" s="381">
        <v>25.628140703517634</v>
      </c>
      <c r="NW75" s="381">
        <v>38.900634249471395</v>
      </c>
      <c r="NX75" s="378" t="str">
        <f t="shared" si="98"/>
        <v>--</v>
      </c>
      <c r="NY75" s="381">
        <v>0.84485407066052265</v>
      </c>
      <c r="NZ75" s="381">
        <v>1.8425460636515913</v>
      </c>
      <c r="OA75" s="381">
        <v>4.1226215644820305</v>
      </c>
      <c r="OB75" s="378" t="str">
        <f t="shared" si="99"/>
        <v>--</v>
      </c>
      <c r="OC75" s="381">
        <v>8.9449541284403669</v>
      </c>
      <c r="OD75" s="381">
        <v>15.108514190317202</v>
      </c>
      <c r="OE75" s="381">
        <v>22.198731501057111</v>
      </c>
    </row>
    <row r="76" spans="1:395" ht="21" customHeight="1" thickTop="1" thickBot="1" x14ac:dyDescent="0.3">
      <c r="A76" s="114">
        <v>72</v>
      </c>
      <c r="B76" s="93" t="s">
        <v>72</v>
      </c>
      <c r="C76" s="144">
        <v>19.374999999999993</v>
      </c>
      <c r="D76" s="144">
        <v>23.560209424083766</v>
      </c>
      <c r="E76" s="144">
        <v>32.679738562091494</v>
      </c>
      <c r="F76" s="144">
        <v>19.298245614035096</v>
      </c>
      <c r="G76" s="144">
        <v>31.666666666666643</v>
      </c>
      <c r="H76" s="144">
        <v>40.287769784172667</v>
      </c>
      <c r="I76" s="144">
        <v>20.666666666666661</v>
      </c>
      <c r="J76" s="144">
        <v>29.629629629629633</v>
      </c>
      <c r="K76" s="144">
        <v>46.85314685314686</v>
      </c>
      <c r="L76" s="144">
        <v>23.364485981308405</v>
      </c>
      <c r="M76" s="141">
        <v>29.746835443037984</v>
      </c>
      <c r="N76" s="141">
        <v>42.962962962962976</v>
      </c>
      <c r="O76" s="141">
        <v>13.445378151260503</v>
      </c>
      <c r="P76" s="141">
        <v>33.333333333333336</v>
      </c>
      <c r="Q76" s="141">
        <v>33.913043478260903</v>
      </c>
      <c r="R76" s="141">
        <v>4.3209876543209882</v>
      </c>
      <c r="S76" s="141">
        <v>12.631578947368421</v>
      </c>
      <c r="T76" s="141">
        <v>11.764705882352942</v>
      </c>
      <c r="U76" s="141">
        <v>10.982658959537574</v>
      </c>
      <c r="V76" s="141">
        <v>11.602209944751383</v>
      </c>
      <c r="W76" s="141">
        <v>13.571428571428575</v>
      </c>
      <c r="X76" s="141">
        <v>15.436241610738259</v>
      </c>
      <c r="Y76" s="141">
        <v>16.931216931216927</v>
      </c>
      <c r="Z76" s="141">
        <v>9.8591549295774676</v>
      </c>
      <c r="AA76" s="141">
        <v>14.953271028037383</v>
      </c>
      <c r="AB76" s="142">
        <v>17.197452229299344</v>
      </c>
      <c r="AC76" s="142">
        <v>11.111111111111109</v>
      </c>
      <c r="AD76" s="142">
        <v>12.711864406779657</v>
      </c>
      <c r="AE76" s="142">
        <v>16.030534351145043</v>
      </c>
      <c r="AF76" s="141">
        <v>11.304347826086964</v>
      </c>
      <c r="AG76" s="144">
        <v>9.2592592592592613</v>
      </c>
      <c r="AH76" s="144">
        <v>21.465968586387415</v>
      </c>
      <c r="AI76" s="143">
        <v>12.582781456953644</v>
      </c>
      <c r="AJ76" s="143">
        <v>21.176470588235293</v>
      </c>
      <c r="AK76" s="141">
        <v>13.407821229050285</v>
      </c>
      <c r="AL76" s="141">
        <v>15</v>
      </c>
      <c r="AM76" s="141">
        <v>19.047619047619051</v>
      </c>
      <c r="AN76" s="141">
        <v>15.343915343915343</v>
      </c>
      <c r="AO76" s="141">
        <v>15.492957746478879</v>
      </c>
      <c r="AP76" s="141">
        <v>13.084112149532709</v>
      </c>
      <c r="AQ76" s="141">
        <v>15.384615384615385</v>
      </c>
      <c r="AR76" s="141">
        <v>16.296296296296305</v>
      </c>
      <c r="AS76" s="141">
        <v>12.711864406779664</v>
      </c>
      <c r="AT76" s="141">
        <v>15.384615384615374</v>
      </c>
      <c r="AU76" s="141">
        <v>10.434782608695656</v>
      </c>
      <c r="AV76" s="141">
        <v>6.3291139240506293</v>
      </c>
      <c r="AW76" s="141">
        <v>16.230366492146597</v>
      </c>
      <c r="AX76" s="142">
        <v>15.686274509803919</v>
      </c>
      <c r="AY76" s="142">
        <v>13.372093023255816</v>
      </c>
      <c r="AZ76" s="142">
        <v>12.849162011173188</v>
      </c>
      <c r="BA76" s="142">
        <v>11.428571428571429</v>
      </c>
      <c r="BB76" s="141">
        <v>18.493150684931507</v>
      </c>
      <c r="BC76" s="142">
        <v>20.634920634920629</v>
      </c>
      <c r="BD76" s="142">
        <v>13.286713286713283</v>
      </c>
      <c r="BE76" s="142">
        <v>10.576923076923077</v>
      </c>
      <c r="BF76" s="142">
        <v>16.129032258064523</v>
      </c>
      <c r="BG76" s="141">
        <v>14.925373134328357</v>
      </c>
      <c r="BH76" s="140">
        <v>14.6551724137931</v>
      </c>
      <c r="BI76" s="140">
        <v>14.503816793893124</v>
      </c>
      <c r="BJ76" s="140">
        <v>13.043478260869568</v>
      </c>
      <c r="BK76" s="140" t="s">
        <v>286</v>
      </c>
      <c r="BL76" s="141" t="s">
        <v>286</v>
      </c>
      <c r="BM76" s="140" t="s">
        <v>286</v>
      </c>
      <c r="BN76" s="139" t="s">
        <v>286</v>
      </c>
      <c r="BO76" s="139" t="s">
        <v>286</v>
      </c>
      <c r="BP76" s="139" t="s">
        <v>286</v>
      </c>
      <c r="BQ76" s="141" t="s">
        <v>286</v>
      </c>
      <c r="BR76" s="140" t="s">
        <v>286</v>
      </c>
      <c r="BS76" s="140" t="s">
        <v>286</v>
      </c>
      <c r="BT76" s="140">
        <v>14.018691588785043</v>
      </c>
      <c r="BU76" s="141">
        <v>12.500000000000004</v>
      </c>
      <c r="BV76" s="140">
        <v>11.363636363636362</v>
      </c>
      <c r="BW76" s="140">
        <v>14.166666666666666</v>
      </c>
      <c r="BX76" s="140">
        <v>16.393442622950818</v>
      </c>
      <c r="BY76" s="141">
        <v>8.7719298245614041</v>
      </c>
      <c r="BZ76" s="140">
        <v>12.883435582822088</v>
      </c>
      <c r="CA76" s="140">
        <v>21.98952879581152</v>
      </c>
      <c r="CB76" s="140">
        <v>14.569536423841067</v>
      </c>
      <c r="CC76" s="141">
        <v>12.790697674418608</v>
      </c>
      <c r="CD76" s="140">
        <v>26.553672316384176</v>
      </c>
      <c r="CE76" s="140">
        <v>12.857142857142859</v>
      </c>
      <c r="CF76" s="140">
        <v>17.93103448275863</v>
      </c>
      <c r="CG76" s="141">
        <v>20.634920634920629</v>
      </c>
      <c r="CH76" s="140">
        <v>14.685314685314692</v>
      </c>
      <c r="CI76" s="140">
        <v>11.428571428571431</v>
      </c>
      <c r="CJ76" s="140">
        <v>15.131578947368416</v>
      </c>
      <c r="CK76" s="140">
        <v>16.666666666666661</v>
      </c>
      <c r="CL76" s="140">
        <v>15.833333333333336</v>
      </c>
      <c r="CM76" s="140">
        <v>18.032786885245898</v>
      </c>
      <c r="CN76" s="140">
        <v>12.280701754385969</v>
      </c>
      <c r="CO76" s="140">
        <v>1.2269938650306751</v>
      </c>
      <c r="CP76" s="141">
        <v>6.2827225130890074</v>
      </c>
      <c r="CQ76" s="140">
        <v>3.311258278145695</v>
      </c>
      <c r="CR76" s="140">
        <v>4.6783625730994158</v>
      </c>
      <c r="CS76" s="139">
        <v>9.6045197740112975</v>
      </c>
      <c r="CT76" s="139">
        <v>2.8571428571428572</v>
      </c>
      <c r="CU76" s="141">
        <v>6.1643835616438354</v>
      </c>
      <c r="CV76" s="140">
        <v>5.8510638297872344</v>
      </c>
      <c r="CW76" s="140">
        <v>4.8951048951048941</v>
      </c>
      <c r="CX76" s="139">
        <v>1.9047619047619042</v>
      </c>
      <c r="CY76" s="139">
        <v>5.9210526315789478</v>
      </c>
      <c r="CZ76" s="141">
        <v>4.5454545454545467</v>
      </c>
      <c r="DA76" s="140">
        <v>2.5210084033613445</v>
      </c>
      <c r="DB76" s="140">
        <v>6.6115702479338854</v>
      </c>
      <c r="DC76" s="139">
        <v>0.87719298245614041</v>
      </c>
      <c r="DD76" s="114" t="s">
        <v>286</v>
      </c>
      <c r="DE76" s="128">
        <v>33.333333333333321</v>
      </c>
      <c r="DF76" s="121">
        <v>52.317880794701992</v>
      </c>
      <c r="DG76" s="121" t="s">
        <v>286</v>
      </c>
      <c r="DH76" s="114">
        <v>28.248587570621471</v>
      </c>
      <c r="DI76" s="114">
        <v>30.935251798561151</v>
      </c>
      <c r="DJ76" s="128" t="s">
        <v>286</v>
      </c>
      <c r="DK76" s="121">
        <v>29.946524064171118</v>
      </c>
      <c r="DL76" s="121">
        <v>34.96503496503496</v>
      </c>
      <c r="DM76" s="121" t="s">
        <v>286</v>
      </c>
      <c r="DN76" s="121">
        <v>36.36363636363636</v>
      </c>
      <c r="DO76" s="128">
        <v>47.727272727272727</v>
      </c>
      <c r="DP76" s="121" t="s">
        <v>286</v>
      </c>
      <c r="DQ76" s="121">
        <v>20.325203252032519</v>
      </c>
      <c r="DR76" s="121">
        <v>35.964912280701753</v>
      </c>
      <c r="DS76" s="121" t="s">
        <v>286</v>
      </c>
      <c r="DT76" s="128">
        <v>24.864864864864852</v>
      </c>
      <c r="DU76" s="131">
        <v>34.437086092715212</v>
      </c>
      <c r="DV76" s="131" t="s">
        <v>286</v>
      </c>
      <c r="DW76" s="114">
        <v>32.203389830508478</v>
      </c>
      <c r="DX76" s="131">
        <v>29.496402877697836</v>
      </c>
      <c r="DY76" s="128" t="s">
        <v>286</v>
      </c>
      <c r="DZ76" s="128">
        <v>27.659574468085118</v>
      </c>
      <c r="EA76" s="128">
        <v>26.573426573426577</v>
      </c>
      <c r="EB76" s="128" t="s">
        <v>286</v>
      </c>
      <c r="EC76" s="128">
        <v>30.519480519480499</v>
      </c>
      <c r="ED76" s="128">
        <v>33.333333333333321</v>
      </c>
      <c r="EE76" s="128" t="s">
        <v>286</v>
      </c>
      <c r="EF76" s="128">
        <v>23.770491803278681</v>
      </c>
      <c r="EG76" s="128">
        <v>25.438596491228061</v>
      </c>
      <c r="EH76" s="128" t="s">
        <v>286</v>
      </c>
      <c r="EI76" s="128">
        <v>20.218579234972694</v>
      </c>
      <c r="EJ76" s="128">
        <v>31.999999999999996</v>
      </c>
      <c r="EK76" s="128" t="s">
        <v>286</v>
      </c>
      <c r="EL76" s="121">
        <v>24.293785310734467</v>
      </c>
      <c r="EM76" s="121">
        <v>16.788321167883204</v>
      </c>
      <c r="EN76" s="121" t="s">
        <v>286</v>
      </c>
      <c r="EO76" s="121">
        <v>23.655913978494624</v>
      </c>
      <c r="EP76" s="128">
        <v>16.083916083916087</v>
      </c>
      <c r="EQ76" s="121" t="s">
        <v>286</v>
      </c>
      <c r="ER76" s="121">
        <v>23.529411764705884</v>
      </c>
      <c r="ES76" s="121">
        <v>21.969696969696972</v>
      </c>
      <c r="ET76" s="121" t="s">
        <v>286</v>
      </c>
      <c r="EU76" s="128">
        <v>13.223140495867771</v>
      </c>
      <c r="EV76" s="121">
        <v>22.807017543859651</v>
      </c>
      <c r="EW76" s="121" t="s">
        <v>286</v>
      </c>
      <c r="EX76" s="121">
        <v>14.285714285714281</v>
      </c>
      <c r="EY76" s="121">
        <v>64.900662251655632</v>
      </c>
      <c r="EZ76" s="128" t="s">
        <v>286</v>
      </c>
      <c r="FA76" s="121">
        <v>10.169491525423735</v>
      </c>
      <c r="FB76" s="121">
        <v>48.201438848920866</v>
      </c>
      <c r="FC76" s="121" t="s">
        <v>286</v>
      </c>
      <c r="FD76" s="121">
        <v>10.215053763440867</v>
      </c>
      <c r="FE76" s="128">
        <v>53.900709219858172</v>
      </c>
      <c r="FF76" s="121" t="s">
        <v>286</v>
      </c>
      <c r="FG76" s="121">
        <v>11.038961038961039</v>
      </c>
      <c r="FH76" s="121">
        <v>39.097744360902247</v>
      </c>
      <c r="FI76" s="121" t="s">
        <v>286</v>
      </c>
      <c r="FJ76" s="128">
        <v>8.1967213114754127</v>
      </c>
      <c r="FK76" s="121">
        <v>33.33333333333335</v>
      </c>
      <c r="FL76" s="121" t="s">
        <v>286</v>
      </c>
      <c r="FM76" s="121">
        <v>3.8251366120218586</v>
      </c>
      <c r="FN76" s="121">
        <v>43.421052631578945</v>
      </c>
      <c r="FO76" s="128" t="s">
        <v>286</v>
      </c>
      <c r="FP76" s="121">
        <v>3.9548022598870083</v>
      </c>
      <c r="FQ76" s="121">
        <v>28.057553956834532</v>
      </c>
      <c r="FR76" s="121" t="s">
        <v>286</v>
      </c>
      <c r="FS76" s="121">
        <v>1.6129032258064515</v>
      </c>
      <c r="FT76" s="128">
        <v>39.7163120567376</v>
      </c>
      <c r="FU76" s="121" t="s">
        <v>286</v>
      </c>
      <c r="FV76" s="121">
        <v>3.896103896103897</v>
      </c>
      <c r="FW76" s="121">
        <v>20.454545454545457</v>
      </c>
      <c r="FX76" s="121" t="s">
        <v>286</v>
      </c>
      <c r="FY76" s="128">
        <v>4.0983606557377064</v>
      </c>
      <c r="FZ76" s="121">
        <v>28.947368421052637</v>
      </c>
      <c r="GA76" s="121" t="s">
        <v>286</v>
      </c>
      <c r="GB76" s="121" t="s">
        <v>286</v>
      </c>
      <c r="GC76" s="121" t="s">
        <v>286</v>
      </c>
      <c r="GD76" s="128" t="s">
        <v>286</v>
      </c>
      <c r="GE76" s="121" t="s">
        <v>286</v>
      </c>
      <c r="GF76" s="121" t="s">
        <v>286</v>
      </c>
      <c r="GG76" s="121" t="s">
        <v>286</v>
      </c>
      <c r="GH76" s="121" t="s">
        <v>286</v>
      </c>
      <c r="GI76" s="128" t="s">
        <v>286</v>
      </c>
      <c r="GJ76" s="121" t="s">
        <v>286</v>
      </c>
      <c r="GK76" s="121">
        <v>5.1948051948051956</v>
      </c>
      <c r="GL76" s="121">
        <v>1.5267175572519087</v>
      </c>
      <c r="GM76" s="130" t="s">
        <v>286</v>
      </c>
      <c r="GN76" s="128">
        <v>3.2786885245901645</v>
      </c>
      <c r="GO76" s="121">
        <v>1.7543859649122808</v>
      </c>
      <c r="GP76" s="121">
        <v>27.152317880794712</v>
      </c>
      <c r="GQ76" s="121">
        <v>55.978260869565212</v>
      </c>
      <c r="GR76" s="121">
        <v>66.013071895424829</v>
      </c>
      <c r="GS76" s="128">
        <v>16.564417177914109</v>
      </c>
      <c r="GT76" s="121">
        <v>53.977272727272741</v>
      </c>
      <c r="GU76" s="121">
        <v>70.289855072463766</v>
      </c>
      <c r="GV76" s="121">
        <v>13.669064748201434</v>
      </c>
      <c r="GW76" s="121">
        <v>45.303867403314911</v>
      </c>
      <c r="GX76" s="128">
        <v>69.503546099290816</v>
      </c>
      <c r="GY76" s="128">
        <v>10.280373831775707</v>
      </c>
      <c r="GZ76" s="128">
        <v>40.522875816993469</v>
      </c>
      <c r="HA76" s="128">
        <v>60.156250000000028</v>
      </c>
      <c r="HB76" s="128">
        <v>11.864406779661019</v>
      </c>
      <c r="HC76" s="128">
        <v>38.524590163934448</v>
      </c>
      <c r="HD76" s="128">
        <v>58.035714285714278</v>
      </c>
      <c r="HE76" s="128">
        <v>0</v>
      </c>
      <c r="HF76" s="128">
        <v>6.5217391304347823</v>
      </c>
      <c r="HG76" s="128">
        <v>32.679738562091522</v>
      </c>
      <c r="HH76" s="128">
        <v>0</v>
      </c>
      <c r="HI76" s="128">
        <v>7.3863636363636349</v>
      </c>
      <c r="HJ76" s="128">
        <v>24.637681159420296</v>
      </c>
      <c r="HK76" s="128">
        <v>0.71942446043165464</v>
      </c>
      <c r="HL76" s="121">
        <v>6.6298342541436481</v>
      </c>
      <c r="HM76" s="121">
        <v>25.531914893617021</v>
      </c>
      <c r="HN76" s="121">
        <v>0.93457943925233611</v>
      </c>
      <c r="HO76" s="121">
        <v>2.6143790849673207</v>
      </c>
      <c r="HP76" s="128">
        <v>9.3750000000000036</v>
      </c>
      <c r="HQ76" s="121">
        <v>0.84745762711864403</v>
      </c>
      <c r="HR76" s="121">
        <v>4.098360655737709</v>
      </c>
      <c r="HS76" s="121">
        <v>11.607142857142861</v>
      </c>
      <c r="HT76" s="129">
        <v>11.805555555555555</v>
      </c>
      <c r="HU76" s="128">
        <v>39.444444444444436</v>
      </c>
      <c r="HV76" s="114">
        <v>55.6291390728477</v>
      </c>
      <c r="HW76" s="114">
        <v>5.6603773584905666</v>
      </c>
      <c r="HX76" s="114">
        <v>31.578947368421026</v>
      </c>
      <c r="HY76" s="114">
        <v>57.777777777777786</v>
      </c>
      <c r="HZ76" s="114">
        <v>5.1094890510948918</v>
      </c>
      <c r="IA76" s="114">
        <v>26.011560693641631</v>
      </c>
      <c r="IB76" s="114">
        <v>47.826086956521742</v>
      </c>
      <c r="IC76" s="114">
        <v>7.4766355140186924</v>
      </c>
      <c r="ID76" s="114">
        <v>25.165562913907291</v>
      </c>
      <c r="IE76" s="114">
        <v>44.531249999999993</v>
      </c>
      <c r="IF76" s="114">
        <v>5.0847457627118651</v>
      </c>
      <c r="IG76" s="114">
        <v>25.619834710743788</v>
      </c>
      <c r="IH76" s="114">
        <v>49.107142857142868</v>
      </c>
      <c r="II76" s="114" t="s">
        <v>286</v>
      </c>
      <c r="IJ76" s="114">
        <v>19.892473118279561</v>
      </c>
      <c r="IK76" s="114">
        <v>39.215686274509807</v>
      </c>
      <c r="IL76" s="114" t="s">
        <v>286</v>
      </c>
      <c r="IM76" s="114">
        <v>14.04494382022472</v>
      </c>
      <c r="IN76" s="114">
        <v>31.386861313868611</v>
      </c>
      <c r="IO76" s="114" t="s">
        <v>286</v>
      </c>
      <c r="IP76" s="114">
        <v>14.207650273224045</v>
      </c>
      <c r="IQ76" s="114">
        <v>34.042553191489375</v>
      </c>
      <c r="IR76" s="114" t="s">
        <v>286</v>
      </c>
      <c r="IS76" s="114">
        <v>6.0000000000000044</v>
      </c>
      <c r="IT76" s="114">
        <v>14.843750000000004</v>
      </c>
      <c r="IU76" s="114" t="s">
        <v>286</v>
      </c>
      <c r="IV76" s="114">
        <v>13.223140495867774</v>
      </c>
      <c r="IW76" s="114">
        <v>28.571428571428577</v>
      </c>
      <c r="IX76" s="114" t="str">
        <f t="shared" si="100"/>
        <v>--</v>
      </c>
      <c r="IY76" s="114" t="str">
        <f t="shared" si="100"/>
        <v>--</v>
      </c>
      <c r="IZ76" s="114" t="str">
        <f t="shared" si="100"/>
        <v>--</v>
      </c>
      <c r="JA76" s="114" t="str">
        <f t="shared" si="100"/>
        <v>--</v>
      </c>
      <c r="JB76" s="114" t="str">
        <f t="shared" si="100"/>
        <v>--</v>
      </c>
      <c r="JC76" s="261" t="s">
        <v>286</v>
      </c>
      <c r="JD76" s="261" t="s">
        <v>286</v>
      </c>
      <c r="JE76" s="261" t="s">
        <v>286</v>
      </c>
      <c r="JF76" s="261" t="s">
        <v>286</v>
      </c>
      <c r="JG76" s="261" t="s">
        <v>286</v>
      </c>
      <c r="JH76" s="261" t="s">
        <v>286</v>
      </c>
      <c r="JI76" s="261" t="s">
        <v>286</v>
      </c>
      <c r="JJ76" s="261" t="s">
        <v>286</v>
      </c>
      <c r="JK76" s="261" t="s">
        <v>286</v>
      </c>
      <c r="JL76" s="261" t="s">
        <v>286</v>
      </c>
      <c r="JM76" s="261" t="s">
        <v>286</v>
      </c>
      <c r="JN76" s="261" t="s">
        <v>286</v>
      </c>
      <c r="JO76" s="243">
        <v>25.471698113207498</v>
      </c>
      <c r="JP76" s="243">
        <v>35.9375</v>
      </c>
      <c r="JQ76" s="243">
        <v>62.135922330097102</v>
      </c>
      <c r="JR76" s="243">
        <v>30.46875</v>
      </c>
      <c r="JS76" s="243">
        <v>32.038834951456302</v>
      </c>
      <c r="JT76" s="243">
        <v>53.921568627451002</v>
      </c>
      <c r="JU76" s="247">
        <v>0.94339622641509402</v>
      </c>
      <c r="JV76" s="243">
        <v>4.6875</v>
      </c>
      <c r="JW76" s="243">
        <v>9.7087378640776691</v>
      </c>
      <c r="JX76" s="247">
        <v>0.78125</v>
      </c>
      <c r="JY76" s="243">
        <v>2.9126213592233001</v>
      </c>
      <c r="JZ76" s="243">
        <v>5.8823529411764701</v>
      </c>
      <c r="KA76" s="243">
        <v>15.094339622641501</v>
      </c>
      <c r="KB76" s="243">
        <v>20.930232558139501</v>
      </c>
      <c r="KC76" s="243">
        <v>41.747572815533999</v>
      </c>
      <c r="KD76" s="243">
        <v>18.75</v>
      </c>
      <c r="KE76" s="243">
        <v>19.230769230769202</v>
      </c>
      <c r="KF76" s="243">
        <v>34.313725490196099</v>
      </c>
      <c r="KG76" s="128" t="str">
        <f t="shared" si="101"/>
        <v>--</v>
      </c>
      <c r="KH76" s="128" t="str">
        <f t="shared" si="101"/>
        <v>--</v>
      </c>
      <c r="KI76" s="128" t="str">
        <f t="shared" si="101"/>
        <v>--</v>
      </c>
      <c r="KJ76" s="128" t="str">
        <f t="shared" si="101"/>
        <v>--</v>
      </c>
      <c r="KK76" s="128" t="str">
        <f t="shared" si="101"/>
        <v>--</v>
      </c>
      <c r="KL76" s="128" t="str">
        <f t="shared" si="101"/>
        <v>--</v>
      </c>
      <c r="KM76" s="128" t="str">
        <f t="shared" si="101"/>
        <v>--</v>
      </c>
      <c r="KN76" s="286">
        <v>8.5271317829457356</v>
      </c>
      <c r="KO76" s="286">
        <v>11.111111111111111</v>
      </c>
      <c r="KP76" s="286">
        <v>16.504854368932037</v>
      </c>
      <c r="KQ76" s="128" t="str">
        <f t="shared" si="83"/>
        <v>--</v>
      </c>
      <c r="KR76" s="222">
        <v>1.5503875968992247</v>
      </c>
      <c r="KS76" s="222">
        <v>3.7037037037037037</v>
      </c>
      <c r="KT76" s="222">
        <v>3.883495145631068</v>
      </c>
      <c r="KU76" s="128" t="str">
        <f t="shared" si="84"/>
        <v>--</v>
      </c>
      <c r="KV76" s="263">
        <v>1.5503875968992247</v>
      </c>
      <c r="KW76" s="222">
        <v>1.8518518518518512</v>
      </c>
      <c r="KX76" s="222">
        <v>1.9417475728155336</v>
      </c>
      <c r="KY76" s="295">
        <v>18.918918918918916</v>
      </c>
      <c r="KZ76" s="295">
        <v>13.669064748201446</v>
      </c>
      <c r="LA76" s="295">
        <v>13.592233009708739</v>
      </c>
      <c r="LB76" s="295">
        <v>23.846153846153847</v>
      </c>
      <c r="LC76" s="295">
        <v>19.819819819819816</v>
      </c>
      <c r="LD76" s="295">
        <v>14.563106796116504</v>
      </c>
      <c r="LE76" s="295">
        <v>12.844036697247709</v>
      </c>
      <c r="LF76" s="295">
        <v>13.768115942028988</v>
      </c>
      <c r="LG76" s="295">
        <v>14.851485148514856</v>
      </c>
      <c r="LH76" s="295">
        <v>15.384615384615381</v>
      </c>
      <c r="LI76" s="295">
        <v>12.612612612612617</v>
      </c>
      <c r="LJ76" s="295">
        <v>9.7087378640776674</v>
      </c>
      <c r="LK76" s="295">
        <v>5.4545454545454568</v>
      </c>
      <c r="LL76" s="295">
        <v>5.7553956834532363</v>
      </c>
      <c r="LM76" s="295">
        <v>3.9215686274509798</v>
      </c>
      <c r="LN76" s="295">
        <v>6.2015503875968969</v>
      </c>
      <c r="LO76" s="295">
        <v>1.7543859649122808</v>
      </c>
      <c r="LP76" s="295">
        <v>1.9417475728155333</v>
      </c>
      <c r="LQ76" s="128">
        <v>5.6603773584905692</v>
      </c>
      <c r="LR76" s="128">
        <v>14.062500000000004</v>
      </c>
      <c r="LS76" s="128">
        <v>23.529411764705891</v>
      </c>
      <c r="LT76" s="128">
        <v>3.9062500000000036</v>
      </c>
      <c r="LU76" s="128">
        <v>11.320754716981133</v>
      </c>
      <c r="LV76" s="128">
        <v>18.627450980392155</v>
      </c>
      <c r="LX76" s="378" t="str">
        <f t="shared" si="85"/>
        <v>--</v>
      </c>
      <c r="LY76" s="381">
        <v>22.137404580152676</v>
      </c>
      <c r="LZ76" s="381">
        <v>27.927927927927929</v>
      </c>
      <c r="MA76" s="381">
        <v>17.475728155339805</v>
      </c>
      <c r="MB76" s="378" t="str">
        <f t="shared" si="86"/>
        <v>--</v>
      </c>
      <c r="MC76" s="381">
        <v>15.789473684210527</v>
      </c>
      <c r="MD76" s="381">
        <v>18.548387096774192</v>
      </c>
      <c r="ME76" s="381">
        <v>21.495327102803749</v>
      </c>
      <c r="MF76" s="378" t="str">
        <f t="shared" si="87"/>
        <v>--</v>
      </c>
      <c r="MG76" s="381">
        <v>26.717557251908399</v>
      </c>
      <c r="MH76" s="381">
        <v>21.621621621621625</v>
      </c>
      <c r="MI76" s="381">
        <v>11.650485436893206</v>
      </c>
      <c r="MJ76" s="378" t="str">
        <f t="shared" si="88"/>
        <v>--</v>
      </c>
      <c r="MK76" s="381">
        <v>19.999999999999996</v>
      </c>
      <c r="ML76" s="381">
        <v>26.984126984126995</v>
      </c>
      <c r="MM76" s="381">
        <v>20.000000000000007</v>
      </c>
      <c r="MN76" s="378" t="str">
        <f t="shared" si="89"/>
        <v>--</v>
      </c>
      <c r="MO76" s="381">
        <v>22.413793103448278</v>
      </c>
      <c r="MP76" s="381">
        <v>26.717557251908399</v>
      </c>
      <c r="MQ76" s="381">
        <v>20.72072072072072</v>
      </c>
      <c r="MR76" s="378" t="str">
        <f t="shared" si="90"/>
        <v>--</v>
      </c>
      <c r="MS76" s="381">
        <v>20.000000000000004</v>
      </c>
      <c r="MT76" s="381">
        <v>18.939393939393941</v>
      </c>
      <c r="MU76" s="381">
        <v>19.090909090909093</v>
      </c>
      <c r="MV76" s="378" t="str">
        <f t="shared" si="91"/>
        <v>--</v>
      </c>
      <c r="MW76" s="381">
        <v>5.3097345132743348</v>
      </c>
      <c r="MX76" s="381">
        <v>8.2706766917293244</v>
      </c>
      <c r="MY76" s="381">
        <v>7.142857142857145</v>
      </c>
      <c r="MZ76" s="378" t="str">
        <f t="shared" si="92"/>
        <v>--</v>
      </c>
      <c r="NA76" s="381">
        <v>27.13178294573644</v>
      </c>
      <c r="NB76" s="381">
        <v>22.222222222222221</v>
      </c>
      <c r="NC76" s="381">
        <v>26.21359223300971</v>
      </c>
      <c r="ND76" s="378" t="str">
        <f t="shared" si="93"/>
        <v>--</v>
      </c>
      <c r="NE76" s="381">
        <v>18.584070796460182</v>
      </c>
      <c r="NF76" s="381">
        <v>22.834645669291337</v>
      </c>
      <c r="NG76" s="381">
        <v>21.428571428571416</v>
      </c>
      <c r="NH76" s="378" t="str">
        <f t="shared" si="94"/>
        <v>--</v>
      </c>
      <c r="NI76" s="381">
        <v>6.8965517241379315</v>
      </c>
      <c r="NJ76" s="381">
        <v>6.2992125984251981</v>
      </c>
      <c r="NK76" s="381">
        <v>10.714285714285715</v>
      </c>
      <c r="NL76" s="378" t="str">
        <f t="shared" si="95"/>
        <v>--</v>
      </c>
      <c r="NM76" s="381">
        <v>4.3859649122807038</v>
      </c>
      <c r="NN76" s="381">
        <v>1.5625</v>
      </c>
      <c r="NO76" s="381">
        <v>2.6315789473684208</v>
      </c>
      <c r="NP76" s="378" t="str">
        <f t="shared" si="96"/>
        <v>--</v>
      </c>
      <c r="NQ76" s="381">
        <v>1.7699115044247788</v>
      </c>
      <c r="NR76" s="381">
        <v>0.79365079365079383</v>
      </c>
      <c r="NS76" s="381">
        <v>0.89285714285714268</v>
      </c>
      <c r="NT76" s="378" t="str">
        <f t="shared" si="97"/>
        <v>--</v>
      </c>
      <c r="NU76" s="381">
        <v>28.8135593220339</v>
      </c>
      <c r="NV76" s="381">
        <v>31.538461538461544</v>
      </c>
      <c r="NW76" s="381">
        <v>57.657657657657644</v>
      </c>
      <c r="NX76" s="378" t="str">
        <f t="shared" si="98"/>
        <v>--</v>
      </c>
      <c r="NY76" s="381">
        <v>4.2372881355932215</v>
      </c>
      <c r="NZ76" s="381">
        <v>1.5384615384615381</v>
      </c>
      <c r="OA76" s="381">
        <v>5.405405405405407</v>
      </c>
      <c r="OB76" s="378" t="str">
        <f t="shared" si="99"/>
        <v>--</v>
      </c>
      <c r="OC76" s="381">
        <v>22.222222222222221</v>
      </c>
      <c r="OD76" s="381">
        <v>19.696969696969695</v>
      </c>
      <c r="OE76" s="381">
        <v>32.743362831858398</v>
      </c>
    </row>
    <row r="77" spans="1:395" ht="14.4" thickTop="1" thickBot="1" x14ac:dyDescent="0.3">
      <c r="A77" s="114">
        <v>73</v>
      </c>
      <c r="B77" s="93" t="s">
        <v>73</v>
      </c>
      <c r="C77" s="144">
        <v>17.347542924807588</v>
      </c>
      <c r="D77" s="144">
        <v>29.616182572614061</v>
      </c>
      <c r="E77" s="144">
        <v>43.705293276108691</v>
      </c>
      <c r="F77" s="144">
        <v>20.670773442847395</v>
      </c>
      <c r="G77" s="144">
        <v>30.442919525888939</v>
      </c>
      <c r="H77" s="144">
        <v>40.109890109890138</v>
      </c>
      <c r="I77" s="144">
        <v>19.204801200300061</v>
      </c>
      <c r="J77" s="144">
        <v>28.633093525179831</v>
      </c>
      <c r="K77" s="144">
        <v>37.022526934378078</v>
      </c>
      <c r="L77" s="144">
        <v>15.917745620715939</v>
      </c>
      <c r="M77" s="141">
        <v>25.210674157303394</v>
      </c>
      <c r="N77" s="141">
        <v>37.676056338028189</v>
      </c>
      <c r="O77" s="141">
        <v>17.355371900826462</v>
      </c>
      <c r="P77" s="141">
        <v>27.333974975938403</v>
      </c>
      <c r="Q77" s="141">
        <v>37.350993377483462</v>
      </c>
      <c r="R77" s="141">
        <v>6.6548881036513547</v>
      </c>
      <c r="S77" s="141">
        <v>10.777202072538849</v>
      </c>
      <c r="T77" s="141">
        <v>10.952040085898348</v>
      </c>
      <c r="U77" s="141">
        <v>9.3877551020408259</v>
      </c>
      <c r="V77" s="141">
        <v>13.02180685358255</v>
      </c>
      <c r="W77" s="141">
        <v>10.778914240755325</v>
      </c>
      <c r="X77" s="141">
        <v>9.4170403587444138</v>
      </c>
      <c r="Y77" s="141">
        <v>14.080459770114951</v>
      </c>
      <c r="Z77" s="141">
        <v>9.3137254901960791</v>
      </c>
      <c r="AA77" s="141">
        <v>9.9847560975609806</v>
      </c>
      <c r="AB77" s="142">
        <v>11.814345991561174</v>
      </c>
      <c r="AC77" s="142">
        <v>10.808435852372583</v>
      </c>
      <c r="AD77" s="142">
        <v>11.363636363636372</v>
      </c>
      <c r="AE77" s="142">
        <v>16.425120772946894</v>
      </c>
      <c r="AF77" s="141">
        <v>10.964332892998685</v>
      </c>
      <c r="AG77" s="144">
        <v>10.918854415274458</v>
      </c>
      <c r="AH77" s="144">
        <v>14.011416709911764</v>
      </c>
      <c r="AI77" s="143">
        <v>15.373563218390814</v>
      </c>
      <c r="AJ77" s="143">
        <v>12.861072902338368</v>
      </c>
      <c r="AK77" s="141">
        <v>13.271028037383177</v>
      </c>
      <c r="AL77" s="141">
        <v>13.38582677165353</v>
      </c>
      <c r="AM77" s="141">
        <v>11.477869467366842</v>
      </c>
      <c r="AN77" s="141">
        <v>14.048991354466864</v>
      </c>
      <c r="AO77" s="141">
        <v>11.111111111111111</v>
      </c>
      <c r="AP77" s="141">
        <v>11.263318112633177</v>
      </c>
      <c r="AQ77" s="141">
        <v>12.482369534555696</v>
      </c>
      <c r="AR77" s="141">
        <v>11.950790861159932</v>
      </c>
      <c r="AS77" s="141">
        <v>12.409513960703206</v>
      </c>
      <c r="AT77" s="141">
        <v>13.592233009708737</v>
      </c>
      <c r="AU77" s="141">
        <v>13.466666666666665</v>
      </c>
      <c r="AV77" s="141">
        <v>8.7244283995186507</v>
      </c>
      <c r="AW77" s="141">
        <v>12.552083333333327</v>
      </c>
      <c r="AX77" s="142">
        <v>12.571839080459771</v>
      </c>
      <c r="AY77" s="142">
        <v>10.138888888888877</v>
      </c>
      <c r="AZ77" s="142">
        <v>13.607990012484379</v>
      </c>
      <c r="BA77" s="142">
        <v>11.383399209486145</v>
      </c>
      <c r="BB77" s="141">
        <v>10.730593607305936</v>
      </c>
      <c r="BC77" s="142">
        <v>14.099783080260311</v>
      </c>
      <c r="BD77" s="142">
        <v>9.242871189773842</v>
      </c>
      <c r="BE77" s="142">
        <v>10.207214121258648</v>
      </c>
      <c r="BF77" s="142">
        <v>12.579505300353347</v>
      </c>
      <c r="BG77" s="141">
        <v>10.963748894783357</v>
      </c>
      <c r="BH77" s="140">
        <v>13.865546218487399</v>
      </c>
      <c r="BI77" s="140">
        <v>14.728682170542632</v>
      </c>
      <c r="BJ77" s="140">
        <v>12.997347480106102</v>
      </c>
      <c r="BK77" s="140" t="s">
        <v>286</v>
      </c>
      <c r="BL77" s="141" t="s">
        <v>286</v>
      </c>
      <c r="BM77" s="140" t="s">
        <v>286</v>
      </c>
      <c r="BN77" s="139" t="s">
        <v>286</v>
      </c>
      <c r="BO77" s="139" t="s">
        <v>286</v>
      </c>
      <c r="BP77" s="139" t="s">
        <v>286</v>
      </c>
      <c r="BQ77" s="141" t="s">
        <v>286</v>
      </c>
      <c r="BR77" s="140" t="s">
        <v>286</v>
      </c>
      <c r="BS77" s="140" t="s">
        <v>286</v>
      </c>
      <c r="BT77" s="140">
        <v>8.9733840304182539</v>
      </c>
      <c r="BU77" s="141">
        <v>10.597439544807978</v>
      </c>
      <c r="BV77" s="140">
        <v>8.0459770114942533</v>
      </c>
      <c r="BW77" s="140">
        <v>9.6573208722741377</v>
      </c>
      <c r="BX77" s="140">
        <v>11.403508771929815</v>
      </c>
      <c r="BY77" s="141">
        <v>6.0240963855421654</v>
      </c>
      <c r="BZ77" s="140">
        <v>13.690476190476177</v>
      </c>
      <c r="CA77" s="140">
        <v>22.493506493506509</v>
      </c>
      <c r="CB77" s="140">
        <v>18.096611391492434</v>
      </c>
      <c r="CC77" s="141">
        <v>11.89488243430154</v>
      </c>
      <c r="CD77" s="140">
        <v>22.16624685138542</v>
      </c>
      <c r="CE77" s="140">
        <v>19.118804091266671</v>
      </c>
      <c r="CF77" s="140">
        <v>14.057750759878424</v>
      </c>
      <c r="CG77" s="141">
        <v>21.319796954314754</v>
      </c>
      <c r="CH77" s="140">
        <v>14.088669950738916</v>
      </c>
      <c r="CI77" s="140">
        <v>8.7089381207028342</v>
      </c>
      <c r="CJ77" s="140">
        <v>14.967925873129008</v>
      </c>
      <c r="CK77" s="140">
        <v>11.796246648793568</v>
      </c>
      <c r="CL77" s="140">
        <v>11.850311850311849</v>
      </c>
      <c r="CM77" s="140">
        <v>16.256157635467979</v>
      </c>
      <c r="CN77" s="140">
        <v>13.072776280323456</v>
      </c>
      <c r="CO77" s="140">
        <v>3.537735849056606</v>
      </c>
      <c r="CP77" s="141">
        <v>5.9128630705394185</v>
      </c>
      <c r="CQ77" s="140">
        <v>3.5919540229885003</v>
      </c>
      <c r="CR77" s="140">
        <v>3.8487972508591088</v>
      </c>
      <c r="CS77" s="139">
        <v>6.8965517241379271</v>
      </c>
      <c r="CT77" s="139">
        <v>3.1496062992125977</v>
      </c>
      <c r="CU77" s="141">
        <v>4.0419161676646693</v>
      </c>
      <c r="CV77" s="140">
        <v>7.0911722141823423</v>
      </c>
      <c r="CW77" s="140">
        <v>2.7640671273445236</v>
      </c>
      <c r="CX77" s="139">
        <v>1.6742770167427707</v>
      </c>
      <c r="CY77" s="139">
        <v>2.9914529914529915</v>
      </c>
      <c r="CZ77" s="141">
        <v>2.8545941123996479</v>
      </c>
      <c r="DA77" s="140">
        <v>1.4613778705636735</v>
      </c>
      <c r="DB77" s="140">
        <v>3.045186640471512</v>
      </c>
      <c r="DC77" s="139">
        <v>1.8893387314439927</v>
      </c>
      <c r="DD77" s="114" t="s">
        <v>286</v>
      </c>
      <c r="DE77" s="128">
        <v>42.077649527806948</v>
      </c>
      <c r="DF77" s="121">
        <v>44.832605531295421</v>
      </c>
      <c r="DG77" s="121" t="s">
        <v>286</v>
      </c>
      <c r="DH77" s="114">
        <v>41.744548286604399</v>
      </c>
      <c r="DI77" s="114">
        <v>45.468873128447619</v>
      </c>
      <c r="DJ77" s="128" t="s">
        <v>286</v>
      </c>
      <c r="DK77" s="121">
        <v>44.549418604651287</v>
      </c>
      <c r="DL77" s="121">
        <v>48.235294117647065</v>
      </c>
      <c r="DM77" s="121" t="s">
        <v>286</v>
      </c>
      <c r="DN77" s="121">
        <v>39.204545454545482</v>
      </c>
      <c r="DO77" s="128">
        <v>46.601941747572852</v>
      </c>
      <c r="DP77" s="121" t="s">
        <v>286</v>
      </c>
      <c r="DQ77" s="121">
        <v>24.195121951219498</v>
      </c>
      <c r="DR77" s="121">
        <v>33.866666666666681</v>
      </c>
      <c r="DS77" s="121" t="s">
        <v>286</v>
      </c>
      <c r="DT77" s="128">
        <v>34.647739221871653</v>
      </c>
      <c r="DU77" s="131">
        <v>35.724743777452524</v>
      </c>
      <c r="DV77" s="131" t="s">
        <v>286</v>
      </c>
      <c r="DW77" s="114">
        <v>36.483103879849878</v>
      </c>
      <c r="DX77" s="131">
        <v>39.147592738752948</v>
      </c>
      <c r="DY77" s="128" t="s">
        <v>286</v>
      </c>
      <c r="DZ77" s="128">
        <v>32.288629737609298</v>
      </c>
      <c r="EA77" s="128">
        <v>37.389597644749777</v>
      </c>
      <c r="EB77" s="128" t="s">
        <v>286</v>
      </c>
      <c r="EC77" s="128">
        <v>29.007092198581603</v>
      </c>
      <c r="ED77" s="128">
        <v>31.013215859030815</v>
      </c>
      <c r="EE77" s="128" t="s">
        <v>286</v>
      </c>
      <c r="EF77" s="128">
        <v>20.352250489236749</v>
      </c>
      <c r="EG77" s="128">
        <v>25.935828877005356</v>
      </c>
      <c r="EH77" s="128" t="s">
        <v>286</v>
      </c>
      <c r="EI77" s="128">
        <v>33.280423280423236</v>
      </c>
      <c r="EJ77" s="128">
        <v>30.996309963099613</v>
      </c>
      <c r="EK77" s="128" t="s">
        <v>286</v>
      </c>
      <c r="EL77" s="121">
        <v>28.29360100376411</v>
      </c>
      <c r="EM77" s="121">
        <v>28.4584980237154</v>
      </c>
      <c r="EN77" s="121" t="s">
        <v>286</v>
      </c>
      <c r="EO77" s="121">
        <v>24.105186267348451</v>
      </c>
      <c r="EP77" s="128">
        <v>24.629080118694372</v>
      </c>
      <c r="EQ77" s="121" t="s">
        <v>286</v>
      </c>
      <c r="ER77" s="121">
        <v>23.290598290598286</v>
      </c>
      <c r="ES77" s="121">
        <v>23.097345132743346</v>
      </c>
      <c r="ET77" s="121" t="s">
        <v>286</v>
      </c>
      <c r="EU77" s="128">
        <v>17.468105986261047</v>
      </c>
      <c r="EV77" s="121">
        <v>20.214190093708158</v>
      </c>
      <c r="EW77" s="121" t="s">
        <v>286</v>
      </c>
      <c r="EX77" s="121">
        <v>14.98147167813659</v>
      </c>
      <c r="EY77" s="121">
        <v>58.057395143487909</v>
      </c>
      <c r="EZ77" s="128" t="s">
        <v>286</v>
      </c>
      <c r="FA77" s="121">
        <v>11.683417085427136</v>
      </c>
      <c r="FB77" s="121">
        <v>49.011857707509868</v>
      </c>
      <c r="FC77" s="121" t="s">
        <v>286</v>
      </c>
      <c r="FD77" s="121">
        <v>8.6797957695113137</v>
      </c>
      <c r="FE77" s="128">
        <v>45.759368836291891</v>
      </c>
      <c r="FF77" s="121" t="s">
        <v>286</v>
      </c>
      <c r="FG77" s="121">
        <v>11.601423487544475</v>
      </c>
      <c r="FH77" s="121">
        <v>40.053050397877954</v>
      </c>
      <c r="FI77" s="121" t="s">
        <v>286</v>
      </c>
      <c r="FJ77" s="128">
        <v>9.1715976331360825</v>
      </c>
      <c r="FK77" s="121">
        <v>39.625167336010762</v>
      </c>
      <c r="FL77" s="121" t="s">
        <v>286</v>
      </c>
      <c r="FM77" s="121">
        <v>3.017469560614082</v>
      </c>
      <c r="FN77" s="121">
        <v>30.865102639296175</v>
      </c>
      <c r="FO77" s="128" t="s">
        <v>286</v>
      </c>
      <c r="FP77" s="121">
        <v>3.5175879396984873</v>
      </c>
      <c r="FQ77" s="121">
        <v>32.123125493291262</v>
      </c>
      <c r="FR77" s="121" t="s">
        <v>286</v>
      </c>
      <c r="FS77" s="121">
        <v>2.4158125915080535</v>
      </c>
      <c r="FT77" s="128">
        <v>29.556650246305388</v>
      </c>
      <c r="FU77" s="121" t="s">
        <v>286</v>
      </c>
      <c r="FV77" s="121">
        <v>3.8488952245188877</v>
      </c>
      <c r="FW77" s="121">
        <v>22.369584438549953</v>
      </c>
      <c r="FX77" s="121" t="s">
        <v>286</v>
      </c>
      <c r="FY77" s="128">
        <v>2.4606299212598426</v>
      </c>
      <c r="FZ77" s="121">
        <v>23.159303882195449</v>
      </c>
      <c r="GA77" s="121" t="s">
        <v>286</v>
      </c>
      <c r="GB77" s="121" t="s">
        <v>286</v>
      </c>
      <c r="GC77" s="121" t="s">
        <v>286</v>
      </c>
      <c r="GD77" s="128" t="s">
        <v>286</v>
      </c>
      <c r="GE77" s="121" t="s">
        <v>286</v>
      </c>
      <c r="GF77" s="121" t="s">
        <v>286</v>
      </c>
      <c r="GG77" s="121" t="s">
        <v>286</v>
      </c>
      <c r="GH77" s="121" t="s">
        <v>286</v>
      </c>
      <c r="GI77" s="128" t="s">
        <v>286</v>
      </c>
      <c r="GJ77" s="121" t="s">
        <v>286</v>
      </c>
      <c r="GK77" s="121">
        <v>4.6428571428571415</v>
      </c>
      <c r="GL77" s="121">
        <v>5.0442477876106242</v>
      </c>
      <c r="GM77" s="130" t="s">
        <v>286</v>
      </c>
      <c r="GN77" s="128">
        <v>2.8403525954946178</v>
      </c>
      <c r="GO77" s="121">
        <v>4.8322147651006704</v>
      </c>
      <c r="GP77" s="121">
        <v>22.795969773299714</v>
      </c>
      <c r="GQ77" s="121">
        <v>56.44302449414279</v>
      </c>
      <c r="GR77" s="121">
        <v>74.908290535583177</v>
      </c>
      <c r="GS77" s="128">
        <v>15.429403202328965</v>
      </c>
      <c r="GT77" s="121">
        <v>49.474375821287843</v>
      </c>
      <c r="GU77" s="121">
        <v>76.744186046511487</v>
      </c>
      <c r="GV77" s="121">
        <v>14.330708661417319</v>
      </c>
      <c r="GW77" s="121">
        <v>44.885496183206079</v>
      </c>
      <c r="GX77" s="128">
        <v>70.189431704885436</v>
      </c>
      <c r="GY77" s="128">
        <v>9.6198603568657948</v>
      </c>
      <c r="GZ77" s="128">
        <v>37.278106508875773</v>
      </c>
      <c r="HA77" s="128">
        <v>64.991023339317707</v>
      </c>
      <c r="HB77" s="128">
        <v>11.21693121693122</v>
      </c>
      <c r="HC77" s="128">
        <v>32.085020242914958</v>
      </c>
      <c r="HD77" s="128">
        <v>59.507523939808415</v>
      </c>
      <c r="HE77" s="128">
        <v>1.1335012594458442</v>
      </c>
      <c r="HF77" s="128">
        <v>10.170394036208755</v>
      </c>
      <c r="HG77" s="128">
        <v>28.686720469552466</v>
      </c>
      <c r="HH77" s="128">
        <v>0.72780203784570641</v>
      </c>
      <c r="HI77" s="128">
        <v>7.3587385019711036</v>
      </c>
      <c r="HJ77" s="128">
        <v>31.756214915797976</v>
      </c>
      <c r="HK77" s="128">
        <v>0.47244094488189003</v>
      </c>
      <c r="HL77" s="121">
        <v>8.0152671755725233</v>
      </c>
      <c r="HM77" s="121">
        <v>27.417746759720838</v>
      </c>
      <c r="HN77" s="121">
        <v>0</v>
      </c>
      <c r="HO77" s="121">
        <v>5.9171597633136086</v>
      </c>
      <c r="HP77" s="128">
        <v>19.120287253141878</v>
      </c>
      <c r="HQ77" s="121">
        <v>0.31746031746031733</v>
      </c>
      <c r="HR77" s="121">
        <v>3.137651821862351</v>
      </c>
      <c r="HS77" s="121">
        <v>14.227086183310545</v>
      </c>
      <c r="HT77" s="129">
        <v>9.5827900912646573</v>
      </c>
      <c r="HU77" s="128">
        <v>37.970540098199656</v>
      </c>
      <c r="HV77" s="114">
        <v>60.19563581640336</v>
      </c>
      <c r="HW77" s="114">
        <v>5.5845122859270377</v>
      </c>
      <c r="HX77" s="114">
        <v>31.66101694915254</v>
      </c>
      <c r="HY77" s="114">
        <v>61.830173124484716</v>
      </c>
      <c r="HZ77" s="114">
        <v>6.3897763578274702</v>
      </c>
      <c r="IA77" s="114">
        <v>29.147286821705404</v>
      </c>
      <c r="IB77" s="114">
        <v>55.532994923857821</v>
      </c>
      <c r="IC77" s="114">
        <v>3.9596273291925446</v>
      </c>
      <c r="ID77" s="114">
        <v>23.564504101416876</v>
      </c>
      <c r="IE77" s="114">
        <v>48.964896489648993</v>
      </c>
      <c r="IF77" s="114">
        <v>4.9788135593220417</v>
      </c>
      <c r="IG77" s="114">
        <v>17.311608961303474</v>
      </c>
      <c r="IH77" s="114">
        <v>41.450068399452817</v>
      </c>
      <c r="II77" s="114" t="s">
        <v>286</v>
      </c>
      <c r="IJ77" s="114">
        <v>20.924057355284127</v>
      </c>
      <c r="IK77" s="114">
        <v>37.857666911225294</v>
      </c>
      <c r="IL77" s="114" t="s">
        <v>286</v>
      </c>
      <c r="IM77" s="114">
        <v>15.399737876802092</v>
      </c>
      <c r="IN77" s="114">
        <v>40.720000000000077</v>
      </c>
      <c r="IO77" s="114" t="s">
        <v>286</v>
      </c>
      <c r="IP77" s="114">
        <v>16.310975609756099</v>
      </c>
      <c r="IQ77" s="114">
        <v>36.952191235059765</v>
      </c>
      <c r="IR77" s="114" t="s">
        <v>286</v>
      </c>
      <c r="IS77" s="114">
        <v>12.509307520476554</v>
      </c>
      <c r="IT77" s="114">
        <v>31.863186318631907</v>
      </c>
      <c r="IU77" s="114" t="s">
        <v>286</v>
      </c>
      <c r="IV77" s="114">
        <v>8.1218274111675015</v>
      </c>
      <c r="IW77" s="114">
        <v>24.450549450549453</v>
      </c>
      <c r="IX77" s="114" t="str">
        <f t="shared" si="100"/>
        <v>--</v>
      </c>
      <c r="IY77" s="114" t="str">
        <f t="shared" si="100"/>
        <v>--</v>
      </c>
      <c r="IZ77" s="114" t="str">
        <f t="shared" si="100"/>
        <v>--</v>
      </c>
      <c r="JA77" s="114" t="str">
        <f t="shared" si="100"/>
        <v>--</v>
      </c>
      <c r="JB77" s="114" t="str">
        <f t="shared" si="100"/>
        <v>--</v>
      </c>
      <c r="JC77" s="261" t="s">
        <v>286</v>
      </c>
      <c r="JD77" s="261" t="s">
        <v>286</v>
      </c>
      <c r="JE77" s="261" t="s">
        <v>286</v>
      </c>
      <c r="JF77" s="261" t="s">
        <v>286</v>
      </c>
      <c r="JG77" s="261" t="s">
        <v>286</v>
      </c>
      <c r="JH77" s="261" t="s">
        <v>286</v>
      </c>
      <c r="JI77" s="261" t="s">
        <v>286</v>
      </c>
      <c r="JJ77" s="261" t="s">
        <v>286</v>
      </c>
      <c r="JK77" s="261" t="s">
        <v>286</v>
      </c>
      <c r="JL77" s="261" t="s">
        <v>286</v>
      </c>
      <c r="JM77" s="261" t="s">
        <v>286</v>
      </c>
      <c r="JN77" s="261" t="s">
        <v>286</v>
      </c>
      <c r="JO77" s="243">
        <v>15.1975683890577</v>
      </c>
      <c r="JP77" s="243">
        <v>22.566752799310901</v>
      </c>
      <c r="JQ77" s="243">
        <v>49.2078285181734</v>
      </c>
      <c r="JR77" s="243">
        <v>14.345403899721401</v>
      </c>
      <c r="JS77" s="243">
        <v>19.790888722927601</v>
      </c>
      <c r="JT77" s="243">
        <v>39.519852262234501</v>
      </c>
      <c r="JU77" s="243">
        <v>1.31712259371834</v>
      </c>
      <c r="JV77" s="243">
        <v>1.80878552971576</v>
      </c>
      <c r="JW77" s="243">
        <v>8.9468779123951503</v>
      </c>
      <c r="JX77" s="247">
        <v>0.626740947075209</v>
      </c>
      <c r="JY77" s="243">
        <v>1.2696041822255399</v>
      </c>
      <c r="JZ77" s="243">
        <v>4.43213296398892</v>
      </c>
      <c r="KA77" s="243">
        <v>8.7701612903225694</v>
      </c>
      <c r="KB77" s="243">
        <v>14.395886889460201</v>
      </c>
      <c r="KC77" s="243">
        <v>30.754892823858398</v>
      </c>
      <c r="KD77" s="243">
        <v>8.2696316886726802</v>
      </c>
      <c r="KE77" s="243">
        <v>9.6167751265365204</v>
      </c>
      <c r="KF77" s="243">
        <v>23.717948717948701</v>
      </c>
      <c r="KG77" s="128" t="str">
        <f t="shared" si="101"/>
        <v>--</v>
      </c>
      <c r="KH77" s="128" t="str">
        <f t="shared" si="101"/>
        <v>--</v>
      </c>
      <c r="KI77" s="128" t="str">
        <f t="shared" si="101"/>
        <v>--</v>
      </c>
      <c r="KJ77" s="128" t="str">
        <f t="shared" si="101"/>
        <v>--</v>
      </c>
      <c r="KK77" s="128" t="str">
        <f t="shared" si="101"/>
        <v>--</v>
      </c>
      <c r="KL77" s="128" t="str">
        <f t="shared" si="101"/>
        <v>--</v>
      </c>
      <c r="KM77" s="128" t="str">
        <f t="shared" si="101"/>
        <v>--</v>
      </c>
      <c r="KN77" s="286">
        <v>8.6230876216967864</v>
      </c>
      <c r="KO77" s="286">
        <v>10.349854227405228</v>
      </c>
      <c r="KP77" s="286">
        <v>10.335195530726255</v>
      </c>
      <c r="KQ77" s="128" t="str">
        <f t="shared" si="83"/>
        <v>--</v>
      </c>
      <c r="KR77" s="222">
        <v>2.4373259052924845</v>
      </c>
      <c r="KS77" s="222">
        <v>2.3340627279358119</v>
      </c>
      <c r="KT77" s="222">
        <v>2.8810408921933104</v>
      </c>
      <c r="KU77" s="128" t="str">
        <f t="shared" si="84"/>
        <v>--</v>
      </c>
      <c r="KV77" s="222">
        <v>2.9986052998605319</v>
      </c>
      <c r="KW77" s="222">
        <v>3.5087719298245585</v>
      </c>
      <c r="KX77" s="222">
        <v>4.6554934823091214</v>
      </c>
      <c r="KY77" s="295">
        <v>13.426853707414834</v>
      </c>
      <c r="KZ77" s="295">
        <v>12.78772378516623</v>
      </c>
      <c r="LA77" s="295">
        <v>11.922365988909426</v>
      </c>
      <c r="LB77" s="295">
        <v>13.614374568071872</v>
      </c>
      <c r="LC77" s="295">
        <v>13.342898134863709</v>
      </c>
      <c r="LD77" s="295">
        <v>11.824014665444526</v>
      </c>
      <c r="LE77" s="295">
        <v>9.8591549295774659</v>
      </c>
      <c r="LF77" s="295">
        <v>10.29159519725558</v>
      </c>
      <c r="LG77" s="295">
        <v>8.8806660499537369</v>
      </c>
      <c r="LH77" s="295">
        <v>9.7308488612836399</v>
      </c>
      <c r="LI77" s="295">
        <v>10.344827586206893</v>
      </c>
      <c r="LJ77" s="295">
        <v>9.4804010938924144</v>
      </c>
      <c r="LK77" s="295">
        <v>3.0969030969030946</v>
      </c>
      <c r="LL77" s="295">
        <v>3.4923339011925032</v>
      </c>
      <c r="LM77" s="295">
        <v>1.5726179463459746</v>
      </c>
      <c r="LN77" s="295">
        <v>3.3195020746888027</v>
      </c>
      <c r="LO77" s="295">
        <v>2.9369627507163365</v>
      </c>
      <c r="LP77" s="295">
        <v>2.6387625113739808</v>
      </c>
      <c r="LQ77" s="128">
        <v>3.5317860746720435</v>
      </c>
      <c r="LR77" s="128">
        <v>5.9431524547803578</v>
      </c>
      <c r="LS77" s="128">
        <v>18.971962616822456</v>
      </c>
      <c r="LT77" s="128">
        <v>2.6370575988896592</v>
      </c>
      <c r="LU77" s="128">
        <v>3.7708484408992047</v>
      </c>
      <c r="LV77" s="128">
        <v>12.24862888482631</v>
      </c>
      <c r="LX77" s="378" t="str">
        <f t="shared" si="85"/>
        <v>--</v>
      </c>
      <c r="LY77" s="381">
        <v>17.164697706740771</v>
      </c>
      <c r="LZ77" s="381">
        <v>16.488222698072807</v>
      </c>
      <c r="MA77" s="381">
        <v>17.857142857142858</v>
      </c>
      <c r="MB77" s="378" t="str">
        <f t="shared" si="86"/>
        <v>--</v>
      </c>
      <c r="MC77" s="381">
        <v>16.568483063328419</v>
      </c>
      <c r="MD77" s="381">
        <v>17.235494880546085</v>
      </c>
      <c r="ME77" s="381">
        <v>16.793168880455418</v>
      </c>
      <c r="MF77" s="378" t="str">
        <f t="shared" si="87"/>
        <v>--</v>
      </c>
      <c r="MG77" s="381">
        <v>13.692946058091282</v>
      </c>
      <c r="MH77" s="381">
        <v>14.121863799283155</v>
      </c>
      <c r="MI77" s="381">
        <v>12.650046168051716</v>
      </c>
      <c r="MJ77" s="378" t="str">
        <f t="shared" si="88"/>
        <v>--</v>
      </c>
      <c r="MK77" s="381">
        <v>13.52339181286551</v>
      </c>
      <c r="ML77" s="381">
        <v>16.837606837606877</v>
      </c>
      <c r="MM77" s="381">
        <v>15.304182509505695</v>
      </c>
      <c r="MN77" s="378" t="str">
        <f t="shared" si="89"/>
        <v>--</v>
      </c>
      <c r="MO77" s="381">
        <v>17.63005780346824</v>
      </c>
      <c r="MP77" s="381">
        <v>15.739948674080402</v>
      </c>
      <c r="MQ77" s="381">
        <v>13.01498127340823</v>
      </c>
      <c r="MR77" s="378" t="str">
        <f t="shared" si="90"/>
        <v>--</v>
      </c>
      <c r="MS77" s="381">
        <v>10.680321872713987</v>
      </c>
      <c r="MT77" s="381">
        <v>11.418685121107272</v>
      </c>
      <c r="MU77" s="381">
        <v>9.0566037735849179</v>
      </c>
      <c r="MV77" s="378" t="str">
        <f t="shared" si="91"/>
        <v>--</v>
      </c>
      <c r="MW77" s="381">
        <v>3.5372144436256447</v>
      </c>
      <c r="MX77" s="381">
        <v>3.1951640759930955</v>
      </c>
      <c r="MY77" s="381">
        <v>3.2319391634981027</v>
      </c>
      <c r="MZ77" s="378" t="str">
        <f t="shared" si="92"/>
        <v>--</v>
      </c>
      <c r="NA77" s="381">
        <v>30.480167014613752</v>
      </c>
      <c r="NB77" s="381">
        <v>29.114850036576438</v>
      </c>
      <c r="NC77" s="381">
        <v>30.8550185873606</v>
      </c>
      <c r="ND77" s="378" t="str">
        <f t="shared" si="93"/>
        <v>--</v>
      </c>
      <c r="NE77" s="381">
        <v>30.824372759856605</v>
      </c>
      <c r="NF77" s="381">
        <v>24.111014744145724</v>
      </c>
      <c r="NG77" s="381">
        <v>26.794258373205736</v>
      </c>
      <c r="NH77" s="378" t="str">
        <f t="shared" si="94"/>
        <v>--</v>
      </c>
      <c r="NI77" s="381">
        <v>8.6005830903790148</v>
      </c>
      <c r="NJ77" s="381">
        <v>5.3633217993079612</v>
      </c>
      <c r="NK77" s="381">
        <v>7.6335877862595414</v>
      </c>
      <c r="NL77" s="378" t="str">
        <f t="shared" si="95"/>
        <v>--</v>
      </c>
      <c r="NM77" s="381">
        <v>2.1913805697589508</v>
      </c>
      <c r="NN77" s="381">
        <v>1.3828867761452051</v>
      </c>
      <c r="NO77" s="381">
        <v>2.4714828897338408</v>
      </c>
      <c r="NP77" s="378" t="str">
        <f t="shared" si="96"/>
        <v>--</v>
      </c>
      <c r="NQ77" s="381">
        <v>3.0701754385964914</v>
      </c>
      <c r="NR77" s="381">
        <v>1.9147084421235863</v>
      </c>
      <c r="NS77" s="381">
        <v>3.163950143815915</v>
      </c>
      <c r="NT77" s="378" t="str">
        <f t="shared" si="97"/>
        <v>--</v>
      </c>
      <c r="NU77" s="381">
        <v>15.647743813682689</v>
      </c>
      <c r="NV77" s="381">
        <v>20.595968448729209</v>
      </c>
      <c r="NW77" s="381">
        <v>38.150289017341052</v>
      </c>
      <c r="NX77" s="378" t="str">
        <f t="shared" si="98"/>
        <v>--</v>
      </c>
      <c r="NY77" s="381">
        <v>0.80058224163027658</v>
      </c>
      <c r="NZ77" s="381">
        <v>0.78878177037686259</v>
      </c>
      <c r="OA77" s="381">
        <v>5.394990366088634</v>
      </c>
      <c r="OB77" s="378" t="str">
        <f t="shared" si="99"/>
        <v>--</v>
      </c>
      <c r="OC77" s="381">
        <v>8.604483007953716</v>
      </c>
      <c r="OD77" s="381">
        <v>11.383537653239927</v>
      </c>
      <c r="OE77" s="381">
        <v>24.493731918997117</v>
      </c>
    </row>
    <row r="78" spans="1:395" ht="14.4" thickTop="1" thickBot="1" x14ac:dyDescent="0.3">
      <c r="A78" s="114">
        <v>74</v>
      </c>
      <c r="B78" s="93" t="s">
        <v>74</v>
      </c>
      <c r="C78" s="144">
        <v>33.827160493827144</v>
      </c>
      <c r="D78" s="144">
        <v>29.292929292929319</v>
      </c>
      <c r="E78" s="144">
        <v>45.689655172413822</v>
      </c>
      <c r="F78" s="144">
        <v>26.354679802955669</v>
      </c>
      <c r="G78" s="144">
        <v>37.632135306553884</v>
      </c>
      <c r="H78" s="144">
        <v>38.064516129032249</v>
      </c>
      <c r="I78" s="144">
        <v>19.565217391304362</v>
      </c>
      <c r="J78" s="144">
        <v>31.325301204819304</v>
      </c>
      <c r="K78" s="144">
        <v>44.578313253012055</v>
      </c>
      <c r="L78" s="144">
        <v>23.021582733812949</v>
      </c>
      <c r="M78" s="141">
        <v>30.542986425339368</v>
      </c>
      <c r="N78" s="141">
        <v>38.629283489096551</v>
      </c>
      <c r="O78" s="141">
        <v>16.216216216216214</v>
      </c>
      <c r="P78" s="141">
        <v>25.897435897435887</v>
      </c>
      <c r="Q78" s="141">
        <v>34.892086330935257</v>
      </c>
      <c r="R78" s="141">
        <v>11.471321695760604</v>
      </c>
      <c r="S78" s="141">
        <v>12.090680100755675</v>
      </c>
      <c r="T78" s="141">
        <v>12.173913043478258</v>
      </c>
      <c r="U78" s="141">
        <v>12.28501228501228</v>
      </c>
      <c r="V78" s="141">
        <v>12.842105263157892</v>
      </c>
      <c r="W78" s="141">
        <v>14.790996784565923</v>
      </c>
      <c r="X78" s="141">
        <v>13.768115942028993</v>
      </c>
      <c r="Y78" s="141">
        <v>12.980769230769228</v>
      </c>
      <c r="Z78" s="141">
        <v>13.513513513513516</v>
      </c>
      <c r="AA78" s="141">
        <v>12.980769230769228</v>
      </c>
      <c r="AB78" s="142">
        <v>14.189189189189197</v>
      </c>
      <c r="AC78" s="142">
        <v>6.5624999999999991</v>
      </c>
      <c r="AD78" s="142">
        <v>9.9273607748184016</v>
      </c>
      <c r="AE78" s="142">
        <v>12.853470437017997</v>
      </c>
      <c r="AF78" s="141">
        <v>11.111111111111112</v>
      </c>
      <c r="AG78" s="144">
        <v>18.56435643564356</v>
      </c>
      <c r="AH78" s="144">
        <v>14.898989898989905</v>
      </c>
      <c r="AI78" s="143">
        <v>11.353711790393017</v>
      </c>
      <c r="AJ78" s="143">
        <v>14.814814814814818</v>
      </c>
      <c r="AK78" s="141">
        <v>16.523605150214571</v>
      </c>
      <c r="AL78" s="141">
        <v>12.903225806451616</v>
      </c>
      <c r="AM78" s="141">
        <v>17.156862745098046</v>
      </c>
      <c r="AN78" s="141">
        <v>15.291262135922327</v>
      </c>
      <c r="AO78" s="141">
        <v>15.151515151515154</v>
      </c>
      <c r="AP78" s="141">
        <v>13.52657004830918</v>
      </c>
      <c r="AQ78" s="141">
        <v>13.958810068649889</v>
      </c>
      <c r="AR78" s="141">
        <v>11.320754716981144</v>
      </c>
      <c r="AS78" s="141">
        <v>11.246943765281177</v>
      </c>
      <c r="AT78" s="141">
        <v>11.197916666666668</v>
      </c>
      <c r="AU78" s="141">
        <v>12.773722627737241</v>
      </c>
      <c r="AV78" s="141">
        <v>14.683544303797447</v>
      </c>
      <c r="AW78" s="141">
        <v>13.705583756345176</v>
      </c>
      <c r="AX78" s="142">
        <v>12.227074235807859</v>
      </c>
      <c r="AY78" s="142">
        <v>13.131313131313128</v>
      </c>
      <c r="AZ78" s="142">
        <v>13.276231263383293</v>
      </c>
      <c r="BA78" s="142">
        <v>10.289389067524107</v>
      </c>
      <c r="BB78" s="141">
        <v>13.447432762836188</v>
      </c>
      <c r="BC78" s="142">
        <v>13.317191283292985</v>
      </c>
      <c r="BD78" s="142">
        <v>11.818181818181822</v>
      </c>
      <c r="BE78" s="142">
        <v>15.853658536585383</v>
      </c>
      <c r="BF78" s="142">
        <v>16.438356164383567</v>
      </c>
      <c r="BG78" s="141">
        <v>9.4637223974763369</v>
      </c>
      <c r="BH78" s="140">
        <v>10.891089108910894</v>
      </c>
      <c r="BI78" s="140">
        <v>13.766233766233769</v>
      </c>
      <c r="BJ78" s="140">
        <v>10.256410256410257</v>
      </c>
      <c r="BK78" s="140" t="s">
        <v>286</v>
      </c>
      <c r="BL78" s="141" t="s">
        <v>286</v>
      </c>
      <c r="BM78" s="140" t="s">
        <v>286</v>
      </c>
      <c r="BN78" s="139" t="s">
        <v>286</v>
      </c>
      <c r="BO78" s="139" t="s">
        <v>286</v>
      </c>
      <c r="BP78" s="139" t="s">
        <v>286</v>
      </c>
      <c r="BQ78" s="141" t="s">
        <v>286</v>
      </c>
      <c r="BR78" s="140" t="s">
        <v>286</v>
      </c>
      <c r="BS78" s="140" t="s">
        <v>286</v>
      </c>
      <c r="BT78" s="140">
        <v>10.436893203883495</v>
      </c>
      <c r="BU78" s="141">
        <v>13.958810068649885</v>
      </c>
      <c r="BV78" s="140">
        <v>6.7092651757188531</v>
      </c>
      <c r="BW78" s="140">
        <v>10.218978102189787</v>
      </c>
      <c r="BX78" s="140">
        <v>11.811023622047244</v>
      </c>
      <c r="BY78" s="141">
        <v>5.8608058608058604</v>
      </c>
      <c r="BZ78" s="140">
        <v>22.055137844611522</v>
      </c>
      <c r="CA78" s="140">
        <v>18.891687657430733</v>
      </c>
      <c r="CB78" s="140">
        <v>21.929824561403514</v>
      </c>
      <c r="CC78" s="141">
        <v>16.79197994987469</v>
      </c>
      <c r="CD78" s="140">
        <v>21.581196581196593</v>
      </c>
      <c r="CE78" s="140">
        <v>20.711974110032372</v>
      </c>
      <c r="CF78" s="140">
        <v>12.285012285012275</v>
      </c>
      <c r="CG78" s="141">
        <v>22.493887530562336</v>
      </c>
      <c r="CH78" s="140">
        <v>13.981762917933137</v>
      </c>
      <c r="CI78" s="140">
        <v>13.300492610837438</v>
      </c>
      <c r="CJ78" s="140">
        <v>17.97235023041473</v>
      </c>
      <c r="CK78" s="140">
        <v>11.858974358974367</v>
      </c>
      <c r="CL78" s="140">
        <v>13.625304136253044</v>
      </c>
      <c r="CM78" s="140">
        <v>14.775725593667554</v>
      </c>
      <c r="CN78" s="140">
        <v>12.132352941176464</v>
      </c>
      <c r="CO78" s="140">
        <v>7.2499999999999973</v>
      </c>
      <c r="CP78" s="141">
        <v>6.5491183879093242</v>
      </c>
      <c r="CQ78" s="140">
        <v>4.8034934497816613</v>
      </c>
      <c r="CR78" s="140">
        <v>6.6666666666666652</v>
      </c>
      <c r="CS78" s="139">
        <v>5.9701492537313463</v>
      </c>
      <c r="CT78" s="139">
        <v>4.8543689320388337</v>
      </c>
      <c r="CU78" s="141">
        <v>4.4334975369458158</v>
      </c>
      <c r="CV78" s="140">
        <v>8.5158150851581542</v>
      </c>
      <c r="CW78" s="140">
        <v>3.6253776435045313</v>
      </c>
      <c r="CX78" s="139">
        <v>1.7114914425427885</v>
      </c>
      <c r="CY78" s="139">
        <v>4.608294930875573</v>
      </c>
      <c r="CZ78" s="141">
        <v>3.1847133757961785</v>
      </c>
      <c r="DA78" s="140">
        <v>1.7199017199017204</v>
      </c>
      <c r="DB78" s="140">
        <v>1.8567639257294442</v>
      </c>
      <c r="DC78" s="139">
        <v>1.4652014652014651</v>
      </c>
      <c r="DD78" s="114" t="s">
        <v>286</v>
      </c>
      <c r="DE78" s="128">
        <v>39.637305699481864</v>
      </c>
      <c r="DF78" s="121">
        <v>41.592920353982279</v>
      </c>
      <c r="DG78" s="121" t="s">
        <v>286</v>
      </c>
      <c r="DH78" s="114">
        <v>34.110169491525404</v>
      </c>
      <c r="DI78" s="114">
        <v>40.645161290322612</v>
      </c>
      <c r="DJ78" s="128" t="s">
        <v>286</v>
      </c>
      <c r="DK78" s="121">
        <v>36.895674300254498</v>
      </c>
      <c r="DL78" s="121">
        <v>38.343558282208612</v>
      </c>
      <c r="DM78" s="121" t="s">
        <v>286</v>
      </c>
      <c r="DN78" s="121">
        <v>32.272727272727259</v>
      </c>
      <c r="DO78" s="128">
        <v>35.69131832797428</v>
      </c>
      <c r="DP78" s="121" t="s">
        <v>286</v>
      </c>
      <c r="DQ78" s="121">
        <v>16.164383561643838</v>
      </c>
      <c r="DR78" s="121">
        <v>26.19926199261991</v>
      </c>
      <c r="DS78" s="121" t="s">
        <v>286</v>
      </c>
      <c r="DT78" s="128">
        <v>34.974093264248722</v>
      </c>
      <c r="DU78" s="131">
        <v>30.837004405286319</v>
      </c>
      <c r="DV78" s="131" t="s">
        <v>286</v>
      </c>
      <c r="DW78" s="114">
        <v>30.916844349680172</v>
      </c>
      <c r="DX78" s="131">
        <v>37.864077669902898</v>
      </c>
      <c r="DY78" s="128" t="s">
        <v>286</v>
      </c>
      <c r="DZ78" s="128">
        <v>30.17902813299235</v>
      </c>
      <c r="EA78" s="128">
        <v>28.220858895705529</v>
      </c>
      <c r="EB78" s="128" t="s">
        <v>286</v>
      </c>
      <c r="EC78" s="128">
        <v>28.701594533029624</v>
      </c>
      <c r="ED78" s="128">
        <v>28.846153846153854</v>
      </c>
      <c r="EE78" s="128" t="s">
        <v>286</v>
      </c>
      <c r="EF78" s="128">
        <v>17.307692307692307</v>
      </c>
      <c r="EG78" s="128">
        <v>16.666666666666657</v>
      </c>
      <c r="EH78" s="128" t="s">
        <v>286</v>
      </c>
      <c r="EI78" s="128">
        <v>31.66226912928758</v>
      </c>
      <c r="EJ78" s="128">
        <v>29.729729729729733</v>
      </c>
      <c r="EK78" s="128" t="s">
        <v>286</v>
      </c>
      <c r="EL78" s="121">
        <v>25.799573560767598</v>
      </c>
      <c r="EM78" s="121">
        <v>33.87096774193548</v>
      </c>
      <c r="EN78" s="121" t="s">
        <v>286</v>
      </c>
      <c r="EO78" s="121">
        <v>24.296675191815872</v>
      </c>
      <c r="EP78" s="128">
        <v>22.699386503067487</v>
      </c>
      <c r="EQ78" s="121" t="s">
        <v>286</v>
      </c>
      <c r="ER78" s="121">
        <v>21.330275229357817</v>
      </c>
      <c r="ES78" s="121">
        <v>17.307692307692321</v>
      </c>
      <c r="ET78" s="121" t="s">
        <v>286</v>
      </c>
      <c r="EU78" s="128">
        <v>15.977961432506884</v>
      </c>
      <c r="EV78" s="121">
        <v>16.236162361623609</v>
      </c>
      <c r="EW78" s="121" t="s">
        <v>286</v>
      </c>
      <c r="EX78" s="121">
        <v>18.015665796344642</v>
      </c>
      <c r="EY78" s="121">
        <v>53.539823008849574</v>
      </c>
      <c r="EZ78" s="128" t="s">
        <v>286</v>
      </c>
      <c r="FA78" s="121">
        <v>12.231759656652361</v>
      </c>
      <c r="FB78" s="121">
        <v>49.350649350649327</v>
      </c>
      <c r="FC78" s="121" t="s">
        <v>286</v>
      </c>
      <c r="FD78" s="121">
        <v>11.764705882352938</v>
      </c>
      <c r="FE78" s="128">
        <v>38.343558282208591</v>
      </c>
      <c r="FF78" s="121" t="s">
        <v>286</v>
      </c>
      <c r="FG78" s="121">
        <v>11.574074074074071</v>
      </c>
      <c r="FH78" s="121">
        <v>40.000000000000028</v>
      </c>
      <c r="FI78" s="121" t="s">
        <v>286</v>
      </c>
      <c r="FJ78" s="128">
        <v>6.0773480662983408</v>
      </c>
      <c r="FK78" s="121">
        <v>29.739776951672891</v>
      </c>
      <c r="FL78" s="121" t="s">
        <v>286</v>
      </c>
      <c r="FM78" s="121">
        <v>4.9738219895287896</v>
      </c>
      <c r="FN78" s="121">
        <v>35.555555555555564</v>
      </c>
      <c r="FO78" s="128" t="s">
        <v>286</v>
      </c>
      <c r="FP78" s="121">
        <v>3.205128205128204</v>
      </c>
      <c r="FQ78" s="121">
        <v>31.290322580645146</v>
      </c>
      <c r="FR78" s="121" t="s">
        <v>286</v>
      </c>
      <c r="FS78" s="121">
        <v>3.0690537084398986</v>
      </c>
      <c r="FT78" s="128">
        <v>25.538461538461533</v>
      </c>
      <c r="FU78" s="121" t="s">
        <v>286</v>
      </c>
      <c r="FV78" s="121">
        <v>1.8561484918793498</v>
      </c>
      <c r="FW78" s="121">
        <v>22.829581993569139</v>
      </c>
      <c r="FX78" s="121" t="s">
        <v>286</v>
      </c>
      <c r="FY78" s="128">
        <v>1.9337016574585635</v>
      </c>
      <c r="FZ78" s="121">
        <v>19.999999999999989</v>
      </c>
      <c r="GA78" s="121" t="s">
        <v>286</v>
      </c>
      <c r="GB78" s="121" t="s">
        <v>286</v>
      </c>
      <c r="GC78" s="121" t="s">
        <v>286</v>
      </c>
      <c r="GD78" s="128" t="s">
        <v>286</v>
      </c>
      <c r="GE78" s="121" t="s">
        <v>286</v>
      </c>
      <c r="GF78" s="121" t="s">
        <v>286</v>
      </c>
      <c r="GG78" s="121" t="s">
        <v>286</v>
      </c>
      <c r="GH78" s="121" t="s">
        <v>286</v>
      </c>
      <c r="GI78" s="128" t="s">
        <v>286</v>
      </c>
      <c r="GJ78" s="121" t="s">
        <v>286</v>
      </c>
      <c r="GK78" s="121">
        <v>5.104408352668214</v>
      </c>
      <c r="GL78" s="121">
        <v>5.4662379421221887</v>
      </c>
      <c r="GM78" s="130" t="s">
        <v>286</v>
      </c>
      <c r="GN78" s="128">
        <v>3.0555555555555571</v>
      </c>
      <c r="GO78" s="121">
        <v>3.321033210332105</v>
      </c>
      <c r="GP78" s="121">
        <v>17.866666666666646</v>
      </c>
      <c r="GQ78" s="121">
        <v>49.999999999999979</v>
      </c>
      <c r="GR78" s="121">
        <v>69.333333333333357</v>
      </c>
      <c r="GS78" s="128">
        <v>15.816326530612237</v>
      </c>
      <c r="GT78" s="121">
        <v>40.35874439461886</v>
      </c>
      <c r="GU78" s="121">
        <v>66.889632107023402</v>
      </c>
      <c r="GV78" s="121">
        <v>9.7883597883597755</v>
      </c>
      <c r="GW78" s="121">
        <v>40.683229813664568</v>
      </c>
      <c r="GX78" s="128">
        <v>51.298701298701317</v>
      </c>
      <c r="GY78" s="128">
        <v>7.8431372549019551</v>
      </c>
      <c r="GZ78" s="128">
        <v>34.708737864077669</v>
      </c>
      <c r="HA78" s="128">
        <v>69.867549668874204</v>
      </c>
      <c r="HB78" s="128">
        <v>11.138613861386135</v>
      </c>
      <c r="HC78" s="128">
        <v>28.82352941176471</v>
      </c>
      <c r="HD78" s="128">
        <v>53.20754716981132</v>
      </c>
      <c r="HE78" s="128">
        <v>0.5333333333333331</v>
      </c>
      <c r="HF78" s="128">
        <v>9.1397849462365564</v>
      </c>
      <c r="HG78" s="128">
        <v>18.666666666666668</v>
      </c>
      <c r="HH78" s="128">
        <v>1.5306122448979582</v>
      </c>
      <c r="HI78" s="128">
        <v>4.9327354260089695</v>
      </c>
      <c r="HJ78" s="128">
        <v>21.404682274247481</v>
      </c>
      <c r="HK78" s="128">
        <v>1.5873015873015868</v>
      </c>
      <c r="HL78" s="121">
        <v>7.4534161490683299</v>
      </c>
      <c r="HM78" s="121">
        <v>12.337662337662344</v>
      </c>
      <c r="HN78" s="121">
        <v>0.73529411764705832</v>
      </c>
      <c r="HO78" s="121">
        <v>3.3980582524271856</v>
      </c>
      <c r="HP78" s="128">
        <v>17.549668874172173</v>
      </c>
      <c r="HQ78" s="121">
        <v>0</v>
      </c>
      <c r="HR78" s="121">
        <v>2.0588235294117654</v>
      </c>
      <c r="HS78" s="121">
        <v>12.452830188679249</v>
      </c>
      <c r="HT78" s="129">
        <v>7.3170731707317112</v>
      </c>
      <c r="HU78" s="128">
        <v>33.14917127071822</v>
      </c>
      <c r="HV78" s="114">
        <v>44.74885844748858</v>
      </c>
      <c r="HW78" s="114">
        <v>6.7532467532467537</v>
      </c>
      <c r="HX78" s="114">
        <v>24.027459954233429</v>
      </c>
      <c r="HY78" s="114">
        <v>49.324324324324323</v>
      </c>
      <c r="HZ78" s="114">
        <v>5.066666666666662</v>
      </c>
      <c r="IA78" s="114">
        <v>25.632911392405056</v>
      </c>
      <c r="IB78" s="114">
        <v>34.653465346534624</v>
      </c>
      <c r="IC78" s="114">
        <v>3.685503685503686</v>
      </c>
      <c r="ID78" s="114">
        <v>20.437956204379546</v>
      </c>
      <c r="IE78" s="114">
        <v>49.501661129568134</v>
      </c>
      <c r="IF78" s="114">
        <v>4.2079207920792028</v>
      </c>
      <c r="IG78" s="114">
        <v>17.857142857142858</v>
      </c>
      <c r="IH78" s="114">
        <v>34.980988593155885</v>
      </c>
      <c r="II78" s="114" t="s">
        <v>286</v>
      </c>
      <c r="IJ78" s="114">
        <v>18.256130790190728</v>
      </c>
      <c r="IK78" s="114">
        <v>31.981981981981967</v>
      </c>
      <c r="IL78" s="114" t="s">
        <v>286</v>
      </c>
      <c r="IM78" s="114">
        <v>9.3541202672605781</v>
      </c>
      <c r="IN78" s="114">
        <v>30.769230769230777</v>
      </c>
      <c r="IO78" s="114" t="s">
        <v>286</v>
      </c>
      <c r="IP78" s="114">
        <v>13.793103448275861</v>
      </c>
      <c r="IQ78" s="114">
        <v>20.5211726384365</v>
      </c>
      <c r="IR78" s="114" t="s">
        <v>286</v>
      </c>
      <c r="IS78" s="114">
        <v>10.462287104622876</v>
      </c>
      <c r="IT78" s="114">
        <v>32.119205298013235</v>
      </c>
      <c r="IU78" s="114" t="s">
        <v>286</v>
      </c>
      <c r="IV78" s="114">
        <v>8.3582089552238799</v>
      </c>
      <c r="IW78" s="114">
        <v>20.992366412213737</v>
      </c>
      <c r="IX78" s="114" t="str">
        <f t="shared" si="100"/>
        <v>--</v>
      </c>
      <c r="IY78" s="114" t="str">
        <f t="shared" si="100"/>
        <v>--</v>
      </c>
      <c r="IZ78" s="114" t="str">
        <f t="shared" si="100"/>
        <v>--</v>
      </c>
      <c r="JA78" s="114" t="str">
        <f t="shared" si="100"/>
        <v>--</v>
      </c>
      <c r="JB78" s="114" t="str">
        <f t="shared" si="100"/>
        <v>--</v>
      </c>
      <c r="JC78" s="261" t="s">
        <v>286</v>
      </c>
      <c r="JD78" s="261" t="s">
        <v>286</v>
      </c>
      <c r="JE78" s="261" t="s">
        <v>286</v>
      </c>
      <c r="JF78" s="261" t="s">
        <v>286</v>
      </c>
      <c r="JG78" s="261" t="s">
        <v>286</v>
      </c>
      <c r="JH78" s="261" t="s">
        <v>286</v>
      </c>
      <c r="JI78" s="261" t="s">
        <v>286</v>
      </c>
      <c r="JJ78" s="261" t="s">
        <v>286</v>
      </c>
      <c r="JK78" s="261" t="s">
        <v>286</v>
      </c>
      <c r="JL78" s="261" t="s">
        <v>286</v>
      </c>
      <c r="JM78" s="261" t="s">
        <v>286</v>
      </c>
      <c r="JN78" s="261" t="s">
        <v>286</v>
      </c>
      <c r="JO78" s="243">
        <v>18.705035971223001</v>
      </c>
      <c r="JP78" s="243">
        <v>24.585635359116001</v>
      </c>
      <c r="JQ78" s="243">
        <v>42.739726027397197</v>
      </c>
      <c r="JR78" s="243">
        <v>17.355371900826398</v>
      </c>
      <c r="JS78" s="243">
        <v>18.032786885245901</v>
      </c>
      <c r="JT78" s="243">
        <v>36.756756756756801</v>
      </c>
      <c r="JU78" s="243">
        <v>1.43884892086331</v>
      </c>
      <c r="JV78" s="247">
        <v>0.27624309392265201</v>
      </c>
      <c r="JW78" s="243">
        <v>6.5753424657534296</v>
      </c>
      <c r="JX78" s="243">
        <v>2.4793388429752099</v>
      </c>
      <c r="JY78" s="243">
        <v>2.1857923497267802</v>
      </c>
      <c r="JZ78" s="243">
        <v>2.9729729729729799</v>
      </c>
      <c r="KA78" s="243">
        <v>11.4558472553699</v>
      </c>
      <c r="KB78" s="243">
        <v>15.4471544715447</v>
      </c>
      <c r="KC78" s="243">
        <v>30.163043478260899</v>
      </c>
      <c r="KD78" s="243">
        <v>10.1928374655647</v>
      </c>
      <c r="KE78" s="243">
        <v>9.3023255813953405</v>
      </c>
      <c r="KF78" s="243">
        <v>23.359580052493399</v>
      </c>
      <c r="KG78" s="128" t="str">
        <f t="shared" si="101"/>
        <v>--</v>
      </c>
      <c r="KH78" s="128" t="str">
        <f t="shared" si="101"/>
        <v>--</v>
      </c>
      <c r="KI78" s="128" t="str">
        <f t="shared" si="101"/>
        <v>--</v>
      </c>
      <c r="KJ78" s="128" t="str">
        <f t="shared" si="101"/>
        <v>--</v>
      </c>
      <c r="KK78" s="128" t="str">
        <f t="shared" si="101"/>
        <v>--</v>
      </c>
      <c r="KL78" s="128" t="str">
        <f t="shared" si="101"/>
        <v>--</v>
      </c>
      <c r="KM78" s="128" t="str">
        <f t="shared" si="101"/>
        <v>--</v>
      </c>
      <c r="KN78" s="286">
        <v>11.049723756906072</v>
      </c>
      <c r="KO78" s="286">
        <v>10.58201058201057</v>
      </c>
      <c r="KP78" s="286">
        <v>8.9709762532981419</v>
      </c>
      <c r="KQ78" s="128" t="str">
        <f t="shared" si="83"/>
        <v>--</v>
      </c>
      <c r="KR78" s="222">
        <v>2.7548209366391183</v>
      </c>
      <c r="KS78" s="263">
        <v>1.3192612137203172</v>
      </c>
      <c r="KT78" s="222">
        <v>2.3746701846965705</v>
      </c>
      <c r="KU78" s="128" t="str">
        <f t="shared" si="84"/>
        <v>--</v>
      </c>
      <c r="KV78" s="222">
        <v>4.6961325966850804</v>
      </c>
      <c r="KW78" s="222">
        <v>2.1108179419525066</v>
      </c>
      <c r="KX78" s="222">
        <v>3.6939313984168876</v>
      </c>
      <c r="KY78" s="295">
        <v>12.826603325415672</v>
      </c>
      <c r="KZ78" s="295">
        <v>14.066496163682869</v>
      </c>
      <c r="LA78" s="295">
        <v>13.031914893617019</v>
      </c>
      <c r="LB78" s="295">
        <v>17.679558011049732</v>
      </c>
      <c r="LC78" s="295">
        <v>17.135549872122759</v>
      </c>
      <c r="LD78" s="295">
        <v>15.831134564643797</v>
      </c>
      <c r="LE78" s="295">
        <v>14.663461538461531</v>
      </c>
      <c r="LF78" s="295">
        <v>13.74045801526718</v>
      </c>
      <c r="LG78" s="295">
        <v>14.248021108179422</v>
      </c>
      <c r="LH78" s="295">
        <v>12.430939226519332</v>
      </c>
      <c r="LI78" s="295">
        <v>11.825192802056558</v>
      </c>
      <c r="LJ78" s="295">
        <v>11.76470588235294</v>
      </c>
      <c r="LK78" s="295">
        <v>4.3165467625899243</v>
      </c>
      <c r="LL78" s="295">
        <v>6.9053708439897754</v>
      </c>
      <c r="LM78" s="295">
        <v>4.5212765957446805</v>
      </c>
      <c r="LN78" s="295">
        <v>4.3956043956043951</v>
      </c>
      <c r="LO78" s="295">
        <v>4.8717948717948696</v>
      </c>
      <c r="LP78" s="295">
        <v>2.1164021164021154</v>
      </c>
      <c r="LQ78" s="128">
        <v>5.2256532066508319</v>
      </c>
      <c r="LR78" s="128">
        <v>6.8681318681318704</v>
      </c>
      <c r="LS78" s="128">
        <v>16.438356164383574</v>
      </c>
      <c r="LT78" s="128">
        <v>3.0219780219780223</v>
      </c>
      <c r="LU78" s="128">
        <v>3.37662337662338</v>
      </c>
      <c r="LV78" s="128">
        <v>11.286089238845143</v>
      </c>
      <c r="LX78" s="378" t="str">
        <f t="shared" si="85"/>
        <v>--</v>
      </c>
      <c r="LY78" s="381">
        <v>24.512534818941511</v>
      </c>
      <c r="LZ78" s="381">
        <v>21.874999999999989</v>
      </c>
      <c r="MA78" s="381">
        <v>17.941952506596301</v>
      </c>
      <c r="MB78" s="378" t="str">
        <f t="shared" si="86"/>
        <v>--</v>
      </c>
      <c r="MC78" s="381">
        <v>16.92307692307692</v>
      </c>
      <c r="MD78" s="381">
        <v>20.634920634920636</v>
      </c>
      <c r="ME78" s="381">
        <v>24.58471760797342</v>
      </c>
      <c r="MF78" s="378" t="str">
        <f t="shared" si="87"/>
        <v>--</v>
      </c>
      <c r="MG78" s="381">
        <v>19.999999999999996</v>
      </c>
      <c r="MH78" s="381">
        <v>20.572916666666657</v>
      </c>
      <c r="MI78" s="381">
        <v>17.771883289124681</v>
      </c>
      <c r="MJ78" s="378" t="str">
        <f t="shared" si="88"/>
        <v>--</v>
      </c>
      <c r="MK78" s="381">
        <v>21.794871794871796</v>
      </c>
      <c r="ML78" s="381">
        <v>24.269662921348328</v>
      </c>
      <c r="MM78" s="381">
        <v>23.588039867109611</v>
      </c>
      <c r="MN78" s="378" t="str">
        <f t="shared" si="89"/>
        <v>--</v>
      </c>
      <c r="MO78" s="381">
        <v>23.604060913705581</v>
      </c>
      <c r="MP78" s="381">
        <v>20.750551876379681</v>
      </c>
      <c r="MQ78" s="381">
        <v>15.614617940199343</v>
      </c>
      <c r="MR78" s="378" t="str">
        <f t="shared" si="90"/>
        <v>--</v>
      </c>
      <c r="MS78" s="381">
        <v>18.29896907216494</v>
      </c>
      <c r="MT78" s="381">
        <v>14.446952595936796</v>
      </c>
      <c r="MU78" s="381">
        <v>15.562913907284766</v>
      </c>
      <c r="MV78" s="378" t="str">
        <f t="shared" si="91"/>
        <v>--</v>
      </c>
      <c r="MW78" s="381">
        <v>4.8969072164948422</v>
      </c>
      <c r="MX78" s="381">
        <v>5.5803571428571352</v>
      </c>
      <c r="MY78" s="381">
        <v>5.0167224080267525</v>
      </c>
      <c r="MZ78" s="378" t="str">
        <f t="shared" si="92"/>
        <v>--</v>
      </c>
      <c r="NA78" s="381">
        <v>30.027548209366405</v>
      </c>
      <c r="NB78" s="381">
        <v>26.771653543307078</v>
      </c>
      <c r="NC78" s="381">
        <v>27.368421052631586</v>
      </c>
      <c r="ND78" s="378" t="str">
        <f t="shared" si="93"/>
        <v>--</v>
      </c>
      <c r="NE78" s="381">
        <v>29.76501305483027</v>
      </c>
      <c r="NF78" s="381">
        <v>24.269662921348299</v>
      </c>
      <c r="NG78" s="381">
        <v>21.47887323943662</v>
      </c>
      <c r="NH78" s="378" t="str">
        <f t="shared" si="94"/>
        <v>--</v>
      </c>
      <c r="NI78" s="381">
        <v>10.236220472440939</v>
      </c>
      <c r="NJ78" s="381">
        <v>6.9819819819819884</v>
      </c>
      <c r="NK78" s="381">
        <v>5.3003533568904588</v>
      </c>
      <c r="NL78" s="378" t="str">
        <f t="shared" si="95"/>
        <v>--</v>
      </c>
      <c r="NM78" s="381">
        <v>2.3437500000000022</v>
      </c>
      <c r="NN78" s="381">
        <v>1.5730337078651688</v>
      </c>
      <c r="NO78" s="381">
        <v>0.70671378091872827</v>
      </c>
      <c r="NP78" s="378" t="str">
        <f t="shared" si="96"/>
        <v>--</v>
      </c>
      <c r="NQ78" s="381">
        <v>2.0997375328083989</v>
      </c>
      <c r="NR78" s="381">
        <v>2.4830699774266387</v>
      </c>
      <c r="NS78" s="381">
        <v>2.1201413427561842</v>
      </c>
      <c r="NT78" s="378" t="str">
        <f t="shared" si="97"/>
        <v>--</v>
      </c>
      <c r="NU78" s="381">
        <v>15.96858638743457</v>
      </c>
      <c r="NV78" s="381">
        <v>22.522522522522518</v>
      </c>
      <c r="NW78" s="381">
        <v>35.71428571428573</v>
      </c>
      <c r="NX78" s="378" t="str">
        <f t="shared" si="98"/>
        <v>--</v>
      </c>
      <c r="NY78" s="381">
        <v>1.3089005235602096</v>
      </c>
      <c r="NZ78" s="381">
        <v>1.576576576576578</v>
      </c>
      <c r="OA78" s="381">
        <v>4.6428571428571423</v>
      </c>
      <c r="OB78" s="378" t="str">
        <f t="shared" si="99"/>
        <v>--</v>
      </c>
      <c r="OC78" s="381">
        <v>9.921671018276756</v>
      </c>
      <c r="OD78" s="381">
        <v>14.317673378076055</v>
      </c>
      <c r="OE78" s="381">
        <v>24.642857142857142</v>
      </c>
    </row>
    <row r="79" spans="1:395" ht="14.4" thickTop="1" thickBot="1" x14ac:dyDescent="0.3">
      <c r="A79" s="114">
        <v>75</v>
      </c>
      <c r="B79" s="93" t="s">
        <v>75</v>
      </c>
      <c r="C79" s="144" t="str">
        <f>"--"</f>
        <v>--</v>
      </c>
      <c r="D79" s="144" t="s">
        <v>286</v>
      </c>
      <c r="E79" s="144" t="s">
        <v>286</v>
      </c>
      <c r="F79" s="144">
        <v>9.3023255813953494</v>
      </c>
      <c r="G79" s="144">
        <v>28.846153846153843</v>
      </c>
      <c r="H79" s="144">
        <v>49.450549450549445</v>
      </c>
      <c r="I79" s="144">
        <v>22.807017543859651</v>
      </c>
      <c r="J79" s="144">
        <v>34.117647058823543</v>
      </c>
      <c r="K79" s="144">
        <v>28.888888888888872</v>
      </c>
      <c r="L79" s="144">
        <v>27.631578947368411</v>
      </c>
      <c r="M79" s="141">
        <v>35.064935064935071</v>
      </c>
      <c r="N79" s="141">
        <v>42.622950819672134</v>
      </c>
      <c r="O79" s="141">
        <v>16.455696202531648</v>
      </c>
      <c r="P79" s="141">
        <v>20.3125</v>
      </c>
      <c r="Q79" s="141">
        <v>37.500000000000007</v>
      </c>
      <c r="R79" s="141" t="str">
        <f>"--"</f>
        <v>--</v>
      </c>
      <c r="S79" s="141" t="s">
        <v>286</v>
      </c>
      <c r="T79" s="141" t="s">
        <v>286</v>
      </c>
      <c r="U79" s="141">
        <v>11.363636363636367</v>
      </c>
      <c r="V79" s="141">
        <v>10.576923076923075</v>
      </c>
      <c r="W79" s="141">
        <v>5.4945054945054936</v>
      </c>
      <c r="X79" s="141">
        <v>4.9180327868852451</v>
      </c>
      <c r="Y79" s="141">
        <v>15.294117647058821</v>
      </c>
      <c r="Z79" s="141">
        <v>6.7415730337078656</v>
      </c>
      <c r="AA79" s="141">
        <v>14.473684210526319</v>
      </c>
      <c r="AB79" s="142">
        <v>12.820512820512819</v>
      </c>
      <c r="AC79" s="142">
        <v>11.475409836065577</v>
      </c>
      <c r="AD79" s="142">
        <v>6.3291139240506338</v>
      </c>
      <c r="AE79" s="142">
        <v>7.8125</v>
      </c>
      <c r="AF79" s="141">
        <v>12.5</v>
      </c>
      <c r="AG79" s="144" t="str">
        <f>"--"</f>
        <v>--</v>
      </c>
      <c r="AH79" s="144" t="s">
        <v>286</v>
      </c>
      <c r="AI79" s="143" t="s">
        <v>286</v>
      </c>
      <c r="AJ79" s="143">
        <v>4.761904761904761</v>
      </c>
      <c r="AK79" s="141">
        <v>15.384615384615387</v>
      </c>
      <c r="AL79" s="141">
        <v>9.8901098901098852</v>
      </c>
      <c r="AM79" s="141">
        <v>6.666666666666667</v>
      </c>
      <c r="AN79" s="141">
        <v>16.470588235294112</v>
      </c>
      <c r="AO79" s="141">
        <v>7.8651685393258468</v>
      </c>
      <c r="AP79" s="141">
        <v>13.157894736842108</v>
      </c>
      <c r="AQ79" s="141">
        <v>14.285714285714288</v>
      </c>
      <c r="AR79" s="141">
        <v>12.903225806451614</v>
      </c>
      <c r="AS79" s="141">
        <v>5.0632911392405076</v>
      </c>
      <c r="AT79" s="141">
        <v>14.062499999999995</v>
      </c>
      <c r="AU79" s="141">
        <v>14.893617021276597</v>
      </c>
      <c r="AV79" s="141" t="str">
        <f>"--"</f>
        <v>--</v>
      </c>
      <c r="AW79" s="141" t="s">
        <v>286</v>
      </c>
      <c r="AX79" s="142" t="s">
        <v>286</v>
      </c>
      <c r="AY79" s="142">
        <v>2.3809523809523805</v>
      </c>
      <c r="AZ79" s="142">
        <v>13.461538461538462</v>
      </c>
      <c r="BA79" s="142">
        <v>12.087912087912086</v>
      </c>
      <c r="BB79" s="141">
        <v>9.9999999999999982</v>
      </c>
      <c r="BC79" s="142">
        <v>20.000000000000004</v>
      </c>
      <c r="BD79" s="142">
        <v>7.7777777777777768</v>
      </c>
      <c r="BE79" s="142">
        <v>10.52631578947368</v>
      </c>
      <c r="BF79" s="142">
        <v>17.948717948717942</v>
      </c>
      <c r="BG79" s="141">
        <v>6.5573770491803263</v>
      </c>
      <c r="BH79" s="140">
        <v>8.9743589743589709</v>
      </c>
      <c r="BI79" s="140">
        <v>10.937500000000004</v>
      </c>
      <c r="BJ79" s="140">
        <v>19.148936170212767</v>
      </c>
      <c r="BK79" s="140" t="s">
        <v>286</v>
      </c>
      <c r="BL79" s="141" t="s">
        <v>286</v>
      </c>
      <c r="BM79" s="140" t="s">
        <v>286</v>
      </c>
      <c r="BN79" s="139" t="s">
        <v>286</v>
      </c>
      <c r="BO79" s="139" t="s">
        <v>286</v>
      </c>
      <c r="BP79" s="139" t="s">
        <v>286</v>
      </c>
      <c r="BQ79" s="141" t="s">
        <v>286</v>
      </c>
      <c r="BR79" s="140" t="s">
        <v>286</v>
      </c>
      <c r="BS79" s="140" t="s">
        <v>286</v>
      </c>
      <c r="BT79" s="140">
        <v>7.8947368421052602</v>
      </c>
      <c r="BU79" s="141">
        <v>22.368421052631579</v>
      </c>
      <c r="BV79" s="140">
        <v>3.2258064516129026</v>
      </c>
      <c r="BW79" s="140">
        <v>10.126582278481013</v>
      </c>
      <c r="BX79" s="140">
        <v>9.5238095238095255</v>
      </c>
      <c r="BY79" s="141">
        <v>10.416666666666666</v>
      </c>
      <c r="BZ79" s="140" t="str">
        <f>"--"</f>
        <v>--</v>
      </c>
      <c r="CA79" s="140" t="s">
        <v>286</v>
      </c>
      <c r="CB79" s="140" t="s">
        <v>286</v>
      </c>
      <c r="CC79" s="141">
        <v>6.8181818181818183</v>
      </c>
      <c r="CD79" s="140">
        <v>25.961538461538467</v>
      </c>
      <c r="CE79" s="140">
        <v>17.58241758241758</v>
      </c>
      <c r="CF79" s="140">
        <v>11.290322580645165</v>
      </c>
      <c r="CG79" s="141">
        <v>24.705882352941181</v>
      </c>
      <c r="CH79" s="140">
        <v>7.7777777777777768</v>
      </c>
      <c r="CI79" s="140">
        <v>11.999999999999996</v>
      </c>
      <c r="CJ79" s="140">
        <v>16</v>
      </c>
      <c r="CK79" s="140">
        <v>9.6774193548387117</v>
      </c>
      <c r="CL79" s="140">
        <v>6.4935064935064943</v>
      </c>
      <c r="CM79" s="140">
        <v>9.5238095238095255</v>
      </c>
      <c r="CN79" s="140">
        <v>10.416666666666664</v>
      </c>
      <c r="CO79" s="140" t="str">
        <f>"--"</f>
        <v>--</v>
      </c>
      <c r="CP79" s="141" t="s">
        <v>286</v>
      </c>
      <c r="CQ79" s="140" t="s">
        <v>286</v>
      </c>
      <c r="CR79" s="140">
        <v>0</v>
      </c>
      <c r="CS79" s="139">
        <v>5.7692307692307701</v>
      </c>
      <c r="CT79" s="139">
        <v>4.3956043956043969</v>
      </c>
      <c r="CU79" s="141">
        <v>3.2258064516129026</v>
      </c>
      <c r="CV79" s="140">
        <v>6.0240963855421699</v>
      </c>
      <c r="CW79" s="140">
        <v>3.3333333333333326</v>
      </c>
      <c r="CX79" s="139">
        <v>1.3333333333333333</v>
      </c>
      <c r="CY79" s="139">
        <v>4.0540540540540535</v>
      </c>
      <c r="CZ79" s="141">
        <v>1.6129032258064513</v>
      </c>
      <c r="DA79" s="140">
        <v>2.5641025641025634</v>
      </c>
      <c r="DB79" s="140">
        <v>3.174603174603174</v>
      </c>
      <c r="DC79" s="139">
        <v>2.0833333333333335</v>
      </c>
      <c r="DD79" s="114" t="s">
        <v>286</v>
      </c>
      <c r="DE79" s="128" t="s">
        <v>286</v>
      </c>
      <c r="DF79" s="121" t="s">
        <v>286</v>
      </c>
      <c r="DG79" s="121" t="s">
        <v>286</v>
      </c>
      <c r="DH79" s="114">
        <v>31.730769230769237</v>
      </c>
      <c r="DI79" s="114">
        <v>47.777777777777793</v>
      </c>
      <c r="DJ79" s="128" t="s">
        <v>286</v>
      </c>
      <c r="DK79" s="121">
        <v>29.411764705882355</v>
      </c>
      <c r="DL79" s="121">
        <v>30.337078651685395</v>
      </c>
      <c r="DM79" s="121" t="s">
        <v>286</v>
      </c>
      <c r="DN79" s="121">
        <v>26.315789473684209</v>
      </c>
      <c r="DO79" s="128">
        <v>30.645161290322573</v>
      </c>
      <c r="DP79" s="121" t="s">
        <v>286</v>
      </c>
      <c r="DQ79" s="121">
        <v>28.124999999999993</v>
      </c>
      <c r="DR79" s="121">
        <v>21.739130434782606</v>
      </c>
      <c r="DS79" s="121" t="s">
        <v>286</v>
      </c>
      <c r="DT79" s="128" t="s">
        <v>286</v>
      </c>
      <c r="DU79" s="131" t="s">
        <v>286</v>
      </c>
      <c r="DV79" s="131" t="s">
        <v>286</v>
      </c>
      <c r="DW79" s="114">
        <v>29.807692307692303</v>
      </c>
      <c r="DX79" s="131">
        <v>37.777777777777764</v>
      </c>
      <c r="DY79" s="128" t="s">
        <v>286</v>
      </c>
      <c r="DZ79" s="128">
        <v>30.588235294117656</v>
      </c>
      <c r="EA79" s="128">
        <v>30.000000000000004</v>
      </c>
      <c r="EB79" s="128" t="s">
        <v>286</v>
      </c>
      <c r="EC79" s="128">
        <v>32.894736842105274</v>
      </c>
      <c r="ED79" s="128">
        <v>19.354838709677423</v>
      </c>
      <c r="EE79" s="128" t="s">
        <v>286</v>
      </c>
      <c r="EF79" s="128">
        <v>21.875</v>
      </c>
      <c r="EG79" s="128">
        <v>26.086956521739129</v>
      </c>
      <c r="EH79" s="128" t="s">
        <v>286</v>
      </c>
      <c r="EI79" s="128" t="s">
        <v>286</v>
      </c>
      <c r="EJ79" s="128" t="s">
        <v>286</v>
      </c>
      <c r="EK79" s="128" t="s">
        <v>286</v>
      </c>
      <c r="EL79" s="121">
        <v>30.09708737864079</v>
      </c>
      <c r="EM79" s="121">
        <v>23.595505617977533</v>
      </c>
      <c r="EN79" s="121" t="s">
        <v>286</v>
      </c>
      <c r="EO79" s="121">
        <v>31.764705882352946</v>
      </c>
      <c r="EP79" s="128">
        <v>23.59550561797753</v>
      </c>
      <c r="EQ79" s="121" t="s">
        <v>286</v>
      </c>
      <c r="ER79" s="121">
        <v>22.368421052631579</v>
      </c>
      <c r="ES79" s="121">
        <v>17.741935483870964</v>
      </c>
      <c r="ET79" s="121" t="s">
        <v>286</v>
      </c>
      <c r="EU79" s="128">
        <v>12.500000000000004</v>
      </c>
      <c r="EV79" s="121">
        <v>19.565217391304348</v>
      </c>
      <c r="EW79" s="121" t="s">
        <v>286</v>
      </c>
      <c r="EX79" s="121" t="s">
        <v>286</v>
      </c>
      <c r="EY79" s="121" t="s">
        <v>286</v>
      </c>
      <c r="EZ79" s="128" t="s">
        <v>286</v>
      </c>
      <c r="FA79" s="121">
        <v>10.576923076923075</v>
      </c>
      <c r="FB79" s="121">
        <v>50.549450549450547</v>
      </c>
      <c r="FC79" s="121" t="s">
        <v>286</v>
      </c>
      <c r="FD79" s="121">
        <v>13.095238095238098</v>
      </c>
      <c r="FE79" s="128">
        <v>49.438202247191015</v>
      </c>
      <c r="FF79" s="121" t="s">
        <v>286</v>
      </c>
      <c r="FG79" s="121">
        <v>9.2105263157894708</v>
      </c>
      <c r="FH79" s="121">
        <v>46.774193548387082</v>
      </c>
      <c r="FI79" s="121" t="s">
        <v>286</v>
      </c>
      <c r="FJ79" s="128">
        <v>6.2500000000000009</v>
      </c>
      <c r="FK79" s="121">
        <v>30.434782608695652</v>
      </c>
      <c r="FL79" s="121" t="s">
        <v>286</v>
      </c>
      <c r="FM79" s="121" t="s">
        <v>286</v>
      </c>
      <c r="FN79" s="121" t="s">
        <v>286</v>
      </c>
      <c r="FO79" s="128" t="s">
        <v>286</v>
      </c>
      <c r="FP79" s="121">
        <v>1.9230769230769225</v>
      </c>
      <c r="FQ79" s="121">
        <v>17.777777777777775</v>
      </c>
      <c r="FR79" s="121" t="s">
        <v>286</v>
      </c>
      <c r="FS79" s="121">
        <v>3.5294117647058818</v>
      </c>
      <c r="FT79" s="128">
        <v>15.90909090909091</v>
      </c>
      <c r="FU79" s="121" t="s">
        <v>286</v>
      </c>
      <c r="FV79" s="121">
        <v>2.6315789473684212</v>
      </c>
      <c r="FW79" s="121">
        <v>6.4516129032258087</v>
      </c>
      <c r="FX79" s="121" t="s">
        <v>286</v>
      </c>
      <c r="FY79" s="128">
        <v>1.5624999999999998</v>
      </c>
      <c r="FZ79" s="121">
        <v>6.5217391304347831</v>
      </c>
      <c r="GA79" s="121" t="s">
        <v>286</v>
      </c>
      <c r="GB79" s="121" t="s">
        <v>286</v>
      </c>
      <c r="GC79" s="121" t="s">
        <v>286</v>
      </c>
      <c r="GD79" s="128" t="s">
        <v>286</v>
      </c>
      <c r="GE79" s="121" t="s">
        <v>286</v>
      </c>
      <c r="GF79" s="121" t="s">
        <v>286</v>
      </c>
      <c r="GG79" s="121" t="s">
        <v>286</v>
      </c>
      <c r="GH79" s="121" t="s">
        <v>286</v>
      </c>
      <c r="GI79" s="128" t="s">
        <v>286</v>
      </c>
      <c r="GJ79" s="121" t="s">
        <v>286</v>
      </c>
      <c r="GK79" s="121">
        <v>3.9473684210526314</v>
      </c>
      <c r="GL79" s="121">
        <v>1.6393442622950816</v>
      </c>
      <c r="GM79" s="130" t="s">
        <v>286</v>
      </c>
      <c r="GN79" s="128">
        <v>3.125</v>
      </c>
      <c r="GO79" s="121">
        <v>2.1739130434782608</v>
      </c>
      <c r="GP79" s="121" t="str">
        <f>"--"</f>
        <v>--</v>
      </c>
      <c r="GQ79" s="121" t="s">
        <v>286</v>
      </c>
      <c r="GR79" s="121" t="s">
        <v>286</v>
      </c>
      <c r="GS79" s="128">
        <v>5.2631578947368407</v>
      </c>
      <c r="GT79" s="121">
        <v>54.545454545454554</v>
      </c>
      <c r="GU79" s="121">
        <v>72.527472527472511</v>
      </c>
      <c r="GV79" s="121">
        <v>8.4745762711864394</v>
      </c>
      <c r="GW79" s="121">
        <v>35.714285714285701</v>
      </c>
      <c r="GX79" s="128">
        <v>57.95454545454546</v>
      </c>
      <c r="GY79" s="128">
        <v>3.9999999999999996</v>
      </c>
      <c r="GZ79" s="128">
        <v>45.333333333333329</v>
      </c>
      <c r="HA79" s="128">
        <v>50</v>
      </c>
      <c r="HB79" s="128">
        <v>5.1948051948051956</v>
      </c>
      <c r="HC79" s="128">
        <v>39.344262295081954</v>
      </c>
      <c r="HD79" s="128">
        <v>63.414634146341463</v>
      </c>
      <c r="HE79" s="128" t="str">
        <f>"--"</f>
        <v>--</v>
      </c>
      <c r="HF79" s="128" t="s">
        <v>286</v>
      </c>
      <c r="HG79" s="128" t="s">
        <v>286</v>
      </c>
      <c r="HH79" s="128">
        <v>0</v>
      </c>
      <c r="HI79" s="128">
        <v>13.13131313131313</v>
      </c>
      <c r="HJ79" s="128">
        <v>27.472527472527471</v>
      </c>
      <c r="HK79" s="128">
        <v>0</v>
      </c>
      <c r="HL79" s="121">
        <v>7.1428571428571441</v>
      </c>
      <c r="HM79" s="121">
        <v>14.772727272727275</v>
      </c>
      <c r="HN79" s="121">
        <v>0</v>
      </c>
      <c r="HO79" s="121">
        <v>2.6666666666666665</v>
      </c>
      <c r="HP79" s="128">
        <v>12.903225806451614</v>
      </c>
      <c r="HQ79" s="121">
        <v>1.2987012987012985</v>
      </c>
      <c r="HR79" s="121">
        <v>1.6393442622950816</v>
      </c>
      <c r="HS79" s="121">
        <v>9.7560975609756095</v>
      </c>
      <c r="HT79" s="129" t="str">
        <f>"--"</f>
        <v>--</v>
      </c>
      <c r="HU79" s="128" t="s">
        <v>286</v>
      </c>
      <c r="HV79" s="114" t="s">
        <v>286</v>
      </c>
      <c r="HW79" s="114">
        <v>0</v>
      </c>
      <c r="HX79" s="114">
        <v>32.323232323232325</v>
      </c>
      <c r="HY79" s="114">
        <v>53.333333333333336</v>
      </c>
      <c r="HZ79" s="114">
        <v>0</v>
      </c>
      <c r="IA79" s="114">
        <v>28.915662650602403</v>
      </c>
      <c r="IB79" s="114">
        <v>44.186046511627893</v>
      </c>
      <c r="IC79" s="114">
        <v>1.3333333333333333</v>
      </c>
      <c r="ID79" s="114">
        <v>24.000000000000004</v>
      </c>
      <c r="IE79" s="114">
        <v>40.322580645161281</v>
      </c>
      <c r="IF79" s="114">
        <v>1.2987012987012985</v>
      </c>
      <c r="IG79" s="114">
        <v>19.672131147540988</v>
      </c>
      <c r="IH79" s="114">
        <v>51.219512195121943</v>
      </c>
      <c r="II79" s="114" t="s">
        <v>286</v>
      </c>
      <c r="IJ79" s="114" t="s">
        <v>286</v>
      </c>
      <c r="IK79" s="114" t="s">
        <v>286</v>
      </c>
      <c r="IL79" s="114" t="s">
        <v>286</v>
      </c>
      <c r="IM79" s="114">
        <v>19.801980198019805</v>
      </c>
      <c r="IN79" s="114">
        <v>34.065934065934066</v>
      </c>
      <c r="IO79" s="114" t="s">
        <v>286</v>
      </c>
      <c r="IP79" s="114">
        <v>13.0952380952381</v>
      </c>
      <c r="IQ79" s="114">
        <v>26.436781609195403</v>
      </c>
      <c r="IR79" s="114" t="s">
        <v>286</v>
      </c>
      <c r="IS79" s="114">
        <v>13.333333333333339</v>
      </c>
      <c r="IT79" s="114">
        <v>19.354838709677416</v>
      </c>
      <c r="IU79" s="114" t="s">
        <v>286</v>
      </c>
      <c r="IV79" s="114">
        <v>14.754098360655734</v>
      </c>
      <c r="IW79" s="114">
        <v>19.512195121951219</v>
      </c>
      <c r="IX79" s="114" t="str">
        <f t="shared" si="100"/>
        <v>--</v>
      </c>
      <c r="IY79" s="114" t="str">
        <f t="shared" si="100"/>
        <v>--</v>
      </c>
      <c r="IZ79" s="114" t="str">
        <f t="shared" si="100"/>
        <v>--</v>
      </c>
      <c r="JA79" s="114" t="str">
        <f t="shared" si="100"/>
        <v>--</v>
      </c>
      <c r="JB79" s="114" t="str">
        <f t="shared" si="100"/>
        <v>--</v>
      </c>
      <c r="JC79" s="261" t="s">
        <v>286</v>
      </c>
      <c r="JD79" s="261" t="s">
        <v>286</v>
      </c>
      <c r="JE79" s="261" t="s">
        <v>286</v>
      </c>
      <c r="JF79" s="261" t="s">
        <v>286</v>
      </c>
      <c r="JG79" s="261" t="s">
        <v>286</v>
      </c>
      <c r="JH79" s="261" t="s">
        <v>286</v>
      </c>
      <c r="JI79" s="261" t="s">
        <v>286</v>
      </c>
      <c r="JJ79" s="261" t="s">
        <v>286</v>
      </c>
      <c r="JK79" s="261" t="s">
        <v>286</v>
      </c>
      <c r="JL79" s="261" t="s">
        <v>286</v>
      </c>
      <c r="JM79" s="261" t="s">
        <v>286</v>
      </c>
      <c r="JN79" s="261" t="s">
        <v>286</v>
      </c>
      <c r="JO79" s="243">
        <v>12.6315789473684</v>
      </c>
      <c r="JP79" s="243">
        <v>25.3012048192771</v>
      </c>
      <c r="JQ79" s="243">
        <v>26.315789473684202</v>
      </c>
      <c r="JR79" s="243">
        <v>22.0779220779221</v>
      </c>
      <c r="JS79" s="243">
        <v>21.052631578947398</v>
      </c>
      <c r="JT79" s="243">
        <v>38.157894736842103</v>
      </c>
      <c r="JU79" s="243">
        <v>1.0526315789473699</v>
      </c>
      <c r="JV79" s="243">
        <v>1.2048192771084301</v>
      </c>
      <c r="JW79" s="243">
        <v>0</v>
      </c>
      <c r="JX79" s="243">
        <v>1.2987012987013</v>
      </c>
      <c r="JY79" s="243">
        <v>1.31578947368421</v>
      </c>
      <c r="JZ79" s="243">
        <v>3.9473684210526301</v>
      </c>
      <c r="KA79" s="243">
        <v>7.3684210526315796</v>
      </c>
      <c r="KB79" s="243">
        <v>16.867469879518101</v>
      </c>
      <c r="KC79" s="243">
        <v>10.2564102564103</v>
      </c>
      <c r="KD79" s="243">
        <v>16.883116883116902</v>
      </c>
      <c r="KE79" s="243">
        <v>13.157894736842101</v>
      </c>
      <c r="KF79" s="243">
        <v>23.3766233766234</v>
      </c>
      <c r="KG79" s="128" t="str">
        <f t="shared" si="101"/>
        <v>--</v>
      </c>
      <c r="KH79" s="128" t="str">
        <f t="shared" si="101"/>
        <v>--</v>
      </c>
      <c r="KI79" s="128" t="str">
        <f t="shared" si="101"/>
        <v>--</v>
      </c>
      <c r="KJ79" s="128" t="str">
        <f t="shared" si="101"/>
        <v>--</v>
      </c>
      <c r="KK79" s="128" t="str">
        <f t="shared" si="101"/>
        <v>--</v>
      </c>
      <c r="KL79" s="128" t="str">
        <f t="shared" si="101"/>
        <v>--</v>
      </c>
      <c r="KM79" s="128" t="str">
        <f t="shared" si="101"/>
        <v>--</v>
      </c>
      <c r="KN79" s="286">
        <v>9.210526315789469</v>
      </c>
      <c r="KO79" s="286">
        <v>5.2631578947368451</v>
      </c>
      <c r="KP79" s="286">
        <v>1.2987012987012985</v>
      </c>
      <c r="KQ79" s="128" t="str">
        <f t="shared" si="83"/>
        <v>--</v>
      </c>
      <c r="KR79" s="222">
        <v>2.6315789473684208</v>
      </c>
      <c r="KS79" s="222">
        <v>0</v>
      </c>
      <c r="KT79" s="222">
        <v>1.2987012987012985</v>
      </c>
      <c r="KU79" s="128" t="str">
        <f t="shared" si="84"/>
        <v>--</v>
      </c>
      <c r="KV79" s="222">
        <v>3.9473684210526301</v>
      </c>
      <c r="KW79" s="222">
        <v>2.6315789473684208</v>
      </c>
      <c r="KX79" s="222">
        <v>2.5974025974025969</v>
      </c>
      <c r="KY79" s="295">
        <v>10.526315789473687</v>
      </c>
      <c r="KZ79" s="295">
        <v>5.9523809523809526</v>
      </c>
      <c r="LA79" s="295">
        <v>15.384615384615381</v>
      </c>
      <c r="LB79" s="295">
        <v>10.389610389610391</v>
      </c>
      <c r="LC79" s="295">
        <v>10.526315789473687</v>
      </c>
      <c r="LD79" s="295">
        <v>9.2105263157894726</v>
      </c>
      <c r="LE79" s="295">
        <v>9.473684210526315</v>
      </c>
      <c r="LF79" s="295">
        <v>10.714285714285712</v>
      </c>
      <c r="LG79" s="295">
        <v>5.4054054054054053</v>
      </c>
      <c r="LH79" s="295">
        <v>10.389610389610388</v>
      </c>
      <c r="LI79" s="295">
        <v>11.842105263157897</v>
      </c>
      <c r="LJ79" s="295">
        <v>12</v>
      </c>
      <c r="LK79" s="295">
        <v>6.3829787234042552</v>
      </c>
      <c r="LL79" s="295">
        <v>3.571428571428573</v>
      </c>
      <c r="LM79" s="295">
        <v>0</v>
      </c>
      <c r="LN79" s="295">
        <v>1.2987012987012985</v>
      </c>
      <c r="LO79" s="295">
        <v>1.3333333333333333</v>
      </c>
      <c r="LP79" s="295">
        <v>2.6315789473684208</v>
      </c>
      <c r="LQ79" s="128">
        <v>2.1052631578947363</v>
      </c>
      <c r="LR79" s="128">
        <v>6.0240963855421663</v>
      </c>
      <c r="LS79" s="128">
        <v>5.1282051282051286</v>
      </c>
      <c r="LT79" s="128">
        <v>2.5974025974025969</v>
      </c>
      <c r="LU79" s="128">
        <v>7.8947368421052619</v>
      </c>
      <c r="LV79" s="128">
        <v>18.18181818181818</v>
      </c>
      <c r="LX79" s="378" t="str">
        <f t="shared" si="85"/>
        <v>--</v>
      </c>
      <c r="LY79" s="381">
        <v>10.389610389610391</v>
      </c>
      <c r="LZ79" s="381">
        <v>16.216216216216221</v>
      </c>
      <c r="MA79" s="381">
        <v>18.421052631578949</v>
      </c>
      <c r="MB79" s="378" t="str">
        <f t="shared" si="86"/>
        <v>--</v>
      </c>
      <c r="MC79" s="378" t="str">
        <f t="shared" si="86"/>
        <v>--</v>
      </c>
      <c r="MD79" s="381">
        <v>18.518518518518519</v>
      </c>
      <c r="ME79" s="378" t="str">
        <f t="shared" si="86"/>
        <v>--</v>
      </c>
      <c r="MF79" s="378" t="str">
        <f t="shared" si="87"/>
        <v>--</v>
      </c>
      <c r="MG79" s="381">
        <v>10.389610389610393</v>
      </c>
      <c r="MH79" s="381">
        <v>10.810810810810816</v>
      </c>
      <c r="MI79" s="381">
        <v>21.052631578947366</v>
      </c>
      <c r="MJ79" s="378" t="str">
        <f t="shared" si="88"/>
        <v>--</v>
      </c>
      <c r="MK79" s="378" t="str">
        <f t="shared" si="88"/>
        <v>--</v>
      </c>
      <c r="ML79" s="381">
        <v>18.518518518518519</v>
      </c>
      <c r="MM79" s="378" t="str">
        <f t="shared" ref="MM79" si="102">"--"</f>
        <v>--</v>
      </c>
      <c r="MN79" s="378" t="str">
        <f t="shared" si="89"/>
        <v>--</v>
      </c>
      <c r="MO79" s="378" t="str">
        <f t="shared" si="89"/>
        <v>--</v>
      </c>
      <c r="MP79" s="381">
        <v>35.714285714285715</v>
      </c>
      <c r="MQ79" s="378" t="str">
        <f t="shared" ref="MQ79" si="103">"--"</f>
        <v>--</v>
      </c>
      <c r="MR79" s="378" t="str">
        <f t="shared" si="90"/>
        <v>--</v>
      </c>
      <c r="MS79" s="378" t="str">
        <f t="shared" si="90"/>
        <v>--</v>
      </c>
      <c r="MT79" s="381">
        <v>14.285714285714288</v>
      </c>
      <c r="MU79" s="378" t="str">
        <f t="shared" ref="MU79" si="104">"--"</f>
        <v>--</v>
      </c>
      <c r="MV79" s="378" t="str">
        <f t="shared" si="91"/>
        <v>--</v>
      </c>
      <c r="MW79" s="378" t="str">
        <f t="shared" si="91"/>
        <v>--</v>
      </c>
      <c r="MX79" s="381">
        <v>0</v>
      </c>
      <c r="MY79" s="378" t="str">
        <f t="shared" ref="MY79" si="105">"--"</f>
        <v>--</v>
      </c>
      <c r="MZ79" s="378" t="str">
        <f t="shared" si="92"/>
        <v>--</v>
      </c>
      <c r="NA79" s="381">
        <v>27.631578947368414</v>
      </c>
      <c r="NB79" s="381">
        <v>23.684210526315795</v>
      </c>
      <c r="NC79" s="381">
        <v>22.077922077922086</v>
      </c>
      <c r="ND79" s="378" t="str">
        <f t="shared" si="93"/>
        <v>--</v>
      </c>
      <c r="NE79" s="378" t="str">
        <f t="shared" si="93"/>
        <v>--</v>
      </c>
      <c r="NF79" s="381">
        <v>17.857142857142861</v>
      </c>
      <c r="NG79" s="378" t="str">
        <f t="shared" ref="NG79" si="106">"--"</f>
        <v>--</v>
      </c>
      <c r="NH79" s="378" t="str">
        <f t="shared" si="94"/>
        <v>--</v>
      </c>
      <c r="NI79" s="378" t="str">
        <f t="shared" si="94"/>
        <v>--</v>
      </c>
      <c r="NJ79" s="381">
        <v>10.714285714285715</v>
      </c>
      <c r="NK79" s="378" t="str">
        <f t="shared" ref="NK79" si="107">"--"</f>
        <v>--</v>
      </c>
      <c r="NL79" s="378" t="str">
        <f t="shared" si="95"/>
        <v>--</v>
      </c>
      <c r="NM79" s="378" t="str">
        <f t="shared" si="95"/>
        <v>--</v>
      </c>
      <c r="NN79" s="381">
        <v>0</v>
      </c>
      <c r="NO79" s="378" t="str">
        <f t="shared" ref="NO79" si="108">"--"</f>
        <v>--</v>
      </c>
      <c r="NP79" s="378" t="str">
        <f t="shared" si="96"/>
        <v>--</v>
      </c>
      <c r="NQ79" s="378" t="str">
        <f t="shared" si="96"/>
        <v>--</v>
      </c>
      <c r="NR79" s="381">
        <v>3.5714285714285712</v>
      </c>
      <c r="NS79" s="378" t="str">
        <f t="shared" ref="NS79" si="109">"--"</f>
        <v>--</v>
      </c>
      <c r="NT79" s="378" t="str">
        <f t="shared" si="97"/>
        <v>--</v>
      </c>
      <c r="NU79" s="378" t="str">
        <f t="shared" si="97"/>
        <v>--</v>
      </c>
      <c r="NV79" s="381">
        <v>60.714285714285715</v>
      </c>
      <c r="NW79" s="378" t="str">
        <f t="shared" si="97"/>
        <v>--</v>
      </c>
      <c r="NX79" s="378" t="str">
        <f t="shared" si="98"/>
        <v>--</v>
      </c>
      <c r="NY79" s="378" t="str">
        <f t="shared" si="97"/>
        <v>--</v>
      </c>
      <c r="NZ79" s="381">
        <v>0</v>
      </c>
      <c r="OA79" s="378" t="str">
        <f t="shared" si="97"/>
        <v>--</v>
      </c>
      <c r="OB79" s="378" t="str">
        <f t="shared" si="99"/>
        <v>--</v>
      </c>
      <c r="OC79" s="378" t="str">
        <f t="shared" si="97"/>
        <v>--</v>
      </c>
      <c r="OD79" s="381">
        <v>28.571428571428573</v>
      </c>
      <c r="OE79" s="378" t="str">
        <f t="shared" si="97"/>
        <v>--</v>
      </c>
    </row>
    <row r="80" spans="1:395" ht="14.4" thickTop="1" thickBot="1" x14ac:dyDescent="0.3">
      <c r="A80" s="114">
        <v>76</v>
      </c>
      <c r="B80" s="93" t="s">
        <v>76</v>
      </c>
      <c r="C80" s="144">
        <v>14.400000000000007</v>
      </c>
      <c r="D80" s="144">
        <v>23.214285714285705</v>
      </c>
      <c r="E80" s="144">
        <v>28.828828828828843</v>
      </c>
      <c r="F80" s="144">
        <v>17.391304347826082</v>
      </c>
      <c r="G80" s="144">
        <v>31.249999999999993</v>
      </c>
      <c r="H80" s="144">
        <v>40.506329113924032</v>
      </c>
      <c r="I80" s="144">
        <v>22.000000000000004</v>
      </c>
      <c r="J80" s="144">
        <v>14.814814814814817</v>
      </c>
      <c r="K80" s="144">
        <v>56.09756097560976</v>
      </c>
      <c r="L80" s="144">
        <v>17.073170731707314</v>
      </c>
      <c r="M80" s="141">
        <v>27.433628318584073</v>
      </c>
      <c r="N80" s="141">
        <v>41.228070175438575</v>
      </c>
      <c r="O80" s="141">
        <v>19.191919191919197</v>
      </c>
      <c r="P80" s="141">
        <v>22.988505747126442</v>
      </c>
      <c r="Q80" s="141">
        <v>39.393939393939377</v>
      </c>
      <c r="R80" s="141">
        <v>8.7301587301587329</v>
      </c>
      <c r="S80" s="141">
        <v>8.9285714285714342</v>
      </c>
      <c r="T80" s="141">
        <v>7.2727272727272725</v>
      </c>
      <c r="U80" s="141">
        <v>7.6271186440677967</v>
      </c>
      <c r="V80" s="141">
        <v>15.178571428571427</v>
      </c>
      <c r="W80" s="141">
        <v>10.126582278481015</v>
      </c>
      <c r="X80" s="141">
        <v>14.000000000000002</v>
      </c>
      <c r="Y80" s="141">
        <v>9.0909090909090917</v>
      </c>
      <c r="Z80" s="141">
        <v>7.3170731707317076</v>
      </c>
      <c r="AA80" s="141">
        <v>7.3170731707317058</v>
      </c>
      <c r="AB80" s="142">
        <v>10.526315789473683</v>
      </c>
      <c r="AC80" s="142">
        <v>13.157894736842104</v>
      </c>
      <c r="AD80" s="142">
        <v>17.82178217821782</v>
      </c>
      <c r="AE80" s="142">
        <v>9.1954022988505706</v>
      </c>
      <c r="AF80" s="141">
        <v>7.0707070707070665</v>
      </c>
      <c r="AG80" s="144">
        <v>14.285714285714286</v>
      </c>
      <c r="AH80" s="144">
        <v>17.117117117117111</v>
      </c>
      <c r="AI80" s="143">
        <v>8.1818181818181781</v>
      </c>
      <c r="AJ80" s="143">
        <v>9.4017094017094092</v>
      </c>
      <c r="AK80" s="141">
        <v>18.75</v>
      </c>
      <c r="AL80" s="141">
        <v>12.820512820512818</v>
      </c>
      <c r="AM80" s="141">
        <v>16.326530612244902</v>
      </c>
      <c r="AN80" s="141">
        <v>5.454545454545455</v>
      </c>
      <c r="AO80" s="141">
        <v>12.195121951219512</v>
      </c>
      <c r="AP80" s="141">
        <v>7.3170731707317058</v>
      </c>
      <c r="AQ80" s="141">
        <v>14.035087719298248</v>
      </c>
      <c r="AR80" s="141">
        <v>15.789473684210524</v>
      </c>
      <c r="AS80" s="141">
        <v>21</v>
      </c>
      <c r="AT80" s="141">
        <v>9.1954022988505741</v>
      </c>
      <c r="AU80" s="141">
        <v>13.131313131313139</v>
      </c>
      <c r="AV80" s="141">
        <v>12.800000000000004</v>
      </c>
      <c r="AW80" s="141">
        <v>8.1081081081081088</v>
      </c>
      <c r="AX80" s="142">
        <v>4.5045045045045056</v>
      </c>
      <c r="AY80" s="142">
        <v>7.7586206896551744</v>
      </c>
      <c r="AZ80" s="142">
        <v>19.81981981981982</v>
      </c>
      <c r="BA80" s="142">
        <v>7.6923076923076961</v>
      </c>
      <c r="BB80" s="141">
        <v>17.021276595744684</v>
      </c>
      <c r="BC80" s="142">
        <v>11.111111111111112</v>
      </c>
      <c r="BD80" s="142">
        <v>14.634146341463413</v>
      </c>
      <c r="BE80" s="142">
        <v>8.536585365853659</v>
      </c>
      <c r="BF80" s="142">
        <v>9.8214285714285783</v>
      </c>
      <c r="BG80" s="141">
        <v>9.6491228070175481</v>
      </c>
      <c r="BH80" s="140">
        <v>13.131313131313128</v>
      </c>
      <c r="BI80" s="140">
        <v>6.8965517241379315</v>
      </c>
      <c r="BJ80" s="140">
        <v>8.0808080808080831</v>
      </c>
      <c r="BK80" s="140" t="s">
        <v>286</v>
      </c>
      <c r="BL80" s="141" t="s">
        <v>286</v>
      </c>
      <c r="BM80" s="140" t="s">
        <v>286</v>
      </c>
      <c r="BN80" s="139" t="s">
        <v>286</v>
      </c>
      <c r="BO80" s="139" t="s">
        <v>286</v>
      </c>
      <c r="BP80" s="139" t="s">
        <v>286</v>
      </c>
      <c r="BQ80" s="141" t="s">
        <v>286</v>
      </c>
      <c r="BR80" s="140" t="s">
        <v>286</v>
      </c>
      <c r="BS80" s="140" t="s">
        <v>286</v>
      </c>
      <c r="BT80" s="140">
        <v>3.7037037037037037</v>
      </c>
      <c r="BU80" s="141">
        <v>11.504424778761063</v>
      </c>
      <c r="BV80" s="140">
        <v>11.607142857142852</v>
      </c>
      <c r="BW80" s="140">
        <v>9.183673469387756</v>
      </c>
      <c r="BX80" s="140">
        <v>11.764705882352942</v>
      </c>
      <c r="BY80" s="141">
        <v>6.0606060606060614</v>
      </c>
      <c r="BZ80" s="140">
        <v>13.492063492063494</v>
      </c>
      <c r="CA80" s="140">
        <v>20.720720720720724</v>
      </c>
      <c r="CB80" s="140">
        <v>12.844036697247711</v>
      </c>
      <c r="CC80" s="141">
        <v>9.322033898305083</v>
      </c>
      <c r="CD80" s="140">
        <v>28.571428571428591</v>
      </c>
      <c r="CE80" s="140">
        <v>20.253164556962023</v>
      </c>
      <c r="CF80" s="140">
        <v>17.647058823529413</v>
      </c>
      <c r="CG80" s="141">
        <v>18.181818181818183</v>
      </c>
      <c r="CH80" s="140">
        <v>9.7560975609756078</v>
      </c>
      <c r="CI80" s="140">
        <v>12.04819277108434</v>
      </c>
      <c r="CJ80" s="140">
        <v>11.711711711711716</v>
      </c>
      <c r="CK80" s="140">
        <v>9.9099099099099153</v>
      </c>
      <c r="CL80" s="140">
        <v>7.9999999999999991</v>
      </c>
      <c r="CM80" s="140">
        <v>15.476190476190487</v>
      </c>
      <c r="CN80" s="140">
        <v>6.0606060606060677</v>
      </c>
      <c r="CO80" s="140">
        <v>2.3809523809523814</v>
      </c>
      <c r="CP80" s="141">
        <v>8.1081081081081141</v>
      </c>
      <c r="CQ80" s="140">
        <v>4.5871559633027523</v>
      </c>
      <c r="CR80" s="140">
        <v>4.2735042735042743</v>
      </c>
      <c r="CS80" s="139">
        <v>13.392857142857146</v>
      </c>
      <c r="CT80" s="139">
        <v>6.3291139240506338</v>
      </c>
      <c r="CU80" s="141">
        <v>5.882352941176471</v>
      </c>
      <c r="CV80" s="140">
        <v>1.8181818181818181</v>
      </c>
      <c r="CW80" s="140">
        <v>4.8780487804878048</v>
      </c>
      <c r="CX80" s="139">
        <v>1.2499999999999996</v>
      </c>
      <c r="CY80" s="139">
        <v>1.7857142857142858</v>
      </c>
      <c r="CZ80" s="141">
        <v>2.7272727272727284</v>
      </c>
      <c r="DA80" s="140">
        <v>1.9999999999999998</v>
      </c>
      <c r="DB80" s="140">
        <v>1.1764705882352939</v>
      </c>
      <c r="DC80" s="139">
        <v>0</v>
      </c>
      <c r="DD80" s="114" t="s">
        <v>286</v>
      </c>
      <c r="DE80" s="128">
        <v>32.727272727272727</v>
      </c>
      <c r="DF80" s="121">
        <v>39.639639639639661</v>
      </c>
      <c r="DG80" s="121" t="s">
        <v>286</v>
      </c>
      <c r="DH80" s="114">
        <v>22.018348623853214</v>
      </c>
      <c r="DI80" s="114">
        <v>29.113924050632914</v>
      </c>
      <c r="DJ80" s="128" t="s">
        <v>286</v>
      </c>
      <c r="DK80" s="121">
        <v>20.754716981132077</v>
      </c>
      <c r="DL80" s="121">
        <v>42.424242424242422</v>
      </c>
      <c r="DM80" s="121" t="s">
        <v>286</v>
      </c>
      <c r="DN80" s="121">
        <v>24.778761061946902</v>
      </c>
      <c r="DO80" s="128">
        <v>30.088495575221238</v>
      </c>
      <c r="DP80" s="121" t="s">
        <v>286</v>
      </c>
      <c r="DQ80" s="121">
        <v>20.689655172413804</v>
      </c>
      <c r="DR80" s="121">
        <v>27.83505154639176</v>
      </c>
      <c r="DS80" s="121" t="s">
        <v>286</v>
      </c>
      <c r="DT80" s="128">
        <v>29.35779816513762</v>
      </c>
      <c r="DU80" s="131">
        <v>34.234234234234215</v>
      </c>
      <c r="DV80" s="131" t="s">
        <v>286</v>
      </c>
      <c r="DW80" s="114">
        <v>36.697247706422019</v>
      </c>
      <c r="DX80" s="131">
        <v>32.911392405063289</v>
      </c>
      <c r="DY80" s="128" t="s">
        <v>286</v>
      </c>
      <c r="DZ80" s="128">
        <v>19.999999999999993</v>
      </c>
      <c r="EA80" s="128">
        <v>26.470588235294112</v>
      </c>
      <c r="EB80" s="128" t="s">
        <v>286</v>
      </c>
      <c r="EC80" s="128">
        <v>23.893805309734518</v>
      </c>
      <c r="ED80" s="128">
        <v>27.43362831858407</v>
      </c>
      <c r="EE80" s="128" t="s">
        <v>286</v>
      </c>
      <c r="EF80" s="128">
        <v>17.241379310344829</v>
      </c>
      <c r="EG80" s="128">
        <v>19.587628865979386</v>
      </c>
      <c r="EH80" s="128" t="s">
        <v>286</v>
      </c>
      <c r="EI80" s="128">
        <v>34.579439252336435</v>
      </c>
      <c r="EJ80" s="128">
        <v>37.037037037037031</v>
      </c>
      <c r="EK80" s="128" t="s">
        <v>286</v>
      </c>
      <c r="EL80" s="121">
        <v>33.944954128440351</v>
      </c>
      <c r="EM80" s="121">
        <v>26.582278481012654</v>
      </c>
      <c r="EN80" s="121" t="s">
        <v>286</v>
      </c>
      <c r="EO80" s="121">
        <v>21.568627450980397</v>
      </c>
      <c r="EP80" s="128">
        <v>39.393939393939398</v>
      </c>
      <c r="EQ80" s="121" t="s">
        <v>286</v>
      </c>
      <c r="ER80" s="121">
        <v>16.814159292035406</v>
      </c>
      <c r="ES80" s="121">
        <v>18.584070796460185</v>
      </c>
      <c r="ET80" s="121" t="s">
        <v>286</v>
      </c>
      <c r="EU80" s="128">
        <v>11.494252873563216</v>
      </c>
      <c r="EV80" s="121">
        <v>14.432989690721653</v>
      </c>
      <c r="EW80" s="121" t="s">
        <v>286</v>
      </c>
      <c r="EX80" s="121">
        <v>15.887850467289722</v>
      </c>
      <c r="EY80" s="121">
        <v>58.878504672897201</v>
      </c>
      <c r="EZ80" s="128" t="s">
        <v>286</v>
      </c>
      <c r="FA80" s="121">
        <v>11.926605504587164</v>
      </c>
      <c r="FB80" s="121">
        <v>46.835443037974677</v>
      </c>
      <c r="FC80" s="121" t="s">
        <v>286</v>
      </c>
      <c r="FD80" s="121">
        <v>5.882352941176471</v>
      </c>
      <c r="FE80" s="128">
        <v>44.44444444444445</v>
      </c>
      <c r="FF80" s="121" t="s">
        <v>286</v>
      </c>
      <c r="FG80" s="121">
        <v>10.61946902654867</v>
      </c>
      <c r="FH80" s="121">
        <v>47.787610619469028</v>
      </c>
      <c r="FI80" s="121" t="s">
        <v>286</v>
      </c>
      <c r="FJ80" s="128">
        <v>14.942528735632184</v>
      </c>
      <c r="FK80" s="121">
        <v>46.391752577319586</v>
      </c>
      <c r="FL80" s="121" t="s">
        <v>286</v>
      </c>
      <c r="FM80" s="121">
        <v>3.7037037037037042</v>
      </c>
      <c r="FN80" s="121">
        <v>33.636363636363626</v>
      </c>
      <c r="FO80" s="128" t="s">
        <v>286</v>
      </c>
      <c r="FP80" s="121">
        <v>2.7522935779816513</v>
      </c>
      <c r="FQ80" s="121">
        <v>27.84810126582278</v>
      </c>
      <c r="FR80" s="121" t="s">
        <v>286</v>
      </c>
      <c r="FS80" s="121">
        <v>3.7037037037037033</v>
      </c>
      <c r="FT80" s="128">
        <v>19.444444444444436</v>
      </c>
      <c r="FU80" s="121" t="s">
        <v>286</v>
      </c>
      <c r="FV80" s="121">
        <v>2.6548672566371692</v>
      </c>
      <c r="FW80" s="121">
        <v>18.584070796460178</v>
      </c>
      <c r="FX80" s="121" t="s">
        <v>286</v>
      </c>
      <c r="FY80" s="128">
        <v>2.2988505747126435</v>
      </c>
      <c r="FZ80" s="121">
        <v>29.166666666666668</v>
      </c>
      <c r="GA80" s="121" t="s">
        <v>286</v>
      </c>
      <c r="GB80" s="121" t="s">
        <v>286</v>
      </c>
      <c r="GC80" s="121" t="s">
        <v>286</v>
      </c>
      <c r="GD80" s="128" t="s">
        <v>286</v>
      </c>
      <c r="GE80" s="121" t="s">
        <v>286</v>
      </c>
      <c r="GF80" s="121" t="s">
        <v>286</v>
      </c>
      <c r="GG80" s="121" t="s">
        <v>286</v>
      </c>
      <c r="GH80" s="121" t="s">
        <v>286</v>
      </c>
      <c r="GI80" s="128" t="s">
        <v>286</v>
      </c>
      <c r="GJ80" s="121" t="s">
        <v>286</v>
      </c>
      <c r="GK80" s="121">
        <v>1.7699115044247791</v>
      </c>
      <c r="GL80" s="121">
        <v>1.7699115044247791</v>
      </c>
      <c r="GM80" s="130" t="s">
        <v>286</v>
      </c>
      <c r="GN80" s="128">
        <v>1.1494252873563215</v>
      </c>
      <c r="GO80" s="121">
        <v>6.1855670103092804</v>
      </c>
      <c r="GP80" s="121">
        <v>15.652173913043482</v>
      </c>
      <c r="GQ80" s="121">
        <v>39.622641509433983</v>
      </c>
      <c r="GR80" s="121">
        <v>71.296296296296276</v>
      </c>
      <c r="GS80" s="128">
        <v>9.734513274336285</v>
      </c>
      <c r="GT80" s="121">
        <v>51.428571428571423</v>
      </c>
      <c r="GU80" s="121">
        <v>72.5</v>
      </c>
      <c r="GV80" s="121">
        <v>9.0909090909090899</v>
      </c>
      <c r="GW80" s="121">
        <v>21.568627450980394</v>
      </c>
      <c r="GX80" s="128">
        <v>65</v>
      </c>
      <c r="GY80" s="128">
        <v>8.536585365853659</v>
      </c>
      <c r="GZ80" s="128">
        <v>35.779816513761475</v>
      </c>
      <c r="HA80" s="128">
        <v>69.911504424778769</v>
      </c>
      <c r="HB80" s="128">
        <v>14.285714285714286</v>
      </c>
      <c r="HC80" s="128">
        <v>31.707317073170746</v>
      </c>
      <c r="HD80" s="128">
        <v>64.893617021276626</v>
      </c>
      <c r="HE80" s="128">
        <v>0.86956521739130443</v>
      </c>
      <c r="HF80" s="128">
        <v>5.6603773584905666</v>
      </c>
      <c r="HG80" s="128">
        <v>31.481481481481485</v>
      </c>
      <c r="HH80" s="128">
        <v>0</v>
      </c>
      <c r="HI80" s="128">
        <v>9.5238095238095273</v>
      </c>
      <c r="HJ80" s="128">
        <v>30</v>
      </c>
      <c r="HK80" s="128">
        <v>0</v>
      </c>
      <c r="HL80" s="121">
        <v>1.9607843137254901</v>
      </c>
      <c r="HM80" s="121">
        <v>40</v>
      </c>
      <c r="HN80" s="121">
        <v>0</v>
      </c>
      <c r="HO80" s="121">
        <v>7.339449541284405</v>
      </c>
      <c r="HP80" s="128">
        <v>19.469026548672566</v>
      </c>
      <c r="HQ80" s="121">
        <v>0</v>
      </c>
      <c r="HR80" s="121">
        <v>2.4390243902439015</v>
      </c>
      <c r="HS80" s="121">
        <v>18.085106382978726</v>
      </c>
      <c r="HT80" s="129">
        <v>8.108108108108107</v>
      </c>
      <c r="HU80" s="128">
        <v>24.038461538461544</v>
      </c>
      <c r="HV80" s="114">
        <v>57.94392523364484</v>
      </c>
      <c r="HW80" s="114">
        <v>3.5714285714285712</v>
      </c>
      <c r="HX80" s="114">
        <v>35.051546391752559</v>
      </c>
      <c r="HY80" s="114">
        <v>55</v>
      </c>
      <c r="HZ80" s="114">
        <v>4.545454545454545</v>
      </c>
      <c r="IA80" s="114">
        <v>13.725490196078432</v>
      </c>
      <c r="IB80" s="114">
        <v>61.538461538461526</v>
      </c>
      <c r="IC80" s="114">
        <v>2.4390243902439019</v>
      </c>
      <c r="ID80" s="114">
        <v>22.018348623853221</v>
      </c>
      <c r="IE80" s="114">
        <v>48.672566371681398</v>
      </c>
      <c r="IF80" s="114">
        <v>8.1632653061224492</v>
      </c>
      <c r="IG80" s="114">
        <v>13.414634146341461</v>
      </c>
      <c r="IH80" s="114">
        <v>40.425531914893632</v>
      </c>
      <c r="II80" s="114" t="s">
        <v>286</v>
      </c>
      <c r="IJ80" s="114">
        <v>15.596330275229359</v>
      </c>
      <c r="IK80" s="114">
        <v>42.056074766355138</v>
      </c>
      <c r="IL80" s="114" t="s">
        <v>286</v>
      </c>
      <c r="IM80" s="114">
        <v>18.26923076923077</v>
      </c>
      <c r="IN80" s="114">
        <v>37.499999999999993</v>
      </c>
      <c r="IO80" s="114" t="s">
        <v>286</v>
      </c>
      <c r="IP80" s="114">
        <v>7.8431372549019605</v>
      </c>
      <c r="IQ80" s="114">
        <v>43.589743589743577</v>
      </c>
      <c r="IR80" s="114" t="s">
        <v>286</v>
      </c>
      <c r="IS80" s="114">
        <v>13.761467889908259</v>
      </c>
      <c r="IT80" s="114">
        <v>27.433628318584081</v>
      </c>
      <c r="IU80" s="114" t="s">
        <v>286</v>
      </c>
      <c r="IV80" s="114">
        <v>7.4074074074074066</v>
      </c>
      <c r="IW80" s="114">
        <v>23.404255319148941</v>
      </c>
      <c r="IX80" s="114" t="str">
        <f t="shared" si="100"/>
        <v>--</v>
      </c>
      <c r="IY80" s="114" t="str">
        <f t="shared" si="100"/>
        <v>--</v>
      </c>
      <c r="IZ80" s="114" t="str">
        <f t="shared" si="100"/>
        <v>--</v>
      </c>
      <c r="JA80" s="114" t="str">
        <f t="shared" si="100"/>
        <v>--</v>
      </c>
      <c r="JB80" s="114" t="str">
        <f t="shared" si="100"/>
        <v>--</v>
      </c>
      <c r="JC80" s="261" t="s">
        <v>286</v>
      </c>
      <c r="JD80" s="261" t="s">
        <v>286</v>
      </c>
      <c r="JE80" s="261" t="s">
        <v>286</v>
      </c>
      <c r="JF80" s="261" t="s">
        <v>286</v>
      </c>
      <c r="JG80" s="261" t="s">
        <v>286</v>
      </c>
      <c r="JH80" s="261" t="s">
        <v>286</v>
      </c>
      <c r="JI80" s="261" t="s">
        <v>286</v>
      </c>
      <c r="JJ80" s="261" t="s">
        <v>286</v>
      </c>
      <c r="JK80" s="261" t="s">
        <v>286</v>
      </c>
      <c r="JL80" s="261" t="s">
        <v>286</v>
      </c>
      <c r="JM80" s="261" t="s">
        <v>286</v>
      </c>
      <c r="JN80" s="261" t="s">
        <v>286</v>
      </c>
      <c r="JO80" s="243">
        <v>10</v>
      </c>
      <c r="JP80" s="243">
        <v>37.037037037037003</v>
      </c>
      <c r="JQ80" s="243">
        <v>49.206349206349202</v>
      </c>
      <c r="JR80" s="243">
        <v>19.230769230769202</v>
      </c>
      <c r="JS80" s="243">
        <v>15.909090909090899</v>
      </c>
      <c r="JT80" s="243">
        <v>30</v>
      </c>
      <c r="JU80" s="243">
        <v>0</v>
      </c>
      <c r="JV80" s="243">
        <v>0</v>
      </c>
      <c r="JW80" s="243">
        <v>7.9365079365079403</v>
      </c>
      <c r="JX80" s="243">
        <v>0</v>
      </c>
      <c r="JY80" s="243">
        <v>0</v>
      </c>
      <c r="JZ80" s="243">
        <v>5</v>
      </c>
      <c r="KA80" s="243">
        <v>2.8571428571428599</v>
      </c>
      <c r="KB80" s="243">
        <v>25.925925925925899</v>
      </c>
      <c r="KC80" s="243">
        <v>31.746031746031701</v>
      </c>
      <c r="KD80" s="243">
        <v>17.307692307692299</v>
      </c>
      <c r="KE80" s="243">
        <v>2.2727272727272698</v>
      </c>
      <c r="KF80" s="243">
        <v>20</v>
      </c>
      <c r="KG80" s="128" t="str">
        <f t="shared" si="101"/>
        <v>--</v>
      </c>
      <c r="KH80" s="128" t="str">
        <f t="shared" si="101"/>
        <v>--</v>
      </c>
      <c r="KI80" s="128" t="str">
        <f t="shared" si="101"/>
        <v>--</v>
      </c>
      <c r="KJ80" s="128" t="str">
        <f t="shared" si="101"/>
        <v>--</v>
      </c>
      <c r="KK80" s="128" t="str">
        <f t="shared" si="101"/>
        <v>--</v>
      </c>
      <c r="KL80" s="128" t="str">
        <f t="shared" si="101"/>
        <v>--</v>
      </c>
      <c r="KM80" s="128" t="str">
        <f t="shared" si="101"/>
        <v>--</v>
      </c>
      <c r="KN80" s="286">
        <v>11.538461538461542</v>
      </c>
      <c r="KO80" s="286">
        <v>4.6511627906976738</v>
      </c>
      <c r="KP80" s="286">
        <v>11.666666666666668</v>
      </c>
      <c r="KQ80" s="128" t="str">
        <f t="shared" si="83"/>
        <v>--</v>
      </c>
      <c r="KR80" s="263">
        <v>1.9230769230769229</v>
      </c>
      <c r="KS80" s="222">
        <v>0</v>
      </c>
      <c r="KT80" s="222">
        <v>0</v>
      </c>
      <c r="KU80" s="128" t="str">
        <f t="shared" si="84"/>
        <v>--</v>
      </c>
      <c r="KV80" s="263">
        <v>1.9230769230769229</v>
      </c>
      <c r="KW80" s="222">
        <v>6.9767441860465098</v>
      </c>
      <c r="KX80" s="222">
        <v>1.6666666666666665</v>
      </c>
      <c r="KY80" s="295">
        <v>10.000000000000002</v>
      </c>
      <c r="KZ80" s="295">
        <v>14.814814814814813</v>
      </c>
      <c r="LA80" s="295">
        <v>15.873015873015877</v>
      </c>
      <c r="LB80" s="295">
        <v>9.8039215686274535</v>
      </c>
      <c r="LC80" s="295">
        <v>9.0909090909090899</v>
      </c>
      <c r="LD80" s="295">
        <v>5.0847457627118633</v>
      </c>
      <c r="LE80" s="295">
        <v>7.1428571428571415</v>
      </c>
      <c r="LF80" s="295">
        <v>14.814814814814811</v>
      </c>
      <c r="LG80" s="295">
        <v>8.064516129032258</v>
      </c>
      <c r="LH80" s="295">
        <v>7.6923076923076916</v>
      </c>
      <c r="LI80" s="295">
        <v>4.6511627906976747</v>
      </c>
      <c r="LJ80" s="295">
        <v>3.3898305084745757</v>
      </c>
      <c r="LK80" s="295">
        <v>1.4285714285714284</v>
      </c>
      <c r="LL80" s="295">
        <v>1.8867924528301885</v>
      </c>
      <c r="LM80" s="295">
        <v>4.761904761904761</v>
      </c>
      <c r="LN80" s="295">
        <v>0</v>
      </c>
      <c r="LO80" s="295">
        <v>2.3255813953488369</v>
      </c>
      <c r="LP80" s="295">
        <v>0</v>
      </c>
      <c r="LQ80" s="128">
        <v>0</v>
      </c>
      <c r="LR80" s="128">
        <v>12.962962962962962</v>
      </c>
      <c r="LS80" s="128">
        <v>19.047619047619051</v>
      </c>
      <c r="LT80" s="128">
        <v>11.538461538461537</v>
      </c>
      <c r="LU80" s="128">
        <v>0</v>
      </c>
      <c r="LV80" s="128">
        <v>10.000000000000002</v>
      </c>
      <c r="LX80" s="378" t="str">
        <f t="shared" si="85"/>
        <v>--</v>
      </c>
      <c r="LY80" s="381">
        <v>21.153846153846146</v>
      </c>
      <c r="LZ80" s="381">
        <v>11.36363636363636</v>
      </c>
      <c r="MA80" s="381">
        <v>20.000000000000004</v>
      </c>
      <c r="MB80" s="378" t="str">
        <f t="shared" si="86"/>
        <v>--</v>
      </c>
      <c r="MC80" s="378" t="str">
        <f t="shared" si="86"/>
        <v>--</v>
      </c>
      <c r="MD80" s="378" t="str">
        <f t="shared" si="86"/>
        <v>--</v>
      </c>
      <c r="ME80" s="378" t="str">
        <f t="shared" si="86"/>
        <v>--</v>
      </c>
      <c r="MF80" s="378" t="str">
        <f t="shared" si="87"/>
        <v>--</v>
      </c>
      <c r="MG80" s="381">
        <v>11.538461538461542</v>
      </c>
      <c r="MH80" s="381">
        <v>6.8181818181818201</v>
      </c>
      <c r="MI80" s="381">
        <v>8.3333333333333321</v>
      </c>
      <c r="MJ80" s="378" t="str">
        <f t="shared" si="88"/>
        <v>--</v>
      </c>
      <c r="MK80" s="378" t="str">
        <f t="shared" si="88"/>
        <v>--</v>
      </c>
      <c r="ML80" s="378" t="str">
        <f t="shared" si="88"/>
        <v>--</v>
      </c>
      <c r="MM80" s="378" t="str">
        <f t="shared" si="88"/>
        <v>--</v>
      </c>
      <c r="MN80" s="378" t="str">
        <f t="shared" si="89"/>
        <v>--</v>
      </c>
      <c r="MO80" s="378" t="str">
        <f t="shared" si="89"/>
        <v>--</v>
      </c>
      <c r="MP80" s="378" t="str">
        <f t="shared" si="89"/>
        <v>--</v>
      </c>
      <c r="MQ80" s="378" t="str">
        <f t="shared" si="89"/>
        <v>--</v>
      </c>
      <c r="MR80" s="378" t="str">
        <f t="shared" si="90"/>
        <v>--</v>
      </c>
      <c r="MS80" s="378" t="str">
        <f t="shared" si="90"/>
        <v>--</v>
      </c>
      <c r="MT80" s="378" t="str">
        <f t="shared" si="90"/>
        <v>--</v>
      </c>
      <c r="MU80" s="378" t="str">
        <f t="shared" si="90"/>
        <v>--</v>
      </c>
      <c r="MV80" s="378" t="str">
        <f t="shared" si="91"/>
        <v>--</v>
      </c>
      <c r="MW80" s="378" t="str">
        <f t="shared" si="91"/>
        <v>--</v>
      </c>
      <c r="MX80" s="378" t="str">
        <f t="shared" si="91"/>
        <v>--</v>
      </c>
      <c r="MY80" s="378" t="str">
        <f t="shared" si="91"/>
        <v>--</v>
      </c>
      <c r="MZ80" s="378" t="str">
        <f t="shared" si="92"/>
        <v>--</v>
      </c>
      <c r="NA80" s="381">
        <v>11.53846153846154</v>
      </c>
      <c r="NB80" s="381">
        <v>30.232558139534888</v>
      </c>
      <c r="NC80" s="381">
        <v>18.333333333333329</v>
      </c>
      <c r="ND80" s="378" t="str">
        <f t="shared" si="93"/>
        <v>--</v>
      </c>
      <c r="NE80" s="378" t="str">
        <f t="shared" si="93"/>
        <v>--</v>
      </c>
      <c r="NF80" s="378" t="str">
        <f t="shared" si="93"/>
        <v>--</v>
      </c>
      <c r="NG80" s="378" t="str">
        <f t="shared" si="93"/>
        <v>--</v>
      </c>
      <c r="NH80" s="378" t="str">
        <f t="shared" si="94"/>
        <v>--</v>
      </c>
      <c r="NI80" s="378" t="str">
        <f t="shared" si="94"/>
        <v>--</v>
      </c>
      <c r="NJ80" s="378" t="str">
        <f t="shared" si="94"/>
        <v>--</v>
      </c>
      <c r="NK80" s="378" t="str">
        <f t="shared" si="94"/>
        <v>--</v>
      </c>
      <c r="NL80" s="378" t="str">
        <f t="shared" si="95"/>
        <v>--</v>
      </c>
      <c r="NM80" s="378" t="str">
        <f t="shared" si="95"/>
        <v>--</v>
      </c>
      <c r="NN80" s="378" t="str">
        <f t="shared" si="95"/>
        <v>--</v>
      </c>
      <c r="NO80" s="378" t="str">
        <f t="shared" si="95"/>
        <v>--</v>
      </c>
      <c r="NP80" s="378" t="str">
        <f t="shared" si="96"/>
        <v>--</v>
      </c>
      <c r="NQ80" s="378" t="str">
        <f t="shared" si="96"/>
        <v>--</v>
      </c>
      <c r="NR80" s="378" t="str">
        <f t="shared" si="96"/>
        <v>--</v>
      </c>
      <c r="NS80" s="378" t="str">
        <f t="shared" si="96"/>
        <v>--</v>
      </c>
      <c r="NT80" s="378" t="str">
        <f t="shared" si="97"/>
        <v>--</v>
      </c>
      <c r="NU80" s="378" t="str">
        <f t="shared" si="97"/>
        <v>--</v>
      </c>
      <c r="NV80" s="378" t="str">
        <f t="shared" si="97"/>
        <v>--</v>
      </c>
      <c r="NW80" s="378" t="str">
        <f t="shared" si="97"/>
        <v>--</v>
      </c>
      <c r="NX80" s="378" t="str">
        <f t="shared" si="98"/>
        <v>--</v>
      </c>
      <c r="NY80" s="378" t="str">
        <f t="shared" si="98"/>
        <v>--</v>
      </c>
      <c r="NZ80" s="378" t="str">
        <f t="shared" si="98"/>
        <v>--</v>
      </c>
      <c r="OA80" s="378" t="str">
        <f t="shared" si="98"/>
        <v>--</v>
      </c>
      <c r="OB80" s="378" t="str">
        <f t="shared" si="99"/>
        <v>--</v>
      </c>
      <c r="OC80" s="378" t="str">
        <f t="shared" si="99"/>
        <v>--</v>
      </c>
      <c r="OD80" s="378" t="str">
        <f t="shared" si="99"/>
        <v>--</v>
      </c>
      <c r="OE80" s="378" t="str">
        <f t="shared" si="99"/>
        <v>--</v>
      </c>
    </row>
    <row r="81" spans="1:395" ht="21" customHeight="1" thickTop="1" thickBot="1" x14ac:dyDescent="0.3">
      <c r="A81" s="114">
        <v>77</v>
      </c>
      <c r="B81" s="93" t="s">
        <v>77</v>
      </c>
      <c r="C81" s="144">
        <v>19.330855018587375</v>
      </c>
      <c r="D81" s="144">
        <v>28.862973760932942</v>
      </c>
      <c r="E81" s="144">
        <v>38.265306122448997</v>
      </c>
      <c r="F81" s="144">
        <v>16.666666666666664</v>
      </c>
      <c r="G81" s="144">
        <v>28.834355828220858</v>
      </c>
      <c r="H81" s="144">
        <v>38.007380073800718</v>
      </c>
      <c r="I81" s="144">
        <v>20.64777327935224</v>
      </c>
      <c r="J81" s="144">
        <v>26.510067114093943</v>
      </c>
      <c r="K81" s="144">
        <v>34.262948207171284</v>
      </c>
      <c r="L81" s="144">
        <v>14.027149321266972</v>
      </c>
      <c r="M81" s="141">
        <v>30.392156862745107</v>
      </c>
      <c r="N81" s="141">
        <v>37.552742616033761</v>
      </c>
      <c r="O81" s="141">
        <v>17.924528301886784</v>
      </c>
      <c r="P81" s="141">
        <v>22.169811320754711</v>
      </c>
      <c r="Q81" s="141">
        <v>42.205323193916357</v>
      </c>
      <c r="R81" s="141">
        <v>11.070110701107009</v>
      </c>
      <c r="S81" s="141">
        <v>9.9125364431486886</v>
      </c>
      <c r="T81" s="141">
        <v>9.6446700507614285</v>
      </c>
      <c r="U81" s="141">
        <v>11.409395973154359</v>
      </c>
      <c r="V81" s="141">
        <v>11.384615384615385</v>
      </c>
      <c r="W81" s="141">
        <v>12.22222222222222</v>
      </c>
      <c r="X81" s="141">
        <v>16.460905349794249</v>
      </c>
      <c r="Y81" s="141">
        <v>16.943521594684395</v>
      </c>
      <c r="Z81" s="141">
        <v>9.8814229249011909</v>
      </c>
      <c r="AA81" s="141">
        <v>9.4594594594594597</v>
      </c>
      <c r="AB81" s="142">
        <v>16.013071895424833</v>
      </c>
      <c r="AC81" s="142">
        <v>9.2827004219409304</v>
      </c>
      <c r="AD81" s="142">
        <v>17.452830188679247</v>
      </c>
      <c r="AE81" s="142">
        <v>11.320754716981138</v>
      </c>
      <c r="AF81" s="141">
        <v>8.3969465648854893</v>
      </c>
      <c r="AG81" s="144">
        <v>13.7546468401487</v>
      </c>
      <c r="AH81" s="144">
        <v>14.369501466275663</v>
      </c>
      <c r="AI81" s="143">
        <v>15.736040609137056</v>
      </c>
      <c r="AJ81" s="143">
        <v>12.416107382550333</v>
      </c>
      <c r="AK81" s="141">
        <v>13.846153846153843</v>
      </c>
      <c r="AL81" s="141">
        <v>13.653136531365311</v>
      </c>
      <c r="AM81" s="141">
        <v>17.622950819672145</v>
      </c>
      <c r="AN81" s="141">
        <v>14.715719063545141</v>
      </c>
      <c r="AO81" s="141">
        <v>10.236220472440946</v>
      </c>
      <c r="AP81" s="141">
        <v>10.454545454545459</v>
      </c>
      <c r="AQ81" s="141">
        <v>15.032679738562088</v>
      </c>
      <c r="AR81" s="141">
        <v>13.55932203389831</v>
      </c>
      <c r="AS81" s="141">
        <v>16.037735849056599</v>
      </c>
      <c r="AT81" s="141">
        <v>11.483253588516742</v>
      </c>
      <c r="AU81" s="141">
        <v>10.305343511450374</v>
      </c>
      <c r="AV81" s="141">
        <v>15.241635687732348</v>
      </c>
      <c r="AW81" s="141">
        <v>14.369501466275665</v>
      </c>
      <c r="AX81" s="142">
        <v>10.714285714285714</v>
      </c>
      <c r="AY81" s="142">
        <v>14.189189189189189</v>
      </c>
      <c r="AZ81" s="142">
        <v>14.153846153846155</v>
      </c>
      <c r="BA81" s="142">
        <v>13.333333333333334</v>
      </c>
      <c r="BB81" s="141">
        <v>13.168724279835393</v>
      </c>
      <c r="BC81" s="142">
        <v>15.282392026578069</v>
      </c>
      <c r="BD81" s="142">
        <v>7.5396825396825378</v>
      </c>
      <c r="BE81" s="142">
        <v>10.502283105022832</v>
      </c>
      <c r="BF81" s="142">
        <v>13.114754098360653</v>
      </c>
      <c r="BG81" s="141">
        <v>10.593220338983048</v>
      </c>
      <c r="BH81" s="140">
        <v>15.384615384615383</v>
      </c>
      <c r="BI81" s="140">
        <v>9.5693779904306329</v>
      </c>
      <c r="BJ81" s="140">
        <v>8.0769230769230784</v>
      </c>
      <c r="BK81" s="140" t="s">
        <v>286</v>
      </c>
      <c r="BL81" s="141" t="s">
        <v>286</v>
      </c>
      <c r="BM81" s="140" t="s">
        <v>286</v>
      </c>
      <c r="BN81" s="139" t="s">
        <v>286</v>
      </c>
      <c r="BO81" s="139" t="s">
        <v>286</v>
      </c>
      <c r="BP81" s="139" t="s">
        <v>286</v>
      </c>
      <c r="BQ81" s="141" t="s">
        <v>286</v>
      </c>
      <c r="BR81" s="140" t="s">
        <v>286</v>
      </c>
      <c r="BS81" s="140" t="s">
        <v>286</v>
      </c>
      <c r="BT81" s="140">
        <v>7.6576576576576585</v>
      </c>
      <c r="BU81" s="141">
        <v>11.551155115511547</v>
      </c>
      <c r="BV81" s="140">
        <v>7.2961373390557966</v>
      </c>
      <c r="BW81" s="140">
        <v>10.328638497652586</v>
      </c>
      <c r="BX81" s="140">
        <v>8.5714285714285765</v>
      </c>
      <c r="BY81" s="141">
        <v>8.3969465648854893</v>
      </c>
      <c r="BZ81" s="140">
        <v>15.969581749049437</v>
      </c>
      <c r="CA81" s="140">
        <v>22.713864306784657</v>
      </c>
      <c r="CB81" s="140">
        <v>18.367346938775508</v>
      </c>
      <c r="CC81" s="141">
        <v>18.305084745762716</v>
      </c>
      <c r="CD81" s="140">
        <v>22.222222222222236</v>
      </c>
      <c r="CE81" s="140">
        <v>14.869888475836431</v>
      </c>
      <c r="CF81" s="140">
        <v>11.618257261410793</v>
      </c>
      <c r="CG81" s="141">
        <v>15.562913907284758</v>
      </c>
      <c r="CH81" s="140">
        <v>12.799999999999999</v>
      </c>
      <c r="CI81" s="140">
        <v>9.0090090090090094</v>
      </c>
      <c r="CJ81" s="140">
        <v>19.867549668874187</v>
      </c>
      <c r="CK81" s="140">
        <v>11.158798283261808</v>
      </c>
      <c r="CL81" s="140">
        <v>15.165876777251185</v>
      </c>
      <c r="CM81" s="140">
        <v>13.942307692307693</v>
      </c>
      <c r="CN81" s="140">
        <v>9.6525096525096483</v>
      </c>
      <c r="CO81" s="140">
        <v>4.4943820224719087</v>
      </c>
      <c r="CP81" s="141">
        <v>7.3529411764705941</v>
      </c>
      <c r="CQ81" s="140">
        <v>4.0609137055837579</v>
      </c>
      <c r="CR81" s="140">
        <v>4.406779661016949</v>
      </c>
      <c r="CS81" s="139">
        <v>5.2469135802469093</v>
      </c>
      <c r="CT81" s="139">
        <v>3.3457249070631976</v>
      </c>
      <c r="CU81" s="141">
        <v>1.6326530612244903</v>
      </c>
      <c r="CV81" s="140">
        <v>6.3122923588039876</v>
      </c>
      <c r="CW81" s="140">
        <v>4.7430830039525738</v>
      </c>
      <c r="CX81" s="139">
        <v>2.2522522522522537</v>
      </c>
      <c r="CY81" s="139">
        <v>3.9735099337748361</v>
      </c>
      <c r="CZ81" s="141">
        <v>1.2820512820512826</v>
      </c>
      <c r="DA81" s="140">
        <v>2.8169014084507049</v>
      </c>
      <c r="DB81" s="140">
        <v>1.9047619047619044</v>
      </c>
      <c r="DC81" s="139">
        <v>1.930501930501932</v>
      </c>
      <c r="DD81" s="114" t="s">
        <v>286</v>
      </c>
      <c r="DE81" s="128">
        <v>37.168141592920378</v>
      </c>
      <c r="DF81" s="121">
        <v>34.358974358974372</v>
      </c>
      <c r="DG81" s="121" t="s">
        <v>286</v>
      </c>
      <c r="DH81" s="114">
        <v>28.61538461538461</v>
      </c>
      <c r="DI81" s="114">
        <v>38.518518518518547</v>
      </c>
      <c r="DJ81" s="128" t="s">
        <v>286</v>
      </c>
      <c r="DK81" s="121">
        <v>23.934426229508198</v>
      </c>
      <c r="DL81" s="121">
        <v>36.078431372549048</v>
      </c>
      <c r="DM81" s="121" t="s">
        <v>286</v>
      </c>
      <c r="DN81" s="121">
        <v>27.302631578947359</v>
      </c>
      <c r="DO81" s="128">
        <v>35.319148936170222</v>
      </c>
      <c r="DP81" s="121" t="s">
        <v>286</v>
      </c>
      <c r="DQ81" s="121">
        <v>24.285714285714278</v>
      </c>
      <c r="DR81" s="121">
        <v>26.15384615384616</v>
      </c>
      <c r="DS81" s="121" t="s">
        <v>286</v>
      </c>
      <c r="DT81" s="128">
        <v>31.656804733727821</v>
      </c>
      <c r="DU81" s="131">
        <v>28.717948717948726</v>
      </c>
      <c r="DV81" s="131" t="s">
        <v>286</v>
      </c>
      <c r="DW81" s="114">
        <v>27.60736196319019</v>
      </c>
      <c r="DX81" s="131">
        <v>31.365313653136528</v>
      </c>
      <c r="DY81" s="128" t="s">
        <v>286</v>
      </c>
      <c r="DZ81" s="128">
        <v>20.723684210526333</v>
      </c>
      <c r="EA81" s="128">
        <v>28.458498023715432</v>
      </c>
      <c r="EB81" s="128" t="s">
        <v>286</v>
      </c>
      <c r="EC81" s="128">
        <v>22.368421052631582</v>
      </c>
      <c r="ED81" s="128">
        <v>31.034482758620673</v>
      </c>
      <c r="EE81" s="128" t="s">
        <v>286</v>
      </c>
      <c r="EF81" s="128">
        <v>18.75</v>
      </c>
      <c r="EG81" s="128">
        <v>22.093023255813943</v>
      </c>
      <c r="EH81" s="128" t="s">
        <v>286</v>
      </c>
      <c r="EI81" s="128">
        <v>34.328358208955265</v>
      </c>
      <c r="EJ81" s="128">
        <v>26.041666666666675</v>
      </c>
      <c r="EK81" s="128" t="s">
        <v>286</v>
      </c>
      <c r="EL81" s="121">
        <v>25.077399380804955</v>
      </c>
      <c r="EM81" s="121">
        <v>18.796992481203006</v>
      </c>
      <c r="EN81" s="121" t="s">
        <v>286</v>
      </c>
      <c r="EO81" s="121">
        <v>16.83168316831684</v>
      </c>
      <c r="EP81" s="128">
        <v>20.40000000000002</v>
      </c>
      <c r="EQ81" s="121" t="s">
        <v>286</v>
      </c>
      <c r="ER81" s="121">
        <v>18.481848184818482</v>
      </c>
      <c r="ES81" s="121">
        <v>21.794871794871792</v>
      </c>
      <c r="ET81" s="121" t="s">
        <v>286</v>
      </c>
      <c r="EU81" s="128">
        <v>16.267942583732054</v>
      </c>
      <c r="EV81" s="121">
        <v>11.583011583011569</v>
      </c>
      <c r="EW81" s="121" t="s">
        <v>286</v>
      </c>
      <c r="EX81" s="121">
        <v>17.469879518072283</v>
      </c>
      <c r="EY81" s="121">
        <v>59.183673469387756</v>
      </c>
      <c r="EZ81" s="128" t="s">
        <v>286</v>
      </c>
      <c r="FA81" s="121">
        <v>12.654320987654319</v>
      </c>
      <c r="FB81" s="121">
        <v>47.777777777777757</v>
      </c>
      <c r="FC81" s="121" t="s">
        <v>286</v>
      </c>
      <c r="FD81" s="121">
        <v>8.6092715231788031</v>
      </c>
      <c r="FE81" s="128">
        <v>39.682539682539698</v>
      </c>
      <c r="FF81" s="121" t="s">
        <v>286</v>
      </c>
      <c r="FG81" s="121">
        <v>8.3333333333333286</v>
      </c>
      <c r="FH81" s="121">
        <v>41.025641025641022</v>
      </c>
      <c r="FI81" s="121" t="s">
        <v>286</v>
      </c>
      <c r="FJ81" s="128">
        <v>8.1339712918660272</v>
      </c>
      <c r="FK81" s="121">
        <v>39.147286821705421</v>
      </c>
      <c r="FL81" s="121" t="s">
        <v>286</v>
      </c>
      <c r="FM81" s="121">
        <v>5.3892215568862323</v>
      </c>
      <c r="FN81" s="121">
        <v>26.666666666666682</v>
      </c>
      <c r="FO81" s="128" t="s">
        <v>286</v>
      </c>
      <c r="FP81" s="121">
        <v>2.7950310559006222</v>
      </c>
      <c r="FQ81" s="121">
        <v>21.851851851851855</v>
      </c>
      <c r="FR81" s="121" t="s">
        <v>286</v>
      </c>
      <c r="FS81" s="121">
        <v>1.9801980198019797</v>
      </c>
      <c r="FT81" s="128">
        <v>18.110236220472455</v>
      </c>
      <c r="FU81" s="121" t="s">
        <v>286</v>
      </c>
      <c r="FV81" s="121">
        <v>1.6556291390728481</v>
      </c>
      <c r="FW81" s="121">
        <v>20.512820512820522</v>
      </c>
      <c r="FX81" s="121" t="s">
        <v>286</v>
      </c>
      <c r="FY81" s="128">
        <v>0.48309178743961351</v>
      </c>
      <c r="FZ81" s="121">
        <v>20.155038759689919</v>
      </c>
      <c r="GA81" s="121" t="s">
        <v>286</v>
      </c>
      <c r="GB81" s="121" t="s">
        <v>286</v>
      </c>
      <c r="GC81" s="121" t="s">
        <v>286</v>
      </c>
      <c r="GD81" s="128" t="s">
        <v>286</v>
      </c>
      <c r="GE81" s="121" t="s">
        <v>286</v>
      </c>
      <c r="GF81" s="121" t="s">
        <v>286</v>
      </c>
      <c r="GG81" s="121" t="s">
        <v>286</v>
      </c>
      <c r="GH81" s="121" t="s">
        <v>286</v>
      </c>
      <c r="GI81" s="128" t="s">
        <v>286</v>
      </c>
      <c r="GJ81" s="121" t="s">
        <v>286</v>
      </c>
      <c r="GK81" s="121">
        <v>2.9801324503311273</v>
      </c>
      <c r="GL81" s="121">
        <v>5.1282051282051313</v>
      </c>
      <c r="GM81" s="130" t="s">
        <v>286</v>
      </c>
      <c r="GN81" s="128">
        <v>0.96153846153846145</v>
      </c>
      <c r="GO81" s="121">
        <v>2.3255813953488387</v>
      </c>
      <c r="GP81" s="121">
        <v>19.591836734693906</v>
      </c>
      <c r="GQ81" s="121">
        <v>59.876543209876559</v>
      </c>
      <c r="GR81" s="121">
        <v>70.256410256410248</v>
      </c>
      <c r="GS81" s="128">
        <v>23.758865248226943</v>
      </c>
      <c r="GT81" s="121">
        <v>61.708860759493703</v>
      </c>
      <c r="GU81" s="121">
        <v>75.094339622641527</v>
      </c>
      <c r="GV81" s="121">
        <v>11.453744493392072</v>
      </c>
      <c r="GW81" s="121">
        <v>43.581081081081081</v>
      </c>
      <c r="GX81" s="128">
        <v>63.374485596707764</v>
      </c>
      <c r="GY81" s="128">
        <v>17.142857142857142</v>
      </c>
      <c r="GZ81" s="128">
        <v>43.38983050847456</v>
      </c>
      <c r="HA81" s="128">
        <v>58.260869565217391</v>
      </c>
      <c r="HB81" s="128">
        <v>24.999999999999993</v>
      </c>
      <c r="HC81" s="128">
        <v>41.871921182266</v>
      </c>
      <c r="HD81" s="128">
        <v>60.231660231660243</v>
      </c>
      <c r="HE81" s="128">
        <v>0.40816326530612235</v>
      </c>
      <c r="HF81" s="128">
        <v>14.814814814814818</v>
      </c>
      <c r="HG81" s="128">
        <v>30.769230769230788</v>
      </c>
      <c r="HH81" s="128">
        <v>1.063829787234043</v>
      </c>
      <c r="HI81" s="128">
        <v>11.075949367088613</v>
      </c>
      <c r="HJ81" s="128">
        <v>26.415094339622645</v>
      </c>
      <c r="HK81" s="128">
        <v>0</v>
      </c>
      <c r="HL81" s="121">
        <v>9.4594594594594579</v>
      </c>
      <c r="HM81" s="121">
        <v>19.341563786008219</v>
      </c>
      <c r="HN81" s="121">
        <v>0</v>
      </c>
      <c r="HO81" s="121">
        <v>6.4406779661016982</v>
      </c>
      <c r="HP81" s="128">
        <v>10.000000000000002</v>
      </c>
      <c r="HQ81" s="121">
        <v>0.96153846153846179</v>
      </c>
      <c r="HR81" s="121">
        <v>4.4334975369458123</v>
      </c>
      <c r="HS81" s="121">
        <v>11.196911196911202</v>
      </c>
      <c r="HT81" s="129">
        <v>8.4033613445378155</v>
      </c>
      <c r="HU81" s="128">
        <v>42.038216560509575</v>
      </c>
      <c r="HV81" s="114">
        <v>53.403141361256537</v>
      </c>
      <c r="HW81" s="114">
        <v>9.7826086956521721</v>
      </c>
      <c r="HX81" s="114">
        <v>41.830065359477111</v>
      </c>
      <c r="HY81" s="114">
        <v>58.461538461538467</v>
      </c>
      <c r="HZ81" s="114">
        <v>6.2222222222222223</v>
      </c>
      <c r="IA81" s="114">
        <v>28.911564625850328</v>
      </c>
      <c r="IB81" s="114">
        <v>47.033898305084712</v>
      </c>
      <c r="IC81" s="114">
        <v>5.3140096618357537</v>
      </c>
      <c r="ID81" s="114">
        <v>24.829931972789122</v>
      </c>
      <c r="IE81" s="114">
        <v>36.95652173913043</v>
      </c>
      <c r="IF81" s="114">
        <v>14.009661835748783</v>
      </c>
      <c r="IG81" s="114">
        <v>25.123152709359598</v>
      </c>
      <c r="IH81" s="114">
        <v>39.453124999999986</v>
      </c>
      <c r="II81" s="114" t="s">
        <v>286</v>
      </c>
      <c r="IJ81" s="114">
        <v>24.233128834355817</v>
      </c>
      <c r="IK81" s="114">
        <v>38.461538461538495</v>
      </c>
      <c r="IL81" s="114" t="s">
        <v>286</v>
      </c>
      <c r="IM81" s="114">
        <v>23.492063492063497</v>
      </c>
      <c r="IN81" s="114">
        <v>30.303030303030308</v>
      </c>
      <c r="IO81" s="114" t="s">
        <v>286</v>
      </c>
      <c r="IP81" s="114">
        <v>16.382252559726961</v>
      </c>
      <c r="IQ81" s="114">
        <v>28.744939271255078</v>
      </c>
      <c r="IR81" s="114" t="s">
        <v>286</v>
      </c>
      <c r="IS81" s="114">
        <v>13.265306122448981</v>
      </c>
      <c r="IT81" s="114">
        <v>20.000000000000004</v>
      </c>
      <c r="IU81" s="114" t="s">
        <v>286</v>
      </c>
      <c r="IV81" s="114">
        <v>10.344827586206902</v>
      </c>
      <c r="IW81" s="114">
        <v>19.531249999999986</v>
      </c>
      <c r="IX81" s="114" t="str">
        <f t="shared" si="100"/>
        <v>--</v>
      </c>
      <c r="IY81" s="114" t="str">
        <f t="shared" si="100"/>
        <v>--</v>
      </c>
      <c r="IZ81" s="114" t="str">
        <f t="shared" si="100"/>
        <v>--</v>
      </c>
      <c r="JA81" s="114" t="str">
        <f t="shared" si="100"/>
        <v>--</v>
      </c>
      <c r="JB81" s="114" t="str">
        <f t="shared" si="100"/>
        <v>--</v>
      </c>
      <c r="JC81" s="261" t="s">
        <v>286</v>
      </c>
      <c r="JD81" s="261" t="s">
        <v>286</v>
      </c>
      <c r="JE81" s="261" t="s">
        <v>286</v>
      </c>
      <c r="JF81" s="261" t="s">
        <v>286</v>
      </c>
      <c r="JG81" s="261" t="s">
        <v>286</v>
      </c>
      <c r="JH81" s="261" t="s">
        <v>286</v>
      </c>
      <c r="JI81" s="261" t="s">
        <v>286</v>
      </c>
      <c r="JJ81" s="261" t="s">
        <v>286</v>
      </c>
      <c r="JK81" s="261" t="s">
        <v>286</v>
      </c>
      <c r="JL81" s="261" t="s">
        <v>286</v>
      </c>
      <c r="JM81" s="261" t="s">
        <v>286</v>
      </c>
      <c r="JN81" s="261" t="s">
        <v>286</v>
      </c>
      <c r="JO81" s="243">
        <v>22.564102564102601</v>
      </c>
      <c r="JP81" s="243">
        <v>38.235294117647001</v>
      </c>
      <c r="JQ81" s="243">
        <v>50.526315789473699</v>
      </c>
      <c r="JR81" s="243">
        <v>27.586206896551701</v>
      </c>
      <c r="JS81" s="243">
        <v>32.258064516128997</v>
      </c>
      <c r="JT81" s="243">
        <v>43.157894736842103</v>
      </c>
      <c r="JU81" s="243">
        <v>3.0769230769230802</v>
      </c>
      <c r="JV81" s="247">
        <v>0.98039215686274495</v>
      </c>
      <c r="JW81" s="243">
        <v>7.3684210526315796</v>
      </c>
      <c r="JX81" s="243">
        <v>2.95566502463054</v>
      </c>
      <c r="JY81" s="243">
        <v>0</v>
      </c>
      <c r="JZ81" s="243">
        <v>4.7368421052631602</v>
      </c>
      <c r="KA81" s="243">
        <v>12.8205128205128</v>
      </c>
      <c r="KB81" s="243">
        <v>23.414634146341498</v>
      </c>
      <c r="KC81" s="243">
        <v>35.789473684210499</v>
      </c>
      <c r="KD81" s="243">
        <v>19.801980198019798</v>
      </c>
      <c r="KE81" s="243">
        <v>16.6666666666667</v>
      </c>
      <c r="KF81" s="243">
        <v>25.130890052356001</v>
      </c>
      <c r="KG81" s="128" t="str">
        <f t="shared" si="101"/>
        <v>--</v>
      </c>
      <c r="KH81" s="128" t="str">
        <f t="shared" si="101"/>
        <v>--</v>
      </c>
      <c r="KI81" s="128" t="str">
        <f t="shared" si="101"/>
        <v>--</v>
      </c>
      <c r="KJ81" s="128" t="str">
        <f t="shared" si="101"/>
        <v>--</v>
      </c>
      <c r="KK81" s="128" t="str">
        <f t="shared" si="101"/>
        <v>--</v>
      </c>
      <c r="KL81" s="128" t="str">
        <f t="shared" si="101"/>
        <v>--</v>
      </c>
      <c r="KM81" s="128" t="str">
        <f t="shared" si="101"/>
        <v>--</v>
      </c>
      <c r="KN81" s="286">
        <v>11.330049261083742</v>
      </c>
      <c r="KO81" s="286">
        <v>8.7431693989071064</v>
      </c>
      <c r="KP81" s="286">
        <v>13.089005235602096</v>
      </c>
      <c r="KQ81" s="128" t="str">
        <f t="shared" si="83"/>
        <v>--</v>
      </c>
      <c r="KR81" s="222">
        <v>1.9704433497536951</v>
      </c>
      <c r="KS81" s="222">
        <v>1.6393442622950827</v>
      </c>
      <c r="KT81" s="222">
        <v>5.7591623036649233</v>
      </c>
      <c r="KU81" s="128" t="str">
        <f t="shared" si="84"/>
        <v>--</v>
      </c>
      <c r="KV81" s="222">
        <v>2.4630541871921192</v>
      </c>
      <c r="KW81" s="222">
        <v>2.7322404371584708</v>
      </c>
      <c r="KX81" s="222">
        <v>4.7120418848167551</v>
      </c>
      <c r="KY81" s="295">
        <v>15</v>
      </c>
      <c r="KZ81" s="295">
        <v>16.50485436893204</v>
      </c>
      <c r="LA81" s="295">
        <v>12.041884816753925</v>
      </c>
      <c r="LB81" s="295">
        <v>22.660098522167498</v>
      </c>
      <c r="LC81" s="295">
        <v>19.021739130434788</v>
      </c>
      <c r="LD81" s="295">
        <v>11.518324607329841</v>
      </c>
      <c r="LE81" s="295">
        <v>10.552763819095476</v>
      </c>
      <c r="LF81" s="295">
        <v>11.219512195121952</v>
      </c>
      <c r="LG81" s="295">
        <v>6.3157894736842115</v>
      </c>
      <c r="LH81" s="295">
        <v>15.841584158415829</v>
      </c>
      <c r="LI81" s="295">
        <v>13.978494623655918</v>
      </c>
      <c r="LJ81" s="295">
        <v>10.526315789473687</v>
      </c>
      <c r="LK81" s="295">
        <v>2.0100502512562812</v>
      </c>
      <c r="LL81" s="295">
        <v>3.8834951456310702</v>
      </c>
      <c r="LM81" s="295">
        <v>2.6178010471204196</v>
      </c>
      <c r="LN81" s="295">
        <v>4.9504950495049522</v>
      </c>
      <c r="LO81" s="295">
        <v>5.3475935828877015</v>
      </c>
      <c r="LP81" s="295">
        <v>2.6315789473684212</v>
      </c>
      <c r="LQ81" s="128">
        <v>4.6632124352331603</v>
      </c>
      <c r="LR81" s="128">
        <v>13.793103448275858</v>
      </c>
      <c r="LS81" s="128">
        <v>20.526315789473681</v>
      </c>
      <c r="LT81" s="128">
        <v>5.9113300492610836</v>
      </c>
      <c r="LU81" s="128">
        <v>8.6021505376344098</v>
      </c>
      <c r="LV81" s="128">
        <v>13.612565445026181</v>
      </c>
      <c r="LX81" s="378" t="str">
        <f t="shared" si="85"/>
        <v>--</v>
      </c>
      <c r="LY81" s="381">
        <v>18.181818181818176</v>
      </c>
      <c r="LZ81" s="381">
        <v>25.136612021857918</v>
      </c>
      <c r="MA81" s="381">
        <v>19.371727748691089</v>
      </c>
      <c r="MB81" s="378" t="str">
        <f t="shared" si="86"/>
        <v>--</v>
      </c>
      <c r="MC81" s="381">
        <v>14.054054054054058</v>
      </c>
      <c r="MD81" s="381">
        <v>17.117117117117122</v>
      </c>
      <c r="ME81" s="381">
        <v>22.32142857142858</v>
      </c>
      <c r="MF81" s="378" t="str">
        <f t="shared" si="87"/>
        <v>--</v>
      </c>
      <c r="MG81" s="381">
        <v>21.890547263681608</v>
      </c>
      <c r="MH81" s="381">
        <v>25.274725274725277</v>
      </c>
      <c r="MI81" s="381">
        <v>13.612565445026174</v>
      </c>
      <c r="MJ81" s="378" t="str">
        <f t="shared" si="88"/>
        <v>--</v>
      </c>
      <c r="MK81" s="381">
        <v>17.647058823529409</v>
      </c>
      <c r="ML81" s="381">
        <v>16.36363636363636</v>
      </c>
      <c r="MM81" s="381">
        <v>18.749999999999996</v>
      </c>
      <c r="MN81" s="378" t="str">
        <f t="shared" si="89"/>
        <v>--</v>
      </c>
      <c r="MO81" s="381">
        <v>26.737967914438514</v>
      </c>
      <c r="MP81" s="381">
        <v>20.17543859649123</v>
      </c>
      <c r="MQ81" s="381">
        <v>15.178571428571427</v>
      </c>
      <c r="MR81" s="378" t="str">
        <f t="shared" si="90"/>
        <v>--</v>
      </c>
      <c r="MS81" s="381">
        <v>17.297297297297298</v>
      </c>
      <c r="MT81" s="381">
        <v>14.414414414414415</v>
      </c>
      <c r="MU81" s="381">
        <v>17.699115044247794</v>
      </c>
      <c r="MV81" s="378" t="str">
        <f t="shared" si="91"/>
        <v>--</v>
      </c>
      <c r="MW81" s="381">
        <v>5.9139784946236569</v>
      </c>
      <c r="MX81" s="381">
        <v>6.3063063063063076</v>
      </c>
      <c r="MY81" s="381">
        <v>9.0090090090090111</v>
      </c>
      <c r="MZ81" s="378" t="str">
        <f t="shared" si="92"/>
        <v>--</v>
      </c>
      <c r="NA81" s="381">
        <v>30.392156862745058</v>
      </c>
      <c r="NB81" s="381">
        <v>24.043715846994548</v>
      </c>
      <c r="NC81" s="381">
        <v>27.225130890052355</v>
      </c>
      <c r="ND81" s="378" t="str">
        <f t="shared" si="93"/>
        <v>--</v>
      </c>
      <c r="NE81" s="381">
        <v>24.999999999999996</v>
      </c>
      <c r="NF81" s="381">
        <v>30.275229357798167</v>
      </c>
      <c r="NG81" s="381">
        <v>24.999999999999993</v>
      </c>
      <c r="NH81" s="378" t="str">
        <f t="shared" si="94"/>
        <v>--</v>
      </c>
      <c r="NI81" s="381">
        <v>4.255319148936171</v>
      </c>
      <c r="NJ81" s="381">
        <v>7.2727272727272751</v>
      </c>
      <c r="NK81" s="381">
        <v>8.03571428571429</v>
      </c>
      <c r="NL81" s="378" t="str">
        <f t="shared" si="95"/>
        <v>--</v>
      </c>
      <c r="NM81" s="381">
        <v>2.6595744680851063</v>
      </c>
      <c r="NN81" s="381">
        <v>3.6036036036036019</v>
      </c>
      <c r="NO81" s="381">
        <v>1.7857142857142858</v>
      </c>
      <c r="NP81" s="378" t="str">
        <f t="shared" si="96"/>
        <v>--</v>
      </c>
      <c r="NQ81" s="381">
        <v>3.7234042553191493</v>
      </c>
      <c r="NR81" s="381">
        <v>1.8348623853211008</v>
      </c>
      <c r="NS81" s="381">
        <v>0.89285714285714268</v>
      </c>
      <c r="NT81" s="378" t="str">
        <f t="shared" si="97"/>
        <v>--</v>
      </c>
      <c r="NU81" s="381">
        <v>15.957446808510644</v>
      </c>
      <c r="NV81" s="381">
        <v>33.928571428571431</v>
      </c>
      <c r="NW81" s="381">
        <v>34.821428571428577</v>
      </c>
      <c r="NX81" s="378" t="str">
        <f t="shared" si="98"/>
        <v>--</v>
      </c>
      <c r="NY81" s="381">
        <v>0.53191489361702138</v>
      </c>
      <c r="NZ81" s="381">
        <v>1.7857142857142854</v>
      </c>
      <c r="OA81" s="381">
        <v>3.5714285714285712</v>
      </c>
      <c r="OB81" s="378" t="str">
        <f t="shared" si="99"/>
        <v>--</v>
      </c>
      <c r="OC81" s="381">
        <v>9.5238095238095255</v>
      </c>
      <c r="OD81" s="381">
        <v>21.621621621621625</v>
      </c>
      <c r="OE81" s="381">
        <v>26.785714285714288</v>
      </c>
    </row>
    <row r="82" spans="1:395" ht="14.4" thickTop="1" thickBot="1" x14ac:dyDescent="0.3">
      <c r="A82" s="114">
        <v>78</v>
      </c>
      <c r="B82" s="93" t="s">
        <v>78</v>
      </c>
      <c r="C82" s="144">
        <v>24.193548387096772</v>
      </c>
      <c r="D82" s="144">
        <v>15.384615384615385</v>
      </c>
      <c r="E82" s="144">
        <v>34.285714285714292</v>
      </c>
      <c r="F82" s="144">
        <v>20.754716981132074</v>
      </c>
      <c r="G82" s="144">
        <v>36.363636363636367</v>
      </c>
      <c r="H82" s="144">
        <v>28.571428571428573</v>
      </c>
      <c r="I82" s="144">
        <v>18.604651162790692</v>
      </c>
      <c r="J82" s="144">
        <v>19.999999999999996</v>
      </c>
      <c r="K82" s="144">
        <v>55</v>
      </c>
      <c r="L82" s="144">
        <v>12</v>
      </c>
      <c r="M82" s="141">
        <v>17.241379310344833</v>
      </c>
      <c r="N82" s="141">
        <v>35.897435897435905</v>
      </c>
      <c r="O82" s="141">
        <v>23.529411764705884</v>
      </c>
      <c r="P82" s="141">
        <v>19.512195121951219</v>
      </c>
      <c r="Q82" s="141">
        <v>43.333333333333321</v>
      </c>
      <c r="R82" s="141">
        <v>7.8125</v>
      </c>
      <c r="S82" s="141">
        <v>7.6923076923076943</v>
      </c>
      <c r="T82" s="141">
        <v>11.428571428571425</v>
      </c>
      <c r="U82" s="141">
        <v>12.727272727272728</v>
      </c>
      <c r="V82" s="141">
        <v>13.636363636363637</v>
      </c>
      <c r="W82" s="141">
        <v>9.5238095238095219</v>
      </c>
      <c r="X82" s="141">
        <v>16.279069767441861</v>
      </c>
      <c r="Y82" s="141">
        <v>7.4999999999999982</v>
      </c>
      <c r="Z82" s="141">
        <v>7.5</v>
      </c>
      <c r="AA82" s="141">
        <v>8</v>
      </c>
      <c r="AB82" s="142">
        <v>10.344827586206899</v>
      </c>
      <c r="AC82" s="142">
        <v>15.384615384615385</v>
      </c>
      <c r="AD82" s="142">
        <v>14.705882352941179</v>
      </c>
      <c r="AE82" s="142">
        <v>21.951219512195124</v>
      </c>
      <c r="AF82" s="141">
        <v>13.333333333333337</v>
      </c>
      <c r="AG82" s="144">
        <v>11.290322580645162</v>
      </c>
      <c r="AH82" s="144">
        <v>12.820512820512821</v>
      </c>
      <c r="AI82" s="143">
        <v>11.428571428571429</v>
      </c>
      <c r="AJ82" s="143">
        <v>12.962962962962965</v>
      </c>
      <c r="AK82" s="141">
        <v>15.90909090909091</v>
      </c>
      <c r="AL82" s="141">
        <v>11.904761904761902</v>
      </c>
      <c r="AM82" s="141">
        <v>11.627906976744189</v>
      </c>
      <c r="AN82" s="141">
        <v>7.5</v>
      </c>
      <c r="AO82" s="141">
        <v>7.5</v>
      </c>
      <c r="AP82" s="141">
        <v>4.0816326530612246</v>
      </c>
      <c r="AQ82" s="141">
        <v>13.793103448275861</v>
      </c>
      <c r="AR82" s="141">
        <v>10.256410256410254</v>
      </c>
      <c r="AS82" s="141">
        <v>15.151515151515152</v>
      </c>
      <c r="AT82" s="141">
        <v>12.195121951219511</v>
      </c>
      <c r="AU82" s="141">
        <v>13.793103448275863</v>
      </c>
      <c r="AV82" s="141">
        <v>9.6774193548387117</v>
      </c>
      <c r="AW82" s="141">
        <v>15.789473684210527</v>
      </c>
      <c r="AX82" s="142">
        <v>5.7142857142857135</v>
      </c>
      <c r="AY82" s="142">
        <v>11.320754716981137</v>
      </c>
      <c r="AZ82" s="142">
        <v>11.363636363636363</v>
      </c>
      <c r="BA82" s="142">
        <v>16.666666666666668</v>
      </c>
      <c r="BB82" s="141">
        <v>11.627906976744191</v>
      </c>
      <c r="BC82" s="142">
        <v>5</v>
      </c>
      <c r="BD82" s="142">
        <v>7.5</v>
      </c>
      <c r="BE82" s="142">
        <v>8.1632653061224492</v>
      </c>
      <c r="BF82" s="142">
        <v>3.4482758620689653</v>
      </c>
      <c r="BG82" s="141">
        <v>10.256410256410255</v>
      </c>
      <c r="BH82" s="140">
        <v>8.8235294117647065</v>
      </c>
      <c r="BI82" s="140">
        <v>12.195121951219511</v>
      </c>
      <c r="BJ82" s="140">
        <v>3.4482758620689653</v>
      </c>
      <c r="BK82" s="140" t="s">
        <v>286</v>
      </c>
      <c r="BL82" s="141" t="s">
        <v>286</v>
      </c>
      <c r="BM82" s="140" t="s">
        <v>286</v>
      </c>
      <c r="BN82" s="139" t="s">
        <v>286</v>
      </c>
      <c r="BO82" s="139" t="s">
        <v>286</v>
      </c>
      <c r="BP82" s="139" t="s">
        <v>286</v>
      </c>
      <c r="BQ82" s="141" t="s">
        <v>286</v>
      </c>
      <c r="BR82" s="140" t="s">
        <v>286</v>
      </c>
      <c r="BS82" s="140" t="s">
        <v>286</v>
      </c>
      <c r="BT82" s="140">
        <v>4</v>
      </c>
      <c r="BU82" s="141">
        <v>10.714285714285717</v>
      </c>
      <c r="BV82" s="140">
        <v>5.1282051282051269</v>
      </c>
      <c r="BW82" s="140">
        <v>8.8235294117647065</v>
      </c>
      <c r="BX82" s="140">
        <v>12.195121951219511</v>
      </c>
      <c r="BY82" s="141">
        <v>0</v>
      </c>
      <c r="BZ82" s="140">
        <v>9.5238095238095219</v>
      </c>
      <c r="CA82" s="140">
        <v>15.789473684210531</v>
      </c>
      <c r="CB82" s="140">
        <v>17.142857142857142</v>
      </c>
      <c r="CC82" s="141">
        <v>7.2727272727272716</v>
      </c>
      <c r="CD82" s="140">
        <v>18.18181818181818</v>
      </c>
      <c r="CE82" s="140">
        <v>7.1428571428571423</v>
      </c>
      <c r="CF82" s="140">
        <v>18.604651162790692</v>
      </c>
      <c r="CG82" s="141">
        <v>7.8947368421052637</v>
      </c>
      <c r="CH82" s="140">
        <v>10</v>
      </c>
      <c r="CI82" s="140">
        <v>21.999999999999993</v>
      </c>
      <c r="CJ82" s="140">
        <v>20.68965517241379</v>
      </c>
      <c r="CK82" s="140">
        <v>10.256410256410257</v>
      </c>
      <c r="CL82" s="140">
        <v>2.9411764705882351</v>
      </c>
      <c r="CM82" s="140">
        <v>24.390243902439021</v>
      </c>
      <c r="CN82" s="140">
        <v>13.793103448275863</v>
      </c>
      <c r="CO82" s="140">
        <v>6.25</v>
      </c>
      <c r="CP82" s="141">
        <v>7.6923076923076925</v>
      </c>
      <c r="CQ82" s="140">
        <v>5.7142857142857135</v>
      </c>
      <c r="CR82" s="140">
        <v>3.6363636363636358</v>
      </c>
      <c r="CS82" s="139">
        <v>2.2727272727272729</v>
      </c>
      <c r="CT82" s="139">
        <v>2.3809523809523805</v>
      </c>
      <c r="CU82" s="141">
        <v>6.9767441860465116</v>
      </c>
      <c r="CV82" s="140">
        <v>2.5641025641025639</v>
      </c>
      <c r="CW82" s="140">
        <v>2.4999999999999996</v>
      </c>
      <c r="CX82" s="139">
        <v>4</v>
      </c>
      <c r="CY82" s="139">
        <v>0</v>
      </c>
      <c r="CZ82" s="141">
        <v>2.5641025641025634</v>
      </c>
      <c r="DA82" s="140">
        <v>0</v>
      </c>
      <c r="DB82" s="140">
        <v>7.3170731707317067</v>
      </c>
      <c r="DC82" s="139">
        <v>0</v>
      </c>
      <c r="DD82" s="114" t="s">
        <v>286</v>
      </c>
      <c r="DE82" s="128">
        <v>31.578947368421055</v>
      </c>
      <c r="DF82" s="121">
        <v>37.142857142857139</v>
      </c>
      <c r="DG82" s="121" t="s">
        <v>286</v>
      </c>
      <c r="DH82" s="114">
        <v>45.454545454545446</v>
      </c>
      <c r="DI82" s="114">
        <v>47.619047619047613</v>
      </c>
      <c r="DJ82" s="128" t="s">
        <v>286</v>
      </c>
      <c r="DK82" s="121">
        <v>32.5</v>
      </c>
      <c r="DL82" s="121">
        <v>35</v>
      </c>
      <c r="DM82" s="121" t="s">
        <v>286</v>
      </c>
      <c r="DN82" s="121">
        <v>27.586206896551722</v>
      </c>
      <c r="DO82" s="128">
        <v>41.025641025641015</v>
      </c>
      <c r="DP82" s="121" t="s">
        <v>286</v>
      </c>
      <c r="DQ82" s="121">
        <v>21.95121951219512</v>
      </c>
      <c r="DR82" s="121">
        <v>36.666666666666657</v>
      </c>
      <c r="DS82" s="121" t="s">
        <v>286</v>
      </c>
      <c r="DT82" s="128">
        <v>43.243243243243235</v>
      </c>
      <c r="DU82" s="131">
        <v>37.142857142857146</v>
      </c>
      <c r="DV82" s="131" t="s">
        <v>286</v>
      </c>
      <c r="DW82" s="114">
        <v>36.363636363636367</v>
      </c>
      <c r="DX82" s="131">
        <v>42.857142857142847</v>
      </c>
      <c r="DY82" s="128" t="s">
        <v>286</v>
      </c>
      <c r="DZ82" s="128">
        <v>30.000000000000004</v>
      </c>
      <c r="EA82" s="128">
        <v>37.5</v>
      </c>
      <c r="EB82" s="128" t="s">
        <v>286</v>
      </c>
      <c r="EC82" s="128">
        <v>27.586206896551726</v>
      </c>
      <c r="ED82" s="128">
        <v>35.897435897435884</v>
      </c>
      <c r="EE82" s="128" t="s">
        <v>286</v>
      </c>
      <c r="EF82" s="128">
        <v>14.63414634146341</v>
      </c>
      <c r="EG82" s="128">
        <v>40.000000000000007</v>
      </c>
      <c r="EH82" s="128" t="s">
        <v>286</v>
      </c>
      <c r="EI82" s="128">
        <v>44.736842105263143</v>
      </c>
      <c r="EJ82" s="128">
        <v>31.428571428571434</v>
      </c>
      <c r="EK82" s="128" t="s">
        <v>286</v>
      </c>
      <c r="EL82" s="121">
        <v>36.363636363636353</v>
      </c>
      <c r="EM82" s="121">
        <v>31.707317073170735</v>
      </c>
      <c r="EN82" s="121" t="s">
        <v>286</v>
      </c>
      <c r="EO82" s="121">
        <v>28.205128205128208</v>
      </c>
      <c r="EP82" s="128">
        <v>32.499999999999993</v>
      </c>
      <c r="EQ82" s="121" t="s">
        <v>286</v>
      </c>
      <c r="ER82" s="121">
        <v>20.689655172413794</v>
      </c>
      <c r="ES82" s="121">
        <v>28.205128205128201</v>
      </c>
      <c r="ET82" s="121" t="s">
        <v>286</v>
      </c>
      <c r="EU82" s="128">
        <v>9.7560975609756095</v>
      </c>
      <c r="EV82" s="121">
        <v>33.333333333333336</v>
      </c>
      <c r="EW82" s="121" t="s">
        <v>286</v>
      </c>
      <c r="EX82" s="121">
        <v>21.621621621621621</v>
      </c>
      <c r="EY82" s="121">
        <v>74.285714285714292</v>
      </c>
      <c r="EZ82" s="128" t="s">
        <v>286</v>
      </c>
      <c r="FA82" s="121">
        <v>13.63636363636364</v>
      </c>
      <c r="FB82" s="121">
        <v>60.975609756097576</v>
      </c>
      <c r="FC82" s="121" t="s">
        <v>286</v>
      </c>
      <c r="FD82" s="121">
        <v>9.9999999999999982</v>
      </c>
      <c r="FE82" s="128">
        <v>52.5</v>
      </c>
      <c r="FF82" s="121" t="s">
        <v>286</v>
      </c>
      <c r="FG82" s="121">
        <v>6.8965517241379306</v>
      </c>
      <c r="FH82" s="121">
        <v>46.153846153846146</v>
      </c>
      <c r="FI82" s="121" t="s">
        <v>286</v>
      </c>
      <c r="FJ82" s="128">
        <v>7.3170731707317076</v>
      </c>
      <c r="FK82" s="121">
        <v>46.666666666666664</v>
      </c>
      <c r="FL82" s="121" t="s">
        <v>286</v>
      </c>
      <c r="FM82" s="121">
        <v>10.526315789473685</v>
      </c>
      <c r="FN82" s="121">
        <v>50</v>
      </c>
      <c r="FO82" s="128" t="s">
        <v>286</v>
      </c>
      <c r="FP82" s="121">
        <v>4.545454545454545</v>
      </c>
      <c r="FQ82" s="121">
        <v>12.195121951219512</v>
      </c>
      <c r="FR82" s="121" t="s">
        <v>286</v>
      </c>
      <c r="FS82" s="121">
        <v>0</v>
      </c>
      <c r="FT82" s="128">
        <v>10</v>
      </c>
      <c r="FU82" s="121" t="s">
        <v>286</v>
      </c>
      <c r="FV82" s="121">
        <v>0</v>
      </c>
      <c r="FW82" s="121">
        <v>7.6923076923076925</v>
      </c>
      <c r="FX82" s="121" t="s">
        <v>286</v>
      </c>
      <c r="FY82" s="128">
        <v>0</v>
      </c>
      <c r="FZ82" s="121">
        <v>6.6666666666666661</v>
      </c>
      <c r="GA82" s="121" t="s">
        <v>286</v>
      </c>
      <c r="GB82" s="121" t="s">
        <v>286</v>
      </c>
      <c r="GC82" s="121" t="s">
        <v>286</v>
      </c>
      <c r="GD82" s="128" t="s">
        <v>286</v>
      </c>
      <c r="GE82" s="121" t="s">
        <v>286</v>
      </c>
      <c r="GF82" s="121" t="s">
        <v>286</v>
      </c>
      <c r="GG82" s="121" t="s">
        <v>286</v>
      </c>
      <c r="GH82" s="121" t="s">
        <v>286</v>
      </c>
      <c r="GI82" s="128" t="s">
        <v>286</v>
      </c>
      <c r="GJ82" s="121" t="s">
        <v>286</v>
      </c>
      <c r="GK82" s="121">
        <v>0</v>
      </c>
      <c r="GL82" s="121">
        <v>5.1282051282051277</v>
      </c>
      <c r="GM82" s="130" t="s">
        <v>286</v>
      </c>
      <c r="GN82" s="128">
        <v>2.4390243902439024</v>
      </c>
      <c r="GO82" s="121">
        <v>0</v>
      </c>
      <c r="GP82" s="121">
        <v>11.290322580645164</v>
      </c>
      <c r="GQ82" s="121">
        <v>70.270270270270274</v>
      </c>
      <c r="GR82" s="121">
        <v>91.428571428571431</v>
      </c>
      <c r="GS82" s="128">
        <v>21.568627450980394</v>
      </c>
      <c r="GT82" s="121">
        <v>68.181818181818201</v>
      </c>
      <c r="GU82" s="121">
        <v>88.095238095238088</v>
      </c>
      <c r="GV82" s="121">
        <v>19.512195121951219</v>
      </c>
      <c r="GW82" s="121">
        <v>42.499999999999986</v>
      </c>
      <c r="GX82" s="128">
        <v>90</v>
      </c>
      <c r="GY82" s="128">
        <v>2.0408163265306123</v>
      </c>
      <c r="GZ82" s="128">
        <v>37.931034482758619</v>
      </c>
      <c r="HA82" s="128">
        <v>61.538461538461533</v>
      </c>
      <c r="HB82" s="128">
        <v>44.117647058823522</v>
      </c>
      <c r="HC82" s="128">
        <v>31.578947368421048</v>
      </c>
      <c r="HD82" s="128">
        <v>70.000000000000014</v>
      </c>
      <c r="HE82" s="128">
        <v>0</v>
      </c>
      <c r="HF82" s="128">
        <v>5.4054054054054044</v>
      </c>
      <c r="HG82" s="128">
        <v>57.142857142857146</v>
      </c>
      <c r="HH82" s="128">
        <v>1.9607843137254901</v>
      </c>
      <c r="HI82" s="128">
        <v>18.181818181818187</v>
      </c>
      <c r="HJ82" s="128">
        <v>42.857142857142847</v>
      </c>
      <c r="HK82" s="128">
        <v>2.4390243902439019</v>
      </c>
      <c r="HL82" s="121">
        <v>12.499999999999996</v>
      </c>
      <c r="HM82" s="121">
        <v>70.000000000000014</v>
      </c>
      <c r="HN82" s="121">
        <v>0</v>
      </c>
      <c r="HO82" s="121">
        <v>3.4482758620689653</v>
      </c>
      <c r="HP82" s="128">
        <v>7.6923076923076925</v>
      </c>
      <c r="HQ82" s="121">
        <v>2.9411764705882351</v>
      </c>
      <c r="HR82" s="121">
        <v>7.8947368421052628</v>
      </c>
      <c r="HS82" s="121">
        <v>6.6666666666666661</v>
      </c>
      <c r="HT82" s="129">
        <v>6.5573770491803272</v>
      </c>
      <c r="HU82" s="128">
        <v>57.575757575757571</v>
      </c>
      <c r="HV82" s="114">
        <v>71.428571428571445</v>
      </c>
      <c r="HW82" s="114">
        <v>8.1632653061224492</v>
      </c>
      <c r="HX82" s="114">
        <v>48.837209302325576</v>
      </c>
      <c r="HY82" s="114">
        <v>78.571428571428555</v>
      </c>
      <c r="HZ82" s="114">
        <v>10.256410256410255</v>
      </c>
      <c r="IA82" s="114">
        <v>25.641025641025635</v>
      </c>
      <c r="IB82" s="114">
        <v>84.615384615384613</v>
      </c>
      <c r="IC82" s="114">
        <v>0</v>
      </c>
      <c r="ID82" s="114">
        <v>17.241379310344829</v>
      </c>
      <c r="IE82" s="114">
        <v>30.769230769230777</v>
      </c>
      <c r="IF82" s="114">
        <v>2.9411764705882351</v>
      </c>
      <c r="IG82" s="114">
        <v>23.684210526315788</v>
      </c>
      <c r="IH82" s="114">
        <v>53.333333333333329</v>
      </c>
      <c r="II82" s="114" t="s">
        <v>286</v>
      </c>
      <c r="IJ82" s="114">
        <v>40.540540540540547</v>
      </c>
      <c r="IK82" s="114">
        <v>55.882352941176485</v>
      </c>
      <c r="IL82" s="114" t="s">
        <v>286</v>
      </c>
      <c r="IM82" s="114">
        <v>22.727272727272723</v>
      </c>
      <c r="IN82" s="114">
        <v>57.142857142857146</v>
      </c>
      <c r="IO82" s="114" t="s">
        <v>286</v>
      </c>
      <c r="IP82" s="114">
        <v>15</v>
      </c>
      <c r="IQ82" s="114">
        <v>70.000000000000014</v>
      </c>
      <c r="IR82" s="114" t="s">
        <v>286</v>
      </c>
      <c r="IS82" s="114">
        <v>13.793103448275863</v>
      </c>
      <c r="IT82" s="114">
        <v>23.076923076923084</v>
      </c>
      <c r="IU82" s="114" t="s">
        <v>286</v>
      </c>
      <c r="IV82" s="114">
        <v>23.684210526315788</v>
      </c>
      <c r="IW82" s="114">
        <v>23.333333333333336</v>
      </c>
      <c r="IX82" s="114" t="str">
        <f t="shared" si="100"/>
        <v>--</v>
      </c>
      <c r="IY82" s="114" t="str">
        <f t="shared" si="100"/>
        <v>--</v>
      </c>
      <c r="IZ82" s="114" t="str">
        <f t="shared" si="100"/>
        <v>--</v>
      </c>
      <c r="JA82" s="114" t="str">
        <f t="shared" si="100"/>
        <v>--</v>
      </c>
      <c r="JB82" s="114" t="str">
        <f t="shared" si="100"/>
        <v>--</v>
      </c>
      <c r="JC82" s="261" t="s">
        <v>286</v>
      </c>
      <c r="JD82" s="261" t="s">
        <v>286</v>
      </c>
      <c r="JE82" s="261" t="s">
        <v>286</v>
      </c>
      <c r="JF82" s="261" t="s">
        <v>286</v>
      </c>
      <c r="JG82" s="261" t="s">
        <v>286</v>
      </c>
      <c r="JH82" s="261" t="s">
        <v>286</v>
      </c>
      <c r="JI82" s="261" t="s">
        <v>286</v>
      </c>
      <c r="JJ82" s="261" t="s">
        <v>286</v>
      </c>
      <c r="JK82" s="261" t="s">
        <v>286</v>
      </c>
      <c r="JL82" s="261" t="s">
        <v>286</v>
      </c>
      <c r="JM82" s="261" t="s">
        <v>286</v>
      </c>
      <c r="JN82" s="261" t="s">
        <v>286</v>
      </c>
      <c r="JO82" s="243">
        <v>18.421052631578899</v>
      </c>
      <c r="JP82" s="243">
        <v>34.7826086956522</v>
      </c>
      <c r="JQ82" s="243">
        <v>61.538461538461497</v>
      </c>
      <c r="JR82" s="243">
        <v>28.571428571428601</v>
      </c>
      <c r="JS82" s="243">
        <v>37.931034482758598</v>
      </c>
      <c r="JT82" s="243">
        <v>51.724137931034498</v>
      </c>
      <c r="JU82" s="243">
        <v>0</v>
      </c>
      <c r="JV82" s="243">
        <v>0</v>
      </c>
      <c r="JW82" s="243">
        <v>7.6923076923076898</v>
      </c>
      <c r="JX82" s="243">
        <v>0</v>
      </c>
      <c r="JY82" s="243">
        <v>0</v>
      </c>
      <c r="JZ82" s="243">
        <v>0</v>
      </c>
      <c r="KA82" s="243">
        <v>2.6315789473684199</v>
      </c>
      <c r="KB82" s="243">
        <v>17.3913043478261</v>
      </c>
      <c r="KC82" s="243">
        <v>30.769230769230798</v>
      </c>
      <c r="KD82" s="243">
        <v>17.8571428571429</v>
      </c>
      <c r="KE82" s="243">
        <v>6.8965517241379297</v>
      </c>
      <c r="KF82" s="243">
        <v>48.275862068965502</v>
      </c>
      <c r="KG82" s="128" t="str">
        <f t="shared" si="101"/>
        <v>--</v>
      </c>
      <c r="KH82" s="128" t="str">
        <f t="shared" si="101"/>
        <v>--</v>
      </c>
      <c r="KI82" s="128" t="str">
        <f t="shared" si="101"/>
        <v>--</v>
      </c>
      <c r="KJ82" s="128" t="str">
        <f t="shared" si="101"/>
        <v>--</v>
      </c>
      <c r="KK82" s="128" t="str">
        <f t="shared" si="101"/>
        <v>--</v>
      </c>
      <c r="KL82" s="128" t="str">
        <f t="shared" si="101"/>
        <v>--</v>
      </c>
      <c r="KM82" s="128" t="str">
        <f t="shared" si="101"/>
        <v>--</v>
      </c>
      <c r="KN82" s="286">
        <v>32.142857142857146</v>
      </c>
      <c r="KO82" s="286">
        <v>18.518518518518519</v>
      </c>
      <c r="KP82" s="286">
        <v>7.1428571428571423</v>
      </c>
      <c r="KQ82" s="128" t="str">
        <f t="shared" si="83"/>
        <v>--</v>
      </c>
      <c r="KR82" s="263">
        <v>3.5714285714285712</v>
      </c>
      <c r="KS82" s="222">
        <v>0</v>
      </c>
      <c r="KT82" s="222">
        <v>3.5714285714285712</v>
      </c>
      <c r="KU82" s="128" t="str">
        <f t="shared" si="84"/>
        <v>--</v>
      </c>
      <c r="KV82" s="263">
        <v>3.5714285714285712</v>
      </c>
      <c r="KW82" s="222">
        <v>0</v>
      </c>
      <c r="KX82" s="222">
        <v>3.5714285714285712</v>
      </c>
      <c r="KY82" s="295">
        <v>7.8947368421052655</v>
      </c>
      <c r="KZ82" s="295">
        <v>13.043478260869565</v>
      </c>
      <c r="LA82" s="295">
        <v>15.384615384615387</v>
      </c>
      <c r="LB82" s="295">
        <v>13.793103448275863</v>
      </c>
      <c r="LC82" s="295">
        <v>3.4482758620689653</v>
      </c>
      <c r="LD82" s="295">
        <v>10.714285714285712</v>
      </c>
      <c r="LE82" s="295">
        <v>2.7027027027027022</v>
      </c>
      <c r="LF82" s="295">
        <v>8.695652173913043</v>
      </c>
      <c r="LG82" s="295">
        <v>0</v>
      </c>
      <c r="LH82" s="295">
        <v>20.689655172413794</v>
      </c>
      <c r="LI82" s="295">
        <v>6.8965517241379306</v>
      </c>
      <c r="LJ82" s="295">
        <v>7.1428571428571423</v>
      </c>
      <c r="LK82" s="295">
        <v>5.2631578947368407</v>
      </c>
      <c r="LL82" s="295">
        <v>0</v>
      </c>
      <c r="LM82" s="295">
        <v>0</v>
      </c>
      <c r="LN82" s="295">
        <v>3.4482758620689653</v>
      </c>
      <c r="LO82" s="295">
        <v>0</v>
      </c>
      <c r="LP82" s="295">
        <v>0</v>
      </c>
      <c r="LQ82" s="128">
        <v>0</v>
      </c>
      <c r="LR82" s="128">
        <v>4.3478260869565215</v>
      </c>
      <c r="LS82" s="128">
        <v>7.6923076923076916</v>
      </c>
      <c r="LT82" s="128">
        <v>3.5714285714285712</v>
      </c>
      <c r="LU82" s="128">
        <v>0</v>
      </c>
      <c r="LV82" s="128">
        <v>20.689655172413794</v>
      </c>
      <c r="LX82" s="378" t="str">
        <f t="shared" si="85"/>
        <v>--</v>
      </c>
      <c r="LY82" s="381">
        <v>24.137931034482762</v>
      </c>
      <c r="LZ82" s="381">
        <v>18.518518518518519</v>
      </c>
      <c r="MA82" s="381">
        <v>20.689655172413794</v>
      </c>
      <c r="MB82" s="378" t="str">
        <f t="shared" si="86"/>
        <v>--</v>
      </c>
      <c r="MC82" s="381">
        <v>24.242424242424242</v>
      </c>
      <c r="MD82" s="381">
        <v>23.076923076923073</v>
      </c>
      <c r="ME82" s="378" t="str">
        <f t="shared" si="86"/>
        <v>--</v>
      </c>
      <c r="MF82" s="378" t="str">
        <f t="shared" si="87"/>
        <v>--</v>
      </c>
      <c r="MG82" s="381">
        <v>17.241379310344829</v>
      </c>
      <c r="MH82" s="381">
        <v>10.714285714285715</v>
      </c>
      <c r="MI82" s="381">
        <v>20.689655172413794</v>
      </c>
      <c r="MJ82" s="378" t="str">
        <f t="shared" si="88"/>
        <v>--</v>
      </c>
      <c r="MK82" s="381">
        <v>15.624999999999996</v>
      </c>
      <c r="ML82" s="381">
        <v>33.333333333333336</v>
      </c>
      <c r="MM82" s="378" t="str">
        <f t="shared" ref="MM82" si="110">"--"</f>
        <v>--</v>
      </c>
      <c r="MN82" s="378" t="str">
        <f t="shared" si="89"/>
        <v>--</v>
      </c>
      <c r="MO82" s="381">
        <v>20.588235294117645</v>
      </c>
      <c r="MP82" s="381">
        <v>25.925925925925927</v>
      </c>
      <c r="MQ82" s="378" t="str">
        <f t="shared" ref="MQ82" si="111">"--"</f>
        <v>--</v>
      </c>
      <c r="MR82" s="378" t="str">
        <f t="shared" si="90"/>
        <v>--</v>
      </c>
      <c r="MS82" s="381">
        <v>26.47058823529412</v>
      </c>
      <c r="MT82" s="381">
        <v>21.428571428571427</v>
      </c>
      <c r="MU82" s="378" t="str">
        <f t="shared" ref="MU82" si="112">"--"</f>
        <v>--</v>
      </c>
      <c r="MV82" s="378" t="str">
        <f t="shared" si="91"/>
        <v>--</v>
      </c>
      <c r="MW82" s="381">
        <v>8.8235294117647047</v>
      </c>
      <c r="MX82" s="381">
        <v>4.1666666666666661</v>
      </c>
      <c r="MY82" s="378" t="str">
        <f t="shared" ref="MY82" si="113">"--"</f>
        <v>--</v>
      </c>
      <c r="MZ82" s="378" t="str">
        <f t="shared" si="92"/>
        <v>--</v>
      </c>
      <c r="NA82" s="381">
        <v>53.571428571428569</v>
      </c>
      <c r="NB82" s="381">
        <v>32.142857142857146</v>
      </c>
      <c r="NC82" s="381">
        <v>24.999999999999996</v>
      </c>
      <c r="ND82" s="378" t="str">
        <f t="shared" si="93"/>
        <v>--</v>
      </c>
      <c r="NE82" s="381">
        <v>45.454545454545453</v>
      </c>
      <c r="NF82" s="381">
        <v>15.384615384615385</v>
      </c>
      <c r="NG82" s="378" t="str">
        <f t="shared" ref="NG82" si="114">"--"</f>
        <v>--</v>
      </c>
      <c r="NH82" s="378" t="str">
        <f t="shared" si="94"/>
        <v>--</v>
      </c>
      <c r="NI82" s="381">
        <v>18.18181818181818</v>
      </c>
      <c r="NJ82" s="381">
        <v>3.8461538461538458</v>
      </c>
      <c r="NK82" s="378" t="str">
        <f t="shared" ref="NK82" si="115">"--"</f>
        <v>--</v>
      </c>
      <c r="NL82" s="378" t="str">
        <f t="shared" si="95"/>
        <v>--</v>
      </c>
      <c r="NM82" s="381">
        <v>0</v>
      </c>
      <c r="NN82" s="381">
        <v>0</v>
      </c>
      <c r="NO82" s="378" t="str">
        <f t="shared" ref="NO82" si="116">"--"</f>
        <v>--</v>
      </c>
      <c r="NP82" s="378" t="str">
        <f t="shared" si="96"/>
        <v>--</v>
      </c>
      <c r="NQ82" s="381">
        <v>3.0303030303030307</v>
      </c>
      <c r="NR82" s="381">
        <v>0</v>
      </c>
      <c r="NS82" s="378" t="str">
        <f t="shared" ref="NS82" si="117">"--"</f>
        <v>--</v>
      </c>
      <c r="NT82" s="378" t="str">
        <f t="shared" si="97"/>
        <v>--</v>
      </c>
      <c r="NU82" s="381">
        <v>38.235294117647065</v>
      </c>
      <c r="NV82" s="381">
        <v>22.222222222222221</v>
      </c>
      <c r="NW82" s="378" t="str">
        <f t="shared" ref="NW82" si="118">"--"</f>
        <v>--</v>
      </c>
      <c r="NX82" s="378" t="str">
        <f t="shared" si="98"/>
        <v>--</v>
      </c>
      <c r="NY82" s="381">
        <v>0</v>
      </c>
      <c r="NZ82" s="381">
        <v>3.7037037037037037</v>
      </c>
      <c r="OA82" s="378" t="str">
        <f t="shared" ref="OA82" si="119">"--"</f>
        <v>--</v>
      </c>
      <c r="OB82" s="378" t="str">
        <f t="shared" si="99"/>
        <v>--</v>
      </c>
      <c r="OC82" s="381">
        <v>23.52941176470588</v>
      </c>
      <c r="OD82" s="381">
        <v>18.518518518518519</v>
      </c>
      <c r="OE82" s="378" t="str">
        <f t="shared" ref="OE82" si="120">"--"</f>
        <v>--</v>
      </c>
    </row>
    <row r="83" spans="1:395" ht="14.4" thickTop="1" thickBot="1" x14ac:dyDescent="0.3">
      <c r="A83" s="114">
        <v>79</v>
      </c>
      <c r="B83" s="93" t="s">
        <v>79</v>
      </c>
      <c r="C83" s="144">
        <v>27.561837455830396</v>
      </c>
      <c r="D83" s="144">
        <v>31.147540983606579</v>
      </c>
      <c r="E83" s="144">
        <v>39.506172839506149</v>
      </c>
      <c r="F83" s="144">
        <v>13.928571428571429</v>
      </c>
      <c r="G83" s="144">
        <v>36.994219653179179</v>
      </c>
      <c r="H83" s="144">
        <v>41.463414634146346</v>
      </c>
      <c r="I83" s="144">
        <v>17.20930232558139</v>
      </c>
      <c r="J83" s="144">
        <v>25.138121546961337</v>
      </c>
      <c r="K83" s="144">
        <v>36.603773584905646</v>
      </c>
      <c r="L83" s="144">
        <v>16.197183098591545</v>
      </c>
      <c r="M83" s="141">
        <v>30.030959752322019</v>
      </c>
      <c r="N83" s="141">
        <v>34.767025089605738</v>
      </c>
      <c r="O83" s="141">
        <v>17.68707482993198</v>
      </c>
      <c r="P83" s="141">
        <v>27.868852459016377</v>
      </c>
      <c r="Q83" s="141">
        <v>37.010676156583607</v>
      </c>
      <c r="R83" s="141">
        <v>10.600706713780911</v>
      </c>
      <c r="S83" s="141">
        <v>12.459016393442624</v>
      </c>
      <c r="T83" s="141">
        <v>4.1152263374485596</v>
      </c>
      <c r="U83" s="141">
        <v>6.4285714285714297</v>
      </c>
      <c r="V83" s="141">
        <v>13.256484149855901</v>
      </c>
      <c r="W83" s="141">
        <v>10.731707317073162</v>
      </c>
      <c r="X83" s="141">
        <v>6.4814814814814836</v>
      </c>
      <c r="Y83" s="141">
        <v>9.9447513812154646</v>
      </c>
      <c r="Z83" s="141">
        <v>9.8484848484848513</v>
      </c>
      <c r="AA83" s="141">
        <v>10.877192982456148</v>
      </c>
      <c r="AB83" s="142">
        <v>14.285714285714294</v>
      </c>
      <c r="AC83" s="142">
        <v>10.791366906474817</v>
      </c>
      <c r="AD83" s="142">
        <v>11.186440677966106</v>
      </c>
      <c r="AE83" s="142">
        <v>12.211221122112217</v>
      </c>
      <c r="AF83" s="141">
        <v>9.2526690391459052</v>
      </c>
      <c r="AG83" s="144">
        <v>13.879003558718859</v>
      </c>
      <c r="AH83" s="144">
        <v>16.776315789473671</v>
      </c>
      <c r="AI83" s="143">
        <v>9.5435684647302939</v>
      </c>
      <c r="AJ83" s="143">
        <v>9.6428571428571441</v>
      </c>
      <c r="AK83" s="141">
        <v>18.786127167630063</v>
      </c>
      <c r="AL83" s="141">
        <v>14.563106796116511</v>
      </c>
      <c r="AM83" s="141">
        <v>8.3720930232558199</v>
      </c>
      <c r="AN83" s="141">
        <v>13.850415512465371</v>
      </c>
      <c r="AO83" s="141">
        <v>10.943396226415098</v>
      </c>
      <c r="AP83" s="141">
        <v>11.228070175438603</v>
      </c>
      <c r="AQ83" s="141">
        <v>12.962962962962957</v>
      </c>
      <c r="AR83" s="141">
        <v>11.469534050179217</v>
      </c>
      <c r="AS83" s="141">
        <v>9.4915254237288025</v>
      </c>
      <c r="AT83" s="141">
        <v>13.289036544850493</v>
      </c>
      <c r="AU83" s="141">
        <v>8.896797153024913</v>
      </c>
      <c r="AV83" s="141">
        <v>15.636363636363631</v>
      </c>
      <c r="AW83" s="141">
        <v>17.049180327868868</v>
      </c>
      <c r="AX83" s="142">
        <v>4.564315352697097</v>
      </c>
      <c r="AY83" s="142">
        <v>8.7912087912087937</v>
      </c>
      <c r="AZ83" s="142">
        <v>17.151162790697672</v>
      </c>
      <c r="BA83" s="142">
        <v>13.106796116504853</v>
      </c>
      <c r="BB83" s="141">
        <v>9.0047393364928965</v>
      </c>
      <c r="BC83" s="142">
        <v>12.499999999999995</v>
      </c>
      <c r="BD83" s="142">
        <v>11.320754716981131</v>
      </c>
      <c r="BE83" s="142">
        <v>10.283687943262413</v>
      </c>
      <c r="BF83" s="142">
        <v>14.241486068111465</v>
      </c>
      <c r="BG83" s="141">
        <v>10.071942446043174</v>
      </c>
      <c r="BH83" s="140">
        <v>12.969283276450517</v>
      </c>
      <c r="BI83" s="140">
        <v>14.285714285714301</v>
      </c>
      <c r="BJ83" s="140">
        <v>9.2198581560283639</v>
      </c>
      <c r="BK83" s="140" t="s">
        <v>286</v>
      </c>
      <c r="BL83" s="141" t="s">
        <v>286</v>
      </c>
      <c r="BM83" s="140" t="s">
        <v>286</v>
      </c>
      <c r="BN83" s="139" t="s">
        <v>286</v>
      </c>
      <c r="BO83" s="139" t="s">
        <v>286</v>
      </c>
      <c r="BP83" s="139" t="s">
        <v>286</v>
      </c>
      <c r="BQ83" s="141" t="s">
        <v>286</v>
      </c>
      <c r="BR83" s="140" t="s">
        <v>286</v>
      </c>
      <c r="BS83" s="140" t="s">
        <v>286</v>
      </c>
      <c r="BT83" s="140">
        <v>8.6805555555555571</v>
      </c>
      <c r="BU83" s="141">
        <v>12.812500000000004</v>
      </c>
      <c r="BV83" s="140">
        <v>12.274368231046926</v>
      </c>
      <c r="BW83" s="140">
        <v>9.8639455782312968</v>
      </c>
      <c r="BX83" s="140">
        <v>13.245033112582778</v>
      </c>
      <c r="BY83" s="141">
        <v>6.5454545454545467</v>
      </c>
      <c r="BZ83" s="140">
        <v>20.494699646643106</v>
      </c>
      <c r="CA83" s="140">
        <v>19.333333333333346</v>
      </c>
      <c r="CB83" s="140">
        <v>14.522821576763489</v>
      </c>
      <c r="CC83" s="141">
        <v>9.7472924187725631</v>
      </c>
      <c r="CD83" s="140">
        <v>22.898550724637687</v>
      </c>
      <c r="CE83" s="140">
        <v>15.609756097560961</v>
      </c>
      <c r="CF83" s="140">
        <v>11.682242990654206</v>
      </c>
      <c r="CG83" s="141">
        <v>19.220055710306394</v>
      </c>
      <c r="CH83" s="140">
        <v>13.63636363636364</v>
      </c>
      <c r="CI83" s="140">
        <v>13.888888888888893</v>
      </c>
      <c r="CJ83" s="140">
        <v>17.665615141955843</v>
      </c>
      <c r="CK83" s="140">
        <v>14.130434782608702</v>
      </c>
      <c r="CL83" s="140">
        <v>13.220338983050848</v>
      </c>
      <c r="CM83" s="140">
        <v>16.279069767441865</v>
      </c>
      <c r="CN83" s="140">
        <v>11.913357400722031</v>
      </c>
      <c r="CO83" s="140">
        <v>7.7464788732394405</v>
      </c>
      <c r="CP83" s="141">
        <v>4.3333333333333357</v>
      </c>
      <c r="CQ83" s="140">
        <v>1.2500000000000002</v>
      </c>
      <c r="CR83" s="140">
        <v>2.1582733812949635</v>
      </c>
      <c r="CS83" s="139">
        <v>7.8034682080924851</v>
      </c>
      <c r="CT83" s="139">
        <v>1.9417475728155356</v>
      </c>
      <c r="CU83" s="141">
        <v>3.7209302325581408</v>
      </c>
      <c r="CV83" s="140">
        <v>5.2777777777777795</v>
      </c>
      <c r="CW83" s="140">
        <v>3.4090909090909101</v>
      </c>
      <c r="CX83" s="139">
        <v>1.3937282229965158</v>
      </c>
      <c r="CY83" s="139">
        <v>3.4700315457413247</v>
      </c>
      <c r="CZ83" s="141">
        <v>3.9855072463768084</v>
      </c>
      <c r="DA83" s="140">
        <v>1.3651877133105814</v>
      </c>
      <c r="DB83" s="140">
        <v>5.3333333333333313</v>
      </c>
      <c r="DC83" s="139">
        <v>1.0869565217391313</v>
      </c>
      <c r="DD83" s="114" t="s">
        <v>286</v>
      </c>
      <c r="DE83" s="128">
        <v>40.728476821192032</v>
      </c>
      <c r="DF83" s="121">
        <v>40.167364016736414</v>
      </c>
      <c r="DG83" s="121" t="s">
        <v>286</v>
      </c>
      <c r="DH83" s="114">
        <v>37.356321839080465</v>
      </c>
      <c r="DI83" s="114">
        <v>46.601941747572845</v>
      </c>
      <c r="DJ83" s="128" t="s">
        <v>286</v>
      </c>
      <c r="DK83" s="121">
        <v>39.444444444444429</v>
      </c>
      <c r="DL83" s="121">
        <v>54.022988505747129</v>
      </c>
      <c r="DM83" s="121" t="s">
        <v>286</v>
      </c>
      <c r="DN83" s="121">
        <v>36.075949367088597</v>
      </c>
      <c r="DO83" s="128">
        <v>33.093525179856094</v>
      </c>
      <c r="DP83" s="121" t="s">
        <v>286</v>
      </c>
      <c r="DQ83" s="121">
        <v>19.801980198019802</v>
      </c>
      <c r="DR83" s="121">
        <v>35.842293906810049</v>
      </c>
      <c r="DS83" s="121" t="s">
        <v>286</v>
      </c>
      <c r="DT83" s="128">
        <v>39.666666666666629</v>
      </c>
      <c r="DU83" s="131">
        <v>34.728033472803389</v>
      </c>
      <c r="DV83" s="131" t="s">
        <v>286</v>
      </c>
      <c r="DW83" s="114">
        <v>38.150289017341052</v>
      </c>
      <c r="DX83" s="131">
        <v>42.926829268292707</v>
      </c>
      <c r="DY83" s="128" t="s">
        <v>286</v>
      </c>
      <c r="DZ83" s="128">
        <v>30.110497237569056</v>
      </c>
      <c r="EA83" s="128">
        <v>43.893129770992346</v>
      </c>
      <c r="EB83" s="128" t="s">
        <v>286</v>
      </c>
      <c r="EC83" s="128">
        <v>24.367088607594926</v>
      </c>
      <c r="ED83" s="128">
        <v>27.436823104693136</v>
      </c>
      <c r="EE83" s="128" t="s">
        <v>286</v>
      </c>
      <c r="EF83" s="128">
        <v>19.47194719471948</v>
      </c>
      <c r="EG83" s="128">
        <v>22.222222222222207</v>
      </c>
      <c r="EH83" s="128" t="s">
        <v>286</v>
      </c>
      <c r="EI83" s="128">
        <v>32.107023411371252</v>
      </c>
      <c r="EJ83" s="128">
        <v>36.480686695278948</v>
      </c>
      <c r="EK83" s="128" t="s">
        <v>286</v>
      </c>
      <c r="EL83" s="121">
        <v>28.323699421965319</v>
      </c>
      <c r="EM83" s="121">
        <v>29.126213592233018</v>
      </c>
      <c r="EN83" s="121" t="s">
        <v>286</v>
      </c>
      <c r="EO83" s="121">
        <v>24.64985994397761</v>
      </c>
      <c r="EP83" s="128">
        <v>32.307692307692285</v>
      </c>
      <c r="EQ83" s="121" t="s">
        <v>286</v>
      </c>
      <c r="ER83" s="121">
        <v>18.530351437699682</v>
      </c>
      <c r="ES83" s="121">
        <v>18.840579710144933</v>
      </c>
      <c r="ET83" s="121" t="s">
        <v>286</v>
      </c>
      <c r="EU83" s="128">
        <v>12.251655629139073</v>
      </c>
      <c r="EV83" s="121">
        <v>14.748201438848914</v>
      </c>
      <c r="EW83" s="121" t="s">
        <v>286</v>
      </c>
      <c r="EX83" s="121">
        <v>16.107382550335569</v>
      </c>
      <c r="EY83" s="121">
        <v>52.52100840336135</v>
      </c>
      <c r="EZ83" s="128" t="s">
        <v>286</v>
      </c>
      <c r="FA83" s="121">
        <v>10.465116279069759</v>
      </c>
      <c r="FB83" s="121">
        <v>53.658536585365837</v>
      </c>
      <c r="FC83" s="121" t="s">
        <v>286</v>
      </c>
      <c r="FD83" s="121">
        <v>10.220994475138115</v>
      </c>
      <c r="FE83" s="128">
        <v>49.808429118773979</v>
      </c>
      <c r="FF83" s="121" t="s">
        <v>286</v>
      </c>
      <c r="FG83" s="121">
        <v>13.46153846153846</v>
      </c>
      <c r="FH83" s="121">
        <v>34.782608695652129</v>
      </c>
      <c r="FI83" s="121" t="s">
        <v>286</v>
      </c>
      <c r="FJ83" s="128">
        <v>4.9833887043189371</v>
      </c>
      <c r="FK83" s="121">
        <v>44.086021505376316</v>
      </c>
      <c r="FL83" s="121" t="s">
        <v>286</v>
      </c>
      <c r="FM83" s="121">
        <v>3.3557046979865786</v>
      </c>
      <c r="FN83" s="121">
        <v>38.912133891213372</v>
      </c>
      <c r="FO83" s="128" t="s">
        <v>286</v>
      </c>
      <c r="FP83" s="121">
        <v>3.4682080924855496</v>
      </c>
      <c r="FQ83" s="121">
        <v>36.407766990291272</v>
      </c>
      <c r="FR83" s="121" t="s">
        <v>286</v>
      </c>
      <c r="FS83" s="121">
        <v>4.1322314049586808</v>
      </c>
      <c r="FT83" s="128">
        <v>44.615384615384599</v>
      </c>
      <c r="FU83" s="121" t="s">
        <v>286</v>
      </c>
      <c r="FV83" s="121">
        <v>4.7619047619047636</v>
      </c>
      <c r="FW83" s="121">
        <v>25.724637681159404</v>
      </c>
      <c r="FX83" s="121" t="s">
        <v>286</v>
      </c>
      <c r="FY83" s="128">
        <v>0.99337748344370902</v>
      </c>
      <c r="FZ83" s="121">
        <v>35.483870967741936</v>
      </c>
      <c r="GA83" s="121" t="s">
        <v>286</v>
      </c>
      <c r="GB83" s="121" t="s">
        <v>286</v>
      </c>
      <c r="GC83" s="121" t="s">
        <v>286</v>
      </c>
      <c r="GD83" s="128" t="s">
        <v>286</v>
      </c>
      <c r="GE83" s="121" t="s">
        <v>286</v>
      </c>
      <c r="GF83" s="121" t="s">
        <v>286</v>
      </c>
      <c r="GG83" s="121" t="s">
        <v>286</v>
      </c>
      <c r="GH83" s="121" t="s">
        <v>286</v>
      </c>
      <c r="GI83" s="128" t="s">
        <v>286</v>
      </c>
      <c r="GJ83" s="121" t="s">
        <v>286</v>
      </c>
      <c r="GK83" s="121">
        <v>5.7142857142857126</v>
      </c>
      <c r="GL83" s="121">
        <v>2.1818181818181834</v>
      </c>
      <c r="GM83" s="130" t="s">
        <v>286</v>
      </c>
      <c r="GN83" s="128">
        <v>2.3255813953488391</v>
      </c>
      <c r="GO83" s="121">
        <v>2.1505376344086042</v>
      </c>
      <c r="GP83" s="121">
        <v>25.461254612546135</v>
      </c>
      <c r="GQ83" s="121">
        <v>65.100671140939568</v>
      </c>
      <c r="GR83" s="121">
        <v>77.405857740585731</v>
      </c>
      <c r="GS83" s="128">
        <v>9.7276264591439663</v>
      </c>
      <c r="GT83" s="121">
        <v>56.470588235294073</v>
      </c>
      <c r="GU83" s="121">
        <v>71.500000000000071</v>
      </c>
      <c r="GV83" s="121">
        <v>16.585365853658541</v>
      </c>
      <c r="GW83" s="121">
        <v>53.623188405797116</v>
      </c>
      <c r="GX83" s="128">
        <v>75.581395348837276</v>
      </c>
      <c r="GY83" s="128">
        <v>11.151079136690651</v>
      </c>
      <c r="GZ83" s="128">
        <v>50.161812297734627</v>
      </c>
      <c r="HA83" s="128">
        <v>78.545454545454561</v>
      </c>
      <c r="HB83" s="128">
        <v>6.9686411149825807</v>
      </c>
      <c r="HC83" s="128">
        <v>36.458333333333364</v>
      </c>
      <c r="HD83" s="128">
        <v>66.425992779783371</v>
      </c>
      <c r="HE83" s="128">
        <v>1.4760147601476026</v>
      </c>
      <c r="HF83" s="128">
        <v>11.409395973154369</v>
      </c>
      <c r="HG83" s="128">
        <v>28.033472803347287</v>
      </c>
      <c r="HH83" s="128">
        <v>0</v>
      </c>
      <c r="HI83" s="128">
        <v>13.823529411764715</v>
      </c>
      <c r="HJ83" s="128">
        <v>24.5</v>
      </c>
      <c r="HK83" s="128">
        <v>0.97560975609756129</v>
      </c>
      <c r="HL83" s="121">
        <v>6.3768115942029002</v>
      </c>
      <c r="HM83" s="121">
        <v>27.906976744186061</v>
      </c>
      <c r="HN83" s="121">
        <v>1.0791366906474826</v>
      </c>
      <c r="HO83" s="121">
        <v>3.2362459546925577</v>
      </c>
      <c r="HP83" s="128">
        <v>27.636363636363644</v>
      </c>
      <c r="HQ83" s="121">
        <v>0.348432055749129</v>
      </c>
      <c r="HR83" s="121">
        <v>3.1250000000000004</v>
      </c>
      <c r="HS83" s="121">
        <v>12.27436823104693</v>
      </c>
      <c r="HT83" s="129">
        <v>10.769230769230774</v>
      </c>
      <c r="HU83" s="128">
        <v>40.476190476190446</v>
      </c>
      <c r="HV83" s="114">
        <v>59.829059829059815</v>
      </c>
      <c r="HW83" s="114">
        <v>4.3307086614173222</v>
      </c>
      <c r="HX83" s="114">
        <v>40.597014925373124</v>
      </c>
      <c r="HY83" s="114">
        <v>53.061224489795883</v>
      </c>
      <c r="HZ83" s="114">
        <v>9.3596059113300552</v>
      </c>
      <c r="IA83" s="114">
        <v>36.764705882352921</v>
      </c>
      <c r="IB83" s="114">
        <v>56.470588235294102</v>
      </c>
      <c r="IC83" s="114">
        <v>5.0359712230215825</v>
      </c>
      <c r="ID83" s="114">
        <v>30.194805194805181</v>
      </c>
      <c r="IE83" s="114">
        <v>61.454545454545432</v>
      </c>
      <c r="IF83" s="114">
        <v>2.4390243902439015</v>
      </c>
      <c r="IG83" s="114">
        <v>21.527777777777789</v>
      </c>
      <c r="IH83" s="114">
        <v>47.292418772563195</v>
      </c>
      <c r="II83" s="114" t="s">
        <v>286</v>
      </c>
      <c r="IJ83" s="114">
        <v>26.51006711409396</v>
      </c>
      <c r="IK83" s="114">
        <v>34.854771784232355</v>
      </c>
      <c r="IL83" s="114" t="s">
        <v>286</v>
      </c>
      <c r="IM83" s="114">
        <v>25.07374631268436</v>
      </c>
      <c r="IN83" s="114">
        <v>39.499999999999993</v>
      </c>
      <c r="IO83" s="114" t="s">
        <v>286</v>
      </c>
      <c r="IP83" s="114">
        <v>18.05157593123209</v>
      </c>
      <c r="IQ83" s="114">
        <v>37.984496124031033</v>
      </c>
      <c r="IR83" s="114" t="s">
        <v>286</v>
      </c>
      <c r="IS83" s="114">
        <v>14.0983606557377</v>
      </c>
      <c r="IT83" s="114">
        <v>41.66666666666665</v>
      </c>
      <c r="IU83" s="114" t="s">
        <v>286</v>
      </c>
      <c r="IV83" s="114">
        <v>11.458333333333339</v>
      </c>
      <c r="IW83" s="114">
        <v>28.260869565217398</v>
      </c>
      <c r="IX83" s="114" t="str">
        <f t="shared" si="100"/>
        <v>--</v>
      </c>
      <c r="IY83" s="114" t="str">
        <f t="shared" si="100"/>
        <v>--</v>
      </c>
      <c r="IZ83" s="114" t="str">
        <f t="shared" si="100"/>
        <v>--</v>
      </c>
      <c r="JA83" s="114" t="str">
        <f t="shared" si="100"/>
        <v>--</v>
      </c>
      <c r="JB83" s="114" t="str">
        <f t="shared" si="100"/>
        <v>--</v>
      </c>
      <c r="JC83" s="261" t="s">
        <v>286</v>
      </c>
      <c r="JD83" s="261" t="s">
        <v>286</v>
      </c>
      <c r="JE83" s="261" t="s">
        <v>286</v>
      </c>
      <c r="JF83" s="261" t="s">
        <v>286</v>
      </c>
      <c r="JG83" s="261" t="s">
        <v>286</v>
      </c>
      <c r="JH83" s="261" t="s">
        <v>286</v>
      </c>
      <c r="JI83" s="261" t="s">
        <v>286</v>
      </c>
      <c r="JJ83" s="261" t="s">
        <v>286</v>
      </c>
      <c r="JK83" s="261" t="s">
        <v>286</v>
      </c>
      <c r="JL83" s="261" t="s">
        <v>286</v>
      </c>
      <c r="JM83" s="261" t="s">
        <v>286</v>
      </c>
      <c r="JN83" s="261" t="s">
        <v>286</v>
      </c>
      <c r="JO83" s="243">
        <v>11.702127659574501</v>
      </c>
      <c r="JP83" s="243">
        <v>27.894736842105299</v>
      </c>
      <c r="JQ83" s="243">
        <v>41.3427561837456</v>
      </c>
      <c r="JR83" s="243">
        <v>21.694915254237301</v>
      </c>
      <c r="JS83" s="243">
        <v>31.730769230769202</v>
      </c>
      <c r="JT83" s="243">
        <v>44.176706827309197</v>
      </c>
      <c r="JU83" s="243">
        <v>1.0638297872340401</v>
      </c>
      <c r="JV83" s="243">
        <v>2.1052631578947398</v>
      </c>
      <c r="JW83" s="243">
        <v>5.3003533568904704</v>
      </c>
      <c r="JX83" s="243">
        <v>2.0338983050847501</v>
      </c>
      <c r="JY83" s="243">
        <v>2.8846153846153899</v>
      </c>
      <c r="JZ83" s="243">
        <v>6.0240963855421699</v>
      </c>
      <c r="KA83" s="243">
        <v>6.3829787234042596</v>
      </c>
      <c r="KB83" s="243">
        <v>12.8205128205128</v>
      </c>
      <c r="KC83" s="243">
        <v>23.0496453900709</v>
      </c>
      <c r="KD83" s="243">
        <v>15.8783783783784</v>
      </c>
      <c r="KE83" s="243">
        <v>16.9329073482428</v>
      </c>
      <c r="KF83" s="243">
        <v>30.4</v>
      </c>
      <c r="KG83" s="128" t="str">
        <f t="shared" si="101"/>
        <v>--</v>
      </c>
      <c r="KH83" s="128" t="str">
        <f t="shared" si="101"/>
        <v>--</v>
      </c>
      <c r="KI83" s="128" t="str">
        <f t="shared" si="101"/>
        <v>--</v>
      </c>
      <c r="KJ83" s="128" t="str">
        <f t="shared" si="101"/>
        <v>--</v>
      </c>
      <c r="KK83" s="128" t="str">
        <f t="shared" si="101"/>
        <v>--</v>
      </c>
      <c r="KL83" s="128" t="str">
        <f t="shared" si="101"/>
        <v>--</v>
      </c>
      <c r="KM83" s="128" t="str">
        <f t="shared" si="101"/>
        <v>--</v>
      </c>
      <c r="KN83" s="286">
        <v>13.513513513513507</v>
      </c>
      <c r="KO83" s="286">
        <v>12.698412698412701</v>
      </c>
      <c r="KP83" s="286">
        <v>8.5714285714285747</v>
      </c>
      <c r="KQ83" s="128" t="str">
        <f t="shared" si="83"/>
        <v>--</v>
      </c>
      <c r="KR83" s="222">
        <v>3.0405405405405412</v>
      </c>
      <c r="KS83" s="222">
        <v>1.26984126984127</v>
      </c>
      <c r="KT83" s="222">
        <v>2.0408163265306132</v>
      </c>
      <c r="KU83" s="128" t="str">
        <f t="shared" si="84"/>
        <v>--</v>
      </c>
      <c r="KV83" s="222">
        <v>3.3898305084745766</v>
      </c>
      <c r="KW83" s="222">
        <v>3.4920634920634912</v>
      </c>
      <c r="KX83" s="222">
        <v>1.6326530612244898</v>
      </c>
      <c r="KY83" s="295">
        <v>14.795918367346937</v>
      </c>
      <c r="KZ83" s="295">
        <v>14.356435643564364</v>
      </c>
      <c r="LA83" s="295">
        <v>10.689655172413801</v>
      </c>
      <c r="LB83" s="295">
        <v>16.161616161616163</v>
      </c>
      <c r="LC83" s="295">
        <v>14.779874213836484</v>
      </c>
      <c r="LD83" s="295">
        <v>14.285714285714286</v>
      </c>
      <c r="LE83" s="295">
        <v>7.6530612244897984</v>
      </c>
      <c r="LF83" s="295">
        <v>14.215686274509812</v>
      </c>
      <c r="LG83" s="295">
        <v>5.8823529411764754</v>
      </c>
      <c r="LH83" s="295">
        <v>12.040133779264222</v>
      </c>
      <c r="LI83" s="295">
        <v>14.285714285714302</v>
      </c>
      <c r="LJ83" s="295">
        <v>13.888888888888895</v>
      </c>
      <c r="LK83" s="295">
        <v>2.5510204081632657</v>
      </c>
      <c r="LL83" s="295">
        <v>2.4390243902439033</v>
      </c>
      <c r="LM83" s="295">
        <v>2.0761245674740501</v>
      </c>
      <c r="LN83" s="295">
        <v>4.6822742474916401</v>
      </c>
      <c r="LO83" s="295">
        <v>3.4267912772585669</v>
      </c>
      <c r="LP83" s="295">
        <v>3.1872509960159365</v>
      </c>
      <c r="LQ83" s="128">
        <v>1.595744680851064</v>
      </c>
      <c r="LR83" s="128">
        <v>3.5897435897435894</v>
      </c>
      <c r="LS83" s="128">
        <v>10.283687943262411</v>
      </c>
      <c r="LT83" s="128">
        <v>7.0945945945945974</v>
      </c>
      <c r="LU83" s="128">
        <v>7.3954983922829571</v>
      </c>
      <c r="LV83" s="128">
        <v>15.725806451612911</v>
      </c>
      <c r="LX83" s="378" t="str">
        <f t="shared" si="85"/>
        <v>--</v>
      </c>
      <c r="LY83" s="381">
        <v>22.525597269624576</v>
      </c>
      <c r="LZ83" s="381">
        <v>18.181818181818183</v>
      </c>
      <c r="MA83" s="381">
        <v>21.513944223107575</v>
      </c>
      <c r="MB83" s="378" t="str">
        <f t="shared" si="86"/>
        <v>--</v>
      </c>
      <c r="MC83" s="381">
        <v>14.982578397212535</v>
      </c>
      <c r="MD83" s="381">
        <v>18.007662835249047</v>
      </c>
      <c r="ME83" s="381">
        <v>15.887850467289715</v>
      </c>
      <c r="MF83" s="378" t="str">
        <f t="shared" si="87"/>
        <v>--</v>
      </c>
      <c r="MG83" s="381">
        <v>17.905405405405407</v>
      </c>
      <c r="MH83" s="381">
        <v>19.375</v>
      </c>
      <c r="MI83" s="381">
        <v>19.920318725099598</v>
      </c>
      <c r="MJ83" s="378" t="str">
        <f t="shared" si="88"/>
        <v>--</v>
      </c>
      <c r="MK83" s="381">
        <v>15.807560137457042</v>
      </c>
      <c r="ML83" s="381">
        <v>13.358778625954198</v>
      </c>
      <c r="MM83" s="381">
        <v>14.018691588785048</v>
      </c>
      <c r="MN83" s="378" t="str">
        <f t="shared" si="89"/>
        <v>--</v>
      </c>
      <c r="MO83" s="381">
        <v>20.068027210884338</v>
      </c>
      <c r="MP83" s="381">
        <v>20.075757575757578</v>
      </c>
      <c r="MQ83" s="381">
        <v>12.67605633802817</v>
      </c>
      <c r="MR83" s="378" t="str">
        <f t="shared" si="90"/>
        <v>--</v>
      </c>
      <c r="MS83" s="381">
        <v>10.996563573883163</v>
      </c>
      <c r="MT83" s="381">
        <v>10.038610038610042</v>
      </c>
      <c r="MU83" s="381">
        <v>10.377358490566042</v>
      </c>
      <c r="MV83" s="378" t="str">
        <f t="shared" si="91"/>
        <v>--</v>
      </c>
      <c r="MW83" s="381">
        <v>2.7210884353741509</v>
      </c>
      <c r="MX83" s="381">
        <v>3.4749034749034777</v>
      </c>
      <c r="MY83" s="381">
        <v>3.3492822966507183</v>
      </c>
      <c r="MZ83" s="378" t="str">
        <f t="shared" si="92"/>
        <v>--</v>
      </c>
      <c r="NA83" s="381">
        <v>36.486486486486484</v>
      </c>
      <c r="NB83" s="381">
        <v>29.523809523809533</v>
      </c>
      <c r="NC83" s="381">
        <v>23.983739837398375</v>
      </c>
      <c r="ND83" s="378" t="str">
        <f t="shared" si="93"/>
        <v>--</v>
      </c>
      <c r="NE83" s="381">
        <v>23.890784982935141</v>
      </c>
      <c r="NF83" s="381">
        <v>25.781250000000004</v>
      </c>
      <c r="NG83" s="381">
        <v>24.519230769230763</v>
      </c>
      <c r="NH83" s="378" t="str">
        <f t="shared" si="94"/>
        <v>--</v>
      </c>
      <c r="NI83" s="381">
        <v>5.7239057239057223</v>
      </c>
      <c r="NJ83" s="381">
        <v>7.0312500000000018</v>
      </c>
      <c r="NK83" s="381">
        <v>6.8292682926829258</v>
      </c>
      <c r="NL83" s="378" t="str">
        <f t="shared" si="95"/>
        <v>--</v>
      </c>
      <c r="NM83" s="381">
        <v>0.68027210884353773</v>
      </c>
      <c r="NN83" s="381">
        <v>1.5564202334630355</v>
      </c>
      <c r="NO83" s="381">
        <v>0.98039215686274539</v>
      </c>
      <c r="NP83" s="378" t="str">
        <f t="shared" si="96"/>
        <v>--</v>
      </c>
      <c r="NQ83" s="381">
        <v>0.6825938566552906</v>
      </c>
      <c r="NR83" s="381">
        <v>1.1764705882352942</v>
      </c>
      <c r="NS83" s="381">
        <v>0.48780487804878064</v>
      </c>
      <c r="NT83" s="378" t="str">
        <f t="shared" si="97"/>
        <v>--</v>
      </c>
      <c r="NU83" s="381">
        <v>17.182130584192443</v>
      </c>
      <c r="NV83" s="381">
        <v>18.2879377431907</v>
      </c>
      <c r="NW83" s="381">
        <v>33.658536585365873</v>
      </c>
      <c r="NX83" s="378" t="str">
        <f t="shared" si="98"/>
        <v>--</v>
      </c>
      <c r="NY83" s="381">
        <v>0</v>
      </c>
      <c r="NZ83" s="381">
        <v>0.77821011673151752</v>
      </c>
      <c r="OA83" s="381">
        <v>3.9024390243902451</v>
      </c>
      <c r="OB83" s="378" t="str">
        <f t="shared" si="99"/>
        <v>--</v>
      </c>
      <c r="OC83" s="381">
        <v>7.5085324232081891</v>
      </c>
      <c r="OD83" s="381">
        <v>10.937500000000005</v>
      </c>
      <c r="OE83" s="381">
        <v>22.81553398058254</v>
      </c>
    </row>
    <row r="84" spans="1:395" ht="14.4" thickTop="1" thickBot="1" x14ac:dyDescent="0.3">
      <c r="A84" s="114">
        <v>80</v>
      </c>
      <c r="B84" s="93" t="s">
        <v>80</v>
      </c>
      <c r="C84" s="144">
        <v>15.075376884422115</v>
      </c>
      <c r="D84" s="144">
        <v>35.087719298245595</v>
      </c>
      <c r="E84" s="144">
        <v>37.341772151898745</v>
      </c>
      <c r="F84" s="144">
        <v>18.981481481481474</v>
      </c>
      <c r="G84" s="144">
        <v>31.45539906103285</v>
      </c>
      <c r="H84" s="144">
        <v>42.767295597484292</v>
      </c>
      <c r="I84" s="144">
        <v>13.366336633663369</v>
      </c>
      <c r="J84" s="144">
        <v>34.13461538461538</v>
      </c>
      <c r="K84" s="144">
        <v>45.197740112994367</v>
      </c>
      <c r="L84" s="144">
        <v>15.028901734104052</v>
      </c>
      <c r="M84" s="141">
        <v>24.5</v>
      </c>
      <c r="N84" s="141">
        <v>42.666666666666679</v>
      </c>
      <c r="O84" s="141">
        <v>11.320754716981133</v>
      </c>
      <c r="P84" s="141">
        <v>25.547445255474454</v>
      </c>
      <c r="Q84" s="141">
        <v>31.914893617021288</v>
      </c>
      <c r="R84" s="141">
        <v>8.9999999999999982</v>
      </c>
      <c r="S84" s="141">
        <v>19.767441860465112</v>
      </c>
      <c r="T84" s="141">
        <v>9.493670886075952</v>
      </c>
      <c r="U84" s="141">
        <v>9.722222222222225</v>
      </c>
      <c r="V84" s="141">
        <v>13.08411214953272</v>
      </c>
      <c r="W84" s="141">
        <v>12.578616352201257</v>
      </c>
      <c r="X84" s="141">
        <v>10.194174757281557</v>
      </c>
      <c r="Y84" s="141">
        <v>13.809523809523812</v>
      </c>
      <c r="Z84" s="141">
        <v>15.254237288135592</v>
      </c>
      <c r="AA84" s="141">
        <v>14.942528735632189</v>
      </c>
      <c r="AB84" s="142">
        <v>17.821782178217823</v>
      </c>
      <c r="AC84" s="142">
        <v>10.000000000000002</v>
      </c>
      <c r="AD84" s="142">
        <v>10.062893081761009</v>
      </c>
      <c r="AE84" s="142">
        <v>14.492753623188404</v>
      </c>
      <c r="AF84" s="141">
        <v>9.859154929577473</v>
      </c>
      <c r="AG84" s="144">
        <v>8.5858585858585865</v>
      </c>
      <c r="AH84" s="144">
        <v>22.222222222222218</v>
      </c>
      <c r="AI84" s="143">
        <v>12.658227848101266</v>
      </c>
      <c r="AJ84" s="143">
        <v>13.364055299539173</v>
      </c>
      <c r="AK84" s="141">
        <v>15.420560747663552</v>
      </c>
      <c r="AL84" s="141">
        <v>13.836477987421381</v>
      </c>
      <c r="AM84" s="141">
        <v>11.219512195121954</v>
      </c>
      <c r="AN84" s="141">
        <v>17.475728155339805</v>
      </c>
      <c r="AO84" s="141">
        <v>19.774011299435028</v>
      </c>
      <c r="AP84" s="141">
        <v>16.091954022988503</v>
      </c>
      <c r="AQ84" s="141">
        <v>16.499999999999996</v>
      </c>
      <c r="AR84" s="141">
        <v>13.422818791946304</v>
      </c>
      <c r="AS84" s="141">
        <v>12.02531645569621</v>
      </c>
      <c r="AT84" s="141">
        <v>12.318840579710145</v>
      </c>
      <c r="AU84" s="141">
        <v>14.893617021276601</v>
      </c>
      <c r="AV84" s="141">
        <v>12.105263157894733</v>
      </c>
      <c r="AW84" s="141">
        <v>17.058823529411754</v>
      </c>
      <c r="AX84" s="142">
        <v>5.6962025316455698</v>
      </c>
      <c r="AY84" s="142">
        <v>9.3023255813953512</v>
      </c>
      <c r="AZ84" s="142">
        <v>14.485981308411214</v>
      </c>
      <c r="BA84" s="142">
        <v>16.352201257861637</v>
      </c>
      <c r="BB84" s="141">
        <v>10.152284263959389</v>
      </c>
      <c r="BC84" s="142">
        <v>20.673076923076923</v>
      </c>
      <c r="BD84" s="142">
        <v>15.819209039548017</v>
      </c>
      <c r="BE84" s="142">
        <v>8.5714285714285765</v>
      </c>
      <c r="BF84" s="142">
        <v>17.412935323383088</v>
      </c>
      <c r="BG84" s="141">
        <v>13.422818791946309</v>
      </c>
      <c r="BH84" s="140">
        <v>12.25806451612903</v>
      </c>
      <c r="BI84" s="140">
        <v>14.492753623188404</v>
      </c>
      <c r="BJ84" s="140">
        <v>9.8591549295774676</v>
      </c>
      <c r="BK84" s="140" t="s">
        <v>286</v>
      </c>
      <c r="BL84" s="141" t="s">
        <v>286</v>
      </c>
      <c r="BM84" s="140" t="s">
        <v>286</v>
      </c>
      <c r="BN84" s="139" t="s">
        <v>286</v>
      </c>
      <c r="BO84" s="139" t="s">
        <v>286</v>
      </c>
      <c r="BP84" s="139" t="s">
        <v>286</v>
      </c>
      <c r="BQ84" s="141" t="s">
        <v>286</v>
      </c>
      <c r="BR84" s="140" t="s">
        <v>286</v>
      </c>
      <c r="BS84" s="140" t="s">
        <v>286</v>
      </c>
      <c r="BT84" s="140">
        <v>12.571428571428571</v>
      </c>
      <c r="BU84" s="141">
        <v>16.000000000000004</v>
      </c>
      <c r="BV84" s="140">
        <v>10.067114093959731</v>
      </c>
      <c r="BW84" s="140">
        <v>12.422360248447212</v>
      </c>
      <c r="BX84" s="140">
        <v>20.895522388059703</v>
      </c>
      <c r="BY84" s="141">
        <v>5.6338028169014072</v>
      </c>
      <c r="BZ84" s="140">
        <v>15.897435897435898</v>
      </c>
      <c r="CA84" s="140">
        <v>27.167630057803471</v>
      </c>
      <c r="CB84" s="140">
        <v>17.721518987341781</v>
      </c>
      <c r="CC84" s="141">
        <v>9.433962264150944</v>
      </c>
      <c r="CD84" s="140">
        <v>23.004694835680777</v>
      </c>
      <c r="CE84" s="140">
        <v>18.9873417721519</v>
      </c>
      <c r="CF84" s="140">
        <v>15.196078431372548</v>
      </c>
      <c r="CG84" s="141">
        <v>24.637681159420286</v>
      </c>
      <c r="CH84" s="140">
        <v>17.514124293785311</v>
      </c>
      <c r="CI84" s="140">
        <v>10.919540229885063</v>
      </c>
      <c r="CJ84" s="140">
        <v>23.000000000000007</v>
      </c>
      <c r="CK84" s="140">
        <v>16.000000000000004</v>
      </c>
      <c r="CL84" s="140">
        <v>16.874999999999989</v>
      </c>
      <c r="CM84" s="140">
        <v>19.402985074626866</v>
      </c>
      <c r="CN84" s="140">
        <v>14.084507042253518</v>
      </c>
      <c r="CO84" s="140">
        <v>3.5175879396984926</v>
      </c>
      <c r="CP84" s="141">
        <v>8.092485549132947</v>
      </c>
      <c r="CQ84" s="140">
        <v>2.5316455696202533</v>
      </c>
      <c r="CR84" s="140">
        <v>2.7906976744186047</v>
      </c>
      <c r="CS84" s="139">
        <v>8.9201877934272353</v>
      </c>
      <c r="CT84" s="139">
        <v>2.5316455696202533</v>
      </c>
      <c r="CU84" s="141">
        <v>3.9024390243902451</v>
      </c>
      <c r="CV84" s="140">
        <v>9.0909090909090953</v>
      </c>
      <c r="CW84" s="140">
        <v>7.3033707865168562</v>
      </c>
      <c r="CX84" s="139">
        <v>1.7241379310344831</v>
      </c>
      <c r="CY84" s="139">
        <v>6.0000000000000009</v>
      </c>
      <c r="CZ84" s="141">
        <v>4</v>
      </c>
      <c r="DA84" s="140">
        <v>4.9689440993788869</v>
      </c>
      <c r="DB84" s="140">
        <v>3.7313432835820892</v>
      </c>
      <c r="DC84" s="139">
        <v>2.8169014084507045</v>
      </c>
      <c r="DD84" s="114" t="s">
        <v>286</v>
      </c>
      <c r="DE84" s="128">
        <v>38.095238095238095</v>
      </c>
      <c r="DF84" s="121">
        <v>28.6624203821656</v>
      </c>
      <c r="DG84" s="121" t="s">
        <v>286</v>
      </c>
      <c r="DH84" s="114">
        <v>32.394366197183103</v>
      </c>
      <c r="DI84" s="114">
        <v>29.113924050632917</v>
      </c>
      <c r="DJ84" s="128" t="s">
        <v>286</v>
      </c>
      <c r="DK84" s="121">
        <v>29.665071770334919</v>
      </c>
      <c r="DL84" s="121">
        <v>39.548022598870077</v>
      </c>
      <c r="DM84" s="121" t="s">
        <v>286</v>
      </c>
      <c r="DN84" s="121">
        <v>22.500000000000011</v>
      </c>
      <c r="DO84" s="128">
        <v>36.000000000000014</v>
      </c>
      <c r="DP84" s="121" t="s">
        <v>286</v>
      </c>
      <c r="DQ84" s="121">
        <v>19.54887218045112</v>
      </c>
      <c r="DR84" s="121">
        <v>23.239436619718322</v>
      </c>
      <c r="DS84" s="121" t="s">
        <v>286</v>
      </c>
      <c r="DT84" s="128">
        <v>31.32530120481929</v>
      </c>
      <c r="DU84" s="131">
        <v>22.929936305732479</v>
      </c>
      <c r="DV84" s="131" t="s">
        <v>286</v>
      </c>
      <c r="DW84" s="114">
        <v>35.211267605633829</v>
      </c>
      <c r="DX84" s="131">
        <v>29.936305732484055</v>
      </c>
      <c r="DY84" s="128" t="s">
        <v>286</v>
      </c>
      <c r="DZ84" s="128">
        <v>30.143540669856463</v>
      </c>
      <c r="EA84" s="128">
        <v>35.028248587570651</v>
      </c>
      <c r="EB84" s="128" t="s">
        <v>286</v>
      </c>
      <c r="EC84" s="128">
        <v>16.000000000000004</v>
      </c>
      <c r="ED84" s="128">
        <v>28.666666666666682</v>
      </c>
      <c r="EE84" s="128" t="s">
        <v>286</v>
      </c>
      <c r="EF84" s="128">
        <v>21.481481481481488</v>
      </c>
      <c r="EG84" s="128">
        <v>16.901408450704231</v>
      </c>
      <c r="EH84" s="128" t="s">
        <v>286</v>
      </c>
      <c r="EI84" s="128">
        <v>33.333333333333321</v>
      </c>
      <c r="EJ84" s="128">
        <v>22.929936305732479</v>
      </c>
      <c r="EK84" s="128" t="s">
        <v>286</v>
      </c>
      <c r="EL84" s="121">
        <v>31.75355450236971</v>
      </c>
      <c r="EM84" s="121">
        <v>26.282051282051281</v>
      </c>
      <c r="EN84" s="121" t="s">
        <v>286</v>
      </c>
      <c r="EO84" s="121">
        <v>27.27272727272728</v>
      </c>
      <c r="EP84" s="128">
        <v>31.250000000000007</v>
      </c>
      <c r="EQ84" s="121" t="s">
        <v>286</v>
      </c>
      <c r="ER84" s="121">
        <v>11.500000000000002</v>
      </c>
      <c r="ES84" s="121">
        <v>18.79194630872485</v>
      </c>
      <c r="ET84" s="121" t="s">
        <v>286</v>
      </c>
      <c r="EU84" s="128">
        <v>13.333333333333337</v>
      </c>
      <c r="EV84" s="121">
        <v>13.475177304964536</v>
      </c>
      <c r="EW84" s="121" t="s">
        <v>286</v>
      </c>
      <c r="EX84" s="121">
        <v>15.662650602409633</v>
      </c>
      <c r="EY84" s="121">
        <v>49.044585987261136</v>
      </c>
      <c r="EZ84" s="128" t="s">
        <v>286</v>
      </c>
      <c r="FA84" s="121">
        <v>10.849056603773585</v>
      </c>
      <c r="FB84" s="121">
        <v>48.71794871794873</v>
      </c>
      <c r="FC84" s="121" t="s">
        <v>286</v>
      </c>
      <c r="FD84" s="121">
        <v>8.2524271844660184</v>
      </c>
      <c r="FE84" s="128">
        <v>40.571428571428562</v>
      </c>
      <c r="FF84" s="121" t="s">
        <v>286</v>
      </c>
      <c r="FG84" s="121">
        <v>9.0000000000000018</v>
      </c>
      <c r="FH84" s="121">
        <v>39.597315436241615</v>
      </c>
      <c r="FI84" s="121" t="s">
        <v>286</v>
      </c>
      <c r="FJ84" s="128">
        <v>3.7313432835820901</v>
      </c>
      <c r="FK84" s="121">
        <v>44.680851063829763</v>
      </c>
      <c r="FL84" s="121" t="s">
        <v>286</v>
      </c>
      <c r="FM84" s="121">
        <v>3.6363636363636398</v>
      </c>
      <c r="FN84" s="121">
        <v>17.834394904458595</v>
      </c>
      <c r="FO84" s="128" t="s">
        <v>286</v>
      </c>
      <c r="FP84" s="121">
        <v>2.3584905660377369</v>
      </c>
      <c r="FQ84" s="121">
        <v>16.560509554140122</v>
      </c>
      <c r="FR84" s="121" t="s">
        <v>286</v>
      </c>
      <c r="FS84" s="121">
        <v>3.3816425120772959</v>
      </c>
      <c r="FT84" s="128">
        <v>26.285714285714295</v>
      </c>
      <c r="FU84" s="121" t="s">
        <v>286</v>
      </c>
      <c r="FV84" s="121">
        <v>2.0000000000000004</v>
      </c>
      <c r="FW84" s="121">
        <v>19.999999999999996</v>
      </c>
      <c r="FX84" s="121" t="s">
        <v>286</v>
      </c>
      <c r="FY84" s="128">
        <v>3.7313432835820892</v>
      </c>
      <c r="FZ84" s="121">
        <v>20.422535211267615</v>
      </c>
      <c r="GA84" s="121" t="s">
        <v>286</v>
      </c>
      <c r="GB84" s="121" t="s">
        <v>286</v>
      </c>
      <c r="GC84" s="121" t="s">
        <v>286</v>
      </c>
      <c r="GD84" s="128" t="s">
        <v>286</v>
      </c>
      <c r="GE84" s="121" t="s">
        <v>286</v>
      </c>
      <c r="GF84" s="121" t="s">
        <v>286</v>
      </c>
      <c r="GG84" s="121" t="s">
        <v>286</v>
      </c>
      <c r="GH84" s="121" t="s">
        <v>286</v>
      </c>
      <c r="GI84" s="128" t="s">
        <v>286</v>
      </c>
      <c r="GJ84" s="121" t="s">
        <v>286</v>
      </c>
      <c r="GK84" s="121">
        <v>1.9999999999999998</v>
      </c>
      <c r="GL84" s="121">
        <v>5.3333333333333348</v>
      </c>
      <c r="GM84" s="130" t="s">
        <v>286</v>
      </c>
      <c r="GN84" s="128">
        <v>3.7313432835820892</v>
      </c>
      <c r="GO84" s="121">
        <v>2.8169014084507049</v>
      </c>
      <c r="GP84" s="121">
        <v>13.612565445026188</v>
      </c>
      <c r="GQ84" s="121">
        <v>59.006211180124218</v>
      </c>
      <c r="GR84" s="121">
        <v>69.032258064516157</v>
      </c>
      <c r="GS84" s="128">
        <v>9.4059405940594107</v>
      </c>
      <c r="GT84" s="121">
        <v>46.500000000000014</v>
      </c>
      <c r="GU84" s="121">
        <v>68.589743589743605</v>
      </c>
      <c r="GV84" s="121">
        <v>16.666666666666668</v>
      </c>
      <c r="GW84" s="121">
        <v>41.293532338308466</v>
      </c>
      <c r="GX84" s="128">
        <v>64.367816091954026</v>
      </c>
      <c r="GY84" s="128">
        <v>12.790697674418606</v>
      </c>
      <c r="GZ84" s="128">
        <v>42.631578947368425</v>
      </c>
      <c r="HA84" s="128">
        <v>62.837837837837824</v>
      </c>
      <c r="HB84" s="128">
        <v>11.688311688311691</v>
      </c>
      <c r="HC84" s="128">
        <v>24.806201550387605</v>
      </c>
      <c r="HD84" s="128">
        <v>57.142857142857125</v>
      </c>
      <c r="HE84" s="128">
        <v>0.52356020942408399</v>
      </c>
      <c r="HF84" s="128">
        <v>8.6956521739130412</v>
      </c>
      <c r="HG84" s="128">
        <v>21.290322580645167</v>
      </c>
      <c r="HH84" s="128">
        <v>0.99009900990099031</v>
      </c>
      <c r="HI84" s="128">
        <v>8.9999999999999964</v>
      </c>
      <c r="HJ84" s="128">
        <v>21.794871794871803</v>
      </c>
      <c r="HK84" s="128">
        <v>1.0416666666666667</v>
      </c>
      <c r="HL84" s="121">
        <v>9.9502487562189081</v>
      </c>
      <c r="HM84" s="121">
        <v>23.563218390804604</v>
      </c>
      <c r="HN84" s="121">
        <v>1.1627906976744187</v>
      </c>
      <c r="HO84" s="121">
        <v>4.7368421052631584</v>
      </c>
      <c r="HP84" s="128">
        <v>16.891891891891888</v>
      </c>
      <c r="HQ84" s="121">
        <v>1.2987012987012989</v>
      </c>
      <c r="HR84" s="121">
        <v>3.1007751937984502</v>
      </c>
      <c r="HS84" s="121">
        <v>10.000000000000004</v>
      </c>
      <c r="HT84" s="129">
        <v>7.3684210526315805</v>
      </c>
      <c r="HU84" s="128">
        <v>29.936305732484069</v>
      </c>
      <c r="HV84" s="114">
        <v>56.578947368421048</v>
      </c>
      <c r="HW84" s="114">
        <v>3.0303030303030303</v>
      </c>
      <c r="HX84" s="114">
        <v>27.27272727272728</v>
      </c>
      <c r="HY84" s="114">
        <v>44.666666666666671</v>
      </c>
      <c r="HZ84" s="114">
        <v>7.3684210526315805</v>
      </c>
      <c r="IA84" s="114">
        <v>27.999999999999996</v>
      </c>
      <c r="IB84" s="114">
        <v>49.696969696969681</v>
      </c>
      <c r="IC84" s="114">
        <v>5.2941176470588278</v>
      </c>
      <c r="ID84" s="114">
        <v>26.984126984126977</v>
      </c>
      <c r="IE84" s="114">
        <v>42.567567567567558</v>
      </c>
      <c r="IF84" s="114">
        <v>4.545454545454545</v>
      </c>
      <c r="IG84" s="114">
        <v>14.728682170542637</v>
      </c>
      <c r="IH84" s="114">
        <v>40.714285714285701</v>
      </c>
      <c r="II84" s="114" t="s">
        <v>286</v>
      </c>
      <c r="IJ84" s="114">
        <v>14.634146341463421</v>
      </c>
      <c r="IK84" s="114">
        <v>30.322580645161313</v>
      </c>
      <c r="IL84" s="114" t="s">
        <v>286</v>
      </c>
      <c r="IM84" s="114">
        <v>14.572864321608053</v>
      </c>
      <c r="IN84" s="114">
        <v>28.84615384615385</v>
      </c>
      <c r="IO84" s="114" t="s">
        <v>286</v>
      </c>
      <c r="IP84" s="114">
        <v>13.432835820895518</v>
      </c>
      <c r="IQ84" s="114">
        <v>35.02824858757063</v>
      </c>
      <c r="IR84" s="114" t="s">
        <v>286</v>
      </c>
      <c r="IS84" s="114">
        <v>9.6256684491978586</v>
      </c>
      <c r="IT84" s="114">
        <v>22.758620689655178</v>
      </c>
      <c r="IU84" s="114" t="s">
        <v>286</v>
      </c>
      <c r="IV84" s="114">
        <v>7.7519379844961236</v>
      </c>
      <c r="IW84" s="114">
        <v>22.857142857142875</v>
      </c>
      <c r="IX84" s="114" t="str">
        <f t="shared" si="100"/>
        <v>--</v>
      </c>
      <c r="IY84" s="114" t="str">
        <f t="shared" si="100"/>
        <v>--</v>
      </c>
      <c r="IZ84" s="114" t="str">
        <f t="shared" si="100"/>
        <v>--</v>
      </c>
      <c r="JA84" s="114" t="str">
        <f t="shared" si="100"/>
        <v>--</v>
      </c>
      <c r="JB84" s="114" t="str">
        <f t="shared" si="100"/>
        <v>--</v>
      </c>
      <c r="JC84" s="261" t="s">
        <v>286</v>
      </c>
      <c r="JD84" s="261" t="s">
        <v>286</v>
      </c>
      <c r="JE84" s="261" t="s">
        <v>286</v>
      </c>
      <c r="JF84" s="261" t="s">
        <v>286</v>
      </c>
      <c r="JG84" s="261" t="s">
        <v>286</v>
      </c>
      <c r="JH84" s="261" t="s">
        <v>286</v>
      </c>
      <c r="JI84" s="261" t="s">
        <v>286</v>
      </c>
      <c r="JJ84" s="261" t="s">
        <v>286</v>
      </c>
      <c r="JK84" s="261" t="s">
        <v>286</v>
      </c>
      <c r="JL84" s="261" t="s">
        <v>286</v>
      </c>
      <c r="JM84" s="261" t="s">
        <v>286</v>
      </c>
      <c r="JN84" s="261" t="s">
        <v>286</v>
      </c>
      <c r="JO84" s="243">
        <v>13.483146067415699</v>
      </c>
      <c r="JP84" s="243">
        <v>21.153846153846199</v>
      </c>
      <c r="JQ84" s="243">
        <v>44.696969696969703</v>
      </c>
      <c r="JR84" s="243">
        <v>14.8571428571429</v>
      </c>
      <c r="JS84" s="243">
        <v>21.985815602836901</v>
      </c>
      <c r="JT84" s="243">
        <v>38.028169014084497</v>
      </c>
      <c r="JU84" s="243">
        <v>1.1235955056179801</v>
      </c>
      <c r="JV84" s="243">
        <v>1.2820512820512799</v>
      </c>
      <c r="JW84" s="243">
        <v>12.1212121212121</v>
      </c>
      <c r="JX84" s="247">
        <v>0.57142857142857195</v>
      </c>
      <c r="JY84" s="243">
        <v>2.12765957446809</v>
      </c>
      <c r="JZ84" s="243">
        <v>4.9295774647887303</v>
      </c>
      <c r="KA84" s="243">
        <v>6.1797752808988804</v>
      </c>
      <c r="KB84" s="243">
        <v>12.1794871794872</v>
      </c>
      <c r="KC84" s="243">
        <v>32.575757575757599</v>
      </c>
      <c r="KD84" s="243">
        <v>9.0909090909090899</v>
      </c>
      <c r="KE84" s="243">
        <v>9.1549295774647899</v>
      </c>
      <c r="KF84" s="243">
        <v>20.979020979021001</v>
      </c>
      <c r="KG84" s="128" t="str">
        <f t="shared" si="101"/>
        <v>--</v>
      </c>
      <c r="KH84" s="128" t="str">
        <f t="shared" si="101"/>
        <v>--</v>
      </c>
      <c r="KI84" s="128" t="str">
        <f t="shared" si="101"/>
        <v>--</v>
      </c>
      <c r="KJ84" s="128" t="str">
        <f t="shared" si="101"/>
        <v>--</v>
      </c>
      <c r="KK84" s="128" t="str">
        <f t="shared" si="101"/>
        <v>--</v>
      </c>
      <c r="KL84" s="128" t="str">
        <f t="shared" si="101"/>
        <v>--</v>
      </c>
      <c r="KM84" s="128" t="str">
        <f t="shared" si="101"/>
        <v>--</v>
      </c>
      <c r="KN84" s="286">
        <v>5.232558139534885</v>
      </c>
      <c r="KO84" s="286">
        <v>4.3165467625899288</v>
      </c>
      <c r="KP84" s="286">
        <v>8.4507042253521139</v>
      </c>
      <c r="KQ84" s="128" t="str">
        <f t="shared" si="83"/>
        <v>--</v>
      </c>
      <c r="KR84" s="263">
        <v>0.58139534883720934</v>
      </c>
      <c r="KS84" s="222">
        <v>0</v>
      </c>
      <c r="KT84" s="222">
        <v>3.52112676056338</v>
      </c>
      <c r="KU84" s="128" t="str">
        <f t="shared" si="84"/>
        <v>--</v>
      </c>
      <c r="KV84" s="263">
        <v>0.58139534883720934</v>
      </c>
      <c r="KW84" s="263">
        <v>0.71942446043165464</v>
      </c>
      <c r="KX84" s="222">
        <v>3.52112676056338</v>
      </c>
      <c r="KY84" s="295">
        <v>11.538461538461533</v>
      </c>
      <c r="KZ84" s="295">
        <v>13.580246913580241</v>
      </c>
      <c r="LA84" s="295">
        <v>8.3333333333333321</v>
      </c>
      <c r="LB84" s="295">
        <v>17.045454545454554</v>
      </c>
      <c r="LC84" s="295">
        <v>15.492957746478872</v>
      </c>
      <c r="LD84" s="295">
        <v>13.888888888888891</v>
      </c>
      <c r="LE84" s="295">
        <v>6.179775280898876</v>
      </c>
      <c r="LF84" s="295">
        <v>9.937888198757765</v>
      </c>
      <c r="LG84" s="295">
        <v>8.3969465648854982</v>
      </c>
      <c r="LH84" s="295">
        <v>12.290502793296101</v>
      </c>
      <c r="LI84" s="295">
        <v>13.793103448275861</v>
      </c>
      <c r="LJ84" s="295">
        <v>13.194444444444445</v>
      </c>
      <c r="LK84" s="295">
        <v>2.2222222222222228</v>
      </c>
      <c r="LL84" s="295">
        <v>2.4844720496894412</v>
      </c>
      <c r="LM84" s="295">
        <v>3.0303030303030312</v>
      </c>
      <c r="LN84" s="295">
        <v>6.145251396648046</v>
      </c>
      <c r="LO84" s="295">
        <v>4.0268456375838921</v>
      </c>
      <c r="LP84" s="295">
        <v>3.4722222222222228</v>
      </c>
      <c r="LQ84" s="128">
        <v>1.1235955056179778</v>
      </c>
      <c r="LR84" s="128">
        <v>5.1282051282051286</v>
      </c>
      <c r="LS84" s="128">
        <v>19.847328244274802</v>
      </c>
      <c r="LT84" s="128">
        <v>2.2598870056497176</v>
      </c>
      <c r="LU84" s="128">
        <v>4.9295774647887329</v>
      </c>
      <c r="LV84" s="128">
        <v>13.194444444444446</v>
      </c>
      <c r="LX84" s="378" t="str">
        <f t="shared" si="85"/>
        <v>--</v>
      </c>
      <c r="LY84" s="381">
        <v>15.882352941176466</v>
      </c>
      <c r="LZ84" s="381">
        <v>21.276595744680854</v>
      </c>
      <c r="MA84" s="381">
        <v>12.676056338028172</v>
      </c>
      <c r="MB84" s="378" t="str">
        <f t="shared" si="86"/>
        <v>--</v>
      </c>
      <c r="MC84" s="381">
        <v>21.511627906976742</v>
      </c>
      <c r="MD84" s="381">
        <v>18.260869565217398</v>
      </c>
      <c r="ME84" s="381">
        <v>16.296296296296301</v>
      </c>
      <c r="MF84" s="378" t="str">
        <f t="shared" si="87"/>
        <v>--</v>
      </c>
      <c r="MG84" s="381">
        <v>16.374269005847935</v>
      </c>
      <c r="MH84" s="381">
        <v>16.312056737588662</v>
      </c>
      <c r="MI84" s="381">
        <v>13.380281690140846</v>
      </c>
      <c r="MJ84" s="378" t="str">
        <f t="shared" si="88"/>
        <v>--</v>
      </c>
      <c r="MK84" s="381">
        <v>18.857142857142868</v>
      </c>
      <c r="ML84" s="381">
        <v>20.175438596491226</v>
      </c>
      <c r="MM84" s="381">
        <v>15.555555555555554</v>
      </c>
      <c r="MN84" s="378" t="str">
        <f t="shared" si="89"/>
        <v>--</v>
      </c>
      <c r="MO84" s="381">
        <v>18.888888888888886</v>
      </c>
      <c r="MP84" s="381">
        <v>18.965517241379313</v>
      </c>
      <c r="MQ84" s="381">
        <v>20.588235294117649</v>
      </c>
      <c r="MR84" s="378" t="str">
        <f t="shared" si="90"/>
        <v>--</v>
      </c>
      <c r="MS84" s="381">
        <v>12.359550561797754</v>
      </c>
      <c r="MT84" s="381">
        <v>15.789473684210524</v>
      </c>
      <c r="MU84" s="381">
        <v>12.781954887218044</v>
      </c>
      <c r="MV84" s="378" t="str">
        <f t="shared" si="91"/>
        <v>--</v>
      </c>
      <c r="MW84" s="381">
        <v>4.4444444444444438</v>
      </c>
      <c r="MX84" s="381">
        <v>6.1946902654867246</v>
      </c>
      <c r="MY84" s="381">
        <v>6.7669172932330843</v>
      </c>
      <c r="MZ84" s="378" t="str">
        <f t="shared" si="92"/>
        <v>--</v>
      </c>
      <c r="NA84" s="381">
        <v>21.511627906976759</v>
      </c>
      <c r="NB84" s="381">
        <v>18.57142857142858</v>
      </c>
      <c r="NC84" s="381">
        <v>23.239436619718312</v>
      </c>
      <c r="ND84" s="378" t="str">
        <f t="shared" si="93"/>
        <v>--</v>
      </c>
      <c r="NE84" s="381">
        <v>16.111111111111114</v>
      </c>
      <c r="NF84" s="381">
        <v>16.521739130434781</v>
      </c>
      <c r="NG84" s="381">
        <v>21.481481481481488</v>
      </c>
      <c r="NH84" s="378" t="str">
        <f t="shared" si="94"/>
        <v>--</v>
      </c>
      <c r="NI84" s="381">
        <v>7.9096045197740104</v>
      </c>
      <c r="NJ84" s="381">
        <v>4.3478260869565224</v>
      </c>
      <c r="NK84" s="381">
        <v>3.7037037037037033</v>
      </c>
      <c r="NL84" s="378" t="str">
        <f t="shared" si="95"/>
        <v>--</v>
      </c>
      <c r="NM84" s="381">
        <v>3.3519553072625703</v>
      </c>
      <c r="NN84" s="381">
        <v>0.86956521739130421</v>
      </c>
      <c r="NO84" s="381">
        <v>0</v>
      </c>
      <c r="NP84" s="378" t="str">
        <f t="shared" si="96"/>
        <v>--</v>
      </c>
      <c r="NQ84" s="381">
        <v>0.5617977528089888</v>
      </c>
      <c r="NR84" s="381">
        <v>0.86956521739130455</v>
      </c>
      <c r="NS84" s="381">
        <v>0</v>
      </c>
      <c r="NT84" s="378" t="str">
        <f t="shared" si="97"/>
        <v>--</v>
      </c>
      <c r="NU84" s="381">
        <v>11.235955056179781</v>
      </c>
      <c r="NV84" s="381">
        <v>17.241379310344819</v>
      </c>
      <c r="NW84" s="381">
        <v>34.074074074074069</v>
      </c>
      <c r="NX84" s="378" t="str">
        <f t="shared" si="98"/>
        <v>--</v>
      </c>
      <c r="NY84" s="381">
        <v>1.1235955056179776</v>
      </c>
      <c r="NZ84" s="381">
        <v>2.5862068965517251</v>
      </c>
      <c r="OA84" s="381">
        <v>6.6666666666666696</v>
      </c>
      <c r="OB84" s="378" t="str">
        <f t="shared" si="99"/>
        <v>--</v>
      </c>
      <c r="OC84" s="381">
        <v>6.6298342541436499</v>
      </c>
      <c r="OD84" s="381">
        <v>8.6206896551724128</v>
      </c>
      <c r="OE84" s="381">
        <v>18.518518518518519</v>
      </c>
    </row>
    <row r="85" spans="1:395" ht="14.4" thickTop="1" thickBot="1" x14ac:dyDescent="0.3">
      <c r="A85" s="114">
        <v>81</v>
      </c>
      <c r="B85" s="93" t="s">
        <v>81</v>
      </c>
      <c r="C85" s="144">
        <v>18.120805369127542</v>
      </c>
      <c r="D85" s="144">
        <v>31.802120141342762</v>
      </c>
      <c r="E85" s="144">
        <v>36.263736263736284</v>
      </c>
      <c r="F85" s="144">
        <v>25.388601036269428</v>
      </c>
      <c r="G85" s="144">
        <v>35.664335664335681</v>
      </c>
      <c r="H85" s="144">
        <v>45.493562231759633</v>
      </c>
      <c r="I85" s="144">
        <v>23.300970873786405</v>
      </c>
      <c r="J85" s="144">
        <v>31.275720164609034</v>
      </c>
      <c r="K85" s="144">
        <v>42.790697674418595</v>
      </c>
      <c r="L85" s="144">
        <v>23.000000000000004</v>
      </c>
      <c r="M85" s="141">
        <v>30.456852791878159</v>
      </c>
      <c r="N85" s="141">
        <v>38.586956521739133</v>
      </c>
      <c r="O85" s="141">
        <v>15.32258064516129</v>
      </c>
      <c r="P85" s="141">
        <v>29.069767441860474</v>
      </c>
      <c r="Q85" s="141">
        <v>38.571428571428577</v>
      </c>
      <c r="R85" s="141">
        <v>10.135135135135137</v>
      </c>
      <c r="S85" s="141">
        <v>16.197183098591559</v>
      </c>
      <c r="T85" s="141">
        <v>11.355311355311347</v>
      </c>
      <c r="U85" s="141">
        <v>11.794871794871794</v>
      </c>
      <c r="V85" s="141">
        <v>13.333333333333332</v>
      </c>
      <c r="W85" s="141">
        <v>11.587982832618032</v>
      </c>
      <c r="X85" s="141">
        <v>12.380952380952385</v>
      </c>
      <c r="Y85" s="141">
        <v>12.295081967213113</v>
      </c>
      <c r="Z85" s="141">
        <v>12.093023255813954</v>
      </c>
      <c r="AA85" s="141">
        <v>17.258883248730942</v>
      </c>
      <c r="AB85" s="142">
        <v>15.463917525773196</v>
      </c>
      <c r="AC85" s="142">
        <v>9.2391304347826129</v>
      </c>
      <c r="AD85" s="142">
        <v>10.569105691056908</v>
      </c>
      <c r="AE85" s="142">
        <v>17.543859649122808</v>
      </c>
      <c r="AF85" s="141">
        <v>10.000000000000005</v>
      </c>
      <c r="AG85" s="144">
        <v>14.04109589041096</v>
      </c>
      <c r="AH85" s="144">
        <v>21.985815602836887</v>
      </c>
      <c r="AI85" s="143">
        <v>13.138686131386876</v>
      </c>
      <c r="AJ85" s="143">
        <v>16.494845360824733</v>
      </c>
      <c r="AK85" s="141">
        <v>17.667844522968217</v>
      </c>
      <c r="AL85" s="141">
        <v>13.733905579399149</v>
      </c>
      <c r="AM85" s="141">
        <v>12.621359223300974</v>
      </c>
      <c r="AN85" s="141">
        <v>15.573770491803263</v>
      </c>
      <c r="AO85" s="141">
        <v>18.13953488372093</v>
      </c>
      <c r="AP85" s="141">
        <v>16.08040201005026</v>
      </c>
      <c r="AQ85" s="141">
        <v>14.358974358974365</v>
      </c>
      <c r="AR85" s="141">
        <v>9.7826086956521792</v>
      </c>
      <c r="AS85" s="141">
        <v>8.0645161290322598</v>
      </c>
      <c r="AT85" s="141">
        <v>13.953488372093029</v>
      </c>
      <c r="AU85" s="141">
        <v>10.791366906474826</v>
      </c>
      <c r="AV85" s="141">
        <v>10.309278350515459</v>
      </c>
      <c r="AW85" s="141">
        <v>14.184397163120568</v>
      </c>
      <c r="AX85" s="142">
        <v>12.132352941176464</v>
      </c>
      <c r="AY85" s="142">
        <v>12.041884816753928</v>
      </c>
      <c r="AZ85" s="142">
        <v>18.309859154929569</v>
      </c>
      <c r="BA85" s="142">
        <v>13.304721030042924</v>
      </c>
      <c r="BB85" s="141">
        <v>8.080808080808076</v>
      </c>
      <c r="BC85" s="142">
        <v>12.75720164609054</v>
      </c>
      <c r="BD85" s="142">
        <v>14.418604651162791</v>
      </c>
      <c r="BE85" s="142">
        <v>16.08040201005025</v>
      </c>
      <c r="BF85" s="142">
        <v>14.432989690721637</v>
      </c>
      <c r="BG85" s="141">
        <v>10.27027027027027</v>
      </c>
      <c r="BH85" s="140">
        <v>9.8360655737704921</v>
      </c>
      <c r="BI85" s="140">
        <v>15.294117647058815</v>
      </c>
      <c r="BJ85" s="140">
        <v>8.6330935251798557</v>
      </c>
      <c r="BK85" s="140" t="s">
        <v>286</v>
      </c>
      <c r="BL85" s="141" t="s">
        <v>286</v>
      </c>
      <c r="BM85" s="140" t="s">
        <v>286</v>
      </c>
      <c r="BN85" s="139" t="s">
        <v>286</v>
      </c>
      <c r="BO85" s="139" t="s">
        <v>286</v>
      </c>
      <c r="BP85" s="139" t="s">
        <v>286</v>
      </c>
      <c r="BQ85" s="141" t="s">
        <v>286</v>
      </c>
      <c r="BR85" s="140" t="s">
        <v>286</v>
      </c>
      <c r="BS85" s="140" t="s">
        <v>286</v>
      </c>
      <c r="BT85" s="140">
        <v>12.500000000000004</v>
      </c>
      <c r="BU85" s="141">
        <v>17.098445595854916</v>
      </c>
      <c r="BV85" s="140">
        <v>8.1967213114754092</v>
      </c>
      <c r="BW85" s="140">
        <v>9.6774193548387117</v>
      </c>
      <c r="BX85" s="140">
        <v>15.384615384615389</v>
      </c>
      <c r="BY85" s="141">
        <v>10.791366906474817</v>
      </c>
      <c r="BZ85" s="140">
        <v>15.12027491408935</v>
      </c>
      <c r="CA85" s="140">
        <v>25.441696113074212</v>
      </c>
      <c r="CB85" s="140">
        <v>15.441176470588237</v>
      </c>
      <c r="CC85" s="141">
        <v>13.989637305699482</v>
      </c>
      <c r="CD85" s="140">
        <v>26.855123674911663</v>
      </c>
      <c r="CE85" s="140">
        <v>25.108225108225103</v>
      </c>
      <c r="CF85" s="140">
        <v>13.461538461538456</v>
      </c>
      <c r="CG85" s="141">
        <v>14.107883817427386</v>
      </c>
      <c r="CH85" s="140">
        <v>20.657276995305157</v>
      </c>
      <c r="CI85" s="140">
        <v>15.15151515151515</v>
      </c>
      <c r="CJ85" s="140">
        <v>15.544041450777208</v>
      </c>
      <c r="CK85" s="140">
        <v>11.66666666666667</v>
      </c>
      <c r="CL85" s="140">
        <v>13.709677419354835</v>
      </c>
      <c r="CM85" s="140">
        <v>18.823529411764707</v>
      </c>
      <c r="CN85" s="140">
        <v>15.217391304347835</v>
      </c>
      <c r="CO85" s="140">
        <v>5.1724137931034484</v>
      </c>
      <c r="CP85" s="141">
        <v>8.8028169014084501</v>
      </c>
      <c r="CQ85" s="140">
        <v>4.0145985401459825</v>
      </c>
      <c r="CR85" s="140">
        <v>5.154639175257735</v>
      </c>
      <c r="CS85" s="139">
        <v>9.8245614035087723</v>
      </c>
      <c r="CT85" s="139">
        <v>5.1502145922746791</v>
      </c>
      <c r="CU85" s="141">
        <v>3.8834951456310667</v>
      </c>
      <c r="CV85" s="140">
        <v>2.9045643153526965</v>
      </c>
      <c r="CW85" s="140">
        <v>3.255813953488373</v>
      </c>
      <c r="CX85" s="139">
        <v>4.4776119402985088</v>
      </c>
      <c r="CY85" s="139">
        <v>6.2500000000000018</v>
      </c>
      <c r="CZ85" s="141">
        <v>1.6483516483516487</v>
      </c>
      <c r="DA85" s="140">
        <v>1.6129032258064517</v>
      </c>
      <c r="DB85" s="140">
        <v>2.3668639053254439</v>
      </c>
      <c r="DC85" s="139">
        <v>2.8985507246376812</v>
      </c>
      <c r="DD85" s="114" t="s">
        <v>286</v>
      </c>
      <c r="DE85" s="128">
        <v>29.681978798586581</v>
      </c>
      <c r="DF85" s="121">
        <v>37.500000000000007</v>
      </c>
      <c r="DG85" s="121" t="s">
        <v>286</v>
      </c>
      <c r="DH85" s="114">
        <v>32.867132867132831</v>
      </c>
      <c r="DI85" s="114">
        <v>26.06837606837605</v>
      </c>
      <c r="DJ85" s="128" t="s">
        <v>286</v>
      </c>
      <c r="DK85" s="121">
        <v>30.125523012552296</v>
      </c>
      <c r="DL85" s="121">
        <v>42.129629629629605</v>
      </c>
      <c r="DM85" s="121" t="s">
        <v>286</v>
      </c>
      <c r="DN85" s="121">
        <v>32.984293193717292</v>
      </c>
      <c r="DO85" s="128">
        <v>34.806629834254174</v>
      </c>
      <c r="DP85" s="121" t="s">
        <v>286</v>
      </c>
      <c r="DQ85" s="121">
        <v>20.588235294117652</v>
      </c>
      <c r="DR85" s="121">
        <v>27.338129496402885</v>
      </c>
      <c r="DS85" s="121" t="s">
        <v>286</v>
      </c>
      <c r="DT85" s="128">
        <v>24.555160142348768</v>
      </c>
      <c r="DU85" s="131">
        <v>34.814814814814824</v>
      </c>
      <c r="DV85" s="131" t="s">
        <v>286</v>
      </c>
      <c r="DW85" s="114">
        <v>37.412587412587435</v>
      </c>
      <c r="DX85" s="131">
        <v>30.769230769230759</v>
      </c>
      <c r="DY85" s="128" t="s">
        <v>286</v>
      </c>
      <c r="DZ85" s="128">
        <v>25.833333333333336</v>
      </c>
      <c r="EA85" s="128">
        <v>39.719626168224316</v>
      </c>
      <c r="EB85" s="128" t="s">
        <v>286</v>
      </c>
      <c r="EC85" s="128">
        <v>28.272251308900533</v>
      </c>
      <c r="ED85" s="128">
        <v>28.333333333333332</v>
      </c>
      <c r="EE85" s="128" t="s">
        <v>286</v>
      </c>
      <c r="EF85" s="128">
        <v>25.294117647058833</v>
      </c>
      <c r="EG85" s="128">
        <v>23.741007194244602</v>
      </c>
      <c r="EH85" s="128" t="s">
        <v>286</v>
      </c>
      <c r="EI85" s="128">
        <v>21.631205673758849</v>
      </c>
      <c r="EJ85" s="128">
        <v>29.739776951672876</v>
      </c>
      <c r="EK85" s="128" t="s">
        <v>286</v>
      </c>
      <c r="EL85" s="121">
        <v>29.328621908127225</v>
      </c>
      <c r="EM85" s="121">
        <v>18.103448275862085</v>
      </c>
      <c r="EN85" s="121" t="s">
        <v>286</v>
      </c>
      <c r="EO85" s="121">
        <v>23.109243697479005</v>
      </c>
      <c r="EP85" s="128">
        <v>27.830188679245285</v>
      </c>
      <c r="EQ85" s="121" t="s">
        <v>286</v>
      </c>
      <c r="ER85" s="121">
        <v>19.3717277486911</v>
      </c>
      <c r="ES85" s="121">
        <v>18.8888888888889</v>
      </c>
      <c r="ET85" s="121" t="s">
        <v>286</v>
      </c>
      <c r="EU85" s="128">
        <v>19.883040935672533</v>
      </c>
      <c r="EV85" s="121">
        <v>18.840579710144919</v>
      </c>
      <c r="EW85" s="121" t="s">
        <v>286</v>
      </c>
      <c r="EX85" s="121">
        <v>12.589928057553951</v>
      </c>
      <c r="EY85" s="121">
        <v>61.338289962825264</v>
      </c>
      <c r="EZ85" s="128" t="s">
        <v>286</v>
      </c>
      <c r="FA85" s="121">
        <v>11.702127659574471</v>
      </c>
      <c r="FB85" s="121">
        <v>44.017094017094024</v>
      </c>
      <c r="FC85" s="121" t="s">
        <v>286</v>
      </c>
      <c r="FD85" s="121">
        <v>9.7046413502109719</v>
      </c>
      <c r="FE85" s="128">
        <v>45.116279069767458</v>
      </c>
      <c r="FF85" s="121" t="s">
        <v>286</v>
      </c>
      <c r="FG85" s="121">
        <v>17.368421052631597</v>
      </c>
      <c r="FH85" s="121">
        <v>43.093922651933703</v>
      </c>
      <c r="FI85" s="121" t="s">
        <v>286</v>
      </c>
      <c r="FJ85" s="128">
        <v>14.03508771929825</v>
      </c>
      <c r="FK85" s="121">
        <v>45.652173913043484</v>
      </c>
      <c r="FL85" s="121" t="s">
        <v>286</v>
      </c>
      <c r="FM85" s="121">
        <v>2.1352313167259807</v>
      </c>
      <c r="FN85" s="121">
        <v>30.882352941176492</v>
      </c>
      <c r="FO85" s="128" t="s">
        <v>286</v>
      </c>
      <c r="FP85" s="121">
        <v>1.0600706713780921</v>
      </c>
      <c r="FQ85" s="121">
        <v>24.463519313304715</v>
      </c>
      <c r="FR85" s="121" t="s">
        <v>286</v>
      </c>
      <c r="FS85" s="121">
        <v>0.84033613445378175</v>
      </c>
      <c r="FT85" s="128">
        <v>26.388888888888907</v>
      </c>
      <c r="FU85" s="121" t="s">
        <v>286</v>
      </c>
      <c r="FV85" s="121">
        <v>5.7591623036649233</v>
      </c>
      <c r="FW85" s="121">
        <v>20.994475138121555</v>
      </c>
      <c r="FX85" s="121" t="s">
        <v>286</v>
      </c>
      <c r="FY85" s="128">
        <v>0.58823529411764719</v>
      </c>
      <c r="FZ85" s="121">
        <v>34.057971014492736</v>
      </c>
      <c r="GA85" s="121" t="s">
        <v>286</v>
      </c>
      <c r="GB85" s="121" t="s">
        <v>286</v>
      </c>
      <c r="GC85" s="121" t="s">
        <v>286</v>
      </c>
      <c r="GD85" s="128" t="s">
        <v>286</v>
      </c>
      <c r="GE85" s="121" t="s">
        <v>286</v>
      </c>
      <c r="GF85" s="121" t="s">
        <v>286</v>
      </c>
      <c r="GG85" s="121" t="s">
        <v>286</v>
      </c>
      <c r="GH85" s="121" t="s">
        <v>286</v>
      </c>
      <c r="GI85" s="128" t="s">
        <v>286</v>
      </c>
      <c r="GJ85" s="121" t="s">
        <v>286</v>
      </c>
      <c r="GK85" s="121">
        <v>6.8062827225130889</v>
      </c>
      <c r="GL85" s="121">
        <v>3.8888888888888893</v>
      </c>
      <c r="GM85" s="130" t="s">
        <v>286</v>
      </c>
      <c r="GN85" s="128">
        <v>1.7647058823529416</v>
      </c>
      <c r="GO85" s="121">
        <v>2.9197080291970807</v>
      </c>
      <c r="GP85" s="121">
        <v>14.134275618374563</v>
      </c>
      <c r="GQ85" s="121">
        <v>53.024911032028456</v>
      </c>
      <c r="GR85" s="121">
        <v>66.415094339622627</v>
      </c>
      <c r="GS85" s="128">
        <v>10.480349344978169</v>
      </c>
      <c r="GT85" s="121">
        <v>52.898550724637673</v>
      </c>
      <c r="GU85" s="121">
        <v>72.103004291845522</v>
      </c>
      <c r="GV85" s="121">
        <v>21.212121212121215</v>
      </c>
      <c r="GW85" s="121">
        <v>40.528634361233486</v>
      </c>
      <c r="GX85" s="128">
        <v>60.563380281690144</v>
      </c>
      <c r="GY85" s="128">
        <v>8.585858585858583</v>
      </c>
      <c r="GZ85" s="128">
        <v>36.065573770491795</v>
      </c>
      <c r="HA85" s="128">
        <v>59.890109890109919</v>
      </c>
      <c r="HB85" s="128">
        <v>10.743801652892563</v>
      </c>
      <c r="HC85" s="128">
        <v>47.530864197530875</v>
      </c>
      <c r="HD85" s="128">
        <v>60.447761194029844</v>
      </c>
      <c r="HE85" s="128">
        <v>1.0600706713780921</v>
      </c>
      <c r="HF85" s="128">
        <v>11.387900355871887</v>
      </c>
      <c r="HG85" s="128">
        <v>26.037735849056606</v>
      </c>
      <c r="HH85" s="128">
        <v>0.87336244541484742</v>
      </c>
      <c r="HI85" s="128">
        <v>8.3333333333333321</v>
      </c>
      <c r="HJ85" s="128">
        <v>25.321888412017163</v>
      </c>
      <c r="HK85" s="128">
        <v>0</v>
      </c>
      <c r="HL85" s="121">
        <v>5.2863436123348055</v>
      </c>
      <c r="HM85" s="121">
        <v>25.821596244131467</v>
      </c>
      <c r="HN85" s="121">
        <v>0</v>
      </c>
      <c r="HO85" s="121">
        <v>3.8251366120218586</v>
      </c>
      <c r="HP85" s="128">
        <v>15.934065934065947</v>
      </c>
      <c r="HQ85" s="121">
        <v>0</v>
      </c>
      <c r="HR85" s="121">
        <v>5.5555555555555571</v>
      </c>
      <c r="HS85" s="121">
        <v>20.89552238805971</v>
      </c>
      <c r="HT85" s="129">
        <v>7.6086956521739122</v>
      </c>
      <c r="HU85" s="128">
        <v>36.101083032490997</v>
      </c>
      <c r="HV85" s="114">
        <v>55.938697318007662</v>
      </c>
      <c r="HW85" s="114">
        <v>3.5874439461883418</v>
      </c>
      <c r="HX85" s="114">
        <v>36.162361623616256</v>
      </c>
      <c r="HY85" s="114">
        <v>55.309734513274329</v>
      </c>
      <c r="HZ85" s="114">
        <v>3.191489361702128</v>
      </c>
      <c r="IA85" s="114">
        <v>22.072072072072061</v>
      </c>
      <c r="IB85" s="114">
        <v>49.523809523809526</v>
      </c>
      <c r="IC85" s="114">
        <v>1.5228426395939088</v>
      </c>
      <c r="ID85" s="114">
        <v>26.923076923076927</v>
      </c>
      <c r="IE85" s="114">
        <v>49.171270718232037</v>
      </c>
      <c r="IF85" s="114">
        <v>4.166666666666667</v>
      </c>
      <c r="IG85" s="114">
        <v>25.925925925925934</v>
      </c>
      <c r="IH85" s="114">
        <v>51.492537313432834</v>
      </c>
      <c r="II85" s="114" t="s">
        <v>286</v>
      </c>
      <c r="IJ85" s="114">
        <v>19.713261648745505</v>
      </c>
      <c r="IK85" s="114">
        <v>36.842105263157919</v>
      </c>
      <c r="IL85" s="114" t="s">
        <v>286</v>
      </c>
      <c r="IM85" s="114">
        <v>17.454545454545446</v>
      </c>
      <c r="IN85" s="114">
        <v>35.34482758620689</v>
      </c>
      <c r="IO85" s="114" t="s">
        <v>286</v>
      </c>
      <c r="IP85" s="114">
        <v>12.17391304347826</v>
      </c>
      <c r="IQ85" s="114">
        <v>36.619718309859174</v>
      </c>
      <c r="IR85" s="114" t="s">
        <v>286</v>
      </c>
      <c r="IS85" s="114">
        <v>14.917127071823209</v>
      </c>
      <c r="IT85" s="114">
        <v>30.555555555555578</v>
      </c>
      <c r="IU85" s="114" t="s">
        <v>286</v>
      </c>
      <c r="IV85" s="114">
        <v>12.96296296296296</v>
      </c>
      <c r="IW85" s="114">
        <v>26.865671641791049</v>
      </c>
      <c r="IX85" s="114" t="str">
        <f t="shared" ref="IX85:JB92" si="121">"--"</f>
        <v>--</v>
      </c>
      <c r="IY85" s="114" t="str">
        <f t="shared" si="121"/>
        <v>--</v>
      </c>
      <c r="IZ85" s="114" t="str">
        <f t="shared" si="121"/>
        <v>--</v>
      </c>
      <c r="JA85" s="114" t="str">
        <f t="shared" si="121"/>
        <v>--</v>
      </c>
      <c r="JB85" s="114" t="str">
        <f t="shared" si="121"/>
        <v>--</v>
      </c>
      <c r="JC85" s="261" t="s">
        <v>286</v>
      </c>
      <c r="JD85" s="261" t="s">
        <v>286</v>
      </c>
      <c r="JE85" s="261" t="s">
        <v>286</v>
      </c>
      <c r="JF85" s="261" t="s">
        <v>286</v>
      </c>
      <c r="JG85" s="261" t="s">
        <v>286</v>
      </c>
      <c r="JH85" s="261" t="s">
        <v>286</v>
      </c>
      <c r="JI85" s="261" t="s">
        <v>286</v>
      </c>
      <c r="JJ85" s="261" t="s">
        <v>286</v>
      </c>
      <c r="JK85" s="261" t="s">
        <v>286</v>
      </c>
      <c r="JL85" s="261" t="s">
        <v>286</v>
      </c>
      <c r="JM85" s="261" t="s">
        <v>286</v>
      </c>
      <c r="JN85" s="261" t="s">
        <v>286</v>
      </c>
      <c r="JO85" s="243">
        <v>14.367816091953999</v>
      </c>
      <c r="JP85" s="243">
        <v>25.2808988764045</v>
      </c>
      <c r="JQ85" s="243">
        <v>44.578313253011999</v>
      </c>
      <c r="JR85" s="243">
        <v>21.714285714285701</v>
      </c>
      <c r="JS85" s="243">
        <v>21.256038647343001</v>
      </c>
      <c r="JT85" s="243">
        <v>41.717791411042903</v>
      </c>
      <c r="JU85" s="243">
        <v>1.14942528735632</v>
      </c>
      <c r="JV85" s="243">
        <v>2.2471910112359601</v>
      </c>
      <c r="JW85" s="243">
        <v>7.2289156626505999</v>
      </c>
      <c r="JX85" s="243">
        <v>0</v>
      </c>
      <c r="JY85" s="247">
        <v>0.96618357487922701</v>
      </c>
      <c r="JZ85" s="243">
        <v>5.5214723926380396</v>
      </c>
      <c r="KA85" s="243">
        <v>9.6045197740112993</v>
      </c>
      <c r="KB85" s="243">
        <v>15</v>
      </c>
      <c r="KC85" s="243">
        <v>29.518072289156599</v>
      </c>
      <c r="KD85" s="243">
        <v>12</v>
      </c>
      <c r="KE85" s="243">
        <v>10.6280193236715</v>
      </c>
      <c r="KF85" s="243">
        <v>26.219512195122</v>
      </c>
      <c r="KG85" s="128" t="str">
        <f t="shared" ref="KG85:KM100" si="122">"--"</f>
        <v>--</v>
      </c>
      <c r="KH85" s="128" t="str">
        <f t="shared" si="122"/>
        <v>--</v>
      </c>
      <c r="KI85" s="128" t="str">
        <f t="shared" si="122"/>
        <v>--</v>
      </c>
      <c r="KJ85" s="128" t="str">
        <f t="shared" si="122"/>
        <v>--</v>
      </c>
      <c r="KK85" s="128" t="str">
        <f t="shared" si="122"/>
        <v>--</v>
      </c>
      <c r="KL85" s="128" t="str">
        <f t="shared" si="122"/>
        <v>--</v>
      </c>
      <c r="KM85" s="128" t="str">
        <f t="shared" si="122"/>
        <v>--</v>
      </c>
      <c r="KN85" s="286">
        <v>8.4269662921348356</v>
      </c>
      <c r="KO85" s="286">
        <v>5.314009661835752</v>
      </c>
      <c r="KP85" s="286">
        <v>8.5365853658536572</v>
      </c>
      <c r="KQ85" s="128" t="str">
        <f t="shared" si="83"/>
        <v>--</v>
      </c>
      <c r="KR85" s="222">
        <v>1.1235955056179778</v>
      </c>
      <c r="KS85" s="222">
        <v>1.4492753623188412</v>
      </c>
      <c r="KT85" s="263">
        <v>0.6097560975609756</v>
      </c>
      <c r="KU85" s="128" t="str">
        <f t="shared" si="84"/>
        <v>--</v>
      </c>
      <c r="KV85" s="222">
        <v>2.808988764044944</v>
      </c>
      <c r="KW85" s="222">
        <v>3.8647342995169081</v>
      </c>
      <c r="KX85" s="263">
        <v>0.61349693251533755</v>
      </c>
      <c r="KY85" s="295">
        <v>14.835164835164829</v>
      </c>
      <c r="KZ85" s="295">
        <v>13.259668508287287</v>
      </c>
      <c r="LA85" s="295">
        <v>15.568862275449098</v>
      </c>
      <c r="LB85" s="295">
        <v>16.402116402116402</v>
      </c>
      <c r="LC85" s="295">
        <v>19.71153846153846</v>
      </c>
      <c r="LD85" s="295">
        <v>19.018404907975459</v>
      </c>
      <c r="LE85" s="295">
        <v>12.637362637362639</v>
      </c>
      <c r="LF85" s="295">
        <v>14.52513966480447</v>
      </c>
      <c r="LG85" s="295">
        <v>13.855421686746984</v>
      </c>
      <c r="LH85" s="295">
        <v>13.756613756613756</v>
      </c>
      <c r="LI85" s="295">
        <v>14.42307692307692</v>
      </c>
      <c r="LJ85" s="295">
        <v>16.666666666666668</v>
      </c>
      <c r="LK85" s="295">
        <v>6.629834254143649</v>
      </c>
      <c r="LL85" s="295">
        <v>4.419889502762433</v>
      </c>
      <c r="LM85" s="295">
        <v>3.6144578313253013</v>
      </c>
      <c r="LN85" s="295">
        <v>4.8128342245989337</v>
      </c>
      <c r="LO85" s="295">
        <v>5.7692307692307701</v>
      </c>
      <c r="LP85" s="295">
        <v>7.3619631901840492</v>
      </c>
      <c r="LQ85" s="128">
        <v>4.0462427745664762</v>
      </c>
      <c r="LR85" s="128">
        <v>7.8212290502793307</v>
      </c>
      <c r="LS85" s="128">
        <v>17.469879518072307</v>
      </c>
      <c r="LT85" s="128">
        <v>3.4285714285714288</v>
      </c>
      <c r="LU85" s="128">
        <v>4.3478260869565215</v>
      </c>
      <c r="LV85" s="128">
        <v>15.243902439024389</v>
      </c>
      <c r="LX85" s="378" t="str">
        <f t="shared" si="85"/>
        <v>--</v>
      </c>
      <c r="LY85" s="381">
        <v>19.371727748691104</v>
      </c>
      <c r="LZ85" s="381">
        <v>19.230769230769226</v>
      </c>
      <c r="MA85" s="381">
        <v>22.085889570552151</v>
      </c>
      <c r="MB85" s="378" t="str">
        <f t="shared" si="86"/>
        <v>--</v>
      </c>
      <c r="MC85" s="381">
        <v>19.431279620853083</v>
      </c>
      <c r="MD85" s="381">
        <v>21.808510638297879</v>
      </c>
      <c r="ME85" s="381">
        <v>24.657534246575338</v>
      </c>
      <c r="MF85" s="378" t="str">
        <f t="shared" si="87"/>
        <v>--</v>
      </c>
      <c r="MG85" s="381">
        <v>19.371727748691097</v>
      </c>
      <c r="MH85" s="381">
        <v>14.354066985645929</v>
      </c>
      <c r="MI85" s="381">
        <v>16.564417177914105</v>
      </c>
      <c r="MJ85" s="378" t="str">
        <f t="shared" si="88"/>
        <v>--</v>
      </c>
      <c r="MK85" s="381">
        <v>19.811320754716991</v>
      </c>
      <c r="ML85" s="381">
        <v>20.967741935483868</v>
      </c>
      <c r="MM85" s="381">
        <v>21.232876712328764</v>
      </c>
      <c r="MN85" s="378" t="str">
        <f t="shared" si="89"/>
        <v>--</v>
      </c>
      <c r="MO85" s="381">
        <v>23.004694835680748</v>
      </c>
      <c r="MP85" s="381">
        <v>14.361702127659575</v>
      </c>
      <c r="MQ85" s="381">
        <v>16.438356164383578</v>
      </c>
      <c r="MR85" s="378" t="str">
        <f t="shared" si="90"/>
        <v>--</v>
      </c>
      <c r="MS85" s="381">
        <v>14.218009478672993</v>
      </c>
      <c r="MT85" s="381">
        <v>15.135135135135139</v>
      </c>
      <c r="MU85" s="381">
        <v>15.172413793103447</v>
      </c>
      <c r="MV85" s="378" t="str">
        <f t="shared" si="91"/>
        <v>--</v>
      </c>
      <c r="MW85" s="381">
        <v>3.3492822966507183</v>
      </c>
      <c r="MX85" s="381">
        <v>1.595744680851064</v>
      </c>
      <c r="MY85" s="381">
        <v>3.4482758620689662</v>
      </c>
      <c r="MZ85" s="378" t="str">
        <f t="shared" si="92"/>
        <v>--</v>
      </c>
      <c r="NA85" s="381">
        <v>24.581005586592184</v>
      </c>
      <c r="NB85" s="381">
        <v>29.468599033816428</v>
      </c>
      <c r="NC85" s="381">
        <v>23.780487804878053</v>
      </c>
      <c r="ND85" s="378" t="str">
        <f t="shared" si="93"/>
        <v>--</v>
      </c>
      <c r="NE85" s="381">
        <v>25.9433962264151</v>
      </c>
      <c r="NF85" s="381">
        <v>28.191489361702125</v>
      </c>
      <c r="NG85" s="381">
        <v>18.620689655172406</v>
      </c>
      <c r="NH85" s="378" t="str">
        <f t="shared" si="94"/>
        <v>--</v>
      </c>
      <c r="NI85" s="381">
        <v>8.9622641509433993</v>
      </c>
      <c r="NJ85" s="381">
        <v>6.9148936170212805</v>
      </c>
      <c r="NK85" s="381">
        <v>5.5172413793103452</v>
      </c>
      <c r="NL85" s="378" t="str">
        <f t="shared" si="95"/>
        <v>--</v>
      </c>
      <c r="NM85" s="381">
        <v>1.8867924528301891</v>
      </c>
      <c r="NN85" s="381">
        <v>1.0582010582010584</v>
      </c>
      <c r="NO85" s="381">
        <v>3.4482758620689662</v>
      </c>
      <c r="NP85" s="378" t="str">
        <f t="shared" si="96"/>
        <v>--</v>
      </c>
      <c r="NQ85" s="381">
        <v>1.4150943396226416</v>
      </c>
      <c r="NR85" s="381">
        <v>0.53191489361702138</v>
      </c>
      <c r="NS85" s="381">
        <v>2.7586206896551726</v>
      </c>
      <c r="NT85" s="378" t="str">
        <f t="shared" si="97"/>
        <v>--</v>
      </c>
      <c r="NU85" s="381">
        <v>22.27488151658768</v>
      </c>
      <c r="NV85" s="381">
        <v>32.258064516129053</v>
      </c>
      <c r="NW85" s="381">
        <v>43.448275862069003</v>
      </c>
      <c r="NX85" s="378" t="str">
        <f t="shared" si="98"/>
        <v>--</v>
      </c>
      <c r="NY85" s="381">
        <v>1.4218009478672988</v>
      </c>
      <c r="NZ85" s="381">
        <v>1.0752688172043015</v>
      </c>
      <c r="OA85" s="381">
        <v>6.8965517241379342</v>
      </c>
      <c r="OB85" s="378" t="str">
        <f t="shared" si="99"/>
        <v>--</v>
      </c>
      <c r="OC85" s="381">
        <v>13.679245283018872</v>
      </c>
      <c r="OD85" s="381">
        <v>19.354838709677413</v>
      </c>
      <c r="OE85" s="381">
        <v>30.555555555555571</v>
      </c>
    </row>
    <row r="86" spans="1:395" ht="21" customHeight="1" thickTop="1" thickBot="1" x14ac:dyDescent="0.3">
      <c r="A86" s="114">
        <v>82</v>
      </c>
      <c r="B86" s="93" t="s">
        <v>82</v>
      </c>
      <c r="C86" s="144">
        <v>23.372921615201864</v>
      </c>
      <c r="D86" s="144">
        <v>34.668446817979572</v>
      </c>
      <c r="E86" s="144">
        <v>48.432055749128978</v>
      </c>
      <c r="F86" s="144">
        <v>21.089808274470229</v>
      </c>
      <c r="G86" s="144">
        <v>38.97748592870537</v>
      </c>
      <c r="H86" s="144">
        <v>46.547711404189286</v>
      </c>
      <c r="I86" s="144">
        <v>18.481699051061899</v>
      </c>
      <c r="J86" s="144">
        <v>39.612590799031445</v>
      </c>
      <c r="K86" s="144">
        <v>49.260172626387131</v>
      </c>
      <c r="L86" s="144">
        <v>16.945422535211279</v>
      </c>
      <c r="M86" s="141">
        <v>33.640939597315437</v>
      </c>
      <c r="N86" s="141">
        <v>42.62926292629259</v>
      </c>
      <c r="O86" s="141">
        <v>20.420683610867673</v>
      </c>
      <c r="P86" s="141">
        <v>30.527638190954718</v>
      </c>
      <c r="Q86" s="141">
        <v>43.079800498753102</v>
      </c>
      <c r="R86" s="141">
        <v>7.797731568998107</v>
      </c>
      <c r="S86" s="141">
        <v>12.088888888888869</v>
      </c>
      <c r="T86" s="141">
        <v>11.018131101813122</v>
      </c>
      <c r="U86" s="141">
        <v>8.8088088088088146</v>
      </c>
      <c r="V86" s="141">
        <v>14.292408622305535</v>
      </c>
      <c r="W86" s="141">
        <v>10.162916989914676</v>
      </c>
      <c r="X86" s="141">
        <v>10.126012601260134</v>
      </c>
      <c r="Y86" s="141">
        <v>15.679611650485425</v>
      </c>
      <c r="Z86" s="141">
        <v>12.152991980259095</v>
      </c>
      <c r="AA86" s="141">
        <v>10.092551784927279</v>
      </c>
      <c r="AB86" s="142">
        <v>11.041405269761606</v>
      </c>
      <c r="AC86" s="142">
        <v>9.0510148107515143</v>
      </c>
      <c r="AD86" s="142">
        <v>10.817941952506605</v>
      </c>
      <c r="AE86" s="142">
        <v>10.775681341719068</v>
      </c>
      <c r="AF86" s="141">
        <v>9.6129837702871495</v>
      </c>
      <c r="AG86" s="144">
        <v>11.344137273593901</v>
      </c>
      <c r="AH86" s="144">
        <v>16.325622775800696</v>
      </c>
      <c r="AI86" s="143">
        <v>15.406162464986011</v>
      </c>
      <c r="AJ86" s="143">
        <v>10.77389984825489</v>
      </c>
      <c r="AK86" s="141">
        <v>15.084586466165405</v>
      </c>
      <c r="AL86" s="141">
        <v>12.908242612752714</v>
      </c>
      <c r="AM86" s="141">
        <v>12.018140589569169</v>
      </c>
      <c r="AN86" s="141">
        <v>16.317584023380412</v>
      </c>
      <c r="AO86" s="141">
        <v>13.622291021671817</v>
      </c>
      <c r="AP86" s="141">
        <v>10.044247787610612</v>
      </c>
      <c r="AQ86" s="141">
        <v>11.148365465213748</v>
      </c>
      <c r="AR86" s="141">
        <v>11.025358324145511</v>
      </c>
      <c r="AS86" s="141">
        <v>11.356606274856389</v>
      </c>
      <c r="AT86" s="141">
        <v>11.255774884502284</v>
      </c>
      <c r="AU86" s="141">
        <v>11.57232704402516</v>
      </c>
      <c r="AV86" s="141">
        <v>9.0865152247462611</v>
      </c>
      <c r="AW86" s="141">
        <v>13.603925066904544</v>
      </c>
      <c r="AX86" s="142">
        <v>12.666200139958004</v>
      </c>
      <c r="AY86" s="142">
        <v>9.4774590163934374</v>
      </c>
      <c r="AZ86" s="142">
        <v>13.166588013213767</v>
      </c>
      <c r="BA86" s="142">
        <v>10.304449648711959</v>
      </c>
      <c r="BB86" s="141">
        <v>10.317825886688141</v>
      </c>
      <c r="BC86" s="142">
        <v>16.023448949682471</v>
      </c>
      <c r="BD86" s="142">
        <v>11.957868649318455</v>
      </c>
      <c r="BE86" s="142">
        <v>9.4180364282540801</v>
      </c>
      <c r="BF86" s="142">
        <v>11.717765644687107</v>
      </c>
      <c r="BG86" s="141">
        <v>10.264900662251655</v>
      </c>
      <c r="BH86" s="140">
        <v>10.369381397418787</v>
      </c>
      <c r="BI86" s="140">
        <v>12.094395280236013</v>
      </c>
      <c r="BJ86" s="140">
        <v>9.3198992443324915</v>
      </c>
      <c r="BK86" s="140" t="s">
        <v>286</v>
      </c>
      <c r="BL86" s="141" t="s">
        <v>286</v>
      </c>
      <c r="BM86" s="140" t="s">
        <v>286</v>
      </c>
      <c r="BN86" s="139" t="s">
        <v>286</v>
      </c>
      <c r="BO86" s="139" t="s">
        <v>286</v>
      </c>
      <c r="BP86" s="139" t="s">
        <v>286</v>
      </c>
      <c r="BQ86" s="141" t="s">
        <v>286</v>
      </c>
      <c r="BR86" s="140" t="s">
        <v>286</v>
      </c>
      <c r="BS86" s="140" t="s">
        <v>286</v>
      </c>
      <c r="BT86" s="140">
        <v>8.5209713024282401</v>
      </c>
      <c r="BU86" s="141">
        <v>11.172006745362575</v>
      </c>
      <c r="BV86" s="140">
        <v>7.8029883785279486</v>
      </c>
      <c r="BW86" s="140">
        <v>8.8986784140969117</v>
      </c>
      <c r="BX86" s="140">
        <v>10.29349213100808</v>
      </c>
      <c r="BY86" s="141">
        <v>4.8641819330385321</v>
      </c>
      <c r="BZ86" s="140">
        <v>14.600287218764974</v>
      </c>
      <c r="CA86" s="140">
        <v>22.420723537293426</v>
      </c>
      <c r="CB86" s="140">
        <v>18.854748603351918</v>
      </c>
      <c r="CC86" s="141">
        <v>10.609137055837566</v>
      </c>
      <c r="CD86" s="140">
        <v>21.597353497164459</v>
      </c>
      <c r="CE86" s="140">
        <v>17.289719626168232</v>
      </c>
      <c r="CF86" s="140">
        <v>13.196347031963471</v>
      </c>
      <c r="CG86" s="141">
        <v>23.589494163424185</v>
      </c>
      <c r="CH86" s="140">
        <v>15.66190180236171</v>
      </c>
      <c r="CI86" s="140">
        <v>8.4625609215773352</v>
      </c>
      <c r="CJ86" s="140">
        <v>13.965298349555658</v>
      </c>
      <c r="CK86" s="140">
        <v>13.125695216907674</v>
      </c>
      <c r="CL86" s="140">
        <v>11.507936507936517</v>
      </c>
      <c r="CM86" s="140">
        <v>14.86544211875267</v>
      </c>
      <c r="CN86" s="140">
        <v>11.969601013299565</v>
      </c>
      <c r="CO86" s="140">
        <v>3.8571428571428599</v>
      </c>
      <c r="CP86" s="141">
        <v>8.132260947274343</v>
      </c>
      <c r="CQ86" s="140">
        <v>3.9888033589922998</v>
      </c>
      <c r="CR86" s="140">
        <v>3.8771399798590256</v>
      </c>
      <c r="CS86" s="139">
        <v>6.6981132075471752</v>
      </c>
      <c r="CT86" s="139">
        <v>3.5909445745511284</v>
      </c>
      <c r="CU86" s="141">
        <v>3.0937215650591416</v>
      </c>
      <c r="CV86" s="140">
        <v>7.1219512195121935</v>
      </c>
      <c r="CW86" s="140">
        <v>3.3457249070631949</v>
      </c>
      <c r="CX86" s="139">
        <v>1.2877442273534667</v>
      </c>
      <c r="CY86" s="139">
        <v>3.6425243540872532</v>
      </c>
      <c r="CZ86" s="141">
        <v>2.2841225626741002</v>
      </c>
      <c r="DA86" s="140">
        <v>2.3008849557522102</v>
      </c>
      <c r="DB86" s="140">
        <v>2.8265524625267635</v>
      </c>
      <c r="DC86" s="139">
        <v>1.64765525982256</v>
      </c>
      <c r="DD86" s="114" t="s">
        <v>286</v>
      </c>
      <c r="DE86" s="128">
        <v>45.168539325842659</v>
      </c>
      <c r="DF86" s="121">
        <v>46.049822064056926</v>
      </c>
      <c r="DG86" s="121" t="s">
        <v>286</v>
      </c>
      <c r="DH86" s="114">
        <v>35.629453681710181</v>
      </c>
      <c r="DI86" s="114">
        <v>39.174454828660409</v>
      </c>
      <c r="DJ86" s="128" t="s">
        <v>286</v>
      </c>
      <c r="DK86" s="121">
        <v>38.719068413391511</v>
      </c>
      <c r="DL86" s="121">
        <v>47.303161810291442</v>
      </c>
      <c r="DM86" s="121" t="s">
        <v>286</v>
      </c>
      <c r="DN86" s="121">
        <v>34.442105263157956</v>
      </c>
      <c r="DO86" s="128">
        <v>43.26710816777053</v>
      </c>
      <c r="DP86" s="121" t="s">
        <v>286</v>
      </c>
      <c r="DQ86" s="121">
        <v>21.857690668939085</v>
      </c>
      <c r="DR86" s="121">
        <v>31.9257837492002</v>
      </c>
      <c r="DS86" s="121" t="s">
        <v>286</v>
      </c>
      <c r="DT86" s="128">
        <v>37.596023497514608</v>
      </c>
      <c r="DU86" s="131">
        <v>34.450784593437902</v>
      </c>
      <c r="DV86" s="131" t="s">
        <v>286</v>
      </c>
      <c r="DW86" s="114">
        <v>35.894988066825846</v>
      </c>
      <c r="DX86" s="131">
        <v>32.70588235294116</v>
      </c>
      <c r="DY86" s="128" t="s">
        <v>286</v>
      </c>
      <c r="DZ86" s="128">
        <v>31.842489061740444</v>
      </c>
      <c r="EA86" s="128">
        <v>34.912718204488741</v>
      </c>
      <c r="EB86" s="128" t="s">
        <v>286</v>
      </c>
      <c r="EC86" s="128">
        <v>29.185997469422183</v>
      </c>
      <c r="ED86" s="128">
        <v>30.547869396790276</v>
      </c>
      <c r="EE86" s="128" t="s">
        <v>286</v>
      </c>
      <c r="EF86" s="128">
        <v>21.87633262260125</v>
      </c>
      <c r="EG86" s="128">
        <v>22.435897435897413</v>
      </c>
      <c r="EH86" s="128" t="s">
        <v>286</v>
      </c>
      <c r="EI86" s="128">
        <v>33.5460346399271</v>
      </c>
      <c r="EJ86" s="128">
        <v>28.345323741007221</v>
      </c>
      <c r="EK86" s="128" t="s">
        <v>286</v>
      </c>
      <c r="EL86" s="121">
        <v>27.73512476007679</v>
      </c>
      <c r="EM86" s="121">
        <v>23.385826771653541</v>
      </c>
      <c r="EN86" s="121" t="s">
        <v>286</v>
      </c>
      <c r="EO86" s="121">
        <v>25.500732779677548</v>
      </c>
      <c r="EP86" s="128">
        <v>25.503778337531489</v>
      </c>
      <c r="EQ86" s="121" t="s">
        <v>286</v>
      </c>
      <c r="ER86" s="121">
        <v>23.763213530655367</v>
      </c>
      <c r="ES86" s="121">
        <v>24.597445863409224</v>
      </c>
      <c r="ET86" s="121" t="s">
        <v>286</v>
      </c>
      <c r="EU86" s="128">
        <v>16.973065412569476</v>
      </c>
      <c r="EV86" s="121">
        <v>18.076923076923098</v>
      </c>
      <c r="EW86" s="121" t="s">
        <v>286</v>
      </c>
      <c r="EX86" s="121">
        <v>18.897996357012744</v>
      </c>
      <c r="EY86" s="121">
        <v>47.49642346208865</v>
      </c>
      <c r="EZ86" s="128" t="s">
        <v>286</v>
      </c>
      <c r="FA86" s="121">
        <v>14.710110206037353</v>
      </c>
      <c r="FB86" s="121">
        <v>36.755485893416896</v>
      </c>
      <c r="FC86" s="121" t="s">
        <v>286</v>
      </c>
      <c r="FD86" s="121">
        <v>10.721247563352824</v>
      </c>
      <c r="FE86" s="128">
        <v>34.292866082603275</v>
      </c>
      <c r="FF86" s="121" t="s">
        <v>286</v>
      </c>
      <c r="FG86" s="121">
        <v>10.823429541595944</v>
      </c>
      <c r="FH86" s="121">
        <v>32.594235033259388</v>
      </c>
      <c r="FI86" s="121" t="s">
        <v>286</v>
      </c>
      <c r="FJ86" s="128">
        <v>9.8886986301369912</v>
      </c>
      <c r="FK86" s="121">
        <v>26.268464996788705</v>
      </c>
      <c r="FL86" s="121" t="s">
        <v>286</v>
      </c>
      <c r="FM86" s="121">
        <v>5.4066333484779552</v>
      </c>
      <c r="FN86" s="121">
        <v>45.461043602573277</v>
      </c>
      <c r="FO86" s="128" t="s">
        <v>286</v>
      </c>
      <c r="FP86" s="121">
        <v>4.8757170172084114</v>
      </c>
      <c r="FQ86" s="121">
        <v>34.666666666666643</v>
      </c>
      <c r="FR86" s="121" t="s">
        <v>286</v>
      </c>
      <c r="FS86" s="121">
        <v>2.9727095516569184</v>
      </c>
      <c r="FT86" s="128">
        <v>34.893882646691651</v>
      </c>
      <c r="FU86" s="121" t="s">
        <v>286</v>
      </c>
      <c r="FV86" s="121">
        <v>2.8013582342954138</v>
      </c>
      <c r="FW86" s="121">
        <v>24.986149584487524</v>
      </c>
      <c r="FX86" s="121" t="s">
        <v>286</v>
      </c>
      <c r="FY86" s="128">
        <v>2.6575225032147505</v>
      </c>
      <c r="FZ86" s="121">
        <v>22.972972972972954</v>
      </c>
      <c r="GA86" s="121" t="s">
        <v>286</v>
      </c>
      <c r="GB86" s="121" t="s">
        <v>286</v>
      </c>
      <c r="GC86" s="121" t="s">
        <v>286</v>
      </c>
      <c r="GD86" s="128" t="s">
        <v>286</v>
      </c>
      <c r="GE86" s="121" t="s">
        <v>286</v>
      </c>
      <c r="GF86" s="121" t="s">
        <v>286</v>
      </c>
      <c r="GG86" s="121" t="s">
        <v>286</v>
      </c>
      <c r="GH86" s="121" t="s">
        <v>286</v>
      </c>
      <c r="GI86" s="128" t="s">
        <v>286</v>
      </c>
      <c r="GJ86" s="121" t="s">
        <v>286</v>
      </c>
      <c r="GK86" s="121">
        <v>3.8216560509554167</v>
      </c>
      <c r="GL86" s="121">
        <v>4.5404208194905884</v>
      </c>
      <c r="GM86" s="130" t="s">
        <v>286</v>
      </c>
      <c r="GN86" s="128">
        <v>3.2119914346895091</v>
      </c>
      <c r="GO86" s="121">
        <v>3.0828516377649344</v>
      </c>
      <c r="GP86" s="121">
        <v>18.779099844800825</v>
      </c>
      <c r="GQ86" s="121">
        <v>57.215777262181028</v>
      </c>
      <c r="GR86" s="121">
        <v>73.669064748201464</v>
      </c>
      <c r="GS86" s="128">
        <v>12.60010678056592</v>
      </c>
      <c r="GT86" s="121">
        <v>49.249999999999986</v>
      </c>
      <c r="GU86" s="121">
        <v>68.19620253164571</v>
      </c>
      <c r="GV86" s="121">
        <v>9.6620656830080893</v>
      </c>
      <c r="GW86" s="121">
        <v>45.596376446904877</v>
      </c>
      <c r="GX86" s="128">
        <v>66.053299492385761</v>
      </c>
      <c r="GY86" s="128">
        <v>7.3777777777777827</v>
      </c>
      <c r="GZ86" s="128">
        <v>38.323090430202036</v>
      </c>
      <c r="HA86" s="128">
        <v>67.059483726150603</v>
      </c>
      <c r="HB86" s="128">
        <v>8.1043956043956236</v>
      </c>
      <c r="HC86" s="128">
        <v>32.873051224944298</v>
      </c>
      <c r="HD86" s="128">
        <v>59.947299077733874</v>
      </c>
      <c r="HE86" s="128">
        <v>0.98292809105018364</v>
      </c>
      <c r="HF86" s="128">
        <v>9.3735498839906999</v>
      </c>
      <c r="HG86" s="128">
        <v>25.323741007194275</v>
      </c>
      <c r="HH86" s="128">
        <v>0.53390282968499747</v>
      </c>
      <c r="HI86" s="128">
        <v>7.7000000000000064</v>
      </c>
      <c r="HJ86" s="128">
        <v>20.33227848101264</v>
      </c>
      <c r="HK86" s="128">
        <v>0.47596382674916682</v>
      </c>
      <c r="HL86" s="121">
        <v>7.0961248112732669</v>
      </c>
      <c r="HM86" s="121">
        <v>22.525380710659896</v>
      </c>
      <c r="HN86" s="121">
        <v>0.26666666666666722</v>
      </c>
      <c r="HO86" s="121">
        <v>4.8287971905180029</v>
      </c>
      <c r="HP86" s="128">
        <v>19.19191919191919</v>
      </c>
      <c r="HQ86" s="121">
        <v>0.54945054945054872</v>
      </c>
      <c r="HR86" s="121">
        <v>3.6525612472160338</v>
      </c>
      <c r="HS86" s="121">
        <v>13.438735177865622</v>
      </c>
      <c r="HT86" s="129">
        <v>9.1295116772823608</v>
      </c>
      <c r="HU86" s="128">
        <v>36.013320647002864</v>
      </c>
      <c r="HV86" s="114">
        <v>55.22827687776136</v>
      </c>
      <c r="HW86" s="114">
        <v>4.5405405405405395</v>
      </c>
      <c r="HX86" s="114">
        <v>31.722365038560433</v>
      </c>
      <c r="HY86" s="114">
        <v>50.445344129554606</v>
      </c>
      <c r="HZ86" s="114">
        <v>2.803286611889801</v>
      </c>
      <c r="IA86" s="114">
        <v>28.997429305912597</v>
      </c>
      <c r="IB86" s="114">
        <v>48.639896373056956</v>
      </c>
      <c r="IC86" s="114">
        <v>2.0954079358002677</v>
      </c>
      <c r="ID86" s="114">
        <v>24.116607773851587</v>
      </c>
      <c r="IE86" s="114">
        <v>51.238738738738661</v>
      </c>
      <c r="IF86" s="114">
        <v>3.4419458467186796</v>
      </c>
      <c r="IG86" s="114">
        <v>19.405673120216125</v>
      </c>
      <c r="IH86" s="114">
        <v>43.368700265251938</v>
      </c>
      <c r="II86" s="114" t="s">
        <v>286</v>
      </c>
      <c r="IJ86" s="114">
        <v>18.427175430432783</v>
      </c>
      <c r="IK86" s="114">
        <v>33.717579250720391</v>
      </c>
      <c r="IL86" s="114" t="s">
        <v>286</v>
      </c>
      <c r="IM86" s="114">
        <v>17.267267267267226</v>
      </c>
      <c r="IN86" s="114">
        <v>31.116389548693544</v>
      </c>
      <c r="IO86" s="114" t="s">
        <v>286</v>
      </c>
      <c r="IP86" s="114">
        <v>15.979899497487439</v>
      </c>
      <c r="IQ86" s="114">
        <v>31.542351453855872</v>
      </c>
      <c r="IR86" s="114" t="s">
        <v>286</v>
      </c>
      <c r="IS86" s="114">
        <v>13.047324192835054</v>
      </c>
      <c r="IT86" s="114">
        <v>33.31451157538114</v>
      </c>
      <c r="IU86" s="114" t="s">
        <v>286</v>
      </c>
      <c r="IV86" s="114">
        <v>10.422282120395339</v>
      </c>
      <c r="IW86" s="114">
        <v>24.23435419440743</v>
      </c>
      <c r="IX86" s="114" t="str">
        <f t="shared" si="121"/>
        <v>--</v>
      </c>
      <c r="IY86" s="114" t="str">
        <f t="shared" si="121"/>
        <v>--</v>
      </c>
      <c r="IZ86" s="114" t="str">
        <f t="shared" si="121"/>
        <v>--</v>
      </c>
      <c r="JA86" s="114" t="str">
        <f t="shared" si="121"/>
        <v>--</v>
      </c>
      <c r="JB86" s="114" t="str">
        <f t="shared" si="121"/>
        <v>--</v>
      </c>
      <c r="JC86" s="261" t="s">
        <v>286</v>
      </c>
      <c r="JD86" s="261" t="s">
        <v>286</v>
      </c>
      <c r="JE86" s="261" t="s">
        <v>286</v>
      </c>
      <c r="JF86" s="261" t="s">
        <v>286</v>
      </c>
      <c r="JG86" s="261" t="s">
        <v>286</v>
      </c>
      <c r="JH86" s="261" t="s">
        <v>286</v>
      </c>
      <c r="JI86" s="261" t="s">
        <v>286</v>
      </c>
      <c r="JJ86" s="261" t="s">
        <v>286</v>
      </c>
      <c r="JK86" s="261" t="s">
        <v>286</v>
      </c>
      <c r="JL86" s="261" t="s">
        <v>286</v>
      </c>
      <c r="JM86" s="261" t="s">
        <v>286</v>
      </c>
      <c r="JN86" s="261" t="s">
        <v>286</v>
      </c>
      <c r="JO86" s="243">
        <v>15.114768297964501</v>
      </c>
      <c r="JP86" s="243">
        <v>24.547563805104399</v>
      </c>
      <c r="JQ86" s="243">
        <v>45.250350959288802</v>
      </c>
      <c r="JR86" s="243">
        <v>14.5133505598622</v>
      </c>
      <c r="JS86" s="243">
        <v>23.549783549783601</v>
      </c>
      <c r="JT86" s="243">
        <v>44.427402862985801</v>
      </c>
      <c r="JU86" s="247">
        <v>0.99610220874837596</v>
      </c>
      <c r="JV86" s="243">
        <v>2.5058004640371201</v>
      </c>
      <c r="JW86" s="243">
        <v>7.7211043518951801</v>
      </c>
      <c r="JX86" s="247">
        <v>0.68906115417743197</v>
      </c>
      <c r="JY86" s="243">
        <v>1.3852813852813901</v>
      </c>
      <c r="JZ86" s="243">
        <v>5.8282208588957003</v>
      </c>
      <c r="KA86" s="243">
        <v>9.5483870967741904</v>
      </c>
      <c r="KB86" s="243">
        <v>16.727438468550599</v>
      </c>
      <c r="KC86" s="243">
        <v>29.351851851851901</v>
      </c>
      <c r="KD86" s="243">
        <v>6.7067927773000999</v>
      </c>
      <c r="KE86" s="243">
        <v>12.3857024106401</v>
      </c>
      <c r="KF86" s="243">
        <v>26.793778223783299</v>
      </c>
      <c r="KG86" s="128" t="str">
        <f t="shared" si="122"/>
        <v>--</v>
      </c>
      <c r="KH86" s="128" t="str">
        <f t="shared" si="122"/>
        <v>--</v>
      </c>
      <c r="KI86" s="128" t="str">
        <f t="shared" si="122"/>
        <v>--</v>
      </c>
      <c r="KJ86" s="128" t="str">
        <f t="shared" si="122"/>
        <v>--</v>
      </c>
      <c r="KK86" s="128" t="str">
        <f t="shared" si="122"/>
        <v>--</v>
      </c>
      <c r="KL86" s="128" t="str">
        <f t="shared" si="122"/>
        <v>--</v>
      </c>
      <c r="KM86" s="128" t="str">
        <f t="shared" si="122"/>
        <v>--</v>
      </c>
      <c r="KN86" s="286">
        <v>9.8706896551723968</v>
      </c>
      <c r="KO86" s="286">
        <v>8.8124213176668089</v>
      </c>
      <c r="KP86" s="286">
        <v>7.5452716297786839</v>
      </c>
      <c r="KQ86" s="128" t="str">
        <f t="shared" si="83"/>
        <v>--</v>
      </c>
      <c r="KR86" s="263">
        <v>1.2079378774805849</v>
      </c>
      <c r="KS86" s="222">
        <v>1.468736886277799</v>
      </c>
      <c r="KT86" s="222">
        <v>1.7102615694164975</v>
      </c>
      <c r="KU86" s="128" t="str">
        <f t="shared" si="84"/>
        <v>--</v>
      </c>
      <c r="KV86" s="222">
        <v>3.3664220975399273</v>
      </c>
      <c r="KW86" s="222">
        <v>3.6943744752309002</v>
      </c>
      <c r="KX86" s="222">
        <v>2.6156941649899359</v>
      </c>
      <c r="KY86" s="295">
        <v>14.888232813158989</v>
      </c>
      <c r="KZ86" s="295">
        <v>17.952187640956204</v>
      </c>
      <c r="LA86" s="295">
        <v>13.462425080682326</v>
      </c>
      <c r="LB86" s="295">
        <v>14.371002132196146</v>
      </c>
      <c r="LC86" s="295">
        <v>15.754833401892222</v>
      </c>
      <c r="LD86" s="295">
        <v>14.532019704433496</v>
      </c>
      <c r="LE86" s="295">
        <v>10.662701784197107</v>
      </c>
      <c r="LF86" s="295">
        <v>12.914961346066422</v>
      </c>
      <c r="LG86" s="295">
        <v>9.8754037840332085</v>
      </c>
      <c r="LH86" s="295">
        <v>11.481007255655156</v>
      </c>
      <c r="LI86" s="295">
        <v>12.107438016528921</v>
      </c>
      <c r="LJ86" s="295">
        <v>12.469074715487395</v>
      </c>
      <c r="LK86" s="295">
        <v>2.9187817258883277</v>
      </c>
      <c r="LL86" s="295">
        <v>4.1628959276018129</v>
      </c>
      <c r="LM86" s="295">
        <v>2.7637033625057597</v>
      </c>
      <c r="LN86" s="295">
        <v>3.0290102389078473</v>
      </c>
      <c r="LO86" s="295">
        <v>3.3730974907445508</v>
      </c>
      <c r="LP86" s="295">
        <v>2.9615004935834164</v>
      </c>
      <c r="LQ86" s="128">
        <v>2.3275862068965543</v>
      </c>
      <c r="LR86" s="128">
        <v>7.6923076923076827</v>
      </c>
      <c r="LS86" s="128">
        <v>17.162790697674406</v>
      </c>
      <c r="LT86" s="128">
        <v>1.9346517626827153</v>
      </c>
      <c r="LU86" s="128">
        <v>5.199667221297835</v>
      </c>
      <c r="LV86" s="128">
        <v>12.909732728189603</v>
      </c>
      <c r="LX86" s="378" t="str">
        <f t="shared" si="85"/>
        <v>--</v>
      </c>
      <c r="LY86" s="381">
        <v>18.248175182481752</v>
      </c>
      <c r="LZ86" s="381">
        <v>19.942076954902777</v>
      </c>
      <c r="MA86" s="381">
        <v>18.833415719228817</v>
      </c>
      <c r="MB86" s="378" t="str">
        <f t="shared" si="86"/>
        <v>--</v>
      </c>
      <c r="MC86" s="381">
        <v>17.359413202933968</v>
      </c>
      <c r="MD86" s="381">
        <v>17.51824817518246</v>
      </c>
      <c r="ME86" s="381">
        <v>22.830089426617576</v>
      </c>
      <c r="MF86" s="378" t="str">
        <f t="shared" si="87"/>
        <v>--</v>
      </c>
      <c r="MG86" s="381">
        <v>14.224690303289195</v>
      </c>
      <c r="MH86" s="381">
        <v>16.028018129377827</v>
      </c>
      <c r="MI86" s="381">
        <v>16.929911154985163</v>
      </c>
      <c r="MJ86" s="378" t="str">
        <f t="shared" si="88"/>
        <v>--</v>
      </c>
      <c r="MK86" s="381">
        <v>16.491085899513749</v>
      </c>
      <c r="ML86" s="381">
        <v>15.521165225307229</v>
      </c>
      <c r="MM86" s="381">
        <v>21.473684210526287</v>
      </c>
      <c r="MN86" s="378" t="str">
        <f t="shared" si="89"/>
        <v>--</v>
      </c>
      <c r="MO86" s="381">
        <v>17.488969113517804</v>
      </c>
      <c r="MP86" s="381">
        <v>15.903942002718606</v>
      </c>
      <c r="MQ86" s="381">
        <v>14.173228346456684</v>
      </c>
      <c r="MR86" s="378" t="str">
        <f t="shared" si="90"/>
        <v>--</v>
      </c>
      <c r="MS86" s="381">
        <v>13.308913308913331</v>
      </c>
      <c r="MT86" s="381">
        <v>12.787488500459979</v>
      </c>
      <c r="MU86" s="381">
        <v>12.533191715347863</v>
      </c>
      <c r="MV86" s="378" t="str">
        <f t="shared" si="91"/>
        <v>--</v>
      </c>
      <c r="MW86" s="381">
        <v>3.7990196078431362</v>
      </c>
      <c r="MX86" s="381">
        <v>4.2279411764706039</v>
      </c>
      <c r="MY86" s="381">
        <v>2.331743508214096</v>
      </c>
      <c r="MZ86" s="378" t="str">
        <f t="shared" si="92"/>
        <v>--</v>
      </c>
      <c r="NA86" s="381">
        <v>26.85344827586205</v>
      </c>
      <c r="NB86" s="381">
        <v>25.587248322147691</v>
      </c>
      <c r="NC86" s="381">
        <v>24.282115869017698</v>
      </c>
      <c r="ND86" s="378" t="str">
        <f t="shared" si="93"/>
        <v>--</v>
      </c>
      <c r="NE86" s="381">
        <v>28.456267634018538</v>
      </c>
      <c r="NF86" s="381">
        <v>25.804967801287969</v>
      </c>
      <c r="NG86" s="381">
        <v>24.192694547379553</v>
      </c>
      <c r="NH86" s="378" t="str">
        <f t="shared" si="94"/>
        <v>--</v>
      </c>
      <c r="NI86" s="381">
        <v>10.213108162444716</v>
      </c>
      <c r="NJ86" s="381">
        <v>6.0941828254847747</v>
      </c>
      <c r="NK86" s="381">
        <v>6.3129973474801186</v>
      </c>
      <c r="NL86" s="378" t="str">
        <f t="shared" si="95"/>
        <v>--</v>
      </c>
      <c r="NM86" s="381">
        <v>1.6928657799274462</v>
      </c>
      <c r="NN86" s="381">
        <v>1.75115207373272</v>
      </c>
      <c r="NO86" s="381">
        <v>2.3354564755838636</v>
      </c>
      <c r="NP86" s="378" t="str">
        <f t="shared" si="96"/>
        <v>--</v>
      </c>
      <c r="NQ86" s="381">
        <v>2.0210185933710614</v>
      </c>
      <c r="NR86" s="381">
        <v>2.4029574861367937</v>
      </c>
      <c r="NS86" s="381">
        <v>3.0319148936170168</v>
      </c>
      <c r="NT86" s="378" t="str">
        <f t="shared" si="97"/>
        <v>--</v>
      </c>
      <c r="NU86" s="381">
        <v>16.585563665855602</v>
      </c>
      <c r="NV86" s="381">
        <v>20.759962928637595</v>
      </c>
      <c r="NW86" s="381">
        <v>43.301178992497221</v>
      </c>
      <c r="NX86" s="378" t="str">
        <f t="shared" si="98"/>
        <v>--</v>
      </c>
      <c r="NY86" s="381">
        <v>0.93268450932684666</v>
      </c>
      <c r="NZ86" s="381">
        <v>1.4828544949026858</v>
      </c>
      <c r="OA86" s="381">
        <v>5.3590568060021448</v>
      </c>
      <c r="OB86" s="378" t="str">
        <f t="shared" si="99"/>
        <v>--</v>
      </c>
      <c r="OC86" s="381">
        <v>9.0468497576736446</v>
      </c>
      <c r="OD86" s="381">
        <v>12.355391022674663</v>
      </c>
      <c r="OE86" s="381">
        <v>28.441835645677724</v>
      </c>
    </row>
    <row r="87" spans="1:395" ht="14.4" thickTop="1" thickBot="1" x14ac:dyDescent="0.3">
      <c r="A87" s="114">
        <v>83</v>
      </c>
      <c r="B87" s="93" t="s">
        <v>83</v>
      </c>
      <c r="C87" s="144">
        <v>20.606060606060609</v>
      </c>
      <c r="D87" s="144">
        <v>28.125</v>
      </c>
      <c r="E87" s="144">
        <v>45.205479452054796</v>
      </c>
      <c r="F87" s="144">
        <v>20.634920634920633</v>
      </c>
      <c r="G87" s="144">
        <v>40.666666666666679</v>
      </c>
      <c r="H87" s="144">
        <v>46.363636363636367</v>
      </c>
      <c r="I87" s="144">
        <v>31.818181818181817</v>
      </c>
      <c r="J87" s="144">
        <v>31.578947368421044</v>
      </c>
      <c r="K87" s="144">
        <v>48.062015503875998</v>
      </c>
      <c r="L87" s="144">
        <v>34.586466165413519</v>
      </c>
      <c r="M87" s="141">
        <v>34.53237410071943</v>
      </c>
      <c r="N87" s="141">
        <v>44</v>
      </c>
      <c r="O87" s="141">
        <v>18.032786885245905</v>
      </c>
      <c r="P87" s="141">
        <v>30.769230769230766</v>
      </c>
      <c r="Q87" s="141">
        <v>47.115384615384599</v>
      </c>
      <c r="R87" s="141">
        <v>13.496932515337418</v>
      </c>
      <c r="S87" s="141">
        <v>16.875000000000011</v>
      </c>
      <c r="T87" s="141">
        <v>12.413793103448276</v>
      </c>
      <c r="U87" s="141">
        <v>13.492063492063496</v>
      </c>
      <c r="V87" s="141">
        <v>16.107382550335583</v>
      </c>
      <c r="W87" s="141">
        <v>15.45454545454545</v>
      </c>
      <c r="X87" s="141">
        <v>15.90909090909091</v>
      </c>
      <c r="Y87" s="141">
        <v>16.778523489932883</v>
      </c>
      <c r="Z87" s="141">
        <v>19.379844961240309</v>
      </c>
      <c r="AA87" s="141">
        <v>29.323308270676691</v>
      </c>
      <c r="AB87" s="142">
        <v>22.463768115942035</v>
      </c>
      <c r="AC87" s="142">
        <v>13.999999999999998</v>
      </c>
      <c r="AD87" s="142">
        <v>12.396694214876035</v>
      </c>
      <c r="AE87" s="142">
        <v>18.461538461538453</v>
      </c>
      <c r="AF87" s="141">
        <v>8.6538461538461533</v>
      </c>
      <c r="AG87" s="144">
        <v>17.391304347826093</v>
      </c>
      <c r="AH87" s="144">
        <v>16.874999999999989</v>
      </c>
      <c r="AI87" s="143">
        <v>19.310344827586217</v>
      </c>
      <c r="AJ87" s="143">
        <v>16.12903225806452</v>
      </c>
      <c r="AK87" s="141">
        <v>19.727891156462587</v>
      </c>
      <c r="AL87" s="141">
        <v>15.454545454545453</v>
      </c>
      <c r="AM87" s="141">
        <v>21.705426356589154</v>
      </c>
      <c r="AN87" s="141">
        <v>15.333333333333321</v>
      </c>
      <c r="AO87" s="141">
        <v>19.379844961240313</v>
      </c>
      <c r="AP87" s="141">
        <v>25.954198473282453</v>
      </c>
      <c r="AQ87" s="141">
        <v>22.058823529411764</v>
      </c>
      <c r="AR87" s="141">
        <v>12.000000000000004</v>
      </c>
      <c r="AS87" s="141">
        <v>13.114754098360656</v>
      </c>
      <c r="AT87" s="141">
        <v>20.769230769230766</v>
      </c>
      <c r="AU87" s="141">
        <v>14.423076923076923</v>
      </c>
      <c r="AV87" s="141">
        <v>15.189873417721525</v>
      </c>
      <c r="AW87" s="141">
        <v>15.094339622641508</v>
      </c>
      <c r="AX87" s="142">
        <v>15.172413793103448</v>
      </c>
      <c r="AY87" s="142">
        <v>14.400000000000004</v>
      </c>
      <c r="AZ87" s="142">
        <v>17.687074829931959</v>
      </c>
      <c r="BA87" s="142">
        <v>12.727272727272721</v>
      </c>
      <c r="BB87" s="141">
        <v>21.538461538461554</v>
      </c>
      <c r="BC87" s="142">
        <v>19.463087248322157</v>
      </c>
      <c r="BD87" s="142">
        <v>14.728682170542641</v>
      </c>
      <c r="BE87" s="142">
        <v>26.717557251908403</v>
      </c>
      <c r="BF87" s="142">
        <v>26.666666666666675</v>
      </c>
      <c r="BG87" s="141">
        <v>16</v>
      </c>
      <c r="BH87" s="140">
        <v>16.528925619834716</v>
      </c>
      <c r="BI87" s="140">
        <v>16.793893129770986</v>
      </c>
      <c r="BJ87" s="140">
        <v>14.42307692307692</v>
      </c>
      <c r="BK87" s="140" t="s">
        <v>286</v>
      </c>
      <c r="BL87" s="141" t="s">
        <v>286</v>
      </c>
      <c r="BM87" s="140" t="s">
        <v>286</v>
      </c>
      <c r="BN87" s="139" t="s">
        <v>286</v>
      </c>
      <c r="BO87" s="139" t="s">
        <v>286</v>
      </c>
      <c r="BP87" s="139" t="s">
        <v>286</v>
      </c>
      <c r="BQ87" s="141" t="s">
        <v>286</v>
      </c>
      <c r="BR87" s="140" t="s">
        <v>286</v>
      </c>
      <c r="BS87" s="140" t="s">
        <v>286</v>
      </c>
      <c r="BT87" s="140">
        <v>14.925373134328357</v>
      </c>
      <c r="BU87" s="141">
        <v>26.865671641791046</v>
      </c>
      <c r="BV87" s="140">
        <v>12.000000000000005</v>
      </c>
      <c r="BW87" s="140">
        <v>17.355371900826448</v>
      </c>
      <c r="BX87" s="140">
        <v>16.666666666666664</v>
      </c>
      <c r="BY87" s="141">
        <v>7.7669902912621351</v>
      </c>
      <c r="BZ87" s="140">
        <v>17.391304347826086</v>
      </c>
      <c r="CA87" s="140">
        <v>25.625</v>
      </c>
      <c r="CB87" s="140">
        <v>21.37931034482758</v>
      </c>
      <c r="CC87" s="141">
        <v>13.385826771653546</v>
      </c>
      <c r="CD87" s="140">
        <v>24.161073825503351</v>
      </c>
      <c r="CE87" s="140">
        <v>25.688073394495408</v>
      </c>
      <c r="CF87" s="140">
        <v>20.930232558139533</v>
      </c>
      <c r="CG87" s="141">
        <v>21.710526315789473</v>
      </c>
      <c r="CH87" s="140">
        <v>20.155038759689923</v>
      </c>
      <c r="CI87" s="140">
        <v>21.052631578947363</v>
      </c>
      <c r="CJ87" s="140">
        <v>25.373134328358201</v>
      </c>
      <c r="CK87" s="140">
        <v>17.346938775510207</v>
      </c>
      <c r="CL87" s="140">
        <v>17.21311475409836</v>
      </c>
      <c r="CM87" s="140">
        <v>23.664122137404576</v>
      </c>
      <c r="CN87" s="140">
        <v>11.650485436893204</v>
      </c>
      <c r="CO87" s="140">
        <v>4.9079754601227013</v>
      </c>
      <c r="CP87" s="141">
        <v>6.8750000000000009</v>
      </c>
      <c r="CQ87" s="140">
        <v>3.4722222222222228</v>
      </c>
      <c r="CR87" s="140">
        <v>6.2992125984251945</v>
      </c>
      <c r="CS87" s="139">
        <v>14.093959731543633</v>
      </c>
      <c r="CT87" s="139">
        <v>5.5045871559633053</v>
      </c>
      <c r="CU87" s="141">
        <v>6.8702290076335881</v>
      </c>
      <c r="CV87" s="140">
        <v>9.8684210526315788</v>
      </c>
      <c r="CW87" s="140">
        <v>8.5271317829457374</v>
      </c>
      <c r="CX87" s="139">
        <v>2.255639097744361</v>
      </c>
      <c r="CY87" s="139">
        <v>6.7669172932330834</v>
      </c>
      <c r="CZ87" s="141">
        <v>4</v>
      </c>
      <c r="DA87" s="140">
        <v>4.1666666666666679</v>
      </c>
      <c r="DB87" s="140">
        <v>2.2727272727272729</v>
      </c>
      <c r="DC87" s="139">
        <v>1.9230769230769229</v>
      </c>
      <c r="DD87" s="114" t="s">
        <v>286</v>
      </c>
      <c r="DE87" s="128">
        <v>41.401273885350321</v>
      </c>
      <c r="DF87" s="121">
        <v>38.62068965517242</v>
      </c>
      <c r="DG87" s="121" t="s">
        <v>286</v>
      </c>
      <c r="DH87" s="114">
        <v>30.4054054054054</v>
      </c>
      <c r="DI87" s="114">
        <v>42.201834862385347</v>
      </c>
      <c r="DJ87" s="128" t="s">
        <v>286</v>
      </c>
      <c r="DK87" s="121">
        <v>33.11258278145695</v>
      </c>
      <c r="DL87" s="121">
        <v>29.457364341085285</v>
      </c>
      <c r="DM87" s="121" t="s">
        <v>286</v>
      </c>
      <c r="DN87" s="121">
        <v>21.212121212121215</v>
      </c>
      <c r="DO87" s="128">
        <v>38.999999999999993</v>
      </c>
      <c r="DP87" s="121" t="s">
        <v>286</v>
      </c>
      <c r="DQ87" s="121">
        <v>18.320610687022899</v>
      </c>
      <c r="DR87" s="121">
        <v>21.782178217821794</v>
      </c>
      <c r="DS87" s="121" t="s">
        <v>286</v>
      </c>
      <c r="DT87" s="128">
        <v>36.305732484076444</v>
      </c>
      <c r="DU87" s="131">
        <v>28.275862068965523</v>
      </c>
      <c r="DV87" s="131" t="s">
        <v>286</v>
      </c>
      <c r="DW87" s="114">
        <v>32.885906040268459</v>
      </c>
      <c r="DX87" s="131">
        <v>34.862385321100902</v>
      </c>
      <c r="DY87" s="128" t="s">
        <v>286</v>
      </c>
      <c r="DZ87" s="128">
        <v>27.631578947368414</v>
      </c>
      <c r="EA87" s="128">
        <v>25.581395348837201</v>
      </c>
      <c r="EB87" s="128" t="s">
        <v>286</v>
      </c>
      <c r="EC87" s="128">
        <v>15.267175572519079</v>
      </c>
      <c r="ED87" s="128">
        <v>26.000000000000004</v>
      </c>
      <c r="EE87" s="128" t="s">
        <v>286</v>
      </c>
      <c r="EF87" s="128">
        <v>19.083969465648853</v>
      </c>
      <c r="EG87" s="128">
        <v>18.811881188118818</v>
      </c>
      <c r="EH87" s="128" t="s">
        <v>286</v>
      </c>
      <c r="EI87" s="128">
        <v>31.847133757961796</v>
      </c>
      <c r="EJ87" s="128">
        <v>22.916666666666675</v>
      </c>
      <c r="EK87" s="128" t="s">
        <v>286</v>
      </c>
      <c r="EL87" s="121">
        <v>27.027027027027025</v>
      </c>
      <c r="EM87" s="121">
        <v>26.851851851851848</v>
      </c>
      <c r="EN87" s="121" t="s">
        <v>286</v>
      </c>
      <c r="EO87" s="121">
        <v>18.791946308724821</v>
      </c>
      <c r="EP87" s="128">
        <v>19.685039370078744</v>
      </c>
      <c r="EQ87" s="121" t="s">
        <v>286</v>
      </c>
      <c r="ER87" s="121">
        <v>11.538461538461538</v>
      </c>
      <c r="ES87" s="121">
        <v>18.999999999999996</v>
      </c>
      <c r="ET87" s="121" t="s">
        <v>286</v>
      </c>
      <c r="EU87" s="128">
        <v>14.615384615384617</v>
      </c>
      <c r="EV87" s="121">
        <v>13.999999999999998</v>
      </c>
      <c r="EW87" s="121" t="s">
        <v>286</v>
      </c>
      <c r="EX87" s="121">
        <v>20.382165605095544</v>
      </c>
      <c r="EY87" s="121">
        <v>62.500000000000007</v>
      </c>
      <c r="EZ87" s="128" t="s">
        <v>286</v>
      </c>
      <c r="FA87" s="121">
        <v>16.891891891891891</v>
      </c>
      <c r="FB87" s="121">
        <v>61.467889908256858</v>
      </c>
      <c r="FC87" s="121" t="s">
        <v>286</v>
      </c>
      <c r="FD87" s="121">
        <v>11.409395973154357</v>
      </c>
      <c r="FE87" s="128">
        <v>44.88188976377954</v>
      </c>
      <c r="FF87" s="121" t="s">
        <v>286</v>
      </c>
      <c r="FG87" s="121">
        <v>11.627906976744191</v>
      </c>
      <c r="FH87" s="121">
        <v>57.000000000000014</v>
      </c>
      <c r="FI87" s="121" t="s">
        <v>286</v>
      </c>
      <c r="FJ87" s="128">
        <v>13.846153846153843</v>
      </c>
      <c r="FK87" s="121">
        <v>45.454545454545453</v>
      </c>
      <c r="FL87" s="121" t="s">
        <v>286</v>
      </c>
      <c r="FM87" s="121">
        <v>1.2820512820512819</v>
      </c>
      <c r="FN87" s="121">
        <v>30.3448275862069</v>
      </c>
      <c r="FO87" s="128" t="s">
        <v>286</v>
      </c>
      <c r="FP87" s="121">
        <v>6.7567567567567561</v>
      </c>
      <c r="FQ87" s="121">
        <v>38.532110091743135</v>
      </c>
      <c r="FR87" s="121" t="s">
        <v>286</v>
      </c>
      <c r="FS87" s="121">
        <v>2.6666666666666674</v>
      </c>
      <c r="FT87" s="128">
        <v>30.468750000000021</v>
      </c>
      <c r="FU87" s="121" t="s">
        <v>286</v>
      </c>
      <c r="FV87" s="121">
        <v>3.8759689922480627</v>
      </c>
      <c r="FW87" s="121">
        <v>38.999999999999986</v>
      </c>
      <c r="FX87" s="121" t="s">
        <v>286</v>
      </c>
      <c r="FY87" s="128">
        <v>3.0534351145038174</v>
      </c>
      <c r="FZ87" s="121">
        <v>31.68316831683169</v>
      </c>
      <c r="GA87" s="121" t="s">
        <v>286</v>
      </c>
      <c r="GB87" s="121" t="s">
        <v>286</v>
      </c>
      <c r="GC87" s="121" t="s">
        <v>286</v>
      </c>
      <c r="GD87" s="128" t="s">
        <v>286</v>
      </c>
      <c r="GE87" s="121" t="s">
        <v>286</v>
      </c>
      <c r="GF87" s="121" t="s">
        <v>286</v>
      </c>
      <c r="GG87" s="121" t="s">
        <v>286</v>
      </c>
      <c r="GH87" s="121" t="s">
        <v>286</v>
      </c>
      <c r="GI87" s="128" t="s">
        <v>286</v>
      </c>
      <c r="GJ87" s="121" t="s">
        <v>286</v>
      </c>
      <c r="GK87" s="121">
        <v>1.5384615384615385</v>
      </c>
      <c r="GL87" s="121">
        <v>3.9999999999999987</v>
      </c>
      <c r="GM87" s="130" t="s">
        <v>286</v>
      </c>
      <c r="GN87" s="128">
        <v>3.0534351145038161</v>
      </c>
      <c r="GO87" s="121">
        <v>2.0202020202020194</v>
      </c>
      <c r="GP87" s="121">
        <v>27.215189873417739</v>
      </c>
      <c r="GQ87" s="121">
        <v>62.091503267973842</v>
      </c>
      <c r="GR87" s="121">
        <v>78.472222222222214</v>
      </c>
      <c r="GS87" s="128">
        <v>17.796610169491533</v>
      </c>
      <c r="GT87" s="121">
        <v>54.109589041095894</v>
      </c>
      <c r="GU87" s="121">
        <v>70.909090909090907</v>
      </c>
      <c r="GV87" s="121">
        <v>12.295081967213106</v>
      </c>
      <c r="GW87" s="121">
        <v>41.25874125874126</v>
      </c>
      <c r="GX87" s="128">
        <v>72.868217054263567</v>
      </c>
      <c r="GY87" s="128">
        <v>11.450381679389311</v>
      </c>
      <c r="GZ87" s="128">
        <v>39.199999999999982</v>
      </c>
      <c r="HA87" s="128">
        <v>71.717171717171695</v>
      </c>
      <c r="HB87" s="128">
        <v>16.806722689075634</v>
      </c>
      <c r="HC87" s="128">
        <v>34.108527131782949</v>
      </c>
      <c r="HD87" s="128">
        <v>56.435643564356411</v>
      </c>
      <c r="HE87" s="128">
        <v>2.5316455696202538</v>
      </c>
      <c r="HF87" s="128">
        <v>13.725490196078436</v>
      </c>
      <c r="HG87" s="128">
        <v>31.944444444444429</v>
      </c>
      <c r="HH87" s="128">
        <v>1.6949152542372881</v>
      </c>
      <c r="HI87" s="128">
        <v>8.9041095890410951</v>
      </c>
      <c r="HJ87" s="128">
        <v>37.272727272727266</v>
      </c>
      <c r="HK87" s="128">
        <v>0</v>
      </c>
      <c r="HL87" s="121">
        <v>6.9930069930069925</v>
      </c>
      <c r="HM87" s="121">
        <v>27.131782945736429</v>
      </c>
      <c r="HN87" s="121">
        <v>0</v>
      </c>
      <c r="HO87" s="121">
        <v>4</v>
      </c>
      <c r="HP87" s="128">
        <v>19.19191919191919</v>
      </c>
      <c r="HQ87" s="121">
        <v>0</v>
      </c>
      <c r="HR87" s="121">
        <v>2.3255813953488373</v>
      </c>
      <c r="HS87" s="121">
        <v>13.861386138613858</v>
      </c>
      <c r="HT87" s="129">
        <v>17.532467532467528</v>
      </c>
      <c r="HU87" s="128">
        <v>47.260273972602732</v>
      </c>
      <c r="HV87" s="114">
        <v>61.267605633802823</v>
      </c>
      <c r="HW87" s="114">
        <v>8.4745762711864359</v>
      </c>
      <c r="HX87" s="114">
        <v>39.310344827586206</v>
      </c>
      <c r="HY87" s="114">
        <v>57.407407407407405</v>
      </c>
      <c r="HZ87" s="114">
        <v>5.0420168067226925</v>
      </c>
      <c r="IA87" s="114">
        <v>26.24113475177306</v>
      </c>
      <c r="IB87" s="114">
        <v>57.142857142857146</v>
      </c>
      <c r="IC87" s="114">
        <v>4.5801526717557239</v>
      </c>
      <c r="ID87" s="114">
        <v>23.999999999999996</v>
      </c>
      <c r="IE87" s="114">
        <v>46.464646464646471</v>
      </c>
      <c r="IF87" s="114">
        <v>6.7226890756302558</v>
      </c>
      <c r="IG87" s="114">
        <v>22.48062015503875</v>
      </c>
      <c r="IH87" s="114">
        <v>43.564356435643568</v>
      </c>
      <c r="II87" s="114" t="s">
        <v>286</v>
      </c>
      <c r="IJ87" s="114">
        <v>26.451612903225801</v>
      </c>
      <c r="IK87" s="114">
        <v>37.5</v>
      </c>
      <c r="IL87" s="114" t="s">
        <v>286</v>
      </c>
      <c r="IM87" s="114">
        <v>27.702702702702705</v>
      </c>
      <c r="IN87" s="114">
        <v>47.706422018348626</v>
      </c>
      <c r="IO87" s="114" t="s">
        <v>286</v>
      </c>
      <c r="IP87" s="114">
        <v>15.068493150684938</v>
      </c>
      <c r="IQ87" s="114">
        <v>37.209302325581426</v>
      </c>
      <c r="IR87" s="114" t="s">
        <v>286</v>
      </c>
      <c r="IS87" s="114">
        <v>12.000000000000004</v>
      </c>
      <c r="IT87" s="114">
        <v>31.313131313131326</v>
      </c>
      <c r="IU87" s="114" t="s">
        <v>286</v>
      </c>
      <c r="IV87" s="114">
        <v>16.406250000000007</v>
      </c>
      <c r="IW87" s="114">
        <v>28.999999999999996</v>
      </c>
      <c r="IX87" s="114" t="str">
        <f t="shared" si="121"/>
        <v>--</v>
      </c>
      <c r="IY87" s="114" t="str">
        <f t="shared" si="121"/>
        <v>--</v>
      </c>
      <c r="IZ87" s="114" t="str">
        <f t="shared" si="121"/>
        <v>--</v>
      </c>
      <c r="JA87" s="114" t="str">
        <f t="shared" si="121"/>
        <v>--</v>
      </c>
      <c r="JB87" s="114" t="str">
        <f t="shared" si="121"/>
        <v>--</v>
      </c>
      <c r="JC87" s="261" t="s">
        <v>286</v>
      </c>
      <c r="JD87" s="261" t="s">
        <v>286</v>
      </c>
      <c r="JE87" s="261" t="s">
        <v>286</v>
      </c>
      <c r="JF87" s="261" t="s">
        <v>286</v>
      </c>
      <c r="JG87" s="261" t="s">
        <v>286</v>
      </c>
      <c r="JH87" s="261" t="s">
        <v>286</v>
      </c>
      <c r="JI87" s="261" t="s">
        <v>286</v>
      </c>
      <c r="JJ87" s="261" t="s">
        <v>286</v>
      </c>
      <c r="JK87" s="261" t="s">
        <v>286</v>
      </c>
      <c r="JL87" s="261" t="s">
        <v>286</v>
      </c>
      <c r="JM87" s="261" t="s">
        <v>286</v>
      </c>
      <c r="JN87" s="261" t="s">
        <v>286</v>
      </c>
      <c r="JO87" s="243">
        <v>11.1111111111111</v>
      </c>
      <c r="JP87" s="243">
        <v>25.974025974025999</v>
      </c>
      <c r="JQ87" s="243">
        <v>41.772151898734201</v>
      </c>
      <c r="JR87" s="243">
        <v>19.008264462809901</v>
      </c>
      <c r="JS87" s="243">
        <v>21.739130434782599</v>
      </c>
      <c r="JT87" s="243">
        <v>39.423076923076898</v>
      </c>
      <c r="JU87" s="243">
        <v>0</v>
      </c>
      <c r="JV87" s="243">
        <v>3.8961038961038899</v>
      </c>
      <c r="JW87" s="243">
        <v>3.79746835443038</v>
      </c>
      <c r="JX87" s="243">
        <v>1.65289256198347</v>
      </c>
      <c r="JY87" s="247">
        <v>0.72463768115941996</v>
      </c>
      <c r="JZ87" s="243">
        <v>2.8846153846153899</v>
      </c>
      <c r="KA87" s="243">
        <v>8.6419753086419799</v>
      </c>
      <c r="KB87" s="243">
        <v>13.924050632911401</v>
      </c>
      <c r="KC87" s="243">
        <v>23.456790123456798</v>
      </c>
      <c r="KD87" s="243">
        <v>9.0909090909090899</v>
      </c>
      <c r="KE87" s="243">
        <v>15.9420289855072</v>
      </c>
      <c r="KF87" s="243">
        <v>15.384615384615399</v>
      </c>
      <c r="KG87" s="128" t="str">
        <f t="shared" si="122"/>
        <v>--</v>
      </c>
      <c r="KH87" s="128" t="str">
        <f t="shared" si="122"/>
        <v>--</v>
      </c>
      <c r="KI87" s="128" t="str">
        <f t="shared" si="122"/>
        <v>--</v>
      </c>
      <c r="KJ87" s="128" t="str">
        <f t="shared" si="122"/>
        <v>--</v>
      </c>
      <c r="KK87" s="128" t="str">
        <f t="shared" si="122"/>
        <v>--</v>
      </c>
      <c r="KL87" s="128" t="str">
        <f t="shared" si="122"/>
        <v>--</v>
      </c>
      <c r="KM87" s="128" t="str">
        <f t="shared" si="122"/>
        <v>--</v>
      </c>
      <c r="KN87" s="286">
        <v>11.965811965811964</v>
      </c>
      <c r="KO87" s="286">
        <v>15.217391304347823</v>
      </c>
      <c r="KP87" s="286">
        <v>14.563106796116509</v>
      </c>
      <c r="KQ87" s="128" t="str">
        <f t="shared" si="83"/>
        <v>--</v>
      </c>
      <c r="KR87" s="222">
        <v>1.6949152542372883</v>
      </c>
      <c r="KS87" s="222">
        <v>2.1897810218978098</v>
      </c>
      <c r="KT87" s="263">
        <v>0.98039215686274472</v>
      </c>
      <c r="KU87" s="128" t="str">
        <f t="shared" si="84"/>
        <v>--</v>
      </c>
      <c r="KV87" s="263">
        <v>0.84745762711864392</v>
      </c>
      <c r="KW87" s="222">
        <v>3.6231884057971011</v>
      </c>
      <c r="KX87" s="222">
        <v>1.9417475728155333</v>
      </c>
      <c r="KY87" s="295">
        <v>21.686746987951807</v>
      </c>
      <c r="KZ87" s="295">
        <v>14.814814814814815</v>
      </c>
      <c r="LA87" s="295">
        <v>12.5</v>
      </c>
      <c r="LB87" s="295">
        <v>14.166666666666668</v>
      </c>
      <c r="LC87" s="295">
        <v>19.858156028368796</v>
      </c>
      <c r="LD87" s="295">
        <v>16.34615384615385</v>
      </c>
      <c r="LE87" s="295">
        <v>10.843373493975905</v>
      </c>
      <c r="LF87" s="295">
        <v>11.538461538461537</v>
      </c>
      <c r="LG87" s="295">
        <v>10</v>
      </c>
      <c r="LH87" s="295">
        <v>10.655737704918039</v>
      </c>
      <c r="LI87" s="295">
        <v>12.765957446808516</v>
      </c>
      <c r="LJ87" s="295">
        <v>14.423076923076923</v>
      </c>
      <c r="LK87" s="295">
        <v>1.2048192771084338</v>
      </c>
      <c r="LL87" s="295">
        <v>2.4691358024691352</v>
      </c>
      <c r="LM87" s="295">
        <v>5</v>
      </c>
      <c r="LN87" s="295">
        <v>5.8333333333333339</v>
      </c>
      <c r="LO87" s="295">
        <v>3.571428571428573</v>
      </c>
      <c r="LP87" s="295">
        <v>2.9126213592233019</v>
      </c>
      <c r="LQ87" s="128">
        <v>0</v>
      </c>
      <c r="LR87" s="128">
        <v>6.3291139240506329</v>
      </c>
      <c r="LS87" s="128">
        <v>11.392405063291141</v>
      </c>
      <c r="LT87" s="128">
        <v>2.4793388429752081</v>
      </c>
      <c r="LU87" s="128">
        <v>4.3478260869565233</v>
      </c>
      <c r="LV87" s="128">
        <v>10.576923076923075</v>
      </c>
      <c r="LX87" s="378" t="str">
        <f t="shared" si="85"/>
        <v>--</v>
      </c>
      <c r="LY87" s="381">
        <v>22.500000000000004</v>
      </c>
      <c r="LZ87" s="381">
        <v>22.695035460992898</v>
      </c>
      <c r="MA87" s="381">
        <v>31.067961165048548</v>
      </c>
      <c r="MB87" s="378" t="str">
        <f t="shared" si="86"/>
        <v>--</v>
      </c>
      <c r="MC87" s="381">
        <v>10.869565217391303</v>
      </c>
      <c r="MD87" s="381">
        <v>23.07692307692308</v>
      </c>
      <c r="ME87" s="381">
        <v>23.25581395348836</v>
      </c>
      <c r="MF87" s="378" t="str">
        <f t="shared" si="87"/>
        <v>--</v>
      </c>
      <c r="MG87" s="381">
        <v>13.223140495867767</v>
      </c>
      <c r="MH87" s="381">
        <v>15.602836879432624</v>
      </c>
      <c r="MI87" s="381">
        <v>22.33009708737865</v>
      </c>
      <c r="MJ87" s="378" t="str">
        <f t="shared" si="88"/>
        <v>--</v>
      </c>
      <c r="MK87" s="381">
        <v>11.956521739130434</v>
      </c>
      <c r="ML87" s="381">
        <v>21.153846153846164</v>
      </c>
      <c r="MM87" s="381">
        <v>18.604651162790692</v>
      </c>
      <c r="MN87" s="378" t="str">
        <f t="shared" si="89"/>
        <v>--</v>
      </c>
      <c r="MO87" s="381">
        <v>16.842105263157901</v>
      </c>
      <c r="MP87" s="381">
        <v>19.23076923076923</v>
      </c>
      <c r="MQ87" s="381">
        <v>10.344827586206895</v>
      </c>
      <c r="MR87" s="378" t="str">
        <f t="shared" si="90"/>
        <v>--</v>
      </c>
      <c r="MS87" s="381">
        <v>8.4210526315789522</v>
      </c>
      <c r="MT87" s="381">
        <v>15.686274509803912</v>
      </c>
      <c r="MU87" s="381">
        <v>7.865168539325845</v>
      </c>
      <c r="MV87" s="378" t="str">
        <f t="shared" si="91"/>
        <v>--</v>
      </c>
      <c r="MW87" s="381">
        <v>3.2258064516129021</v>
      </c>
      <c r="MX87" s="381">
        <v>6.9306930693069297</v>
      </c>
      <c r="MY87" s="381">
        <v>2.2471910112359543</v>
      </c>
      <c r="MZ87" s="378" t="str">
        <f t="shared" si="92"/>
        <v>--</v>
      </c>
      <c r="NA87" s="381">
        <v>22.033898305084744</v>
      </c>
      <c r="NB87" s="381">
        <v>33.333333333333343</v>
      </c>
      <c r="NC87" s="381">
        <v>30.09708737864079</v>
      </c>
      <c r="ND87" s="378" t="str">
        <f t="shared" si="93"/>
        <v>--</v>
      </c>
      <c r="NE87" s="381">
        <v>15.384615384615392</v>
      </c>
      <c r="NF87" s="381">
        <v>26.732673267326739</v>
      </c>
      <c r="NG87" s="381">
        <v>19.767441860465112</v>
      </c>
      <c r="NH87" s="378" t="str">
        <f t="shared" si="94"/>
        <v>--</v>
      </c>
      <c r="NI87" s="381">
        <v>5.4945054945054927</v>
      </c>
      <c r="NJ87" s="381">
        <v>12.871287128712876</v>
      </c>
      <c r="NK87" s="381">
        <v>10.344827586206895</v>
      </c>
      <c r="NL87" s="378" t="str">
        <f t="shared" si="95"/>
        <v>--</v>
      </c>
      <c r="NM87" s="381">
        <v>0</v>
      </c>
      <c r="NN87" s="381">
        <v>3.9215686274509789</v>
      </c>
      <c r="NO87" s="381">
        <v>0</v>
      </c>
      <c r="NP87" s="378" t="str">
        <f t="shared" si="96"/>
        <v>--</v>
      </c>
      <c r="NQ87" s="381">
        <v>1.0989010989010985</v>
      </c>
      <c r="NR87" s="381">
        <v>3.9215686274509789</v>
      </c>
      <c r="NS87" s="381">
        <v>4.7058823529411757</v>
      </c>
      <c r="NT87" s="378" t="str">
        <f t="shared" si="97"/>
        <v>--</v>
      </c>
      <c r="NU87" s="381">
        <v>9.7826086956521721</v>
      </c>
      <c r="NV87" s="381">
        <v>24.03846153846154</v>
      </c>
      <c r="NW87" s="381">
        <v>19.540229885057464</v>
      </c>
      <c r="NX87" s="378" t="str">
        <f t="shared" si="98"/>
        <v>--</v>
      </c>
      <c r="NY87" s="381">
        <v>0</v>
      </c>
      <c r="NZ87" s="381">
        <v>3.8461538461538463</v>
      </c>
      <c r="OA87" s="381">
        <v>3.4482758620689649</v>
      </c>
      <c r="OB87" s="378" t="str">
        <f t="shared" si="99"/>
        <v>--</v>
      </c>
      <c r="OC87" s="381">
        <v>5.4347826086956523</v>
      </c>
      <c r="OD87" s="381">
        <v>12.500000000000005</v>
      </c>
      <c r="OE87" s="381">
        <v>9.1954022988505706</v>
      </c>
    </row>
    <row r="88" spans="1:395" ht="14.4" thickTop="1" thickBot="1" x14ac:dyDescent="0.3">
      <c r="A88" s="114">
        <v>84</v>
      </c>
      <c r="B88" s="93" t="s">
        <v>84</v>
      </c>
      <c r="C88" s="144">
        <v>20.879120879120883</v>
      </c>
      <c r="D88" s="144">
        <v>37.735849056603769</v>
      </c>
      <c r="E88" s="144">
        <v>31.250000000000014</v>
      </c>
      <c r="F88" s="144">
        <v>19.298245614035093</v>
      </c>
      <c r="G88" s="144">
        <v>27.551020408163261</v>
      </c>
      <c r="H88" s="144">
        <v>36.986301369863014</v>
      </c>
      <c r="I88" s="144">
        <v>15.476190476190483</v>
      </c>
      <c r="J88" s="144">
        <v>25.396825396825395</v>
      </c>
      <c r="K88" s="144">
        <v>32.926829268292693</v>
      </c>
      <c r="L88" s="144">
        <v>8.8235294117647065</v>
      </c>
      <c r="M88" s="141">
        <v>21.590909090909093</v>
      </c>
      <c r="N88" s="141">
        <v>40.594059405940591</v>
      </c>
      <c r="O88" s="141">
        <v>20.481927710843376</v>
      </c>
      <c r="P88" s="141">
        <v>39.130434782608702</v>
      </c>
      <c r="Q88" s="141">
        <v>31.147540983606554</v>
      </c>
      <c r="R88" s="141">
        <v>7.6923076923076925</v>
      </c>
      <c r="S88" s="141">
        <v>18.691588785046726</v>
      </c>
      <c r="T88" s="141">
        <v>9.375</v>
      </c>
      <c r="U88" s="141">
        <v>4.3478260869565233</v>
      </c>
      <c r="V88" s="141">
        <v>9.0000000000000018</v>
      </c>
      <c r="W88" s="141">
        <v>8.2191780821917799</v>
      </c>
      <c r="X88" s="141">
        <v>9.5238095238095237</v>
      </c>
      <c r="Y88" s="141">
        <v>16.12903225806452</v>
      </c>
      <c r="Z88" s="141">
        <v>8.536585365853659</v>
      </c>
      <c r="AA88" s="141">
        <v>7.3529411764705888</v>
      </c>
      <c r="AB88" s="142">
        <v>10.112359550561798</v>
      </c>
      <c r="AC88" s="142">
        <v>6.9306930693069297</v>
      </c>
      <c r="AD88" s="142">
        <v>13.253012048192772</v>
      </c>
      <c r="AE88" s="142">
        <v>15.714285714285717</v>
      </c>
      <c r="AF88" s="141">
        <v>8.1967213114754109</v>
      </c>
      <c r="AG88" s="144">
        <v>11.111111111111109</v>
      </c>
      <c r="AH88" s="144">
        <v>27.102803738317775</v>
      </c>
      <c r="AI88" s="143">
        <v>12.631578947368419</v>
      </c>
      <c r="AJ88" s="143">
        <v>9.6491228070175428</v>
      </c>
      <c r="AK88" s="141">
        <v>11.340206185567011</v>
      </c>
      <c r="AL88" s="141">
        <v>16.438356164383563</v>
      </c>
      <c r="AM88" s="141">
        <v>14.285714285714292</v>
      </c>
      <c r="AN88" s="141">
        <v>12.800000000000004</v>
      </c>
      <c r="AO88" s="141">
        <v>8.5365853658536572</v>
      </c>
      <c r="AP88" s="141">
        <v>7.3529411764705888</v>
      </c>
      <c r="AQ88" s="141">
        <v>11.235955056179776</v>
      </c>
      <c r="AR88" s="141">
        <v>11.881188118811886</v>
      </c>
      <c r="AS88" s="141">
        <v>12.195121951219518</v>
      </c>
      <c r="AT88" s="141">
        <v>17.647058823529417</v>
      </c>
      <c r="AU88" s="141">
        <v>1.6666666666666663</v>
      </c>
      <c r="AV88" s="141">
        <v>9.8901098901098905</v>
      </c>
      <c r="AW88" s="141">
        <v>16.037735849056606</v>
      </c>
      <c r="AX88" s="142">
        <v>7.2916666666666696</v>
      </c>
      <c r="AY88" s="142">
        <v>5.4545454545454541</v>
      </c>
      <c r="AZ88" s="142">
        <v>10.309278350515465</v>
      </c>
      <c r="BA88" s="142">
        <v>12.328767123287673</v>
      </c>
      <c r="BB88" s="141">
        <v>10.714285714285715</v>
      </c>
      <c r="BC88" s="142">
        <v>14.516129032258064</v>
      </c>
      <c r="BD88" s="142">
        <v>10.975609756097558</v>
      </c>
      <c r="BE88" s="142">
        <v>13.432835820895525</v>
      </c>
      <c r="BF88" s="142">
        <v>7.7777777777777795</v>
      </c>
      <c r="BG88" s="141">
        <v>6.9306930693069297</v>
      </c>
      <c r="BH88" s="140">
        <v>15.662650602409641</v>
      </c>
      <c r="BI88" s="140">
        <v>18.840579710144922</v>
      </c>
      <c r="BJ88" s="140">
        <v>8.1967213114754092</v>
      </c>
      <c r="BK88" s="140" t="s">
        <v>286</v>
      </c>
      <c r="BL88" s="141" t="s">
        <v>286</v>
      </c>
      <c r="BM88" s="140" t="s">
        <v>286</v>
      </c>
      <c r="BN88" s="139" t="s">
        <v>286</v>
      </c>
      <c r="BO88" s="139" t="s">
        <v>286</v>
      </c>
      <c r="BP88" s="139" t="s">
        <v>286</v>
      </c>
      <c r="BQ88" s="141" t="s">
        <v>286</v>
      </c>
      <c r="BR88" s="140" t="s">
        <v>286</v>
      </c>
      <c r="BS88" s="140" t="s">
        <v>286</v>
      </c>
      <c r="BT88" s="140">
        <v>11.594202898550725</v>
      </c>
      <c r="BU88" s="141">
        <v>13.636363636363631</v>
      </c>
      <c r="BV88" s="140">
        <v>2.9999999999999996</v>
      </c>
      <c r="BW88" s="140">
        <v>9.6385542168674672</v>
      </c>
      <c r="BX88" s="140">
        <v>20.289855072463762</v>
      </c>
      <c r="BY88" s="141">
        <v>11.475409836065579</v>
      </c>
      <c r="BZ88" s="140">
        <v>11.111111111111111</v>
      </c>
      <c r="CA88" s="140">
        <v>27.102803738317757</v>
      </c>
      <c r="CB88" s="140">
        <v>15.463917525773189</v>
      </c>
      <c r="CC88" s="141">
        <v>8.7719298245614006</v>
      </c>
      <c r="CD88" s="140">
        <v>21.000000000000004</v>
      </c>
      <c r="CE88" s="140">
        <v>13.888888888888884</v>
      </c>
      <c r="CF88" s="140">
        <v>10.843373493975905</v>
      </c>
      <c r="CG88" s="141">
        <v>17.600000000000009</v>
      </c>
      <c r="CH88" s="140">
        <v>9.7560975609756113</v>
      </c>
      <c r="CI88" s="140">
        <v>8.6956521739130466</v>
      </c>
      <c r="CJ88" s="140">
        <v>14.772727272727275</v>
      </c>
      <c r="CK88" s="140">
        <v>10</v>
      </c>
      <c r="CL88" s="140">
        <v>17.283950617283956</v>
      </c>
      <c r="CM88" s="140">
        <v>24.637681159420286</v>
      </c>
      <c r="CN88" s="140">
        <v>14.754098360655734</v>
      </c>
      <c r="CO88" s="140">
        <v>3.2967032967032961</v>
      </c>
      <c r="CP88" s="141">
        <v>8.4112149532710294</v>
      </c>
      <c r="CQ88" s="140">
        <v>5.2083333333333348</v>
      </c>
      <c r="CR88" s="140">
        <v>2.6315789473684212</v>
      </c>
      <c r="CS88" s="139">
        <v>2.9999999999999996</v>
      </c>
      <c r="CT88" s="139">
        <v>1.3888888888888888</v>
      </c>
      <c r="CU88" s="141">
        <v>2.38095238095238</v>
      </c>
      <c r="CV88" s="140">
        <v>4.7619047619047619</v>
      </c>
      <c r="CW88" s="140">
        <v>0</v>
      </c>
      <c r="CX88" s="139">
        <v>0</v>
      </c>
      <c r="CY88" s="139">
        <v>4.5454545454545467</v>
      </c>
      <c r="CZ88" s="141">
        <v>0.99999999999999989</v>
      </c>
      <c r="DA88" s="140">
        <v>3.7037037037037051</v>
      </c>
      <c r="DB88" s="140">
        <v>5.7971014492753614</v>
      </c>
      <c r="DC88" s="139">
        <v>3.2786885245901631</v>
      </c>
      <c r="DD88" s="114" t="s">
        <v>286</v>
      </c>
      <c r="DE88" s="128">
        <v>33.962264150943398</v>
      </c>
      <c r="DF88" s="121">
        <v>31.578947368421058</v>
      </c>
      <c r="DG88" s="121" t="s">
        <v>286</v>
      </c>
      <c r="DH88" s="114">
        <v>26.8041237113402</v>
      </c>
      <c r="DI88" s="114">
        <v>32.876712328767141</v>
      </c>
      <c r="DJ88" s="128" t="s">
        <v>286</v>
      </c>
      <c r="DK88" s="121">
        <v>26.229508196721316</v>
      </c>
      <c r="DL88" s="121">
        <v>32.098765432098773</v>
      </c>
      <c r="DM88" s="121" t="s">
        <v>286</v>
      </c>
      <c r="DN88" s="121">
        <v>27.586206896551726</v>
      </c>
      <c r="DO88" s="128">
        <v>37.373737373737384</v>
      </c>
      <c r="DP88" s="121" t="s">
        <v>286</v>
      </c>
      <c r="DQ88" s="121">
        <v>24.999999999999996</v>
      </c>
      <c r="DR88" s="121">
        <v>14.754098360655735</v>
      </c>
      <c r="DS88" s="121" t="s">
        <v>286</v>
      </c>
      <c r="DT88" s="128">
        <v>28.301886792452834</v>
      </c>
      <c r="DU88" s="131">
        <v>30.526315789473696</v>
      </c>
      <c r="DV88" s="131" t="s">
        <v>286</v>
      </c>
      <c r="DW88" s="114">
        <v>22.680412371134029</v>
      </c>
      <c r="DX88" s="131">
        <v>26.027397260273972</v>
      </c>
      <c r="DY88" s="128" t="s">
        <v>286</v>
      </c>
      <c r="DZ88" s="128">
        <v>27.272727272727266</v>
      </c>
      <c r="EA88" s="128">
        <v>25.925925925925931</v>
      </c>
      <c r="EB88" s="128" t="s">
        <v>286</v>
      </c>
      <c r="EC88" s="128">
        <v>17.977528089887642</v>
      </c>
      <c r="ED88" s="128">
        <v>22.222222222222229</v>
      </c>
      <c r="EE88" s="128" t="s">
        <v>286</v>
      </c>
      <c r="EF88" s="128">
        <v>23.529411764705884</v>
      </c>
      <c r="EG88" s="128">
        <v>16.393442622950818</v>
      </c>
      <c r="EH88" s="128" t="s">
        <v>286</v>
      </c>
      <c r="EI88" s="128">
        <v>28.301886792452834</v>
      </c>
      <c r="EJ88" s="128">
        <v>29.473684210526315</v>
      </c>
      <c r="EK88" s="128" t="s">
        <v>286</v>
      </c>
      <c r="EL88" s="121">
        <v>12.631578947368425</v>
      </c>
      <c r="EM88" s="121">
        <v>16.438356164383556</v>
      </c>
      <c r="EN88" s="121" t="s">
        <v>286</v>
      </c>
      <c r="EO88" s="121">
        <v>27.272727272727266</v>
      </c>
      <c r="EP88" s="128">
        <v>16.049382716049383</v>
      </c>
      <c r="EQ88" s="121" t="s">
        <v>286</v>
      </c>
      <c r="ER88" s="121">
        <v>8.9887640449438209</v>
      </c>
      <c r="ES88" s="121">
        <v>18.181818181818191</v>
      </c>
      <c r="ET88" s="121" t="s">
        <v>286</v>
      </c>
      <c r="EU88" s="128">
        <v>23.52941176470588</v>
      </c>
      <c r="EV88" s="121">
        <v>13.33333333333333</v>
      </c>
      <c r="EW88" s="121" t="s">
        <v>286</v>
      </c>
      <c r="EX88" s="121">
        <v>19.230769230769237</v>
      </c>
      <c r="EY88" s="121">
        <v>58.064516129032285</v>
      </c>
      <c r="EZ88" s="128" t="s">
        <v>286</v>
      </c>
      <c r="FA88" s="121">
        <v>6.1855670103092777</v>
      </c>
      <c r="FB88" s="121">
        <v>38.356164383561641</v>
      </c>
      <c r="FC88" s="121" t="s">
        <v>286</v>
      </c>
      <c r="FD88" s="121">
        <v>11.570247933884295</v>
      </c>
      <c r="FE88" s="128">
        <v>49.382716049382722</v>
      </c>
      <c r="FF88" s="121" t="s">
        <v>286</v>
      </c>
      <c r="FG88" s="121">
        <v>12.643678160919547</v>
      </c>
      <c r="FH88" s="121">
        <v>53.061224489795933</v>
      </c>
      <c r="FI88" s="121" t="s">
        <v>286</v>
      </c>
      <c r="FJ88" s="128">
        <v>10.294117647058824</v>
      </c>
      <c r="FK88" s="121">
        <v>45</v>
      </c>
      <c r="FL88" s="121" t="s">
        <v>286</v>
      </c>
      <c r="FM88" s="121">
        <v>3.8461538461538463</v>
      </c>
      <c r="FN88" s="121">
        <v>51.041666666666657</v>
      </c>
      <c r="FO88" s="128" t="s">
        <v>286</v>
      </c>
      <c r="FP88" s="121">
        <v>0</v>
      </c>
      <c r="FQ88" s="121">
        <v>19.17808219178082</v>
      </c>
      <c r="FR88" s="121" t="s">
        <v>286</v>
      </c>
      <c r="FS88" s="121">
        <v>4.9586776859504145</v>
      </c>
      <c r="FT88" s="128">
        <v>19.753086419753075</v>
      </c>
      <c r="FU88" s="121" t="s">
        <v>286</v>
      </c>
      <c r="FV88" s="121">
        <v>5.6818181818181852</v>
      </c>
      <c r="FW88" s="121">
        <v>17.171717171717173</v>
      </c>
      <c r="FX88" s="121" t="s">
        <v>286</v>
      </c>
      <c r="FY88" s="128">
        <v>2.9411764705882355</v>
      </c>
      <c r="FZ88" s="121">
        <v>16.393442622950822</v>
      </c>
      <c r="GA88" s="121" t="s">
        <v>286</v>
      </c>
      <c r="GB88" s="121" t="s">
        <v>286</v>
      </c>
      <c r="GC88" s="121" t="s">
        <v>286</v>
      </c>
      <c r="GD88" s="128" t="s">
        <v>286</v>
      </c>
      <c r="GE88" s="121" t="s">
        <v>286</v>
      </c>
      <c r="GF88" s="121" t="s">
        <v>286</v>
      </c>
      <c r="GG88" s="121" t="s">
        <v>286</v>
      </c>
      <c r="GH88" s="121" t="s">
        <v>286</v>
      </c>
      <c r="GI88" s="128" t="s">
        <v>286</v>
      </c>
      <c r="GJ88" s="121" t="s">
        <v>286</v>
      </c>
      <c r="GK88" s="121">
        <v>4.5977011494252853</v>
      </c>
      <c r="GL88" s="121">
        <v>2.0202020202020194</v>
      </c>
      <c r="GM88" s="130" t="s">
        <v>286</v>
      </c>
      <c r="GN88" s="128">
        <v>5.9701492537313445</v>
      </c>
      <c r="GO88" s="121">
        <v>0</v>
      </c>
      <c r="GP88" s="121">
        <v>15.730337078651687</v>
      </c>
      <c r="GQ88" s="121">
        <v>68.269230769230802</v>
      </c>
      <c r="GR88" s="121">
        <v>84.536082474226802</v>
      </c>
      <c r="GS88" s="128">
        <v>11.92660550458716</v>
      </c>
      <c r="GT88" s="121">
        <v>48.421052631578945</v>
      </c>
      <c r="GU88" s="121">
        <v>89.041095890411</v>
      </c>
      <c r="GV88" s="121">
        <v>5</v>
      </c>
      <c r="GW88" s="121">
        <v>47.826086956521735</v>
      </c>
      <c r="GX88" s="128">
        <v>74.683544303797461</v>
      </c>
      <c r="GY88" s="128">
        <v>4.4776119402985071</v>
      </c>
      <c r="GZ88" s="128">
        <v>41.573033707865186</v>
      </c>
      <c r="HA88" s="128">
        <v>59.595959595959613</v>
      </c>
      <c r="HB88" s="128">
        <v>3.8461538461538463</v>
      </c>
      <c r="HC88" s="128">
        <v>36.764705882352935</v>
      </c>
      <c r="HD88" s="128">
        <v>62.295081967213115</v>
      </c>
      <c r="HE88" s="128">
        <v>0</v>
      </c>
      <c r="HF88" s="128">
        <v>21.153846153846164</v>
      </c>
      <c r="HG88" s="128">
        <v>31.958762886597956</v>
      </c>
      <c r="HH88" s="128">
        <v>0</v>
      </c>
      <c r="HI88" s="128">
        <v>3.1578947368421053</v>
      </c>
      <c r="HJ88" s="128">
        <v>42.465753424657535</v>
      </c>
      <c r="HK88" s="128">
        <v>0</v>
      </c>
      <c r="HL88" s="121">
        <v>6.9565217391304373</v>
      </c>
      <c r="HM88" s="121">
        <v>20.253164556962023</v>
      </c>
      <c r="HN88" s="121">
        <v>0</v>
      </c>
      <c r="HO88" s="121">
        <v>3.3707865168539333</v>
      </c>
      <c r="HP88" s="128">
        <v>19.191919191919194</v>
      </c>
      <c r="HQ88" s="121">
        <v>0</v>
      </c>
      <c r="HR88" s="121">
        <v>5.8823529411764701</v>
      </c>
      <c r="HS88" s="121">
        <v>4.9180327868852469</v>
      </c>
      <c r="HT88" s="129">
        <v>0</v>
      </c>
      <c r="HU88" s="128">
        <v>53.846153846153868</v>
      </c>
      <c r="HV88" s="114">
        <v>69.230769230769198</v>
      </c>
      <c r="HW88" s="114">
        <v>1.834862385321101</v>
      </c>
      <c r="HX88" s="114">
        <v>34.408602150537646</v>
      </c>
      <c r="HY88" s="114">
        <v>73.972602739726028</v>
      </c>
      <c r="HZ88" s="114">
        <v>0</v>
      </c>
      <c r="IA88" s="114">
        <v>33.035714285714278</v>
      </c>
      <c r="IB88" s="114">
        <v>55.844155844155843</v>
      </c>
      <c r="IC88" s="114">
        <v>2.9850746268656714</v>
      </c>
      <c r="ID88" s="114">
        <v>26.966292134831463</v>
      </c>
      <c r="IE88" s="114">
        <v>47.474747474747474</v>
      </c>
      <c r="IF88" s="114">
        <v>2.5641025641025639</v>
      </c>
      <c r="IG88" s="114">
        <v>23.529411764705884</v>
      </c>
      <c r="IH88" s="114">
        <v>40.983606557377044</v>
      </c>
      <c r="II88" s="114" t="s">
        <v>286</v>
      </c>
      <c r="IJ88" s="114">
        <v>39.047619047619037</v>
      </c>
      <c r="IK88" s="114">
        <v>50</v>
      </c>
      <c r="IL88" s="114" t="s">
        <v>286</v>
      </c>
      <c r="IM88" s="114">
        <v>10.416666666666668</v>
      </c>
      <c r="IN88" s="114">
        <v>49.315068493150683</v>
      </c>
      <c r="IO88" s="114" t="s">
        <v>286</v>
      </c>
      <c r="IP88" s="114">
        <v>18.421052631578945</v>
      </c>
      <c r="IQ88" s="114">
        <v>41.025641025641022</v>
      </c>
      <c r="IR88" s="114" t="s">
        <v>286</v>
      </c>
      <c r="IS88" s="114">
        <v>14.772727272727275</v>
      </c>
      <c r="IT88" s="114">
        <v>28</v>
      </c>
      <c r="IU88" s="114" t="s">
        <v>286</v>
      </c>
      <c r="IV88" s="114">
        <v>11.764705882352944</v>
      </c>
      <c r="IW88" s="114">
        <v>23.333333333333339</v>
      </c>
      <c r="IX88" s="114" t="str">
        <f t="shared" si="121"/>
        <v>--</v>
      </c>
      <c r="IY88" s="114" t="str">
        <f t="shared" si="121"/>
        <v>--</v>
      </c>
      <c r="IZ88" s="114" t="str">
        <f t="shared" si="121"/>
        <v>--</v>
      </c>
      <c r="JA88" s="114" t="str">
        <f t="shared" si="121"/>
        <v>--</v>
      </c>
      <c r="JB88" s="114" t="str">
        <f t="shared" si="121"/>
        <v>--</v>
      </c>
      <c r="JC88" s="261" t="s">
        <v>286</v>
      </c>
      <c r="JD88" s="261" t="s">
        <v>286</v>
      </c>
      <c r="JE88" s="261" t="s">
        <v>286</v>
      </c>
      <c r="JF88" s="261" t="s">
        <v>286</v>
      </c>
      <c r="JG88" s="261" t="s">
        <v>286</v>
      </c>
      <c r="JH88" s="261" t="s">
        <v>286</v>
      </c>
      <c r="JI88" s="261" t="s">
        <v>286</v>
      </c>
      <c r="JJ88" s="261" t="s">
        <v>286</v>
      </c>
      <c r="JK88" s="261" t="s">
        <v>286</v>
      </c>
      <c r="JL88" s="261" t="s">
        <v>286</v>
      </c>
      <c r="JM88" s="261" t="s">
        <v>286</v>
      </c>
      <c r="JN88" s="261" t="s">
        <v>286</v>
      </c>
      <c r="JO88" s="243">
        <v>17.1428571428571</v>
      </c>
      <c r="JP88" s="243">
        <v>26.1904761904762</v>
      </c>
      <c r="JQ88" s="243">
        <v>61.038961038960998</v>
      </c>
      <c r="JR88" s="243">
        <v>25.352112676056301</v>
      </c>
      <c r="JS88" s="243">
        <v>19.767441860465102</v>
      </c>
      <c r="JT88" s="243">
        <v>56.25</v>
      </c>
      <c r="JU88" s="243">
        <v>4.28571428571429</v>
      </c>
      <c r="JV88" s="243">
        <v>5.9523809523809499</v>
      </c>
      <c r="JW88" s="243">
        <v>3.8961038961039001</v>
      </c>
      <c r="JX88" s="243">
        <v>1.40845070422535</v>
      </c>
      <c r="JY88" s="243">
        <v>0</v>
      </c>
      <c r="JZ88" s="243">
        <v>7.8125</v>
      </c>
      <c r="KA88" s="243">
        <v>8.5714285714285694</v>
      </c>
      <c r="KB88" s="243">
        <v>11.764705882352899</v>
      </c>
      <c r="KC88" s="243">
        <v>30.769230769230798</v>
      </c>
      <c r="KD88" s="243">
        <v>15.492957746478901</v>
      </c>
      <c r="KE88" s="243">
        <v>11.6279069767442</v>
      </c>
      <c r="KF88" s="243">
        <v>41.538461538461497</v>
      </c>
      <c r="KG88" s="128" t="str">
        <f t="shared" si="122"/>
        <v>--</v>
      </c>
      <c r="KH88" s="128" t="str">
        <f t="shared" si="122"/>
        <v>--</v>
      </c>
      <c r="KI88" s="128" t="str">
        <f t="shared" si="122"/>
        <v>--</v>
      </c>
      <c r="KJ88" s="128" t="str">
        <f t="shared" si="122"/>
        <v>--</v>
      </c>
      <c r="KK88" s="128" t="str">
        <f t="shared" si="122"/>
        <v>--</v>
      </c>
      <c r="KL88" s="128" t="str">
        <f t="shared" si="122"/>
        <v>--</v>
      </c>
      <c r="KM88" s="128" t="str">
        <f t="shared" si="122"/>
        <v>--</v>
      </c>
      <c r="KN88" s="286">
        <v>13.888888888888889</v>
      </c>
      <c r="KO88" s="286">
        <v>8.1395348837209252</v>
      </c>
      <c r="KP88" s="286">
        <v>11.111111111111114</v>
      </c>
      <c r="KQ88" s="128" t="str">
        <f t="shared" si="83"/>
        <v>--</v>
      </c>
      <c r="KR88" s="222">
        <v>0</v>
      </c>
      <c r="KS88" s="222">
        <v>3.4883720930232553</v>
      </c>
      <c r="KT88" s="222">
        <v>1.587301587301587</v>
      </c>
      <c r="KU88" s="128" t="str">
        <f t="shared" si="84"/>
        <v>--</v>
      </c>
      <c r="KV88" s="222">
        <v>1.3888888888888888</v>
      </c>
      <c r="KW88" s="222">
        <v>2.3255813953488365</v>
      </c>
      <c r="KX88" s="222">
        <v>3.174603174603174</v>
      </c>
      <c r="KY88" s="295">
        <v>20</v>
      </c>
      <c r="KZ88" s="295">
        <v>12.941176470588239</v>
      </c>
      <c r="LA88" s="295">
        <v>13.750000000000002</v>
      </c>
      <c r="LB88" s="295">
        <v>29.166666666666664</v>
      </c>
      <c r="LC88" s="295">
        <v>18.604651162790699</v>
      </c>
      <c r="LD88" s="295">
        <v>20</v>
      </c>
      <c r="LE88" s="295">
        <v>16.176470588235297</v>
      </c>
      <c r="LF88" s="295">
        <v>10.714285714285715</v>
      </c>
      <c r="LG88" s="295">
        <v>11.250000000000002</v>
      </c>
      <c r="LH88" s="295">
        <v>12.676056338028165</v>
      </c>
      <c r="LI88" s="295">
        <v>15.116279069767446</v>
      </c>
      <c r="LJ88" s="295">
        <v>13.846153846153845</v>
      </c>
      <c r="LK88" s="295">
        <v>4.2857142857142847</v>
      </c>
      <c r="LL88" s="295">
        <v>3.5294117647058831</v>
      </c>
      <c r="LM88" s="295">
        <v>3.7499999999999991</v>
      </c>
      <c r="LN88" s="295">
        <v>2.7777777777777777</v>
      </c>
      <c r="LO88" s="295">
        <v>4.705882352941174</v>
      </c>
      <c r="LP88" s="295">
        <v>3.0769230769230771</v>
      </c>
      <c r="LQ88" s="128">
        <v>4.2857142857142847</v>
      </c>
      <c r="LR88" s="128">
        <v>5.9523809523809543</v>
      </c>
      <c r="LS88" s="128">
        <v>15.384615384615387</v>
      </c>
      <c r="LT88" s="128">
        <v>4.2253521126760578</v>
      </c>
      <c r="LU88" s="128">
        <v>6.9767441860465134</v>
      </c>
      <c r="LV88" s="128">
        <v>13.846153846153841</v>
      </c>
      <c r="LX88" s="378" t="str">
        <f t="shared" si="85"/>
        <v>--</v>
      </c>
      <c r="LY88" s="381">
        <v>24.999999999999993</v>
      </c>
      <c r="LZ88" s="381">
        <v>19.047619047619051</v>
      </c>
      <c r="MA88" s="381">
        <v>31.818181818181809</v>
      </c>
      <c r="MB88" s="378" t="str">
        <f t="shared" si="86"/>
        <v>--</v>
      </c>
      <c r="MC88" s="381">
        <v>21.153846153846157</v>
      </c>
      <c r="MD88" s="381">
        <v>9.8039215686274517</v>
      </c>
      <c r="ME88" s="381">
        <v>24.444444444444439</v>
      </c>
      <c r="MF88" s="378" t="str">
        <f t="shared" si="87"/>
        <v>--</v>
      </c>
      <c r="MG88" s="381">
        <v>18.055555555555561</v>
      </c>
      <c r="MH88" s="381">
        <v>12.941176470588241</v>
      </c>
      <c r="MI88" s="381">
        <v>16.923076923076927</v>
      </c>
      <c r="MJ88" s="378" t="str">
        <f t="shared" si="88"/>
        <v>--</v>
      </c>
      <c r="MK88" s="381">
        <v>22.641509433962263</v>
      </c>
      <c r="ML88" s="381">
        <v>19.607843137254903</v>
      </c>
      <c r="MM88" s="381">
        <v>17.777777777777779</v>
      </c>
      <c r="MN88" s="378" t="str">
        <f t="shared" si="89"/>
        <v>--</v>
      </c>
      <c r="MO88" s="381">
        <v>23.07692307692308</v>
      </c>
      <c r="MP88" s="381">
        <v>18.867924528301888</v>
      </c>
      <c r="MQ88" s="381">
        <v>20</v>
      </c>
      <c r="MR88" s="378" t="str">
        <f t="shared" si="90"/>
        <v>--</v>
      </c>
      <c r="MS88" s="381">
        <v>15.384615384615385</v>
      </c>
      <c r="MT88" s="381">
        <v>11.320754716981133</v>
      </c>
      <c r="MU88" s="381">
        <v>21.428571428571423</v>
      </c>
      <c r="MV88" s="378" t="str">
        <f t="shared" si="91"/>
        <v>--</v>
      </c>
      <c r="MW88" s="381">
        <v>8.1632653061224474</v>
      </c>
      <c r="MX88" s="381">
        <v>3.773584905660377</v>
      </c>
      <c r="MY88" s="381">
        <v>7.1428571428571432</v>
      </c>
      <c r="MZ88" s="378" t="str">
        <f t="shared" si="92"/>
        <v>--</v>
      </c>
      <c r="NA88" s="381">
        <v>26.388888888888879</v>
      </c>
      <c r="NB88" s="381">
        <v>23.255813953488371</v>
      </c>
      <c r="NC88" s="381">
        <v>23.809523809523803</v>
      </c>
      <c r="ND88" s="378" t="str">
        <f t="shared" si="93"/>
        <v>--</v>
      </c>
      <c r="NE88" s="381">
        <v>43.39622641509434</v>
      </c>
      <c r="NF88" s="381">
        <v>19.999999999999996</v>
      </c>
      <c r="NG88" s="381">
        <v>26.666666666666668</v>
      </c>
      <c r="NH88" s="378" t="str">
        <f t="shared" si="94"/>
        <v>--</v>
      </c>
      <c r="NI88" s="381">
        <v>7.5471698113207539</v>
      </c>
      <c r="NJ88" s="381">
        <v>8</v>
      </c>
      <c r="NK88" s="381">
        <v>8.5106382978723385</v>
      </c>
      <c r="NL88" s="378" t="str">
        <f t="shared" si="95"/>
        <v>--</v>
      </c>
      <c r="NM88" s="381">
        <v>0</v>
      </c>
      <c r="NN88" s="381">
        <v>4</v>
      </c>
      <c r="NO88" s="381">
        <v>6.5217391304347849</v>
      </c>
      <c r="NP88" s="378" t="str">
        <f t="shared" si="96"/>
        <v>--</v>
      </c>
      <c r="NQ88" s="381">
        <v>1.8867924528301885</v>
      </c>
      <c r="NR88" s="381">
        <v>2</v>
      </c>
      <c r="NS88" s="381">
        <v>4.4444444444444446</v>
      </c>
      <c r="NT88" s="378" t="str">
        <f t="shared" si="97"/>
        <v>--</v>
      </c>
      <c r="NU88" s="381">
        <v>11.320754716981133</v>
      </c>
      <c r="NV88" s="381">
        <v>25.000000000000007</v>
      </c>
      <c r="NW88" s="381">
        <v>42.222222222222214</v>
      </c>
      <c r="NX88" s="378" t="str">
        <f t="shared" si="98"/>
        <v>--</v>
      </c>
      <c r="NY88" s="381">
        <v>0</v>
      </c>
      <c r="NZ88" s="381">
        <v>0</v>
      </c>
      <c r="OA88" s="381">
        <v>2.2222222222222219</v>
      </c>
      <c r="OB88" s="378" t="str">
        <f t="shared" si="99"/>
        <v>--</v>
      </c>
      <c r="OC88" s="381">
        <v>5.6603773584905657</v>
      </c>
      <c r="OD88" s="381">
        <v>6.1224489795918364</v>
      </c>
      <c r="OE88" s="381">
        <v>26.666666666666668</v>
      </c>
    </row>
    <row r="89" spans="1:395" ht="14.4" thickTop="1" thickBot="1" x14ac:dyDescent="0.3">
      <c r="A89" s="114">
        <v>85</v>
      </c>
      <c r="B89" s="93" t="s">
        <v>85</v>
      </c>
      <c r="C89" s="144">
        <v>24.941724941724956</v>
      </c>
      <c r="D89" s="144">
        <v>29.016786570743424</v>
      </c>
      <c r="E89" s="144">
        <v>42.7710843373494</v>
      </c>
      <c r="F89" s="144">
        <v>20.942408376963336</v>
      </c>
      <c r="G89" s="144">
        <v>30.165289256198339</v>
      </c>
      <c r="H89" s="144">
        <v>39.575971731448782</v>
      </c>
      <c r="I89" s="144">
        <v>15.463917525773201</v>
      </c>
      <c r="J89" s="144">
        <v>33.333333333333343</v>
      </c>
      <c r="K89" s="144">
        <v>39.473684210526336</v>
      </c>
      <c r="L89" s="144">
        <v>17.678100263852226</v>
      </c>
      <c r="M89" s="141">
        <v>28.680203045685293</v>
      </c>
      <c r="N89" s="141">
        <v>40.41297935103244</v>
      </c>
      <c r="O89" s="141">
        <v>16.618911174785108</v>
      </c>
      <c r="P89" s="141">
        <v>29.31506849315068</v>
      </c>
      <c r="Q89" s="141">
        <v>36.267605633802809</v>
      </c>
      <c r="R89" s="141">
        <v>11.638954869358669</v>
      </c>
      <c r="S89" s="141">
        <v>17.307692307692303</v>
      </c>
      <c r="T89" s="141">
        <v>12.990936555891237</v>
      </c>
      <c r="U89" s="141">
        <v>10.45918367346939</v>
      </c>
      <c r="V89" s="141">
        <v>12.655601659751042</v>
      </c>
      <c r="W89" s="141">
        <v>9.8939929328621972</v>
      </c>
      <c r="X89" s="141">
        <v>7.8534031413612588</v>
      </c>
      <c r="Y89" s="141">
        <v>15.508021390374335</v>
      </c>
      <c r="Z89" s="141">
        <v>4.6052631578947372</v>
      </c>
      <c r="AA89" s="141">
        <v>12.46684350132626</v>
      </c>
      <c r="AB89" s="142">
        <v>12.18274111675127</v>
      </c>
      <c r="AC89" s="142">
        <v>13.823529411764714</v>
      </c>
      <c r="AD89" s="142">
        <v>10.919540229885062</v>
      </c>
      <c r="AE89" s="142">
        <v>16.576086956521742</v>
      </c>
      <c r="AF89" s="141">
        <v>13.475177304964554</v>
      </c>
      <c r="AG89" s="144">
        <v>16.470588235294134</v>
      </c>
      <c r="AH89" s="144">
        <v>20.143884892086344</v>
      </c>
      <c r="AI89" s="143">
        <v>16.012084592145008</v>
      </c>
      <c r="AJ89" s="143">
        <v>12.467532467532466</v>
      </c>
      <c r="AK89" s="141">
        <v>16.874999999999996</v>
      </c>
      <c r="AL89" s="141">
        <v>12.811387900355871</v>
      </c>
      <c r="AM89" s="141">
        <v>9.3750000000000036</v>
      </c>
      <c r="AN89" s="141">
        <v>13.978494623655916</v>
      </c>
      <c r="AO89" s="141">
        <v>13.157894736842108</v>
      </c>
      <c r="AP89" s="141">
        <v>11.140583554376656</v>
      </c>
      <c r="AQ89" s="141">
        <v>13.164556962025314</v>
      </c>
      <c r="AR89" s="141">
        <v>14.2433234421365</v>
      </c>
      <c r="AS89" s="141">
        <v>9.5652173913043423</v>
      </c>
      <c r="AT89" s="141">
        <v>17.808219178082187</v>
      </c>
      <c r="AU89" s="141">
        <v>9.8591549295774588</v>
      </c>
      <c r="AV89" s="141">
        <v>15.107913669064759</v>
      </c>
      <c r="AW89" s="141">
        <v>17.548076923076913</v>
      </c>
      <c r="AX89" s="142">
        <v>13.981762917933136</v>
      </c>
      <c r="AY89" s="142">
        <v>13.756613756613753</v>
      </c>
      <c r="AZ89" s="142">
        <v>14.465408805031442</v>
      </c>
      <c r="BA89" s="142">
        <v>10.638297872340424</v>
      </c>
      <c r="BB89" s="141">
        <v>11.111111111111116</v>
      </c>
      <c r="BC89" s="142">
        <v>14.438502673796783</v>
      </c>
      <c r="BD89" s="142">
        <v>6.5789473684210549</v>
      </c>
      <c r="BE89" s="142">
        <v>10.638297872340422</v>
      </c>
      <c r="BF89" s="142">
        <v>14.467005076142145</v>
      </c>
      <c r="BG89" s="141">
        <v>14.159292035398241</v>
      </c>
      <c r="BH89" s="140">
        <v>12.463768115942031</v>
      </c>
      <c r="BI89" s="140">
        <v>13.69863013698629</v>
      </c>
      <c r="BJ89" s="140">
        <v>10.175438596491238</v>
      </c>
      <c r="BK89" s="140" t="s">
        <v>286</v>
      </c>
      <c r="BL89" s="141" t="s">
        <v>286</v>
      </c>
      <c r="BM89" s="140" t="s">
        <v>286</v>
      </c>
      <c r="BN89" s="139" t="s">
        <v>286</v>
      </c>
      <c r="BO89" s="139" t="s">
        <v>286</v>
      </c>
      <c r="BP89" s="139" t="s">
        <v>286</v>
      </c>
      <c r="BQ89" s="141" t="s">
        <v>286</v>
      </c>
      <c r="BR89" s="140" t="s">
        <v>286</v>
      </c>
      <c r="BS89" s="140" t="s">
        <v>286</v>
      </c>
      <c r="BT89" s="140">
        <v>9.5490716180371251</v>
      </c>
      <c r="BU89" s="141">
        <v>15.856777493606137</v>
      </c>
      <c r="BV89" s="140">
        <v>10.714285714285714</v>
      </c>
      <c r="BW89" s="140">
        <v>9.2485549132947913</v>
      </c>
      <c r="BX89" s="140">
        <v>13.649025069637892</v>
      </c>
      <c r="BY89" s="141">
        <v>4.9822064056939483</v>
      </c>
      <c r="BZ89" s="140">
        <v>16.273584905660385</v>
      </c>
      <c r="CA89" s="140">
        <v>22.836538461538474</v>
      </c>
      <c r="CB89" s="140">
        <v>19.938650306748475</v>
      </c>
      <c r="CC89" s="141">
        <v>10.99744245524297</v>
      </c>
      <c r="CD89" s="140">
        <v>24.63465553235908</v>
      </c>
      <c r="CE89" s="140">
        <v>18.214285714285722</v>
      </c>
      <c r="CF89" s="140">
        <v>10.582010582010582</v>
      </c>
      <c r="CG89" s="141">
        <v>20.430107526881724</v>
      </c>
      <c r="CH89" s="140">
        <v>15.894039735099335</v>
      </c>
      <c r="CI89" s="140">
        <v>12.266666666666667</v>
      </c>
      <c r="CJ89" s="140">
        <v>19.280205655527009</v>
      </c>
      <c r="CK89" s="140">
        <v>17.910447761194039</v>
      </c>
      <c r="CL89" s="140">
        <v>10.174418604651166</v>
      </c>
      <c r="CM89" s="140">
        <v>19.273743016759788</v>
      </c>
      <c r="CN89" s="140">
        <v>11.387900355871899</v>
      </c>
      <c r="CO89" s="140">
        <v>4.2553191489361666</v>
      </c>
      <c r="CP89" s="141">
        <v>7.9518072289156647</v>
      </c>
      <c r="CQ89" s="140">
        <v>4.2424242424242431</v>
      </c>
      <c r="CR89" s="140">
        <v>3.3078880407124722</v>
      </c>
      <c r="CS89" s="139">
        <v>8.1249999999999982</v>
      </c>
      <c r="CT89" s="139">
        <v>3.5587188612099645</v>
      </c>
      <c r="CU89" s="141">
        <v>2.1052631578947367</v>
      </c>
      <c r="CV89" s="140">
        <v>5.9139784946236595</v>
      </c>
      <c r="CW89" s="140">
        <v>0.66666666666666674</v>
      </c>
      <c r="CX89" s="139">
        <v>1.0638297872340428</v>
      </c>
      <c r="CY89" s="139">
        <v>4.3478260869565233</v>
      </c>
      <c r="CZ89" s="141">
        <v>2.9673590504451042</v>
      </c>
      <c r="DA89" s="140">
        <v>3.2069970845481035</v>
      </c>
      <c r="DB89" s="140">
        <v>5.55555555555555</v>
      </c>
      <c r="DC89" s="139">
        <v>3.9285714285714235</v>
      </c>
      <c r="DD89" s="114" t="s">
        <v>286</v>
      </c>
      <c r="DE89" s="128">
        <v>34.320987654320952</v>
      </c>
      <c r="DF89" s="121">
        <v>49.695121951219505</v>
      </c>
      <c r="DG89" s="121" t="s">
        <v>286</v>
      </c>
      <c r="DH89" s="114">
        <v>35.833333333333314</v>
      </c>
      <c r="DI89" s="114">
        <v>40.213523131672595</v>
      </c>
      <c r="DJ89" s="128" t="s">
        <v>286</v>
      </c>
      <c r="DK89" s="121">
        <v>30.481283422459882</v>
      </c>
      <c r="DL89" s="121">
        <v>44.444444444444443</v>
      </c>
      <c r="DM89" s="121" t="s">
        <v>286</v>
      </c>
      <c r="DN89" s="121">
        <v>33.756345177664947</v>
      </c>
      <c r="DO89" s="128">
        <v>37.79761904761903</v>
      </c>
      <c r="DP89" s="121" t="s">
        <v>286</v>
      </c>
      <c r="DQ89" s="121">
        <v>23.433242506811965</v>
      </c>
      <c r="DR89" s="121">
        <v>29.787234042553202</v>
      </c>
      <c r="DS89" s="121" t="s">
        <v>286</v>
      </c>
      <c r="DT89" s="128">
        <v>33.58208955223882</v>
      </c>
      <c r="DU89" s="131">
        <v>35.670731707317074</v>
      </c>
      <c r="DV89" s="131" t="s">
        <v>286</v>
      </c>
      <c r="DW89" s="114">
        <v>36.249999999999972</v>
      </c>
      <c r="DX89" s="131">
        <v>33.451957295373674</v>
      </c>
      <c r="DY89" s="128" t="s">
        <v>286</v>
      </c>
      <c r="DZ89" s="128">
        <v>28.648648648648653</v>
      </c>
      <c r="EA89" s="128">
        <v>28.758169934640534</v>
      </c>
      <c r="EB89" s="128" t="s">
        <v>286</v>
      </c>
      <c r="EC89" s="128">
        <v>27.664974619289332</v>
      </c>
      <c r="ED89" s="128">
        <v>27.976190476190489</v>
      </c>
      <c r="EE89" s="128" t="s">
        <v>286</v>
      </c>
      <c r="EF89" s="128">
        <v>25.340599455040884</v>
      </c>
      <c r="EG89" s="128">
        <v>20.141342756183743</v>
      </c>
      <c r="EH89" s="128" t="s">
        <v>286</v>
      </c>
      <c r="EI89" s="128">
        <v>31.250000000000007</v>
      </c>
      <c r="EJ89" s="128">
        <v>28.395061728395056</v>
      </c>
      <c r="EK89" s="128" t="s">
        <v>286</v>
      </c>
      <c r="EL89" s="121">
        <v>23.590814196242182</v>
      </c>
      <c r="EM89" s="121">
        <v>23.65591397849461</v>
      </c>
      <c r="EN89" s="121" t="s">
        <v>286</v>
      </c>
      <c r="EO89" s="121">
        <v>18.032786885245894</v>
      </c>
      <c r="EP89" s="128">
        <v>21.710526315789473</v>
      </c>
      <c r="EQ89" s="121" t="s">
        <v>286</v>
      </c>
      <c r="ER89" s="121">
        <v>21.374045801526727</v>
      </c>
      <c r="ES89" s="121">
        <v>19.104477611940318</v>
      </c>
      <c r="ET89" s="121" t="s">
        <v>286</v>
      </c>
      <c r="EU89" s="128">
        <v>19.891008174386922</v>
      </c>
      <c r="EV89" s="121">
        <v>17.021276595744684</v>
      </c>
      <c r="EW89" s="121" t="s">
        <v>286</v>
      </c>
      <c r="EX89" s="121">
        <v>12.468827930174559</v>
      </c>
      <c r="EY89" s="121">
        <v>49.847094801223257</v>
      </c>
      <c r="EZ89" s="128" t="s">
        <v>286</v>
      </c>
      <c r="FA89" s="121">
        <v>13.179916317991648</v>
      </c>
      <c r="FB89" s="121">
        <v>49.466192170818495</v>
      </c>
      <c r="FC89" s="121" t="s">
        <v>286</v>
      </c>
      <c r="FD89" s="121">
        <v>5.4054054054054079</v>
      </c>
      <c r="FE89" s="128">
        <v>44.444444444444436</v>
      </c>
      <c r="FF89" s="121" t="s">
        <v>286</v>
      </c>
      <c r="FG89" s="121">
        <v>14.974619289340112</v>
      </c>
      <c r="FH89" s="121">
        <v>29.464285714285715</v>
      </c>
      <c r="FI89" s="121" t="s">
        <v>286</v>
      </c>
      <c r="FJ89" s="128">
        <v>11.780821917808217</v>
      </c>
      <c r="FK89" s="121">
        <v>28.621908127208492</v>
      </c>
      <c r="FL89" s="121" t="s">
        <v>286</v>
      </c>
      <c r="FM89" s="121">
        <v>1.4962593516209473</v>
      </c>
      <c r="FN89" s="121">
        <v>29.878048780487809</v>
      </c>
      <c r="FO89" s="128" t="s">
        <v>286</v>
      </c>
      <c r="FP89" s="121">
        <v>2.7196652719665275</v>
      </c>
      <c r="FQ89" s="121">
        <v>31.785714285714278</v>
      </c>
      <c r="FR89" s="121" t="s">
        <v>286</v>
      </c>
      <c r="FS89" s="121">
        <v>1.0695187165775402</v>
      </c>
      <c r="FT89" s="128">
        <v>27.450980392156861</v>
      </c>
      <c r="FU89" s="121" t="s">
        <v>286</v>
      </c>
      <c r="FV89" s="121">
        <v>2.5380710659898473</v>
      </c>
      <c r="FW89" s="121">
        <v>13.095238095238097</v>
      </c>
      <c r="FX89" s="121" t="s">
        <v>286</v>
      </c>
      <c r="FY89" s="128">
        <v>4.632152588555857</v>
      </c>
      <c r="FZ89" s="121">
        <v>16.312056737588673</v>
      </c>
      <c r="GA89" s="121" t="s">
        <v>286</v>
      </c>
      <c r="GB89" s="121" t="s">
        <v>286</v>
      </c>
      <c r="GC89" s="121" t="s">
        <v>286</v>
      </c>
      <c r="GD89" s="128" t="s">
        <v>286</v>
      </c>
      <c r="GE89" s="121" t="s">
        <v>286</v>
      </c>
      <c r="GF89" s="121" t="s">
        <v>286</v>
      </c>
      <c r="GG89" s="121" t="s">
        <v>286</v>
      </c>
      <c r="GH89" s="121" t="s">
        <v>286</v>
      </c>
      <c r="GI89" s="128" t="s">
        <v>286</v>
      </c>
      <c r="GJ89" s="121" t="s">
        <v>286</v>
      </c>
      <c r="GK89" s="121">
        <v>3.2994923857868006</v>
      </c>
      <c r="GL89" s="121">
        <v>4.1666666666666652</v>
      </c>
      <c r="GM89" s="130" t="s">
        <v>286</v>
      </c>
      <c r="GN89" s="128">
        <v>4.9180327868852451</v>
      </c>
      <c r="GO89" s="121">
        <v>2.1352313167259784</v>
      </c>
      <c r="GP89" s="121">
        <v>19.437340153452705</v>
      </c>
      <c r="GQ89" s="121">
        <v>50.125313283208001</v>
      </c>
      <c r="GR89" s="121">
        <v>73.088685015290579</v>
      </c>
      <c r="GS89" s="128">
        <v>17.548746518105865</v>
      </c>
      <c r="GT89" s="121">
        <v>50.967741935483836</v>
      </c>
      <c r="GU89" s="121">
        <v>69.818181818181856</v>
      </c>
      <c r="GV89" s="121">
        <v>11.956521739130437</v>
      </c>
      <c r="GW89" s="121">
        <v>43.646408839779021</v>
      </c>
      <c r="GX89" s="128">
        <v>73.509933774834494</v>
      </c>
      <c r="GY89" s="128">
        <v>11.62162162162163</v>
      </c>
      <c r="GZ89" s="128">
        <v>41.558441558441551</v>
      </c>
      <c r="HA89" s="128">
        <v>71.771771771771711</v>
      </c>
      <c r="HB89" s="128">
        <v>6.5476190476190492</v>
      </c>
      <c r="HC89" s="128">
        <v>40.687679083094572</v>
      </c>
      <c r="HD89" s="128">
        <v>54.642857142857146</v>
      </c>
      <c r="HE89" s="128">
        <v>1.5345268542199479</v>
      </c>
      <c r="HF89" s="128">
        <v>9.5238095238095202</v>
      </c>
      <c r="HG89" s="128">
        <v>22.324159021406718</v>
      </c>
      <c r="HH89" s="128">
        <v>0.83565459610027826</v>
      </c>
      <c r="HI89" s="128">
        <v>9.8924731182795593</v>
      </c>
      <c r="HJ89" s="128">
        <v>23.636363636363633</v>
      </c>
      <c r="HK89" s="128">
        <v>0.5434782608695653</v>
      </c>
      <c r="HL89" s="121">
        <v>2.2099447513812165</v>
      </c>
      <c r="HM89" s="121">
        <v>17.218543046357617</v>
      </c>
      <c r="HN89" s="121">
        <v>0</v>
      </c>
      <c r="HO89" s="121">
        <v>5.1948051948051948</v>
      </c>
      <c r="HP89" s="128">
        <v>20.720720720720738</v>
      </c>
      <c r="HQ89" s="121">
        <v>0.29761904761904767</v>
      </c>
      <c r="HR89" s="121">
        <v>2.2922636103151866</v>
      </c>
      <c r="HS89" s="121">
        <v>15.357142857142861</v>
      </c>
      <c r="HT89" s="129">
        <v>10.761154855643046</v>
      </c>
      <c r="HU89" s="128">
        <v>35.49222797927461</v>
      </c>
      <c r="HV89" s="114">
        <v>54.858934169278982</v>
      </c>
      <c r="HW89" s="114">
        <v>6.4971751412429368</v>
      </c>
      <c r="HX89" s="114">
        <v>36.165577342047946</v>
      </c>
      <c r="HY89" s="114">
        <v>51.301115241635706</v>
      </c>
      <c r="HZ89" s="114">
        <v>3.3333333333333335</v>
      </c>
      <c r="IA89" s="114">
        <v>29.213483146067407</v>
      </c>
      <c r="IB89" s="114">
        <v>50.34482758620689</v>
      </c>
      <c r="IC89" s="114">
        <v>3.5135135135135145</v>
      </c>
      <c r="ID89" s="114">
        <v>24.804177545691896</v>
      </c>
      <c r="IE89" s="114">
        <v>53.153153153153134</v>
      </c>
      <c r="IF89" s="114">
        <v>2.0833333333333344</v>
      </c>
      <c r="IG89" s="114">
        <v>25.144508670520217</v>
      </c>
      <c r="IH89" s="114">
        <v>42.142857142857139</v>
      </c>
      <c r="II89" s="114" t="s">
        <v>286</v>
      </c>
      <c r="IJ89" s="114">
        <v>21.250000000000007</v>
      </c>
      <c r="IK89" s="114">
        <v>34.556574923547394</v>
      </c>
      <c r="IL89" s="114" t="s">
        <v>286</v>
      </c>
      <c r="IM89" s="114">
        <v>18.279569892473102</v>
      </c>
      <c r="IN89" s="114">
        <v>31.521739130434796</v>
      </c>
      <c r="IO89" s="114" t="s">
        <v>286</v>
      </c>
      <c r="IP89" s="114">
        <v>15.21739130434783</v>
      </c>
      <c r="IQ89" s="114">
        <v>29.605263157894726</v>
      </c>
      <c r="IR89" s="114" t="s">
        <v>286</v>
      </c>
      <c r="IS89" s="114">
        <v>14.360313315926897</v>
      </c>
      <c r="IT89" s="114">
        <v>30.722891566265066</v>
      </c>
      <c r="IU89" s="114" t="s">
        <v>286</v>
      </c>
      <c r="IV89" s="114">
        <v>11.014492753623175</v>
      </c>
      <c r="IW89" s="114">
        <v>22.580645161290331</v>
      </c>
      <c r="IX89" s="114" t="str">
        <f t="shared" si="121"/>
        <v>--</v>
      </c>
      <c r="IY89" s="114" t="str">
        <f t="shared" si="121"/>
        <v>--</v>
      </c>
      <c r="IZ89" s="114" t="str">
        <f t="shared" si="121"/>
        <v>--</v>
      </c>
      <c r="JA89" s="114" t="str">
        <f t="shared" si="121"/>
        <v>--</v>
      </c>
      <c r="JB89" s="114" t="str">
        <f t="shared" si="121"/>
        <v>--</v>
      </c>
      <c r="JC89" s="261" t="s">
        <v>286</v>
      </c>
      <c r="JD89" s="261" t="s">
        <v>286</v>
      </c>
      <c r="JE89" s="261" t="s">
        <v>286</v>
      </c>
      <c r="JF89" s="261" t="s">
        <v>286</v>
      </c>
      <c r="JG89" s="261" t="s">
        <v>286</v>
      </c>
      <c r="JH89" s="261" t="s">
        <v>286</v>
      </c>
      <c r="JI89" s="261" t="s">
        <v>286</v>
      </c>
      <c r="JJ89" s="261" t="s">
        <v>286</v>
      </c>
      <c r="JK89" s="261" t="s">
        <v>286</v>
      </c>
      <c r="JL89" s="261" t="s">
        <v>286</v>
      </c>
      <c r="JM89" s="261" t="s">
        <v>286</v>
      </c>
      <c r="JN89" s="261" t="s">
        <v>286</v>
      </c>
      <c r="JO89" s="243">
        <v>17.1171171171171</v>
      </c>
      <c r="JP89" s="243">
        <v>24.438202247191001</v>
      </c>
      <c r="JQ89" s="243">
        <v>39.642857142857103</v>
      </c>
      <c r="JR89" s="243">
        <v>16.927899686520401</v>
      </c>
      <c r="JS89" s="243">
        <v>25.779036827195501</v>
      </c>
      <c r="JT89" s="243">
        <v>48.734177215189902</v>
      </c>
      <c r="JU89" s="247">
        <v>0.90090090090090102</v>
      </c>
      <c r="JV89" s="243">
        <v>1.68539325842697</v>
      </c>
      <c r="JW89" s="243">
        <v>6.78571428571429</v>
      </c>
      <c r="JX89" s="243">
        <v>1.25391849529781</v>
      </c>
      <c r="JY89" s="243">
        <v>1.6997167138810201</v>
      </c>
      <c r="JZ89" s="243">
        <v>5.0632911392404996</v>
      </c>
      <c r="KA89" s="243">
        <v>11.6766467065868</v>
      </c>
      <c r="KB89" s="243">
        <v>12.7777777777778</v>
      </c>
      <c r="KC89" s="243">
        <v>27.915194346289798</v>
      </c>
      <c r="KD89" s="243">
        <v>9.0625</v>
      </c>
      <c r="KE89" s="243">
        <v>17.600000000000001</v>
      </c>
      <c r="KF89" s="243">
        <v>31.595092024539898</v>
      </c>
      <c r="KG89" s="128" t="str">
        <f t="shared" si="122"/>
        <v>--</v>
      </c>
      <c r="KH89" s="128" t="str">
        <f t="shared" si="122"/>
        <v>--</v>
      </c>
      <c r="KI89" s="128" t="str">
        <f t="shared" si="122"/>
        <v>--</v>
      </c>
      <c r="KJ89" s="128" t="str">
        <f t="shared" si="122"/>
        <v>--</v>
      </c>
      <c r="KK89" s="128" t="str">
        <f t="shared" si="122"/>
        <v>--</v>
      </c>
      <c r="KL89" s="128" t="str">
        <f t="shared" si="122"/>
        <v>--</v>
      </c>
      <c r="KM89" s="128" t="str">
        <f t="shared" si="122"/>
        <v>--</v>
      </c>
      <c r="KN89" s="286">
        <v>10.971786833855806</v>
      </c>
      <c r="KO89" s="286">
        <v>9.2140921409214016</v>
      </c>
      <c r="KP89" s="286">
        <v>10.937499999999996</v>
      </c>
      <c r="KQ89" s="128" t="str">
        <f t="shared" si="83"/>
        <v>--</v>
      </c>
      <c r="KR89" s="263">
        <v>0.93750000000000033</v>
      </c>
      <c r="KS89" s="263">
        <v>0.27100271002710019</v>
      </c>
      <c r="KT89" s="263">
        <v>0.6211180124223602</v>
      </c>
      <c r="KU89" s="128" t="str">
        <f t="shared" si="84"/>
        <v>--</v>
      </c>
      <c r="KV89" s="263">
        <v>1.2539184952978057</v>
      </c>
      <c r="KW89" s="222">
        <v>1.3586956521739124</v>
      </c>
      <c r="KX89" s="222">
        <v>4.3750000000000009</v>
      </c>
      <c r="KY89" s="295">
        <v>17.804154302670621</v>
      </c>
      <c r="KZ89" s="295">
        <v>19.390581717451521</v>
      </c>
      <c r="LA89" s="295">
        <v>16.606498194945843</v>
      </c>
      <c r="LB89" s="295">
        <v>15.047021943573675</v>
      </c>
      <c r="LC89" s="295">
        <v>16.93548387096774</v>
      </c>
      <c r="LD89" s="295">
        <v>14.641744548286619</v>
      </c>
      <c r="LE89" s="295">
        <v>9.1715976331360878</v>
      </c>
      <c r="LF89" s="295">
        <v>16.388888888888875</v>
      </c>
      <c r="LG89" s="295">
        <v>8.8560885608856115</v>
      </c>
      <c r="LH89" s="295">
        <v>9.0909090909090953</v>
      </c>
      <c r="LI89" s="295">
        <v>14.133333333333335</v>
      </c>
      <c r="LJ89" s="295">
        <v>11.671924290220826</v>
      </c>
      <c r="LK89" s="295">
        <v>4.7337278106508878</v>
      </c>
      <c r="LL89" s="295">
        <v>5.5401662049861491</v>
      </c>
      <c r="LM89" s="295">
        <v>3.2374100719424459</v>
      </c>
      <c r="LN89" s="295">
        <v>2.8301886792452837</v>
      </c>
      <c r="LO89" s="295">
        <v>2.9411764705882377</v>
      </c>
      <c r="LP89" s="295">
        <v>4.0372670807453437</v>
      </c>
      <c r="LQ89" s="128">
        <v>3.903903903903903</v>
      </c>
      <c r="LR89" s="128">
        <v>5.5710306406685239</v>
      </c>
      <c r="LS89" s="128">
        <v>15</v>
      </c>
      <c r="LT89" s="128">
        <v>2.8125000000000004</v>
      </c>
      <c r="LU89" s="128">
        <v>6.4343163538873993</v>
      </c>
      <c r="LV89" s="128">
        <v>16.666666666666671</v>
      </c>
      <c r="LX89" s="378" t="str">
        <f t="shared" si="85"/>
        <v>--</v>
      </c>
      <c r="LY89" s="381">
        <v>18.412698412698429</v>
      </c>
      <c r="LZ89" s="381">
        <v>17.073170731707318</v>
      </c>
      <c r="MA89" s="381">
        <v>18.808777429467092</v>
      </c>
      <c r="MB89" s="378" t="str">
        <f t="shared" si="86"/>
        <v>--</v>
      </c>
      <c r="MC89" s="381">
        <v>14.893617021276599</v>
      </c>
      <c r="MD89" s="381">
        <v>18.46153846153846</v>
      </c>
      <c r="ME89" s="381">
        <v>13.392857142857146</v>
      </c>
      <c r="MF89" s="378" t="str">
        <f t="shared" si="87"/>
        <v>--</v>
      </c>
      <c r="MG89" s="381">
        <v>11.285266457680244</v>
      </c>
      <c r="MH89" s="381">
        <v>14.945652173913052</v>
      </c>
      <c r="MI89" s="381">
        <v>16.408668730650167</v>
      </c>
      <c r="MJ89" s="378" t="str">
        <f t="shared" si="88"/>
        <v>--</v>
      </c>
      <c r="MK89" s="381">
        <v>17.192982456140353</v>
      </c>
      <c r="ML89" s="381">
        <v>17.692307692307693</v>
      </c>
      <c r="MM89" s="381">
        <v>10.619469026548675</v>
      </c>
      <c r="MN89" s="378" t="str">
        <f t="shared" si="89"/>
        <v>--</v>
      </c>
      <c r="MO89" s="381">
        <v>19.512195121951223</v>
      </c>
      <c r="MP89" s="381">
        <v>16.417910447761191</v>
      </c>
      <c r="MQ89" s="381">
        <v>15.044247787610619</v>
      </c>
      <c r="MR89" s="378" t="str">
        <f t="shared" si="90"/>
        <v>--</v>
      </c>
      <c r="MS89" s="381">
        <v>14.893617021276588</v>
      </c>
      <c r="MT89" s="381">
        <v>12.307692307692307</v>
      </c>
      <c r="MU89" s="381">
        <v>8.7719298245614041</v>
      </c>
      <c r="MV89" s="378" t="str">
        <f t="shared" si="91"/>
        <v>--</v>
      </c>
      <c r="MW89" s="381">
        <v>6.0070671378091873</v>
      </c>
      <c r="MX89" s="381">
        <v>2.3437500000000004</v>
      </c>
      <c r="MY89" s="381">
        <v>2.6315789473684212</v>
      </c>
      <c r="MZ89" s="378" t="str">
        <f t="shared" si="92"/>
        <v>--</v>
      </c>
      <c r="NA89" s="381">
        <v>23.824451410658309</v>
      </c>
      <c r="NB89" s="381">
        <v>24.594594594594579</v>
      </c>
      <c r="NC89" s="381">
        <v>32.710280373831765</v>
      </c>
      <c r="ND89" s="378" t="str">
        <f t="shared" si="93"/>
        <v>--</v>
      </c>
      <c r="NE89" s="381">
        <v>26.428571428571409</v>
      </c>
      <c r="NF89" s="381">
        <v>26.717557251908396</v>
      </c>
      <c r="NG89" s="381">
        <v>19.130434782608695</v>
      </c>
      <c r="NH89" s="378" t="str">
        <f t="shared" si="94"/>
        <v>--</v>
      </c>
      <c r="NI89" s="381">
        <v>10.357142857142858</v>
      </c>
      <c r="NJ89" s="381">
        <v>6.2015503875969031</v>
      </c>
      <c r="NK89" s="381">
        <v>3.4782608695652169</v>
      </c>
      <c r="NL89" s="378" t="str">
        <f t="shared" si="95"/>
        <v>--</v>
      </c>
      <c r="NM89" s="381">
        <v>2.1352313167259789</v>
      </c>
      <c r="NN89" s="381">
        <v>0.75757575757575768</v>
      </c>
      <c r="NO89" s="381">
        <v>1.7391304347826089</v>
      </c>
      <c r="NP89" s="378" t="str">
        <f t="shared" si="96"/>
        <v>--</v>
      </c>
      <c r="NQ89" s="381">
        <v>1.0714285714285721</v>
      </c>
      <c r="NR89" s="381">
        <v>2.3076923076923075</v>
      </c>
      <c r="NS89" s="381">
        <v>1.7391304347826089</v>
      </c>
      <c r="NT89" s="378" t="str">
        <f t="shared" si="97"/>
        <v>--</v>
      </c>
      <c r="NU89" s="381">
        <v>20.43010752688172</v>
      </c>
      <c r="NV89" s="381">
        <v>17.777777777777775</v>
      </c>
      <c r="NW89" s="381">
        <v>33.333333333333364</v>
      </c>
      <c r="NX89" s="378" t="str">
        <f t="shared" si="98"/>
        <v>--</v>
      </c>
      <c r="NY89" s="381">
        <v>1.7921146953405023</v>
      </c>
      <c r="NZ89" s="381">
        <v>0.74074074074074092</v>
      </c>
      <c r="OA89" s="381">
        <v>1.7543859649122804</v>
      </c>
      <c r="OB89" s="378" t="str">
        <f t="shared" si="99"/>
        <v>--</v>
      </c>
      <c r="OC89" s="381">
        <v>11.032028469750887</v>
      </c>
      <c r="OD89" s="381">
        <v>11.19402985074627</v>
      </c>
      <c r="OE89" s="381">
        <v>19.298245614035096</v>
      </c>
    </row>
    <row r="90" spans="1:395" ht="14.4" thickTop="1" thickBot="1" x14ac:dyDescent="0.3">
      <c r="A90" s="114">
        <v>86</v>
      </c>
      <c r="B90" s="93" t="s">
        <v>86</v>
      </c>
      <c r="C90" s="144">
        <v>18.007968127490031</v>
      </c>
      <c r="D90" s="144">
        <v>33.814783347493602</v>
      </c>
      <c r="E90" s="144">
        <v>46.052631578947398</v>
      </c>
      <c r="F90" s="144">
        <v>21.638141809290953</v>
      </c>
      <c r="G90" s="144">
        <v>34.31876606683808</v>
      </c>
      <c r="H90" s="144">
        <v>42.803738317756974</v>
      </c>
      <c r="I90" s="144">
        <v>20.218037661050573</v>
      </c>
      <c r="J90" s="144">
        <v>31.841302136317349</v>
      </c>
      <c r="K90" s="144">
        <v>38.410596026490097</v>
      </c>
      <c r="L90" s="144">
        <v>17.245119305856843</v>
      </c>
      <c r="M90" s="141">
        <v>27.424749163879593</v>
      </c>
      <c r="N90" s="141">
        <v>41.478129713423833</v>
      </c>
      <c r="O90" s="141">
        <v>14.561234329797486</v>
      </c>
      <c r="P90" s="141">
        <v>24.054316197866186</v>
      </c>
      <c r="Q90" s="141">
        <v>35.884567126725173</v>
      </c>
      <c r="R90" s="141">
        <v>7.1827613727054977</v>
      </c>
      <c r="S90" s="141">
        <v>12.840136054421759</v>
      </c>
      <c r="T90" s="141">
        <v>8.9473684210526354</v>
      </c>
      <c r="U90" s="141">
        <v>9.7290640394088719</v>
      </c>
      <c r="V90" s="141">
        <v>13.290322580645153</v>
      </c>
      <c r="W90" s="141">
        <v>10.074626865671636</v>
      </c>
      <c r="X90" s="141">
        <v>9.270216962524664</v>
      </c>
      <c r="Y90" s="141">
        <v>14.780835881753319</v>
      </c>
      <c r="Z90" s="141">
        <v>10.779436152570476</v>
      </c>
      <c r="AA90" s="141">
        <v>10.303687635574843</v>
      </c>
      <c r="AB90" s="142">
        <v>12.097669256381803</v>
      </c>
      <c r="AC90" s="142">
        <v>8.4848484848484915</v>
      </c>
      <c r="AD90" s="142">
        <v>9.8076923076923084</v>
      </c>
      <c r="AE90" s="142">
        <v>10.241545893719808</v>
      </c>
      <c r="AF90" s="141">
        <v>8.2810539523212086</v>
      </c>
      <c r="AG90" s="144">
        <v>11.476725521669342</v>
      </c>
      <c r="AH90" s="144">
        <v>15.221088435374147</v>
      </c>
      <c r="AI90" s="143">
        <v>13.175230566534905</v>
      </c>
      <c r="AJ90" s="143">
        <v>13.291925465838524</v>
      </c>
      <c r="AK90" s="141">
        <v>14.747736093143601</v>
      </c>
      <c r="AL90" s="141">
        <v>12.710280373831774</v>
      </c>
      <c r="AM90" s="141">
        <v>12.662013958125625</v>
      </c>
      <c r="AN90" s="141">
        <v>14.91769547325104</v>
      </c>
      <c r="AO90" s="141">
        <v>12.41721854304636</v>
      </c>
      <c r="AP90" s="141">
        <v>12.336244541484715</v>
      </c>
      <c r="AQ90" s="141">
        <v>12.333333333333329</v>
      </c>
      <c r="AR90" s="141">
        <v>10.74130105900152</v>
      </c>
      <c r="AS90" s="141">
        <v>9.3448940269749574</v>
      </c>
      <c r="AT90" s="141">
        <v>9.7370983446932833</v>
      </c>
      <c r="AU90" s="141">
        <v>9.3081761006289305</v>
      </c>
      <c r="AV90" s="141">
        <v>9.3042071197411147</v>
      </c>
      <c r="AW90" s="141">
        <v>15.365025466893041</v>
      </c>
      <c r="AX90" s="142">
        <v>11.345646437994718</v>
      </c>
      <c r="AY90" s="142">
        <v>11.111111111111125</v>
      </c>
      <c r="AZ90" s="142">
        <v>13.60103626943005</v>
      </c>
      <c r="BA90" s="142">
        <v>9.9065420560747661</v>
      </c>
      <c r="BB90" s="141">
        <v>9.384460141271429</v>
      </c>
      <c r="BC90" s="142">
        <v>14.876033057851238</v>
      </c>
      <c r="BD90" s="142">
        <v>10.132890365448503</v>
      </c>
      <c r="BE90" s="142">
        <v>11.062431544359253</v>
      </c>
      <c r="BF90" s="142">
        <v>13.266443701226297</v>
      </c>
      <c r="BG90" s="141">
        <v>10.741301059001509</v>
      </c>
      <c r="BH90" s="140">
        <v>9.1528724440116846</v>
      </c>
      <c r="BI90" s="140">
        <v>9.6774193548387171</v>
      </c>
      <c r="BJ90" s="140">
        <v>8.827238335435057</v>
      </c>
      <c r="BK90" s="140" t="s">
        <v>286</v>
      </c>
      <c r="BL90" s="141" t="s">
        <v>286</v>
      </c>
      <c r="BM90" s="140" t="s">
        <v>286</v>
      </c>
      <c r="BN90" s="139" t="s">
        <v>286</v>
      </c>
      <c r="BO90" s="139" t="s">
        <v>286</v>
      </c>
      <c r="BP90" s="139" t="s">
        <v>286</v>
      </c>
      <c r="BQ90" s="141" t="s">
        <v>286</v>
      </c>
      <c r="BR90" s="140" t="s">
        <v>286</v>
      </c>
      <c r="BS90" s="140" t="s">
        <v>286</v>
      </c>
      <c r="BT90" s="140">
        <v>8.5963003264417761</v>
      </c>
      <c r="BU90" s="141">
        <v>12.95045045045045</v>
      </c>
      <c r="BV90" s="140">
        <v>6.6869300911854115</v>
      </c>
      <c r="BW90" s="140">
        <v>6.9031639501438091</v>
      </c>
      <c r="BX90" s="140">
        <v>9.7125867195242748</v>
      </c>
      <c r="BY90" s="141">
        <v>6.5906210392902445</v>
      </c>
      <c r="BZ90" s="140">
        <v>14.632174616006454</v>
      </c>
      <c r="CA90" s="140">
        <v>24.252775405636182</v>
      </c>
      <c r="CB90" s="140">
        <v>16.052631578947356</v>
      </c>
      <c r="CC90" s="141">
        <v>11.543287327478032</v>
      </c>
      <c r="CD90" s="140">
        <v>22.121604139715416</v>
      </c>
      <c r="CE90" s="140">
        <v>15.327102803738304</v>
      </c>
      <c r="CF90" s="140">
        <v>13.897280966767386</v>
      </c>
      <c r="CG90" s="141">
        <v>23.045267489711954</v>
      </c>
      <c r="CH90" s="140">
        <v>15.307820299500825</v>
      </c>
      <c r="CI90" s="140">
        <v>9.6491228070175286</v>
      </c>
      <c r="CJ90" s="140">
        <v>15.480225988700568</v>
      </c>
      <c r="CK90" s="140">
        <v>14.764079147640802</v>
      </c>
      <c r="CL90" s="140">
        <v>9.1522157996146341</v>
      </c>
      <c r="CM90" s="140">
        <v>15.184815184815184</v>
      </c>
      <c r="CN90" s="140">
        <v>11.195928753180672</v>
      </c>
      <c r="CO90" s="140">
        <v>4.4176706827309253</v>
      </c>
      <c r="CP90" s="141">
        <v>7.7578857630008571</v>
      </c>
      <c r="CQ90" s="140">
        <v>3.289473684210527</v>
      </c>
      <c r="CR90" s="140">
        <v>2.7431421446384059</v>
      </c>
      <c r="CS90" s="139">
        <v>5.3108808290155478</v>
      </c>
      <c r="CT90" s="139">
        <v>2.9795158286778385</v>
      </c>
      <c r="CU90" s="141">
        <v>2.8056112224448877</v>
      </c>
      <c r="CV90" s="140">
        <v>8.2304526748971156</v>
      </c>
      <c r="CW90" s="140">
        <v>2.814569536423841</v>
      </c>
      <c r="CX90" s="139">
        <v>1.5300546448087424</v>
      </c>
      <c r="CY90" s="139">
        <v>3.2805429864253424</v>
      </c>
      <c r="CZ90" s="141">
        <v>1.674277016742771</v>
      </c>
      <c r="DA90" s="140">
        <v>0.67567567567567655</v>
      </c>
      <c r="DB90" s="140">
        <v>2.5844930417495062</v>
      </c>
      <c r="DC90" s="139">
        <v>1.2771392081736923</v>
      </c>
      <c r="DD90" s="114" t="s">
        <v>286</v>
      </c>
      <c r="DE90" s="128">
        <v>40.823327615780514</v>
      </c>
      <c r="DF90" s="121">
        <v>40.053050397877954</v>
      </c>
      <c r="DG90" s="121" t="s">
        <v>286</v>
      </c>
      <c r="DH90" s="114">
        <v>35.103626943005189</v>
      </c>
      <c r="DI90" s="114">
        <v>42.045454545454568</v>
      </c>
      <c r="DJ90" s="128" t="s">
        <v>286</v>
      </c>
      <c r="DK90" s="121">
        <v>37.010309278350555</v>
      </c>
      <c r="DL90" s="121">
        <v>42.760942760942733</v>
      </c>
      <c r="DM90" s="121" t="s">
        <v>286</v>
      </c>
      <c r="DN90" s="121">
        <v>32.550335570469798</v>
      </c>
      <c r="DO90" s="128">
        <v>43.702579666160844</v>
      </c>
      <c r="DP90" s="121" t="s">
        <v>286</v>
      </c>
      <c r="DQ90" s="121">
        <v>21.850393700787393</v>
      </c>
      <c r="DR90" s="121">
        <v>32.205513784461161</v>
      </c>
      <c r="DS90" s="121" t="s">
        <v>286</v>
      </c>
      <c r="DT90" s="128">
        <v>36.496980155306325</v>
      </c>
      <c r="DU90" s="131">
        <v>34.042553191489375</v>
      </c>
      <c r="DV90" s="131" t="s">
        <v>286</v>
      </c>
      <c r="DW90" s="114">
        <v>32.987012987012932</v>
      </c>
      <c r="DX90" s="131">
        <v>38.374291115311919</v>
      </c>
      <c r="DY90" s="128" t="s">
        <v>286</v>
      </c>
      <c r="DZ90" s="128">
        <v>31.464174454828623</v>
      </c>
      <c r="EA90" s="128">
        <v>31.764705882352946</v>
      </c>
      <c r="EB90" s="128" t="s">
        <v>286</v>
      </c>
      <c r="EC90" s="128">
        <v>26.368715083798868</v>
      </c>
      <c r="ED90" s="128">
        <v>31.562974203338442</v>
      </c>
      <c r="EE90" s="128" t="s">
        <v>286</v>
      </c>
      <c r="EF90" s="128">
        <v>21.576354679802961</v>
      </c>
      <c r="EG90" s="128">
        <v>22.932330827067656</v>
      </c>
      <c r="EH90" s="128" t="s">
        <v>286</v>
      </c>
      <c r="EI90" s="128">
        <v>30.55555555555555</v>
      </c>
      <c r="EJ90" s="128">
        <v>28.05369127516779</v>
      </c>
      <c r="EK90" s="128" t="s">
        <v>286</v>
      </c>
      <c r="EL90" s="121">
        <v>29.908972691807552</v>
      </c>
      <c r="EM90" s="121">
        <v>27.063339731285968</v>
      </c>
      <c r="EN90" s="121" t="s">
        <v>286</v>
      </c>
      <c r="EO90" s="121">
        <v>26.337880377754452</v>
      </c>
      <c r="EP90" s="128">
        <v>23.220338983050851</v>
      </c>
      <c r="EQ90" s="121" t="s">
        <v>286</v>
      </c>
      <c r="ER90" s="121">
        <v>17.732884399551082</v>
      </c>
      <c r="ES90" s="121">
        <v>22.983257229832574</v>
      </c>
      <c r="ET90" s="121" t="s">
        <v>286</v>
      </c>
      <c r="EU90" s="128">
        <v>17.94871794871792</v>
      </c>
      <c r="EV90" s="121">
        <v>18.434343434343447</v>
      </c>
      <c r="EW90" s="121" t="s">
        <v>286</v>
      </c>
      <c r="EX90" s="121">
        <v>19.163763066202087</v>
      </c>
      <c r="EY90" s="121">
        <v>54.411764705882362</v>
      </c>
      <c r="EZ90" s="128" t="s">
        <v>286</v>
      </c>
      <c r="FA90" s="121">
        <v>12.12516297262059</v>
      </c>
      <c r="FB90" s="121">
        <v>53.728489483747595</v>
      </c>
      <c r="FC90" s="121" t="s">
        <v>286</v>
      </c>
      <c r="FD90" s="121">
        <v>10.073452256033582</v>
      </c>
      <c r="FE90" s="128">
        <v>40.472175379426652</v>
      </c>
      <c r="FF90" s="121" t="s">
        <v>286</v>
      </c>
      <c r="FG90" s="121">
        <v>9.1722595078299669</v>
      </c>
      <c r="FH90" s="121">
        <v>39.176829268292714</v>
      </c>
      <c r="FI90" s="121" t="s">
        <v>286</v>
      </c>
      <c r="FJ90" s="128">
        <v>6.8249258160237307</v>
      </c>
      <c r="FK90" s="121">
        <v>34.96855345911947</v>
      </c>
      <c r="FL90" s="121" t="s">
        <v>286</v>
      </c>
      <c r="FM90" s="121">
        <v>4.5060658578856145</v>
      </c>
      <c r="FN90" s="121">
        <v>31.515957446808468</v>
      </c>
      <c r="FO90" s="128" t="s">
        <v>286</v>
      </c>
      <c r="FP90" s="121">
        <v>2.8795811518324648</v>
      </c>
      <c r="FQ90" s="121">
        <v>31.999999999999989</v>
      </c>
      <c r="FR90" s="121" t="s">
        <v>286</v>
      </c>
      <c r="FS90" s="121">
        <v>3.9790575916230391</v>
      </c>
      <c r="FT90" s="128">
        <v>27.777777777777789</v>
      </c>
      <c r="FU90" s="121" t="s">
        <v>286</v>
      </c>
      <c r="FV90" s="121">
        <v>2.3569023569023595</v>
      </c>
      <c r="FW90" s="121">
        <v>24.657534246575345</v>
      </c>
      <c r="FX90" s="121" t="s">
        <v>286</v>
      </c>
      <c r="FY90" s="128">
        <v>1.6732283464566928</v>
      </c>
      <c r="FZ90" s="121">
        <v>25.628140703517602</v>
      </c>
      <c r="GA90" s="121" t="s">
        <v>286</v>
      </c>
      <c r="GB90" s="121" t="s">
        <v>286</v>
      </c>
      <c r="GC90" s="121" t="s">
        <v>286</v>
      </c>
      <c r="GD90" s="128" t="s">
        <v>286</v>
      </c>
      <c r="GE90" s="121" t="s">
        <v>286</v>
      </c>
      <c r="GF90" s="121" t="s">
        <v>286</v>
      </c>
      <c r="GG90" s="121" t="s">
        <v>286</v>
      </c>
      <c r="GH90" s="121" t="s">
        <v>286</v>
      </c>
      <c r="GI90" s="128" t="s">
        <v>286</v>
      </c>
      <c r="GJ90" s="121" t="s">
        <v>286</v>
      </c>
      <c r="GK90" s="121">
        <v>3.3632286995515686</v>
      </c>
      <c r="GL90" s="121">
        <v>3.6529680365296788</v>
      </c>
      <c r="GM90" s="130" t="s">
        <v>286</v>
      </c>
      <c r="GN90" s="128">
        <v>1.972386587771203</v>
      </c>
      <c r="GO90" s="121">
        <v>3.1525851197982351</v>
      </c>
      <c r="GP90" s="121">
        <v>19.794344473007698</v>
      </c>
      <c r="GQ90" s="121">
        <v>55.279503105590038</v>
      </c>
      <c r="GR90" s="121">
        <v>71.52317880794709</v>
      </c>
      <c r="GS90" s="128">
        <v>13.984168865435338</v>
      </c>
      <c r="GT90" s="121">
        <v>51.972789115646286</v>
      </c>
      <c r="GU90" s="121">
        <v>67.61904761904762</v>
      </c>
      <c r="GV90" s="121">
        <v>8.3594566353187059</v>
      </c>
      <c r="GW90" s="121">
        <v>44.444444444444443</v>
      </c>
      <c r="GX90" s="128">
        <v>63.620981387478786</v>
      </c>
      <c r="GY90" s="128">
        <v>8.676307007786443</v>
      </c>
      <c r="GZ90" s="128">
        <v>34.093500570125457</v>
      </c>
      <c r="HA90" s="128">
        <v>65.084226646248055</v>
      </c>
      <c r="HB90" s="128">
        <v>5.4080629301868219</v>
      </c>
      <c r="HC90" s="128">
        <v>27.291037260825792</v>
      </c>
      <c r="HD90" s="128">
        <v>54.002541296061018</v>
      </c>
      <c r="HE90" s="128">
        <v>1.9708654670094261</v>
      </c>
      <c r="HF90" s="128">
        <v>11.446317657497763</v>
      </c>
      <c r="HG90" s="128">
        <v>24.370860927152322</v>
      </c>
      <c r="HH90" s="128">
        <v>0.52770448548812676</v>
      </c>
      <c r="HI90" s="128">
        <v>10.340136054421766</v>
      </c>
      <c r="HJ90" s="128">
        <v>20.380952380952387</v>
      </c>
      <c r="HK90" s="128">
        <v>0.41797283176593475</v>
      </c>
      <c r="HL90" s="121">
        <v>7.3707370737073674</v>
      </c>
      <c r="HM90" s="121">
        <v>21.658206429780055</v>
      </c>
      <c r="HN90" s="121">
        <v>0.22246941045606183</v>
      </c>
      <c r="HO90" s="121">
        <v>3.9908779931584939</v>
      </c>
      <c r="HP90" s="128">
        <v>18.683001531393579</v>
      </c>
      <c r="HQ90" s="121">
        <v>0.2949852507374629</v>
      </c>
      <c r="HR90" s="121">
        <v>2.2155085599194386</v>
      </c>
      <c r="HS90" s="121">
        <v>13.85006353240151</v>
      </c>
      <c r="HT90" s="129">
        <v>10.975609756097571</v>
      </c>
      <c r="HU90" s="128">
        <v>36.338797814207624</v>
      </c>
      <c r="HV90" s="114">
        <v>53.162853297442837</v>
      </c>
      <c r="HW90" s="114">
        <v>6.2918340026773754</v>
      </c>
      <c r="HX90" s="114">
        <v>33.798882681564272</v>
      </c>
      <c r="HY90" s="114">
        <v>49.317738791423018</v>
      </c>
      <c r="HZ90" s="114">
        <v>3.5902851108764517</v>
      </c>
      <c r="IA90" s="114">
        <v>28.202247191011214</v>
      </c>
      <c r="IB90" s="114">
        <v>48.877374784110543</v>
      </c>
      <c r="IC90" s="114">
        <v>3.3370411568409351</v>
      </c>
      <c r="ID90" s="114">
        <v>21.420389461626538</v>
      </c>
      <c r="IE90" s="114">
        <v>50.306748466257673</v>
      </c>
      <c r="IF90" s="114">
        <v>1.7699115044247791</v>
      </c>
      <c r="IG90" s="114">
        <v>13.967611336032379</v>
      </c>
      <c r="IH90" s="114">
        <v>38.853503184713347</v>
      </c>
      <c r="II90" s="114" t="s">
        <v>286</v>
      </c>
      <c r="IJ90" s="114">
        <v>20.704845814977983</v>
      </c>
      <c r="IK90" s="114">
        <v>32.620320855615027</v>
      </c>
      <c r="IL90" s="114" t="s">
        <v>286</v>
      </c>
      <c r="IM90" s="114">
        <v>18.66485013623976</v>
      </c>
      <c r="IN90" s="114">
        <v>30.740037950664092</v>
      </c>
      <c r="IO90" s="114" t="s">
        <v>286</v>
      </c>
      <c r="IP90" s="114">
        <v>16.178067318132463</v>
      </c>
      <c r="IQ90" s="114">
        <v>34.9579831932773</v>
      </c>
      <c r="IR90" s="114" t="s">
        <v>286</v>
      </c>
      <c r="IS90" s="114">
        <v>10.309278350515466</v>
      </c>
      <c r="IT90" s="114">
        <v>31.748466257668696</v>
      </c>
      <c r="IU90" s="114" t="s">
        <v>286</v>
      </c>
      <c r="IV90" s="114">
        <v>7.0778564206268815</v>
      </c>
      <c r="IW90" s="114">
        <v>23.596938775510186</v>
      </c>
      <c r="IX90" s="114" t="str">
        <f t="shared" si="121"/>
        <v>--</v>
      </c>
      <c r="IY90" s="114" t="str">
        <f t="shared" si="121"/>
        <v>--</v>
      </c>
      <c r="IZ90" s="114" t="str">
        <f t="shared" si="121"/>
        <v>--</v>
      </c>
      <c r="JA90" s="114" t="str">
        <f t="shared" si="121"/>
        <v>--</v>
      </c>
      <c r="JB90" s="114" t="str">
        <f t="shared" si="121"/>
        <v>--</v>
      </c>
      <c r="JC90" s="261" t="s">
        <v>286</v>
      </c>
      <c r="JD90" s="261" t="s">
        <v>286</v>
      </c>
      <c r="JE90" s="261" t="s">
        <v>286</v>
      </c>
      <c r="JF90" s="261" t="s">
        <v>286</v>
      </c>
      <c r="JG90" s="261" t="s">
        <v>286</v>
      </c>
      <c r="JH90" s="261" t="s">
        <v>286</v>
      </c>
      <c r="JI90" s="261" t="s">
        <v>286</v>
      </c>
      <c r="JJ90" s="261" t="s">
        <v>286</v>
      </c>
      <c r="JK90" s="261" t="s">
        <v>286</v>
      </c>
      <c r="JL90" s="261" t="s">
        <v>286</v>
      </c>
      <c r="JM90" s="261" t="s">
        <v>286</v>
      </c>
      <c r="JN90" s="261" t="s">
        <v>286</v>
      </c>
      <c r="JO90" s="243">
        <v>10.3579588728104</v>
      </c>
      <c r="JP90" s="243">
        <v>17.973079968329301</v>
      </c>
      <c r="JQ90" s="243">
        <v>41.845878136200703</v>
      </c>
      <c r="JR90" s="243">
        <v>12.332990750256901</v>
      </c>
      <c r="JS90" s="243">
        <v>19.300106044538701</v>
      </c>
      <c r="JT90" s="243">
        <v>43.165467625899304</v>
      </c>
      <c r="JU90" s="247">
        <v>0.30464584920030502</v>
      </c>
      <c r="JV90" s="243">
        <v>1.82106096595408</v>
      </c>
      <c r="JW90" s="243">
        <v>5.7347670250896003</v>
      </c>
      <c r="JX90" s="247">
        <v>0.41109969167523103</v>
      </c>
      <c r="JY90" s="243">
        <v>1.6967126193001101</v>
      </c>
      <c r="JZ90" s="243">
        <v>7.0743405275779301</v>
      </c>
      <c r="KA90" s="243">
        <v>6.4491654021244296</v>
      </c>
      <c r="KB90" s="243">
        <v>11.943793911007001</v>
      </c>
      <c r="KC90" s="243">
        <v>27.2404614019521</v>
      </c>
      <c r="KD90" s="243">
        <v>5.8461538461538396</v>
      </c>
      <c r="KE90" s="243">
        <v>10.6666666666667</v>
      </c>
      <c r="KF90" s="243">
        <v>28.925619834710702</v>
      </c>
      <c r="KG90" s="128" t="str">
        <f t="shared" si="122"/>
        <v>--</v>
      </c>
      <c r="KH90" s="128" t="str">
        <f t="shared" si="122"/>
        <v>--</v>
      </c>
      <c r="KI90" s="128" t="str">
        <f t="shared" si="122"/>
        <v>--</v>
      </c>
      <c r="KJ90" s="128" t="str">
        <f t="shared" si="122"/>
        <v>--</v>
      </c>
      <c r="KK90" s="128" t="str">
        <f t="shared" si="122"/>
        <v>--</v>
      </c>
      <c r="KL90" s="128" t="str">
        <f t="shared" si="122"/>
        <v>--</v>
      </c>
      <c r="KM90" s="128" t="str">
        <f t="shared" si="122"/>
        <v>--</v>
      </c>
      <c r="KN90" s="286">
        <v>11.510791366906487</v>
      </c>
      <c r="KO90" s="286">
        <v>10.301768990634761</v>
      </c>
      <c r="KP90" s="286">
        <v>11.952662721893503</v>
      </c>
      <c r="KQ90" s="128" t="str">
        <f t="shared" si="83"/>
        <v>--</v>
      </c>
      <c r="KR90" s="222">
        <v>1.3360739979445018</v>
      </c>
      <c r="KS90" s="222">
        <v>2.2892819979188399</v>
      </c>
      <c r="KT90" s="222">
        <v>2.3668639053254426</v>
      </c>
      <c r="KU90" s="128" t="str">
        <f t="shared" si="84"/>
        <v>--</v>
      </c>
      <c r="KV90" s="222">
        <v>2.6748971193415669</v>
      </c>
      <c r="KW90" s="222">
        <v>4.1580041580041565</v>
      </c>
      <c r="KX90" s="222">
        <v>2.6066350710900466</v>
      </c>
      <c r="KY90" s="295">
        <v>12.594840667678291</v>
      </c>
      <c r="KZ90" s="295">
        <v>13.814756671899517</v>
      </c>
      <c r="LA90" s="295">
        <v>13.398402839396608</v>
      </c>
      <c r="LB90" s="295">
        <v>11.042311661506703</v>
      </c>
      <c r="LC90" s="295">
        <v>18.311291963377418</v>
      </c>
      <c r="LD90" s="295">
        <v>14.740566037735842</v>
      </c>
      <c r="LE90" s="295">
        <v>8.8055130168453175</v>
      </c>
      <c r="LF90" s="295">
        <v>10.795902285263979</v>
      </c>
      <c r="LG90" s="295">
        <v>7.850133809099006</v>
      </c>
      <c r="LH90" s="295">
        <v>7.5804776739356132</v>
      </c>
      <c r="LI90" s="295">
        <v>8.9887640449438173</v>
      </c>
      <c r="LJ90" s="295">
        <v>11.688311688311686</v>
      </c>
      <c r="LK90" s="295">
        <v>3.1131359149582361</v>
      </c>
      <c r="LL90" s="295">
        <v>3.288958496476118</v>
      </c>
      <c r="LM90" s="295">
        <v>2.5823686553873584</v>
      </c>
      <c r="LN90" s="295">
        <v>1.9567456230690019</v>
      </c>
      <c r="LO90" s="295">
        <v>3.1568228105906329</v>
      </c>
      <c r="LP90" s="295">
        <v>3.6470588235294086</v>
      </c>
      <c r="LQ90" s="128">
        <v>1.2139605462822465</v>
      </c>
      <c r="LR90" s="128">
        <v>4.2253521126760516</v>
      </c>
      <c r="LS90" s="128">
        <v>15.850400712377573</v>
      </c>
      <c r="LT90" s="128">
        <v>1.2307692307692313</v>
      </c>
      <c r="LU90" s="128">
        <v>5.0359712230215843</v>
      </c>
      <c r="LV90" s="128">
        <v>15.230224321133415</v>
      </c>
      <c r="LX90" s="378" t="str">
        <f t="shared" si="85"/>
        <v>--</v>
      </c>
      <c r="LY90" s="381">
        <v>15.954118873826909</v>
      </c>
      <c r="LZ90" s="381">
        <v>17.116182572614143</v>
      </c>
      <c r="MA90" s="381">
        <v>18.171021377672194</v>
      </c>
      <c r="MB90" s="378" t="str">
        <f t="shared" si="86"/>
        <v>--</v>
      </c>
      <c r="MC90" s="381">
        <v>14.675446848541856</v>
      </c>
      <c r="MD90" s="381">
        <v>16.651665166516665</v>
      </c>
      <c r="ME90" s="381">
        <v>18.291215403128763</v>
      </c>
      <c r="MF90" s="378" t="str">
        <f t="shared" si="87"/>
        <v>--</v>
      </c>
      <c r="MG90" s="381">
        <v>12.668743509865003</v>
      </c>
      <c r="MH90" s="381">
        <v>13.257965056526205</v>
      </c>
      <c r="MI90" s="381">
        <v>15.137067938021461</v>
      </c>
      <c r="MJ90" s="378" t="str">
        <f t="shared" si="88"/>
        <v>--</v>
      </c>
      <c r="MK90" s="381">
        <v>13.935969868173256</v>
      </c>
      <c r="ML90" s="381">
        <v>16.877256317689525</v>
      </c>
      <c r="MM90" s="381">
        <v>18.050541516245524</v>
      </c>
      <c r="MN90" s="378" t="str">
        <f t="shared" si="89"/>
        <v>--</v>
      </c>
      <c r="MO90" s="381">
        <v>15.500945179584116</v>
      </c>
      <c r="MP90" s="381">
        <v>19.590382902938558</v>
      </c>
      <c r="MQ90" s="381">
        <v>15.714285714285715</v>
      </c>
      <c r="MR90" s="378" t="str">
        <f t="shared" si="90"/>
        <v>--</v>
      </c>
      <c r="MS90" s="381">
        <v>11.004784688995215</v>
      </c>
      <c r="MT90" s="381">
        <v>13.861386138613849</v>
      </c>
      <c r="MU90" s="381">
        <v>12.154031287605291</v>
      </c>
      <c r="MV90" s="378" t="str">
        <f t="shared" si="91"/>
        <v>--</v>
      </c>
      <c r="MW90" s="381">
        <v>1.8993352326685657</v>
      </c>
      <c r="MX90" s="381">
        <v>4.2342342342342363</v>
      </c>
      <c r="MY90" s="381">
        <v>3.4772182254196657</v>
      </c>
      <c r="MZ90" s="378" t="str">
        <f t="shared" si="92"/>
        <v>--</v>
      </c>
      <c r="NA90" s="381">
        <v>33.023735810113543</v>
      </c>
      <c r="NB90" s="381">
        <v>28.868120456905501</v>
      </c>
      <c r="NC90" s="381">
        <v>33.175355450236999</v>
      </c>
      <c r="ND90" s="378" t="str">
        <f t="shared" si="93"/>
        <v>--</v>
      </c>
      <c r="NE90" s="381">
        <v>31.484962406014979</v>
      </c>
      <c r="NF90" s="381">
        <v>30.144404332129948</v>
      </c>
      <c r="NG90" s="381">
        <v>30.324909747292427</v>
      </c>
      <c r="NH90" s="378" t="str">
        <f t="shared" si="94"/>
        <v>--</v>
      </c>
      <c r="NI90" s="381">
        <v>8.3333333333333357</v>
      </c>
      <c r="NJ90" s="381">
        <v>6.9557362240289038</v>
      </c>
      <c r="NK90" s="381">
        <v>9.1127098321342874</v>
      </c>
      <c r="NL90" s="378" t="str">
        <f t="shared" si="95"/>
        <v>--</v>
      </c>
      <c r="NM90" s="381">
        <v>1.6869728209934405</v>
      </c>
      <c r="NN90" s="381">
        <v>1.169064748201438</v>
      </c>
      <c r="NO90" s="381">
        <v>3.0989272943980928</v>
      </c>
      <c r="NP90" s="378" t="str">
        <f t="shared" si="96"/>
        <v>--</v>
      </c>
      <c r="NQ90" s="381">
        <v>3.1924882629107998</v>
      </c>
      <c r="NR90" s="381">
        <v>2.8028933092224255</v>
      </c>
      <c r="NS90" s="381">
        <v>3.7349397590361484</v>
      </c>
      <c r="NT90" s="378" t="str">
        <f t="shared" si="97"/>
        <v>--</v>
      </c>
      <c r="NU90" s="381">
        <v>13.623462630085145</v>
      </c>
      <c r="NV90" s="381">
        <v>24.021838034576902</v>
      </c>
      <c r="NW90" s="381">
        <v>41.454545454545517</v>
      </c>
      <c r="NX90" s="378" t="str">
        <f t="shared" si="98"/>
        <v>--</v>
      </c>
      <c r="NY90" s="381">
        <v>0.37842951750236514</v>
      </c>
      <c r="NZ90" s="381">
        <v>2.0018198362147408</v>
      </c>
      <c r="OA90" s="381">
        <v>5.3333333333333384</v>
      </c>
      <c r="OB90" s="378" t="str">
        <f t="shared" si="99"/>
        <v>--</v>
      </c>
      <c r="OC90" s="381">
        <v>7.5329566854990597</v>
      </c>
      <c r="OD90" s="381">
        <v>13.677536231884059</v>
      </c>
      <c r="OE90" s="381">
        <v>24.909747292418768</v>
      </c>
    </row>
    <row r="91" spans="1:395" ht="21" customHeight="1" thickTop="1" thickBot="1" x14ac:dyDescent="0.3">
      <c r="A91" s="114">
        <v>87</v>
      </c>
      <c r="B91" s="93" t="s">
        <v>87</v>
      </c>
      <c r="C91" s="144">
        <v>14.150943396226419</v>
      </c>
      <c r="D91" s="144">
        <v>35.922330097087375</v>
      </c>
      <c r="E91" s="144">
        <v>47.126436781609158</v>
      </c>
      <c r="F91" s="144">
        <v>24.812030075187966</v>
      </c>
      <c r="G91" s="144">
        <v>34.868421052631561</v>
      </c>
      <c r="H91" s="144">
        <v>46.357615894039753</v>
      </c>
      <c r="I91" s="144">
        <v>30.578512396694226</v>
      </c>
      <c r="J91" s="144">
        <v>32.089552238805965</v>
      </c>
      <c r="K91" s="144">
        <v>39.84962406015039</v>
      </c>
      <c r="L91" s="144">
        <v>8.4112149532710276</v>
      </c>
      <c r="M91" s="141">
        <v>25.954198473282439</v>
      </c>
      <c r="N91" s="141">
        <v>33.333333333333343</v>
      </c>
      <c r="O91" s="141">
        <v>16.867469879518072</v>
      </c>
      <c r="P91" s="141">
        <v>25.438596491228076</v>
      </c>
      <c r="Q91" s="141">
        <v>38.793103448275879</v>
      </c>
      <c r="R91" s="141">
        <v>2.8301886792452828</v>
      </c>
      <c r="S91" s="141">
        <v>11.650485436893208</v>
      </c>
      <c r="T91" s="141">
        <v>6.8965517241379342</v>
      </c>
      <c r="U91" s="141">
        <v>4.5112781954887229</v>
      </c>
      <c r="V91" s="141">
        <v>10.526315789473683</v>
      </c>
      <c r="W91" s="141">
        <v>5.9602649006622537</v>
      </c>
      <c r="X91" s="141">
        <v>17.88617886178864</v>
      </c>
      <c r="Y91" s="141">
        <v>14.814814814814817</v>
      </c>
      <c r="Z91" s="141">
        <v>8.2706766917293244</v>
      </c>
      <c r="AA91" s="141">
        <v>10.2803738317757</v>
      </c>
      <c r="AB91" s="142">
        <v>16.03053435114504</v>
      </c>
      <c r="AC91" s="142">
        <v>15.447154471544724</v>
      </c>
      <c r="AD91" s="142">
        <v>10.843373493975905</v>
      </c>
      <c r="AE91" s="142">
        <v>10.619469026548677</v>
      </c>
      <c r="AF91" s="141">
        <v>4.3103448275862073</v>
      </c>
      <c r="AG91" s="144">
        <v>10.377358490566039</v>
      </c>
      <c r="AH91" s="144">
        <v>14.563106796116504</v>
      </c>
      <c r="AI91" s="143">
        <v>8.0459770114942533</v>
      </c>
      <c r="AJ91" s="143">
        <v>9.8484848484848548</v>
      </c>
      <c r="AK91" s="141">
        <v>14.473684210526317</v>
      </c>
      <c r="AL91" s="141">
        <v>15.894039735099335</v>
      </c>
      <c r="AM91" s="141">
        <v>19.672131147540977</v>
      </c>
      <c r="AN91" s="141">
        <v>17.164179104477615</v>
      </c>
      <c r="AO91" s="141">
        <v>9.1603053435114568</v>
      </c>
      <c r="AP91" s="141">
        <v>6.5420560747663563</v>
      </c>
      <c r="AQ91" s="141">
        <v>13.740458015267182</v>
      </c>
      <c r="AR91" s="141">
        <v>13.008130081300816</v>
      </c>
      <c r="AS91" s="141">
        <v>10.975609756097557</v>
      </c>
      <c r="AT91" s="141">
        <v>13.274336283185844</v>
      </c>
      <c r="AU91" s="141">
        <v>7.8260869565217428</v>
      </c>
      <c r="AV91" s="141">
        <v>9.4339622641509457</v>
      </c>
      <c r="AW91" s="141">
        <v>15.686274509803919</v>
      </c>
      <c r="AX91" s="142">
        <v>8.0459770114942497</v>
      </c>
      <c r="AY91" s="142">
        <v>9.0225563909774475</v>
      </c>
      <c r="AZ91" s="142">
        <v>13.815789473684211</v>
      </c>
      <c r="BA91" s="142">
        <v>7.3333333333333348</v>
      </c>
      <c r="BB91" s="141">
        <v>19.834710743801651</v>
      </c>
      <c r="BC91" s="142">
        <v>19.402985074626876</v>
      </c>
      <c r="BD91" s="142">
        <v>11.363636363636367</v>
      </c>
      <c r="BE91" s="142">
        <v>8.4905660377358547</v>
      </c>
      <c r="BF91" s="142">
        <v>14.61538461538462</v>
      </c>
      <c r="BG91" s="141">
        <v>10.569105691056915</v>
      </c>
      <c r="BH91" s="140">
        <v>9.6385542168674707</v>
      </c>
      <c r="BI91" s="140">
        <v>10.526315789473685</v>
      </c>
      <c r="BJ91" s="140">
        <v>5.2173913043478253</v>
      </c>
      <c r="BK91" s="140" t="s">
        <v>286</v>
      </c>
      <c r="BL91" s="141" t="s">
        <v>286</v>
      </c>
      <c r="BM91" s="140" t="s">
        <v>286</v>
      </c>
      <c r="BN91" s="139" t="s">
        <v>286</v>
      </c>
      <c r="BO91" s="139" t="s">
        <v>286</v>
      </c>
      <c r="BP91" s="139" t="s">
        <v>286</v>
      </c>
      <c r="BQ91" s="141" t="s">
        <v>286</v>
      </c>
      <c r="BR91" s="140" t="s">
        <v>286</v>
      </c>
      <c r="BS91" s="140" t="s">
        <v>286</v>
      </c>
      <c r="BT91" s="140">
        <v>5.6603773584905666</v>
      </c>
      <c r="BU91" s="141">
        <v>11.450381679389317</v>
      </c>
      <c r="BV91" s="140">
        <v>8.943089430894311</v>
      </c>
      <c r="BW91" s="140">
        <v>12.048192771084338</v>
      </c>
      <c r="BX91" s="140">
        <v>11.504424778761059</v>
      </c>
      <c r="BY91" s="141">
        <v>5.2173913043478262</v>
      </c>
      <c r="BZ91" s="140">
        <v>11.32075471698113</v>
      </c>
      <c r="CA91" s="140">
        <v>19.801980198019802</v>
      </c>
      <c r="CB91" s="140">
        <v>17.241379310344829</v>
      </c>
      <c r="CC91" s="141">
        <v>14.72868217054263</v>
      </c>
      <c r="CD91" s="140">
        <v>26.797385620915044</v>
      </c>
      <c r="CE91" s="140">
        <v>11.999999999999996</v>
      </c>
      <c r="CF91" s="140">
        <v>15.573770491803277</v>
      </c>
      <c r="CG91" s="141">
        <v>26.666666666666671</v>
      </c>
      <c r="CH91" s="140">
        <v>16.15384615384616</v>
      </c>
      <c r="CI91" s="140">
        <v>10.377358490566042</v>
      </c>
      <c r="CJ91" s="140">
        <v>18.320610687022892</v>
      </c>
      <c r="CK91" s="140">
        <v>13.114754098360653</v>
      </c>
      <c r="CL91" s="140">
        <v>8.4337349397590327</v>
      </c>
      <c r="CM91" s="140">
        <v>9.1743119266055047</v>
      </c>
      <c r="CN91" s="140">
        <v>7.826086956521741</v>
      </c>
      <c r="CO91" s="140">
        <v>1.886792452830188</v>
      </c>
      <c r="CP91" s="141">
        <v>4.9019607843137267</v>
      </c>
      <c r="CQ91" s="140">
        <v>4.5977011494252862</v>
      </c>
      <c r="CR91" s="140">
        <v>1.5037593984962407</v>
      </c>
      <c r="CS91" s="139">
        <v>5.8823529411764728</v>
      </c>
      <c r="CT91" s="139">
        <v>1.9867549668874176</v>
      </c>
      <c r="CU91" s="141">
        <v>4.9180327868852478</v>
      </c>
      <c r="CV91" s="140">
        <v>8.2089552238806007</v>
      </c>
      <c r="CW91" s="140">
        <v>4.5801526717557257</v>
      </c>
      <c r="CX91" s="139">
        <v>0.94339622641509402</v>
      </c>
      <c r="CY91" s="139">
        <v>5.3435114503816799</v>
      </c>
      <c r="CZ91" s="141">
        <v>2.459016393442623</v>
      </c>
      <c r="DA91" s="140">
        <v>2.4096385542168663</v>
      </c>
      <c r="DB91" s="140">
        <v>1.8181818181818177</v>
      </c>
      <c r="DC91" s="139">
        <v>2.6086956521739131</v>
      </c>
      <c r="DD91" s="114" t="s">
        <v>286</v>
      </c>
      <c r="DE91" s="128">
        <v>33.009708737864074</v>
      </c>
      <c r="DF91" s="121">
        <v>37.931034482758626</v>
      </c>
      <c r="DG91" s="121" t="s">
        <v>286</v>
      </c>
      <c r="DH91" s="114">
        <v>31.125827814569551</v>
      </c>
      <c r="DI91" s="114">
        <v>41.721854304635784</v>
      </c>
      <c r="DJ91" s="128" t="s">
        <v>286</v>
      </c>
      <c r="DK91" s="121">
        <v>32.089552238805965</v>
      </c>
      <c r="DL91" s="121">
        <v>46.564885496183216</v>
      </c>
      <c r="DM91" s="121" t="s">
        <v>286</v>
      </c>
      <c r="DN91" s="121">
        <v>43.846153846153875</v>
      </c>
      <c r="DO91" s="128">
        <v>42.27642276422764</v>
      </c>
      <c r="DP91" s="121" t="s">
        <v>286</v>
      </c>
      <c r="DQ91" s="121">
        <v>11.504424778761063</v>
      </c>
      <c r="DR91" s="121">
        <v>29.565217391304355</v>
      </c>
      <c r="DS91" s="121" t="s">
        <v>286</v>
      </c>
      <c r="DT91" s="128">
        <v>35.294117647058812</v>
      </c>
      <c r="DU91" s="131">
        <v>32.18390804597702</v>
      </c>
      <c r="DV91" s="131" t="s">
        <v>286</v>
      </c>
      <c r="DW91" s="114">
        <v>45.695364238410605</v>
      </c>
      <c r="DX91" s="131">
        <v>38.410596026490097</v>
      </c>
      <c r="DY91" s="128" t="s">
        <v>286</v>
      </c>
      <c r="DZ91" s="128">
        <v>33.582089552238806</v>
      </c>
      <c r="EA91" s="128">
        <v>33.587786259541978</v>
      </c>
      <c r="EB91" s="128" t="s">
        <v>286</v>
      </c>
      <c r="EC91" s="128">
        <v>41.538461538461561</v>
      </c>
      <c r="ED91" s="128">
        <v>30.081300813008124</v>
      </c>
      <c r="EE91" s="128" t="s">
        <v>286</v>
      </c>
      <c r="EF91" s="128">
        <v>14.159292035398233</v>
      </c>
      <c r="EG91" s="128">
        <v>26.956521739130427</v>
      </c>
      <c r="EH91" s="128" t="s">
        <v>286</v>
      </c>
      <c r="EI91" s="128">
        <v>29.411764705882341</v>
      </c>
      <c r="EJ91" s="128">
        <v>36.046511627906987</v>
      </c>
      <c r="EK91" s="128" t="s">
        <v>286</v>
      </c>
      <c r="EL91" s="121">
        <v>27.81456953642385</v>
      </c>
      <c r="EM91" s="121">
        <v>39.735099337748352</v>
      </c>
      <c r="EN91" s="121" t="s">
        <v>286</v>
      </c>
      <c r="EO91" s="121">
        <v>21.804511278195491</v>
      </c>
      <c r="EP91" s="128">
        <v>25.581395348837201</v>
      </c>
      <c r="EQ91" s="121" t="s">
        <v>286</v>
      </c>
      <c r="ER91" s="121">
        <v>29.999999999999996</v>
      </c>
      <c r="ES91" s="121">
        <v>19.512195121951226</v>
      </c>
      <c r="ET91" s="121" t="s">
        <v>286</v>
      </c>
      <c r="EU91" s="128">
        <v>17.699115044247804</v>
      </c>
      <c r="EV91" s="121">
        <v>15.652173913043486</v>
      </c>
      <c r="EW91" s="121" t="s">
        <v>286</v>
      </c>
      <c r="EX91" s="121">
        <v>19.801980198019805</v>
      </c>
      <c r="EY91" s="121">
        <v>70.930232558139537</v>
      </c>
      <c r="EZ91" s="128" t="s">
        <v>286</v>
      </c>
      <c r="FA91" s="121">
        <v>23.17880794701987</v>
      </c>
      <c r="FB91" s="121">
        <v>63.576158940397335</v>
      </c>
      <c r="FC91" s="121" t="s">
        <v>286</v>
      </c>
      <c r="FD91" s="121">
        <v>13.432835820895523</v>
      </c>
      <c r="FE91" s="128">
        <v>64.885496183206087</v>
      </c>
      <c r="FF91" s="121" t="s">
        <v>286</v>
      </c>
      <c r="FG91" s="121">
        <v>17.692307692307697</v>
      </c>
      <c r="FH91" s="121">
        <v>55</v>
      </c>
      <c r="FI91" s="121" t="s">
        <v>286</v>
      </c>
      <c r="FJ91" s="128">
        <v>5.3571428571428568</v>
      </c>
      <c r="FK91" s="121">
        <v>49.12280701754387</v>
      </c>
      <c r="FL91" s="121" t="s">
        <v>286</v>
      </c>
      <c r="FM91" s="121">
        <v>2.9702970297029703</v>
      </c>
      <c r="FN91" s="121">
        <v>36.781609195402311</v>
      </c>
      <c r="FO91" s="128" t="s">
        <v>286</v>
      </c>
      <c r="FP91" s="121">
        <v>2.6315789473684217</v>
      </c>
      <c r="FQ91" s="121">
        <v>37.748344370860941</v>
      </c>
      <c r="FR91" s="121" t="s">
        <v>286</v>
      </c>
      <c r="FS91" s="121">
        <v>2.2727272727272725</v>
      </c>
      <c r="FT91" s="128">
        <v>53.435114503816784</v>
      </c>
      <c r="FU91" s="121" t="s">
        <v>286</v>
      </c>
      <c r="FV91" s="121">
        <v>6.9230769230769251</v>
      </c>
      <c r="FW91" s="121">
        <v>43.089430894308933</v>
      </c>
      <c r="FX91" s="121" t="s">
        <v>286</v>
      </c>
      <c r="FY91" s="128">
        <v>0.88495575221238953</v>
      </c>
      <c r="FZ91" s="121">
        <v>39.130434782608674</v>
      </c>
      <c r="GA91" s="121" t="s">
        <v>286</v>
      </c>
      <c r="GB91" s="121" t="s">
        <v>286</v>
      </c>
      <c r="GC91" s="121" t="s">
        <v>286</v>
      </c>
      <c r="GD91" s="128" t="s">
        <v>286</v>
      </c>
      <c r="GE91" s="121" t="s">
        <v>286</v>
      </c>
      <c r="GF91" s="121" t="s">
        <v>286</v>
      </c>
      <c r="GG91" s="121" t="s">
        <v>286</v>
      </c>
      <c r="GH91" s="121" t="s">
        <v>286</v>
      </c>
      <c r="GI91" s="128" t="s">
        <v>286</v>
      </c>
      <c r="GJ91" s="121" t="s">
        <v>286</v>
      </c>
      <c r="GK91" s="121">
        <v>10.000000000000009</v>
      </c>
      <c r="GL91" s="121">
        <v>5.6910569105691087</v>
      </c>
      <c r="GM91" s="130" t="s">
        <v>286</v>
      </c>
      <c r="GN91" s="128">
        <v>2.6548672566371678</v>
      </c>
      <c r="GO91" s="121">
        <v>5.2631578947368398</v>
      </c>
      <c r="GP91" s="121">
        <v>12.244897959183675</v>
      </c>
      <c r="GQ91" s="121">
        <v>67.000000000000014</v>
      </c>
      <c r="GR91" s="121">
        <v>67.81609195402298</v>
      </c>
      <c r="GS91" s="128">
        <v>12.8</v>
      </c>
      <c r="GT91" s="121">
        <v>63.945578231292529</v>
      </c>
      <c r="GU91" s="121">
        <v>82.666666666666686</v>
      </c>
      <c r="GV91" s="121">
        <v>18.018018018018019</v>
      </c>
      <c r="GW91" s="121">
        <v>64.179104477611958</v>
      </c>
      <c r="GX91" s="128">
        <v>77.099236641221324</v>
      </c>
      <c r="GY91" s="128">
        <v>11.214953271028037</v>
      </c>
      <c r="GZ91" s="128">
        <v>50.781249999999979</v>
      </c>
      <c r="HA91" s="128">
        <v>69.354838709677395</v>
      </c>
      <c r="HB91" s="128">
        <v>6.0975609756097562</v>
      </c>
      <c r="HC91" s="128">
        <v>27.433628318584066</v>
      </c>
      <c r="HD91" s="128">
        <v>60.71428571428573</v>
      </c>
      <c r="HE91" s="128">
        <v>1.0204081632653057</v>
      </c>
      <c r="HF91" s="128">
        <v>13.000000000000004</v>
      </c>
      <c r="HG91" s="128">
        <v>35.632183908045967</v>
      </c>
      <c r="HH91" s="128">
        <v>0.80000000000000016</v>
      </c>
      <c r="HI91" s="128">
        <v>12.244897959183678</v>
      </c>
      <c r="HJ91" s="128">
        <v>40.000000000000014</v>
      </c>
      <c r="HK91" s="128">
        <v>0.90090090090090102</v>
      </c>
      <c r="HL91" s="121">
        <v>14.179104477611947</v>
      </c>
      <c r="HM91" s="121">
        <v>35.114503816793899</v>
      </c>
      <c r="HN91" s="121">
        <v>0.93457943925233611</v>
      </c>
      <c r="HO91" s="121">
        <v>6.2500000000000018</v>
      </c>
      <c r="HP91" s="128">
        <v>25.806451612903221</v>
      </c>
      <c r="HQ91" s="121">
        <v>0</v>
      </c>
      <c r="HR91" s="121">
        <v>0.88495575221238942</v>
      </c>
      <c r="HS91" s="121">
        <v>17.857142857142868</v>
      </c>
      <c r="HT91" s="129">
        <v>4.1666666666666661</v>
      </c>
      <c r="HU91" s="128">
        <v>51.546391752577314</v>
      </c>
      <c r="HV91" s="114">
        <v>62.068965517241416</v>
      </c>
      <c r="HW91" s="114">
        <v>5.785123966942149</v>
      </c>
      <c r="HX91" s="114">
        <v>46.153846153846153</v>
      </c>
      <c r="HY91" s="114">
        <v>71.14093959731548</v>
      </c>
      <c r="HZ91" s="114">
        <v>6.3063063063063076</v>
      </c>
      <c r="IA91" s="114">
        <v>44.961240310077514</v>
      </c>
      <c r="IB91" s="114">
        <v>62.015503875968975</v>
      </c>
      <c r="IC91" s="114">
        <v>7.4766355140186924</v>
      </c>
      <c r="ID91" s="114">
        <v>32.031250000000007</v>
      </c>
      <c r="IE91" s="114">
        <v>61.290322580645153</v>
      </c>
      <c r="IF91" s="114">
        <v>3.6585365853658542</v>
      </c>
      <c r="IG91" s="114">
        <v>18.749999999999996</v>
      </c>
      <c r="IH91" s="114">
        <v>49.541284403669742</v>
      </c>
      <c r="II91" s="114" t="s">
        <v>286</v>
      </c>
      <c r="IJ91" s="114">
        <v>25.742574257425744</v>
      </c>
      <c r="IK91" s="114">
        <v>48.27586206896553</v>
      </c>
      <c r="IL91" s="114" t="s">
        <v>286</v>
      </c>
      <c r="IM91" s="114">
        <v>29.251700680272101</v>
      </c>
      <c r="IN91" s="114">
        <v>53.333333333333357</v>
      </c>
      <c r="IO91" s="114" t="s">
        <v>286</v>
      </c>
      <c r="IP91" s="114">
        <v>29.770992366412219</v>
      </c>
      <c r="IQ91" s="114">
        <v>48.854961832061072</v>
      </c>
      <c r="IR91" s="114" t="s">
        <v>286</v>
      </c>
      <c r="IS91" s="114">
        <v>17.96875</v>
      </c>
      <c r="IT91" s="114">
        <v>41.935483870967715</v>
      </c>
      <c r="IU91" s="114" t="s">
        <v>286</v>
      </c>
      <c r="IV91" s="114">
        <v>9.7345132743362868</v>
      </c>
      <c r="IW91" s="114">
        <v>34.862385321100923</v>
      </c>
      <c r="IX91" s="114" t="str">
        <f t="shared" si="121"/>
        <v>--</v>
      </c>
      <c r="IY91" s="114" t="str">
        <f t="shared" si="121"/>
        <v>--</v>
      </c>
      <c r="IZ91" s="114" t="str">
        <f t="shared" si="121"/>
        <v>--</v>
      </c>
      <c r="JA91" s="114" t="str">
        <f t="shared" si="121"/>
        <v>--</v>
      </c>
      <c r="JB91" s="114" t="str">
        <f t="shared" si="121"/>
        <v>--</v>
      </c>
      <c r="JC91" s="261" t="s">
        <v>286</v>
      </c>
      <c r="JD91" s="261" t="s">
        <v>286</v>
      </c>
      <c r="JE91" s="261" t="s">
        <v>286</v>
      </c>
      <c r="JF91" s="261" t="s">
        <v>286</v>
      </c>
      <c r="JG91" s="261" t="s">
        <v>286</v>
      </c>
      <c r="JH91" s="261" t="s">
        <v>286</v>
      </c>
      <c r="JI91" s="261" t="s">
        <v>286</v>
      </c>
      <c r="JJ91" s="261" t="s">
        <v>286</v>
      </c>
      <c r="JK91" s="261" t="s">
        <v>286</v>
      </c>
      <c r="JL91" s="261" t="s">
        <v>286</v>
      </c>
      <c r="JM91" s="261" t="s">
        <v>286</v>
      </c>
      <c r="JN91" s="261" t="s">
        <v>286</v>
      </c>
      <c r="JO91" s="243">
        <v>19.230769230769202</v>
      </c>
      <c r="JP91" s="243">
        <v>30.8641975308642</v>
      </c>
      <c r="JQ91" s="243">
        <v>39.560439560439598</v>
      </c>
      <c r="JR91" s="243">
        <v>8.1081081081081106</v>
      </c>
      <c r="JS91" s="243">
        <v>21.951219512195099</v>
      </c>
      <c r="JT91" s="243">
        <v>43.939393939394002</v>
      </c>
      <c r="JU91" s="243">
        <v>0</v>
      </c>
      <c r="JV91" s="243">
        <v>3.7037037037037002</v>
      </c>
      <c r="JW91" s="243">
        <v>7.6923076923076996</v>
      </c>
      <c r="JX91" s="243">
        <v>0</v>
      </c>
      <c r="JY91" s="243">
        <v>1.2195121951219501</v>
      </c>
      <c r="JZ91" s="243">
        <v>6.0606060606060597</v>
      </c>
      <c r="KA91" s="243">
        <v>9.6153846153846203</v>
      </c>
      <c r="KB91" s="243">
        <v>23.456790123456798</v>
      </c>
      <c r="KC91" s="243">
        <v>26.373626373626401</v>
      </c>
      <c r="KD91" s="243">
        <v>2.7027027027027</v>
      </c>
      <c r="KE91" s="243">
        <v>13.4146341463415</v>
      </c>
      <c r="KF91" s="243">
        <v>18.181818181818201</v>
      </c>
      <c r="KG91" s="128" t="str">
        <f t="shared" si="122"/>
        <v>--</v>
      </c>
      <c r="KH91" s="128" t="str">
        <f t="shared" si="122"/>
        <v>--</v>
      </c>
      <c r="KI91" s="128" t="str">
        <f t="shared" si="122"/>
        <v>--</v>
      </c>
      <c r="KJ91" s="128" t="str">
        <f t="shared" si="122"/>
        <v>--</v>
      </c>
      <c r="KK91" s="128" t="str">
        <f t="shared" si="122"/>
        <v>--</v>
      </c>
      <c r="KL91" s="128" t="str">
        <f t="shared" si="122"/>
        <v>--</v>
      </c>
      <c r="KM91" s="128" t="str">
        <f t="shared" si="122"/>
        <v>--</v>
      </c>
      <c r="KN91" s="286">
        <v>9.4594594594594579</v>
      </c>
      <c r="KO91" s="286">
        <v>9.8765432098765391</v>
      </c>
      <c r="KP91" s="286">
        <v>13.846153846153847</v>
      </c>
      <c r="KQ91" s="128" t="str">
        <f t="shared" si="83"/>
        <v>--</v>
      </c>
      <c r="KR91" s="222">
        <v>2.7027027027027026</v>
      </c>
      <c r="KS91" s="222">
        <v>3.7037037037037037</v>
      </c>
      <c r="KT91" s="222">
        <v>4.6153846153846141</v>
      </c>
      <c r="KU91" s="128" t="str">
        <f t="shared" si="84"/>
        <v>--</v>
      </c>
      <c r="KV91" s="222">
        <v>2.7027027027027026</v>
      </c>
      <c r="KW91" s="222">
        <v>3.7037037037037037</v>
      </c>
      <c r="KX91" s="222">
        <v>3.0769230769230766</v>
      </c>
      <c r="KY91" s="295">
        <v>9.433962264150944</v>
      </c>
      <c r="KZ91" s="295">
        <v>11.111111111111112</v>
      </c>
      <c r="LA91" s="295">
        <v>12.087912087912089</v>
      </c>
      <c r="LB91" s="295">
        <v>6.7567567567567579</v>
      </c>
      <c r="LC91" s="295">
        <v>15.853658536585369</v>
      </c>
      <c r="LD91" s="295">
        <v>9.0909090909090917</v>
      </c>
      <c r="LE91" s="295">
        <v>13.207547169811319</v>
      </c>
      <c r="LF91" s="295">
        <v>10</v>
      </c>
      <c r="LG91" s="295">
        <v>6.5934065934065949</v>
      </c>
      <c r="LH91" s="295">
        <v>5.4054054054054061</v>
      </c>
      <c r="LI91" s="295">
        <v>9.7560975609756078</v>
      </c>
      <c r="LJ91" s="295">
        <v>6.0606060606060614</v>
      </c>
      <c r="LK91" s="295">
        <v>0</v>
      </c>
      <c r="LL91" s="295">
        <v>3.7037037037037042</v>
      </c>
      <c r="LM91" s="295">
        <v>5.4945054945054954</v>
      </c>
      <c r="LN91" s="295">
        <v>2.7027027027027031</v>
      </c>
      <c r="LO91" s="295">
        <v>1.2048192771084334</v>
      </c>
      <c r="LP91" s="295">
        <v>3.0303030303030298</v>
      </c>
      <c r="LQ91" s="128">
        <v>5.7692307692307701</v>
      </c>
      <c r="LR91" s="128">
        <v>13.580246913580249</v>
      </c>
      <c r="LS91" s="128">
        <v>18.681318681318679</v>
      </c>
      <c r="LT91" s="128">
        <v>2.7027027027027026</v>
      </c>
      <c r="LU91" s="128">
        <v>3.6585365853658529</v>
      </c>
      <c r="LV91" s="128">
        <v>12.121212121212121</v>
      </c>
      <c r="LX91" s="378" t="str">
        <f t="shared" si="85"/>
        <v>--</v>
      </c>
      <c r="LY91" s="381">
        <v>8.2191780821917817</v>
      </c>
      <c r="LZ91" s="381">
        <v>22.891566265060238</v>
      </c>
      <c r="MA91" s="381">
        <v>19.696969696969692</v>
      </c>
      <c r="MB91" s="378" t="str">
        <f t="shared" si="86"/>
        <v>--</v>
      </c>
      <c r="MC91" s="381">
        <v>12.087912087912088</v>
      </c>
      <c r="MD91" s="381">
        <v>18.681318681318682</v>
      </c>
      <c r="ME91" s="381">
        <v>14.754098360655737</v>
      </c>
      <c r="MF91" s="378" t="str">
        <f t="shared" si="87"/>
        <v>--</v>
      </c>
      <c r="MG91" s="381">
        <v>6.8493150684931505</v>
      </c>
      <c r="MH91" s="381">
        <v>15.476190476190478</v>
      </c>
      <c r="MI91" s="381">
        <v>7.8125000000000053</v>
      </c>
      <c r="MJ91" s="378" t="str">
        <f t="shared" si="88"/>
        <v>--</v>
      </c>
      <c r="MK91" s="381">
        <v>16.483516483516489</v>
      </c>
      <c r="ML91" s="381">
        <v>19.354838709677416</v>
      </c>
      <c r="MM91" s="381">
        <v>9.8360655737704903</v>
      </c>
      <c r="MN91" s="378" t="str">
        <f t="shared" si="89"/>
        <v>--</v>
      </c>
      <c r="MO91" s="381">
        <v>20.224719101123593</v>
      </c>
      <c r="MP91" s="381">
        <v>19.565217391304351</v>
      </c>
      <c r="MQ91" s="381">
        <v>8.1967213114754109</v>
      </c>
      <c r="MR91" s="378" t="str">
        <f t="shared" si="90"/>
        <v>--</v>
      </c>
      <c r="MS91" s="381">
        <v>17.582417582417591</v>
      </c>
      <c r="MT91" s="381">
        <v>14.285714285714285</v>
      </c>
      <c r="MU91" s="381">
        <v>8.0645161290322598</v>
      </c>
      <c r="MV91" s="378" t="str">
        <f t="shared" si="91"/>
        <v>--</v>
      </c>
      <c r="MW91" s="381">
        <v>11.111111111111105</v>
      </c>
      <c r="MX91" s="381">
        <v>7.6923076923076907</v>
      </c>
      <c r="MY91" s="381">
        <v>1.6129032258064515</v>
      </c>
      <c r="MZ91" s="378" t="str">
        <f t="shared" si="92"/>
        <v>--</v>
      </c>
      <c r="NA91" s="381">
        <v>21.621621621621625</v>
      </c>
      <c r="NB91" s="381">
        <v>28.395061728395063</v>
      </c>
      <c r="NC91" s="381">
        <v>26.15384615384615</v>
      </c>
      <c r="ND91" s="378" t="str">
        <f t="shared" si="93"/>
        <v>--</v>
      </c>
      <c r="NE91" s="381">
        <v>28.571428571428573</v>
      </c>
      <c r="NF91" s="381">
        <v>21.505376344086038</v>
      </c>
      <c r="NG91" s="381">
        <v>27.868852459016388</v>
      </c>
      <c r="NH91" s="378" t="str">
        <f t="shared" si="94"/>
        <v>--</v>
      </c>
      <c r="NI91" s="381">
        <v>6.5934065934065949</v>
      </c>
      <c r="NJ91" s="381">
        <v>3.2258064516129039</v>
      </c>
      <c r="NK91" s="381">
        <v>3.2786885245901631</v>
      </c>
      <c r="NL91" s="378" t="str">
        <f t="shared" si="95"/>
        <v>--</v>
      </c>
      <c r="NM91" s="381">
        <v>1.0989010989010985</v>
      </c>
      <c r="NN91" s="381">
        <v>3.1914893617021272</v>
      </c>
      <c r="NO91" s="381">
        <v>3.2786885245901631</v>
      </c>
      <c r="NP91" s="378" t="str">
        <f t="shared" si="96"/>
        <v>--</v>
      </c>
      <c r="NQ91" s="381">
        <v>2.1978021978021975</v>
      </c>
      <c r="NR91" s="381">
        <v>2.1505376344086016</v>
      </c>
      <c r="NS91" s="381">
        <v>0</v>
      </c>
      <c r="NT91" s="378" t="str">
        <f t="shared" si="97"/>
        <v>--</v>
      </c>
      <c r="NU91" s="381">
        <v>24.7191011235955</v>
      </c>
      <c r="NV91" s="381">
        <v>20.2247191011236</v>
      </c>
      <c r="NW91" s="381">
        <v>32.258064516129039</v>
      </c>
      <c r="NX91" s="378" t="str">
        <f t="shared" si="98"/>
        <v>--</v>
      </c>
      <c r="NY91" s="381">
        <v>3.3707865168539319</v>
      </c>
      <c r="NZ91" s="381">
        <v>1.1235955056179772</v>
      </c>
      <c r="OA91" s="381">
        <v>1.6129032258064513</v>
      </c>
      <c r="OB91" s="378" t="str">
        <f t="shared" si="99"/>
        <v>--</v>
      </c>
      <c r="OC91" s="381">
        <v>14.606741573033709</v>
      </c>
      <c r="OD91" s="381">
        <v>7.7777777777777786</v>
      </c>
      <c r="OE91" s="381">
        <v>9.8360655737704921</v>
      </c>
    </row>
    <row r="92" spans="1:395" ht="14.4" thickTop="1" thickBot="1" x14ac:dyDescent="0.3">
      <c r="A92" s="114" t="str">
        <f>"--"</f>
        <v>--</v>
      </c>
      <c r="B92" s="96" t="s">
        <v>167</v>
      </c>
      <c r="C92" s="96">
        <v>18.673883626522311</v>
      </c>
      <c r="D92" s="126">
        <v>31.282722513089016</v>
      </c>
      <c r="E92" s="126">
        <v>31.418918918918916</v>
      </c>
      <c r="F92" s="126">
        <v>20.846905537459271</v>
      </c>
      <c r="G92" s="126">
        <v>28.612303290414889</v>
      </c>
      <c r="H92" s="126">
        <v>39.074960127591709</v>
      </c>
      <c r="I92" s="126">
        <v>21.644295302013415</v>
      </c>
      <c r="J92" s="126">
        <v>28.720238095238066</v>
      </c>
      <c r="K92" s="126">
        <v>39.14209115281497</v>
      </c>
      <c r="L92" s="126">
        <v>18.371212121212118</v>
      </c>
      <c r="M92" s="114">
        <v>24.822695035460967</v>
      </c>
      <c r="N92" s="114">
        <v>39.141414141414131</v>
      </c>
      <c r="O92" s="114">
        <v>18.633540372670836</v>
      </c>
      <c r="P92" s="114">
        <v>26.989079563182536</v>
      </c>
      <c r="Q92" s="114">
        <v>36.874999999999986</v>
      </c>
      <c r="R92" s="114">
        <v>10.497981157469715</v>
      </c>
      <c r="S92" s="114">
        <v>15.645371577574988</v>
      </c>
      <c r="T92" s="114">
        <v>13.175675675675677</v>
      </c>
      <c r="U92" s="114">
        <v>8.8424437299035397</v>
      </c>
      <c r="V92" s="114">
        <v>12.034383954154725</v>
      </c>
      <c r="W92" s="114">
        <v>10.080000000000004</v>
      </c>
      <c r="X92" s="114">
        <v>11.853088480801331</v>
      </c>
      <c r="Y92" s="114">
        <v>13.224368499257052</v>
      </c>
      <c r="Z92" s="114">
        <v>13.404825737265407</v>
      </c>
      <c r="AA92" s="114">
        <v>13.688212927756647</v>
      </c>
      <c r="AB92" s="114">
        <v>11.74377224199289</v>
      </c>
      <c r="AC92" s="114">
        <v>12.121212121212121</v>
      </c>
      <c r="AD92" s="114">
        <v>13.97515527950311</v>
      </c>
      <c r="AE92" s="114">
        <v>11.875000000000004</v>
      </c>
      <c r="AF92" s="114">
        <v>10.251046025104595</v>
      </c>
      <c r="AG92" s="114">
        <v>16.054421768707471</v>
      </c>
      <c r="AH92" s="114">
        <v>17.317708333333339</v>
      </c>
      <c r="AI92" s="114">
        <v>14.864864864864858</v>
      </c>
      <c r="AJ92" s="114">
        <v>12.111292962356782</v>
      </c>
      <c r="AK92" s="114">
        <v>14.820143884892101</v>
      </c>
      <c r="AL92" s="114">
        <v>13.36553945249597</v>
      </c>
      <c r="AM92" s="114">
        <v>14.789915966386561</v>
      </c>
      <c r="AN92" s="114">
        <v>15.074626865671638</v>
      </c>
      <c r="AO92" s="114">
        <v>15.945945945945947</v>
      </c>
      <c r="AP92" s="114">
        <v>13.051823416506718</v>
      </c>
      <c r="AQ92" s="114">
        <v>11.190053285968022</v>
      </c>
      <c r="AR92" s="114">
        <v>13.350125944584375</v>
      </c>
      <c r="AS92" s="114">
        <v>15.455950540958277</v>
      </c>
      <c r="AT92" s="114">
        <v>12.168486739469571</v>
      </c>
      <c r="AU92" s="114">
        <v>11.297071129707113</v>
      </c>
      <c r="AV92" s="114">
        <v>11.845730027548212</v>
      </c>
      <c r="AW92" s="114">
        <v>18.300653594771219</v>
      </c>
      <c r="AX92" s="114">
        <v>10.810810810810811</v>
      </c>
      <c r="AY92" s="114">
        <v>11.111111111111128</v>
      </c>
      <c r="AZ92" s="114">
        <v>13.583815028901741</v>
      </c>
      <c r="BA92" s="114">
        <v>11.812297734627832</v>
      </c>
      <c r="BB92" s="114">
        <v>13.945578231292503</v>
      </c>
      <c r="BC92" s="114">
        <v>12.443778110944535</v>
      </c>
      <c r="BD92" s="114">
        <v>15.094339622641503</v>
      </c>
      <c r="BE92" s="114">
        <v>12.428298279158694</v>
      </c>
      <c r="BF92" s="114">
        <v>10.834813499111904</v>
      </c>
      <c r="BG92" s="114">
        <v>11.586901763224178</v>
      </c>
      <c r="BH92" s="114">
        <v>14.488188976377952</v>
      </c>
      <c r="BI92" s="114">
        <v>12.382445141065823</v>
      </c>
      <c r="BJ92" s="114">
        <v>8.5774058577405885</v>
      </c>
      <c r="BK92" s="114" t="s">
        <v>286</v>
      </c>
      <c r="BL92" s="114" t="s">
        <v>286</v>
      </c>
      <c r="BM92" s="114" t="s">
        <v>286</v>
      </c>
      <c r="BN92" s="114" t="s">
        <v>286</v>
      </c>
      <c r="BO92" s="114" t="s">
        <v>286</v>
      </c>
      <c r="BP92" s="114" t="s">
        <v>286</v>
      </c>
      <c r="BQ92" s="114" t="s">
        <v>286</v>
      </c>
      <c r="BR92" s="114" t="s">
        <v>286</v>
      </c>
      <c r="BS92" s="114" t="s">
        <v>286</v>
      </c>
      <c r="BT92" s="114">
        <v>10.707456978967498</v>
      </c>
      <c r="BU92" s="114">
        <v>17.352415026833611</v>
      </c>
      <c r="BV92" s="114">
        <v>11.111111111111102</v>
      </c>
      <c r="BW92" s="114">
        <v>10.534591194968554</v>
      </c>
      <c r="BX92" s="114">
        <v>12.164296998420216</v>
      </c>
      <c r="BY92" s="114">
        <v>7.5156576200417478</v>
      </c>
      <c r="BZ92" s="114">
        <v>15.853658536585369</v>
      </c>
      <c r="CA92" s="114">
        <v>30.718954248366011</v>
      </c>
      <c r="CB92" s="114">
        <v>17.006802721088434</v>
      </c>
      <c r="CC92" s="114">
        <v>11.456628477905078</v>
      </c>
      <c r="CD92" s="114">
        <v>23.088023088023089</v>
      </c>
      <c r="CE92" s="114">
        <v>15.458937198067639</v>
      </c>
      <c r="CF92" s="114">
        <v>15.358361774744019</v>
      </c>
      <c r="CG92" s="114">
        <v>21.837349397590341</v>
      </c>
      <c r="CH92" s="114">
        <v>17.027027027027021</v>
      </c>
      <c r="CI92" s="114">
        <v>11.73076923076923</v>
      </c>
      <c r="CJ92" s="114">
        <v>15.892857142857139</v>
      </c>
      <c r="CK92" s="114">
        <v>13.383838383838393</v>
      </c>
      <c r="CL92" s="114">
        <v>12.755905511811031</v>
      </c>
      <c r="CM92" s="114">
        <v>16.798732171156914</v>
      </c>
      <c r="CN92" s="114">
        <v>10.970464135021087</v>
      </c>
      <c r="CO92" s="114">
        <v>5.1420838971583249</v>
      </c>
      <c r="CP92" s="114">
        <v>11.764705882352946</v>
      </c>
      <c r="CQ92" s="114">
        <v>2.0408163265306127</v>
      </c>
      <c r="CR92" s="114">
        <v>2.9411764705882364</v>
      </c>
      <c r="CS92" s="114">
        <v>6.6091954022988455</v>
      </c>
      <c r="CT92" s="114">
        <v>2.9032258064516148</v>
      </c>
      <c r="CU92" s="114">
        <v>4.8986486486486509</v>
      </c>
      <c r="CV92" s="114">
        <v>6.1654135338345846</v>
      </c>
      <c r="CW92" s="114">
        <v>2.7027027027027013</v>
      </c>
      <c r="CX92" s="114">
        <v>1.7208413001912048</v>
      </c>
      <c r="CY92" s="114">
        <v>3.0465949820788523</v>
      </c>
      <c r="CZ92" s="114">
        <v>2.5252525252525269</v>
      </c>
      <c r="DA92" s="114">
        <v>2.8257456828885408</v>
      </c>
      <c r="DB92" s="114">
        <v>3.4810126582278462</v>
      </c>
      <c r="DC92" s="114">
        <v>1.0548523206751057</v>
      </c>
      <c r="DD92" s="114" t="s">
        <v>286</v>
      </c>
      <c r="DE92" s="114">
        <v>38.258575197889193</v>
      </c>
      <c r="DF92" s="114">
        <v>50.853242320819106</v>
      </c>
      <c r="DG92" s="114" t="s">
        <v>286</v>
      </c>
      <c r="DH92" s="114">
        <v>32.040229885057435</v>
      </c>
      <c r="DI92" s="114">
        <v>39.102564102564095</v>
      </c>
      <c r="DJ92" s="114" t="s">
        <v>286</v>
      </c>
      <c r="DK92" s="114">
        <v>37.031484257871078</v>
      </c>
      <c r="DL92" s="114">
        <v>36.216216216216218</v>
      </c>
      <c r="DM92" s="114" t="s">
        <v>286</v>
      </c>
      <c r="DN92" s="114">
        <v>36.524822695035454</v>
      </c>
      <c r="DO92" s="114">
        <v>43.686868686868621</v>
      </c>
      <c r="DP92" s="114" t="s">
        <v>286</v>
      </c>
      <c r="DQ92" s="114">
        <v>23.622047244094489</v>
      </c>
      <c r="DR92" s="114">
        <v>30.753138075313792</v>
      </c>
      <c r="DS92" s="114" t="s">
        <v>286</v>
      </c>
      <c r="DT92" s="114">
        <v>32.536520584329359</v>
      </c>
      <c r="DU92" s="114">
        <v>28.865979381443303</v>
      </c>
      <c r="DV92" s="114" t="s">
        <v>286</v>
      </c>
      <c r="DW92" s="114">
        <v>31.223021582733836</v>
      </c>
      <c r="DX92" s="114">
        <v>33.279742765273276</v>
      </c>
      <c r="DY92" s="114" t="s">
        <v>286</v>
      </c>
      <c r="DZ92" s="114">
        <v>31.886227544910149</v>
      </c>
      <c r="EA92" s="114">
        <v>38.108108108108127</v>
      </c>
      <c r="EB92" s="114" t="s">
        <v>286</v>
      </c>
      <c r="EC92" s="114">
        <v>26.512455516014253</v>
      </c>
      <c r="ED92" s="114">
        <v>27.918781725888341</v>
      </c>
      <c r="EE92" s="114" t="s">
        <v>286</v>
      </c>
      <c r="EF92" s="114">
        <v>21.383647798742125</v>
      </c>
      <c r="EG92" s="114">
        <v>22.222222222222214</v>
      </c>
      <c r="EH92" s="114" t="s">
        <v>286</v>
      </c>
      <c r="EI92" s="114">
        <v>31.543624161073836</v>
      </c>
      <c r="EJ92" s="114">
        <v>26.989619377162636</v>
      </c>
      <c r="EK92" s="114" t="s">
        <v>286</v>
      </c>
      <c r="EL92" s="114">
        <v>25.362318840579697</v>
      </c>
      <c r="EM92" s="114">
        <v>26.848874598070754</v>
      </c>
      <c r="EN92" s="114" t="s">
        <v>286</v>
      </c>
      <c r="EO92" s="114">
        <v>23.688155922038977</v>
      </c>
      <c r="EP92" s="114">
        <v>25.543478260869598</v>
      </c>
      <c r="EQ92" s="114" t="s">
        <v>286</v>
      </c>
      <c r="ER92" s="114">
        <v>19.005328596802855</v>
      </c>
      <c r="ES92" s="114">
        <v>18.82951653944021</v>
      </c>
      <c r="ET92" s="114" t="s">
        <v>286</v>
      </c>
      <c r="EU92" s="114">
        <v>15.481832543443913</v>
      </c>
      <c r="EV92" s="114">
        <v>15.303983228511525</v>
      </c>
      <c r="EW92" s="114" t="s">
        <v>286</v>
      </c>
      <c r="EX92" s="114">
        <v>17.158176943699722</v>
      </c>
      <c r="EY92" s="114">
        <v>53.767123287671232</v>
      </c>
      <c r="EZ92" s="114" t="s">
        <v>286</v>
      </c>
      <c r="FA92" s="114">
        <v>11.416184971098261</v>
      </c>
      <c r="FB92" s="114">
        <v>52.724358974358971</v>
      </c>
      <c r="FC92" s="114" t="s">
        <v>286</v>
      </c>
      <c r="FD92" s="114">
        <v>9.4736842105263079</v>
      </c>
      <c r="FE92" s="114">
        <v>44.594594594594597</v>
      </c>
      <c r="FF92" s="114" t="s">
        <v>286</v>
      </c>
      <c r="FG92" s="114">
        <v>13.595706618962446</v>
      </c>
      <c r="FH92" s="114">
        <v>44.92385786802032</v>
      </c>
      <c r="FI92" s="114" t="s">
        <v>286</v>
      </c>
      <c r="FJ92" s="114">
        <v>12.145110410094652</v>
      </c>
      <c r="FK92" s="114">
        <v>41.983122362869182</v>
      </c>
      <c r="FL92" s="114" t="s">
        <v>286</v>
      </c>
      <c r="FM92" s="114">
        <v>3.3557046979865803</v>
      </c>
      <c r="FN92" s="114">
        <v>28.668941979522202</v>
      </c>
      <c r="FO92" s="114" t="s">
        <v>286</v>
      </c>
      <c r="FP92" s="114">
        <v>1.7316017316017309</v>
      </c>
      <c r="FQ92" s="114">
        <v>32.47999999999999</v>
      </c>
      <c r="FR92" s="114" t="s">
        <v>286</v>
      </c>
      <c r="FS92" s="114">
        <v>2.8528528528528514</v>
      </c>
      <c r="FT92" s="114">
        <v>30.352303523035243</v>
      </c>
      <c r="FU92" s="114" t="s">
        <v>286</v>
      </c>
      <c r="FV92" s="114">
        <v>3.5587188612099649</v>
      </c>
      <c r="FW92" s="114">
        <v>34.010152284263945</v>
      </c>
      <c r="FX92" s="114" t="s">
        <v>286</v>
      </c>
      <c r="FY92" s="114">
        <v>2.2082018927444778</v>
      </c>
      <c r="FZ92" s="114">
        <v>29.473684210526301</v>
      </c>
      <c r="GA92" s="114" t="s">
        <v>286</v>
      </c>
      <c r="GB92" s="114" t="s">
        <v>286</v>
      </c>
      <c r="GC92" s="114" t="s">
        <v>286</v>
      </c>
      <c r="GD92" s="114" t="s">
        <v>286</v>
      </c>
      <c r="GE92" s="114" t="s">
        <v>286</v>
      </c>
      <c r="GF92" s="114" t="s">
        <v>286</v>
      </c>
      <c r="GG92" s="114" t="s">
        <v>286</v>
      </c>
      <c r="GH92" s="114" t="s">
        <v>286</v>
      </c>
      <c r="GI92" s="114" t="s">
        <v>286</v>
      </c>
      <c r="GJ92" s="114" t="s">
        <v>286</v>
      </c>
      <c r="GK92" s="114">
        <v>3.3868092691622116</v>
      </c>
      <c r="GL92" s="114">
        <v>2.7918781725888331</v>
      </c>
      <c r="GM92" s="114" t="s">
        <v>286</v>
      </c>
      <c r="GN92" s="114">
        <v>2.8391167192429032</v>
      </c>
      <c r="GO92" s="114">
        <v>3.7815126050420167</v>
      </c>
      <c r="GP92" s="114">
        <v>24.052478134110768</v>
      </c>
      <c r="GQ92" s="114">
        <v>66.263440860215098</v>
      </c>
      <c r="GR92" s="114">
        <v>79.391891891891916</v>
      </c>
      <c r="GS92" s="114">
        <v>14.82758620689655</v>
      </c>
      <c r="GT92" s="114">
        <v>52.662721893491053</v>
      </c>
      <c r="GU92" s="114">
        <v>76.143790849673195</v>
      </c>
      <c r="GV92" s="114">
        <v>15.742397137745973</v>
      </c>
      <c r="GW92" s="114">
        <v>48.367029548989095</v>
      </c>
      <c r="GX92" s="114">
        <v>70.054945054945009</v>
      </c>
      <c r="GY92" s="114">
        <v>14.901960784313722</v>
      </c>
      <c r="GZ92" s="114">
        <v>46.309963099631027</v>
      </c>
      <c r="HA92" s="114">
        <v>63.9386189258312</v>
      </c>
      <c r="HB92" s="114">
        <v>11.021069692058346</v>
      </c>
      <c r="HC92" s="114">
        <v>43.044189852700526</v>
      </c>
      <c r="HD92" s="114">
        <v>62.579281183932366</v>
      </c>
      <c r="HE92" s="114">
        <v>1.6034985422740529</v>
      </c>
      <c r="HF92" s="114">
        <v>14.381720430107535</v>
      </c>
      <c r="HG92" s="114">
        <v>29.054054054054053</v>
      </c>
      <c r="HH92" s="114">
        <v>1.0344827586206906</v>
      </c>
      <c r="HI92" s="121">
        <v>9.9112426035502814</v>
      </c>
      <c r="HJ92" s="121">
        <v>31.209150326797378</v>
      </c>
      <c r="HK92" s="121">
        <v>1.252236135957066</v>
      </c>
      <c r="HL92" s="121">
        <v>9.7978227060653218</v>
      </c>
      <c r="HM92" s="114">
        <v>25.274725274725274</v>
      </c>
      <c r="HN92" s="114">
        <v>0.58823529411764663</v>
      </c>
      <c r="HO92" s="114">
        <v>5.3505535055350544</v>
      </c>
      <c r="HP92" s="114">
        <v>22.250639386189274</v>
      </c>
      <c r="HQ92" s="114">
        <v>0.81037277147487696</v>
      </c>
      <c r="HR92" s="114">
        <v>5.2373158756137475</v>
      </c>
      <c r="HS92" s="114">
        <v>13.319238900634256</v>
      </c>
      <c r="HT92" s="114">
        <v>10.470409711684374</v>
      </c>
      <c r="HU92" s="114">
        <v>47.527472527472561</v>
      </c>
      <c r="HV92" s="114">
        <v>60.899653979238778</v>
      </c>
      <c r="HW92" s="114">
        <v>7.1803852889667299</v>
      </c>
      <c r="HX92" s="114">
        <v>33.841463414634134</v>
      </c>
      <c r="HY92" s="114">
        <v>62.457912457912478</v>
      </c>
      <c r="HZ92" s="114">
        <v>5.0909090909090891</v>
      </c>
      <c r="IA92" s="114">
        <v>32.320000000000036</v>
      </c>
      <c r="IB92" s="114">
        <v>49.291784702549585</v>
      </c>
      <c r="IC92" s="114">
        <v>5.9171597633136113</v>
      </c>
      <c r="ID92" s="114">
        <v>30.983302411873805</v>
      </c>
      <c r="IE92" s="114">
        <v>52.31958762886596</v>
      </c>
      <c r="IF92" s="114">
        <v>5.5284552845528472</v>
      </c>
      <c r="IG92" s="114">
        <v>24.999999999999986</v>
      </c>
      <c r="IH92" s="114">
        <v>44.703389830508513</v>
      </c>
      <c r="II92" s="114" t="s">
        <v>286</v>
      </c>
      <c r="IJ92" s="114">
        <v>25.603217158176975</v>
      </c>
      <c r="IK92" s="114">
        <v>38.435374149659879</v>
      </c>
      <c r="IL92" s="114" t="s">
        <v>286</v>
      </c>
      <c r="IM92" s="114">
        <v>21.068249258160233</v>
      </c>
      <c r="IN92" s="114">
        <v>42.671009771986988</v>
      </c>
      <c r="IO92" s="114" t="s">
        <v>286</v>
      </c>
      <c r="IP92" s="114">
        <v>19.09937888198759</v>
      </c>
      <c r="IQ92" s="114">
        <v>34.065934065934044</v>
      </c>
      <c r="IR92" s="114" t="s">
        <v>286</v>
      </c>
      <c r="IS92" s="114">
        <v>17.439703153988876</v>
      </c>
      <c r="IT92" s="114">
        <v>33.161953727506415</v>
      </c>
      <c r="IU92" s="114" t="s">
        <v>286</v>
      </c>
      <c r="IV92" s="114">
        <v>15.245901639344259</v>
      </c>
      <c r="IW92" s="114">
        <v>26.271186440677941</v>
      </c>
      <c r="IX92" s="114" t="str">
        <f t="shared" si="121"/>
        <v>--</v>
      </c>
      <c r="IY92" s="114" t="str">
        <f t="shared" si="121"/>
        <v>--</v>
      </c>
      <c r="IZ92" s="114" t="str">
        <f t="shared" si="121"/>
        <v>--</v>
      </c>
      <c r="JA92" s="114" t="str">
        <f t="shared" si="121"/>
        <v>--</v>
      </c>
      <c r="JB92" s="114" t="str">
        <f t="shared" si="121"/>
        <v>--</v>
      </c>
      <c r="JC92" s="261" t="s">
        <v>286</v>
      </c>
      <c r="JD92" s="261" t="s">
        <v>286</v>
      </c>
      <c r="JE92" s="261" t="s">
        <v>286</v>
      </c>
      <c r="JF92" s="261" t="s">
        <v>286</v>
      </c>
      <c r="JG92" s="261" t="s">
        <v>286</v>
      </c>
      <c r="JH92" s="261" t="s">
        <v>286</v>
      </c>
      <c r="JI92" s="261" t="s">
        <v>286</v>
      </c>
      <c r="JJ92" s="261" t="s">
        <v>286</v>
      </c>
      <c r="JK92" s="261" t="s">
        <v>286</v>
      </c>
      <c r="JL92" s="261" t="s">
        <v>286</v>
      </c>
      <c r="JM92" s="261" t="s">
        <v>286</v>
      </c>
      <c r="JN92" s="261" t="s">
        <v>286</v>
      </c>
      <c r="JO92" s="226">
        <v>20.6666666666667</v>
      </c>
      <c r="JP92" s="226">
        <v>38.5</v>
      </c>
      <c r="JQ92" s="226">
        <v>54.225352112676099</v>
      </c>
      <c r="JR92" s="226">
        <v>26.3917525773196</v>
      </c>
      <c r="JS92" s="226">
        <v>35.078534031413596</v>
      </c>
      <c r="JT92" s="226">
        <v>47.597254004576698</v>
      </c>
      <c r="JU92" s="226">
        <v>1.8333333333333299</v>
      </c>
      <c r="JV92" s="226">
        <v>4</v>
      </c>
      <c r="JW92" s="226">
        <v>11.2676056338028</v>
      </c>
      <c r="JX92" s="226">
        <v>2.68041237113402</v>
      </c>
      <c r="JY92" s="226">
        <v>3.66492146596859</v>
      </c>
      <c r="JZ92" s="226">
        <v>8.2379862700228905</v>
      </c>
      <c r="KA92" s="226">
        <v>12.479201331114799</v>
      </c>
      <c r="KB92" s="226">
        <v>22.8333333333334</v>
      </c>
      <c r="KC92" s="226">
        <v>36.792452830188701</v>
      </c>
      <c r="KD92" s="226">
        <v>17.9381443298969</v>
      </c>
      <c r="KE92" s="226">
        <v>20.3125</v>
      </c>
      <c r="KF92" s="226">
        <v>30.821917808219201</v>
      </c>
      <c r="KG92" s="128" t="str">
        <f t="shared" si="122"/>
        <v>--</v>
      </c>
      <c r="KH92" s="128" t="str">
        <f t="shared" si="122"/>
        <v>--</v>
      </c>
      <c r="KI92" s="128" t="str">
        <f t="shared" si="122"/>
        <v>--</v>
      </c>
      <c r="KJ92" s="128" t="str">
        <f t="shared" si="122"/>
        <v>--</v>
      </c>
      <c r="KK92" s="128" t="str">
        <f t="shared" si="122"/>
        <v>--</v>
      </c>
      <c r="KL92" s="128" t="str">
        <f t="shared" si="122"/>
        <v>--</v>
      </c>
      <c r="KM92" s="128" t="str">
        <f t="shared" si="122"/>
        <v>--</v>
      </c>
      <c r="KN92" s="287">
        <v>10.810810810810819</v>
      </c>
      <c r="KO92" s="287">
        <v>9.4076655052264773</v>
      </c>
      <c r="KP92" s="287">
        <v>15.261958997722081</v>
      </c>
      <c r="KQ92" s="128" t="str">
        <f t="shared" si="83"/>
        <v>--</v>
      </c>
      <c r="KR92" s="287">
        <v>2.0790020790020787</v>
      </c>
      <c r="KS92" s="287">
        <v>2.9616724738675968</v>
      </c>
      <c r="KT92" s="287">
        <v>6.1503416856492059</v>
      </c>
      <c r="KU92" s="128" t="str">
        <f t="shared" si="84"/>
        <v>--</v>
      </c>
      <c r="KV92" s="226">
        <v>3.5490605427974939</v>
      </c>
      <c r="KW92" s="226">
        <v>2.6132404181184659</v>
      </c>
      <c r="KX92" s="226">
        <v>2.961275626423689</v>
      </c>
      <c r="KY92" s="291">
        <v>12.871287128712879</v>
      </c>
      <c r="KZ92" s="291">
        <v>18.739635157545607</v>
      </c>
      <c r="LA92" s="291">
        <v>15.330188679245275</v>
      </c>
      <c r="LB92" s="291">
        <v>15.767634854771797</v>
      </c>
      <c r="LC92" s="291">
        <v>19.11262798634813</v>
      </c>
      <c r="LD92" s="291">
        <v>15.837104072398176</v>
      </c>
      <c r="LE92" s="291">
        <v>8.0267558528428111</v>
      </c>
      <c r="LF92" s="291">
        <v>13.255033557046977</v>
      </c>
      <c r="LG92" s="291">
        <v>11.137440758293835</v>
      </c>
      <c r="LH92" s="291">
        <v>12.033195020746888</v>
      </c>
      <c r="LI92" s="291">
        <v>18.072289156626493</v>
      </c>
      <c r="LJ92" s="291">
        <v>12.443438914027146</v>
      </c>
      <c r="LK92" s="291">
        <v>1.6611295681063132</v>
      </c>
      <c r="LL92" s="291">
        <v>5.8528428093645468</v>
      </c>
      <c r="LM92" s="291">
        <v>2.5882352941176454</v>
      </c>
      <c r="LN92" s="291">
        <v>4.5643153526970961</v>
      </c>
      <c r="LO92" s="291">
        <v>6.044905008635582</v>
      </c>
      <c r="LP92" s="291">
        <v>3.3936651583710402</v>
      </c>
      <c r="LQ92" s="128">
        <v>5.3244592346089821</v>
      </c>
      <c r="LR92" s="128">
        <v>13.311148086522463</v>
      </c>
      <c r="LS92" s="128">
        <v>23.294117647058808</v>
      </c>
      <c r="LT92" s="128">
        <v>6.8041237113402042</v>
      </c>
      <c r="LU92" s="128">
        <v>9.3749999999999929</v>
      </c>
      <c r="LV92" s="128">
        <v>19.406392694063936</v>
      </c>
      <c r="LX92" s="378" t="str">
        <f t="shared" si="85"/>
        <v>--</v>
      </c>
      <c r="LY92" s="389">
        <v>18.275154004106795</v>
      </c>
      <c r="LZ92" s="389">
        <v>22.619047619047628</v>
      </c>
      <c r="MA92" s="389">
        <v>22.902494331065753</v>
      </c>
      <c r="MB92" s="378" t="str">
        <f t="shared" si="86"/>
        <v>--</v>
      </c>
      <c r="MC92" s="389">
        <v>16.856060606060627</v>
      </c>
      <c r="MD92" s="389">
        <v>23.200000000000003</v>
      </c>
      <c r="ME92" s="389">
        <v>23.652694610778443</v>
      </c>
      <c r="MF92" s="378" t="str">
        <f t="shared" si="87"/>
        <v>--</v>
      </c>
      <c r="MG92" s="389">
        <v>17.008196721311446</v>
      </c>
      <c r="MH92" s="389">
        <v>21.672354948805477</v>
      </c>
      <c r="MI92" s="389">
        <v>21.315192743764158</v>
      </c>
      <c r="MJ92" s="378" t="str">
        <f t="shared" si="88"/>
        <v>--</v>
      </c>
      <c r="MK92" s="389">
        <v>15.0093808630394</v>
      </c>
      <c r="ML92" s="389">
        <v>24.200000000000006</v>
      </c>
      <c r="MM92" s="389">
        <v>20.298507462686544</v>
      </c>
      <c r="MN92" s="378" t="str">
        <f t="shared" si="89"/>
        <v>--</v>
      </c>
      <c r="MO92" s="389">
        <v>21.200750469043165</v>
      </c>
      <c r="MP92" s="389">
        <v>22.656249999999996</v>
      </c>
      <c r="MQ92" s="389">
        <v>15.773809523809524</v>
      </c>
      <c r="MR92" s="378" t="str">
        <f t="shared" si="90"/>
        <v>--</v>
      </c>
      <c r="MS92" s="389">
        <v>13.307984790874519</v>
      </c>
      <c r="MT92" s="389">
        <v>17.564870259481076</v>
      </c>
      <c r="MU92" s="389">
        <v>14.285714285714283</v>
      </c>
      <c r="MV92" s="378" t="str">
        <f t="shared" si="91"/>
        <v>--</v>
      </c>
      <c r="MW92" s="389">
        <v>4.0462427745664735</v>
      </c>
      <c r="MX92" s="389">
        <v>6.16302186878728</v>
      </c>
      <c r="MY92" s="389">
        <v>3.8922155688622713</v>
      </c>
      <c r="MZ92" s="378" t="str">
        <f t="shared" si="92"/>
        <v>--</v>
      </c>
      <c r="NA92" s="389">
        <v>30.977130977130994</v>
      </c>
      <c r="NB92" s="389">
        <v>25.783972125435522</v>
      </c>
      <c r="NC92" s="389">
        <v>27.954545454545421</v>
      </c>
      <c r="ND92" s="378" t="str">
        <f t="shared" si="93"/>
        <v>--</v>
      </c>
      <c r="NE92" s="389">
        <v>28.733459357277876</v>
      </c>
      <c r="NF92" s="389">
        <v>25.59055118110237</v>
      </c>
      <c r="NG92" s="389">
        <v>25.225225225225209</v>
      </c>
      <c r="NH92" s="378" t="str">
        <f t="shared" si="94"/>
        <v>--</v>
      </c>
      <c r="NI92" s="389">
        <v>9.8113207547169772</v>
      </c>
      <c r="NJ92" s="389">
        <v>10.735586481113325</v>
      </c>
      <c r="NK92" s="389">
        <v>10.574018126888221</v>
      </c>
      <c r="NL92" s="378" t="str">
        <f t="shared" si="95"/>
        <v>--</v>
      </c>
      <c r="NM92" s="389">
        <v>2.8409090909090939</v>
      </c>
      <c r="NN92" s="389">
        <v>3.7475345167652856</v>
      </c>
      <c r="NO92" s="389">
        <v>3.3132530120481953</v>
      </c>
      <c r="NP92" s="378" t="str">
        <f t="shared" si="96"/>
        <v>--</v>
      </c>
      <c r="NQ92" s="389">
        <v>2.4761904761904745</v>
      </c>
      <c r="NR92" s="389">
        <v>2.9821073558648123</v>
      </c>
      <c r="NS92" s="389">
        <v>2.4169184290030215</v>
      </c>
      <c r="NT92" s="378" t="str">
        <f t="shared" si="97"/>
        <v>--</v>
      </c>
      <c r="NU92" s="389">
        <v>17.399617590822199</v>
      </c>
      <c r="NV92" s="389">
        <v>30.645161290322591</v>
      </c>
      <c r="NW92" s="389">
        <v>41.515151515151516</v>
      </c>
      <c r="NX92" s="378" t="str">
        <f t="shared" si="98"/>
        <v>--</v>
      </c>
      <c r="NY92" s="389">
        <v>0.57361376673040132</v>
      </c>
      <c r="NZ92" s="389">
        <v>2.8225806451612896</v>
      </c>
      <c r="OA92" s="389">
        <v>6.3636363636363651</v>
      </c>
      <c r="OB92" s="378" t="str">
        <f t="shared" si="99"/>
        <v>--</v>
      </c>
      <c r="OC92" s="389">
        <v>9.0737240075614309</v>
      </c>
      <c r="OD92" s="389">
        <v>15.430861723446894</v>
      </c>
      <c r="OE92" s="389">
        <v>23.192771084337345</v>
      </c>
    </row>
    <row r="93" spans="1:395" s="93" customFormat="1" ht="14.4" thickTop="1" thickBot="1" x14ac:dyDescent="0.3">
      <c r="A93" s="93" t="str">
        <f>"--"</f>
        <v>--</v>
      </c>
      <c r="B93" s="96" t="s">
        <v>2521</v>
      </c>
      <c r="C93" s="93" t="str">
        <f t="shared" ref="C93:BN93" si="123">"--"</f>
        <v>--</v>
      </c>
      <c r="D93" s="93" t="str">
        <f t="shared" si="123"/>
        <v>--</v>
      </c>
      <c r="E93" s="93" t="str">
        <f t="shared" si="123"/>
        <v>--</v>
      </c>
      <c r="F93" s="93" t="str">
        <f t="shared" si="123"/>
        <v>--</v>
      </c>
      <c r="G93" s="93" t="str">
        <f t="shared" si="123"/>
        <v>--</v>
      </c>
      <c r="H93" s="93" t="str">
        <f t="shared" si="123"/>
        <v>--</v>
      </c>
      <c r="I93" s="93" t="str">
        <f t="shared" si="123"/>
        <v>--</v>
      </c>
      <c r="J93" s="93" t="str">
        <f t="shared" si="123"/>
        <v>--</v>
      </c>
      <c r="K93" s="93" t="str">
        <f t="shared" si="123"/>
        <v>--</v>
      </c>
      <c r="L93" s="93" t="str">
        <f t="shared" si="123"/>
        <v>--</v>
      </c>
      <c r="M93" s="93" t="str">
        <f t="shared" si="123"/>
        <v>--</v>
      </c>
      <c r="N93" s="93" t="str">
        <f t="shared" si="123"/>
        <v>--</v>
      </c>
      <c r="O93" s="93" t="str">
        <f t="shared" si="123"/>
        <v>--</v>
      </c>
      <c r="P93" s="93" t="str">
        <f t="shared" si="123"/>
        <v>--</v>
      </c>
      <c r="Q93" s="93" t="str">
        <f t="shared" si="123"/>
        <v>--</v>
      </c>
      <c r="R93" s="93" t="str">
        <f t="shared" si="123"/>
        <v>--</v>
      </c>
      <c r="S93" s="93" t="str">
        <f t="shared" si="123"/>
        <v>--</v>
      </c>
      <c r="T93" s="93" t="str">
        <f t="shared" si="123"/>
        <v>--</v>
      </c>
      <c r="U93" s="93" t="str">
        <f t="shared" si="123"/>
        <v>--</v>
      </c>
      <c r="V93" s="93" t="str">
        <f t="shared" si="123"/>
        <v>--</v>
      </c>
      <c r="W93" s="93" t="str">
        <f t="shared" si="123"/>
        <v>--</v>
      </c>
      <c r="X93" s="93" t="str">
        <f t="shared" si="123"/>
        <v>--</v>
      </c>
      <c r="Y93" s="93" t="str">
        <f t="shared" si="123"/>
        <v>--</v>
      </c>
      <c r="Z93" s="93" t="str">
        <f t="shared" si="123"/>
        <v>--</v>
      </c>
      <c r="AA93" s="93" t="str">
        <f t="shared" si="123"/>
        <v>--</v>
      </c>
      <c r="AB93" s="93" t="str">
        <f t="shared" si="123"/>
        <v>--</v>
      </c>
      <c r="AC93" s="93" t="str">
        <f t="shared" si="123"/>
        <v>--</v>
      </c>
      <c r="AD93" s="93" t="str">
        <f t="shared" si="123"/>
        <v>--</v>
      </c>
      <c r="AE93" s="93" t="str">
        <f t="shared" si="123"/>
        <v>--</v>
      </c>
      <c r="AF93" s="93" t="str">
        <f t="shared" si="123"/>
        <v>--</v>
      </c>
      <c r="AG93" s="93" t="str">
        <f t="shared" si="123"/>
        <v>--</v>
      </c>
      <c r="AH93" s="93" t="str">
        <f t="shared" si="123"/>
        <v>--</v>
      </c>
      <c r="AI93" s="93" t="str">
        <f t="shared" si="123"/>
        <v>--</v>
      </c>
      <c r="AJ93" s="93" t="str">
        <f t="shared" si="123"/>
        <v>--</v>
      </c>
      <c r="AK93" s="93" t="str">
        <f t="shared" si="123"/>
        <v>--</v>
      </c>
      <c r="AL93" s="93" t="str">
        <f t="shared" si="123"/>
        <v>--</v>
      </c>
      <c r="AM93" s="93" t="str">
        <f t="shared" si="123"/>
        <v>--</v>
      </c>
      <c r="AN93" s="93" t="str">
        <f t="shared" si="123"/>
        <v>--</v>
      </c>
      <c r="AO93" s="93" t="str">
        <f t="shared" si="123"/>
        <v>--</v>
      </c>
      <c r="AP93" s="93" t="str">
        <f t="shared" si="123"/>
        <v>--</v>
      </c>
      <c r="AQ93" s="93" t="str">
        <f t="shared" si="123"/>
        <v>--</v>
      </c>
      <c r="AR93" s="93" t="str">
        <f t="shared" si="123"/>
        <v>--</v>
      </c>
      <c r="AS93" s="93" t="str">
        <f t="shared" si="123"/>
        <v>--</v>
      </c>
      <c r="AT93" s="93" t="str">
        <f t="shared" si="123"/>
        <v>--</v>
      </c>
      <c r="AU93" s="93" t="str">
        <f t="shared" si="123"/>
        <v>--</v>
      </c>
      <c r="AV93" s="93" t="str">
        <f t="shared" si="123"/>
        <v>--</v>
      </c>
      <c r="AW93" s="93" t="str">
        <f t="shared" si="123"/>
        <v>--</v>
      </c>
      <c r="AX93" s="93" t="str">
        <f t="shared" si="123"/>
        <v>--</v>
      </c>
      <c r="AY93" s="93" t="str">
        <f t="shared" si="123"/>
        <v>--</v>
      </c>
      <c r="AZ93" s="93" t="str">
        <f t="shared" si="123"/>
        <v>--</v>
      </c>
      <c r="BA93" s="93" t="str">
        <f t="shared" si="123"/>
        <v>--</v>
      </c>
      <c r="BB93" s="93" t="str">
        <f t="shared" si="123"/>
        <v>--</v>
      </c>
      <c r="BC93" s="93" t="str">
        <f t="shared" si="123"/>
        <v>--</v>
      </c>
      <c r="BD93" s="93" t="str">
        <f t="shared" si="123"/>
        <v>--</v>
      </c>
      <c r="BE93" s="93" t="str">
        <f t="shared" si="123"/>
        <v>--</v>
      </c>
      <c r="BF93" s="93" t="str">
        <f t="shared" si="123"/>
        <v>--</v>
      </c>
      <c r="BG93" s="93" t="str">
        <f t="shared" si="123"/>
        <v>--</v>
      </c>
      <c r="BH93" s="93" t="str">
        <f t="shared" si="123"/>
        <v>--</v>
      </c>
      <c r="BI93" s="93" t="str">
        <f t="shared" si="123"/>
        <v>--</v>
      </c>
      <c r="BJ93" s="93" t="str">
        <f t="shared" si="123"/>
        <v>--</v>
      </c>
      <c r="BK93" s="93" t="str">
        <f t="shared" si="123"/>
        <v>--</v>
      </c>
      <c r="BL93" s="93" t="str">
        <f t="shared" si="123"/>
        <v>--</v>
      </c>
      <c r="BM93" s="93" t="str">
        <f t="shared" si="123"/>
        <v>--</v>
      </c>
      <c r="BN93" s="93" t="str">
        <f t="shared" si="123"/>
        <v>--</v>
      </c>
      <c r="BO93" s="93" t="str">
        <f t="shared" ref="BO93:DZ93" si="124">"--"</f>
        <v>--</v>
      </c>
      <c r="BP93" s="93" t="str">
        <f t="shared" si="124"/>
        <v>--</v>
      </c>
      <c r="BQ93" s="93" t="str">
        <f t="shared" si="124"/>
        <v>--</v>
      </c>
      <c r="BR93" s="93" t="str">
        <f t="shared" si="124"/>
        <v>--</v>
      </c>
      <c r="BS93" s="93" t="str">
        <f t="shared" si="124"/>
        <v>--</v>
      </c>
      <c r="BT93" s="93" t="str">
        <f t="shared" si="124"/>
        <v>--</v>
      </c>
      <c r="BU93" s="93" t="str">
        <f t="shared" si="124"/>
        <v>--</v>
      </c>
      <c r="BV93" s="93" t="str">
        <f t="shared" si="124"/>
        <v>--</v>
      </c>
      <c r="BW93" s="93" t="str">
        <f t="shared" si="124"/>
        <v>--</v>
      </c>
      <c r="BX93" s="93" t="str">
        <f t="shared" si="124"/>
        <v>--</v>
      </c>
      <c r="BY93" s="93" t="str">
        <f t="shared" si="124"/>
        <v>--</v>
      </c>
      <c r="BZ93" s="93" t="str">
        <f t="shared" si="124"/>
        <v>--</v>
      </c>
      <c r="CA93" s="93" t="str">
        <f t="shared" si="124"/>
        <v>--</v>
      </c>
      <c r="CB93" s="93" t="str">
        <f t="shared" si="124"/>
        <v>--</v>
      </c>
      <c r="CC93" s="93" t="str">
        <f t="shared" si="124"/>
        <v>--</v>
      </c>
      <c r="CD93" s="93" t="str">
        <f t="shared" si="124"/>
        <v>--</v>
      </c>
      <c r="CE93" s="93" t="str">
        <f t="shared" si="124"/>
        <v>--</v>
      </c>
      <c r="CF93" s="93" t="str">
        <f t="shared" si="124"/>
        <v>--</v>
      </c>
      <c r="CG93" s="93" t="str">
        <f t="shared" si="124"/>
        <v>--</v>
      </c>
      <c r="CH93" s="93" t="str">
        <f t="shared" si="124"/>
        <v>--</v>
      </c>
      <c r="CI93" s="93" t="str">
        <f t="shared" si="124"/>
        <v>--</v>
      </c>
      <c r="CJ93" s="93" t="str">
        <f t="shared" si="124"/>
        <v>--</v>
      </c>
      <c r="CK93" s="93" t="str">
        <f t="shared" si="124"/>
        <v>--</v>
      </c>
      <c r="CL93" s="93" t="str">
        <f t="shared" si="124"/>
        <v>--</v>
      </c>
      <c r="CM93" s="93" t="str">
        <f t="shared" si="124"/>
        <v>--</v>
      </c>
      <c r="CN93" s="93" t="str">
        <f t="shared" si="124"/>
        <v>--</v>
      </c>
      <c r="CO93" s="93" t="str">
        <f t="shared" si="124"/>
        <v>--</v>
      </c>
      <c r="CP93" s="93" t="str">
        <f t="shared" si="124"/>
        <v>--</v>
      </c>
      <c r="CQ93" s="93" t="str">
        <f t="shared" si="124"/>
        <v>--</v>
      </c>
      <c r="CR93" s="93" t="str">
        <f t="shared" si="124"/>
        <v>--</v>
      </c>
      <c r="CS93" s="93" t="str">
        <f t="shared" si="124"/>
        <v>--</v>
      </c>
      <c r="CT93" s="93" t="str">
        <f t="shared" si="124"/>
        <v>--</v>
      </c>
      <c r="CU93" s="93" t="str">
        <f t="shared" si="124"/>
        <v>--</v>
      </c>
      <c r="CV93" s="93" t="str">
        <f t="shared" si="124"/>
        <v>--</v>
      </c>
      <c r="CW93" s="93" t="str">
        <f t="shared" si="124"/>
        <v>--</v>
      </c>
      <c r="CX93" s="93" t="str">
        <f t="shared" si="124"/>
        <v>--</v>
      </c>
      <c r="CY93" s="93" t="str">
        <f t="shared" si="124"/>
        <v>--</v>
      </c>
      <c r="CZ93" s="93" t="str">
        <f t="shared" si="124"/>
        <v>--</v>
      </c>
      <c r="DA93" s="93" t="str">
        <f t="shared" si="124"/>
        <v>--</v>
      </c>
      <c r="DB93" s="93" t="str">
        <f t="shared" si="124"/>
        <v>--</v>
      </c>
      <c r="DC93" s="93" t="str">
        <f t="shared" si="124"/>
        <v>--</v>
      </c>
      <c r="DD93" s="93" t="str">
        <f t="shared" si="124"/>
        <v>--</v>
      </c>
      <c r="DE93" s="93" t="str">
        <f t="shared" si="124"/>
        <v>--</v>
      </c>
      <c r="DF93" s="93" t="str">
        <f t="shared" si="124"/>
        <v>--</v>
      </c>
      <c r="DG93" s="93" t="str">
        <f t="shared" si="124"/>
        <v>--</v>
      </c>
      <c r="DH93" s="93" t="str">
        <f t="shared" si="124"/>
        <v>--</v>
      </c>
      <c r="DI93" s="93" t="str">
        <f t="shared" si="124"/>
        <v>--</v>
      </c>
      <c r="DJ93" s="93" t="str">
        <f t="shared" si="124"/>
        <v>--</v>
      </c>
      <c r="DK93" s="93" t="str">
        <f t="shared" si="124"/>
        <v>--</v>
      </c>
      <c r="DL93" s="93" t="str">
        <f t="shared" si="124"/>
        <v>--</v>
      </c>
      <c r="DM93" s="93" t="str">
        <f t="shared" si="124"/>
        <v>--</v>
      </c>
      <c r="DN93" s="93" t="str">
        <f t="shared" si="124"/>
        <v>--</v>
      </c>
      <c r="DO93" s="93" t="str">
        <f t="shared" si="124"/>
        <v>--</v>
      </c>
      <c r="DP93" s="93" t="str">
        <f t="shared" si="124"/>
        <v>--</v>
      </c>
      <c r="DQ93" s="93" t="str">
        <f t="shared" si="124"/>
        <v>--</v>
      </c>
      <c r="DR93" s="93" t="str">
        <f t="shared" si="124"/>
        <v>--</v>
      </c>
      <c r="DS93" s="93" t="str">
        <f t="shared" si="124"/>
        <v>--</v>
      </c>
      <c r="DT93" s="93" t="str">
        <f t="shared" si="124"/>
        <v>--</v>
      </c>
      <c r="DU93" s="93" t="str">
        <f t="shared" si="124"/>
        <v>--</v>
      </c>
      <c r="DV93" s="93" t="str">
        <f t="shared" si="124"/>
        <v>--</v>
      </c>
      <c r="DW93" s="93" t="str">
        <f t="shared" si="124"/>
        <v>--</v>
      </c>
      <c r="DX93" s="93" t="str">
        <f t="shared" si="124"/>
        <v>--</v>
      </c>
      <c r="DY93" s="93" t="str">
        <f t="shared" si="124"/>
        <v>--</v>
      </c>
      <c r="DZ93" s="93" t="str">
        <f t="shared" si="124"/>
        <v>--</v>
      </c>
      <c r="EA93" s="93" t="str">
        <f t="shared" ref="EA93:GL93" si="125">"--"</f>
        <v>--</v>
      </c>
      <c r="EB93" s="93" t="str">
        <f t="shared" si="125"/>
        <v>--</v>
      </c>
      <c r="EC93" s="93" t="str">
        <f t="shared" si="125"/>
        <v>--</v>
      </c>
      <c r="ED93" s="93" t="str">
        <f t="shared" si="125"/>
        <v>--</v>
      </c>
      <c r="EE93" s="93" t="str">
        <f t="shared" si="125"/>
        <v>--</v>
      </c>
      <c r="EF93" s="93" t="str">
        <f t="shared" si="125"/>
        <v>--</v>
      </c>
      <c r="EG93" s="93" t="str">
        <f t="shared" si="125"/>
        <v>--</v>
      </c>
      <c r="EH93" s="93" t="str">
        <f t="shared" si="125"/>
        <v>--</v>
      </c>
      <c r="EI93" s="93" t="str">
        <f t="shared" si="125"/>
        <v>--</v>
      </c>
      <c r="EJ93" s="93" t="str">
        <f t="shared" si="125"/>
        <v>--</v>
      </c>
      <c r="EK93" s="93" t="str">
        <f t="shared" si="125"/>
        <v>--</v>
      </c>
      <c r="EL93" s="93" t="str">
        <f t="shared" si="125"/>
        <v>--</v>
      </c>
      <c r="EM93" s="93" t="str">
        <f t="shared" si="125"/>
        <v>--</v>
      </c>
      <c r="EN93" s="93" t="str">
        <f t="shared" si="125"/>
        <v>--</v>
      </c>
      <c r="EO93" s="93" t="str">
        <f t="shared" si="125"/>
        <v>--</v>
      </c>
      <c r="EP93" s="93" t="str">
        <f t="shared" si="125"/>
        <v>--</v>
      </c>
      <c r="EQ93" s="93" t="str">
        <f t="shared" si="125"/>
        <v>--</v>
      </c>
      <c r="ER93" s="93" t="str">
        <f t="shared" si="125"/>
        <v>--</v>
      </c>
      <c r="ES93" s="93" t="str">
        <f t="shared" si="125"/>
        <v>--</v>
      </c>
      <c r="ET93" s="93" t="str">
        <f t="shared" si="125"/>
        <v>--</v>
      </c>
      <c r="EU93" s="93" t="str">
        <f t="shared" si="125"/>
        <v>--</v>
      </c>
      <c r="EV93" s="93" t="str">
        <f t="shared" si="125"/>
        <v>--</v>
      </c>
      <c r="EW93" s="93" t="str">
        <f t="shared" si="125"/>
        <v>--</v>
      </c>
      <c r="EX93" s="93" t="str">
        <f t="shared" si="125"/>
        <v>--</v>
      </c>
      <c r="EY93" s="93" t="str">
        <f t="shared" si="125"/>
        <v>--</v>
      </c>
      <c r="EZ93" s="93" t="str">
        <f t="shared" si="125"/>
        <v>--</v>
      </c>
      <c r="FA93" s="93" t="str">
        <f t="shared" si="125"/>
        <v>--</v>
      </c>
      <c r="FB93" s="93" t="str">
        <f t="shared" si="125"/>
        <v>--</v>
      </c>
      <c r="FC93" s="93" t="str">
        <f t="shared" si="125"/>
        <v>--</v>
      </c>
      <c r="FD93" s="93" t="str">
        <f t="shared" si="125"/>
        <v>--</v>
      </c>
      <c r="FE93" s="93" t="str">
        <f t="shared" si="125"/>
        <v>--</v>
      </c>
      <c r="FF93" s="93" t="str">
        <f t="shared" si="125"/>
        <v>--</v>
      </c>
      <c r="FG93" s="93" t="str">
        <f t="shared" si="125"/>
        <v>--</v>
      </c>
      <c r="FH93" s="93" t="str">
        <f t="shared" si="125"/>
        <v>--</v>
      </c>
      <c r="FI93" s="93" t="str">
        <f t="shared" si="125"/>
        <v>--</v>
      </c>
      <c r="FJ93" s="93" t="str">
        <f t="shared" si="125"/>
        <v>--</v>
      </c>
      <c r="FK93" s="93" t="str">
        <f t="shared" si="125"/>
        <v>--</v>
      </c>
      <c r="FL93" s="93" t="str">
        <f t="shared" si="125"/>
        <v>--</v>
      </c>
      <c r="FM93" s="93" t="str">
        <f t="shared" si="125"/>
        <v>--</v>
      </c>
      <c r="FN93" s="93" t="str">
        <f t="shared" si="125"/>
        <v>--</v>
      </c>
      <c r="FO93" s="93" t="str">
        <f t="shared" si="125"/>
        <v>--</v>
      </c>
      <c r="FP93" s="93" t="str">
        <f t="shared" si="125"/>
        <v>--</v>
      </c>
      <c r="FQ93" s="93" t="str">
        <f t="shared" si="125"/>
        <v>--</v>
      </c>
      <c r="FR93" s="93" t="str">
        <f t="shared" si="125"/>
        <v>--</v>
      </c>
      <c r="FS93" s="93" t="str">
        <f t="shared" si="125"/>
        <v>--</v>
      </c>
      <c r="FT93" s="93" t="str">
        <f t="shared" si="125"/>
        <v>--</v>
      </c>
      <c r="FU93" s="93" t="str">
        <f t="shared" si="125"/>
        <v>--</v>
      </c>
      <c r="FV93" s="93" t="str">
        <f t="shared" si="125"/>
        <v>--</v>
      </c>
      <c r="FW93" s="93" t="str">
        <f t="shared" si="125"/>
        <v>--</v>
      </c>
      <c r="FX93" s="93" t="str">
        <f t="shared" si="125"/>
        <v>--</v>
      </c>
      <c r="FY93" s="93" t="str">
        <f t="shared" si="125"/>
        <v>--</v>
      </c>
      <c r="FZ93" s="93" t="str">
        <f t="shared" si="125"/>
        <v>--</v>
      </c>
      <c r="GA93" s="93" t="str">
        <f t="shared" si="125"/>
        <v>--</v>
      </c>
      <c r="GB93" s="93" t="str">
        <f t="shared" si="125"/>
        <v>--</v>
      </c>
      <c r="GC93" s="93" t="str">
        <f t="shared" si="125"/>
        <v>--</v>
      </c>
      <c r="GD93" s="93" t="str">
        <f t="shared" si="125"/>
        <v>--</v>
      </c>
      <c r="GE93" s="93" t="str">
        <f t="shared" si="125"/>
        <v>--</v>
      </c>
      <c r="GF93" s="93" t="str">
        <f t="shared" si="125"/>
        <v>--</v>
      </c>
      <c r="GG93" s="93" t="str">
        <f t="shared" si="125"/>
        <v>--</v>
      </c>
      <c r="GH93" s="93" t="str">
        <f t="shared" si="125"/>
        <v>--</v>
      </c>
      <c r="GI93" s="93" t="str">
        <f t="shared" si="125"/>
        <v>--</v>
      </c>
      <c r="GJ93" s="93" t="str">
        <f t="shared" si="125"/>
        <v>--</v>
      </c>
      <c r="GK93" s="93" t="str">
        <f t="shared" si="125"/>
        <v>--</v>
      </c>
      <c r="GL93" s="93" t="str">
        <f t="shared" si="125"/>
        <v>--</v>
      </c>
      <c r="GM93" s="93" t="str">
        <f t="shared" ref="GM93:JB93" si="126">"--"</f>
        <v>--</v>
      </c>
      <c r="GN93" s="93" t="str">
        <f t="shared" si="126"/>
        <v>--</v>
      </c>
      <c r="GO93" s="93" t="str">
        <f t="shared" si="126"/>
        <v>--</v>
      </c>
      <c r="GP93" s="93" t="str">
        <f t="shared" si="126"/>
        <v>--</v>
      </c>
      <c r="GQ93" s="93" t="str">
        <f t="shared" si="126"/>
        <v>--</v>
      </c>
      <c r="GR93" s="93" t="str">
        <f t="shared" si="126"/>
        <v>--</v>
      </c>
      <c r="GS93" s="93" t="str">
        <f t="shared" si="126"/>
        <v>--</v>
      </c>
      <c r="GT93" s="93" t="str">
        <f t="shared" si="126"/>
        <v>--</v>
      </c>
      <c r="GU93" s="93" t="str">
        <f t="shared" si="126"/>
        <v>--</v>
      </c>
      <c r="GV93" s="93" t="str">
        <f t="shared" si="126"/>
        <v>--</v>
      </c>
      <c r="GW93" s="93" t="str">
        <f t="shared" si="126"/>
        <v>--</v>
      </c>
      <c r="GX93" s="93" t="str">
        <f t="shared" si="126"/>
        <v>--</v>
      </c>
      <c r="GY93" s="93" t="str">
        <f t="shared" si="126"/>
        <v>--</v>
      </c>
      <c r="GZ93" s="93" t="str">
        <f t="shared" si="126"/>
        <v>--</v>
      </c>
      <c r="HA93" s="93" t="str">
        <f t="shared" si="126"/>
        <v>--</v>
      </c>
      <c r="HB93" s="93" t="str">
        <f t="shared" si="126"/>
        <v>--</v>
      </c>
      <c r="HC93" s="93" t="str">
        <f t="shared" si="126"/>
        <v>--</v>
      </c>
      <c r="HD93" s="93" t="str">
        <f t="shared" si="126"/>
        <v>--</v>
      </c>
      <c r="HE93" s="93" t="str">
        <f t="shared" si="126"/>
        <v>--</v>
      </c>
      <c r="HF93" s="93" t="str">
        <f t="shared" si="126"/>
        <v>--</v>
      </c>
      <c r="HG93" s="93" t="str">
        <f t="shared" si="126"/>
        <v>--</v>
      </c>
      <c r="HH93" s="93" t="str">
        <f t="shared" si="126"/>
        <v>--</v>
      </c>
      <c r="HI93" s="93" t="str">
        <f t="shared" si="126"/>
        <v>--</v>
      </c>
      <c r="HJ93" s="93" t="str">
        <f t="shared" si="126"/>
        <v>--</v>
      </c>
      <c r="HK93" s="93" t="str">
        <f t="shared" si="126"/>
        <v>--</v>
      </c>
      <c r="HL93" s="93" t="str">
        <f t="shared" si="126"/>
        <v>--</v>
      </c>
      <c r="HM93" s="93" t="str">
        <f t="shared" si="126"/>
        <v>--</v>
      </c>
      <c r="HN93" s="93" t="str">
        <f t="shared" si="126"/>
        <v>--</v>
      </c>
      <c r="HO93" s="93" t="str">
        <f t="shared" si="126"/>
        <v>--</v>
      </c>
      <c r="HP93" s="93" t="str">
        <f t="shared" si="126"/>
        <v>--</v>
      </c>
      <c r="HQ93" s="93" t="str">
        <f t="shared" si="126"/>
        <v>--</v>
      </c>
      <c r="HR93" s="93" t="str">
        <f t="shared" si="126"/>
        <v>--</v>
      </c>
      <c r="HS93" s="93" t="str">
        <f t="shared" si="126"/>
        <v>--</v>
      </c>
      <c r="HT93" s="93" t="str">
        <f t="shared" si="126"/>
        <v>--</v>
      </c>
      <c r="HU93" s="93" t="str">
        <f t="shared" si="126"/>
        <v>--</v>
      </c>
      <c r="HV93" s="93" t="str">
        <f t="shared" si="126"/>
        <v>--</v>
      </c>
      <c r="HW93" s="93" t="str">
        <f t="shared" si="126"/>
        <v>--</v>
      </c>
      <c r="HX93" s="93" t="str">
        <f t="shared" si="126"/>
        <v>--</v>
      </c>
      <c r="HY93" s="93" t="str">
        <f t="shared" si="126"/>
        <v>--</v>
      </c>
      <c r="HZ93" s="93" t="str">
        <f t="shared" si="126"/>
        <v>--</v>
      </c>
      <c r="IA93" s="93" t="str">
        <f t="shared" si="126"/>
        <v>--</v>
      </c>
      <c r="IB93" s="93" t="str">
        <f t="shared" si="126"/>
        <v>--</v>
      </c>
      <c r="IC93" s="93" t="str">
        <f t="shared" si="126"/>
        <v>--</v>
      </c>
      <c r="ID93" s="93" t="str">
        <f t="shared" si="126"/>
        <v>--</v>
      </c>
      <c r="IE93" s="93" t="str">
        <f t="shared" si="126"/>
        <v>--</v>
      </c>
      <c r="IF93" s="93" t="str">
        <f t="shared" si="126"/>
        <v>--</v>
      </c>
      <c r="IG93" s="93" t="str">
        <f t="shared" si="126"/>
        <v>--</v>
      </c>
      <c r="IH93" s="93" t="str">
        <f t="shared" si="126"/>
        <v>--</v>
      </c>
      <c r="II93" s="93" t="str">
        <f t="shared" si="126"/>
        <v>--</v>
      </c>
      <c r="IJ93" s="93" t="str">
        <f t="shared" si="126"/>
        <v>--</v>
      </c>
      <c r="IK93" s="93" t="str">
        <f t="shared" si="126"/>
        <v>--</v>
      </c>
      <c r="IL93" s="93" t="str">
        <f t="shared" si="126"/>
        <v>--</v>
      </c>
      <c r="IM93" s="93" t="str">
        <f t="shared" si="126"/>
        <v>--</v>
      </c>
      <c r="IN93" s="93" t="str">
        <f t="shared" si="126"/>
        <v>--</v>
      </c>
      <c r="IO93" s="93" t="str">
        <f t="shared" si="126"/>
        <v>--</v>
      </c>
      <c r="IP93" s="93" t="str">
        <f t="shared" si="126"/>
        <v>--</v>
      </c>
      <c r="IQ93" s="93" t="str">
        <f t="shared" si="126"/>
        <v>--</v>
      </c>
      <c r="IR93" s="93" t="str">
        <f t="shared" si="126"/>
        <v>--</v>
      </c>
      <c r="IS93" s="93" t="str">
        <f t="shared" si="126"/>
        <v>--</v>
      </c>
      <c r="IT93" s="93" t="str">
        <f t="shared" si="126"/>
        <v>--</v>
      </c>
      <c r="IU93" s="93" t="str">
        <f t="shared" si="126"/>
        <v>--</v>
      </c>
      <c r="IV93" s="93" t="str">
        <f t="shared" si="126"/>
        <v>--</v>
      </c>
      <c r="IW93" s="184" t="str">
        <f t="shared" si="126"/>
        <v>--</v>
      </c>
      <c r="IX93" s="185" t="str">
        <f t="shared" si="126"/>
        <v>--</v>
      </c>
      <c r="IY93" s="184" t="str">
        <f t="shared" si="126"/>
        <v>--</v>
      </c>
      <c r="IZ93" s="184" t="str">
        <f t="shared" si="126"/>
        <v>--</v>
      </c>
      <c r="JA93" s="184" t="str">
        <f t="shared" si="126"/>
        <v>--</v>
      </c>
      <c r="JB93" s="184" t="str">
        <f t="shared" si="126"/>
        <v>--</v>
      </c>
      <c r="JC93" s="261" t="s">
        <v>286</v>
      </c>
      <c r="JD93" s="261" t="s">
        <v>286</v>
      </c>
      <c r="JE93" s="261" t="s">
        <v>286</v>
      </c>
      <c r="JF93" s="261" t="s">
        <v>286</v>
      </c>
      <c r="JG93" s="261" t="s">
        <v>286</v>
      </c>
      <c r="JH93" s="261" t="s">
        <v>286</v>
      </c>
      <c r="JI93" s="261" t="s">
        <v>286</v>
      </c>
      <c r="JJ93" s="261" t="s">
        <v>286</v>
      </c>
      <c r="JK93" s="261" t="s">
        <v>286</v>
      </c>
      <c r="JL93" s="261" t="s">
        <v>286</v>
      </c>
      <c r="JM93" s="261" t="s">
        <v>286</v>
      </c>
      <c r="JN93" s="261" t="s">
        <v>286</v>
      </c>
      <c r="JO93" s="228">
        <v>14.179104477611901</v>
      </c>
      <c r="JP93" s="228">
        <v>20.325833979829302</v>
      </c>
      <c r="JQ93" s="228">
        <v>40.125673249551198</v>
      </c>
      <c r="JR93" s="228">
        <v>15.758896151052999</v>
      </c>
      <c r="JS93" s="228">
        <v>20.164301717699701</v>
      </c>
      <c r="JT93" s="228">
        <v>39.752066115702497</v>
      </c>
      <c r="JU93" s="213">
        <v>0.89552238805969997</v>
      </c>
      <c r="JV93" s="228">
        <v>1.93948797517455</v>
      </c>
      <c r="JW93" s="228">
        <v>6.2836624775583498</v>
      </c>
      <c r="JX93" s="213">
        <v>0.94408133623819901</v>
      </c>
      <c r="JY93" s="213">
        <v>0.67214339058999395</v>
      </c>
      <c r="JZ93" s="228">
        <v>3.9669421487603298</v>
      </c>
      <c r="KA93" s="228">
        <v>10.3397341211226</v>
      </c>
      <c r="KB93" s="228">
        <v>10.1592115238817</v>
      </c>
      <c r="KC93" s="228">
        <v>24.202127659574501</v>
      </c>
      <c r="KD93" s="228">
        <v>9.5721537345902696</v>
      </c>
      <c r="KE93" s="228">
        <v>10.599415204678399</v>
      </c>
      <c r="KF93" s="228">
        <v>23.724696356275299</v>
      </c>
      <c r="KG93" s="128" t="str">
        <f t="shared" si="122"/>
        <v>--</v>
      </c>
      <c r="KH93" s="128" t="str">
        <f t="shared" si="122"/>
        <v>--</v>
      </c>
      <c r="KI93" s="128" t="str">
        <f t="shared" si="122"/>
        <v>--</v>
      </c>
      <c r="KJ93" s="128" t="str">
        <f t="shared" si="122"/>
        <v>--</v>
      </c>
      <c r="KK93" s="128" t="str">
        <f t="shared" si="122"/>
        <v>--</v>
      </c>
      <c r="KL93" s="128" t="str">
        <f t="shared" si="122"/>
        <v>--</v>
      </c>
      <c r="KM93" s="128" t="str">
        <f t="shared" si="122"/>
        <v>--</v>
      </c>
      <c r="KN93" s="288">
        <v>9.6446700507614125</v>
      </c>
      <c r="KO93" s="288">
        <v>9.3040293040292976</v>
      </c>
      <c r="KP93" s="288">
        <v>10.547833197056407</v>
      </c>
      <c r="KQ93" s="128" t="str">
        <f t="shared" si="83"/>
        <v>--</v>
      </c>
      <c r="KR93" s="288">
        <v>1.3778100072516319</v>
      </c>
      <c r="KS93" s="288">
        <v>1.2435991221653273</v>
      </c>
      <c r="KT93" s="288">
        <v>1.6353229762878156</v>
      </c>
      <c r="KU93" s="128" t="str">
        <f t="shared" si="84"/>
        <v>--</v>
      </c>
      <c r="KV93" s="228">
        <v>2.1739130434782612</v>
      </c>
      <c r="KW93" s="228">
        <v>1.6093635698610109</v>
      </c>
      <c r="KX93" s="228">
        <v>3.6036036036036023</v>
      </c>
      <c r="KY93" s="292">
        <v>13.517441860465128</v>
      </c>
      <c r="KZ93" s="292">
        <v>13.163799551234106</v>
      </c>
      <c r="LA93" s="292">
        <v>11.950790861159936</v>
      </c>
      <c r="LB93" s="292">
        <v>15.86503948312992</v>
      </c>
      <c r="LC93" s="292">
        <v>15.37345902828136</v>
      </c>
      <c r="LD93" s="292">
        <v>14.447134786117843</v>
      </c>
      <c r="LE93" s="292">
        <v>9.7273397199705407</v>
      </c>
      <c r="LF93" s="292">
        <v>11.111111111111089</v>
      </c>
      <c r="LG93" s="292">
        <v>9.7625329815303292</v>
      </c>
      <c r="LH93" s="292">
        <v>10.999281092739047</v>
      </c>
      <c r="LI93" s="292">
        <v>12.127814088598406</v>
      </c>
      <c r="LJ93" s="292">
        <v>11.802748585286974</v>
      </c>
      <c r="LK93" s="292">
        <v>2.7676620538965788</v>
      </c>
      <c r="LL93" s="292">
        <v>3.2958801498127372</v>
      </c>
      <c r="LM93" s="292">
        <v>2.4582967515364391</v>
      </c>
      <c r="LN93" s="292">
        <v>4.166666666666675</v>
      </c>
      <c r="LO93" s="292">
        <v>3.615328994938543</v>
      </c>
      <c r="LP93" s="292">
        <v>3.5512510088781291</v>
      </c>
      <c r="LQ93" s="99">
        <v>3.3234859675036934</v>
      </c>
      <c r="LR93" s="99">
        <v>5.623100303951361</v>
      </c>
      <c r="LS93" s="99">
        <v>13.357079252003576</v>
      </c>
      <c r="LT93" s="99">
        <v>2.1802325581395374</v>
      </c>
      <c r="LU93" s="99">
        <v>4.1116005873715151</v>
      </c>
      <c r="LV93" s="99">
        <v>12.145748987854235</v>
      </c>
      <c r="LX93" s="378" t="str">
        <f t="shared" si="85"/>
        <v>--</v>
      </c>
      <c r="LY93" s="392">
        <v>17.372577171572164</v>
      </c>
      <c r="LZ93" s="392">
        <v>18.978102189781016</v>
      </c>
      <c r="MA93" s="392">
        <v>19.724025974025981</v>
      </c>
      <c r="MB93" s="378" t="str">
        <f t="shared" si="86"/>
        <v>--</v>
      </c>
      <c r="MC93" s="392">
        <v>15.641609719058472</v>
      </c>
      <c r="MD93" s="392">
        <v>18.665720369056078</v>
      </c>
      <c r="ME93" s="392">
        <v>17.380352644836272</v>
      </c>
      <c r="MF93" s="378" t="str">
        <f t="shared" si="87"/>
        <v>--</v>
      </c>
      <c r="MG93" s="392">
        <v>15.296640457469609</v>
      </c>
      <c r="MH93" s="392">
        <v>15.502183406113526</v>
      </c>
      <c r="MI93" s="392">
        <v>18.218623481781364</v>
      </c>
      <c r="MJ93" s="378" t="str">
        <f t="shared" si="88"/>
        <v>--</v>
      </c>
      <c r="MK93" s="392">
        <v>15.717539863325745</v>
      </c>
      <c r="ML93" s="392">
        <v>20.240622788393491</v>
      </c>
      <c r="MM93" s="392">
        <v>18.379281537176269</v>
      </c>
      <c r="MN93" s="378" t="str">
        <f t="shared" si="89"/>
        <v>--</v>
      </c>
      <c r="MO93" s="392">
        <v>16.378662659654395</v>
      </c>
      <c r="MP93" s="392">
        <v>18.701482004234315</v>
      </c>
      <c r="MQ93" s="392">
        <v>14.285714285714285</v>
      </c>
      <c r="MR93" s="378" t="str">
        <f t="shared" si="90"/>
        <v>--</v>
      </c>
      <c r="MS93" s="392">
        <v>12.930374904361145</v>
      </c>
      <c r="MT93" s="392">
        <v>14.878397711015729</v>
      </c>
      <c r="MU93" s="392">
        <v>12.562814070351759</v>
      </c>
      <c r="MV93" s="378" t="str">
        <f t="shared" si="91"/>
        <v>--</v>
      </c>
      <c r="MW93" s="392">
        <v>3.6753445635528319</v>
      </c>
      <c r="MX93" s="392">
        <v>4.7008547008547001</v>
      </c>
      <c r="MY93" s="392">
        <v>3.4195162635529623</v>
      </c>
      <c r="MZ93" s="378" t="str">
        <f t="shared" si="92"/>
        <v>--</v>
      </c>
      <c r="NA93" s="392">
        <v>27.950760318609706</v>
      </c>
      <c r="NB93" s="392">
        <v>27.106227106227081</v>
      </c>
      <c r="NC93" s="392">
        <v>30.762920426579154</v>
      </c>
      <c r="ND93" s="378" t="str">
        <f t="shared" si="93"/>
        <v>--</v>
      </c>
      <c r="NE93" s="392">
        <v>27.341964965727374</v>
      </c>
      <c r="NF93" s="392">
        <v>24.248927038626604</v>
      </c>
      <c r="NG93" s="392">
        <v>22.259414225941409</v>
      </c>
      <c r="NH93" s="378" t="str">
        <f t="shared" si="94"/>
        <v>--</v>
      </c>
      <c r="NI93" s="392">
        <v>7.4215761285386348</v>
      </c>
      <c r="NJ93" s="392">
        <v>6.3480741797432287</v>
      </c>
      <c r="NK93" s="392">
        <v>6.7387687188019969</v>
      </c>
      <c r="NL93" s="378" t="str">
        <f t="shared" si="95"/>
        <v>--</v>
      </c>
      <c r="NM93" s="392">
        <v>1.6055045871559628</v>
      </c>
      <c r="NN93" s="392">
        <v>1.3561741613133489</v>
      </c>
      <c r="NO93" s="392">
        <v>2.8262676641729017</v>
      </c>
      <c r="NP93" s="378" t="str">
        <f t="shared" si="96"/>
        <v>--</v>
      </c>
      <c r="NQ93" s="392">
        <v>1.4570552147239273</v>
      </c>
      <c r="NR93" s="392">
        <v>1.647564469914041</v>
      </c>
      <c r="NS93" s="392">
        <v>2.5125628140703564</v>
      </c>
      <c r="NT93" s="378" t="str">
        <f t="shared" si="97"/>
        <v>--</v>
      </c>
      <c r="NU93" s="392">
        <v>16.563944530046207</v>
      </c>
      <c r="NV93" s="392">
        <v>20.345075485262456</v>
      </c>
      <c r="NW93" s="392">
        <v>33.837111670864807</v>
      </c>
      <c r="NX93" s="378" t="str">
        <f t="shared" si="98"/>
        <v>--</v>
      </c>
      <c r="NY93" s="392">
        <v>0.84745762711864503</v>
      </c>
      <c r="NZ93" s="392">
        <v>1.941049604601006</v>
      </c>
      <c r="OA93" s="392">
        <v>3.6104114189756502</v>
      </c>
      <c r="OB93" s="378" t="str">
        <f t="shared" si="99"/>
        <v>--</v>
      </c>
      <c r="OC93" s="392">
        <v>8.2505729564553008</v>
      </c>
      <c r="OD93" s="392">
        <v>10.793423874195842</v>
      </c>
      <c r="OE93" s="392">
        <v>19.349457881567979</v>
      </c>
    </row>
    <row r="94" spans="1:395" ht="14.4" thickTop="1" thickBot="1" x14ac:dyDescent="0.3">
      <c r="A94" s="114" t="str">
        <f t="shared" ref="A94:A117" si="127">"--"</f>
        <v>--</v>
      </c>
      <c r="B94" s="96" t="s">
        <v>169</v>
      </c>
      <c r="C94" s="96">
        <v>15.6794425087108</v>
      </c>
      <c r="D94" s="125">
        <v>30.040322580645171</v>
      </c>
      <c r="E94" s="123">
        <v>36.49635036496349</v>
      </c>
      <c r="F94" s="123">
        <v>21.586715867158681</v>
      </c>
      <c r="G94" s="123">
        <v>33.62068965517242</v>
      </c>
      <c r="H94" s="123">
        <v>40.144665461121178</v>
      </c>
      <c r="I94" s="125">
        <v>20.493827160493829</v>
      </c>
      <c r="J94" s="125">
        <v>34.698275862068975</v>
      </c>
      <c r="K94" s="125">
        <v>39.999999999999986</v>
      </c>
      <c r="L94" s="123">
        <v>12.916666666666684</v>
      </c>
      <c r="M94" s="123">
        <v>30.414012738853462</v>
      </c>
      <c r="N94" s="123">
        <v>43.382352941176471</v>
      </c>
      <c r="O94" s="123">
        <v>15.36388140161726</v>
      </c>
      <c r="P94" s="125">
        <v>25.526932084309141</v>
      </c>
      <c r="Q94" s="125">
        <v>37.619047619047592</v>
      </c>
      <c r="R94" s="125">
        <v>7.9722703639514743</v>
      </c>
      <c r="S94" s="123">
        <v>11.87122736418511</v>
      </c>
      <c r="T94" s="123">
        <v>7.0731707317073109</v>
      </c>
      <c r="U94" s="123">
        <v>7.7064220183486203</v>
      </c>
      <c r="V94" s="123">
        <v>12.392426850258168</v>
      </c>
      <c r="W94" s="125">
        <v>7.6086956521739149</v>
      </c>
      <c r="X94" s="125">
        <v>13.658536585365855</v>
      </c>
      <c r="Y94" s="125">
        <v>16.738197424892718</v>
      </c>
      <c r="Z94" s="123">
        <v>11.888111888111897</v>
      </c>
      <c r="AA94" s="123">
        <v>10.351966873706008</v>
      </c>
      <c r="AB94" s="123">
        <v>15.739268680445162</v>
      </c>
      <c r="AC94" s="123">
        <v>12.523020257826891</v>
      </c>
      <c r="AD94" s="125">
        <v>12.634408602150533</v>
      </c>
      <c r="AE94" s="125">
        <v>12.880562060889934</v>
      </c>
      <c r="AF94" s="125">
        <v>7.8199052132701441</v>
      </c>
      <c r="AG94" s="123">
        <v>11.188811188811185</v>
      </c>
      <c r="AH94" s="123">
        <v>16.767676767676743</v>
      </c>
      <c r="AI94" s="123">
        <v>10.243902439024394</v>
      </c>
      <c r="AJ94" s="123">
        <v>10.681399631675873</v>
      </c>
      <c r="AK94" s="125">
        <v>16.695352839931157</v>
      </c>
      <c r="AL94" s="125">
        <v>12.545454545454554</v>
      </c>
      <c r="AM94" s="125">
        <v>15.024630541871927</v>
      </c>
      <c r="AN94" s="123">
        <v>17.241379310344804</v>
      </c>
      <c r="AO94" s="123">
        <v>11.915887850467293</v>
      </c>
      <c r="AP94" s="123">
        <v>9.5435684647302921</v>
      </c>
      <c r="AQ94" s="123">
        <v>15.286624203821662</v>
      </c>
      <c r="AR94" s="125">
        <v>12.477064220183488</v>
      </c>
      <c r="AS94" s="125">
        <v>14.864864864864867</v>
      </c>
      <c r="AT94" s="125">
        <v>10.7981220657277</v>
      </c>
      <c r="AU94" s="123">
        <v>11.190476190476193</v>
      </c>
      <c r="AV94" s="123">
        <v>10.350877192982461</v>
      </c>
      <c r="AW94" s="123">
        <v>14.024390243902445</v>
      </c>
      <c r="AX94" s="123">
        <v>6.5693430656934293</v>
      </c>
      <c r="AY94" s="125">
        <v>11.338289962825277</v>
      </c>
      <c r="AZ94" s="125">
        <v>15.490533562822709</v>
      </c>
      <c r="BA94" s="125">
        <v>8.5610200364298681</v>
      </c>
      <c r="BB94" s="123">
        <v>13.613861386138611</v>
      </c>
      <c r="BC94" s="123">
        <v>18.142548596112302</v>
      </c>
      <c r="BD94" s="123">
        <v>10.023310023310037</v>
      </c>
      <c r="BE94" s="123">
        <v>8.1419624217118916</v>
      </c>
      <c r="BF94" s="125">
        <v>13.94230769230769</v>
      </c>
      <c r="BG94" s="125">
        <v>10.458715596330258</v>
      </c>
      <c r="BH94" s="125">
        <v>13.043478260869565</v>
      </c>
      <c r="BI94" s="123">
        <v>11.502347417840376</v>
      </c>
      <c r="BJ94" s="123">
        <v>7.3809523809523894</v>
      </c>
      <c r="BK94" s="123" t="s">
        <v>286</v>
      </c>
      <c r="BL94" s="123" t="s">
        <v>286</v>
      </c>
      <c r="BM94" s="125" t="s">
        <v>286</v>
      </c>
      <c r="BN94" s="125" t="s">
        <v>286</v>
      </c>
      <c r="BO94" s="125" t="s">
        <v>286</v>
      </c>
      <c r="BP94" s="123" t="s">
        <v>286</v>
      </c>
      <c r="BQ94" s="123" t="s">
        <v>286</v>
      </c>
      <c r="BR94" s="123" t="s">
        <v>286</v>
      </c>
      <c r="BS94" s="123" t="s">
        <v>286</v>
      </c>
      <c r="BT94" s="125">
        <v>8.7318087318087372</v>
      </c>
      <c r="BU94" s="125">
        <v>14.626391096979322</v>
      </c>
      <c r="BV94" s="125">
        <v>11.233885819521195</v>
      </c>
      <c r="BW94" s="123">
        <v>9.1891891891891841</v>
      </c>
      <c r="BX94" s="123">
        <v>10.16548463356974</v>
      </c>
      <c r="BY94" s="123">
        <v>6.4593301435406696</v>
      </c>
      <c r="BZ94" s="123">
        <v>12.323943661971825</v>
      </c>
      <c r="CA94" s="125">
        <v>22.718052738336709</v>
      </c>
      <c r="CB94" s="125">
        <v>15.40342298288509</v>
      </c>
      <c r="CC94" s="125">
        <v>14.048059149722729</v>
      </c>
      <c r="CD94" s="123">
        <v>26.72413793103448</v>
      </c>
      <c r="CE94" s="123">
        <v>12.750455373406192</v>
      </c>
      <c r="CF94" s="123">
        <v>14.004914004914015</v>
      </c>
      <c r="CG94" s="123">
        <v>23.965141612200423</v>
      </c>
      <c r="CH94" s="125">
        <v>14.051522248243554</v>
      </c>
      <c r="CI94" s="125">
        <v>10.995850622406634</v>
      </c>
      <c r="CJ94" s="125">
        <v>18.559999999999992</v>
      </c>
      <c r="CK94" s="123">
        <v>12.777777777777782</v>
      </c>
      <c r="CL94" s="123">
        <v>9.6774193548386975</v>
      </c>
      <c r="CM94" s="123">
        <v>12.47002398081535</v>
      </c>
      <c r="CN94" s="123">
        <v>11.057692307692303</v>
      </c>
      <c r="CO94" s="125">
        <v>2.6178010471204169</v>
      </c>
      <c r="CP94" s="125">
        <v>7.4898785425101284</v>
      </c>
      <c r="CQ94" s="125">
        <v>4.4009779951100194</v>
      </c>
      <c r="CR94" s="123">
        <v>4.0515653775322242</v>
      </c>
      <c r="CS94" s="123">
        <v>9.9656357388316188</v>
      </c>
      <c r="CT94" s="123">
        <v>3.4545454545454541</v>
      </c>
      <c r="CU94" s="123">
        <v>4.1871921182266041</v>
      </c>
      <c r="CV94" s="125">
        <v>7.1895424836601265</v>
      </c>
      <c r="CW94" s="125">
        <v>3.9719626168224242</v>
      </c>
      <c r="CX94" s="125">
        <v>2.0964360587002075</v>
      </c>
      <c r="CY94" s="123">
        <v>4.2993630573248396</v>
      </c>
      <c r="CZ94" s="123">
        <v>2.9684601113172557</v>
      </c>
      <c r="DA94" s="123">
        <v>1.6129032258064513</v>
      </c>
      <c r="DB94" s="123">
        <v>2.6378896882493992</v>
      </c>
      <c r="DC94" s="125">
        <v>1.6786570743405262</v>
      </c>
      <c r="DD94" s="125" t="s">
        <v>286</v>
      </c>
      <c r="DE94" s="125">
        <v>35.23421588594708</v>
      </c>
      <c r="DF94" s="123">
        <v>38.14180929095356</v>
      </c>
      <c r="DG94" s="123" t="s">
        <v>286</v>
      </c>
      <c r="DH94" s="123">
        <v>28.200692041522512</v>
      </c>
      <c r="DI94" s="123">
        <v>36.06557377049181</v>
      </c>
      <c r="DJ94" s="125" t="s">
        <v>286</v>
      </c>
      <c r="DK94" s="125">
        <v>32.599118942731252</v>
      </c>
      <c r="DL94" s="125">
        <v>39.234449760765585</v>
      </c>
      <c r="DM94" s="123" t="s">
        <v>286</v>
      </c>
      <c r="DN94" s="123">
        <v>34.444444444444443</v>
      </c>
      <c r="DO94" s="123">
        <v>38.644688644688664</v>
      </c>
      <c r="DP94" s="123" t="s">
        <v>286</v>
      </c>
      <c r="DQ94" s="125">
        <v>17.136150234741773</v>
      </c>
      <c r="DR94" s="125">
        <v>27.990430622009576</v>
      </c>
      <c r="DS94" s="125" t="s">
        <v>286</v>
      </c>
      <c r="DT94" s="123">
        <v>34.090909090909072</v>
      </c>
      <c r="DU94" s="123">
        <v>31.372549019607863</v>
      </c>
      <c r="DV94" s="123" t="s">
        <v>286</v>
      </c>
      <c r="DW94" s="123">
        <v>35.008665511265136</v>
      </c>
      <c r="DX94" s="125">
        <v>33.151183970856074</v>
      </c>
      <c r="DY94" s="125" t="s">
        <v>286</v>
      </c>
      <c r="DZ94" s="125">
        <v>31.359649122807006</v>
      </c>
      <c r="EA94" s="123">
        <v>29.594272076372331</v>
      </c>
      <c r="EB94" s="123" t="s">
        <v>286</v>
      </c>
      <c r="EC94" s="123">
        <v>29.617834394904474</v>
      </c>
      <c r="ED94" s="123">
        <v>27.155963302752294</v>
      </c>
      <c r="EE94" s="125" t="s">
        <v>286</v>
      </c>
      <c r="EF94" s="125">
        <v>17.772511848341246</v>
      </c>
      <c r="EG94" s="125">
        <v>25.899280575539578</v>
      </c>
      <c r="EH94" s="123" t="s">
        <v>286</v>
      </c>
      <c r="EI94" s="123">
        <v>33.747412008281557</v>
      </c>
      <c r="EJ94" s="123">
        <v>32.500000000000036</v>
      </c>
      <c r="EK94" s="123" t="s">
        <v>286</v>
      </c>
      <c r="EL94" s="125">
        <v>29.861111111111121</v>
      </c>
      <c r="EM94" s="125">
        <v>27.472527472527457</v>
      </c>
      <c r="EN94" s="125" t="s">
        <v>286</v>
      </c>
      <c r="EO94" s="123">
        <v>25.892857142857146</v>
      </c>
      <c r="EP94" s="123">
        <v>25.423728813559329</v>
      </c>
      <c r="EQ94" s="123" t="s">
        <v>286</v>
      </c>
      <c r="ER94" s="123">
        <v>23.089171974522291</v>
      </c>
      <c r="ES94" s="125">
        <v>21.441774491682082</v>
      </c>
      <c r="ET94" s="125" t="s">
        <v>286</v>
      </c>
      <c r="EU94" s="125">
        <v>14.386792452830187</v>
      </c>
      <c r="EV94" s="123">
        <v>15.662650602409645</v>
      </c>
      <c r="EW94" s="123" t="s">
        <v>286</v>
      </c>
      <c r="EX94" s="123">
        <v>19.287211740041943</v>
      </c>
      <c r="EY94" s="123">
        <v>60.29776674937969</v>
      </c>
      <c r="EZ94" s="125" t="s">
        <v>286</v>
      </c>
      <c r="FA94" s="125">
        <v>14.359861591695511</v>
      </c>
      <c r="FB94" s="125">
        <v>55.919854280510037</v>
      </c>
      <c r="FC94" s="123" t="s">
        <v>286</v>
      </c>
      <c r="FD94" s="123">
        <v>11.555555555555562</v>
      </c>
      <c r="FE94" s="123">
        <v>52.132701421800952</v>
      </c>
      <c r="FF94" s="123" t="s">
        <v>286</v>
      </c>
      <c r="FG94" s="125">
        <v>11.501597444089448</v>
      </c>
      <c r="FH94" s="125">
        <v>48.333333333333329</v>
      </c>
      <c r="FI94" s="125" t="s">
        <v>286</v>
      </c>
      <c r="FJ94" s="123">
        <v>8.4905660377358458</v>
      </c>
      <c r="FK94" s="123">
        <v>44.578313253012048</v>
      </c>
      <c r="FL94" s="123" t="s">
        <v>286</v>
      </c>
      <c r="FM94" s="123">
        <v>2.9411764705882364</v>
      </c>
      <c r="FN94" s="125">
        <v>28.992628992629001</v>
      </c>
      <c r="FO94" s="125" t="s">
        <v>286</v>
      </c>
      <c r="FP94" s="125">
        <v>3.1088082901554417</v>
      </c>
      <c r="FQ94" s="123">
        <v>30.965391621129331</v>
      </c>
      <c r="FR94" s="123" t="s">
        <v>286</v>
      </c>
      <c r="FS94" s="123">
        <v>3.3112582781456963</v>
      </c>
      <c r="FT94" s="123">
        <v>33.014354066985618</v>
      </c>
      <c r="FU94" s="125" t="s">
        <v>286</v>
      </c>
      <c r="FV94" s="125">
        <v>3.2051282051282031</v>
      </c>
      <c r="FW94" s="125">
        <v>33.76383763837638</v>
      </c>
      <c r="FX94" s="123" t="s">
        <v>286</v>
      </c>
      <c r="FY94" s="123">
        <v>1.1764705882352937</v>
      </c>
      <c r="FZ94" s="123">
        <v>30.769230769230777</v>
      </c>
      <c r="GA94" s="123" t="s">
        <v>286</v>
      </c>
      <c r="GB94" s="125" t="s">
        <v>286</v>
      </c>
      <c r="GC94" s="125" t="s">
        <v>286</v>
      </c>
      <c r="GD94" s="125" t="s">
        <v>286</v>
      </c>
      <c r="GE94" s="123" t="s">
        <v>286</v>
      </c>
      <c r="GF94" s="123" t="s">
        <v>286</v>
      </c>
      <c r="GG94" s="123" t="s">
        <v>286</v>
      </c>
      <c r="GH94" s="123" t="s">
        <v>286</v>
      </c>
      <c r="GI94" s="125" t="s">
        <v>286</v>
      </c>
      <c r="GJ94" s="125" t="s">
        <v>286</v>
      </c>
      <c r="GK94" s="125">
        <v>4.1600000000000019</v>
      </c>
      <c r="GL94" s="123">
        <v>3.3088235294117632</v>
      </c>
      <c r="GM94" s="123" t="s">
        <v>286</v>
      </c>
      <c r="GN94" s="123">
        <v>1.8823529411764708</v>
      </c>
      <c r="GO94" s="123">
        <v>4.5783132530120429</v>
      </c>
      <c r="GP94" s="125">
        <v>18.843283582089558</v>
      </c>
      <c r="GQ94" s="125">
        <v>60.000000000000014</v>
      </c>
      <c r="GR94" s="125">
        <v>74.63054187192121</v>
      </c>
      <c r="GS94" s="123">
        <v>13.899613899613898</v>
      </c>
      <c r="GT94" s="123">
        <v>53.225806451612897</v>
      </c>
      <c r="GU94" s="123">
        <v>71.794871794871725</v>
      </c>
      <c r="GV94" s="123">
        <v>11.466666666666672</v>
      </c>
      <c r="GW94" s="125">
        <v>49.103139013452925</v>
      </c>
      <c r="GX94" s="125">
        <v>70.657276995305196</v>
      </c>
      <c r="GY94" s="125">
        <v>10.105263157894735</v>
      </c>
      <c r="GZ94" s="123">
        <v>41.7207792207792</v>
      </c>
      <c r="HA94" s="123">
        <v>65.176908752327705</v>
      </c>
      <c r="HB94" s="123">
        <v>9.2896174863387877</v>
      </c>
      <c r="HC94" s="123">
        <v>32.439024390243915</v>
      </c>
      <c r="HD94" s="125">
        <v>59.610705596107088</v>
      </c>
      <c r="HE94" s="125">
        <v>0.93283582089552186</v>
      </c>
      <c r="HF94" s="125">
        <v>11.578947368421051</v>
      </c>
      <c r="HG94" s="123">
        <v>35.714285714285687</v>
      </c>
      <c r="HH94" s="123">
        <v>1.9305019305019318</v>
      </c>
      <c r="HI94" s="123">
        <v>9.4982078853046534</v>
      </c>
      <c r="HJ94" s="125">
        <v>30.036630036630033</v>
      </c>
      <c r="HK94" s="125">
        <v>0.5333333333333331</v>
      </c>
      <c r="HL94" s="125">
        <v>9.6412556053811489</v>
      </c>
      <c r="HM94" s="123">
        <v>36.150234741784054</v>
      </c>
      <c r="HN94" s="123">
        <v>0.4210526315789469</v>
      </c>
      <c r="HO94" s="123">
        <v>6.6558441558441572</v>
      </c>
      <c r="HP94" s="123">
        <v>21.787709497206698</v>
      </c>
      <c r="HQ94" s="123">
        <v>0.27322404371584674</v>
      </c>
      <c r="HR94" s="123">
        <v>3.4146341463414638</v>
      </c>
      <c r="HS94" s="123">
        <v>16.058394160583944</v>
      </c>
      <c r="HT94" s="123">
        <v>7.3929961089494158</v>
      </c>
      <c r="HU94" s="123">
        <v>40.829694323144139</v>
      </c>
      <c r="HV94" s="123">
        <v>61.05527638190955</v>
      </c>
      <c r="HW94" s="123">
        <v>6.6536203522504875</v>
      </c>
      <c r="HX94" s="123">
        <v>35.555555555555543</v>
      </c>
      <c r="HY94" s="123">
        <v>55.658627087198511</v>
      </c>
      <c r="HZ94" s="123">
        <v>4.2895442359249341</v>
      </c>
      <c r="IA94" s="123">
        <v>34.782608695652144</v>
      </c>
      <c r="IB94" s="123">
        <v>58.23389021479715</v>
      </c>
      <c r="IC94" s="123">
        <v>4.4210526315789478</v>
      </c>
      <c r="ID94" s="123">
        <v>26.384364820846926</v>
      </c>
      <c r="IE94" s="123">
        <v>50.373134328358162</v>
      </c>
      <c r="IF94" s="123">
        <v>3.8251366120218573</v>
      </c>
      <c r="IG94" s="123">
        <v>18.337408312958427</v>
      </c>
      <c r="IH94" s="123">
        <v>41.421568627450988</v>
      </c>
      <c r="II94" s="123" t="s">
        <v>286</v>
      </c>
      <c r="IJ94" s="123">
        <v>23.012552301255226</v>
      </c>
      <c r="IK94" s="123">
        <v>45.161290322580655</v>
      </c>
      <c r="IL94" s="123" t="s">
        <v>286</v>
      </c>
      <c r="IM94" s="123">
        <v>20.035778175313055</v>
      </c>
      <c r="IN94" s="123">
        <v>39.670932358318105</v>
      </c>
      <c r="IO94" s="123" t="s">
        <v>286</v>
      </c>
      <c r="IP94" s="123">
        <v>21.826280623608024</v>
      </c>
      <c r="IQ94" s="123">
        <v>43.764705882352914</v>
      </c>
      <c r="IR94" s="123" t="s">
        <v>286</v>
      </c>
      <c r="IS94" s="123">
        <v>15.032679738562088</v>
      </c>
      <c r="IT94" s="123">
        <v>33.519553072625698</v>
      </c>
      <c r="IU94" s="123" t="s">
        <v>286</v>
      </c>
      <c r="IV94" s="123">
        <v>10.757946210268948</v>
      </c>
      <c r="IW94" s="114">
        <v>26.470588235294127</v>
      </c>
      <c r="IX94" s="114" t="str">
        <f>"--"</f>
        <v>--</v>
      </c>
      <c r="IY94" s="114" t="str">
        <f>"--"</f>
        <v>--</v>
      </c>
      <c r="IZ94" s="114" t="str">
        <f>"--"</f>
        <v>--</v>
      </c>
      <c r="JA94" s="114" t="str">
        <f>"--"</f>
        <v>--</v>
      </c>
      <c r="JB94" s="114" t="str">
        <f>"--"</f>
        <v>--</v>
      </c>
      <c r="JC94" s="261" t="s">
        <v>286</v>
      </c>
      <c r="JD94" s="261" t="s">
        <v>286</v>
      </c>
      <c r="JE94" s="261" t="s">
        <v>286</v>
      </c>
      <c r="JF94" s="261" t="s">
        <v>286</v>
      </c>
      <c r="JG94" s="261" t="s">
        <v>286</v>
      </c>
      <c r="JH94" s="261" t="s">
        <v>286</v>
      </c>
      <c r="JI94" s="261" t="s">
        <v>286</v>
      </c>
      <c r="JJ94" s="261" t="s">
        <v>286</v>
      </c>
      <c r="JK94" s="261" t="s">
        <v>286</v>
      </c>
      <c r="JL94" s="261" t="s">
        <v>286</v>
      </c>
      <c r="JM94" s="261" t="s">
        <v>286</v>
      </c>
      <c r="JN94" s="261" t="s">
        <v>286</v>
      </c>
      <c r="JO94" s="228">
        <v>15.384615384615399</v>
      </c>
      <c r="JP94" s="228">
        <v>26.714801444043299</v>
      </c>
      <c r="JQ94" s="228">
        <v>46.048109965635703</v>
      </c>
      <c r="JR94" s="228">
        <v>12.5</v>
      </c>
      <c r="JS94" s="228">
        <v>18.481848184818499</v>
      </c>
      <c r="JT94" s="228">
        <v>32.432432432432499</v>
      </c>
      <c r="JU94" s="213">
        <v>0.40485829959514202</v>
      </c>
      <c r="JV94" s="228">
        <v>1.44404332129964</v>
      </c>
      <c r="JW94" s="228">
        <v>7.5601374570446804</v>
      </c>
      <c r="JX94" s="228">
        <v>0</v>
      </c>
      <c r="JY94" s="228">
        <v>1.6501650165016499</v>
      </c>
      <c r="JZ94" s="228">
        <v>3.8610038610038599</v>
      </c>
      <c r="KA94" s="228">
        <v>7.25806451612904</v>
      </c>
      <c r="KB94" s="228">
        <v>17.562724014336901</v>
      </c>
      <c r="KC94" s="228">
        <v>29.351535836177501</v>
      </c>
      <c r="KD94" s="228">
        <v>6.9852941176470598</v>
      </c>
      <c r="KE94" s="228">
        <v>8.9108910891088993</v>
      </c>
      <c r="KF94" s="228">
        <v>18.076923076923102</v>
      </c>
      <c r="KG94" s="128" t="str">
        <f t="shared" si="122"/>
        <v>--</v>
      </c>
      <c r="KH94" s="128" t="str">
        <f t="shared" si="122"/>
        <v>--</v>
      </c>
      <c r="KI94" s="128" t="str">
        <f t="shared" si="122"/>
        <v>--</v>
      </c>
      <c r="KJ94" s="128" t="str">
        <f t="shared" si="122"/>
        <v>--</v>
      </c>
      <c r="KK94" s="128" t="str">
        <f t="shared" si="122"/>
        <v>--</v>
      </c>
      <c r="KL94" s="128" t="str">
        <f t="shared" si="122"/>
        <v>--</v>
      </c>
      <c r="KM94" s="128" t="str">
        <f t="shared" si="122"/>
        <v>--</v>
      </c>
      <c r="KN94" s="288">
        <v>7.4074074074074074</v>
      </c>
      <c r="KO94" s="288">
        <v>5.3511705685618729</v>
      </c>
      <c r="KP94" s="288">
        <v>9.2664092664092657</v>
      </c>
      <c r="KQ94" s="128" t="str">
        <f t="shared" si="83"/>
        <v>--</v>
      </c>
      <c r="KR94" s="288">
        <v>1.111111111111112</v>
      </c>
      <c r="KS94" s="288">
        <v>1.0033444816053518</v>
      </c>
      <c r="KT94" s="288">
        <v>1.9305019305019311</v>
      </c>
      <c r="KU94" s="128" t="str">
        <f t="shared" si="84"/>
        <v>--</v>
      </c>
      <c r="KV94" s="213">
        <v>1.111111111111112</v>
      </c>
      <c r="KW94" s="228">
        <v>3.0100334448160542</v>
      </c>
      <c r="KX94" s="228">
        <v>2.3166023166023173</v>
      </c>
      <c r="KY94" s="292">
        <v>10.358565737051789</v>
      </c>
      <c r="KZ94" s="292">
        <v>13.928571428571427</v>
      </c>
      <c r="LA94" s="292">
        <v>8.8737201365187737</v>
      </c>
      <c r="LB94" s="292">
        <v>14.444444444444448</v>
      </c>
      <c r="LC94" s="292">
        <v>11.842105263157899</v>
      </c>
      <c r="LD94" s="292">
        <v>9.3023255813953476</v>
      </c>
      <c r="LE94" s="292">
        <v>7.5697211155378481</v>
      </c>
      <c r="LF94" s="292">
        <v>11.552346570397116</v>
      </c>
      <c r="LG94" s="292">
        <v>6.5292096219931279</v>
      </c>
      <c r="LH94" s="292">
        <v>10.370370370370376</v>
      </c>
      <c r="LI94" s="292">
        <v>10.561056105610566</v>
      </c>
      <c r="LJ94" s="292">
        <v>7.3359073359073399</v>
      </c>
      <c r="LK94" s="295">
        <v>0</v>
      </c>
      <c r="LL94" s="292">
        <v>2.5089605734767031</v>
      </c>
      <c r="LM94" s="292">
        <v>2.7303754266211615</v>
      </c>
      <c r="LN94" s="292">
        <v>4.0740740740740726</v>
      </c>
      <c r="LO94" s="292">
        <v>2.9605263157894735</v>
      </c>
      <c r="LP94" s="292">
        <v>1.5444015444015446</v>
      </c>
      <c r="LQ94" s="128">
        <v>2.4193548387096788</v>
      </c>
      <c r="LR94" s="128">
        <v>9.3189964157706129</v>
      </c>
      <c r="LS94" s="128">
        <v>17.747440273037533</v>
      </c>
      <c r="LT94" s="128">
        <v>4.0441176470588251</v>
      </c>
      <c r="LU94" s="128">
        <v>2.6402640264026389</v>
      </c>
      <c r="LV94" s="128">
        <v>10.38461538461539</v>
      </c>
      <c r="LX94" s="378" t="str">
        <f t="shared" si="85"/>
        <v>--</v>
      </c>
      <c r="LY94" s="392">
        <v>19.330855018587354</v>
      </c>
      <c r="LZ94" s="392">
        <v>19.141914191419136</v>
      </c>
      <c r="MA94" s="392">
        <v>18.287937743190668</v>
      </c>
      <c r="MB94" s="378" t="str">
        <f t="shared" si="86"/>
        <v>--</v>
      </c>
      <c r="MC94" s="392">
        <v>11.41141141141142</v>
      </c>
      <c r="MD94" s="392">
        <v>15.290519877675839</v>
      </c>
      <c r="ME94" s="392">
        <v>17.213114754098363</v>
      </c>
      <c r="MF94" s="378" t="str">
        <f t="shared" si="87"/>
        <v>--</v>
      </c>
      <c r="MG94" s="392">
        <v>13.333333333333329</v>
      </c>
      <c r="MH94" s="392">
        <v>14.52145214521453</v>
      </c>
      <c r="MI94" s="392">
        <v>11.673151750972755</v>
      </c>
      <c r="MJ94" s="378" t="str">
        <f t="shared" si="88"/>
        <v>--</v>
      </c>
      <c r="MK94" s="392">
        <v>15.773809523809524</v>
      </c>
      <c r="ML94" s="392">
        <v>17.272727272727266</v>
      </c>
      <c r="MM94" s="392">
        <v>16.393442622950818</v>
      </c>
      <c r="MN94" s="378" t="str">
        <f t="shared" si="89"/>
        <v>--</v>
      </c>
      <c r="MO94" s="392">
        <v>19.411764705882334</v>
      </c>
      <c r="MP94" s="392">
        <v>18.429003021148016</v>
      </c>
      <c r="MQ94" s="392">
        <v>16.599190283400805</v>
      </c>
      <c r="MR94" s="378" t="str">
        <f t="shared" si="90"/>
        <v>--</v>
      </c>
      <c r="MS94" s="392">
        <v>12.979351032448381</v>
      </c>
      <c r="MT94" s="392">
        <v>14.329268292682928</v>
      </c>
      <c r="MU94" s="392">
        <v>14.457831325301191</v>
      </c>
      <c r="MV94" s="378" t="str">
        <f t="shared" si="91"/>
        <v>--</v>
      </c>
      <c r="MW94" s="392">
        <v>8.03571428571429</v>
      </c>
      <c r="MX94" s="392">
        <v>5.198776758409787</v>
      </c>
      <c r="MY94" s="392">
        <v>3.2000000000000011</v>
      </c>
      <c r="MZ94" s="378" t="str">
        <f t="shared" si="92"/>
        <v>--</v>
      </c>
      <c r="NA94" s="392">
        <v>21.481481481481488</v>
      </c>
      <c r="NB94" s="392">
        <v>28.093645484949846</v>
      </c>
      <c r="NC94" s="392">
        <v>25.096525096525088</v>
      </c>
      <c r="ND94" s="378" t="str">
        <f t="shared" si="93"/>
        <v>--</v>
      </c>
      <c r="NE94" s="392">
        <v>26.686217008797644</v>
      </c>
      <c r="NF94" s="392">
        <v>21.515151515151516</v>
      </c>
      <c r="NG94" s="392">
        <v>29.1497975708502</v>
      </c>
      <c r="NH94" s="378" t="str">
        <f t="shared" si="94"/>
        <v>--</v>
      </c>
      <c r="NI94" s="392">
        <v>6.744868035190617</v>
      </c>
      <c r="NJ94" s="392">
        <v>3.3333333333333353</v>
      </c>
      <c r="NK94" s="392">
        <v>5.2845528455284558</v>
      </c>
      <c r="NL94" s="378" t="str">
        <f t="shared" si="95"/>
        <v>--</v>
      </c>
      <c r="NM94" s="392">
        <v>0.88235294117647045</v>
      </c>
      <c r="NN94" s="392">
        <v>1.497005988023953</v>
      </c>
      <c r="NO94" s="392">
        <v>2.8340080971659933</v>
      </c>
      <c r="NP94" s="378" t="str">
        <f t="shared" si="96"/>
        <v>--</v>
      </c>
      <c r="NQ94" s="392">
        <v>2.052785923753667</v>
      </c>
      <c r="NR94" s="392">
        <v>0.60606060606060586</v>
      </c>
      <c r="NS94" s="392">
        <v>1.6260162601626011</v>
      </c>
      <c r="NT94" s="378" t="str">
        <f t="shared" si="97"/>
        <v>--</v>
      </c>
      <c r="NU94" s="392">
        <v>18.639053254437862</v>
      </c>
      <c r="NV94" s="392">
        <v>19.018404907975469</v>
      </c>
      <c r="NW94" s="392">
        <v>39.04382470119522</v>
      </c>
      <c r="NX94" s="378" t="str">
        <f t="shared" si="98"/>
        <v>--</v>
      </c>
      <c r="NY94" s="392">
        <v>1.1834319526627224</v>
      </c>
      <c r="NZ94" s="392">
        <v>0.61349693251533743</v>
      </c>
      <c r="OA94" s="392">
        <v>4.382470119521912</v>
      </c>
      <c r="OB94" s="378" t="str">
        <f t="shared" si="99"/>
        <v>--</v>
      </c>
      <c r="OC94" s="392">
        <v>9.1445427728613531</v>
      </c>
      <c r="OD94" s="392">
        <v>10.334346504559271</v>
      </c>
      <c r="OE94" s="392">
        <v>23.293172690763051</v>
      </c>
    </row>
    <row r="95" spans="1:395" ht="14.4" thickTop="1" thickBot="1" x14ac:dyDescent="0.3">
      <c r="A95" s="114" t="str">
        <f t="shared" si="127"/>
        <v>--</v>
      </c>
      <c r="B95" s="96" t="s">
        <v>170</v>
      </c>
      <c r="C95" s="96">
        <v>16.02112676056338</v>
      </c>
      <c r="D95" s="114">
        <v>35.957446808510632</v>
      </c>
      <c r="E95" s="114">
        <v>42.396313364055295</v>
      </c>
      <c r="F95" s="114">
        <v>20.29339853300732</v>
      </c>
      <c r="G95" s="114">
        <v>30.98591549295779</v>
      </c>
      <c r="H95" s="114">
        <v>42.134831460674128</v>
      </c>
      <c r="I95" s="114">
        <v>22.102425876010791</v>
      </c>
      <c r="J95" s="114">
        <v>24.672489082969445</v>
      </c>
      <c r="K95" s="114">
        <v>40.462427745664741</v>
      </c>
      <c r="L95" s="114">
        <v>17.728531855955669</v>
      </c>
      <c r="M95" s="114">
        <v>37.246963562753031</v>
      </c>
      <c r="N95" s="114">
        <v>42.786069651741286</v>
      </c>
      <c r="O95" s="114">
        <v>15.811965811965807</v>
      </c>
      <c r="P95" s="114">
        <v>24.698795180722872</v>
      </c>
      <c r="Q95" s="114">
        <v>46.048109965635753</v>
      </c>
      <c r="R95" s="114">
        <v>10.243055555555554</v>
      </c>
      <c r="S95" s="114">
        <v>12.553191489361703</v>
      </c>
      <c r="T95" s="114">
        <v>11.009174311926614</v>
      </c>
      <c r="U95" s="114">
        <v>7.6738609112709861</v>
      </c>
      <c r="V95" s="114">
        <v>14.319248826291078</v>
      </c>
      <c r="W95" s="114">
        <v>10.481586402266283</v>
      </c>
      <c r="X95" s="114">
        <v>11.528150134048261</v>
      </c>
      <c r="Y95" s="114">
        <v>12.227074235807866</v>
      </c>
      <c r="Z95" s="114">
        <v>13.583815028901734</v>
      </c>
      <c r="AA95" s="114">
        <v>11.845730027548209</v>
      </c>
      <c r="AB95" s="114">
        <v>19.028340080971653</v>
      </c>
      <c r="AC95" s="114">
        <v>14.356435643564357</v>
      </c>
      <c r="AD95" s="114">
        <v>8.8983050847457665</v>
      </c>
      <c r="AE95" s="114">
        <v>14.156626506024102</v>
      </c>
      <c r="AF95" s="114">
        <v>11.301369863013697</v>
      </c>
      <c r="AG95" s="114">
        <v>11.169284467713771</v>
      </c>
      <c r="AH95" s="114">
        <v>17.521367521367537</v>
      </c>
      <c r="AI95" s="114">
        <v>17.050691244239609</v>
      </c>
      <c r="AJ95" s="114">
        <v>12.439024390243913</v>
      </c>
      <c r="AK95" s="114">
        <v>16.745283018867919</v>
      </c>
      <c r="AL95" s="114">
        <v>14.044943820224718</v>
      </c>
      <c r="AM95" s="114">
        <v>13.243243243243237</v>
      </c>
      <c r="AN95" s="114">
        <v>13.815789473684196</v>
      </c>
      <c r="AO95" s="114">
        <v>14.782608695652184</v>
      </c>
      <c r="AP95" s="114">
        <v>12.39669421487603</v>
      </c>
      <c r="AQ95" s="114">
        <v>17.695473251028815</v>
      </c>
      <c r="AR95" s="114">
        <v>12.500000000000004</v>
      </c>
      <c r="AS95" s="114">
        <v>11.111111111111114</v>
      </c>
      <c r="AT95" s="114">
        <v>11.782477341389734</v>
      </c>
      <c r="AU95" s="114">
        <v>18.900343642611677</v>
      </c>
      <c r="AV95" s="114">
        <v>12.212389380530986</v>
      </c>
      <c r="AW95" s="114">
        <v>14.37768240343347</v>
      </c>
      <c r="AX95" s="114">
        <v>11.981566820276491</v>
      </c>
      <c r="AY95" s="114">
        <v>9.701492537313424</v>
      </c>
      <c r="AZ95" s="114">
        <v>16.981132075471717</v>
      </c>
      <c r="BA95" s="114">
        <v>11.549295774647888</v>
      </c>
      <c r="BB95" s="114">
        <v>8.8397790055248606</v>
      </c>
      <c r="BC95" s="114">
        <v>13.215859030837013</v>
      </c>
      <c r="BD95" s="114">
        <v>11.918604651162795</v>
      </c>
      <c r="BE95" s="114">
        <v>10.614525139664808</v>
      </c>
      <c r="BF95" s="114">
        <v>17.21311475409836</v>
      </c>
      <c r="BG95" s="114">
        <v>11.940298507462696</v>
      </c>
      <c r="BH95" s="114">
        <v>10.344827586206906</v>
      </c>
      <c r="BI95" s="114">
        <v>15.151515151515158</v>
      </c>
      <c r="BJ95" s="114">
        <v>12.714776632302408</v>
      </c>
      <c r="BK95" s="114" t="s">
        <v>286</v>
      </c>
      <c r="BL95" s="114" t="s">
        <v>286</v>
      </c>
      <c r="BM95" s="114" t="s">
        <v>286</v>
      </c>
      <c r="BN95" s="114" t="s">
        <v>286</v>
      </c>
      <c r="BO95" s="114" t="s">
        <v>286</v>
      </c>
      <c r="BP95" s="114" t="s">
        <v>286</v>
      </c>
      <c r="BQ95" s="114" t="s">
        <v>286</v>
      </c>
      <c r="BR95" s="114" t="s">
        <v>286</v>
      </c>
      <c r="BS95" s="114" t="s">
        <v>286</v>
      </c>
      <c r="BT95" s="114">
        <v>11.019283746556466</v>
      </c>
      <c r="BU95" s="114">
        <v>18.951612903225797</v>
      </c>
      <c r="BV95" s="114">
        <v>7.9999999999999991</v>
      </c>
      <c r="BW95" s="114">
        <v>9.3617021276595747</v>
      </c>
      <c r="BX95" s="114">
        <v>10.670731707317074</v>
      </c>
      <c r="BY95" s="114">
        <v>7.6124567474048428</v>
      </c>
      <c r="BZ95" s="114">
        <v>18.181818181818173</v>
      </c>
      <c r="CA95" s="114">
        <v>27.292110874200414</v>
      </c>
      <c r="CB95" s="114">
        <v>19.310344827586206</v>
      </c>
      <c r="CC95" s="114">
        <v>12.926829268292689</v>
      </c>
      <c r="CD95" s="114">
        <v>21.933962264150946</v>
      </c>
      <c r="CE95" s="114">
        <v>14.366197183098601</v>
      </c>
      <c r="CF95" s="114">
        <v>15.068493150684938</v>
      </c>
      <c r="CG95" s="114">
        <v>23.413566739606125</v>
      </c>
      <c r="CH95" s="114">
        <v>14.985590778097979</v>
      </c>
      <c r="CI95" s="114">
        <v>12.849162011173188</v>
      </c>
      <c r="CJ95" s="114">
        <v>23.577235772357731</v>
      </c>
      <c r="CK95" s="114">
        <v>16.499999999999996</v>
      </c>
      <c r="CL95" s="114">
        <v>9.0909090909090917</v>
      </c>
      <c r="CM95" s="114">
        <v>18.960244648318049</v>
      </c>
      <c r="CN95" s="114">
        <v>14.930555555555552</v>
      </c>
      <c r="CO95" s="114">
        <v>5.729166666666667</v>
      </c>
      <c r="CP95" s="114">
        <v>8.9171974522292938</v>
      </c>
      <c r="CQ95" s="114">
        <v>2.9885057471264367</v>
      </c>
      <c r="CR95" s="114">
        <v>2.6699029126213585</v>
      </c>
      <c r="CS95" s="114">
        <v>7.0588235294117627</v>
      </c>
      <c r="CT95" s="114">
        <v>3.1073446327683616</v>
      </c>
      <c r="CU95" s="114">
        <v>3.2345013477088957</v>
      </c>
      <c r="CV95" s="114">
        <v>7.4889867841409741</v>
      </c>
      <c r="CW95" s="114">
        <v>5.4913294797687842</v>
      </c>
      <c r="CX95" s="114">
        <v>1.671309192200557</v>
      </c>
      <c r="CY95" s="114">
        <v>4.0983606557377064</v>
      </c>
      <c r="CZ95" s="114">
        <v>2.0100502512562817</v>
      </c>
      <c r="DA95" s="114">
        <v>1.2931034482758625</v>
      </c>
      <c r="DB95" s="114">
        <v>4.6012269938650299</v>
      </c>
      <c r="DC95" s="114">
        <v>2.0833333333333348</v>
      </c>
      <c r="DD95" s="114" t="s">
        <v>286</v>
      </c>
      <c r="DE95" s="114">
        <v>42.27467811158796</v>
      </c>
      <c r="DF95" s="114">
        <v>50.93457943925236</v>
      </c>
      <c r="DG95" s="114" t="s">
        <v>286</v>
      </c>
      <c r="DH95" s="114">
        <v>36.904761904761919</v>
      </c>
      <c r="DI95" s="114">
        <v>38.764044943820195</v>
      </c>
      <c r="DJ95" s="114" t="s">
        <v>286</v>
      </c>
      <c r="DK95" s="114">
        <v>33.552631578947341</v>
      </c>
      <c r="DL95" s="114">
        <v>45.132743362831874</v>
      </c>
      <c r="DM95" s="114" t="s">
        <v>286</v>
      </c>
      <c r="DN95" s="114">
        <v>30.241935483870975</v>
      </c>
      <c r="DO95" s="114">
        <v>36.548223350253821</v>
      </c>
      <c r="DP95" s="114" t="s">
        <v>286</v>
      </c>
      <c r="DQ95" s="114">
        <v>18.597560975609756</v>
      </c>
      <c r="DR95" s="114">
        <v>29.79452054794519</v>
      </c>
      <c r="DS95" s="114" t="s">
        <v>286</v>
      </c>
      <c r="DT95" s="114">
        <v>32.613390928725728</v>
      </c>
      <c r="DU95" s="114">
        <v>40.235294117647101</v>
      </c>
      <c r="DV95" s="114" t="s">
        <v>286</v>
      </c>
      <c r="DW95" s="114">
        <v>40.811455847255388</v>
      </c>
      <c r="DX95" s="114">
        <v>32.203389830508456</v>
      </c>
      <c r="DY95" s="114" t="s">
        <v>286</v>
      </c>
      <c r="DZ95" s="114">
        <v>29.955947136563879</v>
      </c>
      <c r="EA95" s="114">
        <v>34.218289085545734</v>
      </c>
      <c r="EB95" s="114" t="s">
        <v>286</v>
      </c>
      <c r="EC95" s="114">
        <v>25.910931174089075</v>
      </c>
      <c r="ED95" s="114">
        <v>24.747474747474751</v>
      </c>
      <c r="EE95" s="114" t="s">
        <v>286</v>
      </c>
      <c r="EF95" s="114">
        <v>17.378048780487816</v>
      </c>
      <c r="EG95" s="114">
        <v>27.147766323024054</v>
      </c>
      <c r="EH95" s="114" t="s">
        <v>286</v>
      </c>
      <c r="EI95" s="114">
        <v>34.490238611713664</v>
      </c>
      <c r="EJ95" s="114">
        <v>36.038186157517899</v>
      </c>
      <c r="EK95" s="114" t="s">
        <v>286</v>
      </c>
      <c r="EL95" s="114">
        <v>32.142857142857146</v>
      </c>
      <c r="EM95" s="114">
        <v>24.147727272727259</v>
      </c>
      <c r="EN95" s="114" t="s">
        <v>286</v>
      </c>
      <c r="EO95" s="114">
        <v>20.712694877505577</v>
      </c>
      <c r="EP95" s="114">
        <v>23.076923076923077</v>
      </c>
      <c r="EQ95" s="114" t="s">
        <v>286</v>
      </c>
      <c r="ER95" s="114">
        <v>19.105691056910562</v>
      </c>
      <c r="ES95" s="114">
        <v>20.812182741116747</v>
      </c>
      <c r="ET95" s="114" t="s">
        <v>286</v>
      </c>
      <c r="EU95" s="114">
        <v>16.257668711656443</v>
      </c>
      <c r="EV95" s="114">
        <v>15.97222222222223</v>
      </c>
      <c r="EW95" s="114" t="s">
        <v>286</v>
      </c>
      <c r="EX95" s="114">
        <v>19.00647948164146</v>
      </c>
      <c r="EY95" s="114">
        <v>55.269320843091272</v>
      </c>
      <c r="EZ95" s="114" t="s">
        <v>286</v>
      </c>
      <c r="FA95" s="114">
        <v>13.571428571428571</v>
      </c>
      <c r="FB95" s="114">
        <v>53.824362606232299</v>
      </c>
      <c r="FC95" s="114" t="s">
        <v>286</v>
      </c>
      <c r="FD95" s="114">
        <v>8.8300220750551937</v>
      </c>
      <c r="FE95" s="114">
        <v>45.000000000000036</v>
      </c>
      <c r="FF95" s="114" t="s">
        <v>286</v>
      </c>
      <c r="FG95" s="114">
        <v>6.8825910931174086</v>
      </c>
      <c r="FH95" s="114">
        <v>37.755102040816304</v>
      </c>
      <c r="FI95" s="114" t="s">
        <v>286</v>
      </c>
      <c r="FJ95" s="114">
        <v>9.2307692307692264</v>
      </c>
      <c r="FK95" s="114">
        <v>36.551724137931004</v>
      </c>
      <c r="FL95" s="114" t="s">
        <v>286</v>
      </c>
      <c r="FM95" s="114">
        <v>4.5356371490280765</v>
      </c>
      <c r="FN95" s="114">
        <v>46.495327102803742</v>
      </c>
      <c r="FO95" s="114" t="s">
        <v>286</v>
      </c>
      <c r="FP95" s="114">
        <v>5.7416267942583721</v>
      </c>
      <c r="FQ95" s="114">
        <v>43.502824858757073</v>
      </c>
      <c r="FR95" s="114" t="s">
        <v>286</v>
      </c>
      <c r="FS95" s="114">
        <v>3.3185840707964562</v>
      </c>
      <c r="FT95" s="114">
        <v>42.136498516320472</v>
      </c>
      <c r="FU95" s="114" t="s">
        <v>286</v>
      </c>
      <c r="FV95" s="114">
        <v>1.6194331983805663</v>
      </c>
      <c r="FW95" s="114">
        <v>30.303030303030308</v>
      </c>
      <c r="FX95" s="114" t="s">
        <v>286</v>
      </c>
      <c r="FY95" s="114">
        <v>1.2269938650306755</v>
      </c>
      <c r="FZ95" s="114">
        <v>29.896907216494839</v>
      </c>
      <c r="GA95" s="114" t="s">
        <v>286</v>
      </c>
      <c r="GB95" s="114" t="s">
        <v>286</v>
      </c>
      <c r="GC95" s="114" t="s">
        <v>286</v>
      </c>
      <c r="GD95" s="114" t="s">
        <v>286</v>
      </c>
      <c r="GE95" s="114" t="s">
        <v>286</v>
      </c>
      <c r="GF95" s="114" t="s">
        <v>286</v>
      </c>
      <c r="GG95" s="114" t="s">
        <v>286</v>
      </c>
      <c r="GH95" s="114" t="s">
        <v>286</v>
      </c>
      <c r="GI95" s="114" t="s">
        <v>286</v>
      </c>
      <c r="GJ95" s="114" t="s">
        <v>286</v>
      </c>
      <c r="GK95" s="114">
        <v>2.0242914979757094</v>
      </c>
      <c r="GL95" s="114">
        <v>5.5837563451776671</v>
      </c>
      <c r="GM95" s="114" t="s">
        <v>286</v>
      </c>
      <c r="GN95" s="114">
        <v>2.1538461538461564</v>
      </c>
      <c r="GO95" s="114">
        <v>2.422145328719723</v>
      </c>
      <c r="GP95" s="114">
        <v>25.278810408921956</v>
      </c>
      <c r="GQ95" s="114">
        <v>56.956521739130409</v>
      </c>
      <c r="GR95" s="114">
        <v>76.279069767441882</v>
      </c>
      <c r="GS95" s="114">
        <v>14.397905759162317</v>
      </c>
      <c r="GT95" s="114">
        <v>48.129675810473806</v>
      </c>
      <c r="GU95" s="114">
        <v>75.931232091690504</v>
      </c>
      <c r="GV95" s="114">
        <v>13.081395348837221</v>
      </c>
      <c r="GW95" s="114">
        <v>54.691075514874186</v>
      </c>
      <c r="GX95" s="114">
        <v>65.765765765765778</v>
      </c>
      <c r="GY95" s="114">
        <v>10.674157303370789</v>
      </c>
      <c r="GZ95" s="114">
        <v>44.117647058823565</v>
      </c>
      <c r="HA95" s="114">
        <v>71.649484536082454</v>
      </c>
      <c r="HB95" s="114">
        <v>7.7586206896551717</v>
      </c>
      <c r="HC95" s="114">
        <v>39.751552795031031</v>
      </c>
      <c r="HD95" s="114">
        <v>58.620689655172377</v>
      </c>
      <c r="HE95" s="114">
        <v>1.1152416356877315</v>
      </c>
      <c r="HF95" s="114">
        <v>11.086956521739133</v>
      </c>
      <c r="HG95" s="114">
        <v>28.837209302325565</v>
      </c>
      <c r="HH95" s="114">
        <v>0.52356020942408366</v>
      </c>
      <c r="HI95" s="114">
        <v>8.7281795511221976</v>
      </c>
      <c r="HJ95" s="114">
        <v>28.366762177650426</v>
      </c>
      <c r="HK95" s="114">
        <v>0.58139534883720922</v>
      </c>
      <c r="HL95" s="114">
        <v>10.526315789473681</v>
      </c>
      <c r="HM95" s="114">
        <v>26.12612612612611</v>
      </c>
      <c r="HN95" s="114">
        <v>0.5617977528089888</v>
      </c>
      <c r="HO95" s="114">
        <v>7.1428571428571423</v>
      </c>
      <c r="HP95" s="114">
        <v>23.711340206185572</v>
      </c>
      <c r="HQ95" s="114">
        <v>0.43103448275862066</v>
      </c>
      <c r="HR95" s="114">
        <v>5.5900621118012417</v>
      </c>
      <c r="HS95" s="114">
        <v>15.172413793103457</v>
      </c>
      <c r="HT95" s="114">
        <v>12.284069097888683</v>
      </c>
      <c r="HU95" s="114">
        <v>38.616071428571445</v>
      </c>
      <c r="HV95" s="114">
        <v>61.320754716981106</v>
      </c>
      <c r="HW95" s="114">
        <v>6.8783068783068799</v>
      </c>
      <c r="HX95" s="114">
        <v>36.548223350253807</v>
      </c>
      <c r="HY95" s="114">
        <v>60.703812316715549</v>
      </c>
      <c r="HZ95" s="114">
        <v>4.4510385756676545</v>
      </c>
      <c r="IA95" s="114">
        <v>39.294117647058876</v>
      </c>
      <c r="IB95" s="114">
        <v>48.757763975155299</v>
      </c>
      <c r="IC95" s="114">
        <v>4.8022598870056488</v>
      </c>
      <c r="ID95" s="114">
        <v>26.582278481012658</v>
      </c>
      <c r="IE95" s="114">
        <v>57.216494845360792</v>
      </c>
      <c r="IF95" s="114">
        <v>3.8793103448275876</v>
      </c>
      <c r="IG95" s="114">
        <v>26.791277258566993</v>
      </c>
      <c r="IH95" s="114">
        <v>42.708333333333314</v>
      </c>
      <c r="II95" s="114" t="s">
        <v>286</v>
      </c>
      <c r="IJ95" s="114">
        <v>20.562770562770574</v>
      </c>
      <c r="IK95" s="114">
        <v>42.65734265734261</v>
      </c>
      <c r="IL95" s="114" t="s">
        <v>286</v>
      </c>
      <c r="IM95" s="114">
        <v>22.716049382716061</v>
      </c>
      <c r="IN95" s="114">
        <v>38.505747126436766</v>
      </c>
      <c r="IO95" s="114" t="s">
        <v>286</v>
      </c>
      <c r="IP95" s="114">
        <v>22.298850574712645</v>
      </c>
      <c r="IQ95" s="114">
        <v>32.326283987915382</v>
      </c>
      <c r="IR95" s="114" t="s">
        <v>286</v>
      </c>
      <c r="IS95" s="114">
        <v>14.957264957264956</v>
      </c>
      <c r="IT95" s="114">
        <v>34.196891191709824</v>
      </c>
      <c r="IU95" s="114" t="s">
        <v>286</v>
      </c>
      <c r="IV95" s="114">
        <v>13.750000000000004</v>
      </c>
      <c r="IW95" s="114">
        <v>26.829268292682919</v>
      </c>
      <c r="IX95" s="114" t="str">
        <f t="shared" ref="IX95:JB113" si="128">"--"</f>
        <v>--</v>
      </c>
      <c r="IY95" s="114" t="str">
        <f t="shared" si="128"/>
        <v>--</v>
      </c>
      <c r="IZ95" s="114" t="str">
        <f t="shared" si="128"/>
        <v>--</v>
      </c>
      <c r="JA95" s="114" t="str">
        <f t="shared" si="128"/>
        <v>--</v>
      </c>
      <c r="JB95" s="114" t="str">
        <f t="shared" si="128"/>
        <v>--</v>
      </c>
      <c r="JC95" s="261" t="s">
        <v>286</v>
      </c>
      <c r="JD95" s="261" t="s">
        <v>286</v>
      </c>
      <c r="JE95" s="261" t="s">
        <v>286</v>
      </c>
      <c r="JF95" s="261" t="s">
        <v>286</v>
      </c>
      <c r="JG95" s="261" t="s">
        <v>286</v>
      </c>
      <c r="JH95" s="261" t="s">
        <v>286</v>
      </c>
      <c r="JI95" s="261" t="s">
        <v>286</v>
      </c>
      <c r="JJ95" s="261" t="s">
        <v>286</v>
      </c>
      <c r="JK95" s="261" t="s">
        <v>286</v>
      </c>
      <c r="JL95" s="261" t="s">
        <v>286</v>
      </c>
      <c r="JM95" s="261" t="s">
        <v>286</v>
      </c>
      <c r="JN95" s="261" t="s">
        <v>286</v>
      </c>
      <c r="JO95" s="228">
        <v>18.7116564417178</v>
      </c>
      <c r="JP95" s="228">
        <v>23.4177215189873</v>
      </c>
      <c r="JQ95" s="228">
        <v>48.322147651006702</v>
      </c>
      <c r="JR95" s="228">
        <v>13.821138211382101</v>
      </c>
      <c r="JS95" s="228">
        <v>25.214899713466998</v>
      </c>
      <c r="JT95" s="228">
        <v>45.703125</v>
      </c>
      <c r="JU95" s="228">
        <v>1.22699386503068</v>
      </c>
      <c r="JV95" s="228">
        <v>1.26582278481013</v>
      </c>
      <c r="JW95" s="228">
        <v>8.3892617449664399</v>
      </c>
      <c r="JX95" s="213">
        <v>0.27100271002710002</v>
      </c>
      <c r="JY95" s="213">
        <v>0.57306590257879697</v>
      </c>
      <c r="JZ95" s="228">
        <v>7.421875</v>
      </c>
      <c r="KA95" s="228">
        <v>11.0769230769231</v>
      </c>
      <c r="KB95" s="228">
        <v>14.7798742138365</v>
      </c>
      <c r="KC95" s="228">
        <v>35.4515050167224</v>
      </c>
      <c r="KD95" s="228">
        <v>8.3783783783783807</v>
      </c>
      <c r="KE95" s="228">
        <v>11.174785100286501</v>
      </c>
      <c r="KF95" s="228">
        <v>26.171875</v>
      </c>
      <c r="KG95" s="128" t="str">
        <f t="shared" si="122"/>
        <v>--</v>
      </c>
      <c r="KH95" s="128" t="str">
        <f t="shared" si="122"/>
        <v>--</v>
      </c>
      <c r="KI95" s="128" t="str">
        <f t="shared" si="122"/>
        <v>--</v>
      </c>
      <c r="KJ95" s="128" t="str">
        <f t="shared" si="122"/>
        <v>--</v>
      </c>
      <c r="KK95" s="128" t="str">
        <f t="shared" si="122"/>
        <v>--</v>
      </c>
      <c r="KL95" s="128" t="str">
        <f t="shared" si="122"/>
        <v>--</v>
      </c>
      <c r="KM95" s="128" t="str">
        <f t="shared" si="122"/>
        <v>--</v>
      </c>
      <c r="KN95" s="288">
        <v>8.5790884718498628</v>
      </c>
      <c r="KO95" s="288">
        <v>8.5470085470085397</v>
      </c>
      <c r="KP95" s="288">
        <v>8.6274509803921653</v>
      </c>
      <c r="KQ95" s="128" t="str">
        <f t="shared" si="83"/>
        <v>--</v>
      </c>
      <c r="KR95" s="288">
        <v>2.1447721179624666</v>
      </c>
      <c r="KS95" s="288">
        <v>2.2792022792022801</v>
      </c>
      <c r="KT95" s="288">
        <v>1.9607843137254912</v>
      </c>
      <c r="KU95" s="128" t="str">
        <f t="shared" si="84"/>
        <v>--</v>
      </c>
      <c r="KV95" s="228">
        <v>3.4946236559139781</v>
      </c>
      <c r="KW95" s="228">
        <v>3.9886039886039915</v>
      </c>
      <c r="KX95" s="228">
        <v>3.5294117647058845</v>
      </c>
      <c r="KY95" s="292">
        <v>13.636363636363637</v>
      </c>
      <c r="KZ95" s="292">
        <v>13.607594936708855</v>
      </c>
      <c r="LA95" s="292">
        <v>13.2890365448505</v>
      </c>
      <c r="LB95" s="292">
        <v>14.555256064690033</v>
      </c>
      <c r="LC95" s="292">
        <v>16.571428571428577</v>
      </c>
      <c r="LD95" s="292">
        <v>17.8988326848249</v>
      </c>
      <c r="LE95" s="292">
        <v>12.158054711246203</v>
      </c>
      <c r="LF95" s="292">
        <v>9.5541401273885338</v>
      </c>
      <c r="LG95" s="292">
        <v>12.837837837837842</v>
      </c>
      <c r="LH95" s="292">
        <v>10.569105691056913</v>
      </c>
      <c r="LI95" s="292">
        <v>13.218390804597707</v>
      </c>
      <c r="LJ95" s="292">
        <v>10.894941634241242</v>
      </c>
      <c r="LK95" s="292">
        <v>2.7190332326283988</v>
      </c>
      <c r="LL95" s="292">
        <v>2.5157232704402528</v>
      </c>
      <c r="LM95" s="292">
        <v>3.678929765886287</v>
      </c>
      <c r="LN95" s="292">
        <v>2.4128686327077755</v>
      </c>
      <c r="LO95" s="292">
        <v>4.2735042735042708</v>
      </c>
      <c r="LP95" s="292">
        <v>2.7237354085603127</v>
      </c>
      <c r="LQ95" s="128">
        <v>4.6012269938650325</v>
      </c>
      <c r="LR95" s="128">
        <v>7.2100313479623814</v>
      </c>
      <c r="LS95" s="128">
        <v>20.40133779264211</v>
      </c>
      <c r="LT95" s="128">
        <v>1.6172506738544472</v>
      </c>
      <c r="LU95" s="128">
        <v>3.4285714285714315</v>
      </c>
      <c r="LV95" s="128">
        <v>14.843749999999986</v>
      </c>
      <c r="LX95" s="378" t="str">
        <f t="shared" si="85"/>
        <v>--</v>
      </c>
      <c r="LY95" s="392">
        <v>17.663043478260871</v>
      </c>
      <c r="LZ95" s="392">
        <v>18.518518518518523</v>
      </c>
      <c r="MA95" s="392">
        <v>21.875</v>
      </c>
      <c r="MB95" s="378" t="str">
        <f t="shared" si="86"/>
        <v>--</v>
      </c>
      <c r="MC95" s="392">
        <v>18.918918918918923</v>
      </c>
      <c r="MD95" s="392">
        <v>21.857923497267745</v>
      </c>
      <c r="ME95" s="392">
        <v>19.811320754716998</v>
      </c>
      <c r="MF95" s="378" t="str">
        <f t="shared" si="87"/>
        <v>--</v>
      </c>
      <c r="MG95" s="392">
        <v>17.520215633423174</v>
      </c>
      <c r="MH95" s="392">
        <v>17.663817663817667</v>
      </c>
      <c r="MI95" s="392">
        <v>19.066147859922179</v>
      </c>
      <c r="MJ95" s="378" t="str">
        <f t="shared" si="88"/>
        <v>--</v>
      </c>
      <c r="MK95" s="392">
        <v>25.94594594594594</v>
      </c>
      <c r="ML95" s="392">
        <v>19.346049046321525</v>
      </c>
      <c r="MM95" s="392">
        <v>18.987341772151893</v>
      </c>
      <c r="MN95" s="378" t="str">
        <f t="shared" si="89"/>
        <v>--</v>
      </c>
      <c r="MO95" s="392">
        <v>23.560209424083766</v>
      </c>
      <c r="MP95" s="392">
        <v>20.54054054054054</v>
      </c>
      <c r="MQ95" s="392">
        <v>17.610062893081757</v>
      </c>
      <c r="MR95" s="378" t="str">
        <f t="shared" si="90"/>
        <v>--</v>
      </c>
      <c r="MS95" s="392">
        <v>16.402116402116398</v>
      </c>
      <c r="MT95" s="392">
        <v>15.53133514986377</v>
      </c>
      <c r="MU95" s="392">
        <v>16.077170418006435</v>
      </c>
      <c r="MV95" s="378" t="str">
        <f t="shared" si="91"/>
        <v>--</v>
      </c>
      <c r="MW95" s="392">
        <v>6.9148936170212778</v>
      </c>
      <c r="MX95" s="392">
        <v>3.6111111111111076</v>
      </c>
      <c r="MY95" s="392">
        <v>2.5641025641025643</v>
      </c>
      <c r="MZ95" s="378" t="str">
        <f t="shared" si="92"/>
        <v>--</v>
      </c>
      <c r="NA95" s="392">
        <v>28.95442359249331</v>
      </c>
      <c r="NB95" s="392">
        <v>31.908831908831868</v>
      </c>
      <c r="NC95" s="392">
        <v>22.352941176470573</v>
      </c>
      <c r="ND95" s="378" t="str">
        <f t="shared" si="93"/>
        <v>--</v>
      </c>
      <c r="NE95" s="392">
        <v>30</v>
      </c>
      <c r="NF95" s="392">
        <v>27.049180327868857</v>
      </c>
      <c r="NG95" s="392">
        <v>23.028391167192417</v>
      </c>
      <c r="NH95" s="378" t="str">
        <f t="shared" si="94"/>
        <v>--</v>
      </c>
      <c r="NI95" s="392">
        <v>12.234042553191486</v>
      </c>
      <c r="NJ95" s="392">
        <v>6.3711911357340725</v>
      </c>
      <c r="NK95" s="392">
        <v>5.7142857142857162</v>
      </c>
      <c r="NL95" s="378" t="str">
        <f t="shared" si="95"/>
        <v>--</v>
      </c>
      <c r="NM95" s="392">
        <v>2.1276595744680855</v>
      </c>
      <c r="NN95" s="392">
        <v>1.3774104683195589</v>
      </c>
      <c r="NO95" s="392">
        <v>3.1746031746031744</v>
      </c>
      <c r="NP95" s="378" t="str">
        <f t="shared" si="96"/>
        <v>--</v>
      </c>
      <c r="NQ95" s="392">
        <v>4.2780748663101615</v>
      </c>
      <c r="NR95" s="392">
        <v>3.2967032967032983</v>
      </c>
      <c r="NS95" s="392">
        <v>2.8846153846153855</v>
      </c>
      <c r="NT95" s="378" t="str">
        <f t="shared" si="97"/>
        <v>--</v>
      </c>
      <c r="NU95" s="392">
        <v>23.404255319148923</v>
      </c>
      <c r="NV95" s="392">
        <v>23.95543175487466</v>
      </c>
      <c r="NW95" s="392">
        <v>37.854889589905348</v>
      </c>
      <c r="NX95" s="378" t="str">
        <f t="shared" si="98"/>
        <v>--</v>
      </c>
      <c r="NY95" s="392">
        <v>0.53191489361702149</v>
      </c>
      <c r="NZ95" s="392">
        <v>2.7855153203342633</v>
      </c>
      <c r="OA95" s="392">
        <v>5.0473186119873823</v>
      </c>
      <c r="OB95" s="378" t="str">
        <f t="shared" si="99"/>
        <v>--</v>
      </c>
      <c r="OC95" s="392">
        <v>14.285714285714288</v>
      </c>
      <c r="OD95" s="392">
        <v>12.813370473537598</v>
      </c>
      <c r="OE95" s="392">
        <v>24.921135646687695</v>
      </c>
    </row>
    <row r="96" spans="1:395" ht="14.4" thickTop="1" thickBot="1" x14ac:dyDescent="0.3">
      <c r="A96" s="114" t="str">
        <f t="shared" si="127"/>
        <v>--</v>
      </c>
      <c r="B96" s="96" t="s">
        <v>171</v>
      </c>
      <c r="C96" s="96">
        <v>20.836891545687386</v>
      </c>
      <c r="D96" s="114">
        <v>33.292682926829329</v>
      </c>
      <c r="E96" s="114">
        <v>41.070317361543282</v>
      </c>
      <c r="F96" s="114">
        <v>24.460431654676213</v>
      </c>
      <c r="G96" s="114">
        <v>39.109559144478318</v>
      </c>
      <c r="H96" s="114">
        <v>45.925166581240454</v>
      </c>
      <c r="I96" s="114">
        <v>23.084577114427848</v>
      </c>
      <c r="J96" s="114">
        <v>36.691358024691361</v>
      </c>
      <c r="K96" s="114">
        <v>45.67901234567897</v>
      </c>
      <c r="L96" s="114">
        <v>18.033648790746604</v>
      </c>
      <c r="M96" s="114">
        <v>33.527696793002981</v>
      </c>
      <c r="N96" s="114">
        <v>44.273832373640431</v>
      </c>
      <c r="O96" s="114">
        <v>18.243953732912736</v>
      </c>
      <c r="P96" s="114">
        <v>28.819621870209463</v>
      </c>
      <c r="Q96" s="114">
        <v>40.868974881194838</v>
      </c>
      <c r="R96" s="114">
        <v>9.1528309919114452</v>
      </c>
      <c r="S96" s="114">
        <v>12.652068126520698</v>
      </c>
      <c r="T96" s="114">
        <v>11.658354114713218</v>
      </c>
      <c r="U96" s="114">
        <v>11.04176668266923</v>
      </c>
      <c r="V96" s="114">
        <v>14.391951006124206</v>
      </c>
      <c r="W96" s="114">
        <v>11.967128916281453</v>
      </c>
      <c r="X96" s="114">
        <v>12.592959841348531</v>
      </c>
      <c r="Y96" s="114">
        <v>14.920948616600784</v>
      </c>
      <c r="Z96" s="114">
        <v>12.678803641092344</v>
      </c>
      <c r="AA96" s="114">
        <v>10.554089709762515</v>
      </c>
      <c r="AB96" s="114">
        <v>15.64625850340135</v>
      </c>
      <c r="AC96" s="114">
        <v>11.708253358925132</v>
      </c>
      <c r="AD96" s="114">
        <v>11.192468619246869</v>
      </c>
      <c r="AE96" s="114">
        <v>13.44880285277638</v>
      </c>
      <c r="AF96" s="114">
        <v>10.013531799729378</v>
      </c>
      <c r="AG96" s="114">
        <v>11.426116838487973</v>
      </c>
      <c r="AH96" s="114">
        <v>15.212981744421926</v>
      </c>
      <c r="AI96" s="114">
        <v>13.287585776668745</v>
      </c>
      <c r="AJ96" s="114">
        <v>14.970930232558144</v>
      </c>
      <c r="AK96" s="114">
        <v>17.448487505480053</v>
      </c>
      <c r="AL96" s="114">
        <v>14.10916580844491</v>
      </c>
      <c r="AM96" s="114">
        <v>15.030060120240508</v>
      </c>
      <c r="AN96" s="114">
        <v>17.145688800792836</v>
      </c>
      <c r="AO96" s="114">
        <v>13.923227065712426</v>
      </c>
      <c r="AP96" s="114">
        <v>11.522198731501046</v>
      </c>
      <c r="AQ96" s="114">
        <v>15.00974658869398</v>
      </c>
      <c r="AR96" s="114">
        <v>11.787315823190267</v>
      </c>
      <c r="AS96" s="114">
        <v>11.023622047244107</v>
      </c>
      <c r="AT96" s="114">
        <v>13.299232736572874</v>
      </c>
      <c r="AU96" s="114">
        <v>12.872628726287275</v>
      </c>
      <c r="AV96" s="114">
        <v>10.644742535698803</v>
      </c>
      <c r="AW96" s="114">
        <v>14.343928280358583</v>
      </c>
      <c r="AX96" s="114">
        <v>11.555277951280441</v>
      </c>
      <c r="AY96" s="114">
        <v>12.634146341463417</v>
      </c>
      <c r="AZ96" s="114">
        <v>15.59351730179587</v>
      </c>
      <c r="BA96" s="114">
        <v>12.46138002059732</v>
      </c>
      <c r="BB96" s="114">
        <v>14.191919191919217</v>
      </c>
      <c r="BC96" s="114">
        <v>15.136476426799023</v>
      </c>
      <c r="BD96" s="114">
        <v>12.842242503259461</v>
      </c>
      <c r="BE96" s="114">
        <v>11.340752517223105</v>
      </c>
      <c r="BF96" s="114">
        <v>16.7237163814181</v>
      </c>
      <c r="BG96" s="114">
        <v>11.851377322229329</v>
      </c>
      <c r="BH96" s="114">
        <v>12.811011116993125</v>
      </c>
      <c r="BI96" s="114">
        <v>12.128966223132027</v>
      </c>
      <c r="BJ96" s="114">
        <v>10.379918588873826</v>
      </c>
      <c r="BK96" s="114" t="s">
        <v>286</v>
      </c>
      <c r="BL96" s="114" t="s">
        <v>286</v>
      </c>
      <c r="BM96" s="114" t="s">
        <v>286</v>
      </c>
      <c r="BN96" s="114" t="s">
        <v>286</v>
      </c>
      <c r="BO96" s="114" t="s">
        <v>286</v>
      </c>
      <c r="BP96" s="114" t="s">
        <v>286</v>
      </c>
      <c r="BQ96" s="114" t="s">
        <v>286</v>
      </c>
      <c r="BR96" s="114" t="s">
        <v>286</v>
      </c>
      <c r="BS96" s="114" t="s">
        <v>286</v>
      </c>
      <c r="BT96" s="114">
        <v>9.6740273396424836</v>
      </c>
      <c r="BU96" s="114">
        <v>14.72754050073636</v>
      </c>
      <c r="BV96" s="114">
        <v>9.3951093951094027</v>
      </c>
      <c r="BW96" s="114">
        <v>8.7184873949580144</v>
      </c>
      <c r="BX96" s="114">
        <v>13.124034997426635</v>
      </c>
      <c r="BY96" s="114">
        <v>7.1330589849108383</v>
      </c>
      <c r="BZ96" s="114">
        <v>17.66479965532098</v>
      </c>
      <c r="CA96" s="114">
        <v>25.305623471882608</v>
      </c>
      <c r="CB96" s="114">
        <v>15.980024968789012</v>
      </c>
      <c r="CC96" s="114">
        <v>14.631782945736438</v>
      </c>
      <c r="CD96" s="114">
        <v>24.649122807017537</v>
      </c>
      <c r="CE96" s="114">
        <v>17.501290655653047</v>
      </c>
      <c r="CF96" s="114">
        <v>15.741675075681094</v>
      </c>
      <c r="CG96" s="114">
        <v>21.840796019900516</v>
      </c>
      <c r="CH96" s="114">
        <v>18.020969855832238</v>
      </c>
      <c r="CI96" s="114">
        <v>11.175847457627127</v>
      </c>
      <c r="CJ96" s="114">
        <v>18.749999999999975</v>
      </c>
      <c r="CK96" s="114">
        <v>14.22107304460247</v>
      </c>
      <c r="CL96" s="114">
        <v>10.882197569994705</v>
      </c>
      <c r="CM96" s="114">
        <v>13.990707279297872</v>
      </c>
      <c r="CN96" s="114">
        <v>11.22589531680441</v>
      </c>
      <c r="CO96" s="114">
        <v>5.4436348049721248</v>
      </c>
      <c r="CP96" s="114">
        <v>8.1807081807081552</v>
      </c>
      <c r="CQ96" s="114">
        <v>3.4912718204488775</v>
      </c>
      <c r="CR96" s="114">
        <v>4.1686863790596203</v>
      </c>
      <c r="CS96" s="114">
        <v>7.7665642825800862</v>
      </c>
      <c r="CT96" s="114">
        <v>3.9155074703760984</v>
      </c>
      <c r="CU96" s="114">
        <v>5.4527263631815881</v>
      </c>
      <c r="CV96" s="114">
        <v>6.3618290258449433</v>
      </c>
      <c r="CW96" s="114">
        <v>3.9843239712606233</v>
      </c>
      <c r="CX96" s="114">
        <v>2.3771790808240914</v>
      </c>
      <c r="CY96" s="114">
        <v>3.8404726735598227</v>
      </c>
      <c r="CZ96" s="114">
        <v>2.8994845360824777</v>
      </c>
      <c r="DA96" s="114">
        <v>1.7423442449841591</v>
      </c>
      <c r="DB96" s="114">
        <v>2.8970512157268478</v>
      </c>
      <c r="DC96" s="114">
        <v>1.9972451790633599</v>
      </c>
      <c r="DD96" s="114" t="s">
        <v>286</v>
      </c>
      <c r="DE96" s="114">
        <v>33.976992604765783</v>
      </c>
      <c r="DF96" s="114">
        <v>37.027707808564266</v>
      </c>
      <c r="DG96" s="114" t="s">
        <v>286</v>
      </c>
      <c r="DH96" s="114">
        <v>29.628008752735219</v>
      </c>
      <c r="DI96" s="114">
        <v>37.306501547987651</v>
      </c>
      <c r="DJ96" s="114" t="s">
        <v>286</v>
      </c>
      <c r="DK96" s="114">
        <v>31.534232883558204</v>
      </c>
      <c r="DL96" s="114">
        <v>42.931596091205208</v>
      </c>
      <c r="DM96" s="114" t="s">
        <v>286</v>
      </c>
      <c r="DN96" s="114">
        <v>32.729941291585185</v>
      </c>
      <c r="DO96" s="114">
        <v>42.857142857142904</v>
      </c>
      <c r="DP96" s="114" t="s">
        <v>286</v>
      </c>
      <c r="DQ96" s="114">
        <v>20.56847545219636</v>
      </c>
      <c r="DR96" s="114">
        <v>34.770704996577614</v>
      </c>
      <c r="DS96" s="114" t="s">
        <v>286</v>
      </c>
      <c r="DT96" s="114">
        <v>29.242174629324559</v>
      </c>
      <c r="DU96" s="114">
        <v>27.668982943777685</v>
      </c>
      <c r="DV96" s="114" t="s">
        <v>286</v>
      </c>
      <c r="DW96" s="114">
        <v>29.61825362000878</v>
      </c>
      <c r="DX96" s="114">
        <v>31.905007743933833</v>
      </c>
      <c r="DY96" s="114" t="s">
        <v>286</v>
      </c>
      <c r="DZ96" s="114">
        <v>28.878878878878911</v>
      </c>
      <c r="EA96" s="114">
        <v>31.471747700394246</v>
      </c>
      <c r="EB96" s="114" t="s">
        <v>286</v>
      </c>
      <c r="EC96" s="114">
        <v>29.090909090909111</v>
      </c>
      <c r="ED96" s="114">
        <v>31.05229180116207</v>
      </c>
      <c r="EE96" s="114" t="s">
        <v>286</v>
      </c>
      <c r="EF96" s="114">
        <v>21.561530506721812</v>
      </c>
      <c r="EG96" s="114">
        <v>24.571036376115305</v>
      </c>
      <c r="EH96" s="114" t="s">
        <v>286</v>
      </c>
      <c r="EI96" s="114">
        <v>28.216797683078244</v>
      </c>
      <c r="EJ96" s="114">
        <v>26.272264631043246</v>
      </c>
      <c r="EK96" s="114" t="s">
        <v>286</v>
      </c>
      <c r="EL96" s="114">
        <v>22.070484581497791</v>
      </c>
      <c r="EM96" s="114">
        <v>23.301985370950877</v>
      </c>
      <c r="EN96" s="114" t="s">
        <v>286</v>
      </c>
      <c r="EO96" s="114">
        <v>22.4024328433857</v>
      </c>
      <c r="EP96" s="114">
        <v>22.302631578947349</v>
      </c>
      <c r="EQ96" s="114" t="s">
        <v>286</v>
      </c>
      <c r="ER96" s="114">
        <v>21.527093596059082</v>
      </c>
      <c r="ES96" s="114">
        <v>23.022049286640751</v>
      </c>
      <c r="ET96" s="114" t="s">
        <v>286</v>
      </c>
      <c r="EU96" s="114">
        <v>17.766233766233746</v>
      </c>
      <c r="EV96" s="114">
        <v>16.758620689655146</v>
      </c>
      <c r="EW96" s="114" t="s">
        <v>286</v>
      </c>
      <c r="EX96" s="114">
        <v>13.966942148760323</v>
      </c>
      <c r="EY96" s="114">
        <v>50.632111251580305</v>
      </c>
      <c r="EZ96" s="114" t="s">
        <v>286</v>
      </c>
      <c r="FA96" s="114">
        <v>10.206775186977559</v>
      </c>
      <c r="FB96" s="114">
        <v>45.859213250517605</v>
      </c>
      <c r="FC96" s="114" t="s">
        <v>286</v>
      </c>
      <c r="FD96" s="114">
        <v>8.6232980332829055</v>
      </c>
      <c r="FE96" s="114">
        <v>39.698162729658776</v>
      </c>
      <c r="FF96" s="114" t="s">
        <v>286</v>
      </c>
      <c r="FG96" s="114">
        <v>10.614250614250611</v>
      </c>
      <c r="FH96" s="114">
        <v>38.770226537216821</v>
      </c>
      <c r="FI96" s="114" t="s">
        <v>286</v>
      </c>
      <c r="FJ96" s="114">
        <v>9.152366094643785</v>
      </c>
      <c r="FK96" s="114">
        <v>39.764868603042814</v>
      </c>
      <c r="FL96" s="114" t="s">
        <v>286</v>
      </c>
      <c r="FM96" s="114">
        <v>3.3057851239669396</v>
      </c>
      <c r="FN96" s="114">
        <v>44.892812105926801</v>
      </c>
      <c r="FO96" s="114" t="s">
        <v>286</v>
      </c>
      <c r="FP96" s="114">
        <v>2.7619465146865436</v>
      </c>
      <c r="FQ96" s="114">
        <v>44.088797108931438</v>
      </c>
      <c r="FR96" s="114" t="s">
        <v>286</v>
      </c>
      <c r="FS96" s="114">
        <v>2.0748987854251015</v>
      </c>
      <c r="FT96" s="114">
        <v>39.227242960052322</v>
      </c>
      <c r="FU96" s="114" t="s">
        <v>286</v>
      </c>
      <c r="FV96" s="114">
        <v>3.4906588003933168</v>
      </c>
      <c r="FW96" s="114">
        <v>31.86813186813189</v>
      </c>
      <c r="FX96" s="114" t="s">
        <v>286</v>
      </c>
      <c r="FY96" s="114">
        <v>2.3340248962655585</v>
      </c>
      <c r="FZ96" s="114">
        <v>37.138927097661607</v>
      </c>
      <c r="GA96" s="114" t="s">
        <v>286</v>
      </c>
      <c r="GB96" s="114" t="s">
        <v>286</v>
      </c>
      <c r="GC96" s="114" t="s">
        <v>286</v>
      </c>
      <c r="GD96" s="114" t="s">
        <v>286</v>
      </c>
      <c r="GE96" s="114" t="s">
        <v>286</v>
      </c>
      <c r="GF96" s="114" t="s">
        <v>286</v>
      </c>
      <c r="GG96" s="114" t="s">
        <v>286</v>
      </c>
      <c r="GH96" s="114" t="s">
        <v>286</v>
      </c>
      <c r="GI96" s="114" t="s">
        <v>286</v>
      </c>
      <c r="GJ96" s="114" t="s">
        <v>286</v>
      </c>
      <c r="GK96" s="114">
        <v>3.5942885278188084</v>
      </c>
      <c r="GL96" s="114">
        <v>5.0550874918989042</v>
      </c>
      <c r="GM96" s="114" t="s">
        <v>286</v>
      </c>
      <c r="GN96" s="114">
        <v>2.7503892060197197</v>
      </c>
      <c r="GO96" s="114">
        <v>3.6451169188445696</v>
      </c>
      <c r="GP96" s="114">
        <v>20.875576036866359</v>
      </c>
      <c r="GQ96" s="114">
        <v>57.394218684541258</v>
      </c>
      <c r="GR96" s="114">
        <v>70.164348925410806</v>
      </c>
      <c r="GS96" s="114">
        <v>15.29831718510963</v>
      </c>
      <c r="GT96" s="114">
        <v>51.731996353691876</v>
      </c>
      <c r="GU96" s="114">
        <v>70.062695924764995</v>
      </c>
      <c r="GV96" s="114">
        <v>13.710958178930644</v>
      </c>
      <c r="GW96" s="114">
        <v>45.910973084886166</v>
      </c>
      <c r="GX96" s="114">
        <v>68.881578947368325</v>
      </c>
      <c r="GY96" s="114">
        <v>11.22994652406418</v>
      </c>
      <c r="GZ96" s="114">
        <v>43.487075519513361</v>
      </c>
      <c r="HA96" s="114">
        <v>65.990843688685331</v>
      </c>
      <c r="HB96" s="114">
        <v>8.2302313071543587</v>
      </c>
      <c r="HC96" s="114">
        <v>36.65231431646923</v>
      </c>
      <c r="HD96" s="114">
        <v>62.595419847328301</v>
      </c>
      <c r="HE96" s="114">
        <v>1.4285714285714313</v>
      </c>
      <c r="HF96" s="114">
        <v>11.101801424382069</v>
      </c>
      <c r="HG96" s="114">
        <v>26.169405815423481</v>
      </c>
      <c r="HH96" s="114">
        <v>0.71392146863844896</v>
      </c>
      <c r="HI96" s="114">
        <v>7.5660893345487716</v>
      </c>
      <c r="HJ96" s="114">
        <v>24.555903866248705</v>
      </c>
      <c r="HK96" s="114">
        <v>0.89994706193753382</v>
      </c>
      <c r="HL96" s="114">
        <v>6.4699792960662412</v>
      </c>
      <c r="HM96" s="114">
        <v>23.749999999999961</v>
      </c>
      <c r="HN96" s="114">
        <v>0.26737967914438521</v>
      </c>
      <c r="HO96" s="114">
        <v>5.7780030410542329</v>
      </c>
      <c r="HP96" s="114">
        <v>18.639633747547389</v>
      </c>
      <c r="HQ96" s="114">
        <v>0.21516944593867693</v>
      </c>
      <c r="HR96" s="114">
        <v>3.3369214208826694</v>
      </c>
      <c r="HS96" s="114">
        <v>14.64260929909786</v>
      </c>
      <c r="HT96" s="114">
        <v>9.6590909090908994</v>
      </c>
      <c r="HU96" s="114">
        <v>38.855421686747079</v>
      </c>
      <c r="HV96" s="114">
        <v>56.330749354005135</v>
      </c>
      <c r="HW96" s="114">
        <v>6.1979166666666616</v>
      </c>
      <c r="HX96" s="114">
        <v>32.355679702048398</v>
      </c>
      <c r="HY96" s="114">
        <v>53.833780160857991</v>
      </c>
      <c r="HZ96" s="114">
        <v>5.8981233243967717</v>
      </c>
      <c r="IA96" s="114">
        <v>28.843106180665639</v>
      </c>
      <c r="IB96" s="114">
        <v>50.73627844712189</v>
      </c>
      <c r="IC96" s="114">
        <v>5.0348152115693701</v>
      </c>
      <c r="ID96" s="114">
        <v>27.156712608473711</v>
      </c>
      <c r="IE96" s="114">
        <v>47.634691195794943</v>
      </c>
      <c r="IF96" s="114">
        <v>3.9827771797631888</v>
      </c>
      <c r="IG96" s="114">
        <v>21.617250673854407</v>
      </c>
      <c r="IH96" s="114">
        <v>43.74130737134918</v>
      </c>
      <c r="II96" s="114" t="s">
        <v>286</v>
      </c>
      <c r="IJ96" s="114">
        <v>22.092050209205013</v>
      </c>
      <c r="IK96" s="114">
        <v>36.891977258370204</v>
      </c>
      <c r="IL96" s="114" t="s">
        <v>286</v>
      </c>
      <c r="IM96" s="114">
        <v>16.583143507972689</v>
      </c>
      <c r="IN96" s="114">
        <v>34.220135628586341</v>
      </c>
      <c r="IO96" s="114" t="s">
        <v>286</v>
      </c>
      <c r="IP96" s="114">
        <v>15.012853470437024</v>
      </c>
      <c r="IQ96" s="114">
        <v>31.617161716171637</v>
      </c>
      <c r="IR96" s="114" t="s">
        <v>286</v>
      </c>
      <c r="IS96" s="114">
        <v>15.10974987238388</v>
      </c>
      <c r="IT96" s="114">
        <v>30.92105263157897</v>
      </c>
      <c r="IU96" s="114" t="s">
        <v>286</v>
      </c>
      <c r="IV96" s="114">
        <v>10.955207771181872</v>
      </c>
      <c r="IW96" s="114">
        <v>26.308443824145133</v>
      </c>
      <c r="IX96" s="114" t="str">
        <f t="shared" si="128"/>
        <v>--</v>
      </c>
      <c r="IY96" s="114" t="str">
        <f t="shared" si="128"/>
        <v>--</v>
      </c>
      <c r="IZ96" s="114" t="str">
        <f t="shared" si="128"/>
        <v>--</v>
      </c>
      <c r="JA96" s="114" t="str">
        <f t="shared" si="128"/>
        <v>--</v>
      </c>
      <c r="JB96" s="114" t="str">
        <f t="shared" si="128"/>
        <v>--</v>
      </c>
      <c r="JC96" s="261" t="s">
        <v>286</v>
      </c>
      <c r="JD96" s="261" t="s">
        <v>286</v>
      </c>
      <c r="JE96" s="261" t="s">
        <v>286</v>
      </c>
      <c r="JF96" s="261" t="s">
        <v>286</v>
      </c>
      <c r="JG96" s="261" t="s">
        <v>286</v>
      </c>
      <c r="JH96" s="261" t="s">
        <v>286</v>
      </c>
      <c r="JI96" s="261" t="s">
        <v>286</v>
      </c>
      <c r="JJ96" s="261" t="s">
        <v>286</v>
      </c>
      <c r="JK96" s="261" t="s">
        <v>286</v>
      </c>
      <c r="JL96" s="261" t="s">
        <v>286</v>
      </c>
      <c r="JM96" s="261" t="s">
        <v>286</v>
      </c>
      <c r="JN96" s="261" t="s">
        <v>286</v>
      </c>
      <c r="JO96" s="228">
        <v>18.090114324142601</v>
      </c>
      <c r="JP96" s="228">
        <v>29.520958083832301</v>
      </c>
      <c r="JQ96" s="228">
        <v>47.258687258687203</v>
      </c>
      <c r="JR96" s="228">
        <v>16.305916305916298</v>
      </c>
      <c r="JS96" s="228">
        <v>25.3667481662592</v>
      </c>
      <c r="JT96" s="228">
        <v>46.725949878738902</v>
      </c>
      <c r="JU96" s="228">
        <v>1.8157363819771299</v>
      </c>
      <c r="JV96" s="228">
        <v>3.0538922155688599</v>
      </c>
      <c r="JW96" s="228">
        <v>7.1814671814671804</v>
      </c>
      <c r="JX96" s="213">
        <v>0.72150072150072297</v>
      </c>
      <c r="JY96" s="228">
        <v>1.40586797066015</v>
      </c>
      <c r="JZ96" s="228">
        <v>5.7396928051738101</v>
      </c>
      <c r="KA96" s="228">
        <v>11.705685618729101</v>
      </c>
      <c r="KB96" s="228">
        <v>18.149466192170799</v>
      </c>
      <c r="KC96" s="228">
        <v>30.514988470407399</v>
      </c>
      <c r="KD96" s="228">
        <v>9.3795093795093702</v>
      </c>
      <c r="KE96" s="228">
        <v>13.4228187919463</v>
      </c>
      <c r="KF96" s="228">
        <v>29.967689822293998</v>
      </c>
      <c r="KG96" s="128" t="str">
        <f t="shared" si="122"/>
        <v>--</v>
      </c>
      <c r="KH96" s="128" t="str">
        <f t="shared" si="122"/>
        <v>--</v>
      </c>
      <c r="KI96" s="128" t="str">
        <f t="shared" si="122"/>
        <v>--</v>
      </c>
      <c r="KJ96" s="128" t="str">
        <f t="shared" si="122"/>
        <v>--</v>
      </c>
      <c r="KK96" s="128" t="str">
        <f t="shared" si="122"/>
        <v>--</v>
      </c>
      <c r="KL96" s="128" t="str">
        <f t="shared" si="122"/>
        <v>--</v>
      </c>
      <c r="KM96" s="128" t="str">
        <f t="shared" si="122"/>
        <v>--</v>
      </c>
      <c r="KN96" s="288">
        <v>8.7769784172661964</v>
      </c>
      <c r="KO96" s="288">
        <v>9.2909535452322825</v>
      </c>
      <c r="KP96" s="288">
        <v>11.389337641357008</v>
      </c>
      <c r="KQ96" s="128" t="str">
        <f t="shared" si="83"/>
        <v>--</v>
      </c>
      <c r="KR96" s="288">
        <v>1.4388489208633091</v>
      </c>
      <c r="KS96" s="288">
        <v>1.8948655256723728</v>
      </c>
      <c r="KT96" s="288">
        <v>3.066989507667472</v>
      </c>
      <c r="KU96" s="128" t="str">
        <f t="shared" si="84"/>
        <v>--</v>
      </c>
      <c r="KV96" s="228">
        <v>2.377521613832855</v>
      </c>
      <c r="KW96" s="228">
        <v>2.5076452599388337</v>
      </c>
      <c r="KX96" s="228">
        <v>3.0694668820678488</v>
      </c>
      <c r="KY96" s="292">
        <v>16.533864541832671</v>
      </c>
      <c r="KZ96" s="292">
        <v>16.978922716627682</v>
      </c>
      <c r="LA96" s="292">
        <v>11.043412033511046</v>
      </c>
      <c r="LB96" s="292">
        <v>19.10344827586205</v>
      </c>
      <c r="LC96" s="292">
        <v>18.082524271844679</v>
      </c>
      <c r="LD96" s="292">
        <v>16.357775987107168</v>
      </c>
      <c r="LE96" s="292">
        <v>11.760752688172053</v>
      </c>
      <c r="LF96" s="292">
        <v>12.123004139562392</v>
      </c>
      <c r="LG96" s="292">
        <v>8.1992337164750762</v>
      </c>
      <c r="LH96" s="292">
        <v>13.145216792842389</v>
      </c>
      <c r="LI96" s="292">
        <v>13.547995139732675</v>
      </c>
      <c r="LJ96" s="292">
        <v>14.032258064516107</v>
      </c>
      <c r="LK96" s="292">
        <v>3.2000000000000028</v>
      </c>
      <c r="LL96" s="292">
        <v>4.1055718475073339</v>
      </c>
      <c r="LM96" s="292">
        <v>1.7530487804878072</v>
      </c>
      <c r="LN96" s="292">
        <v>3.8567493112947719</v>
      </c>
      <c r="LO96" s="292">
        <v>4.603270745003023</v>
      </c>
      <c r="LP96" s="292">
        <v>3.3816425120772919</v>
      </c>
      <c r="LQ96" s="128">
        <v>4.6979865771812062</v>
      </c>
      <c r="LR96" s="128">
        <v>9.5124851367419527</v>
      </c>
      <c r="LS96" s="128">
        <v>18.996138996138971</v>
      </c>
      <c r="LT96" s="128">
        <v>3.1746031746031731</v>
      </c>
      <c r="LU96" s="128">
        <v>5.6776556776556903</v>
      </c>
      <c r="LV96" s="128">
        <v>17.637540453074422</v>
      </c>
      <c r="LX96" s="378" t="str">
        <f t="shared" si="85"/>
        <v>--</v>
      </c>
      <c r="LY96" s="392">
        <v>18.350515463917521</v>
      </c>
      <c r="LZ96" s="392">
        <v>19.004250151791119</v>
      </c>
      <c r="MA96" s="392">
        <v>22.025723472668801</v>
      </c>
      <c r="MB96" s="378" t="str">
        <f t="shared" si="86"/>
        <v>--</v>
      </c>
      <c r="MC96" s="392">
        <v>17.840684660961184</v>
      </c>
      <c r="MD96" s="392">
        <v>18.746303962152574</v>
      </c>
      <c r="ME96" s="392">
        <v>21.091811414392083</v>
      </c>
      <c r="MF96" s="378" t="str">
        <f t="shared" si="87"/>
        <v>--</v>
      </c>
      <c r="MG96" s="392">
        <v>17.590691307323755</v>
      </c>
      <c r="MH96" s="392">
        <v>18.099273607748209</v>
      </c>
      <c r="MI96" s="392">
        <v>19.212218649517673</v>
      </c>
      <c r="MJ96" s="378" t="str">
        <f t="shared" si="88"/>
        <v>--</v>
      </c>
      <c r="MK96" s="392">
        <v>18.566775244299713</v>
      </c>
      <c r="ML96" s="392">
        <v>19.396806623299831</v>
      </c>
      <c r="MM96" s="392">
        <v>19.619205298013252</v>
      </c>
      <c r="MN96" s="378" t="str">
        <f t="shared" si="89"/>
        <v>--</v>
      </c>
      <c r="MO96" s="392">
        <v>22.121604139715398</v>
      </c>
      <c r="MP96" s="392">
        <v>20.176991150442483</v>
      </c>
      <c r="MQ96" s="392">
        <v>16.707616707616666</v>
      </c>
      <c r="MR96" s="378" t="str">
        <f t="shared" si="90"/>
        <v>--</v>
      </c>
      <c r="MS96" s="392">
        <v>14.576493762311229</v>
      </c>
      <c r="MT96" s="392">
        <v>16.418798334324794</v>
      </c>
      <c r="MU96" s="392">
        <v>13.199665831244781</v>
      </c>
      <c r="MV96" s="378" t="str">
        <f t="shared" si="91"/>
        <v>--</v>
      </c>
      <c r="MW96" s="392">
        <v>4.5574636723910151</v>
      </c>
      <c r="MX96" s="392">
        <v>4.676258992805753</v>
      </c>
      <c r="MY96" s="392">
        <v>3.1746031746031727</v>
      </c>
      <c r="MZ96" s="378" t="str">
        <f t="shared" si="92"/>
        <v>--</v>
      </c>
      <c r="NA96" s="392">
        <v>25.790229885057464</v>
      </c>
      <c r="NB96" s="392">
        <v>26.315789473684184</v>
      </c>
      <c r="NC96" s="392">
        <v>28.410008071025032</v>
      </c>
      <c r="ND96" s="378" t="str">
        <f t="shared" si="93"/>
        <v>--</v>
      </c>
      <c r="NE96" s="392">
        <v>26.418786692759316</v>
      </c>
      <c r="NF96" s="392">
        <v>25.685339690107263</v>
      </c>
      <c r="NG96" s="392">
        <v>22.942643391521162</v>
      </c>
      <c r="NH96" s="378" t="str">
        <f t="shared" si="94"/>
        <v>--</v>
      </c>
      <c r="NI96" s="392">
        <v>8.1913499344692013</v>
      </c>
      <c r="NJ96" s="392">
        <v>7.4251497005987979</v>
      </c>
      <c r="NK96" s="392">
        <v>6.1512884455527859</v>
      </c>
      <c r="NL96" s="378" t="str">
        <f t="shared" si="95"/>
        <v>--</v>
      </c>
      <c r="NM96" s="392">
        <v>1.2450851900393192</v>
      </c>
      <c r="NN96" s="392">
        <v>1.3747758517632991</v>
      </c>
      <c r="NO96" s="392">
        <v>2.7363184079602023</v>
      </c>
      <c r="NP96" s="378" t="str">
        <f t="shared" si="96"/>
        <v>--</v>
      </c>
      <c r="NQ96" s="392">
        <v>2.5573770491803272</v>
      </c>
      <c r="NR96" s="392">
        <v>2.2795440911817657</v>
      </c>
      <c r="NS96" s="392">
        <v>1.9166666666666647</v>
      </c>
      <c r="NT96" s="378" t="str">
        <f t="shared" si="97"/>
        <v>--</v>
      </c>
      <c r="NU96" s="392">
        <v>20.078999341672183</v>
      </c>
      <c r="NV96" s="392">
        <v>25.70401437986817</v>
      </c>
      <c r="NW96" s="392">
        <v>40.166666666666707</v>
      </c>
      <c r="NX96" s="378" t="str">
        <f t="shared" si="98"/>
        <v>--</v>
      </c>
      <c r="NY96" s="392">
        <v>1.0533245556287034</v>
      </c>
      <c r="NZ96" s="392">
        <v>1.437986818454166</v>
      </c>
      <c r="OA96" s="392">
        <v>6.1666666666666634</v>
      </c>
      <c r="OB96" s="378" t="str">
        <f t="shared" si="99"/>
        <v>--</v>
      </c>
      <c r="OC96" s="392">
        <v>10.248041775456917</v>
      </c>
      <c r="OD96" s="392">
        <v>14.362336114421923</v>
      </c>
      <c r="OE96" s="392">
        <v>26.166666666666632</v>
      </c>
    </row>
    <row r="97" spans="1:396" s="93" customFormat="1" ht="14.4" thickTop="1" thickBot="1" x14ac:dyDescent="0.3">
      <c r="A97" s="93" t="str">
        <f t="shared" si="127"/>
        <v>--</v>
      </c>
      <c r="B97" s="96" t="s">
        <v>2442</v>
      </c>
      <c r="C97" s="96" t="str">
        <f t="shared" ref="C97:BN97" si="129">"--"</f>
        <v>--</v>
      </c>
      <c r="D97" s="95" t="str">
        <f t="shared" si="129"/>
        <v>--</v>
      </c>
      <c r="E97" s="95" t="str">
        <f t="shared" si="129"/>
        <v>--</v>
      </c>
      <c r="F97" s="95" t="str">
        <f t="shared" si="129"/>
        <v>--</v>
      </c>
      <c r="G97" s="95" t="str">
        <f t="shared" si="129"/>
        <v>--</v>
      </c>
      <c r="H97" s="95" t="str">
        <f t="shared" si="129"/>
        <v>--</v>
      </c>
      <c r="I97" s="95" t="str">
        <f t="shared" si="129"/>
        <v>--</v>
      </c>
      <c r="J97" s="95" t="str">
        <f t="shared" si="129"/>
        <v>--</v>
      </c>
      <c r="K97" s="95" t="str">
        <f t="shared" si="129"/>
        <v>--</v>
      </c>
      <c r="L97" s="95" t="str">
        <f t="shared" si="129"/>
        <v>--</v>
      </c>
      <c r="M97" s="93" t="str">
        <f t="shared" si="129"/>
        <v>--</v>
      </c>
      <c r="N97" s="93" t="str">
        <f t="shared" si="129"/>
        <v>--</v>
      </c>
      <c r="O97" s="93" t="str">
        <f t="shared" si="129"/>
        <v>--</v>
      </c>
      <c r="P97" s="93" t="str">
        <f t="shared" si="129"/>
        <v>--</v>
      </c>
      <c r="Q97" s="93" t="str">
        <f t="shared" si="129"/>
        <v>--</v>
      </c>
      <c r="R97" s="93" t="str">
        <f t="shared" si="129"/>
        <v>--</v>
      </c>
      <c r="S97" s="93" t="str">
        <f t="shared" si="129"/>
        <v>--</v>
      </c>
      <c r="T97" s="93" t="str">
        <f t="shared" si="129"/>
        <v>--</v>
      </c>
      <c r="U97" s="93" t="str">
        <f t="shared" si="129"/>
        <v>--</v>
      </c>
      <c r="V97" s="93" t="str">
        <f t="shared" si="129"/>
        <v>--</v>
      </c>
      <c r="W97" s="93" t="str">
        <f t="shared" si="129"/>
        <v>--</v>
      </c>
      <c r="X97" s="93" t="str">
        <f t="shared" si="129"/>
        <v>--</v>
      </c>
      <c r="Y97" s="93" t="str">
        <f t="shared" si="129"/>
        <v>--</v>
      </c>
      <c r="Z97" s="93" t="str">
        <f t="shared" si="129"/>
        <v>--</v>
      </c>
      <c r="AA97" s="93" t="str">
        <f t="shared" si="129"/>
        <v>--</v>
      </c>
      <c r="AB97" s="93" t="str">
        <f t="shared" si="129"/>
        <v>--</v>
      </c>
      <c r="AC97" s="93" t="str">
        <f t="shared" si="129"/>
        <v>--</v>
      </c>
      <c r="AD97" s="93" t="str">
        <f t="shared" si="129"/>
        <v>--</v>
      </c>
      <c r="AE97" s="93" t="str">
        <f t="shared" si="129"/>
        <v>--</v>
      </c>
      <c r="AF97" s="93" t="str">
        <f t="shared" si="129"/>
        <v>--</v>
      </c>
      <c r="AG97" s="93" t="str">
        <f t="shared" si="129"/>
        <v>--</v>
      </c>
      <c r="AH97" s="93" t="str">
        <f t="shared" si="129"/>
        <v>--</v>
      </c>
      <c r="AI97" s="93" t="str">
        <f t="shared" si="129"/>
        <v>--</v>
      </c>
      <c r="AJ97" s="93" t="str">
        <f t="shared" si="129"/>
        <v>--</v>
      </c>
      <c r="AK97" s="93" t="str">
        <f t="shared" si="129"/>
        <v>--</v>
      </c>
      <c r="AL97" s="93" t="str">
        <f t="shared" si="129"/>
        <v>--</v>
      </c>
      <c r="AM97" s="93" t="str">
        <f t="shared" si="129"/>
        <v>--</v>
      </c>
      <c r="AN97" s="93" t="str">
        <f t="shared" si="129"/>
        <v>--</v>
      </c>
      <c r="AO97" s="93" t="str">
        <f t="shared" si="129"/>
        <v>--</v>
      </c>
      <c r="AP97" s="93" t="str">
        <f t="shared" si="129"/>
        <v>--</v>
      </c>
      <c r="AQ97" s="93" t="str">
        <f t="shared" si="129"/>
        <v>--</v>
      </c>
      <c r="AR97" s="93" t="str">
        <f t="shared" si="129"/>
        <v>--</v>
      </c>
      <c r="AS97" s="93" t="str">
        <f t="shared" si="129"/>
        <v>--</v>
      </c>
      <c r="AT97" s="93" t="str">
        <f t="shared" si="129"/>
        <v>--</v>
      </c>
      <c r="AU97" s="93" t="str">
        <f t="shared" si="129"/>
        <v>--</v>
      </c>
      <c r="AV97" s="93" t="str">
        <f t="shared" si="129"/>
        <v>--</v>
      </c>
      <c r="AW97" s="93" t="str">
        <f t="shared" si="129"/>
        <v>--</v>
      </c>
      <c r="AX97" s="93" t="str">
        <f t="shared" si="129"/>
        <v>--</v>
      </c>
      <c r="AY97" s="93" t="str">
        <f t="shared" si="129"/>
        <v>--</v>
      </c>
      <c r="AZ97" s="93" t="str">
        <f t="shared" si="129"/>
        <v>--</v>
      </c>
      <c r="BA97" s="93" t="str">
        <f t="shared" si="129"/>
        <v>--</v>
      </c>
      <c r="BB97" s="93" t="str">
        <f t="shared" si="129"/>
        <v>--</v>
      </c>
      <c r="BC97" s="93" t="str">
        <f t="shared" si="129"/>
        <v>--</v>
      </c>
      <c r="BD97" s="93" t="str">
        <f t="shared" si="129"/>
        <v>--</v>
      </c>
      <c r="BE97" s="93" t="str">
        <f t="shared" si="129"/>
        <v>--</v>
      </c>
      <c r="BF97" s="93" t="str">
        <f t="shared" si="129"/>
        <v>--</v>
      </c>
      <c r="BG97" s="93" t="str">
        <f t="shared" si="129"/>
        <v>--</v>
      </c>
      <c r="BH97" s="93" t="str">
        <f t="shared" si="129"/>
        <v>--</v>
      </c>
      <c r="BI97" s="93" t="str">
        <f t="shared" si="129"/>
        <v>--</v>
      </c>
      <c r="BJ97" s="93" t="str">
        <f t="shared" si="129"/>
        <v>--</v>
      </c>
      <c r="BK97" s="93" t="str">
        <f t="shared" si="129"/>
        <v>--</v>
      </c>
      <c r="BL97" s="93" t="str">
        <f t="shared" si="129"/>
        <v>--</v>
      </c>
      <c r="BM97" s="93" t="str">
        <f t="shared" si="129"/>
        <v>--</v>
      </c>
      <c r="BN97" s="93" t="str">
        <f t="shared" si="129"/>
        <v>--</v>
      </c>
      <c r="BO97" s="93" t="str">
        <f t="shared" ref="BO97:DZ97" si="130">"--"</f>
        <v>--</v>
      </c>
      <c r="BP97" s="93" t="str">
        <f t="shared" si="130"/>
        <v>--</v>
      </c>
      <c r="BQ97" s="93" t="str">
        <f t="shared" si="130"/>
        <v>--</v>
      </c>
      <c r="BR97" s="93" t="str">
        <f t="shared" si="130"/>
        <v>--</v>
      </c>
      <c r="BS97" s="93" t="str">
        <f t="shared" si="130"/>
        <v>--</v>
      </c>
      <c r="BT97" s="93" t="str">
        <f t="shared" si="130"/>
        <v>--</v>
      </c>
      <c r="BU97" s="93" t="str">
        <f t="shared" si="130"/>
        <v>--</v>
      </c>
      <c r="BV97" s="93" t="str">
        <f t="shared" si="130"/>
        <v>--</v>
      </c>
      <c r="BW97" s="93" t="str">
        <f t="shared" si="130"/>
        <v>--</v>
      </c>
      <c r="BX97" s="93" t="str">
        <f t="shared" si="130"/>
        <v>--</v>
      </c>
      <c r="BY97" s="93" t="str">
        <f t="shared" si="130"/>
        <v>--</v>
      </c>
      <c r="BZ97" s="93" t="str">
        <f t="shared" si="130"/>
        <v>--</v>
      </c>
      <c r="CA97" s="93" t="str">
        <f t="shared" si="130"/>
        <v>--</v>
      </c>
      <c r="CB97" s="93" t="str">
        <f t="shared" si="130"/>
        <v>--</v>
      </c>
      <c r="CC97" s="93" t="str">
        <f t="shared" si="130"/>
        <v>--</v>
      </c>
      <c r="CD97" s="93" t="str">
        <f t="shared" si="130"/>
        <v>--</v>
      </c>
      <c r="CE97" s="93" t="str">
        <f t="shared" si="130"/>
        <v>--</v>
      </c>
      <c r="CF97" s="93" t="str">
        <f t="shared" si="130"/>
        <v>--</v>
      </c>
      <c r="CG97" s="93" t="str">
        <f t="shared" si="130"/>
        <v>--</v>
      </c>
      <c r="CH97" s="93" t="str">
        <f t="shared" si="130"/>
        <v>--</v>
      </c>
      <c r="CI97" s="93" t="str">
        <f t="shared" si="130"/>
        <v>--</v>
      </c>
      <c r="CJ97" s="93" t="str">
        <f t="shared" si="130"/>
        <v>--</v>
      </c>
      <c r="CK97" s="93" t="str">
        <f t="shared" si="130"/>
        <v>--</v>
      </c>
      <c r="CL97" s="93" t="str">
        <f t="shared" si="130"/>
        <v>--</v>
      </c>
      <c r="CM97" s="93" t="str">
        <f t="shared" si="130"/>
        <v>--</v>
      </c>
      <c r="CN97" s="93" t="str">
        <f t="shared" si="130"/>
        <v>--</v>
      </c>
      <c r="CO97" s="93" t="str">
        <f t="shared" si="130"/>
        <v>--</v>
      </c>
      <c r="CP97" s="93" t="str">
        <f t="shared" si="130"/>
        <v>--</v>
      </c>
      <c r="CQ97" s="93" t="str">
        <f t="shared" si="130"/>
        <v>--</v>
      </c>
      <c r="CR97" s="93" t="str">
        <f t="shared" si="130"/>
        <v>--</v>
      </c>
      <c r="CS97" s="93" t="str">
        <f t="shared" si="130"/>
        <v>--</v>
      </c>
      <c r="CT97" s="93" t="str">
        <f t="shared" si="130"/>
        <v>--</v>
      </c>
      <c r="CU97" s="93" t="str">
        <f t="shared" si="130"/>
        <v>--</v>
      </c>
      <c r="CV97" s="93" t="str">
        <f t="shared" si="130"/>
        <v>--</v>
      </c>
      <c r="CW97" s="93" t="str">
        <f t="shared" si="130"/>
        <v>--</v>
      </c>
      <c r="CX97" s="93" t="str">
        <f t="shared" si="130"/>
        <v>--</v>
      </c>
      <c r="CY97" s="93" t="str">
        <f t="shared" si="130"/>
        <v>--</v>
      </c>
      <c r="CZ97" s="93" t="str">
        <f t="shared" si="130"/>
        <v>--</v>
      </c>
      <c r="DA97" s="93" t="str">
        <f t="shared" si="130"/>
        <v>--</v>
      </c>
      <c r="DB97" s="93" t="str">
        <f t="shared" si="130"/>
        <v>--</v>
      </c>
      <c r="DC97" s="93" t="str">
        <f t="shared" si="130"/>
        <v>--</v>
      </c>
      <c r="DD97" s="93" t="str">
        <f t="shared" si="130"/>
        <v>--</v>
      </c>
      <c r="DE97" s="93" t="str">
        <f t="shared" si="130"/>
        <v>--</v>
      </c>
      <c r="DF97" s="93" t="str">
        <f t="shared" si="130"/>
        <v>--</v>
      </c>
      <c r="DG97" s="93" t="str">
        <f t="shared" si="130"/>
        <v>--</v>
      </c>
      <c r="DH97" s="93" t="str">
        <f t="shared" si="130"/>
        <v>--</v>
      </c>
      <c r="DI97" s="93" t="str">
        <f t="shared" si="130"/>
        <v>--</v>
      </c>
      <c r="DJ97" s="93" t="str">
        <f t="shared" si="130"/>
        <v>--</v>
      </c>
      <c r="DK97" s="93" t="str">
        <f t="shared" si="130"/>
        <v>--</v>
      </c>
      <c r="DL97" s="93" t="str">
        <f t="shared" si="130"/>
        <v>--</v>
      </c>
      <c r="DM97" s="93" t="str">
        <f t="shared" si="130"/>
        <v>--</v>
      </c>
      <c r="DN97" s="93" t="str">
        <f t="shared" si="130"/>
        <v>--</v>
      </c>
      <c r="DO97" s="93" t="str">
        <f t="shared" si="130"/>
        <v>--</v>
      </c>
      <c r="DP97" s="93" t="str">
        <f t="shared" si="130"/>
        <v>--</v>
      </c>
      <c r="DQ97" s="93" t="str">
        <f t="shared" si="130"/>
        <v>--</v>
      </c>
      <c r="DR97" s="93" t="str">
        <f t="shared" si="130"/>
        <v>--</v>
      </c>
      <c r="DS97" s="93" t="str">
        <f t="shared" si="130"/>
        <v>--</v>
      </c>
      <c r="DT97" s="93" t="str">
        <f t="shared" si="130"/>
        <v>--</v>
      </c>
      <c r="DU97" s="93" t="str">
        <f t="shared" si="130"/>
        <v>--</v>
      </c>
      <c r="DV97" s="93" t="str">
        <f t="shared" si="130"/>
        <v>--</v>
      </c>
      <c r="DW97" s="93" t="str">
        <f t="shared" si="130"/>
        <v>--</v>
      </c>
      <c r="DX97" s="93" t="str">
        <f t="shared" si="130"/>
        <v>--</v>
      </c>
      <c r="DY97" s="93" t="str">
        <f t="shared" si="130"/>
        <v>--</v>
      </c>
      <c r="DZ97" s="93" t="str">
        <f t="shared" si="130"/>
        <v>--</v>
      </c>
      <c r="EA97" s="93" t="str">
        <f t="shared" ref="EA97:GL97" si="131">"--"</f>
        <v>--</v>
      </c>
      <c r="EB97" s="93" t="str">
        <f t="shared" si="131"/>
        <v>--</v>
      </c>
      <c r="EC97" s="93" t="str">
        <f t="shared" si="131"/>
        <v>--</v>
      </c>
      <c r="ED97" s="93" t="str">
        <f t="shared" si="131"/>
        <v>--</v>
      </c>
      <c r="EE97" s="93" t="str">
        <f t="shared" si="131"/>
        <v>--</v>
      </c>
      <c r="EF97" s="93" t="str">
        <f t="shared" si="131"/>
        <v>--</v>
      </c>
      <c r="EG97" s="93" t="str">
        <f t="shared" si="131"/>
        <v>--</v>
      </c>
      <c r="EH97" s="93" t="str">
        <f t="shared" si="131"/>
        <v>--</v>
      </c>
      <c r="EI97" s="93" t="str">
        <f t="shared" si="131"/>
        <v>--</v>
      </c>
      <c r="EJ97" s="93" t="str">
        <f t="shared" si="131"/>
        <v>--</v>
      </c>
      <c r="EK97" s="93" t="str">
        <f t="shared" si="131"/>
        <v>--</v>
      </c>
      <c r="EL97" s="93" t="str">
        <f t="shared" si="131"/>
        <v>--</v>
      </c>
      <c r="EM97" s="93" t="str">
        <f t="shared" si="131"/>
        <v>--</v>
      </c>
      <c r="EN97" s="93" t="str">
        <f t="shared" si="131"/>
        <v>--</v>
      </c>
      <c r="EO97" s="93" t="str">
        <f t="shared" si="131"/>
        <v>--</v>
      </c>
      <c r="EP97" s="93" t="str">
        <f t="shared" si="131"/>
        <v>--</v>
      </c>
      <c r="EQ97" s="93" t="str">
        <f t="shared" si="131"/>
        <v>--</v>
      </c>
      <c r="ER97" s="93" t="str">
        <f t="shared" si="131"/>
        <v>--</v>
      </c>
      <c r="ES97" s="93" t="str">
        <f t="shared" si="131"/>
        <v>--</v>
      </c>
      <c r="ET97" s="93" t="str">
        <f t="shared" si="131"/>
        <v>--</v>
      </c>
      <c r="EU97" s="93" t="str">
        <f t="shared" si="131"/>
        <v>--</v>
      </c>
      <c r="EV97" s="93" t="str">
        <f t="shared" si="131"/>
        <v>--</v>
      </c>
      <c r="EW97" s="93" t="str">
        <f t="shared" si="131"/>
        <v>--</v>
      </c>
      <c r="EX97" s="93" t="str">
        <f t="shared" si="131"/>
        <v>--</v>
      </c>
      <c r="EY97" s="93" t="str">
        <f t="shared" si="131"/>
        <v>--</v>
      </c>
      <c r="EZ97" s="93" t="str">
        <f t="shared" si="131"/>
        <v>--</v>
      </c>
      <c r="FA97" s="93" t="str">
        <f t="shared" si="131"/>
        <v>--</v>
      </c>
      <c r="FB97" s="93" t="str">
        <f t="shared" si="131"/>
        <v>--</v>
      </c>
      <c r="FC97" s="93" t="str">
        <f t="shared" si="131"/>
        <v>--</v>
      </c>
      <c r="FD97" s="93" t="str">
        <f t="shared" si="131"/>
        <v>--</v>
      </c>
      <c r="FE97" s="93" t="str">
        <f t="shared" si="131"/>
        <v>--</v>
      </c>
      <c r="FF97" s="93" t="str">
        <f t="shared" si="131"/>
        <v>--</v>
      </c>
      <c r="FG97" s="93" t="str">
        <f t="shared" si="131"/>
        <v>--</v>
      </c>
      <c r="FH97" s="93" t="str">
        <f t="shared" si="131"/>
        <v>--</v>
      </c>
      <c r="FI97" s="93" t="str">
        <f t="shared" si="131"/>
        <v>--</v>
      </c>
      <c r="FJ97" s="93" t="str">
        <f t="shared" si="131"/>
        <v>--</v>
      </c>
      <c r="FK97" s="93" t="str">
        <f t="shared" si="131"/>
        <v>--</v>
      </c>
      <c r="FL97" s="93" t="str">
        <f t="shared" si="131"/>
        <v>--</v>
      </c>
      <c r="FM97" s="93" t="str">
        <f t="shared" si="131"/>
        <v>--</v>
      </c>
      <c r="FN97" s="93" t="str">
        <f t="shared" si="131"/>
        <v>--</v>
      </c>
      <c r="FO97" s="93" t="str">
        <f t="shared" si="131"/>
        <v>--</v>
      </c>
      <c r="FP97" s="93" t="str">
        <f t="shared" si="131"/>
        <v>--</v>
      </c>
      <c r="FQ97" s="93" t="str">
        <f t="shared" si="131"/>
        <v>--</v>
      </c>
      <c r="FR97" s="93" t="str">
        <f t="shared" si="131"/>
        <v>--</v>
      </c>
      <c r="FS97" s="93" t="str">
        <f t="shared" si="131"/>
        <v>--</v>
      </c>
      <c r="FT97" s="93" t="str">
        <f t="shared" si="131"/>
        <v>--</v>
      </c>
      <c r="FU97" s="93" t="str">
        <f t="shared" si="131"/>
        <v>--</v>
      </c>
      <c r="FV97" s="93" t="str">
        <f t="shared" si="131"/>
        <v>--</v>
      </c>
      <c r="FW97" s="93" t="str">
        <f t="shared" si="131"/>
        <v>--</v>
      </c>
      <c r="FX97" s="93" t="str">
        <f t="shared" si="131"/>
        <v>--</v>
      </c>
      <c r="FY97" s="93" t="str">
        <f t="shared" si="131"/>
        <v>--</v>
      </c>
      <c r="FZ97" s="93" t="str">
        <f t="shared" si="131"/>
        <v>--</v>
      </c>
      <c r="GA97" s="93" t="str">
        <f t="shared" si="131"/>
        <v>--</v>
      </c>
      <c r="GB97" s="93" t="str">
        <f t="shared" si="131"/>
        <v>--</v>
      </c>
      <c r="GC97" s="93" t="str">
        <f t="shared" si="131"/>
        <v>--</v>
      </c>
      <c r="GD97" s="93" t="str">
        <f t="shared" si="131"/>
        <v>--</v>
      </c>
      <c r="GE97" s="93" t="str">
        <f t="shared" si="131"/>
        <v>--</v>
      </c>
      <c r="GF97" s="93" t="str">
        <f t="shared" si="131"/>
        <v>--</v>
      </c>
      <c r="GG97" s="93" t="str">
        <f t="shared" si="131"/>
        <v>--</v>
      </c>
      <c r="GH97" s="93" t="str">
        <f t="shared" si="131"/>
        <v>--</v>
      </c>
      <c r="GI97" s="93" t="str">
        <f t="shared" si="131"/>
        <v>--</v>
      </c>
      <c r="GJ97" s="93" t="str">
        <f t="shared" si="131"/>
        <v>--</v>
      </c>
      <c r="GK97" s="93" t="str">
        <f t="shared" si="131"/>
        <v>--</v>
      </c>
      <c r="GL97" s="93" t="str">
        <f t="shared" si="131"/>
        <v>--</v>
      </c>
      <c r="GM97" s="93" t="str">
        <f t="shared" ref="GM97:JB97" si="132">"--"</f>
        <v>--</v>
      </c>
      <c r="GN97" s="93" t="str">
        <f t="shared" si="132"/>
        <v>--</v>
      </c>
      <c r="GO97" s="93" t="str">
        <f t="shared" si="132"/>
        <v>--</v>
      </c>
      <c r="GP97" s="93" t="str">
        <f t="shared" si="132"/>
        <v>--</v>
      </c>
      <c r="GQ97" s="93" t="str">
        <f t="shared" si="132"/>
        <v>--</v>
      </c>
      <c r="GR97" s="93" t="str">
        <f t="shared" si="132"/>
        <v>--</v>
      </c>
      <c r="GS97" s="93" t="str">
        <f t="shared" si="132"/>
        <v>--</v>
      </c>
      <c r="GT97" s="93" t="str">
        <f t="shared" si="132"/>
        <v>--</v>
      </c>
      <c r="GU97" s="93" t="str">
        <f t="shared" si="132"/>
        <v>--</v>
      </c>
      <c r="GV97" s="93" t="str">
        <f t="shared" si="132"/>
        <v>--</v>
      </c>
      <c r="GW97" s="93" t="str">
        <f t="shared" si="132"/>
        <v>--</v>
      </c>
      <c r="GX97" s="93" t="str">
        <f t="shared" si="132"/>
        <v>--</v>
      </c>
      <c r="GY97" s="93" t="str">
        <f t="shared" si="132"/>
        <v>--</v>
      </c>
      <c r="GZ97" s="93" t="str">
        <f t="shared" si="132"/>
        <v>--</v>
      </c>
      <c r="HA97" s="93" t="str">
        <f t="shared" si="132"/>
        <v>--</v>
      </c>
      <c r="HB97" s="93" t="str">
        <f t="shared" si="132"/>
        <v>--</v>
      </c>
      <c r="HC97" s="93" t="str">
        <f t="shared" si="132"/>
        <v>--</v>
      </c>
      <c r="HD97" s="93" t="str">
        <f t="shared" si="132"/>
        <v>--</v>
      </c>
      <c r="HE97" s="93" t="str">
        <f t="shared" si="132"/>
        <v>--</v>
      </c>
      <c r="HF97" s="93" t="str">
        <f t="shared" si="132"/>
        <v>--</v>
      </c>
      <c r="HG97" s="93" t="str">
        <f t="shared" si="132"/>
        <v>--</v>
      </c>
      <c r="HH97" s="93" t="str">
        <f t="shared" si="132"/>
        <v>--</v>
      </c>
      <c r="HI97" s="94" t="str">
        <f t="shared" si="132"/>
        <v>--</v>
      </c>
      <c r="HJ97" s="94" t="str">
        <f t="shared" si="132"/>
        <v>--</v>
      </c>
      <c r="HK97" s="94" t="str">
        <f t="shared" si="132"/>
        <v>--</v>
      </c>
      <c r="HL97" s="94" t="str">
        <f t="shared" si="132"/>
        <v>--</v>
      </c>
      <c r="HM97" s="93" t="str">
        <f t="shared" si="132"/>
        <v>--</v>
      </c>
      <c r="HN97" s="93" t="str">
        <f t="shared" si="132"/>
        <v>--</v>
      </c>
      <c r="HO97" s="93" t="str">
        <f t="shared" si="132"/>
        <v>--</v>
      </c>
      <c r="HP97" s="93" t="str">
        <f t="shared" si="132"/>
        <v>--</v>
      </c>
      <c r="HQ97" s="93" t="str">
        <f t="shared" si="132"/>
        <v>--</v>
      </c>
      <c r="HR97" s="93" t="str">
        <f t="shared" si="132"/>
        <v>--</v>
      </c>
      <c r="HS97" s="93" t="str">
        <f t="shared" si="132"/>
        <v>--</v>
      </c>
      <c r="HT97" s="93" t="str">
        <f t="shared" si="132"/>
        <v>--</v>
      </c>
      <c r="HU97" s="93" t="str">
        <f t="shared" si="132"/>
        <v>--</v>
      </c>
      <c r="HV97" s="93" t="str">
        <f t="shared" si="132"/>
        <v>--</v>
      </c>
      <c r="HW97" s="93" t="str">
        <f t="shared" si="132"/>
        <v>--</v>
      </c>
      <c r="HX97" s="93" t="str">
        <f t="shared" si="132"/>
        <v>--</v>
      </c>
      <c r="HY97" s="93" t="str">
        <f t="shared" si="132"/>
        <v>--</v>
      </c>
      <c r="HZ97" s="93" t="str">
        <f t="shared" si="132"/>
        <v>--</v>
      </c>
      <c r="IA97" s="93" t="str">
        <f t="shared" si="132"/>
        <v>--</v>
      </c>
      <c r="IB97" s="93" t="str">
        <f t="shared" si="132"/>
        <v>--</v>
      </c>
      <c r="IC97" s="93" t="str">
        <f t="shared" si="132"/>
        <v>--</v>
      </c>
      <c r="ID97" s="93" t="str">
        <f t="shared" si="132"/>
        <v>--</v>
      </c>
      <c r="IE97" s="93" t="str">
        <f t="shared" si="132"/>
        <v>--</v>
      </c>
      <c r="IF97" s="93" t="str">
        <f t="shared" si="132"/>
        <v>--</v>
      </c>
      <c r="IG97" s="93" t="str">
        <f t="shared" si="132"/>
        <v>--</v>
      </c>
      <c r="IH97" s="93" t="str">
        <f t="shared" si="132"/>
        <v>--</v>
      </c>
      <c r="II97" s="93" t="str">
        <f t="shared" si="132"/>
        <v>--</v>
      </c>
      <c r="IJ97" s="93" t="str">
        <f t="shared" si="132"/>
        <v>--</v>
      </c>
      <c r="IK97" s="93" t="str">
        <f t="shared" si="132"/>
        <v>--</v>
      </c>
      <c r="IL97" s="93" t="str">
        <f t="shared" si="132"/>
        <v>--</v>
      </c>
      <c r="IM97" s="93" t="str">
        <f t="shared" si="132"/>
        <v>--</v>
      </c>
      <c r="IN97" s="93" t="str">
        <f t="shared" si="132"/>
        <v>--</v>
      </c>
      <c r="IO97" s="93" t="str">
        <f t="shared" si="132"/>
        <v>--</v>
      </c>
      <c r="IP97" s="93" t="str">
        <f t="shared" si="132"/>
        <v>--</v>
      </c>
      <c r="IQ97" s="93" t="str">
        <f t="shared" si="132"/>
        <v>--</v>
      </c>
      <c r="IR97" s="93" t="str">
        <f t="shared" si="132"/>
        <v>--</v>
      </c>
      <c r="IS97" s="93" t="str">
        <f t="shared" si="132"/>
        <v>--</v>
      </c>
      <c r="IT97" s="93" t="str">
        <f t="shared" si="132"/>
        <v>--</v>
      </c>
      <c r="IU97" s="93" t="str">
        <f t="shared" si="132"/>
        <v>--</v>
      </c>
      <c r="IV97" s="93" t="str">
        <f t="shared" si="132"/>
        <v>--</v>
      </c>
      <c r="IW97" s="184" t="str">
        <f t="shared" si="132"/>
        <v>--</v>
      </c>
      <c r="IX97" s="185" t="str">
        <f t="shared" si="132"/>
        <v>--</v>
      </c>
      <c r="IY97" s="184" t="str">
        <f t="shared" si="132"/>
        <v>--</v>
      </c>
      <c r="IZ97" s="184" t="str">
        <f t="shared" si="132"/>
        <v>--</v>
      </c>
      <c r="JA97" s="184" t="str">
        <f t="shared" si="132"/>
        <v>--</v>
      </c>
      <c r="JB97" s="184" t="str">
        <f t="shared" si="132"/>
        <v>--</v>
      </c>
      <c r="JC97" s="261" t="s">
        <v>286</v>
      </c>
      <c r="JD97" s="261" t="s">
        <v>286</v>
      </c>
      <c r="JE97" s="261" t="s">
        <v>286</v>
      </c>
      <c r="JF97" s="261" t="s">
        <v>286</v>
      </c>
      <c r="JG97" s="261" t="s">
        <v>286</v>
      </c>
      <c r="JH97" s="261" t="s">
        <v>286</v>
      </c>
      <c r="JI97" s="261" t="s">
        <v>286</v>
      </c>
      <c r="JJ97" s="261" t="s">
        <v>286</v>
      </c>
      <c r="JK97" s="261" t="s">
        <v>286</v>
      </c>
      <c r="JL97" s="261" t="s">
        <v>286</v>
      </c>
      <c r="JM97" s="261" t="s">
        <v>286</v>
      </c>
      <c r="JN97" s="261" t="s">
        <v>286</v>
      </c>
      <c r="JO97" s="228">
        <v>22.388059701492601</v>
      </c>
      <c r="JP97" s="228">
        <v>36.6666666666667</v>
      </c>
      <c r="JQ97" s="228">
        <v>51.131221719457002</v>
      </c>
      <c r="JR97" s="228">
        <v>20.731707317073202</v>
      </c>
      <c r="JS97" s="228">
        <v>32.167832167832103</v>
      </c>
      <c r="JT97" s="228">
        <v>55.319148936170201</v>
      </c>
      <c r="JU97" s="213">
        <v>0.74626865671641796</v>
      </c>
      <c r="JV97" s="228">
        <v>4.1666666666666696</v>
      </c>
      <c r="JW97" s="228">
        <v>8.1447963800905008</v>
      </c>
      <c r="JX97" s="213">
        <v>0.81300813008130102</v>
      </c>
      <c r="JY97" s="228">
        <v>2.4475524475524502</v>
      </c>
      <c r="JZ97" s="228">
        <v>5.5319148936170199</v>
      </c>
      <c r="KA97" s="228">
        <v>15.498154981549799</v>
      </c>
      <c r="KB97" s="228">
        <v>23.75</v>
      </c>
      <c r="KC97" s="228">
        <v>29.729729729729701</v>
      </c>
      <c r="KD97" s="228">
        <v>12.8</v>
      </c>
      <c r="KE97" s="228">
        <v>19.230769230769202</v>
      </c>
      <c r="KF97" s="228">
        <v>37.1308016877637</v>
      </c>
      <c r="KG97" s="128" t="str">
        <f t="shared" si="122"/>
        <v>--</v>
      </c>
      <c r="KH97" s="128" t="str">
        <f t="shared" si="122"/>
        <v>--</v>
      </c>
      <c r="KI97" s="128" t="str">
        <f t="shared" si="122"/>
        <v>--</v>
      </c>
      <c r="KJ97" s="128" t="str">
        <f t="shared" si="122"/>
        <v>--</v>
      </c>
      <c r="KK97" s="128" t="str">
        <f t="shared" si="122"/>
        <v>--</v>
      </c>
      <c r="KL97" s="128" t="str">
        <f t="shared" si="122"/>
        <v>--</v>
      </c>
      <c r="KM97" s="128" t="str">
        <f t="shared" si="122"/>
        <v>--</v>
      </c>
      <c r="KN97" s="288">
        <v>8.3665338645418377</v>
      </c>
      <c r="KO97" s="288">
        <v>11.929824561403512</v>
      </c>
      <c r="KP97" s="288">
        <v>18.565400843881857</v>
      </c>
      <c r="KQ97" s="128" t="str">
        <f t="shared" si="83"/>
        <v>--</v>
      </c>
      <c r="KR97" s="289">
        <v>0.79681274900398413</v>
      </c>
      <c r="KS97" s="288">
        <v>3.5087719298245621</v>
      </c>
      <c r="KT97" s="288">
        <v>3.7974683544303804</v>
      </c>
      <c r="KU97" s="128" t="str">
        <f t="shared" si="84"/>
        <v>--</v>
      </c>
      <c r="KV97" s="228">
        <v>1.9920318725099597</v>
      </c>
      <c r="KW97" s="228">
        <v>3.157894736842104</v>
      </c>
      <c r="KX97" s="228">
        <v>2.5316455696202533</v>
      </c>
      <c r="KY97" s="292">
        <v>12.087912087912096</v>
      </c>
      <c r="KZ97" s="292">
        <v>20.000000000000004</v>
      </c>
      <c r="LA97" s="292">
        <v>19.642857142857146</v>
      </c>
      <c r="LB97" s="292">
        <v>20.000000000000007</v>
      </c>
      <c r="LC97" s="292">
        <v>19.930069930069948</v>
      </c>
      <c r="LD97" s="292">
        <v>17.299578059071735</v>
      </c>
      <c r="LE97" s="292">
        <v>12.177121771217712</v>
      </c>
      <c r="LF97" s="292">
        <v>18.410041841004194</v>
      </c>
      <c r="LG97" s="292">
        <v>10.407239819004525</v>
      </c>
      <c r="LH97" s="292">
        <v>16.470588235294123</v>
      </c>
      <c r="LI97" s="292">
        <v>13.286713286713278</v>
      </c>
      <c r="LJ97" s="292">
        <v>13.080168776371307</v>
      </c>
      <c r="LK97" s="292">
        <v>2.9520295202952043</v>
      </c>
      <c r="LL97" s="292">
        <v>6.3291139240506356</v>
      </c>
      <c r="LM97" s="292">
        <v>4.017857142857145</v>
      </c>
      <c r="LN97" s="292">
        <v>8.9843750000000036</v>
      </c>
      <c r="LO97" s="292">
        <v>8.4210526315789416</v>
      </c>
      <c r="LP97" s="292">
        <v>2.5316455696202547</v>
      </c>
      <c r="LQ97" s="99">
        <v>4.0590405904059041</v>
      </c>
      <c r="LR97" s="99">
        <v>13.924050632911396</v>
      </c>
      <c r="LS97" s="99">
        <v>15.000000000000004</v>
      </c>
      <c r="LT97" s="99">
        <v>5.1587301587301599</v>
      </c>
      <c r="LU97" s="99">
        <v>8.7412587412587417</v>
      </c>
      <c r="LV97" s="99">
        <v>19.491525423728817</v>
      </c>
      <c r="LX97" s="378" t="str">
        <f t="shared" si="85"/>
        <v>--</v>
      </c>
      <c r="LY97" s="392">
        <v>21.960784313725497</v>
      </c>
      <c r="LZ97" s="392">
        <v>23.508771929824572</v>
      </c>
      <c r="MA97" s="392">
        <v>20.675105485232063</v>
      </c>
      <c r="MB97" s="378" t="str">
        <f t="shared" si="86"/>
        <v>--</v>
      </c>
      <c r="MC97" s="392">
        <v>12.365591397849467</v>
      </c>
      <c r="MD97" s="392">
        <v>20.555555555555568</v>
      </c>
      <c r="ME97" s="392">
        <v>23.913043478260867</v>
      </c>
      <c r="MF97" s="378" t="str">
        <f t="shared" si="87"/>
        <v>--</v>
      </c>
      <c r="MG97" s="392">
        <v>22.529644268774689</v>
      </c>
      <c r="MH97" s="392">
        <v>22.027972027972044</v>
      </c>
      <c r="MI97" s="392">
        <v>18.565400843881861</v>
      </c>
      <c r="MJ97" s="378" t="str">
        <f t="shared" si="88"/>
        <v>--</v>
      </c>
      <c r="MK97" s="392">
        <v>12.903225806451617</v>
      </c>
      <c r="ML97" s="392">
        <v>17.127071823204421</v>
      </c>
      <c r="MM97" s="392">
        <v>18.840579710144926</v>
      </c>
      <c r="MN97" s="378" t="str">
        <f t="shared" si="89"/>
        <v>--</v>
      </c>
      <c r="MO97" s="392">
        <v>15.544041450777209</v>
      </c>
      <c r="MP97" s="392">
        <v>21.808510638297879</v>
      </c>
      <c r="MQ97" s="392">
        <v>18.309859154929583</v>
      </c>
      <c r="MR97" s="378" t="str">
        <f t="shared" si="90"/>
        <v>--</v>
      </c>
      <c r="MS97" s="392">
        <v>10.416666666666668</v>
      </c>
      <c r="MT97" s="392">
        <v>15.591397849462373</v>
      </c>
      <c r="MU97" s="392">
        <v>13.043478260869566</v>
      </c>
      <c r="MV97" s="378" t="str">
        <f t="shared" si="91"/>
        <v>--</v>
      </c>
      <c r="MW97" s="392">
        <v>3.7037037037037037</v>
      </c>
      <c r="MX97" s="392">
        <v>7.7348066298342566</v>
      </c>
      <c r="MY97" s="392">
        <v>5.0359712230215834</v>
      </c>
      <c r="MZ97" s="378" t="str">
        <f t="shared" si="92"/>
        <v>--</v>
      </c>
      <c r="NA97" s="392">
        <v>28.286852589641448</v>
      </c>
      <c r="NB97" s="392">
        <v>31.818181818181817</v>
      </c>
      <c r="NC97" s="392">
        <v>30.801687763713065</v>
      </c>
      <c r="ND97" s="378" t="str">
        <f t="shared" si="93"/>
        <v>--</v>
      </c>
      <c r="NE97" s="392">
        <v>33.333333333333343</v>
      </c>
      <c r="NF97" s="392">
        <v>28.977272727272734</v>
      </c>
      <c r="NG97" s="392">
        <v>21.582733812949645</v>
      </c>
      <c r="NH97" s="378" t="str">
        <f t="shared" si="94"/>
        <v>--</v>
      </c>
      <c r="NI97" s="392">
        <v>7.8534031413612597</v>
      </c>
      <c r="NJ97" s="392">
        <v>10.285714285714294</v>
      </c>
      <c r="NK97" s="392">
        <v>8.5106382978723456</v>
      </c>
      <c r="NL97" s="378" t="str">
        <f t="shared" si="95"/>
        <v>--</v>
      </c>
      <c r="NM97" s="392">
        <v>1.5544041450777202</v>
      </c>
      <c r="NN97" s="392">
        <v>2.2598870056497176</v>
      </c>
      <c r="NO97" s="392">
        <v>1.4184397163120566</v>
      </c>
      <c r="NP97" s="378" t="str">
        <f t="shared" si="96"/>
        <v>--</v>
      </c>
      <c r="NQ97" s="392">
        <v>0.52356020942408399</v>
      </c>
      <c r="NR97" s="392">
        <v>2.2988505747126435</v>
      </c>
      <c r="NS97" s="392">
        <v>2.8776978417266186</v>
      </c>
      <c r="NT97" s="378" t="str">
        <f t="shared" si="97"/>
        <v>--</v>
      </c>
      <c r="NU97" s="392">
        <v>15.873015873015877</v>
      </c>
      <c r="NV97" s="392">
        <v>25.862068965517242</v>
      </c>
      <c r="NW97" s="392">
        <v>39.716312056737578</v>
      </c>
      <c r="NX97" s="378" t="str">
        <f t="shared" si="98"/>
        <v>--</v>
      </c>
      <c r="NY97" s="392">
        <v>0.52910052910052929</v>
      </c>
      <c r="NZ97" s="392">
        <v>2.8735632183908053</v>
      </c>
      <c r="OA97" s="392">
        <v>5.6737588652482271</v>
      </c>
      <c r="OB97" s="378" t="str">
        <f t="shared" si="99"/>
        <v>--</v>
      </c>
      <c r="OC97" s="392">
        <v>8.4656084656084669</v>
      </c>
      <c r="OD97" s="392">
        <v>21.714285714285708</v>
      </c>
      <c r="OE97" s="392">
        <v>30.281690140845054</v>
      </c>
    </row>
    <row r="98" spans="1:396" ht="14.4" thickTop="1" thickBot="1" x14ac:dyDescent="0.3">
      <c r="A98" s="114" t="str">
        <f t="shared" si="127"/>
        <v>--</v>
      </c>
      <c r="B98" s="96" t="s">
        <v>172</v>
      </c>
      <c r="C98" s="96">
        <v>17.610062893081754</v>
      </c>
      <c r="D98" s="114">
        <v>34.875444839857657</v>
      </c>
      <c r="E98" s="114">
        <v>40.375586854460089</v>
      </c>
      <c r="F98" s="114">
        <v>22.222222222222211</v>
      </c>
      <c r="G98" s="114">
        <v>38.698630136986324</v>
      </c>
      <c r="H98" s="114">
        <v>50.7246376811594</v>
      </c>
      <c r="I98" s="114">
        <v>15.753424657534236</v>
      </c>
      <c r="J98" s="114">
        <v>25.58922558922561</v>
      </c>
      <c r="K98" s="114">
        <v>38.167938931297705</v>
      </c>
      <c r="L98" s="114">
        <v>20.238095238095244</v>
      </c>
      <c r="M98" s="114">
        <v>24.817518248175194</v>
      </c>
      <c r="N98" s="114">
        <v>26.046511627906991</v>
      </c>
      <c r="O98" s="114">
        <v>21.192052980132448</v>
      </c>
      <c r="P98" s="114">
        <v>19.402985074626862</v>
      </c>
      <c r="Q98" s="114">
        <v>27.319587628865992</v>
      </c>
      <c r="R98" s="114">
        <v>10.625000000000007</v>
      </c>
      <c r="S98" s="114">
        <v>11.03202846975088</v>
      </c>
      <c r="T98" s="114">
        <v>10.747663551401873</v>
      </c>
      <c r="U98" s="114">
        <v>9.3750000000000018</v>
      </c>
      <c r="V98" s="114">
        <v>15.753424657534243</v>
      </c>
      <c r="W98" s="114">
        <v>8.2125603864734327</v>
      </c>
      <c r="X98" s="114">
        <v>8.934707903780069</v>
      </c>
      <c r="Y98" s="114">
        <v>8.0808080808080778</v>
      </c>
      <c r="Z98" s="114">
        <v>6.896551724137935</v>
      </c>
      <c r="AA98" s="114">
        <v>11.507936507936504</v>
      </c>
      <c r="AB98" s="114">
        <v>10.144927536231888</v>
      </c>
      <c r="AC98" s="114">
        <v>10.697674418604652</v>
      </c>
      <c r="AD98" s="114">
        <v>15.131578947368427</v>
      </c>
      <c r="AE98" s="114">
        <v>9.7560975609756131</v>
      </c>
      <c r="AF98" s="114">
        <v>9.7435897435897498</v>
      </c>
      <c r="AG98" s="114">
        <v>15.923566878980891</v>
      </c>
      <c r="AH98" s="114">
        <v>13.928571428571431</v>
      </c>
      <c r="AI98" s="114">
        <v>12.264150943396222</v>
      </c>
      <c r="AJ98" s="114">
        <v>14.159292035398234</v>
      </c>
      <c r="AK98" s="114">
        <v>21.917808219178081</v>
      </c>
      <c r="AL98" s="114">
        <v>13.592233009708741</v>
      </c>
      <c r="AM98" s="114">
        <v>13.35616438356165</v>
      </c>
      <c r="AN98" s="114">
        <v>12.837837837837828</v>
      </c>
      <c r="AO98" s="114">
        <v>7.6335877862595396</v>
      </c>
      <c r="AP98" s="114">
        <v>13.654618473895582</v>
      </c>
      <c r="AQ98" s="114">
        <v>9.7826086956521721</v>
      </c>
      <c r="AR98" s="114">
        <v>9.8591549295774659</v>
      </c>
      <c r="AS98" s="114">
        <v>17.218543046357624</v>
      </c>
      <c r="AT98" s="114">
        <v>7.3891625615763541</v>
      </c>
      <c r="AU98" s="114">
        <v>8.7628865979381523</v>
      </c>
      <c r="AV98" s="114">
        <v>8.974358974358978</v>
      </c>
      <c r="AW98" s="114">
        <v>11.071428571428575</v>
      </c>
      <c r="AX98" s="114">
        <v>11.737089201877934</v>
      </c>
      <c r="AY98" s="114">
        <v>13.777777777777782</v>
      </c>
      <c r="AZ98" s="114">
        <v>20.000000000000007</v>
      </c>
      <c r="BA98" s="114">
        <v>7.729468599033817</v>
      </c>
      <c r="BB98" s="114">
        <v>11.034482758620694</v>
      </c>
      <c r="BC98" s="114">
        <v>12.244897959183678</v>
      </c>
      <c r="BD98" s="114">
        <v>7.2796934865900447</v>
      </c>
      <c r="BE98" s="114">
        <v>13.008130081300813</v>
      </c>
      <c r="BF98" s="114">
        <v>11.59420289855073</v>
      </c>
      <c r="BG98" s="114">
        <v>9.7674418604651194</v>
      </c>
      <c r="BH98" s="114">
        <v>12.751677852348994</v>
      </c>
      <c r="BI98" s="114">
        <v>7.8817733990147838</v>
      </c>
      <c r="BJ98" s="114">
        <v>9.2783505154639148</v>
      </c>
      <c r="BK98" s="114" t="s">
        <v>286</v>
      </c>
      <c r="BL98" s="114" t="s">
        <v>286</v>
      </c>
      <c r="BM98" s="114" t="s">
        <v>286</v>
      </c>
      <c r="BN98" s="114" t="s">
        <v>286</v>
      </c>
      <c r="BO98" s="114" t="s">
        <v>286</v>
      </c>
      <c r="BP98" s="114" t="s">
        <v>286</v>
      </c>
      <c r="BQ98" s="114" t="s">
        <v>286</v>
      </c>
      <c r="BR98" s="114" t="s">
        <v>286</v>
      </c>
      <c r="BS98" s="114" t="s">
        <v>286</v>
      </c>
      <c r="BT98" s="114">
        <v>9.2741935483871014</v>
      </c>
      <c r="BU98" s="114">
        <v>9.7826086956521721</v>
      </c>
      <c r="BV98" s="114">
        <v>6.0747663551401896</v>
      </c>
      <c r="BW98" s="114">
        <v>10.738255033557056</v>
      </c>
      <c r="BX98" s="114">
        <v>10.499999999999996</v>
      </c>
      <c r="BY98" s="114">
        <v>8.7179487179487172</v>
      </c>
      <c r="BZ98" s="114">
        <v>10.967741935483874</v>
      </c>
      <c r="CA98" s="114">
        <v>16.428571428571434</v>
      </c>
      <c r="CB98" s="114">
        <v>16.037735849056595</v>
      </c>
      <c r="CC98" s="114">
        <v>14.285714285714295</v>
      </c>
      <c r="CD98" s="114">
        <v>23.958333333333332</v>
      </c>
      <c r="CE98" s="114">
        <v>14.563106796116504</v>
      </c>
      <c r="CF98" s="114">
        <v>11.418685121107266</v>
      </c>
      <c r="CG98" s="114">
        <v>12.542372881355936</v>
      </c>
      <c r="CH98" s="114">
        <v>10.727969348659006</v>
      </c>
      <c r="CI98" s="114">
        <v>10.080645161290317</v>
      </c>
      <c r="CJ98" s="114">
        <v>13.818181818181827</v>
      </c>
      <c r="CK98" s="114">
        <v>10.328638497652587</v>
      </c>
      <c r="CL98" s="114">
        <v>12.244897959183673</v>
      </c>
      <c r="CM98" s="114">
        <v>10.499999999999998</v>
      </c>
      <c r="CN98" s="114">
        <v>9.7938144329896986</v>
      </c>
      <c r="CO98" s="114">
        <v>2.5477707006369421</v>
      </c>
      <c r="CP98" s="114">
        <v>4.2704626334519569</v>
      </c>
      <c r="CQ98" s="114">
        <v>4.6948356807511757</v>
      </c>
      <c r="CR98" s="114">
        <v>3.5555555555555567</v>
      </c>
      <c r="CS98" s="114">
        <v>10.034602076124575</v>
      </c>
      <c r="CT98" s="114">
        <v>3.4146341463414638</v>
      </c>
      <c r="CU98" s="114">
        <v>2.0547945205479472</v>
      </c>
      <c r="CV98" s="114">
        <v>5.4421768707483009</v>
      </c>
      <c r="CW98" s="114">
        <v>1.5209125475285172</v>
      </c>
      <c r="CX98" s="114">
        <v>3.2</v>
      </c>
      <c r="CY98" s="114">
        <v>2.181818181818183</v>
      </c>
      <c r="CZ98" s="114">
        <v>2.3474178403755874</v>
      </c>
      <c r="DA98" s="114">
        <v>2.0547945205479463</v>
      </c>
      <c r="DB98" s="114">
        <v>1.4925373134328361</v>
      </c>
      <c r="DC98" s="114">
        <v>1.5463917525773201</v>
      </c>
      <c r="DD98" s="114" t="s">
        <v>286</v>
      </c>
      <c r="DE98" s="114">
        <v>35.971223021582738</v>
      </c>
      <c r="DF98" s="114">
        <v>46.226415094339615</v>
      </c>
      <c r="DG98" s="114" t="s">
        <v>286</v>
      </c>
      <c r="DH98" s="114">
        <v>25.938566552901008</v>
      </c>
      <c r="DI98" s="114">
        <v>28.780487804878042</v>
      </c>
      <c r="DJ98" s="114" t="s">
        <v>286</v>
      </c>
      <c r="DK98" s="114">
        <v>36.734693877551038</v>
      </c>
      <c r="DL98" s="114">
        <v>41.379310344827573</v>
      </c>
      <c r="DM98" s="114" t="s">
        <v>286</v>
      </c>
      <c r="DN98" s="114">
        <v>23.10469314079424</v>
      </c>
      <c r="DO98" s="114">
        <v>41.121495327102821</v>
      </c>
      <c r="DP98" s="114" t="s">
        <v>286</v>
      </c>
      <c r="DQ98" s="114">
        <v>18.811881188118807</v>
      </c>
      <c r="DR98" s="114">
        <v>35.714285714285751</v>
      </c>
      <c r="DS98" s="114" t="s">
        <v>286</v>
      </c>
      <c r="DT98" s="114">
        <v>29.963898916967501</v>
      </c>
      <c r="DU98" s="114">
        <v>34.123222748815152</v>
      </c>
      <c r="DV98" s="114" t="s">
        <v>286</v>
      </c>
      <c r="DW98" s="114">
        <v>27.05479452054794</v>
      </c>
      <c r="DX98" s="114">
        <v>32.682926829268283</v>
      </c>
      <c r="DY98" s="114" t="s">
        <v>286</v>
      </c>
      <c r="DZ98" s="114">
        <v>29.251700680272112</v>
      </c>
      <c r="EA98" s="114">
        <v>26.538461538461529</v>
      </c>
      <c r="EB98" s="114" t="s">
        <v>286</v>
      </c>
      <c r="EC98" s="114">
        <v>22.826086956521753</v>
      </c>
      <c r="ED98" s="114">
        <v>29.857819905213283</v>
      </c>
      <c r="EE98" s="114" t="s">
        <v>286</v>
      </c>
      <c r="EF98" s="114">
        <v>21.890547263681597</v>
      </c>
      <c r="EG98" s="114">
        <v>26.020408163265309</v>
      </c>
      <c r="EH98" s="114" t="s">
        <v>286</v>
      </c>
      <c r="EI98" s="114">
        <v>27.173913043478269</v>
      </c>
      <c r="EJ98" s="114">
        <v>30.288461538461551</v>
      </c>
      <c r="EK98" s="114" t="s">
        <v>286</v>
      </c>
      <c r="EL98" s="114">
        <v>22.945205479452063</v>
      </c>
      <c r="EM98" s="114">
        <v>25.365853658536604</v>
      </c>
      <c r="EN98" s="114" t="s">
        <v>286</v>
      </c>
      <c r="EO98" s="114">
        <v>22.145328719723185</v>
      </c>
      <c r="EP98" s="114">
        <v>19.455252918287943</v>
      </c>
      <c r="EQ98" s="114" t="s">
        <v>286</v>
      </c>
      <c r="ER98" s="114">
        <v>21.376811594202906</v>
      </c>
      <c r="ES98" s="114">
        <v>17.06161137440758</v>
      </c>
      <c r="ET98" s="114" t="s">
        <v>286</v>
      </c>
      <c r="EU98" s="114">
        <v>17.676767676767678</v>
      </c>
      <c r="EV98" s="114">
        <v>19.897959183673478</v>
      </c>
      <c r="EW98" s="114" t="s">
        <v>286</v>
      </c>
      <c r="EX98" s="114">
        <v>14.130434782608699</v>
      </c>
      <c r="EY98" s="114">
        <v>52.857142857142847</v>
      </c>
      <c r="EZ98" s="114" t="s">
        <v>286</v>
      </c>
      <c r="FA98" s="114">
        <v>10.380622837370248</v>
      </c>
      <c r="FB98" s="114">
        <v>47.572815533980581</v>
      </c>
      <c r="FC98" s="114" t="s">
        <v>286</v>
      </c>
      <c r="FD98" s="114">
        <v>10.996563573883165</v>
      </c>
      <c r="FE98" s="114">
        <v>47.892720306513411</v>
      </c>
      <c r="FF98" s="114" t="s">
        <v>286</v>
      </c>
      <c r="FG98" s="114">
        <v>11.552346570397114</v>
      </c>
      <c r="FH98" s="114">
        <v>48.076923076923087</v>
      </c>
      <c r="FI98" s="114" t="s">
        <v>286</v>
      </c>
      <c r="FJ98" s="114">
        <v>12.121212121212118</v>
      </c>
      <c r="FK98" s="114">
        <v>44.329896907216479</v>
      </c>
      <c r="FL98" s="114" t="s">
        <v>286</v>
      </c>
      <c r="FM98" s="114">
        <v>1.8181818181818188</v>
      </c>
      <c r="FN98" s="114">
        <v>38.207547169811349</v>
      </c>
      <c r="FO98" s="114" t="s">
        <v>286</v>
      </c>
      <c r="FP98" s="114">
        <v>3.4364261168384873</v>
      </c>
      <c r="FQ98" s="114">
        <v>28.292682926829272</v>
      </c>
      <c r="FR98" s="114" t="s">
        <v>286</v>
      </c>
      <c r="FS98" s="114">
        <v>1.3793103448275865</v>
      </c>
      <c r="FT98" s="114">
        <v>33.716475095785455</v>
      </c>
      <c r="FU98" s="114" t="s">
        <v>286</v>
      </c>
      <c r="FV98" s="114">
        <v>1.0830324909747291</v>
      </c>
      <c r="FW98" s="114">
        <v>29.186602870813402</v>
      </c>
      <c r="FX98" s="114" t="s">
        <v>286</v>
      </c>
      <c r="FY98" s="114">
        <v>3.0150753768844245</v>
      </c>
      <c r="FZ98" s="114">
        <v>23.469387755102041</v>
      </c>
      <c r="GA98" s="114" t="s">
        <v>286</v>
      </c>
      <c r="GB98" s="114" t="s">
        <v>286</v>
      </c>
      <c r="GC98" s="114" t="s">
        <v>286</v>
      </c>
      <c r="GD98" s="114" t="s">
        <v>286</v>
      </c>
      <c r="GE98" s="114" t="s">
        <v>286</v>
      </c>
      <c r="GF98" s="114" t="s">
        <v>286</v>
      </c>
      <c r="GG98" s="114" t="s">
        <v>286</v>
      </c>
      <c r="GH98" s="114" t="s">
        <v>286</v>
      </c>
      <c r="GI98" s="114" t="s">
        <v>286</v>
      </c>
      <c r="GJ98" s="114" t="s">
        <v>286</v>
      </c>
      <c r="GK98" s="114">
        <v>2.5179856115107944</v>
      </c>
      <c r="GL98" s="114">
        <v>2.392344497607656</v>
      </c>
      <c r="GM98" s="114" t="s">
        <v>286</v>
      </c>
      <c r="GN98" s="114">
        <v>3.0150753768844241</v>
      </c>
      <c r="GO98" s="114">
        <v>1.5306122448979596</v>
      </c>
      <c r="GP98" s="114">
        <v>14.285714285714285</v>
      </c>
      <c r="GQ98" s="114">
        <v>56.343283582089576</v>
      </c>
      <c r="GR98" s="114">
        <v>65.865384615384656</v>
      </c>
      <c r="GS98" s="114">
        <v>20.095693779904309</v>
      </c>
      <c r="GT98" s="114">
        <v>41.549295774647902</v>
      </c>
      <c r="GU98" s="114">
        <v>71.078431372549034</v>
      </c>
      <c r="GV98" s="114">
        <v>10.394265232974909</v>
      </c>
      <c r="GW98" s="114">
        <v>41.071428571428577</v>
      </c>
      <c r="GX98" s="114">
        <v>72.48062015503875</v>
      </c>
      <c r="GY98" s="114">
        <v>14.342629482071718</v>
      </c>
      <c r="GZ98" s="114">
        <v>38.148148148148131</v>
      </c>
      <c r="HA98" s="114">
        <v>65.566037735849093</v>
      </c>
      <c r="HB98" s="114">
        <v>8.8435374149659918</v>
      </c>
      <c r="HC98" s="114">
        <v>34.03141361256543</v>
      </c>
      <c r="HD98" s="114">
        <v>64.76683937823833</v>
      </c>
      <c r="HE98" s="114">
        <v>0.64935064935064934</v>
      </c>
      <c r="HF98" s="114">
        <v>8.5820895522388021</v>
      </c>
      <c r="HG98" s="114">
        <v>16.826923076923073</v>
      </c>
      <c r="HH98" s="114">
        <v>0.95693779904306242</v>
      </c>
      <c r="HI98" s="121">
        <v>6.3380281690140867</v>
      </c>
      <c r="HJ98" s="121">
        <v>26.470588235294112</v>
      </c>
      <c r="HK98" s="121">
        <v>0.35842293906810047</v>
      </c>
      <c r="HL98" s="121">
        <v>6.071428571428573</v>
      </c>
      <c r="HM98" s="114">
        <v>27.13178294573644</v>
      </c>
      <c r="HN98" s="114">
        <v>0.79681274900398447</v>
      </c>
      <c r="HO98" s="114">
        <v>7.7777777777777839</v>
      </c>
      <c r="HP98" s="114">
        <v>19.339622641509425</v>
      </c>
      <c r="HQ98" s="114">
        <v>0</v>
      </c>
      <c r="HR98" s="114">
        <v>2.0942408376963355</v>
      </c>
      <c r="HS98" s="114">
        <v>19.689119170984462</v>
      </c>
      <c r="HT98" s="114">
        <v>5.4054054054054053</v>
      </c>
      <c r="HU98" s="114">
        <v>34.883720930232592</v>
      </c>
      <c r="HV98" s="114">
        <v>47.000000000000021</v>
      </c>
      <c r="HW98" s="114">
        <v>10.194174757281555</v>
      </c>
      <c r="HX98" s="114">
        <v>26.449275362318843</v>
      </c>
      <c r="HY98" s="114">
        <v>50.251256281407059</v>
      </c>
      <c r="HZ98" s="114">
        <v>3.9855072463768062</v>
      </c>
      <c r="IA98" s="114">
        <v>24.632352941176467</v>
      </c>
      <c r="IB98" s="114">
        <v>55.158730158730179</v>
      </c>
      <c r="IC98" s="114">
        <v>5.9760956175298832</v>
      </c>
      <c r="ID98" s="114">
        <v>26.21722846441947</v>
      </c>
      <c r="IE98" s="114">
        <v>48.341232227488149</v>
      </c>
      <c r="IF98" s="114">
        <v>1.3698630136986301</v>
      </c>
      <c r="IG98" s="114">
        <v>23.684210526315798</v>
      </c>
      <c r="IH98" s="114">
        <v>48.691099476439774</v>
      </c>
      <c r="II98" s="114" t="s">
        <v>286</v>
      </c>
      <c r="IJ98" s="114">
        <v>20.22058823529412</v>
      </c>
      <c r="IK98" s="114">
        <v>31.753554502369695</v>
      </c>
      <c r="IL98" s="114" t="s">
        <v>286</v>
      </c>
      <c r="IM98" s="114">
        <v>15.331010452961676</v>
      </c>
      <c r="IN98" s="114">
        <v>34.328358208955223</v>
      </c>
      <c r="IO98" s="114" t="s">
        <v>286</v>
      </c>
      <c r="IP98" s="114">
        <v>13.879003558718855</v>
      </c>
      <c r="IQ98" s="114">
        <v>37.307692307692314</v>
      </c>
      <c r="IR98" s="114" t="s">
        <v>286</v>
      </c>
      <c r="IS98" s="114">
        <v>16.479400749063689</v>
      </c>
      <c r="IT98" s="114">
        <v>33.809523809523803</v>
      </c>
      <c r="IU98" s="114" t="s">
        <v>286</v>
      </c>
      <c r="IV98" s="114">
        <v>10.994764397905756</v>
      </c>
      <c r="IW98" s="114">
        <v>32.105263157894754</v>
      </c>
      <c r="IX98" s="114" t="str">
        <f t="shared" si="128"/>
        <v>--</v>
      </c>
      <c r="IY98" s="114" t="str">
        <f t="shared" si="128"/>
        <v>--</v>
      </c>
      <c r="IZ98" s="114" t="str">
        <f t="shared" si="128"/>
        <v>--</v>
      </c>
      <c r="JA98" s="114" t="str">
        <f t="shared" si="128"/>
        <v>--</v>
      </c>
      <c r="JB98" s="114" t="str">
        <f t="shared" si="128"/>
        <v>--</v>
      </c>
      <c r="JC98" s="261" t="s">
        <v>286</v>
      </c>
      <c r="JD98" s="261" t="s">
        <v>286</v>
      </c>
      <c r="JE98" s="261" t="s">
        <v>286</v>
      </c>
      <c r="JF98" s="261" t="s">
        <v>286</v>
      </c>
      <c r="JG98" s="261" t="s">
        <v>286</v>
      </c>
      <c r="JH98" s="261" t="s">
        <v>286</v>
      </c>
      <c r="JI98" s="261" t="s">
        <v>286</v>
      </c>
      <c r="JJ98" s="261" t="s">
        <v>286</v>
      </c>
      <c r="JK98" s="261" t="s">
        <v>286</v>
      </c>
      <c r="JL98" s="261" t="s">
        <v>286</v>
      </c>
      <c r="JM98" s="261" t="s">
        <v>286</v>
      </c>
      <c r="JN98" s="261" t="s">
        <v>286</v>
      </c>
      <c r="JO98" s="228">
        <v>16.753926701570698</v>
      </c>
      <c r="JP98" s="228">
        <v>24.365482233502501</v>
      </c>
      <c r="JQ98" s="228">
        <v>42.079207920792101</v>
      </c>
      <c r="JR98" s="228">
        <v>15.625</v>
      </c>
      <c r="JS98" s="228">
        <v>27.374301675977701</v>
      </c>
      <c r="JT98" s="228">
        <v>37.195121951219498</v>
      </c>
      <c r="JU98" s="228">
        <v>0</v>
      </c>
      <c r="JV98" s="228">
        <v>3.0456852791878202</v>
      </c>
      <c r="JW98" s="228">
        <v>4.9504950495049496</v>
      </c>
      <c r="JX98" s="228">
        <v>0</v>
      </c>
      <c r="JY98" s="228">
        <v>1.67597765363129</v>
      </c>
      <c r="JZ98" s="228">
        <v>6.0975609756097597</v>
      </c>
      <c r="KA98" s="228">
        <v>7.8534031413612597</v>
      </c>
      <c r="KB98" s="228">
        <v>12.690355329949201</v>
      </c>
      <c r="KC98" s="228">
        <v>27.722772277227701</v>
      </c>
      <c r="KD98" s="228">
        <v>9.375</v>
      </c>
      <c r="KE98" s="228">
        <v>17.318435754189899</v>
      </c>
      <c r="KF98" s="228">
        <v>24.074074074074101</v>
      </c>
      <c r="KG98" s="128" t="str">
        <f t="shared" si="122"/>
        <v>--</v>
      </c>
      <c r="KH98" s="128" t="str">
        <f t="shared" si="122"/>
        <v>--</v>
      </c>
      <c r="KI98" s="128" t="str">
        <f t="shared" si="122"/>
        <v>--</v>
      </c>
      <c r="KJ98" s="128" t="str">
        <f t="shared" si="122"/>
        <v>--</v>
      </c>
      <c r="KK98" s="128" t="str">
        <f t="shared" si="122"/>
        <v>--</v>
      </c>
      <c r="KL98" s="128" t="str">
        <f t="shared" si="122"/>
        <v>--</v>
      </c>
      <c r="KM98" s="128" t="str">
        <f t="shared" si="122"/>
        <v>--</v>
      </c>
      <c r="KN98" s="288">
        <v>7.0312500000000027</v>
      </c>
      <c r="KO98" s="288">
        <v>7.2625698324022379</v>
      </c>
      <c r="KP98" s="288">
        <v>16.770186335403714</v>
      </c>
      <c r="KQ98" s="128" t="str">
        <f t="shared" si="83"/>
        <v>--</v>
      </c>
      <c r="KR98" s="288">
        <v>1.5625000000000002</v>
      </c>
      <c r="KS98" s="288">
        <v>2.2346368715083802</v>
      </c>
      <c r="KT98" s="288">
        <v>3.1055900621118004</v>
      </c>
      <c r="KU98" s="128" t="str">
        <f t="shared" si="84"/>
        <v>--</v>
      </c>
      <c r="KV98" s="228">
        <v>2.34375</v>
      </c>
      <c r="KW98" s="228">
        <v>2.2346368715083802</v>
      </c>
      <c r="KX98" s="228">
        <v>3.1055900621118004</v>
      </c>
      <c r="KY98" s="292">
        <v>10.714285714285719</v>
      </c>
      <c r="KZ98" s="292">
        <v>13.567839195979898</v>
      </c>
      <c r="LA98" s="292">
        <v>8.4577114427860725</v>
      </c>
      <c r="LB98" s="292">
        <v>18.110236220472441</v>
      </c>
      <c r="LC98" s="292">
        <v>20.765027322404368</v>
      </c>
      <c r="LD98" s="292">
        <v>13.580246913580243</v>
      </c>
      <c r="LE98" s="292">
        <v>3.1413612565445028</v>
      </c>
      <c r="LF98" s="292">
        <v>8.5858585858585865</v>
      </c>
      <c r="LG98" s="292">
        <v>6.1224489795918382</v>
      </c>
      <c r="LH98" s="292">
        <v>8.0000000000000018</v>
      </c>
      <c r="LI98" s="292">
        <v>10.928961748633885</v>
      </c>
      <c r="LJ98" s="292">
        <v>8.5889570552147205</v>
      </c>
      <c r="LK98" s="292">
        <v>1.025641025641026</v>
      </c>
      <c r="LL98" s="292">
        <v>3.5353535353535377</v>
      </c>
      <c r="LM98" s="292">
        <v>1.5075376884422114</v>
      </c>
      <c r="LN98" s="292">
        <v>5.5118110236220472</v>
      </c>
      <c r="LO98" s="292">
        <v>3.2786885245901636</v>
      </c>
      <c r="LP98" s="292">
        <v>4.3209876543209873</v>
      </c>
      <c r="LQ98" s="128">
        <v>1.0416666666666667</v>
      </c>
      <c r="LR98" s="128">
        <v>2.5510204081632661</v>
      </c>
      <c r="LS98" s="128">
        <v>18.316831683168306</v>
      </c>
      <c r="LT98" s="128">
        <v>3.9370078740157464</v>
      </c>
      <c r="LU98" s="128">
        <v>8.3333333333333339</v>
      </c>
      <c r="LV98" s="128">
        <v>15.337423312883436</v>
      </c>
      <c r="LX98" s="378" t="str">
        <f t="shared" si="85"/>
        <v>--</v>
      </c>
      <c r="LY98" s="392">
        <v>14.960629921259839</v>
      </c>
      <c r="LZ98" s="392">
        <v>25.136612021857914</v>
      </c>
      <c r="MA98" s="392">
        <v>18.902439024390247</v>
      </c>
      <c r="MB98" s="378" t="str">
        <f t="shared" si="86"/>
        <v>--</v>
      </c>
      <c r="MC98" s="392">
        <v>17.467248908296934</v>
      </c>
      <c r="MD98" s="392">
        <v>17.187500000000021</v>
      </c>
      <c r="ME98" s="392">
        <v>20.79646017699115</v>
      </c>
      <c r="MF98" s="378" t="str">
        <f t="shared" si="87"/>
        <v>--</v>
      </c>
      <c r="MG98" s="392">
        <v>18.110236220472441</v>
      </c>
      <c r="MH98" s="392">
        <v>18.032786885245905</v>
      </c>
      <c r="MI98" s="392">
        <v>16.463414634146339</v>
      </c>
      <c r="MJ98" s="378" t="str">
        <f t="shared" si="88"/>
        <v>--</v>
      </c>
      <c r="MK98" s="392">
        <v>16.086956521739129</v>
      </c>
      <c r="ML98" s="392">
        <v>12.890625000000004</v>
      </c>
      <c r="MM98" s="392">
        <v>19.026548672566378</v>
      </c>
      <c r="MN98" s="378" t="str">
        <f t="shared" si="89"/>
        <v>--</v>
      </c>
      <c r="MO98" s="392">
        <v>18.103448275862071</v>
      </c>
      <c r="MP98" s="392">
        <v>19.157088122605366</v>
      </c>
      <c r="MQ98" s="392">
        <v>13.157894736842106</v>
      </c>
      <c r="MR98" s="378" t="str">
        <f t="shared" si="90"/>
        <v>--</v>
      </c>
      <c r="MS98" s="392">
        <v>12.775330396475775</v>
      </c>
      <c r="MT98" s="392">
        <v>12.499999999999996</v>
      </c>
      <c r="MU98" s="392">
        <v>10.222222222222227</v>
      </c>
      <c r="MV98" s="378" t="str">
        <f t="shared" si="91"/>
        <v>--</v>
      </c>
      <c r="MW98" s="392">
        <v>4.3668122270742353</v>
      </c>
      <c r="MX98" s="392">
        <v>6.6666666666666696</v>
      </c>
      <c r="MY98" s="392">
        <v>2.2222222222222237</v>
      </c>
      <c r="MZ98" s="378" t="str">
        <f t="shared" si="92"/>
        <v>--</v>
      </c>
      <c r="NA98" s="392">
        <v>17.187500000000004</v>
      </c>
      <c r="NB98" s="392">
        <v>21.787709497206702</v>
      </c>
      <c r="NC98" s="392">
        <v>20.496894409937891</v>
      </c>
      <c r="ND98" s="378" t="str">
        <f t="shared" si="93"/>
        <v>--</v>
      </c>
      <c r="NE98" s="392">
        <v>23.706896551724142</v>
      </c>
      <c r="NF98" s="392">
        <v>22.779922779922781</v>
      </c>
      <c r="NG98" s="392">
        <v>22.907488986784156</v>
      </c>
      <c r="NH98" s="378" t="str">
        <f t="shared" si="94"/>
        <v>--</v>
      </c>
      <c r="NI98" s="392">
        <v>7.7922077922077939</v>
      </c>
      <c r="NJ98" s="392">
        <v>7.4218750000000053</v>
      </c>
      <c r="NK98" s="392">
        <v>7.8947368421052655</v>
      </c>
      <c r="NL98" s="378" t="str">
        <f t="shared" si="95"/>
        <v>--</v>
      </c>
      <c r="NM98" s="392">
        <v>0.86580086580086613</v>
      </c>
      <c r="NN98" s="392">
        <v>1.1673151750972763</v>
      </c>
      <c r="NO98" s="392">
        <v>4.3668122270742362</v>
      </c>
      <c r="NP98" s="378" t="str">
        <f t="shared" si="96"/>
        <v>--</v>
      </c>
      <c r="NQ98" s="392">
        <v>0.43103448275862066</v>
      </c>
      <c r="NR98" s="392">
        <v>1.1673151750972763</v>
      </c>
      <c r="NS98" s="392">
        <v>4.3859649122807021</v>
      </c>
      <c r="NT98" s="378" t="str">
        <f t="shared" si="97"/>
        <v>--</v>
      </c>
      <c r="NU98" s="392">
        <v>12.93103448275863</v>
      </c>
      <c r="NV98" s="392">
        <v>25.769230769230752</v>
      </c>
      <c r="NW98" s="392">
        <v>39.207048458149785</v>
      </c>
      <c r="NX98" s="378" t="str">
        <f t="shared" si="98"/>
        <v>--</v>
      </c>
      <c r="NY98" s="392">
        <v>0.43103448275862083</v>
      </c>
      <c r="NZ98" s="392">
        <v>1.923076923076924</v>
      </c>
      <c r="OA98" s="392">
        <v>7.0484581497797398</v>
      </c>
      <c r="OB98" s="378" t="str">
        <f t="shared" si="99"/>
        <v>--</v>
      </c>
      <c r="OC98" s="392">
        <v>5.1502145922746818</v>
      </c>
      <c r="OD98" s="392">
        <v>14.176245210727968</v>
      </c>
      <c r="OE98" s="392">
        <v>26.315789473684209</v>
      </c>
    </row>
    <row r="99" spans="1:396" ht="14.4" thickTop="1" thickBot="1" x14ac:dyDescent="0.3">
      <c r="A99" s="114" t="str">
        <f t="shared" si="127"/>
        <v>--</v>
      </c>
      <c r="B99" s="96" t="s">
        <v>175</v>
      </c>
      <c r="C99" s="96">
        <v>28.421052631578952</v>
      </c>
      <c r="D99" s="114">
        <v>29.694323144104846</v>
      </c>
      <c r="E99" s="114">
        <v>50.346420323325638</v>
      </c>
      <c r="F99" s="114">
        <v>26.023391812865473</v>
      </c>
      <c r="G99" s="114">
        <v>37.796373779637364</v>
      </c>
      <c r="H99" s="114">
        <v>40.661478599221731</v>
      </c>
      <c r="I99" s="114">
        <v>18.670886075949362</v>
      </c>
      <c r="J99" s="114">
        <v>32.485029940119766</v>
      </c>
      <c r="K99" s="114">
        <v>43.538767395626223</v>
      </c>
      <c r="L99" s="114">
        <v>19.730941704035871</v>
      </c>
      <c r="M99" s="114">
        <v>32.905982905982917</v>
      </c>
      <c r="N99" s="114">
        <v>39.09774436090224</v>
      </c>
      <c r="O99" s="114">
        <v>15.797317436661695</v>
      </c>
      <c r="P99" s="114">
        <v>29.012345679012348</v>
      </c>
      <c r="Q99" s="114">
        <v>42.450765864332588</v>
      </c>
      <c r="R99" s="114">
        <v>10.210210210210215</v>
      </c>
      <c r="S99" s="114">
        <v>14.389534883720938</v>
      </c>
      <c r="T99" s="114">
        <v>15.384615384615385</v>
      </c>
      <c r="U99" s="114">
        <v>12.11678832116788</v>
      </c>
      <c r="V99" s="114">
        <v>11.805555555555557</v>
      </c>
      <c r="W99" s="114">
        <v>13.450292397660807</v>
      </c>
      <c r="X99" s="114">
        <v>12.820512820512837</v>
      </c>
      <c r="Y99" s="114">
        <v>14.670658682634711</v>
      </c>
      <c r="Z99" s="114">
        <v>13.095238095238093</v>
      </c>
      <c r="AA99" s="114">
        <v>12.275449101796395</v>
      </c>
      <c r="AB99" s="114">
        <v>13.778409090909101</v>
      </c>
      <c r="AC99" s="114">
        <v>7.7358490566037794</v>
      </c>
      <c r="AD99" s="114">
        <v>9.0103397341211284</v>
      </c>
      <c r="AE99" s="114">
        <v>13.003095975232197</v>
      </c>
      <c r="AF99" s="114">
        <v>13.537117903930127</v>
      </c>
      <c r="AG99" s="114">
        <v>17.391304347826122</v>
      </c>
      <c r="AH99" s="114">
        <v>17.030567685589528</v>
      </c>
      <c r="AI99" s="114">
        <v>14.719626168224297</v>
      </c>
      <c r="AJ99" s="114">
        <v>14.327485380116947</v>
      </c>
      <c r="AK99" s="114">
        <v>17.680339462517683</v>
      </c>
      <c r="AL99" s="114">
        <v>13.085937500000011</v>
      </c>
      <c r="AM99" s="114">
        <v>15.680000000000003</v>
      </c>
      <c r="AN99" s="114">
        <v>17.443609022556373</v>
      </c>
      <c r="AO99" s="114">
        <v>15.000000000000009</v>
      </c>
      <c r="AP99" s="114">
        <v>12.781954887218037</v>
      </c>
      <c r="AQ99" s="114">
        <v>14.347202295552348</v>
      </c>
      <c r="AR99" s="114">
        <v>10.795454545454538</v>
      </c>
      <c r="AS99" s="114">
        <v>11.011904761904763</v>
      </c>
      <c r="AT99" s="114">
        <v>12.480499219968799</v>
      </c>
      <c r="AU99" s="114">
        <v>14.823008849557537</v>
      </c>
      <c r="AV99" s="114">
        <v>13.476263399693707</v>
      </c>
      <c r="AW99" s="114">
        <v>15.474452554744527</v>
      </c>
      <c r="AX99" s="114">
        <v>12.850467289719624</v>
      </c>
      <c r="AY99" s="114">
        <v>12.36959761549925</v>
      </c>
      <c r="AZ99" s="114">
        <v>12.798874824191286</v>
      </c>
      <c r="BA99" s="114">
        <v>11.695906432748538</v>
      </c>
      <c r="BB99" s="114">
        <v>12.721417069243161</v>
      </c>
      <c r="BC99" s="114">
        <v>13.063063063063066</v>
      </c>
      <c r="BD99" s="114">
        <v>12.375249500998022</v>
      </c>
      <c r="BE99" s="114">
        <v>14.393939393939402</v>
      </c>
      <c r="BF99" s="114">
        <v>15.042979942693409</v>
      </c>
      <c r="BG99" s="114">
        <v>10.246679316888043</v>
      </c>
      <c r="BH99" s="114">
        <v>11.061285500747392</v>
      </c>
      <c r="BI99" s="114">
        <v>14.687499999999995</v>
      </c>
      <c r="BJ99" s="114">
        <v>13.111111111111112</v>
      </c>
      <c r="BK99" s="114" t="s">
        <v>286</v>
      </c>
      <c r="BL99" s="114" t="s">
        <v>286</v>
      </c>
      <c r="BM99" s="114" t="s">
        <v>286</v>
      </c>
      <c r="BN99" s="114" t="s">
        <v>286</v>
      </c>
      <c r="BO99" s="114" t="s">
        <v>286</v>
      </c>
      <c r="BP99" s="114" t="s">
        <v>286</v>
      </c>
      <c r="BQ99" s="114" t="s">
        <v>286</v>
      </c>
      <c r="BR99" s="114" t="s">
        <v>286</v>
      </c>
      <c r="BS99" s="114" t="s">
        <v>286</v>
      </c>
      <c r="BT99" s="114">
        <v>11.879699248120298</v>
      </c>
      <c r="BU99" s="114">
        <v>14.964028776978424</v>
      </c>
      <c r="BV99" s="114">
        <v>6.1420345489443369</v>
      </c>
      <c r="BW99" s="114">
        <v>8.8626292466765051</v>
      </c>
      <c r="BX99" s="114">
        <v>12.106918238993716</v>
      </c>
      <c r="BY99" s="114">
        <v>10.199556541019955</v>
      </c>
      <c r="BZ99" s="114">
        <v>19.969742813918323</v>
      </c>
      <c r="CA99" s="114">
        <v>25.000000000000011</v>
      </c>
      <c r="CB99" s="114">
        <v>24.824355971896939</v>
      </c>
      <c r="CC99" s="114">
        <v>15.5786350148368</v>
      </c>
      <c r="CD99" s="114">
        <v>19.915254237288121</v>
      </c>
      <c r="CE99" s="114">
        <v>19.140625000000014</v>
      </c>
      <c r="CF99" s="114">
        <v>13.600000000000012</v>
      </c>
      <c r="CG99" s="114">
        <v>23.484848484848481</v>
      </c>
      <c r="CH99" s="114">
        <v>14.000000000000007</v>
      </c>
      <c r="CI99" s="114">
        <v>12.042682926829267</v>
      </c>
      <c r="CJ99" s="114">
        <v>18.234442836468887</v>
      </c>
      <c r="CK99" s="114">
        <v>11.776061776061773</v>
      </c>
      <c r="CL99" s="114">
        <v>10.650887573964496</v>
      </c>
      <c r="CM99" s="114">
        <v>17.219589257503955</v>
      </c>
      <c r="CN99" s="114">
        <v>16.222222222222225</v>
      </c>
      <c r="CO99" s="114">
        <v>6.6165413533834547</v>
      </c>
      <c r="CP99" s="114">
        <v>7.7034883720930258</v>
      </c>
      <c r="CQ99" s="114">
        <v>4.4392523364486012</v>
      </c>
      <c r="CR99" s="114">
        <v>6.314243759177681</v>
      </c>
      <c r="CS99" s="114">
        <v>6.1797752808988733</v>
      </c>
      <c r="CT99" s="114">
        <v>3.9062499999999987</v>
      </c>
      <c r="CU99" s="114">
        <v>4.333868378812201</v>
      </c>
      <c r="CV99" s="114">
        <v>8.9123867069486575</v>
      </c>
      <c r="CW99" s="114">
        <v>3.1872509960159383</v>
      </c>
      <c r="CX99" s="114">
        <v>2.4205748865355523</v>
      </c>
      <c r="CY99" s="114">
        <v>4.057971014492753</v>
      </c>
      <c r="CZ99" s="114">
        <v>1.923076923076922</v>
      </c>
      <c r="DA99" s="114">
        <v>1.4880952380952375</v>
      </c>
      <c r="DB99" s="114">
        <v>2.6898734177215213</v>
      </c>
      <c r="DC99" s="114">
        <v>2.2222222222222237</v>
      </c>
      <c r="DD99" s="114" t="s">
        <v>286</v>
      </c>
      <c r="DE99" s="114">
        <v>38.599105812220557</v>
      </c>
      <c r="DF99" s="114">
        <v>39.810426540284318</v>
      </c>
      <c r="DG99" s="114" t="s">
        <v>286</v>
      </c>
      <c r="DH99" s="114">
        <v>30.056179775280878</v>
      </c>
      <c r="DI99" s="114">
        <v>41.015625</v>
      </c>
      <c r="DJ99" s="114" t="s">
        <v>286</v>
      </c>
      <c r="DK99" s="114">
        <v>34.681181959564498</v>
      </c>
      <c r="DL99" s="114">
        <v>33.266129032258029</v>
      </c>
      <c r="DM99" s="114" t="s">
        <v>286</v>
      </c>
      <c r="DN99" s="114">
        <v>30.472103004291842</v>
      </c>
      <c r="DO99" s="114">
        <v>36.538461538461561</v>
      </c>
      <c r="DP99" s="114" t="s">
        <v>286</v>
      </c>
      <c r="DQ99" s="114">
        <v>17.845659163987122</v>
      </c>
      <c r="DR99" s="114">
        <v>27.111111111111104</v>
      </c>
      <c r="DS99" s="114" t="s">
        <v>286</v>
      </c>
      <c r="DT99" s="114">
        <v>33.383010432190758</v>
      </c>
      <c r="DU99" s="114">
        <v>30.969267139479896</v>
      </c>
      <c r="DV99" s="114" t="s">
        <v>286</v>
      </c>
      <c r="DW99" s="114">
        <v>29.619181946403408</v>
      </c>
      <c r="DX99" s="114">
        <v>35.616438356164416</v>
      </c>
      <c r="DY99" s="114" t="s">
        <v>286</v>
      </c>
      <c r="DZ99" s="114">
        <v>27.656250000000004</v>
      </c>
      <c r="EA99" s="114">
        <v>25.955734406438623</v>
      </c>
      <c r="EB99" s="114" t="s">
        <v>286</v>
      </c>
      <c r="EC99" s="114">
        <v>26.829268292682926</v>
      </c>
      <c r="ED99" s="114">
        <v>27.692307692307708</v>
      </c>
      <c r="EE99" s="114" t="s">
        <v>286</v>
      </c>
      <c r="EF99" s="114">
        <v>17.713365539452482</v>
      </c>
      <c r="EG99" s="114">
        <v>19.821826280623597</v>
      </c>
      <c r="EH99" s="114" t="s">
        <v>286</v>
      </c>
      <c r="EI99" s="114">
        <v>32.631578947368389</v>
      </c>
      <c r="EJ99" s="114">
        <v>29.397590361445783</v>
      </c>
      <c r="EK99" s="114" t="s">
        <v>286</v>
      </c>
      <c r="EL99" s="114">
        <v>23.413258110014116</v>
      </c>
      <c r="EM99" s="114">
        <v>31.311154598825837</v>
      </c>
      <c r="EN99" s="114" t="s">
        <v>286</v>
      </c>
      <c r="EO99" s="114">
        <v>21.664050235478815</v>
      </c>
      <c r="EP99" s="114">
        <v>20.12072434607645</v>
      </c>
      <c r="EQ99" s="114" t="s">
        <v>286</v>
      </c>
      <c r="ER99" s="114">
        <v>20.202020202020211</v>
      </c>
      <c r="ES99" s="114">
        <v>17.307692307692317</v>
      </c>
      <c r="ET99" s="114" t="s">
        <v>286</v>
      </c>
      <c r="EU99" s="114">
        <v>15.967741935483859</v>
      </c>
      <c r="EV99" s="114">
        <v>18.97321428571427</v>
      </c>
      <c r="EW99" s="114" t="s">
        <v>286</v>
      </c>
      <c r="EX99" s="114">
        <v>17.391304347826093</v>
      </c>
      <c r="EY99" s="114">
        <v>54.137115839243485</v>
      </c>
      <c r="EZ99" s="114" t="s">
        <v>286</v>
      </c>
      <c r="FA99" s="114">
        <v>10.891089108910885</v>
      </c>
      <c r="FB99" s="114">
        <v>50.196850393700778</v>
      </c>
      <c r="FC99" s="114" t="s">
        <v>286</v>
      </c>
      <c r="FD99" s="114">
        <v>11.459968602825745</v>
      </c>
      <c r="FE99" s="114">
        <v>36.217303822937659</v>
      </c>
      <c r="FF99" s="114" t="s">
        <v>286</v>
      </c>
      <c r="FG99" s="114">
        <v>9.447674418604656</v>
      </c>
      <c r="FH99" s="114">
        <v>36.240310077519389</v>
      </c>
      <c r="FI99" s="114" t="s">
        <v>286</v>
      </c>
      <c r="FJ99" s="114">
        <v>8.4278768233387353</v>
      </c>
      <c r="FK99" s="114">
        <v>32.214765100671151</v>
      </c>
      <c r="FL99" s="114" t="s">
        <v>286</v>
      </c>
      <c r="FM99" s="114">
        <v>4.5045045045044985</v>
      </c>
      <c r="FN99" s="114">
        <v>30.403800475059395</v>
      </c>
      <c r="FO99" s="114" t="s">
        <v>286</v>
      </c>
      <c r="FP99" s="114">
        <v>2.5387870239774339</v>
      </c>
      <c r="FQ99" s="114">
        <v>32.093933463796468</v>
      </c>
      <c r="FR99" s="114" t="s">
        <v>286</v>
      </c>
      <c r="FS99" s="114">
        <v>2.8213166144200614</v>
      </c>
      <c r="FT99" s="114">
        <v>23.232323232323232</v>
      </c>
      <c r="FU99" s="114" t="s">
        <v>286</v>
      </c>
      <c r="FV99" s="114">
        <v>1.3100436681222714</v>
      </c>
      <c r="FW99" s="114">
        <v>20.038535645472052</v>
      </c>
      <c r="FX99" s="114" t="s">
        <v>286</v>
      </c>
      <c r="FY99" s="114">
        <v>2.1069692058346821</v>
      </c>
      <c r="FZ99" s="114">
        <v>21.380846325167052</v>
      </c>
      <c r="GA99" s="114" t="s">
        <v>286</v>
      </c>
      <c r="GB99" s="114" t="s">
        <v>286</v>
      </c>
      <c r="GC99" s="114" t="s">
        <v>286</v>
      </c>
      <c r="GD99" s="114" t="s">
        <v>286</v>
      </c>
      <c r="GE99" s="114" t="s">
        <v>286</v>
      </c>
      <c r="GF99" s="114" t="s">
        <v>286</v>
      </c>
      <c r="GG99" s="114" t="s">
        <v>286</v>
      </c>
      <c r="GH99" s="114" t="s">
        <v>286</v>
      </c>
      <c r="GI99" s="114" t="s">
        <v>286</v>
      </c>
      <c r="GJ99" s="114" t="s">
        <v>286</v>
      </c>
      <c r="GK99" s="114">
        <v>3.4934497816593906</v>
      </c>
      <c r="GL99" s="114">
        <v>4.6242774566473948</v>
      </c>
      <c r="GM99" s="114" t="s">
        <v>286</v>
      </c>
      <c r="GN99" s="114">
        <v>2.9220779220779227</v>
      </c>
      <c r="GO99" s="114">
        <v>5.1111111111111125</v>
      </c>
      <c r="GP99" s="114">
        <v>18.530351437699693</v>
      </c>
      <c r="GQ99" s="114">
        <v>54.503816793893094</v>
      </c>
      <c r="GR99" s="114">
        <v>72.009569377990388</v>
      </c>
      <c r="GS99" s="114">
        <v>16.388467374810311</v>
      </c>
      <c r="GT99" s="114">
        <v>43.639053254437847</v>
      </c>
      <c r="GU99" s="114">
        <v>69.215291750503013</v>
      </c>
      <c r="GV99" s="114">
        <v>11.925042589437828</v>
      </c>
      <c r="GW99" s="114">
        <v>43.214285714285722</v>
      </c>
      <c r="GX99" s="114">
        <v>54.697286012526071</v>
      </c>
      <c r="GY99" s="114">
        <v>9.1190108191653803</v>
      </c>
      <c r="GZ99" s="114">
        <v>37.367624810892558</v>
      </c>
      <c r="HA99" s="114">
        <v>66.340508806262264</v>
      </c>
      <c r="HB99" s="114">
        <v>9.2006033182503799</v>
      </c>
      <c r="HC99" s="114">
        <v>33.333333333333321</v>
      </c>
      <c r="HD99" s="114">
        <v>56.531531531531527</v>
      </c>
      <c r="HE99" s="114">
        <v>0.95846645367412064</v>
      </c>
      <c r="HF99" s="114">
        <v>10.839694656488549</v>
      </c>
      <c r="HG99" s="114">
        <v>21.770334928229662</v>
      </c>
      <c r="HH99" s="114">
        <v>1.5174506828528072</v>
      </c>
      <c r="HI99" s="121">
        <v>6.5088757396449655</v>
      </c>
      <c r="HJ99" s="121">
        <v>25.150905432595557</v>
      </c>
      <c r="HK99" s="121">
        <v>1.533219761499149</v>
      </c>
      <c r="HL99" s="121">
        <v>7.6785714285714244</v>
      </c>
      <c r="HM99" s="114">
        <v>13.987473903966588</v>
      </c>
      <c r="HN99" s="114">
        <v>0.92735703245749601</v>
      </c>
      <c r="HO99" s="114">
        <v>4.387291981845693</v>
      </c>
      <c r="HP99" s="114">
        <v>18.786692759295477</v>
      </c>
      <c r="HQ99" s="114">
        <v>0</v>
      </c>
      <c r="HR99" s="114">
        <v>2.4054982817869415</v>
      </c>
      <c r="HS99" s="114">
        <v>13.288288288288285</v>
      </c>
      <c r="HT99" s="114">
        <v>7.5286415711947656</v>
      </c>
      <c r="HU99" s="114">
        <v>38.461538461538431</v>
      </c>
      <c r="HV99" s="114">
        <v>48.774509803921575</v>
      </c>
      <c r="HW99" s="114">
        <v>6.96594427244582</v>
      </c>
      <c r="HX99" s="114">
        <v>27.067669172932312</v>
      </c>
      <c r="HY99" s="114">
        <v>50.920245398773012</v>
      </c>
      <c r="HZ99" s="114">
        <v>5.4888507718696378</v>
      </c>
      <c r="IA99" s="114">
        <v>27.404718693284956</v>
      </c>
      <c r="IB99" s="114">
        <v>36.44067796610171</v>
      </c>
      <c r="IC99" s="114">
        <v>4.1795665634674917</v>
      </c>
      <c r="ID99" s="114">
        <v>22.983257229832585</v>
      </c>
      <c r="IE99" s="114">
        <v>46.274509803921546</v>
      </c>
      <c r="IF99" s="114">
        <v>3.4690799396681737</v>
      </c>
      <c r="IG99" s="114">
        <v>20.970537261698446</v>
      </c>
      <c r="IH99" s="114">
        <v>37.868480725623591</v>
      </c>
      <c r="II99" s="114" t="s">
        <v>286</v>
      </c>
      <c r="IJ99" s="114">
        <v>22.461538461538428</v>
      </c>
      <c r="IK99" s="114">
        <v>34.532374100719423</v>
      </c>
      <c r="IL99" s="114" t="s">
        <v>286</v>
      </c>
      <c r="IM99" s="114">
        <v>12.223858615611183</v>
      </c>
      <c r="IN99" s="114">
        <v>33.064516129032214</v>
      </c>
      <c r="IO99" s="114" t="s">
        <v>286</v>
      </c>
      <c r="IP99" s="114">
        <v>16.607142857142833</v>
      </c>
      <c r="IQ99" s="114">
        <v>25.469728601252612</v>
      </c>
      <c r="IR99" s="114" t="s">
        <v>286</v>
      </c>
      <c r="IS99" s="114">
        <v>12.76595744680851</v>
      </c>
      <c r="IT99" s="114">
        <v>29.158512720156558</v>
      </c>
      <c r="IU99" s="114" t="s">
        <v>286</v>
      </c>
      <c r="IV99" s="114">
        <v>9.5652173913043388</v>
      </c>
      <c r="IW99" s="114">
        <v>22.675736961451236</v>
      </c>
      <c r="IX99" s="114" t="str">
        <f t="shared" si="128"/>
        <v>--</v>
      </c>
      <c r="IY99" s="114" t="str">
        <f t="shared" si="128"/>
        <v>--</v>
      </c>
      <c r="IZ99" s="114" t="str">
        <f t="shared" si="128"/>
        <v>--</v>
      </c>
      <c r="JA99" s="114" t="str">
        <f t="shared" si="128"/>
        <v>--</v>
      </c>
      <c r="JB99" s="114" t="str">
        <f t="shared" si="128"/>
        <v>--</v>
      </c>
      <c r="JC99" s="261" t="s">
        <v>286</v>
      </c>
      <c r="JD99" s="261" t="s">
        <v>286</v>
      </c>
      <c r="JE99" s="261" t="s">
        <v>286</v>
      </c>
      <c r="JF99" s="261" t="s">
        <v>286</v>
      </c>
      <c r="JG99" s="261" t="s">
        <v>286</v>
      </c>
      <c r="JH99" s="261" t="s">
        <v>286</v>
      </c>
      <c r="JI99" s="261" t="s">
        <v>286</v>
      </c>
      <c r="JJ99" s="261" t="s">
        <v>286</v>
      </c>
      <c r="JK99" s="261" t="s">
        <v>286</v>
      </c>
      <c r="JL99" s="261" t="s">
        <v>286</v>
      </c>
      <c r="JM99" s="261" t="s">
        <v>286</v>
      </c>
      <c r="JN99" s="261" t="s">
        <v>286</v>
      </c>
      <c r="JO99" s="228">
        <v>15.0746268656716</v>
      </c>
      <c r="JP99" s="228">
        <v>24.9201277955272</v>
      </c>
      <c r="JQ99" s="228">
        <v>44.919786096256701</v>
      </c>
      <c r="JR99" s="228">
        <v>16.0683760683761</v>
      </c>
      <c r="JS99" s="228">
        <v>17.549668874172198</v>
      </c>
      <c r="JT99" s="228">
        <v>37.338262476894599</v>
      </c>
      <c r="JU99" s="228">
        <v>1.1940298507462701</v>
      </c>
      <c r="JV99" s="213">
        <v>0.798722044728433</v>
      </c>
      <c r="JW99" s="228">
        <v>7.8431372549019596</v>
      </c>
      <c r="JX99" s="228">
        <v>1.70940170940171</v>
      </c>
      <c r="JY99" s="228">
        <v>1.32450331125828</v>
      </c>
      <c r="JZ99" s="228">
        <v>3.6968576709796701</v>
      </c>
      <c r="KA99" s="228">
        <v>9.9554234769688001</v>
      </c>
      <c r="KB99" s="228">
        <v>14.195583596214499</v>
      </c>
      <c r="KC99" s="228">
        <v>31.205673758865199</v>
      </c>
      <c r="KD99" s="228">
        <v>8.7179487179487207</v>
      </c>
      <c r="KE99" s="228">
        <v>8.9599999999999902</v>
      </c>
      <c r="KF99" s="228">
        <v>24.094202898550801</v>
      </c>
      <c r="KG99" s="128" t="str">
        <f t="shared" si="122"/>
        <v>--</v>
      </c>
      <c r="KH99" s="128" t="str">
        <f t="shared" si="122"/>
        <v>--</v>
      </c>
      <c r="KI99" s="128" t="str">
        <f t="shared" si="122"/>
        <v>--</v>
      </c>
      <c r="KJ99" s="128" t="str">
        <f t="shared" si="122"/>
        <v>--</v>
      </c>
      <c r="KK99" s="128" t="str">
        <f t="shared" si="122"/>
        <v>--</v>
      </c>
      <c r="KL99" s="128" t="str">
        <f t="shared" si="122"/>
        <v>--</v>
      </c>
      <c r="KM99" s="128" t="str">
        <f t="shared" si="122"/>
        <v>--</v>
      </c>
      <c r="KN99" s="288">
        <v>9.9485420240137206</v>
      </c>
      <c r="KO99" s="288">
        <v>10.194174757281555</v>
      </c>
      <c r="KP99" s="288">
        <v>9.2727272727272627</v>
      </c>
      <c r="KQ99" s="128" t="str">
        <f t="shared" si="83"/>
        <v>--</v>
      </c>
      <c r="KR99" s="288">
        <v>1.7094017094017084</v>
      </c>
      <c r="KS99" s="288">
        <v>1.1308562197092089</v>
      </c>
      <c r="KT99" s="288">
        <v>1.818181818181817</v>
      </c>
      <c r="KU99" s="128" t="str">
        <f t="shared" si="84"/>
        <v>--</v>
      </c>
      <c r="KV99" s="228">
        <v>3.5958904109589049</v>
      </c>
      <c r="KW99" s="228">
        <v>2.2617124394184174</v>
      </c>
      <c r="KX99" s="228">
        <v>2.7272727272727244</v>
      </c>
      <c r="KY99" s="292">
        <v>11.911764705882346</v>
      </c>
      <c r="KZ99" s="292">
        <v>12.977099236641225</v>
      </c>
      <c r="LA99" s="292">
        <v>14.285714285714288</v>
      </c>
      <c r="LB99" s="292">
        <v>15.608919382504276</v>
      </c>
      <c r="LC99" s="292">
        <v>15.079365079365088</v>
      </c>
      <c r="LD99" s="292">
        <v>16.727272727272723</v>
      </c>
      <c r="LE99" s="292">
        <v>14.328358208955224</v>
      </c>
      <c r="LF99" s="292">
        <v>11.450381679389302</v>
      </c>
      <c r="LG99" s="292">
        <v>14.834205933682368</v>
      </c>
      <c r="LH99" s="292">
        <v>10.787671232876722</v>
      </c>
      <c r="LI99" s="292">
        <v>10.828025477706996</v>
      </c>
      <c r="LJ99" s="292">
        <v>11.41804788213628</v>
      </c>
      <c r="LK99" s="292">
        <v>3.8461538461538467</v>
      </c>
      <c r="LL99" s="292">
        <v>6.1068702290076331</v>
      </c>
      <c r="LM99" s="292">
        <v>4.8780487804878074</v>
      </c>
      <c r="LN99" s="292">
        <v>3.9249146757679196</v>
      </c>
      <c r="LO99" s="292">
        <v>3.328050713153726</v>
      </c>
      <c r="LP99" s="292">
        <v>2.1857923497267775</v>
      </c>
      <c r="LQ99" s="128">
        <v>3.8461538461538471</v>
      </c>
      <c r="LR99" s="128">
        <v>5.7233704292527747</v>
      </c>
      <c r="LS99" s="128">
        <v>17.290552584670223</v>
      </c>
      <c r="LT99" s="128">
        <v>2.0477815699658728</v>
      </c>
      <c r="LU99" s="128">
        <v>3.2051282051282088</v>
      </c>
      <c r="LV99" s="128">
        <v>11.775362318840569</v>
      </c>
      <c r="LX99" s="378" t="str">
        <f t="shared" si="85"/>
        <v>--</v>
      </c>
      <c r="LY99" s="392">
        <v>21.993127147766302</v>
      </c>
      <c r="LZ99" s="392">
        <v>21.634615384615373</v>
      </c>
      <c r="MA99" s="392">
        <v>18.397085610200346</v>
      </c>
      <c r="MB99" s="378" t="str">
        <f t="shared" si="86"/>
        <v>--</v>
      </c>
      <c r="MC99" s="392">
        <v>16.163141993957691</v>
      </c>
      <c r="MD99" s="392">
        <v>19.531249999999979</v>
      </c>
      <c r="ME99" s="392">
        <v>21.763602251407118</v>
      </c>
      <c r="MF99" s="378" t="str">
        <f t="shared" si="87"/>
        <v>--</v>
      </c>
      <c r="MG99" s="392">
        <v>17.15265866209263</v>
      </c>
      <c r="MH99" s="392">
        <v>18.589743589743573</v>
      </c>
      <c r="MI99" s="392">
        <v>18.464351005484442</v>
      </c>
      <c r="MJ99" s="378" t="str">
        <f t="shared" si="88"/>
        <v>--</v>
      </c>
      <c r="MK99" s="392">
        <v>18.910741301058994</v>
      </c>
      <c r="ML99" s="392">
        <v>21.739130434782634</v>
      </c>
      <c r="MM99" s="392">
        <v>20.786516853932589</v>
      </c>
      <c r="MN99" s="378" t="str">
        <f t="shared" si="89"/>
        <v>--</v>
      </c>
      <c r="MO99" s="392">
        <v>20.029673590504459</v>
      </c>
      <c r="MP99" s="392">
        <v>19.207317073170731</v>
      </c>
      <c r="MQ99" s="392">
        <v>14.126394052044605</v>
      </c>
      <c r="MR99" s="378" t="str">
        <f t="shared" si="90"/>
        <v>--</v>
      </c>
      <c r="MS99" s="392">
        <v>15.512048192771092</v>
      </c>
      <c r="MT99" s="392">
        <v>13.395638629283496</v>
      </c>
      <c r="MU99" s="392">
        <v>12.921348314606734</v>
      </c>
      <c r="MV99" s="378" t="str">
        <f t="shared" si="91"/>
        <v>--</v>
      </c>
      <c r="MW99" s="392">
        <v>4.2232277526395157</v>
      </c>
      <c r="MX99" s="392">
        <v>5.1004636785162285</v>
      </c>
      <c r="MY99" s="392">
        <v>3.3834586466165417</v>
      </c>
      <c r="MZ99" s="378" t="str">
        <f t="shared" si="92"/>
        <v>--</v>
      </c>
      <c r="NA99" s="392">
        <v>27.008547008546987</v>
      </c>
      <c r="NB99" s="392">
        <v>25.764895330112722</v>
      </c>
      <c r="NC99" s="392">
        <v>23.593466424682415</v>
      </c>
      <c r="ND99" s="378" t="str">
        <f t="shared" si="93"/>
        <v>--</v>
      </c>
      <c r="NE99" s="392">
        <v>26.515151515151512</v>
      </c>
      <c r="NF99" s="392">
        <v>23.611111111111089</v>
      </c>
      <c r="NG99" s="392">
        <v>20.463320463320468</v>
      </c>
      <c r="NH99" s="378" t="str">
        <f t="shared" si="94"/>
        <v>--</v>
      </c>
      <c r="NI99" s="392">
        <v>8.4977238239757167</v>
      </c>
      <c r="NJ99" s="392">
        <v>6.018518518518519</v>
      </c>
      <c r="NK99" s="392">
        <v>5.4158607350096668</v>
      </c>
      <c r="NL99" s="378" t="str">
        <f t="shared" si="95"/>
        <v>--</v>
      </c>
      <c r="NM99" s="392">
        <v>1.8181818181818179</v>
      </c>
      <c r="NN99" s="392">
        <v>1.6949152542372896</v>
      </c>
      <c r="NO99" s="392">
        <v>0.96339113680154109</v>
      </c>
      <c r="NP99" s="378" t="str">
        <f t="shared" si="96"/>
        <v>--</v>
      </c>
      <c r="NQ99" s="392">
        <v>1.6742770167427687</v>
      </c>
      <c r="NR99" s="392">
        <v>2.3255813953488373</v>
      </c>
      <c r="NS99" s="392">
        <v>1.7408123791102523</v>
      </c>
      <c r="NT99" s="378" t="str">
        <f t="shared" si="97"/>
        <v>--</v>
      </c>
      <c r="NU99" s="392">
        <v>15.303030303030294</v>
      </c>
      <c r="NV99" s="392">
        <v>19.876733436055471</v>
      </c>
      <c r="NW99" s="392">
        <v>35.408560311284049</v>
      </c>
      <c r="NX99" s="378" t="str">
        <f t="shared" si="98"/>
        <v>--</v>
      </c>
      <c r="NY99" s="392">
        <v>0.90909090909090839</v>
      </c>
      <c r="NZ99" s="392">
        <v>1.3867488443759624</v>
      </c>
      <c r="OA99" s="392">
        <v>5.0583657587548601</v>
      </c>
      <c r="OB99" s="378" t="str">
        <f t="shared" si="99"/>
        <v>--</v>
      </c>
      <c r="OC99" s="392">
        <v>9.2284417549167941</v>
      </c>
      <c r="OD99" s="392">
        <v>11.944869831546699</v>
      </c>
      <c r="OE99" s="392">
        <v>23.735408560311299</v>
      </c>
    </row>
    <row r="100" spans="1:396" ht="14.4" thickTop="1" thickBot="1" x14ac:dyDescent="0.3">
      <c r="A100" s="114" t="str">
        <f t="shared" si="127"/>
        <v>--</v>
      </c>
      <c r="B100" s="96" t="s">
        <v>174</v>
      </c>
      <c r="C100" s="96">
        <v>18.662519440124406</v>
      </c>
      <c r="D100" s="114">
        <v>34.463276836158201</v>
      </c>
      <c r="E100" s="114">
        <v>42.119565217391319</v>
      </c>
      <c r="F100" s="114">
        <v>19.379844961240316</v>
      </c>
      <c r="G100" s="114">
        <v>34.010840108401105</v>
      </c>
      <c r="H100" s="114">
        <v>46.29032258064516</v>
      </c>
      <c r="I100" s="114">
        <v>15.398230088495577</v>
      </c>
      <c r="J100" s="114">
        <v>35.916542473919513</v>
      </c>
      <c r="K100" s="114">
        <v>41.197183098591566</v>
      </c>
      <c r="L100" s="114">
        <v>17.863720073664823</v>
      </c>
      <c r="M100" s="114">
        <v>31.999999999999975</v>
      </c>
      <c r="N100" s="114">
        <v>43.162393162393151</v>
      </c>
      <c r="O100" s="114">
        <v>14.980544747081717</v>
      </c>
      <c r="P100" s="114">
        <v>29.944547134935306</v>
      </c>
      <c r="Q100" s="114">
        <v>38.106235565819844</v>
      </c>
      <c r="R100" s="114">
        <v>6.6358024691358031</v>
      </c>
      <c r="S100" s="114">
        <v>12.830188679245277</v>
      </c>
      <c r="T100" s="114">
        <v>9.2140921409214016</v>
      </c>
      <c r="U100" s="114">
        <v>7.9754601226993849</v>
      </c>
      <c r="V100" s="114">
        <v>13.19727891156462</v>
      </c>
      <c r="W100" s="114">
        <v>9.3699515347334454</v>
      </c>
      <c r="X100" s="114">
        <v>8.7873462214411084</v>
      </c>
      <c r="Y100" s="114">
        <v>13.880597014925367</v>
      </c>
      <c r="Z100" s="114">
        <v>8.3333333333333339</v>
      </c>
      <c r="AA100" s="114">
        <v>9.4269870609981545</v>
      </c>
      <c r="AB100" s="114">
        <v>12.500000000000002</v>
      </c>
      <c r="AC100" s="114">
        <v>10.683760683760692</v>
      </c>
      <c r="AD100" s="114">
        <v>8.9147286821705372</v>
      </c>
      <c r="AE100" s="114">
        <v>12.569316081330875</v>
      </c>
      <c r="AF100" s="114">
        <v>9.2378752886835969</v>
      </c>
      <c r="AG100" s="114">
        <v>10.093167701863347</v>
      </c>
      <c r="AH100" s="114">
        <v>16.159695817490494</v>
      </c>
      <c r="AI100" s="114">
        <v>15.300546448087438</v>
      </c>
      <c r="AJ100" s="114">
        <v>10.248447204968935</v>
      </c>
      <c r="AK100" s="114">
        <v>15.760869565217384</v>
      </c>
      <c r="AL100" s="114">
        <v>12.277867528271406</v>
      </c>
      <c r="AM100" s="114">
        <v>10.088495575221238</v>
      </c>
      <c r="AN100" s="114">
        <v>15.465465465465453</v>
      </c>
      <c r="AO100" s="114">
        <v>9.0425531914893593</v>
      </c>
      <c r="AP100" s="114">
        <v>9.4095940959409443</v>
      </c>
      <c r="AQ100" s="114">
        <v>13.588850174216034</v>
      </c>
      <c r="AR100" s="114">
        <v>14.989293361884371</v>
      </c>
      <c r="AS100" s="114">
        <v>8.7890624999999893</v>
      </c>
      <c r="AT100" s="114">
        <v>11.317254174397032</v>
      </c>
      <c r="AU100" s="114">
        <v>11.18881118881119</v>
      </c>
      <c r="AV100" s="114">
        <v>9.3896713615023462</v>
      </c>
      <c r="AW100" s="114">
        <v>15.90909090909091</v>
      </c>
      <c r="AX100" s="114">
        <v>10.869565217391303</v>
      </c>
      <c r="AY100" s="114">
        <v>10.248447204968945</v>
      </c>
      <c r="AZ100" s="114">
        <v>15.163934426229513</v>
      </c>
      <c r="BA100" s="114">
        <v>12.600969305331184</v>
      </c>
      <c r="BB100" s="114">
        <v>9.5406360424028165</v>
      </c>
      <c r="BC100" s="114">
        <v>14.114114114114102</v>
      </c>
      <c r="BD100" s="114">
        <v>9.0909090909091042</v>
      </c>
      <c r="BE100" s="114">
        <v>9.4619666048237434</v>
      </c>
      <c r="BF100" s="114">
        <v>13.565217391304349</v>
      </c>
      <c r="BG100" s="114">
        <v>8.798283261802565</v>
      </c>
      <c r="BH100" s="114">
        <v>8.4645669291338503</v>
      </c>
      <c r="BI100" s="114">
        <v>11.296296296296305</v>
      </c>
      <c r="BJ100" s="114">
        <v>8.3916083916083881</v>
      </c>
      <c r="BK100" s="114" t="s">
        <v>286</v>
      </c>
      <c r="BL100" s="114" t="s">
        <v>286</v>
      </c>
      <c r="BM100" s="114" t="s">
        <v>286</v>
      </c>
      <c r="BN100" s="114" t="s">
        <v>286</v>
      </c>
      <c r="BO100" s="114" t="s">
        <v>286</v>
      </c>
      <c r="BP100" s="114" t="s">
        <v>286</v>
      </c>
      <c r="BQ100" s="114" t="s">
        <v>286</v>
      </c>
      <c r="BR100" s="114" t="s">
        <v>286</v>
      </c>
      <c r="BS100" s="114" t="s">
        <v>286</v>
      </c>
      <c r="BT100" s="114">
        <v>8.3333333333333286</v>
      </c>
      <c r="BU100" s="114">
        <v>13.884007029876978</v>
      </c>
      <c r="BV100" s="114">
        <v>9.1489361702127621</v>
      </c>
      <c r="BW100" s="114">
        <v>9.4594594594594597</v>
      </c>
      <c r="BX100" s="114">
        <v>15.57223264540338</v>
      </c>
      <c r="BY100" s="114">
        <v>5.594405594405595</v>
      </c>
      <c r="BZ100" s="114">
        <v>11.875000000000002</v>
      </c>
      <c r="CA100" s="114">
        <v>26.226415094339643</v>
      </c>
      <c r="CB100" s="114">
        <v>12.568306010928964</v>
      </c>
      <c r="CC100" s="114">
        <v>9.2449922958397615</v>
      </c>
      <c r="CD100" s="114">
        <v>24.999999999999982</v>
      </c>
      <c r="CE100" s="114">
        <v>15.185783521809356</v>
      </c>
      <c r="CF100" s="114">
        <v>12.544169611307421</v>
      </c>
      <c r="CG100" s="114">
        <v>19.607843137254896</v>
      </c>
      <c r="CH100" s="114">
        <v>13.097345132743362</v>
      </c>
      <c r="CI100" s="114">
        <v>12.686567164179115</v>
      </c>
      <c r="CJ100" s="114">
        <v>18.894830659536542</v>
      </c>
      <c r="CK100" s="114">
        <v>15.565031982942426</v>
      </c>
      <c r="CL100" s="114">
        <v>8.5436893203883368</v>
      </c>
      <c r="CM100" s="114">
        <v>17.613636363636388</v>
      </c>
      <c r="CN100" s="114">
        <v>10.401891252955084</v>
      </c>
      <c r="CO100" s="114">
        <v>3.8639876352395652</v>
      </c>
      <c r="CP100" s="114">
        <v>9.9811676082862597</v>
      </c>
      <c r="CQ100" s="114">
        <v>3.0136986301369859</v>
      </c>
      <c r="CR100" s="114">
        <v>1.5360983102918579</v>
      </c>
      <c r="CS100" s="114">
        <v>6.7934782608695663</v>
      </c>
      <c r="CT100" s="114">
        <v>3.392568659127627</v>
      </c>
      <c r="CU100" s="114">
        <v>3.0088495575221264</v>
      </c>
      <c r="CV100" s="114">
        <v>6.7975830815709921</v>
      </c>
      <c r="CW100" s="114">
        <v>3.3509700176366852</v>
      </c>
      <c r="CX100" s="114">
        <v>1.4869888475836419</v>
      </c>
      <c r="CY100" s="114">
        <v>3.1914893617021276</v>
      </c>
      <c r="CZ100" s="114">
        <v>1.9189765458422181</v>
      </c>
      <c r="DA100" s="114">
        <v>2.3300970873786411</v>
      </c>
      <c r="DB100" s="114">
        <v>3.3962264150943411</v>
      </c>
      <c r="DC100" s="114">
        <v>1.8867924528301891</v>
      </c>
      <c r="DD100" s="114" t="s">
        <v>286</v>
      </c>
      <c r="DE100" s="114">
        <v>37.330754352030972</v>
      </c>
      <c r="DF100" s="114">
        <v>39.779005524861894</v>
      </c>
      <c r="DG100" s="114" t="s">
        <v>286</v>
      </c>
      <c r="DH100" s="114">
        <v>32.24932249322493</v>
      </c>
      <c r="DI100" s="114">
        <v>40.522875816993412</v>
      </c>
      <c r="DJ100" s="114" t="s">
        <v>286</v>
      </c>
      <c r="DK100" s="114">
        <v>40.634441087613254</v>
      </c>
      <c r="DL100" s="114">
        <v>42.273534635879258</v>
      </c>
      <c r="DM100" s="114" t="s">
        <v>286</v>
      </c>
      <c r="DN100" s="114">
        <v>29.370629370629349</v>
      </c>
      <c r="DO100" s="114">
        <v>40.724946695095952</v>
      </c>
      <c r="DP100" s="114" t="s">
        <v>286</v>
      </c>
      <c r="DQ100" s="114">
        <v>23.51851851851854</v>
      </c>
      <c r="DR100" s="114">
        <v>31.147540983606564</v>
      </c>
      <c r="DS100" s="114" t="s">
        <v>286</v>
      </c>
      <c r="DT100" s="114">
        <v>36.943907156673127</v>
      </c>
      <c r="DU100" s="114">
        <v>34.159779614325053</v>
      </c>
      <c r="DV100" s="114" t="s">
        <v>286</v>
      </c>
      <c r="DW100" s="114">
        <v>31.335149863760208</v>
      </c>
      <c r="DX100" s="114">
        <v>38.825448613376828</v>
      </c>
      <c r="DY100" s="114" t="s">
        <v>286</v>
      </c>
      <c r="DZ100" s="114">
        <v>35.090361445783103</v>
      </c>
      <c r="EA100" s="114">
        <v>31.43872113676732</v>
      </c>
      <c r="EB100" s="114" t="s">
        <v>286</v>
      </c>
      <c r="EC100" s="114">
        <v>27.320490367775836</v>
      </c>
      <c r="ED100" s="114">
        <v>28.936170212765951</v>
      </c>
      <c r="EE100" s="114" t="s">
        <v>286</v>
      </c>
      <c r="EF100" s="114">
        <v>20.817843866171014</v>
      </c>
      <c r="EG100" s="114">
        <v>27.868852459016384</v>
      </c>
      <c r="EH100" s="114" t="s">
        <v>286</v>
      </c>
      <c r="EI100" s="114">
        <v>32.358674463937632</v>
      </c>
      <c r="EJ100" s="114">
        <v>31.005586592178776</v>
      </c>
      <c r="EK100" s="114" t="s">
        <v>286</v>
      </c>
      <c r="EL100" s="114">
        <v>24.999999999999961</v>
      </c>
      <c r="EM100" s="114">
        <v>27.722772277227719</v>
      </c>
      <c r="EN100" s="114" t="s">
        <v>286</v>
      </c>
      <c r="EO100" s="114">
        <v>29.393939393939394</v>
      </c>
      <c r="EP100" s="114">
        <v>24.865831842576018</v>
      </c>
      <c r="EQ100" s="114" t="s">
        <v>286</v>
      </c>
      <c r="ER100" s="114">
        <v>17.688266199649725</v>
      </c>
      <c r="ES100" s="114">
        <v>19.57446808510641</v>
      </c>
      <c r="ET100" s="114" t="s">
        <v>286</v>
      </c>
      <c r="EU100" s="114">
        <v>15.298507462686564</v>
      </c>
      <c r="EV100" s="114">
        <v>19.437939110070268</v>
      </c>
      <c r="EW100" s="114" t="s">
        <v>286</v>
      </c>
      <c r="EX100" s="114">
        <v>17.519685039370085</v>
      </c>
      <c r="EY100" s="114">
        <v>58.774373259052936</v>
      </c>
      <c r="EZ100" s="114" t="s">
        <v>286</v>
      </c>
      <c r="FA100" s="114">
        <v>11.156462585034003</v>
      </c>
      <c r="FB100" s="114">
        <v>53.267973856209153</v>
      </c>
      <c r="FC100" s="114" t="s">
        <v>286</v>
      </c>
      <c r="FD100" s="114">
        <v>11.329305135951669</v>
      </c>
      <c r="FE100" s="114">
        <v>50.177935943060533</v>
      </c>
      <c r="FF100" s="114" t="s">
        <v>286</v>
      </c>
      <c r="FG100" s="114">
        <v>9.2982456140350944</v>
      </c>
      <c r="FH100" s="114">
        <v>44.56289978678037</v>
      </c>
      <c r="FI100" s="114" t="s">
        <v>286</v>
      </c>
      <c r="FJ100" s="114">
        <v>8.5981308411214936</v>
      </c>
      <c r="FK100" s="114">
        <v>40.281030444964856</v>
      </c>
      <c r="FL100" s="114" t="s">
        <v>286</v>
      </c>
      <c r="FM100" s="114">
        <v>5.8708414872798409</v>
      </c>
      <c r="FN100" s="114">
        <v>25.484764542936301</v>
      </c>
      <c r="FO100" s="114" t="s">
        <v>286</v>
      </c>
      <c r="FP100" s="114">
        <v>2.9972752043596729</v>
      </c>
      <c r="FQ100" s="114">
        <v>20.000000000000021</v>
      </c>
      <c r="FR100" s="114" t="s">
        <v>286</v>
      </c>
      <c r="FS100" s="114">
        <v>2.1052631578947354</v>
      </c>
      <c r="FT100" s="114">
        <v>22.816399286987533</v>
      </c>
      <c r="FU100" s="114" t="s">
        <v>286</v>
      </c>
      <c r="FV100" s="114">
        <v>2.6408450704225355</v>
      </c>
      <c r="FW100" s="114">
        <v>11.489361702127658</v>
      </c>
      <c r="FX100" s="114" t="s">
        <v>286</v>
      </c>
      <c r="FY100" s="114">
        <v>2.4253731343283564</v>
      </c>
      <c r="FZ100" s="114">
        <v>12.67605633802817</v>
      </c>
      <c r="GA100" s="114" t="s">
        <v>286</v>
      </c>
      <c r="GB100" s="114" t="s">
        <v>286</v>
      </c>
      <c r="GC100" s="114" t="s">
        <v>286</v>
      </c>
      <c r="GD100" s="114" t="s">
        <v>286</v>
      </c>
      <c r="GE100" s="114" t="s">
        <v>286</v>
      </c>
      <c r="GF100" s="114" t="s">
        <v>286</v>
      </c>
      <c r="GG100" s="114" t="s">
        <v>286</v>
      </c>
      <c r="GH100" s="114" t="s">
        <v>286</v>
      </c>
      <c r="GI100" s="114" t="s">
        <v>286</v>
      </c>
      <c r="GJ100" s="114" t="s">
        <v>286</v>
      </c>
      <c r="GK100" s="114">
        <v>3.5026269702276682</v>
      </c>
      <c r="GL100" s="114">
        <v>4.0598290598290632</v>
      </c>
      <c r="GM100" s="114" t="s">
        <v>286</v>
      </c>
      <c r="GN100" s="114">
        <v>3.1657355679702066</v>
      </c>
      <c r="GO100" s="114">
        <v>3.5294117647058854</v>
      </c>
      <c r="GP100" s="114">
        <v>22.422258592471358</v>
      </c>
      <c r="GQ100" s="114">
        <v>52.811244979919664</v>
      </c>
      <c r="GR100" s="114">
        <v>75.833333333333343</v>
      </c>
      <c r="GS100" s="114">
        <v>11.483253588516735</v>
      </c>
      <c r="GT100" s="114">
        <v>51.773049645390003</v>
      </c>
      <c r="GU100" s="114">
        <v>71.404958677685954</v>
      </c>
      <c r="GV100" s="114">
        <v>9.4095940959409496</v>
      </c>
      <c r="GW100" s="114">
        <v>42.10526315789474</v>
      </c>
      <c r="GX100" s="114">
        <v>64.349376114081991</v>
      </c>
      <c r="GY100" s="114">
        <v>8.5227272727272574</v>
      </c>
      <c r="GZ100" s="114">
        <v>36.889692585895084</v>
      </c>
      <c r="HA100" s="114">
        <v>65.665236051502163</v>
      </c>
      <c r="HB100" s="114">
        <v>10.778443113772459</v>
      </c>
      <c r="HC100" s="114">
        <v>33.653846153846139</v>
      </c>
      <c r="HD100" s="114">
        <v>60.240963855421725</v>
      </c>
      <c r="HE100" s="114">
        <v>0.81833060556464743</v>
      </c>
      <c r="HF100" s="114">
        <v>7.8313253012048216</v>
      </c>
      <c r="HG100" s="114">
        <v>36.388888888888864</v>
      </c>
      <c r="HH100" s="114">
        <v>0.31897926634768692</v>
      </c>
      <c r="HI100" s="121">
        <v>10.496453900709227</v>
      </c>
      <c r="HJ100" s="121">
        <v>31.735537190082621</v>
      </c>
      <c r="HK100" s="121">
        <v>0.73800738007379996</v>
      </c>
      <c r="HL100" s="121">
        <v>7.2755417956656343</v>
      </c>
      <c r="HM100" s="114">
        <v>23.529411764705877</v>
      </c>
      <c r="HN100" s="114">
        <v>0</v>
      </c>
      <c r="HO100" s="114">
        <v>5.0632911392405138</v>
      </c>
      <c r="HP100" s="114">
        <v>17.381974248927037</v>
      </c>
      <c r="HQ100" s="114">
        <v>0.39920159680638689</v>
      </c>
      <c r="HR100" s="114">
        <v>4.0384615384615374</v>
      </c>
      <c r="HS100" s="114">
        <v>11.56626506024096</v>
      </c>
      <c r="HT100" s="114">
        <v>8.8435374149659829</v>
      </c>
      <c r="HU100" s="114">
        <v>37.759336099585028</v>
      </c>
      <c r="HV100" s="114">
        <v>61.756373937677061</v>
      </c>
      <c r="HW100" s="114">
        <v>3.8585209003215413</v>
      </c>
      <c r="HX100" s="114">
        <v>33.956834532374117</v>
      </c>
      <c r="HY100" s="114">
        <v>58.952702702702645</v>
      </c>
      <c r="HZ100" s="114">
        <v>3.1775700934579461</v>
      </c>
      <c r="IA100" s="114">
        <v>28.006329113924078</v>
      </c>
      <c r="IB100" s="114">
        <v>50.724637681159386</v>
      </c>
      <c r="IC100" s="114">
        <v>3.795066413662235</v>
      </c>
      <c r="ID100" s="114">
        <v>21.129326047358841</v>
      </c>
      <c r="IE100" s="114">
        <v>47.516198704103651</v>
      </c>
      <c r="IF100" s="114">
        <v>1.7964071856287422</v>
      </c>
      <c r="IG100" s="114">
        <v>20.423892100192685</v>
      </c>
      <c r="IH100" s="114">
        <v>45.783132530120483</v>
      </c>
      <c r="II100" s="114" t="s">
        <v>286</v>
      </c>
      <c r="IJ100" s="114">
        <v>23.293172690763043</v>
      </c>
      <c r="IK100" s="114">
        <v>41.551246537396132</v>
      </c>
      <c r="IL100" s="114" t="s">
        <v>286</v>
      </c>
      <c r="IM100" s="114">
        <v>18.960674157303387</v>
      </c>
      <c r="IN100" s="114">
        <v>43.046357615894031</v>
      </c>
      <c r="IO100" s="114" t="s">
        <v>286</v>
      </c>
      <c r="IP100" s="114">
        <v>14.946070878274265</v>
      </c>
      <c r="IQ100" s="114">
        <v>34.234234234234151</v>
      </c>
      <c r="IR100" s="114" t="s">
        <v>286</v>
      </c>
      <c r="IS100" s="114">
        <v>11.252268602540832</v>
      </c>
      <c r="IT100" s="114">
        <v>27.64578833693308</v>
      </c>
      <c r="IU100" s="114" t="s">
        <v>286</v>
      </c>
      <c r="IV100" s="114">
        <v>12.284069097888688</v>
      </c>
      <c r="IW100" s="114">
        <v>24.514563106796114</v>
      </c>
      <c r="IX100" s="114" t="str">
        <f t="shared" si="128"/>
        <v>--</v>
      </c>
      <c r="IY100" s="114" t="str">
        <f t="shared" si="128"/>
        <v>--</v>
      </c>
      <c r="IZ100" s="114" t="str">
        <f t="shared" si="128"/>
        <v>--</v>
      </c>
      <c r="JA100" s="114" t="str">
        <f t="shared" si="128"/>
        <v>--</v>
      </c>
      <c r="JB100" s="114" t="str">
        <f t="shared" si="128"/>
        <v>--</v>
      </c>
      <c r="JC100" s="261" t="s">
        <v>286</v>
      </c>
      <c r="JD100" s="261" t="s">
        <v>286</v>
      </c>
      <c r="JE100" s="261" t="s">
        <v>286</v>
      </c>
      <c r="JF100" s="261" t="s">
        <v>286</v>
      </c>
      <c r="JG100" s="261" t="s">
        <v>286</v>
      </c>
      <c r="JH100" s="261" t="s">
        <v>286</v>
      </c>
      <c r="JI100" s="261" t="s">
        <v>286</v>
      </c>
      <c r="JJ100" s="261" t="s">
        <v>286</v>
      </c>
      <c r="JK100" s="261" t="s">
        <v>286</v>
      </c>
      <c r="JL100" s="261" t="s">
        <v>286</v>
      </c>
      <c r="JM100" s="261" t="s">
        <v>286</v>
      </c>
      <c r="JN100" s="261" t="s">
        <v>286</v>
      </c>
      <c r="JO100" s="228">
        <v>16.554054054053999</v>
      </c>
      <c r="JP100" s="228">
        <v>26.802218114602599</v>
      </c>
      <c r="JQ100" s="228">
        <v>47.454175152749499</v>
      </c>
      <c r="JR100" s="228">
        <v>17.832167832167801</v>
      </c>
      <c r="JS100" s="228">
        <v>23.220973782771502</v>
      </c>
      <c r="JT100" s="228">
        <v>43.991853360488797</v>
      </c>
      <c r="JU100" s="213">
        <v>0.84459459459459396</v>
      </c>
      <c r="JV100" s="213">
        <v>0.55452865064695001</v>
      </c>
      <c r="JW100" s="228">
        <v>7.53564154786151</v>
      </c>
      <c r="JX100" s="228">
        <v>1.0489510489510501</v>
      </c>
      <c r="JY100" s="213">
        <v>0.93632958801498001</v>
      </c>
      <c r="JZ100" s="228">
        <v>6.5173116089613004</v>
      </c>
      <c r="KA100" s="228">
        <v>9.6121416526138201</v>
      </c>
      <c r="KB100" s="228">
        <v>14.181818181818199</v>
      </c>
      <c r="KC100" s="228">
        <v>33.3333333333333</v>
      </c>
      <c r="KD100" s="228">
        <v>11.5183246073298</v>
      </c>
      <c r="KE100" s="228">
        <v>12.8971962616822</v>
      </c>
      <c r="KF100" s="228">
        <v>28.744939271255099</v>
      </c>
      <c r="KG100" s="128" t="str">
        <f t="shared" si="122"/>
        <v>--</v>
      </c>
      <c r="KH100" s="128" t="str">
        <f t="shared" si="122"/>
        <v>--</v>
      </c>
      <c r="KI100" s="128" t="str">
        <f t="shared" si="122"/>
        <v>--</v>
      </c>
      <c r="KJ100" s="128" t="str">
        <f t="shared" si="122"/>
        <v>--</v>
      </c>
      <c r="KK100" s="128" t="str">
        <f t="shared" si="122"/>
        <v>--</v>
      </c>
      <c r="KL100" s="128" t="str">
        <f t="shared" si="122"/>
        <v>--</v>
      </c>
      <c r="KM100" s="128" t="str">
        <f t="shared" si="122"/>
        <v>--</v>
      </c>
      <c r="KN100" s="288">
        <v>9.8591549295774552</v>
      </c>
      <c r="KO100" s="288">
        <v>11.111111111111111</v>
      </c>
      <c r="KP100" s="288">
        <v>11.561866125760668</v>
      </c>
      <c r="KQ100" s="128" t="str">
        <f t="shared" si="83"/>
        <v>--</v>
      </c>
      <c r="KR100" s="288">
        <v>1.4084507042253533</v>
      </c>
      <c r="KS100" s="289">
        <v>0.56390977443609036</v>
      </c>
      <c r="KT100" s="288">
        <v>2.8455284552845557</v>
      </c>
      <c r="KU100" s="128" t="str">
        <f t="shared" si="84"/>
        <v>--</v>
      </c>
      <c r="KV100" s="228">
        <v>2.4647887323943682</v>
      </c>
      <c r="KW100" s="228">
        <v>1.8832391713747638</v>
      </c>
      <c r="KX100" s="228">
        <v>3.6511156186612563</v>
      </c>
      <c r="KY100" s="292">
        <v>11</v>
      </c>
      <c r="KZ100" s="292">
        <v>15.370705244122968</v>
      </c>
      <c r="LA100" s="292">
        <v>11.405295315682284</v>
      </c>
      <c r="LB100" s="292">
        <v>14.260869565217389</v>
      </c>
      <c r="LC100" s="292">
        <v>13.805970149253735</v>
      </c>
      <c r="LD100" s="292">
        <v>13.279678068410457</v>
      </c>
      <c r="LE100" s="292">
        <v>8.3050847457627128</v>
      </c>
      <c r="LF100" s="292">
        <v>11.700182815356499</v>
      </c>
      <c r="LG100" s="292">
        <v>6.9529652351738234</v>
      </c>
      <c r="LH100" s="292">
        <v>12.390924956369981</v>
      </c>
      <c r="LI100" s="292">
        <v>8.801498127340821</v>
      </c>
      <c r="LJ100" s="292">
        <v>10.865191146881287</v>
      </c>
      <c r="LK100" s="292">
        <v>2.5252525252525237</v>
      </c>
      <c r="LL100" s="292">
        <v>4.1894353369763202</v>
      </c>
      <c r="LM100" s="292">
        <v>2.8340080971659911</v>
      </c>
      <c r="LN100" s="292">
        <v>3.31588132635253</v>
      </c>
      <c r="LO100" s="292">
        <v>2.0560747663551391</v>
      </c>
      <c r="LP100" s="292">
        <v>3.8076152304609212</v>
      </c>
      <c r="LQ100" s="128">
        <v>3.2094594594594583</v>
      </c>
      <c r="LR100" s="128">
        <v>5.8181818181818175</v>
      </c>
      <c r="LS100" s="128">
        <v>17.575757575757567</v>
      </c>
      <c r="LT100" s="128">
        <v>3.6649214659685838</v>
      </c>
      <c r="LU100" s="128">
        <v>5.0561797752809001</v>
      </c>
      <c r="LV100" s="128">
        <v>19.028340080971674</v>
      </c>
      <c r="LX100" s="378" t="str">
        <f t="shared" si="85"/>
        <v>--</v>
      </c>
      <c r="LY100" s="392">
        <v>14.808362369337981</v>
      </c>
      <c r="LZ100" s="392">
        <v>19.585687382297543</v>
      </c>
      <c r="MA100" s="392">
        <v>16.999999999999993</v>
      </c>
      <c r="MB100" s="378" t="str">
        <f t="shared" si="86"/>
        <v>--</v>
      </c>
      <c r="MC100" s="392">
        <v>13.385826771653543</v>
      </c>
      <c r="MD100" s="392">
        <v>17.830882352941181</v>
      </c>
      <c r="ME100" s="392">
        <v>18.803418803418801</v>
      </c>
      <c r="MF100" s="378" t="str">
        <f t="shared" si="87"/>
        <v>--</v>
      </c>
      <c r="MG100" s="392">
        <v>15.251299826689779</v>
      </c>
      <c r="MH100" s="392">
        <v>14.446529080675431</v>
      </c>
      <c r="MI100" s="392">
        <v>16.432865731462943</v>
      </c>
      <c r="MJ100" s="378" t="str">
        <f t="shared" si="88"/>
        <v>--</v>
      </c>
      <c r="MK100" s="392">
        <v>13.13725490196078</v>
      </c>
      <c r="ML100" s="392">
        <v>17.064220183486206</v>
      </c>
      <c r="MM100" s="392">
        <v>17.378917378917389</v>
      </c>
      <c r="MN100" s="378" t="str">
        <f t="shared" si="89"/>
        <v>--</v>
      </c>
      <c r="MO100" s="392">
        <v>15.076335877862602</v>
      </c>
      <c r="MP100" s="392">
        <v>20.25782688766115</v>
      </c>
      <c r="MQ100" s="392">
        <v>12.820512820512818</v>
      </c>
      <c r="MR100" s="378" t="str">
        <f t="shared" si="90"/>
        <v>--</v>
      </c>
      <c r="MS100" s="392">
        <v>13.450292397660816</v>
      </c>
      <c r="MT100" s="392">
        <v>10.841121495327101</v>
      </c>
      <c r="MU100" s="392">
        <v>11.436950146627565</v>
      </c>
      <c r="MV100" s="378" t="str">
        <f t="shared" si="91"/>
        <v>--</v>
      </c>
      <c r="MW100" s="392">
        <v>4.4315992292870909</v>
      </c>
      <c r="MX100" s="392">
        <v>4.5197740112994351</v>
      </c>
      <c r="MY100" s="392">
        <v>2.8985507246376807</v>
      </c>
      <c r="MZ100" s="378" t="str">
        <f t="shared" si="92"/>
        <v>--</v>
      </c>
      <c r="NA100" s="392">
        <v>29.401408450704206</v>
      </c>
      <c r="NB100" s="392">
        <v>30.581613508442747</v>
      </c>
      <c r="NC100" s="392">
        <v>29.817444219066946</v>
      </c>
      <c r="ND100" s="378" t="str">
        <f t="shared" si="93"/>
        <v>--</v>
      </c>
      <c r="NE100" s="392">
        <v>26.692456479690513</v>
      </c>
      <c r="NF100" s="392">
        <v>28.131021194605005</v>
      </c>
      <c r="NG100" s="392">
        <v>24.853801169590643</v>
      </c>
      <c r="NH100" s="378" t="str">
        <f t="shared" si="94"/>
        <v>--</v>
      </c>
      <c r="NI100" s="392">
        <v>6.7829457364341081</v>
      </c>
      <c r="NJ100" s="392">
        <v>6.5384615384615428</v>
      </c>
      <c r="NK100" s="392">
        <v>9.0643274853801206</v>
      </c>
      <c r="NL100" s="378" t="str">
        <f t="shared" si="95"/>
        <v>--</v>
      </c>
      <c r="NM100" s="392">
        <v>0.38610038610038544</v>
      </c>
      <c r="NN100" s="392">
        <v>1.7274472168905954</v>
      </c>
      <c r="NO100" s="392">
        <v>2.9069767441860468</v>
      </c>
      <c r="NP100" s="378" t="str">
        <f t="shared" si="96"/>
        <v>--</v>
      </c>
      <c r="NQ100" s="392">
        <v>2.3255813953488365</v>
      </c>
      <c r="NR100" s="392">
        <v>2.6923076923076921</v>
      </c>
      <c r="NS100" s="392">
        <v>2.9325513196480948</v>
      </c>
      <c r="NT100" s="378" t="str">
        <f t="shared" si="97"/>
        <v>--</v>
      </c>
      <c r="NU100" s="392">
        <v>19.305019305019293</v>
      </c>
      <c r="NV100" s="392">
        <v>27.76699029126214</v>
      </c>
      <c r="NW100" s="392">
        <v>39.411764705882298</v>
      </c>
      <c r="NX100" s="378" t="str">
        <f t="shared" si="98"/>
        <v>--</v>
      </c>
      <c r="NY100" s="392">
        <v>1.3513513513513509</v>
      </c>
      <c r="NZ100" s="392">
        <v>2.1359223300970873</v>
      </c>
      <c r="OA100" s="392">
        <v>7.0588235294117698</v>
      </c>
      <c r="OB100" s="378" t="str">
        <f t="shared" si="99"/>
        <v>--</v>
      </c>
      <c r="OC100" s="392">
        <v>10.444874274661503</v>
      </c>
      <c r="OD100" s="392">
        <v>15.414258188824666</v>
      </c>
      <c r="OE100" s="392">
        <v>27.728613569321542</v>
      </c>
    </row>
    <row r="101" spans="1:396" ht="14.4" thickTop="1" thickBot="1" x14ac:dyDescent="0.3">
      <c r="A101" s="114" t="str">
        <f t="shared" si="127"/>
        <v>--</v>
      </c>
      <c r="B101" s="96" t="s">
        <v>177</v>
      </c>
      <c r="C101" s="96">
        <v>17.738359201773825</v>
      </c>
      <c r="D101" s="114">
        <v>35.940409683426424</v>
      </c>
      <c r="E101" s="114">
        <v>35.824175824175796</v>
      </c>
      <c r="F101" s="114">
        <v>19.736842105263161</v>
      </c>
      <c r="G101" s="114">
        <v>36.926605504587158</v>
      </c>
      <c r="H101" s="114">
        <v>41.772151898734187</v>
      </c>
      <c r="I101" s="114">
        <v>16.562500000000014</v>
      </c>
      <c r="J101" s="114">
        <v>33.057851239669411</v>
      </c>
      <c r="K101" s="114">
        <v>38.620689655172391</v>
      </c>
      <c r="L101" s="114">
        <v>20.249221183800614</v>
      </c>
      <c r="M101" s="114">
        <v>32.160804020100478</v>
      </c>
      <c r="N101" s="114">
        <v>42.763157894736842</v>
      </c>
      <c r="O101" s="114">
        <v>12.844036697247716</v>
      </c>
      <c r="P101" s="114">
        <v>29.203539823008853</v>
      </c>
      <c r="Q101" s="114">
        <v>38.25136612021857</v>
      </c>
      <c r="R101" s="114">
        <v>8.7719298245614059</v>
      </c>
      <c r="S101" s="114">
        <v>14.312267657992566</v>
      </c>
      <c r="T101" s="114">
        <v>12.555066079295154</v>
      </c>
      <c r="U101" s="114">
        <v>8.7533156498673694</v>
      </c>
      <c r="V101" s="114">
        <v>16.551724137931039</v>
      </c>
      <c r="W101" s="114">
        <v>12.911392405063285</v>
      </c>
      <c r="X101" s="114">
        <v>9.6273291925465863</v>
      </c>
      <c r="Y101" s="114">
        <v>18.282548476454309</v>
      </c>
      <c r="Z101" s="114">
        <v>12.068965517241375</v>
      </c>
      <c r="AA101" s="114">
        <v>14.197530864197526</v>
      </c>
      <c r="AB101" s="114">
        <v>15.32663316582914</v>
      </c>
      <c r="AC101" s="114">
        <v>15.737704918032776</v>
      </c>
      <c r="AD101" s="114">
        <v>12.037037037037038</v>
      </c>
      <c r="AE101" s="114">
        <v>15.04424778761063</v>
      </c>
      <c r="AF101" s="114">
        <v>7.6086956521739122</v>
      </c>
      <c r="AG101" s="114">
        <v>12.500000000000005</v>
      </c>
      <c r="AH101" s="114">
        <v>17.318435754189949</v>
      </c>
      <c r="AI101" s="114">
        <v>17.841409691629927</v>
      </c>
      <c r="AJ101" s="114">
        <v>11.999999999999996</v>
      </c>
      <c r="AK101" s="114">
        <v>20.506912442396292</v>
      </c>
      <c r="AL101" s="114">
        <v>18.481012658227858</v>
      </c>
      <c r="AM101" s="114">
        <v>13.166144200626968</v>
      </c>
      <c r="AN101" s="114">
        <v>15.789473684210524</v>
      </c>
      <c r="AO101" s="114">
        <v>12.068965517241381</v>
      </c>
      <c r="AP101" s="114">
        <v>13.084112149532716</v>
      </c>
      <c r="AQ101" s="114">
        <v>16.284987277353693</v>
      </c>
      <c r="AR101" s="114">
        <v>16.721311475409859</v>
      </c>
      <c r="AS101" s="114">
        <v>13.953488372093027</v>
      </c>
      <c r="AT101" s="114">
        <v>15.178571428571434</v>
      </c>
      <c r="AU101" s="114">
        <v>8.6956521739130466</v>
      </c>
      <c r="AV101" s="114">
        <v>9.7345132743362885</v>
      </c>
      <c r="AW101" s="114">
        <v>13.457943925233643</v>
      </c>
      <c r="AX101" s="114">
        <v>13.876651982378851</v>
      </c>
      <c r="AY101" s="114">
        <v>13.101604278074861</v>
      </c>
      <c r="AZ101" s="114">
        <v>19.77011494252876</v>
      </c>
      <c r="BA101" s="114">
        <v>13.45177664974619</v>
      </c>
      <c r="BB101" s="114">
        <v>12.179487179487181</v>
      </c>
      <c r="BC101" s="114">
        <v>17.827298050139255</v>
      </c>
      <c r="BD101" s="114">
        <v>10.309278350515457</v>
      </c>
      <c r="BE101" s="114">
        <v>12.974683544303801</v>
      </c>
      <c r="BF101" s="114">
        <v>14.974619289340096</v>
      </c>
      <c r="BG101" s="114">
        <v>15.737704918032794</v>
      </c>
      <c r="BH101" s="114">
        <v>10.232558139534882</v>
      </c>
      <c r="BI101" s="114">
        <v>16.44444444444445</v>
      </c>
      <c r="BJ101" s="114">
        <v>6.0439560439560438</v>
      </c>
      <c r="BK101" s="114" t="s">
        <v>286</v>
      </c>
      <c r="BL101" s="114" t="s">
        <v>286</v>
      </c>
      <c r="BM101" s="114" t="s">
        <v>286</v>
      </c>
      <c r="BN101" s="114" t="s">
        <v>286</v>
      </c>
      <c r="BO101" s="114" t="s">
        <v>286</v>
      </c>
      <c r="BP101" s="114" t="s">
        <v>286</v>
      </c>
      <c r="BQ101" s="114" t="s">
        <v>286</v>
      </c>
      <c r="BR101" s="114" t="s">
        <v>286</v>
      </c>
      <c r="BS101" s="114" t="s">
        <v>286</v>
      </c>
      <c r="BT101" s="114">
        <v>13.39563862928348</v>
      </c>
      <c r="BU101" s="114">
        <v>14.861460957178831</v>
      </c>
      <c r="BV101" s="114">
        <v>12.17105263157895</v>
      </c>
      <c r="BW101" s="114">
        <v>9.1743119266055047</v>
      </c>
      <c r="BX101" s="114">
        <v>16.96428571428573</v>
      </c>
      <c r="BY101" s="114">
        <v>6.0439560439560456</v>
      </c>
      <c r="BZ101" s="114">
        <v>19.517543859649134</v>
      </c>
      <c r="CA101" s="114">
        <v>23.694029850746276</v>
      </c>
      <c r="CB101" s="114">
        <v>19.383259911894282</v>
      </c>
      <c r="CC101" s="114">
        <v>14.209115281501349</v>
      </c>
      <c r="CD101" s="114">
        <v>23.094688221708989</v>
      </c>
      <c r="CE101" s="114">
        <v>19.437340153452681</v>
      </c>
      <c r="CF101" s="114">
        <v>15.047021943573665</v>
      </c>
      <c r="CG101" s="114">
        <v>25.761772853185597</v>
      </c>
      <c r="CH101" s="114">
        <v>17.586206896551719</v>
      </c>
      <c r="CI101" s="114">
        <v>13.207547169811328</v>
      </c>
      <c r="CJ101" s="114">
        <v>19.847328244274802</v>
      </c>
      <c r="CK101" s="114">
        <v>17.161716171617158</v>
      </c>
      <c r="CL101" s="114">
        <v>11.574074074074078</v>
      </c>
      <c r="CM101" s="114">
        <v>19.111111111111118</v>
      </c>
      <c r="CN101" s="114">
        <v>13.333333333333334</v>
      </c>
      <c r="CO101" s="114">
        <v>6.5934065934065975</v>
      </c>
      <c r="CP101" s="114">
        <v>6.3432835820895512</v>
      </c>
      <c r="CQ101" s="114">
        <v>4.6153846153846194</v>
      </c>
      <c r="CR101" s="114">
        <v>3.763440860215054</v>
      </c>
      <c r="CS101" s="114">
        <v>8.5648148148148096</v>
      </c>
      <c r="CT101" s="114">
        <v>4.0816326530612228</v>
      </c>
      <c r="CU101" s="114">
        <v>3.7735849056603761</v>
      </c>
      <c r="CV101" s="114">
        <v>7.6923076923076854</v>
      </c>
      <c r="CW101" s="114">
        <v>5.8419243986254363</v>
      </c>
      <c r="CX101" s="114">
        <v>1.5772870662460567</v>
      </c>
      <c r="CY101" s="114">
        <v>1.7902813299232743</v>
      </c>
      <c r="CZ101" s="114">
        <v>4.2763157894736796</v>
      </c>
      <c r="DA101" s="114">
        <v>1.3953488372093026</v>
      </c>
      <c r="DB101" s="114">
        <v>4.4444444444444482</v>
      </c>
      <c r="DC101" s="114">
        <v>1.098901098901099</v>
      </c>
      <c r="DD101" s="114" t="s">
        <v>286</v>
      </c>
      <c r="DE101" s="114">
        <v>38.446969696969667</v>
      </c>
      <c r="DF101" s="114">
        <v>41.409691629955944</v>
      </c>
      <c r="DG101" s="114" t="s">
        <v>286</v>
      </c>
      <c r="DH101" s="114">
        <v>23.787528868360262</v>
      </c>
      <c r="DI101" s="114">
        <v>32.233502538071029</v>
      </c>
      <c r="DJ101" s="114" t="s">
        <v>286</v>
      </c>
      <c r="DK101" s="114">
        <v>26.869806094182834</v>
      </c>
      <c r="DL101" s="114">
        <v>29.209621993127147</v>
      </c>
      <c r="DM101" s="114" t="s">
        <v>286</v>
      </c>
      <c r="DN101" s="114">
        <v>31.65829145728642</v>
      </c>
      <c r="DO101" s="114">
        <v>33.552631578947363</v>
      </c>
      <c r="DP101" s="114" t="s">
        <v>286</v>
      </c>
      <c r="DQ101" s="114">
        <v>16.517857142857146</v>
      </c>
      <c r="DR101" s="114">
        <v>25.824175824175835</v>
      </c>
      <c r="DS101" s="114" t="s">
        <v>286</v>
      </c>
      <c r="DT101" s="114">
        <v>33.27032136105867</v>
      </c>
      <c r="DU101" s="114">
        <v>38.359201773835871</v>
      </c>
      <c r="DV101" s="114" t="s">
        <v>286</v>
      </c>
      <c r="DW101" s="114">
        <v>26.157407407407408</v>
      </c>
      <c r="DX101" s="114">
        <v>32.5699745547074</v>
      </c>
      <c r="DY101" s="114" t="s">
        <v>286</v>
      </c>
      <c r="DZ101" s="114">
        <v>25.207756232686965</v>
      </c>
      <c r="EA101" s="114">
        <v>22.758620689655178</v>
      </c>
      <c r="EB101" s="114" t="s">
        <v>286</v>
      </c>
      <c r="EC101" s="114">
        <v>27.777777777777771</v>
      </c>
      <c r="ED101" s="114">
        <v>27.960526315789469</v>
      </c>
      <c r="EE101" s="114" t="s">
        <v>286</v>
      </c>
      <c r="EF101" s="114">
        <v>18.303571428571441</v>
      </c>
      <c r="EG101" s="114">
        <v>18.681318681318682</v>
      </c>
      <c r="EH101" s="114" t="s">
        <v>286</v>
      </c>
      <c r="EI101" s="114">
        <v>34.225621414913924</v>
      </c>
      <c r="EJ101" s="114">
        <v>38.616071428571388</v>
      </c>
      <c r="EK101" s="114" t="s">
        <v>286</v>
      </c>
      <c r="EL101" s="114">
        <v>24.074074074074073</v>
      </c>
      <c r="EM101" s="114">
        <v>25.510204081632637</v>
      </c>
      <c r="EN101" s="114" t="s">
        <v>286</v>
      </c>
      <c r="EO101" s="114">
        <v>22.969187675070032</v>
      </c>
      <c r="EP101" s="114">
        <v>18.27586206896552</v>
      </c>
      <c r="EQ101" s="114" t="s">
        <v>286</v>
      </c>
      <c r="ER101" s="114">
        <v>22.081218274111681</v>
      </c>
      <c r="ES101" s="114">
        <v>18.394648829431446</v>
      </c>
      <c r="ET101" s="114" t="s">
        <v>286</v>
      </c>
      <c r="EU101" s="114">
        <v>11.659192825112109</v>
      </c>
      <c r="EV101" s="114">
        <v>13.736263736263735</v>
      </c>
      <c r="EW101" s="114" t="s">
        <v>286</v>
      </c>
      <c r="EX101" s="114">
        <v>17.816091954022987</v>
      </c>
      <c r="EY101" s="114">
        <v>56.984478935698498</v>
      </c>
      <c r="EZ101" s="114" t="s">
        <v>286</v>
      </c>
      <c r="FA101" s="114">
        <v>9.5127610208816673</v>
      </c>
      <c r="FB101" s="114">
        <v>47.959183673469404</v>
      </c>
      <c r="FC101" s="114" t="s">
        <v>286</v>
      </c>
      <c r="FD101" s="114">
        <v>9.4444444444444411</v>
      </c>
      <c r="FE101" s="114">
        <v>49.134948096885836</v>
      </c>
      <c r="FF101" s="114" t="s">
        <v>286</v>
      </c>
      <c r="FG101" s="114">
        <v>10.406091370558379</v>
      </c>
      <c r="FH101" s="114">
        <v>45.033112582781463</v>
      </c>
      <c r="FI101" s="114" t="s">
        <v>286</v>
      </c>
      <c r="FJ101" s="114">
        <v>8.9686098654708601</v>
      </c>
      <c r="FK101" s="114">
        <v>46.153846153846153</v>
      </c>
      <c r="FL101" s="114" t="s">
        <v>286</v>
      </c>
      <c r="FM101" s="114">
        <v>3.653846153846152</v>
      </c>
      <c r="FN101" s="114">
        <v>29.955947136563875</v>
      </c>
      <c r="FO101" s="114" t="s">
        <v>286</v>
      </c>
      <c r="FP101" s="114">
        <v>2.7842227378190225</v>
      </c>
      <c r="FQ101" s="114">
        <v>21.628498727735369</v>
      </c>
      <c r="FR101" s="114" t="s">
        <v>286</v>
      </c>
      <c r="FS101" s="114">
        <v>3.0640668523676888</v>
      </c>
      <c r="FT101" s="114">
        <v>19.310344827586206</v>
      </c>
      <c r="FU101" s="114" t="s">
        <v>286</v>
      </c>
      <c r="FV101" s="114">
        <v>2.2784810126582289</v>
      </c>
      <c r="FW101" s="114">
        <v>13.157894736842108</v>
      </c>
      <c r="FX101" s="114" t="s">
        <v>286</v>
      </c>
      <c r="FY101" s="114">
        <v>1.3574660633484166</v>
      </c>
      <c r="FZ101" s="114">
        <v>18.681318681318672</v>
      </c>
      <c r="GA101" s="114" t="s">
        <v>286</v>
      </c>
      <c r="GB101" s="114" t="s">
        <v>286</v>
      </c>
      <c r="GC101" s="114" t="s">
        <v>286</v>
      </c>
      <c r="GD101" s="114" t="s">
        <v>286</v>
      </c>
      <c r="GE101" s="114" t="s">
        <v>286</v>
      </c>
      <c r="GF101" s="114" t="s">
        <v>286</v>
      </c>
      <c r="GG101" s="114" t="s">
        <v>286</v>
      </c>
      <c r="GH101" s="114" t="s">
        <v>286</v>
      </c>
      <c r="GI101" s="114" t="s">
        <v>286</v>
      </c>
      <c r="GJ101" s="114" t="s">
        <v>286</v>
      </c>
      <c r="GK101" s="114">
        <v>4.3037974683544311</v>
      </c>
      <c r="GL101" s="114">
        <v>2.6315789473684217</v>
      </c>
      <c r="GM101" s="114" t="s">
        <v>286</v>
      </c>
      <c r="GN101" s="114">
        <v>1.7937219730941711</v>
      </c>
      <c r="GO101" s="114">
        <v>3.8461538461538476</v>
      </c>
      <c r="GP101" s="114">
        <v>19.06976744186046</v>
      </c>
      <c r="GQ101" s="114">
        <v>59.195402298850595</v>
      </c>
      <c r="GR101" s="114">
        <v>74</v>
      </c>
      <c r="GS101" s="114">
        <v>16.477272727272734</v>
      </c>
      <c r="GT101" s="114">
        <v>47.445255474452509</v>
      </c>
      <c r="GU101" s="114">
        <v>71.6883116883117</v>
      </c>
      <c r="GV101" s="114">
        <v>9.5709570957095735</v>
      </c>
      <c r="GW101" s="114">
        <v>43.965517241379338</v>
      </c>
      <c r="GX101" s="114">
        <v>66.202090592334514</v>
      </c>
      <c r="GY101" s="114">
        <v>11.501597444089462</v>
      </c>
      <c r="GZ101" s="114">
        <v>39.164490861618788</v>
      </c>
      <c r="HA101" s="114">
        <v>64.473684210526301</v>
      </c>
      <c r="HB101" s="114">
        <v>10.42654028436019</v>
      </c>
      <c r="HC101" s="114">
        <v>32.11009174311927</v>
      </c>
      <c r="HD101" s="114">
        <v>50.828729281767934</v>
      </c>
      <c r="HE101" s="114">
        <v>1.8604651162790702</v>
      </c>
      <c r="HF101" s="114">
        <v>12.068965517241388</v>
      </c>
      <c r="HG101" s="114">
        <v>29.333333333333332</v>
      </c>
      <c r="HH101" s="114">
        <v>0.85227272727272729</v>
      </c>
      <c r="HI101" s="121">
        <v>7.2992700729927007</v>
      </c>
      <c r="HJ101" s="121">
        <v>22.337662337662351</v>
      </c>
      <c r="HK101" s="121">
        <v>0.33003300330033003</v>
      </c>
      <c r="HL101" s="121">
        <v>8.3333333333333286</v>
      </c>
      <c r="HM101" s="114">
        <v>24.390243902439035</v>
      </c>
      <c r="HN101" s="114">
        <v>0.31948881789137384</v>
      </c>
      <c r="HO101" s="114">
        <v>2.610966057441253</v>
      </c>
      <c r="HP101" s="114">
        <v>18.421052631578949</v>
      </c>
      <c r="HQ101" s="114">
        <v>0.47393364928909942</v>
      </c>
      <c r="HR101" s="114">
        <v>4.5871559633027523</v>
      </c>
      <c r="HS101" s="114">
        <v>8.839779005524866</v>
      </c>
      <c r="HT101" s="114">
        <v>10.262529832935559</v>
      </c>
      <c r="HU101" s="114">
        <v>38.703339882121789</v>
      </c>
      <c r="HV101" s="114">
        <v>57.175398633257409</v>
      </c>
      <c r="HW101" s="114">
        <v>7.8260869565217392</v>
      </c>
      <c r="HX101" s="114">
        <v>29.629629629629633</v>
      </c>
      <c r="HY101" s="114">
        <v>48.684210526315802</v>
      </c>
      <c r="HZ101" s="114">
        <v>2.3489932885906035</v>
      </c>
      <c r="IA101" s="114">
        <v>27.536231884057962</v>
      </c>
      <c r="IB101" s="114">
        <v>50.179211469534032</v>
      </c>
      <c r="IC101" s="114">
        <v>4.1533546325878588</v>
      </c>
      <c r="ID101" s="114">
        <v>21.727748691099471</v>
      </c>
      <c r="IE101" s="114">
        <v>44.224422442244197</v>
      </c>
      <c r="IF101" s="114">
        <v>3.3175355450236972</v>
      </c>
      <c r="IG101" s="114">
        <v>16.055045871559638</v>
      </c>
      <c r="IH101" s="114">
        <v>32.044198895027655</v>
      </c>
      <c r="II101" s="114" t="s">
        <v>286</v>
      </c>
      <c r="IJ101" s="114">
        <v>23.992322456813827</v>
      </c>
      <c r="IK101" s="114">
        <v>38.888888888888893</v>
      </c>
      <c r="IL101" s="114" t="s">
        <v>286</v>
      </c>
      <c r="IM101" s="114">
        <v>16.507177033492816</v>
      </c>
      <c r="IN101" s="114">
        <v>33.419689119171011</v>
      </c>
      <c r="IO101" s="114" t="s">
        <v>286</v>
      </c>
      <c r="IP101" s="114">
        <v>15.669515669515681</v>
      </c>
      <c r="IQ101" s="114">
        <v>36.458333333333343</v>
      </c>
      <c r="IR101" s="114" t="s">
        <v>286</v>
      </c>
      <c r="IS101" s="114">
        <v>10.994764397905756</v>
      </c>
      <c r="IT101" s="114">
        <v>25.827814569536443</v>
      </c>
      <c r="IU101" s="114" t="s">
        <v>286</v>
      </c>
      <c r="IV101" s="114">
        <v>10.091743119266056</v>
      </c>
      <c r="IW101" s="114">
        <v>14.917127071823209</v>
      </c>
      <c r="IX101" s="114" t="str">
        <f t="shared" si="128"/>
        <v>--</v>
      </c>
      <c r="IY101" s="114" t="str">
        <f t="shared" si="128"/>
        <v>--</v>
      </c>
      <c r="IZ101" s="114" t="str">
        <f t="shared" si="128"/>
        <v>--</v>
      </c>
      <c r="JA101" s="114" t="str">
        <f t="shared" si="128"/>
        <v>--</v>
      </c>
      <c r="JB101" s="114" t="str">
        <f t="shared" si="128"/>
        <v>--</v>
      </c>
      <c r="JC101" s="261" t="s">
        <v>286</v>
      </c>
      <c r="JD101" s="261" t="s">
        <v>286</v>
      </c>
      <c r="JE101" s="261" t="s">
        <v>286</v>
      </c>
      <c r="JF101" s="261" t="s">
        <v>286</v>
      </c>
      <c r="JG101" s="261" t="s">
        <v>286</v>
      </c>
      <c r="JH101" s="261" t="s">
        <v>286</v>
      </c>
      <c r="JI101" s="261" t="s">
        <v>286</v>
      </c>
      <c r="JJ101" s="261" t="s">
        <v>286</v>
      </c>
      <c r="JK101" s="261" t="s">
        <v>286</v>
      </c>
      <c r="JL101" s="261" t="s">
        <v>286</v>
      </c>
      <c r="JM101" s="261" t="s">
        <v>286</v>
      </c>
      <c r="JN101" s="261" t="s">
        <v>286</v>
      </c>
      <c r="JO101" s="228">
        <v>16.349809885931599</v>
      </c>
      <c r="JP101" s="228">
        <v>25.290697674418599</v>
      </c>
      <c r="JQ101" s="228">
        <v>50.757575757575701</v>
      </c>
      <c r="JR101" s="228">
        <v>16.2162162162162</v>
      </c>
      <c r="JS101" s="228">
        <v>21.395348837209301</v>
      </c>
      <c r="JT101" s="228">
        <v>48.205128205128197</v>
      </c>
      <c r="JU101" s="213">
        <v>0.76045627376425895</v>
      </c>
      <c r="JV101" s="228">
        <v>2.32558139534884</v>
      </c>
      <c r="JW101" s="228">
        <v>9.4696969696969706</v>
      </c>
      <c r="JX101" s="228">
        <v>1.15830115830116</v>
      </c>
      <c r="JY101" s="213">
        <v>0.93023255813953498</v>
      </c>
      <c r="JZ101" s="228">
        <v>6.6666666666666696</v>
      </c>
      <c r="KA101" s="228">
        <v>11.5671641791045</v>
      </c>
      <c r="KB101" s="228">
        <v>16.5730337078652</v>
      </c>
      <c r="KC101" s="228">
        <v>31.716417910447799</v>
      </c>
      <c r="KD101" s="228">
        <v>11.583011583011601</v>
      </c>
      <c r="KE101" s="228">
        <v>12.5</v>
      </c>
      <c r="KF101" s="228">
        <v>28.717948717948701</v>
      </c>
      <c r="KG101" s="128" t="str">
        <f t="shared" ref="KG101:KM109" si="133">"--"</f>
        <v>--</v>
      </c>
      <c r="KH101" s="128" t="str">
        <f t="shared" si="133"/>
        <v>--</v>
      </c>
      <c r="KI101" s="128" t="str">
        <f t="shared" si="133"/>
        <v>--</v>
      </c>
      <c r="KJ101" s="128" t="str">
        <f t="shared" si="133"/>
        <v>--</v>
      </c>
      <c r="KK101" s="128" t="str">
        <f t="shared" si="133"/>
        <v>--</v>
      </c>
      <c r="KL101" s="128" t="str">
        <f t="shared" si="133"/>
        <v>--</v>
      </c>
      <c r="KM101" s="128" t="str">
        <f t="shared" si="133"/>
        <v>--</v>
      </c>
      <c r="KN101" s="288">
        <v>9.1954022988505706</v>
      </c>
      <c r="KO101" s="288">
        <v>12.037037037037038</v>
      </c>
      <c r="KP101" s="288">
        <v>10.416666666666666</v>
      </c>
      <c r="KQ101" s="128" t="str">
        <f t="shared" si="83"/>
        <v>--</v>
      </c>
      <c r="KR101" s="289">
        <v>0.38314176245210729</v>
      </c>
      <c r="KS101" s="288">
        <v>3.7037037037037042</v>
      </c>
      <c r="KT101" s="288">
        <v>2.094240837696336</v>
      </c>
      <c r="KU101" s="128" t="str">
        <f t="shared" si="84"/>
        <v>--</v>
      </c>
      <c r="KV101" s="213">
        <v>1.1494252873563222</v>
      </c>
      <c r="KW101" s="228">
        <v>4.1666666666666679</v>
      </c>
      <c r="KX101" s="228">
        <v>1.0471204188481675</v>
      </c>
      <c r="KY101" s="292">
        <v>14.925373134328364</v>
      </c>
      <c r="KZ101" s="292">
        <v>14.917127071823206</v>
      </c>
      <c r="LA101" s="292">
        <v>14.022140221402218</v>
      </c>
      <c r="LB101" s="292">
        <v>16.349809885931563</v>
      </c>
      <c r="LC101" s="292">
        <v>13.242009132420092</v>
      </c>
      <c r="LD101" s="292">
        <v>15.025906735751295</v>
      </c>
      <c r="LE101" s="292">
        <v>12.030075187969926</v>
      </c>
      <c r="LF101" s="292">
        <v>11.357340720221607</v>
      </c>
      <c r="LG101" s="292">
        <v>10.037174721189594</v>
      </c>
      <c r="LH101" s="292">
        <v>15.471698113207561</v>
      </c>
      <c r="LI101" s="292">
        <v>12.727272727272727</v>
      </c>
      <c r="LJ101" s="292">
        <v>12.82051282051281</v>
      </c>
      <c r="LK101" s="292">
        <v>3.7174721189591078</v>
      </c>
      <c r="LL101" s="292">
        <v>3.8461538461538471</v>
      </c>
      <c r="LM101" s="292">
        <v>4.0590405904059059</v>
      </c>
      <c r="LN101" s="292">
        <v>6.3670411985018722</v>
      </c>
      <c r="LO101" s="292">
        <v>3.6363636363636389</v>
      </c>
      <c r="LP101" s="292">
        <v>5.6410256410256423</v>
      </c>
      <c r="LQ101" s="128">
        <v>4.1044776119402959</v>
      </c>
      <c r="LR101" s="128">
        <v>8.9887640449438191</v>
      </c>
      <c r="LS101" s="128">
        <v>19.702602230483279</v>
      </c>
      <c r="LT101" s="128">
        <v>3.1128404669260692</v>
      </c>
      <c r="LU101" s="128">
        <v>5.9633027522935826</v>
      </c>
      <c r="LV101" s="128">
        <v>14.871794871794862</v>
      </c>
      <c r="LX101" s="378" t="str">
        <f t="shared" si="85"/>
        <v>--</v>
      </c>
      <c r="LY101" s="392">
        <v>21.42857142857142</v>
      </c>
      <c r="LZ101" s="392">
        <v>20.737327188940103</v>
      </c>
      <c r="MA101" s="392">
        <v>19.270833333333329</v>
      </c>
      <c r="MB101" s="378" t="str">
        <f t="shared" si="86"/>
        <v>--</v>
      </c>
      <c r="MC101" s="392">
        <v>16.803278688524582</v>
      </c>
      <c r="MD101" s="392">
        <v>22.619047619047631</v>
      </c>
      <c r="ME101" s="392">
        <v>28.070175438596493</v>
      </c>
      <c r="MF101" s="378" t="str">
        <f t="shared" si="87"/>
        <v>--</v>
      </c>
      <c r="MG101" s="392">
        <v>19.475655430711619</v>
      </c>
      <c r="MH101" s="392">
        <v>20.27649769585253</v>
      </c>
      <c r="MI101" s="392">
        <v>19.17098445595855</v>
      </c>
      <c r="MJ101" s="378" t="str">
        <f t="shared" si="88"/>
        <v>--</v>
      </c>
      <c r="MK101" s="392">
        <v>17.073170731707332</v>
      </c>
      <c r="ML101" s="392">
        <v>23.137254901960798</v>
      </c>
      <c r="MM101" s="392">
        <v>22.807017543859654</v>
      </c>
      <c r="MN101" s="378" t="str">
        <f t="shared" si="89"/>
        <v>--</v>
      </c>
      <c r="MO101" s="392">
        <v>18.218623481781389</v>
      </c>
      <c r="MP101" s="392">
        <v>23.046875000000014</v>
      </c>
      <c r="MQ101" s="392">
        <v>11.999999999999998</v>
      </c>
      <c r="MR101" s="378" t="str">
        <f t="shared" si="90"/>
        <v>--</v>
      </c>
      <c r="MS101" s="392">
        <v>13.765182186234808</v>
      </c>
      <c r="MT101" s="392">
        <v>17.254901960784316</v>
      </c>
      <c r="MU101" s="392">
        <v>17.040358744394609</v>
      </c>
      <c r="MV101" s="378" t="str">
        <f t="shared" si="91"/>
        <v>--</v>
      </c>
      <c r="MW101" s="392">
        <v>5.691056910569106</v>
      </c>
      <c r="MX101" s="392">
        <v>5.1383399209486171</v>
      </c>
      <c r="MY101" s="392">
        <v>6.2222222222222232</v>
      </c>
      <c r="MZ101" s="378" t="str">
        <f t="shared" si="92"/>
        <v>--</v>
      </c>
      <c r="NA101" s="392">
        <v>27.969348659003849</v>
      </c>
      <c r="NB101" s="392">
        <v>27.777777777777786</v>
      </c>
      <c r="NC101" s="392">
        <v>26.701570680628279</v>
      </c>
      <c r="ND101" s="378" t="str">
        <f t="shared" si="93"/>
        <v>--</v>
      </c>
      <c r="NE101" s="392">
        <v>23.140495867768593</v>
      </c>
      <c r="NF101" s="392">
        <v>21.653543307086633</v>
      </c>
      <c r="NG101" s="392">
        <v>22.666666666666668</v>
      </c>
      <c r="NH101" s="378" t="str">
        <f t="shared" si="94"/>
        <v>--</v>
      </c>
      <c r="NI101" s="392">
        <v>6.1983471074380176</v>
      </c>
      <c r="NJ101" s="392">
        <v>9.0551181102362257</v>
      </c>
      <c r="NK101" s="392">
        <v>7.0175438596491242</v>
      </c>
      <c r="NL101" s="378" t="str">
        <f t="shared" si="95"/>
        <v>--</v>
      </c>
      <c r="NM101" s="392">
        <v>2.0746887966804985</v>
      </c>
      <c r="NN101" s="392">
        <v>1.1811023622047252</v>
      </c>
      <c r="NO101" s="392">
        <v>1.7543859649122813</v>
      </c>
      <c r="NP101" s="378" t="str">
        <f t="shared" si="96"/>
        <v>--</v>
      </c>
      <c r="NQ101" s="392">
        <v>1.244813278008299</v>
      </c>
      <c r="NR101" s="392">
        <v>1.968503937007875</v>
      </c>
      <c r="NS101" s="392">
        <v>1.7699115044247793</v>
      </c>
      <c r="NT101" s="378" t="str">
        <f t="shared" si="97"/>
        <v>--</v>
      </c>
      <c r="NU101" s="392">
        <v>14.522821576763484</v>
      </c>
      <c r="NV101" s="392">
        <v>22.093023255813975</v>
      </c>
      <c r="NW101" s="392">
        <v>40.528634361233479</v>
      </c>
      <c r="NX101" s="378" t="str">
        <f t="shared" si="98"/>
        <v>--</v>
      </c>
      <c r="NY101" s="392">
        <v>1.2448132780082992</v>
      </c>
      <c r="NZ101" s="392">
        <v>0.77519379844961256</v>
      </c>
      <c r="OA101" s="392">
        <v>4.8458149779735695</v>
      </c>
      <c r="OB101" s="378" t="str">
        <f t="shared" si="99"/>
        <v>--</v>
      </c>
      <c r="OC101" s="392">
        <v>7.9166666666666652</v>
      </c>
      <c r="OD101" s="392">
        <v>15.116279069767431</v>
      </c>
      <c r="OE101" s="392">
        <v>28.070175438596493</v>
      </c>
    </row>
    <row r="102" spans="1:396" ht="14.4" thickTop="1" thickBot="1" x14ac:dyDescent="0.3">
      <c r="A102" s="114" t="str">
        <f t="shared" si="127"/>
        <v>--</v>
      </c>
      <c r="B102" s="96" t="s">
        <v>176</v>
      </c>
      <c r="C102" s="96">
        <v>25.63291139240507</v>
      </c>
      <c r="D102" s="114">
        <v>33.123689727463251</v>
      </c>
      <c r="E102" s="114">
        <v>37.566137566137527</v>
      </c>
      <c r="F102" s="114">
        <v>20.104438642297652</v>
      </c>
      <c r="G102" s="114">
        <v>32.622601279317657</v>
      </c>
      <c r="H102" s="114">
        <v>43.490304709141263</v>
      </c>
      <c r="I102" s="114">
        <v>22.31884057971013</v>
      </c>
      <c r="J102" s="114">
        <v>33.952254641909818</v>
      </c>
      <c r="K102" s="114">
        <v>39.940828402366833</v>
      </c>
      <c r="L102" s="114">
        <v>14.534883720930234</v>
      </c>
      <c r="M102" s="114">
        <v>26.275510204081634</v>
      </c>
      <c r="N102" s="114">
        <v>40.344827586206897</v>
      </c>
      <c r="O102" s="114">
        <v>17.973856209150338</v>
      </c>
      <c r="P102" s="114">
        <v>26.409495548961427</v>
      </c>
      <c r="Q102" s="114">
        <v>39.939024390243901</v>
      </c>
      <c r="R102" s="114">
        <v>7.911392405063288</v>
      </c>
      <c r="S102" s="114">
        <v>13.684210526315791</v>
      </c>
      <c r="T102" s="114">
        <v>7.4270557029177713</v>
      </c>
      <c r="U102" s="114">
        <v>7.8125000000000071</v>
      </c>
      <c r="V102" s="114">
        <v>12.366737739872068</v>
      </c>
      <c r="W102" s="114">
        <v>11.634349030470915</v>
      </c>
      <c r="X102" s="114">
        <v>12.536443148688045</v>
      </c>
      <c r="Y102" s="114">
        <v>14.285714285714286</v>
      </c>
      <c r="Z102" s="114">
        <v>11.834319526627226</v>
      </c>
      <c r="AA102" s="114">
        <v>8.0924855491329541</v>
      </c>
      <c r="AB102" s="114">
        <v>12.820512820512823</v>
      </c>
      <c r="AC102" s="114">
        <v>12.413793103448272</v>
      </c>
      <c r="AD102" s="114">
        <v>11.003236245954696</v>
      </c>
      <c r="AE102" s="114">
        <v>11.343283582089555</v>
      </c>
      <c r="AF102" s="114">
        <v>12.232415902140669</v>
      </c>
      <c r="AG102" s="114">
        <v>12.380952380952374</v>
      </c>
      <c r="AH102" s="114">
        <v>17.473684210526304</v>
      </c>
      <c r="AI102" s="114">
        <v>12.234042553191482</v>
      </c>
      <c r="AJ102" s="114">
        <v>11.979166666666664</v>
      </c>
      <c r="AK102" s="114">
        <v>14.377682403433466</v>
      </c>
      <c r="AL102" s="114">
        <v>16.620498614958443</v>
      </c>
      <c r="AM102" s="114">
        <v>11.627906976744187</v>
      </c>
      <c r="AN102" s="114">
        <v>18.983957219251327</v>
      </c>
      <c r="AO102" s="114">
        <v>11.242603550295859</v>
      </c>
      <c r="AP102" s="114">
        <v>10.404624277456652</v>
      </c>
      <c r="AQ102" s="114">
        <v>16.410256410256405</v>
      </c>
      <c r="AR102" s="114">
        <v>13.448275862068972</v>
      </c>
      <c r="AS102" s="114">
        <v>9.539473684210531</v>
      </c>
      <c r="AT102" s="114">
        <v>14.328358208955223</v>
      </c>
      <c r="AU102" s="114">
        <v>14.110429447852772</v>
      </c>
      <c r="AV102" s="114">
        <v>8.794788273615632</v>
      </c>
      <c r="AW102" s="114">
        <v>16.279069767441854</v>
      </c>
      <c r="AX102" s="114">
        <v>8.7301587301587205</v>
      </c>
      <c r="AY102" s="114">
        <v>11.111111111111112</v>
      </c>
      <c r="AZ102" s="114">
        <v>12.393162393162392</v>
      </c>
      <c r="BA102" s="114">
        <v>15.235457063711912</v>
      </c>
      <c r="BB102" s="114">
        <v>12.716763005780349</v>
      </c>
      <c r="BC102" s="114">
        <v>18.181818181818187</v>
      </c>
      <c r="BD102" s="114">
        <v>10.355029585798817</v>
      </c>
      <c r="BE102" s="114">
        <v>8.7719298245613988</v>
      </c>
      <c r="BF102" s="114">
        <v>13.695090439276491</v>
      </c>
      <c r="BG102" s="114">
        <v>11.379310344827589</v>
      </c>
      <c r="BH102" s="114">
        <v>10.197368421052621</v>
      </c>
      <c r="BI102" s="114">
        <v>14.029850746268659</v>
      </c>
      <c r="BJ102" s="114">
        <v>10.703363914373096</v>
      </c>
      <c r="BK102" s="114" t="s">
        <v>286</v>
      </c>
      <c r="BL102" s="114" t="s">
        <v>286</v>
      </c>
      <c r="BM102" s="114" t="s">
        <v>286</v>
      </c>
      <c r="BN102" s="114" t="s">
        <v>286</v>
      </c>
      <c r="BO102" s="114" t="s">
        <v>286</v>
      </c>
      <c r="BP102" s="114" t="s">
        <v>286</v>
      </c>
      <c r="BQ102" s="114" t="s">
        <v>286</v>
      </c>
      <c r="BR102" s="114" t="s">
        <v>286</v>
      </c>
      <c r="BS102" s="114" t="s">
        <v>286</v>
      </c>
      <c r="BT102" s="114">
        <v>12.64367816091954</v>
      </c>
      <c r="BU102" s="114">
        <v>13.838120104438641</v>
      </c>
      <c r="BV102" s="114">
        <v>11.034482758620692</v>
      </c>
      <c r="BW102" s="114">
        <v>9.0614886731391557</v>
      </c>
      <c r="BX102" s="114">
        <v>10.682492581602371</v>
      </c>
      <c r="BY102" s="114">
        <v>6.4615384615384599</v>
      </c>
      <c r="BZ102" s="114">
        <v>11.182108626198078</v>
      </c>
      <c r="CA102" s="114">
        <v>26.260504201680686</v>
      </c>
      <c r="CB102" s="114">
        <v>20.689655172413797</v>
      </c>
      <c r="CC102" s="114">
        <v>12.010443864229758</v>
      </c>
      <c r="CD102" s="114">
        <v>21.459227467811154</v>
      </c>
      <c r="CE102" s="114">
        <v>16.434540389972142</v>
      </c>
      <c r="CF102" s="114">
        <v>12.389380530973453</v>
      </c>
      <c r="CG102" s="114">
        <v>23.607427055702903</v>
      </c>
      <c r="CH102" s="114">
        <v>20.527859237536656</v>
      </c>
      <c r="CI102" s="114">
        <v>12.356321839080458</v>
      </c>
      <c r="CJ102" s="114">
        <v>14.698162729658797</v>
      </c>
      <c r="CK102" s="114">
        <v>15.517241379310343</v>
      </c>
      <c r="CL102" s="114">
        <v>9.4771241830065343</v>
      </c>
      <c r="CM102" s="114">
        <v>16.964285714285712</v>
      </c>
      <c r="CN102" s="114">
        <v>11.41975308641976</v>
      </c>
      <c r="CO102" s="114">
        <v>3.4920634920634925</v>
      </c>
      <c r="CP102" s="114">
        <v>9.4537815126050457</v>
      </c>
      <c r="CQ102" s="114">
        <v>3.1914893617021272</v>
      </c>
      <c r="CR102" s="114">
        <v>4.1558441558441546</v>
      </c>
      <c r="CS102" s="114">
        <v>5.5913978494623704</v>
      </c>
      <c r="CT102" s="114">
        <v>4.1666666666666652</v>
      </c>
      <c r="CU102" s="114">
        <v>4.9562682215743408</v>
      </c>
      <c r="CV102" s="114">
        <v>7.95755968169762</v>
      </c>
      <c r="CW102" s="114">
        <v>2.9325513196480948</v>
      </c>
      <c r="CX102" s="114">
        <v>2.6011560693641629</v>
      </c>
      <c r="CY102" s="114">
        <v>3.1331592689295027</v>
      </c>
      <c r="CZ102" s="114">
        <v>2.7586206896551735</v>
      </c>
      <c r="DA102" s="114">
        <v>1.3029315960912056</v>
      </c>
      <c r="DB102" s="114">
        <v>4.4642857142857144</v>
      </c>
      <c r="DC102" s="114">
        <v>3.0864197530864206</v>
      </c>
      <c r="DD102" s="114" t="s">
        <v>286</v>
      </c>
      <c r="DE102" s="114">
        <v>44.608879492600416</v>
      </c>
      <c r="DF102" s="114">
        <v>44.266666666666701</v>
      </c>
      <c r="DG102" s="114" t="s">
        <v>286</v>
      </c>
      <c r="DH102" s="114">
        <v>40.772532188841183</v>
      </c>
      <c r="DI102" s="114">
        <v>42.382271468144062</v>
      </c>
      <c r="DJ102" s="114" t="s">
        <v>286</v>
      </c>
      <c r="DK102" s="114">
        <v>34.93333333333328</v>
      </c>
      <c r="DL102" s="114">
        <v>44.117647058823515</v>
      </c>
      <c r="DM102" s="114" t="s">
        <v>286</v>
      </c>
      <c r="DN102" s="114">
        <v>26.99228791773778</v>
      </c>
      <c r="DO102" s="114">
        <v>41.463414634146353</v>
      </c>
      <c r="DP102" s="114" t="s">
        <v>286</v>
      </c>
      <c r="DQ102" s="114">
        <v>23.511904761904781</v>
      </c>
      <c r="DR102" s="114">
        <v>31.38461538461539</v>
      </c>
      <c r="DS102" s="114" t="s">
        <v>286</v>
      </c>
      <c r="DT102" s="114">
        <v>32.765957446808486</v>
      </c>
      <c r="DU102" s="114">
        <v>34.048257372654142</v>
      </c>
      <c r="DV102" s="114" t="s">
        <v>286</v>
      </c>
      <c r="DW102" s="114">
        <v>34.193548387096776</v>
      </c>
      <c r="DX102" s="114">
        <v>33.053221288515381</v>
      </c>
      <c r="DY102" s="114" t="s">
        <v>286</v>
      </c>
      <c r="DZ102" s="114">
        <v>31.099195710455778</v>
      </c>
      <c r="EA102" s="114">
        <v>36.30952380952381</v>
      </c>
      <c r="EB102" s="114" t="s">
        <v>286</v>
      </c>
      <c r="EC102" s="114">
        <v>21.850899742930597</v>
      </c>
      <c r="ED102" s="114">
        <v>31.118881118881124</v>
      </c>
      <c r="EE102" s="114" t="s">
        <v>286</v>
      </c>
      <c r="EF102" s="114">
        <v>22.9166666666667</v>
      </c>
      <c r="EG102" s="114">
        <v>22.153846153846132</v>
      </c>
      <c r="EH102" s="114" t="s">
        <v>286</v>
      </c>
      <c r="EI102" s="114">
        <v>36.616702355460369</v>
      </c>
      <c r="EJ102" s="114">
        <v>33.875338753387524</v>
      </c>
      <c r="EK102" s="114" t="s">
        <v>286</v>
      </c>
      <c r="EL102" s="114">
        <v>29.589632829373656</v>
      </c>
      <c r="EM102" s="114">
        <v>23.11977715877439</v>
      </c>
      <c r="EN102" s="114" t="s">
        <v>286</v>
      </c>
      <c r="EO102" s="114">
        <v>26.415094339622659</v>
      </c>
      <c r="EP102" s="114">
        <v>25.892857142857117</v>
      </c>
      <c r="EQ102" s="114" t="s">
        <v>286</v>
      </c>
      <c r="ER102" s="114">
        <v>17.994858611825183</v>
      </c>
      <c r="ES102" s="114">
        <v>17.832167832167848</v>
      </c>
      <c r="ET102" s="114" t="s">
        <v>286</v>
      </c>
      <c r="EU102" s="114">
        <v>12.500000000000002</v>
      </c>
      <c r="EV102" s="114">
        <v>17.283950617283949</v>
      </c>
      <c r="EW102" s="114" t="s">
        <v>286</v>
      </c>
      <c r="EX102" s="114">
        <v>22.435897435897434</v>
      </c>
      <c r="EY102" s="114">
        <v>56.720430107526887</v>
      </c>
      <c r="EZ102" s="114" t="s">
        <v>286</v>
      </c>
      <c r="FA102" s="114">
        <v>12.581344902386121</v>
      </c>
      <c r="FB102" s="114">
        <v>48.467966573816156</v>
      </c>
      <c r="FC102" s="114" t="s">
        <v>286</v>
      </c>
      <c r="FD102" s="114">
        <v>13.978494623655912</v>
      </c>
      <c r="FE102" s="114">
        <v>43.582089552238799</v>
      </c>
      <c r="FF102" s="114" t="s">
        <v>286</v>
      </c>
      <c r="FG102" s="114">
        <v>11.311053984575823</v>
      </c>
      <c r="FH102" s="114">
        <v>34.385964912280677</v>
      </c>
      <c r="FI102" s="114" t="s">
        <v>286</v>
      </c>
      <c r="FJ102" s="114">
        <v>8.6309523809523814</v>
      </c>
      <c r="FK102" s="114">
        <v>35.692307692307651</v>
      </c>
      <c r="FL102" s="114" t="s">
        <v>286</v>
      </c>
      <c r="FM102" s="114">
        <v>6.3829787234042552</v>
      </c>
      <c r="FN102" s="114">
        <v>18.918918918918916</v>
      </c>
      <c r="FO102" s="114" t="s">
        <v>286</v>
      </c>
      <c r="FP102" s="114">
        <v>2.3809523809523809</v>
      </c>
      <c r="FQ102" s="114">
        <v>12.777777777777782</v>
      </c>
      <c r="FR102" s="114" t="s">
        <v>286</v>
      </c>
      <c r="FS102" s="114">
        <v>3.4852546916890068</v>
      </c>
      <c r="FT102" s="114">
        <v>15.976331360946748</v>
      </c>
      <c r="FU102" s="114" t="s">
        <v>286</v>
      </c>
      <c r="FV102" s="114">
        <v>2.3136246786632388</v>
      </c>
      <c r="FW102" s="114">
        <v>8.4210526315789433</v>
      </c>
      <c r="FX102" s="114" t="s">
        <v>286</v>
      </c>
      <c r="FY102" s="114">
        <v>1.4880952380952392</v>
      </c>
      <c r="FZ102" s="114">
        <v>11.384615384615381</v>
      </c>
      <c r="GA102" s="114" t="s">
        <v>286</v>
      </c>
      <c r="GB102" s="114" t="s">
        <v>286</v>
      </c>
      <c r="GC102" s="114" t="s">
        <v>286</v>
      </c>
      <c r="GD102" s="114" t="s">
        <v>286</v>
      </c>
      <c r="GE102" s="114" t="s">
        <v>286</v>
      </c>
      <c r="GF102" s="114" t="s">
        <v>286</v>
      </c>
      <c r="GG102" s="114" t="s">
        <v>286</v>
      </c>
      <c r="GH102" s="114" t="s">
        <v>286</v>
      </c>
      <c r="GI102" s="114" t="s">
        <v>286</v>
      </c>
      <c r="GJ102" s="114" t="s">
        <v>286</v>
      </c>
      <c r="GK102" s="114">
        <v>2.5773195876288666</v>
      </c>
      <c r="GL102" s="114">
        <v>2.8070175438596512</v>
      </c>
      <c r="GM102" s="114" t="s">
        <v>286</v>
      </c>
      <c r="GN102" s="114">
        <v>2.3809523809523818</v>
      </c>
      <c r="GO102" s="114">
        <v>4.9230769230769198</v>
      </c>
      <c r="GP102" s="114">
        <v>19.594594594594597</v>
      </c>
      <c r="GQ102" s="114">
        <v>66.382978723404179</v>
      </c>
      <c r="GR102" s="114">
        <v>80.323450134770852</v>
      </c>
      <c r="GS102" s="114">
        <v>21.917808219178085</v>
      </c>
      <c r="GT102" s="114">
        <v>55.408388520971293</v>
      </c>
      <c r="GU102" s="114">
        <v>74.366197183098592</v>
      </c>
      <c r="GV102" s="114">
        <v>10.909090909090908</v>
      </c>
      <c r="GW102" s="114">
        <v>51.800554016620495</v>
      </c>
      <c r="GX102" s="114">
        <v>78.33827893175075</v>
      </c>
      <c r="GY102" s="114">
        <v>10.315186246418335</v>
      </c>
      <c r="GZ102" s="114">
        <v>41.891891891891845</v>
      </c>
      <c r="HA102" s="114">
        <v>73.928571428571402</v>
      </c>
      <c r="HB102" s="114">
        <v>12.624584717607979</v>
      </c>
      <c r="HC102" s="114">
        <v>31.775700934579429</v>
      </c>
      <c r="HD102" s="114">
        <v>65.2037617554859</v>
      </c>
      <c r="HE102" s="114">
        <v>0.67567567567567599</v>
      </c>
      <c r="HF102" s="114">
        <v>18.297872340425531</v>
      </c>
      <c r="HG102" s="114">
        <v>36.927223719676512</v>
      </c>
      <c r="HH102" s="114">
        <v>0.82191780821917926</v>
      </c>
      <c r="HI102" s="121">
        <v>9.0507726269315647</v>
      </c>
      <c r="HJ102" s="121">
        <v>26.478873239436627</v>
      </c>
      <c r="HK102" s="121">
        <v>1.2121212121212119</v>
      </c>
      <c r="HL102" s="121">
        <v>9.1412742382271439</v>
      </c>
      <c r="HM102" s="114">
        <v>27.59643916913949</v>
      </c>
      <c r="HN102" s="114">
        <v>0.28653295128939821</v>
      </c>
      <c r="HO102" s="114">
        <v>3.7837837837837838</v>
      </c>
      <c r="HP102" s="114">
        <v>23.928571428571434</v>
      </c>
      <c r="HQ102" s="114">
        <v>0</v>
      </c>
      <c r="HR102" s="114">
        <v>3.4267912772585665</v>
      </c>
      <c r="HS102" s="114">
        <v>21.630094043887144</v>
      </c>
      <c r="HT102" s="114">
        <v>7.7738515901060063</v>
      </c>
      <c r="HU102" s="114">
        <v>49.450549450549431</v>
      </c>
      <c r="HV102" s="114">
        <v>66.666666666666586</v>
      </c>
      <c r="HW102" s="114">
        <v>7.9096045197740104</v>
      </c>
      <c r="HX102" s="114">
        <v>35.926773455377585</v>
      </c>
      <c r="HY102" s="114">
        <v>51.149425287356301</v>
      </c>
      <c r="HZ102" s="114">
        <v>5.1829268292682924</v>
      </c>
      <c r="IA102" s="114">
        <v>35.142857142857153</v>
      </c>
      <c r="IB102" s="114">
        <v>59.433962264150956</v>
      </c>
      <c r="IC102" s="114">
        <v>4.584527220630374</v>
      </c>
      <c r="ID102" s="114">
        <v>25.271739130434774</v>
      </c>
      <c r="IE102" s="114">
        <v>57.913669064748227</v>
      </c>
      <c r="IF102" s="114">
        <v>3.9867109634551521</v>
      </c>
      <c r="IG102" s="114">
        <v>18.437500000000018</v>
      </c>
      <c r="IH102" s="114">
        <v>53.291536050156743</v>
      </c>
      <c r="II102" s="114" t="s">
        <v>286</v>
      </c>
      <c r="IJ102" s="114">
        <v>30.686695278969975</v>
      </c>
      <c r="IK102" s="114">
        <v>49.189189189189179</v>
      </c>
      <c r="IL102" s="114" t="s">
        <v>286</v>
      </c>
      <c r="IM102" s="114">
        <v>16.150442477876112</v>
      </c>
      <c r="IN102" s="114">
        <v>35.211267605633822</v>
      </c>
      <c r="IO102" s="114" t="s">
        <v>286</v>
      </c>
      <c r="IP102" s="114">
        <v>21.606648199445978</v>
      </c>
      <c r="IQ102" s="114">
        <v>43.620178041543056</v>
      </c>
      <c r="IR102" s="114" t="s">
        <v>286</v>
      </c>
      <c r="IS102" s="114">
        <v>12.432432432432439</v>
      </c>
      <c r="IT102" s="114">
        <v>37.906137184115536</v>
      </c>
      <c r="IU102" s="114" t="s">
        <v>286</v>
      </c>
      <c r="IV102" s="114">
        <v>9.9688473520249179</v>
      </c>
      <c r="IW102" s="114">
        <v>38.871473354231966</v>
      </c>
      <c r="IX102" s="114" t="str">
        <f t="shared" si="128"/>
        <v>--</v>
      </c>
      <c r="IY102" s="114" t="str">
        <f t="shared" si="128"/>
        <v>--</v>
      </c>
      <c r="IZ102" s="114" t="str">
        <f t="shared" si="128"/>
        <v>--</v>
      </c>
      <c r="JA102" s="114" t="str">
        <f t="shared" si="128"/>
        <v>--</v>
      </c>
      <c r="JB102" s="114" t="str">
        <f t="shared" si="128"/>
        <v>--</v>
      </c>
      <c r="JC102" s="261" t="s">
        <v>286</v>
      </c>
      <c r="JD102" s="261" t="s">
        <v>286</v>
      </c>
      <c r="JE102" s="261" t="s">
        <v>286</v>
      </c>
      <c r="JF102" s="261" t="s">
        <v>286</v>
      </c>
      <c r="JG102" s="261" t="s">
        <v>286</v>
      </c>
      <c r="JH102" s="261" t="s">
        <v>286</v>
      </c>
      <c r="JI102" s="261" t="s">
        <v>286</v>
      </c>
      <c r="JJ102" s="261" t="s">
        <v>286</v>
      </c>
      <c r="JK102" s="261" t="s">
        <v>286</v>
      </c>
      <c r="JL102" s="261" t="s">
        <v>286</v>
      </c>
      <c r="JM102" s="261" t="s">
        <v>286</v>
      </c>
      <c r="JN102" s="261" t="s">
        <v>286</v>
      </c>
      <c r="JO102" s="228">
        <v>19.016393442622899</v>
      </c>
      <c r="JP102" s="228">
        <v>26.116838487972501</v>
      </c>
      <c r="JQ102" s="228">
        <v>41.717791411042903</v>
      </c>
      <c r="JR102" s="228">
        <v>22.483221476510099</v>
      </c>
      <c r="JS102" s="228">
        <v>22.910216718266302</v>
      </c>
      <c r="JT102" s="228">
        <v>46.268656716417901</v>
      </c>
      <c r="JU102" s="213">
        <v>0.65573770491803296</v>
      </c>
      <c r="JV102" s="228">
        <v>2.4054982817869401</v>
      </c>
      <c r="JW102" s="228">
        <v>5.21472392638037</v>
      </c>
      <c r="JX102" s="213">
        <v>0.67114093959731602</v>
      </c>
      <c r="JY102" s="213">
        <v>0.61919504643962797</v>
      </c>
      <c r="JZ102" s="228">
        <v>5.5970149253731396</v>
      </c>
      <c r="KA102" s="228">
        <v>10.7843137254902</v>
      </c>
      <c r="KB102" s="228">
        <v>17.687074829932001</v>
      </c>
      <c r="KC102" s="228">
        <v>20.5521472392638</v>
      </c>
      <c r="KD102" s="228">
        <v>9.3959731543624194</v>
      </c>
      <c r="KE102" s="228">
        <v>13.846153846153801</v>
      </c>
      <c r="KF102" s="228">
        <v>24.253731343283601</v>
      </c>
      <c r="KG102" s="128" t="str">
        <f t="shared" si="133"/>
        <v>--</v>
      </c>
      <c r="KH102" s="128" t="str">
        <f t="shared" si="133"/>
        <v>--</v>
      </c>
      <c r="KI102" s="128" t="str">
        <f t="shared" si="133"/>
        <v>--</v>
      </c>
      <c r="KJ102" s="128" t="str">
        <f t="shared" si="133"/>
        <v>--</v>
      </c>
      <c r="KK102" s="128" t="str">
        <f t="shared" si="133"/>
        <v>--</v>
      </c>
      <c r="KL102" s="128" t="str">
        <f t="shared" si="133"/>
        <v>--</v>
      </c>
      <c r="KM102" s="128" t="str">
        <f t="shared" si="133"/>
        <v>--</v>
      </c>
      <c r="KN102" s="288">
        <v>13.851351351351353</v>
      </c>
      <c r="KO102" s="288">
        <v>10.736196319018406</v>
      </c>
      <c r="KP102" s="288">
        <v>14.232209737827715</v>
      </c>
      <c r="KQ102" s="128" t="str">
        <f t="shared" si="83"/>
        <v>--</v>
      </c>
      <c r="KR102" s="288">
        <v>1.0135135135135145</v>
      </c>
      <c r="KS102" s="288">
        <v>1.8404907975460125</v>
      </c>
      <c r="KT102" s="289">
        <v>0.37313432835820903</v>
      </c>
      <c r="KU102" s="128" t="str">
        <f t="shared" si="84"/>
        <v>--</v>
      </c>
      <c r="KV102" s="228">
        <v>1.6891891891891897</v>
      </c>
      <c r="KW102" s="228">
        <v>3.3639143730886856</v>
      </c>
      <c r="KX102" s="228">
        <v>3.3582089552238834</v>
      </c>
      <c r="KY102" s="292">
        <v>14.057507987220461</v>
      </c>
      <c r="KZ102" s="292">
        <v>12.709030100334449</v>
      </c>
      <c r="LA102" s="292">
        <v>8.2317073170731678</v>
      </c>
      <c r="LB102" s="292">
        <v>18.855218855218848</v>
      </c>
      <c r="LC102" s="292">
        <v>13.496932515337424</v>
      </c>
      <c r="LD102" s="292">
        <v>11.610486891385769</v>
      </c>
      <c r="LE102" s="292">
        <v>10</v>
      </c>
      <c r="LF102" s="292">
        <v>11.447811447811455</v>
      </c>
      <c r="LG102" s="292">
        <v>8.0246913580246915</v>
      </c>
      <c r="LH102" s="292">
        <v>11.744966442953022</v>
      </c>
      <c r="LI102" s="292">
        <v>8.895705521472383</v>
      </c>
      <c r="LJ102" s="292">
        <v>13.483146067415735</v>
      </c>
      <c r="LK102" s="292">
        <v>1.6129032258064522</v>
      </c>
      <c r="LL102" s="292">
        <v>3.3557046979865786</v>
      </c>
      <c r="LM102" s="292">
        <v>2.4390243902439028</v>
      </c>
      <c r="LN102" s="292">
        <v>4.0404040404040407</v>
      </c>
      <c r="LO102" s="292">
        <v>3.374233128834355</v>
      </c>
      <c r="LP102" s="292">
        <v>3.7453183520599254</v>
      </c>
      <c r="LQ102" s="128">
        <v>2.9508196721311482</v>
      </c>
      <c r="LR102" s="128">
        <v>5.1194539249146738</v>
      </c>
      <c r="LS102" s="128">
        <v>10.429447852760736</v>
      </c>
      <c r="LT102" s="128">
        <v>2.6845637583892614</v>
      </c>
      <c r="LU102" s="128">
        <v>4.5871559633027514</v>
      </c>
      <c r="LV102" s="128">
        <v>11.567164179104484</v>
      </c>
      <c r="LX102" s="378" t="str">
        <f t="shared" si="85"/>
        <v>--</v>
      </c>
      <c r="LY102" s="392">
        <v>16.891891891891888</v>
      </c>
      <c r="LZ102" s="392">
        <v>15.853658536585371</v>
      </c>
      <c r="MA102" s="392">
        <v>16.791044776119385</v>
      </c>
      <c r="MB102" s="378" t="str">
        <f t="shared" si="86"/>
        <v>--</v>
      </c>
      <c r="MC102" s="392">
        <v>21.73913043478262</v>
      </c>
      <c r="MD102" s="392">
        <v>14.351851851851842</v>
      </c>
      <c r="ME102" s="392">
        <v>16.455696202531644</v>
      </c>
      <c r="MF102" s="378" t="str">
        <f t="shared" si="87"/>
        <v>--</v>
      </c>
      <c r="MG102" s="392">
        <v>18.394648829431443</v>
      </c>
      <c r="MH102" s="392">
        <v>15.548780487804871</v>
      </c>
      <c r="MI102" s="392">
        <v>14.925373134328348</v>
      </c>
      <c r="MJ102" s="378" t="str">
        <f t="shared" si="88"/>
        <v>--</v>
      </c>
      <c r="MK102" s="392">
        <v>16.450216450216452</v>
      </c>
      <c r="ML102" s="392">
        <v>13.953488372093014</v>
      </c>
      <c r="MM102" s="392">
        <v>18.41004184100419</v>
      </c>
      <c r="MN102" s="378" t="str">
        <f t="shared" si="89"/>
        <v>--</v>
      </c>
      <c r="MO102" s="392">
        <v>18.965517241379303</v>
      </c>
      <c r="MP102" s="392">
        <v>19.004524886877817</v>
      </c>
      <c r="MQ102" s="392">
        <v>18.333333333333343</v>
      </c>
      <c r="MR102" s="378" t="str">
        <f t="shared" si="90"/>
        <v>--</v>
      </c>
      <c r="MS102" s="392">
        <v>15.283842794759835</v>
      </c>
      <c r="MT102" s="392">
        <v>14.285714285714279</v>
      </c>
      <c r="MU102" s="392">
        <v>12.083333333333332</v>
      </c>
      <c r="MV102" s="378" t="str">
        <f t="shared" si="91"/>
        <v>--</v>
      </c>
      <c r="MW102" s="392">
        <v>3.4632034632034645</v>
      </c>
      <c r="MX102" s="392">
        <v>4.5248868778280569</v>
      </c>
      <c r="MY102" s="392">
        <v>3.7656903765690384</v>
      </c>
      <c r="MZ102" s="378" t="str">
        <f t="shared" si="92"/>
        <v>--</v>
      </c>
      <c r="NA102" s="392">
        <v>26.351351351351351</v>
      </c>
      <c r="NB102" s="392">
        <v>29.87804878048782</v>
      </c>
      <c r="NC102" s="392">
        <v>26.49253731343283</v>
      </c>
      <c r="ND102" s="378" t="str">
        <f t="shared" si="93"/>
        <v>--</v>
      </c>
      <c r="NE102" s="392">
        <v>22.608695652173903</v>
      </c>
      <c r="NF102" s="392">
        <v>26.511627906976752</v>
      </c>
      <c r="NG102" s="392">
        <v>21.848739495798327</v>
      </c>
      <c r="NH102" s="378" t="str">
        <f t="shared" si="94"/>
        <v>--</v>
      </c>
      <c r="NI102" s="392">
        <v>10.917030567685588</v>
      </c>
      <c r="NJ102" s="392">
        <v>9.7222222222222321</v>
      </c>
      <c r="NK102" s="392">
        <v>8.8235294117647065</v>
      </c>
      <c r="NL102" s="378" t="str">
        <f t="shared" si="95"/>
        <v>--</v>
      </c>
      <c r="NM102" s="392">
        <v>0.86956521739130432</v>
      </c>
      <c r="NN102" s="392">
        <v>0.46511627906976732</v>
      </c>
      <c r="NO102" s="392">
        <v>2.0920502092050222</v>
      </c>
      <c r="NP102" s="378" t="str">
        <f t="shared" si="96"/>
        <v>--</v>
      </c>
      <c r="NQ102" s="392">
        <v>2.1739130434782612</v>
      </c>
      <c r="NR102" s="392">
        <v>0.93457943925233655</v>
      </c>
      <c r="NS102" s="392">
        <v>2.9535864978902939</v>
      </c>
      <c r="NT102" s="378" t="str">
        <f t="shared" si="97"/>
        <v>--</v>
      </c>
      <c r="NU102" s="392">
        <v>13.043478260869565</v>
      </c>
      <c r="NV102" s="392">
        <v>30.37383177570095</v>
      </c>
      <c r="NW102" s="392">
        <v>39.915966386554615</v>
      </c>
      <c r="NX102" s="378" t="str">
        <f t="shared" si="98"/>
        <v>--</v>
      </c>
      <c r="NY102" s="392">
        <v>0.86956521739130466</v>
      </c>
      <c r="NZ102" s="392">
        <v>2.3364485981308416</v>
      </c>
      <c r="OA102" s="392">
        <v>6.7226890756302575</v>
      </c>
      <c r="OB102" s="378" t="str">
        <f t="shared" si="99"/>
        <v>--</v>
      </c>
      <c r="OC102" s="392">
        <v>6.9264069264069246</v>
      </c>
      <c r="OD102" s="392">
        <v>17.972350230414744</v>
      </c>
      <c r="OE102" s="392">
        <v>24.68619246861925</v>
      </c>
    </row>
    <row r="103" spans="1:396" ht="14.4" thickTop="1" thickBot="1" x14ac:dyDescent="0.3">
      <c r="A103" s="114" t="str">
        <f t="shared" si="127"/>
        <v>--</v>
      </c>
      <c r="B103" s="96" t="s">
        <v>281</v>
      </c>
      <c r="C103" s="114">
        <v>15.604026845637575</v>
      </c>
      <c r="D103" s="114">
        <v>27.796052631578938</v>
      </c>
      <c r="E103" s="114">
        <v>36.111111111111114</v>
      </c>
      <c r="F103" s="114">
        <v>19.038461538461515</v>
      </c>
      <c r="G103" s="114">
        <v>31.634819532908693</v>
      </c>
      <c r="H103" s="114">
        <v>40.389972144846801</v>
      </c>
      <c r="I103" s="114">
        <v>14.087301587301589</v>
      </c>
      <c r="J103" s="114">
        <v>31.634819532908704</v>
      </c>
      <c r="K103" s="114">
        <v>46.686746987951807</v>
      </c>
      <c r="L103" s="114">
        <v>21.342925659472439</v>
      </c>
      <c r="M103" s="114">
        <v>28.902953586497908</v>
      </c>
      <c r="N103" s="114">
        <v>36.335403726708087</v>
      </c>
      <c r="O103" s="114">
        <v>16.666666666666657</v>
      </c>
      <c r="P103" s="114">
        <v>27.3684210526316</v>
      </c>
      <c r="Q103" s="114">
        <v>37.333333333333357</v>
      </c>
      <c r="R103" s="114">
        <v>7.6033057851239683</v>
      </c>
      <c r="S103" s="114">
        <v>9.5867768595041305</v>
      </c>
      <c r="T103" s="114">
        <v>7.9059829059829125</v>
      </c>
      <c r="U103" s="114">
        <v>8.5877862595419749</v>
      </c>
      <c r="V103" s="114">
        <v>16.452991452991466</v>
      </c>
      <c r="W103" s="114">
        <v>12.256267409470752</v>
      </c>
      <c r="X103" s="114">
        <v>8.6614173228346498</v>
      </c>
      <c r="Y103" s="114">
        <v>13.163481953290866</v>
      </c>
      <c r="Z103" s="114">
        <v>14.848484848484848</v>
      </c>
      <c r="AA103" s="114">
        <v>11.96172248803828</v>
      </c>
      <c r="AB103" s="114">
        <v>11.276595744680856</v>
      </c>
      <c r="AC103" s="114">
        <v>10.248447204968933</v>
      </c>
      <c r="AD103" s="114">
        <v>9.4505494505494401</v>
      </c>
      <c r="AE103" s="114">
        <v>13.829787234042557</v>
      </c>
      <c r="AF103" s="114">
        <v>10.033444816053507</v>
      </c>
      <c r="AG103" s="114">
        <v>9.0301003344481643</v>
      </c>
      <c r="AH103" s="114">
        <v>14.427860696517417</v>
      </c>
      <c r="AI103" s="114">
        <v>9.5032397408207387</v>
      </c>
      <c r="AJ103" s="114">
        <v>9.1954022988505724</v>
      </c>
      <c r="AK103" s="114">
        <v>21.030042918454953</v>
      </c>
      <c r="AL103" s="114">
        <v>11.204481792717084</v>
      </c>
      <c r="AM103" s="114">
        <v>10.756972111553784</v>
      </c>
      <c r="AN103" s="114">
        <v>16.204690831556494</v>
      </c>
      <c r="AO103" s="114">
        <v>16.012084592145008</v>
      </c>
      <c r="AP103" s="114">
        <v>14.285714285714292</v>
      </c>
      <c r="AQ103" s="114">
        <v>12.765957446808507</v>
      </c>
      <c r="AR103" s="114">
        <v>10.937499999999998</v>
      </c>
      <c r="AS103" s="114">
        <v>12.222222222222229</v>
      </c>
      <c r="AT103" s="114">
        <v>13.368983957219251</v>
      </c>
      <c r="AU103" s="114">
        <v>11.000000000000007</v>
      </c>
      <c r="AV103" s="114">
        <v>8.5141903171953359</v>
      </c>
      <c r="AW103" s="114">
        <v>11.09271523178808</v>
      </c>
      <c r="AX103" s="114">
        <v>9.4420600858368999</v>
      </c>
      <c r="AY103" s="114">
        <v>10.019646365422396</v>
      </c>
      <c r="AZ103" s="114">
        <v>14.193548387096772</v>
      </c>
      <c r="BA103" s="114">
        <v>10.084033613445374</v>
      </c>
      <c r="BB103" s="114">
        <v>8.6345381526104319</v>
      </c>
      <c r="BC103" s="114">
        <v>12.366737739872063</v>
      </c>
      <c r="BD103" s="114">
        <v>13.293051359516626</v>
      </c>
      <c r="BE103" s="114">
        <v>13.126491646778037</v>
      </c>
      <c r="BF103" s="114">
        <v>11.940298507462686</v>
      </c>
      <c r="BG103" s="114">
        <v>10.937499999999996</v>
      </c>
      <c r="BH103" s="114">
        <v>11.830357142857141</v>
      </c>
      <c r="BI103" s="114">
        <v>14.4</v>
      </c>
      <c r="BJ103" s="114">
        <v>7.3825503355704667</v>
      </c>
      <c r="BK103" s="114" t="s">
        <v>286</v>
      </c>
      <c r="BL103" s="114" t="s">
        <v>286</v>
      </c>
      <c r="BM103" s="114" t="s">
        <v>286</v>
      </c>
      <c r="BN103" s="114" t="s">
        <v>286</v>
      </c>
      <c r="BO103" s="114" t="s">
        <v>286</v>
      </c>
      <c r="BP103" s="114" t="s">
        <v>286</v>
      </c>
      <c r="BQ103" s="114" t="s">
        <v>286</v>
      </c>
      <c r="BR103" s="114" t="s">
        <v>286</v>
      </c>
      <c r="BS103" s="114" t="s">
        <v>286</v>
      </c>
      <c r="BT103" s="114">
        <v>10.451306413301666</v>
      </c>
      <c r="BU103" s="114">
        <v>14.468085106382976</v>
      </c>
      <c r="BV103" s="114">
        <v>10.377358490566033</v>
      </c>
      <c r="BW103" s="114">
        <v>7.268722466960357</v>
      </c>
      <c r="BX103" s="114">
        <v>11.200000000000001</v>
      </c>
      <c r="BY103" s="114">
        <v>5.704697986577183</v>
      </c>
      <c r="BZ103" s="114">
        <v>11.185308848080144</v>
      </c>
      <c r="CA103" s="114">
        <v>18.927973199329976</v>
      </c>
      <c r="CB103" s="114">
        <v>12.043010752688165</v>
      </c>
      <c r="CC103" s="114">
        <v>12.068965517241375</v>
      </c>
      <c r="CD103" s="114">
        <v>23.617021276595747</v>
      </c>
      <c r="CE103" s="114">
        <v>19.327731092436977</v>
      </c>
      <c r="CF103" s="114">
        <v>11.177644710578846</v>
      </c>
      <c r="CG103" s="114">
        <v>24.145299145299131</v>
      </c>
      <c r="CH103" s="114">
        <v>17.933130699088142</v>
      </c>
      <c r="CI103" s="114">
        <v>12.740384615384622</v>
      </c>
      <c r="CJ103" s="114">
        <v>18.574514038876899</v>
      </c>
      <c r="CK103" s="114">
        <v>13.333333333333336</v>
      </c>
      <c r="CL103" s="114">
        <v>10.643015521064301</v>
      </c>
      <c r="CM103" s="114">
        <v>14.933333333333335</v>
      </c>
      <c r="CN103" s="114">
        <v>9.0604026845637566</v>
      </c>
      <c r="CO103" s="114">
        <v>3</v>
      </c>
      <c r="CP103" s="114">
        <v>4.8739495798319288</v>
      </c>
      <c r="CQ103" s="114">
        <v>3.4334763948497868</v>
      </c>
      <c r="CR103" s="114">
        <v>4.3977055449330802</v>
      </c>
      <c r="CS103" s="114">
        <v>6.6381156316916501</v>
      </c>
      <c r="CT103" s="114">
        <v>3.0726256983240217</v>
      </c>
      <c r="CU103" s="114">
        <v>2.5896414342629481</v>
      </c>
      <c r="CV103" s="114">
        <v>7.2494669509594933</v>
      </c>
      <c r="CW103" s="114">
        <v>2.4242424242424261</v>
      </c>
      <c r="CX103" s="114">
        <v>3.125</v>
      </c>
      <c r="CY103" s="114">
        <v>5.1835853131749472</v>
      </c>
      <c r="CZ103" s="114">
        <v>2.8571428571428568</v>
      </c>
      <c r="DA103" s="114">
        <v>0.89285714285714246</v>
      </c>
      <c r="DB103" s="114">
        <v>2.9490616621983921</v>
      </c>
      <c r="DC103" s="114">
        <v>2.6936026936026956</v>
      </c>
      <c r="DD103" s="114" t="s">
        <v>286</v>
      </c>
      <c r="DE103" s="114">
        <v>36.472602739726049</v>
      </c>
      <c r="DF103" s="114">
        <v>42.274678111587988</v>
      </c>
      <c r="DG103" s="114" t="s">
        <v>286</v>
      </c>
      <c r="DH103" s="114">
        <v>26.72413793103448</v>
      </c>
      <c r="DI103" s="114">
        <v>42.81690140845069</v>
      </c>
      <c r="DJ103" s="114" t="s">
        <v>286</v>
      </c>
      <c r="DK103" s="114">
        <v>30.277185501066107</v>
      </c>
      <c r="DL103" s="114">
        <v>46.385542168674696</v>
      </c>
      <c r="DM103" s="114" t="s">
        <v>286</v>
      </c>
      <c r="DN103" s="114">
        <v>26.55246252676659</v>
      </c>
      <c r="DO103" s="114">
        <v>39.498432601880879</v>
      </c>
      <c r="DP103" s="114" t="s">
        <v>286</v>
      </c>
      <c r="DQ103" s="114">
        <v>26.329787234042545</v>
      </c>
      <c r="DR103" s="114">
        <v>32.558139534883701</v>
      </c>
      <c r="DS103" s="114" t="s">
        <v>286</v>
      </c>
      <c r="DT103" s="114">
        <v>32.075471698113162</v>
      </c>
      <c r="DU103" s="114">
        <v>32.832618025751088</v>
      </c>
      <c r="DV103" s="114" t="s">
        <v>286</v>
      </c>
      <c r="DW103" s="114">
        <v>33.475479744136479</v>
      </c>
      <c r="DX103" s="114">
        <v>30.422535211267608</v>
      </c>
      <c r="DY103" s="114" t="s">
        <v>286</v>
      </c>
      <c r="DZ103" s="114">
        <v>27.078891257995721</v>
      </c>
      <c r="EA103" s="114">
        <v>34.939759036144579</v>
      </c>
      <c r="EB103" s="114" t="s">
        <v>286</v>
      </c>
      <c r="EC103" s="114">
        <v>25.267665952890788</v>
      </c>
      <c r="ED103" s="114">
        <v>30.094043887147322</v>
      </c>
      <c r="EE103" s="114" t="s">
        <v>286</v>
      </c>
      <c r="EF103" s="114">
        <v>23.733333333333327</v>
      </c>
      <c r="EG103" s="114">
        <v>20.930232558139547</v>
      </c>
      <c r="EH103" s="114" t="s">
        <v>286</v>
      </c>
      <c r="EI103" s="114">
        <v>30.86206896551727</v>
      </c>
      <c r="EJ103" s="114">
        <v>29.373650107991349</v>
      </c>
      <c r="EK103" s="114" t="s">
        <v>286</v>
      </c>
      <c r="EL103" s="114">
        <v>26.508620689655174</v>
      </c>
      <c r="EM103" s="114">
        <v>22.662889518413603</v>
      </c>
      <c r="EN103" s="114" t="s">
        <v>286</v>
      </c>
      <c r="EO103" s="114">
        <v>27.931769722814515</v>
      </c>
      <c r="EP103" s="114">
        <v>29.878048780487799</v>
      </c>
      <c r="EQ103" s="114" t="s">
        <v>286</v>
      </c>
      <c r="ER103" s="114">
        <v>18.534482758620673</v>
      </c>
      <c r="ES103" s="114">
        <v>19.496855345911953</v>
      </c>
      <c r="ET103" s="114" t="s">
        <v>286</v>
      </c>
      <c r="EU103" s="114">
        <v>19.148936170212739</v>
      </c>
      <c r="EV103" s="114">
        <v>18.604651162790681</v>
      </c>
      <c r="EW103" s="114" t="s">
        <v>286</v>
      </c>
      <c r="EX103" s="114">
        <v>16.608996539792408</v>
      </c>
      <c r="EY103" s="114">
        <v>60.08583690987124</v>
      </c>
      <c r="EZ103" s="114" t="s">
        <v>286</v>
      </c>
      <c r="FA103" s="114">
        <v>13.978494623655919</v>
      </c>
      <c r="FB103" s="114">
        <v>56.901408450704217</v>
      </c>
      <c r="FC103" s="114" t="s">
        <v>286</v>
      </c>
      <c r="FD103" s="114">
        <v>10.256410256410254</v>
      </c>
      <c r="FE103" s="114">
        <v>44.207317073170763</v>
      </c>
      <c r="FF103" s="114" t="s">
        <v>286</v>
      </c>
      <c r="FG103" s="114">
        <v>9.4218415417558887</v>
      </c>
      <c r="FH103" s="114">
        <v>44.514106583072106</v>
      </c>
      <c r="FI103" s="114" t="s">
        <v>286</v>
      </c>
      <c r="FJ103" s="114">
        <v>10.187667560321723</v>
      </c>
      <c r="FK103" s="114">
        <v>41.137123745819373</v>
      </c>
      <c r="FL103" s="114" t="s">
        <v>286</v>
      </c>
      <c r="FM103" s="114">
        <v>3.9792387543252588</v>
      </c>
      <c r="FN103" s="114">
        <v>48.076923076923094</v>
      </c>
      <c r="FO103" s="114" t="s">
        <v>286</v>
      </c>
      <c r="FP103" s="114">
        <v>5.1948051948051965</v>
      </c>
      <c r="FQ103" s="114">
        <v>48.314606741573023</v>
      </c>
      <c r="FR103" s="114" t="s">
        <v>286</v>
      </c>
      <c r="FS103" s="114">
        <v>3.6247334754797467</v>
      </c>
      <c r="FT103" s="114">
        <v>45.592705167173257</v>
      </c>
      <c r="FU103" s="114" t="s">
        <v>286</v>
      </c>
      <c r="FV103" s="114">
        <v>2.5751072961373391</v>
      </c>
      <c r="FW103" s="114">
        <v>33.85579937304076</v>
      </c>
      <c r="FX103" s="114" t="s">
        <v>286</v>
      </c>
      <c r="FY103" s="114">
        <v>2.6737967914438516</v>
      </c>
      <c r="FZ103" s="114">
        <v>37.209302325581405</v>
      </c>
      <c r="GA103" s="114" t="s">
        <v>286</v>
      </c>
      <c r="GB103" s="114" t="s">
        <v>286</v>
      </c>
      <c r="GC103" s="114" t="s">
        <v>286</v>
      </c>
      <c r="GD103" s="114" t="s">
        <v>286</v>
      </c>
      <c r="GE103" s="114" t="s">
        <v>286</v>
      </c>
      <c r="GF103" s="114" t="s">
        <v>286</v>
      </c>
      <c r="GG103" s="114" t="s">
        <v>286</v>
      </c>
      <c r="GH103" s="114" t="s">
        <v>286</v>
      </c>
      <c r="GI103" s="114" t="s">
        <v>286</v>
      </c>
      <c r="GJ103" s="114" t="s">
        <v>286</v>
      </c>
      <c r="GK103" s="114">
        <v>3.6559139784946257</v>
      </c>
      <c r="GL103" s="114">
        <v>5.9748427672955939</v>
      </c>
      <c r="GM103" s="114" t="s">
        <v>286</v>
      </c>
      <c r="GN103" s="114">
        <v>3.7433155080213938</v>
      </c>
      <c r="GO103" s="114">
        <v>4.3189368770764105</v>
      </c>
      <c r="GP103" s="114">
        <v>16.637478108581444</v>
      </c>
      <c r="GQ103" s="114">
        <v>50.535714285714327</v>
      </c>
      <c r="GR103" s="114">
        <v>63.616557734204783</v>
      </c>
      <c r="GS103" s="114">
        <v>19.222903885480591</v>
      </c>
      <c r="GT103" s="114">
        <v>44.772727272727309</v>
      </c>
      <c r="GU103" s="114">
        <v>71.060171919770696</v>
      </c>
      <c r="GV103" s="114">
        <v>12.422360248447207</v>
      </c>
      <c r="GW103" s="114">
        <v>44.835164835164854</v>
      </c>
      <c r="GX103" s="114">
        <v>59.87460815047023</v>
      </c>
      <c r="GY103" s="114">
        <v>14.430379746835438</v>
      </c>
      <c r="GZ103" s="114">
        <v>35.840707964601805</v>
      </c>
      <c r="HA103" s="114">
        <v>68.051118210862555</v>
      </c>
      <c r="HB103" s="114">
        <v>6.7285382830626475</v>
      </c>
      <c r="HC103" s="114">
        <v>26.345609065155799</v>
      </c>
      <c r="HD103" s="114">
        <v>53.040540540540547</v>
      </c>
      <c r="HE103" s="114">
        <v>0.70052539404553349</v>
      </c>
      <c r="HF103" s="114">
        <v>10.535714285714286</v>
      </c>
      <c r="HG103" s="114">
        <v>22.004357298474954</v>
      </c>
      <c r="HH103" s="114">
        <v>1.0224948875255622</v>
      </c>
      <c r="HI103" s="121">
        <v>5.4545454545454541</v>
      </c>
      <c r="HJ103" s="121">
        <v>20.91690544412608</v>
      </c>
      <c r="HK103" s="121">
        <v>1.0351966873706002</v>
      </c>
      <c r="HL103" s="121">
        <v>6.8131868131868121</v>
      </c>
      <c r="HM103" s="114">
        <v>21.943573667711593</v>
      </c>
      <c r="HN103" s="114">
        <v>0</v>
      </c>
      <c r="HO103" s="114">
        <v>3.0973451327433636</v>
      </c>
      <c r="HP103" s="114">
        <v>18.849840255591072</v>
      </c>
      <c r="HQ103" s="114">
        <v>0.46403712296983696</v>
      </c>
      <c r="HR103" s="114">
        <v>1.41643059490085</v>
      </c>
      <c r="HS103" s="114">
        <v>12.16216216216216</v>
      </c>
      <c r="HT103" s="114">
        <v>5.2064631956912066</v>
      </c>
      <c r="HU103" s="114">
        <v>34.007352941176435</v>
      </c>
      <c r="HV103" s="114">
        <v>46.799116997792495</v>
      </c>
      <c r="HW103" s="114">
        <v>6.9767441860465054</v>
      </c>
      <c r="HX103" s="114">
        <v>26.789838337182452</v>
      </c>
      <c r="HY103" s="114">
        <v>54.437869822485204</v>
      </c>
      <c r="HZ103" s="114">
        <v>6.0924369747899174</v>
      </c>
      <c r="IA103" s="114">
        <v>30.425055928411641</v>
      </c>
      <c r="IB103" s="114">
        <v>50.15974440894567</v>
      </c>
      <c r="IC103" s="114">
        <v>5.8227848101265849</v>
      </c>
      <c r="ID103" s="114">
        <v>24.222222222222225</v>
      </c>
      <c r="IE103" s="114">
        <v>49.196141479099666</v>
      </c>
      <c r="IF103" s="114">
        <v>3.263403263403263</v>
      </c>
      <c r="IG103" s="114">
        <v>18.465909090909097</v>
      </c>
      <c r="IH103" s="114">
        <v>37.500000000000028</v>
      </c>
      <c r="II103" s="114" t="s">
        <v>286</v>
      </c>
      <c r="IJ103" s="114">
        <v>19.141323792486581</v>
      </c>
      <c r="IK103" s="114">
        <v>27.51091703056769</v>
      </c>
      <c r="IL103" s="114" t="s">
        <v>286</v>
      </c>
      <c r="IM103" s="114">
        <v>12.556053811659201</v>
      </c>
      <c r="IN103" s="114">
        <v>37.068965517241367</v>
      </c>
      <c r="IO103" s="114" t="s">
        <v>286</v>
      </c>
      <c r="IP103" s="114">
        <v>16.592920353982297</v>
      </c>
      <c r="IQ103" s="114">
        <v>32.507739938080483</v>
      </c>
      <c r="IR103" s="114" t="s">
        <v>286</v>
      </c>
      <c r="IS103" s="114">
        <v>11.777777777777789</v>
      </c>
      <c r="IT103" s="114">
        <v>32.371794871794883</v>
      </c>
      <c r="IU103" s="114" t="s">
        <v>286</v>
      </c>
      <c r="IV103" s="114">
        <v>8.2386363636363669</v>
      </c>
      <c r="IW103" s="114">
        <v>23.050847457627125</v>
      </c>
      <c r="IX103" s="114" t="str">
        <f>"--"</f>
        <v>--</v>
      </c>
      <c r="IY103" s="114" t="str">
        <f>"--"</f>
        <v>--</v>
      </c>
      <c r="IZ103" s="114" t="str">
        <f>"--"</f>
        <v>--</v>
      </c>
      <c r="JA103" s="114" t="str">
        <f>"--"</f>
        <v>--</v>
      </c>
      <c r="JB103" s="114" t="str">
        <f>"--"</f>
        <v>--</v>
      </c>
      <c r="JC103" s="261" t="s">
        <v>286</v>
      </c>
      <c r="JD103" s="261" t="s">
        <v>286</v>
      </c>
      <c r="JE103" s="261" t="s">
        <v>286</v>
      </c>
      <c r="JF103" s="261" t="s">
        <v>286</v>
      </c>
      <c r="JG103" s="261" t="s">
        <v>286</v>
      </c>
      <c r="JH103" s="261" t="s">
        <v>286</v>
      </c>
      <c r="JI103" s="261" t="s">
        <v>286</v>
      </c>
      <c r="JJ103" s="261" t="s">
        <v>286</v>
      </c>
      <c r="JK103" s="261" t="s">
        <v>286</v>
      </c>
      <c r="JL103" s="261" t="s">
        <v>286</v>
      </c>
      <c r="JM103" s="261" t="s">
        <v>286</v>
      </c>
      <c r="JN103" s="261" t="s">
        <v>286</v>
      </c>
      <c r="JO103" s="228">
        <v>20.1101928374656</v>
      </c>
      <c r="JP103" s="228">
        <v>19.949494949494898</v>
      </c>
      <c r="JQ103" s="228">
        <v>40.687679083094501</v>
      </c>
      <c r="JR103" s="228">
        <v>13.4228187919463</v>
      </c>
      <c r="JS103" s="228">
        <v>19.634703196347001</v>
      </c>
      <c r="JT103" s="228">
        <v>31.476323119777199</v>
      </c>
      <c r="JU103" s="228">
        <v>1.37741046831956</v>
      </c>
      <c r="JV103" s="213">
        <v>0.50505050505050497</v>
      </c>
      <c r="JW103" s="228">
        <v>6.3037249283667602</v>
      </c>
      <c r="JX103" s="213">
        <v>0.67114093959731502</v>
      </c>
      <c r="JY103" s="228">
        <v>1.3698630136986301</v>
      </c>
      <c r="JZ103" s="228">
        <v>2.7855153203342602</v>
      </c>
      <c r="KA103" s="228">
        <v>12.6373626373626</v>
      </c>
      <c r="KB103" s="228">
        <v>10.3535353535353</v>
      </c>
      <c r="KC103" s="228">
        <v>25.787965616045799</v>
      </c>
      <c r="KD103" s="228">
        <v>7.3333333333333304</v>
      </c>
      <c r="KE103" s="228">
        <v>10.0456621004566</v>
      </c>
      <c r="KF103" s="228">
        <v>20</v>
      </c>
      <c r="KG103" s="128" t="str">
        <f t="shared" si="133"/>
        <v>--</v>
      </c>
      <c r="KH103" s="128" t="str">
        <f t="shared" si="133"/>
        <v>--</v>
      </c>
      <c r="KI103" s="128" t="str">
        <f t="shared" si="133"/>
        <v>--</v>
      </c>
      <c r="KJ103" s="128" t="str">
        <f t="shared" si="133"/>
        <v>--</v>
      </c>
      <c r="KK103" s="128" t="str">
        <f t="shared" si="133"/>
        <v>--</v>
      </c>
      <c r="KL103" s="128" t="str">
        <f t="shared" si="133"/>
        <v>--</v>
      </c>
      <c r="KM103" s="128" t="str">
        <f t="shared" si="133"/>
        <v>--</v>
      </c>
      <c r="KN103" s="288">
        <v>8.5201793721973047</v>
      </c>
      <c r="KO103" s="288">
        <v>8.7557603686635908</v>
      </c>
      <c r="KP103" s="288">
        <v>10.451977401129948</v>
      </c>
      <c r="KQ103" s="128" t="str">
        <f t="shared" si="83"/>
        <v>--</v>
      </c>
      <c r="KR103" s="288">
        <v>1.3452914798206279</v>
      </c>
      <c r="KS103" s="288">
        <v>1.8433179723502275</v>
      </c>
      <c r="KT103" s="288">
        <v>2.2598870056497167</v>
      </c>
      <c r="KU103" s="128" t="str">
        <f t="shared" si="84"/>
        <v>--</v>
      </c>
      <c r="KV103" s="228">
        <v>2.0179372197309426</v>
      </c>
      <c r="KW103" s="228">
        <v>3.4562211981566846</v>
      </c>
      <c r="KX103" s="228">
        <v>2.5495750708215295</v>
      </c>
      <c r="KY103" s="292">
        <v>17.297297297297277</v>
      </c>
      <c r="KZ103" s="292">
        <v>11.779448621553886</v>
      </c>
      <c r="LA103" s="292">
        <v>10.057471264367814</v>
      </c>
      <c r="LB103" s="292">
        <v>15.044247787610622</v>
      </c>
      <c r="LC103" s="292">
        <v>14.285714285714285</v>
      </c>
      <c r="LD103" s="292">
        <v>10.833333333333332</v>
      </c>
      <c r="LE103" s="292">
        <v>10.46831955922865</v>
      </c>
      <c r="LF103" s="292">
        <v>9.1370558375634463</v>
      </c>
      <c r="LG103" s="292">
        <v>6.1764705882352935</v>
      </c>
      <c r="LH103" s="292">
        <v>10.46770601336303</v>
      </c>
      <c r="LI103" s="292">
        <v>11.697247706422017</v>
      </c>
      <c r="LJ103" s="292">
        <v>10.773480662983419</v>
      </c>
      <c r="LK103" s="292">
        <v>2.4861878453038662</v>
      </c>
      <c r="LL103" s="292">
        <v>3.022670025188916</v>
      </c>
      <c r="LM103" s="292">
        <v>2.3054755043227657</v>
      </c>
      <c r="LN103" s="292">
        <v>3.9735099337748379</v>
      </c>
      <c r="LO103" s="292">
        <v>3.669724770642202</v>
      </c>
      <c r="LP103" s="292">
        <v>2.7700831024930741</v>
      </c>
      <c r="LQ103" s="128">
        <v>3.5714285714285747</v>
      </c>
      <c r="LR103" s="128">
        <v>4.0404040404040336</v>
      </c>
      <c r="LS103" s="128">
        <v>14.080459770114949</v>
      </c>
      <c r="LT103" s="128">
        <v>1.773835920177383</v>
      </c>
      <c r="LU103" s="128">
        <v>3.8812785388127842</v>
      </c>
      <c r="LV103" s="128">
        <v>9.7493036211699096</v>
      </c>
      <c r="LX103" s="378" t="str">
        <f t="shared" si="85"/>
        <v>--</v>
      </c>
      <c r="LY103" s="392">
        <v>17.960088691796013</v>
      </c>
      <c r="LZ103" s="392">
        <v>17.767653758542142</v>
      </c>
      <c r="MA103" s="392">
        <v>16.850828729281766</v>
      </c>
      <c r="MB103" s="378" t="str">
        <f t="shared" si="86"/>
        <v>--</v>
      </c>
      <c r="MC103" s="392">
        <v>16.580310880829018</v>
      </c>
      <c r="MD103" s="392">
        <v>16.381418092909545</v>
      </c>
      <c r="ME103" s="392">
        <v>16.339869281045765</v>
      </c>
      <c r="MF103" s="378" t="str">
        <f t="shared" si="87"/>
        <v>--</v>
      </c>
      <c r="MG103" s="392">
        <v>11.804008908685969</v>
      </c>
      <c r="MH103" s="392">
        <v>15.261958997722099</v>
      </c>
      <c r="MI103" s="392">
        <v>13.498622589531683</v>
      </c>
      <c r="MJ103" s="378" t="str">
        <f t="shared" si="88"/>
        <v>--</v>
      </c>
      <c r="MK103" s="392">
        <v>16.66666666666665</v>
      </c>
      <c r="ML103" s="392">
        <v>17.475728155339805</v>
      </c>
      <c r="MM103" s="392">
        <v>12.091503267973859</v>
      </c>
      <c r="MN103" s="378" t="str">
        <f t="shared" si="89"/>
        <v>--</v>
      </c>
      <c r="MO103" s="392">
        <v>18.226600985221676</v>
      </c>
      <c r="MP103" s="392">
        <v>17.985611510791369</v>
      </c>
      <c r="MQ103" s="392">
        <v>11.074918566775242</v>
      </c>
      <c r="MR103" s="378" t="str">
        <f t="shared" si="90"/>
        <v>--</v>
      </c>
      <c r="MS103" s="392">
        <v>13.853904282115877</v>
      </c>
      <c r="MT103" s="392">
        <v>12.019230769230761</v>
      </c>
      <c r="MU103" s="392">
        <v>9.3959731543624194</v>
      </c>
      <c r="MV103" s="378" t="str">
        <f t="shared" si="91"/>
        <v>--</v>
      </c>
      <c r="MW103" s="392">
        <v>5.0251256281407031</v>
      </c>
      <c r="MX103" s="392">
        <v>4.1362530413625302</v>
      </c>
      <c r="MY103" s="392">
        <v>2.3411371237458196</v>
      </c>
      <c r="MZ103" s="378" t="str">
        <f t="shared" si="92"/>
        <v>--</v>
      </c>
      <c r="NA103" s="392">
        <v>21.748878923766824</v>
      </c>
      <c r="NB103" s="392">
        <v>21.198156682027665</v>
      </c>
      <c r="NC103" s="392">
        <v>23.728813559322013</v>
      </c>
      <c r="ND103" s="378" t="str">
        <f t="shared" si="93"/>
        <v>--</v>
      </c>
      <c r="NE103" s="392">
        <v>23</v>
      </c>
      <c r="NF103" s="392">
        <v>21.897810218978091</v>
      </c>
      <c r="NG103" s="392">
        <v>18.566775244299688</v>
      </c>
      <c r="NH103" s="378" t="str">
        <f t="shared" si="94"/>
        <v>--</v>
      </c>
      <c r="NI103" s="392">
        <v>8.9058524173028051</v>
      </c>
      <c r="NJ103" s="392">
        <v>6.4837905236907742</v>
      </c>
      <c r="NK103" s="392">
        <v>8.6092715231788048</v>
      </c>
      <c r="NL103" s="378" t="str">
        <f t="shared" si="95"/>
        <v>--</v>
      </c>
      <c r="NM103" s="392">
        <v>3.0534351145038161</v>
      </c>
      <c r="NN103" s="392">
        <v>2.7568922305764394</v>
      </c>
      <c r="NO103" s="392">
        <v>3.6544850498338848</v>
      </c>
      <c r="NP103" s="378" t="str">
        <f t="shared" si="96"/>
        <v>--</v>
      </c>
      <c r="NQ103" s="392">
        <v>3.0612244897959173</v>
      </c>
      <c r="NR103" s="392">
        <v>3.5175879396984948</v>
      </c>
      <c r="NS103" s="392">
        <v>3.3222591362126246</v>
      </c>
      <c r="NT103" s="378" t="str">
        <f t="shared" si="97"/>
        <v>--</v>
      </c>
      <c r="NU103" s="392">
        <v>14.214463840398993</v>
      </c>
      <c r="NV103" s="392">
        <v>17.037037037037031</v>
      </c>
      <c r="NW103" s="392">
        <v>31.893687707641199</v>
      </c>
      <c r="NX103" s="378" t="str">
        <f t="shared" si="98"/>
        <v>--</v>
      </c>
      <c r="NY103" s="392">
        <v>1.2468827930174564</v>
      </c>
      <c r="NZ103" s="392">
        <v>1.2345679012345683</v>
      </c>
      <c r="OA103" s="392">
        <v>2.9900332225913635</v>
      </c>
      <c r="OB103" s="378" t="str">
        <f t="shared" si="99"/>
        <v>--</v>
      </c>
      <c r="OC103" s="392">
        <v>8.6848635235732043</v>
      </c>
      <c r="OD103" s="392">
        <v>10.344827586206897</v>
      </c>
      <c r="OE103" s="392">
        <v>19.999999999999979</v>
      </c>
    </row>
    <row r="104" spans="1:396" ht="14.4" thickTop="1" thickBot="1" x14ac:dyDescent="0.3">
      <c r="A104" s="114" t="str">
        <f t="shared" si="127"/>
        <v>--</v>
      </c>
      <c r="B104" s="96" t="s">
        <v>179</v>
      </c>
      <c r="C104" s="96">
        <v>15.929203539823009</v>
      </c>
      <c r="D104" s="114">
        <v>28.485757121439306</v>
      </c>
      <c r="E104" s="114">
        <v>35.150375939849617</v>
      </c>
      <c r="F104" s="114">
        <v>18.525179856115109</v>
      </c>
      <c r="G104" s="114">
        <v>32.07855973813421</v>
      </c>
      <c r="H104" s="114">
        <v>39.805825242718448</v>
      </c>
      <c r="I104" s="114">
        <v>18.439716312056731</v>
      </c>
      <c r="J104" s="114">
        <v>27.461139896373062</v>
      </c>
      <c r="K104" s="114">
        <v>35.374149659863974</v>
      </c>
      <c r="L104" s="114">
        <v>17.137809187279156</v>
      </c>
      <c r="M104" s="114">
        <v>26.455026455026434</v>
      </c>
      <c r="N104" s="114">
        <v>33.39552238805971</v>
      </c>
      <c r="O104" s="114">
        <v>14.877589453860633</v>
      </c>
      <c r="P104" s="114">
        <v>28.80434782608695</v>
      </c>
      <c r="Q104" s="114">
        <v>28.510638297872337</v>
      </c>
      <c r="R104" s="114">
        <v>8.516886930983846</v>
      </c>
      <c r="S104" s="114">
        <v>13.984962406015031</v>
      </c>
      <c r="T104" s="114">
        <v>9.2105263157894512</v>
      </c>
      <c r="U104" s="114">
        <v>10.035842293906811</v>
      </c>
      <c r="V104" s="114">
        <v>14.215686274509801</v>
      </c>
      <c r="W104" s="114">
        <v>11.284046692606996</v>
      </c>
      <c r="X104" s="114">
        <v>9.3971631205673738</v>
      </c>
      <c r="Y104" s="114">
        <v>12.953367875647663</v>
      </c>
      <c r="Z104" s="114">
        <v>10.409556313993182</v>
      </c>
      <c r="AA104" s="114">
        <v>12.345679012345682</v>
      </c>
      <c r="AB104" s="114">
        <v>12.190812720848065</v>
      </c>
      <c r="AC104" s="114">
        <v>10.299625468164786</v>
      </c>
      <c r="AD104" s="114">
        <v>13.533834586466172</v>
      </c>
      <c r="AE104" s="114">
        <v>17.179023508137441</v>
      </c>
      <c r="AF104" s="114">
        <v>8.4925690021231421</v>
      </c>
      <c r="AG104" s="114">
        <v>11.721068249258183</v>
      </c>
      <c r="AH104" s="114">
        <v>17.717717717717719</v>
      </c>
      <c r="AI104" s="114">
        <v>12.098298676748581</v>
      </c>
      <c r="AJ104" s="114">
        <v>15.287769784172665</v>
      </c>
      <c r="AK104" s="114">
        <v>14.705882352941165</v>
      </c>
      <c r="AL104" s="114">
        <v>13.424124513618684</v>
      </c>
      <c r="AM104" s="114">
        <v>11.839708561020045</v>
      </c>
      <c r="AN104" s="114">
        <v>14.409722222222221</v>
      </c>
      <c r="AO104" s="114">
        <v>12.969283276450508</v>
      </c>
      <c r="AP104" s="114">
        <v>12.676056338028157</v>
      </c>
      <c r="AQ104" s="114">
        <v>9.2198581560283639</v>
      </c>
      <c r="AR104" s="114">
        <v>11.79775280898876</v>
      </c>
      <c r="AS104" s="114">
        <v>10.58601134215502</v>
      </c>
      <c r="AT104" s="114">
        <v>13.29690346083788</v>
      </c>
      <c r="AU104" s="114">
        <v>10.851063829787229</v>
      </c>
      <c r="AV104" s="114">
        <v>11.746987951807228</v>
      </c>
      <c r="AW104" s="114">
        <v>13.897280966767363</v>
      </c>
      <c r="AX104" s="114">
        <v>9.8113207547169825</v>
      </c>
      <c r="AY104" s="114">
        <v>13.162705667276049</v>
      </c>
      <c r="AZ104" s="114">
        <v>13.584288052373173</v>
      </c>
      <c r="BA104" s="114">
        <v>10.351562500000007</v>
      </c>
      <c r="BB104" s="114">
        <v>13.01989150090416</v>
      </c>
      <c r="BC104" s="114">
        <v>12.521739130434785</v>
      </c>
      <c r="BD104" s="114">
        <v>10.409556313993171</v>
      </c>
      <c r="BE104" s="114">
        <v>11.051693404634586</v>
      </c>
      <c r="BF104" s="114">
        <v>12.014134275618375</v>
      </c>
      <c r="BG104" s="114">
        <v>10.674157303370785</v>
      </c>
      <c r="BH104" s="114">
        <v>11.281070745697901</v>
      </c>
      <c r="BI104" s="114">
        <v>16.33393829401091</v>
      </c>
      <c r="BJ104" s="114">
        <v>7.9059829059829063</v>
      </c>
      <c r="BK104" s="114" t="s">
        <v>286</v>
      </c>
      <c r="BL104" s="114" t="s">
        <v>286</v>
      </c>
      <c r="BM104" s="114" t="s">
        <v>286</v>
      </c>
      <c r="BN104" s="114" t="s">
        <v>286</v>
      </c>
      <c r="BO104" s="114" t="s">
        <v>286</v>
      </c>
      <c r="BP104" s="114" t="s">
        <v>286</v>
      </c>
      <c r="BQ104" s="114" t="s">
        <v>286</v>
      </c>
      <c r="BR104" s="114" t="s">
        <v>286</v>
      </c>
      <c r="BS104" s="114" t="s">
        <v>286</v>
      </c>
      <c r="BT104" s="114">
        <v>8.9947089947089935</v>
      </c>
      <c r="BU104" s="114">
        <v>12.966252220248673</v>
      </c>
      <c r="BV104" s="114">
        <v>7.476635514018696</v>
      </c>
      <c r="BW104" s="114">
        <v>10.626185958254267</v>
      </c>
      <c r="BX104" s="114">
        <v>12.844036697247709</v>
      </c>
      <c r="BY104" s="114">
        <v>5.5319148936170217</v>
      </c>
      <c r="BZ104" s="114">
        <v>15.982404692082127</v>
      </c>
      <c r="CA104" s="114">
        <v>23.7593984962406</v>
      </c>
      <c r="CB104" s="114">
        <v>16.129032258064509</v>
      </c>
      <c r="CC104" s="114">
        <v>12.979890310786107</v>
      </c>
      <c r="CD104" s="114">
        <v>19.836065573770504</v>
      </c>
      <c r="CE104" s="114">
        <v>15.625000000000002</v>
      </c>
      <c r="CF104" s="114">
        <v>12.746858168761229</v>
      </c>
      <c r="CG104" s="114">
        <v>18.27768014059755</v>
      </c>
      <c r="CH104" s="114">
        <v>11.986301369863003</v>
      </c>
      <c r="CI104" s="114">
        <v>10.81560283687943</v>
      </c>
      <c r="CJ104" s="114">
        <v>14.821428571428561</v>
      </c>
      <c r="CK104" s="114">
        <v>13.48314606741574</v>
      </c>
      <c r="CL104" s="114">
        <v>12.500000000000005</v>
      </c>
      <c r="CM104" s="114">
        <v>19.44954128440364</v>
      </c>
      <c r="CN104" s="114">
        <v>9.1684434968016948</v>
      </c>
      <c r="CO104" s="114">
        <v>4.6920821114369486</v>
      </c>
      <c r="CP104" s="114">
        <v>6.6265060240963845</v>
      </c>
      <c r="CQ104" s="114">
        <v>2.0833333333333321</v>
      </c>
      <c r="CR104" s="114">
        <v>2.742230347349174</v>
      </c>
      <c r="CS104" s="114">
        <v>4.9019607843137258</v>
      </c>
      <c r="CT104" s="114">
        <v>2.5291828793774331</v>
      </c>
      <c r="CU104" s="114">
        <v>3.9426523297491025</v>
      </c>
      <c r="CV104" s="114">
        <v>7.0052539404553373</v>
      </c>
      <c r="CW104" s="114">
        <v>2.0547945205479472</v>
      </c>
      <c r="CX104" s="114">
        <v>3.0088495575221224</v>
      </c>
      <c r="CY104" s="114">
        <v>2.5000000000000036</v>
      </c>
      <c r="CZ104" s="114">
        <v>2.4390243902439019</v>
      </c>
      <c r="DA104" s="114">
        <v>2.8625954198473287</v>
      </c>
      <c r="DB104" s="114">
        <v>4.4198895027624339</v>
      </c>
      <c r="DC104" s="114">
        <v>1.9271948608137051</v>
      </c>
      <c r="DD104" s="114" t="s">
        <v>286</v>
      </c>
      <c r="DE104" s="114">
        <v>38.203957382039547</v>
      </c>
      <c r="DF104" s="114">
        <v>41.634980988593156</v>
      </c>
      <c r="DG104" s="114" t="s">
        <v>286</v>
      </c>
      <c r="DH104" s="114">
        <v>32.459016393442624</v>
      </c>
      <c r="DI104" s="114">
        <v>35.271317829457359</v>
      </c>
      <c r="DJ104" s="114" t="s">
        <v>286</v>
      </c>
      <c r="DK104" s="114">
        <v>34.554973821989535</v>
      </c>
      <c r="DL104" s="114">
        <v>48.116438356164394</v>
      </c>
      <c r="DM104" s="114" t="s">
        <v>286</v>
      </c>
      <c r="DN104" s="114">
        <v>32.446808510638292</v>
      </c>
      <c r="DO104" s="114">
        <v>43.527204502814243</v>
      </c>
      <c r="DP104" s="114" t="s">
        <v>286</v>
      </c>
      <c r="DQ104" s="114">
        <v>19.633027522935777</v>
      </c>
      <c r="DR104" s="114">
        <v>29.148936170212743</v>
      </c>
      <c r="DS104" s="114" t="s">
        <v>286</v>
      </c>
      <c r="DT104" s="114">
        <v>28.006088280060872</v>
      </c>
      <c r="DU104" s="114">
        <v>32.637571157495287</v>
      </c>
      <c r="DV104" s="114" t="s">
        <v>286</v>
      </c>
      <c r="DW104" s="114">
        <v>35.842880523731601</v>
      </c>
      <c r="DX104" s="114">
        <v>28.29457364341085</v>
      </c>
      <c r="DY104" s="114" t="s">
        <v>286</v>
      </c>
      <c r="DZ104" s="114">
        <v>27.622377622377613</v>
      </c>
      <c r="EA104" s="114">
        <v>35.616438356164437</v>
      </c>
      <c r="EB104" s="114" t="s">
        <v>286</v>
      </c>
      <c r="EC104" s="114">
        <v>28.877005347593592</v>
      </c>
      <c r="ED104" s="114">
        <v>29.699248120300762</v>
      </c>
      <c r="EE104" s="114" t="s">
        <v>286</v>
      </c>
      <c r="EF104" s="114">
        <v>18.784530386740336</v>
      </c>
      <c r="EG104" s="114">
        <v>23.617021276595729</v>
      </c>
      <c r="EH104" s="114" t="s">
        <v>286</v>
      </c>
      <c r="EI104" s="114">
        <v>30.521472392638042</v>
      </c>
      <c r="EJ104" s="114">
        <v>32.122370936902492</v>
      </c>
      <c r="EK104" s="114" t="s">
        <v>286</v>
      </c>
      <c r="EL104" s="114">
        <v>28.006589785831963</v>
      </c>
      <c r="EM104" s="114">
        <v>23.2421875</v>
      </c>
      <c r="EN104" s="114" t="s">
        <v>286</v>
      </c>
      <c r="EO104" s="114">
        <v>24.780316344463969</v>
      </c>
      <c r="EP104" s="114">
        <v>25.773195876288671</v>
      </c>
      <c r="EQ104" s="114" t="s">
        <v>286</v>
      </c>
      <c r="ER104" s="114">
        <v>23.035714285714299</v>
      </c>
      <c r="ES104" s="114">
        <v>22.770398481973441</v>
      </c>
      <c r="ET104" s="114" t="s">
        <v>286</v>
      </c>
      <c r="EU104" s="114">
        <v>14.022140221402207</v>
      </c>
      <c r="EV104" s="114">
        <v>20.342612419700224</v>
      </c>
      <c r="EW104" s="114" t="s">
        <v>286</v>
      </c>
      <c r="EX104" s="114">
        <v>15.076923076923091</v>
      </c>
      <c r="EY104" s="114">
        <v>60.687022900763381</v>
      </c>
      <c r="EZ104" s="114" t="s">
        <v>286</v>
      </c>
      <c r="FA104" s="114">
        <v>14.569536423841065</v>
      </c>
      <c r="FB104" s="114">
        <v>50.583657587548572</v>
      </c>
      <c r="FC104" s="114" t="s">
        <v>286</v>
      </c>
      <c r="FD104" s="114">
        <v>9.666080843585231</v>
      </c>
      <c r="FE104" s="114">
        <v>53.528399311531842</v>
      </c>
      <c r="FF104" s="114" t="s">
        <v>286</v>
      </c>
      <c r="FG104" s="114">
        <v>11.270125223613588</v>
      </c>
      <c r="FH104" s="114">
        <v>49.525616698292239</v>
      </c>
      <c r="FI104" s="114" t="s">
        <v>286</v>
      </c>
      <c r="FJ104" s="114">
        <v>8.1330868761552608</v>
      </c>
      <c r="FK104" s="114">
        <v>49.572649572649588</v>
      </c>
      <c r="FL104" s="114" t="s">
        <v>286</v>
      </c>
      <c r="FM104" s="114">
        <v>3.2258064516129035</v>
      </c>
      <c r="FN104" s="114">
        <v>42.803030303030326</v>
      </c>
      <c r="FO104" s="114" t="s">
        <v>286</v>
      </c>
      <c r="FP104" s="114">
        <v>3.2840722495894887</v>
      </c>
      <c r="FQ104" s="114">
        <v>44.186046511627929</v>
      </c>
      <c r="FR104" s="114" t="s">
        <v>286</v>
      </c>
      <c r="FS104" s="114">
        <v>2.6223776223776225</v>
      </c>
      <c r="FT104" s="114">
        <v>51.202749140893481</v>
      </c>
      <c r="FU104" s="114" t="s">
        <v>286</v>
      </c>
      <c r="FV104" s="114">
        <v>2.3131672597864799</v>
      </c>
      <c r="FW104" s="114">
        <v>41.965973534971631</v>
      </c>
      <c r="FX104" s="114" t="s">
        <v>286</v>
      </c>
      <c r="FY104" s="114">
        <v>1.6666666666666652</v>
      </c>
      <c r="FZ104" s="114">
        <v>36.034115138592774</v>
      </c>
      <c r="GA104" s="114" t="s">
        <v>286</v>
      </c>
      <c r="GB104" s="114" t="s">
        <v>286</v>
      </c>
      <c r="GC104" s="114" t="s">
        <v>286</v>
      </c>
      <c r="GD104" s="114" t="s">
        <v>286</v>
      </c>
      <c r="GE104" s="114" t="s">
        <v>286</v>
      </c>
      <c r="GF104" s="114" t="s">
        <v>286</v>
      </c>
      <c r="GG104" s="114" t="s">
        <v>286</v>
      </c>
      <c r="GH104" s="114" t="s">
        <v>286</v>
      </c>
      <c r="GI104" s="114" t="s">
        <v>286</v>
      </c>
      <c r="GJ104" s="114" t="s">
        <v>286</v>
      </c>
      <c r="GK104" s="114">
        <v>3.2085561497326194</v>
      </c>
      <c r="GL104" s="114">
        <v>4.3314500941619603</v>
      </c>
      <c r="GM104" s="114" t="s">
        <v>286</v>
      </c>
      <c r="GN104" s="114">
        <v>2.4074074074074088</v>
      </c>
      <c r="GO104" s="114">
        <v>4.0425531914893611</v>
      </c>
      <c r="GP104" s="114">
        <v>21.383647798742114</v>
      </c>
      <c r="GQ104" s="114">
        <v>54.26829268292677</v>
      </c>
      <c r="GR104" s="114">
        <v>77.159309021113245</v>
      </c>
      <c r="GS104" s="114">
        <v>12.382739212007502</v>
      </c>
      <c r="GT104" s="114">
        <v>49.315068493150676</v>
      </c>
      <c r="GU104" s="114">
        <v>74.753451676528627</v>
      </c>
      <c r="GV104" s="114">
        <v>15.140186915887845</v>
      </c>
      <c r="GW104" s="114">
        <v>49.280575539568325</v>
      </c>
      <c r="GX104" s="114">
        <v>67.486818980667749</v>
      </c>
      <c r="GY104" s="114">
        <v>13.82405745062837</v>
      </c>
      <c r="GZ104" s="114">
        <v>36.446886446886424</v>
      </c>
      <c r="HA104" s="114">
        <v>64.05353728489483</v>
      </c>
      <c r="HB104" s="114">
        <v>5.9961315280464262</v>
      </c>
      <c r="HC104" s="114">
        <v>37.873134328358212</v>
      </c>
      <c r="HD104" s="114">
        <v>58.008658008658017</v>
      </c>
      <c r="HE104" s="114">
        <v>1.4150943396226423</v>
      </c>
      <c r="HF104" s="114">
        <v>10.670731707317072</v>
      </c>
      <c r="HG104" s="114">
        <v>30.902111324376182</v>
      </c>
      <c r="HH104" s="114">
        <v>1.1257035647279545</v>
      </c>
      <c r="HI104" s="121">
        <v>8.9041095890411039</v>
      </c>
      <c r="HJ104" s="121">
        <v>28.796844181459562</v>
      </c>
      <c r="HK104" s="121">
        <v>1.1214953271028043</v>
      </c>
      <c r="HL104" s="121">
        <v>8.9928057553956879</v>
      </c>
      <c r="HM104" s="114">
        <v>25.659050966608081</v>
      </c>
      <c r="HN104" s="114">
        <v>0.7181328545780965</v>
      </c>
      <c r="HO104" s="114">
        <v>4.2124542124542108</v>
      </c>
      <c r="HP104" s="114">
        <v>17.017208413001914</v>
      </c>
      <c r="HQ104" s="114">
        <v>0</v>
      </c>
      <c r="HR104" s="114">
        <v>5.2238805970149302</v>
      </c>
      <c r="HS104" s="114">
        <v>14.502164502164488</v>
      </c>
      <c r="HT104" s="114">
        <v>9.4926350245499176</v>
      </c>
      <c r="HU104" s="114">
        <v>38.235294117647051</v>
      </c>
      <c r="HV104" s="114">
        <v>63.20939334637967</v>
      </c>
      <c r="HW104" s="114">
        <v>4.9618320610686961</v>
      </c>
      <c r="HX104" s="114">
        <v>30.419580419580424</v>
      </c>
      <c r="HY104" s="114">
        <v>57.258064516129046</v>
      </c>
      <c r="HZ104" s="114">
        <v>5.6710775047258979</v>
      </c>
      <c r="IA104" s="114">
        <v>29.779411764705852</v>
      </c>
      <c r="IB104" s="114">
        <v>51.724137931034484</v>
      </c>
      <c r="IC104" s="114">
        <v>5.2252252252252251</v>
      </c>
      <c r="ID104" s="114">
        <v>23.897058823529409</v>
      </c>
      <c r="IE104" s="114">
        <v>46.257197696737023</v>
      </c>
      <c r="IF104" s="114">
        <v>2.5145067698259158</v>
      </c>
      <c r="IG104" s="114">
        <v>23.220973782771541</v>
      </c>
      <c r="IH104" s="114">
        <v>41.739130434782616</v>
      </c>
      <c r="II104" s="114" t="s">
        <v>286</v>
      </c>
      <c r="IJ104" s="114">
        <v>22.390317700453853</v>
      </c>
      <c r="IK104" s="114">
        <v>43.570057581573913</v>
      </c>
      <c r="IL104" s="114" t="s">
        <v>286</v>
      </c>
      <c r="IM104" s="114">
        <v>19.145299145299155</v>
      </c>
      <c r="IN104" s="114">
        <v>41.338582677165334</v>
      </c>
      <c r="IO104" s="114" t="s">
        <v>286</v>
      </c>
      <c r="IP104" s="114">
        <v>17.142857142857153</v>
      </c>
      <c r="IQ104" s="114">
        <v>38.31282952548333</v>
      </c>
      <c r="IR104" s="114" t="s">
        <v>286</v>
      </c>
      <c r="IS104" s="114">
        <v>13.394495412844043</v>
      </c>
      <c r="IT104" s="114">
        <v>32.43761996161227</v>
      </c>
      <c r="IU104" s="114" t="s">
        <v>286</v>
      </c>
      <c r="IV104" s="114">
        <v>11.79775280898877</v>
      </c>
      <c r="IW104" s="114">
        <v>28.478260869565208</v>
      </c>
      <c r="IX104" s="114" t="str">
        <f t="shared" si="128"/>
        <v>--</v>
      </c>
      <c r="IY104" s="114" t="str">
        <f t="shared" si="128"/>
        <v>--</v>
      </c>
      <c r="IZ104" s="114" t="str">
        <f t="shared" si="128"/>
        <v>--</v>
      </c>
      <c r="JA104" s="114" t="str">
        <f t="shared" si="128"/>
        <v>--</v>
      </c>
      <c r="JB104" s="114" t="str">
        <f t="shared" si="128"/>
        <v>--</v>
      </c>
      <c r="JC104" s="261" t="s">
        <v>286</v>
      </c>
      <c r="JD104" s="261" t="s">
        <v>286</v>
      </c>
      <c r="JE104" s="261" t="s">
        <v>286</v>
      </c>
      <c r="JF104" s="261" t="s">
        <v>286</v>
      </c>
      <c r="JG104" s="261" t="s">
        <v>286</v>
      </c>
      <c r="JH104" s="261" t="s">
        <v>286</v>
      </c>
      <c r="JI104" s="261" t="s">
        <v>286</v>
      </c>
      <c r="JJ104" s="261" t="s">
        <v>286</v>
      </c>
      <c r="JK104" s="261" t="s">
        <v>286</v>
      </c>
      <c r="JL104" s="261" t="s">
        <v>286</v>
      </c>
      <c r="JM104" s="261" t="s">
        <v>286</v>
      </c>
      <c r="JN104" s="261" t="s">
        <v>286</v>
      </c>
      <c r="JO104" s="228">
        <v>18.0803571428571</v>
      </c>
      <c r="JP104" s="228">
        <v>28.2149712092131</v>
      </c>
      <c r="JQ104" s="228">
        <v>48.604651162790702</v>
      </c>
      <c r="JR104" s="228">
        <v>12.383177570093499</v>
      </c>
      <c r="JS104" s="228">
        <v>22.2222222222222</v>
      </c>
      <c r="JT104" s="228">
        <v>41.481481481481502</v>
      </c>
      <c r="JU104" s="228">
        <v>1.33928571428571</v>
      </c>
      <c r="JV104" s="213">
        <v>0.959692898272552</v>
      </c>
      <c r="JW104" s="228">
        <v>7.9069767441860499</v>
      </c>
      <c r="JX104" s="228">
        <v>1.1682242990654199</v>
      </c>
      <c r="JY104" s="228">
        <v>1.2012012012012001</v>
      </c>
      <c r="JZ104" s="228">
        <v>4.07407407407407</v>
      </c>
      <c r="KA104" s="228">
        <v>10.022271714922001</v>
      </c>
      <c r="KB104" s="228">
        <v>15.8095238095238</v>
      </c>
      <c r="KC104" s="228">
        <v>30.858468677494201</v>
      </c>
      <c r="KD104" s="228">
        <v>6.9930069930069898</v>
      </c>
      <c r="KE104" s="228">
        <v>12.612612612612599</v>
      </c>
      <c r="KF104" s="228">
        <v>25.092250922509201</v>
      </c>
      <c r="KG104" s="128" t="str">
        <f t="shared" si="133"/>
        <v>--</v>
      </c>
      <c r="KH104" s="128" t="str">
        <f t="shared" si="133"/>
        <v>--</v>
      </c>
      <c r="KI104" s="128" t="str">
        <f t="shared" si="133"/>
        <v>--</v>
      </c>
      <c r="KJ104" s="128" t="str">
        <f t="shared" si="133"/>
        <v>--</v>
      </c>
      <c r="KK104" s="128" t="str">
        <f t="shared" si="133"/>
        <v>--</v>
      </c>
      <c r="KL104" s="128" t="str">
        <f t="shared" si="133"/>
        <v>--</v>
      </c>
      <c r="KM104" s="128" t="str">
        <f t="shared" si="133"/>
        <v>--</v>
      </c>
      <c r="KN104" s="288">
        <v>7.2429906542056086</v>
      </c>
      <c r="KO104" s="288">
        <v>6.9486404833836897</v>
      </c>
      <c r="KP104" s="288">
        <v>11.070110701107012</v>
      </c>
      <c r="KQ104" s="128" t="str">
        <f t="shared" si="83"/>
        <v>--</v>
      </c>
      <c r="KR104" s="289">
        <v>0.23364485981308386</v>
      </c>
      <c r="KS104" s="289">
        <v>0.90909090909090939</v>
      </c>
      <c r="KT104" s="288">
        <v>4.428044280442804</v>
      </c>
      <c r="KU104" s="128" t="str">
        <f t="shared" si="84"/>
        <v>--</v>
      </c>
      <c r="KV104" s="228">
        <v>1.4018691588785057</v>
      </c>
      <c r="KW104" s="228">
        <v>1.5105740181268885</v>
      </c>
      <c r="KX104" s="228">
        <v>1.1070110701107014</v>
      </c>
      <c r="KY104" s="292">
        <v>11.790393013100443</v>
      </c>
      <c r="KZ104" s="292">
        <v>18.476190476190457</v>
      </c>
      <c r="LA104" s="292">
        <v>11.83294663573086</v>
      </c>
      <c r="LB104" s="292">
        <v>14.988290398126463</v>
      </c>
      <c r="LC104" s="292">
        <v>12.424242424242413</v>
      </c>
      <c r="LD104" s="292">
        <v>10.622710622710622</v>
      </c>
      <c r="LE104" s="292">
        <v>9.210526315789469</v>
      </c>
      <c r="LF104" s="292">
        <v>13.167938931297707</v>
      </c>
      <c r="LG104" s="292">
        <v>9.7447795823665935</v>
      </c>
      <c r="LH104" s="292">
        <v>12.264150943396221</v>
      </c>
      <c r="LI104" s="292">
        <v>9.0909090909090864</v>
      </c>
      <c r="LJ104" s="292">
        <v>8.7912087912087902</v>
      </c>
      <c r="LK104" s="292">
        <v>1.965065502183406</v>
      </c>
      <c r="LL104" s="292">
        <v>3.8022813688212946</v>
      </c>
      <c r="LM104" s="292">
        <v>1.8433179723502298</v>
      </c>
      <c r="LN104" s="292">
        <v>4.2352941176470624</v>
      </c>
      <c r="LO104" s="292">
        <v>2.7355623100303958</v>
      </c>
      <c r="LP104" s="292">
        <v>1.8382352941176485</v>
      </c>
      <c r="LQ104" s="128">
        <v>3.3482142857142851</v>
      </c>
      <c r="LR104" s="128">
        <v>6.1185468451242837</v>
      </c>
      <c r="LS104" s="128">
        <v>17.401392111368917</v>
      </c>
      <c r="LT104" s="128">
        <v>1.8604651162790693</v>
      </c>
      <c r="LU104" s="128">
        <v>6.0060060060060083</v>
      </c>
      <c r="LV104" s="128">
        <v>13.653136531365309</v>
      </c>
      <c r="LX104" s="378" t="str">
        <f t="shared" si="85"/>
        <v>--</v>
      </c>
      <c r="LY104" s="392">
        <v>18.823529411764714</v>
      </c>
      <c r="LZ104" s="392">
        <v>16.616314199395774</v>
      </c>
      <c r="MA104" s="392">
        <v>21.245421245421234</v>
      </c>
      <c r="MB104" s="378" t="str">
        <f t="shared" si="86"/>
        <v>--</v>
      </c>
      <c r="MC104" s="392">
        <v>22.625698324022355</v>
      </c>
      <c r="MD104" s="392">
        <v>19.04761904761904</v>
      </c>
      <c r="ME104" s="392">
        <v>19.732441471571892</v>
      </c>
      <c r="MF104" s="378" t="str">
        <f t="shared" si="87"/>
        <v>--</v>
      </c>
      <c r="MG104" s="392">
        <v>15.456674473067928</v>
      </c>
      <c r="MH104" s="392">
        <v>14.156626506024098</v>
      </c>
      <c r="MI104" s="392">
        <v>16.483516483516471</v>
      </c>
      <c r="MJ104" s="378" t="str">
        <f t="shared" si="88"/>
        <v>--</v>
      </c>
      <c r="MK104" s="392">
        <v>17.079889807162537</v>
      </c>
      <c r="ML104" s="392">
        <v>18.684210526315791</v>
      </c>
      <c r="MM104" s="392">
        <v>20.401337792642135</v>
      </c>
      <c r="MN104" s="378" t="str">
        <f t="shared" si="89"/>
        <v>--</v>
      </c>
      <c r="MO104" s="392">
        <v>17.983651226158049</v>
      </c>
      <c r="MP104" s="392">
        <v>18.947368421052623</v>
      </c>
      <c r="MQ104" s="392">
        <v>14.569536423841058</v>
      </c>
      <c r="MR104" s="378" t="str">
        <f t="shared" si="90"/>
        <v>--</v>
      </c>
      <c r="MS104" s="392">
        <v>14.010989010989011</v>
      </c>
      <c r="MT104" s="392">
        <v>15.303430079155655</v>
      </c>
      <c r="MU104" s="392">
        <v>14.285714285714299</v>
      </c>
      <c r="MV104" s="378" t="str">
        <f t="shared" si="91"/>
        <v>--</v>
      </c>
      <c r="MW104" s="392">
        <v>4.9723756906077377</v>
      </c>
      <c r="MX104" s="392">
        <v>5.0131926121372006</v>
      </c>
      <c r="MY104" s="392">
        <v>4.3333333333333321</v>
      </c>
      <c r="MZ104" s="378" t="str">
        <f t="shared" si="92"/>
        <v>--</v>
      </c>
      <c r="NA104" s="392">
        <v>28.971962616822431</v>
      </c>
      <c r="NB104" s="392">
        <v>25.98187311178248</v>
      </c>
      <c r="NC104" s="392">
        <v>25.092250922509233</v>
      </c>
      <c r="ND104" s="378" t="str">
        <f t="shared" si="93"/>
        <v>--</v>
      </c>
      <c r="NE104" s="392">
        <v>29.155313351498624</v>
      </c>
      <c r="NF104" s="392">
        <v>27.012987012987004</v>
      </c>
      <c r="NG104" s="392">
        <v>21.926910299003328</v>
      </c>
      <c r="NH104" s="378" t="str">
        <f t="shared" si="94"/>
        <v>--</v>
      </c>
      <c r="NI104" s="392">
        <v>8.219178082191787</v>
      </c>
      <c r="NJ104" s="392">
        <v>6.2337662337662305</v>
      </c>
      <c r="NK104" s="392">
        <v>9.9667774086378706</v>
      </c>
      <c r="NL104" s="378" t="str">
        <f t="shared" si="95"/>
        <v>--</v>
      </c>
      <c r="NM104" s="392">
        <v>1.6438356164383563</v>
      </c>
      <c r="NN104" s="392">
        <v>0.25974025974025977</v>
      </c>
      <c r="NO104" s="392">
        <v>4.9504950495049513</v>
      </c>
      <c r="NP104" s="378" t="str">
        <f t="shared" si="96"/>
        <v>--</v>
      </c>
      <c r="NQ104" s="392">
        <v>2.1978021978021993</v>
      </c>
      <c r="NR104" s="392">
        <v>2.0779220779220782</v>
      </c>
      <c r="NS104" s="392">
        <v>1.3289036544850501</v>
      </c>
      <c r="NT104" s="378" t="str">
        <f t="shared" si="97"/>
        <v>--</v>
      </c>
      <c r="NU104" s="392">
        <v>17.213114754098374</v>
      </c>
      <c r="NV104" s="392">
        <v>25.581395348837212</v>
      </c>
      <c r="NW104" s="392">
        <v>43.377483443708627</v>
      </c>
      <c r="NX104" s="378" t="str">
        <f t="shared" si="98"/>
        <v>--</v>
      </c>
      <c r="NY104" s="392">
        <v>1.3661202185792349</v>
      </c>
      <c r="NZ104" s="392">
        <v>2.0671834625323005</v>
      </c>
      <c r="OA104" s="392">
        <v>5.2980132450331139</v>
      </c>
      <c r="OB104" s="378" t="str">
        <f t="shared" si="99"/>
        <v>--</v>
      </c>
      <c r="OC104" s="392">
        <v>10.109289617486333</v>
      </c>
      <c r="OD104" s="392">
        <v>13.17829457364342</v>
      </c>
      <c r="OE104" s="392">
        <v>24.503311258278153</v>
      </c>
    </row>
    <row r="105" spans="1:396" ht="14.4" thickTop="1" thickBot="1" x14ac:dyDescent="0.3">
      <c r="A105" s="114" t="str">
        <f t="shared" si="127"/>
        <v>--</v>
      </c>
      <c r="B105" s="96" t="s">
        <v>182</v>
      </c>
      <c r="C105" s="96">
        <v>18.125960061443926</v>
      </c>
      <c r="D105" s="114">
        <v>31.414473684210513</v>
      </c>
      <c r="E105" s="114">
        <v>40.726577437858531</v>
      </c>
      <c r="F105" s="114">
        <v>24.29245283018868</v>
      </c>
      <c r="G105" s="114">
        <v>35.396518375241733</v>
      </c>
      <c r="H105" s="114">
        <v>41.03194103194101</v>
      </c>
      <c r="I105" s="114">
        <v>23.821989528795797</v>
      </c>
      <c r="J105" s="114">
        <v>31.428571428571455</v>
      </c>
      <c r="K105" s="114">
        <v>43.973214285714299</v>
      </c>
      <c r="L105" s="114">
        <v>19.402985074626859</v>
      </c>
      <c r="M105" s="114">
        <v>31.157894736842092</v>
      </c>
      <c r="N105" s="114">
        <v>38.961038961038966</v>
      </c>
      <c r="O105" s="114">
        <v>17.380352644836282</v>
      </c>
      <c r="P105" s="114">
        <v>28.826530612244895</v>
      </c>
      <c r="Q105" s="114">
        <v>42.140468227424726</v>
      </c>
      <c r="R105" s="114">
        <v>9.062980030721965</v>
      </c>
      <c r="S105" s="114">
        <v>12.972085385878483</v>
      </c>
      <c r="T105" s="114">
        <v>11.8546845124283</v>
      </c>
      <c r="U105" s="114">
        <v>13.986013986013992</v>
      </c>
      <c r="V105" s="114">
        <v>15.175097276264587</v>
      </c>
      <c r="W105" s="114">
        <v>11.302211302211305</v>
      </c>
      <c r="X105" s="114">
        <v>12.10526315789474</v>
      </c>
      <c r="Y105" s="114">
        <v>12.357414448669202</v>
      </c>
      <c r="Z105" s="114">
        <v>12.276785714285719</v>
      </c>
      <c r="AA105" s="114">
        <v>12.978723404255321</v>
      </c>
      <c r="AB105" s="114">
        <v>17.510548523206758</v>
      </c>
      <c r="AC105" s="114">
        <v>12.760416666666668</v>
      </c>
      <c r="AD105" s="114">
        <v>13.784461152882207</v>
      </c>
      <c r="AE105" s="114">
        <v>15.601023017902815</v>
      </c>
      <c r="AF105" s="114">
        <v>10.774410774410779</v>
      </c>
      <c r="AG105" s="114">
        <v>13.580246913580243</v>
      </c>
      <c r="AH105" s="114">
        <v>18.94563426688633</v>
      </c>
      <c r="AI105" s="114">
        <v>15.809523809523821</v>
      </c>
      <c r="AJ105" s="114">
        <v>15.566037735849056</v>
      </c>
      <c r="AK105" s="114">
        <v>17.315175097276256</v>
      </c>
      <c r="AL105" s="114">
        <v>12.530712530712517</v>
      </c>
      <c r="AM105" s="114">
        <v>15.303430079155666</v>
      </c>
      <c r="AN105" s="114">
        <v>14.828897338403044</v>
      </c>
      <c r="AO105" s="114">
        <v>16.294642857142865</v>
      </c>
      <c r="AP105" s="114">
        <v>13.33333333333333</v>
      </c>
      <c r="AQ105" s="114">
        <v>17.052631578947373</v>
      </c>
      <c r="AR105" s="114">
        <v>10.937499999999996</v>
      </c>
      <c r="AS105" s="114">
        <v>10.804020100502516</v>
      </c>
      <c r="AT105" s="114">
        <v>15.641025641025635</v>
      </c>
      <c r="AU105" s="114">
        <v>12.121212121212118</v>
      </c>
      <c r="AV105" s="114">
        <v>8.878504672897197</v>
      </c>
      <c r="AW105" s="114">
        <v>14.21487603305785</v>
      </c>
      <c r="AX105" s="114">
        <v>12.260536398467439</v>
      </c>
      <c r="AY105" s="114">
        <v>12.351543942992871</v>
      </c>
      <c r="AZ105" s="114">
        <v>14.980544747081709</v>
      </c>
      <c r="BA105" s="114">
        <v>12.315270935960584</v>
      </c>
      <c r="BB105" s="114">
        <v>11.229946524064179</v>
      </c>
      <c r="BC105" s="114">
        <v>12.952380952380951</v>
      </c>
      <c r="BD105" s="114">
        <v>12.500000000000004</v>
      </c>
      <c r="BE105" s="114">
        <v>12.931034482758619</v>
      </c>
      <c r="BF105" s="114">
        <v>14.194915254237287</v>
      </c>
      <c r="BG105" s="114">
        <v>10.649350649350643</v>
      </c>
      <c r="BH105" s="114">
        <v>10.659898477157356</v>
      </c>
      <c r="BI105" s="114">
        <v>14.690721649484541</v>
      </c>
      <c r="BJ105" s="114">
        <v>7.7441077441077422</v>
      </c>
      <c r="BK105" s="114" t="s">
        <v>286</v>
      </c>
      <c r="BL105" s="114" t="s">
        <v>286</v>
      </c>
      <c r="BM105" s="114" t="s">
        <v>286</v>
      </c>
      <c r="BN105" s="114" t="s">
        <v>286</v>
      </c>
      <c r="BO105" s="114" t="s">
        <v>286</v>
      </c>
      <c r="BP105" s="114" t="s">
        <v>286</v>
      </c>
      <c r="BQ105" s="114" t="s">
        <v>286</v>
      </c>
      <c r="BR105" s="114" t="s">
        <v>286</v>
      </c>
      <c r="BS105" s="114" t="s">
        <v>286</v>
      </c>
      <c r="BT105" s="114">
        <v>12.153518123667377</v>
      </c>
      <c r="BU105" s="114">
        <v>15.677966101694919</v>
      </c>
      <c r="BV105" s="114">
        <v>7.0680628272251278</v>
      </c>
      <c r="BW105" s="114">
        <v>6.835443037974688</v>
      </c>
      <c r="BX105" s="114">
        <v>13.054830287206263</v>
      </c>
      <c r="BY105" s="114">
        <v>8.0536912751677825</v>
      </c>
      <c r="BZ105" s="114">
        <v>15.277777777777773</v>
      </c>
      <c r="CA105" s="114">
        <v>23.645320197044352</v>
      </c>
      <c r="CB105" s="114">
        <v>22.84069097888673</v>
      </c>
      <c r="CC105" s="114">
        <v>14.251781472684089</v>
      </c>
      <c r="CD105" s="114">
        <v>26.120857699805082</v>
      </c>
      <c r="CE105" s="114">
        <v>22.413793103448278</v>
      </c>
      <c r="CF105" s="114">
        <v>13.527851458885946</v>
      </c>
      <c r="CG105" s="114">
        <v>18.111753371868957</v>
      </c>
      <c r="CH105" s="114">
        <v>17.381489841986454</v>
      </c>
      <c r="CI105" s="114">
        <v>11.015118790496777</v>
      </c>
      <c r="CJ105" s="114">
        <v>16.13588110403396</v>
      </c>
      <c r="CK105" s="114">
        <v>12.765957446808518</v>
      </c>
      <c r="CL105" s="114">
        <v>9.2071611253196952</v>
      </c>
      <c r="CM105" s="114">
        <v>18.84816753926701</v>
      </c>
      <c r="CN105" s="114">
        <v>12.457912457912462</v>
      </c>
      <c r="CO105" s="114">
        <v>5.7187017001545595</v>
      </c>
      <c r="CP105" s="114">
        <v>6.5573770491803325</v>
      </c>
      <c r="CQ105" s="114">
        <v>5.3435114503816799</v>
      </c>
      <c r="CR105" s="114">
        <v>4.0094339622641506</v>
      </c>
      <c r="CS105" s="114">
        <v>8.7548638132295764</v>
      </c>
      <c r="CT105" s="114">
        <v>4.6798029556650249</v>
      </c>
      <c r="CU105" s="114">
        <v>4.2216358839050132</v>
      </c>
      <c r="CV105" s="114">
        <v>4.8169556840077039</v>
      </c>
      <c r="CW105" s="114">
        <v>2.4608501118568218</v>
      </c>
      <c r="CX105" s="114">
        <v>2.7777777777777786</v>
      </c>
      <c r="CY105" s="114">
        <v>3.4261241970021388</v>
      </c>
      <c r="CZ105" s="114">
        <v>1.5831134564643801</v>
      </c>
      <c r="DA105" s="114">
        <v>1.0126582278481004</v>
      </c>
      <c r="DB105" s="114">
        <v>4.4386422976501283</v>
      </c>
      <c r="DC105" s="114">
        <v>2.0202020202020208</v>
      </c>
      <c r="DD105" s="114" t="s">
        <v>286</v>
      </c>
      <c r="DE105" s="114">
        <v>37.128712871287171</v>
      </c>
      <c r="DF105" s="114">
        <v>39.579349904397709</v>
      </c>
      <c r="DG105" s="114" t="s">
        <v>286</v>
      </c>
      <c r="DH105" s="114">
        <v>30.739299610894928</v>
      </c>
      <c r="DI105" s="114">
        <v>31.784841075794574</v>
      </c>
      <c r="DJ105" s="114" t="s">
        <v>286</v>
      </c>
      <c r="DK105" s="114">
        <v>32.301740812379094</v>
      </c>
      <c r="DL105" s="114">
        <v>39.821029082774039</v>
      </c>
      <c r="DM105" s="114" t="s">
        <v>286</v>
      </c>
      <c r="DN105" s="114">
        <v>32.905982905982889</v>
      </c>
      <c r="DO105" s="114">
        <v>38.320209973753322</v>
      </c>
      <c r="DP105" s="114" t="s">
        <v>286</v>
      </c>
      <c r="DQ105" s="114">
        <v>21.093749999999989</v>
      </c>
      <c r="DR105" s="114">
        <v>29.292929292929315</v>
      </c>
      <c r="DS105" s="114" t="s">
        <v>286</v>
      </c>
      <c r="DT105" s="114">
        <v>32.666666666666629</v>
      </c>
      <c r="DU105" s="114">
        <v>31.406551059730237</v>
      </c>
      <c r="DV105" s="114" t="s">
        <v>286</v>
      </c>
      <c r="DW105" s="114">
        <v>34.046692607003891</v>
      </c>
      <c r="DX105" s="114">
        <v>31.051344743276275</v>
      </c>
      <c r="DY105" s="114" t="s">
        <v>286</v>
      </c>
      <c r="DZ105" s="114">
        <v>28.131021194605008</v>
      </c>
      <c r="EA105" s="114">
        <v>35.05617977528086</v>
      </c>
      <c r="EB105" s="114" t="s">
        <v>286</v>
      </c>
      <c r="EC105" s="114">
        <v>26.495726495726508</v>
      </c>
      <c r="ED105" s="114">
        <v>30.687830687830683</v>
      </c>
      <c r="EE105" s="114" t="s">
        <v>286</v>
      </c>
      <c r="EF105" s="114">
        <v>22.39583333333335</v>
      </c>
      <c r="EG105" s="114">
        <v>24.579124579124574</v>
      </c>
      <c r="EH105" s="114" t="s">
        <v>286</v>
      </c>
      <c r="EI105" s="114">
        <v>30.602006688963208</v>
      </c>
      <c r="EJ105" s="114">
        <v>29.069767441860456</v>
      </c>
      <c r="EK105" s="114" t="s">
        <v>286</v>
      </c>
      <c r="EL105" s="114">
        <v>26.418786692759308</v>
      </c>
      <c r="EM105" s="114">
        <v>22.113022113022115</v>
      </c>
      <c r="EN105" s="114" t="s">
        <v>286</v>
      </c>
      <c r="EO105" s="114">
        <v>24.806201550387591</v>
      </c>
      <c r="EP105" s="114">
        <v>21.768707482993207</v>
      </c>
      <c r="EQ105" s="114" t="s">
        <v>286</v>
      </c>
      <c r="ER105" s="114">
        <v>20.512820512820504</v>
      </c>
      <c r="ES105" s="114">
        <v>17.989417989417994</v>
      </c>
      <c r="ET105" s="114" t="s">
        <v>286</v>
      </c>
      <c r="EU105" s="114">
        <v>19.480519480519483</v>
      </c>
      <c r="EV105" s="114">
        <v>21.959459459459463</v>
      </c>
      <c r="EW105" s="114" t="s">
        <v>286</v>
      </c>
      <c r="EX105" s="114">
        <v>16.468590831918508</v>
      </c>
      <c r="EY105" s="114">
        <v>57.528957528957498</v>
      </c>
      <c r="EZ105" s="114" t="s">
        <v>286</v>
      </c>
      <c r="FA105" s="114">
        <v>11.372549019607845</v>
      </c>
      <c r="FB105" s="114">
        <v>48.284313725490208</v>
      </c>
      <c r="FC105" s="114" t="s">
        <v>286</v>
      </c>
      <c r="FD105" s="114">
        <v>8.949416342412448</v>
      </c>
      <c r="FE105" s="114">
        <v>47.522522522522507</v>
      </c>
      <c r="FF105" s="114" t="s">
        <v>286</v>
      </c>
      <c r="FG105" s="114">
        <v>12.446351931330474</v>
      </c>
      <c r="FH105" s="114">
        <v>44.063324538258577</v>
      </c>
      <c r="FI105" s="114" t="s">
        <v>286</v>
      </c>
      <c r="FJ105" s="114">
        <v>10.937500000000005</v>
      </c>
      <c r="FK105" s="114">
        <v>45.608108108108119</v>
      </c>
      <c r="FL105" s="114" t="s">
        <v>286</v>
      </c>
      <c r="FM105" s="114">
        <v>3.8655462184873919</v>
      </c>
      <c r="FN105" s="114">
        <v>33.397312859884877</v>
      </c>
      <c r="FO105" s="114" t="s">
        <v>286</v>
      </c>
      <c r="FP105" s="114">
        <v>2.1568627450980395</v>
      </c>
      <c r="FQ105" s="114">
        <v>30.466830466830466</v>
      </c>
      <c r="FR105" s="114" t="s">
        <v>286</v>
      </c>
      <c r="FS105" s="114">
        <v>2.1442495126705667</v>
      </c>
      <c r="FT105" s="114">
        <v>28.187919463087248</v>
      </c>
      <c r="FU105" s="114" t="s">
        <v>286</v>
      </c>
      <c r="FV105" s="114">
        <v>4.2918454935622306</v>
      </c>
      <c r="FW105" s="114">
        <v>23.482849604221638</v>
      </c>
      <c r="FX105" s="114" t="s">
        <v>286</v>
      </c>
      <c r="FY105" s="114">
        <v>2.0833333333333339</v>
      </c>
      <c r="FZ105" s="114">
        <v>33.10810810810807</v>
      </c>
      <c r="GA105" s="114" t="s">
        <v>286</v>
      </c>
      <c r="GB105" s="114" t="s">
        <v>286</v>
      </c>
      <c r="GC105" s="114" t="s">
        <v>286</v>
      </c>
      <c r="GD105" s="114" t="s">
        <v>286</v>
      </c>
      <c r="GE105" s="114" t="s">
        <v>286</v>
      </c>
      <c r="GF105" s="114" t="s">
        <v>286</v>
      </c>
      <c r="GG105" s="114" t="s">
        <v>286</v>
      </c>
      <c r="GH105" s="114" t="s">
        <v>286</v>
      </c>
      <c r="GI105" s="114" t="s">
        <v>286</v>
      </c>
      <c r="GJ105" s="114" t="s">
        <v>286</v>
      </c>
      <c r="GK105" s="114">
        <v>5.3533190578158463</v>
      </c>
      <c r="GL105" s="114">
        <v>5.0397877984084865</v>
      </c>
      <c r="GM105" s="114" t="s">
        <v>286</v>
      </c>
      <c r="GN105" s="114">
        <v>3.9062499999999978</v>
      </c>
      <c r="GO105" s="114">
        <v>3.0508474576271207</v>
      </c>
      <c r="GP105" s="114">
        <v>17.990275526742302</v>
      </c>
      <c r="GQ105" s="114">
        <v>57.92988313856435</v>
      </c>
      <c r="GR105" s="114">
        <v>73.099415204678408</v>
      </c>
      <c r="GS105" s="114">
        <v>12.751677852348983</v>
      </c>
      <c r="GT105" s="114">
        <v>52.929292929292899</v>
      </c>
      <c r="GU105" s="114">
        <v>70.573566084788027</v>
      </c>
      <c r="GV105" s="114">
        <v>16.939890710382514</v>
      </c>
      <c r="GW105" s="114">
        <v>47.070707070707066</v>
      </c>
      <c r="GX105" s="114">
        <v>64.625850340136097</v>
      </c>
      <c r="GY105" s="114">
        <v>9.4827586206896601</v>
      </c>
      <c r="GZ105" s="114">
        <v>42.825607064017674</v>
      </c>
      <c r="HA105" s="114">
        <v>63.060686015831138</v>
      </c>
      <c r="HB105" s="114">
        <v>10.594315245478032</v>
      </c>
      <c r="HC105" s="114">
        <v>39.295392953929522</v>
      </c>
      <c r="HD105" s="114">
        <v>58.96551724137931</v>
      </c>
      <c r="HE105" s="114">
        <v>1.944894651539707</v>
      </c>
      <c r="HF105" s="114">
        <v>11.686143572621038</v>
      </c>
      <c r="HG105" s="114">
        <v>28.654970760233923</v>
      </c>
      <c r="HH105" s="114">
        <v>0.89485458612975255</v>
      </c>
      <c r="HI105" s="121">
        <v>7.6767676767676774</v>
      </c>
      <c r="HJ105" s="121">
        <v>25.685785536159607</v>
      </c>
      <c r="HK105" s="121">
        <v>0.81967213114754167</v>
      </c>
      <c r="HL105" s="121">
        <v>7.0707070707070683</v>
      </c>
      <c r="HM105" s="114">
        <v>28.344671201814077</v>
      </c>
      <c r="HN105" s="114">
        <v>0.43103448275862027</v>
      </c>
      <c r="HO105" s="114">
        <v>4.4150110375275968</v>
      </c>
      <c r="HP105" s="114">
        <v>18.20580474934037</v>
      </c>
      <c r="HQ105" s="114">
        <v>0</v>
      </c>
      <c r="HR105" s="114">
        <v>5.4200542005420029</v>
      </c>
      <c r="HS105" s="114">
        <v>18.96551724137931</v>
      </c>
      <c r="HT105" s="114">
        <v>8.9403973509933632</v>
      </c>
      <c r="HU105" s="114">
        <v>39.255499153976288</v>
      </c>
      <c r="HV105" s="114">
        <v>59.642147117296219</v>
      </c>
      <c r="HW105" s="114">
        <v>3.4246575342465766</v>
      </c>
      <c r="HX105" s="114">
        <v>37.267080745341623</v>
      </c>
      <c r="HY105" s="114">
        <v>54.731457800511507</v>
      </c>
      <c r="HZ105" s="114">
        <v>6.4245810055865995</v>
      </c>
      <c r="IA105" s="114">
        <v>28.571428571428569</v>
      </c>
      <c r="IB105" s="114">
        <v>52.873563218390792</v>
      </c>
      <c r="IC105" s="114">
        <v>1.9438444924406049</v>
      </c>
      <c r="ID105" s="114">
        <v>30.309734513274343</v>
      </c>
      <c r="IE105" s="114">
        <v>49.867374005305045</v>
      </c>
      <c r="IF105" s="114">
        <v>3.1088082901554417</v>
      </c>
      <c r="IG105" s="114">
        <v>23.848238482384819</v>
      </c>
      <c r="IH105" s="114">
        <v>48.275862068965537</v>
      </c>
      <c r="II105" s="114" t="s">
        <v>286</v>
      </c>
      <c r="IJ105" s="114">
        <v>22.31543624161073</v>
      </c>
      <c r="IK105" s="114">
        <v>40.970873786407772</v>
      </c>
      <c r="IL105" s="114" t="s">
        <v>286</v>
      </c>
      <c r="IM105" s="114">
        <v>20</v>
      </c>
      <c r="IN105" s="114">
        <v>37.185929648241213</v>
      </c>
      <c r="IO105" s="114" t="s">
        <v>286</v>
      </c>
      <c r="IP105" s="114">
        <v>14.999999999999991</v>
      </c>
      <c r="IQ105" s="114">
        <v>39.179954441913416</v>
      </c>
      <c r="IR105" s="114" t="s">
        <v>286</v>
      </c>
      <c r="IS105" s="114">
        <v>18.526785714285708</v>
      </c>
      <c r="IT105" s="114">
        <v>32.095490716180372</v>
      </c>
      <c r="IU105" s="114" t="s">
        <v>286</v>
      </c>
      <c r="IV105" s="114">
        <v>13.586956521739136</v>
      </c>
      <c r="IW105" s="114">
        <v>27.93103448275863</v>
      </c>
      <c r="IX105" s="114" t="str">
        <f t="shared" ref="IX105:JB111" si="134">"--"</f>
        <v>--</v>
      </c>
      <c r="IY105" s="114" t="str">
        <f t="shared" si="134"/>
        <v>--</v>
      </c>
      <c r="IZ105" s="114" t="str">
        <f t="shared" si="134"/>
        <v>--</v>
      </c>
      <c r="JA105" s="114" t="str">
        <f t="shared" si="134"/>
        <v>--</v>
      </c>
      <c r="JB105" s="114" t="str">
        <f t="shared" si="134"/>
        <v>--</v>
      </c>
      <c r="JC105" s="261" t="s">
        <v>286</v>
      </c>
      <c r="JD105" s="261" t="s">
        <v>286</v>
      </c>
      <c r="JE105" s="261" t="s">
        <v>286</v>
      </c>
      <c r="JF105" s="261" t="s">
        <v>286</v>
      </c>
      <c r="JG105" s="261" t="s">
        <v>286</v>
      </c>
      <c r="JH105" s="261" t="s">
        <v>286</v>
      </c>
      <c r="JI105" s="261" t="s">
        <v>286</v>
      </c>
      <c r="JJ105" s="261" t="s">
        <v>286</v>
      </c>
      <c r="JK105" s="261" t="s">
        <v>286</v>
      </c>
      <c r="JL105" s="261" t="s">
        <v>286</v>
      </c>
      <c r="JM105" s="261" t="s">
        <v>286</v>
      </c>
      <c r="JN105" s="261" t="s">
        <v>286</v>
      </c>
      <c r="JO105" s="228">
        <v>20.3856749311295</v>
      </c>
      <c r="JP105" s="228">
        <v>25.7211538461539</v>
      </c>
      <c r="JQ105" s="228">
        <v>57.258064516128997</v>
      </c>
      <c r="JR105" s="228">
        <v>14.8401826484018</v>
      </c>
      <c r="JS105" s="228">
        <v>24.5614035087719</v>
      </c>
      <c r="JT105" s="228">
        <v>45.187165775401098</v>
      </c>
      <c r="JU105" s="213">
        <v>0.55096418732782404</v>
      </c>
      <c r="JV105" s="228">
        <v>1.4423076923076901</v>
      </c>
      <c r="JW105" s="228">
        <v>11.0215053763441</v>
      </c>
      <c r="JX105" s="213">
        <v>0.68493150684931503</v>
      </c>
      <c r="JY105" s="228">
        <v>1.31578947368421</v>
      </c>
      <c r="JZ105" s="228">
        <v>5.0802139037433101</v>
      </c>
      <c r="KA105" s="228">
        <v>10.109289617486301</v>
      </c>
      <c r="KB105" s="228">
        <v>14.047619047618999</v>
      </c>
      <c r="KC105" s="228">
        <v>37.433155080213901</v>
      </c>
      <c r="KD105" s="228">
        <v>8.4474885844748897</v>
      </c>
      <c r="KE105" s="228">
        <v>13.548387096774199</v>
      </c>
      <c r="KF105" s="228">
        <v>28.759894459102899</v>
      </c>
      <c r="KG105" s="128" t="str">
        <f t="shared" si="133"/>
        <v>--</v>
      </c>
      <c r="KH105" s="128" t="str">
        <f t="shared" si="133"/>
        <v>--</v>
      </c>
      <c r="KI105" s="128" t="str">
        <f t="shared" si="133"/>
        <v>--</v>
      </c>
      <c r="KJ105" s="128" t="str">
        <f t="shared" si="133"/>
        <v>--</v>
      </c>
      <c r="KK105" s="128" t="str">
        <f t="shared" si="133"/>
        <v>--</v>
      </c>
      <c r="KL105" s="128" t="str">
        <f t="shared" si="133"/>
        <v>--</v>
      </c>
      <c r="KM105" s="128" t="str">
        <f t="shared" si="133"/>
        <v>--</v>
      </c>
      <c r="KN105" s="288">
        <v>9.5671981776765378</v>
      </c>
      <c r="KO105" s="288">
        <v>5.7142857142857135</v>
      </c>
      <c r="KP105" s="288">
        <v>9.8930481283422438</v>
      </c>
      <c r="KQ105" s="128" t="str">
        <f t="shared" si="83"/>
        <v>--</v>
      </c>
      <c r="KR105" s="289">
        <v>0.91324200913241882</v>
      </c>
      <c r="KS105" s="289">
        <v>0.87719298245613941</v>
      </c>
      <c r="KT105" s="288">
        <v>1.0723860589812335</v>
      </c>
      <c r="KU105" s="128" t="str">
        <f t="shared" si="84"/>
        <v>--</v>
      </c>
      <c r="KV105" s="228">
        <v>1.5945330296127571</v>
      </c>
      <c r="KW105" s="228">
        <v>3.0701754385964937</v>
      </c>
      <c r="KX105" s="228">
        <v>1.3404825737265416</v>
      </c>
      <c r="KY105" s="292">
        <v>13.6</v>
      </c>
      <c r="KZ105" s="292">
        <v>12.676056338028175</v>
      </c>
      <c r="LA105" s="292">
        <v>13.136729222520104</v>
      </c>
      <c r="LB105" s="292">
        <v>17.333333333333329</v>
      </c>
      <c r="LC105" s="292">
        <v>19.098712446351943</v>
      </c>
      <c r="LD105" s="292">
        <v>15.649867374005289</v>
      </c>
      <c r="LE105" s="292">
        <v>9.9462365591397823</v>
      </c>
      <c r="LF105" s="292">
        <v>12.470588235294118</v>
      </c>
      <c r="LG105" s="292">
        <v>10.242587601078167</v>
      </c>
      <c r="LH105" s="292">
        <v>12.276785714285717</v>
      </c>
      <c r="LI105" s="292">
        <v>15.401301518438174</v>
      </c>
      <c r="LJ105" s="292">
        <v>12.997347480106091</v>
      </c>
      <c r="LK105" s="292">
        <v>3.4946236559139834</v>
      </c>
      <c r="LL105" s="292">
        <v>3.0516431924882648</v>
      </c>
      <c r="LM105" s="292">
        <v>3.2171581769437001</v>
      </c>
      <c r="LN105" s="292">
        <v>3.5794183445190151</v>
      </c>
      <c r="LO105" s="292">
        <v>6.0344827586206922</v>
      </c>
      <c r="LP105" s="292">
        <v>4.4736842105263124</v>
      </c>
      <c r="LQ105" s="128">
        <v>3.8674033149171287</v>
      </c>
      <c r="LR105" s="128">
        <v>7.6190476190476186</v>
      </c>
      <c r="LS105" s="128">
        <v>22.252010723860597</v>
      </c>
      <c r="LT105" s="128">
        <v>2.283105022831049</v>
      </c>
      <c r="LU105" s="128">
        <v>6.2634989200863966</v>
      </c>
      <c r="LV105" s="128">
        <v>16.445623342175079</v>
      </c>
      <c r="LX105" s="378" t="str">
        <f t="shared" si="85"/>
        <v>--</v>
      </c>
      <c r="LY105" s="392">
        <v>18.526785714285701</v>
      </c>
      <c r="LZ105" s="392">
        <v>17.582417582417577</v>
      </c>
      <c r="MA105" s="392">
        <v>20</v>
      </c>
      <c r="MB105" s="378" t="str">
        <f t="shared" si="86"/>
        <v>--</v>
      </c>
      <c r="MC105" s="392">
        <v>20.430107526881731</v>
      </c>
      <c r="MD105" s="392">
        <v>19.398907103825128</v>
      </c>
      <c r="ME105" s="392">
        <v>22.875816993464049</v>
      </c>
      <c r="MF105" s="378" t="str">
        <f t="shared" si="87"/>
        <v>--</v>
      </c>
      <c r="MG105" s="392">
        <v>16.666666666666668</v>
      </c>
      <c r="MH105" s="392">
        <v>16.268980477223423</v>
      </c>
      <c r="MI105" s="392">
        <v>17.287234042553195</v>
      </c>
      <c r="MJ105" s="378" t="str">
        <f t="shared" si="88"/>
        <v>--</v>
      </c>
      <c r="MK105" s="392">
        <v>19.302949061662204</v>
      </c>
      <c r="ML105" s="392">
        <v>18.784530386740311</v>
      </c>
      <c r="MM105" s="392">
        <v>18.954248366013069</v>
      </c>
      <c r="MN105" s="378" t="str">
        <f t="shared" si="89"/>
        <v>--</v>
      </c>
      <c r="MO105" s="392">
        <v>21.715817694369981</v>
      </c>
      <c r="MP105" s="392">
        <v>15.217391304347833</v>
      </c>
      <c r="MQ105" s="392">
        <v>13.071895424836597</v>
      </c>
      <c r="MR105" s="378" t="str">
        <f t="shared" si="90"/>
        <v>--</v>
      </c>
      <c r="MS105" s="392">
        <v>16.216216216216225</v>
      </c>
      <c r="MT105" s="392">
        <v>13.461538461538471</v>
      </c>
      <c r="MU105" s="392">
        <v>14.191419141914199</v>
      </c>
      <c r="MV105" s="378" t="str">
        <f t="shared" si="91"/>
        <v>--</v>
      </c>
      <c r="MW105" s="392">
        <v>4.8913043478260878</v>
      </c>
      <c r="MX105" s="392">
        <v>3.2608695652173916</v>
      </c>
      <c r="MY105" s="392">
        <v>2.9605263157894752</v>
      </c>
      <c r="MZ105" s="378" t="str">
        <f t="shared" si="92"/>
        <v>--</v>
      </c>
      <c r="NA105" s="392">
        <v>29.478458049886612</v>
      </c>
      <c r="NB105" s="392">
        <v>29.166666666666686</v>
      </c>
      <c r="NC105" s="392">
        <v>23.796791443850267</v>
      </c>
      <c r="ND105" s="378" t="str">
        <f t="shared" si="93"/>
        <v>--</v>
      </c>
      <c r="NE105" s="392">
        <v>27.882037533512072</v>
      </c>
      <c r="NF105" s="392">
        <v>24.999999999999993</v>
      </c>
      <c r="NG105" s="392">
        <v>21.381578947368432</v>
      </c>
      <c r="NH105" s="378" t="str">
        <f t="shared" si="94"/>
        <v>--</v>
      </c>
      <c r="NI105" s="392">
        <v>7.0080862533692736</v>
      </c>
      <c r="NJ105" s="392">
        <v>5.994550408719352</v>
      </c>
      <c r="NK105" s="392">
        <v>4.9180327868852443</v>
      </c>
      <c r="NL105" s="378" t="str">
        <f t="shared" si="95"/>
        <v>--</v>
      </c>
      <c r="NM105" s="392">
        <v>1.6129032258064515</v>
      </c>
      <c r="NN105" s="392">
        <v>0.81521739130434778</v>
      </c>
      <c r="NO105" s="392">
        <v>1.9672131147541005</v>
      </c>
      <c r="NP105" s="378" t="str">
        <f t="shared" si="96"/>
        <v>--</v>
      </c>
      <c r="NQ105" s="392">
        <v>1.8817204301075283</v>
      </c>
      <c r="NR105" s="392">
        <v>1.0899182561307901</v>
      </c>
      <c r="NS105" s="392">
        <v>1.9672131147540997</v>
      </c>
      <c r="NT105" s="378" t="str">
        <f t="shared" si="97"/>
        <v>--</v>
      </c>
      <c r="NU105" s="392">
        <v>20.967741935483879</v>
      </c>
      <c r="NV105" s="392">
        <v>28.415300546448073</v>
      </c>
      <c r="NW105" s="392">
        <v>44.590163934426229</v>
      </c>
      <c r="NX105" s="378" t="str">
        <f t="shared" si="98"/>
        <v>--</v>
      </c>
      <c r="NY105" s="392">
        <v>1.3440860215053767</v>
      </c>
      <c r="NZ105" s="392">
        <v>0.81967213114754123</v>
      </c>
      <c r="OA105" s="392">
        <v>6.2295081967213131</v>
      </c>
      <c r="OB105" s="378" t="str">
        <f t="shared" si="99"/>
        <v>--</v>
      </c>
      <c r="OC105" s="392">
        <v>11.260053619302949</v>
      </c>
      <c r="OD105" s="392">
        <v>18.256130790190724</v>
      </c>
      <c r="OE105" s="392">
        <v>29.605263157894729</v>
      </c>
    </row>
    <row r="106" spans="1:396" ht="14.4" thickTop="1" thickBot="1" x14ac:dyDescent="0.3">
      <c r="A106" s="114" t="str">
        <f t="shared" si="127"/>
        <v>--</v>
      </c>
      <c r="B106" s="96" t="s">
        <v>283</v>
      </c>
      <c r="C106" s="114">
        <v>17.738589211618248</v>
      </c>
      <c r="D106" s="114">
        <v>28.343313373253483</v>
      </c>
      <c r="E106" s="114">
        <v>39.62499999999995</v>
      </c>
      <c r="F106" s="114">
        <v>18.999999999999996</v>
      </c>
      <c r="G106" s="114">
        <v>35.6415478615071</v>
      </c>
      <c r="H106" s="114">
        <v>42.37762237762238</v>
      </c>
      <c r="I106" s="114">
        <v>19.429347826086968</v>
      </c>
      <c r="J106" s="114">
        <v>28.538283062645025</v>
      </c>
      <c r="K106" s="114">
        <v>38.263229308005414</v>
      </c>
      <c r="L106" s="114">
        <v>15.477996965098656</v>
      </c>
      <c r="M106" s="114">
        <v>25.094577553593933</v>
      </c>
      <c r="N106" s="114">
        <v>42.022792022791975</v>
      </c>
      <c r="O106" s="114">
        <v>18.093699515347328</v>
      </c>
      <c r="P106" s="114">
        <v>26.371951219512205</v>
      </c>
      <c r="Q106" s="114">
        <v>37.900355871886156</v>
      </c>
      <c r="R106" s="114">
        <v>8.3162217659137561</v>
      </c>
      <c r="S106" s="114">
        <v>11.823647294589176</v>
      </c>
      <c r="T106" s="114">
        <v>8.125</v>
      </c>
      <c r="U106" s="114">
        <v>8.7583148558758364</v>
      </c>
      <c r="V106" s="114">
        <v>16.395112016293293</v>
      </c>
      <c r="W106" s="114">
        <v>10.878661087866105</v>
      </c>
      <c r="X106" s="114">
        <v>9.0540540540540562</v>
      </c>
      <c r="Y106" s="114">
        <v>13.457076566125298</v>
      </c>
      <c r="Z106" s="114">
        <v>11.653116531165303</v>
      </c>
      <c r="AA106" s="114">
        <v>10.470409711684363</v>
      </c>
      <c r="AB106" s="114">
        <v>13.240857503152586</v>
      </c>
      <c r="AC106" s="114">
        <v>10.683760683760672</v>
      </c>
      <c r="AD106" s="114">
        <v>12.479740680713128</v>
      </c>
      <c r="AE106" s="114">
        <v>12.098009188361402</v>
      </c>
      <c r="AF106" s="114">
        <v>10.47957371225576</v>
      </c>
      <c r="AG106" s="114">
        <v>14.07867494824016</v>
      </c>
      <c r="AH106" s="114">
        <v>15.469061876247499</v>
      </c>
      <c r="AI106" s="114">
        <v>11.794228356336266</v>
      </c>
      <c r="AJ106" s="114">
        <v>9.876543209876548</v>
      </c>
      <c r="AK106" s="114">
        <v>20.982599795291712</v>
      </c>
      <c r="AL106" s="114">
        <v>13.846153846153859</v>
      </c>
      <c r="AM106" s="114">
        <v>12.415654520917684</v>
      </c>
      <c r="AN106" s="114">
        <v>14.8491879350348</v>
      </c>
      <c r="AO106" s="114">
        <v>12.380952380952371</v>
      </c>
      <c r="AP106" s="114">
        <v>11.297709923664117</v>
      </c>
      <c r="AQ106" s="114">
        <v>12.690355329949234</v>
      </c>
      <c r="AR106" s="114">
        <v>10.413694721825953</v>
      </c>
      <c r="AS106" s="114">
        <v>12.682926829268293</v>
      </c>
      <c r="AT106" s="114">
        <v>10.599078341013819</v>
      </c>
      <c r="AU106" s="114">
        <v>12.701252236135952</v>
      </c>
      <c r="AV106" s="114">
        <v>11.099476439790578</v>
      </c>
      <c r="AW106" s="114">
        <v>13.200000000000008</v>
      </c>
      <c r="AX106" s="114">
        <v>9.3984962406014994</v>
      </c>
      <c r="AY106" s="114">
        <v>11.123595505617979</v>
      </c>
      <c r="AZ106" s="114">
        <v>17.1954964176049</v>
      </c>
      <c r="BA106" s="114">
        <v>11.436541143654111</v>
      </c>
      <c r="BB106" s="114">
        <v>10.989010989010985</v>
      </c>
      <c r="BC106" s="114">
        <v>14.402810304449639</v>
      </c>
      <c r="BD106" s="114">
        <v>10.298102981029814</v>
      </c>
      <c r="BE106" s="114">
        <v>11.57407407407408</v>
      </c>
      <c r="BF106" s="114">
        <v>14.231257941550179</v>
      </c>
      <c r="BG106" s="114">
        <v>11.396011396011392</v>
      </c>
      <c r="BH106" s="114">
        <v>12.459546925566354</v>
      </c>
      <c r="BI106" s="114">
        <v>11.538461538461537</v>
      </c>
      <c r="BJ106" s="114">
        <v>11.071428571428564</v>
      </c>
      <c r="BK106" s="114" t="s">
        <v>286</v>
      </c>
      <c r="BL106" s="114" t="s">
        <v>286</v>
      </c>
      <c r="BM106" s="114" t="s">
        <v>286</v>
      </c>
      <c r="BN106" s="114" t="s">
        <v>286</v>
      </c>
      <c r="BO106" s="114" t="s">
        <v>286</v>
      </c>
      <c r="BP106" s="114" t="s">
        <v>286</v>
      </c>
      <c r="BQ106" s="114" t="s">
        <v>286</v>
      </c>
      <c r="BR106" s="114" t="s">
        <v>286</v>
      </c>
      <c r="BS106" s="114" t="s">
        <v>286</v>
      </c>
      <c r="BT106" s="114">
        <v>11.077389984825492</v>
      </c>
      <c r="BU106" s="114">
        <v>12.580231065468544</v>
      </c>
      <c r="BV106" s="114">
        <v>9.0647482014388636</v>
      </c>
      <c r="BW106" s="114">
        <v>7.915993537964459</v>
      </c>
      <c r="BX106" s="114">
        <v>11.5085536547434</v>
      </c>
      <c r="BY106" s="114">
        <v>9.041591320072337</v>
      </c>
      <c r="BZ106" s="114">
        <v>14.672216441207096</v>
      </c>
      <c r="CA106" s="114">
        <v>21.921921921921907</v>
      </c>
      <c r="CB106" s="114">
        <v>15.075376884422099</v>
      </c>
      <c r="CC106" s="114">
        <v>11.011235955056179</v>
      </c>
      <c r="CD106" s="114">
        <v>24.180327868852469</v>
      </c>
      <c r="CE106" s="114">
        <v>17.737430167597765</v>
      </c>
      <c r="CF106" s="114">
        <v>14.654002713704209</v>
      </c>
      <c r="CG106" s="114">
        <v>23.372093023255808</v>
      </c>
      <c r="CH106" s="114">
        <v>15.122615803814721</v>
      </c>
      <c r="CI106" s="114">
        <v>11.076923076923073</v>
      </c>
      <c r="CJ106" s="114">
        <v>18.275418275418261</v>
      </c>
      <c r="CK106" s="114">
        <v>17.316017316017312</v>
      </c>
      <c r="CL106" s="114">
        <v>12.195121951219507</v>
      </c>
      <c r="CM106" s="114">
        <v>15.288611544461775</v>
      </c>
      <c r="CN106" s="114">
        <v>14.466546112115738</v>
      </c>
      <c r="CO106" s="114">
        <v>4.4559585492227995</v>
      </c>
      <c r="CP106" s="114">
        <v>6.7134268537074107</v>
      </c>
      <c r="CQ106" s="114">
        <v>2.3809523809523832</v>
      </c>
      <c r="CR106" s="114">
        <v>2.4608501118568222</v>
      </c>
      <c r="CS106" s="114">
        <v>6.9529652351738234</v>
      </c>
      <c r="CT106" s="114">
        <v>2.7894002789400303</v>
      </c>
      <c r="CU106" s="114">
        <v>3.5040431266846377</v>
      </c>
      <c r="CV106" s="114">
        <v>8.3623693379790947</v>
      </c>
      <c r="CW106" s="114">
        <v>2.8727770177838599</v>
      </c>
      <c r="CX106" s="114">
        <v>2.4427480916030517</v>
      </c>
      <c r="CY106" s="114">
        <v>2.6992287917737792</v>
      </c>
      <c r="CZ106" s="114">
        <v>2.0172910662824193</v>
      </c>
      <c r="DA106" s="114">
        <v>2.6016260162601599</v>
      </c>
      <c r="DB106" s="114">
        <v>3.7325038880248838</v>
      </c>
      <c r="DC106" s="114">
        <v>2.7173913043478253</v>
      </c>
      <c r="DD106" s="114" t="s">
        <v>286</v>
      </c>
      <c r="DE106" s="114">
        <v>37.398373983739923</v>
      </c>
      <c r="DF106" s="114">
        <v>38.364779874213809</v>
      </c>
      <c r="DG106" s="114" t="s">
        <v>286</v>
      </c>
      <c r="DH106" s="114">
        <v>30.666666666666686</v>
      </c>
      <c r="DI106" s="114">
        <v>37.709497206703922</v>
      </c>
      <c r="DJ106" s="114" t="s">
        <v>286</v>
      </c>
      <c r="DK106" s="114">
        <v>32.790697674418581</v>
      </c>
      <c r="DL106" s="114">
        <v>41.666666666666671</v>
      </c>
      <c r="DM106" s="114" t="s">
        <v>286</v>
      </c>
      <c r="DN106" s="114">
        <v>31.464968152866213</v>
      </c>
      <c r="DO106" s="114">
        <v>42.406876790830914</v>
      </c>
      <c r="DP106" s="114" t="s">
        <v>286</v>
      </c>
      <c r="DQ106" s="114">
        <v>22.083981337480537</v>
      </c>
      <c r="DR106" s="114">
        <v>27.027027027027</v>
      </c>
      <c r="DS106" s="114" t="s">
        <v>286</v>
      </c>
      <c r="DT106" s="114">
        <v>33.026584867075648</v>
      </c>
      <c r="DU106" s="114">
        <v>31.320754716981153</v>
      </c>
      <c r="DV106" s="114" t="s">
        <v>286</v>
      </c>
      <c r="DW106" s="114">
        <v>33.333333333333279</v>
      </c>
      <c r="DX106" s="114">
        <v>34.497206703910592</v>
      </c>
      <c r="DY106" s="114" t="s">
        <v>286</v>
      </c>
      <c r="DZ106" s="114">
        <v>30.327868852458998</v>
      </c>
      <c r="EA106" s="114">
        <v>32.742155525238758</v>
      </c>
      <c r="EB106" s="114" t="s">
        <v>286</v>
      </c>
      <c r="EC106" s="114">
        <v>24.489795918367342</v>
      </c>
      <c r="ED106" s="114">
        <v>30.503597122302153</v>
      </c>
      <c r="EE106" s="114" t="s">
        <v>286</v>
      </c>
      <c r="EF106" s="114">
        <v>25.233644859813072</v>
      </c>
      <c r="EG106" s="114">
        <v>20.900900900900908</v>
      </c>
      <c r="EH106" s="114" t="s">
        <v>286</v>
      </c>
      <c r="EI106" s="114">
        <v>34.123711340206214</v>
      </c>
      <c r="EJ106" s="114">
        <v>28.843710292249025</v>
      </c>
      <c r="EK106" s="114" t="s">
        <v>286</v>
      </c>
      <c r="EL106" s="114">
        <v>24.537987679671431</v>
      </c>
      <c r="EM106" s="114">
        <v>25.387870239774315</v>
      </c>
      <c r="EN106" s="114" t="s">
        <v>286</v>
      </c>
      <c r="EO106" s="114">
        <v>26.179245283018876</v>
      </c>
      <c r="EP106" s="114">
        <v>25.619834710743817</v>
      </c>
      <c r="EQ106" s="114" t="s">
        <v>286</v>
      </c>
      <c r="ER106" s="114">
        <v>18.901660280970628</v>
      </c>
      <c r="ES106" s="114">
        <v>21.325648414985597</v>
      </c>
      <c r="ET106" s="114" t="s">
        <v>286</v>
      </c>
      <c r="EU106" s="114">
        <v>20.3125</v>
      </c>
      <c r="EV106" s="114">
        <v>15.189873417721516</v>
      </c>
      <c r="EW106" s="114" t="s">
        <v>286</v>
      </c>
      <c r="EX106" s="114">
        <v>16.649431230610123</v>
      </c>
      <c r="EY106" s="114">
        <v>58.438287153652361</v>
      </c>
      <c r="EZ106" s="114" t="s">
        <v>286</v>
      </c>
      <c r="FA106" s="114">
        <v>10.553278688524591</v>
      </c>
      <c r="FB106" s="114">
        <v>48.527349228611456</v>
      </c>
      <c r="FC106" s="114" t="s">
        <v>286</v>
      </c>
      <c r="FD106" s="114">
        <v>10.433763188745598</v>
      </c>
      <c r="FE106" s="114">
        <v>45.816186556927278</v>
      </c>
      <c r="FF106" s="114" t="s">
        <v>286</v>
      </c>
      <c r="FG106" s="114">
        <v>7.820512820512822</v>
      </c>
      <c r="FH106" s="114">
        <v>42.341040462427728</v>
      </c>
      <c r="FI106" s="114" t="s">
        <v>286</v>
      </c>
      <c r="FJ106" s="114">
        <v>7.0312499999999973</v>
      </c>
      <c r="FK106" s="114">
        <v>39.454545454545467</v>
      </c>
      <c r="FL106" s="114" t="s">
        <v>286</v>
      </c>
      <c r="FM106" s="114">
        <v>3.8974358974358916</v>
      </c>
      <c r="FN106" s="114">
        <v>35.39042821158688</v>
      </c>
      <c r="FO106" s="114" t="s">
        <v>286</v>
      </c>
      <c r="FP106" s="114">
        <v>3.1729785056294793</v>
      </c>
      <c r="FQ106" s="114">
        <v>33.379888268156421</v>
      </c>
      <c r="FR106" s="114" t="s">
        <v>286</v>
      </c>
      <c r="FS106" s="114">
        <v>2.8301886792452842</v>
      </c>
      <c r="FT106" s="114">
        <v>33.606557377049178</v>
      </c>
      <c r="FU106" s="114" t="s">
        <v>286</v>
      </c>
      <c r="FV106" s="114">
        <v>1.9255455712451872</v>
      </c>
      <c r="FW106" s="114">
        <v>31.223021582733857</v>
      </c>
      <c r="FX106" s="114" t="s">
        <v>286</v>
      </c>
      <c r="FY106" s="114">
        <v>3.1201248049921966</v>
      </c>
      <c r="FZ106" s="114">
        <v>28.828828828828815</v>
      </c>
      <c r="GA106" s="114" t="s">
        <v>286</v>
      </c>
      <c r="GB106" s="114" t="s">
        <v>286</v>
      </c>
      <c r="GC106" s="114" t="s">
        <v>286</v>
      </c>
      <c r="GD106" s="114" t="s">
        <v>286</v>
      </c>
      <c r="GE106" s="114" t="s">
        <v>286</v>
      </c>
      <c r="GF106" s="114" t="s">
        <v>286</v>
      </c>
      <c r="GG106" s="114" t="s">
        <v>286</v>
      </c>
      <c r="GH106" s="114" t="s">
        <v>286</v>
      </c>
      <c r="GI106" s="114" t="s">
        <v>286</v>
      </c>
      <c r="GJ106" s="114" t="s">
        <v>286</v>
      </c>
      <c r="GK106" s="114">
        <v>2.4327784891165183</v>
      </c>
      <c r="GL106" s="114">
        <v>5.7636887608069181</v>
      </c>
      <c r="GM106" s="114" t="s">
        <v>286</v>
      </c>
      <c r="GN106" s="114">
        <v>3.8880248833592517</v>
      </c>
      <c r="GO106" s="114">
        <v>2.342342342342342</v>
      </c>
      <c r="GP106" s="114">
        <v>21.507760532150776</v>
      </c>
      <c r="GQ106" s="114">
        <v>58.871794871794911</v>
      </c>
      <c r="GR106" s="114">
        <v>73.173803526448438</v>
      </c>
      <c r="GS106" s="114">
        <v>16.314553990610321</v>
      </c>
      <c r="GT106" s="114">
        <v>58.027282266526761</v>
      </c>
      <c r="GU106" s="114">
        <v>73.475177304964561</v>
      </c>
      <c r="GV106" s="114">
        <v>11.111111111111118</v>
      </c>
      <c r="GW106" s="114">
        <v>46.296296296296305</v>
      </c>
      <c r="GX106" s="114">
        <v>66.390041493775982</v>
      </c>
      <c r="GY106" s="114">
        <v>12.423312883435583</v>
      </c>
      <c r="GZ106" s="114">
        <v>39.947780678851181</v>
      </c>
      <c r="HA106" s="114">
        <v>67.196531791907503</v>
      </c>
      <c r="HB106" s="114">
        <v>9.4276094276094291</v>
      </c>
      <c r="HC106" s="114">
        <v>30.307941653160469</v>
      </c>
      <c r="HD106" s="114">
        <v>59.742647058823522</v>
      </c>
      <c r="HE106" s="114">
        <v>1.3303769401330379</v>
      </c>
      <c r="HF106" s="114">
        <v>10.769230769230765</v>
      </c>
      <c r="HG106" s="114">
        <v>27.959697732997466</v>
      </c>
      <c r="HH106" s="114">
        <v>0.58685446009389652</v>
      </c>
      <c r="HI106" s="121">
        <v>10.283315844700946</v>
      </c>
      <c r="HJ106" s="121">
        <v>27.943262411347529</v>
      </c>
      <c r="HK106" s="121">
        <v>0.28490028490028441</v>
      </c>
      <c r="HL106" s="121">
        <v>7.9012345679012315</v>
      </c>
      <c r="HM106" s="114">
        <v>27.109266943291836</v>
      </c>
      <c r="HN106" s="114">
        <v>0.153374233128834</v>
      </c>
      <c r="HO106" s="114">
        <v>5.4830287206266268</v>
      </c>
      <c r="HP106" s="114">
        <v>20.809248554913289</v>
      </c>
      <c r="HQ106" s="114">
        <v>0</v>
      </c>
      <c r="HR106" s="114">
        <v>3.2414910858995123</v>
      </c>
      <c r="HS106" s="114">
        <v>14.705882352941176</v>
      </c>
      <c r="HT106" s="114">
        <v>9.3928980526918728</v>
      </c>
      <c r="HU106" s="114">
        <v>39.726027397260275</v>
      </c>
      <c r="HV106" s="114">
        <v>58.580645161290278</v>
      </c>
      <c r="HW106" s="114">
        <v>7.7473182359952339</v>
      </c>
      <c r="HX106" s="114">
        <v>35.483870967741929</v>
      </c>
      <c r="HY106" s="114">
        <v>59.795321637426895</v>
      </c>
      <c r="HZ106" s="114">
        <v>4.7413793103448238</v>
      </c>
      <c r="IA106" s="114">
        <v>29.760403530895353</v>
      </c>
      <c r="IB106" s="114">
        <v>52.347083926031281</v>
      </c>
      <c r="IC106" s="114">
        <v>4</v>
      </c>
      <c r="ID106" s="114">
        <v>27.676240208877296</v>
      </c>
      <c r="IE106" s="114">
        <v>47.826086956521735</v>
      </c>
      <c r="IF106" s="114">
        <v>3.8785834738617186</v>
      </c>
      <c r="IG106" s="114">
        <v>18.597063621533476</v>
      </c>
      <c r="IH106" s="114">
        <v>42.357274401473262</v>
      </c>
      <c r="II106" s="114" t="s">
        <v>286</v>
      </c>
      <c r="IJ106" s="114">
        <v>21.450459652706854</v>
      </c>
      <c r="IK106" s="114">
        <v>38.636363636363612</v>
      </c>
      <c r="IL106" s="114" t="s">
        <v>286</v>
      </c>
      <c r="IM106" s="114">
        <v>20.020855057351426</v>
      </c>
      <c r="IN106" s="114">
        <v>39.971751412429363</v>
      </c>
      <c r="IO106" s="114" t="s">
        <v>286</v>
      </c>
      <c r="IP106" s="114">
        <v>17.6829268292683</v>
      </c>
      <c r="IQ106" s="114">
        <v>37.722908093278484</v>
      </c>
      <c r="IR106" s="114" t="s">
        <v>286</v>
      </c>
      <c r="IS106" s="114">
        <v>14.583333333333329</v>
      </c>
      <c r="IT106" s="114">
        <v>32.41678726483358</v>
      </c>
      <c r="IU106" s="114" t="s">
        <v>286</v>
      </c>
      <c r="IV106" s="114">
        <v>10.31096563011457</v>
      </c>
      <c r="IW106" s="114">
        <v>24.908424908424909</v>
      </c>
      <c r="IX106" s="114" t="str">
        <f t="shared" si="134"/>
        <v>--</v>
      </c>
      <c r="IY106" s="114" t="str">
        <f t="shared" si="134"/>
        <v>--</v>
      </c>
      <c r="IZ106" s="114" t="str">
        <f t="shared" si="134"/>
        <v>--</v>
      </c>
      <c r="JA106" s="114" t="str">
        <f t="shared" si="134"/>
        <v>--</v>
      </c>
      <c r="JB106" s="114" t="str">
        <f t="shared" si="134"/>
        <v>--</v>
      </c>
      <c r="JC106" s="261" t="s">
        <v>286</v>
      </c>
      <c r="JD106" s="261" t="s">
        <v>286</v>
      </c>
      <c r="JE106" s="261" t="s">
        <v>286</v>
      </c>
      <c r="JF106" s="261" t="s">
        <v>286</v>
      </c>
      <c r="JG106" s="261" t="s">
        <v>286</v>
      </c>
      <c r="JH106" s="261" t="s">
        <v>286</v>
      </c>
      <c r="JI106" s="261" t="s">
        <v>286</v>
      </c>
      <c r="JJ106" s="261" t="s">
        <v>286</v>
      </c>
      <c r="JK106" s="261" t="s">
        <v>286</v>
      </c>
      <c r="JL106" s="261" t="s">
        <v>286</v>
      </c>
      <c r="JM106" s="261" t="s">
        <v>286</v>
      </c>
      <c r="JN106" s="261" t="s">
        <v>286</v>
      </c>
      <c r="JO106" s="228">
        <v>14.6666666666667</v>
      </c>
      <c r="JP106" s="228">
        <v>28.308207705192601</v>
      </c>
      <c r="JQ106" s="228">
        <v>46.828358208955201</v>
      </c>
      <c r="JR106" s="228">
        <v>16.768292682926798</v>
      </c>
      <c r="JS106" s="228">
        <v>26.061493411420201</v>
      </c>
      <c r="JT106" s="228">
        <v>38.533834586466199</v>
      </c>
      <c r="JU106" s="213">
        <v>0.952380952380952</v>
      </c>
      <c r="JV106" s="228">
        <v>3.0150753768844201</v>
      </c>
      <c r="JW106" s="228">
        <v>6.7164179104477597</v>
      </c>
      <c r="JX106" s="228">
        <v>1.2195121951219501</v>
      </c>
      <c r="JY106" s="228">
        <v>1.7569546120058599</v>
      </c>
      <c r="JZ106" s="228">
        <v>4.3233082706766899</v>
      </c>
      <c r="KA106" s="228">
        <v>8.9353612167300298</v>
      </c>
      <c r="KB106" s="228">
        <v>16.225165562913901</v>
      </c>
      <c r="KC106" s="228">
        <v>31.5398886827459</v>
      </c>
      <c r="KD106" s="228">
        <v>9.1047040971168496</v>
      </c>
      <c r="KE106" s="228">
        <v>13.722627737226301</v>
      </c>
      <c r="KF106" s="228">
        <v>22.514071294559098</v>
      </c>
      <c r="KG106" s="128" t="str">
        <f t="shared" si="133"/>
        <v>--</v>
      </c>
      <c r="KH106" s="128" t="str">
        <f t="shared" si="133"/>
        <v>--</v>
      </c>
      <c r="KI106" s="128" t="str">
        <f t="shared" si="133"/>
        <v>--</v>
      </c>
      <c r="KJ106" s="128" t="str">
        <f t="shared" si="133"/>
        <v>--</v>
      </c>
      <c r="KK106" s="128" t="str">
        <f t="shared" si="133"/>
        <v>--</v>
      </c>
      <c r="KL106" s="128" t="str">
        <f t="shared" si="133"/>
        <v>--</v>
      </c>
      <c r="KM106" s="128" t="str">
        <f t="shared" si="133"/>
        <v>--</v>
      </c>
      <c r="KN106" s="288">
        <v>8.4355828220858964</v>
      </c>
      <c r="KO106" s="288">
        <v>9.0116279069767451</v>
      </c>
      <c r="KP106" s="288">
        <v>6.7415730337078648</v>
      </c>
      <c r="KQ106" s="128" t="str">
        <f t="shared" si="83"/>
        <v>--</v>
      </c>
      <c r="KR106" s="288">
        <v>1.5313935681470139</v>
      </c>
      <c r="KS106" s="288">
        <v>1.7467248908296946</v>
      </c>
      <c r="KT106" s="288">
        <v>2.6217228464419486</v>
      </c>
      <c r="KU106" s="128" t="str">
        <f t="shared" si="84"/>
        <v>--</v>
      </c>
      <c r="KV106" s="228">
        <v>2.7607361963190198</v>
      </c>
      <c r="KW106" s="228">
        <v>2.0348837209302362</v>
      </c>
      <c r="KX106" s="228">
        <v>2.6217228464419482</v>
      </c>
      <c r="KY106" s="292">
        <v>14.694656488549612</v>
      </c>
      <c r="KZ106" s="292">
        <v>14.542483660130721</v>
      </c>
      <c r="LA106" s="292">
        <v>10.805860805860808</v>
      </c>
      <c r="LB106" s="292">
        <v>16.742081447963795</v>
      </c>
      <c r="LC106" s="292">
        <v>15</v>
      </c>
      <c r="LD106" s="292">
        <v>11.007462686567152</v>
      </c>
      <c r="LE106" s="292">
        <v>9.302325581395344</v>
      </c>
      <c r="LF106" s="292">
        <v>11.423841059602644</v>
      </c>
      <c r="LG106" s="292">
        <v>9.0073529411764675</v>
      </c>
      <c r="LH106" s="292">
        <v>12.518853695324283</v>
      </c>
      <c r="LI106" s="292">
        <v>10.841654778887307</v>
      </c>
      <c r="LJ106" s="292">
        <v>9.310986964618241</v>
      </c>
      <c r="LK106" s="292">
        <v>3.0651340996168557</v>
      </c>
      <c r="LL106" s="292">
        <v>2.2913256955810155</v>
      </c>
      <c r="LM106" s="292">
        <v>2.5782688766114181</v>
      </c>
      <c r="LN106" s="292">
        <v>5.606060606060602</v>
      </c>
      <c r="LO106" s="292">
        <v>2.9914529914529919</v>
      </c>
      <c r="LP106" s="292">
        <v>3.1598513011152392</v>
      </c>
      <c r="LQ106" s="128">
        <v>2.281368821292777</v>
      </c>
      <c r="LR106" s="128">
        <v>8.2781456953642376</v>
      </c>
      <c r="LS106" s="128">
        <v>17.254174397031534</v>
      </c>
      <c r="LT106" s="128">
        <v>2.2761760242792111</v>
      </c>
      <c r="LU106" s="128">
        <v>5.1169590643274834</v>
      </c>
      <c r="LV106" s="128">
        <v>13.182674199623357</v>
      </c>
      <c r="LX106" s="378" t="str">
        <f t="shared" si="85"/>
        <v>--</v>
      </c>
      <c r="LY106" s="392">
        <v>19.423368740515926</v>
      </c>
      <c r="LZ106" s="392">
        <v>20.057306590257873</v>
      </c>
      <c r="MA106" s="392">
        <v>18.738404452690148</v>
      </c>
      <c r="MB106" s="378" t="str">
        <f t="shared" si="86"/>
        <v>--</v>
      </c>
      <c r="MC106" s="392">
        <v>16.086235489220574</v>
      </c>
      <c r="MD106" s="392">
        <v>19.899665551839483</v>
      </c>
      <c r="ME106" s="392">
        <v>17.068645640074212</v>
      </c>
      <c r="MF106" s="378" t="str">
        <f t="shared" si="87"/>
        <v>--</v>
      </c>
      <c r="MG106" s="392">
        <v>17.345399698340881</v>
      </c>
      <c r="MH106" s="392">
        <v>15.362731152204834</v>
      </c>
      <c r="MI106" s="392">
        <v>14.60258780036969</v>
      </c>
      <c r="MJ106" s="378" t="str">
        <f t="shared" si="88"/>
        <v>--</v>
      </c>
      <c r="MK106" s="392">
        <v>15.041322314049589</v>
      </c>
      <c r="ML106" s="392">
        <v>17.666666666666693</v>
      </c>
      <c r="MM106" s="392">
        <v>15.985130111524148</v>
      </c>
      <c r="MN106" s="378" t="str">
        <f t="shared" si="89"/>
        <v>--</v>
      </c>
      <c r="MO106" s="392">
        <v>17.292006525285473</v>
      </c>
      <c r="MP106" s="392">
        <v>16.747967479674799</v>
      </c>
      <c r="MQ106" s="392">
        <v>14.285714285714292</v>
      </c>
      <c r="MR106" s="378" t="str">
        <f t="shared" si="90"/>
        <v>--</v>
      </c>
      <c r="MS106" s="392">
        <v>11.423841059602651</v>
      </c>
      <c r="MT106" s="392">
        <v>13.410596026490067</v>
      </c>
      <c r="MU106" s="392">
        <v>11.401869158878517</v>
      </c>
      <c r="MV106" s="378" t="str">
        <f t="shared" si="91"/>
        <v>--</v>
      </c>
      <c r="MW106" s="392">
        <v>4.3117744610281878</v>
      </c>
      <c r="MX106" s="392">
        <v>4.4776119402985097</v>
      </c>
      <c r="MY106" s="392">
        <v>4.1198501872659188</v>
      </c>
      <c r="MZ106" s="378" t="str">
        <f t="shared" si="92"/>
        <v>--</v>
      </c>
      <c r="NA106" s="392">
        <v>25.993883792048926</v>
      </c>
      <c r="NB106" s="392">
        <v>31.195335276967903</v>
      </c>
      <c r="NC106" s="392">
        <v>24.719101123595493</v>
      </c>
      <c r="ND106" s="378" t="str">
        <f t="shared" si="93"/>
        <v>--</v>
      </c>
      <c r="NE106" s="392">
        <v>23.82495948136145</v>
      </c>
      <c r="NF106" s="392">
        <v>20.77051926298159</v>
      </c>
      <c r="NG106" s="392">
        <v>22.304832713754646</v>
      </c>
      <c r="NH106" s="378" t="str">
        <f t="shared" si="94"/>
        <v>--</v>
      </c>
      <c r="NI106" s="392">
        <v>7.6422764227642341</v>
      </c>
      <c r="NJ106" s="392">
        <v>4.6901172529313255</v>
      </c>
      <c r="NK106" s="392">
        <v>7.2222222222222197</v>
      </c>
      <c r="NL106" s="378" t="str">
        <f t="shared" si="95"/>
        <v>--</v>
      </c>
      <c r="NM106" s="392">
        <v>1.7799352750809068</v>
      </c>
      <c r="NN106" s="392">
        <v>1.3333333333333337</v>
      </c>
      <c r="NO106" s="392">
        <v>2.7829313543599246</v>
      </c>
      <c r="NP106" s="378" t="str">
        <f t="shared" si="96"/>
        <v>--</v>
      </c>
      <c r="NQ106" s="392">
        <v>1.3050570962479595</v>
      </c>
      <c r="NR106" s="392">
        <v>1.8487394957983183</v>
      </c>
      <c r="NS106" s="392">
        <v>3.339517625231911</v>
      </c>
      <c r="NT106" s="378" t="str">
        <f t="shared" si="97"/>
        <v>--</v>
      </c>
      <c r="NU106" s="392">
        <v>14.006514657980455</v>
      </c>
      <c r="NV106" s="392">
        <v>20.672268907563016</v>
      </c>
      <c r="NW106" s="392">
        <v>36.499068901303566</v>
      </c>
      <c r="NX106" s="378" t="str">
        <f t="shared" si="98"/>
        <v>--</v>
      </c>
      <c r="NY106" s="392">
        <v>0.48859934853420184</v>
      </c>
      <c r="NZ106" s="392">
        <v>1.0084033613445376</v>
      </c>
      <c r="OA106" s="392">
        <v>5.5865921787709443</v>
      </c>
      <c r="OB106" s="378" t="str">
        <f t="shared" si="99"/>
        <v>--</v>
      </c>
      <c r="OC106" s="392">
        <v>8.6178861788617898</v>
      </c>
      <c r="OD106" s="392">
        <v>11.371237458193969</v>
      </c>
      <c r="OE106" s="392">
        <v>21.910112359550574</v>
      </c>
    </row>
    <row r="107" spans="1:396" ht="14.4" thickTop="1" thickBot="1" x14ac:dyDescent="0.3">
      <c r="A107" s="114" t="str">
        <f t="shared" si="127"/>
        <v>--</v>
      </c>
      <c r="B107" s="96" t="s">
        <v>282</v>
      </c>
      <c r="C107" s="114">
        <v>18.912529550827415</v>
      </c>
      <c r="D107" s="114">
        <v>29.664179104477615</v>
      </c>
      <c r="E107" s="114">
        <v>37.373737373737342</v>
      </c>
      <c r="F107" s="114">
        <v>20</v>
      </c>
      <c r="G107" s="114">
        <v>24.777183600713002</v>
      </c>
      <c r="H107" s="114">
        <v>38.125000000000007</v>
      </c>
      <c r="I107" s="114">
        <v>17.411764705882348</v>
      </c>
      <c r="J107" s="114">
        <v>26.18453865336658</v>
      </c>
      <c r="K107" s="114">
        <v>35.947712418300625</v>
      </c>
      <c r="L107" s="114">
        <v>16.628701594533023</v>
      </c>
      <c r="M107" s="114">
        <v>29.330254041570448</v>
      </c>
      <c r="N107" s="114">
        <v>36.388888888888914</v>
      </c>
      <c r="O107" s="114">
        <v>15.137614678899073</v>
      </c>
      <c r="P107" s="114">
        <v>26.012793176972288</v>
      </c>
      <c r="Q107" s="114">
        <v>45.432098765432094</v>
      </c>
      <c r="R107" s="114">
        <v>9.2417061611374347</v>
      </c>
      <c r="S107" s="114">
        <v>9.5327102803738235</v>
      </c>
      <c r="T107" s="114">
        <v>8.8161209068010002</v>
      </c>
      <c r="U107" s="114">
        <v>9.8947368421052637</v>
      </c>
      <c r="V107" s="114">
        <v>12.142857142857158</v>
      </c>
      <c r="W107" s="114">
        <v>11.874999999999995</v>
      </c>
      <c r="X107" s="114">
        <v>13.81733021077283</v>
      </c>
      <c r="Y107" s="114">
        <v>14.143920595533499</v>
      </c>
      <c r="Z107" s="114">
        <v>9.8360655737704903</v>
      </c>
      <c r="AA107" s="114">
        <v>11.441647597254004</v>
      </c>
      <c r="AB107" s="114">
        <v>17.169373549883989</v>
      </c>
      <c r="AC107" s="114">
        <v>10.055865921787705</v>
      </c>
      <c r="AD107" s="114">
        <v>9.6330275229357838</v>
      </c>
      <c r="AE107" s="114">
        <v>13.888888888888895</v>
      </c>
      <c r="AF107" s="114">
        <v>15.000000000000005</v>
      </c>
      <c r="AG107" s="114">
        <v>11.904761904761912</v>
      </c>
      <c r="AH107" s="114">
        <v>16.074766355140159</v>
      </c>
      <c r="AI107" s="114">
        <v>11.111111111111105</v>
      </c>
      <c r="AJ107" s="114">
        <v>13.530655391120503</v>
      </c>
      <c r="AK107" s="114">
        <v>13.059033989266538</v>
      </c>
      <c r="AL107" s="114">
        <v>16.317991631799156</v>
      </c>
      <c r="AM107" s="114">
        <v>17.966903073286048</v>
      </c>
      <c r="AN107" s="114">
        <v>14.392059553349878</v>
      </c>
      <c r="AO107" s="114">
        <v>13.770491803278691</v>
      </c>
      <c r="AP107" s="114">
        <v>14.712643678160918</v>
      </c>
      <c r="AQ107" s="114">
        <v>12.009237875288687</v>
      </c>
      <c r="AR107" s="114">
        <v>9.4972067039106047</v>
      </c>
      <c r="AS107" s="114">
        <v>11.03448275862069</v>
      </c>
      <c r="AT107" s="114">
        <v>14.680851063829783</v>
      </c>
      <c r="AU107" s="114">
        <v>16.915422885572124</v>
      </c>
      <c r="AV107" s="114">
        <v>10.45130641330165</v>
      </c>
      <c r="AW107" s="114">
        <v>14.071294559099435</v>
      </c>
      <c r="AX107" s="114">
        <v>10.606060606060602</v>
      </c>
      <c r="AY107" s="114">
        <v>11.6279069767442</v>
      </c>
      <c r="AZ107" s="114">
        <v>11.131059245960499</v>
      </c>
      <c r="BA107" s="114">
        <v>10.647181628392483</v>
      </c>
      <c r="BB107" s="114">
        <v>11.722488038277504</v>
      </c>
      <c r="BC107" s="114">
        <v>16.458852867830437</v>
      </c>
      <c r="BD107" s="114">
        <v>10.163934426229506</v>
      </c>
      <c r="BE107" s="114">
        <v>10.804597701149431</v>
      </c>
      <c r="BF107" s="114">
        <v>15.277777777777766</v>
      </c>
      <c r="BG107" s="114">
        <v>6.983240223463687</v>
      </c>
      <c r="BH107" s="114">
        <v>11.034482758620692</v>
      </c>
      <c r="BI107" s="114">
        <v>13.219616204690825</v>
      </c>
      <c r="BJ107" s="114">
        <v>12.65508684863523</v>
      </c>
      <c r="BK107" s="114" t="s">
        <v>286</v>
      </c>
      <c r="BL107" s="114" t="s">
        <v>286</v>
      </c>
      <c r="BM107" s="114" t="s">
        <v>286</v>
      </c>
      <c r="BN107" s="114" t="s">
        <v>286</v>
      </c>
      <c r="BO107" s="114" t="s">
        <v>286</v>
      </c>
      <c r="BP107" s="114" t="s">
        <v>286</v>
      </c>
      <c r="BQ107" s="114" t="s">
        <v>286</v>
      </c>
      <c r="BR107" s="114" t="s">
        <v>286</v>
      </c>
      <c r="BS107" s="114" t="s">
        <v>286</v>
      </c>
      <c r="BT107" s="114">
        <v>12.471131639722858</v>
      </c>
      <c r="BU107" s="114">
        <v>17.798594847775167</v>
      </c>
      <c r="BV107" s="114">
        <v>9.803921568627457</v>
      </c>
      <c r="BW107" s="114">
        <v>7.1100917431192636</v>
      </c>
      <c r="BX107" s="114">
        <v>14.989293361884368</v>
      </c>
      <c r="BY107" s="114">
        <v>8.5858585858585954</v>
      </c>
      <c r="BZ107" s="114">
        <v>14.081145584725533</v>
      </c>
      <c r="CA107" s="114">
        <v>23.320895522388064</v>
      </c>
      <c r="CB107" s="114">
        <v>16.666666666666671</v>
      </c>
      <c r="CC107" s="114">
        <v>13.953488372093029</v>
      </c>
      <c r="CD107" s="114">
        <v>21.739130434782624</v>
      </c>
      <c r="CE107" s="114">
        <v>15.611814345991565</v>
      </c>
      <c r="CF107" s="114">
        <v>11.267605633802818</v>
      </c>
      <c r="CG107" s="114">
        <v>22.58064516129032</v>
      </c>
      <c r="CH107" s="114">
        <v>15.737704918032783</v>
      </c>
      <c r="CI107" s="114">
        <v>9.0069284064665069</v>
      </c>
      <c r="CJ107" s="114">
        <v>18.676122931442087</v>
      </c>
      <c r="CK107" s="114">
        <v>12.324929971988793</v>
      </c>
      <c r="CL107" s="114">
        <v>9.6774193548387153</v>
      </c>
      <c r="CM107" s="114">
        <v>19.396551724137947</v>
      </c>
      <c r="CN107" s="114">
        <v>16.666666666666671</v>
      </c>
      <c r="CO107" s="114">
        <v>4.3062200956937788</v>
      </c>
      <c r="CP107" s="114">
        <v>7.0763500931098768</v>
      </c>
      <c r="CQ107" s="114">
        <v>3.0303030303030289</v>
      </c>
      <c r="CR107" s="114">
        <v>4.8625792811839332</v>
      </c>
      <c r="CS107" s="114">
        <v>5.6159420289855024</v>
      </c>
      <c r="CT107" s="114">
        <v>2.9411764705882377</v>
      </c>
      <c r="CU107" s="114">
        <v>4.6948356807511749</v>
      </c>
      <c r="CV107" s="114">
        <v>7.4626865671641802</v>
      </c>
      <c r="CW107" s="114">
        <v>2.9315960912052135</v>
      </c>
      <c r="CX107" s="114">
        <v>1.6279069767441854</v>
      </c>
      <c r="CY107" s="114">
        <v>4.2553191489361692</v>
      </c>
      <c r="CZ107" s="114">
        <v>1.4005602240896364</v>
      </c>
      <c r="DA107" s="114">
        <v>1.8433179723502313</v>
      </c>
      <c r="DB107" s="114">
        <v>3.4482758620689666</v>
      </c>
      <c r="DC107" s="114">
        <v>2.2842639593908647</v>
      </c>
      <c r="DD107" s="114" t="s">
        <v>286</v>
      </c>
      <c r="DE107" s="114">
        <v>37.148217636022537</v>
      </c>
      <c r="DF107" s="114">
        <v>42.131979695431468</v>
      </c>
      <c r="DG107" s="114" t="s">
        <v>286</v>
      </c>
      <c r="DH107" s="114">
        <v>28.956834532374092</v>
      </c>
      <c r="DI107" s="114">
        <v>39.915966386554665</v>
      </c>
      <c r="DJ107" s="114" t="s">
        <v>286</v>
      </c>
      <c r="DK107" s="114">
        <v>37.810945273631845</v>
      </c>
      <c r="DL107" s="114">
        <v>43.23432343234321</v>
      </c>
      <c r="DM107" s="114" t="s">
        <v>286</v>
      </c>
      <c r="DN107" s="114">
        <v>31.162790697674438</v>
      </c>
      <c r="DO107" s="114">
        <v>41.061452513966479</v>
      </c>
      <c r="DP107" s="114" t="s">
        <v>286</v>
      </c>
      <c r="DQ107" s="114">
        <v>18.629550321199162</v>
      </c>
      <c r="DR107" s="114">
        <v>30.47858942065492</v>
      </c>
      <c r="DS107" s="114" t="s">
        <v>286</v>
      </c>
      <c r="DT107" s="114">
        <v>36.346516007532969</v>
      </c>
      <c r="DU107" s="114">
        <v>35.858585858585855</v>
      </c>
      <c r="DV107" s="114" t="s">
        <v>286</v>
      </c>
      <c r="DW107" s="114">
        <v>29.369369369369366</v>
      </c>
      <c r="DX107" s="114">
        <v>31.578947368421044</v>
      </c>
      <c r="DY107" s="114" t="s">
        <v>286</v>
      </c>
      <c r="DZ107" s="114">
        <v>32.338308457711399</v>
      </c>
      <c r="EA107" s="114">
        <v>31.249999999999989</v>
      </c>
      <c r="EB107" s="114" t="s">
        <v>286</v>
      </c>
      <c r="EC107" s="114">
        <v>30.930232558139558</v>
      </c>
      <c r="ED107" s="114">
        <v>37.709497206703915</v>
      </c>
      <c r="EE107" s="114" t="s">
        <v>286</v>
      </c>
      <c r="EF107" s="114">
        <v>22.055674518201275</v>
      </c>
      <c r="EG107" s="114">
        <v>25.944584382871529</v>
      </c>
      <c r="EH107" s="114" t="s">
        <v>286</v>
      </c>
      <c r="EI107" s="114">
        <v>35.606060606060609</v>
      </c>
      <c r="EJ107" s="114">
        <v>35.897435897435891</v>
      </c>
      <c r="EK107" s="114" t="s">
        <v>286</v>
      </c>
      <c r="EL107" s="114">
        <v>28.390596745027121</v>
      </c>
      <c r="EM107" s="114">
        <v>25.635593220338968</v>
      </c>
      <c r="EN107" s="114" t="s">
        <v>286</v>
      </c>
      <c r="EO107" s="114">
        <v>26.515151515151494</v>
      </c>
      <c r="EP107" s="114">
        <v>25.496688741721851</v>
      </c>
      <c r="EQ107" s="114" t="s">
        <v>286</v>
      </c>
      <c r="ER107" s="114">
        <v>23.543123543123546</v>
      </c>
      <c r="ES107" s="114">
        <v>28.011204481792728</v>
      </c>
      <c r="ET107" s="114" t="s">
        <v>286</v>
      </c>
      <c r="EU107" s="114">
        <v>18.843683083511763</v>
      </c>
      <c r="EV107" s="114">
        <v>17.135549872122755</v>
      </c>
      <c r="EW107" s="114" t="s">
        <v>286</v>
      </c>
      <c r="EX107" s="114">
        <v>18.233082706766904</v>
      </c>
      <c r="EY107" s="114">
        <v>48.974358974358957</v>
      </c>
      <c r="EZ107" s="114" t="s">
        <v>286</v>
      </c>
      <c r="FA107" s="114">
        <v>11.956521739130437</v>
      </c>
      <c r="FB107" s="114">
        <v>53.177966101694913</v>
      </c>
      <c r="FC107" s="114" t="s">
        <v>286</v>
      </c>
      <c r="FD107" s="114">
        <v>11.500000000000007</v>
      </c>
      <c r="FE107" s="114">
        <v>53.947368421052609</v>
      </c>
      <c r="FF107" s="114" t="s">
        <v>286</v>
      </c>
      <c r="FG107" s="114">
        <v>12.790697674418597</v>
      </c>
      <c r="FH107" s="114">
        <v>46.760563380281681</v>
      </c>
      <c r="FI107" s="114" t="s">
        <v>286</v>
      </c>
      <c r="FJ107" s="114">
        <v>7.5107296137339103</v>
      </c>
      <c r="FK107" s="114">
        <v>46.03580562659846</v>
      </c>
      <c r="FL107" s="114" t="s">
        <v>286</v>
      </c>
      <c r="FM107" s="114">
        <v>5.8490566037735841</v>
      </c>
      <c r="FN107" s="114">
        <v>36.962025316455694</v>
      </c>
      <c r="FO107" s="114" t="s">
        <v>286</v>
      </c>
      <c r="FP107" s="114">
        <v>2.9038112522686017</v>
      </c>
      <c r="FQ107" s="114">
        <v>49.473684210526322</v>
      </c>
      <c r="FR107" s="114" t="s">
        <v>286</v>
      </c>
      <c r="FS107" s="114">
        <v>1.5</v>
      </c>
      <c r="FT107" s="114">
        <v>47.368421052631618</v>
      </c>
      <c r="FU107" s="114" t="s">
        <v>286</v>
      </c>
      <c r="FV107" s="114">
        <v>4.8951048951048977</v>
      </c>
      <c r="FW107" s="114">
        <v>40.056022408963607</v>
      </c>
      <c r="FX107" s="114" t="s">
        <v>286</v>
      </c>
      <c r="FY107" s="114">
        <v>0.85836909871244504</v>
      </c>
      <c r="FZ107" s="114">
        <v>37.974683544303801</v>
      </c>
      <c r="GA107" s="114" t="s">
        <v>286</v>
      </c>
      <c r="GB107" s="114" t="s">
        <v>286</v>
      </c>
      <c r="GC107" s="114" t="s">
        <v>286</v>
      </c>
      <c r="GD107" s="114" t="s">
        <v>286</v>
      </c>
      <c r="GE107" s="114" t="s">
        <v>286</v>
      </c>
      <c r="GF107" s="114" t="s">
        <v>286</v>
      </c>
      <c r="GG107" s="114" t="s">
        <v>286</v>
      </c>
      <c r="GH107" s="114" t="s">
        <v>286</v>
      </c>
      <c r="GI107" s="114" t="s">
        <v>286</v>
      </c>
      <c r="GJ107" s="114" t="s">
        <v>286</v>
      </c>
      <c r="GK107" s="114">
        <v>6.2790697674418601</v>
      </c>
      <c r="GL107" s="114">
        <v>5.3072625698324041</v>
      </c>
      <c r="GM107" s="114" t="s">
        <v>286</v>
      </c>
      <c r="GN107" s="114">
        <v>2.5695931477516059</v>
      </c>
      <c r="GO107" s="114">
        <v>4.7858942065491199</v>
      </c>
      <c r="GP107" s="114">
        <v>18.78172588832485</v>
      </c>
      <c r="GQ107" s="114">
        <v>54.054054054054106</v>
      </c>
      <c r="GR107" s="114">
        <v>74.680306905370855</v>
      </c>
      <c r="GS107" s="114">
        <v>16.554809843400452</v>
      </c>
      <c r="GT107" s="114">
        <v>49.618320610687029</v>
      </c>
      <c r="GU107" s="114">
        <v>75.802997858672398</v>
      </c>
      <c r="GV107" s="114">
        <v>10.0250626566416</v>
      </c>
      <c r="GW107" s="114">
        <v>45.691906005221895</v>
      </c>
      <c r="GX107" s="114">
        <v>70.134228187919433</v>
      </c>
      <c r="GY107" s="114">
        <v>11.162790697674421</v>
      </c>
      <c r="GZ107" s="114">
        <v>41.747572815534006</v>
      </c>
      <c r="HA107" s="114">
        <v>70.224719101123654</v>
      </c>
      <c r="HB107" s="114">
        <v>9.3240093240093209</v>
      </c>
      <c r="HC107" s="114">
        <v>40.219780219780198</v>
      </c>
      <c r="HD107" s="114">
        <v>65.656565656565704</v>
      </c>
      <c r="HE107" s="114">
        <v>1.2690355329949234</v>
      </c>
      <c r="HF107" s="114">
        <v>8.8803088803088741</v>
      </c>
      <c r="HG107" s="114">
        <v>33.24808184143221</v>
      </c>
      <c r="HH107" s="114">
        <v>1.5659955257270692</v>
      </c>
      <c r="HI107" s="121">
        <v>7.2519083969465656</v>
      </c>
      <c r="HJ107" s="121">
        <v>25.695931477516055</v>
      </c>
      <c r="HK107" s="121">
        <v>0.25062656641603981</v>
      </c>
      <c r="HL107" s="121">
        <v>8.8772845953002584</v>
      </c>
      <c r="HM107" s="114">
        <v>23.489932885906043</v>
      </c>
      <c r="HN107" s="114">
        <v>0.69767441860465085</v>
      </c>
      <c r="HO107" s="114">
        <v>5.3398058252427134</v>
      </c>
      <c r="HP107" s="114">
        <v>21.910112359550556</v>
      </c>
      <c r="HQ107" s="114">
        <v>0.4662004662004659</v>
      </c>
      <c r="HR107" s="114">
        <v>5.0549450549450565</v>
      </c>
      <c r="HS107" s="114">
        <v>19.444444444444454</v>
      </c>
      <c r="HT107" s="114">
        <v>7.1052631578947345</v>
      </c>
      <c r="HU107" s="114">
        <v>35.84158415841582</v>
      </c>
      <c r="HV107" s="114">
        <v>61.09660574412537</v>
      </c>
      <c r="HW107" s="114">
        <v>6.6210045662100478</v>
      </c>
      <c r="HX107" s="114">
        <v>29.824561403508785</v>
      </c>
      <c r="HY107" s="114">
        <v>57.718120805369104</v>
      </c>
      <c r="HZ107" s="114">
        <v>3.8071065989847717</v>
      </c>
      <c r="IA107" s="114">
        <v>32.539682539682566</v>
      </c>
      <c r="IB107" s="114">
        <v>51.903114186851184</v>
      </c>
      <c r="IC107" s="114">
        <v>5.3613053613053623</v>
      </c>
      <c r="ID107" s="114">
        <v>27.027027027027025</v>
      </c>
      <c r="IE107" s="114">
        <v>48.717948717948708</v>
      </c>
      <c r="IF107" s="114">
        <v>3.7296037296037308</v>
      </c>
      <c r="IG107" s="114">
        <v>26.385809312638582</v>
      </c>
      <c r="IH107" s="114">
        <v>50.000000000000021</v>
      </c>
      <c r="II107" s="114" t="s">
        <v>286</v>
      </c>
      <c r="IJ107" s="114">
        <v>22.243346007604579</v>
      </c>
      <c r="IK107" s="114">
        <v>40.616966580976857</v>
      </c>
      <c r="IL107" s="114" t="s">
        <v>286</v>
      </c>
      <c r="IM107" s="114">
        <v>17.366412213740453</v>
      </c>
      <c r="IN107" s="114">
        <v>39.186295503212008</v>
      </c>
      <c r="IO107" s="114" t="s">
        <v>286</v>
      </c>
      <c r="IP107" s="114">
        <v>17.268041237113394</v>
      </c>
      <c r="IQ107" s="114">
        <v>37.710437710437688</v>
      </c>
      <c r="IR107" s="114" t="s">
        <v>286</v>
      </c>
      <c r="IS107" s="114">
        <v>15.365853658536587</v>
      </c>
      <c r="IT107" s="114">
        <v>28.124999999999982</v>
      </c>
      <c r="IU107" s="114" t="s">
        <v>286</v>
      </c>
      <c r="IV107" s="114">
        <v>13.363028953229387</v>
      </c>
      <c r="IW107" s="114">
        <v>30.379746835443044</v>
      </c>
      <c r="IX107" s="114" t="str">
        <f t="shared" si="134"/>
        <v>--</v>
      </c>
      <c r="IY107" s="114" t="str">
        <f t="shared" si="134"/>
        <v>--</v>
      </c>
      <c r="IZ107" s="114" t="str">
        <f t="shared" si="134"/>
        <v>--</v>
      </c>
      <c r="JA107" s="114" t="str">
        <f t="shared" si="134"/>
        <v>--</v>
      </c>
      <c r="JB107" s="114" t="str">
        <f t="shared" si="134"/>
        <v>--</v>
      </c>
      <c r="JC107" s="261" t="s">
        <v>286</v>
      </c>
      <c r="JD107" s="261" t="s">
        <v>286</v>
      </c>
      <c r="JE107" s="261" t="s">
        <v>286</v>
      </c>
      <c r="JF107" s="261" t="s">
        <v>286</v>
      </c>
      <c r="JG107" s="261" t="s">
        <v>286</v>
      </c>
      <c r="JH107" s="261" t="s">
        <v>286</v>
      </c>
      <c r="JI107" s="261" t="s">
        <v>286</v>
      </c>
      <c r="JJ107" s="261" t="s">
        <v>286</v>
      </c>
      <c r="JK107" s="261" t="s">
        <v>286</v>
      </c>
      <c r="JL107" s="261" t="s">
        <v>286</v>
      </c>
      <c r="JM107" s="261" t="s">
        <v>286</v>
      </c>
      <c r="JN107" s="261" t="s">
        <v>286</v>
      </c>
      <c r="JO107" s="228">
        <v>16.847826086956498</v>
      </c>
      <c r="JP107" s="228">
        <v>28.978622327791001</v>
      </c>
      <c r="JQ107" s="228">
        <v>44.117647058823501</v>
      </c>
      <c r="JR107" s="228">
        <v>15.2577319587629</v>
      </c>
      <c r="JS107" s="228">
        <v>26.153846153846199</v>
      </c>
      <c r="JT107" s="228">
        <v>49.435028248587599</v>
      </c>
      <c r="JU107" s="228">
        <v>1.6304347826087</v>
      </c>
      <c r="JV107" s="228">
        <v>1.66270783847981</v>
      </c>
      <c r="JW107" s="228">
        <v>6.4705882352941204</v>
      </c>
      <c r="JX107" s="213">
        <v>0.41237113402061798</v>
      </c>
      <c r="JY107" s="213">
        <v>0.65934065934066</v>
      </c>
      <c r="JZ107" s="228">
        <v>9.3220338983050901</v>
      </c>
      <c r="KA107" s="228">
        <v>11.9565217391304</v>
      </c>
      <c r="KB107" s="228">
        <v>14.8584905660377</v>
      </c>
      <c r="KC107" s="228">
        <v>24.8538011695906</v>
      </c>
      <c r="KD107" s="228">
        <v>8.0412371134020493</v>
      </c>
      <c r="KE107" s="228">
        <v>12.280701754386</v>
      </c>
      <c r="KF107" s="228">
        <v>30.225988700565001</v>
      </c>
      <c r="KG107" s="128" t="str">
        <f t="shared" si="133"/>
        <v>--</v>
      </c>
      <c r="KH107" s="128" t="str">
        <f t="shared" si="133"/>
        <v>--</v>
      </c>
      <c r="KI107" s="128" t="str">
        <f t="shared" si="133"/>
        <v>--</v>
      </c>
      <c r="KJ107" s="128" t="str">
        <f t="shared" si="133"/>
        <v>--</v>
      </c>
      <c r="KK107" s="128" t="str">
        <f t="shared" si="133"/>
        <v>--</v>
      </c>
      <c r="KL107" s="128" t="str">
        <f t="shared" si="133"/>
        <v>--</v>
      </c>
      <c r="KM107" s="128" t="str">
        <f t="shared" si="133"/>
        <v>--</v>
      </c>
      <c r="KN107" s="288">
        <v>9.8562628336755651</v>
      </c>
      <c r="KO107" s="288">
        <v>6.7982456140350891</v>
      </c>
      <c r="KP107" s="288">
        <v>15.254237288135595</v>
      </c>
      <c r="KQ107" s="128" t="str">
        <f t="shared" si="83"/>
        <v>--</v>
      </c>
      <c r="KR107" s="288">
        <v>2.6694045174537977</v>
      </c>
      <c r="KS107" s="288">
        <v>1.7505470459518599</v>
      </c>
      <c r="KT107" s="288">
        <v>5.6657223796033964</v>
      </c>
      <c r="KU107" s="128" t="str">
        <f t="shared" si="84"/>
        <v>--</v>
      </c>
      <c r="KV107" s="228">
        <v>3.0800821355236154</v>
      </c>
      <c r="KW107" s="228">
        <v>2.4122807017543866</v>
      </c>
      <c r="KX107" s="228">
        <v>3.9548022598870043</v>
      </c>
      <c r="KY107" s="292">
        <v>14.248021108179422</v>
      </c>
      <c r="KZ107" s="292">
        <v>16.666666666666675</v>
      </c>
      <c r="LA107" s="292">
        <v>10.951008645533145</v>
      </c>
      <c r="LB107" s="292">
        <v>18.126272912423612</v>
      </c>
      <c r="LC107" s="292">
        <v>16.299559471365654</v>
      </c>
      <c r="LD107" s="292">
        <v>19.263456090651555</v>
      </c>
      <c r="LE107" s="292">
        <v>8.5106382978723349</v>
      </c>
      <c r="LF107" s="292">
        <v>11.7096018735363</v>
      </c>
      <c r="LG107" s="292">
        <v>8.8319088319088319</v>
      </c>
      <c r="LH107" s="292">
        <v>11.178861788617883</v>
      </c>
      <c r="LI107" s="292">
        <v>14.473684210526306</v>
      </c>
      <c r="LJ107" s="292">
        <v>9.0395480225988685</v>
      </c>
      <c r="LK107" s="292">
        <v>3.9682539682539701</v>
      </c>
      <c r="LL107" s="292">
        <v>3.286384976525822</v>
      </c>
      <c r="LM107" s="292">
        <v>2.8571428571428581</v>
      </c>
      <c r="LN107" s="292">
        <v>4.4715447154471546</v>
      </c>
      <c r="LO107" s="292">
        <v>5.9340659340659325</v>
      </c>
      <c r="LP107" s="292">
        <v>2.542372881355933</v>
      </c>
      <c r="LQ107" s="128">
        <v>3.835616438356162</v>
      </c>
      <c r="LR107" s="128">
        <v>7.3459715639810481</v>
      </c>
      <c r="LS107" s="128">
        <v>15.497076023391809</v>
      </c>
      <c r="LT107" s="128">
        <v>3.4979423868312769</v>
      </c>
      <c r="LU107" s="128">
        <v>5.9340659340659316</v>
      </c>
      <c r="LV107" s="128">
        <v>20.338983050847474</v>
      </c>
      <c r="LX107" s="378" t="str">
        <f t="shared" si="85"/>
        <v>--</v>
      </c>
      <c r="LY107" s="392">
        <v>21.106557377049199</v>
      </c>
      <c r="LZ107" s="392">
        <v>18.847006651884712</v>
      </c>
      <c r="MA107" s="392">
        <v>22.727272727272737</v>
      </c>
      <c r="MB107" s="378" t="str">
        <f t="shared" si="86"/>
        <v>--</v>
      </c>
      <c r="MC107" s="392">
        <v>18.287037037037031</v>
      </c>
      <c r="MD107" s="392">
        <v>25.203252032520339</v>
      </c>
      <c r="ME107" s="392">
        <v>19.335347432024161</v>
      </c>
      <c r="MF107" s="378" t="str">
        <f t="shared" si="87"/>
        <v>--</v>
      </c>
      <c r="MG107" s="392">
        <v>16.326530612244902</v>
      </c>
      <c r="MH107" s="392">
        <v>17.621145374449338</v>
      </c>
      <c r="MI107" s="392">
        <v>20.056497175141232</v>
      </c>
      <c r="MJ107" s="378" t="str">
        <f t="shared" si="88"/>
        <v>--</v>
      </c>
      <c r="MK107" s="392">
        <v>20.930232558139519</v>
      </c>
      <c r="ML107" s="392">
        <v>24.331550802139024</v>
      </c>
      <c r="MM107" s="392">
        <v>18.373493975903614</v>
      </c>
      <c r="MN107" s="378" t="str">
        <f t="shared" si="89"/>
        <v>--</v>
      </c>
      <c r="MO107" s="392">
        <v>19.626168224299075</v>
      </c>
      <c r="MP107" s="392">
        <v>21.428571428571434</v>
      </c>
      <c r="MQ107" s="392">
        <v>12.537313432835822</v>
      </c>
      <c r="MR107" s="378" t="str">
        <f t="shared" si="90"/>
        <v>--</v>
      </c>
      <c r="MS107" s="392">
        <v>14.719626168224293</v>
      </c>
      <c r="MT107" s="392">
        <v>16.844919786096259</v>
      </c>
      <c r="MU107" s="392">
        <v>11.445783132530124</v>
      </c>
      <c r="MV107" s="378" t="str">
        <f t="shared" si="91"/>
        <v>--</v>
      </c>
      <c r="MW107" s="392">
        <v>4.9528301886792478</v>
      </c>
      <c r="MX107" s="392">
        <v>5.8823529411764692</v>
      </c>
      <c r="MY107" s="392">
        <v>2.4096385542168686</v>
      </c>
      <c r="MZ107" s="378" t="str">
        <f t="shared" si="92"/>
        <v>--</v>
      </c>
      <c r="NA107" s="392">
        <v>27.515400410677628</v>
      </c>
      <c r="NB107" s="392">
        <v>29.605263157894701</v>
      </c>
      <c r="NC107" s="392">
        <v>33.0508474576271</v>
      </c>
      <c r="ND107" s="378" t="str">
        <f t="shared" si="93"/>
        <v>--</v>
      </c>
      <c r="NE107" s="392">
        <v>26.728110599078349</v>
      </c>
      <c r="NF107" s="392">
        <v>23.9247311827957</v>
      </c>
      <c r="NG107" s="392">
        <v>20.606060606060627</v>
      </c>
      <c r="NH107" s="378" t="str">
        <f t="shared" si="94"/>
        <v>--</v>
      </c>
      <c r="NI107" s="392">
        <v>7.586206896551718</v>
      </c>
      <c r="NJ107" s="392">
        <v>7.5268817204301106</v>
      </c>
      <c r="NK107" s="392">
        <v>7.575757575757569</v>
      </c>
      <c r="NL107" s="378" t="str">
        <f t="shared" si="95"/>
        <v>--</v>
      </c>
      <c r="NM107" s="392">
        <v>1.8433179723502289</v>
      </c>
      <c r="NN107" s="392">
        <v>1.8716577540106967</v>
      </c>
      <c r="NO107" s="392">
        <v>3.636363636363638</v>
      </c>
      <c r="NP107" s="378" t="str">
        <f t="shared" si="96"/>
        <v>--</v>
      </c>
      <c r="NQ107" s="392">
        <v>2.0833333333333348</v>
      </c>
      <c r="NR107" s="392">
        <v>1.0781671159029644</v>
      </c>
      <c r="NS107" s="392">
        <v>1.5197568389057756</v>
      </c>
      <c r="NT107" s="378" t="str">
        <f t="shared" si="97"/>
        <v>--</v>
      </c>
      <c r="NU107" s="392">
        <v>17.741935483870957</v>
      </c>
      <c r="NV107" s="392">
        <v>25.668449197860962</v>
      </c>
      <c r="NW107" s="392">
        <v>40.298507462686565</v>
      </c>
      <c r="NX107" s="378" t="str">
        <f t="shared" si="98"/>
        <v>--</v>
      </c>
      <c r="NY107" s="392">
        <v>1.3824884792626726</v>
      </c>
      <c r="NZ107" s="392">
        <v>1.0695187165775408</v>
      </c>
      <c r="OA107" s="392">
        <v>4.1791044776119444</v>
      </c>
      <c r="OB107" s="378" t="str">
        <f t="shared" si="99"/>
        <v>--</v>
      </c>
      <c r="OC107" s="392">
        <v>12.844036697247715</v>
      </c>
      <c r="OD107" s="392">
        <v>16.666666666666661</v>
      </c>
      <c r="OE107" s="392">
        <v>24.024024024024015</v>
      </c>
    </row>
    <row r="108" spans="1:396" ht="14.4" thickTop="1" thickBot="1" x14ac:dyDescent="0.3">
      <c r="A108" s="114" t="str">
        <f t="shared" si="127"/>
        <v>--</v>
      </c>
      <c r="B108" s="96" t="s">
        <v>183</v>
      </c>
      <c r="C108" s="96">
        <v>19.596541786743519</v>
      </c>
      <c r="D108" s="114">
        <v>29.07083716651335</v>
      </c>
      <c r="E108" s="114">
        <v>40.264900662251669</v>
      </c>
      <c r="F108" s="114">
        <v>20.79545454545454</v>
      </c>
      <c r="G108" s="114">
        <v>29.898989898989903</v>
      </c>
      <c r="H108" s="114">
        <v>42.77456647398845</v>
      </c>
      <c r="I108" s="114">
        <v>19.021739130434778</v>
      </c>
      <c r="J108" s="114">
        <v>29.137055837563462</v>
      </c>
      <c r="K108" s="114">
        <v>41.123882503192846</v>
      </c>
      <c r="L108" s="114">
        <v>21.580928481806783</v>
      </c>
      <c r="M108" s="114">
        <v>26.732673267326739</v>
      </c>
      <c r="N108" s="114">
        <v>40.512048192771054</v>
      </c>
      <c r="O108" s="114">
        <v>13.056379821958458</v>
      </c>
      <c r="P108" s="114">
        <v>27.659574468085111</v>
      </c>
      <c r="Q108" s="114">
        <v>39.747634069400625</v>
      </c>
      <c r="R108" s="114">
        <v>8.3570750237416878</v>
      </c>
      <c r="S108" s="114">
        <v>12.626728110599082</v>
      </c>
      <c r="T108" s="114">
        <v>10.079575596816978</v>
      </c>
      <c r="U108" s="114">
        <v>11.711711711711718</v>
      </c>
      <c r="V108" s="114">
        <v>12.753036437246962</v>
      </c>
      <c r="W108" s="114">
        <v>11.544011544011552</v>
      </c>
      <c r="X108" s="114">
        <v>10.173160173160161</v>
      </c>
      <c r="Y108" s="114">
        <v>14.271255060728741</v>
      </c>
      <c r="Z108" s="114">
        <v>9.0909090909090935</v>
      </c>
      <c r="AA108" s="114">
        <v>15.201005025125626</v>
      </c>
      <c r="AB108" s="114">
        <v>13.021868787276361</v>
      </c>
      <c r="AC108" s="114">
        <v>12.180451127819554</v>
      </c>
      <c r="AD108" s="114">
        <v>10.487444608567204</v>
      </c>
      <c r="AE108" s="114">
        <v>13.696808510638315</v>
      </c>
      <c r="AF108" s="114">
        <v>8.6614173228346392</v>
      </c>
      <c r="AG108" s="114">
        <v>13.955726660250233</v>
      </c>
      <c r="AH108" s="114">
        <v>18.709677419354787</v>
      </c>
      <c r="AI108" s="114">
        <v>13.2</v>
      </c>
      <c r="AJ108" s="114">
        <v>15.17553793884484</v>
      </c>
      <c r="AK108" s="114">
        <v>14.416243654822321</v>
      </c>
      <c r="AL108" s="114">
        <v>15.072463768115945</v>
      </c>
      <c r="AM108" s="114">
        <v>13.232104121475057</v>
      </c>
      <c r="AN108" s="114">
        <v>17.192268565615464</v>
      </c>
      <c r="AO108" s="114">
        <v>12.676056338028157</v>
      </c>
      <c r="AP108" s="114">
        <v>14.810126582278469</v>
      </c>
      <c r="AQ108" s="114">
        <v>12.362911266201397</v>
      </c>
      <c r="AR108" s="114">
        <v>12.971342383107093</v>
      </c>
      <c r="AS108" s="114">
        <v>11.834319526627208</v>
      </c>
      <c r="AT108" s="114">
        <v>13.049267643142466</v>
      </c>
      <c r="AU108" s="114">
        <v>9.1627172195892577</v>
      </c>
      <c r="AV108" s="114">
        <v>11.690821256038646</v>
      </c>
      <c r="AW108" s="114">
        <v>15.341959334565606</v>
      </c>
      <c r="AX108" s="114">
        <v>11.835106382978735</v>
      </c>
      <c r="AY108" s="114">
        <v>12.100456621004563</v>
      </c>
      <c r="AZ108" s="114">
        <v>13.775510204081636</v>
      </c>
      <c r="BA108" s="114">
        <v>11.191860465116282</v>
      </c>
      <c r="BB108" s="114">
        <v>11.062431544359255</v>
      </c>
      <c r="BC108" s="114">
        <v>16.174974567650047</v>
      </c>
      <c r="BD108" s="114">
        <v>9.3469910371318754</v>
      </c>
      <c r="BE108" s="114">
        <v>14.068441064638787</v>
      </c>
      <c r="BF108" s="114">
        <v>12.574850299401197</v>
      </c>
      <c r="BG108" s="114">
        <v>12.518853695324289</v>
      </c>
      <c r="BH108" s="114">
        <v>12.04819277108434</v>
      </c>
      <c r="BI108" s="114">
        <v>13.333333333333329</v>
      </c>
      <c r="BJ108" s="114">
        <v>9.6671949286846317</v>
      </c>
      <c r="BK108" s="114" t="s">
        <v>286</v>
      </c>
      <c r="BL108" s="114" t="s">
        <v>286</v>
      </c>
      <c r="BM108" s="114" t="s">
        <v>286</v>
      </c>
      <c r="BN108" s="114" t="s">
        <v>286</v>
      </c>
      <c r="BO108" s="114" t="s">
        <v>286</v>
      </c>
      <c r="BP108" s="114" t="s">
        <v>286</v>
      </c>
      <c r="BQ108" s="114" t="s">
        <v>286</v>
      </c>
      <c r="BR108" s="114" t="s">
        <v>286</v>
      </c>
      <c r="BS108" s="114" t="s">
        <v>286</v>
      </c>
      <c r="BT108" s="114">
        <v>11.757269279393189</v>
      </c>
      <c r="BU108" s="114">
        <v>11.699999999999992</v>
      </c>
      <c r="BV108" s="114">
        <v>9.9540581929555909</v>
      </c>
      <c r="BW108" s="114">
        <v>10.385756676557866</v>
      </c>
      <c r="BX108" s="114">
        <v>11.78861788617886</v>
      </c>
      <c r="BY108" s="114">
        <v>7.7654516640253552</v>
      </c>
      <c r="BZ108" s="114">
        <v>15.613026819923382</v>
      </c>
      <c r="CA108" s="114">
        <v>22.991689750692576</v>
      </c>
      <c r="CB108" s="114">
        <v>14.913448735019985</v>
      </c>
      <c r="CC108" s="114">
        <v>14.755959137343917</v>
      </c>
      <c r="CD108" s="114">
        <v>23.571428571428584</v>
      </c>
      <c r="CE108" s="114">
        <v>14.949201741654576</v>
      </c>
      <c r="CF108" s="114">
        <v>15.088105726872229</v>
      </c>
      <c r="CG108" s="114">
        <v>21.363173957273656</v>
      </c>
      <c r="CH108" s="114">
        <v>14.066496163682853</v>
      </c>
      <c r="CI108" s="114">
        <v>11.210191082802551</v>
      </c>
      <c r="CJ108" s="114">
        <v>17.487437185929643</v>
      </c>
      <c r="CK108" s="114">
        <v>15.926493108728943</v>
      </c>
      <c r="CL108" s="114">
        <v>11.659192825112104</v>
      </c>
      <c r="CM108" s="114">
        <v>15.510204081632649</v>
      </c>
      <c r="CN108" s="114">
        <v>11.305732484076444</v>
      </c>
      <c r="CO108" s="114">
        <v>3.4351145038167923</v>
      </c>
      <c r="CP108" s="114">
        <v>6.0941828254847579</v>
      </c>
      <c r="CQ108" s="114">
        <v>3.1914893617021303</v>
      </c>
      <c r="CR108" s="114">
        <v>3.5147392290249422</v>
      </c>
      <c r="CS108" s="114">
        <v>7.8172588832487326</v>
      </c>
      <c r="CT108" s="114">
        <v>3.9130434782608647</v>
      </c>
      <c r="CU108" s="114">
        <v>3.9647577092511046</v>
      </c>
      <c r="CV108" s="114">
        <v>7.7393075356415597</v>
      </c>
      <c r="CW108" s="114">
        <v>2.9449423815620985</v>
      </c>
      <c r="CX108" s="114">
        <v>2.1518987341772138</v>
      </c>
      <c r="CY108" s="114">
        <v>4.2296072507552838</v>
      </c>
      <c r="CZ108" s="114">
        <v>2.7692307692307692</v>
      </c>
      <c r="DA108" s="114">
        <v>2.2388059701492566</v>
      </c>
      <c r="DB108" s="114">
        <v>4.2176870748299313</v>
      </c>
      <c r="DC108" s="114">
        <v>2.3847376788553261</v>
      </c>
      <c r="DD108" s="114" t="s">
        <v>286</v>
      </c>
      <c r="DE108" s="114">
        <v>34.21052631578948</v>
      </c>
      <c r="DF108" s="114">
        <v>43.391188251001338</v>
      </c>
      <c r="DG108" s="114" t="s">
        <v>286</v>
      </c>
      <c r="DH108" s="114">
        <v>28.426395939086305</v>
      </c>
      <c r="DI108" s="114">
        <v>37.010159651669085</v>
      </c>
      <c r="DJ108" s="114" t="s">
        <v>286</v>
      </c>
      <c r="DK108" s="114">
        <v>33.979591836734777</v>
      </c>
      <c r="DL108" s="114">
        <v>41.666666666666686</v>
      </c>
      <c r="DM108" s="114" t="s">
        <v>286</v>
      </c>
      <c r="DN108" s="114">
        <v>30.746268656716413</v>
      </c>
      <c r="DO108" s="114">
        <v>42.705167173252271</v>
      </c>
      <c r="DP108" s="114" t="s">
        <v>286</v>
      </c>
      <c r="DQ108" s="114">
        <v>18.918918918918898</v>
      </c>
      <c r="DR108" s="114">
        <v>27.503974562798081</v>
      </c>
      <c r="DS108" s="114" t="s">
        <v>286</v>
      </c>
      <c r="DT108" s="114">
        <v>28.962264150943412</v>
      </c>
      <c r="DU108" s="114">
        <v>33.19946452476573</v>
      </c>
      <c r="DV108" s="114" t="s">
        <v>286</v>
      </c>
      <c r="DW108" s="114">
        <v>31.707317073170728</v>
      </c>
      <c r="DX108" s="114">
        <v>31.395348837209276</v>
      </c>
      <c r="DY108" s="114" t="s">
        <v>286</v>
      </c>
      <c r="DZ108" s="114">
        <v>29.969418960244656</v>
      </c>
      <c r="EA108" s="114">
        <v>30.946291560102289</v>
      </c>
      <c r="EB108" s="114" t="s">
        <v>286</v>
      </c>
      <c r="EC108" s="114">
        <v>24.750499001996022</v>
      </c>
      <c r="ED108" s="114">
        <v>33.990895295902874</v>
      </c>
      <c r="EE108" s="114" t="s">
        <v>286</v>
      </c>
      <c r="EF108" s="114">
        <v>17.320703653585941</v>
      </c>
      <c r="EG108" s="114">
        <v>21.178343949044564</v>
      </c>
      <c r="EH108" s="114" t="s">
        <v>286</v>
      </c>
      <c r="EI108" s="114">
        <v>24.928909952606634</v>
      </c>
      <c r="EJ108" s="114">
        <v>27.665317139001335</v>
      </c>
      <c r="EK108" s="114" t="s">
        <v>286</v>
      </c>
      <c r="EL108" s="114">
        <v>25.432349949135265</v>
      </c>
      <c r="EM108" s="114">
        <v>21.354933726067728</v>
      </c>
      <c r="EN108" s="114" t="s">
        <v>286</v>
      </c>
      <c r="EO108" s="114">
        <v>24.13087934560328</v>
      </c>
      <c r="EP108" s="114">
        <v>21.778350515463906</v>
      </c>
      <c r="EQ108" s="114" t="s">
        <v>286</v>
      </c>
      <c r="ER108" s="114">
        <v>18.881118881118876</v>
      </c>
      <c r="ES108" s="114">
        <v>23.404255319148902</v>
      </c>
      <c r="ET108" s="114" t="s">
        <v>286</v>
      </c>
      <c r="EU108" s="114">
        <v>16.282225237449129</v>
      </c>
      <c r="EV108" s="114">
        <v>15.495207667731634</v>
      </c>
      <c r="EW108" s="114" t="s">
        <v>286</v>
      </c>
      <c r="EX108" s="114">
        <v>14.52991452991453</v>
      </c>
      <c r="EY108" s="114">
        <v>57.335127860026944</v>
      </c>
      <c r="EZ108" s="114" t="s">
        <v>286</v>
      </c>
      <c r="FA108" s="114">
        <v>11.190233977619537</v>
      </c>
      <c r="FB108" s="114">
        <v>46.412884333821417</v>
      </c>
      <c r="FC108" s="114" t="s">
        <v>286</v>
      </c>
      <c r="FD108" s="114">
        <v>10.623084780388162</v>
      </c>
      <c r="FE108" s="114">
        <v>46.838709677419381</v>
      </c>
      <c r="FF108" s="114" t="s">
        <v>286</v>
      </c>
      <c r="FG108" s="114">
        <v>9.2907092907092927</v>
      </c>
      <c r="FH108" s="114">
        <v>46.048632218845</v>
      </c>
      <c r="FI108" s="114" t="s">
        <v>286</v>
      </c>
      <c r="FJ108" s="114">
        <v>8.412483039348718</v>
      </c>
      <c r="FK108" s="114">
        <v>34.130781499202591</v>
      </c>
      <c r="FL108" s="114" t="s">
        <v>286</v>
      </c>
      <c r="FM108" s="114">
        <v>3.2196969696969728</v>
      </c>
      <c r="FN108" s="114">
        <v>36.813922356091034</v>
      </c>
      <c r="FO108" s="114" t="s">
        <v>286</v>
      </c>
      <c r="FP108" s="114">
        <v>2.6476578411405343</v>
      </c>
      <c r="FQ108" s="114">
        <v>29.446064139941686</v>
      </c>
      <c r="FR108" s="114" t="s">
        <v>286</v>
      </c>
      <c r="FS108" s="114">
        <v>2.4615384615384617</v>
      </c>
      <c r="FT108" s="114">
        <v>36.37532133676094</v>
      </c>
      <c r="FU108" s="114" t="s">
        <v>286</v>
      </c>
      <c r="FV108" s="114">
        <v>2.5000000000000036</v>
      </c>
      <c r="FW108" s="114">
        <v>25.570776255707738</v>
      </c>
      <c r="FX108" s="114" t="s">
        <v>286</v>
      </c>
      <c r="FY108" s="114">
        <v>2.7210884353741509</v>
      </c>
      <c r="FZ108" s="114">
        <v>22.611464968152905</v>
      </c>
      <c r="GA108" s="114" t="s">
        <v>286</v>
      </c>
      <c r="GB108" s="114" t="s">
        <v>286</v>
      </c>
      <c r="GC108" s="114" t="s">
        <v>286</v>
      </c>
      <c r="GD108" s="114" t="s">
        <v>286</v>
      </c>
      <c r="GE108" s="114" t="s">
        <v>286</v>
      </c>
      <c r="GF108" s="114" t="s">
        <v>286</v>
      </c>
      <c r="GG108" s="114" t="s">
        <v>286</v>
      </c>
      <c r="GH108" s="114" t="s">
        <v>286</v>
      </c>
      <c r="GI108" s="114" t="s">
        <v>286</v>
      </c>
      <c r="GJ108" s="114" t="s">
        <v>286</v>
      </c>
      <c r="GK108" s="114">
        <v>3.5928143712574876</v>
      </c>
      <c r="GL108" s="114">
        <v>5.631659056316594</v>
      </c>
      <c r="GM108" s="114" t="s">
        <v>286</v>
      </c>
      <c r="GN108" s="114">
        <v>2.3035230352303557</v>
      </c>
      <c r="GO108" s="114">
        <v>1.2759170653907494</v>
      </c>
      <c r="GP108" s="114">
        <v>20.518134715025898</v>
      </c>
      <c r="GQ108" s="114">
        <v>54.770992366412223</v>
      </c>
      <c r="GR108" s="114">
        <v>66.399999999999935</v>
      </c>
      <c r="GS108" s="114">
        <v>17.245508982035897</v>
      </c>
      <c r="GT108" s="114">
        <v>45.820105820105844</v>
      </c>
      <c r="GU108" s="114">
        <v>69.683257918552044</v>
      </c>
      <c r="GV108" s="114">
        <v>12.314709236031922</v>
      </c>
      <c r="GW108" s="114">
        <v>46.501614639397275</v>
      </c>
      <c r="GX108" s="114">
        <v>63.341968911917036</v>
      </c>
      <c r="GY108" s="114">
        <v>10.103626943005176</v>
      </c>
      <c r="GZ108" s="114">
        <v>37.461617195496437</v>
      </c>
      <c r="HA108" s="114">
        <v>61.669242658423485</v>
      </c>
      <c r="HB108" s="114">
        <v>8.9368258859784309</v>
      </c>
      <c r="HC108" s="114">
        <v>30.097087378640797</v>
      </c>
      <c r="HD108" s="114">
        <v>52.733118971061081</v>
      </c>
      <c r="HE108" s="114">
        <v>1.3471502590673579</v>
      </c>
      <c r="HF108" s="114">
        <v>8.8740458015267176</v>
      </c>
      <c r="HG108" s="114">
        <v>25.999999999999996</v>
      </c>
      <c r="HH108" s="114">
        <v>0.83832335329341301</v>
      </c>
      <c r="HI108" s="121">
        <v>6.6666666666666616</v>
      </c>
      <c r="HJ108" s="121">
        <v>21.417797888386129</v>
      </c>
      <c r="HK108" s="121">
        <v>0.79817559863169962</v>
      </c>
      <c r="HL108" s="121">
        <v>7.3196986006458697</v>
      </c>
      <c r="HM108" s="114">
        <v>20.725388601036279</v>
      </c>
      <c r="HN108" s="114">
        <v>0.38860103626942982</v>
      </c>
      <c r="HO108" s="114">
        <v>4.2988741044012269</v>
      </c>
      <c r="HP108" s="114">
        <v>14.064914992272026</v>
      </c>
      <c r="HQ108" s="114">
        <v>0.46224961479198717</v>
      </c>
      <c r="HR108" s="114">
        <v>3.1900138696255191</v>
      </c>
      <c r="HS108" s="114">
        <v>12.379421221864954</v>
      </c>
      <c r="HT108" s="114">
        <v>9.3247588424437353</v>
      </c>
      <c r="HU108" s="114">
        <v>38.132295719844322</v>
      </c>
      <c r="HV108" s="114">
        <v>51.358695652173907</v>
      </c>
      <c r="HW108" s="114">
        <v>6.8376068376068337</v>
      </c>
      <c r="HX108" s="114">
        <v>28.7878787878788</v>
      </c>
      <c r="HY108" s="114">
        <v>52.037617554858883</v>
      </c>
      <c r="HZ108" s="114">
        <v>5.4147465437787998</v>
      </c>
      <c r="IA108" s="114">
        <v>30.616740088105704</v>
      </c>
      <c r="IB108" s="114">
        <v>45.187165775401084</v>
      </c>
      <c r="IC108" s="114">
        <v>5.4474708171206201</v>
      </c>
      <c r="ID108" s="114">
        <v>24.176954732510286</v>
      </c>
      <c r="IE108" s="114">
        <v>45.131375579598142</v>
      </c>
      <c r="IF108" s="114">
        <v>4.4684129429892154</v>
      </c>
      <c r="IG108" s="114">
        <v>18.888888888888889</v>
      </c>
      <c r="IH108" s="114">
        <v>37.964458804523488</v>
      </c>
      <c r="II108" s="114" t="s">
        <v>286</v>
      </c>
      <c r="IJ108" s="114">
        <v>20.967741935483879</v>
      </c>
      <c r="IK108" s="114">
        <v>32.399999999999991</v>
      </c>
      <c r="IL108" s="114" t="s">
        <v>286</v>
      </c>
      <c r="IM108" s="114">
        <v>14.646996838777653</v>
      </c>
      <c r="IN108" s="114">
        <v>32.981927710843344</v>
      </c>
      <c r="IO108" s="114" t="s">
        <v>286</v>
      </c>
      <c r="IP108" s="114">
        <v>15.343347639484994</v>
      </c>
      <c r="IQ108" s="114">
        <v>29.381443298969117</v>
      </c>
      <c r="IR108" s="114" t="s">
        <v>286</v>
      </c>
      <c r="IS108" s="114">
        <v>12.435765673175741</v>
      </c>
      <c r="IT108" s="114">
        <v>27.047913446676972</v>
      </c>
      <c r="IU108" s="114" t="s">
        <v>286</v>
      </c>
      <c r="IV108" s="114">
        <v>9.3055555555555447</v>
      </c>
      <c r="IW108" s="114">
        <v>21.682847896440155</v>
      </c>
      <c r="IX108" s="114" t="str">
        <f t="shared" si="134"/>
        <v>--</v>
      </c>
      <c r="IY108" s="114" t="str">
        <f t="shared" si="134"/>
        <v>--</v>
      </c>
      <c r="IZ108" s="114" t="str">
        <f t="shared" si="134"/>
        <v>--</v>
      </c>
      <c r="JA108" s="114" t="str">
        <f t="shared" si="134"/>
        <v>--</v>
      </c>
      <c r="JB108" s="114" t="str">
        <f t="shared" si="134"/>
        <v>--</v>
      </c>
      <c r="JC108" s="261" t="s">
        <v>286</v>
      </c>
      <c r="JD108" s="261" t="s">
        <v>286</v>
      </c>
      <c r="JE108" s="261" t="s">
        <v>286</v>
      </c>
      <c r="JF108" s="261" t="s">
        <v>286</v>
      </c>
      <c r="JG108" s="261" t="s">
        <v>286</v>
      </c>
      <c r="JH108" s="261" t="s">
        <v>286</v>
      </c>
      <c r="JI108" s="261" t="s">
        <v>286</v>
      </c>
      <c r="JJ108" s="261" t="s">
        <v>286</v>
      </c>
      <c r="JK108" s="261" t="s">
        <v>286</v>
      </c>
      <c r="JL108" s="261" t="s">
        <v>286</v>
      </c>
      <c r="JM108" s="261" t="s">
        <v>286</v>
      </c>
      <c r="JN108" s="261" t="s">
        <v>286</v>
      </c>
      <c r="JO108" s="228">
        <v>20.259740259740301</v>
      </c>
      <c r="JP108" s="228">
        <v>27.2222222222222</v>
      </c>
      <c r="JQ108" s="228">
        <v>50.583657587548601</v>
      </c>
      <c r="JR108" s="228">
        <v>17.460317460317501</v>
      </c>
      <c r="JS108" s="228">
        <v>28.488372093023301</v>
      </c>
      <c r="JT108" s="228">
        <v>41.9928825622776</v>
      </c>
      <c r="JU108" s="228">
        <v>1.03896103896104</v>
      </c>
      <c r="JV108" s="228">
        <v>2.2222222222222201</v>
      </c>
      <c r="JW108" s="228">
        <v>9.3385214007782107</v>
      </c>
      <c r="JX108" s="213">
        <v>0.79365079365079305</v>
      </c>
      <c r="JY108" s="228">
        <v>1.4534883720930201</v>
      </c>
      <c r="JZ108" s="228">
        <v>3.5587188612099698</v>
      </c>
      <c r="KA108" s="228">
        <v>12.987012987012999</v>
      </c>
      <c r="KB108" s="228">
        <v>17.403314917127101</v>
      </c>
      <c r="KC108" s="228">
        <v>37.7431906614786</v>
      </c>
      <c r="KD108" s="228">
        <v>11.0526315789474</v>
      </c>
      <c r="KE108" s="228">
        <v>15.6521739130435</v>
      </c>
      <c r="KF108" s="228">
        <v>24.113475177304998</v>
      </c>
      <c r="KG108" s="128" t="str">
        <f t="shared" si="133"/>
        <v>--</v>
      </c>
      <c r="KH108" s="128" t="str">
        <f t="shared" si="133"/>
        <v>--</v>
      </c>
      <c r="KI108" s="128" t="str">
        <f t="shared" si="133"/>
        <v>--</v>
      </c>
      <c r="KJ108" s="128" t="str">
        <f t="shared" si="133"/>
        <v>--</v>
      </c>
      <c r="KK108" s="128" t="str">
        <f t="shared" si="133"/>
        <v>--</v>
      </c>
      <c r="KL108" s="128" t="str">
        <f t="shared" si="133"/>
        <v>--</v>
      </c>
      <c r="KM108" s="128" t="str">
        <f t="shared" si="133"/>
        <v>--</v>
      </c>
      <c r="KN108" s="288">
        <v>9.1383812010443837</v>
      </c>
      <c r="KO108" s="288">
        <v>7.7363896848137577</v>
      </c>
      <c r="KP108" s="288">
        <v>13.380281690140848</v>
      </c>
      <c r="KQ108" s="128" t="str">
        <f t="shared" si="83"/>
        <v>--</v>
      </c>
      <c r="KR108" s="288">
        <v>1.3054830287206263</v>
      </c>
      <c r="KS108" s="288">
        <v>3.1428571428571441</v>
      </c>
      <c r="KT108" s="288">
        <v>2.8169014084507076</v>
      </c>
      <c r="KU108" s="128" t="str">
        <f t="shared" si="84"/>
        <v>--</v>
      </c>
      <c r="KV108" s="228">
        <v>1.8276762402088795</v>
      </c>
      <c r="KW108" s="228">
        <v>3.1428571428571441</v>
      </c>
      <c r="KX108" s="228">
        <v>2.1126760563380307</v>
      </c>
      <c r="KY108" s="292">
        <v>16.624040920716116</v>
      </c>
      <c r="KZ108" s="292">
        <v>14.323607427055704</v>
      </c>
      <c r="LA108" s="292">
        <v>11.62790697674418</v>
      </c>
      <c r="LB108" s="292">
        <v>13.766233766233771</v>
      </c>
      <c r="LC108" s="292">
        <v>19.718309859154935</v>
      </c>
      <c r="LD108" s="292">
        <v>12.280701754385959</v>
      </c>
      <c r="LE108" s="292">
        <v>13.43669250645995</v>
      </c>
      <c r="LF108" s="292">
        <v>12.266666666666662</v>
      </c>
      <c r="LG108" s="292">
        <v>11.417322834645669</v>
      </c>
      <c r="LH108" s="292">
        <v>10.129870129870135</v>
      </c>
      <c r="LI108" s="292">
        <v>12.640449438202243</v>
      </c>
      <c r="LJ108" s="292">
        <v>9.1228070175438614</v>
      </c>
      <c r="LK108" s="292">
        <v>4.1025641025641022</v>
      </c>
      <c r="LL108" s="292">
        <v>5.0397877984084909</v>
      </c>
      <c r="LM108" s="292">
        <v>4.6875000000000036</v>
      </c>
      <c r="LN108" s="292">
        <v>3.3854166666666692</v>
      </c>
      <c r="LO108" s="292">
        <v>5.0139275766016693</v>
      </c>
      <c r="LP108" s="292">
        <v>2.4561403508771931</v>
      </c>
      <c r="LQ108" s="128">
        <v>4.4155844155844139</v>
      </c>
      <c r="LR108" s="128">
        <v>8.0332409972299192</v>
      </c>
      <c r="LS108" s="128">
        <v>23.437499999999993</v>
      </c>
      <c r="LT108" s="128">
        <v>2.8947368421052628</v>
      </c>
      <c r="LU108" s="128">
        <v>7.4927953890489887</v>
      </c>
      <c r="LV108" s="128">
        <v>13.167259786476864</v>
      </c>
      <c r="LX108" s="378" t="str">
        <f t="shared" si="85"/>
        <v>--</v>
      </c>
      <c r="LY108" s="392">
        <v>19.010416666666657</v>
      </c>
      <c r="LZ108" s="392">
        <v>22.25352112676056</v>
      </c>
      <c r="MA108" s="392">
        <v>17.543859649122812</v>
      </c>
      <c r="MB108" s="378" t="str">
        <f t="shared" si="86"/>
        <v>--</v>
      </c>
      <c r="MC108" s="392">
        <v>14.691943127962093</v>
      </c>
      <c r="MD108" s="392">
        <v>19.500000000000007</v>
      </c>
      <c r="ME108" s="392">
        <v>18.965517241379313</v>
      </c>
      <c r="MF108" s="378" t="str">
        <f t="shared" si="87"/>
        <v>--</v>
      </c>
      <c r="MG108" s="392">
        <v>15.762273901808785</v>
      </c>
      <c r="MH108" s="392">
        <v>19.491525423728813</v>
      </c>
      <c r="MI108" s="392">
        <v>14.035087719298266</v>
      </c>
      <c r="MJ108" s="378" t="str">
        <f t="shared" si="88"/>
        <v>--</v>
      </c>
      <c r="MK108" s="392">
        <v>16.509433962264151</v>
      </c>
      <c r="ML108" s="392">
        <v>22.660098522167477</v>
      </c>
      <c r="MM108" s="392">
        <v>19.774011299435031</v>
      </c>
      <c r="MN108" s="378" t="str">
        <f t="shared" si="89"/>
        <v>--</v>
      </c>
      <c r="MO108" s="392">
        <v>18.779342723004685</v>
      </c>
      <c r="MP108" s="392">
        <v>23.557692307692317</v>
      </c>
      <c r="MQ108" s="392">
        <v>18.994413407821238</v>
      </c>
      <c r="MR108" s="378" t="str">
        <f t="shared" si="90"/>
        <v>--</v>
      </c>
      <c r="MS108" s="392">
        <v>16.587677725118475</v>
      </c>
      <c r="MT108" s="392">
        <v>17.224880382775122</v>
      </c>
      <c r="MU108" s="392">
        <v>16.292134831460665</v>
      </c>
      <c r="MV108" s="378" t="str">
        <f t="shared" si="91"/>
        <v>--</v>
      </c>
      <c r="MW108" s="392">
        <v>3.8277511961722506</v>
      </c>
      <c r="MX108" s="392">
        <v>7.6555023923444967</v>
      </c>
      <c r="MY108" s="392">
        <v>5.6179775280898898</v>
      </c>
      <c r="MZ108" s="378" t="str">
        <f t="shared" si="92"/>
        <v>--</v>
      </c>
      <c r="NA108" s="392">
        <v>27.937336814621414</v>
      </c>
      <c r="NB108" s="392">
        <v>21.71428571428573</v>
      </c>
      <c r="NC108" s="392">
        <v>20.422535211267601</v>
      </c>
      <c r="ND108" s="378" t="str">
        <f t="shared" si="93"/>
        <v>--</v>
      </c>
      <c r="NE108" s="392">
        <v>21.428571428571445</v>
      </c>
      <c r="NF108" s="392">
        <v>25.247524752475258</v>
      </c>
      <c r="NG108" s="392">
        <v>22.346368715083813</v>
      </c>
      <c r="NH108" s="378" t="str">
        <f t="shared" si="94"/>
        <v>--</v>
      </c>
      <c r="NI108" s="392">
        <v>7.511737089201878</v>
      </c>
      <c r="NJ108" s="392">
        <v>6.0000000000000036</v>
      </c>
      <c r="NK108" s="392">
        <v>7.8212290502793325</v>
      </c>
      <c r="NL108" s="378" t="str">
        <f t="shared" si="95"/>
        <v>--</v>
      </c>
      <c r="NM108" s="392">
        <v>2.3696682464454986</v>
      </c>
      <c r="NN108" s="392">
        <v>0.99502487562189101</v>
      </c>
      <c r="NO108" s="392">
        <v>1.6574585635359118</v>
      </c>
      <c r="NP108" s="378" t="str">
        <f t="shared" si="96"/>
        <v>--</v>
      </c>
      <c r="NQ108" s="392">
        <v>2.3809523809523818</v>
      </c>
      <c r="NR108" s="392">
        <v>0.50251256281407042</v>
      </c>
      <c r="NS108" s="392">
        <v>0.55865921787709505</v>
      </c>
      <c r="NT108" s="378" t="str">
        <f t="shared" si="97"/>
        <v>--</v>
      </c>
      <c r="NU108" s="392">
        <v>26.168224299065422</v>
      </c>
      <c r="NV108" s="392">
        <v>31.372549019607863</v>
      </c>
      <c r="NW108" s="392">
        <v>47.752808988764045</v>
      </c>
      <c r="NX108" s="378" t="str">
        <f t="shared" si="98"/>
        <v>--</v>
      </c>
      <c r="NY108" s="392">
        <v>2.336448598130842</v>
      </c>
      <c r="NZ108" s="392">
        <v>1.9607843137254908</v>
      </c>
      <c r="OA108" s="392">
        <v>4.4943820224719122</v>
      </c>
      <c r="OB108" s="378" t="str">
        <f t="shared" si="99"/>
        <v>--</v>
      </c>
      <c r="OC108" s="392">
        <v>15.492957746478877</v>
      </c>
      <c r="OD108" s="392">
        <v>17.961165048543684</v>
      </c>
      <c r="OE108" s="392">
        <v>25.555555555555564</v>
      </c>
    </row>
    <row r="109" spans="1:396" ht="14.4" thickTop="1" thickBot="1" x14ac:dyDescent="0.3">
      <c r="A109" s="114" t="str">
        <f t="shared" si="127"/>
        <v>--</v>
      </c>
      <c r="B109" s="96" t="s">
        <v>185</v>
      </c>
      <c r="C109" s="96">
        <v>18.295454545454525</v>
      </c>
      <c r="D109" s="114">
        <v>28.391167192429045</v>
      </c>
      <c r="E109" s="114">
        <v>37.850467289719639</v>
      </c>
      <c r="F109" s="114">
        <v>18.456375838926206</v>
      </c>
      <c r="G109" s="114">
        <v>28.886659979939825</v>
      </c>
      <c r="H109" s="114">
        <v>40.455840455840416</v>
      </c>
      <c r="I109" s="114">
        <v>18.394648829431446</v>
      </c>
      <c r="J109" s="114">
        <v>28.571428571428601</v>
      </c>
      <c r="K109" s="114">
        <v>39.931153184165225</v>
      </c>
      <c r="L109" s="114">
        <v>15.450643776824046</v>
      </c>
      <c r="M109" s="114">
        <v>26.15039281705949</v>
      </c>
      <c r="N109" s="114">
        <v>37.642045454545539</v>
      </c>
      <c r="O109" s="114">
        <v>17.956204379562038</v>
      </c>
      <c r="P109" s="114">
        <v>23.802816901408438</v>
      </c>
      <c r="Q109" s="114">
        <v>38.679245283018886</v>
      </c>
      <c r="R109" s="114">
        <v>9.7065462753950325</v>
      </c>
      <c r="S109" s="114">
        <v>12.605042016806731</v>
      </c>
      <c r="T109" s="114">
        <v>10.730948678071529</v>
      </c>
      <c r="U109" s="114">
        <v>10.901001112347057</v>
      </c>
      <c r="V109" s="114">
        <v>13.052208835341368</v>
      </c>
      <c r="W109" s="114">
        <v>12.125534950071318</v>
      </c>
      <c r="X109" s="114">
        <v>13.144758735440925</v>
      </c>
      <c r="Y109" s="114">
        <v>14.634146341463417</v>
      </c>
      <c r="Z109" s="114">
        <v>12.499999999999993</v>
      </c>
      <c r="AA109" s="114">
        <v>12.838801711840237</v>
      </c>
      <c r="AB109" s="114">
        <v>14.955357142857135</v>
      </c>
      <c r="AC109" s="114">
        <v>10.526315789473683</v>
      </c>
      <c r="AD109" s="114">
        <v>13.517441860465111</v>
      </c>
      <c r="AE109" s="114">
        <v>12.552891396332853</v>
      </c>
      <c r="AF109" s="114">
        <v>10.094212651413191</v>
      </c>
      <c r="AG109" s="114">
        <v>12.059158134243463</v>
      </c>
      <c r="AH109" s="114">
        <v>17.423442449841627</v>
      </c>
      <c r="AI109" s="114">
        <v>13.395638629283484</v>
      </c>
      <c r="AJ109" s="114">
        <v>13.348164627363744</v>
      </c>
      <c r="AK109" s="114">
        <v>14.543630892678026</v>
      </c>
      <c r="AL109" s="114">
        <v>13.532763532763523</v>
      </c>
      <c r="AM109" s="114">
        <v>14.451827242524917</v>
      </c>
      <c r="AN109" s="114">
        <v>15.195369030390738</v>
      </c>
      <c r="AO109" s="114">
        <v>15.555555555555573</v>
      </c>
      <c r="AP109" s="114">
        <v>12.769010043041613</v>
      </c>
      <c r="AQ109" s="114">
        <v>14.029180695847344</v>
      </c>
      <c r="AR109" s="114">
        <v>12.446351931330458</v>
      </c>
      <c r="AS109" s="114">
        <v>13.616398243045394</v>
      </c>
      <c r="AT109" s="114">
        <v>13.578500707213577</v>
      </c>
      <c r="AU109" s="114">
        <v>12.129380053908363</v>
      </c>
      <c r="AV109" s="114">
        <v>12.211981566820278</v>
      </c>
      <c r="AW109" s="114">
        <v>16.578669482576558</v>
      </c>
      <c r="AX109" s="114">
        <v>9.0483619344773754</v>
      </c>
      <c r="AY109" s="114">
        <v>12.429378531073452</v>
      </c>
      <c r="AZ109" s="114">
        <v>14.386317907444662</v>
      </c>
      <c r="BA109" s="114">
        <v>13.837375178316687</v>
      </c>
      <c r="BB109" s="114">
        <v>11.82432432432431</v>
      </c>
      <c r="BC109" s="114">
        <v>15.827338129496388</v>
      </c>
      <c r="BD109" s="114">
        <v>11.83533447684391</v>
      </c>
      <c r="BE109" s="114">
        <v>10.616929698708745</v>
      </c>
      <c r="BF109" s="114">
        <v>13.646532438478737</v>
      </c>
      <c r="BG109" s="114">
        <v>10.300429184549355</v>
      </c>
      <c r="BH109" s="114">
        <v>13.737075332348597</v>
      </c>
      <c r="BI109" s="114">
        <v>12.994350282485872</v>
      </c>
      <c r="BJ109" s="114">
        <v>8.6486486486486474</v>
      </c>
      <c r="BK109" s="114" t="s">
        <v>286</v>
      </c>
      <c r="BL109" s="114" t="s">
        <v>286</v>
      </c>
      <c r="BM109" s="114" t="s">
        <v>286</v>
      </c>
      <c r="BN109" s="114" t="s">
        <v>286</v>
      </c>
      <c r="BO109" s="114" t="s">
        <v>286</v>
      </c>
      <c r="BP109" s="114" t="s">
        <v>286</v>
      </c>
      <c r="BQ109" s="114" t="s">
        <v>286</v>
      </c>
      <c r="BR109" s="114" t="s">
        <v>286</v>
      </c>
      <c r="BS109" s="114" t="s">
        <v>286</v>
      </c>
      <c r="BT109" s="114">
        <v>9.5851216022889751</v>
      </c>
      <c r="BU109" s="114">
        <v>11.910112359550576</v>
      </c>
      <c r="BV109" s="114">
        <v>7.9136690647482055</v>
      </c>
      <c r="BW109" s="114">
        <v>11.773255813953494</v>
      </c>
      <c r="BX109" s="114">
        <v>12.142857142857146</v>
      </c>
      <c r="BY109" s="114">
        <v>7.4324324324324325</v>
      </c>
      <c r="BZ109" s="114">
        <v>13.988439306358364</v>
      </c>
      <c r="CA109" s="114">
        <v>24.341412012644913</v>
      </c>
      <c r="CB109" s="114">
        <v>18.691588785046736</v>
      </c>
      <c r="CC109" s="114">
        <v>16.139954853273146</v>
      </c>
      <c r="CD109" s="114">
        <v>22.535211267605671</v>
      </c>
      <c r="CE109" s="114">
        <v>16.905444126074478</v>
      </c>
      <c r="CF109" s="114">
        <v>13.781512605042023</v>
      </c>
      <c r="CG109" s="114">
        <v>21.098265895953755</v>
      </c>
      <c r="CH109" s="114">
        <v>15.689655172413788</v>
      </c>
      <c r="CI109" s="114">
        <v>11.318051575931239</v>
      </c>
      <c r="CJ109" s="114">
        <v>18.171557562076725</v>
      </c>
      <c r="CK109" s="114">
        <v>12.94964028776978</v>
      </c>
      <c r="CL109" s="114">
        <v>14.431486880466458</v>
      </c>
      <c r="CM109" s="114">
        <v>15.804597701149461</v>
      </c>
      <c r="CN109" s="114">
        <v>13.125845737483097</v>
      </c>
      <c r="CO109" s="114">
        <v>4.3378995433789997</v>
      </c>
      <c r="CP109" s="114">
        <v>7.9999999999999973</v>
      </c>
      <c r="CQ109" s="114">
        <v>3.8880248833592543</v>
      </c>
      <c r="CR109" s="114">
        <v>4.3869516310461227</v>
      </c>
      <c r="CS109" s="114">
        <v>7.1644803229061589</v>
      </c>
      <c r="CT109" s="114">
        <v>3.8681948424068771</v>
      </c>
      <c r="CU109" s="114">
        <v>4.0000000000000027</v>
      </c>
      <c r="CV109" s="114">
        <v>7.3275862068965543</v>
      </c>
      <c r="CW109" s="114">
        <v>5.2991452991452928</v>
      </c>
      <c r="CX109" s="114">
        <v>1.8518518518518514</v>
      </c>
      <c r="CY109" s="114">
        <v>3.9548022598870016</v>
      </c>
      <c r="CZ109" s="114">
        <v>2.4425287356321848</v>
      </c>
      <c r="DA109" s="114">
        <v>2.9154518950437311</v>
      </c>
      <c r="DB109" s="114">
        <v>3.295128939828079</v>
      </c>
      <c r="DC109" s="114">
        <v>2.0325203252032509</v>
      </c>
      <c r="DD109" s="114" t="s">
        <v>286</v>
      </c>
      <c r="DE109" s="114">
        <v>41.220556745182023</v>
      </c>
      <c r="DF109" s="114">
        <v>43.171114599685986</v>
      </c>
      <c r="DG109" s="114" t="s">
        <v>286</v>
      </c>
      <c r="DH109" s="114">
        <v>35.807422266800408</v>
      </c>
      <c r="DI109" s="114">
        <v>39.857142857142833</v>
      </c>
      <c r="DJ109" s="114" t="s">
        <v>286</v>
      </c>
      <c r="DK109" s="114">
        <v>30.57142857142858</v>
      </c>
      <c r="DL109" s="114">
        <v>41.638225255972721</v>
      </c>
      <c r="DM109" s="114" t="s">
        <v>286</v>
      </c>
      <c r="DN109" s="114">
        <v>31.116121758737339</v>
      </c>
      <c r="DO109" s="114">
        <v>42.082738944365211</v>
      </c>
      <c r="DP109" s="114" t="s">
        <v>286</v>
      </c>
      <c r="DQ109" s="114">
        <v>26.278409090909118</v>
      </c>
      <c r="DR109" s="114">
        <v>33.648648648648695</v>
      </c>
      <c r="DS109" s="114" t="s">
        <v>286</v>
      </c>
      <c r="DT109" s="114">
        <v>33.01075268817204</v>
      </c>
      <c r="DU109" s="114">
        <v>32.075471698113162</v>
      </c>
      <c r="DV109" s="114" t="s">
        <v>286</v>
      </c>
      <c r="DW109" s="114">
        <v>33.734939759036124</v>
      </c>
      <c r="DX109" s="114">
        <v>33.142857142857132</v>
      </c>
      <c r="DY109" s="114" t="s">
        <v>286</v>
      </c>
      <c r="DZ109" s="114">
        <v>26.906474820143892</v>
      </c>
      <c r="EA109" s="114">
        <v>33.39041095890407</v>
      </c>
      <c r="EB109" s="114" t="s">
        <v>286</v>
      </c>
      <c r="EC109" s="114">
        <v>22.911963882618497</v>
      </c>
      <c r="ED109" s="114">
        <v>33.047210300429157</v>
      </c>
      <c r="EE109" s="114" t="s">
        <v>286</v>
      </c>
      <c r="EF109" s="114">
        <v>21.337126600284499</v>
      </c>
      <c r="EG109" s="114">
        <v>23.77717391304348</v>
      </c>
      <c r="EH109" s="114" t="s">
        <v>286</v>
      </c>
      <c r="EI109" s="114">
        <v>33.982683982683952</v>
      </c>
      <c r="EJ109" s="114">
        <v>29.113924050632928</v>
      </c>
      <c r="EK109" s="114" t="s">
        <v>286</v>
      </c>
      <c r="EL109" s="114">
        <v>28.686868686868696</v>
      </c>
      <c r="EM109" s="114">
        <v>23.699421965317928</v>
      </c>
      <c r="EN109" s="114" t="s">
        <v>286</v>
      </c>
      <c r="EO109" s="114">
        <v>21.870503597122283</v>
      </c>
      <c r="EP109" s="114">
        <v>23.743500866551138</v>
      </c>
      <c r="EQ109" s="114" t="s">
        <v>286</v>
      </c>
      <c r="ER109" s="114">
        <v>18.686296715741786</v>
      </c>
      <c r="ES109" s="114">
        <v>20.314735336194559</v>
      </c>
      <c r="ET109" s="114" t="s">
        <v>286</v>
      </c>
      <c r="EU109" s="114">
        <v>17.496443812233274</v>
      </c>
      <c r="EV109" s="114">
        <v>14.130434782608697</v>
      </c>
      <c r="EW109" s="114" t="s">
        <v>286</v>
      </c>
      <c r="EX109" s="114">
        <v>18.655097613882859</v>
      </c>
      <c r="EY109" s="114">
        <v>53.918495297805649</v>
      </c>
      <c r="EZ109" s="114" t="s">
        <v>286</v>
      </c>
      <c r="FA109" s="114">
        <v>13.70967741935484</v>
      </c>
      <c r="FB109" s="114">
        <v>47.202295552367289</v>
      </c>
      <c r="FC109" s="114" t="s">
        <v>286</v>
      </c>
      <c r="FD109" s="114">
        <v>9.8408104196816204</v>
      </c>
      <c r="FE109" s="114">
        <v>45.689655172413808</v>
      </c>
      <c r="FF109" s="114" t="s">
        <v>286</v>
      </c>
      <c r="FG109" s="114">
        <v>10.227272727272723</v>
      </c>
      <c r="FH109" s="114">
        <v>42.857142857142897</v>
      </c>
      <c r="FI109" s="114" t="s">
        <v>286</v>
      </c>
      <c r="FJ109" s="114">
        <v>8.7142857142857171</v>
      </c>
      <c r="FK109" s="114">
        <v>41.791044776119421</v>
      </c>
      <c r="FL109" s="114" t="s">
        <v>286</v>
      </c>
      <c r="FM109" s="114">
        <v>5.9782608695652275</v>
      </c>
      <c r="FN109" s="114">
        <v>33.805031446540916</v>
      </c>
      <c r="FO109" s="114" t="s">
        <v>286</v>
      </c>
      <c r="FP109" s="114">
        <v>3.5282258064516112</v>
      </c>
      <c r="FQ109" s="114">
        <v>25.071633237822308</v>
      </c>
      <c r="FR109" s="114" t="s">
        <v>286</v>
      </c>
      <c r="FS109" s="114">
        <v>2.6011560693641598</v>
      </c>
      <c r="FT109" s="114">
        <v>24.87135506003434</v>
      </c>
      <c r="FU109" s="114" t="s">
        <v>286</v>
      </c>
      <c r="FV109" s="114">
        <v>2.2701475595913747</v>
      </c>
      <c r="FW109" s="114">
        <v>23.571428571428605</v>
      </c>
      <c r="FX109" s="114" t="s">
        <v>286</v>
      </c>
      <c r="FY109" s="114">
        <v>2.7220630372492849</v>
      </c>
      <c r="FZ109" s="114">
        <v>27.679782903663497</v>
      </c>
      <c r="GA109" s="114" t="s">
        <v>286</v>
      </c>
      <c r="GB109" s="114" t="s">
        <v>286</v>
      </c>
      <c r="GC109" s="114" t="s">
        <v>286</v>
      </c>
      <c r="GD109" s="114" t="s">
        <v>286</v>
      </c>
      <c r="GE109" s="114" t="s">
        <v>286</v>
      </c>
      <c r="GF109" s="114" t="s">
        <v>286</v>
      </c>
      <c r="GG109" s="114" t="s">
        <v>286</v>
      </c>
      <c r="GH109" s="114" t="s">
        <v>286</v>
      </c>
      <c r="GI109" s="114" t="s">
        <v>286</v>
      </c>
      <c r="GJ109" s="114" t="s">
        <v>286</v>
      </c>
      <c r="GK109" s="114">
        <v>3.2917139614074942</v>
      </c>
      <c r="GL109" s="114">
        <v>4.4222539229671893</v>
      </c>
      <c r="GM109" s="114" t="s">
        <v>286</v>
      </c>
      <c r="GN109" s="114">
        <v>3.004291845493563</v>
      </c>
      <c r="GO109" s="114">
        <v>2.1680216802168015</v>
      </c>
      <c r="GP109" s="114">
        <v>24.108241082410846</v>
      </c>
      <c r="GQ109" s="114">
        <v>62.6666666666667</v>
      </c>
      <c r="GR109" s="114">
        <v>73.667711598746081</v>
      </c>
      <c r="GS109" s="114">
        <v>23.149236192714444</v>
      </c>
      <c r="GT109" s="114">
        <v>59.043659043659076</v>
      </c>
      <c r="GU109" s="114">
        <v>71.802325581395351</v>
      </c>
      <c r="GV109" s="114">
        <v>13.953488372093016</v>
      </c>
      <c r="GW109" s="114">
        <v>46.902654867256665</v>
      </c>
      <c r="GX109" s="114">
        <v>68.717047451669643</v>
      </c>
      <c r="GY109" s="114">
        <v>14.454277286135692</v>
      </c>
      <c r="GZ109" s="114">
        <v>44.690781796966164</v>
      </c>
      <c r="HA109" s="114">
        <v>63.188405797101403</v>
      </c>
      <c r="HB109" s="114">
        <v>16.592592592592574</v>
      </c>
      <c r="HC109" s="114">
        <v>37.444279346210983</v>
      </c>
      <c r="HD109" s="114">
        <v>63.574351978171912</v>
      </c>
      <c r="HE109" s="114">
        <v>0.86100861008610119</v>
      </c>
      <c r="HF109" s="114">
        <v>14.999999999999993</v>
      </c>
      <c r="HG109" s="114">
        <v>31.974921630094045</v>
      </c>
      <c r="HH109" s="114">
        <v>2.2326674500587536</v>
      </c>
      <c r="HI109" s="121">
        <v>11.538461538461538</v>
      </c>
      <c r="HJ109" s="121">
        <v>27.90697674418605</v>
      </c>
      <c r="HK109" s="121">
        <v>0.53667262969588603</v>
      </c>
      <c r="HL109" s="121">
        <v>10.914454277286133</v>
      </c>
      <c r="HM109" s="114">
        <v>25.483304042179256</v>
      </c>
      <c r="HN109" s="114">
        <v>0.29498525073746285</v>
      </c>
      <c r="HO109" s="114">
        <v>5.2508751458576421</v>
      </c>
      <c r="HP109" s="114">
        <v>16.376811594202898</v>
      </c>
      <c r="HQ109" s="114">
        <v>0.88888888888888806</v>
      </c>
      <c r="HR109" s="114">
        <v>3.7147102526002982</v>
      </c>
      <c r="HS109" s="114">
        <v>14.324693042291939</v>
      </c>
      <c r="HT109" s="114">
        <v>10.632911392405074</v>
      </c>
      <c r="HU109" s="114">
        <v>43.671607753705786</v>
      </c>
      <c r="HV109" s="114">
        <v>58.280254777070056</v>
      </c>
      <c r="HW109" s="114">
        <v>10.615199034981901</v>
      </c>
      <c r="HX109" s="114">
        <v>38.706256627783645</v>
      </c>
      <c r="HY109" s="114">
        <v>55.126300148588449</v>
      </c>
      <c r="HZ109" s="114">
        <v>6.3176895306859242</v>
      </c>
      <c r="IA109" s="114">
        <v>31.454005934718118</v>
      </c>
      <c r="IB109" s="114">
        <v>53.284671532846716</v>
      </c>
      <c r="IC109" s="114">
        <v>5.2083333333333304</v>
      </c>
      <c r="ID109" s="114">
        <v>27.368421052631604</v>
      </c>
      <c r="IE109" s="114">
        <v>46.231884057971051</v>
      </c>
      <c r="IF109" s="114">
        <v>8.7797619047619069</v>
      </c>
      <c r="IG109" s="114">
        <v>23.214285714285726</v>
      </c>
      <c r="IH109" s="114">
        <v>45.942228335625863</v>
      </c>
      <c r="II109" s="114" t="s">
        <v>286</v>
      </c>
      <c r="IJ109" s="114">
        <v>25.414364640883971</v>
      </c>
      <c r="IK109" s="114">
        <v>39.341692789968612</v>
      </c>
      <c r="IL109" s="114" t="s">
        <v>286</v>
      </c>
      <c r="IM109" s="114">
        <v>22.222222222222221</v>
      </c>
      <c r="IN109" s="114">
        <v>33.67198838896951</v>
      </c>
      <c r="IO109" s="114" t="s">
        <v>286</v>
      </c>
      <c r="IP109" s="114">
        <v>16.69128508124075</v>
      </c>
      <c r="IQ109" s="114">
        <v>35.826086956521742</v>
      </c>
      <c r="IR109" s="114" t="s">
        <v>286</v>
      </c>
      <c r="IS109" s="114">
        <v>14.084507042253522</v>
      </c>
      <c r="IT109" s="114">
        <v>26.928675400291134</v>
      </c>
      <c r="IU109" s="114" t="s">
        <v>286</v>
      </c>
      <c r="IV109" s="114">
        <v>12.351190476190462</v>
      </c>
      <c r="IW109" s="114">
        <v>26.584022038567472</v>
      </c>
      <c r="IX109" s="114" t="str">
        <f t="shared" si="134"/>
        <v>--</v>
      </c>
      <c r="IY109" s="114" t="str">
        <f t="shared" si="134"/>
        <v>--</v>
      </c>
      <c r="IZ109" s="114" t="str">
        <f t="shared" si="134"/>
        <v>--</v>
      </c>
      <c r="JA109" s="114" t="str">
        <f t="shared" si="134"/>
        <v>--</v>
      </c>
      <c r="JB109" s="114" t="str">
        <f t="shared" si="134"/>
        <v>--</v>
      </c>
      <c r="JC109" s="261" t="s">
        <v>286</v>
      </c>
      <c r="JD109" s="261" t="s">
        <v>286</v>
      </c>
      <c r="JE109" s="261" t="s">
        <v>286</v>
      </c>
      <c r="JF109" s="261" t="s">
        <v>286</v>
      </c>
      <c r="JG109" s="261" t="s">
        <v>286</v>
      </c>
      <c r="JH109" s="261" t="s">
        <v>286</v>
      </c>
      <c r="JI109" s="261" t="s">
        <v>286</v>
      </c>
      <c r="JJ109" s="261" t="s">
        <v>286</v>
      </c>
      <c r="JK109" s="261" t="s">
        <v>286</v>
      </c>
      <c r="JL109" s="261" t="s">
        <v>286</v>
      </c>
      <c r="JM109" s="261" t="s">
        <v>286</v>
      </c>
      <c r="JN109" s="261" t="s">
        <v>286</v>
      </c>
      <c r="JO109" s="228">
        <v>22.068965517241399</v>
      </c>
      <c r="JP109" s="228">
        <v>30.932203389830502</v>
      </c>
      <c r="JQ109" s="228">
        <v>46.4716006884682</v>
      </c>
      <c r="JR109" s="228">
        <v>22.881355932203402</v>
      </c>
      <c r="JS109" s="228">
        <v>29.230769230769202</v>
      </c>
      <c r="JT109" s="228">
        <v>45.116279069767401</v>
      </c>
      <c r="JU109" s="228">
        <v>1.7931034482758601</v>
      </c>
      <c r="JV109" s="228">
        <v>1.1299435028248599</v>
      </c>
      <c r="JW109" s="228">
        <v>8.0895008605852006</v>
      </c>
      <c r="JX109" s="228">
        <v>1.41242937853107</v>
      </c>
      <c r="JY109" s="228">
        <v>1.2587412587412601</v>
      </c>
      <c r="JZ109" s="228">
        <v>5.7364341085271304</v>
      </c>
      <c r="KA109" s="228">
        <v>12.1212121212121</v>
      </c>
      <c r="KB109" s="228">
        <v>18.732394366197202</v>
      </c>
      <c r="KC109" s="228">
        <v>30.981067125645399</v>
      </c>
      <c r="KD109" s="228">
        <v>13.3991537376587</v>
      </c>
      <c r="KE109" s="228">
        <v>14.664804469273699</v>
      </c>
      <c r="KF109" s="228">
        <v>26.315789473684202</v>
      </c>
      <c r="KG109" s="128" t="str">
        <f t="shared" si="133"/>
        <v>--</v>
      </c>
      <c r="KH109" s="128" t="str">
        <f t="shared" si="133"/>
        <v>--</v>
      </c>
      <c r="KI109" s="128" t="str">
        <f t="shared" si="133"/>
        <v>--</v>
      </c>
      <c r="KJ109" s="128" t="str">
        <f t="shared" si="133"/>
        <v>--</v>
      </c>
      <c r="KK109" s="128" t="str">
        <f t="shared" si="133"/>
        <v>--</v>
      </c>
      <c r="KL109" s="128" t="str">
        <f t="shared" si="133"/>
        <v>--</v>
      </c>
      <c r="KM109" s="128" t="str">
        <f t="shared" si="133"/>
        <v>--</v>
      </c>
      <c r="KN109" s="288">
        <v>9.6181046676096162</v>
      </c>
      <c r="KO109" s="288">
        <v>9.0267983074753335</v>
      </c>
      <c r="KP109" s="288">
        <v>10.526315789473673</v>
      </c>
      <c r="KQ109" s="128" t="str">
        <f t="shared" si="83"/>
        <v>--</v>
      </c>
      <c r="KR109" s="288">
        <v>1.6973125884016966</v>
      </c>
      <c r="KS109" s="288">
        <v>1.5514809590973184</v>
      </c>
      <c r="KT109" s="288">
        <v>4.4891640866873077</v>
      </c>
      <c r="KU109" s="128" t="str">
        <f t="shared" si="84"/>
        <v>--</v>
      </c>
      <c r="KV109" s="228">
        <v>2.1246458923512748</v>
      </c>
      <c r="KW109" s="228">
        <v>3.1029619181946377</v>
      </c>
      <c r="KX109" s="228">
        <v>3.250773993808048</v>
      </c>
      <c r="KY109" s="292">
        <v>13.487738419618536</v>
      </c>
      <c r="KZ109" s="292">
        <v>15.062761506276138</v>
      </c>
      <c r="LA109" s="292">
        <v>10.732538330494029</v>
      </c>
      <c r="LB109" s="292">
        <v>17.256011315417226</v>
      </c>
      <c r="LC109" s="292">
        <v>16.155988857938713</v>
      </c>
      <c r="LD109" s="292">
        <v>13.671274961597529</v>
      </c>
      <c r="LE109" s="292">
        <v>9.3793103448275872</v>
      </c>
      <c r="LF109" s="292">
        <v>10.224089635854344</v>
      </c>
      <c r="LG109" s="292">
        <v>7.4137931034482749</v>
      </c>
      <c r="LH109" s="292">
        <v>13.744740532959328</v>
      </c>
      <c r="LI109" s="292">
        <v>12.430939226519319</v>
      </c>
      <c r="LJ109" s="292">
        <v>11.300309597523214</v>
      </c>
      <c r="LK109" s="292">
        <v>2.057613168724282</v>
      </c>
      <c r="LL109" s="292">
        <v>3.6211699164345408</v>
      </c>
      <c r="LM109" s="292">
        <v>2.051282051282052</v>
      </c>
      <c r="LN109" s="292">
        <v>3.7921348314606727</v>
      </c>
      <c r="LO109" s="292">
        <v>3.7087912087912103</v>
      </c>
      <c r="LP109" s="292">
        <v>3.4108527131782922</v>
      </c>
      <c r="LQ109" s="128">
        <v>3.8620689655172398</v>
      </c>
      <c r="LR109" s="128">
        <v>9.3220338983050812</v>
      </c>
      <c r="LS109" s="128">
        <v>18.275862068965516</v>
      </c>
      <c r="LT109" s="128">
        <v>3.79746835443038</v>
      </c>
      <c r="LU109" s="128">
        <v>6.9832402234636879</v>
      </c>
      <c r="LV109" s="128">
        <v>15.895061728395079</v>
      </c>
      <c r="LX109" s="378" t="str">
        <f t="shared" si="85"/>
        <v>--</v>
      </c>
      <c r="LY109" s="392">
        <v>17.985611510791379</v>
      </c>
      <c r="LZ109" s="392">
        <v>21.896792189679235</v>
      </c>
      <c r="MA109" s="392">
        <v>18.798151001540838</v>
      </c>
      <c r="MB109" s="378" t="str">
        <f t="shared" si="86"/>
        <v>--</v>
      </c>
      <c r="MC109" s="392">
        <v>17.94871794871796</v>
      </c>
      <c r="MD109" s="392">
        <v>19.449541284403661</v>
      </c>
      <c r="ME109" s="392">
        <v>18.354430379746827</v>
      </c>
      <c r="MF109" s="378" t="str">
        <f t="shared" si="87"/>
        <v>--</v>
      </c>
      <c r="MG109" s="392">
        <v>17.689015691868764</v>
      </c>
      <c r="MH109" s="392">
        <v>18.435754189944156</v>
      </c>
      <c r="MI109" s="392">
        <v>17.257318952234222</v>
      </c>
      <c r="MJ109" s="378" t="str">
        <f t="shared" si="88"/>
        <v>--</v>
      </c>
      <c r="MK109" s="392">
        <v>18.541996830427905</v>
      </c>
      <c r="ML109" s="392">
        <v>18.014705882352938</v>
      </c>
      <c r="MM109" s="392">
        <v>15.157894736842104</v>
      </c>
      <c r="MN109" s="378" t="str">
        <f t="shared" si="89"/>
        <v>--</v>
      </c>
      <c r="MO109" s="392">
        <v>21.350078492935623</v>
      </c>
      <c r="MP109" s="392">
        <v>21.920289855072461</v>
      </c>
      <c r="MQ109" s="392">
        <v>15.899581589958162</v>
      </c>
      <c r="MR109" s="378" t="str">
        <f t="shared" si="90"/>
        <v>--</v>
      </c>
      <c r="MS109" s="392">
        <v>15.141955835962138</v>
      </c>
      <c r="MT109" s="392">
        <v>17.064220183486256</v>
      </c>
      <c r="MU109" s="392">
        <v>13.319238900634243</v>
      </c>
      <c r="MV109" s="378" t="str">
        <f t="shared" si="91"/>
        <v>--</v>
      </c>
      <c r="MW109" s="392">
        <v>4.769475357710653</v>
      </c>
      <c r="MX109" s="392">
        <v>6.1452513966480407</v>
      </c>
      <c r="MY109" s="392">
        <v>5.9322033898305051</v>
      </c>
      <c r="MZ109" s="378" t="str">
        <f t="shared" si="92"/>
        <v>--</v>
      </c>
      <c r="NA109" s="392">
        <v>28.813559322033875</v>
      </c>
      <c r="NB109" s="392">
        <v>30.747531734837779</v>
      </c>
      <c r="NC109" s="392">
        <v>29.767441860465116</v>
      </c>
      <c r="ND109" s="378" t="str">
        <f t="shared" si="93"/>
        <v>--</v>
      </c>
      <c r="NE109" s="392">
        <v>25.468750000000004</v>
      </c>
      <c r="NF109" s="392">
        <v>27.911275415896505</v>
      </c>
      <c r="NG109" s="392">
        <v>25.630252100840348</v>
      </c>
      <c r="NH109" s="378" t="str">
        <f t="shared" si="94"/>
        <v>--</v>
      </c>
      <c r="NI109" s="392">
        <v>7.0866141732283454</v>
      </c>
      <c r="NJ109" s="392">
        <v>7.1955719557195525</v>
      </c>
      <c r="NK109" s="392">
        <v>8.4033613445378084</v>
      </c>
      <c r="NL109" s="378" t="str">
        <f t="shared" si="95"/>
        <v>--</v>
      </c>
      <c r="NM109" s="392">
        <v>2.6604068857589995</v>
      </c>
      <c r="NN109" s="392">
        <v>1.8348623853211015</v>
      </c>
      <c r="NO109" s="392">
        <v>2.0964360587002107</v>
      </c>
      <c r="NP109" s="378" t="str">
        <f t="shared" si="96"/>
        <v>--</v>
      </c>
      <c r="NQ109" s="392">
        <v>2.2012578616352192</v>
      </c>
      <c r="NR109" s="392">
        <v>1.4787430683918674</v>
      </c>
      <c r="NS109" s="392">
        <v>1.8907563025210086</v>
      </c>
      <c r="NT109" s="378" t="str">
        <f t="shared" si="97"/>
        <v>--</v>
      </c>
      <c r="NU109" s="392">
        <v>18.710691823899356</v>
      </c>
      <c r="NV109" s="392">
        <v>32.412523020257815</v>
      </c>
      <c r="NW109" s="392">
        <v>37.735849056603783</v>
      </c>
      <c r="NX109" s="378" t="str">
        <f t="shared" si="98"/>
        <v>--</v>
      </c>
      <c r="NY109" s="392">
        <v>1.2578616352201248</v>
      </c>
      <c r="NZ109" s="392">
        <v>3.6832412523020244</v>
      </c>
      <c r="OA109" s="392">
        <v>6.079664570230614</v>
      </c>
      <c r="OB109" s="378" t="str">
        <f t="shared" si="99"/>
        <v>--</v>
      </c>
      <c r="OC109" s="392">
        <v>10.9375</v>
      </c>
      <c r="OD109" s="392">
        <v>21.546961325966858</v>
      </c>
      <c r="OE109" s="392">
        <v>25.420168067226886</v>
      </c>
    </row>
    <row r="110" spans="1:396" s="187" customFormat="1" ht="14.4" thickTop="1" thickBot="1" x14ac:dyDescent="0.3">
      <c r="A110" s="187" t="str">
        <f t="shared" si="127"/>
        <v>--</v>
      </c>
      <c r="B110" s="179" t="s">
        <v>0</v>
      </c>
      <c r="C110" s="179">
        <v>20.437742621383812</v>
      </c>
      <c r="D110" s="187">
        <v>33.578532946539745</v>
      </c>
      <c r="E110" s="187">
        <v>43.12824547600308</v>
      </c>
      <c r="F110" s="187">
        <v>22.050010332713338</v>
      </c>
      <c r="G110" s="187">
        <v>34.939140786962113</v>
      </c>
      <c r="H110" s="187">
        <v>43.900190523016342</v>
      </c>
      <c r="I110" s="187">
        <v>20.840717527555501</v>
      </c>
      <c r="J110" s="187">
        <v>33.987644689957833</v>
      </c>
      <c r="K110" s="187">
        <v>43.73620473662222</v>
      </c>
      <c r="L110" s="187">
        <v>18.349847560975636</v>
      </c>
      <c r="M110" s="187">
        <v>31.420871021091397</v>
      </c>
      <c r="N110" s="187">
        <v>42.358275366808236</v>
      </c>
      <c r="O110" s="187">
        <v>17.752544331363271</v>
      </c>
      <c r="P110" s="187">
        <v>29.732334516143148</v>
      </c>
      <c r="Q110" s="187">
        <v>41.204189967922389</v>
      </c>
      <c r="R110" s="187">
        <v>9.3935629149356341</v>
      </c>
      <c r="S110" s="187">
        <v>13.294809659914614</v>
      </c>
      <c r="T110" s="187">
        <v>10.649154304072663</v>
      </c>
      <c r="U110" s="187">
        <v>10.419149373330587</v>
      </c>
      <c r="V110" s="187">
        <v>14.154389132843635</v>
      </c>
      <c r="W110" s="187">
        <v>11.337924249876979</v>
      </c>
      <c r="X110" s="187">
        <v>11.287303397379439</v>
      </c>
      <c r="Y110" s="187">
        <v>15.175786190034591</v>
      </c>
      <c r="Z110" s="187">
        <v>11.567954647172865</v>
      </c>
      <c r="AA110" s="187">
        <v>11.505285412262028</v>
      </c>
      <c r="AB110" s="187">
        <v>13.84411344623555</v>
      </c>
      <c r="AC110" s="187">
        <v>11.645398461928425</v>
      </c>
      <c r="AD110" s="187">
        <v>11.328289663434834</v>
      </c>
      <c r="AE110" s="187">
        <v>13.583143308191435</v>
      </c>
      <c r="AF110" s="187">
        <v>11.076730916626477</v>
      </c>
      <c r="AG110" s="187">
        <v>12.626944525975935</v>
      </c>
      <c r="AH110" s="187">
        <v>16.290269013616857</v>
      </c>
      <c r="AI110" s="187">
        <v>13.961787462497925</v>
      </c>
      <c r="AJ110" s="187">
        <v>13.479740949850587</v>
      </c>
      <c r="AK110" s="187">
        <v>16.300539916745642</v>
      </c>
      <c r="AL110" s="187">
        <v>13.912507701786753</v>
      </c>
      <c r="AM110" s="187">
        <v>13.484194311253862</v>
      </c>
      <c r="AN110" s="187">
        <v>16.573158596743671</v>
      </c>
      <c r="AO110" s="187">
        <v>13.860022161660366</v>
      </c>
      <c r="AP110" s="187">
        <v>12.034049418357808</v>
      </c>
      <c r="AQ110" s="187">
        <v>13.853372674370826</v>
      </c>
      <c r="AR110" s="187">
        <v>12.810583147242523</v>
      </c>
      <c r="AS110" s="187">
        <v>11.693000245136348</v>
      </c>
      <c r="AT110" s="187">
        <v>13.498689340705413</v>
      </c>
      <c r="AU110" s="187">
        <v>13.237516753642961</v>
      </c>
      <c r="AV110" s="187">
        <v>11.291822480758261</v>
      </c>
      <c r="AW110" s="187">
        <v>14.894857380803677</v>
      </c>
      <c r="AX110" s="187">
        <v>11.640763204447882</v>
      </c>
      <c r="AY110" s="187">
        <v>11.543463668400657</v>
      </c>
      <c r="AZ110" s="187">
        <v>14.892166584035737</v>
      </c>
      <c r="BA110" s="187">
        <v>11.728966197878108</v>
      </c>
      <c r="BB110" s="187">
        <v>12.048881269506332</v>
      </c>
      <c r="BC110" s="187">
        <v>15.416144583430647</v>
      </c>
      <c r="BD110" s="187">
        <v>11.485919712402684</v>
      </c>
      <c r="BE110" s="187">
        <v>11.335071819425501</v>
      </c>
      <c r="BF110" s="187">
        <v>14.408275522351335</v>
      </c>
      <c r="BG110" s="187">
        <v>11.965522113890019</v>
      </c>
      <c r="BH110" s="187">
        <v>11.49215778932914</v>
      </c>
      <c r="BI110" s="187">
        <v>13.524716673281238</v>
      </c>
      <c r="BJ110" s="187">
        <v>11.274034347007465</v>
      </c>
      <c r="BK110" s="187" t="s">
        <v>286</v>
      </c>
      <c r="BL110" s="187" t="s">
        <v>286</v>
      </c>
      <c r="BM110" s="187" t="s">
        <v>286</v>
      </c>
      <c r="BN110" s="187" t="s">
        <v>286</v>
      </c>
      <c r="BO110" s="187" t="s">
        <v>286</v>
      </c>
      <c r="BP110" s="187" t="s">
        <v>286</v>
      </c>
      <c r="BQ110" s="187" t="s">
        <v>286</v>
      </c>
      <c r="BR110" s="187" t="s">
        <v>286</v>
      </c>
      <c r="BS110" s="187" t="s">
        <v>286</v>
      </c>
      <c r="BT110" s="187">
        <v>10.331454244903165</v>
      </c>
      <c r="BU110" s="187">
        <v>13.190944393951952</v>
      </c>
      <c r="BV110" s="187">
        <v>8.3674746785023633</v>
      </c>
      <c r="BW110" s="187">
        <v>9.4108747886446817</v>
      </c>
      <c r="BX110" s="187">
        <v>12.272686753431998</v>
      </c>
      <c r="BY110" s="187">
        <v>6.9762096310768609</v>
      </c>
      <c r="BZ110" s="187">
        <v>15.806204744804809</v>
      </c>
      <c r="CA110" s="187">
        <v>23.706538013641644</v>
      </c>
      <c r="CB110" s="187">
        <v>17.197673683545109</v>
      </c>
      <c r="CC110" s="187">
        <v>13.02101776824211</v>
      </c>
      <c r="CD110" s="187">
        <v>22.697762891287258</v>
      </c>
      <c r="CE110" s="187">
        <v>16.967319453882777</v>
      </c>
      <c r="CF110" s="187">
        <v>14.584334454589154</v>
      </c>
      <c r="CG110" s="187">
        <v>21.598400748585881</v>
      </c>
      <c r="CH110" s="187">
        <v>15.363598150483341</v>
      </c>
      <c r="CI110" s="187">
        <v>11.16067617177489</v>
      </c>
      <c r="CJ110" s="187">
        <v>17.243454085231789</v>
      </c>
      <c r="CK110" s="187">
        <v>14.192276933622797</v>
      </c>
      <c r="CL110" s="187">
        <v>11.173321986069656</v>
      </c>
      <c r="CM110" s="187">
        <v>16.544990370403461</v>
      </c>
      <c r="CN110" s="187">
        <v>12.340192202245339</v>
      </c>
      <c r="CO110" s="187">
        <v>5.1510532692382345</v>
      </c>
      <c r="CP110" s="187">
        <v>7.5174062142783082</v>
      </c>
      <c r="CQ110" s="187">
        <v>3.4712571067593254</v>
      </c>
      <c r="CR110" s="187">
        <v>3.9299497862804573</v>
      </c>
      <c r="CS110" s="187">
        <v>7.2875580795044437</v>
      </c>
      <c r="CT110" s="187">
        <v>3.6162794285537792</v>
      </c>
      <c r="CU110" s="187">
        <v>4.2271265965765918</v>
      </c>
      <c r="CV110" s="187">
        <v>7.4806077993837485</v>
      </c>
      <c r="CW110" s="187">
        <v>3.533823308834561</v>
      </c>
      <c r="CX110" s="187">
        <v>2.1996760167106908</v>
      </c>
      <c r="CY110" s="187">
        <v>3.7790697674418778</v>
      </c>
      <c r="CZ110" s="187">
        <v>2.5140702225523599</v>
      </c>
      <c r="DA110" s="187">
        <v>2.187493003156983</v>
      </c>
      <c r="DB110" s="187">
        <v>3.4492026518545194</v>
      </c>
      <c r="DC110" s="187">
        <v>2.2322330994253421</v>
      </c>
      <c r="DD110" s="187" t="s">
        <v>286</v>
      </c>
      <c r="DE110" s="187">
        <v>39.349212382279646</v>
      </c>
      <c r="DF110" s="187">
        <v>42.357479913276336</v>
      </c>
      <c r="DG110" s="187" t="s">
        <v>286</v>
      </c>
      <c r="DH110" s="187">
        <v>33.856460517337389</v>
      </c>
      <c r="DI110" s="187">
        <v>39.323206125725591</v>
      </c>
      <c r="DJ110" s="187" t="s">
        <v>286</v>
      </c>
      <c r="DK110" s="187">
        <v>37.092400008541212</v>
      </c>
      <c r="DL110" s="187">
        <v>42.951807228915769</v>
      </c>
      <c r="DM110" s="187" t="s">
        <v>286</v>
      </c>
      <c r="DN110" s="187">
        <v>33.292030646593311</v>
      </c>
      <c r="DO110" s="187">
        <v>40.772886372043679</v>
      </c>
      <c r="DP110" s="187" t="s">
        <v>286</v>
      </c>
      <c r="DQ110" s="187">
        <v>21.606852095554643</v>
      </c>
      <c r="DR110" s="187">
        <v>31.45469706990248</v>
      </c>
      <c r="DS110" s="187" t="s">
        <v>286</v>
      </c>
      <c r="DT110" s="187">
        <v>33.909264362942459</v>
      </c>
      <c r="DU110" s="187">
        <v>32.784052730937688</v>
      </c>
      <c r="DV110" s="187" t="s">
        <v>286</v>
      </c>
      <c r="DW110" s="187">
        <v>33.763837638376692</v>
      </c>
      <c r="DX110" s="187">
        <v>33.778891673628351</v>
      </c>
      <c r="DY110" s="187" t="s">
        <v>286</v>
      </c>
      <c r="DZ110" s="187">
        <v>31.331519993146426</v>
      </c>
      <c r="EA110" s="187">
        <v>32.603905707645602</v>
      </c>
      <c r="EB110" s="187" t="s">
        <v>286</v>
      </c>
      <c r="EC110" s="187">
        <v>28.41525529007426</v>
      </c>
      <c r="ED110" s="187">
        <v>30.374657846715419</v>
      </c>
      <c r="EE110" s="187" t="s">
        <v>286</v>
      </c>
      <c r="EF110" s="187">
        <v>21.81151809059827</v>
      </c>
      <c r="EG110" s="187">
        <v>23.768366464995683</v>
      </c>
      <c r="EH110" s="187" t="s">
        <v>286</v>
      </c>
      <c r="EI110" s="187">
        <v>31.909123908355181</v>
      </c>
      <c r="EJ110" s="187">
        <v>28.818155405623482</v>
      </c>
      <c r="EK110" s="187" t="s">
        <v>286</v>
      </c>
      <c r="EL110" s="187">
        <v>26.858343562111294</v>
      </c>
      <c r="EM110" s="187">
        <v>25.203935487888089</v>
      </c>
      <c r="EN110" s="187" t="s">
        <v>286</v>
      </c>
      <c r="EO110" s="187">
        <v>25.758816935414234</v>
      </c>
      <c r="EP110" s="187">
        <v>23.991862018705326</v>
      </c>
      <c r="EQ110" s="187" t="s">
        <v>286</v>
      </c>
      <c r="ER110" s="187">
        <v>22.303860523038729</v>
      </c>
      <c r="ES110" s="187">
        <v>22.565891029672347</v>
      </c>
      <c r="ET110" s="187" t="s">
        <v>286</v>
      </c>
      <c r="EU110" s="187">
        <v>18.762179961024167</v>
      </c>
      <c r="EV110" s="187">
        <v>18.992427307936833</v>
      </c>
      <c r="EW110" s="187" t="s">
        <v>286</v>
      </c>
      <c r="EX110" s="187">
        <v>16.438385481316494</v>
      </c>
      <c r="EY110" s="187">
        <v>49.057330977998994</v>
      </c>
      <c r="EZ110" s="187" t="s">
        <v>286</v>
      </c>
      <c r="FA110" s="187">
        <v>12.072731811846001</v>
      </c>
      <c r="FB110" s="187">
        <v>43.104946316638795</v>
      </c>
      <c r="FC110" s="187" t="s">
        <v>286</v>
      </c>
      <c r="FD110" s="187">
        <v>10.671664297100468</v>
      </c>
      <c r="FE110" s="187">
        <v>37.865430640128388</v>
      </c>
      <c r="FF110" s="187" t="s">
        <v>286</v>
      </c>
      <c r="FG110" s="187">
        <v>10.880818244184269</v>
      </c>
      <c r="FH110" s="187">
        <v>35.690360997394649</v>
      </c>
      <c r="FI110" s="187" t="s">
        <v>286</v>
      </c>
      <c r="FJ110" s="187">
        <v>9.0849893342313521</v>
      </c>
      <c r="FK110" s="187">
        <v>31.471934194520138</v>
      </c>
      <c r="FL110" s="187" t="s">
        <v>286</v>
      </c>
      <c r="FM110" s="187">
        <v>4.2061864479192845</v>
      </c>
      <c r="FN110" s="187">
        <v>37.948570331989963</v>
      </c>
      <c r="FO110" s="187" t="s">
        <v>286</v>
      </c>
      <c r="FP110" s="187">
        <v>3.4710090674652321</v>
      </c>
      <c r="FQ110" s="187">
        <v>35.28719251502573</v>
      </c>
      <c r="FR110" s="187" t="s">
        <v>286</v>
      </c>
      <c r="FS110" s="187">
        <v>3.2860311376214213</v>
      </c>
      <c r="FT110" s="187">
        <v>33.036687250272728</v>
      </c>
      <c r="FU110" s="187" t="s">
        <v>286</v>
      </c>
      <c r="FV110" s="187">
        <v>2.9100584090295145</v>
      </c>
      <c r="FW110" s="187">
        <v>27.075296470924389</v>
      </c>
      <c r="FX110" s="187" t="s">
        <v>286</v>
      </c>
      <c r="FY110" s="187">
        <v>2.7065239345586654</v>
      </c>
      <c r="FZ110" s="187">
        <v>26.801710686008146</v>
      </c>
      <c r="GA110" s="187" t="s">
        <v>286</v>
      </c>
      <c r="GB110" s="187" t="s">
        <v>286</v>
      </c>
      <c r="GC110" s="187" t="s">
        <v>286</v>
      </c>
      <c r="GD110" s="187" t="s">
        <v>286</v>
      </c>
      <c r="GE110" s="187" t="s">
        <v>286</v>
      </c>
      <c r="GF110" s="187" t="s">
        <v>286</v>
      </c>
      <c r="GG110" s="187" t="s">
        <v>286</v>
      </c>
      <c r="GH110" s="187" t="s">
        <v>286</v>
      </c>
      <c r="GI110" s="187" t="s">
        <v>286</v>
      </c>
      <c r="GJ110" s="187" t="s">
        <v>286</v>
      </c>
      <c r="GK110" s="187">
        <v>3.7973104982021297</v>
      </c>
      <c r="GL110" s="187">
        <v>5.2324583976668304</v>
      </c>
      <c r="GM110" s="187" t="s">
        <v>286</v>
      </c>
      <c r="GN110" s="187">
        <v>3.1843274538844759</v>
      </c>
      <c r="GO110" s="187">
        <v>4.2304802635381513</v>
      </c>
      <c r="GP110" s="187">
        <v>19.769843611684841</v>
      </c>
      <c r="GQ110" s="187">
        <v>54.763193797778143</v>
      </c>
      <c r="GR110" s="187">
        <v>70.962553081971777</v>
      </c>
      <c r="GS110" s="187">
        <v>14.243323442136473</v>
      </c>
      <c r="GT110" s="187">
        <v>47.558585242616687</v>
      </c>
      <c r="GU110" s="187">
        <v>69.159114591557042</v>
      </c>
      <c r="GV110" s="187">
        <v>11.646604902617806</v>
      </c>
      <c r="GW110" s="187">
        <v>43.265970432659259</v>
      </c>
      <c r="GX110" s="187">
        <v>64.444717746894483</v>
      </c>
      <c r="GY110" s="187">
        <v>9.8336084803197323</v>
      </c>
      <c r="GZ110" s="187">
        <v>38.153626573244999</v>
      </c>
      <c r="HA110" s="187">
        <v>63.903905640195589</v>
      </c>
      <c r="HB110" s="187">
        <v>8.6793408212114649</v>
      </c>
      <c r="HC110" s="187">
        <v>32.086314061217251</v>
      </c>
      <c r="HD110" s="187">
        <v>56.749860691556329</v>
      </c>
      <c r="HE110" s="187">
        <v>1.2414112886228663</v>
      </c>
      <c r="HF110" s="187">
        <v>10.241029083742943</v>
      </c>
      <c r="HG110" s="187">
        <v>25.627332389653954</v>
      </c>
      <c r="HH110" s="187">
        <v>0.88356437397582432</v>
      </c>
      <c r="HI110" s="188">
        <v>7.5376774980398551</v>
      </c>
      <c r="HJ110" s="188">
        <v>23.382487606176529</v>
      </c>
      <c r="HK110" s="188">
        <v>0.72083728022549398</v>
      </c>
      <c r="HL110" s="188">
        <v>6.6051810660518111</v>
      </c>
      <c r="HM110" s="187">
        <v>21.479522813921974</v>
      </c>
      <c r="HN110" s="187">
        <v>0.34103744895299137</v>
      </c>
      <c r="HO110" s="187">
        <v>4.5218632412093456</v>
      </c>
      <c r="HP110" s="187">
        <v>18.07406550836911</v>
      </c>
      <c r="HQ110" s="187">
        <v>0.3751611121340474</v>
      </c>
      <c r="HR110" s="187">
        <v>3.1241937375395676</v>
      </c>
      <c r="HS110" s="187">
        <v>13.699152418101358</v>
      </c>
      <c r="HT110" s="187">
        <v>8.7310041959258431</v>
      </c>
      <c r="HU110" s="187">
        <v>36.776473726327048</v>
      </c>
      <c r="HV110" s="187">
        <v>54.325896231064853</v>
      </c>
      <c r="HW110" s="187">
        <v>5.7796548920407895</v>
      </c>
      <c r="HX110" s="187">
        <v>30.375144972789851</v>
      </c>
      <c r="HY110" s="187">
        <v>51.655221559989634</v>
      </c>
      <c r="HZ110" s="187">
        <v>4.8422975156297543</v>
      </c>
      <c r="IA110" s="187">
        <v>27.75161588180984</v>
      </c>
      <c r="IB110" s="187">
        <v>48.029238476322377</v>
      </c>
      <c r="IC110" s="187">
        <v>3.9574217984718958</v>
      </c>
      <c r="ID110" s="187">
        <v>23.895691511342072</v>
      </c>
      <c r="IE110" s="187">
        <v>47.590011614401782</v>
      </c>
      <c r="IF110" s="187">
        <v>3.6829611191777061</v>
      </c>
      <c r="IG110" s="187">
        <v>19.283272427207493</v>
      </c>
      <c r="IH110" s="187">
        <v>40.723608614949413</v>
      </c>
      <c r="II110" s="187" t="s">
        <v>286</v>
      </c>
      <c r="IJ110" s="187">
        <v>20.390507011866287</v>
      </c>
      <c r="IK110" s="187">
        <v>34.29592428047178</v>
      </c>
      <c r="IL110" s="187" t="s">
        <v>286</v>
      </c>
      <c r="IM110" s="187">
        <v>16.384475123730098</v>
      </c>
      <c r="IN110" s="187">
        <v>33.322820739245451</v>
      </c>
      <c r="IO110" s="187" t="s">
        <v>286</v>
      </c>
      <c r="IP110" s="187">
        <v>15.445308636424816</v>
      </c>
      <c r="IQ110" s="187">
        <v>31.57781862745097</v>
      </c>
      <c r="IR110" s="187" t="s">
        <v>286</v>
      </c>
      <c r="IS110" s="187">
        <v>12.916349396279731</v>
      </c>
      <c r="IT110" s="187">
        <v>29.9755586592178</v>
      </c>
      <c r="IU110" s="187" t="s">
        <v>286</v>
      </c>
      <c r="IV110" s="187">
        <v>9.9648493712991719</v>
      </c>
      <c r="IW110" s="187">
        <v>24.436445178803329</v>
      </c>
      <c r="IX110" s="187" t="str">
        <f t="shared" si="134"/>
        <v>--</v>
      </c>
      <c r="IY110" s="187" t="str">
        <f t="shared" si="134"/>
        <v>--</v>
      </c>
      <c r="IZ110" s="187" t="str">
        <f t="shared" si="134"/>
        <v>--</v>
      </c>
      <c r="JA110" s="187" t="str">
        <f t="shared" si="134"/>
        <v>--</v>
      </c>
      <c r="JB110" s="187" t="str">
        <f t="shared" si="134"/>
        <v>--</v>
      </c>
      <c r="JC110" s="264" t="str">
        <f t="shared" ref="JC110:JN110" si="135">"--"</f>
        <v>--</v>
      </c>
      <c r="JD110" s="264" t="str">
        <f t="shared" si="135"/>
        <v>--</v>
      </c>
      <c r="JE110" s="264" t="str">
        <f t="shared" si="135"/>
        <v>--</v>
      </c>
      <c r="JF110" s="264" t="str">
        <f t="shared" si="135"/>
        <v>--</v>
      </c>
      <c r="JG110" s="264" t="str">
        <f t="shared" si="135"/>
        <v>--</v>
      </c>
      <c r="JH110" s="264" t="str">
        <f t="shared" si="135"/>
        <v>--</v>
      </c>
      <c r="JI110" s="264" t="str">
        <f t="shared" si="135"/>
        <v>--</v>
      </c>
      <c r="JJ110" s="264" t="str">
        <f t="shared" si="135"/>
        <v>--</v>
      </c>
      <c r="JK110" s="264" t="str">
        <f t="shared" si="135"/>
        <v>--</v>
      </c>
      <c r="JL110" s="264" t="str">
        <f t="shared" si="135"/>
        <v>--</v>
      </c>
      <c r="JM110" s="264" t="str">
        <f t="shared" si="135"/>
        <v>--</v>
      </c>
      <c r="JN110" s="264" t="str">
        <f t="shared" si="135"/>
        <v>--</v>
      </c>
      <c r="JO110" s="231">
        <v>14.9201482049316</v>
      </c>
      <c r="JP110" s="231">
        <v>23.845327604726201</v>
      </c>
      <c r="JQ110" s="231">
        <v>43.695117667720901</v>
      </c>
      <c r="JR110" s="231">
        <v>14.644162749845799</v>
      </c>
      <c r="JS110" s="231">
        <v>21.3194883517337</v>
      </c>
      <c r="JT110" s="231">
        <v>41.106177548648901</v>
      </c>
      <c r="JU110" s="231">
        <v>1.0221029768749199</v>
      </c>
      <c r="JV110" s="231">
        <v>1.9465038903879901</v>
      </c>
      <c r="JW110" s="231">
        <v>6.5566092963353197</v>
      </c>
      <c r="JX110" s="265">
        <v>0.79523334757632302</v>
      </c>
      <c r="JY110" s="231">
        <v>1.3545061037887201</v>
      </c>
      <c r="JZ110" s="231">
        <v>5.0064070089698598</v>
      </c>
      <c r="KA110" s="231">
        <v>9.2293247392595106</v>
      </c>
      <c r="KB110" s="231">
        <v>14.710820654560401</v>
      </c>
      <c r="KC110" s="231">
        <v>27.702683061538899</v>
      </c>
      <c r="KD110" s="231">
        <v>7.87914691943128</v>
      </c>
      <c r="KE110" s="231">
        <v>11.1850103697346</v>
      </c>
      <c r="KF110" s="231">
        <v>24.5935917069149</v>
      </c>
      <c r="KG110" s="260" t="str">
        <f t="shared" ref="KG110:KM110" si="136">"--"</f>
        <v>--</v>
      </c>
      <c r="KH110" s="260" t="str">
        <f t="shared" si="136"/>
        <v>--</v>
      </c>
      <c r="KI110" s="260" t="str">
        <f t="shared" si="136"/>
        <v>--</v>
      </c>
      <c r="KJ110" s="260" t="str">
        <f t="shared" si="136"/>
        <v>--</v>
      </c>
      <c r="KK110" s="260" t="str">
        <f t="shared" si="136"/>
        <v>--</v>
      </c>
      <c r="KL110" s="260" t="str">
        <f t="shared" si="136"/>
        <v>--</v>
      </c>
      <c r="KM110" s="234" t="str">
        <f t="shared" si="136"/>
        <v>--</v>
      </c>
      <c r="KN110" s="235">
        <v>10.289473059295725</v>
      </c>
      <c r="KO110" s="235">
        <v>9.4604617777246549</v>
      </c>
      <c r="KP110" s="235">
        <v>9.8348059930848528</v>
      </c>
      <c r="KQ110" s="234" t="str">
        <f>"--"</f>
        <v>--</v>
      </c>
      <c r="KR110" s="235">
        <v>1.7077167897774519</v>
      </c>
      <c r="KS110" s="235">
        <v>1.6338540296151001</v>
      </c>
      <c r="KT110" s="235">
        <v>2.6980702739442637</v>
      </c>
      <c r="KU110" s="234" t="str">
        <f>"--"</f>
        <v>--</v>
      </c>
      <c r="KV110" s="235">
        <v>2.8159308017680105</v>
      </c>
      <c r="KW110" s="235">
        <v>2.9742534456355441</v>
      </c>
      <c r="KX110" s="235">
        <v>3.2963784183296436</v>
      </c>
      <c r="KY110" s="293">
        <v>15.453165061110738</v>
      </c>
      <c r="KZ110" s="293">
        <v>15.77439070781864</v>
      </c>
      <c r="LA110" s="293">
        <v>12.808743796437014</v>
      </c>
      <c r="LB110" s="293">
        <v>15.984492481202938</v>
      </c>
      <c r="LC110" s="293">
        <v>15.95262156001035</v>
      </c>
      <c r="LD110" s="293">
        <v>14.746221717480458</v>
      </c>
      <c r="LE110" s="293">
        <v>10.590247214747333</v>
      </c>
      <c r="LF110" s="293">
        <v>12.102203182374604</v>
      </c>
      <c r="LG110" s="293">
        <v>9.7101658255227754</v>
      </c>
      <c r="LH110" s="293">
        <v>11.685134213188414</v>
      </c>
      <c r="LI110" s="293">
        <v>11.767060707389559</v>
      </c>
      <c r="LJ110" s="293">
        <v>12.036146334353671</v>
      </c>
      <c r="LK110" s="293">
        <v>3.2695573983414961</v>
      </c>
      <c r="LL110" s="293">
        <v>3.9655959811234709</v>
      </c>
      <c r="LM110" s="293">
        <v>2.7407875100447803</v>
      </c>
      <c r="LN110" s="293">
        <v>3.7838218714768859</v>
      </c>
      <c r="LO110" s="293">
        <v>3.7454502759187309</v>
      </c>
      <c r="LP110" s="293">
        <v>3.2274023630755</v>
      </c>
      <c r="LQ110" s="187">
        <v>3</v>
      </c>
      <c r="LR110" s="187">
        <v>7</v>
      </c>
      <c r="LS110" s="187">
        <v>16</v>
      </c>
      <c r="LT110" s="187">
        <v>2</v>
      </c>
      <c r="LU110" s="187">
        <v>5</v>
      </c>
      <c r="LV110" s="187">
        <v>13</v>
      </c>
      <c r="LW110" s="369"/>
      <c r="LX110" s="394" t="str">
        <f t="shared" si="85"/>
        <v>--</v>
      </c>
      <c r="LY110" s="370">
        <v>18.224530751977415</v>
      </c>
      <c r="LZ110" s="370">
        <v>19.394740569378421</v>
      </c>
      <c r="MA110" s="370">
        <v>20.476940120109596</v>
      </c>
      <c r="MB110" s="394" t="str">
        <f t="shared" si="86"/>
        <v>--</v>
      </c>
      <c r="MC110" s="370">
        <v>17.487209190076264</v>
      </c>
      <c r="MD110" s="370">
        <v>19.275401933255459</v>
      </c>
      <c r="ME110" s="370">
        <v>20.973759089471944</v>
      </c>
      <c r="MF110" s="394" t="str">
        <f t="shared" si="87"/>
        <v>--</v>
      </c>
      <c r="MG110" s="370">
        <v>15.530240751614809</v>
      </c>
      <c r="MH110" s="370">
        <v>16.598408887633404</v>
      </c>
      <c r="MI110" s="370">
        <v>17.928542285947469</v>
      </c>
      <c r="MJ110" s="394" t="str">
        <f t="shared" si="88"/>
        <v>--</v>
      </c>
      <c r="MK110" s="370">
        <v>16.935348244960551</v>
      </c>
      <c r="ML110" s="370">
        <v>18.397103677436846</v>
      </c>
      <c r="MM110" s="370">
        <v>19.434081568131525</v>
      </c>
      <c r="MN110" s="394" t="str">
        <f t="shared" si="89"/>
        <v>--</v>
      </c>
      <c r="MO110" s="370">
        <v>19.160023795359947</v>
      </c>
      <c r="MP110" s="370">
        <v>18.083693941778318</v>
      </c>
      <c r="MQ110" s="370">
        <v>15.39864185110668</v>
      </c>
      <c r="MR110" s="394" t="str">
        <f t="shared" si="90"/>
        <v>--</v>
      </c>
      <c r="MS110" s="370">
        <v>13.134588394715255</v>
      </c>
      <c r="MT110" s="370">
        <v>13.333333333333325</v>
      </c>
      <c r="MU110" s="370">
        <v>12.977050641372472</v>
      </c>
      <c r="MV110" s="394" t="str">
        <f t="shared" si="91"/>
        <v>--</v>
      </c>
      <c r="MW110" s="370">
        <v>4.1427568339749765</v>
      </c>
      <c r="MX110" s="370">
        <v>4.0909883648504106</v>
      </c>
      <c r="MY110" s="370">
        <v>3.4437760590725586</v>
      </c>
      <c r="MZ110" s="394" t="str">
        <f t="shared" si="92"/>
        <v>--</v>
      </c>
      <c r="NA110" s="370">
        <v>27.92679453095327</v>
      </c>
      <c r="NB110" s="370">
        <v>27.516858768951192</v>
      </c>
      <c r="NC110" s="370">
        <v>27.03980614084357</v>
      </c>
      <c r="ND110" s="394" t="str">
        <f t="shared" si="93"/>
        <v>--</v>
      </c>
      <c r="NE110" s="370">
        <v>27.466947691128489</v>
      </c>
      <c r="NF110" s="370">
        <v>25.148529743551098</v>
      </c>
      <c r="NG110" s="370">
        <v>23.942043786302314</v>
      </c>
      <c r="NH110" s="394" t="str">
        <f t="shared" si="94"/>
        <v>--</v>
      </c>
      <c r="NI110" s="370">
        <v>8.637019230769198</v>
      </c>
      <c r="NJ110" s="370">
        <v>6.9245055717297763</v>
      </c>
      <c r="NK110" s="370">
        <v>6.7367277838114088</v>
      </c>
      <c r="NL110" s="394" t="str">
        <f t="shared" si="95"/>
        <v>--</v>
      </c>
      <c r="NM110" s="370">
        <v>1.87578057450282</v>
      </c>
      <c r="NN110" s="370">
        <v>1.8337377729967721</v>
      </c>
      <c r="NO110" s="370">
        <v>2.3627319686244652</v>
      </c>
      <c r="NP110" s="394" t="str">
        <f t="shared" si="96"/>
        <v>--</v>
      </c>
      <c r="NQ110" s="370">
        <v>2.2277943871154267</v>
      </c>
      <c r="NR110" s="370">
        <v>2.4175879523533599</v>
      </c>
      <c r="NS110" s="370">
        <v>2.7242716579596951</v>
      </c>
      <c r="NT110" s="394" t="str">
        <f t="shared" si="97"/>
        <v>--</v>
      </c>
      <c r="NU110" s="370">
        <v>15.294174452572323</v>
      </c>
      <c r="NV110" s="370">
        <v>21.311061768268175</v>
      </c>
      <c r="NW110" s="370">
        <v>36.939771413895016</v>
      </c>
      <c r="NX110" s="394" t="str">
        <f t="shared" si="98"/>
        <v>--</v>
      </c>
      <c r="NY110" s="370">
        <v>0.74116993795418717</v>
      </c>
      <c r="NZ110" s="370">
        <v>1.3902906742026779</v>
      </c>
      <c r="OA110" s="370">
        <v>4.0002568383202819</v>
      </c>
      <c r="OB110" s="394" t="str">
        <f t="shared" si="99"/>
        <v>--</v>
      </c>
      <c r="OC110" s="370">
        <v>8.0364858377340518</v>
      </c>
      <c r="OD110" s="370">
        <v>11.816241998242749</v>
      </c>
      <c r="OE110" s="370">
        <v>22.620305446162824</v>
      </c>
      <c r="OF110" s="369"/>
    </row>
    <row r="111" spans="1:396" ht="13.8" thickTop="1" x14ac:dyDescent="0.25">
      <c r="A111" s="114">
        <v>1</v>
      </c>
      <c r="B111" s="96" t="s">
        <v>168</v>
      </c>
      <c r="C111" s="96">
        <v>16.464891041162215</v>
      </c>
      <c r="D111" s="114">
        <v>28.201634877384201</v>
      </c>
      <c r="E111" s="126">
        <v>40.74074074074074</v>
      </c>
      <c r="F111" s="126">
        <v>18.926174496644308</v>
      </c>
      <c r="G111" s="126">
        <v>27.376425855513304</v>
      </c>
      <c r="H111" s="126">
        <v>38.736842105263122</v>
      </c>
      <c r="I111" s="114">
        <v>21.396396396396376</v>
      </c>
      <c r="J111" s="114">
        <v>31.888111888111922</v>
      </c>
      <c r="K111" s="114">
        <v>39.250493096646949</v>
      </c>
      <c r="L111" s="126">
        <v>18.774703557312268</v>
      </c>
      <c r="M111" s="126">
        <v>25.904486251808962</v>
      </c>
      <c r="N111" s="126">
        <v>46.413502109704645</v>
      </c>
      <c r="O111" s="126">
        <v>20.312499999999975</v>
      </c>
      <c r="P111" s="114">
        <v>27.777777777777793</v>
      </c>
      <c r="Q111" s="114">
        <v>42.922374429223709</v>
      </c>
      <c r="R111" s="114">
        <v>8.0528846153846239</v>
      </c>
      <c r="S111" s="126">
        <v>11.700680272108853</v>
      </c>
      <c r="T111" s="126">
        <v>11.695906432748528</v>
      </c>
      <c r="U111" s="126">
        <v>8.6436170212766044</v>
      </c>
      <c r="V111" s="126">
        <v>13.57868020304568</v>
      </c>
      <c r="W111" s="114">
        <v>10.482180293501047</v>
      </c>
      <c r="X111" s="114">
        <v>13.09255079006771</v>
      </c>
      <c r="Y111" s="114">
        <v>15.620641562064147</v>
      </c>
      <c r="Z111" s="126">
        <v>11.729622266401588</v>
      </c>
      <c r="AA111" s="126">
        <v>12.32604373757456</v>
      </c>
      <c r="AB111" s="126">
        <v>15.948275862068957</v>
      </c>
      <c r="AC111" s="126">
        <v>11.016949152542376</v>
      </c>
      <c r="AD111" s="114">
        <v>12.521739130434801</v>
      </c>
      <c r="AE111" s="114">
        <v>13.110181311018133</v>
      </c>
      <c r="AF111" s="114">
        <v>10.933940774487459</v>
      </c>
      <c r="AG111" s="126">
        <v>11.529126213592242</v>
      </c>
      <c r="AH111" s="126">
        <v>16.371077762619372</v>
      </c>
      <c r="AI111" s="126">
        <v>15.204678362573098</v>
      </c>
      <c r="AJ111" s="126">
        <v>14.439946018893391</v>
      </c>
      <c r="AK111" s="114">
        <v>16.219667943805877</v>
      </c>
      <c r="AL111" s="114">
        <v>11.34453781512606</v>
      </c>
      <c r="AM111" s="114">
        <v>14.35079726651481</v>
      </c>
      <c r="AN111" s="126">
        <v>16.643356643356658</v>
      </c>
      <c r="AO111" s="126">
        <v>14.910536779324048</v>
      </c>
      <c r="AP111" s="126">
        <v>11.133200795228623</v>
      </c>
      <c r="AQ111" s="126">
        <v>16.09195402298851</v>
      </c>
      <c r="AR111" s="114">
        <v>11.677282377919321</v>
      </c>
      <c r="AS111" s="114">
        <v>11.888111888111879</v>
      </c>
      <c r="AT111" s="114">
        <v>14.02524544179523</v>
      </c>
      <c r="AU111" s="126">
        <v>13.958810068649884</v>
      </c>
      <c r="AV111" s="126">
        <v>9.3788063337393393</v>
      </c>
      <c r="AW111" s="126">
        <v>15.068493150684947</v>
      </c>
      <c r="AX111" s="126">
        <v>11.284046692606992</v>
      </c>
      <c r="AY111" s="114">
        <v>11.261872455902299</v>
      </c>
      <c r="AZ111" s="114">
        <v>13.205128205128201</v>
      </c>
      <c r="BA111" s="114">
        <v>10.315789473684207</v>
      </c>
      <c r="BB111" s="126">
        <v>15.366972477064225</v>
      </c>
      <c r="BC111" s="126">
        <v>15.730337078651699</v>
      </c>
      <c r="BD111" s="126">
        <v>9.5808383233532926</v>
      </c>
      <c r="BE111" s="126">
        <v>10.179640718562858</v>
      </c>
      <c r="BF111" s="114">
        <v>16.086956521739147</v>
      </c>
      <c r="BG111" s="114">
        <v>12.923728813559324</v>
      </c>
      <c r="BH111" s="114">
        <v>14.185639229422062</v>
      </c>
      <c r="BI111" s="126">
        <v>15.244755244755256</v>
      </c>
      <c r="BJ111" s="126">
        <v>10.550458715596324</v>
      </c>
      <c r="BK111" s="126" t="s">
        <v>286</v>
      </c>
      <c r="BL111" s="126" t="s">
        <v>286</v>
      </c>
      <c r="BM111" s="114" t="s">
        <v>286</v>
      </c>
      <c r="BN111" s="114" t="s">
        <v>286</v>
      </c>
      <c r="BO111" s="114" t="s">
        <v>286</v>
      </c>
      <c r="BP111" s="126" t="s">
        <v>286</v>
      </c>
      <c r="BQ111" s="126" t="s">
        <v>286</v>
      </c>
      <c r="BR111" s="126" t="s">
        <v>286</v>
      </c>
      <c r="BS111" s="126" t="s">
        <v>286</v>
      </c>
      <c r="BT111" s="114">
        <v>13.438735177865615</v>
      </c>
      <c r="BU111" s="114">
        <v>15.918958031837922</v>
      </c>
      <c r="BV111" s="114">
        <v>7.2340425531914931</v>
      </c>
      <c r="BW111" s="126">
        <v>11.692844677137867</v>
      </c>
      <c r="BX111" s="126">
        <v>14.830508474576282</v>
      </c>
      <c r="BY111" s="126">
        <v>7.1100917431192663</v>
      </c>
      <c r="BZ111" s="126">
        <v>14.32068543451652</v>
      </c>
      <c r="CA111" s="114">
        <v>24.999999999999993</v>
      </c>
      <c r="CB111" s="114">
        <v>19.531249999999986</v>
      </c>
      <c r="CC111" s="114">
        <v>14.850136239782021</v>
      </c>
      <c r="CD111" s="126">
        <v>21.638924455825876</v>
      </c>
      <c r="CE111" s="126">
        <v>16.421052631578934</v>
      </c>
      <c r="CF111" s="126">
        <v>15.473441108545028</v>
      </c>
      <c r="CG111" s="126">
        <v>23.749999999999964</v>
      </c>
      <c r="CH111" s="114">
        <v>12.151394422310755</v>
      </c>
      <c r="CI111" s="114">
        <v>12.09677419354839</v>
      </c>
      <c r="CJ111" s="114">
        <v>17.005813953488378</v>
      </c>
      <c r="CK111" s="126">
        <v>14.437367303609328</v>
      </c>
      <c r="CL111" s="126">
        <v>18.006993006992982</v>
      </c>
      <c r="CM111" s="126">
        <v>17.937853107344623</v>
      </c>
      <c r="CN111" s="126">
        <v>13.394919168591231</v>
      </c>
      <c r="CO111" s="114">
        <v>6.1818181818181746</v>
      </c>
      <c r="CP111" s="114">
        <v>6.9863013698630079</v>
      </c>
      <c r="CQ111" s="114">
        <v>4.4921875000000027</v>
      </c>
      <c r="CR111" s="126">
        <v>4.8780487804878101</v>
      </c>
      <c r="CS111" s="126">
        <v>6.2740076824583904</v>
      </c>
      <c r="CT111" s="126">
        <v>2.9411764705882377</v>
      </c>
      <c r="CU111" s="126">
        <v>5.2631578947368443</v>
      </c>
      <c r="CV111" s="114">
        <v>10.769230769230766</v>
      </c>
      <c r="CW111" s="114">
        <v>3.578528827037776</v>
      </c>
      <c r="CX111" s="114">
        <v>2.82258064516129</v>
      </c>
      <c r="CY111" s="126">
        <v>4.9418604651162781</v>
      </c>
      <c r="CZ111" s="126">
        <v>1.2765957446808502</v>
      </c>
      <c r="DA111" s="126">
        <v>3.5026269702276687</v>
      </c>
      <c r="DB111" s="126">
        <v>4.6610169491525442</v>
      </c>
      <c r="DC111" s="114">
        <v>2.5522041763341092</v>
      </c>
      <c r="DD111" s="114" t="s">
        <v>286</v>
      </c>
      <c r="DE111" s="114">
        <v>35.326842837274008</v>
      </c>
      <c r="DF111" s="126">
        <v>38.582677165354333</v>
      </c>
      <c r="DG111" s="126" t="s">
        <v>286</v>
      </c>
      <c r="DH111" s="126">
        <v>28.260869565217416</v>
      </c>
      <c r="DI111" s="126">
        <v>38.284518828451894</v>
      </c>
      <c r="DJ111" s="114" t="s">
        <v>286</v>
      </c>
      <c r="DK111" s="114">
        <v>34.405594405594449</v>
      </c>
      <c r="DL111" s="114">
        <v>30.952380952380931</v>
      </c>
      <c r="DM111" s="126" t="s">
        <v>286</v>
      </c>
      <c r="DN111" s="126">
        <v>29.971181556195965</v>
      </c>
      <c r="DO111" s="126">
        <v>39.490445859872565</v>
      </c>
      <c r="DP111" s="126" t="s">
        <v>286</v>
      </c>
      <c r="DQ111" s="114">
        <v>24.229691876750692</v>
      </c>
      <c r="DR111" s="114">
        <v>30.275229357798153</v>
      </c>
      <c r="DS111" s="114" t="s">
        <v>286</v>
      </c>
      <c r="DT111" s="126">
        <v>31.188811188811179</v>
      </c>
      <c r="DU111" s="126">
        <v>26.482213438735158</v>
      </c>
      <c r="DV111" s="126" t="s">
        <v>286</v>
      </c>
      <c r="DW111" s="126">
        <v>29.246487867177535</v>
      </c>
      <c r="DX111" s="114">
        <v>27.253668763102723</v>
      </c>
      <c r="DY111" s="114" t="s">
        <v>286</v>
      </c>
      <c r="DZ111" s="114">
        <v>31.223628691983091</v>
      </c>
      <c r="EA111" s="126">
        <v>26.388888888888882</v>
      </c>
      <c r="EB111" s="126" t="s">
        <v>286</v>
      </c>
      <c r="EC111" s="126">
        <v>27.665706051873208</v>
      </c>
      <c r="ED111" s="126">
        <v>30.785562632696383</v>
      </c>
      <c r="EE111" s="114" t="s">
        <v>286</v>
      </c>
      <c r="EF111" s="114">
        <v>23.529411764705856</v>
      </c>
      <c r="EG111" s="114">
        <v>23.041474654377861</v>
      </c>
      <c r="EH111" s="126" t="s">
        <v>286</v>
      </c>
      <c r="EI111" s="126">
        <v>26.619718309859142</v>
      </c>
      <c r="EJ111" s="126">
        <v>26.388888888888882</v>
      </c>
      <c r="EK111" s="126" t="s">
        <v>286</v>
      </c>
      <c r="EL111" s="114">
        <v>24.005134788189999</v>
      </c>
      <c r="EM111" s="114">
        <v>20.594479830148625</v>
      </c>
      <c r="EN111" s="114" t="s">
        <v>286</v>
      </c>
      <c r="EO111" s="126">
        <v>27.414772727272716</v>
      </c>
      <c r="EP111" s="126">
        <v>21.115537848605577</v>
      </c>
      <c r="EQ111" s="126" t="s">
        <v>286</v>
      </c>
      <c r="ER111" s="126">
        <v>17.851959361393313</v>
      </c>
      <c r="ES111" s="114">
        <v>20.806794055201699</v>
      </c>
      <c r="ET111" s="114" t="s">
        <v>286</v>
      </c>
      <c r="EU111" s="114">
        <v>19.943820224719115</v>
      </c>
      <c r="EV111" s="126">
        <v>14.055299539170512</v>
      </c>
      <c r="EW111" s="126" t="s">
        <v>286</v>
      </c>
      <c r="EX111" s="126">
        <v>16.078984485190396</v>
      </c>
      <c r="EY111" s="126">
        <v>47.011952191235054</v>
      </c>
      <c r="EZ111" s="114" t="s">
        <v>286</v>
      </c>
      <c r="FA111" s="114">
        <v>11.153846153846141</v>
      </c>
      <c r="FB111" s="114">
        <v>46.315789473684248</v>
      </c>
      <c r="FC111" s="126" t="s">
        <v>286</v>
      </c>
      <c r="FD111" s="126">
        <v>11.739745403111744</v>
      </c>
      <c r="FE111" s="126">
        <v>38.247011952191244</v>
      </c>
      <c r="FF111" s="126" t="s">
        <v>286</v>
      </c>
      <c r="FG111" s="114">
        <v>12.898550724637687</v>
      </c>
      <c r="FH111" s="114">
        <v>47.446808510638313</v>
      </c>
      <c r="FI111" s="114" t="s">
        <v>286</v>
      </c>
      <c r="FJ111" s="126">
        <v>11.988716502115649</v>
      </c>
      <c r="FK111" s="126">
        <v>39.030023094688225</v>
      </c>
      <c r="FL111" s="126" t="s">
        <v>286</v>
      </c>
      <c r="FM111" s="126">
        <v>5.3445850914205302</v>
      </c>
      <c r="FN111" s="114">
        <v>34.911242603550299</v>
      </c>
      <c r="FO111" s="114" t="s">
        <v>286</v>
      </c>
      <c r="FP111" s="114">
        <v>2.9449423815620994</v>
      </c>
      <c r="FQ111" s="126">
        <v>40.336134453781526</v>
      </c>
      <c r="FR111" s="126" t="s">
        <v>286</v>
      </c>
      <c r="FS111" s="126">
        <v>3.5460992907801425</v>
      </c>
      <c r="FT111" s="126">
        <v>31.39999999999997</v>
      </c>
      <c r="FU111" s="114" t="s">
        <v>286</v>
      </c>
      <c r="FV111" s="114">
        <v>4.0638606676342501</v>
      </c>
      <c r="FW111" s="114">
        <v>38.805970149253774</v>
      </c>
      <c r="FX111" s="126" t="s">
        <v>286</v>
      </c>
      <c r="FY111" s="126">
        <v>4.1018387553040982</v>
      </c>
      <c r="FZ111" s="126">
        <v>35.714285714285701</v>
      </c>
      <c r="GA111" s="126" t="s">
        <v>286</v>
      </c>
      <c r="GB111" s="114" t="s">
        <v>286</v>
      </c>
      <c r="GC111" s="114" t="s">
        <v>286</v>
      </c>
      <c r="GD111" s="114" t="s">
        <v>286</v>
      </c>
      <c r="GE111" s="126" t="s">
        <v>286</v>
      </c>
      <c r="GF111" s="126" t="s">
        <v>286</v>
      </c>
      <c r="GG111" s="126" t="s">
        <v>286</v>
      </c>
      <c r="GH111" s="126" t="s">
        <v>286</v>
      </c>
      <c r="GI111" s="114" t="s">
        <v>286</v>
      </c>
      <c r="GJ111" s="114" t="s">
        <v>286</v>
      </c>
      <c r="GK111" s="114">
        <v>5.2325581395348761</v>
      </c>
      <c r="GL111" s="126">
        <v>2.7777777777777777</v>
      </c>
      <c r="GM111" s="126" t="s">
        <v>286</v>
      </c>
      <c r="GN111" s="126">
        <v>3.23943661971831</v>
      </c>
      <c r="GO111" s="126">
        <v>3.9260969976905264</v>
      </c>
      <c r="GP111" s="114">
        <v>23.999999999999996</v>
      </c>
      <c r="GQ111" s="114">
        <v>57.428571428571438</v>
      </c>
      <c r="GR111" s="114">
        <v>74.455445544554436</v>
      </c>
      <c r="GS111" s="126">
        <v>18.703976435935186</v>
      </c>
      <c r="GT111" s="126">
        <v>50.467289719626201</v>
      </c>
      <c r="GU111" s="126">
        <v>73.728813559321964</v>
      </c>
      <c r="GV111" s="126">
        <v>21.739130434782609</v>
      </c>
      <c r="GW111" s="114">
        <v>50.581395348837205</v>
      </c>
      <c r="GX111" s="114">
        <v>65.580448065173115</v>
      </c>
      <c r="GY111" s="114">
        <v>16.700610997963345</v>
      </c>
      <c r="GZ111" s="126">
        <v>48.955223880597011</v>
      </c>
      <c r="HA111" s="126">
        <v>65.434782608695556</v>
      </c>
      <c r="HB111" s="126">
        <v>9.4890510948905096</v>
      </c>
      <c r="HC111" s="126">
        <v>36.705202312138695</v>
      </c>
      <c r="HD111" s="114">
        <v>56.279069767441911</v>
      </c>
      <c r="HE111" s="114">
        <v>1.8666666666666669</v>
      </c>
      <c r="HF111" s="114">
        <v>14.285714285714283</v>
      </c>
      <c r="HG111" s="126">
        <v>28.712871287128699</v>
      </c>
      <c r="HH111" s="126">
        <v>1.4727540500736387</v>
      </c>
      <c r="HI111" s="126">
        <v>8.9452603471295049</v>
      </c>
      <c r="HJ111" s="114">
        <v>29.449152542372886</v>
      </c>
      <c r="HK111" s="114">
        <v>1.6908212560386466</v>
      </c>
      <c r="HL111" s="114">
        <v>11.773255813953496</v>
      </c>
      <c r="HM111" s="126">
        <v>23.217922606924628</v>
      </c>
      <c r="HN111" s="126">
        <v>0</v>
      </c>
      <c r="HO111" s="126">
        <v>9.5522388059701537</v>
      </c>
      <c r="HP111" s="126">
        <v>18.043478260869563</v>
      </c>
      <c r="HQ111" s="126">
        <v>0.54744525547445244</v>
      </c>
      <c r="HR111" s="126">
        <v>3.7572254335260125</v>
      </c>
      <c r="HS111" s="126">
        <v>19.069767441860485</v>
      </c>
      <c r="HT111" s="126">
        <v>11.796982167352549</v>
      </c>
      <c r="HU111" s="126">
        <v>43.503649635036489</v>
      </c>
      <c r="HV111" s="126">
        <v>61.178861788617894</v>
      </c>
      <c r="HW111" s="126">
        <v>8.7878787878787854</v>
      </c>
      <c r="HX111" s="126">
        <v>33.833560709413312</v>
      </c>
      <c r="HY111" s="126">
        <v>61.206896551724135</v>
      </c>
      <c r="HZ111" s="126">
        <v>8.7064676616915477</v>
      </c>
      <c r="IA111" s="126">
        <v>35.398230088495552</v>
      </c>
      <c r="IB111" s="126">
        <v>47.468354430379762</v>
      </c>
      <c r="IC111" s="126">
        <v>7.1283095723014274</v>
      </c>
      <c r="ID111" s="126">
        <v>32.030075187969963</v>
      </c>
      <c r="IE111" s="126">
        <v>50.328227571115995</v>
      </c>
      <c r="IF111" s="126">
        <v>4.3875685557586772</v>
      </c>
      <c r="IG111" s="126">
        <v>23.065693430656921</v>
      </c>
      <c r="IH111" s="126">
        <v>39.86013986013986</v>
      </c>
      <c r="II111" s="126" t="s">
        <v>286</v>
      </c>
      <c r="IJ111" s="126">
        <v>25.601131541725607</v>
      </c>
      <c r="IK111" s="126">
        <v>39.960238568588451</v>
      </c>
      <c r="IL111" s="126" t="s">
        <v>286</v>
      </c>
      <c r="IM111" s="126">
        <v>18.582887700534751</v>
      </c>
      <c r="IN111" s="126">
        <v>43.191489361702139</v>
      </c>
      <c r="IO111" s="126" t="s">
        <v>286</v>
      </c>
      <c r="IP111" s="126">
        <v>23.988439306358355</v>
      </c>
      <c r="IQ111" s="126">
        <v>33.400809716599191</v>
      </c>
      <c r="IR111" s="126" t="s">
        <v>286</v>
      </c>
      <c r="IS111" s="126">
        <v>21.739130434782602</v>
      </c>
      <c r="IT111" s="126">
        <v>31.359649122807031</v>
      </c>
      <c r="IU111" s="126" t="s">
        <v>286</v>
      </c>
      <c r="IV111" s="126">
        <v>12.099125364431488</v>
      </c>
      <c r="IW111" s="114">
        <v>24.766355140186899</v>
      </c>
      <c r="IX111" s="114" t="str">
        <f t="shared" si="134"/>
        <v>--</v>
      </c>
      <c r="IY111" s="114" t="str">
        <f t="shared" si="134"/>
        <v>--</v>
      </c>
      <c r="IZ111" s="114" t="str">
        <f t="shared" si="134"/>
        <v>--</v>
      </c>
      <c r="JA111" s="114" t="str">
        <f t="shared" si="134"/>
        <v>--</v>
      </c>
      <c r="JB111" s="114" t="str">
        <f t="shared" si="134"/>
        <v>--</v>
      </c>
      <c r="JC111" s="128" t="str">
        <f t="shared" ref="JC111:JL117" si="137">"--"</f>
        <v>--</v>
      </c>
      <c r="JD111" s="128" t="str">
        <f t="shared" si="137"/>
        <v>--</v>
      </c>
      <c r="JE111" s="128" t="str">
        <f t="shared" si="137"/>
        <v>--</v>
      </c>
      <c r="JF111" s="128" t="str">
        <f t="shared" si="137"/>
        <v>--</v>
      </c>
      <c r="JG111" s="128" t="str">
        <f t="shared" si="137"/>
        <v>--</v>
      </c>
      <c r="JH111" s="128" t="str">
        <f t="shared" si="137"/>
        <v>--</v>
      </c>
      <c r="JI111" s="128" t="str">
        <f t="shared" si="137"/>
        <v>--</v>
      </c>
      <c r="JJ111" s="128" t="str">
        <f t="shared" si="137"/>
        <v>--</v>
      </c>
      <c r="JK111" s="128" t="str">
        <f t="shared" si="137"/>
        <v>--</v>
      </c>
      <c r="JL111" s="128" t="str">
        <f t="shared" si="137"/>
        <v>--</v>
      </c>
      <c r="JM111" s="128" t="str">
        <f t="shared" ref="JM111:JM117" si="138">"--"</f>
        <v>--</v>
      </c>
      <c r="JN111" s="128" t="str">
        <f t="shared" ref="JN111:JN117" si="139">"--"</f>
        <v>--</v>
      </c>
      <c r="JO111" s="128" t="str">
        <f t="shared" ref="JO111:JX117" si="140">"--"</f>
        <v>--</v>
      </c>
      <c r="JP111" s="128" t="str">
        <f t="shared" si="140"/>
        <v>--</v>
      </c>
      <c r="JQ111" s="128" t="str">
        <f t="shared" si="140"/>
        <v>--</v>
      </c>
      <c r="JR111" s="128" t="str">
        <f t="shared" si="140"/>
        <v>--</v>
      </c>
      <c r="JS111" s="128" t="str">
        <f t="shared" si="140"/>
        <v>--</v>
      </c>
      <c r="JT111" s="128" t="str">
        <f t="shared" si="140"/>
        <v>--</v>
      </c>
      <c r="JU111" s="128" t="str">
        <f t="shared" si="140"/>
        <v>--</v>
      </c>
      <c r="JV111" s="128" t="str">
        <f t="shared" si="140"/>
        <v>--</v>
      </c>
      <c r="JW111" s="128" t="str">
        <f t="shared" si="140"/>
        <v>--</v>
      </c>
      <c r="JX111" s="128" t="str">
        <f t="shared" si="140"/>
        <v>--</v>
      </c>
      <c r="JY111" s="128" t="str">
        <f t="shared" ref="JY111:KF117" si="141">"--"</f>
        <v>--</v>
      </c>
      <c r="JZ111" s="128" t="str">
        <f t="shared" si="141"/>
        <v>--</v>
      </c>
      <c r="KA111" s="128" t="str">
        <f t="shared" si="141"/>
        <v>--</v>
      </c>
      <c r="KB111" s="128" t="str">
        <f t="shared" si="141"/>
        <v>--</v>
      </c>
      <c r="KC111" s="128" t="str">
        <f t="shared" si="141"/>
        <v>--</v>
      </c>
      <c r="KD111" s="128" t="str">
        <f t="shared" si="141"/>
        <v>--</v>
      </c>
      <c r="KE111" s="128" t="str">
        <f t="shared" si="141"/>
        <v>--</v>
      </c>
      <c r="KF111" s="128" t="str">
        <f t="shared" si="141"/>
        <v>--</v>
      </c>
      <c r="KG111" s="128" t="str">
        <f t="shared" ref="KG111:KG117" si="142">"--"</f>
        <v>--</v>
      </c>
      <c r="KH111" s="128" t="str">
        <f t="shared" ref="KH111:KQ117" si="143">"--"</f>
        <v>--</v>
      </c>
      <c r="KI111" s="128" t="str">
        <f t="shared" si="143"/>
        <v>--</v>
      </c>
      <c r="KJ111" s="128" t="str">
        <f t="shared" si="143"/>
        <v>--</v>
      </c>
      <c r="KK111" s="128" t="str">
        <f t="shared" si="143"/>
        <v>--</v>
      </c>
      <c r="KL111" s="128" t="str">
        <f t="shared" si="143"/>
        <v>--</v>
      </c>
      <c r="KM111" s="128" t="str">
        <f t="shared" si="143"/>
        <v>--</v>
      </c>
      <c r="KN111" s="128" t="str">
        <f t="shared" ref="KN111:KP117" si="144">"--"</f>
        <v>--</v>
      </c>
      <c r="KO111" s="128" t="str">
        <f t="shared" si="144"/>
        <v>--</v>
      </c>
      <c r="KP111" s="128" t="str">
        <f t="shared" si="144"/>
        <v>--</v>
      </c>
      <c r="KQ111" s="128" t="str">
        <f t="shared" si="143"/>
        <v>--</v>
      </c>
      <c r="KR111" s="128" t="str">
        <f t="shared" ref="KR111:KT117" si="145">"--"</f>
        <v>--</v>
      </c>
      <c r="KS111" s="128" t="str">
        <f t="shared" si="145"/>
        <v>--</v>
      </c>
      <c r="KT111" s="128" t="str">
        <f t="shared" si="145"/>
        <v>--</v>
      </c>
      <c r="KU111" s="128" t="str">
        <f t="shared" ref="KU111:KU117" si="146">"--"</f>
        <v>--</v>
      </c>
      <c r="KV111" s="128" t="str">
        <f t="shared" ref="KV111:LK117" si="147">"--"</f>
        <v>--</v>
      </c>
      <c r="KW111" s="128" t="str">
        <f t="shared" si="147"/>
        <v>--</v>
      </c>
      <c r="KX111" s="128" t="str">
        <f t="shared" si="147"/>
        <v>--</v>
      </c>
      <c r="KY111" s="128" t="str">
        <f t="shared" si="147"/>
        <v>--</v>
      </c>
      <c r="KZ111" s="128" t="str">
        <f t="shared" si="147"/>
        <v>--</v>
      </c>
      <c r="LA111" s="128" t="str">
        <f t="shared" si="147"/>
        <v>--</v>
      </c>
      <c r="LB111" s="128" t="str">
        <f t="shared" si="147"/>
        <v>--</v>
      </c>
      <c r="LC111" s="128" t="str">
        <f t="shared" si="147"/>
        <v>--</v>
      </c>
      <c r="LD111" s="128" t="str">
        <f t="shared" si="147"/>
        <v>--</v>
      </c>
      <c r="LE111" s="128" t="str">
        <f t="shared" si="147"/>
        <v>--</v>
      </c>
      <c r="LF111" s="128" t="str">
        <f t="shared" si="147"/>
        <v>--</v>
      </c>
      <c r="LG111" s="128" t="str">
        <f t="shared" si="147"/>
        <v>--</v>
      </c>
      <c r="LH111" s="128" t="str">
        <f t="shared" si="147"/>
        <v>--</v>
      </c>
      <c r="LI111" s="128" t="str">
        <f t="shared" si="147"/>
        <v>--</v>
      </c>
      <c r="LJ111" s="128" t="str">
        <f t="shared" si="147"/>
        <v>--</v>
      </c>
      <c r="LK111" s="128" t="str">
        <f t="shared" si="147"/>
        <v>--</v>
      </c>
      <c r="LL111" s="128" t="str">
        <f t="shared" ref="LE111:LT117" si="148">"--"</f>
        <v>--</v>
      </c>
      <c r="LM111" s="128" t="str">
        <f t="shared" si="148"/>
        <v>--</v>
      </c>
      <c r="LN111" s="128" t="str">
        <f t="shared" si="148"/>
        <v>--</v>
      </c>
      <c r="LO111" s="128" t="str">
        <f t="shared" si="148"/>
        <v>--</v>
      </c>
      <c r="LP111" s="128" t="str">
        <f t="shared" si="148"/>
        <v>--</v>
      </c>
      <c r="LQ111" s="128" t="str">
        <f t="shared" si="148"/>
        <v>--</v>
      </c>
      <c r="LR111" s="128" t="str">
        <f t="shared" si="148"/>
        <v>--</v>
      </c>
      <c r="LS111" s="128" t="str">
        <f t="shared" si="148"/>
        <v>--</v>
      </c>
      <c r="LT111" s="128" t="str">
        <f t="shared" si="148"/>
        <v>--</v>
      </c>
      <c r="LU111" s="128" t="str">
        <f t="shared" ref="LQ111:LV117" si="149">"--"</f>
        <v>--</v>
      </c>
      <c r="LV111" s="128" t="str">
        <f t="shared" si="149"/>
        <v>--</v>
      </c>
    </row>
    <row r="112" spans="1:396" x14ac:dyDescent="0.25">
      <c r="A112" s="114" t="str">
        <f t="shared" si="127"/>
        <v>--</v>
      </c>
      <c r="B112" s="96" t="s">
        <v>173</v>
      </c>
      <c r="C112" s="96">
        <v>17.647058823529413</v>
      </c>
      <c r="D112" s="114">
        <v>35.657686212361348</v>
      </c>
      <c r="E112" s="114">
        <v>33.061224489795883</v>
      </c>
      <c r="F112" s="114">
        <v>19.767441860465148</v>
      </c>
      <c r="G112" s="114">
        <v>27.586206896551708</v>
      </c>
      <c r="H112" s="114">
        <v>37.694013303769381</v>
      </c>
      <c r="I112" s="114">
        <v>16.666666666666675</v>
      </c>
      <c r="J112" s="114">
        <v>33.579881656804744</v>
      </c>
      <c r="K112" s="114">
        <v>40.255009107468119</v>
      </c>
      <c r="L112" s="114">
        <v>15.805946791862295</v>
      </c>
      <c r="M112" s="114">
        <v>27.569331158238175</v>
      </c>
      <c r="N112" s="114">
        <v>42.239685658153206</v>
      </c>
      <c r="O112" s="114">
        <v>16.013071895424844</v>
      </c>
      <c r="P112" s="114">
        <v>25.88235294117645</v>
      </c>
      <c r="Q112" s="114">
        <v>34.473684210526351</v>
      </c>
      <c r="R112" s="114">
        <v>7.5801749271136964</v>
      </c>
      <c r="S112" s="114">
        <v>16.455696202531644</v>
      </c>
      <c r="T112" s="114">
        <v>9.4069529652351704</v>
      </c>
      <c r="U112" s="114">
        <v>8.8023088023088043</v>
      </c>
      <c r="V112" s="114">
        <v>10.746268656716413</v>
      </c>
      <c r="W112" s="114">
        <v>9.3541202672605852</v>
      </c>
      <c r="X112" s="114">
        <v>10.714285714285712</v>
      </c>
      <c r="Y112" s="114">
        <v>11.851851851851846</v>
      </c>
      <c r="Z112" s="114">
        <v>9.0909090909090917</v>
      </c>
      <c r="AA112" s="114">
        <v>10.7981220657277</v>
      </c>
      <c r="AB112" s="114">
        <v>13.23529411764707</v>
      </c>
      <c r="AC112" s="114">
        <v>9.2702169625246515</v>
      </c>
      <c r="AD112" s="114">
        <v>9.57095709570957</v>
      </c>
      <c r="AE112" s="114">
        <v>11.764705882352942</v>
      </c>
      <c r="AF112" s="114">
        <v>8.661417322834648</v>
      </c>
      <c r="AG112" s="114">
        <v>8.9442815249266836</v>
      </c>
      <c r="AH112" s="114">
        <v>19.16932907348243</v>
      </c>
      <c r="AI112" s="114">
        <v>12.88343558282209</v>
      </c>
      <c r="AJ112" s="114">
        <v>12.372634643376989</v>
      </c>
      <c r="AK112" s="114">
        <v>12.893553223388297</v>
      </c>
      <c r="AL112" s="114">
        <v>14.699331848552342</v>
      </c>
      <c r="AM112" s="114">
        <v>11.526479750778812</v>
      </c>
      <c r="AN112" s="114">
        <v>14.836795252225514</v>
      </c>
      <c r="AO112" s="114">
        <v>10.948905109489049</v>
      </c>
      <c r="AP112" s="114">
        <v>12.499999999999988</v>
      </c>
      <c r="AQ112" s="114">
        <v>12.091503267973856</v>
      </c>
      <c r="AR112" s="114">
        <v>9.288537549407101</v>
      </c>
      <c r="AS112" s="114">
        <v>9.5394736842105328</v>
      </c>
      <c r="AT112" s="114">
        <v>13.682432432432433</v>
      </c>
      <c r="AU112" s="114">
        <v>11.111111111111116</v>
      </c>
      <c r="AV112" s="114">
        <v>10.339734121122614</v>
      </c>
      <c r="AW112" s="114">
        <v>17.467948717948712</v>
      </c>
      <c r="AX112" s="114">
        <v>9.4069529652351687</v>
      </c>
      <c r="AY112" s="114">
        <v>8.5545722713864301</v>
      </c>
      <c r="AZ112" s="114">
        <v>10.810810810810807</v>
      </c>
      <c r="BA112" s="114">
        <v>12.638580931263869</v>
      </c>
      <c r="BB112" s="114">
        <v>10.651828298887134</v>
      </c>
      <c r="BC112" s="114">
        <v>12.611275964391703</v>
      </c>
      <c r="BD112" s="114">
        <v>8.6238532110091786</v>
      </c>
      <c r="BE112" s="114">
        <v>10.26856240126382</v>
      </c>
      <c r="BF112" s="114">
        <v>11.90864600326263</v>
      </c>
      <c r="BG112" s="114">
        <v>8.6785009861932902</v>
      </c>
      <c r="BH112" s="114">
        <v>8.524590163934425</v>
      </c>
      <c r="BI112" s="114">
        <v>9.4435075885328867</v>
      </c>
      <c r="BJ112" s="114">
        <v>8.2010582010582027</v>
      </c>
      <c r="BK112" s="114" t="s">
        <v>286</v>
      </c>
      <c r="BL112" s="114" t="s">
        <v>286</v>
      </c>
      <c r="BM112" s="114" t="s">
        <v>286</v>
      </c>
      <c r="BN112" s="114" t="s">
        <v>286</v>
      </c>
      <c r="BO112" s="114" t="s">
        <v>286</v>
      </c>
      <c r="BP112" s="114" t="s">
        <v>286</v>
      </c>
      <c r="BQ112" s="114" t="s">
        <v>286</v>
      </c>
      <c r="BR112" s="114" t="s">
        <v>286</v>
      </c>
      <c r="BS112" s="114" t="s">
        <v>286</v>
      </c>
      <c r="BT112" s="114">
        <v>10.140405616224637</v>
      </c>
      <c r="BU112" s="114">
        <v>14.521452145214516</v>
      </c>
      <c r="BV112" s="114">
        <v>8.7128712871287064</v>
      </c>
      <c r="BW112" s="114">
        <v>7.7669902912621387</v>
      </c>
      <c r="BX112" s="114">
        <v>11.785095320623904</v>
      </c>
      <c r="BY112" s="114">
        <v>8.8471849865951739</v>
      </c>
      <c r="BZ112" s="114">
        <v>18.998527245949912</v>
      </c>
      <c r="CA112" s="114">
        <v>26.156299840510382</v>
      </c>
      <c r="CB112" s="114">
        <v>18.40490797546013</v>
      </c>
      <c r="CC112" s="114">
        <v>12.041116005873711</v>
      </c>
      <c r="CD112" s="114">
        <v>19.880418535127077</v>
      </c>
      <c r="CE112" s="114">
        <v>16.741071428571431</v>
      </c>
      <c r="CF112" s="114">
        <v>13.858267716535435</v>
      </c>
      <c r="CG112" s="114">
        <v>16.838995568685377</v>
      </c>
      <c r="CH112" s="114">
        <v>10.968921389396703</v>
      </c>
      <c r="CI112" s="114">
        <v>12.539184952978053</v>
      </c>
      <c r="CJ112" s="114">
        <v>17.627677100494218</v>
      </c>
      <c r="CK112" s="114">
        <v>12.673267326732674</v>
      </c>
      <c r="CL112" s="114">
        <v>9.1503267973856186</v>
      </c>
      <c r="CM112" s="114">
        <v>12.802768166089978</v>
      </c>
      <c r="CN112" s="114">
        <v>11.111111111111116</v>
      </c>
      <c r="CO112" s="114">
        <v>6.1674008810572687</v>
      </c>
      <c r="CP112" s="114">
        <v>8.2934609250398701</v>
      </c>
      <c r="CQ112" s="114">
        <v>3.07377049180328</v>
      </c>
      <c r="CR112" s="114">
        <v>2.6315789473684177</v>
      </c>
      <c r="CS112" s="114">
        <v>6.259314456035769</v>
      </c>
      <c r="CT112" s="114">
        <v>3.8031319910514569</v>
      </c>
      <c r="CU112" s="114">
        <v>2.9827315541601269</v>
      </c>
      <c r="CV112" s="114">
        <v>6.3328424153166427</v>
      </c>
      <c r="CW112" s="114">
        <v>2.9197080291970807</v>
      </c>
      <c r="CX112" s="114">
        <v>2.0249221183800614</v>
      </c>
      <c r="CY112" s="114">
        <v>4.2833607907743012</v>
      </c>
      <c r="CZ112" s="114">
        <v>1.9841269841269822</v>
      </c>
      <c r="DA112" s="114">
        <v>1.6447368421052639</v>
      </c>
      <c r="DB112" s="114">
        <v>3.4482758620689666</v>
      </c>
      <c r="DC112" s="114">
        <v>1.3477088948787055</v>
      </c>
      <c r="DD112" s="114" t="s">
        <v>286</v>
      </c>
      <c r="DE112" s="114">
        <v>40.83601286173635</v>
      </c>
      <c r="DF112" s="114">
        <v>41.563786008230501</v>
      </c>
      <c r="DG112" s="114" t="s">
        <v>286</v>
      </c>
      <c r="DH112" s="114">
        <v>34.029850746268565</v>
      </c>
      <c r="DI112" s="114">
        <v>38.565022421524667</v>
      </c>
      <c r="DJ112" s="114" t="s">
        <v>286</v>
      </c>
      <c r="DK112" s="114">
        <v>35.119047619047635</v>
      </c>
      <c r="DL112" s="114">
        <v>43.430656934306619</v>
      </c>
      <c r="DM112" s="114" t="s">
        <v>286</v>
      </c>
      <c r="DN112" s="114">
        <v>35.632183908046002</v>
      </c>
      <c r="DO112" s="114">
        <v>39.053254437869789</v>
      </c>
      <c r="DP112" s="114" t="s">
        <v>286</v>
      </c>
      <c r="DQ112" s="114">
        <v>18.845500848896446</v>
      </c>
      <c r="DR112" s="114">
        <v>27.320954907161802</v>
      </c>
      <c r="DS112" s="114" t="s">
        <v>286</v>
      </c>
      <c r="DT112" s="114">
        <v>36.201298701298683</v>
      </c>
      <c r="DU112" s="114">
        <v>35.051546391752545</v>
      </c>
      <c r="DV112" s="114" t="s">
        <v>286</v>
      </c>
      <c r="DW112" s="114">
        <v>37.53753753753751</v>
      </c>
      <c r="DX112" s="114">
        <v>35.9375</v>
      </c>
      <c r="DY112" s="114" t="s">
        <v>286</v>
      </c>
      <c r="DZ112" s="114">
        <v>31.492537313432823</v>
      </c>
      <c r="EA112" s="114">
        <v>33.027522935779785</v>
      </c>
      <c r="EB112" s="114" t="s">
        <v>286</v>
      </c>
      <c r="EC112" s="114">
        <v>28.688524590163919</v>
      </c>
      <c r="ED112" s="114">
        <v>24.260355029585803</v>
      </c>
      <c r="EE112" s="114" t="s">
        <v>286</v>
      </c>
      <c r="EF112" s="114">
        <v>21.124361158432727</v>
      </c>
      <c r="EG112" s="114">
        <v>23.076923076923073</v>
      </c>
      <c r="EH112" s="114" t="s">
        <v>286</v>
      </c>
      <c r="EI112" s="114">
        <v>33.878887070376429</v>
      </c>
      <c r="EJ112" s="114">
        <v>30.769230769230774</v>
      </c>
      <c r="EK112" s="114" t="s">
        <v>286</v>
      </c>
      <c r="EL112" s="114">
        <v>27.450980392156875</v>
      </c>
      <c r="EM112" s="114">
        <v>27.008928571428573</v>
      </c>
      <c r="EN112" s="114" t="s">
        <v>286</v>
      </c>
      <c r="EO112" s="114">
        <v>26.905829596412559</v>
      </c>
      <c r="EP112" s="114">
        <v>25.966850828729282</v>
      </c>
      <c r="EQ112" s="114" t="s">
        <v>286</v>
      </c>
      <c r="ER112" s="114">
        <v>22.295081967213111</v>
      </c>
      <c r="ES112" s="114">
        <v>19.762845849802357</v>
      </c>
      <c r="ET112" s="114" t="s">
        <v>286</v>
      </c>
      <c r="EU112" s="114">
        <v>18.228279386712074</v>
      </c>
      <c r="EV112" s="114">
        <v>19.200000000000014</v>
      </c>
      <c r="EW112" s="114" t="s">
        <v>286</v>
      </c>
      <c r="EX112" s="114">
        <v>16.63947797716153</v>
      </c>
      <c r="EY112" s="114">
        <v>53.734439834024883</v>
      </c>
      <c r="EZ112" s="114" t="s">
        <v>286</v>
      </c>
      <c r="FA112" s="114">
        <v>12.180451127819538</v>
      </c>
      <c r="FB112" s="114">
        <v>48.322147651006716</v>
      </c>
      <c r="FC112" s="114" t="s">
        <v>286</v>
      </c>
      <c r="FD112" s="114">
        <v>10.644677661169403</v>
      </c>
      <c r="FE112" s="114">
        <v>45.504587155963343</v>
      </c>
      <c r="FF112" s="114" t="s">
        <v>286</v>
      </c>
      <c r="FG112" s="114">
        <v>10.231023102310234</v>
      </c>
      <c r="FH112" s="114">
        <v>45.256916996047437</v>
      </c>
      <c r="FI112" s="114" t="s">
        <v>286</v>
      </c>
      <c r="FJ112" s="114">
        <v>10.580204778156995</v>
      </c>
      <c r="FK112" s="114">
        <v>43.733333333333363</v>
      </c>
      <c r="FL112" s="114" t="s">
        <v>286</v>
      </c>
      <c r="FM112" s="114">
        <v>5.3484602917341979</v>
      </c>
      <c r="FN112" s="114">
        <v>39.014373716632427</v>
      </c>
      <c r="FO112" s="114" t="s">
        <v>286</v>
      </c>
      <c r="FP112" s="114">
        <v>2.252252252252255</v>
      </c>
      <c r="FQ112" s="114">
        <v>34.157303370786508</v>
      </c>
      <c r="FR112" s="114" t="s">
        <v>286</v>
      </c>
      <c r="FS112" s="114">
        <v>3.2934131736526937</v>
      </c>
      <c r="FT112" s="114">
        <v>28.38827838827839</v>
      </c>
      <c r="FU112" s="114" t="s">
        <v>286</v>
      </c>
      <c r="FV112" s="114">
        <v>2.7868852459016411</v>
      </c>
      <c r="FW112" s="114">
        <v>24.654832347140022</v>
      </c>
      <c r="FX112" s="114" t="s">
        <v>286</v>
      </c>
      <c r="FY112" s="114">
        <v>2.8960817717206147</v>
      </c>
      <c r="FZ112" s="114">
        <v>23.13829787234042</v>
      </c>
      <c r="GA112" s="114" t="s">
        <v>286</v>
      </c>
      <c r="GB112" s="114" t="s">
        <v>286</v>
      </c>
      <c r="GC112" s="114" t="s">
        <v>286</v>
      </c>
      <c r="GD112" s="114" t="s">
        <v>286</v>
      </c>
      <c r="GE112" s="114" t="s">
        <v>286</v>
      </c>
      <c r="GF112" s="114" t="s">
        <v>286</v>
      </c>
      <c r="GG112" s="114" t="s">
        <v>286</v>
      </c>
      <c r="GH112" s="114" t="s">
        <v>286</v>
      </c>
      <c r="GI112" s="114" t="s">
        <v>286</v>
      </c>
      <c r="GJ112" s="114" t="s">
        <v>286</v>
      </c>
      <c r="GK112" s="114">
        <v>3.6184210526315774</v>
      </c>
      <c r="GL112" s="114">
        <v>4.1501976284584989</v>
      </c>
      <c r="GM112" s="114" t="s">
        <v>286</v>
      </c>
      <c r="GN112" s="114">
        <v>3.2423208191126291</v>
      </c>
      <c r="GO112" s="114">
        <v>2.9177718832891246</v>
      </c>
      <c r="GP112" s="114">
        <v>16.329704510108865</v>
      </c>
      <c r="GQ112" s="114">
        <v>54.411764705882334</v>
      </c>
      <c r="GR112" s="114">
        <v>76.652892561983435</v>
      </c>
      <c r="GS112" s="114">
        <v>13.559322033898297</v>
      </c>
      <c r="GT112" s="114">
        <v>52.590266875981193</v>
      </c>
      <c r="GU112" s="114">
        <v>77.404921700223809</v>
      </c>
      <c r="GV112" s="114">
        <v>9.5158597662771491</v>
      </c>
      <c r="GW112" s="114">
        <v>45.635528330781</v>
      </c>
      <c r="GX112" s="114">
        <v>73.605947955390405</v>
      </c>
      <c r="GY112" s="114">
        <v>9.177215189873424</v>
      </c>
      <c r="GZ112" s="114">
        <v>39.419795221843025</v>
      </c>
      <c r="HA112" s="114">
        <v>61.111111111111157</v>
      </c>
      <c r="HB112" s="114">
        <v>5.7046979865771847</v>
      </c>
      <c r="HC112" s="114">
        <v>27.208480565371023</v>
      </c>
      <c r="HD112" s="114">
        <v>55.434782608695592</v>
      </c>
      <c r="HE112" s="114">
        <v>0.77760497667184958</v>
      </c>
      <c r="HF112" s="114">
        <v>10.784313725490202</v>
      </c>
      <c r="HG112" s="114">
        <v>30.165289256198349</v>
      </c>
      <c r="HH112" s="114">
        <v>0.30816640986132443</v>
      </c>
      <c r="HI112" s="121">
        <v>7.3783359497645167</v>
      </c>
      <c r="HJ112" s="121">
        <v>29.306487695749436</v>
      </c>
      <c r="HK112" s="121">
        <v>0.50083472454090106</v>
      </c>
      <c r="HL112" s="121">
        <v>6.431852986217458</v>
      </c>
      <c r="HM112" s="114">
        <v>24.1635687732342</v>
      </c>
      <c r="HN112" s="114">
        <v>0.31645569620253122</v>
      </c>
      <c r="HO112" s="114">
        <v>4.4368600682593922</v>
      </c>
      <c r="HP112" s="114">
        <v>18.452380952380956</v>
      </c>
      <c r="HQ112" s="114">
        <v>0</v>
      </c>
      <c r="HR112" s="114">
        <v>3.5335689045936389</v>
      </c>
      <c r="HS112" s="114">
        <v>9.7826086956521756</v>
      </c>
      <c r="HT112" s="114">
        <v>6.9131832797427641</v>
      </c>
      <c r="HU112" s="114">
        <v>37.562604340567624</v>
      </c>
      <c r="HV112" s="114">
        <v>64.025695931477586</v>
      </c>
      <c r="HW112" s="114">
        <v>4.2586750788643544</v>
      </c>
      <c r="HX112" s="114">
        <v>33.333333333333314</v>
      </c>
      <c r="HY112" s="114">
        <v>63.678160919540247</v>
      </c>
      <c r="HZ112" s="114">
        <v>3.2423208191126256</v>
      </c>
      <c r="IA112" s="114">
        <v>27.83825816485227</v>
      </c>
      <c r="IB112" s="114">
        <v>57.803468208092482</v>
      </c>
      <c r="IC112" s="114">
        <v>4.7468354430379698</v>
      </c>
      <c r="ID112" s="114">
        <v>23.890784982935148</v>
      </c>
      <c r="IE112" s="114">
        <v>48.015873015873034</v>
      </c>
      <c r="IF112" s="114">
        <v>2.0134228187919478</v>
      </c>
      <c r="IG112" s="114">
        <v>16.106194690265468</v>
      </c>
      <c r="IH112" s="114">
        <v>35.342465753424648</v>
      </c>
      <c r="II112" s="114" t="s">
        <v>286</v>
      </c>
      <c r="IJ112" s="114">
        <v>20.94155844155841</v>
      </c>
      <c r="IK112" s="114">
        <v>46.583850931677048</v>
      </c>
      <c r="IL112" s="114" t="s">
        <v>286</v>
      </c>
      <c r="IM112" s="114">
        <v>16.018662519440127</v>
      </c>
      <c r="IN112" s="114">
        <v>41.479820627802617</v>
      </c>
      <c r="IO112" s="114" t="s">
        <v>286</v>
      </c>
      <c r="IP112" s="114">
        <v>14.984709480122325</v>
      </c>
      <c r="IQ112" s="114">
        <v>39.73880597014918</v>
      </c>
      <c r="IR112" s="114" t="s">
        <v>286</v>
      </c>
      <c r="IS112" s="114">
        <v>14.089347079037797</v>
      </c>
      <c r="IT112" s="114">
        <v>28.514851485148498</v>
      </c>
      <c r="IU112" s="114" t="s">
        <v>286</v>
      </c>
      <c r="IV112" s="114">
        <v>9.0106007067137703</v>
      </c>
      <c r="IW112" s="114">
        <v>20.000000000000028</v>
      </c>
      <c r="IX112" s="114" t="str">
        <f t="shared" si="128"/>
        <v>--</v>
      </c>
      <c r="IY112" s="114" t="str">
        <f t="shared" si="128"/>
        <v>--</v>
      </c>
      <c r="IZ112" s="114" t="str">
        <f t="shared" si="128"/>
        <v>--</v>
      </c>
      <c r="JA112" s="114" t="str">
        <f t="shared" si="128"/>
        <v>--</v>
      </c>
      <c r="JB112" s="114" t="str">
        <f t="shared" si="128"/>
        <v>--</v>
      </c>
      <c r="JC112" s="128" t="str">
        <f t="shared" si="137"/>
        <v>--</v>
      </c>
      <c r="JD112" s="128" t="str">
        <f t="shared" si="137"/>
        <v>--</v>
      </c>
      <c r="JE112" s="128" t="str">
        <f t="shared" si="137"/>
        <v>--</v>
      </c>
      <c r="JF112" s="128" t="str">
        <f t="shared" si="137"/>
        <v>--</v>
      </c>
      <c r="JG112" s="128" t="str">
        <f t="shared" si="137"/>
        <v>--</v>
      </c>
      <c r="JH112" s="128" t="str">
        <f t="shared" si="137"/>
        <v>--</v>
      </c>
      <c r="JI112" s="128" t="str">
        <f t="shared" si="137"/>
        <v>--</v>
      </c>
      <c r="JJ112" s="128" t="str">
        <f t="shared" si="137"/>
        <v>--</v>
      </c>
      <c r="JK112" s="128" t="str">
        <f t="shared" si="137"/>
        <v>--</v>
      </c>
      <c r="JL112" s="128" t="str">
        <f t="shared" si="137"/>
        <v>--</v>
      </c>
      <c r="JM112" s="128" t="str">
        <f t="shared" si="138"/>
        <v>--</v>
      </c>
      <c r="JN112" s="128" t="str">
        <f t="shared" si="139"/>
        <v>--</v>
      </c>
      <c r="JO112" s="128" t="str">
        <f t="shared" si="140"/>
        <v>--</v>
      </c>
      <c r="JP112" s="128" t="str">
        <f t="shared" si="140"/>
        <v>--</v>
      </c>
      <c r="JQ112" s="128" t="str">
        <f t="shared" si="140"/>
        <v>--</v>
      </c>
      <c r="JR112" s="128" t="str">
        <f t="shared" si="140"/>
        <v>--</v>
      </c>
      <c r="JS112" s="128" t="str">
        <f t="shared" si="140"/>
        <v>--</v>
      </c>
      <c r="JT112" s="128" t="str">
        <f t="shared" si="140"/>
        <v>--</v>
      </c>
      <c r="JU112" s="128" t="str">
        <f t="shared" si="140"/>
        <v>--</v>
      </c>
      <c r="JV112" s="128" t="str">
        <f t="shared" si="140"/>
        <v>--</v>
      </c>
      <c r="JW112" s="128" t="str">
        <f t="shared" si="140"/>
        <v>--</v>
      </c>
      <c r="JX112" s="128" t="str">
        <f t="shared" si="140"/>
        <v>--</v>
      </c>
      <c r="JY112" s="128" t="str">
        <f t="shared" si="141"/>
        <v>--</v>
      </c>
      <c r="JZ112" s="128" t="str">
        <f t="shared" si="141"/>
        <v>--</v>
      </c>
      <c r="KA112" s="128" t="str">
        <f t="shared" si="141"/>
        <v>--</v>
      </c>
      <c r="KB112" s="128" t="str">
        <f t="shared" si="141"/>
        <v>--</v>
      </c>
      <c r="KC112" s="128" t="str">
        <f t="shared" si="141"/>
        <v>--</v>
      </c>
      <c r="KD112" s="128" t="str">
        <f t="shared" si="141"/>
        <v>--</v>
      </c>
      <c r="KE112" s="128" t="str">
        <f t="shared" si="141"/>
        <v>--</v>
      </c>
      <c r="KF112" s="128" t="str">
        <f t="shared" si="141"/>
        <v>--</v>
      </c>
      <c r="KG112" s="128" t="str">
        <f t="shared" si="142"/>
        <v>--</v>
      </c>
      <c r="KH112" s="128" t="str">
        <f t="shared" si="143"/>
        <v>--</v>
      </c>
      <c r="KI112" s="128" t="str">
        <f t="shared" si="143"/>
        <v>--</v>
      </c>
      <c r="KJ112" s="128" t="str">
        <f t="shared" si="143"/>
        <v>--</v>
      </c>
      <c r="KK112" s="128" t="str">
        <f t="shared" si="143"/>
        <v>--</v>
      </c>
      <c r="KL112" s="128" t="str">
        <f t="shared" si="143"/>
        <v>--</v>
      </c>
      <c r="KM112" s="128" t="str">
        <f t="shared" si="143"/>
        <v>--</v>
      </c>
      <c r="KN112" s="128" t="str">
        <f t="shared" si="144"/>
        <v>--</v>
      </c>
      <c r="KO112" s="128" t="str">
        <f t="shared" si="144"/>
        <v>--</v>
      </c>
      <c r="KP112" s="128" t="str">
        <f t="shared" si="144"/>
        <v>--</v>
      </c>
      <c r="KQ112" s="128" t="str">
        <f t="shared" si="143"/>
        <v>--</v>
      </c>
      <c r="KR112" s="128" t="str">
        <f t="shared" si="145"/>
        <v>--</v>
      </c>
      <c r="KS112" s="128" t="str">
        <f t="shared" si="145"/>
        <v>--</v>
      </c>
      <c r="KT112" s="128" t="str">
        <f t="shared" si="145"/>
        <v>--</v>
      </c>
      <c r="KU112" s="128" t="str">
        <f t="shared" si="146"/>
        <v>--</v>
      </c>
      <c r="KV112" s="128" t="str">
        <f t="shared" si="147"/>
        <v>--</v>
      </c>
      <c r="KW112" s="128" t="str">
        <f t="shared" si="147"/>
        <v>--</v>
      </c>
      <c r="KX112" s="128" t="str">
        <f t="shared" si="147"/>
        <v>--</v>
      </c>
      <c r="KY112" s="128" t="str">
        <f t="shared" si="147"/>
        <v>--</v>
      </c>
      <c r="KZ112" s="128" t="str">
        <f t="shared" si="147"/>
        <v>--</v>
      </c>
      <c r="LA112" s="128" t="str">
        <f t="shared" si="147"/>
        <v>--</v>
      </c>
      <c r="LB112" s="128" t="str">
        <f t="shared" si="147"/>
        <v>--</v>
      </c>
      <c r="LC112" s="128" t="str">
        <f t="shared" si="147"/>
        <v>--</v>
      </c>
      <c r="LD112" s="128" t="str">
        <f t="shared" si="147"/>
        <v>--</v>
      </c>
      <c r="LE112" s="128" t="str">
        <f t="shared" si="148"/>
        <v>--</v>
      </c>
      <c r="LF112" s="128" t="str">
        <f t="shared" si="148"/>
        <v>--</v>
      </c>
      <c r="LG112" s="128" t="str">
        <f t="shared" si="148"/>
        <v>--</v>
      </c>
      <c r="LH112" s="128" t="str">
        <f t="shared" si="148"/>
        <v>--</v>
      </c>
      <c r="LI112" s="128" t="str">
        <f t="shared" si="148"/>
        <v>--</v>
      </c>
      <c r="LJ112" s="128" t="str">
        <f t="shared" si="148"/>
        <v>--</v>
      </c>
      <c r="LK112" s="128" t="str">
        <f t="shared" si="148"/>
        <v>--</v>
      </c>
      <c r="LL112" s="128" t="str">
        <f t="shared" si="148"/>
        <v>--</v>
      </c>
      <c r="LM112" s="128" t="str">
        <f t="shared" si="148"/>
        <v>--</v>
      </c>
      <c r="LN112" s="128" t="str">
        <f t="shared" si="148"/>
        <v>--</v>
      </c>
      <c r="LO112" s="128" t="str">
        <f t="shared" si="148"/>
        <v>--</v>
      </c>
      <c r="LP112" s="128" t="str">
        <f t="shared" si="148"/>
        <v>--</v>
      </c>
      <c r="LQ112" s="128" t="str">
        <f t="shared" si="149"/>
        <v>--</v>
      </c>
      <c r="LR112" s="128" t="str">
        <f t="shared" si="149"/>
        <v>--</v>
      </c>
      <c r="LS112" s="128" t="str">
        <f t="shared" si="149"/>
        <v>--</v>
      </c>
      <c r="LT112" s="128" t="str">
        <f t="shared" si="149"/>
        <v>--</v>
      </c>
      <c r="LU112" s="128" t="str">
        <f t="shared" si="149"/>
        <v>--</v>
      </c>
      <c r="LV112" s="128" t="str">
        <f t="shared" si="149"/>
        <v>--</v>
      </c>
    </row>
    <row r="113" spans="1:334" x14ac:dyDescent="0.25">
      <c r="A113" s="114" t="str">
        <f t="shared" si="127"/>
        <v>--</v>
      </c>
      <c r="B113" s="96" t="s">
        <v>178</v>
      </c>
      <c r="C113" s="96">
        <v>23.508771929824576</v>
      </c>
      <c r="D113" s="114">
        <v>27.730061349693269</v>
      </c>
      <c r="E113" s="114">
        <v>48.148148148148152</v>
      </c>
      <c r="F113" s="114">
        <v>22.074468085106371</v>
      </c>
      <c r="G113" s="114">
        <v>31.994459833795013</v>
      </c>
      <c r="H113" s="114">
        <v>44.28904428904427</v>
      </c>
      <c r="I113" s="114">
        <v>25.21631644004945</v>
      </c>
      <c r="J113" s="114">
        <v>33.498145859085263</v>
      </c>
      <c r="K113" s="114">
        <v>46.563573883161489</v>
      </c>
      <c r="L113" s="114">
        <v>23.42105263157897</v>
      </c>
      <c r="M113" s="114">
        <v>30.332922318125771</v>
      </c>
      <c r="N113" s="114">
        <v>44.19087136929457</v>
      </c>
      <c r="O113" s="114">
        <v>20.989304812834217</v>
      </c>
      <c r="P113" s="114">
        <v>29.041916167664652</v>
      </c>
      <c r="Q113" s="114">
        <v>34.792626728110577</v>
      </c>
      <c r="R113" s="114">
        <v>11.600928074245958</v>
      </c>
      <c r="S113" s="114">
        <v>11.764705882352938</v>
      </c>
      <c r="T113" s="114">
        <v>10.52631578947368</v>
      </c>
      <c r="U113" s="114">
        <v>12.252964426877462</v>
      </c>
      <c r="V113" s="114">
        <v>13.812154696132596</v>
      </c>
      <c r="W113" s="114">
        <v>7.9069767441860437</v>
      </c>
      <c r="X113" s="114">
        <v>14.478527607361944</v>
      </c>
      <c r="Y113" s="114">
        <v>18.865598027126964</v>
      </c>
      <c r="Z113" s="114">
        <v>10.391822827938681</v>
      </c>
      <c r="AA113" s="114">
        <v>17.368421052631565</v>
      </c>
      <c r="AB113" s="114">
        <v>16.646115906288518</v>
      </c>
      <c r="AC113" s="114">
        <v>14.730290456431518</v>
      </c>
      <c r="AD113" s="114">
        <v>13.944223107569719</v>
      </c>
      <c r="AE113" s="114">
        <v>13.602391629297472</v>
      </c>
      <c r="AF113" s="114">
        <v>11.494252873563207</v>
      </c>
      <c r="AG113" s="114">
        <v>12.338425381903653</v>
      </c>
      <c r="AH113" s="114">
        <v>14.233128834355828</v>
      </c>
      <c r="AI113" s="114">
        <v>15.369649805447478</v>
      </c>
      <c r="AJ113" s="114">
        <v>16.755319148936191</v>
      </c>
      <c r="AK113" s="114">
        <v>17.198335644937611</v>
      </c>
      <c r="AL113" s="114">
        <v>10.930232558139542</v>
      </c>
      <c r="AM113" s="114">
        <v>19.188191881918819</v>
      </c>
      <c r="AN113" s="114">
        <v>21.674876847290633</v>
      </c>
      <c r="AO113" s="114">
        <v>13.573883161512029</v>
      </c>
      <c r="AP113" s="114">
        <v>16.294349540078873</v>
      </c>
      <c r="AQ113" s="114">
        <v>16.460396039603964</v>
      </c>
      <c r="AR113" s="114">
        <v>12.526096033402931</v>
      </c>
      <c r="AS113" s="114">
        <v>13.520749665327987</v>
      </c>
      <c r="AT113" s="114">
        <v>14.177978883861247</v>
      </c>
      <c r="AU113" s="114">
        <v>13.19444444444445</v>
      </c>
      <c r="AV113" s="114">
        <v>13.452380952380945</v>
      </c>
      <c r="AW113" s="114">
        <v>15.337423312883448</v>
      </c>
      <c r="AX113" s="114">
        <v>14.619883040935663</v>
      </c>
      <c r="AY113" s="114">
        <v>12.81708945260347</v>
      </c>
      <c r="AZ113" s="114">
        <v>14.861111111111112</v>
      </c>
      <c r="BA113" s="114">
        <v>10.489510489510492</v>
      </c>
      <c r="BB113" s="114">
        <v>16.020025031289116</v>
      </c>
      <c r="BC113" s="114">
        <v>19.029850746268657</v>
      </c>
      <c r="BD113" s="114">
        <v>13.893653516295021</v>
      </c>
      <c r="BE113" s="114">
        <v>13.907284768211913</v>
      </c>
      <c r="BF113" s="114">
        <v>17.224287484510537</v>
      </c>
      <c r="BG113" s="114">
        <v>14.82254697286011</v>
      </c>
      <c r="BH113" s="114">
        <v>13.783783783783775</v>
      </c>
      <c r="BI113" s="114">
        <v>16.616314199395791</v>
      </c>
      <c r="BJ113" s="114">
        <v>11.65501165501165</v>
      </c>
      <c r="BK113" s="114" t="s">
        <v>286</v>
      </c>
      <c r="BL113" s="114" t="s">
        <v>286</v>
      </c>
      <c r="BM113" s="114" t="s">
        <v>286</v>
      </c>
      <c r="BN113" s="114" t="s">
        <v>286</v>
      </c>
      <c r="BO113" s="114" t="s">
        <v>286</v>
      </c>
      <c r="BP113" s="114" t="s">
        <v>286</v>
      </c>
      <c r="BQ113" s="114" t="s">
        <v>286</v>
      </c>
      <c r="BR113" s="114" t="s">
        <v>286</v>
      </c>
      <c r="BS113" s="114" t="s">
        <v>286</v>
      </c>
      <c r="BT113" s="114">
        <v>14.494680851063825</v>
      </c>
      <c r="BU113" s="114">
        <v>16.270337922403005</v>
      </c>
      <c r="BV113" s="114">
        <v>11.157894736842112</v>
      </c>
      <c r="BW113" s="114">
        <v>12.751677852348998</v>
      </c>
      <c r="BX113" s="114">
        <v>14.567526555386959</v>
      </c>
      <c r="BY113" s="114">
        <v>8.1775700934579358</v>
      </c>
      <c r="BZ113" s="114">
        <v>19.23076923076923</v>
      </c>
      <c r="CA113" s="114">
        <v>24.814814814814824</v>
      </c>
      <c r="CB113" s="114">
        <v>16.2109375</v>
      </c>
      <c r="CC113" s="114">
        <v>17.362045760430696</v>
      </c>
      <c r="CD113" s="114">
        <v>22.531293463143257</v>
      </c>
      <c r="CE113" s="114">
        <v>13.752913752913759</v>
      </c>
      <c r="CF113" s="114">
        <v>19.235511713933416</v>
      </c>
      <c r="CG113" s="114">
        <v>24.596273291925471</v>
      </c>
      <c r="CH113" s="114">
        <v>16.034482758620712</v>
      </c>
      <c r="CI113" s="114">
        <v>14.893617021276592</v>
      </c>
      <c r="CJ113" s="114">
        <v>21.717171717171727</v>
      </c>
      <c r="CK113" s="114">
        <v>17.932489451476794</v>
      </c>
      <c r="CL113" s="114">
        <v>14.844804318488514</v>
      </c>
      <c r="CM113" s="114">
        <v>18.389057750759886</v>
      </c>
      <c r="CN113" s="114">
        <v>12.82051282051281</v>
      </c>
      <c r="CO113" s="114">
        <v>7.0847851335656289</v>
      </c>
      <c r="CP113" s="114">
        <v>8.1280788177340035</v>
      </c>
      <c r="CQ113" s="114">
        <v>4.1015625</v>
      </c>
      <c r="CR113" s="114">
        <v>4.9664429530201311</v>
      </c>
      <c r="CS113" s="114">
        <v>7.9276773296244878</v>
      </c>
      <c r="CT113" s="114">
        <v>2.0930232558139519</v>
      </c>
      <c r="CU113" s="114">
        <v>5.9405940594059423</v>
      </c>
      <c r="CV113" s="114">
        <v>9.8873591989987499</v>
      </c>
      <c r="CW113" s="114">
        <v>5.208333333333333</v>
      </c>
      <c r="CX113" s="114">
        <v>2.3968042609853524</v>
      </c>
      <c r="CY113" s="114">
        <v>5.8080808080808097</v>
      </c>
      <c r="CZ113" s="114">
        <v>3.5940803382663864</v>
      </c>
      <c r="DA113" s="114">
        <v>3.0913978494623642</v>
      </c>
      <c r="DB113" s="114">
        <v>3.8167938931297716</v>
      </c>
      <c r="DC113" s="114">
        <v>0.93676814988290302</v>
      </c>
      <c r="DD113" s="114" t="s">
        <v>286</v>
      </c>
      <c r="DE113" s="114">
        <v>41.854636591478716</v>
      </c>
      <c r="DF113" s="114">
        <v>50.898203592814404</v>
      </c>
      <c r="DG113" s="114" t="s">
        <v>286</v>
      </c>
      <c r="DH113" s="114">
        <v>30.962343096234331</v>
      </c>
      <c r="DI113" s="114">
        <v>42.361111111111072</v>
      </c>
      <c r="DJ113" s="114" t="s">
        <v>286</v>
      </c>
      <c r="DK113" s="114">
        <v>33.952912019826471</v>
      </c>
      <c r="DL113" s="114">
        <v>39.478260869565226</v>
      </c>
      <c r="DM113" s="114" t="s">
        <v>286</v>
      </c>
      <c r="DN113" s="114">
        <v>34.127979924717685</v>
      </c>
      <c r="DO113" s="114">
        <v>39.457202505219179</v>
      </c>
      <c r="DP113" s="114" t="s">
        <v>286</v>
      </c>
      <c r="DQ113" s="114">
        <v>20.684292379471234</v>
      </c>
      <c r="DR113" s="114">
        <v>32.786885245901665</v>
      </c>
      <c r="DS113" s="114" t="s">
        <v>286</v>
      </c>
      <c r="DT113" s="114">
        <v>33.542713567839165</v>
      </c>
      <c r="DU113" s="114">
        <v>38.677354709418836</v>
      </c>
      <c r="DV113" s="114" t="s">
        <v>286</v>
      </c>
      <c r="DW113" s="114">
        <v>31.293463143254542</v>
      </c>
      <c r="DX113" s="114">
        <v>31.934731934731936</v>
      </c>
      <c r="DY113" s="114" t="s">
        <v>286</v>
      </c>
      <c r="DZ113" s="114">
        <v>32.382133995037236</v>
      </c>
      <c r="EA113" s="114">
        <v>31.643356643356622</v>
      </c>
      <c r="EB113" s="114" t="s">
        <v>286</v>
      </c>
      <c r="EC113" s="114">
        <v>29.522613065326645</v>
      </c>
      <c r="ED113" s="114">
        <v>25.210084033613423</v>
      </c>
      <c r="EE113" s="114" t="s">
        <v>286</v>
      </c>
      <c r="EF113" s="114">
        <v>19.656786271450841</v>
      </c>
      <c r="EG113" s="114">
        <v>23.185011709601877</v>
      </c>
      <c r="EH113" s="114" t="s">
        <v>286</v>
      </c>
      <c r="EI113" s="114">
        <v>34.347275031685719</v>
      </c>
      <c r="EJ113" s="114">
        <v>31.707317073170731</v>
      </c>
      <c r="EK113" s="114" t="s">
        <v>286</v>
      </c>
      <c r="EL113" s="114">
        <v>22.005571030640635</v>
      </c>
      <c r="EM113" s="114">
        <v>23.640661938534247</v>
      </c>
      <c r="EN113" s="114" t="s">
        <v>286</v>
      </c>
      <c r="EO113" s="114">
        <v>24.030037546933674</v>
      </c>
      <c r="EP113" s="114">
        <v>23.144876325088369</v>
      </c>
      <c r="EQ113" s="114" t="s">
        <v>286</v>
      </c>
      <c r="ER113" s="114">
        <v>20.628930817610041</v>
      </c>
      <c r="ES113" s="114">
        <v>17.991631799163176</v>
      </c>
      <c r="ET113" s="114" t="s">
        <v>286</v>
      </c>
      <c r="EU113" s="114">
        <v>16.718750000000021</v>
      </c>
      <c r="EV113" s="114">
        <v>16.587677725118475</v>
      </c>
      <c r="EW113" s="114" t="s">
        <v>286</v>
      </c>
      <c r="EX113" s="114">
        <v>15.07024265644954</v>
      </c>
      <c r="EY113" s="114">
        <v>51.903807615230448</v>
      </c>
      <c r="EZ113" s="114" t="s">
        <v>286</v>
      </c>
      <c r="FA113" s="114">
        <v>9.7902097902097864</v>
      </c>
      <c r="FB113" s="114">
        <v>44.28904428904427</v>
      </c>
      <c r="FC113" s="114" t="s">
        <v>286</v>
      </c>
      <c r="FD113" s="114">
        <v>11.264080100125154</v>
      </c>
      <c r="FE113" s="114">
        <v>40.282685512367486</v>
      </c>
      <c r="FF113" s="114" t="s">
        <v>286</v>
      </c>
      <c r="FG113" s="114">
        <v>10.619469026548675</v>
      </c>
      <c r="FH113" s="114">
        <v>35.010482180293479</v>
      </c>
      <c r="FI113" s="114" t="s">
        <v>286</v>
      </c>
      <c r="FJ113" s="114">
        <v>8.8050314465408857</v>
      </c>
      <c r="FK113" s="114">
        <v>31.980906921241044</v>
      </c>
      <c r="FL113" s="114" t="s">
        <v>286</v>
      </c>
      <c r="FM113" s="114">
        <v>4.3202033036848801</v>
      </c>
      <c r="FN113" s="114">
        <v>47.000000000000028</v>
      </c>
      <c r="FO113" s="114" t="s">
        <v>286</v>
      </c>
      <c r="FP113" s="114">
        <v>4.4692737430167648</v>
      </c>
      <c r="FQ113" s="114">
        <v>41.666666666666643</v>
      </c>
      <c r="FR113" s="114" t="s">
        <v>286</v>
      </c>
      <c r="FS113" s="114">
        <v>5.1249999999999991</v>
      </c>
      <c r="FT113" s="114">
        <v>39.335664335664305</v>
      </c>
      <c r="FU113" s="114" t="s">
        <v>286</v>
      </c>
      <c r="FV113" s="114">
        <v>3.0264817150063057</v>
      </c>
      <c r="FW113" s="114">
        <v>33.194154488517718</v>
      </c>
      <c r="FX113" s="114" t="s">
        <v>286</v>
      </c>
      <c r="FY113" s="114">
        <v>3.7558685446009394</v>
      </c>
      <c r="FZ113" s="114">
        <v>29.55082742316787</v>
      </c>
      <c r="GA113" s="114" t="s">
        <v>286</v>
      </c>
      <c r="GB113" s="114" t="s">
        <v>286</v>
      </c>
      <c r="GC113" s="114" t="s">
        <v>286</v>
      </c>
      <c r="GD113" s="114" t="s">
        <v>286</v>
      </c>
      <c r="GE113" s="114" t="s">
        <v>286</v>
      </c>
      <c r="GF113" s="114" t="s">
        <v>286</v>
      </c>
      <c r="GG113" s="114" t="s">
        <v>286</v>
      </c>
      <c r="GH113" s="114" t="s">
        <v>286</v>
      </c>
      <c r="GI113" s="114" t="s">
        <v>286</v>
      </c>
      <c r="GJ113" s="114" t="s">
        <v>286</v>
      </c>
      <c r="GK113" s="114">
        <v>4.0404040404040433</v>
      </c>
      <c r="GL113" s="114">
        <v>4.3933054393305397</v>
      </c>
      <c r="GM113" s="114" t="s">
        <v>286</v>
      </c>
      <c r="GN113" s="114">
        <v>4.2253521126760543</v>
      </c>
      <c r="GO113" s="114">
        <v>3.8004750593824199</v>
      </c>
      <c r="GP113" s="114">
        <v>23.506988564167727</v>
      </c>
      <c r="GQ113" s="114">
        <v>54.7649301143583</v>
      </c>
      <c r="GR113" s="114">
        <v>69.169960474308226</v>
      </c>
      <c r="GS113" s="114">
        <v>23.076923076923055</v>
      </c>
      <c r="GT113" s="114">
        <v>51.683748169838935</v>
      </c>
      <c r="GU113" s="114">
        <v>69.358669833729266</v>
      </c>
      <c r="GV113" s="114">
        <v>18.469656992084417</v>
      </c>
      <c r="GW113" s="114">
        <v>51.95822454308091</v>
      </c>
      <c r="GX113" s="114">
        <v>60.317460317460345</v>
      </c>
      <c r="GY113" s="114">
        <v>15.258855585831071</v>
      </c>
      <c r="GZ113" s="114">
        <v>48.771021992237984</v>
      </c>
      <c r="HA113" s="114">
        <v>67.359667359667412</v>
      </c>
      <c r="HB113" s="114">
        <v>14.071038251366115</v>
      </c>
      <c r="HC113" s="114">
        <v>39.774557165861474</v>
      </c>
      <c r="HD113" s="114">
        <v>54.479418886198538</v>
      </c>
      <c r="HE113" s="114">
        <v>2.2871664548919957</v>
      </c>
      <c r="HF113" s="114">
        <v>10.927573062261759</v>
      </c>
      <c r="HG113" s="114">
        <v>27.075098814229278</v>
      </c>
      <c r="HH113" s="114">
        <v>1.4513788098693745</v>
      </c>
      <c r="HI113" s="121">
        <v>9.5168374816983903</v>
      </c>
      <c r="HJ113" s="121">
        <v>21.140142517814716</v>
      </c>
      <c r="HK113" s="121">
        <v>1.3192612137203175</v>
      </c>
      <c r="HL113" s="121">
        <v>7.9634464751958225</v>
      </c>
      <c r="HM113" s="114">
        <v>20.987654320987673</v>
      </c>
      <c r="HN113" s="114">
        <v>0.95367847411444195</v>
      </c>
      <c r="HO113" s="114">
        <v>8.2794307891332526</v>
      </c>
      <c r="HP113" s="114">
        <v>18.503118503118504</v>
      </c>
      <c r="HQ113" s="114">
        <v>0.5464480874316936</v>
      </c>
      <c r="HR113" s="114">
        <v>4.6698872785829266</v>
      </c>
      <c r="HS113" s="114">
        <v>12.59079903147699</v>
      </c>
      <c r="HT113" s="114">
        <v>13.385826771653559</v>
      </c>
      <c r="HU113" s="114">
        <v>37.109374999999957</v>
      </c>
      <c r="HV113" s="114">
        <v>54.28571428571432</v>
      </c>
      <c r="HW113" s="114">
        <v>9.9547511312217214</v>
      </c>
      <c r="HX113" s="114">
        <v>32.631578947368418</v>
      </c>
      <c r="HY113" s="114">
        <v>47.572815533980567</v>
      </c>
      <c r="HZ113" s="114">
        <v>8.8353413654618524</v>
      </c>
      <c r="IA113" s="114">
        <v>32.97587131367289</v>
      </c>
      <c r="IB113" s="114">
        <v>44.283121597096169</v>
      </c>
      <c r="IC113" s="114">
        <v>6.9672131147541068</v>
      </c>
      <c r="ID113" s="114">
        <v>33.333333333333293</v>
      </c>
      <c r="IE113" s="114">
        <v>49.263157894736842</v>
      </c>
      <c r="IF113" s="114">
        <v>7.1135430916552664</v>
      </c>
      <c r="IG113" s="114">
        <v>25.365853658536587</v>
      </c>
      <c r="IH113" s="114">
        <v>34.31372549019607</v>
      </c>
      <c r="II113" s="114" t="s">
        <v>286</v>
      </c>
      <c r="IJ113" s="114">
        <v>21.119592875318059</v>
      </c>
      <c r="IK113" s="114">
        <v>33.531746031746039</v>
      </c>
      <c r="IL113" s="114" t="s">
        <v>286</v>
      </c>
      <c r="IM113" s="114">
        <v>18.832116788321169</v>
      </c>
      <c r="IN113" s="114">
        <v>31.828978622327792</v>
      </c>
      <c r="IO113" s="114" t="s">
        <v>286</v>
      </c>
      <c r="IP113" s="114">
        <v>16.753246753246771</v>
      </c>
      <c r="IQ113" s="114">
        <v>30.249110320284686</v>
      </c>
      <c r="IR113" s="114" t="s">
        <v>286</v>
      </c>
      <c r="IS113" s="114">
        <v>18.205461638491546</v>
      </c>
      <c r="IT113" s="114">
        <v>30.801687763713069</v>
      </c>
      <c r="IU113" s="114" t="s">
        <v>286</v>
      </c>
      <c r="IV113" s="114">
        <v>15.508885298869149</v>
      </c>
      <c r="IW113" s="114">
        <v>22.794117647058826</v>
      </c>
      <c r="IX113" s="114" t="str">
        <f t="shared" si="128"/>
        <v>--</v>
      </c>
      <c r="IY113" s="114" t="str">
        <f t="shared" si="128"/>
        <v>--</v>
      </c>
      <c r="IZ113" s="114" t="str">
        <f t="shared" si="128"/>
        <v>--</v>
      </c>
      <c r="JA113" s="114" t="str">
        <f t="shared" si="128"/>
        <v>--</v>
      </c>
      <c r="JB113" s="114" t="str">
        <f t="shared" si="128"/>
        <v>--</v>
      </c>
      <c r="JC113" s="128" t="str">
        <f t="shared" si="137"/>
        <v>--</v>
      </c>
      <c r="JD113" s="128" t="str">
        <f t="shared" si="137"/>
        <v>--</v>
      </c>
      <c r="JE113" s="128" t="str">
        <f t="shared" si="137"/>
        <v>--</v>
      </c>
      <c r="JF113" s="128" t="str">
        <f t="shared" si="137"/>
        <v>--</v>
      </c>
      <c r="JG113" s="128" t="str">
        <f t="shared" si="137"/>
        <v>--</v>
      </c>
      <c r="JH113" s="128" t="str">
        <f t="shared" si="137"/>
        <v>--</v>
      </c>
      <c r="JI113" s="128" t="str">
        <f t="shared" si="137"/>
        <v>--</v>
      </c>
      <c r="JJ113" s="128" t="str">
        <f t="shared" si="137"/>
        <v>--</v>
      </c>
      <c r="JK113" s="128" t="str">
        <f t="shared" si="137"/>
        <v>--</v>
      </c>
      <c r="JL113" s="128" t="str">
        <f t="shared" si="137"/>
        <v>--</v>
      </c>
      <c r="JM113" s="128" t="str">
        <f t="shared" si="138"/>
        <v>--</v>
      </c>
      <c r="JN113" s="128" t="str">
        <f t="shared" si="139"/>
        <v>--</v>
      </c>
      <c r="JO113" s="128" t="str">
        <f t="shared" si="140"/>
        <v>--</v>
      </c>
      <c r="JP113" s="128" t="str">
        <f t="shared" si="140"/>
        <v>--</v>
      </c>
      <c r="JQ113" s="128" t="str">
        <f t="shared" si="140"/>
        <v>--</v>
      </c>
      <c r="JR113" s="128" t="str">
        <f t="shared" si="140"/>
        <v>--</v>
      </c>
      <c r="JS113" s="128" t="str">
        <f t="shared" si="140"/>
        <v>--</v>
      </c>
      <c r="JT113" s="128" t="str">
        <f t="shared" si="140"/>
        <v>--</v>
      </c>
      <c r="JU113" s="128" t="str">
        <f t="shared" si="140"/>
        <v>--</v>
      </c>
      <c r="JV113" s="128" t="str">
        <f t="shared" si="140"/>
        <v>--</v>
      </c>
      <c r="JW113" s="128" t="str">
        <f t="shared" si="140"/>
        <v>--</v>
      </c>
      <c r="JX113" s="128" t="str">
        <f t="shared" si="140"/>
        <v>--</v>
      </c>
      <c r="JY113" s="128" t="str">
        <f t="shared" si="141"/>
        <v>--</v>
      </c>
      <c r="JZ113" s="128" t="str">
        <f t="shared" si="141"/>
        <v>--</v>
      </c>
      <c r="KA113" s="128" t="str">
        <f t="shared" si="141"/>
        <v>--</v>
      </c>
      <c r="KB113" s="128" t="str">
        <f t="shared" si="141"/>
        <v>--</v>
      </c>
      <c r="KC113" s="128" t="str">
        <f t="shared" si="141"/>
        <v>--</v>
      </c>
      <c r="KD113" s="128" t="str">
        <f t="shared" si="141"/>
        <v>--</v>
      </c>
      <c r="KE113" s="128" t="str">
        <f t="shared" si="141"/>
        <v>--</v>
      </c>
      <c r="KF113" s="128" t="str">
        <f t="shared" si="141"/>
        <v>--</v>
      </c>
      <c r="KG113" s="128" t="str">
        <f t="shared" si="142"/>
        <v>--</v>
      </c>
      <c r="KH113" s="128" t="str">
        <f t="shared" si="143"/>
        <v>--</v>
      </c>
      <c r="KI113" s="128" t="str">
        <f t="shared" si="143"/>
        <v>--</v>
      </c>
      <c r="KJ113" s="128" t="str">
        <f t="shared" si="143"/>
        <v>--</v>
      </c>
      <c r="KK113" s="128" t="str">
        <f t="shared" si="143"/>
        <v>--</v>
      </c>
      <c r="KL113" s="128" t="str">
        <f t="shared" si="143"/>
        <v>--</v>
      </c>
      <c r="KM113" s="128" t="str">
        <f t="shared" si="143"/>
        <v>--</v>
      </c>
      <c r="KN113" s="128" t="str">
        <f t="shared" si="144"/>
        <v>--</v>
      </c>
      <c r="KO113" s="128" t="str">
        <f t="shared" si="144"/>
        <v>--</v>
      </c>
      <c r="KP113" s="128" t="str">
        <f t="shared" si="144"/>
        <v>--</v>
      </c>
      <c r="KQ113" s="128" t="str">
        <f t="shared" si="143"/>
        <v>--</v>
      </c>
      <c r="KR113" s="128" t="str">
        <f t="shared" si="145"/>
        <v>--</v>
      </c>
      <c r="KS113" s="128" t="str">
        <f t="shared" si="145"/>
        <v>--</v>
      </c>
      <c r="KT113" s="128" t="str">
        <f t="shared" si="145"/>
        <v>--</v>
      </c>
      <c r="KU113" s="128" t="str">
        <f t="shared" si="146"/>
        <v>--</v>
      </c>
      <c r="KV113" s="128" t="str">
        <f t="shared" si="147"/>
        <v>--</v>
      </c>
      <c r="KW113" s="128" t="str">
        <f t="shared" si="147"/>
        <v>--</v>
      </c>
      <c r="KX113" s="128" t="str">
        <f t="shared" si="147"/>
        <v>--</v>
      </c>
      <c r="KY113" s="128" t="str">
        <f t="shared" si="147"/>
        <v>--</v>
      </c>
      <c r="KZ113" s="128" t="str">
        <f t="shared" si="147"/>
        <v>--</v>
      </c>
      <c r="LA113" s="128" t="str">
        <f t="shared" si="147"/>
        <v>--</v>
      </c>
      <c r="LB113" s="128" t="str">
        <f t="shared" si="147"/>
        <v>--</v>
      </c>
      <c r="LC113" s="128" t="str">
        <f t="shared" si="147"/>
        <v>--</v>
      </c>
      <c r="LD113" s="128" t="str">
        <f t="shared" si="147"/>
        <v>--</v>
      </c>
      <c r="LE113" s="128" t="str">
        <f t="shared" si="148"/>
        <v>--</v>
      </c>
      <c r="LF113" s="128" t="str">
        <f t="shared" si="148"/>
        <v>--</v>
      </c>
      <c r="LG113" s="128" t="str">
        <f t="shared" si="148"/>
        <v>--</v>
      </c>
      <c r="LH113" s="128" t="str">
        <f t="shared" si="148"/>
        <v>--</v>
      </c>
      <c r="LI113" s="128" t="str">
        <f t="shared" si="148"/>
        <v>--</v>
      </c>
      <c r="LJ113" s="128" t="str">
        <f t="shared" si="148"/>
        <v>--</v>
      </c>
      <c r="LK113" s="128" t="str">
        <f t="shared" si="148"/>
        <v>--</v>
      </c>
      <c r="LL113" s="128" t="str">
        <f t="shared" si="148"/>
        <v>--</v>
      </c>
      <c r="LM113" s="128" t="str">
        <f t="shared" si="148"/>
        <v>--</v>
      </c>
      <c r="LN113" s="128" t="str">
        <f t="shared" si="148"/>
        <v>--</v>
      </c>
      <c r="LO113" s="128" t="str">
        <f t="shared" si="148"/>
        <v>--</v>
      </c>
      <c r="LP113" s="128" t="str">
        <f t="shared" si="148"/>
        <v>--</v>
      </c>
      <c r="LQ113" s="128" t="str">
        <f t="shared" si="149"/>
        <v>--</v>
      </c>
      <c r="LR113" s="128" t="str">
        <f t="shared" si="149"/>
        <v>--</v>
      </c>
      <c r="LS113" s="128" t="str">
        <f t="shared" si="149"/>
        <v>--</v>
      </c>
      <c r="LT113" s="128" t="str">
        <f t="shared" si="149"/>
        <v>--</v>
      </c>
      <c r="LU113" s="128" t="str">
        <f t="shared" si="149"/>
        <v>--</v>
      </c>
      <c r="LV113" s="128" t="str">
        <f t="shared" si="149"/>
        <v>--</v>
      </c>
    </row>
    <row r="114" spans="1:334" x14ac:dyDescent="0.25">
      <c r="A114" s="114" t="str">
        <f t="shared" si="127"/>
        <v>--</v>
      </c>
      <c r="B114" s="96" t="s">
        <v>180</v>
      </c>
      <c r="C114" s="96">
        <v>15.953307392996114</v>
      </c>
      <c r="D114" s="114">
        <v>27.499999999999993</v>
      </c>
      <c r="E114" s="114">
        <v>43.360433604336016</v>
      </c>
      <c r="F114" s="114">
        <v>20.13129102844638</v>
      </c>
      <c r="G114" s="114">
        <v>34.303534303534335</v>
      </c>
      <c r="H114" s="114">
        <v>42.168674698795151</v>
      </c>
      <c r="I114" s="114">
        <v>19.736842105263147</v>
      </c>
      <c r="J114" s="114">
        <v>33.678756476683887</v>
      </c>
      <c r="K114" s="114">
        <v>44.512195121951223</v>
      </c>
      <c r="L114" s="114">
        <v>20.408163265306115</v>
      </c>
      <c r="M114" s="114">
        <v>25.925925925925934</v>
      </c>
      <c r="N114" s="114">
        <v>38.811188811188806</v>
      </c>
      <c r="O114" s="114">
        <v>18.610421836228298</v>
      </c>
      <c r="P114" s="114">
        <v>26.024096385542169</v>
      </c>
      <c r="Q114" s="114">
        <v>35.849056603773604</v>
      </c>
      <c r="R114" s="114">
        <v>10.810810810810812</v>
      </c>
      <c r="S114" s="114">
        <v>14.05895691609977</v>
      </c>
      <c r="T114" s="114">
        <v>13.00813008130082</v>
      </c>
      <c r="U114" s="114">
        <v>12.79826464208243</v>
      </c>
      <c r="V114" s="114">
        <v>18.087318087318067</v>
      </c>
      <c r="W114" s="114">
        <v>9.6096096096096062</v>
      </c>
      <c r="X114" s="114">
        <v>14.173228346456701</v>
      </c>
      <c r="Y114" s="114">
        <v>17.922077922077925</v>
      </c>
      <c r="Z114" s="114">
        <v>14.634146341463413</v>
      </c>
      <c r="AA114" s="114">
        <v>12.37373737373737</v>
      </c>
      <c r="AB114" s="114">
        <v>15.517241379310336</v>
      </c>
      <c r="AC114" s="114">
        <v>16.140350877192972</v>
      </c>
      <c r="AD114" s="114">
        <v>15.174129353233836</v>
      </c>
      <c r="AE114" s="114">
        <v>17.505995203836932</v>
      </c>
      <c r="AF114" s="114">
        <v>12.264150943396233</v>
      </c>
      <c r="AG114" s="114">
        <v>14.202334630350194</v>
      </c>
      <c r="AH114" s="114">
        <v>16.018306636155618</v>
      </c>
      <c r="AI114" s="114">
        <v>13.550135501355019</v>
      </c>
      <c r="AJ114" s="114">
        <v>13.377192982456133</v>
      </c>
      <c r="AK114" s="114">
        <v>18.277310924369758</v>
      </c>
      <c r="AL114" s="114">
        <v>15.105740181268882</v>
      </c>
      <c r="AM114" s="114">
        <v>15.706806282722514</v>
      </c>
      <c r="AN114" s="114">
        <v>18.229166666666664</v>
      </c>
      <c r="AO114" s="114">
        <v>18.461538461538446</v>
      </c>
      <c r="AP114" s="114">
        <v>12.787723785166236</v>
      </c>
      <c r="AQ114" s="114">
        <v>12</v>
      </c>
      <c r="AR114" s="114">
        <v>15.547703180212029</v>
      </c>
      <c r="AS114" s="114">
        <v>12.499999999999991</v>
      </c>
      <c r="AT114" s="114">
        <v>14.805825242718448</v>
      </c>
      <c r="AU114" s="114">
        <v>13.607594936708855</v>
      </c>
      <c r="AV114" s="114">
        <v>14.003944773175544</v>
      </c>
      <c r="AW114" s="114">
        <v>16.513761467889911</v>
      </c>
      <c r="AX114" s="114">
        <v>9.5108695652173818</v>
      </c>
      <c r="AY114" s="114">
        <v>14.412416851441234</v>
      </c>
      <c r="AZ114" s="114">
        <v>17.436974789915965</v>
      </c>
      <c r="BA114" s="114">
        <v>10.909090909090905</v>
      </c>
      <c r="BB114" s="114">
        <v>13.903743315508011</v>
      </c>
      <c r="BC114" s="114">
        <v>15.885416666666663</v>
      </c>
      <c r="BD114" s="114">
        <v>12.538226299694182</v>
      </c>
      <c r="BE114" s="114">
        <v>14.690721649484527</v>
      </c>
      <c r="BF114" s="114">
        <v>13.142857142857146</v>
      </c>
      <c r="BG114" s="114">
        <v>16.901408450704235</v>
      </c>
      <c r="BH114" s="114">
        <v>13.417721518987335</v>
      </c>
      <c r="BI114" s="114">
        <v>17.191283292978184</v>
      </c>
      <c r="BJ114" s="114">
        <v>11.708860759493668</v>
      </c>
      <c r="BK114" s="114" t="s">
        <v>286</v>
      </c>
      <c r="BL114" s="114" t="s">
        <v>286</v>
      </c>
      <c r="BM114" s="114" t="s">
        <v>286</v>
      </c>
      <c r="BN114" s="114" t="s">
        <v>286</v>
      </c>
      <c r="BO114" s="114" t="s">
        <v>286</v>
      </c>
      <c r="BP114" s="114" t="s">
        <v>286</v>
      </c>
      <c r="BQ114" s="114" t="s">
        <v>286</v>
      </c>
      <c r="BR114" s="114" t="s">
        <v>286</v>
      </c>
      <c r="BS114" s="114" t="s">
        <v>286</v>
      </c>
      <c r="BT114" s="114">
        <v>10.45918367346939</v>
      </c>
      <c r="BU114" s="114">
        <v>11.337209302325588</v>
      </c>
      <c r="BV114" s="114">
        <v>8.8028169014084483</v>
      </c>
      <c r="BW114" s="114">
        <v>12.219451371571067</v>
      </c>
      <c r="BX114" s="114">
        <v>19.024390243902449</v>
      </c>
      <c r="BY114" s="114">
        <v>6.9841269841269851</v>
      </c>
      <c r="BZ114" s="114">
        <v>16.406250000000004</v>
      </c>
      <c r="CA114" s="114">
        <v>21.23287671232875</v>
      </c>
      <c r="CB114" s="114">
        <v>14.092140921409225</v>
      </c>
      <c r="CC114" s="114">
        <v>15.111111111111118</v>
      </c>
      <c r="CD114" s="114">
        <v>25.949367088607605</v>
      </c>
      <c r="CE114" s="114">
        <v>17.771084337349397</v>
      </c>
      <c r="CF114" s="114">
        <v>15.718157181571828</v>
      </c>
      <c r="CG114" s="114">
        <v>21.614583333333321</v>
      </c>
      <c r="CH114" s="114">
        <v>18.76923076923077</v>
      </c>
      <c r="CI114" s="114">
        <v>12.853470437017982</v>
      </c>
      <c r="CJ114" s="114">
        <v>14.450867052023126</v>
      </c>
      <c r="CK114" s="114">
        <v>18.596491228070178</v>
      </c>
      <c r="CL114" s="114">
        <v>12.250000000000007</v>
      </c>
      <c r="CM114" s="114">
        <v>22.303921568627437</v>
      </c>
      <c r="CN114" s="114">
        <v>11.50159744408945</v>
      </c>
      <c r="CO114" s="114">
        <v>6.6666666666666723</v>
      </c>
      <c r="CP114" s="114">
        <v>5.6947608200455564</v>
      </c>
      <c r="CQ114" s="114">
        <v>3.2520325203252027</v>
      </c>
      <c r="CR114" s="114">
        <v>5.1224944320712718</v>
      </c>
      <c r="CS114" s="114">
        <v>10.08403361344539</v>
      </c>
      <c r="CT114" s="114">
        <v>3.313253012048194</v>
      </c>
      <c r="CU114" s="114">
        <v>4.2328042328042352</v>
      </c>
      <c r="CV114" s="114">
        <v>10.677083333333329</v>
      </c>
      <c r="CW114" s="114">
        <v>4.3076923076923048</v>
      </c>
      <c r="CX114" s="114">
        <v>1.5584415584415585</v>
      </c>
      <c r="CY114" s="114">
        <v>4.0462427745664735</v>
      </c>
      <c r="CZ114" s="114">
        <v>4.5936395759717321</v>
      </c>
      <c r="DA114" s="114">
        <v>3.0075187969924824</v>
      </c>
      <c r="DB114" s="114">
        <v>4.4665012406947877</v>
      </c>
      <c r="DC114" s="114">
        <v>3.1847133757961794</v>
      </c>
      <c r="DD114" s="114" t="s">
        <v>286</v>
      </c>
      <c r="DE114" s="114">
        <v>41.339491916859124</v>
      </c>
      <c r="DF114" s="114">
        <v>43.206521739130423</v>
      </c>
      <c r="DG114" s="114" t="s">
        <v>286</v>
      </c>
      <c r="DH114" s="114">
        <v>28.051391862955036</v>
      </c>
      <c r="DI114" s="114">
        <v>41.071428571428569</v>
      </c>
      <c r="DJ114" s="114" t="s">
        <v>286</v>
      </c>
      <c r="DK114" s="114">
        <v>41.51436031331594</v>
      </c>
      <c r="DL114" s="114">
        <v>36.697247706422026</v>
      </c>
      <c r="DM114" s="114" t="s">
        <v>286</v>
      </c>
      <c r="DN114" s="114">
        <v>29.799426934097415</v>
      </c>
      <c r="DO114" s="114">
        <v>41.637010676156571</v>
      </c>
      <c r="DP114" s="114" t="s">
        <v>286</v>
      </c>
      <c r="DQ114" s="114">
        <v>22.249388753056234</v>
      </c>
      <c r="DR114" s="114">
        <v>29.299363057324864</v>
      </c>
      <c r="DS114" s="114" t="s">
        <v>286</v>
      </c>
      <c r="DT114" s="114">
        <v>33.023255813953483</v>
      </c>
      <c r="DU114" s="114">
        <v>31.693989071038271</v>
      </c>
      <c r="DV114" s="114" t="s">
        <v>286</v>
      </c>
      <c r="DW114" s="114">
        <v>29.094827586206922</v>
      </c>
      <c r="DX114" s="114">
        <v>31.940298507462686</v>
      </c>
      <c r="DY114" s="114" t="s">
        <v>286</v>
      </c>
      <c r="DZ114" s="114">
        <v>33.595800524934397</v>
      </c>
      <c r="EA114" s="114">
        <v>32.317073170731703</v>
      </c>
      <c r="EB114" s="114" t="s">
        <v>286</v>
      </c>
      <c r="EC114" s="114">
        <v>21.776504297994283</v>
      </c>
      <c r="ED114" s="114">
        <v>30.60498220640568</v>
      </c>
      <c r="EE114" s="114" t="s">
        <v>286</v>
      </c>
      <c r="EF114" s="114">
        <v>21.026894865525673</v>
      </c>
      <c r="EG114" s="114">
        <v>17.252396166134183</v>
      </c>
      <c r="EH114" s="114" t="s">
        <v>286</v>
      </c>
      <c r="EI114" s="114">
        <v>34.198113207547166</v>
      </c>
      <c r="EJ114" s="114">
        <v>28.571428571428566</v>
      </c>
      <c r="EK114" s="114" t="s">
        <v>286</v>
      </c>
      <c r="EL114" s="114">
        <v>24.086021505376362</v>
      </c>
      <c r="EM114" s="114">
        <v>26.426426426426442</v>
      </c>
      <c r="EN114" s="114" t="s">
        <v>286</v>
      </c>
      <c r="EO114" s="114">
        <v>26.771653543307089</v>
      </c>
      <c r="EP114" s="114">
        <v>21.276595744680868</v>
      </c>
      <c r="EQ114" s="114" t="s">
        <v>286</v>
      </c>
      <c r="ER114" s="114">
        <v>18.208092485549141</v>
      </c>
      <c r="ES114" s="114">
        <v>17.857142857142861</v>
      </c>
      <c r="ET114" s="114" t="s">
        <v>286</v>
      </c>
      <c r="EU114" s="114">
        <v>15.196078431372566</v>
      </c>
      <c r="EV114" s="114">
        <v>13.09904153354633</v>
      </c>
      <c r="EW114" s="114" t="s">
        <v>286</v>
      </c>
      <c r="EX114" s="114">
        <v>12.559241706161135</v>
      </c>
      <c r="EY114" s="114">
        <v>46.703296703296679</v>
      </c>
      <c r="EZ114" s="114" t="s">
        <v>286</v>
      </c>
      <c r="FA114" s="114">
        <v>9.6982758620689626</v>
      </c>
      <c r="FB114" s="114">
        <v>41.666666666666679</v>
      </c>
      <c r="FC114" s="114" t="s">
        <v>286</v>
      </c>
      <c r="FD114" s="114">
        <v>12.303664921465968</v>
      </c>
      <c r="FE114" s="114">
        <v>35.975609756097583</v>
      </c>
      <c r="FF114" s="114" t="s">
        <v>286</v>
      </c>
      <c r="FG114" s="114">
        <v>9.1954022988505688</v>
      </c>
      <c r="FH114" s="114">
        <v>36.330935251798586</v>
      </c>
      <c r="FI114" s="114" t="s">
        <v>286</v>
      </c>
      <c r="FJ114" s="114">
        <v>7.1604938271604954</v>
      </c>
      <c r="FK114" s="114">
        <v>30.000000000000018</v>
      </c>
      <c r="FL114" s="114" t="s">
        <v>286</v>
      </c>
      <c r="FM114" s="114">
        <v>4.4917257683215137</v>
      </c>
      <c r="FN114" s="114">
        <v>47.267759562841569</v>
      </c>
      <c r="FO114" s="114" t="s">
        <v>286</v>
      </c>
      <c r="FP114" s="114">
        <v>3.4482758620689662</v>
      </c>
      <c r="FQ114" s="114">
        <v>40.476190476190503</v>
      </c>
      <c r="FR114" s="114" t="s">
        <v>286</v>
      </c>
      <c r="FS114" s="114">
        <v>4.4619422572178502</v>
      </c>
      <c r="FT114" s="114">
        <v>34.346504559270564</v>
      </c>
      <c r="FU114" s="114" t="s">
        <v>286</v>
      </c>
      <c r="FV114" s="114">
        <v>4.2979942693409763</v>
      </c>
      <c r="FW114" s="114">
        <v>40.50179211469537</v>
      </c>
      <c r="FX114" s="114" t="s">
        <v>286</v>
      </c>
      <c r="FY114" s="114">
        <v>3.1862745098039214</v>
      </c>
      <c r="FZ114" s="114">
        <v>38.338658146964832</v>
      </c>
      <c r="GA114" s="114" t="s">
        <v>286</v>
      </c>
      <c r="GB114" s="114" t="s">
        <v>286</v>
      </c>
      <c r="GC114" s="114" t="s">
        <v>286</v>
      </c>
      <c r="GD114" s="114" t="s">
        <v>286</v>
      </c>
      <c r="GE114" s="114" t="s">
        <v>286</v>
      </c>
      <c r="GF114" s="114" t="s">
        <v>286</v>
      </c>
      <c r="GG114" s="114" t="s">
        <v>286</v>
      </c>
      <c r="GH114" s="114" t="s">
        <v>286</v>
      </c>
      <c r="GI114" s="114" t="s">
        <v>286</v>
      </c>
      <c r="GJ114" s="114" t="s">
        <v>286</v>
      </c>
      <c r="GK114" s="114">
        <v>3.7249283667621804</v>
      </c>
      <c r="GL114" s="114">
        <v>6.8100358422939102</v>
      </c>
      <c r="GM114" s="114" t="s">
        <v>286</v>
      </c>
      <c r="GN114" s="114">
        <v>2.4449877750611262</v>
      </c>
      <c r="GO114" s="114">
        <v>2.884615384615385</v>
      </c>
      <c r="GP114" s="114">
        <v>24.576271186440668</v>
      </c>
      <c r="GQ114" s="114">
        <v>64.15094339622641</v>
      </c>
      <c r="GR114" s="114">
        <v>69.889502762430979</v>
      </c>
      <c r="GS114" s="114">
        <v>20.142180094786728</v>
      </c>
      <c r="GT114" s="114">
        <v>55.210643015521008</v>
      </c>
      <c r="GU114" s="114">
        <v>79.268292682926813</v>
      </c>
      <c r="GV114" s="114">
        <v>15.774647887323953</v>
      </c>
      <c r="GW114" s="114">
        <v>55.945945945945951</v>
      </c>
      <c r="GX114" s="114">
        <v>74.923547400611668</v>
      </c>
      <c r="GY114" s="114">
        <v>13.47150259067357</v>
      </c>
      <c r="GZ114" s="114">
        <v>47.64705882352942</v>
      </c>
      <c r="HA114" s="114">
        <v>72.302158273381295</v>
      </c>
      <c r="HB114" s="114">
        <v>15.60846560846562</v>
      </c>
      <c r="HC114" s="114">
        <v>46.015424164524411</v>
      </c>
      <c r="HD114" s="114">
        <v>61.146496815286618</v>
      </c>
      <c r="HE114" s="114">
        <v>3.1779661016949157</v>
      </c>
      <c r="HF114" s="114">
        <v>11.084905660377357</v>
      </c>
      <c r="HG114" s="114">
        <v>24.585635359116026</v>
      </c>
      <c r="HH114" s="114">
        <v>0.94786729857819829</v>
      </c>
      <c r="HI114" s="121">
        <v>11.086474501108649</v>
      </c>
      <c r="HJ114" s="121">
        <v>26.524390243902456</v>
      </c>
      <c r="HK114" s="121">
        <v>0.28169014084507032</v>
      </c>
      <c r="HL114" s="121">
        <v>12.972972972972974</v>
      </c>
      <c r="HM114" s="114">
        <v>23.547400611620802</v>
      </c>
      <c r="HN114" s="114">
        <v>0.25906735751295323</v>
      </c>
      <c r="HO114" s="114">
        <v>7.0588235294117627</v>
      </c>
      <c r="HP114" s="114">
        <v>25.899280575539571</v>
      </c>
      <c r="HQ114" s="114">
        <v>1.3227513227513228</v>
      </c>
      <c r="HR114" s="114">
        <v>4.3701799485861166</v>
      </c>
      <c r="HS114" s="114">
        <v>14.64968152866243</v>
      </c>
      <c r="HT114" s="114">
        <v>12.362030905077262</v>
      </c>
      <c r="HU114" s="114">
        <v>46.650717703349301</v>
      </c>
      <c r="HV114" s="114">
        <v>50.991501416430609</v>
      </c>
      <c r="HW114" s="114">
        <v>8.7591240875912426</v>
      </c>
      <c r="HX114" s="114">
        <v>37.471264367816076</v>
      </c>
      <c r="HY114" s="114">
        <v>60.759493670886087</v>
      </c>
      <c r="HZ114" s="114">
        <v>6.8767908309455654</v>
      </c>
      <c r="IA114" s="114">
        <v>42.349726775956292</v>
      </c>
      <c r="IB114" s="114">
        <v>51.250000000000014</v>
      </c>
      <c r="IC114" s="114">
        <v>5.9585492227979255</v>
      </c>
      <c r="ID114" s="114">
        <v>28.86904761904761</v>
      </c>
      <c r="IE114" s="114">
        <v>55.072463768115924</v>
      </c>
      <c r="IF114" s="114">
        <v>7.1808510638297918</v>
      </c>
      <c r="IG114" s="114">
        <v>30.569948186528521</v>
      </c>
      <c r="IH114" s="114">
        <v>41.214057507987221</v>
      </c>
      <c r="II114" s="114" t="s">
        <v>286</v>
      </c>
      <c r="IJ114" s="114">
        <v>25.707547169811328</v>
      </c>
      <c r="IK114" s="114">
        <v>32.142857142857139</v>
      </c>
      <c r="IL114" s="114" t="s">
        <v>286</v>
      </c>
      <c r="IM114" s="114">
        <v>24.390243902439007</v>
      </c>
      <c r="IN114" s="114">
        <v>37.386018237082091</v>
      </c>
      <c r="IO114" s="114" t="s">
        <v>286</v>
      </c>
      <c r="IP114" s="114">
        <v>27.077747989276126</v>
      </c>
      <c r="IQ114" s="114">
        <v>32.822085889570552</v>
      </c>
      <c r="IR114" s="114" t="s">
        <v>286</v>
      </c>
      <c r="IS114" s="114">
        <v>16.36904761904762</v>
      </c>
      <c r="IT114" s="114">
        <v>36.727272727272705</v>
      </c>
      <c r="IU114" s="114" t="s">
        <v>286</v>
      </c>
      <c r="IV114" s="114">
        <v>17.357512953367888</v>
      </c>
      <c r="IW114" s="114">
        <v>24.920127795527147</v>
      </c>
      <c r="IX114" s="114" t="str">
        <f t="shared" ref="IX114:JB117" si="150">"--"</f>
        <v>--</v>
      </c>
      <c r="IY114" s="114" t="str">
        <f t="shared" si="150"/>
        <v>--</v>
      </c>
      <c r="IZ114" s="114" t="str">
        <f t="shared" si="150"/>
        <v>--</v>
      </c>
      <c r="JA114" s="114" t="str">
        <f t="shared" si="150"/>
        <v>--</v>
      </c>
      <c r="JB114" s="114" t="str">
        <f t="shared" si="150"/>
        <v>--</v>
      </c>
      <c r="JC114" s="128" t="str">
        <f t="shared" si="137"/>
        <v>--</v>
      </c>
      <c r="JD114" s="128" t="str">
        <f t="shared" si="137"/>
        <v>--</v>
      </c>
      <c r="JE114" s="128" t="str">
        <f t="shared" si="137"/>
        <v>--</v>
      </c>
      <c r="JF114" s="128" t="str">
        <f t="shared" si="137"/>
        <v>--</v>
      </c>
      <c r="JG114" s="128" t="str">
        <f t="shared" si="137"/>
        <v>--</v>
      </c>
      <c r="JH114" s="128" t="str">
        <f t="shared" si="137"/>
        <v>--</v>
      </c>
      <c r="JI114" s="128" t="str">
        <f t="shared" si="137"/>
        <v>--</v>
      </c>
      <c r="JJ114" s="128" t="str">
        <f t="shared" si="137"/>
        <v>--</v>
      </c>
      <c r="JK114" s="128" t="str">
        <f t="shared" si="137"/>
        <v>--</v>
      </c>
      <c r="JL114" s="128" t="str">
        <f t="shared" si="137"/>
        <v>--</v>
      </c>
      <c r="JM114" s="128" t="str">
        <f t="shared" si="138"/>
        <v>--</v>
      </c>
      <c r="JN114" s="128" t="str">
        <f t="shared" si="139"/>
        <v>--</v>
      </c>
      <c r="JO114" s="128" t="str">
        <f t="shared" si="140"/>
        <v>--</v>
      </c>
      <c r="JP114" s="128" t="str">
        <f t="shared" si="140"/>
        <v>--</v>
      </c>
      <c r="JQ114" s="128" t="str">
        <f t="shared" si="140"/>
        <v>--</v>
      </c>
      <c r="JR114" s="128" t="str">
        <f t="shared" si="140"/>
        <v>--</v>
      </c>
      <c r="JS114" s="128" t="str">
        <f t="shared" si="140"/>
        <v>--</v>
      </c>
      <c r="JT114" s="128" t="str">
        <f t="shared" si="140"/>
        <v>--</v>
      </c>
      <c r="JU114" s="128" t="str">
        <f t="shared" si="140"/>
        <v>--</v>
      </c>
      <c r="JV114" s="128" t="str">
        <f t="shared" si="140"/>
        <v>--</v>
      </c>
      <c r="JW114" s="128" t="str">
        <f t="shared" si="140"/>
        <v>--</v>
      </c>
      <c r="JX114" s="128" t="str">
        <f t="shared" si="140"/>
        <v>--</v>
      </c>
      <c r="JY114" s="128" t="str">
        <f t="shared" si="141"/>
        <v>--</v>
      </c>
      <c r="JZ114" s="128" t="str">
        <f t="shared" si="141"/>
        <v>--</v>
      </c>
      <c r="KA114" s="128" t="str">
        <f t="shared" si="141"/>
        <v>--</v>
      </c>
      <c r="KB114" s="128" t="str">
        <f t="shared" si="141"/>
        <v>--</v>
      </c>
      <c r="KC114" s="128" t="str">
        <f t="shared" si="141"/>
        <v>--</v>
      </c>
      <c r="KD114" s="128" t="str">
        <f t="shared" si="141"/>
        <v>--</v>
      </c>
      <c r="KE114" s="128" t="str">
        <f t="shared" si="141"/>
        <v>--</v>
      </c>
      <c r="KF114" s="128" t="str">
        <f t="shared" si="141"/>
        <v>--</v>
      </c>
      <c r="KG114" s="128" t="str">
        <f t="shared" si="142"/>
        <v>--</v>
      </c>
      <c r="KH114" s="128" t="str">
        <f t="shared" si="143"/>
        <v>--</v>
      </c>
      <c r="KI114" s="128" t="str">
        <f t="shared" si="143"/>
        <v>--</v>
      </c>
      <c r="KJ114" s="128" t="str">
        <f t="shared" si="143"/>
        <v>--</v>
      </c>
      <c r="KK114" s="128" t="str">
        <f t="shared" si="143"/>
        <v>--</v>
      </c>
      <c r="KL114" s="128" t="str">
        <f t="shared" si="143"/>
        <v>--</v>
      </c>
      <c r="KM114" s="128" t="str">
        <f t="shared" si="143"/>
        <v>--</v>
      </c>
      <c r="KN114" s="128" t="str">
        <f t="shared" si="144"/>
        <v>--</v>
      </c>
      <c r="KO114" s="128" t="str">
        <f t="shared" si="144"/>
        <v>--</v>
      </c>
      <c r="KP114" s="128" t="str">
        <f t="shared" si="144"/>
        <v>--</v>
      </c>
      <c r="KQ114" s="128" t="str">
        <f t="shared" si="143"/>
        <v>--</v>
      </c>
      <c r="KR114" s="128" t="str">
        <f t="shared" si="145"/>
        <v>--</v>
      </c>
      <c r="KS114" s="128" t="str">
        <f t="shared" si="145"/>
        <v>--</v>
      </c>
      <c r="KT114" s="128" t="str">
        <f t="shared" si="145"/>
        <v>--</v>
      </c>
      <c r="KU114" s="128" t="str">
        <f t="shared" si="146"/>
        <v>--</v>
      </c>
      <c r="KV114" s="128" t="str">
        <f t="shared" si="147"/>
        <v>--</v>
      </c>
      <c r="KW114" s="128" t="str">
        <f t="shared" si="147"/>
        <v>--</v>
      </c>
      <c r="KX114" s="128" t="str">
        <f t="shared" si="147"/>
        <v>--</v>
      </c>
      <c r="KY114" s="128" t="str">
        <f t="shared" si="147"/>
        <v>--</v>
      </c>
      <c r="KZ114" s="128" t="str">
        <f t="shared" si="147"/>
        <v>--</v>
      </c>
      <c r="LA114" s="128" t="str">
        <f t="shared" si="147"/>
        <v>--</v>
      </c>
      <c r="LB114" s="128" t="str">
        <f t="shared" si="147"/>
        <v>--</v>
      </c>
      <c r="LC114" s="128" t="str">
        <f t="shared" si="147"/>
        <v>--</v>
      </c>
      <c r="LD114" s="128" t="str">
        <f t="shared" si="147"/>
        <v>--</v>
      </c>
      <c r="LE114" s="128" t="str">
        <f t="shared" si="148"/>
        <v>--</v>
      </c>
      <c r="LF114" s="128" t="str">
        <f t="shared" si="148"/>
        <v>--</v>
      </c>
      <c r="LG114" s="128" t="str">
        <f t="shared" si="148"/>
        <v>--</v>
      </c>
      <c r="LH114" s="128" t="str">
        <f t="shared" si="148"/>
        <v>--</v>
      </c>
      <c r="LI114" s="128" t="str">
        <f t="shared" si="148"/>
        <v>--</v>
      </c>
      <c r="LJ114" s="128" t="str">
        <f t="shared" si="148"/>
        <v>--</v>
      </c>
      <c r="LK114" s="128" t="str">
        <f t="shared" si="148"/>
        <v>--</v>
      </c>
      <c r="LL114" s="128" t="str">
        <f t="shared" si="148"/>
        <v>--</v>
      </c>
      <c r="LM114" s="128" t="str">
        <f t="shared" si="148"/>
        <v>--</v>
      </c>
      <c r="LN114" s="128" t="str">
        <f t="shared" si="148"/>
        <v>--</v>
      </c>
      <c r="LO114" s="128" t="str">
        <f t="shared" si="148"/>
        <v>--</v>
      </c>
      <c r="LP114" s="128" t="str">
        <f t="shared" si="148"/>
        <v>--</v>
      </c>
      <c r="LQ114" s="128" t="str">
        <f t="shared" si="149"/>
        <v>--</v>
      </c>
      <c r="LR114" s="128" t="str">
        <f t="shared" si="149"/>
        <v>--</v>
      </c>
      <c r="LS114" s="128" t="str">
        <f t="shared" si="149"/>
        <v>--</v>
      </c>
      <c r="LT114" s="128" t="str">
        <f t="shared" si="149"/>
        <v>--</v>
      </c>
      <c r="LU114" s="128" t="str">
        <f t="shared" si="149"/>
        <v>--</v>
      </c>
      <c r="LV114" s="128" t="str">
        <f t="shared" si="149"/>
        <v>--</v>
      </c>
    </row>
    <row r="115" spans="1:334" x14ac:dyDescent="0.25">
      <c r="A115" s="114" t="str">
        <f t="shared" si="127"/>
        <v>--</v>
      </c>
      <c r="B115" s="96" t="s">
        <v>181</v>
      </c>
      <c r="C115" s="96">
        <v>18.146718146718154</v>
      </c>
      <c r="D115" s="114">
        <v>30.398069963811807</v>
      </c>
      <c r="E115" s="114">
        <v>39.817629179331263</v>
      </c>
      <c r="F115" s="114">
        <v>20.287769784172671</v>
      </c>
      <c r="G115" s="114">
        <v>36.35135135135134</v>
      </c>
      <c r="H115" s="114">
        <v>41.406249999999964</v>
      </c>
      <c r="I115" s="114">
        <v>18.438538205980073</v>
      </c>
      <c r="J115" s="114">
        <v>30.098452883263004</v>
      </c>
      <c r="K115" s="114">
        <v>37.416107382550322</v>
      </c>
      <c r="L115" s="114">
        <v>15.105162523900582</v>
      </c>
      <c r="M115" s="114">
        <v>22.812500000000011</v>
      </c>
      <c r="N115" s="114">
        <v>41.29692832764497</v>
      </c>
      <c r="O115" s="114">
        <v>18.801652892561979</v>
      </c>
      <c r="P115" s="114">
        <v>27.111984282907681</v>
      </c>
      <c r="Q115" s="114">
        <v>38.166311300639691</v>
      </c>
      <c r="R115" s="114">
        <v>8.5133418043202091</v>
      </c>
      <c r="S115" s="114">
        <v>12.832929782082312</v>
      </c>
      <c r="T115" s="114">
        <v>7.4468085106383013</v>
      </c>
      <c r="U115" s="114">
        <v>8.6083213773314284</v>
      </c>
      <c r="V115" s="114">
        <v>17.29729729729728</v>
      </c>
      <c r="W115" s="114">
        <v>10.700389105058381</v>
      </c>
      <c r="X115" s="114">
        <v>8.7458745874587525</v>
      </c>
      <c r="Y115" s="114">
        <v>13.483146067415747</v>
      </c>
      <c r="Z115" s="114">
        <v>10.887772194304867</v>
      </c>
      <c r="AA115" s="114">
        <v>10.344827586206907</v>
      </c>
      <c r="AB115" s="114">
        <v>13.928012519561813</v>
      </c>
      <c r="AC115" s="114">
        <v>10.580204778156988</v>
      </c>
      <c r="AD115" s="114">
        <v>12.836438923395441</v>
      </c>
      <c r="AE115" s="114">
        <v>11.660079051383402</v>
      </c>
      <c r="AF115" s="114">
        <v>10.660980810234555</v>
      </c>
      <c r="AG115" s="114">
        <v>14.35897435897437</v>
      </c>
      <c r="AH115" s="114">
        <v>15.560916767189406</v>
      </c>
      <c r="AI115" s="114">
        <v>11.603053435114498</v>
      </c>
      <c r="AJ115" s="114">
        <v>10.449927431059521</v>
      </c>
      <c r="AK115" s="114">
        <v>21.573948439620093</v>
      </c>
      <c r="AL115" s="114">
        <v>14.062500000000004</v>
      </c>
      <c r="AM115" s="114">
        <v>12.479474548440074</v>
      </c>
      <c r="AN115" s="114">
        <v>15.028089887640439</v>
      </c>
      <c r="AO115" s="114">
        <v>11.744966442953011</v>
      </c>
      <c r="AP115" s="114">
        <v>11.877394636015341</v>
      </c>
      <c r="AQ115" s="114">
        <v>12.61829652996847</v>
      </c>
      <c r="AR115" s="114">
        <v>10.580204778157007</v>
      </c>
      <c r="AS115" s="114">
        <v>12.08333333333333</v>
      </c>
      <c r="AT115" s="114">
        <v>8.9285714285714306</v>
      </c>
      <c r="AU115" s="114">
        <v>13.11827956989246</v>
      </c>
      <c r="AV115" s="114">
        <v>10.981912144702834</v>
      </c>
      <c r="AW115" s="114">
        <v>13.059250302297453</v>
      </c>
      <c r="AX115" s="114">
        <v>9.2987804878048692</v>
      </c>
      <c r="AY115" s="114">
        <v>11.773255813953485</v>
      </c>
      <c r="AZ115" s="114">
        <v>18.478260869565215</v>
      </c>
      <c r="BA115" s="114">
        <v>11.478599221789894</v>
      </c>
      <c r="BB115" s="114">
        <v>11.409395973154361</v>
      </c>
      <c r="BC115" s="114">
        <v>15.014164305949011</v>
      </c>
      <c r="BD115" s="114">
        <v>9.2127303182579556</v>
      </c>
      <c r="BE115" s="114">
        <v>11.50097465886941</v>
      </c>
      <c r="BF115" s="114">
        <v>14.533965244865716</v>
      </c>
      <c r="BG115" s="114">
        <v>11.945392491467585</v>
      </c>
      <c r="BH115" s="114">
        <v>11.77685950413224</v>
      </c>
      <c r="BI115" s="114">
        <v>10.735586481113319</v>
      </c>
      <c r="BJ115" s="114">
        <v>11.158798283261797</v>
      </c>
      <c r="BK115" s="114" t="s">
        <v>286</v>
      </c>
      <c r="BL115" s="114" t="s">
        <v>286</v>
      </c>
      <c r="BM115" s="114" t="s">
        <v>286</v>
      </c>
      <c r="BN115" s="114" t="s">
        <v>286</v>
      </c>
      <c r="BO115" s="114" t="s">
        <v>286</v>
      </c>
      <c r="BP115" s="114" t="s">
        <v>286</v>
      </c>
      <c r="BQ115" s="114" t="s">
        <v>286</v>
      </c>
      <c r="BR115" s="114" t="s">
        <v>286</v>
      </c>
      <c r="BS115" s="114" t="s">
        <v>286</v>
      </c>
      <c r="BT115" s="114">
        <v>9.5419847328244316</v>
      </c>
      <c r="BU115" s="114">
        <v>12.738853503184716</v>
      </c>
      <c r="BV115" s="114">
        <v>8.4337349397590256</v>
      </c>
      <c r="BW115" s="114">
        <v>7.0393374741200834</v>
      </c>
      <c r="BX115" s="114">
        <v>10.663983903420526</v>
      </c>
      <c r="BY115" s="114">
        <v>9.3275488069414241</v>
      </c>
      <c r="BZ115" s="114">
        <v>14.561855670103085</v>
      </c>
      <c r="CA115" s="114">
        <v>22.276029055690074</v>
      </c>
      <c r="CB115" s="114">
        <v>15.853658536585353</v>
      </c>
      <c r="CC115" s="114">
        <v>11.320754716981142</v>
      </c>
      <c r="CD115" s="114">
        <v>24.761904761904766</v>
      </c>
      <c r="CE115" s="114">
        <v>17.281553398058264</v>
      </c>
      <c r="CF115" s="114">
        <v>14.380165289256194</v>
      </c>
      <c r="CG115" s="114">
        <v>23.272214386459765</v>
      </c>
      <c r="CH115" s="114">
        <v>14.646464646464656</v>
      </c>
      <c r="CI115" s="114">
        <v>11.046511627906987</v>
      </c>
      <c r="CJ115" s="114">
        <v>19.138755980861262</v>
      </c>
      <c r="CK115" s="114">
        <v>17.24137931034484</v>
      </c>
      <c r="CL115" s="114">
        <v>11.691022964509399</v>
      </c>
      <c r="CM115" s="114">
        <v>14.919354838709676</v>
      </c>
      <c r="CN115" s="114">
        <v>15.869565217391303</v>
      </c>
      <c r="CO115" s="114">
        <v>4.4929396662387706</v>
      </c>
      <c r="CP115" s="114">
        <v>7.1342200725513836</v>
      </c>
      <c r="CQ115" s="114">
        <v>2.5875190258751886</v>
      </c>
      <c r="CR115" s="114">
        <v>2.0260492040520988</v>
      </c>
      <c r="CS115" s="114">
        <v>7.3369565217391353</v>
      </c>
      <c r="CT115" s="114">
        <v>2.7184466019417473</v>
      </c>
      <c r="CU115" s="114">
        <v>3.6124794745484436</v>
      </c>
      <c r="CV115" s="114">
        <v>8.4507042253521085</v>
      </c>
      <c r="CW115" s="114">
        <v>2.702702702702704</v>
      </c>
      <c r="CX115" s="114">
        <v>2.1153846153846132</v>
      </c>
      <c r="CY115" s="114">
        <v>3.1847133757961767</v>
      </c>
      <c r="CZ115" s="114">
        <v>1.7211703958691904</v>
      </c>
      <c r="DA115" s="114">
        <v>2.9227557411273475</v>
      </c>
      <c r="DB115" s="114">
        <v>3.8152610441767068</v>
      </c>
      <c r="DC115" s="114">
        <v>3.0501089324618751</v>
      </c>
      <c r="DD115" s="114" t="s">
        <v>286</v>
      </c>
      <c r="DE115" s="114">
        <v>36.964504283965773</v>
      </c>
      <c r="DF115" s="114">
        <v>36.085626911315018</v>
      </c>
      <c r="DG115" s="114" t="s">
        <v>286</v>
      </c>
      <c r="DH115" s="114">
        <v>33.287858117326039</v>
      </c>
      <c r="DI115" s="114">
        <v>37.816764132553629</v>
      </c>
      <c r="DJ115" s="114" t="s">
        <v>286</v>
      </c>
      <c r="DK115" s="114">
        <v>32.348804500703238</v>
      </c>
      <c r="DL115" s="114">
        <v>42.033898305084769</v>
      </c>
      <c r="DM115" s="114" t="s">
        <v>286</v>
      </c>
      <c r="DN115" s="114">
        <v>30.221518987341785</v>
      </c>
      <c r="DO115" s="114">
        <v>41.237113402061858</v>
      </c>
      <c r="DP115" s="114" t="s">
        <v>286</v>
      </c>
      <c r="DQ115" s="114">
        <v>21.643286573146291</v>
      </c>
      <c r="DR115" s="114">
        <v>25.053995680345583</v>
      </c>
      <c r="DS115" s="114" t="s">
        <v>286</v>
      </c>
      <c r="DT115" s="114">
        <v>33.579335793357892</v>
      </c>
      <c r="DU115" s="114">
        <v>30.229007633587774</v>
      </c>
      <c r="DV115" s="114" t="s">
        <v>286</v>
      </c>
      <c r="DW115" s="114">
        <v>34.379263301500664</v>
      </c>
      <c r="DX115" s="114">
        <v>36.062378167641327</v>
      </c>
      <c r="DY115" s="114" t="s">
        <v>286</v>
      </c>
      <c r="DZ115" s="114">
        <v>31.586402266288925</v>
      </c>
      <c r="EA115" s="114">
        <v>32.148900169204758</v>
      </c>
      <c r="EB115" s="114" t="s">
        <v>286</v>
      </c>
      <c r="EC115" s="114">
        <v>22.345483359746414</v>
      </c>
      <c r="ED115" s="114">
        <v>30.397236614853202</v>
      </c>
      <c r="EE115" s="114" t="s">
        <v>286</v>
      </c>
      <c r="EF115" s="114">
        <v>25.702811244979916</v>
      </c>
      <c r="EG115" s="114">
        <v>21.166306695464346</v>
      </c>
      <c r="EH115" s="114" t="s">
        <v>286</v>
      </c>
      <c r="EI115" s="114">
        <v>34.950248756218933</v>
      </c>
      <c r="EJ115" s="114">
        <v>29.057187017001539</v>
      </c>
      <c r="EK115" s="114" t="s">
        <v>286</v>
      </c>
      <c r="EL115" s="114">
        <v>25.273224043715871</v>
      </c>
      <c r="EM115" s="114">
        <v>27.504911591355604</v>
      </c>
      <c r="EN115" s="114" t="s">
        <v>286</v>
      </c>
      <c r="EO115" s="114">
        <v>26.533523537803124</v>
      </c>
      <c r="EP115" s="114">
        <v>21.917808219178106</v>
      </c>
      <c r="EQ115" s="114" t="s">
        <v>286</v>
      </c>
      <c r="ER115" s="114">
        <v>16.640253565768617</v>
      </c>
      <c r="ES115" s="114">
        <v>21.107266435986162</v>
      </c>
      <c r="ET115" s="114" t="s">
        <v>286</v>
      </c>
      <c r="EU115" s="114">
        <v>21.169354838709669</v>
      </c>
      <c r="EV115" s="114">
        <v>16.450216450216423</v>
      </c>
      <c r="EW115" s="114" t="s">
        <v>286</v>
      </c>
      <c r="EX115" s="114">
        <v>16.81195516811956</v>
      </c>
      <c r="EY115" s="114">
        <v>56.422018348623808</v>
      </c>
      <c r="EZ115" s="114" t="s">
        <v>286</v>
      </c>
      <c r="FA115" s="114">
        <v>11.852861035422338</v>
      </c>
      <c r="FB115" s="114">
        <v>51.467710371819983</v>
      </c>
      <c r="FC115" s="114" t="s">
        <v>286</v>
      </c>
      <c r="FD115" s="114">
        <v>10.937500000000009</v>
      </c>
      <c r="FE115" s="114">
        <v>46.859083191850594</v>
      </c>
      <c r="FF115" s="114" t="s">
        <v>286</v>
      </c>
      <c r="FG115" s="114">
        <v>7.4603174603174622</v>
      </c>
      <c r="FH115" s="114">
        <v>42.187499999999957</v>
      </c>
      <c r="FI115" s="114" t="s">
        <v>286</v>
      </c>
      <c r="FJ115" s="114">
        <v>7.4446680080482919</v>
      </c>
      <c r="FK115" s="114">
        <v>38.828633405639906</v>
      </c>
      <c r="FL115" s="114" t="s">
        <v>286</v>
      </c>
      <c r="FM115" s="114">
        <v>4.0690505548705271</v>
      </c>
      <c r="FN115" s="114">
        <v>27.565084226646263</v>
      </c>
      <c r="FO115" s="114" t="s">
        <v>286</v>
      </c>
      <c r="FP115" s="114">
        <v>3.8095238095238102</v>
      </c>
      <c r="FQ115" s="114">
        <v>26.705653021442508</v>
      </c>
      <c r="FR115" s="114" t="s">
        <v>286</v>
      </c>
      <c r="FS115" s="114">
        <v>3.0042918454935603</v>
      </c>
      <c r="FT115" s="114">
        <v>29.441624365482177</v>
      </c>
      <c r="FU115" s="114" t="s">
        <v>286</v>
      </c>
      <c r="FV115" s="114">
        <v>1.7515923566878966</v>
      </c>
      <c r="FW115" s="114">
        <v>27.115716753022454</v>
      </c>
      <c r="FX115" s="114" t="s">
        <v>286</v>
      </c>
      <c r="FY115" s="114">
        <v>3.0120481927710845</v>
      </c>
      <c r="FZ115" s="114">
        <v>24.568965517241381</v>
      </c>
      <c r="GA115" s="114" t="s">
        <v>286</v>
      </c>
      <c r="GB115" s="114" t="s">
        <v>286</v>
      </c>
      <c r="GC115" s="114" t="s">
        <v>286</v>
      </c>
      <c r="GD115" s="114" t="s">
        <v>286</v>
      </c>
      <c r="GE115" s="114" t="s">
        <v>286</v>
      </c>
      <c r="GF115" s="114" t="s">
        <v>286</v>
      </c>
      <c r="GG115" s="114" t="s">
        <v>286</v>
      </c>
      <c r="GH115" s="114" t="s">
        <v>286</v>
      </c>
      <c r="GI115" s="114" t="s">
        <v>286</v>
      </c>
      <c r="GJ115" s="114" t="s">
        <v>286</v>
      </c>
      <c r="GK115" s="114">
        <v>2.5437201907790135</v>
      </c>
      <c r="GL115" s="114">
        <v>5.6994818652849748</v>
      </c>
      <c r="GM115" s="114" t="s">
        <v>286</v>
      </c>
      <c r="GN115" s="114">
        <v>4.6092184368737499</v>
      </c>
      <c r="GO115" s="114">
        <v>2.8077753779697598</v>
      </c>
      <c r="GP115" s="114">
        <v>23.1607629427793</v>
      </c>
      <c r="GQ115" s="114">
        <v>60.692212608158236</v>
      </c>
      <c r="GR115" s="114">
        <v>72.935779816513829</v>
      </c>
      <c r="GS115" s="114">
        <v>17.948717948717945</v>
      </c>
      <c r="GT115" s="114">
        <v>60.306406685236723</v>
      </c>
      <c r="GU115" s="114">
        <v>76.984126984126945</v>
      </c>
      <c r="GV115" s="114">
        <v>10.051993067590988</v>
      </c>
      <c r="GW115" s="114">
        <v>50.824587706146879</v>
      </c>
      <c r="GX115" s="114">
        <v>66.894197952218434</v>
      </c>
      <c r="GY115" s="114">
        <v>10.444874274661508</v>
      </c>
      <c r="GZ115" s="114">
        <v>37.785016286644996</v>
      </c>
      <c r="HA115" s="114">
        <v>67.071057192374298</v>
      </c>
      <c r="HB115" s="114">
        <v>9.1880341880341945</v>
      </c>
      <c r="HC115" s="114">
        <v>27.176220806794039</v>
      </c>
      <c r="HD115" s="114">
        <v>59.734513274336308</v>
      </c>
      <c r="HE115" s="114">
        <v>1.498637602179838</v>
      </c>
      <c r="HF115" s="114">
        <v>11.742892459826946</v>
      </c>
      <c r="HG115" s="114">
        <v>28.13455657492355</v>
      </c>
      <c r="HH115" s="114">
        <v>0.60331825037707354</v>
      </c>
      <c r="HI115" s="121">
        <v>11.559888579387181</v>
      </c>
      <c r="HJ115" s="121">
        <v>27.976190476190467</v>
      </c>
      <c r="HK115" s="121">
        <v>0.34662045060658547</v>
      </c>
      <c r="HL115" s="121">
        <v>8.8455772113942963</v>
      </c>
      <c r="HM115" s="114">
        <v>26.96245733788394</v>
      </c>
      <c r="HN115" s="114">
        <v>0.19342359767891656</v>
      </c>
      <c r="HO115" s="114">
        <v>5.048859934853418</v>
      </c>
      <c r="HP115" s="114">
        <v>20.450606585788581</v>
      </c>
      <c r="HQ115" s="114">
        <v>0</v>
      </c>
      <c r="HR115" s="114">
        <v>2.7600849256900215</v>
      </c>
      <c r="HS115" s="114">
        <v>14.823008849557535</v>
      </c>
      <c r="HT115" s="114">
        <v>10.84507042253521</v>
      </c>
      <c r="HU115" s="114">
        <v>42.512690355329958</v>
      </c>
      <c r="HV115" s="114">
        <v>58.437499999999993</v>
      </c>
      <c r="HW115" s="114">
        <v>8.8820826952526737</v>
      </c>
      <c r="HX115" s="114">
        <v>37.80313837375175</v>
      </c>
      <c r="HY115" s="114">
        <v>61.396303901437349</v>
      </c>
      <c r="HZ115" s="114">
        <v>4.8865619546247796</v>
      </c>
      <c r="IA115" s="114">
        <v>33.128834355828161</v>
      </c>
      <c r="IB115" s="114">
        <v>53.508771929824519</v>
      </c>
      <c r="IC115" s="114">
        <v>2.7184466019417499</v>
      </c>
      <c r="ID115" s="114">
        <v>26.547231270358306</v>
      </c>
      <c r="IE115" s="114">
        <v>47.395833333333343</v>
      </c>
      <c r="IF115" s="114">
        <v>3.4261241970021423</v>
      </c>
      <c r="IG115" s="114">
        <v>16.452991452991455</v>
      </c>
      <c r="IH115" s="114">
        <v>42.35033259423502</v>
      </c>
      <c r="II115" s="114" t="s">
        <v>286</v>
      </c>
      <c r="IJ115" s="114">
        <v>24.354243542435434</v>
      </c>
      <c r="IK115" s="114">
        <v>38.284839203675347</v>
      </c>
      <c r="IL115" s="114" t="s">
        <v>286</v>
      </c>
      <c r="IM115" s="114">
        <v>22.099447513812159</v>
      </c>
      <c r="IN115" s="114">
        <v>40.551181102362193</v>
      </c>
      <c r="IO115" s="114" t="s">
        <v>286</v>
      </c>
      <c r="IP115" s="114">
        <v>19.230769230769234</v>
      </c>
      <c r="IQ115" s="114">
        <v>38.682432432432478</v>
      </c>
      <c r="IR115" s="114" t="s">
        <v>286</v>
      </c>
      <c r="IS115" s="114">
        <v>13.961038961038966</v>
      </c>
      <c r="IT115" s="114">
        <v>33.159722222222229</v>
      </c>
      <c r="IU115" s="114" t="s">
        <v>286</v>
      </c>
      <c r="IV115" s="114">
        <v>9.2274678111587871</v>
      </c>
      <c r="IW115" s="114">
        <v>24.889867841409682</v>
      </c>
      <c r="IX115" s="114" t="str">
        <f t="shared" si="150"/>
        <v>--</v>
      </c>
      <c r="IY115" s="114" t="str">
        <f t="shared" si="150"/>
        <v>--</v>
      </c>
      <c r="IZ115" s="114" t="str">
        <f t="shared" si="150"/>
        <v>--</v>
      </c>
      <c r="JA115" s="114" t="str">
        <f t="shared" si="150"/>
        <v>--</v>
      </c>
      <c r="JB115" s="114" t="str">
        <f t="shared" si="150"/>
        <v>--</v>
      </c>
      <c r="JC115" s="128" t="str">
        <f t="shared" si="137"/>
        <v>--</v>
      </c>
      <c r="JD115" s="128" t="str">
        <f t="shared" si="137"/>
        <v>--</v>
      </c>
      <c r="JE115" s="128" t="str">
        <f t="shared" si="137"/>
        <v>--</v>
      </c>
      <c r="JF115" s="128" t="str">
        <f t="shared" si="137"/>
        <v>--</v>
      </c>
      <c r="JG115" s="128" t="str">
        <f t="shared" si="137"/>
        <v>--</v>
      </c>
      <c r="JH115" s="128" t="str">
        <f t="shared" si="137"/>
        <v>--</v>
      </c>
      <c r="JI115" s="128" t="str">
        <f t="shared" si="137"/>
        <v>--</v>
      </c>
      <c r="JJ115" s="128" t="str">
        <f t="shared" si="137"/>
        <v>--</v>
      </c>
      <c r="JK115" s="128" t="str">
        <f t="shared" si="137"/>
        <v>--</v>
      </c>
      <c r="JL115" s="128" t="str">
        <f t="shared" si="137"/>
        <v>--</v>
      </c>
      <c r="JM115" s="128" t="str">
        <f t="shared" si="138"/>
        <v>--</v>
      </c>
      <c r="JN115" s="128" t="str">
        <f t="shared" si="139"/>
        <v>--</v>
      </c>
      <c r="JO115" s="128" t="str">
        <f t="shared" si="140"/>
        <v>--</v>
      </c>
      <c r="JP115" s="128" t="str">
        <f t="shared" si="140"/>
        <v>--</v>
      </c>
      <c r="JQ115" s="128" t="str">
        <f t="shared" si="140"/>
        <v>--</v>
      </c>
      <c r="JR115" s="128" t="str">
        <f t="shared" si="140"/>
        <v>--</v>
      </c>
      <c r="JS115" s="128" t="str">
        <f t="shared" si="140"/>
        <v>--</v>
      </c>
      <c r="JT115" s="128" t="str">
        <f t="shared" si="140"/>
        <v>--</v>
      </c>
      <c r="JU115" s="128" t="str">
        <f t="shared" si="140"/>
        <v>--</v>
      </c>
      <c r="JV115" s="128" t="str">
        <f t="shared" si="140"/>
        <v>--</v>
      </c>
      <c r="JW115" s="128" t="str">
        <f t="shared" si="140"/>
        <v>--</v>
      </c>
      <c r="JX115" s="128" t="str">
        <f t="shared" si="140"/>
        <v>--</v>
      </c>
      <c r="JY115" s="128" t="str">
        <f t="shared" si="141"/>
        <v>--</v>
      </c>
      <c r="JZ115" s="128" t="str">
        <f t="shared" si="141"/>
        <v>--</v>
      </c>
      <c r="KA115" s="128" t="str">
        <f t="shared" si="141"/>
        <v>--</v>
      </c>
      <c r="KB115" s="128" t="str">
        <f t="shared" si="141"/>
        <v>--</v>
      </c>
      <c r="KC115" s="128" t="str">
        <f t="shared" si="141"/>
        <v>--</v>
      </c>
      <c r="KD115" s="128" t="str">
        <f t="shared" si="141"/>
        <v>--</v>
      </c>
      <c r="KE115" s="128" t="str">
        <f t="shared" si="141"/>
        <v>--</v>
      </c>
      <c r="KF115" s="128" t="str">
        <f t="shared" si="141"/>
        <v>--</v>
      </c>
      <c r="KG115" s="128" t="str">
        <f t="shared" si="142"/>
        <v>--</v>
      </c>
      <c r="KH115" s="128" t="str">
        <f t="shared" si="143"/>
        <v>--</v>
      </c>
      <c r="KI115" s="128" t="str">
        <f t="shared" si="143"/>
        <v>--</v>
      </c>
      <c r="KJ115" s="128" t="str">
        <f t="shared" si="143"/>
        <v>--</v>
      </c>
      <c r="KK115" s="128" t="str">
        <f t="shared" si="143"/>
        <v>--</v>
      </c>
      <c r="KL115" s="128" t="str">
        <f t="shared" si="143"/>
        <v>--</v>
      </c>
      <c r="KM115" s="128" t="str">
        <f t="shared" si="143"/>
        <v>--</v>
      </c>
      <c r="KN115" s="128" t="str">
        <f t="shared" si="144"/>
        <v>--</v>
      </c>
      <c r="KO115" s="128" t="str">
        <f t="shared" si="144"/>
        <v>--</v>
      </c>
      <c r="KP115" s="128" t="str">
        <f t="shared" si="144"/>
        <v>--</v>
      </c>
      <c r="KQ115" s="128" t="str">
        <f t="shared" si="143"/>
        <v>--</v>
      </c>
      <c r="KR115" s="128" t="str">
        <f t="shared" si="145"/>
        <v>--</v>
      </c>
      <c r="KS115" s="128" t="str">
        <f t="shared" si="145"/>
        <v>--</v>
      </c>
      <c r="KT115" s="128" t="str">
        <f t="shared" si="145"/>
        <v>--</v>
      </c>
      <c r="KU115" s="128" t="str">
        <f t="shared" si="146"/>
        <v>--</v>
      </c>
      <c r="KV115" s="128" t="str">
        <f t="shared" si="147"/>
        <v>--</v>
      </c>
      <c r="KW115" s="128" t="str">
        <f t="shared" si="147"/>
        <v>--</v>
      </c>
      <c r="KX115" s="128" t="str">
        <f t="shared" si="147"/>
        <v>--</v>
      </c>
      <c r="KY115" s="128" t="str">
        <f t="shared" si="147"/>
        <v>--</v>
      </c>
      <c r="KZ115" s="128" t="str">
        <f t="shared" si="147"/>
        <v>--</v>
      </c>
      <c r="LA115" s="128" t="str">
        <f t="shared" si="147"/>
        <v>--</v>
      </c>
      <c r="LB115" s="128" t="str">
        <f t="shared" si="147"/>
        <v>--</v>
      </c>
      <c r="LC115" s="128" t="str">
        <f t="shared" si="147"/>
        <v>--</v>
      </c>
      <c r="LD115" s="128" t="str">
        <f t="shared" si="147"/>
        <v>--</v>
      </c>
      <c r="LE115" s="128" t="str">
        <f t="shared" si="148"/>
        <v>--</v>
      </c>
      <c r="LF115" s="128" t="str">
        <f t="shared" si="148"/>
        <v>--</v>
      </c>
      <c r="LG115" s="128" t="str">
        <f t="shared" si="148"/>
        <v>--</v>
      </c>
      <c r="LH115" s="128" t="str">
        <f t="shared" si="148"/>
        <v>--</v>
      </c>
      <c r="LI115" s="128" t="str">
        <f t="shared" si="148"/>
        <v>--</v>
      </c>
      <c r="LJ115" s="128" t="str">
        <f t="shared" si="148"/>
        <v>--</v>
      </c>
      <c r="LK115" s="128" t="str">
        <f t="shared" si="148"/>
        <v>--</v>
      </c>
      <c r="LL115" s="128" t="str">
        <f t="shared" si="148"/>
        <v>--</v>
      </c>
      <c r="LM115" s="128" t="str">
        <f t="shared" si="148"/>
        <v>--</v>
      </c>
      <c r="LN115" s="128" t="str">
        <f t="shared" si="148"/>
        <v>--</v>
      </c>
      <c r="LO115" s="128" t="str">
        <f t="shared" si="148"/>
        <v>--</v>
      </c>
      <c r="LP115" s="128" t="str">
        <f t="shared" si="148"/>
        <v>--</v>
      </c>
      <c r="LQ115" s="128" t="str">
        <f t="shared" si="149"/>
        <v>--</v>
      </c>
      <c r="LR115" s="128" t="str">
        <f t="shared" si="149"/>
        <v>--</v>
      </c>
      <c r="LS115" s="128" t="str">
        <f t="shared" si="149"/>
        <v>--</v>
      </c>
      <c r="LT115" s="128" t="str">
        <f t="shared" si="149"/>
        <v>--</v>
      </c>
      <c r="LU115" s="128" t="str">
        <f t="shared" si="149"/>
        <v>--</v>
      </c>
      <c r="LV115" s="128" t="str">
        <f t="shared" si="149"/>
        <v>--</v>
      </c>
    </row>
    <row r="116" spans="1:334" x14ac:dyDescent="0.25">
      <c r="A116" s="114" t="str">
        <f t="shared" si="127"/>
        <v>--</v>
      </c>
      <c r="B116" s="96" t="s">
        <v>184</v>
      </c>
      <c r="C116" s="96">
        <v>21.875000000000011</v>
      </c>
      <c r="D116" s="114">
        <v>26.470588235294116</v>
      </c>
      <c r="E116" s="114">
        <v>28.125000000000004</v>
      </c>
      <c r="F116" s="114">
        <v>19.480519480519472</v>
      </c>
      <c r="G116" s="114">
        <v>24.07407407407409</v>
      </c>
      <c r="H116" s="114">
        <v>38.970588235294088</v>
      </c>
      <c r="I116" s="114">
        <v>16.874999999999996</v>
      </c>
      <c r="J116" s="114">
        <v>25</v>
      </c>
      <c r="K116" s="114">
        <v>31.460674157303369</v>
      </c>
      <c r="L116" s="114">
        <v>15.976331360946732</v>
      </c>
      <c r="M116" s="114">
        <v>23</v>
      </c>
      <c r="N116" s="114">
        <v>33.057851239669446</v>
      </c>
      <c r="O116" s="114">
        <v>19.31034482758621</v>
      </c>
      <c r="P116" s="114">
        <v>29.687500000000011</v>
      </c>
      <c r="Q116" s="114">
        <v>47.826086956521735</v>
      </c>
      <c r="R116" s="114">
        <v>10.937500000000004</v>
      </c>
      <c r="S116" s="114">
        <v>7.8431372549019622</v>
      </c>
      <c r="T116" s="114">
        <v>7.2916666666666679</v>
      </c>
      <c r="U116" s="114">
        <v>10.256410256410264</v>
      </c>
      <c r="V116" s="114">
        <v>10.559006211180122</v>
      </c>
      <c r="W116" s="114">
        <v>11.029411764705884</v>
      </c>
      <c r="X116" s="114">
        <v>9.7560975609756131</v>
      </c>
      <c r="Y116" s="114">
        <v>11.290322580645164</v>
      </c>
      <c r="Z116" s="114">
        <v>9.0909090909090917</v>
      </c>
      <c r="AA116" s="114">
        <v>16</v>
      </c>
      <c r="AB116" s="114">
        <v>16</v>
      </c>
      <c r="AC116" s="114">
        <v>9</v>
      </c>
      <c r="AD116" s="114">
        <v>11.724137931034477</v>
      </c>
      <c r="AE116" s="114">
        <v>14.843750000000004</v>
      </c>
      <c r="AF116" s="114">
        <v>12.173913043478262</v>
      </c>
      <c r="AG116" s="114">
        <v>9.3749999999999982</v>
      </c>
      <c r="AH116" s="114">
        <v>13.725490196078432</v>
      </c>
      <c r="AI116" s="114">
        <v>8.4210526315789451</v>
      </c>
      <c r="AJ116" s="114">
        <v>14.102564102564102</v>
      </c>
      <c r="AK116" s="114">
        <v>11.180124223602482</v>
      </c>
      <c r="AL116" s="114">
        <v>12.59259259259259</v>
      </c>
      <c r="AM116" s="114">
        <v>14.556962025316446</v>
      </c>
      <c r="AN116" s="114">
        <v>12.903225806451619</v>
      </c>
      <c r="AO116" s="114">
        <v>7.954545454545455</v>
      </c>
      <c r="AP116" s="114">
        <v>15.384615384615385</v>
      </c>
      <c r="AQ116" s="114">
        <v>7.0512820512820547</v>
      </c>
      <c r="AR116" s="114">
        <v>10</v>
      </c>
      <c r="AS116" s="114">
        <v>12.413793103448272</v>
      </c>
      <c r="AT116" s="114">
        <v>12.5</v>
      </c>
      <c r="AU116" s="114">
        <v>15.789473684210527</v>
      </c>
      <c r="AV116" s="114">
        <v>9.375</v>
      </c>
      <c r="AW116" s="114">
        <v>13.725490196078436</v>
      </c>
      <c r="AX116" s="114">
        <v>5.2631578947368434</v>
      </c>
      <c r="AY116" s="114">
        <v>12.820512820512819</v>
      </c>
      <c r="AZ116" s="114">
        <v>10.625</v>
      </c>
      <c r="BA116" s="114">
        <v>10.294117647058826</v>
      </c>
      <c r="BB116" s="114">
        <v>9.7402597402597468</v>
      </c>
      <c r="BC116" s="114">
        <v>12.09677419354839</v>
      </c>
      <c r="BD116" s="114">
        <v>7.9545454545454497</v>
      </c>
      <c r="BE116" s="114">
        <v>13</v>
      </c>
      <c r="BF116" s="114">
        <v>15</v>
      </c>
      <c r="BG116" s="114">
        <v>8</v>
      </c>
      <c r="BH116" s="114">
        <v>14.383561643835614</v>
      </c>
      <c r="BI116" s="114">
        <v>17.187500000000004</v>
      </c>
      <c r="BJ116" s="114">
        <v>11.40350877192982</v>
      </c>
      <c r="BK116" s="114" t="s">
        <v>286</v>
      </c>
      <c r="BL116" s="114" t="s">
        <v>286</v>
      </c>
      <c r="BM116" s="114" t="s">
        <v>286</v>
      </c>
      <c r="BN116" s="114" t="s">
        <v>286</v>
      </c>
      <c r="BO116" s="114" t="s">
        <v>286</v>
      </c>
      <c r="BP116" s="114" t="s">
        <v>286</v>
      </c>
      <c r="BQ116" s="114" t="s">
        <v>286</v>
      </c>
      <c r="BR116" s="114" t="s">
        <v>286</v>
      </c>
      <c r="BS116" s="114" t="s">
        <v>286</v>
      </c>
      <c r="BT116" s="114">
        <v>14</v>
      </c>
      <c r="BU116" s="114">
        <v>21</v>
      </c>
      <c r="BV116" s="114">
        <v>11</v>
      </c>
      <c r="BW116" s="114">
        <v>9.7902097902097935</v>
      </c>
      <c r="BX116" s="114">
        <v>21.259842519685037</v>
      </c>
      <c r="BY116" s="114">
        <v>7.8947368421052655</v>
      </c>
      <c r="BZ116" s="114">
        <v>23.4375</v>
      </c>
      <c r="CA116" s="114">
        <v>14.705882352941178</v>
      </c>
      <c r="CB116" s="114">
        <v>13.684210526315791</v>
      </c>
      <c r="CC116" s="114">
        <v>14.473684210526317</v>
      </c>
      <c r="CD116" s="114">
        <v>16.874999999999996</v>
      </c>
      <c r="CE116" s="114">
        <v>17.293233082706763</v>
      </c>
      <c r="CF116" s="114">
        <v>9.2592592592592649</v>
      </c>
      <c r="CG116" s="114">
        <v>12.195121951219512</v>
      </c>
      <c r="CH116" s="114">
        <v>10.227272727272727</v>
      </c>
      <c r="CI116" s="114">
        <v>11</v>
      </c>
      <c r="CJ116" s="114">
        <v>21</v>
      </c>
      <c r="CK116" s="114">
        <v>10.084033613445383</v>
      </c>
      <c r="CL116" s="114">
        <v>14.685314685314676</v>
      </c>
      <c r="CM116" s="114">
        <v>20.4724409448819</v>
      </c>
      <c r="CN116" s="114">
        <v>14.035087719298247</v>
      </c>
      <c r="CO116" s="114">
        <v>9.5238095238095273</v>
      </c>
      <c r="CP116" s="114">
        <v>4.9019607843137267</v>
      </c>
      <c r="CQ116" s="114">
        <v>2.1052631578947367</v>
      </c>
      <c r="CR116" s="114">
        <v>5.1948051948051948</v>
      </c>
      <c r="CS116" s="114">
        <v>2.5</v>
      </c>
      <c r="CT116" s="114">
        <v>2.9629629629629628</v>
      </c>
      <c r="CU116" s="114">
        <v>4.3209876543209873</v>
      </c>
      <c r="CV116" s="114">
        <v>1.6260162601626018</v>
      </c>
      <c r="CW116" s="114">
        <v>2.2222222222222214</v>
      </c>
      <c r="CX116" s="114">
        <v>3</v>
      </c>
      <c r="CY116" s="114">
        <v>2.6666666666666679</v>
      </c>
      <c r="CZ116" s="114">
        <v>1</v>
      </c>
      <c r="DA116" s="114">
        <v>2.0979020979020984</v>
      </c>
      <c r="DB116" s="114">
        <v>4.7619047619047645</v>
      </c>
      <c r="DC116" s="114">
        <v>0.87719298245614019</v>
      </c>
      <c r="DD116" s="114" t="s">
        <v>286</v>
      </c>
      <c r="DE116" s="114">
        <v>31.372549019607842</v>
      </c>
      <c r="DF116" s="114">
        <v>37.894736842105281</v>
      </c>
      <c r="DG116" s="114" t="s">
        <v>286</v>
      </c>
      <c r="DH116" s="114">
        <v>30.434782608695652</v>
      </c>
      <c r="DI116" s="114">
        <v>37.31343283582089</v>
      </c>
      <c r="DJ116" s="114" t="s">
        <v>286</v>
      </c>
      <c r="DK116" s="114">
        <v>30.645161290322577</v>
      </c>
      <c r="DL116" s="114">
        <v>35.632183908045967</v>
      </c>
      <c r="DM116" s="114" t="s">
        <v>286</v>
      </c>
      <c r="DN116" s="114">
        <v>37</v>
      </c>
      <c r="DO116" s="114">
        <v>49</v>
      </c>
      <c r="DP116" s="114" t="s">
        <v>286</v>
      </c>
      <c r="DQ116" s="114">
        <v>25.000000000000004</v>
      </c>
      <c r="DR116" s="114">
        <v>37.391304347826114</v>
      </c>
      <c r="DS116" s="114" t="s">
        <v>286</v>
      </c>
      <c r="DT116" s="114">
        <v>32.352941176470601</v>
      </c>
      <c r="DU116" s="114">
        <v>26.041666666666671</v>
      </c>
      <c r="DV116" s="114" t="s">
        <v>286</v>
      </c>
      <c r="DW116" s="114">
        <v>28.571428571428559</v>
      </c>
      <c r="DX116" s="114">
        <v>27.611940298507466</v>
      </c>
      <c r="DY116" s="114" t="s">
        <v>286</v>
      </c>
      <c r="DZ116" s="114">
        <v>32.258064516129025</v>
      </c>
      <c r="EA116" s="114">
        <v>23.863636363636363</v>
      </c>
      <c r="EB116" s="114" t="s">
        <v>286</v>
      </c>
      <c r="EC116" s="114">
        <v>39.072847682119196</v>
      </c>
      <c r="ED116" s="114">
        <v>46.280991735537185</v>
      </c>
      <c r="EE116" s="114" t="s">
        <v>286</v>
      </c>
      <c r="EF116" s="114">
        <v>32.031250000000007</v>
      </c>
      <c r="EG116" s="114">
        <v>35.087719298245609</v>
      </c>
      <c r="EH116" s="114" t="s">
        <v>286</v>
      </c>
      <c r="EI116" s="114">
        <v>33.33333333333335</v>
      </c>
      <c r="EJ116" s="114">
        <v>28.125000000000011</v>
      </c>
      <c r="EK116" s="114" t="s">
        <v>286</v>
      </c>
      <c r="EL116" s="114">
        <v>30.624999999999993</v>
      </c>
      <c r="EM116" s="114">
        <v>22.55639097744362</v>
      </c>
      <c r="EN116" s="114" t="s">
        <v>286</v>
      </c>
      <c r="EO116" s="114">
        <v>29.268292682926838</v>
      </c>
      <c r="EP116" s="114">
        <v>22.988505747126439</v>
      </c>
      <c r="EQ116" s="114" t="s">
        <v>286</v>
      </c>
      <c r="ER116" s="114">
        <v>31.125827814569551</v>
      </c>
      <c r="ES116" s="114">
        <v>34</v>
      </c>
      <c r="ET116" s="114" t="s">
        <v>286</v>
      </c>
      <c r="EU116" s="114">
        <v>26.5625</v>
      </c>
      <c r="EV116" s="114">
        <v>20.353982300884958</v>
      </c>
      <c r="EW116" s="114" t="s">
        <v>286</v>
      </c>
      <c r="EX116" s="114">
        <v>14.705882352941176</v>
      </c>
      <c r="EY116" s="114">
        <v>57.291666666666693</v>
      </c>
      <c r="EZ116" s="114" t="s">
        <v>286</v>
      </c>
      <c r="FA116" s="114">
        <v>8.8050314465408803</v>
      </c>
      <c r="FB116" s="114">
        <v>49.242424242424249</v>
      </c>
      <c r="FC116" s="114" t="s">
        <v>286</v>
      </c>
      <c r="FD116" s="114">
        <v>15.322580645161292</v>
      </c>
      <c r="FE116" s="114">
        <v>57.95454545454546</v>
      </c>
      <c r="FF116" s="114" t="s">
        <v>286</v>
      </c>
      <c r="FG116" s="114">
        <v>16</v>
      </c>
      <c r="FH116" s="114">
        <v>47</v>
      </c>
      <c r="FI116" s="114" t="s">
        <v>286</v>
      </c>
      <c r="FJ116" s="114">
        <v>6.2992125984251972</v>
      </c>
      <c r="FK116" s="114">
        <v>50.000000000000007</v>
      </c>
      <c r="FL116" s="114" t="s">
        <v>286</v>
      </c>
      <c r="FM116" s="114">
        <v>3.9215686274509789</v>
      </c>
      <c r="FN116" s="114">
        <v>41.666666666666686</v>
      </c>
      <c r="FO116" s="114" t="s">
        <v>286</v>
      </c>
      <c r="FP116" s="114">
        <v>3.1645569620253156</v>
      </c>
      <c r="FQ116" s="114">
        <v>57.894736842105253</v>
      </c>
      <c r="FR116" s="114" t="s">
        <v>286</v>
      </c>
      <c r="FS116" s="114">
        <v>1.6129032258064517</v>
      </c>
      <c r="FT116" s="114">
        <v>51.13636363636364</v>
      </c>
      <c r="FU116" s="114" t="s">
        <v>286</v>
      </c>
      <c r="FV116" s="114">
        <v>6.622516556291389</v>
      </c>
      <c r="FW116" s="114">
        <v>47</v>
      </c>
      <c r="FX116" s="114" t="s">
        <v>286</v>
      </c>
      <c r="FY116" s="114">
        <v>1.5624999999999996</v>
      </c>
      <c r="FZ116" s="114">
        <v>50.44247787610621</v>
      </c>
      <c r="GA116" s="114" t="s">
        <v>286</v>
      </c>
      <c r="GB116" s="114" t="s">
        <v>286</v>
      </c>
      <c r="GC116" s="114" t="s">
        <v>286</v>
      </c>
      <c r="GD116" s="114" t="s">
        <v>286</v>
      </c>
      <c r="GE116" s="114" t="s">
        <v>286</v>
      </c>
      <c r="GF116" s="114" t="s">
        <v>286</v>
      </c>
      <c r="GG116" s="114" t="s">
        <v>286</v>
      </c>
      <c r="GH116" s="114" t="s">
        <v>286</v>
      </c>
      <c r="GI116" s="114" t="s">
        <v>286</v>
      </c>
      <c r="GJ116" s="114" t="s">
        <v>286</v>
      </c>
      <c r="GK116" s="114">
        <v>5.9210526315789496</v>
      </c>
      <c r="GL116" s="114">
        <v>4.958677685950418</v>
      </c>
      <c r="GM116" s="114" t="s">
        <v>286</v>
      </c>
      <c r="GN116" s="114">
        <v>3.9062500000000018</v>
      </c>
      <c r="GO116" s="114">
        <v>7.0796460176991172</v>
      </c>
      <c r="GP116" s="114">
        <v>31.666666666666664</v>
      </c>
      <c r="GQ116" s="114">
        <v>56.862745098039234</v>
      </c>
      <c r="GR116" s="114">
        <v>77.894736842105274</v>
      </c>
      <c r="GS116" s="114">
        <v>16.312056737588655</v>
      </c>
      <c r="GT116" s="114">
        <v>51.633986928104569</v>
      </c>
      <c r="GU116" s="114">
        <v>79.545454545454547</v>
      </c>
      <c r="GV116" s="114">
        <v>9.9337748344370844</v>
      </c>
      <c r="GW116" s="114">
        <v>47.457627118644069</v>
      </c>
      <c r="GX116" s="114">
        <v>72.093023255813975</v>
      </c>
      <c r="GY116" s="114">
        <v>18.292682926829276</v>
      </c>
      <c r="GZ116" s="114">
        <v>46</v>
      </c>
      <c r="HA116" s="114">
        <v>71.428571428571416</v>
      </c>
      <c r="HB116" s="114">
        <v>8.4507042253521192</v>
      </c>
      <c r="HC116" s="114">
        <v>44.444444444444436</v>
      </c>
      <c r="HD116" s="114">
        <v>71.818181818181785</v>
      </c>
      <c r="HE116" s="114">
        <v>3.3333333333333326</v>
      </c>
      <c r="HF116" s="114">
        <v>9.8039215686274499</v>
      </c>
      <c r="HG116" s="114">
        <v>32.631578947368418</v>
      </c>
      <c r="HH116" s="114">
        <v>1.4184397163120566</v>
      </c>
      <c r="HI116" s="121">
        <v>9.1503267973856239</v>
      </c>
      <c r="HJ116" s="121">
        <v>23.484848484848495</v>
      </c>
      <c r="HK116" s="121">
        <v>0</v>
      </c>
      <c r="HL116" s="121">
        <v>9.3220338983050883</v>
      </c>
      <c r="HM116" s="114">
        <v>22.093023255813961</v>
      </c>
      <c r="HN116" s="114">
        <v>1</v>
      </c>
      <c r="HO116" s="114">
        <v>2.0270270270270268</v>
      </c>
      <c r="HP116" s="114">
        <v>16.806722689075645</v>
      </c>
      <c r="HQ116" s="114">
        <v>0.70422535211267623</v>
      </c>
      <c r="HR116" s="114">
        <v>6.3492063492063533</v>
      </c>
      <c r="HS116" s="114">
        <v>17.27272727272728</v>
      </c>
      <c r="HT116" s="114">
        <v>17.543859649122812</v>
      </c>
      <c r="HU116" s="114">
        <v>41.414141414141397</v>
      </c>
      <c r="HV116" s="114">
        <v>65.591397849462368</v>
      </c>
      <c r="HW116" s="114">
        <v>5.882352941176471</v>
      </c>
      <c r="HX116" s="114">
        <v>32.666666666666671</v>
      </c>
      <c r="HY116" s="114">
        <v>61.904761904761926</v>
      </c>
      <c r="HZ116" s="114">
        <v>5.3333333333333348</v>
      </c>
      <c r="IA116" s="114">
        <v>34.482758620689673</v>
      </c>
      <c r="IB116" s="114">
        <v>51.764705882352949</v>
      </c>
      <c r="IC116" s="114">
        <v>10</v>
      </c>
      <c r="ID116" s="114">
        <v>25.170068027210881</v>
      </c>
      <c r="IE116" s="114">
        <v>52.136752136752136</v>
      </c>
      <c r="IF116" s="114">
        <v>4.2253521126760596</v>
      </c>
      <c r="IG116" s="114">
        <v>35.20000000000001</v>
      </c>
      <c r="IH116" s="114">
        <v>54.128440366972477</v>
      </c>
      <c r="II116" s="114" t="s">
        <v>286</v>
      </c>
      <c r="IJ116" s="114">
        <v>26.470588235294116</v>
      </c>
      <c r="IK116" s="114">
        <v>47.872340425531917</v>
      </c>
      <c r="IL116" s="114" t="s">
        <v>286</v>
      </c>
      <c r="IM116" s="114">
        <v>18.181818181818191</v>
      </c>
      <c r="IN116" s="114">
        <v>44.360902255639097</v>
      </c>
      <c r="IO116" s="114" t="s">
        <v>286</v>
      </c>
      <c r="IP116" s="114">
        <v>15.966386554621847</v>
      </c>
      <c r="IQ116" s="114">
        <v>34.117647058823543</v>
      </c>
      <c r="IR116" s="114" t="s">
        <v>286</v>
      </c>
      <c r="IS116" s="114">
        <v>11</v>
      </c>
      <c r="IT116" s="114">
        <v>27.350427350427342</v>
      </c>
      <c r="IU116" s="114" t="s">
        <v>286</v>
      </c>
      <c r="IV116" s="114">
        <v>19.354838709677423</v>
      </c>
      <c r="IW116" s="114">
        <v>30.909090909090907</v>
      </c>
      <c r="IX116" s="114" t="str">
        <f t="shared" si="150"/>
        <v>--</v>
      </c>
      <c r="IY116" s="114" t="str">
        <f t="shared" si="150"/>
        <v>--</v>
      </c>
      <c r="IZ116" s="114" t="str">
        <f t="shared" si="150"/>
        <v>--</v>
      </c>
      <c r="JA116" s="114" t="str">
        <f t="shared" si="150"/>
        <v>--</v>
      </c>
      <c r="JB116" s="114" t="str">
        <f t="shared" si="150"/>
        <v>--</v>
      </c>
      <c r="JC116" s="266" t="str">
        <f t="shared" si="137"/>
        <v>--</v>
      </c>
      <c r="JD116" s="128" t="str">
        <f t="shared" si="137"/>
        <v>--</v>
      </c>
      <c r="JE116" s="128" t="str">
        <f t="shared" si="137"/>
        <v>--</v>
      </c>
      <c r="JF116" s="128" t="str">
        <f t="shared" si="137"/>
        <v>--</v>
      </c>
      <c r="JG116" s="128" t="str">
        <f t="shared" si="137"/>
        <v>--</v>
      </c>
      <c r="JH116" s="128" t="str">
        <f t="shared" si="137"/>
        <v>--</v>
      </c>
      <c r="JI116" s="128" t="str">
        <f t="shared" si="137"/>
        <v>--</v>
      </c>
      <c r="JJ116" s="128" t="str">
        <f t="shared" si="137"/>
        <v>--</v>
      </c>
      <c r="JK116" s="128" t="str">
        <f t="shared" si="137"/>
        <v>--</v>
      </c>
      <c r="JL116" s="128" t="str">
        <f t="shared" si="137"/>
        <v>--</v>
      </c>
      <c r="JM116" s="128" t="str">
        <f t="shared" si="138"/>
        <v>--</v>
      </c>
      <c r="JN116" s="128" t="str">
        <f t="shared" si="139"/>
        <v>--</v>
      </c>
      <c r="JO116" s="128" t="str">
        <f t="shared" si="140"/>
        <v>--</v>
      </c>
      <c r="JP116" s="128" t="str">
        <f t="shared" si="140"/>
        <v>--</v>
      </c>
      <c r="JQ116" s="128" t="str">
        <f t="shared" si="140"/>
        <v>--</v>
      </c>
      <c r="JR116" s="128" t="str">
        <f t="shared" si="140"/>
        <v>--</v>
      </c>
      <c r="JS116" s="128" t="str">
        <f t="shared" si="140"/>
        <v>--</v>
      </c>
      <c r="JT116" s="128" t="str">
        <f t="shared" si="140"/>
        <v>--</v>
      </c>
      <c r="JU116" s="128" t="str">
        <f t="shared" si="140"/>
        <v>--</v>
      </c>
      <c r="JV116" s="128" t="str">
        <f t="shared" si="140"/>
        <v>--</v>
      </c>
      <c r="JW116" s="128" t="str">
        <f t="shared" si="140"/>
        <v>--</v>
      </c>
      <c r="JX116" s="128" t="str">
        <f t="shared" si="140"/>
        <v>--</v>
      </c>
      <c r="JY116" s="128" t="str">
        <f t="shared" si="141"/>
        <v>--</v>
      </c>
      <c r="JZ116" s="128" t="str">
        <f t="shared" si="141"/>
        <v>--</v>
      </c>
      <c r="KA116" s="128" t="str">
        <f t="shared" si="141"/>
        <v>--</v>
      </c>
      <c r="KB116" s="128" t="str">
        <f t="shared" si="141"/>
        <v>--</v>
      </c>
      <c r="KC116" s="128" t="str">
        <f t="shared" si="141"/>
        <v>--</v>
      </c>
      <c r="KD116" s="128" t="str">
        <f t="shared" si="141"/>
        <v>--</v>
      </c>
      <c r="KE116" s="128" t="str">
        <f t="shared" si="141"/>
        <v>--</v>
      </c>
      <c r="KF116" s="128" t="str">
        <f t="shared" si="141"/>
        <v>--</v>
      </c>
      <c r="KG116" s="99" t="str">
        <f t="shared" si="142"/>
        <v>--</v>
      </c>
      <c r="KH116" s="99" t="str">
        <f t="shared" si="143"/>
        <v>--</v>
      </c>
      <c r="KI116" s="99" t="str">
        <f t="shared" si="143"/>
        <v>--</v>
      </c>
      <c r="KJ116" s="99" t="str">
        <f t="shared" si="143"/>
        <v>--</v>
      </c>
      <c r="KK116" s="99" t="str">
        <f t="shared" si="143"/>
        <v>--</v>
      </c>
      <c r="KL116" s="99" t="str">
        <f t="shared" si="143"/>
        <v>--</v>
      </c>
      <c r="KM116" s="99" t="str">
        <f t="shared" si="143"/>
        <v>--</v>
      </c>
      <c r="KN116" s="128" t="str">
        <f t="shared" si="144"/>
        <v>--</v>
      </c>
      <c r="KO116" s="128" t="str">
        <f t="shared" si="144"/>
        <v>--</v>
      </c>
      <c r="KP116" s="128" t="str">
        <f t="shared" si="144"/>
        <v>--</v>
      </c>
      <c r="KQ116" s="128" t="str">
        <f t="shared" si="143"/>
        <v>--</v>
      </c>
      <c r="KR116" s="128" t="str">
        <f t="shared" si="145"/>
        <v>--</v>
      </c>
      <c r="KS116" s="128" t="str">
        <f t="shared" si="145"/>
        <v>--</v>
      </c>
      <c r="KT116" s="128" t="str">
        <f t="shared" si="145"/>
        <v>--</v>
      </c>
      <c r="KU116" s="128" t="str">
        <f t="shared" si="146"/>
        <v>--</v>
      </c>
      <c r="KV116" s="128" t="str">
        <f t="shared" si="147"/>
        <v>--</v>
      </c>
      <c r="KW116" s="128" t="str">
        <f t="shared" si="147"/>
        <v>--</v>
      </c>
      <c r="KX116" s="128" t="str">
        <f t="shared" si="147"/>
        <v>--</v>
      </c>
      <c r="KY116" s="128" t="str">
        <f t="shared" si="147"/>
        <v>--</v>
      </c>
      <c r="KZ116" s="128" t="str">
        <f t="shared" si="147"/>
        <v>--</v>
      </c>
      <c r="LA116" s="128" t="str">
        <f t="shared" si="147"/>
        <v>--</v>
      </c>
      <c r="LB116" s="128" t="str">
        <f t="shared" si="147"/>
        <v>--</v>
      </c>
      <c r="LC116" s="128" t="str">
        <f t="shared" si="147"/>
        <v>--</v>
      </c>
      <c r="LD116" s="128" t="str">
        <f t="shared" si="147"/>
        <v>--</v>
      </c>
      <c r="LE116" s="128" t="str">
        <f t="shared" si="148"/>
        <v>--</v>
      </c>
      <c r="LF116" s="128" t="str">
        <f t="shared" si="148"/>
        <v>--</v>
      </c>
      <c r="LG116" s="128" t="str">
        <f t="shared" si="148"/>
        <v>--</v>
      </c>
      <c r="LH116" s="128" t="str">
        <f t="shared" si="148"/>
        <v>--</v>
      </c>
      <c r="LI116" s="128" t="str">
        <f t="shared" si="148"/>
        <v>--</v>
      </c>
      <c r="LJ116" s="128" t="str">
        <f t="shared" si="148"/>
        <v>--</v>
      </c>
      <c r="LK116" s="128" t="str">
        <f t="shared" si="148"/>
        <v>--</v>
      </c>
      <c r="LL116" s="128" t="str">
        <f t="shared" si="148"/>
        <v>--</v>
      </c>
      <c r="LM116" s="128" t="str">
        <f t="shared" si="148"/>
        <v>--</v>
      </c>
      <c r="LN116" s="128" t="str">
        <f t="shared" si="148"/>
        <v>--</v>
      </c>
      <c r="LO116" s="128" t="str">
        <f t="shared" si="148"/>
        <v>--</v>
      </c>
      <c r="LP116" s="128" t="str">
        <f t="shared" si="148"/>
        <v>--</v>
      </c>
      <c r="LQ116" s="128" t="str">
        <f t="shared" si="149"/>
        <v>--</v>
      </c>
      <c r="LR116" s="128" t="str">
        <f t="shared" si="149"/>
        <v>--</v>
      </c>
      <c r="LS116" s="128" t="str">
        <f t="shared" si="149"/>
        <v>--</v>
      </c>
      <c r="LT116" s="128" t="str">
        <f t="shared" si="149"/>
        <v>--</v>
      </c>
      <c r="LU116" s="128" t="str">
        <f t="shared" si="149"/>
        <v>--</v>
      </c>
      <c r="LV116" s="128" t="str">
        <f t="shared" si="149"/>
        <v>--</v>
      </c>
    </row>
    <row r="117" spans="1:334" x14ac:dyDescent="0.25">
      <c r="A117" s="114" t="str">
        <f t="shared" si="127"/>
        <v>--</v>
      </c>
      <c r="B117" s="96" t="s">
        <v>186</v>
      </c>
      <c r="C117" s="96">
        <v>14.857142857142868</v>
      </c>
      <c r="D117" s="114">
        <v>20.052770448548802</v>
      </c>
      <c r="E117" s="114">
        <v>35.483870967741886</v>
      </c>
      <c r="F117" s="114">
        <v>17.906336088154283</v>
      </c>
      <c r="G117" s="114">
        <v>31.828978622327785</v>
      </c>
      <c r="H117" s="114">
        <v>39.889196675900251</v>
      </c>
      <c r="I117" s="114">
        <v>19.83122362869198</v>
      </c>
      <c r="J117" s="114">
        <v>24.436090225563909</v>
      </c>
      <c r="K117" s="114">
        <v>44.029850746268657</v>
      </c>
      <c r="L117" s="114">
        <v>19.248826291079812</v>
      </c>
      <c r="M117" s="114">
        <v>33.884297520661136</v>
      </c>
      <c r="N117" s="114">
        <v>41.666666666666714</v>
      </c>
      <c r="O117" s="114">
        <v>18.91891891891893</v>
      </c>
      <c r="P117" s="114">
        <v>24.723247232472335</v>
      </c>
      <c r="Q117" s="114">
        <v>35.078534031413611</v>
      </c>
      <c r="R117" s="114">
        <v>7.9320113314447616</v>
      </c>
      <c r="S117" s="114">
        <v>7.9365079365079332</v>
      </c>
      <c r="T117" s="114">
        <v>9.970674486803512</v>
      </c>
      <c r="U117" s="114">
        <v>9.3150684931506706</v>
      </c>
      <c r="V117" s="114">
        <v>13.571428571428582</v>
      </c>
      <c r="W117" s="114">
        <v>10.249307479224376</v>
      </c>
      <c r="X117" s="114">
        <v>11.489361702127656</v>
      </c>
      <c r="Y117" s="114">
        <v>12.830188679245287</v>
      </c>
      <c r="Z117" s="114">
        <v>14.92537313432835</v>
      </c>
      <c r="AA117" s="114">
        <v>12.558139534883722</v>
      </c>
      <c r="AB117" s="114">
        <v>11.52263374485597</v>
      </c>
      <c r="AC117" s="114">
        <v>11.904761904761894</v>
      </c>
      <c r="AD117" s="114">
        <v>11.240310077519386</v>
      </c>
      <c r="AE117" s="114">
        <v>14.074074074074089</v>
      </c>
      <c r="AF117" s="114">
        <v>9.375</v>
      </c>
      <c r="AG117" s="114">
        <v>12</v>
      </c>
      <c r="AH117" s="114">
        <v>13.720316622691291</v>
      </c>
      <c r="AI117" s="114">
        <v>11.143695014662752</v>
      </c>
      <c r="AJ117" s="114">
        <v>8.8154269972451846</v>
      </c>
      <c r="AK117" s="114">
        <v>20.095693779904312</v>
      </c>
      <c r="AL117" s="114">
        <v>11.357340720221609</v>
      </c>
      <c r="AM117" s="114">
        <v>13.733905579399133</v>
      </c>
      <c r="AN117" s="114">
        <v>12.830188679245287</v>
      </c>
      <c r="AO117" s="114">
        <v>16.541353383458656</v>
      </c>
      <c r="AP117" s="114">
        <v>9.9526066350710956</v>
      </c>
      <c r="AQ117" s="114">
        <v>13.278008298755186</v>
      </c>
      <c r="AR117" s="114">
        <v>10.800000000000002</v>
      </c>
      <c r="AS117" s="114">
        <v>15.057915057915064</v>
      </c>
      <c r="AT117" s="114">
        <v>16.356877323420065</v>
      </c>
      <c r="AU117" s="114">
        <v>10.416666666666666</v>
      </c>
      <c r="AV117" s="114">
        <v>10.17441860465116</v>
      </c>
      <c r="AW117" s="114">
        <v>11.081794195250668</v>
      </c>
      <c r="AX117" s="114">
        <v>9.3841642228738973</v>
      </c>
      <c r="AY117" s="114">
        <v>8.9887640449438173</v>
      </c>
      <c r="AZ117" s="114">
        <v>12.410501193317423</v>
      </c>
      <c r="BA117" s="114">
        <v>9.6952908587257536</v>
      </c>
      <c r="BB117" s="114">
        <v>9.4017094017093985</v>
      </c>
      <c r="BC117" s="114">
        <v>12.167300380228136</v>
      </c>
      <c r="BD117" s="114">
        <v>14.179104477611945</v>
      </c>
      <c r="BE117" s="114">
        <v>11.374407582938383</v>
      </c>
      <c r="BF117" s="114">
        <v>12.809917355371898</v>
      </c>
      <c r="BG117" s="114">
        <v>10.756972111553782</v>
      </c>
      <c r="BH117" s="114">
        <v>15.564202334630341</v>
      </c>
      <c r="BI117" s="114">
        <v>16.296296296296294</v>
      </c>
      <c r="BJ117" s="114">
        <v>8.3333333333333357</v>
      </c>
      <c r="BK117" s="114" t="s">
        <v>286</v>
      </c>
      <c r="BL117" s="114" t="s">
        <v>286</v>
      </c>
      <c r="BM117" s="114" t="s">
        <v>286</v>
      </c>
      <c r="BN117" s="114" t="s">
        <v>286</v>
      </c>
      <c r="BO117" s="114" t="s">
        <v>286</v>
      </c>
      <c r="BP117" s="114" t="s">
        <v>286</v>
      </c>
      <c r="BQ117" s="114" t="s">
        <v>286</v>
      </c>
      <c r="BR117" s="114" t="s">
        <v>286</v>
      </c>
      <c r="BS117" s="114" t="s">
        <v>286</v>
      </c>
      <c r="BT117" s="114">
        <v>15.02347417840376</v>
      </c>
      <c r="BU117" s="114">
        <v>11.297071129707112</v>
      </c>
      <c r="BV117" s="114">
        <v>10.843373493975905</v>
      </c>
      <c r="BW117" s="114">
        <v>9.1954022988505759</v>
      </c>
      <c r="BX117" s="114">
        <v>14.814814814814806</v>
      </c>
      <c r="BY117" s="114">
        <v>6.3157894736842133</v>
      </c>
      <c r="BZ117" s="114">
        <v>13.753581661891126</v>
      </c>
      <c r="CA117" s="114">
        <v>18.933333333333326</v>
      </c>
      <c r="CB117" s="114">
        <v>14.79289940828402</v>
      </c>
      <c r="CC117" s="114">
        <v>9.4182825484764496</v>
      </c>
      <c r="CD117" s="114">
        <v>21.957040572792373</v>
      </c>
      <c r="CE117" s="114">
        <v>17.877094972067042</v>
      </c>
      <c r="CF117" s="114">
        <v>14.285714285714288</v>
      </c>
      <c r="CG117" s="114">
        <v>25.660377358490575</v>
      </c>
      <c r="CH117" s="114">
        <v>18.421052631578956</v>
      </c>
      <c r="CI117" s="114">
        <v>12.735849056603776</v>
      </c>
      <c r="CJ117" s="114">
        <v>15.254237288135592</v>
      </c>
      <c r="CK117" s="114">
        <v>16.129032258064527</v>
      </c>
      <c r="CL117" s="114">
        <v>14.176245210727979</v>
      </c>
      <c r="CM117" s="114">
        <v>16.356877323420061</v>
      </c>
      <c r="CN117" s="114">
        <v>8.3769633507853385</v>
      </c>
      <c r="CO117" s="114">
        <v>3.7249283667621769</v>
      </c>
      <c r="CP117" s="114">
        <v>4.2895442359249358</v>
      </c>
      <c r="CQ117" s="114">
        <v>2.6548672566371678</v>
      </c>
      <c r="CR117" s="114">
        <v>3.8461538461538436</v>
      </c>
      <c r="CS117" s="114">
        <v>5.4761904761904709</v>
      </c>
      <c r="CT117" s="114">
        <v>2.5</v>
      </c>
      <c r="CU117" s="114">
        <v>2.9661016949152543</v>
      </c>
      <c r="CV117" s="114">
        <v>8.6792452830188651</v>
      </c>
      <c r="CW117" s="114">
        <v>3.0188679245283017</v>
      </c>
      <c r="CX117" s="114">
        <v>2.3584905660377364</v>
      </c>
      <c r="CY117" s="114">
        <v>2.1186440677966116</v>
      </c>
      <c r="CZ117" s="114">
        <v>3.6290322580645169</v>
      </c>
      <c r="DA117" s="114">
        <v>1.9157088122605364</v>
      </c>
      <c r="DB117" s="114">
        <v>4.0892193308550189</v>
      </c>
      <c r="DC117" s="114">
        <v>1.5706806282722514</v>
      </c>
      <c r="DD117" s="114" t="s">
        <v>286</v>
      </c>
      <c r="DE117" s="114">
        <v>37.196765498652269</v>
      </c>
      <c r="DF117" s="114">
        <v>45.562130177514767</v>
      </c>
      <c r="DG117" s="114" t="s">
        <v>286</v>
      </c>
      <c r="DH117" s="114">
        <v>24.047619047619062</v>
      </c>
      <c r="DI117" s="114">
        <v>38.781163434903043</v>
      </c>
      <c r="DJ117" s="114" t="s">
        <v>286</v>
      </c>
      <c r="DK117" s="114">
        <v>34.586466165413547</v>
      </c>
      <c r="DL117" s="114">
        <v>41.263940520446099</v>
      </c>
      <c r="DM117" s="114" t="s">
        <v>286</v>
      </c>
      <c r="DN117" s="114">
        <v>33.19502074688797</v>
      </c>
      <c r="DO117" s="114">
        <v>45.238095238095219</v>
      </c>
      <c r="DP117" s="114" t="s">
        <v>286</v>
      </c>
      <c r="DQ117" s="114">
        <v>26.69172932330827</v>
      </c>
      <c r="DR117" s="114">
        <v>38.94736842105263</v>
      </c>
      <c r="DS117" s="114" t="s">
        <v>286</v>
      </c>
      <c r="DT117" s="114">
        <v>31.978319783197822</v>
      </c>
      <c r="DU117" s="114">
        <v>35.71428571428573</v>
      </c>
      <c r="DV117" s="114" t="s">
        <v>286</v>
      </c>
      <c r="DW117" s="114">
        <v>32.304038004750581</v>
      </c>
      <c r="DX117" s="114">
        <v>31.578947368421044</v>
      </c>
      <c r="DY117" s="114" t="s">
        <v>286</v>
      </c>
      <c r="DZ117" s="114">
        <v>26.415094339622637</v>
      </c>
      <c r="EA117" s="114">
        <v>31.226765799256508</v>
      </c>
      <c r="EB117" s="114" t="s">
        <v>286</v>
      </c>
      <c r="EC117" s="114">
        <v>32.365145228215766</v>
      </c>
      <c r="ED117" s="114">
        <v>30.952380952380956</v>
      </c>
      <c r="EE117" s="114" t="s">
        <v>286</v>
      </c>
      <c r="EF117" s="114">
        <v>22.93233082706768</v>
      </c>
      <c r="EG117" s="114">
        <v>24.73684210526315</v>
      </c>
      <c r="EH117" s="114" t="s">
        <v>286</v>
      </c>
      <c r="EI117" s="114">
        <v>34.877384196185304</v>
      </c>
      <c r="EJ117" s="114">
        <v>29.940119760479025</v>
      </c>
      <c r="EK117" s="114" t="s">
        <v>286</v>
      </c>
      <c r="EL117" s="114">
        <v>25.890736342042771</v>
      </c>
      <c r="EM117" s="114">
        <v>22.408963585434169</v>
      </c>
      <c r="EN117" s="114" t="s">
        <v>286</v>
      </c>
      <c r="EO117" s="114">
        <v>28.030303030303035</v>
      </c>
      <c r="EP117" s="114">
        <v>36.090225563909776</v>
      </c>
      <c r="EQ117" s="114" t="s">
        <v>286</v>
      </c>
      <c r="ER117" s="114">
        <v>25.104602510460257</v>
      </c>
      <c r="ES117" s="114">
        <v>20.238095238095244</v>
      </c>
      <c r="ET117" s="114" t="s">
        <v>286</v>
      </c>
      <c r="EU117" s="114">
        <v>18.421052631578956</v>
      </c>
      <c r="EV117" s="114">
        <v>17.989417989417991</v>
      </c>
      <c r="EW117" s="114" t="s">
        <v>286</v>
      </c>
      <c r="EX117" s="114">
        <v>15.38461538461539</v>
      </c>
      <c r="EY117" s="114">
        <v>66.666666666666629</v>
      </c>
      <c r="EZ117" s="114" t="s">
        <v>286</v>
      </c>
      <c r="FA117" s="114">
        <v>10.451306413301674</v>
      </c>
      <c r="FB117" s="114">
        <v>46.111111111111114</v>
      </c>
      <c r="FC117" s="114" t="s">
        <v>286</v>
      </c>
      <c r="FD117" s="114">
        <v>9.4339622641509493</v>
      </c>
      <c r="FE117" s="114">
        <v>46.037735849056602</v>
      </c>
      <c r="FF117" s="114" t="s">
        <v>286</v>
      </c>
      <c r="FG117" s="114">
        <v>11.344537815126053</v>
      </c>
      <c r="FH117" s="114">
        <v>44.444444444444443</v>
      </c>
      <c r="FI117" s="114" t="s">
        <v>286</v>
      </c>
      <c r="FJ117" s="114">
        <v>8.3018867924528266</v>
      </c>
      <c r="FK117" s="114">
        <v>43.850267379679153</v>
      </c>
      <c r="FL117" s="114" t="s">
        <v>286</v>
      </c>
      <c r="FM117" s="114">
        <v>3.5616438356164379</v>
      </c>
      <c r="FN117" s="114">
        <v>61.53846153846154</v>
      </c>
      <c r="FO117" s="114" t="s">
        <v>286</v>
      </c>
      <c r="FP117" s="114">
        <v>1.9002375296912122</v>
      </c>
      <c r="FQ117" s="114">
        <v>50.415512465373965</v>
      </c>
      <c r="FR117" s="114" t="s">
        <v>286</v>
      </c>
      <c r="FS117" s="114">
        <v>2.2556390977443632</v>
      </c>
      <c r="FT117" s="114">
        <v>51.12781954887221</v>
      </c>
      <c r="FU117" s="114" t="s">
        <v>286</v>
      </c>
      <c r="FV117" s="114">
        <v>2.5316455696202538</v>
      </c>
      <c r="FW117" s="114">
        <v>48.412698412698447</v>
      </c>
      <c r="FX117" s="114" t="s">
        <v>286</v>
      </c>
      <c r="FY117" s="114">
        <v>3.4090909090909096</v>
      </c>
      <c r="FZ117" s="114">
        <v>57.142857142857139</v>
      </c>
      <c r="GA117" s="114" t="s">
        <v>286</v>
      </c>
      <c r="GB117" s="114" t="s">
        <v>286</v>
      </c>
      <c r="GC117" s="114" t="s">
        <v>286</v>
      </c>
      <c r="GD117" s="114" t="s">
        <v>286</v>
      </c>
      <c r="GE117" s="114" t="s">
        <v>286</v>
      </c>
      <c r="GF117" s="114" t="s">
        <v>286</v>
      </c>
      <c r="GG117" s="114" t="s">
        <v>286</v>
      </c>
      <c r="GH117" s="114" t="s">
        <v>286</v>
      </c>
      <c r="GI117" s="114" t="s">
        <v>286</v>
      </c>
      <c r="GJ117" s="114" t="s">
        <v>286</v>
      </c>
      <c r="GK117" s="114">
        <v>2.9411764705882342</v>
      </c>
      <c r="GL117" s="114">
        <v>5.9760956175298823</v>
      </c>
      <c r="GM117" s="114" t="s">
        <v>286</v>
      </c>
      <c r="GN117" s="114">
        <v>2.641509433962264</v>
      </c>
      <c r="GO117" s="114">
        <v>2.1052631578947376</v>
      </c>
      <c r="GP117" s="114">
        <v>16.513761467889918</v>
      </c>
      <c r="GQ117" s="114">
        <v>49.184782608695656</v>
      </c>
      <c r="GR117" s="114">
        <v>68.15476190476187</v>
      </c>
      <c r="GS117" s="114">
        <v>17.595307917888569</v>
      </c>
      <c r="GT117" s="114">
        <v>50.859950859950864</v>
      </c>
      <c r="GU117" s="114">
        <v>67.597765363128545</v>
      </c>
      <c r="GV117" s="114">
        <v>17.857142857142865</v>
      </c>
      <c r="GW117" s="114">
        <v>40.392156862745097</v>
      </c>
      <c r="GX117" s="114">
        <v>64.750957854406138</v>
      </c>
      <c r="GY117" s="114">
        <v>22.00956937799042</v>
      </c>
      <c r="GZ117" s="114">
        <v>50.632911392405035</v>
      </c>
      <c r="HA117" s="114">
        <v>70.28112449799201</v>
      </c>
      <c r="HB117" s="114">
        <v>8.8709677419354822</v>
      </c>
      <c r="HC117" s="114">
        <v>37.596899224806194</v>
      </c>
      <c r="HD117" s="114">
        <v>62.433862433862394</v>
      </c>
      <c r="HE117" s="114">
        <v>0.61162079510703349</v>
      </c>
      <c r="HF117" s="114">
        <v>7.8804347826086927</v>
      </c>
      <c r="HG117" s="114">
        <v>21.428571428571413</v>
      </c>
      <c r="HH117" s="114">
        <v>0.2932551319648094</v>
      </c>
      <c r="HI117" s="121">
        <v>6.3882063882063926</v>
      </c>
      <c r="HJ117" s="121">
        <v>24.860335195530709</v>
      </c>
      <c r="HK117" s="121">
        <v>0.89285714285714313</v>
      </c>
      <c r="HL117" s="121">
        <v>7.4509803921568665</v>
      </c>
      <c r="HM117" s="114">
        <v>27.586206896551733</v>
      </c>
      <c r="HN117" s="114">
        <v>0</v>
      </c>
      <c r="HO117" s="114">
        <v>5.9071729957805923</v>
      </c>
      <c r="HP117" s="114">
        <v>20.481927710843387</v>
      </c>
      <c r="HQ117" s="114">
        <v>0</v>
      </c>
      <c r="HR117" s="114">
        <v>3.8759689922480631</v>
      </c>
      <c r="HS117" s="114">
        <v>16.402116402116402</v>
      </c>
      <c r="HT117" s="114">
        <v>4.7021943573667722</v>
      </c>
      <c r="HU117" s="114">
        <v>30.812324929971965</v>
      </c>
      <c r="HV117" s="114">
        <v>50.609756097560997</v>
      </c>
      <c r="HW117" s="114">
        <v>6.0790273556231051</v>
      </c>
      <c r="HX117" s="114">
        <v>29.396984924623091</v>
      </c>
      <c r="HY117" s="114">
        <v>54.700854700854677</v>
      </c>
      <c r="HZ117" s="114">
        <v>7.2727272727272716</v>
      </c>
      <c r="IA117" s="114">
        <v>24.89959839357428</v>
      </c>
      <c r="IB117" s="114">
        <v>50.592885375494077</v>
      </c>
      <c r="IC117" s="114">
        <v>8.1339712918660343</v>
      </c>
      <c r="ID117" s="114">
        <v>33.050847457627114</v>
      </c>
      <c r="IE117" s="114">
        <v>49.59349593495935</v>
      </c>
      <c r="IF117" s="114">
        <v>4.838709677419355</v>
      </c>
      <c r="IG117" s="114">
        <v>23.828125</v>
      </c>
      <c r="IH117" s="114">
        <v>46.031746031746039</v>
      </c>
      <c r="II117" s="114" t="s">
        <v>286</v>
      </c>
      <c r="IJ117" s="114">
        <v>14.441416893732967</v>
      </c>
      <c r="IK117" s="114">
        <v>30.149253731343279</v>
      </c>
      <c r="IL117" s="114" t="s">
        <v>286</v>
      </c>
      <c r="IM117" s="114">
        <v>14.878048780487795</v>
      </c>
      <c r="IN117" s="114">
        <v>36.974789915966397</v>
      </c>
      <c r="IO117" s="114" t="s">
        <v>286</v>
      </c>
      <c r="IP117" s="114">
        <v>16.07843137254903</v>
      </c>
      <c r="IQ117" s="114">
        <v>33.206106870229043</v>
      </c>
      <c r="IR117" s="114" t="s">
        <v>286</v>
      </c>
      <c r="IS117" s="114">
        <v>15.611814345991563</v>
      </c>
      <c r="IT117" s="114">
        <v>31.854838709677402</v>
      </c>
      <c r="IU117" s="114" t="s">
        <v>286</v>
      </c>
      <c r="IV117" s="114">
        <v>13.229571984435799</v>
      </c>
      <c r="IW117" s="114">
        <v>29.787234042553177</v>
      </c>
      <c r="IX117" s="114" t="str">
        <f t="shared" si="150"/>
        <v>--</v>
      </c>
      <c r="IY117" s="114" t="str">
        <f t="shared" si="150"/>
        <v>--</v>
      </c>
      <c r="IZ117" s="114" t="str">
        <f t="shared" si="150"/>
        <v>--</v>
      </c>
      <c r="JA117" s="114" t="str">
        <f t="shared" si="150"/>
        <v>--</v>
      </c>
      <c r="JB117" s="114" t="str">
        <f t="shared" si="150"/>
        <v>--</v>
      </c>
      <c r="JC117" s="236" t="str">
        <f t="shared" si="137"/>
        <v>--</v>
      </c>
      <c r="JD117" s="236" t="str">
        <f t="shared" si="137"/>
        <v>--</v>
      </c>
      <c r="JE117" s="236" t="str">
        <f t="shared" si="137"/>
        <v>--</v>
      </c>
      <c r="JF117" s="236" t="str">
        <f t="shared" si="137"/>
        <v>--</v>
      </c>
      <c r="JG117" s="236" t="str">
        <f t="shared" si="137"/>
        <v>--</v>
      </c>
      <c r="JH117" s="236" t="str">
        <f t="shared" si="137"/>
        <v>--</v>
      </c>
      <c r="JI117" s="236" t="str">
        <f t="shared" si="137"/>
        <v>--</v>
      </c>
      <c r="JJ117" s="236" t="str">
        <f t="shared" si="137"/>
        <v>--</v>
      </c>
      <c r="JK117" s="236" t="str">
        <f t="shared" si="137"/>
        <v>--</v>
      </c>
      <c r="JL117" s="236" t="str">
        <f t="shared" si="137"/>
        <v>--</v>
      </c>
      <c r="JM117" s="236" t="str">
        <f t="shared" si="138"/>
        <v>--</v>
      </c>
      <c r="JN117" s="236" t="str">
        <f t="shared" si="139"/>
        <v>--</v>
      </c>
      <c r="JO117" s="236" t="str">
        <f t="shared" si="140"/>
        <v>--</v>
      </c>
      <c r="JP117" s="236" t="str">
        <f t="shared" si="140"/>
        <v>--</v>
      </c>
      <c r="JQ117" s="236" t="str">
        <f t="shared" si="140"/>
        <v>--</v>
      </c>
      <c r="JR117" s="236" t="str">
        <f t="shared" si="140"/>
        <v>--</v>
      </c>
      <c r="JS117" s="236" t="str">
        <f t="shared" si="140"/>
        <v>--</v>
      </c>
      <c r="JT117" s="236" t="str">
        <f t="shared" si="140"/>
        <v>--</v>
      </c>
      <c r="JU117" s="236" t="str">
        <f t="shared" si="140"/>
        <v>--</v>
      </c>
      <c r="JV117" s="236" t="str">
        <f t="shared" si="140"/>
        <v>--</v>
      </c>
      <c r="JW117" s="236" t="str">
        <f t="shared" si="140"/>
        <v>--</v>
      </c>
      <c r="JX117" s="236" t="str">
        <f t="shared" si="140"/>
        <v>--</v>
      </c>
      <c r="JY117" s="236" t="str">
        <f t="shared" si="141"/>
        <v>--</v>
      </c>
      <c r="JZ117" s="236" t="str">
        <f t="shared" si="141"/>
        <v>--</v>
      </c>
      <c r="KA117" s="236" t="str">
        <f t="shared" si="141"/>
        <v>--</v>
      </c>
      <c r="KB117" s="236" t="str">
        <f t="shared" si="141"/>
        <v>--</v>
      </c>
      <c r="KC117" s="236" t="str">
        <f t="shared" si="141"/>
        <v>--</v>
      </c>
      <c r="KD117" s="236" t="str">
        <f t="shared" si="141"/>
        <v>--</v>
      </c>
      <c r="KE117" s="236" t="str">
        <f t="shared" si="141"/>
        <v>--</v>
      </c>
      <c r="KF117" s="236" t="str">
        <f t="shared" si="141"/>
        <v>--</v>
      </c>
      <c r="KG117" s="99" t="str">
        <f t="shared" si="142"/>
        <v>--</v>
      </c>
      <c r="KH117" s="99" t="str">
        <f t="shared" si="143"/>
        <v>--</v>
      </c>
      <c r="KI117" s="99" t="str">
        <f t="shared" si="143"/>
        <v>--</v>
      </c>
      <c r="KJ117" s="99" t="str">
        <f t="shared" si="143"/>
        <v>--</v>
      </c>
      <c r="KK117" s="99" t="str">
        <f t="shared" si="143"/>
        <v>--</v>
      </c>
      <c r="KL117" s="99" t="str">
        <f t="shared" si="143"/>
        <v>--</v>
      </c>
      <c r="KM117" s="99" t="str">
        <f t="shared" si="143"/>
        <v>--</v>
      </c>
      <c r="KN117" s="236" t="str">
        <f t="shared" si="144"/>
        <v>--</v>
      </c>
      <c r="KO117" s="236" t="str">
        <f t="shared" si="144"/>
        <v>--</v>
      </c>
      <c r="KP117" s="236" t="str">
        <f t="shared" si="144"/>
        <v>--</v>
      </c>
      <c r="KQ117" s="99" t="str">
        <f t="shared" si="143"/>
        <v>--</v>
      </c>
      <c r="KR117" s="236" t="str">
        <f t="shared" si="145"/>
        <v>--</v>
      </c>
      <c r="KS117" s="236" t="str">
        <f t="shared" si="145"/>
        <v>--</v>
      </c>
      <c r="KT117" s="236" t="str">
        <f t="shared" si="145"/>
        <v>--</v>
      </c>
      <c r="KU117" s="99" t="str">
        <f t="shared" si="146"/>
        <v>--</v>
      </c>
      <c r="KV117" s="236" t="str">
        <f t="shared" si="147"/>
        <v>--</v>
      </c>
      <c r="KW117" s="236" t="str">
        <f t="shared" si="147"/>
        <v>--</v>
      </c>
      <c r="KX117" s="128" t="str">
        <f t="shared" si="147"/>
        <v>--</v>
      </c>
      <c r="KY117" s="128" t="str">
        <f t="shared" si="147"/>
        <v>--</v>
      </c>
      <c r="KZ117" s="128" t="str">
        <f t="shared" si="147"/>
        <v>--</v>
      </c>
      <c r="LA117" s="128" t="str">
        <f t="shared" si="147"/>
        <v>--</v>
      </c>
      <c r="LB117" s="128" t="str">
        <f t="shared" si="147"/>
        <v>--</v>
      </c>
      <c r="LC117" s="128" t="str">
        <f t="shared" si="147"/>
        <v>--</v>
      </c>
      <c r="LD117" s="128" t="str">
        <f t="shared" si="147"/>
        <v>--</v>
      </c>
      <c r="LE117" s="128" t="str">
        <f t="shared" si="148"/>
        <v>--</v>
      </c>
      <c r="LF117" s="128" t="str">
        <f t="shared" si="148"/>
        <v>--</v>
      </c>
      <c r="LG117" s="128" t="str">
        <f t="shared" si="148"/>
        <v>--</v>
      </c>
      <c r="LH117" s="128" t="str">
        <f t="shared" si="148"/>
        <v>--</v>
      </c>
      <c r="LI117" s="128" t="str">
        <f t="shared" si="148"/>
        <v>--</v>
      </c>
      <c r="LJ117" s="128" t="str">
        <f t="shared" si="148"/>
        <v>--</v>
      </c>
      <c r="LK117" s="128" t="str">
        <f t="shared" si="148"/>
        <v>--</v>
      </c>
      <c r="LL117" s="128" t="str">
        <f t="shared" si="148"/>
        <v>--</v>
      </c>
      <c r="LM117" s="128" t="str">
        <f t="shared" si="148"/>
        <v>--</v>
      </c>
      <c r="LN117" s="128" t="str">
        <f t="shared" si="148"/>
        <v>--</v>
      </c>
      <c r="LO117" s="128" t="str">
        <f t="shared" si="148"/>
        <v>--</v>
      </c>
      <c r="LP117" s="128" t="str">
        <f t="shared" si="148"/>
        <v>--</v>
      </c>
      <c r="LQ117" s="128" t="str">
        <f t="shared" si="149"/>
        <v>--</v>
      </c>
      <c r="LR117" s="128" t="str">
        <f t="shared" si="149"/>
        <v>--</v>
      </c>
      <c r="LS117" s="128" t="str">
        <f t="shared" si="149"/>
        <v>--</v>
      </c>
      <c r="LT117" s="128" t="str">
        <f t="shared" si="149"/>
        <v>--</v>
      </c>
      <c r="LU117" s="128" t="str">
        <f t="shared" si="149"/>
        <v>--</v>
      </c>
      <c r="LV117" s="128" t="str">
        <f t="shared" si="149"/>
        <v>--</v>
      </c>
    </row>
    <row r="118" spans="1:334" x14ac:dyDescent="0.25">
      <c r="HI118" s="121"/>
      <c r="HJ118" s="121"/>
      <c r="HK118" s="121"/>
      <c r="HL118" s="121"/>
    </row>
    <row r="119" spans="1:334" x14ac:dyDescent="0.25">
      <c r="HI119" s="121"/>
      <c r="HJ119" s="121"/>
      <c r="HK119" s="121"/>
      <c r="HL119" s="121"/>
    </row>
    <row r="120" spans="1:334" x14ac:dyDescent="0.25">
      <c r="HI120" s="121"/>
      <c r="HJ120" s="121"/>
      <c r="HK120" s="121"/>
      <c r="HL120" s="121"/>
    </row>
    <row r="121" spans="1:334" x14ac:dyDescent="0.25">
      <c r="HI121" s="121"/>
      <c r="HJ121" s="121"/>
      <c r="HK121" s="121"/>
      <c r="HL121" s="121"/>
    </row>
    <row r="122" spans="1:334" x14ac:dyDescent="0.25">
      <c r="HI122" s="121"/>
      <c r="HJ122" s="121"/>
      <c r="HK122" s="121"/>
      <c r="HL122" s="121"/>
    </row>
    <row r="123" spans="1:334" x14ac:dyDescent="0.25">
      <c r="HI123" s="121"/>
      <c r="HJ123" s="121"/>
      <c r="HK123" s="121"/>
      <c r="HL123" s="121"/>
    </row>
    <row r="124" spans="1:334" x14ac:dyDescent="0.25">
      <c r="HI124" s="121"/>
      <c r="HJ124" s="121"/>
      <c r="HK124" s="121"/>
      <c r="HL124" s="121"/>
    </row>
    <row r="125" spans="1:334" x14ac:dyDescent="0.25">
      <c r="HI125" s="121"/>
      <c r="HJ125" s="121"/>
      <c r="HK125" s="121"/>
      <c r="HL125" s="121"/>
    </row>
    <row r="126" spans="1:334" x14ac:dyDescent="0.25">
      <c r="HI126" s="121"/>
      <c r="HJ126" s="121"/>
      <c r="HK126" s="121"/>
      <c r="HL126" s="121"/>
    </row>
    <row r="127" spans="1:334" x14ac:dyDescent="0.25">
      <c r="HI127" s="121"/>
      <c r="HJ127" s="121"/>
      <c r="HK127" s="121"/>
      <c r="HL127" s="121"/>
    </row>
    <row r="128" spans="1:334" x14ac:dyDescent="0.25">
      <c r="HI128" s="121"/>
      <c r="HJ128" s="121"/>
      <c r="HK128" s="121"/>
      <c r="HL128" s="121"/>
    </row>
    <row r="129" spans="217:220" x14ac:dyDescent="0.25">
      <c r="HI129" s="121"/>
      <c r="HJ129" s="121"/>
      <c r="HK129" s="121"/>
      <c r="HL129" s="121"/>
    </row>
    <row r="130" spans="217:220" x14ac:dyDescent="0.25">
      <c r="HI130" s="121"/>
      <c r="HJ130" s="121"/>
      <c r="HK130" s="121"/>
      <c r="HL130" s="121"/>
    </row>
    <row r="131" spans="217:220" x14ac:dyDescent="0.25">
      <c r="HI131" s="121"/>
      <c r="HJ131" s="121"/>
      <c r="HK131" s="121"/>
      <c r="HL131" s="121"/>
    </row>
    <row r="132" spans="217:220" x14ac:dyDescent="0.25">
      <c r="HI132" s="121"/>
      <c r="HJ132" s="121"/>
      <c r="HK132" s="121"/>
      <c r="HL132" s="121"/>
    </row>
    <row r="133" spans="217:220" x14ac:dyDescent="0.25">
      <c r="HI133" s="121"/>
      <c r="HJ133" s="121"/>
      <c r="HK133" s="121"/>
      <c r="HL133" s="121"/>
    </row>
    <row r="134" spans="217:220" x14ac:dyDescent="0.25">
      <c r="HI134" s="121"/>
      <c r="HJ134" s="121"/>
      <c r="HK134" s="121"/>
      <c r="HL134" s="121"/>
    </row>
    <row r="135" spans="217:220" x14ac:dyDescent="0.25">
      <c r="HI135" s="121"/>
      <c r="HJ135" s="121"/>
      <c r="HK135" s="121"/>
      <c r="HL135" s="121"/>
    </row>
    <row r="136" spans="217:220" x14ac:dyDescent="0.25">
      <c r="HI136" s="121"/>
      <c r="HJ136" s="121"/>
      <c r="HK136" s="121"/>
      <c r="HL136" s="121"/>
    </row>
    <row r="137" spans="217:220" x14ac:dyDescent="0.25">
      <c r="HI137" s="121"/>
      <c r="HJ137" s="121"/>
      <c r="HK137" s="121"/>
      <c r="HL137" s="121"/>
    </row>
    <row r="138" spans="217:220" x14ac:dyDescent="0.25">
      <c r="HI138" s="121"/>
      <c r="HJ138" s="121"/>
      <c r="HK138" s="121"/>
      <c r="HL138" s="121"/>
    </row>
    <row r="139" spans="217:220" x14ac:dyDescent="0.25">
      <c r="HI139" s="121"/>
      <c r="HJ139" s="121"/>
      <c r="HK139" s="121"/>
      <c r="HL139" s="121"/>
    </row>
    <row r="140" spans="217:220" x14ac:dyDescent="0.25">
      <c r="HI140" s="121"/>
      <c r="HJ140" s="121"/>
      <c r="HK140" s="121"/>
      <c r="HL140" s="121"/>
    </row>
    <row r="141" spans="217:220" x14ac:dyDescent="0.25">
      <c r="HI141" s="121"/>
      <c r="HJ141" s="121"/>
      <c r="HK141" s="121"/>
      <c r="HL141" s="121"/>
    </row>
    <row r="142" spans="217:220" x14ac:dyDescent="0.25">
      <c r="HI142" s="121"/>
      <c r="HJ142" s="121"/>
      <c r="HK142" s="121"/>
      <c r="HL142" s="121"/>
    </row>
    <row r="143" spans="217:220" x14ac:dyDescent="0.25">
      <c r="HI143" s="121"/>
      <c r="HJ143" s="121"/>
      <c r="HK143" s="121"/>
      <c r="HL143" s="121"/>
    </row>
    <row r="144" spans="217:220" x14ac:dyDescent="0.25">
      <c r="HI144" s="121"/>
      <c r="HJ144" s="121"/>
      <c r="HK144" s="121"/>
      <c r="HL144" s="121"/>
    </row>
    <row r="145" spans="217:220" x14ac:dyDescent="0.25">
      <c r="HI145" s="121"/>
      <c r="HJ145" s="121"/>
      <c r="HK145" s="121"/>
      <c r="HL145" s="121"/>
    </row>
    <row r="146" spans="217:220" x14ac:dyDescent="0.25">
      <c r="HI146" s="121"/>
      <c r="HJ146" s="121"/>
      <c r="HK146" s="121"/>
      <c r="HL146" s="121"/>
    </row>
    <row r="147" spans="217:220" x14ac:dyDescent="0.25">
      <c r="HI147" s="121"/>
      <c r="HJ147" s="121"/>
      <c r="HK147" s="121"/>
      <c r="HL147" s="121"/>
    </row>
    <row r="148" spans="217:220" x14ac:dyDescent="0.25">
      <c r="HI148" s="121"/>
      <c r="HJ148" s="121"/>
      <c r="HK148" s="121"/>
      <c r="HL148" s="121"/>
    </row>
    <row r="149" spans="217:220" x14ac:dyDescent="0.25">
      <c r="HI149" s="121"/>
      <c r="HJ149" s="121"/>
      <c r="HK149" s="121"/>
      <c r="HL149" s="121"/>
    </row>
    <row r="150" spans="217:220" x14ac:dyDescent="0.25">
      <c r="HI150" s="121"/>
      <c r="HJ150" s="121"/>
      <c r="HK150" s="121"/>
      <c r="HL150" s="121"/>
    </row>
    <row r="151" spans="217:220" x14ac:dyDescent="0.25">
      <c r="HI151" s="121"/>
      <c r="HJ151" s="121"/>
      <c r="HK151" s="121"/>
      <c r="HL151" s="121"/>
    </row>
    <row r="152" spans="217:220" x14ac:dyDescent="0.25">
      <c r="HI152" s="121"/>
      <c r="HJ152" s="121"/>
      <c r="HK152" s="121"/>
      <c r="HL152" s="121"/>
    </row>
    <row r="153" spans="217:220" x14ac:dyDescent="0.25">
      <c r="HI153" s="121"/>
      <c r="HJ153" s="121"/>
      <c r="HK153" s="121"/>
      <c r="HL153" s="121"/>
    </row>
    <row r="154" spans="217:220" x14ac:dyDescent="0.25">
      <c r="HI154" s="121"/>
      <c r="HJ154" s="121"/>
      <c r="HK154" s="121"/>
      <c r="HL154" s="121"/>
    </row>
    <row r="155" spans="217:220" x14ac:dyDescent="0.25">
      <c r="HI155" s="121"/>
      <c r="HJ155" s="121"/>
      <c r="HK155" s="121"/>
      <c r="HL155" s="121"/>
    </row>
    <row r="156" spans="217:220" x14ac:dyDescent="0.25">
      <c r="HI156" s="121"/>
      <c r="HJ156" s="121"/>
      <c r="HK156" s="121"/>
      <c r="HL156" s="121"/>
    </row>
    <row r="157" spans="217:220" x14ac:dyDescent="0.25">
      <c r="HI157" s="121"/>
      <c r="HJ157" s="121"/>
      <c r="HK157" s="121"/>
      <c r="HL157" s="121"/>
    </row>
    <row r="158" spans="217:220" x14ac:dyDescent="0.25">
      <c r="HI158" s="121"/>
      <c r="HJ158" s="121"/>
      <c r="HK158" s="121"/>
      <c r="HL158" s="121"/>
    </row>
    <row r="159" spans="217:220" x14ac:dyDescent="0.25">
      <c r="HI159" s="121"/>
      <c r="HJ159" s="121"/>
      <c r="HK159" s="121"/>
      <c r="HL159" s="121"/>
    </row>
    <row r="160" spans="217:220" x14ac:dyDescent="0.25">
      <c r="HI160" s="121"/>
      <c r="HJ160" s="121"/>
      <c r="HK160" s="121"/>
      <c r="HL160" s="121"/>
    </row>
    <row r="161" spans="217:220" x14ac:dyDescent="0.25">
      <c r="HI161" s="121"/>
      <c r="HJ161" s="121"/>
      <c r="HK161" s="121"/>
      <c r="HL161" s="121"/>
    </row>
    <row r="162" spans="217:220" x14ac:dyDescent="0.25">
      <c r="HI162" s="121"/>
      <c r="HJ162" s="121"/>
      <c r="HK162" s="121"/>
      <c r="HL162" s="121"/>
    </row>
    <row r="163" spans="217:220" x14ac:dyDescent="0.25">
      <c r="HI163" s="121"/>
      <c r="HJ163" s="121"/>
      <c r="HK163" s="121"/>
      <c r="HL163" s="121"/>
    </row>
    <row r="164" spans="217:220" x14ac:dyDescent="0.25">
      <c r="HI164" s="121"/>
      <c r="HJ164" s="121"/>
      <c r="HK164" s="121"/>
      <c r="HL164" s="121"/>
    </row>
    <row r="165" spans="217:220" x14ac:dyDescent="0.25">
      <c r="HI165" s="121"/>
      <c r="HJ165" s="121"/>
      <c r="HK165" s="121"/>
      <c r="HL165" s="121"/>
    </row>
    <row r="166" spans="217:220" x14ac:dyDescent="0.25">
      <c r="HI166" s="121"/>
      <c r="HJ166" s="121"/>
      <c r="HK166" s="121"/>
      <c r="HL166" s="121"/>
    </row>
    <row r="167" spans="217:220" x14ac:dyDescent="0.25">
      <c r="HI167" s="121"/>
      <c r="HJ167" s="121"/>
      <c r="HK167" s="121"/>
      <c r="HL167" s="121"/>
    </row>
    <row r="168" spans="217:220" x14ac:dyDescent="0.25">
      <c r="HI168" s="121"/>
      <c r="HJ168" s="121"/>
      <c r="HK168" s="121"/>
      <c r="HL168" s="121"/>
    </row>
    <row r="169" spans="217:220" x14ac:dyDescent="0.25">
      <c r="HI169" s="121"/>
      <c r="HJ169" s="121"/>
      <c r="HK169" s="121"/>
      <c r="HL169" s="121"/>
    </row>
    <row r="170" spans="217:220" x14ac:dyDescent="0.25">
      <c r="HI170" s="121"/>
      <c r="HJ170" s="121"/>
      <c r="HK170" s="121"/>
      <c r="HL170" s="121"/>
    </row>
    <row r="171" spans="217:220" x14ac:dyDescent="0.25">
      <c r="HI171" s="121"/>
      <c r="HJ171" s="121"/>
      <c r="HK171" s="121"/>
      <c r="HL171" s="121"/>
    </row>
    <row r="172" spans="217:220" x14ac:dyDescent="0.25">
      <c r="HI172" s="121"/>
      <c r="HJ172" s="121"/>
      <c r="HK172" s="121"/>
      <c r="HL172" s="121"/>
    </row>
    <row r="173" spans="217:220" x14ac:dyDescent="0.25">
      <c r="HI173" s="121"/>
      <c r="HJ173" s="121"/>
      <c r="HK173" s="121"/>
      <c r="HL173" s="121"/>
    </row>
    <row r="174" spans="217:220" x14ac:dyDescent="0.25">
      <c r="HI174" s="121"/>
      <c r="HJ174" s="121"/>
      <c r="HK174" s="121"/>
      <c r="HL174" s="121"/>
    </row>
    <row r="175" spans="217:220" x14ac:dyDescent="0.25">
      <c r="HI175" s="121"/>
      <c r="HJ175" s="121"/>
      <c r="HK175" s="121"/>
      <c r="HL175" s="121"/>
    </row>
    <row r="176" spans="217:220" x14ac:dyDescent="0.25">
      <c r="HI176" s="121"/>
      <c r="HJ176" s="121"/>
      <c r="HK176" s="121"/>
      <c r="HL176" s="121"/>
    </row>
    <row r="177" spans="217:220" x14ac:dyDescent="0.25">
      <c r="HI177" s="121"/>
      <c r="HJ177" s="121"/>
      <c r="HK177" s="121"/>
      <c r="HL177" s="121"/>
    </row>
    <row r="178" spans="217:220" x14ac:dyDescent="0.25">
      <c r="HI178" s="121"/>
      <c r="HJ178" s="121"/>
      <c r="HK178" s="121"/>
      <c r="HL178" s="121"/>
    </row>
    <row r="179" spans="217:220" x14ac:dyDescent="0.25">
      <c r="HI179" s="121"/>
      <c r="HJ179" s="121"/>
      <c r="HK179" s="121"/>
      <c r="HL179" s="121"/>
    </row>
    <row r="180" spans="217:220" x14ac:dyDescent="0.25">
      <c r="HI180" s="121"/>
      <c r="HJ180" s="121"/>
      <c r="HK180" s="121"/>
      <c r="HL180" s="121"/>
    </row>
    <row r="181" spans="217:220" x14ac:dyDescent="0.25">
      <c r="HI181" s="121"/>
      <c r="HJ181" s="121"/>
      <c r="HK181" s="121"/>
      <c r="HL181" s="121"/>
    </row>
  </sheetData>
  <hyperlinks>
    <hyperlink ref="EK2:EL2" location="TeenCont" display="TeenCont"/>
  </hyperlinks>
  <pageMargins left="0.75" right="0.75" top="1" bottom="1" header="0.5" footer="0.5"/>
  <pageSetup orientation="portrait" r:id="rId1"/>
  <headerFooter alignWithMargins="0">
    <oddHeader>&amp;LDemographics</oddHeader>
    <oddFooter>&amp;L&amp;8Center for Health Statistics
Minnesota Department of Health&amp;R&amp;8&amp;P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G180"/>
  <sheetViews>
    <sheetView zoomScale="90" zoomScaleNormal="90" workbookViewId="0">
      <pane ySplit="4" topLeftCell="A5" activePane="bottomLeft" state="frozen"/>
      <selection pane="bottomLeft"/>
    </sheetView>
  </sheetViews>
  <sheetFormatPr defaultColWidth="9.33203125" defaultRowHeight="13.2" x14ac:dyDescent="0.25"/>
  <cols>
    <col min="1" max="1" width="9.33203125" style="114"/>
    <col min="2" max="2" width="18.33203125" style="114" customWidth="1"/>
    <col min="3" max="12" width="14.77734375" style="114" customWidth="1"/>
    <col min="13" max="22" width="12.77734375" style="114" customWidth="1"/>
    <col min="23" max="24" width="5.77734375" style="114" customWidth="1"/>
    <col min="25" max="25" width="7.77734375" style="114" customWidth="1"/>
    <col min="26" max="26" width="8" style="114" customWidth="1"/>
    <col min="27" max="27" width="7.44140625" style="114" customWidth="1"/>
    <col min="28" max="28" width="8.109375" style="114" customWidth="1"/>
    <col min="29" max="29" width="7.77734375" style="114" customWidth="1"/>
    <col min="30" max="30" width="9" style="114" customWidth="1"/>
    <col min="31" max="31" width="7.6640625" style="114" customWidth="1"/>
    <col min="32" max="32" width="7.44140625" style="114" customWidth="1"/>
    <col min="33" max="33" width="7.6640625" style="114" customWidth="1"/>
    <col min="34" max="37" width="9" style="114" customWidth="1"/>
    <col min="38" max="38" width="10.44140625" style="114" customWidth="1"/>
    <col min="39" max="39" width="11" style="114" customWidth="1"/>
    <col min="40" max="43" width="9" style="114" customWidth="1"/>
    <col min="44" max="44" width="10.44140625" style="114" customWidth="1"/>
    <col min="45" max="45" width="11" style="114" customWidth="1"/>
    <col min="46" max="46" width="10.6640625" style="114" customWidth="1"/>
    <col min="47" max="47" width="9" style="114" customWidth="1"/>
    <col min="48" max="48" width="10.109375" style="114" customWidth="1"/>
    <col min="49" max="54" width="9" style="114" customWidth="1"/>
    <col min="55" max="55" width="9.44140625" style="114" customWidth="1"/>
    <col min="56" max="58" width="9" style="114" customWidth="1"/>
    <col min="59" max="59" width="9.44140625" style="114" customWidth="1"/>
    <col min="60" max="60" width="5.77734375" style="114" customWidth="1"/>
    <col min="61" max="61" width="5.6640625" style="114" customWidth="1"/>
    <col min="62" max="64" width="5.77734375" style="114" customWidth="1"/>
    <col min="65" max="73" width="8.77734375" style="114" customWidth="1"/>
    <col min="74" max="89" width="9.6640625" style="114" customWidth="1"/>
    <col min="90" max="94" width="9.33203125" style="114"/>
    <col min="95" max="95" width="11.109375" style="114" customWidth="1"/>
    <col min="96" max="96" width="8.6640625" style="114" customWidth="1"/>
    <col min="97" max="97" width="8" style="114" customWidth="1"/>
    <col min="98" max="98" width="9" style="114" customWidth="1"/>
    <col min="99" max="99" width="9.6640625" style="114" customWidth="1"/>
    <col min="100" max="100" width="9.33203125" style="114"/>
    <col min="101" max="101" width="10.44140625" style="114" customWidth="1"/>
    <col min="102" max="102" width="11.44140625" style="114" customWidth="1"/>
    <col min="103" max="103" width="10.44140625" style="114" customWidth="1"/>
    <col min="104" max="105" width="11.44140625" style="114" customWidth="1"/>
    <col min="106" max="139" width="9.33203125" style="114"/>
    <col min="140" max="140" width="12.6640625" style="114" customWidth="1"/>
    <col min="141" max="176" width="9.33203125" style="114"/>
    <col min="177" max="195" width="7.77734375" style="114" customWidth="1"/>
    <col min="196" max="217" width="9.33203125" style="114"/>
    <col min="218" max="218" width="11.6640625" style="114" customWidth="1"/>
    <col min="219" max="219" width="13" style="114" customWidth="1"/>
    <col min="220" max="220" width="12.6640625" style="114" customWidth="1"/>
    <col min="221" max="221" width="14.44140625" style="114" customWidth="1"/>
    <col min="222" max="222" width="12.33203125" style="114" customWidth="1"/>
    <col min="223" max="223" width="11.33203125" style="114" customWidth="1"/>
    <col min="224" max="229" width="9.44140625" style="114" bestFit="1" customWidth="1"/>
    <col min="230" max="16384" width="9.33203125" style="114"/>
  </cols>
  <sheetData>
    <row r="1" spans="1:475" ht="12.75" customHeight="1" x14ac:dyDescent="0.25">
      <c r="B1" s="138" t="s">
        <v>286</v>
      </c>
      <c r="C1" s="117" t="s">
        <v>608</v>
      </c>
      <c r="D1" s="116"/>
      <c r="E1" s="116"/>
      <c r="F1" s="116"/>
      <c r="G1" s="116"/>
      <c r="H1" s="116"/>
      <c r="I1" s="116"/>
      <c r="J1" s="116"/>
      <c r="K1" s="116"/>
      <c r="L1" s="116"/>
      <c r="M1" s="116"/>
      <c r="N1" s="116"/>
      <c r="O1" s="116"/>
      <c r="P1" s="116"/>
      <c r="Q1" s="116"/>
      <c r="R1" s="117" t="s">
        <v>607</v>
      </c>
      <c r="S1" s="116"/>
      <c r="T1" s="116"/>
      <c r="U1" s="116"/>
      <c r="V1" s="116"/>
      <c r="W1" s="116"/>
      <c r="X1" s="116"/>
      <c r="Y1" s="116"/>
      <c r="Z1" s="116"/>
      <c r="AA1" s="116"/>
      <c r="AB1" s="116"/>
      <c r="AC1" s="116"/>
      <c r="AD1" s="116"/>
      <c r="AE1" s="116"/>
      <c r="AF1" s="116"/>
      <c r="AG1" s="117" t="s">
        <v>606</v>
      </c>
      <c r="AH1" s="116"/>
      <c r="AI1" s="116"/>
      <c r="AJ1" s="116"/>
      <c r="AK1" s="116"/>
      <c r="AL1" s="116"/>
      <c r="AM1" s="116"/>
      <c r="AN1" s="116"/>
      <c r="AO1" s="116"/>
      <c r="AP1" s="116"/>
      <c r="AQ1" s="116"/>
      <c r="AR1" s="116"/>
      <c r="AS1" s="116"/>
      <c r="AT1" s="116"/>
      <c r="AU1" s="116"/>
      <c r="AV1" s="117" t="s">
        <v>605</v>
      </c>
      <c r="AW1" s="116"/>
      <c r="AX1" s="116"/>
      <c r="AY1" s="116"/>
      <c r="AZ1" s="116"/>
      <c r="BA1" s="116"/>
      <c r="BB1" s="116"/>
      <c r="BC1" s="116"/>
      <c r="BD1" s="116"/>
      <c r="BE1" s="116"/>
      <c r="BF1" s="116"/>
      <c r="BG1" s="116"/>
      <c r="BH1" s="116"/>
      <c r="BI1" s="116"/>
      <c r="BJ1" s="116"/>
      <c r="BK1" s="117" t="s">
        <v>604</v>
      </c>
      <c r="BL1" s="116"/>
      <c r="BM1" s="116"/>
      <c r="BN1" s="116"/>
      <c r="BO1" s="116"/>
      <c r="BP1" s="116"/>
      <c r="BQ1" s="116"/>
      <c r="BR1" s="116"/>
      <c r="BS1" s="116"/>
      <c r="BT1" s="116"/>
      <c r="BU1" s="116"/>
      <c r="BV1" s="116"/>
      <c r="BW1" s="116"/>
      <c r="BX1" s="116"/>
      <c r="BY1" s="116"/>
      <c r="BZ1" s="117" t="s">
        <v>603</v>
      </c>
      <c r="CA1" s="116"/>
      <c r="CB1" s="116"/>
      <c r="CC1" s="116"/>
      <c r="CD1" s="116"/>
      <c r="CE1" s="116"/>
      <c r="CF1" s="116"/>
      <c r="CG1" s="116"/>
      <c r="CH1" s="116"/>
      <c r="CI1" s="116"/>
      <c r="CJ1" s="116"/>
      <c r="CK1" s="116"/>
      <c r="CL1" s="116"/>
      <c r="CM1" s="116"/>
      <c r="CN1" s="116"/>
      <c r="CO1" s="117" t="s">
        <v>602</v>
      </c>
      <c r="CP1" s="116"/>
      <c r="CQ1" s="116"/>
      <c r="CR1" s="116"/>
      <c r="CS1" s="116"/>
      <c r="CT1" s="116"/>
      <c r="CU1" s="116"/>
      <c r="CV1" s="116"/>
      <c r="CW1" s="116"/>
      <c r="CX1" s="116"/>
      <c r="CY1" s="116"/>
      <c r="CZ1" s="116"/>
      <c r="DA1" s="116"/>
      <c r="DB1" s="116"/>
      <c r="DC1" s="116"/>
      <c r="DD1" s="117" t="s">
        <v>601</v>
      </c>
      <c r="DE1" s="116"/>
      <c r="DF1" s="116"/>
      <c r="DG1" s="116"/>
      <c r="DH1" s="116"/>
      <c r="DI1" s="116"/>
      <c r="DJ1" s="116"/>
      <c r="DK1" s="116"/>
      <c r="DL1" s="116"/>
      <c r="DM1" s="116"/>
      <c r="DN1" s="116"/>
      <c r="DO1" s="116"/>
      <c r="DP1" s="116"/>
      <c r="DQ1" s="116"/>
      <c r="DR1" s="116"/>
      <c r="DS1" s="117" t="s">
        <v>600</v>
      </c>
      <c r="DT1" s="116"/>
      <c r="DU1" s="116"/>
      <c r="DV1" s="116"/>
      <c r="DW1" s="116"/>
      <c r="DX1" s="116"/>
      <c r="DY1" s="116"/>
      <c r="DZ1" s="116"/>
      <c r="EA1" s="116"/>
      <c r="EB1" s="116"/>
      <c r="EC1" s="116"/>
      <c r="ED1" s="116"/>
      <c r="EE1" s="116"/>
      <c r="EF1" s="116"/>
      <c r="EG1" s="116"/>
      <c r="EH1" s="117" t="s">
        <v>599</v>
      </c>
      <c r="EI1" s="116"/>
      <c r="EJ1" s="116"/>
      <c r="EK1" s="116"/>
      <c r="EL1" s="116"/>
      <c r="EM1" s="116"/>
      <c r="EN1" s="116"/>
      <c r="EO1" s="116"/>
      <c r="EP1" s="116"/>
      <c r="EQ1" s="116"/>
      <c r="ER1" s="116"/>
      <c r="ES1" s="116"/>
      <c r="ET1" s="116"/>
      <c r="EU1" s="116"/>
      <c r="EV1" s="116"/>
      <c r="EW1" s="117" t="s">
        <v>598</v>
      </c>
      <c r="EX1" s="116"/>
      <c r="EY1" s="116"/>
      <c r="EZ1" s="116"/>
      <c r="FA1" s="116"/>
      <c r="FB1" s="116"/>
      <c r="FC1" s="116"/>
      <c r="FD1" s="116"/>
      <c r="FE1" s="116"/>
      <c r="FF1" s="116"/>
      <c r="FG1" s="116"/>
      <c r="FH1" s="116"/>
      <c r="FI1" s="116"/>
      <c r="FJ1" s="116"/>
      <c r="FK1" s="116"/>
      <c r="FL1" s="117" t="s">
        <v>597</v>
      </c>
      <c r="FM1" s="116"/>
      <c r="FN1" s="116"/>
      <c r="FO1" s="116"/>
      <c r="FP1" s="116"/>
      <c r="FQ1" s="116"/>
      <c r="FR1" s="116"/>
      <c r="FS1" s="116"/>
      <c r="FT1" s="116"/>
      <c r="FU1" s="116"/>
      <c r="FV1" s="116"/>
      <c r="FW1" s="116"/>
      <c r="FX1" s="116"/>
      <c r="FY1" s="116"/>
      <c r="FZ1" s="116"/>
      <c r="GA1" s="117" t="s">
        <v>596</v>
      </c>
      <c r="GB1" s="116"/>
      <c r="GC1" s="116"/>
      <c r="GD1" s="116"/>
      <c r="GE1" s="116"/>
      <c r="GF1" s="116"/>
      <c r="GG1" s="116"/>
      <c r="GH1" s="116"/>
      <c r="GI1" s="116"/>
      <c r="GJ1" s="116"/>
      <c r="GK1" s="116"/>
      <c r="GL1" s="116"/>
      <c r="GM1" s="116"/>
      <c r="GN1" s="116"/>
      <c r="GO1" s="116"/>
      <c r="GP1" s="117" t="s">
        <v>595</v>
      </c>
      <c r="GQ1" s="116"/>
      <c r="GR1" s="116"/>
      <c r="GS1" s="116"/>
      <c r="GT1" s="116"/>
      <c r="GU1" s="116"/>
      <c r="GV1" s="116"/>
      <c r="GW1" s="116"/>
      <c r="GX1" s="116"/>
      <c r="GY1" s="116"/>
      <c r="GZ1" s="116"/>
      <c r="HA1" s="116"/>
      <c r="HB1" s="116"/>
      <c r="HC1" s="116"/>
      <c r="HD1" s="116"/>
      <c r="HE1" s="117" t="s">
        <v>594</v>
      </c>
      <c r="HF1" s="116"/>
      <c r="HG1" s="116"/>
      <c r="HH1" s="116"/>
      <c r="HI1" s="116"/>
      <c r="HJ1" s="116"/>
      <c r="HK1" s="116"/>
      <c r="HL1" s="116"/>
      <c r="HM1" s="116"/>
      <c r="HN1" s="116"/>
      <c r="HO1" s="116"/>
      <c r="HP1" s="116"/>
      <c r="HQ1" s="116"/>
      <c r="HR1" s="116"/>
      <c r="HS1" s="116"/>
      <c r="HT1" s="117" t="s">
        <v>593</v>
      </c>
      <c r="HU1" s="116"/>
      <c r="HV1" s="116"/>
      <c r="HW1" s="116"/>
      <c r="HX1" s="116"/>
      <c r="HY1" s="116"/>
      <c r="HZ1" s="116"/>
      <c r="IA1" s="116"/>
      <c r="IB1" s="116"/>
      <c r="IC1" s="116"/>
      <c r="ID1" s="116"/>
      <c r="IE1" s="116"/>
      <c r="IF1" s="116"/>
      <c r="IG1" s="116"/>
      <c r="IH1" s="116"/>
      <c r="II1" s="117" t="s">
        <v>592</v>
      </c>
      <c r="IJ1" s="116"/>
      <c r="IK1" s="116"/>
      <c r="IL1" s="116"/>
      <c r="IM1" s="116"/>
      <c r="IN1" s="116"/>
      <c r="IO1" s="116"/>
      <c r="IP1" s="116"/>
      <c r="IQ1" s="116"/>
      <c r="IR1" s="116"/>
      <c r="IS1" s="116"/>
      <c r="IT1" s="116"/>
      <c r="IU1" s="116"/>
      <c r="IV1" s="116"/>
      <c r="IW1" s="116"/>
      <c r="JG1" s="159" t="s">
        <v>325</v>
      </c>
      <c r="JH1" s="159"/>
      <c r="JI1" s="159"/>
      <c r="JJ1" s="159"/>
      <c r="JK1" s="159"/>
      <c r="JL1" s="159"/>
      <c r="JM1" s="159" t="s">
        <v>324</v>
      </c>
      <c r="JN1" s="159"/>
      <c r="JO1" s="159"/>
      <c r="JP1" s="159"/>
      <c r="JQ1" s="159"/>
      <c r="JR1" s="159"/>
      <c r="JS1" s="114" t="s">
        <v>323</v>
      </c>
      <c r="JY1" s="114" t="s">
        <v>322</v>
      </c>
      <c r="KE1" s="114" t="s">
        <v>321</v>
      </c>
      <c r="KK1" s="114" t="s">
        <v>320</v>
      </c>
      <c r="KQ1" s="93" t="s">
        <v>325</v>
      </c>
      <c r="KR1" s="93"/>
      <c r="KS1" s="93" t="s">
        <v>2352</v>
      </c>
      <c r="KT1" s="93"/>
      <c r="KU1" s="93" t="s">
        <v>2353</v>
      </c>
      <c r="KV1" s="93"/>
      <c r="KW1" s="93" t="s">
        <v>322</v>
      </c>
      <c r="KX1" s="93"/>
      <c r="KY1" s="93" t="s">
        <v>2354</v>
      </c>
      <c r="KZ1" s="93"/>
      <c r="LA1" s="114" t="s">
        <v>320</v>
      </c>
      <c r="LC1" s="158" t="s">
        <v>2619</v>
      </c>
      <c r="LO1" s="114" t="s">
        <v>2568</v>
      </c>
      <c r="MA1" s="116" t="s">
        <v>2569</v>
      </c>
      <c r="MM1" s="125" t="s">
        <v>2576</v>
      </c>
      <c r="MY1" s="114" t="s">
        <v>2570</v>
      </c>
      <c r="NK1" s="125" t="s">
        <v>2571</v>
      </c>
      <c r="NW1" s="114" t="s">
        <v>2572</v>
      </c>
      <c r="OI1" s="114" t="s">
        <v>2573</v>
      </c>
      <c r="OU1" s="114" t="s">
        <v>2574</v>
      </c>
      <c r="PG1" s="114" t="s">
        <v>2575</v>
      </c>
      <c r="PS1" s="114" t="s">
        <v>2577</v>
      </c>
      <c r="PW1" s="114" t="s">
        <v>2578</v>
      </c>
      <c r="QA1" s="114" t="s">
        <v>2579</v>
      </c>
      <c r="QE1" s="114" t="s">
        <v>2580</v>
      </c>
      <c r="QI1" s="114" t="s">
        <v>2582</v>
      </c>
      <c r="QU1" s="114" t="s">
        <v>2581</v>
      </c>
    </row>
    <row r="2" spans="1:475" s="116" customFormat="1" ht="30" customHeight="1" x14ac:dyDescent="0.25">
      <c r="A2" s="137"/>
      <c r="B2" s="137"/>
      <c r="C2" s="479" t="s">
        <v>302</v>
      </c>
      <c r="D2" s="480"/>
      <c r="E2" s="480"/>
      <c r="F2" s="479" t="s">
        <v>301</v>
      </c>
      <c r="G2" s="480"/>
      <c r="H2" s="480"/>
      <c r="I2" s="479" t="s">
        <v>300</v>
      </c>
      <c r="J2" s="480"/>
      <c r="K2" s="480"/>
      <c r="L2" s="479" t="s">
        <v>299</v>
      </c>
      <c r="M2" s="480"/>
      <c r="N2" s="480"/>
      <c r="O2" s="111" t="s">
        <v>298</v>
      </c>
      <c r="P2" s="113"/>
      <c r="Q2" s="113"/>
      <c r="R2" s="479" t="s">
        <v>302</v>
      </c>
      <c r="S2" s="480"/>
      <c r="T2" s="480"/>
      <c r="U2" s="479" t="s">
        <v>301</v>
      </c>
      <c r="V2" s="480"/>
      <c r="W2" s="480"/>
      <c r="X2" s="479" t="s">
        <v>300</v>
      </c>
      <c r="Y2" s="480"/>
      <c r="Z2" s="480"/>
      <c r="AA2" s="479" t="s">
        <v>299</v>
      </c>
      <c r="AB2" s="480"/>
      <c r="AC2" s="480"/>
      <c r="AD2" s="111" t="s">
        <v>298</v>
      </c>
      <c r="AE2" s="113"/>
      <c r="AF2" s="113"/>
      <c r="AG2" s="479" t="s">
        <v>302</v>
      </c>
      <c r="AH2" s="480"/>
      <c r="AI2" s="480"/>
      <c r="AJ2" s="479" t="s">
        <v>301</v>
      </c>
      <c r="AK2" s="480"/>
      <c r="AL2" s="480"/>
      <c r="AM2" s="479" t="s">
        <v>300</v>
      </c>
      <c r="AN2" s="480"/>
      <c r="AO2" s="480"/>
      <c r="AP2" s="479" t="s">
        <v>299</v>
      </c>
      <c r="AQ2" s="480"/>
      <c r="AR2" s="480"/>
      <c r="AS2" s="111" t="s">
        <v>298</v>
      </c>
      <c r="AT2" s="113"/>
      <c r="AU2" s="113"/>
      <c r="AV2" s="479" t="s">
        <v>302</v>
      </c>
      <c r="AW2" s="480"/>
      <c r="AX2" s="480"/>
      <c r="AY2" s="479" t="s">
        <v>301</v>
      </c>
      <c r="AZ2" s="480"/>
      <c r="BA2" s="480"/>
      <c r="BB2" s="479" t="s">
        <v>300</v>
      </c>
      <c r="BC2" s="480"/>
      <c r="BD2" s="480"/>
      <c r="BE2" s="479" t="s">
        <v>299</v>
      </c>
      <c r="BF2" s="480"/>
      <c r="BG2" s="480"/>
      <c r="BH2" s="111" t="s">
        <v>298</v>
      </c>
      <c r="BI2" s="113"/>
      <c r="BJ2" s="113"/>
      <c r="BK2" s="479" t="s">
        <v>302</v>
      </c>
      <c r="BL2" s="480"/>
      <c r="BM2" s="480"/>
      <c r="BN2" s="479" t="s">
        <v>301</v>
      </c>
      <c r="BO2" s="480"/>
      <c r="BP2" s="480"/>
      <c r="BQ2" s="479" t="s">
        <v>300</v>
      </c>
      <c r="BR2" s="480"/>
      <c r="BS2" s="480"/>
      <c r="BT2" s="479" t="s">
        <v>299</v>
      </c>
      <c r="BU2" s="480"/>
      <c r="BV2" s="480"/>
      <c r="BW2" s="111" t="s">
        <v>298</v>
      </c>
      <c r="BX2" s="113"/>
      <c r="BY2" s="113"/>
      <c r="BZ2" s="479" t="s">
        <v>302</v>
      </c>
      <c r="CA2" s="480"/>
      <c r="CB2" s="480"/>
      <c r="CC2" s="479" t="s">
        <v>301</v>
      </c>
      <c r="CD2" s="480"/>
      <c r="CE2" s="480"/>
      <c r="CF2" s="479" t="s">
        <v>300</v>
      </c>
      <c r="CG2" s="480"/>
      <c r="CH2" s="480"/>
      <c r="CI2" s="479" t="s">
        <v>299</v>
      </c>
      <c r="CJ2" s="480"/>
      <c r="CK2" s="480"/>
      <c r="CL2" s="111" t="s">
        <v>298</v>
      </c>
      <c r="CM2" s="113"/>
      <c r="CN2" s="113"/>
      <c r="CO2" s="479" t="s">
        <v>302</v>
      </c>
      <c r="CP2" s="480"/>
      <c r="CQ2" s="480"/>
      <c r="CR2" s="479" t="s">
        <v>301</v>
      </c>
      <c r="CS2" s="480"/>
      <c r="CT2" s="480"/>
      <c r="CU2" s="479" t="s">
        <v>300</v>
      </c>
      <c r="CV2" s="480"/>
      <c r="CW2" s="480"/>
      <c r="CX2" s="479" t="s">
        <v>299</v>
      </c>
      <c r="CY2" s="480"/>
      <c r="CZ2" s="480"/>
      <c r="DA2" s="111" t="s">
        <v>298</v>
      </c>
      <c r="DB2" s="113"/>
      <c r="DC2" s="113"/>
      <c r="DD2" s="479" t="s">
        <v>302</v>
      </c>
      <c r="DE2" s="480"/>
      <c r="DF2" s="480"/>
      <c r="DG2" s="479" t="s">
        <v>301</v>
      </c>
      <c r="DH2" s="480"/>
      <c r="DI2" s="480"/>
      <c r="DJ2" s="479" t="s">
        <v>300</v>
      </c>
      <c r="DK2" s="480"/>
      <c r="DL2" s="480"/>
      <c r="DM2" s="479" t="s">
        <v>299</v>
      </c>
      <c r="DN2" s="480"/>
      <c r="DO2" s="480"/>
      <c r="DP2" s="111" t="s">
        <v>298</v>
      </c>
      <c r="DQ2" s="113"/>
      <c r="DR2" s="113"/>
      <c r="DS2" s="479" t="s">
        <v>302</v>
      </c>
      <c r="DT2" s="480"/>
      <c r="DU2" s="480"/>
      <c r="DV2" s="479" t="s">
        <v>301</v>
      </c>
      <c r="DW2" s="480"/>
      <c r="DX2" s="480"/>
      <c r="DY2" s="479" t="s">
        <v>300</v>
      </c>
      <c r="DZ2" s="480"/>
      <c r="EA2" s="480"/>
      <c r="EB2" s="479" t="s">
        <v>299</v>
      </c>
      <c r="EC2" s="480"/>
      <c r="ED2" s="480"/>
      <c r="EE2" s="111" t="s">
        <v>298</v>
      </c>
      <c r="EF2" s="113"/>
      <c r="EG2" s="113"/>
      <c r="EH2" s="479" t="s">
        <v>302</v>
      </c>
      <c r="EI2" s="480"/>
      <c r="EJ2" s="480"/>
      <c r="EK2" s="479" t="s">
        <v>301</v>
      </c>
      <c r="EL2" s="480"/>
      <c r="EM2" s="480"/>
      <c r="EN2" s="479" t="s">
        <v>300</v>
      </c>
      <c r="EO2" s="480"/>
      <c r="EP2" s="480"/>
      <c r="EQ2" s="479" t="s">
        <v>299</v>
      </c>
      <c r="ER2" s="480"/>
      <c r="ES2" s="480"/>
      <c r="ET2" s="111" t="s">
        <v>298</v>
      </c>
      <c r="EU2" s="113"/>
      <c r="EV2" s="113"/>
      <c r="EW2" s="479" t="s">
        <v>302</v>
      </c>
      <c r="EX2" s="480"/>
      <c r="EY2" s="480"/>
      <c r="EZ2" s="479" t="s">
        <v>301</v>
      </c>
      <c r="FA2" s="480"/>
      <c r="FB2" s="480"/>
      <c r="FC2" s="479" t="s">
        <v>300</v>
      </c>
      <c r="FD2" s="480"/>
      <c r="FE2" s="480"/>
      <c r="FF2" s="479" t="s">
        <v>299</v>
      </c>
      <c r="FG2" s="480"/>
      <c r="FH2" s="480"/>
      <c r="FI2" s="111" t="s">
        <v>298</v>
      </c>
      <c r="FJ2" s="113"/>
      <c r="FK2" s="113"/>
      <c r="FL2" s="479" t="s">
        <v>302</v>
      </c>
      <c r="FM2" s="480"/>
      <c r="FN2" s="480"/>
      <c r="FO2" s="479" t="s">
        <v>301</v>
      </c>
      <c r="FP2" s="480"/>
      <c r="FQ2" s="480"/>
      <c r="FR2" s="479" t="s">
        <v>300</v>
      </c>
      <c r="FS2" s="480"/>
      <c r="FT2" s="480"/>
      <c r="FU2" s="479" t="s">
        <v>299</v>
      </c>
      <c r="FV2" s="480"/>
      <c r="FW2" s="480"/>
      <c r="FX2" s="111" t="s">
        <v>298</v>
      </c>
      <c r="FY2" s="113"/>
      <c r="FZ2" s="113"/>
      <c r="GA2" s="479" t="s">
        <v>302</v>
      </c>
      <c r="GB2" s="480"/>
      <c r="GC2" s="480"/>
      <c r="GD2" s="479" t="s">
        <v>301</v>
      </c>
      <c r="GE2" s="480"/>
      <c r="GF2" s="480"/>
      <c r="GG2" s="479" t="s">
        <v>300</v>
      </c>
      <c r="GH2" s="480"/>
      <c r="GI2" s="480"/>
      <c r="GJ2" s="479" t="s">
        <v>299</v>
      </c>
      <c r="GK2" s="480"/>
      <c r="GL2" s="480"/>
      <c r="GM2" s="111" t="s">
        <v>298</v>
      </c>
      <c r="GN2" s="113"/>
      <c r="GO2" s="113"/>
      <c r="GP2" s="479" t="s">
        <v>302</v>
      </c>
      <c r="GQ2" s="480"/>
      <c r="GR2" s="480"/>
      <c r="GS2" s="479" t="s">
        <v>301</v>
      </c>
      <c r="GT2" s="480"/>
      <c r="GU2" s="480"/>
      <c r="GV2" s="479" t="s">
        <v>300</v>
      </c>
      <c r="GW2" s="480"/>
      <c r="GX2" s="480"/>
      <c r="GY2" s="479" t="s">
        <v>299</v>
      </c>
      <c r="GZ2" s="480"/>
      <c r="HA2" s="480"/>
      <c r="HB2" s="111" t="s">
        <v>298</v>
      </c>
      <c r="HC2" s="113"/>
      <c r="HD2" s="113"/>
      <c r="HE2" s="479" t="s">
        <v>302</v>
      </c>
      <c r="HF2" s="480"/>
      <c r="HG2" s="480"/>
      <c r="HH2" s="479" t="s">
        <v>301</v>
      </c>
      <c r="HI2" s="480"/>
      <c r="HJ2" s="480"/>
      <c r="HK2" s="479" t="s">
        <v>300</v>
      </c>
      <c r="HL2" s="480"/>
      <c r="HM2" s="480"/>
      <c r="HN2" s="479" t="s">
        <v>299</v>
      </c>
      <c r="HO2" s="480"/>
      <c r="HP2" s="480"/>
      <c r="HQ2" s="111" t="s">
        <v>298</v>
      </c>
      <c r="HR2" s="113"/>
      <c r="HS2" s="113"/>
      <c r="HT2" s="479" t="s">
        <v>302</v>
      </c>
      <c r="HU2" s="480"/>
      <c r="HV2" s="480"/>
      <c r="HW2" s="479" t="s">
        <v>301</v>
      </c>
      <c r="HX2" s="480"/>
      <c r="HY2" s="480"/>
      <c r="HZ2" s="479" t="s">
        <v>300</v>
      </c>
      <c r="IA2" s="480"/>
      <c r="IB2" s="480"/>
      <c r="IC2" s="479" t="s">
        <v>299</v>
      </c>
      <c r="ID2" s="480"/>
      <c r="IE2" s="480"/>
      <c r="IF2" s="111" t="s">
        <v>298</v>
      </c>
      <c r="IG2" s="113"/>
      <c r="IH2" s="113"/>
      <c r="II2" s="479" t="s">
        <v>302</v>
      </c>
      <c r="IJ2" s="480"/>
      <c r="IK2" s="480"/>
      <c r="IL2" s="479" t="s">
        <v>301</v>
      </c>
      <c r="IM2" s="480"/>
      <c r="IN2" s="480"/>
      <c r="IO2" s="479" t="s">
        <v>300</v>
      </c>
      <c r="IP2" s="480"/>
      <c r="IQ2" s="480"/>
      <c r="IR2" s="479" t="s">
        <v>299</v>
      </c>
      <c r="IS2" s="480"/>
      <c r="IT2" s="480"/>
      <c r="IU2" s="111" t="s">
        <v>298</v>
      </c>
      <c r="IV2" s="113"/>
      <c r="IW2" s="113"/>
      <c r="JG2" s="116">
        <v>2013</v>
      </c>
      <c r="JJ2" s="116">
        <v>2016</v>
      </c>
      <c r="JM2" s="116">
        <v>2013</v>
      </c>
      <c r="JP2" s="116">
        <v>2016</v>
      </c>
      <c r="JS2" s="116">
        <v>2013</v>
      </c>
      <c r="JV2" s="116">
        <v>2016</v>
      </c>
      <c r="JY2" s="116">
        <v>2013</v>
      </c>
      <c r="KB2" s="116">
        <v>2016</v>
      </c>
      <c r="KE2" s="116">
        <v>2013</v>
      </c>
      <c r="KH2" s="116">
        <v>2016</v>
      </c>
      <c r="KK2" s="116">
        <v>2013</v>
      </c>
      <c r="KN2" s="116">
        <v>2016</v>
      </c>
      <c r="KQ2" s="93">
        <v>2013</v>
      </c>
      <c r="KR2" s="93">
        <v>2016</v>
      </c>
      <c r="KS2" s="93">
        <v>2013</v>
      </c>
      <c r="KT2" s="93">
        <v>2016</v>
      </c>
      <c r="KU2" s="93">
        <v>2013</v>
      </c>
      <c r="KV2" s="93">
        <v>2016</v>
      </c>
      <c r="KW2" s="93">
        <v>2013</v>
      </c>
      <c r="KX2" s="93">
        <v>2016</v>
      </c>
      <c r="KY2" s="93">
        <v>2013</v>
      </c>
      <c r="KZ2" s="93">
        <v>2016</v>
      </c>
      <c r="LA2" s="93">
        <v>2013</v>
      </c>
      <c r="LB2" s="93">
        <v>2016</v>
      </c>
      <c r="LC2" s="116">
        <v>2013</v>
      </c>
      <c r="LG2" s="116">
        <v>2016</v>
      </c>
      <c r="LK2" s="359">
        <v>2019</v>
      </c>
      <c r="LL2" s="359"/>
      <c r="LM2" s="359"/>
      <c r="LN2" s="359"/>
      <c r="LO2" s="359">
        <v>2013</v>
      </c>
      <c r="LP2" s="359"/>
      <c r="LQ2" s="359"/>
      <c r="LR2" s="359"/>
      <c r="LS2" s="359">
        <v>2016</v>
      </c>
      <c r="LT2" s="359"/>
      <c r="LU2" s="359"/>
      <c r="LV2" s="359"/>
      <c r="LW2" s="359">
        <v>2019</v>
      </c>
      <c r="LX2" s="359"/>
      <c r="LY2" s="359"/>
      <c r="LZ2" s="359"/>
      <c r="MA2" s="359">
        <v>2013</v>
      </c>
      <c r="MB2" s="359"/>
      <c r="MC2" s="359"/>
      <c r="MD2" s="359"/>
      <c r="ME2" s="359">
        <v>2016</v>
      </c>
      <c r="MF2" s="359"/>
      <c r="MG2" s="359"/>
      <c r="MH2" s="359"/>
      <c r="MI2" s="359">
        <v>2019</v>
      </c>
      <c r="MJ2" s="359"/>
      <c r="MK2" s="359"/>
      <c r="ML2" s="359"/>
      <c r="MM2" s="359">
        <v>2013</v>
      </c>
      <c r="MN2" s="359"/>
      <c r="MO2" s="359"/>
      <c r="MP2" s="359"/>
      <c r="MQ2" s="359">
        <v>2016</v>
      </c>
      <c r="MR2" s="359"/>
      <c r="MS2" s="359"/>
      <c r="MT2" s="359"/>
      <c r="MU2" s="359">
        <v>2019</v>
      </c>
      <c r="MV2" s="359"/>
      <c r="MW2" s="359"/>
      <c r="MX2" s="359"/>
      <c r="MY2" s="359">
        <v>2013</v>
      </c>
      <c r="MZ2" s="359"/>
      <c r="NA2" s="359"/>
      <c r="NB2" s="359"/>
      <c r="NC2" s="359">
        <v>2016</v>
      </c>
      <c r="ND2" s="359"/>
      <c r="NE2" s="359"/>
      <c r="NF2" s="359"/>
      <c r="NG2" s="359">
        <v>2019</v>
      </c>
      <c r="NH2" s="359"/>
      <c r="NI2" s="359"/>
      <c r="NJ2" s="359"/>
      <c r="NK2" s="359">
        <v>2013</v>
      </c>
      <c r="NL2" s="359"/>
      <c r="NM2" s="359"/>
      <c r="NN2" s="359"/>
      <c r="NO2" s="359">
        <v>2016</v>
      </c>
      <c r="NP2" s="359"/>
      <c r="NQ2" s="359"/>
      <c r="NR2" s="359"/>
      <c r="NS2" s="359">
        <v>2019</v>
      </c>
      <c r="NT2" s="359"/>
      <c r="NU2" s="359"/>
      <c r="NV2" s="359"/>
      <c r="NW2" s="359">
        <v>2013</v>
      </c>
      <c r="NX2" s="359"/>
      <c r="NY2" s="359"/>
      <c r="NZ2" s="359"/>
      <c r="OA2" s="359">
        <v>2016</v>
      </c>
      <c r="OB2" s="359"/>
      <c r="OC2" s="359"/>
      <c r="OD2" s="359"/>
      <c r="OE2" s="359">
        <v>2019</v>
      </c>
      <c r="OF2" s="359"/>
      <c r="OG2" s="359"/>
      <c r="OH2" s="359"/>
      <c r="OI2" s="359">
        <v>2013</v>
      </c>
      <c r="OJ2" s="359"/>
      <c r="OK2" s="359"/>
      <c r="OL2" s="359"/>
      <c r="OM2" s="359">
        <v>2016</v>
      </c>
      <c r="ON2" s="359"/>
      <c r="OO2" s="359"/>
      <c r="OP2" s="359"/>
      <c r="OQ2" s="359">
        <v>2019</v>
      </c>
      <c r="OR2" s="359"/>
      <c r="OS2" s="359"/>
      <c r="OT2" s="359"/>
      <c r="OU2" s="359">
        <v>2013</v>
      </c>
      <c r="OV2" s="359"/>
      <c r="OW2" s="359"/>
      <c r="OX2" s="359"/>
      <c r="OY2" s="359">
        <v>2016</v>
      </c>
      <c r="OZ2" s="359"/>
      <c r="PA2" s="359"/>
      <c r="PB2" s="359"/>
      <c r="PC2" s="359">
        <v>2019</v>
      </c>
      <c r="PD2" s="359"/>
      <c r="PE2" s="359"/>
      <c r="PF2" s="359"/>
      <c r="PG2" s="359">
        <v>2013</v>
      </c>
      <c r="PH2" s="359"/>
      <c r="PI2" s="359"/>
      <c r="PJ2" s="359"/>
      <c r="PK2" s="359">
        <v>2016</v>
      </c>
      <c r="PL2" s="359"/>
      <c r="PM2" s="359"/>
      <c r="PN2" s="359"/>
      <c r="PO2" s="359">
        <v>2019</v>
      </c>
      <c r="PP2" s="359"/>
      <c r="PQ2" s="359"/>
      <c r="PR2" s="359"/>
      <c r="PS2" s="359">
        <v>2019</v>
      </c>
      <c r="PT2" s="359"/>
      <c r="PU2" s="359"/>
      <c r="PV2" s="359"/>
      <c r="PW2" s="359">
        <v>2019</v>
      </c>
      <c r="PX2" s="359"/>
      <c r="PY2" s="359"/>
      <c r="PZ2" s="359"/>
      <c r="QA2" s="359">
        <v>2019</v>
      </c>
      <c r="QB2" s="359"/>
      <c r="QC2" s="359"/>
      <c r="QD2" s="359"/>
      <c r="QE2" s="359">
        <v>2019</v>
      </c>
      <c r="QF2" s="359"/>
      <c r="QG2" s="359"/>
      <c r="QH2" s="359"/>
      <c r="QI2" s="359">
        <v>2013</v>
      </c>
      <c r="QJ2" s="359"/>
      <c r="QK2" s="359"/>
      <c r="QL2" s="359"/>
      <c r="QM2" s="359">
        <v>2016</v>
      </c>
      <c r="QN2" s="359"/>
      <c r="QO2" s="359"/>
      <c r="QP2" s="359"/>
      <c r="QQ2" s="359">
        <v>2019</v>
      </c>
      <c r="QU2" s="359">
        <v>2013</v>
      </c>
      <c r="QV2" s="359"/>
      <c r="QW2" s="359"/>
      <c r="QX2" s="359"/>
      <c r="QY2" s="359">
        <v>2016</v>
      </c>
      <c r="QZ2" s="359"/>
      <c r="RA2" s="359"/>
      <c r="RB2" s="359"/>
      <c r="RC2" s="359">
        <v>2019</v>
      </c>
    </row>
    <row r="3" spans="1:475" s="116" customFormat="1" ht="23.4" x14ac:dyDescent="0.25">
      <c r="A3" s="137" t="s">
        <v>591</v>
      </c>
      <c r="B3" s="137" t="s">
        <v>590</v>
      </c>
      <c r="C3" s="111" t="s">
        <v>297</v>
      </c>
      <c r="D3" s="111" t="s">
        <v>288</v>
      </c>
      <c r="E3" s="111" t="s">
        <v>296</v>
      </c>
      <c r="F3" s="111" t="s">
        <v>297</v>
      </c>
      <c r="G3" s="111" t="s">
        <v>288</v>
      </c>
      <c r="H3" s="111" t="s">
        <v>296</v>
      </c>
      <c r="I3" s="111" t="s">
        <v>297</v>
      </c>
      <c r="J3" s="111" t="s">
        <v>288</v>
      </c>
      <c r="K3" s="111" t="s">
        <v>296</v>
      </c>
      <c r="L3" s="111" t="s">
        <v>297</v>
      </c>
      <c r="M3" s="111" t="s">
        <v>288</v>
      </c>
      <c r="N3" s="111" t="s">
        <v>296</v>
      </c>
      <c r="O3" s="111" t="s">
        <v>297</v>
      </c>
      <c r="P3" s="111" t="s">
        <v>288</v>
      </c>
      <c r="Q3" s="111" t="s">
        <v>296</v>
      </c>
      <c r="R3" s="111" t="s">
        <v>297</v>
      </c>
      <c r="S3" s="111" t="s">
        <v>288</v>
      </c>
      <c r="T3" s="111" t="s">
        <v>296</v>
      </c>
      <c r="U3" s="111" t="s">
        <v>297</v>
      </c>
      <c r="V3" s="111" t="s">
        <v>288</v>
      </c>
      <c r="W3" s="111" t="s">
        <v>296</v>
      </c>
      <c r="X3" s="111" t="s">
        <v>297</v>
      </c>
      <c r="Y3" s="111" t="s">
        <v>288</v>
      </c>
      <c r="Z3" s="111" t="s">
        <v>296</v>
      </c>
      <c r="AA3" s="111" t="s">
        <v>297</v>
      </c>
      <c r="AB3" s="111" t="s">
        <v>288</v>
      </c>
      <c r="AC3" s="111" t="s">
        <v>296</v>
      </c>
      <c r="AD3" s="111" t="s">
        <v>297</v>
      </c>
      <c r="AE3" s="111" t="s">
        <v>288</v>
      </c>
      <c r="AF3" s="111" t="s">
        <v>296</v>
      </c>
      <c r="AG3" s="111" t="s">
        <v>297</v>
      </c>
      <c r="AH3" s="111" t="s">
        <v>288</v>
      </c>
      <c r="AI3" s="111" t="s">
        <v>296</v>
      </c>
      <c r="AJ3" s="111" t="s">
        <v>297</v>
      </c>
      <c r="AK3" s="111" t="s">
        <v>288</v>
      </c>
      <c r="AL3" s="111" t="s">
        <v>296</v>
      </c>
      <c r="AM3" s="111" t="s">
        <v>297</v>
      </c>
      <c r="AN3" s="111" t="s">
        <v>288</v>
      </c>
      <c r="AO3" s="111" t="s">
        <v>296</v>
      </c>
      <c r="AP3" s="111" t="s">
        <v>297</v>
      </c>
      <c r="AQ3" s="111" t="s">
        <v>288</v>
      </c>
      <c r="AR3" s="111" t="s">
        <v>296</v>
      </c>
      <c r="AS3" s="111" t="s">
        <v>297</v>
      </c>
      <c r="AT3" s="111" t="s">
        <v>288</v>
      </c>
      <c r="AU3" s="111" t="s">
        <v>296</v>
      </c>
      <c r="AV3" s="111" t="s">
        <v>297</v>
      </c>
      <c r="AW3" s="111" t="s">
        <v>288</v>
      </c>
      <c r="AX3" s="111" t="s">
        <v>296</v>
      </c>
      <c r="AY3" s="111" t="s">
        <v>297</v>
      </c>
      <c r="AZ3" s="111" t="s">
        <v>288</v>
      </c>
      <c r="BA3" s="111" t="s">
        <v>296</v>
      </c>
      <c r="BB3" s="111" t="s">
        <v>297</v>
      </c>
      <c r="BC3" s="111" t="s">
        <v>288</v>
      </c>
      <c r="BD3" s="111" t="s">
        <v>296</v>
      </c>
      <c r="BE3" s="111" t="s">
        <v>297</v>
      </c>
      <c r="BF3" s="111" t="s">
        <v>288</v>
      </c>
      <c r="BG3" s="111" t="s">
        <v>296</v>
      </c>
      <c r="BH3" s="111" t="s">
        <v>297</v>
      </c>
      <c r="BI3" s="111" t="s">
        <v>288</v>
      </c>
      <c r="BJ3" s="111" t="s">
        <v>296</v>
      </c>
      <c r="BK3" s="111" t="s">
        <v>297</v>
      </c>
      <c r="BL3" s="111" t="s">
        <v>288</v>
      </c>
      <c r="BM3" s="111" t="s">
        <v>296</v>
      </c>
      <c r="BN3" s="111" t="s">
        <v>297</v>
      </c>
      <c r="BO3" s="111" t="s">
        <v>288</v>
      </c>
      <c r="BP3" s="111" t="s">
        <v>296</v>
      </c>
      <c r="BQ3" s="111" t="s">
        <v>297</v>
      </c>
      <c r="BR3" s="111" t="s">
        <v>288</v>
      </c>
      <c r="BS3" s="111" t="s">
        <v>296</v>
      </c>
      <c r="BT3" s="111" t="s">
        <v>297</v>
      </c>
      <c r="BU3" s="111" t="s">
        <v>288</v>
      </c>
      <c r="BV3" s="111" t="s">
        <v>296</v>
      </c>
      <c r="BW3" s="111" t="s">
        <v>297</v>
      </c>
      <c r="BX3" s="111" t="s">
        <v>288</v>
      </c>
      <c r="BY3" s="111" t="s">
        <v>296</v>
      </c>
      <c r="BZ3" s="111" t="s">
        <v>297</v>
      </c>
      <c r="CA3" s="111" t="s">
        <v>288</v>
      </c>
      <c r="CB3" s="111" t="s">
        <v>296</v>
      </c>
      <c r="CC3" s="111" t="s">
        <v>297</v>
      </c>
      <c r="CD3" s="111" t="s">
        <v>288</v>
      </c>
      <c r="CE3" s="111" t="s">
        <v>296</v>
      </c>
      <c r="CF3" s="111" t="s">
        <v>297</v>
      </c>
      <c r="CG3" s="111" t="s">
        <v>288</v>
      </c>
      <c r="CH3" s="111" t="s">
        <v>296</v>
      </c>
      <c r="CI3" s="111" t="s">
        <v>297</v>
      </c>
      <c r="CJ3" s="111" t="s">
        <v>288</v>
      </c>
      <c r="CK3" s="111" t="s">
        <v>296</v>
      </c>
      <c r="CL3" s="111" t="s">
        <v>297</v>
      </c>
      <c r="CM3" s="111" t="s">
        <v>288</v>
      </c>
      <c r="CN3" s="111" t="s">
        <v>296</v>
      </c>
      <c r="CO3" s="111" t="s">
        <v>297</v>
      </c>
      <c r="CP3" s="111" t="s">
        <v>288</v>
      </c>
      <c r="CQ3" s="111" t="s">
        <v>296</v>
      </c>
      <c r="CR3" s="111" t="s">
        <v>297</v>
      </c>
      <c r="CS3" s="111" t="s">
        <v>288</v>
      </c>
      <c r="CT3" s="111" t="s">
        <v>296</v>
      </c>
      <c r="CU3" s="111" t="s">
        <v>297</v>
      </c>
      <c r="CV3" s="111" t="s">
        <v>288</v>
      </c>
      <c r="CW3" s="111" t="s">
        <v>296</v>
      </c>
      <c r="CX3" s="111" t="s">
        <v>297</v>
      </c>
      <c r="CY3" s="111" t="s">
        <v>288</v>
      </c>
      <c r="CZ3" s="111" t="s">
        <v>296</v>
      </c>
      <c r="DA3" s="111" t="s">
        <v>297</v>
      </c>
      <c r="DB3" s="111" t="s">
        <v>288</v>
      </c>
      <c r="DC3" s="111" t="s">
        <v>296</v>
      </c>
      <c r="DD3" s="111" t="s">
        <v>297</v>
      </c>
      <c r="DE3" s="111" t="s">
        <v>288</v>
      </c>
      <c r="DF3" s="111" t="s">
        <v>296</v>
      </c>
      <c r="DG3" s="111" t="s">
        <v>297</v>
      </c>
      <c r="DH3" s="111" t="s">
        <v>288</v>
      </c>
      <c r="DI3" s="111" t="s">
        <v>296</v>
      </c>
      <c r="DJ3" s="111" t="s">
        <v>297</v>
      </c>
      <c r="DK3" s="111" t="s">
        <v>288</v>
      </c>
      <c r="DL3" s="111" t="s">
        <v>296</v>
      </c>
      <c r="DM3" s="111" t="s">
        <v>297</v>
      </c>
      <c r="DN3" s="111" t="s">
        <v>288</v>
      </c>
      <c r="DO3" s="111" t="s">
        <v>296</v>
      </c>
      <c r="DP3" s="111" t="s">
        <v>297</v>
      </c>
      <c r="DQ3" s="111" t="s">
        <v>288</v>
      </c>
      <c r="DR3" s="111" t="s">
        <v>296</v>
      </c>
      <c r="DS3" s="111" t="s">
        <v>297</v>
      </c>
      <c r="DT3" s="111" t="s">
        <v>288</v>
      </c>
      <c r="DU3" s="111" t="s">
        <v>296</v>
      </c>
      <c r="DV3" s="111" t="s">
        <v>297</v>
      </c>
      <c r="DW3" s="111" t="s">
        <v>288</v>
      </c>
      <c r="DX3" s="111" t="s">
        <v>296</v>
      </c>
      <c r="DY3" s="111" t="s">
        <v>297</v>
      </c>
      <c r="DZ3" s="111" t="s">
        <v>288</v>
      </c>
      <c r="EA3" s="111" t="s">
        <v>296</v>
      </c>
      <c r="EB3" s="111" t="s">
        <v>297</v>
      </c>
      <c r="EC3" s="111" t="s">
        <v>288</v>
      </c>
      <c r="ED3" s="111" t="s">
        <v>296</v>
      </c>
      <c r="EE3" s="111" t="s">
        <v>297</v>
      </c>
      <c r="EF3" s="111" t="s">
        <v>288</v>
      </c>
      <c r="EG3" s="111" t="s">
        <v>296</v>
      </c>
      <c r="EH3" s="111" t="s">
        <v>297</v>
      </c>
      <c r="EI3" s="111" t="s">
        <v>288</v>
      </c>
      <c r="EJ3" s="111" t="s">
        <v>296</v>
      </c>
      <c r="EK3" s="111" t="s">
        <v>297</v>
      </c>
      <c r="EL3" s="111" t="s">
        <v>288</v>
      </c>
      <c r="EM3" s="111" t="s">
        <v>296</v>
      </c>
      <c r="EN3" s="111" t="s">
        <v>297</v>
      </c>
      <c r="EO3" s="111" t="s">
        <v>288</v>
      </c>
      <c r="EP3" s="111" t="s">
        <v>296</v>
      </c>
      <c r="EQ3" s="111" t="s">
        <v>297</v>
      </c>
      <c r="ER3" s="111" t="s">
        <v>288</v>
      </c>
      <c r="ES3" s="111" t="s">
        <v>296</v>
      </c>
      <c r="ET3" s="111" t="s">
        <v>297</v>
      </c>
      <c r="EU3" s="111" t="s">
        <v>288</v>
      </c>
      <c r="EV3" s="111" t="s">
        <v>296</v>
      </c>
      <c r="EW3" s="111" t="s">
        <v>297</v>
      </c>
      <c r="EX3" s="111" t="s">
        <v>288</v>
      </c>
      <c r="EY3" s="111" t="s">
        <v>296</v>
      </c>
      <c r="EZ3" s="111" t="s">
        <v>297</v>
      </c>
      <c r="FA3" s="111" t="s">
        <v>288</v>
      </c>
      <c r="FB3" s="111" t="s">
        <v>296</v>
      </c>
      <c r="FC3" s="111" t="s">
        <v>297</v>
      </c>
      <c r="FD3" s="111" t="s">
        <v>288</v>
      </c>
      <c r="FE3" s="111" t="s">
        <v>296</v>
      </c>
      <c r="FF3" s="111" t="s">
        <v>297</v>
      </c>
      <c r="FG3" s="111" t="s">
        <v>288</v>
      </c>
      <c r="FH3" s="111" t="s">
        <v>296</v>
      </c>
      <c r="FI3" s="111" t="s">
        <v>297</v>
      </c>
      <c r="FJ3" s="111" t="s">
        <v>288</v>
      </c>
      <c r="FK3" s="111" t="s">
        <v>296</v>
      </c>
      <c r="FL3" s="111" t="s">
        <v>297</v>
      </c>
      <c r="FM3" s="111" t="s">
        <v>288</v>
      </c>
      <c r="FN3" s="111" t="s">
        <v>296</v>
      </c>
      <c r="FO3" s="111" t="s">
        <v>297</v>
      </c>
      <c r="FP3" s="111" t="s">
        <v>288</v>
      </c>
      <c r="FQ3" s="111" t="s">
        <v>296</v>
      </c>
      <c r="FR3" s="111" t="s">
        <v>297</v>
      </c>
      <c r="FS3" s="111" t="s">
        <v>288</v>
      </c>
      <c r="FT3" s="111" t="s">
        <v>296</v>
      </c>
      <c r="FU3" s="111" t="s">
        <v>297</v>
      </c>
      <c r="FV3" s="111" t="s">
        <v>288</v>
      </c>
      <c r="FW3" s="111" t="s">
        <v>296</v>
      </c>
      <c r="FX3" s="111" t="s">
        <v>297</v>
      </c>
      <c r="FY3" s="111" t="s">
        <v>288</v>
      </c>
      <c r="FZ3" s="111" t="s">
        <v>296</v>
      </c>
      <c r="GA3" s="111" t="s">
        <v>297</v>
      </c>
      <c r="GB3" s="111" t="s">
        <v>288</v>
      </c>
      <c r="GC3" s="111" t="s">
        <v>296</v>
      </c>
      <c r="GD3" s="111" t="s">
        <v>297</v>
      </c>
      <c r="GE3" s="111" t="s">
        <v>288</v>
      </c>
      <c r="GF3" s="111" t="s">
        <v>296</v>
      </c>
      <c r="GG3" s="111" t="s">
        <v>297</v>
      </c>
      <c r="GH3" s="111" t="s">
        <v>288</v>
      </c>
      <c r="GI3" s="111" t="s">
        <v>296</v>
      </c>
      <c r="GJ3" s="111" t="s">
        <v>297</v>
      </c>
      <c r="GK3" s="111" t="s">
        <v>288</v>
      </c>
      <c r="GL3" s="111" t="s">
        <v>296</v>
      </c>
      <c r="GM3" s="111" t="s">
        <v>297</v>
      </c>
      <c r="GN3" s="111" t="s">
        <v>288</v>
      </c>
      <c r="GO3" s="111" t="s">
        <v>296</v>
      </c>
      <c r="GP3" s="111" t="s">
        <v>297</v>
      </c>
      <c r="GQ3" s="111" t="s">
        <v>288</v>
      </c>
      <c r="GR3" s="111" t="s">
        <v>296</v>
      </c>
      <c r="GS3" s="111" t="s">
        <v>297</v>
      </c>
      <c r="GT3" s="111" t="s">
        <v>288</v>
      </c>
      <c r="GU3" s="111" t="s">
        <v>296</v>
      </c>
      <c r="GV3" s="111" t="s">
        <v>297</v>
      </c>
      <c r="GW3" s="111" t="s">
        <v>288</v>
      </c>
      <c r="GX3" s="111" t="s">
        <v>296</v>
      </c>
      <c r="GY3" s="111" t="s">
        <v>297</v>
      </c>
      <c r="GZ3" s="111" t="s">
        <v>288</v>
      </c>
      <c r="HA3" s="111" t="s">
        <v>296</v>
      </c>
      <c r="HB3" s="111" t="s">
        <v>297</v>
      </c>
      <c r="HC3" s="111" t="s">
        <v>288</v>
      </c>
      <c r="HD3" s="111" t="s">
        <v>296</v>
      </c>
      <c r="HE3" s="111" t="s">
        <v>297</v>
      </c>
      <c r="HF3" s="111" t="s">
        <v>288</v>
      </c>
      <c r="HG3" s="111" t="s">
        <v>296</v>
      </c>
      <c r="HH3" s="111" t="s">
        <v>297</v>
      </c>
      <c r="HI3" s="111" t="s">
        <v>288</v>
      </c>
      <c r="HJ3" s="111" t="s">
        <v>296</v>
      </c>
      <c r="HK3" s="111" t="s">
        <v>297</v>
      </c>
      <c r="HL3" s="111" t="s">
        <v>288</v>
      </c>
      <c r="HM3" s="111" t="s">
        <v>296</v>
      </c>
      <c r="HN3" s="111" t="s">
        <v>297</v>
      </c>
      <c r="HO3" s="111" t="s">
        <v>288</v>
      </c>
      <c r="HP3" s="111" t="s">
        <v>296</v>
      </c>
      <c r="HQ3" s="111" t="s">
        <v>297</v>
      </c>
      <c r="HR3" s="111" t="s">
        <v>288</v>
      </c>
      <c r="HS3" s="111" t="s">
        <v>296</v>
      </c>
      <c r="HT3" s="111" t="s">
        <v>297</v>
      </c>
      <c r="HU3" s="111" t="s">
        <v>288</v>
      </c>
      <c r="HV3" s="111" t="s">
        <v>296</v>
      </c>
      <c r="HW3" s="111" t="s">
        <v>297</v>
      </c>
      <c r="HX3" s="111" t="s">
        <v>288</v>
      </c>
      <c r="HY3" s="111" t="s">
        <v>296</v>
      </c>
      <c r="HZ3" s="111" t="s">
        <v>297</v>
      </c>
      <c r="IA3" s="111" t="s">
        <v>288</v>
      </c>
      <c r="IB3" s="111" t="s">
        <v>296</v>
      </c>
      <c r="IC3" s="111" t="s">
        <v>297</v>
      </c>
      <c r="ID3" s="111" t="s">
        <v>288</v>
      </c>
      <c r="IE3" s="111" t="s">
        <v>296</v>
      </c>
      <c r="IF3" s="111" t="s">
        <v>297</v>
      </c>
      <c r="IG3" s="111" t="s">
        <v>288</v>
      </c>
      <c r="IH3" s="111" t="s">
        <v>296</v>
      </c>
      <c r="II3" s="111" t="s">
        <v>297</v>
      </c>
      <c r="IJ3" s="111" t="s">
        <v>288</v>
      </c>
      <c r="IK3" s="111" t="s">
        <v>296</v>
      </c>
      <c r="IL3" s="111" t="s">
        <v>297</v>
      </c>
      <c r="IM3" s="111" t="s">
        <v>288</v>
      </c>
      <c r="IN3" s="111" t="s">
        <v>296</v>
      </c>
      <c r="IO3" s="111" t="s">
        <v>297</v>
      </c>
      <c r="IP3" s="111" t="s">
        <v>288</v>
      </c>
      <c r="IQ3" s="111" t="s">
        <v>296</v>
      </c>
      <c r="IR3" s="111" t="s">
        <v>297</v>
      </c>
      <c r="IS3" s="111" t="s">
        <v>288</v>
      </c>
      <c r="IT3" s="111" t="s">
        <v>296</v>
      </c>
      <c r="IU3" s="111" t="s">
        <v>297</v>
      </c>
      <c r="IV3" s="111" t="s">
        <v>288</v>
      </c>
      <c r="IW3" s="111" t="s">
        <v>296</v>
      </c>
      <c r="JG3" s="97" t="s">
        <v>289</v>
      </c>
      <c r="JH3" s="97" t="s">
        <v>288</v>
      </c>
      <c r="JI3" s="97" t="s">
        <v>287</v>
      </c>
      <c r="JJ3" s="97" t="s">
        <v>289</v>
      </c>
      <c r="JK3" s="97" t="s">
        <v>288</v>
      </c>
      <c r="JL3" s="97" t="s">
        <v>287</v>
      </c>
      <c r="JM3" s="97" t="s">
        <v>289</v>
      </c>
      <c r="JN3" s="97" t="s">
        <v>288</v>
      </c>
      <c r="JO3" s="97" t="s">
        <v>287</v>
      </c>
      <c r="JP3" s="97" t="s">
        <v>289</v>
      </c>
      <c r="JQ3" s="97" t="s">
        <v>288</v>
      </c>
      <c r="JR3" s="97" t="s">
        <v>287</v>
      </c>
      <c r="JS3" s="97" t="s">
        <v>289</v>
      </c>
      <c r="JT3" s="97" t="s">
        <v>288</v>
      </c>
      <c r="JU3" s="97" t="s">
        <v>287</v>
      </c>
      <c r="JV3" s="97" t="s">
        <v>289</v>
      </c>
      <c r="JW3" s="97" t="s">
        <v>288</v>
      </c>
      <c r="JX3" s="97" t="s">
        <v>287</v>
      </c>
      <c r="JY3" s="97" t="s">
        <v>289</v>
      </c>
      <c r="JZ3" s="97" t="s">
        <v>288</v>
      </c>
      <c r="KA3" s="97" t="s">
        <v>287</v>
      </c>
      <c r="KB3" s="97" t="s">
        <v>289</v>
      </c>
      <c r="KC3" s="97" t="s">
        <v>288</v>
      </c>
      <c r="KD3" s="97" t="s">
        <v>287</v>
      </c>
      <c r="KE3" s="97" t="s">
        <v>289</v>
      </c>
      <c r="KF3" s="97" t="s">
        <v>288</v>
      </c>
      <c r="KG3" s="97" t="s">
        <v>287</v>
      </c>
      <c r="KH3" s="97" t="s">
        <v>289</v>
      </c>
      <c r="KI3" s="97" t="s">
        <v>288</v>
      </c>
      <c r="KJ3" s="97" t="s">
        <v>287</v>
      </c>
      <c r="KK3" s="97" t="s">
        <v>289</v>
      </c>
      <c r="KL3" s="97" t="s">
        <v>288</v>
      </c>
      <c r="KM3" s="97" t="s">
        <v>287</v>
      </c>
      <c r="KN3" s="97" t="s">
        <v>289</v>
      </c>
      <c r="KO3" s="97" t="s">
        <v>288</v>
      </c>
      <c r="KP3" s="97" t="s">
        <v>287</v>
      </c>
      <c r="KQ3" s="93" t="s">
        <v>2351</v>
      </c>
      <c r="KR3" s="93" t="s">
        <v>2351</v>
      </c>
      <c r="KS3" s="93" t="s">
        <v>2351</v>
      </c>
      <c r="KT3" s="93" t="s">
        <v>2351</v>
      </c>
      <c r="KU3" s="93" t="s">
        <v>2351</v>
      </c>
      <c r="KV3" s="93" t="s">
        <v>2351</v>
      </c>
      <c r="KW3" s="93" t="s">
        <v>2351</v>
      </c>
      <c r="KX3" s="93" t="s">
        <v>2351</v>
      </c>
      <c r="KY3" s="93" t="s">
        <v>2351</v>
      </c>
      <c r="KZ3" s="93" t="s">
        <v>2351</v>
      </c>
      <c r="LA3" s="93" t="s">
        <v>2351</v>
      </c>
      <c r="LB3" s="93" t="s">
        <v>2351</v>
      </c>
      <c r="LC3" s="93" t="s">
        <v>2351</v>
      </c>
      <c r="LD3" s="97" t="s">
        <v>289</v>
      </c>
      <c r="LE3" s="97" t="s">
        <v>288</v>
      </c>
      <c r="LF3" s="97" t="s">
        <v>287</v>
      </c>
      <c r="LG3" s="93" t="s">
        <v>2351</v>
      </c>
      <c r="LH3" s="97" t="s">
        <v>289</v>
      </c>
      <c r="LI3" s="97" t="s">
        <v>288</v>
      </c>
      <c r="LJ3" s="97" t="s">
        <v>287</v>
      </c>
      <c r="LK3" s="93" t="s">
        <v>2351</v>
      </c>
      <c r="LL3" s="97" t="s">
        <v>289</v>
      </c>
      <c r="LM3" s="97" t="s">
        <v>288</v>
      </c>
      <c r="LN3" s="97" t="s">
        <v>287</v>
      </c>
      <c r="LO3" s="93" t="s">
        <v>2351</v>
      </c>
      <c r="LP3" s="97" t="s">
        <v>289</v>
      </c>
      <c r="LQ3" s="97" t="s">
        <v>288</v>
      </c>
      <c r="LR3" s="97" t="s">
        <v>287</v>
      </c>
      <c r="LS3" s="93" t="s">
        <v>2351</v>
      </c>
      <c r="LT3" s="97" t="s">
        <v>289</v>
      </c>
      <c r="LU3" s="97" t="s">
        <v>288</v>
      </c>
      <c r="LV3" s="97" t="s">
        <v>287</v>
      </c>
      <c r="LW3" s="93" t="s">
        <v>2351</v>
      </c>
      <c r="LX3" s="97" t="s">
        <v>289</v>
      </c>
      <c r="LY3" s="97" t="s">
        <v>288</v>
      </c>
      <c r="LZ3" s="97" t="s">
        <v>287</v>
      </c>
      <c r="MA3" s="93" t="s">
        <v>2351</v>
      </c>
      <c r="MB3" s="97" t="s">
        <v>289</v>
      </c>
      <c r="MC3" s="97" t="s">
        <v>288</v>
      </c>
      <c r="MD3" s="97" t="s">
        <v>287</v>
      </c>
      <c r="ME3" s="93" t="s">
        <v>2351</v>
      </c>
      <c r="MF3" s="97" t="s">
        <v>289</v>
      </c>
      <c r="MG3" s="97" t="s">
        <v>288</v>
      </c>
      <c r="MH3" s="97" t="s">
        <v>287</v>
      </c>
      <c r="MI3" s="93" t="s">
        <v>2351</v>
      </c>
      <c r="MJ3" s="97" t="s">
        <v>289</v>
      </c>
      <c r="MK3" s="97" t="s">
        <v>288</v>
      </c>
      <c r="ML3" s="97" t="s">
        <v>287</v>
      </c>
      <c r="MM3" s="93" t="s">
        <v>2351</v>
      </c>
      <c r="MN3" s="97" t="s">
        <v>289</v>
      </c>
      <c r="MO3" s="97" t="s">
        <v>288</v>
      </c>
      <c r="MP3" s="97" t="s">
        <v>287</v>
      </c>
      <c r="MQ3" s="93" t="s">
        <v>2351</v>
      </c>
      <c r="MR3" s="97" t="s">
        <v>289</v>
      </c>
      <c r="MS3" s="97" t="s">
        <v>288</v>
      </c>
      <c r="MT3" s="97" t="s">
        <v>287</v>
      </c>
      <c r="MU3" s="93" t="s">
        <v>2351</v>
      </c>
      <c r="MV3" s="97" t="s">
        <v>289</v>
      </c>
      <c r="MW3" s="97" t="s">
        <v>288</v>
      </c>
      <c r="MX3" s="97" t="s">
        <v>287</v>
      </c>
      <c r="MY3" s="93" t="s">
        <v>2351</v>
      </c>
      <c r="MZ3" s="97" t="s">
        <v>289</v>
      </c>
      <c r="NA3" s="97" t="s">
        <v>288</v>
      </c>
      <c r="NB3" s="97" t="s">
        <v>287</v>
      </c>
      <c r="NC3" s="93" t="s">
        <v>2351</v>
      </c>
      <c r="ND3" s="97" t="s">
        <v>289</v>
      </c>
      <c r="NE3" s="97" t="s">
        <v>288</v>
      </c>
      <c r="NF3" s="97" t="s">
        <v>287</v>
      </c>
      <c r="NG3" s="93" t="s">
        <v>2351</v>
      </c>
      <c r="NH3" s="97" t="s">
        <v>289</v>
      </c>
      <c r="NI3" s="97" t="s">
        <v>288</v>
      </c>
      <c r="NJ3" s="97" t="s">
        <v>287</v>
      </c>
      <c r="NK3" s="93" t="s">
        <v>2351</v>
      </c>
      <c r="NL3" s="97" t="s">
        <v>289</v>
      </c>
      <c r="NM3" s="97" t="s">
        <v>288</v>
      </c>
      <c r="NN3" s="97" t="s">
        <v>287</v>
      </c>
      <c r="NO3" s="93" t="s">
        <v>2351</v>
      </c>
      <c r="NP3" s="97" t="s">
        <v>289</v>
      </c>
      <c r="NQ3" s="97" t="s">
        <v>288</v>
      </c>
      <c r="NR3" s="97" t="s">
        <v>287</v>
      </c>
      <c r="NS3" s="93" t="s">
        <v>2351</v>
      </c>
      <c r="NT3" s="97" t="s">
        <v>289</v>
      </c>
      <c r="NU3" s="97" t="s">
        <v>288</v>
      </c>
      <c r="NV3" s="97" t="s">
        <v>287</v>
      </c>
      <c r="NW3" s="93" t="s">
        <v>2351</v>
      </c>
      <c r="NX3" s="97" t="s">
        <v>289</v>
      </c>
      <c r="NY3" s="97" t="s">
        <v>288</v>
      </c>
      <c r="NZ3" s="97" t="s">
        <v>287</v>
      </c>
      <c r="OA3" s="93" t="s">
        <v>2351</v>
      </c>
      <c r="OB3" s="97" t="s">
        <v>289</v>
      </c>
      <c r="OC3" s="97" t="s">
        <v>288</v>
      </c>
      <c r="OD3" s="97" t="s">
        <v>287</v>
      </c>
      <c r="OE3" s="93" t="s">
        <v>2351</v>
      </c>
      <c r="OF3" s="97" t="s">
        <v>289</v>
      </c>
      <c r="OG3" s="97" t="s">
        <v>288</v>
      </c>
      <c r="OH3" s="97" t="s">
        <v>287</v>
      </c>
      <c r="OI3" s="93" t="s">
        <v>2351</v>
      </c>
      <c r="OJ3" s="97" t="s">
        <v>289</v>
      </c>
      <c r="OK3" s="97" t="s">
        <v>288</v>
      </c>
      <c r="OL3" s="97" t="s">
        <v>287</v>
      </c>
      <c r="OM3" s="93" t="s">
        <v>2351</v>
      </c>
      <c r="ON3" s="97" t="s">
        <v>289</v>
      </c>
      <c r="OO3" s="97" t="s">
        <v>288</v>
      </c>
      <c r="OP3" s="97" t="s">
        <v>287</v>
      </c>
      <c r="OQ3" s="93" t="s">
        <v>2351</v>
      </c>
      <c r="OR3" s="97" t="s">
        <v>289</v>
      </c>
      <c r="OS3" s="97" t="s">
        <v>288</v>
      </c>
      <c r="OT3" s="97" t="s">
        <v>287</v>
      </c>
      <c r="OU3" s="93" t="s">
        <v>2351</v>
      </c>
      <c r="OV3" s="97" t="s">
        <v>289</v>
      </c>
      <c r="OW3" s="97" t="s">
        <v>288</v>
      </c>
      <c r="OX3" s="97" t="s">
        <v>287</v>
      </c>
      <c r="OY3" s="93" t="s">
        <v>2351</v>
      </c>
      <c r="OZ3" s="97" t="s">
        <v>289</v>
      </c>
      <c r="PA3" s="97" t="s">
        <v>288</v>
      </c>
      <c r="PB3" s="97" t="s">
        <v>287</v>
      </c>
      <c r="PC3" s="93" t="s">
        <v>2351</v>
      </c>
      <c r="PD3" s="97" t="s">
        <v>289</v>
      </c>
      <c r="PE3" s="97" t="s">
        <v>288</v>
      </c>
      <c r="PF3" s="97" t="s">
        <v>287</v>
      </c>
      <c r="PG3" s="93" t="s">
        <v>2351</v>
      </c>
      <c r="PH3" s="97" t="s">
        <v>289</v>
      </c>
      <c r="PI3" s="97" t="s">
        <v>288</v>
      </c>
      <c r="PJ3" s="97" t="s">
        <v>287</v>
      </c>
      <c r="PK3" s="93" t="s">
        <v>2351</v>
      </c>
      <c r="PL3" s="97" t="s">
        <v>289</v>
      </c>
      <c r="PM3" s="97" t="s">
        <v>288</v>
      </c>
      <c r="PN3" s="97" t="s">
        <v>287</v>
      </c>
      <c r="PO3" s="93" t="s">
        <v>2351</v>
      </c>
      <c r="PP3" s="97" t="s">
        <v>289</v>
      </c>
      <c r="PQ3" s="97" t="s">
        <v>288</v>
      </c>
      <c r="PR3" s="97" t="s">
        <v>287</v>
      </c>
      <c r="PS3" s="93" t="s">
        <v>2351</v>
      </c>
      <c r="PT3" s="97" t="s">
        <v>289</v>
      </c>
      <c r="PU3" s="97" t="s">
        <v>288</v>
      </c>
      <c r="PV3" s="97" t="s">
        <v>287</v>
      </c>
      <c r="PW3" s="93" t="s">
        <v>2351</v>
      </c>
      <c r="PX3" s="97" t="s">
        <v>289</v>
      </c>
      <c r="PY3" s="97" t="s">
        <v>288</v>
      </c>
      <c r="PZ3" s="97" t="s">
        <v>287</v>
      </c>
      <c r="QA3" s="93" t="s">
        <v>2351</v>
      </c>
      <c r="QB3" s="97" t="s">
        <v>289</v>
      </c>
      <c r="QC3" s="97" t="s">
        <v>288</v>
      </c>
      <c r="QD3" s="97" t="s">
        <v>287</v>
      </c>
      <c r="QE3" s="93" t="s">
        <v>2351</v>
      </c>
      <c r="QF3" s="97" t="s">
        <v>289</v>
      </c>
      <c r="QG3" s="97" t="s">
        <v>288</v>
      </c>
      <c r="QH3" s="97" t="s">
        <v>287</v>
      </c>
      <c r="QI3" s="93" t="s">
        <v>2351</v>
      </c>
      <c r="QJ3" s="97" t="s">
        <v>289</v>
      </c>
      <c r="QK3" s="97" t="s">
        <v>288</v>
      </c>
      <c r="QL3" s="97" t="s">
        <v>287</v>
      </c>
      <c r="QM3" s="93" t="s">
        <v>2351</v>
      </c>
      <c r="QN3" s="97" t="s">
        <v>289</v>
      </c>
      <c r="QO3" s="97" t="s">
        <v>288</v>
      </c>
      <c r="QP3" s="97" t="s">
        <v>287</v>
      </c>
      <c r="QQ3" s="93" t="s">
        <v>2351</v>
      </c>
      <c r="QR3" s="97" t="s">
        <v>289</v>
      </c>
      <c r="QS3" s="97" t="s">
        <v>288</v>
      </c>
      <c r="QT3" s="97" t="s">
        <v>287</v>
      </c>
      <c r="QU3" s="93" t="s">
        <v>2351</v>
      </c>
      <c r="QV3" s="97" t="s">
        <v>289</v>
      </c>
      <c r="QW3" s="97" t="s">
        <v>288</v>
      </c>
      <c r="QX3" s="97" t="s">
        <v>287</v>
      </c>
      <c r="QY3" s="93" t="s">
        <v>2351</v>
      </c>
      <c r="QZ3" s="97" t="s">
        <v>289</v>
      </c>
      <c r="RA3" s="97" t="s">
        <v>288</v>
      </c>
      <c r="RB3" s="97" t="s">
        <v>287</v>
      </c>
      <c r="RC3" s="93" t="s">
        <v>2351</v>
      </c>
      <c r="RD3" s="97" t="s">
        <v>289</v>
      </c>
      <c r="RE3" s="97" t="s">
        <v>288</v>
      </c>
      <c r="RF3" s="97" t="s">
        <v>287</v>
      </c>
    </row>
    <row r="4" spans="1:475" s="125" customFormat="1" ht="13.8" thickBot="1" x14ac:dyDescent="0.3">
      <c r="A4" s="360">
        <v>0</v>
      </c>
      <c r="B4" s="361" t="s">
        <v>187</v>
      </c>
      <c r="C4" s="362" t="s">
        <v>589</v>
      </c>
      <c r="D4" s="363" t="s">
        <v>588</v>
      </c>
      <c r="E4" s="362" t="s">
        <v>587</v>
      </c>
      <c r="F4" s="362" t="s">
        <v>586</v>
      </c>
      <c r="G4" s="362" t="s">
        <v>585</v>
      </c>
      <c r="H4" s="362" t="s">
        <v>584</v>
      </c>
      <c r="I4" s="363" t="s">
        <v>583</v>
      </c>
      <c r="J4" s="362" t="s">
        <v>582</v>
      </c>
      <c r="K4" s="362" t="s">
        <v>581</v>
      </c>
      <c r="L4" s="362" t="s">
        <v>580</v>
      </c>
      <c r="M4" s="362" t="s">
        <v>579</v>
      </c>
      <c r="N4" s="363" t="s">
        <v>578</v>
      </c>
      <c r="O4" s="362" t="s">
        <v>577</v>
      </c>
      <c r="P4" s="362" t="s">
        <v>576</v>
      </c>
      <c r="Q4" s="362" t="s">
        <v>575</v>
      </c>
      <c r="R4" s="362" t="s">
        <v>574</v>
      </c>
      <c r="S4" s="363" t="s">
        <v>573</v>
      </c>
      <c r="T4" s="362" t="s">
        <v>572</v>
      </c>
      <c r="U4" s="362" t="s">
        <v>571</v>
      </c>
      <c r="V4" s="362" t="s">
        <v>570</v>
      </c>
      <c r="W4" s="362" t="s">
        <v>569</v>
      </c>
      <c r="X4" s="363" t="s">
        <v>568</v>
      </c>
      <c r="Y4" s="362" t="s">
        <v>567</v>
      </c>
      <c r="Z4" s="362" t="s">
        <v>566</v>
      </c>
      <c r="AA4" s="362" t="s">
        <v>565</v>
      </c>
      <c r="AB4" s="362" t="s">
        <v>564</v>
      </c>
      <c r="AC4" s="363" t="s">
        <v>563</v>
      </c>
      <c r="AD4" s="362" t="s">
        <v>562</v>
      </c>
      <c r="AE4" s="362" t="s">
        <v>561</v>
      </c>
      <c r="AF4" s="362" t="s">
        <v>560</v>
      </c>
      <c r="AG4" s="362" t="s">
        <v>559</v>
      </c>
      <c r="AH4" s="363" t="s">
        <v>558</v>
      </c>
      <c r="AI4" s="362" t="s">
        <v>557</v>
      </c>
      <c r="AJ4" s="362" t="s">
        <v>556</v>
      </c>
      <c r="AK4" s="362" t="s">
        <v>555</v>
      </c>
      <c r="AL4" s="362" t="s">
        <v>554</v>
      </c>
      <c r="AM4" s="363" t="s">
        <v>553</v>
      </c>
      <c r="AN4" s="362" t="s">
        <v>552</v>
      </c>
      <c r="AO4" s="362" t="s">
        <v>551</v>
      </c>
      <c r="AP4" s="362" t="s">
        <v>550</v>
      </c>
      <c r="AQ4" s="362" t="s">
        <v>549</v>
      </c>
      <c r="AR4" s="363" t="s">
        <v>548</v>
      </c>
      <c r="AS4" s="362" t="s">
        <v>547</v>
      </c>
      <c r="AT4" s="362" t="s">
        <v>546</v>
      </c>
      <c r="AU4" s="362" t="s">
        <v>545</v>
      </c>
      <c r="AV4" s="362" t="s">
        <v>544</v>
      </c>
      <c r="AW4" s="363" t="s">
        <v>543</v>
      </c>
      <c r="AX4" s="362" t="s">
        <v>542</v>
      </c>
      <c r="AY4" s="362" t="s">
        <v>541</v>
      </c>
      <c r="AZ4" s="362" t="s">
        <v>540</v>
      </c>
      <c r="BA4" s="362" t="s">
        <v>539</v>
      </c>
      <c r="BB4" s="363" t="s">
        <v>538</v>
      </c>
      <c r="BC4" s="362" t="s">
        <v>537</v>
      </c>
      <c r="BD4" s="362" t="s">
        <v>536</v>
      </c>
      <c r="BE4" s="362" t="s">
        <v>535</v>
      </c>
      <c r="BF4" s="362" t="s">
        <v>534</v>
      </c>
      <c r="BG4" s="363" t="s">
        <v>533</v>
      </c>
      <c r="BH4" s="362" t="s">
        <v>532</v>
      </c>
      <c r="BI4" s="362" t="s">
        <v>531</v>
      </c>
      <c r="BJ4" s="362" t="s">
        <v>530</v>
      </c>
      <c r="BK4" s="362" t="s">
        <v>529</v>
      </c>
      <c r="BL4" s="363" t="s">
        <v>528</v>
      </c>
      <c r="BM4" s="362" t="s">
        <v>527</v>
      </c>
      <c r="BN4" s="362" t="s">
        <v>526</v>
      </c>
      <c r="BO4" s="362" t="s">
        <v>525</v>
      </c>
      <c r="BP4" s="362" t="s">
        <v>524</v>
      </c>
      <c r="BQ4" s="363" t="s">
        <v>523</v>
      </c>
      <c r="BR4" s="362" t="s">
        <v>522</v>
      </c>
      <c r="BS4" s="362" t="s">
        <v>521</v>
      </c>
      <c r="BT4" s="362" t="s">
        <v>520</v>
      </c>
      <c r="BU4" s="362" t="s">
        <v>519</v>
      </c>
      <c r="BV4" s="363" t="s">
        <v>518</v>
      </c>
      <c r="BW4" s="362" t="s">
        <v>517</v>
      </c>
      <c r="BX4" s="362" t="s">
        <v>516</v>
      </c>
      <c r="BY4" s="362" t="s">
        <v>515</v>
      </c>
      <c r="BZ4" s="362" t="s">
        <v>514</v>
      </c>
      <c r="CA4" s="363" t="s">
        <v>513</v>
      </c>
      <c r="CB4" s="362" t="s">
        <v>512</v>
      </c>
      <c r="CC4" s="362" t="s">
        <v>511</v>
      </c>
      <c r="CD4" s="362" t="s">
        <v>510</v>
      </c>
      <c r="CE4" s="362" t="s">
        <v>509</v>
      </c>
      <c r="CF4" s="363" t="s">
        <v>508</v>
      </c>
      <c r="CG4" s="362" t="s">
        <v>507</v>
      </c>
      <c r="CH4" s="362" t="s">
        <v>506</v>
      </c>
      <c r="CI4" s="362" t="s">
        <v>505</v>
      </c>
      <c r="CJ4" s="362" t="s">
        <v>504</v>
      </c>
      <c r="CK4" s="363" t="s">
        <v>503</v>
      </c>
      <c r="CL4" s="362" t="s">
        <v>502</v>
      </c>
      <c r="CM4" s="362" t="s">
        <v>501</v>
      </c>
      <c r="CN4" s="362" t="s">
        <v>500</v>
      </c>
      <c r="CO4" s="362" t="s">
        <v>499</v>
      </c>
      <c r="CP4" s="363" t="s">
        <v>498</v>
      </c>
      <c r="CQ4" s="362" t="s">
        <v>497</v>
      </c>
      <c r="CR4" s="362" t="s">
        <v>496</v>
      </c>
      <c r="CS4" s="362" t="s">
        <v>495</v>
      </c>
      <c r="CT4" s="362" t="s">
        <v>494</v>
      </c>
      <c r="CU4" s="363" t="s">
        <v>493</v>
      </c>
      <c r="CV4" s="362" t="s">
        <v>492</v>
      </c>
      <c r="CW4" s="362" t="s">
        <v>491</v>
      </c>
      <c r="CX4" s="362" t="s">
        <v>490</v>
      </c>
      <c r="CY4" s="362" t="s">
        <v>489</v>
      </c>
      <c r="CZ4" s="363" t="s">
        <v>488</v>
      </c>
      <c r="DA4" s="362" t="s">
        <v>487</v>
      </c>
      <c r="DB4" s="362" t="s">
        <v>486</v>
      </c>
      <c r="DC4" s="362" t="s">
        <v>485</v>
      </c>
      <c r="DD4" s="362" t="s">
        <v>484</v>
      </c>
      <c r="DE4" s="363" t="s">
        <v>483</v>
      </c>
      <c r="DF4" s="362" t="s">
        <v>482</v>
      </c>
      <c r="DG4" s="362" t="s">
        <v>481</v>
      </c>
      <c r="DH4" s="362" t="s">
        <v>480</v>
      </c>
      <c r="DI4" s="362" t="s">
        <v>479</v>
      </c>
      <c r="DJ4" s="363" t="s">
        <v>478</v>
      </c>
      <c r="DK4" s="362" t="s">
        <v>477</v>
      </c>
      <c r="DL4" s="362" t="s">
        <v>476</v>
      </c>
      <c r="DM4" s="362" t="s">
        <v>475</v>
      </c>
      <c r="DN4" s="362" t="s">
        <v>474</v>
      </c>
      <c r="DO4" s="363" t="s">
        <v>473</v>
      </c>
      <c r="DP4" s="362" t="s">
        <v>472</v>
      </c>
      <c r="DQ4" s="362" t="s">
        <v>471</v>
      </c>
      <c r="DR4" s="362" t="s">
        <v>470</v>
      </c>
      <c r="DS4" s="362" t="s">
        <v>469</v>
      </c>
      <c r="DT4" s="363" t="s">
        <v>468</v>
      </c>
      <c r="DU4" s="362" t="s">
        <v>467</v>
      </c>
      <c r="DV4" s="362" t="s">
        <v>466</v>
      </c>
      <c r="DW4" s="362" t="s">
        <v>465</v>
      </c>
      <c r="DX4" s="362" t="s">
        <v>464</v>
      </c>
      <c r="DY4" s="363" t="s">
        <v>463</v>
      </c>
      <c r="DZ4" s="362" t="s">
        <v>462</v>
      </c>
      <c r="EA4" s="362" t="s">
        <v>461</v>
      </c>
      <c r="EB4" s="362" t="s">
        <v>460</v>
      </c>
      <c r="EC4" s="362" t="s">
        <v>459</v>
      </c>
      <c r="ED4" s="363" t="s">
        <v>458</v>
      </c>
      <c r="EE4" s="362" t="s">
        <v>457</v>
      </c>
      <c r="EF4" s="362" t="s">
        <v>456</v>
      </c>
      <c r="EG4" s="362" t="s">
        <v>455</v>
      </c>
      <c r="EH4" s="362" t="s">
        <v>454</v>
      </c>
      <c r="EI4" s="363" t="s">
        <v>453</v>
      </c>
      <c r="EJ4" s="362" t="s">
        <v>452</v>
      </c>
      <c r="EK4" s="362" t="s">
        <v>451</v>
      </c>
      <c r="EL4" s="362" t="s">
        <v>450</v>
      </c>
      <c r="EM4" s="362" t="s">
        <v>449</v>
      </c>
      <c r="EN4" s="363" t="s">
        <v>448</v>
      </c>
      <c r="EO4" s="362" t="s">
        <v>447</v>
      </c>
      <c r="EP4" s="362" t="s">
        <v>446</v>
      </c>
      <c r="EQ4" s="362" t="s">
        <v>445</v>
      </c>
      <c r="ER4" s="362" t="s">
        <v>444</v>
      </c>
      <c r="ES4" s="363" t="s">
        <v>443</v>
      </c>
      <c r="ET4" s="362" t="s">
        <v>442</v>
      </c>
      <c r="EU4" s="362" t="s">
        <v>441</v>
      </c>
      <c r="EV4" s="362" t="s">
        <v>440</v>
      </c>
      <c r="EW4" s="362" t="s">
        <v>439</v>
      </c>
      <c r="EX4" s="363" t="s">
        <v>438</v>
      </c>
      <c r="EY4" s="362" t="s">
        <v>437</v>
      </c>
      <c r="EZ4" s="362" t="s">
        <v>436</v>
      </c>
      <c r="FA4" s="362" t="s">
        <v>435</v>
      </c>
      <c r="FB4" s="362" t="s">
        <v>434</v>
      </c>
      <c r="FC4" s="363" t="s">
        <v>433</v>
      </c>
      <c r="FD4" s="362" t="s">
        <v>432</v>
      </c>
      <c r="FE4" s="362" t="s">
        <v>431</v>
      </c>
      <c r="FF4" s="362" t="s">
        <v>430</v>
      </c>
      <c r="FG4" s="362" t="s">
        <v>429</v>
      </c>
      <c r="FH4" s="363" t="s">
        <v>428</v>
      </c>
      <c r="FI4" s="362" t="s">
        <v>427</v>
      </c>
      <c r="FJ4" s="362" t="s">
        <v>426</v>
      </c>
      <c r="FK4" s="362" t="s">
        <v>425</v>
      </c>
      <c r="FL4" s="362" t="s">
        <v>424</v>
      </c>
      <c r="FM4" s="363" t="s">
        <v>423</v>
      </c>
      <c r="FN4" s="362" t="s">
        <v>422</v>
      </c>
      <c r="FO4" s="362" t="s">
        <v>421</v>
      </c>
      <c r="FP4" s="362" t="s">
        <v>420</v>
      </c>
      <c r="FQ4" s="362" t="s">
        <v>419</v>
      </c>
      <c r="FR4" s="363" t="s">
        <v>418</v>
      </c>
      <c r="FS4" s="362" t="s">
        <v>417</v>
      </c>
      <c r="FT4" s="362" t="s">
        <v>416</v>
      </c>
      <c r="FU4" s="362" t="s">
        <v>415</v>
      </c>
      <c r="FV4" s="362" t="s">
        <v>414</v>
      </c>
      <c r="FW4" s="363" t="s">
        <v>413</v>
      </c>
      <c r="FX4" s="362" t="s">
        <v>412</v>
      </c>
      <c r="FY4" s="362" t="s">
        <v>411</v>
      </c>
      <c r="FZ4" s="362" t="s">
        <v>410</v>
      </c>
      <c r="GA4" s="362" t="s">
        <v>409</v>
      </c>
      <c r="GB4" s="363" t="s">
        <v>408</v>
      </c>
      <c r="GC4" s="362" t="s">
        <v>407</v>
      </c>
      <c r="GD4" s="362" t="s">
        <v>406</v>
      </c>
      <c r="GE4" s="362" t="s">
        <v>405</v>
      </c>
      <c r="GF4" s="362" t="s">
        <v>404</v>
      </c>
      <c r="GG4" s="363" t="s">
        <v>403</v>
      </c>
      <c r="GH4" s="362" t="s">
        <v>402</v>
      </c>
      <c r="GI4" s="362" t="s">
        <v>401</v>
      </c>
      <c r="GJ4" s="362" t="s">
        <v>400</v>
      </c>
      <c r="GK4" s="362" t="s">
        <v>399</v>
      </c>
      <c r="GL4" s="363" t="s">
        <v>398</v>
      </c>
      <c r="GM4" s="362" t="s">
        <v>397</v>
      </c>
      <c r="GN4" s="362" t="s">
        <v>396</v>
      </c>
      <c r="GO4" s="362" t="s">
        <v>395</v>
      </c>
      <c r="GP4" s="362" t="s">
        <v>394</v>
      </c>
      <c r="GQ4" s="363" t="s">
        <v>393</v>
      </c>
      <c r="GR4" s="362" t="s">
        <v>392</v>
      </c>
      <c r="GS4" s="362" t="s">
        <v>391</v>
      </c>
      <c r="GT4" s="362" t="s">
        <v>390</v>
      </c>
      <c r="GU4" s="362" t="s">
        <v>389</v>
      </c>
      <c r="GV4" s="363" t="s">
        <v>388</v>
      </c>
      <c r="GW4" s="362" t="s">
        <v>387</v>
      </c>
      <c r="GX4" s="362" t="s">
        <v>386</v>
      </c>
      <c r="GY4" s="362" t="s">
        <v>385</v>
      </c>
      <c r="GZ4" s="362" t="s">
        <v>384</v>
      </c>
      <c r="HA4" s="363" t="s">
        <v>383</v>
      </c>
      <c r="HB4" s="362" t="s">
        <v>382</v>
      </c>
      <c r="HC4" s="362" t="s">
        <v>381</v>
      </c>
      <c r="HD4" s="362" t="s">
        <v>380</v>
      </c>
      <c r="HE4" s="362" t="s">
        <v>379</v>
      </c>
      <c r="HF4" s="363" t="s">
        <v>378</v>
      </c>
      <c r="HG4" s="362" t="s">
        <v>377</v>
      </c>
      <c r="HH4" s="362" t="s">
        <v>376</v>
      </c>
      <c r="HI4" s="362" t="s">
        <v>375</v>
      </c>
      <c r="HJ4" s="362" t="s">
        <v>374</v>
      </c>
      <c r="HK4" s="363" t="s">
        <v>373</v>
      </c>
      <c r="HL4" s="362" t="s">
        <v>372</v>
      </c>
      <c r="HM4" s="362" t="s">
        <v>371</v>
      </c>
      <c r="HN4" s="362" t="s">
        <v>370</v>
      </c>
      <c r="HO4" s="362" t="s">
        <v>369</v>
      </c>
      <c r="HP4" s="363" t="s">
        <v>368</v>
      </c>
      <c r="HQ4" s="362" t="s">
        <v>367</v>
      </c>
      <c r="HR4" s="362" t="s">
        <v>366</v>
      </c>
      <c r="HS4" s="362" t="s">
        <v>365</v>
      </c>
      <c r="HT4" s="362" t="s">
        <v>364</v>
      </c>
      <c r="HU4" s="363" t="s">
        <v>363</v>
      </c>
      <c r="HV4" s="362" t="s">
        <v>362</v>
      </c>
      <c r="HW4" s="362" t="s">
        <v>361</v>
      </c>
      <c r="HX4" s="362" t="s">
        <v>360</v>
      </c>
      <c r="HY4" s="362" t="s">
        <v>359</v>
      </c>
      <c r="HZ4" s="363" t="s">
        <v>358</v>
      </c>
      <c r="IA4" s="362" t="s">
        <v>357</v>
      </c>
      <c r="IB4" s="362" t="s">
        <v>356</v>
      </c>
      <c r="IC4" s="362" t="s">
        <v>355</v>
      </c>
      <c r="ID4" s="362" t="s">
        <v>354</v>
      </c>
      <c r="IE4" s="363" t="s">
        <v>353</v>
      </c>
      <c r="IF4" s="362" t="s">
        <v>352</v>
      </c>
      <c r="IG4" s="362" t="s">
        <v>351</v>
      </c>
      <c r="IH4" s="362" t="s">
        <v>350</v>
      </c>
      <c r="II4" s="362" t="s">
        <v>349</v>
      </c>
      <c r="IJ4" s="363" t="s">
        <v>348</v>
      </c>
      <c r="IK4" s="362" t="s">
        <v>347</v>
      </c>
      <c r="IL4" s="362" t="s">
        <v>346</v>
      </c>
      <c r="IM4" s="362" t="s">
        <v>345</v>
      </c>
      <c r="IN4" s="362" t="s">
        <v>344</v>
      </c>
      <c r="IO4" s="363" t="s">
        <v>343</v>
      </c>
      <c r="IP4" s="362" t="s">
        <v>342</v>
      </c>
      <c r="IQ4" s="362" t="s">
        <v>341</v>
      </c>
      <c r="IR4" s="362" t="s">
        <v>340</v>
      </c>
      <c r="IS4" s="362" t="s">
        <v>339</v>
      </c>
      <c r="IT4" s="363" t="s">
        <v>338</v>
      </c>
      <c r="IU4" s="362" t="s">
        <v>337</v>
      </c>
      <c r="IV4" s="362" t="s">
        <v>336</v>
      </c>
      <c r="IW4" s="362" t="s">
        <v>335</v>
      </c>
      <c r="IX4" s="362" t="s">
        <v>334</v>
      </c>
      <c r="IY4" s="363" t="s">
        <v>333</v>
      </c>
      <c r="IZ4" s="362" t="s">
        <v>332</v>
      </c>
      <c r="JA4" s="362" t="s">
        <v>331</v>
      </c>
      <c r="JB4" s="362" t="s">
        <v>330</v>
      </c>
      <c r="JC4" s="362" t="s">
        <v>329</v>
      </c>
      <c r="JD4" s="363" t="s">
        <v>328</v>
      </c>
      <c r="JE4" s="362" t="s">
        <v>327</v>
      </c>
      <c r="JF4" s="362" t="s">
        <v>326</v>
      </c>
      <c r="JG4" s="364" t="s">
        <v>2045</v>
      </c>
      <c r="JH4" s="365" t="s">
        <v>2046</v>
      </c>
      <c r="JI4" s="365" t="s">
        <v>2047</v>
      </c>
      <c r="JJ4" s="365" t="s">
        <v>2048</v>
      </c>
      <c r="JK4" s="365" t="s">
        <v>2049</v>
      </c>
      <c r="JL4" s="365" t="s">
        <v>2050</v>
      </c>
      <c r="JM4" s="365" t="s">
        <v>2051</v>
      </c>
      <c r="JN4" s="365" t="s">
        <v>2052</v>
      </c>
      <c r="JO4" s="365" t="s">
        <v>2053</v>
      </c>
      <c r="JP4" s="365" t="s">
        <v>2054</v>
      </c>
      <c r="JQ4" s="365" t="s">
        <v>2055</v>
      </c>
      <c r="JR4" s="365" t="s">
        <v>2056</v>
      </c>
      <c r="JS4" s="365" t="s">
        <v>2057</v>
      </c>
      <c r="JT4" s="365" t="s">
        <v>2058</v>
      </c>
      <c r="JU4" s="365" t="s">
        <v>2059</v>
      </c>
      <c r="JV4" s="365" t="s">
        <v>2060</v>
      </c>
      <c r="JW4" s="365" t="s">
        <v>2061</v>
      </c>
      <c r="JX4" s="365" t="s">
        <v>2062</v>
      </c>
      <c r="JY4" s="365" t="s">
        <v>2063</v>
      </c>
      <c r="JZ4" s="365" t="s">
        <v>2064</v>
      </c>
      <c r="KA4" s="365" t="s">
        <v>2065</v>
      </c>
      <c r="KB4" s="365" t="s">
        <v>2066</v>
      </c>
      <c r="KC4" s="365" t="s">
        <v>2067</v>
      </c>
      <c r="KD4" s="365" t="s">
        <v>2068</v>
      </c>
      <c r="KE4" s="365" t="s">
        <v>2069</v>
      </c>
      <c r="KF4" s="365" t="s">
        <v>2070</v>
      </c>
      <c r="KG4" s="365" t="s">
        <v>2071</v>
      </c>
      <c r="KH4" s="365" t="s">
        <v>2072</v>
      </c>
      <c r="KI4" s="366" t="s">
        <v>2073</v>
      </c>
      <c r="KJ4" s="366" t="s">
        <v>2074</v>
      </c>
      <c r="KK4" s="366" t="s">
        <v>2075</v>
      </c>
      <c r="KL4" s="366" t="s">
        <v>2076</v>
      </c>
      <c r="KM4" s="366" t="s">
        <v>2355</v>
      </c>
      <c r="KN4" s="366" t="s">
        <v>2356</v>
      </c>
      <c r="KO4" s="366" t="s">
        <v>2357</v>
      </c>
      <c r="KP4" s="366" t="s">
        <v>2358</v>
      </c>
      <c r="KQ4" s="366" t="s">
        <v>2359</v>
      </c>
      <c r="KR4" s="366" t="s">
        <v>2360</v>
      </c>
      <c r="KS4" s="366" t="s">
        <v>2361</v>
      </c>
      <c r="KT4" s="366" t="s">
        <v>2362</v>
      </c>
      <c r="KU4" s="366" t="s">
        <v>2363</v>
      </c>
      <c r="KV4" s="366" t="s">
        <v>2364</v>
      </c>
      <c r="KW4" s="366" t="s">
        <v>2365</v>
      </c>
      <c r="KX4" s="366" t="s">
        <v>2366</v>
      </c>
      <c r="KY4" s="366" t="s">
        <v>2429</v>
      </c>
      <c r="KZ4" s="366" t="s">
        <v>2430</v>
      </c>
      <c r="LA4" s="366" t="s">
        <v>2431</v>
      </c>
      <c r="LB4" s="366" t="s">
        <v>2432</v>
      </c>
      <c r="LC4" s="366">
        <v>314</v>
      </c>
      <c r="LD4" s="366">
        <v>315</v>
      </c>
      <c r="LE4" s="366">
        <v>316</v>
      </c>
      <c r="LF4" s="366">
        <v>317</v>
      </c>
      <c r="LG4" s="366">
        <v>318</v>
      </c>
      <c r="LH4" s="366">
        <v>319</v>
      </c>
      <c r="LI4" s="366">
        <v>320</v>
      </c>
      <c r="LJ4" s="366">
        <v>321</v>
      </c>
      <c r="LK4" s="366">
        <v>322</v>
      </c>
      <c r="LL4" s="366">
        <v>323</v>
      </c>
      <c r="LM4" s="366">
        <v>324</v>
      </c>
      <c r="LN4" s="366">
        <v>325</v>
      </c>
      <c r="LO4" s="366">
        <v>326</v>
      </c>
      <c r="LP4" s="366">
        <v>327</v>
      </c>
      <c r="LQ4" s="366">
        <v>328</v>
      </c>
      <c r="LR4" s="366">
        <v>329</v>
      </c>
      <c r="LS4" s="366">
        <v>330</v>
      </c>
      <c r="LT4" s="366">
        <v>331</v>
      </c>
      <c r="LU4" s="366">
        <v>332</v>
      </c>
      <c r="LV4" s="366">
        <v>333</v>
      </c>
      <c r="LW4" s="366">
        <v>334</v>
      </c>
      <c r="LX4" s="366">
        <v>335</v>
      </c>
      <c r="LY4" s="366">
        <v>336</v>
      </c>
      <c r="LZ4" s="366">
        <v>337</v>
      </c>
      <c r="MA4" s="366">
        <v>338</v>
      </c>
      <c r="MB4" s="366">
        <v>339</v>
      </c>
      <c r="MC4" s="366">
        <v>340</v>
      </c>
      <c r="MD4" s="366">
        <v>341</v>
      </c>
      <c r="ME4" s="366">
        <v>342</v>
      </c>
      <c r="MF4" s="366">
        <v>343</v>
      </c>
      <c r="MG4" s="366">
        <v>344</v>
      </c>
      <c r="MH4" s="366">
        <v>345</v>
      </c>
      <c r="MI4" s="366">
        <v>346</v>
      </c>
      <c r="MJ4" s="366">
        <v>347</v>
      </c>
      <c r="MK4" s="366">
        <v>348</v>
      </c>
      <c r="ML4" s="366">
        <v>349</v>
      </c>
      <c r="MM4" s="366">
        <v>350</v>
      </c>
      <c r="MN4" s="366">
        <v>351</v>
      </c>
      <c r="MO4" s="366">
        <v>352</v>
      </c>
      <c r="MP4" s="366">
        <v>353</v>
      </c>
      <c r="MQ4" s="366">
        <v>354</v>
      </c>
      <c r="MR4" s="366">
        <v>355</v>
      </c>
      <c r="MS4" s="366">
        <v>356</v>
      </c>
      <c r="MT4" s="366">
        <v>357</v>
      </c>
      <c r="MU4" s="366">
        <v>358</v>
      </c>
      <c r="MV4" s="366">
        <v>359</v>
      </c>
      <c r="MW4" s="366">
        <v>360</v>
      </c>
      <c r="MX4" s="366">
        <v>361</v>
      </c>
      <c r="MY4" s="366">
        <v>362</v>
      </c>
      <c r="MZ4" s="366">
        <v>363</v>
      </c>
      <c r="NA4" s="366">
        <v>364</v>
      </c>
      <c r="NB4" s="366">
        <v>365</v>
      </c>
      <c r="NC4" s="366">
        <v>366</v>
      </c>
      <c r="ND4" s="366">
        <v>367</v>
      </c>
      <c r="NE4" s="366">
        <v>368</v>
      </c>
      <c r="NF4" s="366">
        <v>369</v>
      </c>
      <c r="NG4" s="366">
        <v>370</v>
      </c>
      <c r="NH4" s="366">
        <v>371</v>
      </c>
      <c r="NI4" s="366">
        <v>372</v>
      </c>
      <c r="NJ4" s="366">
        <v>373</v>
      </c>
      <c r="NK4" s="366">
        <v>374</v>
      </c>
      <c r="NL4" s="366">
        <v>375</v>
      </c>
      <c r="NM4" s="366">
        <v>376</v>
      </c>
      <c r="NN4" s="366">
        <v>377</v>
      </c>
      <c r="NO4" s="366">
        <v>378</v>
      </c>
      <c r="NP4" s="366">
        <v>379</v>
      </c>
      <c r="NQ4" s="366">
        <v>380</v>
      </c>
      <c r="NR4" s="366">
        <v>381</v>
      </c>
      <c r="NS4" s="366">
        <v>382</v>
      </c>
      <c r="NT4" s="366">
        <v>383</v>
      </c>
      <c r="NU4" s="366">
        <v>384</v>
      </c>
      <c r="NV4" s="366">
        <v>385</v>
      </c>
      <c r="NW4" s="366">
        <v>386</v>
      </c>
      <c r="NX4" s="366">
        <v>387</v>
      </c>
      <c r="NY4" s="366">
        <v>388</v>
      </c>
      <c r="NZ4" s="366">
        <v>389</v>
      </c>
      <c r="OA4" s="366">
        <v>390</v>
      </c>
      <c r="OB4" s="366">
        <v>391</v>
      </c>
      <c r="OC4" s="366">
        <v>392</v>
      </c>
      <c r="OD4" s="366">
        <v>393</v>
      </c>
      <c r="OE4" s="366">
        <v>394</v>
      </c>
      <c r="OF4" s="366">
        <v>395</v>
      </c>
      <c r="OG4" s="366">
        <v>396</v>
      </c>
      <c r="OH4" s="366">
        <v>397</v>
      </c>
      <c r="OI4" s="366">
        <v>398</v>
      </c>
      <c r="OJ4" s="366">
        <v>399</v>
      </c>
      <c r="OK4" s="366">
        <v>400</v>
      </c>
      <c r="OL4" s="366">
        <v>401</v>
      </c>
      <c r="OM4" s="366">
        <v>402</v>
      </c>
      <c r="ON4" s="366">
        <v>403</v>
      </c>
      <c r="OO4" s="366">
        <v>404</v>
      </c>
      <c r="OP4" s="366">
        <v>405</v>
      </c>
      <c r="OQ4" s="366">
        <v>406</v>
      </c>
      <c r="OR4" s="366">
        <v>407</v>
      </c>
      <c r="OS4" s="366">
        <v>408</v>
      </c>
      <c r="OT4" s="366">
        <v>409</v>
      </c>
      <c r="OU4" s="366">
        <v>410</v>
      </c>
      <c r="OV4" s="366">
        <v>411</v>
      </c>
      <c r="OW4" s="366">
        <v>412</v>
      </c>
      <c r="OX4" s="366">
        <v>413</v>
      </c>
      <c r="OY4" s="366">
        <v>414</v>
      </c>
      <c r="OZ4" s="366">
        <v>415</v>
      </c>
      <c r="PA4" s="366">
        <v>416</v>
      </c>
      <c r="PB4" s="366">
        <v>417</v>
      </c>
      <c r="PC4" s="366">
        <v>418</v>
      </c>
      <c r="PD4" s="366">
        <v>419</v>
      </c>
      <c r="PE4" s="366">
        <v>420</v>
      </c>
      <c r="PF4" s="366">
        <v>421</v>
      </c>
      <c r="PG4" s="366">
        <v>422</v>
      </c>
      <c r="PH4" s="366">
        <v>423</v>
      </c>
      <c r="PI4" s="366">
        <v>424</v>
      </c>
      <c r="PJ4" s="366">
        <v>425</v>
      </c>
      <c r="PK4" s="366">
        <v>426</v>
      </c>
      <c r="PL4" s="366">
        <v>427</v>
      </c>
      <c r="PM4" s="366">
        <v>428</v>
      </c>
      <c r="PN4" s="366">
        <v>429</v>
      </c>
      <c r="PO4" s="366">
        <v>430</v>
      </c>
      <c r="PP4" s="366">
        <v>431</v>
      </c>
      <c r="PQ4" s="366">
        <v>432</v>
      </c>
      <c r="PR4" s="366">
        <v>433</v>
      </c>
      <c r="PS4" s="366">
        <v>434</v>
      </c>
      <c r="PT4" s="366">
        <v>435</v>
      </c>
      <c r="PU4" s="366">
        <v>436</v>
      </c>
      <c r="PV4" s="366">
        <v>437</v>
      </c>
      <c r="PW4" s="366">
        <v>438</v>
      </c>
      <c r="PX4" s="366">
        <v>439</v>
      </c>
      <c r="PY4" s="366">
        <v>440</v>
      </c>
      <c r="PZ4" s="366">
        <v>441</v>
      </c>
      <c r="QA4" s="366">
        <v>442</v>
      </c>
      <c r="QB4" s="366">
        <v>443</v>
      </c>
      <c r="QC4" s="366">
        <v>444</v>
      </c>
      <c r="QD4" s="366">
        <v>445</v>
      </c>
      <c r="QE4" s="366">
        <v>446</v>
      </c>
      <c r="QF4" s="366">
        <v>447</v>
      </c>
      <c r="QG4" s="366">
        <v>448</v>
      </c>
      <c r="QH4" s="366">
        <v>449</v>
      </c>
      <c r="QI4" s="366">
        <v>450</v>
      </c>
      <c r="QJ4" s="366">
        <v>451</v>
      </c>
      <c r="QK4" s="366">
        <v>452</v>
      </c>
      <c r="QL4" s="366">
        <v>453</v>
      </c>
      <c r="QM4" s="366">
        <v>454</v>
      </c>
      <c r="QN4" s="366">
        <v>455</v>
      </c>
      <c r="QO4" s="366">
        <v>456</v>
      </c>
      <c r="QP4" s="366">
        <v>457</v>
      </c>
      <c r="QQ4" s="366">
        <v>458</v>
      </c>
      <c r="QR4" s="366">
        <v>459</v>
      </c>
      <c r="QS4" s="366">
        <v>460</v>
      </c>
      <c r="QT4" s="366">
        <v>461</v>
      </c>
      <c r="QU4" s="366">
        <v>462</v>
      </c>
      <c r="QV4" s="366">
        <v>463</v>
      </c>
      <c r="QW4" s="366">
        <v>464</v>
      </c>
      <c r="QX4" s="366">
        <v>465</v>
      </c>
      <c r="QY4" s="366">
        <v>466</v>
      </c>
      <c r="QZ4" s="366">
        <v>467</v>
      </c>
      <c r="RA4" s="366">
        <v>468</v>
      </c>
      <c r="RB4" s="366">
        <v>469</v>
      </c>
      <c r="RC4" s="366">
        <v>470</v>
      </c>
      <c r="RD4" s="366">
        <v>471</v>
      </c>
      <c r="RE4" s="366">
        <v>472</v>
      </c>
      <c r="RF4" s="366">
        <v>473</v>
      </c>
      <c r="RG4" s="366">
        <v>474</v>
      </c>
    </row>
    <row r="5" spans="1:475" ht="13.8" thickTop="1" x14ac:dyDescent="0.25">
      <c r="A5" s="114">
        <v>1</v>
      </c>
      <c r="B5" s="93" t="s">
        <v>2</v>
      </c>
      <c r="C5" s="126">
        <v>35.064935064935071</v>
      </c>
      <c r="D5" s="126">
        <v>32.352941176470594</v>
      </c>
      <c r="E5" s="126">
        <v>18.181818181818183</v>
      </c>
      <c r="F5" s="126">
        <v>30.68181818181818</v>
      </c>
      <c r="G5" s="126">
        <v>33.333333333333321</v>
      </c>
      <c r="H5" s="126">
        <v>20.338983050847457</v>
      </c>
      <c r="I5" s="126">
        <v>28.169014084507054</v>
      </c>
      <c r="J5" s="126">
        <v>34.166666666666679</v>
      </c>
      <c r="K5" s="126">
        <v>24.77064220183486</v>
      </c>
      <c r="L5" s="126">
        <v>13.043478260869561</v>
      </c>
      <c r="M5" s="128">
        <v>18.796992481203006</v>
      </c>
      <c r="N5" s="128">
        <v>11.764705882352944</v>
      </c>
      <c r="O5" s="128">
        <v>19.847328244274813</v>
      </c>
      <c r="P5" s="128">
        <v>23.664122137404579</v>
      </c>
      <c r="Q5" s="128">
        <v>19.801980198019805</v>
      </c>
      <c r="R5" s="128">
        <v>48.717948717948723</v>
      </c>
      <c r="S5" s="128">
        <v>47.826086956521735</v>
      </c>
      <c r="T5" s="128">
        <v>27.272727272727273</v>
      </c>
      <c r="U5" s="128">
        <v>67.045454545454547</v>
      </c>
      <c r="V5" s="128">
        <v>58.38926174496644</v>
      </c>
      <c r="W5" s="128">
        <v>34.745762711864387</v>
      </c>
      <c r="X5" s="128">
        <v>57.746478873239433</v>
      </c>
      <c r="Y5" s="128">
        <v>52.892561983471055</v>
      </c>
      <c r="Z5" s="128">
        <v>42.201834862385326</v>
      </c>
      <c r="AA5" s="128">
        <v>51.449275362318851</v>
      </c>
      <c r="AB5" s="132">
        <v>34.58646616541354</v>
      </c>
      <c r="AC5" s="132">
        <v>24.509803921568633</v>
      </c>
      <c r="AD5" s="132">
        <v>45.801526717557259</v>
      </c>
      <c r="AE5" s="132">
        <v>43.511450381679388</v>
      </c>
      <c r="AF5" s="128">
        <v>26.732673267326724</v>
      </c>
      <c r="AG5" s="126">
        <v>39.743589743589752</v>
      </c>
      <c r="AH5" s="126">
        <v>37.142857142857139</v>
      </c>
      <c r="AI5" s="133">
        <v>22.727272727272727</v>
      </c>
      <c r="AJ5" s="133">
        <v>54.022988505747129</v>
      </c>
      <c r="AK5" s="128">
        <v>34.228187919463075</v>
      </c>
      <c r="AL5" s="128">
        <v>21.186440677966111</v>
      </c>
      <c r="AM5" s="128">
        <v>43.356643356643367</v>
      </c>
      <c r="AN5" s="128">
        <v>35.000000000000007</v>
      </c>
      <c r="AO5" s="128">
        <v>23.85321100917432</v>
      </c>
      <c r="AP5" s="128">
        <v>35.971223021582716</v>
      </c>
      <c r="AQ5" s="128">
        <v>14.393939393939398</v>
      </c>
      <c r="AR5" s="128">
        <v>10.784313725490197</v>
      </c>
      <c r="AS5" s="128">
        <v>29.00763358778627</v>
      </c>
      <c r="AT5" s="128">
        <v>31.007751937984494</v>
      </c>
      <c r="AU5" s="128">
        <v>18.811881188118807</v>
      </c>
      <c r="AV5" s="128" t="s">
        <v>286</v>
      </c>
      <c r="AW5" s="128" t="s">
        <v>286</v>
      </c>
      <c r="AX5" s="132" t="s">
        <v>286</v>
      </c>
      <c r="AY5" s="132" t="s">
        <v>286</v>
      </c>
      <c r="AZ5" s="132" t="s">
        <v>286</v>
      </c>
      <c r="BA5" s="132" t="s">
        <v>286</v>
      </c>
      <c r="BB5" s="128" t="s">
        <v>286</v>
      </c>
      <c r="BC5" s="132" t="s">
        <v>286</v>
      </c>
      <c r="BD5" s="132" t="s">
        <v>286</v>
      </c>
      <c r="BE5" s="132" t="s">
        <v>286</v>
      </c>
      <c r="BF5" s="132">
        <v>16.030534351145043</v>
      </c>
      <c r="BG5" s="128">
        <v>24.509803921568626</v>
      </c>
      <c r="BH5" s="121" t="s">
        <v>286</v>
      </c>
      <c r="BI5" s="121">
        <v>18.461538461538467</v>
      </c>
      <c r="BJ5" s="121">
        <v>13.861386138613865</v>
      </c>
      <c r="BK5" s="121" t="s">
        <v>286</v>
      </c>
      <c r="BL5" s="128" t="s">
        <v>286</v>
      </c>
      <c r="BM5" s="121" t="s">
        <v>286</v>
      </c>
      <c r="BN5" s="114" t="s">
        <v>286</v>
      </c>
      <c r="BO5" s="114" t="s">
        <v>286</v>
      </c>
      <c r="BP5" s="114" t="s">
        <v>286</v>
      </c>
      <c r="BQ5" s="128" t="s">
        <v>286</v>
      </c>
      <c r="BR5" s="121" t="s">
        <v>286</v>
      </c>
      <c r="BS5" s="121" t="s">
        <v>286</v>
      </c>
      <c r="BT5" s="121" t="s">
        <v>286</v>
      </c>
      <c r="BU5" s="128">
        <v>21.374045801526727</v>
      </c>
      <c r="BV5" s="121">
        <v>25.490196078431381</v>
      </c>
      <c r="BW5" s="121" t="s">
        <v>286</v>
      </c>
      <c r="BX5" s="121">
        <v>22.480620155038764</v>
      </c>
      <c r="BY5" s="128">
        <v>22.772277227722771</v>
      </c>
      <c r="BZ5" s="121">
        <v>32.098765432098766</v>
      </c>
      <c r="CA5" s="121">
        <v>40.845070422535194</v>
      </c>
      <c r="CB5" s="121">
        <v>31.818181818181824</v>
      </c>
      <c r="CC5" s="128">
        <v>45.652173913043484</v>
      </c>
      <c r="CD5" s="121">
        <v>45.69536423841059</v>
      </c>
      <c r="CE5" s="121">
        <v>35.294117647058833</v>
      </c>
      <c r="CF5" s="121">
        <v>40.42553191489359</v>
      </c>
      <c r="CG5" s="128">
        <v>45.081967213114744</v>
      </c>
      <c r="CH5" s="121">
        <v>39.999999999999993</v>
      </c>
      <c r="CI5" s="121">
        <v>28.571428571428577</v>
      </c>
      <c r="CJ5" s="121">
        <v>33.834586466165419</v>
      </c>
      <c r="CK5" s="121">
        <v>40.196078431372563</v>
      </c>
      <c r="CL5" s="121">
        <v>26.717557251908396</v>
      </c>
      <c r="CM5" s="121">
        <v>35.877862595419849</v>
      </c>
      <c r="CN5" s="121">
        <v>26.732673267326732</v>
      </c>
      <c r="CO5" s="121">
        <v>18.749999999999993</v>
      </c>
      <c r="CP5" s="128">
        <v>18.055555555555554</v>
      </c>
      <c r="CQ5" s="121">
        <v>9.0909090909090899</v>
      </c>
      <c r="CR5" s="121">
        <v>12.087912087912089</v>
      </c>
      <c r="CS5" s="114">
        <v>16.666666666666675</v>
      </c>
      <c r="CT5" s="114">
        <v>9.2436974789915975</v>
      </c>
      <c r="CU5" s="128">
        <v>13.571428571428569</v>
      </c>
      <c r="CV5" s="121">
        <v>23.966942148760324</v>
      </c>
      <c r="CW5" s="121">
        <v>20</v>
      </c>
      <c r="CX5" s="114">
        <v>5.2238805970149302</v>
      </c>
      <c r="CY5" s="114">
        <v>14.285714285714292</v>
      </c>
      <c r="CZ5" s="128">
        <v>12.745098039215691</v>
      </c>
      <c r="DA5" s="121">
        <v>10.4</v>
      </c>
      <c r="DB5" s="121">
        <v>6.2992125984251937</v>
      </c>
      <c r="DC5" s="114">
        <v>11.111111111111109</v>
      </c>
      <c r="DD5" s="114" t="s">
        <v>286</v>
      </c>
      <c r="DE5" s="128" t="s">
        <v>286</v>
      </c>
      <c r="DF5" s="121" t="s">
        <v>286</v>
      </c>
      <c r="DG5" s="121" t="s">
        <v>286</v>
      </c>
      <c r="DH5" s="114" t="s">
        <v>286</v>
      </c>
      <c r="DI5" s="114" t="s">
        <v>286</v>
      </c>
      <c r="DJ5" s="128" t="s">
        <v>286</v>
      </c>
      <c r="DK5" s="121" t="s">
        <v>286</v>
      </c>
      <c r="DL5" s="121" t="s">
        <v>286</v>
      </c>
      <c r="DM5" s="121">
        <v>51.079136690647474</v>
      </c>
      <c r="DN5" s="121">
        <v>24.812030075187973</v>
      </c>
      <c r="DO5" s="128">
        <v>27.450980392156861</v>
      </c>
      <c r="DP5" s="121">
        <v>46.21212121212119</v>
      </c>
      <c r="DQ5" s="121">
        <v>39.694656488549604</v>
      </c>
      <c r="DR5" s="121">
        <v>21.782178217821791</v>
      </c>
      <c r="DS5" s="121" t="s">
        <v>286</v>
      </c>
      <c r="DT5" s="128" t="s">
        <v>286</v>
      </c>
      <c r="DU5" s="131" t="s">
        <v>286</v>
      </c>
      <c r="DV5" s="131" t="s">
        <v>286</v>
      </c>
      <c r="DW5" s="114" t="s">
        <v>286</v>
      </c>
      <c r="DX5" s="131" t="s">
        <v>286</v>
      </c>
      <c r="DY5" s="128" t="s">
        <v>286</v>
      </c>
      <c r="DZ5" s="128" t="s">
        <v>286</v>
      </c>
      <c r="EA5" s="128" t="s">
        <v>286</v>
      </c>
      <c r="EB5" s="128">
        <v>42.446043165467643</v>
      </c>
      <c r="EC5" s="128">
        <v>48.120300751879689</v>
      </c>
      <c r="ED5" s="128">
        <v>48.039215686274495</v>
      </c>
      <c r="EE5" s="128">
        <v>37.404580152671748</v>
      </c>
      <c r="EF5" s="128">
        <v>48.854961832061086</v>
      </c>
      <c r="EG5" s="128">
        <v>33.663366336633672</v>
      </c>
      <c r="EH5" s="128">
        <v>11.111111111111112</v>
      </c>
      <c r="EI5" s="128">
        <v>31.42857142857142</v>
      </c>
      <c r="EJ5" s="128">
        <v>4.545454545454545</v>
      </c>
      <c r="EK5" s="128">
        <v>7.6086956521739157</v>
      </c>
      <c r="EL5" s="121">
        <v>18.12080536912752</v>
      </c>
      <c r="EM5" s="121">
        <v>5.882352941176471</v>
      </c>
      <c r="EN5" s="121">
        <v>4.8951048951048968</v>
      </c>
      <c r="EO5" s="121">
        <v>18.852459016393432</v>
      </c>
      <c r="EP5" s="128">
        <v>22.727272727272727</v>
      </c>
      <c r="EQ5" s="121">
        <v>2.1428571428571437</v>
      </c>
      <c r="ER5" s="121">
        <v>12.121212121212125</v>
      </c>
      <c r="ES5" s="121">
        <v>15.686274509803924</v>
      </c>
      <c r="ET5" s="121">
        <v>2.2727272727272734</v>
      </c>
      <c r="EU5" s="128">
        <v>15.384615384615374</v>
      </c>
      <c r="EV5" s="121">
        <v>10.000000000000002</v>
      </c>
      <c r="EW5" s="121">
        <v>14.814814814814818</v>
      </c>
      <c r="EX5" s="121">
        <v>14.285714285714288</v>
      </c>
      <c r="EY5" s="121">
        <v>0</v>
      </c>
      <c r="EZ5" s="128">
        <v>15.555555555555554</v>
      </c>
      <c r="FA5" s="121">
        <v>15.540540540540546</v>
      </c>
      <c r="FB5" s="121">
        <v>6.8376068376068382</v>
      </c>
      <c r="FC5" s="121">
        <v>12.676056338028165</v>
      </c>
      <c r="FD5" s="121">
        <v>11.016949152542374</v>
      </c>
      <c r="FE5" s="128">
        <v>9.3750000000000036</v>
      </c>
      <c r="FF5" s="121">
        <v>7.5187969924812004</v>
      </c>
      <c r="FG5" s="121">
        <v>7.5187969924812021</v>
      </c>
      <c r="FH5" s="121">
        <v>5.8823529411764728</v>
      </c>
      <c r="FI5" s="121">
        <v>5.3030303030303063</v>
      </c>
      <c r="FJ5" s="128">
        <v>13.492063492063492</v>
      </c>
      <c r="FK5" s="121">
        <v>7.9207920792079225</v>
      </c>
      <c r="FL5" s="121">
        <v>16.455696202531648</v>
      </c>
      <c r="FM5" s="121">
        <v>49.295774647887313</v>
      </c>
      <c r="FN5" s="121">
        <v>14.285714285714288</v>
      </c>
      <c r="FO5" s="128">
        <v>13.793103448275865</v>
      </c>
      <c r="FP5" s="121">
        <v>36.486486486486498</v>
      </c>
      <c r="FQ5" s="121">
        <v>26.724137931034491</v>
      </c>
      <c r="FR5" s="121">
        <v>16.312056737588652</v>
      </c>
      <c r="FS5" s="121">
        <v>31.666666666666643</v>
      </c>
      <c r="FT5" s="128">
        <v>21.875</v>
      </c>
      <c r="FU5" s="121">
        <v>9.7744360902255689</v>
      </c>
      <c r="FV5" s="121">
        <v>14.393939393939398</v>
      </c>
      <c r="FW5" s="121">
        <v>13.861386138613858</v>
      </c>
      <c r="FX5" s="121">
        <v>9.0909090909090899</v>
      </c>
      <c r="FY5" s="128">
        <v>20.472440944881896</v>
      </c>
      <c r="FZ5" s="121">
        <v>12.871287128712876</v>
      </c>
      <c r="GA5" s="121">
        <v>37.333333333333321</v>
      </c>
      <c r="GB5" s="121">
        <v>55.072463768115952</v>
      </c>
      <c r="GC5" s="121">
        <v>14.285714285714286</v>
      </c>
      <c r="GD5" s="128">
        <v>31.460674157303373</v>
      </c>
      <c r="GE5" s="121">
        <v>38.095238095238088</v>
      </c>
      <c r="GF5" s="121">
        <v>24.786324786324794</v>
      </c>
      <c r="GG5" s="121">
        <v>34.751773049645401</v>
      </c>
      <c r="GH5" s="121">
        <v>35.000000000000007</v>
      </c>
      <c r="GI5" s="128">
        <v>30.20833333333335</v>
      </c>
      <c r="GJ5" s="121">
        <v>23.308270676691738</v>
      </c>
      <c r="GK5" s="121">
        <v>21.969696969696962</v>
      </c>
      <c r="GL5" s="121">
        <v>17.000000000000004</v>
      </c>
      <c r="GM5" s="136">
        <v>37.121212121212132</v>
      </c>
      <c r="GN5" s="128">
        <v>30.708661417322833</v>
      </c>
      <c r="GO5" s="121">
        <v>14.851485148514852</v>
      </c>
      <c r="GP5" s="121">
        <v>11.538461538461537</v>
      </c>
      <c r="GQ5" s="121">
        <v>43.661971830985927</v>
      </c>
      <c r="GR5" s="121">
        <v>42.857142857142854</v>
      </c>
      <c r="GS5" s="128">
        <v>10.112359550561797</v>
      </c>
      <c r="GT5" s="121">
        <v>35.135135135135137</v>
      </c>
      <c r="GU5" s="121">
        <v>39.316239316239312</v>
      </c>
      <c r="GV5" s="121">
        <v>10.638297872340425</v>
      </c>
      <c r="GW5" s="121">
        <v>28.925619834710748</v>
      </c>
      <c r="GX5" s="128">
        <v>34.375000000000021</v>
      </c>
      <c r="GY5" s="128">
        <v>9.7014925373134329</v>
      </c>
      <c r="GZ5" s="128">
        <v>19.548872180451134</v>
      </c>
      <c r="HA5" s="128">
        <v>21.56862745098039</v>
      </c>
      <c r="HB5" s="128">
        <v>9.090909090909097</v>
      </c>
      <c r="HC5" s="128">
        <v>19.531249999999993</v>
      </c>
      <c r="HD5" s="128">
        <v>22.772277227722771</v>
      </c>
      <c r="HE5" s="128" t="s">
        <v>286</v>
      </c>
      <c r="HF5" s="128" t="s">
        <v>286</v>
      </c>
      <c r="HG5" s="128" t="s">
        <v>286</v>
      </c>
      <c r="HH5" s="128" t="s">
        <v>286</v>
      </c>
      <c r="HI5" s="128" t="s">
        <v>286</v>
      </c>
      <c r="HJ5" s="128" t="s">
        <v>286</v>
      </c>
      <c r="HK5" s="128" t="s">
        <v>286</v>
      </c>
      <c r="HL5" s="121" t="s">
        <v>286</v>
      </c>
      <c r="HM5" s="121" t="s">
        <v>286</v>
      </c>
      <c r="HN5" s="121" t="s">
        <v>286</v>
      </c>
      <c r="HO5" s="121">
        <v>7.6335877862595432</v>
      </c>
      <c r="HP5" s="128">
        <v>17.647058823529413</v>
      </c>
      <c r="HQ5" s="121" t="s">
        <v>286</v>
      </c>
      <c r="HR5" s="121">
        <v>9.448818897637798</v>
      </c>
      <c r="HS5" s="121">
        <v>17.821782178217823</v>
      </c>
      <c r="HT5" s="129">
        <v>11.392405063291138</v>
      </c>
      <c r="HU5" s="128">
        <v>17.647058823529417</v>
      </c>
      <c r="HV5" s="114">
        <v>9.5238095238095219</v>
      </c>
      <c r="HW5" s="114">
        <v>14.606741573033711</v>
      </c>
      <c r="HX5" s="114">
        <v>13.698630136986301</v>
      </c>
      <c r="HY5" s="114">
        <v>8.5470085470085486</v>
      </c>
      <c r="HZ5" s="114">
        <v>13.571428571428575</v>
      </c>
      <c r="IA5" s="114">
        <v>13.675213675213682</v>
      </c>
      <c r="IB5" s="114">
        <v>10.52631578947369</v>
      </c>
      <c r="IC5" s="114">
        <v>7.6923076923076916</v>
      </c>
      <c r="ID5" s="114">
        <v>3.8167938931297716</v>
      </c>
      <c r="IE5" s="114">
        <v>8.8235294117647101</v>
      </c>
      <c r="IF5" s="114">
        <v>11.450381679389317</v>
      </c>
      <c r="IG5" s="114">
        <v>3.9370078740157481</v>
      </c>
      <c r="IH5" s="114">
        <v>9.9009900990099045</v>
      </c>
      <c r="II5" s="114">
        <v>3.7974683544303796</v>
      </c>
      <c r="IJ5" s="114">
        <v>19.117647058823533</v>
      </c>
      <c r="IK5" s="114">
        <v>4.7619047619047619</v>
      </c>
      <c r="IL5" s="114">
        <v>9.0909090909090882</v>
      </c>
      <c r="IM5" s="114">
        <v>7.5342465753424719</v>
      </c>
      <c r="IN5" s="114">
        <v>8.5470085470085504</v>
      </c>
      <c r="IO5" s="114">
        <v>2.8985507246376812</v>
      </c>
      <c r="IP5" s="114">
        <v>5.9829059829059847</v>
      </c>
      <c r="IQ5" s="114">
        <v>8.5106382978723438</v>
      </c>
      <c r="IR5" s="114">
        <v>4.5454545454545476</v>
      </c>
      <c r="IS5" s="114">
        <v>9.0909090909090953</v>
      </c>
      <c r="IT5" s="114">
        <v>7.9207920792079198</v>
      </c>
      <c r="IU5" s="114">
        <v>4.5801526717557257</v>
      </c>
      <c r="IV5" s="114">
        <v>7.0866141732283445</v>
      </c>
      <c r="IW5" s="114">
        <v>7.0000000000000009</v>
      </c>
      <c r="IX5" s="114" t="str">
        <f t="shared" ref="IX5:JF14" si="0">"--"</f>
        <v>--</v>
      </c>
      <c r="IY5" s="114" t="str">
        <f t="shared" si="0"/>
        <v>--</v>
      </c>
      <c r="IZ5" s="114" t="str">
        <f t="shared" si="0"/>
        <v>--</v>
      </c>
      <c r="JA5" s="114" t="str">
        <f t="shared" si="0"/>
        <v>--</v>
      </c>
      <c r="JB5" s="114" t="str">
        <f t="shared" si="0"/>
        <v>--</v>
      </c>
      <c r="JC5" s="114" t="str">
        <f t="shared" si="0"/>
        <v>--</v>
      </c>
      <c r="JD5" s="114" t="str">
        <f t="shared" si="0"/>
        <v>--</v>
      </c>
      <c r="JE5" s="114" t="str">
        <f t="shared" si="0"/>
        <v>--</v>
      </c>
      <c r="JF5" s="114" t="str">
        <f t="shared" si="0"/>
        <v>--</v>
      </c>
      <c r="JG5" s="240">
        <v>5.2631578947368398</v>
      </c>
      <c r="JH5" s="240">
        <v>12.5984251968504</v>
      </c>
      <c r="JI5" s="240">
        <v>14.4230769230769</v>
      </c>
      <c r="JJ5" s="240">
        <v>4.3478260869565197</v>
      </c>
      <c r="JK5" s="240">
        <v>7.5471698113207504</v>
      </c>
      <c r="JL5" s="240">
        <v>3.8834951456310698</v>
      </c>
      <c r="JM5" s="240">
        <v>13.533834586466201</v>
      </c>
      <c r="JN5" s="240">
        <v>19.685039370078702</v>
      </c>
      <c r="JO5" s="240">
        <v>18.269230769230798</v>
      </c>
      <c r="JP5" s="240">
        <v>17.3913043478261</v>
      </c>
      <c r="JQ5" s="240">
        <v>15.094339622641501</v>
      </c>
      <c r="JR5" s="240">
        <v>13.5922330097087</v>
      </c>
      <c r="JS5" s="240">
        <v>15.037593984962401</v>
      </c>
      <c r="JT5" s="240">
        <v>14.9606299212598</v>
      </c>
      <c r="JU5" s="240">
        <v>5.7692307692307701</v>
      </c>
      <c r="JV5" s="240">
        <v>10.869565217391299</v>
      </c>
      <c r="JW5" s="240">
        <v>8.4905660377358494</v>
      </c>
      <c r="JX5" s="240">
        <v>10.6796116504854</v>
      </c>
      <c r="JY5" s="240">
        <v>5.2631578947368398</v>
      </c>
      <c r="JZ5" s="240">
        <v>12.5984251968504</v>
      </c>
      <c r="KA5" s="240">
        <v>13.461538461538501</v>
      </c>
      <c r="KB5" s="240">
        <v>8.6956521739130395</v>
      </c>
      <c r="KC5" s="240">
        <v>8.4905660377358494</v>
      </c>
      <c r="KD5" s="240">
        <v>10.6796116504854</v>
      </c>
      <c r="KE5" s="240">
        <v>1.5037593984962401</v>
      </c>
      <c r="KF5" s="128" t="str">
        <f t="shared" ref="KF5:KF68" si="1">"--"</f>
        <v>--</v>
      </c>
      <c r="KG5" s="240">
        <v>16.346153846153801</v>
      </c>
      <c r="KH5" s="240">
        <v>0</v>
      </c>
      <c r="KI5" s="128" t="str">
        <f t="shared" ref="KI5:KI68" si="2">"--"</f>
        <v>--</v>
      </c>
      <c r="KJ5" s="240">
        <v>14.5631067961165</v>
      </c>
      <c r="KK5" s="240">
        <v>2.2556390977443601</v>
      </c>
      <c r="KL5" s="240">
        <v>9.4488188976377891</v>
      </c>
      <c r="KM5" s="240">
        <v>5.7692307692307701</v>
      </c>
      <c r="KN5" s="240">
        <v>4.4444444444444402</v>
      </c>
      <c r="KO5" s="240">
        <v>10.377358490565999</v>
      </c>
      <c r="KP5" s="240">
        <v>3</v>
      </c>
      <c r="KQ5" s="216">
        <v>6.4220183486238502</v>
      </c>
      <c r="KR5" s="216">
        <v>5.7971014492753596</v>
      </c>
      <c r="KS5" s="216">
        <v>10.0917431192661</v>
      </c>
      <c r="KT5" s="216">
        <v>14.492753623188401</v>
      </c>
      <c r="KU5" s="216">
        <v>18.348623853210999</v>
      </c>
      <c r="KV5" s="216">
        <v>27.007299270072998</v>
      </c>
      <c r="KW5" s="216">
        <v>5.5045871559632999</v>
      </c>
      <c r="KX5" s="216">
        <v>5.0724637681159397</v>
      </c>
      <c r="KY5" s="128" t="str">
        <f t="shared" ref="KY5:KZ8" si="3">"--"</f>
        <v>--</v>
      </c>
      <c r="KZ5" s="128" t="str">
        <f t="shared" si="3"/>
        <v>--</v>
      </c>
      <c r="LA5" s="216">
        <v>4.6728971962616797</v>
      </c>
      <c r="LB5" s="128" t="str">
        <f t="shared" ref="LA5:LB36" si="4">"--"</f>
        <v>--</v>
      </c>
      <c r="LC5" s="294">
        <v>43.750000000000021</v>
      </c>
      <c r="LD5" s="294">
        <v>18.248175182481756</v>
      </c>
      <c r="LE5" s="294">
        <v>23.484848484848484</v>
      </c>
      <c r="LF5" s="294">
        <v>4.6296296296296306</v>
      </c>
      <c r="LG5" s="294">
        <v>30.76923076923077</v>
      </c>
      <c r="LH5" s="294">
        <v>12.765957446808516</v>
      </c>
      <c r="LI5" s="294">
        <v>11.607142857142856</v>
      </c>
      <c r="LJ5" s="294">
        <v>3.8095238095238098</v>
      </c>
      <c r="LK5" s="376">
        <v>31.851851851851855</v>
      </c>
      <c r="LL5" s="377">
        <v>13.265306122448978</v>
      </c>
      <c r="LM5" s="377">
        <v>15.730337078651687</v>
      </c>
      <c r="LN5" s="377">
        <v>10.344827586206895</v>
      </c>
      <c r="LO5" s="376">
        <v>28.57142857142858</v>
      </c>
      <c r="LP5" s="377">
        <v>12.40875912408759</v>
      </c>
      <c r="LQ5" s="377">
        <v>13.636363636363635</v>
      </c>
      <c r="LR5" s="377">
        <v>7.4074074074074074</v>
      </c>
      <c r="LS5" s="377">
        <v>18.881118881118883</v>
      </c>
      <c r="LT5" s="377">
        <v>12.765957446808514</v>
      </c>
      <c r="LU5" s="377">
        <v>10.71428571428571</v>
      </c>
      <c r="LV5" s="377">
        <v>2.8571428571428577</v>
      </c>
      <c r="LW5" s="377">
        <v>26.119402985074629</v>
      </c>
      <c r="LX5" s="377">
        <v>14.736842105263159</v>
      </c>
      <c r="LY5" s="377">
        <v>18.888888888888879</v>
      </c>
      <c r="LZ5" s="377">
        <v>13.793103448275865</v>
      </c>
      <c r="MA5" s="376">
        <v>49.107142857142861</v>
      </c>
      <c r="MB5" s="377">
        <v>26.277372262773721</v>
      </c>
      <c r="MC5" s="377">
        <v>34.848484848484858</v>
      </c>
      <c r="MD5" s="377">
        <v>38.888888888888893</v>
      </c>
      <c r="ME5" s="377">
        <v>41.958041958041974</v>
      </c>
      <c r="MF5" s="377">
        <v>31.914893617021274</v>
      </c>
      <c r="MG5" s="377">
        <v>32.142857142857146</v>
      </c>
      <c r="MH5" s="377">
        <v>21.904761904761905</v>
      </c>
      <c r="MI5" s="377">
        <v>43.609022556390968</v>
      </c>
      <c r="MJ5" s="377">
        <v>40</v>
      </c>
      <c r="MK5" s="377">
        <v>38.636363636363633</v>
      </c>
      <c r="ML5" s="377">
        <v>41.379310344827587</v>
      </c>
      <c r="MM5" s="378" t="str">
        <f>"--"</f>
        <v>--</v>
      </c>
      <c r="MN5" s="377">
        <v>24.817518248175176</v>
      </c>
      <c r="MO5" s="377">
        <v>31.060606060606045</v>
      </c>
      <c r="MP5" s="377">
        <v>19.44444444444445</v>
      </c>
      <c r="MQ5" s="378" t="str">
        <f>"--"</f>
        <v>--</v>
      </c>
      <c r="MR5" s="377">
        <v>25.531914893617028</v>
      </c>
      <c r="MS5" s="377">
        <v>22.321428571428577</v>
      </c>
      <c r="MT5" s="377">
        <v>16.190476190476193</v>
      </c>
      <c r="MU5" s="378" t="str">
        <f>"--"</f>
        <v>--</v>
      </c>
      <c r="MV5" s="377">
        <v>26.31578947368422</v>
      </c>
      <c r="MW5" s="377">
        <v>31.460674157303377</v>
      </c>
      <c r="MX5" s="377">
        <v>20.689655172413797</v>
      </c>
      <c r="MY5" s="376">
        <v>50.892857142857125</v>
      </c>
      <c r="MZ5" s="377">
        <v>20.437956204379574</v>
      </c>
      <c r="NA5" s="377">
        <v>25.757575757575768</v>
      </c>
      <c r="NB5" s="377">
        <v>18.518518518518526</v>
      </c>
      <c r="NC5" s="377">
        <v>46.853146853146839</v>
      </c>
      <c r="ND5" s="377">
        <v>34.042553191489354</v>
      </c>
      <c r="NE5" s="377">
        <v>29.464285714285712</v>
      </c>
      <c r="NF5" s="377">
        <v>20.000000000000011</v>
      </c>
      <c r="NG5" s="377">
        <v>47.761194029850721</v>
      </c>
      <c r="NH5" s="377">
        <v>26.315789473684212</v>
      </c>
      <c r="NI5" s="377">
        <v>35.955056179775276</v>
      </c>
      <c r="NJ5" s="377">
        <v>25.862068965517249</v>
      </c>
      <c r="NK5" s="376">
        <v>18.918918918918934</v>
      </c>
      <c r="NL5" s="377">
        <v>6.5693430656934311</v>
      </c>
      <c r="NM5" s="377">
        <v>17.424242424242426</v>
      </c>
      <c r="NN5" s="377">
        <v>7.4074074074074074</v>
      </c>
      <c r="NO5" s="377">
        <v>19.858156028368793</v>
      </c>
      <c r="NP5" s="377">
        <v>4.2553191489361701</v>
      </c>
      <c r="NQ5" s="377">
        <v>5.4054054054054035</v>
      </c>
      <c r="NR5" s="377">
        <v>5.7142857142857171</v>
      </c>
      <c r="NS5" s="377">
        <v>13.97058823529412</v>
      </c>
      <c r="NT5" s="377">
        <v>8.1632653061224456</v>
      </c>
      <c r="NU5" s="377">
        <v>15.730337078651688</v>
      </c>
      <c r="NV5" s="377">
        <v>10.344827586206897</v>
      </c>
      <c r="NW5" s="376">
        <v>6.3063063063063058</v>
      </c>
      <c r="NX5" s="377">
        <v>8.7591240875912426</v>
      </c>
      <c r="NY5" s="377">
        <v>15.151515151515149</v>
      </c>
      <c r="NZ5" s="377">
        <v>9.2592592592592649</v>
      </c>
      <c r="OA5" s="377">
        <v>9.219858156028371</v>
      </c>
      <c r="OB5" s="377">
        <v>17.021276595744684</v>
      </c>
      <c r="OC5" s="377">
        <v>9.9099099099099099</v>
      </c>
      <c r="OD5" s="377">
        <v>9.5238095238095273</v>
      </c>
      <c r="OE5" s="377">
        <v>13.97058823529412</v>
      </c>
      <c r="OF5" s="377">
        <v>6.2500000000000027</v>
      </c>
      <c r="OG5" s="377">
        <v>17.977528089887645</v>
      </c>
      <c r="OH5" s="377">
        <v>10.344827586206899</v>
      </c>
      <c r="OI5" s="376">
        <v>13.513513513513518</v>
      </c>
      <c r="OJ5" s="377">
        <v>4.3795620437956195</v>
      </c>
      <c r="OK5" s="377">
        <v>10.606060606060607</v>
      </c>
      <c r="OL5" s="377">
        <v>8.3333333333333321</v>
      </c>
      <c r="OM5" s="377">
        <v>14.893617021276594</v>
      </c>
      <c r="ON5" s="377">
        <v>17.021276595744684</v>
      </c>
      <c r="OO5" s="377">
        <v>6.3063063063063058</v>
      </c>
      <c r="OP5" s="377">
        <v>4.761904761904761</v>
      </c>
      <c r="OQ5" s="377">
        <v>13.23529411764706</v>
      </c>
      <c r="OR5" s="377">
        <v>5.2083333333333321</v>
      </c>
      <c r="OS5" s="377">
        <v>14.444444444444448</v>
      </c>
      <c r="OT5" s="377">
        <v>3.4482758620689649</v>
      </c>
      <c r="OU5" s="378" t="str">
        <f>"--"</f>
        <v>--</v>
      </c>
      <c r="OV5" s="377">
        <v>10.948905109489054</v>
      </c>
      <c r="OW5" s="377">
        <v>19.696969696969703</v>
      </c>
      <c r="OX5" s="377">
        <v>15.74074074074074</v>
      </c>
      <c r="OY5" s="378" t="str">
        <f>"--"</f>
        <v>--</v>
      </c>
      <c r="OZ5" s="377">
        <v>13.04347826086957</v>
      </c>
      <c r="PA5" s="377">
        <v>21.621621621621632</v>
      </c>
      <c r="PB5" s="377">
        <v>11.428571428571429</v>
      </c>
      <c r="PC5" s="378" t="str">
        <f>"--"</f>
        <v>--</v>
      </c>
      <c r="PD5" s="377">
        <v>11.458333333333334</v>
      </c>
      <c r="PE5" s="377">
        <v>15.73033707865169</v>
      </c>
      <c r="PF5" s="377">
        <v>10.344827586206899</v>
      </c>
      <c r="PG5" s="376">
        <v>19.819819819819823</v>
      </c>
      <c r="PH5" s="377">
        <v>11.678832116788325</v>
      </c>
      <c r="PI5" s="377">
        <v>16.666666666666675</v>
      </c>
      <c r="PJ5" s="377">
        <v>12.962962962962962</v>
      </c>
      <c r="PK5" s="377">
        <v>18.57142857142858</v>
      </c>
      <c r="PL5" s="377">
        <v>21.276595744680847</v>
      </c>
      <c r="PM5" s="377">
        <v>7.2072072072072073</v>
      </c>
      <c r="PN5" s="377">
        <v>9.5238095238095273</v>
      </c>
      <c r="PO5" s="377">
        <v>19.117647058823525</v>
      </c>
      <c r="PP5" s="377">
        <v>13.541666666666668</v>
      </c>
      <c r="PQ5" s="377">
        <v>12.359550561797748</v>
      </c>
      <c r="PR5" s="377">
        <v>6.8965517241379324</v>
      </c>
      <c r="PS5" s="376">
        <v>6.3492063492063515</v>
      </c>
      <c r="PT5" s="377">
        <v>4.6511627906976738</v>
      </c>
      <c r="PU5" s="377">
        <v>4.5454545454545459</v>
      </c>
      <c r="PV5" s="377">
        <v>6.0000000000000009</v>
      </c>
      <c r="PW5" s="376">
        <v>12.000000000000002</v>
      </c>
      <c r="PX5" s="377">
        <v>10.465116279069768</v>
      </c>
      <c r="PY5" s="377">
        <v>12.121212121212125</v>
      </c>
      <c r="PZ5" s="377">
        <v>8</v>
      </c>
      <c r="QA5" s="376">
        <v>21.259842519685041</v>
      </c>
      <c r="QB5" s="377">
        <v>17.441860465116285</v>
      </c>
      <c r="QC5" s="377">
        <v>13.432835820895523</v>
      </c>
      <c r="QD5" s="377">
        <v>9.8039215686274517</v>
      </c>
      <c r="QE5" s="376">
        <v>7.0866141732283481</v>
      </c>
      <c r="QF5" s="377">
        <v>8.0459770114942533</v>
      </c>
      <c r="QG5" s="377">
        <v>7.575757575757577</v>
      </c>
      <c r="QH5" s="377">
        <v>8</v>
      </c>
      <c r="QI5" s="376">
        <v>17.592592592592592</v>
      </c>
      <c r="QJ5" s="377">
        <v>11.27819548872181</v>
      </c>
      <c r="QK5" s="377">
        <v>21.259842519685034</v>
      </c>
      <c r="QL5" s="377">
        <v>16.346153846153843</v>
      </c>
      <c r="QM5" s="378" t="str">
        <f>"--"</f>
        <v>--</v>
      </c>
      <c r="QN5" s="377">
        <v>26.086956521739125</v>
      </c>
      <c r="QO5" s="377">
        <v>19.266055045871557</v>
      </c>
      <c r="QP5" s="377">
        <v>4.9019607843137267</v>
      </c>
      <c r="QQ5" s="378" t="str">
        <f>"--"</f>
        <v>--</v>
      </c>
      <c r="QR5" s="377">
        <v>12.941176470588232</v>
      </c>
      <c r="QS5" s="377">
        <v>16.417910447761194</v>
      </c>
      <c r="QT5" s="377">
        <v>21.56862745098039</v>
      </c>
      <c r="QU5" s="376">
        <v>15.596330275229365</v>
      </c>
      <c r="QV5" s="377">
        <v>11.278195488721803</v>
      </c>
      <c r="QW5" s="377">
        <v>14.173228346456693</v>
      </c>
      <c r="QX5" s="377">
        <v>11.538461538461537</v>
      </c>
      <c r="QY5" s="378" t="str">
        <f>"--"</f>
        <v>--</v>
      </c>
      <c r="QZ5" s="377">
        <v>17.777777777777775</v>
      </c>
      <c r="RA5" s="377">
        <v>11.111111111111114</v>
      </c>
      <c r="RB5" s="377">
        <v>11.76470588235294</v>
      </c>
      <c r="RC5" s="378" t="str">
        <f>"--"</f>
        <v>--</v>
      </c>
      <c r="RD5" s="377">
        <v>13.953488372093029</v>
      </c>
      <c r="RE5" s="377">
        <v>13.432835820895521</v>
      </c>
      <c r="RF5" s="377">
        <v>11.764705882352944</v>
      </c>
    </row>
    <row r="6" spans="1:475" ht="13.5" customHeight="1" x14ac:dyDescent="0.25">
      <c r="A6" s="114">
        <v>2</v>
      </c>
      <c r="B6" s="93" t="s">
        <v>3</v>
      </c>
      <c r="C6" s="126">
        <v>32.799790081343396</v>
      </c>
      <c r="D6" s="126">
        <v>28.72014696876909</v>
      </c>
      <c r="E6" s="126">
        <v>18.898043254376944</v>
      </c>
      <c r="F6" s="126">
        <v>29.106858054226564</v>
      </c>
      <c r="G6" s="126">
        <v>27.348908075165031</v>
      </c>
      <c r="H6" s="126">
        <v>18.033509700176364</v>
      </c>
      <c r="I6" s="126">
        <v>25.763508222396201</v>
      </c>
      <c r="J6" s="126">
        <v>27.36278447121817</v>
      </c>
      <c r="K6" s="126">
        <v>21.68674698795181</v>
      </c>
      <c r="L6" s="126">
        <v>25.721977484092054</v>
      </c>
      <c r="M6" s="128">
        <v>22.282891315652591</v>
      </c>
      <c r="N6" s="128">
        <v>19.145747470962892</v>
      </c>
      <c r="O6" s="128">
        <v>25.953159041394333</v>
      </c>
      <c r="P6" s="128">
        <v>20.651876198301853</v>
      </c>
      <c r="Q6" s="128">
        <v>15.850815850815886</v>
      </c>
      <c r="R6" s="128">
        <v>62.205343111576802</v>
      </c>
      <c r="S6" s="128">
        <v>44.203120220250717</v>
      </c>
      <c r="T6" s="128">
        <v>28.939237899073145</v>
      </c>
      <c r="U6" s="128">
        <v>62.124406958355358</v>
      </c>
      <c r="V6" s="128">
        <v>48.790425261013347</v>
      </c>
      <c r="W6" s="128">
        <v>34.052863436123332</v>
      </c>
      <c r="X6" s="128">
        <v>53.61680062224535</v>
      </c>
      <c r="Y6" s="128">
        <v>44.36090225563899</v>
      </c>
      <c r="Z6" s="128">
        <v>34.054954204829343</v>
      </c>
      <c r="AA6" s="128">
        <v>51.357964276975842</v>
      </c>
      <c r="AB6" s="132">
        <v>44.034312451260689</v>
      </c>
      <c r="AC6" s="132">
        <v>30.516080777860907</v>
      </c>
      <c r="AD6" s="132">
        <v>50.23091551208914</v>
      </c>
      <c r="AE6" s="132">
        <v>39.061213285753595</v>
      </c>
      <c r="AF6" s="128">
        <v>25.437572928821464</v>
      </c>
      <c r="AG6" s="126">
        <v>37.319695777602931</v>
      </c>
      <c r="AH6" s="126">
        <v>21.12373349708318</v>
      </c>
      <c r="AI6" s="133">
        <v>11.713106295149634</v>
      </c>
      <c r="AJ6" s="133">
        <v>38.639383470635167</v>
      </c>
      <c r="AK6" s="128">
        <v>24.17134115247325</v>
      </c>
      <c r="AL6" s="128">
        <v>12.793271359008402</v>
      </c>
      <c r="AM6" s="128">
        <v>33.289885297184554</v>
      </c>
      <c r="AN6" s="128">
        <v>24.208266237251713</v>
      </c>
      <c r="AO6" s="128">
        <v>14.731585518102394</v>
      </c>
      <c r="AP6" s="128">
        <v>33.088235294117716</v>
      </c>
      <c r="AQ6" s="128">
        <v>24.172961708778296</v>
      </c>
      <c r="AR6" s="128">
        <v>12.654900488171231</v>
      </c>
      <c r="AS6" s="128">
        <v>30.124728850325358</v>
      </c>
      <c r="AT6" s="128">
        <v>21.054076310732924</v>
      </c>
      <c r="AU6" s="128">
        <v>10.877192982456172</v>
      </c>
      <c r="AV6" s="128" t="s">
        <v>286</v>
      </c>
      <c r="AW6" s="128" t="s">
        <v>286</v>
      </c>
      <c r="AX6" s="132" t="s">
        <v>286</v>
      </c>
      <c r="AY6" s="132" t="s">
        <v>286</v>
      </c>
      <c r="AZ6" s="132" t="s">
        <v>286</v>
      </c>
      <c r="BA6" s="132" t="s">
        <v>286</v>
      </c>
      <c r="BB6" s="128" t="s">
        <v>286</v>
      </c>
      <c r="BC6" s="132" t="s">
        <v>286</v>
      </c>
      <c r="BD6" s="132" t="s">
        <v>286</v>
      </c>
      <c r="BE6" s="132" t="s">
        <v>286</v>
      </c>
      <c r="BF6" s="132">
        <v>25.69861582658659</v>
      </c>
      <c r="BG6" s="128">
        <v>23.290758827948913</v>
      </c>
      <c r="BH6" s="121" t="s">
        <v>286</v>
      </c>
      <c r="BI6" s="121">
        <v>22.561983471074385</v>
      </c>
      <c r="BJ6" s="121">
        <v>20.319190346438337</v>
      </c>
      <c r="BK6" s="121" t="s">
        <v>286</v>
      </c>
      <c r="BL6" s="128" t="s">
        <v>286</v>
      </c>
      <c r="BM6" s="121" t="s">
        <v>286</v>
      </c>
      <c r="BN6" s="114" t="s">
        <v>286</v>
      </c>
      <c r="BO6" s="114" t="s">
        <v>286</v>
      </c>
      <c r="BP6" s="114" t="s">
        <v>286</v>
      </c>
      <c r="BQ6" s="128" t="s">
        <v>286</v>
      </c>
      <c r="BR6" s="121" t="s">
        <v>286</v>
      </c>
      <c r="BS6" s="121" t="s">
        <v>286</v>
      </c>
      <c r="BT6" s="121" t="s">
        <v>286</v>
      </c>
      <c r="BU6" s="128">
        <v>30.281690140845075</v>
      </c>
      <c r="BV6" s="121">
        <v>24.595712673937616</v>
      </c>
      <c r="BW6" s="121" t="s">
        <v>286</v>
      </c>
      <c r="BX6" s="121">
        <v>28.838745184369863</v>
      </c>
      <c r="BY6" s="128">
        <v>26.080186843129599</v>
      </c>
      <c r="BZ6" s="121">
        <v>43.762939958592099</v>
      </c>
      <c r="CA6" s="121">
        <v>35.419198055893091</v>
      </c>
      <c r="CB6" s="121">
        <v>28.835300153925139</v>
      </c>
      <c r="CC6" s="128">
        <v>46.488033298647274</v>
      </c>
      <c r="CD6" s="121">
        <v>36.585980837115606</v>
      </c>
      <c r="CE6" s="121">
        <v>31.728665207877423</v>
      </c>
      <c r="CF6" s="121">
        <v>42.161611011980618</v>
      </c>
      <c r="CG6" s="128">
        <v>34.926082365364401</v>
      </c>
      <c r="CH6" s="121">
        <v>32.059186189888997</v>
      </c>
      <c r="CI6" s="121">
        <v>39.668615984405399</v>
      </c>
      <c r="CJ6" s="121">
        <v>31.272633212622914</v>
      </c>
      <c r="CK6" s="121">
        <v>27.931292008961901</v>
      </c>
      <c r="CL6" s="121">
        <v>36.883256942572203</v>
      </c>
      <c r="CM6" s="121">
        <v>29.360544217687114</v>
      </c>
      <c r="CN6" s="121">
        <v>25.657894736842081</v>
      </c>
      <c r="CO6" s="121">
        <v>11.276200583709217</v>
      </c>
      <c r="CP6" s="128">
        <v>19.854058984493811</v>
      </c>
      <c r="CQ6" s="121">
        <v>19.938493080471542</v>
      </c>
      <c r="CR6" s="121">
        <v>10.411686586985367</v>
      </c>
      <c r="CS6" s="114">
        <v>13.365215202617687</v>
      </c>
      <c r="CT6" s="114">
        <v>15.175438596491258</v>
      </c>
      <c r="CU6" s="128">
        <v>10.062893081760988</v>
      </c>
      <c r="CV6" s="121">
        <v>15.052910052910029</v>
      </c>
      <c r="CW6" s="121">
        <v>14.22093981863147</v>
      </c>
      <c r="CX6" s="114">
        <v>9.1924834941594451</v>
      </c>
      <c r="CY6" s="114">
        <v>14.371885654340421</v>
      </c>
      <c r="CZ6" s="128">
        <v>16.654135338345888</v>
      </c>
      <c r="DA6" s="121">
        <v>8.8876309085763054</v>
      </c>
      <c r="DB6" s="121">
        <v>13.755580357142859</v>
      </c>
      <c r="DC6" s="114">
        <v>15.781188508461234</v>
      </c>
      <c r="DD6" s="114" t="s">
        <v>286</v>
      </c>
      <c r="DE6" s="128" t="s">
        <v>286</v>
      </c>
      <c r="DF6" s="121" t="s">
        <v>286</v>
      </c>
      <c r="DG6" s="121" t="s">
        <v>286</v>
      </c>
      <c r="DH6" s="114" t="s">
        <v>286</v>
      </c>
      <c r="DI6" s="114" t="s">
        <v>286</v>
      </c>
      <c r="DJ6" s="128" t="s">
        <v>286</v>
      </c>
      <c r="DK6" s="121" t="s">
        <v>286</v>
      </c>
      <c r="DL6" s="121" t="s">
        <v>286</v>
      </c>
      <c r="DM6" s="121">
        <v>52.770319746155891</v>
      </c>
      <c r="DN6" s="121">
        <v>37.110995850622452</v>
      </c>
      <c r="DO6" s="128">
        <v>26.789059572873718</v>
      </c>
      <c r="DP6" s="121">
        <v>49.267895878524904</v>
      </c>
      <c r="DQ6" s="121">
        <v>34.999999999999986</v>
      </c>
      <c r="DR6" s="121">
        <v>24.815533980582558</v>
      </c>
      <c r="DS6" s="121" t="s">
        <v>286</v>
      </c>
      <c r="DT6" s="128" t="s">
        <v>286</v>
      </c>
      <c r="DU6" s="131" t="s">
        <v>286</v>
      </c>
      <c r="DV6" s="131" t="s">
        <v>286</v>
      </c>
      <c r="DW6" s="114" t="s">
        <v>286</v>
      </c>
      <c r="DX6" s="131" t="s">
        <v>286</v>
      </c>
      <c r="DY6" s="128" t="s">
        <v>286</v>
      </c>
      <c r="DZ6" s="128" t="s">
        <v>286</v>
      </c>
      <c r="EA6" s="128" t="s">
        <v>286</v>
      </c>
      <c r="EB6" s="128">
        <v>41.625857002938318</v>
      </c>
      <c r="EC6" s="128">
        <v>47.341115434500637</v>
      </c>
      <c r="ED6" s="128">
        <v>37.110694183864901</v>
      </c>
      <c r="EE6" s="128">
        <v>37.981551817688576</v>
      </c>
      <c r="EF6" s="128">
        <v>42.521192234071428</v>
      </c>
      <c r="EG6" s="128">
        <v>31.687402799377868</v>
      </c>
      <c r="EH6" s="128">
        <v>5.4277591108813787</v>
      </c>
      <c r="EI6" s="128">
        <v>10.270434518383501</v>
      </c>
      <c r="EJ6" s="128">
        <v>8.2564102564102608</v>
      </c>
      <c r="EK6" s="128">
        <v>3.5995796111403018</v>
      </c>
      <c r="EL6" s="121">
        <v>6.8921989396617214</v>
      </c>
      <c r="EM6" s="121">
        <v>7.7125328659071046</v>
      </c>
      <c r="EN6" s="121">
        <v>4.0318438623523383</v>
      </c>
      <c r="EO6" s="121">
        <v>8.5993141651279164</v>
      </c>
      <c r="EP6" s="128">
        <v>8.4223500410846341</v>
      </c>
      <c r="EQ6" s="121">
        <v>2.8244460676893057</v>
      </c>
      <c r="ER6" s="121">
        <v>6.9376132539477045</v>
      </c>
      <c r="ES6" s="121">
        <v>8.5233644859813129</v>
      </c>
      <c r="ET6" s="121">
        <v>3.4780264222162267</v>
      </c>
      <c r="EU6" s="128">
        <v>5.4327054327054309</v>
      </c>
      <c r="EV6" s="121">
        <v>7.1373157486423597</v>
      </c>
      <c r="EW6" s="121">
        <v>11.343852013057672</v>
      </c>
      <c r="EX6" s="121">
        <v>14.078740157480279</v>
      </c>
      <c r="EY6" s="121">
        <v>8.1958488557743365</v>
      </c>
      <c r="EZ6" s="128">
        <v>8.3377448385389314</v>
      </c>
      <c r="FA6" s="121">
        <v>11.448166710630483</v>
      </c>
      <c r="FB6" s="121">
        <v>8.7352138307552494</v>
      </c>
      <c r="FC6" s="121">
        <v>10.120608285264808</v>
      </c>
      <c r="FD6" s="121">
        <v>13.682758620689675</v>
      </c>
      <c r="FE6" s="128">
        <v>10.136869118905032</v>
      </c>
      <c r="FF6" s="121">
        <v>8.0343607882769152</v>
      </c>
      <c r="FG6" s="121">
        <v>11.14466099368653</v>
      </c>
      <c r="FH6" s="121">
        <v>10.118577075098806</v>
      </c>
      <c r="FI6" s="121">
        <v>7.9955269779144587</v>
      </c>
      <c r="FJ6" s="128">
        <v>11.046847888953128</v>
      </c>
      <c r="FK6" s="121">
        <v>8.9321965083231909</v>
      </c>
      <c r="FL6" s="121">
        <v>25.072886297376112</v>
      </c>
      <c r="FM6" s="121">
        <v>34.793570753230298</v>
      </c>
      <c r="FN6" s="121">
        <v>21.424774056353002</v>
      </c>
      <c r="FO6" s="128">
        <v>19.55768718358641</v>
      </c>
      <c r="FP6" s="121">
        <v>29.227116855710836</v>
      </c>
      <c r="FQ6" s="121">
        <v>22.07555757851615</v>
      </c>
      <c r="FR6" s="121">
        <v>19.735799207397573</v>
      </c>
      <c r="FS6" s="121">
        <v>27.685492801771879</v>
      </c>
      <c r="FT6" s="128">
        <v>20.573139435414902</v>
      </c>
      <c r="FU6" s="121">
        <v>12.192024384048754</v>
      </c>
      <c r="FV6" s="121">
        <v>18.392709196354591</v>
      </c>
      <c r="FW6" s="121">
        <v>13.370473537604447</v>
      </c>
      <c r="FX6" s="121">
        <v>12.633352049410409</v>
      </c>
      <c r="FY6" s="128">
        <v>15.778748180494885</v>
      </c>
      <c r="FZ6" s="121">
        <v>13.061224489795935</v>
      </c>
      <c r="GA6" s="121">
        <v>39.909357504665429</v>
      </c>
      <c r="GB6" s="121">
        <v>39.68454258675073</v>
      </c>
      <c r="GC6" s="121">
        <v>25.119744544970729</v>
      </c>
      <c r="GD6" s="128">
        <v>34.783769353977597</v>
      </c>
      <c r="GE6" s="121">
        <v>35.789751716851562</v>
      </c>
      <c r="GF6" s="121">
        <v>22.7024567788899</v>
      </c>
      <c r="GG6" s="121">
        <v>29.116945107398521</v>
      </c>
      <c r="GH6" s="121">
        <v>30.737250554323698</v>
      </c>
      <c r="GI6" s="128">
        <v>22.379118528027387</v>
      </c>
      <c r="GJ6" s="121">
        <v>24.980823318844376</v>
      </c>
      <c r="GK6" s="121">
        <v>25.075695017891558</v>
      </c>
      <c r="GL6" s="121">
        <v>19.343211854225078</v>
      </c>
      <c r="GM6" s="130">
        <v>24.851904090267933</v>
      </c>
      <c r="GN6" s="128">
        <v>23.455710955710916</v>
      </c>
      <c r="GO6" s="121">
        <v>15.234215885947048</v>
      </c>
      <c r="GP6" s="121">
        <v>15.41733120680489</v>
      </c>
      <c r="GQ6" s="121">
        <v>34.805932470811143</v>
      </c>
      <c r="GR6" s="121">
        <v>31.35278514588855</v>
      </c>
      <c r="GS6" s="128">
        <v>7.7498663816140914</v>
      </c>
      <c r="GT6" s="121">
        <v>25.376685170499567</v>
      </c>
      <c r="GU6" s="121">
        <v>30.913242009132404</v>
      </c>
      <c r="GV6" s="121">
        <v>9.0596936080295958</v>
      </c>
      <c r="GW6" s="121">
        <v>23.663064560820214</v>
      </c>
      <c r="GX6" s="128">
        <v>25.938566552901058</v>
      </c>
      <c r="GY6" s="128">
        <v>6.2897886427297864</v>
      </c>
      <c r="GZ6" s="128">
        <v>20.623964660408653</v>
      </c>
      <c r="HA6" s="128">
        <v>25.288729589804849</v>
      </c>
      <c r="HB6" s="128">
        <v>7.0042194092826948</v>
      </c>
      <c r="HC6" s="128">
        <v>20.558301831927881</v>
      </c>
      <c r="HD6" s="128">
        <v>21.38492871690427</v>
      </c>
      <c r="HE6" s="128" t="s">
        <v>286</v>
      </c>
      <c r="HF6" s="128" t="s">
        <v>286</v>
      </c>
      <c r="HG6" s="128" t="s">
        <v>286</v>
      </c>
      <c r="HH6" s="128" t="s">
        <v>286</v>
      </c>
      <c r="HI6" s="128" t="s">
        <v>286</v>
      </c>
      <c r="HJ6" s="128" t="s">
        <v>286</v>
      </c>
      <c r="HK6" s="128" t="s">
        <v>286</v>
      </c>
      <c r="HL6" s="121" t="s">
        <v>286</v>
      </c>
      <c r="HM6" s="121" t="s">
        <v>286</v>
      </c>
      <c r="HN6" s="121" t="s">
        <v>286</v>
      </c>
      <c r="HO6" s="121">
        <v>11.247276688453134</v>
      </c>
      <c r="HP6" s="128">
        <v>17.635429023329394</v>
      </c>
      <c r="HQ6" s="121" t="s">
        <v>286</v>
      </c>
      <c r="HR6" s="121">
        <v>12.359873526875525</v>
      </c>
      <c r="HS6" s="121">
        <v>17.059301380991101</v>
      </c>
      <c r="HT6" s="129">
        <v>11.680000000000007</v>
      </c>
      <c r="HU6" s="128">
        <v>13.337488314116555</v>
      </c>
      <c r="HV6" s="114">
        <v>10.576414595452146</v>
      </c>
      <c r="HW6" s="114">
        <v>12.885906040268486</v>
      </c>
      <c r="HX6" s="114">
        <v>13.133701076963465</v>
      </c>
      <c r="HY6" s="114">
        <v>10.223642172523995</v>
      </c>
      <c r="HZ6" s="114">
        <v>13.474801061007959</v>
      </c>
      <c r="IA6" s="114">
        <v>13.244666112496525</v>
      </c>
      <c r="IB6" s="114">
        <v>10.272804774083545</v>
      </c>
      <c r="IC6" s="114">
        <v>13.17610869007949</v>
      </c>
      <c r="ID6" s="114">
        <v>11.208791208791197</v>
      </c>
      <c r="IE6" s="114">
        <v>9.8529996027016313</v>
      </c>
      <c r="IF6" s="114">
        <v>13.144329896907227</v>
      </c>
      <c r="IG6" s="114">
        <v>11.262304574406478</v>
      </c>
      <c r="IH6" s="114">
        <v>8.7970540098199592</v>
      </c>
      <c r="II6" s="114">
        <v>5.3633681952265935</v>
      </c>
      <c r="IJ6" s="114">
        <v>8.640049906425423</v>
      </c>
      <c r="IK6" s="114">
        <v>10.634920634920626</v>
      </c>
      <c r="IL6" s="114">
        <v>4.9312853678253887</v>
      </c>
      <c r="IM6" s="114">
        <v>7.9051383399209394</v>
      </c>
      <c r="IN6" s="114">
        <v>9.2694063926940871</v>
      </c>
      <c r="IO6" s="114">
        <v>5.2603471295060151</v>
      </c>
      <c r="IP6" s="114">
        <v>8.8015499584832408</v>
      </c>
      <c r="IQ6" s="114">
        <v>8.0479452054794436</v>
      </c>
      <c r="IR6" s="114">
        <v>5.0678269772203768</v>
      </c>
      <c r="IS6" s="114">
        <v>6.9173757891847298</v>
      </c>
      <c r="IT6" s="114">
        <v>9.0800951625693909</v>
      </c>
      <c r="IU6" s="114">
        <v>5.9159759931408846</v>
      </c>
      <c r="IV6" s="114">
        <v>7.8079814921920265</v>
      </c>
      <c r="IW6" s="114">
        <v>7.6042518397383434</v>
      </c>
      <c r="IX6" s="114" t="str">
        <f t="shared" si="0"/>
        <v>--</v>
      </c>
      <c r="IY6" s="114" t="str">
        <f t="shared" si="0"/>
        <v>--</v>
      </c>
      <c r="IZ6" s="114" t="str">
        <f t="shared" si="0"/>
        <v>--</v>
      </c>
      <c r="JA6" s="114" t="str">
        <f t="shared" si="0"/>
        <v>--</v>
      </c>
      <c r="JB6" s="114" t="str">
        <f t="shared" si="0"/>
        <v>--</v>
      </c>
      <c r="JC6" s="114" t="str">
        <f t="shared" si="0"/>
        <v>--</v>
      </c>
      <c r="JD6" s="114" t="str">
        <f t="shared" si="0"/>
        <v>--</v>
      </c>
      <c r="JE6" s="114" t="str">
        <f t="shared" si="0"/>
        <v>--</v>
      </c>
      <c r="JF6" s="114" t="str">
        <f t="shared" si="0"/>
        <v>--</v>
      </c>
      <c r="JG6" s="243">
        <v>6.8287808127914698</v>
      </c>
      <c r="JH6" s="243">
        <v>7.0684523809523796</v>
      </c>
      <c r="JI6" s="243">
        <v>7.76483638380477</v>
      </c>
      <c r="JJ6" s="243">
        <v>6.4496684749849402</v>
      </c>
      <c r="JK6" s="243">
        <v>5.4213135068153404</v>
      </c>
      <c r="JL6" s="243">
        <v>5.5205631715449996</v>
      </c>
      <c r="JM6" s="243">
        <v>16.683350016683399</v>
      </c>
      <c r="JN6" s="243">
        <v>14.2697881828317</v>
      </c>
      <c r="JO6" s="243">
        <v>15.7690172126596</v>
      </c>
      <c r="JP6" s="243">
        <v>13.329312424608</v>
      </c>
      <c r="JQ6" s="243">
        <v>12.4456859093731</v>
      </c>
      <c r="JR6" s="243">
        <v>13.8135907909395</v>
      </c>
      <c r="JS6" s="243">
        <v>12.684563758389199</v>
      </c>
      <c r="JT6" s="243">
        <v>10.866318147871601</v>
      </c>
      <c r="JU6" s="243">
        <v>9.1615769017212596</v>
      </c>
      <c r="JV6" s="243">
        <v>12.8584364624208</v>
      </c>
      <c r="JW6" s="243">
        <v>9.3759701955914494</v>
      </c>
      <c r="JX6" s="243">
        <v>8.0920564216778104</v>
      </c>
      <c r="JY6" s="243">
        <v>9.7967344218593801</v>
      </c>
      <c r="JZ6" s="243">
        <v>11.8019359642591</v>
      </c>
      <c r="KA6" s="243">
        <v>14.650388457269701</v>
      </c>
      <c r="KB6" s="243">
        <v>8.5318058486584096</v>
      </c>
      <c r="KC6" s="243">
        <v>9.47793660658796</v>
      </c>
      <c r="KD6" s="243">
        <v>12.6760563380282</v>
      </c>
      <c r="KE6" s="243">
        <v>3.7873965626989299</v>
      </c>
      <c r="KF6" s="128" t="str">
        <f t="shared" si="1"/>
        <v>--</v>
      </c>
      <c r="KG6" s="243">
        <v>14.1843971631206</v>
      </c>
      <c r="KH6" s="243">
        <v>2.3830801310694101</v>
      </c>
      <c r="KI6" s="128" t="str">
        <f t="shared" si="2"/>
        <v>--</v>
      </c>
      <c r="KJ6" s="243">
        <v>12.482117310443501</v>
      </c>
      <c r="KK6" s="243">
        <v>4.59770114942528</v>
      </c>
      <c r="KL6" s="243">
        <v>4.80910425844346</v>
      </c>
      <c r="KM6" s="243">
        <v>5.6222707423580802</v>
      </c>
      <c r="KN6" s="243">
        <v>4.3452202577165</v>
      </c>
      <c r="KO6" s="243">
        <v>4.27120669056153</v>
      </c>
      <c r="KP6" s="243">
        <v>5.3237410071942497</v>
      </c>
      <c r="KQ6" s="220">
        <v>4.5406546990496297</v>
      </c>
      <c r="KR6" s="220">
        <v>4.4067796610169498</v>
      </c>
      <c r="KS6" s="220">
        <v>10.3790294013461</v>
      </c>
      <c r="KT6" s="220">
        <v>11.9774011299435</v>
      </c>
      <c r="KU6" s="220">
        <v>14.0613847251963</v>
      </c>
      <c r="KV6" s="220">
        <v>16.572077185017001</v>
      </c>
      <c r="KW6" s="220">
        <v>3.5168738898756602</v>
      </c>
      <c r="KX6" s="220">
        <v>3.7288135593220399</v>
      </c>
      <c r="KY6" s="128" t="str">
        <f t="shared" si="3"/>
        <v>--</v>
      </c>
      <c r="KZ6" s="128" t="str">
        <f t="shared" si="3"/>
        <v>--</v>
      </c>
      <c r="LA6" s="220">
        <v>2.9755579171094602</v>
      </c>
      <c r="LB6" s="128" t="str">
        <f t="shared" si="4"/>
        <v>--</v>
      </c>
      <c r="LC6" s="295">
        <v>27.746432127447729</v>
      </c>
      <c r="LD6" s="295">
        <v>18.585622443015744</v>
      </c>
      <c r="LE6" s="295">
        <v>13.152926368785373</v>
      </c>
      <c r="LF6" s="295">
        <v>10.181997048696525</v>
      </c>
      <c r="LG6" s="295">
        <v>26.915113871635612</v>
      </c>
      <c r="LH6" s="295">
        <v>14.967152242216505</v>
      </c>
      <c r="LI6" s="295">
        <v>11.87760778859524</v>
      </c>
      <c r="LJ6" s="295">
        <v>7.7653441844693196</v>
      </c>
      <c r="LK6" s="380">
        <v>29.81628599801396</v>
      </c>
      <c r="LL6" s="381">
        <v>18.349318525996942</v>
      </c>
      <c r="LM6" s="381">
        <v>11.276849642004757</v>
      </c>
      <c r="LN6" s="381">
        <v>7.5239398084815194</v>
      </c>
      <c r="LO6" s="380">
        <v>15.975935828876985</v>
      </c>
      <c r="LP6" s="381">
        <v>12.781515062883898</v>
      </c>
      <c r="LQ6" s="381">
        <v>9.6998420221168988</v>
      </c>
      <c r="LR6" s="381">
        <v>7.5061728395061857</v>
      </c>
      <c r="LS6" s="381">
        <v>19.318181818181817</v>
      </c>
      <c r="LT6" s="381">
        <v>12.689339811374658</v>
      </c>
      <c r="LU6" s="381">
        <v>10.523385300668213</v>
      </c>
      <c r="LV6" s="381">
        <v>6.9949066213921913</v>
      </c>
      <c r="LW6" s="381">
        <v>25.286783042394028</v>
      </c>
      <c r="LX6" s="381">
        <v>17.386909274703029</v>
      </c>
      <c r="LY6" s="381">
        <v>11.578633243807793</v>
      </c>
      <c r="LZ6" s="381">
        <v>8.4282460136674118</v>
      </c>
      <c r="MA6" s="380">
        <v>34.390820114748578</v>
      </c>
      <c r="MB6" s="381">
        <v>26.566637246248902</v>
      </c>
      <c r="MC6" s="381">
        <v>21.986040609137103</v>
      </c>
      <c r="MD6" s="381">
        <v>21.021318790282606</v>
      </c>
      <c r="ME6" s="381">
        <v>30.745341614906863</v>
      </c>
      <c r="MF6" s="381">
        <v>25.035765379113013</v>
      </c>
      <c r="MG6" s="381">
        <v>21.211275467485432</v>
      </c>
      <c r="MH6" s="381">
        <v>18.243703199455428</v>
      </c>
      <c r="MI6" s="381">
        <v>43.278360819590304</v>
      </c>
      <c r="MJ6" s="381">
        <v>31.616341030195365</v>
      </c>
      <c r="MK6" s="381">
        <v>23.864994026284354</v>
      </c>
      <c r="ML6" s="381">
        <v>23.284537968892995</v>
      </c>
      <c r="MM6" s="378" t="str">
        <f t="shared" ref="MM6:MP69" si="5">"--"</f>
        <v>--</v>
      </c>
      <c r="MN6" s="381">
        <v>25.433695971773009</v>
      </c>
      <c r="MO6" s="381">
        <v>19.905063291139218</v>
      </c>
      <c r="MP6" s="381">
        <v>24.009900990099055</v>
      </c>
      <c r="MQ6" s="378" t="str">
        <f t="shared" ref="MQ6:MT69" si="6">"--"</f>
        <v>--</v>
      </c>
      <c r="MR6" s="381">
        <v>19.788087056128312</v>
      </c>
      <c r="MS6" s="381">
        <v>17.989417989418047</v>
      </c>
      <c r="MT6" s="381">
        <v>18.673469387755112</v>
      </c>
      <c r="MU6" s="378" t="str">
        <f t="shared" ref="MU6:MX69" si="7">"--"</f>
        <v>--</v>
      </c>
      <c r="MV6" s="381">
        <v>27.677893137503155</v>
      </c>
      <c r="MW6" s="381">
        <v>22.096148103911659</v>
      </c>
      <c r="MX6" s="381">
        <v>21.014161717679318</v>
      </c>
      <c r="MY6" s="380">
        <v>33.355637336901978</v>
      </c>
      <c r="MZ6" s="381">
        <v>27.208894090111258</v>
      </c>
      <c r="NA6" s="381">
        <v>20.202020202020211</v>
      </c>
      <c r="NB6" s="381">
        <v>21.167161226508412</v>
      </c>
      <c r="NC6" s="381">
        <v>32.953367875647672</v>
      </c>
      <c r="ND6" s="381">
        <v>24.864091559370557</v>
      </c>
      <c r="NE6" s="381">
        <v>22.693058265960431</v>
      </c>
      <c r="NF6" s="381">
        <v>18.817934782608699</v>
      </c>
      <c r="NG6" s="381">
        <v>40.885221305326283</v>
      </c>
      <c r="NH6" s="381">
        <v>30.267812026275948</v>
      </c>
      <c r="NI6" s="381">
        <v>26.304801670146123</v>
      </c>
      <c r="NJ6" s="381">
        <v>21.158230734154159</v>
      </c>
      <c r="NK6" s="380">
        <v>9.8904746100232419</v>
      </c>
      <c r="NL6" s="381">
        <v>11.775043936731116</v>
      </c>
      <c r="NM6" s="381">
        <v>8.8235294117646887</v>
      </c>
      <c r="NN6" s="381">
        <v>7.266435986159169</v>
      </c>
      <c r="NO6" s="381">
        <v>13.084112149532706</v>
      </c>
      <c r="NP6" s="381">
        <v>9.1766723842195468</v>
      </c>
      <c r="NQ6" s="381">
        <v>6.6929133858267598</v>
      </c>
      <c r="NR6" s="381">
        <v>4.428424304840382</v>
      </c>
      <c r="NS6" s="381">
        <v>14.722564734895172</v>
      </c>
      <c r="NT6" s="381">
        <v>12.203731719616707</v>
      </c>
      <c r="NU6" s="381">
        <v>6.9365882703185422</v>
      </c>
      <c r="NV6" s="381">
        <v>4.0946314831665171</v>
      </c>
      <c r="NW6" s="380">
        <v>4.3129388164493578</v>
      </c>
      <c r="NX6" s="381">
        <v>9.0855803048065589</v>
      </c>
      <c r="NY6" s="381">
        <v>7.5579549063194538</v>
      </c>
      <c r="NZ6" s="381">
        <v>8.6352357320099262</v>
      </c>
      <c r="OA6" s="381">
        <v>8.9119170984455991</v>
      </c>
      <c r="OB6" s="381">
        <v>9.6967963386727778</v>
      </c>
      <c r="OC6" s="381">
        <v>7.4626865671641784</v>
      </c>
      <c r="OD6" s="381">
        <v>6.1469780219780334</v>
      </c>
      <c r="OE6" s="381">
        <v>9.7995545657015786</v>
      </c>
      <c r="OF6" s="381">
        <v>12.092905831860639</v>
      </c>
      <c r="OG6" s="381">
        <v>9.0827873734365667</v>
      </c>
      <c r="OH6" s="381">
        <v>6.6454255803368323</v>
      </c>
      <c r="OI6" s="380">
        <v>8.1824279007377481</v>
      </c>
      <c r="OJ6" s="381">
        <v>8.6040386303775414</v>
      </c>
      <c r="OK6" s="381">
        <v>6.2897077509529771</v>
      </c>
      <c r="OL6" s="381">
        <v>6.4708810353409634</v>
      </c>
      <c r="OM6" s="381">
        <v>9.7510373443983411</v>
      </c>
      <c r="ON6" s="381">
        <v>7.4190776281867734</v>
      </c>
      <c r="OO6" s="381">
        <v>5.5211267605633765</v>
      </c>
      <c r="OP6" s="381">
        <v>4.7766323024054991</v>
      </c>
      <c r="OQ6" s="381">
        <v>10.325142715313946</v>
      </c>
      <c r="OR6" s="381">
        <v>6.9096431283219539</v>
      </c>
      <c r="OS6" s="381">
        <v>6.7084078711985642</v>
      </c>
      <c r="OT6" s="381">
        <v>5.5631554947560407</v>
      </c>
      <c r="OU6" s="378" t="str">
        <f t="shared" ref="OU6:OX69" si="8">"--"</f>
        <v>--</v>
      </c>
      <c r="OV6" s="381">
        <v>11.89917936694021</v>
      </c>
      <c r="OW6" s="381">
        <v>10.633556192295464</v>
      </c>
      <c r="OX6" s="381">
        <v>14.683922349427576</v>
      </c>
      <c r="OY6" s="378" t="str">
        <f t="shared" ref="OY6:PB69" si="9">"--"</f>
        <v>--</v>
      </c>
      <c r="OZ6" s="381">
        <v>9.7365406643757062</v>
      </c>
      <c r="PA6" s="381">
        <v>8.791208791208815</v>
      </c>
      <c r="PB6" s="381">
        <v>8.8437715072264336</v>
      </c>
      <c r="PC6" s="378" t="str">
        <f t="shared" ref="PC6:PF69" si="10">"--"</f>
        <v>--</v>
      </c>
      <c r="PD6" s="381">
        <v>10.384032339565447</v>
      </c>
      <c r="PE6" s="381">
        <v>9.94639666468135</v>
      </c>
      <c r="PF6" s="381">
        <v>9.0454545454545485</v>
      </c>
      <c r="PG6" s="380">
        <v>13.752521856086084</v>
      </c>
      <c r="PH6" s="381">
        <v>14.025821596244102</v>
      </c>
      <c r="PI6" s="381">
        <v>9.6753660089115225</v>
      </c>
      <c r="PJ6" s="381">
        <v>10.834990059642152</v>
      </c>
      <c r="PK6" s="381">
        <v>14.849428868120443</v>
      </c>
      <c r="PL6" s="381">
        <v>12.460613004869664</v>
      </c>
      <c r="PM6" s="381">
        <v>8.903916596224299</v>
      </c>
      <c r="PN6" s="381">
        <v>7.5627363355104746</v>
      </c>
      <c r="PO6" s="381">
        <v>15.239513526929771</v>
      </c>
      <c r="PP6" s="381">
        <v>13.188479029813063</v>
      </c>
      <c r="PQ6" s="381">
        <v>11.818993748139322</v>
      </c>
      <c r="PR6" s="381">
        <v>8.0527752502274819</v>
      </c>
      <c r="PS6" s="380">
        <v>5.5783009211872923</v>
      </c>
      <c r="PT6" s="381">
        <v>6.434830230010947</v>
      </c>
      <c r="PU6" s="381">
        <v>5.4282692985547873</v>
      </c>
      <c r="PV6" s="381">
        <v>5.1962410171365372</v>
      </c>
      <c r="PW6" s="380">
        <v>13.415258576548897</v>
      </c>
      <c r="PX6" s="381">
        <v>13.93756845564079</v>
      </c>
      <c r="PY6" s="381">
        <v>11.530324400564158</v>
      </c>
      <c r="PZ6" s="381">
        <v>7.8496406854615755</v>
      </c>
      <c r="QA6" s="380">
        <v>19.529050422318985</v>
      </c>
      <c r="QB6" s="381">
        <v>16.415042547351142</v>
      </c>
      <c r="QC6" s="381">
        <v>11.866197183098619</v>
      </c>
      <c r="QD6" s="381">
        <v>7.1982281284606868</v>
      </c>
      <c r="QE6" s="380">
        <v>5.3265044814340392</v>
      </c>
      <c r="QF6" s="381">
        <v>9.7145993413830869</v>
      </c>
      <c r="QG6" s="381">
        <v>10.440917107583763</v>
      </c>
      <c r="QH6" s="381">
        <v>10.526315789473692</v>
      </c>
      <c r="QI6" s="380">
        <v>12.033484478548983</v>
      </c>
      <c r="QJ6" s="381">
        <v>16.922073687642644</v>
      </c>
      <c r="QK6" s="381">
        <v>15.334063526834601</v>
      </c>
      <c r="QL6" s="381">
        <v>14.820846905537465</v>
      </c>
      <c r="QM6" s="378" t="str">
        <f t="shared" ref="QM6:QP69" si="11">"--"</f>
        <v>--</v>
      </c>
      <c r="QN6" s="381">
        <v>14.78936360920226</v>
      </c>
      <c r="QO6" s="381">
        <v>12.667660208643801</v>
      </c>
      <c r="QP6" s="381">
        <v>12.97161336687029</v>
      </c>
      <c r="QQ6" s="378" t="str">
        <f t="shared" ref="QQ6:QT69" si="12">"--"</f>
        <v>--</v>
      </c>
      <c r="QR6" s="381">
        <v>16.653083401249692</v>
      </c>
      <c r="QS6" s="381">
        <v>16.806136680613641</v>
      </c>
      <c r="QT6" s="381">
        <v>15.376226826608528</v>
      </c>
      <c r="QU6" s="380">
        <v>15.726795096322219</v>
      </c>
      <c r="QV6" s="381">
        <v>13.999999999999982</v>
      </c>
      <c r="QW6" s="381">
        <v>14.07053637031594</v>
      </c>
      <c r="QX6" s="381">
        <v>13.24575807334428</v>
      </c>
      <c r="QY6" s="378" t="str">
        <f t="shared" ref="QY6:RB69" si="13">"--"</f>
        <v>--</v>
      </c>
      <c r="QZ6" s="381">
        <v>14.183123877917399</v>
      </c>
      <c r="RA6" s="381">
        <v>11.813842482100233</v>
      </c>
      <c r="RB6" s="381">
        <v>11.011155091759598</v>
      </c>
      <c r="RC6" s="378" t="str">
        <f t="shared" ref="RC6:RF69" si="14">"--"</f>
        <v>--</v>
      </c>
      <c r="RD6" s="381">
        <v>15.046422719825234</v>
      </c>
      <c r="RE6" s="381">
        <v>14.584787159804597</v>
      </c>
      <c r="RF6" s="381">
        <v>13.157894736842104</v>
      </c>
    </row>
    <row r="7" spans="1:475" x14ac:dyDescent="0.25">
      <c r="A7" s="114">
        <v>3</v>
      </c>
      <c r="B7" s="93" t="s">
        <v>4</v>
      </c>
      <c r="C7" s="126">
        <v>38.699690402476769</v>
      </c>
      <c r="D7" s="126">
        <v>26.361031518624642</v>
      </c>
      <c r="E7" s="126">
        <v>15.744680851063825</v>
      </c>
      <c r="F7" s="126">
        <v>30.70422535211269</v>
      </c>
      <c r="G7" s="126">
        <v>30.882352941176485</v>
      </c>
      <c r="H7" s="126">
        <v>13.596491228070182</v>
      </c>
      <c r="I7" s="126">
        <v>29.577464788732385</v>
      </c>
      <c r="J7" s="126">
        <v>25.082508250825068</v>
      </c>
      <c r="K7" s="126">
        <v>22.393822393822393</v>
      </c>
      <c r="L7" s="126">
        <v>20.979020979020973</v>
      </c>
      <c r="M7" s="128">
        <v>25.252525252525267</v>
      </c>
      <c r="N7" s="128">
        <v>17.085427135678398</v>
      </c>
      <c r="O7" s="128">
        <v>27.230046948356804</v>
      </c>
      <c r="P7" s="128">
        <v>19.74248927038628</v>
      </c>
      <c r="Q7" s="128">
        <v>17.156862745098032</v>
      </c>
      <c r="R7" s="128">
        <v>65.420560747663572</v>
      </c>
      <c r="S7" s="128">
        <v>47.293447293447279</v>
      </c>
      <c r="T7" s="128">
        <v>26.495726495726501</v>
      </c>
      <c r="U7" s="128">
        <v>57.183098591549275</v>
      </c>
      <c r="V7" s="128">
        <v>50.294117647058812</v>
      </c>
      <c r="W7" s="128">
        <v>33.628318584070826</v>
      </c>
      <c r="X7" s="128">
        <v>51.245551601423436</v>
      </c>
      <c r="Y7" s="128">
        <v>40.327868852459019</v>
      </c>
      <c r="Z7" s="128">
        <v>34.630350194552534</v>
      </c>
      <c r="AA7" s="128">
        <v>52.083333333333321</v>
      </c>
      <c r="AB7" s="132">
        <v>50.335570469798647</v>
      </c>
      <c r="AC7" s="132">
        <v>25.499999999999993</v>
      </c>
      <c r="AD7" s="132">
        <v>53.773584905660371</v>
      </c>
      <c r="AE7" s="132">
        <v>48.305084745762734</v>
      </c>
      <c r="AF7" s="128">
        <v>32.352941176470594</v>
      </c>
      <c r="AG7" s="126">
        <v>47.79874213836478</v>
      </c>
      <c r="AH7" s="126">
        <v>26.436781609195389</v>
      </c>
      <c r="AI7" s="133">
        <v>14.468085106382981</v>
      </c>
      <c r="AJ7" s="133">
        <v>43.785310734463302</v>
      </c>
      <c r="AK7" s="128">
        <v>29.793510324483751</v>
      </c>
      <c r="AL7" s="128">
        <v>21.145374449339215</v>
      </c>
      <c r="AM7" s="128">
        <v>35.460992907801426</v>
      </c>
      <c r="AN7" s="128">
        <v>28.289473684210524</v>
      </c>
      <c r="AO7" s="128">
        <v>21.176470588235301</v>
      </c>
      <c r="AP7" s="128">
        <v>38.062283737024202</v>
      </c>
      <c r="AQ7" s="128">
        <v>28.762541806020064</v>
      </c>
      <c r="AR7" s="128">
        <v>15.577889447236188</v>
      </c>
      <c r="AS7" s="128">
        <v>38.388625592417071</v>
      </c>
      <c r="AT7" s="128">
        <v>31.623931623931636</v>
      </c>
      <c r="AU7" s="128">
        <v>16.831683168316829</v>
      </c>
      <c r="AV7" s="128" t="s">
        <v>286</v>
      </c>
      <c r="AW7" s="128" t="s">
        <v>286</v>
      </c>
      <c r="AX7" s="132" t="s">
        <v>286</v>
      </c>
      <c r="AY7" s="132" t="s">
        <v>286</v>
      </c>
      <c r="AZ7" s="132" t="s">
        <v>286</v>
      </c>
      <c r="BA7" s="132" t="s">
        <v>286</v>
      </c>
      <c r="BB7" s="128" t="s">
        <v>286</v>
      </c>
      <c r="BC7" s="132" t="s">
        <v>286</v>
      </c>
      <c r="BD7" s="132" t="s">
        <v>286</v>
      </c>
      <c r="BE7" s="132" t="s">
        <v>286</v>
      </c>
      <c r="BF7" s="132">
        <v>26</v>
      </c>
      <c r="BG7" s="128">
        <v>21.890547263681604</v>
      </c>
      <c r="BH7" s="121" t="s">
        <v>286</v>
      </c>
      <c r="BI7" s="121">
        <v>21.88841201716739</v>
      </c>
      <c r="BJ7" s="121">
        <v>24.019607843137265</v>
      </c>
      <c r="BK7" s="121" t="s">
        <v>286</v>
      </c>
      <c r="BL7" s="128" t="s">
        <v>286</v>
      </c>
      <c r="BM7" s="121" t="s">
        <v>286</v>
      </c>
      <c r="BN7" s="114" t="s">
        <v>286</v>
      </c>
      <c r="BO7" s="114" t="s">
        <v>286</v>
      </c>
      <c r="BP7" s="114" t="s">
        <v>286</v>
      </c>
      <c r="BQ7" s="128" t="s">
        <v>286</v>
      </c>
      <c r="BR7" s="121" t="s">
        <v>286</v>
      </c>
      <c r="BS7" s="121" t="s">
        <v>286</v>
      </c>
      <c r="BT7" s="121" t="s">
        <v>286</v>
      </c>
      <c r="BU7" s="128">
        <v>36.026936026936013</v>
      </c>
      <c r="BV7" s="121">
        <v>23.000000000000004</v>
      </c>
      <c r="BW7" s="121" t="s">
        <v>286</v>
      </c>
      <c r="BX7" s="121">
        <v>40.772532188841197</v>
      </c>
      <c r="BY7" s="128">
        <v>33.823529411764696</v>
      </c>
      <c r="BZ7" s="121">
        <v>49.235474006116213</v>
      </c>
      <c r="CA7" s="121">
        <v>41.310541310541318</v>
      </c>
      <c r="CB7" s="121">
        <v>31.623931623931639</v>
      </c>
      <c r="CC7" s="128">
        <v>48.760330578512367</v>
      </c>
      <c r="CD7" s="121">
        <v>52.492668621700879</v>
      </c>
      <c r="CE7" s="121">
        <v>41.228070175438603</v>
      </c>
      <c r="CF7" s="121">
        <v>43.055555555555571</v>
      </c>
      <c r="CG7" s="128">
        <v>45.307443365695832</v>
      </c>
      <c r="CH7" s="121">
        <v>44.015444015444032</v>
      </c>
      <c r="CI7" s="121">
        <v>34.602076124567454</v>
      </c>
      <c r="CJ7" s="121">
        <v>34</v>
      </c>
      <c r="CK7" s="121">
        <v>30.348258706467661</v>
      </c>
      <c r="CL7" s="121">
        <v>32.718894009216598</v>
      </c>
      <c r="CM7" s="121">
        <v>38.396624472573855</v>
      </c>
      <c r="CN7" s="121">
        <v>31.372549019607849</v>
      </c>
      <c r="CO7" s="121">
        <v>12.111801242236039</v>
      </c>
      <c r="CP7" s="128">
        <v>13.636363636363635</v>
      </c>
      <c r="CQ7" s="121">
        <v>12.711864406779663</v>
      </c>
      <c r="CR7" s="121">
        <v>8.1920903954802231</v>
      </c>
      <c r="CS7" s="114">
        <v>13.196480938416423</v>
      </c>
      <c r="CT7" s="114">
        <v>12.77533039647577</v>
      </c>
      <c r="CU7" s="128">
        <v>9.1549295774647952</v>
      </c>
      <c r="CV7" s="121">
        <v>11.61290322580645</v>
      </c>
      <c r="CW7" s="121">
        <v>11.62790697674418</v>
      </c>
      <c r="CX7" s="114">
        <v>13</v>
      </c>
      <c r="CY7" s="114">
        <v>12.751677852349001</v>
      </c>
      <c r="CZ7" s="128">
        <v>13.000000000000004</v>
      </c>
      <c r="DA7" s="121">
        <v>9.5000000000000071</v>
      </c>
      <c r="DB7" s="121">
        <v>20.171673819742502</v>
      </c>
      <c r="DC7" s="114">
        <v>12.745098039215691</v>
      </c>
      <c r="DD7" s="114" t="s">
        <v>286</v>
      </c>
      <c r="DE7" s="128" t="s">
        <v>286</v>
      </c>
      <c r="DF7" s="121" t="s">
        <v>286</v>
      </c>
      <c r="DG7" s="121" t="s">
        <v>286</v>
      </c>
      <c r="DH7" s="114" t="s">
        <v>286</v>
      </c>
      <c r="DI7" s="114" t="s">
        <v>286</v>
      </c>
      <c r="DJ7" s="128" t="s">
        <v>286</v>
      </c>
      <c r="DK7" s="121" t="s">
        <v>286</v>
      </c>
      <c r="DL7" s="121" t="s">
        <v>286</v>
      </c>
      <c r="DM7" s="121">
        <v>55.517241379310356</v>
      </c>
      <c r="DN7" s="121">
        <v>50</v>
      </c>
      <c r="DO7" s="128">
        <v>24.378109452736322</v>
      </c>
      <c r="DP7" s="121">
        <v>52.314814814814845</v>
      </c>
      <c r="DQ7" s="121">
        <v>44.915254237288103</v>
      </c>
      <c r="DR7" s="121">
        <v>34.482758620689658</v>
      </c>
      <c r="DS7" s="121" t="s">
        <v>286</v>
      </c>
      <c r="DT7" s="128" t="s">
        <v>286</v>
      </c>
      <c r="DU7" s="131" t="s">
        <v>286</v>
      </c>
      <c r="DV7" s="131" t="s">
        <v>286</v>
      </c>
      <c r="DW7" s="114" t="s">
        <v>286</v>
      </c>
      <c r="DX7" s="131" t="s">
        <v>286</v>
      </c>
      <c r="DY7" s="128" t="s">
        <v>286</v>
      </c>
      <c r="DZ7" s="128" t="s">
        <v>286</v>
      </c>
      <c r="EA7" s="128" t="s">
        <v>286</v>
      </c>
      <c r="EB7" s="128">
        <v>49.310344827586214</v>
      </c>
      <c r="EC7" s="128">
        <v>52</v>
      </c>
      <c r="ED7" s="128">
        <v>33.830845771144276</v>
      </c>
      <c r="EE7" s="128">
        <v>45.023696682464447</v>
      </c>
      <c r="EF7" s="128">
        <v>49.576271186440657</v>
      </c>
      <c r="EG7" s="128">
        <v>35.960591133004947</v>
      </c>
      <c r="EH7" s="128">
        <v>8.8685015290519988</v>
      </c>
      <c r="EI7" s="128">
        <v>9.3220338983050794</v>
      </c>
      <c r="EJ7" s="128">
        <v>6.4102564102564097</v>
      </c>
      <c r="EK7" s="128">
        <v>3.6011080332409957</v>
      </c>
      <c r="EL7" s="121">
        <v>6.158357771260996</v>
      </c>
      <c r="EM7" s="121">
        <v>8.3700440528634434</v>
      </c>
      <c r="EN7" s="121">
        <v>2.4475524475524493</v>
      </c>
      <c r="EO7" s="121">
        <v>10.064935064935055</v>
      </c>
      <c r="EP7" s="128">
        <v>11.153846153846155</v>
      </c>
      <c r="EQ7" s="121">
        <v>5</v>
      </c>
      <c r="ER7" s="121">
        <v>3.6912751677852325</v>
      </c>
      <c r="ES7" s="121">
        <v>12.437810945273634</v>
      </c>
      <c r="ET7" s="121">
        <v>1.8518518518518521</v>
      </c>
      <c r="EU7" s="128">
        <v>6.3291139240506356</v>
      </c>
      <c r="EV7" s="121">
        <v>3.9603960396039612</v>
      </c>
      <c r="EW7" s="121">
        <v>12.14057507987221</v>
      </c>
      <c r="EX7" s="121">
        <v>7.323943661971831</v>
      </c>
      <c r="EY7" s="121">
        <v>9.4420600858369124</v>
      </c>
      <c r="EZ7" s="128">
        <v>8.2621082621082618</v>
      </c>
      <c r="FA7" s="121">
        <v>11.309523809523812</v>
      </c>
      <c r="FB7" s="121">
        <v>6.1403508771929829</v>
      </c>
      <c r="FC7" s="121">
        <v>8.3623693379790929</v>
      </c>
      <c r="FD7" s="121">
        <v>21.140939597315437</v>
      </c>
      <c r="FE7" s="128">
        <v>11.71875</v>
      </c>
      <c r="FF7" s="121">
        <v>8.5106382978723367</v>
      </c>
      <c r="FG7" s="121">
        <v>6.8027210884353773</v>
      </c>
      <c r="FH7" s="121">
        <v>7</v>
      </c>
      <c r="FI7" s="121">
        <v>9.6330275229357838</v>
      </c>
      <c r="FJ7" s="128">
        <v>9.2105263157894761</v>
      </c>
      <c r="FK7" s="121">
        <v>7.6923076923076934</v>
      </c>
      <c r="FL7" s="121">
        <v>23.659305993690872</v>
      </c>
      <c r="FM7" s="121">
        <v>30.140845070422529</v>
      </c>
      <c r="FN7" s="121">
        <v>19.742489270386265</v>
      </c>
      <c r="FO7" s="128">
        <v>19.999999999999982</v>
      </c>
      <c r="FP7" s="121">
        <v>30.473372781065109</v>
      </c>
      <c r="FQ7" s="121">
        <v>21.929824561403517</v>
      </c>
      <c r="FR7" s="121">
        <v>16.549295774647909</v>
      </c>
      <c r="FS7" s="121">
        <v>29.139072847682115</v>
      </c>
      <c r="FT7" s="128">
        <v>24.313725490196077</v>
      </c>
      <c r="FU7" s="121">
        <v>11</v>
      </c>
      <c r="FV7" s="121">
        <v>18.027210884353757</v>
      </c>
      <c r="FW7" s="121">
        <v>15.151515151515158</v>
      </c>
      <c r="FX7" s="121">
        <v>11.214953271028044</v>
      </c>
      <c r="FY7" s="128">
        <v>14.601769911504425</v>
      </c>
      <c r="FZ7" s="121">
        <v>10.824742268041243</v>
      </c>
      <c r="GA7" s="121">
        <v>39.365079365079403</v>
      </c>
      <c r="GB7" s="121">
        <v>36.260623229461743</v>
      </c>
      <c r="GC7" s="121">
        <v>24.034334763948493</v>
      </c>
      <c r="GD7" s="128">
        <v>33.524355300859597</v>
      </c>
      <c r="GE7" s="121">
        <v>34.808259587020657</v>
      </c>
      <c r="GF7" s="121">
        <v>22.466960352422888</v>
      </c>
      <c r="GG7" s="121">
        <v>28.368794326241144</v>
      </c>
      <c r="GH7" s="121">
        <v>38.6666666666667</v>
      </c>
      <c r="GI7" s="128">
        <v>21.09375</v>
      </c>
      <c r="GJ7" s="121">
        <v>29.642857142857157</v>
      </c>
      <c r="GK7" s="121">
        <v>28.571428571428569</v>
      </c>
      <c r="GL7" s="121">
        <v>14.572864321608042</v>
      </c>
      <c r="GM7" s="130">
        <v>29.166666666666661</v>
      </c>
      <c r="GN7" s="128">
        <v>26.785714285714292</v>
      </c>
      <c r="GO7" s="121">
        <v>10.36269430051814</v>
      </c>
      <c r="GP7" s="121">
        <v>11.464968152866241</v>
      </c>
      <c r="GQ7" s="121">
        <v>32.294617563739358</v>
      </c>
      <c r="GR7" s="121">
        <v>24.463519313304715</v>
      </c>
      <c r="GS7" s="128">
        <v>7.9999999999999982</v>
      </c>
      <c r="GT7" s="121">
        <v>23.668639053254449</v>
      </c>
      <c r="GU7" s="121">
        <v>29.824561403508781</v>
      </c>
      <c r="GV7" s="121">
        <v>5.2631578947368425</v>
      </c>
      <c r="GW7" s="121">
        <v>20.999999999999996</v>
      </c>
      <c r="GX7" s="128">
        <v>21.093750000000007</v>
      </c>
      <c r="GY7" s="128">
        <v>6.8345323741007276</v>
      </c>
      <c r="GZ7" s="128">
        <v>14.675767918088729</v>
      </c>
      <c r="HA7" s="128">
        <v>18.499999999999993</v>
      </c>
      <c r="HB7" s="128">
        <v>6.0465116279069786</v>
      </c>
      <c r="HC7" s="128">
        <v>14.159292035398231</v>
      </c>
      <c r="HD7" s="128">
        <v>14.507772020725398</v>
      </c>
      <c r="HE7" s="128" t="s">
        <v>286</v>
      </c>
      <c r="HF7" s="128" t="s">
        <v>286</v>
      </c>
      <c r="HG7" s="128" t="s">
        <v>286</v>
      </c>
      <c r="HH7" s="128" t="s">
        <v>286</v>
      </c>
      <c r="HI7" s="128" t="s">
        <v>286</v>
      </c>
      <c r="HJ7" s="128" t="s">
        <v>286</v>
      </c>
      <c r="HK7" s="128" t="s">
        <v>286</v>
      </c>
      <c r="HL7" s="121" t="s">
        <v>286</v>
      </c>
      <c r="HM7" s="121" t="s">
        <v>286</v>
      </c>
      <c r="HN7" s="121" t="s">
        <v>286</v>
      </c>
      <c r="HO7" s="121">
        <v>12.969283276450508</v>
      </c>
      <c r="HP7" s="128">
        <v>15.075376884422113</v>
      </c>
      <c r="HQ7" s="121" t="s">
        <v>286</v>
      </c>
      <c r="HR7" s="121">
        <v>10.964912280701759</v>
      </c>
      <c r="HS7" s="121">
        <v>19.69696969696971</v>
      </c>
      <c r="HT7" s="129">
        <v>13.207547169811319</v>
      </c>
      <c r="HU7" s="128">
        <v>11.079545454545459</v>
      </c>
      <c r="HV7" s="128">
        <v>9.4420600858369124</v>
      </c>
      <c r="HW7" s="128">
        <v>10.511363636363631</v>
      </c>
      <c r="HX7" s="128">
        <v>12.094395280235995</v>
      </c>
      <c r="HY7" s="128">
        <v>7.9295154185022048</v>
      </c>
      <c r="HZ7" s="128">
        <v>10.801393728222996</v>
      </c>
      <c r="IA7" s="128">
        <v>10.457516339869272</v>
      </c>
      <c r="IB7" s="128">
        <v>11.284046692607003</v>
      </c>
      <c r="IC7" s="128">
        <v>10</v>
      </c>
      <c r="ID7" s="128">
        <v>14.334470989761098</v>
      </c>
      <c r="IE7" s="128">
        <v>7.0351758793969879</v>
      </c>
      <c r="IF7" s="128">
        <v>8.3333333333333321</v>
      </c>
      <c r="IG7" s="128">
        <v>11.946902654867264</v>
      </c>
      <c r="IH7" s="128">
        <v>9.2307692307692299</v>
      </c>
      <c r="II7" s="128">
        <v>4.4444444444444455</v>
      </c>
      <c r="IJ7" s="128">
        <v>11.898016997167145</v>
      </c>
      <c r="IK7" s="128">
        <v>11.587982832618021</v>
      </c>
      <c r="IL7" s="128">
        <v>5.1136363636363606</v>
      </c>
      <c r="IM7" s="128">
        <v>7.6923076923076952</v>
      </c>
      <c r="IN7" s="128">
        <v>3.9473684210526336</v>
      </c>
      <c r="IO7" s="128">
        <v>2.4822695035460995</v>
      </c>
      <c r="IP7" s="128">
        <v>10.09771986970684</v>
      </c>
      <c r="IQ7" s="114">
        <v>10.07751937984496</v>
      </c>
      <c r="IR7" s="114">
        <v>5.0179211469534071</v>
      </c>
      <c r="IS7" s="114">
        <v>10</v>
      </c>
      <c r="IT7" s="114">
        <v>8.0402010050251285</v>
      </c>
      <c r="IU7" s="114">
        <v>5.3658536585365857</v>
      </c>
      <c r="IV7" s="114">
        <v>7.5221238938053121</v>
      </c>
      <c r="IW7" s="114">
        <v>7.7319587628866007</v>
      </c>
      <c r="IX7" s="114" t="str">
        <f t="shared" si="0"/>
        <v>--</v>
      </c>
      <c r="IY7" s="114" t="str">
        <f t="shared" si="0"/>
        <v>--</v>
      </c>
      <c r="IZ7" s="114" t="str">
        <f t="shared" si="0"/>
        <v>--</v>
      </c>
      <c r="JA7" s="114" t="str">
        <f t="shared" si="0"/>
        <v>--</v>
      </c>
      <c r="JB7" s="114" t="str">
        <f t="shared" si="0"/>
        <v>--</v>
      </c>
      <c r="JC7" s="114" t="str">
        <f t="shared" si="0"/>
        <v>--</v>
      </c>
      <c r="JD7" s="114" t="str">
        <f t="shared" si="0"/>
        <v>--</v>
      </c>
      <c r="JE7" s="114" t="str">
        <f t="shared" si="0"/>
        <v>--</v>
      </c>
      <c r="JF7" s="114" t="str">
        <f t="shared" si="0"/>
        <v>--</v>
      </c>
      <c r="JG7" s="243">
        <v>7.3059360730593603</v>
      </c>
      <c r="JH7" s="243">
        <v>10.661764705882399</v>
      </c>
      <c r="JI7" s="243">
        <v>4.6296296296296298</v>
      </c>
      <c r="JJ7" s="243">
        <v>7.3275862068965498</v>
      </c>
      <c r="JK7" s="243">
        <v>3.9682539682539701</v>
      </c>
      <c r="JL7" s="243">
        <v>6.3636363636363598</v>
      </c>
      <c r="JM7" s="243">
        <v>10.958904109589</v>
      </c>
      <c r="JN7" s="243">
        <v>14.705882352941201</v>
      </c>
      <c r="JO7" s="243">
        <v>13.425925925925901</v>
      </c>
      <c r="JP7" s="243">
        <v>14.2241379310345</v>
      </c>
      <c r="JQ7" s="243">
        <v>11.507936507936501</v>
      </c>
      <c r="JR7" s="243">
        <v>9.0497737556561102</v>
      </c>
      <c r="JS7" s="243">
        <v>12.4423963133641</v>
      </c>
      <c r="JT7" s="243">
        <v>12.915129151291501</v>
      </c>
      <c r="JU7" s="243">
        <v>7.9069767441860499</v>
      </c>
      <c r="JV7" s="243">
        <v>13.852813852813799</v>
      </c>
      <c r="JW7" s="243">
        <v>11.9047619047619</v>
      </c>
      <c r="JX7" s="243">
        <v>9.0497737556561102</v>
      </c>
      <c r="JY7" s="243">
        <v>4.1284403669724803</v>
      </c>
      <c r="JZ7" s="243">
        <v>7.3529411764705896</v>
      </c>
      <c r="KA7" s="243">
        <v>12.962962962962999</v>
      </c>
      <c r="KB7" s="243">
        <v>9.5238095238095095</v>
      </c>
      <c r="KC7" s="243">
        <v>5.5555555555555598</v>
      </c>
      <c r="KD7" s="243">
        <v>7.6923076923076898</v>
      </c>
      <c r="KE7" s="243">
        <v>4.10958904109589</v>
      </c>
      <c r="KF7" s="128" t="str">
        <f t="shared" si="1"/>
        <v>--</v>
      </c>
      <c r="KG7" s="243">
        <v>14.5454545454546</v>
      </c>
      <c r="KH7" s="243">
        <v>2.4896265560166002</v>
      </c>
      <c r="KI7" s="128" t="str">
        <f t="shared" si="2"/>
        <v>--</v>
      </c>
      <c r="KJ7" s="243">
        <v>13.004484304932699</v>
      </c>
      <c r="KK7" s="243">
        <v>4.6082949308755801</v>
      </c>
      <c r="KL7" s="243">
        <v>2.8985507246376798</v>
      </c>
      <c r="KM7" s="243">
        <v>3.7037037037037002</v>
      </c>
      <c r="KN7" s="243">
        <v>4.68085106382979</v>
      </c>
      <c r="KO7" s="243">
        <v>3.9525691699604799</v>
      </c>
      <c r="KP7" s="243">
        <v>5.4298642533936698</v>
      </c>
      <c r="KQ7" s="220">
        <v>4.6511627906976702</v>
      </c>
      <c r="KR7" s="220">
        <v>4.6875000000000098</v>
      </c>
      <c r="KS7" s="220">
        <v>10.4651162790698</v>
      </c>
      <c r="KT7" s="220">
        <v>13.28125</v>
      </c>
      <c r="KU7" s="220">
        <v>15.116279069767501</v>
      </c>
      <c r="KV7" s="220">
        <v>16.796875</v>
      </c>
      <c r="KW7" s="220">
        <v>1.16279069767442</v>
      </c>
      <c r="KX7" s="220">
        <v>3.9215686274509798</v>
      </c>
      <c r="KY7" s="128" t="str">
        <f t="shared" si="3"/>
        <v>--</v>
      </c>
      <c r="KZ7" s="128" t="str">
        <f t="shared" si="3"/>
        <v>--</v>
      </c>
      <c r="LA7" s="220">
        <v>3.4883720930232598</v>
      </c>
      <c r="LB7" s="128" t="str">
        <f t="shared" si="4"/>
        <v>--</v>
      </c>
      <c r="LC7" s="295">
        <v>33.720930232558132</v>
      </c>
      <c r="LD7" s="295">
        <v>17.272727272727266</v>
      </c>
      <c r="LE7" s="295">
        <v>16.376306620209061</v>
      </c>
      <c r="LF7" s="295">
        <v>7.1111111111111107</v>
      </c>
      <c r="LG7" s="295">
        <v>28.404669260700395</v>
      </c>
      <c r="LH7" s="295">
        <v>15.67164179104477</v>
      </c>
      <c r="LI7" s="295">
        <v>12.890625000000004</v>
      </c>
      <c r="LJ7" s="295">
        <v>9.8654708520179391</v>
      </c>
      <c r="LK7" s="380">
        <v>26.96078431372549</v>
      </c>
      <c r="LL7" s="381">
        <v>19.860627177700319</v>
      </c>
      <c r="LM7" s="381">
        <v>18.060200668896318</v>
      </c>
      <c r="LN7" s="381">
        <v>6.8085106382978751</v>
      </c>
      <c r="LO7" s="380">
        <v>20.930232558139537</v>
      </c>
      <c r="LP7" s="381">
        <v>19.004524886877839</v>
      </c>
      <c r="LQ7" s="381">
        <v>16.724738675958182</v>
      </c>
      <c r="LR7" s="381">
        <v>5.2863436123348047</v>
      </c>
      <c r="LS7" s="381">
        <v>28.404669260700384</v>
      </c>
      <c r="LT7" s="381">
        <v>17.228464419475653</v>
      </c>
      <c r="LU7" s="381">
        <v>9.7656250000000071</v>
      </c>
      <c r="LV7" s="381">
        <v>7.6233183856502231</v>
      </c>
      <c r="LW7" s="381">
        <v>25.742574257425751</v>
      </c>
      <c r="LX7" s="381">
        <v>21.602787456446009</v>
      </c>
      <c r="LY7" s="381">
        <v>19.999999999999993</v>
      </c>
      <c r="LZ7" s="381">
        <v>8.9361702127659619</v>
      </c>
      <c r="MA7" s="380">
        <v>46.511627906976749</v>
      </c>
      <c r="MB7" s="381">
        <v>33.333333333333336</v>
      </c>
      <c r="MC7" s="381">
        <v>26.760563380281713</v>
      </c>
      <c r="MD7" s="381">
        <v>24</v>
      </c>
      <c r="ME7" s="381">
        <v>43.529411764705912</v>
      </c>
      <c r="MF7" s="381">
        <v>37.313432835820898</v>
      </c>
      <c r="MG7" s="381">
        <v>28.906250000000011</v>
      </c>
      <c r="MH7" s="381">
        <v>23.318385650224229</v>
      </c>
      <c r="MI7" s="381">
        <v>40.196078431372548</v>
      </c>
      <c r="MJ7" s="381">
        <v>35.087719298245595</v>
      </c>
      <c r="MK7" s="381">
        <v>37.710437710437681</v>
      </c>
      <c r="ML7" s="381">
        <v>28.63247863247863</v>
      </c>
      <c r="MM7" s="378" t="str">
        <f t="shared" si="5"/>
        <v>--</v>
      </c>
      <c r="MN7" s="381">
        <v>20.091324200913242</v>
      </c>
      <c r="MO7" s="381">
        <v>26.480836236933783</v>
      </c>
      <c r="MP7" s="381">
        <v>22.466960352422923</v>
      </c>
      <c r="MQ7" s="378" t="str">
        <f t="shared" si="6"/>
        <v>--</v>
      </c>
      <c r="MR7" s="381">
        <v>29.477611940298509</v>
      </c>
      <c r="MS7" s="381">
        <v>24.218749999999989</v>
      </c>
      <c r="MT7" s="381">
        <v>20.179372197309426</v>
      </c>
      <c r="MU7" s="378" t="str">
        <f t="shared" si="7"/>
        <v>--</v>
      </c>
      <c r="MV7" s="381">
        <v>27.177700348432058</v>
      </c>
      <c r="MW7" s="381">
        <v>22.895622895622886</v>
      </c>
      <c r="MX7" s="381">
        <v>25.641025641025649</v>
      </c>
      <c r="MY7" s="380">
        <v>38.372093023255829</v>
      </c>
      <c r="MZ7" s="381">
        <v>25.33936651583711</v>
      </c>
      <c r="NA7" s="381">
        <v>25.087108013937286</v>
      </c>
      <c r="NB7" s="381">
        <v>21.777777777777764</v>
      </c>
      <c r="NC7" s="381">
        <v>43.30708661417323</v>
      </c>
      <c r="ND7" s="381">
        <v>32.209737827715351</v>
      </c>
      <c r="NE7" s="381">
        <v>29.6875</v>
      </c>
      <c r="NF7" s="381">
        <v>21.973094170403577</v>
      </c>
      <c r="NG7" s="381">
        <v>43.781094527363187</v>
      </c>
      <c r="NH7" s="381">
        <v>33.449477351916364</v>
      </c>
      <c r="NI7" s="381">
        <v>32.107023411371252</v>
      </c>
      <c r="NJ7" s="381">
        <v>24.786324786324805</v>
      </c>
      <c r="NK7" s="380">
        <v>11.627906976744191</v>
      </c>
      <c r="NL7" s="381">
        <v>11.261261261261257</v>
      </c>
      <c r="NM7" s="381">
        <v>11.498257839721266</v>
      </c>
      <c r="NN7" s="381">
        <v>4.8458149779735686</v>
      </c>
      <c r="NO7" s="381">
        <v>13.671875</v>
      </c>
      <c r="NP7" s="381">
        <v>10.074626865671643</v>
      </c>
      <c r="NQ7" s="381">
        <v>7.4509803921568665</v>
      </c>
      <c r="NR7" s="381">
        <v>4.5045045045045073</v>
      </c>
      <c r="NS7" s="381">
        <v>14.975845410628018</v>
      </c>
      <c r="NT7" s="381">
        <v>7.692307692307689</v>
      </c>
      <c r="NU7" s="381">
        <v>8.6956521739130448</v>
      </c>
      <c r="NV7" s="381">
        <v>2.978723404255319</v>
      </c>
      <c r="NW7" s="380">
        <v>5.8139534883720936</v>
      </c>
      <c r="NX7" s="381">
        <v>10.36036036036036</v>
      </c>
      <c r="NY7" s="381">
        <v>12.543554006968641</v>
      </c>
      <c r="NZ7" s="381">
        <v>7.0484581497797381</v>
      </c>
      <c r="OA7" s="381">
        <v>8.5603112840466995</v>
      </c>
      <c r="OB7" s="381">
        <v>8.5820895522388074</v>
      </c>
      <c r="OC7" s="381">
        <v>6.6666666666666687</v>
      </c>
      <c r="OD7" s="381">
        <v>11.261261261261264</v>
      </c>
      <c r="OE7" s="381">
        <v>8.823529411764703</v>
      </c>
      <c r="OF7" s="381">
        <v>10.139860139860144</v>
      </c>
      <c r="OG7" s="381">
        <v>14.046822742474919</v>
      </c>
      <c r="OH7" s="381">
        <v>7.6923076923076943</v>
      </c>
      <c r="OI7" s="380">
        <v>19.767441860465123</v>
      </c>
      <c r="OJ7" s="381">
        <v>5.4054054054054053</v>
      </c>
      <c r="OK7" s="381">
        <v>8.3623693379790964</v>
      </c>
      <c r="OL7" s="381">
        <v>6.1674008810572714</v>
      </c>
      <c r="OM7" s="381">
        <v>10.116731517509733</v>
      </c>
      <c r="ON7" s="381">
        <v>10.112359550561806</v>
      </c>
      <c r="OO7" s="381">
        <v>6.274509803921573</v>
      </c>
      <c r="OP7" s="381">
        <v>8.071748878923767</v>
      </c>
      <c r="OQ7" s="381">
        <v>8.415841584158418</v>
      </c>
      <c r="OR7" s="381">
        <v>7.7464788732394352</v>
      </c>
      <c r="OS7" s="381">
        <v>9.3645484949832731</v>
      </c>
      <c r="OT7" s="381">
        <v>7.2340425531914869</v>
      </c>
      <c r="OU7" s="378" t="str">
        <f t="shared" si="8"/>
        <v>--</v>
      </c>
      <c r="OV7" s="381">
        <v>8.5585585585585608</v>
      </c>
      <c r="OW7" s="381">
        <v>14.736842105263158</v>
      </c>
      <c r="OX7" s="381">
        <v>11.8942731277533</v>
      </c>
      <c r="OY7" s="378" t="str">
        <f t="shared" si="9"/>
        <v>--</v>
      </c>
      <c r="OZ7" s="381">
        <v>15.67164179104479</v>
      </c>
      <c r="PA7" s="381">
        <v>8.62745098039216</v>
      </c>
      <c r="PB7" s="381">
        <v>8.1081081081081017</v>
      </c>
      <c r="PC7" s="378" t="str">
        <f t="shared" si="10"/>
        <v>--</v>
      </c>
      <c r="PD7" s="381">
        <v>7.6923076923076996</v>
      </c>
      <c r="PE7" s="381">
        <v>10.333333333333334</v>
      </c>
      <c r="PF7" s="381">
        <v>16.595744680851077</v>
      </c>
      <c r="PG7" s="380">
        <v>19.767441860465112</v>
      </c>
      <c r="PH7" s="381">
        <v>13.063063063063067</v>
      </c>
      <c r="PI7" s="381">
        <v>11.149825783972128</v>
      </c>
      <c r="PJ7" s="381">
        <v>7.4889867841409705</v>
      </c>
      <c r="PK7" s="381">
        <v>15.175097276264591</v>
      </c>
      <c r="PL7" s="381">
        <v>15.298507462686562</v>
      </c>
      <c r="PM7" s="381">
        <v>9.0196078431372548</v>
      </c>
      <c r="PN7" s="381">
        <v>12.107623318385649</v>
      </c>
      <c r="PO7" s="381">
        <v>21.499999999999993</v>
      </c>
      <c r="PP7" s="381">
        <v>11.228070175438605</v>
      </c>
      <c r="PQ7" s="381">
        <v>17.056856187290975</v>
      </c>
      <c r="PR7" s="381">
        <v>11.914893617021278</v>
      </c>
      <c r="PS7" s="380">
        <v>5.4187192118226619</v>
      </c>
      <c r="PT7" s="381">
        <v>6.204379562043794</v>
      </c>
      <c r="PU7" s="381">
        <v>5.882352941176471</v>
      </c>
      <c r="PV7" s="381">
        <v>2.6785714285714293</v>
      </c>
      <c r="PW7" s="380">
        <v>13.567839195979897</v>
      </c>
      <c r="PX7" s="381">
        <v>10.622710622710622</v>
      </c>
      <c r="PY7" s="381">
        <v>13.194444444444446</v>
      </c>
      <c r="PZ7" s="381">
        <v>8.0357142857142847</v>
      </c>
      <c r="QA7" s="380">
        <v>22.999999999999996</v>
      </c>
      <c r="QB7" s="381">
        <v>12.820512820512818</v>
      </c>
      <c r="QC7" s="381">
        <v>14.583333333333334</v>
      </c>
      <c r="QD7" s="381">
        <v>8.0357142857142865</v>
      </c>
      <c r="QE7" s="380">
        <v>6.9651741293532314</v>
      </c>
      <c r="QF7" s="381">
        <v>6.9597069597069652</v>
      </c>
      <c r="QG7" s="381">
        <v>5.2083333333333339</v>
      </c>
      <c r="QH7" s="381">
        <v>9.4170403587443996</v>
      </c>
      <c r="QI7" s="380">
        <v>12.790697674418604</v>
      </c>
      <c r="QJ7" s="381">
        <v>17.511520737327189</v>
      </c>
      <c r="QK7" s="381">
        <v>15.46762589928057</v>
      </c>
      <c r="QL7" s="381">
        <v>10.90909090909091</v>
      </c>
      <c r="QM7" s="378" t="str">
        <f t="shared" si="11"/>
        <v>--</v>
      </c>
      <c r="QN7" s="381">
        <v>18.987341772151883</v>
      </c>
      <c r="QO7" s="381">
        <v>11.067193675889321</v>
      </c>
      <c r="QP7" s="381">
        <v>15.315315315315324</v>
      </c>
      <c r="QQ7" s="378" t="str">
        <f t="shared" si="12"/>
        <v>--</v>
      </c>
      <c r="QR7" s="381">
        <v>15.185185185185178</v>
      </c>
      <c r="QS7" s="381">
        <v>17.241379310344847</v>
      </c>
      <c r="QT7" s="381">
        <v>17.04035874439462</v>
      </c>
      <c r="QU7" s="380">
        <v>6.9767441860465116</v>
      </c>
      <c r="QV7" s="381">
        <v>6.9124423963133639</v>
      </c>
      <c r="QW7" s="381">
        <v>10.144927536231888</v>
      </c>
      <c r="QX7" s="381">
        <v>9.633027522935782</v>
      </c>
      <c r="QY7" s="378" t="str">
        <f t="shared" si="13"/>
        <v>--</v>
      </c>
      <c r="QZ7" s="381">
        <v>11.587982832618026</v>
      </c>
      <c r="RA7" s="381">
        <v>11.023622047244105</v>
      </c>
      <c r="RB7" s="381">
        <v>6.7567567567567597</v>
      </c>
      <c r="RC7" s="378" t="str">
        <f t="shared" si="14"/>
        <v>--</v>
      </c>
      <c r="RD7" s="381">
        <v>15.018315018315027</v>
      </c>
      <c r="RE7" s="381">
        <v>11.301369863013701</v>
      </c>
      <c r="RF7" s="381">
        <v>9.8214285714285801</v>
      </c>
    </row>
    <row r="8" spans="1:475" x14ac:dyDescent="0.25">
      <c r="A8" s="114">
        <v>4</v>
      </c>
      <c r="B8" s="93" t="s">
        <v>5</v>
      </c>
      <c r="C8" s="126">
        <v>37.731958762886599</v>
      </c>
      <c r="D8" s="126">
        <v>32.987012987012946</v>
      </c>
      <c r="E8" s="126">
        <v>18.487394957983199</v>
      </c>
      <c r="F8" s="126">
        <v>37.254901960784274</v>
      </c>
      <c r="G8" s="126">
        <v>25.324675324675315</v>
      </c>
      <c r="H8" s="126">
        <v>20.306513409961692</v>
      </c>
      <c r="I8" s="126">
        <v>33.96226415094339</v>
      </c>
      <c r="J8" s="126">
        <v>24.358974358974354</v>
      </c>
      <c r="K8" s="126">
        <v>17.177914110429445</v>
      </c>
      <c r="L8" s="126">
        <v>21.428571428571431</v>
      </c>
      <c r="M8" s="128">
        <v>20.924574209245758</v>
      </c>
      <c r="N8" s="128">
        <v>18.636363636363637</v>
      </c>
      <c r="O8" s="128">
        <v>32.132132132132099</v>
      </c>
      <c r="P8" s="128">
        <v>23.653395784543314</v>
      </c>
      <c r="Q8" s="128">
        <v>7.792207792207793</v>
      </c>
      <c r="R8" s="128">
        <v>60.245901639344297</v>
      </c>
      <c r="S8" s="128">
        <v>39.793281653746767</v>
      </c>
      <c r="T8" s="128">
        <v>20.083682008368207</v>
      </c>
      <c r="U8" s="128">
        <v>68.226600985221623</v>
      </c>
      <c r="V8" s="128">
        <v>45.119305856832938</v>
      </c>
      <c r="W8" s="128">
        <v>27.799227799227811</v>
      </c>
      <c r="X8" s="128">
        <v>58.571428571428562</v>
      </c>
      <c r="Y8" s="128">
        <v>36.402569593147724</v>
      </c>
      <c r="Z8" s="128">
        <v>23.312883435582819</v>
      </c>
      <c r="AA8" s="128">
        <v>47.593582887700499</v>
      </c>
      <c r="AB8" s="132">
        <v>34.549878345498804</v>
      </c>
      <c r="AC8" s="132">
        <v>23.181818181818173</v>
      </c>
      <c r="AD8" s="132">
        <v>52.395209580838326</v>
      </c>
      <c r="AE8" s="132">
        <v>35.14150943396227</v>
      </c>
      <c r="AF8" s="128">
        <v>11.304347826086955</v>
      </c>
      <c r="AG8" s="126">
        <v>39.751552795031067</v>
      </c>
      <c r="AH8" s="126">
        <v>17.708333333333353</v>
      </c>
      <c r="AI8" s="133">
        <v>9.6234309623430985</v>
      </c>
      <c r="AJ8" s="133">
        <v>42.156862745098032</v>
      </c>
      <c r="AK8" s="128">
        <v>20.697167755991281</v>
      </c>
      <c r="AL8" s="128">
        <v>13.461538461538455</v>
      </c>
      <c r="AM8" s="128">
        <v>40.566037735849058</v>
      </c>
      <c r="AN8" s="128">
        <v>22.15053763440859</v>
      </c>
      <c r="AO8" s="128">
        <v>13.888888888888884</v>
      </c>
      <c r="AP8" s="128">
        <v>34.239130434782616</v>
      </c>
      <c r="AQ8" s="128">
        <v>20.873786407766989</v>
      </c>
      <c r="AR8" s="128">
        <v>10.09174311926605</v>
      </c>
      <c r="AS8" s="128">
        <v>38.208955223880622</v>
      </c>
      <c r="AT8" s="128">
        <v>18.009478672985775</v>
      </c>
      <c r="AU8" s="128">
        <v>2.6086956521739135</v>
      </c>
      <c r="AV8" s="128" t="s">
        <v>286</v>
      </c>
      <c r="AW8" s="128" t="s">
        <v>286</v>
      </c>
      <c r="AX8" s="132" t="s">
        <v>286</v>
      </c>
      <c r="AY8" s="132" t="s">
        <v>286</v>
      </c>
      <c r="AZ8" s="132" t="s">
        <v>286</v>
      </c>
      <c r="BA8" s="132" t="s">
        <v>286</v>
      </c>
      <c r="BB8" s="128" t="s">
        <v>286</v>
      </c>
      <c r="BC8" s="132" t="s">
        <v>286</v>
      </c>
      <c r="BD8" s="132" t="s">
        <v>286</v>
      </c>
      <c r="BE8" s="132" t="s">
        <v>286</v>
      </c>
      <c r="BF8" s="132">
        <v>17.8921568627451</v>
      </c>
      <c r="BG8" s="128">
        <v>19.545454545454557</v>
      </c>
      <c r="BH8" s="121" t="s">
        <v>286</v>
      </c>
      <c r="BI8" s="121">
        <v>19.431279620853079</v>
      </c>
      <c r="BJ8" s="121">
        <v>9.9999999999999982</v>
      </c>
      <c r="BK8" s="121" t="s">
        <v>286</v>
      </c>
      <c r="BL8" s="128" t="s">
        <v>286</v>
      </c>
      <c r="BM8" s="121" t="s">
        <v>286</v>
      </c>
      <c r="BN8" s="114" t="s">
        <v>286</v>
      </c>
      <c r="BO8" s="114" t="s">
        <v>286</v>
      </c>
      <c r="BP8" s="114" t="s">
        <v>286</v>
      </c>
      <c r="BQ8" s="128" t="s">
        <v>286</v>
      </c>
      <c r="BR8" s="121" t="s">
        <v>286</v>
      </c>
      <c r="BS8" s="121" t="s">
        <v>286</v>
      </c>
      <c r="BT8" s="121" t="s">
        <v>286</v>
      </c>
      <c r="BU8" s="128">
        <v>25.853658536585368</v>
      </c>
      <c r="BV8" s="121">
        <v>23.63636363636363</v>
      </c>
      <c r="BW8" s="121" t="s">
        <v>286</v>
      </c>
      <c r="BX8" s="121">
        <v>28.841607565011813</v>
      </c>
      <c r="BY8" s="128">
        <v>14.782608695652165</v>
      </c>
      <c r="BZ8" s="121">
        <v>45.070422535211257</v>
      </c>
      <c r="CA8" s="121">
        <v>37.948717948717956</v>
      </c>
      <c r="CB8" s="121">
        <v>28.870292887029304</v>
      </c>
      <c r="CC8" s="128">
        <v>47.619047619047642</v>
      </c>
      <c r="CD8" s="121">
        <v>38.17787418655098</v>
      </c>
      <c r="CE8" s="121">
        <v>32.061068702290086</v>
      </c>
      <c r="CF8" s="121">
        <v>42.201834862385319</v>
      </c>
      <c r="CG8" s="128">
        <v>36.631578947368432</v>
      </c>
      <c r="CH8" s="121">
        <v>27.999999999999996</v>
      </c>
      <c r="CI8" s="121">
        <v>29.787234042553195</v>
      </c>
      <c r="CJ8" s="121">
        <v>29.397590361445801</v>
      </c>
      <c r="CK8" s="121">
        <v>25.791855203619917</v>
      </c>
      <c r="CL8" s="121">
        <v>46.764705882352956</v>
      </c>
      <c r="CM8" s="121">
        <v>31.002331002331001</v>
      </c>
      <c r="CN8" s="121">
        <v>22.173913043478251</v>
      </c>
      <c r="CO8" s="121">
        <v>13.849287169042766</v>
      </c>
      <c r="CP8" s="128">
        <v>17.525773195876308</v>
      </c>
      <c r="CQ8" s="121">
        <v>12.5</v>
      </c>
      <c r="CR8" s="121">
        <v>14.950980392156859</v>
      </c>
      <c r="CS8" s="114">
        <v>12.418300653594786</v>
      </c>
      <c r="CT8" s="114">
        <v>13.688212927756657</v>
      </c>
      <c r="CU8" s="128">
        <v>20.000000000000011</v>
      </c>
      <c r="CV8" s="121">
        <v>15.368421052631589</v>
      </c>
      <c r="CW8" s="121">
        <v>11.999999999999995</v>
      </c>
      <c r="CX8" s="114">
        <v>12.22222222222223</v>
      </c>
      <c r="CY8" s="114">
        <v>14.250614250614252</v>
      </c>
      <c r="CZ8" s="128">
        <v>15.137614678899077</v>
      </c>
      <c r="DA8" s="121">
        <v>9.8159509202453936</v>
      </c>
      <c r="DB8" s="121">
        <v>11.084337349397597</v>
      </c>
      <c r="DC8" s="114">
        <v>6.1135371179039311</v>
      </c>
      <c r="DD8" s="114" t="s">
        <v>286</v>
      </c>
      <c r="DE8" s="128" t="s">
        <v>286</v>
      </c>
      <c r="DF8" s="121" t="s">
        <v>286</v>
      </c>
      <c r="DG8" s="121" t="s">
        <v>286</v>
      </c>
      <c r="DH8" s="114" t="s">
        <v>286</v>
      </c>
      <c r="DI8" s="114" t="s">
        <v>286</v>
      </c>
      <c r="DJ8" s="128" t="s">
        <v>286</v>
      </c>
      <c r="DK8" s="121" t="s">
        <v>286</v>
      </c>
      <c r="DL8" s="121" t="s">
        <v>286</v>
      </c>
      <c r="DM8" s="121">
        <v>50.802139037433157</v>
      </c>
      <c r="DN8" s="121">
        <v>33.3333333333334</v>
      </c>
      <c r="DO8" s="128">
        <v>23.52941176470588</v>
      </c>
      <c r="DP8" s="121">
        <v>56.932153392330356</v>
      </c>
      <c r="DQ8" s="121">
        <v>40.186915887850475</v>
      </c>
      <c r="DR8" s="121">
        <v>20.614035087719301</v>
      </c>
      <c r="DS8" s="121" t="s">
        <v>286</v>
      </c>
      <c r="DT8" s="128" t="s">
        <v>286</v>
      </c>
      <c r="DU8" s="131" t="s">
        <v>286</v>
      </c>
      <c r="DV8" s="131" t="s">
        <v>286</v>
      </c>
      <c r="DW8" s="114" t="s">
        <v>286</v>
      </c>
      <c r="DX8" s="131" t="s">
        <v>286</v>
      </c>
      <c r="DY8" s="128" t="s">
        <v>286</v>
      </c>
      <c r="DZ8" s="128" t="s">
        <v>286</v>
      </c>
      <c r="EA8" s="128" t="s">
        <v>286</v>
      </c>
      <c r="EB8" s="128">
        <v>50.537634408602166</v>
      </c>
      <c r="EC8" s="128">
        <v>39.036144578313241</v>
      </c>
      <c r="ED8" s="128">
        <v>37.72727272727272</v>
      </c>
      <c r="EE8" s="128">
        <v>42.77286135693214</v>
      </c>
      <c r="EF8" s="128">
        <v>45.774647887323965</v>
      </c>
      <c r="EG8" s="128">
        <v>28.0701754385965</v>
      </c>
      <c r="EH8" s="128">
        <v>10.887096774193544</v>
      </c>
      <c r="EI8" s="128">
        <v>13.110539845758357</v>
      </c>
      <c r="EJ8" s="128">
        <v>8.8235294117647136</v>
      </c>
      <c r="EK8" s="128">
        <v>6.4439140811455848</v>
      </c>
      <c r="EL8" s="121">
        <v>9.3073593073593166</v>
      </c>
      <c r="EM8" s="121">
        <v>9.885931558935356</v>
      </c>
      <c r="EN8" s="121">
        <v>9.6330275229357731</v>
      </c>
      <c r="EO8" s="121">
        <v>8.4566596194503205</v>
      </c>
      <c r="EP8" s="128">
        <v>9.2592592592592595</v>
      </c>
      <c r="EQ8" s="121">
        <v>6.3829787234042614</v>
      </c>
      <c r="ER8" s="121">
        <v>12.801932367149751</v>
      </c>
      <c r="ES8" s="121">
        <v>11.363636363636369</v>
      </c>
      <c r="ET8" s="121">
        <v>6.508875739644969</v>
      </c>
      <c r="EU8" s="128">
        <v>9.5794392523364493</v>
      </c>
      <c r="EV8" s="121">
        <v>7.792207792207793</v>
      </c>
      <c r="EW8" s="121">
        <v>13.090128755364807</v>
      </c>
      <c r="EX8" s="121">
        <v>9.2105263157894655</v>
      </c>
      <c r="EY8" s="121">
        <v>8.5106382978723421</v>
      </c>
      <c r="EZ8" s="128">
        <v>12.285012285012279</v>
      </c>
      <c r="FA8" s="121">
        <v>11.751662971175158</v>
      </c>
      <c r="FB8" s="121">
        <v>5.7251908396946574</v>
      </c>
      <c r="FC8" s="121">
        <v>14.485981308411214</v>
      </c>
      <c r="FD8" s="121">
        <v>15.454545454545451</v>
      </c>
      <c r="FE8" s="128">
        <v>6.4308681672025712</v>
      </c>
      <c r="FF8" s="121">
        <v>12.222222222222225</v>
      </c>
      <c r="FG8" s="121">
        <v>15.121951219512207</v>
      </c>
      <c r="FH8" s="121">
        <v>8.7557603686635996</v>
      </c>
      <c r="FI8" s="121">
        <v>11.377245508982027</v>
      </c>
      <c r="FJ8" s="128">
        <v>13.238770685579199</v>
      </c>
      <c r="FK8" s="121">
        <v>5.676855895196506</v>
      </c>
      <c r="FL8" s="121">
        <v>25.949367088607595</v>
      </c>
      <c r="FM8" s="121">
        <v>30.708661417322819</v>
      </c>
      <c r="FN8" s="121">
        <v>20.851063829787218</v>
      </c>
      <c r="FO8" s="128">
        <v>20.199501246882797</v>
      </c>
      <c r="FP8" s="121">
        <v>21.951219512195095</v>
      </c>
      <c r="FQ8" s="121">
        <v>19.84732824427482</v>
      </c>
      <c r="FR8" s="121">
        <v>25.943396226415093</v>
      </c>
      <c r="FS8" s="121">
        <v>26.174496644295289</v>
      </c>
      <c r="FT8" s="128">
        <v>16.451612903225797</v>
      </c>
      <c r="FU8" s="121">
        <v>19.553072625698327</v>
      </c>
      <c r="FV8" s="121">
        <v>22.195121951219495</v>
      </c>
      <c r="FW8" s="121">
        <v>14.285714285714288</v>
      </c>
      <c r="FX8" s="121">
        <v>13.432835820895519</v>
      </c>
      <c r="FY8" s="128">
        <v>13.539192399049881</v>
      </c>
      <c r="FZ8" s="121">
        <v>10.480349344978166</v>
      </c>
      <c r="GA8" s="121">
        <v>41.791044776119413</v>
      </c>
      <c r="GB8" s="121">
        <v>33.157894736842117</v>
      </c>
      <c r="GC8" s="121">
        <v>20.851063829787236</v>
      </c>
      <c r="GD8" s="128">
        <v>32.91457286432162</v>
      </c>
      <c r="GE8" s="121">
        <v>34.298440979955451</v>
      </c>
      <c r="GF8" s="121">
        <v>22.137404580152673</v>
      </c>
      <c r="GG8" s="121">
        <v>44.131455399061004</v>
      </c>
      <c r="GH8" s="121">
        <v>39.689578713968949</v>
      </c>
      <c r="GI8" s="128">
        <v>17.571884984025548</v>
      </c>
      <c r="GJ8" s="121">
        <v>28.176795580110493</v>
      </c>
      <c r="GK8" s="121">
        <v>26.894865525672376</v>
      </c>
      <c r="GL8" s="121">
        <v>16.129032258064516</v>
      </c>
      <c r="GM8" s="130">
        <v>27.794561933534741</v>
      </c>
      <c r="GN8" s="128">
        <v>26.415094339622645</v>
      </c>
      <c r="GO8" s="121">
        <v>13.596491228070169</v>
      </c>
      <c r="GP8" s="121">
        <v>16.421052631578931</v>
      </c>
      <c r="GQ8" s="121">
        <v>24.671916010498691</v>
      </c>
      <c r="GR8" s="121">
        <v>19.148936170212764</v>
      </c>
      <c r="GS8" s="128">
        <v>14.888337468982625</v>
      </c>
      <c r="GT8" s="121">
        <v>20.134228187919447</v>
      </c>
      <c r="GU8" s="121">
        <v>18.007662835249064</v>
      </c>
      <c r="GV8" s="121">
        <v>15.165876777251189</v>
      </c>
      <c r="GW8" s="121">
        <v>20.261437908496699</v>
      </c>
      <c r="GX8" s="128">
        <v>15.408805031446537</v>
      </c>
      <c r="GY8" s="128">
        <v>8.8888888888888893</v>
      </c>
      <c r="GZ8" s="128">
        <v>20.873786407766968</v>
      </c>
      <c r="HA8" s="128">
        <v>19.354838709677402</v>
      </c>
      <c r="HB8" s="128">
        <v>6.325301204819274</v>
      </c>
      <c r="HC8" s="128">
        <v>16.152019002375301</v>
      </c>
      <c r="HD8" s="128">
        <v>14.847161572052403</v>
      </c>
      <c r="HE8" s="128" t="s">
        <v>286</v>
      </c>
      <c r="HF8" s="128" t="s">
        <v>286</v>
      </c>
      <c r="HG8" s="128" t="s">
        <v>286</v>
      </c>
      <c r="HH8" s="128" t="s">
        <v>286</v>
      </c>
      <c r="HI8" s="128" t="s">
        <v>286</v>
      </c>
      <c r="HJ8" s="128" t="s">
        <v>286</v>
      </c>
      <c r="HK8" s="128" t="s">
        <v>286</v>
      </c>
      <c r="HL8" s="121" t="s">
        <v>286</v>
      </c>
      <c r="HM8" s="121" t="s">
        <v>286</v>
      </c>
      <c r="HN8" s="121" t="s">
        <v>286</v>
      </c>
      <c r="HO8" s="121">
        <v>8.8235294117647012</v>
      </c>
      <c r="HP8" s="128">
        <v>16.289592760180991</v>
      </c>
      <c r="HQ8" s="121" t="s">
        <v>286</v>
      </c>
      <c r="HR8" s="121">
        <v>10.238095238095227</v>
      </c>
      <c r="HS8" s="121">
        <v>14.977973568281937</v>
      </c>
      <c r="HT8" s="129">
        <v>10.924369747899156</v>
      </c>
      <c r="HU8" s="128">
        <v>13.05483028720627</v>
      </c>
      <c r="HV8" s="128">
        <v>6.3291139240506329</v>
      </c>
      <c r="HW8" s="128">
        <v>13.681592039800998</v>
      </c>
      <c r="HX8" s="128">
        <v>13.616071428571431</v>
      </c>
      <c r="HY8" s="128">
        <v>11.832061068702295</v>
      </c>
      <c r="HZ8" s="128">
        <v>15.740740740740742</v>
      </c>
      <c r="IA8" s="128">
        <v>11.353711790393012</v>
      </c>
      <c r="IB8" s="128">
        <v>6.9620253164556987</v>
      </c>
      <c r="IC8" s="128">
        <v>11.049723756906079</v>
      </c>
      <c r="ID8" s="128">
        <v>9.8765432098765409</v>
      </c>
      <c r="IE8" s="128">
        <v>7.7272727272727266</v>
      </c>
      <c r="IF8" s="128">
        <v>13.149847094801226</v>
      </c>
      <c r="IG8" s="128">
        <v>11.778846153846159</v>
      </c>
      <c r="IH8" s="128">
        <v>9.2105263157894761</v>
      </c>
      <c r="II8" s="128">
        <v>5.7082452431289656</v>
      </c>
      <c r="IJ8" s="128">
        <v>8.6614173228346409</v>
      </c>
      <c r="IK8" s="128">
        <v>8.0508474576271212</v>
      </c>
      <c r="IL8" s="128">
        <v>5.5137844611528797</v>
      </c>
      <c r="IM8" s="128">
        <v>8.6474501108647406</v>
      </c>
      <c r="IN8" s="128">
        <v>8.812260536398469</v>
      </c>
      <c r="IO8" s="128">
        <v>5.581395348837213</v>
      </c>
      <c r="IP8" s="128">
        <v>7.0329670329670328</v>
      </c>
      <c r="IQ8" s="114">
        <v>8.8888888888888822</v>
      </c>
      <c r="IR8" s="114">
        <v>3.9325842696629238</v>
      </c>
      <c r="IS8" s="114">
        <v>5.8968058968058976</v>
      </c>
      <c r="IT8" s="114">
        <v>9.5890410958904155</v>
      </c>
      <c r="IU8" s="114">
        <v>6.3253012048192803</v>
      </c>
      <c r="IV8" s="114">
        <v>9.4202898550724559</v>
      </c>
      <c r="IW8" s="114">
        <v>10.087719298245617</v>
      </c>
      <c r="IX8" s="114" t="str">
        <f t="shared" si="0"/>
        <v>--</v>
      </c>
      <c r="IY8" s="114" t="str">
        <f t="shared" si="0"/>
        <v>--</v>
      </c>
      <c r="IZ8" s="114" t="str">
        <f t="shared" si="0"/>
        <v>--</v>
      </c>
      <c r="JA8" s="114" t="str">
        <f t="shared" si="0"/>
        <v>--</v>
      </c>
      <c r="JB8" s="114" t="str">
        <f t="shared" si="0"/>
        <v>--</v>
      </c>
      <c r="JC8" s="114" t="str">
        <f t="shared" si="0"/>
        <v>--</v>
      </c>
      <c r="JD8" s="114" t="str">
        <f t="shared" si="0"/>
        <v>--</v>
      </c>
      <c r="JE8" s="114" t="str">
        <f t="shared" si="0"/>
        <v>--</v>
      </c>
      <c r="JF8" s="114" t="str">
        <f t="shared" si="0"/>
        <v>--</v>
      </c>
      <c r="JG8" s="243">
        <v>8.5642317380352608</v>
      </c>
      <c r="JH8" s="243">
        <v>10.714285714285699</v>
      </c>
      <c r="JI8" s="243">
        <v>6.8656716417910397</v>
      </c>
      <c r="JJ8" s="243">
        <v>12.0987654320988</v>
      </c>
      <c r="JK8" s="243">
        <v>10.5128205128205</v>
      </c>
      <c r="JL8" s="243">
        <v>5.9210526315789496</v>
      </c>
      <c r="JM8" s="243">
        <v>15.326633165829101</v>
      </c>
      <c r="JN8" s="243">
        <v>15.751789976133701</v>
      </c>
      <c r="JO8" s="243">
        <v>15.820895522388099</v>
      </c>
      <c r="JP8" s="243">
        <v>21.481481481481499</v>
      </c>
      <c r="JQ8" s="243">
        <v>17.692307692307701</v>
      </c>
      <c r="JR8" s="243">
        <v>13.4868421052632</v>
      </c>
      <c r="JS8" s="243">
        <v>17.424242424242401</v>
      </c>
      <c r="JT8" s="243">
        <v>14.216867469879499</v>
      </c>
      <c r="JU8" s="243">
        <v>12.874251497006</v>
      </c>
      <c r="JV8" s="243">
        <v>15.061728395061699</v>
      </c>
      <c r="JW8" s="243">
        <v>16.368286445012799</v>
      </c>
      <c r="JX8" s="243">
        <v>10.491803278688501</v>
      </c>
      <c r="JY8" s="243">
        <v>9.3434343434343496</v>
      </c>
      <c r="JZ8" s="243">
        <v>10.047846889952201</v>
      </c>
      <c r="KA8" s="243">
        <v>10.8108108108108</v>
      </c>
      <c r="KB8" s="243">
        <v>12.592592592592601</v>
      </c>
      <c r="KC8" s="243">
        <v>11.025641025641001</v>
      </c>
      <c r="KD8" s="243">
        <v>11.1475409836066</v>
      </c>
      <c r="KE8" s="243">
        <v>3.7220843672456598</v>
      </c>
      <c r="KF8" s="128" t="str">
        <f t="shared" si="1"/>
        <v>--</v>
      </c>
      <c r="KG8" s="243">
        <v>15.8357771260997</v>
      </c>
      <c r="KH8" s="243">
        <v>4.9261083743842402</v>
      </c>
      <c r="KI8" s="128" t="str">
        <f t="shared" si="2"/>
        <v>--</v>
      </c>
      <c r="KJ8" s="243">
        <v>14.147909967845701</v>
      </c>
      <c r="KK8" s="243">
        <v>4.7263681592039797</v>
      </c>
      <c r="KL8" s="243">
        <v>5.7007125890736399</v>
      </c>
      <c r="KM8" s="243">
        <v>9.1715976331360896</v>
      </c>
      <c r="KN8" s="243">
        <v>5.43209876543209</v>
      </c>
      <c r="KO8" s="243">
        <v>7.1782178217821704</v>
      </c>
      <c r="KP8" s="243">
        <v>6.7524115755627001</v>
      </c>
      <c r="KQ8" s="220">
        <v>8.0555555555555607</v>
      </c>
      <c r="KR8" s="220">
        <v>7.5975359342915798</v>
      </c>
      <c r="KS8" s="220">
        <v>10.249307479224401</v>
      </c>
      <c r="KT8" s="220">
        <v>17.283950617283899</v>
      </c>
      <c r="KU8" s="220">
        <v>16.9444444444444</v>
      </c>
      <c r="KV8" s="220">
        <v>20.041322314049602</v>
      </c>
      <c r="KW8" s="220">
        <v>5.8495821727019504</v>
      </c>
      <c r="KX8" s="220">
        <v>6.9958847736625502</v>
      </c>
      <c r="KY8" s="128" t="str">
        <f t="shared" si="3"/>
        <v>--</v>
      </c>
      <c r="KZ8" s="128" t="str">
        <f t="shared" si="3"/>
        <v>--</v>
      </c>
      <c r="LA8" s="220">
        <v>4.5454545454545396</v>
      </c>
      <c r="LB8" s="128" t="str">
        <f t="shared" si="4"/>
        <v>--</v>
      </c>
      <c r="LC8" s="295">
        <v>27.594936708860764</v>
      </c>
      <c r="LD8" s="295">
        <v>19.082125603864728</v>
      </c>
      <c r="LE8" s="295">
        <v>12.790697674418603</v>
      </c>
      <c r="LF8" s="295">
        <v>7.8260869565217357</v>
      </c>
      <c r="LG8" s="295">
        <v>32.454361054766721</v>
      </c>
      <c r="LH8" s="295">
        <v>19.852941176470591</v>
      </c>
      <c r="LI8" s="295">
        <v>13.317191283292971</v>
      </c>
      <c r="LJ8" s="295">
        <v>5.2959501557632418</v>
      </c>
      <c r="LK8" s="380">
        <v>38.461538461538439</v>
      </c>
      <c r="LL8" s="381">
        <v>26.201923076923066</v>
      </c>
      <c r="LM8" s="381">
        <v>13.625304136253037</v>
      </c>
      <c r="LN8" s="381">
        <v>8.3333333333333375</v>
      </c>
      <c r="LO8" s="380">
        <v>19.796954314720825</v>
      </c>
      <c r="LP8" s="381">
        <v>17.874396135265705</v>
      </c>
      <c r="LQ8" s="381">
        <v>9.3457943925233646</v>
      </c>
      <c r="LR8" s="381">
        <v>7.5581395348837228</v>
      </c>
      <c r="LS8" s="381">
        <v>20.93495934959347</v>
      </c>
      <c r="LT8" s="381">
        <v>15.441176470588239</v>
      </c>
      <c r="LU8" s="381">
        <v>15.609756097560986</v>
      </c>
      <c r="LV8" s="381">
        <v>4.361370716510903</v>
      </c>
      <c r="LW8" s="381">
        <v>36.437246963562743</v>
      </c>
      <c r="LX8" s="381">
        <v>21.445783132530124</v>
      </c>
      <c r="LY8" s="381">
        <v>20.194647201946456</v>
      </c>
      <c r="LZ8" s="381">
        <v>9.7560975609756024</v>
      </c>
      <c r="MA8" s="380">
        <v>32.23350253807105</v>
      </c>
      <c r="MB8" s="381">
        <v>28.921568627450963</v>
      </c>
      <c r="MC8" s="381">
        <v>19.67213114754097</v>
      </c>
      <c r="MD8" s="381">
        <v>19.476744186046524</v>
      </c>
      <c r="ME8" s="381">
        <v>35.29411764705884</v>
      </c>
      <c r="MF8" s="381">
        <v>30.882352941176471</v>
      </c>
      <c r="MG8" s="381">
        <v>26.161369193154044</v>
      </c>
      <c r="MH8" s="381">
        <v>16.352201257861612</v>
      </c>
      <c r="MI8" s="381">
        <v>48.47870182555782</v>
      </c>
      <c r="MJ8" s="381">
        <v>37.772397094430993</v>
      </c>
      <c r="MK8" s="381">
        <v>29.268292682926827</v>
      </c>
      <c r="ML8" s="381">
        <v>25.964912280701739</v>
      </c>
      <c r="MM8" s="378" t="str">
        <f t="shared" si="5"/>
        <v>--</v>
      </c>
      <c r="MN8" s="381">
        <v>23.913043478260871</v>
      </c>
      <c r="MO8" s="381">
        <v>16.27906976744184</v>
      </c>
      <c r="MP8" s="381">
        <v>18.786127167630063</v>
      </c>
      <c r="MQ8" s="378" t="str">
        <f t="shared" si="6"/>
        <v>--</v>
      </c>
      <c r="MR8" s="381">
        <v>23.832923832923836</v>
      </c>
      <c r="MS8" s="381">
        <v>22.033898305084758</v>
      </c>
      <c r="MT8" s="381">
        <v>16.199376947040506</v>
      </c>
      <c r="MU8" s="378" t="str">
        <f t="shared" si="7"/>
        <v>--</v>
      </c>
      <c r="MV8" s="381">
        <v>28.9156626506024</v>
      </c>
      <c r="MW8" s="381">
        <v>20.194647201946449</v>
      </c>
      <c r="MX8" s="381">
        <v>21.328671328671341</v>
      </c>
      <c r="MY8" s="380">
        <v>27.989821882951659</v>
      </c>
      <c r="MZ8" s="381">
        <v>27.42718446601943</v>
      </c>
      <c r="NA8" s="381">
        <v>19.069767441860467</v>
      </c>
      <c r="NB8" s="381">
        <v>17.971014492753632</v>
      </c>
      <c r="NC8" s="381">
        <v>37.06720977596742</v>
      </c>
      <c r="ND8" s="381">
        <v>26.289926289926289</v>
      </c>
      <c r="NE8" s="381">
        <v>21.844660194174747</v>
      </c>
      <c r="NF8" s="381">
        <v>14.687500000000009</v>
      </c>
      <c r="NG8" s="381">
        <v>40.204081632653029</v>
      </c>
      <c r="NH8" s="381">
        <v>31.642512077294704</v>
      </c>
      <c r="NI8" s="381">
        <v>22.493887530562347</v>
      </c>
      <c r="NJ8" s="381">
        <v>17.48251748251748</v>
      </c>
      <c r="NK8" s="380">
        <v>12.65822784810126</v>
      </c>
      <c r="NL8" s="381">
        <v>14.423076923076923</v>
      </c>
      <c r="NM8" s="381">
        <v>9.0909090909090917</v>
      </c>
      <c r="NN8" s="381">
        <v>7.2254335260115541</v>
      </c>
      <c r="NO8" s="381">
        <v>16.803278688524571</v>
      </c>
      <c r="NP8" s="381">
        <v>13.513513513513521</v>
      </c>
      <c r="NQ8" s="381">
        <v>8.536585365853659</v>
      </c>
      <c r="NR8" s="381">
        <v>4.7021943573667704</v>
      </c>
      <c r="NS8" s="381">
        <v>21.242484969939873</v>
      </c>
      <c r="NT8" s="381">
        <v>12.740384615384622</v>
      </c>
      <c r="NU8" s="381">
        <v>9.4660194174757279</v>
      </c>
      <c r="NV8" s="381">
        <v>4.8442906574394442</v>
      </c>
      <c r="NW8" s="380">
        <v>8.3756345177664979</v>
      </c>
      <c r="NX8" s="381">
        <v>12.348668280871665</v>
      </c>
      <c r="NY8" s="381">
        <v>8.8785046728971952</v>
      </c>
      <c r="NZ8" s="381">
        <v>7.8034682080924904</v>
      </c>
      <c r="OA8" s="381">
        <v>8.8114754098360688</v>
      </c>
      <c r="OB8" s="381">
        <v>10.810810810810807</v>
      </c>
      <c r="OC8" s="381">
        <v>11.219512195121942</v>
      </c>
      <c r="OD8" s="381">
        <v>7.8369905956112804</v>
      </c>
      <c r="OE8" s="381">
        <v>15.927419354838705</v>
      </c>
      <c r="OF8" s="381">
        <v>13.701923076923082</v>
      </c>
      <c r="OG8" s="381">
        <v>13.559322033898304</v>
      </c>
      <c r="OH8" s="381">
        <v>7.9584775086505175</v>
      </c>
      <c r="OI8" s="380">
        <v>10.91370558375635</v>
      </c>
      <c r="OJ8" s="381">
        <v>9.2009685230024303</v>
      </c>
      <c r="OK8" s="381">
        <v>5.1401869158878473</v>
      </c>
      <c r="OL8" s="381">
        <v>6.3583815028901816</v>
      </c>
      <c r="OM8" s="381">
        <v>13.347022587268992</v>
      </c>
      <c r="ON8" s="381">
        <v>12.039312039312032</v>
      </c>
      <c r="OO8" s="381">
        <v>7.5609756097560981</v>
      </c>
      <c r="OP8" s="381">
        <v>5.0000000000000009</v>
      </c>
      <c r="OQ8" s="381">
        <v>9.8591549295774694</v>
      </c>
      <c r="OR8" s="381">
        <v>9.1566265060240895</v>
      </c>
      <c r="OS8" s="381">
        <v>7.0388349514563142</v>
      </c>
      <c r="OT8" s="381">
        <v>5.8823529411764763</v>
      </c>
      <c r="OU8" s="378" t="str">
        <f t="shared" si="8"/>
        <v>--</v>
      </c>
      <c r="OV8" s="381">
        <v>10.679611650485434</v>
      </c>
      <c r="OW8" s="381">
        <v>10.538641686182663</v>
      </c>
      <c r="OX8" s="381">
        <v>11.594202898550723</v>
      </c>
      <c r="OY8" s="378" t="str">
        <f t="shared" si="9"/>
        <v>--</v>
      </c>
      <c r="OZ8" s="381">
        <v>15.308641975308635</v>
      </c>
      <c r="PA8" s="381">
        <v>9.4890510948905078</v>
      </c>
      <c r="PB8" s="381">
        <v>8.463949843260183</v>
      </c>
      <c r="PC8" s="378" t="str">
        <f t="shared" si="10"/>
        <v>--</v>
      </c>
      <c r="PD8" s="381">
        <v>11.990407673860902</v>
      </c>
      <c r="PE8" s="381">
        <v>11.922141119221402</v>
      </c>
      <c r="PF8" s="381">
        <v>10.726643598615912</v>
      </c>
      <c r="PG8" s="380">
        <v>11.47959183673469</v>
      </c>
      <c r="PH8" s="381">
        <v>14.251207729468589</v>
      </c>
      <c r="PI8" s="381">
        <v>8.1775700934579536</v>
      </c>
      <c r="PJ8" s="381">
        <v>9.5375722543352541</v>
      </c>
      <c r="PK8" s="381">
        <v>16.701030927835063</v>
      </c>
      <c r="PL8" s="381">
        <v>15.270935960591125</v>
      </c>
      <c r="PM8" s="381">
        <v>8.2926829268292703</v>
      </c>
      <c r="PN8" s="381">
        <v>8.7500000000000018</v>
      </c>
      <c r="PO8" s="381">
        <v>16.969696969696969</v>
      </c>
      <c r="PP8" s="381">
        <v>15.347721822541979</v>
      </c>
      <c r="PQ8" s="381">
        <v>11.165048543689334</v>
      </c>
      <c r="PR8" s="381">
        <v>9.0277777777777786</v>
      </c>
      <c r="PS8" s="380">
        <v>11.585365853658541</v>
      </c>
      <c r="PT8" s="381">
        <v>9.9255583126550864</v>
      </c>
      <c r="PU8" s="381">
        <v>6.8965517241379315</v>
      </c>
      <c r="PV8" s="381">
        <v>6.2500000000000009</v>
      </c>
      <c r="PW8" s="380">
        <v>16.293279022403244</v>
      </c>
      <c r="PX8" s="381">
        <v>21.836228287841177</v>
      </c>
      <c r="PY8" s="381">
        <v>12.990196078431374</v>
      </c>
      <c r="PZ8" s="381">
        <v>11.721611721611724</v>
      </c>
      <c r="QA8" s="380">
        <v>26.774847870182541</v>
      </c>
      <c r="QB8" s="381">
        <v>22.580645161290324</v>
      </c>
      <c r="QC8" s="381">
        <v>16.585365853658544</v>
      </c>
      <c r="QD8" s="381">
        <v>10.701107011070114</v>
      </c>
      <c r="QE8" s="380">
        <v>8.943089430894311</v>
      </c>
      <c r="QF8" s="381">
        <v>11.358024691358022</v>
      </c>
      <c r="QG8" s="381">
        <v>14.250614250614248</v>
      </c>
      <c r="QH8" s="381">
        <v>9.2250922509225077</v>
      </c>
      <c r="QI8" s="380">
        <v>11.484593837535019</v>
      </c>
      <c r="QJ8" s="381">
        <v>13.827160493827165</v>
      </c>
      <c r="QK8" s="381">
        <v>17.06161137440759</v>
      </c>
      <c r="QL8" s="381">
        <v>16.764705882352938</v>
      </c>
      <c r="QM8" s="378" t="str">
        <f t="shared" si="11"/>
        <v>--</v>
      </c>
      <c r="QN8" s="381">
        <v>16.296296296296298</v>
      </c>
      <c r="QO8" s="381">
        <v>17.574257425742584</v>
      </c>
      <c r="QP8" s="381">
        <v>11.575562700964623</v>
      </c>
      <c r="QQ8" s="378" t="str">
        <f t="shared" si="12"/>
        <v>--</v>
      </c>
      <c r="QR8" s="381">
        <v>17.690417690417693</v>
      </c>
      <c r="QS8" s="381">
        <v>20.924574209245737</v>
      </c>
      <c r="QT8" s="381">
        <v>16.84981684981684</v>
      </c>
      <c r="QU8" s="380">
        <v>9.7493036211699113</v>
      </c>
      <c r="QV8" s="381">
        <v>11.386138613861373</v>
      </c>
      <c r="QW8" s="381">
        <v>12.589073634204265</v>
      </c>
      <c r="QX8" s="381">
        <v>16.224188790560472</v>
      </c>
      <c r="QY8" s="378" t="str">
        <f t="shared" si="13"/>
        <v>--</v>
      </c>
      <c r="QZ8" s="381">
        <v>11.576354679802947</v>
      </c>
      <c r="RA8" s="381">
        <v>13.39950372208437</v>
      </c>
      <c r="RB8" s="381">
        <v>9.2948717948718027</v>
      </c>
      <c r="RC8" s="378" t="str">
        <f t="shared" si="14"/>
        <v>--</v>
      </c>
      <c r="RD8" s="381">
        <v>14.742014742014742</v>
      </c>
      <c r="RE8" s="381">
        <v>12.958435207823978</v>
      </c>
      <c r="RF8" s="381">
        <v>8.4249084249084252</v>
      </c>
    </row>
    <row r="9" spans="1:475" x14ac:dyDescent="0.25">
      <c r="A9" s="114">
        <v>5</v>
      </c>
      <c r="B9" s="93" t="s">
        <v>6</v>
      </c>
      <c r="C9" s="126">
        <v>36.814621409921678</v>
      </c>
      <c r="D9" s="126">
        <v>27.363184079601968</v>
      </c>
      <c r="E9" s="126">
        <v>17.406143344709903</v>
      </c>
      <c r="F9" s="126">
        <v>26.815642458100562</v>
      </c>
      <c r="G9" s="126">
        <v>32.330827067669148</v>
      </c>
      <c r="H9" s="126">
        <v>15.625000000000002</v>
      </c>
      <c r="I9" s="126">
        <v>29.652996845425875</v>
      </c>
      <c r="J9" s="126">
        <v>27.455919395465997</v>
      </c>
      <c r="K9" s="126">
        <v>25.910931174089072</v>
      </c>
      <c r="L9" s="126">
        <v>23.563218390804593</v>
      </c>
      <c r="M9" s="128">
        <v>27.937336814621407</v>
      </c>
      <c r="N9" s="128">
        <v>15.568862275449098</v>
      </c>
      <c r="O9" s="128">
        <v>24.316939890710398</v>
      </c>
      <c r="P9" s="128">
        <v>21.148825065274142</v>
      </c>
      <c r="Q9" s="128">
        <v>12.812500000000004</v>
      </c>
      <c r="R9" s="128">
        <v>66.666666666666686</v>
      </c>
      <c r="S9" s="128">
        <v>47.5124378109453</v>
      </c>
      <c r="T9" s="128">
        <v>31.74061433447099</v>
      </c>
      <c r="U9" s="128">
        <v>61.731843575418964</v>
      </c>
      <c r="V9" s="128">
        <v>57.750000000000007</v>
      </c>
      <c r="W9" s="128">
        <v>28.275862068965523</v>
      </c>
      <c r="X9" s="128">
        <v>58.750000000000036</v>
      </c>
      <c r="Y9" s="128">
        <v>49.624060150375939</v>
      </c>
      <c r="Z9" s="128">
        <v>34.412955465587075</v>
      </c>
      <c r="AA9" s="128">
        <v>48.997134670487114</v>
      </c>
      <c r="AB9" s="132">
        <v>42.597402597402592</v>
      </c>
      <c r="AC9" s="132">
        <v>26.646706586826344</v>
      </c>
      <c r="AD9" s="132">
        <v>58.310626702997311</v>
      </c>
      <c r="AE9" s="132">
        <v>36.36363636363636</v>
      </c>
      <c r="AF9" s="128">
        <v>18.437499999999996</v>
      </c>
      <c r="AG9" s="126">
        <v>48.167539267015684</v>
      </c>
      <c r="AH9" s="126">
        <v>24.813895781637719</v>
      </c>
      <c r="AI9" s="133">
        <v>15.35836177474402</v>
      </c>
      <c r="AJ9" s="133">
        <v>48.044692737430125</v>
      </c>
      <c r="AK9" s="128">
        <v>32.160804020100493</v>
      </c>
      <c r="AL9" s="128">
        <v>10.763888888888893</v>
      </c>
      <c r="AM9" s="128">
        <v>43.710691823899388</v>
      </c>
      <c r="AN9" s="128">
        <v>29.323308270676691</v>
      </c>
      <c r="AO9" s="128">
        <v>19.028340080971667</v>
      </c>
      <c r="AP9" s="128">
        <v>34.870317002881905</v>
      </c>
      <c r="AQ9" s="128">
        <v>29.76501305483028</v>
      </c>
      <c r="AR9" s="128">
        <v>14.328358208955231</v>
      </c>
      <c r="AS9" s="128">
        <v>37.499999999999957</v>
      </c>
      <c r="AT9" s="128">
        <v>20.626631853785899</v>
      </c>
      <c r="AU9" s="128">
        <v>9.375</v>
      </c>
      <c r="AV9" s="128" t="s">
        <v>286</v>
      </c>
      <c r="AW9" s="128" t="s">
        <v>286</v>
      </c>
      <c r="AX9" s="132" t="s">
        <v>286</v>
      </c>
      <c r="AY9" s="132" t="s">
        <v>286</v>
      </c>
      <c r="AZ9" s="132" t="s">
        <v>286</v>
      </c>
      <c r="BA9" s="132" t="s">
        <v>286</v>
      </c>
      <c r="BB9" s="128" t="s">
        <v>286</v>
      </c>
      <c r="BC9" s="132" t="s">
        <v>286</v>
      </c>
      <c r="BD9" s="132" t="s">
        <v>286</v>
      </c>
      <c r="BE9" s="132" t="s">
        <v>286</v>
      </c>
      <c r="BF9" s="132">
        <v>19.947506561679791</v>
      </c>
      <c r="BG9" s="128">
        <v>17.417417417417415</v>
      </c>
      <c r="BH9" s="121" t="s">
        <v>286</v>
      </c>
      <c r="BI9" s="121">
        <v>14.882506527415138</v>
      </c>
      <c r="BJ9" s="121">
        <v>11.562499999999993</v>
      </c>
      <c r="BK9" s="121" t="s">
        <v>286</v>
      </c>
      <c r="BL9" s="128" t="s">
        <v>286</v>
      </c>
      <c r="BM9" s="121" t="s">
        <v>286</v>
      </c>
      <c r="BN9" s="114" t="s">
        <v>286</v>
      </c>
      <c r="BO9" s="114" t="s">
        <v>286</v>
      </c>
      <c r="BP9" s="114" t="s">
        <v>286</v>
      </c>
      <c r="BQ9" s="128" t="s">
        <v>286</v>
      </c>
      <c r="BR9" s="121" t="s">
        <v>286</v>
      </c>
      <c r="BS9" s="121" t="s">
        <v>286</v>
      </c>
      <c r="BT9" s="121" t="s">
        <v>286</v>
      </c>
      <c r="BU9" s="128">
        <v>27.415143603133156</v>
      </c>
      <c r="BV9" s="121">
        <v>17.61194029850747</v>
      </c>
      <c r="BW9" s="121" t="s">
        <v>286</v>
      </c>
      <c r="BX9" s="121">
        <v>26.370757180156644</v>
      </c>
      <c r="BY9" s="128">
        <v>16.874999999999993</v>
      </c>
      <c r="BZ9" s="121">
        <v>50.000000000000007</v>
      </c>
      <c r="CA9" s="121">
        <v>32.839506172839485</v>
      </c>
      <c r="CB9" s="121">
        <v>25.597269624573386</v>
      </c>
      <c r="CC9" s="128">
        <v>43.526170798898079</v>
      </c>
      <c r="CD9" s="121">
        <v>49.253731343283519</v>
      </c>
      <c r="CE9" s="121">
        <v>31.379310344827577</v>
      </c>
      <c r="CF9" s="121">
        <v>42.769230769230759</v>
      </c>
      <c r="CG9" s="128">
        <v>42.821782178217845</v>
      </c>
      <c r="CH9" s="121">
        <v>37.349397590361441</v>
      </c>
      <c r="CI9" s="121">
        <v>37.393767705382444</v>
      </c>
      <c r="CJ9" s="121">
        <v>33.419689119170947</v>
      </c>
      <c r="CK9" s="121">
        <v>27.678571428571431</v>
      </c>
      <c r="CL9" s="121">
        <v>33.957219251336895</v>
      </c>
      <c r="CM9" s="121">
        <v>30.310880829015549</v>
      </c>
      <c r="CN9" s="121">
        <v>22.812499999999972</v>
      </c>
      <c r="CO9" s="121">
        <v>11.345646437994722</v>
      </c>
      <c r="CP9" s="128">
        <v>14.285714285714285</v>
      </c>
      <c r="CQ9" s="121">
        <v>19.112627986348112</v>
      </c>
      <c r="CR9" s="121">
        <v>5.524861878453037</v>
      </c>
      <c r="CS9" s="114">
        <v>11.358024691358034</v>
      </c>
      <c r="CT9" s="114">
        <v>12.110726643598623</v>
      </c>
      <c r="CU9" s="128">
        <v>9.0062111801242128</v>
      </c>
      <c r="CV9" s="121">
        <v>7.9207920792079181</v>
      </c>
      <c r="CW9" s="121">
        <v>9.9601593625498044</v>
      </c>
      <c r="CX9" s="114">
        <v>7.2507552870090679</v>
      </c>
      <c r="CY9" s="114">
        <v>13.648293963254611</v>
      </c>
      <c r="CZ9" s="128">
        <v>13.939393939393943</v>
      </c>
      <c r="DA9" s="121">
        <v>7.7777777777777777</v>
      </c>
      <c r="DB9" s="121">
        <v>8.0428954423592529</v>
      </c>
      <c r="DC9" s="114">
        <v>10.158730158730162</v>
      </c>
      <c r="DD9" s="114" t="s">
        <v>286</v>
      </c>
      <c r="DE9" s="128" t="s">
        <v>286</v>
      </c>
      <c r="DF9" s="121" t="s">
        <v>286</v>
      </c>
      <c r="DG9" s="121" t="s">
        <v>286</v>
      </c>
      <c r="DH9" s="114" t="s">
        <v>286</v>
      </c>
      <c r="DI9" s="114" t="s">
        <v>286</v>
      </c>
      <c r="DJ9" s="128" t="s">
        <v>286</v>
      </c>
      <c r="DK9" s="121" t="s">
        <v>286</v>
      </c>
      <c r="DL9" s="121" t="s">
        <v>286</v>
      </c>
      <c r="DM9" s="121">
        <v>52.706552706552706</v>
      </c>
      <c r="DN9" s="121">
        <v>46.113989637305707</v>
      </c>
      <c r="DO9" s="128">
        <v>29.850746268656717</v>
      </c>
      <c r="DP9" s="121">
        <v>54.71698113207546</v>
      </c>
      <c r="DQ9" s="121">
        <v>43.342036553524814</v>
      </c>
      <c r="DR9" s="121">
        <v>25.937499999999982</v>
      </c>
      <c r="DS9" s="121" t="s">
        <v>286</v>
      </c>
      <c r="DT9" s="128" t="s">
        <v>286</v>
      </c>
      <c r="DU9" s="131" t="s">
        <v>286</v>
      </c>
      <c r="DV9" s="131" t="s">
        <v>286</v>
      </c>
      <c r="DW9" s="114" t="s">
        <v>286</v>
      </c>
      <c r="DX9" s="131" t="s">
        <v>286</v>
      </c>
      <c r="DY9" s="128" t="s">
        <v>286</v>
      </c>
      <c r="DZ9" s="128" t="s">
        <v>286</v>
      </c>
      <c r="EA9" s="128" t="s">
        <v>286</v>
      </c>
      <c r="EB9" s="128">
        <v>45.29914529914528</v>
      </c>
      <c r="EC9" s="128">
        <v>57.441253263707573</v>
      </c>
      <c r="ED9" s="128">
        <v>38.095238095238102</v>
      </c>
      <c r="EE9" s="128">
        <v>44.354838709677416</v>
      </c>
      <c r="EF9" s="128">
        <v>45.953002610966038</v>
      </c>
      <c r="EG9" s="128">
        <v>39.375</v>
      </c>
      <c r="EH9" s="128">
        <v>3.9267015706806312</v>
      </c>
      <c r="EI9" s="128">
        <v>5.4320987654321016</v>
      </c>
      <c r="EJ9" s="128">
        <v>5.8020477815699669</v>
      </c>
      <c r="EK9" s="128">
        <v>4.4817927170868312</v>
      </c>
      <c r="EL9" s="121">
        <v>6.9651741293532341</v>
      </c>
      <c r="EM9" s="121">
        <v>8.6206896551724093</v>
      </c>
      <c r="EN9" s="121">
        <v>3.4267912772585669</v>
      </c>
      <c r="EO9" s="121">
        <v>4.7029702970297009</v>
      </c>
      <c r="EP9" s="128">
        <v>8.4337349397590362</v>
      </c>
      <c r="EQ9" s="121">
        <v>2.5495750708215303</v>
      </c>
      <c r="ER9" s="121">
        <v>5.1948051948051992</v>
      </c>
      <c r="ES9" s="121">
        <v>6.8656716417910433</v>
      </c>
      <c r="ET9" s="121">
        <v>4.0214477211796273</v>
      </c>
      <c r="EU9" s="128">
        <v>5.4830287206266277</v>
      </c>
      <c r="EV9" s="121">
        <v>3.7500000000000009</v>
      </c>
      <c r="EW9" s="121">
        <v>10.427807486631027</v>
      </c>
      <c r="EX9" s="121">
        <v>10.669975186104221</v>
      </c>
      <c r="EY9" s="121">
        <v>4.4982698961937722</v>
      </c>
      <c r="EZ9" s="128">
        <v>10.893854748603355</v>
      </c>
      <c r="FA9" s="121">
        <v>10.050251256281411</v>
      </c>
      <c r="FB9" s="121">
        <v>5.5363321799307981</v>
      </c>
      <c r="FC9" s="121">
        <v>11.075949367088613</v>
      </c>
      <c r="FD9" s="121">
        <v>9.6938775510204049</v>
      </c>
      <c r="FE9" s="128">
        <v>4.1322314049586764</v>
      </c>
      <c r="FF9" s="121">
        <v>7.6704545454545388</v>
      </c>
      <c r="FG9" s="121">
        <v>10.610079575596814</v>
      </c>
      <c r="FH9" s="121">
        <v>6.3636363636363615</v>
      </c>
      <c r="FI9" s="121">
        <v>8.6720867208672132</v>
      </c>
      <c r="FJ9" s="128">
        <v>8.355091383812006</v>
      </c>
      <c r="FK9" s="121">
        <v>4.0752351097178723</v>
      </c>
      <c r="FL9" s="121">
        <v>26.525198938992048</v>
      </c>
      <c r="FM9" s="121">
        <v>26.433915211970064</v>
      </c>
      <c r="FN9" s="121">
        <v>20.069204152249146</v>
      </c>
      <c r="FO9" s="128">
        <v>22.90502793296087</v>
      </c>
      <c r="FP9" s="121">
        <v>26.582278481012661</v>
      </c>
      <c r="FQ9" s="121">
        <v>20.415224913494821</v>
      </c>
      <c r="FR9" s="121">
        <v>21.202531645569625</v>
      </c>
      <c r="FS9" s="121">
        <v>22.335025380710658</v>
      </c>
      <c r="FT9" s="128">
        <v>18.257261410788388</v>
      </c>
      <c r="FU9" s="121">
        <v>9.6045197740112975</v>
      </c>
      <c r="FV9" s="121">
        <v>17.96246648793565</v>
      </c>
      <c r="FW9" s="121">
        <v>13.149847094801219</v>
      </c>
      <c r="FX9" s="121">
        <v>12.771739130434792</v>
      </c>
      <c r="FY9" s="128">
        <v>12.860892388451445</v>
      </c>
      <c r="FZ9" s="121">
        <v>8.7774294670846373</v>
      </c>
      <c r="GA9" s="121">
        <v>42.819148936170187</v>
      </c>
      <c r="GB9" s="121">
        <v>35.732009925558302</v>
      </c>
      <c r="GC9" s="121">
        <v>28.125000000000011</v>
      </c>
      <c r="GD9" s="128">
        <v>36.134453781512626</v>
      </c>
      <c r="GE9" s="121">
        <v>38.578680203045657</v>
      </c>
      <c r="GF9" s="121">
        <v>21.527777777777807</v>
      </c>
      <c r="GG9" s="121">
        <v>30.097087378640783</v>
      </c>
      <c r="GH9" s="121">
        <v>29.620253164556978</v>
      </c>
      <c r="GI9" s="128">
        <v>23.770491803278688</v>
      </c>
      <c r="GJ9" s="121">
        <v>24.712643678160909</v>
      </c>
      <c r="GK9" s="121">
        <v>24.533333333333314</v>
      </c>
      <c r="GL9" s="121">
        <v>15.548780487804878</v>
      </c>
      <c r="GM9" s="130">
        <v>27.397260273972602</v>
      </c>
      <c r="GN9" s="128">
        <v>19.841269841269831</v>
      </c>
      <c r="GO9" s="121">
        <v>11.285266457680256</v>
      </c>
      <c r="GP9" s="121">
        <v>9.7883597883597862</v>
      </c>
      <c r="GQ9" s="121">
        <v>25</v>
      </c>
      <c r="GR9" s="121">
        <v>24.221453287197228</v>
      </c>
      <c r="GS9" s="128">
        <v>4.7619047619047574</v>
      </c>
      <c r="GT9" s="121">
        <v>18.734177215189863</v>
      </c>
      <c r="GU9" s="121">
        <v>26.989619377162622</v>
      </c>
      <c r="GV9" s="121">
        <v>5.4487179487179498</v>
      </c>
      <c r="GW9" s="121">
        <v>17.391304347826086</v>
      </c>
      <c r="GX9" s="128">
        <v>17.427385892116181</v>
      </c>
      <c r="GY9" s="128">
        <v>6.8376068376068408</v>
      </c>
      <c r="GZ9" s="128">
        <v>15.508021390374326</v>
      </c>
      <c r="HA9" s="128">
        <v>10.942249240121578</v>
      </c>
      <c r="HB9" s="128">
        <v>3.5422343324250694</v>
      </c>
      <c r="HC9" s="128">
        <v>15.223097112860884</v>
      </c>
      <c r="HD9" s="128">
        <v>17.812500000000018</v>
      </c>
      <c r="HE9" s="128" t="s">
        <v>286</v>
      </c>
      <c r="HF9" s="128" t="s">
        <v>286</v>
      </c>
      <c r="HG9" s="128" t="s">
        <v>286</v>
      </c>
      <c r="HH9" s="128" t="s">
        <v>286</v>
      </c>
      <c r="HI9" s="128" t="s">
        <v>286</v>
      </c>
      <c r="HJ9" s="128" t="s">
        <v>286</v>
      </c>
      <c r="HK9" s="128" t="s">
        <v>286</v>
      </c>
      <c r="HL9" s="121" t="s">
        <v>286</v>
      </c>
      <c r="HM9" s="121" t="s">
        <v>286</v>
      </c>
      <c r="HN9" s="121" t="s">
        <v>286</v>
      </c>
      <c r="HO9" s="121">
        <v>10.84656084656085</v>
      </c>
      <c r="HP9" s="128">
        <v>14.84848484848485</v>
      </c>
      <c r="HQ9" s="121" t="s">
        <v>286</v>
      </c>
      <c r="HR9" s="121">
        <v>12.53333333333333</v>
      </c>
      <c r="HS9" s="121">
        <v>15.04702194357367</v>
      </c>
      <c r="HT9" s="129">
        <v>12.566844919786099</v>
      </c>
      <c r="HU9" s="128">
        <v>10.123456790123459</v>
      </c>
      <c r="HV9" s="128">
        <v>6.6202090592334502</v>
      </c>
      <c r="HW9" s="128">
        <v>12.849162011173187</v>
      </c>
      <c r="HX9" s="128">
        <v>9.3908629441624392</v>
      </c>
      <c r="HY9" s="128">
        <v>7.3426573426573505</v>
      </c>
      <c r="HZ9" s="128">
        <v>15.015974440894571</v>
      </c>
      <c r="IA9" s="128">
        <v>10.606060606060609</v>
      </c>
      <c r="IB9" s="128">
        <v>9.0163934426229559</v>
      </c>
      <c r="IC9" s="128">
        <v>11.71428571428571</v>
      </c>
      <c r="ID9" s="128">
        <v>11.968085106382988</v>
      </c>
      <c r="IE9" s="128">
        <v>6.9696969696969733</v>
      </c>
      <c r="IF9" s="128">
        <v>14.364640883977906</v>
      </c>
      <c r="IG9" s="128">
        <v>8.7999999999999989</v>
      </c>
      <c r="IH9" s="128">
        <v>8.463949843260183</v>
      </c>
      <c r="II9" s="128">
        <v>4.3010752688172031</v>
      </c>
      <c r="IJ9" s="128">
        <v>7.2319201995012472</v>
      </c>
      <c r="IK9" s="128">
        <v>5.2264808362369317</v>
      </c>
      <c r="IL9" s="128">
        <v>6.4606741573033695</v>
      </c>
      <c r="IM9" s="128">
        <v>9.1603053435114425</v>
      </c>
      <c r="IN9" s="128">
        <v>7.6923076923076827</v>
      </c>
      <c r="IO9" s="128">
        <v>7.7669902912621387</v>
      </c>
      <c r="IP9" s="128">
        <v>8.6294416243654837</v>
      </c>
      <c r="IQ9" s="114">
        <v>10.204081632653056</v>
      </c>
      <c r="IR9" s="114">
        <v>6.0518731988472627</v>
      </c>
      <c r="IS9" s="114">
        <v>9.814323607427049</v>
      </c>
      <c r="IT9" s="114">
        <v>7.5528700906344435</v>
      </c>
      <c r="IU9" s="114">
        <v>5.7220708446866491</v>
      </c>
      <c r="IV9" s="114">
        <v>8.776595744680856</v>
      </c>
      <c r="IW9" s="114">
        <v>5.9375000000000027</v>
      </c>
      <c r="IX9" s="114" t="str">
        <f t="shared" si="0"/>
        <v>--</v>
      </c>
      <c r="IY9" s="114" t="str">
        <f t="shared" si="0"/>
        <v>--</v>
      </c>
      <c r="IZ9" s="114" t="str">
        <f t="shared" si="0"/>
        <v>--</v>
      </c>
      <c r="JA9" s="114" t="str">
        <f t="shared" si="0"/>
        <v>--</v>
      </c>
      <c r="JB9" s="114" t="str">
        <f t="shared" si="0"/>
        <v>--</v>
      </c>
      <c r="JC9" s="114" t="str">
        <f t="shared" si="0"/>
        <v>--</v>
      </c>
      <c r="JD9" s="114" t="str">
        <f t="shared" si="0"/>
        <v>--</v>
      </c>
      <c r="JE9" s="114" t="str">
        <f t="shared" si="0"/>
        <v>--</v>
      </c>
      <c r="JF9" s="114" t="str">
        <f t="shared" si="0"/>
        <v>--</v>
      </c>
      <c r="JG9" s="243">
        <v>5.8035714285714297</v>
      </c>
      <c r="JH9" s="243">
        <v>7.5539568345323698</v>
      </c>
      <c r="JI9" s="243">
        <v>7.5471698113207504</v>
      </c>
      <c r="JJ9" s="243">
        <v>6.8965517241379404</v>
      </c>
      <c r="JK9" s="243">
        <v>7.18954248366013</v>
      </c>
      <c r="JL9" s="243">
        <v>4.1152263374485596</v>
      </c>
      <c r="JM9" s="243">
        <v>13.452914798206301</v>
      </c>
      <c r="JN9" s="243">
        <v>18.345323741007199</v>
      </c>
      <c r="JO9" s="243">
        <v>10.377358490565999</v>
      </c>
      <c r="JP9" s="243">
        <v>13.3004926108374</v>
      </c>
      <c r="JQ9" s="243">
        <v>14.814814814814801</v>
      </c>
      <c r="JR9" s="243">
        <v>10.2459016393443</v>
      </c>
      <c r="JS9" s="243">
        <v>12.217194570135799</v>
      </c>
      <c r="JT9" s="243">
        <v>12.5899280575539</v>
      </c>
      <c r="JU9" s="243">
        <v>5.6603773584905701</v>
      </c>
      <c r="JV9" s="243">
        <v>13.7931034482759</v>
      </c>
      <c r="JW9" s="243">
        <v>12.636165577342</v>
      </c>
      <c r="JX9" s="243">
        <v>6.5573770491803298</v>
      </c>
      <c r="JY9" s="243">
        <v>8.4821428571428594</v>
      </c>
      <c r="JZ9" s="243">
        <v>5.7553956834532398</v>
      </c>
      <c r="KA9" s="243">
        <v>6.6037735849056602</v>
      </c>
      <c r="KB9" s="243">
        <v>9.6296296296296298</v>
      </c>
      <c r="KC9" s="243">
        <v>7.4074074074074101</v>
      </c>
      <c r="KD9" s="243">
        <v>10.2459016393443</v>
      </c>
      <c r="KE9" s="243">
        <v>2.1551724137931001</v>
      </c>
      <c r="KF9" s="128" t="str">
        <f t="shared" si="1"/>
        <v>--</v>
      </c>
      <c r="KG9" s="243">
        <v>16.981132075471699</v>
      </c>
      <c r="KH9" s="243">
        <v>2.98507462686567</v>
      </c>
      <c r="KI9" s="128" t="str">
        <f t="shared" si="2"/>
        <v>--</v>
      </c>
      <c r="KJ9" s="243">
        <v>11.5537848605578</v>
      </c>
      <c r="KK9" s="243">
        <v>7.9295154185022003</v>
      </c>
      <c r="KL9" s="243">
        <v>4.6762589928057503</v>
      </c>
      <c r="KM9" s="243">
        <v>3.3018867924528301</v>
      </c>
      <c r="KN9" s="243">
        <v>4.7381546134663397</v>
      </c>
      <c r="KO9" s="243">
        <v>5.4466230936819198</v>
      </c>
      <c r="KP9" s="243">
        <v>6.12244897959184</v>
      </c>
      <c r="KQ9" s="224" t="str">
        <f>"--"</f>
        <v>--</v>
      </c>
      <c r="KR9" s="220">
        <v>3.6496350364963499</v>
      </c>
      <c r="KS9" s="224" t="str">
        <f>"--"</f>
        <v>--</v>
      </c>
      <c r="KT9" s="220">
        <v>11.6788321167883</v>
      </c>
      <c r="KU9" s="224" t="str">
        <f>"--"</f>
        <v>--</v>
      </c>
      <c r="KV9" s="220">
        <v>21.323529411764699</v>
      </c>
      <c r="KW9" s="224" t="str">
        <f>"--"</f>
        <v>--</v>
      </c>
      <c r="KX9" s="255">
        <v>0.72992700729926996</v>
      </c>
      <c r="KY9" s="128" t="str">
        <f>"--"</f>
        <v>--</v>
      </c>
      <c r="KZ9" s="128" t="str">
        <f>"--"</f>
        <v>--</v>
      </c>
      <c r="LA9" s="224" t="str">
        <f>"--"</f>
        <v>--</v>
      </c>
      <c r="LB9" s="128" t="str">
        <f t="shared" si="4"/>
        <v>--</v>
      </c>
      <c r="LC9" s="274" t="str">
        <f>"--"</f>
        <v>--</v>
      </c>
      <c r="LD9" s="295">
        <v>24.899598393574298</v>
      </c>
      <c r="LE9" s="295">
        <v>13.120567375886521</v>
      </c>
      <c r="LF9" s="295">
        <v>4.6948356807511757</v>
      </c>
      <c r="LG9" s="295">
        <v>30.656934306569347</v>
      </c>
      <c r="LH9" s="295">
        <v>12.224938875305638</v>
      </c>
      <c r="LI9" s="295">
        <v>10.492505353319043</v>
      </c>
      <c r="LJ9" s="295">
        <v>8.088235294117645</v>
      </c>
      <c r="LK9" s="380">
        <v>30.751708428246015</v>
      </c>
      <c r="LL9" s="381">
        <v>17.303370786516865</v>
      </c>
      <c r="LM9" s="381">
        <v>11.682242990654197</v>
      </c>
      <c r="LN9" s="381">
        <v>6.2874251497005993</v>
      </c>
      <c r="LO9" s="274" t="str">
        <f>"--"</f>
        <v>--</v>
      </c>
      <c r="LP9" s="381">
        <v>21.599999999999991</v>
      </c>
      <c r="LQ9" s="381">
        <v>13.120567375886521</v>
      </c>
      <c r="LR9" s="381">
        <v>6.1032863849765251</v>
      </c>
      <c r="LS9" s="381">
        <v>20.588235294117641</v>
      </c>
      <c r="LT9" s="381">
        <v>14.878048780487802</v>
      </c>
      <c r="LU9" s="381">
        <v>12.606837606837606</v>
      </c>
      <c r="LV9" s="381">
        <v>7.720588235294124</v>
      </c>
      <c r="LW9" s="381">
        <v>21.510297482837508</v>
      </c>
      <c r="LX9" s="381">
        <v>16.14349775784753</v>
      </c>
      <c r="LY9" s="381">
        <v>14.285714285714283</v>
      </c>
      <c r="LZ9" s="381">
        <v>8.7087087087087021</v>
      </c>
      <c r="MA9" s="274" t="str">
        <f>"--"</f>
        <v>--</v>
      </c>
      <c r="MB9" s="381">
        <v>40.98360655737708</v>
      </c>
      <c r="MC9" s="381">
        <v>23.404255319148955</v>
      </c>
      <c r="MD9" s="381">
        <v>24.413145539906115</v>
      </c>
      <c r="ME9" s="381">
        <v>39.705882352941174</v>
      </c>
      <c r="MF9" s="381">
        <v>26.894865525672358</v>
      </c>
      <c r="MG9" s="381">
        <v>24.678111587982844</v>
      </c>
      <c r="MH9" s="381">
        <v>21.323529411764703</v>
      </c>
      <c r="MI9" s="381">
        <v>37.844036697247695</v>
      </c>
      <c r="MJ9" s="381">
        <v>35.585585585585633</v>
      </c>
      <c r="MK9" s="381">
        <v>28.70588235294116</v>
      </c>
      <c r="ML9" s="381">
        <v>21.084337349397607</v>
      </c>
      <c r="MM9" s="378" t="str">
        <f t="shared" si="5"/>
        <v>--</v>
      </c>
      <c r="MN9" s="381">
        <v>27.599999999999987</v>
      </c>
      <c r="MO9" s="381">
        <v>18.439716312056749</v>
      </c>
      <c r="MP9" s="381">
        <v>22.535211267605629</v>
      </c>
      <c r="MQ9" s="378" t="str">
        <f t="shared" si="6"/>
        <v>--</v>
      </c>
      <c r="MR9" s="381">
        <v>21.515892420537888</v>
      </c>
      <c r="MS9" s="381">
        <v>22.698072805139173</v>
      </c>
      <c r="MT9" s="381">
        <v>27.205882352941185</v>
      </c>
      <c r="MU9" s="378" t="str">
        <f t="shared" si="7"/>
        <v>--</v>
      </c>
      <c r="MV9" s="381">
        <v>32.207207207207205</v>
      </c>
      <c r="MW9" s="381">
        <v>22.300469483568065</v>
      </c>
      <c r="MX9" s="381">
        <v>15.820895522388053</v>
      </c>
      <c r="MY9" s="274" t="str">
        <f>"--"</f>
        <v>--</v>
      </c>
      <c r="MZ9" s="381">
        <v>36.54618473895583</v>
      </c>
      <c r="NA9" s="381">
        <v>24.822695035460992</v>
      </c>
      <c r="NB9" s="381">
        <v>21.126760563380273</v>
      </c>
      <c r="NC9" s="381">
        <v>44.029850746268657</v>
      </c>
      <c r="ND9" s="381">
        <v>31.463414634146321</v>
      </c>
      <c r="NE9" s="381">
        <v>28.387096774193555</v>
      </c>
      <c r="NF9" s="381">
        <v>23.616236162361631</v>
      </c>
      <c r="NG9" s="381">
        <v>38.657407407407391</v>
      </c>
      <c r="NH9" s="381">
        <v>38.116591928251118</v>
      </c>
      <c r="NI9" s="381">
        <v>30.51643192488261</v>
      </c>
      <c r="NJ9" s="381">
        <v>18.507462686567163</v>
      </c>
      <c r="NK9" s="274" t="str">
        <f>"--"</f>
        <v>--</v>
      </c>
      <c r="NL9" s="381">
        <v>14.800000000000006</v>
      </c>
      <c r="NM9" s="381">
        <v>10.283687943262414</v>
      </c>
      <c r="NN9" s="381">
        <v>1.8779342723004691</v>
      </c>
      <c r="NO9" s="381">
        <v>14.074074074074076</v>
      </c>
      <c r="NP9" s="381">
        <v>8.0487804878048728</v>
      </c>
      <c r="NQ9" s="381">
        <v>8.5470085470085486</v>
      </c>
      <c r="NR9" s="381">
        <v>4.4117647058823515</v>
      </c>
      <c r="NS9" s="381">
        <v>14.840182648401823</v>
      </c>
      <c r="NT9" s="381">
        <v>10.313901345291475</v>
      </c>
      <c r="NU9" s="381">
        <v>6.542056074766351</v>
      </c>
      <c r="NV9" s="381">
        <v>6.8656716417910451</v>
      </c>
      <c r="NW9" s="274" t="str">
        <f>"--"</f>
        <v>--</v>
      </c>
      <c r="NX9" s="381">
        <v>10.358565737051791</v>
      </c>
      <c r="NY9" s="381">
        <v>10.283687943262414</v>
      </c>
      <c r="NZ9" s="381">
        <v>3.7558685446009394</v>
      </c>
      <c r="OA9" s="381">
        <v>5.1094890510948909</v>
      </c>
      <c r="OB9" s="381">
        <v>10.243902439024389</v>
      </c>
      <c r="OC9" s="381">
        <v>8.9743589743589762</v>
      </c>
      <c r="OD9" s="381">
        <v>8.0882352941176467</v>
      </c>
      <c r="OE9" s="381">
        <v>8.466819221967965</v>
      </c>
      <c r="OF9" s="381">
        <v>11.460674157303369</v>
      </c>
      <c r="OG9" s="381">
        <v>8.4309133489461328</v>
      </c>
      <c r="OH9" s="381">
        <v>9.2261904761904745</v>
      </c>
      <c r="OI9" s="274" t="str">
        <f>"--"</f>
        <v>--</v>
      </c>
      <c r="OJ9" s="381">
        <v>11.244979919678718</v>
      </c>
      <c r="OK9" s="381">
        <v>4.9645390070922009</v>
      </c>
      <c r="OL9" s="381">
        <v>2.8169014084507045</v>
      </c>
      <c r="OM9" s="381">
        <v>12.592592592592595</v>
      </c>
      <c r="ON9" s="381">
        <v>6.0975609756097553</v>
      </c>
      <c r="OO9" s="381">
        <v>8.5470085470085486</v>
      </c>
      <c r="OP9" s="381">
        <v>3.3088235294117667</v>
      </c>
      <c r="OQ9" s="381">
        <v>8.9449541284403686</v>
      </c>
      <c r="OR9" s="381">
        <v>10.538116591928246</v>
      </c>
      <c r="OS9" s="381">
        <v>7.4941451990632366</v>
      </c>
      <c r="OT9" s="381">
        <v>5.6716417910447765</v>
      </c>
      <c r="OU9" s="378" t="str">
        <f t="shared" si="8"/>
        <v>--</v>
      </c>
      <c r="OV9" s="381">
        <v>14.741035856573703</v>
      </c>
      <c r="OW9" s="381">
        <v>9.5744680851063766</v>
      </c>
      <c r="OX9" s="381">
        <v>9.8591549295774659</v>
      </c>
      <c r="OY9" s="378" t="str">
        <f t="shared" si="9"/>
        <v>--</v>
      </c>
      <c r="OZ9" s="381">
        <v>12.5</v>
      </c>
      <c r="PA9" s="381">
        <v>11.777301927194864</v>
      </c>
      <c r="PB9" s="381">
        <v>13.602941176470587</v>
      </c>
      <c r="PC9" s="378" t="str">
        <f t="shared" si="10"/>
        <v>--</v>
      </c>
      <c r="PD9" s="381">
        <v>13.03370786516855</v>
      </c>
      <c r="PE9" s="381">
        <v>10.747663551401871</v>
      </c>
      <c r="PF9" s="381">
        <v>8.6309523809523725</v>
      </c>
      <c r="PG9" s="274" t="str">
        <f>"--"</f>
        <v>--</v>
      </c>
      <c r="PH9" s="381">
        <v>17.670682730923705</v>
      </c>
      <c r="PI9" s="381">
        <v>10.992907801418443</v>
      </c>
      <c r="PJ9" s="381">
        <v>9.8591549295774641</v>
      </c>
      <c r="PK9" s="381">
        <v>19.548872180451124</v>
      </c>
      <c r="PL9" s="381">
        <v>15.36585365853659</v>
      </c>
      <c r="PM9" s="381">
        <v>15.384615384615381</v>
      </c>
      <c r="PN9" s="381">
        <v>8.0882352941176467</v>
      </c>
      <c r="PO9" s="381">
        <v>17.011494252873575</v>
      </c>
      <c r="PP9" s="381">
        <v>18.161434977578462</v>
      </c>
      <c r="PQ9" s="381">
        <v>13.785046728971961</v>
      </c>
      <c r="PR9" s="381">
        <v>6.8656716417910468</v>
      </c>
      <c r="PS9" s="380">
        <v>4.6728971962616832</v>
      </c>
      <c r="PT9" s="381">
        <v>5.7208237986270039</v>
      </c>
      <c r="PU9" s="381">
        <v>6.8126520681265257</v>
      </c>
      <c r="PV9" s="381">
        <v>6.6037735849056602</v>
      </c>
      <c r="PW9" s="380">
        <v>11.241217798594841</v>
      </c>
      <c r="PX9" s="381">
        <v>14.416475972540056</v>
      </c>
      <c r="PY9" s="381">
        <v>11.192214111922141</v>
      </c>
      <c r="PZ9" s="381">
        <v>10.658307210031344</v>
      </c>
      <c r="QA9" s="380">
        <v>20</v>
      </c>
      <c r="QB9" s="381">
        <v>16.972477064220168</v>
      </c>
      <c r="QC9" s="381">
        <v>9.9756690997566899</v>
      </c>
      <c r="QD9" s="381">
        <v>7.8616352201257929</v>
      </c>
      <c r="QE9" s="380">
        <v>4.2154566744730619</v>
      </c>
      <c r="QF9" s="381">
        <v>10.114942528735643</v>
      </c>
      <c r="QG9" s="381">
        <v>6.7796610169491549</v>
      </c>
      <c r="QH9" s="381">
        <v>10.377358490566033</v>
      </c>
      <c r="QI9" s="274" t="str">
        <f>"--"</f>
        <v>--</v>
      </c>
      <c r="QJ9" s="381">
        <v>20.264317180616747</v>
      </c>
      <c r="QK9" s="381">
        <v>18.705035971223019</v>
      </c>
      <c r="QL9" s="381">
        <v>13.679245283018872</v>
      </c>
      <c r="QM9" s="378" t="str">
        <f t="shared" si="11"/>
        <v>--</v>
      </c>
      <c r="QN9" s="381">
        <v>16.45885286783043</v>
      </c>
      <c r="QO9" s="381">
        <v>18.534482758620701</v>
      </c>
      <c r="QP9" s="381">
        <v>12.499999999999996</v>
      </c>
      <c r="QQ9" s="378" t="str">
        <f t="shared" si="12"/>
        <v>--</v>
      </c>
      <c r="QR9" s="381">
        <v>20.000000000000021</v>
      </c>
      <c r="QS9" s="381">
        <v>15.458937198067634</v>
      </c>
      <c r="QT9" s="381">
        <v>15.36050156739811</v>
      </c>
      <c r="QU9" s="274" t="str">
        <f>"--"</f>
        <v>--</v>
      </c>
      <c r="QV9" s="381">
        <v>17.03056768558951</v>
      </c>
      <c r="QW9" s="381">
        <v>14.440433212996393</v>
      </c>
      <c r="QX9" s="381">
        <v>10.377358490566044</v>
      </c>
      <c r="QY9" s="378" t="str">
        <f t="shared" si="13"/>
        <v>--</v>
      </c>
      <c r="QZ9" s="381">
        <v>12.655086848635234</v>
      </c>
      <c r="RA9" s="381">
        <v>14.533622559652924</v>
      </c>
      <c r="RB9" s="381">
        <v>12.096774193548383</v>
      </c>
      <c r="RC9" s="378" t="str">
        <f t="shared" si="14"/>
        <v>--</v>
      </c>
      <c r="RD9" s="381">
        <v>13.793103448275854</v>
      </c>
      <c r="RE9" s="381">
        <v>10.94890510948904</v>
      </c>
      <c r="RF9" s="381">
        <v>11.356466876971609</v>
      </c>
    </row>
    <row r="10" spans="1:475" x14ac:dyDescent="0.25">
      <c r="A10" s="114">
        <v>6</v>
      </c>
      <c r="B10" s="93" t="s">
        <v>7</v>
      </c>
      <c r="C10" s="126" t="s">
        <v>286</v>
      </c>
      <c r="D10" s="126">
        <v>17.857142857142858</v>
      </c>
      <c r="E10" s="126">
        <v>12.500000000000004</v>
      </c>
      <c r="F10" s="126">
        <v>4.3478260869565215</v>
      </c>
      <c r="G10" s="126">
        <v>17.391304347826086</v>
      </c>
      <c r="H10" s="126">
        <v>6.0000000000000009</v>
      </c>
      <c r="I10" s="126">
        <v>19.999999999999996</v>
      </c>
      <c r="J10" s="126">
        <v>46.478873239436616</v>
      </c>
      <c r="K10" s="126">
        <v>15.384615384615383</v>
      </c>
      <c r="L10" s="126">
        <v>15.21739130434783</v>
      </c>
      <c r="M10" s="128">
        <v>26.582278481012665</v>
      </c>
      <c r="N10" s="128">
        <v>5.4054054054054044</v>
      </c>
      <c r="O10" s="128">
        <v>27.999999999999996</v>
      </c>
      <c r="P10" s="128">
        <v>18.461538461538463</v>
      </c>
      <c r="Q10" s="128">
        <v>14.999999999999996</v>
      </c>
      <c r="R10" s="128" t="s">
        <v>286</v>
      </c>
      <c r="S10" s="128">
        <v>37.5</v>
      </c>
      <c r="T10" s="128">
        <v>30</v>
      </c>
      <c r="U10" s="128">
        <v>47.826086956521735</v>
      </c>
      <c r="V10" s="128">
        <v>60.869565217391312</v>
      </c>
      <c r="W10" s="128">
        <v>32</v>
      </c>
      <c r="X10" s="128">
        <v>59.999999999999993</v>
      </c>
      <c r="Y10" s="128">
        <v>70.833333333333329</v>
      </c>
      <c r="Z10" s="128">
        <v>30.379746835443044</v>
      </c>
      <c r="AA10" s="128">
        <v>48.936170212765951</v>
      </c>
      <c r="AB10" s="132">
        <v>46.835443037974692</v>
      </c>
      <c r="AC10" s="132">
        <v>29.72972972972973</v>
      </c>
      <c r="AD10" s="132">
        <v>56.000000000000007</v>
      </c>
      <c r="AE10" s="132">
        <v>41.53846153846154</v>
      </c>
      <c r="AF10" s="128">
        <v>24.999999999999993</v>
      </c>
      <c r="AG10" s="126" t="s">
        <v>286</v>
      </c>
      <c r="AH10" s="126">
        <v>14.545454545454543</v>
      </c>
      <c r="AI10" s="133">
        <v>15.000000000000004</v>
      </c>
      <c r="AJ10" s="133">
        <v>26.086956521739136</v>
      </c>
      <c r="AK10" s="128">
        <v>19.565217391304348</v>
      </c>
      <c r="AL10" s="128">
        <v>12.000000000000002</v>
      </c>
      <c r="AM10" s="128">
        <v>54</v>
      </c>
      <c r="AN10" s="128">
        <v>49.315068493150676</v>
      </c>
      <c r="AO10" s="128">
        <v>12.658227848101268</v>
      </c>
      <c r="AP10" s="128">
        <v>30.434782608695659</v>
      </c>
      <c r="AQ10" s="128">
        <v>27.5</v>
      </c>
      <c r="AR10" s="128">
        <v>10.810810810810809</v>
      </c>
      <c r="AS10" s="128">
        <v>37.999999999999993</v>
      </c>
      <c r="AT10" s="128">
        <v>23.076923076923077</v>
      </c>
      <c r="AU10" s="128">
        <v>16.666666666666668</v>
      </c>
      <c r="AV10" s="128" t="s">
        <v>286</v>
      </c>
      <c r="AW10" s="128" t="s">
        <v>286</v>
      </c>
      <c r="AX10" s="132" t="s">
        <v>286</v>
      </c>
      <c r="AY10" s="132" t="s">
        <v>286</v>
      </c>
      <c r="AZ10" s="132" t="s">
        <v>286</v>
      </c>
      <c r="BA10" s="132" t="s">
        <v>286</v>
      </c>
      <c r="BB10" s="128" t="s">
        <v>286</v>
      </c>
      <c r="BC10" s="132" t="s">
        <v>286</v>
      </c>
      <c r="BD10" s="132" t="s">
        <v>286</v>
      </c>
      <c r="BE10" s="132" t="s">
        <v>286</v>
      </c>
      <c r="BF10" s="132">
        <v>12.499999999999998</v>
      </c>
      <c r="BG10" s="128">
        <v>16.216216216216218</v>
      </c>
      <c r="BH10" s="121" t="s">
        <v>286</v>
      </c>
      <c r="BI10" s="121">
        <v>9.2307692307692299</v>
      </c>
      <c r="BJ10" s="121">
        <v>24.999999999999993</v>
      </c>
      <c r="BK10" s="121" t="s">
        <v>286</v>
      </c>
      <c r="BL10" s="128" t="s">
        <v>286</v>
      </c>
      <c r="BM10" s="121" t="s">
        <v>286</v>
      </c>
      <c r="BN10" s="114" t="s">
        <v>286</v>
      </c>
      <c r="BO10" s="114" t="s">
        <v>286</v>
      </c>
      <c r="BP10" s="114" t="s">
        <v>286</v>
      </c>
      <c r="BQ10" s="128" t="s">
        <v>286</v>
      </c>
      <c r="BR10" s="121" t="s">
        <v>286</v>
      </c>
      <c r="BS10" s="121" t="s">
        <v>286</v>
      </c>
      <c r="BT10" s="121" t="s">
        <v>286</v>
      </c>
      <c r="BU10" s="128">
        <v>21.518987341772149</v>
      </c>
      <c r="BV10" s="121">
        <v>10.810810810810809</v>
      </c>
      <c r="BW10" s="121" t="s">
        <v>286</v>
      </c>
      <c r="BX10" s="121">
        <v>21.53846153846154</v>
      </c>
      <c r="BY10" s="128">
        <v>22.033898305084755</v>
      </c>
      <c r="BZ10" s="121" t="s">
        <v>286</v>
      </c>
      <c r="CA10" s="121">
        <v>42.857142857142868</v>
      </c>
      <c r="CB10" s="121">
        <v>22.5</v>
      </c>
      <c r="CC10" s="128">
        <v>52.173913043478251</v>
      </c>
      <c r="CD10" s="121">
        <v>36.95652173913043</v>
      </c>
      <c r="CE10" s="121">
        <v>26</v>
      </c>
      <c r="CF10" s="121">
        <v>27.450980392156861</v>
      </c>
      <c r="CG10" s="128">
        <v>49.315068493150676</v>
      </c>
      <c r="CH10" s="121">
        <v>25.316455696202532</v>
      </c>
      <c r="CI10" s="121">
        <v>23.40425531914893</v>
      </c>
      <c r="CJ10" s="121">
        <v>33.75</v>
      </c>
      <c r="CK10" s="121">
        <v>43.243243243243249</v>
      </c>
      <c r="CL10" s="121">
        <v>28.000000000000004</v>
      </c>
      <c r="CM10" s="121">
        <v>24.61538461538461</v>
      </c>
      <c r="CN10" s="121">
        <v>36.666666666666671</v>
      </c>
      <c r="CO10" s="121" t="s">
        <v>286</v>
      </c>
      <c r="CP10" s="128">
        <v>7.1428571428571423</v>
      </c>
      <c r="CQ10" s="121">
        <v>15.000000000000004</v>
      </c>
      <c r="CR10" s="121">
        <v>9.5238095238095237</v>
      </c>
      <c r="CS10" s="114">
        <v>4.3478260869565215</v>
      </c>
      <c r="CT10" s="114">
        <v>4.0816326530612246</v>
      </c>
      <c r="CU10" s="128">
        <v>6.8181818181818183</v>
      </c>
      <c r="CV10" s="121">
        <v>20.547945205479451</v>
      </c>
      <c r="CW10" s="121">
        <v>10.12658227848101</v>
      </c>
      <c r="CX10" s="114">
        <v>4.3478260869565215</v>
      </c>
      <c r="CY10" s="114">
        <v>5.0632911392405049</v>
      </c>
      <c r="CZ10" s="128">
        <v>10.810810810810807</v>
      </c>
      <c r="DA10" s="121">
        <v>4</v>
      </c>
      <c r="DB10" s="121">
        <v>3.174603174603174</v>
      </c>
      <c r="DC10" s="114">
        <v>20.33898305084746</v>
      </c>
      <c r="DD10" s="114" t="s">
        <v>286</v>
      </c>
      <c r="DE10" s="128" t="s">
        <v>286</v>
      </c>
      <c r="DF10" s="121" t="s">
        <v>286</v>
      </c>
      <c r="DG10" s="121" t="s">
        <v>286</v>
      </c>
      <c r="DH10" s="114" t="s">
        <v>286</v>
      </c>
      <c r="DI10" s="114" t="s">
        <v>286</v>
      </c>
      <c r="DJ10" s="128" t="s">
        <v>286</v>
      </c>
      <c r="DK10" s="121" t="s">
        <v>286</v>
      </c>
      <c r="DL10" s="121" t="s">
        <v>286</v>
      </c>
      <c r="DM10" s="121">
        <v>53.191489361702132</v>
      </c>
      <c r="DN10" s="121">
        <v>43.037974683544299</v>
      </c>
      <c r="DO10" s="128">
        <v>35.135135135135137</v>
      </c>
      <c r="DP10" s="121">
        <v>56.000000000000014</v>
      </c>
      <c r="DQ10" s="121">
        <v>45.312499999999993</v>
      </c>
      <c r="DR10" s="121">
        <v>39.344262295081961</v>
      </c>
      <c r="DS10" s="121" t="s">
        <v>286</v>
      </c>
      <c r="DT10" s="128" t="s">
        <v>286</v>
      </c>
      <c r="DU10" s="131" t="s">
        <v>286</v>
      </c>
      <c r="DV10" s="131" t="s">
        <v>286</v>
      </c>
      <c r="DW10" s="114" t="s">
        <v>286</v>
      </c>
      <c r="DX10" s="131" t="s">
        <v>286</v>
      </c>
      <c r="DY10" s="128" t="s">
        <v>286</v>
      </c>
      <c r="DZ10" s="128" t="s">
        <v>286</v>
      </c>
      <c r="EA10" s="128" t="s">
        <v>286</v>
      </c>
      <c r="EB10" s="128">
        <v>40.425531914893625</v>
      </c>
      <c r="EC10" s="128">
        <v>62.025316455696228</v>
      </c>
      <c r="ED10" s="128">
        <v>48.648648648648638</v>
      </c>
      <c r="EE10" s="128">
        <v>42</v>
      </c>
      <c r="EF10" s="128">
        <v>49.230769230769234</v>
      </c>
      <c r="EG10" s="128">
        <v>47.457627118644076</v>
      </c>
      <c r="EH10" s="128" t="s">
        <v>286</v>
      </c>
      <c r="EI10" s="128">
        <v>5.2631578947368425</v>
      </c>
      <c r="EJ10" s="128">
        <v>4.9999999999999991</v>
      </c>
      <c r="EK10" s="128">
        <v>4.3478260869565215</v>
      </c>
      <c r="EL10" s="121">
        <v>4.3478260869565215</v>
      </c>
      <c r="EM10" s="121">
        <v>6.0000000000000009</v>
      </c>
      <c r="EN10" s="121">
        <v>1.9607843137254901</v>
      </c>
      <c r="EO10" s="121">
        <v>9.589041095890412</v>
      </c>
      <c r="EP10" s="128">
        <v>5.0632911392405049</v>
      </c>
      <c r="EQ10" s="121">
        <v>8.5106382978723421</v>
      </c>
      <c r="ER10" s="121">
        <v>6.3291139240506329</v>
      </c>
      <c r="ES10" s="121">
        <v>2.7027027027027022</v>
      </c>
      <c r="ET10" s="121">
        <v>2</v>
      </c>
      <c r="EU10" s="128">
        <v>6.1538461538461533</v>
      </c>
      <c r="EV10" s="121">
        <v>8.1967213114754127</v>
      </c>
      <c r="EW10" s="121" t="s">
        <v>286</v>
      </c>
      <c r="EX10" s="121">
        <v>5.3571428571428577</v>
      </c>
      <c r="EY10" s="121">
        <v>2.4999999999999996</v>
      </c>
      <c r="EZ10" s="128">
        <v>8.695652173913043</v>
      </c>
      <c r="FA10" s="121">
        <v>6.6666666666666661</v>
      </c>
      <c r="FB10" s="121">
        <v>8</v>
      </c>
      <c r="FC10" s="121">
        <v>7.8431372549019622</v>
      </c>
      <c r="FD10" s="121">
        <v>13.636363636363638</v>
      </c>
      <c r="FE10" s="128">
        <v>5.333333333333333</v>
      </c>
      <c r="FF10" s="121">
        <v>6.3829787234042579</v>
      </c>
      <c r="FG10" s="121">
        <v>14.102564102564102</v>
      </c>
      <c r="FH10" s="121">
        <v>2.7027027027027022</v>
      </c>
      <c r="FI10" s="121">
        <v>6.0000000000000027</v>
      </c>
      <c r="FJ10" s="128">
        <v>4.6153846153846159</v>
      </c>
      <c r="FK10" s="121">
        <v>6.5573770491803289</v>
      </c>
      <c r="FL10" s="121" t="s">
        <v>286</v>
      </c>
      <c r="FM10" s="121">
        <v>33.333333333333336</v>
      </c>
      <c r="FN10" s="121">
        <v>9.9999999999999964</v>
      </c>
      <c r="FO10" s="128">
        <v>21.739130434782609</v>
      </c>
      <c r="FP10" s="121">
        <v>24.444444444444443</v>
      </c>
      <c r="FQ10" s="121">
        <v>18</v>
      </c>
      <c r="FR10" s="121">
        <v>21.568627450980394</v>
      </c>
      <c r="FS10" s="121">
        <v>28.571428571428566</v>
      </c>
      <c r="FT10" s="128">
        <v>27.848101265822777</v>
      </c>
      <c r="FU10" s="121">
        <v>6.3829787234042552</v>
      </c>
      <c r="FV10" s="121">
        <v>19.230769230769234</v>
      </c>
      <c r="FW10" s="121">
        <v>10.810810810810809</v>
      </c>
      <c r="FX10" s="121">
        <v>12</v>
      </c>
      <c r="FY10" s="128">
        <v>12.30769230769231</v>
      </c>
      <c r="FZ10" s="121">
        <v>19.999999999999993</v>
      </c>
      <c r="GA10" s="121" t="s">
        <v>286</v>
      </c>
      <c r="GB10" s="121">
        <v>36.842105263157904</v>
      </c>
      <c r="GC10" s="121">
        <v>35</v>
      </c>
      <c r="GD10" s="128">
        <v>39.130434782608695</v>
      </c>
      <c r="GE10" s="121">
        <v>28.888888888888882</v>
      </c>
      <c r="GF10" s="121">
        <v>28.000000000000007</v>
      </c>
      <c r="GG10" s="121">
        <v>27.450980392156858</v>
      </c>
      <c r="GH10" s="121">
        <v>38.571428571428569</v>
      </c>
      <c r="GI10" s="128">
        <v>26.582278481012658</v>
      </c>
      <c r="GJ10" s="121">
        <v>14.893617021276601</v>
      </c>
      <c r="GK10" s="121">
        <v>29.113924050632907</v>
      </c>
      <c r="GL10" s="121">
        <v>10.810810810810811</v>
      </c>
      <c r="GM10" s="130">
        <v>32</v>
      </c>
      <c r="GN10" s="128">
        <v>18.461538461538453</v>
      </c>
      <c r="GO10" s="121">
        <v>14.999999999999996</v>
      </c>
      <c r="GP10" s="121" t="s">
        <v>286</v>
      </c>
      <c r="GQ10" s="121">
        <v>24.561403508771935</v>
      </c>
      <c r="GR10" s="121">
        <v>17.500000000000004</v>
      </c>
      <c r="GS10" s="128">
        <v>8.695652173913043</v>
      </c>
      <c r="GT10" s="121">
        <v>13.333333333333332</v>
      </c>
      <c r="GU10" s="121">
        <v>16</v>
      </c>
      <c r="GV10" s="121">
        <v>3.9215686274509802</v>
      </c>
      <c r="GW10" s="121">
        <v>32.394366197183111</v>
      </c>
      <c r="GX10" s="128">
        <v>24.358974358974358</v>
      </c>
      <c r="GY10" s="128">
        <v>2.1276595744680851</v>
      </c>
      <c r="GZ10" s="128">
        <v>13.157894736842104</v>
      </c>
      <c r="HA10" s="128">
        <v>24.324324324324316</v>
      </c>
      <c r="HB10" s="128">
        <v>4</v>
      </c>
      <c r="HC10" s="128">
        <v>12.307692307692312</v>
      </c>
      <c r="HD10" s="128">
        <v>18.333333333333329</v>
      </c>
      <c r="HE10" s="128" t="s">
        <v>286</v>
      </c>
      <c r="HF10" s="128" t="s">
        <v>286</v>
      </c>
      <c r="HG10" s="128" t="s">
        <v>286</v>
      </c>
      <c r="HH10" s="128" t="s">
        <v>286</v>
      </c>
      <c r="HI10" s="128" t="s">
        <v>286</v>
      </c>
      <c r="HJ10" s="128" t="s">
        <v>286</v>
      </c>
      <c r="HK10" s="128" t="s">
        <v>286</v>
      </c>
      <c r="HL10" s="121" t="s">
        <v>286</v>
      </c>
      <c r="HM10" s="121" t="s">
        <v>286</v>
      </c>
      <c r="HN10" s="121" t="s">
        <v>286</v>
      </c>
      <c r="HO10" s="121">
        <v>7.7922077922077895</v>
      </c>
      <c r="HP10" s="128">
        <v>13.513513513513512</v>
      </c>
      <c r="HQ10" s="121" t="s">
        <v>286</v>
      </c>
      <c r="HR10" s="121">
        <v>12.499999999999998</v>
      </c>
      <c r="HS10" s="121">
        <v>16.393442622950818</v>
      </c>
      <c r="HT10" s="129" t="s">
        <v>286</v>
      </c>
      <c r="HU10" s="128">
        <v>14.035087719298243</v>
      </c>
      <c r="HV10" s="128">
        <v>12.500000000000002</v>
      </c>
      <c r="HW10" s="128">
        <v>0</v>
      </c>
      <c r="HX10" s="128">
        <v>8.8888888888888875</v>
      </c>
      <c r="HY10" s="128">
        <v>2</v>
      </c>
      <c r="HZ10" s="128">
        <v>9.8039215686274517</v>
      </c>
      <c r="IA10" s="128">
        <v>9.7222222222222214</v>
      </c>
      <c r="IB10" s="128">
        <v>7.5949367088607591</v>
      </c>
      <c r="IC10" s="128">
        <v>10.638297872340425</v>
      </c>
      <c r="ID10" s="128">
        <v>7.7922077922077921</v>
      </c>
      <c r="IE10" s="128">
        <v>8.108108108108107</v>
      </c>
      <c r="IF10" s="128">
        <v>6.1224489795918364</v>
      </c>
      <c r="IG10" s="128">
        <v>7.6923076923076925</v>
      </c>
      <c r="IH10" s="128">
        <v>9.8360655737704921</v>
      </c>
      <c r="II10" s="128" t="s">
        <v>286</v>
      </c>
      <c r="IJ10" s="128">
        <v>8.9285714285714306</v>
      </c>
      <c r="IK10" s="128">
        <v>9.9999999999999964</v>
      </c>
      <c r="IL10" s="128">
        <v>4.3478260869565224</v>
      </c>
      <c r="IM10" s="128">
        <v>6.666666666666667</v>
      </c>
      <c r="IN10" s="128">
        <v>6.0000000000000009</v>
      </c>
      <c r="IO10" s="128">
        <v>5.8823529411764719</v>
      </c>
      <c r="IP10" s="128">
        <v>6.9444444444444464</v>
      </c>
      <c r="IQ10" s="114">
        <v>6.3291139240506338</v>
      </c>
      <c r="IR10" s="114">
        <v>11.111111111111116</v>
      </c>
      <c r="IS10" s="114">
        <v>5.3333333333333348</v>
      </c>
      <c r="IT10" s="114">
        <v>5.4054054054054053</v>
      </c>
      <c r="IU10" s="114">
        <v>6</v>
      </c>
      <c r="IV10" s="114">
        <v>4.615384615384615</v>
      </c>
      <c r="IW10" s="114">
        <v>6.5573770491803289</v>
      </c>
      <c r="IX10" s="114" t="str">
        <f t="shared" si="0"/>
        <v>--</v>
      </c>
      <c r="IY10" s="114" t="str">
        <f t="shared" si="0"/>
        <v>--</v>
      </c>
      <c r="IZ10" s="114" t="str">
        <f t="shared" si="0"/>
        <v>--</v>
      </c>
      <c r="JA10" s="114" t="str">
        <f t="shared" si="0"/>
        <v>--</v>
      </c>
      <c r="JB10" s="114" t="str">
        <f t="shared" si="0"/>
        <v>--</v>
      </c>
      <c r="JC10" s="114" t="str">
        <f t="shared" si="0"/>
        <v>--</v>
      </c>
      <c r="JD10" s="114" t="str">
        <f t="shared" si="0"/>
        <v>--</v>
      </c>
      <c r="JE10" s="114" t="str">
        <f t="shared" si="0"/>
        <v>--</v>
      </c>
      <c r="JF10" s="114" t="str">
        <f t="shared" si="0"/>
        <v>--</v>
      </c>
      <c r="JG10" s="243">
        <v>0</v>
      </c>
      <c r="JH10" s="243">
        <v>3.17460317460317</v>
      </c>
      <c r="JI10" s="243">
        <v>3.8961038961039001</v>
      </c>
      <c r="JJ10" s="245" t="str">
        <f>"--"</f>
        <v>--</v>
      </c>
      <c r="JK10" s="243">
        <v>7.2463768115942004</v>
      </c>
      <c r="JL10" s="243">
        <v>4</v>
      </c>
      <c r="JM10" s="243">
        <v>11.320754716981099</v>
      </c>
      <c r="JN10" s="243">
        <v>20.634920634920601</v>
      </c>
      <c r="JO10" s="243">
        <v>3.8961038961038899</v>
      </c>
      <c r="JP10" s="245" t="str">
        <f>"--"</f>
        <v>--</v>
      </c>
      <c r="JQ10" s="243">
        <v>10.144927536231901</v>
      </c>
      <c r="JR10" s="243">
        <v>4</v>
      </c>
      <c r="JS10" s="243">
        <v>18.867924528301899</v>
      </c>
      <c r="JT10" s="243">
        <v>9.5238095238095202</v>
      </c>
      <c r="JU10" s="243">
        <v>5.1948051948051903</v>
      </c>
      <c r="JV10" s="245" t="str">
        <f>"--"</f>
        <v>--</v>
      </c>
      <c r="JW10" s="243">
        <v>14.492753623188401</v>
      </c>
      <c r="JX10" s="243">
        <v>0</v>
      </c>
      <c r="JY10" s="243">
        <v>3.7735849056603801</v>
      </c>
      <c r="JZ10" s="243">
        <v>1.5873015873015901</v>
      </c>
      <c r="KA10" s="243">
        <v>2.5974025974026</v>
      </c>
      <c r="KB10" s="245" t="str">
        <f>"--"</f>
        <v>--</v>
      </c>
      <c r="KC10" s="243">
        <v>2.8985507246376798</v>
      </c>
      <c r="KD10" s="243">
        <v>4</v>
      </c>
      <c r="KE10" s="243">
        <v>1.8518518518518501</v>
      </c>
      <c r="KF10" s="128" t="str">
        <f t="shared" si="1"/>
        <v>--</v>
      </c>
      <c r="KG10" s="243">
        <v>12.987012987012999</v>
      </c>
      <c r="KH10" s="245" t="str">
        <f>"--"</f>
        <v>--</v>
      </c>
      <c r="KI10" s="128" t="str">
        <f t="shared" si="2"/>
        <v>--</v>
      </c>
      <c r="KJ10" s="243">
        <v>8</v>
      </c>
      <c r="KK10" s="243">
        <v>1.88679245283019</v>
      </c>
      <c r="KL10" s="243">
        <v>3.17460317460317</v>
      </c>
      <c r="KM10" s="243">
        <v>3.8961038961039001</v>
      </c>
      <c r="KN10" s="245" t="str">
        <f>"--"</f>
        <v>--</v>
      </c>
      <c r="KO10" s="243">
        <v>0</v>
      </c>
      <c r="KP10" s="243">
        <v>4</v>
      </c>
      <c r="KQ10" s="220">
        <v>3.8461538461538498</v>
      </c>
      <c r="KR10" s="220">
        <v>5</v>
      </c>
      <c r="KS10" s="220">
        <v>19.230769230769202</v>
      </c>
      <c r="KT10" s="220">
        <v>0</v>
      </c>
      <c r="KU10" s="220">
        <v>15.384615384615399</v>
      </c>
      <c r="KV10" s="220">
        <v>10</v>
      </c>
      <c r="KW10" s="220">
        <v>0</v>
      </c>
      <c r="KX10" s="220">
        <v>0</v>
      </c>
      <c r="KY10" s="128" t="str">
        <f t="shared" ref="KY10:KZ29" si="15">"--"</f>
        <v>--</v>
      </c>
      <c r="KZ10" s="128" t="str">
        <f t="shared" si="15"/>
        <v>--</v>
      </c>
      <c r="LA10" s="220">
        <v>0</v>
      </c>
      <c r="LB10" s="128" t="str">
        <f t="shared" si="4"/>
        <v>--</v>
      </c>
      <c r="LC10" s="295">
        <v>38.46153846153846</v>
      </c>
      <c r="LD10" s="295">
        <v>18.518518518518523</v>
      </c>
      <c r="LE10" s="295">
        <v>12.698412698412699</v>
      </c>
      <c r="LF10" s="295">
        <v>1.2987012987012985</v>
      </c>
      <c r="LG10" s="295">
        <v>15.000000000000002</v>
      </c>
      <c r="LH10" s="274" t="str">
        <f>"--"</f>
        <v>--</v>
      </c>
      <c r="LI10" s="295">
        <v>6.8493150684931541</v>
      </c>
      <c r="LJ10" s="295">
        <v>0</v>
      </c>
      <c r="LK10" s="380" t="str">
        <f>"--"</f>
        <v>--</v>
      </c>
      <c r="LL10" s="381">
        <v>5</v>
      </c>
      <c r="LM10" s="381" t="str">
        <f>"--"</f>
        <v>--</v>
      </c>
      <c r="LN10" s="381">
        <v>0</v>
      </c>
      <c r="LO10" s="380">
        <v>19.23076923076923</v>
      </c>
      <c r="LP10" s="381">
        <v>16.666666666666668</v>
      </c>
      <c r="LQ10" s="381">
        <v>11.111111111111111</v>
      </c>
      <c r="LR10" s="381">
        <v>2.5974025974025969</v>
      </c>
      <c r="LS10" s="381">
        <v>15.000000000000002</v>
      </c>
      <c r="LT10" s="381" t="str">
        <f>"--"</f>
        <v>--</v>
      </c>
      <c r="LU10" s="381">
        <v>15.068493150684935</v>
      </c>
      <c r="LV10" s="381">
        <v>7.9999999999999991</v>
      </c>
      <c r="LW10" s="381" t="str">
        <f>"--"</f>
        <v>--</v>
      </c>
      <c r="LX10" s="381">
        <v>5</v>
      </c>
      <c r="LY10" s="381" t="str">
        <f>"--"</f>
        <v>--</v>
      </c>
      <c r="LZ10" s="381">
        <v>5.5555555555555562</v>
      </c>
      <c r="MA10" s="380">
        <v>34.615384615384613</v>
      </c>
      <c r="MB10" s="381">
        <v>38.888888888888886</v>
      </c>
      <c r="MC10" s="381">
        <v>31.746031746031754</v>
      </c>
      <c r="MD10" s="381">
        <v>24.675324675324671</v>
      </c>
      <c r="ME10" s="381">
        <v>45</v>
      </c>
      <c r="MF10" s="381" t="str">
        <f>"--"</f>
        <v>--</v>
      </c>
      <c r="MG10" s="381">
        <v>35.61643835616438</v>
      </c>
      <c r="MH10" s="381">
        <v>24.000000000000004</v>
      </c>
      <c r="MI10" s="381" t="str">
        <f>"--"</f>
        <v>--</v>
      </c>
      <c r="MJ10" s="381">
        <v>25</v>
      </c>
      <c r="MK10" s="381" t="str">
        <f>"--"</f>
        <v>--</v>
      </c>
      <c r="ML10" s="381">
        <v>44.44444444444445</v>
      </c>
      <c r="MM10" s="378" t="str">
        <f t="shared" si="5"/>
        <v>--</v>
      </c>
      <c r="MN10" s="381">
        <v>33.333333333333336</v>
      </c>
      <c r="MO10" s="381">
        <v>26.984126984126988</v>
      </c>
      <c r="MP10" s="381">
        <v>23.376623376623378</v>
      </c>
      <c r="MQ10" s="378" t="str">
        <f t="shared" si="6"/>
        <v>--</v>
      </c>
      <c r="MR10" s="381" t="str">
        <f>"--"</f>
        <v>--</v>
      </c>
      <c r="MS10" s="381">
        <v>16.43835616438356</v>
      </c>
      <c r="MT10" s="381">
        <v>7.9999999999999991</v>
      </c>
      <c r="MU10" s="378" t="str">
        <f t="shared" si="7"/>
        <v>--</v>
      </c>
      <c r="MV10" s="381">
        <v>15.000000000000002</v>
      </c>
      <c r="MW10" s="381" t="str">
        <f>"--"</f>
        <v>--</v>
      </c>
      <c r="MX10" s="381">
        <v>16.666666666666671</v>
      </c>
      <c r="MY10" s="380">
        <v>34.615384615384613</v>
      </c>
      <c r="MZ10" s="381">
        <v>37.037037037037038</v>
      </c>
      <c r="NA10" s="381">
        <v>33.333333333333336</v>
      </c>
      <c r="NB10" s="381">
        <v>23.376623376623382</v>
      </c>
      <c r="NC10" s="381">
        <v>29.999999999999996</v>
      </c>
      <c r="ND10" s="381" t="str">
        <f>"--"</f>
        <v>--</v>
      </c>
      <c r="NE10" s="381">
        <v>32.876712328767127</v>
      </c>
      <c r="NF10" s="381">
        <v>15.999999999999998</v>
      </c>
      <c r="NG10" s="381" t="str">
        <f>"--"</f>
        <v>--</v>
      </c>
      <c r="NH10" s="381">
        <v>40.000000000000007</v>
      </c>
      <c r="NI10" s="381" t="str">
        <f>"--"</f>
        <v>--</v>
      </c>
      <c r="NJ10" s="381">
        <v>38.888888888888893</v>
      </c>
      <c r="NK10" s="380">
        <v>11.53846153846154</v>
      </c>
      <c r="NL10" s="381">
        <v>9.259259259259256</v>
      </c>
      <c r="NM10" s="381">
        <v>6.349206349206348</v>
      </c>
      <c r="NN10" s="381">
        <v>1.2987012987012985</v>
      </c>
      <c r="NO10" s="381">
        <v>0</v>
      </c>
      <c r="NP10" s="381" t="str">
        <f>"--"</f>
        <v>--</v>
      </c>
      <c r="NQ10" s="381">
        <v>6.8493150684931532</v>
      </c>
      <c r="NR10" s="381">
        <v>0</v>
      </c>
      <c r="NS10" s="381" t="str">
        <f>"--"</f>
        <v>--</v>
      </c>
      <c r="NT10" s="381">
        <v>0</v>
      </c>
      <c r="NU10" s="381" t="str">
        <f>"--"</f>
        <v>--</v>
      </c>
      <c r="NV10" s="381">
        <v>5.5555555555555562</v>
      </c>
      <c r="NW10" s="380">
        <v>7.6923076923076916</v>
      </c>
      <c r="NX10" s="381">
        <v>14.81481481481481</v>
      </c>
      <c r="NY10" s="381">
        <v>7.936507936507935</v>
      </c>
      <c r="NZ10" s="381">
        <v>14.285714285714288</v>
      </c>
      <c r="OA10" s="381">
        <v>0</v>
      </c>
      <c r="OB10" s="381" t="str">
        <f>"--"</f>
        <v>--</v>
      </c>
      <c r="OC10" s="381">
        <v>15.06849315068494</v>
      </c>
      <c r="OD10" s="381">
        <v>7.9999999999999991</v>
      </c>
      <c r="OE10" s="381" t="str">
        <f>"--"</f>
        <v>--</v>
      </c>
      <c r="OF10" s="381">
        <v>10</v>
      </c>
      <c r="OG10" s="381" t="str">
        <f>"--"</f>
        <v>--</v>
      </c>
      <c r="OH10" s="381">
        <v>0</v>
      </c>
      <c r="OI10" s="380">
        <v>7.6923076923076916</v>
      </c>
      <c r="OJ10" s="381">
        <v>18.518518518518526</v>
      </c>
      <c r="OK10" s="381">
        <v>7.9365079365079367</v>
      </c>
      <c r="OL10" s="381">
        <v>2.5974025974025974</v>
      </c>
      <c r="OM10" s="381">
        <v>15.000000000000002</v>
      </c>
      <c r="ON10" s="381" t="str">
        <f>"--"</f>
        <v>--</v>
      </c>
      <c r="OO10" s="381">
        <v>12.328767123287673</v>
      </c>
      <c r="OP10" s="381">
        <v>3.9999999999999996</v>
      </c>
      <c r="OQ10" s="381" t="str">
        <f>"--"</f>
        <v>--</v>
      </c>
      <c r="OR10" s="381">
        <v>5</v>
      </c>
      <c r="OS10" s="381" t="str">
        <f>"--"</f>
        <v>--</v>
      </c>
      <c r="OT10" s="381">
        <v>16.666666666666664</v>
      </c>
      <c r="OU10" s="378" t="str">
        <f t="shared" si="8"/>
        <v>--</v>
      </c>
      <c r="OV10" s="381">
        <v>18.518518518518519</v>
      </c>
      <c r="OW10" s="381">
        <v>1.587301587301587</v>
      </c>
      <c r="OX10" s="381">
        <v>9.0909090909090917</v>
      </c>
      <c r="OY10" s="378" t="str">
        <f t="shared" si="9"/>
        <v>--</v>
      </c>
      <c r="OZ10" s="381" t="str">
        <f>"--"</f>
        <v>--</v>
      </c>
      <c r="PA10" s="381">
        <v>10.95890410958904</v>
      </c>
      <c r="PB10" s="381">
        <v>7.9999999999999991</v>
      </c>
      <c r="PC10" s="378" t="str">
        <f t="shared" si="10"/>
        <v>--</v>
      </c>
      <c r="PD10" s="381">
        <v>5</v>
      </c>
      <c r="PE10" s="381" t="str">
        <f>"--"</f>
        <v>--</v>
      </c>
      <c r="PF10" s="381">
        <v>11.111111111111112</v>
      </c>
      <c r="PG10" s="380">
        <v>23.076923076923077</v>
      </c>
      <c r="PH10" s="381">
        <v>12.96296296296296</v>
      </c>
      <c r="PI10" s="381">
        <v>14.285714285714283</v>
      </c>
      <c r="PJ10" s="381">
        <v>6.4935064935064934</v>
      </c>
      <c r="PK10" s="381">
        <v>5</v>
      </c>
      <c r="PL10" s="381" t="str">
        <f>"--"</f>
        <v>--</v>
      </c>
      <c r="PM10" s="381">
        <v>20.547945205479451</v>
      </c>
      <c r="PN10" s="381">
        <v>12</v>
      </c>
      <c r="PO10" s="381" t="str">
        <f>"--"</f>
        <v>--</v>
      </c>
      <c r="PP10" s="381">
        <v>15</v>
      </c>
      <c r="PQ10" s="381" t="str">
        <f>"--"</f>
        <v>--</v>
      </c>
      <c r="PR10" s="381">
        <v>27.777777777777779</v>
      </c>
      <c r="PS10" s="381" t="str">
        <f>"--"</f>
        <v>--</v>
      </c>
      <c r="PT10" s="381">
        <v>5</v>
      </c>
      <c r="PU10" s="381" t="str">
        <f>"--"</f>
        <v>--</v>
      </c>
      <c r="PV10" s="381">
        <v>17.647058823529417</v>
      </c>
      <c r="PW10" s="381" t="str">
        <f>"--"</f>
        <v>--</v>
      </c>
      <c r="PX10" s="381">
        <v>5</v>
      </c>
      <c r="PY10" s="381" t="str">
        <f>"--"</f>
        <v>--</v>
      </c>
      <c r="PZ10" s="381">
        <v>11.76470588235294</v>
      </c>
      <c r="QA10" s="381" t="str">
        <f>"--"</f>
        <v>--</v>
      </c>
      <c r="QB10" s="381">
        <v>5</v>
      </c>
      <c r="QC10" s="381" t="str">
        <f>"--"</f>
        <v>--</v>
      </c>
      <c r="QD10" s="381">
        <v>11.76470588235294</v>
      </c>
      <c r="QE10" s="381" t="str">
        <f>"--"</f>
        <v>--</v>
      </c>
      <c r="QF10" s="381">
        <v>0</v>
      </c>
      <c r="QG10" s="381" t="str">
        <f>"--"</f>
        <v>--</v>
      </c>
      <c r="QH10" s="381">
        <v>0</v>
      </c>
      <c r="QI10" s="380">
        <v>3.8461538461538458</v>
      </c>
      <c r="QJ10" s="381">
        <v>3.773584905660377</v>
      </c>
      <c r="QK10" s="381">
        <v>11.111111111111111</v>
      </c>
      <c r="QL10" s="381">
        <v>11.688311688311687</v>
      </c>
      <c r="QM10" s="378" t="str">
        <f t="shared" si="11"/>
        <v>--</v>
      </c>
      <c r="QN10" s="381" t="str">
        <f>"--"</f>
        <v>--</v>
      </c>
      <c r="QO10" s="381">
        <v>8.6956521739130448</v>
      </c>
      <c r="QP10" s="381">
        <v>3.9999999999999996</v>
      </c>
      <c r="QQ10" s="378" t="str">
        <f t="shared" si="12"/>
        <v>--</v>
      </c>
      <c r="QR10" s="381">
        <v>0</v>
      </c>
      <c r="QS10" s="381" t="str">
        <f>"--"</f>
        <v>--</v>
      </c>
      <c r="QT10" s="381">
        <v>35.294117647058826</v>
      </c>
      <c r="QU10" s="380">
        <v>26.92307692307693</v>
      </c>
      <c r="QV10" s="381">
        <v>3.773584905660377</v>
      </c>
      <c r="QW10" s="381">
        <v>3.1746031746031744</v>
      </c>
      <c r="QX10" s="381">
        <v>5.1948051948051956</v>
      </c>
      <c r="QY10" s="378" t="str">
        <f t="shared" si="13"/>
        <v>--</v>
      </c>
      <c r="QZ10" s="381" t="str">
        <f>"--"</f>
        <v>--</v>
      </c>
      <c r="RA10" s="381">
        <v>8.695652173913043</v>
      </c>
      <c r="RB10" s="381">
        <v>3.9999999999999996</v>
      </c>
      <c r="RC10" s="378" t="str">
        <f t="shared" si="14"/>
        <v>--</v>
      </c>
      <c r="RD10" s="381">
        <v>15.000000000000002</v>
      </c>
      <c r="RE10" s="381" t="str">
        <f>"--"</f>
        <v>--</v>
      </c>
      <c r="RF10" s="381">
        <v>33.333333333333336</v>
      </c>
    </row>
    <row r="11" spans="1:475" ht="21" customHeight="1" x14ac:dyDescent="0.25">
      <c r="A11" s="114">
        <v>7</v>
      </c>
      <c r="B11" s="93" t="s">
        <v>8</v>
      </c>
      <c r="C11" s="126">
        <v>28.67647058823529</v>
      </c>
      <c r="D11" s="126">
        <v>27.725437415881586</v>
      </c>
      <c r="E11" s="126">
        <v>14.736842105263166</v>
      </c>
      <c r="F11" s="126">
        <v>28.455284552845534</v>
      </c>
      <c r="G11" s="126">
        <v>28.694158075601369</v>
      </c>
      <c r="H11" s="126">
        <v>13.006396588486139</v>
      </c>
      <c r="I11" s="126">
        <v>28.965517241379299</v>
      </c>
      <c r="J11" s="126">
        <v>27.642276422764255</v>
      </c>
      <c r="K11" s="126">
        <v>13.852813852813851</v>
      </c>
      <c r="L11" s="126">
        <v>19.395465994962212</v>
      </c>
      <c r="M11" s="128">
        <v>26.480263157894747</v>
      </c>
      <c r="N11" s="128">
        <v>14.285714285714295</v>
      </c>
      <c r="O11" s="128">
        <v>27.804107424960513</v>
      </c>
      <c r="P11" s="128">
        <v>18.44197138314783</v>
      </c>
      <c r="Q11" s="128">
        <v>13.207547169811317</v>
      </c>
      <c r="R11" s="128">
        <v>56.093979441997035</v>
      </c>
      <c r="S11" s="128">
        <v>40.188172043010745</v>
      </c>
      <c r="T11" s="128">
        <v>24.472573839662466</v>
      </c>
      <c r="U11" s="128">
        <v>58.266129032258092</v>
      </c>
      <c r="V11" s="128">
        <v>47.58620689655168</v>
      </c>
      <c r="W11" s="128">
        <v>20.895522388059721</v>
      </c>
      <c r="X11" s="128">
        <v>57.142857142857117</v>
      </c>
      <c r="Y11" s="128">
        <v>44.71544715447159</v>
      </c>
      <c r="Z11" s="128">
        <v>23.060344827586203</v>
      </c>
      <c r="AA11" s="128">
        <v>44.44444444444445</v>
      </c>
      <c r="AB11" s="132">
        <v>46.457990115321252</v>
      </c>
      <c r="AC11" s="132">
        <v>21.135029354207436</v>
      </c>
      <c r="AD11" s="132">
        <v>47.893915756630236</v>
      </c>
      <c r="AE11" s="132">
        <v>38.473767885532588</v>
      </c>
      <c r="AF11" s="128">
        <v>20.335429769392018</v>
      </c>
      <c r="AG11" s="126">
        <v>37.096774193548406</v>
      </c>
      <c r="AH11" s="126">
        <v>20.698924731182775</v>
      </c>
      <c r="AI11" s="133">
        <v>12.815126050420167</v>
      </c>
      <c r="AJ11" s="133">
        <v>37.931034482758633</v>
      </c>
      <c r="AK11" s="128">
        <v>29.20962199312714</v>
      </c>
      <c r="AL11" s="128">
        <v>7.8723404255319211</v>
      </c>
      <c r="AM11" s="128">
        <v>41.90800681431007</v>
      </c>
      <c r="AN11" s="128">
        <v>28.780487804878074</v>
      </c>
      <c r="AO11" s="128">
        <v>9.4827586206896424</v>
      </c>
      <c r="AP11" s="128">
        <v>30.203045685279189</v>
      </c>
      <c r="AQ11" s="128">
        <v>27.512355848434922</v>
      </c>
      <c r="AR11" s="128">
        <v>10.56751467710372</v>
      </c>
      <c r="AS11" s="128">
        <v>36.949685534591204</v>
      </c>
      <c r="AT11" s="128">
        <v>20.317460317460309</v>
      </c>
      <c r="AU11" s="128">
        <v>9.2243186582809233</v>
      </c>
      <c r="AV11" s="128" t="s">
        <v>286</v>
      </c>
      <c r="AW11" s="128" t="s">
        <v>286</v>
      </c>
      <c r="AX11" s="132" t="s">
        <v>286</v>
      </c>
      <c r="AY11" s="132" t="s">
        <v>286</v>
      </c>
      <c r="AZ11" s="132" t="s">
        <v>286</v>
      </c>
      <c r="BA11" s="132" t="s">
        <v>286</v>
      </c>
      <c r="BB11" s="128" t="s">
        <v>286</v>
      </c>
      <c r="BC11" s="132" t="s">
        <v>286</v>
      </c>
      <c r="BD11" s="132" t="s">
        <v>286</v>
      </c>
      <c r="BE11" s="132" t="s">
        <v>286</v>
      </c>
      <c r="BF11" s="132">
        <v>23.76237623762373</v>
      </c>
      <c r="BG11" s="128">
        <v>15.294117647058828</v>
      </c>
      <c r="BH11" s="121" t="s">
        <v>286</v>
      </c>
      <c r="BI11" s="121">
        <v>18.949044585987259</v>
      </c>
      <c r="BJ11" s="121">
        <v>17.400419287211736</v>
      </c>
      <c r="BK11" s="121" t="s">
        <v>286</v>
      </c>
      <c r="BL11" s="128" t="s">
        <v>286</v>
      </c>
      <c r="BM11" s="121" t="s">
        <v>286</v>
      </c>
      <c r="BN11" s="114" t="s">
        <v>286</v>
      </c>
      <c r="BO11" s="114" t="s">
        <v>286</v>
      </c>
      <c r="BP11" s="114" t="s">
        <v>286</v>
      </c>
      <c r="BQ11" s="128" t="s">
        <v>286</v>
      </c>
      <c r="BR11" s="121" t="s">
        <v>286</v>
      </c>
      <c r="BS11" s="121" t="s">
        <v>286</v>
      </c>
      <c r="BT11" s="121" t="s">
        <v>286</v>
      </c>
      <c r="BU11" s="128">
        <v>31.683168316831662</v>
      </c>
      <c r="BV11" s="121">
        <v>19.844357976653683</v>
      </c>
      <c r="BW11" s="121" t="s">
        <v>286</v>
      </c>
      <c r="BX11" s="121">
        <v>27.980922098569156</v>
      </c>
      <c r="BY11" s="128">
        <v>24.789915966386552</v>
      </c>
      <c r="BZ11" s="121">
        <v>38.060781476121576</v>
      </c>
      <c r="CA11" s="121">
        <v>44</v>
      </c>
      <c r="CB11" s="121">
        <v>31.15789473684212</v>
      </c>
      <c r="CC11" s="128">
        <v>40.357852882703796</v>
      </c>
      <c r="CD11" s="121">
        <v>42.419080068143124</v>
      </c>
      <c r="CE11" s="121">
        <v>27.021276595744673</v>
      </c>
      <c r="CF11" s="121">
        <v>43.120805369127467</v>
      </c>
      <c r="CG11" s="128">
        <v>41.506410256410255</v>
      </c>
      <c r="CH11" s="121">
        <v>31.196581196581185</v>
      </c>
      <c r="CI11" s="121">
        <v>27.819548872180469</v>
      </c>
      <c r="CJ11" s="121">
        <v>37.664473684210598</v>
      </c>
      <c r="CK11" s="121">
        <v>28.626692456479688</v>
      </c>
      <c r="CL11" s="121">
        <v>30.421216848673932</v>
      </c>
      <c r="CM11" s="121">
        <v>32.432432432432478</v>
      </c>
      <c r="CN11" s="121">
        <v>27.463312368972733</v>
      </c>
      <c r="CO11" s="121">
        <v>7.5221238938053112</v>
      </c>
      <c r="CP11" s="128">
        <v>14.630872483221479</v>
      </c>
      <c r="CQ11" s="121">
        <v>9.2436974789915904</v>
      </c>
      <c r="CR11" s="121">
        <v>8.3333333333333393</v>
      </c>
      <c r="CS11" s="114">
        <v>12.991452991452995</v>
      </c>
      <c r="CT11" s="114">
        <v>10.828025477707005</v>
      </c>
      <c r="CU11" s="128">
        <v>12.521440823327611</v>
      </c>
      <c r="CV11" s="121">
        <v>16.019417475728147</v>
      </c>
      <c r="CW11" s="121">
        <v>7.741935483870968</v>
      </c>
      <c r="CX11" s="114">
        <v>7.4666666666666623</v>
      </c>
      <c r="CY11" s="114">
        <v>16.390728476821192</v>
      </c>
      <c r="CZ11" s="128">
        <v>11.394891944990183</v>
      </c>
      <c r="DA11" s="121">
        <v>5.7851239669421473</v>
      </c>
      <c r="DB11" s="121">
        <v>11.736334405144687</v>
      </c>
      <c r="DC11" s="114">
        <v>14.194915254237282</v>
      </c>
      <c r="DD11" s="114" t="s">
        <v>286</v>
      </c>
      <c r="DE11" s="128" t="s">
        <v>286</v>
      </c>
      <c r="DF11" s="121" t="s">
        <v>286</v>
      </c>
      <c r="DG11" s="121" t="s">
        <v>286</v>
      </c>
      <c r="DH11" s="114" t="s">
        <v>286</v>
      </c>
      <c r="DI11" s="114" t="s">
        <v>286</v>
      </c>
      <c r="DJ11" s="128" t="s">
        <v>286</v>
      </c>
      <c r="DK11" s="121" t="s">
        <v>286</v>
      </c>
      <c r="DL11" s="121" t="s">
        <v>286</v>
      </c>
      <c r="DM11" s="121">
        <v>50.629722921914322</v>
      </c>
      <c r="DN11" s="121">
        <v>47.524752475247475</v>
      </c>
      <c r="DO11" s="128">
        <v>30.947775628626665</v>
      </c>
      <c r="DP11" s="121">
        <v>47.812500000000007</v>
      </c>
      <c r="DQ11" s="121">
        <v>40.381558028616837</v>
      </c>
      <c r="DR11" s="121">
        <v>29.831932773109227</v>
      </c>
      <c r="DS11" s="121" t="s">
        <v>286</v>
      </c>
      <c r="DT11" s="128" t="s">
        <v>286</v>
      </c>
      <c r="DU11" s="131" t="s">
        <v>286</v>
      </c>
      <c r="DV11" s="131" t="s">
        <v>286</v>
      </c>
      <c r="DW11" s="114" t="s">
        <v>286</v>
      </c>
      <c r="DX11" s="131" t="s">
        <v>286</v>
      </c>
      <c r="DY11" s="128" t="s">
        <v>286</v>
      </c>
      <c r="DZ11" s="128" t="s">
        <v>286</v>
      </c>
      <c r="EA11" s="128" t="s">
        <v>286</v>
      </c>
      <c r="EB11" s="128">
        <v>39.141414141414131</v>
      </c>
      <c r="EC11" s="128">
        <v>53.553719008264473</v>
      </c>
      <c r="ED11" s="128">
        <v>41.553398058252405</v>
      </c>
      <c r="EE11" s="128">
        <v>37.694704049844262</v>
      </c>
      <c r="EF11" s="128">
        <v>47.284345047923324</v>
      </c>
      <c r="EG11" s="128">
        <v>36.344537815126067</v>
      </c>
      <c r="EH11" s="128">
        <v>5.4992764109985561</v>
      </c>
      <c r="EI11" s="128">
        <v>7.4966532797858063</v>
      </c>
      <c r="EJ11" s="128">
        <v>6.3291139240506391</v>
      </c>
      <c r="EK11" s="128">
        <v>2.9821073558648128</v>
      </c>
      <c r="EL11" s="121">
        <v>6.9727891156462549</v>
      </c>
      <c r="EM11" s="121">
        <v>7.021276595744685</v>
      </c>
      <c r="EN11" s="121">
        <v>3.1719532554257088</v>
      </c>
      <c r="EO11" s="121">
        <v>10.128617363344043</v>
      </c>
      <c r="EP11" s="128">
        <v>7.4626865671641811</v>
      </c>
      <c r="EQ11" s="121">
        <v>2.7499999999999978</v>
      </c>
      <c r="ER11" s="121">
        <v>6.0955518945634264</v>
      </c>
      <c r="ES11" s="121">
        <v>6.3829787234042579</v>
      </c>
      <c r="ET11" s="121">
        <v>1.866251944012441</v>
      </c>
      <c r="EU11" s="128">
        <v>4.4303797468354427</v>
      </c>
      <c r="EV11" s="121">
        <v>3.7735849056603783</v>
      </c>
      <c r="EW11" s="121">
        <v>11.631419939577036</v>
      </c>
      <c r="EX11" s="121">
        <v>10.476190476190466</v>
      </c>
      <c r="EY11" s="121">
        <v>5.0328227571115995</v>
      </c>
      <c r="EZ11" s="128">
        <v>7.9268292682926793</v>
      </c>
      <c r="FA11" s="121">
        <v>10.720562390158172</v>
      </c>
      <c r="FB11" s="121">
        <v>8.3511777301927133</v>
      </c>
      <c r="FC11" s="121">
        <v>9.8497495826377399</v>
      </c>
      <c r="FD11" s="121">
        <v>11.822660098522164</v>
      </c>
      <c r="FE11" s="128">
        <v>8.908685968819599</v>
      </c>
      <c r="FF11" s="121">
        <v>5.8673469387755102</v>
      </c>
      <c r="FG11" s="121">
        <v>12.166666666666675</v>
      </c>
      <c r="FH11" s="121">
        <v>7.2834645669291342</v>
      </c>
      <c r="FI11" s="121">
        <v>6.1128526645768009</v>
      </c>
      <c r="FJ11" s="128">
        <v>10.534846029173437</v>
      </c>
      <c r="FK11" s="121">
        <v>5.7203389830508469</v>
      </c>
      <c r="FL11" s="121">
        <v>22.485207100591737</v>
      </c>
      <c r="FM11" s="121">
        <v>31.249999999999996</v>
      </c>
      <c r="FN11" s="121">
        <v>20.524017467248889</v>
      </c>
      <c r="FO11" s="128">
        <v>16.973415132924327</v>
      </c>
      <c r="FP11" s="121">
        <v>26.010544815465721</v>
      </c>
      <c r="FQ11" s="121">
        <v>19.139784946236542</v>
      </c>
      <c r="FR11" s="121">
        <v>20.302013422818774</v>
      </c>
      <c r="FS11" s="121">
        <v>27.512355848434922</v>
      </c>
      <c r="FT11" s="128">
        <v>20.000000000000028</v>
      </c>
      <c r="FU11" s="121">
        <v>8.1632653061224563</v>
      </c>
      <c r="FV11" s="121">
        <v>17.558528428093663</v>
      </c>
      <c r="FW11" s="121">
        <v>13.582677165354328</v>
      </c>
      <c r="FX11" s="121">
        <v>10.591900311526475</v>
      </c>
      <c r="FY11" s="128">
        <v>13.311688311688322</v>
      </c>
      <c r="FZ11" s="121">
        <v>12.314225053078566</v>
      </c>
      <c r="GA11" s="121">
        <v>40.713224368499255</v>
      </c>
      <c r="GB11" s="121">
        <v>31.564625850340136</v>
      </c>
      <c r="GC11" s="121">
        <v>21.786492374727668</v>
      </c>
      <c r="GD11" s="128">
        <v>32.032854209445567</v>
      </c>
      <c r="GE11" s="121">
        <v>31.971580817051514</v>
      </c>
      <c r="GF11" s="121">
        <v>14.132762312633838</v>
      </c>
      <c r="GG11" s="121">
        <v>30.236486486486488</v>
      </c>
      <c r="GH11" s="121">
        <v>32.565789473684212</v>
      </c>
      <c r="GI11" s="128">
        <v>16.444444444444446</v>
      </c>
      <c r="GJ11" s="121">
        <v>20.565552699228771</v>
      </c>
      <c r="GK11" s="121">
        <v>25.293132328308218</v>
      </c>
      <c r="GL11" s="121">
        <v>17.357001972386584</v>
      </c>
      <c r="GM11" s="130">
        <v>23.233908948194671</v>
      </c>
      <c r="GN11" s="128">
        <v>20.162601626016258</v>
      </c>
      <c r="GO11" s="121">
        <v>14.861995753715508</v>
      </c>
      <c r="GP11" s="121">
        <v>11.78203240058909</v>
      </c>
      <c r="GQ11" s="121">
        <v>24.320652173913032</v>
      </c>
      <c r="GR11" s="121">
        <v>21.225382932166305</v>
      </c>
      <c r="GS11" s="128">
        <v>6.3265306122449019</v>
      </c>
      <c r="GT11" s="121">
        <v>20.671378091872789</v>
      </c>
      <c r="GU11" s="121">
        <v>21.030042918454914</v>
      </c>
      <c r="GV11" s="121">
        <v>9.9326599326599396</v>
      </c>
      <c r="GW11" s="121">
        <v>22.222222222222236</v>
      </c>
      <c r="GX11" s="128">
        <v>18.984547461368649</v>
      </c>
      <c r="GY11" s="128">
        <v>3.0690537084398981</v>
      </c>
      <c r="GZ11" s="128">
        <v>18.151260504201687</v>
      </c>
      <c r="HA11" s="128">
        <v>25.443786982248529</v>
      </c>
      <c r="HB11" s="128">
        <v>5.8084772370486695</v>
      </c>
      <c r="HC11" s="128">
        <v>16.396103896103906</v>
      </c>
      <c r="HD11" s="128">
        <v>18.89596602972399</v>
      </c>
      <c r="HE11" s="128" t="s">
        <v>286</v>
      </c>
      <c r="HF11" s="128" t="s">
        <v>286</v>
      </c>
      <c r="HG11" s="128" t="s">
        <v>286</v>
      </c>
      <c r="HH11" s="128" t="s">
        <v>286</v>
      </c>
      <c r="HI11" s="128" t="s">
        <v>286</v>
      </c>
      <c r="HJ11" s="128" t="s">
        <v>286</v>
      </c>
      <c r="HK11" s="128" t="s">
        <v>286</v>
      </c>
      <c r="HL11" s="121" t="s">
        <v>286</v>
      </c>
      <c r="HM11" s="121" t="s">
        <v>286</v>
      </c>
      <c r="HN11" s="121" t="s">
        <v>286</v>
      </c>
      <c r="HO11" s="121">
        <v>12.897822445561136</v>
      </c>
      <c r="HP11" s="128">
        <v>13.043478260869579</v>
      </c>
      <c r="HQ11" s="121" t="s">
        <v>286</v>
      </c>
      <c r="HR11" s="121">
        <v>10.517799352750803</v>
      </c>
      <c r="HS11" s="121">
        <v>14.649681528662432</v>
      </c>
      <c r="HT11" s="129">
        <v>11.356932153392327</v>
      </c>
      <c r="HU11" s="128">
        <v>10.869565217391312</v>
      </c>
      <c r="HV11" s="128">
        <v>10.480349344978162</v>
      </c>
      <c r="HW11" s="128">
        <v>10.020449897750504</v>
      </c>
      <c r="HX11" s="128">
        <v>12.676056338028166</v>
      </c>
      <c r="HY11" s="128">
        <v>7.5431034482758657</v>
      </c>
      <c r="HZ11" s="128">
        <v>13.705583756345188</v>
      </c>
      <c r="IA11" s="128">
        <v>12.052117263843655</v>
      </c>
      <c r="IB11" s="128">
        <v>7.3913043478260887</v>
      </c>
      <c r="IC11" s="128">
        <v>9.4240837696335014</v>
      </c>
      <c r="ID11" s="128">
        <v>12.100840336134452</v>
      </c>
      <c r="IE11" s="128">
        <v>6.9444444444444446</v>
      </c>
      <c r="IF11" s="128">
        <v>12.439418416801297</v>
      </c>
      <c r="IG11" s="128">
        <v>9.4308943089431008</v>
      </c>
      <c r="IH11" s="128">
        <v>7.0212765957446841</v>
      </c>
      <c r="II11" s="128">
        <v>4.7477744807121658</v>
      </c>
      <c r="IJ11" s="128">
        <v>8.5481682496607885</v>
      </c>
      <c r="IK11" s="128">
        <v>7.6252723311546813</v>
      </c>
      <c r="IL11" s="128">
        <v>3.688524590163933</v>
      </c>
      <c r="IM11" s="128">
        <v>6.1511423550087825</v>
      </c>
      <c r="IN11" s="128">
        <v>8.4233261339092849</v>
      </c>
      <c r="IO11" s="128">
        <v>8.2770270270270263</v>
      </c>
      <c r="IP11" s="128">
        <v>7.8175895765472294</v>
      </c>
      <c r="IQ11" s="114">
        <v>6.521739130434784</v>
      </c>
      <c r="IR11" s="114">
        <v>3.9062500000000004</v>
      </c>
      <c r="IS11" s="114">
        <v>7.0707070707070727</v>
      </c>
      <c r="IT11" s="114">
        <v>7.2978303747534508</v>
      </c>
      <c r="IU11" s="114">
        <v>3.8216560509554167</v>
      </c>
      <c r="IV11" s="114">
        <v>8.1168831168831073</v>
      </c>
      <c r="IW11" s="114">
        <v>5.0955414012738851</v>
      </c>
      <c r="IX11" s="114" t="str">
        <f t="shared" si="0"/>
        <v>--</v>
      </c>
      <c r="IY11" s="114" t="str">
        <f t="shared" si="0"/>
        <v>--</v>
      </c>
      <c r="IZ11" s="114" t="str">
        <f t="shared" si="0"/>
        <v>--</v>
      </c>
      <c r="JA11" s="114" t="str">
        <f t="shared" si="0"/>
        <v>--</v>
      </c>
      <c r="JB11" s="114" t="str">
        <f t="shared" si="0"/>
        <v>--</v>
      </c>
      <c r="JC11" s="114" t="str">
        <f t="shared" si="0"/>
        <v>--</v>
      </c>
      <c r="JD11" s="114" t="str">
        <f t="shared" si="0"/>
        <v>--</v>
      </c>
      <c r="JE11" s="114" t="str">
        <f t="shared" si="0"/>
        <v>--</v>
      </c>
      <c r="JF11" s="114" t="str">
        <f t="shared" si="0"/>
        <v>--</v>
      </c>
      <c r="JG11" s="243">
        <v>5.9880239520957996</v>
      </c>
      <c r="JH11" s="243">
        <v>9.2449922958397508</v>
      </c>
      <c r="JI11" s="243">
        <v>5.9642147117296203</v>
      </c>
      <c r="JJ11" s="243">
        <v>5.54675118858954</v>
      </c>
      <c r="JK11" s="243">
        <v>4.9107142857142803</v>
      </c>
      <c r="JL11" s="243">
        <v>3.6269430051813498</v>
      </c>
      <c r="JM11" s="243">
        <v>11.227544910179599</v>
      </c>
      <c r="JN11" s="243">
        <v>15.2307692307692</v>
      </c>
      <c r="JO11" s="243">
        <v>12.9224652087475</v>
      </c>
      <c r="JP11" s="243">
        <v>11.5141955835962</v>
      </c>
      <c r="JQ11" s="243">
        <v>11.9225037257824</v>
      </c>
      <c r="JR11" s="243">
        <v>13.3217993079585</v>
      </c>
      <c r="JS11" s="243">
        <v>11.244377811094401</v>
      </c>
      <c r="JT11" s="243">
        <v>13.251155624037001</v>
      </c>
      <c r="JU11" s="243">
        <v>6.1630218687872702</v>
      </c>
      <c r="JV11" s="243">
        <v>11.671924290220799</v>
      </c>
      <c r="JW11" s="243">
        <v>9.5665171898355794</v>
      </c>
      <c r="JX11" s="243">
        <v>7.4265975820380001</v>
      </c>
      <c r="JY11" s="243">
        <v>5.2316890881913301</v>
      </c>
      <c r="JZ11" s="243">
        <v>9.2449922958397703</v>
      </c>
      <c r="KA11" s="243">
        <v>9.9403578528827001</v>
      </c>
      <c r="KB11" s="243">
        <v>5.8451816745655503</v>
      </c>
      <c r="KC11" s="243">
        <v>6.7064083457526102</v>
      </c>
      <c r="KD11" s="243">
        <v>7.9447322970638998</v>
      </c>
      <c r="KE11" s="243">
        <v>3.1203566121842501</v>
      </c>
      <c r="KF11" s="128" t="str">
        <f t="shared" si="1"/>
        <v>--</v>
      </c>
      <c r="KG11" s="243">
        <v>12.948207171314699</v>
      </c>
      <c r="KH11" s="243">
        <v>2.1909233176838798</v>
      </c>
      <c r="KI11" s="128" t="str">
        <f t="shared" si="2"/>
        <v>--</v>
      </c>
      <c r="KJ11" s="243">
        <v>11.0918544194107</v>
      </c>
      <c r="KK11" s="243">
        <v>3.7425149700598799</v>
      </c>
      <c r="KL11" s="243">
        <v>5.9724349157733503</v>
      </c>
      <c r="KM11" s="243">
        <v>3.7773359840954299</v>
      </c>
      <c r="KN11" s="243">
        <v>3.44827586206896</v>
      </c>
      <c r="KO11" s="243">
        <v>3.8863976083707099</v>
      </c>
      <c r="KP11" s="243">
        <v>3.7931034482758599</v>
      </c>
      <c r="KQ11" s="220">
        <v>4.7895500725689297</v>
      </c>
      <c r="KR11" s="220">
        <v>5.1912568306011</v>
      </c>
      <c r="KS11" s="220">
        <v>9.9855282199710604</v>
      </c>
      <c r="KT11" s="220">
        <v>11.6438356164384</v>
      </c>
      <c r="KU11" s="220">
        <v>14.0988372093023</v>
      </c>
      <c r="KV11" s="220">
        <v>16.575342465753401</v>
      </c>
      <c r="KW11" s="220">
        <v>3.1976744186046502</v>
      </c>
      <c r="KX11" s="220">
        <v>3.5470668485675301</v>
      </c>
      <c r="KY11" s="128" t="str">
        <f t="shared" si="15"/>
        <v>--</v>
      </c>
      <c r="KZ11" s="128" t="str">
        <f t="shared" si="15"/>
        <v>--</v>
      </c>
      <c r="LA11" s="220">
        <v>2.1994134897360702</v>
      </c>
      <c r="LB11" s="128" t="str">
        <f t="shared" si="4"/>
        <v>--</v>
      </c>
      <c r="LC11" s="295">
        <v>26.589595375722539</v>
      </c>
      <c r="LD11" s="295">
        <v>15.743440233236148</v>
      </c>
      <c r="LE11" s="295">
        <v>15.653495440729479</v>
      </c>
      <c r="LF11" s="295">
        <v>5.0880626223091969</v>
      </c>
      <c r="LG11" s="295">
        <v>25.60321715817695</v>
      </c>
      <c r="LH11" s="295">
        <v>12.705530642750375</v>
      </c>
      <c r="LI11" s="295">
        <v>7.3806078147612135</v>
      </c>
      <c r="LJ11" s="295">
        <v>3.9115646258503411</v>
      </c>
      <c r="LK11" s="380">
        <v>25.160462130937105</v>
      </c>
      <c r="LL11" s="381">
        <v>14.121037463976949</v>
      </c>
      <c r="LM11" s="381">
        <v>8.8319088319088355</v>
      </c>
      <c r="LN11" s="381">
        <v>4.5372050816696916</v>
      </c>
      <c r="LO11" s="380">
        <v>18.722786647314933</v>
      </c>
      <c r="LP11" s="381">
        <v>12.809315866084431</v>
      </c>
      <c r="LQ11" s="381">
        <v>15.629742033383918</v>
      </c>
      <c r="LR11" s="381">
        <v>4.3137254901960773</v>
      </c>
      <c r="LS11" s="381">
        <v>18.169582772543738</v>
      </c>
      <c r="LT11" s="381">
        <v>14.371257485029943</v>
      </c>
      <c r="LU11" s="381">
        <v>7.246376811594204</v>
      </c>
      <c r="LV11" s="381">
        <v>7.653061224489802</v>
      </c>
      <c r="LW11" s="381">
        <v>19.665809768637537</v>
      </c>
      <c r="LX11" s="381">
        <v>13.458755426917497</v>
      </c>
      <c r="LY11" s="381">
        <v>11.428571428571413</v>
      </c>
      <c r="LZ11" s="381">
        <v>5.8287795992714093</v>
      </c>
      <c r="MA11" s="380">
        <v>37.861271676300575</v>
      </c>
      <c r="MB11" s="381">
        <v>27.379209370424597</v>
      </c>
      <c r="MC11" s="381">
        <v>30.349013657056176</v>
      </c>
      <c r="MD11" s="381">
        <v>21.568627450980397</v>
      </c>
      <c r="ME11" s="381">
        <v>31.989247311827963</v>
      </c>
      <c r="MF11" s="381">
        <v>30.792227204783245</v>
      </c>
      <c r="MG11" s="381">
        <v>23.010130246020267</v>
      </c>
      <c r="MH11" s="381">
        <v>20.102214650766619</v>
      </c>
      <c r="MI11" s="381">
        <v>36.363636363636338</v>
      </c>
      <c r="MJ11" s="381">
        <v>26.628075253256142</v>
      </c>
      <c r="MK11" s="381">
        <v>26.512968299711797</v>
      </c>
      <c r="ML11" s="381">
        <v>22.080291970802925</v>
      </c>
      <c r="MM11" s="378" t="str">
        <f t="shared" si="5"/>
        <v>--</v>
      </c>
      <c r="MN11" s="381">
        <v>17.956204379562045</v>
      </c>
      <c r="MO11" s="381">
        <v>27.701674277016732</v>
      </c>
      <c r="MP11" s="381">
        <v>19.56947162426615</v>
      </c>
      <c r="MQ11" s="378" t="str">
        <f t="shared" si="6"/>
        <v>--</v>
      </c>
      <c r="MR11" s="381">
        <v>20.777279521674146</v>
      </c>
      <c r="MS11" s="381">
        <v>16.981132075471709</v>
      </c>
      <c r="MT11" s="381">
        <v>14.821124361158427</v>
      </c>
      <c r="MU11" s="378" t="str">
        <f t="shared" si="7"/>
        <v>--</v>
      </c>
      <c r="MV11" s="381">
        <v>20.749279538904887</v>
      </c>
      <c r="MW11" s="381">
        <v>18.938307030129135</v>
      </c>
      <c r="MX11" s="381">
        <v>19.927536231884034</v>
      </c>
      <c r="MY11" s="380">
        <v>34.876989869753935</v>
      </c>
      <c r="MZ11" s="381">
        <v>24.927113702623899</v>
      </c>
      <c r="NA11" s="381">
        <v>26.981707317073148</v>
      </c>
      <c r="NB11" s="381">
        <v>19.960861056751497</v>
      </c>
      <c r="NC11" s="381">
        <v>32.793522267206512</v>
      </c>
      <c r="ND11" s="381">
        <v>28.592814371257496</v>
      </c>
      <c r="NE11" s="381">
        <v>23.913043478260885</v>
      </c>
      <c r="NF11" s="381">
        <v>20.477815699658674</v>
      </c>
      <c r="NG11" s="381">
        <v>39.666238767650782</v>
      </c>
      <c r="NH11" s="381">
        <v>27.953890489913558</v>
      </c>
      <c r="NI11" s="381">
        <v>25.751072961373399</v>
      </c>
      <c r="NJ11" s="381">
        <v>20.145190562613418</v>
      </c>
      <c r="NK11" s="380">
        <v>10.115606936416176</v>
      </c>
      <c r="NL11" s="381">
        <v>8.0058224163027756</v>
      </c>
      <c r="NM11" s="381">
        <v>9.5454545454545485</v>
      </c>
      <c r="NN11" s="381">
        <v>2.5440313111545989</v>
      </c>
      <c r="NO11" s="381">
        <v>11.764705882352946</v>
      </c>
      <c r="NP11" s="381">
        <v>8.6567164179104559</v>
      </c>
      <c r="NQ11" s="381">
        <v>5.0872093023255758</v>
      </c>
      <c r="NR11" s="381">
        <v>2.3890784982935185</v>
      </c>
      <c r="NS11" s="381">
        <v>11.734693877551017</v>
      </c>
      <c r="NT11" s="381">
        <v>7.4820143884892074</v>
      </c>
      <c r="NU11" s="381">
        <v>6.5714285714285685</v>
      </c>
      <c r="NV11" s="381">
        <v>3.8112522686025434</v>
      </c>
      <c r="NW11" s="380">
        <v>5.0578034682080952</v>
      </c>
      <c r="NX11" s="381">
        <v>7.7034883720930312</v>
      </c>
      <c r="NY11" s="381">
        <v>11.229135053110774</v>
      </c>
      <c r="NZ11" s="381">
        <v>4.5009784735812106</v>
      </c>
      <c r="OA11" s="381">
        <v>6.425702811244979</v>
      </c>
      <c r="OB11" s="381">
        <v>8.8323353293413227</v>
      </c>
      <c r="OC11" s="381">
        <v>4.9204052098408111</v>
      </c>
      <c r="OD11" s="381">
        <v>5.2901023890784984</v>
      </c>
      <c r="OE11" s="381">
        <v>8.695652173913043</v>
      </c>
      <c r="OF11" s="381">
        <v>7.6479076479076484</v>
      </c>
      <c r="OG11" s="381">
        <v>9.1559370529327637</v>
      </c>
      <c r="OH11" s="381">
        <v>6.9090909090909127</v>
      </c>
      <c r="OI11" s="380">
        <v>8.3936324167872609</v>
      </c>
      <c r="OJ11" s="381">
        <v>6.8413391557496359</v>
      </c>
      <c r="OK11" s="381">
        <v>9.8634294385432479</v>
      </c>
      <c r="OL11" s="381">
        <v>6.457925636007829</v>
      </c>
      <c r="OM11" s="381">
        <v>10.026737967914446</v>
      </c>
      <c r="ON11" s="381">
        <v>11.210762331838565</v>
      </c>
      <c r="OO11" s="381">
        <v>6.6570188133140427</v>
      </c>
      <c r="OP11" s="381">
        <v>5.8020477815699625</v>
      </c>
      <c r="OQ11" s="381">
        <v>9.3350383631713569</v>
      </c>
      <c r="OR11" s="381">
        <v>6.3492063492063506</v>
      </c>
      <c r="OS11" s="381">
        <v>7.8909612625538017</v>
      </c>
      <c r="OT11" s="381">
        <v>5.1094890510948874</v>
      </c>
      <c r="OU11" s="378" t="str">
        <f t="shared" si="8"/>
        <v>--</v>
      </c>
      <c r="OV11" s="381">
        <v>6.8313953488372112</v>
      </c>
      <c r="OW11" s="381">
        <v>13.050075872534142</v>
      </c>
      <c r="OX11" s="381">
        <v>11.545988258317022</v>
      </c>
      <c r="OY11" s="378" t="str">
        <f t="shared" si="9"/>
        <v>--</v>
      </c>
      <c r="OZ11" s="381">
        <v>10.329341317365277</v>
      </c>
      <c r="PA11" s="381">
        <v>7.6811594202898581</v>
      </c>
      <c r="PB11" s="381">
        <v>8.3617747440273007</v>
      </c>
      <c r="PC11" s="378" t="str">
        <f t="shared" si="10"/>
        <v>--</v>
      </c>
      <c r="PD11" s="381">
        <v>8.080808080808076</v>
      </c>
      <c r="PE11" s="381">
        <v>10.157367668097272</v>
      </c>
      <c r="PF11" s="381">
        <v>10.54545454545454</v>
      </c>
      <c r="PG11" s="380">
        <v>12.301013024602018</v>
      </c>
      <c r="PH11" s="381">
        <v>9.7525473071324456</v>
      </c>
      <c r="PI11" s="381">
        <v>11.702127659574462</v>
      </c>
      <c r="PJ11" s="381">
        <v>10.567514677103727</v>
      </c>
      <c r="PK11" s="381">
        <v>13.119143239625158</v>
      </c>
      <c r="PL11" s="381">
        <v>14.200298953662172</v>
      </c>
      <c r="PM11" s="381">
        <v>11.739130434782604</v>
      </c>
      <c r="PN11" s="381">
        <v>9.3856655290102378</v>
      </c>
      <c r="PO11" s="381">
        <v>16.730523627075364</v>
      </c>
      <c r="PP11" s="381">
        <v>12.391930835734858</v>
      </c>
      <c r="PQ11" s="381">
        <v>11.714285714285712</v>
      </c>
      <c r="PR11" s="381">
        <v>7.0780399274047214</v>
      </c>
      <c r="PS11" s="380">
        <v>2.9715762273901811</v>
      </c>
      <c r="PT11" s="381">
        <v>3.9816232771822375</v>
      </c>
      <c r="PU11" s="381">
        <v>5.7777777777777768</v>
      </c>
      <c r="PV11" s="381">
        <v>4.2435424354243532</v>
      </c>
      <c r="PW11" s="380">
        <v>10.026041666666668</v>
      </c>
      <c r="PX11" s="381">
        <v>8.4226646248085828</v>
      </c>
      <c r="PY11" s="381">
        <v>9.4674556213017684</v>
      </c>
      <c r="PZ11" s="381">
        <v>10.740740740740748</v>
      </c>
      <c r="QA11" s="380">
        <v>17.079530638852678</v>
      </c>
      <c r="QB11" s="381">
        <v>11.620795107033622</v>
      </c>
      <c r="QC11" s="381">
        <v>8.4569732937685504</v>
      </c>
      <c r="QD11" s="381">
        <v>9.2592592592592595</v>
      </c>
      <c r="QE11" s="380">
        <v>3.6505867014341633</v>
      </c>
      <c r="QF11" s="381">
        <v>5.1987767584097861</v>
      </c>
      <c r="QG11" s="381">
        <v>8.2840236686390494</v>
      </c>
      <c r="QH11" s="381">
        <v>9.8330241187383969</v>
      </c>
      <c r="QI11" s="380">
        <v>13.177159590043937</v>
      </c>
      <c r="QJ11" s="381">
        <v>13.880597014925362</v>
      </c>
      <c r="QK11" s="381">
        <v>19.266055045871553</v>
      </c>
      <c r="QL11" s="381">
        <v>9.5617529880478056</v>
      </c>
      <c r="QM11" s="378" t="str">
        <f t="shared" si="11"/>
        <v>--</v>
      </c>
      <c r="QN11" s="381">
        <v>12.578616352201252</v>
      </c>
      <c r="QO11" s="381">
        <v>10.581222056631884</v>
      </c>
      <c r="QP11" s="381">
        <v>11.0726643598616</v>
      </c>
      <c r="QQ11" s="378" t="str">
        <f t="shared" si="12"/>
        <v>--</v>
      </c>
      <c r="QR11" s="381">
        <v>9.9085365853658462</v>
      </c>
      <c r="QS11" s="381">
        <v>12.648809523809517</v>
      </c>
      <c r="QT11" s="381">
        <v>14.4954128440367</v>
      </c>
      <c r="QU11" s="380">
        <v>13.742690058479532</v>
      </c>
      <c r="QV11" s="381">
        <v>10.762331838565023</v>
      </c>
      <c r="QW11" s="381">
        <v>16.36085626911316</v>
      </c>
      <c r="QX11" s="381">
        <v>8.9463220675944317</v>
      </c>
      <c r="QY11" s="378" t="str">
        <f t="shared" si="13"/>
        <v>--</v>
      </c>
      <c r="QZ11" s="381">
        <v>11.514195583596198</v>
      </c>
      <c r="RA11" s="381">
        <v>9.9547511312217178</v>
      </c>
      <c r="RB11" s="381">
        <v>9.5320623916811034</v>
      </c>
      <c r="RC11" s="378" t="str">
        <f t="shared" si="14"/>
        <v>--</v>
      </c>
      <c r="RD11" s="381">
        <v>10.687022900763358</v>
      </c>
      <c r="RE11" s="381">
        <v>10.416666666666666</v>
      </c>
      <c r="RF11" s="381">
        <v>14.52205882352942</v>
      </c>
    </row>
    <row r="12" spans="1:475" x14ac:dyDescent="0.25">
      <c r="A12" s="114">
        <v>8</v>
      </c>
      <c r="B12" s="93" t="s">
        <v>9</v>
      </c>
      <c r="C12" s="126">
        <v>27.848101265822784</v>
      </c>
      <c r="D12" s="126">
        <v>30.48780487804877</v>
      </c>
      <c r="E12" s="126">
        <v>15.517241379310338</v>
      </c>
      <c r="F12" s="126">
        <v>22.580645161290317</v>
      </c>
      <c r="G12" s="126">
        <v>26.90909090909091</v>
      </c>
      <c r="H12" s="126">
        <v>16.455696202531627</v>
      </c>
      <c r="I12" s="126">
        <v>29.237288135593218</v>
      </c>
      <c r="J12" s="126">
        <v>21.122112211221122</v>
      </c>
      <c r="K12" s="126">
        <v>17.226890756302527</v>
      </c>
      <c r="L12" s="126">
        <v>27.777777777777768</v>
      </c>
      <c r="M12" s="128">
        <v>19.791666666666664</v>
      </c>
      <c r="N12" s="128">
        <v>16.483516483516489</v>
      </c>
      <c r="O12" s="128">
        <v>22.89719626168225</v>
      </c>
      <c r="P12" s="128">
        <v>24.338624338624335</v>
      </c>
      <c r="Q12" s="128">
        <v>9.0909090909090935</v>
      </c>
      <c r="R12" s="128">
        <v>56.521739130434824</v>
      </c>
      <c r="S12" s="128">
        <v>46.363636363636402</v>
      </c>
      <c r="T12" s="128">
        <v>25.085910652920926</v>
      </c>
      <c r="U12" s="128">
        <v>58.718861209964388</v>
      </c>
      <c r="V12" s="128">
        <v>47.810218978102185</v>
      </c>
      <c r="W12" s="128">
        <v>27.426160337552755</v>
      </c>
      <c r="X12" s="128">
        <v>66.249999999999943</v>
      </c>
      <c r="Y12" s="128">
        <v>48.333333333333343</v>
      </c>
      <c r="Z12" s="128">
        <v>26.582278481012658</v>
      </c>
      <c r="AA12" s="128">
        <v>57.209302325581412</v>
      </c>
      <c r="AB12" s="132">
        <v>46.874999999999972</v>
      </c>
      <c r="AC12" s="132">
        <v>38.461538461538474</v>
      </c>
      <c r="AD12" s="132">
        <v>56.018518518518512</v>
      </c>
      <c r="AE12" s="132">
        <v>44.973544973544961</v>
      </c>
      <c r="AF12" s="128">
        <v>20.000000000000004</v>
      </c>
      <c r="AG12" s="126">
        <v>39.141414141414138</v>
      </c>
      <c r="AH12" s="126">
        <v>27.051671732522788</v>
      </c>
      <c r="AI12" s="133">
        <v>10.309278350515461</v>
      </c>
      <c r="AJ12" s="133">
        <v>41.366906474820134</v>
      </c>
      <c r="AK12" s="128">
        <v>33.454545454545439</v>
      </c>
      <c r="AL12" s="128">
        <v>17.299578059071735</v>
      </c>
      <c r="AM12" s="128">
        <v>49.367088607594923</v>
      </c>
      <c r="AN12" s="128">
        <v>28.239202657807311</v>
      </c>
      <c r="AO12" s="128">
        <v>13.559322033898301</v>
      </c>
      <c r="AP12" s="128">
        <v>41.588785046728987</v>
      </c>
      <c r="AQ12" s="128">
        <v>33.333333333333343</v>
      </c>
      <c r="AR12" s="128">
        <v>23.076923076923084</v>
      </c>
      <c r="AS12" s="128">
        <v>35.046728971962601</v>
      </c>
      <c r="AT12" s="128">
        <v>25.396825396825388</v>
      </c>
      <c r="AU12" s="128">
        <v>8.484848484848488</v>
      </c>
      <c r="AV12" s="128" t="s">
        <v>286</v>
      </c>
      <c r="AW12" s="128" t="s">
        <v>286</v>
      </c>
      <c r="AX12" s="132" t="s">
        <v>286</v>
      </c>
      <c r="AY12" s="132" t="s">
        <v>286</v>
      </c>
      <c r="AZ12" s="132" t="s">
        <v>286</v>
      </c>
      <c r="BA12" s="132" t="s">
        <v>286</v>
      </c>
      <c r="BB12" s="128" t="s">
        <v>286</v>
      </c>
      <c r="BC12" s="132" t="s">
        <v>286</v>
      </c>
      <c r="BD12" s="132" t="s">
        <v>286</v>
      </c>
      <c r="BE12" s="132" t="s">
        <v>286</v>
      </c>
      <c r="BF12" s="132">
        <v>17.708333333333332</v>
      </c>
      <c r="BG12" s="128">
        <v>37.362637362637365</v>
      </c>
      <c r="BH12" s="121" t="s">
        <v>286</v>
      </c>
      <c r="BI12" s="121">
        <v>21.693121693121704</v>
      </c>
      <c r="BJ12" s="121">
        <v>16.463414634146332</v>
      </c>
      <c r="BK12" s="121" t="s">
        <v>286</v>
      </c>
      <c r="BL12" s="128" t="s">
        <v>286</v>
      </c>
      <c r="BM12" s="121" t="s">
        <v>286</v>
      </c>
      <c r="BN12" s="114" t="s">
        <v>286</v>
      </c>
      <c r="BO12" s="114" t="s">
        <v>286</v>
      </c>
      <c r="BP12" s="114" t="s">
        <v>286</v>
      </c>
      <c r="BQ12" s="128" t="s">
        <v>286</v>
      </c>
      <c r="BR12" s="121" t="s">
        <v>286</v>
      </c>
      <c r="BS12" s="121" t="s">
        <v>286</v>
      </c>
      <c r="BT12" s="121" t="s">
        <v>286</v>
      </c>
      <c r="BU12" s="128">
        <v>26.041666666666671</v>
      </c>
      <c r="BV12" s="121">
        <v>31.111111111111111</v>
      </c>
      <c r="BW12" s="121" t="s">
        <v>286</v>
      </c>
      <c r="BX12" s="121">
        <v>27.894736842105267</v>
      </c>
      <c r="BY12" s="128">
        <v>18.787878787878785</v>
      </c>
      <c r="BZ12" s="121">
        <v>42.53731343283583</v>
      </c>
      <c r="CA12" s="121">
        <v>39.999999999999986</v>
      </c>
      <c r="CB12" s="121">
        <v>23.287671232876725</v>
      </c>
      <c r="CC12" s="128">
        <v>47.368421052631582</v>
      </c>
      <c r="CD12" s="121">
        <v>39.568345323741021</v>
      </c>
      <c r="CE12" s="121">
        <v>25.416666666666657</v>
      </c>
      <c r="CF12" s="121">
        <v>46.090534979423872</v>
      </c>
      <c r="CG12" s="128">
        <v>37.623762376237629</v>
      </c>
      <c r="CH12" s="121">
        <v>32.35294117647058</v>
      </c>
      <c r="CI12" s="121">
        <v>36.818181818181849</v>
      </c>
      <c r="CJ12" s="121">
        <v>26.041666666666686</v>
      </c>
      <c r="CK12" s="121">
        <v>35.164835164835161</v>
      </c>
      <c r="CL12" s="121">
        <v>23.831775700934578</v>
      </c>
      <c r="CM12" s="121">
        <v>39.583333333333343</v>
      </c>
      <c r="CN12" s="121">
        <v>16.969696969696955</v>
      </c>
      <c r="CO12" s="121">
        <v>8.9514066496163665</v>
      </c>
      <c r="CP12" s="128">
        <v>15.407854984894259</v>
      </c>
      <c r="CQ12" s="121">
        <v>12.671232876712329</v>
      </c>
      <c r="CR12" s="121">
        <v>9.6085409252669098</v>
      </c>
      <c r="CS12" s="114">
        <v>9.3862815884476536</v>
      </c>
      <c r="CT12" s="114">
        <v>18.410041841004169</v>
      </c>
      <c r="CU12" s="128">
        <v>10.833333333333336</v>
      </c>
      <c r="CV12" s="121">
        <v>5.5921052631578956</v>
      </c>
      <c r="CW12" s="121">
        <v>10.548523206751055</v>
      </c>
      <c r="CX12" s="114">
        <v>10.679611650485437</v>
      </c>
      <c r="CY12" s="114">
        <v>13.541666666666671</v>
      </c>
      <c r="CZ12" s="128">
        <v>15.555555555555557</v>
      </c>
      <c r="DA12" s="121">
        <v>6.220095693779907</v>
      </c>
      <c r="DB12" s="121">
        <v>14.814814814814818</v>
      </c>
      <c r="DC12" s="114">
        <v>9.7560975609756202</v>
      </c>
      <c r="DD12" s="114" t="s">
        <v>286</v>
      </c>
      <c r="DE12" s="128" t="s">
        <v>286</v>
      </c>
      <c r="DF12" s="121" t="s">
        <v>286</v>
      </c>
      <c r="DG12" s="121" t="s">
        <v>286</v>
      </c>
      <c r="DH12" s="114" t="s">
        <v>286</v>
      </c>
      <c r="DI12" s="114" t="s">
        <v>286</v>
      </c>
      <c r="DJ12" s="128" t="s">
        <v>286</v>
      </c>
      <c r="DK12" s="121" t="s">
        <v>286</v>
      </c>
      <c r="DL12" s="121" t="s">
        <v>286</v>
      </c>
      <c r="DM12" s="121">
        <v>59.345794392523374</v>
      </c>
      <c r="DN12" s="121">
        <v>48.958333333333321</v>
      </c>
      <c r="DO12" s="128">
        <v>37.362637362637365</v>
      </c>
      <c r="DP12" s="121">
        <v>56.744186046511608</v>
      </c>
      <c r="DQ12" s="121">
        <v>49.738219895287969</v>
      </c>
      <c r="DR12" s="121">
        <v>29.090909090909101</v>
      </c>
      <c r="DS12" s="121" t="s">
        <v>286</v>
      </c>
      <c r="DT12" s="128" t="s">
        <v>286</v>
      </c>
      <c r="DU12" s="131" t="s">
        <v>286</v>
      </c>
      <c r="DV12" s="131" t="s">
        <v>286</v>
      </c>
      <c r="DW12" s="114" t="s">
        <v>286</v>
      </c>
      <c r="DX12" s="131" t="s">
        <v>286</v>
      </c>
      <c r="DY12" s="128" t="s">
        <v>286</v>
      </c>
      <c r="DZ12" s="128" t="s">
        <v>286</v>
      </c>
      <c r="EA12" s="128" t="s">
        <v>286</v>
      </c>
      <c r="EB12" s="128">
        <v>50.228310502283108</v>
      </c>
      <c r="EC12" s="128">
        <v>59.375000000000007</v>
      </c>
      <c r="ED12" s="128">
        <v>48.888888888888893</v>
      </c>
      <c r="EE12" s="128">
        <v>49.302325581395323</v>
      </c>
      <c r="EF12" s="128">
        <v>53.157894736842096</v>
      </c>
      <c r="EG12" s="128">
        <v>39.393939393939391</v>
      </c>
      <c r="EH12" s="128">
        <v>5.2631578947368398</v>
      </c>
      <c r="EI12" s="128">
        <v>6.6666666666666652</v>
      </c>
      <c r="EJ12" s="128">
        <v>7.1917808219178063</v>
      </c>
      <c r="EK12" s="128">
        <v>1.7543859649122802</v>
      </c>
      <c r="EL12" s="121">
        <v>5.7553956834532389</v>
      </c>
      <c r="EM12" s="121">
        <v>4.2016806722689086</v>
      </c>
      <c r="EN12" s="121">
        <v>2.1008403361344548</v>
      </c>
      <c r="EO12" s="121">
        <v>7.2607260726072615</v>
      </c>
      <c r="EP12" s="128">
        <v>8.4745762711864447</v>
      </c>
      <c r="EQ12" s="121">
        <v>1.382488479262673</v>
      </c>
      <c r="ER12" s="121">
        <v>4.166666666666667</v>
      </c>
      <c r="ES12" s="121">
        <v>1.0989010989010988</v>
      </c>
      <c r="ET12" s="121">
        <v>2.3041474654377883</v>
      </c>
      <c r="EU12" s="128">
        <v>5.7591623036649215</v>
      </c>
      <c r="EV12" s="121">
        <v>3.6363636363636371</v>
      </c>
      <c r="EW12" s="121">
        <v>9.8701298701298796</v>
      </c>
      <c r="EX12" s="121">
        <v>8.2568807339449588</v>
      </c>
      <c r="EY12" s="121">
        <v>5.6140350877193024</v>
      </c>
      <c r="EZ12" s="128">
        <v>7.773851590106009</v>
      </c>
      <c r="FA12" s="121">
        <v>10.989010989010994</v>
      </c>
      <c r="FB12" s="121">
        <v>4.2735042735042725</v>
      </c>
      <c r="FC12" s="121">
        <v>8.0000000000000053</v>
      </c>
      <c r="FD12" s="121">
        <v>11.525423728813557</v>
      </c>
      <c r="FE12" s="128">
        <v>12.612612612612621</v>
      </c>
      <c r="FF12" s="121">
        <v>7.4766355140186924</v>
      </c>
      <c r="FG12" s="121">
        <v>6.25</v>
      </c>
      <c r="FH12" s="121">
        <v>5.4945054945054927</v>
      </c>
      <c r="FI12" s="121">
        <v>4.166666666666667</v>
      </c>
      <c r="FJ12" s="128">
        <v>11.578947368421051</v>
      </c>
      <c r="FK12" s="121">
        <v>4.2682926829268304</v>
      </c>
      <c r="FL12" s="121">
        <v>29.33673469387756</v>
      </c>
      <c r="FM12" s="121">
        <v>33.742331288343578</v>
      </c>
      <c r="FN12" s="121">
        <v>21.18055555555555</v>
      </c>
      <c r="FO12" s="128">
        <v>19.572953736654799</v>
      </c>
      <c r="FP12" s="121">
        <v>34.926470588235318</v>
      </c>
      <c r="FQ12" s="121">
        <v>20.346320346320351</v>
      </c>
      <c r="FR12" s="121">
        <v>17.180616740088109</v>
      </c>
      <c r="FS12" s="121">
        <v>26.530612244897959</v>
      </c>
      <c r="FT12" s="128">
        <v>26.339285714285719</v>
      </c>
      <c r="FU12" s="121">
        <v>9.3896713615023426</v>
      </c>
      <c r="FV12" s="121">
        <v>8.4210526315789469</v>
      </c>
      <c r="FW12" s="121">
        <v>13.186813186813183</v>
      </c>
      <c r="FX12" s="121">
        <v>9.1743119266055047</v>
      </c>
      <c r="FY12" s="128">
        <v>17.368421052631579</v>
      </c>
      <c r="FZ12" s="121">
        <v>12.727272727272721</v>
      </c>
      <c r="GA12" s="121">
        <v>46.015424164524447</v>
      </c>
      <c r="GB12" s="121">
        <v>38.532110091743149</v>
      </c>
      <c r="GC12" s="121">
        <v>20.486111111111107</v>
      </c>
      <c r="GD12" s="128">
        <v>33.45454545454546</v>
      </c>
      <c r="GE12" s="121">
        <v>47.970479704797064</v>
      </c>
      <c r="GF12" s="121">
        <v>28.448275862068961</v>
      </c>
      <c r="GG12" s="121">
        <v>33.928571428571445</v>
      </c>
      <c r="GH12" s="121">
        <v>32.203389830508456</v>
      </c>
      <c r="GI12" s="128">
        <v>28.57142857142858</v>
      </c>
      <c r="GJ12" s="121">
        <v>27.962085308056874</v>
      </c>
      <c r="GK12" s="121">
        <v>27.368421052631561</v>
      </c>
      <c r="GL12" s="121">
        <v>17.977528089887635</v>
      </c>
      <c r="GM12" s="130">
        <v>31.944444444444464</v>
      </c>
      <c r="GN12" s="128">
        <v>25.531914893617021</v>
      </c>
      <c r="GO12" s="121">
        <v>12.804878048780486</v>
      </c>
      <c r="GP12" s="121">
        <v>17.302798982188289</v>
      </c>
      <c r="GQ12" s="121">
        <v>29.969418960244646</v>
      </c>
      <c r="GR12" s="121">
        <v>28.222996515679466</v>
      </c>
      <c r="GS12" s="128">
        <v>9.608540925266901</v>
      </c>
      <c r="GT12" s="121">
        <v>33.576642335766401</v>
      </c>
      <c r="GU12" s="121">
        <v>27.58620689655173</v>
      </c>
      <c r="GV12" s="121">
        <v>7.1111111111111134</v>
      </c>
      <c r="GW12" s="121">
        <v>25.337837837837832</v>
      </c>
      <c r="GX12" s="128">
        <v>31.390134529147982</v>
      </c>
      <c r="GY12" s="128">
        <v>6.6037735849056602</v>
      </c>
      <c r="GZ12" s="128">
        <v>10.526315789473687</v>
      </c>
      <c r="HA12" s="128">
        <v>26.373626373626376</v>
      </c>
      <c r="HB12" s="128">
        <v>4.5871559633027523</v>
      </c>
      <c r="HC12" s="128">
        <v>17.368421052631579</v>
      </c>
      <c r="HD12" s="128">
        <v>19.999999999999996</v>
      </c>
      <c r="HE12" s="128" t="s">
        <v>286</v>
      </c>
      <c r="HF12" s="128" t="s">
        <v>286</v>
      </c>
      <c r="HG12" s="128" t="s">
        <v>286</v>
      </c>
      <c r="HH12" s="128" t="s">
        <v>286</v>
      </c>
      <c r="HI12" s="128" t="s">
        <v>286</v>
      </c>
      <c r="HJ12" s="128" t="s">
        <v>286</v>
      </c>
      <c r="HK12" s="128" t="s">
        <v>286</v>
      </c>
      <c r="HL12" s="121" t="s">
        <v>286</v>
      </c>
      <c r="HM12" s="121" t="s">
        <v>286</v>
      </c>
      <c r="HN12" s="121" t="s">
        <v>286</v>
      </c>
      <c r="HO12" s="121">
        <v>4.2105263157894726</v>
      </c>
      <c r="HP12" s="128">
        <v>18.681318681318672</v>
      </c>
      <c r="HQ12" s="121" t="s">
        <v>286</v>
      </c>
      <c r="HR12" s="121">
        <v>9.5744680851063855</v>
      </c>
      <c r="HS12" s="121">
        <v>20.606060606060616</v>
      </c>
      <c r="HT12" s="129">
        <v>11.053984575835464</v>
      </c>
      <c r="HU12" s="128">
        <v>11.890243902439019</v>
      </c>
      <c r="HV12" s="128">
        <v>9.0277777777777857</v>
      </c>
      <c r="HW12" s="128">
        <v>8.5714285714285694</v>
      </c>
      <c r="HX12" s="128">
        <v>19.272727272727266</v>
      </c>
      <c r="HY12" s="128">
        <v>10.638297872340429</v>
      </c>
      <c r="HZ12" s="128">
        <v>9.8654708520179373</v>
      </c>
      <c r="IA12" s="128">
        <v>9.7972972972972947</v>
      </c>
      <c r="IB12" s="128">
        <v>13.043478260869559</v>
      </c>
      <c r="IC12" s="128">
        <v>18.26923076923077</v>
      </c>
      <c r="ID12" s="128">
        <v>8.6021505376344063</v>
      </c>
      <c r="IE12" s="128">
        <v>5.4945054945054954</v>
      </c>
      <c r="IF12" s="128">
        <v>13.207547169811319</v>
      </c>
      <c r="IG12" s="128">
        <v>16.402116402116405</v>
      </c>
      <c r="IH12" s="128">
        <v>9.0909090909090864</v>
      </c>
      <c r="II12" s="128">
        <v>4.8593350383631675</v>
      </c>
      <c r="IJ12" s="128">
        <v>7.3394495412844032</v>
      </c>
      <c r="IK12" s="128">
        <v>12.543554006968638</v>
      </c>
      <c r="IL12" s="128">
        <v>4.710144927536235</v>
      </c>
      <c r="IM12" s="128">
        <v>9.1575091575091569</v>
      </c>
      <c r="IN12" s="128">
        <v>8.085106382978724</v>
      </c>
      <c r="IO12" s="128">
        <v>5.3811659192825125</v>
      </c>
      <c r="IP12" s="128">
        <v>8.4175084175084098</v>
      </c>
      <c r="IQ12" s="114">
        <v>8.6956521739130448</v>
      </c>
      <c r="IR12" s="114">
        <v>5.7692307692307745</v>
      </c>
      <c r="IS12" s="114">
        <v>8.5106382978723438</v>
      </c>
      <c r="IT12" s="114">
        <v>6.5934065934065949</v>
      </c>
      <c r="IU12" s="114">
        <v>2.3474178403755879</v>
      </c>
      <c r="IV12" s="114">
        <v>6.4516129032258087</v>
      </c>
      <c r="IW12" s="114">
        <v>7.2727272727272743</v>
      </c>
      <c r="IX12" s="114" t="str">
        <f t="shared" si="0"/>
        <v>--</v>
      </c>
      <c r="IY12" s="114" t="str">
        <f t="shared" si="0"/>
        <v>--</v>
      </c>
      <c r="IZ12" s="114" t="str">
        <f t="shared" si="0"/>
        <v>--</v>
      </c>
      <c r="JA12" s="114" t="str">
        <f t="shared" si="0"/>
        <v>--</v>
      </c>
      <c r="JB12" s="114" t="str">
        <f t="shared" si="0"/>
        <v>--</v>
      </c>
      <c r="JC12" s="114" t="str">
        <f t="shared" si="0"/>
        <v>--</v>
      </c>
      <c r="JD12" s="114" t="str">
        <f t="shared" si="0"/>
        <v>--</v>
      </c>
      <c r="JE12" s="114" t="str">
        <f t="shared" si="0"/>
        <v>--</v>
      </c>
      <c r="JF12" s="114" t="str">
        <f t="shared" si="0"/>
        <v>--</v>
      </c>
      <c r="JG12" s="243">
        <v>8.1818181818181799</v>
      </c>
      <c r="JH12" s="243">
        <v>7.0707070707070701</v>
      </c>
      <c r="JI12" s="243">
        <v>7.1428571428571397</v>
      </c>
      <c r="JJ12" s="243">
        <v>2.75229357798165</v>
      </c>
      <c r="JK12" s="243">
        <v>10.2564102564103</v>
      </c>
      <c r="JL12" s="243">
        <v>5.81395348837209</v>
      </c>
      <c r="JM12" s="243">
        <v>11.818181818181801</v>
      </c>
      <c r="JN12" s="243">
        <v>11.1675126903553</v>
      </c>
      <c r="JO12" s="243">
        <v>11.734693877551001</v>
      </c>
      <c r="JP12" s="243">
        <v>10.550458715596299</v>
      </c>
      <c r="JQ12" s="243">
        <v>15.517241379310301</v>
      </c>
      <c r="JR12" s="243">
        <v>16.2790697674419</v>
      </c>
      <c r="JS12" s="243">
        <v>15</v>
      </c>
      <c r="JT12" s="243">
        <v>11.6751269035533</v>
      </c>
      <c r="JU12" s="243">
        <v>12.755102040816301</v>
      </c>
      <c r="JV12" s="243">
        <v>10.550458715596299</v>
      </c>
      <c r="JW12" s="243">
        <v>15.086206896551699</v>
      </c>
      <c r="JX12" s="243">
        <v>8.7209302325581408</v>
      </c>
      <c r="JY12" s="243">
        <v>6.8181818181818201</v>
      </c>
      <c r="JZ12" s="243">
        <v>10.7692307692308</v>
      </c>
      <c r="KA12" s="243">
        <v>14.7959183673469</v>
      </c>
      <c r="KB12" s="243">
        <v>5.0458715596330297</v>
      </c>
      <c r="KC12" s="243">
        <v>7.2649572649572702</v>
      </c>
      <c r="KD12" s="243">
        <v>13.953488372093</v>
      </c>
      <c r="KE12" s="243">
        <v>1.79372197309417</v>
      </c>
      <c r="KF12" s="128" t="str">
        <f t="shared" si="1"/>
        <v>--</v>
      </c>
      <c r="KG12" s="243">
        <v>19.696969696969699</v>
      </c>
      <c r="KH12" s="243">
        <v>1.8264840182648401</v>
      </c>
      <c r="KI12" s="128" t="str">
        <f t="shared" si="2"/>
        <v>--</v>
      </c>
      <c r="KJ12" s="243">
        <v>15.606936416185</v>
      </c>
      <c r="KK12" s="243">
        <v>5.85585585585586</v>
      </c>
      <c r="KL12" s="243">
        <v>4.0201005025125598</v>
      </c>
      <c r="KM12" s="243">
        <v>6.5989847715736101</v>
      </c>
      <c r="KN12" s="243">
        <v>1.3698630136986301</v>
      </c>
      <c r="KO12" s="243">
        <v>3.8461538461538498</v>
      </c>
      <c r="KP12" s="243">
        <v>8.1871345029239802</v>
      </c>
      <c r="KQ12" s="220">
        <v>4.0201005025125598</v>
      </c>
      <c r="KR12" s="220">
        <v>8.1967213114754092</v>
      </c>
      <c r="KS12" s="220">
        <v>12.0603015075377</v>
      </c>
      <c r="KT12" s="220">
        <v>10.928961748633901</v>
      </c>
      <c r="KU12" s="220">
        <v>14.141414141414099</v>
      </c>
      <c r="KV12" s="220">
        <v>21.739130434782599</v>
      </c>
      <c r="KW12" s="220">
        <v>5.0251256281407004</v>
      </c>
      <c r="KX12" s="220">
        <v>3.2432432432432399</v>
      </c>
      <c r="KY12" s="128" t="str">
        <f t="shared" si="15"/>
        <v>--</v>
      </c>
      <c r="KZ12" s="128" t="str">
        <f t="shared" si="15"/>
        <v>--</v>
      </c>
      <c r="LA12" s="220">
        <v>2.9411764705882399</v>
      </c>
      <c r="LB12" s="128" t="str">
        <f t="shared" si="4"/>
        <v>--</v>
      </c>
      <c r="LC12" s="295">
        <v>30.143540669856471</v>
      </c>
      <c r="LD12" s="295">
        <v>15.111111111111102</v>
      </c>
      <c r="LE12" s="295">
        <v>16.82692307692308</v>
      </c>
      <c r="LF12" s="295">
        <v>13.06532663316583</v>
      </c>
      <c r="LG12" s="295">
        <v>34.224598930481292</v>
      </c>
      <c r="LH12" s="295">
        <v>15.283842794759824</v>
      </c>
      <c r="LI12" s="295">
        <v>15.126050420168077</v>
      </c>
      <c r="LJ12" s="295">
        <v>4.3478260869565233</v>
      </c>
      <c r="LK12" s="380">
        <v>34.893617021276604</v>
      </c>
      <c r="LL12" s="381">
        <v>23.529411764705884</v>
      </c>
      <c r="LM12" s="381">
        <v>15.767634854771787</v>
      </c>
      <c r="LN12" s="381">
        <v>8.2125603864734309</v>
      </c>
      <c r="LO12" s="380">
        <v>16.113744075829384</v>
      </c>
      <c r="LP12" s="381">
        <v>13.392857142857141</v>
      </c>
      <c r="LQ12" s="381">
        <v>10.576923076923073</v>
      </c>
      <c r="LR12" s="381">
        <v>11.111111111111116</v>
      </c>
      <c r="LS12" s="381">
        <v>22.580645161290313</v>
      </c>
      <c r="LT12" s="381">
        <v>16.157205240174683</v>
      </c>
      <c r="LU12" s="381">
        <v>12.605042016806717</v>
      </c>
      <c r="LV12" s="381">
        <v>8.6956521739130466</v>
      </c>
      <c r="LW12" s="381">
        <v>24.892703862660955</v>
      </c>
      <c r="LX12" s="381">
        <v>18.817204301075265</v>
      </c>
      <c r="LY12" s="381">
        <v>15</v>
      </c>
      <c r="LZ12" s="381">
        <v>7.7294685990338197</v>
      </c>
      <c r="MA12" s="380">
        <v>34.597156398104261</v>
      </c>
      <c r="MB12" s="381">
        <v>30.769230769230763</v>
      </c>
      <c r="MC12" s="381">
        <v>30.582524271844676</v>
      </c>
      <c r="MD12" s="381">
        <v>32.994923857868031</v>
      </c>
      <c r="ME12" s="381">
        <v>40.860215053763433</v>
      </c>
      <c r="MF12" s="381">
        <v>27.510917030567676</v>
      </c>
      <c r="MG12" s="381">
        <v>36.554621848739515</v>
      </c>
      <c r="MH12" s="381">
        <v>28.260869565217391</v>
      </c>
      <c r="MI12" s="381">
        <v>41.276595744680854</v>
      </c>
      <c r="MJ12" s="381">
        <v>43.01075268817204</v>
      </c>
      <c r="MK12" s="381">
        <v>40.663900414937778</v>
      </c>
      <c r="ML12" s="381">
        <v>29.951690821256051</v>
      </c>
      <c r="MM12" s="378" t="str">
        <f t="shared" si="5"/>
        <v>--</v>
      </c>
      <c r="MN12" s="381">
        <v>22.222222222222221</v>
      </c>
      <c r="MO12" s="381">
        <v>25.60386473429951</v>
      </c>
      <c r="MP12" s="381">
        <v>30.456852791878184</v>
      </c>
      <c r="MQ12" s="378" t="str">
        <f t="shared" si="6"/>
        <v>--</v>
      </c>
      <c r="MR12" s="381">
        <v>18.3406113537118</v>
      </c>
      <c r="MS12" s="381">
        <v>26.050420168067241</v>
      </c>
      <c r="MT12" s="381">
        <v>25.000000000000004</v>
      </c>
      <c r="MU12" s="378" t="str">
        <f t="shared" si="7"/>
        <v>--</v>
      </c>
      <c r="MV12" s="381">
        <v>34.05405405405407</v>
      </c>
      <c r="MW12" s="381">
        <v>28.215767634854785</v>
      </c>
      <c r="MX12" s="381">
        <v>22.815533980582543</v>
      </c>
      <c r="MY12" s="380">
        <v>36.842105263157904</v>
      </c>
      <c r="MZ12" s="381">
        <v>29.017857142857142</v>
      </c>
      <c r="NA12" s="381">
        <v>28.502415458937204</v>
      </c>
      <c r="NB12" s="381">
        <v>32.828282828282831</v>
      </c>
      <c r="NC12" s="381">
        <v>38.586956521739133</v>
      </c>
      <c r="ND12" s="381">
        <v>25.764192139737993</v>
      </c>
      <c r="NE12" s="381">
        <v>32.352941176470587</v>
      </c>
      <c r="NF12" s="381">
        <v>28.260869565217387</v>
      </c>
      <c r="NG12" s="381">
        <v>37.391304347826114</v>
      </c>
      <c r="NH12" s="381">
        <v>39.459459459459467</v>
      </c>
      <c r="NI12" s="381">
        <v>33.195020746887984</v>
      </c>
      <c r="NJ12" s="381">
        <v>27.536231884057973</v>
      </c>
      <c r="NK12" s="380">
        <v>11.682242990654199</v>
      </c>
      <c r="NL12" s="381">
        <v>10.176991150442481</v>
      </c>
      <c r="NM12" s="381">
        <v>8.2524271844660202</v>
      </c>
      <c r="NN12" s="381">
        <v>6.0606060606060614</v>
      </c>
      <c r="NO12" s="381">
        <v>15.508021390374338</v>
      </c>
      <c r="NP12" s="381">
        <v>8.7336244541484707</v>
      </c>
      <c r="NQ12" s="381">
        <v>10.924369747899158</v>
      </c>
      <c r="NR12" s="381">
        <v>5.4347826086956559</v>
      </c>
      <c r="NS12" s="381">
        <v>15.879828326180252</v>
      </c>
      <c r="NT12" s="381">
        <v>14.973262032085566</v>
      </c>
      <c r="NU12" s="381">
        <v>9.0534979423868371</v>
      </c>
      <c r="NV12" s="381">
        <v>4.7846889952153138</v>
      </c>
      <c r="NW12" s="380">
        <v>4.2253521126760578</v>
      </c>
      <c r="NX12" s="381">
        <v>8.4444444444444464</v>
      </c>
      <c r="NY12" s="381">
        <v>13.170731707317087</v>
      </c>
      <c r="NZ12" s="381">
        <v>9.6938775510204049</v>
      </c>
      <c r="OA12" s="381">
        <v>11.229946524064172</v>
      </c>
      <c r="OB12" s="381">
        <v>6.1135371179039311</v>
      </c>
      <c r="OC12" s="381">
        <v>11.764705882352942</v>
      </c>
      <c r="OD12" s="381">
        <v>8.6956521739130466</v>
      </c>
      <c r="OE12" s="381">
        <v>7.7253218884120205</v>
      </c>
      <c r="OF12" s="381">
        <v>13.513513513513514</v>
      </c>
      <c r="OG12" s="381">
        <v>11.522633744855968</v>
      </c>
      <c r="OH12" s="381">
        <v>6.2200956937799035</v>
      </c>
      <c r="OI12" s="380">
        <v>8.4507042253521156</v>
      </c>
      <c r="OJ12" s="381">
        <v>14.159292035398229</v>
      </c>
      <c r="OK12" s="381">
        <v>10.731707317073164</v>
      </c>
      <c r="OL12" s="381">
        <v>13.705583756345179</v>
      </c>
      <c r="OM12" s="381">
        <v>15.508021390374333</v>
      </c>
      <c r="ON12" s="381">
        <v>7.0175438596491251</v>
      </c>
      <c r="OO12" s="381">
        <v>13.865546218487397</v>
      </c>
      <c r="OP12" s="381">
        <v>9.7826086956521703</v>
      </c>
      <c r="OQ12" s="381">
        <v>11.15879828326181</v>
      </c>
      <c r="OR12" s="381">
        <v>12.43243243243243</v>
      </c>
      <c r="OS12" s="381">
        <v>15.226337448559679</v>
      </c>
      <c r="OT12" s="381">
        <v>5.2631578947368434</v>
      </c>
      <c r="OU12" s="378" t="str">
        <f t="shared" si="8"/>
        <v>--</v>
      </c>
      <c r="OV12" s="381">
        <v>12.444444444444446</v>
      </c>
      <c r="OW12" s="381">
        <v>15.04854368932039</v>
      </c>
      <c r="OX12" s="381">
        <v>16.666666666666661</v>
      </c>
      <c r="OY12" s="378" t="str">
        <f t="shared" si="9"/>
        <v>--</v>
      </c>
      <c r="OZ12" s="381">
        <v>6.9868995633187794</v>
      </c>
      <c r="PA12" s="381">
        <v>16.806722689075638</v>
      </c>
      <c r="PB12" s="381">
        <v>17.391304347826086</v>
      </c>
      <c r="PC12" s="378" t="str">
        <f t="shared" si="10"/>
        <v>--</v>
      </c>
      <c r="PD12" s="381">
        <v>13.043478260869572</v>
      </c>
      <c r="PE12" s="381">
        <v>13.580246913580249</v>
      </c>
      <c r="PF12" s="381">
        <v>16.267942583732058</v>
      </c>
      <c r="PG12" s="380">
        <v>16.355140186915889</v>
      </c>
      <c r="PH12" s="381">
        <v>14.666666666666668</v>
      </c>
      <c r="PI12" s="381">
        <v>14.07766990291263</v>
      </c>
      <c r="PJ12" s="381">
        <v>18.181818181818173</v>
      </c>
      <c r="PK12" s="381">
        <v>19.125683060109299</v>
      </c>
      <c r="PL12" s="381">
        <v>13.100436681222709</v>
      </c>
      <c r="PM12" s="381">
        <v>18.067226890756324</v>
      </c>
      <c r="PN12" s="381">
        <v>17.391304347826093</v>
      </c>
      <c r="PO12" s="381">
        <v>11.158798283261802</v>
      </c>
      <c r="PP12" s="381">
        <v>14.130434782608702</v>
      </c>
      <c r="PQ12" s="381">
        <v>20.576131687242807</v>
      </c>
      <c r="PR12" s="381">
        <v>10.52631578947369</v>
      </c>
      <c r="PS12" s="380">
        <v>8.7336244541484742</v>
      </c>
      <c r="PT12" s="381">
        <v>12.972972972972977</v>
      </c>
      <c r="PU12" s="381">
        <v>4.2735042735042752</v>
      </c>
      <c r="PV12" s="381">
        <v>6.5934065934065957</v>
      </c>
      <c r="PW12" s="380">
        <v>9.2105263157894726</v>
      </c>
      <c r="PX12" s="381">
        <v>17.837837837837842</v>
      </c>
      <c r="PY12" s="381">
        <v>14.529914529914537</v>
      </c>
      <c r="PZ12" s="381">
        <v>10.439560439560447</v>
      </c>
      <c r="QA12" s="380">
        <v>19.736842105263165</v>
      </c>
      <c r="QB12" s="381">
        <v>17.39130434782609</v>
      </c>
      <c r="QC12" s="381">
        <v>14.59227467811159</v>
      </c>
      <c r="QD12" s="381">
        <v>10.497237569060779</v>
      </c>
      <c r="QE12" s="380">
        <v>5.2631578947368416</v>
      </c>
      <c r="QF12" s="381">
        <v>7.6086956521739131</v>
      </c>
      <c r="QG12" s="381">
        <v>8.1545064377682408</v>
      </c>
      <c r="QH12" s="381">
        <v>8.8888888888888857</v>
      </c>
      <c r="QI12" s="380">
        <v>16.748768472906409</v>
      </c>
      <c r="QJ12" s="381">
        <v>14.864864864864867</v>
      </c>
      <c r="QK12" s="381">
        <v>13.06532663316583</v>
      </c>
      <c r="QL12" s="381">
        <v>18.274111675126893</v>
      </c>
      <c r="QM12" s="378" t="str">
        <f t="shared" si="11"/>
        <v>--</v>
      </c>
      <c r="QN12" s="381">
        <v>10.045662100456621</v>
      </c>
      <c r="QO12" s="381">
        <v>15.384615384615397</v>
      </c>
      <c r="QP12" s="381">
        <v>13.953488372093027</v>
      </c>
      <c r="QQ12" s="378" t="str">
        <f t="shared" si="12"/>
        <v>--</v>
      </c>
      <c r="QR12" s="381">
        <v>21.621621621621625</v>
      </c>
      <c r="QS12" s="381">
        <v>20.425531914893615</v>
      </c>
      <c r="QT12" s="381">
        <v>16.483516483516478</v>
      </c>
      <c r="QU12" s="380">
        <v>12.745098039215687</v>
      </c>
      <c r="QV12" s="381">
        <v>9.8654708520179408</v>
      </c>
      <c r="QW12" s="381">
        <v>11.111111111111111</v>
      </c>
      <c r="QX12" s="381">
        <v>12.755102040816329</v>
      </c>
      <c r="QY12" s="378" t="str">
        <f t="shared" si="13"/>
        <v>--</v>
      </c>
      <c r="QZ12" s="381">
        <v>7.3059360730593603</v>
      </c>
      <c r="RA12" s="381">
        <v>13.247863247863251</v>
      </c>
      <c r="RB12" s="381">
        <v>14.534883720930237</v>
      </c>
      <c r="RC12" s="378" t="str">
        <f t="shared" si="14"/>
        <v>--</v>
      </c>
      <c r="RD12" s="381">
        <v>16.847826086956513</v>
      </c>
      <c r="RE12" s="381">
        <v>13.617021276595747</v>
      </c>
      <c r="RF12" s="381">
        <v>16.666666666666679</v>
      </c>
    </row>
    <row r="13" spans="1:475" x14ac:dyDescent="0.25">
      <c r="A13" s="114">
        <v>9</v>
      </c>
      <c r="B13" s="93" t="s">
        <v>10</v>
      </c>
      <c r="C13" s="126">
        <v>30.541871921182285</v>
      </c>
      <c r="D13" s="126">
        <v>30.817610062893092</v>
      </c>
      <c r="E13" s="126">
        <v>14.062499999999996</v>
      </c>
      <c r="F13" s="126">
        <v>30.677290836653377</v>
      </c>
      <c r="G13" s="126">
        <v>31.249999999999996</v>
      </c>
      <c r="H13" s="126">
        <v>21.610169491525415</v>
      </c>
      <c r="I13" s="126">
        <v>29.712460063897794</v>
      </c>
      <c r="J13" s="126">
        <v>26.433915211970067</v>
      </c>
      <c r="K13" s="126">
        <v>21.960784313725497</v>
      </c>
      <c r="L13" s="126">
        <v>22.531645569620249</v>
      </c>
      <c r="M13" s="128">
        <v>19.402985074626866</v>
      </c>
      <c r="N13" s="128">
        <v>11.006289308176109</v>
      </c>
      <c r="O13" s="128">
        <v>31.578947368421044</v>
      </c>
      <c r="P13" s="128">
        <v>19.083969465648867</v>
      </c>
      <c r="Q13" s="128">
        <v>8.517350157728707</v>
      </c>
      <c r="R13" s="128">
        <v>58.374384236453196</v>
      </c>
      <c r="S13" s="128">
        <v>45.894736842105253</v>
      </c>
      <c r="T13" s="128">
        <v>19.003115264797497</v>
      </c>
      <c r="U13" s="128">
        <v>67.068273092369523</v>
      </c>
      <c r="V13" s="128">
        <v>47.648902821316632</v>
      </c>
      <c r="W13" s="128">
        <v>36.170212765957473</v>
      </c>
      <c r="X13" s="128">
        <v>51.437699680511138</v>
      </c>
      <c r="Y13" s="128">
        <v>41.249999999999964</v>
      </c>
      <c r="Z13" s="128">
        <v>26.377952755905522</v>
      </c>
      <c r="AA13" s="128">
        <v>48.614609571788421</v>
      </c>
      <c r="AB13" s="132">
        <v>37.965260545905736</v>
      </c>
      <c r="AC13" s="132">
        <v>22.327044025157232</v>
      </c>
      <c r="AD13" s="132">
        <v>53.002610966057389</v>
      </c>
      <c r="AE13" s="132">
        <v>36.246786632390737</v>
      </c>
      <c r="AF13" s="128">
        <v>20.504731861198703</v>
      </c>
      <c r="AG13" s="126">
        <v>41.277641277641294</v>
      </c>
      <c r="AH13" s="126">
        <v>26.31578947368418</v>
      </c>
      <c r="AI13" s="133">
        <v>7.7881619937694744</v>
      </c>
      <c r="AJ13" s="133">
        <v>43.77510040160643</v>
      </c>
      <c r="AK13" s="128">
        <v>27.899686520376175</v>
      </c>
      <c r="AL13" s="128">
        <v>21.186440677966111</v>
      </c>
      <c r="AM13" s="128">
        <v>36.334405144694522</v>
      </c>
      <c r="AN13" s="128">
        <v>21.553884711779439</v>
      </c>
      <c r="AO13" s="128">
        <v>15.748031496062989</v>
      </c>
      <c r="AP13" s="128">
        <v>34.848484848484844</v>
      </c>
      <c r="AQ13" s="128">
        <v>24.937655860349118</v>
      </c>
      <c r="AR13" s="128">
        <v>12.933753943217674</v>
      </c>
      <c r="AS13" s="128">
        <v>34.374999999999993</v>
      </c>
      <c r="AT13" s="128">
        <v>20.512820512820493</v>
      </c>
      <c r="AU13" s="128">
        <v>8.5443037974683556</v>
      </c>
      <c r="AV13" s="128" t="s">
        <v>286</v>
      </c>
      <c r="AW13" s="128" t="s">
        <v>286</v>
      </c>
      <c r="AX13" s="132" t="s">
        <v>286</v>
      </c>
      <c r="AY13" s="132" t="s">
        <v>286</v>
      </c>
      <c r="AZ13" s="132" t="s">
        <v>286</v>
      </c>
      <c r="BA13" s="132" t="s">
        <v>286</v>
      </c>
      <c r="BB13" s="128" t="s">
        <v>286</v>
      </c>
      <c r="BC13" s="132" t="s">
        <v>286</v>
      </c>
      <c r="BD13" s="132" t="s">
        <v>286</v>
      </c>
      <c r="BE13" s="132" t="s">
        <v>286</v>
      </c>
      <c r="BF13" s="132">
        <v>21.89054726368159</v>
      </c>
      <c r="BG13" s="128">
        <v>19.303797468354425</v>
      </c>
      <c r="BH13" s="121" t="s">
        <v>286</v>
      </c>
      <c r="BI13" s="121">
        <v>17.69230769230769</v>
      </c>
      <c r="BJ13" s="121">
        <v>15.189873417721504</v>
      </c>
      <c r="BK13" s="121" t="s">
        <v>286</v>
      </c>
      <c r="BL13" s="128" t="s">
        <v>286</v>
      </c>
      <c r="BM13" s="121" t="s">
        <v>286</v>
      </c>
      <c r="BN13" s="114" t="s">
        <v>286</v>
      </c>
      <c r="BO13" s="114" t="s">
        <v>286</v>
      </c>
      <c r="BP13" s="114" t="s">
        <v>286</v>
      </c>
      <c r="BQ13" s="128" t="s">
        <v>286</v>
      </c>
      <c r="BR13" s="121" t="s">
        <v>286</v>
      </c>
      <c r="BS13" s="121" t="s">
        <v>286</v>
      </c>
      <c r="BT13" s="121" t="s">
        <v>286</v>
      </c>
      <c r="BU13" s="128">
        <v>28.606965174129368</v>
      </c>
      <c r="BV13" s="121">
        <v>21.51898734177216</v>
      </c>
      <c r="BW13" s="121" t="s">
        <v>286</v>
      </c>
      <c r="BX13" s="121">
        <v>25.449871465295622</v>
      </c>
      <c r="BY13" s="128">
        <v>22.397476340693991</v>
      </c>
      <c r="BZ13" s="121">
        <v>39.473684210526315</v>
      </c>
      <c r="CA13" s="121">
        <v>38.655462184873954</v>
      </c>
      <c r="CB13" s="121">
        <v>23.987538940809994</v>
      </c>
      <c r="CC13" s="128">
        <v>46.692607003891048</v>
      </c>
      <c r="CD13" s="121">
        <v>46.105919003115254</v>
      </c>
      <c r="CE13" s="121">
        <v>36.820083682008381</v>
      </c>
      <c r="CF13" s="121">
        <v>48.29721362229099</v>
      </c>
      <c r="CG13" s="128">
        <v>39.054726368159194</v>
      </c>
      <c r="CH13" s="121">
        <v>27.906976744186043</v>
      </c>
      <c r="CI13" s="121">
        <v>33.75</v>
      </c>
      <c r="CJ13" s="121">
        <v>36.386138613861384</v>
      </c>
      <c r="CK13" s="121">
        <v>23.987538940809976</v>
      </c>
      <c r="CL13" s="121">
        <v>38.181818181818194</v>
      </c>
      <c r="CM13" s="121">
        <v>31.7258883248731</v>
      </c>
      <c r="CN13" s="121">
        <v>29.153605015673982</v>
      </c>
      <c r="CO13" s="121">
        <v>8.8235294117646994</v>
      </c>
      <c r="CP13" s="128">
        <v>13.417190775681336</v>
      </c>
      <c r="CQ13" s="121">
        <v>18.633540372670812</v>
      </c>
      <c r="CR13" s="121">
        <v>8.4337349397590398</v>
      </c>
      <c r="CS13" s="114">
        <v>10.185185185185183</v>
      </c>
      <c r="CT13" s="114">
        <v>9.6638655462184886</v>
      </c>
      <c r="CU13" s="128">
        <v>8.8607594936708871</v>
      </c>
      <c r="CV13" s="121">
        <v>12.345679012345673</v>
      </c>
      <c r="CW13" s="121">
        <v>10.038610038610038</v>
      </c>
      <c r="CX13" s="114">
        <v>8.5492227979274631</v>
      </c>
      <c r="CY13" s="114">
        <v>7.2681704260651614</v>
      </c>
      <c r="CZ13" s="128">
        <v>7.3248407643312099</v>
      </c>
      <c r="DA13" s="121">
        <v>9.2896174863387895</v>
      </c>
      <c r="DB13" s="121">
        <v>12.433862433862421</v>
      </c>
      <c r="DC13" s="114">
        <v>9.5846645367412169</v>
      </c>
      <c r="DD13" s="114" t="s">
        <v>286</v>
      </c>
      <c r="DE13" s="128" t="s">
        <v>286</v>
      </c>
      <c r="DF13" s="121" t="s">
        <v>286</v>
      </c>
      <c r="DG13" s="121" t="s">
        <v>286</v>
      </c>
      <c r="DH13" s="114" t="s">
        <v>286</v>
      </c>
      <c r="DI13" s="114" t="s">
        <v>286</v>
      </c>
      <c r="DJ13" s="128" t="s">
        <v>286</v>
      </c>
      <c r="DK13" s="121" t="s">
        <v>286</v>
      </c>
      <c r="DL13" s="121" t="s">
        <v>286</v>
      </c>
      <c r="DM13" s="121">
        <v>57.251908396946547</v>
      </c>
      <c r="DN13" s="121">
        <v>43.034825870646806</v>
      </c>
      <c r="DO13" s="128">
        <v>26.959247648902814</v>
      </c>
      <c r="DP13" s="121">
        <v>58.333333333333314</v>
      </c>
      <c r="DQ13" s="121">
        <v>40.203562340966926</v>
      </c>
      <c r="DR13" s="121">
        <v>27.672955974842765</v>
      </c>
      <c r="DS13" s="121" t="s">
        <v>286</v>
      </c>
      <c r="DT13" s="128" t="s">
        <v>286</v>
      </c>
      <c r="DU13" s="131" t="s">
        <v>286</v>
      </c>
      <c r="DV13" s="131" t="s">
        <v>286</v>
      </c>
      <c r="DW13" s="114" t="s">
        <v>286</v>
      </c>
      <c r="DX13" s="131" t="s">
        <v>286</v>
      </c>
      <c r="DY13" s="128" t="s">
        <v>286</v>
      </c>
      <c r="DZ13" s="128" t="s">
        <v>286</v>
      </c>
      <c r="EA13" s="128" t="s">
        <v>286</v>
      </c>
      <c r="EB13" s="128">
        <v>44.8101265822785</v>
      </c>
      <c r="EC13" s="128">
        <v>42.079207920792058</v>
      </c>
      <c r="ED13" s="128">
        <v>34.276729559748418</v>
      </c>
      <c r="EE13" s="128">
        <v>46.997389033942589</v>
      </c>
      <c r="EF13" s="128">
        <v>43.622448979591816</v>
      </c>
      <c r="EG13" s="128">
        <v>29.245283018867941</v>
      </c>
      <c r="EH13" s="128">
        <v>6.4748201438848882</v>
      </c>
      <c r="EI13" s="128">
        <v>8.1419624217118933</v>
      </c>
      <c r="EJ13" s="128">
        <v>6.2305295950155788</v>
      </c>
      <c r="EK13" s="128">
        <v>1.9379844961240325</v>
      </c>
      <c r="EL13" s="121">
        <v>8.3850931677018608</v>
      </c>
      <c r="EM13" s="121">
        <v>6.6945606694560684</v>
      </c>
      <c r="EN13" s="121">
        <v>5.2795031055900603</v>
      </c>
      <c r="EO13" s="121">
        <v>7.9404466501240663</v>
      </c>
      <c r="EP13" s="128">
        <v>8.9147286821705443</v>
      </c>
      <c r="EQ13" s="121">
        <v>3.2994923857868019</v>
      </c>
      <c r="ER13" s="121">
        <v>5.693069306930691</v>
      </c>
      <c r="ES13" s="121">
        <v>6.2500000000000027</v>
      </c>
      <c r="ET13" s="121">
        <v>2.8423772609819116</v>
      </c>
      <c r="EU13" s="128">
        <v>8.1424936386768323</v>
      </c>
      <c r="EV13" s="121">
        <v>5.9936908517350176</v>
      </c>
      <c r="EW13" s="121">
        <v>12.562814070351756</v>
      </c>
      <c r="EX13" s="121">
        <v>10.042735042735048</v>
      </c>
      <c r="EY13" s="121">
        <v>6.2500000000000027</v>
      </c>
      <c r="EZ13" s="128">
        <v>9.8039215686274535</v>
      </c>
      <c r="FA13" s="121">
        <v>13.782051282051295</v>
      </c>
      <c r="FB13" s="121">
        <v>8.4388185654008474</v>
      </c>
      <c r="FC13" s="121">
        <v>11.320754716981147</v>
      </c>
      <c r="FD13" s="121">
        <v>13.098236775818627</v>
      </c>
      <c r="FE13" s="128">
        <v>6.7729083665338656</v>
      </c>
      <c r="FF13" s="121">
        <v>8.418367346938771</v>
      </c>
      <c r="FG13" s="121">
        <v>10.579345088161206</v>
      </c>
      <c r="FH13" s="121">
        <v>8.653846153846148</v>
      </c>
      <c r="FI13" s="121">
        <v>7.5129533678756477</v>
      </c>
      <c r="FJ13" s="128">
        <v>9.7883597883597968</v>
      </c>
      <c r="FK13" s="121">
        <v>8.2278481012658258</v>
      </c>
      <c r="FL13" s="121">
        <v>22.549019607843125</v>
      </c>
      <c r="FM13" s="121">
        <v>29.700854700854705</v>
      </c>
      <c r="FN13" s="121">
        <v>17.554858934169282</v>
      </c>
      <c r="FO13" s="128">
        <v>19.531249999999996</v>
      </c>
      <c r="FP13" s="121">
        <v>26.837060702875377</v>
      </c>
      <c r="FQ13" s="121">
        <v>23.628691983122376</v>
      </c>
      <c r="FR13" s="121">
        <v>19.303797468354436</v>
      </c>
      <c r="FS13" s="121">
        <v>22.693266832917697</v>
      </c>
      <c r="FT13" s="128">
        <v>18.110236220472448</v>
      </c>
      <c r="FU13" s="121">
        <v>10.406091370558379</v>
      </c>
      <c r="FV13" s="121">
        <v>16.202531645569611</v>
      </c>
      <c r="FW13" s="121">
        <v>13.504823151125409</v>
      </c>
      <c r="FX13" s="121">
        <v>12.176165803108807</v>
      </c>
      <c r="FY13" s="128">
        <v>15.915119363395229</v>
      </c>
      <c r="FZ13" s="121">
        <v>8.5443037974683573</v>
      </c>
      <c r="GA13" s="121">
        <v>36.296296296296312</v>
      </c>
      <c r="GB13" s="121">
        <v>37.15498938428874</v>
      </c>
      <c r="GC13" s="121">
        <v>17.981072555205042</v>
      </c>
      <c r="GD13" s="128">
        <v>34.251968503937</v>
      </c>
      <c r="GE13" s="121">
        <v>32.165605095541387</v>
      </c>
      <c r="GF13" s="121">
        <v>25.316455696202517</v>
      </c>
      <c r="GG13" s="121">
        <v>34.069400630914828</v>
      </c>
      <c r="GH13" s="121">
        <v>25.742574257425733</v>
      </c>
      <c r="GI13" s="128">
        <v>22.047244094488171</v>
      </c>
      <c r="GJ13" s="121">
        <v>21.593830334190233</v>
      </c>
      <c r="GK13" s="121">
        <v>21.969696969696955</v>
      </c>
      <c r="GL13" s="121">
        <v>17.419354838709669</v>
      </c>
      <c r="GM13" s="130">
        <v>30.809399477806799</v>
      </c>
      <c r="GN13" s="128">
        <v>20.634920634920636</v>
      </c>
      <c r="GO13" s="121">
        <v>9.8412698412698418</v>
      </c>
      <c r="GP13" s="121">
        <v>11.691542288557219</v>
      </c>
      <c r="GQ13" s="121">
        <v>28.418803418803432</v>
      </c>
      <c r="GR13" s="121">
        <v>21.943573667711611</v>
      </c>
      <c r="GS13" s="128">
        <v>7.4218750000000044</v>
      </c>
      <c r="GT13" s="121">
        <v>23.734177215189863</v>
      </c>
      <c r="GU13" s="121">
        <v>24.894514767932488</v>
      </c>
      <c r="GV13" s="121">
        <v>9.4339622641509475</v>
      </c>
      <c r="GW13" s="121">
        <v>23.484848484848506</v>
      </c>
      <c r="GX13" s="128">
        <v>27.160493827160483</v>
      </c>
      <c r="GY13" s="128">
        <v>5.6410256410256379</v>
      </c>
      <c r="GZ13" s="128">
        <v>17.128463476070522</v>
      </c>
      <c r="HA13" s="128">
        <v>24.115755627009644</v>
      </c>
      <c r="HB13" s="128">
        <v>7.3298429319371738</v>
      </c>
      <c r="HC13" s="128">
        <v>15.789473684210538</v>
      </c>
      <c r="HD13" s="128">
        <v>21.835443037974702</v>
      </c>
      <c r="HE13" s="128" t="s">
        <v>286</v>
      </c>
      <c r="HF13" s="128" t="s">
        <v>286</v>
      </c>
      <c r="HG13" s="128" t="s">
        <v>286</v>
      </c>
      <c r="HH13" s="128" t="s">
        <v>286</v>
      </c>
      <c r="HI13" s="128" t="s">
        <v>286</v>
      </c>
      <c r="HJ13" s="128" t="s">
        <v>286</v>
      </c>
      <c r="HK13" s="128" t="s">
        <v>286</v>
      </c>
      <c r="HL13" s="121" t="s">
        <v>286</v>
      </c>
      <c r="HM13" s="121" t="s">
        <v>286</v>
      </c>
      <c r="HN13" s="121" t="s">
        <v>286</v>
      </c>
      <c r="HO13" s="121">
        <v>7.3979591836734668</v>
      </c>
      <c r="HP13" s="128">
        <v>13.694267515923556</v>
      </c>
      <c r="HQ13" s="121" t="s">
        <v>286</v>
      </c>
      <c r="HR13" s="121">
        <v>7.049608355091376</v>
      </c>
      <c r="HS13" s="121">
        <v>19.169329073482434</v>
      </c>
      <c r="HT13" s="129">
        <v>8.188585607940448</v>
      </c>
      <c r="HU13" s="128">
        <v>12.288135593220352</v>
      </c>
      <c r="HV13" s="114">
        <v>8.2278481012658151</v>
      </c>
      <c r="HW13" s="114">
        <v>11.111111111111112</v>
      </c>
      <c r="HX13" s="114">
        <v>9.6153846153846185</v>
      </c>
      <c r="HY13" s="114">
        <v>11.764705882352937</v>
      </c>
      <c r="HZ13" s="114">
        <v>14.511041009463735</v>
      </c>
      <c r="IA13" s="114">
        <v>10.696517412935318</v>
      </c>
      <c r="IB13" s="114">
        <v>5.1587301587301599</v>
      </c>
      <c r="IC13" s="114">
        <v>10.704960835509137</v>
      </c>
      <c r="ID13" s="114">
        <v>10.204081632653059</v>
      </c>
      <c r="IE13" s="114">
        <v>7.9872204472843507</v>
      </c>
      <c r="IF13" s="114">
        <v>12.335958005249344</v>
      </c>
      <c r="IG13" s="114">
        <v>9.9216710182767631</v>
      </c>
      <c r="IH13" s="114">
        <v>6.4102564102564141</v>
      </c>
      <c r="II13" s="114">
        <v>5.2631578947368416</v>
      </c>
      <c r="IJ13" s="114">
        <v>9.148936170212755</v>
      </c>
      <c r="IK13" s="114">
        <v>8.8050314465408803</v>
      </c>
      <c r="IL13" s="114">
        <v>5.9760956175298823</v>
      </c>
      <c r="IM13" s="114">
        <v>6.4308681672025738</v>
      </c>
      <c r="IN13" s="114">
        <v>8.0168776371308041</v>
      </c>
      <c r="IO13" s="114">
        <v>6.0509554140127388</v>
      </c>
      <c r="IP13" s="114">
        <v>6</v>
      </c>
      <c r="IQ13" s="114">
        <v>7.9051383399209474</v>
      </c>
      <c r="IR13" s="114">
        <v>3.3333333333333344</v>
      </c>
      <c r="IS13" s="114">
        <v>5.3708439897698215</v>
      </c>
      <c r="IT13" s="114">
        <v>6.4516129032258114</v>
      </c>
      <c r="IU13" s="114">
        <v>5.7591623036649242</v>
      </c>
      <c r="IV13" s="114">
        <v>5.7142857142857117</v>
      </c>
      <c r="IW13" s="114">
        <v>8.3067092651757175</v>
      </c>
      <c r="IX13" s="114" t="str">
        <f t="shared" si="0"/>
        <v>--</v>
      </c>
      <c r="IY13" s="114" t="str">
        <f t="shared" si="0"/>
        <v>--</v>
      </c>
      <c r="IZ13" s="114" t="str">
        <f t="shared" si="0"/>
        <v>--</v>
      </c>
      <c r="JA13" s="114" t="str">
        <f t="shared" si="0"/>
        <v>--</v>
      </c>
      <c r="JB13" s="114" t="str">
        <f t="shared" si="0"/>
        <v>--</v>
      </c>
      <c r="JC13" s="114" t="str">
        <f t="shared" si="0"/>
        <v>--</v>
      </c>
      <c r="JD13" s="114" t="str">
        <f t="shared" si="0"/>
        <v>--</v>
      </c>
      <c r="JE13" s="114" t="str">
        <f t="shared" si="0"/>
        <v>--</v>
      </c>
      <c r="JF13" s="114" t="str">
        <f t="shared" si="0"/>
        <v>--</v>
      </c>
      <c r="JG13" s="243">
        <v>7.5630252100840396</v>
      </c>
      <c r="JH13" s="243">
        <v>8.3798882681564208</v>
      </c>
      <c r="JI13" s="243">
        <v>6.1290322580645196</v>
      </c>
      <c r="JJ13" s="243">
        <v>6.4102564102564097</v>
      </c>
      <c r="JK13" s="243">
        <v>6.1662198391420899</v>
      </c>
      <c r="JL13" s="243">
        <v>5.4313099041533501</v>
      </c>
      <c r="JM13" s="243">
        <v>16.6666666666667</v>
      </c>
      <c r="JN13" s="243">
        <v>14.044943820224701</v>
      </c>
      <c r="JO13" s="243">
        <v>11.935483870967699</v>
      </c>
      <c r="JP13" s="243">
        <v>11.508951406649601</v>
      </c>
      <c r="JQ13" s="243">
        <v>11.559139784946201</v>
      </c>
      <c r="JR13" s="243">
        <v>11.5015974440895</v>
      </c>
      <c r="JS13" s="243">
        <v>9.8870056497175103</v>
      </c>
      <c r="JT13" s="243">
        <v>8.7078651685393194</v>
      </c>
      <c r="JU13" s="243">
        <v>8.4690553745928305</v>
      </c>
      <c r="JV13" s="243">
        <v>15.601023017902801</v>
      </c>
      <c r="JW13" s="243">
        <v>9.9195710455764097</v>
      </c>
      <c r="JX13" s="243">
        <v>8.3067092651757104</v>
      </c>
      <c r="JY13" s="243">
        <v>9.6045197740112993</v>
      </c>
      <c r="JZ13" s="243">
        <v>9.7765363128491707</v>
      </c>
      <c r="KA13" s="243">
        <v>10.064935064935099</v>
      </c>
      <c r="KB13" s="243">
        <v>7.92838874680307</v>
      </c>
      <c r="KC13" s="243">
        <v>8.3109919571045605</v>
      </c>
      <c r="KD13" s="243">
        <v>15.015974440894601</v>
      </c>
      <c r="KE13" s="243">
        <v>3.3149171270718201</v>
      </c>
      <c r="KF13" s="128" t="str">
        <f t="shared" si="1"/>
        <v>--</v>
      </c>
      <c r="KG13" s="243">
        <v>15.0641025641025</v>
      </c>
      <c r="KH13" s="243">
        <v>3.06122448979592</v>
      </c>
      <c r="KI13" s="128" t="str">
        <f t="shared" si="2"/>
        <v>--</v>
      </c>
      <c r="KJ13" s="243">
        <v>18.910256410256402</v>
      </c>
      <c r="KK13" s="243">
        <v>5.54016620498615</v>
      </c>
      <c r="KL13" s="243">
        <v>4.9861495844875297</v>
      </c>
      <c r="KM13" s="243">
        <v>4.1269841269841203</v>
      </c>
      <c r="KN13" s="243">
        <v>4.6153846153846203</v>
      </c>
      <c r="KO13" s="243">
        <v>4.5212765957446797</v>
      </c>
      <c r="KP13" s="243">
        <v>7.3717948717948696</v>
      </c>
      <c r="KQ13" s="220">
        <v>6.6137566137566202</v>
      </c>
      <c r="KR13" s="220">
        <v>3.8674033149171199</v>
      </c>
      <c r="KS13" s="220">
        <v>10.789473684210501</v>
      </c>
      <c r="KT13" s="220">
        <v>15.1515151515152</v>
      </c>
      <c r="KU13" s="220">
        <v>16.180371352785102</v>
      </c>
      <c r="KV13" s="220">
        <v>18.7845303867403</v>
      </c>
      <c r="KW13" s="220">
        <v>3.6842105263157898</v>
      </c>
      <c r="KX13" s="220">
        <v>3.0219780219780201</v>
      </c>
      <c r="KY13" s="128" t="str">
        <f t="shared" si="15"/>
        <v>--</v>
      </c>
      <c r="KZ13" s="128" t="str">
        <f t="shared" si="15"/>
        <v>--</v>
      </c>
      <c r="LA13" s="220">
        <v>2.6954177897574101</v>
      </c>
      <c r="LB13" s="128" t="str">
        <f t="shared" si="4"/>
        <v>--</v>
      </c>
      <c r="LC13" s="295">
        <v>25.994694960212183</v>
      </c>
      <c r="LD13" s="295">
        <v>18.867924528301906</v>
      </c>
      <c r="LE13" s="295">
        <v>10.833333333333336</v>
      </c>
      <c r="LF13" s="295">
        <v>8.3850931677018572</v>
      </c>
      <c r="LG13" s="295">
        <v>23.770491803278691</v>
      </c>
      <c r="LH13" s="295">
        <v>12.71820448877806</v>
      </c>
      <c r="LI13" s="295">
        <v>11.345646437994722</v>
      </c>
      <c r="LJ13" s="295">
        <v>5.0314465408805065</v>
      </c>
      <c r="LK13" s="380">
        <v>31.034482758620708</v>
      </c>
      <c r="LL13" s="381">
        <v>19.877675840978583</v>
      </c>
      <c r="LM13" s="381">
        <v>14.925373134328352</v>
      </c>
      <c r="LN13" s="381">
        <v>4.545454545454545</v>
      </c>
      <c r="LO13" s="380">
        <v>20.159151193633949</v>
      </c>
      <c r="LP13" s="381">
        <v>15.363881401617238</v>
      </c>
      <c r="LQ13" s="381">
        <v>12.849162011173181</v>
      </c>
      <c r="LR13" s="381">
        <v>8.6956521739130466</v>
      </c>
      <c r="LS13" s="381">
        <v>16.438356164383567</v>
      </c>
      <c r="LT13" s="381">
        <v>16.209476309226915</v>
      </c>
      <c r="LU13" s="381">
        <v>13.192612137203179</v>
      </c>
      <c r="LV13" s="381">
        <v>9.433962264150944</v>
      </c>
      <c r="LW13" s="381">
        <v>24.671916010498688</v>
      </c>
      <c r="LX13" s="381">
        <v>17.484662576687111</v>
      </c>
      <c r="LY13" s="381">
        <v>15.880893300248145</v>
      </c>
      <c r="LZ13" s="381">
        <v>4.2207792207792192</v>
      </c>
      <c r="MA13" s="380">
        <v>36.000000000000007</v>
      </c>
      <c r="MB13" s="381">
        <v>32.975871313672926</v>
      </c>
      <c r="MC13" s="381">
        <v>32.681564245810044</v>
      </c>
      <c r="MD13" s="381">
        <v>33.956386292834893</v>
      </c>
      <c r="ME13" s="381">
        <v>33.888888888888886</v>
      </c>
      <c r="MF13" s="381">
        <v>33.416458852867805</v>
      </c>
      <c r="MG13" s="381">
        <v>27.851458885941668</v>
      </c>
      <c r="MH13" s="381">
        <v>27.358490566037734</v>
      </c>
      <c r="MI13" s="381">
        <v>42.7055702917772</v>
      </c>
      <c r="MJ13" s="381">
        <v>34.969325153374243</v>
      </c>
      <c r="MK13" s="381">
        <v>34.164588528678316</v>
      </c>
      <c r="ML13" s="381">
        <v>25.649350649350659</v>
      </c>
      <c r="MM13" s="378" t="str">
        <f t="shared" si="5"/>
        <v>--</v>
      </c>
      <c r="MN13" s="381">
        <v>27.956989247311846</v>
      </c>
      <c r="MO13" s="381">
        <v>30.277777777777775</v>
      </c>
      <c r="MP13" s="381">
        <v>26.708074534161486</v>
      </c>
      <c r="MQ13" s="378" t="str">
        <f t="shared" si="6"/>
        <v>--</v>
      </c>
      <c r="MR13" s="381">
        <v>25.93516209476309</v>
      </c>
      <c r="MS13" s="381">
        <v>25.593667546174142</v>
      </c>
      <c r="MT13" s="381">
        <v>19.242902208201887</v>
      </c>
      <c r="MU13" s="378" t="str">
        <f t="shared" si="7"/>
        <v>--</v>
      </c>
      <c r="MV13" s="381">
        <v>27.777777777777775</v>
      </c>
      <c r="MW13" s="381">
        <v>26.616915422885583</v>
      </c>
      <c r="MX13" s="381">
        <v>18.181818181818183</v>
      </c>
      <c r="MY13" s="380">
        <v>38.400000000000048</v>
      </c>
      <c r="MZ13" s="381">
        <v>35.04043126684634</v>
      </c>
      <c r="NA13" s="381">
        <v>28.01120448179271</v>
      </c>
      <c r="NB13" s="381">
        <v>28.750000000000014</v>
      </c>
      <c r="NC13" s="381">
        <v>39.835164835164839</v>
      </c>
      <c r="ND13" s="381">
        <v>33.830845771144261</v>
      </c>
      <c r="NE13" s="381">
        <v>30.870712401055425</v>
      </c>
      <c r="NF13" s="381">
        <v>27.672955974842765</v>
      </c>
      <c r="NG13" s="381">
        <v>47.354497354497376</v>
      </c>
      <c r="NH13" s="381">
        <v>32.515337423312879</v>
      </c>
      <c r="NI13" s="381">
        <v>33.830845771144247</v>
      </c>
      <c r="NJ13" s="381">
        <v>23.701298701298693</v>
      </c>
      <c r="NK13" s="380">
        <v>7.9365079365079403</v>
      </c>
      <c r="NL13" s="381">
        <v>12.702702702702716</v>
      </c>
      <c r="NM13" s="381">
        <v>8.1005586592178815</v>
      </c>
      <c r="NN13" s="381">
        <v>6.5420560747663599</v>
      </c>
      <c r="NO13" s="381">
        <v>12.912087912087916</v>
      </c>
      <c r="NP13" s="381">
        <v>9.7256857855361627</v>
      </c>
      <c r="NQ13" s="381">
        <v>8.3989501312335992</v>
      </c>
      <c r="NR13" s="381">
        <v>3.7735849056603783</v>
      </c>
      <c r="NS13" s="381">
        <v>14.360313315926884</v>
      </c>
      <c r="NT13" s="381">
        <v>14.417177914110431</v>
      </c>
      <c r="NU13" s="381">
        <v>9.9502487562189081</v>
      </c>
      <c r="NV13" s="381">
        <v>4.2071197411003221</v>
      </c>
      <c r="NW13" s="380">
        <v>5.570291777188328</v>
      </c>
      <c r="NX13" s="381">
        <v>12.938005390835578</v>
      </c>
      <c r="NY13" s="381">
        <v>9.2436974789915904</v>
      </c>
      <c r="NZ13" s="381">
        <v>8.695652173913043</v>
      </c>
      <c r="OA13" s="381">
        <v>6.5934065934065877</v>
      </c>
      <c r="OB13" s="381">
        <v>9.9502487562189135</v>
      </c>
      <c r="OC13" s="381">
        <v>8.9238845144356933</v>
      </c>
      <c r="OD13" s="381">
        <v>6.8965517241379297</v>
      </c>
      <c r="OE13" s="381">
        <v>8.8772845953002566</v>
      </c>
      <c r="OF13" s="381">
        <v>14.723926380368093</v>
      </c>
      <c r="OG13" s="381">
        <v>13.930348258706472</v>
      </c>
      <c r="OH13" s="381">
        <v>8.4142394822006423</v>
      </c>
      <c r="OI13" s="380">
        <v>9.308510638297868</v>
      </c>
      <c r="OJ13" s="381">
        <v>9.4594594594594543</v>
      </c>
      <c r="OK13" s="381">
        <v>11.235955056179774</v>
      </c>
      <c r="OL13" s="381">
        <v>9.0624999999999982</v>
      </c>
      <c r="OM13" s="381">
        <v>11.66666666666667</v>
      </c>
      <c r="ON13" s="381">
        <v>13.466334164588542</v>
      </c>
      <c r="OO13" s="381">
        <v>8.9238845144356844</v>
      </c>
      <c r="OP13" s="381">
        <v>7.2100313479623832</v>
      </c>
      <c r="OQ13" s="381">
        <v>10.471204188481678</v>
      </c>
      <c r="OR13" s="381">
        <v>7.9754601226993902</v>
      </c>
      <c r="OS13" s="381">
        <v>10.669975186104219</v>
      </c>
      <c r="OT13" s="381">
        <v>6.7961165048543641</v>
      </c>
      <c r="OU13" s="378" t="str">
        <f t="shared" si="8"/>
        <v>--</v>
      </c>
      <c r="OV13" s="381">
        <v>10</v>
      </c>
      <c r="OW13" s="381">
        <v>14.366197183098596</v>
      </c>
      <c r="OX13" s="381">
        <v>18.867924528301913</v>
      </c>
      <c r="OY13" s="378" t="str">
        <f t="shared" si="9"/>
        <v>--</v>
      </c>
      <c r="OZ13" s="381">
        <v>7.6923076923076934</v>
      </c>
      <c r="PA13" s="381">
        <v>8.3989501312335868</v>
      </c>
      <c r="PB13" s="381">
        <v>11.598746081504707</v>
      </c>
      <c r="PC13" s="378" t="str">
        <f t="shared" si="10"/>
        <v>--</v>
      </c>
      <c r="PD13" s="381">
        <v>14.723926380368111</v>
      </c>
      <c r="PE13" s="381">
        <v>15.174129353233832</v>
      </c>
      <c r="PF13" s="381">
        <v>12.337662337662334</v>
      </c>
      <c r="PG13" s="380">
        <v>13.82978723404255</v>
      </c>
      <c r="PH13" s="381">
        <v>15.989159891598911</v>
      </c>
      <c r="PI13" s="381">
        <v>13.881019830028343</v>
      </c>
      <c r="PJ13" s="381">
        <v>11.635220125786166</v>
      </c>
      <c r="PK13" s="381">
        <v>18.508287292817688</v>
      </c>
      <c r="PL13" s="381">
        <v>16.169154228855724</v>
      </c>
      <c r="PM13" s="381">
        <v>12.860892388451438</v>
      </c>
      <c r="PN13" s="381">
        <v>11.285266457680246</v>
      </c>
      <c r="PO13" s="381">
        <v>18.06282722513091</v>
      </c>
      <c r="PP13" s="381">
        <v>17.177914110429441</v>
      </c>
      <c r="PQ13" s="381">
        <v>16.169154228855707</v>
      </c>
      <c r="PR13" s="381">
        <v>13.915857605177997</v>
      </c>
      <c r="PS13" s="380">
        <v>5.4545454545454559</v>
      </c>
      <c r="PT13" s="381">
        <v>7.4074074074074101</v>
      </c>
      <c r="PU13" s="381">
        <v>8.1364829396325469</v>
      </c>
      <c r="PV13" s="381">
        <v>6.0126582278481004</v>
      </c>
      <c r="PW13" s="380">
        <v>15.104166666666686</v>
      </c>
      <c r="PX13" s="381">
        <v>16.358024691358025</v>
      </c>
      <c r="PY13" s="381">
        <v>18.372703412073498</v>
      </c>
      <c r="PZ13" s="381">
        <v>11.075949367088612</v>
      </c>
      <c r="QA13" s="380">
        <v>18.798955613577021</v>
      </c>
      <c r="QB13" s="381">
        <v>18.209876543209884</v>
      </c>
      <c r="QC13" s="381">
        <v>16.492146596858639</v>
      </c>
      <c r="QD13" s="381">
        <v>9.1772151898734062</v>
      </c>
      <c r="QE13" s="380">
        <v>5.4687499999999947</v>
      </c>
      <c r="QF13" s="381">
        <v>11.18012422360249</v>
      </c>
      <c r="QG13" s="381">
        <v>11.81102362204725</v>
      </c>
      <c r="QH13" s="381">
        <v>11.39240506329114</v>
      </c>
      <c r="QI13" s="380">
        <v>13.477088948787067</v>
      </c>
      <c r="QJ13" s="381">
        <v>16.574585635359131</v>
      </c>
      <c r="QK13" s="381">
        <v>17.877094972067031</v>
      </c>
      <c r="QL13" s="381">
        <v>12.063492063492056</v>
      </c>
      <c r="QM13" s="378" t="str">
        <f t="shared" si="11"/>
        <v>--</v>
      </c>
      <c r="QN13" s="381">
        <v>16.92307692307692</v>
      </c>
      <c r="QO13" s="381">
        <v>15.957446808510632</v>
      </c>
      <c r="QP13" s="381">
        <v>11.501597444089452</v>
      </c>
      <c r="QQ13" s="378" t="str">
        <f t="shared" si="12"/>
        <v>--</v>
      </c>
      <c r="QR13" s="381">
        <v>15.384615384615381</v>
      </c>
      <c r="QS13" s="381">
        <v>19.160104986876654</v>
      </c>
      <c r="QT13" s="381">
        <v>20.253164556962034</v>
      </c>
      <c r="QU13" s="380">
        <v>13.636363636363637</v>
      </c>
      <c r="QV13" s="381">
        <v>14.444444444444438</v>
      </c>
      <c r="QW13" s="381">
        <v>11.420612813370475</v>
      </c>
      <c r="QX13" s="381">
        <v>7.9365079365079332</v>
      </c>
      <c r="QY13" s="378" t="str">
        <f t="shared" si="13"/>
        <v>--</v>
      </c>
      <c r="QZ13" s="381">
        <v>12.082262210796916</v>
      </c>
      <c r="RA13" s="381">
        <v>12.533333333333333</v>
      </c>
      <c r="RB13" s="381">
        <v>10.862619808306704</v>
      </c>
      <c r="RC13" s="378" t="str">
        <f t="shared" si="14"/>
        <v>--</v>
      </c>
      <c r="RD13" s="381">
        <v>12.074303405572753</v>
      </c>
      <c r="RE13" s="381">
        <v>12.533333333333331</v>
      </c>
      <c r="RF13" s="381">
        <v>13.968253968253965</v>
      </c>
    </row>
    <row r="14" spans="1:475" x14ac:dyDescent="0.25">
      <c r="A14" s="114">
        <v>10</v>
      </c>
      <c r="B14" s="93" t="s">
        <v>88</v>
      </c>
      <c r="C14" s="126">
        <v>24.525316455696199</v>
      </c>
      <c r="D14" s="126">
        <v>26.334519572953734</v>
      </c>
      <c r="E14" s="126">
        <v>16.445623342175068</v>
      </c>
      <c r="F14" s="126">
        <v>20.56074766355141</v>
      </c>
      <c r="G14" s="126">
        <v>25.321336760925458</v>
      </c>
      <c r="H14" s="126">
        <v>21.568627450980415</v>
      </c>
      <c r="I14" s="126">
        <v>23.928571428571448</v>
      </c>
      <c r="J14" s="126">
        <v>24.36040044493885</v>
      </c>
      <c r="K14" s="126">
        <v>15.224913494809686</v>
      </c>
      <c r="L14" s="126">
        <v>21.160042964554261</v>
      </c>
      <c r="M14" s="128">
        <v>22.082018927444782</v>
      </c>
      <c r="N14" s="128">
        <v>14.680483592400693</v>
      </c>
      <c r="O14" s="128">
        <v>17.535070140280578</v>
      </c>
      <c r="P14" s="128">
        <v>18.815663801337148</v>
      </c>
      <c r="Q14" s="128">
        <v>13.608562691131503</v>
      </c>
      <c r="R14" s="128">
        <v>57.570977917981089</v>
      </c>
      <c r="S14" s="128">
        <v>47.584973166368464</v>
      </c>
      <c r="T14" s="128">
        <v>28.723404255319121</v>
      </c>
      <c r="U14" s="128">
        <v>57.407407407407412</v>
      </c>
      <c r="V14" s="128">
        <v>52.496798975672171</v>
      </c>
      <c r="W14" s="128">
        <v>37.815126050420162</v>
      </c>
      <c r="X14" s="128">
        <v>56.190476190476161</v>
      </c>
      <c r="Y14" s="128">
        <v>46.162402669632868</v>
      </c>
      <c r="Z14" s="128">
        <v>26.678141135972464</v>
      </c>
      <c r="AA14" s="128">
        <v>55.19828510182208</v>
      </c>
      <c r="AB14" s="132">
        <v>51.890756302521012</v>
      </c>
      <c r="AC14" s="132">
        <v>30.276816608996565</v>
      </c>
      <c r="AD14" s="132">
        <v>47.54754754754763</v>
      </c>
      <c r="AE14" s="132">
        <v>40.228789323164861</v>
      </c>
      <c r="AF14" s="128">
        <v>27.871362940275631</v>
      </c>
      <c r="AG14" s="126">
        <v>35.396825396825371</v>
      </c>
      <c r="AH14" s="126">
        <v>26.296958855098403</v>
      </c>
      <c r="AI14" s="133">
        <v>14.933333333333342</v>
      </c>
      <c r="AJ14" s="133">
        <v>38.6617100371747</v>
      </c>
      <c r="AK14" s="128">
        <v>27.179487179487186</v>
      </c>
      <c r="AL14" s="128">
        <v>17.927170868347343</v>
      </c>
      <c r="AM14" s="128">
        <v>36.374549819927978</v>
      </c>
      <c r="AN14" s="128">
        <v>28.333333333333318</v>
      </c>
      <c r="AO14" s="128">
        <v>11.896551724137938</v>
      </c>
      <c r="AP14" s="128">
        <v>36.099137931034477</v>
      </c>
      <c r="AQ14" s="128">
        <v>31.401475237091628</v>
      </c>
      <c r="AR14" s="128">
        <v>12.28373702422145</v>
      </c>
      <c r="AS14" s="128">
        <v>31.268731268731262</v>
      </c>
      <c r="AT14" s="128">
        <v>24.068767908309422</v>
      </c>
      <c r="AU14" s="128">
        <v>15.076923076923077</v>
      </c>
      <c r="AV14" s="128" t="s">
        <v>286</v>
      </c>
      <c r="AW14" s="128" t="s">
        <v>286</v>
      </c>
      <c r="AX14" s="132" t="s">
        <v>286</v>
      </c>
      <c r="AY14" s="132" t="s">
        <v>286</v>
      </c>
      <c r="AZ14" s="132" t="s">
        <v>286</v>
      </c>
      <c r="BA14" s="132" t="s">
        <v>286</v>
      </c>
      <c r="BB14" s="128" t="s">
        <v>286</v>
      </c>
      <c r="BC14" s="132" t="s">
        <v>286</v>
      </c>
      <c r="BD14" s="132" t="s">
        <v>286</v>
      </c>
      <c r="BE14" s="132" t="s">
        <v>286</v>
      </c>
      <c r="BF14" s="132">
        <v>23.945147679324915</v>
      </c>
      <c r="BG14" s="128">
        <v>21.663778162911587</v>
      </c>
      <c r="BH14" s="121" t="s">
        <v>286</v>
      </c>
      <c r="BI14" s="121">
        <v>20.821394460362953</v>
      </c>
      <c r="BJ14" s="121">
        <v>18.181818181818191</v>
      </c>
      <c r="BK14" s="121" t="s">
        <v>286</v>
      </c>
      <c r="BL14" s="128" t="s">
        <v>286</v>
      </c>
      <c r="BM14" s="121" t="s">
        <v>286</v>
      </c>
      <c r="BN14" s="114" t="s">
        <v>286</v>
      </c>
      <c r="BO14" s="114" t="s">
        <v>286</v>
      </c>
      <c r="BP14" s="114" t="s">
        <v>286</v>
      </c>
      <c r="BQ14" s="128" t="s">
        <v>286</v>
      </c>
      <c r="BR14" s="121" t="s">
        <v>286</v>
      </c>
      <c r="BS14" s="121" t="s">
        <v>286</v>
      </c>
      <c r="BT14" s="121" t="s">
        <v>286</v>
      </c>
      <c r="BU14" s="128">
        <v>29.820864067439398</v>
      </c>
      <c r="BV14" s="121">
        <v>21.972318339100354</v>
      </c>
      <c r="BW14" s="121" t="s">
        <v>286</v>
      </c>
      <c r="BX14" s="121">
        <v>28.041825095057039</v>
      </c>
      <c r="BY14" s="128">
        <v>21.966205837173597</v>
      </c>
      <c r="BZ14" s="121">
        <v>35.339506172839492</v>
      </c>
      <c r="CA14" s="121">
        <v>34.867256637168147</v>
      </c>
      <c r="CB14" s="121">
        <v>23.60742705570291</v>
      </c>
      <c r="CC14" s="128">
        <v>43.40659340659343</v>
      </c>
      <c r="CD14" s="121">
        <v>40.306122448979615</v>
      </c>
      <c r="CE14" s="121">
        <v>31.564245810055834</v>
      </c>
      <c r="CF14" s="121">
        <v>50.116550116550087</v>
      </c>
      <c r="CG14" s="128">
        <v>35.049288061336235</v>
      </c>
      <c r="CH14" s="121">
        <v>26.45051194539252</v>
      </c>
      <c r="CI14" s="121">
        <v>41.987179487179475</v>
      </c>
      <c r="CJ14" s="121">
        <v>33.718487394958004</v>
      </c>
      <c r="CK14" s="121">
        <v>25.778546712802775</v>
      </c>
      <c r="CL14" s="121">
        <v>31.605184446659973</v>
      </c>
      <c r="CM14" s="121">
        <v>33.650190114068401</v>
      </c>
      <c r="CN14" s="121">
        <v>23.889739663093398</v>
      </c>
      <c r="CO14" s="121">
        <v>8.5578446909667303</v>
      </c>
      <c r="CP14" s="128">
        <v>12.678571428571422</v>
      </c>
      <c r="CQ14" s="121">
        <v>11.436170212765955</v>
      </c>
      <c r="CR14" s="121">
        <v>6.3789868667917409</v>
      </c>
      <c r="CS14" s="114">
        <v>11.366538952745854</v>
      </c>
      <c r="CT14" s="114">
        <v>13.725490196078436</v>
      </c>
      <c r="CU14" s="128">
        <v>7.2202166064981972</v>
      </c>
      <c r="CV14" s="121">
        <v>13.480662983425415</v>
      </c>
      <c r="CW14" s="121">
        <v>8.061749571183535</v>
      </c>
      <c r="CX14" s="114">
        <v>8.1140350877193068</v>
      </c>
      <c r="CY14" s="114">
        <v>13.723404255319146</v>
      </c>
      <c r="CZ14" s="128">
        <v>9.1695501730103786</v>
      </c>
      <c r="DA14" s="121">
        <v>5.9196617336152295</v>
      </c>
      <c r="DB14" s="121">
        <v>11.69082125603863</v>
      </c>
      <c r="DC14" s="114">
        <v>12.441679626749607</v>
      </c>
      <c r="DD14" s="114" t="s">
        <v>286</v>
      </c>
      <c r="DE14" s="128" t="s">
        <v>286</v>
      </c>
      <c r="DF14" s="121" t="s">
        <v>286</v>
      </c>
      <c r="DG14" s="121" t="s">
        <v>286</v>
      </c>
      <c r="DH14" s="114" t="s">
        <v>286</v>
      </c>
      <c r="DI14" s="114" t="s">
        <v>286</v>
      </c>
      <c r="DJ14" s="128" t="s">
        <v>286</v>
      </c>
      <c r="DK14" s="121" t="s">
        <v>286</v>
      </c>
      <c r="DL14" s="121" t="s">
        <v>286</v>
      </c>
      <c r="DM14" s="121">
        <v>57.89473684210531</v>
      </c>
      <c r="DN14" s="121">
        <v>44.736842105263165</v>
      </c>
      <c r="DO14" s="128">
        <v>26.306620209059233</v>
      </c>
      <c r="DP14" s="121">
        <v>51.959798994974854</v>
      </c>
      <c r="DQ14" s="121">
        <v>42.150333016175082</v>
      </c>
      <c r="DR14" s="121">
        <v>27.666151468315313</v>
      </c>
      <c r="DS14" s="121" t="s">
        <v>286</v>
      </c>
      <c r="DT14" s="128" t="s">
        <v>286</v>
      </c>
      <c r="DU14" s="131" t="s">
        <v>286</v>
      </c>
      <c r="DV14" s="131" t="s">
        <v>286</v>
      </c>
      <c r="DW14" s="114" t="s">
        <v>286</v>
      </c>
      <c r="DX14" s="131" t="s">
        <v>286</v>
      </c>
      <c r="DY14" s="128" t="s">
        <v>286</v>
      </c>
      <c r="DZ14" s="128" t="s">
        <v>286</v>
      </c>
      <c r="EA14" s="128" t="s">
        <v>286</v>
      </c>
      <c r="EB14" s="128">
        <v>43.710021321961591</v>
      </c>
      <c r="EC14" s="128">
        <v>55.321390937829278</v>
      </c>
      <c r="ED14" s="128">
        <v>36.631944444444436</v>
      </c>
      <c r="EE14" s="128">
        <v>35.49999999999995</v>
      </c>
      <c r="EF14" s="128">
        <v>47.80952380952381</v>
      </c>
      <c r="EG14" s="128">
        <v>37.054263565891468</v>
      </c>
      <c r="EH14" s="128">
        <v>4.2056074766355236</v>
      </c>
      <c r="EI14" s="128">
        <v>9.0265486725663617</v>
      </c>
      <c r="EJ14" s="128">
        <v>4.4973544973544977</v>
      </c>
      <c r="EK14" s="128">
        <v>3.4734917733089579</v>
      </c>
      <c r="EL14" s="121">
        <v>7.1519795657726686</v>
      </c>
      <c r="EM14" s="121">
        <v>6.4425770308123207</v>
      </c>
      <c r="EN14" s="121">
        <v>3.7339556592765462</v>
      </c>
      <c r="EO14" s="121">
        <v>4.7252747252747271</v>
      </c>
      <c r="EP14" s="128">
        <v>5.8219178082191716</v>
      </c>
      <c r="EQ14" s="121">
        <v>2.5559105431309916</v>
      </c>
      <c r="ER14" s="121">
        <v>5.3515215110178405</v>
      </c>
      <c r="ES14" s="121">
        <v>6.5743944636678222</v>
      </c>
      <c r="ET14" s="121">
        <v>1.8943170488534407</v>
      </c>
      <c r="EU14" s="128">
        <v>5.323193916349811</v>
      </c>
      <c r="EV14" s="121">
        <v>7.8220858895705554</v>
      </c>
      <c r="EW14" s="121">
        <v>9.0150250417362319</v>
      </c>
      <c r="EX14" s="121">
        <v>12.132352941176473</v>
      </c>
      <c r="EY14" s="121">
        <v>5.5999999999999988</v>
      </c>
      <c r="EZ14" s="128">
        <v>6.8965517241379253</v>
      </c>
      <c r="FA14" s="121">
        <v>11.594202898550721</v>
      </c>
      <c r="FB14" s="121">
        <v>7.7142857142857135</v>
      </c>
      <c r="FC14" s="121">
        <v>10.615199034981899</v>
      </c>
      <c r="FD14" s="121">
        <v>9.5744680851063784</v>
      </c>
      <c r="FE14" s="128">
        <v>6.9518716577540127</v>
      </c>
      <c r="FF14" s="121">
        <v>8.2618025751072892</v>
      </c>
      <c r="FG14" s="121">
        <v>8.9361702127659584</v>
      </c>
      <c r="FH14" s="121">
        <v>6.0931899641577036</v>
      </c>
      <c r="FI14" s="121">
        <v>5.4878048780487818</v>
      </c>
      <c r="FJ14" s="128">
        <v>8.8148873653281115</v>
      </c>
      <c r="FK14" s="121">
        <v>7.2900158478605395</v>
      </c>
      <c r="FL14" s="121">
        <v>21.182266009852231</v>
      </c>
      <c r="FM14" s="121">
        <v>28.545119705340685</v>
      </c>
      <c r="FN14" s="121">
        <v>16.75531914893617</v>
      </c>
      <c r="FO14" s="128">
        <v>17.181467181467173</v>
      </c>
      <c r="FP14" s="121">
        <v>29.801324503311232</v>
      </c>
      <c r="FQ14" s="121">
        <v>21.71428571428573</v>
      </c>
      <c r="FR14" s="121">
        <v>18.303030303030312</v>
      </c>
      <c r="FS14" s="121">
        <v>24.88687782805431</v>
      </c>
      <c r="FT14" s="128">
        <v>19.19014084507042</v>
      </c>
      <c r="FU14" s="121">
        <v>11.349036402569594</v>
      </c>
      <c r="FV14" s="121">
        <v>18.849840255591065</v>
      </c>
      <c r="FW14" s="121">
        <v>14.362657091561942</v>
      </c>
      <c r="FX14" s="121">
        <v>9.4069529652351669</v>
      </c>
      <c r="FY14" s="128">
        <v>16.110019646365398</v>
      </c>
      <c r="FZ14" s="121">
        <v>15.14195583596214</v>
      </c>
      <c r="GA14" s="121">
        <v>33.610648918469224</v>
      </c>
      <c r="GB14" s="121">
        <v>35.608856088560884</v>
      </c>
      <c r="GC14" s="121">
        <v>18.085106382978726</v>
      </c>
      <c r="GD14" s="128">
        <v>29.434697855750493</v>
      </c>
      <c r="GE14" s="121">
        <v>34.707446808510625</v>
      </c>
      <c r="GF14" s="121">
        <v>22.571428571428577</v>
      </c>
      <c r="GG14" s="121">
        <v>26.303030303030297</v>
      </c>
      <c r="GH14" s="121">
        <v>27.191011235955063</v>
      </c>
      <c r="GI14" s="128">
        <v>20.282186948853596</v>
      </c>
      <c r="GJ14" s="121">
        <v>21.081081081081077</v>
      </c>
      <c r="GK14" s="121">
        <v>25.799573560767595</v>
      </c>
      <c r="GL14" s="121">
        <v>16.576576576576581</v>
      </c>
      <c r="GM14" s="130">
        <v>19.203268641470899</v>
      </c>
      <c r="GN14" s="128">
        <v>19.471624266144811</v>
      </c>
      <c r="GO14" s="121">
        <v>16.190476190476208</v>
      </c>
      <c r="GP14" s="121">
        <v>10.099337748344363</v>
      </c>
      <c r="GQ14" s="121">
        <v>30.514705882352946</v>
      </c>
      <c r="GR14" s="121">
        <v>28.533333333333331</v>
      </c>
      <c r="GS14" s="128">
        <v>5.8027079303675082</v>
      </c>
      <c r="GT14" s="121">
        <v>28.211920529801315</v>
      </c>
      <c r="GU14" s="121">
        <v>33.142857142857196</v>
      </c>
      <c r="GV14" s="121">
        <v>8.5852478839177948</v>
      </c>
      <c r="GW14" s="121">
        <v>19.93281075027997</v>
      </c>
      <c r="GX14" s="128">
        <v>32.685512367491185</v>
      </c>
      <c r="GY14" s="128">
        <v>4.8439181916038754</v>
      </c>
      <c r="GZ14" s="128">
        <v>24.86716259298618</v>
      </c>
      <c r="HA14" s="128">
        <v>23.118279569892469</v>
      </c>
      <c r="HB14" s="128">
        <v>2.5484199796126412</v>
      </c>
      <c r="HC14" s="128">
        <v>19.569471624266129</v>
      </c>
      <c r="HD14" s="128">
        <v>24.801271860095387</v>
      </c>
      <c r="HE14" s="128" t="s">
        <v>286</v>
      </c>
      <c r="HF14" s="128" t="s">
        <v>286</v>
      </c>
      <c r="HG14" s="128" t="s">
        <v>286</v>
      </c>
      <c r="HH14" s="128" t="s">
        <v>286</v>
      </c>
      <c r="HI14" s="128" t="s">
        <v>286</v>
      </c>
      <c r="HJ14" s="128" t="s">
        <v>286</v>
      </c>
      <c r="HK14" s="128" t="s">
        <v>286</v>
      </c>
      <c r="HL14" s="121" t="s">
        <v>286</v>
      </c>
      <c r="HM14" s="121" t="s">
        <v>286</v>
      </c>
      <c r="HN14" s="121" t="s">
        <v>286</v>
      </c>
      <c r="HO14" s="121">
        <v>10.138740661686233</v>
      </c>
      <c r="HP14" s="128">
        <v>15.026833631484786</v>
      </c>
      <c r="HQ14" s="121" t="s">
        <v>286</v>
      </c>
      <c r="HR14" s="121">
        <v>9.0107737512243045</v>
      </c>
      <c r="HS14" s="121">
        <v>14.308426073131946</v>
      </c>
      <c r="HT14" s="129">
        <v>8.3743842364532064</v>
      </c>
      <c r="HU14" s="128">
        <v>11.191335740072203</v>
      </c>
      <c r="HV14" s="114">
        <v>8.2446808510638334</v>
      </c>
      <c r="HW14" s="114">
        <v>12.500000000000007</v>
      </c>
      <c r="HX14" s="114">
        <v>11.345646437994711</v>
      </c>
      <c r="HY14" s="114">
        <v>8.2152974504249343</v>
      </c>
      <c r="HZ14" s="114">
        <v>12.168674698795181</v>
      </c>
      <c r="IA14" s="114">
        <v>10.496613995485321</v>
      </c>
      <c r="IB14" s="114">
        <v>7.1174377224199246</v>
      </c>
      <c r="IC14" s="114">
        <v>10.792951541850215</v>
      </c>
      <c r="ID14" s="114">
        <v>10.668103448275867</v>
      </c>
      <c r="IE14" s="114">
        <v>7.4866310160427849</v>
      </c>
      <c r="IF14" s="114">
        <v>9.2037228541882339</v>
      </c>
      <c r="IG14" s="114">
        <v>9.8328416912487722</v>
      </c>
      <c r="IH14" s="114">
        <v>6.5286624203821662</v>
      </c>
      <c r="II14" s="114">
        <v>3.4596375617792412</v>
      </c>
      <c r="IJ14" s="114">
        <v>7.2332730560578584</v>
      </c>
      <c r="IK14" s="114">
        <v>6.1170212765957439</v>
      </c>
      <c r="IL14" s="114">
        <v>5.522682445759366</v>
      </c>
      <c r="IM14" s="114">
        <v>5.9445178335534994</v>
      </c>
      <c r="IN14" s="114">
        <v>6.2146892655367223</v>
      </c>
      <c r="IO14" s="114">
        <v>4.842615012106541</v>
      </c>
      <c r="IP14" s="114">
        <v>5.9225512528473807</v>
      </c>
      <c r="IQ14" s="114">
        <v>5.9964726631393281</v>
      </c>
      <c r="IR14" s="114">
        <v>4.2116630669546433</v>
      </c>
      <c r="IS14" s="114">
        <v>6.0279870828848212</v>
      </c>
      <c r="IT14" s="114">
        <v>6.428571428571435</v>
      </c>
      <c r="IU14" s="114">
        <v>3.2753326509723681</v>
      </c>
      <c r="IV14" s="114">
        <v>5.4901960784313717</v>
      </c>
      <c r="IW14" s="114">
        <v>6.0413354531001611</v>
      </c>
      <c r="IX14" s="114" t="str">
        <f t="shared" si="0"/>
        <v>--</v>
      </c>
      <c r="IY14" s="114" t="str">
        <f t="shared" si="0"/>
        <v>--</v>
      </c>
      <c r="IZ14" s="114" t="str">
        <f t="shared" si="0"/>
        <v>--</v>
      </c>
      <c r="JA14" s="114" t="str">
        <f t="shared" si="0"/>
        <v>--</v>
      </c>
      <c r="JB14" s="114" t="str">
        <f t="shared" si="0"/>
        <v>--</v>
      </c>
      <c r="JC14" s="114" t="str">
        <f t="shared" si="0"/>
        <v>--</v>
      </c>
      <c r="JD14" s="114" t="str">
        <f t="shared" si="0"/>
        <v>--</v>
      </c>
      <c r="JE14" s="114" t="str">
        <f t="shared" si="0"/>
        <v>--</v>
      </c>
      <c r="JF14" s="114" t="str">
        <f t="shared" si="0"/>
        <v>--</v>
      </c>
      <c r="JG14" s="243">
        <v>3.4722222222222201</v>
      </c>
      <c r="JH14" s="243">
        <v>7.1856287425149699</v>
      </c>
      <c r="JI14" s="243">
        <v>6.1855670103092804</v>
      </c>
      <c r="JJ14" s="243">
        <v>6.3025210084033603</v>
      </c>
      <c r="JK14" s="243">
        <v>2.98165137614679</v>
      </c>
      <c r="JL14" s="243">
        <v>4.4000000000000004</v>
      </c>
      <c r="JM14" s="243">
        <v>9.8245614035087705</v>
      </c>
      <c r="JN14" s="243">
        <v>11.377245508982</v>
      </c>
      <c r="JO14" s="243">
        <v>16.838487972508599</v>
      </c>
      <c r="JP14" s="243">
        <v>13.865546218487401</v>
      </c>
      <c r="JQ14" s="243">
        <v>10.0917431192661</v>
      </c>
      <c r="JR14" s="243">
        <v>11.6</v>
      </c>
      <c r="JS14" s="243">
        <v>10.175438596491199</v>
      </c>
      <c r="JT14" s="243">
        <v>9.0090090090090094</v>
      </c>
      <c r="JU14" s="243">
        <v>6.5292096219931297</v>
      </c>
      <c r="JV14" s="243">
        <v>10.294117647058799</v>
      </c>
      <c r="JW14" s="243">
        <v>7.1264367816091996</v>
      </c>
      <c r="JX14" s="243">
        <v>8.0000000000000107</v>
      </c>
      <c r="JY14" s="243">
        <v>5.6338028169014098</v>
      </c>
      <c r="JZ14" s="243">
        <v>9.9099099099099206</v>
      </c>
      <c r="KA14" s="243">
        <v>17.1821305841924</v>
      </c>
      <c r="KB14" s="243">
        <v>6.3157894736842097</v>
      </c>
      <c r="KC14" s="243">
        <v>6.6513761467889898</v>
      </c>
      <c r="KD14" s="243">
        <v>12</v>
      </c>
      <c r="KE14" s="247">
        <v>0.337837837837838</v>
      </c>
      <c r="KF14" s="128" t="str">
        <f t="shared" si="1"/>
        <v>--</v>
      </c>
      <c r="KG14" s="243">
        <v>12.758620689655199</v>
      </c>
      <c r="KH14" s="243">
        <v>1.8672199170124499</v>
      </c>
      <c r="KI14" s="128" t="str">
        <f t="shared" si="2"/>
        <v>--</v>
      </c>
      <c r="KJ14" s="243">
        <v>6.4</v>
      </c>
      <c r="KK14" s="243">
        <v>1.0416666666666701</v>
      </c>
      <c r="KL14" s="243">
        <v>3.0030030030030002</v>
      </c>
      <c r="KM14" s="243">
        <v>5.1546391752577296</v>
      </c>
      <c r="KN14" s="243">
        <v>4.4117647058823497</v>
      </c>
      <c r="KO14" s="243">
        <v>2.97482837528604</v>
      </c>
      <c r="KP14" s="243">
        <v>1.6</v>
      </c>
      <c r="KQ14" s="220">
        <v>3.3033033033032999</v>
      </c>
      <c r="KR14" s="220">
        <v>4.1139240506329102</v>
      </c>
      <c r="KS14" s="220">
        <v>7.2727272727272698</v>
      </c>
      <c r="KT14" s="220">
        <v>9.2063492063492003</v>
      </c>
      <c r="KU14" s="220">
        <v>8.8145896656534894</v>
      </c>
      <c r="KV14" s="220">
        <v>11.746031746031701</v>
      </c>
      <c r="KW14" s="255">
        <v>0.91185410334346495</v>
      </c>
      <c r="KX14" s="220">
        <v>2.21518987341772</v>
      </c>
      <c r="KY14" s="128" t="str">
        <f t="shared" si="15"/>
        <v>--</v>
      </c>
      <c r="KZ14" s="128" t="str">
        <f t="shared" si="15"/>
        <v>--</v>
      </c>
      <c r="LA14" s="220">
        <v>1.76991150442478</v>
      </c>
      <c r="LB14" s="128" t="str">
        <f t="shared" si="4"/>
        <v>--</v>
      </c>
      <c r="LC14" s="295">
        <v>24.277456647398839</v>
      </c>
      <c r="LD14" s="295">
        <v>15.822784810126576</v>
      </c>
      <c r="LE14" s="295">
        <v>13.994169096209916</v>
      </c>
      <c r="LF14" s="295">
        <v>7.534246575342471</v>
      </c>
      <c r="LG14" s="295">
        <v>21.779141104294474</v>
      </c>
      <c r="LH14" s="295">
        <v>13.645621181262728</v>
      </c>
      <c r="LI14" s="295">
        <v>8.3146067415730318</v>
      </c>
      <c r="LJ14" s="295">
        <v>5.9760956175298832</v>
      </c>
      <c r="LK14" s="380">
        <v>27.647058823529409</v>
      </c>
      <c r="LL14" s="381">
        <v>11.231101511879043</v>
      </c>
      <c r="LM14" s="381">
        <v>14.506172839506178</v>
      </c>
      <c r="LN14" s="381">
        <v>6.0606060606060632</v>
      </c>
      <c r="LO14" s="380">
        <v>9.2485549132947966</v>
      </c>
      <c r="LP14" s="381">
        <v>12.738853503184716</v>
      </c>
      <c r="LQ14" s="381">
        <v>10.526315789473683</v>
      </c>
      <c r="LR14" s="381">
        <v>6.1643835616438327</v>
      </c>
      <c r="LS14" s="381">
        <v>13.846153846153847</v>
      </c>
      <c r="LT14" s="381">
        <v>10.590631364562112</v>
      </c>
      <c r="LU14" s="381">
        <v>6.7415730337078621</v>
      </c>
      <c r="LV14" s="381">
        <v>6.3745019920318722</v>
      </c>
      <c r="LW14" s="381">
        <v>17.404129793510315</v>
      </c>
      <c r="LX14" s="381">
        <v>7.7753779697624221</v>
      </c>
      <c r="LY14" s="381">
        <v>12.615384615384619</v>
      </c>
      <c r="LZ14" s="381">
        <v>4.3771043771043781</v>
      </c>
      <c r="MA14" s="380">
        <v>25.648414985590772</v>
      </c>
      <c r="MB14" s="381">
        <v>21.359223300970896</v>
      </c>
      <c r="MC14" s="381">
        <v>24.046920821114369</v>
      </c>
      <c r="MD14" s="381">
        <v>30.175438596491222</v>
      </c>
      <c r="ME14" s="381">
        <v>29.53846153846154</v>
      </c>
      <c r="MF14" s="381">
        <v>30.346232179226085</v>
      </c>
      <c r="MG14" s="381">
        <v>24.044943820224706</v>
      </c>
      <c r="MH14" s="381">
        <v>18.725099601593612</v>
      </c>
      <c r="MI14" s="381">
        <v>38.823529411764717</v>
      </c>
      <c r="MJ14" s="381">
        <v>33.333333333333321</v>
      </c>
      <c r="MK14" s="381">
        <v>32.09876543209878</v>
      </c>
      <c r="ML14" s="381">
        <v>22.972972972972968</v>
      </c>
      <c r="MM14" s="378" t="str">
        <f t="shared" si="5"/>
        <v>--</v>
      </c>
      <c r="MN14" s="381">
        <v>19.682539682539645</v>
      </c>
      <c r="MO14" s="381">
        <v>22.740524781341094</v>
      </c>
      <c r="MP14" s="381">
        <v>24.054982817869416</v>
      </c>
      <c r="MQ14" s="378" t="str">
        <f t="shared" si="6"/>
        <v>--</v>
      </c>
      <c r="MR14" s="381">
        <v>23.014256619144611</v>
      </c>
      <c r="MS14" s="381">
        <v>18.018018018018026</v>
      </c>
      <c r="MT14" s="381">
        <v>19.123505976095608</v>
      </c>
      <c r="MU14" s="378" t="str">
        <f t="shared" si="7"/>
        <v>--</v>
      </c>
      <c r="MV14" s="381">
        <v>20.434782608695659</v>
      </c>
      <c r="MW14" s="381">
        <v>23.076923076923062</v>
      </c>
      <c r="MX14" s="381">
        <v>18.855218855218862</v>
      </c>
      <c r="MY14" s="380">
        <v>29.360465116279073</v>
      </c>
      <c r="MZ14" s="381">
        <v>27.619047619047603</v>
      </c>
      <c r="NA14" s="381">
        <v>24.926686217008804</v>
      </c>
      <c r="NB14" s="381">
        <v>25.255972696245728</v>
      </c>
      <c r="NC14" s="381">
        <v>35.889570552147255</v>
      </c>
      <c r="ND14" s="381">
        <v>31.632653061224485</v>
      </c>
      <c r="NE14" s="381">
        <v>28.603603603603599</v>
      </c>
      <c r="NF14" s="381">
        <v>23.904382470119515</v>
      </c>
      <c r="NG14" s="381">
        <v>41.764705882352942</v>
      </c>
      <c r="NH14" s="381">
        <v>34.347826086956502</v>
      </c>
      <c r="NI14" s="381">
        <v>33.846153846153825</v>
      </c>
      <c r="NJ14" s="381">
        <v>26.599326599326613</v>
      </c>
      <c r="NK14" s="380">
        <v>6.3218390804597666</v>
      </c>
      <c r="NL14" s="381">
        <v>8.8328075709779181</v>
      </c>
      <c r="NM14" s="381">
        <v>7.3099415204678344</v>
      </c>
      <c r="NN14" s="381">
        <v>7.8498293515358322</v>
      </c>
      <c r="NO14" s="381">
        <v>8.6687306501547905</v>
      </c>
      <c r="NP14" s="381">
        <v>8.3844580777096116</v>
      </c>
      <c r="NQ14" s="381">
        <v>4.7404063205417595</v>
      </c>
      <c r="NR14" s="381">
        <v>3.1872509960159348</v>
      </c>
      <c r="NS14" s="381">
        <v>11.275964391691382</v>
      </c>
      <c r="NT14" s="381">
        <v>5.8441558441558419</v>
      </c>
      <c r="NU14" s="381">
        <v>8.3591331269349816</v>
      </c>
      <c r="NV14" s="381">
        <v>2.0134228187919456</v>
      </c>
      <c r="NW14" s="380">
        <v>1.4450867052023126</v>
      </c>
      <c r="NX14" s="381">
        <v>5.6782334384858038</v>
      </c>
      <c r="NY14" s="381">
        <v>7.6023391812865464</v>
      </c>
      <c r="NZ14" s="381">
        <v>9.5563139931740615</v>
      </c>
      <c r="OA14" s="381">
        <v>3.7151702786377676</v>
      </c>
      <c r="OB14" s="381">
        <v>6.5439672801636011</v>
      </c>
      <c r="OC14" s="381">
        <v>7.013574660633485</v>
      </c>
      <c r="OD14" s="381">
        <v>5.577689243027887</v>
      </c>
      <c r="OE14" s="381">
        <v>6.2130177514792901</v>
      </c>
      <c r="OF14" s="381">
        <v>7.5757575757575788</v>
      </c>
      <c r="OG14" s="381">
        <v>12.383900928792569</v>
      </c>
      <c r="OH14" s="381">
        <v>6.0402684563758386</v>
      </c>
      <c r="OI14" s="380">
        <v>4.9418604651162799</v>
      </c>
      <c r="OJ14" s="381">
        <v>7.0063694267515961</v>
      </c>
      <c r="OK14" s="381">
        <v>7.9178885630498472</v>
      </c>
      <c r="OL14" s="381">
        <v>8.1911262798634876</v>
      </c>
      <c r="OM14" s="381">
        <v>8.0495356037151655</v>
      </c>
      <c r="ON14" s="381">
        <v>7.7709611451942777</v>
      </c>
      <c r="OO14" s="381">
        <v>9.2550790067720072</v>
      </c>
      <c r="OP14" s="381">
        <v>6.3745019920318766</v>
      </c>
      <c r="OQ14" s="381">
        <v>10.089020771513351</v>
      </c>
      <c r="OR14" s="381">
        <v>9.3478260869565126</v>
      </c>
      <c r="OS14" s="381">
        <v>13.66459627329192</v>
      </c>
      <c r="OT14" s="381">
        <v>6.7340067340067371</v>
      </c>
      <c r="OU14" s="378" t="str">
        <f t="shared" si="8"/>
        <v>--</v>
      </c>
      <c r="OV14" s="381">
        <v>6.3291139240506356</v>
      </c>
      <c r="OW14" s="381">
        <v>10.526315789473683</v>
      </c>
      <c r="OX14" s="381">
        <v>15.753424657534248</v>
      </c>
      <c r="OY14" s="378" t="str">
        <f t="shared" si="9"/>
        <v>--</v>
      </c>
      <c r="OZ14" s="381">
        <v>12.474437627811865</v>
      </c>
      <c r="PA14" s="381">
        <v>8.371040723981908</v>
      </c>
      <c r="PB14" s="381">
        <v>11.95219123505977</v>
      </c>
      <c r="PC14" s="378" t="str">
        <f t="shared" si="10"/>
        <v>--</v>
      </c>
      <c r="PD14" s="381">
        <v>9.3073593073593095</v>
      </c>
      <c r="PE14" s="381">
        <v>13.931888544891651</v>
      </c>
      <c r="PF14" s="381">
        <v>11.073825503355703</v>
      </c>
      <c r="PG14" s="380">
        <v>8.0924855491329506</v>
      </c>
      <c r="PH14" s="381">
        <v>9.779179810725541</v>
      </c>
      <c r="PI14" s="381">
        <v>10.588235294117647</v>
      </c>
      <c r="PJ14" s="381">
        <v>10.27397260273972</v>
      </c>
      <c r="PK14" s="381">
        <v>17.027863777089777</v>
      </c>
      <c r="PL14" s="381">
        <v>18.200408997954998</v>
      </c>
      <c r="PM14" s="381">
        <v>11.060948081264113</v>
      </c>
      <c r="PN14" s="381">
        <v>10.358565737051789</v>
      </c>
      <c r="PO14" s="381">
        <v>19.881305637982177</v>
      </c>
      <c r="PP14" s="381">
        <v>16.702819956616029</v>
      </c>
      <c r="PQ14" s="381">
        <v>14.906832298136655</v>
      </c>
      <c r="PR14" s="381">
        <v>13.087248322147657</v>
      </c>
      <c r="PS14" s="380">
        <v>3.8888888888888897</v>
      </c>
      <c r="PT14" s="381">
        <v>2.5531914893617054</v>
      </c>
      <c r="PU14" s="381">
        <v>5.7471264367816071</v>
      </c>
      <c r="PV14" s="381">
        <v>3.9285714285714253</v>
      </c>
      <c r="PW14" s="380">
        <v>10.584958217270195</v>
      </c>
      <c r="PX14" s="381">
        <v>10.042735042735039</v>
      </c>
      <c r="PY14" s="381">
        <v>11.923076923076922</v>
      </c>
      <c r="PZ14" s="381">
        <v>11.428571428571423</v>
      </c>
      <c r="QA14" s="380">
        <v>14.804469273743017</v>
      </c>
      <c r="QB14" s="381">
        <v>10.064239828693799</v>
      </c>
      <c r="QC14" s="381">
        <v>14.671814671814671</v>
      </c>
      <c r="QD14" s="381">
        <v>7.1428571428571477</v>
      </c>
      <c r="QE14" s="380">
        <v>4.1782729805013945</v>
      </c>
      <c r="QF14" s="381">
        <v>5.7692307692307701</v>
      </c>
      <c r="QG14" s="381">
        <v>7.7220077220077243</v>
      </c>
      <c r="QH14" s="381">
        <v>13.978494623655918</v>
      </c>
      <c r="QI14" s="380">
        <v>8.6567164179104523</v>
      </c>
      <c r="QJ14" s="381">
        <v>8.6805555555555554</v>
      </c>
      <c r="QK14" s="381">
        <v>11.607142857142858</v>
      </c>
      <c r="QL14" s="381">
        <v>12.671232876712327</v>
      </c>
      <c r="QM14" s="378" t="str">
        <f t="shared" si="11"/>
        <v>--</v>
      </c>
      <c r="QN14" s="381">
        <v>15.657620041753658</v>
      </c>
      <c r="QO14" s="381">
        <v>13.990825688073395</v>
      </c>
      <c r="QP14" s="381">
        <v>9.9601593625497973</v>
      </c>
      <c r="QQ14" s="378" t="str">
        <f t="shared" si="12"/>
        <v>--</v>
      </c>
      <c r="QR14" s="381">
        <v>10.706638115631687</v>
      </c>
      <c r="QS14" s="381">
        <v>17.441860465116271</v>
      </c>
      <c r="QT14" s="381">
        <v>14.840989399293299</v>
      </c>
      <c r="QU14" s="380">
        <v>13.313609467455626</v>
      </c>
      <c r="QV14" s="381">
        <v>8.3623693379791</v>
      </c>
      <c r="QW14" s="381">
        <v>13.173652694610773</v>
      </c>
      <c r="QX14" s="381">
        <v>13.402061855670111</v>
      </c>
      <c r="QY14" s="378" t="str">
        <f t="shared" si="13"/>
        <v>--</v>
      </c>
      <c r="QZ14" s="381">
        <v>11.458333333333332</v>
      </c>
      <c r="RA14" s="381">
        <v>9.655172413793089</v>
      </c>
      <c r="RB14" s="381">
        <v>7.9681274900398407</v>
      </c>
      <c r="RC14" s="378" t="str">
        <f t="shared" si="14"/>
        <v>--</v>
      </c>
      <c r="RD14" s="381">
        <v>9.032258064516121</v>
      </c>
      <c r="RE14" s="381">
        <v>12.45136186770428</v>
      </c>
      <c r="RF14" s="381">
        <v>11.619718309859158</v>
      </c>
    </row>
    <row r="15" spans="1:475" x14ac:dyDescent="0.25">
      <c r="A15" s="114">
        <v>11</v>
      </c>
      <c r="B15" s="93" t="s">
        <v>11</v>
      </c>
      <c r="C15" s="126">
        <v>38.613861386138659</v>
      </c>
      <c r="D15" s="126">
        <v>36.111111111111079</v>
      </c>
      <c r="E15" s="126">
        <v>15.432098765432102</v>
      </c>
      <c r="F15" s="126">
        <v>34.756097560975597</v>
      </c>
      <c r="G15" s="126">
        <v>38.63636363636364</v>
      </c>
      <c r="H15" s="126">
        <v>26.415094339622641</v>
      </c>
      <c r="I15" s="126">
        <v>35.714285714285701</v>
      </c>
      <c r="J15" s="126">
        <v>33.023255813953504</v>
      </c>
      <c r="K15" s="126">
        <v>27.350427350427363</v>
      </c>
      <c r="L15" s="126">
        <v>25.431034482758616</v>
      </c>
      <c r="M15" s="128">
        <v>28.057553956834536</v>
      </c>
      <c r="N15" s="128">
        <v>20.000000000000007</v>
      </c>
      <c r="O15" s="128">
        <v>34.343434343434346</v>
      </c>
      <c r="P15" s="128">
        <v>22.110552763819101</v>
      </c>
      <c r="Q15" s="128">
        <v>15.384615384615387</v>
      </c>
      <c r="R15" s="128">
        <v>66.225165562913944</v>
      </c>
      <c r="S15" s="128">
        <v>52.569169960474277</v>
      </c>
      <c r="T15" s="128">
        <v>19.753086419753085</v>
      </c>
      <c r="U15" s="128">
        <v>63.580246913580268</v>
      </c>
      <c r="V15" s="128">
        <v>53.787878787878782</v>
      </c>
      <c r="W15" s="128">
        <v>36.792452830188694</v>
      </c>
      <c r="X15" s="128">
        <v>64.573991031390122</v>
      </c>
      <c r="Y15" s="128">
        <v>48.837209302325583</v>
      </c>
      <c r="Z15" s="128">
        <v>32.203389830508449</v>
      </c>
      <c r="AA15" s="128">
        <v>51.293103448275843</v>
      </c>
      <c r="AB15" s="132">
        <v>49.280575539568353</v>
      </c>
      <c r="AC15" s="132">
        <v>40.47619047619051</v>
      </c>
      <c r="AD15" s="132">
        <v>58.883248730964482</v>
      </c>
      <c r="AE15" s="132">
        <v>42.288557213930325</v>
      </c>
      <c r="AF15" s="128">
        <v>29.729729729729744</v>
      </c>
      <c r="AG15" s="126">
        <v>49.169435215946848</v>
      </c>
      <c r="AH15" s="126">
        <v>30.952380952380942</v>
      </c>
      <c r="AI15" s="133">
        <v>11.728395061728396</v>
      </c>
      <c r="AJ15" s="133">
        <v>50.000000000000007</v>
      </c>
      <c r="AK15" s="128">
        <v>31.818181818181827</v>
      </c>
      <c r="AL15" s="128">
        <v>21.495327102803738</v>
      </c>
      <c r="AM15" s="128">
        <v>50.22421524663681</v>
      </c>
      <c r="AN15" s="128">
        <v>29.629629629629648</v>
      </c>
      <c r="AO15" s="128">
        <v>21.367521367521363</v>
      </c>
      <c r="AP15" s="128">
        <v>39.05579399141628</v>
      </c>
      <c r="AQ15" s="128">
        <v>33.574007220216608</v>
      </c>
      <c r="AR15" s="128">
        <v>24.401913875598098</v>
      </c>
      <c r="AS15" s="128">
        <v>46.938775510204103</v>
      </c>
      <c r="AT15" s="128">
        <v>25.628140703517591</v>
      </c>
      <c r="AU15" s="128">
        <v>17.297297297297298</v>
      </c>
      <c r="AV15" s="128" t="s">
        <v>286</v>
      </c>
      <c r="AW15" s="128" t="s">
        <v>286</v>
      </c>
      <c r="AX15" s="132" t="s">
        <v>286</v>
      </c>
      <c r="AY15" s="132" t="s">
        <v>286</v>
      </c>
      <c r="AZ15" s="132" t="s">
        <v>286</v>
      </c>
      <c r="BA15" s="132" t="s">
        <v>286</v>
      </c>
      <c r="BB15" s="128" t="s">
        <v>286</v>
      </c>
      <c r="BC15" s="132" t="s">
        <v>286</v>
      </c>
      <c r="BD15" s="132" t="s">
        <v>286</v>
      </c>
      <c r="BE15" s="132" t="s">
        <v>286</v>
      </c>
      <c r="BF15" s="132">
        <v>23.465703971119119</v>
      </c>
      <c r="BG15" s="128">
        <v>29.047619047619055</v>
      </c>
      <c r="BH15" s="121" t="s">
        <v>286</v>
      </c>
      <c r="BI15" s="121">
        <v>24.999999999999996</v>
      </c>
      <c r="BJ15" s="121">
        <v>22.282608695652169</v>
      </c>
      <c r="BK15" s="121" t="s">
        <v>286</v>
      </c>
      <c r="BL15" s="128" t="s">
        <v>286</v>
      </c>
      <c r="BM15" s="121" t="s">
        <v>286</v>
      </c>
      <c r="BN15" s="114" t="s">
        <v>286</v>
      </c>
      <c r="BO15" s="114" t="s">
        <v>286</v>
      </c>
      <c r="BP15" s="114" t="s">
        <v>286</v>
      </c>
      <c r="BQ15" s="128" t="s">
        <v>286</v>
      </c>
      <c r="BR15" s="121" t="s">
        <v>286</v>
      </c>
      <c r="BS15" s="121" t="s">
        <v>286</v>
      </c>
      <c r="BT15" s="121" t="s">
        <v>286</v>
      </c>
      <c r="BU15" s="128">
        <v>30.575539568345317</v>
      </c>
      <c r="BV15" s="121">
        <v>31.753554502369674</v>
      </c>
      <c r="BW15" s="121" t="s">
        <v>286</v>
      </c>
      <c r="BX15" s="121">
        <v>30.999999999999986</v>
      </c>
      <c r="BY15" s="128">
        <v>24.456521739130437</v>
      </c>
      <c r="BZ15" s="121">
        <v>50.000000000000028</v>
      </c>
      <c r="CA15" s="121">
        <v>49.218749999999979</v>
      </c>
      <c r="CB15" s="121">
        <v>29.813664596273288</v>
      </c>
      <c r="CC15" s="128">
        <v>47.272727272727273</v>
      </c>
      <c r="CD15" s="121">
        <v>51.127819548872196</v>
      </c>
      <c r="CE15" s="121">
        <v>42.056074766355124</v>
      </c>
      <c r="CF15" s="121">
        <v>50.877192982456116</v>
      </c>
      <c r="CG15" s="128">
        <v>34.684684684684697</v>
      </c>
      <c r="CH15" s="121">
        <v>27.96610169491526</v>
      </c>
      <c r="CI15" s="121">
        <v>34.188034188034187</v>
      </c>
      <c r="CJ15" s="121">
        <v>35.48387096774195</v>
      </c>
      <c r="CK15" s="121">
        <v>28.571428571428566</v>
      </c>
      <c r="CL15" s="121">
        <v>36.633663366336663</v>
      </c>
      <c r="CM15" s="121">
        <v>28.855721393034827</v>
      </c>
      <c r="CN15" s="121">
        <v>23.118279569892483</v>
      </c>
      <c r="CO15" s="121">
        <v>14.851485148514852</v>
      </c>
      <c r="CP15" s="128">
        <v>18.750000000000007</v>
      </c>
      <c r="CQ15" s="121">
        <v>20.24539877300613</v>
      </c>
      <c r="CR15" s="121">
        <v>12.345679012345679</v>
      </c>
      <c r="CS15" s="114">
        <v>15.037593984962403</v>
      </c>
      <c r="CT15" s="114">
        <v>14.018691588785043</v>
      </c>
      <c r="CU15" s="128">
        <v>18.834080717488803</v>
      </c>
      <c r="CV15" s="121">
        <v>22.171945701357455</v>
      </c>
      <c r="CW15" s="121">
        <v>20.512820512820515</v>
      </c>
      <c r="CX15" s="114">
        <v>9.090909090909097</v>
      </c>
      <c r="CY15" s="114">
        <v>17.090909090909101</v>
      </c>
      <c r="CZ15" s="128">
        <v>19.711538461538463</v>
      </c>
      <c r="DA15" s="121">
        <v>10.471204188481678</v>
      </c>
      <c r="DB15" s="121">
        <v>13.567839195979904</v>
      </c>
      <c r="DC15" s="114">
        <v>12.637362637362646</v>
      </c>
      <c r="DD15" s="114" t="s">
        <v>286</v>
      </c>
      <c r="DE15" s="128" t="s">
        <v>286</v>
      </c>
      <c r="DF15" s="121" t="s">
        <v>286</v>
      </c>
      <c r="DG15" s="121" t="s">
        <v>286</v>
      </c>
      <c r="DH15" s="114" t="s">
        <v>286</v>
      </c>
      <c r="DI15" s="114" t="s">
        <v>286</v>
      </c>
      <c r="DJ15" s="128" t="s">
        <v>286</v>
      </c>
      <c r="DK15" s="121" t="s">
        <v>286</v>
      </c>
      <c r="DL15" s="121" t="s">
        <v>286</v>
      </c>
      <c r="DM15" s="121">
        <v>53.418803418803421</v>
      </c>
      <c r="DN15" s="121">
        <v>45.323741007194272</v>
      </c>
      <c r="DO15" s="128">
        <v>33.333333333333343</v>
      </c>
      <c r="DP15" s="121">
        <v>59.499999999999964</v>
      </c>
      <c r="DQ15" s="121">
        <v>41.293532338308459</v>
      </c>
      <c r="DR15" s="121">
        <v>27.027027027027039</v>
      </c>
      <c r="DS15" s="121" t="s">
        <v>286</v>
      </c>
      <c r="DT15" s="128" t="s">
        <v>286</v>
      </c>
      <c r="DU15" s="131" t="s">
        <v>286</v>
      </c>
      <c r="DV15" s="131" t="s">
        <v>286</v>
      </c>
      <c r="DW15" s="114" t="s">
        <v>286</v>
      </c>
      <c r="DX15" s="131" t="s">
        <v>286</v>
      </c>
      <c r="DY15" s="128" t="s">
        <v>286</v>
      </c>
      <c r="DZ15" s="128" t="s">
        <v>286</v>
      </c>
      <c r="EA15" s="128" t="s">
        <v>286</v>
      </c>
      <c r="EB15" s="128">
        <v>49.785407725321875</v>
      </c>
      <c r="EC15" s="128">
        <v>59.139784946236546</v>
      </c>
      <c r="ED15" s="128">
        <v>45.933014354066991</v>
      </c>
      <c r="EE15" s="128">
        <v>44.500000000000007</v>
      </c>
      <c r="EF15" s="128">
        <v>46.23115577889449</v>
      </c>
      <c r="EG15" s="128">
        <v>33.333333333333329</v>
      </c>
      <c r="EH15" s="128">
        <v>15.335463258785943</v>
      </c>
      <c r="EI15" s="128">
        <v>15.234375000000004</v>
      </c>
      <c r="EJ15" s="128">
        <v>12.345679012345684</v>
      </c>
      <c r="EK15" s="128">
        <v>5.0000000000000018</v>
      </c>
      <c r="EL15" s="121">
        <v>15.15151515151515</v>
      </c>
      <c r="EM15" s="121">
        <v>10.280373831775705</v>
      </c>
      <c r="EN15" s="121">
        <v>4.4247787610619493</v>
      </c>
      <c r="EO15" s="121">
        <v>9.0497737556561137</v>
      </c>
      <c r="EP15" s="128">
        <v>16.379310344827584</v>
      </c>
      <c r="EQ15" s="121">
        <v>2.1459227467811166</v>
      </c>
      <c r="ER15" s="121">
        <v>8.6021505376344081</v>
      </c>
      <c r="ES15" s="121">
        <v>11.904761904761902</v>
      </c>
      <c r="ET15" s="121">
        <v>5.4726368159204011</v>
      </c>
      <c r="EU15" s="128">
        <v>6.9651741293532368</v>
      </c>
      <c r="EV15" s="121">
        <v>5.9139784946236569</v>
      </c>
      <c r="EW15" s="121">
        <v>16.838487972508585</v>
      </c>
      <c r="EX15" s="121">
        <v>16.800000000000004</v>
      </c>
      <c r="EY15" s="121">
        <v>8.695652173913043</v>
      </c>
      <c r="EZ15" s="128">
        <v>8.6419753086419817</v>
      </c>
      <c r="FA15" s="121">
        <v>12.213740458015266</v>
      </c>
      <c r="FB15" s="121">
        <v>9.5238095238095237</v>
      </c>
      <c r="FC15" s="121">
        <v>15.999999999999991</v>
      </c>
      <c r="FD15" s="121">
        <v>17.741935483870964</v>
      </c>
      <c r="FE15" s="128">
        <v>8.571428571428573</v>
      </c>
      <c r="FF15" s="121">
        <v>7.7253218884120178</v>
      </c>
      <c r="FG15" s="121">
        <v>14.079422382671474</v>
      </c>
      <c r="FH15" s="121">
        <v>9.4786729857819925</v>
      </c>
      <c r="FI15" s="121">
        <v>11.224489795918366</v>
      </c>
      <c r="FJ15" s="128">
        <v>11.22448979591837</v>
      </c>
      <c r="FK15" s="121">
        <v>11.413043478260873</v>
      </c>
      <c r="FL15" s="121">
        <v>29.411764705882355</v>
      </c>
      <c r="FM15" s="121">
        <v>35.341365461847417</v>
      </c>
      <c r="FN15" s="121">
        <v>22.981366459627335</v>
      </c>
      <c r="FO15" s="128">
        <v>16.049382716049383</v>
      </c>
      <c r="FP15" s="121">
        <v>29.007633587786273</v>
      </c>
      <c r="FQ15" s="121">
        <v>19.999999999999993</v>
      </c>
      <c r="FR15" s="121">
        <v>21.333333333333329</v>
      </c>
      <c r="FS15" s="121">
        <v>36.55913978494624</v>
      </c>
      <c r="FT15" s="128">
        <v>28.301886792452819</v>
      </c>
      <c r="FU15" s="121">
        <v>12.875536480686694</v>
      </c>
      <c r="FV15" s="121">
        <v>18.115942028985526</v>
      </c>
      <c r="FW15" s="121">
        <v>17.61904761904762</v>
      </c>
      <c r="FX15" s="121">
        <v>12.244897959183676</v>
      </c>
      <c r="FY15" s="128">
        <v>19.387755102040813</v>
      </c>
      <c r="FZ15" s="121">
        <v>13.186813186813186</v>
      </c>
      <c r="GA15" s="121">
        <v>50.515463917525778</v>
      </c>
      <c r="GB15" s="121">
        <v>45.381526104417645</v>
      </c>
      <c r="GC15" s="121">
        <v>27.950310559006212</v>
      </c>
      <c r="GD15" s="128">
        <v>43.125000000000007</v>
      </c>
      <c r="GE15" s="121">
        <v>44.274809160305345</v>
      </c>
      <c r="GF15" s="121">
        <v>27.61904761904762</v>
      </c>
      <c r="GG15" s="121">
        <v>43.75</v>
      </c>
      <c r="GH15" s="121">
        <v>44.086021505376351</v>
      </c>
      <c r="GI15" s="128">
        <v>26.415094339622645</v>
      </c>
      <c r="GJ15" s="121">
        <v>28.326180257510725</v>
      </c>
      <c r="GK15" s="121">
        <v>35.379061371841139</v>
      </c>
      <c r="GL15" s="121">
        <v>25.358851674641148</v>
      </c>
      <c r="GM15" s="130">
        <v>35.384615384615394</v>
      </c>
      <c r="GN15" s="128">
        <v>28.205128205128219</v>
      </c>
      <c r="GO15" s="121">
        <v>17.39130434782609</v>
      </c>
      <c r="GP15" s="121">
        <v>16.095890410958905</v>
      </c>
      <c r="GQ15" s="121">
        <v>35.341365461847403</v>
      </c>
      <c r="GR15" s="121">
        <v>28.750000000000004</v>
      </c>
      <c r="GS15" s="128">
        <v>6.8322981366459654</v>
      </c>
      <c r="GT15" s="121">
        <v>29.457364341085285</v>
      </c>
      <c r="GU15" s="121">
        <v>36.190476190476183</v>
      </c>
      <c r="GV15" s="121">
        <v>14.60176991150443</v>
      </c>
      <c r="GW15" s="121">
        <v>34.972677595628454</v>
      </c>
      <c r="GX15" s="128">
        <v>20.952380952380949</v>
      </c>
      <c r="GY15" s="128">
        <v>9.0517241379310391</v>
      </c>
      <c r="GZ15" s="128">
        <v>21.376811594202906</v>
      </c>
      <c r="HA15" s="128">
        <v>29.383886255924185</v>
      </c>
      <c r="HB15" s="128">
        <v>7.1794871794871824</v>
      </c>
      <c r="HC15" s="128">
        <v>16.326530612244898</v>
      </c>
      <c r="HD15" s="128">
        <v>14.835164835164839</v>
      </c>
      <c r="HE15" s="128" t="s">
        <v>286</v>
      </c>
      <c r="HF15" s="128" t="s">
        <v>286</v>
      </c>
      <c r="HG15" s="128" t="s">
        <v>286</v>
      </c>
      <c r="HH15" s="128" t="s">
        <v>286</v>
      </c>
      <c r="HI15" s="128" t="s">
        <v>286</v>
      </c>
      <c r="HJ15" s="128" t="s">
        <v>286</v>
      </c>
      <c r="HK15" s="128" t="s">
        <v>286</v>
      </c>
      <c r="HL15" s="121" t="s">
        <v>286</v>
      </c>
      <c r="HM15" s="121" t="s">
        <v>286</v>
      </c>
      <c r="HN15" s="121" t="s">
        <v>286</v>
      </c>
      <c r="HO15" s="121">
        <v>11.594202898550719</v>
      </c>
      <c r="HP15" s="128">
        <v>23.444976076555029</v>
      </c>
      <c r="HQ15" s="121" t="s">
        <v>286</v>
      </c>
      <c r="HR15" s="121">
        <v>13.333333333333339</v>
      </c>
      <c r="HS15" s="121">
        <v>21.739130434782613</v>
      </c>
      <c r="HT15" s="129">
        <v>15.306122448979592</v>
      </c>
      <c r="HU15" s="128">
        <v>14.682539682539687</v>
      </c>
      <c r="HV15" s="114">
        <v>8.1249999999999982</v>
      </c>
      <c r="HW15" s="114">
        <v>13.414634146341468</v>
      </c>
      <c r="HX15" s="114">
        <v>12.977099236641221</v>
      </c>
      <c r="HY15" s="114">
        <v>11.428571428571427</v>
      </c>
      <c r="HZ15" s="114">
        <v>14.349775784753369</v>
      </c>
      <c r="IA15" s="114">
        <v>14.438502673796785</v>
      </c>
      <c r="IB15" s="114">
        <v>11.818181818181824</v>
      </c>
      <c r="IC15" s="114">
        <v>14.159292035398236</v>
      </c>
      <c r="ID15" s="114">
        <v>18.115942028985515</v>
      </c>
      <c r="IE15" s="114">
        <v>12.499999999999998</v>
      </c>
      <c r="IF15" s="114">
        <v>15.38461538461538</v>
      </c>
      <c r="IG15" s="114">
        <v>11.855670103092788</v>
      </c>
      <c r="IH15" s="114">
        <v>8.6956521739130448</v>
      </c>
      <c r="II15" s="114">
        <v>5.9027777777777821</v>
      </c>
      <c r="IJ15" s="114">
        <v>8.0645161290322562</v>
      </c>
      <c r="IK15" s="114">
        <v>13.664596273291929</v>
      </c>
      <c r="IL15" s="114">
        <v>7.9754601226993849</v>
      </c>
      <c r="IM15" s="114">
        <v>9.9236641221374065</v>
      </c>
      <c r="IN15" s="114">
        <v>4.716981132075472</v>
      </c>
      <c r="IO15" s="114">
        <v>6.3348416289592766</v>
      </c>
      <c r="IP15" s="114">
        <v>8.4656084656084687</v>
      </c>
      <c r="IQ15" s="114">
        <v>12.727272727272725</v>
      </c>
      <c r="IR15" s="114">
        <v>8.6580086580086615</v>
      </c>
      <c r="IS15" s="114">
        <v>12.773722627737229</v>
      </c>
      <c r="IT15" s="114">
        <v>14.492753623188408</v>
      </c>
      <c r="IU15" s="114">
        <v>11.45833333333333</v>
      </c>
      <c r="IV15" s="114">
        <v>7.7319587628866016</v>
      </c>
      <c r="IW15" s="114">
        <v>10.869565217391305</v>
      </c>
      <c r="IX15" s="114" t="str">
        <f t="shared" ref="IX15:JF24" si="16">"--"</f>
        <v>--</v>
      </c>
      <c r="IY15" s="114" t="str">
        <f t="shared" si="16"/>
        <v>--</v>
      </c>
      <c r="IZ15" s="114" t="str">
        <f t="shared" si="16"/>
        <v>--</v>
      </c>
      <c r="JA15" s="114" t="str">
        <f t="shared" si="16"/>
        <v>--</v>
      </c>
      <c r="JB15" s="114" t="str">
        <f t="shared" si="16"/>
        <v>--</v>
      </c>
      <c r="JC15" s="114" t="str">
        <f t="shared" si="16"/>
        <v>--</v>
      </c>
      <c r="JD15" s="114" t="str">
        <f t="shared" si="16"/>
        <v>--</v>
      </c>
      <c r="JE15" s="114" t="str">
        <f t="shared" si="16"/>
        <v>--</v>
      </c>
      <c r="JF15" s="114" t="str">
        <f t="shared" si="16"/>
        <v>--</v>
      </c>
      <c r="JG15" s="243">
        <v>11.1111111111111</v>
      </c>
      <c r="JH15" s="243">
        <v>8.2417582417582391</v>
      </c>
      <c r="JI15" s="243">
        <v>10.294117647058799</v>
      </c>
      <c r="JJ15" s="243">
        <v>6.3291139240506302</v>
      </c>
      <c r="JK15" s="243">
        <v>13.654618473895599</v>
      </c>
      <c r="JL15" s="243">
        <v>11.875</v>
      </c>
      <c r="JM15" s="243">
        <v>15.8730158730159</v>
      </c>
      <c r="JN15" s="243">
        <v>16.4835164835165</v>
      </c>
      <c r="JO15" s="243">
        <v>24.817518248175201</v>
      </c>
      <c r="JP15" s="243">
        <v>16.033755274261601</v>
      </c>
      <c r="JQ15" s="243">
        <v>20.9677419354839</v>
      </c>
      <c r="JR15" s="243">
        <v>21.25</v>
      </c>
      <c r="JS15" s="243">
        <v>16.489361702127699</v>
      </c>
      <c r="JT15" s="243">
        <v>12.6373626373626</v>
      </c>
      <c r="JU15" s="243">
        <v>18.382352941176499</v>
      </c>
      <c r="JV15" s="243">
        <v>14.3459915611814</v>
      </c>
      <c r="JW15" s="243">
        <v>17.269076305220899</v>
      </c>
      <c r="JX15" s="243">
        <v>10.6918238993711</v>
      </c>
      <c r="JY15" s="243">
        <v>10.0529100529101</v>
      </c>
      <c r="JZ15" s="243">
        <v>13.7362637362637</v>
      </c>
      <c r="KA15" s="243">
        <v>16.058394160584001</v>
      </c>
      <c r="KB15" s="243">
        <v>12.6582278481013</v>
      </c>
      <c r="KC15" s="243">
        <v>11.2449799196787</v>
      </c>
      <c r="KD15" s="243">
        <v>20.625</v>
      </c>
      <c r="KE15" s="243">
        <v>5.31914893617021</v>
      </c>
      <c r="KF15" s="128" t="str">
        <f t="shared" si="1"/>
        <v>--</v>
      </c>
      <c r="KG15" s="243">
        <v>15.1079136690648</v>
      </c>
      <c r="KH15" s="243">
        <v>2.9535864978903001</v>
      </c>
      <c r="KI15" s="128" t="str">
        <f t="shared" si="2"/>
        <v>--</v>
      </c>
      <c r="KJ15" s="243">
        <v>17.283950617283899</v>
      </c>
      <c r="KK15" s="243">
        <v>5.8201058201058196</v>
      </c>
      <c r="KL15" s="243">
        <v>5.4644808743169397</v>
      </c>
      <c r="KM15" s="243">
        <v>8.6956521739130395</v>
      </c>
      <c r="KN15" s="243">
        <v>4.2372881355932197</v>
      </c>
      <c r="KO15" s="243">
        <v>8.8000000000000007</v>
      </c>
      <c r="KP15" s="243">
        <v>14.906832298136701</v>
      </c>
      <c r="KQ15" s="220">
        <v>7.4889867841409696</v>
      </c>
      <c r="KR15" s="220">
        <v>9.3103448275861993</v>
      </c>
      <c r="KS15" s="220">
        <v>11.8942731277533</v>
      </c>
      <c r="KT15" s="220">
        <v>18.4931506849315</v>
      </c>
      <c r="KU15" s="220">
        <v>16.740088105726901</v>
      </c>
      <c r="KV15" s="220">
        <v>25.7731958762887</v>
      </c>
      <c r="KW15" s="220">
        <v>6.6079295154185003</v>
      </c>
      <c r="KX15" s="220">
        <v>8.2191780821917799</v>
      </c>
      <c r="KY15" s="128" t="str">
        <f t="shared" si="15"/>
        <v>--</v>
      </c>
      <c r="KZ15" s="128" t="str">
        <f t="shared" si="15"/>
        <v>--</v>
      </c>
      <c r="LA15" s="220">
        <v>5.2401746724890899</v>
      </c>
      <c r="LB15" s="128" t="str">
        <f t="shared" si="4"/>
        <v>--</v>
      </c>
      <c r="LC15" s="295">
        <v>34.01639344262297</v>
      </c>
      <c r="LD15" s="295">
        <v>19.689119170984466</v>
      </c>
      <c r="LE15" s="295">
        <v>22.222222222222236</v>
      </c>
      <c r="LF15" s="295">
        <v>12.056737588652483</v>
      </c>
      <c r="LG15" s="295">
        <v>37.741935483870961</v>
      </c>
      <c r="LH15" s="295">
        <v>16.115702479338836</v>
      </c>
      <c r="LI15" s="295">
        <v>15.354330708661418</v>
      </c>
      <c r="LJ15" s="295">
        <v>6.666666666666667</v>
      </c>
      <c r="LK15" s="380">
        <v>44.537815126050418</v>
      </c>
      <c r="LL15" s="381">
        <v>22.800000000000008</v>
      </c>
      <c r="LM15" s="381">
        <v>14.163090128755375</v>
      </c>
      <c r="LN15" s="381">
        <v>7.6923076923076934</v>
      </c>
      <c r="LO15" s="380">
        <v>25.31120331950207</v>
      </c>
      <c r="LP15" s="381">
        <v>13.98963730569948</v>
      </c>
      <c r="LQ15" s="381">
        <v>13.227513227513224</v>
      </c>
      <c r="LR15" s="381">
        <v>9.9290780141843999</v>
      </c>
      <c r="LS15" s="381">
        <v>27.096774193548399</v>
      </c>
      <c r="LT15" s="381">
        <v>18.181818181818183</v>
      </c>
      <c r="LU15" s="381">
        <v>12.204724409448822</v>
      </c>
      <c r="LV15" s="381">
        <v>6.0240963855421699</v>
      </c>
      <c r="LW15" s="381">
        <v>36.554621848739544</v>
      </c>
      <c r="LX15" s="381">
        <v>23.293172690763058</v>
      </c>
      <c r="LY15" s="381">
        <v>18.534482758620697</v>
      </c>
      <c r="LZ15" s="381">
        <v>9.0909090909090935</v>
      </c>
      <c r="MA15" s="380">
        <v>39.41908713692947</v>
      </c>
      <c r="MB15" s="381">
        <v>36.979166666666657</v>
      </c>
      <c r="MC15" s="381">
        <v>29.787234042553195</v>
      </c>
      <c r="MD15" s="381">
        <v>29.078014184397155</v>
      </c>
      <c r="ME15" s="381">
        <v>39.354838709677423</v>
      </c>
      <c r="MF15" s="381">
        <v>29.33884297520661</v>
      </c>
      <c r="MG15" s="381">
        <v>26.771653543307089</v>
      </c>
      <c r="MH15" s="381">
        <v>33.734939759036145</v>
      </c>
      <c r="MI15" s="381">
        <v>47.033898305084776</v>
      </c>
      <c r="MJ15" s="381">
        <v>41.29554655870443</v>
      </c>
      <c r="MK15" s="381">
        <v>36.051502145922733</v>
      </c>
      <c r="ML15" s="381">
        <v>23.239436619718312</v>
      </c>
      <c r="MM15" s="378" t="str">
        <f t="shared" si="5"/>
        <v>--</v>
      </c>
      <c r="MN15" s="381">
        <v>21.24352331606217</v>
      </c>
      <c r="MO15" s="381">
        <v>33.15789473684211</v>
      </c>
      <c r="MP15" s="381">
        <v>22.535211267605643</v>
      </c>
      <c r="MQ15" s="378" t="str">
        <f t="shared" si="6"/>
        <v>--</v>
      </c>
      <c r="MR15" s="381">
        <v>23.456790123456791</v>
      </c>
      <c r="MS15" s="381">
        <v>23.228346456692925</v>
      </c>
      <c r="MT15" s="381">
        <v>29.518072289156631</v>
      </c>
      <c r="MU15" s="378" t="str">
        <f t="shared" si="7"/>
        <v>--</v>
      </c>
      <c r="MV15" s="381">
        <v>30.4</v>
      </c>
      <c r="MW15" s="381">
        <v>27.467811158798284</v>
      </c>
      <c r="MX15" s="381">
        <v>17.482517482517483</v>
      </c>
      <c r="MY15" s="380">
        <v>29.460580912863058</v>
      </c>
      <c r="MZ15" s="381">
        <v>25.000000000000007</v>
      </c>
      <c r="NA15" s="381">
        <v>23.157894736842092</v>
      </c>
      <c r="NB15" s="381">
        <v>20.000000000000007</v>
      </c>
      <c r="NC15" s="381">
        <v>42.345276872964142</v>
      </c>
      <c r="ND15" s="381">
        <v>28.512396694214878</v>
      </c>
      <c r="NE15" s="381">
        <v>24.110671936758905</v>
      </c>
      <c r="NF15" s="381">
        <v>29.518072289156624</v>
      </c>
      <c r="NG15" s="381">
        <v>41.702127659574536</v>
      </c>
      <c r="NH15" s="381">
        <v>31.599999999999998</v>
      </c>
      <c r="NI15" s="381">
        <v>30.172413793103452</v>
      </c>
      <c r="NJ15" s="381">
        <v>24.475524475524477</v>
      </c>
      <c r="NK15" s="380">
        <v>17.283950617283953</v>
      </c>
      <c r="NL15" s="381">
        <v>15.544041450777209</v>
      </c>
      <c r="NM15" s="381">
        <v>15.263157894736846</v>
      </c>
      <c r="NN15" s="381">
        <v>9.2198581560283621</v>
      </c>
      <c r="NO15" s="381">
        <v>20.388349514563103</v>
      </c>
      <c r="NP15" s="381">
        <v>14.814814814814822</v>
      </c>
      <c r="NQ15" s="381">
        <v>11.857707509881424</v>
      </c>
      <c r="NR15" s="381">
        <v>9.0361445783132535</v>
      </c>
      <c r="NS15" s="381">
        <v>17.991631799163176</v>
      </c>
      <c r="NT15" s="381">
        <v>15.873015873015877</v>
      </c>
      <c r="NU15" s="381">
        <v>10.775862068965521</v>
      </c>
      <c r="NV15" s="381">
        <v>6.3380281690140832</v>
      </c>
      <c r="NW15" s="380">
        <v>11.111111111111105</v>
      </c>
      <c r="NX15" s="381">
        <v>10.362694300518134</v>
      </c>
      <c r="NY15" s="381">
        <v>12.169312169312173</v>
      </c>
      <c r="NZ15" s="381">
        <v>19.148936170212767</v>
      </c>
      <c r="OA15" s="381">
        <v>12.621359223300969</v>
      </c>
      <c r="OB15" s="381">
        <v>14.814814814814818</v>
      </c>
      <c r="OC15" s="381">
        <v>14.229249011857711</v>
      </c>
      <c r="OD15" s="381">
        <v>12.650602409638552</v>
      </c>
      <c r="OE15" s="381">
        <v>8.7866108786610884</v>
      </c>
      <c r="OF15" s="381">
        <v>16.269841269841272</v>
      </c>
      <c r="OG15" s="381">
        <v>17.672413793103463</v>
      </c>
      <c r="OH15" s="381">
        <v>9.9290780141843946</v>
      </c>
      <c r="OI15" s="380">
        <v>10.699588477366257</v>
      </c>
      <c r="OJ15" s="381">
        <v>8.2901554404145141</v>
      </c>
      <c r="OK15" s="381">
        <v>10.526315789473685</v>
      </c>
      <c r="OL15" s="381">
        <v>9.352517985611513</v>
      </c>
      <c r="OM15" s="381">
        <v>17.475728155339802</v>
      </c>
      <c r="ON15" s="381">
        <v>6.5843621399176966</v>
      </c>
      <c r="OO15" s="381">
        <v>6.7193675889328093</v>
      </c>
      <c r="OP15" s="381">
        <v>7.2289156626506053</v>
      </c>
      <c r="OQ15" s="381">
        <v>14.345991561181439</v>
      </c>
      <c r="OR15" s="381">
        <v>7.6305220883534171</v>
      </c>
      <c r="OS15" s="381">
        <v>9.482758620689653</v>
      </c>
      <c r="OT15" s="381">
        <v>5.6338028169014089</v>
      </c>
      <c r="OU15" s="378" t="str">
        <f t="shared" si="8"/>
        <v>--</v>
      </c>
      <c r="OV15" s="381">
        <v>15.025906735751294</v>
      </c>
      <c r="OW15" s="381">
        <v>17.894736842105271</v>
      </c>
      <c r="OX15" s="381">
        <v>21.126760563380291</v>
      </c>
      <c r="OY15" s="378" t="str">
        <f t="shared" si="9"/>
        <v>--</v>
      </c>
      <c r="OZ15" s="381">
        <v>10.288065843621395</v>
      </c>
      <c r="PA15" s="381">
        <v>15.079365079365084</v>
      </c>
      <c r="PB15" s="381">
        <v>19.277108433734945</v>
      </c>
      <c r="PC15" s="378" t="str">
        <f t="shared" si="10"/>
        <v>--</v>
      </c>
      <c r="PD15" s="381">
        <v>13.147410358565738</v>
      </c>
      <c r="PE15" s="381">
        <v>14.224137931034482</v>
      </c>
      <c r="PF15" s="381">
        <v>9.7902097902097953</v>
      </c>
      <c r="PG15" s="380">
        <v>16.942148760330568</v>
      </c>
      <c r="PH15" s="381">
        <v>9.8445595854922328</v>
      </c>
      <c r="PI15" s="381">
        <v>11.578947368421051</v>
      </c>
      <c r="PJ15" s="381">
        <v>10.714285714285717</v>
      </c>
      <c r="PK15" s="381">
        <v>23.948220064724932</v>
      </c>
      <c r="PL15" s="381">
        <v>12.757201646090538</v>
      </c>
      <c r="PM15" s="381">
        <v>12.301587301587308</v>
      </c>
      <c r="PN15" s="381">
        <v>13.253012048192769</v>
      </c>
      <c r="PO15" s="381">
        <v>17.647058823529438</v>
      </c>
      <c r="PP15" s="381">
        <v>18.650793650793663</v>
      </c>
      <c r="PQ15" s="381">
        <v>12.500000000000004</v>
      </c>
      <c r="PR15" s="381">
        <v>7.8014184397163184</v>
      </c>
      <c r="PS15" s="380">
        <v>9.2920353982300892</v>
      </c>
      <c r="PT15" s="381">
        <v>10.416666666666668</v>
      </c>
      <c r="PU15" s="381">
        <v>11.711711711711708</v>
      </c>
      <c r="PV15" s="381">
        <v>6.1068702290076358</v>
      </c>
      <c r="PW15" s="380">
        <v>15.350877192982457</v>
      </c>
      <c r="PX15" s="381">
        <v>19.246861924686197</v>
      </c>
      <c r="PY15" s="381">
        <v>24.215246636771305</v>
      </c>
      <c r="PZ15" s="381">
        <v>12.977099236641227</v>
      </c>
      <c r="QA15" s="380">
        <v>25.110132158590293</v>
      </c>
      <c r="QB15" s="381">
        <v>28.15126050420168</v>
      </c>
      <c r="QC15" s="381">
        <v>22.86995515695067</v>
      </c>
      <c r="QD15" s="381">
        <v>6.1068702290076358</v>
      </c>
      <c r="QE15" s="380">
        <v>3.0837004405286348</v>
      </c>
      <c r="QF15" s="381">
        <v>17.226890756302513</v>
      </c>
      <c r="QG15" s="381">
        <v>10.762331838565023</v>
      </c>
      <c r="QH15" s="381">
        <v>15.26717557251909</v>
      </c>
      <c r="QI15" s="380">
        <v>14.410480349344988</v>
      </c>
      <c r="QJ15" s="381">
        <v>16.931216931216927</v>
      </c>
      <c r="QK15" s="381">
        <v>20.108695652173918</v>
      </c>
      <c r="QL15" s="381">
        <v>17.391304347826082</v>
      </c>
      <c r="QM15" s="378" t="str">
        <f t="shared" si="11"/>
        <v>--</v>
      </c>
      <c r="QN15" s="381">
        <v>11.344537815126056</v>
      </c>
      <c r="QO15" s="381">
        <v>16.46586345381526</v>
      </c>
      <c r="QP15" s="381">
        <v>16.770186335403725</v>
      </c>
      <c r="QQ15" s="378" t="str">
        <f t="shared" si="12"/>
        <v>--</v>
      </c>
      <c r="QR15" s="381">
        <v>23.651452282157674</v>
      </c>
      <c r="QS15" s="381">
        <v>22.935779816513776</v>
      </c>
      <c r="QT15" s="381">
        <v>16.911764705882355</v>
      </c>
      <c r="QU15" s="380">
        <v>13.793103448275868</v>
      </c>
      <c r="QV15" s="381">
        <v>11.111111111111112</v>
      </c>
      <c r="QW15" s="381">
        <v>15.846994535519118</v>
      </c>
      <c r="QX15" s="381">
        <v>13.043478260869565</v>
      </c>
      <c r="QY15" s="378" t="str">
        <f t="shared" si="13"/>
        <v>--</v>
      </c>
      <c r="QZ15" s="381">
        <v>6.7510548523206753</v>
      </c>
      <c r="RA15" s="381">
        <v>14.056224899598396</v>
      </c>
      <c r="RB15" s="381">
        <v>18.633540372670808</v>
      </c>
      <c r="RC15" s="378" t="str">
        <f t="shared" si="14"/>
        <v>--</v>
      </c>
      <c r="RD15" s="381">
        <v>19.087136929460581</v>
      </c>
      <c r="RE15" s="381">
        <v>17.194570135746602</v>
      </c>
      <c r="RF15" s="381">
        <v>13.235294117647063</v>
      </c>
    </row>
    <row r="16" spans="1:475" ht="21" customHeight="1" x14ac:dyDescent="0.25">
      <c r="A16" s="114">
        <v>12</v>
      </c>
      <c r="B16" s="93" t="s">
        <v>12</v>
      </c>
      <c r="C16" s="126">
        <v>36.413043478260867</v>
      </c>
      <c r="D16" s="126">
        <v>26.760563380281678</v>
      </c>
      <c r="E16" s="126">
        <v>19.73684210526315</v>
      </c>
      <c r="F16" s="126">
        <v>35.947712418300689</v>
      </c>
      <c r="G16" s="126">
        <v>27.205882352941185</v>
      </c>
      <c r="H16" s="126">
        <v>25</v>
      </c>
      <c r="I16" s="126">
        <v>24.657534246575342</v>
      </c>
      <c r="J16" s="126">
        <v>38.461538461538467</v>
      </c>
      <c r="K16" s="126">
        <v>26.530612244897963</v>
      </c>
      <c r="L16" s="126">
        <v>22.695035460992901</v>
      </c>
      <c r="M16" s="128">
        <v>29.648241206030146</v>
      </c>
      <c r="N16" s="128">
        <v>12.179487179487181</v>
      </c>
      <c r="O16" s="128">
        <v>29.090909090909079</v>
      </c>
      <c r="P16" s="128">
        <v>30.769230769230759</v>
      </c>
      <c r="Q16" s="128">
        <v>7.8125000000000036</v>
      </c>
      <c r="R16" s="128">
        <v>55.191256830601084</v>
      </c>
      <c r="S16" s="128">
        <v>52.112676056338039</v>
      </c>
      <c r="T16" s="128">
        <v>37.333333333333343</v>
      </c>
      <c r="U16" s="128">
        <v>63.870967741935488</v>
      </c>
      <c r="V16" s="128">
        <v>40.441176470588246</v>
      </c>
      <c r="W16" s="128">
        <v>31.901840490797547</v>
      </c>
      <c r="X16" s="128">
        <v>53.424657534246585</v>
      </c>
      <c r="Y16" s="128">
        <v>67.187499999999972</v>
      </c>
      <c r="Z16" s="128">
        <v>38.77551020408162</v>
      </c>
      <c r="AA16" s="128">
        <v>52.816901408450732</v>
      </c>
      <c r="AB16" s="132">
        <v>52.499999999999979</v>
      </c>
      <c r="AC16" s="132">
        <v>21.153846153846157</v>
      </c>
      <c r="AD16" s="132">
        <v>50</v>
      </c>
      <c r="AE16" s="132">
        <v>59.61538461538462</v>
      </c>
      <c r="AF16" s="128">
        <v>12.5</v>
      </c>
      <c r="AG16" s="126">
        <v>42.307692307692314</v>
      </c>
      <c r="AH16" s="126">
        <v>29.577464788732403</v>
      </c>
      <c r="AI16" s="133">
        <v>22.666666666666661</v>
      </c>
      <c r="AJ16" s="133">
        <v>42.483660130718953</v>
      </c>
      <c r="AK16" s="128">
        <v>25.735294117647058</v>
      </c>
      <c r="AL16" s="128">
        <v>19.631901840490805</v>
      </c>
      <c r="AM16" s="128">
        <v>40.845070422535223</v>
      </c>
      <c r="AN16" s="128">
        <v>50.000000000000014</v>
      </c>
      <c r="AO16" s="128">
        <v>32.653061224489804</v>
      </c>
      <c r="AP16" s="128">
        <v>37.323943661971846</v>
      </c>
      <c r="AQ16" s="128">
        <v>34.500000000000007</v>
      </c>
      <c r="AR16" s="128">
        <v>14.743589743589743</v>
      </c>
      <c r="AS16" s="128">
        <v>36.363636363636367</v>
      </c>
      <c r="AT16" s="128">
        <v>38.461538461538467</v>
      </c>
      <c r="AU16" s="128">
        <v>9.5238095238095237</v>
      </c>
      <c r="AV16" s="128" t="s">
        <v>286</v>
      </c>
      <c r="AW16" s="128" t="s">
        <v>286</v>
      </c>
      <c r="AX16" s="132" t="s">
        <v>286</v>
      </c>
      <c r="AY16" s="132" t="s">
        <v>286</v>
      </c>
      <c r="AZ16" s="132" t="s">
        <v>286</v>
      </c>
      <c r="BA16" s="132" t="s">
        <v>286</v>
      </c>
      <c r="BB16" s="128" t="s">
        <v>286</v>
      </c>
      <c r="BC16" s="132" t="s">
        <v>286</v>
      </c>
      <c r="BD16" s="132" t="s">
        <v>286</v>
      </c>
      <c r="BE16" s="132" t="s">
        <v>286</v>
      </c>
      <c r="BF16" s="132">
        <v>22.727272727272723</v>
      </c>
      <c r="BG16" s="128">
        <v>16.666666666666664</v>
      </c>
      <c r="BH16" s="121" t="s">
        <v>286</v>
      </c>
      <c r="BI16" s="121">
        <v>21.568627450980387</v>
      </c>
      <c r="BJ16" s="121">
        <v>12.499999999999998</v>
      </c>
      <c r="BK16" s="121" t="s">
        <v>286</v>
      </c>
      <c r="BL16" s="128" t="s">
        <v>286</v>
      </c>
      <c r="BM16" s="121" t="s">
        <v>286</v>
      </c>
      <c r="BN16" s="114" t="s">
        <v>286</v>
      </c>
      <c r="BO16" s="114" t="s">
        <v>286</v>
      </c>
      <c r="BP16" s="114" t="s">
        <v>286</v>
      </c>
      <c r="BQ16" s="128" t="s">
        <v>286</v>
      </c>
      <c r="BR16" s="121" t="s">
        <v>286</v>
      </c>
      <c r="BS16" s="121" t="s">
        <v>286</v>
      </c>
      <c r="BT16" s="121" t="s">
        <v>286</v>
      </c>
      <c r="BU16" s="128">
        <v>37.688442211055282</v>
      </c>
      <c r="BV16" s="121">
        <v>22.435897435897427</v>
      </c>
      <c r="BW16" s="121" t="s">
        <v>286</v>
      </c>
      <c r="BX16" s="121">
        <v>36.53846153846154</v>
      </c>
      <c r="BY16" s="128">
        <v>14.062499999999995</v>
      </c>
      <c r="BZ16" s="121">
        <v>37.297297297297291</v>
      </c>
      <c r="CA16" s="121">
        <v>57.746478873239425</v>
      </c>
      <c r="CB16" s="121">
        <v>36.84210526315789</v>
      </c>
      <c r="CC16" s="128">
        <v>47.09677419354837</v>
      </c>
      <c r="CD16" s="121">
        <v>39.855072463768117</v>
      </c>
      <c r="CE16" s="121">
        <v>30.061349693251543</v>
      </c>
      <c r="CF16" s="121">
        <v>34.722222222222214</v>
      </c>
      <c r="CG16" s="128">
        <v>56.060606060606062</v>
      </c>
      <c r="CH16" s="121">
        <v>32.65306122448979</v>
      </c>
      <c r="CI16" s="121">
        <v>33.566433566433581</v>
      </c>
      <c r="CJ16" s="121">
        <v>44.77611940298506</v>
      </c>
      <c r="CK16" s="121">
        <v>25.641025641025653</v>
      </c>
      <c r="CL16" s="121">
        <v>34.545454545454561</v>
      </c>
      <c r="CM16" s="121">
        <v>34.615384615384613</v>
      </c>
      <c r="CN16" s="121">
        <v>26.562499999999996</v>
      </c>
      <c r="CO16" s="121">
        <v>9.8360655737704921</v>
      </c>
      <c r="CP16" s="128">
        <v>11.267605633802814</v>
      </c>
      <c r="CQ16" s="121">
        <v>2.666666666666667</v>
      </c>
      <c r="CR16" s="121">
        <v>7.2847682119205333</v>
      </c>
      <c r="CS16" s="114">
        <v>9.4890510948905167</v>
      </c>
      <c r="CT16" s="114">
        <v>14.545454545454543</v>
      </c>
      <c r="CU16" s="128">
        <v>5.5555555555555554</v>
      </c>
      <c r="CV16" s="121">
        <v>12.121212121212123</v>
      </c>
      <c r="CW16" s="121">
        <v>10.204081632653063</v>
      </c>
      <c r="CX16" s="114">
        <v>7.246376811594204</v>
      </c>
      <c r="CY16" s="114">
        <v>7.5000000000000009</v>
      </c>
      <c r="CZ16" s="128">
        <v>5.882352941176471</v>
      </c>
      <c r="DA16" s="121">
        <v>7.6923076923076916</v>
      </c>
      <c r="DB16" s="121">
        <v>9.6153846153846168</v>
      </c>
      <c r="DC16" s="114">
        <v>3.174603174603174</v>
      </c>
      <c r="DD16" s="114" t="s">
        <v>286</v>
      </c>
      <c r="DE16" s="128" t="s">
        <v>286</v>
      </c>
      <c r="DF16" s="121" t="s">
        <v>286</v>
      </c>
      <c r="DG16" s="121" t="s">
        <v>286</v>
      </c>
      <c r="DH16" s="114" t="s">
        <v>286</v>
      </c>
      <c r="DI16" s="114" t="s">
        <v>286</v>
      </c>
      <c r="DJ16" s="128" t="s">
        <v>286</v>
      </c>
      <c r="DK16" s="121" t="s">
        <v>286</v>
      </c>
      <c r="DL16" s="121" t="s">
        <v>286</v>
      </c>
      <c r="DM16" s="121">
        <v>50.354609929078002</v>
      </c>
      <c r="DN16" s="121">
        <v>60.199004975124367</v>
      </c>
      <c r="DO16" s="128">
        <v>32.25806451612906</v>
      </c>
      <c r="DP16" s="121">
        <v>57.142857142857146</v>
      </c>
      <c r="DQ16" s="121">
        <v>46.153846153846146</v>
      </c>
      <c r="DR16" s="121">
        <v>25.000000000000007</v>
      </c>
      <c r="DS16" s="121" t="s">
        <v>286</v>
      </c>
      <c r="DT16" s="128" t="s">
        <v>286</v>
      </c>
      <c r="DU16" s="131" t="s">
        <v>286</v>
      </c>
      <c r="DV16" s="131" t="s">
        <v>286</v>
      </c>
      <c r="DW16" s="114" t="s">
        <v>286</v>
      </c>
      <c r="DX16" s="131" t="s">
        <v>286</v>
      </c>
      <c r="DY16" s="128" t="s">
        <v>286</v>
      </c>
      <c r="DZ16" s="128" t="s">
        <v>286</v>
      </c>
      <c r="EA16" s="128" t="s">
        <v>286</v>
      </c>
      <c r="EB16" s="128">
        <v>35.000000000000007</v>
      </c>
      <c r="EC16" s="128">
        <v>53.999999999999993</v>
      </c>
      <c r="ED16" s="128">
        <v>36.538461538461533</v>
      </c>
      <c r="EE16" s="128">
        <v>48.214285714285722</v>
      </c>
      <c r="EF16" s="128">
        <v>61.53846153846154</v>
      </c>
      <c r="EG16" s="128">
        <v>22.222222222222225</v>
      </c>
      <c r="EH16" s="128">
        <v>3.225806451612903</v>
      </c>
      <c r="EI16" s="128">
        <v>9.8591549295774676</v>
      </c>
      <c r="EJ16" s="128">
        <v>6.5789473684210522</v>
      </c>
      <c r="EK16" s="128">
        <v>4.5161290322580649</v>
      </c>
      <c r="EL16" s="121">
        <v>10.948905109489052</v>
      </c>
      <c r="EM16" s="121">
        <v>7.3619631901840483</v>
      </c>
      <c r="EN16" s="121">
        <v>1.3513513513513515</v>
      </c>
      <c r="EO16" s="121">
        <v>9.0909090909090935</v>
      </c>
      <c r="EP16" s="128">
        <v>20.408163265306122</v>
      </c>
      <c r="EQ16" s="121">
        <v>4.2553191489361692</v>
      </c>
      <c r="ER16" s="121">
        <v>7.4257425742574261</v>
      </c>
      <c r="ES16" s="121">
        <v>7.6923076923076943</v>
      </c>
      <c r="ET16" s="121">
        <v>3.5714285714285707</v>
      </c>
      <c r="EU16" s="128">
        <v>3.8461538461538458</v>
      </c>
      <c r="EV16" s="121">
        <v>3.1249999999999996</v>
      </c>
      <c r="EW16" s="121">
        <v>7.6023391812865526</v>
      </c>
      <c r="EX16" s="121">
        <v>7.142857142857145</v>
      </c>
      <c r="EY16" s="121">
        <v>3.9473684210526301</v>
      </c>
      <c r="EZ16" s="128">
        <v>10.596026490066233</v>
      </c>
      <c r="FA16" s="121">
        <v>6.5217391304347831</v>
      </c>
      <c r="FB16" s="121">
        <v>7.9268292682926811</v>
      </c>
      <c r="FC16" s="121">
        <v>2.7397260273972606</v>
      </c>
      <c r="FD16" s="121">
        <v>9.5238095238095219</v>
      </c>
      <c r="FE16" s="128">
        <v>10.86956521739131</v>
      </c>
      <c r="FF16" s="121">
        <v>4.225352112676056</v>
      </c>
      <c r="FG16" s="121">
        <v>10.499999999999989</v>
      </c>
      <c r="FH16" s="121">
        <v>7.7419354838709724</v>
      </c>
      <c r="FI16" s="121">
        <v>5.3571428571428568</v>
      </c>
      <c r="FJ16" s="128">
        <v>3.8461538461538458</v>
      </c>
      <c r="FK16" s="121">
        <v>6.2499999999999991</v>
      </c>
      <c r="FL16" s="121">
        <v>13.793103448275865</v>
      </c>
      <c r="FM16" s="121">
        <v>32.857142857142868</v>
      </c>
      <c r="FN16" s="121">
        <v>26.315789473684209</v>
      </c>
      <c r="FO16" s="128">
        <v>16.000000000000018</v>
      </c>
      <c r="FP16" s="121">
        <v>18.115942028985515</v>
      </c>
      <c r="FQ16" s="121">
        <v>20.245398773006137</v>
      </c>
      <c r="FR16" s="121">
        <v>10.958904109589037</v>
      </c>
      <c r="FS16" s="121">
        <v>29.23076923076923</v>
      </c>
      <c r="FT16" s="128">
        <v>22.916666666666664</v>
      </c>
      <c r="FU16" s="121">
        <v>9.1549295774647934</v>
      </c>
      <c r="FV16" s="121">
        <v>14.499999999999998</v>
      </c>
      <c r="FW16" s="121">
        <v>7.0512820512820529</v>
      </c>
      <c r="FX16" s="121">
        <v>7.2727272727272716</v>
      </c>
      <c r="FY16" s="128">
        <v>13.46153846153846</v>
      </c>
      <c r="FZ16" s="121">
        <v>9.3750000000000036</v>
      </c>
      <c r="GA16" s="121">
        <v>30.635838150288997</v>
      </c>
      <c r="GB16" s="121">
        <v>30</v>
      </c>
      <c r="GC16" s="121">
        <v>17.105263157894743</v>
      </c>
      <c r="GD16" s="128">
        <v>36.301369863013704</v>
      </c>
      <c r="GE16" s="121">
        <v>27.536231884057973</v>
      </c>
      <c r="GF16" s="121">
        <v>20.121951219512212</v>
      </c>
      <c r="GG16" s="121">
        <v>24.6376811594203</v>
      </c>
      <c r="GH16" s="121">
        <v>36.36363636363636</v>
      </c>
      <c r="GI16" s="128">
        <v>27.083333333333329</v>
      </c>
      <c r="GJ16" s="121">
        <v>21.985815602836876</v>
      </c>
      <c r="GK16" s="121">
        <v>28.5</v>
      </c>
      <c r="GL16" s="121">
        <v>18.064516129032253</v>
      </c>
      <c r="GM16" s="130">
        <v>32.142857142857139</v>
      </c>
      <c r="GN16" s="128">
        <v>30.769230769230774</v>
      </c>
      <c r="GO16" s="121">
        <v>12.500000000000002</v>
      </c>
      <c r="GP16" s="121">
        <v>8.6705202312138745</v>
      </c>
      <c r="GQ16" s="121">
        <v>31.428571428571434</v>
      </c>
      <c r="GR16" s="121">
        <v>32.894736842105281</v>
      </c>
      <c r="GS16" s="128">
        <v>8.783783783783786</v>
      </c>
      <c r="GT16" s="121">
        <v>22.463768115942045</v>
      </c>
      <c r="GU16" s="121">
        <v>32.926829268292657</v>
      </c>
      <c r="GV16" s="121">
        <v>2.7397260273972606</v>
      </c>
      <c r="GW16" s="121">
        <v>19.696969696969692</v>
      </c>
      <c r="GX16" s="128">
        <v>29.166666666666671</v>
      </c>
      <c r="GY16" s="128">
        <v>4.2553191489361719</v>
      </c>
      <c r="GZ16" s="128">
        <v>21.000000000000004</v>
      </c>
      <c r="HA16" s="128">
        <v>24.999999999999993</v>
      </c>
      <c r="HB16" s="128">
        <v>8.9285714285714288</v>
      </c>
      <c r="HC16" s="128">
        <v>11.538461538461542</v>
      </c>
      <c r="HD16" s="128">
        <v>15.624999999999996</v>
      </c>
      <c r="HE16" s="128" t="s">
        <v>286</v>
      </c>
      <c r="HF16" s="128" t="s">
        <v>286</v>
      </c>
      <c r="HG16" s="128" t="s">
        <v>286</v>
      </c>
      <c r="HH16" s="128" t="s">
        <v>286</v>
      </c>
      <c r="HI16" s="128" t="s">
        <v>286</v>
      </c>
      <c r="HJ16" s="128" t="s">
        <v>286</v>
      </c>
      <c r="HK16" s="128" t="s">
        <v>286</v>
      </c>
      <c r="HL16" s="121" t="s">
        <v>286</v>
      </c>
      <c r="HM16" s="121" t="s">
        <v>286</v>
      </c>
      <c r="HN16" s="121" t="s">
        <v>286</v>
      </c>
      <c r="HO16" s="121">
        <v>10.606060606060614</v>
      </c>
      <c r="HP16" s="128">
        <v>12.258064516129037</v>
      </c>
      <c r="HQ16" s="121" t="s">
        <v>286</v>
      </c>
      <c r="HR16" s="121">
        <v>7.8431372549019613</v>
      </c>
      <c r="HS16" s="121">
        <v>9.3750000000000036</v>
      </c>
      <c r="HT16" s="129">
        <v>11.864406779661017</v>
      </c>
      <c r="HU16" s="128">
        <v>10.144927536231888</v>
      </c>
      <c r="HV16" s="114">
        <v>6.5789473684210513</v>
      </c>
      <c r="HW16" s="114">
        <v>11.920529801324506</v>
      </c>
      <c r="HX16" s="114">
        <v>9.4890510948905131</v>
      </c>
      <c r="HY16" s="114">
        <v>4.9382716049382722</v>
      </c>
      <c r="HZ16" s="114">
        <v>2.8169014084507045</v>
      </c>
      <c r="IA16" s="114">
        <v>13.846153846153841</v>
      </c>
      <c r="IB16" s="114">
        <v>4.166666666666667</v>
      </c>
      <c r="IC16" s="114">
        <v>7.1428571428571441</v>
      </c>
      <c r="ID16" s="114">
        <v>11.557788944723621</v>
      </c>
      <c r="IE16" s="114">
        <v>7.7922077922077939</v>
      </c>
      <c r="IF16" s="114">
        <v>16.363636363636363</v>
      </c>
      <c r="IG16" s="114">
        <v>3.8461538461538458</v>
      </c>
      <c r="IH16" s="114">
        <v>0</v>
      </c>
      <c r="II16" s="114">
        <v>6.2146892655367232</v>
      </c>
      <c r="IJ16" s="114">
        <v>5.7142857142857144</v>
      </c>
      <c r="IK16" s="114">
        <v>6.578947368421054</v>
      </c>
      <c r="IL16" s="114">
        <v>8.3333333333333375</v>
      </c>
      <c r="IM16" s="114">
        <v>11.678832116788325</v>
      </c>
      <c r="IN16" s="114">
        <v>7.3170731707317076</v>
      </c>
      <c r="IO16" s="114">
        <v>4.2857142857142856</v>
      </c>
      <c r="IP16" s="114">
        <v>4.5454545454545441</v>
      </c>
      <c r="IQ16" s="114">
        <v>6.3829787234042552</v>
      </c>
      <c r="IR16" s="114">
        <v>2.8169014084507049</v>
      </c>
      <c r="IS16" s="114">
        <v>6.0606060606060614</v>
      </c>
      <c r="IT16" s="114">
        <v>12.337662337662334</v>
      </c>
      <c r="IU16" s="114">
        <v>5.3571428571428568</v>
      </c>
      <c r="IV16" s="114">
        <v>5.7692307692307692</v>
      </c>
      <c r="IW16" s="114">
        <v>1.5624999999999998</v>
      </c>
      <c r="IX16" s="114" t="str">
        <f t="shared" si="16"/>
        <v>--</v>
      </c>
      <c r="IY16" s="114" t="str">
        <f t="shared" si="16"/>
        <v>--</v>
      </c>
      <c r="IZ16" s="114" t="str">
        <f t="shared" si="16"/>
        <v>--</v>
      </c>
      <c r="JA16" s="114" t="str">
        <f t="shared" si="16"/>
        <v>--</v>
      </c>
      <c r="JB16" s="114" t="str">
        <f t="shared" si="16"/>
        <v>--</v>
      </c>
      <c r="JC16" s="114" t="str">
        <f t="shared" si="16"/>
        <v>--</v>
      </c>
      <c r="JD16" s="114" t="str">
        <f t="shared" si="16"/>
        <v>--</v>
      </c>
      <c r="JE16" s="114" t="str">
        <f t="shared" si="16"/>
        <v>--</v>
      </c>
      <c r="JF16" s="114" t="str">
        <f t="shared" si="16"/>
        <v>--</v>
      </c>
      <c r="JG16" s="245" t="str">
        <f>"--"</f>
        <v>--</v>
      </c>
      <c r="JH16" s="245" t="str">
        <f>"--"</f>
        <v>--</v>
      </c>
      <c r="JI16" s="245" t="str">
        <f>"--"</f>
        <v>--</v>
      </c>
      <c r="JJ16" s="243">
        <v>0</v>
      </c>
      <c r="JK16" s="243">
        <v>5.71428571428571</v>
      </c>
      <c r="JL16" s="243">
        <v>2.4390243902439002</v>
      </c>
      <c r="JM16" s="245" t="str">
        <f>"--"</f>
        <v>--</v>
      </c>
      <c r="JN16" s="245" t="str">
        <f>"--"</f>
        <v>--</v>
      </c>
      <c r="JO16" s="245" t="str">
        <f>"--"</f>
        <v>--</v>
      </c>
      <c r="JP16" s="243">
        <v>5.2631578947368398</v>
      </c>
      <c r="JQ16" s="243">
        <v>17.1428571428571</v>
      </c>
      <c r="JR16" s="243">
        <v>12.1951219512195</v>
      </c>
      <c r="JS16" s="245" t="str">
        <f>"--"</f>
        <v>--</v>
      </c>
      <c r="JT16" s="245" t="str">
        <f>"--"</f>
        <v>--</v>
      </c>
      <c r="JU16" s="245" t="str">
        <f>"--"</f>
        <v>--</v>
      </c>
      <c r="JV16" s="243">
        <v>5.2631578947368398</v>
      </c>
      <c r="JW16" s="243">
        <v>8.5714285714285694</v>
      </c>
      <c r="JX16" s="243">
        <v>17.0731707317073</v>
      </c>
      <c r="JY16" s="245" t="str">
        <f>"--"</f>
        <v>--</v>
      </c>
      <c r="JZ16" s="245" t="str">
        <f>"--"</f>
        <v>--</v>
      </c>
      <c r="KA16" s="245" t="str">
        <f>"--"</f>
        <v>--</v>
      </c>
      <c r="KB16" s="243">
        <v>0</v>
      </c>
      <c r="KC16" s="243">
        <v>22.8571428571429</v>
      </c>
      <c r="KD16" s="243">
        <v>7.5</v>
      </c>
      <c r="KE16" s="245" t="str">
        <f>"--"</f>
        <v>--</v>
      </c>
      <c r="KF16" s="128" t="str">
        <f t="shared" si="1"/>
        <v>--</v>
      </c>
      <c r="KG16" s="245" t="str">
        <f>"--"</f>
        <v>--</v>
      </c>
      <c r="KH16" s="243">
        <v>0</v>
      </c>
      <c r="KI16" s="128" t="str">
        <f t="shared" si="2"/>
        <v>--</v>
      </c>
      <c r="KJ16" s="243">
        <v>14.634146341463399</v>
      </c>
      <c r="KK16" s="245" t="str">
        <f>"--"</f>
        <v>--</v>
      </c>
      <c r="KL16" s="245" t="str">
        <f>"--"</f>
        <v>--</v>
      </c>
      <c r="KM16" s="245" t="str">
        <f>"--"</f>
        <v>--</v>
      </c>
      <c r="KN16" s="243">
        <v>2.6315789473684199</v>
      </c>
      <c r="KO16" s="243">
        <v>5.71428571428571</v>
      </c>
      <c r="KP16" s="243">
        <v>0</v>
      </c>
      <c r="KQ16" s="220">
        <v>0</v>
      </c>
      <c r="KR16" s="224" t="str">
        <f>"--"</f>
        <v>--</v>
      </c>
      <c r="KS16" s="220">
        <v>8.3333333333333393</v>
      </c>
      <c r="KT16" s="224" t="str">
        <f>"--"</f>
        <v>--</v>
      </c>
      <c r="KU16" s="220">
        <v>19.4444444444444</v>
      </c>
      <c r="KV16" s="224" t="str">
        <f>"--"</f>
        <v>--</v>
      </c>
      <c r="KW16" s="220">
        <v>5.55555555555555</v>
      </c>
      <c r="KX16" s="224" t="str">
        <f>"--"</f>
        <v>--</v>
      </c>
      <c r="KY16" s="128" t="str">
        <f t="shared" si="15"/>
        <v>--</v>
      </c>
      <c r="KZ16" s="128" t="str">
        <f t="shared" si="15"/>
        <v>--</v>
      </c>
      <c r="LA16" s="220">
        <v>8.3333333333333393</v>
      </c>
      <c r="LB16" s="128" t="str">
        <f t="shared" si="4"/>
        <v>--</v>
      </c>
      <c r="LC16" s="295">
        <v>54.05405405405407</v>
      </c>
      <c r="LD16" s="274" t="str">
        <f>"--"</f>
        <v>--</v>
      </c>
      <c r="LE16" s="274" t="str">
        <f>"--"</f>
        <v>--</v>
      </c>
      <c r="LF16" s="274" t="str">
        <f>"--"</f>
        <v>--</v>
      </c>
      <c r="LG16" s="274" t="str">
        <f>"--"</f>
        <v>--</v>
      </c>
      <c r="LH16" s="295">
        <v>12.820512820512821</v>
      </c>
      <c r="LI16" s="295">
        <v>7.5000000000000018</v>
      </c>
      <c r="LJ16" s="295">
        <v>7.3170731707317058</v>
      </c>
      <c r="LK16" s="380">
        <v>29.545454545454554</v>
      </c>
      <c r="LL16" s="381">
        <v>15.602836879432623</v>
      </c>
      <c r="LM16" s="381">
        <v>9.27152317880795</v>
      </c>
      <c r="LN16" s="381">
        <v>9.4736842105263133</v>
      </c>
      <c r="LO16" s="380">
        <v>24.324324324324323</v>
      </c>
      <c r="LP16" s="383" t="str">
        <f>"--"</f>
        <v>--</v>
      </c>
      <c r="LQ16" s="383" t="str">
        <f t="shared" ref="LQ16:LS16" si="17">"--"</f>
        <v>--</v>
      </c>
      <c r="LR16" s="383" t="str">
        <f t="shared" si="17"/>
        <v>--</v>
      </c>
      <c r="LS16" s="383" t="str">
        <f t="shared" si="17"/>
        <v>--</v>
      </c>
      <c r="LT16" s="381">
        <v>15.384615384615381</v>
      </c>
      <c r="LU16" s="381">
        <v>4.9999999999999991</v>
      </c>
      <c r="LV16" s="381">
        <v>9.7560975609756095</v>
      </c>
      <c r="LW16" s="381">
        <v>20.610687022900763</v>
      </c>
      <c r="LX16" s="381">
        <v>14.893617021276592</v>
      </c>
      <c r="LY16" s="381">
        <v>10.596026490066228</v>
      </c>
      <c r="LZ16" s="381">
        <v>8.4210526315789433</v>
      </c>
      <c r="MA16" s="380">
        <v>54.054054054054063</v>
      </c>
      <c r="MB16" s="383" t="str">
        <f t="shared" ref="MB16:ME16" si="18">"--"</f>
        <v>--</v>
      </c>
      <c r="MC16" s="383" t="str">
        <f t="shared" si="18"/>
        <v>--</v>
      </c>
      <c r="MD16" s="383" t="str">
        <f t="shared" si="18"/>
        <v>--</v>
      </c>
      <c r="ME16" s="383" t="str">
        <f t="shared" si="18"/>
        <v>--</v>
      </c>
      <c r="MF16" s="381">
        <v>33.333333333333336</v>
      </c>
      <c r="MG16" s="381">
        <v>20.000000000000004</v>
      </c>
      <c r="MH16" s="381">
        <v>24.390243902439028</v>
      </c>
      <c r="MI16" s="381">
        <v>39.849624060150383</v>
      </c>
      <c r="MJ16" s="381">
        <v>31.91489361702126</v>
      </c>
      <c r="MK16" s="381">
        <v>33.112582781456965</v>
      </c>
      <c r="ML16" s="381">
        <v>31.578947368421055</v>
      </c>
      <c r="MM16" s="378" t="str">
        <f t="shared" si="5"/>
        <v>--</v>
      </c>
      <c r="MN16" s="383" t="str">
        <f t="shared" si="5"/>
        <v>--</v>
      </c>
      <c r="MO16" s="383" t="str">
        <f t="shared" si="5"/>
        <v>--</v>
      </c>
      <c r="MP16" s="383" t="str">
        <f t="shared" si="5"/>
        <v>--</v>
      </c>
      <c r="MQ16" s="378" t="str">
        <f t="shared" si="6"/>
        <v>--</v>
      </c>
      <c r="MR16" s="381">
        <v>17.948717948717945</v>
      </c>
      <c r="MS16" s="381">
        <v>12.5</v>
      </c>
      <c r="MT16" s="381">
        <v>14.634146341463413</v>
      </c>
      <c r="MU16" s="378" t="str">
        <f t="shared" si="7"/>
        <v>--</v>
      </c>
      <c r="MV16" s="381">
        <v>27.142857142857132</v>
      </c>
      <c r="MW16" s="381">
        <v>21.052631578947373</v>
      </c>
      <c r="MX16" s="381">
        <v>28.421052631578963</v>
      </c>
      <c r="MY16" s="380">
        <v>40.540540540540533</v>
      </c>
      <c r="MZ16" s="383" t="str">
        <f t="shared" ref="MZ16:NC16" si="19">"--"</f>
        <v>--</v>
      </c>
      <c r="NA16" s="383" t="str">
        <f t="shared" si="19"/>
        <v>--</v>
      </c>
      <c r="NB16" s="383" t="str">
        <f t="shared" si="19"/>
        <v>--</v>
      </c>
      <c r="NC16" s="383" t="str">
        <f t="shared" si="19"/>
        <v>--</v>
      </c>
      <c r="ND16" s="381">
        <v>30.769230769230774</v>
      </c>
      <c r="NE16" s="381">
        <v>32.5</v>
      </c>
      <c r="NF16" s="381">
        <v>19.512195121951216</v>
      </c>
      <c r="NG16" s="381">
        <v>44.696969696969717</v>
      </c>
      <c r="NH16" s="381">
        <v>36.170212765957437</v>
      </c>
      <c r="NI16" s="381">
        <v>34.210526315789473</v>
      </c>
      <c r="NJ16" s="381">
        <v>25.531914893617021</v>
      </c>
      <c r="NK16" s="380">
        <v>24.324324324324326</v>
      </c>
      <c r="NL16" s="383" t="str">
        <f t="shared" ref="NL16:NO16" si="20">"--"</f>
        <v>--</v>
      </c>
      <c r="NM16" s="383" t="str">
        <f t="shared" si="20"/>
        <v>--</v>
      </c>
      <c r="NN16" s="383" t="str">
        <f t="shared" si="20"/>
        <v>--</v>
      </c>
      <c r="NO16" s="383" t="str">
        <f t="shared" si="20"/>
        <v>--</v>
      </c>
      <c r="NP16" s="381">
        <v>5.1282051282051269</v>
      </c>
      <c r="NQ16" s="381">
        <v>7.6923076923076907</v>
      </c>
      <c r="NR16" s="381">
        <v>4.8780487804878039</v>
      </c>
      <c r="NS16" s="381">
        <v>11.111111111111114</v>
      </c>
      <c r="NT16" s="381">
        <v>7.0921985815602877</v>
      </c>
      <c r="NU16" s="381">
        <v>4.6052631578947363</v>
      </c>
      <c r="NV16" s="381">
        <v>6.3157894736842142</v>
      </c>
      <c r="NW16" s="380">
        <v>5.4054054054054044</v>
      </c>
      <c r="NX16" s="383" t="str">
        <f>"--"</f>
        <v>--</v>
      </c>
      <c r="NY16" s="383" t="str">
        <f t="shared" ref="NY16:OA16" si="21">"--"</f>
        <v>--</v>
      </c>
      <c r="NZ16" s="383" t="str">
        <f t="shared" si="21"/>
        <v>--</v>
      </c>
      <c r="OA16" s="383" t="str">
        <f t="shared" si="21"/>
        <v>--</v>
      </c>
      <c r="OB16" s="381">
        <v>2.5641025641025634</v>
      </c>
      <c r="OC16" s="381">
        <v>0</v>
      </c>
      <c r="OD16" s="381">
        <v>4.8780487804878039</v>
      </c>
      <c r="OE16" s="381">
        <v>6.6666666666666687</v>
      </c>
      <c r="OF16" s="381">
        <v>7.1428571428571423</v>
      </c>
      <c r="OG16" s="381">
        <v>5.2631578947368443</v>
      </c>
      <c r="OH16" s="381">
        <v>11.578947368421053</v>
      </c>
      <c r="OI16" s="380">
        <v>18.918918918918912</v>
      </c>
      <c r="OJ16" s="383" t="str">
        <f t="shared" ref="OJ16:OM16" si="22">"--"</f>
        <v>--</v>
      </c>
      <c r="OK16" s="383" t="str">
        <f t="shared" si="22"/>
        <v>--</v>
      </c>
      <c r="OL16" s="383" t="str">
        <f t="shared" si="22"/>
        <v>--</v>
      </c>
      <c r="OM16" s="383" t="str">
        <f t="shared" si="22"/>
        <v>--</v>
      </c>
      <c r="ON16" s="381">
        <v>10.256410256410252</v>
      </c>
      <c r="OO16" s="381">
        <v>5.1282051282051269</v>
      </c>
      <c r="OP16" s="381">
        <v>7.3170731707317058</v>
      </c>
      <c r="OQ16" s="381">
        <v>9.629629629629628</v>
      </c>
      <c r="OR16" s="381">
        <v>9.2198581560283692</v>
      </c>
      <c r="OS16" s="381">
        <v>3.9735099337748343</v>
      </c>
      <c r="OT16" s="381">
        <v>14.736842105263165</v>
      </c>
      <c r="OU16" s="378" t="str">
        <f t="shared" si="8"/>
        <v>--</v>
      </c>
      <c r="OV16" s="383" t="str">
        <f t="shared" si="8"/>
        <v>--</v>
      </c>
      <c r="OW16" s="383" t="str">
        <f t="shared" si="8"/>
        <v>--</v>
      </c>
      <c r="OX16" s="383" t="str">
        <f t="shared" si="8"/>
        <v>--</v>
      </c>
      <c r="OY16" s="378" t="str">
        <f t="shared" si="9"/>
        <v>--</v>
      </c>
      <c r="OZ16" s="381">
        <v>15.384615384615381</v>
      </c>
      <c r="PA16" s="381">
        <v>15.384615384615381</v>
      </c>
      <c r="PB16" s="381">
        <v>4.8780487804878039</v>
      </c>
      <c r="PC16" s="378" t="str">
        <f t="shared" si="10"/>
        <v>--</v>
      </c>
      <c r="PD16" s="381">
        <v>9.2198581560283763</v>
      </c>
      <c r="PE16" s="381">
        <v>9.2105263157894797</v>
      </c>
      <c r="PF16" s="381">
        <v>10.526315789473685</v>
      </c>
      <c r="PG16" s="380">
        <v>21.621621621621614</v>
      </c>
      <c r="PH16" s="383" t="str">
        <f t="shared" ref="PH16:PK16" si="23">"--"</f>
        <v>--</v>
      </c>
      <c r="PI16" s="383" t="str">
        <f t="shared" si="23"/>
        <v>--</v>
      </c>
      <c r="PJ16" s="383" t="str">
        <f t="shared" si="23"/>
        <v>--</v>
      </c>
      <c r="PK16" s="383" t="str">
        <f t="shared" si="23"/>
        <v>--</v>
      </c>
      <c r="PL16" s="381">
        <v>10.256410256410257</v>
      </c>
      <c r="PM16" s="381">
        <v>7.6923076923076943</v>
      </c>
      <c r="PN16" s="381">
        <v>12.195121951219511</v>
      </c>
      <c r="PO16" s="381">
        <v>21.481481481481488</v>
      </c>
      <c r="PP16" s="381">
        <v>12.765957446808509</v>
      </c>
      <c r="PQ16" s="381">
        <v>9.8684210526315805</v>
      </c>
      <c r="PR16" s="381">
        <v>14.583333333333343</v>
      </c>
      <c r="PS16" s="380">
        <v>3.0075187969924815</v>
      </c>
      <c r="PT16" s="381">
        <v>6.5217391304347823</v>
      </c>
      <c r="PU16" s="381">
        <v>4.7297297297297325</v>
      </c>
      <c r="PV16" s="381">
        <v>8.5106382978723421</v>
      </c>
      <c r="PW16" s="380">
        <v>13.53383458646617</v>
      </c>
      <c r="PX16" s="381">
        <v>13.768115942028986</v>
      </c>
      <c r="PY16" s="381">
        <v>8.783783783783786</v>
      </c>
      <c r="PZ16" s="381">
        <v>12.903225806451616</v>
      </c>
      <c r="QA16" s="380">
        <v>23.484848484848488</v>
      </c>
      <c r="QB16" s="381">
        <v>10.07194244604317</v>
      </c>
      <c r="QC16" s="381">
        <v>9.3959731543624159</v>
      </c>
      <c r="QD16" s="381">
        <v>10.752688172043012</v>
      </c>
      <c r="QE16" s="380">
        <v>3.7313432835820892</v>
      </c>
      <c r="QF16" s="381">
        <v>10.071942446043167</v>
      </c>
      <c r="QG16" s="381">
        <v>8.0536912751677896</v>
      </c>
      <c r="QH16" s="381">
        <v>9.6774193548387082</v>
      </c>
      <c r="QI16" s="380">
        <v>19.444444444444439</v>
      </c>
      <c r="QJ16" s="383" t="str">
        <f t="shared" ref="QJ16:QL16" si="24">"--"</f>
        <v>--</v>
      </c>
      <c r="QK16" s="383" t="str">
        <f t="shared" si="24"/>
        <v>--</v>
      </c>
      <c r="QL16" s="383" t="str">
        <f t="shared" si="24"/>
        <v>--</v>
      </c>
      <c r="QM16" s="378" t="str">
        <f t="shared" si="11"/>
        <v>--</v>
      </c>
      <c r="QN16" s="381">
        <v>10.526315789473681</v>
      </c>
      <c r="QO16" s="381">
        <v>11.111111111111109</v>
      </c>
      <c r="QP16" s="381">
        <v>9.7560975609756078</v>
      </c>
      <c r="QQ16" s="378" t="str">
        <f t="shared" si="12"/>
        <v>--</v>
      </c>
      <c r="QR16" s="381">
        <v>18.115942028985511</v>
      </c>
      <c r="QS16" s="381">
        <v>17.105263157894729</v>
      </c>
      <c r="QT16" s="381">
        <v>17.021276595744681</v>
      </c>
      <c r="QU16" s="380">
        <v>16.666666666666664</v>
      </c>
      <c r="QV16" s="383" t="str">
        <f t="shared" ref="QV16:QX16" si="25">"--"</f>
        <v>--</v>
      </c>
      <c r="QW16" s="383" t="str">
        <f t="shared" si="25"/>
        <v>--</v>
      </c>
      <c r="QX16" s="383" t="str">
        <f t="shared" si="25"/>
        <v>--</v>
      </c>
      <c r="QY16" s="378" t="str">
        <f t="shared" si="13"/>
        <v>--</v>
      </c>
      <c r="QZ16" s="381">
        <v>2.5641025641025639</v>
      </c>
      <c r="RA16" s="381">
        <v>11.111111111111109</v>
      </c>
      <c r="RB16" s="381">
        <v>7.3170731707317058</v>
      </c>
      <c r="RC16" s="378" t="str">
        <f t="shared" si="14"/>
        <v>--</v>
      </c>
      <c r="RD16" s="381">
        <v>20.143884892086326</v>
      </c>
      <c r="RE16" s="381">
        <v>13.815789473684207</v>
      </c>
      <c r="RF16" s="381">
        <v>18.947368421052634</v>
      </c>
    </row>
    <row r="17" spans="1:474" x14ac:dyDescent="0.25">
      <c r="A17" s="114">
        <v>13</v>
      </c>
      <c r="B17" s="93" t="s">
        <v>13</v>
      </c>
      <c r="C17" s="126">
        <v>31.684981684981665</v>
      </c>
      <c r="D17" s="126">
        <v>29.606625258799141</v>
      </c>
      <c r="E17" s="126">
        <v>15.942028985507246</v>
      </c>
      <c r="F17" s="126">
        <v>27.320490367775854</v>
      </c>
      <c r="G17" s="126">
        <v>32.599118942731259</v>
      </c>
      <c r="H17" s="126">
        <v>20.895522388059707</v>
      </c>
      <c r="I17" s="126" t="s">
        <v>286</v>
      </c>
      <c r="J17" s="126" t="str">
        <f>"--"</f>
        <v>--</v>
      </c>
      <c r="K17" s="126" t="str">
        <f>"--"</f>
        <v>--</v>
      </c>
      <c r="L17" s="126">
        <v>20.588235294117666</v>
      </c>
      <c r="M17" s="128">
        <v>27.902240325865584</v>
      </c>
      <c r="N17" s="128">
        <v>18.130311614730896</v>
      </c>
      <c r="O17" s="128">
        <v>25.794392523364472</v>
      </c>
      <c r="P17" s="128">
        <v>22.348484848484834</v>
      </c>
      <c r="Q17" s="128">
        <v>13.432835820895527</v>
      </c>
      <c r="R17" s="128">
        <v>59.449541284403665</v>
      </c>
      <c r="S17" s="128">
        <v>42.650103519668711</v>
      </c>
      <c r="T17" s="128">
        <v>24.038461538461551</v>
      </c>
      <c r="U17" s="128">
        <v>62.673611111111093</v>
      </c>
      <c r="V17" s="128">
        <v>58.810572687224692</v>
      </c>
      <c r="W17" s="128">
        <v>26.190476190476204</v>
      </c>
      <c r="X17" s="128" t="s">
        <v>286</v>
      </c>
      <c r="Y17" s="128" t="str">
        <f>"--"</f>
        <v>--</v>
      </c>
      <c r="Z17" s="128" t="str">
        <f>"--"</f>
        <v>--</v>
      </c>
      <c r="AA17" s="128">
        <v>52.459016393442575</v>
      </c>
      <c r="AB17" s="132">
        <v>55.91836734693878</v>
      </c>
      <c r="AC17" s="132">
        <v>30.113636363636378</v>
      </c>
      <c r="AD17" s="132">
        <v>46.828358208955258</v>
      </c>
      <c r="AE17" s="132">
        <v>38.593155893536135</v>
      </c>
      <c r="AF17" s="128">
        <v>21.89054726368159</v>
      </c>
      <c r="AG17" s="126">
        <v>42.541436464088363</v>
      </c>
      <c r="AH17" s="126">
        <v>25.25879917184265</v>
      </c>
      <c r="AI17" s="133">
        <v>10.57692307692308</v>
      </c>
      <c r="AJ17" s="133">
        <v>45.087719298245581</v>
      </c>
      <c r="AK17" s="128">
        <v>32.229580573951438</v>
      </c>
      <c r="AL17" s="128">
        <v>14.414414414414425</v>
      </c>
      <c r="AM17" s="128" t="s">
        <v>286</v>
      </c>
      <c r="AN17" s="128" t="str">
        <f>"--"</f>
        <v>--</v>
      </c>
      <c r="AO17" s="128" t="str">
        <f>"--"</f>
        <v>--</v>
      </c>
      <c r="AP17" s="128">
        <v>34.999999999999986</v>
      </c>
      <c r="AQ17" s="128">
        <v>33.062880324543606</v>
      </c>
      <c r="AR17" s="128">
        <v>16.997167138810198</v>
      </c>
      <c r="AS17" s="128">
        <v>34.205607476635478</v>
      </c>
      <c r="AT17" s="128">
        <v>23.563218390804597</v>
      </c>
      <c r="AU17" s="128">
        <v>11.940298507462693</v>
      </c>
      <c r="AV17" s="128" t="s">
        <v>286</v>
      </c>
      <c r="AW17" s="128" t="s">
        <v>286</v>
      </c>
      <c r="AX17" s="132" t="s">
        <v>286</v>
      </c>
      <c r="AY17" s="132" t="s">
        <v>286</v>
      </c>
      <c r="AZ17" s="132" t="s">
        <v>286</v>
      </c>
      <c r="BA17" s="132" t="s">
        <v>286</v>
      </c>
      <c r="BB17" s="128" t="s">
        <v>286</v>
      </c>
      <c r="BC17" s="132" t="s">
        <v>286</v>
      </c>
      <c r="BD17" s="132" t="s">
        <v>286</v>
      </c>
      <c r="BE17" s="132" t="s">
        <v>286</v>
      </c>
      <c r="BF17" s="132">
        <v>27.60736196319019</v>
      </c>
      <c r="BG17" s="128">
        <v>24.929178470254957</v>
      </c>
      <c r="BH17" s="121" t="s">
        <v>286</v>
      </c>
      <c r="BI17" s="121">
        <v>28.544061302681978</v>
      </c>
      <c r="BJ17" s="121">
        <v>21.249999999999993</v>
      </c>
      <c r="BK17" s="121" t="s">
        <v>286</v>
      </c>
      <c r="BL17" s="128" t="s">
        <v>286</v>
      </c>
      <c r="BM17" s="121" t="s">
        <v>286</v>
      </c>
      <c r="BN17" s="114" t="s">
        <v>286</v>
      </c>
      <c r="BO17" s="114" t="s">
        <v>286</v>
      </c>
      <c r="BP17" s="114" t="s">
        <v>286</v>
      </c>
      <c r="BQ17" s="128" t="s">
        <v>286</v>
      </c>
      <c r="BR17" s="121" t="s">
        <v>286</v>
      </c>
      <c r="BS17" s="121" t="s">
        <v>286</v>
      </c>
      <c r="BT17" s="121" t="s">
        <v>286</v>
      </c>
      <c r="BU17" s="128">
        <v>35.318275154004105</v>
      </c>
      <c r="BV17" s="121">
        <v>22.15909090909091</v>
      </c>
      <c r="BW17" s="121" t="s">
        <v>286</v>
      </c>
      <c r="BX17" s="121">
        <v>32.509505703422036</v>
      </c>
      <c r="BY17" s="128">
        <v>21.695760598503735</v>
      </c>
      <c r="BZ17" s="121">
        <v>38.738738738738789</v>
      </c>
      <c r="CA17" s="121">
        <v>35.257731958762889</v>
      </c>
      <c r="CB17" s="121">
        <v>21.5311004784689</v>
      </c>
      <c r="CC17" s="128">
        <v>42.320819112627973</v>
      </c>
      <c r="CD17" s="121">
        <v>43.859649122807028</v>
      </c>
      <c r="CE17" s="121">
        <v>31.563421828908545</v>
      </c>
      <c r="CF17" s="121" t="s">
        <v>286</v>
      </c>
      <c r="CG17" s="128" t="str">
        <f>"--"</f>
        <v>--</v>
      </c>
      <c r="CH17" s="121" t="str">
        <f>"--"</f>
        <v>--</v>
      </c>
      <c r="CI17" s="121">
        <v>33.938294010889273</v>
      </c>
      <c r="CJ17" s="121">
        <v>40.404040404040394</v>
      </c>
      <c r="CK17" s="121">
        <v>28.045325779036823</v>
      </c>
      <c r="CL17" s="121">
        <v>32.222222222222229</v>
      </c>
      <c r="CM17" s="121">
        <v>29.300567107750453</v>
      </c>
      <c r="CN17" s="121">
        <v>26.550868486352378</v>
      </c>
      <c r="CO17" s="121">
        <v>12.660550458715601</v>
      </c>
      <c r="CP17" s="128">
        <v>15.73498964803313</v>
      </c>
      <c r="CQ17" s="121">
        <v>11.848341232227483</v>
      </c>
      <c r="CR17" s="121">
        <v>9.4076655052264826</v>
      </c>
      <c r="CS17" s="114">
        <v>15.065502183406128</v>
      </c>
      <c r="CT17" s="114">
        <v>13.017751479289949</v>
      </c>
      <c r="CU17" s="128" t="s">
        <v>286</v>
      </c>
      <c r="CV17" s="121" t="str">
        <f>"--"</f>
        <v>--</v>
      </c>
      <c r="CW17" s="121" t="str">
        <f>"--"</f>
        <v>--</v>
      </c>
      <c r="CX17" s="114">
        <v>9.7701149425287319</v>
      </c>
      <c r="CY17" s="114">
        <v>20.206185567010312</v>
      </c>
      <c r="CZ17" s="128">
        <v>15.340909090909095</v>
      </c>
      <c r="DA17" s="121">
        <v>9.0000000000000036</v>
      </c>
      <c r="DB17" s="121">
        <v>17.142857142857125</v>
      </c>
      <c r="DC17" s="114">
        <v>13.567839195979897</v>
      </c>
      <c r="DD17" s="114" t="s">
        <v>286</v>
      </c>
      <c r="DE17" s="128" t="s">
        <v>286</v>
      </c>
      <c r="DF17" s="121" t="s">
        <v>286</v>
      </c>
      <c r="DG17" s="121" t="s">
        <v>286</v>
      </c>
      <c r="DH17" s="114" t="s">
        <v>286</v>
      </c>
      <c r="DI17" s="114" t="s">
        <v>286</v>
      </c>
      <c r="DJ17" s="128" t="s">
        <v>286</v>
      </c>
      <c r="DK17" s="121" t="s">
        <v>286</v>
      </c>
      <c r="DL17" s="121" t="s">
        <v>286</v>
      </c>
      <c r="DM17" s="121">
        <v>52.91970802919711</v>
      </c>
      <c r="DN17" s="121">
        <v>43.927125506072883</v>
      </c>
      <c r="DO17" s="128">
        <v>28.653295128939806</v>
      </c>
      <c r="DP17" s="121">
        <v>49.626865671641738</v>
      </c>
      <c r="DQ17" s="121">
        <v>33.650190114068465</v>
      </c>
      <c r="DR17" s="121">
        <v>23.690773067331659</v>
      </c>
      <c r="DS17" s="121" t="s">
        <v>286</v>
      </c>
      <c r="DT17" s="128" t="s">
        <v>286</v>
      </c>
      <c r="DU17" s="131" t="s">
        <v>286</v>
      </c>
      <c r="DV17" s="131" t="s">
        <v>286</v>
      </c>
      <c r="DW17" s="114" t="s">
        <v>286</v>
      </c>
      <c r="DX17" s="131" t="s">
        <v>286</v>
      </c>
      <c r="DY17" s="128" t="s">
        <v>286</v>
      </c>
      <c r="DZ17" s="128" t="s">
        <v>286</v>
      </c>
      <c r="EA17" s="128" t="s">
        <v>286</v>
      </c>
      <c r="EB17" s="128">
        <v>47.601476014760173</v>
      </c>
      <c r="EC17" s="128">
        <v>53.441295546558671</v>
      </c>
      <c r="ED17" s="128">
        <v>43.999999999999979</v>
      </c>
      <c r="EE17" s="128">
        <v>38.752362948960325</v>
      </c>
      <c r="EF17" s="128">
        <v>43.999999999999979</v>
      </c>
      <c r="EG17" s="128">
        <v>31.84079601990047</v>
      </c>
      <c r="EH17" s="128">
        <v>7.400722021660644</v>
      </c>
      <c r="EI17" s="128">
        <v>12.114989733059561</v>
      </c>
      <c r="EJ17" s="128">
        <v>9.0909090909090935</v>
      </c>
      <c r="EK17" s="128">
        <v>4.4750430292598962</v>
      </c>
      <c r="EL17" s="121">
        <v>7.2687224669603534</v>
      </c>
      <c r="EM17" s="121">
        <v>8.8495575221238933</v>
      </c>
      <c r="EN17" s="121" t="s">
        <v>286</v>
      </c>
      <c r="EO17" s="121" t="str">
        <f>"--"</f>
        <v>--</v>
      </c>
      <c r="EP17" s="128" t="str">
        <f>"--"</f>
        <v>--</v>
      </c>
      <c r="EQ17" s="121">
        <v>3.9999999999999969</v>
      </c>
      <c r="ER17" s="121">
        <v>9.4758064516128986</v>
      </c>
      <c r="ES17" s="121">
        <v>10.227272727272727</v>
      </c>
      <c r="ET17" s="121">
        <v>4.096834264432033</v>
      </c>
      <c r="EU17" s="128">
        <v>8.3018867924528283</v>
      </c>
      <c r="EV17" s="121">
        <v>6.9651741293532314</v>
      </c>
      <c r="EW17" s="121">
        <v>12.825278810408916</v>
      </c>
      <c r="EX17" s="121">
        <v>12.943632567849681</v>
      </c>
      <c r="EY17" s="121">
        <v>7.2463768115942058</v>
      </c>
      <c r="EZ17" s="128">
        <v>9.9130434782608745</v>
      </c>
      <c r="FA17" s="121">
        <v>11.555555555555555</v>
      </c>
      <c r="FB17" s="121">
        <v>10.303030303030303</v>
      </c>
      <c r="FC17" s="121" t="s">
        <v>286</v>
      </c>
      <c r="FD17" s="121" t="str">
        <f>"--"</f>
        <v>--</v>
      </c>
      <c r="FE17" s="128" t="str">
        <f>"--"</f>
        <v>--</v>
      </c>
      <c r="FF17" s="121">
        <v>8.9463220675944264</v>
      </c>
      <c r="FG17" s="121">
        <v>13.062098501070659</v>
      </c>
      <c r="FH17" s="121">
        <v>7.2131147540983598</v>
      </c>
      <c r="FI17" s="121">
        <v>10.748560460652595</v>
      </c>
      <c r="FJ17" s="128">
        <v>13.157894736842104</v>
      </c>
      <c r="FK17" s="121">
        <v>9.1644204851752029</v>
      </c>
      <c r="FL17" s="121">
        <v>27.67527675276753</v>
      </c>
      <c r="FM17" s="121">
        <v>36.058700209643582</v>
      </c>
      <c r="FN17" s="121">
        <v>21.634615384615394</v>
      </c>
      <c r="FO17" s="128">
        <v>15.964912280701753</v>
      </c>
      <c r="FP17" s="121">
        <v>30.357142857142829</v>
      </c>
      <c r="FQ17" s="121">
        <v>24.848484848484844</v>
      </c>
      <c r="FR17" s="121" t="s">
        <v>286</v>
      </c>
      <c r="FS17" s="121" t="str">
        <f>"--"</f>
        <v>--</v>
      </c>
      <c r="FT17" s="128" t="str">
        <f>"--"</f>
        <v>--</v>
      </c>
      <c r="FU17" s="121">
        <v>13.131313131313124</v>
      </c>
      <c r="FV17" s="121">
        <v>21.551724137931036</v>
      </c>
      <c r="FW17" s="121">
        <v>18.749999999999993</v>
      </c>
      <c r="FX17" s="121">
        <v>12.233009708737862</v>
      </c>
      <c r="FY17" s="128">
        <v>16.161616161616152</v>
      </c>
      <c r="FZ17" s="121">
        <v>12.195121951219512</v>
      </c>
      <c r="GA17" s="121">
        <v>39.738805970149237</v>
      </c>
      <c r="GB17" s="121">
        <v>45.798319327731086</v>
      </c>
      <c r="GC17" s="121">
        <v>23.671497584541065</v>
      </c>
      <c r="GD17" s="128">
        <v>33.451327433628315</v>
      </c>
      <c r="GE17" s="121">
        <v>38.530066815144743</v>
      </c>
      <c r="GF17" s="121">
        <v>24.464831804281346</v>
      </c>
      <c r="GG17" s="121" t="s">
        <v>286</v>
      </c>
      <c r="GH17" s="121" t="str">
        <f>"--"</f>
        <v>--</v>
      </c>
      <c r="GI17" s="128" t="str">
        <f>"--"</f>
        <v>--</v>
      </c>
      <c r="GJ17" s="121">
        <v>26.209677419354843</v>
      </c>
      <c r="GK17" s="121">
        <v>29.24731182795697</v>
      </c>
      <c r="GL17" s="121">
        <v>20.327868852459034</v>
      </c>
      <c r="GM17" s="130">
        <v>25.289575289575303</v>
      </c>
      <c r="GN17" s="128">
        <v>22.736418511066379</v>
      </c>
      <c r="GO17" s="121">
        <v>16.802168021680213</v>
      </c>
      <c r="GP17" s="121">
        <v>14.842300556586245</v>
      </c>
      <c r="GQ17" s="121">
        <v>36.820083682008395</v>
      </c>
      <c r="GR17" s="121">
        <v>36.057692307692314</v>
      </c>
      <c r="GS17" s="128">
        <v>7.9086115992970107</v>
      </c>
      <c r="GT17" s="121">
        <v>27.111111111111107</v>
      </c>
      <c r="GU17" s="121">
        <v>37.08206686930091</v>
      </c>
      <c r="GV17" s="121" t="s">
        <v>286</v>
      </c>
      <c r="GW17" s="121" t="str">
        <f>"--"</f>
        <v>--</v>
      </c>
      <c r="GX17" s="128" t="str">
        <f>"--"</f>
        <v>--</v>
      </c>
      <c r="GY17" s="128">
        <v>5.0403225806451646</v>
      </c>
      <c r="GZ17" s="128">
        <v>23.922413793103456</v>
      </c>
      <c r="HA17" s="128">
        <v>28.896103896103913</v>
      </c>
      <c r="HB17" s="128">
        <v>5.222437137330755</v>
      </c>
      <c r="HC17" s="128">
        <v>19.191919191919165</v>
      </c>
      <c r="HD17" s="128">
        <v>21.19565217391305</v>
      </c>
      <c r="HE17" s="128" t="s">
        <v>286</v>
      </c>
      <c r="HF17" s="128" t="s">
        <v>286</v>
      </c>
      <c r="HG17" s="128" t="s">
        <v>286</v>
      </c>
      <c r="HH17" s="128" t="s">
        <v>286</v>
      </c>
      <c r="HI17" s="128" t="s">
        <v>286</v>
      </c>
      <c r="HJ17" s="128" t="s">
        <v>286</v>
      </c>
      <c r="HK17" s="128" t="s">
        <v>286</v>
      </c>
      <c r="HL17" s="121" t="s">
        <v>286</v>
      </c>
      <c r="HM17" s="121" t="s">
        <v>286</v>
      </c>
      <c r="HN17" s="121" t="s">
        <v>286</v>
      </c>
      <c r="HO17" s="121">
        <v>11.489361702127647</v>
      </c>
      <c r="HP17" s="128">
        <v>17.610062893081775</v>
      </c>
      <c r="HQ17" s="121" t="s">
        <v>286</v>
      </c>
      <c r="HR17" s="121">
        <v>13.793103448275863</v>
      </c>
      <c r="HS17" s="121">
        <v>19.414893617021264</v>
      </c>
      <c r="HT17" s="129">
        <v>13.011152416356882</v>
      </c>
      <c r="HU17" s="128">
        <v>12.394957983193279</v>
      </c>
      <c r="HV17" s="114">
        <v>10.09615384615385</v>
      </c>
      <c r="HW17" s="114">
        <v>12.500000000000005</v>
      </c>
      <c r="HX17" s="114">
        <v>11.210762331838568</v>
      </c>
      <c r="HY17" s="114">
        <v>10.876132930513593</v>
      </c>
      <c r="HZ17" s="114" t="s">
        <v>286</v>
      </c>
      <c r="IA17" s="114" t="str">
        <f>"--"</f>
        <v>--</v>
      </c>
      <c r="IB17" s="114" t="str">
        <f>"--"</f>
        <v>--</v>
      </c>
      <c r="IC17" s="114">
        <v>10.303030303030292</v>
      </c>
      <c r="ID17" s="114">
        <v>11.802575107296134</v>
      </c>
      <c r="IE17" s="114">
        <v>7.6190476190476213</v>
      </c>
      <c r="IF17" s="114">
        <v>12.328767123287665</v>
      </c>
      <c r="IG17" s="114">
        <v>10.183299389002045</v>
      </c>
      <c r="IH17" s="114">
        <v>6.9148936170212769</v>
      </c>
      <c r="II17" s="114">
        <v>4.2910447761194055</v>
      </c>
      <c r="IJ17" s="114">
        <v>8.4745762711864412</v>
      </c>
      <c r="IK17" s="114">
        <v>10.096153846153847</v>
      </c>
      <c r="IL17" s="114">
        <v>6.9026548672566426</v>
      </c>
      <c r="IM17" s="114">
        <v>5.5679287305122491</v>
      </c>
      <c r="IN17" s="114">
        <v>10.542168674698795</v>
      </c>
      <c r="IO17" s="114" t="s">
        <v>286</v>
      </c>
      <c r="IP17" s="114" t="str">
        <f>"--"</f>
        <v>--</v>
      </c>
      <c r="IQ17" s="114" t="str">
        <f>"--"</f>
        <v>--</v>
      </c>
      <c r="IR17" s="114">
        <v>5.4655870445344146</v>
      </c>
      <c r="IS17" s="114">
        <v>7.5921908893709302</v>
      </c>
      <c r="IT17" s="114">
        <v>6.070287539936098</v>
      </c>
      <c r="IU17" s="114">
        <v>6.1386138613861378</v>
      </c>
      <c r="IV17" s="114">
        <v>9.2213114754098289</v>
      </c>
      <c r="IW17" s="114">
        <v>9.3333333333333286</v>
      </c>
      <c r="IX17" s="114" t="str">
        <f t="shared" si="16"/>
        <v>--</v>
      </c>
      <c r="IY17" s="114" t="str">
        <f t="shared" si="16"/>
        <v>--</v>
      </c>
      <c r="IZ17" s="114" t="str">
        <f t="shared" si="16"/>
        <v>--</v>
      </c>
      <c r="JA17" s="114" t="str">
        <f t="shared" si="16"/>
        <v>--</v>
      </c>
      <c r="JB17" s="114" t="str">
        <f t="shared" si="16"/>
        <v>--</v>
      </c>
      <c r="JC17" s="114" t="str">
        <f t="shared" si="16"/>
        <v>--</v>
      </c>
      <c r="JD17" s="114" t="str">
        <f t="shared" si="16"/>
        <v>--</v>
      </c>
      <c r="JE17" s="114" t="str">
        <f t="shared" si="16"/>
        <v>--</v>
      </c>
      <c r="JF17" s="114" t="str">
        <f t="shared" si="16"/>
        <v>--</v>
      </c>
      <c r="JG17" s="243">
        <v>5.9866962305986702</v>
      </c>
      <c r="JH17" s="243">
        <v>6.4935064935064899</v>
      </c>
      <c r="JI17" s="243">
        <v>7.3979591836734704</v>
      </c>
      <c r="JJ17" s="243">
        <v>4.4334975369458096</v>
      </c>
      <c r="JK17" s="243">
        <v>6.8421052631579</v>
      </c>
      <c r="JL17" s="243">
        <v>5.1813471502590698</v>
      </c>
      <c r="JM17" s="243">
        <v>13.1111111111111</v>
      </c>
      <c r="JN17" s="243">
        <v>15.732758620689699</v>
      </c>
      <c r="JO17" s="243">
        <v>11.3695090439276</v>
      </c>
      <c r="JP17" s="243">
        <v>17.241379310344801</v>
      </c>
      <c r="JQ17" s="243">
        <v>11.1702127659574</v>
      </c>
      <c r="JR17" s="243">
        <v>13.178294573643401</v>
      </c>
      <c r="JS17" s="243">
        <v>10.9375</v>
      </c>
      <c r="JT17" s="243">
        <v>11.1111111111111</v>
      </c>
      <c r="JU17" s="243">
        <v>6.6666666666666696</v>
      </c>
      <c r="JV17" s="243">
        <v>11.822660098522199</v>
      </c>
      <c r="JW17" s="243">
        <v>7.4074074074074101</v>
      </c>
      <c r="JX17" s="243">
        <v>7.5129533678756504</v>
      </c>
      <c r="JY17" s="243">
        <v>5.7649667405764999</v>
      </c>
      <c r="JZ17" s="243">
        <v>9.3073593073593006</v>
      </c>
      <c r="KA17" s="243">
        <v>13.1443298969072</v>
      </c>
      <c r="KB17" s="243">
        <v>8.3743842364531993</v>
      </c>
      <c r="KC17" s="243">
        <v>10.106382978723399</v>
      </c>
      <c r="KD17" s="243">
        <v>8.2687338501292</v>
      </c>
      <c r="KE17" s="243">
        <v>2.5531914893617</v>
      </c>
      <c r="KF17" s="128" t="str">
        <f t="shared" si="1"/>
        <v>--</v>
      </c>
      <c r="KG17" s="243">
        <v>12.9675810473816</v>
      </c>
      <c r="KH17" s="243">
        <v>1.9704433497536999</v>
      </c>
      <c r="KI17" s="128" t="str">
        <f t="shared" si="2"/>
        <v>--</v>
      </c>
      <c r="KJ17" s="243">
        <v>13.5</v>
      </c>
      <c r="KK17" s="243">
        <v>3.9301310043668098</v>
      </c>
      <c r="KL17" s="243">
        <v>5.7569296375266497</v>
      </c>
      <c r="KM17" s="243">
        <v>7.2139303482586996</v>
      </c>
      <c r="KN17" s="243">
        <v>6.8965517241379297</v>
      </c>
      <c r="KO17" s="243">
        <v>5.1020408163265296</v>
      </c>
      <c r="KP17" s="243">
        <v>5.25</v>
      </c>
      <c r="KQ17" s="220">
        <v>3.4934497816593901</v>
      </c>
      <c r="KR17" s="220">
        <v>4.2944785276073603</v>
      </c>
      <c r="KS17" s="220">
        <v>14.0350877192983</v>
      </c>
      <c r="KT17" s="220">
        <v>9.8765432098765498</v>
      </c>
      <c r="KU17" s="220">
        <v>14.473684210526301</v>
      </c>
      <c r="KV17" s="220">
        <v>14.7239263803681</v>
      </c>
      <c r="KW17" s="220">
        <v>3.5087719298245599</v>
      </c>
      <c r="KX17" s="220">
        <v>2.4539877300613502</v>
      </c>
      <c r="KY17" s="128" t="str">
        <f t="shared" si="15"/>
        <v>--</v>
      </c>
      <c r="KZ17" s="128" t="str">
        <f t="shared" si="15"/>
        <v>--</v>
      </c>
      <c r="LA17" s="220">
        <v>4.7619047619047601</v>
      </c>
      <c r="LB17" s="128" t="str">
        <f t="shared" si="4"/>
        <v>--</v>
      </c>
      <c r="LC17" s="295">
        <v>27.755102040816322</v>
      </c>
      <c r="LD17" s="295">
        <v>16.096579476861155</v>
      </c>
      <c r="LE17" s="295">
        <v>14.115308151093432</v>
      </c>
      <c r="LF17" s="295">
        <v>9.456264775413711</v>
      </c>
      <c r="LG17" s="295">
        <v>22.598870056497173</v>
      </c>
      <c r="LH17" s="295">
        <v>12.560386473429947</v>
      </c>
      <c r="LI17" s="295">
        <v>7.0796460176991198</v>
      </c>
      <c r="LJ17" s="295">
        <v>5.9241706161137424</v>
      </c>
      <c r="LK17" s="380">
        <v>26.315789473684205</v>
      </c>
      <c r="LL17" s="381">
        <v>18.103448275862068</v>
      </c>
      <c r="LM17" s="381">
        <v>12.663755458515286</v>
      </c>
      <c r="LN17" s="381">
        <v>7.2972972972972912</v>
      </c>
      <c r="LO17" s="380">
        <v>16.86746987951808</v>
      </c>
      <c r="LP17" s="381">
        <v>11.561866125760661</v>
      </c>
      <c r="LQ17" s="381">
        <v>11.177644710578848</v>
      </c>
      <c r="LR17" s="381">
        <v>6.7146282973621112</v>
      </c>
      <c r="LS17" s="381">
        <v>22.727272727272727</v>
      </c>
      <c r="LT17" s="381">
        <v>14.07766990291263</v>
      </c>
      <c r="LU17" s="381">
        <v>9.2920353982300892</v>
      </c>
      <c r="LV17" s="381">
        <v>6.8557919621749388</v>
      </c>
      <c r="LW17" s="381">
        <v>25.925925925925934</v>
      </c>
      <c r="LX17" s="381">
        <v>17.926565874730009</v>
      </c>
      <c r="LY17" s="381">
        <v>12.987012987012992</v>
      </c>
      <c r="LZ17" s="381">
        <v>8.4398976982097178</v>
      </c>
      <c r="MA17" s="380">
        <v>37.142857142857174</v>
      </c>
      <c r="MB17" s="381">
        <v>28.600405679513194</v>
      </c>
      <c r="MC17" s="381">
        <v>23.446893787575167</v>
      </c>
      <c r="MD17" s="381">
        <v>22.802850356294524</v>
      </c>
      <c r="ME17" s="381">
        <v>32.768361581920921</v>
      </c>
      <c r="MF17" s="381">
        <v>26.699029126213592</v>
      </c>
      <c r="MG17" s="381">
        <v>17.180616740088112</v>
      </c>
      <c r="MH17" s="381">
        <v>18.67612293144207</v>
      </c>
      <c r="MI17" s="381">
        <v>37.433155080213886</v>
      </c>
      <c r="MJ17" s="381">
        <v>35.93073593073585</v>
      </c>
      <c r="MK17" s="381">
        <v>32.244008714596994</v>
      </c>
      <c r="ML17" s="381">
        <v>19.18158567774935</v>
      </c>
      <c r="MM17" s="378" t="str">
        <f t="shared" si="5"/>
        <v>--</v>
      </c>
      <c r="MN17" s="381">
        <v>19.556451612903221</v>
      </c>
      <c r="MO17" s="381">
        <v>22.067594433399599</v>
      </c>
      <c r="MP17" s="381">
        <v>25.531914893617017</v>
      </c>
      <c r="MQ17" s="378" t="str">
        <f t="shared" si="6"/>
        <v>--</v>
      </c>
      <c r="MR17" s="381">
        <v>21.359223300970871</v>
      </c>
      <c r="MS17" s="381">
        <v>17.180616740088105</v>
      </c>
      <c r="MT17" s="381">
        <v>17.966903073286041</v>
      </c>
      <c r="MU17" s="378" t="str">
        <f t="shared" si="7"/>
        <v>--</v>
      </c>
      <c r="MV17" s="381">
        <v>28.448275862068986</v>
      </c>
      <c r="MW17" s="381">
        <v>23.706896551724135</v>
      </c>
      <c r="MX17" s="381">
        <v>21.173469387755095</v>
      </c>
      <c r="MY17" s="380">
        <v>35.245901639344254</v>
      </c>
      <c r="MZ17" s="381">
        <v>26.008064516129021</v>
      </c>
      <c r="NA17" s="381">
        <v>22.199999999999982</v>
      </c>
      <c r="NB17" s="381">
        <v>21.615201900237533</v>
      </c>
      <c r="NC17" s="381">
        <v>38.418079096045197</v>
      </c>
      <c r="ND17" s="381">
        <v>25.85365853658535</v>
      </c>
      <c r="NE17" s="381">
        <v>19.823788546255514</v>
      </c>
      <c r="NF17" s="381">
        <v>22.037914691943119</v>
      </c>
      <c r="NG17" s="381">
        <v>34.042553191489382</v>
      </c>
      <c r="NH17" s="381">
        <v>36.933045356371487</v>
      </c>
      <c r="NI17" s="381">
        <v>30.453563714902806</v>
      </c>
      <c r="NJ17" s="381">
        <v>20.716112531969319</v>
      </c>
      <c r="NK17" s="380">
        <v>6.5573770491803263</v>
      </c>
      <c r="NL17" s="381">
        <v>9.4188376753506944</v>
      </c>
      <c r="NM17" s="381">
        <v>10.978043912175647</v>
      </c>
      <c r="NN17" s="381">
        <v>6.1757719714964372</v>
      </c>
      <c r="NO17" s="381">
        <v>8.5227272727272751</v>
      </c>
      <c r="NP17" s="381">
        <v>3.8647342995169103</v>
      </c>
      <c r="NQ17" s="381">
        <v>7.7625570776255737</v>
      </c>
      <c r="NR17" s="381">
        <v>3.3333333333333353</v>
      </c>
      <c r="NS17" s="381">
        <v>11.979166666666664</v>
      </c>
      <c r="NT17" s="381">
        <v>12.068965517241379</v>
      </c>
      <c r="NU17" s="381">
        <v>7.6252723311546839</v>
      </c>
      <c r="NV17" s="381">
        <v>4.3126684636118586</v>
      </c>
      <c r="NW17" s="380">
        <v>4.0983606557377072</v>
      </c>
      <c r="NX17" s="381">
        <v>7.0281124497992007</v>
      </c>
      <c r="NY17" s="381">
        <v>10.441767068273091</v>
      </c>
      <c r="NZ17" s="381">
        <v>8.5714285714285712</v>
      </c>
      <c r="OA17" s="381">
        <v>9.0909090909090953</v>
      </c>
      <c r="OB17" s="381">
        <v>5.7971014492753641</v>
      </c>
      <c r="OC17" s="381">
        <v>10.859728506787329</v>
      </c>
      <c r="OD17" s="381">
        <v>6.9047619047619033</v>
      </c>
      <c r="OE17" s="381">
        <v>8.9947089947090006</v>
      </c>
      <c r="OF17" s="381">
        <v>13.203463203463206</v>
      </c>
      <c r="OG17" s="381">
        <v>11.904761904761909</v>
      </c>
      <c r="OH17" s="381">
        <v>9.4387755102040796</v>
      </c>
      <c r="OI17" s="380">
        <v>6.1475409836065564</v>
      </c>
      <c r="OJ17" s="381">
        <v>7.0140280561122337</v>
      </c>
      <c r="OK17" s="381">
        <v>7.0281124497992025</v>
      </c>
      <c r="OL17" s="381">
        <v>6.6508313539192354</v>
      </c>
      <c r="OM17" s="381">
        <v>9.6045197740112958</v>
      </c>
      <c r="ON17" s="381">
        <v>5.8252427184466065</v>
      </c>
      <c r="OO17" s="381">
        <v>3.6363636363636371</v>
      </c>
      <c r="OP17" s="381">
        <v>4.5346062052505935</v>
      </c>
      <c r="OQ17" s="381">
        <v>8.9947089947089971</v>
      </c>
      <c r="OR17" s="381">
        <v>8.6393088552915724</v>
      </c>
      <c r="OS17" s="381">
        <v>7.1274298056155514</v>
      </c>
      <c r="OT17" s="381">
        <v>4.3478260869565242</v>
      </c>
      <c r="OU17" s="378" t="str">
        <f t="shared" si="8"/>
        <v>--</v>
      </c>
      <c r="OV17" s="381">
        <v>9.6579476861166942</v>
      </c>
      <c r="OW17" s="381">
        <v>11.022044088176346</v>
      </c>
      <c r="OX17" s="381">
        <v>15.402843601895738</v>
      </c>
      <c r="OY17" s="378" t="str">
        <f t="shared" si="9"/>
        <v>--</v>
      </c>
      <c r="OZ17" s="381">
        <v>7.2463768115942058</v>
      </c>
      <c r="PA17" s="381">
        <v>9.9547511312217232</v>
      </c>
      <c r="PB17" s="381">
        <v>7.8571428571428648</v>
      </c>
      <c r="PC17" s="378" t="str">
        <f t="shared" si="10"/>
        <v>--</v>
      </c>
      <c r="PD17" s="381">
        <v>12.98701298701299</v>
      </c>
      <c r="PE17" s="381">
        <v>13.362068965517237</v>
      </c>
      <c r="PF17" s="381">
        <v>10.485933503836312</v>
      </c>
      <c r="PG17" s="380">
        <v>13.63636363636364</v>
      </c>
      <c r="PH17" s="381">
        <v>10.462776659959749</v>
      </c>
      <c r="PI17" s="381">
        <v>10.578842315369267</v>
      </c>
      <c r="PJ17" s="381">
        <v>9.5011876484560549</v>
      </c>
      <c r="PK17" s="381">
        <v>18.644067796610166</v>
      </c>
      <c r="PL17" s="381">
        <v>12.621359223300971</v>
      </c>
      <c r="PM17" s="381">
        <v>8.181818181818187</v>
      </c>
      <c r="PN17" s="381">
        <v>7.8571428571428612</v>
      </c>
      <c r="PO17" s="381">
        <v>13.297872340425526</v>
      </c>
      <c r="PP17" s="381">
        <v>14.90280777537798</v>
      </c>
      <c r="PQ17" s="381">
        <v>11.422413793103448</v>
      </c>
      <c r="PR17" s="381">
        <v>7.3979591836734633</v>
      </c>
      <c r="PS17" s="380">
        <v>4.3478260869565242</v>
      </c>
      <c r="PT17" s="381">
        <v>7.5000000000000018</v>
      </c>
      <c r="PU17" s="381">
        <v>7.1078431372549087</v>
      </c>
      <c r="PV17" s="381">
        <v>3.9325842696629176</v>
      </c>
      <c r="PW17" s="380">
        <v>8.108108108108107</v>
      </c>
      <c r="PX17" s="381">
        <v>13.636363636363619</v>
      </c>
      <c r="PY17" s="381">
        <v>13.793103448275874</v>
      </c>
      <c r="PZ17" s="381">
        <v>10.674157303370791</v>
      </c>
      <c r="QA17" s="380">
        <v>11.290322580645164</v>
      </c>
      <c r="QB17" s="381">
        <v>16.400911161731219</v>
      </c>
      <c r="QC17" s="381">
        <v>14.250614250614248</v>
      </c>
      <c r="QD17" s="381">
        <v>7.8651685393258441</v>
      </c>
      <c r="QE17" s="380">
        <v>1.6304347826086958</v>
      </c>
      <c r="QF17" s="381">
        <v>9.3607305936073057</v>
      </c>
      <c r="QG17" s="381">
        <v>12.530712530712528</v>
      </c>
      <c r="QH17" s="381">
        <v>10.98591549295775</v>
      </c>
      <c r="QI17" s="380">
        <v>17.105263157894729</v>
      </c>
      <c r="QJ17" s="381">
        <v>16.485900216919745</v>
      </c>
      <c r="QK17" s="381">
        <v>17.5475687103594</v>
      </c>
      <c r="QL17" s="381">
        <v>16.290726817042604</v>
      </c>
      <c r="QM17" s="378" t="str">
        <f t="shared" si="11"/>
        <v>--</v>
      </c>
      <c r="QN17" s="381">
        <v>16.256157635467982</v>
      </c>
      <c r="QO17" s="381">
        <v>12.562814070351763</v>
      </c>
      <c r="QP17" s="381">
        <v>11.749999999999991</v>
      </c>
      <c r="QQ17" s="378" t="str">
        <f t="shared" si="12"/>
        <v>--</v>
      </c>
      <c r="QR17" s="381">
        <v>17.727272727272737</v>
      </c>
      <c r="QS17" s="381">
        <v>18.377088305489281</v>
      </c>
      <c r="QT17" s="381">
        <v>13.802816901408455</v>
      </c>
      <c r="QU17" s="380">
        <v>15.15151515151515</v>
      </c>
      <c r="QV17" s="381">
        <v>10.917030567685599</v>
      </c>
      <c r="QW17" s="381">
        <v>13.530655391120508</v>
      </c>
      <c r="QX17" s="381">
        <v>14.108910891089113</v>
      </c>
      <c r="QY17" s="378" t="str">
        <f t="shared" si="13"/>
        <v>--</v>
      </c>
      <c r="QZ17" s="381">
        <v>8.9108910891089117</v>
      </c>
      <c r="RA17" s="381">
        <v>14.000000000000004</v>
      </c>
      <c r="RB17" s="381">
        <v>9.2731829573934839</v>
      </c>
      <c r="RC17" s="378" t="str">
        <f t="shared" si="14"/>
        <v>--</v>
      </c>
      <c r="RD17" s="381">
        <v>13.800904977375557</v>
      </c>
      <c r="RE17" s="381">
        <v>12.077294685990328</v>
      </c>
      <c r="RF17" s="381">
        <v>9.550561797752799</v>
      </c>
    </row>
    <row r="18" spans="1:474" x14ac:dyDescent="0.25">
      <c r="A18" s="114">
        <v>14</v>
      </c>
      <c r="B18" s="93" t="s">
        <v>14</v>
      </c>
      <c r="C18" s="126">
        <v>30.730050933786064</v>
      </c>
      <c r="D18" s="126">
        <v>24.376199616122864</v>
      </c>
      <c r="E18" s="126">
        <v>14.213197969543149</v>
      </c>
      <c r="F18" s="126">
        <v>28.191489361702139</v>
      </c>
      <c r="G18" s="126">
        <v>27.416520210896316</v>
      </c>
      <c r="H18" s="126">
        <v>14.550264550264556</v>
      </c>
      <c r="I18" s="126">
        <v>32.021466905187815</v>
      </c>
      <c r="J18" s="126">
        <v>23.423423423423397</v>
      </c>
      <c r="K18" s="126">
        <v>16.455696202531652</v>
      </c>
      <c r="L18" s="126">
        <v>25.958188153310115</v>
      </c>
      <c r="M18" s="128">
        <v>20.484171322160162</v>
      </c>
      <c r="N18" s="128">
        <v>9.4660194174757262</v>
      </c>
      <c r="O18" s="128">
        <v>17.410714285714288</v>
      </c>
      <c r="P18" s="128">
        <v>18.129770992366431</v>
      </c>
      <c r="Q18" s="128">
        <v>14.461538461538467</v>
      </c>
      <c r="R18" s="128">
        <v>58.673469387755091</v>
      </c>
      <c r="S18" s="128">
        <v>42.5</v>
      </c>
      <c r="T18" s="128">
        <v>25.954198473282457</v>
      </c>
      <c r="U18" s="128">
        <v>59.162303664921488</v>
      </c>
      <c r="V18" s="128">
        <v>49.559082892416214</v>
      </c>
      <c r="W18" s="128">
        <v>26.861702127659587</v>
      </c>
      <c r="X18" s="128">
        <v>56.227758007117444</v>
      </c>
      <c r="Y18" s="128">
        <v>45.487364620938614</v>
      </c>
      <c r="Z18" s="128">
        <v>28.329809725158551</v>
      </c>
      <c r="AA18" s="128">
        <v>47.222222222222207</v>
      </c>
      <c r="AB18" s="132">
        <v>40.706319702602215</v>
      </c>
      <c r="AC18" s="132">
        <v>19.221411192214113</v>
      </c>
      <c r="AD18" s="132">
        <v>47.085201793721971</v>
      </c>
      <c r="AE18" s="132">
        <v>35.496183206106849</v>
      </c>
      <c r="AF18" s="128">
        <v>20.923076923076934</v>
      </c>
      <c r="AG18" s="126">
        <v>38.726333907056777</v>
      </c>
      <c r="AH18" s="126">
        <v>21.124031007751924</v>
      </c>
      <c r="AI18" s="133">
        <v>10.941475826972013</v>
      </c>
      <c r="AJ18" s="133">
        <v>43.257443082311788</v>
      </c>
      <c r="AK18" s="128">
        <v>30.457746478873226</v>
      </c>
      <c r="AL18" s="128">
        <v>13.829787234042557</v>
      </c>
      <c r="AM18" s="128">
        <v>43.291592128801405</v>
      </c>
      <c r="AN18" s="128">
        <v>23.021582733812959</v>
      </c>
      <c r="AO18" s="128">
        <v>14.194915254237285</v>
      </c>
      <c r="AP18" s="128">
        <v>29.043478260869556</v>
      </c>
      <c r="AQ18" s="128">
        <v>26.119402985074625</v>
      </c>
      <c r="AR18" s="128">
        <v>8.5365853658536608</v>
      </c>
      <c r="AS18" s="128">
        <v>27.232142857142851</v>
      </c>
      <c r="AT18" s="128">
        <v>19.391634980988584</v>
      </c>
      <c r="AU18" s="128">
        <v>11.692307692307686</v>
      </c>
      <c r="AV18" s="128" t="s">
        <v>286</v>
      </c>
      <c r="AW18" s="128" t="s">
        <v>286</v>
      </c>
      <c r="AX18" s="132" t="s">
        <v>286</v>
      </c>
      <c r="AY18" s="132" t="s">
        <v>286</v>
      </c>
      <c r="AZ18" s="132" t="s">
        <v>286</v>
      </c>
      <c r="BA18" s="132" t="s">
        <v>286</v>
      </c>
      <c r="BB18" s="128" t="s">
        <v>286</v>
      </c>
      <c r="BC18" s="132" t="s">
        <v>286</v>
      </c>
      <c r="BD18" s="132" t="s">
        <v>286</v>
      </c>
      <c r="BE18" s="132" t="s">
        <v>286</v>
      </c>
      <c r="BF18" s="132">
        <v>19.288389513108623</v>
      </c>
      <c r="BG18" s="128">
        <v>16.341463414634156</v>
      </c>
      <c r="BH18" s="121" t="s">
        <v>286</v>
      </c>
      <c r="BI18" s="121">
        <v>21.946564885496205</v>
      </c>
      <c r="BJ18" s="121">
        <v>15.789473684210524</v>
      </c>
      <c r="BK18" s="121" t="s">
        <v>286</v>
      </c>
      <c r="BL18" s="128" t="s">
        <v>286</v>
      </c>
      <c r="BM18" s="121" t="s">
        <v>286</v>
      </c>
      <c r="BN18" s="114" t="s">
        <v>286</v>
      </c>
      <c r="BO18" s="114" t="s">
        <v>286</v>
      </c>
      <c r="BP18" s="114" t="s">
        <v>286</v>
      </c>
      <c r="BQ18" s="128" t="s">
        <v>286</v>
      </c>
      <c r="BR18" s="121" t="s">
        <v>286</v>
      </c>
      <c r="BS18" s="121" t="s">
        <v>286</v>
      </c>
      <c r="BT18" s="121" t="s">
        <v>286</v>
      </c>
      <c r="BU18" s="128">
        <v>25.842696629213485</v>
      </c>
      <c r="BV18" s="121">
        <v>17.961165048543712</v>
      </c>
      <c r="BW18" s="121" t="s">
        <v>286</v>
      </c>
      <c r="BX18" s="121">
        <v>27.290076335877867</v>
      </c>
      <c r="BY18" s="128">
        <v>22.530864197530892</v>
      </c>
      <c r="BZ18" s="121">
        <v>37.086092715231786</v>
      </c>
      <c r="CA18" s="121">
        <v>40.571428571428598</v>
      </c>
      <c r="CB18" s="121">
        <v>28.860759493670873</v>
      </c>
      <c r="CC18" s="128">
        <v>39.070567986230643</v>
      </c>
      <c r="CD18" s="121">
        <v>47.377622377622352</v>
      </c>
      <c r="CE18" s="121">
        <v>25.26595744680851</v>
      </c>
      <c r="CF18" s="121">
        <v>40.909090909090949</v>
      </c>
      <c r="CG18" s="128">
        <v>42.321428571428513</v>
      </c>
      <c r="CH18" s="121">
        <v>29.894736842105246</v>
      </c>
      <c r="CI18" s="121">
        <v>38.715277777777828</v>
      </c>
      <c r="CJ18" s="121">
        <v>33.024118738404432</v>
      </c>
      <c r="CK18" s="121">
        <v>22.518159806295404</v>
      </c>
      <c r="CL18" s="121">
        <v>17.621145374449338</v>
      </c>
      <c r="CM18" s="121">
        <v>28.625235404896422</v>
      </c>
      <c r="CN18" s="121">
        <v>20.123839009287909</v>
      </c>
      <c r="CO18" s="121">
        <v>10.902896081771715</v>
      </c>
      <c r="CP18" s="128">
        <v>10.496183206106865</v>
      </c>
      <c r="CQ18" s="121">
        <v>5.8673469387755093</v>
      </c>
      <c r="CR18" s="121">
        <v>9.5652173913043601</v>
      </c>
      <c r="CS18" s="114">
        <v>9.598603839441525</v>
      </c>
      <c r="CT18" s="114">
        <v>6.3660477453580846</v>
      </c>
      <c r="CU18" s="128">
        <v>9.7517730496453883</v>
      </c>
      <c r="CV18" s="121">
        <v>9.4812164579606595</v>
      </c>
      <c r="CW18" s="121">
        <v>7.1881606765327692</v>
      </c>
      <c r="CX18" s="114">
        <v>12.110091743119261</v>
      </c>
      <c r="CY18" s="114">
        <v>15.254237288135602</v>
      </c>
      <c r="CZ18" s="128">
        <v>7.5609756097561007</v>
      </c>
      <c r="DA18" s="121">
        <v>4.6511627906976738</v>
      </c>
      <c r="DB18" s="121">
        <v>12.162162162162168</v>
      </c>
      <c r="DC18" s="114">
        <v>11.145510835913306</v>
      </c>
      <c r="DD18" s="114" t="s">
        <v>286</v>
      </c>
      <c r="DE18" s="128" t="s">
        <v>286</v>
      </c>
      <c r="DF18" s="121" t="s">
        <v>286</v>
      </c>
      <c r="DG18" s="121" t="s">
        <v>286</v>
      </c>
      <c r="DH18" s="114" t="s">
        <v>286</v>
      </c>
      <c r="DI18" s="114" t="s">
        <v>286</v>
      </c>
      <c r="DJ18" s="128" t="s">
        <v>286</v>
      </c>
      <c r="DK18" s="121" t="s">
        <v>286</v>
      </c>
      <c r="DL18" s="121" t="s">
        <v>286</v>
      </c>
      <c r="DM18" s="121">
        <v>53.460207612456742</v>
      </c>
      <c r="DN18" s="121">
        <v>37.105751391465702</v>
      </c>
      <c r="DO18" s="128">
        <v>20.8232445520581</v>
      </c>
      <c r="DP18" s="121">
        <v>50.666666666666671</v>
      </c>
      <c r="DQ18" s="121">
        <v>36.242884250474361</v>
      </c>
      <c r="DR18" s="121">
        <v>25</v>
      </c>
      <c r="DS18" s="121" t="s">
        <v>286</v>
      </c>
      <c r="DT18" s="128" t="s">
        <v>286</v>
      </c>
      <c r="DU18" s="131" t="s">
        <v>286</v>
      </c>
      <c r="DV18" s="131" t="s">
        <v>286</v>
      </c>
      <c r="DW18" s="114" t="s">
        <v>286</v>
      </c>
      <c r="DX18" s="131" t="s">
        <v>286</v>
      </c>
      <c r="DY18" s="128" t="s">
        <v>286</v>
      </c>
      <c r="DZ18" s="128" t="s">
        <v>286</v>
      </c>
      <c r="EA18" s="128" t="s">
        <v>286</v>
      </c>
      <c r="EB18" s="128">
        <v>47.652173913043512</v>
      </c>
      <c r="EC18" s="128">
        <v>50.837988826815646</v>
      </c>
      <c r="ED18" s="128">
        <v>31.719128329297813</v>
      </c>
      <c r="EE18" s="128">
        <v>37.946428571428577</v>
      </c>
      <c r="EF18" s="128">
        <v>43.64326375711574</v>
      </c>
      <c r="EG18" s="128">
        <v>32.000000000000014</v>
      </c>
      <c r="EH18" s="128">
        <v>5.472636815920394</v>
      </c>
      <c r="EI18" s="128">
        <v>6.2977099236641241</v>
      </c>
      <c r="EJ18" s="128">
        <v>5.569620253164552</v>
      </c>
      <c r="EK18" s="128">
        <v>2.7681660899653959</v>
      </c>
      <c r="EL18" s="121">
        <v>5.4101221640488646</v>
      </c>
      <c r="EM18" s="121">
        <v>6.8965517241379333</v>
      </c>
      <c r="EN18" s="121">
        <v>5.2816901408450692</v>
      </c>
      <c r="EO18" s="121">
        <v>9.1071428571428612</v>
      </c>
      <c r="EP18" s="128">
        <v>6.9473684210526239</v>
      </c>
      <c r="EQ18" s="121">
        <v>2.7777777777777759</v>
      </c>
      <c r="ER18" s="121">
        <v>7.4487895716946069</v>
      </c>
      <c r="ES18" s="121">
        <v>9.685230024213082</v>
      </c>
      <c r="ET18" s="121">
        <v>1.3274336283185841</v>
      </c>
      <c r="EU18" s="128">
        <v>6.6162570888468837</v>
      </c>
      <c r="EV18" s="121">
        <v>8.9506172839506188</v>
      </c>
      <c r="EW18" s="121">
        <v>8.3617747440273114</v>
      </c>
      <c r="EX18" s="121">
        <v>11.368015414258178</v>
      </c>
      <c r="EY18" s="121">
        <v>5.1020408163265287</v>
      </c>
      <c r="EZ18" s="128">
        <v>7.8124999999999947</v>
      </c>
      <c r="FA18" s="121">
        <v>8.041958041958047</v>
      </c>
      <c r="FB18" s="121">
        <v>7.4866310160427822</v>
      </c>
      <c r="FC18" s="121">
        <v>10.233393177737875</v>
      </c>
      <c r="FD18" s="121">
        <v>11.764705882352951</v>
      </c>
      <c r="FE18" s="128">
        <v>6.4999999999999982</v>
      </c>
      <c r="FF18" s="121">
        <v>9.2013888888888857</v>
      </c>
      <c r="FG18" s="121">
        <v>9.0211132437619899</v>
      </c>
      <c r="FH18" s="121">
        <v>6.1274509803921555</v>
      </c>
      <c r="FI18" s="121">
        <v>4.9327354260089695</v>
      </c>
      <c r="FJ18" s="128">
        <v>8.1904761904761916</v>
      </c>
      <c r="FK18" s="121">
        <v>4.0880503144654066</v>
      </c>
      <c r="FL18" s="121">
        <v>22.487223168654157</v>
      </c>
      <c r="FM18" s="121">
        <v>30.4431599229287</v>
      </c>
      <c r="FN18" s="121">
        <v>18.066157760814235</v>
      </c>
      <c r="FO18" s="128">
        <v>15.505226480836237</v>
      </c>
      <c r="FP18" s="121">
        <v>21.503496503496528</v>
      </c>
      <c r="FQ18" s="121">
        <v>21.866666666666674</v>
      </c>
      <c r="FR18" s="121">
        <v>19.748653500897667</v>
      </c>
      <c r="FS18" s="121">
        <v>25.616698292220114</v>
      </c>
      <c r="FT18" s="128">
        <v>21.100917431192663</v>
      </c>
      <c r="FU18" s="121">
        <v>10.051993067590988</v>
      </c>
      <c r="FV18" s="121">
        <v>17.509727626459139</v>
      </c>
      <c r="FW18" s="121">
        <v>12.039312039312042</v>
      </c>
      <c r="FX18" s="121">
        <v>8.9285714285714306</v>
      </c>
      <c r="FY18" s="128">
        <v>10.919540229885067</v>
      </c>
      <c r="FZ18" s="121">
        <v>6.984126984126986</v>
      </c>
      <c r="GA18" s="121">
        <v>37.351443123938949</v>
      </c>
      <c r="GB18" s="121">
        <v>33.973128598848398</v>
      </c>
      <c r="GC18" s="121">
        <v>22.704081632653057</v>
      </c>
      <c r="GD18" s="128">
        <v>33.56766256590506</v>
      </c>
      <c r="GE18" s="121">
        <v>33.216783216783256</v>
      </c>
      <c r="GF18" s="121">
        <v>23.262032085561486</v>
      </c>
      <c r="GG18" s="121">
        <v>28.828828828828822</v>
      </c>
      <c r="GH18" s="121">
        <v>33.210332103321001</v>
      </c>
      <c r="GI18" s="128">
        <v>20.614035087719316</v>
      </c>
      <c r="GJ18" s="121">
        <v>23.304347826086964</v>
      </c>
      <c r="GK18" s="121">
        <v>23.6328125</v>
      </c>
      <c r="GL18" s="121">
        <v>14.987714987714995</v>
      </c>
      <c r="GM18" s="130">
        <v>18.468468468468465</v>
      </c>
      <c r="GN18" s="128">
        <v>15.869980879541101</v>
      </c>
      <c r="GO18" s="121">
        <v>13.291139240506325</v>
      </c>
      <c r="GP18" s="121">
        <v>8.9983022071307381</v>
      </c>
      <c r="GQ18" s="121">
        <v>28.901734104046231</v>
      </c>
      <c r="GR18" s="121">
        <v>24.427480916030518</v>
      </c>
      <c r="GS18" s="128">
        <v>5.4195804195804138</v>
      </c>
      <c r="GT18" s="121">
        <v>21.616871704745154</v>
      </c>
      <c r="GU18" s="121">
        <v>27.733333333333317</v>
      </c>
      <c r="GV18" s="121">
        <v>10.912343470483007</v>
      </c>
      <c r="GW18" s="121">
        <v>23.679417122040057</v>
      </c>
      <c r="GX18" s="128">
        <v>24.190064794816422</v>
      </c>
      <c r="GY18" s="128">
        <v>5.7491289198606284</v>
      </c>
      <c r="GZ18" s="128">
        <v>18.568665377176021</v>
      </c>
      <c r="HA18" s="128">
        <v>20.588235294117652</v>
      </c>
      <c r="HB18" s="128">
        <v>3.1250000000000009</v>
      </c>
      <c r="HC18" s="128">
        <v>14.531548757170167</v>
      </c>
      <c r="HD18" s="128">
        <v>17.142857142857153</v>
      </c>
      <c r="HE18" s="128" t="s">
        <v>286</v>
      </c>
      <c r="HF18" s="128" t="s">
        <v>286</v>
      </c>
      <c r="HG18" s="128" t="s">
        <v>286</v>
      </c>
      <c r="HH18" s="128" t="s">
        <v>286</v>
      </c>
      <c r="HI18" s="128" t="s">
        <v>286</v>
      </c>
      <c r="HJ18" s="128" t="s">
        <v>286</v>
      </c>
      <c r="HK18" s="128" t="s">
        <v>286</v>
      </c>
      <c r="HL18" s="121" t="s">
        <v>286</v>
      </c>
      <c r="HM18" s="121" t="s">
        <v>286</v>
      </c>
      <c r="HN18" s="121" t="s">
        <v>286</v>
      </c>
      <c r="HO18" s="121">
        <v>9.0038314176245091</v>
      </c>
      <c r="HP18" s="128">
        <v>12.776412776412775</v>
      </c>
      <c r="HQ18" s="121" t="s">
        <v>286</v>
      </c>
      <c r="HR18" s="121">
        <v>11.434108527131784</v>
      </c>
      <c r="HS18" s="121">
        <v>11.39240506329114</v>
      </c>
      <c r="HT18" s="129">
        <v>8.8737201365187701</v>
      </c>
      <c r="HU18" s="128">
        <v>9.2307692307692246</v>
      </c>
      <c r="HV18" s="114">
        <v>5.343511450381679</v>
      </c>
      <c r="HW18" s="114">
        <v>10.507880910682998</v>
      </c>
      <c r="HX18" s="114">
        <v>8.7565674255691786</v>
      </c>
      <c r="HY18" s="114">
        <v>8.3109919571045587</v>
      </c>
      <c r="HZ18" s="114">
        <v>11.882998171846436</v>
      </c>
      <c r="IA18" s="114">
        <v>9.8003629764065305</v>
      </c>
      <c r="IB18" s="114">
        <v>6.0215053763440842</v>
      </c>
      <c r="IC18" s="114">
        <v>7.5306479859894964</v>
      </c>
      <c r="ID18" s="114">
        <v>9.4594594594594579</v>
      </c>
      <c r="IE18" s="114">
        <v>5.172413793103452</v>
      </c>
      <c r="IF18" s="114">
        <v>10.85972850678734</v>
      </c>
      <c r="IG18" s="114">
        <v>8.1237911025145007</v>
      </c>
      <c r="IH18" s="114">
        <v>9.4637223974763369</v>
      </c>
      <c r="II18" s="114">
        <v>5.2631578947368407</v>
      </c>
      <c r="IJ18" s="114">
        <v>8.863198458574173</v>
      </c>
      <c r="IK18" s="114">
        <v>8.6513994910941499</v>
      </c>
      <c r="IL18" s="114">
        <v>4.9382716049382722</v>
      </c>
      <c r="IM18" s="114">
        <v>7.3426573426573425</v>
      </c>
      <c r="IN18" s="114">
        <v>6.1827956989247301</v>
      </c>
      <c r="IO18" s="114">
        <v>4.0366972477064236</v>
      </c>
      <c r="IP18" s="114">
        <v>6.3520871143375679</v>
      </c>
      <c r="IQ18" s="114">
        <v>6.2500000000000053</v>
      </c>
      <c r="IR18" s="114">
        <v>4.1884816753926719</v>
      </c>
      <c r="IS18" s="114">
        <v>6.3583815028901727</v>
      </c>
      <c r="IT18" s="114">
        <v>7.8624078624078617</v>
      </c>
      <c r="IU18" s="114">
        <v>3.1531531531531534</v>
      </c>
      <c r="IV18" s="114">
        <v>7.1566731141199256</v>
      </c>
      <c r="IW18" s="114">
        <v>7.5709779179810734</v>
      </c>
      <c r="IX18" s="114" t="str">
        <f t="shared" si="16"/>
        <v>--</v>
      </c>
      <c r="IY18" s="114" t="str">
        <f t="shared" si="16"/>
        <v>--</v>
      </c>
      <c r="IZ18" s="114" t="str">
        <f t="shared" si="16"/>
        <v>--</v>
      </c>
      <c r="JA18" s="114" t="str">
        <f t="shared" si="16"/>
        <v>--</v>
      </c>
      <c r="JB18" s="114" t="str">
        <f t="shared" si="16"/>
        <v>--</v>
      </c>
      <c r="JC18" s="114" t="str">
        <f t="shared" si="16"/>
        <v>--</v>
      </c>
      <c r="JD18" s="114" t="str">
        <f t="shared" si="16"/>
        <v>--</v>
      </c>
      <c r="JE18" s="114" t="str">
        <f t="shared" si="16"/>
        <v>--</v>
      </c>
      <c r="JF18" s="114" t="str">
        <f t="shared" si="16"/>
        <v>--</v>
      </c>
      <c r="JG18" s="243">
        <v>5.3406998158379402</v>
      </c>
      <c r="JH18" s="243">
        <v>5.31914893617021</v>
      </c>
      <c r="JI18" s="243">
        <v>5.6689342403628098</v>
      </c>
      <c r="JJ18" s="243">
        <v>3.5656401944894598</v>
      </c>
      <c r="JK18" s="243">
        <v>5.9544658493870397</v>
      </c>
      <c r="JL18" s="243">
        <v>3.2629558541266799</v>
      </c>
      <c r="JM18" s="243">
        <v>9.6118299445471393</v>
      </c>
      <c r="JN18" s="243">
        <v>8.9552238805970106</v>
      </c>
      <c r="JO18" s="243">
        <v>9.5454545454545396</v>
      </c>
      <c r="JP18" s="243">
        <v>9.56239870340357</v>
      </c>
      <c r="JQ18" s="243">
        <v>12.062937062937101</v>
      </c>
      <c r="JR18" s="243">
        <v>11.368015414258201</v>
      </c>
      <c r="JS18" s="243">
        <v>8.9053803339517597</v>
      </c>
      <c r="JT18" s="243">
        <v>7.0362473347548002</v>
      </c>
      <c r="JU18" s="243">
        <v>6.83371298405467</v>
      </c>
      <c r="JV18" s="243">
        <v>11.8506493506494</v>
      </c>
      <c r="JW18" s="243">
        <v>10.1933216168717</v>
      </c>
      <c r="JX18" s="243">
        <v>5.1923076923076996</v>
      </c>
      <c r="JY18" s="243">
        <v>4.2435424354243496</v>
      </c>
      <c r="JZ18" s="243">
        <v>5.5555555555555598</v>
      </c>
      <c r="KA18" s="243">
        <v>11.187214611872101</v>
      </c>
      <c r="KB18" s="243">
        <v>5.6818181818181897</v>
      </c>
      <c r="KC18" s="243">
        <v>7.5174825174825104</v>
      </c>
      <c r="KD18" s="243">
        <v>8.8461538461538503</v>
      </c>
      <c r="KE18" s="243">
        <v>2.1778584392014602</v>
      </c>
      <c r="KF18" s="128" t="str">
        <f t="shared" si="1"/>
        <v>--</v>
      </c>
      <c r="KG18" s="243">
        <v>12.244897959183699</v>
      </c>
      <c r="KH18" s="243">
        <v>1.2944983818770199</v>
      </c>
      <c r="KI18" s="128" t="str">
        <f t="shared" si="2"/>
        <v>--</v>
      </c>
      <c r="KJ18" s="243">
        <v>12.9032258064516</v>
      </c>
      <c r="KK18" s="243">
        <v>4.3557168784028999</v>
      </c>
      <c r="KL18" s="243">
        <v>3.1847133757961799</v>
      </c>
      <c r="KM18" s="243">
        <v>4.9549549549549603</v>
      </c>
      <c r="KN18" s="243">
        <v>3.7459283387622202</v>
      </c>
      <c r="KO18" s="243">
        <v>4.6075085324231999</v>
      </c>
      <c r="KP18" s="243">
        <v>4.7258979206049103</v>
      </c>
      <c r="KQ18" s="220">
        <v>3.4482758620689702</v>
      </c>
      <c r="KR18" s="220">
        <v>3.3439490445859801</v>
      </c>
      <c r="KS18" s="220">
        <v>7.0909090909090899</v>
      </c>
      <c r="KT18" s="220">
        <v>10.509554140127401</v>
      </c>
      <c r="KU18" s="220">
        <v>13.7362637362637</v>
      </c>
      <c r="KV18" s="220">
        <v>13.418530351437701</v>
      </c>
      <c r="KW18" s="220">
        <v>3.4734917733089601</v>
      </c>
      <c r="KX18" s="220">
        <v>1.59744408945687</v>
      </c>
      <c r="KY18" s="128" t="str">
        <f t="shared" si="15"/>
        <v>--</v>
      </c>
      <c r="KZ18" s="128" t="str">
        <f t="shared" si="15"/>
        <v>--</v>
      </c>
      <c r="LA18" s="220">
        <v>2.21402214022141</v>
      </c>
      <c r="LB18" s="128" t="str">
        <f t="shared" si="4"/>
        <v>--</v>
      </c>
      <c r="LC18" s="295">
        <v>27.689594356261029</v>
      </c>
      <c r="LD18" s="295">
        <v>13.869863013698636</v>
      </c>
      <c r="LE18" s="295">
        <v>12.749003984063741</v>
      </c>
      <c r="LF18" s="295">
        <v>7.8602620087336277</v>
      </c>
      <c r="LG18" s="295">
        <v>22.17054263565889</v>
      </c>
      <c r="LH18" s="295">
        <v>11.254019292604495</v>
      </c>
      <c r="LI18" s="295">
        <v>10.128617363344047</v>
      </c>
      <c r="LJ18" s="295">
        <v>6</v>
      </c>
      <c r="LK18" s="380">
        <v>25.216138328530267</v>
      </c>
      <c r="LL18" s="381">
        <v>12.386156648451729</v>
      </c>
      <c r="LM18" s="381">
        <v>9.771986970684047</v>
      </c>
      <c r="LN18" s="381">
        <v>5.9459459459459474</v>
      </c>
      <c r="LO18" s="380">
        <v>17.876106194690266</v>
      </c>
      <c r="LP18" s="381">
        <v>11.754684838160122</v>
      </c>
      <c r="LQ18" s="381">
        <v>10.599999999999998</v>
      </c>
      <c r="LR18" s="381">
        <v>5.0218340611353787</v>
      </c>
      <c r="LS18" s="381">
        <v>15.813953488372114</v>
      </c>
      <c r="LT18" s="381">
        <v>11.717495987158909</v>
      </c>
      <c r="LU18" s="381">
        <v>11.433172302737518</v>
      </c>
      <c r="LV18" s="381">
        <v>5.6466302367941665</v>
      </c>
      <c r="LW18" s="381">
        <v>19.856115107913684</v>
      </c>
      <c r="LX18" s="381">
        <v>17.184643510054858</v>
      </c>
      <c r="LY18" s="381">
        <v>10.586319218241046</v>
      </c>
      <c r="LZ18" s="381">
        <v>6.7028985507246368</v>
      </c>
      <c r="MA18" s="380">
        <v>35.420393559928428</v>
      </c>
      <c r="MB18" s="381">
        <v>27.663230240549819</v>
      </c>
      <c r="MC18" s="381">
        <v>21.931589537223321</v>
      </c>
      <c r="MD18" s="381">
        <v>20.614035087719291</v>
      </c>
      <c r="ME18" s="381">
        <v>31.677018633540342</v>
      </c>
      <c r="MF18" s="381">
        <v>24.519230769230798</v>
      </c>
      <c r="MG18" s="381">
        <v>25.483870967741961</v>
      </c>
      <c r="MH18" s="381">
        <v>18.430656934306558</v>
      </c>
      <c r="MI18" s="381">
        <v>32.84883720930236</v>
      </c>
      <c r="MJ18" s="381">
        <v>27.056672760511887</v>
      </c>
      <c r="MK18" s="381">
        <v>26.264274061990211</v>
      </c>
      <c r="ML18" s="381">
        <v>21.167883211678824</v>
      </c>
      <c r="MM18" s="378" t="str">
        <f t="shared" si="5"/>
        <v>--</v>
      </c>
      <c r="MN18" s="381">
        <v>22.984562607204097</v>
      </c>
      <c r="MO18" s="381">
        <v>18.837675350701417</v>
      </c>
      <c r="MP18" s="381">
        <v>22.975929978118163</v>
      </c>
      <c r="MQ18" s="378" t="str">
        <f t="shared" si="6"/>
        <v>--</v>
      </c>
      <c r="MR18" s="381">
        <v>20.512820512820536</v>
      </c>
      <c r="MS18" s="381">
        <v>21.935483870967722</v>
      </c>
      <c r="MT18" s="381">
        <v>21.129326047358845</v>
      </c>
      <c r="MU18" s="378" t="str">
        <f t="shared" si="7"/>
        <v>--</v>
      </c>
      <c r="MV18" s="381">
        <v>20.366972477064255</v>
      </c>
      <c r="MW18" s="381">
        <v>17.647058823529399</v>
      </c>
      <c r="MX18" s="381">
        <v>16.304347826086946</v>
      </c>
      <c r="MY18" s="380">
        <v>35.409252669039155</v>
      </c>
      <c r="MZ18" s="381">
        <v>27.303754266211605</v>
      </c>
      <c r="NA18" s="381">
        <v>21.556886227544897</v>
      </c>
      <c r="NB18" s="381">
        <v>19.86899563318778</v>
      </c>
      <c r="NC18" s="381">
        <v>37.694704049844226</v>
      </c>
      <c r="ND18" s="381">
        <v>28.456591639871402</v>
      </c>
      <c r="NE18" s="381">
        <v>27.608346709470307</v>
      </c>
      <c r="NF18" s="381">
        <v>20.802919708029194</v>
      </c>
      <c r="NG18" s="381">
        <v>31.104651162790709</v>
      </c>
      <c r="NH18" s="381">
        <v>30.275229357798153</v>
      </c>
      <c r="NI18" s="381">
        <v>27.687296416938125</v>
      </c>
      <c r="NJ18" s="381">
        <v>25.272727272727277</v>
      </c>
      <c r="NK18" s="380">
        <v>10.369068541300521</v>
      </c>
      <c r="NL18" s="381">
        <v>10.356536502546684</v>
      </c>
      <c r="NM18" s="381">
        <v>7.1856287425149734</v>
      </c>
      <c r="NN18" s="381">
        <v>5.9080962800875234</v>
      </c>
      <c r="NO18" s="381">
        <v>12.403100775193804</v>
      </c>
      <c r="NP18" s="381">
        <v>7.8525641025640978</v>
      </c>
      <c r="NQ18" s="381">
        <v>5.3745928338762239</v>
      </c>
      <c r="NR18" s="381">
        <v>5.4545454545454568</v>
      </c>
      <c r="NS18" s="381">
        <v>12.103746397694531</v>
      </c>
      <c r="NT18" s="381">
        <v>9.4545454545454621</v>
      </c>
      <c r="NU18" s="381">
        <v>4.0716612377850145</v>
      </c>
      <c r="NV18" s="381">
        <v>3.423423423423424</v>
      </c>
      <c r="NW18" s="380">
        <v>6.1295971978984261</v>
      </c>
      <c r="NX18" s="381">
        <v>6.9965870307167224</v>
      </c>
      <c r="NY18" s="381">
        <v>3.9920159680638707</v>
      </c>
      <c r="NZ18" s="381">
        <v>4.814004376367615</v>
      </c>
      <c r="OA18" s="381">
        <v>5.4432348367029553</v>
      </c>
      <c r="OB18" s="381">
        <v>7.3717948717948714</v>
      </c>
      <c r="OC18" s="381">
        <v>6.5040650406504001</v>
      </c>
      <c r="OD18" s="381">
        <v>5.6261343012704126</v>
      </c>
      <c r="OE18" s="381">
        <v>5.6195965417867546</v>
      </c>
      <c r="OF18" s="381">
        <v>8.9416058394160576</v>
      </c>
      <c r="OG18" s="381">
        <v>6.5252854812398065</v>
      </c>
      <c r="OH18" s="381">
        <v>7.6363636363636331</v>
      </c>
      <c r="OI18" s="380">
        <v>9.0265486725663742</v>
      </c>
      <c r="OJ18" s="381">
        <v>6.3356164383561762</v>
      </c>
      <c r="OK18" s="381">
        <v>5.3892215568862261</v>
      </c>
      <c r="OL18" s="381">
        <v>6.3736263736263661</v>
      </c>
      <c r="OM18" s="381">
        <v>10.436137071651091</v>
      </c>
      <c r="ON18" s="381">
        <v>10.256410256410252</v>
      </c>
      <c r="OO18" s="381">
        <v>7.3289902280130272</v>
      </c>
      <c r="OP18" s="381">
        <v>4.5372050816696881</v>
      </c>
      <c r="OQ18" s="381">
        <v>7.3487031700288163</v>
      </c>
      <c r="OR18" s="381">
        <v>5.3016453382084103</v>
      </c>
      <c r="OS18" s="381">
        <v>8.1433224755700344</v>
      </c>
      <c r="OT18" s="381">
        <v>5.2441229656419495</v>
      </c>
      <c r="OU18" s="378" t="str">
        <f t="shared" si="8"/>
        <v>--</v>
      </c>
      <c r="OV18" s="381">
        <v>9.6938775510204085</v>
      </c>
      <c r="OW18" s="381">
        <v>8.2000000000000011</v>
      </c>
      <c r="OX18" s="381">
        <v>14.004376367614872</v>
      </c>
      <c r="OY18" s="378" t="str">
        <f t="shared" si="9"/>
        <v>--</v>
      </c>
      <c r="OZ18" s="381">
        <v>9.294871794871792</v>
      </c>
      <c r="PA18" s="381">
        <v>11.056910569105685</v>
      </c>
      <c r="PB18" s="381">
        <v>9.981851179673324</v>
      </c>
      <c r="PC18" s="378" t="str">
        <f t="shared" si="10"/>
        <v>--</v>
      </c>
      <c r="PD18" s="381">
        <v>8.6080586080586112</v>
      </c>
      <c r="PE18" s="381">
        <v>7.8175895765472312</v>
      </c>
      <c r="PF18" s="381">
        <v>7.9710144927536266</v>
      </c>
      <c r="PG18" s="380">
        <v>10.915492957746482</v>
      </c>
      <c r="PH18" s="381">
        <v>12.32876712328766</v>
      </c>
      <c r="PI18" s="381">
        <v>8.6172344689378786</v>
      </c>
      <c r="PJ18" s="381">
        <v>10.284463894967171</v>
      </c>
      <c r="PK18" s="381">
        <v>16.822429906542023</v>
      </c>
      <c r="PL18" s="381">
        <v>15.730337078651679</v>
      </c>
      <c r="PM18" s="381">
        <v>11.601307189542473</v>
      </c>
      <c r="PN18" s="381">
        <v>8.7272727272727355</v>
      </c>
      <c r="PO18" s="381">
        <v>12.987012987012978</v>
      </c>
      <c r="PP18" s="381">
        <v>11.700182815356486</v>
      </c>
      <c r="PQ18" s="381">
        <v>11.707317073170721</v>
      </c>
      <c r="PR18" s="381">
        <v>8.8607594936708836</v>
      </c>
      <c r="PS18" s="380">
        <v>4.6130952380952346</v>
      </c>
      <c r="PT18" s="381">
        <v>5.2854122621564494</v>
      </c>
      <c r="PU18" s="381">
        <v>4.7138047138047172</v>
      </c>
      <c r="PV18" s="381">
        <v>3.8181818181818183</v>
      </c>
      <c r="PW18" s="380">
        <v>9.2399403874813704</v>
      </c>
      <c r="PX18" s="381">
        <v>11.040339702760088</v>
      </c>
      <c r="PY18" s="381">
        <v>8.7542087542087508</v>
      </c>
      <c r="PZ18" s="381">
        <v>7.4954296160877574</v>
      </c>
      <c r="QA18" s="380">
        <v>18.11377245508984</v>
      </c>
      <c r="QB18" s="381">
        <v>11.016949152542358</v>
      </c>
      <c r="QC18" s="381">
        <v>11.78451178451178</v>
      </c>
      <c r="QD18" s="381">
        <v>6.5454545454545476</v>
      </c>
      <c r="QE18" s="380">
        <v>4.7407407407407387</v>
      </c>
      <c r="QF18" s="381">
        <v>4.0254237288135606</v>
      </c>
      <c r="QG18" s="381">
        <v>8.263069139966273</v>
      </c>
      <c r="QH18" s="381">
        <v>6.1930783242258665</v>
      </c>
      <c r="QI18" s="380">
        <v>8.3484573502722395</v>
      </c>
      <c r="QJ18" s="381">
        <v>11.070780399274041</v>
      </c>
      <c r="QK18" s="381">
        <v>12.236286919831226</v>
      </c>
      <c r="QL18" s="381">
        <v>14.253393665158375</v>
      </c>
      <c r="QM18" s="378" t="str">
        <f t="shared" si="11"/>
        <v>--</v>
      </c>
      <c r="QN18" s="381">
        <v>9.6247960848287057</v>
      </c>
      <c r="QO18" s="381">
        <v>11.525423728813546</v>
      </c>
      <c r="QP18" s="381">
        <v>10.546139359698692</v>
      </c>
      <c r="QQ18" s="378" t="str">
        <f t="shared" si="12"/>
        <v>--</v>
      </c>
      <c r="QR18" s="381">
        <v>11.018711018711024</v>
      </c>
      <c r="QS18" s="381">
        <v>15.268456375838918</v>
      </c>
      <c r="QT18" s="381">
        <v>11.559633027522933</v>
      </c>
      <c r="QU18" s="380">
        <v>8.1967213114754056</v>
      </c>
      <c r="QV18" s="381">
        <v>6.1594202898550767</v>
      </c>
      <c r="QW18" s="381">
        <v>10.33755274261604</v>
      </c>
      <c r="QX18" s="381">
        <v>10.158013544018063</v>
      </c>
      <c r="QY18" s="378" t="str">
        <f t="shared" si="13"/>
        <v>--</v>
      </c>
      <c r="QZ18" s="381">
        <v>10.081300813008136</v>
      </c>
      <c r="RA18" s="381">
        <v>11.754684838160145</v>
      </c>
      <c r="RB18" s="381">
        <v>9.2979127134724884</v>
      </c>
      <c r="RC18" s="378" t="str">
        <f t="shared" si="14"/>
        <v>--</v>
      </c>
      <c r="RD18" s="381">
        <v>8.9397089397089324</v>
      </c>
      <c r="RE18" s="381">
        <v>9.8827470686767231</v>
      </c>
      <c r="RF18" s="381">
        <v>7.3126142595978081</v>
      </c>
    </row>
    <row r="19" spans="1:474" x14ac:dyDescent="0.25">
      <c r="A19" s="114">
        <v>15</v>
      </c>
      <c r="B19" s="93" t="s">
        <v>15</v>
      </c>
      <c r="C19" s="126">
        <v>30.708661417322848</v>
      </c>
      <c r="D19" s="126">
        <v>21.186440677966104</v>
      </c>
      <c r="E19" s="126">
        <v>16.494845360824751</v>
      </c>
      <c r="F19" s="126">
        <v>25.000000000000007</v>
      </c>
      <c r="G19" s="126">
        <v>26.666666666666668</v>
      </c>
      <c r="H19" s="126">
        <v>11.428571428571427</v>
      </c>
      <c r="I19" s="126" t="str">
        <f>"--"</f>
        <v>--</v>
      </c>
      <c r="J19" s="126" t="s">
        <v>286</v>
      </c>
      <c r="K19" s="126" t="s">
        <v>286</v>
      </c>
      <c r="L19" s="126">
        <v>24.324324324324333</v>
      </c>
      <c r="M19" s="128">
        <v>15.18987341772152</v>
      </c>
      <c r="N19" s="128">
        <v>8.2191780821917781</v>
      </c>
      <c r="O19" s="128">
        <v>35.55555555555555</v>
      </c>
      <c r="P19" s="128">
        <v>24.038461538461554</v>
      </c>
      <c r="Q19" s="128">
        <v>16.393442622950825</v>
      </c>
      <c r="R19" s="128">
        <v>42.519685039370088</v>
      </c>
      <c r="S19" s="128">
        <v>36.440677966101681</v>
      </c>
      <c r="T19" s="128">
        <v>21.649484536082472</v>
      </c>
      <c r="U19" s="128">
        <v>63.636363636363619</v>
      </c>
      <c r="V19" s="128">
        <v>40.000000000000007</v>
      </c>
      <c r="W19" s="128">
        <v>27.142857142857146</v>
      </c>
      <c r="X19" s="128" t="str">
        <f>"--"</f>
        <v>--</v>
      </c>
      <c r="Y19" s="128" t="s">
        <v>286</v>
      </c>
      <c r="Z19" s="128" t="s">
        <v>286</v>
      </c>
      <c r="AA19" s="128">
        <v>64.285714285714263</v>
      </c>
      <c r="AB19" s="132">
        <v>46.153846153846146</v>
      </c>
      <c r="AC19" s="132">
        <v>26.027397260273968</v>
      </c>
      <c r="AD19" s="132">
        <v>55.555555555555536</v>
      </c>
      <c r="AE19" s="132">
        <v>48.07692307692308</v>
      </c>
      <c r="AF19" s="128">
        <v>22.950819672131153</v>
      </c>
      <c r="AG19" s="126">
        <v>33.333333333333336</v>
      </c>
      <c r="AH19" s="126">
        <v>26.495726495726501</v>
      </c>
      <c r="AI19" s="133">
        <v>10.309278350515461</v>
      </c>
      <c r="AJ19" s="133">
        <v>38.679245283018865</v>
      </c>
      <c r="AK19" s="128">
        <v>26.666666666666682</v>
      </c>
      <c r="AL19" s="128">
        <v>17.142857142857139</v>
      </c>
      <c r="AM19" s="128" t="str">
        <f>"--"</f>
        <v>--</v>
      </c>
      <c r="AN19" s="128" t="s">
        <v>286</v>
      </c>
      <c r="AO19" s="128" t="s">
        <v>286</v>
      </c>
      <c r="AP19" s="128">
        <v>44.545454545454525</v>
      </c>
      <c r="AQ19" s="128">
        <v>28.205128205128208</v>
      </c>
      <c r="AR19" s="128">
        <v>17.80821917808219</v>
      </c>
      <c r="AS19" s="128">
        <v>44.943820224719097</v>
      </c>
      <c r="AT19" s="128">
        <v>32.692307692307679</v>
      </c>
      <c r="AU19" s="128">
        <v>16.393442622950822</v>
      </c>
      <c r="AV19" s="128" t="s">
        <v>286</v>
      </c>
      <c r="AW19" s="128" t="s">
        <v>286</v>
      </c>
      <c r="AX19" s="132" t="s">
        <v>286</v>
      </c>
      <c r="AY19" s="132" t="s">
        <v>286</v>
      </c>
      <c r="AZ19" s="132" t="s">
        <v>286</v>
      </c>
      <c r="BA19" s="132" t="s">
        <v>286</v>
      </c>
      <c r="BB19" s="128" t="s">
        <v>286</v>
      </c>
      <c r="BC19" s="132" t="s">
        <v>286</v>
      </c>
      <c r="BD19" s="132" t="s">
        <v>286</v>
      </c>
      <c r="BE19" s="132" t="s">
        <v>286</v>
      </c>
      <c r="BF19" s="132">
        <v>21.794871794871799</v>
      </c>
      <c r="BG19" s="128">
        <v>13.698630136986305</v>
      </c>
      <c r="BH19" s="121" t="s">
        <v>286</v>
      </c>
      <c r="BI19" s="121">
        <v>25.742574257425744</v>
      </c>
      <c r="BJ19" s="121">
        <v>32.786885245901637</v>
      </c>
      <c r="BK19" s="121" t="s">
        <v>286</v>
      </c>
      <c r="BL19" s="128" t="s">
        <v>286</v>
      </c>
      <c r="BM19" s="121" t="s">
        <v>286</v>
      </c>
      <c r="BN19" s="114" t="s">
        <v>286</v>
      </c>
      <c r="BO19" s="114" t="s">
        <v>286</v>
      </c>
      <c r="BP19" s="114" t="s">
        <v>286</v>
      </c>
      <c r="BQ19" s="128" t="s">
        <v>286</v>
      </c>
      <c r="BR19" s="121" t="s">
        <v>286</v>
      </c>
      <c r="BS19" s="121" t="s">
        <v>286</v>
      </c>
      <c r="BT19" s="121" t="s">
        <v>286</v>
      </c>
      <c r="BU19" s="128">
        <v>24.358974358974368</v>
      </c>
      <c r="BV19" s="121">
        <v>27.397260273972602</v>
      </c>
      <c r="BW19" s="121" t="s">
        <v>286</v>
      </c>
      <c r="BX19" s="121">
        <v>31.067961165048541</v>
      </c>
      <c r="BY19" s="128">
        <v>24.590163934426226</v>
      </c>
      <c r="BZ19" s="121">
        <v>29.457364341085267</v>
      </c>
      <c r="CA19" s="121">
        <v>38.135593220338983</v>
      </c>
      <c r="CB19" s="121">
        <v>23.711340206185568</v>
      </c>
      <c r="CC19" s="128">
        <v>37.272727272727259</v>
      </c>
      <c r="CD19" s="121">
        <v>43.90243902439024</v>
      </c>
      <c r="CE19" s="121">
        <v>31.428571428571438</v>
      </c>
      <c r="CF19" s="121" t="str">
        <f>"--"</f>
        <v>--</v>
      </c>
      <c r="CG19" s="128" t="s">
        <v>286</v>
      </c>
      <c r="CH19" s="121" t="s">
        <v>286</v>
      </c>
      <c r="CI19" s="121">
        <v>38.596491228070192</v>
      </c>
      <c r="CJ19" s="121">
        <v>29.11392405063291</v>
      </c>
      <c r="CK19" s="121">
        <v>16.43835616438356</v>
      </c>
      <c r="CL19" s="121">
        <v>43.956043956043963</v>
      </c>
      <c r="CM19" s="121">
        <v>39.999999999999993</v>
      </c>
      <c r="CN19" s="121">
        <v>31.147540983606554</v>
      </c>
      <c r="CO19" s="121">
        <v>6.3492063492063489</v>
      </c>
      <c r="CP19" s="128">
        <v>13.675213675213678</v>
      </c>
      <c r="CQ19" s="121">
        <v>12.500000000000002</v>
      </c>
      <c r="CR19" s="121">
        <v>10.377358490566035</v>
      </c>
      <c r="CS19" s="114">
        <v>16.393442622950818</v>
      </c>
      <c r="CT19" s="114">
        <v>8.571428571428573</v>
      </c>
      <c r="CU19" s="128" t="str">
        <f>"--"</f>
        <v>--</v>
      </c>
      <c r="CV19" s="121" t="s">
        <v>286</v>
      </c>
      <c r="CW19" s="121" t="s">
        <v>286</v>
      </c>
      <c r="CX19" s="114">
        <v>11.428571428571434</v>
      </c>
      <c r="CY19" s="114">
        <v>16.455696202531648</v>
      </c>
      <c r="CZ19" s="128">
        <v>5.5555555555555554</v>
      </c>
      <c r="DA19" s="121">
        <v>13.095238095238098</v>
      </c>
      <c r="DB19" s="121">
        <v>14.705882352941174</v>
      </c>
      <c r="DC19" s="114">
        <v>14.754098360655737</v>
      </c>
      <c r="DD19" s="114" t="s">
        <v>286</v>
      </c>
      <c r="DE19" s="128" t="s">
        <v>286</v>
      </c>
      <c r="DF19" s="121" t="s">
        <v>286</v>
      </c>
      <c r="DG19" s="121" t="s">
        <v>286</v>
      </c>
      <c r="DH19" s="114" t="s">
        <v>286</v>
      </c>
      <c r="DI19" s="114" t="s">
        <v>286</v>
      </c>
      <c r="DJ19" s="128" t="s">
        <v>286</v>
      </c>
      <c r="DK19" s="121" t="s">
        <v>286</v>
      </c>
      <c r="DL19" s="121" t="s">
        <v>286</v>
      </c>
      <c r="DM19" s="121">
        <v>60.71428571428573</v>
      </c>
      <c r="DN19" s="121">
        <v>40.506329113924039</v>
      </c>
      <c r="DO19" s="128">
        <v>26.027397260273965</v>
      </c>
      <c r="DP19" s="121">
        <v>57.303370786516858</v>
      </c>
      <c r="DQ19" s="121">
        <v>59.615384615384606</v>
      </c>
      <c r="DR19" s="121">
        <v>39.344262295081961</v>
      </c>
      <c r="DS19" s="121" t="s">
        <v>286</v>
      </c>
      <c r="DT19" s="128" t="s">
        <v>286</v>
      </c>
      <c r="DU19" s="131" t="s">
        <v>286</v>
      </c>
      <c r="DV19" s="131" t="s">
        <v>286</v>
      </c>
      <c r="DW19" s="114" t="s">
        <v>286</v>
      </c>
      <c r="DX19" s="131" t="s">
        <v>286</v>
      </c>
      <c r="DY19" s="128" t="s">
        <v>286</v>
      </c>
      <c r="DZ19" s="128" t="s">
        <v>286</v>
      </c>
      <c r="EA19" s="128" t="s">
        <v>286</v>
      </c>
      <c r="EB19" s="128">
        <v>58.771929824561397</v>
      </c>
      <c r="EC19" s="128">
        <v>41.025641025641008</v>
      </c>
      <c r="ED19" s="128">
        <v>24.657534246575349</v>
      </c>
      <c r="EE19" s="128">
        <v>40.697674418604642</v>
      </c>
      <c r="EF19" s="128">
        <v>51.456310679611647</v>
      </c>
      <c r="EG19" s="128">
        <v>36.065573770491802</v>
      </c>
      <c r="EH19" s="128">
        <v>3.1249999999999996</v>
      </c>
      <c r="EI19" s="128">
        <v>17.948717948717949</v>
      </c>
      <c r="EJ19" s="128">
        <v>8.247422680412372</v>
      </c>
      <c r="EK19" s="128">
        <v>5.4545454545454559</v>
      </c>
      <c r="EL19" s="121">
        <v>9.9173553719008325</v>
      </c>
      <c r="EM19" s="121">
        <v>5.7142857142857135</v>
      </c>
      <c r="EN19" s="121" t="str">
        <f>"--"</f>
        <v>--</v>
      </c>
      <c r="EO19" s="121" t="s">
        <v>286</v>
      </c>
      <c r="EP19" s="128" t="s">
        <v>286</v>
      </c>
      <c r="EQ19" s="121">
        <v>2.6315789473684208</v>
      </c>
      <c r="ER19" s="121">
        <v>2.5316455696202524</v>
      </c>
      <c r="ES19" s="121">
        <v>0</v>
      </c>
      <c r="ET19" s="121">
        <v>2.2222222222222214</v>
      </c>
      <c r="EU19" s="128">
        <v>6.6666666666666652</v>
      </c>
      <c r="EV19" s="121">
        <v>19.672131147540977</v>
      </c>
      <c r="EW19" s="121">
        <v>6.4516129032258069</v>
      </c>
      <c r="EX19" s="121">
        <v>14.406779661016952</v>
      </c>
      <c r="EY19" s="121">
        <v>4.1237113402061869</v>
      </c>
      <c r="EZ19" s="128">
        <v>6.3636363636363651</v>
      </c>
      <c r="FA19" s="121">
        <v>8.403361344537819</v>
      </c>
      <c r="FB19" s="121">
        <v>5.7142857142857135</v>
      </c>
      <c r="FC19" s="121" t="str">
        <f>"--"</f>
        <v>--</v>
      </c>
      <c r="FD19" s="121" t="s">
        <v>286</v>
      </c>
      <c r="FE19" s="128" t="s">
        <v>286</v>
      </c>
      <c r="FF19" s="121">
        <v>8.9285714285714324</v>
      </c>
      <c r="FG19" s="121">
        <v>7.5949367088607591</v>
      </c>
      <c r="FH19" s="121">
        <v>5.4794520547945211</v>
      </c>
      <c r="FI19" s="121">
        <v>8.9887640449438155</v>
      </c>
      <c r="FJ19" s="128">
        <v>7.7669902912621351</v>
      </c>
      <c r="FK19" s="121">
        <v>8.1967213114754092</v>
      </c>
      <c r="FL19" s="121">
        <v>20.634920634920629</v>
      </c>
      <c r="FM19" s="121">
        <v>34.745762711864408</v>
      </c>
      <c r="FN19" s="121">
        <v>19.791666666666664</v>
      </c>
      <c r="FO19" s="128">
        <v>19.444444444444439</v>
      </c>
      <c r="FP19" s="121">
        <v>27.731092436974802</v>
      </c>
      <c r="FQ19" s="121">
        <v>11.428571428571427</v>
      </c>
      <c r="FR19" s="121" t="str">
        <f>"--"</f>
        <v>--</v>
      </c>
      <c r="FS19" s="121" t="s">
        <v>286</v>
      </c>
      <c r="FT19" s="128" t="s">
        <v>286</v>
      </c>
      <c r="FU19" s="121">
        <v>14.545454545454549</v>
      </c>
      <c r="FV19" s="121">
        <v>15.189873417721524</v>
      </c>
      <c r="FW19" s="121">
        <v>9.589041095890412</v>
      </c>
      <c r="FX19" s="121">
        <v>16.091954022988514</v>
      </c>
      <c r="FY19" s="128">
        <v>13.461538461538458</v>
      </c>
      <c r="FZ19" s="121">
        <v>9.8360655737704903</v>
      </c>
      <c r="GA19" s="121">
        <v>33.333333333333336</v>
      </c>
      <c r="GB19" s="121">
        <v>31.355932203389838</v>
      </c>
      <c r="GC19" s="121">
        <v>16.494845360824741</v>
      </c>
      <c r="GD19" s="128">
        <v>33.636363636363612</v>
      </c>
      <c r="GE19" s="121">
        <v>34.188034188034194</v>
      </c>
      <c r="GF19" s="121">
        <v>21.428571428571434</v>
      </c>
      <c r="GG19" s="121" t="str">
        <f>"--"</f>
        <v>--</v>
      </c>
      <c r="GH19" s="121" t="s">
        <v>286</v>
      </c>
      <c r="GI19" s="128" t="s">
        <v>286</v>
      </c>
      <c r="GJ19" s="121">
        <v>31.192660550458715</v>
      </c>
      <c r="GK19" s="121">
        <v>17.721518987341778</v>
      </c>
      <c r="GL19" s="121">
        <v>10.958904109589044</v>
      </c>
      <c r="GM19" s="130">
        <v>27.906976744186039</v>
      </c>
      <c r="GN19" s="128">
        <v>17.647058823529413</v>
      </c>
      <c r="GO19" s="121">
        <v>22.950819672131153</v>
      </c>
      <c r="GP19" s="121">
        <v>5.6451612903225836</v>
      </c>
      <c r="GQ19" s="121">
        <v>25.423728813559329</v>
      </c>
      <c r="GR19" s="121">
        <v>17.52577319587629</v>
      </c>
      <c r="GS19" s="128">
        <v>5.4545454545454586</v>
      </c>
      <c r="GT19" s="121">
        <v>16.101694915254232</v>
      </c>
      <c r="GU19" s="121">
        <v>22.857142857142858</v>
      </c>
      <c r="GV19" s="121" t="str">
        <f>"--"</f>
        <v>--</v>
      </c>
      <c r="GW19" s="121" t="s">
        <v>286</v>
      </c>
      <c r="GX19" s="128" t="s">
        <v>286</v>
      </c>
      <c r="GY19" s="128">
        <v>8.0357142857142847</v>
      </c>
      <c r="GZ19" s="128">
        <v>12.658227848101266</v>
      </c>
      <c r="HA19" s="128">
        <v>21.917808219178085</v>
      </c>
      <c r="HB19" s="128">
        <v>9.0909090909090917</v>
      </c>
      <c r="HC19" s="128">
        <v>18.811881188118814</v>
      </c>
      <c r="HD19" s="128">
        <v>21.311475409836067</v>
      </c>
      <c r="HE19" s="128" t="s">
        <v>286</v>
      </c>
      <c r="HF19" s="128" t="s">
        <v>286</v>
      </c>
      <c r="HG19" s="128" t="s">
        <v>286</v>
      </c>
      <c r="HH19" s="128" t="s">
        <v>286</v>
      </c>
      <c r="HI19" s="128" t="s">
        <v>286</v>
      </c>
      <c r="HJ19" s="128" t="s">
        <v>286</v>
      </c>
      <c r="HK19" s="128" t="s">
        <v>286</v>
      </c>
      <c r="HL19" s="121" t="s">
        <v>286</v>
      </c>
      <c r="HM19" s="121" t="s">
        <v>286</v>
      </c>
      <c r="HN19" s="121" t="s">
        <v>286</v>
      </c>
      <c r="HO19" s="121">
        <v>6.3291139240506329</v>
      </c>
      <c r="HP19" s="128">
        <v>16.666666666666668</v>
      </c>
      <c r="HQ19" s="121" t="s">
        <v>286</v>
      </c>
      <c r="HR19" s="121">
        <v>8.8235294117647047</v>
      </c>
      <c r="HS19" s="121">
        <v>18.333333333333329</v>
      </c>
      <c r="HT19" s="129">
        <v>7.936507936507935</v>
      </c>
      <c r="HU19" s="128">
        <v>8.5470085470085468</v>
      </c>
      <c r="HV19" s="114">
        <v>7.2916666666666661</v>
      </c>
      <c r="HW19" s="114">
        <v>9.3457943925233646</v>
      </c>
      <c r="HX19" s="114">
        <v>8.4033613445378155</v>
      </c>
      <c r="HY19" s="114">
        <v>4.3478260869565215</v>
      </c>
      <c r="HZ19" s="114" t="str">
        <f>"--"</f>
        <v>--</v>
      </c>
      <c r="IA19" s="114" t="s">
        <v>286</v>
      </c>
      <c r="IB19" s="114" t="s">
        <v>286</v>
      </c>
      <c r="IC19" s="114">
        <v>17.117117117117118</v>
      </c>
      <c r="ID19" s="114">
        <v>5.0632911392405058</v>
      </c>
      <c r="IE19" s="114">
        <v>6.9444444444444438</v>
      </c>
      <c r="IF19" s="114">
        <v>14.942528735632195</v>
      </c>
      <c r="IG19" s="114">
        <v>6.7307692307692317</v>
      </c>
      <c r="IH19" s="114">
        <v>9.9999999999999982</v>
      </c>
      <c r="II19" s="114">
        <v>2.3622047244094482</v>
      </c>
      <c r="IJ19" s="114">
        <v>11.111111111111114</v>
      </c>
      <c r="IK19" s="114">
        <v>12.371134020618557</v>
      </c>
      <c r="IL19" s="114">
        <v>3.7383177570093453</v>
      </c>
      <c r="IM19" s="114">
        <v>4.2016806722689077</v>
      </c>
      <c r="IN19" s="114">
        <v>7.2463768115942067</v>
      </c>
      <c r="IO19" s="114" t="str">
        <f>"--"</f>
        <v>--</v>
      </c>
      <c r="IP19" s="114" t="s">
        <v>286</v>
      </c>
      <c r="IQ19" s="114" t="s">
        <v>286</v>
      </c>
      <c r="IR19" s="114">
        <v>2.7522935779816509</v>
      </c>
      <c r="IS19" s="114">
        <v>8.8607594936708818</v>
      </c>
      <c r="IT19" s="114">
        <v>5.5555555555555554</v>
      </c>
      <c r="IU19" s="114">
        <v>8.1395348837209269</v>
      </c>
      <c r="IV19" s="114">
        <v>9.6153846153846185</v>
      </c>
      <c r="IW19" s="114">
        <v>8.3333333333333321</v>
      </c>
      <c r="IX19" s="114" t="str">
        <f t="shared" si="16"/>
        <v>--</v>
      </c>
      <c r="IY19" s="114" t="str">
        <f t="shared" si="16"/>
        <v>--</v>
      </c>
      <c r="IZ19" s="114" t="str">
        <f t="shared" si="16"/>
        <v>--</v>
      </c>
      <c r="JA19" s="114" t="str">
        <f t="shared" si="16"/>
        <v>--</v>
      </c>
      <c r="JB19" s="114" t="str">
        <f t="shared" si="16"/>
        <v>--</v>
      </c>
      <c r="JC19" s="114" t="str">
        <f t="shared" si="16"/>
        <v>--</v>
      </c>
      <c r="JD19" s="114" t="str">
        <f t="shared" si="16"/>
        <v>--</v>
      </c>
      <c r="JE19" s="114" t="str">
        <f t="shared" si="16"/>
        <v>--</v>
      </c>
      <c r="JF19" s="114" t="str">
        <f t="shared" si="16"/>
        <v>--</v>
      </c>
      <c r="JG19" s="243">
        <v>6.6666666666666696</v>
      </c>
      <c r="JH19" s="243">
        <v>6.4516129032258096</v>
      </c>
      <c r="JI19" s="243">
        <v>7.0175438596491198</v>
      </c>
      <c r="JJ19" s="243">
        <v>6.25</v>
      </c>
      <c r="JK19" s="243">
        <v>10.2803738317757</v>
      </c>
      <c r="JL19" s="243">
        <v>2.9411764705882399</v>
      </c>
      <c r="JM19" s="243">
        <v>16.6666666666667</v>
      </c>
      <c r="JN19" s="243">
        <v>22.580645161290299</v>
      </c>
      <c r="JO19" s="243">
        <v>10.526315789473699</v>
      </c>
      <c r="JP19" s="243">
        <v>16.25</v>
      </c>
      <c r="JQ19" s="243">
        <v>16.822429906542101</v>
      </c>
      <c r="JR19" s="243">
        <v>17.647058823529399</v>
      </c>
      <c r="JS19" s="243">
        <v>11.1111111111111</v>
      </c>
      <c r="JT19" s="243">
        <v>20.652173913043502</v>
      </c>
      <c r="JU19" s="243">
        <v>12.280701754386</v>
      </c>
      <c r="JV19" s="243">
        <v>18.75</v>
      </c>
      <c r="JW19" s="243">
        <v>14.018691588785</v>
      </c>
      <c r="JX19" s="243">
        <v>13.235294117647101</v>
      </c>
      <c r="JY19" s="243">
        <v>6.6666666666666696</v>
      </c>
      <c r="JZ19" s="243">
        <v>10.752688172042999</v>
      </c>
      <c r="KA19" s="243">
        <v>5.2631578947368398</v>
      </c>
      <c r="KB19" s="243">
        <v>10</v>
      </c>
      <c r="KC19" s="243">
        <v>5.6074766355140202</v>
      </c>
      <c r="KD19" s="243">
        <v>13.235294117647101</v>
      </c>
      <c r="KE19" s="243">
        <v>5.4945054945054999</v>
      </c>
      <c r="KF19" s="128" t="str">
        <f t="shared" si="1"/>
        <v>--</v>
      </c>
      <c r="KG19" s="243">
        <v>17.8571428571429</v>
      </c>
      <c r="KH19" s="243">
        <v>1.2048192771084301</v>
      </c>
      <c r="KI19" s="128" t="str">
        <f t="shared" si="2"/>
        <v>--</v>
      </c>
      <c r="KJ19" s="243">
        <v>10.4477611940299</v>
      </c>
      <c r="KK19" s="243">
        <v>4.4444444444444402</v>
      </c>
      <c r="KL19" s="243">
        <v>4.3010752688171996</v>
      </c>
      <c r="KM19" s="243">
        <v>5.2631578947368398</v>
      </c>
      <c r="KN19" s="243">
        <v>2.5</v>
      </c>
      <c r="KO19" s="243">
        <v>4.6728971962616797</v>
      </c>
      <c r="KP19" s="243">
        <v>4.4117647058823497</v>
      </c>
      <c r="KQ19" s="220">
        <v>5.4054054054054097</v>
      </c>
      <c r="KR19" s="220">
        <v>5.7142857142857197</v>
      </c>
      <c r="KS19" s="220">
        <v>13.5135135135135</v>
      </c>
      <c r="KT19" s="220">
        <v>18.095238095238098</v>
      </c>
      <c r="KU19" s="220">
        <v>22.972972972973</v>
      </c>
      <c r="KV19" s="220">
        <v>20.192307692307701</v>
      </c>
      <c r="KW19" s="220">
        <v>4.0540540540540499</v>
      </c>
      <c r="KX19" s="220">
        <v>2.8571428571428599</v>
      </c>
      <c r="KY19" s="128" t="str">
        <f t="shared" si="15"/>
        <v>--</v>
      </c>
      <c r="KZ19" s="128" t="str">
        <f t="shared" si="15"/>
        <v>--</v>
      </c>
      <c r="LA19" s="220">
        <v>2.7027027027027</v>
      </c>
      <c r="LB19" s="128" t="str">
        <f t="shared" si="4"/>
        <v>--</v>
      </c>
      <c r="LC19" s="295">
        <v>36.249999999999993</v>
      </c>
      <c r="LD19" s="295">
        <v>17.391304347826079</v>
      </c>
      <c r="LE19" s="295">
        <v>17.204301075268816</v>
      </c>
      <c r="LF19" s="295">
        <v>8.5714285714285765</v>
      </c>
      <c r="LG19" s="295">
        <v>36.893203883495161</v>
      </c>
      <c r="LH19" s="295">
        <v>18.072289156626507</v>
      </c>
      <c r="LI19" s="295">
        <v>14.953271028037381</v>
      </c>
      <c r="LJ19" s="295">
        <v>11.594202898550726</v>
      </c>
      <c r="LK19" s="382" t="str">
        <f>"--"</f>
        <v>--</v>
      </c>
      <c r="LL19" s="382" t="str">
        <f t="shared" ref="LL19:LN19" si="26">"--"</f>
        <v>--</v>
      </c>
      <c r="LM19" s="382" t="str">
        <f t="shared" si="26"/>
        <v>--</v>
      </c>
      <c r="LN19" s="382" t="str">
        <f t="shared" si="26"/>
        <v>--</v>
      </c>
      <c r="LO19" s="380">
        <v>26.25</v>
      </c>
      <c r="LP19" s="381">
        <v>14.130434782608694</v>
      </c>
      <c r="LQ19" s="381">
        <v>13.978494623655912</v>
      </c>
      <c r="LR19" s="381">
        <v>4.2857142857142847</v>
      </c>
      <c r="LS19" s="381">
        <v>24.999999999999996</v>
      </c>
      <c r="LT19" s="381">
        <v>14.4578313253012</v>
      </c>
      <c r="LU19" s="381">
        <v>16.822429906542059</v>
      </c>
      <c r="LV19" s="381">
        <v>11.59420289855073</v>
      </c>
      <c r="LW19" s="382" t="str">
        <f t="shared" ref="LW19:LZ19" si="27">"--"</f>
        <v>--</v>
      </c>
      <c r="LX19" s="382" t="str">
        <f t="shared" si="27"/>
        <v>--</v>
      </c>
      <c r="LY19" s="382" t="str">
        <f t="shared" si="27"/>
        <v>--</v>
      </c>
      <c r="LZ19" s="382" t="str">
        <f t="shared" si="27"/>
        <v>--</v>
      </c>
      <c r="MA19" s="380">
        <v>37.500000000000007</v>
      </c>
      <c r="MB19" s="381">
        <v>40.217391304347814</v>
      </c>
      <c r="MC19" s="381">
        <v>29.032258064516135</v>
      </c>
      <c r="MD19" s="381">
        <v>34.285714285714292</v>
      </c>
      <c r="ME19" s="381">
        <v>41.346153846153847</v>
      </c>
      <c r="MF19" s="381">
        <v>31.325301204819269</v>
      </c>
      <c r="MG19" s="381">
        <v>29.90654205607478</v>
      </c>
      <c r="MH19" s="381">
        <v>24.637681159420293</v>
      </c>
      <c r="MI19" s="382" t="str">
        <f t="shared" ref="MI19:ML19" si="28">"--"</f>
        <v>--</v>
      </c>
      <c r="MJ19" s="382" t="str">
        <f t="shared" si="28"/>
        <v>--</v>
      </c>
      <c r="MK19" s="382" t="str">
        <f t="shared" si="28"/>
        <v>--</v>
      </c>
      <c r="ML19" s="382" t="str">
        <f t="shared" si="28"/>
        <v>--</v>
      </c>
      <c r="MM19" s="378" t="str">
        <f t="shared" si="5"/>
        <v>--</v>
      </c>
      <c r="MN19" s="381">
        <v>27.472527472527478</v>
      </c>
      <c r="MO19" s="381">
        <v>31.182795698924735</v>
      </c>
      <c r="MP19" s="381">
        <v>37.142857142857132</v>
      </c>
      <c r="MQ19" s="378" t="str">
        <f t="shared" si="6"/>
        <v>--</v>
      </c>
      <c r="MR19" s="381">
        <v>19.277108433734934</v>
      </c>
      <c r="MS19" s="381">
        <v>16.822429906542055</v>
      </c>
      <c r="MT19" s="381">
        <v>20.289855072463766</v>
      </c>
      <c r="MU19" s="378" t="str">
        <f t="shared" si="7"/>
        <v>--</v>
      </c>
      <c r="MV19" s="382" t="str">
        <f t="shared" si="7"/>
        <v>--</v>
      </c>
      <c r="MW19" s="382" t="str">
        <f t="shared" si="7"/>
        <v>--</v>
      </c>
      <c r="MX19" s="382" t="str">
        <f t="shared" si="7"/>
        <v>--</v>
      </c>
      <c r="MY19" s="380">
        <v>33.750000000000007</v>
      </c>
      <c r="MZ19" s="381">
        <v>25.274725274725281</v>
      </c>
      <c r="NA19" s="381">
        <v>22.580645161290338</v>
      </c>
      <c r="NB19" s="381">
        <v>21.428571428571434</v>
      </c>
      <c r="NC19" s="381">
        <v>47.572815533980567</v>
      </c>
      <c r="ND19" s="381">
        <v>26.506024096385541</v>
      </c>
      <c r="NE19" s="381">
        <v>21.495327102803746</v>
      </c>
      <c r="NF19" s="381">
        <v>17.391304347826097</v>
      </c>
      <c r="NG19" s="382" t="str">
        <f t="shared" ref="NG19:NJ19" si="29">"--"</f>
        <v>--</v>
      </c>
      <c r="NH19" s="382" t="str">
        <f t="shared" si="29"/>
        <v>--</v>
      </c>
      <c r="NI19" s="382" t="str">
        <f t="shared" si="29"/>
        <v>--</v>
      </c>
      <c r="NJ19" s="382" t="str">
        <f t="shared" si="29"/>
        <v>--</v>
      </c>
      <c r="NK19" s="380">
        <v>18.749999999999996</v>
      </c>
      <c r="NL19" s="381">
        <v>12.087912087912088</v>
      </c>
      <c r="NM19" s="381">
        <v>15.053763440860218</v>
      </c>
      <c r="NN19" s="381">
        <v>8.5714285714285747</v>
      </c>
      <c r="NO19" s="381">
        <v>20.388349514563114</v>
      </c>
      <c r="NP19" s="381">
        <v>12.04819277108434</v>
      </c>
      <c r="NQ19" s="381">
        <v>12.149532710280374</v>
      </c>
      <c r="NR19" s="381">
        <v>8.6956521739130466</v>
      </c>
      <c r="NS19" s="382" t="str">
        <f t="shared" ref="NS19:NV19" si="30">"--"</f>
        <v>--</v>
      </c>
      <c r="NT19" s="382" t="str">
        <f t="shared" si="30"/>
        <v>--</v>
      </c>
      <c r="NU19" s="382" t="str">
        <f t="shared" si="30"/>
        <v>--</v>
      </c>
      <c r="NV19" s="382" t="str">
        <f t="shared" si="30"/>
        <v>--</v>
      </c>
      <c r="NW19" s="380">
        <v>9.9999999999999947</v>
      </c>
      <c r="NX19" s="381">
        <v>7.6923076923076934</v>
      </c>
      <c r="NY19" s="381">
        <v>10.752688172043015</v>
      </c>
      <c r="NZ19" s="381">
        <v>14.28571428571429</v>
      </c>
      <c r="OA19" s="381">
        <v>11.650485436893202</v>
      </c>
      <c r="OB19" s="381">
        <v>15.662650602409645</v>
      </c>
      <c r="OC19" s="381">
        <v>14.018691588785039</v>
      </c>
      <c r="OD19" s="381">
        <v>14.492753623188404</v>
      </c>
      <c r="OE19" s="382" t="str">
        <f t="shared" ref="OE19:OH19" si="31">"--"</f>
        <v>--</v>
      </c>
      <c r="OF19" s="382" t="str">
        <f t="shared" si="31"/>
        <v>--</v>
      </c>
      <c r="OG19" s="382" t="str">
        <f t="shared" si="31"/>
        <v>--</v>
      </c>
      <c r="OH19" s="382" t="str">
        <f t="shared" si="31"/>
        <v>--</v>
      </c>
      <c r="OI19" s="380">
        <v>20</v>
      </c>
      <c r="OJ19" s="381">
        <v>6.593406593406594</v>
      </c>
      <c r="OK19" s="381">
        <v>10.752688172043017</v>
      </c>
      <c r="OL19" s="381">
        <v>5.7142857142857135</v>
      </c>
      <c r="OM19" s="381">
        <v>18.44660194174757</v>
      </c>
      <c r="ON19" s="381">
        <v>15.662650602409638</v>
      </c>
      <c r="OO19" s="381">
        <v>15.887850467289718</v>
      </c>
      <c r="OP19" s="381">
        <v>2.8985507246376807</v>
      </c>
      <c r="OQ19" s="382" t="str">
        <f t="shared" ref="OQ19:OT19" si="32">"--"</f>
        <v>--</v>
      </c>
      <c r="OR19" s="382" t="str">
        <f t="shared" si="32"/>
        <v>--</v>
      </c>
      <c r="OS19" s="382" t="str">
        <f t="shared" si="32"/>
        <v>--</v>
      </c>
      <c r="OT19" s="382" t="str">
        <f t="shared" si="32"/>
        <v>--</v>
      </c>
      <c r="OU19" s="378" t="str">
        <f t="shared" si="8"/>
        <v>--</v>
      </c>
      <c r="OV19" s="381">
        <v>6.5934065934065966</v>
      </c>
      <c r="OW19" s="381">
        <v>16.129032258064516</v>
      </c>
      <c r="OX19" s="381">
        <v>27.142857142857146</v>
      </c>
      <c r="OY19" s="378" t="str">
        <f t="shared" si="9"/>
        <v>--</v>
      </c>
      <c r="OZ19" s="381">
        <v>10.843373493975902</v>
      </c>
      <c r="PA19" s="381">
        <v>14.018691588785043</v>
      </c>
      <c r="PB19" s="381">
        <v>15.942028985507243</v>
      </c>
      <c r="PC19" s="378" t="str">
        <f t="shared" si="10"/>
        <v>--</v>
      </c>
      <c r="PD19" s="382" t="str">
        <f t="shared" si="10"/>
        <v>--</v>
      </c>
      <c r="PE19" s="382" t="str">
        <f t="shared" si="10"/>
        <v>--</v>
      </c>
      <c r="PF19" s="382" t="str">
        <f t="shared" si="10"/>
        <v>--</v>
      </c>
      <c r="PG19" s="380">
        <v>20.253164556962027</v>
      </c>
      <c r="PH19" s="381">
        <v>8.7912087912087902</v>
      </c>
      <c r="PI19" s="381">
        <v>17.20430107526882</v>
      </c>
      <c r="PJ19" s="381">
        <v>21.428571428571431</v>
      </c>
      <c r="PK19" s="381">
        <v>21.359223300970882</v>
      </c>
      <c r="PL19" s="381">
        <v>18.07228915662651</v>
      </c>
      <c r="PM19" s="381">
        <v>13.084112149532713</v>
      </c>
      <c r="PN19" s="381">
        <v>10.144927536231881</v>
      </c>
      <c r="PO19" s="382" t="str">
        <f t="shared" ref="PO19:QH19" si="33">"--"</f>
        <v>--</v>
      </c>
      <c r="PP19" s="382" t="str">
        <f t="shared" si="33"/>
        <v>--</v>
      </c>
      <c r="PQ19" s="382" t="str">
        <f t="shared" si="33"/>
        <v>--</v>
      </c>
      <c r="PR19" s="382" t="str">
        <f t="shared" si="33"/>
        <v>--</v>
      </c>
      <c r="PS19" s="382" t="str">
        <f t="shared" si="33"/>
        <v>--</v>
      </c>
      <c r="PT19" s="382" t="str">
        <f t="shared" si="33"/>
        <v>--</v>
      </c>
      <c r="PU19" s="382" t="str">
        <f t="shared" si="33"/>
        <v>--</v>
      </c>
      <c r="PV19" s="382" t="str">
        <f t="shared" si="33"/>
        <v>--</v>
      </c>
      <c r="PW19" s="382" t="str">
        <f t="shared" si="33"/>
        <v>--</v>
      </c>
      <c r="PX19" s="382" t="str">
        <f t="shared" si="33"/>
        <v>--</v>
      </c>
      <c r="PY19" s="382" t="str">
        <f t="shared" si="33"/>
        <v>--</v>
      </c>
      <c r="PZ19" s="382" t="str">
        <f t="shared" si="33"/>
        <v>--</v>
      </c>
      <c r="QA19" s="382" t="str">
        <f t="shared" si="33"/>
        <v>--</v>
      </c>
      <c r="QB19" s="382" t="str">
        <f t="shared" si="33"/>
        <v>--</v>
      </c>
      <c r="QC19" s="382" t="str">
        <f t="shared" si="33"/>
        <v>--</v>
      </c>
      <c r="QD19" s="382" t="str">
        <f t="shared" si="33"/>
        <v>--</v>
      </c>
      <c r="QE19" s="382" t="str">
        <f t="shared" si="33"/>
        <v>--</v>
      </c>
      <c r="QF19" s="382" t="str">
        <f t="shared" si="33"/>
        <v>--</v>
      </c>
      <c r="QG19" s="382" t="str">
        <f t="shared" si="33"/>
        <v>--</v>
      </c>
      <c r="QH19" s="382" t="str">
        <f t="shared" si="33"/>
        <v>--</v>
      </c>
      <c r="QI19" s="380">
        <v>21.333333333333332</v>
      </c>
      <c r="QJ19" s="381">
        <v>14.606741573033712</v>
      </c>
      <c r="QK19" s="381">
        <v>18.27956989247312</v>
      </c>
      <c r="QL19" s="381">
        <v>19.298245614035082</v>
      </c>
      <c r="QM19" s="378" t="str">
        <f t="shared" si="11"/>
        <v>--</v>
      </c>
      <c r="QN19" s="381">
        <v>16.455696202531648</v>
      </c>
      <c r="QO19" s="381">
        <v>8.4112149532710294</v>
      </c>
      <c r="QP19" s="381">
        <v>14.705882352941178</v>
      </c>
      <c r="QQ19" s="378" t="str">
        <f t="shared" si="12"/>
        <v>--</v>
      </c>
      <c r="QR19" s="382" t="str">
        <f t="shared" si="12"/>
        <v>--</v>
      </c>
      <c r="QS19" s="382" t="str">
        <f t="shared" si="12"/>
        <v>--</v>
      </c>
      <c r="QT19" s="382" t="str">
        <f t="shared" si="12"/>
        <v>--</v>
      </c>
      <c r="QU19" s="380">
        <v>13.333333333333334</v>
      </c>
      <c r="QV19" s="381">
        <v>7.8651685393258441</v>
      </c>
      <c r="QW19" s="381">
        <v>13.978494623655919</v>
      </c>
      <c r="QX19" s="381">
        <v>10.714285714285715</v>
      </c>
      <c r="QY19" s="378" t="str">
        <f t="shared" si="13"/>
        <v>--</v>
      </c>
      <c r="QZ19" s="381">
        <v>10.126582278481013</v>
      </c>
      <c r="RA19" s="381">
        <v>9.3457943925233664</v>
      </c>
      <c r="RB19" s="381">
        <v>10.294117647058824</v>
      </c>
      <c r="RC19" s="378" t="str">
        <f t="shared" si="14"/>
        <v>--</v>
      </c>
      <c r="RD19" s="382" t="str">
        <f t="shared" si="14"/>
        <v>--</v>
      </c>
      <c r="RE19" s="382" t="str">
        <f t="shared" si="14"/>
        <v>--</v>
      </c>
      <c r="RF19" s="382" t="str">
        <f t="shared" si="14"/>
        <v>--</v>
      </c>
    </row>
    <row r="20" spans="1:474" x14ac:dyDescent="0.25">
      <c r="A20" s="114">
        <v>16</v>
      </c>
      <c r="B20" s="93" t="s">
        <v>16</v>
      </c>
      <c r="C20" s="126">
        <v>36.363636363636346</v>
      </c>
      <c r="D20" s="126">
        <v>16.326530612244898</v>
      </c>
      <c r="E20" s="126">
        <v>10.344827586206893</v>
      </c>
      <c r="F20" s="126">
        <v>44.44444444444445</v>
      </c>
      <c r="G20" s="126">
        <v>32.432432432432428</v>
      </c>
      <c r="H20" s="126">
        <v>30.303030303030297</v>
      </c>
      <c r="I20" s="126">
        <v>47.916666666666671</v>
      </c>
      <c r="J20" s="126">
        <v>15.999999999999996</v>
      </c>
      <c r="K20" s="126">
        <v>7.4074074074074066</v>
      </c>
      <c r="L20" s="126">
        <v>44.44444444444445</v>
      </c>
      <c r="M20" s="128">
        <v>20.754716981132081</v>
      </c>
      <c r="N20" s="128">
        <v>9.375</v>
      </c>
      <c r="O20" s="128">
        <v>26.923076923076927</v>
      </c>
      <c r="P20" s="128">
        <v>2</v>
      </c>
      <c r="Q20" s="128">
        <v>14.893617021276594</v>
      </c>
      <c r="R20" s="128">
        <v>51.111111111111114</v>
      </c>
      <c r="S20" s="128">
        <v>38</v>
      </c>
      <c r="T20" s="128">
        <v>20.689655172413794</v>
      </c>
      <c r="U20" s="128">
        <v>71.111111111111128</v>
      </c>
      <c r="V20" s="128">
        <v>51.351351351351354</v>
      </c>
      <c r="W20" s="128">
        <v>30.303030303030305</v>
      </c>
      <c r="X20" s="128">
        <v>79.166666666666657</v>
      </c>
      <c r="Y20" s="128">
        <v>52.000000000000021</v>
      </c>
      <c r="Z20" s="128">
        <v>25.925925925925927</v>
      </c>
      <c r="AA20" s="128">
        <v>57.777777777777779</v>
      </c>
      <c r="AB20" s="132">
        <v>52.830188679245289</v>
      </c>
      <c r="AC20" s="132">
        <v>33.333333333333336</v>
      </c>
      <c r="AD20" s="132">
        <v>48.148148148148145</v>
      </c>
      <c r="AE20" s="132">
        <v>32.653061224489797</v>
      </c>
      <c r="AF20" s="128">
        <v>19.148936170212767</v>
      </c>
      <c r="AG20" s="126">
        <v>43.18181818181818</v>
      </c>
      <c r="AH20" s="126">
        <v>24.489795918367349</v>
      </c>
      <c r="AI20" s="133">
        <v>6.8965517241379306</v>
      </c>
      <c r="AJ20" s="133">
        <v>57.777777777777793</v>
      </c>
      <c r="AK20" s="128">
        <v>40.540540540540526</v>
      </c>
      <c r="AL20" s="128">
        <v>15.151515151515156</v>
      </c>
      <c r="AM20" s="128">
        <v>68.750000000000014</v>
      </c>
      <c r="AN20" s="128">
        <v>32.000000000000007</v>
      </c>
      <c r="AO20" s="128">
        <v>14.814814814814813</v>
      </c>
      <c r="AP20" s="128">
        <v>27.272727272727273</v>
      </c>
      <c r="AQ20" s="128">
        <v>35.849056603773583</v>
      </c>
      <c r="AR20" s="128">
        <v>9.0909090909090899</v>
      </c>
      <c r="AS20" s="128">
        <v>37.5</v>
      </c>
      <c r="AT20" s="128">
        <v>20.833333333333332</v>
      </c>
      <c r="AU20" s="128">
        <v>21.276595744680854</v>
      </c>
      <c r="AV20" s="128" t="s">
        <v>286</v>
      </c>
      <c r="AW20" s="128" t="s">
        <v>286</v>
      </c>
      <c r="AX20" s="132" t="s">
        <v>286</v>
      </c>
      <c r="AY20" s="132" t="s">
        <v>286</v>
      </c>
      <c r="AZ20" s="132" t="s">
        <v>286</v>
      </c>
      <c r="BA20" s="132" t="s">
        <v>286</v>
      </c>
      <c r="BB20" s="128" t="s">
        <v>286</v>
      </c>
      <c r="BC20" s="132" t="s">
        <v>286</v>
      </c>
      <c r="BD20" s="132" t="s">
        <v>286</v>
      </c>
      <c r="BE20" s="132" t="s">
        <v>286</v>
      </c>
      <c r="BF20" s="132">
        <v>28.301886792452823</v>
      </c>
      <c r="BG20" s="128">
        <v>31.249999999999993</v>
      </c>
      <c r="BH20" s="121" t="s">
        <v>286</v>
      </c>
      <c r="BI20" s="121">
        <v>12.244897959183678</v>
      </c>
      <c r="BJ20" s="121">
        <v>17.021276595744684</v>
      </c>
      <c r="BK20" s="121" t="s">
        <v>286</v>
      </c>
      <c r="BL20" s="128" t="s">
        <v>286</v>
      </c>
      <c r="BM20" s="121" t="s">
        <v>286</v>
      </c>
      <c r="BN20" s="114" t="s">
        <v>286</v>
      </c>
      <c r="BO20" s="114" t="s">
        <v>286</v>
      </c>
      <c r="BP20" s="114" t="s">
        <v>286</v>
      </c>
      <c r="BQ20" s="128" t="s">
        <v>286</v>
      </c>
      <c r="BR20" s="121" t="s">
        <v>286</v>
      </c>
      <c r="BS20" s="121" t="s">
        <v>286</v>
      </c>
      <c r="BT20" s="121" t="s">
        <v>286</v>
      </c>
      <c r="BU20" s="128">
        <v>32.075471698113219</v>
      </c>
      <c r="BV20" s="121">
        <v>12.500000000000004</v>
      </c>
      <c r="BW20" s="121" t="s">
        <v>286</v>
      </c>
      <c r="BX20" s="121">
        <v>12.000000000000002</v>
      </c>
      <c r="BY20" s="128">
        <v>14.893617021276597</v>
      </c>
      <c r="BZ20" s="121">
        <v>60.465116279069782</v>
      </c>
      <c r="CA20" s="121">
        <v>47.058823529411761</v>
      </c>
      <c r="CB20" s="121">
        <v>31.034482758620687</v>
      </c>
      <c r="CC20" s="128">
        <v>64.444444444444443</v>
      </c>
      <c r="CD20" s="121">
        <v>45.945945945945937</v>
      </c>
      <c r="CE20" s="121">
        <v>36.363636363636367</v>
      </c>
      <c r="CF20" s="121">
        <v>51.020408163265301</v>
      </c>
      <c r="CG20" s="128">
        <v>58.000000000000007</v>
      </c>
      <c r="CH20" s="121">
        <v>29.629629629629626</v>
      </c>
      <c r="CI20" s="121">
        <v>35.555555555555543</v>
      </c>
      <c r="CJ20" s="121">
        <v>51.92307692307692</v>
      </c>
      <c r="CK20" s="121">
        <v>36.363636363636367</v>
      </c>
      <c r="CL20" s="121">
        <v>42.307692307692307</v>
      </c>
      <c r="CM20" s="121">
        <v>33.962264150943405</v>
      </c>
      <c r="CN20" s="121">
        <v>42.553191489361716</v>
      </c>
      <c r="CO20" s="121">
        <v>15.555555555555557</v>
      </c>
      <c r="CP20" s="128">
        <v>7.8431372549019605</v>
      </c>
      <c r="CQ20" s="121">
        <v>7.6923076923076916</v>
      </c>
      <c r="CR20" s="121">
        <v>11.111111111111107</v>
      </c>
      <c r="CS20" s="114">
        <v>2.7027027027027026</v>
      </c>
      <c r="CT20" s="114">
        <v>9.0909090909090917</v>
      </c>
      <c r="CU20" s="128">
        <v>14.285714285714285</v>
      </c>
      <c r="CV20" s="121">
        <v>2</v>
      </c>
      <c r="CW20" s="121">
        <v>0</v>
      </c>
      <c r="CX20" s="114">
        <v>12.5</v>
      </c>
      <c r="CY20" s="114">
        <v>18.867924528301891</v>
      </c>
      <c r="CZ20" s="128">
        <v>6.0606060606060606</v>
      </c>
      <c r="DA20" s="121">
        <v>3.9999999999999996</v>
      </c>
      <c r="DB20" s="121">
        <v>7.8431372549019605</v>
      </c>
      <c r="DC20" s="114">
        <v>4.2553191489361701</v>
      </c>
      <c r="DD20" s="114" t="s">
        <v>286</v>
      </c>
      <c r="DE20" s="128" t="s">
        <v>286</v>
      </c>
      <c r="DF20" s="121" t="s">
        <v>286</v>
      </c>
      <c r="DG20" s="121" t="s">
        <v>286</v>
      </c>
      <c r="DH20" s="114" t="s">
        <v>286</v>
      </c>
      <c r="DI20" s="114" t="s">
        <v>286</v>
      </c>
      <c r="DJ20" s="128" t="s">
        <v>286</v>
      </c>
      <c r="DK20" s="121" t="s">
        <v>286</v>
      </c>
      <c r="DL20" s="121" t="s">
        <v>286</v>
      </c>
      <c r="DM20" s="121">
        <v>65.909090909090892</v>
      </c>
      <c r="DN20" s="121">
        <v>53.84615384615384</v>
      </c>
      <c r="DO20" s="128">
        <v>15.151515151515152</v>
      </c>
      <c r="DP20" s="121">
        <v>61.538461538461533</v>
      </c>
      <c r="DQ20" s="121">
        <v>39.622641509433969</v>
      </c>
      <c r="DR20" s="121">
        <v>21.276595744680847</v>
      </c>
      <c r="DS20" s="121" t="s">
        <v>286</v>
      </c>
      <c r="DT20" s="128" t="s">
        <v>286</v>
      </c>
      <c r="DU20" s="131" t="s">
        <v>286</v>
      </c>
      <c r="DV20" s="131" t="s">
        <v>286</v>
      </c>
      <c r="DW20" s="114" t="s">
        <v>286</v>
      </c>
      <c r="DX20" s="131" t="s">
        <v>286</v>
      </c>
      <c r="DY20" s="128" t="s">
        <v>286</v>
      </c>
      <c r="DZ20" s="128" t="s">
        <v>286</v>
      </c>
      <c r="EA20" s="128" t="s">
        <v>286</v>
      </c>
      <c r="EB20" s="128">
        <v>53.48837209302328</v>
      </c>
      <c r="EC20" s="128">
        <v>66.037735849056631</v>
      </c>
      <c r="ED20" s="128">
        <v>33.333333333333329</v>
      </c>
      <c r="EE20" s="128">
        <v>51.851851851851855</v>
      </c>
      <c r="EF20" s="128">
        <v>37.735849056603769</v>
      </c>
      <c r="EG20" s="128">
        <v>25.531914893617028</v>
      </c>
      <c r="EH20" s="128">
        <v>13.636363636363637</v>
      </c>
      <c r="EI20" s="128">
        <v>17.647058823529409</v>
      </c>
      <c r="EJ20" s="128">
        <v>10.714285714285717</v>
      </c>
      <c r="EK20" s="128">
        <v>6.9767441860465116</v>
      </c>
      <c r="EL20" s="121">
        <v>8.1081081081081088</v>
      </c>
      <c r="EM20" s="121">
        <v>30.303030303030297</v>
      </c>
      <c r="EN20" s="121">
        <v>8</v>
      </c>
      <c r="EO20" s="121">
        <v>19.999999999999996</v>
      </c>
      <c r="EP20" s="128">
        <v>7.4074074074074066</v>
      </c>
      <c r="EQ20" s="121">
        <v>4.4444444444444446</v>
      </c>
      <c r="ER20" s="121">
        <v>11.320754716981133</v>
      </c>
      <c r="ES20" s="121">
        <v>24.242424242424246</v>
      </c>
      <c r="ET20" s="121">
        <v>3.7037037037037033</v>
      </c>
      <c r="EU20" s="128">
        <v>7.5471698113207539</v>
      </c>
      <c r="EV20" s="121">
        <v>6.5217391304347823</v>
      </c>
      <c r="EW20" s="121">
        <v>17.499999999999996</v>
      </c>
      <c r="EX20" s="121">
        <v>20</v>
      </c>
      <c r="EY20" s="121">
        <v>3.9999999999999996</v>
      </c>
      <c r="EZ20" s="128">
        <v>7.1428571428571432</v>
      </c>
      <c r="FA20" s="121">
        <v>11.428571428571425</v>
      </c>
      <c r="FB20" s="121">
        <v>21.212121212121207</v>
      </c>
      <c r="FC20" s="121">
        <v>15.217391304347821</v>
      </c>
      <c r="FD20" s="121">
        <v>12.000000000000002</v>
      </c>
      <c r="FE20" s="128">
        <v>4.545454545454545</v>
      </c>
      <c r="FF20" s="121">
        <v>6.6666666666666661</v>
      </c>
      <c r="FG20" s="121">
        <v>9.8039215686274517</v>
      </c>
      <c r="FH20" s="121">
        <v>5.8823529411764701</v>
      </c>
      <c r="FI20" s="121">
        <v>7.4074074074074074</v>
      </c>
      <c r="FJ20" s="128">
        <v>1.9230769230769229</v>
      </c>
      <c r="FK20" s="121">
        <v>2.3255813953488369</v>
      </c>
      <c r="FL20" s="121">
        <v>23.076923076923073</v>
      </c>
      <c r="FM20" s="121">
        <v>39.999999999999986</v>
      </c>
      <c r="FN20" s="121">
        <v>15.999999999999998</v>
      </c>
      <c r="FO20" s="128">
        <v>9.5238095238095237</v>
      </c>
      <c r="FP20" s="121">
        <v>39.999999999999979</v>
      </c>
      <c r="FQ20" s="121">
        <v>36.363636363636367</v>
      </c>
      <c r="FR20" s="121">
        <v>21.739130434782609</v>
      </c>
      <c r="FS20" s="121">
        <v>40.000000000000007</v>
      </c>
      <c r="FT20" s="128">
        <v>22.72727272727273</v>
      </c>
      <c r="FU20" s="121">
        <v>8.8888888888888875</v>
      </c>
      <c r="FV20" s="121">
        <v>19.999999999999996</v>
      </c>
      <c r="FW20" s="121">
        <v>18.18181818181818</v>
      </c>
      <c r="FX20" s="121">
        <v>14.814814814814815</v>
      </c>
      <c r="FY20" s="128">
        <v>9.6153846153846168</v>
      </c>
      <c r="FZ20" s="121">
        <v>13.953488372093023</v>
      </c>
      <c r="GA20" s="121">
        <v>39.999999999999986</v>
      </c>
      <c r="GB20" s="121">
        <v>36.734693877551017</v>
      </c>
      <c r="GC20" s="121">
        <v>15.999999999999998</v>
      </c>
      <c r="GD20" s="128">
        <v>39.534883720930246</v>
      </c>
      <c r="GE20" s="121">
        <v>42.857142857142847</v>
      </c>
      <c r="GF20" s="121">
        <v>36.363636363636374</v>
      </c>
      <c r="GG20" s="121">
        <v>30.434782608695659</v>
      </c>
      <c r="GH20" s="121">
        <v>34</v>
      </c>
      <c r="GI20" s="128">
        <v>18.18181818181818</v>
      </c>
      <c r="GJ20" s="121">
        <v>20.454545454545457</v>
      </c>
      <c r="GK20" s="121">
        <v>26.000000000000004</v>
      </c>
      <c r="GL20" s="121">
        <v>21.212121212121207</v>
      </c>
      <c r="GM20" s="130">
        <v>22.222222222222221</v>
      </c>
      <c r="GN20" s="128">
        <v>17.307692307692307</v>
      </c>
      <c r="GO20" s="121">
        <v>11.363636363636365</v>
      </c>
      <c r="GP20" s="121">
        <v>22.499999999999993</v>
      </c>
      <c r="GQ20" s="121">
        <v>44.897959183673457</v>
      </c>
      <c r="GR20" s="121">
        <v>12</v>
      </c>
      <c r="GS20" s="128">
        <v>2.3255813953488369</v>
      </c>
      <c r="GT20" s="121">
        <v>28.571428571428577</v>
      </c>
      <c r="GU20" s="121">
        <v>18.181818181818176</v>
      </c>
      <c r="GV20" s="121">
        <v>19.565217391304348</v>
      </c>
      <c r="GW20" s="121">
        <v>18</v>
      </c>
      <c r="GX20" s="128">
        <v>36.36363636363636</v>
      </c>
      <c r="GY20" s="128">
        <v>6.666666666666667</v>
      </c>
      <c r="GZ20" s="128">
        <v>52.941176470588225</v>
      </c>
      <c r="HA20" s="128">
        <v>36.363636363636367</v>
      </c>
      <c r="HB20" s="128">
        <v>3.7037037037037037</v>
      </c>
      <c r="HC20" s="128">
        <v>15.384615384615383</v>
      </c>
      <c r="HD20" s="128">
        <v>20.930232558139533</v>
      </c>
      <c r="HE20" s="128" t="s">
        <v>286</v>
      </c>
      <c r="HF20" s="128" t="s">
        <v>286</v>
      </c>
      <c r="HG20" s="128" t="s">
        <v>286</v>
      </c>
      <c r="HH20" s="128" t="s">
        <v>286</v>
      </c>
      <c r="HI20" s="128" t="s">
        <v>286</v>
      </c>
      <c r="HJ20" s="128" t="s">
        <v>286</v>
      </c>
      <c r="HK20" s="128" t="s">
        <v>286</v>
      </c>
      <c r="HL20" s="121" t="s">
        <v>286</v>
      </c>
      <c r="HM20" s="121" t="s">
        <v>286</v>
      </c>
      <c r="HN20" s="121" t="s">
        <v>286</v>
      </c>
      <c r="HO20" s="121">
        <v>23.529411764705888</v>
      </c>
      <c r="HP20" s="128">
        <v>5.8823529411764701</v>
      </c>
      <c r="HQ20" s="121" t="s">
        <v>286</v>
      </c>
      <c r="HR20" s="121">
        <v>2</v>
      </c>
      <c r="HS20" s="121">
        <v>14.285714285714286</v>
      </c>
      <c r="HT20" s="129">
        <v>22.727272727272727</v>
      </c>
      <c r="HU20" s="128">
        <v>10</v>
      </c>
      <c r="HV20" s="114">
        <v>11.538461538461542</v>
      </c>
      <c r="HW20" s="114">
        <v>6.9767441860465116</v>
      </c>
      <c r="HX20" s="114">
        <v>14.705882352941179</v>
      </c>
      <c r="HY20" s="114">
        <v>6.0606060606060606</v>
      </c>
      <c r="HZ20" s="114">
        <v>8.695652173913043</v>
      </c>
      <c r="IA20" s="114">
        <v>26.000000000000004</v>
      </c>
      <c r="IB20" s="114">
        <v>9.0909090909090899</v>
      </c>
      <c r="IC20" s="114">
        <v>11.111111111111111</v>
      </c>
      <c r="ID20" s="114">
        <v>17.307692307692314</v>
      </c>
      <c r="IE20" s="114">
        <v>5.8823529411764701</v>
      </c>
      <c r="IF20" s="114">
        <v>7.6923076923076916</v>
      </c>
      <c r="IG20" s="114">
        <v>6</v>
      </c>
      <c r="IH20" s="114">
        <v>9.5238095238095237</v>
      </c>
      <c r="II20" s="114">
        <v>13.953488372093027</v>
      </c>
      <c r="IJ20" s="114">
        <v>10</v>
      </c>
      <c r="IK20" s="114">
        <v>3.8461538461538463</v>
      </c>
      <c r="IL20" s="114">
        <v>6.9767441860465116</v>
      </c>
      <c r="IM20" s="114">
        <v>8.8235294117647065</v>
      </c>
      <c r="IN20" s="114">
        <v>12.121212121212121</v>
      </c>
      <c r="IO20" s="114">
        <v>4.3478260869565215</v>
      </c>
      <c r="IP20" s="114">
        <v>6.0000000000000009</v>
      </c>
      <c r="IQ20" s="114">
        <v>4.545454545454545</v>
      </c>
      <c r="IR20" s="114">
        <v>9.3023255813953494</v>
      </c>
      <c r="IS20" s="114">
        <v>7.6923076923076916</v>
      </c>
      <c r="IT20" s="114">
        <v>0</v>
      </c>
      <c r="IU20" s="114">
        <v>0</v>
      </c>
      <c r="IV20" s="114">
        <v>0</v>
      </c>
      <c r="IW20" s="114">
        <v>4.7619047619047619</v>
      </c>
      <c r="IX20" s="114" t="str">
        <f t="shared" si="16"/>
        <v>--</v>
      </c>
      <c r="IY20" s="114" t="str">
        <f t="shared" si="16"/>
        <v>--</v>
      </c>
      <c r="IZ20" s="114" t="str">
        <f t="shared" si="16"/>
        <v>--</v>
      </c>
      <c r="JA20" s="114" t="str">
        <f t="shared" si="16"/>
        <v>--</v>
      </c>
      <c r="JB20" s="114" t="str">
        <f t="shared" si="16"/>
        <v>--</v>
      </c>
      <c r="JC20" s="114" t="str">
        <f t="shared" si="16"/>
        <v>--</v>
      </c>
      <c r="JD20" s="114" t="str">
        <f t="shared" si="16"/>
        <v>--</v>
      </c>
      <c r="JE20" s="114" t="str">
        <f t="shared" si="16"/>
        <v>--</v>
      </c>
      <c r="JF20" s="114" t="str">
        <f t="shared" si="16"/>
        <v>--</v>
      </c>
      <c r="JG20" s="243">
        <v>6.25</v>
      </c>
      <c r="JH20" s="243">
        <v>9.5238095238095202</v>
      </c>
      <c r="JI20" s="243">
        <v>3.8461538461538498</v>
      </c>
      <c r="JJ20" s="243">
        <v>0</v>
      </c>
      <c r="JK20" s="243">
        <v>2.7027027027027</v>
      </c>
      <c r="JL20" s="243">
        <v>16</v>
      </c>
      <c r="JM20" s="243">
        <v>15.625</v>
      </c>
      <c r="JN20" s="243">
        <v>19.047619047619001</v>
      </c>
      <c r="JO20" s="243">
        <v>19.230769230769202</v>
      </c>
      <c r="JP20" s="243">
        <v>18.518518518518501</v>
      </c>
      <c r="JQ20" s="243">
        <v>27.027027027027</v>
      </c>
      <c r="JR20" s="243">
        <v>12</v>
      </c>
      <c r="JS20" s="243">
        <v>21.875</v>
      </c>
      <c r="JT20" s="243">
        <v>11.9047619047619</v>
      </c>
      <c r="JU20" s="243">
        <v>15.384615384615399</v>
      </c>
      <c r="JV20" s="243">
        <v>14.814814814814801</v>
      </c>
      <c r="JW20" s="243">
        <v>29.729729729729701</v>
      </c>
      <c r="JX20" s="243">
        <v>8</v>
      </c>
      <c r="JY20" s="243">
        <v>6.25</v>
      </c>
      <c r="JZ20" s="243">
        <v>7.1428571428571397</v>
      </c>
      <c r="KA20" s="243">
        <v>11.538461538461499</v>
      </c>
      <c r="KB20" s="243">
        <v>25.925925925925899</v>
      </c>
      <c r="KC20" s="243">
        <v>18.918918918918902</v>
      </c>
      <c r="KD20" s="243">
        <v>12</v>
      </c>
      <c r="KE20" s="243">
        <v>3.2258064516128999</v>
      </c>
      <c r="KF20" s="128" t="str">
        <f t="shared" si="1"/>
        <v>--</v>
      </c>
      <c r="KG20" s="243">
        <v>3.8461538461538498</v>
      </c>
      <c r="KH20" s="243">
        <v>0</v>
      </c>
      <c r="KI20" s="128" t="str">
        <f t="shared" si="2"/>
        <v>--</v>
      </c>
      <c r="KJ20" s="243">
        <v>16</v>
      </c>
      <c r="KK20" s="243">
        <v>0</v>
      </c>
      <c r="KL20" s="243">
        <v>2.4390243902439002</v>
      </c>
      <c r="KM20" s="243">
        <v>0</v>
      </c>
      <c r="KN20" s="243">
        <v>0</v>
      </c>
      <c r="KO20" s="243">
        <v>13.5135135135135</v>
      </c>
      <c r="KP20" s="243">
        <v>12</v>
      </c>
      <c r="KQ20" s="128" t="str">
        <f t="shared" ref="KQ20" si="34">"--"</f>
        <v>--</v>
      </c>
      <c r="KR20" s="220">
        <v>0</v>
      </c>
      <c r="KS20" s="128" t="str">
        <f t="shared" ref="KS20" si="35">"--"</f>
        <v>--</v>
      </c>
      <c r="KT20" s="220">
        <v>10.526315789473699</v>
      </c>
      <c r="KU20" s="128" t="str">
        <f t="shared" ref="KU20" si="36">"--"</f>
        <v>--</v>
      </c>
      <c r="KV20" s="220">
        <v>5.2631578947368398</v>
      </c>
      <c r="KW20" s="128" t="str">
        <f t="shared" ref="KW20" si="37">"--"</f>
        <v>--</v>
      </c>
      <c r="KX20" s="220">
        <v>0</v>
      </c>
      <c r="KY20" s="128" t="str">
        <f t="shared" si="15"/>
        <v>--</v>
      </c>
      <c r="KZ20" s="128" t="str">
        <f t="shared" si="15"/>
        <v>--</v>
      </c>
      <c r="LA20" s="128" t="str">
        <f t="shared" si="4"/>
        <v>--</v>
      </c>
      <c r="LB20" s="128" t="str">
        <f t="shared" si="4"/>
        <v>--</v>
      </c>
      <c r="LC20" s="295">
        <v>14.285714285714285</v>
      </c>
      <c r="LD20" s="295">
        <v>12.121212121212123</v>
      </c>
      <c r="LE20" s="295">
        <v>20</v>
      </c>
      <c r="LF20" s="295">
        <v>19.230769230769234</v>
      </c>
      <c r="LG20" s="295">
        <v>47.61904761904762</v>
      </c>
      <c r="LH20" s="295">
        <v>13.793103448275865</v>
      </c>
      <c r="LI20" s="295">
        <v>18.421052631578942</v>
      </c>
      <c r="LJ20" s="295">
        <v>11.53846153846154</v>
      </c>
      <c r="LK20" s="380">
        <v>56</v>
      </c>
      <c r="LL20" s="381">
        <v>15.151515151515152</v>
      </c>
      <c r="LM20" s="381">
        <v>24.137931034482762</v>
      </c>
      <c r="LN20" s="381">
        <v>12.121212121212121</v>
      </c>
      <c r="LO20" s="380">
        <v>28.571428571428569</v>
      </c>
      <c r="LP20" s="381">
        <v>6.0606060606060606</v>
      </c>
      <c r="LQ20" s="381">
        <v>6.6666666666666687</v>
      </c>
      <c r="LR20" s="381">
        <v>15.384615384615383</v>
      </c>
      <c r="LS20" s="381">
        <v>19.047619047619047</v>
      </c>
      <c r="LT20" s="381">
        <v>10.344827586206897</v>
      </c>
      <c r="LU20" s="381">
        <v>7.8947368421052655</v>
      </c>
      <c r="LV20" s="381">
        <v>0</v>
      </c>
      <c r="LW20" s="381">
        <v>26.923076923076923</v>
      </c>
      <c r="LX20" s="381">
        <v>18.181818181818187</v>
      </c>
      <c r="LY20" s="381">
        <v>24.137931034482765</v>
      </c>
      <c r="LZ20" s="381">
        <v>6.0606060606060606</v>
      </c>
      <c r="MA20" s="380">
        <v>21.428571428571431</v>
      </c>
      <c r="MB20" s="381">
        <v>21.212121212121211</v>
      </c>
      <c r="MC20" s="381">
        <v>28.888888888888882</v>
      </c>
      <c r="MD20" s="381">
        <v>23.07692307692308</v>
      </c>
      <c r="ME20" s="381">
        <v>70.000000000000014</v>
      </c>
      <c r="MF20" s="381">
        <v>24.137931034482762</v>
      </c>
      <c r="MG20" s="381">
        <v>42.10526315789474</v>
      </c>
      <c r="MH20" s="381">
        <v>26.923076923076927</v>
      </c>
      <c r="MI20" s="381">
        <v>49.999999999999993</v>
      </c>
      <c r="MJ20" s="381">
        <v>42.424242424242415</v>
      </c>
      <c r="MK20" s="381">
        <v>37.931034482758619</v>
      </c>
      <c r="ML20" s="381">
        <v>39.393939393939398</v>
      </c>
      <c r="MM20" s="378" t="str">
        <f t="shared" si="5"/>
        <v>--</v>
      </c>
      <c r="MN20" s="381">
        <v>24.242424242424246</v>
      </c>
      <c r="MO20" s="381">
        <v>26.666666666666671</v>
      </c>
      <c r="MP20" s="381">
        <v>23.07692307692308</v>
      </c>
      <c r="MQ20" s="378" t="str">
        <f t="shared" si="6"/>
        <v>--</v>
      </c>
      <c r="MR20" s="381">
        <v>20.68965517241379</v>
      </c>
      <c r="MS20" s="381">
        <v>34.21052631578948</v>
      </c>
      <c r="MT20" s="381">
        <v>26.92307692307693</v>
      </c>
      <c r="MU20" s="378" t="str">
        <f t="shared" si="7"/>
        <v>--</v>
      </c>
      <c r="MV20" s="381">
        <v>33.333333333333336</v>
      </c>
      <c r="MW20" s="381">
        <v>20.68965517241379</v>
      </c>
      <c r="MX20" s="381">
        <v>18.18181818181818</v>
      </c>
      <c r="MY20" s="380">
        <v>35.714285714285715</v>
      </c>
      <c r="MZ20" s="381">
        <v>15.151515151515152</v>
      </c>
      <c r="NA20" s="381">
        <v>20</v>
      </c>
      <c r="NB20" s="381">
        <v>11.53846153846154</v>
      </c>
      <c r="NC20" s="381">
        <v>42.857142857142854</v>
      </c>
      <c r="ND20" s="381">
        <v>34.482758620689651</v>
      </c>
      <c r="NE20" s="381">
        <v>31.578947368421055</v>
      </c>
      <c r="NF20" s="381">
        <v>23.076923076923077</v>
      </c>
      <c r="NG20" s="381">
        <v>29.629629629629633</v>
      </c>
      <c r="NH20" s="381">
        <v>27.27272727272728</v>
      </c>
      <c r="NI20" s="381">
        <v>20.689655172413797</v>
      </c>
      <c r="NJ20" s="381">
        <v>18.18181818181818</v>
      </c>
      <c r="NK20" s="380">
        <v>21.428571428571427</v>
      </c>
      <c r="NL20" s="381">
        <v>9.0909090909090917</v>
      </c>
      <c r="NM20" s="381">
        <v>8.8888888888888893</v>
      </c>
      <c r="NN20" s="381">
        <v>26.923076923076927</v>
      </c>
      <c r="NO20" s="381">
        <v>23.80952380952381</v>
      </c>
      <c r="NP20" s="381">
        <v>6.8965517241379315</v>
      </c>
      <c r="NQ20" s="381">
        <v>28.947368421052634</v>
      </c>
      <c r="NR20" s="381">
        <v>3.8461538461538458</v>
      </c>
      <c r="NS20" s="381">
        <v>22.222222222222221</v>
      </c>
      <c r="NT20" s="381">
        <v>15.151515151515156</v>
      </c>
      <c r="NU20" s="381">
        <v>17.241379310344826</v>
      </c>
      <c r="NV20" s="381">
        <v>3.0303030303030303</v>
      </c>
      <c r="NW20" s="380">
        <v>7.1428571428571432</v>
      </c>
      <c r="NX20" s="381">
        <v>9.0909090909090917</v>
      </c>
      <c r="NY20" s="381">
        <v>6.6666666666666687</v>
      </c>
      <c r="NZ20" s="381">
        <v>15.384615384615383</v>
      </c>
      <c r="OA20" s="381">
        <v>9.5238095238095237</v>
      </c>
      <c r="OB20" s="381">
        <v>6.8965517241379306</v>
      </c>
      <c r="OC20" s="381">
        <v>15.789473684210524</v>
      </c>
      <c r="OD20" s="381">
        <v>0</v>
      </c>
      <c r="OE20" s="381">
        <v>3.7037037037037037</v>
      </c>
      <c r="OF20" s="381">
        <v>21.212121212121215</v>
      </c>
      <c r="OG20" s="381">
        <v>3.4482758620689653</v>
      </c>
      <c r="OH20" s="381">
        <v>12.121212121212121</v>
      </c>
      <c r="OI20" s="380">
        <v>0</v>
      </c>
      <c r="OJ20" s="381">
        <v>9.0909090909090882</v>
      </c>
      <c r="OK20" s="381">
        <v>6.6666666666666652</v>
      </c>
      <c r="OL20" s="381">
        <v>3.8461538461538458</v>
      </c>
      <c r="OM20" s="381">
        <v>15.000000000000002</v>
      </c>
      <c r="ON20" s="381">
        <v>10.344827586206895</v>
      </c>
      <c r="OO20" s="381">
        <v>13.157894736842104</v>
      </c>
      <c r="OP20" s="381">
        <v>7.6923076923076916</v>
      </c>
      <c r="OQ20" s="381">
        <v>11.538461538461537</v>
      </c>
      <c r="OR20" s="381">
        <v>12.121212121212121</v>
      </c>
      <c r="OS20" s="381">
        <v>0</v>
      </c>
      <c r="OT20" s="381">
        <v>3.0303030303030303</v>
      </c>
      <c r="OU20" s="378" t="str">
        <f t="shared" si="8"/>
        <v>--</v>
      </c>
      <c r="OV20" s="381">
        <v>6.0606060606060606</v>
      </c>
      <c r="OW20" s="381">
        <v>17.777777777777782</v>
      </c>
      <c r="OX20" s="381">
        <v>11.53846153846154</v>
      </c>
      <c r="OY20" s="378" t="str">
        <f t="shared" si="9"/>
        <v>--</v>
      </c>
      <c r="OZ20" s="381">
        <v>10.344827586206897</v>
      </c>
      <c r="PA20" s="381">
        <v>34.210526315789473</v>
      </c>
      <c r="PB20" s="381">
        <v>15.384615384615383</v>
      </c>
      <c r="PC20" s="378" t="str">
        <f t="shared" si="10"/>
        <v>--</v>
      </c>
      <c r="PD20" s="381">
        <v>15.151515151515152</v>
      </c>
      <c r="PE20" s="381">
        <v>0</v>
      </c>
      <c r="PF20" s="381">
        <v>12.121212121212121</v>
      </c>
      <c r="PG20" s="380">
        <v>14.285714285714288</v>
      </c>
      <c r="PH20" s="381">
        <v>3.0303030303030307</v>
      </c>
      <c r="PI20" s="381">
        <v>17.777777777777775</v>
      </c>
      <c r="PJ20" s="381">
        <v>7.6923076923076916</v>
      </c>
      <c r="PK20" s="381">
        <v>20</v>
      </c>
      <c r="PL20" s="381">
        <v>27.58620689655173</v>
      </c>
      <c r="PM20" s="381">
        <v>21.052631578947359</v>
      </c>
      <c r="PN20" s="381">
        <v>11.538461538461538</v>
      </c>
      <c r="PO20" s="381">
        <v>29.629629629629633</v>
      </c>
      <c r="PP20" s="381">
        <v>24.242424242424242</v>
      </c>
      <c r="PQ20" s="381">
        <v>10.714285714285714</v>
      </c>
      <c r="PR20" s="381">
        <v>15.151515151515149</v>
      </c>
      <c r="PS20" s="380">
        <v>0</v>
      </c>
      <c r="PT20" s="381">
        <v>17.948717948717942</v>
      </c>
      <c r="PU20" s="381">
        <v>10.714285714285715</v>
      </c>
      <c r="PV20" s="381">
        <v>6.25</v>
      </c>
      <c r="PW20" s="380">
        <v>26.92307692307692</v>
      </c>
      <c r="PX20" s="381">
        <v>17.948717948717952</v>
      </c>
      <c r="PY20" s="381">
        <v>10.714285714285714</v>
      </c>
      <c r="PZ20" s="381">
        <v>12.5</v>
      </c>
      <c r="QA20" s="380">
        <v>29.62962962962963</v>
      </c>
      <c r="QB20" s="381">
        <v>20.512820512820507</v>
      </c>
      <c r="QC20" s="381">
        <v>17.857142857142854</v>
      </c>
      <c r="QD20" s="381">
        <v>12.5</v>
      </c>
      <c r="QE20" s="380">
        <v>0</v>
      </c>
      <c r="QF20" s="381">
        <v>30.76923076923077</v>
      </c>
      <c r="QG20" s="381">
        <v>14.285714285714288</v>
      </c>
      <c r="QH20" s="381">
        <v>21.874999999999996</v>
      </c>
      <c r="QI20" s="380">
        <v>0</v>
      </c>
      <c r="QJ20" s="381">
        <v>6.25</v>
      </c>
      <c r="QK20" s="381">
        <v>9.5238095238095237</v>
      </c>
      <c r="QL20" s="381">
        <v>7.6923076923076916</v>
      </c>
      <c r="QM20" s="378" t="str">
        <f t="shared" si="11"/>
        <v>--</v>
      </c>
      <c r="QN20" s="381">
        <v>7.4074074074074066</v>
      </c>
      <c r="QO20" s="381">
        <v>16.216216216216218</v>
      </c>
      <c r="QP20" s="381">
        <v>24</v>
      </c>
      <c r="QQ20" s="378" t="str">
        <f t="shared" si="12"/>
        <v>--</v>
      </c>
      <c r="QR20" s="381">
        <v>17.948717948717942</v>
      </c>
      <c r="QS20" s="381">
        <v>31.03448275862069</v>
      </c>
      <c r="QT20" s="381">
        <v>18.749999999999996</v>
      </c>
      <c r="QU20" s="380">
        <v>7.6923076923076925</v>
      </c>
      <c r="QV20" s="381">
        <v>6.2500000000000009</v>
      </c>
      <c r="QW20" s="381">
        <v>9.7560975609756095</v>
      </c>
      <c r="QX20" s="381">
        <v>7.6923076923076916</v>
      </c>
      <c r="QY20" s="378" t="str">
        <f t="shared" si="13"/>
        <v>--</v>
      </c>
      <c r="QZ20" s="381">
        <v>0</v>
      </c>
      <c r="RA20" s="381">
        <v>8.1081081081081088</v>
      </c>
      <c r="RB20" s="381">
        <v>20.000000000000004</v>
      </c>
      <c r="RC20" s="378" t="str">
        <f t="shared" si="14"/>
        <v>--</v>
      </c>
      <c r="RD20" s="381">
        <v>17.948717948717945</v>
      </c>
      <c r="RE20" s="381">
        <v>17.857142857142858</v>
      </c>
      <c r="RF20" s="381">
        <v>9.6774193548387082</v>
      </c>
    </row>
    <row r="21" spans="1:474" ht="21" customHeight="1" x14ac:dyDescent="0.25">
      <c r="A21" s="114">
        <v>17</v>
      </c>
      <c r="B21" s="93" t="s">
        <v>17</v>
      </c>
      <c r="C21" s="126">
        <v>14.516129032258071</v>
      </c>
      <c r="D21" s="126">
        <v>26.206896551724142</v>
      </c>
      <c r="E21" s="126">
        <v>22.222222222222225</v>
      </c>
      <c r="F21" s="126">
        <v>16.666666666666664</v>
      </c>
      <c r="G21" s="126">
        <v>23.566878980891733</v>
      </c>
      <c r="H21" s="126">
        <v>22.522522522522522</v>
      </c>
      <c r="I21" s="126">
        <v>22.099447513812144</v>
      </c>
      <c r="J21" s="126">
        <v>19.277108433734956</v>
      </c>
      <c r="K21" s="126">
        <v>10.000000000000004</v>
      </c>
      <c r="L21" s="126">
        <v>34.319526627218934</v>
      </c>
      <c r="M21" s="128">
        <v>19.553072625698327</v>
      </c>
      <c r="N21" s="128">
        <v>10.294117647058826</v>
      </c>
      <c r="O21" s="128">
        <v>25.000000000000007</v>
      </c>
      <c r="P21" s="128">
        <v>10.476190476190474</v>
      </c>
      <c r="Q21" s="128">
        <v>7.9207920792079198</v>
      </c>
      <c r="R21" s="128">
        <v>58.870967741935495</v>
      </c>
      <c r="S21" s="128">
        <v>54.861111111111107</v>
      </c>
      <c r="T21" s="128">
        <v>39.814814814814817</v>
      </c>
      <c r="U21" s="128">
        <v>59.375000000000007</v>
      </c>
      <c r="V21" s="128">
        <v>52.866242038216569</v>
      </c>
      <c r="W21" s="128">
        <v>44.144144144144164</v>
      </c>
      <c r="X21" s="128">
        <v>53.631284916201125</v>
      </c>
      <c r="Y21" s="128">
        <v>42.51497005988022</v>
      </c>
      <c r="Z21" s="128">
        <v>22.012578616352194</v>
      </c>
      <c r="AA21" s="128">
        <v>58.083832335329312</v>
      </c>
      <c r="AB21" s="132">
        <v>43.820224719101112</v>
      </c>
      <c r="AC21" s="132">
        <v>25.925925925925924</v>
      </c>
      <c r="AD21" s="132">
        <v>53.465346534653477</v>
      </c>
      <c r="AE21" s="132">
        <v>33.653846153846139</v>
      </c>
      <c r="AF21" s="128">
        <v>23.762376237623762</v>
      </c>
      <c r="AG21" s="126">
        <v>40.800000000000033</v>
      </c>
      <c r="AH21" s="126">
        <v>33.793103448275851</v>
      </c>
      <c r="AI21" s="133">
        <v>29.62962962962963</v>
      </c>
      <c r="AJ21" s="133">
        <v>47.916666666666643</v>
      </c>
      <c r="AK21" s="128">
        <v>31.847133757961796</v>
      </c>
      <c r="AL21" s="128">
        <v>23.423423423423426</v>
      </c>
      <c r="AM21" s="128">
        <v>38.547486033519583</v>
      </c>
      <c r="AN21" s="128">
        <v>25.149700598802415</v>
      </c>
      <c r="AO21" s="128">
        <v>13.207547169811322</v>
      </c>
      <c r="AP21" s="128">
        <v>44.311377245508965</v>
      </c>
      <c r="AQ21" s="128">
        <v>23.033707865168545</v>
      </c>
      <c r="AR21" s="128">
        <v>18.518518518518523</v>
      </c>
      <c r="AS21" s="128">
        <v>48.03921568627451</v>
      </c>
      <c r="AT21" s="128">
        <v>23.80952380952381</v>
      </c>
      <c r="AU21" s="128">
        <v>13.861386138613865</v>
      </c>
      <c r="AV21" s="128" t="s">
        <v>286</v>
      </c>
      <c r="AW21" s="128" t="s">
        <v>286</v>
      </c>
      <c r="AX21" s="132" t="s">
        <v>286</v>
      </c>
      <c r="AY21" s="132" t="s">
        <v>286</v>
      </c>
      <c r="AZ21" s="132" t="s">
        <v>286</v>
      </c>
      <c r="BA21" s="132" t="s">
        <v>286</v>
      </c>
      <c r="BB21" s="128" t="s">
        <v>286</v>
      </c>
      <c r="BC21" s="132" t="s">
        <v>286</v>
      </c>
      <c r="BD21" s="132" t="s">
        <v>286</v>
      </c>
      <c r="BE21" s="132" t="s">
        <v>286</v>
      </c>
      <c r="BF21" s="132">
        <v>15.819209039548026</v>
      </c>
      <c r="BG21" s="128">
        <v>18.51851851851853</v>
      </c>
      <c r="BH21" s="121" t="s">
        <v>286</v>
      </c>
      <c r="BI21" s="121">
        <v>14.285714285714292</v>
      </c>
      <c r="BJ21" s="121">
        <v>15.841584158415849</v>
      </c>
      <c r="BK21" s="121" t="s">
        <v>286</v>
      </c>
      <c r="BL21" s="128" t="s">
        <v>286</v>
      </c>
      <c r="BM21" s="121" t="s">
        <v>286</v>
      </c>
      <c r="BN21" s="114" t="s">
        <v>286</v>
      </c>
      <c r="BO21" s="114" t="s">
        <v>286</v>
      </c>
      <c r="BP21" s="114" t="s">
        <v>286</v>
      </c>
      <c r="BQ21" s="128" t="s">
        <v>286</v>
      </c>
      <c r="BR21" s="121" t="s">
        <v>286</v>
      </c>
      <c r="BS21" s="121" t="s">
        <v>286</v>
      </c>
      <c r="BT21" s="121" t="s">
        <v>286</v>
      </c>
      <c r="BU21" s="128">
        <v>29.943502824858772</v>
      </c>
      <c r="BV21" s="121">
        <v>17.777777777777779</v>
      </c>
      <c r="BW21" s="121" t="s">
        <v>286</v>
      </c>
      <c r="BX21" s="121">
        <v>22.857142857142854</v>
      </c>
      <c r="BY21" s="128">
        <v>17.821782178217823</v>
      </c>
      <c r="BZ21" s="121">
        <v>31.007751937984501</v>
      </c>
      <c r="CA21" s="121">
        <v>47.972972972972968</v>
      </c>
      <c r="CB21" s="121">
        <v>26.605504587155963</v>
      </c>
      <c r="CC21" s="128">
        <v>37.11340206185568</v>
      </c>
      <c r="CD21" s="121">
        <v>38.853503184713375</v>
      </c>
      <c r="CE21" s="121">
        <v>43.243243243243228</v>
      </c>
      <c r="CF21" s="121">
        <v>35.294117647058819</v>
      </c>
      <c r="CG21" s="128">
        <v>32.941176470588218</v>
      </c>
      <c r="CH21" s="121">
        <v>26.415094339622652</v>
      </c>
      <c r="CI21" s="121">
        <v>39.053254437869846</v>
      </c>
      <c r="CJ21" s="121">
        <v>32.402234636871512</v>
      </c>
      <c r="CK21" s="121">
        <v>30.14705882352942</v>
      </c>
      <c r="CL21" s="121">
        <v>27.450980392156868</v>
      </c>
      <c r="CM21" s="121">
        <v>19.047619047619051</v>
      </c>
      <c r="CN21" s="121">
        <v>21.782178217821784</v>
      </c>
      <c r="CO21" s="121">
        <v>8.7301587301587329</v>
      </c>
      <c r="CP21" s="128">
        <v>17.123287671232877</v>
      </c>
      <c r="CQ21" s="121">
        <v>13.761467889908259</v>
      </c>
      <c r="CR21" s="121">
        <v>15.463917525773189</v>
      </c>
      <c r="CS21" s="114">
        <v>12.738853503184718</v>
      </c>
      <c r="CT21" s="114">
        <v>11.607142857142859</v>
      </c>
      <c r="CU21" s="128">
        <v>11.173184357541894</v>
      </c>
      <c r="CV21" s="121">
        <v>11.834319526627228</v>
      </c>
      <c r="CW21" s="121">
        <v>10.625</v>
      </c>
      <c r="CX21" s="114">
        <v>9.8765432098765427</v>
      </c>
      <c r="CY21" s="114">
        <v>17.142857142857157</v>
      </c>
      <c r="CZ21" s="128">
        <v>10.606060606060607</v>
      </c>
      <c r="DA21" s="121">
        <v>7.2916666666666679</v>
      </c>
      <c r="DB21" s="121">
        <v>11.650485436893204</v>
      </c>
      <c r="DC21" s="114">
        <v>3.960396039603959</v>
      </c>
      <c r="DD21" s="114" t="s">
        <v>286</v>
      </c>
      <c r="DE21" s="128" t="s">
        <v>286</v>
      </c>
      <c r="DF21" s="121" t="s">
        <v>286</v>
      </c>
      <c r="DG21" s="121" t="s">
        <v>286</v>
      </c>
      <c r="DH21" s="114" t="s">
        <v>286</v>
      </c>
      <c r="DI21" s="114" t="s">
        <v>286</v>
      </c>
      <c r="DJ21" s="128" t="s">
        <v>286</v>
      </c>
      <c r="DK21" s="121" t="s">
        <v>286</v>
      </c>
      <c r="DL21" s="121" t="s">
        <v>286</v>
      </c>
      <c r="DM21" s="121">
        <v>63.095238095238138</v>
      </c>
      <c r="DN21" s="121">
        <v>47.752808988764045</v>
      </c>
      <c r="DO21" s="128">
        <v>27.205882352941181</v>
      </c>
      <c r="DP21" s="121">
        <v>59</v>
      </c>
      <c r="DQ21" s="121">
        <v>34.61538461538462</v>
      </c>
      <c r="DR21" s="121">
        <v>15.841584158415841</v>
      </c>
      <c r="DS21" s="121" t="s">
        <v>286</v>
      </c>
      <c r="DT21" s="128" t="s">
        <v>286</v>
      </c>
      <c r="DU21" s="131" t="s">
        <v>286</v>
      </c>
      <c r="DV21" s="131" t="s">
        <v>286</v>
      </c>
      <c r="DW21" s="114" t="s">
        <v>286</v>
      </c>
      <c r="DX21" s="131" t="s">
        <v>286</v>
      </c>
      <c r="DY21" s="128" t="s">
        <v>286</v>
      </c>
      <c r="DZ21" s="128" t="s">
        <v>286</v>
      </c>
      <c r="EA21" s="128" t="s">
        <v>286</v>
      </c>
      <c r="EB21" s="128">
        <v>52.071005917159745</v>
      </c>
      <c r="EC21" s="128">
        <v>57.627118644067785</v>
      </c>
      <c r="ED21" s="128">
        <v>39.705882352941174</v>
      </c>
      <c r="EE21" s="128">
        <v>48.979591836734699</v>
      </c>
      <c r="EF21" s="128">
        <v>42.307692307692314</v>
      </c>
      <c r="EG21" s="128">
        <v>33.663366336633651</v>
      </c>
      <c r="EH21" s="128">
        <v>5.4263565891472876</v>
      </c>
      <c r="EI21" s="128">
        <v>8.8435374149659864</v>
      </c>
      <c r="EJ21" s="128">
        <v>9.2592592592592595</v>
      </c>
      <c r="EK21" s="128">
        <v>1.0101010101010099</v>
      </c>
      <c r="EL21" s="121">
        <v>5.7324840764331224</v>
      </c>
      <c r="EM21" s="121">
        <v>9.9099099099099082</v>
      </c>
      <c r="EN21" s="121">
        <v>3.2258064516129039</v>
      </c>
      <c r="EO21" s="121">
        <v>4.7337278106508904</v>
      </c>
      <c r="EP21" s="128">
        <v>4.375</v>
      </c>
      <c r="EQ21" s="121">
        <v>2.3668639053254452</v>
      </c>
      <c r="ER21" s="121">
        <v>3.9106145251396662</v>
      </c>
      <c r="ES21" s="121">
        <v>8.0882352941176521</v>
      </c>
      <c r="ET21" s="121">
        <v>1.98019801980198</v>
      </c>
      <c r="EU21" s="128">
        <v>3.8095238095238098</v>
      </c>
      <c r="EV21" s="121">
        <v>6.9306930693069315</v>
      </c>
      <c r="EW21" s="121">
        <v>6.2992125984251981</v>
      </c>
      <c r="EX21" s="121">
        <v>5.4421768707483009</v>
      </c>
      <c r="EY21" s="121">
        <v>2.8571428571428563</v>
      </c>
      <c r="EZ21" s="128">
        <v>4.0404040404040407</v>
      </c>
      <c r="FA21" s="121">
        <v>9.2105263157894726</v>
      </c>
      <c r="FB21" s="121">
        <v>6.4220183486238547</v>
      </c>
      <c r="FC21" s="121">
        <v>6.4516129032258096</v>
      </c>
      <c r="FD21" s="121">
        <v>7.7844311377245505</v>
      </c>
      <c r="FE21" s="128">
        <v>2.5000000000000004</v>
      </c>
      <c r="FF21" s="121">
        <v>6.5868263473053892</v>
      </c>
      <c r="FG21" s="121">
        <v>5.6818181818181861</v>
      </c>
      <c r="FH21" s="121">
        <v>3.7037037037037028</v>
      </c>
      <c r="FI21" s="121">
        <v>6.9306930693069315</v>
      </c>
      <c r="FJ21" s="128">
        <v>3.883495145631068</v>
      </c>
      <c r="FK21" s="121">
        <v>4.9504950495049505</v>
      </c>
      <c r="FL21" s="121">
        <v>13.82113821138212</v>
      </c>
      <c r="FM21" s="121">
        <v>27.891156462585034</v>
      </c>
      <c r="FN21" s="121">
        <v>26.213592233009713</v>
      </c>
      <c r="FO21" s="128">
        <v>14.285714285714285</v>
      </c>
      <c r="FP21" s="121">
        <v>22.368421052631575</v>
      </c>
      <c r="FQ21" s="121">
        <v>23.636363636363637</v>
      </c>
      <c r="FR21" s="121">
        <v>8.7431693989071064</v>
      </c>
      <c r="FS21" s="121">
        <v>23.493975903614466</v>
      </c>
      <c r="FT21" s="128">
        <v>20.625</v>
      </c>
      <c r="FU21" s="121">
        <v>11.37724550898203</v>
      </c>
      <c r="FV21" s="121">
        <v>13.55932203389831</v>
      </c>
      <c r="FW21" s="121">
        <v>11.111111111111107</v>
      </c>
      <c r="FX21" s="121">
        <v>10.891089108910892</v>
      </c>
      <c r="FY21" s="128">
        <v>8.7378640776699079</v>
      </c>
      <c r="FZ21" s="121">
        <v>7.0000000000000009</v>
      </c>
      <c r="GA21" s="121">
        <v>36.000000000000007</v>
      </c>
      <c r="GB21" s="121">
        <v>34.246575342465754</v>
      </c>
      <c r="GC21" s="121">
        <v>28.846153846153847</v>
      </c>
      <c r="GD21" s="128">
        <v>32.989690721649481</v>
      </c>
      <c r="GE21" s="121">
        <v>30.463576158940413</v>
      </c>
      <c r="GF21" s="121">
        <v>21.818181818181802</v>
      </c>
      <c r="GG21" s="121">
        <v>24.456521739130437</v>
      </c>
      <c r="GH21" s="121">
        <v>28.14371257485033</v>
      </c>
      <c r="GI21" s="128">
        <v>18.125000000000011</v>
      </c>
      <c r="GJ21" s="121">
        <v>27.439024390243905</v>
      </c>
      <c r="GK21" s="121">
        <v>20.45454545454546</v>
      </c>
      <c r="GL21" s="121">
        <v>11.851851851851851</v>
      </c>
      <c r="GM21" s="130">
        <v>28.282828282828291</v>
      </c>
      <c r="GN21" s="128">
        <v>21.359223300970875</v>
      </c>
      <c r="GO21" s="121">
        <v>12.87128712871287</v>
      </c>
      <c r="GP21" s="121">
        <v>4.032258064516129</v>
      </c>
      <c r="GQ21" s="121">
        <v>21.088435374149665</v>
      </c>
      <c r="GR21" s="121">
        <v>23.809523809523814</v>
      </c>
      <c r="GS21" s="128">
        <v>5.1546391752577359</v>
      </c>
      <c r="GT21" s="121">
        <v>23.684210526315784</v>
      </c>
      <c r="GU21" s="121">
        <v>26.60550458715597</v>
      </c>
      <c r="GV21" s="121">
        <v>4.3243243243243263</v>
      </c>
      <c r="GW21" s="121">
        <v>13.253012048192765</v>
      </c>
      <c r="GX21" s="128">
        <v>23.749999999999993</v>
      </c>
      <c r="GY21" s="128">
        <v>6.5868263473053883</v>
      </c>
      <c r="GZ21" s="128">
        <v>11.299435028248583</v>
      </c>
      <c r="HA21" s="128">
        <v>22.222222222222214</v>
      </c>
      <c r="HB21" s="128">
        <v>6.0000000000000027</v>
      </c>
      <c r="HC21" s="128">
        <v>10.784313725490195</v>
      </c>
      <c r="HD21" s="128">
        <v>14.851485148514856</v>
      </c>
      <c r="HE21" s="128" t="s">
        <v>286</v>
      </c>
      <c r="HF21" s="128" t="s">
        <v>286</v>
      </c>
      <c r="HG21" s="128" t="s">
        <v>286</v>
      </c>
      <c r="HH21" s="128" t="s">
        <v>286</v>
      </c>
      <c r="HI21" s="128" t="s">
        <v>286</v>
      </c>
      <c r="HJ21" s="128" t="s">
        <v>286</v>
      </c>
      <c r="HK21" s="128" t="s">
        <v>286</v>
      </c>
      <c r="HL21" s="121" t="s">
        <v>286</v>
      </c>
      <c r="HM21" s="121" t="s">
        <v>286</v>
      </c>
      <c r="HN21" s="121" t="s">
        <v>286</v>
      </c>
      <c r="HO21" s="121">
        <v>6.7415730337078665</v>
      </c>
      <c r="HP21" s="128">
        <v>14.074074074074071</v>
      </c>
      <c r="HQ21" s="121" t="s">
        <v>286</v>
      </c>
      <c r="HR21" s="121">
        <v>6.7307692307692335</v>
      </c>
      <c r="HS21" s="121">
        <v>10.101010101010099</v>
      </c>
      <c r="HT21" s="129">
        <v>9.7560975609756095</v>
      </c>
      <c r="HU21" s="128">
        <v>8.3333333333333393</v>
      </c>
      <c r="HV21" s="114">
        <v>3.773584905660377</v>
      </c>
      <c r="HW21" s="114">
        <v>14.583333333333329</v>
      </c>
      <c r="HX21" s="114">
        <v>13.907284768211918</v>
      </c>
      <c r="HY21" s="114">
        <v>10.091743119266058</v>
      </c>
      <c r="HZ21" s="114">
        <v>8.7431693989071011</v>
      </c>
      <c r="IA21" s="114">
        <v>5.9523809523809517</v>
      </c>
      <c r="IB21" s="114">
        <v>5.6249999999999991</v>
      </c>
      <c r="IC21" s="114">
        <v>15.950920245398777</v>
      </c>
      <c r="ID21" s="114">
        <v>6.7415730337078621</v>
      </c>
      <c r="IE21" s="114">
        <v>3.7037037037037019</v>
      </c>
      <c r="IF21" s="114">
        <v>20</v>
      </c>
      <c r="IG21" s="114">
        <v>7.6923076923076952</v>
      </c>
      <c r="IH21" s="114">
        <v>10.89108910891089</v>
      </c>
      <c r="II21" s="114">
        <v>3.2520325203252018</v>
      </c>
      <c r="IJ21" s="114">
        <v>6.8965517241379306</v>
      </c>
      <c r="IK21" s="114">
        <v>6.5420560747663563</v>
      </c>
      <c r="IL21" s="114">
        <v>3.1914893617021276</v>
      </c>
      <c r="IM21" s="114">
        <v>8.6092715231788066</v>
      </c>
      <c r="IN21" s="114">
        <v>3.669724770642202</v>
      </c>
      <c r="IO21" s="114">
        <v>7.0652173913043503</v>
      </c>
      <c r="IP21" s="114">
        <v>6.5868263473053918</v>
      </c>
      <c r="IQ21" s="114">
        <v>5.0000000000000018</v>
      </c>
      <c r="IR21" s="114">
        <v>10.365853658536581</v>
      </c>
      <c r="IS21" s="114">
        <v>4.5714285714285721</v>
      </c>
      <c r="IT21" s="114">
        <v>2.2388059701492535</v>
      </c>
      <c r="IU21" s="114">
        <v>7.1428571428571441</v>
      </c>
      <c r="IV21" s="114">
        <v>4.8543689320388355</v>
      </c>
      <c r="IW21" s="114">
        <v>3.960396039603959</v>
      </c>
      <c r="IX21" s="114" t="str">
        <f t="shared" si="16"/>
        <v>--</v>
      </c>
      <c r="IY21" s="114" t="str">
        <f t="shared" si="16"/>
        <v>--</v>
      </c>
      <c r="IZ21" s="114" t="str">
        <f t="shared" si="16"/>
        <v>--</v>
      </c>
      <c r="JA21" s="114" t="str">
        <f t="shared" si="16"/>
        <v>--</v>
      </c>
      <c r="JB21" s="114" t="str">
        <f t="shared" si="16"/>
        <v>--</v>
      </c>
      <c r="JC21" s="114" t="str">
        <f t="shared" si="16"/>
        <v>--</v>
      </c>
      <c r="JD21" s="114" t="str">
        <f t="shared" si="16"/>
        <v>--</v>
      </c>
      <c r="JE21" s="114" t="str">
        <f t="shared" si="16"/>
        <v>--</v>
      </c>
      <c r="JF21" s="114" t="str">
        <f t="shared" si="16"/>
        <v>--</v>
      </c>
      <c r="JG21" s="243">
        <v>2.0833333333333299</v>
      </c>
      <c r="JH21" s="243">
        <v>9.4736842105263204</v>
      </c>
      <c r="JI21" s="243">
        <v>4.3478260869565197</v>
      </c>
      <c r="JJ21" s="243">
        <v>8.6021505376344098</v>
      </c>
      <c r="JK21" s="243">
        <v>5.2631578947368398</v>
      </c>
      <c r="JL21" s="243">
        <v>5.31914893617021</v>
      </c>
      <c r="JM21" s="243">
        <v>8.3333333333333304</v>
      </c>
      <c r="JN21" s="243">
        <v>8.4210526315789505</v>
      </c>
      <c r="JO21" s="243">
        <v>8.6956521739130395</v>
      </c>
      <c r="JP21" s="243">
        <v>9.67741935483871</v>
      </c>
      <c r="JQ21" s="243">
        <v>13.5416666666667</v>
      </c>
      <c r="JR21" s="243">
        <v>12.7659574468085</v>
      </c>
      <c r="JS21" s="243">
        <v>12.5</v>
      </c>
      <c r="JT21" s="243">
        <v>7.3684210526315796</v>
      </c>
      <c r="JU21" s="243">
        <v>7.6086956521739104</v>
      </c>
      <c r="JV21" s="243">
        <v>17.204301075268798</v>
      </c>
      <c r="JW21" s="243">
        <v>10.4166666666667</v>
      </c>
      <c r="JX21" s="243">
        <v>11.702127659574501</v>
      </c>
      <c r="JY21" s="243">
        <v>0</v>
      </c>
      <c r="JZ21" s="243">
        <v>5.2631578947368398</v>
      </c>
      <c r="KA21" s="243">
        <v>7.6086956521739104</v>
      </c>
      <c r="KB21" s="243">
        <v>4.3010752688171996</v>
      </c>
      <c r="KC21" s="243">
        <v>10.4166666666667</v>
      </c>
      <c r="KD21" s="243">
        <v>7.4468085106383004</v>
      </c>
      <c r="KE21" s="243">
        <v>2.0618556701030899</v>
      </c>
      <c r="KF21" s="128" t="str">
        <f t="shared" si="1"/>
        <v>--</v>
      </c>
      <c r="KG21" s="243">
        <v>11.8279569892473</v>
      </c>
      <c r="KH21" s="243">
        <v>2.1505376344085998</v>
      </c>
      <c r="KI21" s="128" t="str">
        <f t="shared" si="2"/>
        <v>--</v>
      </c>
      <c r="KJ21" s="243">
        <v>15.9574468085106</v>
      </c>
      <c r="KK21" s="243">
        <v>5.2083333333333304</v>
      </c>
      <c r="KL21" s="243">
        <v>5.2631578947368398</v>
      </c>
      <c r="KM21" s="243">
        <v>5.4347826086956497</v>
      </c>
      <c r="KN21" s="243">
        <v>3.1914893617021298</v>
      </c>
      <c r="KO21" s="243">
        <v>5.2083333333333304</v>
      </c>
      <c r="KP21" s="243">
        <v>3.2258064516128999</v>
      </c>
      <c r="KQ21" s="220">
        <v>8.0459770114942497</v>
      </c>
      <c r="KR21" s="220">
        <v>8.3333333333333393</v>
      </c>
      <c r="KS21" s="220">
        <v>11.4942528735632</v>
      </c>
      <c r="KT21" s="220">
        <v>13.0952380952381</v>
      </c>
      <c r="KU21" s="220">
        <v>11.764705882352899</v>
      </c>
      <c r="KV21" s="220">
        <v>19.047619047619001</v>
      </c>
      <c r="KW21" s="220">
        <v>2.29885057471264</v>
      </c>
      <c r="KX21" s="220">
        <v>4.7619047619047601</v>
      </c>
      <c r="KY21" s="128" t="str">
        <f t="shared" si="15"/>
        <v>--</v>
      </c>
      <c r="KZ21" s="128" t="str">
        <f t="shared" si="15"/>
        <v>--</v>
      </c>
      <c r="LA21" s="220">
        <v>10.588235294117601</v>
      </c>
      <c r="LB21" s="128" t="str">
        <f t="shared" si="4"/>
        <v>--</v>
      </c>
      <c r="LC21" s="295">
        <v>35.227272727272734</v>
      </c>
      <c r="LD21" s="295">
        <v>19.607843137254903</v>
      </c>
      <c r="LE21" s="295">
        <v>15.957446808510635</v>
      </c>
      <c r="LF21" s="295">
        <v>12.244897959183675</v>
      </c>
      <c r="LG21" s="295">
        <v>33.720930232558132</v>
      </c>
      <c r="LH21" s="295">
        <v>17.021276595744684</v>
      </c>
      <c r="LI21" s="295">
        <v>14.285714285714295</v>
      </c>
      <c r="LJ21" s="295">
        <v>8.4210526315789522</v>
      </c>
      <c r="LK21" s="380">
        <v>30.921052631578963</v>
      </c>
      <c r="LL21" s="381">
        <v>13.749999999999996</v>
      </c>
      <c r="LM21" s="381">
        <v>10.191082802547774</v>
      </c>
      <c r="LN21" s="381">
        <v>7.6923076923076916</v>
      </c>
      <c r="LO21" s="380">
        <v>18.181818181818176</v>
      </c>
      <c r="LP21" s="381">
        <v>11.538461538461538</v>
      </c>
      <c r="LQ21" s="381">
        <v>11.702127659574471</v>
      </c>
      <c r="LR21" s="381">
        <v>6.1224489795918373</v>
      </c>
      <c r="LS21" s="381">
        <v>16.279069767441861</v>
      </c>
      <c r="LT21" s="381">
        <v>18.085106382978726</v>
      </c>
      <c r="LU21" s="381">
        <v>15.306122448979592</v>
      </c>
      <c r="LV21" s="381">
        <v>12.631578947368427</v>
      </c>
      <c r="LW21" s="381">
        <v>18.543046357615896</v>
      </c>
      <c r="LX21" s="381">
        <v>14.374999999999995</v>
      </c>
      <c r="LY21" s="381">
        <v>12.101910828025479</v>
      </c>
      <c r="LZ21" s="381">
        <v>8.9743589743589745</v>
      </c>
      <c r="MA21" s="380">
        <v>34.090909090909093</v>
      </c>
      <c r="MB21" s="381">
        <v>33.980582524271838</v>
      </c>
      <c r="MC21" s="381">
        <v>23.404255319148938</v>
      </c>
      <c r="MD21" s="381">
        <v>22.448979591836721</v>
      </c>
      <c r="ME21" s="381">
        <v>43.529411764705884</v>
      </c>
      <c r="MF21" s="381">
        <v>28.723404255319149</v>
      </c>
      <c r="MG21" s="381">
        <v>35.71428571428573</v>
      </c>
      <c r="MH21" s="381">
        <v>35.789473684210535</v>
      </c>
      <c r="MI21" s="381">
        <v>32.666666666666671</v>
      </c>
      <c r="MJ21" s="381">
        <v>38.124999999999979</v>
      </c>
      <c r="MK21" s="381">
        <v>30.573248407643305</v>
      </c>
      <c r="ML21" s="381">
        <v>26.451612903225811</v>
      </c>
      <c r="MM21" s="378" t="str">
        <f t="shared" si="5"/>
        <v>--</v>
      </c>
      <c r="MN21" s="381">
        <v>10.576923076923082</v>
      </c>
      <c r="MO21" s="381">
        <v>18.085106382978715</v>
      </c>
      <c r="MP21" s="381">
        <v>19.387755102040824</v>
      </c>
      <c r="MQ21" s="378" t="str">
        <f t="shared" si="6"/>
        <v>--</v>
      </c>
      <c r="MR21" s="381">
        <v>20.212765957446802</v>
      </c>
      <c r="MS21" s="381">
        <v>18.367346938775508</v>
      </c>
      <c r="MT21" s="381">
        <v>23.157894736842096</v>
      </c>
      <c r="MU21" s="378" t="str">
        <f t="shared" si="7"/>
        <v>--</v>
      </c>
      <c r="MV21" s="381">
        <v>25.624999999999989</v>
      </c>
      <c r="MW21" s="381">
        <v>19.745222929936311</v>
      </c>
      <c r="MX21" s="381">
        <v>19.871794871794869</v>
      </c>
      <c r="MY21" s="380">
        <v>34.090909090909108</v>
      </c>
      <c r="MZ21" s="381">
        <v>22.330097087378636</v>
      </c>
      <c r="NA21" s="381">
        <v>23.404255319148938</v>
      </c>
      <c r="NB21" s="381">
        <v>14.43298969072166</v>
      </c>
      <c r="NC21" s="381">
        <v>37.209302325581419</v>
      </c>
      <c r="ND21" s="381">
        <v>34.042553191489354</v>
      </c>
      <c r="NE21" s="381">
        <v>32.653061224489797</v>
      </c>
      <c r="NF21" s="381">
        <v>25.531914893617035</v>
      </c>
      <c r="NG21" s="381">
        <v>37.583892617449649</v>
      </c>
      <c r="NH21" s="381">
        <v>37.499999999999993</v>
      </c>
      <c r="NI21" s="381">
        <v>30.769230769230791</v>
      </c>
      <c r="NJ21" s="381">
        <v>27.564102564102566</v>
      </c>
      <c r="NK21" s="380">
        <v>6.9767441860465107</v>
      </c>
      <c r="NL21" s="381">
        <v>18.446601941747581</v>
      </c>
      <c r="NM21" s="381">
        <v>9.5744680851063819</v>
      </c>
      <c r="NN21" s="381">
        <v>8.1632653061224474</v>
      </c>
      <c r="NO21" s="381">
        <v>14.117647058823533</v>
      </c>
      <c r="NP21" s="381">
        <v>13.684210526315789</v>
      </c>
      <c r="NQ21" s="381">
        <v>10.204081632653061</v>
      </c>
      <c r="NR21" s="381">
        <v>9.5744680851063855</v>
      </c>
      <c r="NS21" s="381">
        <v>14.473684210526319</v>
      </c>
      <c r="NT21" s="381">
        <v>10.000000000000009</v>
      </c>
      <c r="NU21" s="381">
        <v>6.3694267515923579</v>
      </c>
      <c r="NV21" s="381">
        <v>5.1282051282051304</v>
      </c>
      <c r="NW21" s="380">
        <v>2.3255813953488369</v>
      </c>
      <c r="NX21" s="381">
        <v>8.6538461538461497</v>
      </c>
      <c r="NY21" s="381">
        <v>5.3191489361702171</v>
      </c>
      <c r="NZ21" s="381">
        <v>3.0927835051546402</v>
      </c>
      <c r="OA21" s="381">
        <v>6.9767441860465134</v>
      </c>
      <c r="OB21" s="381">
        <v>10.526315789473685</v>
      </c>
      <c r="OC21" s="381">
        <v>8.1632653061224474</v>
      </c>
      <c r="OD21" s="381">
        <v>15.957446808510644</v>
      </c>
      <c r="OE21" s="381">
        <v>8.6092715231788102</v>
      </c>
      <c r="OF21" s="381">
        <v>5.625</v>
      </c>
      <c r="OG21" s="381">
        <v>13.375796178343952</v>
      </c>
      <c r="OH21" s="381">
        <v>7.0512820512820538</v>
      </c>
      <c r="OI21" s="380">
        <v>10.34482758620689</v>
      </c>
      <c r="OJ21" s="381">
        <v>7.766990291262136</v>
      </c>
      <c r="OK21" s="381">
        <v>11.702127659574471</v>
      </c>
      <c r="OL21" s="381">
        <v>4.0816326530612228</v>
      </c>
      <c r="OM21" s="381">
        <v>11.627906976744182</v>
      </c>
      <c r="ON21" s="381">
        <v>8.4210526315789469</v>
      </c>
      <c r="OO21" s="381">
        <v>13.26530612244898</v>
      </c>
      <c r="OP21" s="381">
        <v>12.76595744680851</v>
      </c>
      <c r="OQ21" s="381">
        <v>12.000000000000007</v>
      </c>
      <c r="OR21" s="381">
        <v>10.625000000000002</v>
      </c>
      <c r="OS21" s="381">
        <v>8.2802547770700627</v>
      </c>
      <c r="OT21" s="381">
        <v>7.0512820512820511</v>
      </c>
      <c r="OU21" s="378" t="str">
        <f t="shared" si="8"/>
        <v>--</v>
      </c>
      <c r="OV21" s="381">
        <v>11.538461538461542</v>
      </c>
      <c r="OW21" s="381">
        <v>7.4468085106383013</v>
      </c>
      <c r="OX21" s="381">
        <v>8.1632653061224438</v>
      </c>
      <c r="OY21" s="378" t="str">
        <f t="shared" si="9"/>
        <v>--</v>
      </c>
      <c r="OZ21" s="381">
        <v>9.473684210526315</v>
      </c>
      <c r="PA21" s="381">
        <v>11.224489795918364</v>
      </c>
      <c r="PB21" s="381">
        <v>19.148936170212757</v>
      </c>
      <c r="PC21" s="378" t="str">
        <f t="shared" si="10"/>
        <v>--</v>
      </c>
      <c r="PD21" s="381">
        <v>6.2500000000000009</v>
      </c>
      <c r="PE21" s="381">
        <v>18.471337579617842</v>
      </c>
      <c r="PF21" s="381">
        <v>8.9743589743589798</v>
      </c>
      <c r="PG21" s="380">
        <v>18.604651162790695</v>
      </c>
      <c r="PH21" s="381">
        <v>16.50485436893204</v>
      </c>
      <c r="PI21" s="381">
        <v>18.085106382978719</v>
      </c>
      <c r="PJ21" s="381">
        <v>6.1224489795918364</v>
      </c>
      <c r="PK21" s="381">
        <v>14.117647058823531</v>
      </c>
      <c r="PL21" s="381">
        <v>19.148936170212757</v>
      </c>
      <c r="PM21" s="381">
        <v>18.367346938775505</v>
      </c>
      <c r="PN21" s="381">
        <v>14.893617021276597</v>
      </c>
      <c r="PO21" s="381">
        <v>18.120805369127524</v>
      </c>
      <c r="PP21" s="381">
        <v>18.125000000000007</v>
      </c>
      <c r="PQ21" s="381">
        <v>11.464968152866241</v>
      </c>
      <c r="PR21" s="381">
        <v>6.4102564102564132</v>
      </c>
      <c r="PS21" s="380">
        <v>6.7567567567567552</v>
      </c>
      <c r="PT21" s="381">
        <v>6.2893081761006311</v>
      </c>
      <c r="PU21" s="381">
        <v>5.2631578947368469</v>
      </c>
      <c r="PV21" s="381">
        <v>5.8823529411764728</v>
      </c>
      <c r="PW21" s="380">
        <v>8.7248322147651027</v>
      </c>
      <c r="PX21" s="381">
        <v>15.09433962264152</v>
      </c>
      <c r="PY21" s="381">
        <v>11.842105263157903</v>
      </c>
      <c r="PZ21" s="381">
        <v>7.843137254901964</v>
      </c>
      <c r="QA21" s="380">
        <v>17.449664429530202</v>
      </c>
      <c r="QB21" s="381">
        <v>16.352201257861623</v>
      </c>
      <c r="QC21" s="381">
        <v>14.473684210526322</v>
      </c>
      <c r="QD21" s="381">
        <v>11.111111111111107</v>
      </c>
      <c r="QE21" s="380">
        <v>4.0268456375838975</v>
      </c>
      <c r="QF21" s="381">
        <v>6.2893081761006293</v>
      </c>
      <c r="QG21" s="381">
        <v>1.9867549668874172</v>
      </c>
      <c r="QH21" s="381">
        <v>10.457516339869281</v>
      </c>
      <c r="QI21" s="380">
        <v>15.116279069767446</v>
      </c>
      <c r="QJ21" s="381">
        <v>13.684210526315796</v>
      </c>
      <c r="QK21" s="381">
        <v>18.947368421052634</v>
      </c>
      <c r="QL21" s="381">
        <v>10.752688172043007</v>
      </c>
      <c r="QM21" s="378" t="str">
        <f t="shared" si="11"/>
        <v>--</v>
      </c>
      <c r="QN21" s="381">
        <v>12.765957446808512</v>
      </c>
      <c r="QO21" s="381">
        <v>12.371134020618555</v>
      </c>
      <c r="QP21" s="381">
        <v>10.75268817204301</v>
      </c>
      <c r="QQ21" s="378" t="str">
        <f t="shared" si="12"/>
        <v>--</v>
      </c>
      <c r="QR21" s="381">
        <v>16.455696202531659</v>
      </c>
      <c r="QS21" s="381">
        <v>16.233766233766232</v>
      </c>
      <c r="QT21" s="381">
        <v>14.473684210526319</v>
      </c>
      <c r="QU21" s="380">
        <v>16.470588235294112</v>
      </c>
      <c r="QV21" s="381">
        <v>10.41666666666667</v>
      </c>
      <c r="QW21" s="381">
        <v>13.829787234042556</v>
      </c>
      <c r="QX21" s="381">
        <v>7.5268817204301035</v>
      </c>
      <c r="QY21" s="378" t="str">
        <f t="shared" si="13"/>
        <v>--</v>
      </c>
      <c r="QZ21" s="381">
        <v>11.702127659574467</v>
      </c>
      <c r="RA21" s="381">
        <v>13.4020618556701</v>
      </c>
      <c r="RB21" s="381">
        <v>12.903225806451616</v>
      </c>
      <c r="RC21" s="378" t="str">
        <f t="shared" si="14"/>
        <v>--</v>
      </c>
      <c r="RD21" s="381">
        <v>9.6774193548387135</v>
      </c>
      <c r="RE21" s="381">
        <v>15.131578947368428</v>
      </c>
      <c r="RF21" s="381">
        <v>13.157894736842101</v>
      </c>
    </row>
    <row r="22" spans="1:474" x14ac:dyDescent="0.25">
      <c r="A22" s="114">
        <v>18</v>
      </c>
      <c r="B22" s="93" t="s">
        <v>18</v>
      </c>
      <c r="C22" s="126">
        <v>30.131004366812238</v>
      </c>
      <c r="D22" s="126">
        <v>33.94216133942161</v>
      </c>
      <c r="E22" s="126">
        <v>19.647355163727937</v>
      </c>
      <c r="F22" s="126">
        <v>30.26521060842434</v>
      </c>
      <c r="G22" s="126">
        <v>32.608695652173914</v>
      </c>
      <c r="H22" s="126">
        <v>29.238329238329246</v>
      </c>
      <c r="I22" s="126">
        <v>19.610778443113759</v>
      </c>
      <c r="J22" s="126">
        <v>30.158730158730169</v>
      </c>
      <c r="K22" s="126">
        <v>20.520231213872833</v>
      </c>
      <c r="L22" s="126">
        <v>27.786752827140536</v>
      </c>
      <c r="M22" s="128">
        <v>25.614754098360649</v>
      </c>
      <c r="N22" s="128">
        <v>21.689497716894959</v>
      </c>
      <c r="O22" s="128">
        <v>34.782608695652172</v>
      </c>
      <c r="P22" s="128">
        <v>22.674418604651159</v>
      </c>
      <c r="Q22" s="128">
        <v>14.465408805031441</v>
      </c>
      <c r="R22" s="128">
        <v>58.806404657933051</v>
      </c>
      <c r="S22" s="128">
        <v>48.861911987860424</v>
      </c>
      <c r="T22" s="128">
        <v>28.715365239294716</v>
      </c>
      <c r="U22" s="128">
        <v>60.216718266253871</v>
      </c>
      <c r="V22" s="128">
        <v>52.248062015503855</v>
      </c>
      <c r="W22" s="128">
        <v>42.014742014742005</v>
      </c>
      <c r="X22" s="128">
        <v>47.16417910447764</v>
      </c>
      <c r="Y22" s="128">
        <v>49.761526232114498</v>
      </c>
      <c r="Z22" s="128">
        <v>30.659025787965614</v>
      </c>
      <c r="AA22" s="128">
        <v>56.913183279742739</v>
      </c>
      <c r="AB22" s="132">
        <v>47.216494845360849</v>
      </c>
      <c r="AC22" s="132">
        <v>34.782608695652172</v>
      </c>
      <c r="AD22" s="132">
        <v>61.827956989247276</v>
      </c>
      <c r="AE22" s="132">
        <v>44.767441860465119</v>
      </c>
      <c r="AF22" s="128">
        <v>29.201680672268925</v>
      </c>
      <c r="AG22" s="126">
        <v>41.666666666666664</v>
      </c>
      <c r="AH22" s="126">
        <v>29.816513761467924</v>
      </c>
      <c r="AI22" s="133">
        <v>14.357682619647349</v>
      </c>
      <c r="AJ22" s="133">
        <v>43.788819875776376</v>
      </c>
      <c r="AK22" s="128">
        <v>30.312499999999975</v>
      </c>
      <c r="AL22" s="128">
        <v>27.27272727272728</v>
      </c>
      <c r="AM22" s="128">
        <v>36.472346786248139</v>
      </c>
      <c r="AN22" s="128">
        <v>29.252782193958662</v>
      </c>
      <c r="AO22" s="128">
        <v>15.988372093023257</v>
      </c>
      <c r="AP22" s="128">
        <v>42.21508828250397</v>
      </c>
      <c r="AQ22" s="128">
        <v>27.366255144032898</v>
      </c>
      <c r="AR22" s="128">
        <v>17.579908675799082</v>
      </c>
      <c r="AS22" s="128">
        <v>43.580470162748611</v>
      </c>
      <c r="AT22" s="128">
        <v>24.561403508771924</v>
      </c>
      <c r="AU22" s="128">
        <v>14.799154334038063</v>
      </c>
      <c r="AV22" s="128" t="s">
        <v>286</v>
      </c>
      <c r="AW22" s="128" t="s">
        <v>286</v>
      </c>
      <c r="AX22" s="132" t="s">
        <v>286</v>
      </c>
      <c r="AY22" s="132" t="s">
        <v>286</v>
      </c>
      <c r="AZ22" s="132" t="s">
        <v>286</v>
      </c>
      <c r="BA22" s="132" t="s">
        <v>286</v>
      </c>
      <c r="BB22" s="128" t="s">
        <v>286</v>
      </c>
      <c r="BC22" s="132" t="s">
        <v>286</v>
      </c>
      <c r="BD22" s="132" t="s">
        <v>286</v>
      </c>
      <c r="BE22" s="132" t="s">
        <v>286</v>
      </c>
      <c r="BF22" s="132">
        <v>24.279835390946506</v>
      </c>
      <c r="BG22" s="128">
        <v>23.853211009174295</v>
      </c>
      <c r="BH22" s="121" t="s">
        <v>286</v>
      </c>
      <c r="BI22" s="121">
        <v>22.222222222222211</v>
      </c>
      <c r="BJ22" s="121">
        <v>25.423728813559325</v>
      </c>
      <c r="BK22" s="121" t="s">
        <v>286</v>
      </c>
      <c r="BL22" s="128" t="s">
        <v>286</v>
      </c>
      <c r="BM22" s="121" t="s">
        <v>286</v>
      </c>
      <c r="BN22" s="114" t="s">
        <v>286</v>
      </c>
      <c r="BO22" s="114" t="s">
        <v>286</v>
      </c>
      <c r="BP22" s="114" t="s">
        <v>286</v>
      </c>
      <c r="BQ22" s="128" t="s">
        <v>286</v>
      </c>
      <c r="BR22" s="121" t="s">
        <v>286</v>
      </c>
      <c r="BS22" s="121" t="s">
        <v>286</v>
      </c>
      <c r="BT22" s="121" t="s">
        <v>286</v>
      </c>
      <c r="BU22" s="128">
        <v>32.854209445585226</v>
      </c>
      <c r="BV22" s="121">
        <v>26.086956521739122</v>
      </c>
      <c r="BW22" s="121" t="s">
        <v>286</v>
      </c>
      <c r="BX22" s="121">
        <v>27.325581395348841</v>
      </c>
      <c r="BY22" s="128">
        <v>22.573839662447259</v>
      </c>
      <c r="BZ22" s="121">
        <v>39.105339105339112</v>
      </c>
      <c r="CA22" s="121">
        <v>37.104072398190048</v>
      </c>
      <c r="CB22" s="121">
        <v>31.658291457286442</v>
      </c>
      <c r="CC22" s="128">
        <v>44.444444444444457</v>
      </c>
      <c r="CD22" s="121">
        <v>41.846153846153861</v>
      </c>
      <c r="CE22" s="121">
        <v>35.29411764705884</v>
      </c>
      <c r="CF22" s="121">
        <v>37.666174298375189</v>
      </c>
      <c r="CG22" s="128">
        <v>38.607594936708878</v>
      </c>
      <c r="CH22" s="121">
        <v>31.267605633802805</v>
      </c>
      <c r="CI22" s="121">
        <v>37.958532695374814</v>
      </c>
      <c r="CJ22" s="121">
        <v>27.474747474747456</v>
      </c>
      <c r="CK22" s="121">
        <v>28.899082568807341</v>
      </c>
      <c r="CL22" s="121">
        <v>47.849462365591435</v>
      </c>
      <c r="CM22" s="121">
        <v>27.167630057803475</v>
      </c>
      <c r="CN22" s="121">
        <v>21.108742004264403</v>
      </c>
      <c r="CO22" s="121">
        <v>10.385756676557866</v>
      </c>
      <c r="CP22" s="128">
        <v>13.273001508295639</v>
      </c>
      <c r="CQ22" s="121">
        <v>17.085427135678383</v>
      </c>
      <c r="CR22" s="121">
        <v>10.697674418604644</v>
      </c>
      <c r="CS22" s="114">
        <v>13.798449612403108</v>
      </c>
      <c r="CT22" s="114">
        <v>17.647058823529406</v>
      </c>
      <c r="CU22" s="128">
        <v>6.9486404833836861</v>
      </c>
      <c r="CV22" s="121">
        <v>15.481832543443932</v>
      </c>
      <c r="CW22" s="121">
        <v>11.299435028248583</v>
      </c>
      <c r="CX22" s="114">
        <v>10.281923714759531</v>
      </c>
      <c r="CY22" s="114">
        <v>14.373716632443534</v>
      </c>
      <c r="CZ22" s="128">
        <v>18.721461187214587</v>
      </c>
      <c r="DA22" s="121">
        <v>13.370998116760832</v>
      </c>
      <c r="DB22" s="121">
        <v>17.647058823529406</v>
      </c>
      <c r="DC22" s="114">
        <v>12.419700214132769</v>
      </c>
      <c r="DD22" s="114" t="s">
        <v>286</v>
      </c>
      <c r="DE22" s="128" t="s">
        <v>286</v>
      </c>
      <c r="DF22" s="121" t="s">
        <v>286</v>
      </c>
      <c r="DG22" s="121" t="s">
        <v>286</v>
      </c>
      <c r="DH22" s="114" t="s">
        <v>286</v>
      </c>
      <c r="DI22" s="114" t="s">
        <v>286</v>
      </c>
      <c r="DJ22" s="128" t="s">
        <v>286</v>
      </c>
      <c r="DK22" s="121" t="s">
        <v>286</v>
      </c>
      <c r="DL22" s="121" t="s">
        <v>286</v>
      </c>
      <c r="DM22" s="121">
        <v>59.90415335463257</v>
      </c>
      <c r="DN22" s="121">
        <v>39.553752535496926</v>
      </c>
      <c r="DO22" s="128">
        <v>29.908675799086744</v>
      </c>
      <c r="DP22" s="121">
        <v>62.226277372262686</v>
      </c>
      <c r="DQ22" s="121">
        <v>42.441860465116264</v>
      </c>
      <c r="DR22" s="121">
        <v>27.114967462039044</v>
      </c>
      <c r="DS22" s="121" t="s">
        <v>286</v>
      </c>
      <c r="DT22" s="128" t="s">
        <v>286</v>
      </c>
      <c r="DU22" s="131" t="s">
        <v>286</v>
      </c>
      <c r="DV22" s="131" t="s">
        <v>286</v>
      </c>
      <c r="DW22" s="114" t="s">
        <v>286</v>
      </c>
      <c r="DX22" s="131" t="s">
        <v>286</v>
      </c>
      <c r="DY22" s="128" t="s">
        <v>286</v>
      </c>
      <c r="DZ22" s="128" t="s">
        <v>286</v>
      </c>
      <c r="EA22" s="128" t="s">
        <v>286</v>
      </c>
      <c r="EB22" s="128">
        <v>52.076677316293917</v>
      </c>
      <c r="EC22" s="128">
        <v>50.000000000000036</v>
      </c>
      <c r="ED22" s="128">
        <v>39.588100686498834</v>
      </c>
      <c r="EE22" s="128">
        <v>49.818840579710105</v>
      </c>
      <c r="EF22" s="128">
        <v>40.697674418604656</v>
      </c>
      <c r="EG22" s="128">
        <v>32.751091703056794</v>
      </c>
      <c r="EH22" s="128">
        <v>9.4066570188133198</v>
      </c>
      <c r="EI22" s="128">
        <v>13.554216867469885</v>
      </c>
      <c r="EJ22" s="128">
        <v>9.7744360902255707</v>
      </c>
      <c r="EK22" s="128">
        <v>4.1474654377880205</v>
      </c>
      <c r="EL22" s="121">
        <v>10.648148148148145</v>
      </c>
      <c r="EM22" s="121">
        <v>12.839506172839506</v>
      </c>
      <c r="EN22" s="121">
        <v>3.8518518518518507</v>
      </c>
      <c r="EO22" s="121">
        <v>9.3059936908517429</v>
      </c>
      <c r="EP22" s="128">
        <v>10.985915492957751</v>
      </c>
      <c r="EQ22" s="121">
        <v>3.6800000000000019</v>
      </c>
      <c r="ER22" s="121">
        <v>9.6969696969697043</v>
      </c>
      <c r="ES22" s="121">
        <v>15.596330275229359</v>
      </c>
      <c r="ET22" s="121">
        <v>3.0685920577617329</v>
      </c>
      <c r="EU22" s="128">
        <v>7.5144508670520249</v>
      </c>
      <c r="EV22" s="121">
        <v>9.6774193548387029</v>
      </c>
      <c r="EW22" s="121">
        <v>10.216718266253881</v>
      </c>
      <c r="EX22" s="121">
        <v>10.631741140215718</v>
      </c>
      <c r="EY22" s="121">
        <v>7.532467532467539</v>
      </c>
      <c r="EZ22" s="128">
        <v>7.7399380804953601</v>
      </c>
      <c r="FA22" s="121">
        <v>12.715855572998432</v>
      </c>
      <c r="FB22" s="121">
        <v>12.953367875647661</v>
      </c>
      <c r="FC22" s="121">
        <v>10.240963855421686</v>
      </c>
      <c r="FD22" s="121">
        <v>12.944983818770234</v>
      </c>
      <c r="FE22" s="128">
        <v>8.7662337662337642</v>
      </c>
      <c r="FF22" s="121">
        <v>6.7851373182552512</v>
      </c>
      <c r="FG22" s="121">
        <v>8.5889570552147152</v>
      </c>
      <c r="FH22" s="121">
        <v>9.579439252336444</v>
      </c>
      <c r="FI22" s="121">
        <v>6.5666041275797342</v>
      </c>
      <c r="FJ22" s="128">
        <v>5.3571428571428621</v>
      </c>
      <c r="FK22" s="121">
        <v>6.7415730337078648</v>
      </c>
      <c r="FL22" s="121">
        <v>24.39759036144579</v>
      </c>
      <c r="FM22" s="121">
        <v>35.176651305683542</v>
      </c>
      <c r="FN22" s="121">
        <v>21.784776902887128</v>
      </c>
      <c r="FO22" s="128">
        <v>20.743034055727556</v>
      </c>
      <c r="FP22" s="121">
        <v>29.291338582677181</v>
      </c>
      <c r="FQ22" s="121">
        <v>24.804177545691907</v>
      </c>
      <c r="FR22" s="121">
        <v>16.843702579666168</v>
      </c>
      <c r="FS22" s="121">
        <v>26.848874598070747</v>
      </c>
      <c r="FT22" s="128">
        <v>17.901234567901241</v>
      </c>
      <c r="FU22" s="121">
        <v>11.147011308562222</v>
      </c>
      <c r="FV22" s="121">
        <v>16.155419222903877</v>
      </c>
      <c r="FW22" s="121">
        <v>18.032786885245901</v>
      </c>
      <c r="FX22" s="121">
        <v>11.32075471698113</v>
      </c>
      <c r="FY22" s="128">
        <v>14.371257485029933</v>
      </c>
      <c r="FZ22" s="121">
        <v>11.549295774647893</v>
      </c>
      <c r="GA22" s="121">
        <v>40.90225563909776</v>
      </c>
      <c r="GB22" s="121">
        <v>38.828967642526962</v>
      </c>
      <c r="GC22" s="121">
        <v>19.160104986876636</v>
      </c>
      <c r="GD22" s="128">
        <v>34.681181959564505</v>
      </c>
      <c r="GE22" s="121">
        <v>37.53943217665617</v>
      </c>
      <c r="GF22" s="121">
        <v>29.01554404145077</v>
      </c>
      <c r="GG22" s="121">
        <v>29.051987767584116</v>
      </c>
      <c r="GH22" s="121">
        <v>33.117932148626799</v>
      </c>
      <c r="GI22" s="128">
        <v>19.44444444444445</v>
      </c>
      <c r="GJ22" s="121">
        <v>27.28758169934639</v>
      </c>
      <c r="GK22" s="121">
        <v>25.360824742268026</v>
      </c>
      <c r="GL22" s="121">
        <v>17.564402810304454</v>
      </c>
      <c r="GM22" s="130">
        <v>24.47817836812143</v>
      </c>
      <c r="GN22" s="128">
        <v>20.833333333333332</v>
      </c>
      <c r="GO22" s="121">
        <v>15.492957746478876</v>
      </c>
      <c r="GP22" s="121">
        <v>18.086696562032877</v>
      </c>
      <c r="GQ22" s="121">
        <v>30.816640986132487</v>
      </c>
      <c r="GR22" s="121">
        <v>18.897637795275596</v>
      </c>
      <c r="GS22" s="128">
        <v>7.6562499999999947</v>
      </c>
      <c r="GT22" s="121">
        <v>24.646781789638919</v>
      </c>
      <c r="GU22" s="121">
        <v>31.250000000000014</v>
      </c>
      <c r="GV22" s="121">
        <v>7.2837632776934775</v>
      </c>
      <c r="GW22" s="121">
        <v>20.51696284329563</v>
      </c>
      <c r="GX22" s="128">
        <v>19.70149253731342</v>
      </c>
      <c r="GY22" s="128">
        <v>6.6558441558441572</v>
      </c>
      <c r="GZ22" s="128">
        <v>20.040899795501037</v>
      </c>
      <c r="HA22" s="128">
        <v>22.248243559718968</v>
      </c>
      <c r="HB22" s="128">
        <v>5.6497175141242968</v>
      </c>
      <c r="HC22" s="128">
        <v>17.36526946107783</v>
      </c>
      <c r="HD22" s="128">
        <v>17.514124293785315</v>
      </c>
      <c r="HE22" s="128" t="s">
        <v>286</v>
      </c>
      <c r="HF22" s="128" t="s">
        <v>286</v>
      </c>
      <c r="HG22" s="128" t="s">
        <v>286</v>
      </c>
      <c r="HH22" s="128" t="s">
        <v>286</v>
      </c>
      <c r="HI22" s="128" t="s">
        <v>286</v>
      </c>
      <c r="HJ22" s="128" t="s">
        <v>286</v>
      </c>
      <c r="HK22" s="128" t="s">
        <v>286</v>
      </c>
      <c r="HL22" s="121" t="s">
        <v>286</v>
      </c>
      <c r="HM22" s="121" t="s">
        <v>286</v>
      </c>
      <c r="HN22" s="121" t="s">
        <v>286</v>
      </c>
      <c r="HO22" s="121">
        <v>8.2135523613962995</v>
      </c>
      <c r="HP22" s="128">
        <v>14.823529411764701</v>
      </c>
      <c r="HQ22" s="121" t="s">
        <v>286</v>
      </c>
      <c r="HR22" s="121">
        <v>10.240963855421686</v>
      </c>
      <c r="HS22" s="121">
        <v>15.492957746478872</v>
      </c>
      <c r="HT22" s="129">
        <v>10.895522388059712</v>
      </c>
      <c r="HU22" s="128">
        <v>12.828438948995379</v>
      </c>
      <c r="HV22" s="114">
        <v>9.0673575129533681</v>
      </c>
      <c r="HW22" s="114">
        <v>12.187499999999995</v>
      </c>
      <c r="HX22" s="114">
        <v>11.912225705329149</v>
      </c>
      <c r="HY22" s="114">
        <v>12.500000000000014</v>
      </c>
      <c r="HZ22" s="114">
        <v>12.04268292682926</v>
      </c>
      <c r="IA22" s="114">
        <v>11.237785016286644</v>
      </c>
      <c r="IB22" s="114">
        <v>7.6246334310850505</v>
      </c>
      <c r="IC22" s="114">
        <v>11.889250814332245</v>
      </c>
      <c r="ID22" s="114">
        <v>13.168724279835391</v>
      </c>
      <c r="IE22" s="114">
        <v>9.5011876484560549</v>
      </c>
      <c r="IF22" s="114">
        <v>12.310606060606075</v>
      </c>
      <c r="IG22" s="114">
        <v>9.5808383233532979</v>
      </c>
      <c r="IH22" s="114">
        <v>9.3749999999999947</v>
      </c>
      <c r="II22" s="114">
        <v>6.6066066066066034</v>
      </c>
      <c r="IJ22" s="114">
        <v>10.510046367851615</v>
      </c>
      <c r="IK22" s="114">
        <v>9.3023255813953387</v>
      </c>
      <c r="IL22" s="114">
        <v>6.2794348508634208</v>
      </c>
      <c r="IM22" s="114">
        <v>11.041009463722395</v>
      </c>
      <c r="IN22" s="114">
        <v>13.846153846153841</v>
      </c>
      <c r="IO22" s="114">
        <v>5.3042121684867372</v>
      </c>
      <c r="IP22" s="114">
        <v>6.6343042071197385</v>
      </c>
      <c r="IQ22" s="114">
        <v>9.4955489614243369</v>
      </c>
      <c r="IR22" s="114">
        <v>6.3621533442088092</v>
      </c>
      <c r="IS22" s="114">
        <v>7.3921971252566765</v>
      </c>
      <c r="IT22" s="114">
        <v>7.5829383886255917</v>
      </c>
      <c r="IU22" s="114">
        <v>4.952380952380957</v>
      </c>
      <c r="IV22" s="114">
        <v>4.7904191616766481</v>
      </c>
      <c r="IW22" s="114">
        <v>7.3446327683615813</v>
      </c>
      <c r="IX22" s="114" t="str">
        <f t="shared" si="16"/>
        <v>--</v>
      </c>
      <c r="IY22" s="114" t="str">
        <f t="shared" si="16"/>
        <v>--</v>
      </c>
      <c r="IZ22" s="114" t="str">
        <f t="shared" si="16"/>
        <v>--</v>
      </c>
      <c r="JA22" s="114" t="str">
        <f t="shared" si="16"/>
        <v>--</v>
      </c>
      <c r="JB22" s="114" t="str">
        <f t="shared" si="16"/>
        <v>--</v>
      </c>
      <c r="JC22" s="114" t="str">
        <f t="shared" si="16"/>
        <v>--</v>
      </c>
      <c r="JD22" s="114" t="str">
        <f t="shared" si="16"/>
        <v>--</v>
      </c>
      <c r="JE22" s="114" t="str">
        <f t="shared" si="16"/>
        <v>--</v>
      </c>
      <c r="JF22" s="114" t="str">
        <f t="shared" si="16"/>
        <v>--</v>
      </c>
      <c r="JG22" s="243">
        <v>6.9651741293532403</v>
      </c>
      <c r="JH22" s="243">
        <v>6.7073170731707297</v>
      </c>
      <c r="JI22" s="243">
        <v>6.7164179104477597</v>
      </c>
      <c r="JJ22" s="243">
        <v>7.6923076923076996</v>
      </c>
      <c r="JK22" s="243">
        <v>5.68965517241379</v>
      </c>
      <c r="JL22" s="243">
        <v>1.2048192771084301</v>
      </c>
      <c r="JM22" s="243">
        <v>17.910447761194</v>
      </c>
      <c r="JN22" s="243">
        <v>11.0429447852761</v>
      </c>
      <c r="JO22" s="243">
        <v>12.686567164179101</v>
      </c>
      <c r="JP22" s="243">
        <v>14.2011834319527</v>
      </c>
      <c r="JQ22" s="243">
        <v>15.3448275862069</v>
      </c>
      <c r="JR22" s="243">
        <v>14.285714285714301</v>
      </c>
      <c r="JS22" s="243">
        <v>15.4228855721393</v>
      </c>
      <c r="JT22" s="243">
        <v>12.2699386503068</v>
      </c>
      <c r="JU22" s="243">
        <v>9.7014925373134293</v>
      </c>
      <c r="JV22" s="243">
        <v>14.2011834319527</v>
      </c>
      <c r="JW22" s="243">
        <v>11.3793103448276</v>
      </c>
      <c r="JX22" s="243">
        <v>8.3333333333333304</v>
      </c>
      <c r="JY22" s="243">
        <v>6.9651741293532297</v>
      </c>
      <c r="JZ22" s="243">
        <v>12.2699386503068</v>
      </c>
      <c r="KA22" s="243">
        <v>12.686567164179101</v>
      </c>
      <c r="KB22" s="243">
        <v>3.55029585798817</v>
      </c>
      <c r="KC22" s="243">
        <v>7.4265975820380001</v>
      </c>
      <c r="KD22" s="243">
        <v>7.1428571428571503</v>
      </c>
      <c r="KE22" s="243">
        <v>2.9411764705882302</v>
      </c>
      <c r="KF22" s="128" t="str">
        <f t="shared" si="1"/>
        <v>--</v>
      </c>
      <c r="KG22" s="243">
        <v>8.8888888888888893</v>
      </c>
      <c r="KH22" s="243">
        <v>3.55029585798817</v>
      </c>
      <c r="KI22" s="128" t="str">
        <f t="shared" si="2"/>
        <v>--</v>
      </c>
      <c r="KJ22" s="243">
        <v>11.9047619047619</v>
      </c>
      <c r="KK22" s="243">
        <v>7.8431372549019596</v>
      </c>
      <c r="KL22" s="243">
        <v>4.8780487804878101</v>
      </c>
      <c r="KM22" s="247">
        <v>0.74074074074074103</v>
      </c>
      <c r="KN22" s="243">
        <v>4.14201183431953</v>
      </c>
      <c r="KO22" s="243">
        <v>7.0689655172413701</v>
      </c>
      <c r="KP22" s="243">
        <v>3.6144578313253</v>
      </c>
      <c r="KQ22" s="220">
        <v>5.5555555555555598</v>
      </c>
      <c r="KR22" s="220">
        <v>4.2553191489361701</v>
      </c>
      <c r="KS22" s="220">
        <v>16.1111111111111</v>
      </c>
      <c r="KT22" s="220">
        <v>13.5714285714286</v>
      </c>
      <c r="KU22" s="220">
        <v>16.6666666666667</v>
      </c>
      <c r="KV22" s="220">
        <v>22.8571428571429</v>
      </c>
      <c r="KW22" s="255">
        <v>0.55555555555555602</v>
      </c>
      <c r="KX22" s="220">
        <v>2.83687943262411</v>
      </c>
      <c r="KY22" s="128" t="str">
        <f t="shared" si="15"/>
        <v>--</v>
      </c>
      <c r="KZ22" s="128" t="str">
        <f t="shared" si="15"/>
        <v>--</v>
      </c>
      <c r="LA22" s="220">
        <v>1.1173184357541901</v>
      </c>
      <c r="LB22" s="128" t="str">
        <f t="shared" si="4"/>
        <v>--</v>
      </c>
      <c r="LC22" s="295">
        <v>34.759358288770066</v>
      </c>
      <c r="LD22" s="295">
        <v>15.196078431372552</v>
      </c>
      <c r="LE22" s="295">
        <v>13.939393939393936</v>
      </c>
      <c r="LF22" s="295">
        <v>5.6338028169014107</v>
      </c>
      <c r="LG22" s="295">
        <v>33.566433566433552</v>
      </c>
      <c r="LH22" s="295">
        <v>15.976331360946739</v>
      </c>
      <c r="LI22" s="295">
        <v>11.892797319932988</v>
      </c>
      <c r="LJ22" s="295">
        <v>6.521739130434784</v>
      </c>
      <c r="LK22" s="380">
        <v>32.240437158469966</v>
      </c>
      <c r="LL22" s="381">
        <v>18.939393939393941</v>
      </c>
      <c r="LM22" s="381">
        <v>9.342560553633211</v>
      </c>
      <c r="LN22" s="381">
        <v>4.4543429844097995</v>
      </c>
      <c r="LO22" s="380">
        <v>21.276595744680847</v>
      </c>
      <c r="LP22" s="381">
        <v>12.195121951219512</v>
      </c>
      <c r="LQ22" s="381">
        <v>11.445783132530122</v>
      </c>
      <c r="LR22" s="381">
        <v>4.9295774647887338</v>
      </c>
      <c r="LS22" s="381">
        <v>16.666666666666686</v>
      </c>
      <c r="LT22" s="381">
        <v>12.352941176470591</v>
      </c>
      <c r="LU22" s="381">
        <v>12.100840336134448</v>
      </c>
      <c r="LV22" s="381">
        <v>3.260869565217392</v>
      </c>
      <c r="LW22" s="381">
        <v>26.630434782608706</v>
      </c>
      <c r="LX22" s="381">
        <v>17.424242424242433</v>
      </c>
      <c r="LY22" s="381">
        <v>12.780656303972355</v>
      </c>
      <c r="LZ22" s="381">
        <v>6.6815144766146952</v>
      </c>
      <c r="MA22" s="380">
        <v>37.56613756613757</v>
      </c>
      <c r="MB22" s="381">
        <v>30.541871921182274</v>
      </c>
      <c r="MC22" s="381">
        <v>26.219512195121958</v>
      </c>
      <c r="MD22" s="381">
        <v>19.858156028368811</v>
      </c>
      <c r="ME22" s="381">
        <v>26.388888888888903</v>
      </c>
      <c r="MF22" s="381">
        <v>32.352941176470566</v>
      </c>
      <c r="MG22" s="381">
        <v>26.812816188870162</v>
      </c>
      <c r="MH22" s="381">
        <v>18.478260869565222</v>
      </c>
      <c r="MI22" s="381">
        <v>39.673913043478265</v>
      </c>
      <c r="MJ22" s="381">
        <v>43.181818181818208</v>
      </c>
      <c r="MK22" s="381">
        <v>26.086956521739143</v>
      </c>
      <c r="ML22" s="381">
        <v>26.339285714285722</v>
      </c>
      <c r="MM22" s="378" t="str">
        <f t="shared" si="5"/>
        <v>--</v>
      </c>
      <c r="MN22" s="381">
        <v>25.36585365853659</v>
      </c>
      <c r="MO22" s="381">
        <v>26.060606060606062</v>
      </c>
      <c r="MP22" s="381">
        <v>29.577464788732396</v>
      </c>
      <c r="MQ22" s="378" t="str">
        <f t="shared" si="6"/>
        <v>--</v>
      </c>
      <c r="MR22" s="381">
        <v>27.058823529411772</v>
      </c>
      <c r="MS22" s="381">
        <v>26.51006711409395</v>
      </c>
      <c r="MT22" s="381">
        <v>19.78021978021977</v>
      </c>
      <c r="MU22" s="378" t="str">
        <f t="shared" si="7"/>
        <v>--</v>
      </c>
      <c r="MV22" s="381">
        <v>25.757575757575747</v>
      </c>
      <c r="MW22" s="381">
        <v>22.01039861351822</v>
      </c>
      <c r="MX22" s="381">
        <v>20.712694877505559</v>
      </c>
      <c r="MY22" s="380">
        <v>33.333333333333307</v>
      </c>
      <c r="MZ22" s="381">
        <v>30.731707317073162</v>
      </c>
      <c r="NA22" s="381">
        <v>29.09090909090909</v>
      </c>
      <c r="NB22" s="381">
        <v>21.830985915492956</v>
      </c>
      <c r="NC22" s="381">
        <v>32.6388888888889</v>
      </c>
      <c r="ND22" s="381">
        <v>36.470588235294137</v>
      </c>
      <c r="NE22" s="381">
        <v>22.68907563025213</v>
      </c>
      <c r="NF22" s="381">
        <v>14.130434782608704</v>
      </c>
      <c r="NG22" s="381">
        <v>46.195652173913047</v>
      </c>
      <c r="NH22" s="381">
        <v>30.303030303030312</v>
      </c>
      <c r="NI22" s="381">
        <v>27.85467128027684</v>
      </c>
      <c r="NJ22" s="381">
        <v>22.717149220490001</v>
      </c>
      <c r="NK22" s="380">
        <v>11.170212765957448</v>
      </c>
      <c r="NL22" s="381">
        <v>9.2233009708737832</v>
      </c>
      <c r="NM22" s="381">
        <v>8.383233532934133</v>
      </c>
      <c r="NN22" s="381">
        <v>6.3829787234042552</v>
      </c>
      <c r="NO22" s="381">
        <v>9.1549295774647952</v>
      </c>
      <c r="NP22" s="381">
        <v>11.309523809523808</v>
      </c>
      <c r="NQ22" s="381">
        <v>8.0808080808080831</v>
      </c>
      <c r="NR22" s="381">
        <v>1.0869565217391304</v>
      </c>
      <c r="NS22" s="381">
        <v>11.891891891891891</v>
      </c>
      <c r="NT22" s="381">
        <v>9.8484848484848495</v>
      </c>
      <c r="NU22" s="381">
        <v>4.5060658578856172</v>
      </c>
      <c r="NV22" s="381">
        <v>3.777777777777779</v>
      </c>
      <c r="NW22" s="380">
        <v>7.9365079365079376</v>
      </c>
      <c r="NX22" s="381">
        <v>6.8627450980392144</v>
      </c>
      <c r="NY22" s="381">
        <v>8.4337349397590398</v>
      </c>
      <c r="NZ22" s="381">
        <v>4.9295774647887338</v>
      </c>
      <c r="OA22" s="381">
        <v>6.2937062937062933</v>
      </c>
      <c r="OB22" s="381">
        <v>10.059171597633139</v>
      </c>
      <c r="OC22" s="381">
        <v>10.774410774410775</v>
      </c>
      <c r="OD22" s="381">
        <v>4.3478260869565215</v>
      </c>
      <c r="OE22" s="381">
        <v>4.8913043478260887</v>
      </c>
      <c r="OF22" s="381">
        <v>9.8484848484848477</v>
      </c>
      <c r="OG22" s="381">
        <v>8.6655112651646338</v>
      </c>
      <c r="OH22" s="381">
        <v>8.2222222222222161</v>
      </c>
      <c r="OI22" s="380">
        <v>7.4468085106382995</v>
      </c>
      <c r="OJ22" s="381">
        <v>9.3137254901960791</v>
      </c>
      <c r="OK22" s="381">
        <v>10.179640718562879</v>
      </c>
      <c r="OL22" s="381">
        <v>5.6737588652482245</v>
      </c>
      <c r="OM22" s="381">
        <v>2.8169014084507045</v>
      </c>
      <c r="ON22" s="381">
        <v>9.5238095238095326</v>
      </c>
      <c r="OO22" s="381">
        <v>8.7542087542087561</v>
      </c>
      <c r="OP22" s="381">
        <v>4.3478260869565206</v>
      </c>
      <c r="OQ22" s="381">
        <v>6.5573770491803316</v>
      </c>
      <c r="OR22" s="381">
        <v>13.636363636363642</v>
      </c>
      <c r="OS22" s="381">
        <v>4.8611111111111116</v>
      </c>
      <c r="OT22" s="381">
        <v>4.0268456375838904</v>
      </c>
      <c r="OU22" s="378" t="str">
        <f t="shared" si="8"/>
        <v>--</v>
      </c>
      <c r="OV22" s="381">
        <v>16.097560975609746</v>
      </c>
      <c r="OW22" s="381">
        <v>13.253012048192767</v>
      </c>
      <c r="OX22" s="381">
        <v>19.718309859154925</v>
      </c>
      <c r="OY22" s="378" t="str">
        <f t="shared" si="9"/>
        <v>--</v>
      </c>
      <c r="OZ22" s="381">
        <v>13.690476190476195</v>
      </c>
      <c r="PA22" s="381">
        <v>14.189189189189193</v>
      </c>
      <c r="PB22" s="381">
        <v>7.608695652173914</v>
      </c>
      <c r="PC22" s="378" t="str">
        <f t="shared" si="10"/>
        <v>--</v>
      </c>
      <c r="PD22" s="381">
        <v>14.503816793893131</v>
      </c>
      <c r="PE22" s="381">
        <v>9.5155709342560595</v>
      </c>
      <c r="PF22" s="381">
        <v>9.3333333333333233</v>
      </c>
      <c r="PG22" s="380">
        <v>13.297872340425535</v>
      </c>
      <c r="PH22" s="381">
        <v>15.121951219512194</v>
      </c>
      <c r="PI22" s="381">
        <v>19.760479041916163</v>
      </c>
      <c r="PJ22" s="381">
        <v>11.971830985915489</v>
      </c>
      <c r="PK22" s="381">
        <v>14.685314685314687</v>
      </c>
      <c r="PL22" s="381">
        <v>12.500000000000007</v>
      </c>
      <c r="PM22" s="381">
        <v>13.006756756756763</v>
      </c>
      <c r="PN22" s="381">
        <v>7.6086956521739086</v>
      </c>
      <c r="PO22" s="381">
        <v>13.586956521739131</v>
      </c>
      <c r="PP22" s="381">
        <v>15.15151515151515</v>
      </c>
      <c r="PQ22" s="381">
        <v>12.131715771230501</v>
      </c>
      <c r="PR22" s="381">
        <v>7.5723830734966571</v>
      </c>
      <c r="PS22" s="380">
        <v>3.3519553072625703</v>
      </c>
      <c r="PT22" s="381">
        <v>2.3076923076923075</v>
      </c>
      <c r="PU22" s="381">
        <v>3.5211267605633827</v>
      </c>
      <c r="PV22" s="381">
        <v>4.6511627906976774</v>
      </c>
      <c r="PW22" s="380">
        <v>10.05586592178771</v>
      </c>
      <c r="PX22" s="381">
        <v>8.5271317829457409</v>
      </c>
      <c r="PY22" s="381">
        <v>8.450704225352121</v>
      </c>
      <c r="PZ22" s="381">
        <v>8.1585081585081554</v>
      </c>
      <c r="QA22" s="380">
        <v>20.111731843575427</v>
      </c>
      <c r="QB22" s="381">
        <v>10.000000000000002</v>
      </c>
      <c r="QC22" s="381">
        <v>10.739436619718314</v>
      </c>
      <c r="QD22" s="381">
        <v>8.6247086247086333</v>
      </c>
      <c r="QE22" s="380">
        <v>0.5617977528089888</v>
      </c>
      <c r="QF22" s="381">
        <v>1.5267175572519087</v>
      </c>
      <c r="QG22" s="381">
        <v>7.3813708260105413</v>
      </c>
      <c r="QH22" s="381">
        <v>8.139534883720934</v>
      </c>
      <c r="QI22" s="380">
        <v>12.359550561797754</v>
      </c>
      <c r="QJ22" s="381">
        <v>18.627450980392144</v>
      </c>
      <c r="QK22" s="381">
        <v>10.843373493975909</v>
      </c>
      <c r="QL22" s="381">
        <v>10.294117647058828</v>
      </c>
      <c r="QM22" s="378" t="str">
        <f t="shared" si="11"/>
        <v>--</v>
      </c>
      <c r="QN22" s="381">
        <v>10.05917159763314</v>
      </c>
      <c r="QO22" s="381">
        <v>17.294520547945215</v>
      </c>
      <c r="QP22" s="381">
        <v>9.4117647058823479</v>
      </c>
      <c r="QQ22" s="378" t="str">
        <f t="shared" si="12"/>
        <v>--</v>
      </c>
      <c r="QR22" s="381">
        <v>13.076923076923077</v>
      </c>
      <c r="QS22" s="381">
        <v>16.607773851590114</v>
      </c>
      <c r="QT22" s="381">
        <v>12.55813953488372</v>
      </c>
      <c r="QU22" s="380">
        <v>12.290502793296087</v>
      </c>
      <c r="QV22" s="381">
        <v>13.5</v>
      </c>
      <c r="QW22" s="381">
        <v>10.429447852760733</v>
      </c>
      <c r="QX22" s="381">
        <v>5.8823529411764692</v>
      </c>
      <c r="QY22" s="378" t="str">
        <f t="shared" si="13"/>
        <v>--</v>
      </c>
      <c r="QZ22" s="381">
        <v>13.017751479289936</v>
      </c>
      <c r="RA22" s="381">
        <v>15.437392795883355</v>
      </c>
      <c r="RB22" s="381">
        <v>7.1428571428571441</v>
      </c>
      <c r="RC22" s="378" t="str">
        <f t="shared" si="14"/>
        <v>--</v>
      </c>
      <c r="RD22" s="381">
        <v>8.4615384615384599</v>
      </c>
      <c r="RE22" s="381">
        <v>10.676156583629895</v>
      </c>
      <c r="RF22" s="381">
        <v>10.955710955710947</v>
      </c>
    </row>
    <row r="23" spans="1:474" x14ac:dyDescent="0.25">
      <c r="A23" s="114">
        <v>19</v>
      </c>
      <c r="B23" s="93" t="s">
        <v>19</v>
      </c>
      <c r="C23" s="126">
        <v>29.221798609553737</v>
      </c>
      <c r="D23" s="126">
        <v>25.916161349854939</v>
      </c>
      <c r="E23" s="126">
        <v>14.771668219944106</v>
      </c>
      <c r="F23" s="126">
        <v>25.312568545733665</v>
      </c>
      <c r="G23" s="126">
        <v>26.808510638297829</v>
      </c>
      <c r="H23" s="126">
        <v>15.967987804878055</v>
      </c>
      <c r="I23" s="126">
        <v>27.910722503451453</v>
      </c>
      <c r="J23" s="126">
        <v>27.136799821468383</v>
      </c>
      <c r="K23" s="126">
        <v>17.665347654041813</v>
      </c>
      <c r="L23" s="126">
        <v>22.598134894816674</v>
      </c>
      <c r="M23" s="128">
        <v>21.175740012419812</v>
      </c>
      <c r="N23" s="128">
        <v>14.502722843221557</v>
      </c>
      <c r="O23" s="128">
        <v>23.560996563573905</v>
      </c>
      <c r="P23" s="128">
        <v>17.924738365620126</v>
      </c>
      <c r="Q23" s="128">
        <v>14.578005115089494</v>
      </c>
      <c r="R23" s="128">
        <v>56.733780760626523</v>
      </c>
      <c r="S23" s="128">
        <v>42.913593256059031</v>
      </c>
      <c r="T23" s="128">
        <v>21.288515406162464</v>
      </c>
      <c r="U23" s="128">
        <v>55.579868708971752</v>
      </c>
      <c r="V23" s="128">
        <v>48.263642806520259</v>
      </c>
      <c r="W23" s="128">
        <v>26.030534351145011</v>
      </c>
      <c r="X23" s="128">
        <v>53.971160448615215</v>
      </c>
      <c r="Y23" s="128">
        <v>42.898680384701457</v>
      </c>
      <c r="Z23" s="128">
        <v>24.886749716874277</v>
      </c>
      <c r="AA23" s="128">
        <v>50.433463372344924</v>
      </c>
      <c r="AB23" s="132">
        <v>43.856019859329933</v>
      </c>
      <c r="AC23" s="132">
        <v>22.684255807284234</v>
      </c>
      <c r="AD23" s="132">
        <v>47.67416934619515</v>
      </c>
      <c r="AE23" s="132">
        <v>35.063488527511659</v>
      </c>
      <c r="AF23" s="128">
        <v>23.733636881047193</v>
      </c>
      <c r="AG23" s="126">
        <v>37.076128452728582</v>
      </c>
      <c r="AH23" s="126">
        <v>22.676874340021069</v>
      </c>
      <c r="AI23" s="133">
        <v>8.2555970149253799</v>
      </c>
      <c r="AJ23" s="133">
        <v>36.7163524769839</v>
      </c>
      <c r="AK23" s="128">
        <v>25.770507349454768</v>
      </c>
      <c r="AL23" s="128">
        <v>10.411899313501143</v>
      </c>
      <c r="AM23" s="128">
        <v>37.278786485865304</v>
      </c>
      <c r="AN23" s="128">
        <v>23.991935483870947</v>
      </c>
      <c r="AO23" s="128">
        <v>11.164635874185331</v>
      </c>
      <c r="AP23" s="128">
        <v>33.000217249619979</v>
      </c>
      <c r="AQ23" s="128">
        <v>23.688031528728548</v>
      </c>
      <c r="AR23" s="128">
        <v>9.6071121307714371</v>
      </c>
      <c r="AS23" s="128">
        <v>31.364124597207383</v>
      </c>
      <c r="AT23" s="128">
        <v>18.77787689562885</v>
      </c>
      <c r="AU23" s="128">
        <v>9.4479225953329635</v>
      </c>
      <c r="AV23" s="128" t="s">
        <v>286</v>
      </c>
      <c r="AW23" s="128" t="s">
        <v>286</v>
      </c>
      <c r="AX23" s="132" t="s">
        <v>286</v>
      </c>
      <c r="AY23" s="132" t="s">
        <v>286</v>
      </c>
      <c r="AZ23" s="132" t="s">
        <v>286</v>
      </c>
      <c r="BA23" s="132" t="s">
        <v>286</v>
      </c>
      <c r="BB23" s="128" t="s">
        <v>286</v>
      </c>
      <c r="BC23" s="132" t="s">
        <v>286</v>
      </c>
      <c r="BD23" s="132" t="s">
        <v>286</v>
      </c>
      <c r="BE23" s="132" t="s">
        <v>286</v>
      </c>
      <c r="BF23" s="132">
        <v>23.013073251711905</v>
      </c>
      <c r="BG23" s="128">
        <v>18.087855297157653</v>
      </c>
      <c r="BH23" s="121" t="s">
        <v>286</v>
      </c>
      <c r="BI23" s="121">
        <v>20.680393912265021</v>
      </c>
      <c r="BJ23" s="121">
        <v>17.568337129840636</v>
      </c>
      <c r="BK23" s="121" t="s">
        <v>286</v>
      </c>
      <c r="BL23" s="128" t="s">
        <v>286</v>
      </c>
      <c r="BM23" s="121" t="s">
        <v>286</v>
      </c>
      <c r="BN23" s="114" t="s">
        <v>286</v>
      </c>
      <c r="BO23" s="114" t="s">
        <v>286</v>
      </c>
      <c r="BP23" s="114" t="s">
        <v>286</v>
      </c>
      <c r="BQ23" s="128" t="s">
        <v>286</v>
      </c>
      <c r="BR23" s="121" t="s">
        <v>286</v>
      </c>
      <c r="BS23" s="121" t="s">
        <v>286</v>
      </c>
      <c r="BT23" s="121" t="s">
        <v>286</v>
      </c>
      <c r="BU23" s="128">
        <v>29.460580912863122</v>
      </c>
      <c r="BV23" s="121">
        <v>20.49297793063916</v>
      </c>
      <c r="BW23" s="121" t="s">
        <v>286</v>
      </c>
      <c r="BX23" s="121">
        <v>29.250334672021491</v>
      </c>
      <c r="BY23" s="128">
        <v>23.412133295357481</v>
      </c>
      <c r="BZ23" s="121">
        <v>38.956177053512533</v>
      </c>
      <c r="CA23" s="121">
        <v>34.449385299503149</v>
      </c>
      <c r="CB23" s="121">
        <v>28.591288229842434</v>
      </c>
      <c r="CC23" s="128">
        <v>43.177408924337151</v>
      </c>
      <c r="CD23" s="121">
        <v>40.342642572166163</v>
      </c>
      <c r="CE23" s="121">
        <v>32.396505886821124</v>
      </c>
      <c r="CF23" s="121">
        <v>44.439431536205831</v>
      </c>
      <c r="CG23" s="128">
        <v>39.487066106566296</v>
      </c>
      <c r="CH23" s="121">
        <v>31.174317093776427</v>
      </c>
      <c r="CI23" s="121">
        <v>39.151045033397928</v>
      </c>
      <c r="CJ23" s="121">
        <v>36.009079653322488</v>
      </c>
      <c r="CK23" s="121">
        <v>25.485159817351629</v>
      </c>
      <c r="CL23" s="121">
        <v>35.259006608399041</v>
      </c>
      <c r="CM23" s="121">
        <v>30.372175454142635</v>
      </c>
      <c r="CN23" s="121">
        <v>26.094371802160349</v>
      </c>
      <c r="CO23" s="121">
        <v>9.9775784753362906</v>
      </c>
      <c r="CP23" s="128">
        <v>15.666753995284276</v>
      </c>
      <c r="CQ23" s="121">
        <v>17.363045496750217</v>
      </c>
      <c r="CR23" s="121">
        <v>9.2543859649123057</v>
      </c>
      <c r="CS23" s="114">
        <v>11.661191928671984</v>
      </c>
      <c r="CT23" s="114">
        <v>10.62452399086064</v>
      </c>
      <c r="CU23" s="128">
        <v>9.8417068134893384</v>
      </c>
      <c r="CV23" s="121">
        <v>15.618077093486953</v>
      </c>
      <c r="CW23" s="121">
        <v>12.918660287081339</v>
      </c>
      <c r="CX23" s="114">
        <v>9.2605079793212344</v>
      </c>
      <c r="CY23" s="114">
        <v>13.558614935335831</v>
      </c>
      <c r="CZ23" s="128">
        <v>13.195044655718794</v>
      </c>
      <c r="DA23" s="121">
        <v>8.6428089128967116</v>
      </c>
      <c r="DB23" s="121">
        <v>12.054176072234769</v>
      </c>
      <c r="DC23" s="114">
        <v>13.400286944045908</v>
      </c>
      <c r="DD23" s="114" t="s">
        <v>286</v>
      </c>
      <c r="DE23" s="128" t="s">
        <v>286</v>
      </c>
      <c r="DF23" s="121" t="s">
        <v>286</v>
      </c>
      <c r="DG23" s="121" t="s">
        <v>286</v>
      </c>
      <c r="DH23" s="114" t="s">
        <v>286</v>
      </c>
      <c r="DI23" s="114" t="s">
        <v>286</v>
      </c>
      <c r="DJ23" s="128" t="s">
        <v>286</v>
      </c>
      <c r="DK23" s="121" t="s">
        <v>286</v>
      </c>
      <c r="DL23" s="121" t="s">
        <v>286</v>
      </c>
      <c r="DM23" s="121">
        <v>53.469210754553401</v>
      </c>
      <c r="DN23" s="121">
        <v>43.099524105110724</v>
      </c>
      <c r="DO23" s="128">
        <v>25.213918996006825</v>
      </c>
      <c r="DP23" s="121">
        <v>52.237208306572398</v>
      </c>
      <c r="DQ23" s="121">
        <v>36.814041324150132</v>
      </c>
      <c r="DR23" s="121">
        <v>26.05974395448084</v>
      </c>
      <c r="DS23" s="121" t="s">
        <v>286</v>
      </c>
      <c r="DT23" s="128" t="s">
        <v>286</v>
      </c>
      <c r="DU23" s="131" t="s">
        <v>286</v>
      </c>
      <c r="DV23" s="131" t="s">
        <v>286</v>
      </c>
      <c r="DW23" s="114" t="s">
        <v>286</v>
      </c>
      <c r="DX23" s="131" t="s">
        <v>286</v>
      </c>
      <c r="DY23" s="128" t="s">
        <v>286</v>
      </c>
      <c r="DZ23" s="128" t="s">
        <v>286</v>
      </c>
      <c r="EA23" s="128" t="s">
        <v>286</v>
      </c>
      <c r="EB23" s="128">
        <v>41.112794977267768</v>
      </c>
      <c r="EC23" s="128">
        <v>52.331606217616461</v>
      </c>
      <c r="ED23" s="128">
        <v>37.353529579879989</v>
      </c>
      <c r="EE23" s="128">
        <v>40.317052270779776</v>
      </c>
      <c r="EF23" s="128">
        <v>43.829219479653105</v>
      </c>
      <c r="EG23" s="128">
        <v>32.962962962962941</v>
      </c>
      <c r="EH23" s="128">
        <v>4.7398589065255727</v>
      </c>
      <c r="EI23" s="128">
        <v>9.9502487562188815</v>
      </c>
      <c r="EJ23" s="128">
        <v>6.6821345707656636</v>
      </c>
      <c r="EK23" s="128">
        <v>3.1576655052264728</v>
      </c>
      <c r="EL23" s="121">
        <v>6.1664712778429136</v>
      </c>
      <c r="EM23" s="121">
        <v>5.8555133079847925</v>
      </c>
      <c r="EN23" s="121">
        <v>3.5917253921345753</v>
      </c>
      <c r="EO23" s="121">
        <v>8.2522123893805297</v>
      </c>
      <c r="EP23" s="128">
        <v>7.1468767585818833</v>
      </c>
      <c r="EQ23" s="121">
        <v>1.9400732916576857</v>
      </c>
      <c r="ER23" s="121">
        <v>5.7704239917269886</v>
      </c>
      <c r="ES23" s="121">
        <v>6.4267352185089992</v>
      </c>
      <c r="ET23" s="121">
        <v>2.7481891776736331</v>
      </c>
      <c r="EU23" s="128">
        <v>4.8115299334811494</v>
      </c>
      <c r="EV23" s="121">
        <v>6.0511363636363598</v>
      </c>
      <c r="EW23" s="121">
        <v>9.9562111085503719</v>
      </c>
      <c r="EX23" s="121">
        <v>13.563402889245594</v>
      </c>
      <c r="EY23" s="121">
        <v>7.1025399811853216</v>
      </c>
      <c r="EZ23" s="128">
        <v>7.7635641817379994</v>
      </c>
      <c r="FA23" s="121">
        <v>11.028172405490002</v>
      </c>
      <c r="FB23" s="121">
        <v>7.1126489811610947</v>
      </c>
      <c r="FC23" s="121">
        <v>9.5304835318850696</v>
      </c>
      <c r="FD23" s="121">
        <v>13.867924528301891</v>
      </c>
      <c r="FE23" s="128">
        <v>8.8192206270143743</v>
      </c>
      <c r="FF23" s="121">
        <v>6.3941990771259114</v>
      </c>
      <c r="FG23" s="121">
        <v>9.7706032285471665</v>
      </c>
      <c r="FH23" s="121">
        <v>7.6004659289458338</v>
      </c>
      <c r="FI23" s="121">
        <v>7.4630113141862582</v>
      </c>
      <c r="FJ23" s="128">
        <v>9.5809739524348974</v>
      </c>
      <c r="FK23" s="121">
        <v>7.3585458809733373</v>
      </c>
      <c r="FL23" s="121">
        <v>21.29164764947517</v>
      </c>
      <c r="FM23" s="121">
        <v>33.922829581993717</v>
      </c>
      <c r="FN23" s="121">
        <v>20.780441937000454</v>
      </c>
      <c r="FO23" s="128">
        <v>17.928286852589725</v>
      </c>
      <c r="FP23" s="121">
        <v>29.209954095192074</v>
      </c>
      <c r="FQ23" s="121">
        <v>22.816467872258581</v>
      </c>
      <c r="FR23" s="121">
        <v>18.647252231094409</v>
      </c>
      <c r="FS23" s="121">
        <v>29.12255939778883</v>
      </c>
      <c r="FT23" s="128">
        <v>21.638106302643035</v>
      </c>
      <c r="FU23" s="121">
        <v>9.2388913330400282</v>
      </c>
      <c r="FV23" s="121">
        <v>18.226495726495735</v>
      </c>
      <c r="FW23" s="121">
        <v>13.910761154855646</v>
      </c>
      <c r="FX23" s="121">
        <v>11.052861511577106</v>
      </c>
      <c r="FY23" s="128">
        <v>13.717919600272531</v>
      </c>
      <c r="FZ23" s="121">
        <v>10.973815828184769</v>
      </c>
      <c r="GA23" s="121">
        <v>34.090387703601749</v>
      </c>
      <c r="GB23" s="121">
        <v>37.262763966853711</v>
      </c>
      <c r="GC23" s="121">
        <v>19.858823529411779</v>
      </c>
      <c r="GD23" s="128">
        <v>31.284791805834097</v>
      </c>
      <c r="GE23" s="121">
        <v>33.341386808407798</v>
      </c>
      <c r="GF23" s="121">
        <v>20.424710424710419</v>
      </c>
      <c r="GG23" s="121">
        <v>27.937706465313919</v>
      </c>
      <c r="GH23" s="121">
        <v>32.229269438571741</v>
      </c>
      <c r="GI23" s="128">
        <v>19.664060237474629</v>
      </c>
      <c r="GJ23" s="121">
        <v>21.608484312859044</v>
      </c>
      <c r="GK23" s="121">
        <v>24.764554794520564</v>
      </c>
      <c r="GL23" s="121">
        <v>15.236427320490341</v>
      </c>
      <c r="GM23" s="130">
        <v>23.752189141856324</v>
      </c>
      <c r="GN23" s="128">
        <v>21.032287403365192</v>
      </c>
      <c r="GO23" s="121">
        <v>14.336075205640407</v>
      </c>
      <c r="GP23" s="121">
        <v>10.808957952468019</v>
      </c>
      <c r="GQ23" s="121">
        <v>35.139484978540715</v>
      </c>
      <c r="GR23" s="121">
        <v>31.747527084314598</v>
      </c>
      <c r="GS23" s="128">
        <v>7.2190137716570524</v>
      </c>
      <c r="GT23" s="121">
        <v>26.159420289855028</v>
      </c>
      <c r="GU23" s="121">
        <v>33.423180592991919</v>
      </c>
      <c r="GV23" s="121">
        <v>7.1260028315243078</v>
      </c>
      <c r="GW23" s="121">
        <v>22.51000706380978</v>
      </c>
      <c r="GX23" s="128">
        <v>26.684012720439469</v>
      </c>
      <c r="GY23" s="128">
        <v>4.8689138576778968</v>
      </c>
      <c r="GZ23" s="128">
        <v>20.995301153353275</v>
      </c>
      <c r="HA23" s="128">
        <v>23.11953352769676</v>
      </c>
      <c r="HB23" s="128">
        <v>6.2431544359255273</v>
      </c>
      <c r="HC23" s="128">
        <v>18.894952251023259</v>
      </c>
      <c r="HD23" s="128">
        <v>22.408716136631355</v>
      </c>
      <c r="HE23" s="128" t="s">
        <v>286</v>
      </c>
      <c r="HF23" s="128" t="s">
        <v>286</v>
      </c>
      <c r="HG23" s="128" t="s">
        <v>286</v>
      </c>
      <c r="HH23" s="128" t="s">
        <v>286</v>
      </c>
      <c r="HI23" s="128" t="s">
        <v>286</v>
      </c>
      <c r="HJ23" s="128" t="s">
        <v>286</v>
      </c>
      <c r="HK23" s="128" t="s">
        <v>286</v>
      </c>
      <c r="HL23" s="121" t="s">
        <v>286</v>
      </c>
      <c r="HM23" s="121" t="s">
        <v>286</v>
      </c>
      <c r="HN23" s="121" t="s">
        <v>286</v>
      </c>
      <c r="HO23" s="121">
        <v>10.146465718531077</v>
      </c>
      <c r="HP23" s="128">
        <v>14.073426573426554</v>
      </c>
      <c r="HQ23" s="121" t="s">
        <v>286</v>
      </c>
      <c r="HR23" s="121">
        <v>9.4468472569997761</v>
      </c>
      <c r="HS23" s="121">
        <v>15.741556534508087</v>
      </c>
      <c r="HT23" s="129">
        <v>10.409090909090915</v>
      </c>
      <c r="HU23" s="128">
        <v>11.964902951342712</v>
      </c>
      <c r="HV23" s="114">
        <v>8.9169000933706748</v>
      </c>
      <c r="HW23" s="114">
        <v>10.977777777777771</v>
      </c>
      <c r="HX23" s="114">
        <v>11.146034816247573</v>
      </c>
      <c r="HY23" s="114">
        <v>8.7274125336409192</v>
      </c>
      <c r="HZ23" s="114">
        <v>13.179026924893707</v>
      </c>
      <c r="IA23" s="114">
        <v>12.629877626414192</v>
      </c>
      <c r="IB23" s="114">
        <v>8.2397003745318393</v>
      </c>
      <c r="IC23" s="114">
        <v>10.459411239964323</v>
      </c>
      <c r="ID23" s="114">
        <v>10.589239965841152</v>
      </c>
      <c r="IE23" s="114">
        <v>8.5087719298245617</v>
      </c>
      <c r="IF23" s="114">
        <v>11.969026548672549</v>
      </c>
      <c r="IG23" s="114">
        <v>10.37003197807215</v>
      </c>
      <c r="IH23" s="114">
        <v>8.5663821018546003</v>
      </c>
      <c r="II23" s="114">
        <v>4.3905785501943813</v>
      </c>
      <c r="IJ23" s="114">
        <v>8.138297872340452</v>
      </c>
      <c r="IK23" s="114">
        <v>8.2435597189695624</v>
      </c>
      <c r="IL23" s="114">
        <v>4.7066696408654822</v>
      </c>
      <c r="IM23" s="114">
        <v>6.8691250903832302</v>
      </c>
      <c r="IN23" s="114">
        <v>7.1071840184402504</v>
      </c>
      <c r="IO23" s="114">
        <v>4.5810586280560086</v>
      </c>
      <c r="IP23" s="114">
        <v>7.439926062846582</v>
      </c>
      <c r="IQ23" s="114">
        <v>6.5880322209436244</v>
      </c>
      <c r="IR23" s="114">
        <v>3.2473309608540974</v>
      </c>
      <c r="IS23" s="114">
        <v>6.7420524855984691</v>
      </c>
      <c r="IT23" s="114">
        <v>6.3357664233576667</v>
      </c>
      <c r="IU23" s="114">
        <v>4.5021068973164819</v>
      </c>
      <c r="IV23" s="114">
        <v>6.2343000685087899</v>
      </c>
      <c r="IW23" s="114">
        <v>6.0052987930526909</v>
      </c>
      <c r="IX23" s="114" t="str">
        <f t="shared" si="16"/>
        <v>--</v>
      </c>
      <c r="IY23" s="114" t="str">
        <f t="shared" si="16"/>
        <v>--</v>
      </c>
      <c r="IZ23" s="114" t="str">
        <f t="shared" si="16"/>
        <v>--</v>
      </c>
      <c r="JA23" s="114" t="str">
        <f t="shared" si="16"/>
        <v>--</v>
      </c>
      <c r="JB23" s="114" t="str">
        <f t="shared" si="16"/>
        <v>--</v>
      </c>
      <c r="JC23" s="114" t="str">
        <f t="shared" si="16"/>
        <v>--</v>
      </c>
      <c r="JD23" s="114" t="str">
        <f t="shared" si="16"/>
        <v>--</v>
      </c>
      <c r="JE23" s="114" t="str">
        <f t="shared" si="16"/>
        <v>--</v>
      </c>
      <c r="JF23" s="114" t="str">
        <f t="shared" si="16"/>
        <v>--</v>
      </c>
      <c r="JG23" s="243">
        <v>6.8059141046702596</v>
      </c>
      <c r="JH23" s="243">
        <v>7.4602747104766998</v>
      </c>
      <c r="JI23" s="243">
        <v>6.8181818181818103</v>
      </c>
      <c r="JJ23" s="243">
        <v>5.0674928081433901</v>
      </c>
      <c r="JK23" s="243">
        <v>4.9507027480595802</v>
      </c>
      <c r="JL23" s="243">
        <v>5.4871520342612197</v>
      </c>
      <c r="JM23" s="243">
        <v>13.8660399529965</v>
      </c>
      <c r="JN23" s="243">
        <v>13.338722716249</v>
      </c>
      <c r="JO23" s="243">
        <v>14.25</v>
      </c>
      <c r="JP23" s="243">
        <v>11.3153232949513</v>
      </c>
      <c r="JQ23" s="243">
        <v>11.844863731656201</v>
      </c>
      <c r="JR23" s="243">
        <v>11.5755627009646</v>
      </c>
      <c r="JS23" s="243">
        <v>11.1242045722366</v>
      </c>
      <c r="JT23" s="243">
        <v>10.1946998377501</v>
      </c>
      <c r="JU23" s="243">
        <v>8.1013293202909598</v>
      </c>
      <c r="JV23" s="243">
        <v>11.1603188662533</v>
      </c>
      <c r="JW23" s="243">
        <v>9.3540268456375806</v>
      </c>
      <c r="JX23" s="243">
        <v>7.1792124296812396</v>
      </c>
      <c r="JY23" s="243">
        <v>9.0844904683454999</v>
      </c>
      <c r="JZ23" s="243">
        <v>10.8078897595245</v>
      </c>
      <c r="KA23" s="243">
        <v>14.753688422105499</v>
      </c>
      <c r="KB23" s="243">
        <v>6.8217054263565799</v>
      </c>
      <c r="KC23" s="243">
        <v>9.27791771620487</v>
      </c>
      <c r="KD23" s="243">
        <v>13.313688722207299</v>
      </c>
      <c r="KE23" s="243">
        <v>2.7375201288244799</v>
      </c>
      <c r="KF23" s="128" t="str">
        <f t="shared" si="1"/>
        <v>--</v>
      </c>
      <c r="KG23" s="243">
        <v>11.3714849531327</v>
      </c>
      <c r="KH23" s="243">
        <v>2.4928303551731799</v>
      </c>
      <c r="KI23" s="128" t="str">
        <f t="shared" si="2"/>
        <v>--</v>
      </c>
      <c r="KJ23" s="243">
        <v>9.6884899683210204</v>
      </c>
      <c r="KK23" s="243">
        <v>3.7797480167988802</v>
      </c>
      <c r="KL23" s="243">
        <v>4.2650214592274702</v>
      </c>
      <c r="KM23" s="243">
        <v>5.0248756218905601</v>
      </c>
      <c r="KN23" s="243">
        <v>3.5674717482827401</v>
      </c>
      <c r="KO23" s="243">
        <v>4.3090946757820596</v>
      </c>
      <c r="KP23" s="243">
        <v>4.5009266613714702</v>
      </c>
      <c r="KQ23" s="220">
        <v>3.69072646577902</v>
      </c>
      <c r="KR23" s="220">
        <v>4.2377260981912004</v>
      </c>
      <c r="KS23" s="220">
        <v>8.7415045699554597</v>
      </c>
      <c r="KT23" s="220">
        <v>11.586314152410599</v>
      </c>
      <c r="KU23" s="220">
        <v>12.8561337414645</v>
      </c>
      <c r="KV23" s="220">
        <v>15.9521953754222</v>
      </c>
      <c r="KW23" s="220">
        <v>2.3413720440177901</v>
      </c>
      <c r="KX23" s="220">
        <v>4.2509072058060999</v>
      </c>
      <c r="KY23" s="128" t="str">
        <f t="shared" si="15"/>
        <v>--</v>
      </c>
      <c r="KZ23" s="128" t="str">
        <f t="shared" si="15"/>
        <v>--</v>
      </c>
      <c r="LA23" s="220">
        <v>3.0046948356807501</v>
      </c>
      <c r="LB23" s="128" t="str">
        <f t="shared" si="4"/>
        <v>--</v>
      </c>
      <c r="LC23" s="295">
        <v>22.83964617827176</v>
      </c>
      <c r="LD23" s="295">
        <v>17.608409986859382</v>
      </c>
      <c r="LE23" s="295">
        <v>11.002619671350338</v>
      </c>
      <c r="LF23" s="295">
        <v>6.7768979972053973</v>
      </c>
      <c r="LG23" s="295">
        <v>23.015075376884369</v>
      </c>
      <c r="LH23" s="295">
        <v>12.272824460124019</v>
      </c>
      <c r="LI23" s="295">
        <v>8.4694494857834197</v>
      </c>
      <c r="LJ23" s="295">
        <v>4.924339574249804</v>
      </c>
      <c r="LK23" s="380">
        <v>26.683804627249341</v>
      </c>
      <c r="LL23" s="381">
        <v>15.706143128562411</v>
      </c>
      <c r="LM23" s="381">
        <v>10.0272137324681</v>
      </c>
      <c r="LN23" s="381">
        <v>4.6981627296588009</v>
      </c>
      <c r="LO23" s="380">
        <v>14.35384964796731</v>
      </c>
      <c r="LP23" s="381">
        <v>12.656284272866856</v>
      </c>
      <c r="LQ23" s="381">
        <v>9.5965624253998758</v>
      </c>
      <c r="LR23" s="381">
        <v>5.968757286080697</v>
      </c>
      <c r="LS23" s="381">
        <v>15.865021405187619</v>
      </c>
      <c r="LT23" s="381">
        <v>12.35570756733645</v>
      </c>
      <c r="LU23" s="381">
        <v>8.9332526719096403</v>
      </c>
      <c r="LV23" s="381">
        <v>5.052577583995908</v>
      </c>
      <c r="LW23" s="381">
        <v>18.746776689014933</v>
      </c>
      <c r="LX23" s="381">
        <v>15.597883597883614</v>
      </c>
      <c r="LY23" s="381">
        <v>10.875943000838229</v>
      </c>
      <c r="LZ23" s="381">
        <v>5.7075223566543771</v>
      </c>
      <c r="MA23" s="380">
        <v>32.263205828779618</v>
      </c>
      <c r="MB23" s="381">
        <v>28.687802730074878</v>
      </c>
      <c r="MC23" s="381">
        <v>22.413793103448238</v>
      </c>
      <c r="MD23" s="381">
        <v>19.293732460243298</v>
      </c>
      <c r="ME23" s="381">
        <v>30.259511211892068</v>
      </c>
      <c r="MF23" s="381">
        <v>24.208047945205454</v>
      </c>
      <c r="MG23" s="381">
        <v>20.193665523502158</v>
      </c>
      <c r="MH23" s="381">
        <v>17.213955874807525</v>
      </c>
      <c r="MI23" s="381">
        <v>35.116279069767529</v>
      </c>
      <c r="MJ23" s="381">
        <v>31.119103025174493</v>
      </c>
      <c r="MK23" s="381">
        <v>25.157629255989946</v>
      </c>
      <c r="ML23" s="381">
        <v>19.936792204371844</v>
      </c>
      <c r="MM23" s="378" t="str">
        <f t="shared" si="5"/>
        <v>--</v>
      </c>
      <c r="MN23" s="381">
        <v>22.571428571428562</v>
      </c>
      <c r="MO23" s="381">
        <v>20.148006684172778</v>
      </c>
      <c r="MP23" s="381">
        <v>22.834461825822999</v>
      </c>
      <c r="MQ23" s="378" t="str">
        <f t="shared" si="6"/>
        <v>--</v>
      </c>
      <c r="MR23" s="381">
        <v>19.285102739725986</v>
      </c>
      <c r="MS23" s="381">
        <v>18.873637464675024</v>
      </c>
      <c r="MT23" s="381">
        <v>16.268924813959448</v>
      </c>
      <c r="MU23" s="378" t="str">
        <f t="shared" si="7"/>
        <v>--</v>
      </c>
      <c r="MV23" s="381">
        <v>25.037068417708099</v>
      </c>
      <c r="MW23" s="381">
        <v>21.329697986577102</v>
      </c>
      <c r="MX23" s="381">
        <v>18.191377497371189</v>
      </c>
      <c r="MY23" s="380">
        <v>32.130701157249874</v>
      </c>
      <c r="MZ23" s="381">
        <v>28.75329236172081</v>
      </c>
      <c r="NA23" s="381">
        <v>22.347036328871873</v>
      </c>
      <c r="NB23" s="381">
        <v>19.482034531031296</v>
      </c>
      <c r="NC23" s="381">
        <v>33.484619263741735</v>
      </c>
      <c r="ND23" s="381">
        <v>27.239683557836202</v>
      </c>
      <c r="NE23" s="381">
        <v>22.971336293903828</v>
      </c>
      <c r="NF23" s="381">
        <v>20.359435173299111</v>
      </c>
      <c r="NG23" s="381">
        <v>36.022904737116058</v>
      </c>
      <c r="NH23" s="381">
        <v>29.427966101694942</v>
      </c>
      <c r="NI23" s="381">
        <v>26.270474590508179</v>
      </c>
      <c r="NJ23" s="381">
        <v>23.416557161629342</v>
      </c>
      <c r="NK23" s="380">
        <v>8.5946311752763371</v>
      </c>
      <c r="NL23" s="381">
        <v>8.9117582658199872</v>
      </c>
      <c r="NM23" s="381">
        <v>6.7431850789096197</v>
      </c>
      <c r="NN23" s="381">
        <v>4.9405732929387014</v>
      </c>
      <c r="NO23" s="381">
        <v>9.9042338709677633</v>
      </c>
      <c r="NP23" s="381">
        <v>7.9674448490040541</v>
      </c>
      <c r="NQ23" s="381">
        <v>5.8918809475602387</v>
      </c>
      <c r="NR23" s="381">
        <v>3.4740092640247053</v>
      </c>
      <c r="NS23" s="381">
        <v>12.676780663409593</v>
      </c>
      <c r="NT23" s="381">
        <v>9.6494932432432154</v>
      </c>
      <c r="NU23" s="381">
        <v>6.154490265857234</v>
      </c>
      <c r="NV23" s="381">
        <v>3.039832285115315</v>
      </c>
      <c r="NW23" s="380">
        <v>3.7254459245879459</v>
      </c>
      <c r="NX23" s="381">
        <v>7.6096491228070171</v>
      </c>
      <c r="NY23" s="381">
        <v>7.4065196548417962</v>
      </c>
      <c r="NZ23" s="381">
        <v>6.2835786031300964</v>
      </c>
      <c r="OA23" s="381">
        <v>6.0070671378091918</v>
      </c>
      <c r="OB23" s="381">
        <v>7.8225460780111371</v>
      </c>
      <c r="OC23" s="381">
        <v>7.0097244732577018</v>
      </c>
      <c r="OD23" s="381">
        <v>5.2739902238230032</v>
      </c>
      <c r="OE23" s="381">
        <v>6.7216070048931353</v>
      </c>
      <c r="OF23" s="381">
        <v>10.261824324324317</v>
      </c>
      <c r="OG23" s="381">
        <v>8.4415584415584544</v>
      </c>
      <c r="OH23" s="381">
        <v>5.6821157371039526</v>
      </c>
      <c r="OI23" s="380">
        <v>7.2188277890925594</v>
      </c>
      <c r="OJ23" s="381">
        <v>7.992973210364525</v>
      </c>
      <c r="OK23" s="381">
        <v>7.2199568241784924</v>
      </c>
      <c r="OL23" s="381">
        <v>6.8675543097406955</v>
      </c>
      <c r="OM23" s="381">
        <v>9.7801364670204851</v>
      </c>
      <c r="ON23" s="381">
        <v>7.2637668737947241</v>
      </c>
      <c r="OO23" s="381">
        <v>5.7108140947752108</v>
      </c>
      <c r="OP23" s="381">
        <v>4.5536403395935245</v>
      </c>
      <c r="OQ23" s="381">
        <v>8.3591331269349762</v>
      </c>
      <c r="OR23" s="381">
        <v>7.3541842772612069</v>
      </c>
      <c r="OS23" s="381">
        <v>7.1533459198657505</v>
      </c>
      <c r="OT23" s="381">
        <v>5.0878573301861882</v>
      </c>
      <c r="OU23" s="378" t="str">
        <f t="shared" si="8"/>
        <v>--</v>
      </c>
      <c r="OV23" s="381">
        <v>10.342555994729917</v>
      </c>
      <c r="OW23" s="381">
        <v>10.314224034540649</v>
      </c>
      <c r="OX23" s="381">
        <v>13.755254553946729</v>
      </c>
      <c r="OY23" s="378" t="str">
        <f t="shared" si="9"/>
        <v>--</v>
      </c>
      <c r="OZ23" s="381">
        <v>8.0866580866581135</v>
      </c>
      <c r="PA23" s="381">
        <v>9.1572123176661417</v>
      </c>
      <c r="PB23" s="381">
        <v>8.7046098377543064</v>
      </c>
      <c r="PC23" s="378" t="str">
        <f t="shared" si="10"/>
        <v>--</v>
      </c>
      <c r="PD23" s="381">
        <v>10.460693153000852</v>
      </c>
      <c r="PE23" s="381">
        <v>10.794382728987607</v>
      </c>
      <c r="PF23" s="381">
        <v>8.468799160985844</v>
      </c>
      <c r="PG23" s="380">
        <v>11.101042138649762</v>
      </c>
      <c r="PH23" s="381">
        <v>13.466608084358512</v>
      </c>
      <c r="PI23" s="381">
        <v>10.876856732151413</v>
      </c>
      <c r="PJ23" s="381">
        <v>10.107376283846879</v>
      </c>
      <c r="PK23" s="381">
        <v>15.481912471540614</v>
      </c>
      <c r="PL23" s="381">
        <v>12.465136236859031</v>
      </c>
      <c r="PM23" s="381">
        <v>10.640453992703705</v>
      </c>
      <c r="PN23" s="381">
        <v>8.1143740340030952</v>
      </c>
      <c r="PO23" s="381">
        <v>14.170984455958539</v>
      </c>
      <c r="PP23" s="381">
        <v>14.174059991550457</v>
      </c>
      <c r="PQ23" s="381">
        <v>11.069182389937087</v>
      </c>
      <c r="PR23" s="381">
        <v>8.7024901703800506</v>
      </c>
      <c r="PS23" s="380">
        <v>4.7643979057591617</v>
      </c>
      <c r="PT23" s="381">
        <v>5.947380057483981</v>
      </c>
      <c r="PU23" s="381">
        <v>5.4230423042304388</v>
      </c>
      <c r="PV23" s="381">
        <v>5.9267542633491725</v>
      </c>
      <c r="PW23" s="380">
        <v>12.355718782791225</v>
      </c>
      <c r="PX23" s="381">
        <v>13.488372093023255</v>
      </c>
      <c r="PY23" s="381">
        <v>12.176457348638277</v>
      </c>
      <c r="PZ23" s="381">
        <v>10.120212468549038</v>
      </c>
      <c r="QA23" s="380">
        <v>17.801047120418808</v>
      </c>
      <c r="QB23" s="381">
        <v>15.246736003540613</v>
      </c>
      <c r="QC23" s="381">
        <v>12.491559756921019</v>
      </c>
      <c r="QD23" s="381">
        <v>8.0748812517463016</v>
      </c>
      <c r="QE23" s="380">
        <v>5.3884383991629505</v>
      </c>
      <c r="QF23" s="381">
        <v>9.0667257814231839</v>
      </c>
      <c r="QG23" s="381">
        <v>10.891089108910887</v>
      </c>
      <c r="QH23" s="381">
        <v>13.077569308317008</v>
      </c>
      <c r="QI23" s="380">
        <v>10.12599160055994</v>
      </c>
      <c r="QJ23" s="381">
        <v>13.857242501743775</v>
      </c>
      <c r="QK23" s="381">
        <v>14.700399467376796</v>
      </c>
      <c r="QL23" s="381">
        <v>12.139156180606978</v>
      </c>
      <c r="QM23" s="378" t="str">
        <f t="shared" si="11"/>
        <v>--</v>
      </c>
      <c r="QN23" s="381">
        <v>13.29658213891949</v>
      </c>
      <c r="QO23" s="381">
        <v>13.998757506730199</v>
      </c>
      <c r="QP23" s="381">
        <v>12.599049128367657</v>
      </c>
      <c r="QQ23" s="378" t="str">
        <f t="shared" si="12"/>
        <v>--</v>
      </c>
      <c r="QR23" s="381">
        <v>14.94481236203092</v>
      </c>
      <c r="QS23" s="381">
        <v>15.493273542600866</v>
      </c>
      <c r="QT23" s="381">
        <v>14.142817449291424</v>
      </c>
      <c r="QU23" s="380">
        <v>12.126168224299098</v>
      </c>
      <c r="QV23" s="381">
        <v>13.103287479598968</v>
      </c>
      <c r="QW23" s="381">
        <v>13.147303461228887</v>
      </c>
      <c r="QX23" s="381">
        <v>11.817279046673294</v>
      </c>
      <c r="QY23" s="378" t="str">
        <f t="shared" si="13"/>
        <v>--</v>
      </c>
      <c r="QZ23" s="381">
        <v>12.31483528631437</v>
      </c>
      <c r="RA23" s="381">
        <v>12.235586893405237</v>
      </c>
      <c r="RB23" s="381">
        <v>11.096398305084753</v>
      </c>
      <c r="RC23" s="378" t="str">
        <f t="shared" si="14"/>
        <v>--</v>
      </c>
      <c r="RD23" s="381">
        <v>14.307897071872233</v>
      </c>
      <c r="RE23" s="381">
        <v>13.48491670418729</v>
      </c>
      <c r="RF23" s="381">
        <v>12.248322147650992</v>
      </c>
    </row>
    <row r="24" spans="1:474" x14ac:dyDescent="0.25">
      <c r="A24" s="114">
        <v>20</v>
      </c>
      <c r="B24" s="93" t="s">
        <v>20</v>
      </c>
      <c r="C24" s="126">
        <v>36.153846153846153</v>
      </c>
      <c r="D24" s="126">
        <v>25.597269624573396</v>
      </c>
      <c r="E24" s="126">
        <v>19.801980198019798</v>
      </c>
      <c r="F24" s="126">
        <v>26.353790613718413</v>
      </c>
      <c r="G24" s="126">
        <v>32.244897959183689</v>
      </c>
      <c r="H24" s="126">
        <v>17.733990147783249</v>
      </c>
      <c r="I24" s="126">
        <v>22.325581395348852</v>
      </c>
      <c r="J24" s="126">
        <v>33.984375000000007</v>
      </c>
      <c r="K24" s="126">
        <v>16.86046511627907</v>
      </c>
      <c r="L24" s="126">
        <v>23.886639676113351</v>
      </c>
      <c r="M24" s="128">
        <v>24.809160305343521</v>
      </c>
      <c r="N24" s="128">
        <v>11.267605633802818</v>
      </c>
      <c r="O24" s="128">
        <v>20.522388059701509</v>
      </c>
      <c r="P24" s="128">
        <v>24.70588235294117</v>
      </c>
      <c r="Q24" s="128">
        <v>17.877094972067045</v>
      </c>
      <c r="R24" s="128">
        <v>66.030534351144993</v>
      </c>
      <c r="S24" s="128">
        <v>47.440273037542667</v>
      </c>
      <c r="T24" s="128">
        <v>38.308457711442813</v>
      </c>
      <c r="U24" s="128">
        <v>62.545454545454518</v>
      </c>
      <c r="V24" s="128">
        <v>57.959183673469397</v>
      </c>
      <c r="W24" s="128">
        <v>32.67326732673267</v>
      </c>
      <c r="X24" s="128">
        <v>55.348837209302332</v>
      </c>
      <c r="Y24" s="128">
        <v>57.142857142857125</v>
      </c>
      <c r="Z24" s="128">
        <v>25.73099415204679</v>
      </c>
      <c r="AA24" s="128">
        <v>65.873015873015888</v>
      </c>
      <c r="AB24" s="132">
        <v>53.435114503816763</v>
      </c>
      <c r="AC24" s="132">
        <v>28.773584905660371</v>
      </c>
      <c r="AD24" s="132">
        <v>49.812734082397</v>
      </c>
      <c r="AE24" s="132">
        <v>51.383399209486186</v>
      </c>
      <c r="AF24" s="128">
        <v>39.66480446927374</v>
      </c>
      <c r="AG24" s="126">
        <v>48.648648648648674</v>
      </c>
      <c r="AH24" s="126">
        <v>27.986348122866893</v>
      </c>
      <c r="AI24" s="133">
        <v>14.356435643564357</v>
      </c>
      <c r="AJ24" s="133">
        <v>47.999999999999972</v>
      </c>
      <c r="AK24" s="128">
        <v>31.967213114754102</v>
      </c>
      <c r="AL24" s="128">
        <v>21.182266009852221</v>
      </c>
      <c r="AM24" s="128">
        <v>43.981481481481481</v>
      </c>
      <c r="AN24" s="128">
        <v>33.59375</v>
      </c>
      <c r="AO24" s="128">
        <v>14.035087719298255</v>
      </c>
      <c r="AP24" s="128">
        <v>43.775100401606409</v>
      </c>
      <c r="AQ24" s="128">
        <v>34.482758620689673</v>
      </c>
      <c r="AR24" s="128">
        <v>13.207547169811319</v>
      </c>
      <c r="AS24" s="128">
        <v>33.333333333333321</v>
      </c>
      <c r="AT24" s="128">
        <v>37.549407114624508</v>
      </c>
      <c r="AU24" s="128">
        <v>28.491620111731851</v>
      </c>
      <c r="AV24" s="128" t="s">
        <v>286</v>
      </c>
      <c r="AW24" s="128" t="s">
        <v>286</v>
      </c>
      <c r="AX24" s="132" t="s">
        <v>286</v>
      </c>
      <c r="AY24" s="132" t="s">
        <v>286</v>
      </c>
      <c r="AZ24" s="132" t="s">
        <v>286</v>
      </c>
      <c r="BA24" s="132" t="s">
        <v>286</v>
      </c>
      <c r="BB24" s="128" t="s">
        <v>286</v>
      </c>
      <c r="BC24" s="132" t="s">
        <v>286</v>
      </c>
      <c r="BD24" s="132" t="s">
        <v>286</v>
      </c>
      <c r="BE24" s="132" t="s">
        <v>286</v>
      </c>
      <c r="BF24" s="132">
        <v>25.769230769230763</v>
      </c>
      <c r="BG24" s="128">
        <v>15.639810426540279</v>
      </c>
      <c r="BH24" s="121" t="s">
        <v>286</v>
      </c>
      <c r="BI24" s="121">
        <v>27.272727272727273</v>
      </c>
      <c r="BJ24" s="121">
        <v>29.213483146067425</v>
      </c>
      <c r="BK24" s="121" t="s">
        <v>286</v>
      </c>
      <c r="BL24" s="128" t="s">
        <v>286</v>
      </c>
      <c r="BM24" s="121" t="s">
        <v>286</v>
      </c>
      <c r="BN24" s="114" t="s">
        <v>286</v>
      </c>
      <c r="BO24" s="114" t="s">
        <v>286</v>
      </c>
      <c r="BP24" s="114" t="s">
        <v>286</v>
      </c>
      <c r="BQ24" s="128" t="s">
        <v>286</v>
      </c>
      <c r="BR24" s="121" t="s">
        <v>286</v>
      </c>
      <c r="BS24" s="121" t="s">
        <v>286</v>
      </c>
      <c r="BT24" s="121" t="s">
        <v>286</v>
      </c>
      <c r="BU24" s="128">
        <v>27.480916030534353</v>
      </c>
      <c r="BV24" s="121">
        <v>16.587677725118478</v>
      </c>
      <c r="BW24" s="121" t="s">
        <v>286</v>
      </c>
      <c r="BX24" s="121">
        <v>34.782608695652193</v>
      </c>
      <c r="BY24" s="128">
        <v>32.402234636871498</v>
      </c>
      <c r="BZ24" s="121">
        <v>37.878787878787897</v>
      </c>
      <c r="CA24" s="121">
        <v>45.051194539249138</v>
      </c>
      <c r="CB24" s="121">
        <v>35.643564356435675</v>
      </c>
      <c r="CC24" s="128">
        <v>41.134751773049622</v>
      </c>
      <c r="CD24" s="121">
        <v>47.154471544715456</v>
      </c>
      <c r="CE24" s="121">
        <v>29.064039408867011</v>
      </c>
      <c r="CF24" s="121">
        <v>45.205479452054817</v>
      </c>
      <c r="CG24" s="128">
        <v>46.666666666666686</v>
      </c>
      <c r="CH24" s="121">
        <v>24.418604651162784</v>
      </c>
      <c r="CI24" s="121">
        <v>39.763779527559059</v>
      </c>
      <c r="CJ24" s="121">
        <v>45.627376425855466</v>
      </c>
      <c r="CK24" s="121">
        <v>28.16901408450704</v>
      </c>
      <c r="CL24" s="121">
        <v>39.552238805970177</v>
      </c>
      <c r="CM24" s="121">
        <v>45.91439688715954</v>
      </c>
      <c r="CN24" s="121">
        <v>41.66666666666665</v>
      </c>
      <c r="CO24" s="121">
        <v>10.588235294117659</v>
      </c>
      <c r="CP24" s="128">
        <v>18.493150684931511</v>
      </c>
      <c r="CQ24" s="121">
        <v>14.35643564356435</v>
      </c>
      <c r="CR24" s="121">
        <v>8.2437275985663057</v>
      </c>
      <c r="CS24" s="114">
        <v>11.74089068825911</v>
      </c>
      <c r="CT24" s="114">
        <v>9.223300970873785</v>
      </c>
      <c r="CU24" s="128">
        <v>6.3926940639269434</v>
      </c>
      <c r="CV24" s="121">
        <v>12.5</v>
      </c>
      <c r="CW24" s="121">
        <v>11.046511627906977</v>
      </c>
      <c r="CX24" s="114">
        <v>6.5573770491803272</v>
      </c>
      <c r="CY24" s="114">
        <v>12.16730038022814</v>
      </c>
      <c r="CZ24" s="128">
        <v>9.4786729857819942</v>
      </c>
      <c r="DA24" s="121">
        <v>5.0781250000000009</v>
      </c>
      <c r="DB24" s="121">
        <v>19.762845849802364</v>
      </c>
      <c r="DC24" s="114">
        <v>13.068181818181829</v>
      </c>
      <c r="DD24" s="114" t="s">
        <v>286</v>
      </c>
      <c r="DE24" s="128" t="s">
        <v>286</v>
      </c>
      <c r="DF24" s="121" t="s">
        <v>286</v>
      </c>
      <c r="DG24" s="121" t="s">
        <v>286</v>
      </c>
      <c r="DH24" s="114" t="s">
        <v>286</v>
      </c>
      <c r="DI24" s="114" t="s">
        <v>286</v>
      </c>
      <c r="DJ24" s="128" t="s">
        <v>286</v>
      </c>
      <c r="DK24" s="121" t="s">
        <v>286</v>
      </c>
      <c r="DL24" s="121" t="s">
        <v>286</v>
      </c>
      <c r="DM24" s="121">
        <v>58.102766798418976</v>
      </c>
      <c r="DN24" s="121">
        <v>51.330798479087463</v>
      </c>
      <c r="DO24" s="128">
        <v>25.11848341232227</v>
      </c>
      <c r="DP24" s="121">
        <v>59.107806691449788</v>
      </c>
      <c r="DQ24" s="121">
        <v>48.449612403100758</v>
      </c>
      <c r="DR24" s="121">
        <v>44.134078212290511</v>
      </c>
      <c r="DS24" s="121" t="s">
        <v>286</v>
      </c>
      <c r="DT24" s="128" t="s">
        <v>286</v>
      </c>
      <c r="DU24" s="131" t="s">
        <v>286</v>
      </c>
      <c r="DV24" s="131" t="s">
        <v>286</v>
      </c>
      <c r="DW24" s="114" t="s">
        <v>286</v>
      </c>
      <c r="DX24" s="131" t="s">
        <v>286</v>
      </c>
      <c r="DY24" s="128" t="s">
        <v>286</v>
      </c>
      <c r="DZ24" s="128" t="s">
        <v>286</v>
      </c>
      <c r="EA24" s="128" t="s">
        <v>286</v>
      </c>
      <c r="EB24" s="128">
        <v>51.372549019607845</v>
      </c>
      <c r="EC24" s="128">
        <v>65.019011406844115</v>
      </c>
      <c r="ED24" s="128">
        <v>35.545023696682449</v>
      </c>
      <c r="EE24" s="128">
        <v>43.071161048689142</v>
      </c>
      <c r="EF24" s="128">
        <v>60.156249999999993</v>
      </c>
      <c r="EG24" s="128">
        <v>47.2222222222222</v>
      </c>
      <c r="EH24" s="128">
        <v>7.5471698113207575</v>
      </c>
      <c r="EI24" s="128">
        <v>11.564625850340132</v>
      </c>
      <c r="EJ24" s="128">
        <v>4.9504950495049522</v>
      </c>
      <c r="EK24" s="128">
        <v>3.8869257950530018</v>
      </c>
      <c r="EL24" s="121">
        <v>8.5365853658536661</v>
      </c>
      <c r="EM24" s="121">
        <v>6.4039408866995124</v>
      </c>
      <c r="EN24" s="121">
        <v>4.1284403669724767</v>
      </c>
      <c r="EO24" s="121">
        <v>7.0588235294117689</v>
      </c>
      <c r="EP24" s="128">
        <v>4.6511627906976756</v>
      </c>
      <c r="EQ24" s="121">
        <v>4.2801556420233453</v>
      </c>
      <c r="ER24" s="121">
        <v>3.422053231939163</v>
      </c>
      <c r="ES24" s="121">
        <v>11.374407582938389</v>
      </c>
      <c r="ET24" s="121">
        <v>1.4869888475836432</v>
      </c>
      <c r="EU24" s="128">
        <v>7.364341085271322</v>
      </c>
      <c r="EV24" s="121">
        <v>10.555555555555552</v>
      </c>
      <c r="EW24" s="121">
        <v>12.307692307692305</v>
      </c>
      <c r="EX24" s="121">
        <v>13.058419243986259</v>
      </c>
      <c r="EY24" s="121">
        <v>4.615384615384615</v>
      </c>
      <c r="EZ24" s="128">
        <v>10.320284697508907</v>
      </c>
      <c r="FA24" s="121">
        <v>10.46025104602511</v>
      </c>
      <c r="FB24" s="121">
        <v>7.8431372549019631</v>
      </c>
      <c r="FC24" s="121">
        <v>11.059907834101384</v>
      </c>
      <c r="FD24" s="121">
        <v>15.447154471544723</v>
      </c>
      <c r="FE24" s="128">
        <v>7.6470588235294139</v>
      </c>
      <c r="FF24" s="121">
        <v>9.5238095238095273</v>
      </c>
      <c r="FG24" s="121">
        <v>11.583011583011585</v>
      </c>
      <c r="FH24" s="121">
        <v>8.0568720379146939</v>
      </c>
      <c r="FI24" s="121">
        <v>5.9701492537313445</v>
      </c>
      <c r="FJ24" s="128">
        <v>11.240310077519387</v>
      </c>
      <c r="FK24" s="121">
        <v>15.642458100558654</v>
      </c>
      <c r="FL24" s="121">
        <v>23.396226415094336</v>
      </c>
      <c r="FM24" s="121">
        <v>30.927835051546378</v>
      </c>
      <c r="FN24" s="121">
        <v>17.435897435897441</v>
      </c>
      <c r="FO24" s="128">
        <v>16.606498194945846</v>
      </c>
      <c r="FP24" s="121">
        <v>25.311203319502077</v>
      </c>
      <c r="FQ24" s="121">
        <v>15.686274509803924</v>
      </c>
      <c r="FR24" s="121">
        <v>17.511520737327192</v>
      </c>
      <c r="FS24" s="121">
        <v>22.357723577235774</v>
      </c>
      <c r="FT24" s="128">
        <v>15.204678362573098</v>
      </c>
      <c r="FU24" s="121">
        <v>10.714285714285712</v>
      </c>
      <c r="FV24" s="121">
        <v>19.84435797665369</v>
      </c>
      <c r="FW24" s="121">
        <v>12.857142857142861</v>
      </c>
      <c r="FX24" s="121">
        <v>5.2631578947368443</v>
      </c>
      <c r="FY24" s="128">
        <v>16.929133858267718</v>
      </c>
      <c r="FZ24" s="121">
        <v>19.553072625698331</v>
      </c>
      <c r="GA24" s="121">
        <v>47.328244274809165</v>
      </c>
      <c r="GB24" s="121">
        <v>35.986159169550149</v>
      </c>
      <c r="GC24" s="121">
        <v>25.128205128205128</v>
      </c>
      <c r="GD24" s="128">
        <v>36.559139784946218</v>
      </c>
      <c r="GE24" s="121">
        <v>35.950413223140522</v>
      </c>
      <c r="GF24" s="121">
        <v>20.588235294117649</v>
      </c>
      <c r="GG24" s="121">
        <v>31.944444444444443</v>
      </c>
      <c r="GH24" s="121">
        <v>36.178861788617866</v>
      </c>
      <c r="GI24" s="128">
        <v>15.789473684210513</v>
      </c>
      <c r="GJ24" s="121">
        <v>29.599999999999998</v>
      </c>
      <c r="GK24" s="121">
        <v>30.620155038759691</v>
      </c>
      <c r="GL24" s="121">
        <v>19.523809523809529</v>
      </c>
      <c r="GM24" s="130">
        <v>20.522388059701498</v>
      </c>
      <c r="GN24" s="128">
        <v>27.667984189723327</v>
      </c>
      <c r="GO24" s="121">
        <v>26.404494382022474</v>
      </c>
      <c r="GP24" s="121">
        <v>10.227272727272723</v>
      </c>
      <c r="GQ24" s="121">
        <v>24.137931034482762</v>
      </c>
      <c r="GR24" s="121">
        <v>17.525773195876294</v>
      </c>
      <c r="GS24" s="128">
        <v>7.8571428571428523</v>
      </c>
      <c r="GT24" s="121">
        <v>25.10288065843622</v>
      </c>
      <c r="GU24" s="121">
        <v>19.211822660098523</v>
      </c>
      <c r="GV24" s="121">
        <v>5.5299539170506966</v>
      </c>
      <c r="GW24" s="121">
        <v>19.028340080971649</v>
      </c>
      <c r="GX24" s="128">
        <v>19.2982456140351</v>
      </c>
      <c r="GY24" s="128">
        <v>6.4257028112449799</v>
      </c>
      <c r="GZ24" s="128">
        <v>16.216216216216225</v>
      </c>
      <c r="HA24" s="128">
        <v>15.714285714285715</v>
      </c>
      <c r="HB24" s="128">
        <v>4.1044776119402968</v>
      </c>
      <c r="HC24" s="128">
        <v>19.531249999999989</v>
      </c>
      <c r="HD24" s="128">
        <v>26.256983240223462</v>
      </c>
      <c r="HE24" s="128" t="s">
        <v>286</v>
      </c>
      <c r="HF24" s="128" t="s">
        <v>286</v>
      </c>
      <c r="HG24" s="128" t="s">
        <v>286</v>
      </c>
      <c r="HH24" s="128" t="s">
        <v>286</v>
      </c>
      <c r="HI24" s="128" t="s">
        <v>286</v>
      </c>
      <c r="HJ24" s="128" t="s">
        <v>286</v>
      </c>
      <c r="HK24" s="128" t="s">
        <v>286</v>
      </c>
      <c r="HL24" s="121" t="s">
        <v>286</v>
      </c>
      <c r="HM24" s="121" t="s">
        <v>286</v>
      </c>
      <c r="HN24" s="121" t="s">
        <v>286</v>
      </c>
      <c r="HO24" s="121">
        <v>9.7276264591439681</v>
      </c>
      <c r="HP24" s="128">
        <v>11.374407582938392</v>
      </c>
      <c r="HQ24" s="121" t="s">
        <v>286</v>
      </c>
      <c r="HR24" s="121">
        <v>14.173228346456696</v>
      </c>
      <c r="HS24" s="121">
        <v>22.598870056497169</v>
      </c>
      <c r="HT24" s="129">
        <v>12.977099236641221</v>
      </c>
      <c r="HU24" s="128">
        <v>13.058419243986259</v>
      </c>
      <c r="HV24" s="114">
        <v>11.616161616161618</v>
      </c>
      <c r="HW24" s="114">
        <v>12.903225806451612</v>
      </c>
      <c r="HX24" s="114">
        <v>14.522821576763496</v>
      </c>
      <c r="HY24" s="114">
        <v>9.359605911330048</v>
      </c>
      <c r="HZ24" s="114">
        <v>12.55813953488372</v>
      </c>
      <c r="IA24" s="114">
        <v>14.056224899598394</v>
      </c>
      <c r="IB24" s="114">
        <v>7.6023391812865517</v>
      </c>
      <c r="IC24" s="114">
        <v>10.8</v>
      </c>
      <c r="ID24" s="114">
        <v>12.355212355212359</v>
      </c>
      <c r="IE24" s="114">
        <v>6.6666666666666705</v>
      </c>
      <c r="IF24" s="114">
        <v>10.266159695817494</v>
      </c>
      <c r="IG24" s="114">
        <v>10.236220472440943</v>
      </c>
      <c r="IH24" s="114">
        <v>14.689265536723173</v>
      </c>
      <c r="II24" s="114">
        <v>4.5627376425855548</v>
      </c>
      <c r="IJ24" s="114">
        <v>8.2758620689655196</v>
      </c>
      <c r="IK24" s="114">
        <v>12.121212121212121</v>
      </c>
      <c r="IL24" s="114">
        <v>8.9928057553956897</v>
      </c>
      <c r="IM24" s="114">
        <v>5.3719008264462813</v>
      </c>
      <c r="IN24" s="114">
        <v>9.9009900990099098</v>
      </c>
      <c r="IO24" s="114">
        <v>7.0422535211267618</v>
      </c>
      <c r="IP24" s="114">
        <v>8.8709677419354858</v>
      </c>
      <c r="IQ24" s="114">
        <v>2.923976608187135</v>
      </c>
      <c r="IR24" s="114">
        <v>4.0160642570281135</v>
      </c>
      <c r="IS24" s="114">
        <v>8.1712062256809368</v>
      </c>
      <c r="IT24" s="114">
        <v>7.5829383886255934</v>
      </c>
      <c r="IU24" s="114">
        <v>3.0075187969924833</v>
      </c>
      <c r="IV24" s="114">
        <v>8.2352941176470598</v>
      </c>
      <c r="IW24" s="114">
        <v>11.931818181818183</v>
      </c>
      <c r="IX24" s="114" t="str">
        <f t="shared" si="16"/>
        <v>--</v>
      </c>
      <c r="IY24" s="114" t="str">
        <f t="shared" si="16"/>
        <v>--</v>
      </c>
      <c r="IZ24" s="114" t="str">
        <f t="shared" si="16"/>
        <v>--</v>
      </c>
      <c r="JA24" s="114" t="str">
        <f t="shared" si="16"/>
        <v>--</v>
      </c>
      <c r="JB24" s="114" t="str">
        <f t="shared" si="16"/>
        <v>--</v>
      </c>
      <c r="JC24" s="114" t="str">
        <f t="shared" si="16"/>
        <v>--</v>
      </c>
      <c r="JD24" s="114" t="str">
        <f t="shared" si="16"/>
        <v>--</v>
      </c>
      <c r="JE24" s="114" t="str">
        <f t="shared" si="16"/>
        <v>--</v>
      </c>
      <c r="JF24" s="114" t="str">
        <f t="shared" si="16"/>
        <v>--</v>
      </c>
      <c r="JG24" s="243">
        <v>5.1792828685258998</v>
      </c>
      <c r="JH24" s="243">
        <v>4.52830188679245</v>
      </c>
      <c r="JI24" s="243">
        <v>7.0707070707070701</v>
      </c>
      <c r="JJ24" s="243">
        <v>2.7027027027027</v>
      </c>
      <c r="JK24" s="243">
        <v>3.75</v>
      </c>
      <c r="JL24" s="243">
        <v>4.6511627906976702</v>
      </c>
      <c r="JM24" s="243">
        <v>13.9442231075697</v>
      </c>
      <c r="JN24" s="243">
        <v>10.9433962264151</v>
      </c>
      <c r="JO24" s="243">
        <v>15.1515151515152</v>
      </c>
      <c r="JP24" s="243">
        <v>8.1081081081081106</v>
      </c>
      <c r="JQ24" s="243">
        <v>9.5833333333333304</v>
      </c>
      <c r="JR24" s="243">
        <v>7.5581395348837201</v>
      </c>
      <c r="JS24" s="243">
        <v>9.9601593625498008</v>
      </c>
      <c r="JT24" s="243">
        <v>9.4339622641509404</v>
      </c>
      <c r="JU24" s="243">
        <v>7.5757575757575797</v>
      </c>
      <c r="JV24" s="243">
        <v>9.4594594594594597</v>
      </c>
      <c r="JW24" s="243">
        <v>5.4166666666666599</v>
      </c>
      <c r="JX24" s="243">
        <v>6.3953488372093004</v>
      </c>
      <c r="JY24" s="243">
        <v>4.7808764940239001</v>
      </c>
      <c r="JZ24" s="243">
        <v>7.9245283018867898</v>
      </c>
      <c r="KA24" s="243">
        <v>12.1212121212121</v>
      </c>
      <c r="KB24" s="243">
        <v>3.6036036036036001</v>
      </c>
      <c r="KC24" s="243">
        <v>7.1129707112970699</v>
      </c>
      <c r="KD24" s="243">
        <v>5.2325581395348904</v>
      </c>
      <c r="KE24" s="243">
        <v>1.94552529182879</v>
      </c>
      <c r="KF24" s="128" t="str">
        <f t="shared" si="1"/>
        <v>--</v>
      </c>
      <c r="KG24" s="243">
        <v>10.1010101010101</v>
      </c>
      <c r="KH24" s="243">
        <v>1.79372197309417</v>
      </c>
      <c r="KI24" s="128" t="str">
        <f t="shared" si="2"/>
        <v>--</v>
      </c>
      <c r="KJ24" s="243">
        <v>10.4651162790698</v>
      </c>
      <c r="KK24" s="243">
        <v>2.34375</v>
      </c>
      <c r="KL24" s="243">
        <v>1.89393939393939</v>
      </c>
      <c r="KM24" s="243">
        <v>4.0404040404040398</v>
      </c>
      <c r="KN24" s="243">
        <v>5.4298642533936698</v>
      </c>
      <c r="KO24" s="243">
        <v>2.0833333333333299</v>
      </c>
      <c r="KP24" s="243">
        <v>6.3953488372093004</v>
      </c>
      <c r="KQ24" s="220">
        <v>6.6666666666666696</v>
      </c>
      <c r="KR24" s="220">
        <v>4.7008547008547001</v>
      </c>
      <c r="KS24" s="220">
        <v>7.03125</v>
      </c>
      <c r="KT24" s="220">
        <v>9.8290598290598297</v>
      </c>
      <c r="KU24" s="220">
        <v>14.0625</v>
      </c>
      <c r="KV24" s="220">
        <v>18.803418803418801</v>
      </c>
      <c r="KW24" s="220">
        <v>2.3529411764705901</v>
      </c>
      <c r="KX24" s="220">
        <v>1.2820512820512799</v>
      </c>
      <c r="KY24" s="128" t="str">
        <f t="shared" si="15"/>
        <v>--</v>
      </c>
      <c r="KZ24" s="128" t="str">
        <f t="shared" si="15"/>
        <v>--</v>
      </c>
      <c r="LA24" s="220">
        <v>2.734375</v>
      </c>
      <c r="LB24" s="128" t="str">
        <f t="shared" si="4"/>
        <v>--</v>
      </c>
      <c r="LC24" s="295">
        <v>20.155038759689926</v>
      </c>
      <c r="LD24" s="295">
        <v>17.55725190839695</v>
      </c>
      <c r="LE24" s="295">
        <v>15.67164179104477</v>
      </c>
      <c r="LF24" s="295">
        <v>10.396039603960402</v>
      </c>
      <c r="LG24" s="295">
        <v>26.249999999999996</v>
      </c>
      <c r="LH24" s="295">
        <v>9.3333333333333321</v>
      </c>
      <c r="LI24" s="295">
        <v>6.1728395061728421</v>
      </c>
      <c r="LJ24" s="295">
        <v>2.9069767441860459</v>
      </c>
      <c r="LK24" s="380">
        <v>33.445945945945915</v>
      </c>
      <c r="LL24" s="381">
        <v>18.596491228070185</v>
      </c>
      <c r="LM24" s="381">
        <v>11.594202898550726</v>
      </c>
      <c r="LN24" s="381">
        <v>3.6290322580645182</v>
      </c>
      <c r="LO24" s="380">
        <v>10.810810810810812</v>
      </c>
      <c r="LP24" s="381">
        <v>9.9616858237547934</v>
      </c>
      <c r="LQ24" s="381">
        <v>11.235955056179781</v>
      </c>
      <c r="LR24" s="381">
        <v>5.4455445544554451</v>
      </c>
      <c r="LS24" s="381">
        <v>19.917012448132784</v>
      </c>
      <c r="LT24" s="381">
        <v>9.3333333333333357</v>
      </c>
      <c r="LU24" s="381">
        <v>6.9958847736625511</v>
      </c>
      <c r="LV24" s="381">
        <v>4.6511627906976756</v>
      </c>
      <c r="LW24" s="381">
        <v>24.745762711864408</v>
      </c>
      <c r="LX24" s="381">
        <v>15.43859649122807</v>
      </c>
      <c r="LY24" s="381">
        <v>12.560386473429952</v>
      </c>
      <c r="LZ24" s="381">
        <v>6.1224489795918355</v>
      </c>
      <c r="MA24" s="380">
        <v>25.781249999999996</v>
      </c>
      <c r="MB24" s="381">
        <v>28.352490421455951</v>
      </c>
      <c r="MC24" s="381">
        <v>32.958801498127329</v>
      </c>
      <c r="MD24" s="381">
        <v>31.1881188118812</v>
      </c>
      <c r="ME24" s="381">
        <v>24.066390041493772</v>
      </c>
      <c r="MF24" s="381">
        <v>31.999999999999982</v>
      </c>
      <c r="MG24" s="381">
        <v>17.695473251028812</v>
      </c>
      <c r="MH24" s="381">
        <v>20.930232558139537</v>
      </c>
      <c r="MI24" s="381">
        <v>36.949152542372907</v>
      </c>
      <c r="MJ24" s="381">
        <v>30.633802816901394</v>
      </c>
      <c r="MK24" s="381">
        <v>26.442307692307711</v>
      </c>
      <c r="ML24" s="381">
        <v>23.076923076923087</v>
      </c>
      <c r="MM24" s="378" t="str">
        <f t="shared" si="5"/>
        <v>--</v>
      </c>
      <c r="MN24" s="381">
        <v>18.007662835249054</v>
      </c>
      <c r="MO24" s="381">
        <v>19.776119402985085</v>
      </c>
      <c r="MP24" s="381">
        <v>21.287128712871297</v>
      </c>
      <c r="MQ24" s="378" t="str">
        <f t="shared" si="6"/>
        <v>--</v>
      </c>
      <c r="MR24" s="381">
        <v>16.964285714285719</v>
      </c>
      <c r="MS24" s="381">
        <v>10.699588477366248</v>
      </c>
      <c r="MT24" s="381">
        <v>11.046511627906989</v>
      </c>
      <c r="MU24" s="378" t="str">
        <f t="shared" si="7"/>
        <v>--</v>
      </c>
      <c r="MV24" s="381">
        <v>24.912280701754359</v>
      </c>
      <c r="MW24" s="381">
        <v>14.975845410628018</v>
      </c>
      <c r="MX24" s="381">
        <v>15.322580645161295</v>
      </c>
      <c r="MY24" s="380">
        <v>35.271317829457381</v>
      </c>
      <c r="MZ24" s="381">
        <v>25.190839694656486</v>
      </c>
      <c r="NA24" s="381">
        <v>30.711610486891406</v>
      </c>
      <c r="NB24" s="381">
        <v>19.306930693069312</v>
      </c>
      <c r="NC24" s="381">
        <v>32.365145228215745</v>
      </c>
      <c r="ND24" s="381">
        <v>30.666666666666668</v>
      </c>
      <c r="NE24" s="381">
        <v>13.991769547325102</v>
      </c>
      <c r="NF24" s="381">
        <v>20.930232558139544</v>
      </c>
      <c r="NG24" s="381">
        <v>38.983050847457626</v>
      </c>
      <c r="NH24" s="381">
        <v>31.228070175438589</v>
      </c>
      <c r="NI24" s="381">
        <v>26.570048309178766</v>
      </c>
      <c r="NJ24" s="381">
        <v>21.457489878542514</v>
      </c>
      <c r="NK24" s="380">
        <v>7.003891050583662</v>
      </c>
      <c r="NL24" s="381">
        <v>10.646387832699617</v>
      </c>
      <c r="NM24" s="381">
        <v>8.5820895522388092</v>
      </c>
      <c r="NN24" s="381">
        <v>4.9504950495049522</v>
      </c>
      <c r="NO24" s="381">
        <v>14.166666666666675</v>
      </c>
      <c r="NP24" s="381">
        <v>9.3749999999999982</v>
      </c>
      <c r="NQ24" s="381">
        <v>2.4691358024691374</v>
      </c>
      <c r="NR24" s="381">
        <v>4.0697674418604652</v>
      </c>
      <c r="NS24" s="381">
        <v>16.161616161616163</v>
      </c>
      <c r="NT24" s="381">
        <v>12.323943661971827</v>
      </c>
      <c r="NU24" s="381">
        <v>7.6923076923076943</v>
      </c>
      <c r="NV24" s="381">
        <v>2.8225806451612914</v>
      </c>
      <c r="NW24" s="380">
        <v>2.7237354085603132</v>
      </c>
      <c r="NX24" s="381">
        <v>8.0152671755725269</v>
      </c>
      <c r="NY24" s="381">
        <v>8.9887640449438226</v>
      </c>
      <c r="NZ24" s="381">
        <v>5.9405940594059423</v>
      </c>
      <c r="OA24" s="381">
        <v>4.5643153526970961</v>
      </c>
      <c r="OB24" s="381">
        <v>6.696428571428573</v>
      </c>
      <c r="OC24" s="381">
        <v>6.1983471074380176</v>
      </c>
      <c r="OD24" s="381">
        <v>2.9069767441860472</v>
      </c>
      <c r="OE24" s="381">
        <v>8.4459459459459403</v>
      </c>
      <c r="OF24" s="381">
        <v>10.211267605633804</v>
      </c>
      <c r="OG24" s="381">
        <v>7.2115384615384643</v>
      </c>
      <c r="OH24" s="381">
        <v>6.0728744939271264</v>
      </c>
      <c r="OI24" s="380">
        <v>5.8365758754863819</v>
      </c>
      <c r="OJ24" s="381">
        <v>10.68702290076336</v>
      </c>
      <c r="OK24" s="381">
        <v>9.3283582089552279</v>
      </c>
      <c r="OL24" s="381">
        <v>6.4356435643564396</v>
      </c>
      <c r="OM24" s="381">
        <v>8.2987551867219924</v>
      </c>
      <c r="ON24" s="381">
        <v>7.5555555555555562</v>
      </c>
      <c r="OO24" s="381">
        <v>4.5267489711934141</v>
      </c>
      <c r="OP24" s="381">
        <v>8.1395348837209323</v>
      </c>
      <c r="OQ24" s="381">
        <v>7.118644067796609</v>
      </c>
      <c r="OR24" s="381">
        <v>8.1272084805653702</v>
      </c>
      <c r="OS24" s="381">
        <v>6.7307692307692344</v>
      </c>
      <c r="OT24" s="381">
        <v>3.6437246963562768</v>
      </c>
      <c r="OU24" s="378" t="str">
        <f t="shared" si="8"/>
        <v>--</v>
      </c>
      <c r="OV24" s="381">
        <v>8.0152671755725251</v>
      </c>
      <c r="OW24" s="381">
        <v>12.313432835820894</v>
      </c>
      <c r="OX24" s="381">
        <v>13.366336633663371</v>
      </c>
      <c r="OY24" s="378" t="str">
        <f t="shared" si="9"/>
        <v>--</v>
      </c>
      <c r="OZ24" s="381">
        <v>6.6666666666666687</v>
      </c>
      <c r="PA24" s="381">
        <v>4.5267489711934186</v>
      </c>
      <c r="PB24" s="381">
        <v>5.8139534883720945</v>
      </c>
      <c r="PC24" s="378" t="str">
        <f t="shared" si="10"/>
        <v>--</v>
      </c>
      <c r="PD24" s="381">
        <v>10.915492957746473</v>
      </c>
      <c r="PE24" s="381">
        <v>8.6538461538461569</v>
      </c>
      <c r="PF24" s="381">
        <v>9.3117408906882666</v>
      </c>
      <c r="PG24" s="380">
        <v>12.451361867704286</v>
      </c>
      <c r="PH24" s="381">
        <v>12.977099236641218</v>
      </c>
      <c r="PI24" s="381">
        <v>14.981273408239698</v>
      </c>
      <c r="PJ24" s="381">
        <v>13.861386138613863</v>
      </c>
      <c r="PK24" s="381">
        <v>15.767634854771782</v>
      </c>
      <c r="PL24" s="381">
        <v>15.111111111111116</v>
      </c>
      <c r="PM24" s="381">
        <v>6.1728395061728412</v>
      </c>
      <c r="PN24" s="381">
        <v>4.6511627906976747</v>
      </c>
      <c r="PO24" s="381">
        <v>14.189189189189202</v>
      </c>
      <c r="PP24" s="381">
        <v>15.845070422535199</v>
      </c>
      <c r="PQ24" s="381">
        <v>10.576923076923084</v>
      </c>
      <c r="PR24" s="381">
        <v>8.5020242914979764</v>
      </c>
      <c r="PS24" s="380">
        <v>3.4246575342465757</v>
      </c>
      <c r="PT24" s="381">
        <v>4.0000000000000018</v>
      </c>
      <c r="PU24" s="381">
        <v>3.3980582524271852</v>
      </c>
      <c r="PV24" s="381">
        <v>5.1063829787234045</v>
      </c>
      <c r="PW24" s="380">
        <v>11.604095563139929</v>
      </c>
      <c r="PX24" s="381">
        <v>13.718411552346566</v>
      </c>
      <c r="PY24" s="381">
        <v>6.3414634146341466</v>
      </c>
      <c r="PZ24" s="381">
        <v>8.1196581196581192</v>
      </c>
      <c r="QA24" s="380">
        <v>18.556701030927844</v>
      </c>
      <c r="QB24" s="381">
        <v>18.115942028985508</v>
      </c>
      <c r="QC24" s="381">
        <v>11.165048543689327</v>
      </c>
      <c r="QD24" s="381">
        <v>8.5470085470085575</v>
      </c>
      <c r="QE24" s="380">
        <v>2.3972602739726026</v>
      </c>
      <c r="QF24" s="381">
        <v>6.4981949458483772</v>
      </c>
      <c r="QG24" s="381">
        <v>5.8536585365853693</v>
      </c>
      <c r="QH24" s="381">
        <v>9.4017094017094056</v>
      </c>
      <c r="QI24" s="380">
        <v>11.764705882352935</v>
      </c>
      <c r="QJ24" s="381">
        <v>16.47058823529413</v>
      </c>
      <c r="QK24" s="381">
        <v>14.716981132075468</v>
      </c>
      <c r="QL24" s="381">
        <v>16.751269035532992</v>
      </c>
      <c r="QM24" s="378" t="str">
        <f t="shared" si="11"/>
        <v>--</v>
      </c>
      <c r="QN24" s="381">
        <v>11.210762331838566</v>
      </c>
      <c r="QO24" s="381">
        <v>7.4688796680497944</v>
      </c>
      <c r="QP24" s="381">
        <v>8.1871345029239784</v>
      </c>
      <c r="QQ24" s="378" t="str">
        <f t="shared" si="12"/>
        <v>--</v>
      </c>
      <c r="QR24" s="381">
        <v>14.59854014598541</v>
      </c>
      <c r="QS24" s="381">
        <v>10.784313725490193</v>
      </c>
      <c r="QT24" s="381">
        <v>10.683760683760683</v>
      </c>
      <c r="QU24" s="380">
        <v>11.023622047244096</v>
      </c>
      <c r="QV24" s="381">
        <v>10.937500000000002</v>
      </c>
      <c r="QW24" s="381">
        <v>11.320754716981135</v>
      </c>
      <c r="QX24" s="381">
        <v>12.626262626262628</v>
      </c>
      <c r="QY24" s="378" t="str">
        <f t="shared" si="13"/>
        <v>--</v>
      </c>
      <c r="QZ24" s="381">
        <v>9.132420091324196</v>
      </c>
      <c r="RA24" s="381">
        <v>8.7136929460580941</v>
      </c>
      <c r="RB24" s="381">
        <v>11.046511627906984</v>
      </c>
      <c r="RC24" s="378" t="str">
        <f t="shared" si="14"/>
        <v>--</v>
      </c>
      <c r="RD24" s="381">
        <v>9.0252707581227476</v>
      </c>
      <c r="RE24" s="381">
        <v>11.330049261083747</v>
      </c>
      <c r="RF24" s="381">
        <v>8.1196581196581192</v>
      </c>
    </row>
    <row r="25" spans="1:474" x14ac:dyDescent="0.25">
      <c r="A25" s="114">
        <v>21</v>
      </c>
      <c r="B25" s="93" t="s">
        <v>21</v>
      </c>
      <c r="C25" s="126">
        <v>22.258064516129043</v>
      </c>
      <c r="D25" s="126">
        <v>36.764705882352921</v>
      </c>
      <c r="E25" s="126">
        <v>20.304568527918779</v>
      </c>
      <c r="F25" s="126">
        <v>23.121387283236981</v>
      </c>
      <c r="G25" s="126">
        <v>32.40997229916897</v>
      </c>
      <c r="H25" s="126">
        <v>26.640926640926644</v>
      </c>
      <c r="I25" s="126">
        <v>22.456140350877206</v>
      </c>
      <c r="J25" s="126">
        <v>33.425414364640886</v>
      </c>
      <c r="K25" s="126">
        <v>16.917293233082709</v>
      </c>
      <c r="L25" s="126">
        <v>16.494845360824741</v>
      </c>
      <c r="M25" s="128">
        <v>25.641025641025639</v>
      </c>
      <c r="N25" s="128">
        <v>12.121212121212114</v>
      </c>
      <c r="O25" s="128">
        <v>19.387755102040828</v>
      </c>
      <c r="P25" s="128">
        <v>23.248407643312099</v>
      </c>
      <c r="Q25" s="128">
        <v>12.446351931330474</v>
      </c>
      <c r="R25" s="128">
        <v>54.340836012861722</v>
      </c>
      <c r="S25" s="128">
        <v>55.131964809384151</v>
      </c>
      <c r="T25" s="128">
        <v>35.025380710659903</v>
      </c>
      <c r="U25" s="128">
        <v>64.655172413793096</v>
      </c>
      <c r="V25" s="128">
        <v>52.089136490250716</v>
      </c>
      <c r="W25" s="128">
        <v>41.69884169884169</v>
      </c>
      <c r="X25" s="128">
        <v>55.74912891986061</v>
      </c>
      <c r="Y25" s="128">
        <v>48.3240223463687</v>
      </c>
      <c r="Z25" s="128">
        <v>28.947368421052637</v>
      </c>
      <c r="AA25" s="128">
        <v>51.027397260273979</v>
      </c>
      <c r="AB25" s="132">
        <v>46.794871794871817</v>
      </c>
      <c r="AC25" s="132">
        <v>25.108225108225113</v>
      </c>
      <c r="AD25" s="132">
        <v>51.186440677966075</v>
      </c>
      <c r="AE25" s="132">
        <v>50.159744408945706</v>
      </c>
      <c r="AF25" s="128">
        <v>21.888412017167372</v>
      </c>
      <c r="AG25" s="126">
        <v>36.538461538461533</v>
      </c>
      <c r="AH25" s="126">
        <v>35.988200589970504</v>
      </c>
      <c r="AI25" s="133">
        <v>16.326530612244909</v>
      </c>
      <c r="AJ25" s="133">
        <v>49.275362318840592</v>
      </c>
      <c r="AK25" s="128">
        <v>32.590529247910858</v>
      </c>
      <c r="AL25" s="128">
        <v>26.640926640926644</v>
      </c>
      <c r="AM25" s="128">
        <v>41.114982578397218</v>
      </c>
      <c r="AN25" s="128">
        <v>36.49025069637883</v>
      </c>
      <c r="AO25" s="128">
        <v>9.7744360902255583</v>
      </c>
      <c r="AP25" s="128">
        <v>36.426116838487985</v>
      </c>
      <c r="AQ25" s="128">
        <v>34.838709677419345</v>
      </c>
      <c r="AR25" s="128">
        <v>9.5652173913043477</v>
      </c>
      <c r="AS25" s="128">
        <v>36.05442176870752</v>
      </c>
      <c r="AT25" s="128">
        <v>31.511254019292615</v>
      </c>
      <c r="AU25" s="128">
        <v>15.021459227467812</v>
      </c>
      <c r="AV25" s="128" t="s">
        <v>286</v>
      </c>
      <c r="AW25" s="128" t="s">
        <v>286</v>
      </c>
      <c r="AX25" s="132" t="s">
        <v>286</v>
      </c>
      <c r="AY25" s="132" t="s">
        <v>286</v>
      </c>
      <c r="AZ25" s="132" t="s">
        <v>286</v>
      </c>
      <c r="BA25" s="132" t="s">
        <v>286</v>
      </c>
      <c r="BB25" s="128" t="s">
        <v>286</v>
      </c>
      <c r="BC25" s="132" t="s">
        <v>286</v>
      </c>
      <c r="BD25" s="132" t="s">
        <v>286</v>
      </c>
      <c r="BE25" s="132" t="s">
        <v>286</v>
      </c>
      <c r="BF25" s="132">
        <v>21.612903225806438</v>
      </c>
      <c r="BG25" s="128">
        <v>11.688311688311698</v>
      </c>
      <c r="BH25" s="121" t="s">
        <v>286</v>
      </c>
      <c r="BI25" s="121">
        <v>20.766773162939273</v>
      </c>
      <c r="BJ25" s="121">
        <v>12.068965517241375</v>
      </c>
      <c r="BK25" s="121" t="s">
        <v>286</v>
      </c>
      <c r="BL25" s="128" t="s">
        <v>286</v>
      </c>
      <c r="BM25" s="121" t="s">
        <v>286</v>
      </c>
      <c r="BN25" s="114" t="s">
        <v>286</v>
      </c>
      <c r="BO25" s="114" t="s">
        <v>286</v>
      </c>
      <c r="BP25" s="114" t="s">
        <v>286</v>
      </c>
      <c r="BQ25" s="128" t="s">
        <v>286</v>
      </c>
      <c r="BR25" s="121" t="s">
        <v>286</v>
      </c>
      <c r="BS25" s="121" t="s">
        <v>286</v>
      </c>
      <c r="BT25" s="121" t="s">
        <v>286</v>
      </c>
      <c r="BU25" s="128">
        <v>29.260450160771736</v>
      </c>
      <c r="BV25" s="121">
        <v>15.151515151515147</v>
      </c>
      <c r="BW25" s="121" t="s">
        <v>286</v>
      </c>
      <c r="BX25" s="121">
        <v>29.299363057324843</v>
      </c>
      <c r="BY25" s="128">
        <v>17.672413793103456</v>
      </c>
      <c r="BZ25" s="121">
        <v>29.022082018927442</v>
      </c>
      <c r="CA25" s="121">
        <v>41.982507288629719</v>
      </c>
      <c r="CB25" s="121">
        <v>27.411167512690348</v>
      </c>
      <c r="CC25" s="128">
        <v>34.188034188034202</v>
      </c>
      <c r="CD25" s="121">
        <v>44.3213296398892</v>
      </c>
      <c r="CE25" s="121">
        <v>34.615384615384613</v>
      </c>
      <c r="CF25" s="121">
        <v>35.836177474402746</v>
      </c>
      <c r="CG25" s="128">
        <v>39.88919667590028</v>
      </c>
      <c r="CH25" s="121">
        <v>34.456928838951313</v>
      </c>
      <c r="CI25" s="121">
        <v>26.689189189189175</v>
      </c>
      <c r="CJ25" s="121">
        <v>36.624203821656046</v>
      </c>
      <c r="CK25" s="121">
        <v>25.541125541125545</v>
      </c>
      <c r="CL25" s="121">
        <v>28.813559322033893</v>
      </c>
      <c r="CM25" s="121">
        <v>32.063492063492056</v>
      </c>
      <c r="CN25" s="121">
        <v>18.884120171673835</v>
      </c>
      <c r="CO25" s="121">
        <v>7.3954983922829678</v>
      </c>
      <c r="CP25" s="128">
        <v>16.320474777448077</v>
      </c>
      <c r="CQ25" s="121">
        <v>10.204081632653066</v>
      </c>
      <c r="CR25" s="121">
        <v>11.918604651162784</v>
      </c>
      <c r="CS25" s="114">
        <v>14.444444444444446</v>
      </c>
      <c r="CT25" s="114">
        <v>14.728682170542639</v>
      </c>
      <c r="CU25" s="128">
        <v>3.5460992907801434</v>
      </c>
      <c r="CV25" s="121">
        <v>10.555555555555566</v>
      </c>
      <c r="CW25" s="121">
        <v>8.7452471482889766</v>
      </c>
      <c r="CX25" s="114">
        <v>3.8732394366197194</v>
      </c>
      <c r="CY25" s="114">
        <v>11.974110032362466</v>
      </c>
      <c r="CZ25" s="128">
        <v>7.4235807860262062</v>
      </c>
      <c r="DA25" s="121">
        <v>7.3426573426573496</v>
      </c>
      <c r="DB25" s="121">
        <v>14.285714285714286</v>
      </c>
      <c r="DC25" s="114">
        <v>8.8495575221238933</v>
      </c>
      <c r="DD25" s="114" t="s">
        <v>286</v>
      </c>
      <c r="DE25" s="128" t="s">
        <v>286</v>
      </c>
      <c r="DF25" s="121" t="s">
        <v>286</v>
      </c>
      <c r="DG25" s="121" t="s">
        <v>286</v>
      </c>
      <c r="DH25" s="114" t="s">
        <v>286</v>
      </c>
      <c r="DI25" s="114" t="s">
        <v>286</v>
      </c>
      <c r="DJ25" s="128" t="s">
        <v>286</v>
      </c>
      <c r="DK25" s="121" t="s">
        <v>286</v>
      </c>
      <c r="DL25" s="121" t="s">
        <v>286</v>
      </c>
      <c r="DM25" s="121">
        <v>57.77027027027026</v>
      </c>
      <c r="DN25" s="121">
        <v>52.597402597402635</v>
      </c>
      <c r="DO25" s="128">
        <v>25.217391304347839</v>
      </c>
      <c r="DP25" s="121">
        <v>50.340136054421755</v>
      </c>
      <c r="DQ25" s="121">
        <v>47.770700636942678</v>
      </c>
      <c r="DR25" s="121">
        <v>30.172413793103445</v>
      </c>
      <c r="DS25" s="121" t="s">
        <v>286</v>
      </c>
      <c r="DT25" s="128" t="s">
        <v>286</v>
      </c>
      <c r="DU25" s="131" t="s">
        <v>286</v>
      </c>
      <c r="DV25" s="131" t="s">
        <v>286</v>
      </c>
      <c r="DW25" s="114" t="s">
        <v>286</v>
      </c>
      <c r="DX25" s="131" t="s">
        <v>286</v>
      </c>
      <c r="DY25" s="128" t="s">
        <v>286</v>
      </c>
      <c r="DZ25" s="128" t="s">
        <v>286</v>
      </c>
      <c r="EA25" s="128" t="s">
        <v>286</v>
      </c>
      <c r="EB25" s="128">
        <v>43.150684931506824</v>
      </c>
      <c r="EC25" s="128">
        <v>61.688311688311707</v>
      </c>
      <c r="ED25" s="128">
        <v>35.77586206896553</v>
      </c>
      <c r="EE25" s="128">
        <v>40.068493150684937</v>
      </c>
      <c r="EF25" s="128">
        <v>55.414012738853465</v>
      </c>
      <c r="EG25" s="128">
        <v>32.758620689655153</v>
      </c>
      <c r="EH25" s="128">
        <v>3.1446540880503173</v>
      </c>
      <c r="EI25" s="128">
        <v>13.450292397660835</v>
      </c>
      <c r="EJ25" s="128">
        <v>8.1632653061224527</v>
      </c>
      <c r="EK25" s="128">
        <v>2.5787965616045843</v>
      </c>
      <c r="EL25" s="121">
        <v>10.249307479224376</v>
      </c>
      <c r="EM25" s="121">
        <v>11.969111969111966</v>
      </c>
      <c r="EN25" s="121">
        <v>2.7303754266211606</v>
      </c>
      <c r="EO25" s="121">
        <v>9.6952908587257607</v>
      </c>
      <c r="EP25" s="128">
        <v>9.3984962406015047</v>
      </c>
      <c r="EQ25" s="121">
        <v>2.0408163265306145</v>
      </c>
      <c r="ER25" s="121">
        <v>7.4433656957928855</v>
      </c>
      <c r="ES25" s="121">
        <v>6.926406926406929</v>
      </c>
      <c r="ET25" s="121">
        <v>2.3728813559322033</v>
      </c>
      <c r="EU25" s="128">
        <v>6.9841269841269806</v>
      </c>
      <c r="EV25" s="121">
        <v>8.1545064377682408</v>
      </c>
      <c r="EW25" s="121">
        <v>8.7662337662337642</v>
      </c>
      <c r="EX25" s="121">
        <v>14.285714285714295</v>
      </c>
      <c r="EY25" s="121">
        <v>7.6530612244897949</v>
      </c>
      <c r="EZ25" s="128">
        <v>5.4131054131054128</v>
      </c>
      <c r="FA25" s="121">
        <v>11.699164345403901</v>
      </c>
      <c r="FB25" s="121">
        <v>10.080645161290319</v>
      </c>
      <c r="FC25" s="121">
        <v>6.2068965517241397</v>
      </c>
      <c r="FD25" s="121">
        <v>13.960113960113958</v>
      </c>
      <c r="FE25" s="128">
        <v>5.7034220532319386</v>
      </c>
      <c r="FF25" s="121">
        <v>3.7414965986394537</v>
      </c>
      <c r="FG25" s="121">
        <v>8.7378640776698973</v>
      </c>
      <c r="FH25" s="121">
        <v>5.7268722466960362</v>
      </c>
      <c r="FI25" s="121">
        <v>4.8442906574394451</v>
      </c>
      <c r="FJ25" s="128">
        <v>8.9171974522292974</v>
      </c>
      <c r="FK25" s="121">
        <v>4.0178571428571432</v>
      </c>
      <c r="FL25" s="121">
        <v>17.628205128205124</v>
      </c>
      <c r="FM25" s="121">
        <v>36.778115501519743</v>
      </c>
      <c r="FN25" s="121">
        <v>24.102564102564106</v>
      </c>
      <c r="FO25" s="128">
        <v>17.052023121387293</v>
      </c>
      <c r="FP25" s="121">
        <v>28.491620111731848</v>
      </c>
      <c r="FQ25" s="121">
        <v>28.514056224899608</v>
      </c>
      <c r="FR25" s="121">
        <v>17.708333333333325</v>
      </c>
      <c r="FS25" s="121">
        <v>27.428571428571416</v>
      </c>
      <c r="FT25" s="128">
        <v>17.870722433460067</v>
      </c>
      <c r="FU25" s="121">
        <v>9.5238095238095148</v>
      </c>
      <c r="FV25" s="121">
        <v>18.831168831168828</v>
      </c>
      <c r="FW25" s="121">
        <v>12.334801762114543</v>
      </c>
      <c r="FX25" s="121">
        <v>7.612456747404849</v>
      </c>
      <c r="FY25" s="128">
        <v>14.743589743589746</v>
      </c>
      <c r="FZ25" s="121">
        <v>10.619469026548677</v>
      </c>
      <c r="GA25" s="121">
        <v>34.85342019543976</v>
      </c>
      <c r="GB25" s="121">
        <v>43.768996960486341</v>
      </c>
      <c r="GC25" s="121">
        <v>27.04081632653061</v>
      </c>
      <c r="GD25" s="128">
        <v>35.243553008595995</v>
      </c>
      <c r="GE25" s="121">
        <v>35.955056179775291</v>
      </c>
      <c r="GF25" s="121">
        <v>26.8</v>
      </c>
      <c r="GG25" s="121">
        <v>24.475524475524484</v>
      </c>
      <c r="GH25" s="121">
        <v>35.42857142857148</v>
      </c>
      <c r="GI25" s="128">
        <v>18.320610687022914</v>
      </c>
      <c r="GJ25" s="121">
        <v>22.789115646258487</v>
      </c>
      <c r="GK25" s="121">
        <v>26.143790849673216</v>
      </c>
      <c r="GL25" s="121">
        <v>13.65638766519824</v>
      </c>
      <c r="GM25" s="130">
        <v>26.760563380281678</v>
      </c>
      <c r="GN25" s="128">
        <v>25.161290322580648</v>
      </c>
      <c r="GO25" s="121">
        <v>11.504424778761065</v>
      </c>
      <c r="GP25" s="121">
        <v>6.4102564102564079</v>
      </c>
      <c r="GQ25" s="121">
        <v>38.066465256797578</v>
      </c>
      <c r="GR25" s="121">
        <v>32.142857142857167</v>
      </c>
      <c r="GS25" s="128">
        <v>4.8850574712643668</v>
      </c>
      <c r="GT25" s="121">
        <v>23.184357541899459</v>
      </c>
      <c r="GU25" s="121">
        <v>34.677419354838726</v>
      </c>
      <c r="GV25" s="121">
        <v>3.1034482758620694</v>
      </c>
      <c r="GW25" s="121">
        <v>19.252873563218387</v>
      </c>
      <c r="GX25" s="128">
        <v>19.465648854961824</v>
      </c>
      <c r="GY25" s="128">
        <v>3.3898305084745757</v>
      </c>
      <c r="GZ25" s="128">
        <v>14.610389610389621</v>
      </c>
      <c r="HA25" s="128">
        <v>18.942731277533042</v>
      </c>
      <c r="HB25" s="128">
        <v>1.7667844522968204</v>
      </c>
      <c r="HC25" s="128">
        <v>12.820512820512812</v>
      </c>
      <c r="HD25" s="128">
        <v>17.699115044247794</v>
      </c>
      <c r="HE25" s="128" t="s">
        <v>286</v>
      </c>
      <c r="HF25" s="128" t="s">
        <v>286</v>
      </c>
      <c r="HG25" s="128" t="s">
        <v>286</v>
      </c>
      <c r="HH25" s="128" t="s">
        <v>286</v>
      </c>
      <c r="HI25" s="128" t="s">
        <v>286</v>
      </c>
      <c r="HJ25" s="128" t="s">
        <v>286</v>
      </c>
      <c r="HK25" s="128" t="s">
        <v>286</v>
      </c>
      <c r="HL25" s="121" t="s">
        <v>286</v>
      </c>
      <c r="HM25" s="121" t="s">
        <v>286</v>
      </c>
      <c r="HN25" s="121" t="s">
        <v>286</v>
      </c>
      <c r="HO25" s="121">
        <v>10.666666666666671</v>
      </c>
      <c r="HP25" s="128">
        <v>11.946902654867261</v>
      </c>
      <c r="HQ25" s="121" t="s">
        <v>286</v>
      </c>
      <c r="HR25" s="121">
        <v>7.3954983922829616</v>
      </c>
      <c r="HS25" s="121">
        <v>13.65638766519824</v>
      </c>
      <c r="HT25" s="129">
        <v>6.840390879478826</v>
      </c>
      <c r="HU25" s="128">
        <v>13.134328358208947</v>
      </c>
      <c r="HV25" s="114">
        <v>8.6734693877551017</v>
      </c>
      <c r="HW25" s="114">
        <v>9.4827586206896477</v>
      </c>
      <c r="HX25" s="114">
        <v>10.893854748603355</v>
      </c>
      <c r="HY25" s="114">
        <v>9.2000000000000011</v>
      </c>
      <c r="HZ25" s="114">
        <v>9.2783505154639148</v>
      </c>
      <c r="IA25" s="114">
        <v>11.581920903954808</v>
      </c>
      <c r="IB25" s="114">
        <v>4.1984732824427455</v>
      </c>
      <c r="IC25" s="114">
        <v>9.3425605536332199</v>
      </c>
      <c r="ID25" s="114">
        <v>8.6956521739130395</v>
      </c>
      <c r="IE25" s="114">
        <v>5.7777777777777803</v>
      </c>
      <c r="IF25" s="114">
        <v>6.2937062937062906</v>
      </c>
      <c r="IG25" s="114">
        <v>10.289389067524116</v>
      </c>
      <c r="IH25" s="114">
        <v>5.7522123893805333</v>
      </c>
      <c r="II25" s="114">
        <v>3.0201342281879189</v>
      </c>
      <c r="IJ25" s="114">
        <v>10.479041916167672</v>
      </c>
      <c r="IK25" s="114">
        <v>9.6938775510204067</v>
      </c>
      <c r="IL25" s="114">
        <v>6.3583815028901718</v>
      </c>
      <c r="IM25" s="114">
        <v>7.5630252100840307</v>
      </c>
      <c r="IN25" s="114">
        <v>6.8000000000000025</v>
      </c>
      <c r="IO25" s="114">
        <v>2.797202797202798</v>
      </c>
      <c r="IP25" s="114">
        <v>9.6317280453257812</v>
      </c>
      <c r="IQ25" s="114">
        <v>5.3435114503816816</v>
      </c>
      <c r="IR25" s="114">
        <v>2.72108843537415</v>
      </c>
      <c r="IS25" s="114">
        <v>6.3122923588039921</v>
      </c>
      <c r="IT25" s="114">
        <v>5.3333333333333348</v>
      </c>
      <c r="IU25" s="114">
        <v>3.1690140845070451</v>
      </c>
      <c r="IV25" s="114">
        <v>6.1093247588424466</v>
      </c>
      <c r="IW25" s="114">
        <v>5.7777777777777839</v>
      </c>
      <c r="IX25" s="114" t="str">
        <f t="shared" ref="IX25:JF34" si="38">"--"</f>
        <v>--</v>
      </c>
      <c r="IY25" s="114" t="str">
        <f t="shared" si="38"/>
        <v>--</v>
      </c>
      <c r="IZ25" s="114" t="str">
        <f t="shared" si="38"/>
        <v>--</v>
      </c>
      <c r="JA25" s="114" t="str">
        <f t="shared" si="38"/>
        <v>--</v>
      </c>
      <c r="JB25" s="114" t="str">
        <f t="shared" si="38"/>
        <v>--</v>
      </c>
      <c r="JC25" s="114" t="str">
        <f t="shared" si="38"/>
        <v>--</v>
      </c>
      <c r="JD25" s="114" t="str">
        <f t="shared" si="38"/>
        <v>--</v>
      </c>
      <c r="JE25" s="114" t="str">
        <f t="shared" si="38"/>
        <v>--</v>
      </c>
      <c r="JF25" s="114" t="str">
        <f t="shared" si="38"/>
        <v>--</v>
      </c>
      <c r="JG25" s="243">
        <v>4.3887147335423196</v>
      </c>
      <c r="JH25" s="243">
        <v>6.2706270627062697</v>
      </c>
      <c r="JI25" s="243">
        <v>9.6345514950166198</v>
      </c>
      <c r="JJ25" s="243">
        <v>4.7169811320754702</v>
      </c>
      <c r="JK25" s="243">
        <v>3.2467532467532498</v>
      </c>
      <c r="JL25" s="243">
        <v>3.7037037037037099</v>
      </c>
      <c r="JM25" s="243">
        <v>10.3448275862069</v>
      </c>
      <c r="JN25" s="243">
        <v>14.5695364238411</v>
      </c>
      <c r="JO25" s="243">
        <v>13.621262458471801</v>
      </c>
      <c r="JP25" s="243">
        <v>11.0062893081761</v>
      </c>
      <c r="JQ25" s="243">
        <v>9.7402597402597397</v>
      </c>
      <c r="JR25" s="243">
        <v>12.592592592592601</v>
      </c>
      <c r="JS25" s="243">
        <v>10.126582278480999</v>
      </c>
      <c r="JT25" s="243">
        <v>10.9271523178808</v>
      </c>
      <c r="JU25" s="243">
        <v>8.3056478405315595</v>
      </c>
      <c r="JV25" s="243">
        <v>7.2327044025157301</v>
      </c>
      <c r="JW25" s="243">
        <v>7.4675324675324601</v>
      </c>
      <c r="JX25" s="243">
        <v>7.4074074074074101</v>
      </c>
      <c r="JY25" s="243">
        <v>6.5830721003134798</v>
      </c>
      <c r="JZ25" s="243">
        <v>7.9470198675496704</v>
      </c>
      <c r="KA25" s="243">
        <v>18.604651162790699</v>
      </c>
      <c r="KB25" s="243">
        <v>5.3459119496855303</v>
      </c>
      <c r="KC25" s="243">
        <v>4.8701298701298699</v>
      </c>
      <c r="KD25" s="243">
        <v>11.1111111111111</v>
      </c>
      <c r="KE25" s="243">
        <v>1.5432098765432101</v>
      </c>
      <c r="KF25" s="128" t="str">
        <f t="shared" si="1"/>
        <v>--</v>
      </c>
      <c r="KG25" s="243">
        <v>13.5313531353135</v>
      </c>
      <c r="KH25" s="243">
        <v>2.2012578616352201</v>
      </c>
      <c r="KI25" s="128" t="str">
        <f t="shared" si="2"/>
        <v>--</v>
      </c>
      <c r="KJ25" s="243">
        <v>14.963503649634999</v>
      </c>
      <c r="KK25" s="243">
        <v>4.0625</v>
      </c>
      <c r="KL25" s="243">
        <v>5.6105610561056096</v>
      </c>
      <c r="KM25" s="243">
        <v>4.6204620462046204</v>
      </c>
      <c r="KN25" s="243">
        <v>5.64263322884013</v>
      </c>
      <c r="KO25" s="243">
        <v>5.8441558441558499</v>
      </c>
      <c r="KP25" s="243">
        <v>5.5350553505535096</v>
      </c>
      <c r="KQ25" s="220">
        <v>5.9649122807017596</v>
      </c>
      <c r="KR25" s="220">
        <v>3.84615384615384</v>
      </c>
      <c r="KS25" s="220">
        <v>10.139860139860099</v>
      </c>
      <c r="KT25" s="220">
        <v>8.9743589743589602</v>
      </c>
      <c r="KU25" s="220">
        <v>14.0350877192983</v>
      </c>
      <c r="KV25" s="220">
        <v>15.434083601286201</v>
      </c>
      <c r="KW25" s="220">
        <v>1.76056338028169</v>
      </c>
      <c r="KX25" s="220">
        <v>2.8938906752411602</v>
      </c>
      <c r="KY25" s="128" t="str">
        <f t="shared" si="15"/>
        <v>--</v>
      </c>
      <c r="KZ25" s="128" t="str">
        <f t="shared" si="15"/>
        <v>--</v>
      </c>
      <c r="LA25" s="220">
        <v>2.4734982332155502</v>
      </c>
      <c r="LB25" s="128" t="str">
        <f t="shared" si="4"/>
        <v>--</v>
      </c>
      <c r="LC25" s="295">
        <v>29.965156794425106</v>
      </c>
      <c r="LD25" s="295">
        <v>18.452380952380963</v>
      </c>
      <c r="LE25" s="295">
        <v>17.041800643086802</v>
      </c>
      <c r="LF25" s="295">
        <v>8.5526315789473681</v>
      </c>
      <c r="LG25" s="295">
        <v>18.037974683544295</v>
      </c>
      <c r="LH25" s="295">
        <v>14.906832298136653</v>
      </c>
      <c r="LI25" s="295">
        <v>11.075949367088604</v>
      </c>
      <c r="LJ25" s="295">
        <v>10.247349823321558</v>
      </c>
      <c r="LK25" s="380">
        <v>31.070496083550928</v>
      </c>
      <c r="LL25" s="381">
        <v>13.483146067415738</v>
      </c>
      <c r="LM25" s="381">
        <v>11.990407673860922</v>
      </c>
      <c r="LN25" s="381">
        <v>10.16949152542373</v>
      </c>
      <c r="LO25" s="380">
        <v>15.384615384615383</v>
      </c>
      <c r="LP25" s="381">
        <v>15.820895522388055</v>
      </c>
      <c r="LQ25" s="381">
        <v>14.838709677419365</v>
      </c>
      <c r="LR25" s="381">
        <v>8.8815789473684124</v>
      </c>
      <c r="LS25" s="381">
        <v>10.126582278481012</v>
      </c>
      <c r="LT25" s="381">
        <v>11.180124223602474</v>
      </c>
      <c r="LU25" s="381">
        <v>11.708860759493675</v>
      </c>
      <c r="LV25" s="381">
        <v>11.307420494699649</v>
      </c>
      <c r="LW25" s="381">
        <v>21.148825065274153</v>
      </c>
      <c r="LX25" s="381">
        <v>13.23943661971831</v>
      </c>
      <c r="LY25" s="381">
        <v>14.423076923076913</v>
      </c>
      <c r="LZ25" s="381">
        <v>11.53846153846154</v>
      </c>
      <c r="MA25" s="380">
        <v>36.013986013985999</v>
      </c>
      <c r="MB25" s="381">
        <v>36.636636636636638</v>
      </c>
      <c r="MC25" s="381">
        <v>32.899022801302941</v>
      </c>
      <c r="MD25" s="381">
        <v>28.428093645484957</v>
      </c>
      <c r="ME25" s="381">
        <v>22.784810126582283</v>
      </c>
      <c r="MF25" s="381">
        <v>28.260869565217401</v>
      </c>
      <c r="MG25" s="381">
        <v>33.968253968253961</v>
      </c>
      <c r="MH25" s="381">
        <v>27.304964539007106</v>
      </c>
      <c r="MI25" s="381">
        <v>34.554973821989535</v>
      </c>
      <c r="MJ25" s="381">
        <v>31.073446327683623</v>
      </c>
      <c r="MK25" s="381">
        <v>35.336538461538446</v>
      </c>
      <c r="ML25" s="381">
        <v>28.085106382978736</v>
      </c>
      <c r="MM25" s="378" t="str">
        <f t="shared" si="5"/>
        <v>--</v>
      </c>
      <c r="MN25" s="381">
        <v>25.373134328358223</v>
      </c>
      <c r="MO25" s="381">
        <v>24.437299035369787</v>
      </c>
      <c r="MP25" s="381">
        <v>20.462046204620489</v>
      </c>
      <c r="MQ25" s="378" t="str">
        <f t="shared" si="6"/>
        <v>--</v>
      </c>
      <c r="MR25" s="381">
        <v>22.360248447204974</v>
      </c>
      <c r="MS25" s="381">
        <v>18.987341772151904</v>
      </c>
      <c r="MT25" s="381">
        <v>16.25441696113074</v>
      </c>
      <c r="MU25" s="378" t="str">
        <f t="shared" si="7"/>
        <v>--</v>
      </c>
      <c r="MV25" s="381">
        <v>22.31638418079099</v>
      </c>
      <c r="MW25" s="381">
        <v>22.302158273381291</v>
      </c>
      <c r="MX25" s="381">
        <v>22.457627118644062</v>
      </c>
      <c r="MY25" s="380">
        <v>37.062937062937117</v>
      </c>
      <c r="MZ25" s="381">
        <v>28.443113772455096</v>
      </c>
      <c r="NA25" s="381">
        <v>28.295819935691323</v>
      </c>
      <c r="NB25" s="381">
        <v>22.039473684210513</v>
      </c>
      <c r="NC25" s="381">
        <v>23.80952380952381</v>
      </c>
      <c r="ND25" s="381">
        <v>23.125000000000004</v>
      </c>
      <c r="NE25" s="381">
        <v>28.571428571428587</v>
      </c>
      <c r="NF25" s="381">
        <v>30.035335689045944</v>
      </c>
      <c r="NG25" s="381">
        <v>40.682414698162781</v>
      </c>
      <c r="NH25" s="381">
        <v>23.163841807909595</v>
      </c>
      <c r="NI25" s="381">
        <v>26.858513189448441</v>
      </c>
      <c r="NJ25" s="381">
        <v>22.127659574468087</v>
      </c>
      <c r="NK25" s="380">
        <v>10.839160839160845</v>
      </c>
      <c r="NL25" s="381">
        <v>11.411411411411411</v>
      </c>
      <c r="NM25" s="381">
        <v>10.897435897435898</v>
      </c>
      <c r="NN25" s="381">
        <v>7.2607260726072624</v>
      </c>
      <c r="NO25" s="381">
        <v>9.8726114649681467</v>
      </c>
      <c r="NP25" s="381">
        <v>9.6273291925465934</v>
      </c>
      <c r="NQ25" s="381">
        <v>4.1139240506329102</v>
      </c>
      <c r="NR25" s="381">
        <v>4.9469964664310941</v>
      </c>
      <c r="NS25" s="381">
        <v>9.3994778067885001</v>
      </c>
      <c r="NT25" s="381">
        <v>7.3239436619718337</v>
      </c>
      <c r="NU25" s="381">
        <v>5.9952038369304503</v>
      </c>
      <c r="NV25" s="381">
        <v>6.7796610169491531</v>
      </c>
      <c r="NW25" s="380">
        <v>2.0979020979020992</v>
      </c>
      <c r="NX25" s="381">
        <v>9.309309309309306</v>
      </c>
      <c r="NY25" s="381">
        <v>8.6538461538461551</v>
      </c>
      <c r="NZ25" s="381">
        <v>6.270627062706275</v>
      </c>
      <c r="OA25" s="381">
        <v>4.4585987261146443</v>
      </c>
      <c r="OB25" s="381">
        <v>5.2795031055900576</v>
      </c>
      <c r="OC25" s="381">
        <v>7.2784810126582311</v>
      </c>
      <c r="OD25" s="381">
        <v>12.056737588652487</v>
      </c>
      <c r="OE25" s="381">
        <v>5.2219321148825069</v>
      </c>
      <c r="OF25" s="381">
        <v>7.8873239436619782</v>
      </c>
      <c r="OG25" s="381">
        <v>10.071942446043165</v>
      </c>
      <c r="OH25" s="381">
        <v>12.288135593220337</v>
      </c>
      <c r="OI25" s="380">
        <v>5.9649122807017587</v>
      </c>
      <c r="OJ25" s="381">
        <v>10.975609756097564</v>
      </c>
      <c r="OK25" s="381">
        <v>8.0128205128205181</v>
      </c>
      <c r="OL25" s="381">
        <v>12.211221122112223</v>
      </c>
      <c r="OM25" s="381">
        <v>8.5714285714285694</v>
      </c>
      <c r="ON25" s="381">
        <v>10.24844720496894</v>
      </c>
      <c r="OO25" s="381">
        <v>11.708860759493675</v>
      </c>
      <c r="OP25" s="381">
        <v>8.4805653710247277</v>
      </c>
      <c r="OQ25" s="381">
        <v>6.2663185378590045</v>
      </c>
      <c r="OR25" s="381">
        <v>7.8873239436619764</v>
      </c>
      <c r="OS25" s="381">
        <v>9.879518072289148</v>
      </c>
      <c r="OT25" s="381">
        <v>8.474576271186443</v>
      </c>
      <c r="OU25" s="378" t="str">
        <f t="shared" si="8"/>
        <v>--</v>
      </c>
      <c r="OV25" s="381">
        <v>12.951807228915667</v>
      </c>
      <c r="OW25" s="381">
        <v>11.897106109324746</v>
      </c>
      <c r="OX25" s="381">
        <v>12.913907284768214</v>
      </c>
      <c r="OY25" s="378" t="str">
        <f t="shared" si="9"/>
        <v>--</v>
      </c>
      <c r="OZ25" s="381">
        <v>9.6273291925465809</v>
      </c>
      <c r="PA25" s="381">
        <v>10.443037974683543</v>
      </c>
      <c r="PB25" s="381">
        <v>10.638297872340429</v>
      </c>
      <c r="PC25" s="378" t="str">
        <f t="shared" si="10"/>
        <v>--</v>
      </c>
      <c r="PD25" s="381">
        <v>9.9150141643059442</v>
      </c>
      <c r="PE25" s="381">
        <v>9.8557692307692353</v>
      </c>
      <c r="PF25" s="381">
        <v>10.169491525423737</v>
      </c>
      <c r="PG25" s="380">
        <v>14.035087719298254</v>
      </c>
      <c r="PH25" s="381">
        <v>12.349397590361443</v>
      </c>
      <c r="PI25" s="381">
        <v>14.469453376205784</v>
      </c>
      <c r="PJ25" s="381">
        <v>12.25165562913908</v>
      </c>
      <c r="PK25" s="381">
        <v>10.223642172523974</v>
      </c>
      <c r="PL25" s="381">
        <v>13.707165109034266</v>
      </c>
      <c r="PM25" s="381">
        <v>13.924050632911387</v>
      </c>
      <c r="PN25" s="381">
        <v>14.840989399293282</v>
      </c>
      <c r="PO25" s="381">
        <v>16.44908616187989</v>
      </c>
      <c r="PP25" s="381">
        <v>8.7323943661971768</v>
      </c>
      <c r="PQ25" s="381">
        <v>14.868105515587521</v>
      </c>
      <c r="PR25" s="381">
        <v>12.288135593220337</v>
      </c>
      <c r="PS25" s="380">
        <v>2.638522427440634</v>
      </c>
      <c r="PT25" s="381">
        <v>4.046242774566478</v>
      </c>
      <c r="PU25" s="381">
        <v>2.6865671641791038</v>
      </c>
      <c r="PV25" s="381">
        <v>3.7037037037037051</v>
      </c>
      <c r="PW25" s="380">
        <v>9.7883597883597844</v>
      </c>
      <c r="PX25" s="381">
        <v>10.693641618497109</v>
      </c>
      <c r="PY25" s="381">
        <v>11.111111111111114</v>
      </c>
      <c r="PZ25" s="381">
        <v>11.111111111111109</v>
      </c>
      <c r="QA25" s="380">
        <v>13.192612137203163</v>
      </c>
      <c r="QB25" s="381">
        <v>12.753623188405802</v>
      </c>
      <c r="QC25" s="381">
        <v>12.574850299401197</v>
      </c>
      <c r="QD25" s="381">
        <v>10.10638297872341</v>
      </c>
      <c r="QE25" s="380">
        <v>2.1276595744680855</v>
      </c>
      <c r="QF25" s="381">
        <v>2.8901734104046235</v>
      </c>
      <c r="QG25" s="381">
        <v>8.6826347305389167</v>
      </c>
      <c r="QH25" s="381">
        <v>11.111111111111109</v>
      </c>
      <c r="QI25" s="380">
        <v>12.67605633802817</v>
      </c>
      <c r="QJ25" s="381">
        <v>11.912225705329151</v>
      </c>
      <c r="QK25" s="381">
        <v>15.13157894736843</v>
      </c>
      <c r="QL25" s="381">
        <v>12.871287128712876</v>
      </c>
      <c r="QM25" s="378" t="str">
        <f t="shared" si="11"/>
        <v>--</v>
      </c>
      <c r="QN25" s="381">
        <v>14.150943396226417</v>
      </c>
      <c r="QO25" s="381">
        <v>11.326860841423956</v>
      </c>
      <c r="QP25" s="381">
        <v>13.186813186813179</v>
      </c>
      <c r="QQ25" s="378" t="str">
        <f t="shared" si="12"/>
        <v>--</v>
      </c>
      <c r="QR25" s="381">
        <v>10.115606936416176</v>
      </c>
      <c r="QS25" s="381">
        <v>16.279069767441861</v>
      </c>
      <c r="QT25" s="381">
        <v>12.435233160621761</v>
      </c>
      <c r="QU25" s="380">
        <v>13.732394366197175</v>
      </c>
      <c r="QV25" s="381">
        <v>9.1482649842271222</v>
      </c>
      <c r="QW25" s="381">
        <v>12.913907284768211</v>
      </c>
      <c r="QX25" s="381">
        <v>11.589403973509935</v>
      </c>
      <c r="QY25" s="378" t="str">
        <f t="shared" si="13"/>
        <v>--</v>
      </c>
      <c r="QZ25" s="381">
        <v>11.320754716981131</v>
      </c>
      <c r="RA25" s="381">
        <v>7.1661237785016363</v>
      </c>
      <c r="RB25" s="381">
        <v>10.256410256410264</v>
      </c>
      <c r="RC25" s="378" t="str">
        <f t="shared" si="14"/>
        <v>--</v>
      </c>
      <c r="RD25" s="381">
        <v>8.7209302325581319</v>
      </c>
      <c r="RE25" s="381">
        <v>12.827988338192419</v>
      </c>
      <c r="RF25" s="381">
        <v>8.2474226804123774</v>
      </c>
    </row>
    <row r="26" spans="1:474" ht="21" customHeight="1" x14ac:dyDescent="0.25">
      <c r="A26" s="114">
        <v>22</v>
      </c>
      <c r="B26" s="93" t="s">
        <v>22</v>
      </c>
      <c r="C26" s="126">
        <v>33.519553072625698</v>
      </c>
      <c r="D26" s="126">
        <v>32.999999999999979</v>
      </c>
      <c r="E26" s="126">
        <v>20.618556701030926</v>
      </c>
      <c r="F26" s="126">
        <v>25.324675324675329</v>
      </c>
      <c r="G26" s="126">
        <v>30.337078651685392</v>
      </c>
      <c r="H26" s="126">
        <v>13.98601398601399</v>
      </c>
      <c r="I26" s="126">
        <v>28.481012658227851</v>
      </c>
      <c r="J26" s="126">
        <v>31.791907514450866</v>
      </c>
      <c r="K26" s="126">
        <v>15.131578947368427</v>
      </c>
      <c r="L26" s="126">
        <v>26.950354609929072</v>
      </c>
      <c r="M26" s="128">
        <v>29.487179487179482</v>
      </c>
      <c r="N26" s="128">
        <v>16.153846153846146</v>
      </c>
      <c r="O26" s="128">
        <v>20.833333333333336</v>
      </c>
      <c r="P26" s="128">
        <v>32.075471698113219</v>
      </c>
      <c r="Q26" s="128">
        <v>9.67741935483871</v>
      </c>
      <c r="R26" s="128">
        <v>61.111111111111114</v>
      </c>
      <c r="S26" s="128">
        <v>51.000000000000007</v>
      </c>
      <c r="T26" s="128">
        <v>37.948717948717956</v>
      </c>
      <c r="U26" s="128">
        <v>56.493506493506509</v>
      </c>
      <c r="V26" s="128">
        <v>55.307262569832389</v>
      </c>
      <c r="W26" s="128">
        <v>29.861111111111111</v>
      </c>
      <c r="X26" s="128">
        <v>51.282051282051277</v>
      </c>
      <c r="Y26" s="128">
        <v>58.381502890173408</v>
      </c>
      <c r="Z26" s="128">
        <v>24.342105263157912</v>
      </c>
      <c r="AA26" s="128">
        <v>44.366197183098564</v>
      </c>
      <c r="AB26" s="132">
        <v>48.076923076923094</v>
      </c>
      <c r="AC26" s="132">
        <v>33.076923076923102</v>
      </c>
      <c r="AD26" s="132">
        <v>64.583333333333343</v>
      </c>
      <c r="AE26" s="132">
        <v>45.283018867924525</v>
      </c>
      <c r="AF26" s="128">
        <v>19.35483870967742</v>
      </c>
      <c r="AG26" s="126">
        <v>52.513966480446932</v>
      </c>
      <c r="AH26" s="126">
        <v>26.865671641791053</v>
      </c>
      <c r="AI26" s="133">
        <v>17.098445595854919</v>
      </c>
      <c r="AJ26" s="133">
        <v>44.15584415584415</v>
      </c>
      <c r="AK26" s="128">
        <v>28.333333333333329</v>
      </c>
      <c r="AL26" s="128">
        <v>13.103448275862068</v>
      </c>
      <c r="AM26" s="128">
        <v>36.942675159235669</v>
      </c>
      <c r="AN26" s="128">
        <v>36.416184971098275</v>
      </c>
      <c r="AO26" s="128">
        <v>13.157894736842104</v>
      </c>
      <c r="AP26" s="128">
        <v>40.140845070422515</v>
      </c>
      <c r="AQ26" s="128">
        <v>35.897435897435905</v>
      </c>
      <c r="AR26" s="128">
        <v>20.155038759689926</v>
      </c>
      <c r="AS26" s="128">
        <v>38.775510204081634</v>
      </c>
      <c r="AT26" s="128">
        <v>26.415094339622637</v>
      </c>
      <c r="AU26" s="128">
        <v>9.6774193548387117</v>
      </c>
      <c r="AV26" s="128" t="s">
        <v>286</v>
      </c>
      <c r="AW26" s="128" t="s">
        <v>286</v>
      </c>
      <c r="AX26" s="132" t="s">
        <v>286</v>
      </c>
      <c r="AY26" s="132" t="s">
        <v>286</v>
      </c>
      <c r="AZ26" s="132" t="s">
        <v>286</v>
      </c>
      <c r="BA26" s="132" t="s">
        <v>286</v>
      </c>
      <c r="BB26" s="128" t="s">
        <v>286</v>
      </c>
      <c r="BC26" s="132" t="s">
        <v>286</v>
      </c>
      <c r="BD26" s="132" t="s">
        <v>286</v>
      </c>
      <c r="BE26" s="132" t="s">
        <v>286</v>
      </c>
      <c r="BF26" s="132">
        <v>34.193548387096776</v>
      </c>
      <c r="BG26" s="128">
        <v>19.23076923076923</v>
      </c>
      <c r="BH26" s="121" t="s">
        <v>286</v>
      </c>
      <c r="BI26" s="121">
        <v>20.754716981132074</v>
      </c>
      <c r="BJ26" s="121">
        <v>9.67741935483871</v>
      </c>
      <c r="BK26" s="121" t="s">
        <v>286</v>
      </c>
      <c r="BL26" s="128" t="s">
        <v>286</v>
      </c>
      <c r="BM26" s="121" t="s">
        <v>286</v>
      </c>
      <c r="BN26" s="114" t="s">
        <v>286</v>
      </c>
      <c r="BO26" s="114" t="s">
        <v>286</v>
      </c>
      <c r="BP26" s="114" t="s">
        <v>286</v>
      </c>
      <c r="BQ26" s="128" t="s">
        <v>286</v>
      </c>
      <c r="BR26" s="121" t="s">
        <v>286</v>
      </c>
      <c r="BS26" s="121" t="s">
        <v>286</v>
      </c>
      <c r="BT26" s="121" t="s">
        <v>286</v>
      </c>
      <c r="BU26" s="128">
        <v>41.666666666666679</v>
      </c>
      <c r="BV26" s="121">
        <v>35.38461538461538</v>
      </c>
      <c r="BW26" s="121" t="s">
        <v>286</v>
      </c>
      <c r="BX26" s="121">
        <v>28.846153846153847</v>
      </c>
      <c r="BY26" s="128">
        <v>9.9999999999999982</v>
      </c>
      <c r="BZ26" s="121">
        <v>31.666666666666664</v>
      </c>
      <c r="CA26" s="121">
        <v>48.275862068965516</v>
      </c>
      <c r="CB26" s="121">
        <v>41.237113402061851</v>
      </c>
      <c r="CC26" s="128">
        <v>43.670886075949362</v>
      </c>
      <c r="CD26" s="121">
        <v>48.351648351648358</v>
      </c>
      <c r="CE26" s="121">
        <v>26.206896551724146</v>
      </c>
      <c r="CF26" s="121">
        <v>41.975308641975317</v>
      </c>
      <c r="CG26" s="128">
        <v>47.428571428571438</v>
      </c>
      <c r="CH26" s="121">
        <v>29.605263157894743</v>
      </c>
      <c r="CI26" s="121">
        <v>36.619718309859174</v>
      </c>
      <c r="CJ26" s="121">
        <v>44.936708860759481</v>
      </c>
      <c r="CK26" s="121">
        <v>36.15384615384616</v>
      </c>
      <c r="CL26" s="121">
        <v>21.999999999999993</v>
      </c>
      <c r="CM26" s="121">
        <v>41.509433962264147</v>
      </c>
      <c r="CN26" s="121">
        <v>25.000000000000004</v>
      </c>
      <c r="CO26" s="121">
        <v>12.429378531073448</v>
      </c>
      <c r="CP26" s="128">
        <v>10.447761194029857</v>
      </c>
      <c r="CQ26" s="121">
        <v>12.820512820512826</v>
      </c>
      <c r="CR26" s="121">
        <v>13.548387096774196</v>
      </c>
      <c r="CS26" s="114">
        <v>10.989010989010991</v>
      </c>
      <c r="CT26" s="114">
        <v>7.5862068965517286</v>
      </c>
      <c r="CU26" s="128">
        <v>9.6774193548387117</v>
      </c>
      <c r="CV26" s="121">
        <v>11.494252873563223</v>
      </c>
      <c r="CW26" s="121">
        <v>9.3333333333333375</v>
      </c>
      <c r="CX26" s="114">
        <v>10.218978102189784</v>
      </c>
      <c r="CY26" s="114">
        <v>15.032679738562093</v>
      </c>
      <c r="CZ26" s="128">
        <v>13.178294573643411</v>
      </c>
      <c r="DA26" s="121">
        <v>4.3478260869565215</v>
      </c>
      <c r="DB26" s="121">
        <v>15.094339622641508</v>
      </c>
      <c r="DC26" s="114">
        <v>9.375</v>
      </c>
      <c r="DD26" s="114" t="s">
        <v>286</v>
      </c>
      <c r="DE26" s="128" t="s">
        <v>286</v>
      </c>
      <c r="DF26" s="121" t="s">
        <v>286</v>
      </c>
      <c r="DG26" s="121" t="s">
        <v>286</v>
      </c>
      <c r="DH26" s="114" t="s">
        <v>286</v>
      </c>
      <c r="DI26" s="114" t="s">
        <v>286</v>
      </c>
      <c r="DJ26" s="128" t="s">
        <v>286</v>
      </c>
      <c r="DK26" s="121" t="s">
        <v>286</v>
      </c>
      <c r="DL26" s="121" t="s">
        <v>286</v>
      </c>
      <c r="DM26" s="121">
        <v>61.538461538461533</v>
      </c>
      <c r="DN26" s="121">
        <v>48.07692307692308</v>
      </c>
      <c r="DO26" s="128">
        <v>39.230769230769248</v>
      </c>
      <c r="DP26" s="121">
        <v>49.999999999999993</v>
      </c>
      <c r="DQ26" s="121">
        <v>50.943396226415096</v>
      </c>
      <c r="DR26" s="121">
        <v>15.625</v>
      </c>
      <c r="DS26" s="121" t="s">
        <v>286</v>
      </c>
      <c r="DT26" s="128" t="s">
        <v>286</v>
      </c>
      <c r="DU26" s="131" t="s">
        <v>286</v>
      </c>
      <c r="DV26" s="131" t="s">
        <v>286</v>
      </c>
      <c r="DW26" s="114" t="s">
        <v>286</v>
      </c>
      <c r="DX26" s="131" t="s">
        <v>286</v>
      </c>
      <c r="DY26" s="128" t="s">
        <v>286</v>
      </c>
      <c r="DZ26" s="128" t="s">
        <v>286</v>
      </c>
      <c r="EA26" s="128" t="s">
        <v>286</v>
      </c>
      <c r="EB26" s="128">
        <v>55.244755244755218</v>
      </c>
      <c r="EC26" s="128">
        <v>66.666666666666657</v>
      </c>
      <c r="ED26" s="128">
        <v>57.692307692307686</v>
      </c>
      <c r="EE26" s="128">
        <v>65.957446808510625</v>
      </c>
      <c r="EF26" s="128">
        <v>56.603773584905653</v>
      </c>
      <c r="EG26" s="128">
        <v>31.25</v>
      </c>
      <c r="EH26" s="128">
        <v>3.9106145251396645</v>
      </c>
      <c r="EI26" s="128">
        <v>9.4059405940594107</v>
      </c>
      <c r="EJ26" s="128">
        <v>9.7938144329896915</v>
      </c>
      <c r="EK26" s="128">
        <v>7.0063694267515944</v>
      </c>
      <c r="EL26" s="121">
        <v>7.1428571428571397</v>
      </c>
      <c r="EM26" s="121">
        <v>9.655172413793105</v>
      </c>
      <c r="EN26" s="121">
        <v>1.2422360248447206</v>
      </c>
      <c r="EO26" s="121">
        <v>7.4285714285714297</v>
      </c>
      <c r="EP26" s="128">
        <v>3.9473684210526314</v>
      </c>
      <c r="EQ26" s="121">
        <v>2.7972027972027975</v>
      </c>
      <c r="ER26" s="121">
        <v>10.897435897435898</v>
      </c>
      <c r="ES26" s="121">
        <v>5.3846153846153841</v>
      </c>
      <c r="ET26" s="121">
        <v>2</v>
      </c>
      <c r="EU26" s="128">
        <v>5.6603773584905674</v>
      </c>
      <c r="EV26" s="121">
        <v>3.125</v>
      </c>
      <c r="EW26" s="121">
        <v>10.674157303370785</v>
      </c>
      <c r="EX26" s="121">
        <v>11.055276381909543</v>
      </c>
      <c r="EY26" s="121">
        <v>5.1546391752577403</v>
      </c>
      <c r="EZ26" s="128">
        <v>7.9470198675496722</v>
      </c>
      <c r="FA26" s="121">
        <v>19.337016574585626</v>
      </c>
      <c r="FB26" s="121">
        <v>6.3380281690140841</v>
      </c>
      <c r="FC26" s="121">
        <v>10.526315789473687</v>
      </c>
      <c r="FD26" s="121">
        <v>13.714285714285717</v>
      </c>
      <c r="FE26" s="128">
        <v>4.6052631578947381</v>
      </c>
      <c r="FF26" s="121">
        <v>8.5271317829457391</v>
      </c>
      <c r="FG26" s="121">
        <v>12.025316455696206</v>
      </c>
      <c r="FH26" s="121">
        <v>8.5937500000000018</v>
      </c>
      <c r="FI26" s="121">
        <v>12.244897959183675</v>
      </c>
      <c r="FJ26" s="128">
        <v>11.538461538461538</v>
      </c>
      <c r="FK26" s="121">
        <v>9.3749999999999982</v>
      </c>
      <c r="FL26" s="121">
        <v>17.877094972067049</v>
      </c>
      <c r="FM26" s="121">
        <v>33.838383838383862</v>
      </c>
      <c r="FN26" s="121">
        <v>29.533678756476689</v>
      </c>
      <c r="FO26" s="128">
        <v>16.556291390728472</v>
      </c>
      <c r="FP26" s="121">
        <v>26.519337016574585</v>
      </c>
      <c r="FQ26" s="121">
        <v>21.126760563380291</v>
      </c>
      <c r="FR26" s="121">
        <v>13.333333333333332</v>
      </c>
      <c r="FS26" s="121">
        <v>24.571428571428573</v>
      </c>
      <c r="FT26" s="128">
        <v>21.052631578947377</v>
      </c>
      <c r="FU26" s="121">
        <v>11.023622047244102</v>
      </c>
      <c r="FV26" s="121">
        <v>25.949367088607584</v>
      </c>
      <c r="FW26" s="121">
        <v>16.535433070866144</v>
      </c>
      <c r="FX26" s="121">
        <v>10.204081632653063</v>
      </c>
      <c r="FY26" s="128">
        <v>21.153846153846157</v>
      </c>
      <c r="FZ26" s="121">
        <v>12.500000000000004</v>
      </c>
      <c r="GA26" s="121">
        <v>42.134831460674178</v>
      </c>
      <c r="GB26" s="121">
        <v>40.404040404040423</v>
      </c>
      <c r="GC26" s="121">
        <v>21.649484536082479</v>
      </c>
      <c r="GD26" s="128">
        <v>35.099337748344389</v>
      </c>
      <c r="GE26" s="121">
        <v>37.569060773480658</v>
      </c>
      <c r="GF26" s="121">
        <v>19.148936170212764</v>
      </c>
      <c r="GG26" s="121">
        <v>20.666666666666668</v>
      </c>
      <c r="GH26" s="121">
        <v>30.857142857142868</v>
      </c>
      <c r="GI26" s="128">
        <v>17.880794701986755</v>
      </c>
      <c r="GJ26" s="121">
        <v>30.158730158730158</v>
      </c>
      <c r="GK26" s="121">
        <v>35.256410256410277</v>
      </c>
      <c r="GL26" s="121">
        <v>25.000000000000004</v>
      </c>
      <c r="GM26" s="130">
        <v>36.734693877551017</v>
      </c>
      <c r="GN26" s="128">
        <v>38.461538461538474</v>
      </c>
      <c r="GO26" s="121">
        <v>3.125</v>
      </c>
      <c r="GP26" s="121">
        <v>7.7777777777777786</v>
      </c>
      <c r="GQ26" s="121">
        <v>25.757575757575747</v>
      </c>
      <c r="GR26" s="121">
        <v>21.243523316062184</v>
      </c>
      <c r="GS26" s="128">
        <v>5.298013245033113</v>
      </c>
      <c r="GT26" s="121">
        <v>22.222222222222218</v>
      </c>
      <c r="GU26" s="121">
        <v>20.567375886524818</v>
      </c>
      <c r="GV26" s="121">
        <v>9.9337748344370898</v>
      </c>
      <c r="GW26" s="121">
        <v>17.714285714285712</v>
      </c>
      <c r="GX26" s="128">
        <v>17.763157894736835</v>
      </c>
      <c r="GY26" s="128">
        <v>11.111111111111114</v>
      </c>
      <c r="GZ26" s="128">
        <v>19.745222929936297</v>
      </c>
      <c r="HA26" s="128">
        <v>25.000000000000011</v>
      </c>
      <c r="HB26" s="128">
        <v>6.2500000000000009</v>
      </c>
      <c r="HC26" s="128">
        <v>11.53846153846154</v>
      </c>
      <c r="HD26" s="128">
        <v>9.375</v>
      </c>
      <c r="HE26" s="128" t="s">
        <v>286</v>
      </c>
      <c r="HF26" s="128" t="s">
        <v>286</v>
      </c>
      <c r="HG26" s="128" t="s">
        <v>286</v>
      </c>
      <c r="HH26" s="128" t="s">
        <v>286</v>
      </c>
      <c r="HI26" s="128" t="s">
        <v>286</v>
      </c>
      <c r="HJ26" s="128" t="s">
        <v>286</v>
      </c>
      <c r="HK26" s="128" t="s">
        <v>286</v>
      </c>
      <c r="HL26" s="121" t="s">
        <v>286</v>
      </c>
      <c r="HM26" s="121" t="s">
        <v>286</v>
      </c>
      <c r="HN26" s="121" t="s">
        <v>286</v>
      </c>
      <c r="HO26" s="121">
        <v>14.193548387096774</v>
      </c>
      <c r="HP26" s="128">
        <v>20.15503875968993</v>
      </c>
      <c r="HQ26" s="121" t="s">
        <v>286</v>
      </c>
      <c r="HR26" s="121">
        <v>15.686274509803921</v>
      </c>
      <c r="HS26" s="121">
        <v>12.500000000000002</v>
      </c>
      <c r="HT26" s="129">
        <v>10.734463276836166</v>
      </c>
      <c r="HU26" s="128">
        <v>14.925373134328357</v>
      </c>
      <c r="HV26" s="114">
        <v>11.398963730569958</v>
      </c>
      <c r="HW26" s="114">
        <v>15.231788079470199</v>
      </c>
      <c r="HX26" s="114">
        <v>10.674157303370784</v>
      </c>
      <c r="HY26" s="114">
        <v>9.7902097902097953</v>
      </c>
      <c r="HZ26" s="114">
        <v>10.526315789473689</v>
      </c>
      <c r="IA26" s="114">
        <v>12.643678160919549</v>
      </c>
      <c r="IB26" s="114">
        <v>7.2368421052631584</v>
      </c>
      <c r="IC26" s="114">
        <v>10.852713178294577</v>
      </c>
      <c r="ID26" s="114">
        <v>11.688311688311689</v>
      </c>
      <c r="IE26" s="114">
        <v>6.9767441860465107</v>
      </c>
      <c r="IF26" s="114">
        <v>10.204081632653061</v>
      </c>
      <c r="IG26" s="114">
        <v>7.8431372549019605</v>
      </c>
      <c r="IH26" s="114">
        <v>3.125</v>
      </c>
      <c r="II26" s="114">
        <v>10.674157303370793</v>
      </c>
      <c r="IJ26" s="114">
        <v>8.4577114427860725</v>
      </c>
      <c r="IK26" s="114">
        <v>7.253886010362697</v>
      </c>
      <c r="IL26" s="114">
        <v>9.333333333333341</v>
      </c>
      <c r="IM26" s="114">
        <v>9.5505617977528114</v>
      </c>
      <c r="IN26" s="114">
        <v>5.594405594405595</v>
      </c>
      <c r="IO26" s="114">
        <v>12.080536912751674</v>
      </c>
      <c r="IP26" s="114">
        <v>10.526315789473687</v>
      </c>
      <c r="IQ26" s="114">
        <v>7.2368421052631593</v>
      </c>
      <c r="IR26" s="114">
        <v>7.0866141732283472</v>
      </c>
      <c r="IS26" s="114">
        <v>5.1948051948051965</v>
      </c>
      <c r="IT26" s="114">
        <v>8.5271317829457356</v>
      </c>
      <c r="IU26" s="114">
        <v>0</v>
      </c>
      <c r="IV26" s="114">
        <v>13.461538461538463</v>
      </c>
      <c r="IW26" s="114">
        <v>3.125</v>
      </c>
      <c r="IX26" s="114" t="str">
        <f t="shared" si="38"/>
        <v>--</v>
      </c>
      <c r="IY26" s="114" t="str">
        <f t="shared" si="38"/>
        <v>--</v>
      </c>
      <c r="IZ26" s="114" t="str">
        <f t="shared" si="38"/>
        <v>--</v>
      </c>
      <c r="JA26" s="114" t="str">
        <f t="shared" si="38"/>
        <v>--</v>
      </c>
      <c r="JB26" s="114" t="str">
        <f t="shared" si="38"/>
        <v>--</v>
      </c>
      <c r="JC26" s="114" t="str">
        <f t="shared" si="38"/>
        <v>--</v>
      </c>
      <c r="JD26" s="114" t="str">
        <f t="shared" si="38"/>
        <v>--</v>
      </c>
      <c r="JE26" s="114" t="str">
        <f t="shared" si="38"/>
        <v>--</v>
      </c>
      <c r="JF26" s="114" t="str">
        <f t="shared" si="38"/>
        <v>--</v>
      </c>
      <c r="JG26" s="243">
        <v>8.9285714285714306</v>
      </c>
      <c r="JH26" s="243">
        <v>8.6330935251798593</v>
      </c>
      <c r="JI26" s="243">
        <v>8.6956521739130395</v>
      </c>
      <c r="JJ26" s="243">
        <v>3.9215686274509798</v>
      </c>
      <c r="JK26" s="243">
        <v>7.7669902912621396</v>
      </c>
      <c r="JL26" s="243">
        <v>6.25</v>
      </c>
      <c r="JM26" s="243">
        <v>14.285714285714301</v>
      </c>
      <c r="JN26" s="243">
        <v>17.3913043478261</v>
      </c>
      <c r="JO26" s="243">
        <v>16.521739130434799</v>
      </c>
      <c r="JP26" s="243">
        <v>11.764705882352899</v>
      </c>
      <c r="JQ26" s="243">
        <v>18.446601941747598</v>
      </c>
      <c r="JR26" s="243">
        <v>15.1785714285714</v>
      </c>
      <c r="JS26" s="243">
        <v>16.071428571428601</v>
      </c>
      <c r="JT26" s="243">
        <v>15.2173913043478</v>
      </c>
      <c r="JU26" s="243">
        <v>12.280701754386</v>
      </c>
      <c r="JV26" s="243">
        <v>10.7843137254902</v>
      </c>
      <c r="JW26" s="243">
        <v>18.627450980392201</v>
      </c>
      <c r="JX26" s="243">
        <v>5.3571428571428603</v>
      </c>
      <c r="JY26" s="243">
        <v>8.03571428571429</v>
      </c>
      <c r="JZ26" s="243">
        <v>14.492753623188401</v>
      </c>
      <c r="KA26" s="243">
        <v>8.6956521739130395</v>
      </c>
      <c r="KB26" s="243">
        <v>6.86274509803921</v>
      </c>
      <c r="KC26" s="243">
        <v>8.8235294117647101</v>
      </c>
      <c r="KD26" s="243">
        <v>14.285714285714301</v>
      </c>
      <c r="KE26" s="243">
        <v>2.65486725663717</v>
      </c>
      <c r="KF26" s="128" t="str">
        <f t="shared" si="1"/>
        <v>--</v>
      </c>
      <c r="KG26" s="243">
        <v>13.0434782608696</v>
      </c>
      <c r="KH26" s="243">
        <v>2.8846153846153801</v>
      </c>
      <c r="KI26" s="128" t="str">
        <f t="shared" si="2"/>
        <v>--</v>
      </c>
      <c r="KJ26" s="243">
        <v>12.5</v>
      </c>
      <c r="KK26" s="247">
        <v>0.854700854700855</v>
      </c>
      <c r="KL26" s="243">
        <v>10.071942446043201</v>
      </c>
      <c r="KM26" s="243">
        <v>9.5652173913043494</v>
      </c>
      <c r="KN26" s="243">
        <v>7.8431372549019596</v>
      </c>
      <c r="KO26" s="243">
        <v>2.8846153846153899</v>
      </c>
      <c r="KP26" s="243">
        <v>3.5714285714285698</v>
      </c>
      <c r="KQ26" s="220">
        <v>5.0847457627118704</v>
      </c>
      <c r="KR26" s="220">
        <v>2.7777777777777799</v>
      </c>
      <c r="KS26" s="220">
        <v>13.559322033898299</v>
      </c>
      <c r="KT26" s="220">
        <v>8.3333333333333304</v>
      </c>
      <c r="KU26" s="220">
        <v>15.517241379310301</v>
      </c>
      <c r="KV26" s="220">
        <v>18.518518518518501</v>
      </c>
      <c r="KW26" s="255">
        <v>0.854700854700855</v>
      </c>
      <c r="KX26" s="255">
        <v>0.934579439252337</v>
      </c>
      <c r="KY26" s="128" t="str">
        <f t="shared" si="15"/>
        <v>--</v>
      </c>
      <c r="KZ26" s="128" t="str">
        <f t="shared" si="15"/>
        <v>--</v>
      </c>
      <c r="LA26" s="220">
        <v>1.70940170940171</v>
      </c>
      <c r="LB26" s="128" t="str">
        <f t="shared" si="4"/>
        <v>--</v>
      </c>
      <c r="LC26" s="295">
        <v>30.252100840336144</v>
      </c>
      <c r="LD26" s="295">
        <v>23.931623931623928</v>
      </c>
      <c r="LE26" s="295">
        <v>21.83098591549296</v>
      </c>
      <c r="LF26" s="295">
        <v>6.8376068376068382</v>
      </c>
      <c r="LG26" s="295">
        <v>30.188679245283019</v>
      </c>
      <c r="LH26" s="295">
        <v>11.320754716981133</v>
      </c>
      <c r="LI26" s="295">
        <v>10.280373831775702</v>
      </c>
      <c r="LJ26" s="295">
        <v>2.6548672566371674</v>
      </c>
      <c r="LK26" s="380">
        <v>38.679245283018872</v>
      </c>
      <c r="LL26" s="381">
        <v>7.2580645161290356</v>
      </c>
      <c r="LM26" s="381">
        <v>8.4745762711864394</v>
      </c>
      <c r="LN26" s="381">
        <v>4.8076923076923075</v>
      </c>
      <c r="LO26" s="380">
        <v>23.728813559322035</v>
      </c>
      <c r="LP26" s="381">
        <v>12.931034482758626</v>
      </c>
      <c r="LQ26" s="381">
        <v>17.6056338028169</v>
      </c>
      <c r="LR26" s="381">
        <v>7.6923076923076934</v>
      </c>
      <c r="LS26" s="381">
        <v>24.299065420560769</v>
      </c>
      <c r="LT26" s="381">
        <v>16.981132075471702</v>
      </c>
      <c r="LU26" s="381">
        <v>17.924528301886784</v>
      </c>
      <c r="LV26" s="381">
        <v>7.0796460176991118</v>
      </c>
      <c r="LW26" s="381">
        <v>38.317757009345783</v>
      </c>
      <c r="LX26" s="381">
        <v>12.903225806451616</v>
      </c>
      <c r="LY26" s="381">
        <v>11.864406779661014</v>
      </c>
      <c r="LZ26" s="381">
        <v>5.7692307692307692</v>
      </c>
      <c r="MA26" s="380">
        <v>49.152542372881371</v>
      </c>
      <c r="MB26" s="381">
        <v>29.310344827586217</v>
      </c>
      <c r="MC26" s="381">
        <v>40.714285714285694</v>
      </c>
      <c r="MD26" s="381">
        <v>26.724137931034488</v>
      </c>
      <c r="ME26" s="381">
        <v>43.518518518518526</v>
      </c>
      <c r="MF26" s="381">
        <v>32.075471698113212</v>
      </c>
      <c r="MG26" s="381">
        <v>28.971962616822452</v>
      </c>
      <c r="MH26" s="381">
        <v>29.203539823008857</v>
      </c>
      <c r="MI26" s="381">
        <v>46.226415094339622</v>
      </c>
      <c r="MJ26" s="381">
        <v>32.520325203252035</v>
      </c>
      <c r="MK26" s="381">
        <v>25.423728813559322</v>
      </c>
      <c r="ML26" s="381">
        <v>29.126213592233015</v>
      </c>
      <c r="MM26" s="378" t="str">
        <f t="shared" si="5"/>
        <v>--</v>
      </c>
      <c r="MN26" s="381">
        <v>16.949152542372897</v>
      </c>
      <c r="MO26" s="381">
        <v>30.985915492957737</v>
      </c>
      <c r="MP26" s="381">
        <v>27.350427350427349</v>
      </c>
      <c r="MQ26" s="378" t="str">
        <f t="shared" si="6"/>
        <v>--</v>
      </c>
      <c r="MR26" s="381">
        <v>31.428571428571434</v>
      </c>
      <c r="MS26" s="381">
        <v>21.495327102803749</v>
      </c>
      <c r="MT26" s="381">
        <v>27.433628318584066</v>
      </c>
      <c r="MU26" s="378" t="str">
        <f t="shared" si="7"/>
        <v>--</v>
      </c>
      <c r="MV26" s="381">
        <v>20.967741935483872</v>
      </c>
      <c r="MW26" s="381">
        <v>27.96610169491527</v>
      </c>
      <c r="MX26" s="381">
        <v>22.115384615384613</v>
      </c>
      <c r="MY26" s="380">
        <v>32.773109243697483</v>
      </c>
      <c r="MZ26" s="381">
        <v>31.355932203389845</v>
      </c>
      <c r="NA26" s="381">
        <v>30.281690140845065</v>
      </c>
      <c r="NB26" s="381">
        <v>20.512820512820518</v>
      </c>
      <c r="NC26" s="381">
        <v>45.714285714285701</v>
      </c>
      <c r="ND26" s="381">
        <v>27.358490566037734</v>
      </c>
      <c r="NE26" s="381">
        <v>25.233644859813094</v>
      </c>
      <c r="NF26" s="381">
        <v>28.318584070796469</v>
      </c>
      <c r="NG26" s="381">
        <v>50.476190476190489</v>
      </c>
      <c r="NH26" s="381">
        <v>24.999999999999996</v>
      </c>
      <c r="NI26" s="381">
        <v>25.423728813559322</v>
      </c>
      <c r="NJ26" s="381">
        <v>22.330097087378658</v>
      </c>
      <c r="NK26" s="380">
        <v>16.666666666666668</v>
      </c>
      <c r="NL26" s="381">
        <v>22.881355932203387</v>
      </c>
      <c r="NM26" s="381">
        <v>14.685314685314687</v>
      </c>
      <c r="NN26" s="381">
        <v>5.1282051282051295</v>
      </c>
      <c r="NO26" s="381">
        <v>12.037037037037042</v>
      </c>
      <c r="NP26" s="381">
        <v>5.6603773584905683</v>
      </c>
      <c r="NQ26" s="381">
        <v>6.4814814814814845</v>
      </c>
      <c r="NR26" s="381">
        <v>3.539823008849559</v>
      </c>
      <c r="NS26" s="381">
        <v>11.214953271028039</v>
      </c>
      <c r="NT26" s="381">
        <v>4</v>
      </c>
      <c r="NU26" s="381">
        <v>5.9829059829059839</v>
      </c>
      <c r="NV26" s="381">
        <v>0.97087378640776667</v>
      </c>
      <c r="NW26" s="380">
        <v>5.7851239669421499</v>
      </c>
      <c r="NX26" s="381">
        <v>11.016949152542372</v>
      </c>
      <c r="NY26" s="381">
        <v>16.78321678321678</v>
      </c>
      <c r="NZ26" s="381">
        <v>11.016949152542374</v>
      </c>
      <c r="OA26" s="381">
        <v>10.185185185185183</v>
      </c>
      <c r="OB26" s="381">
        <v>12.264150943396231</v>
      </c>
      <c r="OC26" s="381">
        <v>12.962962962962969</v>
      </c>
      <c r="OD26" s="381">
        <v>6.1946902654867255</v>
      </c>
      <c r="OE26" s="381">
        <v>11.214953271028035</v>
      </c>
      <c r="OF26" s="381">
        <v>14.4</v>
      </c>
      <c r="OG26" s="381">
        <v>11.111111111111112</v>
      </c>
      <c r="OH26" s="381">
        <v>6.7961165048543695</v>
      </c>
      <c r="OI26" s="380">
        <v>10.924369747899162</v>
      </c>
      <c r="OJ26" s="381">
        <v>11.016949152542374</v>
      </c>
      <c r="OK26" s="381">
        <v>13.98601398601399</v>
      </c>
      <c r="OL26" s="381">
        <v>7.6923076923076916</v>
      </c>
      <c r="OM26" s="381">
        <v>14.814814814814813</v>
      </c>
      <c r="ON26" s="381">
        <v>10.377358490566039</v>
      </c>
      <c r="OO26" s="381">
        <v>13.88888888888888</v>
      </c>
      <c r="OP26" s="381">
        <v>11.504424778761059</v>
      </c>
      <c r="OQ26" s="381">
        <v>15.88785046728972</v>
      </c>
      <c r="OR26" s="381">
        <v>9.600000000000005</v>
      </c>
      <c r="OS26" s="381">
        <v>8.5470085470085451</v>
      </c>
      <c r="OT26" s="381">
        <v>5.825242718446602</v>
      </c>
      <c r="OU26" s="378" t="str">
        <f t="shared" si="8"/>
        <v>--</v>
      </c>
      <c r="OV26" s="381">
        <v>7.6271186440677976</v>
      </c>
      <c r="OW26" s="381">
        <v>16.083916083916083</v>
      </c>
      <c r="OX26" s="381">
        <v>20.512820512820522</v>
      </c>
      <c r="OY26" s="378" t="str">
        <f t="shared" si="9"/>
        <v>--</v>
      </c>
      <c r="OZ26" s="381">
        <v>8.4905660377358512</v>
      </c>
      <c r="PA26" s="381">
        <v>12.037037037037038</v>
      </c>
      <c r="PB26" s="381">
        <v>11.504424778761063</v>
      </c>
      <c r="PC26" s="378" t="str">
        <f t="shared" si="10"/>
        <v>--</v>
      </c>
      <c r="PD26" s="381">
        <v>11.200000000000005</v>
      </c>
      <c r="PE26" s="381">
        <v>11.965811965811968</v>
      </c>
      <c r="PF26" s="381">
        <v>10.679611650485437</v>
      </c>
      <c r="PG26" s="380">
        <v>17.499999999999996</v>
      </c>
      <c r="PH26" s="381">
        <v>14.406779661016952</v>
      </c>
      <c r="PI26" s="381">
        <v>17.605633802816897</v>
      </c>
      <c r="PJ26" s="381">
        <v>11.111111111111114</v>
      </c>
      <c r="PK26" s="381">
        <v>24.07407407407408</v>
      </c>
      <c r="PL26" s="381">
        <v>12.264150943396229</v>
      </c>
      <c r="PM26" s="381">
        <v>15.740740740740739</v>
      </c>
      <c r="PN26" s="381">
        <v>11.504424778761058</v>
      </c>
      <c r="PO26" s="381">
        <v>23.364485981308412</v>
      </c>
      <c r="PP26" s="381">
        <v>7.2</v>
      </c>
      <c r="PQ26" s="381">
        <v>7.6923076923076934</v>
      </c>
      <c r="PR26" s="381">
        <v>8.7378640776699044</v>
      </c>
      <c r="PS26" s="380">
        <v>5.7142857142857153</v>
      </c>
      <c r="PT26" s="381">
        <v>5.0847457627118677</v>
      </c>
      <c r="PU26" s="381">
        <v>6.1403508771929802</v>
      </c>
      <c r="PV26" s="381">
        <v>3.0303030303030312</v>
      </c>
      <c r="PW26" s="380">
        <v>20.192307692307686</v>
      </c>
      <c r="PX26" s="381">
        <v>15.966386554621854</v>
      </c>
      <c r="PY26" s="381">
        <v>10.619469026548671</v>
      </c>
      <c r="PZ26" s="381">
        <v>8.0808080808080813</v>
      </c>
      <c r="QA26" s="380">
        <v>27.619047619047624</v>
      </c>
      <c r="QB26" s="381">
        <v>13.445378151260506</v>
      </c>
      <c r="QC26" s="381">
        <v>13.157894736842108</v>
      </c>
      <c r="QD26" s="381">
        <v>10.1010101010101</v>
      </c>
      <c r="QE26" s="380">
        <v>6.6666666666666687</v>
      </c>
      <c r="QF26" s="381">
        <v>4.2735042735042743</v>
      </c>
      <c r="QG26" s="381">
        <v>6.1403508771929829</v>
      </c>
      <c r="QH26" s="381">
        <v>7.0707070707070754</v>
      </c>
      <c r="QI26" s="380">
        <v>10.256410256410255</v>
      </c>
      <c r="QJ26" s="381">
        <v>14.912280701754391</v>
      </c>
      <c r="QK26" s="381">
        <v>12.230215827338132</v>
      </c>
      <c r="QL26" s="381">
        <v>12.068965517241375</v>
      </c>
      <c r="QM26" s="378" t="str">
        <f t="shared" si="11"/>
        <v>--</v>
      </c>
      <c r="QN26" s="381">
        <v>17.475728155339805</v>
      </c>
      <c r="QO26" s="381">
        <v>17.142857142857149</v>
      </c>
      <c r="QP26" s="381">
        <v>18.584070796460182</v>
      </c>
      <c r="QQ26" s="378" t="str">
        <f t="shared" si="12"/>
        <v>--</v>
      </c>
      <c r="QR26" s="381">
        <v>14.876033057851238</v>
      </c>
      <c r="QS26" s="381">
        <v>14.912280701754382</v>
      </c>
      <c r="QT26" s="381">
        <v>16.666666666666661</v>
      </c>
      <c r="QU26" s="380">
        <v>9.4827586206896601</v>
      </c>
      <c r="QV26" s="381">
        <v>10.344827586206899</v>
      </c>
      <c r="QW26" s="381">
        <v>14.285714285714295</v>
      </c>
      <c r="QX26" s="381">
        <v>14.655172413793105</v>
      </c>
      <c r="QY26" s="378" t="str">
        <f t="shared" si="13"/>
        <v>--</v>
      </c>
      <c r="QZ26" s="381">
        <v>11.111111111111112</v>
      </c>
      <c r="RA26" s="381">
        <v>9.8039215686274517</v>
      </c>
      <c r="RB26" s="381">
        <v>10.619469026548677</v>
      </c>
      <c r="RC26" s="378" t="str">
        <f t="shared" si="14"/>
        <v>--</v>
      </c>
      <c r="RD26" s="381">
        <v>10.743801652892564</v>
      </c>
      <c r="RE26" s="381">
        <v>9.7345132743362832</v>
      </c>
      <c r="RF26" s="381">
        <v>14.285714285714278</v>
      </c>
    </row>
    <row r="27" spans="1:474" ht="12.6" customHeight="1" x14ac:dyDescent="0.25">
      <c r="A27" s="114">
        <v>23</v>
      </c>
      <c r="B27" s="93" t="s">
        <v>23</v>
      </c>
      <c r="C27" s="126">
        <v>20.183486238532122</v>
      </c>
      <c r="D27" s="126">
        <v>29.803921568627437</v>
      </c>
      <c r="E27" s="126">
        <v>13.761467889908259</v>
      </c>
      <c r="F27" s="126">
        <v>25.668449197860951</v>
      </c>
      <c r="G27" s="126">
        <v>23.07692307692308</v>
      </c>
      <c r="H27" s="126">
        <v>16.279069767441857</v>
      </c>
      <c r="I27" s="126">
        <v>31.5068493150685</v>
      </c>
      <c r="J27" s="126">
        <v>25.827814569536429</v>
      </c>
      <c r="K27" s="126">
        <v>12.605042016806717</v>
      </c>
      <c r="L27" s="126">
        <v>22.651933701657466</v>
      </c>
      <c r="M27" s="128">
        <v>22.807017543859661</v>
      </c>
      <c r="N27" s="128">
        <v>13.157894736842106</v>
      </c>
      <c r="O27" s="128">
        <v>30.303030303030297</v>
      </c>
      <c r="P27" s="128">
        <v>22.131147540983601</v>
      </c>
      <c r="Q27" s="128">
        <v>14.184397163120563</v>
      </c>
      <c r="R27" s="128">
        <v>54.166666666666657</v>
      </c>
      <c r="S27" s="128">
        <v>54.296875000000007</v>
      </c>
      <c r="T27" s="128">
        <v>30.275229357798153</v>
      </c>
      <c r="U27" s="128">
        <v>60.846560846560855</v>
      </c>
      <c r="V27" s="128">
        <v>48.351648351648343</v>
      </c>
      <c r="W27" s="128">
        <v>35.632183908045967</v>
      </c>
      <c r="X27" s="128">
        <v>58.620689655172427</v>
      </c>
      <c r="Y27" s="128">
        <v>52.631578947368403</v>
      </c>
      <c r="Z27" s="128">
        <v>24.369747899159659</v>
      </c>
      <c r="AA27" s="128">
        <v>58.888888888888864</v>
      </c>
      <c r="AB27" s="132">
        <v>45.029239766081872</v>
      </c>
      <c r="AC27" s="132">
        <v>27.192982456140349</v>
      </c>
      <c r="AD27" s="132">
        <v>55.151515151515142</v>
      </c>
      <c r="AE27" s="132">
        <v>46.721311475409806</v>
      </c>
      <c r="AF27" s="128">
        <v>20.567375886524829</v>
      </c>
      <c r="AG27" s="126">
        <v>30</v>
      </c>
      <c r="AH27" s="126">
        <v>35.03937007874017</v>
      </c>
      <c r="AI27" s="133">
        <v>11.059907834101388</v>
      </c>
      <c r="AJ27" s="133">
        <v>44.148936170212764</v>
      </c>
      <c r="AK27" s="128">
        <v>28.021978021978022</v>
      </c>
      <c r="AL27" s="128">
        <v>16.763005780346827</v>
      </c>
      <c r="AM27" s="128">
        <v>42.857142857142875</v>
      </c>
      <c r="AN27" s="128">
        <v>32.236842105263158</v>
      </c>
      <c r="AO27" s="128">
        <v>14.285714285714283</v>
      </c>
      <c r="AP27" s="128">
        <v>43.888888888888914</v>
      </c>
      <c r="AQ27" s="128">
        <v>28.235294117647076</v>
      </c>
      <c r="AR27" s="128">
        <v>14.912280701754387</v>
      </c>
      <c r="AS27" s="128">
        <v>39.024390243902438</v>
      </c>
      <c r="AT27" s="128">
        <v>32.231404958677686</v>
      </c>
      <c r="AU27" s="128">
        <v>12.857142857142854</v>
      </c>
      <c r="AV27" s="128" t="s">
        <v>286</v>
      </c>
      <c r="AW27" s="128" t="s">
        <v>286</v>
      </c>
      <c r="AX27" s="132" t="s">
        <v>286</v>
      </c>
      <c r="AY27" s="132" t="s">
        <v>286</v>
      </c>
      <c r="AZ27" s="132" t="s">
        <v>286</v>
      </c>
      <c r="BA27" s="132" t="s">
        <v>286</v>
      </c>
      <c r="BB27" s="128" t="s">
        <v>286</v>
      </c>
      <c r="BC27" s="132" t="s">
        <v>286</v>
      </c>
      <c r="BD27" s="132" t="s">
        <v>286</v>
      </c>
      <c r="BE27" s="132" t="s">
        <v>286</v>
      </c>
      <c r="BF27" s="132">
        <v>26.315789473684205</v>
      </c>
      <c r="BG27" s="128">
        <v>24.778761061946902</v>
      </c>
      <c r="BH27" s="121" t="s">
        <v>286</v>
      </c>
      <c r="BI27" s="121">
        <v>24.590163934426236</v>
      </c>
      <c r="BJ27" s="121">
        <v>18.571428571428577</v>
      </c>
      <c r="BK27" s="121" t="s">
        <v>286</v>
      </c>
      <c r="BL27" s="128" t="s">
        <v>286</v>
      </c>
      <c r="BM27" s="121" t="s">
        <v>286</v>
      </c>
      <c r="BN27" s="114" t="s">
        <v>286</v>
      </c>
      <c r="BO27" s="114" t="s">
        <v>286</v>
      </c>
      <c r="BP27" s="114" t="s">
        <v>286</v>
      </c>
      <c r="BQ27" s="128" t="s">
        <v>286</v>
      </c>
      <c r="BR27" s="121" t="s">
        <v>286</v>
      </c>
      <c r="BS27" s="121" t="s">
        <v>286</v>
      </c>
      <c r="BT27" s="121" t="s">
        <v>286</v>
      </c>
      <c r="BU27" s="128">
        <v>34.117647058823536</v>
      </c>
      <c r="BV27" s="121">
        <v>22.807017543859651</v>
      </c>
      <c r="BW27" s="121" t="s">
        <v>286</v>
      </c>
      <c r="BX27" s="121">
        <v>36.885245901639351</v>
      </c>
      <c r="BY27" s="128">
        <v>21.276595744680854</v>
      </c>
      <c r="BZ27" s="121">
        <v>36.818181818181799</v>
      </c>
      <c r="CA27" s="121">
        <v>44.53125</v>
      </c>
      <c r="CB27" s="121">
        <v>32.258064516129039</v>
      </c>
      <c r="CC27" s="128">
        <v>45.026178010471206</v>
      </c>
      <c r="CD27" s="121">
        <v>40.109890109890117</v>
      </c>
      <c r="CE27" s="121">
        <v>27.428571428571434</v>
      </c>
      <c r="CF27" s="121">
        <v>40.540540540540555</v>
      </c>
      <c r="CG27" s="128">
        <v>55.263157894736835</v>
      </c>
      <c r="CH27" s="121">
        <v>38.655462184873954</v>
      </c>
      <c r="CI27" s="121">
        <v>33.333333333333343</v>
      </c>
      <c r="CJ27" s="121">
        <v>33.33333333333335</v>
      </c>
      <c r="CK27" s="121">
        <v>25.438596491228068</v>
      </c>
      <c r="CL27" s="121">
        <v>30.722891566265055</v>
      </c>
      <c r="CM27" s="121">
        <v>39.344262295081975</v>
      </c>
      <c r="CN27" s="121">
        <v>24.285714285714295</v>
      </c>
      <c r="CO27" s="121">
        <v>7.8703703703703694</v>
      </c>
      <c r="CP27" s="128">
        <v>13.333333333333339</v>
      </c>
      <c r="CQ27" s="121">
        <v>12.385321100917437</v>
      </c>
      <c r="CR27" s="121">
        <v>8.1521739130434803</v>
      </c>
      <c r="CS27" s="114">
        <v>13.259668508287294</v>
      </c>
      <c r="CT27" s="114">
        <v>10.857142857142854</v>
      </c>
      <c r="CU27" s="128">
        <v>8.9655172413793167</v>
      </c>
      <c r="CV27" s="121">
        <v>10.967741935483877</v>
      </c>
      <c r="CW27" s="121">
        <v>5.0420168067226898</v>
      </c>
      <c r="CX27" s="114">
        <v>8.6206896551724164</v>
      </c>
      <c r="CY27" s="114">
        <v>9.4674556213017773</v>
      </c>
      <c r="CZ27" s="128">
        <v>12.280701754385959</v>
      </c>
      <c r="DA27" s="121">
        <v>3.1446540880503151</v>
      </c>
      <c r="DB27" s="121">
        <v>5.8823529411764728</v>
      </c>
      <c r="DC27" s="114">
        <v>16.176470588235293</v>
      </c>
      <c r="DD27" s="114" t="s">
        <v>286</v>
      </c>
      <c r="DE27" s="128" t="s">
        <v>286</v>
      </c>
      <c r="DF27" s="121" t="s">
        <v>286</v>
      </c>
      <c r="DG27" s="121" t="s">
        <v>286</v>
      </c>
      <c r="DH27" s="114" t="s">
        <v>286</v>
      </c>
      <c r="DI27" s="114" t="s">
        <v>286</v>
      </c>
      <c r="DJ27" s="128" t="s">
        <v>286</v>
      </c>
      <c r="DK27" s="121" t="s">
        <v>286</v>
      </c>
      <c r="DL27" s="121" t="s">
        <v>286</v>
      </c>
      <c r="DM27" s="121">
        <v>56.906077348066276</v>
      </c>
      <c r="DN27" s="121">
        <v>44.705882352941202</v>
      </c>
      <c r="DO27" s="128">
        <v>28.318584070796462</v>
      </c>
      <c r="DP27" s="121">
        <v>57.407407407407391</v>
      </c>
      <c r="DQ27" s="121">
        <v>52.459016393442624</v>
      </c>
      <c r="DR27" s="121">
        <v>35.000000000000014</v>
      </c>
      <c r="DS27" s="121" t="s">
        <v>286</v>
      </c>
      <c r="DT27" s="128" t="s">
        <v>286</v>
      </c>
      <c r="DU27" s="131" t="s">
        <v>286</v>
      </c>
      <c r="DV27" s="131" t="s">
        <v>286</v>
      </c>
      <c r="DW27" s="114" t="s">
        <v>286</v>
      </c>
      <c r="DX27" s="131" t="s">
        <v>286</v>
      </c>
      <c r="DY27" s="128" t="s">
        <v>286</v>
      </c>
      <c r="DZ27" s="128" t="s">
        <v>286</v>
      </c>
      <c r="EA27" s="128" t="s">
        <v>286</v>
      </c>
      <c r="EB27" s="128">
        <v>55.113636363636374</v>
      </c>
      <c r="EC27" s="128">
        <v>55.621301775147927</v>
      </c>
      <c r="ED27" s="128">
        <v>37.168141592920342</v>
      </c>
      <c r="EE27" s="128">
        <v>49.397590361445815</v>
      </c>
      <c r="EF27" s="128">
        <v>59.836065573770512</v>
      </c>
      <c r="EG27" s="128">
        <v>45.714285714285737</v>
      </c>
      <c r="EH27" s="128">
        <v>4.5045045045045056</v>
      </c>
      <c r="EI27" s="128">
        <v>14.453124999999993</v>
      </c>
      <c r="EJ27" s="128">
        <v>6.8807339449541312</v>
      </c>
      <c r="EK27" s="128">
        <v>2.1164021164021158</v>
      </c>
      <c r="EL27" s="121">
        <v>6.593406593406594</v>
      </c>
      <c r="EM27" s="121">
        <v>5.7142857142857153</v>
      </c>
      <c r="EN27" s="121">
        <v>2.0547945205479459</v>
      </c>
      <c r="EO27" s="121">
        <v>9.8039215686274535</v>
      </c>
      <c r="EP27" s="128">
        <v>7.5630252100840352</v>
      </c>
      <c r="EQ27" s="121">
        <v>1.1049723756906078</v>
      </c>
      <c r="ER27" s="121">
        <v>7.6023391812865517</v>
      </c>
      <c r="ES27" s="121">
        <v>8.7719298245614077</v>
      </c>
      <c r="ET27" s="121">
        <v>1.8072289156626509</v>
      </c>
      <c r="EU27" s="128">
        <v>6.5573770491803272</v>
      </c>
      <c r="EV27" s="121">
        <v>7.8571428571428594</v>
      </c>
      <c r="EW27" s="121">
        <v>8.1818181818181834</v>
      </c>
      <c r="EX27" s="121">
        <v>13.333333333333336</v>
      </c>
      <c r="EY27" s="121">
        <v>6.4814814814814836</v>
      </c>
      <c r="EZ27" s="128">
        <v>5.8510638297872362</v>
      </c>
      <c r="FA27" s="121">
        <v>8.9385474860335208</v>
      </c>
      <c r="FB27" s="121">
        <v>5.2325581395348868</v>
      </c>
      <c r="FC27" s="121">
        <v>8.9041095890410968</v>
      </c>
      <c r="FD27" s="121">
        <v>15.333333333333339</v>
      </c>
      <c r="FE27" s="128">
        <v>8.6206896551724146</v>
      </c>
      <c r="FF27" s="121">
        <v>7.1823204419889528</v>
      </c>
      <c r="FG27" s="121">
        <v>10.303030303030306</v>
      </c>
      <c r="FH27" s="121">
        <v>12.612612612612617</v>
      </c>
      <c r="FI27" s="121">
        <v>4.8192771084337345</v>
      </c>
      <c r="FJ27" s="128">
        <v>15.702479338842981</v>
      </c>
      <c r="FK27" s="121">
        <v>7.2463768115942058</v>
      </c>
      <c r="FL27" s="121">
        <v>17.194570135746595</v>
      </c>
      <c r="FM27" s="121">
        <v>33.858267716535465</v>
      </c>
      <c r="FN27" s="121">
        <v>20.370370370370374</v>
      </c>
      <c r="FO27" s="128">
        <v>16.489361702127656</v>
      </c>
      <c r="FP27" s="121">
        <v>22.471910112359549</v>
      </c>
      <c r="FQ27" s="121">
        <v>21.511627906976745</v>
      </c>
      <c r="FR27" s="121">
        <v>23.287671232876715</v>
      </c>
      <c r="FS27" s="121">
        <v>24.342105263157901</v>
      </c>
      <c r="FT27" s="128">
        <v>24.137931034482765</v>
      </c>
      <c r="FU27" s="121">
        <v>7.734806629834253</v>
      </c>
      <c r="FV27" s="121">
        <v>16.265060240963862</v>
      </c>
      <c r="FW27" s="121">
        <v>13.274336283185843</v>
      </c>
      <c r="FX27" s="121">
        <v>9.6385542168674689</v>
      </c>
      <c r="FY27" s="128">
        <v>12.396694214876037</v>
      </c>
      <c r="FZ27" s="121">
        <v>12.318840579710143</v>
      </c>
      <c r="GA27" s="121">
        <v>31.963470319634723</v>
      </c>
      <c r="GB27" s="121">
        <v>37.795275590551178</v>
      </c>
      <c r="GC27" s="121">
        <v>19.907407407407401</v>
      </c>
      <c r="GD27" s="128">
        <v>36.702127659574458</v>
      </c>
      <c r="GE27" s="121">
        <v>27.528089887640455</v>
      </c>
      <c r="GF27" s="121">
        <v>19.186046511627914</v>
      </c>
      <c r="GG27" s="121">
        <v>30.821917808219183</v>
      </c>
      <c r="GH27" s="121">
        <v>33.112582781456972</v>
      </c>
      <c r="GI27" s="128">
        <v>17.241379310344826</v>
      </c>
      <c r="GJ27" s="121">
        <v>22.905027932960895</v>
      </c>
      <c r="GK27" s="121">
        <v>24.096385542168676</v>
      </c>
      <c r="GL27" s="121">
        <v>12.389380530973453</v>
      </c>
      <c r="GM27" s="130">
        <v>27.544910179640713</v>
      </c>
      <c r="GN27" s="128">
        <v>24.369747899159663</v>
      </c>
      <c r="GO27" s="121">
        <v>13.768115942028992</v>
      </c>
      <c r="GP27" s="121">
        <v>8.144796380090499</v>
      </c>
      <c r="GQ27" s="121">
        <v>25.984251968503937</v>
      </c>
      <c r="GR27" s="121">
        <v>22.2222222222222</v>
      </c>
      <c r="GS27" s="128">
        <v>5.2910052910052929</v>
      </c>
      <c r="GT27" s="121">
        <v>29.213483146067425</v>
      </c>
      <c r="GU27" s="121">
        <v>23.837209302325572</v>
      </c>
      <c r="GV27" s="121">
        <v>7.5342465753424683</v>
      </c>
      <c r="GW27" s="121">
        <v>22.368421052631579</v>
      </c>
      <c r="GX27" s="128">
        <v>23.931623931623925</v>
      </c>
      <c r="GY27" s="128">
        <v>3.3519553072625703</v>
      </c>
      <c r="GZ27" s="128">
        <v>20.481927710843376</v>
      </c>
      <c r="HA27" s="128">
        <v>25.892857142857139</v>
      </c>
      <c r="HB27" s="128">
        <v>5.4545454545454586</v>
      </c>
      <c r="HC27" s="128">
        <v>11.570247933884298</v>
      </c>
      <c r="HD27" s="128">
        <v>15.94202898550725</v>
      </c>
      <c r="HE27" s="128" t="s">
        <v>286</v>
      </c>
      <c r="HF27" s="128" t="s">
        <v>286</v>
      </c>
      <c r="HG27" s="128" t="s">
        <v>286</v>
      </c>
      <c r="HH27" s="128" t="s">
        <v>286</v>
      </c>
      <c r="HI27" s="128" t="s">
        <v>286</v>
      </c>
      <c r="HJ27" s="128" t="s">
        <v>286</v>
      </c>
      <c r="HK27" s="128" t="s">
        <v>286</v>
      </c>
      <c r="HL27" s="121" t="s">
        <v>286</v>
      </c>
      <c r="HM27" s="121" t="s">
        <v>286</v>
      </c>
      <c r="HN27" s="121" t="s">
        <v>286</v>
      </c>
      <c r="HO27" s="121">
        <v>12.048192771084342</v>
      </c>
      <c r="HP27" s="128">
        <v>17.69911504424779</v>
      </c>
      <c r="HQ27" s="121" t="s">
        <v>286</v>
      </c>
      <c r="HR27" s="121">
        <v>18.852459016393446</v>
      </c>
      <c r="HS27" s="121">
        <v>17.164179104477618</v>
      </c>
      <c r="HT27" s="129">
        <v>9.459459459459465</v>
      </c>
      <c r="HU27" s="128">
        <v>11.857707509881426</v>
      </c>
      <c r="HV27" s="114">
        <v>9.2165898617511512</v>
      </c>
      <c r="HW27" s="114">
        <v>13.661202185792344</v>
      </c>
      <c r="HX27" s="114">
        <v>9.6045197740112993</v>
      </c>
      <c r="HY27" s="114">
        <v>7.5581395348837228</v>
      </c>
      <c r="HZ27" s="114">
        <v>11.805555555555557</v>
      </c>
      <c r="IA27" s="114">
        <v>10.000000000000004</v>
      </c>
      <c r="IB27" s="114">
        <v>9.4017094017094003</v>
      </c>
      <c r="IC27" s="114">
        <v>8.5714285714285747</v>
      </c>
      <c r="ID27" s="114">
        <v>8.433734939759038</v>
      </c>
      <c r="IE27" s="114">
        <v>6.0869565217391317</v>
      </c>
      <c r="IF27" s="114">
        <v>9.3167701863354022</v>
      </c>
      <c r="IG27" s="114">
        <v>9.0909090909090935</v>
      </c>
      <c r="IH27" s="114">
        <v>11.764705882352942</v>
      </c>
      <c r="II27" s="114">
        <v>6.3926940639269452</v>
      </c>
      <c r="IJ27" s="114">
        <v>8.661417322834648</v>
      </c>
      <c r="IK27" s="114">
        <v>8.2949308755760374</v>
      </c>
      <c r="IL27" s="114">
        <v>5.4347826086956577</v>
      </c>
      <c r="IM27" s="114">
        <v>5.0847457627118677</v>
      </c>
      <c r="IN27" s="114">
        <v>5.8479532163742682</v>
      </c>
      <c r="IO27" s="114">
        <v>5.594405594405595</v>
      </c>
      <c r="IP27" s="114">
        <v>5.9210526315789496</v>
      </c>
      <c r="IQ27" s="114">
        <v>5.1282051282051286</v>
      </c>
      <c r="IR27" s="114">
        <v>3.3519553072625712</v>
      </c>
      <c r="IS27" s="114">
        <v>8.3832335329341348</v>
      </c>
      <c r="IT27" s="114">
        <v>7.8947368421052619</v>
      </c>
      <c r="IU27" s="114">
        <v>5.521472392638036</v>
      </c>
      <c r="IV27" s="114">
        <v>9.8360655737704974</v>
      </c>
      <c r="IW27" s="114">
        <v>9.558823529411768</v>
      </c>
      <c r="IX27" s="114" t="str">
        <f t="shared" si="38"/>
        <v>--</v>
      </c>
      <c r="IY27" s="114" t="str">
        <f t="shared" si="38"/>
        <v>--</v>
      </c>
      <c r="IZ27" s="114" t="str">
        <f t="shared" si="38"/>
        <v>--</v>
      </c>
      <c r="JA27" s="114" t="str">
        <f t="shared" si="38"/>
        <v>--</v>
      </c>
      <c r="JB27" s="114" t="str">
        <f t="shared" si="38"/>
        <v>--</v>
      </c>
      <c r="JC27" s="114" t="str">
        <f t="shared" si="38"/>
        <v>--</v>
      </c>
      <c r="JD27" s="114" t="str">
        <f t="shared" si="38"/>
        <v>--</v>
      </c>
      <c r="JE27" s="114" t="str">
        <f t="shared" si="38"/>
        <v>--</v>
      </c>
      <c r="JF27" s="114" t="str">
        <f t="shared" si="38"/>
        <v>--</v>
      </c>
      <c r="JG27" s="243">
        <v>4.8611111111111098</v>
      </c>
      <c r="JH27" s="243">
        <v>3.6363636363636398</v>
      </c>
      <c r="JI27" s="243">
        <v>9.17431192660551</v>
      </c>
      <c r="JJ27" s="243">
        <v>8.8888888888888893</v>
      </c>
      <c r="JK27" s="243">
        <v>7.19424460431655</v>
      </c>
      <c r="JL27" s="243">
        <v>4</v>
      </c>
      <c r="JM27" s="243">
        <v>15.9722222222222</v>
      </c>
      <c r="JN27" s="243">
        <v>15.454545454545499</v>
      </c>
      <c r="JO27" s="243">
        <v>12.8440366972477</v>
      </c>
      <c r="JP27" s="243">
        <v>13.3333333333333</v>
      </c>
      <c r="JQ27" s="243">
        <v>15.8273381294964</v>
      </c>
      <c r="JR27" s="243">
        <v>15.8730158730159</v>
      </c>
      <c r="JS27" s="243">
        <v>15.2777777777778</v>
      </c>
      <c r="JT27" s="243">
        <v>9.0909090909090899</v>
      </c>
      <c r="JU27" s="243">
        <v>6.42201834862386</v>
      </c>
      <c r="JV27" s="243">
        <v>12.686567164179101</v>
      </c>
      <c r="JW27" s="243">
        <v>10.071942446043201</v>
      </c>
      <c r="JX27" s="243">
        <v>11.1111111111111</v>
      </c>
      <c r="JY27" s="243">
        <v>5.5555555555555598</v>
      </c>
      <c r="JZ27" s="243">
        <v>6.3636363636363704</v>
      </c>
      <c r="KA27" s="243">
        <v>11.926605504587201</v>
      </c>
      <c r="KB27" s="243">
        <v>8.1481481481481506</v>
      </c>
      <c r="KC27" s="243">
        <v>6.47482014388489</v>
      </c>
      <c r="KD27" s="243">
        <v>11.9047619047619</v>
      </c>
      <c r="KE27" s="243">
        <v>3.4722222222222201</v>
      </c>
      <c r="KF27" s="128" t="str">
        <f t="shared" si="1"/>
        <v>--</v>
      </c>
      <c r="KG27" s="243">
        <v>8.2568807339449606</v>
      </c>
      <c r="KH27" s="243">
        <v>3.7037037037037002</v>
      </c>
      <c r="KI27" s="128" t="str">
        <f t="shared" si="2"/>
        <v>--</v>
      </c>
      <c r="KJ27" s="243">
        <v>14.285714285714301</v>
      </c>
      <c r="KK27" s="243">
        <v>1.3888888888888899</v>
      </c>
      <c r="KL27" s="243">
        <v>1.8018018018018001</v>
      </c>
      <c r="KM27" s="247">
        <v>0.91743119266054995</v>
      </c>
      <c r="KN27" s="243">
        <v>4.4444444444444402</v>
      </c>
      <c r="KO27" s="243">
        <v>2.1582733812949599</v>
      </c>
      <c r="KP27" s="247">
        <v>0.79365079365079405</v>
      </c>
      <c r="KQ27" s="220">
        <v>5.6451612903225801</v>
      </c>
      <c r="KR27" s="220">
        <v>6.1068702290076304</v>
      </c>
      <c r="KS27" s="220">
        <v>9.67741935483871</v>
      </c>
      <c r="KT27" s="220">
        <v>11.363636363636401</v>
      </c>
      <c r="KU27" s="220">
        <v>17.741935483871</v>
      </c>
      <c r="KV27" s="220">
        <v>20.769230769230798</v>
      </c>
      <c r="KW27" s="220">
        <v>3.2258064516128999</v>
      </c>
      <c r="KX27" s="220">
        <v>2.2900763358778602</v>
      </c>
      <c r="KY27" s="128" t="str">
        <f t="shared" si="15"/>
        <v>--</v>
      </c>
      <c r="KZ27" s="128" t="str">
        <f t="shared" si="15"/>
        <v>--</v>
      </c>
      <c r="LA27" s="220">
        <v>4.0650406504065097</v>
      </c>
      <c r="LB27" s="128" t="str">
        <f t="shared" si="4"/>
        <v>--</v>
      </c>
      <c r="LC27" s="295">
        <v>33.064516129032256</v>
      </c>
      <c r="LD27" s="295">
        <v>22.758620689655174</v>
      </c>
      <c r="LE27" s="295">
        <v>10.526315789473683</v>
      </c>
      <c r="LF27" s="295">
        <v>13.761467889908252</v>
      </c>
      <c r="LG27" s="295">
        <v>30.303030303030308</v>
      </c>
      <c r="LH27" s="295">
        <v>12.500000000000002</v>
      </c>
      <c r="LI27" s="295">
        <v>11.428571428571429</v>
      </c>
      <c r="LJ27" s="295">
        <v>4.7619047619047645</v>
      </c>
      <c r="LK27" s="380">
        <v>34.666666666666664</v>
      </c>
      <c r="LL27" s="381">
        <v>9.7222222222222214</v>
      </c>
      <c r="LM27" s="381" t="str">
        <f>"--"</f>
        <v>--</v>
      </c>
      <c r="LN27" s="381">
        <v>3.7037037037037033</v>
      </c>
      <c r="LO27" s="380">
        <v>16.799999999999997</v>
      </c>
      <c r="LP27" s="381">
        <v>14.482758620689658</v>
      </c>
      <c r="LQ27" s="381">
        <v>6.140350877192982</v>
      </c>
      <c r="LR27" s="381">
        <v>9.1743119266055064</v>
      </c>
      <c r="LS27" s="381">
        <v>25.757575757575758</v>
      </c>
      <c r="LT27" s="381">
        <v>12.500000000000002</v>
      </c>
      <c r="LU27" s="381">
        <v>11.428571428571429</v>
      </c>
      <c r="LV27" s="381">
        <v>5.5555555555555554</v>
      </c>
      <c r="LW27" s="381">
        <v>25.675675675675681</v>
      </c>
      <c r="LX27" s="381">
        <v>6.9444444444444446</v>
      </c>
      <c r="LY27" s="381" t="str">
        <f>"--"</f>
        <v>--</v>
      </c>
      <c r="LZ27" s="381">
        <v>5.5555555555555571</v>
      </c>
      <c r="MA27" s="380">
        <v>40.000000000000021</v>
      </c>
      <c r="MB27" s="381">
        <v>37.931034482758633</v>
      </c>
      <c r="MC27" s="381">
        <v>27.192982456140349</v>
      </c>
      <c r="MD27" s="381">
        <v>27.52293577981651</v>
      </c>
      <c r="ME27" s="381">
        <v>34.848484848484844</v>
      </c>
      <c r="MF27" s="381">
        <v>34.074074074074083</v>
      </c>
      <c r="MG27" s="381">
        <v>30.714285714285719</v>
      </c>
      <c r="MH27" s="381">
        <v>26.399999999999991</v>
      </c>
      <c r="MI27" s="381">
        <v>41.333333333333336</v>
      </c>
      <c r="MJ27" s="381">
        <v>22.535211267605636</v>
      </c>
      <c r="MK27" s="381" t="str">
        <f>"--"</f>
        <v>--</v>
      </c>
      <c r="ML27" s="381">
        <v>28.301886792452827</v>
      </c>
      <c r="MM27" s="378" t="str">
        <f t="shared" si="5"/>
        <v>--</v>
      </c>
      <c r="MN27" s="381">
        <v>19.310344827586224</v>
      </c>
      <c r="MO27" s="381">
        <v>19.298245614035093</v>
      </c>
      <c r="MP27" s="381">
        <v>22.935779816513765</v>
      </c>
      <c r="MQ27" s="378" t="str">
        <f t="shared" si="6"/>
        <v>--</v>
      </c>
      <c r="MR27" s="381">
        <v>30.147058823529417</v>
      </c>
      <c r="MS27" s="381">
        <v>20.000000000000011</v>
      </c>
      <c r="MT27" s="381">
        <v>20.634920634920636</v>
      </c>
      <c r="MU27" s="378" t="str">
        <f t="shared" si="7"/>
        <v>--</v>
      </c>
      <c r="MV27" s="381">
        <v>12.5</v>
      </c>
      <c r="MW27" s="381" t="str">
        <f>"--"</f>
        <v>--</v>
      </c>
      <c r="MX27" s="381">
        <v>16.666666666666661</v>
      </c>
      <c r="MY27" s="380">
        <v>32.520325203252035</v>
      </c>
      <c r="MZ27" s="381">
        <v>32.413793103448285</v>
      </c>
      <c r="NA27" s="381">
        <v>25.438596491228086</v>
      </c>
      <c r="NB27" s="381">
        <v>21.100917431192673</v>
      </c>
      <c r="NC27" s="381">
        <v>40.151515151515177</v>
      </c>
      <c r="ND27" s="381">
        <v>31.111111111111118</v>
      </c>
      <c r="NE27" s="381">
        <v>31.428571428571431</v>
      </c>
      <c r="NF27" s="381">
        <v>23.80952380952381</v>
      </c>
      <c r="NG27" s="381">
        <v>44.000000000000014</v>
      </c>
      <c r="NH27" s="381">
        <v>23.611111111111114</v>
      </c>
      <c r="NI27" s="381" t="str">
        <f>"--"</f>
        <v>--</v>
      </c>
      <c r="NJ27" s="381">
        <v>29.629629629629619</v>
      </c>
      <c r="NK27" s="380">
        <v>13.600000000000003</v>
      </c>
      <c r="NL27" s="381">
        <v>13.793103448275858</v>
      </c>
      <c r="NM27" s="381">
        <v>4.3859649122807021</v>
      </c>
      <c r="NN27" s="381">
        <v>7.3394495412844032</v>
      </c>
      <c r="NO27" s="381">
        <v>18.181818181818173</v>
      </c>
      <c r="NP27" s="381">
        <v>8.8235294117647101</v>
      </c>
      <c r="NQ27" s="381">
        <v>8.5714285714285712</v>
      </c>
      <c r="NR27" s="381">
        <v>7.1428571428571441</v>
      </c>
      <c r="NS27" s="381">
        <v>22.666666666666661</v>
      </c>
      <c r="NT27" s="381">
        <v>5.4794520547945202</v>
      </c>
      <c r="NU27" s="381" t="str">
        <f>"--"</f>
        <v>--</v>
      </c>
      <c r="NV27" s="381">
        <v>5.4545454545454541</v>
      </c>
      <c r="NW27" s="380">
        <v>8.8000000000000007</v>
      </c>
      <c r="NX27" s="381">
        <v>10.344827586206902</v>
      </c>
      <c r="NY27" s="381">
        <v>7.0175438596491224</v>
      </c>
      <c r="NZ27" s="381">
        <v>3.6697247706422016</v>
      </c>
      <c r="OA27" s="381">
        <v>12.878787878787882</v>
      </c>
      <c r="OB27" s="381">
        <v>12.592592592592588</v>
      </c>
      <c r="OC27" s="381">
        <v>9.2857142857142865</v>
      </c>
      <c r="OD27" s="381">
        <v>9.5238095238095255</v>
      </c>
      <c r="OE27" s="381">
        <v>8.0000000000000018</v>
      </c>
      <c r="OF27" s="381">
        <v>12.328767123287673</v>
      </c>
      <c r="OG27" s="381" t="str">
        <f>"--"</f>
        <v>--</v>
      </c>
      <c r="OH27" s="381">
        <v>9.0909090909090899</v>
      </c>
      <c r="OI27" s="380">
        <v>11.200000000000003</v>
      </c>
      <c r="OJ27" s="381">
        <v>10.344827586206899</v>
      </c>
      <c r="OK27" s="381">
        <v>13.157894736842106</v>
      </c>
      <c r="OL27" s="381">
        <v>8.2568807339449553</v>
      </c>
      <c r="OM27" s="381">
        <v>12.878787878787874</v>
      </c>
      <c r="ON27" s="381">
        <v>11.029411764705884</v>
      </c>
      <c r="OO27" s="381">
        <v>17.857142857142858</v>
      </c>
      <c r="OP27" s="381">
        <v>7.9365079365079385</v>
      </c>
      <c r="OQ27" s="381">
        <v>13.333333333333336</v>
      </c>
      <c r="OR27" s="381">
        <v>2.7777777777777786</v>
      </c>
      <c r="OS27" s="381" t="str">
        <f>"--"</f>
        <v>--</v>
      </c>
      <c r="OT27" s="381">
        <v>3.6363636363636362</v>
      </c>
      <c r="OU27" s="378" t="str">
        <f t="shared" si="8"/>
        <v>--</v>
      </c>
      <c r="OV27" s="381">
        <v>9.7222222222222214</v>
      </c>
      <c r="OW27" s="381">
        <v>12.280701754385968</v>
      </c>
      <c r="OX27" s="381">
        <v>16.513761467889896</v>
      </c>
      <c r="OY27" s="378" t="str">
        <f t="shared" si="9"/>
        <v>--</v>
      </c>
      <c r="OZ27" s="381">
        <v>19.117647058823536</v>
      </c>
      <c r="PA27" s="381">
        <v>10.714285714285719</v>
      </c>
      <c r="PB27" s="381">
        <v>14.285714285714286</v>
      </c>
      <c r="PC27" s="378" t="str">
        <f t="shared" si="10"/>
        <v>--</v>
      </c>
      <c r="PD27" s="381">
        <v>10.95890410958904</v>
      </c>
      <c r="PE27" s="381" t="str">
        <f>"--"</f>
        <v>--</v>
      </c>
      <c r="PF27" s="381">
        <v>12.727272727272725</v>
      </c>
      <c r="PG27" s="380">
        <v>21.138211382113827</v>
      </c>
      <c r="PH27" s="381">
        <v>14.482758620689657</v>
      </c>
      <c r="PI27" s="381">
        <v>12.280701754385964</v>
      </c>
      <c r="PJ27" s="381">
        <v>11.009174311926607</v>
      </c>
      <c r="PK27" s="381">
        <v>21.212121212121218</v>
      </c>
      <c r="PL27" s="381">
        <v>20.588235294117652</v>
      </c>
      <c r="PM27" s="381">
        <v>17.14285714285716</v>
      </c>
      <c r="PN27" s="381">
        <v>14.285714285714285</v>
      </c>
      <c r="PO27" s="381">
        <v>18.666666666666661</v>
      </c>
      <c r="PP27" s="381">
        <v>13.698630136986303</v>
      </c>
      <c r="PQ27" s="381" t="str">
        <f>"--"</f>
        <v>--</v>
      </c>
      <c r="PR27" s="381">
        <v>10.909090909090912</v>
      </c>
      <c r="PS27" s="380">
        <v>5.3333333333333321</v>
      </c>
      <c r="PT27" s="381">
        <v>2.8985507246376812</v>
      </c>
      <c r="PU27" s="381" t="str">
        <f>"--"</f>
        <v>--</v>
      </c>
      <c r="PV27" s="381">
        <v>3.773584905660377</v>
      </c>
      <c r="PW27" s="380">
        <v>6.6666666666666661</v>
      </c>
      <c r="PX27" s="381">
        <v>13.043478260869565</v>
      </c>
      <c r="PY27" s="381" t="str">
        <f>"--"</f>
        <v>--</v>
      </c>
      <c r="PZ27" s="381">
        <v>9.4339622641509422</v>
      </c>
      <c r="QA27" s="380">
        <v>17.333333333333329</v>
      </c>
      <c r="QB27" s="381">
        <v>17.391304347826097</v>
      </c>
      <c r="QC27" s="381" t="str">
        <f>"--"</f>
        <v>--</v>
      </c>
      <c r="QD27" s="381">
        <v>3.773584905660377</v>
      </c>
      <c r="QE27" s="380">
        <v>3.9999999999999996</v>
      </c>
      <c r="QF27" s="381">
        <v>4.3478260869565224</v>
      </c>
      <c r="QG27" s="381" t="str">
        <f>"--"</f>
        <v>--</v>
      </c>
      <c r="QH27" s="381">
        <v>11.320754716981133</v>
      </c>
      <c r="QI27" s="380">
        <v>15.447154471544717</v>
      </c>
      <c r="QJ27" s="381">
        <v>13.888888888888893</v>
      </c>
      <c r="QK27" s="381">
        <v>14.414414414414415</v>
      </c>
      <c r="QL27" s="381">
        <v>5.5045871559633044</v>
      </c>
      <c r="QM27" s="378" t="str">
        <f t="shared" si="11"/>
        <v>--</v>
      </c>
      <c r="QN27" s="381">
        <v>16.296296296296305</v>
      </c>
      <c r="QO27" s="381">
        <v>13.669064748201446</v>
      </c>
      <c r="QP27" s="381">
        <v>15.079365079365081</v>
      </c>
      <c r="QQ27" s="378" t="str">
        <f t="shared" si="12"/>
        <v>--</v>
      </c>
      <c r="QR27" s="381">
        <v>19.718309859154935</v>
      </c>
      <c r="QS27" s="381" t="str">
        <f>"--"</f>
        <v>--</v>
      </c>
      <c r="QT27" s="381">
        <v>18.867924528301884</v>
      </c>
      <c r="QU27" s="380">
        <v>12.903225806451621</v>
      </c>
      <c r="QV27" s="381">
        <v>9.722222222222225</v>
      </c>
      <c r="QW27" s="381">
        <v>17.117117117117122</v>
      </c>
      <c r="QX27" s="381">
        <v>10.091743119266056</v>
      </c>
      <c r="QY27" s="378" t="str">
        <f t="shared" si="13"/>
        <v>--</v>
      </c>
      <c r="QZ27" s="381">
        <v>19.402985074626869</v>
      </c>
      <c r="RA27" s="381">
        <v>9.3525179856115113</v>
      </c>
      <c r="RB27" s="381">
        <v>9.6</v>
      </c>
      <c r="RC27" s="378" t="str">
        <f t="shared" si="14"/>
        <v>--</v>
      </c>
      <c r="RD27" s="381">
        <v>10</v>
      </c>
      <c r="RE27" s="378" t="str">
        <f t="shared" ref="RE27" si="39">"--"</f>
        <v>--</v>
      </c>
      <c r="RF27" s="381">
        <v>9.433962264150944</v>
      </c>
    </row>
    <row r="28" spans="1:474" x14ac:dyDescent="0.25">
      <c r="A28" s="114">
        <v>24</v>
      </c>
      <c r="B28" s="93" t="s">
        <v>24</v>
      </c>
      <c r="C28" s="126">
        <v>34.670487106017163</v>
      </c>
      <c r="D28" s="126">
        <v>29.866666666666688</v>
      </c>
      <c r="E28" s="126">
        <v>22.924901185770757</v>
      </c>
      <c r="F28" s="126">
        <v>25.66371681415928</v>
      </c>
      <c r="G28" s="126">
        <v>31.972789115646236</v>
      </c>
      <c r="H28" s="126">
        <v>18.672199170124497</v>
      </c>
      <c r="I28" s="126">
        <v>28.382838283828363</v>
      </c>
      <c r="J28" s="126">
        <v>23.76811594202897</v>
      </c>
      <c r="K28" s="126">
        <v>15.044247787610624</v>
      </c>
      <c r="L28" s="126">
        <v>27.843137254901968</v>
      </c>
      <c r="M28" s="128">
        <v>17.251461988304108</v>
      </c>
      <c r="N28" s="128">
        <v>17.521367521367523</v>
      </c>
      <c r="O28" s="128">
        <v>25.751072961373406</v>
      </c>
      <c r="P28" s="128">
        <v>27.830188679245285</v>
      </c>
      <c r="Q28" s="128">
        <v>10.439560439560427</v>
      </c>
      <c r="R28" s="128">
        <v>59.942363112391931</v>
      </c>
      <c r="S28" s="128">
        <v>50.802139037433143</v>
      </c>
      <c r="T28" s="128">
        <v>30.278884462151417</v>
      </c>
      <c r="U28" s="128">
        <v>55.718475073313741</v>
      </c>
      <c r="V28" s="128">
        <v>46.551724137931046</v>
      </c>
      <c r="W28" s="128">
        <v>36.250000000000021</v>
      </c>
      <c r="X28" s="128">
        <v>57.377049180327873</v>
      </c>
      <c r="Y28" s="128">
        <v>40.751445086705225</v>
      </c>
      <c r="Z28" s="128">
        <v>24.778761061946902</v>
      </c>
      <c r="AA28" s="128">
        <v>47.84313725490194</v>
      </c>
      <c r="AB28" s="132">
        <v>37.026239067055386</v>
      </c>
      <c r="AC28" s="132">
        <v>25.957446808510635</v>
      </c>
      <c r="AD28" s="132">
        <v>49.78723404255323</v>
      </c>
      <c r="AE28" s="132">
        <v>34.272300469483575</v>
      </c>
      <c r="AF28" s="128">
        <v>16.483516483516485</v>
      </c>
      <c r="AG28" s="126">
        <v>42.241379310344804</v>
      </c>
      <c r="AH28" s="126">
        <v>30.585106382978694</v>
      </c>
      <c r="AI28" s="133">
        <v>17.857142857142861</v>
      </c>
      <c r="AJ28" s="133">
        <v>34.218289085545706</v>
      </c>
      <c r="AK28" s="128">
        <v>31.615120274914077</v>
      </c>
      <c r="AL28" s="128">
        <v>20.331950207468875</v>
      </c>
      <c r="AM28" s="128">
        <v>36.092715231788084</v>
      </c>
      <c r="AN28" s="128">
        <v>20.869565217391305</v>
      </c>
      <c r="AO28" s="128">
        <v>12.831858407079649</v>
      </c>
      <c r="AP28" s="128">
        <v>36.220472440944903</v>
      </c>
      <c r="AQ28" s="128">
        <v>19.061583577712597</v>
      </c>
      <c r="AR28" s="128">
        <v>17.094017094017097</v>
      </c>
      <c r="AS28" s="128">
        <v>35.470085470085458</v>
      </c>
      <c r="AT28" s="128">
        <v>21.226415094339632</v>
      </c>
      <c r="AU28" s="128">
        <v>4.9450549450549479</v>
      </c>
      <c r="AV28" s="128" t="s">
        <v>286</v>
      </c>
      <c r="AW28" s="128" t="s">
        <v>286</v>
      </c>
      <c r="AX28" s="132" t="s">
        <v>286</v>
      </c>
      <c r="AY28" s="132" t="s">
        <v>286</v>
      </c>
      <c r="AZ28" s="132" t="s">
        <v>286</v>
      </c>
      <c r="BA28" s="132" t="s">
        <v>286</v>
      </c>
      <c r="BB28" s="128" t="s">
        <v>286</v>
      </c>
      <c r="BC28" s="132" t="s">
        <v>286</v>
      </c>
      <c r="BD28" s="132" t="s">
        <v>286</v>
      </c>
      <c r="BE28" s="132" t="s">
        <v>286</v>
      </c>
      <c r="BF28" s="132">
        <v>21.052631578947373</v>
      </c>
      <c r="BG28" s="128">
        <v>16.666666666666675</v>
      </c>
      <c r="BH28" s="121" t="s">
        <v>286</v>
      </c>
      <c r="BI28" s="121">
        <v>25.118483412322277</v>
      </c>
      <c r="BJ28" s="121">
        <v>14.3646408839779</v>
      </c>
      <c r="BK28" s="121" t="s">
        <v>286</v>
      </c>
      <c r="BL28" s="128" t="s">
        <v>286</v>
      </c>
      <c r="BM28" s="121" t="s">
        <v>286</v>
      </c>
      <c r="BN28" s="114" t="s">
        <v>286</v>
      </c>
      <c r="BO28" s="114" t="s">
        <v>286</v>
      </c>
      <c r="BP28" s="114" t="s">
        <v>286</v>
      </c>
      <c r="BQ28" s="128" t="s">
        <v>286</v>
      </c>
      <c r="BR28" s="121" t="s">
        <v>286</v>
      </c>
      <c r="BS28" s="121" t="s">
        <v>286</v>
      </c>
      <c r="BT28" s="121" t="s">
        <v>286</v>
      </c>
      <c r="BU28" s="128">
        <v>23.099415204678362</v>
      </c>
      <c r="BV28" s="121">
        <v>19.230769230769223</v>
      </c>
      <c r="BW28" s="121" t="s">
        <v>286</v>
      </c>
      <c r="BX28" s="121">
        <v>32.227488151658768</v>
      </c>
      <c r="BY28" s="128">
        <v>21.546961325966844</v>
      </c>
      <c r="BZ28" s="121">
        <v>37.822349570200593</v>
      </c>
      <c r="CA28" s="121">
        <v>40.583554376657816</v>
      </c>
      <c r="CB28" s="121">
        <v>29.644268774703558</v>
      </c>
      <c r="CC28" s="128">
        <v>38.461538461538453</v>
      </c>
      <c r="CD28" s="121">
        <v>36.054421768707464</v>
      </c>
      <c r="CE28" s="121">
        <v>27.385892116182578</v>
      </c>
      <c r="CF28" s="121">
        <v>40.764331210191074</v>
      </c>
      <c r="CG28" s="128">
        <v>30.965909090909125</v>
      </c>
      <c r="CH28" s="121">
        <v>25.438596491228076</v>
      </c>
      <c r="CI28" s="121">
        <v>31.034482758620708</v>
      </c>
      <c r="CJ28" s="121">
        <v>27.988338192419821</v>
      </c>
      <c r="CK28" s="121">
        <v>20.600858369098724</v>
      </c>
      <c r="CL28" s="121">
        <v>28.750000000000004</v>
      </c>
      <c r="CM28" s="121">
        <v>30.046948356807533</v>
      </c>
      <c r="CN28" s="121">
        <v>20.879120879120872</v>
      </c>
      <c r="CO28" s="121">
        <v>8.6455331412103806</v>
      </c>
      <c r="CP28" s="128">
        <v>14.705882352941167</v>
      </c>
      <c r="CQ28" s="121">
        <v>13.147410358565732</v>
      </c>
      <c r="CR28" s="121">
        <v>8.235294117647058</v>
      </c>
      <c r="CS28" s="114">
        <v>13.605442176870751</v>
      </c>
      <c r="CT28" s="114">
        <v>11.61825726141079</v>
      </c>
      <c r="CU28" s="128">
        <v>9.5081967213114726</v>
      </c>
      <c r="CV28" s="121">
        <v>11.299435028248597</v>
      </c>
      <c r="CW28" s="121">
        <v>9.6491228070175428</v>
      </c>
      <c r="CX28" s="114">
        <v>10.000000000000004</v>
      </c>
      <c r="CY28" s="114">
        <v>9.5808383233532908</v>
      </c>
      <c r="CZ28" s="128">
        <v>13.419913419913421</v>
      </c>
      <c r="DA28" s="121">
        <v>6.140350877192982</v>
      </c>
      <c r="DB28" s="121">
        <v>16.666666666666664</v>
      </c>
      <c r="DC28" s="114">
        <v>10.000000000000004</v>
      </c>
      <c r="DD28" s="114" t="s">
        <v>286</v>
      </c>
      <c r="DE28" s="128" t="s">
        <v>286</v>
      </c>
      <c r="DF28" s="121" t="s">
        <v>286</v>
      </c>
      <c r="DG28" s="121" t="s">
        <v>286</v>
      </c>
      <c r="DH28" s="114" t="s">
        <v>286</v>
      </c>
      <c r="DI28" s="114" t="s">
        <v>286</v>
      </c>
      <c r="DJ28" s="128" t="s">
        <v>286</v>
      </c>
      <c r="DK28" s="121" t="s">
        <v>286</v>
      </c>
      <c r="DL28" s="121" t="s">
        <v>286</v>
      </c>
      <c r="DM28" s="121">
        <v>50.781250000000028</v>
      </c>
      <c r="DN28" s="121">
        <v>37.500000000000007</v>
      </c>
      <c r="DO28" s="128">
        <v>26.180257510729618</v>
      </c>
      <c r="DP28" s="121">
        <v>48.739495798319354</v>
      </c>
      <c r="DQ28" s="121">
        <v>39.90610328638499</v>
      </c>
      <c r="DR28" s="121">
        <v>23.076923076923084</v>
      </c>
      <c r="DS28" s="121" t="s">
        <v>286</v>
      </c>
      <c r="DT28" s="128" t="s">
        <v>286</v>
      </c>
      <c r="DU28" s="131" t="s">
        <v>286</v>
      </c>
      <c r="DV28" s="131" t="s">
        <v>286</v>
      </c>
      <c r="DW28" s="114" t="s">
        <v>286</v>
      </c>
      <c r="DX28" s="131" t="s">
        <v>286</v>
      </c>
      <c r="DY28" s="128" t="s">
        <v>286</v>
      </c>
      <c r="DZ28" s="128" t="s">
        <v>286</v>
      </c>
      <c r="EA28" s="128" t="s">
        <v>286</v>
      </c>
      <c r="EB28" s="128">
        <v>47.637795275590555</v>
      </c>
      <c r="EC28" s="128">
        <v>48.396501457725968</v>
      </c>
      <c r="ED28" s="128">
        <v>35.622317596566539</v>
      </c>
      <c r="EE28" s="128">
        <v>43.459915611814345</v>
      </c>
      <c r="EF28" s="128">
        <v>44.600938967136173</v>
      </c>
      <c r="EG28" s="128">
        <v>32.41758241758243</v>
      </c>
      <c r="EH28" s="128">
        <v>5.7306590257879657</v>
      </c>
      <c r="EI28" s="128">
        <v>13.793103448275854</v>
      </c>
      <c r="EJ28" s="128">
        <v>9.0909090909090882</v>
      </c>
      <c r="EK28" s="128">
        <v>2.5495750708215317</v>
      </c>
      <c r="EL28" s="121">
        <v>8.5324232081911262</v>
      </c>
      <c r="EM28" s="121">
        <v>8.7500000000000053</v>
      </c>
      <c r="EN28" s="121">
        <v>3.8216560509554132</v>
      </c>
      <c r="EO28" s="121">
        <v>7.9999999999999929</v>
      </c>
      <c r="EP28" s="128">
        <v>7.8947368421052637</v>
      </c>
      <c r="EQ28" s="121">
        <v>5.8139534883720936</v>
      </c>
      <c r="ER28" s="121">
        <v>3.197674418604652</v>
      </c>
      <c r="ES28" s="121">
        <v>7.6923076923076952</v>
      </c>
      <c r="ET28" s="121">
        <v>4.1841004184100434</v>
      </c>
      <c r="EU28" s="128">
        <v>7.0422535211267627</v>
      </c>
      <c r="EV28" s="121">
        <v>5.4945054945054981</v>
      </c>
      <c r="EW28" s="121">
        <v>11.730205278592381</v>
      </c>
      <c r="EX28" s="121">
        <v>15.591397849462359</v>
      </c>
      <c r="EY28" s="121">
        <v>6.2240663900414974</v>
      </c>
      <c r="EZ28" s="128">
        <v>9.221902017291054</v>
      </c>
      <c r="FA28" s="121">
        <v>14.539007092198577</v>
      </c>
      <c r="FB28" s="121">
        <v>10</v>
      </c>
      <c r="FC28" s="121">
        <v>8.737864077669899</v>
      </c>
      <c r="FD28" s="121">
        <v>14.329268292682933</v>
      </c>
      <c r="FE28" s="128">
        <v>7.7272727272727257</v>
      </c>
      <c r="FF28" s="121">
        <v>10.038610038610035</v>
      </c>
      <c r="FG28" s="121">
        <v>4.6920821114369478</v>
      </c>
      <c r="FH28" s="121">
        <v>8.6580086580086597</v>
      </c>
      <c r="FI28" s="121">
        <v>9.322033898305083</v>
      </c>
      <c r="FJ28" s="128">
        <v>12.264150943396222</v>
      </c>
      <c r="FK28" s="121">
        <v>3.8461538461538458</v>
      </c>
      <c r="FL28" s="121">
        <v>24.489795918367328</v>
      </c>
      <c r="FM28" s="121">
        <v>36.290322580645174</v>
      </c>
      <c r="FN28" s="121">
        <v>28.099173553719016</v>
      </c>
      <c r="FO28" s="128">
        <v>18.497109826589593</v>
      </c>
      <c r="FP28" s="121">
        <v>27.719298245614045</v>
      </c>
      <c r="FQ28" s="121">
        <v>20.869565217391308</v>
      </c>
      <c r="FR28" s="121">
        <v>21.103896103896126</v>
      </c>
      <c r="FS28" s="121">
        <v>24.213836477987428</v>
      </c>
      <c r="FT28" s="128">
        <v>16.43835616438356</v>
      </c>
      <c r="FU28" s="121">
        <v>12.403100775193797</v>
      </c>
      <c r="FV28" s="121">
        <v>12.609970674486808</v>
      </c>
      <c r="FW28" s="121">
        <v>15.584415584415591</v>
      </c>
      <c r="FX28" s="121">
        <v>11.063829787234043</v>
      </c>
      <c r="FY28" s="128">
        <v>18.957345971563974</v>
      </c>
      <c r="FZ28" s="121">
        <v>7.7348066298342575</v>
      </c>
      <c r="GA28" s="121">
        <v>43.148688046647216</v>
      </c>
      <c r="GB28" s="121">
        <v>38.978494623655905</v>
      </c>
      <c r="GC28" s="121">
        <v>23.456790123456784</v>
      </c>
      <c r="GD28" s="128">
        <v>34.897360703812318</v>
      </c>
      <c r="GE28" s="121">
        <v>32.394366197183103</v>
      </c>
      <c r="GF28" s="121">
        <v>23.043478260869549</v>
      </c>
      <c r="GG28" s="121">
        <v>33.116883116883074</v>
      </c>
      <c r="GH28" s="121">
        <v>30.031948881789113</v>
      </c>
      <c r="GI28" s="128">
        <v>16.742081447963798</v>
      </c>
      <c r="GJ28" s="121">
        <v>25.984251968503926</v>
      </c>
      <c r="GK28" s="121">
        <v>21.052631578947366</v>
      </c>
      <c r="GL28" s="121">
        <v>18.260869565217398</v>
      </c>
      <c r="GM28" s="130">
        <v>28.632478632478644</v>
      </c>
      <c r="GN28" s="128">
        <v>24.056603773584907</v>
      </c>
      <c r="GO28" s="121">
        <v>8.2872928176795586</v>
      </c>
      <c r="GP28" s="121">
        <v>11.695906432748542</v>
      </c>
      <c r="GQ28" s="121">
        <v>29.569892473118273</v>
      </c>
      <c r="GR28" s="121">
        <v>19.753086419753085</v>
      </c>
      <c r="GS28" s="128">
        <v>5.5232558139534857</v>
      </c>
      <c r="GT28" s="121">
        <v>21.052631578947366</v>
      </c>
      <c r="GU28" s="121">
        <v>28.260869565217384</v>
      </c>
      <c r="GV28" s="121">
        <v>10.491803278688515</v>
      </c>
      <c r="GW28" s="121">
        <v>18.902439024390251</v>
      </c>
      <c r="GX28" s="128">
        <v>13.824884792626724</v>
      </c>
      <c r="GY28" s="128">
        <v>5.7915057915057959</v>
      </c>
      <c r="GZ28" s="128">
        <v>10.787172011661802</v>
      </c>
      <c r="HA28" s="128">
        <v>16.01731601731602</v>
      </c>
      <c r="HB28" s="128">
        <v>8.0168776371308041</v>
      </c>
      <c r="HC28" s="128">
        <v>10.849056603773588</v>
      </c>
      <c r="HD28" s="128">
        <v>12.777777777777782</v>
      </c>
      <c r="HE28" s="128" t="s">
        <v>286</v>
      </c>
      <c r="HF28" s="128" t="s">
        <v>286</v>
      </c>
      <c r="HG28" s="128" t="s">
        <v>286</v>
      </c>
      <c r="HH28" s="128" t="s">
        <v>286</v>
      </c>
      <c r="HI28" s="128" t="s">
        <v>286</v>
      </c>
      <c r="HJ28" s="128" t="s">
        <v>286</v>
      </c>
      <c r="HK28" s="128" t="s">
        <v>286</v>
      </c>
      <c r="HL28" s="121" t="s">
        <v>286</v>
      </c>
      <c r="HM28" s="121" t="s">
        <v>286</v>
      </c>
      <c r="HN28" s="121" t="s">
        <v>286</v>
      </c>
      <c r="HO28" s="121">
        <v>9.0909090909090864</v>
      </c>
      <c r="HP28" s="128">
        <v>18.695652173913043</v>
      </c>
      <c r="HQ28" s="121" t="s">
        <v>286</v>
      </c>
      <c r="HR28" s="121">
        <v>11.90476190476191</v>
      </c>
      <c r="HS28" s="121">
        <v>9.8901098901098923</v>
      </c>
      <c r="HT28" s="129">
        <v>14.121037463976952</v>
      </c>
      <c r="HU28" s="128">
        <v>11.290322580645158</v>
      </c>
      <c r="HV28" s="114">
        <v>9.7165991902834055</v>
      </c>
      <c r="HW28" s="114">
        <v>10.355029585798821</v>
      </c>
      <c r="HX28" s="114">
        <v>10.489510489510476</v>
      </c>
      <c r="HY28" s="114">
        <v>7.3275862068965534</v>
      </c>
      <c r="HZ28" s="114">
        <v>9.1503267973856204</v>
      </c>
      <c r="IA28" s="114">
        <v>13.953488372093021</v>
      </c>
      <c r="IB28" s="114">
        <v>6.7264573991031433</v>
      </c>
      <c r="IC28" s="114">
        <v>12.598425196850389</v>
      </c>
      <c r="ID28" s="114">
        <v>8.4795321637426895</v>
      </c>
      <c r="IE28" s="114">
        <v>5.2631578947368398</v>
      </c>
      <c r="IF28" s="114">
        <v>15.151515151515147</v>
      </c>
      <c r="IG28" s="114">
        <v>6.6037735849056647</v>
      </c>
      <c r="IH28" s="114">
        <v>2.7777777777777781</v>
      </c>
      <c r="II28" s="114">
        <v>4.9132947976878611</v>
      </c>
      <c r="IJ28" s="114">
        <v>9.9462365591397806</v>
      </c>
      <c r="IK28" s="114">
        <v>8.0971659919028358</v>
      </c>
      <c r="IL28" s="114">
        <v>6.7448680351906196</v>
      </c>
      <c r="IM28" s="114">
        <v>7.342657342657346</v>
      </c>
      <c r="IN28" s="114">
        <v>7.2961373390557913</v>
      </c>
      <c r="IO28" s="114">
        <v>4.3189368770764087</v>
      </c>
      <c r="IP28" s="114">
        <v>9.2485549132947966</v>
      </c>
      <c r="IQ28" s="114">
        <v>8.5585585585585591</v>
      </c>
      <c r="IR28" s="114">
        <v>7.1146245059288553</v>
      </c>
      <c r="IS28" s="114">
        <v>4.9853372434017613</v>
      </c>
      <c r="IT28" s="114">
        <v>9.1304347826086989</v>
      </c>
      <c r="IU28" s="114">
        <v>3.4934497816593884</v>
      </c>
      <c r="IV28" s="114">
        <v>5.6603773584905674</v>
      </c>
      <c r="IW28" s="114">
        <v>4.4444444444444464</v>
      </c>
      <c r="IX28" s="114" t="str">
        <f t="shared" si="38"/>
        <v>--</v>
      </c>
      <c r="IY28" s="114" t="str">
        <f t="shared" si="38"/>
        <v>--</v>
      </c>
      <c r="IZ28" s="114" t="str">
        <f t="shared" si="38"/>
        <v>--</v>
      </c>
      <c r="JA28" s="114" t="str">
        <f t="shared" si="38"/>
        <v>--</v>
      </c>
      <c r="JB28" s="114" t="str">
        <f t="shared" si="38"/>
        <v>--</v>
      </c>
      <c r="JC28" s="114" t="str">
        <f t="shared" si="38"/>
        <v>--</v>
      </c>
      <c r="JD28" s="114" t="str">
        <f t="shared" si="38"/>
        <v>--</v>
      </c>
      <c r="JE28" s="114" t="str">
        <f t="shared" si="38"/>
        <v>--</v>
      </c>
      <c r="JF28" s="114" t="str">
        <f t="shared" si="38"/>
        <v>--</v>
      </c>
      <c r="JG28" s="243">
        <v>7.1428571428571503</v>
      </c>
      <c r="JH28" s="243">
        <v>9.7701149425287301</v>
      </c>
      <c r="JI28" s="243">
        <v>6.5693430656934302</v>
      </c>
      <c r="JJ28" s="243">
        <v>9.6491228070175499</v>
      </c>
      <c r="JK28" s="243">
        <v>4.4776119402985097</v>
      </c>
      <c r="JL28" s="243">
        <v>6.5088757396449699</v>
      </c>
      <c r="JM28" s="243">
        <v>4.8387096774193603</v>
      </c>
      <c r="JN28" s="243">
        <v>10.3448275862069</v>
      </c>
      <c r="JO28" s="243">
        <v>15.3284671532847</v>
      </c>
      <c r="JP28" s="243">
        <v>10.526315789473699</v>
      </c>
      <c r="JQ28" s="243">
        <v>12.437810945273601</v>
      </c>
      <c r="JR28" s="243">
        <v>10.0591715976331</v>
      </c>
      <c r="JS28" s="243">
        <v>6.4516129032258096</v>
      </c>
      <c r="JT28" s="243">
        <v>13.294797687861299</v>
      </c>
      <c r="JU28" s="243">
        <v>16.788321167883201</v>
      </c>
      <c r="JV28" s="243">
        <v>13.596491228070199</v>
      </c>
      <c r="JW28" s="243">
        <v>10.9452736318408</v>
      </c>
      <c r="JX28" s="243">
        <v>5.3254437869822597</v>
      </c>
      <c r="JY28" s="243">
        <v>7.2580645161290303</v>
      </c>
      <c r="JZ28" s="243">
        <v>12.1387283236994</v>
      </c>
      <c r="KA28" s="243">
        <v>11.6788321167883</v>
      </c>
      <c r="KB28" s="243">
        <v>9.2105263157894708</v>
      </c>
      <c r="KC28" s="243">
        <v>9.9502487562189099</v>
      </c>
      <c r="KD28" s="243">
        <v>7.6923076923076898</v>
      </c>
      <c r="KE28" s="243">
        <v>4.4776119402985097</v>
      </c>
      <c r="KF28" s="128" t="str">
        <f t="shared" si="1"/>
        <v>--</v>
      </c>
      <c r="KG28" s="243">
        <v>16.083916083916101</v>
      </c>
      <c r="KH28" s="243">
        <v>4.4052863436123397</v>
      </c>
      <c r="KI28" s="128" t="str">
        <f t="shared" si="2"/>
        <v>--</v>
      </c>
      <c r="KJ28" s="243">
        <v>17.7514792899408</v>
      </c>
      <c r="KK28" s="243">
        <v>6.8702290076335899</v>
      </c>
      <c r="KL28" s="243">
        <v>5.81395348837209</v>
      </c>
      <c r="KM28" s="243">
        <v>8.0882352941176503</v>
      </c>
      <c r="KN28" s="243">
        <v>5.3333333333333304</v>
      </c>
      <c r="KO28" s="243">
        <v>7.5757575757575797</v>
      </c>
      <c r="KP28" s="243">
        <v>5.9171597633136104</v>
      </c>
      <c r="KQ28" s="220">
        <v>5.6074766355140202</v>
      </c>
      <c r="KR28" s="220">
        <v>4.2016806722689104</v>
      </c>
      <c r="KS28" s="220">
        <v>14.485981308411199</v>
      </c>
      <c r="KT28" s="220">
        <v>14.285714285714301</v>
      </c>
      <c r="KU28" s="220">
        <v>20.5607476635514</v>
      </c>
      <c r="KV28" s="220">
        <v>21.008403361344602</v>
      </c>
      <c r="KW28" s="220">
        <v>4.6728971962616797</v>
      </c>
      <c r="KX28" s="220">
        <v>7.5630252100840396</v>
      </c>
      <c r="KY28" s="128" t="str">
        <f t="shared" si="15"/>
        <v>--</v>
      </c>
      <c r="KZ28" s="128" t="str">
        <f t="shared" si="15"/>
        <v>--</v>
      </c>
      <c r="LA28" s="220">
        <v>3.7914691943127998</v>
      </c>
      <c r="LB28" s="128" t="str">
        <f t="shared" si="4"/>
        <v>--</v>
      </c>
      <c r="LC28" s="295">
        <v>38.679245283018851</v>
      </c>
      <c r="LD28" s="295">
        <v>17.58241758241758</v>
      </c>
      <c r="LE28" s="295">
        <v>19.626168224299068</v>
      </c>
      <c r="LF28" s="295">
        <v>10.857142857142854</v>
      </c>
      <c r="LG28" s="295">
        <v>22.821576763485485</v>
      </c>
      <c r="LH28" s="295">
        <v>17.226890756302531</v>
      </c>
      <c r="LI28" s="295">
        <v>8.1818181818181834</v>
      </c>
      <c r="LJ28" s="295">
        <v>9.3023255813953476</v>
      </c>
      <c r="LK28" s="380">
        <v>23.451327433628315</v>
      </c>
      <c r="LL28" s="381">
        <v>19.067796610169488</v>
      </c>
      <c r="LM28" s="381">
        <v>14.227642276422763</v>
      </c>
      <c r="LN28" s="381">
        <v>6.4327485380116975</v>
      </c>
      <c r="LO28" s="380">
        <v>22.641509433962277</v>
      </c>
      <c r="LP28" s="381">
        <v>18.888888888888893</v>
      </c>
      <c r="LQ28" s="381">
        <v>14.622641509433961</v>
      </c>
      <c r="LR28" s="381">
        <v>9.1954022988505795</v>
      </c>
      <c r="LS28" s="381">
        <v>17.57322175732218</v>
      </c>
      <c r="LT28" s="381">
        <v>18.90756302521007</v>
      </c>
      <c r="LU28" s="381">
        <v>10.909090909090908</v>
      </c>
      <c r="LV28" s="381">
        <v>8.7209302325581408</v>
      </c>
      <c r="LW28" s="381">
        <v>15.555555555555562</v>
      </c>
      <c r="LX28" s="381">
        <v>18.220338983050851</v>
      </c>
      <c r="LY28" s="381">
        <v>14.634146341463403</v>
      </c>
      <c r="LZ28" s="381">
        <v>9.9415204678362574</v>
      </c>
      <c r="MA28" s="380">
        <v>38.967136150234744</v>
      </c>
      <c r="MB28" s="381">
        <v>27.777777777777782</v>
      </c>
      <c r="MC28" s="381">
        <v>24.761904761904763</v>
      </c>
      <c r="MD28" s="381">
        <v>20.809248554913296</v>
      </c>
      <c r="ME28" s="381">
        <v>35.983263598326381</v>
      </c>
      <c r="MF28" s="381">
        <v>30.672268907562998</v>
      </c>
      <c r="MG28" s="381">
        <v>24.090909090909076</v>
      </c>
      <c r="MH28" s="381">
        <v>22.093023255813964</v>
      </c>
      <c r="MI28" s="381">
        <v>43.555555555555522</v>
      </c>
      <c r="MJ28" s="381">
        <v>35.470085470085479</v>
      </c>
      <c r="MK28" s="381">
        <v>34.285714285714292</v>
      </c>
      <c r="ML28" s="381">
        <v>19.883040935672518</v>
      </c>
      <c r="MM28" s="378" t="str">
        <f t="shared" si="5"/>
        <v>--</v>
      </c>
      <c r="MN28" s="381">
        <v>18.435754189944145</v>
      </c>
      <c r="MO28" s="381">
        <v>25.358851674641159</v>
      </c>
      <c r="MP28" s="381">
        <v>17.241379310344811</v>
      </c>
      <c r="MQ28" s="378" t="str">
        <f t="shared" si="6"/>
        <v>--</v>
      </c>
      <c r="MR28" s="381">
        <v>25.210084033613441</v>
      </c>
      <c r="MS28" s="381">
        <v>19.266055045871564</v>
      </c>
      <c r="MT28" s="381">
        <v>23.255813953488367</v>
      </c>
      <c r="MU28" s="378" t="str">
        <f t="shared" si="7"/>
        <v>--</v>
      </c>
      <c r="MV28" s="381">
        <v>22.553191489361705</v>
      </c>
      <c r="MW28" s="381">
        <v>19.672131147540988</v>
      </c>
      <c r="MX28" s="381">
        <v>21.764705882352946</v>
      </c>
      <c r="MY28" s="380">
        <v>38.497652582159631</v>
      </c>
      <c r="MZ28" s="381">
        <v>24.999999999999996</v>
      </c>
      <c r="NA28" s="381">
        <v>23.444976076555029</v>
      </c>
      <c r="NB28" s="381">
        <v>15.697674418604651</v>
      </c>
      <c r="NC28" s="381">
        <v>32.499999999999993</v>
      </c>
      <c r="ND28" s="381">
        <v>25.630252100840341</v>
      </c>
      <c r="NE28" s="381">
        <v>18.636363636363644</v>
      </c>
      <c r="NF28" s="381">
        <v>23.391812865497069</v>
      </c>
      <c r="NG28" s="381">
        <v>38.738738738738725</v>
      </c>
      <c r="NH28" s="381">
        <v>28.085106382978719</v>
      </c>
      <c r="NI28" s="381">
        <v>25.609756097560982</v>
      </c>
      <c r="NJ28" s="381">
        <v>22.941176470588239</v>
      </c>
      <c r="NK28" s="380">
        <v>14.150943396226415</v>
      </c>
      <c r="NL28" s="381">
        <v>10.000000000000004</v>
      </c>
      <c r="NM28" s="381">
        <v>10.328638497652587</v>
      </c>
      <c r="NN28" s="381">
        <v>8.5227272727272716</v>
      </c>
      <c r="NO28" s="381">
        <v>9.958506224066392</v>
      </c>
      <c r="NP28" s="381">
        <v>10.548523206751055</v>
      </c>
      <c r="NQ28" s="381">
        <v>10.045662100456621</v>
      </c>
      <c r="NR28" s="381">
        <v>2.9069767441860472</v>
      </c>
      <c r="NS28" s="381">
        <v>12.280701754385957</v>
      </c>
      <c r="NT28" s="381">
        <v>9.3220338983050901</v>
      </c>
      <c r="NU28" s="381">
        <v>8.1632653061224474</v>
      </c>
      <c r="NV28" s="381">
        <v>5.32544378698225</v>
      </c>
      <c r="NW28" s="380">
        <v>6.1320754716981147</v>
      </c>
      <c r="NX28" s="381">
        <v>5.0000000000000027</v>
      </c>
      <c r="NY28" s="381">
        <v>10.377358490566035</v>
      </c>
      <c r="NZ28" s="381">
        <v>7.3863636363636394</v>
      </c>
      <c r="OA28" s="381">
        <v>6.6390041493775955</v>
      </c>
      <c r="OB28" s="381">
        <v>11.392405063291136</v>
      </c>
      <c r="OC28" s="381">
        <v>10.958904109589035</v>
      </c>
      <c r="OD28" s="381">
        <v>5.8479532163742709</v>
      </c>
      <c r="OE28" s="381">
        <v>6.1403508771929829</v>
      </c>
      <c r="OF28" s="381">
        <v>11.864406779661016</v>
      </c>
      <c r="OG28" s="381">
        <v>12.653061224489806</v>
      </c>
      <c r="OH28" s="381">
        <v>5.3254437869822508</v>
      </c>
      <c r="OI28" s="380">
        <v>8.018867924528303</v>
      </c>
      <c r="OJ28" s="381">
        <v>7.3033707865168527</v>
      </c>
      <c r="OK28" s="381">
        <v>7.5829383886255934</v>
      </c>
      <c r="OL28" s="381">
        <v>6.857142857142855</v>
      </c>
      <c r="OM28" s="381">
        <v>16.182572614107883</v>
      </c>
      <c r="ON28" s="381">
        <v>12.65822784810126</v>
      </c>
      <c r="OO28" s="381">
        <v>8.6757990867579924</v>
      </c>
      <c r="OP28" s="381">
        <v>8.7209302325581444</v>
      </c>
      <c r="OQ28" s="381">
        <v>13.596491228070178</v>
      </c>
      <c r="OR28" s="381">
        <v>10.256410256410257</v>
      </c>
      <c r="OS28" s="381">
        <v>9.3877551020408188</v>
      </c>
      <c r="OT28" s="381">
        <v>5.9523809523809543</v>
      </c>
      <c r="OU28" s="378" t="str">
        <f t="shared" si="8"/>
        <v>--</v>
      </c>
      <c r="OV28" s="381">
        <v>6.7796610169491522</v>
      </c>
      <c r="OW28" s="381">
        <v>14.084507042253522</v>
      </c>
      <c r="OX28" s="381">
        <v>10.40462427745665</v>
      </c>
      <c r="OY28" s="378" t="str">
        <f t="shared" si="9"/>
        <v>--</v>
      </c>
      <c r="OZ28" s="381">
        <v>8.8607594936708853</v>
      </c>
      <c r="PA28" s="381">
        <v>15.596330275229352</v>
      </c>
      <c r="PB28" s="381">
        <v>12.790697674418606</v>
      </c>
      <c r="PC28" s="378" t="str">
        <f t="shared" si="10"/>
        <v>--</v>
      </c>
      <c r="PD28" s="381">
        <v>11.91489361702128</v>
      </c>
      <c r="PE28" s="381">
        <v>12.6530612244898</v>
      </c>
      <c r="PF28" s="381">
        <v>7.6923076923076961</v>
      </c>
      <c r="PG28" s="380">
        <v>15.420560747663549</v>
      </c>
      <c r="PH28" s="381">
        <v>9.6045197740113082</v>
      </c>
      <c r="PI28" s="381">
        <v>10.377358490566039</v>
      </c>
      <c r="PJ28" s="381">
        <v>8.6206896551724199</v>
      </c>
      <c r="PK28" s="381">
        <v>12.863070539419084</v>
      </c>
      <c r="PL28" s="381">
        <v>16.455696202531655</v>
      </c>
      <c r="PM28" s="381">
        <v>13.242009132420087</v>
      </c>
      <c r="PN28" s="381">
        <v>9.3023255813953529</v>
      </c>
      <c r="PO28" s="381">
        <v>15.999999999999995</v>
      </c>
      <c r="PP28" s="381">
        <v>13.135593220338979</v>
      </c>
      <c r="PQ28" s="381">
        <v>9.3877551020408223</v>
      </c>
      <c r="PR28" s="381">
        <v>9.4674556213017755</v>
      </c>
      <c r="PS28" s="380">
        <v>5.3333333333333357</v>
      </c>
      <c r="PT28" s="381">
        <v>5.0228310502283104</v>
      </c>
      <c r="PU28" s="381">
        <v>6.8085106382978742</v>
      </c>
      <c r="PV28" s="381">
        <v>5.4878048780487827</v>
      </c>
      <c r="PW28" s="380">
        <v>9.3333333333333375</v>
      </c>
      <c r="PX28" s="381">
        <v>14.155251141552515</v>
      </c>
      <c r="PY28" s="381">
        <v>16.738197424892697</v>
      </c>
      <c r="PZ28" s="381">
        <v>9.7560975609756078</v>
      </c>
      <c r="QA28" s="380">
        <v>19.196428571428573</v>
      </c>
      <c r="QB28" s="381">
        <v>16.742081447963805</v>
      </c>
      <c r="QC28" s="381">
        <v>14.102564102564113</v>
      </c>
      <c r="QD28" s="381">
        <v>6.097560975609758</v>
      </c>
      <c r="QE28" s="380">
        <v>4.8888888888888893</v>
      </c>
      <c r="QF28" s="381">
        <v>10.454545454545455</v>
      </c>
      <c r="QG28" s="381">
        <v>10.256410256410264</v>
      </c>
      <c r="QH28" s="381">
        <v>14.024390243902442</v>
      </c>
      <c r="QI28" s="380">
        <v>12.676056338028165</v>
      </c>
      <c r="QJ28" s="381">
        <v>10.526315789473687</v>
      </c>
      <c r="QK28" s="381">
        <v>14.942528735632182</v>
      </c>
      <c r="QL28" s="381">
        <v>12.857142857142854</v>
      </c>
      <c r="QM28" s="378" t="str">
        <f t="shared" si="11"/>
        <v>--</v>
      </c>
      <c r="QN28" s="381">
        <v>16.956521739130434</v>
      </c>
      <c r="QO28" s="381">
        <v>19.024390243902438</v>
      </c>
      <c r="QP28" s="381">
        <v>20.238095238095241</v>
      </c>
      <c r="QQ28" s="378" t="str">
        <f t="shared" si="12"/>
        <v>--</v>
      </c>
      <c r="QR28" s="381">
        <v>17.674418604651162</v>
      </c>
      <c r="QS28" s="381">
        <v>15.811965811965818</v>
      </c>
      <c r="QT28" s="381">
        <v>11.585365853658537</v>
      </c>
      <c r="QU28" s="380">
        <v>11.737089201877927</v>
      </c>
      <c r="QV28" s="381">
        <v>6.1068702290076367</v>
      </c>
      <c r="QW28" s="381">
        <v>9.1954022988505795</v>
      </c>
      <c r="QX28" s="381">
        <v>10.071942446043163</v>
      </c>
      <c r="QY28" s="378" t="str">
        <f t="shared" si="13"/>
        <v>--</v>
      </c>
      <c r="QZ28" s="381">
        <v>11.842105263157908</v>
      </c>
      <c r="RA28" s="381">
        <v>17.156862745098046</v>
      </c>
      <c r="RB28" s="381">
        <v>14.880952380952383</v>
      </c>
      <c r="RC28" s="378" t="str">
        <f t="shared" si="14"/>
        <v>--</v>
      </c>
      <c r="RD28" s="381">
        <v>13.809523809523812</v>
      </c>
      <c r="RE28" s="381">
        <v>12.931034482758623</v>
      </c>
      <c r="RF28" s="381">
        <v>5.4878048780487863</v>
      </c>
    </row>
    <row r="29" spans="1:474" x14ac:dyDescent="0.25">
      <c r="A29" s="114">
        <v>25</v>
      </c>
      <c r="B29" s="93" t="s">
        <v>25</v>
      </c>
      <c r="C29" s="126">
        <v>31.663685152057251</v>
      </c>
      <c r="D29" s="126">
        <v>27.567567567567561</v>
      </c>
      <c r="E29" s="126">
        <v>15.859030837004411</v>
      </c>
      <c r="F29" s="126">
        <v>34.920634920634939</v>
      </c>
      <c r="G29" s="126">
        <v>29.205607476635514</v>
      </c>
      <c r="H29" s="126">
        <v>17.605633802816907</v>
      </c>
      <c r="I29" s="126">
        <v>25.60706401766004</v>
      </c>
      <c r="J29" s="126">
        <v>30.041152263374478</v>
      </c>
      <c r="K29" s="126">
        <v>18.918918918918934</v>
      </c>
      <c r="L29" s="126">
        <v>18.082788671023955</v>
      </c>
      <c r="M29" s="128">
        <v>21.063829787234045</v>
      </c>
      <c r="N29" s="128">
        <v>13.758389261744972</v>
      </c>
      <c r="O29" s="128">
        <v>22.374429223744308</v>
      </c>
      <c r="P29" s="128">
        <v>12.77533039647577</v>
      </c>
      <c r="Q29" s="128">
        <v>12.456747404844295</v>
      </c>
      <c r="R29" s="128">
        <v>58.11051693404638</v>
      </c>
      <c r="S29" s="128">
        <v>41.6666666666667</v>
      </c>
      <c r="T29" s="128">
        <v>28.31858407079643</v>
      </c>
      <c r="U29" s="128">
        <v>63.281250000000064</v>
      </c>
      <c r="V29" s="128">
        <v>46.527777777777786</v>
      </c>
      <c r="W29" s="128">
        <v>31.205673758865249</v>
      </c>
      <c r="X29" s="128">
        <v>55.973451327433601</v>
      </c>
      <c r="Y29" s="128">
        <v>50.103092783505168</v>
      </c>
      <c r="Z29" s="128">
        <v>29.129129129129144</v>
      </c>
      <c r="AA29" s="128">
        <v>48.156182212581385</v>
      </c>
      <c r="AB29" s="132">
        <v>46.695095948827323</v>
      </c>
      <c r="AC29" s="132">
        <v>32.323232323232325</v>
      </c>
      <c r="AD29" s="132">
        <v>48.623853211009155</v>
      </c>
      <c r="AE29" s="132">
        <v>39.473684210526315</v>
      </c>
      <c r="AF29" s="128">
        <v>26.388888888888864</v>
      </c>
      <c r="AG29" s="126">
        <v>41.176470588235283</v>
      </c>
      <c r="AH29" s="126">
        <v>22.522522522522511</v>
      </c>
      <c r="AI29" s="133">
        <v>15.486725663716808</v>
      </c>
      <c r="AJ29" s="133">
        <v>45.789473684210499</v>
      </c>
      <c r="AK29" s="128">
        <v>31.701631701631655</v>
      </c>
      <c r="AL29" s="128">
        <v>19.366197183098588</v>
      </c>
      <c r="AM29" s="128">
        <v>33.333333333333321</v>
      </c>
      <c r="AN29" s="128">
        <v>32.2314049586777</v>
      </c>
      <c r="AO29" s="128">
        <v>15.662650602409634</v>
      </c>
      <c r="AP29" s="128">
        <v>30.519480519480538</v>
      </c>
      <c r="AQ29" s="128">
        <v>21.748400852878465</v>
      </c>
      <c r="AR29" s="128">
        <v>15.824915824915832</v>
      </c>
      <c r="AS29" s="128">
        <v>32.110091743119291</v>
      </c>
      <c r="AT29" s="128">
        <v>22.368421052631589</v>
      </c>
      <c r="AU29" s="128">
        <v>14.930555555555559</v>
      </c>
      <c r="AV29" s="128" t="s">
        <v>286</v>
      </c>
      <c r="AW29" s="128" t="s">
        <v>286</v>
      </c>
      <c r="AX29" s="132" t="s">
        <v>286</v>
      </c>
      <c r="AY29" s="132" t="s">
        <v>286</v>
      </c>
      <c r="AZ29" s="132" t="s">
        <v>286</v>
      </c>
      <c r="BA29" s="132" t="s">
        <v>286</v>
      </c>
      <c r="BB29" s="128" t="s">
        <v>286</v>
      </c>
      <c r="BC29" s="132" t="s">
        <v>286</v>
      </c>
      <c r="BD29" s="132" t="s">
        <v>286</v>
      </c>
      <c r="BE29" s="132" t="s">
        <v>286</v>
      </c>
      <c r="BF29" s="132">
        <v>18.763326226012786</v>
      </c>
      <c r="BG29" s="128">
        <v>19.666666666666689</v>
      </c>
      <c r="BH29" s="121" t="s">
        <v>286</v>
      </c>
      <c r="BI29" s="121">
        <v>13.596491228070178</v>
      </c>
      <c r="BJ29" s="121">
        <v>16.608996539792393</v>
      </c>
      <c r="BK29" s="121" t="s">
        <v>286</v>
      </c>
      <c r="BL29" s="128" t="s">
        <v>286</v>
      </c>
      <c r="BM29" s="121" t="s">
        <v>286</v>
      </c>
      <c r="BN29" s="114" t="s">
        <v>286</v>
      </c>
      <c r="BO29" s="114" t="s">
        <v>286</v>
      </c>
      <c r="BP29" s="114" t="s">
        <v>286</v>
      </c>
      <c r="BQ29" s="128" t="s">
        <v>286</v>
      </c>
      <c r="BR29" s="121" t="s">
        <v>286</v>
      </c>
      <c r="BS29" s="121" t="s">
        <v>286</v>
      </c>
      <c r="BT29" s="121" t="s">
        <v>286</v>
      </c>
      <c r="BU29" s="128">
        <v>23.504273504273506</v>
      </c>
      <c r="BV29" s="121">
        <v>25.418060200668897</v>
      </c>
      <c r="BW29" s="121" t="s">
        <v>286</v>
      </c>
      <c r="BX29" s="121">
        <v>24.669603524229068</v>
      </c>
      <c r="BY29" s="128">
        <v>21.799307958477499</v>
      </c>
      <c r="BZ29" s="121">
        <v>35.50087873462212</v>
      </c>
      <c r="CA29" s="121">
        <v>32.200357781753105</v>
      </c>
      <c r="CB29" s="121">
        <v>29.540481400437642</v>
      </c>
      <c r="CC29" s="128">
        <v>47.1938775510204</v>
      </c>
      <c r="CD29" s="121">
        <v>39.16083916083911</v>
      </c>
      <c r="CE29" s="121">
        <v>32.394366197183118</v>
      </c>
      <c r="CF29" s="121">
        <v>39.224137931034463</v>
      </c>
      <c r="CG29" s="128">
        <v>45.603271983640084</v>
      </c>
      <c r="CH29" s="121">
        <v>29.518072289156621</v>
      </c>
      <c r="CI29" s="121">
        <v>29.653679653679646</v>
      </c>
      <c r="CJ29" s="121">
        <v>38.085106382978715</v>
      </c>
      <c r="CK29" s="121">
        <v>26</v>
      </c>
      <c r="CL29" s="121">
        <v>31.292517006802704</v>
      </c>
      <c r="CM29" s="121">
        <v>28.57142857142858</v>
      </c>
      <c r="CN29" s="121">
        <v>24.652777777777768</v>
      </c>
      <c r="CO29" s="121">
        <v>9.7173144876324979</v>
      </c>
      <c r="CP29" s="128">
        <v>13.167259786476881</v>
      </c>
      <c r="CQ29" s="121">
        <v>10.989010989010987</v>
      </c>
      <c r="CR29" s="121">
        <v>11.508951406649617</v>
      </c>
      <c r="CS29" s="114">
        <v>12.093023255813957</v>
      </c>
      <c r="CT29" s="114">
        <v>14.385964912280704</v>
      </c>
      <c r="CU29" s="128">
        <v>11.233480176211458</v>
      </c>
      <c r="CV29" s="121">
        <v>16.564417177914123</v>
      </c>
      <c r="CW29" s="121">
        <v>12.650602409638548</v>
      </c>
      <c r="CX29" s="114">
        <v>7.5170842824601367</v>
      </c>
      <c r="CY29" s="114">
        <v>13.174946004319658</v>
      </c>
      <c r="CZ29" s="128">
        <v>15.436241610738252</v>
      </c>
      <c r="DA29" s="121">
        <v>7.8947368421052566</v>
      </c>
      <c r="DB29" s="121">
        <v>8.3700440528634381</v>
      </c>
      <c r="DC29" s="114">
        <v>15.624999999999996</v>
      </c>
      <c r="DD29" s="114" t="s">
        <v>286</v>
      </c>
      <c r="DE29" s="128" t="s">
        <v>286</v>
      </c>
      <c r="DF29" s="121" t="s">
        <v>286</v>
      </c>
      <c r="DG29" s="121" t="s">
        <v>286</v>
      </c>
      <c r="DH29" s="114" t="s">
        <v>286</v>
      </c>
      <c r="DI29" s="114" t="s">
        <v>286</v>
      </c>
      <c r="DJ29" s="128" t="s">
        <v>286</v>
      </c>
      <c r="DK29" s="121" t="s">
        <v>286</v>
      </c>
      <c r="DL29" s="121" t="s">
        <v>286</v>
      </c>
      <c r="DM29" s="121">
        <v>51.409978308026005</v>
      </c>
      <c r="DN29" s="121">
        <v>40.471092077087803</v>
      </c>
      <c r="DO29" s="128">
        <v>34.000000000000036</v>
      </c>
      <c r="DP29" s="121">
        <v>48.072562358276699</v>
      </c>
      <c r="DQ29" s="121">
        <v>44.588744588744603</v>
      </c>
      <c r="DR29" s="121">
        <v>20.557491289198612</v>
      </c>
      <c r="DS29" s="121" t="s">
        <v>286</v>
      </c>
      <c r="DT29" s="128" t="s">
        <v>286</v>
      </c>
      <c r="DU29" s="131" t="s">
        <v>286</v>
      </c>
      <c r="DV29" s="131" t="s">
        <v>286</v>
      </c>
      <c r="DW29" s="114" t="s">
        <v>286</v>
      </c>
      <c r="DX29" s="131" t="s">
        <v>286</v>
      </c>
      <c r="DY29" s="128" t="s">
        <v>286</v>
      </c>
      <c r="DZ29" s="128" t="s">
        <v>286</v>
      </c>
      <c r="EA29" s="128" t="s">
        <v>286</v>
      </c>
      <c r="EB29" s="128">
        <v>37.690631808278837</v>
      </c>
      <c r="EC29" s="128">
        <v>50.533049040511699</v>
      </c>
      <c r="ED29" s="128">
        <v>43.666666666666671</v>
      </c>
      <c r="EE29" s="128">
        <v>38.901601830663594</v>
      </c>
      <c r="EF29" s="128">
        <v>50.649350649350666</v>
      </c>
      <c r="EG29" s="128">
        <v>29.268292682926845</v>
      </c>
      <c r="EH29" s="128">
        <v>6.1082024432809883</v>
      </c>
      <c r="EI29" s="128">
        <v>9.1234347048300588</v>
      </c>
      <c r="EJ29" s="128">
        <v>9.190371991247261</v>
      </c>
      <c r="EK29" s="128">
        <v>3.5989717223650395</v>
      </c>
      <c r="EL29" s="121">
        <v>6.7285382830626439</v>
      </c>
      <c r="EM29" s="121">
        <v>5.6537102473498235</v>
      </c>
      <c r="EN29" s="121">
        <v>4.5258620689655169</v>
      </c>
      <c r="EO29" s="121">
        <v>10.590631364562109</v>
      </c>
      <c r="EP29" s="128">
        <v>9.3093093093093113</v>
      </c>
      <c r="EQ29" s="121">
        <v>2.1645021645021645</v>
      </c>
      <c r="ER29" s="121">
        <v>6.595744680851066</v>
      </c>
      <c r="ES29" s="121">
        <v>9.0000000000000053</v>
      </c>
      <c r="ET29" s="121">
        <v>3.872437357630981</v>
      </c>
      <c r="EU29" s="128">
        <v>3.4782608695652191</v>
      </c>
      <c r="EV29" s="121">
        <v>7.2413793103448265</v>
      </c>
      <c r="EW29" s="121">
        <v>10.160427807486633</v>
      </c>
      <c r="EX29" s="121">
        <v>9.601449275362322</v>
      </c>
      <c r="EY29" s="121">
        <v>8.4257206208425668</v>
      </c>
      <c r="EZ29" s="128">
        <v>9.2307692307692211</v>
      </c>
      <c r="FA29" s="121">
        <v>11.137440758293847</v>
      </c>
      <c r="FB29" s="121">
        <v>6.7137809187279167</v>
      </c>
      <c r="FC29" s="121">
        <v>10.107526881720428</v>
      </c>
      <c r="FD29" s="121">
        <v>12.863070539419081</v>
      </c>
      <c r="FE29" s="128">
        <v>8.8414634146341395</v>
      </c>
      <c r="FF29" s="121">
        <v>5.5309734513274336</v>
      </c>
      <c r="FG29" s="121">
        <v>10.560344827586203</v>
      </c>
      <c r="FH29" s="121">
        <v>7.3578595317725863</v>
      </c>
      <c r="FI29" s="121">
        <v>6.2211981566820285</v>
      </c>
      <c r="FJ29" s="128">
        <v>5.3333333333333339</v>
      </c>
      <c r="FK29" s="121">
        <v>7.6655052264808328</v>
      </c>
      <c r="FL29" s="121">
        <v>17.259786476868321</v>
      </c>
      <c r="FM29" s="121">
        <v>29.272727272727273</v>
      </c>
      <c r="FN29" s="121">
        <v>24.336283185840724</v>
      </c>
      <c r="FO29" s="128">
        <v>19.121447028423773</v>
      </c>
      <c r="FP29" s="121">
        <v>25.829383886255929</v>
      </c>
      <c r="FQ29" s="121">
        <v>23.758865248226957</v>
      </c>
      <c r="FR29" s="121">
        <v>18.438177874186565</v>
      </c>
      <c r="FS29" s="121">
        <v>26.239669421487591</v>
      </c>
      <c r="FT29" s="128">
        <v>16.314199395770398</v>
      </c>
      <c r="FU29" s="121">
        <v>8.6666666666666607</v>
      </c>
      <c r="FV29" s="121">
        <v>16.5948275862069</v>
      </c>
      <c r="FW29" s="121">
        <v>12.080536912751677</v>
      </c>
      <c r="FX29" s="121">
        <v>8.7356321839080362</v>
      </c>
      <c r="FY29" s="128">
        <v>12.444444444444448</v>
      </c>
      <c r="FZ29" s="121">
        <v>11.929824561403505</v>
      </c>
      <c r="GA29" s="121">
        <v>37.857142857142854</v>
      </c>
      <c r="GB29" s="121">
        <v>37.500000000000007</v>
      </c>
      <c r="GC29" s="121">
        <v>24.336283185840689</v>
      </c>
      <c r="GD29" s="128">
        <v>35.917312661498734</v>
      </c>
      <c r="GE29" s="121">
        <v>36.72985781990522</v>
      </c>
      <c r="GF29" s="121">
        <v>23.57142857142858</v>
      </c>
      <c r="GG29" s="121">
        <v>25.982532751091711</v>
      </c>
      <c r="GH29" s="121">
        <v>34.090909090909086</v>
      </c>
      <c r="GI29" s="128">
        <v>21.321321321321317</v>
      </c>
      <c r="GJ29" s="121">
        <v>17.073170731707311</v>
      </c>
      <c r="GK29" s="121">
        <v>23.27586206896552</v>
      </c>
      <c r="GL29" s="121">
        <v>14.381270903010032</v>
      </c>
      <c r="GM29" s="130">
        <v>22.685185185185198</v>
      </c>
      <c r="GN29" s="128">
        <v>18.222222222222236</v>
      </c>
      <c r="GO29" s="121">
        <v>17.314487632508843</v>
      </c>
      <c r="GP29" s="121">
        <v>6.595365418894839</v>
      </c>
      <c r="GQ29" s="121">
        <v>29.528985507246386</v>
      </c>
      <c r="GR29" s="121">
        <v>34.437086092715205</v>
      </c>
      <c r="GS29" s="128">
        <v>7.9896907216494872</v>
      </c>
      <c r="GT29" s="121">
        <v>32.151300236406598</v>
      </c>
      <c r="GU29" s="121">
        <v>40.07092198581563</v>
      </c>
      <c r="GV29" s="121">
        <v>7.8091106290672441</v>
      </c>
      <c r="GW29" s="121">
        <v>26.34854771784233</v>
      </c>
      <c r="GX29" s="128">
        <v>30.395136778115507</v>
      </c>
      <c r="GY29" s="128">
        <v>4.0000000000000018</v>
      </c>
      <c r="GZ29" s="128">
        <v>19.827586206896548</v>
      </c>
      <c r="HA29" s="128">
        <v>25.752508361204011</v>
      </c>
      <c r="HB29" s="128">
        <v>6.4814814814814872</v>
      </c>
      <c r="HC29" s="128">
        <v>12.888888888888898</v>
      </c>
      <c r="HD29" s="128">
        <v>22.027972027972012</v>
      </c>
      <c r="HE29" s="128" t="s">
        <v>286</v>
      </c>
      <c r="HF29" s="128" t="s">
        <v>286</v>
      </c>
      <c r="HG29" s="128" t="s">
        <v>286</v>
      </c>
      <c r="HH29" s="128" t="s">
        <v>286</v>
      </c>
      <c r="HI29" s="128" t="s">
        <v>286</v>
      </c>
      <c r="HJ29" s="128" t="s">
        <v>286</v>
      </c>
      <c r="HK29" s="128" t="s">
        <v>286</v>
      </c>
      <c r="HL29" s="121" t="s">
        <v>286</v>
      </c>
      <c r="HM29" s="121" t="s">
        <v>286</v>
      </c>
      <c r="HN29" s="121" t="s">
        <v>286</v>
      </c>
      <c r="HO29" s="121">
        <v>10.675381263616554</v>
      </c>
      <c r="HP29" s="128">
        <v>14.478114478114477</v>
      </c>
      <c r="HQ29" s="121" t="s">
        <v>286</v>
      </c>
      <c r="HR29" s="121">
        <v>8.5585585585585644</v>
      </c>
      <c r="HS29" s="121">
        <v>13.780918727915198</v>
      </c>
      <c r="HT29" s="129">
        <v>9.5406360424028218</v>
      </c>
      <c r="HU29" s="128">
        <v>9.9099099099098993</v>
      </c>
      <c r="HV29" s="114">
        <v>10.398230088495566</v>
      </c>
      <c r="HW29" s="114">
        <v>12.435233160621761</v>
      </c>
      <c r="HX29" s="114">
        <v>12.52955082742317</v>
      </c>
      <c r="HY29" s="114">
        <v>8.4805653710247331</v>
      </c>
      <c r="HZ29" s="114">
        <v>12.719298245614045</v>
      </c>
      <c r="IA29" s="114">
        <v>13.09771309771309</v>
      </c>
      <c r="IB29" s="114">
        <v>9.9397590361445811</v>
      </c>
      <c r="IC29" s="114">
        <v>9.6491228070175374</v>
      </c>
      <c r="ID29" s="114">
        <v>13.129102844638952</v>
      </c>
      <c r="IE29" s="114">
        <v>7.7441077441077439</v>
      </c>
      <c r="IF29" s="114">
        <v>10.416666666666654</v>
      </c>
      <c r="IG29" s="114">
        <v>6.2222222222222241</v>
      </c>
      <c r="IH29" s="114">
        <v>10.283687943262411</v>
      </c>
      <c r="II29" s="114">
        <v>3.3868092691622098</v>
      </c>
      <c r="IJ29" s="114">
        <v>9.9277978339350188</v>
      </c>
      <c r="IK29" s="114">
        <v>6.6666666666666581</v>
      </c>
      <c r="IL29" s="114">
        <v>6.2663185378590045</v>
      </c>
      <c r="IM29" s="114">
        <v>9.7156398104265431</v>
      </c>
      <c r="IN29" s="114">
        <v>8.1272084805653719</v>
      </c>
      <c r="IO29" s="114">
        <v>5.9340659340659316</v>
      </c>
      <c r="IP29" s="114">
        <v>5.5900621118012435</v>
      </c>
      <c r="IQ29" s="114">
        <v>5.7228915662650603</v>
      </c>
      <c r="IR29" s="114">
        <v>4.4543429844097986</v>
      </c>
      <c r="IS29" s="114">
        <v>8.0260303687635464</v>
      </c>
      <c r="IT29" s="114">
        <v>6.0606060606060614</v>
      </c>
      <c r="IU29" s="114">
        <v>2.336448598130842</v>
      </c>
      <c r="IV29" s="114">
        <v>5.3333333333333348</v>
      </c>
      <c r="IW29" s="114">
        <v>6.713780918727922</v>
      </c>
      <c r="IX29" s="114" t="str">
        <f t="shared" si="38"/>
        <v>--</v>
      </c>
      <c r="IY29" s="114" t="str">
        <f t="shared" si="38"/>
        <v>--</v>
      </c>
      <c r="IZ29" s="114" t="str">
        <f t="shared" si="38"/>
        <v>--</v>
      </c>
      <c r="JA29" s="114" t="str">
        <f t="shared" si="38"/>
        <v>--</v>
      </c>
      <c r="JB29" s="114" t="str">
        <f t="shared" si="38"/>
        <v>--</v>
      </c>
      <c r="JC29" s="114" t="str">
        <f t="shared" si="38"/>
        <v>--</v>
      </c>
      <c r="JD29" s="114" t="str">
        <f t="shared" si="38"/>
        <v>--</v>
      </c>
      <c r="JE29" s="114" t="str">
        <f t="shared" si="38"/>
        <v>--</v>
      </c>
      <c r="JF29" s="114" t="str">
        <f t="shared" si="38"/>
        <v>--</v>
      </c>
      <c r="JG29" s="243">
        <v>6.1855670103092697</v>
      </c>
      <c r="JH29" s="243">
        <v>7.7220077220077199</v>
      </c>
      <c r="JI29" s="243">
        <v>6.9069069069069098</v>
      </c>
      <c r="JJ29" s="243">
        <v>6.8548387096774199</v>
      </c>
      <c r="JK29" s="243">
        <v>6.8181818181818201</v>
      </c>
      <c r="JL29" s="243">
        <v>5.4187192118226601</v>
      </c>
      <c r="JM29" s="243">
        <v>14.9484536082474</v>
      </c>
      <c r="JN29" s="243">
        <v>10.8108108108108</v>
      </c>
      <c r="JO29" s="243">
        <v>17.717717717717701</v>
      </c>
      <c r="JP29" s="243">
        <v>13.306451612903199</v>
      </c>
      <c r="JQ29" s="243">
        <v>16.818181818181799</v>
      </c>
      <c r="JR29" s="243">
        <v>8.9108910891089099</v>
      </c>
      <c r="JS29" s="243">
        <v>12.3711340206185</v>
      </c>
      <c r="JT29" s="243">
        <v>12.3552123552124</v>
      </c>
      <c r="JU29" s="243">
        <v>9.3373493975903497</v>
      </c>
      <c r="JV29" s="243">
        <v>14.1129032258065</v>
      </c>
      <c r="JW29" s="243">
        <v>14.155251141552499</v>
      </c>
      <c r="JX29" s="243">
        <v>9.3596059113300498</v>
      </c>
      <c r="JY29" s="243">
        <v>7.4742268041237203</v>
      </c>
      <c r="JZ29" s="243">
        <v>8.1081081081081106</v>
      </c>
      <c r="KA29" s="243">
        <v>10.5421686746988</v>
      </c>
      <c r="KB29" s="243">
        <v>9.1999999999999993</v>
      </c>
      <c r="KC29" s="243">
        <v>11.4678899082569</v>
      </c>
      <c r="KD29" s="243">
        <v>11.330049261083699</v>
      </c>
      <c r="KE29" s="243">
        <v>3.2663316582914601</v>
      </c>
      <c r="KF29" s="128" t="str">
        <f t="shared" si="1"/>
        <v>--</v>
      </c>
      <c r="KG29" s="243">
        <v>8.8495575221238898</v>
      </c>
      <c r="KH29" s="243">
        <v>3.1620553359683798</v>
      </c>
      <c r="KI29" s="128" t="str">
        <f t="shared" si="2"/>
        <v>--</v>
      </c>
      <c r="KJ29" s="243">
        <v>13.7931034482759</v>
      </c>
      <c r="KK29" s="243">
        <v>3.3505154639175299</v>
      </c>
      <c r="KL29" s="243">
        <v>6.2256809338521402</v>
      </c>
      <c r="KM29" s="243">
        <v>2.0958083832335301</v>
      </c>
      <c r="KN29" s="243">
        <v>5.9523809523809499</v>
      </c>
      <c r="KO29" s="243">
        <v>4.4247787610619502</v>
      </c>
      <c r="KP29" s="243">
        <v>7.3891625615763497</v>
      </c>
      <c r="KQ29" s="220">
        <v>4.9222797927461102</v>
      </c>
      <c r="KR29" s="220">
        <v>6.1151079136690596</v>
      </c>
      <c r="KS29" s="220">
        <v>7.5324675324675301</v>
      </c>
      <c r="KT29" s="220">
        <v>14.7482014388489</v>
      </c>
      <c r="KU29" s="220">
        <v>14.025974025974</v>
      </c>
      <c r="KV29" s="220">
        <v>21.582733812949598</v>
      </c>
      <c r="KW29" s="220">
        <v>3.8961038961039001</v>
      </c>
      <c r="KX29" s="220">
        <v>4.6762589928057601</v>
      </c>
      <c r="KY29" s="128" t="str">
        <f t="shared" si="15"/>
        <v>--</v>
      </c>
      <c r="KZ29" s="128" t="str">
        <f t="shared" si="15"/>
        <v>--</v>
      </c>
      <c r="LA29" s="220">
        <v>2.34375</v>
      </c>
      <c r="LB29" s="128" t="str">
        <f t="shared" si="4"/>
        <v>--</v>
      </c>
      <c r="LC29" s="295">
        <v>26.840855106888348</v>
      </c>
      <c r="LD29" s="295">
        <v>16.475972540045763</v>
      </c>
      <c r="LE29" s="295">
        <v>13.207547169811317</v>
      </c>
      <c r="LF29" s="295">
        <v>8.8397790055248553</v>
      </c>
      <c r="LG29" s="295">
        <v>28.333333333333346</v>
      </c>
      <c r="LH29" s="295">
        <v>20.2247191011236</v>
      </c>
      <c r="LI29" s="295">
        <v>10.040160642570282</v>
      </c>
      <c r="LJ29" s="295">
        <v>11.926605504587162</v>
      </c>
      <c r="LK29" s="380">
        <v>30.042918454935624</v>
      </c>
      <c r="LL29" s="381">
        <v>15.887850467289711</v>
      </c>
      <c r="LM29" s="381">
        <v>17.391304347826082</v>
      </c>
      <c r="LN29" s="381">
        <v>12.92517006802721</v>
      </c>
      <c r="LO29" s="380">
        <v>19.668246445497626</v>
      </c>
      <c r="LP29" s="381">
        <v>14.318181818181817</v>
      </c>
      <c r="LQ29" s="381">
        <v>10.188679245283023</v>
      </c>
      <c r="LR29" s="381">
        <v>5.8171745152354548</v>
      </c>
      <c r="LS29" s="381">
        <v>27.000000000000004</v>
      </c>
      <c r="LT29" s="381">
        <v>18.72659176029963</v>
      </c>
      <c r="LU29" s="381">
        <v>12.5</v>
      </c>
      <c r="LV29" s="381">
        <v>7.8341013824884804</v>
      </c>
      <c r="LW29" s="381">
        <v>25.431034482758612</v>
      </c>
      <c r="LX29" s="381">
        <v>15.023474178403751</v>
      </c>
      <c r="LY29" s="381">
        <v>26.086956521739129</v>
      </c>
      <c r="LZ29" s="381">
        <v>10.738255033557049</v>
      </c>
      <c r="MA29" s="380">
        <v>31.666666666666703</v>
      </c>
      <c r="MB29" s="381">
        <v>31.363636363636349</v>
      </c>
      <c r="MC29" s="381">
        <v>31.060606060606066</v>
      </c>
      <c r="MD29" s="381">
        <v>19.667590027700825</v>
      </c>
      <c r="ME29" s="381">
        <v>40.999999999999993</v>
      </c>
      <c r="MF29" s="381">
        <v>31.203007518796987</v>
      </c>
      <c r="MG29" s="381">
        <v>30.120481927710859</v>
      </c>
      <c r="MH29" s="381">
        <v>25.22935779816514</v>
      </c>
      <c r="MI29" s="381">
        <v>43.534482758620712</v>
      </c>
      <c r="MJ29" s="381">
        <v>30.046948356807512</v>
      </c>
      <c r="MK29" s="381">
        <v>38.297872340425528</v>
      </c>
      <c r="ML29" s="381">
        <v>29.054054054054056</v>
      </c>
      <c r="MM29" s="378" t="str">
        <f t="shared" si="5"/>
        <v>--</v>
      </c>
      <c r="MN29" s="381">
        <v>21.867881548974939</v>
      </c>
      <c r="MO29" s="381">
        <v>26.037735849056588</v>
      </c>
      <c r="MP29" s="381">
        <v>20.49861495844878</v>
      </c>
      <c r="MQ29" s="378" t="str">
        <f t="shared" si="6"/>
        <v>--</v>
      </c>
      <c r="MR29" s="381">
        <v>23.684210526315798</v>
      </c>
      <c r="MS29" s="381">
        <v>21.285140562249005</v>
      </c>
      <c r="MT29" s="381">
        <v>20.183486238532094</v>
      </c>
      <c r="MU29" s="378" t="str">
        <f t="shared" si="7"/>
        <v>--</v>
      </c>
      <c r="MV29" s="381">
        <v>22.53521126760565</v>
      </c>
      <c r="MW29" s="381">
        <v>28.260869565217391</v>
      </c>
      <c r="MX29" s="381">
        <v>17.567567567567579</v>
      </c>
      <c r="MY29" s="380">
        <v>32.458233890214778</v>
      </c>
      <c r="MZ29" s="381">
        <v>30.523917995444219</v>
      </c>
      <c r="NA29" s="381">
        <v>25</v>
      </c>
      <c r="NB29" s="381">
        <v>20.221606648199444</v>
      </c>
      <c r="NC29" s="381">
        <v>34.782608695652172</v>
      </c>
      <c r="ND29" s="381">
        <v>29.213483146067436</v>
      </c>
      <c r="NE29" s="381">
        <v>25.70281124497992</v>
      </c>
      <c r="NF29" s="381">
        <v>20.183486238532112</v>
      </c>
      <c r="NG29" s="381">
        <v>45.887445887445892</v>
      </c>
      <c r="NH29" s="381">
        <v>27.699530516431938</v>
      </c>
      <c r="NI29" s="381">
        <v>43.478260869565212</v>
      </c>
      <c r="NJ29" s="381">
        <v>25</v>
      </c>
      <c r="NK29" s="380">
        <v>10.952380952380951</v>
      </c>
      <c r="NL29" s="381">
        <v>9.8173515981735111</v>
      </c>
      <c r="NM29" s="381">
        <v>12.452830188679249</v>
      </c>
      <c r="NN29" s="381">
        <v>4.9723756906077359</v>
      </c>
      <c r="NO29" s="381">
        <v>18.394648829431436</v>
      </c>
      <c r="NP29" s="381">
        <v>12.07547169811321</v>
      </c>
      <c r="NQ29" s="381">
        <v>8.1300813008130088</v>
      </c>
      <c r="NR29" s="381">
        <v>11.009174311926612</v>
      </c>
      <c r="NS29" s="381">
        <v>11.53846153846154</v>
      </c>
      <c r="NT29" s="381">
        <v>9.8591549295774623</v>
      </c>
      <c r="NU29" s="381">
        <v>19.565217391304351</v>
      </c>
      <c r="NV29" s="381">
        <v>6.0810810810810807</v>
      </c>
      <c r="NW29" s="380">
        <v>3.8186157517899781</v>
      </c>
      <c r="NX29" s="381">
        <v>9.1324200913242013</v>
      </c>
      <c r="NY29" s="381">
        <v>12.977099236641228</v>
      </c>
      <c r="NZ29" s="381">
        <v>4.4198895027624321</v>
      </c>
      <c r="OA29" s="381">
        <v>12.040133779264218</v>
      </c>
      <c r="OB29" s="381">
        <v>15.849056603773594</v>
      </c>
      <c r="OC29" s="381">
        <v>13.061224489795913</v>
      </c>
      <c r="OD29" s="381">
        <v>11.009174311926603</v>
      </c>
      <c r="OE29" s="381">
        <v>9.7872340425531856</v>
      </c>
      <c r="OF29" s="381">
        <v>12.676056338028166</v>
      </c>
      <c r="OG29" s="381">
        <v>34.782608695652172</v>
      </c>
      <c r="OH29" s="381">
        <v>8.7837837837837878</v>
      </c>
      <c r="OI29" s="380">
        <v>5.4892601431980896</v>
      </c>
      <c r="OJ29" s="381">
        <v>10.068649885583522</v>
      </c>
      <c r="OK29" s="381">
        <v>9.4696969696969724</v>
      </c>
      <c r="OL29" s="381">
        <v>6.6298342541436508</v>
      </c>
      <c r="OM29" s="381">
        <v>13.422818791946302</v>
      </c>
      <c r="ON29" s="381">
        <v>8.3018867924528283</v>
      </c>
      <c r="OO29" s="381">
        <v>9.3495934959349611</v>
      </c>
      <c r="OP29" s="381">
        <v>5.9633027522935773</v>
      </c>
      <c r="OQ29" s="381">
        <v>11.063829787234045</v>
      </c>
      <c r="OR29" s="381">
        <v>10.377358490566046</v>
      </c>
      <c r="OS29" s="381">
        <v>15.55555555555555</v>
      </c>
      <c r="OT29" s="381">
        <v>8.7248322147651027</v>
      </c>
      <c r="OU29" s="378" t="str">
        <f t="shared" si="8"/>
        <v>--</v>
      </c>
      <c r="OV29" s="381">
        <v>10.273972602739722</v>
      </c>
      <c r="OW29" s="381">
        <v>17.045454545454543</v>
      </c>
      <c r="OX29" s="381">
        <v>13.055555555555559</v>
      </c>
      <c r="OY29" s="378" t="str">
        <f t="shared" si="9"/>
        <v>--</v>
      </c>
      <c r="OZ29" s="381">
        <v>12.121212121212121</v>
      </c>
      <c r="PA29" s="381">
        <v>13.008130081300814</v>
      </c>
      <c r="PB29" s="381">
        <v>11.467889908256884</v>
      </c>
      <c r="PC29" s="378" t="str">
        <f t="shared" si="10"/>
        <v>--</v>
      </c>
      <c r="PD29" s="381">
        <v>10.32863849765258</v>
      </c>
      <c r="PE29" s="381">
        <v>30.434782608695656</v>
      </c>
      <c r="PF29" s="381">
        <v>11.486486486486488</v>
      </c>
      <c r="PG29" s="380">
        <v>11.217183770883048</v>
      </c>
      <c r="PH29" s="381">
        <v>14.383561643835638</v>
      </c>
      <c r="PI29" s="381">
        <v>17.358490566037727</v>
      </c>
      <c r="PJ29" s="381">
        <v>10.555555555555555</v>
      </c>
      <c r="PK29" s="381">
        <v>17.845117845117841</v>
      </c>
      <c r="PL29" s="381">
        <v>10.902255639097746</v>
      </c>
      <c r="PM29" s="381">
        <v>13.008130081300816</v>
      </c>
      <c r="PN29" s="381">
        <v>11.009174311926603</v>
      </c>
      <c r="PO29" s="381">
        <v>15.74468085106383</v>
      </c>
      <c r="PP29" s="381">
        <v>10.798122065727695</v>
      </c>
      <c r="PQ29" s="381">
        <v>28.260869565217391</v>
      </c>
      <c r="PR29" s="381">
        <v>7.4324324324324333</v>
      </c>
      <c r="PS29" s="380">
        <v>7.3275862068965525</v>
      </c>
      <c r="PT29" s="381">
        <v>5.9113300492610872</v>
      </c>
      <c r="PU29" s="381">
        <v>11.904761904761903</v>
      </c>
      <c r="PV29" s="381">
        <v>2.4</v>
      </c>
      <c r="PW29" s="380">
        <v>13.85281385281386</v>
      </c>
      <c r="PX29" s="381">
        <v>12.37623762376238</v>
      </c>
      <c r="PY29" s="381">
        <v>16.666666666666661</v>
      </c>
      <c r="PZ29" s="381">
        <v>7.2580645161290338</v>
      </c>
      <c r="QA29" s="380">
        <v>18.260869565217387</v>
      </c>
      <c r="QB29" s="381">
        <v>13.861386138613867</v>
      </c>
      <c r="QC29" s="381">
        <v>21.428571428571431</v>
      </c>
      <c r="QD29" s="381">
        <v>7.258064516129032</v>
      </c>
      <c r="QE29" s="380">
        <v>6.5217391304347831</v>
      </c>
      <c r="QF29" s="381">
        <v>7.3891625615763541</v>
      </c>
      <c r="QG29" s="381">
        <v>19.04761904761904</v>
      </c>
      <c r="QH29" s="381">
        <v>12.195121951219512</v>
      </c>
      <c r="QI29" s="380">
        <v>12.755102040816316</v>
      </c>
      <c r="QJ29" s="381">
        <v>11.79487179487179</v>
      </c>
      <c r="QK29" s="381">
        <v>14.34108527131783</v>
      </c>
      <c r="QL29" s="381">
        <v>12.202380952380956</v>
      </c>
      <c r="QM29" s="378" t="str">
        <f t="shared" si="11"/>
        <v>--</v>
      </c>
      <c r="QN29" s="381">
        <v>14.624505928853763</v>
      </c>
      <c r="QO29" s="381">
        <v>14.222222222222229</v>
      </c>
      <c r="QP29" s="381">
        <v>14.975845410628017</v>
      </c>
      <c r="QQ29" s="378" t="str">
        <f t="shared" si="12"/>
        <v>--</v>
      </c>
      <c r="QR29" s="381">
        <v>13.366336633663373</v>
      </c>
      <c r="QS29" s="381">
        <v>29.545454545454547</v>
      </c>
      <c r="QT29" s="381">
        <v>13.492063492063501</v>
      </c>
      <c r="QU29" s="380">
        <v>12.944162436548227</v>
      </c>
      <c r="QV29" s="381">
        <v>10.309278350515452</v>
      </c>
      <c r="QW29" s="381">
        <v>13.127413127413138</v>
      </c>
      <c r="QX29" s="381">
        <v>11.343283582089551</v>
      </c>
      <c r="QY29" s="378" t="str">
        <f t="shared" si="13"/>
        <v>--</v>
      </c>
      <c r="QZ29" s="381">
        <v>16.06425702811244</v>
      </c>
      <c r="RA29" s="381">
        <v>14.159292035398225</v>
      </c>
      <c r="RB29" s="381">
        <v>10.784313725490197</v>
      </c>
      <c r="RC29" s="378" t="str">
        <f t="shared" si="14"/>
        <v>--</v>
      </c>
      <c r="RD29" s="381">
        <v>10.396039603960393</v>
      </c>
      <c r="RE29" s="381">
        <v>33.333333333333329</v>
      </c>
      <c r="RF29" s="381">
        <v>11.111111111111114</v>
      </c>
    </row>
    <row r="30" spans="1:474" x14ac:dyDescent="0.25">
      <c r="A30" s="114">
        <v>26</v>
      </c>
      <c r="B30" s="93" t="s">
        <v>26</v>
      </c>
      <c r="C30" s="126">
        <v>20.754716981132091</v>
      </c>
      <c r="D30" s="126">
        <v>13.333333333333334</v>
      </c>
      <c r="E30" s="126">
        <v>20</v>
      </c>
      <c r="F30" s="126">
        <v>36.363636363636353</v>
      </c>
      <c r="G30" s="126">
        <v>22.222222222222218</v>
      </c>
      <c r="H30" s="126">
        <v>12.871287128712874</v>
      </c>
      <c r="I30" s="126">
        <v>19.999999999999993</v>
      </c>
      <c r="J30" s="126">
        <v>16.216216216216218</v>
      </c>
      <c r="K30" s="126">
        <v>18.461538461538467</v>
      </c>
      <c r="L30" s="126">
        <v>30.357142857142854</v>
      </c>
      <c r="M30" s="128">
        <v>21.739130434782609</v>
      </c>
      <c r="N30" s="128">
        <v>8.1967213114754092</v>
      </c>
      <c r="O30" s="128">
        <v>22.222222222222225</v>
      </c>
      <c r="P30" s="128">
        <v>34.090909090909093</v>
      </c>
      <c r="Q30" s="128">
        <v>9.2592592592592577</v>
      </c>
      <c r="R30" s="128">
        <v>60.377358490566053</v>
      </c>
      <c r="S30" s="128">
        <v>28.888888888888889</v>
      </c>
      <c r="T30" s="128">
        <v>30.000000000000004</v>
      </c>
      <c r="U30" s="128">
        <v>55.263157894736835</v>
      </c>
      <c r="V30" s="128">
        <v>50.999999999999986</v>
      </c>
      <c r="W30" s="128">
        <v>30.000000000000021</v>
      </c>
      <c r="X30" s="128">
        <v>58.333333333333329</v>
      </c>
      <c r="Y30" s="128">
        <v>47.297297297297298</v>
      </c>
      <c r="Z30" s="128">
        <v>24.615384615384617</v>
      </c>
      <c r="AA30" s="128">
        <v>76.785714285714292</v>
      </c>
      <c r="AB30" s="132">
        <v>51.470588235294102</v>
      </c>
      <c r="AC30" s="132">
        <v>11.475409836065577</v>
      </c>
      <c r="AD30" s="132">
        <v>64.444444444444414</v>
      </c>
      <c r="AE30" s="132">
        <v>65.909090909090892</v>
      </c>
      <c r="AF30" s="128">
        <v>31.481481481481477</v>
      </c>
      <c r="AG30" s="126">
        <v>48.148148148148145</v>
      </c>
      <c r="AH30" s="126">
        <v>13.333333333333336</v>
      </c>
      <c r="AI30" s="133">
        <v>20</v>
      </c>
      <c r="AJ30" s="133">
        <v>42.666666666666664</v>
      </c>
      <c r="AK30" s="128">
        <v>33.333333333333321</v>
      </c>
      <c r="AL30" s="128">
        <v>14.999999999999998</v>
      </c>
      <c r="AM30" s="128">
        <v>61.666666666666657</v>
      </c>
      <c r="AN30" s="128">
        <v>20.270270270270277</v>
      </c>
      <c r="AO30" s="128">
        <v>14.285714285714286</v>
      </c>
      <c r="AP30" s="128">
        <v>60.714285714285722</v>
      </c>
      <c r="AQ30" s="128">
        <v>33.333333333333336</v>
      </c>
      <c r="AR30" s="128">
        <v>11.475409836065579</v>
      </c>
      <c r="AS30" s="128">
        <v>42.222222222222229</v>
      </c>
      <c r="AT30" s="128">
        <v>34.883720930232549</v>
      </c>
      <c r="AU30" s="128">
        <v>7.4074074074074066</v>
      </c>
      <c r="AV30" s="128" t="s">
        <v>286</v>
      </c>
      <c r="AW30" s="128" t="s">
        <v>286</v>
      </c>
      <c r="AX30" s="132" t="s">
        <v>286</v>
      </c>
      <c r="AY30" s="132" t="s">
        <v>286</v>
      </c>
      <c r="AZ30" s="132" t="s">
        <v>286</v>
      </c>
      <c r="BA30" s="132" t="s">
        <v>286</v>
      </c>
      <c r="BB30" s="128" t="s">
        <v>286</v>
      </c>
      <c r="BC30" s="132" t="s">
        <v>286</v>
      </c>
      <c r="BD30" s="132" t="s">
        <v>286</v>
      </c>
      <c r="BE30" s="132" t="s">
        <v>286</v>
      </c>
      <c r="BF30" s="132">
        <v>18.840579710144926</v>
      </c>
      <c r="BG30" s="128">
        <v>13.114754098360653</v>
      </c>
      <c r="BH30" s="121" t="s">
        <v>286</v>
      </c>
      <c r="BI30" s="121">
        <v>27.906976744186043</v>
      </c>
      <c r="BJ30" s="121">
        <v>14.814814814814813</v>
      </c>
      <c r="BK30" s="121" t="s">
        <v>286</v>
      </c>
      <c r="BL30" s="128" t="s">
        <v>286</v>
      </c>
      <c r="BM30" s="121" t="s">
        <v>286</v>
      </c>
      <c r="BN30" s="114" t="s">
        <v>286</v>
      </c>
      <c r="BO30" s="114" t="s">
        <v>286</v>
      </c>
      <c r="BP30" s="114" t="s">
        <v>286</v>
      </c>
      <c r="BQ30" s="128" t="s">
        <v>286</v>
      </c>
      <c r="BR30" s="121" t="s">
        <v>286</v>
      </c>
      <c r="BS30" s="121" t="s">
        <v>286</v>
      </c>
      <c r="BT30" s="121" t="s">
        <v>286</v>
      </c>
      <c r="BU30" s="128">
        <v>30.434782608695652</v>
      </c>
      <c r="BV30" s="121">
        <v>24.590163934426219</v>
      </c>
      <c r="BW30" s="121" t="s">
        <v>286</v>
      </c>
      <c r="BX30" s="121">
        <v>40.909090909090892</v>
      </c>
      <c r="BY30" s="128">
        <v>25.925925925925917</v>
      </c>
      <c r="BZ30" s="121">
        <v>25</v>
      </c>
      <c r="CA30" s="121">
        <v>15.555555555555557</v>
      </c>
      <c r="CB30" s="121">
        <v>16.666666666666671</v>
      </c>
      <c r="CC30" s="128">
        <v>31.168831168831176</v>
      </c>
      <c r="CD30" s="121">
        <v>36.363636363636346</v>
      </c>
      <c r="CE30" s="121">
        <v>30.693069306930692</v>
      </c>
      <c r="CF30" s="121">
        <v>40.983606557377051</v>
      </c>
      <c r="CG30" s="128">
        <v>40.540540540540533</v>
      </c>
      <c r="CH30" s="121">
        <v>24.61538461538461</v>
      </c>
      <c r="CI30" s="121">
        <v>37.500000000000007</v>
      </c>
      <c r="CJ30" s="121">
        <v>28.985507246376809</v>
      </c>
      <c r="CK30" s="121">
        <v>24.590163934426233</v>
      </c>
      <c r="CL30" s="121">
        <v>28.888888888888889</v>
      </c>
      <c r="CM30" s="121">
        <v>33.333333333333329</v>
      </c>
      <c r="CN30" s="121">
        <v>45.283018867924547</v>
      </c>
      <c r="CO30" s="121">
        <v>10.280373831775703</v>
      </c>
      <c r="CP30" s="128">
        <v>13.636363636363633</v>
      </c>
      <c r="CQ30" s="121">
        <v>9.9999999999999982</v>
      </c>
      <c r="CR30" s="121">
        <v>7.6923076923076925</v>
      </c>
      <c r="CS30" s="114">
        <v>9.9009900990099009</v>
      </c>
      <c r="CT30" s="114">
        <v>7.9207920792079207</v>
      </c>
      <c r="CU30" s="128">
        <v>3.3898305084745757</v>
      </c>
      <c r="CV30" s="121">
        <v>5.3333333333333339</v>
      </c>
      <c r="CW30" s="121">
        <v>18.18181818181818</v>
      </c>
      <c r="CX30" s="114">
        <v>7.4074074074074066</v>
      </c>
      <c r="CY30" s="114">
        <v>8.695652173913043</v>
      </c>
      <c r="CZ30" s="128">
        <v>8.1967213114754109</v>
      </c>
      <c r="DA30" s="121">
        <v>4.761904761904761</v>
      </c>
      <c r="DB30" s="121">
        <v>30.232558139534881</v>
      </c>
      <c r="DC30" s="114">
        <v>3.7037037037037033</v>
      </c>
      <c r="DD30" s="114" t="s">
        <v>286</v>
      </c>
      <c r="DE30" s="128" t="s">
        <v>286</v>
      </c>
      <c r="DF30" s="121" t="s">
        <v>286</v>
      </c>
      <c r="DG30" s="121" t="s">
        <v>286</v>
      </c>
      <c r="DH30" s="114" t="s">
        <v>286</v>
      </c>
      <c r="DI30" s="114" t="s">
        <v>286</v>
      </c>
      <c r="DJ30" s="128" t="s">
        <v>286</v>
      </c>
      <c r="DK30" s="121" t="s">
        <v>286</v>
      </c>
      <c r="DL30" s="121" t="s">
        <v>286</v>
      </c>
      <c r="DM30" s="121">
        <v>67.272727272727266</v>
      </c>
      <c r="DN30" s="121">
        <v>40.579710144927532</v>
      </c>
      <c r="DO30" s="128">
        <v>31.147540983606557</v>
      </c>
      <c r="DP30" s="121">
        <v>62.790697674418617</v>
      </c>
      <c r="DQ30" s="121">
        <v>57.777777777777793</v>
      </c>
      <c r="DR30" s="121">
        <v>33.333333333333336</v>
      </c>
      <c r="DS30" s="121" t="s">
        <v>286</v>
      </c>
      <c r="DT30" s="128" t="s">
        <v>286</v>
      </c>
      <c r="DU30" s="131" t="s">
        <v>286</v>
      </c>
      <c r="DV30" s="131" t="s">
        <v>286</v>
      </c>
      <c r="DW30" s="114" t="s">
        <v>286</v>
      </c>
      <c r="DX30" s="131" t="s">
        <v>286</v>
      </c>
      <c r="DY30" s="128" t="s">
        <v>286</v>
      </c>
      <c r="DZ30" s="128" t="s">
        <v>286</v>
      </c>
      <c r="EA30" s="128" t="s">
        <v>286</v>
      </c>
      <c r="EB30" s="128">
        <v>58.928571428571416</v>
      </c>
      <c r="EC30" s="128">
        <v>65.217391304347842</v>
      </c>
      <c r="ED30" s="128">
        <v>34.426229508196705</v>
      </c>
      <c r="EE30" s="128">
        <v>57.777777777777771</v>
      </c>
      <c r="EF30" s="128">
        <v>57.777777777777786</v>
      </c>
      <c r="EG30" s="128">
        <v>60.377358490566039</v>
      </c>
      <c r="EH30" s="128">
        <v>1.8518518518518512</v>
      </c>
      <c r="EI30" s="128">
        <v>0</v>
      </c>
      <c r="EJ30" s="128">
        <v>6.8965517241379306</v>
      </c>
      <c r="EK30" s="128">
        <v>3.8461538461538471</v>
      </c>
      <c r="EL30" s="121">
        <v>8.0808080808080831</v>
      </c>
      <c r="EM30" s="121">
        <v>4.9504950495049513</v>
      </c>
      <c r="EN30" s="121">
        <v>3.3333333333333326</v>
      </c>
      <c r="EO30" s="121">
        <v>5.333333333333333</v>
      </c>
      <c r="EP30" s="128">
        <v>7.6923076923076943</v>
      </c>
      <c r="EQ30" s="121">
        <v>3.5714285714285707</v>
      </c>
      <c r="ER30" s="121">
        <v>8.6956521739130448</v>
      </c>
      <c r="ES30" s="121">
        <v>9.8360655737704921</v>
      </c>
      <c r="ET30" s="121">
        <v>0</v>
      </c>
      <c r="EU30" s="128">
        <v>6.666666666666667</v>
      </c>
      <c r="EV30" s="121">
        <v>3.7037037037037033</v>
      </c>
      <c r="EW30" s="121">
        <v>6.4814814814814845</v>
      </c>
      <c r="EX30" s="121">
        <v>4.5454545454545459</v>
      </c>
      <c r="EY30" s="121">
        <v>0</v>
      </c>
      <c r="EZ30" s="128">
        <v>1.2987012987012985</v>
      </c>
      <c r="FA30" s="121">
        <v>7.0707070707070718</v>
      </c>
      <c r="FB30" s="121">
        <v>6.0000000000000027</v>
      </c>
      <c r="FC30" s="121">
        <v>10.000000000000002</v>
      </c>
      <c r="FD30" s="121">
        <v>5.4054054054054053</v>
      </c>
      <c r="FE30" s="128">
        <v>4.6153846153846141</v>
      </c>
      <c r="FF30" s="121">
        <v>8.9285714285714288</v>
      </c>
      <c r="FG30" s="121">
        <v>7.246376811594204</v>
      </c>
      <c r="FH30" s="121">
        <v>10.000000000000004</v>
      </c>
      <c r="FI30" s="121">
        <v>2.2727272727272725</v>
      </c>
      <c r="FJ30" s="128">
        <v>6.666666666666667</v>
      </c>
      <c r="FK30" s="121">
        <v>5.5555555555555571</v>
      </c>
      <c r="FL30" s="121">
        <v>16.666666666666668</v>
      </c>
      <c r="FM30" s="121">
        <v>13.333333333333332</v>
      </c>
      <c r="FN30" s="121">
        <v>14.285714285714286</v>
      </c>
      <c r="FO30" s="128">
        <v>13.157894736842108</v>
      </c>
      <c r="FP30" s="121">
        <v>20.202020202020208</v>
      </c>
      <c r="FQ30" s="121">
        <v>17.171717171717173</v>
      </c>
      <c r="FR30" s="121">
        <v>18.032786885245905</v>
      </c>
      <c r="FS30" s="121">
        <v>24.000000000000014</v>
      </c>
      <c r="FT30" s="128">
        <v>18.461538461538463</v>
      </c>
      <c r="FU30" s="121">
        <v>16.071428571428569</v>
      </c>
      <c r="FV30" s="121">
        <v>15.942028985507251</v>
      </c>
      <c r="FW30" s="121">
        <v>14.754098360655734</v>
      </c>
      <c r="FX30" s="121">
        <v>2.2727272727272725</v>
      </c>
      <c r="FY30" s="128">
        <v>17.777777777777779</v>
      </c>
      <c r="FZ30" s="121">
        <v>14.814814814814813</v>
      </c>
      <c r="GA30" s="121">
        <v>41.747572815533985</v>
      </c>
      <c r="GB30" s="121">
        <v>28.888888888888896</v>
      </c>
      <c r="GC30" s="121">
        <v>28.571428571428573</v>
      </c>
      <c r="GD30" s="128">
        <v>36.486486486486498</v>
      </c>
      <c r="GE30" s="121">
        <v>33.673469387755105</v>
      </c>
      <c r="GF30" s="121">
        <v>22.222222222222225</v>
      </c>
      <c r="GG30" s="121">
        <v>31.147540983606561</v>
      </c>
      <c r="GH30" s="121">
        <v>36.486486486486491</v>
      </c>
      <c r="GI30" s="128">
        <v>24.615384615384613</v>
      </c>
      <c r="GJ30" s="121">
        <v>48.214285714285715</v>
      </c>
      <c r="GK30" s="121">
        <v>31.343283582089541</v>
      </c>
      <c r="GL30" s="121">
        <v>13.114754098360653</v>
      </c>
      <c r="GM30" s="130">
        <v>25</v>
      </c>
      <c r="GN30" s="128">
        <v>31.111111111111111</v>
      </c>
      <c r="GO30" s="121">
        <v>22.222222222222225</v>
      </c>
      <c r="GP30" s="121">
        <v>8.3333333333333339</v>
      </c>
      <c r="GQ30" s="121">
        <v>8.8888888888888893</v>
      </c>
      <c r="GR30" s="121">
        <v>10.714285714285714</v>
      </c>
      <c r="GS30" s="128">
        <v>1.3513513513513515</v>
      </c>
      <c r="GT30" s="121">
        <v>15.151515151515156</v>
      </c>
      <c r="GU30" s="121">
        <v>17.000000000000004</v>
      </c>
      <c r="GV30" s="121">
        <v>0</v>
      </c>
      <c r="GW30" s="121">
        <v>13.333333333333327</v>
      </c>
      <c r="GX30" s="128">
        <v>18.461538461538453</v>
      </c>
      <c r="GY30" s="128">
        <v>5.3571428571428577</v>
      </c>
      <c r="GZ30" s="128">
        <v>18.840579710144922</v>
      </c>
      <c r="HA30" s="128">
        <v>21.311475409836067</v>
      </c>
      <c r="HB30" s="128">
        <v>0</v>
      </c>
      <c r="HC30" s="128">
        <v>4.4444444444444438</v>
      </c>
      <c r="HD30" s="128">
        <v>16.666666666666671</v>
      </c>
      <c r="HE30" s="128" t="s">
        <v>286</v>
      </c>
      <c r="HF30" s="128" t="s">
        <v>286</v>
      </c>
      <c r="HG30" s="128" t="s">
        <v>286</v>
      </c>
      <c r="HH30" s="128" t="s">
        <v>286</v>
      </c>
      <c r="HI30" s="128" t="s">
        <v>286</v>
      </c>
      <c r="HJ30" s="128" t="s">
        <v>286</v>
      </c>
      <c r="HK30" s="128" t="s">
        <v>286</v>
      </c>
      <c r="HL30" s="121" t="s">
        <v>286</v>
      </c>
      <c r="HM30" s="121" t="s">
        <v>286</v>
      </c>
      <c r="HN30" s="121" t="s">
        <v>286</v>
      </c>
      <c r="HO30" s="121">
        <v>5.7971014492753614</v>
      </c>
      <c r="HP30" s="128">
        <v>13.333333333333334</v>
      </c>
      <c r="HQ30" s="121" t="s">
        <v>286</v>
      </c>
      <c r="HR30" s="121">
        <v>13.333333333333332</v>
      </c>
      <c r="HS30" s="121">
        <v>11.111111111111112</v>
      </c>
      <c r="HT30" s="129">
        <v>5.5555555555555545</v>
      </c>
      <c r="HU30" s="128">
        <v>4.545454545454545</v>
      </c>
      <c r="HV30" s="114">
        <v>6.8965517241379306</v>
      </c>
      <c r="HW30" s="114">
        <v>5.333333333333333</v>
      </c>
      <c r="HX30" s="114">
        <v>9.0909090909090935</v>
      </c>
      <c r="HY30" s="114">
        <v>5</v>
      </c>
      <c r="HZ30" s="114">
        <v>14.754098360655734</v>
      </c>
      <c r="IA30" s="114">
        <v>5.2631578947368434</v>
      </c>
      <c r="IB30" s="114">
        <v>6.1538461538461533</v>
      </c>
      <c r="IC30" s="114">
        <v>12.499999999999998</v>
      </c>
      <c r="ID30" s="114">
        <v>14.925373134328364</v>
      </c>
      <c r="IE30" s="114">
        <v>13.333333333333336</v>
      </c>
      <c r="IF30" s="114">
        <v>8.8888888888888893</v>
      </c>
      <c r="IG30" s="114">
        <v>11.111111111111109</v>
      </c>
      <c r="IH30" s="114">
        <v>9.2592592592592595</v>
      </c>
      <c r="II30" s="114">
        <v>1.8691588785046722</v>
      </c>
      <c r="IJ30" s="114">
        <v>2.3255813953488373</v>
      </c>
      <c r="IK30" s="114">
        <v>10.714285714285714</v>
      </c>
      <c r="IL30" s="114">
        <v>1.3513513513513513</v>
      </c>
      <c r="IM30" s="114">
        <v>6.9999999999999991</v>
      </c>
      <c r="IN30" s="114">
        <v>3.9999999999999996</v>
      </c>
      <c r="IO30" s="114">
        <v>5.0000000000000009</v>
      </c>
      <c r="IP30" s="114">
        <v>1.3157894736842104</v>
      </c>
      <c r="IQ30" s="114">
        <v>7.6923076923076925</v>
      </c>
      <c r="IR30" s="114">
        <v>1.7857142857142854</v>
      </c>
      <c r="IS30" s="114">
        <v>5.882352941176471</v>
      </c>
      <c r="IT30" s="114">
        <v>5</v>
      </c>
      <c r="IU30" s="114">
        <v>6.8181818181818183</v>
      </c>
      <c r="IV30" s="114">
        <v>4.4444444444444446</v>
      </c>
      <c r="IW30" s="114">
        <v>12.962962962962962</v>
      </c>
      <c r="IX30" s="114" t="str">
        <f t="shared" si="38"/>
        <v>--</v>
      </c>
      <c r="IY30" s="114" t="str">
        <f t="shared" si="38"/>
        <v>--</v>
      </c>
      <c r="IZ30" s="114" t="str">
        <f t="shared" si="38"/>
        <v>--</v>
      </c>
      <c r="JA30" s="114" t="str">
        <f t="shared" si="38"/>
        <v>--</v>
      </c>
      <c r="JB30" s="114" t="str">
        <f t="shared" si="38"/>
        <v>--</v>
      </c>
      <c r="JC30" s="114" t="str">
        <f t="shared" si="38"/>
        <v>--</v>
      </c>
      <c r="JD30" s="114" t="str">
        <f t="shared" si="38"/>
        <v>--</v>
      </c>
      <c r="JE30" s="114" t="str">
        <f t="shared" si="38"/>
        <v>--</v>
      </c>
      <c r="JF30" s="114" t="str">
        <f t="shared" si="38"/>
        <v>--</v>
      </c>
      <c r="JG30" s="243">
        <v>3.3333333333333299</v>
      </c>
      <c r="JH30" s="243">
        <v>3.2258064516128999</v>
      </c>
      <c r="JI30" s="243">
        <v>1.7543859649122799</v>
      </c>
      <c r="JJ30" s="243">
        <v>5.4794520547945202</v>
      </c>
      <c r="JK30" s="243">
        <v>4.4776119402985097</v>
      </c>
      <c r="JL30" s="243">
        <v>5.2631578947368398</v>
      </c>
      <c r="JM30" s="243">
        <v>15</v>
      </c>
      <c r="JN30" s="243">
        <v>4.8387096774193497</v>
      </c>
      <c r="JO30" s="243">
        <v>10.3448275862069</v>
      </c>
      <c r="JP30" s="243">
        <v>15.068493150684899</v>
      </c>
      <c r="JQ30" s="243">
        <v>11.9402985074627</v>
      </c>
      <c r="JR30" s="243">
        <v>15.789473684210501</v>
      </c>
      <c r="JS30" s="243">
        <v>13.3333333333333</v>
      </c>
      <c r="JT30" s="243">
        <v>11.290322580645199</v>
      </c>
      <c r="JU30" s="243">
        <v>8.6206896551724093</v>
      </c>
      <c r="JV30" s="243">
        <v>13.8888888888889</v>
      </c>
      <c r="JW30" s="243">
        <v>4.4776119402985097</v>
      </c>
      <c r="JX30" s="243">
        <v>12.280701754386</v>
      </c>
      <c r="JY30" s="243">
        <v>0</v>
      </c>
      <c r="JZ30" s="243">
        <v>8.0645161290322598</v>
      </c>
      <c r="KA30" s="243">
        <v>5.2631578947368398</v>
      </c>
      <c r="KB30" s="243">
        <v>8.2191780821917799</v>
      </c>
      <c r="KC30" s="243">
        <v>7.4626865671641802</v>
      </c>
      <c r="KD30" s="243">
        <v>15.789473684210501</v>
      </c>
      <c r="KE30" s="243">
        <v>1.61290322580645</v>
      </c>
      <c r="KF30" s="128" t="str">
        <f t="shared" si="1"/>
        <v>--</v>
      </c>
      <c r="KG30" s="243">
        <v>10.3448275862069</v>
      </c>
      <c r="KH30" s="243">
        <v>4.0540540540540499</v>
      </c>
      <c r="KI30" s="128" t="str">
        <f t="shared" si="2"/>
        <v>--</v>
      </c>
      <c r="KJ30" s="243">
        <v>7.0175438596491198</v>
      </c>
      <c r="KK30" s="243">
        <v>4.8387096774193497</v>
      </c>
      <c r="KL30" s="243">
        <v>9.8360655737704903</v>
      </c>
      <c r="KM30" s="243">
        <v>3.5087719298245599</v>
      </c>
      <c r="KN30" s="243">
        <v>4.1666666666666696</v>
      </c>
      <c r="KO30" s="243">
        <v>0</v>
      </c>
      <c r="KP30" s="243">
        <v>12.280701754386</v>
      </c>
      <c r="KQ30" s="220">
        <v>4.8387096774193497</v>
      </c>
      <c r="KR30" s="220">
        <v>1.25</v>
      </c>
      <c r="KS30" s="220">
        <v>9.5238095238095202</v>
      </c>
      <c r="KT30" s="220">
        <v>8.75</v>
      </c>
      <c r="KU30" s="220">
        <v>9.5238095238095308</v>
      </c>
      <c r="KV30" s="220">
        <v>20</v>
      </c>
      <c r="KW30" s="220">
        <v>0</v>
      </c>
      <c r="KX30" s="220">
        <v>2.5</v>
      </c>
      <c r="KY30" s="128" t="str">
        <f t="shared" ref="KY30:KZ49" si="40">"--"</f>
        <v>--</v>
      </c>
      <c r="KZ30" s="128" t="str">
        <f t="shared" si="40"/>
        <v>--</v>
      </c>
      <c r="LA30" s="220">
        <v>1.5384615384615401</v>
      </c>
      <c r="LB30" s="128" t="str">
        <f t="shared" si="4"/>
        <v>--</v>
      </c>
      <c r="LC30" s="295">
        <v>23.4375</v>
      </c>
      <c r="LD30" s="295">
        <v>20.634920634920629</v>
      </c>
      <c r="LE30" s="295">
        <v>31.25</v>
      </c>
      <c r="LF30" s="295">
        <v>6.8965517241379297</v>
      </c>
      <c r="LG30" s="295">
        <v>44.44444444444445</v>
      </c>
      <c r="LH30" s="295">
        <v>12.820512820512823</v>
      </c>
      <c r="LI30" s="295">
        <v>10.294117647058821</v>
      </c>
      <c r="LJ30" s="295">
        <v>14.035087719298243</v>
      </c>
      <c r="LK30" s="380">
        <v>25.000000000000004</v>
      </c>
      <c r="LL30" s="381">
        <v>13.636363636363635</v>
      </c>
      <c r="LM30" s="381">
        <v>7.6923076923076961</v>
      </c>
      <c r="LN30" s="381">
        <v>1.4925373134328359</v>
      </c>
      <c r="LO30" s="380">
        <v>10.76923076923077</v>
      </c>
      <c r="LP30" s="381">
        <v>14.285714285714286</v>
      </c>
      <c r="LQ30" s="381">
        <v>12.500000000000005</v>
      </c>
      <c r="LR30" s="381">
        <v>3.4482758620689649</v>
      </c>
      <c r="LS30" s="381">
        <v>25.925925925925934</v>
      </c>
      <c r="LT30" s="381">
        <v>17.948717948717952</v>
      </c>
      <c r="LU30" s="381">
        <v>10.294117647058824</v>
      </c>
      <c r="LV30" s="381">
        <v>15.789473684210524</v>
      </c>
      <c r="LW30" s="381">
        <v>24.390243902439025</v>
      </c>
      <c r="LX30" s="381">
        <v>7.8125000000000018</v>
      </c>
      <c r="LY30" s="381">
        <v>9.2307692307692299</v>
      </c>
      <c r="LZ30" s="381">
        <v>2.9850746268656718</v>
      </c>
      <c r="MA30" s="380">
        <v>24.61538461538461</v>
      </c>
      <c r="MB30" s="381">
        <v>36.507936507936513</v>
      </c>
      <c r="MC30" s="381">
        <v>35.9375</v>
      </c>
      <c r="MD30" s="381">
        <v>36.206896551724149</v>
      </c>
      <c r="ME30" s="381">
        <v>38.271604938271615</v>
      </c>
      <c r="MF30" s="381">
        <v>25.974025974025967</v>
      </c>
      <c r="MG30" s="381">
        <v>14.705882352941185</v>
      </c>
      <c r="MH30" s="381">
        <v>24.561403508771932</v>
      </c>
      <c r="MI30" s="381">
        <v>43.209876543209873</v>
      </c>
      <c r="MJ30" s="381">
        <v>37.878787878787875</v>
      </c>
      <c r="MK30" s="381">
        <v>27.692307692307693</v>
      </c>
      <c r="ML30" s="381">
        <v>29.850746268656707</v>
      </c>
      <c r="MM30" s="378" t="str">
        <f t="shared" si="5"/>
        <v>--</v>
      </c>
      <c r="MN30" s="381">
        <v>26.984126984126981</v>
      </c>
      <c r="MO30" s="381">
        <v>26.562499999999993</v>
      </c>
      <c r="MP30" s="381">
        <v>14.035087719298243</v>
      </c>
      <c r="MQ30" s="378" t="str">
        <f t="shared" si="6"/>
        <v>--</v>
      </c>
      <c r="MR30" s="381">
        <v>20.512820512820504</v>
      </c>
      <c r="MS30" s="381">
        <v>8.8235294117647118</v>
      </c>
      <c r="MT30" s="381">
        <v>29.824561403508778</v>
      </c>
      <c r="MU30" s="378" t="str">
        <f t="shared" si="7"/>
        <v>--</v>
      </c>
      <c r="MV30" s="381">
        <v>25.757575757575754</v>
      </c>
      <c r="MW30" s="381">
        <v>26.153846153846157</v>
      </c>
      <c r="MX30" s="381">
        <v>11.940298507462689</v>
      </c>
      <c r="MY30" s="380">
        <v>32.307692307692299</v>
      </c>
      <c r="MZ30" s="381">
        <v>30.158730158730148</v>
      </c>
      <c r="NA30" s="381">
        <v>37.499999999999993</v>
      </c>
      <c r="NB30" s="381">
        <v>29.310344827586203</v>
      </c>
      <c r="NC30" s="381">
        <v>45.67901234567902</v>
      </c>
      <c r="ND30" s="381">
        <v>29.870129870129855</v>
      </c>
      <c r="NE30" s="381">
        <v>30.882352941176475</v>
      </c>
      <c r="NF30" s="381">
        <v>24.561403508771928</v>
      </c>
      <c r="NG30" s="381">
        <v>41.772151898734158</v>
      </c>
      <c r="NH30" s="381">
        <v>36.363636363636367</v>
      </c>
      <c r="NI30" s="381">
        <v>29.230769230769223</v>
      </c>
      <c r="NJ30" s="381">
        <v>28.358208955223876</v>
      </c>
      <c r="NK30" s="380">
        <v>9.0909090909090899</v>
      </c>
      <c r="NL30" s="381">
        <v>9.5238095238095255</v>
      </c>
      <c r="NM30" s="381">
        <v>20.312499999999996</v>
      </c>
      <c r="NN30" s="381">
        <v>8.6206896551724128</v>
      </c>
      <c r="NO30" s="381">
        <v>19.512195121951223</v>
      </c>
      <c r="NP30" s="381">
        <v>10.256410256410252</v>
      </c>
      <c r="NQ30" s="381">
        <v>7.352941176470587</v>
      </c>
      <c r="NR30" s="381">
        <v>12.280701754385962</v>
      </c>
      <c r="NS30" s="381">
        <v>13.095238095238093</v>
      </c>
      <c r="NT30" s="381">
        <v>6.0606060606060597</v>
      </c>
      <c r="NU30" s="381">
        <v>10.769230769230774</v>
      </c>
      <c r="NV30" s="381">
        <v>4.4776119402985062</v>
      </c>
      <c r="NW30" s="380">
        <v>1.5151515151515149</v>
      </c>
      <c r="NX30" s="381">
        <v>6.349206349206348</v>
      </c>
      <c r="NY30" s="381">
        <v>10.937500000000004</v>
      </c>
      <c r="NZ30" s="381">
        <v>6.8965517241379297</v>
      </c>
      <c r="OA30" s="381">
        <v>10.975609756097557</v>
      </c>
      <c r="OB30" s="381">
        <v>16.666666666666668</v>
      </c>
      <c r="OC30" s="381">
        <v>7.3529411764705879</v>
      </c>
      <c r="OD30" s="381">
        <v>12.280701754385966</v>
      </c>
      <c r="OE30" s="381">
        <v>6.097560975609758</v>
      </c>
      <c r="OF30" s="381">
        <v>13.636363636363635</v>
      </c>
      <c r="OG30" s="381">
        <v>13.846153846153845</v>
      </c>
      <c r="OH30" s="381">
        <v>8.9552238805970124</v>
      </c>
      <c r="OI30" s="380">
        <v>6.0606060606060579</v>
      </c>
      <c r="OJ30" s="381">
        <v>7.9365079365079367</v>
      </c>
      <c r="OK30" s="381">
        <v>15.625000000000004</v>
      </c>
      <c r="OL30" s="381">
        <v>17.241379310344829</v>
      </c>
      <c r="OM30" s="381">
        <v>15.853658536585366</v>
      </c>
      <c r="ON30" s="381">
        <v>11.688311688311684</v>
      </c>
      <c r="OO30" s="381">
        <v>4.4776119402985062</v>
      </c>
      <c r="OP30" s="381">
        <v>10.526315789473687</v>
      </c>
      <c r="OQ30" s="381">
        <v>10.975609756097564</v>
      </c>
      <c r="OR30" s="381">
        <v>12.121212121212121</v>
      </c>
      <c r="OS30" s="381">
        <v>9.2307692307692299</v>
      </c>
      <c r="OT30" s="381">
        <v>4.477611940298508</v>
      </c>
      <c r="OU30" s="378" t="str">
        <f t="shared" si="8"/>
        <v>--</v>
      </c>
      <c r="OV30" s="381">
        <v>12.698412698412699</v>
      </c>
      <c r="OW30" s="381">
        <v>17.1875</v>
      </c>
      <c r="OX30" s="381">
        <v>18.965517241379306</v>
      </c>
      <c r="OY30" s="378" t="str">
        <f t="shared" si="9"/>
        <v>--</v>
      </c>
      <c r="OZ30" s="381">
        <v>15.384615384615381</v>
      </c>
      <c r="PA30" s="381">
        <v>5.8823529411764701</v>
      </c>
      <c r="PB30" s="381">
        <v>22.807017543859651</v>
      </c>
      <c r="PC30" s="378" t="str">
        <f t="shared" si="10"/>
        <v>--</v>
      </c>
      <c r="PD30" s="381">
        <v>15.15151515151515</v>
      </c>
      <c r="PE30" s="381">
        <v>10.769230769230774</v>
      </c>
      <c r="PF30" s="381">
        <v>13.432835820895527</v>
      </c>
      <c r="PG30" s="380">
        <v>9.0909090909090935</v>
      </c>
      <c r="PH30" s="381">
        <v>22.222222222222229</v>
      </c>
      <c r="PI30" s="381">
        <v>20.312500000000004</v>
      </c>
      <c r="PJ30" s="381">
        <v>18.965517241379313</v>
      </c>
      <c r="PK30" s="381">
        <v>20.731707317073162</v>
      </c>
      <c r="PL30" s="381">
        <v>24.675324675324681</v>
      </c>
      <c r="PM30" s="381">
        <v>1.4705882352941175</v>
      </c>
      <c r="PN30" s="381">
        <v>14.035087719298241</v>
      </c>
      <c r="PO30" s="381">
        <v>27.160493827160497</v>
      </c>
      <c r="PP30" s="381">
        <v>21.538461538461544</v>
      </c>
      <c r="PQ30" s="381">
        <v>12.307692307692312</v>
      </c>
      <c r="PR30" s="381">
        <v>13.432835820895527</v>
      </c>
      <c r="PS30" s="380">
        <v>4.8192771084337336</v>
      </c>
      <c r="PT30" s="381">
        <v>9.67741935483871</v>
      </c>
      <c r="PU30" s="381">
        <v>6.4516129032258069</v>
      </c>
      <c r="PV30" s="381">
        <v>1.5873015873015872</v>
      </c>
      <c r="PW30" s="380">
        <v>12.048192771084336</v>
      </c>
      <c r="PX30" s="381">
        <v>9.67741935483871</v>
      </c>
      <c r="PY30" s="381">
        <v>4.8387096774193541</v>
      </c>
      <c r="PZ30" s="381">
        <v>6.349206349206348</v>
      </c>
      <c r="QA30" s="380">
        <v>14.457831325301207</v>
      </c>
      <c r="QB30" s="381">
        <v>14.516129032258064</v>
      </c>
      <c r="QC30" s="381">
        <v>4.8387096774193541</v>
      </c>
      <c r="QD30" s="381">
        <v>4.761904761904761</v>
      </c>
      <c r="QE30" s="380">
        <v>4.8192771084337327</v>
      </c>
      <c r="QF30" s="381">
        <v>4.8387096774193541</v>
      </c>
      <c r="QG30" s="381">
        <v>6.4516129032258061</v>
      </c>
      <c r="QH30" s="381">
        <v>3.1746031746031744</v>
      </c>
      <c r="QI30" s="380">
        <v>8.0645161290322598</v>
      </c>
      <c r="QJ30" s="381">
        <v>9.5238095238095237</v>
      </c>
      <c r="QK30" s="381">
        <v>27.419354838709673</v>
      </c>
      <c r="QL30" s="381">
        <v>5.1724137931034493</v>
      </c>
      <c r="QM30" s="378" t="str">
        <f t="shared" si="11"/>
        <v>--</v>
      </c>
      <c r="QN30" s="381">
        <v>14.864864864864868</v>
      </c>
      <c r="QO30" s="381">
        <v>15.151515151515156</v>
      </c>
      <c r="QP30" s="381">
        <v>15.789473684210524</v>
      </c>
      <c r="QQ30" s="378" t="str">
        <f t="shared" si="12"/>
        <v>--</v>
      </c>
      <c r="QR30" s="381">
        <v>26.984126984126977</v>
      </c>
      <c r="QS30" s="381">
        <v>11.111111111111109</v>
      </c>
      <c r="QT30" s="381">
        <v>12.121212121212125</v>
      </c>
      <c r="QU30" s="380">
        <v>16.129032258064516</v>
      </c>
      <c r="QV30" s="381">
        <v>9.67741935483871</v>
      </c>
      <c r="QW30" s="381">
        <v>17.741935483870968</v>
      </c>
      <c r="QX30" s="381">
        <v>8.7719298245614041</v>
      </c>
      <c r="QY30" s="378" t="str">
        <f t="shared" si="13"/>
        <v>--</v>
      </c>
      <c r="QZ30" s="381">
        <v>5.4054054054054053</v>
      </c>
      <c r="RA30" s="381">
        <v>11.940298507462693</v>
      </c>
      <c r="RB30" s="381">
        <v>10.526315789473685</v>
      </c>
      <c r="RC30" s="378" t="str">
        <f t="shared" si="14"/>
        <v>--</v>
      </c>
      <c r="RD30" s="381">
        <v>12.903225806451612</v>
      </c>
      <c r="RE30" s="381">
        <v>9.5238095238095219</v>
      </c>
      <c r="RF30" s="381">
        <v>15.625</v>
      </c>
    </row>
    <row r="31" spans="1:474" ht="21" customHeight="1" x14ac:dyDescent="0.25">
      <c r="A31" s="114">
        <v>27</v>
      </c>
      <c r="B31" s="93" t="s">
        <v>27</v>
      </c>
      <c r="C31" s="126">
        <v>32.875357221367445</v>
      </c>
      <c r="D31" s="126">
        <v>25.884757889357353</v>
      </c>
      <c r="E31" s="126">
        <v>15.251706484641693</v>
      </c>
      <c r="F31" s="126">
        <v>30.545454545454604</v>
      </c>
      <c r="G31" s="126">
        <v>26.692063492063518</v>
      </c>
      <c r="H31" s="126">
        <v>16.133632104298197</v>
      </c>
      <c r="I31" s="126">
        <v>29.999999999999972</v>
      </c>
      <c r="J31" s="126">
        <v>25.178656503096779</v>
      </c>
      <c r="K31" s="126">
        <v>16.739209285455281</v>
      </c>
      <c r="L31" s="126">
        <v>26.936639745193936</v>
      </c>
      <c r="M31" s="128">
        <v>20.68965517241379</v>
      </c>
      <c r="N31" s="128">
        <v>13.966572894257812</v>
      </c>
      <c r="O31" s="128">
        <v>26.190766232184242</v>
      </c>
      <c r="P31" s="128">
        <v>17.645648525533527</v>
      </c>
      <c r="Q31" s="128">
        <v>12.618160985390977</v>
      </c>
      <c r="R31" s="128">
        <v>56.028991873490234</v>
      </c>
      <c r="S31" s="128">
        <v>38.990415335463446</v>
      </c>
      <c r="T31" s="128">
        <v>22.774813233724593</v>
      </c>
      <c r="U31" s="128">
        <v>55.601796079290381</v>
      </c>
      <c r="V31" s="128">
        <v>44.239806935094656</v>
      </c>
      <c r="W31" s="128">
        <v>26.121533442088115</v>
      </c>
      <c r="X31" s="128">
        <v>51.356132075471521</v>
      </c>
      <c r="Y31" s="128">
        <v>39.39393939393937</v>
      </c>
      <c r="Z31" s="128">
        <v>24.759309718437706</v>
      </c>
      <c r="AA31" s="128">
        <v>48.924547627176509</v>
      </c>
      <c r="AB31" s="132">
        <v>38.598901098901138</v>
      </c>
      <c r="AC31" s="132">
        <v>23.061630218687895</v>
      </c>
      <c r="AD31" s="132">
        <v>47.13174526008747</v>
      </c>
      <c r="AE31" s="132">
        <v>33.249460819554429</v>
      </c>
      <c r="AF31" s="128">
        <v>20.6679088433423</v>
      </c>
      <c r="AG31" s="126">
        <v>38.457300275482034</v>
      </c>
      <c r="AH31" s="126">
        <v>19.92823273100084</v>
      </c>
      <c r="AI31" s="133">
        <v>8.7940234791888727</v>
      </c>
      <c r="AJ31" s="133">
        <v>39.493670886075854</v>
      </c>
      <c r="AK31" s="128">
        <v>23.513685550604684</v>
      </c>
      <c r="AL31" s="128">
        <v>11.487451540501956</v>
      </c>
      <c r="AM31" s="128">
        <v>37.622824671481034</v>
      </c>
      <c r="AN31" s="128">
        <v>22.256716417910308</v>
      </c>
      <c r="AO31" s="128">
        <v>10.564530767834455</v>
      </c>
      <c r="AP31" s="128">
        <v>35.199543899657975</v>
      </c>
      <c r="AQ31" s="128">
        <v>21.697247706421994</v>
      </c>
      <c r="AR31" s="128">
        <v>10.142999667442639</v>
      </c>
      <c r="AS31" s="128">
        <v>31.946816296657651</v>
      </c>
      <c r="AT31" s="128">
        <v>17.494600431965438</v>
      </c>
      <c r="AU31" s="128">
        <v>9.3763440860215272</v>
      </c>
      <c r="AV31" s="128" t="s">
        <v>286</v>
      </c>
      <c r="AW31" s="128" t="s">
        <v>286</v>
      </c>
      <c r="AX31" s="132" t="s">
        <v>286</v>
      </c>
      <c r="AY31" s="132" t="s">
        <v>286</v>
      </c>
      <c r="AZ31" s="132" t="s">
        <v>286</v>
      </c>
      <c r="BA31" s="132" t="s">
        <v>286</v>
      </c>
      <c r="BB31" s="128" t="s">
        <v>286</v>
      </c>
      <c r="BC31" s="132" t="s">
        <v>286</v>
      </c>
      <c r="BD31" s="132" t="s">
        <v>286</v>
      </c>
      <c r="BE31" s="132" t="s">
        <v>286</v>
      </c>
      <c r="BF31" s="132">
        <v>22.655172413793139</v>
      </c>
      <c r="BG31" s="128">
        <v>18.767646570337128</v>
      </c>
      <c r="BH31" s="121" t="s">
        <v>286</v>
      </c>
      <c r="BI31" s="121">
        <v>21.499156423234535</v>
      </c>
      <c r="BJ31" s="121">
        <v>16.295444747808613</v>
      </c>
      <c r="BK31" s="121" t="s">
        <v>286</v>
      </c>
      <c r="BL31" s="128" t="s">
        <v>286</v>
      </c>
      <c r="BM31" s="121" t="s">
        <v>286</v>
      </c>
      <c r="BN31" s="114" t="s">
        <v>286</v>
      </c>
      <c r="BO31" s="114" t="s">
        <v>286</v>
      </c>
      <c r="BP31" s="114" t="s">
        <v>286</v>
      </c>
      <c r="BQ31" s="128" t="s">
        <v>286</v>
      </c>
      <c r="BR31" s="121" t="s">
        <v>286</v>
      </c>
      <c r="BS31" s="121" t="s">
        <v>286</v>
      </c>
      <c r="BT31" s="121" t="s">
        <v>286</v>
      </c>
      <c r="BU31" s="128">
        <v>28.143300034447211</v>
      </c>
      <c r="BV31" s="121">
        <v>22.089353927918989</v>
      </c>
      <c r="BW31" s="121" t="s">
        <v>286</v>
      </c>
      <c r="BX31" s="121">
        <v>27.276007215874952</v>
      </c>
      <c r="BY31" s="128">
        <v>22.078853046594883</v>
      </c>
      <c r="BZ31" s="121">
        <v>39.533383507149722</v>
      </c>
      <c r="CA31" s="121">
        <v>33.308004052684836</v>
      </c>
      <c r="CB31" s="121">
        <v>25.765306122449001</v>
      </c>
      <c r="CC31" s="128">
        <v>46.768469727927638</v>
      </c>
      <c r="CD31" s="121">
        <v>40.253864521804758</v>
      </c>
      <c r="CE31" s="121">
        <v>31.079983759642666</v>
      </c>
      <c r="CF31" s="121">
        <v>44.735626876010357</v>
      </c>
      <c r="CG31" s="128">
        <v>38.266086342783147</v>
      </c>
      <c r="CH31" s="121">
        <v>30.111792282726324</v>
      </c>
      <c r="CI31" s="121">
        <v>39.716713881019849</v>
      </c>
      <c r="CJ31" s="121">
        <v>33.947039436299477</v>
      </c>
      <c r="CK31" s="121">
        <v>26.748222846751439</v>
      </c>
      <c r="CL31" s="121">
        <v>37.432122601665384</v>
      </c>
      <c r="CM31" s="121">
        <v>30.330509485741739</v>
      </c>
      <c r="CN31" s="121">
        <v>23.896586201971157</v>
      </c>
      <c r="CO31" s="121">
        <v>11.535058615350611</v>
      </c>
      <c r="CP31" s="128">
        <v>11.352933689703509</v>
      </c>
      <c r="CQ31" s="121">
        <v>10.680025580899574</v>
      </c>
      <c r="CR31" s="121">
        <v>11.565973368548503</v>
      </c>
      <c r="CS31" s="114">
        <v>13.273666960796682</v>
      </c>
      <c r="CT31" s="114">
        <v>9.8863174989849458</v>
      </c>
      <c r="CU31" s="128">
        <v>11.839323467230415</v>
      </c>
      <c r="CV31" s="121">
        <v>14.03903015966878</v>
      </c>
      <c r="CW31" s="121">
        <v>11.927601809954723</v>
      </c>
      <c r="CX31" s="114">
        <v>11.935748622347283</v>
      </c>
      <c r="CY31" s="114">
        <v>13.96208969024496</v>
      </c>
      <c r="CZ31" s="128">
        <v>13.031161473087813</v>
      </c>
      <c r="DA31" s="121">
        <v>9.9886492622020633</v>
      </c>
      <c r="DB31" s="121">
        <v>13.026587349763254</v>
      </c>
      <c r="DC31" s="114">
        <v>11.943555426243796</v>
      </c>
      <c r="DD31" s="114" t="s">
        <v>286</v>
      </c>
      <c r="DE31" s="128" t="s">
        <v>286</v>
      </c>
      <c r="DF31" s="121" t="s">
        <v>286</v>
      </c>
      <c r="DG31" s="121" t="s">
        <v>286</v>
      </c>
      <c r="DH31" s="114" t="s">
        <v>286</v>
      </c>
      <c r="DI31" s="114" t="s">
        <v>286</v>
      </c>
      <c r="DJ31" s="128" t="s">
        <v>286</v>
      </c>
      <c r="DK31" s="121" t="s">
        <v>286</v>
      </c>
      <c r="DL31" s="121" t="s">
        <v>286</v>
      </c>
      <c r="DM31" s="121">
        <v>52.904399227009144</v>
      </c>
      <c r="DN31" s="121">
        <v>35.317596077089654</v>
      </c>
      <c r="DO31" s="128">
        <v>25.124626121635092</v>
      </c>
      <c r="DP31" s="121">
        <v>52.125469298776736</v>
      </c>
      <c r="DQ31" s="121">
        <v>33.552474300740975</v>
      </c>
      <c r="DR31" s="121">
        <v>23.644686024889126</v>
      </c>
      <c r="DS31" s="121" t="s">
        <v>286</v>
      </c>
      <c r="DT31" s="128" t="s">
        <v>286</v>
      </c>
      <c r="DU31" s="131" t="s">
        <v>286</v>
      </c>
      <c r="DV31" s="131" t="s">
        <v>286</v>
      </c>
      <c r="DW31" s="114" t="s">
        <v>286</v>
      </c>
      <c r="DX31" s="131" t="s">
        <v>286</v>
      </c>
      <c r="DY31" s="128" t="s">
        <v>286</v>
      </c>
      <c r="DZ31" s="128" t="s">
        <v>286</v>
      </c>
      <c r="EA31" s="128" t="s">
        <v>286</v>
      </c>
      <c r="EB31" s="128">
        <v>44.429239365948177</v>
      </c>
      <c r="EC31" s="128">
        <v>45.547161172160891</v>
      </c>
      <c r="ED31" s="128">
        <v>33.111922949186393</v>
      </c>
      <c r="EE31" s="128">
        <v>40.384381462109147</v>
      </c>
      <c r="EF31" s="128">
        <v>40.84861560589718</v>
      </c>
      <c r="EG31" s="128">
        <v>29.487546521614643</v>
      </c>
      <c r="EH31" s="128">
        <v>5.9025911192344687</v>
      </c>
      <c r="EI31" s="128">
        <v>10.051971098998569</v>
      </c>
      <c r="EJ31" s="128">
        <v>7.5058473314905356</v>
      </c>
      <c r="EK31" s="128">
        <v>4.3747286148501905</v>
      </c>
      <c r="EL31" s="121">
        <v>8.0145948666331197</v>
      </c>
      <c r="EM31" s="121">
        <v>6.0876623376623371</v>
      </c>
      <c r="EN31" s="121">
        <v>4.5316868592731048</v>
      </c>
      <c r="EO31" s="121">
        <v>9.1720493247210637</v>
      </c>
      <c r="EP31" s="128">
        <v>6.8218733080671408</v>
      </c>
      <c r="EQ31" s="121">
        <v>3.4978492189268766</v>
      </c>
      <c r="ER31" s="121">
        <v>6.8109339407744782</v>
      </c>
      <c r="ES31" s="121">
        <v>6.8068896985756933</v>
      </c>
      <c r="ET31" s="121">
        <v>3.168292976749786</v>
      </c>
      <c r="EU31" s="128">
        <v>5.6364939097205529</v>
      </c>
      <c r="EV31" s="121">
        <v>5.4293470495785323</v>
      </c>
      <c r="EW31" s="121">
        <v>9.8636363636363455</v>
      </c>
      <c r="EX31" s="121">
        <v>11.532904242742653</v>
      </c>
      <c r="EY31" s="121">
        <v>6.7614879649890485</v>
      </c>
      <c r="EZ31" s="128">
        <v>8.8734912829682724</v>
      </c>
      <c r="FA31" s="121">
        <v>11.031237746699748</v>
      </c>
      <c r="FB31" s="121">
        <v>7.5146935348446666</v>
      </c>
      <c r="FC31" s="121">
        <v>9.1163242980430361</v>
      </c>
      <c r="FD31" s="121">
        <v>12.40786240786236</v>
      </c>
      <c r="FE31" s="128">
        <v>7.3041168658698483</v>
      </c>
      <c r="FF31" s="121">
        <v>7.7039803898681045</v>
      </c>
      <c r="FG31" s="121">
        <v>9.5391595033428729</v>
      </c>
      <c r="FH31" s="121">
        <v>8.6240140227870512</v>
      </c>
      <c r="FI31" s="121">
        <v>6.98722764838468</v>
      </c>
      <c r="FJ31" s="128">
        <v>9.3213925327951941</v>
      </c>
      <c r="FK31" s="121">
        <v>8.1210668264908783</v>
      </c>
      <c r="FL31" s="121">
        <v>24.411566913248098</v>
      </c>
      <c r="FM31" s="121">
        <v>31.165240289664261</v>
      </c>
      <c r="FN31" s="121">
        <v>20.761321373878825</v>
      </c>
      <c r="FO31" s="128">
        <v>20.978077571669541</v>
      </c>
      <c r="FP31" s="121">
        <v>29.110441503995897</v>
      </c>
      <c r="FQ31" s="121">
        <v>21.555881736213092</v>
      </c>
      <c r="FR31" s="121">
        <v>20.428134556574975</v>
      </c>
      <c r="FS31" s="121">
        <v>27.62220584622942</v>
      </c>
      <c r="FT31" s="128">
        <v>17.999242137173066</v>
      </c>
      <c r="FU31" s="121">
        <v>12.987926386121199</v>
      </c>
      <c r="FV31" s="121">
        <v>18.903682379752951</v>
      </c>
      <c r="FW31" s="121">
        <v>13.36738288129626</v>
      </c>
      <c r="FX31" s="121">
        <v>11.752136752136693</v>
      </c>
      <c r="FY31" s="128">
        <v>14.930291508238254</v>
      </c>
      <c r="FZ31" s="121">
        <v>11.930194072513904</v>
      </c>
      <c r="GA31" s="121">
        <v>40.826669670007917</v>
      </c>
      <c r="GB31" s="121">
        <v>36.173294706347107</v>
      </c>
      <c r="GC31" s="121">
        <v>18.780061215566221</v>
      </c>
      <c r="GD31" s="128">
        <v>35.939270337638739</v>
      </c>
      <c r="GE31" s="121">
        <v>35.118813181042363</v>
      </c>
      <c r="GF31" s="121">
        <v>19.663512092534202</v>
      </c>
      <c r="GG31" s="121">
        <v>30.90909090909097</v>
      </c>
      <c r="GH31" s="121">
        <v>31.089230769230785</v>
      </c>
      <c r="GI31" s="128">
        <v>18.392112248767571</v>
      </c>
      <c r="GJ31" s="121">
        <v>27.850335333568683</v>
      </c>
      <c r="GK31" s="121">
        <v>24.924924924924969</v>
      </c>
      <c r="GL31" s="121">
        <v>15.867418899858963</v>
      </c>
      <c r="GM31" s="130">
        <v>25.379362670713249</v>
      </c>
      <c r="GN31" s="128">
        <v>21.653543307086647</v>
      </c>
      <c r="GO31" s="121">
        <v>13.898509260653498</v>
      </c>
      <c r="GP31" s="121">
        <v>14.869888475836436</v>
      </c>
      <c r="GQ31" s="121">
        <v>31.101739588824262</v>
      </c>
      <c r="GR31" s="121">
        <v>27.624671916010524</v>
      </c>
      <c r="GS31" s="128">
        <v>11.34463276836161</v>
      </c>
      <c r="GT31" s="121">
        <v>27.761037599895207</v>
      </c>
      <c r="GU31" s="121">
        <v>30.107075372664312</v>
      </c>
      <c r="GV31" s="121">
        <v>9.927598478340915</v>
      </c>
      <c r="GW31" s="121">
        <v>24.418028727092643</v>
      </c>
      <c r="GX31" s="128">
        <v>25.323686214775385</v>
      </c>
      <c r="GY31" s="128">
        <v>9.7016678412027044</v>
      </c>
      <c r="GZ31" s="128">
        <v>21.107640557424343</v>
      </c>
      <c r="HA31" s="128">
        <v>22.16349541930942</v>
      </c>
      <c r="HB31" s="128">
        <v>8.6934610054176851</v>
      </c>
      <c r="HC31" s="128">
        <v>18.630937261874546</v>
      </c>
      <c r="HD31" s="128">
        <v>20.129381675944089</v>
      </c>
      <c r="HE31" s="128" t="s">
        <v>286</v>
      </c>
      <c r="HF31" s="128" t="s">
        <v>286</v>
      </c>
      <c r="HG31" s="128" t="s">
        <v>286</v>
      </c>
      <c r="HH31" s="128" t="s">
        <v>286</v>
      </c>
      <c r="HI31" s="128" t="s">
        <v>286</v>
      </c>
      <c r="HJ31" s="128" t="s">
        <v>286</v>
      </c>
      <c r="HK31" s="128" t="s">
        <v>286</v>
      </c>
      <c r="HL31" s="121" t="s">
        <v>286</v>
      </c>
      <c r="HM31" s="121" t="s">
        <v>286</v>
      </c>
      <c r="HN31" s="121" t="s">
        <v>286</v>
      </c>
      <c r="HO31" s="121">
        <v>9.3839541547277836</v>
      </c>
      <c r="HP31" s="128">
        <v>14.390499476074055</v>
      </c>
      <c r="HQ31" s="121" t="s">
        <v>286</v>
      </c>
      <c r="HR31" s="121">
        <v>9.299395161290354</v>
      </c>
      <c r="HS31" s="121">
        <v>13.658170914542721</v>
      </c>
      <c r="HT31" s="129">
        <v>10.529254131308621</v>
      </c>
      <c r="HU31" s="128">
        <v>11.366305624429089</v>
      </c>
      <c r="HV31" s="114">
        <v>9.7152792871114961</v>
      </c>
      <c r="HW31" s="114">
        <v>12.085549394590933</v>
      </c>
      <c r="HX31" s="114">
        <v>10.476190476190459</v>
      </c>
      <c r="HY31" s="114">
        <v>8.5355648535564654</v>
      </c>
      <c r="HZ31" s="114">
        <v>12.765957446808503</v>
      </c>
      <c r="IA31" s="114">
        <v>11.308939096267173</v>
      </c>
      <c r="IB31" s="114">
        <v>7.9406795569738868</v>
      </c>
      <c r="IC31" s="114">
        <v>11.076740035693033</v>
      </c>
      <c r="ID31" s="114">
        <v>10.17173051519153</v>
      </c>
      <c r="IE31" s="114">
        <v>8.3391853932584148</v>
      </c>
      <c r="IF31" s="114">
        <v>11.900826446280998</v>
      </c>
      <c r="IG31" s="114">
        <v>10.007620015240018</v>
      </c>
      <c r="IH31" s="114">
        <v>7.7466907340553481</v>
      </c>
      <c r="II31" s="114">
        <v>5.0594570338793039</v>
      </c>
      <c r="IJ31" s="114">
        <v>8.0381649457587141</v>
      </c>
      <c r="IK31" s="114">
        <v>7.8729882557633495</v>
      </c>
      <c r="IL31" s="114">
        <v>5.9460075179405507</v>
      </c>
      <c r="IM31" s="114">
        <v>7.2082679225536319</v>
      </c>
      <c r="IN31" s="114">
        <v>7.3252406864797139</v>
      </c>
      <c r="IO31" s="114">
        <v>5.2924446642760072</v>
      </c>
      <c r="IP31" s="114">
        <v>7.4174470182355741</v>
      </c>
      <c r="IQ31" s="114">
        <v>6.4564848027185269</v>
      </c>
      <c r="IR31" s="114">
        <v>5.0887573964497079</v>
      </c>
      <c r="IS31" s="114">
        <v>6.5233061028351642</v>
      </c>
      <c r="IT31" s="114">
        <v>7.0801124385101994</v>
      </c>
      <c r="IU31" s="114">
        <v>4.8681541582150096</v>
      </c>
      <c r="IV31" s="114">
        <v>6.2945066124109799</v>
      </c>
      <c r="IW31" s="114">
        <v>6.4613072877535531</v>
      </c>
      <c r="IX31" s="114" t="str">
        <f t="shared" si="38"/>
        <v>--</v>
      </c>
      <c r="IY31" s="114" t="str">
        <f t="shared" si="38"/>
        <v>--</v>
      </c>
      <c r="IZ31" s="114" t="str">
        <f t="shared" si="38"/>
        <v>--</v>
      </c>
      <c r="JA31" s="114" t="str">
        <f t="shared" si="38"/>
        <v>--</v>
      </c>
      <c r="JB31" s="114" t="str">
        <f t="shared" si="38"/>
        <v>--</v>
      </c>
      <c r="JC31" s="114" t="str">
        <f t="shared" si="38"/>
        <v>--</v>
      </c>
      <c r="JD31" s="114" t="str">
        <f t="shared" si="38"/>
        <v>--</v>
      </c>
      <c r="JE31" s="114" t="str">
        <f t="shared" si="38"/>
        <v>--</v>
      </c>
      <c r="JF31" s="114" t="str">
        <f t="shared" si="38"/>
        <v>--</v>
      </c>
      <c r="JG31" s="243">
        <v>5.6257901390644696</v>
      </c>
      <c r="JH31" s="243">
        <v>6.7339510258106996</v>
      </c>
      <c r="JI31" s="243">
        <v>6.2002892263195903</v>
      </c>
      <c r="JJ31" s="243">
        <v>5.1811288963774196</v>
      </c>
      <c r="JK31" s="243">
        <v>4.9093534413605102</v>
      </c>
      <c r="JL31" s="243">
        <v>5.2371753595192203</v>
      </c>
      <c r="JM31" s="243">
        <v>12.8485424588086</v>
      </c>
      <c r="JN31" s="243">
        <v>13.1552753815527</v>
      </c>
      <c r="JO31" s="243">
        <v>13.0655085052479</v>
      </c>
      <c r="JP31" s="243">
        <v>12.2646810901938</v>
      </c>
      <c r="JQ31" s="243">
        <v>10.0449293966624</v>
      </c>
      <c r="JR31" s="243">
        <v>10.605410047230601</v>
      </c>
      <c r="JS31" s="243">
        <v>11.657414750198299</v>
      </c>
      <c r="JT31" s="243">
        <v>10.046573519627399</v>
      </c>
      <c r="JU31" s="243">
        <v>8.0762250453720306</v>
      </c>
      <c r="JV31" s="243">
        <v>11.235955056179799</v>
      </c>
      <c r="JW31" s="243">
        <v>8.6907630522088493</v>
      </c>
      <c r="JX31" s="243">
        <v>7.10452886885599</v>
      </c>
      <c r="JY31" s="243">
        <v>7.9809976247030798</v>
      </c>
      <c r="JZ31" s="243">
        <v>10.6432360742706</v>
      </c>
      <c r="KA31" s="243">
        <v>12.5544267053701</v>
      </c>
      <c r="KB31" s="243">
        <v>7.7398511026829597</v>
      </c>
      <c r="KC31" s="243">
        <v>8.4938985228002402</v>
      </c>
      <c r="KD31" s="243">
        <v>11.635895234006</v>
      </c>
      <c r="KE31" s="243">
        <v>2.2091765796384899</v>
      </c>
      <c r="KF31" s="128" t="str">
        <f t="shared" si="1"/>
        <v>--</v>
      </c>
      <c r="KG31" s="243">
        <v>10.023268301413999</v>
      </c>
      <c r="KH31" s="243">
        <v>2.42457638793221</v>
      </c>
      <c r="KI31" s="128" t="str">
        <f t="shared" si="2"/>
        <v>--</v>
      </c>
      <c r="KJ31" s="243">
        <v>10.1522842639594</v>
      </c>
      <c r="KK31" s="243">
        <v>3.7788881948782098</v>
      </c>
      <c r="KL31" s="243">
        <v>4.4083906915765398</v>
      </c>
      <c r="KM31" s="243">
        <v>4.8583721764073102</v>
      </c>
      <c r="KN31" s="243">
        <v>3.9860627177700501</v>
      </c>
      <c r="KO31" s="243">
        <v>3.8541500079961599</v>
      </c>
      <c r="KP31" s="243">
        <v>5.1024765157984602</v>
      </c>
      <c r="KQ31" s="220">
        <v>3.96262329122685</v>
      </c>
      <c r="KR31" s="220">
        <v>4.0315512708150703</v>
      </c>
      <c r="KS31" s="220">
        <v>9.6538528439728903</v>
      </c>
      <c r="KT31" s="220">
        <v>12.531144657775201</v>
      </c>
      <c r="KU31" s="220">
        <v>13.4776536312849</v>
      </c>
      <c r="KV31" s="220">
        <v>18.656277565421998</v>
      </c>
      <c r="KW31" s="220">
        <v>3.3530229325920802</v>
      </c>
      <c r="KX31" s="220">
        <v>4.4052863436123104</v>
      </c>
      <c r="KY31" s="128" t="str">
        <f t="shared" si="40"/>
        <v>--</v>
      </c>
      <c r="KZ31" s="128" t="str">
        <f t="shared" si="40"/>
        <v>--</v>
      </c>
      <c r="LA31" s="220">
        <v>2.9558343357965402</v>
      </c>
      <c r="LB31" s="128" t="str">
        <f t="shared" si="4"/>
        <v>--</v>
      </c>
      <c r="LC31" s="295">
        <v>23.706338939198037</v>
      </c>
      <c r="LD31" s="295">
        <v>15.399047481599071</v>
      </c>
      <c r="LE31" s="295">
        <v>11.271199159537707</v>
      </c>
      <c r="LF31" s="295">
        <v>6.9582840736362144</v>
      </c>
      <c r="LG31" s="295">
        <v>25.806900389538093</v>
      </c>
      <c r="LH31" s="295">
        <v>13.461538461538456</v>
      </c>
      <c r="LI31" s="295">
        <v>7.8236342042755389</v>
      </c>
      <c r="LJ31" s="295">
        <v>5.3763440860215006</v>
      </c>
      <c r="LK31" s="380">
        <v>27.276908923643042</v>
      </c>
      <c r="LL31" s="381">
        <v>13.482796201152079</v>
      </c>
      <c r="LM31" s="381">
        <v>8.8903394255874808</v>
      </c>
      <c r="LN31" s="381">
        <v>4.3429003021147938</v>
      </c>
      <c r="LO31" s="380">
        <v>15.650340577359728</v>
      </c>
      <c r="LP31" s="381">
        <v>11.601969872537625</v>
      </c>
      <c r="LQ31" s="381">
        <v>8.94443607890382</v>
      </c>
      <c r="LR31" s="381">
        <v>5.2818689690198095</v>
      </c>
      <c r="LS31" s="381">
        <v>19.466927156014528</v>
      </c>
      <c r="LT31" s="381">
        <v>12.425130623168114</v>
      </c>
      <c r="LU31" s="381">
        <v>7.6877411694864985</v>
      </c>
      <c r="LV31" s="381">
        <v>5.4556120453656511</v>
      </c>
      <c r="LW31" s="381">
        <v>20.278330019880773</v>
      </c>
      <c r="LX31" s="381">
        <v>12.874481487171652</v>
      </c>
      <c r="LY31" s="381">
        <v>9.1026468689476996</v>
      </c>
      <c r="LZ31" s="381">
        <v>5.4575830703545565</v>
      </c>
      <c r="MA31" s="380">
        <v>30.107526881720403</v>
      </c>
      <c r="MB31" s="381">
        <v>25.60603861228045</v>
      </c>
      <c r="MC31" s="381">
        <v>21.151515151515142</v>
      </c>
      <c r="MD31" s="381">
        <v>18.152432800272273</v>
      </c>
      <c r="ME31" s="381">
        <v>32.411288069293235</v>
      </c>
      <c r="MF31" s="381">
        <v>24.181007010834882</v>
      </c>
      <c r="MG31" s="381">
        <v>18.767631774313237</v>
      </c>
      <c r="MH31" s="381">
        <v>16.888454011741604</v>
      </c>
      <c r="MI31" s="381">
        <v>34.586466165413412</v>
      </c>
      <c r="MJ31" s="381">
        <v>25.492610837438523</v>
      </c>
      <c r="MK31" s="381">
        <v>20.84952084952085</v>
      </c>
      <c r="ML31" s="381">
        <v>17.767441860465098</v>
      </c>
      <c r="MM31" s="378" t="str">
        <f t="shared" si="5"/>
        <v>--</v>
      </c>
      <c r="MN31" s="381">
        <v>21.781317885590116</v>
      </c>
      <c r="MO31" s="381">
        <v>21.260199456029035</v>
      </c>
      <c r="MP31" s="381">
        <v>22.540705563093631</v>
      </c>
      <c r="MQ31" s="378" t="str">
        <f t="shared" si="6"/>
        <v>--</v>
      </c>
      <c r="MR31" s="381">
        <v>20.959306033932872</v>
      </c>
      <c r="MS31" s="381">
        <v>17.349970291146771</v>
      </c>
      <c r="MT31" s="381">
        <v>17.406610600430259</v>
      </c>
      <c r="MU31" s="378" t="str">
        <f t="shared" si="7"/>
        <v>--</v>
      </c>
      <c r="MV31" s="381">
        <v>20.645161290322637</v>
      </c>
      <c r="MW31" s="381">
        <v>19.144260599793192</v>
      </c>
      <c r="MX31" s="381">
        <v>15.858867223769732</v>
      </c>
      <c r="MY31" s="380">
        <v>30.22272801170546</v>
      </c>
      <c r="MZ31" s="381">
        <v>24.424163407214266</v>
      </c>
      <c r="NA31" s="381">
        <v>21.521476104053306</v>
      </c>
      <c r="NB31" s="381">
        <v>18.215739484396181</v>
      </c>
      <c r="NC31" s="381">
        <v>33.356731714165285</v>
      </c>
      <c r="ND31" s="381">
        <v>24.776614756190909</v>
      </c>
      <c r="NE31" s="381">
        <v>21.500742942050625</v>
      </c>
      <c r="NF31" s="381">
        <v>19.769035036210528</v>
      </c>
      <c r="NG31" s="381">
        <v>35.27149669281652</v>
      </c>
      <c r="NH31" s="381">
        <v>26.255953295437102</v>
      </c>
      <c r="NI31" s="381">
        <v>22.758442230560298</v>
      </c>
      <c r="NJ31" s="381">
        <v>19.572490706319716</v>
      </c>
      <c r="NK31" s="380">
        <v>9.8675710594315529</v>
      </c>
      <c r="NL31" s="381">
        <v>10.128594133795705</v>
      </c>
      <c r="NM31" s="381">
        <v>8.3170401564144747</v>
      </c>
      <c r="NN31" s="381">
        <v>5.4720486404323365</v>
      </c>
      <c r="NO31" s="381">
        <v>14.130283163621126</v>
      </c>
      <c r="NP31" s="381">
        <v>9.0595451060567296</v>
      </c>
      <c r="NQ31" s="381">
        <v>5.1362215274676215</v>
      </c>
      <c r="NR31" s="381">
        <v>3.5686274509803959</v>
      </c>
      <c r="NS31" s="381">
        <v>13.888039155705085</v>
      </c>
      <c r="NT31" s="381">
        <v>8.0517053418470752</v>
      </c>
      <c r="NU31" s="381">
        <v>5.8908045977011794</v>
      </c>
      <c r="NV31" s="381">
        <v>3.1485671191553548</v>
      </c>
      <c r="NW31" s="380">
        <v>4.8824006488240101</v>
      </c>
      <c r="NX31" s="381">
        <v>8.2114409847936276</v>
      </c>
      <c r="NY31" s="381">
        <v>7.2378362042913098</v>
      </c>
      <c r="NZ31" s="381">
        <v>5.5941685031361228</v>
      </c>
      <c r="OA31" s="381">
        <v>8.8494338039983305</v>
      </c>
      <c r="OB31" s="381">
        <v>8.2822085889570403</v>
      </c>
      <c r="OC31" s="381">
        <v>5.9568131049888278</v>
      </c>
      <c r="OD31" s="381">
        <v>5.4388376202631159</v>
      </c>
      <c r="OE31" s="381">
        <v>8.328239608801951</v>
      </c>
      <c r="OF31" s="381">
        <v>8.2616707616707625</v>
      </c>
      <c r="OG31" s="381">
        <v>7.2156963986058962</v>
      </c>
      <c r="OH31" s="381">
        <v>5.245597775718239</v>
      </c>
      <c r="OI31" s="380">
        <v>7.3364713520532545</v>
      </c>
      <c r="OJ31" s="381">
        <v>8.3007388092133922</v>
      </c>
      <c r="OK31" s="381">
        <v>7.7261021057415507</v>
      </c>
      <c r="OL31" s="381">
        <v>6.3327674023769385</v>
      </c>
      <c r="OM31" s="381">
        <v>11.353772924541502</v>
      </c>
      <c r="ON31" s="381">
        <v>8.2214550568981224</v>
      </c>
      <c r="OO31" s="381">
        <v>6.9227333631085415</v>
      </c>
      <c r="OP31" s="381">
        <v>5.2621244845866846</v>
      </c>
      <c r="OQ31" s="381">
        <v>8.7069625095638727</v>
      </c>
      <c r="OR31" s="381">
        <v>7.2229906254802447</v>
      </c>
      <c r="OS31" s="381">
        <v>6.047656047656039</v>
      </c>
      <c r="OT31" s="381">
        <v>4.8078708000742472</v>
      </c>
      <c r="OU31" s="378" t="str">
        <f t="shared" si="8"/>
        <v>--</v>
      </c>
      <c r="OV31" s="381">
        <v>10.430247718383336</v>
      </c>
      <c r="OW31" s="381">
        <v>11.729049856038792</v>
      </c>
      <c r="OX31" s="381">
        <v>13.214588634435964</v>
      </c>
      <c r="OY31" s="378" t="str">
        <f t="shared" si="9"/>
        <v>--</v>
      </c>
      <c r="OZ31" s="381">
        <v>9.6889799052860965</v>
      </c>
      <c r="PA31" s="381">
        <v>8.5492999702115</v>
      </c>
      <c r="PB31" s="381">
        <v>9.6350078492935776</v>
      </c>
      <c r="PC31" s="378" t="str">
        <f t="shared" si="10"/>
        <v>--</v>
      </c>
      <c r="PD31" s="381">
        <v>9.4359920086061688</v>
      </c>
      <c r="PE31" s="381">
        <v>9.3467596178672743</v>
      </c>
      <c r="PF31" s="381">
        <v>8.1311353954436036</v>
      </c>
      <c r="PG31" s="380">
        <v>12.13995117982096</v>
      </c>
      <c r="PH31" s="381">
        <v>13.648863800839482</v>
      </c>
      <c r="PI31" s="381">
        <v>12.058778972882903</v>
      </c>
      <c r="PJ31" s="381">
        <v>10.305602716468579</v>
      </c>
      <c r="PK31" s="381">
        <v>15.947730785443303</v>
      </c>
      <c r="PL31" s="381">
        <v>12.032770097286198</v>
      </c>
      <c r="PM31" s="381">
        <v>11.005070086489754</v>
      </c>
      <c r="PN31" s="381">
        <v>9.2443572129539309</v>
      </c>
      <c r="PO31" s="381">
        <v>14.062260389510845</v>
      </c>
      <c r="PP31" s="381">
        <v>12.148671479035446</v>
      </c>
      <c r="PQ31" s="381">
        <v>10.391119142894008</v>
      </c>
      <c r="PR31" s="381">
        <v>7.9303316657402325</v>
      </c>
      <c r="PS31" s="380">
        <v>3.7692307692307661</v>
      </c>
      <c r="PT31" s="381">
        <v>5.176704828272781</v>
      </c>
      <c r="PU31" s="381">
        <v>5.1293422025129258</v>
      </c>
      <c r="PV31" s="381">
        <v>4.9571219410165215</v>
      </c>
      <c r="PW31" s="380">
        <v>11.934537594565382</v>
      </c>
      <c r="PX31" s="381">
        <v>12.265560165975142</v>
      </c>
      <c r="PY31" s="381">
        <v>11.282203138880655</v>
      </c>
      <c r="PZ31" s="381">
        <v>9.6713418463470369</v>
      </c>
      <c r="QA31" s="380">
        <v>18.999845655193731</v>
      </c>
      <c r="QB31" s="381">
        <v>14.608985024958432</v>
      </c>
      <c r="QC31" s="381">
        <v>10.816809707013892</v>
      </c>
      <c r="QD31" s="381">
        <v>7.3655576480435219</v>
      </c>
      <c r="QE31" s="380">
        <v>4.4369126482822407</v>
      </c>
      <c r="QF31" s="381">
        <v>9.0924229808493173</v>
      </c>
      <c r="QG31" s="381">
        <v>11.410788381742758</v>
      </c>
      <c r="QH31" s="381">
        <v>13.652519339326789</v>
      </c>
      <c r="QI31" s="380">
        <v>9.623573496848886</v>
      </c>
      <c r="QJ31" s="381">
        <v>12.453241895261836</v>
      </c>
      <c r="QK31" s="381">
        <v>12.493867538838913</v>
      </c>
      <c r="QL31" s="381">
        <v>11.654470819203956</v>
      </c>
      <c r="QM31" s="378" t="str">
        <f t="shared" si="11"/>
        <v>--</v>
      </c>
      <c r="QN31" s="381">
        <v>12.331807462893607</v>
      </c>
      <c r="QO31" s="381">
        <v>11.070404587448246</v>
      </c>
      <c r="QP31" s="381">
        <v>11.923485653560054</v>
      </c>
      <c r="QQ31" s="378" t="str">
        <f t="shared" si="12"/>
        <v>--</v>
      </c>
      <c r="QR31" s="381">
        <v>12.851007598282136</v>
      </c>
      <c r="QS31" s="381">
        <v>12.575113586398937</v>
      </c>
      <c r="QT31" s="381">
        <v>13.34164588528675</v>
      </c>
      <c r="QU31" s="380">
        <v>13.080747471284102</v>
      </c>
      <c r="QV31" s="381">
        <v>12.303134258537368</v>
      </c>
      <c r="QW31" s="381">
        <v>13.014259957384036</v>
      </c>
      <c r="QX31" s="381">
        <v>12.316505549588245</v>
      </c>
      <c r="QY31" s="378" t="str">
        <f t="shared" si="13"/>
        <v>--</v>
      </c>
      <c r="QZ31" s="381">
        <v>12.204286111884212</v>
      </c>
      <c r="RA31" s="381">
        <v>11.467816642708888</v>
      </c>
      <c r="RB31" s="381">
        <v>11.324376199616138</v>
      </c>
      <c r="RC31" s="378" t="str">
        <f t="shared" si="14"/>
        <v>--</v>
      </c>
      <c r="RD31" s="381">
        <v>12.880291005291024</v>
      </c>
      <c r="RE31" s="381">
        <v>11.621065019123284</v>
      </c>
      <c r="RF31" s="381">
        <v>12.8081905557877</v>
      </c>
    </row>
    <row r="32" spans="1:474" x14ac:dyDescent="0.25">
      <c r="A32" s="114">
        <v>28</v>
      </c>
      <c r="B32" s="93" t="s">
        <v>28</v>
      </c>
      <c r="C32" s="126">
        <v>23.711340206185564</v>
      </c>
      <c r="D32" s="126">
        <v>28.828828828828836</v>
      </c>
      <c r="E32" s="126">
        <v>24.374999999999996</v>
      </c>
      <c r="F32" s="126">
        <v>23.232323232323235</v>
      </c>
      <c r="G32" s="126">
        <v>23.693379790940782</v>
      </c>
      <c r="H32" s="126">
        <v>17.553191489361705</v>
      </c>
      <c r="I32" s="126">
        <v>32.487309644670077</v>
      </c>
      <c r="J32" s="126">
        <v>26.872246696035237</v>
      </c>
      <c r="K32" s="126">
        <v>13.513513513513516</v>
      </c>
      <c r="L32" s="126">
        <v>16.374269005847953</v>
      </c>
      <c r="M32" s="128">
        <v>25.446428571428584</v>
      </c>
      <c r="N32" s="128">
        <v>9.550561797752815</v>
      </c>
      <c r="O32" s="128">
        <v>25.17482517482518</v>
      </c>
      <c r="P32" s="128">
        <v>14.285714285714279</v>
      </c>
      <c r="Q32" s="128">
        <v>12.698412698412707</v>
      </c>
      <c r="R32" s="128">
        <v>51.041666666666664</v>
      </c>
      <c r="S32" s="128">
        <v>51.351351351351347</v>
      </c>
      <c r="T32" s="128">
        <v>38.125</v>
      </c>
      <c r="U32" s="128">
        <v>56.060606060606084</v>
      </c>
      <c r="V32" s="128">
        <v>42.906574394463696</v>
      </c>
      <c r="W32" s="128">
        <v>35.294117647058833</v>
      </c>
      <c r="X32" s="128">
        <v>52.763819095477388</v>
      </c>
      <c r="Y32" s="128">
        <v>45.414847161572034</v>
      </c>
      <c r="Z32" s="128">
        <v>19.81981981981982</v>
      </c>
      <c r="AA32" s="128">
        <v>53.179190751445091</v>
      </c>
      <c r="AB32" s="132">
        <v>44.888888888888879</v>
      </c>
      <c r="AC32" s="132">
        <v>25.2808988764045</v>
      </c>
      <c r="AD32" s="132">
        <v>51.048951048951047</v>
      </c>
      <c r="AE32" s="132">
        <v>41.666666666666664</v>
      </c>
      <c r="AF32" s="128">
        <v>26.984126984126995</v>
      </c>
      <c r="AG32" s="126">
        <v>36.082474226804152</v>
      </c>
      <c r="AH32" s="126">
        <v>33.333333333333336</v>
      </c>
      <c r="AI32" s="133">
        <v>22.012578616352194</v>
      </c>
      <c r="AJ32" s="133">
        <v>41.414141414141447</v>
      </c>
      <c r="AK32" s="128">
        <v>27.083333333333307</v>
      </c>
      <c r="AL32" s="128">
        <v>19.786096256684491</v>
      </c>
      <c r="AM32" s="128">
        <v>41.20603015075379</v>
      </c>
      <c r="AN32" s="128">
        <v>30.567685589519634</v>
      </c>
      <c r="AO32" s="128">
        <v>11.764705882352933</v>
      </c>
      <c r="AP32" s="128">
        <v>33.333333333333343</v>
      </c>
      <c r="AQ32" s="128">
        <v>31.963470319634713</v>
      </c>
      <c r="AR32" s="128">
        <v>16.384180790960443</v>
      </c>
      <c r="AS32" s="128">
        <v>38.620689655172413</v>
      </c>
      <c r="AT32" s="128">
        <v>24.423963133640566</v>
      </c>
      <c r="AU32" s="128">
        <v>12.698412698412703</v>
      </c>
      <c r="AV32" s="128" t="s">
        <v>286</v>
      </c>
      <c r="AW32" s="128" t="s">
        <v>286</v>
      </c>
      <c r="AX32" s="132" t="s">
        <v>286</v>
      </c>
      <c r="AY32" s="132" t="s">
        <v>286</v>
      </c>
      <c r="AZ32" s="132" t="s">
        <v>286</v>
      </c>
      <c r="BA32" s="132" t="s">
        <v>286</v>
      </c>
      <c r="BB32" s="128" t="s">
        <v>286</v>
      </c>
      <c r="BC32" s="132" t="s">
        <v>286</v>
      </c>
      <c r="BD32" s="132" t="s">
        <v>286</v>
      </c>
      <c r="BE32" s="132" t="s">
        <v>286</v>
      </c>
      <c r="BF32" s="132">
        <v>20.982142857142851</v>
      </c>
      <c r="BG32" s="128">
        <v>22.598870056497187</v>
      </c>
      <c r="BH32" s="121" t="s">
        <v>286</v>
      </c>
      <c r="BI32" s="121">
        <v>13.888888888888891</v>
      </c>
      <c r="BJ32" s="121">
        <v>21.276595744680854</v>
      </c>
      <c r="BK32" s="121" t="s">
        <v>286</v>
      </c>
      <c r="BL32" s="128" t="s">
        <v>286</v>
      </c>
      <c r="BM32" s="121" t="s">
        <v>286</v>
      </c>
      <c r="BN32" s="114" t="s">
        <v>286</v>
      </c>
      <c r="BO32" s="114" t="s">
        <v>286</v>
      </c>
      <c r="BP32" s="114" t="s">
        <v>286</v>
      </c>
      <c r="BQ32" s="128" t="s">
        <v>286</v>
      </c>
      <c r="BR32" s="121" t="s">
        <v>286</v>
      </c>
      <c r="BS32" s="121" t="s">
        <v>286</v>
      </c>
      <c r="BT32" s="121" t="s">
        <v>286</v>
      </c>
      <c r="BU32" s="128">
        <v>27.802690582959645</v>
      </c>
      <c r="BV32" s="121">
        <v>24.29378531073446</v>
      </c>
      <c r="BW32" s="121" t="s">
        <v>286</v>
      </c>
      <c r="BX32" s="121">
        <v>28.110599078341021</v>
      </c>
      <c r="BY32" s="128">
        <v>23.684210526315791</v>
      </c>
      <c r="BZ32" s="121">
        <v>35.416666666666686</v>
      </c>
      <c r="CA32" s="121">
        <v>40.807174887892415</v>
      </c>
      <c r="CB32" s="121">
        <v>24.844720496894404</v>
      </c>
      <c r="CC32" s="128">
        <v>33.165829145728651</v>
      </c>
      <c r="CD32" s="121">
        <v>34.374999999999979</v>
      </c>
      <c r="CE32" s="121">
        <v>29.629629629629633</v>
      </c>
      <c r="CF32" s="121">
        <v>39</v>
      </c>
      <c r="CG32" s="128">
        <v>37.606837606837622</v>
      </c>
      <c r="CH32" s="121">
        <v>30.044843049327362</v>
      </c>
      <c r="CI32" s="121">
        <v>30.635838150289025</v>
      </c>
      <c r="CJ32" s="121">
        <v>33.928571428571431</v>
      </c>
      <c r="CK32" s="121">
        <v>20.555555555555554</v>
      </c>
      <c r="CL32" s="121">
        <v>29.861111111111125</v>
      </c>
      <c r="CM32" s="121">
        <v>33.027522935779814</v>
      </c>
      <c r="CN32" s="121">
        <v>16.315789473684205</v>
      </c>
      <c r="CO32" s="121">
        <v>6.4516129032258078</v>
      </c>
      <c r="CP32" s="128">
        <v>17.567567567567561</v>
      </c>
      <c r="CQ32" s="121">
        <v>12.422360248447205</v>
      </c>
      <c r="CR32" s="121">
        <v>8.0808080808080831</v>
      </c>
      <c r="CS32" s="114">
        <v>5.8823529411764719</v>
      </c>
      <c r="CT32" s="114">
        <v>9.4736842105263115</v>
      </c>
      <c r="CU32" s="128">
        <v>7.1428571428571459</v>
      </c>
      <c r="CV32" s="121">
        <v>10.72961373390558</v>
      </c>
      <c r="CW32" s="121">
        <v>7.589285714285718</v>
      </c>
      <c r="CX32" s="114">
        <v>7.185628742514969</v>
      </c>
      <c r="CY32" s="114">
        <v>18.468468468468483</v>
      </c>
      <c r="CZ32" s="128">
        <v>9.4972067039106207</v>
      </c>
      <c r="DA32" s="121">
        <v>7.7464788732394396</v>
      </c>
      <c r="DB32" s="121">
        <v>7.5117370892018771</v>
      </c>
      <c r="DC32" s="114">
        <v>13.368983957219259</v>
      </c>
      <c r="DD32" s="114" t="s">
        <v>286</v>
      </c>
      <c r="DE32" s="128" t="s">
        <v>286</v>
      </c>
      <c r="DF32" s="121" t="s">
        <v>286</v>
      </c>
      <c r="DG32" s="121" t="s">
        <v>286</v>
      </c>
      <c r="DH32" s="114" t="s">
        <v>286</v>
      </c>
      <c r="DI32" s="114" t="s">
        <v>286</v>
      </c>
      <c r="DJ32" s="128" t="s">
        <v>286</v>
      </c>
      <c r="DK32" s="121" t="s">
        <v>286</v>
      </c>
      <c r="DL32" s="121" t="s">
        <v>286</v>
      </c>
      <c r="DM32" s="121">
        <v>51.149425287356323</v>
      </c>
      <c r="DN32" s="121">
        <v>54.222222222222214</v>
      </c>
      <c r="DO32" s="128">
        <v>30.167597765363109</v>
      </c>
      <c r="DP32" s="121">
        <v>53.793103448275865</v>
      </c>
      <c r="DQ32" s="121">
        <v>38.990825688073421</v>
      </c>
      <c r="DR32" s="121">
        <v>34.391534391534393</v>
      </c>
      <c r="DS32" s="121" t="s">
        <v>286</v>
      </c>
      <c r="DT32" s="128" t="s">
        <v>286</v>
      </c>
      <c r="DU32" s="131" t="s">
        <v>286</v>
      </c>
      <c r="DV32" s="131" t="s">
        <v>286</v>
      </c>
      <c r="DW32" s="114" t="s">
        <v>286</v>
      </c>
      <c r="DX32" s="131" t="s">
        <v>286</v>
      </c>
      <c r="DY32" s="128" t="s">
        <v>286</v>
      </c>
      <c r="DZ32" s="128" t="s">
        <v>286</v>
      </c>
      <c r="EA32" s="128" t="s">
        <v>286</v>
      </c>
      <c r="EB32" s="128">
        <v>37.790697674418595</v>
      </c>
      <c r="EC32" s="128">
        <v>51.339285714285708</v>
      </c>
      <c r="ED32" s="128">
        <v>41.340782122905054</v>
      </c>
      <c r="EE32" s="128">
        <v>46.853146853146853</v>
      </c>
      <c r="EF32" s="128">
        <v>43.577981651376135</v>
      </c>
      <c r="EG32" s="128">
        <v>41.578947368421041</v>
      </c>
      <c r="EH32" s="128">
        <v>1.0309278350515461</v>
      </c>
      <c r="EI32" s="128">
        <v>13.963963963963968</v>
      </c>
      <c r="EJ32" s="128">
        <v>13.043478260869565</v>
      </c>
      <c r="EK32" s="128">
        <v>4.1025641025641022</v>
      </c>
      <c r="EL32" s="121">
        <v>7.2664359861591707</v>
      </c>
      <c r="EM32" s="121">
        <v>6.8783068783068817</v>
      </c>
      <c r="EN32" s="121">
        <v>1.5000000000000002</v>
      </c>
      <c r="EO32" s="121">
        <v>6.437768240343348</v>
      </c>
      <c r="EP32" s="128">
        <v>6.2780269058295968</v>
      </c>
      <c r="EQ32" s="121">
        <v>1.7142857142857144</v>
      </c>
      <c r="ER32" s="121">
        <v>5.3333333333333348</v>
      </c>
      <c r="ES32" s="121">
        <v>5.0000000000000018</v>
      </c>
      <c r="ET32" s="121">
        <v>0.68965517241379304</v>
      </c>
      <c r="EU32" s="128">
        <v>6.9124423963133648</v>
      </c>
      <c r="EV32" s="121">
        <v>5.7894736842105265</v>
      </c>
      <c r="EW32" s="135">
        <v>8.7912087912087884</v>
      </c>
      <c r="EX32" s="121">
        <v>11.764705882352946</v>
      </c>
      <c r="EY32" s="121">
        <v>8.074534161490682</v>
      </c>
      <c r="EZ32" s="128">
        <v>8.0808080808080813</v>
      </c>
      <c r="FA32" s="121">
        <v>9.8245614035087758</v>
      </c>
      <c r="FB32" s="121">
        <v>8.6021505376344116</v>
      </c>
      <c r="FC32" s="121">
        <v>15.346534653465355</v>
      </c>
      <c r="FD32" s="121">
        <v>16.894977168949772</v>
      </c>
      <c r="FE32" s="128">
        <v>6.7264573991031398</v>
      </c>
      <c r="FF32" s="121">
        <v>5.8139534883720918</v>
      </c>
      <c r="FG32" s="121">
        <v>9.417040358744396</v>
      </c>
      <c r="FH32" s="121">
        <v>7.4712643678160919</v>
      </c>
      <c r="FI32" s="121">
        <v>6.2068965517241406</v>
      </c>
      <c r="FJ32" s="128">
        <v>8.7962962962962958</v>
      </c>
      <c r="FK32" s="121">
        <v>5.2910052910052929</v>
      </c>
      <c r="FL32" s="121">
        <v>13.333333333333332</v>
      </c>
      <c r="FM32" s="121">
        <v>32.727272727272727</v>
      </c>
      <c r="FN32" s="121">
        <v>28.301886792452837</v>
      </c>
      <c r="FO32" s="128">
        <v>12.121212121212118</v>
      </c>
      <c r="FP32" s="121">
        <v>19.014084507042238</v>
      </c>
      <c r="FQ32" s="121">
        <v>13.978494623655918</v>
      </c>
      <c r="FR32" s="121">
        <v>23.999999999999996</v>
      </c>
      <c r="FS32" s="121">
        <v>28.69955156950672</v>
      </c>
      <c r="FT32" s="128">
        <v>17.567567567567565</v>
      </c>
      <c r="FU32" s="121">
        <v>9.3023255813953565</v>
      </c>
      <c r="FV32" s="121">
        <v>22.869955156950677</v>
      </c>
      <c r="FW32" s="121">
        <v>12.068965517241379</v>
      </c>
      <c r="FX32" s="121">
        <v>13.194444444444452</v>
      </c>
      <c r="FY32" s="128">
        <v>11.57407407407408</v>
      </c>
      <c r="FZ32" s="121">
        <v>13.22751322751323</v>
      </c>
      <c r="GA32" s="121">
        <v>34.06593406593408</v>
      </c>
      <c r="GB32" s="121">
        <v>39.090909090909108</v>
      </c>
      <c r="GC32" s="121">
        <v>27.672955974842768</v>
      </c>
      <c r="GD32" s="128">
        <v>36.040609137055839</v>
      </c>
      <c r="GE32" s="121">
        <v>33.684210526315795</v>
      </c>
      <c r="GF32" s="121">
        <v>20.967741935483861</v>
      </c>
      <c r="GG32" s="121">
        <v>31.5</v>
      </c>
      <c r="GH32" s="121">
        <v>37.668161434977598</v>
      </c>
      <c r="GI32" s="128">
        <v>15.695067264573996</v>
      </c>
      <c r="GJ32" s="121">
        <v>22.093023255813964</v>
      </c>
      <c r="GK32" s="121">
        <v>29.279279279279265</v>
      </c>
      <c r="GL32" s="121">
        <v>17.816091954022987</v>
      </c>
      <c r="GM32" s="130">
        <v>31.94444444444445</v>
      </c>
      <c r="GN32" s="128">
        <v>17.840375586854456</v>
      </c>
      <c r="GO32" s="121">
        <v>16.931216931216934</v>
      </c>
      <c r="GP32" s="121">
        <v>13.043478260869568</v>
      </c>
      <c r="GQ32" s="121">
        <v>40.271493212669675</v>
      </c>
      <c r="GR32" s="121">
        <v>43.750000000000028</v>
      </c>
      <c r="GS32" s="128">
        <v>9.090909090909097</v>
      </c>
      <c r="GT32" s="121">
        <v>20.701754385964897</v>
      </c>
      <c r="GU32" s="121">
        <v>29.72972972972973</v>
      </c>
      <c r="GV32" s="121">
        <v>4.5226130653266337</v>
      </c>
      <c r="GW32" s="121">
        <v>20.627802690582964</v>
      </c>
      <c r="GX32" s="128">
        <v>24.215246636771298</v>
      </c>
      <c r="GY32" s="128">
        <v>1.7441860465116283</v>
      </c>
      <c r="GZ32" s="128">
        <v>17.488789237668144</v>
      </c>
      <c r="HA32" s="128">
        <v>16.666666666666668</v>
      </c>
      <c r="HB32" s="128">
        <v>2.7777777777777781</v>
      </c>
      <c r="HC32" s="128">
        <v>10.185185185185183</v>
      </c>
      <c r="HD32" s="128">
        <v>23.280423280423292</v>
      </c>
      <c r="HE32" s="128" t="s">
        <v>286</v>
      </c>
      <c r="HF32" s="128" t="s">
        <v>286</v>
      </c>
      <c r="HG32" s="128" t="s">
        <v>286</v>
      </c>
      <c r="HH32" s="128" t="s">
        <v>286</v>
      </c>
      <c r="HI32" s="128" t="s">
        <v>286</v>
      </c>
      <c r="HJ32" s="128" t="s">
        <v>286</v>
      </c>
      <c r="HK32" s="128" t="s">
        <v>286</v>
      </c>
      <c r="HL32" s="121" t="s">
        <v>286</v>
      </c>
      <c r="HM32" s="121" t="s">
        <v>286</v>
      </c>
      <c r="HN32" s="121" t="s">
        <v>286</v>
      </c>
      <c r="HO32" s="121">
        <v>4.524886877828056</v>
      </c>
      <c r="HP32" s="128">
        <v>12.068965517241379</v>
      </c>
      <c r="HQ32" s="121" t="s">
        <v>286</v>
      </c>
      <c r="HR32" s="121">
        <v>6.1032863849765269</v>
      </c>
      <c r="HS32" s="121">
        <v>14.210526315789476</v>
      </c>
      <c r="HT32" s="129">
        <v>5.2631578947368425</v>
      </c>
      <c r="HU32" s="128">
        <v>16.742081447963798</v>
      </c>
      <c r="HV32" s="114">
        <v>12.499999999999995</v>
      </c>
      <c r="HW32" s="114">
        <v>12.755102040816324</v>
      </c>
      <c r="HX32" s="114">
        <v>13.541666666666673</v>
      </c>
      <c r="HY32" s="114">
        <v>9.5744680851063872</v>
      </c>
      <c r="HZ32" s="114">
        <v>19.000000000000004</v>
      </c>
      <c r="IA32" s="114">
        <v>15.137614678899087</v>
      </c>
      <c r="IB32" s="114">
        <v>9.4170403587443872</v>
      </c>
      <c r="IC32" s="114">
        <v>10.843373493975914</v>
      </c>
      <c r="ID32" s="114">
        <v>9.5022624434389158</v>
      </c>
      <c r="IE32" s="114">
        <v>8.0459770114942568</v>
      </c>
      <c r="IF32" s="114">
        <v>11.888111888111892</v>
      </c>
      <c r="IG32" s="114">
        <v>8.4112149532710259</v>
      </c>
      <c r="IH32" s="114">
        <v>6.8421052631578965</v>
      </c>
      <c r="II32" s="114">
        <v>3.1914893617021272</v>
      </c>
      <c r="IJ32" s="114">
        <v>6.3063063063063067</v>
      </c>
      <c r="IK32" s="114">
        <v>5.6250000000000036</v>
      </c>
      <c r="IL32" s="114">
        <v>7.2164948453608266</v>
      </c>
      <c r="IM32" s="114">
        <v>5.5363321799307963</v>
      </c>
      <c r="IN32" s="114">
        <v>8.0213903743315562</v>
      </c>
      <c r="IO32" s="114">
        <v>4.0404040404040398</v>
      </c>
      <c r="IP32" s="114">
        <v>6.3636363636363651</v>
      </c>
      <c r="IQ32" s="114">
        <v>4.0358744394618844</v>
      </c>
      <c r="IR32" s="114">
        <v>5.8823529411764701</v>
      </c>
      <c r="IS32" s="114">
        <v>5.405405405405407</v>
      </c>
      <c r="IT32" s="114">
        <v>6.3218390804597693</v>
      </c>
      <c r="IU32" s="114">
        <v>6.1643835616438363</v>
      </c>
      <c r="IV32" s="114">
        <v>6.5420560747663599</v>
      </c>
      <c r="IW32" s="114">
        <v>5.8201058201058222</v>
      </c>
      <c r="IX32" s="114" t="str">
        <f t="shared" si="38"/>
        <v>--</v>
      </c>
      <c r="IY32" s="114" t="str">
        <f t="shared" si="38"/>
        <v>--</v>
      </c>
      <c r="IZ32" s="114" t="str">
        <f t="shared" si="38"/>
        <v>--</v>
      </c>
      <c r="JA32" s="114" t="str">
        <f t="shared" si="38"/>
        <v>--</v>
      </c>
      <c r="JB32" s="114" t="str">
        <f t="shared" si="38"/>
        <v>--</v>
      </c>
      <c r="JC32" s="114" t="str">
        <f t="shared" si="38"/>
        <v>--</v>
      </c>
      <c r="JD32" s="114" t="str">
        <f t="shared" si="38"/>
        <v>--</v>
      </c>
      <c r="JE32" s="114" t="str">
        <f t="shared" si="38"/>
        <v>--</v>
      </c>
      <c r="JF32" s="114" t="str">
        <f t="shared" si="38"/>
        <v>--</v>
      </c>
      <c r="JG32" s="243">
        <v>6.2111801242236</v>
      </c>
      <c r="JH32" s="243">
        <v>6.5573770491803298</v>
      </c>
      <c r="JI32" s="243">
        <v>4.5662100456620998</v>
      </c>
      <c r="JJ32" s="243">
        <v>7.3619631901840501</v>
      </c>
      <c r="JK32" s="243">
        <v>6.4171122994652396</v>
      </c>
      <c r="JL32" s="243">
        <v>3.52112676056338</v>
      </c>
      <c r="JM32" s="243">
        <v>14.906832298136599</v>
      </c>
      <c r="JN32" s="243">
        <v>15.7608695652174</v>
      </c>
      <c r="JO32" s="243">
        <v>9.5890410958904102</v>
      </c>
      <c r="JP32" s="243">
        <v>8.5365853658536608</v>
      </c>
      <c r="JQ32" s="243">
        <v>12.2340425531915</v>
      </c>
      <c r="JR32" s="243">
        <v>9.8591549295774694</v>
      </c>
      <c r="JS32" s="243">
        <v>14.375</v>
      </c>
      <c r="JT32" s="243">
        <v>9.7826086956521792</v>
      </c>
      <c r="JU32" s="243">
        <v>8.2191780821917799</v>
      </c>
      <c r="JV32" s="243">
        <v>11.5853658536585</v>
      </c>
      <c r="JW32" s="243">
        <v>10.6382978723404</v>
      </c>
      <c r="JX32" s="243">
        <v>11.2676056338028</v>
      </c>
      <c r="JY32" s="243">
        <v>3.7267080745341601</v>
      </c>
      <c r="JZ32" s="243">
        <v>4.8913043478260896</v>
      </c>
      <c r="KA32" s="243">
        <v>6.4516129032258096</v>
      </c>
      <c r="KB32" s="243">
        <v>4.2682926829268304</v>
      </c>
      <c r="KC32" s="243">
        <v>8.5106382978723492</v>
      </c>
      <c r="KD32" s="243">
        <v>8.4507042253521103</v>
      </c>
      <c r="KE32" s="243">
        <v>5.3892215568862296</v>
      </c>
      <c r="KF32" s="128" t="str">
        <f t="shared" si="1"/>
        <v>--</v>
      </c>
      <c r="KG32" s="243">
        <v>11.4678899082569</v>
      </c>
      <c r="KH32" s="243">
        <v>4.8780487804878101</v>
      </c>
      <c r="KI32" s="128" t="str">
        <f t="shared" si="2"/>
        <v>--</v>
      </c>
      <c r="KJ32" s="243">
        <v>14.7887323943662</v>
      </c>
      <c r="KK32" s="243">
        <v>5.5555555555555598</v>
      </c>
      <c r="KL32" s="243">
        <v>4.3478260869565197</v>
      </c>
      <c r="KM32" s="243">
        <v>4.5871559633027497</v>
      </c>
      <c r="KN32" s="243">
        <v>4.9382716049382704</v>
      </c>
      <c r="KO32" s="243">
        <v>3.17460317460317</v>
      </c>
      <c r="KP32" s="243">
        <v>4.2553191489361701</v>
      </c>
      <c r="KQ32" s="220">
        <v>5.3691275167785202</v>
      </c>
      <c r="KR32" s="220">
        <v>3.7037037037037002</v>
      </c>
      <c r="KS32" s="220">
        <v>6.0810810810810798</v>
      </c>
      <c r="KT32" s="220">
        <v>11.1111111111111</v>
      </c>
      <c r="KU32" s="220">
        <v>12.925170068027199</v>
      </c>
      <c r="KV32" s="220">
        <v>19.1358024691358</v>
      </c>
      <c r="KW32" s="220">
        <v>2.7027027027027</v>
      </c>
      <c r="KX32" s="220">
        <v>2.4691358024691401</v>
      </c>
      <c r="KY32" s="128" t="str">
        <f t="shared" si="40"/>
        <v>--</v>
      </c>
      <c r="KZ32" s="128" t="str">
        <f t="shared" si="40"/>
        <v>--</v>
      </c>
      <c r="LA32" s="220">
        <v>4.6666666666666696</v>
      </c>
      <c r="LB32" s="128" t="str">
        <f t="shared" si="4"/>
        <v>--</v>
      </c>
      <c r="LC32" s="295">
        <v>23.417721518987339</v>
      </c>
      <c r="LD32" s="295">
        <v>14.534883720930226</v>
      </c>
      <c r="LE32" s="295">
        <v>9.0909090909090917</v>
      </c>
      <c r="LF32" s="295">
        <v>10.958904109589042</v>
      </c>
      <c r="LG32" s="295">
        <v>23.529411764705877</v>
      </c>
      <c r="LH32" s="295">
        <v>17.575757575757571</v>
      </c>
      <c r="LI32" s="295">
        <v>12.105263157894742</v>
      </c>
      <c r="LJ32" s="295">
        <v>5.5555555555555554</v>
      </c>
      <c r="LK32" s="380">
        <v>20.979020979020977</v>
      </c>
      <c r="LL32" s="381">
        <v>18.120805369127527</v>
      </c>
      <c r="LM32" s="381">
        <v>9.039548022598872</v>
      </c>
      <c r="LN32" s="381">
        <v>2.9940119760479034</v>
      </c>
      <c r="LO32" s="380">
        <v>15.723270440251575</v>
      </c>
      <c r="LP32" s="381">
        <v>15.116279069767442</v>
      </c>
      <c r="LQ32" s="381">
        <v>9.5744680851063855</v>
      </c>
      <c r="LR32" s="381">
        <v>10.550458715596328</v>
      </c>
      <c r="LS32" s="381">
        <v>21.764705882352935</v>
      </c>
      <c r="LT32" s="381">
        <v>10.303030303030301</v>
      </c>
      <c r="LU32" s="381">
        <v>10.000000000000002</v>
      </c>
      <c r="LV32" s="381">
        <v>5.5555555555555571</v>
      </c>
      <c r="LW32" s="381">
        <v>13.793103448275863</v>
      </c>
      <c r="LX32" s="381">
        <v>13.855421686746986</v>
      </c>
      <c r="LY32" s="381">
        <v>7.6923076923076961</v>
      </c>
      <c r="LZ32" s="381">
        <v>7.9365079365079367</v>
      </c>
      <c r="MA32" s="380">
        <v>36.075949367088619</v>
      </c>
      <c r="MB32" s="381">
        <v>34.911242603550306</v>
      </c>
      <c r="MC32" s="381">
        <v>20.855614973262043</v>
      </c>
      <c r="MD32" s="381">
        <v>23.04147465437789</v>
      </c>
      <c r="ME32" s="381">
        <v>39.411764705882341</v>
      </c>
      <c r="MF32" s="381">
        <v>35.15151515151517</v>
      </c>
      <c r="MG32" s="381">
        <v>26.315789473684212</v>
      </c>
      <c r="MH32" s="381">
        <v>23.611111111111111</v>
      </c>
      <c r="MI32" s="381">
        <v>30.136986301369873</v>
      </c>
      <c r="MJ32" s="381">
        <v>38.922155688622752</v>
      </c>
      <c r="MK32" s="381">
        <v>29.468599033816442</v>
      </c>
      <c r="ML32" s="381">
        <v>23.404255319148945</v>
      </c>
      <c r="MM32" s="378" t="str">
        <f t="shared" si="5"/>
        <v>--</v>
      </c>
      <c r="MN32" s="381">
        <v>35.087719298245609</v>
      </c>
      <c r="MO32" s="381">
        <v>18.085106382978726</v>
      </c>
      <c r="MP32" s="381">
        <v>25.688073394495412</v>
      </c>
      <c r="MQ32" s="378" t="str">
        <f t="shared" si="6"/>
        <v>--</v>
      </c>
      <c r="MR32" s="381">
        <v>26.060606060606062</v>
      </c>
      <c r="MS32" s="381">
        <v>24.210526315789483</v>
      </c>
      <c r="MT32" s="381">
        <v>22.222222222222225</v>
      </c>
      <c r="MU32" s="378" t="str">
        <f t="shared" si="7"/>
        <v>--</v>
      </c>
      <c r="MV32" s="381">
        <v>22.61904761904762</v>
      </c>
      <c r="MW32" s="381">
        <v>21.153846153846168</v>
      </c>
      <c r="MX32" s="381">
        <v>18.421052631578945</v>
      </c>
      <c r="MY32" s="380">
        <v>32.704402515723274</v>
      </c>
      <c r="MZ32" s="381">
        <v>27.647058823529424</v>
      </c>
      <c r="NA32" s="381">
        <v>27.419354838709687</v>
      </c>
      <c r="NB32" s="381">
        <v>21.461187214611879</v>
      </c>
      <c r="NC32" s="381">
        <v>35.882352941176485</v>
      </c>
      <c r="ND32" s="381">
        <v>35.365853658536579</v>
      </c>
      <c r="NE32" s="381">
        <v>25.789473684210538</v>
      </c>
      <c r="NF32" s="381">
        <v>26.3888888888889</v>
      </c>
      <c r="NG32" s="381">
        <v>35.172413793103445</v>
      </c>
      <c r="NH32" s="381">
        <v>33.532934131736525</v>
      </c>
      <c r="NI32" s="381">
        <v>25.961538461538442</v>
      </c>
      <c r="NJ32" s="381">
        <v>20.212765957446816</v>
      </c>
      <c r="NK32" s="380">
        <v>7.5000000000000027</v>
      </c>
      <c r="NL32" s="381">
        <v>12.86549707602339</v>
      </c>
      <c r="NM32" s="381">
        <v>5.3191489361702136</v>
      </c>
      <c r="NN32" s="381">
        <v>8.1818181818181817</v>
      </c>
      <c r="NO32" s="381">
        <v>9.4117647058823639</v>
      </c>
      <c r="NP32" s="381">
        <v>11.515151515151521</v>
      </c>
      <c r="NQ32" s="381">
        <v>11.052631578947366</v>
      </c>
      <c r="NR32" s="381">
        <v>5.594405594405595</v>
      </c>
      <c r="NS32" s="381">
        <v>9.2198581560283657</v>
      </c>
      <c r="NT32" s="381">
        <v>11.333333333333334</v>
      </c>
      <c r="NU32" s="381">
        <v>5.0847457627118668</v>
      </c>
      <c r="NV32" s="381">
        <v>2.395209580838324</v>
      </c>
      <c r="NW32" s="380">
        <v>1.875</v>
      </c>
      <c r="NX32" s="381">
        <v>10.526315789473692</v>
      </c>
      <c r="NY32" s="381">
        <v>6.3829787234042561</v>
      </c>
      <c r="NZ32" s="381">
        <v>7.2727272727272769</v>
      </c>
      <c r="OA32" s="381">
        <v>7.0588235294117672</v>
      </c>
      <c r="OB32" s="381">
        <v>10.303030303030303</v>
      </c>
      <c r="OC32" s="381">
        <v>10.52631578947369</v>
      </c>
      <c r="OD32" s="381">
        <v>12.500000000000007</v>
      </c>
      <c r="OE32" s="381">
        <v>5.5944055944055959</v>
      </c>
      <c r="OF32" s="381">
        <v>11.309523809523819</v>
      </c>
      <c r="OG32" s="381">
        <v>5.7692307692307718</v>
      </c>
      <c r="OH32" s="381">
        <v>3.6842105263157907</v>
      </c>
      <c r="OI32" s="380">
        <v>6.8750000000000009</v>
      </c>
      <c r="OJ32" s="381">
        <v>11.695906432748545</v>
      </c>
      <c r="OK32" s="381">
        <v>5.8823529411764719</v>
      </c>
      <c r="OL32" s="381">
        <v>6.4516129032258061</v>
      </c>
      <c r="OM32" s="381">
        <v>10.650887573964505</v>
      </c>
      <c r="ON32" s="381">
        <v>14.54545454545454</v>
      </c>
      <c r="OO32" s="381">
        <v>8.9947089947089935</v>
      </c>
      <c r="OP32" s="381">
        <v>11.111111111111114</v>
      </c>
      <c r="OQ32" s="381">
        <v>3.4965034965034962</v>
      </c>
      <c r="OR32" s="381">
        <v>8.3333333333333357</v>
      </c>
      <c r="OS32" s="381">
        <v>12.077294685990342</v>
      </c>
      <c r="OT32" s="381">
        <v>8.4210526315789522</v>
      </c>
      <c r="OU32" s="378" t="str">
        <f t="shared" si="8"/>
        <v>--</v>
      </c>
      <c r="OV32" s="381">
        <v>15.789473684210527</v>
      </c>
      <c r="OW32" s="381">
        <v>9.0425531914893629</v>
      </c>
      <c r="OX32" s="381">
        <v>12.442396313364062</v>
      </c>
      <c r="OY32" s="378" t="str">
        <f t="shared" si="9"/>
        <v>--</v>
      </c>
      <c r="OZ32" s="381">
        <v>10.909090909090914</v>
      </c>
      <c r="PA32" s="381">
        <v>15.263157894736844</v>
      </c>
      <c r="PB32" s="381">
        <v>17.361111111111107</v>
      </c>
      <c r="PC32" s="378" t="str">
        <f t="shared" si="10"/>
        <v>--</v>
      </c>
      <c r="PD32" s="381">
        <v>10.714285714285717</v>
      </c>
      <c r="PE32" s="381">
        <v>10.57692307692308</v>
      </c>
      <c r="PF32" s="381">
        <v>8.9473684210526336</v>
      </c>
      <c r="PG32" s="380">
        <v>13.125000000000011</v>
      </c>
      <c r="PH32" s="381">
        <v>13.529411764705886</v>
      </c>
      <c r="PI32" s="381">
        <v>16.666666666666668</v>
      </c>
      <c r="PJ32" s="381">
        <v>9.2165898617511566</v>
      </c>
      <c r="PK32" s="381">
        <v>13.017751479289938</v>
      </c>
      <c r="PL32" s="381">
        <v>13.414634146341463</v>
      </c>
      <c r="PM32" s="381">
        <v>17.368421052631586</v>
      </c>
      <c r="PN32" s="381">
        <v>13.888888888888896</v>
      </c>
      <c r="PO32" s="381">
        <v>14.685314685314683</v>
      </c>
      <c r="PP32" s="381">
        <v>14.880952380952381</v>
      </c>
      <c r="PQ32" s="381">
        <v>14.49275362318841</v>
      </c>
      <c r="PR32" s="381">
        <v>8.4210526315789487</v>
      </c>
      <c r="PS32" s="380">
        <v>4.1958041958041976</v>
      </c>
      <c r="PT32" s="381">
        <v>4.9689440993788816</v>
      </c>
      <c r="PU32" s="381">
        <v>7.6142131979695451</v>
      </c>
      <c r="PV32" s="381">
        <v>6.4171122994652432</v>
      </c>
      <c r="PW32" s="380">
        <v>6.3380281690140814</v>
      </c>
      <c r="PX32" s="381">
        <v>7.4534161490683246</v>
      </c>
      <c r="PY32" s="381">
        <v>15.73604060913706</v>
      </c>
      <c r="PZ32" s="381">
        <v>10.695187165775405</v>
      </c>
      <c r="QA32" s="380">
        <v>12.765957446808509</v>
      </c>
      <c r="QB32" s="381">
        <v>11.180124223602489</v>
      </c>
      <c r="QC32" s="381">
        <v>8.6294416243654908</v>
      </c>
      <c r="QD32" s="381">
        <v>7.4866310160427796</v>
      </c>
      <c r="QE32" s="380">
        <v>2.1126760563380285</v>
      </c>
      <c r="QF32" s="381">
        <v>3.1055900621118013</v>
      </c>
      <c r="QG32" s="381">
        <v>9.6938775510204085</v>
      </c>
      <c r="QH32" s="381">
        <v>7.486631016042784</v>
      </c>
      <c r="QI32" s="380">
        <v>17.333333333333336</v>
      </c>
      <c r="QJ32" s="381">
        <v>17.575757575757571</v>
      </c>
      <c r="QK32" s="381">
        <v>15.217391304347831</v>
      </c>
      <c r="QL32" s="381">
        <v>11.872146118721462</v>
      </c>
      <c r="QM32" s="378" t="str">
        <f t="shared" si="11"/>
        <v>--</v>
      </c>
      <c r="QN32" s="381">
        <v>14.63414634146341</v>
      </c>
      <c r="QO32" s="381">
        <v>23.157894736842096</v>
      </c>
      <c r="QP32" s="381">
        <v>14.788732394366201</v>
      </c>
      <c r="QQ32" s="378" t="str">
        <f t="shared" si="12"/>
        <v>--</v>
      </c>
      <c r="QR32" s="381">
        <v>13.414634146341459</v>
      </c>
      <c r="QS32" s="381">
        <v>17.999999999999996</v>
      </c>
      <c r="QT32" s="381">
        <v>14.594594594594591</v>
      </c>
      <c r="QU32" s="380">
        <v>12.666666666666668</v>
      </c>
      <c r="QV32" s="381">
        <v>17.68292682926829</v>
      </c>
      <c r="QW32" s="381">
        <v>14.054054054054053</v>
      </c>
      <c r="QX32" s="381">
        <v>10.045662100456621</v>
      </c>
      <c r="QY32" s="378" t="str">
        <f t="shared" si="13"/>
        <v>--</v>
      </c>
      <c r="QZ32" s="381">
        <v>11.656441717791411</v>
      </c>
      <c r="RA32" s="381">
        <v>12.234042553191482</v>
      </c>
      <c r="RB32" s="381">
        <v>9.1549295774647916</v>
      </c>
      <c r="RC32" s="378" t="str">
        <f t="shared" si="14"/>
        <v>--</v>
      </c>
      <c r="RD32" s="381">
        <v>9.2592592592592613</v>
      </c>
      <c r="RE32" s="381">
        <v>11.940298507462689</v>
      </c>
      <c r="RF32" s="381">
        <v>12.021857923497263</v>
      </c>
    </row>
    <row r="33" spans="1:474" x14ac:dyDescent="0.25">
      <c r="A33" s="114">
        <v>29</v>
      </c>
      <c r="B33" s="93" t="s">
        <v>29</v>
      </c>
      <c r="C33" s="126">
        <v>34.868421052631568</v>
      </c>
      <c r="D33" s="126">
        <v>29.670329670329668</v>
      </c>
      <c r="E33" s="126">
        <v>23.80952380952381</v>
      </c>
      <c r="F33" s="126">
        <v>42.690058479532176</v>
      </c>
      <c r="G33" s="126">
        <v>29.166666666666661</v>
      </c>
      <c r="H33" s="126">
        <v>21.568627450980397</v>
      </c>
      <c r="I33" s="126">
        <v>33.121019108280279</v>
      </c>
      <c r="J33" s="126">
        <v>38.308457711442756</v>
      </c>
      <c r="K33" s="126">
        <v>25.190839694656482</v>
      </c>
      <c r="L33" s="126">
        <v>30.8139534883721</v>
      </c>
      <c r="M33" s="128">
        <v>29.374999999999989</v>
      </c>
      <c r="N33" s="128">
        <v>21.481481481481488</v>
      </c>
      <c r="O33" s="128">
        <v>24.81203007518798</v>
      </c>
      <c r="P33" s="128">
        <v>22.929936305732483</v>
      </c>
      <c r="Q33" s="128">
        <v>18.518518518518512</v>
      </c>
      <c r="R33" s="128">
        <v>63.815789473684191</v>
      </c>
      <c r="S33" s="128">
        <v>45.901639344262321</v>
      </c>
      <c r="T33" s="128">
        <v>31.199999999999992</v>
      </c>
      <c r="U33" s="128">
        <v>65.714285714285737</v>
      </c>
      <c r="V33" s="128">
        <v>41.379310344827587</v>
      </c>
      <c r="W33" s="128">
        <v>34.313725490196077</v>
      </c>
      <c r="X33" s="128">
        <v>67.515923566878939</v>
      </c>
      <c r="Y33" s="128">
        <v>45.04950495049502</v>
      </c>
      <c r="Z33" s="128">
        <v>30.534351145038158</v>
      </c>
      <c r="AA33" s="128">
        <v>58.479532163742697</v>
      </c>
      <c r="AB33" s="132">
        <v>44.099378881987576</v>
      </c>
      <c r="AC33" s="132">
        <v>33.582089552238834</v>
      </c>
      <c r="AD33" s="132">
        <v>55.63909774436091</v>
      </c>
      <c r="AE33" s="132">
        <v>37.579617834394931</v>
      </c>
      <c r="AF33" s="128">
        <v>37.037037037037052</v>
      </c>
      <c r="AG33" s="126">
        <v>41.176470588235276</v>
      </c>
      <c r="AH33" s="126">
        <v>27.624309392265204</v>
      </c>
      <c r="AI33" s="133">
        <v>16.666666666666675</v>
      </c>
      <c r="AJ33" s="133">
        <v>60.000000000000014</v>
      </c>
      <c r="AK33" s="128">
        <v>22.222222222222221</v>
      </c>
      <c r="AL33" s="128">
        <v>13.725490196078432</v>
      </c>
      <c r="AM33" s="128">
        <v>54.777070063694268</v>
      </c>
      <c r="AN33" s="128">
        <v>31.188118811881203</v>
      </c>
      <c r="AO33" s="128">
        <v>14.503816793893137</v>
      </c>
      <c r="AP33" s="128">
        <v>44.767441860465105</v>
      </c>
      <c r="AQ33" s="128">
        <v>27.672955974842768</v>
      </c>
      <c r="AR33" s="128">
        <v>20.740740740740755</v>
      </c>
      <c r="AS33" s="128">
        <v>41.666666666666679</v>
      </c>
      <c r="AT33" s="128">
        <v>24.358974358974354</v>
      </c>
      <c r="AU33" s="128">
        <v>25</v>
      </c>
      <c r="AV33" s="128" t="s">
        <v>286</v>
      </c>
      <c r="AW33" s="128" t="s">
        <v>286</v>
      </c>
      <c r="AX33" s="132" t="s">
        <v>286</v>
      </c>
      <c r="AY33" s="132" t="s">
        <v>286</v>
      </c>
      <c r="AZ33" s="132" t="s">
        <v>286</v>
      </c>
      <c r="BA33" s="132" t="s">
        <v>286</v>
      </c>
      <c r="BB33" s="128" t="s">
        <v>286</v>
      </c>
      <c r="BC33" s="132" t="s">
        <v>286</v>
      </c>
      <c r="BD33" s="132" t="s">
        <v>286</v>
      </c>
      <c r="BE33" s="132" t="s">
        <v>286</v>
      </c>
      <c r="BF33" s="132">
        <v>26.708074534161511</v>
      </c>
      <c r="BG33" s="128">
        <v>17.647058823529413</v>
      </c>
      <c r="BH33" s="121" t="s">
        <v>286</v>
      </c>
      <c r="BI33" s="121">
        <v>26.114649681528654</v>
      </c>
      <c r="BJ33" s="121">
        <v>20.370370370370363</v>
      </c>
      <c r="BK33" s="121" t="s">
        <v>286</v>
      </c>
      <c r="BL33" s="128" t="s">
        <v>286</v>
      </c>
      <c r="BM33" s="121" t="s">
        <v>286</v>
      </c>
      <c r="BN33" s="114" t="s">
        <v>286</v>
      </c>
      <c r="BO33" s="114" t="s">
        <v>286</v>
      </c>
      <c r="BP33" s="114" t="s">
        <v>286</v>
      </c>
      <c r="BQ33" s="128" t="s">
        <v>286</v>
      </c>
      <c r="BR33" s="121" t="s">
        <v>286</v>
      </c>
      <c r="BS33" s="121" t="s">
        <v>286</v>
      </c>
      <c r="BT33" s="121" t="s">
        <v>286</v>
      </c>
      <c r="BU33" s="128">
        <v>28.571428571428584</v>
      </c>
      <c r="BV33" s="121">
        <v>25.000000000000004</v>
      </c>
      <c r="BW33" s="121" t="s">
        <v>286</v>
      </c>
      <c r="BX33" s="121">
        <v>28.205128205128208</v>
      </c>
      <c r="BY33" s="128">
        <v>22.222222222222232</v>
      </c>
      <c r="BZ33" s="121">
        <v>34.640522875817013</v>
      </c>
      <c r="CA33" s="121">
        <v>44.808743169398923</v>
      </c>
      <c r="CB33" s="121">
        <v>42.857142857142847</v>
      </c>
      <c r="CC33" s="128">
        <v>47.486033519553061</v>
      </c>
      <c r="CD33" s="121">
        <v>39.041095890410965</v>
      </c>
      <c r="CE33" s="121">
        <v>45.192307692307708</v>
      </c>
      <c r="CF33" s="121">
        <v>44.444444444444443</v>
      </c>
      <c r="CG33" s="128">
        <v>43.349753694581281</v>
      </c>
      <c r="CH33" s="121">
        <v>33.333333333333336</v>
      </c>
      <c r="CI33" s="121">
        <v>43.023255813953504</v>
      </c>
      <c r="CJ33" s="121">
        <v>41.614906832298161</v>
      </c>
      <c r="CK33" s="121">
        <v>33.576642335766422</v>
      </c>
      <c r="CL33" s="121">
        <v>29.007633587786259</v>
      </c>
      <c r="CM33" s="121">
        <v>31.210191082802552</v>
      </c>
      <c r="CN33" s="121">
        <v>23.148148148148149</v>
      </c>
      <c r="CO33" s="121">
        <v>12.499999999999996</v>
      </c>
      <c r="CP33" s="128">
        <v>20.65217391304347</v>
      </c>
      <c r="CQ33" s="121">
        <v>13.492063492063496</v>
      </c>
      <c r="CR33" s="121">
        <v>12.921348314606741</v>
      </c>
      <c r="CS33" s="114">
        <v>21.917808219178085</v>
      </c>
      <c r="CT33" s="114">
        <v>11.538461538461537</v>
      </c>
      <c r="CU33" s="128">
        <v>9.5541401273885409</v>
      </c>
      <c r="CV33" s="121">
        <v>16.256157635467982</v>
      </c>
      <c r="CW33" s="121">
        <v>20.454545454545446</v>
      </c>
      <c r="CX33" s="114">
        <v>6.7484662576687118</v>
      </c>
      <c r="CY33" s="114">
        <v>11.949685534591197</v>
      </c>
      <c r="CZ33" s="128">
        <v>17.910447761194028</v>
      </c>
      <c r="DA33" s="121">
        <v>6.9767441860465116</v>
      </c>
      <c r="DB33" s="121">
        <v>14.012738853503187</v>
      </c>
      <c r="DC33" s="114">
        <v>16.037735849056606</v>
      </c>
      <c r="DD33" s="114" t="s">
        <v>286</v>
      </c>
      <c r="DE33" s="128" t="s">
        <v>286</v>
      </c>
      <c r="DF33" s="121" t="s">
        <v>286</v>
      </c>
      <c r="DG33" s="121" t="s">
        <v>286</v>
      </c>
      <c r="DH33" s="114" t="s">
        <v>286</v>
      </c>
      <c r="DI33" s="114" t="s">
        <v>286</v>
      </c>
      <c r="DJ33" s="128" t="s">
        <v>286</v>
      </c>
      <c r="DK33" s="121" t="s">
        <v>286</v>
      </c>
      <c r="DL33" s="121" t="s">
        <v>286</v>
      </c>
      <c r="DM33" s="121">
        <v>55.813953488372093</v>
      </c>
      <c r="DN33" s="121">
        <v>42.85714285714289</v>
      </c>
      <c r="DO33" s="128">
        <v>38.235294117647051</v>
      </c>
      <c r="DP33" s="121">
        <v>55.725190839694655</v>
      </c>
      <c r="DQ33" s="121">
        <v>33.544303797468352</v>
      </c>
      <c r="DR33" s="121">
        <v>29.629629629629619</v>
      </c>
      <c r="DS33" s="121" t="s">
        <v>286</v>
      </c>
      <c r="DT33" s="128" t="s">
        <v>286</v>
      </c>
      <c r="DU33" s="131" t="s">
        <v>286</v>
      </c>
      <c r="DV33" s="131" t="s">
        <v>286</v>
      </c>
      <c r="DW33" s="114" t="s">
        <v>286</v>
      </c>
      <c r="DX33" s="131" t="s">
        <v>286</v>
      </c>
      <c r="DY33" s="128" t="s">
        <v>286</v>
      </c>
      <c r="DZ33" s="128" t="s">
        <v>286</v>
      </c>
      <c r="EA33" s="128" t="s">
        <v>286</v>
      </c>
      <c r="EB33" s="128">
        <v>59.537572254335274</v>
      </c>
      <c r="EC33" s="128">
        <v>54.999999999999972</v>
      </c>
      <c r="ED33" s="128">
        <v>45.255474452554729</v>
      </c>
      <c r="EE33" s="128">
        <v>43.846153846153832</v>
      </c>
      <c r="EF33" s="128">
        <v>55.414012738853501</v>
      </c>
      <c r="EG33" s="128">
        <v>46.728971962616797</v>
      </c>
      <c r="EH33" s="128">
        <v>9.0909090909090935</v>
      </c>
      <c r="EI33" s="128">
        <v>17.486338797814206</v>
      </c>
      <c r="EJ33" s="128">
        <v>15.2</v>
      </c>
      <c r="EK33" s="128">
        <v>2.2727272727272729</v>
      </c>
      <c r="EL33" s="121">
        <v>12.328767123287673</v>
      </c>
      <c r="EM33" s="121">
        <v>9.5238095238095237</v>
      </c>
      <c r="EN33" s="121">
        <v>1.89873417721519</v>
      </c>
      <c r="EO33" s="121">
        <v>10.837438423645331</v>
      </c>
      <c r="EP33" s="128">
        <v>9.77443609022556</v>
      </c>
      <c r="EQ33" s="121">
        <v>4.6511627906976756</v>
      </c>
      <c r="ER33" s="121">
        <v>6.2111801242236027</v>
      </c>
      <c r="ES33" s="121">
        <v>8.7591240875912426</v>
      </c>
      <c r="ET33" s="121">
        <v>3.076923076923078</v>
      </c>
      <c r="EU33" s="128">
        <v>6.3291139240506329</v>
      </c>
      <c r="EV33" s="121">
        <v>9.3457943925233682</v>
      </c>
      <c r="EW33" s="121">
        <v>12.5</v>
      </c>
      <c r="EX33" s="121">
        <v>17.486338797814213</v>
      </c>
      <c r="EY33" s="121">
        <v>6.4000000000000012</v>
      </c>
      <c r="EZ33" s="128">
        <v>11.235955056179778</v>
      </c>
      <c r="FA33" s="121">
        <v>11.643835616438368</v>
      </c>
      <c r="FB33" s="121">
        <v>7.8431372549019631</v>
      </c>
      <c r="FC33" s="121">
        <v>7.0967741935483888</v>
      </c>
      <c r="FD33" s="121">
        <v>15.736040609137058</v>
      </c>
      <c r="FE33" s="128">
        <v>10.569105691056912</v>
      </c>
      <c r="FF33" s="121">
        <v>10.588235294117645</v>
      </c>
      <c r="FG33" s="121">
        <v>10.062893081761009</v>
      </c>
      <c r="FH33" s="121">
        <v>8.8235294117647047</v>
      </c>
      <c r="FI33" s="121">
        <v>9.3023255813953512</v>
      </c>
      <c r="FJ33" s="128">
        <v>13.636363636363638</v>
      </c>
      <c r="FK33" s="121">
        <v>7.5471698113207557</v>
      </c>
      <c r="FL33" s="121">
        <v>28.571428571428566</v>
      </c>
      <c r="FM33" s="121">
        <v>31.693989071038256</v>
      </c>
      <c r="FN33" s="121">
        <v>30.399999999999995</v>
      </c>
      <c r="FO33" s="128">
        <v>15.428571428571434</v>
      </c>
      <c r="FP33" s="121">
        <v>21.232876712328768</v>
      </c>
      <c r="FQ33" s="121">
        <v>21.568627450980401</v>
      </c>
      <c r="FR33" s="121">
        <v>21.019108280254791</v>
      </c>
      <c r="FS33" s="121">
        <v>30.964467005076159</v>
      </c>
      <c r="FT33" s="128">
        <v>20.472440944881885</v>
      </c>
      <c r="FU33" s="121">
        <v>16.959064327485375</v>
      </c>
      <c r="FV33" s="121">
        <v>18.867924528301891</v>
      </c>
      <c r="FW33" s="121">
        <v>22.058823529411764</v>
      </c>
      <c r="FX33" s="121">
        <v>9.3023255813953529</v>
      </c>
      <c r="FY33" s="128">
        <v>20.129870129870131</v>
      </c>
      <c r="FZ33" s="121">
        <v>18.691588785046726</v>
      </c>
      <c r="GA33" s="121">
        <v>46.710526315789473</v>
      </c>
      <c r="GB33" s="121">
        <v>37.158469945355201</v>
      </c>
      <c r="GC33" s="121">
        <v>24.799999999999994</v>
      </c>
      <c r="GD33" s="128">
        <v>34.104046242774544</v>
      </c>
      <c r="GE33" s="121">
        <v>32.876712328767141</v>
      </c>
      <c r="GF33" s="121">
        <v>21.568627450980394</v>
      </c>
      <c r="GG33" s="121">
        <v>34.394904458598745</v>
      </c>
      <c r="GH33" s="121">
        <v>38.500000000000007</v>
      </c>
      <c r="GI33" s="128">
        <v>25.196850393700792</v>
      </c>
      <c r="GJ33" s="121">
        <v>27.64705882352942</v>
      </c>
      <c r="GK33" s="121">
        <v>28.025477707006385</v>
      </c>
      <c r="GL33" s="121">
        <v>19.852941176470598</v>
      </c>
      <c r="GM33" s="130">
        <v>19.047619047619047</v>
      </c>
      <c r="GN33" s="128">
        <v>30.718954248366007</v>
      </c>
      <c r="GO33" s="121">
        <v>18.691588785046726</v>
      </c>
      <c r="GP33" s="121">
        <v>15.131578947368421</v>
      </c>
      <c r="GQ33" s="121">
        <v>32.78688524590163</v>
      </c>
      <c r="GR33" s="121">
        <v>36.79999999999999</v>
      </c>
      <c r="GS33" s="128">
        <v>5.7142857142857162</v>
      </c>
      <c r="GT33" s="121">
        <v>23.287671232876711</v>
      </c>
      <c r="GU33" s="121">
        <v>28.155339805825232</v>
      </c>
      <c r="GV33" s="121">
        <v>10.126582278481013</v>
      </c>
      <c r="GW33" s="121">
        <v>26.865671641791039</v>
      </c>
      <c r="GX33" s="128">
        <v>23.437500000000004</v>
      </c>
      <c r="GY33" s="128">
        <v>6.6265060240963889</v>
      </c>
      <c r="GZ33" s="128">
        <v>22.641509433962266</v>
      </c>
      <c r="HA33" s="128">
        <v>24.626865671641802</v>
      </c>
      <c r="HB33" s="128">
        <v>3.9062500000000009</v>
      </c>
      <c r="HC33" s="128">
        <v>22.077922077922082</v>
      </c>
      <c r="HD33" s="128">
        <v>20.5607476635514</v>
      </c>
      <c r="HE33" s="128" t="s">
        <v>286</v>
      </c>
      <c r="HF33" s="128" t="s">
        <v>286</v>
      </c>
      <c r="HG33" s="128" t="s">
        <v>286</v>
      </c>
      <c r="HH33" s="128" t="s">
        <v>286</v>
      </c>
      <c r="HI33" s="128" t="s">
        <v>286</v>
      </c>
      <c r="HJ33" s="128" t="s">
        <v>286</v>
      </c>
      <c r="HK33" s="128" t="s">
        <v>286</v>
      </c>
      <c r="HL33" s="121" t="s">
        <v>286</v>
      </c>
      <c r="HM33" s="121" t="s">
        <v>286</v>
      </c>
      <c r="HN33" s="121" t="s">
        <v>286</v>
      </c>
      <c r="HO33" s="121">
        <v>9.375</v>
      </c>
      <c r="HP33" s="128">
        <v>17.777777777777782</v>
      </c>
      <c r="HQ33" s="121" t="s">
        <v>286</v>
      </c>
      <c r="HR33" s="121">
        <v>10.457516339869288</v>
      </c>
      <c r="HS33" s="121">
        <v>16.822429906542069</v>
      </c>
      <c r="HT33" s="129">
        <v>12.418300653594772</v>
      </c>
      <c r="HU33" s="128">
        <v>15.300546448087431</v>
      </c>
      <c r="HV33" s="114">
        <v>9.6</v>
      </c>
      <c r="HW33" s="114">
        <v>15.340909090909078</v>
      </c>
      <c r="HX33" s="114">
        <v>11.724137931034479</v>
      </c>
      <c r="HY33" s="114">
        <v>5.8823529411764728</v>
      </c>
      <c r="HZ33" s="114">
        <v>8.3870967741935498</v>
      </c>
      <c r="IA33" s="114">
        <v>11.794871794871792</v>
      </c>
      <c r="IB33" s="114">
        <v>7.6335877862595432</v>
      </c>
      <c r="IC33" s="114">
        <v>14.371257485029934</v>
      </c>
      <c r="ID33" s="114">
        <v>10.062893081761011</v>
      </c>
      <c r="IE33" s="114">
        <v>10.294117647058826</v>
      </c>
      <c r="IF33" s="114">
        <v>13.281250000000007</v>
      </c>
      <c r="IG33" s="114">
        <v>9.2105263157894779</v>
      </c>
      <c r="IH33" s="114">
        <v>6.6037735849056594</v>
      </c>
      <c r="II33" s="114">
        <v>11.409395973154357</v>
      </c>
      <c r="IJ33" s="114">
        <v>10.382513661202193</v>
      </c>
      <c r="IK33" s="114">
        <v>6.4000000000000048</v>
      </c>
      <c r="IL33" s="114">
        <v>10.526315789473689</v>
      </c>
      <c r="IM33" s="114">
        <v>5.5555555555555571</v>
      </c>
      <c r="IN33" s="114">
        <v>6.8627450980392171</v>
      </c>
      <c r="IO33" s="114">
        <v>5.1612903225806468</v>
      </c>
      <c r="IP33" s="114">
        <v>9.137055837563457</v>
      </c>
      <c r="IQ33" s="114">
        <v>7.6923076923076907</v>
      </c>
      <c r="IR33" s="114">
        <v>4.7904191616766489</v>
      </c>
      <c r="IS33" s="114">
        <v>10.000000000000002</v>
      </c>
      <c r="IT33" s="114">
        <v>10.218978102189784</v>
      </c>
      <c r="IU33" s="114">
        <v>3.9062500000000018</v>
      </c>
      <c r="IV33" s="114">
        <v>5.2631578947368443</v>
      </c>
      <c r="IW33" s="114">
        <v>7.5471698113207539</v>
      </c>
      <c r="IX33" s="114" t="str">
        <f t="shared" si="38"/>
        <v>--</v>
      </c>
      <c r="IY33" s="114" t="str">
        <f t="shared" si="38"/>
        <v>--</v>
      </c>
      <c r="IZ33" s="114" t="str">
        <f t="shared" si="38"/>
        <v>--</v>
      </c>
      <c r="JA33" s="114" t="str">
        <f t="shared" si="38"/>
        <v>--</v>
      </c>
      <c r="JB33" s="114" t="str">
        <f t="shared" si="38"/>
        <v>--</v>
      </c>
      <c r="JC33" s="114" t="str">
        <f t="shared" si="38"/>
        <v>--</v>
      </c>
      <c r="JD33" s="114" t="str">
        <f t="shared" si="38"/>
        <v>--</v>
      </c>
      <c r="JE33" s="114" t="str">
        <f t="shared" si="38"/>
        <v>--</v>
      </c>
      <c r="JF33" s="114" t="str">
        <f t="shared" si="38"/>
        <v>--</v>
      </c>
      <c r="JG33" s="243">
        <v>6.4935064935064997</v>
      </c>
      <c r="JH33" s="243">
        <v>13.492063492063499</v>
      </c>
      <c r="JI33" s="243">
        <v>5.8823529411764701</v>
      </c>
      <c r="JJ33" s="243">
        <v>7.8014184397163104</v>
      </c>
      <c r="JK33" s="243">
        <v>9.4339622641509493</v>
      </c>
      <c r="JL33" s="243">
        <v>6.9930069930069898</v>
      </c>
      <c r="JM33" s="243">
        <v>10.457516339869301</v>
      </c>
      <c r="JN33" s="243">
        <v>23.015873015873002</v>
      </c>
      <c r="JO33" s="243">
        <v>13.9705882352941</v>
      </c>
      <c r="JP33" s="243">
        <v>19.8581560283688</v>
      </c>
      <c r="JQ33" s="243">
        <v>20.754716981132098</v>
      </c>
      <c r="JR33" s="243">
        <v>7.6923076923076898</v>
      </c>
      <c r="JS33" s="243">
        <v>8.4967320261437909</v>
      </c>
      <c r="JT33" s="243">
        <v>14.4</v>
      </c>
      <c r="JU33" s="243">
        <v>7.3529411764705896</v>
      </c>
      <c r="JV33" s="243">
        <v>12.056737588652499</v>
      </c>
      <c r="JW33" s="243">
        <v>22.5</v>
      </c>
      <c r="JX33" s="243">
        <v>8.3916083916084006</v>
      </c>
      <c r="JY33" s="243">
        <v>4.5751633986928102</v>
      </c>
      <c r="JZ33" s="243">
        <v>17.460317460317501</v>
      </c>
      <c r="KA33" s="243">
        <v>13.235294117647101</v>
      </c>
      <c r="KB33" s="243">
        <v>8.5106382978723403</v>
      </c>
      <c r="KC33" s="243">
        <v>14.4654088050314</v>
      </c>
      <c r="KD33" s="243">
        <v>6.9930069930069898</v>
      </c>
      <c r="KE33" s="243">
        <v>5.7324840764331197</v>
      </c>
      <c r="KF33" s="128" t="str">
        <f t="shared" si="1"/>
        <v>--</v>
      </c>
      <c r="KG33" s="243">
        <v>18.248175182481699</v>
      </c>
      <c r="KH33" s="243">
        <v>4.7945205479452104</v>
      </c>
      <c r="KI33" s="128" t="str">
        <f t="shared" si="2"/>
        <v>--</v>
      </c>
      <c r="KJ33" s="243">
        <v>10.489510489510501</v>
      </c>
      <c r="KK33" s="243">
        <v>5.1612903225806503</v>
      </c>
      <c r="KL33" s="243">
        <v>8.7301587301587293</v>
      </c>
      <c r="KM33" s="243">
        <v>8.8235294117647101</v>
      </c>
      <c r="KN33" s="243">
        <v>4.1958041958041896</v>
      </c>
      <c r="KO33" s="243">
        <v>10.126582278480999</v>
      </c>
      <c r="KP33" s="243">
        <v>9.79020979020979</v>
      </c>
      <c r="KQ33" s="220">
        <v>10.2739726027397</v>
      </c>
      <c r="KR33" s="220">
        <v>3.6363636363636398</v>
      </c>
      <c r="KS33" s="220">
        <v>13.698630136986299</v>
      </c>
      <c r="KT33" s="220">
        <v>10.429447852760701</v>
      </c>
      <c r="KU33" s="220">
        <v>21.917808219178099</v>
      </c>
      <c r="KV33" s="220">
        <v>11.5853658536585</v>
      </c>
      <c r="KW33" s="220">
        <v>6.8965517241379297</v>
      </c>
      <c r="KX33" s="220">
        <v>1.8181818181818199</v>
      </c>
      <c r="KY33" s="128" t="str">
        <f t="shared" si="40"/>
        <v>--</v>
      </c>
      <c r="KZ33" s="128" t="str">
        <f t="shared" si="40"/>
        <v>--</v>
      </c>
      <c r="LA33" s="220">
        <v>3.4246575342465801</v>
      </c>
      <c r="LB33" s="128" t="str">
        <f t="shared" si="4"/>
        <v>--</v>
      </c>
      <c r="LC33" s="295">
        <v>41.496598639455776</v>
      </c>
      <c r="LD33" s="295">
        <v>20.000000000000014</v>
      </c>
      <c r="LE33" s="295">
        <v>27.007299270072998</v>
      </c>
      <c r="LF33" s="295">
        <v>16.312056737588666</v>
      </c>
      <c r="LG33" s="295">
        <v>22.48520710059173</v>
      </c>
      <c r="LH33" s="295">
        <v>17.567567567567554</v>
      </c>
      <c r="LI33" s="295">
        <v>16.969696969696962</v>
      </c>
      <c r="LJ33" s="295">
        <v>4.8275862068965525</v>
      </c>
      <c r="LK33" s="380">
        <v>29.032258064516139</v>
      </c>
      <c r="LL33" s="381">
        <v>20.370370370370367</v>
      </c>
      <c r="LM33" s="381">
        <v>14.649681528662418</v>
      </c>
      <c r="LN33" s="381">
        <v>5.357142857142855</v>
      </c>
      <c r="LO33" s="380">
        <v>36.486486486486477</v>
      </c>
      <c r="LP33" s="381">
        <v>10.625</v>
      </c>
      <c r="LQ33" s="381">
        <v>24.817518248175187</v>
      </c>
      <c r="LR33" s="381">
        <v>11.347517730496458</v>
      </c>
      <c r="LS33" s="381">
        <v>18.343195266272197</v>
      </c>
      <c r="LT33" s="381">
        <v>21.621621621621628</v>
      </c>
      <c r="LU33" s="381">
        <v>11.515151515151508</v>
      </c>
      <c r="LV33" s="381">
        <v>4.8275862068965569</v>
      </c>
      <c r="LW33" s="381">
        <v>28.260869565217391</v>
      </c>
      <c r="LX33" s="381">
        <v>21.604938271604958</v>
      </c>
      <c r="LY33" s="381">
        <v>18.589743589743595</v>
      </c>
      <c r="LZ33" s="381">
        <v>11.607142857142854</v>
      </c>
      <c r="MA33" s="380">
        <v>44.827586206896562</v>
      </c>
      <c r="MB33" s="381">
        <v>31.446540880503136</v>
      </c>
      <c r="MC33" s="381">
        <v>41.60583941605838</v>
      </c>
      <c r="MD33" s="381">
        <v>30.496453900709231</v>
      </c>
      <c r="ME33" s="381">
        <v>30.120481927710838</v>
      </c>
      <c r="MF33" s="381">
        <v>31.756756756756751</v>
      </c>
      <c r="MG33" s="381">
        <v>30.909090909090924</v>
      </c>
      <c r="MH33" s="381">
        <v>18.750000000000007</v>
      </c>
      <c r="MI33" s="381">
        <v>46.195652173913068</v>
      </c>
      <c r="MJ33" s="381">
        <v>37.654320987654287</v>
      </c>
      <c r="MK33" s="381">
        <v>33.974358974358978</v>
      </c>
      <c r="ML33" s="381">
        <v>25.892857142857153</v>
      </c>
      <c r="MM33" s="378" t="str">
        <f t="shared" si="5"/>
        <v>--</v>
      </c>
      <c r="MN33" s="381">
        <v>24.375</v>
      </c>
      <c r="MO33" s="381">
        <v>37.956204379562038</v>
      </c>
      <c r="MP33" s="381">
        <v>36.879432624113484</v>
      </c>
      <c r="MQ33" s="378" t="str">
        <f t="shared" si="6"/>
        <v>--</v>
      </c>
      <c r="MR33" s="381">
        <v>22.297297297297305</v>
      </c>
      <c r="MS33" s="381">
        <v>22.424242424242426</v>
      </c>
      <c r="MT33" s="381">
        <v>22.916666666666675</v>
      </c>
      <c r="MU33" s="378" t="str">
        <f t="shared" si="7"/>
        <v>--</v>
      </c>
      <c r="MV33" s="381">
        <v>22.699386503067476</v>
      </c>
      <c r="MW33" s="381">
        <v>24.516129032258071</v>
      </c>
      <c r="MX33" s="381">
        <v>18.75</v>
      </c>
      <c r="MY33" s="380">
        <v>43.5374149659864</v>
      </c>
      <c r="MZ33" s="381">
        <v>29.375000000000007</v>
      </c>
      <c r="NA33" s="381">
        <v>38.686131386861319</v>
      </c>
      <c r="NB33" s="381">
        <v>28.368794326241137</v>
      </c>
      <c r="NC33" s="381">
        <v>31.736526946107787</v>
      </c>
      <c r="ND33" s="381">
        <v>32.432432432432449</v>
      </c>
      <c r="NE33" s="381">
        <v>32.727272727272755</v>
      </c>
      <c r="NF33" s="381">
        <v>18.62068965517242</v>
      </c>
      <c r="NG33" s="381">
        <v>45.901639344262286</v>
      </c>
      <c r="NH33" s="381">
        <v>28.571428571428577</v>
      </c>
      <c r="NI33" s="381">
        <v>24.358974358974361</v>
      </c>
      <c r="NJ33" s="381">
        <v>30.357142857142854</v>
      </c>
      <c r="NK33" s="380">
        <v>17.567567567567561</v>
      </c>
      <c r="NL33" s="381">
        <v>10.000000000000005</v>
      </c>
      <c r="NM33" s="381">
        <v>19.708029197080297</v>
      </c>
      <c r="NN33" s="381">
        <v>9.9290780141844053</v>
      </c>
      <c r="NO33" s="381">
        <v>8.9285714285714324</v>
      </c>
      <c r="NP33" s="381">
        <v>12.244897959183668</v>
      </c>
      <c r="NQ33" s="381">
        <v>11.445783132530119</v>
      </c>
      <c r="NR33" s="381">
        <v>2.068965517241379</v>
      </c>
      <c r="NS33" s="381">
        <v>16.042780748663109</v>
      </c>
      <c r="NT33" s="381">
        <v>13.496932515337427</v>
      </c>
      <c r="NU33" s="381">
        <v>12.101910828025474</v>
      </c>
      <c r="NV33" s="381">
        <v>4.4642857142857153</v>
      </c>
      <c r="NW33" s="380">
        <v>8.0536912751677932</v>
      </c>
      <c r="NX33" s="381">
        <v>6.2499999999999991</v>
      </c>
      <c r="NY33" s="381">
        <v>16.058394160583944</v>
      </c>
      <c r="NZ33" s="381">
        <v>9.9290780141843999</v>
      </c>
      <c r="OA33" s="381">
        <v>7.1856287425149725</v>
      </c>
      <c r="OB33" s="381">
        <v>14.965986394557829</v>
      </c>
      <c r="OC33" s="381">
        <v>12.048192771084347</v>
      </c>
      <c r="OD33" s="381">
        <v>4.8275862068965569</v>
      </c>
      <c r="OE33" s="381">
        <v>12.499999999999996</v>
      </c>
      <c r="OF33" s="381">
        <v>14.814814814814811</v>
      </c>
      <c r="OG33" s="381">
        <v>19.230769230769223</v>
      </c>
      <c r="OH33" s="381">
        <v>13.392857142857144</v>
      </c>
      <c r="OI33" s="380">
        <v>8.0536912751677843</v>
      </c>
      <c r="OJ33" s="381">
        <v>5.0000000000000018</v>
      </c>
      <c r="OK33" s="381">
        <v>12.408759124087592</v>
      </c>
      <c r="OL33" s="381">
        <v>9.9290780141843999</v>
      </c>
      <c r="OM33" s="381">
        <v>10.11904761904762</v>
      </c>
      <c r="ON33" s="381">
        <v>9.5238095238095273</v>
      </c>
      <c r="OO33" s="381">
        <v>14.457831325301207</v>
      </c>
      <c r="OP33" s="381">
        <v>4.8275862068965516</v>
      </c>
      <c r="OQ33" s="381">
        <v>15.675675675675672</v>
      </c>
      <c r="OR33" s="381">
        <v>10.624999999999998</v>
      </c>
      <c r="OS33" s="381">
        <v>7.6923076923076934</v>
      </c>
      <c r="OT33" s="381">
        <v>8.1081081081081088</v>
      </c>
      <c r="OU33" s="378" t="str">
        <f t="shared" si="8"/>
        <v>--</v>
      </c>
      <c r="OV33" s="381">
        <v>11.25</v>
      </c>
      <c r="OW33" s="381">
        <v>22.38805970149253</v>
      </c>
      <c r="OX33" s="381">
        <v>24.822695035460988</v>
      </c>
      <c r="OY33" s="378" t="str">
        <f t="shared" si="9"/>
        <v>--</v>
      </c>
      <c r="OZ33" s="381">
        <v>6.8027210884353737</v>
      </c>
      <c r="PA33" s="381">
        <v>9.6385542168674725</v>
      </c>
      <c r="PB33" s="381">
        <v>13.103448275862069</v>
      </c>
      <c r="PC33" s="378" t="str">
        <f t="shared" si="10"/>
        <v>--</v>
      </c>
      <c r="PD33" s="381">
        <v>11.180124223602489</v>
      </c>
      <c r="PE33" s="381">
        <v>14.743589743589743</v>
      </c>
      <c r="PF33" s="381">
        <v>16.07142857142858</v>
      </c>
      <c r="PG33" s="380">
        <v>18.791946308724832</v>
      </c>
      <c r="PH33" s="381">
        <v>12.5</v>
      </c>
      <c r="PI33" s="381">
        <v>19.25925925925926</v>
      </c>
      <c r="PJ33" s="381">
        <v>12.857142857142858</v>
      </c>
      <c r="PK33" s="381">
        <v>12.574850299401195</v>
      </c>
      <c r="PL33" s="381">
        <v>16.326530612244895</v>
      </c>
      <c r="PM33" s="381">
        <v>15.662650602409636</v>
      </c>
      <c r="PN33" s="381">
        <v>5.5555555555555571</v>
      </c>
      <c r="PO33" s="381">
        <v>24.04371584699453</v>
      </c>
      <c r="PP33" s="381">
        <v>18.40490797546013</v>
      </c>
      <c r="PQ33" s="381">
        <v>12.179487179487181</v>
      </c>
      <c r="PR33" s="381">
        <v>15.178571428571431</v>
      </c>
      <c r="PS33" s="380">
        <v>3.4883720930232549</v>
      </c>
      <c r="PT33" s="381">
        <v>5.0632911392405076</v>
      </c>
      <c r="PU33" s="381">
        <v>10.638297872340427</v>
      </c>
      <c r="PV33" s="381">
        <v>6.4220183486238529</v>
      </c>
      <c r="PW33" s="380">
        <v>12.941176470588232</v>
      </c>
      <c r="PX33" s="381">
        <v>10.828025477707012</v>
      </c>
      <c r="PY33" s="381">
        <v>13.669064748201437</v>
      </c>
      <c r="PZ33" s="381">
        <v>8.3333333333333304</v>
      </c>
      <c r="QA33" s="380">
        <v>20.710059171597639</v>
      </c>
      <c r="QB33" s="381">
        <v>15.384615384615385</v>
      </c>
      <c r="QC33" s="381">
        <v>17.857142857142865</v>
      </c>
      <c r="QD33" s="381">
        <v>7.3394495412844014</v>
      </c>
      <c r="QE33" s="380">
        <v>3.5502958579881665</v>
      </c>
      <c r="QF33" s="381">
        <v>5.6962025316455707</v>
      </c>
      <c r="QG33" s="381">
        <v>9.352517985611513</v>
      </c>
      <c r="QH33" s="381">
        <v>11.92660550458716</v>
      </c>
      <c r="QI33" s="380">
        <v>15.646258503401365</v>
      </c>
      <c r="QJ33" s="381">
        <v>10.256410256410259</v>
      </c>
      <c r="QK33" s="381">
        <v>23.809523809523814</v>
      </c>
      <c r="QL33" s="381">
        <v>14.598540145985401</v>
      </c>
      <c r="QM33" s="378" t="str">
        <f t="shared" si="11"/>
        <v>--</v>
      </c>
      <c r="QN33" s="381">
        <v>18.18181818181818</v>
      </c>
      <c r="QO33" s="381">
        <v>18.9873417721519</v>
      </c>
      <c r="QP33" s="381">
        <v>9.8591549295774676</v>
      </c>
      <c r="QQ33" s="378" t="str">
        <f t="shared" si="12"/>
        <v>--</v>
      </c>
      <c r="QR33" s="381">
        <v>13.291139240506334</v>
      </c>
      <c r="QS33" s="381">
        <v>20.27972027972028</v>
      </c>
      <c r="QT33" s="381">
        <v>16.513761467889903</v>
      </c>
      <c r="QU33" s="380">
        <v>17.00680272108843</v>
      </c>
      <c r="QV33" s="381">
        <v>12.820512820512821</v>
      </c>
      <c r="QW33" s="381">
        <v>18.400000000000002</v>
      </c>
      <c r="QX33" s="381">
        <v>6.6666666666666687</v>
      </c>
      <c r="QY33" s="378" t="str">
        <f t="shared" si="13"/>
        <v>--</v>
      </c>
      <c r="QZ33" s="381">
        <v>15.277777777777784</v>
      </c>
      <c r="RA33" s="381">
        <v>18.354430379746852</v>
      </c>
      <c r="RB33" s="381">
        <v>11.188811188811197</v>
      </c>
      <c r="RC33" s="378" t="str">
        <f t="shared" si="14"/>
        <v>--</v>
      </c>
      <c r="RD33" s="381">
        <v>10.625000000000005</v>
      </c>
      <c r="RE33" s="381">
        <v>16.666666666666675</v>
      </c>
      <c r="RF33" s="381">
        <v>10.091743119266059</v>
      </c>
    </row>
    <row r="34" spans="1:474" x14ac:dyDescent="0.25">
      <c r="A34" s="114">
        <v>30</v>
      </c>
      <c r="B34" s="93" t="s">
        <v>30</v>
      </c>
      <c r="C34" s="126">
        <v>36.104513064133037</v>
      </c>
      <c r="D34" s="126">
        <v>31.407035175879376</v>
      </c>
      <c r="E34" s="126">
        <v>21.400778210116723</v>
      </c>
      <c r="F34" s="126">
        <v>34.699453551912562</v>
      </c>
      <c r="G34" s="126">
        <v>29.319371727748702</v>
      </c>
      <c r="H34" s="126">
        <v>19.597989949748744</v>
      </c>
      <c r="I34" s="126">
        <v>30.666666666666682</v>
      </c>
      <c r="J34" s="126">
        <v>29.82005141388175</v>
      </c>
      <c r="K34" s="126">
        <v>27.30627306273065</v>
      </c>
      <c r="L34" s="126">
        <v>27.586206896551694</v>
      </c>
      <c r="M34" s="128">
        <v>25.064599483204127</v>
      </c>
      <c r="N34" s="128">
        <v>22.026431718061676</v>
      </c>
      <c r="O34" s="128">
        <v>33.524355300859582</v>
      </c>
      <c r="P34" s="128">
        <v>21.249999999999989</v>
      </c>
      <c r="Q34" s="128">
        <v>15.151515151515154</v>
      </c>
      <c r="R34" s="128">
        <v>66.983372921615228</v>
      </c>
      <c r="S34" s="128">
        <v>48.000000000000064</v>
      </c>
      <c r="T34" s="128">
        <v>39.062500000000036</v>
      </c>
      <c r="U34" s="128">
        <v>68.392370572207156</v>
      </c>
      <c r="V34" s="128">
        <v>48.825065274151434</v>
      </c>
      <c r="W34" s="128">
        <v>30.808080808080813</v>
      </c>
      <c r="X34" s="128">
        <v>62.068965517241374</v>
      </c>
      <c r="Y34" s="128">
        <v>53.229974160206709</v>
      </c>
      <c r="Z34" s="128">
        <v>33.699633699633672</v>
      </c>
      <c r="AA34" s="128">
        <v>61.968085106383015</v>
      </c>
      <c r="AB34" s="132">
        <v>51.168831168831176</v>
      </c>
      <c r="AC34" s="132">
        <v>40.444444444444429</v>
      </c>
      <c r="AD34" s="132">
        <v>60.632183908045981</v>
      </c>
      <c r="AE34" s="132">
        <v>40.251572327043995</v>
      </c>
      <c r="AF34" s="128">
        <v>29.447852760736208</v>
      </c>
      <c r="AG34" s="126">
        <v>48.687350835322185</v>
      </c>
      <c r="AH34" s="126">
        <v>25.313283208020025</v>
      </c>
      <c r="AI34" s="133">
        <v>21.093749999999993</v>
      </c>
      <c r="AJ34" s="133">
        <v>48.907103825136602</v>
      </c>
      <c r="AK34" s="128">
        <v>22.834645669291334</v>
      </c>
      <c r="AL34" s="128">
        <v>14.646464646464652</v>
      </c>
      <c r="AM34" s="128">
        <v>41.333333333333371</v>
      </c>
      <c r="AN34" s="128">
        <v>34.8958333333333</v>
      </c>
      <c r="AO34" s="128">
        <v>17.647058823529417</v>
      </c>
      <c r="AP34" s="128">
        <v>41.554959785522769</v>
      </c>
      <c r="AQ34" s="128">
        <v>28.497409326424847</v>
      </c>
      <c r="AR34" s="128">
        <v>24.229074889867835</v>
      </c>
      <c r="AS34" s="128">
        <v>44.380403458213245</v>
      </c>
      <c r="AT34" s="128">
        <v>24.4514106583072</v>
      </c>
      <c r="AU34" s="128">
        <v>17.791411042944791</v>
      </c>
      <c r="AV34" s="128" t="s">
        <v>286</v>
      </c>
      <c r="AW34" s="128" t="s">
        <v>286</v>
      </c>
      <c r="AX34" s="132" t="s">
        <v>286</v>
      </c>
      <c r="AY34" s="132" t="s">
        <v>286</v>
      </c>
      <c r="AZ34" s="132" t="s">
        <v>286</v>
      </c>
      <c r="BA34" s="132" t="s">
        <v>286</v>
      </c>
      <c r="BB34" s="128" t="s">
        <v>286</v>
      </c>
      <c r="BC34" s="132" t="s">
        <v>286</v>
      </c>
      <c r="BD34" s="132" t="s">
        <v>286</v>
      </c>
      <c r="BE34" s="132" t="s">
        <v>286</v>
      </c>
      <c r="BF34" s="132">
        <v>27.792207792207805</v>
      </c>
      <c r="BG34" s="128">
        <v>33.039647577092516</v>
      </c>
      <c r="BH34" s="121" t="s">
        <v>286</v>
      </c>
      <c r="BI34" s="121">
        <v>33.228840125391827</v>
      </c>
      <c r="BJ34" s="121">
        <v>25.15337423312884</v>
      </c>
      <c r="BK34" s="121" t="s">
        <v>286</v>
      </c>
      <c r="BL34" s="128" t="s">
        <v>286</v>
      </c>
      <c r="BM34" s="121" t="s">
        <v>286</v>
      </c>
      <c r="BN34" s="114" t="s">
        <v>286</v>
      </c>
      <c r="BO34" s="114" t="s">
        <v>286</v>
      </c>
      <c r="BP34" s="114" t="s">
        <v>286</v>
      </c>
      <c r="BQ34" s="128" t="s">
        <v>286</v>
      </c>
      <c r="BR34" s="121" t="s">
        <v>286</v>
      </c>
      <c r="BS34" s="121" t="s">
        <v>286</v>
      </c>
      <c r="BT34" s="121" t="s">
        <v>286</v>
      </c>
      <c r="BU34" s="128">
        <v>30.909090909090882</v>
      </c>
      <c r="BV34" s="121">
        <v>24.000000000000004</v>
      </c>
      <c r="BW34" s="121" t="s">
        <v>286</v>
      </c>
      <c r="BX34" s="121">
        <v>26.875000000000007</v>
      </c>
      <c r="BY34" s="128">
        <v>18.404907975460134</v>
      </c>
      <c r="BZ34" s="121">
        <v>46.206896551724121</v>
      </c>
      <c r="CA34" s="121">
        <v>34.900990099009896</v>
      </c>
      <c r="CB34" s="121">
        <v>33.590733590733606</v>
      </c>
      <c r="CC34" s="128">
        <v>45.28301886792454</v>
      </c>
      <c r="CD34" s="121">
        <v>38.90339425587468</v>
      </c>
      <c r="CE34" s="121">
        <v>38.499999999999986</v>
      </c>
      <c r="CF34" s="121">
        <v>47.643979057591629</v>
      </c>
      <c r="CG34" s="128">
        <v>41.176470588235262</v>
      </c>
      <c r="CH34" s="121">
        <v>31.768953068592062</v>
      </c>
      <c r="CI34" s="121">
        <v>42.287234042553159</v>
      </c>
      <c r="CJ34" s="121">
        <v>31.606217616580295</v>
      </c>
      <c r="CK34" s="121">
        <v>29.074889867841435</v>
      </c>
      <c r="CL34" s="121">
        <v>43.62606232294619</v>
      </c>
      <c r="CM34" s="121">
        <v>29.813664596273298</v>
      </c>
      <c r="CN34" s="121">
        <v>25.748502994011993</v>
      </c>
      <c r="CO34" s="121">
        <v>14.83253588516747</v>
      </c>
      <c r="CP34" s="128">
        <v>18.453865336658332</v>
      </c>
      <c r="CQ34" s="121">
        <v>25</v>
      </c>
      <c r="CR34" s="121">
        <v>11.666666666666664</v>
      </c>
      <c r="CS34" s="114">
        <v>17.368421052631575</v>
      </c>
      <c r="CT34" s="114">
        <v>14.000000000000004</v>
      </c>
      <c r="CU34" s="128">
        <v>13.672922252010734</v>
      </c>
      <c r="CV34" s="121">
        <v>14.690721649484532</v>
      </c>
      <c r="CW34" s="121">
        <v>18.7725631768953</v>
      </c>
      <c r="CX34" s="114">
        <v>9.1160220994475107</v>
      </c>
      <c r="CY34" s="114">
        <v>16.535433070866144</v>
      </c>
      <c r="CZ34" s="128">
        <v>11.504424778761061</v>
      </c>
      <c r="DA34" s="121">
        <v>10.365853658536585</v>
      </c>
      <c r="DB34" s="121">
        <v>13.782051282051292</v>
      </c>
      <c r="DC34" s="114">
        <v>7.5949367088607644</v>
      </c>
      <c r="DD34" s="114" t="s">
        <v>286</v>
      </c>
      <c r="DE34" s="128" t="s">
        <v>286</v>
      </c>
      <c r="DF34" s="121" t="s">
        <v>286</v>
      </c>
      <c r="DG34" s="121" t="s">
        <v>286</v>
      </c>
      <c r="DH34" s="114" t="s">
        <v>286</v>
      </c>
      <c r="DI34" s="114" t="s">
        <v>286</v>
      </c>
      <c r="DJ34" s="128" t="s">
        <v>286</v>
      </c>
      <c r="DK34" s="121" t="s">
        <v>286</v>
      </c>
      <c r="DL34" s="121" t="s">
        <v>286</v>
      </c>
      <c r="DM34" s="121">
        <v>53.191489361702125</v>
      </c>
      <c r="DN34" s="121">
        <v>40.721649484536073</v>
      </c>
      <c r="DO34" s="128">
        <v>28.947368421052623</v>
      </c>
      <c r="DP34" s="121">
        <v>59.436619718309842</v>
      </c>
      <c r="DQ34" s="121">
        <v>31.055900621118013</v>
      </c>
      <c r="DR34" s="121">
        <v>22.424242424242415</v>
      </c>
      <c r="DS34" s="121" t="s">
        <v>286</v>
      </c>
      <c r="DT34" s="128" t="s">
        <v>286</v>
      </c>
      <c r="DU34" s="131" t="s">
        <v>286</v>
      </c>
      <c r="DV34" s="131" t="s">
        <v>286</v>
      </c>
      <c r="DW34" s="114" t="s">
        <v>286</v>
      </c>
      <c r="DX34" s="131" t="s">
        <v>286</v>
      </c>
      <c r="DY34" s="128" t="s">
        <v>286</v>
      </c>
      <c r="DZ34" s="128" t="s">
        <v>286</v>
      </c>
      <c r="EA34" s="128" t="s">
        <v>286</v>
      </c>
      <c r="EB34" s="128">
        <v>48.541114058355447</v>
      </c>
      <c r="EC34" s="128">
        <v>56.847545219638221</v>
      </c>
      <c r="ED34" s="128">
        <v>38.766519823788549</v>
      </c>
      <c r="EE34" s="128">
        <v>46.285714285714306</v>
      </c>
      <c r="EF34" s="128">
        <v>46.105919003115247</v>
      </c>
      <c r="EG34" s="128">
        <v>27.878787878787882</v>
      </c>
      <c r="EH34" s="128">
        <v>9.1954022988505653</v>
      </c>
      <c r="EI34" s="128">
        <v>11.386138613861393</v>
      </c>
      <c r="EJ34" s="128">
        <v>13.127413127413124</v>
      </c>
      <c r="EK34" s="128">
        <v>5.9459459459459421</v>
      </c>
      <c r="EL34" s="121">
        <v>8.3550913838120096</v>
      </c>
      <c r="EM34" s="121">
        <v>5.9999999999999991</v>
      </c>
      <c r="EN34" s="121">
        <v>3.9787798408488091</v>
      </c>
      <c r="EO34" s="121">
        <v>10.512820512820504</v>
      </c>
      <c r="EP34" s="128">
        <v>10.830324909747292</v>
      </c>
      <c r="EQ34" s="121">
        <v>3.1662269129287597</v>
      </c>
      <c r="ER34" s="121">
        <v>9.3023255813953387</v>
      </c>
      <c r="ES34" s="121">
        <v>10.964912280701753</v>
      </c>
      <c r="ET34" s="121">
        <v>7.062146892655365</v>
      </c>
      <c r="EU34" s="128">
        <v>7.4534161490683202</v>
      </c>
      <c r="EV34" s="121">
        <v>7.8313253012048207</v>
      </c>
      <c r="EW34" s="121">
        <v>12.439024390243901</v>
      </c>
      <c r="EX34" s="121">
        <v>11.675126903553306</v>
      </c>
      <c r="EY34" s="121">
        <v>7.5396825396825395</v>
      </c>
      <c r="EZ34" s="128">
        <v>12.290502793296094</v>
      </c>
      <c r="FA34" s="121">
        <v>11.260053619302955</v>
      </c>
      <c r="FB34" s="121">
        <v>7.1794871794871824</v>
      </c>
      <c r="FC34" s="121">
        <v>11.968085106382985</v>
      </c>
      <c r="FD34" s="121">
        <v>14.473684210526319</v>
      </c>
      <c r="FE34" s="128">
        <v>11.654135338345867</v>
      </c>
      <c r="FF34" s="121">
        <v>10.298102981029817</v>
      </c>
      <c r="FG34" s="121">
        <v>10.880829015544043</v>
      </c>
      <c r="FH34" s="121">
        <v>6.3636363636363669</v>
      </c>
      <c r="FI34" s="121">
        <v>13.649851632047485</v>
      </c>
      <c r="FJ34" s="128">
        <v>10.759493670886078</v>
      </c>
      <c r="FK34" s="121">
        <v>9.876543209876548</v>
      </c>
      <c r="FL34" s="121">
        <v>25.117370892018776</v>
      </c>
      <c r="FM34" s="121">
        <v>28.607594936708871</v>
      </c>
      <c r="FN34" s="121">
        <v>30.555555555555546</v>
      </c>
      <c r="FO34" s="128">
        <v>20.5056179775281</v>
      </c>
      <c r="FP34" s="121">
        <v>25.806451612903221</v>
      </c>
      <c r="FQ34" s="121">
        <v>21.538461538461533</v>
      </c>
      <c r="FR34" s="121">
        <v>20.79999999999999</v>
      </c>
      <c r="FS34" s="121">
        <v>29.057591623036664</v>
      </c>
      <c r="FT34" s="128">
        <v>20</v>
      </c>
      <c r="FU34" s="121">
        <v>15.4891304347826</v>
      </c>
      <c r="FV34" s="121">
        <v>28.385416666666679</v>
      </c>
      <c r="FW34" s="121">
        <v>15.137614678899084</v>
      </c>
      <c r="FX34" s="121">
        <v>15.522388059701496</v>
      </c>
      <c r="FY34" s="128">
        <v>18.9873417721519</v>
      </c>
      <c r="FZ34" s="121">
        <v>9.9378881987577703</v>
      </c>
      <c r="GA34" s="121">
        <v>44.522144522144544</v>
      </c>
      <c r="GB34" s="121">
        <v>36.455696202531627</v>
      </c>
      <c r="GC34" s="121">
        <v>33.333333333333321</v>
      </c>
      <c r="GD34" s="128">
        <v>36.134453781512626</v>
      </c>
      <c r="GE34" s="121">
        <v>31.536388140161737</v>
      </c>
      <c r="GF34" s="121">
        <v>22.564102564102551</v>
      </c>
      <c r="GG34" s="121">
        <v>35.405405405405389</v>
      </c>
      <c r="GH34" s="121">
        <v>39.577836411609546</v>
      </c>
      <c r="GI34" s="128">
        <v>26.615969581749049</v>
      </c>
      <c r="GJ34" s="121">
        <v>34.959349593495929</v>
      </c>
      <c r="GK34" s="121">
        <v>32.010582010581992</v>
      </c>
      <c r="GL34" s="121">
        <v>15.668202764976956</v>
      </c>
      <c r="GM34" s="130">
        <v>32.035928143712546</v>
      </c>
      <c r="GN34" s="128">
        <v>30.283911671924283</v>
      </c>
      <c r="GO34" s="121">
        <v>17.610062893081768</v>
      </c>
      <c r="GP34" s="121">
        <v>16.941176470588225</v>
      </c>
      <c r="GQ34" s="121">
        <v>25.897435897435916</v>
      </c>
      <c r="GR34" s="121">
        <v>29.761904761904773</v>
      </c>
      <c r="GS34" s="128">
        <v>8.7818696883852709</v>
      </c>
      <c r="GT34" s="121">
        <v>23.056300268096503</v>
      </c>
      <c r="GU34" s="121">
        <v>30.102040816326525</v>
      </c>
      <c r="GV34" s="121">
        <v>7.5471698113207566</v>
      </c>
      <c r="GW34" s="121">
        <v>21.578947368421051</v>
      </c>
      <c r="GX34" s="128">
        <v>26.51515151515153</v>
      </c>
      <c r="GY34" s="128">
        <v>7.8590785907859075</v>
      </c>
      <c r="GZ34" s="128">
        <v>27.864583333333329</v>
      </c>
      <c r="HA34" s="128">
        <v>20.547945205479468</v>
      </c>
      <c r="HB34" s="128">
        <v>9.5522388059701466</v>
      </c>
      <c r="HC34" s="128">
        <v>28.7974683544304</v>
      </c>
      <c r="HD34" s="128">
        <v>16.049382716049372</v>
      </c>
      <c r="HE34" s="128" t="s">
        <v>286</v>
      </c>
      <c r="HF34" s="128" t="s">
        <v>286</v>
      </c>
      <c r="HG34" s="128" t="s">
        <v>286</v>
      </c>
      <c r="HH34" s="128" t="s">
        <v>286</v>
      </c>
      <c r="HI34" s="128" t="s">
        <v>286</v>
      </c>
      <c r="HJ34" s="128" t="s">
        <v>286</v>
      </c>
      <c r="HK34" s="128" t="s">
        <v>286</v>
      </c>
      <c r="HL34" s="121" t="s">
        <v>286</v>
      </c>
      <c r="HM34" s="121" t="s">
        <v>286</v>
      </c>
      <c r="HN34" s="121" t="s">
        <v>286</v>
      </c>
      <c r="HO34" s="121">
        <v>13.541666666666671</v>
      </c>
      <c r="HP34" s="128">
        <v>16.055045871559649</v>
      </c>
      <c r="HQ34" s="121" t="s">
        <v>286</v>
      </c>
      <c r="HR34" s="121">
        <v>14.92063492063493</v>
      </c>
      <c r="HS34" s="121">
        <v>19.018404907975455</v>
      </c>
      <c r="HT34" s="129">
        <v>12.499999999999991</v>
      </c>
      <c r="HU34" s="128">
        <v>10.353535353535346</v>
      </c>
      <c r="HV34" s="114">
        <v>14.566929133858272</v>
      </c>
      <c r="HW34" s="114">
        <v>13.031161473087817</v>
      </c>
      <c r="HX34" s="114">
        <v>11.653116531165306</v>
      </c>
      <c r="HY34" s="114">
        <v>9.7435897435897534</v>
      </c>
      <c r="HZ34" s="114">
        <v>14.594594594594593</v>
      </c>
      <c r="IA34" s="114">
        <v>15.691489361702105</v>
      </c>
      <c r="IB34" s="114">
        <v>9.3984962406014958</v>
      </c>
      <c r="IC34" s="114">
        <v>14.364640883977914</v>
      </c>
      <c r="ID34" s="114">
        <v>16.103896103896105</v>
      </c>
      <c r="IE34" s="114">
        <v>6.5116279069767451</v>
      </c>
      <c r="IF34" s="114">
        <v>11.515151515151516</v>
      </c>
      <c r="IG34" s="114">
        <v>9.294871794871792</v>
      </c>
      <c r="IH34" s="114">
        <v>6.7901234567901234</v>
      </c>
      <c r="II34" s="114">
        <v>4.9528301886792452</v>
      </c>
      <c r="IJ34" s="114">
        <v>8.1218274111675068</v>
      </c>
      <c r="IK34" s="114">
        <v>10.58823529411764</v>
      </c>
      <c r="IL34" s="114">
        <v>5.9154929577464799</v>
      </c>
      <c r="IM34" s="114">
        <v>9.1644204851752011</v>
      </c>
      <c r="IN34" s="114">
        <v>11.794871794871797</v>
      </c>
      <c r="IO34" s="114">
        <v>7.6086956521739104</v>
      </c>
      <c r="IP34" s="114">
        <v>10.695187165775396</v>
      </c>
      <c r="IQ34" s="114">
        <v>8.6792452830188651</v>
      </c>
      <c r="IR34" s="114">
        <v>5.4347826086956523</v>
      </c>
      <c r="IS34" s="114">
        <v>14.099216710182764</v>
      </c>
      <c r="IT34" s="114">
        <v>5.022831050228314</v>
      </c>
      <c r="IU34" s="114">
        <v>7.5075075075075102</v>
      </c>
      <c r="IV34" s="114">
        <v>6.0897435897435912</v>
      </c>
      <c r="IW34" s="114">
        <v>10.493827160493829</v>
      </c>
      <c r="IX34" s="114" t="str">
        <f t="shared" si="38"/>
        <v>--</v>
      </c>
      <c r="IY34" s="114" t="str">
        <f t="shared" si="38"/>
        <v>--</v>
      </c>
      <c r="IZ34" s="114" t="str">
        <f t="shared" si="38"/>
        <v>--</v>
      </c>
      <c r="JA34" s="114" t="str">
        <f t="shared" si="38"/>
        <v>--</v>
      </c>
      <c r="JB34" s="114" t="str">
        <f t="shared" si="38"/>
        <v>--</v>
      </c>
      <c r="JC34" s="114" t="str">
        <f t="shared" si="38"/>
        <v>--</v>
      </c>
      <c r="JD34" s="114" t="str">
        <f t="shared" si="38"/>
        <v>--</v>
      </c>
      <c r="JE34" s="114" t="str">
        <f t="shared" si="38"/>
        <v>--</v>
      </c>
      <c r="JF34" s="114" t="str">
        <f t="shared" si="38"/>
        <v>--</v>
      </c>
      <c r="JG34" s="243">
        <v>9.8445595854922292</v>
      </c>
      <c r="JH34" s="243">
        <v>7.7419354838709697</v>
      </c>
      <c r="JI34" s="243">
        <v>8.9473684210526301</v>
      </c>
      <c r="JJ34" s="243">
        <v>7.5208913649025098</v>
      </c>
      <c r="JK34" s="243">
        <v>8.4745762711864394</v>
      </c>
      <c r="JL34" s="243">
        <v>7.0967741935483897</v>
      </c>
      <c r="JM34" s="243">
        <v>19.7916666666667</v>
      </c>
      <c r="JN34" s="243">
        <v>17.475728155339802</v>
      </c>
      <c r="JO34" s="243">
        <v>10.526315789473699</v>
      </c>
      <c r="JP34" s="243">
        <v>18.435754189944099</v>
      </c>
      <c r="JQ34" s="243">
        <v>20.6214689265537</v>
      </c>
      <c r="JR34" s="243">
        <v>15.806451612903199</v>
      </c>
      <c r="JS34" s="243">
        <v>15.183246073298401</v>
      </c>
      <c r="JT34" s="243">
        <v>15.8576051779935</v>
      </c>
      <c r="JU34" s="243">
        <v>11.578947368421099</v>
      </c>
      <c r="JV34" s="243">
        <v>15.598885793871901</v>
      </c>
      <c r="JW34" s="243">
        <v>15.625</v>
      </c>
      <c r="JX34" s="243">
        <v>11.6504854368932</v>
      </c>
      <c r="JY34" s="243">
        <v>11.9791666666667</v>
      </c>
      <c r="JZ34" s="243">
        <v>11.326860841423899</v>
      </c>
      <c r="KA34" s="243">
        <v>14.210526315789499</v>
      </c>
      <c r="KB34" s="243">
        <v>8.3798882681564297</v>
      </c>
      <c r="KC34" s="243">
        <v>13.314447592067999</v>
      </c>
      <c r="KD34" s="243">
        <v>16.828478964401299</v>
      </c>
      <c r="KE34" s="243">
        <v>3.7593984962406002</v>
      </c>
      <c r="KF34" s="128" t="str">
        <f t="shared" si="1"/>
        <v>--</v>
      </c>
      <c r="KG34" s="243">
        <v>13.297872340425499</v>
      </c>
      <c r="KH34" s="243">
        <v>3.9215686274509798</v>
      </c>
      <c r="KI34" s="128" t="str">
        <f t="shared" si="2"/>
        <v>--</v>
      </c>
      <c r="KJ34" s="243">
        <v>15.112540192926099</v>
      </c>
      <c r="KK34" s="243">
        <v>8.6956521739130501</v>
      </c>
      <c r="KL34" s="243">
        <v>6.4308681672025703</v>
      </c>
      <c r="KM34" s="243">
        <v>5.9139784946236604</v>
      </c>
      <c r="KN34" s="243">
        <v>7.9320113314447598</v>
      </c>
      <c r="KO34" s="243">
        <v>6.2146892655367196</v>
      </c>
      <c r="KP34" s="243">
        <v>8.7096774193548505</v>
      </c>
      <c r="KQ34" s="220">
        <v>3.7333333333333298</v>
      </c>
      <c r="KR34" s="220">
        <v>3.7135278514588901</v>
      </c>
      <c r="KS34" s="220">
        <v>11.968085106383</v>
      </c>
      <c r="KT34" s="220">
        <v>16.1375661375661</v>
      </c>
      <c r="KU34" s="220">
        <v>15.3638814016173</v>
      </c>
      <c r="KV34" s="220">
        <v>17.7248677248677</v>
      </c>
      <c r="KW34" s="220">
        <v>2.1390374331550799</v>
      </c>
      <c r="KX34" s="220">
        <v>3.1914893617021298</v>
      </c>
      <c r="KY34" s="128" t="str">
        <f t="shared" si="40"/>
        <v>--</v>
      </c>
      <c r="KZ34" s="128" t="str">
        <f t="shared" si="40"/>
        <v>--</v>
      </c>
      <c r="LA34" s="220">
        <v>2.4456521739130501</v>
      </c>
      <c r="LB34" s="128" t="str">
        <f t="shared" si="4"/>
        <v>--</v>
      </c>
      <c r="LC34" s="295">
        <v>29.539295392953932</v>
      </c>
      <c r="LD34" s="295">
        <v>23.000000000000018</v>
      </c>
      <c r="LE34" s="295">
        <v>13.333333333333327</v>
      </c>
      <c r="LF34" s="295">
        <v>10.24390243902439</v>
      </c>
      <c r="LG34" s="295">
        <v>26.683937823834196</v>
      </c>
      <c r="LH34" s="295">
        <v>18.904109589041081</v>
      </c>
      <c r="LI34" s="295">
        <v>17.119565217391294</v>
      </c>
      <c r="LJ34" s="295">
        <v>10.410094637223978</v>
      </c>
      <c r="LK34" s="380">
        <v>26.462395543175507</v>
      </c>
      <c r="LL34" s="381">
        <v>18.678160919540211</v>
      </c>
      <c r="LM34" s="381">
        <v>14.529914529914523</v>
      </c>
      <c r="LN34" s="381">
        <v>10.46931407942238</v>
      </c>
      <c r="LO34" s="380">
        <v>16.576086956521735</v>
      </c>
      <c r="LP34" s="381">
        <v>15.880893300248131</v>
      </c>
      <c r="LQ34" s="381">
        <v>11.014492753623186</v>
      </c>
      <c r="LR34" s="381">
        <v>11.707317073170733</v>
      </c>
      <c r="LS34" s="381">
        <v>22.279792746114005</v>
      </c>
      <c r="LT34" s="381">
        <v>14.520547945205466</v>
      </c>
      <c r="LU34" s="381">
        <v>16.893732970027244</v>
      </c>
      <c r="LV34" s="381">
        <v>9.4936708860759413</v>
      </c>
      <c r="LW34" s="381">
        <v>20.334261838440092</v>
      </c>
      <c r="LX34" s="381">
        <v>22.766570605187322</v>
      </c>
      <c r="LY34" s="381">
        <v>13.068181818181825</v>
      </c>
      <c r="LZ34" s="381">
        <v>11.552346570397118</v>
      </c>
      <c r="MA34" s="380">
        <v>30.532212885154067</v>
      </c>
      <c r="MB34" s="381">
        <v>30.379746835443026</v>
      </c>
      <c r="MC34" s="381">
        <v>26.744186046511615</v>
      </c>
      <c r="MD34" s="381">
        <v>14.705882352941179</v>
      </c>
      <c r="ME34" s="381">
        <v>32.901554404145088</v>
      </c>
      <c r="MF34" s="381">
        <v>30.386740331491723</v>
      </c>
      <c r="MG34" s="381">
        <v>27.717391304347817</v>
      </c>
      <c r="MH34" s="381">
        <v>27.760252365930597</v>
      </c>
      <c r="MI34" s="381">
        <v>38.055555555555543</v>
      </c>
      <c r="MJ34" s="381">
        <v>35.549132947976886</v>
      </c>
      <c r="MK34" s="381">
        <v>32.571428571428562</v>
      </c>
      <c r="ML34" s="381">
        <v>24.727272727272727</v>
      </c>
      <c r="MM34" s="378" t="str">
        <f t="shared" si="5"/>
        <v>--</v>
      </c>
      <c r="MN34" s="381">
        <v>24.43890274314213</v>
      </c>
      <c r="MO34" s="381">
        <v>29.360465116279066</v>
      </c>
      <c r="MP34" s="381">
        <v>28.431372549019617</v>
      </c>
      <c r="MQ34" s="378" t="str">
        <f t="shared" si="6"/>
        <v>--</v>
      </c>
      <c r="MR34" s="381">
        <v>29.395604395604376</v>
      </c>
      <c r="MS34" s="381">
        <v>28.065395095367844</v>
      </c>
      <c r="MT34" s="381">
        <v>24.290220820189266</v>
      </c>
      <c r="MU34" s="378" t="str">
        <f t="shared" si="7"/>
        <v>--</v>
      </c>
      <c r="MV34" s="381">
        <v>31.213872832369962</v>
      </c>
      <c r="MW34" s="381">
        <v>28.490028490028479</v>
      </c>
      <c r="MX34" s="381">
        <v>26.258992805755401</v>
      </c>
      <c r="MY34" s="380">
        <v>27.642276422764212</v>
      </c>
      <c r="MZ34" s="381">
        <v>27.227722772277236</v>
      </c>
      <c r="NA34" s="381">
        <v>18.260869565217401</v>
      </c>
      <c r="NB34" s="381">
        <v>18.22660098522168</v>
      </c>
      <c r="NC34" s="381">
        <v>39.11917098445597</v>
      </c>
      <c r="ND34" s="381">
        <v>29.834254143646433</v>
      </c>
      <c r="NE34" s="381">
        <v>33.423913043478265</v>
      </c>
      <c r="NF34" s="381">
        <v>24.528301886792445</v>
      </c>
      <c r="NG34" s="381">
        <v>42.535211267605625</v>
      </c>
      <c r="NH34" s="381">
        <v>34.971098265895954</v>
      </c>
      <c r="NI34" s="381">
        <v>35.227272727272748</v>
      </c>
      <c r="NJ34" s="381">
        <v>23.826714801444048</v>
      </c>
      <c r="NK34" s="380">
        <v>10.610079575596824</v>
      </c>
      <c r="NL34" s="381">
        <v>13.118811881188124</v>
      </c>
      <c r="NM34" s="381">
        <v>11.337209302325586</v>
      </c>
      <c r="NN34" s="381">
        <v>7.425742574257427</v>
      </c>
      <c r="NO34" s="381">
        <v>12.500000000000002</v>
      </c>
      <c r="NP34" s="381">
        <v>10.43956043956044</v>
      </c>
      <c r="NQ34" s="381">
        <v>8.6956521739130466</v>
      </c>
      <c r="NR34" s="381">
        <v>6.6037735849056567</v>
      </c>
      <c r="NS34" s="381">
        <v>13.8121546961326</v>
      </c>
      <c r="NT34" s="381">
        <v>11.271676300578035</v>
      </c>
      <c r="NU34" s="381">
        <v>8.5470085470085433</v>
      </c>
      <c r="NV34" s="381">
        <v>6.4516129032258034</v>
      </c>
      <c r="NW34" s="380">
        <v>3.4666666666666686</v>
      </c>
      <c r="NX34" s="381">
        <v>10.918114143920594</v>
      </c>
      <c r="NY34" s="381">
        <v>12.536443148688042</v>
      </c>
      <c r="NZ34" s="381">
        <v>9.2682926829268268</v>
      </c>
      <c r="OA34" s="381">
        <v>9.138381201044389</v>
      </c>
      <c r="OB34" s="381">
        <v>11.845730027548205</v>
      </c>
      <c r="OC34" s="381">
        <v>17.073170731707318</v>
      </c>
      <c r="OD34" s="381">
        <v>11.0410094637224</v>
      </c>
      <c r="OE34" s="381">
        <v>6.9252077562326901</v>
      </c>
      <c r="OF34" s="381">
        <v>10.404624277456641</v>
      </c>
      <c r="OG34" s="381">
        <v>11.965811965811973</v>
      </c>
      <c r="OH34" s="381">
        <v>11.111111111111111</v>
      </c>
      <c r="OI34" s="380">
        <v>9.0425531914893522</v>
      </c>
      <c r="OJ34" s="381">
        <v>9.18114143920595</v>
      </c>
      <c r="OK34" s="381">
        <v>8.1871345029239784</v>
      </c>
      <c r="OL34" s="381">
        <v>5.3921568627450993</v>
      </c>
      <c r="OM34" s="381">
        <v>12.760416666666677</v>
      </c>
      <c r="ON34" s="381">
        <v>9.8901098901098976</v>
      </c>
      <c r="OO34" s="381">
        <v>10.027100271002709</v>
      </c>
      <c r="OP34" s="381">
        <v>8.8328075709779217</v>
      </c>
      <c r="OQ34" s="381">
        <v>7.7777777777777795</v>
      </c>
      <c r="OR34" s="381">
        <v>12.753623188405809</v>
      </c>
      <c r="OS34" s="381">
        <v>7.1225071225071259</v>
      </c>
      <c r="OT34" s="381">
        <v>6.4748201438848936</v>
      </c>
      <c r="OU34" s="378" t="str">
        <f t="shared" si="8"/>
        <v>--</v>
      </c>
      <c r="OV34" s="381">
        <v>11.662531017369734</v>
      </c>
      <c r="OW34" s="381">
        <v>14.577259475218657</v>
      </c>
      <c r="OX34" s="381">
        <v>15.422885572139311</v>
      </c>
      <c r="OY34" s="378" t="str">
        <f t="shared" si="9"/>
        <v>--</v>
      </c>
      <c r="OZ34" s="381">
        <v>10.743801652892568</v>
      </c>
      <c r="PA34" s="381">
        <v>14.130434782608695</v>
      </c>
      <c r="PB34" s="381">
        <v>15.723270440251577</v>
      </c>
      <c r="PC34" s="378" t="str">
        <f t="shared" si="10"/>
        <v>--</v>
      </c>
      <c r="PD34" s="381">
        <v>13.294797687861276</v>
      </c>
      <c r="PE34" s="381">
        <v>13.960113960113974</v>
      </c>
      <c r="PF34" s="381">
        <v>15.77060931899641</v>
      </c>
      <c r="PG34" s="380">
        <v>11.405835543766578</v>
      </c>
      <c r="PH34" s="381">
        <v>13.647642679900743</v>
      </c>
      <c r="PI34" s="381">
        <v>12.903225806451612</v>
      </c>
      <c r="PJ34" s="381">
        <v>9.8039215686274659</v>
      </c>
      <c r="PK34" s="381">
        <v>20.833333333333321</v>
      </c>
      <c r="PL34" s="381">
        <v>12.362637362637367</v>
      </c>
      <c r="PM34" s="381">
        <v>14.092140921409207</v>
      </c>
      <c r="PN34" s="381">
        <v>10.062893081761002</v>
      </c>
      <c r="PO34" s="381">
        <v>13.091922005571028</v>
      </c>
      <c r="PP34" s="381">
        <v>18.497109826589597</v>
      </c>
      <c r="PQ34" s="381">
        <v>13.960113960113967</v>
      </c>
      <c r="PR34" s="381">
        <v>10.035842293906807</v>
      </c>
      <c r="PS34" s="380">
        <v>5.027932960893855</v>
      </c>
      <c r="PT34" s="381">
        <v>7.3394495412844032</v>
      </c>
      <c r="PU34" s="381">
        <v>8.7837837837837895</v>
      </c>
      <c r="PV34" s="381">
        <v>7.1129707112970708</v>
      </c>
      <c r="PW34" s="380">
        <v>13.165266106442575</v>
      </c>
      <c r="PX34" s="381">
        <v>17.021276595744677</v>
      </c>
      <c r="PY34" s="381">
        <v>19.661016949152536</v>
      </c>
      <c r="PZ34" s="381">
        <v>12.083333333333336</v>
      </c>
      <c r="QA34" s="380">
        <v>22.408963585434179</v>
      </c>
      <c r="QB34" s="381">
        <v>16.060606060606055</v>
      </c>
      <c r="QC34" s="381">
        <v>14.675767918088736</v>
      </c>
      <c r="QD34" s="381">
        <v>10.373443983402488</v>
      </c>
      <c r="QE34" s="380">
        <v>2.2471910112359552</v>
      </c>
      <c r="QF34" s="381">
        <v>10.57401812688822</v>
      </c>
      <c r="QG34" s="381">
        <v>16.610169491525411</v>
      </c>
      <c r="QH34" s="381">
        <v>15.54621848739496</v>
      </c>
      <c r="QI34" s="380">
        <v>14.480874316939898</v>
      </c>
      <c r="QJ34" s="381">
        <v>17.811704834605603</v>
      </c>
      <c r="QK34" s="381">
        <v>17.684887459807076</v>
      </c>
      <c r="QL34" s="381">
        <v>18.518518518518512</v>
      </c>
      <c r="QM34" s="378" t="str">
        <f t="shared" si="11"/>
        <v>--</v>
      </c>
      <c r="QN34" s="381">
        <v>19.220055710306411</v>
      </c>
      <c r="QO34" s="381">
        <v>20.505617977528082</v>
      </c>
      <c r="QP34" s="381">
        <v>20.578778135048228</v>
      </c>
      <c r="QQ34" s="378" t="str">
        <f t="shared" si="12"/>
        <v>--</v>
      </c>
      <c r="QR34" s="381">
        <v>17.272727272727266</v>
      </c>
      <c r="QS34" s="381">
        <v>23.890784982935173</v>
      </c>
      <c r="QT34" s="381">
        <v>21.138211382113838</v>
      </c>
      <c r="QU34" s="380">
        <v>15.531335149863772</v>
      </c>
      <c r="QV34" s="381">
        <v>13.775510204081636</v>
      </c>
      <c r="QW34" s="381">
        <v>11.501597444089454</v>
      </c>
      <c r="QX34" s="381">
        <v>14.814814814814818</v>
      </c>
      <c r="QY34" s="378" t="str">
        <f t="shared" si="13"/>
        <v>--</v>
      </c>
      <c r="QZ34" s="381">
        <v>17.548746518105872</v>
      </c>
      <c r="RA34" s="381">
        <v>11.614730878186972</v>
      </c>
      <c r="RB34" s="381">
        <v>19.230769230769234</v>
      </c>
      <c r="RC34" s="378" t="str">
        <f t="shared" si="14"/>
        <v>--</v>
      </c>
      <c r="RD34" s="381">
        <v>12.5</v>
      </c>
      <c r="RE34" s="381">
        <v>18.581081081081088</v>
      </c>
      <c r="RF34" s="381">
        <v>14.227642276422767</v>
      </c>
    </row>
    <row r="35" spans="1:474" x14ac:dyDescent="0.25">
      <c r="A35" s="114">
        <v>31</v>
      </c>
      <c r="B35" s="93" t="s">
        <v>31</v>
      </c>
      <c r="C35" s="126">
        <v>31.643002028397564</v>
      </c>
      <c r="D35" s="126">
        <v>25.769230769230759</v>
      </c>
      <c r="E35" s="126">
        <v>25.308641975308639</v>
      </c>
      <c r="F35" s="126">
        <v>25.857519788918218</v>
      </c>
      <c r="G35" s="126">
        <v>24.688279301745638</v>
      </c>
      <c r="H35" s="126">
        <v>17.435897435897431</v>
      </c>
      <c r="I35" s="126">
        <v>25.304878048780491</v>
      </c>
      <c r="J35" s="126">
        <v>24.355971896955506</v>
      </c>
      <c r="K35" s="126">
        <v>20.430107526881727</v>
      </c>
      <c r="L35" s="126">
        <v>22.653721682847902</v>
      </c>
      <c r="M35" s="128">
        <v>22.922636103151856</v>
      </c>
      <c r="N35" s="128">
        <v>12.295081967213111</v>
      </c>
      <c r="O35" s="128">
        <v>30.069930069930052</v>
      </c>
      <c r="P35" s="128">
        <v>20.803782505910178</v>
      </c>
      <c r="Q35" s="128">
        <v>14.64174454828661</v>
      </c>
      <c r="R35" s="128">
        <v>58.18181818181818</v>
      </c>
      <c r="S35" s="128">
        <v>47.490347490347538</v>
      </c>
      <c r="T35" s="128">
        <v>23.602484472049689</v>
      </c>
      <c r="U35" s="128">
        <v>64.210526315789423</v>
      </c>
      <c r="V35" s="128">
        <v>45.679012345678991</v>
      </c>
      <c r="W35" s="128">
        <v>28.132992327365734</v>
      </c>
      <c r="X35" s="128">
        <v>69.669669669669659</v>
      </c>
      <c r="Y35" s="128">
        <v>39.252336448598108</v>
      </c>
      <c r="Z35" s="128">
        <v>28.342245989304818</v>
      </c>
      <c r="AA35" s="128">
        <v>59.105431309904148</v>
      </c>
      <c r="AB35" s="132">
        <v>47.142857142857153</v>
      </c>
      <c r="AC35" s="132">
        <v>24.897959183673464</v>
      </c>
      <c r="AD35" s="132">
        <v>60.372960372960407</v>
      </c>
      <c r="AE35" s="132">
        <v>43.735224586288417</v>
      </c>
      <c r="AF35" s="128">
        <v>23.052959501557652</v>
      </c>
      <c r="AG35" s="126">
        <v>42.454728370221318</v>
      </c>
      <c r="AH35" s="126">
        <v>26.396917148362235</v>
      </c>
      <c r="AI35" s="133">
        <v>11.111111111111123</v>
      </c>
      <c r="AJ35" s="133">
        <v>43.717277486911037</v>
      </c>
      <c r="AK35" s="128">
        <v>22.388059701492519</v>
      </c>
      <c r="AL35" s="128">
        <v>19.23076923076923</v>
      </c>
      <c r="AM35" s="128">
        <v>46.363636363636331</v>
      </c>
      <c r="AN35" s="128">
        <v>21.226415094339618</v>
      </c>
      <c r="AO35" s="128">
        <v>15.384615384615394</v>
      </c>
      <c r="AP35" s="128">
        <v>41.100323624595525</v>
      </c>
      <c r="AQ35" s="128">
        <v>26.64756446991402</v>
      </c>
      <c r="AR35" s="128">
        <v>10.612244897959188</v>
      </c>
      <c r="AS35" s="128">
        <v>41.958041958041946</v>
      </c>
      <c r="AT35" s="128">
        <v>22.802850356294538</v>
      </c>
      <c r="AU35" s="128">
        <v>12.149532710280374</v>
      </c>
      <c r="AV35" s="128" t="s">
        <v>286</v>
      </c>
      <c r="AW35" s="128" t="s">
        <v>286</v>
      </c>
      <c r="AX35" s="132" t="s">
        <v>286</v>
      </c>
      <c r="AY35" s="132" t="s">
        <v>286</v>
      </c>
      <c r="AZ35" s="132" t="s">
        <v>286</v>
      </c>
      <c r="BA35" s="132" t="s">
        <v>286</v>
      </c>
      <c r="BB35" s="128" t="s">
        <v>286</v>
      </c>
      <c r="BC35" s="132" t="s">
        <v>286</v>
      </c>
      <c r="BD35" s="132" t="s">
        <v>286</v>
      </c>
      <c r="BE35" s="132" t="s">
        <v>286</v>
      </c>
      <c r="BF35" s="132">
        <v>30.835734870317019</v>
      </c>
      <c r="BG35" s="128">
        <v>22.448979591836725</v>
      </c>
      <c r="BH35" s="121" t="s">
        <v>286</v>
      </c>
      <c r="BI35" s="121">
        <v>24.940617577197131</v>
      </c>
      <c r="BJ35" s="121">
        <v>16.981132075471688</v>
      </c>
      <c r="BK35" s="121" t="s">
        <v>286</v>
      </c>
      <c r="BL35" s="128" t="s">
        <v>286</v>
      </c>
      <c r="BM35" s="121" t="s">
        <v>286</v>
      </c>
      <c r="BN35" s="114" t="s">
        <v>286</v>
      </c>
      <c r="BO35" s="114" t="s">
        <v>286</v>
      </c>
      <c r="BP35" s="114" t="s">
        <v>286</v>
      </c>
      <c r="BQ35" s="128" t="s">
        <v>286</v>
      </c>
      <c r="BR35" s="121" t="s">
        <v>286</v>
      </c>
      <c r="BS35" s="121" t="s">
        <v>286</v>
      </c>
      <c r="BT35" s="121" t="s">
        <v>286</v>
      </c>
      <c r="BU35" s="128">
        <v>33.142857142857125</v>
      </c>
      <c r="BV35" s="121">
        <v>25.409836065573774</v>
      </c>
      <c r="BW35" s="121" t="s">
        <v>286</v>
      </c>
      <c r="BX35" s="121">
        <v>31.990521327014193</v>
      </c>
      <c r="BY35" s="128">
        <v>20.689655172413801</v>
      </c>
      <c r="BZ35" s="121">
        <v>41.916167664670652</v>
      </c>
      <c r="CA35" s="121">
        <v>35.877862595419877</v>
      </c>
      <c r="CB35" s="121">
        <v>26.543209876543198</v>
      </c>
      <c r="CC35" s="128">
        <v>47.328244274809144</v>
      </c>
      <c r="CD35" s="121">
        <v>37.128712871287142</v>
      </c>
      <c r="CE35" s="121">
        <v>26.342710997442452</v>
      </c>
      <c r="CF35" s="121">
        <v>43.695014662756584</v>
      </c>
      <c r="CG35" s="128">
        <v>40.186915887850454</v>
      </c>
      <c r="CH35" s="121">
        <v>31.720430107526887</v>
      </c>
      <c r="CI35" s="121">
        <v>39.999999999999993</v>
      </c>
      <c r="CJ35" s="121">
        <v>30.594900849858345</v>
      </c>
      <c r="CK35" s="121">
        <v>28.86178861788618</v>
      </c>
      <c r="CL35" s="121">
        <v>38.532110091743142</v>
      </c>
      <c r="CM35" s="121">
        <v>28.368794326241147</v>
      </c>
      <c r="CN35" s="121">
        <v>26.791277258566979</v>
      </c>
      <c r="CO35" s="121">
        <v>11.656441717791409</v>
      </c>
      <c r="CP35" s="128">
        <v>13.523809523809524</v>
      </c>
      <c r="CQ35" s="121">
        <v>16.666666666666664</v>
      </c>
      <c r="CR35" s="121">
        <v>6.596306068601586</v>
      </c>
      <c r="CS35" s="114">
        <v>9.0909090909090988</v>
      </c>
      <c r="CT35" s="114">
        <v>9.6938775510203961</v>
      </c>
      <c r="CU35" s="128">
        <v>8.5889570552147205</v>
      </c>
      <c r="CV35" s="121">
        <v>8.6448598130841123</v>
      </c>
      <c r="CW35" s="121">
        <v>14.516129032258061</v>
      </c>
      <c r="CX35" s="114">
        <v>7.9734219269102988</v>
      </c>
      <c r="CY35" s="114">
        <v>14.080459770114958</v>
      </c>
      <c r="CZ35" s="128">
        <v>11.428571428571432</v>
      </c>
      <c r="DA35" s="121">
        <v>8.208955223880599</v>
      </c>
      <c r="DB35" s="121">
        <v>11.325301204819276</v>
      </c>
      <c r="DC35" s="114">
        <v>11.075949367088617</v>
      </c>
      <c r="DD35" s="114" t="s">
        <v>286</v>
      </c>
      <c r="DE35" s="128" t="s">
        <v>286</v>
      </c>
      <c r="DF35" s="121" t="s">
        <v>286</v>
      </c>
      <c r="DG35" s="121" t="s">
        <v>286</v>
      </c>
      <c r="DH35" s="114" t="s">
        <v>286</v>
      </c>
      <c r="DI35" s="114" t="s">
        <v>286</v>
      </c>
      <c r="DJ35" s="128" t="s">
        <v>286</v>
      </c>
      <c r="DK35" s="121" t="s">
        <v>286</v>
      </c>
      <c r="DL35" s="121" t="s">
        <v>286</v>
      </c>
      <c r="DM35" s="121">
        <v>59.493670886075961</v>
      </c>
      <c r="DN35" s="121">
        <v>42.937853107344608</v>
      </c>
      <c r="DO35" s="128">
        <v>27.868852459016392</v>
      </c>
      <c r="DP35" s="121">
        <v>59.8607888631091</v>
      </c>
      <c r="DQ35" s="121">
        <v>40.284360189573441</v>
      </c>
      <c r="DR35" s="121">
        <v>25.000000000000014</v>
      </c>
      <c r="DS35" s="121" t="s">
        <v>286</v>
      </c>
      <c r="DT35" s="128" t="s">
        <v>286</v>
      </c>
      <c r="DU35" s="131" t="s">
        <v>286</v>
      </c>
      <c r="DV35" s="131" t="s">
        <v>286</v>
      </c>
      <c r="DW35" s="114" t="s">
        <v>286</v>
      </c>
      <c r="DX35" s="131" t="s">
        <v>286</v>
      </c>
      <c r="DY35" s="128" t="s">
        <v>286</v>
      </c>
      <c r="DZ35" s="128" t="s">
        <v>286</v>
      </c>
      <c r="EA35" s="128" t="s">
        <v>286</v>
      </c>
      <c r="EB35" s="128">
        <v>43.670886075949383</v>
      </c>
      <c r="EC35" s="128">
        <v>54.519774011299383</v>
      </c>
      <c r="ED35" s="128">
        <v>38.524590163934448</v>
      </c>
      <c r="EE35" s="128">
        <v>37.647058823529427</v>
      </c>
      <c r="EF35" s="128">
        <v>44.180522565320665</v>
      </c>
      <c r="EG35" s="128">
        <v>31.974921630094027</v>
      </c>
      <c r="EH35" s="128">
        <v>4.9701789264413518</v>
      </c>
      <c r="EI35" s="128">
        <v>10.076045627376416</v>
      </c>
      <c r="EJ35" s="128">
        <v>4.9382716049382722</v>
      </c>
      <c r="EK35" s="128">
        <v>4.8593350383631666</v>
      </c>
      <c r="EL35" s="121">
        <v>7.6167076167076182</v>
      </c>
      <c r="EM35" s="121">
        <v>7.6530612244897975</v>
      </c>
      <c r="EN35" s="121">
        <v>4.9853372434017551</v>
      </c>
      <c r="EO35" s="121">
        <v>7.9439252336448591</v>
      </c>
      <c r="EP35" s="128">
        <v>11.29032258064516</v>
      </c>
      <c r="EQ35" s="121">
        <v>5.6782334384858055</v>
      </c>
      <c r="ER35" s="121">
        <v>5.9490084985835665</v>
      </c>
      <c r="ES35" s="121">
        <v>9.387755102040817</v>
      </c>
      <c r="ET35" s="121">
        <v>5.0574712643678152</v>
      </c>
      <c r="EU35" s="128">
        <v>7.1258907363420425</v>
      </c>
      <c r="EV35" s="121">
        <v>8.0996884735202528</v>
      </c>
      <c r="EW35" s="121">
        <v>9.9585062240663955</v>
      </c>
      <c r="EX35" s="121">
        <v>12.643678160919539</v>
      </c>
      <c r="EY35" s="121">
        <v>8.6419753086419746</v>
      </c>
      <c r="EZ35" s="128">
        <v>9.0673575129533575</v>
      </c>
      <c r="FA35" s="121">
        <v>9.2269326683291801</v>
      </c>
      <c r="FB35" s="121">
        <v>7.4742268041237079</v>
      </c>
      <c r="FC35" s="121">
        <v>9.2814371257485053</v>
      </c>
      <c r="FD35" s="121">
        <v>12.028301886792462</v>
      </c>
      <c r="FE35" s="128">
        <v>10.989010989010996</v>
      </c>
      <c r="FF35" s="121">
        <v>7.4193548387096797</v>
      </c>
      <c r="FG35" s="121">
        <v>10.086455331412106</v>
      </c>
      <c r="FH35" s="121">
        <v>6.2761506276150625</v>
      </c>
      <c r="FI35" s="121">
        <v>8.2159624413145558</v>
      </c>
      <c r="FJ35" s="128">
        <v>8.4541062801932281</v>
      </c>
      <c r="FK35" s="121">
        <v>4.7169811320754711</v>
      </c>
      <c r="FL35" s="121">
        <v>23.87755102040817</v>
      </c>
      <c r="FM35" s="121">
        <v>36.468330134357046</v>
      </c>
      <c r="FN35" s="121">
        <v>25.308641975308642</v>
      </c>
      <c r="FO35" s="128">
        <v>16.145833333333325</v>
      </c>
      <c r="FP35" s="121">
        <v>24.43890274314214</v>
      </c>
      <c r="FQ35" s="121">
        <v>18.652849740932645</v>
      </c>
      <c r="FR35" s="121">
        <v>19.335347432024157</v>
      </c>
      <c r="FS35" s="121">
        <v>25.471698113207541</v>
      </c>
      <c r="FT35" s="128">
        <v>20.441988950276244</v>
      </c>
      <c r="FU35" s="121">
        <v>12.337662337662339</v>
      </c>
      <c r="FV35" s="121">
        <v>18.786127167630049</v>
      </c>
      <c r="FW35" s="121">
        <v>10.924369747899167</v>
      </c>
      <c r="FX35" s="121">
        <v>9.6470588235293988</v>
      </c>
      <c r="FY35" s="128">
        <v>13.414634146341472</v>
      </c>
      <c r="FZ35" s="121">
        <v>11.006289308176102</v>
      </c>
      <c r="GA35" s="121">
        <v>39.425051334702275</v>
      </c>
      <c r="GB35" s="121">
        <v>41.762452107279685</v>
      </c>
      <c r="GC35" s="121">
        <v>27.777777777777779</v>
      </c>
      <c r="GD35" s="128">
        <v>33.507853403141375</v>
      </c>
      <c r="GE35" s="121">
        <v>32.49999999999995</v>
      </c>
      <c r="GF35" s="121">
        <v>23.056994818652868</v>
      </c>
      <c r="GG35" s="121">
        <v>32.628398791540761</v>
      </c>
      <c r="GH35" s="121">
        <v>31.678486997635922</v>
      </c>
      <c r="GI35" s="128">
        <v>22.099447513812144</v>
      </c>
      <c r="GJ35" s="121">
        <v>29.31596091205212</v>
      </c>
      <c r="GK35" s="121">
        <v>27.034883720930242</v>
      </c>
      <c r="GL35" s="121">
        <v>18.410041841004201</v>
      </c>
      <c r="GM35" s="130">
        <v>27.725118483412306</v>
      </c>
      <c r="GN35" s="128">
        <v>26.699029126213581</v>
      </c>
      <c r="GO35" s="121">
        <v>16.666666666666643</v>
      </c>
      <c r="GP35" s="121">
        <v>14.989733059548259</v>
      </c>
      <c r="GQ35" s="121">
        <v>33.524904214559399</v>
      </c>
      <c r="GR35" s="121">
        <v>24.22360248447205</v>
      </c>
      <c r="GS35" s="128">
        <v>8.3333333333333321</v>
      </c>
      <c r="GT35" s="121">
        <v>24.25</v>
      </c>
      <c r="GU35" s="121">
        <v>27.272727272727295</v>
      </c>
      <c r="GV35" s="121">
        <v>8.7349397590361466</v>
      </c>
      <c r="GW35" s="121">
        <v>18.439716312056738</v>
      </c>
      <c r="GX35" s="128">
        <v>35.911602209944768</v>
      </c>
      <c r="GY35" s="128">
        <v>8.3601286173633369</v>
      </c>
      <c r="GZ35" s="128">
        <v>20.52023121387283</v>
      </c>
      <c r="HA35" s="128">
        <v>21.428571428571431</v>
      </c>
      <c r="HB35" s="128">
        <v>6.572769953051643</v>
      </c>
      <c r="HC35" s="128">
        <v>17.690417690417679</v>
      </c>
      <c r="HD35" s="128">
        <v>17.924528301886792</v>
      </c>
      <c r="HE35" s="128" t="s">
        <v>286</v>
      </c>
      <c r="HF35" s="128" t="s">
        <v>286</v>
      </c>
      <c r="HG35" s="128" t="s">
        <v>286</v>
      </c>
      <c r="HH35" s="128" t="s">
        <v>286</v>
      </c>
      <c r="HI35" s="128" t="s">
        <v>286</v>
      </c>
      <c r="HJ35" s="128" t="s">
        <v>286</v>
      </c>
      <c r="HK35" s="128" t="s">
        <v>286</v>
      </c>
      <c r="HL35" s="121" t="s">
        <v>286</v>
      </c>
      <c r="HM35" s="121" t="s">
        <v>286</v>
      </c>
      <c r="HN35" s="121" t="s">
        <v>286</v>
      </c>
      <c r="HO35" s="121">
        <v>13.428571428571445</v>
      </c>
      <c r="HP35" s="128">
        <v>18.410041841004187</v>
      </c>
      <c r="HQ35" s="121" t="s">
        <v>286</v>
      </c>
      <c r="HR35" s="121">
        <v>13.801452784503637</v>
      </c>
      <c r="HS35" s="121">
        <v>14.465408805031462</v>
      </c>
      <c r="HT35" s="129">
        <v>12.627291242362517</v>
      </c>
      <c r="HU35" s="128">
        <v>13.70656370656371</v>
      </c>
      <c r="HV35" s="114">
        <v>12.422360248447202</v>
      </c>
      <c r="HW35" s="114">
        <v>11.948051948051948</v>
      </c>
      <c r="HX35" s="114">
        <v>11.083123425692694</v>
      </c>
      <c r="HY35" s="114">
        <v>10.129870129870126</v>
      </c>
      <c r="HZ35" s="114">
        <v>13.253012048192774</v>
      </c>
      <c r="IA35" s="114">
        <v>12.028301886792443</v>
      </c>
      <c r="IB35" s="114">
        <v>8.2417582417582427</v>
      </c>
      <c r="IC35" s="114">
        <v>12.418300653594775</v>
      </c>
      <c r="ID35" s="114">
        <v>10.91954022988506</v>
      </c>
      <c r="IE35" s="114">
        <v>6.7510548523206753</v>
      </c>
      <c r="IF35" s="114">
        <v>12.20095693779904</v>
      </c>
      <c r="IG35" s="114">
        <v>10.731707317073162</v>
      </c>
      <c r="IH35" s="114">
        <v>6.9841269841269851</v>
      </c>
      <c r="II35" s="114">
        <v>6.61157024793388</v>
      </c>
      <c r="IJ35" s="114">
        <v>12.884615384615392</v>
      </c>
      <c r="IK35" s="114">
        <v>11.801242236024848</v>
      </c>
      <c r="IL35" s="114">
        <v>5.3191489361702136</v>
      </c>
      <c r="IM35" s="114">
        <v>8.816120906801002</v>
      </c>
      <c r="IN35" s="114">
        <v>10.621761658031081</v>
      </c>
      <c r="IO35" s="114">
        <v>8.5626911314984699</v>
      </c>
      <c r="IP35" s="114">
        <v>8.7885985748218509</v>
      </c>
      <c r="IQ35" s="114">
        <v>8.2417582417582427</v>
      </c>
      <c r="IR35" s="114">
        <v>7.2368421052631637</v>
      </c>
      <c r="IS35" s="114">
        <v>9.5652173913043441</v>
      </c>
      <c r="IT35" s="114">
        <v>9.2436974789915958</v>
      </c>
      <c r="IU35" s="114">
        <v>6.5217391304347796</v>
      </c>
      <c r="IV35" s="114">
        <v>7.7481840193704645</v>
      </c>
      <c r="IW35" s="114">
        <v>7.5709779179810761</v>
      </c>
      <c r="IX35" s="114" t="str">
        <f t="shared" ref="IX35:JF44" si="41">"--"</f>
        <v>--</v>
      </c>
      <c r="IY35" s="114" t="str">
        <f t="shared" si="41"/>
        <v>--</v>
      </c>
      <c r="IZ35" s="114" t="str">
        <f t="shared" si="41"/>
        <v>--</v>
      </c>
      <c r="JA35" s="114" t="str">
        <f t="shared" si="41"/>
        <v>--</v>
      </c>
      <c r="JB35" s="114" t="str">
        <f t="shared" si="41"/>
        <v>--</v>
      </c>
      <c r="JC35" s="114" t="str">
        <f t="shared" si="41"/>
        <v>--</v>
      </c>
      <c r="JD35" s="114" t="str">
        <f t="shared" si="41"/>
        <v>--</v>
      </c>
      <c r="JE35" s="114" t="str">
        <f t="shared" si="41"/>
        <v>--</v>
      </c>
      <c r="JF35" s="114" t="str">
        <f t="shared" si="41"/>
        <v>--</v>
      </c>
      <c r="JG35" s="243">
        <v>7.1979434447300799</v>
      </c>
      <c r="JH35" s="243">
        <v>11.735941320293399</v>
      </c>
      <c r="JI35" s="243">
        <v>8.8235294117646994</v>
      </c>
      <c r="JJ35" s="243">
        <v>5.6179775280898898</v>
      </c>
      <c r="JK35" s="243">
        <v>8.5051546391752506</v>
      </c>
      <c r="JL35" s="243">
        <v>6.3432835820895503</v>
      </c>
      <c r="JM35" s="243">
        <v>13.659793814433</v>
      </c>
      <c r="JN35" s="243">
        <v>18.048780487804901</v>
      </c>
      <c r="JO35" s="243">
        <v>14.338235294117601</v>
      </c>
      <c r="JP35" s="243">
        <v>16.2464985994398</v>
      </c>
      <c r="JQ35" s="243">
        <v>19.430051813471501</v>
      </c>
      <c r="JR35" s="243">
        <v>12.7340823970037</v>
      </c>
      <c r="JS35" s="243">
        <v>12.9533678756477</v>
      </c>
      <c r="JT35" s="243">
        <v>18.5365853658537</v>
      </c>
      <c r="JU35" s="243">
        <v>11.8518518518518</v>
      </c>
      <c r="JV35" s="243">
        <v>14.5658263305322</v>
      </c>
      <c r="JW35" s="243">
        <v>16.839378238342</v>
      </c>
      <c r="JX35" s="243">
        <v>9.7014925373134293</v>
      </c>
      <c r="JY35" s="243">
        <v>4.8843187660668397</v>
      </c>
      <c r="JZ35" s="243">
        <v>13.4146341463415</v>
      </c>
      <c r="KA35" s="243">
        <v>16.176470588235301</v>
      </c>
      <c r="KB35" s="243">
        <v>7.2829131652661099</v>
      </c>
      <c r="KC35" s="243">
        <v>16.839378238342</v>
      </c>
      <c r="KD35" s="243">
        <v>14.126394052044599</v>
      </c>
      <c r="KE35" s="243">
        <v>3.5714285714285698</v>
      </c>
      <c r="KF35" s="128" t="str">
        <f t="shared" si="1"/>
        <v>--</v>
      </c>
      <c r="KG35" s="243">
        <v>18.450184501845001</v>
      </c>
      <c r="KH35" s="243">
        <v>3.3707865168539302</v>
      </c>
      <c r="KI35" s="128" t="str">
        <f t="shared" si="2"/>
        <v>--</v>
      </c>
      <c r="KJ35" s="243">
        <v>14.338235294117601</v>
      </c>
      <c r="KK35" s="243">
        <v>4.6272493573264804</v>
      </c>
      <c r="KL35" s="243">
        <v>8.3129584352078201</v>
      </c>
      <c r="KM35" s="243">
        <v>8.1784386617100395</v>
      </c>
      <c r="KN35" s="243">
        <v>7.3033707865168598</v>
      </c>
      <c r="KO35" s="243">
        <v>10.594315245478001</v>
      </c>
      <c r="KP35" s="243">
        <v>4.07407407407407</v>
      </c>
      <c r="KQ35" s="220">
        <v>4.3918918918919001</v>
      </c>
      <c r="KR35" s="220">
        <v>6.0975609756097597</v>
      </c>
      <c r="KS35" s="220">
        <v>9.1836734693877506</v>
      </c>
      <c r="KT35" s="220">
        <v>13.868613138686101</v>
      </c>
      <c r="KU35" s="220">
        <v>17.627118644067799</v>
      </c>
      <c r="KV35" s="220">
        <v>22.439024390243901</v>
      </c>
      <c r="KW35" s="220">
        <v>2.38095238095238</v>
      </c>
      <c r="KX35" s="220">
        <v>4.15647921760391</v>
      </c>
      <c r="KY35" s="128" t="str">
        <f t="shared" si="40"/>
        <v>--</v>
      </c>
      <c r="KZ35" s="128" t="str">
        <f t="shared" si="40"/>
        <v>--</v>
      </c>
      <c r="LA35" s="220">
        <v>2.4054982817869401</v>
      </c>
      <c r="LB35" s="128" t="str">
        <f t="shared" si="4"/>
        <v>--</v>
      </c>
      <c r="LC35" s="295">
        <v>26.524390243902449</v>
      </c>
      <c r="LD35" s="295">
        <v>19.164619164619175</v>
      </c>
      <c r="LE35" s="295">
        <v>17.298578199052116</v>
      </c>
      <c r="LF35" s="295">
        <v>11.510791366906473</v>
      </c>
      <c r="LG35" s="295">
        <v>28.878281622911672</v>
      </c>
      <c r="LH35" s="295">
        <v>15.659340659340668</v>
      </c>
      <c r="LI35" s="295">
        <v>13.970588235294134</v>
      </c>
      <c r="LJ35" s="295">
        <v>6.0070671378091909</v>
      </c>
      <c r="LK35" s="380">
        <v>34.020618556701002</v>
      </c>
      <c r="LL35" s="381">
        <v>23.471882640586795</v>
      </c>
      <c r="LM35" s="381">
        <v>13.098236775818631</v>
      </c>
      <c r="LN35" s="381">
        <v>7.954545454545455</v>
      </c>
      <c r="LO35" s="380">
        <v>21.951219512195117</v>
      </c>
      <c r="LP35" s="381">
        <v>12.039312039312037</v>
      </c>
      <c r="LQ35" s="381">
        <v>14.251781472684096</v>
      </c>
      <c r="LR35" s="381">
        <v>10.830324909747281</v>
      </c>
      <c r="LS35" s="381">
        <v>18.854415274462994</v>
      </c>
      <c r="LT35" s="381">
        <v>20.273972602739732</v>
      </c>
      <c r="LU35" s="381">
        <v>19.070904645476777</v>
      </c>
      <c r="LV35" s="381">
        <v>7.0921985815602824</v>
      </c>
      <c r="LW35" s="381">
        <v>25.515463917525761</v>
      </c>
      <c r="LX35" s="381">
        <v>26.585365853658548</v>
      </c>
      <c r="LY35" s="381">
        <v>16.582914572864329</v>
      </c>
      <c r="LZ35" s="381">
        <v>10.984848484848481</v>
      </c>
      <c r="MA35" s="380">
        <v>31.384615384615355</v>
      </c>
      <c r="MB35" s="381">
        <v>26.847290640394103</v>
      </c>
      <c r="MC35" s="381">
        <v>31.428571428571438</v>
      </c>
      <c r="MD35" s="381">
        <v>26.714801444043335</v>
      </c>
      <c r="ME35" s="381">
        <v>41.527446300715958</v>
      </c>
      <c r="MF35" s="381">
        <v>33.698630136986289</v>
      </c>
      <c r="MG35" s="381">
        <v>35.539215686274538</v>
      </c>
      <c r="MH35" s="381">
        <v>25.978647686832737</v>
      </c>
      <c r="MI35" s="381">
        <v>40.826873385012917</v>
      </c>
      <c r="MJ35" s="381">
        <v>45.232273838630825</v>
      </c>
      <c r="MK35" s="381">
        <v>35.768261964735537</v>
      </c>
      <c r="ML35" s="381">
        <v>29.0566037735849</v>
      </c>
      <c r="MM35" s="378" t="str">
        <f t="shared" si="5"/>
        <v>--</v>
      </c>
      <c r="MN35" s="381">
        <v>22.222222222222246</v>
      </c>
      <c r="MO35" s="381">
        <v>33.333333333333329</v>
      </c>
      <c r="MP35" s="381">
        <v>32</v>
      </c>
      <c r="MQ35" s="378" t="str">
        <f t="shared" si="6"/>
        <v>--</v>
      </c>
      <c r="MR35" s="381">
        <v>29.315068493150683</v>
      </c>
      <c r="MS35" s="381">
        <v>32.432432432432392</v>
      </c>
      <c r="MT35" s="381">
        <v>22.695035460992905</v>
      </c>
      <c r="MU35" s="378" t="str">
        <f t="shared" si="7"/>
        <v>--</v>
      </c>
      <c r="MV35" s="381">
        <v>37.317073170731732</v>
      </c>
      <c r="MW35" s="381">
        <v>30.808080808080813</v>
      </c>
      <c r="MX35" s="381">
        <v>21.132075471698105</v>
      </c>
      <c r="MY35" s="380">
        <v>28.08641975308641</v>
      </c>
      <c r="MZ35" s="381">
        <v>21.782178217821762</v>
      </c>
      <c r="NA35" s="381">
        <v>29.620853080568715</v>
      </c>
      <c r="NB35" s="381">
        <v>27.173913043478258</v>
      </c>
      <c r="NC35" s="381">
        <v>42.72076372315037</v>
      </c>
      <c r="ND35" s="381">
        <v>35.439560439560417</v>
      </c>
      <c r="NE35" s="381">
        <v>35.207823960880191</v>
      </c>
      <c r="NF35" s="381">
        <v>21.276595744680858</v>
      </c>
      <c r="NG35" s="381">
        <v>44.125326370757172</v>
      </c>
      <c r="NH35" s="381">
        <v>40.097799511002449</v>
      </c>
      <c r="NI35" s="381">
        <v>34.508816120906793</v>
      </c>
      <c r="NJ35" s="381">
        <v>26.235741444866925</v>
      </c>
      <c r="NK35" s="380">
        <v>9.4801223241590158</v>
      </c>
      <c r="NL35" s="381">
        <v>9.828009828009824</v>
      </c>
      <c r="NM35" s="381">
        <v>11.137440758293836</v>
      </c>
      <c r="NN35" s="381">
        <v>10.071942446043167</v>
      </c>
      <c r="NO35" s="381">
        <v>12.530120481927707</v>
      </c>
      <c r="NP35" s="381">
        <v>9.6418732782369059</v>
      </c>
      <c r="NQ35" s="381">
        <v>9.3137254901960755</v>
      </c>
      <c r="NR35" s="381">
        <v>5.3191489361702118</v>
      </c>
      <c r="NS35" s="381">
        <v>15.167095115681217</v>
      </c>
      <c r="NT35" s="381">
        <v>11.92214111922141</v>
      </c>
      <c r="NU35" s="381">
        <v>8.5427135678391952</v>
      </c>
      <c r="NV35" s="381">
        <v>6.8181818181818192</v>
      </c>
      <c r="NW35" s="380">
        <v>4.6296296296296253</v>
      </c>
      <c r="NX35" s="381">
        <v>10.073710073710073</v>
      </c>
      <c r="NY35" s="381">
        <v>11.848341232227488</v>
      </c>
      <c r="NZ35" s="381">
        <v>10.469314079422379</v>
      </c>
      <c r="OA35" s="381">
        <v>7.469879518072279</v>
      </c>
      <c r="OB35" s="381">
        <v>12.947658402203857</v>
      </c>
      <c r="OC35" s="381">
        <v>12.958435207823957</v>
      </c>
      <c r="OD35" s="381">
        <v>10.320284697508896</v>
      </c>
      <c r="OE35" s="381">
        <v>9.4871794871794854</v>
      </c>
      <c r="OF35" s="381">
        <v>17.761557177615579</v>
      </c>
      <c r="OG35" s="381">
        <v>11.557788944723628</v>
      </c>
      <c r="OH35" s="381">
        <v>7.5757575757575752</v>
      </c>
      <c r="OI35" s="380">
        <v>4.9230769230769242</v>
      </c>
      <c r="OJ35" s="381">
        <v>8.374384236453194</v>
      </c>
      <c r="OK35" s="381">
        <v>7.3634204275534456</v>
      </c>
      <c r="OL35" s="381">
        <v>7.1942446043165509</v>
      </c>
      <c r="OM35" s="381">
        <v>12.048192771084343</v>
      </c>
      <c r="ON35" s="381">
        <v>8.2644628099173527</v>
      </c>
      <c r="OO35" s="381">
        <v>10.024449877750603</v>
      </c>
      <c r="OP35" s="381">
        <v>9.6085409252669098</v>
      </c>
      <c r="OQ35" s="381">
        <v>8.2262210796915198</v>
      </c>
      <c r="OR35" s="381">
        <v>14.355231143552315</v>
      </c>
      <c r="OS35" s="381">
        <v>8.3123425692695267</v>
      </c>
      <c r="OT35" s="381">
        <v>6.0606060606060606</v>
      </c>
      <c r="OU35" s="378" t="str">
        <f t="shared" si="8"/>
        <v>--</v>
      </c>
      <c r="OV35" s="381">
        <v>9.3366093366093352</v>
      </c>
      <c r="OW35" s="381">
        <v>17.339667458432292</v>
      </c>
      <c r="OX35" s="381">
        <v>23.381294964028775</v>
      </c>
      <c r="OY35" s="378" t="str">
        <f t="shared" si="9"/>
        <v>--</v>
      </c>
      <c r="OZ35" s="381">
        <v>10.497237569060767</v>
      </c>
      <c r="PA35" s="381">
        <v>17.114914425427877</v>
      </c>
      <c r="PB35" s="381">
        <v>15.302491103202838</v>
      </c>
      <c r="PC35" s="378" t="str">
        <f t="shared" si="10"/>
        <v>--</v>
      </c>
      <c r="PD35" s="381">
        <v>19.708029197080272</v>
      </c>
      <c r="PE35" s="381">
        <v>16.834170854271349</v>
      </c>
      <c r="PF35" s="381">
        <v>13.584905660377361</v>
      </c>
      <c r="PG35" s="380">
        <v>9.9378881987577596</v>
      </c>
      <c r="PH35" s="381">
        <v>13.267813267813263</v>
      </c>
      <c r="PI35" s="381">
        <v>12.351543942992873</v>
      </c>
      <c r="PJ35" s="381">
        <v>9.7122302158273381</v>
      </c>
      <c r="PK35" s="381">
        <v>17.108433734939762</v>
      </c>
      <c r="PL35" s="381">
        <v>17.079889807162534</v>
      </c>
      <c r="PM35" s="381">
        <v>15.931372549019608</v>
      </c>
      <c r="PN35" s="381">
        <v>14.590747330960848</v>
      </c>
      <c r="PO35" s="381">
        <v>20.360824742268054</v>
      </c>
      <c r="PP35" s="381">
        <v>22.871046228710465</v>
      </c>
      <c r="PQ35" s="381">
        <v>12.090680100755657</v>
      </c>
      <c r="PR35" s="381">
        <v>11.74242424242424</v>
      </c>
      <c r="PS35" s="380">
        <v>4.7619047619047645</v>
      </c>
      <c r="PT35" s="381">
        <v>8.4999999999999929</v>
      </c>
      <c r="PU35" s="381">
        <v>9.0909090909090846</v>
      </c>
      <c r="PV35" s="381">
        <v>6.6929133858267758</v>
      </c>
      <c r="PW35" s="380">
        <v>14.893617021276597</v>
      </c>
      <c r="PX35" s="381">
        <v>19.000000000000004</v>
      </c>
      <c r="PY35" s="381">
        <v>15.445026178010483</v>
      </c>
      <c r="PZ35" s="381">
        <v>11.372549019607845</v>
      </c>
      <c r="QA35" s="380">
        <v>22.133333333333351</v>
      </c>
      <c r="QB35" s="381">
        <v>21.446384039900259</v>
      </c>
      <c r="QC35" s="381">
        <v>15.064935064935073</v>
      </c>
      <c r="QD35" s="381">
        <v>12.992125984251967</v>
      </c>
      <c r="QE35" s="380">
        <v>6.8783068783068817</v>
      </c>
      <c r="QF35" s="381">
        <v>8.5427135678391899</v>
      </c>
      <c r="QG35" s="381">
        <v>7.5718015665796328</v>
      </c>
      <c r="QH35" s="381">
        <v>11.764705882352947</v>
      </c>
      <c r="QI35" s="380">
        <v>12.371134020618562</v>
      </c>
      <c r="QJ35" s="381">
        <v>13.881748071979432</v>
      </c>
      <c r="QK35" s="381">
        <v>21.026894865525687</v>
      </c>
      <c r="QL35" s="381">
        <v>15.441176470588232</v>
      </c>
      <c r="QM35" s="378" t="str">
        <f t="shared" si="11"/>
        <v>--</v>
      </c>
      <c r="QN35" s="381">
        <v>16.997167138810195</v>
      </c>
      <c r="QO35" s="381">
        <v>20.769230769230784</v>
      </c>
      <c r="QP35" s="381">
        <v>13.602941176470585</v>
      </c>
      <c r="QQ35" s="378" t="str">
        <f t="shared" si="12"/>
        <v>--</v>
      </c>
      <c r="QR35" s="381">
        <v>15.422885572139306</v>
      </c>
      <c r="QS35" s="381">
        <v>19.371727748691111</v>
      </c>
      <c r="QT35" s="381">
        <v>16.666666666666664</v>
      </c>
      <c r="QU35" s="380">
        <v>10.580204778157</v>
      </c>
      <c r="QV35" s="381">
        <v>9.4871794871794801</v>
      </c>
      <c r="QW35" s="381">
        <v>14.46078431372549</v>
      </c>
      <c r="QX35" s="381">
        <v>14.074074074074069</v>
      </c>
      <c r="QY35" s="378" t="str">
        <f t="shared" si="13"/>
        <v>--</v>
      </c>
      <c r="QZ35" s="381">
        <v>11.797752808988767</v>
      </c>
      <c r="RA35" s="381">
        <v>14.432989690721651</v>
      </c>
      <c r="RB35" s="381">
        <v>7.0110701107011106</v>
      </c>
      <c r="RC35" s="378" t="str">
        <f t="shared" si="14"/>
        <v>--</v>
      </c>
      <c r="RD35" s="381">
        <v>12.030075187969921</v>
      </c>
      <c r="RE35" s="381">
        <v>13.456464379947247</v>
      </c>
      <c r="RF35" s="381">
        <v>13.513513513513512</v>
      </c>
    </row>
    <row r="36" spans="1:474" ht="21" customHeight="1" x14ac:dyDescent="0.25">
      <c r="A36" s="114">
        <v>32</v>
      </c>
      <c r="B36" s="93" t="s">
        <v>32</v>
      </c>
      <c r="C36" s="126">
        <v>27.27272727272727</v>
      </c>
      <c r="D36" s="126">
        <v>25.373134328358208</v>
      </c>
      <c r="E36" s="126">
        <v>17.924528301886792</v>
      </c>
      <c r="F36" s="126">
        <v>21.875</v>
      </c>
      <c r="G36" s="126">
        <v>21.428571428571438</v>
      </c>
      <c r="H36" s="126">
        <v>24.210526315789476</v>
      </c>
      <c r="I36" s="126">
        <v>28.971962616822427</v>
      </c>
      <c r="J36" s="126">
        <v>19.23076923076923</v>
      </c>
      <c r="K36" s="126">
        <v>12.745098039215687</v>
      </c>
      <c r="L36" s="126">
        <v>26.666666666666668</v>
      </c>
      <c r="M36" s="128">
        <v>26.000000000000004</v>
      </c>
      <c r="N36" s="128">
        <v>12.5</v>
      </c>
      <c r="O36" s="128">
        <v>30.909090909090899</v>
      </c>
      <c r="P36" s="128">
        <v>19.000000000000014</v>
      </c>
      <c r="Q36" s="128">
        <v>7.3684210526315805</v>
      </c>
      <c r="R36" s="128">
        <v>81.250000000000014</v>
      </c>
      <c r="S36" s="128">
        <v>46.212121212121204</v>
      </c>
      <c r="T36" s="128">
        <v>33.018867924528308</v>
      </c>
      <c r="U36" s="128">
        <v>59.375000000000007</v>
      </c>
      <c r="V36" s="128">
        <v>46.043165467625897</v>
      </c>
      <c r="W36" s="128">
        <v>36.458333333333329</v>
      </c>
      <c r="X36" s="128">
        <v>60.37735849056606</v>
      </c>
      <c r="Y36" s="128">
        <v>49.230769230769248</v>
      </c>
      <c r="Z36" s="128">
        <v>41.176470588235283</v>
      </c>
      <c r="AA36" s="128">
        <v>52.808988764044955</v>
      </c>
      <c r="AB36" s="132">
        <v>59.405940594059395</v>
      </c>
      <c r="AC36" s="132">
        <v>42.499999999999986</v>
      </c>
      <c r="AD36" s="132">
        <v>61.818181818181813</v>
      </c>
      <c r="AE36" s="132">
        <v>55.445544554455452</v>
      </c>
      <c r="AF36" s="128">
        <v>32.978723404255312</v>
      </c>
      <c r="AG36" s="126">
        <v>57.575757575757578</v>
      </c>
      <c r="AH36" s="126">
        <v>30.597014925373131</v>
      </c>
      <c r="AI36" s="133">
        <v>17.924528301886792</v>
      </c>
      <c r="AJ36" s="133">
        <v>45.312500000000007</v>
      </c>
      <c r="AK36" s="128">
        <v>28.776978417266189</v>
      </c>
      <c r="AL36" s="128">
        <v>21.875</v>
      </c>
      <c r="AM36" s="128">
        <v>42.452830188679243</v>
      </c>
      <c r="AN36" s="128">
        <v>33.846153846153832</v>
      </c>
      <c r="AO36" s="128">
        <v>16.831683168316822</v>
      </c>
      <c r="AP36" s="128">
        <v>47.191011235955038</v>
      </c>
      <c r="AQ36" s="128">
        <v>37.373737373737377</v>
      </c>
      <c r="AR36" s="128">
        <v>22.500000000000004</v>
      </c>
      <c r="AS36" s="128">
        <v>58.181818181818187</v>
      </c>
      <c r="AT36" s="128">
        <v>31.68316831683169</v>
      </c>
      <c r="AU36" s="128">
        <v>10.638297872340424</v>
      </c>
      <c r="AV36" s="128" t="s">
        <v>286</v>
      </c>
      <c r="AW36" s="128" t="s">
        <v>286</v>
      </c>
      <c r="AX36" s="132" t="s">
        <v>286</v>
      </c>
      <c r="AY36" s="132" t="s">
        <v>286</v>
      </c>
      <c r="AZ36" s="132" t="s">
        <v>286</v>
      </c>
      <c r="BA36" s="132" t="s">
        <v>286</v>
      </c>
      <c r="BB36" s="128" t="s">
        <v>286</v>
      </c>
      <c r="BC36" s="132" t="s">
        <v>286</v>
      </c>
      <c r="BD36" s="132" t="s">
        <v>286</v>
      </c>
      <c r="BE36" s="132" t="s">
        <v>286</v>
      </c>
      <c r="BF36" s="132">
        <v>34.999999999999986</v>
      </c>
      <c r="BG36" s="128">
        <v>27.499999999999993</v>
      </c>
      <c r="BH36" s="121" t="s">
        <v>286</v>
      </c>
      <c r="BI36" s="121">
        <v>19.000000000000007</v>
      </c>
      <c r="BJ36" s="121">
        <v>15.957446808510642</v>
      </c>
      <c r="BK36" s="121" t="s">
        <v>286</v>
      </c>
      <c r="BL36" s="128" t="s">
        <v>286</v>
      </c>
      <c r="BM36" s="121" t="s">
        <v>286</v>
      </c>
      <c r="BN36" s="114" t="s">
        <v>286</v>
      </c>
      <c r="BO36" s="114" t="s">
        <v>286</v>
      </c>
      <c r="BP36" s="114" t="s">
        <v>286</v>
      </c>
      <c r="BQ36" s="128" t="s">
        <v>286</v>
      </c>
      <c r="BR36" s="121" t="s">
        <v>286</v>
      </c>
      <c r="BS36" s="121" t="s">
        <v>286</v>
      </c>
      <c r="BT36" s="121" t="s">
        <v>286</v>
      </c>
      <c r="BU36" s="128">
        <v>42.000000000000021</v>
      </c>
      <c r="BV36" s="121">
        <v>26.249999999999996</v>
      </c>
      <c r="BW36" s="121" t="s">
        <v>286</v>
      </c>
      <c r="BX36" s="121">
        <v>35.000000000000007</v>
      </c>
      <c r="BY36" s="128">
        <v>22.340425531914899</v>
      </c>
      <c r="BZ36" s="121">
        <v>30.303030303030305</v>
      </c>
      <c r="CA36" s="121">
        <v>31.851851851851848</v>
      </c>
      <c r="CB36" s="121">
        <v>34.905660377358501</v>
      </c>
      <c r="CC36" s="128">
        <v>41.53846153846154</v>
      </c>
      <c r="CD36" s="121">
        <v>37.142857142857153</v>
      </c>
      <c r="CE36" s="121">
        <v>39.583333333333329</v>
      </c>
      <c r="CF36" s="121">
        <v>49.999999999999986</v>
      </c>
      <c r="CG36" s="128">
        <v>43.511450381679374</v>
      </c>
      <c r="CH36" s="121">
        <v>37.254901960784331</v>
      </c>
      <c r="CI36" s="121">
        <v>31.868131868131876</v>
      </c>
      <c r="CJ36" s="121">
        <v>39.603960396039604</v>
      </c>
      <c r="CK36" s="121">
        <v>27.499999999999993</v>
      </c>
      <c r="CL36" s="121">
        <v>49.999999999999993</v>
      </c>
      <c r="CM36" s="121">
        <v>31.000000000000011</v>
      </c>
      <c r="CN36" s="121">
        <v>26.041666666666657</v>
      </c>
      <c r="CO36" s="121">
        <v>6.25</v>
      </c>
      <c r="CP36" s="128">
        <v>12.592592592592595</v>
      </c>
      <c r="CQ36" s="121">
        <v>16.19047619047619</v>
      </c>
      <c r="CR36" s="121">
        <v>8.4615384615384599</v>
      </c>
      <c r="CS36" s="114">
        <v>9.2857142857142865</v>
      </c>
      <c r="CT36" s="114">
        <v>10.416666666666666</v>
      </c>
      <c r="CU36" s="128">
        <v>19.626168224299079</v>
      </c>
      <c r="CV36" s="121">
        <v>10.000000000000011</v>
      </c>
      <c r="CW36" s="121">
        <v>6.8627450980392162</v>
      </c>
      <c r="CX36" s="114">
        <v>8.4337349397590327</v>
      </c>
      <c r="CY36" s="114">
        <v>24.000000000000011</v>
      </c>
      <c r="CZ36" s="128">
        <v>11.39240506329114</v>
      </c>
      <c r="DA36" s="121">
        <v>9.8039215686274517</v>
      </c>
      <c r="DB36" s="121">
        <v>7.9207920792079243</v>
      </c>
      <c r="DC36" s="114">
        <v>16.666666666666668</v>
      </c>
      <c r="DD36" s="114" t="s">
        <v>286</v>
      </c>
      <c r="DE36" s="128" t="s">
        <v>286</v>
      </c>
      <c r="DF36" s="121" t="s">
        <v>286</v>
      </c>
      <c r="DG36" s="121" t="s">
        <v>286</v>
      </c>
      <c r="DH36" s="114" t="s">
        <v>286</v>
      </c>
      <c r="DI36" s="114" t="s">
        <v>286</v>
      </c>
      <c r="DJ36" s="128" t="s">
        <v>286</v>
      </c>
      <c r="DK36" s="121" t="s">
        <v>286</v>
      </c>
      <c r="DL36" s="121" t="s">
        <v>286</v>
      </c>
      <c r="DM36" s="121">
        <v>68.53932584269667</v>
      </c>
      <c r="DN36" s="121">
        <v>53.46534653465347</v>
      </c>
      <c r="DO36" s="128">
        <v>36.250000000000007</v>
      </c>
      <c r="DP36" s="121">
        <v>54.716981132075475</v>
      </c>
      <c r="DQ36" s="121">
        <v>45.999999999999986</v>
      </c>
      <c r="DR36" s="121">
        <v>29.787234042553198</v>
      </c>
      <c r="DS36" s="121" t="s">
        <v>286</v>
      </c>
      <c r="DT36" s="128" t="s">
        <v>286</v>
      </c>
      <c r="DU36" s="131" t="s">
        <v>286</v>
      </c>
      <c r="DV36" s="131" t="s">
        <v>286</v>
      </c>
      <c r="DW36" s="114" t="s">
        <v>286</v>
      </c>
      <c r="DX36" s="131" t="s">
        <v>286</v>
      </c>
      <c r="DY36" s="128" t="s">
        <v>286</v>
      </c>
      <c r="DZ36" s="128" t="s">
        <v>286</v>
      </c>
      <c r="EA36" s="128" t="s">
        <v>286</v>
      </c>
      <c r="EB36" s="128">
        <v>58.426966292134836</v>
      </c>
      <c r="EC36" s="128">
        <v>66.336633663366328</v>
      </c>
      <c r="ED36" s="128">
        <v>52.500000000000007</v>
      </c>
      <c r="EE36" s="128">
        <v>57.407407407407405</v>
      </c>
      <c r="EF36" s="128">
        <v>53.535353535353522</v>
      </c>
      <c r="EG36" s="128">
        <v>44.210526315789458</v>
      </c>
      <c r="EH36" s="128">
        <v>3.0303030303030303</v>
      </c>
      <c r="EI36" s="128">
        <v>6.666666666666667</v>
      </c>
      <c r="EJ36" s="128">
        <v>11.320754716981137</v>
      </c>
      <c r="EK36" s="128">
        <v>3.0769230769230784</v>
      </c>
      <c r="EL36" s="121">
        <v>6.4285714285714288</v>
      </c>
      <c r="EM36" s="121">
        <v>6.2499999999999991</v>
      </c>
      <c r="EN36" s="121">
        <v>0.9259259259259256</v>
      </c>
      <c r="EO36" s="121">
        <v>2.3076923076923079</v>
      </c>
      <c r="EP36" s="128">
        <v>6.7961165048543686</v>
      </c>
      <c r="EQ36" s="121">
        <v>2.1978021978021971</v>
      </c>
      <c r="ER36" s="121">
        <v>4.9504950495049522</v>
      </c>
      <c r="ES36" s="121">
        <v>6.25</v>
      </c>
      <c r="ET36" s="121">
        <v>5.5555555555555562</v>
      </c>
      <c r="EU36" s="128">
        <v>3.960396039603959</v>
      </c>
      <c r="EV36" s="121">
        <v>8.4210526315789505</v>
      </c>
      <c r="EW36" s="121">
        <v>12.121212121212121</v>
      </c>
      <c r="EX36" s="121">
        <v>11.363636363636363</v>
      </c>
      <c r="EY36" s="121">
        <v>7.5471698113207548</v>
      </c>
      <c r="EZ36" s="128">
        <v>6.9767441860465143</v>
      </c>
      <c r="FA36" s="121">
        <v>14.285714285714294</v>
      </c>
      <c r="FB36" s="121">
        <v>5.2083333333333339</v>
      </c>
      <c r="FC36" s="121">
        <v>6.603773584905662</v>
      </c>
      <c r="FD36" s="121">
        <v>8.0645161290322545</v>
      </c>
      <c r="FE36" s="128">
        <v>7.7669902912621316</v>
      </c>
      <c r="FF36" s="121">
        <v>9.9999999999999964</v>
      </c>
      <c r="FG36" s="121">
        <v>8.0000000000000018</v>
      </c>
      <c r="FH36" s="121">
        <v>6.4102564102564106</v>
      </c>
      <c r="FI36" s="121">
        <v>5.7692307692307701</v>
      </c>
      <c r="FJ36" s="128">
        <v>12.000000000000004</v>
      </c>
      <c r="FK36" s="121">
        <v>5.2631578947368425</v>
      </c>
      <c r="FL36" s="121">
        <v>21.212121212121215</v>
      </c>
      <c r="FM36" s="121">
        <v>24.427480916030543</v>
      </c>
      <c r="FN36" s="121">
        <v>22.64150943396228</v>
      </c>
      <c r="FO36" s="128">
        <v>20.155038759689919</v>
      </c>
      <c r="FP36" s="121">
        <v>21.428571428571438</v>
      </c>
      <c r="FQ36" s="121">
        <v>27.835051546391757</v>
      </c>
      <c r="FR36" s="121">
        <v>19.811320754716991</v>
      </c>
      <c r="FS36" s="121">
        <v>22.764227642276424</v>
      </c>
      <c r="FT36" s="128">
        <v>21.359223300970882</v>
      </c>
      <c r="FU36" s="121">
        <v>15.73033707865169</v>
      </c>
      <c r="FV36" s="121">
        <v>26.999999999999996</v>
      </c>
      <c r="FW36" s="121">
        <v>20.253164556962023</v>
      </c>
      <c r="FX36" s="121">
        <v>23.529411764705884</v>
      </c>
      <c r="FY36" s="128">
        <v>16.161616161616159</v>
      </c>
      <c r="FZ36" s="121">
        <v>14.736842105263168</v>
      </c>
      <c r="GA36" s="121">
        <v>35.483870967741936</v>
      </c>
      <c r="GB36" s="121">
        <v>39.393939393939391</v>
      </c>
      <c r="GC36" s="121">
        <v>24.528301886792452</v>
      </c>
      <c r="GD36" s="128">
        <v>39.062500000000014</v>
      </c>
      <c r="GE36" s="121">
        <v>30.000000000000004</v>
      </c>
      <c r="GF36" s="121">
        <v>29.89690721649486</v>
      </c>
      <c r="GG36" s="121">
        <v>28.846153846153836</v>
      </c>
      <c r="GH36" s="121">
        <v>25.806451612903221</v>
      </c>
      <c r="GI36" s="128">
        <v>20.388349514563117</v>
      </c>
      <c r="GJ36" s="121">
        <v>30.000000000000007</v>
      </c>
      <c r="GK36" s="121">
        <v>30.000000000000004</v>
      </c>
      <c r="GL36" s="121">
        <v>27.848101265822777</v>
      </c>
      <c r="GM36" s="130">
        <v>26.000000000000007</v>
      </c>
      <c r="GN36" s="128">
        <v>29.591836734693882</v>
      </c>
      <c r="GO36" s="121">
        <v>21.052631578947373</v>
      </c>
      <c r="GP36" s="121">
        <v>0</v>
      </c>
      <c r="GQ36" s="121">
        <v>20.610687022900763</v>
      </c>
      <c r="GR36" s="121">
        <v>39.622641509433969</v>
      </c>
      <c r="GS36" s="128">
        <v>3.1007751937984498</v>
      </c>
      <c r="GT36" s="121">
        <v>15.000000000000009</v>
      </c>
      <c r="GU36" s="121">
        <v>30.927835051546396</v>
      </c>
      <c r="GV36" s="121">
        <v>13.207547169811326</v>
      </c>
      <c r="GW36" s="121">
        <v>9.2436974789915975</v>
      </c>
      <c r="GX36" s="128">
        <v>11.881188118811886</v>
      </c>
      <c r="GY36" s="128">
        <v>4.444444444444442</v>
      </c>
      <c r="GZ36" s="128">
        <v>21.000000000000007</v>
      </c>
      <c r="HA36" s="128">
        <v>20.25316455696202</v>
      </c>
      <c r="HB36" s="128">
        <v>9.8039215686274517</v>
      </c>
      <c r="HC36" s="128">
        <v>11.111111111111112</v>
      </c>
      <c r="HD36" s="128">
        <v>22.105263157894736</v>
      </c>
      <c r="HE36" s="128" t="s">
        <v>286</v>
      </c>
      <c r="HF36" s="128" t="s">
        <v>286</v>
      </c>
      <c r="HG36" s="128" t="s">
        <v>286</v>
      </c>
      <c r="HH36" s="128" t="s">
        <v>286</v>
      </c>
      <c r="HI36" s="128" t="s">
        <v>286</v>
      </c>
      <c r="HJ36" s="128" t="s">
        <v>286</v>
      </c>
      <c r="HK36" s="128" t="s">
        <v>286</v>
      </c>
      <c r="HL36" s="121" t="s">
        <v>286</v>
      </c>
      <c r="HM36" s="121" t="s">
        <v>286</v>
      </c>
      <c r="HN36" s="121" t="s">
        <v>286</v>
      </c>
      <c r="HO36" s="121">
        <v>10.999999999999995</v>
      </c>
      <c r="HP36" s="128">
        <v>10.126582278481013</v>
      </c>
      <c r="HQ36" s="121" t="s">
        <v>286</v>
      </c>
      <c r="HR36" s="121">
        <v>9</v>
      </c>
      <c r="HS36" s="121">
        <v>17.894736842105264</v>
      </c>
      <c r="HT36" s="129">
        <v>9.3750000000000018</v>
      </c>
      <c r="HU36" s="128">
        <v>15.037593984962413</v>
      </c>
      <c r="HV36" s="114">
        <v>11.320754716981138</v>
      </c>
      <c r="HW36" s="114">
        <v>13.178294573643418</v>
      </c>
      <c r="HX36" s="114">
        <v>10.791366906474828</v>
      </c>
      <c r="HY36" s="114">
        <v>8.2474226804123703</v>
      </c>
      <c r="HZ36" s="114">
        <v>12.264150943396229</v>
      </c>
      <c r="IA36" s="114">
        <v>11.0236220472441</v>
      </c>
      <c r="IB36" s="114">
        <v>7.7669902912621369</v>
      </c>
      <c r="IC36" s="114">
        <v>15.909090909090914</v>
      </c>
      <c r="ID36" s="114">
        <v>14</v>
      </c>
      <c r="IE36" s="114">
        <v>6.2500000000000018</v>
      </c>
      <c r="IF36" s="114">
        <v>19.999999999999996</v>
      </c>
      <c r="IG36" s="114">
        <v>8.0808080808080849</v>
      </c>
      <c r="IH36" s="114">
        <v>7.3684210526315805</v>
      </c>
      <c r="II36" s="114">
        <v>3.125</v>
      </c>
      <c r="IJ36" s="114">
        <v>3.8167938931297716</v>
      </c>
      <c r="IK36" s="114">
        <v>12.264150943396229</v>
      </c>
      <c r="IL36" s="114">
        <v>4.6511627906976774</v>
      </c>
      <c r="IM36" s="114">
        <v>6.5217391304347867</v>
      </c>
      <c r="IN36" s="114">
        <v>3.1250000000000004</v>
      </c>
      <c r="IO36" s="114">
        <v>8.4905660377358494</v>
      </c>
      <c r="IP36" s="114">
        <v>7.2</v>
      </c>
      <c r="IQ36" s="114">
        <v>3.8834951456310685</v>
      </c>
      <c r="IR36" s="114">
        <v>4.6511627906976729</v>
      </c>
      <c r="IS36" s="114">
        <v>9.0000000000000018</v>
      </c>
      <c r="IT36" s="114">
        <v>7.5000000000000027</v>
      </c>
      <c r="IU36" s="114">
        <v>10.000000000000002</v>
      </c>
      <c r="IV36" s="114">
        <v>7.0707070707070718</v>
      </c>
      <c r="IW36" s="114">
        <v>5.3191489361702153</v>
      </c>
      <c r="IX36" s="114" t="str">
        <f t="shared" si="41"/>
        <v>--</v>
      </c>
      <c r="IY36" s="114" t="str">
        <f t="shared" si="41"/>
        <v>--</v>
      </c>
      <c r="IZ36" s="114" t="str">
        <f t="shared" si="41"/>
        <v>--</v>
      </c>
      <c r="JA36" s="114" t="str">
        <f t="shared" si="41"/>
        <v>--</v>
      </c>
      <c r="JB36" s="114" t="str">
        <f t="shared" si="41"/>
        <v>--</v>
      </c>
      <c r="JC36" s="114" t="str">
        <f t="shared" si="41"/>
        <v>--</v>
      </c>
      <c r="JD36" s="114" t="str">
        <f t="shared" si="41"/>
        <v>--</v>
      </c>
      <c r="JE36" s="114" t="str">
        <f t="shared" si="41"/>
        <v>--</v>
      </c>
      <c r="JF36" s="114" t="str">
        <f t="shared" si="41"/>
        <v>--</v>
      </c>
      <c r="JG36" s="243">
        <v>1.0309278350515501</v>
      </c>
      <c r="JH36" s="243">
        <v>5.7692307692307701</v>
      </c>
      <c r="JI36" s="243">
        <v>8.3333333333333393</v>
      </c>
      <c r="JJ36" s="243">
        <v>5.71428571428571</v>
      </c>
      <c r="JK36" s="243">
        <v>8.2352941176470598</v>
      </c>
      <c r="JL36" s="243">
        <v>2.9411764705882399</v>
      </c>
      <c r="JM36" s="243">
        <v>12.3711340206186</v>
      </c>
      <c r="JN36" s="243">
        <v>8.6538461538461604</v>
      </c>
      <c r="JO36" s="243">
        <v>12.037037037037001</v>
      </c>
      <c r="JP36" s="243">
        <v>11.4285714285714</v>
      </c>
      <c r="JQ36" s="243">
        <v>11.764705882352899</v>
      </c>
      <c r="JR36" s="243">
        <v>7.3529411764705896</v>
      </c>
      <c r="JS36" s="243">
        <v>12.3711340206186</v>
      </c>
      <c r="JT36" s="243">
        <v>11.538461538461499</v>
      </c>
      <c r="JU36" s="243">
        <v>9.2592592592592595</v>
      </c>
      <c r="JV36" s="243">
        <v>14.285714285714301</v>
      </c>
      <c r="JW36" s="243">
        <v>12.9411764705882</v>
      </c>
      <c r="JX36" s="243">
        <v>7.3529411764705896</v>
      </c>
      <c r="JY36" s="243">
        <v>3.0927835051546402</v>
      </c>
      <c r="JZ36" s="243">
        <v>8.6538461538461497</v>
      </c>
      <c r="KA36" s="243">
        <v>14.814814814814801</v>
      </c>
      <c r="KB36" s="243">
        <v>11.4285714285714</v>
      </c>
      <c r="KC36" s="243">
        <v>4.7058823529411802</v>
      </c>
      <c r="KD36" s="243">
        <v>8.8235294117646994</v>
      </c>
      <c r="KE36" s="243">
        <v>1.0309278350515501</v>
      </c>
      <c r="KF36" s="128" t="str">
        <f t="shared" si="1"/>
        <v>--</v>
      </c>
      <c r="KG36" s="243">
        <v>13.8888888888889</v>
      </c>
      <c r="KH36" s="243">
        <v>5.71428571428571</v>
      </c>
      <c r="KI36" s="128" t="str">
        <f t="shared" si="2"/>
        <v>--</v>
      </c>
      <c r="KJ36" s="243">
        <v>18.571428571428601</v>
      </c>
      <c r="KK36" s="243">
        <v>7.2164948453608204</v>
      </c>
      <c r="KL36" s="243">
        <v>2.8846153846153801</v>
      </c>
      <c r="KM36" s="243">
        <v>3.7037037037037002</v>
      </c>
      <c r="KN36" s="243">
        <v>8.5714285714285694</v>
      </c>
      <c r="KO36" s="243">
        <v>8.1395348837209305</v>
      </c>
      <c r="KP36" s="243">
        <v>5.7971014492753596</v>
      </c>
      <c r="KQ36" s="220">
        <v>3.1578947368421102</v>
      </c>
      <c r="KR36" s="220">
        <v>11.4942528735632</v>
      </c>
      <c r="KS36" s="220">
        <v>12.6315789473684</v>
      </c>
      <c r="KT36" s="220">
        <v>14.9425287356322</v>
      </c>
      <c r="KU36" s="220">
        <v>17.894736842105299</v>
      </c>
      <c r="KV36" s="220">
        <v>14.9425287356322</v>
      </c>
      <c r="KW36" s="220">
        <v>1.0526315789473699</v>
      </c>
      <c r="KX36" s="220">
        <v>2.29885057471264</v>
      </c>
      <c r="KY36" s="128" t="str">
        <f t="shared" si="40"/>
        <v>--</v>
      </c>
      <c r="KZ36" s="128" t="str">
        <f t="shared" si="40"/>
        <v>--</v>
      </c>
      <c r="LA36" s="220">
        <v>4.0816326530612201</v>
      </c>
      <c r="LB36" s="128" t="str">
        <f t="shared" si="4"/>
        <v>--</v>
      </c>
      <c r="LC36" s="295">
        <v>39.805825242718456</v>
      </c>
      <c r="LD36" s="295">
        <v>18.556701030927833</v>
      </c>
      <c r="LE36" s="295">
        <v>21.153846153846171</v>
      </c>
      <c r="LF36" s="295">
        <v>10</v>
      </c>
      <c r="LG36" s="295">
        <v>43.181818181818173</v>
      </c>
      <c r="LH36" s="295">
        <v>19.444444444444443</v>
      </c>
      <c r="LI36" s="295">
        <v>11.235955056179773</v>
      </c>
      <c r="LJ36" s="295">
        <v>7.3170731707317085</v>
      </c>
      <c r="LK36" s="380">
        <v>29.687499999999989</v>
      </c>
      <c r="LL36" s="381">
        <v>27.027027027027025</v>
      </c>
      <c r="LM36" s="381">
        <v>15.315315315315315</v>
      </c>
      <c r="LN36" s="381">
        <v>8.7499999999999982</v>
      </c>
      <c r="LO36" s="380">
        <v>33.980582524271846</v>
      </c>
      <c r="LP36" s="381">
        <v>13.402061855670107</v>
      </c>
      <c r="LQ36" s="381">
        <v>19.230769230769226</v>
      </c>
      <c r="LR36" s="381">
        <v>8.1818181818181834</v>
      </c>
      <c r="LS36" s="381">
        <v>30.681818181818191</v>
      </c>
      <c r="LT36" s="381">
        <v>19.444444444444443</v>
      </c>
      <c r="LU36" s="381">
        <v>17.977528089887638</v>
      </c>
      <c r="LV36" s="381">
        <v>7.3170731707317103</v>
      </c>
      <c r="LW36" s="381">
        <v>14.062499999999998</v>
      </c>
      <c r="LX36" s="381">
        <v>13.698630136986301</v>
      </c>
      <c r="LY36" s="381">
        <v>15.315315315315317</v>
      </c>
      <c r="LZ36" s="381">
        <v>9.9999999999999982</v>
      </c>
      <c r="MA36" s="380">
        <v>47.572815533980567</v>
      </c>
      <c r="MB36" s="381">
        <v>29.89690721649486</v>
      </c>
      <c r="MC36" s="381">
        <v>34.951456310679603</v>
      </c>
      <c r="MD36" s="381">
        <v>23.636363636363644</v>
      </c>
      <c r="ME36" s="381">
        <v>52.272727272727288</v>
      </c>
      <c r="MF36" s="381">
        <v>27.777777777777771</v>
      </c>
      <c r="MG36" s="381">
        <v>24.719101123595504</v>
      </c>
      <c r="MH36" s="381">
        <v>32.926829268292678</v>
      </c>
      <c r="MI36" s="381">
        <v>35.937500000000014</v>
      </c>
      <c r="MJ36" s="381">
        <v>45.20547945205481</v>
      </c>
      <c r="MK36" s="381">
        <v>29.90654205607477</v>
      </c>
      <c r="ML36" s="381">
        <v>26.249999999999996</v>
      </c>
      <c r="MM36" s="378" t="str">
        <f t="shared" si="5"/>
        <v>--</v>
      </c>
      <c r="MN36" s="381">
        <v>14.432989690721655</v>
      </c>
      <c r="MO36" s="381">
        <v>23.076923076923084</v>
      </c>
      <c r="MP36" s="381">
        <v>26.605504587155963</v>
      </c>
      <c r="MQ36" s="378" t="str">
        <f t="shared" si="6"/>
        <v>--</v>
      </c>
      <c r="MR36" s="381">
        <v>24.999999999999996</v>
      </c>
      <c r="MS36" s="381">
        <v>29.213483146067414</v>
      </c>
      <c r="MT36" s="381">
        <v>23.170731707317078</v>
      </c>
      <c r="MU36" s="378" t="str">
        <f t="shared" si="7"/>
        <v>--</v>
      </c>
      <c r="MV36" s="381">
        <v>25.333333333333329</v>
      </c>
      <c r="MW36" s="381">
        <v>42.342342342342327</v>
      </c>
      <c r="MX36" s="381">
        <v>29.999999999999996</v>
      </c>
      <c r="MY36" s="380">
        <v>43.689320388349522</v>
      </c>
      <c r="MZ36" s="381">
        <v>26.804123711340207</v>
      </c>
      <c r="NA36" s="381">
        <v>22.115384615384631</v>
      </c>
      <c r="NB36" s="381">
        <v>23.63636363636363</v>
      </c>
      <c r="NC36" s="381">
        <v>47.72727272727272</v>
      </c>
      <c r="ND36" s="381">
        <v>24.999999999999996</v>
      </c>
      <c r="NE36" s="381">
        <v>25.842696629213481</v>
      </c>
      <c r="NF36" s="381">
        <v>23.170731707317074</v>
      </c>
      <c r="NG36" s="381">
        <v>40.625000000000021</v>
      </c>
      <c r="NH36" s="381">
        <v>39.189189189189186</v>
      </c>
      <c r="NI36" s="381">
        <v>30.63063063063063</v>
      </c>
      <c r="NJ36" s="381">
        <v>23.750000000000007</v>
      </c>
      <c r="NK36" s="380">
        <v>17.475728155339809</v>
      </c>
      <c r="NL36" s="381">
        <v>8.2474226804123738</v>
      </c>
      <c r="NM36" s="381">
        <v>12.499999999999998</v>
      </c>
      <c r="NN36" s="381">
        <v>9.0909090909090899</v>
      </c>
      <c r="NO36" s="381">
        <v>27.272727272727277</v>
      </c>
      <c r="NP36" s="381">
        <v>10.810810810810811</v>
      </c>
      <c r="NQ36" s="381">
        <v>13.483146067415733</v>
      </c>
      <c r="NR36" s="381">
        <v>6.0975609756097597</v>
      </c>
      <c r="NS36" s="381">
        <v>10.937500000000004</v>
      </c>
      <c r="NT36" s="381">
        <v>8</v>
      </c>
      <c r="NU36" s="381">
        <v>10.810810810810811</v>
      </c>
      <c r="NV36" s="381">
        <v>8.7499999999999982</v>
      </c>
      <c r="NW36" s="380">
        <v>8.7378640776699026</v>
      </c>
      <c r="NX36" s="381">
        <v>12.371134020618555</v>
      </c>
      <c r="NY36" s="381">
        <v>22.33009708737864</v>
      </c>
      <c r="NZ36" s="381">
        <v>9.0909090909090917</v>
      </c>
      <c r="OA36" s="381">
        <v>15.909090909090907</v>
      </c>
      <c r="OB36" s="381">
        <v>8.1081081081081106</v>
      </c>
      <c r="OC36" s="381">
        <v>19.101123595505626</v>
      </c>
      <c r="OD36" s="381">
        <v>4.8780487804878048</v>
      </c>
      <c r="OE36" s="381">
        <v>3.1249999999999996</v>
      </c>
      <c r="OF36" s="381">
        <v>14.666666666666668</v>
      </c>
      <c r="OG36" s="381">
        <v>17.27272727272728</v>
      </c>
      <c r="OH36" s="381">
        <v>12.500000000000002</v>
      </c>
      <c r="OI36" s="380">
        <v>11.650485436893204</v>
      </c>
      <c r="OJ36" s="381">
        <v>4.1237113402061851</v>
      </c>
      <c r="OK36" s="381">
        <v>11.538461538461533</v>
      </c>
      <c r="OL36" s="381">
        <v>8.1818181818181834</v>
      </c>
      <c r="OM36" s="381">
        <v>28.409090909090921</v>
      </c>
      <c r="ON36" s="381">
        <v>5.4054054054054044</v>
      </c>
      <c r="OO36" s="381">
        <v>7.8651685393258433</v>
      </c>
      <c r="OP36" s="381">
        <v>7.3170731707317112</v>
      </c>
      <c r="OQ36" s="381">
        <v>21.874999999999993</v>
      </c>
      <c r="OR36" s="381">
        <v>12.000000000000004</v>
      </c>
      <c r="OS36" s="381">
        <v>4.5045045045045056</v>
      </c>
      <c r="OT36" s="381">
        <v>13.749999999999998</v>
      </c>
      <c r="OU36" s="378" t="str">
        <f t="shared" si="8"/>
        <v>--</v>
      </c>
      <c r="OV36" s="381">
        <v>7.2164948453608257</v>
      </c>
      <c r="OW36" s="381">
        <v>17.307692307692303</v>
      </c>
      <c r="OX36" s="381">
        <v>19.999999999999996</v>
      </c>
      <c r="OY36" s="378" t="str">
        <f t="shared" si="9"/>
        <v>--</v>
      </c>
      <c r="OZ36" s="381">
        <v>5.4054054054054053</v>
      </c>
      <c r="PA36" s="381">
        <v>14.606741573033705</v>
      </c>
      <c r="PB36" s="381">
        <v>8.5365853658536626</v>
      </c>
      <c r="PC36" s="378" t="str">
        <f t="shared" si="10"/>
        <v>--</v>
      </c>
      <c r="PD36" s="381">
        <v>13.333333333333336</v>
      </c>
      <c r="PE36" s="381">
        <v>23.423423423423429</v>
      </c>
      <c r="PF36" s="381">
        <v>22.500000000000004</v>
      </c>
      <c r="PG36" s="380">
        <v>16.666666666666664</v>
      </c>
      <c r="PH36" s="381">
        <v>17.52577319587629</v>
      </c>
      <c r="PI36" s="381">
        <v>14.423076923076925</v>
      </c>
      <c r="PJ36" s="381">
        <v>17.272727272727277</v>
      </c>
      <c r="PK36" s="381">
        <v>22.988505747126432</v>
      </c>
      <c r="PL36" s="381">
        <v>13.513513513513518</v>
      </c>
      <c r="PM36" s="381">
        <v>17.977528089887642</v>
      </c>
      <c r="PN36" s="381">
        <v>10.975609756097557</v>
      </c>
      <c r="PO36" s="381">
        <v>12.500000000000002</v>
      </c>
      <c r="PP36" s="381">
        <v>14.666666666666664</v>
      </c>
      <c r="PQ36" s="381">
        <v>16.216216216216218</v>
      </c>
      <c r="PR36" s="381">
        <v>12.500000000000002</v>
      </c>
      <c r="PS36" s="380">
        <v>1.5624999999999998</v>
      </c>
      <c r="PT36" s="381">
        <v>2.7027027027027031</v>
      </c>
      <c r="PU36" s="381">
        <v>9.3457943925233682</v>
      </c>
      <c r="PV36" s="381">
        <v>5.3333333333333348</v>
      </c>
      <c r="PW36" s="380">
        <v>14.062499999999998</v>
      </c>
      <c r="PX36" s="381">
        <v>10.810810810810807</v>
      </c>
      <c r="PY36" s="381">
        <v>16.822429906542062</v>
      </c>
      <c r="PZ36" s="381">
        <v>8</v>
      </c>
      <c r="QA36" s="380">
        <v>15.624999999999996</v>
      </c>
      <c r="QB36" s="381">
        <v>12.162162162162163</v>
      </c>
      <c r="QC36" s="381">
        <v>15.740740740740735</v>
      </c>
      <c r="QD36" s="381">
        <v>13.33333333333333</v>
      </c>
      <c r="QE36" s="380">
        <v>3.1249999999999996</v>
      </c>
      <c r="QF36" s="381">
        <v>2.7397260273972601</v>
      </c>
      <c r="QG36" s="381">
        <v>14.01869158878505</v>
      </c>
      <c r="QH36" s="381">
        <v>7.9999999999999991</v>
      </c>
      <c r="QI36" s="380">
        <v>15.3061224489796</v>
      </c>
      <c r="QJ36" s="381">
        <v>10.204081632653056</v>
      </c>
      <c r="QK36" s="381">
        <v>13.461538461538467</v>
      </c>
      <c r="QL36" s="381">
        <v>12.037037037037042</v>
      </c>
      <c r="QM36" s="378" t="str">
        <f t="shared" si="11"/>
        <v>--</v>
      </c>
      <c r="QN36" s="381">
        <v>14.285714285714283</v>
      </c>
      <c r="QO36" s="381">
        <v>11.494252873563219</v>
      </c>
      <c r="QP36" s="381">
        <v>17.391304347826086</v>
      </c>
      <c r="QQ36" s="378" t="str">
        <f t="shared" si="12"/>
        <v>--</v>
      </c>
      <c r="QR36" s="381">
        <v>16.438356164383567</v>
      </c>
      <c r="QS36" s="381">
        <v>17.75700934579439</v>
      </c>
      <c r="QT36" s="381">
        <v>17.333333333333332</v>
      </c>
      <c r="QU36" s="380">
        <v>7.1428571428571423</v>
      </c>
      <c r="QV36" s="381">
        <v>8.2474226804123703</v>
      </c>
      <c r="QW36" s="381">
        <v>8.6538461538461533</v>
      </c>
      <c r="QX36" s="381">
        <v>9.2592592592592577</v>
      </c>
      <c r="QY36" s="378" t="str">
        <f t="shared" si="13"/>
        <v>--</v>
      </c>
      <c r="QZ36" s="381">
        <v>5.7142857142857135</v>
      </c>
      <c r="RA36" s="381">
        <v>11.494252873563218</v>
      </c>
      <c r="RB36" s="381">
        <v>13.043478260869568</v>
      </c>
      <c r="RC36" s="378" t="str">
        <f t="shared" si="14"/>
        <v>--</v>
      </c>
      <c r="RD36" s="381">
        <v>8.2191780821917781</v>
      </c>
      <c r="RE36" s="381">
        <v>9.2592592592592613</v>
      </c>
      <c r="RF36" s="381">
        <v>9.4594594594594614</v>
      </c>
    </row>
    <row r="37" spans="1:474" x14ac:dyDescent="0.25">
      <c r="A37" s="114">
        <v>33</v>
      </c>
      <c r="B37" s="93" t="s">
        <v>33</v>
      </c>
      <c r="C37" s="126">
        <v>29.533678756476689</v>
      </c>
      <c r="D37" s="126">
        <v>34.313725490196077</v>
      </c>
      <c r="E37" s="126">
        <v>10.714285714285721</v>
      </c>
      <c r="F37" s="126">
        <v>38.095238095238088</v>
      </c>
      <c r="G37" s="126">
        <v>27.80748663101604</v>
      </c>
      <c r="H37" s="126">
        <v>16.901408450704224</v>
      </c>
      <c r="I37" s="126">
        <v>28.787878787878789</v>
      </c>
      <c r="J37" s="126">
        <v>35.87786259541987</v>
      </c>
      <c r="K37" s="126">
        <v>25.000000000000004</v>
      </c>
      <c r="L37" s="126">
        <v>39.622641509433969</v>
      </c>
      <c r="M37" s="128">
        <v>24.855491329479772</v>
      </c>
      <c r="N37" s="128">
        <v>19.354838709677423</v>
      </c>
      <c r="O37" s="128">
        <v>21.232876712328761</v>
      </c>
      <c r="P37" s="128">
        <v>35.443037974683556</v>
      </c>
      <c r="Q37" s="128">
        <v>12.977099236641225</v>
      </c>
      <c r="R37" s="128">
        <v>52.356020942408342</v>
      </c>
      <c r="S37" s="128">
        <v>42.647058823529413</v>
      </c>
      <c r="T37" s="128">
        <v>17.857142857142861</v>
      </c>
      <c r="U37" s="128">
        <v>64.880952380952337</v>
      </c>
      <c r="V37" s="128">
        <v>46.524064171122994</v>
      </c>
      <c r="W37" s="128">
        <v>18.881118881118876</v>
      </c>
      <c r="X37" s="128">
        <v>60.902255639097753</v>
      </c>
      <c r="Y37" s="128">
        <v>56.060606060606069</v>
      </c>
      <c r="Z37" s="128">
        <v>23.809523809523821</v>
      </c>
      <c r="AA37" s="128">
        <v>70.000000000000014</v>
      </c>
      <c r="AB37" s="132">
        <v>42.196531791907525</v>
      </c>
      <c r="AC37" s="132">
        <v>30.967741935483861</v>
      </c>
      <c r="AD37" s="132">
        <v>52.777777777777771</v>
      </c>
      <c r="AE37" s="132">
        <v>47.499999999999993</v>
      </c>
      <c r="AF37" s="128">
        <v>22.137404580152676</v>
      </c>
      <c r="AG37" s="126">
        <v>41.450777202072516</v>
      </c>
      <c r="AH37" s="126">
        <v>28.078817733990146</v>
      </c>
      <c r="AI37" s="133">
        <v>9.352517985611513</v>
      </c>
      <c r="AJ37" s="133">
        <v>52.380952380952365</v>
      </c>
      <c r="AK37" s="128">
        <v>28.877005347593599</v>
      </c>
      <c r="AL37" s="128">
        <v>9.8591549295774747</v>
      </c>
      <c r="AM37" s="128">
        <v>45.86466165413534</v>
      </c>
      <c r="AN37" s="128">
        <v>33.587786259541993</v>
      </c>
      <c r="AO37" s="128">
        <v>16.346153846153843</v>
      </c>
      <c r="AP37" s="128">
        <v>53.086419753086432</v>
      </c>
      <c r="AQ37" s="128">
        <v>26.589595375722546</v>
      </c>
      <c r="AR37" s="128">
        <v>18.831168831168831</v>
      </c>
      <c r="AS37" s="128">
        <v>35.4166666666667</v>
      </c>
      <c r="AT37" s="128">
        <v>30.188679245283033</v>
      </c>
      <c r="AU37" s="128">
        <v>12.213740458015261</v>
      </c>
      <c r="AV37" s="128" t="s">
        <v>286</v>
      </c>
      <c r="AW37" s="128" t="s">
        <v>286</v>
      </c>
      <c r="AX37" s="132" t="s">
        <v>286</v>
      </c>
      <c r="AY37" s="132" t="s">
        <v>286</v>
      </c>
      <c r="AZ37" s="132" t="s">
        <v>286</v>
      </c>
      <c r="BA37" s="132" t="s">
        <v>286</v>
      </c>
      <c r="BB37" s="128" t="s">
        <v>286</v>
      </c>
      <c r="BC37" s="132" t="s">
        <v>286</v>
      </c>
      <c r="BD37" s="132" t="s">
        <v>286</v>
      </c>
      <c r="BE37" s="132" t="s">
        <v>286</v>
      </c>
      <c r="BF37" s="132">
        <v>24.277456647398839</v>
      </c>
      <c r="BG37" s="128">
        <v>25.806451612903238</v>
      </c>
      <c r="BH37" s="121" t="s">
        <v>286</v>
      </c>
      <c r="BI37" s="121">
        <v>20.382165605095533</v>
      </c>
      <c r="BJ37" s="121">
        <v>17.557251908396957</v>
      </c>
      <c r="BK37" s="121" t="s">
        <v>286</v>
      </c>
      <c r="BL37" s="128" t="s">
        <v>286</v>
      </c>
      <c r="BM37" s="121" t="s">
        <v>286</v>
      </c>
      <c r="BN37" s="114" t="s">
        <v>286</v>
      </c>
      <c r="BO37" s="114" t="s">
        <v>286</v>
      </c>
      <c r="BP37" s="114" t="s">
        <v>286</v>
      </c>
      <c r="BQ37" s="128" t="s">
        <v>286</v>
      </c>
      <c r="BR37" s="121" t="s">
        <v>286</v>
      </c>
      <c r="BS37" s="121" t="s">
        <v>286</v>
      </c>
      <c r="BT37" s="121" t="s">
        <v>286</v>
      </c>
      <c r="BU37" s="128">
        <v>27.745664739884415</v>
      </c>
      <c r="BV37" s="121">
        <v>23.870967741935488</v>
      </c>
      <c r="BW37" s="121" t="s">
        <v>286</v>
      </c>
      <c r="BX37" s="121">
        <v>27.672955974842775</v>
      </c>
      <c r="BY37" s="128">
        <v>17.557251908396957</v>
      </c>
      <c r="BZ37" s="121">
        <v>34.871794871794876</v>
      </c>
      <c r="CA37" s="121">
        <v>34.975369458128114</v>
      </c>
      <c r="CB37" s="121">
        <v>25.714285714285712</v>
      </c>
      <c r="CC37" s="128">
        <v>35.672514619883053</v>
      </c>
      <c r="CD37" s="121">
        <v>40.425531914893604</v>
      </c>
      <c r="CE37" s="121">
        <v>23.611111111111121</v>
      </c>
      <c r="CF37" s="121">
        <v>46.616541353383468</v>
      </c>
      <c r="CG37" s="128">
        <v>34.848484848484837</v>
      </c>
      <c r="CH37" s="121">
        <v>27.619047619047624</v>
      </c>
      <c r="CI37" s="121">
        <v>32.716049382716037</v>
      </c>
      <c r="CJ37" s="121">
        <v>34.883720930232585</v>
      </c>
      <c r="CK37" s="121">
        <v>27.096774193548395</v>
      </c>
      <c r="CL37" s="121">
        <v>33.793103448275851</v>
      </c>
      <c r="CM37" s="121">
        <v>36.024844720496873</v>
      </c>
      <c r="CN37" s="121">
        <v>23.484848484848488</v>
      </c>
      <c r="CO37" s="121">
        <v>12.565445026178008</v>
      </c>
      <c r="CP37" s="128">
        <v>14.778325123152708</v>
      </c>
      <c r="CQ37" s="121">
        <v>7.1428571428571432</v>
      </c>
      <c r="CR37" s="121">
        <v>11.042944785276072</v>
      </c>
      <c r="CS37" s="114">
        <v>13.756613756613769</v>
      </c>
      <c r="CT37" s="114">
        <v>6.2500000000000009</v>
      </c>
      <c r="CU37" s="128">
        <v>6.7796610169491522</v>
      </c>
      <c r="CV37" s="121">
        <v>22.13740458015268</v>
      </c>
      <c r="CW37" s="121">
        <v>20.952380952380963</v>
      </c>
      <c r="CX37" s="114">
        <v>11.801242236024846</v>
      </c>
      <c r="CY37" s="114">
        <v>8.8235294117647136</v>
      </c>
      <c r="CZ37" s="128">
        <v>11.111111111111114</v>
      </c>
      <c r="DA37" s="121">
        <v>5.7142857142857153</v>
      </c>
      <c r="DB37" s="121">
        <v>17.197452229299373</v>
      </c>
      <c r="DC37" s="114">
        <v>13.492063492063496</v>
      </c>
      <c r="DD37" s="114" t="s">
        <v>286</v>
      </c>
      <c r="DE37" s="128" t="s">
        <v>286</v>
      </c>
      <c r="DF37" s="121" t="s">
        <v>286</v>
      </c>
      <c r="DG37" s="121" t="s">
        <v>286</v>
      </c>
      <c r="DH37" s="114" t="s">
        <v>286</v>
      </c>
      <c r="DI37" s="114" t="s">
        <v>286</v>
      </c>
      <c r="DJ37" s="128" t="s">
        <v>286</v>
      </c>
      <c r="DK37" s="121" t="s">
        <v>286</v>
      </c>
      <c r="DL37" s="121" t="s">
        <v>286</v>
      </c>
      <c r="DM37" s="121">
        <v>58.641975308641989</v>
      </c>
      <c r="DN37" s="121">
        <v>34.682080924855484</v>
      </c>
      <c r="DO37" s="128">
        <v>29.032258064516128</v>
      </c>
      <c r="DP37" s="121">
        <v>51.724137931034491</v>
      </c>
      <c r="DQ37" s="121">
        <v>45.283018867924518</v>
      </c>
      <c r="DR37" s="121">
        <v>18.939393939393941</v>
      </c>
      <c r="DS37" s="121" t="s">
        <v>286</v>
      </c>
      <c r="DT37" s="128" t="s">
        <v>286</v>
      </c>
      <c r="DU37" s="131" t="s">
        <v>286</v>
      </c>
      <c r="DV37" s="131" t="s">
        <v>286</v>
      </c>
      <c r="DW37" s="114" t="s">
        <v>286</v>
      </c>
      <c r="DX37" s="131" t="s">
        <v>286</v>
      </c>
      <c r="DY37" s="128" t="s">
        <v>286</v>
      </c>
      <c r="DZ37" s="128" t="s">
        <v>286</v>
      </c>
      <c r="EA37" s="128" t="s">
        <v>286</v>
      </c>
      <c r="EB37" s="128">
        <v>51.874999999999986</v>
      </c>
      <c r="EC37" s="128">
        <v>46.198830409356731</v>
      </c>
      <c r="ED37" s="128">
        <v>40.645161290322591</v>
      </c>
      <c r="EE37" s="128">
        <v>50.349650349650354</v>
      </c>
      <c r="EF37" s="128">
        <v>52.499999999999979</v>
      </c>
      <c r="EG37" s="128">
        <v>31.81818181818182</v>
      </c>
      <c r="EH37" s="128">
        <v>6.6666666666666687</v>
      </c>
      <c r="EI37" s="128">
        <v>14.285714285714288</v>
      </c>
      <c r="EJ37" s="128">
        <v>8.5714285714285712</v>
      </c>
      <c r="EK37" s="128">
        <v>5.3254437869822508</v>
      </c>
      <c r="EL37" s="121">
        <v>5.7894736842105257</v>
      </c>
      <c r="EM37" s="121">
        <v>4.8611111111111143</v>
      </c>
      <c r="EN37" s="121">
        <v>2.9850746268656723</v>
      </c>
      <c r="EO37" s="121">
        <v>15.909090909090907</v>
      </c>
      <c r="EP37" s="128">
        <v>11.428571428571422</v>
      </c>
      <c r="EQ37" s="121">
        <v>2.4539877300613506</v>
      </c>
      <c r="ER37" s="121">
        <v>4.6511627906976765</v>
      </c>
      <c r="ES37" s="121">
        <v>6.4516129032258069</v>
      </c>
      <c r="ET37" s="121">
        <v>8.9655172413793132</v>
      </c>
      <c r="EU37" s="128">
        <v>8.0745341614906874</v>
      </c>
      <c r="EV37" s="121">
        <v>6.8181818181818228</v>
      </c>
      <c r="EW37" s="121">
        <v>15.263157894736841</v>
      </c>
      <c r="EX37" s="121">
        <v>14.70588235294117</v>
      </c>
      <c r="EY37" s="121">
        <v>5.9259259259259256</v>
      </c>
      <c r="EZ37" s="128">
        <v>9.6385542168674725</v>
      </c>
      <c r="FA37" s="121">
        <v>8.9887640449438226</v>
      </c>
      <c r="FB37" s="121">
        <v>6.3380281690140841</v>
      </c>
      <c r="FC37" s="121">
        <v>6.7164179104477624</v>
      </c>
      <c r="FD37" s="121">
        <v>18.181818181818176</v>
      </c>
      <c r="FE37" s="128">
        <v>11.999999999999998</v>
      </c>
      <c r="FF37" s="121">
        <v>5.48780487804878</v>
      </c>
      <c r="FG37" s="121">
        <v>3.5502958579881678</v>
      </c>
      <c r="FH37" s="121">
        <v>6.4935064935064943</v>
      </c>
      <c r="FI37" s="121">
        <v>10.416666666666671</v>
      </c>
      <c r="FJ37" s="128">
        <v>12.101910828025478</v>
      </c>
      <c r="FK37" s="121">
        <v>5.5118110236220481</v>
      </c>
      <c r="FL37" s="121">
        <v>21.243523316062166</v>
      </c>
      <c r="FM37" s="121">
        <v>36.945812807881765</v>
      </c>
      <c r="FN37" s="121">
        <v>20.149253731343283</v>
      </c>
      <c r="FO37" s="128">
        <v>15.337423312883438</v>
      </c>
      <c r="FP37" s="121">
        <v>23.595505617977533</v>
      </c>
      <c r="FQ37" s="121">
        <v>16.197183098591559</v>
      </c>
      <c r="FR37" s="121">
        <v>14.179104477611942</v>
      </c>
      <c r="FS37" s="121">
        <v>39.393939393939384</v>
      </c>
      <c r="FT37" s="128">
        <v>29.411764705882355</v>
      </c>
      <c r="FU37" s="121">
        <v>10.975609756097569</v>
      </c>
      <c r="FV37" s="121">
        <v>18.343195266272197</v>
      </c>
      <c r="FW37" s="121">
        <v>14.285714285714294</v>
      </c>
      <c r="FX37" s="121">
        <v>11.111111111111116</v>
      </c>
      <c r="FY37" s="128">
        <v>18.589743589743588</v>
      </c>
      <c r="FZ37" s="121">
        <v>14.843750000000005</v>
      </c>
      <c r="GA37" s="121">
        <v>38.659793814432994</v>
      </c>
      <c r="GB37" s="121">
        <v>44.827586206896569</v>
      </c>
      <c r="GC37" s="121">
        <v>17.777777777777775</v>
      </c>
      <c r="GD37" s="128">
        <v>37.423312883435578</v>
      </c>
      <c r="GE37" s="121">
        <v>32.584269662921336</v>
      </c>
      <c r="GF37" s="121">
        <v>16.783216783216787</v>
      </c>
      <c r="GG37" s="121">
        <v>35.820895522388064</v>
      </c>
      <c r="GH37" s="121">
        <v>45.454545454545439</v>
      </c>
      <c r="GI37" s="128">
        <v>21.782178217821787</v>
      </c>
      <c r="GJ37" s="121">
        <v>32.317073170731696</v>
      </c>
      <c r="GK37" s="121">
        <v>19.047619047619047</v>
      </c>
      <c r="GL37" s="121">
        <v>22.077922077922079</v>
      </c>
      <c r="GM37" s="130">
        <v>25.352112676056343</v>
      </c>
      <c r="GN37" s="128">
        <v>30.967741935483879</v>
      </c>
      <c r="GO37" s="121">
        <v>17.187499999999993</v>
      </c>
      <c r="GP37" s="121">
        <v>15.463917525773192</v>
      </c>
      <c r="GQ37" s="121">
        <v>45.320197044334975</v>
      </c>
      <c r="GR37" s="121">
        <v>31.851851851851862</v>
      </c>
      <c r="GS37" s="128">
        <v>7.4074074074074083</v>
      </c>
      <c r="GT37" s="121">
        <v>25.13966480446927</v>
      </c>
      <c r="GU37" s="121">
        <v>26.573426573426577</v>
      </c>
      <c r="GV37" s="121">
        <v>5.9701492537313445</v>
      </c>
      <c r="GW37" s="121">
        <v>27.272727272727273</v>
      </c>
      <c r="GX37" s="128">
        <v>31.683168316831686</v>
      </c>
      <c r="GY37" s="128">
        <v>2.4539877300613497</v>
      </c>
      <c r="GZ37" s="128">
        <v>14.117647058823531</v>
      </c>
      <c r="HA37" s="128">
        <v>24.675324675324678</v>
      </c>
      <c r="HB37" s="128">
        <v>6.2937062937062933</v>
      </c>
      <c r="HC37" s="128">
        <v>22.72727272727273</v>
      </c>
      <c r="HD37" s="128">
        <v>24.218750000000007</v>
      </c>
      <c r="HE37" s="128" t="s">
        <v>286</v>
      </c>
      <c r="HF37" s="128" t="s">
        <v>286</v>
      </c>
      <c r="HG37" s="128" t="s">
        <v>286</v>
      </c>
      <c r="HH37" s="128" t="s">
        <v>286</v>
      </c>
      <c r="HI37" s="128" t="s">
        <v>286</v>
      </c>
      <c r="HJ37" s="128" t="s">
        <v>286</v>
      </c>
      <c r="HK37" s="128" t="s">
        <v>286</v>
      </c>
      <c r="HL37" s="121" t="s">
        <v>286</v>
      </c>
      <c r="HM37" s="121" t="s">
        <v>286</v>
      </c>
      <c r="HN37" s="121" t="s">
        <v>286</v>
      </c>
      <c r="HO37" s="121">
        <v>12.426035502958579</v>
      </c>
      <c r="HP37" s="128">
        <v>21.935483870967737</v>
      </c>
      <c r="HQ37" s="121" t="s">
        <v>286</v>
      </c>
      <c r="HR37" s="121">
        <v>8.3333333333333321</v>
      </c>
      <c r="HS37" s="121">
        <v>22.656250000000004</v>
      </c>
      <c r="HT37" s="129">
        <v>11.458333333333341</v>
      </c>
      <c r="HU37" s="128">
        <v>15.920398009950247</v>
      </c>
      <c r="HV37" s="114">
        <v>7.9710144927536266</v>
      </c>
      <c r="HW37" s="114">
        <v>14.457831325301205</v>
      </c>
      <c r="HX37" s="114">
        <v>6.6666666666666652</v>
      </c>
      <c r="HY37" s="114">
        <v>9.7902097902097935</v>
      </c>
      <c r="HZ37" s="114">
        <v>13.740458015267176</v>
      </c>
      <c r="IA37" s="114">
        <v>12.121212121212125</v>
      </c>
      <c r="IB37" s="114">
        <v>8.9108910891089117</v>
      </c>
      <c r="IC37" s="114">
        <v>14.102564102564106</v>
      </c>
      <c r="ID37" s="114">
        <v>12.574850299401195</v>
      </c>
      <c r="IE37" s="114">
        <v>8.3870967741935516</v>
      </c>
      <c r="IF37" s="114">
        <v>10.416666666666673</v>
      </c>
      <c r="IG37" s="114">
        <v>9.6774193548387135</v>
      </c>
      <c r="IH37" s="114">
        <v>7.0312500000000009</v>
      </c>
      <c r="II37" s="114">
        <v>7.8125000000000018</v>
      </c>
      <c r="IJ37" s="114">
        <v>12.437810945273636</v>
      </c>
      <c r="IK37" s="114">
        <v>8.0882352941176521</v>
      </c>
      <c r="IL37" s="114">
        <v>8.6419753086419728</v>
      </c>
      <c r="IM37" s="114">
        <v>8.7912087912087955</v>
      </c>
      <c r="IN37" s="114">
        <v>7.0422535211267592</v>
      </c>
      <c r="IO37" s="114">
        <v>5.263157894736846</v>
      </c>
      <c r="IP37" s="114">
        <v>9.0909090909090899</v>
      </c>
      <c r="IQ37" s="114">
        <v>10.000000000000002</v>
      </c>
      <c r="IR37" s="114">
        <v>8.7500000000000036</v>
      </c>
      <c r="IS37" s="114">
        <v>8.3333333333333321</v>
      </c>
      <c r="IT37" s="114">
        <v>7.7419354838709671</v>
      </c>
      <c r="IU37" s="114">
        <v>2.7586206896551735</v>
      </c>
      <c r="IV37" s="114">
        <v>10.967741935483877</v>
      </c>
      <c r="IW37" s="114">
        <v>9.375</v>
      </c>
      <c r="IX37" s="114" t="str">
        <f t="shared" si="41"/>
        <v>--</v>
      </c>
      <c r="IY37" s="114" t="str">
        <f t="shared" si="41"/>
        <v>--</v>
      </c>
      <c r="IZ37" s="114" t="str">
        <f t="shared" si="41"/>
        <v>--</v>
      </c>
      <c r="JA37" s="114" t="str">
        <f t="shared" si="41"/>
        <v>--</v>
      </c>
      <c r="JB37" s="114" t="str">
        <f t="shared" si="41"/>
        <v>--</v>
      </c>
      <c r="JC37" s="114" t="str">
        <f t="shared" si="41"/>
        <v>--</v>
      </c>
      <c r="JD37" s="114" t="str">
        <f t="shared" si="41"/>
        <v>--</v>
      </c>
      <c r="JE37" s="114" t="str">
        <f t="shared" si="41"/>
        <v>--</v>
      </c>
      <c r="JF37" s="114" t="str">
        <f t="shared" si="41"/>
        <v>--</v>
      </c>
      <c r="JG37" s="243">
        <v>6.8322981366459601</v>
      </c>
      <c r="JH37" s="243">
        <v>8.5271317829457391</v>
      </c>
      <c r="JI37" s="243">
        <v>12.280701754386</v>
      </c>
      <c r="JJ37" s="243">
        <v>9.7402597402597504</v>
      </c>
      <c r="JK37" s="243">
        <v>7.2847682119205297</v>
      </c>
      <c r="JL37" s="243">
        <v>6.9230769230769296</v>
      </c>
      <c r="JM37" s="243">
        <v>19.254658385093201</v>
      </c>
      <c r="JN37" s="243">
        <v>24.031007751937999</v>
      </c>
      <c r="JO37" s="243">
        <v>21.9298245614035</v>
      </c>
      <c r="JP37" s="243">
        <v>18.181818181818201</v>
      </c>
      <c r="JQ37" s="243">
        <v>21.192052980132502</v>
      </c>
      <c r="JR37" s="243">
        <v>18.461538461538499</v>
      </c>
      <c r="JS37" s="243">
        <v>19.875776397515502</v>
      </c>
      <c r="JT37" s="243">
        <v>24.806201550387598</v>
      </c>
      <c r="JU37" s="243">
        <v>21.052631578947398</v>
      </c>
      <c r="JV37" s="243">
        <v>13.636363636363599</v>
      </c>
      <c r="JW37" s="243">
        <v>11.2582781456954</v>
      </c>
      <c r="JX37" s="243">
        <v>12.307692307692299</v>
      </c>
      <c r="JY37" s="243">
        <v>9.3167701863354004</v>
      </c>
      <c r="JZ37" s="243">
        <v>20.155038759689901</v>
      </c>
      <c r="KA37" s="243">
        <v>13.157894736842101</v>
      </c>
      <c r="KB37" s="243">
        <v>9.7402597402597397</v>
      </c>
      <c r="KC37" s="243">
        <v>9.9337748344370898</v>
      </c>
      <c r="KD37" s="243">
        <v>12.307692307692299</v>
      </c>
      <c r="KE37" s="243">
        <v>4.3478260869565197</v>
      </c>
      <c r="KF37" s="128" t="str">
        <f t="shared" si="1"/>
        <v>--</v>
      </c>
      <c r="KG37" s="243">
        <v>21.052631578947398</v>
      </c>
      <c r="KH37" s="243">
        <v>4.5454545454545503</v>
      </c>
      <c r="KI37" s="128" t="str">
        <f t="shared" si="2"/>
        <v>--</v>
      </c>
      <c r="KJ37" s="243">
        <v>22.900763358778601</v>
      </c>
      <c r="KK37" s="243">
        <v>4.32098765432099</v>
      </c>
      <c r="KL37" s="243">
        <v>6.2015503875968996</v>
      </c>
      <c r="KM37" s="243">
        <v>9.6491228070175392</v>
      </c>
      <c r="KN37" s="243">
        <v>6.5359477124182996</v>
      </c>
      <c r="KO37" s="243">
        <v>9.3959731543624194</v>
      </c>
      <c r="KP37" s="243">
        <v>6.8702290076335899</v>
      </c>
      <c r="KQ37" s="220">
        <v>4.7297297297297298</v>
      </c>
      <c r="KR37" s="220">
        <v>1.6666666666666701</v>
      </c>
      <c r="KS37" s="220">
        <v>12.925170068027199</v>
      </c>
      <c r="KT37" s="220">
        <v>14.1666666666667</v>
      </c>
      <c r="KU37" s="220">
        <v>20.945945945945901</v>
      </c>
      <c r="KV37" s="220">
        <v>16.806722689075599</v>
      </c>
      <c r="KW37" s="220">
        <v>2.0134228187919501</v>
      </c>
      <c r="KX37" s="220">
        <v>5</v>
      </c>
      <c r="KY37" s="128" t="str">
        <f t="shared" si="40"/>
        <v>--</v>
      </c>
      <c r="KZ37" s="128" t="str">
        <f t="shared" si="40"/>
        <v>--</v>
      </c>
      <c r="LA37" s="220">
        <v>2.0134228187919501</v>
      </c>
      <c r="LB37" s="128" t="str">
        <f t="shared" ref="LB37:LB68" si="42">"--"</f>
        <v>--</v>
      </c>
      <c r="LC37" s="295">
        <v>24.183006535947722</v>
      </c>
      <c r="LD37" s="295">
        <v>18.404907975460123</v>
      </c>
      <c r="LE37" s="295">
        <v>13.953488372093027</v>
      </c>
      <c r="LF37" s="295">
        <v>10.526315789473683</v>
      </c>
      <c r="LG37" s="295">
        <v>20.634920634920636</v>
      </c>
      <c r="LH37" s="295">
        <v>18.709677419354851</v>
      </c>
      <c r="LI37" s="295">
        <v>14.569536423841058</v>
      </c>
      <c r="LJ37" s="295">
        <v>7.6335877862595432</v>
      </c>
      <c r="LK37" s="380">
        <v>29.31034482758621</v>
      </c>
      <c r="LL37" s="381">
        <v>15.573770491803282</v>
      </c>
      <c r="LM37" s="381">
        <v>12.142857142857142</v>
      </c>
      <c r="LN37" s="381">
        <v>5.6603773584905683</v>
      </c>
      <c r="LO37" s="380">
        <v>15.686274509803924</v>
      </c>
      <c r="LP37" s="381">
        <v>14.285714285714295</v>
      </c>
      <c r="LQ37" s="381">
        <v>9.3023255813953583</v>
      </c>
      <c r="LR37" s="381">
        <v>10.526315789473681</v>
      </c>
      <c r="LS37" s="381">
        <v>15.079365079365076</v>
      </c>
      <c r="LT37" s="381">
        <v>23.225806451612904</v>
      </c>
      <c r="LU37" s="381">
        <v>11.258278145695359</v>
      </c>
      <c r="LV37" s="381">
        <v>3.8167938931297702</v>
      </c>
      <c r="LW37" s="381">
        <v>21.36752136752137</v>
      </c>
      <c r="LX37" s="381">
        <v>16.393442622950825</v>
      </c>
      <c r="LY37" s="381">
        <v>15.827338129496402</v>
      </c>
      <c r="LZ37" s="381">
        <v>6.6037735849056611</v>
      </c>
      <c r="MA37" s="380">
        <v>32.894736842105274</v>
      </c>
      <c r="MB37" s="381">
        <v>36.1963190184049</v>
      </c>
      <c r="MC37" s="381">
        <v>34.108527131782942</v>
      </c>
      <c r="MD37" s="381">
        <v>23.684210526315795</v>
      </c>
      <c r="ME37" s="381">
        <v>29.032258064516139</v>
      </c>
      <c r="MF37" s="381">
        <v>35.483870967741936</v>
      </c>
      <c r="MG37" s="381">
        <v>23.841059602649015</v>
      </c>
      <c r="MH37" s="381">
        <v>21.374045801526712</v>
      </c>
      <c r="MI37" s="381">
        <v>41.739130434782609</v>
      </c>
      <c r="MJ37" s="381">
        <v>31.967213114754106</v>
      </c>
      <c r="MK37" s="381">
        <v>35.000000000000007</v>
      </c>
      <c r="ML37" s="381">
        <v>24.528301886792462</v>
      </c>
      <c r="MM37" s="378" t="str">
        <f t="shared" si="5"/>
        <v>--</v>
      </c>
      <c r="MN37" s="381">
        <v>17.791411042944791</v>
      </c>
      <c r="MO37" s="381">
        <v>25.581395348837205</v>
      </c>
      <c r="MP37" s="381">
        <v>27.192982456140353</v>
      </c>
      <c r="MQ37" s="378" t="str">
        <f t="shared" si="6"/>
        <v>--</v>
      </c>
      <c r="MR37" s="381">
        <v>25.806451612903231</v>
      </c>
      <c r="MS37" s="381">
        <v>23.841059602649015</v>
      </c>
      <c r="MT37" s="381">
        <v>18.320610687022896</v>
      </c>
      <c r="MU37" s="378" t="str">
        <f t="shared" si="7"/>
        <v>--</v>
      </c>
      <c r="MV37" s="381">
        <v>27.500000000000011</v>
      </c>
      <c r="MW37" s="381">
        <v>22.857142857142858</v>
      </c>
      <c r="MX37" s="381">
        <v>16.981132075471695</v>
      </c>
      <c r="MY37" s="380">
        <v>27.152317880794723</v>
      </c>
      <c r="MZ37" s="381">
        <v>31.901840490797532</v>
      </c>
      <c r="NA37" s="381">
        <v>24.806201550387595</v>
      </c>
      <c r="NB37" s="381">
        <v>16.666666666666664</v>
      </c>
      <c r="NC37" s="381">
        <v>34.920634920634924</v>
      </c>
      <c r="ND37" s="381">
        <v>29.677419354838705</v>
      </c>
      <c r="NE37" s="381">
        <v>23.178807947019862</v>
      </c>
      <c r="NF37" s="381">
        <v>14.503816793893128</v>
      </c>
      <c r="NG37" s="381">
        <v>46.15384615384616</v>
      </c>
      <c r="NH37" s="381">
        <v>33.606557377049185</v>
      </c>
      <c r="NI37" s="381">
        <v>27.857142857142872</v>
      </c>
      <c r="NJ37" s="381">
        <v>23.584905660377366</v>
      </c>
      <c r="NK37" s="380">
        <v>11.764705882352947</v>
      </c>
      <c r="NL37" s="381">
        <v>12.26993865030675</v>
      </c>
      <c r="NM37" s="381">
        <v>16.279069767441872</v>
      </c>
      <c r="NN37" s="381">
        <v>13.157894736842106</v>
      </c>
      <c r="NO37" s="381">
        <v>8.8000000000000025</v>
      </c>
      <c r="NP37" s="381">
        <v>10.897435897435892</v>
      </c>
      <c r="NQ37" s="381">
        <v>10.596026490066231</v>
      </c>
      <c r="NR37" s="381">
        <v>3.8167938931297716</v>
      </c>
      <c r="NS37" s="381">
        <v>12.711864406779664</v>
      </c>
      <c r="NT37" s="381">
        <v>14.754098360655743</v>
      </c>
      <c r="NU37" s="381">
        <v>10.071942446043165</v>
      </c>
      <c r="NV37" s="381">
        <v>3.773584905660377</v>
      </c>
      <c r="NW37" s="380">
        <v>4.5751633986928111</v>
      </c>
      <c r="NX37" s="381">
        <v>11.111111111111118</v>
      </c>
      <c r="NY37" s="381">
        <v>12.403100775193803</v>
      </c>
      <c r="NZ37" s="381">
        <v>14.035087719298245</v>
      </c>
      <c r="OA37" s="381">
        <v>9.6774193548387135</v>
      </c>
      <c r="OB37" s="381">
        <v>16.666666666666664</v>
      </c>
      <c r="OC37" s="381">
        <v>14.569536423841059</v>
      </c>
      <c r="OD37" s="381">
        <v>9.1603053435114532</v>
      </c>
      <c r="OE37" s="381">
        <v>8.4745762711864412</v>
      </c>
      <c r="OF37" s="381">
        <v>13.114754098360661</v>
      </c>
      <c r="OG37" s="381">
        <v>19.285714285714295</v>
      </c>
      <c r="OH37" s="381">
        <v>3.7735849056603774</v>
      </c>
      <c r="OI37" s="380">
        <v>9.803921568627457</v>
      </c>
      <c r="OJ37" s="381">
        <v>13.496932515337424</v>
      </c>
      <c r="OK37" s="381">
        <v>19.379844961240309</v>
      </c>
      <c r="OL37" s="381">
        <v>11.403508771929824</v>
      </c>
      <c r="OM37" s="381">
        <v>12.800000000000004</v>
      </c>
      <c r="ON37" s="381">
        <v>15.483870967741934</v>
      </c>
      <c r="OO37" s="381">
        <v>8.6092715231788119</v>
      </c>
      <c r="OP37" s="381">
        <v>7.6335877862595467</v>
      </c>
      <c r="OQ37" s="381">
        <v>11.016949152542368</v>
      </c>
      <c r="OR37" s="381">
        <v>5.7851239669421517</v>
      </c>
      <c r="OS37" s="381">
        <v>11.428571428571429</v>
      </c>
      <c r="OT37" s="381">
        <v>2.8301886792452833</v>
      </c>
      <c r="OU37" s="378" t="str">
        <f t="shared" si="8"/>
        <v>--</v>
      </c>
      <c r="OV37" s="381">
        <v>10.429447852760742</v>
      </c>
      <c r="OW37" s="381">
        <v>21.705426356589147</v>
      </c>
      <c r="OX37" s="381">
        <v>22.80701754385964</v>
      </c>
      <c r="OY37" s="378" t="str">
        <f t="shared" si="9"/>
        <v>--</v>
      </c>
      <c r="OZ37" s="381">
        <v>15.384615384615389</v>
      </c>
      <c r="PA37" s="381">
        <v>11.258278145695359</v>
      </c>
      <c r="PB37" s="381">
        <v>12.213740458015263</v>
      </c>
      <c r="PC37" s="378" t="str">
        <f t="shared" si="10"/>
        <v>--</v>
      </c>
      <c r="PD37" s="381">
        <v>18.852459016393443</v>
      </c>
      <c r="PE37" s="381">
        <v>12.857142857142859</v>
      </c>
      <c r="PF37" s="381">
        <v>6.6037735849056602</v>
      </c>
      <c r="PG37" s="380">
        <v>11.764705882352942</v>
      </c>
      <c r="PH37" s="381">
        <v>21.472392638036812</v>
      </c>
      <c r="PI37" s="381">
        <v>20.15503875968993</v>
      </c>
      <c r="PJ37" s="381">
        <v>18.421052631578952</v>
      </c>
      <c r="PK37" s="381">
        <v>16.129032258064516</v>
      </c>
      <c r="PL37" s="381">
        <v>18.589743589743595</v>
      </c>
      <c r="PM37" s="381">
        <v>13.907284768211923</v>
      </c>
      <c r="PN37" s="381">
        <v>10.687022900763363</v>
      </c>
      <c r="PO37" s="381">
        <v>13.67521367521368</v>
      </c>
      <c r="PP37" s="381">
        <v>18.032786885245905</v>
      </c>
      <c r="PQ37" s="381">
        <v>14.285714285714292</v>
      </c>
      <c r="PR37" s="381">
        <v>6.6037735849056585</v>
      </c>
      <c r="PS37" s="380">
        <v>5.0000000000000027</v>
      </c>
      <c r="PT37" s="381">
        <v>8.4033613445378155</v>
      </c>
      <c r="PU37" s="381">
        <v>8.6330935251798593</v>
      </c>
      <c r="PV37" s="381">
        <v>4.8543689320388346</v>
      </c>
      <c r="PW37" s="380">
        <v>10.16949152542373</v>
      </c>
      <c r="PX37" s="381">
        <v>17.647058823529413</v>
      </c>
      <c r="PY37" s="381">
        <v>18.571428571428569</v>
      </c>
      <c r="PZ37" s="381">
        <v>16.504854368932037</v>
      </c>
      <c r="QA37" s="380">
        <v>16.101694915254242</v>
      </c>
      <c r="QB37" s="381">
        <v>16.949152542372879</v>
      </c>
      <c r="QC37" s="381">
        <v>17.857142857142865</v>
      </c>
      <c r="QD37" s="381">
        <v>11.650485436893202</v>
      </c>
      <c r="QE37" s="380">
        <v>3.3613445378151265</v>
      </c>
      <c r="QF37" s="381">
        <v>5.8823529411764719</v>
      </c>
      <c r="QG37" s="381">
        <v>12.949640287769785</v>
      </c>
      <c r="QH37" s="381">
        <v>15.533980582524272</v>
      </c>
      <c r="QI37" s="380">
        <v>19.867549668874183</v>
      </c>
      <c r="QJ37" s="381">
        <v>20.987654320987662</v>
      </c>
      <c r="QK37" s="381">
        <v>20.930232558139533</v>
      </c>
      <c r="QL37" s="381">
        <v>22.807017543859644</v>
      </c>
      <c r="QM37" s="378" t="str">
        <f t="shared" si="11"/>
        <v>--</v>
      </c>
      <c r="QN37" s="381">
        <v>20.394736842105267</v>
      </c>
      <c r="QO37" s="381">
        <v>16.666666666666661</v>
      </c>
      <c r="QP37" s="381">
        <v>15.267175572519088</v>
      </c>
      <c r="QQ37" s="378" t="str">
        <f t="shared" si="12"/>
        <v>--</v>
      </c>
      <c r="QR37" s="381">
        <v>15.833333333333339</v>
      </c>
      <c r="QS37" s="381">
        <v>23.741007194244599</v>
      </c>
      <c r="QT37" s="381">
        <v>12.871287128712867</v>
      </c>
      <c r="QU37" s="380">
        <v>12.666666666666668</v>
      </c>
      <c r="QV37" s="381">
        <v>19.254658385093162</v>
      </c>
      <c r="QW37" s="381">
        <v>15.503875968992245</v>
      </c>
      <c r="QX37" s="381">
        <v>20.17543859649123</v>
      </c>
      <c r="QY37" s="378" t="str">
        <f t="shared" si="13"/>
        <v>--</v>
      </c>
      <c r="QZ37" s="381">
        <v>16.883116883116873</v>
      </c>
      <c r="RA37" s="381">
        <v>13.333333333333337</v>
      </c>
      <c r="RB37" s="381">
        <v>12.213740458015266</v>
      </c>
      <c r="RC37" s="378" t="str">
        <f t="shared" si="14"/>
        <v>--</v>
      </c>
      <c r="RD37" s="381">
        <v>15.702479338842974</v>
      </c>
      <c r="RE37" s="381">
        <v>15.714285714285728</v>
      </c>
      <c r="RF37" s="381">
        <v>10.000000000000004</v>
      </c>
    </row>
    <row r="38" spans="1:474" x14ac:dyDescent="0.25">
      <c r="A38" s="114">
        <v>34</v>
      </c>
      <c r="B38" s="93" t="s">
        <v>34</v>
      </c>
      <c r="C38" s="126">
        <v>29.425287356321807</v>
      </c>
      <c r="D38" s="126">
        <v>26.108374384236438</v>
      </c>
      <c r="E38" s="126">
        <v>11.63636363636364</v>
      </c>
      <c r="F38" s="126">
        <v>26.197183098591552</v>
      </c>
      <c r="G38" s="126">
        <v>21.476510067114102</v>
      </c>
      <c r="H38" s="126">
        <v>15.695067264573989</v>
      </c>
      <c r="I38" s="126">
        <v>24.444444444444454</v>
      </c>
      <c r="J38" s="126">
        <v>23.943661971830977</v>
      </c>
      <c r="K38" s="126">
        <v>18.749999999999982</v>
      </c>
      <c r="L38" s="126">
        <v>23.391812865497084</v>
      </c>
      <c r="M38" s="128">
        <v>24.421593830334174</v>
      </c>
      <c r="N38" s="128">
        <v>12.234042553191493</v>
      </c>
      <c r="O38" s="128">
        <v>23.008849557522126</v>
      </c>
      <c r="P38" s="128">
        <v>16.602316602316595</v>
      </c>
      <c r="Q38" s="128">
        <v>14.492753623188408</v>
      </c>
      <c r="R38" s="128">
        <v>56.392694063926953</v>
      </c>
      <c r="S38" s="128">
        <v>42.364532019704448</v>
      </c>
      <c r="T38" s="128">
        <v>20.072992700729927</v>
      </c>
      <c r="U38" s="128">
        <v>52.793296089385485</v>
      </c>
      <c r="V38" s="128">
        <v>49.491525423728852</v>
      </c>
      <c r="W38" s="128">
        <v>24.324324324324323</v>
      </c>
      <c r="X38" s="128">
        <v>50.122850122850146</v>
      </c>
      <c r="Y38" s="128">
        <v>44.318181818181834</v>
      </c>
      <c r="Z38" s="128">
        <v>29.32692307692307</v>
      </c>
      <c r="AA38" s="128">
        <v>50.877192982456158</v>
      </c>
      <c r="AB38" s="132">
        <v>42.118863049095594</v>
      </c>
      <c r="AC38" s="132">
        <v>19.251336898395721</v>
      </c>
      <c r="AD38" s="132">
        <v>40.532544378698248</v>
      </c>
      <c r="AE38" s="132">
        <v>34.99999999999995</v>
      </c>
      <c r="AF38" s="128">
        <v>18.932038834951445</v>
      </c>
      <c r="AG38" s="126">
        <v>41.89814814814811</v>
      </c>
      <c r="AH38" s="126">
        <v>24.009900990099009</v>
      </c>
      <c r="AI38" s="133">
        <v>9.0909090909090899</v>
      </c>
      <c r="AJ38" s="133">
        <v>39.215686274509814</v>
      </c>
      <c r="AK38" s="128">
        <v>27.181208053691265</v>
      </c>
      <c r="AL38" s="128">
        <v>12.217194570135751</v>
      </c>
      <c r="AM38" s="128">
        <v>37.009803921568626</v>
      </c>
      <c r="AN38" s="128">
        <v>28.16901408450704</v>
      </c>
      <c r="AO38" s="128">
        <v>16.34615384615384</v>
      </c>
      <c r="AP38" s="128">
        <v>33.92330383480823</v>
      </c>
      <c r="AQ38" s="128">
        <v>25.581395348837216</v>
      </c>
      <c r="AR38" s="128">
        <v>15.591397849462362</v>
      </c>
      <c r="AS38" s="128">
        <v>26.923076923076941</v>
      </c>
      <c r="AT38" s="128">
        <v>17.374517374517382</v>
      </c>
      <c r="AU38" s="128">
        <v>11.650485436893208</v>
      </c>
      <c r="AV38" s="128" t="s">
        <v>286</v>
      </c>
      <c r="AW38" s="128" t="s">
        <v>286</v>
      </c>
      <c r="AX38" s="132" t="s">
        <v>286</v>
      </c>
      <c r="AY38" s="132" t="s">
        <v>286</v>
      </c>
      <c r="AZ38" s="132" t="s">
        <v>286</v>
      </c>
      <c r="BA38" s="132" t="s">
        <v>286</v>
      </c>
      <c r="BB38" s="128" t="s">
        <v>286</v>
      </c>
      <c r="BC38" s="132" t="s">
        <v>286</v>
      </c>
      <c r="BD38" s="132" t="s">
        <v>286</v>
      </c>
      <c r="BE38" s="132" t="s">
        <v>286</v>
      </c>
      <c r="BF38" s="132">
        <v>19.379844961240302</v>
      </c>
      <c r="BG38" s="128">
        <v>15.508021390374349</v>
      </c>
      <c r="BH38" s="121" t="s">
        <v>286</v>
      </c>
      <c r="BI38" s="121">
        <v>10.505836575875488</v>
      </c>
      <c r="BJ38" s="121">
        <v>14.563106796116513</v>
      </c>
      <c r="BK38" s="121" t="s">
        <v>286</v>
      </c>
      <c r="BL38" s="128" t="s">
        <v>286</v>
      </c>
      <c r="BM38" s="121" t="s">
        <v>286</v>
      </c>
      <c r="BN38" s="114" t="s">
        <v>286</v>
      </c>
      <c r="BO38" s="114" t="s">
        <v>286</v>
      </c>
      <c r="BP38" s="114" t="s">
        <v>286</v>
      </c>
      <c r="BQ38" s="128" t="s">
        <v>286</v>
      </c>
      <c r="BR38" s="121" t="s">
        <v>286</v>
      </c>
      <c r="BS38" s="121" t="s">
        <v>286</v>
      </c>
      <c r="BT38" s="121" t="s">
        <v>286</v>
      </c>
      <c r="BU38" s="128">
        <v>25.388601036269439</v>
      </c>
      <c r="BV38" s="121">
        <v>21.925133689839562</v>
      </c>
      <c r="BW38" s="121" t="s">
        <v>286</v>
      </c>
      <c r="BX38" s="121">
        <v>23.643410852713178</v>
      </c>
      <c r="BY38" s="128">
        <v>14.975845410628024</v>
      </c>
      <c r="BZ38" s="121">
        <v>34.168564920273326</v>
      </c>
      <c r="CA38" s="121">
        <v>34.216867469879524</v>
      </c>
      <c r="CB38" s="121">
        <v>21.532846715328478</v>
      </c>
      <c r="CC38" s="128">
        <v>38.90410958904107</v>
      </c>
      <c r="CD38" s="121">
        <v>33.333333333333336</v>
      </c>
      <c r="CE38" s="121">
        <v>21.363636363636363</v>
      </c>
      <c r="CF38" s="121">
        <v>40.09661835748792</v>
      </c>
      <c r="CG38" s="128">
        <v>36.011080332409961</v>
      </c>
      <c r="CH38" s="121">
        <v>27.272727272727277</v>
      </c>
      <c r="CI38" s="121">
        <v>44.252873563218415</v>
      </c>
      <c r="CJ38" s="121">
        <v>26.020408163265309</v>
      </c>
      <c r="CK38" s="121">
        <v>18.085106382978733</v>
      </c>
      <c r="CL38" s="121">
        <v>35.672514619883032</v>
      </c>
      <c r="CM38" s="121">
        <v>23.371647509578555</v>
      </c>
      <c r="CN38" s="121">
        <v>14.009661835748798</v>
      </c>
      <c r="CO38" s="121">
        <v>10.574712643678163</v>
      </c>
      <c r="CP38" s="128">
        <v>12.83292978208233</v>
      </c>
      <c r="CQ38" s="121">
        <v>13.090909090909088</v>
      </c>
      <c r="CR38" s="121">
        <v>12.464589235127486</v>
      </c>
      <c r="CS38" s="114">
        <v>11.666666666666673</v>
      </c>
      <c r="CT38" s="114">
        <v>13.004484304932735</v>
      </c>
      <c r="CU38" s="128">
        <v>13.202933985330079</v>
      </c>
      <c r="CV38" s="121">
        <v>15.193370165745861</v>
      </c>
      <c r="CW38" s="121">
        <v>12.980769230769234</v>
      </c>
      <c r="CX38" s="114">
        <v>7.7611940298507474</v>
      </c>
      <c r="CY38" s="114">
        <v>17.447916666666668</v>
      </c>
      <c r="CZ38" s="128">
        <v>13.736263736263734</v>
      </c>
      <c r="DA38" s="121">
        <v>15.408805031446539</v>
      </c>
      <c r="DB38" s="121">
        <v>11.37254901960784</v>
      </c>
      <c r="DC38" s="114">
        <v>14.215686274509816</v>
      </c>
      <c r="DD38" s="114" t="s">
        <v>286</v>
      </c>
      <c r="DE38" s="128" t="s">
        <v>286</v>
      </c>
      <c r="DF38" s="121" t="s">
        <v>286</v>
      </c>
      <c r="DG38" s="121" t="s">
        <v>286</v>
      </c>
      <c r="DH38" s="114" t="s">
        <v>286</v>
      </c>
      <c r="DI38" s="114" t="s">
        <v>286</v>
      </c>
      <c r="DJ38" s="128" t="s">
        <v>286</v>
      </c>
      <c r="DK38" s="121" t="s">
        <v>286</v>
      </c>
      <c r="DL38" s="121" t="s">
        <v>286</v>
      </c>
      <c r="DM38" s="121">
        <v>55.202312138728317</v>
      </c>
      <c r="DN38" s="121">
        <v>40.92071611253197</v>
      </c>
      <c r="DO38" s="128">
        <v>21.276595744680851</v>
      </c>
      <c r="DP38" s="121">
        <v>47.352941176470573</v>
      </c>
      <c r="DQ38" s="121">
        <v>33.846153846153882</v>
      </c>
      <c r="DR38" s="121">
        <v>20.975609756097569</v>
      </c>
      <c r="DS38" s="121" t="s">
        <v>286</v>
      </c>
      <c r="DT38" s="128" t="s">
        <v>286</v>
      </c>
      <c r="DU38" s="131" t="s">
        <v>286</v>
      </c>
      <c r="DV38" s="131" t="s">
        <v>286</v>
      </c>
      <c r="DW38" s="114" t="s">
        <v>286</v>
      </c>
      <c r="DX38" s="131" t="s">
        <v>286</v>
      </c>
      <c r="DY38" s="128" t="s">
        <v>286</v>
      </c>
      <c r="DZ38" s="128" t="s">
        <v>286</v>
      </c>
      <c r="EA38" s="128" t="s">
        <v>286</v>
      </c>
      <c r="EB38" s="128">
        <v>33.236994219653155</v>
      </c>
      <c r="EC38" s="128">
        <v>49.744897959183668</v>
      </c>
      <c r="ED38" s="128">
        <v>26.595744680851077</v>
      </c>
      <c r="EE38" s="128">
        <v>34.017595307917887</v>
      </c>
      <c r="EF38" s="128">
        <v>42.084942084942085</v>
      </c>
      <c r="EG38" s="128">
        <v>25.72815533980582</v>
      </c>
      <c r="EH38" s="128">
        <v>4.9773755656108651</v>
      </c>
      <c r="EI38" s="128">
        <v>9.2009685230024143</v>
      </c>
      <c r="EJ38" s="128">
        <v>6.2043795620437985</v>
      </c>
      <c r="EK38" s="128">
        <v>1.6713091922005572</v>
      </c>
      <c r="EL38" s="121">
        <v>7.3089700996677793</v>
      </c>
      <c r="EM38" s="121">
        <v>7.2398190045248887</v>
      </c>
      <c r="EN38" s="121">
        <v>3.1784841075794623</v>
      </c>
      <c r="EO38" s="121">
        <v>6.3711911357340707</v>
      </c>
      <c r="EP38" s="128">
        <v>10.576923076923077</v>
      </c>
      <c r="EQ38" s="121">
        <v>2.8735632183908044</v>
      </c>
      <c r="ER38" s="121">
        <v>8.4398976982097089</v>
      </c>
      <c r="ES38" s="121">
        <v>3.7234042553191502</v>
      </c>
      <c r="ET38" s="121">
        <v>2.6392961876832866</v>
      </c>
      <c r="EU38" s="128">
        <v>5.3846153846153859</v>
      </c>
      <c r="EV38" s="121">
        <v>8.7378640776699044</v>
      </c>
      <c r="EW38" s="121">
        <v>10.538641686182666</v>
      </c>
      <c r="EX38" s="121">
        <v>9.4488188976377874</v>
      </c>
      <c r="EY38" s="121">
        <v>4.4444444444444438</v>
      </c>
      <c r="EZ38" s="128">
        <v>6.9252077562326964</v>
      </c>
      <c r="FA38" s="121">
        <v>9.6551724137930943</v>
      </c>
      <c r="FB38" s="121">
        <v>4.0404040404040407</v>
      </c>
      <c r="FC38" s="121">
        <v>9.8280098280098258</v>
      </c>
      <c r="FD38" s="121">
        <v>10.315186246418341</v>
      </c>
      <c r="FE38" s="128">
        <v>7.3529411764705905</v>
      </c>
      <c r="FF38" s="121">
        <v>7.8947368421052593</v>
      </c>
      <c r="FG38" s="121">
        <v>7.2916666666666643</v>
      </c>
      <c r="FH38" s="121">
        <v>4.9180327868852478</v>
      </c>
      <c r="FI38" s="121">
        <v>7.0552147239263769</v>
      </c>
      <c r="FJ38" s="128">
        <v>8.9494163424124462</v>
      </c>
      <c r="FK38" s="121">
        <v>5.8823529411764746</v>
      </c>
      <c r="FL38" s="121">
        <v>21.379310344827594</v>
      </c>
      <c r="FM38" s="121">
        <v>22.513089005235617</v>
      </c>
      <c r="FN38" s="121">
        <v>13.48314606741573</v>
      </c>
      <c r="FO38" s="128">
        <v>11.388888888888888</v>
      </c>
      <c r="FP38" s="121">
        <v>19.791666666666657</v>
      </c>
      <c r="FQ38" s="121">
        <v>15.736040609137055</v>
      </c>
      <c r="FR38" s="121">
        <v>14.814814814814811</v>
      </c>
      <c r="FS38" s="121">
        <v>17.867435158501426</v>
      </c>
      <c r="FT38" s="128">
        <v>17.96116504854368</v>
      </c>
      <c r="FU38" s="121">
        <v>11.538461538461547</v>
      </c>
      <c r="FV38" s="121">
        <v>11.979166666666664</v>
      </c>
      <c r="FW38" s="121">
        <v>7.650273224043719</v>
      </c>
      <c r="FX38" s="121">
        <v>8.8685015290519864</v>
      </c>
      <c r="FY38" s="128">
        <v>10.894941634241253</v>
      </c>
      <c r="FZ38" s="121">
        <v>6.8627450980392171</v>
      </c>
      <c r="GA38" s="121">
        <v>32.332563510392603</v>
      </c>
      <c r="GB38" s="121">
        <v>32.03124999999995</v>
      </c>
      <c r="GC38" s="121">
        <v>17.843866171003707</v>
      </c>
      <c r="GD38" s="128">
        <v>24.581005586592177</v>
      </c>
      <c r="GE38" s="121">
        <v>30.103806228373699</v>
      </c>
      <c r="GF38" s="121">
        <v>20.408163265306136</v>
      </c>
      <c r="GG38" s="121">
        <v>25.615763546798025</v>
      </c>
      <c r="GH38" s="121">
        <v>23.342939481268022</v>
      </c>
      <c r="GI38" s="128">
        <v>17.475728155339795</v>
      </c>
      <c r="GJ38" s="121">
        <v>21.428571428571441</v>
      </c>
      <c r="GK38" s="121">
        <v>19.633507853403138</v>
      </c>
      <c r="GL38" s="121">
        <v>12.021857923497262</v>
      </c>
      <c r="GM38" s="130">
        <v>17.080745341614907</v>
      </c>
      <c r="GN38" s="128">
        <v>16.666666666666668</v>
      </c>
      <c r="GO38" s="121">
        <v>11.764705882352942</v>
      </c>
      <c r="GP38" s="121">
        <v>10.368663594470043</v>
      </c>
      <c r="GQ38" s="121">
        <v>23.498694516971284</v>
      </c>
      <c r="GR38" s="121">
        <v>23.134328358208972</v>
      </c>
      <c r="GS38" s="128">
        <v>5.2924791086351011</v>
      </c>
      <c r="GT38" s="121">
        <v>20.557491289198598</v>
      </c>
      <c r="GU38" s="121">
        <v>31.313131313131272</v>
      </c>
      <c r="GV38" s="121">
        <v>7.6732673267326836</v>
      </c>
      <c r="GW38" s="121">
        <v>12.000000000000002</v>
      </c>
      <c r="GX38" s="128">
        <v>26.960784313725505</v>
      </c>
      <c r="GY38" s="128">
        <v>6.8047337278106559</v>
      </c>
      <c r="GZ38" s="128">
        <v>13.612565445026187</v>
      </c>
      <c r="HA38" s="128">
        <v>15.846994535519125</v>
      </c>
      <c r="HB38" s="128">
        <v>5.9006211180124248</v>
      </c>
      <c r="HC38" s="128">
        <v>12.840466926070041</v>
      </c>
      <c r="HD38" s="128">
        <v>16.666666666666671</v>
      </c>
      <c r="HE38" s="128" t="s">
        <v>286</v>
      </c>
      <c r="HF38" s="128" t="s">
        <v>286</v>
      </c>
      <c r="HG38" s="128" t="s">
        <v>286</v>
      </c>
      <c r="HH38" s="128" t="s">
        <v>286</v>
      </c>
      <c r="HI38" s="128" t="s">
        <v>286</v>
      </c>
      <c r="HJ38" s="128" t="s">
        <v>286</v>
      </c>
      <c r="HK38" s="128" t="s">
        <v>286</v>
      </c>
      <c r="HL38" s="121" t="s">
        <v>286</v>
      </c>
      <c r="HM38" s="121" t="s">
        <v>286</v>
      </c>
      <c r="HN38" s="121" t="s">
        <v>286</v>
      </c>
      <c r="HO38" s="121">
        <v>9.3749999999999893</v>
      </c>
      <c r="HP38" s="128">
        <v>10.326086956521738</v>
      </c>
      <c r="HQ38" s="121" t="s">
        <v>286</v>
      </c>
      <c r="HR38" s="121">
        <v>6.4516129032258069</v>
      </c>
      <c r="HS38" s="121">
        <v>12.376237623762378</v>
      </c>
      <c r="HT38" s="129">
        <v>9.6551724137930997</v>
      </c>
      <c r="HU38" s="128">
        <v>11.19592875318067</v>
      </c>
      <c r="HV38" s="114">
        <v>7.865168539325845</v>
      </c>
      <c r="HW38" s="114">
        <v>10.704225352112683</v>
      </c>
      <c r="HX38" s="114">
        <v>10.72664359861591</v>
      </c>
      <c r="HY38" s="114">
        <v>8.5000000000000018</v>
      </c>
      <c r="HZ38" s="114">
        <v>10.864197530864194</v>
      </c>
      <c r="IA38" s="114">
        <v>10.893854748603351</v>
      </c>
      <c r="IB38" s="114">
        <v>9.3596059113300552</v>
      </c>
      <c r="IC38" s="114">
        <v>12.647058823529417</v>
      </c>
      <c r="ID38" s="114">
        <v>9.6605744125326307</v>
      </c>
      <c r="IE38" s="114">
        <v>8.1967213114754127</v>
      </c>
      <c r="IF38" s="114">
        <v>6.7901234567901234</v>
      </c>
      <c r="IG38" s="114">
        <v>8.433734939759038</v>
      </c>
      <c r="IH38" s="114">
        <v>6.9306930693069324</v>
      </c>
      <c r="II38" s="114">
        <v>5.7471264367816062</v>
      </c>
      <c r="IJ38" s="114">
        <v>9.2783505154639148</v>
      </c>
      <c r="IK38" s="114">
        <v>6.3909774436090228</v>
      </c>
      <c r="IL38" s="114">
        <v>6.4788732394366262</v>
      </c>
      <c r="IM38" s="114">
        <v>8.6805555555555518</v>
      </c>
      <c r="IN38" s="114">
        <v>9.4527363184079594</v>
      </c>
      <c r="IO38" s="114">
        <v>5.2109181141439178</v>
      </c>
      <c r="IP38" s="114">
        <v>6.7988668555240821</v>
      </c>
      <c r="IQ38" s="114">
        <v>6.8965517241379333</v>
      </c>
      <c r="IR38" s="114">
        <v>6.2314540059347161</v>
      </c>
      <c r="IS38" s="114">
        <v>6.2337662337662341</v>
      </c>
      <c r="IT38" s="114">
        <v>4.419889502762433</v>
      </c>
      <c r="IU38" s="114">
        <v>4.6012269938650334</v>
      </c>
      <c r="IV38" s="114">
        <v>6.4777327935222697</v>
      </c>
      <c r="IW38" s="114">
        <v>5.9999999999999991</v>
      </c>
      <c r="IX38" s="114" t="str">
        <f t="shared" si="41"/>
        <v>--</v>
      </c>
      <c r="IY38" s="114" t="str">
        <f t="shared" si="41"/>
        <v>--</v>
      </c>
      <c r="IZ38" s="114" t="str">
        <f t="shared" si="41"/>
        <v>--</v>
      </c>
      <c r="JA38" s="114" t="str">
        <f t="shared" si="41"/>
        <v>--</v>
      </c>
      <c r="JB38" s="114" t="str">
        <f t="shared" si="41"/>
        <v>--</v>
      </c>
      <c r="JC38" s="114" t="str">
        <f t="shared" si="41"/>
        <v>--</v>
      </c>
      <c r="JD38" s="114" t="str">
        <f t="shared" si="41"/>
        <v>--</v>
      </c>
      <c r="JE38" s="114" t="str">
        <f t="shared" si="41"/>
        <v>--</v>
      </c>
      <c r="JF38" s="114" t="str">
        <f t="shared" si="41"/>
        <v>--</v>
      </c>
      <c r="JG38" s="243">
        <v>8.0536912751677807</v>
      </c>
      <c r="JH38" s="243">
        <v>5.1515151515151496</v>
      </c>
      <c r="JI38" s="243">
        <v>6.1016949152542397</v>
      </c>
      <c r="JJ38" s="243">
        <v>4.9382716049382704</v>
      </c>
      <c r="JK38" s="243">
        <v>6.4705882352941204</v>
      </c>
      <c r="JL38" s="243">
        <v>4.3307086614173196</v>
      </c>
      <c r="JM38" s="243">
        <v>12.040133779264201</v>
      </c>
      <c r="JN38" s="243">
        <v>9.3939393939393891</v>
      </c>
      <c r="JO38" s="243">
        <v>12.203389830508501</v>
      </c>
      <c r="JP38" s="243">
        <v>9.8765432098765409</v>
      </c>
      <c r="JQ38" s="243">
        <v>9.1176470588235308</v>
      </c>
      <c r="JR38" s="243">
        <v>7.0866141732283499</v>
      </c>
      <c r="JS38" s="243">
        <v>12.416107382550299</v>
      </c>
      <c r="JT38" s="243">
        <v>9.6969696969697008</v>
      </c>
      <c r="JU38" s="243">
        <v>8.1355932203389791</v>
      </c>
      <c r="JV38" s="243">
        <v>9.8765432098765409</v>
      </c>
      <c r="JW38" s="243">
        <v>5.2785923753665696</v>
      </c>
      <c r="JX38" s="243">
        <v>6.2992125984251901</v>
      </c>
      <c r="JY38" s="243">
        <v>11.371237458194001</v>
      </c>
      <c r="JZ38" s="243">
        <v>9.0909090909090899</v>
      </c>
      <c r="KA38" s="243">
        <v>14.915254237288099</v>
      </c>
      <c r="KB38" s="243">
        <v>10.185185185185199</v>
      </c>
      <c r="KC38" s="243">
        <v>8.5545722713864194</v>
      </c>
      <c r="KD38" s="243">
        <v>12.204724409448801</v>
      </c>
      <c r="KE38" s="243">
        <v>2.6578073089701002</v>
      </c>
      <c r="KF38" s="128" t="str">
        <f t="shared" si="1"/>
        <v>--</v>
      </c>
      <c r="KG38" s="243">
        <v>12.203389830508501</v>
      </c>
      <c r="KH38" s="243">
        <v>1.5527950310559</v>
      </c>
      <c r="KI38" s="128" t="str">
        <f t="shared" si="2"/>
        <v>--</v>
      </c>
      <c r="KJ38" s="243">
        <v>6.58914728682171</v>
      </c>
      <c r="KK38" s="243">
        <v>4.3771043771043701</v>
      </c>
      <c r="KL38" s="243">
        <v>3.9634146341463401</v>
      </c>
      <c r="KM38" s="243">
        <v>2.72108843537415</v>
      </c>
      <c r="KN38" s="243">
        <v>3.7037037037037099</v>
      </c>
      <c r="KO38" s="243">
        <v>4.0935672514619901</v>
      </c>
      <c r="KP38" s="243">
        <v>2.7559055118110201</v>
      </c>
      <c r="KQ38" s="220">
        <v>6.7307692307692299</v>
      </c>
      <c r="KR38" s="220">
        <v>5.12129380053908</v>
      </c>
      <c r="KS38" s="220">
        <v>8.6538461538461497</v>
      </c>
      <c r="KT38" s="220">
        <v>17.204301075268798</v>
      </c>
      <c r="KU38" s="220">
        <v>15.7556270096463</v>
      </c>
      <c r="KV38" s="220">
        <v>19.946091644204898</v>
      </c>
      <c r="KW38" s="220">
        <v>3.8461538461538498</v>
      </c>
      <c r="KX38" s="220">
        <v>5.1212938005390898</v>
      </c>
      <c r="KY38" s="128" t="str">
        <f t="shared" si="40"/>
        <v>--</v>
      </c>
      <c r="KZ38" s="128" t="str">
        <f t="shared" si="40"/>
        <v>--</v>
      </c>
      <c r="LA38" s="220">
        <v>3.5947712418300601</v>
      </c>
      <c r="LB38" s="128" t="str">
        <f t="shared" si="42"/>
        <v>--</v>
      </c>
      <c r="LC38" s="295">
        <v>23.437500000000004</v>
      </c>
      <c r="LD38" s="295">
        <v>17.041800643086813</v>
      </c>
      <c r="LE38" s="295">
        <v>8.4337349397590398</v>
      </c>
      <c r="LF38" s="295">
        <v>7.4074074074074074</v>
      </c>
      <c r="LG38" s="295">
        <v>31.299734748010589</v>
      </c>
      <c r="LH38" s="295">
        <v>12.386706948640482</v>
      </c>
      <c r="LI38" s="295">
        <v>4.8571428571428541</v>
      </c>
      <c r="LJ38" s="295">
        <v>3.8314176245210727</v>
      </c>
      <c r="LK38" s="380">
        <v>37.681159420289823</v>
      </c>
      <c r="LL38" s="381">
        <v>16.155988857938716</v>
      </c>
      <c r="LM38" s="381">
        <v>13.513513513513516</v>
      </c>
      <c r="LN38" s="381">
        <v>5.7553956834532363</v>
      </c>
      <c r="LO38" s="380">
        <v>16.770186335403732</v>
      </c>
      <c r="LP38" s="381">
        <v>13.826366559485528</v>
      </c>
      <c r="LQ38" s="381">
        <v>8.408408408408409</v>
      </c>
      <c r="LR38" s="381">
        <v>8.0808080808080831</v>
      </c>
      <c r="LS38" s="381">
        <v>22.87234042553192</v>
      </c>
      <c r="LT38" s="381">
        <v>8.4592145015105782</v>
      </c>
      <c r="LU38" s="381">
        <v>6.8767908309455574</v>
      </c>
      <c r="LV38" s="381">
        <v>5.3639846743295028</v>
      </c>
      <c r="LW38" s="381">
        <v>28.787878787878771</v>
      </c>
      <c r="LX38" s="381">
        <v>18.941504178272989</v>
      </c>
      <c r="LY38" s="381">
        <v>11.924119241192415</v>
      </c>
      <c r="LZ38" s="381">
        <v>6.4748201438848918</v>
      </c>
      <c r="MA38" s="380">
        <v>26.018808777429467</v>
      </c>
      <c r="MB38" s="381">
        <v>21.864951768488734</v>
      </c>
      <c r="MC38" s="381">
        <v>21.686746987951796</v>
      </c>
      <c r="MD38" s="381">
        <v>20.538720538720504</v>
      </c>
      <c r="ME38" s="381">
        <v>34.042553191489347</v>
      </c>
      <c r="MF38" s="381">
        <v>19.637462235649554</v>
      </c>
      <c r="MG38" s="381">
        <v>17.816091954022991</v>
      </c>
      <c r="MH38" s="381">
        <v>12.643678160919544</v>
      </c>
      <c r="MI38" s="381">
        <v>40.419161676646702</v>
      </c>
      <c r="MJ38" s="381">
        <v>29.60893854748603</v>
      </c>
      <c r="MK38" s="381">
        <v>28.688524590163929</v>
      </c>
      <c r="ML38" s="381">
        <v>26.714801444043321</v>
      </c>
      <c r="MM38" s="378" t="str">
        <f t="shared" si="5"/>
        <v>--</v>
      </c>
      <c r="MN38" s="381">
        <v>19.35483870967742</v>
      </c>
      <c r="MO38" s="381">
        <v>15.315315315315303</v>
      </c>
      <c r="MP38" s="381">
        <v>21.548821548821543</v>
      </c>
      <c r="MQ38" s="378" t="str">
        <f t="shared" si="6"/>
        <v>--</v>
      </c>
      <c r="MR38" s="381">
        <v>14.199395770392753</v>
      </c>
      <c r="MS38" s="381">
        <v>12.034383954154729</v>
      </c>
      <c r="MT38" s="381">
        <v>11.832061068702291</v>
      </c>
      <c r="MU38" s="378" t="str">
        <f t="shared" si="7"/>
        <v>--</v>
      </c>
      <c r="MV38" s="381">
        <v>20.949720670391049</v>
      </c>
      <c r="MW38" s="381">
        <v>20.000000000000011</v>
      </c>
      <c r="MX38" s="381">
        <v>16.187050359712234</v>
      </c>
      <c r="MY38" s="380">
        <v>30.434782608695649</v>
      </c>
      <c r="MZ38" s="381">
        <v>25.806451612903221</v>
      </c>
      <c r="NA38" s="381">
        <v>20.720720720720717</v>
      </c>
      <c r="NB38" s="381">
        <v>15.488215488215486</v>
      </c>
      <c r="NC38" s="381">
        <v>34.400000000000006</v>
      </c>
      <c r="ND38" s="381">
        <v>23.262839879154097</v>
      </c>
      <c r="NE38" s="381">
        <v>11.747851002865332</v>
      </c>
      <c r="NF38" s="381">
        <v>11.111111111111111</v>
      </c>
      <c r="NG38" s="381">
        <v>45.426829268292714</v>
      </c>
      <c r="NH38" s="381">
        <v>23.67688022284122</v>
      </c>
      <c r="NI38" s="381">
        <v>26.086956521739133</v>
      </c>
      <c r="NJ38" s="381">
        <v>17.985611510791376</v>
      </c>
      <c r="NK38" s="380">
        <v>11.562500000000004</v>
      </c>
      <c r="NL38" s="381">
        <v>12.218649517684886</v>
      </c>
      <c r="NM38" s="381">
        <v>6.0060060060060039</v>
      </c>
      <c r="NN38" s="381">
        <v>7.4074074074074074</v>
      </c>
      <c r="NO38" s="381">
        <v>15.343915343915343</v>
      </c>
      <c r="NP38" s="381">
        <v>9.9999999999999929</v>
      </c>
      <c r="NQ38" s="381">
        <v>3.1518624641833819</v>
      </c>
      <c r="NR38" s="381">
        <v>3.8461538461538471</v>
      </c>
      <c r="NS38" s="381">
        <v>17.251461988304097</v>
      </c>
      <c r="NT38" s="381">
        <v>12.813370473537605</v>
      </c>
      <c r="NU38" s="381">
        <v>8.423913043478267</v>
      </c>
      <c r="NV38" s="381">
        <v>4.6762589928057565</v>
      </c>
      <c r="NW38" s="380">
        <v>5.6074766355140158</v>
      </c>
      <c r="NX38" s="381">
        <v>8.9743589743589709</v>
      </c>
      <c r="NY38" s="381">
        <v>6.0060060060060065</v>
      </c>
      <c r="NZ38" s="381">
        <v>7.4074074074074074</v>
      </c>
      <c r="OA38" s="381">
        <v>9.2838196286472119</v>
      </c>
      <c r="OB38" s="381">
        <v>6.6869300911854124</v>
      </c>
      <c r="OC38" s="381">
        <v>6.3037249283667647</v>
      </c>
      <c r="OD38" s="381">
        <v>4.615384615384615</v>
      </c>
      <c r="OE38" s="381">
        <v>9.9397590361445758</v>
      </c>
      <c r="OF38" s="381">
        <v>10.02785515320334</v>
      </c>
      <c r="OG38" s="381">
        <v>11.413043478260867</v>
      </c>
      <c r="OH38" s="381">
        <v>7.220216606498199</v>
      </c>
      <c r="OI38" s="380">
        <v>7.7881619937694753</v>
      </c>
      <c r="OJ38" s="381">
        <v>9.3247588424437264</v>
      </c>
      <c r="OK38" s="381">
        <v>8.7087087087087074</v>
      </c>
      <c r="OL38" s="381">
        <v>7.4074074074074048</v>
      </c>
      <c r="OM38" s="381">
        <v>10.875331564986729</v>
      </c>
      <c r="ON38" s="381">
        <v>5.7575757575757596</v>
      </c>
      <c r="OO38" s="381">
        <v>4.871060171919769</v>
      </c>
      <c r="OP38" s="381">
        <v>3.8461538461538471</v>
      </c>
      <c r="OQ38" s="381">
        <v>15.757575757575758</v>
      </c>
      <c r="OR38" s="381">
        <v>7.02247191011236</v>
      </c>
      <c r="OS38" s="381">
        <v>6.5217391304347823</v>
      </c>
      <c r="OT38" s="381">
        <v>5.7761732851985581</v>
      </c>
      <c r="OU38" s="378" t="str">
        <f t="shared" si="8"/>
        <v>--</v>
      </c>
      <c r="OV38" s="381">
        <v>9.0032154340836055</v>
      </c>
      <c r="OW38" s="381">
        <v>8.7087087087087092</v>
      </c>
      <c r="OX38" s="381">
        <v>12.794612794612791</v>
      </c>
      <c r="OY38" s="378" t="str">
        <f t="shared" si="9"/>
        <v>--</v>
      </c>
      <c r="OZ38" s="381">
        <v>7.2727272727272778</v>
      </c>
      <c r="PA38" s="381">
        <v>4.5845272206303722</v>
      </c>
      <c r="PB38" s="381">
        <v>7.3076923076923084</v>
      </c>
      <c r="PC38" s="378" t="str">
        <f t="shared" si="10"/>
        <v>--</v>
      </c>
      <c r="PD38" s="381">
        <v>8.6350974930362092</v>
      </c>
      <c r="PE38" s="381">
        <v>11.382113821138219</v>
      </c>
      <c r="PF38" s="381">
        <v>9.7826086956521703</v>
      </c>
      <c r="PG38" s="380">
        <v>12.187500000000002</v>
      </c>
      <c r="PH38" s="381">
        <v>16.77419354838711</v>
      </c>
      <c r="PI38" s="381">
        <v>10.240963855421686</v>
      </c>
      <c r="PJ38" s="381">
        <v>8.754208754208749</v>
      </c>
      <c r="PK38" s="381">
        <v>20.588235294117638</v>
      </c>
      <c r="PL38" s="381">
        <v>12.121212121212119</v>
      </c>
      <c r="PM38" s="381">
        <v>6.2857142857142811</v>
      </c>
      <c r="PN38" s="381">
        <v>6.5384615384615437</v>
      </c>
      <c r="PO38" s="381">
        <v>22.360248447204974</v>
      </c>
      <c r="PP38" s="381">
        <v>10.335195530726253</v>
      </c>
      <c r="PQ38" s="381">
        <v>13.783783783783784</v>
      </c>
      <c r="PR38" s="381">
        <v>6.4981949458483763</v>
      </c>
      <c r="PS38" s="380">
        <v>5.4380664652567914</v>
      </c>
      <c r="PT38" s="381">
        <v>7.7380952380952426</v>
      </c>
      <c r="PU38" s="381">
        <v>7.6452599388379188</v>
      </c>
      <c r="PV38" s="381">
        <v>3.1007751937984516</v>
      </c>
      <c r="PW38" s="380">
        <v>12.461059190031152</v>
      </c>
      <c r="PX38" s="381">
        <v>13.473053892215567</v>
      </c>
      <c r="PY38" s="381">
        <v>12.232415902140668</v>
      </c>
      <c r="PZ38" s="381">
        <v>10.038610038610031</v>
      </c>
      <c r="QA38" s="380">
        <v>20.061728395061738</v>
      </c>
      <c r="QB38" s="381">
        <v>14.071856287425158</v>
      </c>
      <c r="QC38" s="381">
        <v>14.417177914110434</v>
      </c>
      <c r="QD38" s="381">
        <v>5.058365758754868</v>
      </c>
      <c r="QE38" s="380">
        <v>4.0372670807453401</v>
      </c>
      <c r="QF38" s="381">
        <v>11.111111111111111</v>
      </c>
      <c r="QG38" s="381">
        <v>11.620795107033638</v>
      </c>
      <c r="QH38" s="381">
        <v>10.505836575875483</v>
      </c>
      <c r="QI38" s="380">
        <v>9.0322580645161299</v>
      </c>
      <c r="QJ38" s="381">
        <v>13.621262458471758</v>
      </c>
      <c r="QK38" s="381">
        <v>10.303030303030306</v>
      </c>
      <c r="QL38" s="381">
        <v>7.142857142857145</v>
      </c>
      <c r="QM38" s="378" t="str">
        <f t="shared" si="11"/>
        <v>--</v>
      </c>
      <c r="QN38" s="381">
        <v>12.037037037037035</v>
      </c>
      <c r="QO38" s="381">
        <v>9.9706744868035102</v>
      </c>
      <c r="QP38" s="381">
        <v>7.6923076923076961</v>
      </c>
      <c r="QQ38" s="378" t="str">
        <f t="shared" si="12"/>
        <v>--</v>
      </c>
      <c r="QR38" s="381">
        <v>17.611940298507463</v>
      </c>
      <c r="QS38" s="381">
        <v>12.874251497005989</v>
      </c>
      <c r="QT38" s="381">
        <v>11.284046692607014</v>
      </c>
      <c r="QU38" s="380">
        <v>10.355987055016181</v>
      </c>
      <c r="QV38" s="381">
        <v>12.292358803986719</v>
      </c>
      <c r="QW38" s="381">
        <v>8.1818181818181817</v>
      </c>
      <c r="QX38" s="381">
        <v>8.5034013605442169</v>
      </c>
      <c r="QY38" s="378" t="str">
        <f t="shared" si="13"/>
        <v>--</v>
      </c>
      <c r="QZ38" s="381">
        <v>11.18012422360248</v>
      </c>
      <c r="RA38" s="381">
        <v>9.9706744868035191</v>
      </c>
      <c r="RB38" s="381">
        <v>7.307692307692311</v>
      </c>
      <c r="RC38" s="378" t="str">
        <f t="shared" si="14"/>
        <v>--</v>
      </c>
      <c r="RD38" s="381">
        <v>14.583333333333329</v>
      </c>
      <c r="RE38" s="381">
        <v>10.810810810810811</v>
      </c>
      <c r="RF38" s="381">
        <v>8.914728682170546</v>
      </c>
    </row>
    <row r="39" spans="1:474" x14ac:dyDescent="0.25">
      <c r="A39" s="114">
        <v>35</v>
      </c>
      <c r="B39" s="93" t="s">
        <v>35</v>
      </c>
      <c r="C39" s="126">
        <v>17.073170731707314</v>
      </c>
      <c r="D39" s="126">
        <v>23.636363636363637</v>
      </c>
      <c r="E39" s="126">
        <v>8.6956521739130412</v>
      </c>
      <c r="F39" s="126">
        <v>20.634920634920633</v>
      </c>
      <c r="G39" s="126">
        <v>20.512820512820515</v>
      </c>
      <c r="H39" s="126">
        <v>8.75</v>
      </c>
      <c r="I39" s="126">
        <v>21.56862745098039</v>
      </c>
      <c r="J39" s="126">
        <v>14.285714285714286</v>
      </c>
      <c r="K39" s="126">
        <v>11.864406779661019</v>
      </c>
      <c r="L39" s="126">
        <v>8.928571428571427</v>
      </c>
      <c r="M39" s="128">
        <v>14.285714285714288</v>
      </c>
      <c r="N39" s="128">
        <v>10.526315789473685</v>
      </c>
      <c r="O39" s="128">
        <v>18.64406779661017</v>
      </c>
      <c r="P39" s="128">
        <v>20.000000000000004</v>
      </c>
      <c r="Q39" s="128">
        <v>7.3170731707317076</v>
      </c>
      <c r="R39" s="128">
        <v>56.097560975609753</v>
      </c>
      <c r="S39" s="128">
        <v>49.090909090909093</v>
      </c>
      <c r="T39" s="128">
        <v>15.217391304347831</v>
      </c>
      <c r="U39" s="128">
        <v>56.249999999999993</v>
      </c>
      <c r="V39" s="128">
        <v>49.999999999999993</v>
      </c>
      <c r="W39" s="128">
        <v>33.749999999999993</v>
      </c>
      <c r="X39" s="128">
        <v>47.058823529411761</v>
      </c>
      <c r="Y39" s="128">
        <v>44.642857142857153</v>
      </c>
      <c r="Z39" s="128">
        <v>28.813559322033893</v>
      </c>
      <c r="AA39" s="128">
        <v>50.909090909090899</v>
      </c>
      <c r="AB39" s="132">
        <v>32.65306122448979</v>
      </c>
      <c r="AC39" s="132">
        <v>24.137931034482758</v>
      </c>
      <c r="AD39" s="132">
        <v>47.457627118644076</v>
      </c>
      <c r="AE39" s="132">
        <v>50.000000000000007</v>
      </c>
      <c r="AF39" s="128">
        <v>27.499999999999993</v>
      </c>
      <c r="AG39" s="126">
        <v>29.268292682926834</v>
      </c>
      <c r="AH39" s="126">
        <v>27.27272727272727</v>
      </c>
      <c r="AI39" s="133">
        <v>6.5217391304347831</v>
      </c>
      <c r="AJ39" s="133">
        <v>39.682539682539684</v>
      </c>
      <c r="AK39" s="128">
        <v>35.443037974683548</v>
      </c>
      <c r="AL39" s="128">
        <v>15.000000000000002</v>
      </c>
      <c r="AM39" s="128">
        <v>39.215686274509814</v>
      </c>
      <c r="AN39" s="128">
        <v>25</v>
      </c>
      <c r="AO39" s="128">
        <v>16.949152542372879</v>
      </c>
      <c r="AP39" s="128">
        <v>26.785714285714281</v>
      </c>
      <c r="AQ39" s="128">
        <v>18.367346938775512</v>
      </c>
      <c r="AR39" s="128">
        <v>6.8965517241379297</v>
      </c>
      <c r="AS39" s="128">
        <v>23.728813559322035</v>
      </c>
      <c r="AT39" s="128">
        <v>33.333333333333336</v>
      </c>
      <c r="AU39" s="128">
        <v>19.512195121951216</v>
      </c>
      <c r="AV39" s="128" t="s">
        <v>286</v>
      </c>
      <c r="AW39" s="128" t="s">
        <v>286</v>
      </c>
      <c r="AX39" s="132" t="s">
        <v>286</v>
      </c>
      <c r="AY39" s="132" t="s">
        <v>286</v>
      </c>
      <c r="AZ39" s="132" t="s">
        <v>286</v>
      </c>
      <c r="BA39" s="132" t="s">
        <v>286</v>
      </c>
      <c r="BB39" s="128" t="s">
        <v>286</v>
      </c>
      <c r="BC39" s="132" t="s">
        <v>286</v>
      </c>
      <c r="BD39" s="132" t="s">
        <v>286</v>
      </c>
      <c r="BE39" s="132" t="s">
        <v>286</v>
      </c>
      <c r="BF39" s="132">
        <v>4.0816326530612246</v>
      </c>
      <c r="BG39" s="128">
        <v>15.517241379310345</v>
      </c>
      <c r="BH39" s="121" t="s">
        <v>286</v>
      </c>
      <c r="BI39" s="121">
        <v>22.000000000000011</v>
      </c>
      <c r="BJ39" s="121">
        <v>19.512195121951212</v>
      </c>
      <c r="BK39" s="121" t="s">
        <v>286</v>
      </c>
      <c r="BL39" s="128" t="s">
        <v>286</v>
      </c>
      <c r="BM39" s="121" t="s">
        <v>286</v>
      </c>
      <c r="BN39" s="114" t="s">
        <v>286</v>
      </c>
      <c r="BO39" s="114" t="s">
        <v>286</v>
      </c>
      <c r="BP39" s="114" t="s">
        <v>286</v>
      </c>
      <c r="BQ39" s="128" t="s">
        <v>286</v>
      </c>
      <c r="BR39" s="121" t="s">
        <v>286</v>
      </c>
      <c r="BS39" s="121" t="s">
        <v>286</v>
      </c>
      <c r="BT39" s="121" t="s">
        <v>286</v>
      </c>
      <c r="BU39" s="128">
        <v>10.204081632653063</v>
      </c>
      <c r="BV39" s="121">
        <v>15.517241379310342</v>
      </c>
      <c r="BW39" s="121" t="s">
        <v>286</v>
      </c>
      <c r="BX39" s="121">
        <v>31.999999999999986</v>
      </c>
      <c r="BY39" s="128">
        <v>21.951219512195117</v>
      </c>
      <c r="BZ39" s="121">
        <v>36.585365853658537</v>
      </c>
      <c r="CA39" s="121">
        <v>49.090909090909086</v>
      </c>
      <c r="CB39" s="121">
        <v>30.434782608695649</v>
      </c>
      <c r="CC39" s="128">
        <v>34.374999999999993</v>
      </c>
      <c r="CD39" s="121">
        <v>38.271604938271587</v>
      </c>
      <c r="CE39" s="121">
        <v>23.750000000000004</v>
      </c>
      <c r="CF39" s="121">
        <v>25.490196078431367</v>
      </c>
      <c r="CG39" s="128">
        <v>45.614035087719294</v>
      </c>
      <c r="CH39" s="121">
        <v>32.20338983050847</v>
      </c>
      <c r="CI39" s="121">
        <v>14.285714285714283</v>
      </c>
      <c r="CJ39" s="121">
        <v>16.326530612244902</v>
      </c>
      <c r="CK39" s="121">
        <v>17.241379310344836</v>
      </c>
      <c r="CL39" s="121">
        <v>18.96551724137931</v>
      </c>
      <c r="CM39" s="121">
        <v>23.529411764705884</v>
      </c>
      <c r="CN39" s="121">
        <v>9.7560975609756095</v>
      </c>
      <c r="CO39" s="121">
        <v>9.7560975609756095</v>
      </c>
      <c r="CP39" s="128">
        <v>7.2727272727272716</v>
      </c>
      <c r="CQ39" s="121">
        <v>10.869565217391301</v>
      </c>
      <c r="CR39" s="121">
        <v>3.2786885245901631</v>
      </c>
      <c r="CS39" s="114">
        <v>7.3170731707317067</v>
      </c>
      <c r="CT39" s="114">
        <v>11.25</v>
      </c>
      <c r="CU39" s="128">
        <v>6.1224489795918391</v>
      </c>
      <c r="CV39" s="121">
        <v>8.7719298245614024</v>
      </c>
      <c r="CW39" s="121">
        <v>5.0847457627118633</v>
      </c>
      <c r="CX39" s="114">
        <v>7.8431372549019605</v>
      </c>
      <c r="CY39" s="114">
        <v>4.0816326530612246</v>
      </c>
      <c r="CZ39" s="128">
        <v>0</v>
      </c>
      <c r="DA39" s="121">
        <v>1.9230769230769229</v>
      </c>
      <c r="DB39" s="121">
        <v>3.9215686274509802</v>
      </c>
      <c r="DC39" s="114">
        <v>9.7560975609756095</v>
      </c>
      <c r="DD39" s="114" t="s">
        <v>286</v>
      </c>
      <c r="DE39" s="128" t="s">
        <v>286</v>
      </c>
      <c r="DF39" s="121" t="s">
        <v>286</v>
      </c>
      <c r="DG39" s="121" t="s">
        <v>286</v>
      </c>
      <c r="DH39" s="114" t="s">
        <v>286</v>
      </c>
      <c r="DI39" s="114" t="s">
        <v>286</v>
      </c>
      <c r="DJ39" s="128" t="s">
        <v>286</v>
      </c>
      <c r="DK39" s="121" t="s">
        <v>286</v>
      </c>
      <c r="DL39" s="121" t="s">
        <v>286</v>
      </c>
      <c r="DM39" s="121">
        <v>61.538461538461519</v>
      </c>
      <c r="DN39" s="121">
        <v>40.816326530612244</v>
      </c>
      <c r="DO39" s="128">
        <v>29.310344827586206</v>
      </c>
      <c r="DP39" s="121">
        <v>58.620689655172434</v>
      </c>
      <c r="DQ39" s="121">
        <v>43.137254901960794</v>
      </c>
      <c r="DR39" s="121">
        <v>25</v>
      </c>
      <c r="DS39" s="121" t="s">
        <v>286</v>
      </c>
      <c r="DT39" s="128" t="s">
        <v>286</v>
      </c>
      <c r="DU39" s="131" t="s">
        <v>286</v>
      </c>
      <c r="DV39" s="131" t="s">
        <v>286</v>
      </c>
      <c r="DW39" s="114" t="s">
        <v>286</v>
      </c>
      <c r="DX39" s="131" t="s">
        <v>286</v>
      </c>
      <c r="DY39" s="128" t="s">
        <v>286</v>
      </c>
      <c r="DZ39" s="128" t="s">
        <v>286</v>
      </c>
      <c r="EA39" s="128" t="s">
        <v>286</v>
      </c>
      <c r="EB39" s="128">
        <v>40</v>
      </c>
      <c r="EC39" s="128">
        <v>51.020408163265309</v>
      </c>
      <c r="ED39" s="128">
        <v>41.379310344827587</v>
      </c>
      <c r="EE39" s="128">
        <v>34.482758620689651</v>
      </c>
      <c r="EF39" s="128">
        <v>41.176470588235311</v>
      </c>
      <c r="EG39" s="128">
        <v>34.999999999999986</v>
      </c>
      <c r="EH39" s="128">
        <v>4.8780487804878039</v>
      </c>
      <c r="EI39" s="128">
        <v>9.0909090909090899</v>
      </c>
      <c r="EJ39" s="128">
        <v>0</v>
      </c>
      <c r="EK39" s="128">
        <v>0</v>
      </c>
      <c r="EL39" s="121">
        <v>3.7037037037037037</v>
      </c>
      <c r="EM39" s="121">
        <v>1.2499999999999998</v>
      </c>
      <c r="EN39" s="121">
        <v>1.9607843137254901</v>
      </c>
      <c r="EO39" s="121">
        <v>5.2631578947368416</v>
      </c>
      <c r="EP39" s="128">
        <v>13.559322033898306</v>
      </c>
      <c r="EQ39" s="121">
        <v>5.454545454545455</v>
      </c>
      <c r="ER39" s="121">
        <v>2.0408163265306123</v>
      </c>
      <c r="ES39" s="121">
        <v>6.8965517241379297</v>
      </c>
      <c r="ET39" s="121">
        <v>0</v>
      </c>
      <c r="EU39" s="128">
        <v>5.882352941176471</v>
      </c>
      <c r="EV39" s="121">
        <v>9.7560975609756095</v>
      </c>
      <c r="EW39" s="121">
        <v>7.6923076923076925</v>
      </c>
      <c r="EX39" s="121">
        <v>16.666666666666668</v>
      </c>
      <c r="EY39" s="121">
        <v>4.3478260869565215</v>
      </c>
      <c r="EZ39" s="128">
        <v>7.8125000000000018</v>
      </c>
      <c r="FA39" s="121">
        <v>3.7037037037037042</v>
      </c>
      <c r="FB39" s="121">
        <v>3.79746835443038</v>
      </c>
      <c r="FC39" s="121">
        <v>5.882352941176471</v>
      </c>
      <c r="FD39" s="121">
        <v>7.5471698113207539</v>
      </c>
      <c r="FE39" s="128">
        <v>3.6363636363636358</v>
      </c>
      <c r="FF39" s="121">
        <v>3.6363636363636362</v>
      </c>
      <c r="FG39" s="121">
        <v>2.0408163265306123</v>
      </c>
      <c r="FH39" s="121">
        <v>17.241379310344826</v>
      </c>
      <c r="FI39" s="121">
        <v>1.6949152542372878</v>
      </c>
      <c r="FJ39" s="128">
        <v>0</v>
      </c>
      <c r="FK39" s="121">
        <v>7.3170731707317076</v>
      </c>
      <c r="FL39" s="121">
        <v>31.707317073170739</v>
      </c>
      <c r="FM39" s="121">
        <v>33.962264150943412</v>
      </c>
      <c r="FN39" s="121">
        <v>10.869565217391306</v>
      </c>
      <c r="FO39" s="128">
        <v>10.937499999999998</v>
      </c>
      <c r="FP39" s="121">
        <v>27.160493827160487</v>
      </c>
      <c r="FQ39" s="121">
        <v>18.749999999999993</v>
      </c>
      <c r="FR39" s="121">
        <v>13.725490196078432</v>
      </c>
      <c r="FS39" s="121">
        <v>29.629629629629626</v>
      </c>
      <c r="FT39" s="128">
        <v>26.785714285714288</v>
      </c>
      <c r="FU39" s="121">
        <v>1.9230769230769229</v>
      </c>
      <c r="FV39" s="121">
        <v>14.285714285714288</v>
      </c>
      <c r="FW39" s="121">
        <v>18.96551724137931</v>
      </c>
      <c r="FX39" s="121">
        <v>6.7796610169491549</v>
      </c>
      <c r="FY39" s="128">
        <v>6</v>
      </c>
      <c r="FZ39" s="121">
        <v>12.195121951219516</v>
      </c>
      <c r="GA39" s="121">
        <v>22.499999999999996</v>
      </c>
      <c r="GB39" s="121">
        <v>42.592592592592581</v>
      </c>
      <c r="GC39" s="121">
        <v>13.043478260869565</v>
      </c>
      <c r="GD39" s="128">
        <v>32.258064516129032</v>
      </c>
      <c r="GE39" s="121">
        <v>35.802469135802482</v>
      </c>
      <c r="GF39" s="121">
        <v>26.250000000000007</v>
      </c>
      <c r="GG39" s="121">
        <v>25.999999999999996</v>
      </c>
      <c r="GH39" s="121">
        <v>30.909090909090907</v>
      </c>
      <c r="GI39" s="128">
        <v>22.807017543859654</v>
      </c>
      <c r="GJ39" s="121">
        <v>16.666666666666668</v>
      </c>
      <c r="GK39" s="121">
        <v>20.408163265306126</v>
      </c>
      <c r="GL39" s="121">
        <v>22.413793103448278</v>
      </c>
      <c r="GM39" s="130">
        <v>15.254237288135593</v>
      </c>
      <c r="GN39" s="128">
        <v>22</v>
      </c>
      <c r="GO39" s="121">
        <v>14.634146341463419</v>
      </c>
      <c r="GP39" s="121">
        <v>9.7560975609756095</v>
      </c>
      <c r="GQ39" s="121">
        <v>28.30188679245283</v>
      </c>
      <c r="GR39" s="121">
        <v>10.869565217391305</v>
      </c>
      <c r="GS39" s="128">
        <v>3.125</v>
      </c>
      <c r="GT39" s="121">
        <v>11.111111111111107</v>
      </c>
      <c r="GU39" s="121">
        <v>43.75</v>
      </c>
      <c r="GV39" s="121">
        <v>5.8823529411764728</v>
      </c>
      <c r="GW39" s="121">
        <v>14.285714285714283</v>
      </c>
      <c r="GX39" s="128">
        <v>25</v>
      </c>
      <c r="GY39" s="128">
        <v>1.8518518518518516</v>
      </c>
      <c r="GZ39" s="128">
        <v>18.367346938775512</v>
      </c>
      <c r="HA39" s="128">
        <v>20.68965517241379</v>
      </c>
      <c r="HB39" s="128">
        <v>0</v>
      </c>
      <c r="HC39" s="128">
        <v>4</v>
      </c>
      <c r="HD39" s="128">
        <v>29.268292682926827</v>
      </c>
      <c r="HE39" s="128" t="s">
        <v>286</v>
      </c>
      <c r="HF39" s="128" t="s">
        <v>286</v>
      </c>
      <c r="HG39" s="128" t="s">
        <v>286</v>
      </c>
      <c r="HH39" s="128" t="s">
        <v>286</v>
      </c>
      <c r="HI39" s="128" t="s">
        <v>286</v>
      </c>
      <c r="HJ39" s="128" t="s">
        <v>286</v>
      </c>
      <c r="HK39" s="128" t="s">
        <v>286</v>
      </c>
      <c r="HL39" s="121" t="s">
        <v>286</v>
      </c>
      <c r="HM39" s="121" t="s">
        <v>286</v>
      </c>
      <c r="HN39" s="121" t="s">
        <v>286</v>
      </c>
      <c r="HO39" s="121">
        <v>2.1276595744680851</v>
      </c>
      <c r="HP39" s="128">
        <v>18.96551724137931</v>
      </c>
      <c r="HQ39" s="121" t="s">
        <v>286</v>
      </c>
      <c r="HR39" s="121">
        <v>4.0816326530612246</v>
      </c>
      <c r="HS39" s="121">
        <v>12.500000000000004</v>
      </c>
      <c r="HT39" s="129">
        <v>0</v>
      </c>
      <c r="HU39" s="128">
        <v>13.207547169811319</v>
      </c>
      <c r="HV39" s="114">
        <v>2.1739130434782608</v>
      </c>
      <c r="HW39" s="114">
        <v>7.8125000000000018</v>
      </c>
      <c r="HX39" s="114">
        <v>12.195121951219518</v>
      </c>
      <c r="HY39" s="114">
        <v>7.5000000000000036</v>
      </c>
      <c r="HZ39" s="114">
        <v>8</v>
      </c>
      <c r="IA39" s="114">
        <v>14.545454545454547</v>
      </c>
      <c r="IB39" s="114">
        <v>3.3898305084745757</v>
      </c>
      <c r="IC39" s="114">
        <v>15.094339622641511</v>
      </c>
      <c r="ID39" s="114">
        <v>2.1276595744680851</v>
      </c>
      <c r="IE39" s="114">
        <v>5.1724137931034493</v>
      </c>
      <c r="IF39" s="114">
        <v>5.2631578947368425</v>
      </c>
      <c r="IG39" s="114">
        <v>10.416666666666671</v>
      </c>
      <c r="IH39" s="114">
        <v>2.4999999999999996</v>
      </c>
      <c r="II39" s="114">
        <v>4.9999999999999991</v>
      </c>
      <c r="IJ39" s="114">
        <v>5.5555555555555562</v>
      </c>
      <c r="IK39" s="114">
        <v>6.5217391304347831</v>
      </c>
      <c r="IL39" s="114">
        <v>3.1249999999999996</v>
      </c>
      <c r="IM39" s="114">
        <v>6.1728395061728394</v>
      </c>
      <c r="IN39" s="114">
        <v>6.2500000000000009</v>
      </c>
      <c r="IO39" s="114">
        <v>0</v>
      </c>
      <c r="IP39" s="114">
        <v>10.714285714285714</v>
      </c>
      <c r="IQ39" s="114">
        <v>13.559322033898301</v>
      </c>
      <c r="IR39" s="114">
        <v>0</v>
      </c>
      <c r="IS39" s="114">
        <v>2.1276595744680851</v>
      </c>
      <c r="IT39" s="114">
        <v>3.4482758620689649</v>
      </c>
      <c r="IU39" s="114">
        <v>3.3898305084745757</v>
      </c>
      <c r="IV39" s="114">
        <v>0</v>
      </c>
      <c r="IW39" s="114">
        <v>12.820512820512821</v>
      </c>
      <c r="IX39" s="114" t="str">
        <f t="shared" si="41"/>
        <v>--</v>
      </c>
      <c r="IY39" s="114" t="str">
        <f t="shared" si="41"/>
        <v>--</v>
      </c>
      <c r="IZ39" s="114" t="str">
        <f t="shared" si="41"/>
        <v>--</v>
      </c>
      <c r="JA39" s="114" t="str">
        <f t="shared" si="41"/>
        <v>--</v>
      </c>
      <c r="JB39" s="114" t="str">
        <f t="shared" si="41"/>
        <v>--</v>
      </c>
      <c r="JC39" s="114" t="str">
        <f t="shared" si="41"/>
        <v>--</v>
      </c>
      <c r="JD39" s="114" t="str">
        <f t="shared" si="41"/>
        <v>--</v>
      </c>
      <c r="JE39" s="114" t="str">
        <f t="shared" si="41"/>
        <v>--</v>
      </c>
      <c r="JF39" s="114" t="str">
        <f t="shared" si="41"/>
        <v>--</v>
      </c>
      <c r="JG39" s="243">
        <v>2.2727272727272698</v>
      </c>
      <c r="JH39" s="243">
        <v>8.6206896551724199</v>
      </c>
      <c r="JI39" s="243">
        <v>4.8780487804878003</v>
      </c>
      <c r="JJ39" s="243">
        <v>2.38095238095238</v>
      </c>
      <c r="JK39" s="243">
        <v>5.8823529411764701</v>
      </c>
      <c r="JL39" s="243">
        <v>2.12765957446809</v>
      </c>
      <c r="JM39" s="243">
        <v>9.0909090909090899</v>
      </c>
      <c r="JN39" s="243">
        <v>15.517241379310301</v>
      </c>
      <c r="JO39" s="243">
        <v>14.634146341463399</v>
      </c>
      <c r="JP39" s="243">
        <v>7.1428571428571397</v>
      </c>
      <c r="JQ39" s="243">
        <v>17.647058823529399</v>
      </c>
      <c r="JR39" s="243">
        <v>14.893617021276601</v>
      </c>
      <c r="JS39" s="243">
        <v>4.5454545454545396</v>
      </c>
      <c r="JT39" s="243">
        <v>18.965517241379299</v>
      </c>
      <c r="JU39" s="243">
        <v>14.634146341463399</v>
      </c>
      <c r="JV39" s="243">
        <v>9.5238095238095202</v>
      </c>
      <c r="JW39" s="243">
        <v>17.647058823529399</v>
      </c>
      <c r="JX39" s="243">
        <v>0</v>
      </c>
      <c r="JY39" s="243">
        <v>4.5454545454545396</v>
      </c>
      <c r="JZ39" s="243">
        <v>8.6206896551724093</v>
      </c>
      <c r="KA39" s="243">
        <v>17.0731707317073</v>
      </c>
      <c r="KB39" s="243">
        <v>2.4390243902439002</v>
      </c>
      <c r="KC39" s="243">
        <v>14.705882352941201</v>
      </c>
      <c r="KD39" s="243">
        <v>8.6956521739130395</v>
      </c>
      <c r="KE39" s="243">
        <v>0</v>
      </c>
      <c r="KF39" s="128" t="str">
        <f t="shared" si="1"/>
        <v>--</v>
      </c>
      <c r="KG39" s="243">
        <v>19.512195121951201</v>
      </c>
      <c r="KH39" s="243">
        <v>0</v>
      </c>
      <c r="KI39" s="128" t="str">
        <f t="shared" si="2"/>
        <v>--</v>
      </c>
      <c r="KJ39" s="243">
        <v>10.6382978723404</v>
      </c>
      <c r="KK39" s="243">
        <v>4.5454545454545396</v>
      </c>
      <c r="KL39" s="243">
        <v>8.7719298245614006</v>
      </c>
      <c r="KM39" s="243">
        <v>7.3170731707317103</v>
      </c>
      <c r="KN39" s="243">
        <v>0</v>
      </c>
      <c r="KO39" s="243">
        <v>2.9411764705882399</v>
      </c>
      <c r="KP39" s="243">
        <v>2.1739130434782599</v>
      </c>
      <c r="KQ39" s="220">
        <v>8.6956521739130395</v>
      </c>
      <c r="KR39" s="220">
        <v>5.2631578947368398</v>
      </c>
      <c r="KS39" s="220">
        <v>6.5217391304347796</v>
      </c>
      <c r="KT39" s="220">
        <v>18.421052631578998</v>
      </c>
      <c r="KU39" s="220">
        <v>21.739130434782599</v>
      </c>
      <c r="KV39" s="220">
        <v>18.421052631578899</v>
      </c>
      <c r="KW39" s="220">
        <v>2.1739130434782599</v>
      </c>
      <c r="KX39" s="220">
        <v>5.2631578947368398</v>
      </c>
      <c r="KY39" s="128" t="str">
        <f t="shared" si="40"/>
        <v>--</v>
      </c>
      <c r="KZ39" s="128" t="str">
        <f t="shared" si="40"/>
        <v>--</v>
      </c>
      <c r="LA39" s="220">
        <v>2.2222222222222201</v>
      </c>
      <c r="LB39" s="128" t="str">
        <f t="shared" si="42"/>
        <v>--</v>
      </c>
      <c r="LC39" s="295">
        <v>35.555555555555557</v>
      </c>
      <c r="LD39" s="295">
        <v>4.4444444444444446</v>
      </c>
      <c r="LE39" s="295">
        <v>13.793103448275854</v>
      </c>
      <c r="LF39" s="295">
        <v>7.3170731707317058</v>
      </c>
      <c r="LG39" s="295">
        <v>23.684210526315788</v>
      </c>
      <c r="LH39" s="295">
        <v>11.904761904761905</v>
      </c>
      <c r="LI39" s="295">
        <v>8.8235294117647047</v>
      </c>
      <c r="LJ39" s="295">
        <v>4.2553191489361701</v>
      </c>
      <c r="LK39" s="380" t="str">
        <f>"--"</f>
        <v>--</v>
      </c>
      <c r="LL39" s="381">
        <v>12.903225806451614</v>
      </c>
      <c r="LM39" s="381">
        <v>20.833333333333336</v>
      </c>
      <c r="LN39" s="381">
        <v>11.111111111111112</v>
      </c>
      <c r="LO39" s="380">
        <v>22.222222222222225</v>
      </c>
      <c r="LP39" s="381">
        <v>0</v>
      </c>
      <c r="LQ39" s="381">
        <v>15.789473684210524</v>
      </c>
      <c r="LR39" s="381">
        <v>4.8780487804878039</v>
      </c>
      <c r="LS39" s="381">
        <v>13.157894736842106</v>
      </c>
      <c r="LT39" s="381">
        <v>7.1428571428571415</v>
      </c>
      <c r="LU39" s="381">
        <v>5.8823529411764701</v>
      </c>
      <c r="LV39" s="381">
        <v>6.3829787234042552</v>
      </c>
      <c r="LW39" s="380" t="str">
        <f>"--"</f>
        <v>--</v>
      </c>
      <c r="LX39" s="381">
        <v>6.4516129032258061</v>
      </c>
      <c r="LY39" s="381">
        <v>12.500000000000002</v>
      </c>
      <c r="LZ39" s="381">
        <v>7.4074074074074066</v>
      </c>
      <c r="MA39" s="380">
        <v>48.888888888888879</v>
      </c>
      <c r="MB39" s="381">
        <v>19.999999999999996</v>
      </c>
      <c r="MC39" s="381">
        <v>32.758620689655167</v>
      </c>
      <c r="MD39" s="381">
        <v>39.024390243902438</v>
      </c>
      <c r="ME39" s="381">
        <v>23.684210526315788</v>
      </c>
      <c r="MF39" s="381">
        <v>23.80952380952381</v>
      </c>
      <c r="MG39" s="381">
        <v>38.235294117647058</v>
      </c>
      <c r="MH39" s="381">
        <v>31.914893617021278</v>
      </c>
      <c r="MI39" s="380" t="str">
        <f>"--"</f>
        <v>--</v>
      </c>
      <c r="MJ39" s="381">
        <v>25.806451612903228</v>
      </c>
      <c r="MK39" s="381">
        <v>41.666666666666671</v>
      </c>
      <c r="ML39" s="381">
        <v>37.037037037037038</v>
      </c>
      <c r="MM39" s="378" t="str">
        <f t="shared" si="5"/>
        <v>--</v>
      </c>
      <c r="MN39" s="381">
        <v>24.444444444444446</v>
      </c>
      <c r="MO39" s="381">
        <v>31.034482758620697</v>
      </c>
      <c r="MP39" s="381">
        <v>31.707317073170739</v>
      </c>
      <c r="MQ39" s="378" t="str">
        <f t="shared" si="6"/>
        <v>--</v>
      </c>
      <c r="MR39" s="381">
        <v>16.666666666666671</v>
      </c>
      <c r="MS39" s="381">
        <v>35.294117647058812</v>
      </c>
      <c r="MT39" s="381">
        <v>27.659574468085101</v>
      </c>
      <c r="MU39" s="378" t="str">
        <f t="shared" si="7"/>
        <v>--</v>
      </c>
      <c r="MV39" s="381">
        <v>23.333333333333336</v>
      </c>
      <c r="MW39" s="381">
        <v>20.833333333333336</v>
      </c>
      <c r="MX39" s="381">
        <v>18.518518518518523</v>
      </c>
      <c r="MY39" s="380">
        <v>40.000000000000007</v>
      </c>
      <c r="MZ39" s="381">
        <v>28.888888888888889</v>
      </c>
      <c r="NA39" s="381">
        <v>32.758620689655174</v>
      </c>
      <c r="NB39" s="381">
        <v>26.829268292682929</v>
      </c>
      <c r="NC39" s="381">
        <v>26.315789473684212</v>
      </c>
      <c r="ND39" s="381">
        <v>35.714285714285715</v>
      </c>
      <c r="NE39" s="381">
        <v>35.294117647058819</v>
      </c>
      <c r="NF39" s="381">
        <v>31.914893617021271</v>
      </c>
      <c r="NG39" s="380" t="str">
        <f>"--"</f>
        <v>--</v>
      </c>
      <c r="NH39" s="381">
        <v>32.258064516129032</v>
      </c>
      <c r="NI39" s="381">
        <v>33.333333333333329</v>
      </c>
      <c r="NJ39" s="381">
        <v>25.925925925925931</v>
      </c>
      <c r="NK39" s="380">
        <v>24.444444444444436</v>
      </c>
      <c r="NL39" s="381">
        <v>4.4444444444444438</v>
      </c>
      <c r="NM39" s="381">
        <v>13.793103448275856</v>
      </c>
      <c r="NN39" s="381">
        <v>4.8780487804878048</v>
      </c>
      <c r="NO39" s="381">
        <v>18.421052631578942</v>
      </c>
      <c r="NP39" s="381">
        <v>4.761904761904761</v>
      </c>
      <c r="NQ39" s="381">
        <v>2.9411764705882351</v>
      </c>
      <c r="NR39" s="381">
        <v>6.3829787234042543</v>
      </c>
      <c r="NS39" s="380" t="str">
        <f>"--"</f>
        <v>--</v>
      </c>
      <c r="NT39" s="381">
        <v>3.225806451612903</v>
      </c>
      <c r="NU39" s="381">
        <v>0</v>
      </c>
      <c r="NV39" s="381">
        <v>0</v>
      </c>
      <c r="NW39" s="380">
        <v>15.555555555555557</v>
      </c>
      <c r="NX39" s="381">
        <v>2.2222222222222219</v>
      </c>
      <c r="NY39" s="381">
        <v>10.344827586206897</v>
      </c>
      <c r="NZ39" s="381">
        <v>12.195121951219512</v>
      </c>
      <c r="OA39" s="381">
        <v>7.8947368421052637</v>
      </c>
      <c r="OB39" s="381">
        <v>4.761904761904761</v>
      </c>
      <c r="OC39" s="381">
        <v>5.8823529411764701</v>
      </c>
      <c r="OD39" s="381">
        <v>6.3829787234042543</v>
      </c>
      <c r="OE39" s="380" t="str">
        <f>"--"</f>
        <v>--</v>
      </c>
      <c r="OF39" s="381">
        <v>0</v>
      </c>
      <c r="OG39" s="381">
        <v>4.1666666666666661</v>
      </c>
      <c r="OH39" s="381">
        <v>18.518518518518523</v>
      </c>
      <c r="OI39" s="380">
        <v>11.111111111111112</v>
      </c>
      <c r="OJ39" s="381">
        <v>4.4444444444444446</v>
      </c>
      <c r="OK39" s="381">
        <v>6.8965517241379279</v>
      </c>
      <c r="OL39" s="381">
        <v>7.3170731707317094</v>
      </c>
      <c r="OM39" s="381">
        <v>10.526315789473681</v>
      </c>
      <c r="ON39" s="381">
        <v>7.1428571428571423</v>
      </c>
      <c r="OO39" s="381">
        <v>8.8235294117647047</v>
      </c>
      <c r="OP39" s="381">
        <v>8.5106382978723421</v>
      </c>
      <c r="OQ39" s="380" t="str">
        <f>"--"</f>
        <v>--</v>
      </c>
      <c r="OR39" s="381">
        <v>3.225806451612903</v>
      </c>
      <c r="OS39" s="381">
        <v>8.3333333333333321</v>
      </c>
      <c r="OT39" s="381">
        <v>11.111111111111111</v>
      </c>
      <c r="OU39" s="378" t="str">
        <f t="shared" si="8"/>
        <v>--</v>
      </c>
      <c r="OV39" s="381">
        <v>11.111111111111112</v>
      </c>
      <c r="OW39" s="381">
        <v>18.965517241379306</v>
      </c>
      <c r="OX39" s="381">
        <v>29.268292682926834</v>
      </c>
      <c r="OY39" s="378" t="str">
        <f t="shared" si="9"/>
        <v>--</v>
      </c>
      <c r="OZ39" s="381">
        <v>4.7619047619047619</v>
      </c>
      <c r="PA39" s="381">
        <v>17.647058823529409</v>
      </c>
      <c r="PB39" s="381">
        <v>21.276595744680847</v>
      </c>
      <c r="PC39" s="378" t="str">
        <f t="shared" si="10"/>
        <v>--</v>
      </c>
      <c r="PD39" s="381">
        <v>3.225806451612903</v>
      </c>
      <c r="PE39" s="381">
        <v>8.3333333333333321</v>
      </c>
      <c r="PF39" s="381">
        <v>11.111111111111112</v>
      </c>
      <c r="PG39" s="380">
        <v>17.777777777777779</v>
      </c>
      <c r="PH39" s="381">
        <v>13.333333333333334</v>
      </c>
      <c r="PI39" s="381">
        <v>18.965517241379313</v>
      </c>
      <c r="PJ39" s="381">
        <v>14.634146341463412</v>
      </c>
      <c r="PK39" s="381">
        <v>21.052631578947363</v>
      </c>
      <c r="PL39" s="381">
        <v>14.285714285714283</v>
      </c>
      <c r="PM39" s="381">
        <v>17.647058823529413</v>
      </c>
      <c r="PN39" s="381">
        <v>14.89361702127659</v>
      </c>
      <c r="PO39" s="380" t="str">
        <f>"--"</f>
        <v>--</v>
      </c>
      <c r="PP39" s="381">
        <v>16.12903225806452</v>
      </c>
      <c r="PQ39" s="381">
        <v>8.3333333333333321</v>
      </c>
      <c r="PR39" s="381">
        <v>14.814814814814813</v>
      </c>
      <c r="PS39" s="380" t="str">
        <f>"--"</f>
        <v>--</v>
      </c>
      <c r="PT39" s="381">
        <v>6.4516129032258061</v>
      </c>
      <c r="PU39" s="381">
        <v>0</v>
      </c>
      <c r="PV39" s="381">
        <v>0</v>
      </c>
      <c r="PW39" s="380" t="str">
        <f>"--"</f>
        <v>--</v>
      </c>
      <c r="PX39" s="381">
        <v>3.225806451612903</v>
      </c>
      <c r="PY39" s="381">
        <v>4.1666666666666661</v>
      </c>
      <c r="PZ39" s="381">
        <v>14.814814814814815</v>
      </c>
      <c r="QA39" s="380" t="str">
        <f>"--"</f>
        <v>--</v>
      </c>
      <c r="QB39" s="381">
        <v>0</v>
      </c>
      <c r="QC39" s="381">
        <v>8.3333333333333321</v>
      </c>
      <c r="QD39" s="381">
        <v>3.7037037037037037</v>
      </c>
      <c r="QE39" s="380" t="str">
        <f>"--"</f>
        <v>--</v>
      </c>
      <c r="QF39" s="381">
        <v>6.4516129032258061</v>
      </c>
      <c r="QG39" s="381">
        <v>0</v>
      </c>
      <c r="QH39" s="381">
        <v>14.814814814814813</v>
      </c>
      <c r="QI39" s="380">
        <v>13.043478260869568</v>
      </c>
      <c r="QJ39" s="381">
        <v>9.0909090909090899</v>
      </c>
      <c r="QK39" s="381">
        <v>19.298245614035082</v>
      </c>
      <c r="QL39" s="381">
        <v>17.073170731707322</v>
      </c>
      <c r="QM39" s="378" t="str">
        <f t="shared" si="11"/>
        <v>--</v>
      </c>
      <c r="QN39" s="381">
        <v>15</v>
      </c>
      <c r="QO39" s="381">
        <v>14.705882352941178</v>
      </c>
      <c r="QP39" s="381">
        <v>10.638297872340425</v>
      </c>
      <c r="QQ39" s="378" t="str">
        <f t="shared" si="12"/>
        <v>--</v>
      </c>
      <c r="QR39" s="381">
        <v>9.6774193548387082</v>
      </c>
      <c r="QS39" s="381">
        <v>4.1666666666666661</v>
      </c>
      <c r="QT39" s="381">
        <v>14.814814814814813</v>
      </c>
      <c r="QU39" s="380">
        <v>15.217391304347831</v>
      </c>
      <c r="QV39" s="381">
        <v>11.363636363636365</v>
      </c>
      <c r="QW39" s="381">
        <v>14.035087719298243</v>
      </c>
      <c r="QX39" s="381">
        <v>7.3170731707317094</v>
      </c>
      <c r="QY39" s="378" t="str">
        <f t="shared" si="13"/>
        <v>--</v>
      </c>
      <c r="QZ39" s="381">
        <v>9.5238095238095202</v>
      </c>
      <c r="RA39" s="381">
        <v>9.0909090909090899</v>
      </c>
      <c r="RB39" s="381">
        <v>2.1276595744680851</v>
      </c>
      <c r="RC39" s="378" t="str">
        <f t="shared" si="14"/>
        <v>--</v>
      </c>
      <c r="RD39" s="381">
        <v>9.67741935483871</v>
      </c>
      <c r="RE39" s="381">
        <v>8.695652173913043</v>
      </c>
      <c r="RF39" s="381">
        <v>22.222222222222221</v>
      </c>
    </row>
    <row r="40" spans="1:474" x14ac:dyDescent="0.25">
      <c r="A40" s="114">
        <v>36</v>
      </c>
      <c r="B40" s="93" t="s">
        <v>36</v>
      </c>
      <c r="C40" s="126">
        <v>25.14970059880239</v>
      </c>
      <c r="D40" s="126">
        <v>31.250000000000014</v>
      </c>
      <c r="E40" s="126">
        <v>13.274336283185843</v>
      </c>
      <c r="F40" s="126">
        <v>27.007299270072981</v>
      </c>
      <c r="G40" s="126">
        <v>18.791946308724832</v>
      </c>
      <c r="H40" s="126">
        <v>16.101694915254235</v>
      </c>
      <c r="I40" s="126">
        <v>42.608695652173907</v>
      </c>
      <c r="J40" s="126">
        <v>25.984251968503948</v>
      </c>
      <c r="K40" s="126">
        <v>6.4516129032258087</v>
      </c>
      <c r="L40" s="126">
        <v>18.07228915662651</v>
      </c>
      <c r="M40" s="128">
        <v>31.764705882352946</v>
      </c>
      <c r="N40" s="128">
        <v>16.071428571428573</v>
      </c>
      <c r="O40" s="128">
        <v>40.449438202247208</v>
      </c>
      <c r="P40" s="128">
        <v>19.791666666666661</v>
      </c>
      <c r="Q40" s="128">
        <v>23.809523809523803</v>
      </c>
      <c r="R40" s="128">
        <v>63.529411764705884</v>
      </c>
      <c r="S40" s="128">
        <v>55.113636363636338</v>
      </c>
      <c r="T40" s="128">
        <v>26.315789473684227</v>
      </c>
      <c r="U40" s="128">
        <v>70</v>
      </c>
      <c r="V40" s="128">
        <v>43.624161073825526</v>
      </c>
      <c r="W40" s="128">
        <v>29.166666666666686</v>
      </c>
      <c r="X40" s="128">
        <v>79.130434782608702</v>
      </c>
      <c r="Y40" s="128">
        <v>50</v>
      </c>
      <c r="Z40" s="128">
        <v>22.580645161290327</v>
      </c>
      <c r="AA40" s="128">
        <v>66.666666666666686</v>
      </c>
      <c r="AB40" s="132">
        <v>61.445783132530117</v>
      </c>
      <c r="AC40" s="132">
        <v>48.214285714285715</v>
      </c>
      <c r="AD40" s="132">
        <v>75.824175824175825</v>
      </c>
      <c r="AE40" s="132">
        <v>41.666666666666671</v>
      </c>
      <c r="AF40" s="128">
        <v>42.85714285714284</v>
      </c>
      <c r="AG40" s="126">
        <v>44.311377245509</v>
      </c>
      <c r="AH40" s="126">
        <v>31.818181818181817</v>
      </c>
      <c r="AI40" s="133">
        <v>9.6491228070175463</v>
      </c>
      <c r="AJ40" s="133">
        <v>49.285714285714313</v>
      </c>
      <c r="AK40" s="128">
        <v>26.174496644295296</v>
      </c>
      <c r="AL40" s="128">
        <v>10.924369747899156</v>
      </c>
      <c r="AM40" s="128">
        <v>57.522123893805315</v>
      </c>
      <c r="AN40" s="128">
        <v>34.920634920634924</v>
      </c>
      <c r="AO40" s="128">
        <v>8.6021505376344045</v>
      </c>
      <c r="AP40" s="128">
        <v>55.95238095238097</v>
      </c>
      <c r="AQ40" s="128">
        <v>44.047619047619037</v>
      </c>
      <c r="AR40" s="128">
        <v>23.214285714285719</v>
      </c>
      <c r="AS40" s="128">
        <v>69.66292134831464</v>
      </c>
      <c r="AT40" s="128">
        <v>25.000000000000011</v>
      </c>
      <c r="AU40" s="128">
        <v>27.41935483870968</v>
      </c>
      <c r="AV40" s="128" t="s">
        <v>286</v>
      </c>
      <c r="AW40" s="128" t="s">
        <v>286</v>
      </c>
      <c r="AX40" s="132" t="s">
        <v>286</v>
      </c>
      <c r="AY40" s="132" t="s">
        <v>286</v>
      </c>
      <c r="AZ40" s="132" t="s">
        <v>286</v>
      </c>
      <c r="BA40" s="132" t="s">
        <v>286</v>
      </c>
      <c r="BB40" s="128" t="s">
        <v>286</v>
      </c>
      <c r="BC40" s="132" t="s">
        <v>286</v>
      </c>
      <c r="BD40" s="132" t="s">
        <v>286</v>
      </c>
      <c r="BE40" s="132" t="s">
        <v>286</v>
      </c>
      <c r="BF40" s="132">
        <v>29.411764705882366</v>
      </c>
      <c r="BG40" s="128">
        <v>33.333333333333336</v>
      </c>
      <c r="BH40" s="121" t="s">
        <v>286</v>
      </c>
      <c r="BI40" s="121">
        <v>25</v>
      </c>
      <c r="BJ40" s="121">
        <v>36.507936507936513</v>
      </c>
      <c r="BK40" s="121" t="s">
        <v>286</v>
      </c>
      <c r="BL40" s="128" t="s">
        <v>286</v>
      </c>
      <c r="BM40" s="121" t="s">
        <v>286</v>
      </c>
      <c r="BN40" s="114" t="s">
        <v>286</v>
      </c>
      <c r="BO40" s="114" t="s">
        <v>286</v>
      </c>
      <c r="BP40" s="114" t="s">
        <v>286</v>
      </c>
      <c r="BQ40" s="128" t="s">
        <v>286</v>
      </c>
      <c r="BR40" s="121" t="s">
        <v>286</v>
      </c>
      <c r="BS40" s="121" t="s">
        <v>286</v>
      </c>
      <c r="BT40" s="121" t="s">
        <v>286</v>
      </c>
      <c r="BU40" s="128">
        <v>32.941176470588239</v>
      </c>
      <c r="BV40" s="121">
        <v>31.578947368421048</v>
      </c>
      <c r="BW40" s="121" t="s">
        <v>286</v>
      </c>
      <c r="BX40" s="121">
        <v>31.958762886597938</v>
      </c>
      <c r="BY40" s="128">
        <v>33.333333333333329</v>
      </c>
      <c r="BZ40" s="121">
        <v>32.941176470588253</v>
      </c>
      <c r="CA40" s="121">
        <v>39.080459770114956</v>
      </c>
      <c r="CB40" s="121">
        <v>26.31578947368422</v>
      </c>
      <c r="CC40" s="128">
        <v>44.680851063829813</v>
      </c>
      <c r="CD40" s="121">
        <v>44.666666666666636</v>
      </c>
      <c r="CE40" s="121">
        <v>35.83333333333335</v>
      </c>
      <c r="CF40" s="121">
        <v>46.666666666666679</v>
      </c>
      <c r="CG40" s="128">
        <v>48.818897637795274</v>
      </c>
      <c r="CH40" s="121">
        <v>40.860215053763419</v>
      </c>
      <c r="CI40" s="121">
        <v>29.411764705882366</v>
      </c>
      <c r="CJ40" s="121">
        <v>43.52941176470587</v>
      </c>
      <c r="CK40" s="121">
        <v>38.596491228070178</v>
      </c>
      <c r="CL40" s="121">
        <v>52.173913043478258</v>
      </c>
      <c r="CM40" s="121">
        <v>28.865979381443303</v>
      </c>
      <c r="CN40" s="121">
        <v>28.571428571428569</v>
      </c>
      <c r="CO40" s="121">
        <v>12.574850299401195</v>
      </c>
      <c r="CP40" s="128">
        <v>15.168539325842701</v>
      </c>
      <c r="CQ40" s="121">
        <v>14.912280701754378</v>
      </c>
      <c r="CR40" s="121">
        <v>13.66906474820145</v>
      </c>
      <c r="CS40" s="114">
        <v>10.666666666666668</v>
      </c>
      <c r="CT40" s="114">
        <v>12.499999999999996</v>
      </c>
      <c r="CU40" s="128">
        <v>16.379310344827587</v>
      </c>
      <c r="CV40" s="121">
        <v>7.8740157480314963</v>
      </c>
      <c r="CW40" s="121">
        <v>5.4347826086956585</v>
      </c>
      <c r="CX40" s="114">
        <v>9.9999999999999964</v>
      </c>
      <c r="CY40" s="114">
        <v>15.476190476190476</v>
      </c>
      <c r="CZ40" s="128">
        <v>14.03508771929824</v>
      </c>
      <c r="DA40" s="121">
        <v>17.04545454545454</v>
      </c>
      <c r="DB40" s="121">
        <v>13.978494623655919</v>
      </c>
      <c r="DC40" s="114">
        <v>18.032786885245898</v>
      </c>
      <c r="DD40" s="114" t="s">
        <v>286</v>
      </c>
      <c r="DE40" s="128" t="s">
        <v>286</v>
      </c>
      <c r="DF40" s="121" t="s">
        <v>286</v>
      </c>
      <c r="DG40" s="121" t="s">
        <v>286</v>
      </c>
      <c r="DH40" s="114" t="s">
        <v>286</v>
      </c>
      <c r="DI40" s="114" t="s">
        <v>286</v>
      </c>
      <c r="DJ40" s="128" t="s">
        <v>286</v>
      </c>
      <c r="DK40" s="121" t="s">
        <v>286</v>
      </c>
      <c r="DL40" s="121" t="s">
        <v>286</v>
      </c>
      <c r="DM40" s="121">
        <v>68.292682926829272</v>
      </c>
      <c r="DN40" s="121">
        <v>52.380952380952372</v>
      </c>
      <c r="DO40" s="128">
        <v>28.070175438596486</v>
      </c>
      <c r="DP40" s="121">
        <v>83.516483516483547</v>
      </c>
      <c r="DQ40" s="121">
        <v>43.157894736842067</v>
      </c>
      <c r="DR40" s="121">
        <v>26.984126984126984</v>
      </c>
      <c r="DS40" s="121" t="s">
        <v>286</v>
      </c>
      <c r="DT40" s="128" t="s">
        <v>286</v>
      </c>
      <c r="DU40" s="131" t="s">
        <v>286</v>
      </c>
      <c r="DV40" s="131" t="s">
        <v>286</v>
      </c>
      <c r="DW40" s="114" t="s">
        <v>286</v>
      </c>
      <c r="DX40" s="131" t="s">
        <v>286</v>
      </c>
      <c r="DY40" s="128" t="s">
        <v>286</v>
      </c>
      <c r="DZ40" s="128" t="s">
        <v>286</v>
      </c>
      <c r="EA40" s="128" t="s">
        <v>286</v>
      </c>
      <c r="EB40" s="128">
        <v>55.421686746987966</v>
      </c>
      <c r="EC40" s="128">
        <v>69.047619047619051</v>
      </c>
      <c r="ED40" s="128">
        <v>43.859649122807014</v>
      </c>
      <c r="EE40" s="128">
        <v>54.34782608695653</v>
      </c>
      <c r="EF40" s="128">
        <v>42.10526315789474</v>
      </c>
      <c r="EG40" s="128">
        <v>41.269841269841272</v>
      </c>
      <c r="EH40" s="128">
        <v>3.5714285714285716</v>
      </c>
      <c r="EI40" s="128">
        <v>6.8181818181818192</v>
      </c>
      <c r="EJ40" s="128">
        <v>5.2631578947368434</v>
      </c>
      <c r="EK40" s="128">
        <v>2.8368794326241136</v>
      </c>
      <c r="EL40" s="121">
        <v>6.6666666666666661</v>
      </c>
      <c r="EM40" s="121">
        <v>5.0000000000000009</v>
      </c>
      <c r="EN40" s="121">
        <v>7.5630252100840352</v>
      </c>
      <c r="EO40" s="121">
        <v>8.661417322834648</v>
      </c>
      <c r="EP40" s="128">
        <v>5.4347826086956568</v>
      </c>
      <c r="EQ40" s="121">
        <v>4.7619047619047601</v>
      </c>
      <c r="ER40" s="121">
        <v>9.411764705882355</v>
      </c>
      <c r="ES40" s="121">
        <v>8.7719298245614059</v>
      </c>
      <c r="ET40" s="121">
        <v>8.7912087912087866</v>
      </c>
      <c r="EU40" s="128">
        <v>5.1546391752577332</v>
      </c>
      <c r="EV40" s="121">
        <v>14.285714285714285</v>
      </c>
      <c r="EW40" s="121">
        <v>13.333333333333334</v>
      </c>
      <c r="EX40" s="121">
        <v>6.7796610169491558</v>
      </c>
      <c r="EY40" s="121">
        <v>4.4247787610619476</v>
      </c>
      <c r="EZ40" s="128">
        <v>8.7591240875912391</v>
      </c>
      <c r="FA40" s="121">
        <v>13.513513513513516</v>
      </c>
      <c r="FB40" s="121">
        <v>3.3898305084745775</v>
      </c>
      <c r="FC40" s="121">
        <v>16.101694915254235</v>
      </c>
      <c r="FD40" s="121">
        <v>18.333333333333332</v>
      </c>
      <c r="FE40" s="128">
        <v>10.989010989010989</v>
      </c>
      <c r="FF40" s="121">
        <v>7.1428571428571441</v>
      </c>
      <c r="FG40" s="121">
        <v>4.8192771084337336</v>
      </c>
      <c r="FH40" s="121">
        <v>5.4545454545454568</v>
      </c>
      <c r="FI40" s="121">
        <v>20.879120879120872</v>
      </c>
      <c r="FJ40" s="128">
        <v>4.1666666666666661</v>
      </c>
      <c r="FK40" s="121">
        <v>4.7619047619047628</v>
      </c>
      <c r="FL40" s="121">
        <v>19.879518072289155</v>
      </c>
      <c r="FM40" s="121">
        <v>32.7683615819209</v>
      </c>
      <c r="FN40" s="121">
        <v>15.929203539823011</v>
      </c>
      <c r="FO40" s="128">
        <v>16.788321167883218</v>
      </c>
      <c r="FP40" s="121">
        <v>18.91891891891893</v>
      </c>
      <c r="FQ40" s="121">
        <v>20.33898305084746</v>
      </c>
      <c r="FR40" s="121">
        <v>26.050420168067227</v>
      </c>
      <c r="FS40" s="121">
        <v>19.166666666666671</v>
      </c>
      <c r="FT40" s="128">
        <v>17.582417582417577</v>
      </c>
      <c r="FU40" s="121">
        <v>10.843373493975903</v>
      </c>
      <c r="FV40" s="121">
        <v>15.662650602409645</v>
      </c>
      <c r="FW40" s="121">
        <v>16.363636363636363</v>
      </c>
      <c r="FX40" s="121">
        <v>17.582417582417584</v>
      </c>
      <c r="FY40" s="128">
        <v>14.583333333333337</v>
      </c>
      <c r="FZ40" s="121">
        <v>17.460317460317466</v>
      </c>
      <c r="GA40" s="121">
        <v>40.718562874251496</v>
      </c>
      <c r="GB40" s="121">
        <v>36.723163841807931</v>
      </c>
      <c r="GC40" s="121">
        <v>16.814159292035399</v>
      </c>
      <c r="GD40" s="128">
        <v>47.058823529411761</v>
      </c>
      <c r="GE40" s="121">
        <v>29.931972789115651</v>
      </c>
      <c r="GF40" s="121">
        <v>19.491525423728824</v>
      </c>
      <c r="GG40" s="121">
        <v>39.655172413793103</v>
      </c>
      <c r="GH40" s="121">
        <v>33.333333333333343</v>
      </c>
      <c r="GI40" s="128">
        <v>19.565217391304344</v>
      </c>
      <c r="GJ40" s="121">
        <v>31.707317073170731</v>
      </c>
      <c r="GK40" s="121">
        <v>33.734939759036152</v>
      </c>
      <c r="GL40" s="121">
        <v>23.63636363636363</v>
      </c>
      <c r="GM40" s="130">
        <v>37.777777777777771</v>
      </c>
      <c r="GN40" s="128">
        <v>27.083333333333339</v>
      </c>
      <c r="GO40" s="121">
        <v>31.746031746031747</v>
      </c>
      <c r="GP40" s="121">
        <v>8.3832335329341348</v>
      </c>
      <c r="GQ40" s="121">
        <v>27.118644067796613</v>
      </c>
      <c r="GR40" s="121">
        <v>16.814159292035388</v>
      </c>
      <c r="GS40" s="128">
        <v>8.0291970802919739</v>
      </c>
      <c r="GT40" s="121">
        <v>18.243243243243239</v>
      </c>
      <c r="GU40" s="121">
        <v>23.728813559322045</v>
      </c>
      <c r="GV40" s="121">
        <v>8.5470085470085504</v>
      </c>
      <c r="GW40" s="121">
        <v>20.000000000000011</v>
      </c>
      <c r="GX40" s="128">
        <v>26.373626373626376</v>
      </c>
      <c r="GY40" s="128">
        <v>7.1428571428571432</v>
      </c>
      <c r="GZ40" s="128">
        <v>15.476190476190483</v>
      </c>
      <c r="HA40" s="128">
        <v>20.000000000000004</v>
      </c>
      <c r="HB40" s="128">
        <v>7.6923076923076943</v>
      </c>
      <c r="HC40" s="128">
        <v>11.45833333333333</v>
      </c>
      <c r="HD40" s="128">
        <v>28.571428571428562</v>
      </c>
      <c r="HE40" s="128" t="s">
        <v>286</v>
      </c>
      <c r="HF40" s="128" t="s">
        <v>286</v>
      </c>
      <c r="HG40" s="128" t="s">
        <v>286</v>
      </c>
      <c r="HH40" s="128" t="s">
        <v>286</v>
      </c>
      <c r="HI40" s="128" t="s">
        <v>286</v>
      </c>
      <c r="HJ40" s="128" t="s">
        <v>286</v>
      </c>
      <c r="HK40" s="128" t="s">
        <v>286</v>
      </c>
      <c r="HL40" s="121" t="s">
        <v>286</v>
      </c>
      <c r="HM40" s="121" t="s">
        <v>286</v>
      </c>
      <c r="HN40" s="121" t="s">
        <v>286</v>
      </c>
      <c r="HO40" s="121">
        <v>8.4337349397590327</v>
      </c>
      <c r="HP40" s="128">
        <v>21.052631578947363</v>
      </c>
      <c r="HQ40" s="121" t="s">
        <v>286</v>
      </c>
      <c r="HR40" s="121">
        <v>6.25</v>
      </c>
      <c r="HS40" s="121">
        <v>22.222222222222221</v>
      </c>
      <c r="HT40" s="129">
        <v>13.77245508982036</v>
      </c>
      <c r="HU40" s="128">
        <v>8.0000000000000018</v>
      </c>
      <c r="HV40" s="114">
        <v>7.0796460176991172</v>
      </c>
      <c r="HW40" s="114">
        <v>17.647058823529399</v>
      </c>
      <c r="HX40" s="114">
        <v>8.9041095890411057</v>
      </c>
      <c r="HY40" s="114">
        <v>5.0847457627118668</v>
      </c>
      <c r="HZ40" s="114">
        <v>24.778761061946906</v>
      </c>
      <c r="IA40" s="114">
        <v>12.195121951219518</v>
      </c>
      <c r="IB40" s="114">
        <v>10.752688172043012</v>
      </c>
      <c r="IC40" s="114">
        <v>13.253012048192767</v>
      </c>
      <c r="ID40" s="114">
        <v>12.048192771084338</v>
      </c>
      <c r="IE40" s="114">
        <v>10.526315789473685</v>
      </c>
      <c r="IF40" s="114">
        <v>16.304347826086957</v>
      </c>
      <c r="IG40" s="114">
        <v>4.1666666666666652</v>
      </c>
      <c r="IH40" s="114">
        <v>16.12903225806452</v>
      </c>
      <c r="II40" s="114">
        <v>10.493827160493829</v>
      </c>
      <c r="IJ40" s="114">
        <v>6.2499999999999991</v>
      </c>
      <c r="IK40" s="114">
        <v>3.5398230088495577</v>
      </c>
      <c r="IL40" s="114">
        <v>6.0606060606060597</v>
      </c>
      <c r="IM40" s="114">
        <v>5.479452054794522</v>
      </c>
      <c r="IN40" s="114">
        <v>5.084745762711866</v>
      </c>
      <c r="IO40" s="114">
        <v>7.0175438596491215</v>
      </c>
      <c r="IP40" s="114">
        <v>10.569105691056915</v>
      </c>
      <c r="IQ40" s="114">
        <v>6.4516129032258078</v>
      </c>
      <c r="IR40" s="114">
        <v>6.1728395061728412</v>
      </c>
      <c r="IS40" s="114">
        <v>4.8192771084337345</v>
      </c>
      <c r="IT40" s="114">
        <v>3.5087719298245608</v>
      </c>
      <c r="IU40" s="114">
        <v>5.4945054945054954</v>
      </c>
      <c r="IV40" s="114">
        <v>7.2916666666666679</v>
      </c>
      <c r="IW40" s="114">
        <v>7.9365079365079367</v>
      </c>
      <c r="IX40" s="114" t="str">
        <f t="shared" si="41"/>
        <v>--</v>
      </c>
      <c r="IY40" s="114" t="str">
        <f t="shared" si="41"/>
        <v>--</v>
      </c>
      <c r="IZ40" s="114" t="str">
        <f t="shared" si="41"/>
        <v>--</v>
      </c>
      <c r="JA40" s="114" t="str">
        <f t="shared" si="41"/>
        <v>--</v>
      </c>
      <c r="JB40" s="114" t="str">
        <f t="shared" si="41"/>
        <v>--</v>
      </c>
      <c r="JC40" s="114" t="str">
        <f t="shared" si="41"/>
        <v>--</v>
      </c>
      <c r="JD40" s="114" t="str">
        <f t="shared" si="41"/>
        <v>--</v>
      </c>
      <c r="JE40" s="114" t="str">
        <f t="shared" si="41"/>
        <v>--</v>
      </c>
      <c r="JF40" s="114" t="str">
        <f t="shared" si="41"/>
        <v>--</v>
      </c>
      <c r="JG40" s="243">
        <v>5.1282051282051304</v>
      </c>
      <c r="JH40" s="243">
        <v>10.4477611940299</v>
      </c>
      <c r="JI40" s="243">
        <v>15.384615384615399</v>
      </c>
      <c r="JJ40" s="243">
        <v>9.8765432098765409</v>
      </c>
      <c r="JK40" s="243">
        <v>8.3333333333333304</v>
      </c>
      <c r="JL40" s="243">
        <v>10.294117647058799</v>
      </c>
      <c r="JM40" s="243">
        <v>10.2564102564103</v>
      </c>
      <c r="JN40" s="243">
        <v>16.6666666666667</v>
      </c>
      <c r="JO40" s="243">
        <v>19.230769230769202</v>
      </c>
      <c r="JP40" s="243">
        <v>16.049382716049401</v>
      </c>
      <c r="JQ40" s="243">
        <v>11.9047619047619</v>
      </c>
      <c r="JR40" s="243">
        <v>5.8823529411764701</v>
      </c>
      <c r="JS40" s="243">
        <v>17.948717948717899</v>
      </c>
      <c r="JT40" s="243">
        <v>12.1212121212121</v>
      </c>
      <c r="JU40" s="243">
        <v>7.6923076923076898</v>
      </c>
      <c r="JV40" s="243">
        <v>17.5</v>
      </c>
      <c r="JW40" s="243">
        <v>15.476190476190499</v>
      </c>
      <c r="JX40" s="243">
        <v>13.235294117647101</v>
      </c>
      <c r="JY40" s="243">
        <v>10.2564102564103</v>
      </c>
      <c r="JZ40" s="243">
        <v>4.5454545454545503</v>
      </c>
      <c r="KA40" s="243">
        <v>19.230769230769202</v>
      </c>
      <c r="KB40" s="243">
        <v>4.9382716049382704</v>
      </c>
      <c r="KC40" s="243">
        <v>11.9047619047619</v>
      </c>
      <c r="KD40" s="243">
        <v>5.8823529411764701</v>
      </c>
      <c r="KE40" s="243">
        <v>0</v>
      </c>
      <c r="KF40" s="128" t="str">
        <f t="shared" si="1"/>
        <v>--</v>
      </c>
      <c r="KG40" s="243">
        <v>15.6862745098039</v>
      </c>
      <c r="KH40" s="243">
        <v>6.25</v>
      </c>
      <c r="KI40" s="128" t="str">
        <f t="shared" si="2"/>
        <v>--</v>
      </c>
      <c r="KJ40" s="243">
        <v>13.235294117647101</v>
      </c>
      <c r="KK40" s="243">
        <v>6.4102564102564097</v>
      </c>
      <c r="KL40" s="243">
        <v>8.9552238805970106</v>
      </c>
      <c r="KM40" s="243">
        <v>3.8461538461538498</v>
      </c>
      <c r="KN40" s="243">
        <v>7.4074074074074101</v>
      </c>
      <c r="KO40" s="243">
        <v>4.7619047619047601</v>
      </c>
      <c r="KP40" s="243">
        <v>5.8823529411764701</v>
      </c>
      <c r="KQ40" s="220">
        <v>2.8571428571428599</v>
      </c>
      <c r="KR40" s="220">
        <v>1.4925373134328399</v>
      </c>
      <c r="KS40" s="220">
        <v>10</v>
      </c>
      <c r="KT40" s="220">
        <v>4.4776119402985097</v>
      </c>
      <c r="KU40" s="220">
        <v>21.428571428571399</v>
      </c>
      <c r="KV40" s="220">
        <v>17.910447761194</v>
      </c>
      <c r="KW40" s="220">
        <v>4.28571428571429</v>
      </c>
      <c r="KX40" s="220">
        <v>0</v>
      </c>
      <c r="KY40" s="128" t="str">
        <f t="shared" si="40"/>
        <v>--</v>
      </c>
      <c r="KZ40" s="128" t="str">
        <f t="shared" si="40"/>
        <v>--</v>
      </c>
      <c r="LA40" s="220">
        <v>0</v>
      </c>
      <c r="LB40" s="128" t="str">
        <f t="shared" si="42"/>
        <v>--</v>
      </c>
      <c r="LC40" s="295">
        <v>42.465753424657535</v>
      </c>
      <c r="LD40" s="295">
        <v>21.25</v>
      </c>
      <c r="LE40" s="295">
        <v>22.857142857142854</v>
      </c>
      <c r="LF40" s="295">
        <v>14</v>
      </c>
      <c r="LG40" s="295">
        <v>32.35294117647058</v>
      </c>
      <c r="LH40" s="295">
        <v>23.170731707317071</v>
      </c>
      <c r="LI40" s="295">
        <v>11.764705882352944</v>
      </c>
      <c r="LJ40" s="295">
        <v>10</v>
      </c>
      <c r="LK40" s="380">
        <v>30.303030303030305</v>
      </c>
      <c r="LL40" s="381">
        <v>18.181818181818183</v>
      </c>
      <c r="LM40" s="381">
        <v>20.338983050847457</v>
      </c>
      <c r="LN40" s="381">
        <v>11.53846153846154</v>
      </c>
      <c r="LO40" s="380">
        <v>20.833333333333329</v>
      </c>
      <c r="LP40" s="381">
        <v>26.25</v>
      </c>
      <c r="LQ40" s="381">
        <v>12.857142857142859</v>
      </c>
      <c r="LR40" s="381">
        <v>13.725490196078431</v>
      </c>
      <c r="LS40" s="381">
        <v>24.999999999999996</v>
      </c>
      <c r="LT40" s="381">
        <v>25.609756097560968</v>
      </c>
      <c r="LU40" s="381">
        <v>15.294117647058831</v>
      </c>
      <c r="LV40" s="381">
        <v>7.1428571428571441</v>
      </c>
      <c r="LW40" s="381">
        <v>24.242424242424249</v>
      </c>
      <c r="LX40" s="381">
        <v>11.320754716981133</v>
      </c>
      <c r="LY40" s="381">
        <v>30.50847457627118</v>
      </c>
      <c r="LZ40" s="381">
        <v>15.384615384615385</v>
      </c>
      <c r="MA40" s="380">
        <v>39.726027397260275</v>
      </c>
      <c r="MB40" s="381">
        <v>48.71794871794873</v>
      </c>
      <c r="MC40" s="381">
        <v>35.294117647058826</v>
      </c>
      <c r="MD40" s="381">
        <v>36.734693877551024</v>
      </c>
      <c r="ME40" s="381">
        <v>26.470588235294123</v>
      </c>
      <c r="MF40" s="381">
        <v>31.707317073170728</v>
      </c>
      <c r="MG40" s="381">
        <v>36.47058823529413</v>
      </c>
      <c r="MH40" s="381">
        <v>28.571428571428562</v>
      </c>
      <c r="MI40" s="381">
        <v>25.757575757575761</v>
      </c>
      <c r="MJ40" s="381">
        <v>34.545454545454561</v>
      </c>
      <c r="MK40" s="381">
        <v>49.152542372881378</v>
      </c>
      <c r="ML40" s="381">
        <v>34.61538461538462</v>
      </c>
      <c r="MM40" s="378" t="str">
        <f t="shared" si="5"/>
        <v>--</v>
      </c>
      <c r="MN40" s="381">
        <v>35.897435897435898</v>
      </c>
      <c r="MO40" s="381">
        <v>32.857142857142861</v>
      </c>
      <c r="MP40" s="381">
        <v>33.333333333333336</v>
      </c>
      <c r="MQ40" s="378" t="str">
        <f t="shared" si="6"/>
        <v>--</v>
      </c>
      <c r="MR40" s="381">
        <v>19.512195121951216</v>
      </c>
      <c r="MS40" s="381">
        <v>18.82352941176471</v>
      </c>
      <c r="MT40" s="381">
        <v>19.999999999999996</v>
      </c>
      <c r="MU40" s="378" t="str">
        <f t="shared" si="7"/>
        <v>--</v>
      </c>
      <c r="MV40" s="381">
        <v>22.222222222222214</v>
      </c>
      <c r="MW40" s="381">
        <v>37.288135593220339</v>
      </c>
      <c r="MX40" s="381">
        <v>30.76923076923077</v>
      </c>
      <c r="MY40" s="380">
        <v>35.61643835616438</v>
      </c>
      <c r="MZ40" s="381">
        <v>31.250000000000004</v>
      </c>
      <c r="NA40" s="381">
        <v>32.857142857142854</v>
      </c>
      <c r="NB40" s="381">
        <v>35.294117647058826</v>
      </c>
      <c r="NC40" s="381">
        <v>27.941176470588232</v>
      </c>
      <c r="ND40" s="381">
        <v>30.487804878048777</v>
      </c>
      <c r="NE40" s="381">
        <v>29.411764705882355</v>
      </c>
      <c r="NF40" s="381">
        <v>22.857142857142851</v>
      </c>
      <c r="NG40" s="381">
        <v>25.757575757575761</v>
      </c>
      <c r="NH40" s="381">
        <v>37.037037037037038</v>
      </c>
      <c r="NI40" s="381">
        <v>37.288135593220339</v>
      </c>
      <c r="NJ40" s="381">
        <v>34.61538461538462</v>
      </c>
      <c r="NK40" s="380">
        <v>9.589041095890412</v>
      </c>
      <c r="NL40" s="381">
        <v>13.924050632911388</v>
      </c>
      <c r="NM40" s="381">
        <v>15.942028985507253</v>
      </c>
      <c r="NN40" s="381">
        <v>13.461538461538462</v>
      </c>
      <c r="NO40" s="381">
        <v>10.294117647058824</v>
      </c>
      <c r="NP40" s="381">
        <v>11.111111111111112</v>
      </c>
      <c r="NQ40" s="381">
        <v>8.2352941176470562</v>
      </c>
      <c r="NR40" s="381">
        <v>5.7142857142857135</v>
      </c>
      <c r="NS40" s="381">
        <v>13.636363636363637</v>
      </c>
      <c r="NT40" s="381">
        <v>11.111111111111111</v>
      </c>
      <c r="NU40" s="381">
        <v>8.6206896551724128</v>
      </c>
      <c r="NV40" s="381">
        <v>7.6923076923076916</v>
      </c>
      <c r="NW40" s="380">
        <v>8.2191780821917799</v>
      </c>
      <c r="NX40" s="381">
        <v>15.384615384615383</v>
      </c>
      <c r="NY40" s="381">
        <v>14.705882352941178</v>
      </c>
      <c r="NZ40" s="381">
        <v>11.538461538461542</v>
      </c>
      <c r="OA40" s="381">
        <v>5.882352941176471</v>
      </c>
      <c r="OB40" s="381">
        <v>14.814814814814818</v>
      </c>
      <c r="OC40" s="381">
        <v>11.764705882352944</v>
      </c>
      <c r="OD40" s="381">
        <v>8.571428571428573</v>
      </c>
      <c r="OE40" s="381">
        <v>6.0606060606060632</v>
      </c>
      <c r="OF40" s="381">
        <v>15.09433962264151</v>
      </c>
      <c r="OG40" s="381">
        <v>12.068965517241381</v>
      </c>
      <c r="OH40" s="381">
        <v>15.384615384615385</v>
      </c>
      <c r="OI40" s="380">
        <v>4.10958904109589</v>
      </c>
      <c r="OJ40" s="381">
        <v>12.658227848101268</v>
      </c>
      <c r="OK40" s="381">
        <v>17.39130434782609</v>
      </c>
      <c r="OL40" s="381">
        <v>23.076923076923077</v>
      </c>
      <c r="OM40" s="381">
        <v>8.823529411764703</v>
      </c>
      <c r="ON40" s="381">
        <v>3.7037037037037028</v>
      </c>
      <c r="OO40" s="381">
        <v>11.764705882352944</v>
      </c>
      <c r="OP40" s="381">
        <v>2.8571428571428568</v>
      </c>
      <c r="OQ40" s="381">
        <v>4.5454545454545441</v>
      </c>
      <c r="OR40" s="381">
        <v>3.773584905660377</v>
      </c>
      <c r="OS40" s="381">
        <v>10.344827586206897</v>
      </c>
      <c r="OT40" s="381">
        <v>7.6923076923076916</v>
      </c>
      <c r="OU40" s="378" t="str">
        <f t="shared" si="8"/>
        <v>--</v>
      </c>
      <c r="OV40" s="381">
        <v>11.39240506329114</v>
      </c>
      <c r="OW40" s="381">
        <v>15.942028985507243</v>
      </c>
      <c r="OX40" s="381">
        <v>17.647058823529413</v>
      </c>
      <c r="OY40" s="378" t="str">
        <f t="shared" si="9"/>
        <v>--</v>
      </c>
      <c r="OZ40" s="381">
        <v>2.4691358024691348</v>
      </c>
      <c r="PA40" s="381">
        <v>4.7058823529411749</v>
      </c>
      <c r="PB40" s="381">
        <v>4.2857142857142847</v>
      </c>
      <c r="PC40" s="378" t="str">
        <f t="shared" si="10"/>
        <v>--</v>
      </c>
      <c r="PD40" s="381">
        <v>9.4339622641509422</v>
      </c>
      <c r="PE40" s="381">
        <v>20.689655172413786</v>
      </c>
      <c r="PF40" s="381">
        <v>11.538461538461538</v>
      </c>
      <c r="PG40" s="380">
        <v>10.958904109589044</v>
      </c>
      <c r="PH40" s="381">
        <v>20.253164556962023</v>
      </c>
      <c r="PI40" s="381">
        <v>17.39130434782609</v>
      </c>
      <c r="PJ40" s="381">
        <v>16</v>
      </c>
      <c r="PK40" s="381">
        <v>10.294117647058822</v>
      </c>
      <c r="PL40" s="381">
        <v>12.345679012345677</v>
      </c>
      <c r="PM40" s="381">
        <v>12.941176470588237</v>
      </c>
      <c r="PN40" s="381">
        <v>4.2857142857142865</v>
      </c>
      <c r="PO40" s="381">
        <v>7.5757575757575761</v>
      </c>
      <c r="PP40" s="381">
        <v>15.09433962264151</v>
      </c>
      <c r="PQ40" s="381">
        <v>5.1724137931034493</v>
      </c>
      <c r="PR40" s="381">
        <v>3.8461538461538458</v>
      </c>
      <c r="PS40" s="380">
        <v>1.5624999999999998</v>
      </c>
      <c r="PT40" s="381">
        <v>2.4999999999999996</v>
      </c>
      <c r="PU40" s="381">
        <v>3.9215686274509802</v>
      </c>
      <c r="PV40" s="381">
        <v>8.3333333333333321</v>
      </c>
      <c r="PW40" s="380">
        <v>3.1249999999999996</v>
      </c>
      <c r="PX40" s="381">
        <v>0</v>
      </c>
      <c r="PY40" s="381">
        <v>11.76470588235294</v>
      </c>
      <c r="PZ40" s="381">
        <v>12.5</v>
      </c>
      <c r="QA40" s="380">
        <v>15.625</v>
      </c>
      <c r="QB40" s="381">
        <v>7.6923076923076907</v>
      </c>
      <c r="QC40" s="381">
        <v>11.764705882352942</v>
      </c>
      <c r="QD40" s="381">
        <v>12.500000000000002</v>
      </c>
      <c r="QE40" s="380">
        <v>3.1249999999999996</v>
      </c>
      <c r="QF40" s="381">
        <v>0</v>
      </c>
      <c r="QG40" s="381">
        <v>5.8823529411764719</v>
      </c>
      <c r="QH40" s="381">
        <v>16.666666666666668</v>
      </c>
      <c r="QI40" s="380">
        <v>7.1428571428571432</v>
      </c>
      <c r="QJ40" s="381">
        <v>20.512820512820515</v>
      </c>
      <c r="QK40" s="381">
        <v>20.8955223880597</v>
      </c>
      <c r="QL40" s="381">
        <v>11.538461538461538</v>
      </c>
      <c r="QM40" s="378" t="str">
        <f t="shared" si="11"/>
        <v>--</v>
      </c>
      <c r="QN40" s="381">
        <v>18.749999999999993</v>
      </c>
      <c r="QO40" s="381">
        <v>10.714285714285715</v>
      </c>
      <c r="QP40" s="381">
        <v>16.176470588235297</v>
      </c>
      <c r="QQ40" s="378" t="str">
        <f t="shared" si="12"/>
        <v>--</v>
      </c>
      <c r="QR40" s="381">
        <v>9.5238095238095219</v>
      </c>
      <c r="QS40" s="381">
        <v>26.92307692307692</v>
      </c>
      <c r="QT40" s="381">
        <v>19.23076923076923</v>
      </c>
      <c r="QU40" s="380">
        <v>12.676056338028172</v>
      </c>
      <c r="QV40" s="381">
        <v>10.389610389610386</v>
      </c>
      <c r="QW40" s="381">
        <v>17.910447761194028</v>
      </c>
      <c r="QX40" s="381">
        <v>13.46153846153846</v>
      </c>
      <c r="QY40" s="378" t="str">
        <f t="shared" si="13"/>
        <v>--</v>
      </c>
      <c r="QZ40" s="381">
        <v>9.8765432098765391</v>
      </c>
      <c r="RA40" s="381">
        <v>11.904761904761903</v>
      </c>
      <c r="RB40" s="381">
        <v>7.3529411764705905</v>
      </c>
      <c r="RC40" s="378" t="str">
        <f t="shared" si="14"/>
        <v>--</v>
      </c>
      <c r="RD40" s="381">
        <v>11.627906976744187</v>
      </c>
      <c r="RE40" s="381">
        <v>23.076923076923077</v>
      </c>
      <c r="RF40" s="381">
        <v>11.53846153846154</v>
      </c>
    </row>
    <row r="41" spans="1:474" ht="21" customHeight="1" x14ac:dyDescent="0.25">
      <c r="A41" s="114">
        <v>37</v>
      </c>
      <c r="B41" s="93" t="s">
        <v>37</v>
      </c>
      <c r="C41" s="126">
        <v>27.848101265822798</v>
      </c>
      <c r="D41" s="126">
        <v>28.758169934640513</v>
      </c>
      <c r="E41" s="126">
        <v>19.587628865979383</v>
      </c>
      <c r="F41" s="126">
        <v>22.689075630252098</v>
      </c>
      <c r="G41" s="126">
        <v>27.205882352941178</v>
      </c>
      <c r="H41" s="126">
        <v>13.513513513513516</v>
      </c>
      <c r="I41" s="126">
        <v>14.159292035398231</v>
      </c>
      <c r="J41" s="126">
        <v>31.654676258992797</v>
      </c>
      <c r="K41" s="126">
        <v>14.503816793893131</v>
      </c>
      <c r="L41" s="126">
        <v>26.851851851851841</v>
      </c>
      <c r="M41" s="128">
        <v>17.431192660550455</v>
      </c>
      <c r="N41" s="128">
        <v>20.512820512820522</v>
      </c>
      <c r="O41" s="128">
        <v>20.481927710843376</v>
      </c>
      <c r="P41" s="128">
        <v>15.596330275229349</v>
      </c>
      <c r="Q41" s="128">
        <v>12.195121951219516</v>
      </c>
      <c r="R41" s="128">
        <v>51.265822784810126</v>
      </c>
      <c r="S41" s="128">
        <v>49.350649350649341</v>
      </c>
      <c r="T41" s="128">
        <v>36.842105263157904</v>
      </c>
      <c r="U41" s="128">
        <v>45.901639344262293</v>
      </c>
      <c r="V41" s="128">
        <v>46.268656716417922</v>
      </c>
      <c r="W41" s="128">
        <v>27.027027027027032</v>
      </c>
      <c r="X41" s="128">
        <v>46.017699115044245</v>
      </c>
      <c r="Y41" s="128">
        <v>55.714285714285715</v>
      </c>
      <c r="Z41" s="128">
        <v>30.534351145038169</v>
      </c>
      <c r="AA41" s="128">
        <v>63.551401869158873</v>
      </c>
      <c r="AB41" s="132">
        <v>44.036697247706414</v>
      </c>
      <c r="AC41" s="132">
        <v>31.623931623931629</v>
      </c>
      <c r="AD41" s="132">
        <v>55.952380952380956</v>
      </c>
      <c r="AE41" s="132">
        <v>41.284403669724782</v>
      </c>
      <c r="AF41" s="128">
        <v>19.277108433734934</v>
      </c>
      <c r="AG41" s="126">
        <v>33.757961783439477</v>
      </c>
      <c r="AH41" s="126">
        <v>37.662337662337649</v>
      </c>
      <c r="AI41" s="133">
        <v>27.083333333333332</v>
      </c>
      <c r="AJ41" s="133">
        <v>42.857142857142847</v>
      </c>
      <c r="AK41" s="128">
        <v>31.578947368421044</v>
      </c>
      <c r="AL41" s="128">
        <v>15.454545454545457</v>
      </c>
      <c r="AM41" s="128">
        <v>37.16814159292035</v>
      </c>
      <c r="AN41" s="128">
        <v>37.68115942028988</v>
      </c>
      <c r="AO41" s="128">
        <v>20.610687022900766</v>
      </c>
      <c r="AP41" s="128">
        <v>46.296296296296298</v>
      </c>
      <c r="AQ41" s="128">
        <v>27.777777777777793</v>
      </c>
      <c r="AR41" s="128">
        <v>22.222222222222221</v>
      </c>
      <c r="AS41" s="128">
        <v>40.963855421686745</v>
      </c>
      <c r="AT41" s="128">
        <v>21.100917431192652</v>
      </c>
      <c r="AU41" s="128">
        <v>10.843373493975905</v>
      </c>
      <c r="AV41" s="128" t="s">
        <v>286</v>
      </c>
      <c r="AW41" s="128" t="s">
        <v>286</v>
      </c>
      <c r="AX41" s="132" t="s">
        <v>286</v>
      </c>
      <c r="AY41" s="132" t="s">
        <v>286</v>
      </c>
      <c r="AZ41" s="132" t="s">
        <v>286</v>
      </c>
      <c r="BA41" s="132" t="s">
        <v>286</v>
      </c>
      <c r="BB41" s="128" t="s">
        <v>286</v>
      </c>
      <c r="BC41" s="132" t="s">
        <v>286</v>
      </c>
      <c r="BD41" s="132" t="s">
        <v>286</v>
      </c>
      <c r="BE41" s="132" t="s">
        <v>286</v>
      </c>
      <c r="BF41" s="132">
        <v>19.266055045871557</v>
      </c>
      <c r="BG41" s="128">
        <v>14.6551724137931</v>
      </c>
      <c r="BH41" s="121" t="s">
        <v>286</v>
      </c>
      <c r="BI41" s="121">
        <v>12.844036697247708</v>
      </c>
      <c r="BJ41" s="121">
        <v>21.686746987951803</v>
      </c>
      <c r="BK41" s="121" t="s">
        <v>286</v>
      </c>
      <c r="BL41" s="128" t="s">
        <v>286</v>
      </c>
      <c r="BM41" s="121" t="s">
        <v>286</v>
      </c>
      <c r="BN41" s="114" t="s">
        <v>286</v>
      </c>
      <c r="BO41" s="114" t="s">
        <v>286</v>
      </c>
      <c r="BP41" s="114" t="s">
        <v>286</v>
      </c>
      <c r="BQ41" s="128" t="s">
        <v>286</v>
      </c>
      <c r="BR41" s="121" t="s">
        <v>286</v>
      </c>
      <c r="BS41" s="121" t="s">
        <v>286</v>
      </c>
      <c r="BT41" s="121" t="s">
        <v>286</v>
      </c>
      <c r="BU41" s="128">
        <v>30.555555555555557</v>
      </c>
      <c r="BV41" s="121">
        <v>18.103448275862064</v>
      </c>
      <c r="BW41" s="121" t="s">
        <v>286</v>
      </c>
      <c r="BX41" s="121">
        <v>23.148148148148142</v>
      </c>
      <c r="BY41" s="128">
        <v>24.096385542168672</v>
      </c>
      <c r="BZ41" s="121">
        <v>30.434782608695663</v>
      </c>
      <c r="CA41" s="121">
        <v>41.558441558441579</v>
      </c>
      <c r="CB41" s="121">
        <v>31.958762886597949</v>
      </c>
      <c r="CC41" s="128">
        <v>30.894308943089442</v>
      </c>
      <c r="CD41" s="121">
        <v>44.117647058823536</v>
      </c>
      <c r="CE41" s="121">
        <v>22.522522522522529</v>
      </c>
      <c r="CF41" s="121">
        <v>41.228070175438589</v>
      </c>
      <c r="CG41" s="128">
        <v>48.571428571428562</v>
      </c>
      <c r="CH41" s="121">
        <v>26.717557251908406</v>
      </c>
      <c r="CI41" s="121">
        <v>27.777777777777768</v>
      </c>
      <c r="CJ41" s="121">
        <v>44.036697247706442</v>
      </c>
      <c r="CK41" s="121">
        <v>24.78632478632478</v>
      </c>
      <c r="CL41" s="121">
        <v>21.686746987951796</v>
      </c>
      <c r="CM41" s="121">
        <v>31.81818181818182</v>
      </c>
      <c r="CN41" s="121">
        <v>20.481927710843383</v>
      </c>
      <c r="CO41" s="121">
        <v>7.5949367088607618</v>
      </c>
      <c r="CP41" s="128">
        <v>12.418300653594777</v>
      </c>
      <c r="CQ41" s="121">
        <v>15.463917525773194</v>
      </c>
      <c r="CR41" s="121">
        <v>4.8780487804878057</v>
      </c>
      <c r="CS41" s="114">
        <v>18.382352941176464</v>
      </c>
      <c r="CT41" s="114">
        <v>3.6036036036036045</v>
      </c>
      <c r="CU41" s="128">
        <v>5.3097345132743365</v>
      </c>
      <c r="CV41" s="121">
        <v>11.347517730496461</v>
      </c>
      <c r="CW41" s="121">
        <v>10.769230769230774</v>
      </c>
      <c r="CX41" s="114">
        <v>6.8627450980392144</v>
      </c>
      <c r="CY41" s="114">
        <v>11.009174311926609</v>
      </c>
      <c r="CZ41" s="128">
        <v>9.4827586206896548</v>
      </c>
      <c r="DA41" s="121">
        <v>3.6144578313253013</v>
      </c>
      <c r="DB41" s="121">
        <v>3.7037037037037033</v>
      </c>
      <c r="DC41" s="114">
        <v>8.4337349397590344</v>
      </c>
      <c r="DD41" s="114" t="s">
        <v>286</v>
      </c>
      <c r="DE41" s="128" t="s">
        <v>286</v>
      </c>
      <c r="DF41" s="121" t="s">
        <v>286</v>
      </c>
      <c r="DG41" s="121" t="s">
        <v>286</v>
      </c>
      <c r="DH41" s="114" t="s">
        <v>286</v>
      </c>
      <c r="DI41" s="114" t="s">
        <v>286</v>
      </c>
      <c r="DJ41" s="128" t="s">
        <v>286</v>
      </c>
      <c r="DK41" s="121" t="s">
        <v>286</v>
      </c>
      <c r="DL41" s="121" t="s">
        <v>286</v>
      </c>
      <c r="DM41" s="121">
        <v>63.551401869158873</v>
      </c>
      <c r="DN41" s="121">
        <v>49.541284403669728</v>
      </c>
      <c r="DO41" s="128">
        <v>36.206896551724142</v>
      </c>
      <c r="DP41" s="121">
        <v>57.142857142857146</v>
      </c>
      <c r="DQ41" s="121">
        <v>36.363636363636381</v>
      </c>
      <c r="DR41" s="121">
        <v>36.144578313253028</v>
      </c>
      <c r="DS41" s="121" t="s">
        <v>286</v>
      </c>
      <c r="DT41" s="128" t="s">
        <v>286</v>
      </c>
      <c r="DU41" s="131" t="s">
        <v>286</v>
      </c>
      <c r="DV41" s="131" t="s">
        <v>286</v>
      </c>
      <c r="DW41" s="114" t="s">
        <v>286</v>
      </c>
      <c r="DX41" s="131" t="s">
        <v>286</v>
      </c>
      <c r="DY41" s="128" t="s">
        <v>286</v>
      </c>
      <c r="DZ41" s="128" t="s">
        <v>286</v>
      </c>
      <c r="EA41" s="128" t="s">
        <v>286</v>
      </c>
      <c r="EB41" s="128">
        <v>56.60377358490566</v>
      </c>
      <c r="EC41" s="128">
        <v>53.211009174311926</v>
      </c>
      <c r="ED41" s="128">
        <v>41.880341880341881</v>
      </c>
      <c r="EE41" s="128">
        <v>31.325301204819272</v>
      </c>
      <c r="EF41" s="128">
        <v>52.727272727272741</v>
      </c>
      <c r="EG41" s="128">
        <v>32.9268292682927</v>
      </c>
      <c r="EH41" s="128">
        <v>4.3209876543209882</v>
      </c>
      <c r="EI41" s="128">
        <v>10.389610389610397</v>
      </c>
      <c r="EJ41" s="128">
        <v>6.2500000000000009</v>
      </c>
      <c r="EK41" s="128">
        <v>2.4590163934426235</v>
      </c>
      <c r="EL41" s="121">
        <v>8.0291970802919721</v>
      </c>
      <c r="EM41" s="121">
        <v>5.454545454545455</v>
      </c>
      <c r="EN41" s="121">
        <v>1.7699115044247791</v>
      </c>
      <c r="EO41" s="121">
        <v>7.1942446043165464</v>
      </c>
      <c r="EP41" s="128">
        <v>6.1068702290076331</v>
      </c>
      <c r="EQ41" s="121">
        <v>1.8691588785046727</v>
      </c>
      <c r="ER41" s="121">
        <v>3.7037037037037042</v>
      </c>
      <c r="ES41" s="121">
        <v>3.4782608695652177</v>
      </c>
      <c r="ET41" s="121">
        <v>3.5714285714285716</v>
      </c>
      <c r="EU41" s="128">
        <v>3.6363636363636367</v>
      </c>
      <c r="EV41" s="121">
        <v>3.6144578313253013</v>
      </c>
      <c r="EW41" s="121">
        <v>7.5471698113207548</v>
      </c>
      <c r="EX41" s="121">
        <v>11.842105263157899</v>
      </c>
      <c r="EY41" s="121">
        <v>5.1546391752577314</v>
      </c>
      <c r="EZ41" s="128">
        <v>8.1300813008130142</v>
      </c>
      <c r="FA41" s="121">
        <v>6.7164179104477642</v>
      </c>
      <c r="FB41" s="121">
        <v>2.8037383177570092</v>
      </c>
      <c r="FC41" s="121">
        <v>5.2631578947368407</v>
      </c>
      <c r="FD41" s="121">
        <v>14.814814814814813</v>
      </c>
      <c r="FE41" s="128">
        <v>6.2015503875968987</v>
      </c>
      <c r="FF41" s="121">
        <v>7.4074074074074074</v>
      </c>
      <c r="FG41" s="121">
        <v>6.4814814814814801</v>
      </c>
      <c r="FH41" s="121">
        <v>7.6923076923076943</v>
      </c>
      <c r="FI41" s="121">
        <v>3.5714285714285721</v>
      </c>
      <c r="FJ41" s="128">
        <v>5.5045871559633035</v>
      </c>
      <c r="FK41" s="121">
        <v>4.878048780487803</v>
      </c>
      <c r="FL41" s="121">
        <v>11.728395061728389</v>
      </c>
      <c r="FM41" s="121">
        <v>34.868421052631582</v>
      </c>
      <c r="FN41" s="121">
        <v>25.773195876288675</v>
      </c>
      <c r="FO41" s="128">
        <v>15.57377049180328</v>
      </c>
      <c r="FP41" s="121">
        <v>23.880597014925382</v>
      </c>
      <c r="FQ41" s="121">
        <v>18.867924528301888</v>
      </c>
      <c r="FR41" s="121">
        <v>14.159292035398233</v>
      </c>
      <c r="FS41" s="121">
        <v>26.11940298507464</v>
      </c>
      <c r="FT41" s="128">
        <v>15.384615384615389</v>
      </c>
      <c r="FU41" s="121">
        <v>7.4074074074074074</v>
      </c>
      <c r="FV41" s="121">
        <v>12.037037037037038</v>
      </c>
      <c r="FW41" s="121">
        <v>13.675213675213678</v>
      </c>
      <c r="FX41" s="121">
        <v>10.71428571428571</v>
      </c>
      <c r="FY41" s="128">
        <v>15.596330275229359</v>
      </c>
      <c r="FZ41" s="121">
        <v>2.4390243902439015</v>
      </c>
      <c r="GA41" s="121">
        <v>37.654320987654302</v>
      </c>
      <c r="GB41" s="121">
        <v>42.483660130718988</v>
      </c>
      <c r="GC41" s="121">
        <v>28.865979381443296</v>
      </c>
      <c r="GD41" s="128">
        <v>23.577235772357721</v>
      </c>
      <c r="GE41" s="121">
        <v>32.835820895522382</v>
      </c>
      <c r="GF41" s="121">
        <v>16.822429906542055</v>
      </c>
      <c r="GG41" s="121">
        <v>26.315789473684205</v>
      </c>
      <c r="GH41" s="121">
        <v>36.567164179104516</v>
      </c>
      <c r="GI41" s="128">
        <v>19.53125</v>
      </c>
      <c r="GJ41" s="121">
        <v>19.444444444444457</v>
      </c>
      <c r="GK41" s="121">
        <v>17.592592592592581</v>
      </c>
      <c r="GL41" s="121">
        <v>23.275862068965527</v>
      </c>
      <c r="GM41" s="130">
        <v>29.761904761904763</v>
      </c>
      <c r="GN41" s="128">
        <v>17.27272727272727</v>
      </c>
      <c r="GO41" s="121">
        <v>13.414634146341466</v>
      </c>
      <c r="GP41" s="121">
        <v>6.1728395061728412</v>
      </c>
      <c r="GQ41" s="121">
        <v>30.263157894736846</v>
      </c>
      <c r="GR41" s="121">
        <v>32.989690721649488</v>
      </c>
      <c r="GS41" s="128">
        <v>6.5040650406504072</v>
      </c>
      <c r="GT41" s="121">
        <v>20.8955223880597</v>
      </c>
      <c r="GU41" s="121">
        <v>23.584905660377359</v>
      </c>
      <c r="GV41" s="121">
        <v>1.7699115044247791</v>
      </c>
      <c r="GW41" s="121">
        <v>30.578512396694212</v>
      </c>
      <c r="GX41" s="128">
        <v>25.210084033613452</v>
      </c>
      <c r="GY41" s="128">
        <v>4.6296296296296315</v>
      </c>
      <c r="GZ41" s="128">
        <v>13.084112149532716</v>
      </c>
      <c r="HA41" s="128">
        <v>23.478260869565222</v>
      </c>
      <c r="HB41" s="128">
        <v>4.7619047619047601</v>
      </c>
      <c r="HC41" s="128">
        <v>13.636363636363642</v>
      </c>
      <c r="HD41" s="128">
        <v>18.292682926829276</v>
      </c>
      <c r="HE41" s="128" t="s">
        <v>286</v>
      </c>
      <c r="HF41" s="128" t="s">
        <v>286</v>
      </c>
      <c r="HG41" s="128" t="s">
        <v>286</v>
      </c>
      <c r="HH41" s="128" t="s">
        <v>286</v>
      </c>
      <c r="HI41" s="128" t="s">
        <v>286</v>
      </c>
      <c r="HJ41" s="128" t="s">
        <v>286</v>
      </c>
      <c r="HK41" s="128" t="s">
        <v>286</v>
      </c>
      <c r="HL41" s="121" t="s">
        <v>286</v>
      </c>
      <c r="HM41" s="121" t="s">
        <v>286</v>
      </c>
      <c r="HN41" s="121" t="s">
        <v>286</v>
      </c>
      <c r="HO41" s="121">
        <v>8.4112149532710276</v>
      </c>
      <c r="HP41" s="128">
        <v>8.6206896551724181</v>
      </c>
      <c r="HQ41" s="121" t="s">
        <v>286</v>
      </c>
      <c r="HR41" s="121">
        <v>4.6296296296296306</v>
      </c>
      <c r="HS41" s="121">
        <v>14.814814814814811</v>
      </c>
      <c r="HT41" s="129">
        <v>6.8322981366459627</v>
      </c>
      <c r="HU41" s="128">
        <v>11.038961038961041</v>
      </c>
      <c r="HV41" s="114">
        <v>3.0927835051546388</v>
      </c>
      <c r="HW41" s="114">
        <v>14.634146341463413</v>
      </c>
      <c r="HX41" s="114">
        <v>12.68656716417911</v>
      </c>
      <c r="HY41" s="114">
        <v>6.4814814814814845</v>
      </c>
      <c r="HZ41" s="114">
        <v>7.0175438596491233</v>
      </c>
      <c r="IA41" s="114">
        <v>17.424242424242433</v>
      </c>
      <c r="IB41" s="114">
        <v>9.3750000000000036</v>
      </c>
      <c r="IC41" s="114">
        <v>5.7142857142857171</v>
      </c>
      <c r="ID41" s="114">
        <v>6.5420560747663545</v>
      </c>
      <c r="IE41" s="114">
        <v>12.068965517241377</v>
      </c>
      <c r="IF41" s="114">
        <v>14.457831325301207</v>
      </c>
      <c r="IG41" s="114">
        <v>7.4074074074074066</v>
      </c>
      <c r="IH41" s="114">
        <v>7.3170731707317094</v>
      </c>
      <c r="II41" s="114">
        <v>2.5157232704402523</v>
      </c>
      <c r="IJ41" s="114">
        <v>9.8039215686274517</v>
      </c>
      <c r="IK41" s="114">
        <v>13.402061855670102</v>
      </c>
      <c r="IL41" s="114">
        <v>2.459016393442623</v>
      </c>
      <c r="IM41" s="114">
        <v>5.9259259259259291</v>
      </c>
      <c r="IN41" s="114">
        <v>6.4814814814814827</v>
      </c>
      <c r="IO41" s="114">
        <v>3.5087719298245608</v>
      </c>
      <c r="IP41" s="114">
        <v>10.526315789473687</v>
      </c>
      <c r="IQ41" s="114">
        <v>12.598425196850394</v>
      </c>
      <c r="IR41" s="114">
        <v>1.8867924528301885</v>
      </c>
      <c r="IS41" s="114">
        <v>4.6728971962616832</v>
      </c>
      <c r="IT41" s="114">
        <v>7.7586206896551744</v>
      </c>
      <c r="IU41" s="114">
        <v>9.5238095238095237</v>
      </c>
      <c r="IV41" s="114">
        <v>8.3333333333333339</v>
      </c>
      <c r="IW41" s="114">
        <v>2.4390243902439015</v>
      </c>
      <c r="IX41" s="114" t="str">
        <f t="shared" si="41"/>
        <v>--</v>
      </c>
      <c r="IY41" s="114" t="str">
        <f t="shared" si="41"/>
        <v>--</v>
      </c>
      <c r="IZ41" s="114" t="str">
        <f t="shared" si="41"/>
        <v>--</v>
      </c>
      <c r="JA41" s="114" t="str">
        <f t="shared" si="41"/>
        <v>--</v>
      </c>
      <c r="JB41" s="114" t="str">
        <f t="shared" si="41"/>
        <v>--</v>
      </c>
      <c r="JC41" s="114" t="str">
        <f t="shared" si="41"/>
        <v>--</v>
      </c>
      <c r="JD41" s="114" t="str">
        <f t="shared" si="41"/>
        <v>--</v>
      </c>
      <c r="JE41" s="114" t="str">
        <f t="shared" si="41"/>
        <v>--</v>
      </c>
      <c r="JF41" s="114" t="str">
        <f t="shared" si="41"/>
        <v>--</v>
      </c>
      <c r="JG41" s="243">
        <v>5.4054054054054097</v>
      </c>
      <c r="JH41" s="243">
        <v>6.0975609756097597</v>
      </c>
      <c r="JI41" s="243">
        <v>1.5873015873015901</v>
      </c>
      <c r="JJ41" s="243">
        <v>9.4339622641509493</v>
      </c>
      <c r="JK41" s="243">
        <v>2.7397260273972601</v>
      </c>
      <c r="JL41" s="243">
        <v>1.47058823529412</v>
      </c>
      <c r="JM41" s="243">
        <v>12.1621621621622</v>
      </c>
      <c r="JN41" s="243">
        <v>15.853658536585399</v>
      </c>
      <c r="JO41" s="243">
        <v>1.5873015873015901</v>
      </c>
      <c r="JP41" s="243">
        <v>16.037735849056599</v>
      </c>
      <c r="JQ41" s="243">
        <v>10.958904109589</v>
      </c>
      <c r="JR41" s="243">
        <v>7.3529411764705896</v>
      </c>
      <c r="JS41" s="243">
        <v>10.8108108108108</v>
      </c>
      <c r="JT41" s="243">
        <v>11.1111111111111</v>
      </c>
      <c r="JU41" s="243">
        <v>3.17460317460317</v>
      </c>
      <c r="JV41" s="243">
        <v>16.037735849056599</v>
      </c>
      <c r="JW41" s="243">
        <v>8.2191780821917799</v>
      </c>
      <c r="JX41" s="243">
        <v>5.8823529411764701</v>
      </c>
      <c r="JY41" s="243">
        <v>4.0540540540540499</v>
      </c>
      <c r="JZ41" s="243">
        <v>14.814814814814801</v>
      </c>
      <c r="KA41" s="243">
        <v>6.3492063492063497</v>
      </c>
      <c r="KB41" s="243">
        <v>6.6037735849056602</v>
      </c>
      <c r="KC41" s="243">
        <v>5.4794520547945202</v>
      </c>
      <c r="KD41" s="243">
        <v>8.8235294117647101</v>
      </c>
      <c r="KE41" s="243">
        <v>1.35135135135135</v>
      </c>
      <c r="KF41" s="128" t="str">
        <f t="shared" si="1"/>
        <v>--</v>
      </c>
      <c r="KG41" s="243">
        <v>12.698412698412699</v>
      </c>
      <c r="KH41" s="243">
        <v>4.6728971962616797</v>
      </c>
      <c r="KI41" s="128" t="str">
        <f t="shared" si="2"/>
        <v>--</v>
      </c>
      <c r="KJ41" s="243">
        <v>8.8235294117647101</v>
      </c>
      <c r="KK41" s="243">
        <v>4.0540540540540499</v>
      </c>
      <c r="KL41" s="243">
        <v>6.0975609756097597</v>
      </c>
      <c r="KM41" s="243">
        <v>1.5873015873015901</v>
      </c>
      <c r="KN41" s="243">
        <v>8.4905660377358494</v>
      </c>
      <c r="KO41" s="243">
        <v>2.7777777777777799</v>
      </c>
      <c r="KP41" s="243">
        <v>1.47058823529412</v>
      </c>
      <c r="KQ41" s="220">
        <v>3.0303030303030298</v>
      </c>
      <c r="KR41" s="220">
        <v>4.4943820224719104</v>
      </c>
      <c r="KS41" s="220">
        <v>4.0816326530612201</v>
      </c>
      <c r="KT41" s="220">
        <v>8.9887640449438209</v>
      </c>
      <c r="KU41" s="220">
        <v>6.1855670103092804</v>
      </c>
      <c r="KV41" s="220">
        <v>12.3595505617978</v>
      </c>
      <c r="KW41" s="220">
        <v>0</v>
      </c>
      <c r="KX41" s="220">
        <v>1.1235955056179801</v>
      </c>
      <c r="KY41" s="128" t="str">
        <f t="shared" si="40"/>
        <v>--</v>
      </c>
      <c r="KZ41" s="128" t="str">
        <f t="shared" si="40"/>
        <v>--</v>
      </c>
      <c r="LA41" s="220">
        <v>4</v>
      </c>
      <c r="LB41" s="128" t="str">
        <f t="shared" si="42"/>
        <v>--</v>
      </c>
      <c r="LC41" s="295">
        <v>21.64948453608249</v>
      </c>
      <c r="LD41" s="295">
        <v>20</v>
      </c>
      <c r="LE41" s="295">
        <v>15.294117647058828</v>
      </c>
      <c r="LF41" s="295">
        <v>11.111111111111116</v>
      </c>
      <c r="LG41" s="295">
        <v>23.59550561797753</v>
      </c>
      <c r="LH41" s="295">
        <v>24.299065420560755</v>
      </c>
      <c r="LI41" s="295">
        <v>9.5890410958904102</v>
      </c>
      <c r="LJ41" s="295">
        <v>2.8169014084507045</v>
      </c>
      <c r="LK41" s="380">
        <v>32.558139534883722</v>
      </c>
      <c r="LL41" s="381">
        <v>15.384615384615383</v>
      </c>
      <c r="LM41" s="381">
        <v>12.987012987012987</v>
      </c>
      <c r="LN41" s="381">
        <v>0</v>
      </c>
      <c r="LO41" s="380">
        <v>10.416666666666673</v>
      </c>
      <c r="LP41" s="381">
        <v>12.000000000000004</v>
      </c>
      <c r="LQ41" s="381">
        <v>16.470588235294127</v>
      </c>
      <c r="LR41" s="381">
        <v>11.111111111111116</v>
      </c>
      <c r="LS41" s="381">
        <v>9.0909090909090882</v>
      </c>
      <c r="LT41" s="381">
        <v>12.149532710280379</v>
      </c>
      <c r="LU41" s="381">
        <v>4.1095890410958891</v>
      </c>
      <c r="LV41" s="381">
        <v>4.2253521126760551</v>
      </c>
      <c r="LW41" s="381">
        <v>16.279069767441857</v>
      </c>
      <c r="LX41" s="381">
        <v>13.186813186813188</v>
      </c>
      <c r="LY41" s="381">
        <v>10.38961038961039</v>
      </c>
      <c r="LZ41" s="381">
        <v>5.4054054054054088</v>
      </c>
      <c r="MA41" s="380">
        <v>25.252525252525253</v>
      </c>
      <c r="MB41" s="381">
        <v>34.666666666666664</v>
      </c>
      <c r="MC41" s="381">
        <v>25.882352941176475</v>
      </c>
      <c r="MD41" s="381">
        <v>19.047619047619047</v>
      </c>
      <c r="ME41" s="381">
        <v>18.181818181818183</v>
      </c>
      <c r="MF41" s="381">
        <v>34.579439252336435</v>
      </c>
      <c r="MG41" s="381">
        <v>23.287671232876711</v>
      </c>
      <c r="MH41" s="381">
        <v>32.394366197183089</v>
      </c>
      <c r="MI41" s="381">
        <v>33.333333333333321</v>
      </c>
      <c r="MJ41" s="381">
        <v>29.213483146067418</v>
      </c>
      <c r="MK41" s="381">
        <v>28</v>
      </c>
      <c r="ML41" s="381">
        <v>22.972972972972968</v>
      </c>
      <c r="MM41" s="378" t="str">
        <f t="shared" si="5"/>
        <v>--</v>
      </c>
      <c r="MN41" s="381">
        <v>31.081081081081088</v>
      </c>
      <c r="MO41" s="381">
        <v>27.058823529411764</v>
      </c>
      <c r="MP41" s="381">
        <v>14.285714285714286</v>
      </c>
      <c r="MQ41" s="378" t="str">
        <f t="shared" si="6"/>
        <v>--</v>
      </c>
      <c r="MR41" s="381">
        <v>18.691588785046733</v>
      </c>
      <c r="MS41" s="381">
        <v>12.328767123287671</v>
      </c>
      <c r="MT41" s="381">
        <v>16.901408450704228</v>
      </c>
      <c r="MU41" s="378" t="str">
        <f t="shared" si="7"/>
        <v>--</v>
      </c>
      <c r="MV41" s="381">
        <v>29.999999999999996</v>
      </c>
      <c r="MW41" s="381">
        <v>32.89473684210526</v>
      </c>
      <c r="MX41" s="381">
        <v>22.972972972972968</v>
      </c>
      <c r="MY41" s="380">
        <v>35.051546391752581</v>
      </c>
      <c r="MZ41" s="381">
        <v>27.999999999999993</v>
      </c>
      <c r="NA41" s="381">
        <v>25.882352941176464</v>
      </c>
      <c r="NB41" s="381">
        <v>17.741935483870961</v>
      </c>
      <c r="NC41" s="381">
        <v>32.95454545454546</v>
      </c>
      <c r="ND41" s="381">
        <v>37.383177570093466</v>
      </c>
      <c r="NE41" s="381">
        <v>31.506849315068465</v>
      </c>
      <c r="NF41" s="381">
        <v>25.352112676056343</v>
      </c>
      <c r="NG41" s="381">
        <v>42.528735632183903</v>
      </c>
      <c r="NH41" s="381">
        <v>38.043478260869584</v>
      </c>
      <c r="NI41" s="381">
        <v>28.94736842105263</v>
      </c>
      <c r="NJ41" s="381">
        <v>29.729729729729716</v>
      </c>
      <c r="NK41" s="380">
        <v>9.183673469387756</v>
      </c>
      <c r="NL41" s="381">
        <v>4.1095890410958908</v>
      </c>
      <c r="NM41" s="381">
        <v>12.941176470588239</v>
      </c>
      <c r="NN41" s="381">
        <v>6.3492063492063497</v>
      </c>
      <c r="NO41" s="381">
        <v>10.227272727272727</v>
      </c>
      <c r="NP41" s="381">
        <v>15.887850467289711</v>
      </c>
      <c r="NQ41" s="381">
        <v>6.8493150684931496</v>
      </c>
      <c r="NR41" s="381">
        <v>2.816901408450704</v>
      </c>
      <c r="NS41" s="381">
        <v>12.500000000000004</v>
      </c>
      <c r="NT41" s="381">
        <v>11.956521739130437</v>
      </c>
      <c r="NU41" s="381">
        <v>11.688311688311686</v>
      </c>
      <c r="NV41" s="381">
        <v>1.3513513513513513</v>
      </c>
      <c r="NW41" s="380">
        <v>1.0204081632653057</v>
      </c>
      <c r="NX41" s="381">
        <v>8.2191780821917799</v>
      </c>
      <c r="NY41" s="381">
        <v>12.941176470588236</v>
      </c>
      <c r="NZ41" s="381">
        <v>6.349206349206348</v>
      </c>
      <c r="OA41" s="381">
        <v>3.4090909090909083</v>
      </c>
      <c r="OB41" s="381">
        <v>4.6728971962616832</v>
      </c>
      <c r="OC41" s="381">
        <v>12.328767123287676</v>
      </c>
      <c r="OD41" s="381">
        <v>8.4507042253521121</v>
      </c>
      <c r="OE41" s="381">
        <v>5.7471264367816115</v>
      </c>
      <c r="OF41" s="381">
        <v>11.235955056179773</v>
      </c>
      <c r="OG41" s="381">
        <v>11.688311688311684</v>
      </c>
      <c r="OH41" s="381">
        <v>12.162162162162165</v>
      </c>
      <c r="OI41" s="380">
        <v>12.000000000000004</v>
      </c>
      <c r="OJ41" s="381">
        <v>13.513513513513516</v>
      </c>
      <c r="OK41" s="381">
        <v>12.941176470588239</v>
      </c>
      <c r="OL41" s="381">
        <v>7.9365079365079385</v>
      </c>
      <c r="OM41" s="381">
        <v>6.8181818181818192</v>
      </c>
      <c r="ON41" s="381">
        <v>13.084112149532707</v>
      </c>
      <c r="OO41" s="381">
        <v>9.5890410958904102</v>
      </c>
      <c r="OP41" s="381">
        <v>5.6338028169014081</v>
      </c>
      <c r="OQ41" s="381">
        <v>8.0459770114942533</v>
      </c>
      <c r="OR41" s="381">
        <v>8.9887640449438209</v>
      </c>
      <c r="OS41" s="381">
        <v>6.4935064935064934</v>
      </c>
      <c r="OT41" s="381">
        <v>8.108108108108107</v>
      </c>
      <c r="OU41" s="378" t="str">
        <f t="shared" si="8"/>
        <v>--</v>
      </c>
      <c r="OV41" s="381">
        <v>13.513513513513509</v>
      </c>
      <c r="OW41" s="381">
        <v>14.285714285714285</v>
      </c>
      <c r="OX41" s="381">
        <v>7.9365079365079403</v>
      </c>
      <c r="OY41" s="378" t="str">
        <f t="shared" si="9"/>
        <v>--</v>
      </c>
      <c r="OZ41" s="381">
        <v>9.3457943925233682</v>
      </c>
      <c r="PA41" s="381">
        <v>13.698630136986305</v>
      </c>
      <c r="PB41" s="381">
        <v>11.267605633802818</v>
      </c>
      <c r="PC41" s="378" t="str">
        <f t="shared" si="10"/>
        <v>--</v>
      </c>
      <c r="PD41" s="381">
        <v>10.989010989010993</v>
      </c>
      <c r="PE41" s="381">
        <v>10.389610389610388</v>
      </c>
      <c r="PF41" s="381">
        <v>14.864864864864861</v>
      </c>
      <c r="PG41" s="380">
        <v>15.306122448979593</v>
      </c>
      <c r="PH41" s="381">
        <v>10.958904109589044</v>
      </c>
      <c r="PI41" s="381">
        <v>17.647058823529413</v>
      </c>
      <c r="PJ41" s="381">
        <v>11.111111111111109</v>
      </c>
      <c r="PK41" s="381">
        <v>13.636363636363637</v>
      </c>
      <c r="PL41" s="381">
        <v>26.168224299065429</v>
      </c>
      <c r="PM41" s="381">
        <v>16.43835616438356</v>
      </c>
      <c r="PN41" s="381">
        <v>9.8591549295774641</v>
      </c>
      <c r="PO41" s="381">
        <v>25.287356321839091</v>
      </c>
      <c r="PP41" s="381">
        <v>18.888888888888886</v>
      </c>
      <c r="PQ41" s="381">
        <v>21.052631578947373</v>
      </c>
      <c r="PR41" s="381">
        <v>12.162162162162167</v>
      </c>
      <c r="PS41" s="380">
        <v>2.3255813953488365</v>
      </c>
      <c r="PT41" s="381">
        <v>7.608695652173914</v>
      </c>
      <c r="PU41" s="381">
        <v>6.8493150684931505</v>
      </c>
      <c r="PV41" s="381">
        <v>1.3513513513513513</v>
      </c>
      <c r="PW41" s="380">
        <v>16.470588235294123</v>
      </c>
      <c r="PX41" s="381">
        <v>13.04347826086957</v>
      </c>
      <c r="PY41" s="381">
        <v>8.3333333333333339</v>
      </c>
      <c r="PZ41" s="381">
        <v>10.810810810810811</v>
      </c>
      <c r="QA41" s="380">
        <v>17.647058823529409</v>
      </c>
      <c r="QB41" s="381">
        <v>15.38461538461539</v>
      </c>
      <c r="QC41" s="381">
        <v>8.3333333333333339</v>
      </c>
      <c r="QD41" s="381">
        <v>12.328767123287674</v>
      </c>
      <c r="QE41" s="380">
        <v>1.19047619047619</v>
      </c>
      <c r="QF41" s="381">
        <v>3.296703296703297</v>
      </c>
      <c r="QG41" s="381">
        <v>2.7777777777777777</v>
      </c>
      <c r="QH41" s="381">
        <v>16.21621621621621</v>
      </c>
      <c r="QI41" s="380">
        <v>7.9999999999999973</v>
      </c>
      <c r="QJ41" s="381">
        <v>14.864864864864865</v>
      </c>
      <c r="QK41" s="381">
        <v>14.457831325301202</v>
      </c>
      <c r="QL41" s="381">
        <v>4.761904761904761</v>
      </c>
      <c r="QM41" s="378" t="str">
        <f t="shared" si="11"/>
        <v>--</v>
      </c>
      <c r="QN41" s="381">
        <v>18.691588785046726</v>
      </c>
      <c r="QO41" s="381">
        <v>15.068493150684931</v>
      </c>
      <c r="QP41" s="381">
        <v>14.705882352941181</v>
      </c>
      <c r="QQ41" s="378" t="str">
        <f t="shared" si="12"/>
        <v>--</v>
      </c>
      <c r="QR41" s="381">
        <v>15.384615384615387</v>
      </c>
      <c r="QS41" s="381">
        <v>17.808219178082187</v>
      </c>
      <c r="QT41" s="381">
        <v>12.000000000000004</v>
      </c>
      <c r="QU41" s="380">
        <v>13.265306122448987</v>
      </c>
      <c r="QV41" s="381">
        <v>10.810810810810811</v>
      </c>
      <c r="QW41" s="381">
        <v>9.6385542168674672</v>
      </c>
      <c r="QX41" s="381">
        <v>7.9365079365079385</v>
      </c>
      <c r="QY41" s="378" t="str">
        <f t="shared" si="13"/>
        <v>--</v>
      </c>
      <c r="QZ41" s="381">
        <v>16.037735849056602</v>
      </c>
      <c r="RA41" s="381">
        <v>8.2191780821917799</v>
      </c>
      <c r="RB41" s="381">
        <v>7.3529411764705905</v>
      </c>
      <c r="RC41" s="378" t="str">
        <f t="shared" si="14"/>
        <v>--</v>
      </c>
      <c r="RD41" s="381">
        <v>12.359550561797754</v>
      </c>
      <c r="RE41" s="381">
        <v>9.5890410958904138</v>
      </c>
      <c r="RF41" s="381">
        <v>8</v>
      </c>
    </row>
    <row r="42" spans="1:474" x14ac:dyDescent="0.25">
      <c r="A42" s="114">
        <v>38</v>
      </c>
      <c r="B42" s="93" t="s">
        <v>38</v>
      </c>
      <c r="C42" s="126">
        <v>32.894736842105253</v>
      </c>
      <c r="D42" s="126">
        <v>32.374100719424476</v>
      </c>
      <c r="E42" s="126">
        <v>24.793388429752071</v>
      </c>
      <c r="F42" s="126">
        <v>33.333333333333336</v>
      </c>
      <c r="G42" s="126">
        <v>30.327868852459005</v>
      </c>
      <c r="H42" s="126">
        <v>16.326530612244895</v>
      </c>
      <c r="I42" s="126">
        <v>25.000000000000007</v>
      </c>
      <c r="J42" s="126">
        <v>24.590163934426226</v>
      </c>
      <c r="K42" s="126">
        <v>30.188679245283019</v>
      </c>
      <c r="L42" s="126">
        <v>29.824561403508778</v>
      </c>
      <c r="M42" s="128">
        <v>24.719101123595514</v>
      </c>
      <c r="N42" s="128">
        <v>14.634146341463419</v>
      </c>
      <c r="O42" s="128">
        <v>15.78947368421052</v>
      </c>
      <c r="P42" s="128">
        <v>19.512195121951216</v>
      </c>
      <c r="Q42" s="128">
        <v>4.3478260869565215</v>
      </c>
      <c r="R42" s="128">
        <v>61.842105263157912</v>
      </c>
      <c r="S42" s="128">
        <v>50.72463768115945</v>
      </c>
      <c r="T42" s="128">
        <v>38.709677419354854</v>
      </c>
      <c r="U42" s="128">
        <v>63.432835820895505</v>
      </c>
      <c r="V42" s="128">
        <v>54.471544715447166</v>
      </c>
      <c r="W42" s="128">
        <v>31.632653061224495</v>
      </c>
      <c r="X42" s="128">
        <v>45.794392523364493</v>
      </c>
      <c r="Y42" s="128">
        <v>47.154471544715442</v>
      </c>
      <c r="Z42" s="128">
        <v>33.962264150943412</v>
      </c>
      <c r="AA42" s="128">
        <v>56.140350877192986</v>
      </c>
      <c r="AB42" s="132">
        <v>37.078651685393268</v>
      </c>
      <c r="AC42" s="132">
        <v>34.146341463414636</v>
      </c>
      <c r="AD42" s="132">
        <v>44.736842105263172</v>
      </c>
      <c r="AE42" s="132">
        <v>34.146341463414629</v>
      </c>
      <c r="AF42" s="128">
        <v>8.695652173913043</v>
      </c>
      <c r="AG42" s="126">
        <v>40.789473684210506</v>
      </c>
      <c r="AH42" s="126">
        <v>30.000000000000011</v>
      </c>
      <c r="AI42" s="133">
        <v>21.774193548387093</v>
      </c>
      <c r="AJ42" s="133">
        <v>42.105263157894726</v>
      </c>
      <c r="AK42" s="128">
        <v>34.146341463414629</v>
      </c>
      <c r="AL42" s="128">
        <v>14.285714285714297</v>
      </c>
      <c r="AM42" s="128">
        <v>31.73076923076923</v>
      </c>
      <c r="AN42" s="128">
        <v>34.959349593495951</v>
      </c>
      <c r="AO42" s="128">
        <v>17.924528301886799</v>
      </c>
      <c r="AP42" s="128">
        <v>40.350877192982459</v>
      </c>
      <c r="AQ42" s="128">
        <v>25.842696629213492</v>
      </c>
      <c r="AR42" s="128">
        <v>15.853658536585366</v>
      </c>
      <c r="AS42" s="128">
        <v>27.631578947368421</v>
      </c>
      <c r="AT42" s="128">
        <v>17.283950617283946</v>
      </c>
      <c r="AU42" s="128">
        <v>4.3478260869565215</v>
      </c>
      <c r="AV42" s="128" t="s">
        <v>286</v>
      </c>
      <c r="AW42" s="128" t="s">
        <v>286</v>
      </c>
      <c r="AX42" s="132" t="s">
        <v>286</v>
      </c>
      <c r="AY42" s="132" t="s">
        <v>286</v>
      </c>
      <c r="AZ42" s="132" t="s">
        <v>286</v>
      </c>
      <c r="BA42" s="132" t="s">
        <v>286</v>
      </c>
      <c r="BB42" s="128" t="s">
        <v>286</v>
      </c>
      <c r="BC42" s="132" t="s">
        <v>286</v>
      </c>
      <c r="BD42" s="132" t="s">
        <v>286</v>
      </c>
      <c r="BE42" s="132" t="s">
        <v>286</v>
      </c>
      <c r="BF42" s="132">
        <v>26.966292134831459</v>
      </c>
      <c r="BG42" s="128">
        <v>23.170731707317071</v>
      </c>
      <c r="BH42" s="121" t="s">
        <v>286</v>
      </c>
      <c r="BI42" s="121">
        <v>18.518518518518512</v>
      </c>
      <c r="BJ42" s="121">
        <v>4.3478260869565215</v>
      </c>
      <c r="BK42" s="121" t="s">
        <v>286</v>
      </c>
      <c r="BL42" s="128" t="s">
        <v>286</v>
      </c>
      <c r="BM42" s="121" t="s">
        <v>286</v>
      </c>
      <c r="BN42" s="114" t="s">
        <v>286</v>
      </c>
      <c r="BO42" s="114" t="s">
        <v>286</v>
      </c>
      <c r="BP42" s="114" t="s">
        <v>286</v>
      </c>
      <c r="BQ42" s="128" t="s">
        <v>286</v>
      </c>
      <c r="BR42" s="121" t="s">
        <v>286</v>
      </c>
      <c r="BS42" s="121" t="s">
        <v>286</v>
      </c>
      <c r="BT42" s="121" t="s">
        <v>286</v>
      </c>
      <c r="BU42" s="128">
        <v>32.954545454545446</v>
      </c>
      <c r="BV42" s="121">
        <v>20.731707317073162</v>
      </c>
      <c r="BW42" s="121" t="s">
        <v>286</v>
      </c>
      <c r="BX42" s="121">
        <v>26.829268292682922</v>
      </c>
      <c r="BY42" s="128">
        <v>17.391304347826086</v>
      </c>
      <c r="BZ42" s="121">
        <v>29.870129870129865</v>
      </c>
      <c r="CA42" s="121">
        <v>52.142857142857132</v>
      </c>
      <c r="CB42" s="121">
        <v>33.6</v>
      </c>
      <c r="CC42" s="128">
        <v>38.970588235294116</v>
      </c>
      <c r="CD42" s="121">
        <v>53.600000000000009</v>
      </c>
      <c r="CE42" s="121">
        <v>30.612244897959183</v>
      </c>
      <c r="CF42" s="121">
        <v>38.532110091743107</v>
      </c>
      <c r="CG42" s="128">
        <v>59.2</v>
      </c>
      <c r="CH42" s="121">
        <v>41.509433962264154</v>
      </c>
      <c r="CI42" s="121">
        <v>40.350877192982445</v>
      </c>
      <c r="CJ42" s="121">
        <v>38.888888888888893</v>
      </c>
      <c r="CK42" s="121">
        <v>37.804878048780495</v>
      </c>
      <c r="CL42" s="121">
        <v>39.473684210526308</v>
      </c>
      <c r="CM42" s="121">
        <v>28.915662650602403</v>
      </c>
      <c r="CN42" s="121">
        <v>13.043478260869568</v>
      </c>
      <c r="CO42" s="121">
        <v>13.513513513513518</v>
      </c>
      <c r="CP42" s="128">
        <v>29.197080291970799</v>
      </c>
      <c r="CQ42" s="121">
        <v>20.491803278688518</v>
      </c>
      <c r="CR42" s="121">
        <v>9.0225563909774475</v>
      </c>
      <c r="CS42" s="114">
        <v>18.399999999999999</v>
      </c>
      <c r="CT42" s="114">
        <v>16</v>
      </c>
      <c r="CU42" s="128">
        <v>8.6538461538461569</v>
      </c>
      <c r="CV42" s="121">
        <v>18.852459016393443</v>
      </c>
      <c r="CW42" s="121">
        <v>11.320754716981135</v>
      </c>
      <c r="CX42" s="114">
        <v>5.4545454545454541</v>
      </c>
      <c r="CY42" s="114">
        <v>14.77272727272727</v>
      </c>
      <c r="CZ42" s="128">
        <v>7.3170731707317085</v>
      </c>
      <c r="DA42" s="121">
        <v>7.3529411764705941</v>
      </c>
      <c r="DB42" s="121">
        <v>16.250000000000007</v>
      </c>
      <c r="DC42" s="114">
        <v>0</v>
      </c>
      <c r="DD42" s="114" t="s">
        <v>286</v>
      </c>
      <c r="DE42" s="128" t="s">
        <v>286</v>
      </c>
      <c r="DF42" s="121" t="s">
        <v>286</v>
      </c>
      <c r="DG42" s="121" t="s">
        <v>286</v>
      </c>
      <c r="DH42" s="114" t="s">
        <v>286</v>
      </c>
      <c r="DI42" s="114" t="s">
        <v>286</v>
      </c>
      <c r="DJ42" s="128" t="s">
        <v>286</v>
      </c>
      <c r="DK42" s="121" t="s">
        <v>286</v>
      </c>
      <c r="DL42" s="121" t="s">
        <v>286</v>
      </c>
      <c r="DM42" s="121">
        <v>60.714285714285722</v>
      </c>
      <c r="DN42" s="121">
        <v>43.333333333333336</v>
      </c>
      <c r="DO42" s="128">
        <v>41.463414634146318</v>
      </c>
      <c r="DP42" s="121">
        <v>55.263157894736871</v>
      </c>
      <c r="DQ42" s="121">
        <v>37.804878048780473</v>
      </c>
      <c r="DR42" s="121">
        <v>39.130434782608695</v>
      </c>
      <c r="DS42" s="121" t="s">
        <v>286</v>
      </c>
      <c r="DT42" s="128" t="s">
        <v>286</v>
      </c>
      <c r="DU42" s="131" t="s">
        <v>286</v>
      </c>
      <c r="DV42" s="131" t="s">
        <v>286</v>
      </c>
      <c r="DW42" s="114" t="s">
        <v>286</v>
      </c>
      <c r="DX42" s="131" t="s">
        <v>286</v>
      </c>
      <c r="DY42" s="128" t="s">
        <v>286</v>
      </c>
      <c r="DZ42" s="128" t="s">
        <v>286</v>
      </c>
      <c r="EA42" s="128" t="s">
        <v>286</v>
      </c>
      <c r="EB42" s="128">
        <v>43.859649122807014</v>
      </c>
      <c r="EC42" s="128">
        <v>56.81818181818182</v>
      </c>
      <c r="ED42" s="128">
        <v>48.780487804878049</v>
      </c>
      <c r="EE42" s="128">
        <v>36.84210526315789</v>
      </c>
      <c r="EF42" s="128">
        <v>55.555555555555571</v>
      </c>
      <c r="EG42" s="128">
        <v>22.727272727272727</v>
      </c>
      <c r="EH42" s="128">
        <v>2.5974025974025969</v>
      </c>
      <c r="EI42" s="128">
        <v>10.000000000000004</v>
      </c>
      <c r="EJ42" s="128">
        <v>14.400000000000013</v>
      </c>
      <c r="EK42" s="128">
        <v>5.1851851851851869</v>
      </c>
      <c r="EL42" s="121">
        <v>15.199999999999998</v>
      </c>
      <c r="EM42" s="121">
        <v>11.111111111111114</v>
      </c>
      <c r="EN42" s="121">
        <v>8.3333333333333321</v>
      </c>
      <c r="EO42" s="121">
        <v>9.6774193548387117</v>
      </c>
      <c r="EP42" s="128">
        <v>10.377358490566039</v>
      </c>
      <c r="EQ42" s="121">
        <v>1.7543859649122804</v>
      </c>
      <c r="ER42" s="121">
        <v>12.222222222222223</v>
      </c>
      <c r="ES42" s="121">
        <v>8.536585365853659</v>
      </c>
      <c r="ET42" s="121">
        <v>6.5789473684210531</v>
      </c>
      <c r="EU42" s="128">
        <v>8.536585365853659</v>
      </c>
      <c r="EV42" s="121">
        <v>4.1666666666666661</v>
      </c>
      <c r="EW42" s="121">
        <v>14.084507042253524</v>
      </c>
      <c r="EX42" s="121">
        <v>7.518796992481203</v>
      </c>
      <c r="EY42" s="121">
        <v>9.6774193548387082</v>
      </c>
      <c r="EZ42" s="128">
        <v>5.8823529411764719</v>
      </c>
      <c r="FA42" s="121">
        <v>13.445378151260504</v>
      </c>
      <c r="FB42" s="121">
        <v>5.3763440860215042</v>
      </c>
      <c r="FC42" s="121">
        <v>9.1743119266055047</v>
      </c>
      <c r="FD42" s="121">
        <v>15.238095238095237</v>
      </c>
      <c r="FE42" s="128">
        <v>3.0612244897959187</v>
      </c>
      <c r="FF42" s="121">
        <v>5.4545454545454559</v>
      </c>
      <c r="FG42" s="121">
        <v>17.977528089887645</v>
      </c>
      <c r="FH42" s="121">
        <v>3.7037037037037037</v>
      </c>
      <c r="FI42" s="121">
        <v>10.810810810810814</v>
      </c>
      <c r="FJ42" s="128">
        <v>7.4074074074074083</v>
      </c>
      <c r="FK42" s="121">
        <v>0</v>
      </c>
      <c r="FL42" s="121">
        <v>23.684210526315795</v>
      </c>
      <c r="FM42" s="121">
        <v>37.777777777777764</v>
      </c>
      <c r="FN42" s="121">
        <v>24.193548387096783</v>
      </c>
      <c r="FO42" s="128">
        <v>17.164179104477608</v>
      </c>
      <c r="FP42" s="121">
        <v>31.932773109243701</v>
      </c>
      <c r="FQ42" s="121">
        <v>16.129032258064512</v>
      </c>
      <c r="FR42" s="121">
        <v>16.822429906542052</v>
      </c>
      <c r="FS42" s="121">
        <v>24.107142857142861</v>
      </c>
      <c r="FT42" s="128">
        <v>26.21359223300972</v>
      </c>
      <c r="FU42" s="121">
        <v>10.90909090909091</v>
      </c>
      <c r="FV42" s="121">
        <v>17.045454545454547</v>
      </c>
      <c r="FW42" s="121">
        <v>16.049382716049379</v>
      </c>
      <c r="FX42" s="121">
        <v>12.328767123287673</v>
      </c>
      <c r="FY42" s="128">
        <v>14.814814814814818</v>
      </c>
      <c r="FZ42" s="121">
        <v>8.695652173913043</v>
      </c>
      <c r="GA42" s="121">
        <v>29.333333333333336</v>
      </c>
      <c r="GB42" s="121">
        <v>38.805970149253753</v>
      </c>
      <c r="GC42" s="121">
        <v>25</v>
      </c>
      <c r="GD42" s="128">
        <v>30.597014925373131</v>
      </c>
      <c r="GE42" s="121">
        <v>47.457627118644069</v>
      </c>
      <c r="GF42" s="121">
        <v>19.354838709677413</v>
      </c>
      <c r="GG42" s="121">
        <v>18.348623853211009</v>
      </c>
      <c r="GH42" s="121">
        <v>40.350877192982445</v>
      </c>
      <c r="GI42" s="128">
        <v>29.999999999999993</v>
      </c>
      <c r="GJ42" s="121">
        <v>25.454545454545453</v>
      </c>
      <c r="GK42" s="121">
        <v>29.54545454545454</v>
      </c>
      <c r="GL42" s="121">
        <v>17.283950617283946</v>
      </c>
      <c r="GM42" s="130">
        <v>17.80821917808219</v>
      </c>
      <c r="GN42" s="128">
        <v>18.987341772151893</v>
      </c>
      <c r="GO42" s="121">
        <v>0</v>
      </c>
      <c r="GP42" s="121">
        <v>17.333333333333325</v>
      </c>
      <c r="GQ42" s="121">
        <v>37.037037037037017</v>
      </c>
      <c r="GR42" s="121">
        <v>29.032258064516135</v>
      </c>
      <c r="GS42" s="128">
        <v>9.6296296296296315</v>
      </c>
      <c r="GT42" s="121">
        <v>29.411764705882355</v>
      </c>
      <c r="GU42" s="121">
        <v>36.956521739130437</v>
      </c>
      <c r="GV42" s="121">
        <v>6.4220183486238538</v>
      </c>
      <c r="GW42" s="121">
        <v>34.16666666666665</v>
      </c>
      <c r="GX42" s="128">
        <v>36.19047619047619</v>
      </c>
      <c r="GY42" s="128">
        <v>1.8181818181818179</v>
      </c>
      <c r="GZ42" s="128">
        <v>26.966292134831466</v>
      </c>
      <c r="HA42" s="128">
        <v>30.8641975308642</v>
      </c>
      <c r="HB42" s="128">
        <v>5.4054054054054061</v>
      </c>
      <c r="HC42" s="128">
        <v>11.392405063291141</v>
      </c>
      <c r="HD42" s="128">
        <v>8.695652173913043</v>
      </c>
      <c r="HE42" s="128" t="s">
        <v>286</v>
      </c>
      <c r="HF42" s="128" t="s">
        <v>286</v>
      </c>
      <c r="HG42" s="128" t="s">
        <v>286</v>
      </c>
      <c r="HH42" s="128" t="s">
        <v>286</v>
      </c>
      <c r="HI42" s="128" t="s">
        <v>286</v>
      </c>
      <c r="HJ42" s="128" t="s">
        <v>286</v>
      </c>
      <c r="HK42" s="128" t="s">
        <v>286</v>
      </c>
      <c r="HL42" s="121" t="s">
        <v>286</v>
      </c>
      <c r="HM42" s="121" t="s">
        <v>286</v>
      </c>
      <c r="HN42" s="121" t="s">
        <v>286</v>
      </c>
      <c r="HO42" s="121">
        <v>10.112359550561791</v>
      </c>
      <c r="HP42" s="128">
        <v>16.049382716049383</v>
      </c>
      <c r="HQ42" s="121" t="s">
        <v>286</v>
      </c>
      <c r="HR42" s="121">
        <v>7.3170731707317094</v>
      </c>
      <c r="HS42" s="121">
        <v>8.3333333333333321</v>
      </c>
      <c r="HT42" s="129">
        <v>12.328767123287676</v>
      </c>
      <c r="HU42" s="128">
        <v>16.666666666666671</v>
      </c>
      <c r="HV42" s="114">
        <v>12.800000000000006</v>
      </c>
      <c r="HW42" s="114">
        <v>8.0882352941176503</v>
      </c>
      <c r="HX42" s="114">
        <v>11.66666666666667</v>
      </c>
      <c r="HY42" s="114">
        <v>7.5268817204301071</v>
      </c>
      <c r="HZ42" s="114">
        <v>7.4074074074074074</v>
      </c>
      <c r="IA42" s="114">
        <v>11.965811965811975</v>
      </c>
      <c r="IB42" s="114">
        <v>8.5714285714285747</v>
      </c>
      <c r="IC42" s="114">
        <v>12.499999999999998</v>
      </c>
      <c r="ID42" s="114">
        <v>10.227272727272727</v>
      </c>
      <c r="IE42" s="114">
        <v>6.1728395061728376</v>
      </c>
      <c r="IF42" s="114">
        <v>12.500000000000004</v>
      </c>
      <c r="IG42" s="114">
        <v>9.7560975609756095</v>
      </c>
      <c r="IH42" s="114">
        <v>13.043478260869565</v>
      </c>
      <c r="II42" s="114">
        <v>9.8591549295774623</v>
      </c>
      <c r="IJ42" s="114">
        <v>4.3478260869565251</v>
      </c>
      <c r="IK42" s="114">
        <v>13.60000000000001</v>
      </c>
      <c r="IL42" s="114">
        <v>5.9259259259259274</v>
      </c>
      <c r="IM42" s="114">
        <v>10.924369747899162</v>
      </c>
      <c r="IN42" s="114">
        <v>7.4468085106382942</v>
      </c>
      <c r="IO42" s="114">
        <v>2.7777777777777772</v>
      </c>
      <c r="IP42" s="114">
        <v>9.2436974789915993</v>
      </c>
      <c r="IQ42" s="114">
        <v>5.8252427184466038</v>
      </c>
      <c r="IR42" s="114">
        <v>3.5714285714285707</v>
      </c>
      <c r="IS42" s="114">
        <v>12.5</v>
      </c>
      <c r="IT42" s="114">
        <v>6.1728395061728412</v>
      </c>
      <c r="IU42" s="114">
        <v>4.2253521126760551</v>
      </c>
      <c r="IV42" s="114">
        <v>4.878048780487803</v>
      </c>
      <c r="IW42" s="114">
        <v>0</v>
      </c>
      <c r="IX42" s="114" t="str">
        <f t="shared" si="41"/>
        <v>--</v>
      </c>
      <c r="IY42" s="114" t="str">
        <f t="shared" si="41"/>
        <v>--</v>
      </c>
      <c r="IZ42" s="114" t="str">
        <f t="shared" si="41"/>
        <v>--</v>
      </c>
      <c r="JA42" s="114" t="str">
        <f t="shared" si="41"/>
        <v>--</v>
      </c>
      <c r="JB42" s="114" t="str">
        <f t="shared" si="41"/>
        <v>--</v>
      </c>
      <c r="JC42" s="114" t="str">
        <f t="shared" si="41"/>
        <v>--</v>
      </c>
      <c r="JD42" s="114" t="str">
        <f t="shared" si="41"/>
        <v>--</v>
      </c>
      <c r="JE42" s="114" t="str">
        <f t="shared" si="41"/>
        <v>--</v>
      </c>
      <c r="JF42" s="114" t="str">
        <f t="shared" si="41"/>
        <v>--</v>
      </c>
      <c r="JG42" s="243">
        <v>9.5890410958904102</v>
      </c>
      <c r="JH42" s="243">
        <v>7.4468085106383004</v>
      </c>
      <c r="JI42" s="243">
        <v>5.0847457627118597</v>
      </c>
      <c r="JJ42" s="245" t="str">
        <f>"--"</f>
        <v>--</v>
      </c>
      <c r="JK42" s="245" t="str">
        <f>"--"</f>
        <v>--</v>
      </c>
      <c r="JL42" s="245" t="str">
        <f>"--"</f>
        <v>--</v>
      </c>
      <c r="JM42" s="243">
        <v>21.3333333333333</v>
      </c>
      <c r="JN42" s="243">
        <v>12.7659574468085</v>
      </c>
      <c r="JO42" s="243">
        <v>15.254237288135601</v>
      </c>
      <c r="JP42" s="245" t="str">
        <f>"--"</f>
        <v>--</v>
      </c>
      <c r="JQ42" s="245" t="str">
        <f>"--"</f>
        <v>--</v>
      </c>
      <c r="JR42" s="245" t="str">
        <f>"--"</f>
        <v>--</v>
      </c>
      <c r="JS42" s="243">
        <v>15.789473684210501</v>
      </c>
      <c r="JT42" s="243">
        <v>8.5106382978723403</v>
      </c>
      <c r="JU42" s="243">
        <v>15.254237288135601</v>
      </c>
      <c r="JV42" s="245" t="str">
        <f>"--"</f>
        <v>--</v>
      </c>
      <c r="JW42" s="245" t="str">
        <f>"--"</f>
        <v>--</v>
      </c>
      <c r="JX42" s="245" t="str">
        <f>"--"</f>
        <v>--</v>
      </c>
      <c r="JY42" s="243">
        <v>9.4594594594594597</v>
      </c>
      <c r="JZ42" s="243">
        <v>12.7659574468085</v>
      </c>
      <c r="KA42" s="243">
        <v>8.4745762711864394</v>
      </c>
      <c r="KB42" s="245" t="str">
        <f>"--"</f>
        <v>--</v>
      </c>
      <c r="KC42" s="245" t="str">
        <f>"--"</f>
        <v>--</v>
      </c>
      <c r="KD42" s="245" t="str">
        <f>"--"</f>
        <v>--</v>
      </c>
      <c r="KE42" s="243">
        <v>5.2631578947368398</v>
      </c>
      <c r="KF42" s="128" t="str">
        <f t="shared" si="1"/>
        <v>--</v>
      </c>
      <c r="KG42" s="243">
        <v>8.3333333333333393</v>
      </c>
      <c r="KH42" s="245" t="str">
        <f>"--"</f>
        <v>--</v>
      </c>
      <c r="KI42" s="128" t="str">
        <f t="shared" si="2"/>
        <v>--</v>
      </c>
      <c r="KJ42" s="245" t="str">
        <f>"--"</f>
        <v>--</v>
      </c>
      <c r="KK42" s="243">
        <v>5.3333333333333304</v>
      </c>
      <c r="KL42" s="243">
        <v>9.2783505154639201</v>
      </c>
      <c r="KM42" s="243">
        <v>8.6206896551724199</v>
      </c>
      <c r="KN42" s="245" t="str">
        <f>"--"</f>
        <v>--</v>
      </c>
      <c r="KO42" s="245" t="str">
        <f>"--"</f>
        <v>--</v>
      </c>
      <c r="KP42" s="245" t="str">
        <f>"--"</f>
        <v>--</v>
      </c>
      <c r="KQ42" s="220">
        <v>2.8571428571428599</v>
      </c>
      <c r="KR42" s="224" t="str">
        <f>"--"</f>
        <v>--</v>
      </c>
      <c r="KS42" s="220">
        <v>4.3478260869565197</v>
      </c>
      <c r="KT42" s="224" t="str">
        <f>"--"</f>
        <v>--</v>
      </c>
      <c r="KU42" s="220">
        <v>8.6956521739130395</v>
      </c>
      <c r="KV42" s="224" t="str">
        <f>"--"</f>
        <v>--</v>
      </c>
      <c r="KW42" s="220">
        <v>1.4492753623188399</v>
      </c>
      <c r="KX42" s="224" t="str">
        <f>"--"</f>
        <v>--</v>
      </c>
      <c r="KY42" s="128" t="str">
        <f t="shared" si="40"/>
        <v>--</v>
      </c>
      <c r="KZ42" s="128" t="str">
        <f t="shared" si="40"/>
        <v>--</v>
      </c>
      <c r="LA42" s="220">
        <v>1.4492753623188399</v>
      </c>
      <c r="LB42" s="128" t="str">
        <f t="shared" si="42"/>
        <v>--</v>
      </c>
      <c r="LC42" s="295">
        <v>24.285714285714281</v>
      </c>
      <c r="LD42" s="295">
        <v>12.500000000000002</v>
      </c>
      <c r="LE42" s="295">
        <v>9.0000000000000018</v>
      </c>
      <c r="LF42" s="295">
        <v>8.3333333333333339</v>
      </c>
      <c r="LG42" s="274" t="str">
        <f>"--"</f>
        <v>--</v>
      </c>
      <c r="LH42" s="274" t="str">
        <f>"--"</f>
        <v>--</v>
      </c>
      <c r="LI42" s="274" t="str">
        <f>"--"</f>
        <v>--</v>
      </c>
      <c r="LJ42" s="274" t="str">
        <f>"--"</f>
        <v>--</v>
      </c>
      <c r="LK42" s="380">
        <v>32.894736842105274</v>
      </c>
      <c r="LL42" s="381">
        <v>12.871287128712869</v>
      </c>
      <c r="LM42" s="381">
        <v>7.954545454545455</v>
      </c>
      <c r="LN42" s="381">
        <v>5.7142857142857135</v>
      </c>
      <c r="LO42" s="380">
        <v>20</v>
      </c>
      <c r="LP42" s="381">
        <v>10.344827586206893</v>
      </c>
      <c r="LQ42" s="381">
        <v>13</v>
      </c>
      <c r="LR42" s="381">
        <v>11.666666666666668</v>
      </c>
      <c r="LS42" s="383" t="str">
        <f>"--"</f>
        <v>--</v>
      </c>
      <c r="LT42" s="383" t="str">
        <f t="shared" ref="LT42:LV42" si="43">"--"</f>
        <v>--</v>
      </c>
      <c r="LU42" s="383" t="str">
        <f t="shared" si="43"/>
        <v>--</v>
      </c>
      <c r="LV42" s="383" t="str">
        <f t="shared" si="43"/>
        <v>--</v>
      </c>
      <c r="LW42" s="381">
        <v>19.736842105263161</v>
      </c>
      <c r="LX42" s="381">
        <v>15.841584158415849</v>
      </c>
      <c r="LY42" s="381">
        <v>6.8181818181818166</v>
      </c>
      <c r="LZ42" s="381">
        <v>11.428571428571432</v>
      </c>
      <c r="MA42" s="380">
        <v>47.826086956521735</v>
      </c>
      <c r="MB42" s="381">
        <v>29.213483146067414</v>
      </c>
      <c r="MC42" s="381">
        <v>37.113402061855695</v>
      </c>
      <c r="MD42" s="381">
        <v>23.728813559322024</v>
      </c>
      <c r="ME42" s="383" t="str">
        <f t="shared" ref="ME42:MH42" si="44">"--"</f>
        <v>--</v>
      </c>
      <c r="MF42" s="383" t="str">
        <f t="shared" si="44"/>
        <v>--</v>
      </c>
      <c r="MG42" s="383" t="str">
        <f t="shared" si="44"/>
        <v>--</v>
      </c>
      <c r="MH42" s="383" t="str">
        <f t="shared" si="44"/>
        <v>--</v>
      </c>
      <c r="MI42" s="381">
        <v>37.662337662337649</v>
      </c>
      <c r="MJ42" s="381">
        <v>28.712871287128714</v>
      </c>
      <c r="MK42" s="381">
        <v>36.363636363636353</v>
      </c>
      <c r="ML42" s="381">
        <v>29.999999999999989</v>
      </c>
      <c r="MM42" s="378" t="str">
        <f t="shared" si="5"/>
        <v>--</v>
      </c>
      <c r="MN42" s="381">
        <v>27.272727272727277</v>
      </c>
      <c r="MO42" s="381">
        <v>25.25252525252526</v>
      </c>
      <c r="MP42" s="381">
        <v>28.333333333333329</v>
      </c>
      <c r="MQ42" s="378" t="str">
        <f t="shared" si="6"/>
        <v>--</v>
      </c>
      <c r="MR42" s="383" t="str">
        <f t="shared" si="6"/>
        <v>--</v>
      </c>
      <c r="MS42" s="383" t="str">
        <f t="shared" si="6"/>
        <v>--</v>
      </c>
      <c r="MT42" s="383" t="str">
        <f t="shared" si="6"/>
        <v>--</v>
      </c>
      <c r="MU42" s="378" t="str">
        <f t="shared" si="7"/>
        <v>--</v>
      </c>
      <c r="MV42" s="381">
        <v>28.282828282828277</v>
      </c>
      <c r="MW42" s="381">
        <v>20.689655172413786</v>
      </c>
      <c r="MX42" s="381">
        <v>22.857142857142861</v>
      </c>
      <c r="MY42" s="380">
        <v>46.376811594202898</v>
      </c>
      <c r="MZ42" s="381">
        <v>18.181818181818191</v>
      </c>
      <c r="NA42" s="381">
        <v>31.632653061224495</v>
      </c>
      <c r="NB42" s="381">
        <v>16.666666666666664</v>
      </c>
      <c r="NC42" s="383" t="str">
        <f t="shared" ref="NC42:NF42" si="45">"--"</f>
        <v>--</v>
      </c>
      <c r="ND42" s="383" t="str">
        <f t="shared" si="45"/>
        <v>--</v>
      </c>
      <c r="NE42" s="383" t="str">
        <f t="shared" si="45"/>
        <v>--</v>
      </c>
      <c r="NF42" s="383" t="str">
        <f t="shared" si="45"/>
        <v>--</v>
      </c>
      <c r="NG42" s="381">
        <v>31.168831168831169</v>
      </c>
      <c r="NH42" s="381">
        <v>31.683168316831683</v>
      </c>
      <c r="NI42" s="381">
        <v>27.272727272727273</v>
      </c>
      <c r="NJ42" s="381">
        <v>27.142857142857146</v>
      </c>
      <c r="NK42" s="380">
        <v>2.8571428571428572</v>
      </c>
      <c r="NL42" s="381">
        <v>10.1123595505618</v>
      </c>
      <c r="NM42" s="381">
        <v>6.0606060606060623</v>
      </c>
      <c r="NN42" s="381">
        <v>11.66666666666667</v>
      </c>
      <c r="NO42" s="383" t="str">
        <f t="shared" ref="NO42:NR42" si="46">"--"</f>
        <v>--</v>
      </c>
      <c r="NP42" s="383" t="str">
        <f t="shared" si="46"/>
        <v>--</v>
      </c>
      <c r="NQ42" s="383" t="str">
        <f t="shared" si="46"/>
        <v>--</v>
      </c>
      <c r="NR42" s="383" t="str">
        <f t="shared" si="46"/>
        <v>--</v>
      </c>
      <c r="NS42" s="381">
        <v>7.7922077922077895</v>
      </c>
      <c r="NT42" s="381">
        <v>11.881188118811881</v>
      </c>
      <c r="NU42" s="381">
        <v>4.4444444444444438</v>
      </c>
      <c r="NV42" s="381">
        <v>4.2857142857142856</v>
      </c>
      <c r="NW42" s="380">
        <v>0</v>
      </c>
      <c r="NX42" s="381">
        <v>6.8181818181818175</v>
      </c>
      <c r="NY42" s="381">
        <v>7.0707070707070718</v>
      </c>
      <c r="NZ42" s="381">
        <v>13.333333333333336</v>
      </c>
      <c r="OA42" s="383" t="str">
        <f t="shared" ref="OA42:OD42" si="47">"--"</f>
        <v>--</v>
      </c>
      <c r="OB42" s="383" t="str">
        <f t="shared" si="47"/>
        <v>--</v>
      </c>
      <c r="OC42" s="383" t="str">
        <f t="shared" si="47"/>
        <v>--</v>
      </c>
      <c r="OD42" s="383" t="str">
        <f t="shared" si="47"/>
        <v>--</v>
      </c>
      <c r="OE42" s="381">
        <v>5.1948051948051956</v>
      </c>
      <c r="OF42" s="381">
        <v>11.76470588235294</v>
      </c>
      <c r="OG42" s="381">
        <v>8.8888888888888911</v>
      </c>
      <c r="OH42" s="381">
        <v>7.1428571428571432</v>
      </c>
      <c r="OI42" s="380">
        <v>4.2857142857142874</v>
      </c>
      <c r="OJ42" s="381">
        <v>6.8181818181818183</v>
      </c>
      <c r="OK42" s="381">
        <v>11.111111111111111</v>
      </c>
      <c r="OL42" s="381">
        <v>10.169491525423728</v>
      </c>
      <c r="OM42" s="383" t="str">
        <f t="shared" ref="OM42:OP42" si="48">"--"</f>
        <v>--</v>
      </c>
      <c r="ON42" s="383" t="str">
        <f t="shared" si="48"/>
        <v>--</v>
      </c>
      <c r="OO42" s="383" t="str">
        <f t="shared" si="48"/>
        <v>--</v>
      </c>
      <c r="OP42" s="383" t="str">
        <f t="shared" si="48"/>
        <v>--</v>
      </c>
      <c r="OQ42" s="381">
        <v>10.389610389610391</v>
      </c>
      <c r="OR42" s="381">
        <v>5.9405940594059459</v>
      </c>
      <c r="OS42" s="381">
        <v>7.7777777777777803</v>
      </c>
      <c r="OT42" s="381">
        <v>4.3478260869565215</v>
      </c>
      <c r="OU42" s="378" t="str">
        <f t="shared" si="8"/>
        <v>--</v>
      </c>
      <c r="OV42" s="381">
        <v>12.643678160919544</v>
      </c>
      <c r="OW42" s="381">
        <v>13.131313131313135</v>
      </c>
      <c r="OX42" s="381">
        <v>26.666666666666661</v>
      </c>
      <c r="OY42" s="378" t="str">
        <f t="shared" si="9"/>
        <v>--</v>
      </c>
      <c r="OZ42" s="383" t="str">
        <f t="shared" si="9"/>
        <v>--</v>
      </c>
      <c r="PA42" s="383" t="str">
        <f t="shared" si="9"/>
        <v>--</v>
      </c>
      <c r="PB42" s="383" t="str">
        <f t="shared" si="9"/>
        <v>--</v>
      </c>
      <c r="PC42" s="378" t="str">
        <f t="shared" si="10"/>
        <v>--</v>
      </c>
      <c r="PD42" s="381">
        <v>7.9207920792079198</v>
      </c>
      <c r="PE42" s="381">
        <v>9.9999999999999964</v>
      </c>
      <c r="PF42" s="381">
        <v>8.5714285714285712</v>
      </c>
      <c r="PG42" s="380">
        <v>8.5714285714285712</v>
      </c>
      <c r="PH42" s="381">
        <v>9.0909090909090917</v>
      </c>
      <c r="PI42" s="381">
        <v>13.4020618556701</v>
      </c>
      <c r="PJ42" s="381">
        <v>18.333333333333336</v>
      </c>
      <c r="PK42" s="383" t="str">
        <f t="shared" ref="PK42:PN42" si="49">"--"</f>
        <v>--</v>
      </c>
      <c r="PL42" s="383" t="str">
        <f t="shared" si="49"/>
        <v>--</v>
      </c>
      <c r="PM42" s="383" t="str">
        <f t="shared" si="49"/>
        <v>--</v>
      </c>
      <c r="PN42" s="383" t="str">
        <f t="shared" si="49"/>
        <v>--</v>
      </c>
      <c r="PO42" s="381">
        <v>14.285714285714288</v>
      </c>
      <c r="PP42" s="381">
        <v>13.999999999999998</v>
      </c>
      <c r="PQ42" s="381">
        <v>14.444444444444446</v>
      </c>
      <c r="PR42" s="381">
        <v>14.28571428571429</v>
      </c>
      <c r="PS42" s="380">
        <v>4.2253521126760551</v>
      </c>
      <c r="PT42" s="381">
        <v>7.2916666666666679</v>
      </c>
      <c r="PU42" s="381">
        <v>8.3333333333333339</v>
      </c>
      <c r="PV42" s="381">
        <v>9.2307692307692299</v>
      </c>
      <c r="PW42" s="380">
        <v>5.7142857142857135</v>
      </c>
      <c r="PX42" s="381">
        <v>14.583333333333339</v>
      </c>
      <c r="PY42" s="381">
        <v>19.047619047619058</v>
      </c>
      <c r="PZ42" s="381">
        <v>10.76923076923077</v>
      </c>
      <c r="QA42" s="380">
        <v>18.309859154929576</v>
      </c>
      <c r="QB42" s="381">
        <v>12.631578947368416</v>
      </c>
      <c r="QC42" s="381">
        <v>10.588235294117643</v>
      </c>
      <c r="QD42" s="381">
        <v>4.615384615384615</v>
      </c>
      <c r="QE42" s="380">
        <v>4.225352112676056</v>
      </c>
      <c r="QF42" s="381">
        <v>4.1666666666666679</v>
      </c>
      <c r="QG42" s="381">
        <v>8.235294117647058</v>
      </c>
      <c r="QH42" s="381">
        <v>7.6923076923076907</v>
      </c>
      <c r="QI42" s="380">
        <v>14.285714285714285</v>
      </c>
      <c r="QJ42" s="381">
        <v>7.8947368421052602</v>
      </c>
      <c r="QK42" s="381">
        <v>17.708333333333339</v>
      </c>
      <c r="QL42" s="381">
        <v>18.965517241379313</v>
      </c>
      <c r="QM42" s="378" t="str">
        <f t="shared" si="11"/>
        <v>--</v>
      </c>
      <c r="QN42" s="383" t="str">
        <f t="shared" si="11"/>
        <v>--</v>
      </c>
      <c r="QO42" s="383" t="str">
        <f t="shared" si="11"/>
        <v>--</v>
      </c>
      <c r="QP42" s="383" t="str">
        <f t="shared" si="11"/>
        <v>--</v>
      </c>
      <c r="QQ42" s="378" t="str">
        <f t="shared" si="12"/>
        <v>--</v>
      </c>
      <c r="QR42" s="381">
        <v>14.432989690721655</v>
      </c>
      <c r="QS42" s="381">
        <v>12.790697674418606</v>
      </c>
      <c r="QT42" s="381">
        <v>18.461538461538456</v>
      </c>
      <c r="QU42" s="380">
        <v>14.285714285714286</v>
      </c>
      <c r="QV42" s="381">
        <v>7.9999999999999991</v>
      </c>
      <c r="QW42" s="381">
        <v>11.458333333333334</v>
      </c>
      <c r="QX42" s="381">
        <v>16.949152542372879</v>
      </c>
      <c r="QY42" s="378" t="str">
        <f t="shared" si="13"/>
        <v>--</v>
      </c>
      <c r="QZ42" s="383" t="str">
        <f t="shared" si="13"/>
        <v>--</v>
      </c>
      <c r="RA42" s="383" t="str">
        <f t="shared" si="13"/>
        <v>--</v>
      </c>
      <c r="RB42" s="383" t="str">
        <f t="shared" si="13"/>
        <v>--</v>
      </c>
      <c r="RC42" s="378" t="str">
        <f t="shared" si="14"/>
        <v>--</v>
      </c>
      <c r="RD42" s="381">
        <v>11.458333333333337</v>
      </c>
      <c r="RE42" s="381">
        <v>16.47058823529412</v>
      </c>
      <c r="RF42" s="381">
        <v>12.698412698412699</v>
      </c>
    </row>
    <row r="43" spans="1:474" x14ac:dyDescent="0.25">
      <c r="A43" s="114">
        <v>39</v>
      </c>
      <c r="B43" s="93" t="s">
        <v>39</v>
      </c>
      <c r="C43" s="126">
        <v>15.625</v>
      </c>
      <c r="D43" s="126">
        <v>35.29411764705884</v>
      </c>
      <c r="E43" s="126">
        <v>12.962962962962962</v>
      </c>
      <c r="F43" s="126">
        <v>40.677966101694921</v>
      </c>
      <c r="G43" s="126">
        <v>25.000000000000004</v>
      </c>
      <c r="H43" s="126">
        <v>15.909090909090914</v>
      </c>
      <c r="I43" s="126">
        <v>25</v>
      </c>
      <c r="J43" s="126">
        <v>24.137931034482762</v>
      </c>
      <c r="K43" s="126">
        <v>20.37037037037037</v>
      </c>
      <c r="L43" s="126">
        <v>48.837209302325583</v>
      </c>
      <c r="M43" s="128">
        <v>26.086956521739129</v>
      </c>
      <c r="N43" s="128">
        <v>8.8888888888888893</v>
      </c>
      <c r="O43" s="128">
        <v>23.076923076923077</v>
      </c>
      <c r="P43" s="128">
        <v>29.268292682926823</v>
      </c>
      <c r="Q43" s="128">
        <v>14.634146341463413</v>
      </c>
      <c r="R43" s="128">
        <v>57.142857142857139</v>
      </c>
      <c r="S43" s="128">
        <v>47.058823529411768</v>
      </c>
      <c r="T43" s="128">
        <v>31.481481481481477</v>
      </c>
      <c r="U43" s="128">
        <v>78.3333333333333</v>
      </c>
      <c r="V43" s="128">
        <v>50</v>
      </c>
      <c r="W43" s="128">
        <v>29.54545454545454</v>
      </c>
      <c r="X43" s="128">
        <v>62.745098039215691</v>
      </c>
      <c r="Y43" s="128">
        <v>50.847457627118622</v>
      </c>
      <c r="Z43" s="128">
        <v>35.185185185185198</v>
      </c>
      <c r="AA43" s="128">
        <v>60.465116279069761</v>
      </c>
      <c r="AB43" s="132">
        <v>47.826086956521721</v>
      </c>
      <c r="AC43" s="132">
        <v>33.333333333333329</v>
      </c>
      <c r="AD43" s="132">
        <v>38.46153846153846</v>
      </c>
      <c r="AE43" s="132">
        <v>58.536585365853661</v>
      </c>
      <c r="AF43" s="128">
        <v>24.390243902439021</v>
      </c>
      <c r="AG43" s="126">
        <v>43.749999999999986</v>
      </c>
      <c r="AH43" s="126">
        <v>29.411764705882351</v>
      </c>
      <c r="AI43" s="133">
        <v>12.96296296296296</v>
      </c>
      <c r="AJ43" s="133">
        <v>58.620689655172413</v>
      </c>
      <c r="AK43" s="128">
        <v>35.937500000000007</v>
      </c>
      <c r="AL43" s="128">
        <v>20.454545454545453</v>
      </c>
      <c r="AM43" s="128">
        <v>43.999999999999993</v>
      </c>
      <c r="AN43" s="128">
        <v>35.593220338983059</v>
      </c>
      <c r="AO43" s="128">
        <v>16.666666666666668</v>
      </c>
      <c r="AP43" s="128">
        <v>47.727272727272712</v>
      </c>
      <c r="AQ43" s="128">
        <v>26.086956521739133</v>
      </c>
      <c r="AR43" s="128">
        <v>22.222222222222225</v>
      </c>
      <c r="AS43" s="128">
        <v>42.307692307692299</v>
      </c>
      <c r="AT43" s="128">
        <v>31.707317073170731</v>
      </c>
      <c r="AU43" s="128">
        <v>12.195121951219511</v>
      </c>
      <c r="AV43" s="128" t="s">
        <v>286</v>
      </c>
      <c r="AW43" s="128" t="s">
        <v>286</v>
      </c>
      <c r="AX43" s="132" t="s">
        <v>286</v>
      </c>
      <c r="AY43" s="132" t="s">
        <v>286</v>
      </c>
      <c r="AZ43" s="132" t="s">
        <v>286</v>
      </c>
      <c r="BA43" s="132" t="s">
        <v>286</v>
      </c>
      <c r="BB43" s="128" t="s">
        <v>286</v>
      </c>
      <c r="BC43" s="132" t="s">
        <v>286</v>
      </c>
      <c r="BD43" s="132" t="s">
        <v>286</v>
      </c>
      <c r="BE43" s="132" t="s">
        <v>286</v>
      </c>
      <c r="BF43" s="132">
        <v>32.6086956521739</v>
      </c>
      <c r="BG43" s="128">
        <v>8.8888888888888893</v>
      </c>
      <c r="BH43" s="121" t="s">
        <v>286</v>
      </c>
      <c r="BI43" s="121">
        <v>41.463414634146332</v>
      </c>
      <c r="BJ43" s="121">
        <v>14.634146341463415</v>
      </c>
      <c r="BK43" s="121" t="s">
        <v>286</v>
      </c>
      <c r="BL43" s="128" t="s">
        <v>286</v>
      </c>
      <c r="BM43" s="121" t="s">
        <v>286</v>
      </c>
      <c r="BN43" s="114" t="s">
        <v>286</v>
      </c>
      <c r="BO43" s="114" t="s">
        <v>286</v>
      </c>
      <c r="BP43" s="114" t="s">
        <v>286</v>
      </c>
      <c r="BQ43" s="128" t="s">
        <v>286</v>
      </c>
      <c r="BR43" s="121" t="s">
        <v>286</v>
      </c>
      <c r="BS43" s="121" t="s">
        <v>286</v>
      </c>
      <c r="BT43" s="121" t="s">
        <v>286</v>
      </c>
      <c r="BU43" s="128">
        <v>39.130434782608688</v>
      </c>
      <c r="BV43" s="121">
        <v>20</v>
      </c>
      <c r="BW43" s="121" t="s">
        <v>286</v>
      </c>
      <c r="BX43" s="121">
        <v>43.902439024390247</v>
      </c>
      <c r="BY43" s="128">
        <v>39.024390243902424</v>
      </c>
      <c r="BZ43" s="121">
        <v>32.812499999999993</v>
      </c>
      <c r="CA43" s="121">
        <v>42</v>
      </c>
      <c r="CB43" s="121">
        <v>31.481481481481474</v>
      </c>
      <c r="CC43" s="128">
        <v>46.666666666666679</v>
      </c>
      <c r="CD43" s="121">
        <v>49.230769230769248</v>
      </c>
      <c r="CE43" s="121">
        <v>34.090909090909079</v>
      </c>
      <c r="CF43" s="121">
        <v>53.703703703703695</v>
      </c>
      <c r="CG43" s="128">
        <v>57.627118644067799</v>
      </c>
      <c r="CH43" s="121">
        <v>27.777777777777779</v>
      </c>
      <c r="CI43" s="121">
        <v>64.444444444444443</v>
      </c>
      <c r="CJ43" s="121">
        <v>58.695652173913047</v>
      </c>
      <c r="CK43" s="121">
        <v>24.444444444444436</v>
      </c>
      <c r="CL43" s="121">
        <v>38.46153846153846</v>
      </c>
      <c r="CM43" s="121">
        <v>42.499999999999986</v>
      </c>
      <c r="CN43" s="121">
        <v>29.268292682926838</v>
      </c>
      <c r="CO43" s="121">
        <v>10.937500000000004</v>
      </c>
      <c r="CP43" s="128">
        <v>18</v>
      </c>
      <c r="CQ43" s="121">
        <v>14.814814814814813</v>
      </c>
      <c r="CR43" s="121">
        <v>5.1724137931034484</v>
      </c>
      <c r="CS43" s="114">
        <v>12.307692307692308</v>
      </c>
      <c r="CT43" s="114">
        <v>15.90909090909091</v>
      </c>
      <c r="CU43" s="128">
        <v>6</v>
      </c>
      <c r="CV43" s="121">
        <v>6.7796610169491514</v>
      </c>
      <c r="CW43" s="121">
        <v>9.2592592592592649</v>
      </c>
      <c r="CX43" s="114">
        <v>4.6511627906976747</v>
      </c>
      <c r="CY43" s="114">
        <v>17.39130434782609</v>
      </c>
      <c r="CZ43" s="128">
        <v>6.666666666666667</v>
      </c>
      <c r="DA43" s="121">
        <v>7.6923076923076916</v>
      </c>
      <c r="DB43" s="121">
        <v>15</v>
      </c>
      <c r="DC43" s="114">
        <v>4.8780487804878048</v>
      </c>
      <c r="DD43" s="114" t="s">
        <v>286</v>
      </c>
      <c r="DE43" s="128" t="s">
        <v>286</v>
      </c>
      <c r="DF43" s="121" t="s">
        <v>286</v>
      </c>
      <c r="DG43" s="121" t="s">
        <v>286</v>
      </c>
      <c r="DH43" s="114" t="s">
        <v>286</v>
      </c>
      <c r="DI43" s="114" t="s">
        <v>286</v>
      </c>
      <c r="DJ43" s="128" t="s">
        <v>286</v>
      </c>
      <c r="DK43" s="121" t="s">
        <v>286</v>
      </c>
      <c r="DL43" s="121" t="s">
        <v>286</v>
      </c>
      <c r="DM43" s="121">
        <v>59.999999999999986</v>
      </c>
      <c r="DN43" s="121">
        <v>58.695652173913054</v>
      </c>
      <c r="DO43" s="128">
        <v>26.666666666666664</v>
      </c>
      <c r="DP43" s="121">
        <v>44.000000000000007</v>
      </c>
      <c r="DQ43" s="121">
        <v>60</v>
      </c>
      <c r="DR43" s="121">
        <v>26.829268292682926</v>
      </c>
      <c r="DS43" s="121" t="s">
        <v>286</v>
      </c>
      <c r="DT43" s="128" t="s">
        <v>286</v>
      </c>
      <c r="DU43" s="131" t="s">
        <v>286</v>
      </c>
      <c r="DV43" s="131" t="s">
        <v>286</v>
      </c>
      <c r="DW43" s="114" t="s">
        <v>286</v>
      </c>
      <c r="DX43" s="131" t="s">
        <v>286</v>
      </c>
      <c r="DY43" s="128" t="s">
        <v>286</v>
      </c>
      <c r="DZ43" s="128" t="s">
        <v>286</v>
      </c>
      <c r="EA43" s="128" t="s">
        <v>286</v>
      </c>
      <c r="EB43" s="128">
        <v>64.444444444444443</v>
      </c>
      <c r="EC43" s="128">
        <v>50</v>
      </c>
      <c r="ED43" s="128">
        <v>20</v>
      </c>
      <c r="EE43" s="128">
        <v>34.615384615384613</v>
      </c>
      <c r="EF43" s="128">
        <v>48.717948717948715</v>
      </c>
      <c r="EG43" s="128">
        <v>34.146341463414636</v>
      </c>
      <c r="EH43" s="128">
        <v>1.5624999999999998</v>
      </c>
      <c r="EI43" s="128">
        <v>21.568627450980394</v>
      </c>
      <c r="EJ43" s="128">
        <v>7.2727272727272716</v>
      </c>
      <c r="EK43" s="128">
        <v>6.7796610169491514</v>
      </c>
      <c r="EL43" s="121">
        <v>7.6923076923076907</v>
      </c>
      <c r="EM43" s="121">
        <v>13.636363636363637</v>
      </c>
      <c r="EN43" s="121">
        <v>3.773584905660377</v>
      </c>
      <c r="EO43" s="121">
        <v>13.559322033898299</v>
      </c>
      <c r="EP43" s="128">
        <v>14.814814814814813</v>
      </c>
      <c r="EQ43" s="121">
        <v>6.6666666666666661</v>
      </c>
      <c r="ER43" s="121">
        <v>13.04347826086957</v>
      </c>
      <c r="ES43" s="121">
        <v>4.4444444444444446</v>
      </c>
      <c r="ET43" s="121">
        <v>3.8461538461538458</v>
      </c>
      <c r="EU43" s="128">
        <v>12.195121951219511</v>
      </c>
      <c r="EV43" s="121">
        <v>4.8780487804878039</v>
      </c>
      <c r="EW43" s="121">
        <v>6.557377049180328</v>
      </c>
      <c r="EX43" s="121">
        <v>17.647058823529417</v>
      </c>
      <c r="EY43" s="121">
        <v>5.4545454545454559</v>
      </c>
      <c r="EZ43" s="128">
        <v>17.241379310344829</v>
      </c>
      <c r="FA43" s="121">
        <v>15.384615384615381</v>
      </c>
      <c r="FB43" s="121">
        <v>2.2727272727272729</v>
      </c>
      <c r="FC43" s="121">
        <v>11.320754716981133</v>
      </c>
      <c r="FD43" s="121">
        <v>14.28571428571429</v>
      </c>
      <c r="FE43" s="128">
        <v>6.6666666666666661</v>
      </c>
      <c r="FF43" s="121">
        <v>13.333333333333332</v>
      </c>
      <c r="FG43" s="121">
        <v>15.217391304347831</v>
      </c>
      <c r="FH43" s="121">
        <v>4.4444444444444438</v>
      </c>
      <c r="FI43" s="121">
        <v>15.384615384615385</v>
      </c>
      <c r="FJ43" s="128">
        <v>8.5714285714285712</v>
      </c>
      <c r="FK43" s="121">
        <v>4.8780487804878048</v>
      </c>
      <c r="FL43" s="121">
        <v>17.460317460317455</v>
      </c>
      <c r="FM43" s="121">
        <v>43.137254901960787</v>
      </c>
      <c r="FN43" s="121">
        <v>20.37037037037037</v>
      </c>
      <c r="FO43" s="128">
        <v>29.310344827586203</v>
      </c>
      <c r="FP43" s="121">
        <v>15.384615384615381</v>
      </c>
      <c r="FQ43" s="121">
        <v>27.272727272727277</v>
      </c>
      <c r="FR43" s="121">
        <v>21.153846153846157</v>
      </c>
      <c r="FS43" s="121">
        <v>31.481481481481477</v>
      </c>
      <c r="FT43" s="128">
        <v>10.638297872340425</v>
      </c>
      <c r="FU43" s="121">
        <v>15.555555555555554</v>
      </c>
      <c r="FV43" s="121">
        <v>21.739130434782613</v>
      </c>
      <c r="FW43" s="121">
        <v>2.2222222222222219</v>
      </c>
      <c r="FX43" s="121">
        <v>15.384615384615383</v>
      </c>
      <c r="FY43" s="128">
        <v>11.428571428571429</v>
      </c>
      <c r="FZ43" s="121">
        <v>9.7560975609756095</v>
      </c>
      <c r="GA43" s="121">
        <v>34.920634920634932</v>
      </c>
      <c r="GB43" s="121">
        <v>49.019607843137258</v>
      </c>
      <c r="GC43" s="121">
        <v>29.09090909090909</v>
      </c>
      <c r="GD43" s="128">
        <v>34.482758620689651</v>
      </c>
      <c r="GE43" s="121">
        <v>27.692307692307686</v>
      </c>
      <c r="GF43" s="121">
        <v>34.090909090909093</v>
      </c>
      <c r="GG43" s="121">
        <v>34.615384615384627</v>
      </c>
      <c r="GH43" s="121">
        <v>39.215686274509814</v>
      </c>
      <c r="GI43" s="128">
        <v>26</v>
      </c>
      <c r="GJ43" s="121">
        <v>28.888888888888893</v>
      </c>
      <c r="GK43" s="121">
        <v>34.782608695652179</v>
      </c>
      <c r="GL43" s="121">
        <v>4.4444444444444438</v>
      </c>
      <c r="GM43" s="130">
        <v>11.538461538461542</v>
      </c>
      <c r="GN43" s="128">
        <v>36.111111111111107</v>
      </c>
      <c r="GO43" s="121">
        <v>17.073170731707322</v>
      </c>
      <c r="GP43" s="121">
        <v>12.5</v>
      </c>
      <c r="GQ43" s="121">
        <v>35.294117647058826</v>
      </c>
      <c r="GR43" s="121">
        <v>33.333333333333329</v>
      </c>
      <c r="GS43" s="128">
        <v>10.3448275862069</v>
      </c>
      <c r="GT43" s="121">
        <v>29.230769230769234</v>
      </c>
      <c r="GU43" s="121">
        <v>38.636363636363633</v>
      </c>
      <c r="GV43" s="121">
        <v>3.8461538461538458</v>
      </c>
      <c r="GW43" s="121">
        <v>26.315789473684216</v>
      </c>
      <c r="GX43" s="128">
        <v>33.333333333333329</v>
      </c>
      <c r="GY43" s="128">
        <v>4.4444444444444438</v>
      </c>
      <c r="GZ43" s="128">
        <v>15.217391304347828</v>
      </c>
      <c r="HA43" s="128">
        <v>22.222222222222225</v>
      </c>
      <c r="HB43" s="128">
        <v>7.6923076923076916</v>
      </c>
      <c r="HC43" s="128">
        <v>13.888888888888889</v>
      </c>
      <c r="HD43" s="128">
        <v>31.707317073170724</v>
      </c>
      <c r="HE43" s="128" t="s">
        <v>286</v>
      </c>
      <c r="HF43" s="128" t="s">
        <v>286</v>
      </c>
      <c r="HG43" s="128" t="s">
        <v>286</v>
      </c>
      <c r="HH43" s="128" t="s">
        <v>286</v>
      </c>
      <c r="HI43" s="128" t="s">
        <v>286</v>
      </c>
      <c r="HJ43" s="128" t="s">
        <v>286</v>
      </c>
      <c r="HK43" s="128" t="s">
        <v>286</v>
      </c>
      <c r="HL43" s="121" t="s">
        <v>286</v>
      </c>
      <c r="HM43" s="121" t="s">
        <v>286</v>
      </c>
      <c r="HN43" s="121" t="s">
        <v>286</v>
      </c>
      <c r="HO43" s="121">
        <v>15.217391304347828</v>
      </c>
      <c r="HP43" s="128">
        <v>6.666666666666667</v>
      </c>
      <c r="HQ43" s="121" t="s">
        <v>286</v>
      </c>
      <c r="HR43" s="121">
        <v>13.513513513513518</v>
      </c>
      <c r="HS43" s="121">
        <v>14.634146341463412</v>
      </c>
      <c r="HT43" s="129">
        <v>9.3749999999999982</v>
      </c>
      <c r="HU43" s="128">
        <v>19.607843137254903</v>
      </c>
      <c r="HV43" s="114">
        <v>14.545454545454547</v>
      </c>
      <c r="HW43" s="114">
        <v>15.25423728813559</v>
      </c>
      <c r="HX43" s="114">
        <v>7.6923076923076943</v>
      </c>
      <c r="HY43" s="114">
        <v>13.636363636363637</v>
      </c>
      <c r="HZ43" s="114">
        <v>9.6153846153846168</v>
      </c>
      <c r="IA43" s="114">
        <v>5.1724137931034502</v>
      </c>
      <c r="IB43" s="114">
        <v>9.2592592592592577</v>
      </c>
      <c r="IC43" s="114">
        <v>8.8888888888888857</v>
      </c>
      <c r="ID43" s="114">
        <v>15.555555555555554</v>
      </c>
      <c r="IE43" s="114">
        <v>2.2222222222222219</v>
      </c>
      <c r="IF43" s="114">
        <v>3.8461538461538458</v>
      </c>
      <c r="IG43" s="114">
        <v>2.7027027027027026</v>
      </c>
      <c r="IH43" s="114">
        <v>9.7560975609756095</v>
      </c>
      <c r="II43" s="114">
        <v>1.5624999999999998</v>
      </c>
      <c r="IJ43" s="114">
        <v>19.607843137254903</v>
      </c>
      <c r="IK43" s="114">
        <v>16.666666666666668</v>
      </c>
      <c r="IL43" s="114">
        <v>5.3571428571428568</v>
      </c>
      <c r="IM43" s="114">
        <v>9.5238095238095237</v>
      </c>
      <c r="IN43" s="114">
        <v>13.636363636363635</v>
      </c>
      <c r="IO43" s="114">
        <v>7.6923076923076916</v>
      </c>
      <c r="IP43" s="114">
        <v>12.068965517241381</v>
      </c>
      <c r="IQ43" s="114">
        <v>9.2592592592592577</v>
      </c>
      <c r="IR43" s="114">
        <v>8.8888888888888875</v>
      </c>
      <c r="IS43" s="114">
        <v>11.111111111111112</v>
      </c>
      <c r="IT43" s="114">
        <v>2.2222222222222223</v>
      </c>
      <c r="IU43" s="114">
        <v>3.8461538461538458</v>
      </c>
      <c r="IV43" s="114">
        <v>8.3333333333333339</v>
      </c>
      <c r="IW43" s="114">
        <v>7.3170731707317067</v>
      </c>
      <c r="IX43" s="114" t="str">
        <f t="shared" si="41"/>
        <v>--</v>
      </c>
      <c r="IY43" s="114" t="str">
        <f t="shared" si="41"/>
        <v>--</v>
      </c>
      <c r="IZ43" s="114" t="str">
        <f t="shared" si="41"/>
        <v>--</v>
      </c>
      <c r="JA43" s="114" t="str">
        <f t="shared" si="41"/>
        <v>--</v>
      </c>
      <c r="JB43" s="114" t="str">
        <f t="shared" si="41"/>
        <v>--</v>
      </c>
      <c r="JC43" s="114" t="str">
        <f t="shared" si="41"/>
        <v>--</v>
      </c>
      <c r="JD43" s="114" t="str">
        <f t="shared" si="41"/>
        <v>--</v>
      </c>
      <c r="JE43" s="114" t="str">
        <f t="shared" si="41"/>
        <v>--</v>
      </c>
      <c r="JF43" s="114" t="str">
        <f t="shared" si="41"/>
        <v>--</v>
      </c>
      <c r="JG43" s="243">
        <v>15.384615384615399</v>
      </c>
      <c r="JH43" s="243">
        <v>8.6956521739130395</v>
      </c>
      <c r="JI43" s="243">
        <v>13.3333333333333</v>
      </c>
      <c r="JJ43" s="243">
        <v>12.9032258064516</v>
      </c>
      <c r="JK43" s="243">
        <v>4.7619047619047601</v>
      </c>
      <c r="JL43" s="243">
        <v>15.384615384615399</v>
      </c>
      <c r="JM43" s="243">
        <v>7.6923076923076898</v>
      </c>
      <c r="JN43" s="243">
        <v>8.6956521739130395</v>
      </c>
      <c r="JO43" s="243">
        <v>13.3333333333333</v>
      </c>
      <c r="JP43" s="243">
        <v>16.129032258064498</v>
      </c>
      <c r="JQ43" s="243">
        <v>9.5238095238095202</v>
      </c>
      <c r="JR43" s="243">
        <v>3.8461538461538498</v>
      </c>
      <c r="JS43" s="243">
        <v>15.384615384615399</v>
      </c>
      <c r="JT43" s="243">
        <v>17.3913043478261</v>
      </c>
      <c r="JU43" s="243">
        <v>13.3333333333333</v>
      </c>
      <c r="JV43" s="243">
        <v>6.4516129032258096</v>
      </c>
      <c r="JW43" s="243">
        <v>28.571428571428601</v>
      </c>
      <c r="JX43" s="243">
        <v>0</v>
      </c>
      <c r="JY43" s="243">
        <v>7.6923076923076898</v>
      </c>
      <c r="JZ43" s="243">
        <v>4.3478260869565197</v>
      </c>
      <c r="KA43" s="243">
        <v>13.3333333333333</v>
      </c>
      <c r="KB43" s="243">
        <v>6.4516129032258096</v>
      </c>
      <c r="KC43" s="243">
        <v>4.7619047619047601</v>
      </c>
      <c r="KD43" s="243">
        <v>15.384615384615399</v>
      </c>
      <c r="KE43" s="243">
        <v>3.7037037037037002</v>
      </c>
      <c r="KF43" s="128" t="str">
        <f t="shared" si="1"/>
        <v>--</v>
      </c>
      <c r="KG43" s="243">
        <v>10</v>
      </c>
      <c r="KH43" s="243">
        <v>6.4516129032258096</v>
      </c>
      <c r="KI43" s="128" t="str">
        <f t="shared" si="2"/>
        <v>--</v>
      </c>
      <c r="KJ43" s="243">
        <v>15.384615384615399</v>
      </c>
      <c r="KK43" s="243">
        <v>0</v>
      </c>
      <c r="KL43" s="243">
        <v>4.3478260869565197</v>
      </c>
      <c r="KM43" s="243">
        <v>3.3333333333333299</v>
      </c>
      <c r="KN43" s="243">
        <v>16.6666666666667</v>
      </c>
      <c r="KO43" s="243">
        <v>9.5238095238095202</v>
      </c>
      <c r="KP43" s="243">
        <v>0</v>
      </c>
      <c r="KQ43" s="220">
        <v>11.4285714285714</v>
      </c>
      <c r="KR43" s="220">
        <v>0</v>
      </c>
      <c r="KS43" s="220">
        <v>5.71428571428571</v>
      </c>
      <c r="KT43" s="220">
        <v>9.67741935483871</v>
      </c>
      <c r="KU43" s="220">
        <v>17.1428571428571</v>
      </c>
      <c r="KV43" s="220">
        <v>12.5</v>
      </c>
      <c r="KW43" s="220">
        <v>0</v>
      </c>
      <c r="KX43" s="220">
        <v>0</v>
      </c>
      <c r="KY43" s="128" t="str">
        <f t="shared" si="40"/>
        <v>--</v>
      </c>
      <c r="KZ43" s="128" t="str">
        <f t="shared" si="40"/>
        <v>--</v>
      </c>
      <c r="LA43" s="220">
        <v>2.7777777777777799</v>
      </c>
      <c r="LB43" s="128" t="str">
        <f t="shared" si="42"/>
        <v>--</v>
      </c>
      <c r="LC43" s="295">
        <v>45.714285714285701</v>
      </c>
      <c r="LD43" s="295">
        <v>19.35483870967742</v>
      </c>
      <c r="LE43" s="295">
        <v>29.166666666666664</v>
      </c>
      <c r="LF43" s="295">
        <v>23.333333333333336</v>
      </c>
      <c r="LG43" s="295">
        <v>34.375000000000007</v>
      </c>
      <c r="LH43" s="295">
        <v>6.4516129032258061</v>
      </c>
      <c r="LI43" s="295">
        <v>19.047619047619051</v>
      </c>
      <c r="LJ43" s="295">
        <v>7.6923076923076916</v>
      </c>
      <c r="LK43" s="380">
        <v>27.58620689655173</v>
      </c>
      <c r="LL43" s="381">
        <v>15.151515151515156</v>
      </c>
      <c r="LM43" s="381">
        <v>10.526315789473683</v>
      </c>
      <c r="LN43" s="381">
        <v>6.25</v>
      </c>
      <c r="LO43" s="380">
        <v>39.999999999999986</v>
      </c>
      <c r="LP43" s="381">
        <v>9.6774193548387082</v>
      </c>
      <c r="LQ43" s="381">
        <v>33.333333333333336</v>
      </c>
      <c r="LR43" s="381">
        <v>13.333333333333334</v>
      </c>
      <c r="LS43" s="381">
        <v>12.5</v>
      </c>
      <c r="LT43" s="381">
        <v>9.6774193548387064</v>
      </c>
      <c r="LU43" s="381">
        <v>23.809523809523807</v>
      </c>
      <c r="LV43" s="381">
        <v>3.8461538461538458</v>
      </c>
      <c r="LW43" s="381">
        <v>17.241379310344829</v>
      </c>
      <c r="LX43" s="381">
        <v>15.151515151515152</v>
      </c>
      <c r="LY43" s="381">
        <v>7.8947368421052619</v>
      </c>
      <c r="LZ43" s="381">
        <v>15.151515151515152</v>
      </c>
      <c r="MA43" s="380">
        <v>34.285714285714292</v>
      </c>
      <c r="MB43" s="381">
        <v>41.935483870967751</v>
      </c>
      <c r="MC43" s="381">
        <v>43.478260869565219</v>
      </c>
      <c r="MD43" s="381">
        <v>40.000000000000007</v>
      </c>
      <c r="ME43" s="381">
        <v>21.874999999999993</v>
      </c>
      <c r="MF43" s="381">
        <v>33.333333333333329</v>
      </c>
      <c r="MG43" s="381">
        <v>38.095238095238095</v>
      </c>
      <c r="MH43" s="381">
        <v>19.230769230769234</v>
      </c>
      <c r="MI43" s="381">
        <v>24.137931034482762</v>
      </c>
      <c r="MJ43" s="381">
        <v>21.212121212121215</v>
      </c>
      <c r="MK43" s="381">
        <v>28.947368421052634</v>
      </c>
      <c r="ML43" s="381">
        <v>34.374999999999993</v>
      </c>
      <c r="MM43" s="378" t="str">
        <f t="shared" si="5"/>
        <v>--</v>
      </c>
      <c r="MN43" s="381">
        <v>48.387096774193544</v>
      </c>
      <c r="MO43" s="381">
        <v>37.5</v>
      </c>
      <c r="MP43" s="381">
        <v>36.666666666666664</v>
      </c>
      <c r="MQ43" s="378" t="str">
        <f t="shared" si="6"/>
        <v>--</v>
      </c>
      <c r="MR43" s="381">
        <v>16.129032258064516</v>
      </c>
      <c r="MS43" s="381">
        <v>52.38095238095238</v>
      </c>
      <c r="MT43" s="381">
        <v>15.384615384615383</v>
      </c>
      <c r="MU43" s="378" t="str">
        <f t="shared" si="7"/>
        <v>--</v>
      </c>
      <c r="MV43" s="381">
        <v>18.181818181818183</v>
      </c>
      <c r="MW43" s="381">
        <v>26.315789473684212</v>
      </c>
      <c r="MX43" s="381">
        <v>15.625000000000004</v>
      </c>
      <c r="MY43" s="380">
        <v>30.303030303030312</v>
      </c>
      <c r="MZ43" s="381">
        <v>45.161290322580641</v>
      </c>
      <c r="NA43" s="381">
        <v>12.500000000000002</v>
      </c>
      <c r="NB43" s="381">
        <v>26.666666666666668</v>
      </c>
      <c r="NC43" s="381">
        <v>28.125</v>
      </c>
      <c r="ND43" s="381">
        <v>36.666666666666664</v>
      </c>
      <c r="NE43" s="381">
        <v>38.095238095238095</v>
      </c>
      <c r="NF43" s="381">
        <v>19.23076923076923</v>
      </c>
      <c r="NG43" s="381">
        <v>44.827586206896548</v>
      </c>
      <c r="NH43" s="381">
        <v>21.212121212121207</v>
      </c>
      <c r="NI43" s="381">
        <v>44.736842105263136</v>
      </c>
      <c r="NJ43" s="381">
        <v>28.125000000000004</v>
      </c>
      <c r="NK43" s="380">
        <v>11.111111111111111</v>
      </c>
      <c r="NL43" s="381">
        <v>19.35483870967742</v>
      </c>
      <c r="NM43" s="381">
        <v>26.086956521739129</v>
      </c>
      <c r="NN43" s="381">
        <v>13.333333333333332</v>
      </c>
      <c r="NO43" s="381">
        <v>15.625</v>
      </c>
      <c r="NP43" s="381">
        <v>12.903225806451614</v>
      </c>
      <c r="NQ43" s="381">
        <v>9.5238095238095219</v>
      </c>
      <c r="NR43" s="381">
        <v>3.8461538461538458</v>
      </c>
      <c r="NS43" s="381">
        <v>17.857142857142861</v>
      </c>
      <c r="NT43" s="381">
        <v>3.0303030303030303</v>
      </c>
      <c r="NU43" s="381">
        <v>5.2631578947368407</v>
      </c>
      <c r="NV43" s="381">
        <v>9.375</v>
      </c>
      <c r="NW43" s="380">
        <v>2.8571428571428568</v>
      </c>
      <c r="NX43" s="381">
        <v>9.6774193548387082</v>
      </c>
      <c r="NY43" s="381">
        <v>20.833333333333332</v>
      </c>
      <c r="NZ43" s="381">
        <v>6.6666666666666661</v>
      </c>
      <c r="OA43" s="381">
        <v>6.25</v>
      </c>
      <c r="OB43" s="381">
        <v>3.225806451612903</v>
      </c>
      <c r="OC43" s="381">
        <v>9.5238095238095219</v>
      </c>
      <c r="OD43" s="381">
        <v>11.53846153846154</v>
      </c>
      <c r="OE43" s="381">
        <v>10.714285714285715</v>
      </c>
      <c r="OF43" s="381">
        <v>3.0303030303030303</v>
      </c>
      <c r="OG43" s="381">
        <v>5.2631578947368407</v>
      </c>
      <c r="OH43" s="381">
        <v>12.500000000000002</v>
      </c>
      <c r="OI43" s="380">
        <v>2.8571428571428568</v>
      </c>
      <c r="OJ43" s="381">
        <v>6.6666666666666661</v>
      </c>
      <c r="OK43" s="381">
        <v>4.3478260869565215</v>
      </c>
      <c r="OL43" s="381">
        <v>13.333333333333332</v>
      </c>
      <c r="OM43" s="381">
        <v>9.375</v>
      </c>
      <c r="ON43" s="381">
        <v>0</v>
      </c>
      <c r="OO43" s="381">
        <v>0</v>
      </c>
      <c r="OP43" s="381">
        <v>3.8461538461538458</v>
      </c>
      <c r="OQ43" s="381">
        <v>3.5714285714285712</v>
      </c>
      <c r="OR43" s="381">
        <v>6.0606060606060606</v>
      </c>
      <c r="OS43" s="381">
        <v>7.8947368421052655</v>
      </c>
      <c r="OT43" s="381">
        <v>6.25</v>
      </c>
      <c r="OU43" s="378" t="str">
        <f t="shared" si="8"/>
        <v>--</v>
      </c>
      <c r="OV43" s="381">
        <v>22.580645161290327</v>
      </c>
      <c r="OW43" s="381">
        <v>20.833333333333336</v>
      </c>
      <c r="OX43" s="381">
        <v>19.999999999999996</v>
      </c>
      <c r="OY43" s="378" t="str">
        <f t="shared" si="9"/>
        <v>--</v>
      </c>
      <c r="OZ43" s="381">
        <v>6.4516129032258061</v>
      </c>
      <c r="PA43" s="381">
        <v>9.5238095238095237</v>
      </c>
      <c r="PB43" s="381">
        <v>15.384615384615383</v>
      </c>
      <c r="PC43" s="378" t="str">
        <f t="shared" si="10"/>
        <v>--</v>
      </c>
      <c r="PD43" s="381">
        <v>9.0909090909090899</v>
      </c>
      <c r="PE43" s="381">
        <v>10.526315789473681</v>
      </c>
      <c r="PF43" s="381">
        <v>6.25</v>
      </c>
      <c r="PG43" s="380">
        <v>17.647058823529417</v>
      </c>
      <c r="PH43" s="381">
        <v>9.6774193548387082</v>
      </c>
      <c r="PI43" s="381">
        <v>16.666666666666668</v>
      </c>
      <c r="PJ43" s="381">
        <v>16.666666666666671</v>
      </c>
      <c r="PK43" s="381">
        <v>31.25</v>
      </c>
      <c r="PL43" s="381">
        <v>6.4516129032258061</v>
      </c>
      <c r="PM43" s="381">
        <v>9.5238095238095219</v>
      </c>
      <c r="PN43" s="381">
        <v>19.23076923076923</v>
      </c>
      <c r="PO43" s="381">
        <v>14.285714285714285</v>
      </c>
      <c r="PP43" s="381">
        <v>15.151515151515152</v>
      </c>
      <c r="PQ43" s="381">
        <v>31.578947368421055</v>
      </c>
      <c r="PR43" s="381">
        <v>15.625000000000004</v>
      </c>
      <c r="PS43" s="380">
        <v>0</v>
      </c>
      <c r="PT43" s="381">
        <v>6.25</v>
      </c>
      <c r="PU43" s="381">
        <v>5.4054054054054044</v>
      </c>
      <c r="PV43" s="381">
        <v>0</v>
      </c>
      <c r="PW43" s="380">
        <v>3.4482758620689653</v>
      </c>
      <c r="PX43" s="381">
        <v>15.625</v>
      </c>
      <c r="PY43" s="381">
        <v>13.513513513513509</v>
      </c>
      <c r="PZ43" s="381">
        <v>13.333333333333332</v>
      </c>
      <c r="QA43" s="380">
        <v>21.428571428571431</v>
      </c>
      <c r="QB43" s="381">
        <v>18.750000000000004</v>
      </c>
      <c r="QC43" s="381">
        <v>8.1081081081081106</v>
      </c>
      <c r="QD43" s="381">
        <v>6.6666666666666661</v>
      </c>
      <c r="QE43" s="380">
        <v>0</v>
      </c>
      <c r="QF43" s="381">
        <v>9.375</v>
      </c>
      <c r="QG43" s="381">
        <v>21.621621621621614</v>
      </c>
      <c r="QH43" s="381">
        <v>9.9999999999999964</v>
      </c>
      <c r="QI43" s="380">
        <v>5.5555555555555545</v>
      </c>
      <c r="QJ43" s="381">
        <v>22.222222222222221</v>
      </c>
      <c r="QK43" s="381">
        <v>17.39130434782609</v>
      </c>
      <c r="QL43" s="381">
        <v>3.333333333333333</v>
      </c>
      <c r="QM43" s="378" t="str">
        <f t="shared" si="11"/>
        <v>--</v>
      </c>
      <c r="QN43" s="381">
        <v>22.580645161290324</v>
      </c>
      <c r="QO43" s="381">
        <v>23.80952380952381</v>
      </c>
      <c r="QP43" s="381">
        <v>11.53846153846154</v>
      </c>
      <c r="QQ43" s="378" t="str">
        <f t="shared" si="12"/>
        <v>--</v>
      </c>
      <c r="QR43" s="381">
        <v>18.749999999999996</v>
      </c>
      <c r="QS43" s="381">
        <v>24.324324324324319</v>
      </c>
      <c r="QT43" s="381">
        <v>20</v>
      </c>
      <c r="QU43" s="380">
        <v>5.7142857142857135</v>
      </c>
      <c r="QV43" s="381">
        <v>22.222222222222221</v>
      </c>
      <c r="QW43" s="381">
        <v>8.695652173913043</v>
      </c>
      <c r="QX43" s="381">
        <v>19.999999999999993</v>
      </c>
      <c r="QY43" s="378" t="str">
        <f t="shared" si="13"/>
        <v>--</v>
      </c>
      <c r="QZ43" s="381">
        <v>12.903225806451614</v>
      </c>
      <c r="RA43" s="381">
        <v>14.285714285714288</v>
      </c>
      <c r="RB43" s="381">
        <v>11.53846153846154</v>
      </c>
      <c r="RC43" s="378" t="str">
        <f t="shared" si="14"/>
        <v>--</v>
      </c>
      <c r="RD43" s="381">
        <v>6.4516129032258061</v>
      </c>
      <c r="RE43" s="381">
        <v>13.513513513513509</v>
      </c>
      <c r="RF43" s="381">
        <v>3.333333333333333</v>
      </c>
    </row>
    <row r="44" spans="1:474" x14ac:dyDescent="0.25">
      <c r="A44" s="114">
        <v>40</v>
      </c>
      <c r="B44" s="93" t="s">
        <v>40</v>
      </c>
      <c r="C44" s="126">
        <v>29.096045197740114</v>
      </c>
      <c r="D44" s="126">
        <v>28.440366972477047</v>
      </c>
      <c r="E44" s="126">
        <v>18.577075098814216</v>
      </c>
      <c r="F44" s="126">
        <v>27.999999999999996</v>
      </c>
      <c r="G44" s="126">
        <v>25.991189427312779</v>
      </c>
      <c r="H44" s="126">
        <v>13.559322033898308</v>
      </c>
      <c r="I44" s="126">
        <v>27.573529411764714</v>
      </c>
      <c r="J44" s="126">
        <v>25.357142857142861</v>
      </c>
      <c r="K44" s="126">
        <v>15.517241379310359</v>
      </c>
      <c r="L44" s="126">
        <v>23.550724637681153</v>
      </c>
      <c r="M44" s="128">
        <v>24.820143884892083</v>
      </c>
      <c r="N44" s="128">
        <v>16.748768472906406</v>
      </c>
      <c r="O44" s="128">
        <v>27.999999999999996</v>
      </c>
      <c r="P44" s="128">
        <v>17.410714285714281</v>
      </c>
      <c r="Q44" s="128">
        <v>13.414634146341459</v>
      </c>
      <c r="R44" s="128">
        <v>61.971830985915524</v>
      </c>
      <c r="S44" s="128">
        <v>49.390243902439025</v>
      </c>
      <c r="T44" s="128">
        <v>36.7588932806324</v>
      </c>
      <c r="U44" s="128">
        <v>56.277056277056261</v>
      </c>
      <c r="V44" s="128">
        <v>56.387665198237897</v>
      </c>
      <c r="W44" s="128">
        <v>28.248587570621467</v>
      </c>
      <c r="X44" s="128">
        <v>64.492753623188406</v>
      </c>
      <c r="Y44" s="128">
        <v>56.428571428571445</v>
      </c>
      <c r="Z44" s="128">
        <v>25.974025974025963</v>
      </c>
      <c r="AA44" s="128">
        <v>57.818181818181813</v>
      </c>
      <c r="AB44" s="132">
        <v>53.046594982078823</v>
      </c>
      <c r="AC44" s="132">
        <v>30.541871921182288</v>
      </c>
      <c r="AD44" s="132">
        <v>50.362318840579682</v>
      </c>
      <c r="AE44" s="132">
        <v>41.891891891891909</v>
      </c>
      <c r="AF44" s="128">
        <v>28.658536585365844</v>
      </c>
      <c r="AG44" s="126">
        <v>46.458923512747852</v>
      </c>
      <c r="AH44" s="126">
        <v>28.923076923076923</v>
      </c>
      <c r="AI44" s="133">
        <v>19.76284584980236</v>
      </c>
      <c r="AJ44" s="133">
        <v>44.541484716157193</v>
      </c>
      <c r="AK44" s="128">
        <v>36.563876651982369</v>
      </c>
      <c r="AL44" s="128">
        <v>15.81920903954803</v>
      </c>
      <c r="AM44" s="128">
        <v>48.717948717948694</v>
      </c>
      <c r="AN44" s="128">
        <v>37.050359712230239</v>
      </c>
      <c r="AO44" s="128">
        <v>12.987012987012989</v>
      </c>
      <c r="AP44" s="128">
        <v>45.652173913043498</v>
      </c>
      <c r="AQ44" s="128">
        <v>37.992831541218614</v>
      </c>
      <c r="AR44" s="128">
        <v>17.910447761194028</v>
      </c>
      <c r="AS44" s="128">
        <v>35.379061371841161</v>
      </c>
      <c r="AT44" s="128">
        <v>24.090909090909108</v>
      </c>
      <c r="AU44" s="128">
        <v>14.723926380368102</v>
      </c>
      <c r="AV44" s="128" t="s">
        <v>286</v>
      </c>
      <c r="AW44" s="128" t="s">
        <v>286</v>
      </c>
      <c r="AX44" s="132" t="s">
        <v>286</v>
      </c>
      <c r="AY44" s="132" t="s">
        <v>286</v>
      </c>
      <c r="AZ44" s="132" t="s">
        <v>286</v>
      </c>
      <c r="BA44" s="132" t="s">
        <v>286</v>
      </c>
      <c r="BB44" s="128" t="s">
        <v>286</v>
      </c>
      <c r="BC44" s="132" t="s">
        <v>286</v>
      </c>
      <c r="BD44" s="132" t="s">
        <v>286</v>
      </c>
      <c r="BE44" s="132" t="s">
        <v>286</v>
      </c>
      <c r="BF44" s="132">
        <v>25.089605734767034</v>
      </c>
      <c r="BG44" s="128">
        <v>24.509803921568619</v>
      </c>
      <c r="BH44" s="121" t="s">
        <v>286</v>
      </c>
      <c r="BI44" s="121">
        <v>22.767857142857135</v>
      </c>
      <c r="BJ44" s="121">
        <v>16.463414634146339</v>
      </c>
      <c r="BK44" s="121" t="s">
        <v>286</v>
      </c>
      <c r="BL44" s="128" t="s">
        <v>286</v>
      </c>
      <c r="BM44" s="121" t="s">
        <v>286</v>
      </c>
      <c r="BN44" s="114" t="s">
        <v>286</v>
      </c>
      <c r="BO44" s="114" t="s">
        <v>286</v>
      </c>
      <c r="BP44" s="114" t="s">
        <v>286</v>
      </c>
      <c r="BQ44" s="128" t="s">
        <v>286</v>
      </c>
      <c r="BR44" s="121" t="s">
        <v>286</v>
      </c>
      <c r="BS44" s="121" t="s">
        <v>286</v>
      </c>
      <c r="BT44" s="121" t="s">
        <v>286</v>
      </c>
      <c r="BU44" s="128">
        <v>31.428571428571463</v>
      </c>
      <c r="BV44" s="121">
        <v>23.762376237623769</v>
      </c>
      <c r="BW44" s="121" t="s">
        <v>286</v>
      </c>
      <c r="BX44" s="121">
        <v>31.838565022421538</v>
      </c>
      <c r="BY44" s="128">
        <v>21.951219512195127</v>
      </c>
      <c r="BZ44" s="121">
        <v>42.339832869080809</v>
      </c>
      <c r="CA44" s="121">
        <v>44.848484848484837</v>
      </c>
      <c r="CB44" s="121">
        <v>29.761904761904756</v>
      </c>
      <c r="CC44" s="128">
        <v>40.000000000000028</v>
      </c>
      <c r="CD44" s="121">
        <v>44.298245614035061</v>
      </c>
      <c r="CE44" s="121">
        <v>38.983050847457626</v>
      </c>
      <c r="CF44" s="121">
        <v>45.229681978798574</v>
      </c>
      <c r="CG44" s="128">
        <v>46.099290780141871</v>
      </c>
      <c r="CH44" s="121">
        <v>27.896995708154513</v>
      </c>
      <c r="CI44" s="121">
        <v>37.634408602150529</v>
      </c>
      <c r="CJ44" s="121">
        <v>45.907473309608562</v>
      </c>
      <c r="CK44" s="121">
        <v>39.024390243902445</v>
      </c>
      <c r="CL44" s="121">
        <v>33.453237410071921</v>
      </c>
      <c r="CM44" s="121">
        <v>31.858407079646025</v>
      </c>
      <c r="CN44" s="121">
        <v>22.560975609756095</v>
      </c>
      <c r="CO44" s="121">
        <v>10.795454545454557</v>
      </c>
      <c r="CP44" s="128">
        <v>17.575757575757581</v>
      </c>
      <c r="CQ44" s="121">
        <v>20.238095238095241</v>
      </c>
      <c r="CR44" s="121">
        <v>11.255411255411259</v>
      </c>
      <c r="CS44" s="114">
        <v>16.5938864628821</v>
      </c>
      <c r="CT44" s="114">
        <v>14.77272727272728</v>
      </c>
      <c r="CU44" s="128">
        <v>9.0579710144927539</v>
      </c>
      <c r="CV44" s="121">
        <v>21.830985915492967</v>
      </c>
      <c r="CW44" s="121">
        <v>20.512820512820522</v>
      </c>
      <c r="CX44" s="114">
        <v>13.793103448275859</v>
      </c>
      <c r="CY44" s="114">
        <v>17.328519855595673</v>
      </c>
      <c r="CZ44" s="128">
        <v>18.686868686868682</v>
      </c>
      <c r="DA44" s="121">
        <v>9.9236641221374011</v>
      </c>
      <c r="DB44" s="121">
        <v>17.937219730941717</v>
      </c>
      <c r="DC44" s="114">
        <v>10.062893081761009</v>
      </c>
      <c r="DD44" s="114" t="s">
        <v>286</v>
      </c>
      <c r="DE44" s="128" t="s">
        <v>286</v>
      </c>
      <c r="DF44" s="121" t="s">
        <v>286</v>
      </c>
      <c r="DG44" s="121" t="s">
        <v>286</v>
      </c>
      <c r="DH44" s="114" t="s">
        <v>286</v>
      </c>
      <c r="DI44" s="114" t="s">
        <v>286</v>
      </c>
      <c r="DJ44" s="128" t="s">
        <v>286</v>
      </c>
      <c r="DK44" s="121" t="s">
        <v>286</v>
      </c>
      <c r="DL44" s="121" t="s">
        <v>286</v>
      </c>
      <c r="DM44" s="121">
        <v>64.72727272727272</v>
      </c>
      <c r="DN44" s="121">
        <v>49.110320284697551</v>
      </c>
      <c r="DO44" s="128">
        <v>31.343283582089555</v>
      </c>
      <c r="DP44" s="121">
        <v>58.007117437722414</v>
      </c>
      <c r="DQ44" s="121">
        <v>47.321428571428569</v>
      </c>
      <c r="DR44" s="121">
        <v>27.272727272727273</v>
      </c>
      <c r="DS44" s="121" t="s">
        <v>286</v>
      </c>
      <c r="DT44" s="128" t="s">
        <v>286</v>
      </c>
      <c r="DU44" s="131" t="s">
        <v>286</v>
      </c>
      <c r="DV44" s="131" t="s">
        <v>286</v>
      </c>
      <c r="DW44" s="114" t="s">
        <v>286</v>
      </c>
      <c r="DX44" s="131" t="s">
        <v>286</v>
      </c>
      <c r="DY44" s="128" t="s">
        <v>286</v>
      </c>
      <c r="DZ44" s="128" t="s">
        <v>286</v>
      </c>
      <c r="EA44" s="128" t="s">
        <v>286</v>
      </c>
      <c r="EB44" s="128">
        <v>50.541516245487337</v>
      </c>
      <c r="EC44" s="128">
        <v>56.583629893238466</v>
      </c>
      <c r="ED44" s="128">
        <v>38.423645320197039</v>
      </c>
      <c r="EE44" s="128">
        <v>52.329749103942675</v>
      </c>
      <c r="EF44" s="128">
        <v>53.811659192825111</v>
      </c>
      <c r="EG44" s="128">
        <v>32.317073170731703</v>
      </c>
      <c r="EH44" s="128">
        <v>4.2016806722689068</v>
      </c>
      <c r="EI44" s="128">
        <v>10.670731707317067</v>
      </c>
      <c r="EJ44" s="128">
        <v>7.1146245059288562</v>
      </c>
      <c r="EK44" s="128">
        <v>2.9787234042553195</v>
      </c>
      <c r="EL44" s="121">
        <v>3.9301310043668134</v>
      </c>
      <c r="EM44" s="121">
        <v>5.084745762711866</v>
      </c>
      <c r="EN44" s="121">
        <v>3.9855072463768111</v>
      </c>
      <c r="EO44" s="121">
        <v>7.8014184397163131</v>
      </c>
      <c r="EP44" s="128">
        <v>5.5555555555555545</v>
      </c>
      <c r="EQ44" s="121">
        <v>2.1739130434782616</v>
      </c>
      <c r="ER44" s="121">
        <v>4.6263345195729544</v>
      </c>
      <c r="ES44" s="121">
        <v>6.9306930693069324</v>
      </c>
      <c r="ET44" s="121">
        <v>2.4822695035460987</v>
      </c>
      <c r="EU44" s="128">
        <v>6.6666666666666652</v>
      </c>
      <c r="EV44" s="121">
        <v>5.4545454545454604</v>
      </c>
      <c r="EW44" s="121">
        <v>10.541310541310546</v>
      </c>
      <c r="EX44" s="121">
        <v>13.271604938271603</v>
      </c>
      <c r="EY44" s="121">
        <v>6.8000000000000034</v>
      </c>
      <c r="EZ44" s="128">
        <v>8.1545064377682408</v>
      </c>
      <c r="FA44" s="121">
        <v>13.537117903930133</v>
      </c>
      <c r="FB44" s="121">
        <v>9.1428571428571423</v>
      </c>
      <c r="FC44" s="121">
        <v>6.7375886524822732</v>
      </c>
      <c r="FD44" s="121">
        <v>10.85271317829457</v>
      </c>
      <c r="FE44" s="128">
        <v>8.3700440528634434</v>
      </c>
      <c r="FF44" s="121">
        <v>7.3800738007380122</v>
      </c>
      <c r="FG44" s="121">
        <v>9.6428571428571352</v>
      </c>
      <c r="FH44" s="121">
        <v>8.0000000000000018</v>
      </c>
      <c r="FI44" s="121">
        <v>6.1151079136690685</v>
      </c>
      <c r="FJ44" s="128">
        <v>10.90909090909091</v>
      </c>
      <c r="FK44" s="121">
        <v>8.1250000000000018</v>
      </c>
      <c r="FL44" s="121">
        <v>20.679886685552397</v>
      </c>
      <c r="FM44" s="121">
        <v>33.950617283950614</v>
      </c>
      <c r="FN44" s="121">
        <v>26.506024096385545</v>
      </c>
      <c r="FO44" s="128">
        <v>21.030042918454935</v>
      </c>
      <c r="FP44" s="121">
        <v>26.637554585152845</v>
      </c>
      <c r="FQ44" s="121">
        <v>25.714285714285726</v>
      </c>
      <c r="FR44" s="121">
        <v>17.437722419928814</v>
      </c>
      <c r="FS44" s="121">
        <v>26.591760299625459</v>
      </c>
      <c r="FT44" s="128">
        <v>17.10526315789474</v>
      </c>
      <c r="FU44" s="121">
        <v>12.915129151291517</v>
      </c>
      <c r="FV44" s="121">
        <v>20.000000000000014</v>
      </c>
      <c r="FW44" s="121">
        <v>12.060301507537689</v>
      </c>
      <c r="FX44" s="121">
        <v>10.507246376811596</v>
      </c>
      <c r="FY44" s="128">
        <v>17.674418604651173</v>
      </c>
      <c r="FZ44" s="121">
        <v>12.025316455696201</v>
      </c>
      <c r="GA44" s="121">
        <v>46.438746438746406</v>
      </c>
      <c r="GB44" s="121">
        <v>42.546583850931697</v>
      </c>
      <c r="GC44" s="121">
        <v>28.685258964143433</v>
      </c>
      <c r="GD44" s="128">
        <v>36.123348017621176</v>
      </c>
      <c r="GE44" s="121">
        <v>31.578947368421069</v>
      </c>
      <c r="GF44" s="121">
        <v>23.29545454545455</v>
      </c>
      <c r="GG44" s="121">
        <v>34.285714285714249</v>
      </c>
      <c r="GH44" s="121">
        <v>35.555555555555571</v>
      </c>
      <c r="GI44" s="128">
        <v>22.123893805309738</v>
      </c>
      <c r="GJ44" s="121">
        <v>27.675276752767541</v>
      </c>
      <c r="GK44" s="121">
        <v>29.749103942652344</v>
      </c>
      <c r="GL44" s="121">
        <v>15.999999999999995</v>
      </c>
      <c r="GM44" s="130">
        <v>26.181818181818169</v>
      </c>
      <c r="GN44" s="128">
        <v>20.000000000000014</v>
      </c>
      <c r="GO44" s="121">
        <v>17.088607594936711</v>
      </c>
      <c r="GP44" s="121">
        <v>15.099715099715102</v>
      </c>
      <c r="GQ44" s="121">
        <v>37.694704049844283</v>
      </c>
      <c r="GR44" s="121">
        <v>40.63745019920318</v>
      </c>
      <c r="GS44" s="128">
        <v>9.5652173913043566</v>
      </c>
      <c r="GT44" s="121">
        <v>23.144104803493441</v>
      </c>
      <c r="GU44" s="121">
        <v>27.428571428571434</v>
      </c>
      <c r="GV44" s="121">
        <v>10.000000000000004</v>
      </c>
      <c r="GW44" s="121">
        <v>23.826714801444048</v>
      </c>
      <c r="GX44" s="128">
        <v>26.293103448275861</v>
      </c>
      <c r="GY44" s="128">
        <v>5.5762081784386623</v>
      </c>
      <c r="GZ44" s="128">
        <v>22.93906810035844</v>
      </c>
      <c r="HA44" s="128">
        <v>20.100502512562795</v>
      </c>
      <c r="HB44" s="128">
        <v>5.4347826086956559</v>
      </c>
      <c r="HC44" s="128">
        <v>23.611111111111118</v>
      </c>
      <c r="HD44" s="128">
        <v>20.754716981132074</v>
      </c>
      <c r="HE44" s="128" t="s">
        <v>286</v>
      </c>
      <c r="HF44" s="128" t="s">
        <v>286</v>
      </c>
      <c r="HG44" s="128" t="s">
        <v>286</v>
      </c>
      <c r="HH44" s="128" t="s">
        <v>286</v>
      </c>
      <c r="HI44" s="128" t="s">
        <v>286</v>
      </c>
      <c r="HJ44" s="128" t="s">
        <v>286</v>
      </c>
      <c r="HK44" s="128" t="s">
        <v>286</v>
      </c>
      <c r="HL44" s="121" t="s">
        <v>286</v>
      </c>
      <c r="HM44" s="121" t="s">
        <v>286</v>
      </c>
      <c r="HN44" s="121" t="s">
        <v>286</v>
      </c>
      <c r="HO44" s="121">
        <v>8.6330935251798575</v>
      </c>
      <c r="HP44" s="128">
        <v>12.000000000000004</v>
      </c>
      <c r="HQ44" s="121" t="s">
        <v>286</v>
      </c>
      <c r="HR44" s="121">
        <v>12.785388127853881</v>
      </c>
      <c r="HS44" s="121">
        <v>11.250000000000007</v>
      </c>
      <c r="HT44" s="129">
        <v>10.982658959537577</v>
      </c>
      <c r="HU44" s="128">
        <v>12.538226299694196</v>
      </c>
      <c r="HV44" s="114">
        <v>9.1633466135458175</v>
      </c>
      <c r="HW44" s="114">
        <v>12.227074235807859</v>
      </c>
      <c r="HX44" s="114">
        <v>8.2969432314410536</v>
      </c>
      <c r="HY44" s="114">
        <v>8.0000000000000053</v>
      </c>
      <c r="HZ44" s="114">
        <v>12.589928057553953</v>
      </c>
      <c r="IA44" s="114">
        <v>7.9710144927536186</v>
      </c>
      <c r="IB44" s="114">
        <v>8.6206896551724093</v>
      </c>
      <c r="IC44" s="114">
        <v>8.4870848708487134</v>
      </c>
      <c r="ID44" s="114">
        <v>10.661764705882353</v>
      </c>
      <c r="IE44" s="114">
        <v>8.5000000000000036</v>
      </c>
      <c r="IF44" s="114">
        <v>11.313868613138686</v>
      </c>
      <c r="IG44" s="114">
        <v>7.7981651376146761</v>
      </c>
      <c r="IH44" s="114">
        <v>6.2893081761006302</v>
      </c>
      <c r="II44" s="114">
        <v>8.3815028901734063</v>
      </c>
      <c r="IJ44" s="114">
        <v>10.185185185185189</v>
      </c>
      <c r="IK44" s="114">
        <v>10.400000000000004</v>
      </c>
      <c r="IL44" s="114">
        <v>8.2608695652173907</v>
      </c>
      <c r="IM44" s="114">
        <v>7.8947368421052611</v>
      </c>
      <c r="IN44" s="114">
        <v>8</v>
      </c>
      <c r="IO44" s="114">
        <v>6.1818181818181817</v>
      </c>
      <c r="IP44" s="114">
        <v>7.1684587813620055</v>
      </c>
      <c r="IQ44" s="114">
        <v>8.6206896551724199</v>
      </c>
      <c r="IR44" s="114">
        <v>4.779411764705884</v>
      </c>
      <c r="IS44" s="114">
        <v>4.6931407942238277</v>
      </c>
      <c r="IT44" s="114">
        <v>6.0606060606060614</v>
      </c>
      <c r="IU44" s="114">
        <v>6.9852941176470624</v>
      </c>
      <c r="IV44" s="114">
        <v>5.5299539170506931</v>
      </c>
      <c r="IW44" s="114">
        <v>3.1645569620253196</v>
      </c>
      <c r="IX44" s="114" t="str">
        <f t="shared" si="41"/>
        <v>--</v>
      </c>
      <c r="IY44" s="114" t="str">
        <f t="shared" si="41"/>
        <v>--</v>
      </c>
      <c r="IZ44" s="114" t="str">
        <f t="shared" si="41"/>
        <v>--</v>
      </c>
      <c r="JA44" s="114" t="str">
        <f t="shared" si="41"/>
        <v>--</v>
      </c>
      <c r="JB44" s="114" t="str">
        <f t="shared" si="41"/>
        <v>--</v>
      </c>
      <c r="JC44" s="114" t="str">
        <f t="shared" si="41"/>
        <v>--</v>
      </c>
      <c r="JD44" s="114" t="str">
        <f t="shared" si="41"/>
        <v>--</v>
      </c>
      <c r="JE44" s="114" t="str">
        <f t="shared" si="41"/>
        <v>--</v>
      </c>
      <c r="JF44" s="114" t="str">
        <f t="shared" si="41"/>
        <v>--</v>
      </c>
      <c r="JG44" s="243">
        <v>4.2105263157894797</v>
      </c>
      <c r="JH44" s="243">
        <v>6.1728395061728403</v>
      </c>
      <c r="JI44" s="243">
        <v>7.7294685990338197</v>
      </c>
      <c r="JJ44" s="243">
        <v>8.0152671755725198</v>
      </c>
      <c r="JK44" s="243">
        <v>7.6</v>
      </c>
      <c r="JL44" s="243">
        <v>7.5471698113207504</v>
      </c>
      <c r="JM44" s="243">
        <v>10.5820105820106</v>
      </c>
      <c r="JN44" s="243">
        <v>11.522633744856</v>
      </c>
      <c r="JO44" s="243">
        <v>13.5265700483092</v>
      </c>
      <c r="JP44" s="243">
        <v>12.9770992366412</v>
      </c>
      <c r="JQ44" s="243">
        <v>11.9521912350598</v>
      </c>
      <c r="JR44" s="243">
        <v>10.849056603773599</v>
      </c>
      <c r="JS44" s="243">
        <v>8.4210526315789505</v>
      </c>
      <c r="JT44" s="243">
        <v>13.9917695473251</v>
      </c>
      <c r="JU44" s="243">
        <v>11.1111111111111</v>
      </c>
      <c r="JV44" s="243">
        <v>12.9770992366412</v>
      </c>
      <c r="JW44" s="243">
        <v>11.155378486055801</v>
      </c>
      <c r="JX44" s="243">
        <v>9.9056603773584904</v>
      </c>
      <c r="JY44" s="243">
        <v>6.8421052631579</v>
      </c>
      <c r="JZ44" s="243">
        <v>8.2644628099173492</v>
      </c>
      <c r="KA44" s="243">
        <v>13.5265700483092</v>
      </c>
      <c r="KB44" s="243">
        <v>4.9618320610686997</v>
      </c>
      <c r="KC44" s="243">
        <v>8.4</v>
      </c>
      <c r="KD44" s="243">
        <v>11.792452830188701</v>
      </c>
      <c r="KE44" s="243">
        <v>2.59067357512953</v>
      </c>
      <c r="KF44" s="128" t="str">
        <f t="shared" si="1"/>
        <v>--</v>
      </c>
      <c r="KG44" s="243">
        <v>11.538461538461499</v>
      </c>
      <c r="KH44" s="243">
        <v>2.6615969581749002</v>
      </c>
      <c r="KI44" s="128" t="str">
        <f t="shared" si="2"/>
        <v>--</v>
      </c>
      <c r="KJ44" s="243">
        <v>11.574074074074099</v>
      </c>
      <c r="KK44" s="243">
        <v>3.6842105263157898</v>
      </c>
      <c r="KL44" s="243">
        <v>4.5454545454545503</v>
      </c>
      <c r="KM44" s="243">
        <v>4.3269230769230802</v>
      </c>
      <c r="KN44" s="243">
        <v>4.5801526717557204</v>
      </c>
      <c r="KO44" s="243">
        <v>4.6875</v>
      </c>
      <c r="KP44" s="243">
        <v>5.99078341013825</v>
      </c>
      <c r="KQ44" s="220">
        <v>9.6938775510204191</v>
      </c>
      <c r="KR44" s="220">
        <v>4.7430830039525702</v>
      </c>
      <c r="KS44" s="220">
        <v>10.714285714285699</v>
      </c>
      <c r="KT44" s="220">
        <v>10.671936758893301</v>
      </c>
      <c r="KU44" s="220">
        <v>18.974358974358999</v>
      </c>
      <c r="KV44" s="220">
        <v>14.741035856573699</v>
      </c>
      <c r="KW44" s="220">
        <v>3.5714285714285698</v>
      </c>
      <c r="KX44" s="220">
        <v>7.0866141732283499</v>
      </c>
      <c r="KY44" s="128" t="str">
        <f t="shared" si="40"/>
        <v>--</v>
      </c>
      <c r="KZ44" s="128" t="str">
        <f t="shared" si="40"/>
        <v>--</v>
      </c>
      <c r="LA44" s="255">
        <v>0.98522167487684698</v>
      </c>
      <c r="LB44" s="128" t="str">
        <f t="shared" si="42"/>
        <v>--</v>
      </c>
      <c r="LC44" s="295">
        <v>44.642857142857139</v>
      </c>
      <c r="LD44" s="295">
        <v>14.354066985645934</v>
      </c>
      <c r="LE44" s="295">
        <v>13.888888888888895</v>
      </c>
      <c r="LF44" s="295">
        <v>7.1770334928229689</v>
      </c>
      <c r="LG44" s="295">
        <v>30.468750000000007</v>
      </c>
      <c r="LH44" s="295">
        <v>19.011406844106457</v>
      </c>
      <c r="LI44" s="295">
        <v>16.475095785440605</v>
      </c>
      <c r="LJ44" s="295">
        <v>8.7155963302752326</v>
      </c>
      <c r="LK44" s="380">
        <v>24.175824175824186</v>
      </c>
      <c r="LL44" s="381">
        <v>16.666666666666661</v>
      </c>
      <c r="LM44" s="381">
        <v>11.956521739130439</v>
      </c>
      <c r="LN44" s="381">
        <v>5.0000000000000018</v>
      </c>
      <c r="LO44" s="380">
        <v>18.834080717488792</v>
      </c>
      <c r="LP44" s="381">
        <v>16.746411483253588</v>
      </c>
      <c r="LQ44" s="381">
        <v>10.358565737051789</v>
      </c>
      <c r="LR44" s="381">
        <v>7.6555023923444994</v>
      </c>
      <c r="LS44" s="381">
        <v>20.3125</v>
      </c>
      <c r="LT44" s="381">
        <v>12.547528517110271</v>
      </c>
      <c r="LU44" s="381">
        <v>16.538461538461537</v>
      </c>
      <c r="LV44" s="381">
        <v>8.7155963302752291</v>
      </c>
      <c r="LW44" s="381">
        <v>17.486338797814209</v>
      </c>
      <c r="LX44" s="381">
        <v>14.197530864197535</v>
      </c>
      <c r="LY44" s="381">
        <v>10.32608695652174</v>
      </c>
      <c r="LZ44" s="381">
        <v>6.2500000000000018</v>
      </c>
      <c r="MA44" s="380">
        <v>40.625000000000007</v>
      </c>
      <c r="MB44" s="381">
        <v>33.492822966507184</v>
      </c>
      <c r="MC44" s="381">
        <v>33.864541832669339</v>
      </c>
      <c r="MD44" s="381">
        <v>27.751196172248815</v>
      </c>
      <c r="ME44" s="381">
        <v>45.490196078431389</v>
      </c>
      <c r="MF44" s="381">
        <v>34.980988593155857</v>
      </c>
      <c r="MG44" s="381">
        <v>29.501915708812266</v>
      </c>
      <c r="MH44" s="381">
        <v>22.477064220183493</v>
      </c>
      <c r="MI44" s="381">
        <v>40.437158469945352</v>
      </c>
      <c r="MJ44" s="381">
        <v>29.192546583850937</v>
      </c>
      <c r="MK44" s="381">
        <v>29.347826086956527</v>
      </c>
      <c r="ML44" s="381">
        <v>34.999999999999993</v>
      </c>
      <c r="MM44" s="378" t="str">
        <f t="shared" si="5"/>
        <v>--</v>
      </c>
      <c r="MN44" s="381">
        <v>22.705314009661841</v>
      </c>
      <c r="MO44" s="381">
        <v>24.701195219123512</v>
      </c>
      <c r="MP44" s="381">
        <v>21.531100478468897</v>
      </c>
      <c r="MQ44" s="378" t="str">
        <f t="shared" si="6"/>
        <v>--</v>
      </c>
      <c r="MR44" s="381">
        <v>20.610687022900773</v>
      </c>
      <c r="MS44" s="381">
        <v>30.651340996168578</v>
      </c>
      <c r="MT44" s="381">
        <v>15.207373271889402</v>
      </c>
      <c r="MU44" s="378" t="str">
        <f t="shared" si="7"/>
        <v>--</v>
      </c>
      <c r="MV44" s="381">
        <v>22.360248447204988</v>
      </c>
      <c r="MW44" s="381">
        <v>23.369565217391298</v>
      </c>
      <c r="MX44" s="381">
        <v>19.375000000000007</v>
      </c>
      <c r="MY44" s="380">
        <v>39.732142857142861</v>
      </c>
      <c r="MZ44" s="381">
        <v>28.229665071770331</v>
      </c>
      <c r="NA44" s="381">
        <v>24.701195219123502</v>
      </c>
      <c r="NB44" s="381">
        <v>25.358851674641151</v>
      </c>
      <c r="NC44" s="381">
        <v>41.960784313725519</v>
      </c>
      <c r="ND44" s="381">
        <v>32.307692307692285</v>
      </c>
      <c r="NE44" s="381">
        <v>26.153846153846153</v>
      </c>
      <c r="NF44" s="381">
        <v>20.183486238532112</v>
      </c>
      <c r="NG44" s="381">
        <v>42.076502732240456</v>
      </c>
      <c r="NH44" s="381">
        <v>32.2981366459627</v>
      </c>
      <c r="NI44" s="381">
        <v>20.652173913043473</v>
      </c>
      <c r="NJ44" s="381">
        <v>22.500000000000014</v>
      </c>
      <c r="NK44" s="380">
        <v>16.000000000000007</v>
      </c>
      <c r="NL44" s="381">
        <v>14.354066985645932</v>
      </c>
      <c r="NM44" s="381">
        <v>9.9206349206349174</v>
      </c>
      <c r="NN44" s="381">
        <v>5.7692307692307692</v>
      </c>
      <c r="NO44" s="381">
        <v>15.87301587301587</v>
      </c>
      <c r="NP44" s="381">
        <v>10.646387832699615</v>
      </c>
      <c r="NQ44" s="381">
        <v>9.7276264591439698</v>
      </c>
      <c r="NR44" s="381">
        <v>5.0458715596330306</v>
      </c>
      <c r="NS44" s="381">
        <v>7.6502732240437172</v>
      </c>
      <c r="NT44" s="381">
        <v>6.790123456790127</v>
      </c>
      <c r="NU44" s="381">
        <v>5.4347826086956541</v>
      </c>
      <c r="NV44" s="381">
        <v>0.62500000000000011</v>
      </c>
      <c r="NW44" s="380">
        <v>5.3571428571428594</v>
      </c>
      <c r="NX44" s="381">
        <v>10.526315789473681</v>
      </c>
      <c r="NY44" s="381">
        <v>8.7301587301587329</v>
      </c>
      <c r="NZ44" s="381">
        <v>7.2115384615384643</v>
      </c>
      <c r="OA44" s="381">
        <v>9.1269841269841283</v>
      </c>
      <c r="OB44" s="381">
        <v>11.026615969581755</v>
      </c>
      <c r="OC44" s="381">
        <v>6.2745098039215677</v>
      </c>
      <c r="OD44" s="381">
        <v>5.9633027522935773</v>
      </c>
      <c r="OE44" s="381">
        <v>3.8251366120218595</v>
      </c>
      <c r="OF44" s="381">
        <v>10.493827160493833</v>
      </c>
      <c r="OG44" s="381">
        <v>5.9782608695652213</v>
      </c>
      <c r="OH44" s="381">
        <v>9.3750000000000036</v>
      </c>
      <c r="OI44" s="380">
        <v>9.7777777777777821</v>
      </c>
      <c r="OJ44" s="381">
        <v>9.5693779904306204</v>
      </c>
      <c r="OK44" s="381">
        <v>15.599999999999994</v>
      </c>
      <c r="OL44" s="381">
        <v>6.7307692307692308</v>
      </c>
      <c r="OM44" s="381">
        <v>14.682539682539684</v>
      </c>
      <c r="ON44" s="381">
        <v>8.7452471482889749</v>
      </c>
      <c r="OO44" s="381">
        <v>6.6147859922178975</v>
      </c>
      <c r="OP44" s="381">
        <v>8.7155963302752291</v>
      </c>
      <c r="OQ44" s="381">
        <v>7.6502732240437155</v>
      </c>
      <c r="OR44" s="381">
        <v>6.8322981366459636</v>
      </c>
      <c r="OS44" s="381">
        <v>5.4347826086956532</v>
      </c>
      <c r="OT44" s="381">
        <v>9.3750000000000018</v>
      </c>
      <c r="OU44" s="378" t="str">
        <f t="shared" si="8"/>
        <v>--</v>
      </c>
      <c r="OV44" s="381">
        <v>10.526315789473681</v>
      </c>
      <c r="OW44" s="381">
        <v>13.492063492063499</v>
      </c>
      <c r="OX44" s="381">
        <v>17.307692307692303</v>
      </c>
      <c r="OY44" s="378" t="str">
        <f t="shared" si="9"/>
        <v>--</v>
      </c>
      <c r="OZ44" s="381">
        <v>9.1603053435114479</v>
      </c>
      <c r="PA44" s="381">
        <v>13.229571984435792</v>
      </c>
      <c r="PB44" s="381">
        <v>9.1743119266055029</v>
      </c>
      <c r="PC44" s="378" t="str">
        <f t="shared" si="10"/>
        <v>--</v>
      </c>
      <c r="PD44" s="381">
        <v>11.111111111111114</v>
      </c>
      <c r="PE44" s="381">
        <v>9.7826086956521756</v>
      </c>
      <c r="PF44" s="381">
        <v>9.3750000000000018</v>
      </c>
      <c r="PG44" s="380">
        <v>18.222222222222225</v>
      </c>
      <c r="PH44" s="381">
        <v>10.047846889952154</v>
      </c>
      <c r="PI44" s="381">
        <v>13.545816733067737</v>
      </c>
      <c r="PJ44" s="381">
        <v>11.057692307692305</v>
      </c>
      <c r="PK44" s="381">
        <v>21.20000000000001</v>
      </c>
      <c r="PL44" s="381">
        <v>14.068441064638785</v>
      </c>
      <c r="PM44" s="381">
        <v>11.673151750972771</v>
      </c>
      <c r="PN44" s="381">
        <v>9.6330275229357785</v>
      </c>
      <c r="PO44" s="381">
        <v>14.207650273224044</v>
      </c>
      <c r="PP44" s="381">
        <v>16.049382716049383</v>
      </c>
      <c r="PQ44" s="381">
        <v>9.2391304347826164</v>
      </c>
      <c r="PR44" s="381">
        <v>10.000000000000004</v>
      </c>
      <c r="PS44" s="380">
        <v>6.1797752808988777</v>
      </c>
      <c r="PT44" s="381">
        <v>8.074534161490682</v>
      </c>
      <c r="PU44" s="381">
        <v>6.6298342541436472</v>
      </c>
      <c r="PV44" s="381">
        <v>3.1249999999999996</v>
      </c>
      <c r="PW44" s="380">
        <v>8.4269662921348374</v>
      </c>
      <c r="PX44" s="381">
        <v>17.391304347826086</v>
      </c>
      <c r="PY44" s="381">
        <v>9.3922651933701662</v>
      </c>
      <c r="PZ44" s="381">
        <v>7.5</v>
      </c>
      <c r="QA44" s="380">
        <v>14.044943820224724</v>
      </c>
      <c r="QB44" s="381">
        <v>20.625000000000014</v>
      </c>
      <c r="QC44" s="381">
        <v>6.6298342541436472</v>
      </c>
      <c r="QD44" s="381">
        <v>12.499999999999996</v>
      </c>
      <c r="QE44" s="380">
        <v>4.4943820224719095</v>
      </c>
      <c r="QF44" s="381">
        <v>11.180124223602496</v>
      </c>
      <c r="QG44" s="381">
        <v>7.7348066298342566</v>
      </c>
      <c r="QH44" s="381">
        <v>10.062893081761013</v>
      </c>
      <c r="QI44" s="380">
        <v>11.881188118811879</v>
      </c>
      <c r="QJ44" s="381">
        <v>18.324607329842934</v>
      </c>
      <c r="QK44" s="381">
        <v>15.510204081632654</v>
      </c>
      <c r="QL44" s="381">
        <v>12.98076923076923</v>
      </c>
      <c r="QM44" s="378" t="str">
        <f t="shared" si="11"/>
        <v>--</v>
      </c>
      <c r="QN44" s="381">
        <v>16.153846153846146</v>
      </c>
      <c r="QO44" s="381">
        <v>15.175097276264596</v>
      </c>
      <c r="QP44" s="381">
        <v>14.678899082568808</v>
      </c>
      <c r="QQ44" s="378" t="str">
        <f t="shared" si="12"/>
        <v>--</v>
      </c>
      <c r="QR44" s="381">
        <v>16.770186335403736</v>
      </c>
      <c r="QS44" s="381">
        <v>14.444444444444439</v>
      </c>
      <c r="QT44" s="381">
        <v>13.836477987421386</v>
      </c>
      <c r="QU44" s="380">
        <v>15.841584158415849</v>
      </c>
      <c r="QV44" s="381">
        <v>8.3769633507853385</v>
      </c>
      <c r="QW44" s="381">
        <v>8.9795918367346967</v>
      </c>
      <c r="QX44" s="381">
        <v>12.560386473429954</v>
      </c>
      <c r="QY44" s="378" t="str">
        <f t="shared" si="13"/>
        <v>--</v>
      </c>
      <c r="QZ44" s="381">
        <v>12.643678160919542</v>
      </c>
      <c r="RA44" s="381">
        <v>17.647058823529402</v>
      </c>
      <c r="RB44" s="381">
        <v>9.6774193548387135</v>
      </c>
      <c r="RC44" s="378" t="str">
        <f t="shared" si="14"/>
        <v>--</v>
      </c>
      <c r="RD44" s="381">
        <v>15.432098765432105</v>
      </c>
      <c r="RE44" s="381">
        <v>13.736263736263737</v>
      </c>
      <c r="RF44" s="381">
        <v>10.625000000000004</v>
      </c>
    </row>
    <row r="45" spans="1:474" x14ac:dyDescent="0.25">
      <c r="A45" s="114">
        <v>41</v>
      </c>
      <c r="B45" s="93" t="s">
        <v>41</v>
      </c>
      <c r="C45" s="126">
        <v>19.672131147540977</v>
      </c>
      <c r="D45" s="126">
        <v>29.565217391304348</v>
      </c>
      <c r="E45" s="126">
        <v>10.377358490566039</v>
      </c>
      <c r="F45" s="126">
        <v>31.914893617021288</v>
      </c>
      <c r="G45" s="126">
        <v>36.206896551724135</v>
      </c>
      <c r="H45" s="126">
        <v>14.285714285714283</v>
      </c>
      <c r="I45" s="126">
        <v>19.047619047619047</v>
      </c>
      <c r="J45" s="126">
        <v>23.529411764705884</v>
      </c>
      <c r="K45" s="126">
        <v>24.285714285714292</v>
      </c>
      <c r="L45" s="126">
        <v>20.000000000000007</v>
      </c>
      <c r="M45" s="128">
        <v>19.753086419753082</v>
      </c>
      <c r="N45" s="128">
        <v>10.666666666666668</v>
      </c>
      <c r="O45" s="128">
        <v>27.027027027027021</v>
      </c>
      <c r="P45" s="128">
        <v>12.068965517241379</v>
      </c>
      <c r="Q45" s="128">
        <v>14.754098360655739</v>
      </c>
      <c r="R45" s="128">
        <v>57.377049180327873</v>
      </c>
      <c r="S45" s="128">
        <v>50.434782608695663</v>
      </c>
      <c r="T45" s="128">
        <v>28.301886792452844</v>
      </c>
      <c r="U45" s="128">
        <v>48.936170212765944</v>
      </c>
      <c r="V45" s="128">
        <v>63.793103448275851</v>
      </c>
      <c r="W45" s="128">
        <v>35.714285714285715</v>
      </c>
      <c r="X45" s="128">
        <v>50</v>
      </c>
      <c r="Y45" s="128">
        <v>66.666666666666671</v>
      </c>
      <c r="Z45" s="128">
        <v>51.428571428571423</v>
      </c>
      <c r="AA45" s="128">
        <v>49.230769230769226</v>
      </c>
      <c r="AB45" s="132">
        <v>45.679012345679006</v>
      </c>
      <c r="AC45" s="132">
        <v>30.666666666666671</v>
      </c>
      <c r="AD45" s="132">
        <v>43.243243243243242</v>
      </c>
      <c r="AE45" s="132">
        <v>44.827586206896555</v>
      </c>
      <c r="AF45" s="128">
        <v>35.483870967741929</v>
      </c>
      <c r="AG45" s="126">
        <v>38.983050847457619</v>
      </c>
      <c r="AH45" s="126">
        <v>26.956521739130455</v>
      </c>
      <c r="AI45" s="133">
        <v>10.377358490566042</v>
      </c>
      <c r="AJ45" s="133">
        <v>46.808510638297861</v>
      </c>
      <c r="AK45" s="128">
        <v>54.385964912280713</v>
      </c>
      <c r="AL45" s="128">
        <v>16.363636363636363</v>
      </c>
      <c r="AM45" s="128">
        <v>40.47619047619046</v>
      </c>
      <c r="AN45" s="128">
        <v>38.823529411764696</v>
      </c>
      <c r="AO45" s="128">
        <v>21.428571428571434</v>
      </c>
      <c r="AP45" s="128">
        <v>39.062499999999993</v>
      </c>
      <c r="AQ45" s="128">
        <v>25.316455696202542</v>
      </c>
      <c r="AR45" s="128">
        <v>18.666666666666671</v>
      </c>
      <c r="AS45" s="128">
        <v>32.432432432432435</v>
      </c>
      <c r="AT45" s="128">
        <v>22.413793103448274</v>
      </c>
      <c r="AU45" s="128">
        <v>19.354838709677423</v>
      </c>
      <c r="AV45" s="128" t="s">
        <v>286</v>
      </c>
      <c r="AW45" s="128" t="s">
        <v>286</v>
      </c>
      <c r="AX45" s="132" t="s">
        <v>286</v>
      </c>
      <c r="AY45" s="132" t="s">
        <v>286</v>
      </c>
      <c r="AZ45" s="132" t="s">
        <v>286</v>
      </c>
      <c r="BA45" s="132" t="s">
        <v>286</v>
      </c>
      <c r="BB45" s="128" t="s">
        <v>286</v>
      </c>
      <c r="BC45" s="132" t="s">
        <v>286</v>
      </c>
      <c r="BD45" s="132" t="s">
        <v>286</v>
      </c>
      <c r="BE45" s="132" t="s">
        <v>286</v>
      </c>
      <c r="BF45" s="132">
        <v>14.814814814814815</v>
      </c>
      <c r="BG45" s="128">
        <v>25.333333333333346</v>
      </c>
      <c r="BH45" s="121" t="s">
        <v>286</v>
      </c>
      <c r="BI45" s="121">
        <v>17.241379310344826</v>
      </c>
      <c r="BJ45" s="121">
        <v>24.193548387096776</v>
      </c>
      <c r="BK45" s="121" t="s">
        <v>286</v>
      </c>
      <c r="BL45" s="128" t="s">
        <v>286</v>
      </c>
      <c r="BM45" s="121" t="s">
        <v>286</v>
      </c>
      <c r="BN45" s="114" t="s">
        <v>286</v>
      </c>
      <c r="BO45" s="114" t="s">
        <v>286</v>
      </c>
      <c r="BP45" s="114" t="s">
        <v>286</v>
      </c>
      <c r="BQ45" s="128" t="s">
        <v>286</v>
      </c>
      <c r="BR45" s="121" t="s">
        <v>286</v>
      </c>
      <c r="BS45" s="121" t="s">
        <v>286</v>
      </c>
      <c r="BT45" s="121" t="s">
        <v>286</v>
      </c>
      <c r="BU45" s="128">
        <v>28.395061728395067</v>
      </c>
      <c r="BV45" s="121">
        <v>22.666666666666661</v>
      </c>
      <c r="BW45" s="121" t="s">
        <v>286</v>
      </c>
      <c r="BX45" s="121">
        <v>24.137931034482765</v>
      </c>
      <c r="BY45" s="128">
        <v>25.806451612903217</v>
      </c>
      <c r="BZ45" s="121">
        <v>19.999999999999993</v>
      </c>
      <c r="CA45" s="121">
        <v>53.097345132743364</v>
      </c>
      <c r="CB45" s="121">
        <v>22.641509433962273</v>
      </c>
      <c r="CC45" s="128">
        <v>31.914893617021274</v>
      </c>
      <c r="CD45" s="121">
        <v>45.762711864406782</v>
      </c>
      <c r="CE45" s="121">
        <v>32.142857142857132</v>
      </c>
      <c r="CF45" s="121">
        <v>33.333333333333329</v>
      </c>
      <c r="CG45" s="128">
        <v>41.860465116279073</v>
      </c>
      <c r="CH45" s="121">
        <v>28.571428571428569</v>
      </c>
      <c r="CI45" s="121">
        <v>29.850746268656714</v>
      </c>
      <c r="CJ45" s="121">
        <v>26.829268292682919</v>
      </c>
      <c r="CK45" s="121">
        <v>24.000000000000004</v>
      </c>
      <c r="CL45" s="121">
        <v>32.432432432432435</v>
      </c>
      <c r="CM45" s="121">
        <v>22.807017543859647</v>
      </c>
      <c r="CN45" s="121">
        <v>19.04761904761904</v>
      </c>
      <c r="CO45" s="121">
        <v>5.0000000000000018</v>
      </c>
      <c r="CP45" s="128">
        <v>15.789473684210527</v>
      </c>
      <c r="CQ45" s="121">
        <v>9.4339622641509422</v>
      </c>
      <c r="CR45" s="121">
        <v>4.2553191489361701</v>
      </c>
      <c r="CS45" s="114">
        <v>22.033898305084744</v>
      </c>
      <c r="CT45" s="114">
        <v>12.5</v>
      </c>
      <c r="CU45" s="128">
        <v>7.1428571428571415</v>
      </c>
      <c r="CV45" s="121">
        <v>2.3529411764705874</v>
      </c>
      <c r="CW45" s="121">
        <v>14.492753623188403</v>
      </c>
      <c r="CX45" s="114">
        <v>4.8387096774193541</v>
      </c>
      <c r="CY45" s="114">
        <v>16.04938271604939</v>
      </c>
      <c r="CZ45" s="128">
        <v>9.3333333333333304</v>
      </c>
      <c r="DA45" s="121">
        <v>8.8235294117647065</v>
      </c>
      <c r="DB45" s="121">
        <v>16.071428571428569</v>
      </c>
      <c r="DC45" s="114">
        <v>14.285714285714283</v>
      </c>
      <c r="DD45" s="114" t="s">
        <v>286</v>
      </c>
      <c r="DE45" s="128" t="s">
        <v>286</v>
      </c>
      <c r="DF45" s="121" t="s">
        <v>286</v>
      </c>
      <c r="DG45" s="121" t="s">
        <v>286</v>
      </c>
      <c r="DH45" s="114" t="s">
        <v>286</v>
      </c>
      <c r="DI45" s="114" t="s">
        <v>286</v>
      </c>
      <c r="DJ45" s="128" t="s">
        <v>286</v>
      </c>
      <c r="DK45" s="121" t="s">
        <v>286</v>
      </c>
      <c r="DL45" s="121" t="s">
        <v>286</v>
      </c>
      <c r="DM45" s="121">
        <v>52.238805970149244</v>
      </c>
      <c r="DN45" s="121">
        <v>48.780487804878078</v>
      </c>
      <c r="DO45" s="128">
        <v>37.333333333333321</v>
      </c>
      <c r="DP45" s="121">
        <v>52.631578947368425</v>
      </c>
      <c r="DQ45" s="121">
        <v>40.350877192982459</v>
      </c>
      <c r="DR45" s="121">
        <v>37.096774193548399</v>
      </c>
      <c r="DS45" s="121" t="s">
        <v>286</v>
      </c>
      <c r="DT45" s="128" t="s">
        <v>286</v>
      </c>
      <c r="DU45" s="131" t="s">
        <v>286</v>
      </c>
      <c r="DV45" s="131" t="s">
        <v>286</v>
      </c>
      <c r="DW45" s="114" t="s">
        <v>286</v>
      </c>
      <c r="DX45" s="131" t="s">
        <v>286</v>
      </c>
      <c r="DY45" s="128" t="s">
        <v>286</v>
      </c>
      <c r="DZ45" s="128" t="s">
        <v>286</v>
      </c>
      <c r="EA45" s="128" t="s">
        <v>286</v>
      </c>
      <c r="EB45" s="128">
        <v>38.805970149253703</v>
      </c>
      <c r="EC45" s="128">
        <v>61.728395061728378</v>
      </c>
      <c r="ED45" s="128">
        <v>42.666666666666671</v>
      </c>
      <c r="EE45" s="128">
        <v>52.631578947368446</v>
      </c>
      <c r="EF45" s="128">
        <v>46.551724137931032</v>
      </c>
      <c r="EG45" s="128">
        <v>49.206349206349209</v>
      </c>
      <c r="EH45" s="128">
        <v>3.333333333333333</v>
      </c>
      <c r="EI45" s="128">
        <v>11.504424778761058</v>
      </c>
      <c r="EJ45" s="128">
        <v>4.7619047619047628</v>
      </c>
      <c r="EK45" s="128">
        <v>0</v>
      </c>
      <c r="EL45" s="121">
        <v>5.0847457627118651</v>
      </c>
      <c r="EM45" s="121">
        <v>7.1428571428571415</v>
      </c>
      <c r="EN45" s="121">
        <v>2.3809523809523805</v>
      </c>
      <c r="EO45" s="121">
        <v>8.1395348837209305</v>
      </c>
      <c r="EP45" s="128">
        <v>5.7142857142857153</v>
      </c>
      <c r="EQ45" s="121">
        <v>1.4925373134328357</v>
      </c>
      <c r="ER45" s="121">
        <v>1.2195121951219512</v>
      </c>
      <c r="ES45" s="121">
        <v>6.6666666666666679</v>
      </c>
      <c r="ET45" s="121">
        <v>2.6315789473684204</v>
      </c>
      <c r="EU45" s="128">
        <v>5.1724137931034484</v>
      </c>
      <c r="EV45" s="121">
        <v>9.5238095238095237</v>
      </c>
      <c r="EW45" s="121">
        <v>4.9180327868852451</v>
      </c>
      <c r="EX45" s="121">
        <v>8.8495575221238951</v>
      </c>
      <c r="EY45" s="121">
        <v>0.96153846153846156</v>
      </c>
      <c r="EZ45" s="128">
        <v>8.5106382978723403</v>
      </c>
      <c r="FA45" s="121">
        <v>10.526315789473685</v>
      </c>
      <c r="FB45" s="121">
        <v>3.6363636363636358</v>
      </c>
      <c r="FC45" s="121">
        <v>7.1428571428571432</v>
      </c>
      <c r="FD45" s="121">
        <v>9.4117647058823515</v>
      </c>
      <c r="FE45" s="128">
        <v>0</v>
      </c>
      <c r="FF45" s="121">
        <v>4.5454545454545441</v>
      </c>
      <c r="FG45" s="121">
        <v>4.9382716049382696</v>
      </c>
      <c r="FH45" s="121">
        <v>6.8493150684931505</v>
      </c>
      <c r="FI45" s="121">
        <v>10.526315789473685</v>
      </c>
      <c r="FJ45" s="128">
        <v>10.714285714285715</v>
      </c>
      <c r="FK45" s="121">
        <v>7.9365079365079367</v>
      </c>
      <c r="FL45" s="121">
        <v>6.5573770491803263</v>
      </c>
      <c r="FM45" s="121">
        <v>25.663716814159301</v>
      </c>
      <c r="FN45" s="121">
        <v>16.346153846153854</v>
      </c>
      <c r="FO45" s="128">
        <v>19.148936170212771</v>
      </c>
      <c r="FP45" s="121">
        <v>39.655172413793096</v>
      </c>
      <c r="FQ45" s="121">
        <v>19.999999999999993</v>
      </c>
      <c r="FR45" s="121">
        <v>14.28571428571429</v>
      </c>
      <c r="FS45" s="121">
        <v>29.069767441860467</v>
      </c>
      <c r="FT45" s="128">
        <v>20.588235294117649</v>
      </c>
      <c r="FU45" s="121">
        <v>3.0769230769230771</v>
      </c>
      <c r="FV45" s="121">
        <v>11.111111111111114</v>
      </c>
      <c r="FW45" s="121">
        <v>13.698630136986306</v>
      </c>
      <c r="FX45" s="121">
        <v>15.789473684210527</v>
      </c>
      <c r="FY45" s="128">
        <v>12.500000000000004</v>
      </c>
      <c r="FZ45" s="121">
        <v>23.809523809523807</v>
      </c>
      <c r="GA45" s="121">
        <v>32.786885245901644</v>
      </c>
      <c r="GB45" s="121">
        <v>38.938053097345133</v>
      </c>
      <c r="GC45" s="121">
        <v>26.666666666666664</v>
      </c>
      <c r="GD45" s="128">
        <v>43.478260869565212</v>
      </c>
      <c r="GE45" s="121">
        <v>53.448275862068961</v>
      </c>
      <c r="GF45" s="121">
        <v>27.272727272727259</v>
      </c>
      <c r="GG45" s="121">
        <v>28.571428571428573</v>
      </c>
      <c r="GH45" s="121">
        <v>30.232558139534881</v>
      </c>
      <c r="GI45" s="128">
        <v>29.999999999999996</v>
      </c>
      <c r="GJ45" s="121">
        <v>14.062499999999996</v>
      </c>
      <c r="GK45" s="121">
        <v>17.283950617283942</v>
      </c>
      <c r="GL45" s="121">
        <v>20.547945205479447</v>
      </c>
      <c r="GM45" s="130">
        <v>39.473684210526315</v>
      </c>
      <c r="GN45" s="128">
        <v>17.857142857142858</v>
      </c>
      <c r="GO45" s="121">
        <v>22.222222222222225</v>
      </c>
      <c r="GP45" s="121">
        <v>3.2786885245901631</v>
      </c>
      <c r="GQ45" s="121">
        <v>19.469026548672563</v>
      </c>
      <c r="GR45" s="121">
        <v>19.230769230769234</v>
      </c>
      <c r="GS45" s="128">
        <v>14.893617021276594</v>
      </c>
      <c r="GT45" s="121">
        <v>24.561403508771932</v>
      </c>
      <c r="GU45" s="121">
        <v>29.090909090909086</v>
      </c>
      <c r="GV45" s="121">
        <v>0</v>
      </c>
      <c r="GW45" s="121">
        <v>26.744186046511622</v>
      </c>
      <c r="GX45" s="128">
        <v>38.571428571428562</v>
      </c>
      <c r="GY45" s="128">
        <v>0</v>
      </c>
      <c r="GZ45" s="128">
        <v>20.987654320987655</v>
      </c>
      <c r="HA45" s="128">
        <v>26.027397260273972</v>
      </c>
      <c r="HB45" s="128">
        <v>2.6315789473684204</v>
      </c>
      <c r="HC45" s="128">
        <v>16.071428571428569</v>
      </c>
      <c r="HD45" s="128">
        <v>28.571428571428566</v>
      </c>
      <c r="HE45" s="128" t="s">
        <v>286</v>
      </c>
      <c r="HF45" s="128" t="s">
        <v>286</v>
      </c>
      <c r="HG45" s="128" t="s">
        <v>286</v>
      </c>
      <c r="HH45" s="128" t="s">
        <v>286</v>
      </c>
      <c r="HI45" s="128" t="s">
        <v>286</v>
      </c>
      <c r="HJ45" s="128" t="s">
        <v>286</v>
      </c>
      <c r="HK45" s="128" t="s">
        <v>286</v>
      </c>
      <c r="HL45" s="121" t="s">
        <v>286</v>
      </c>
      <c r="HM45" s="121" t="s">
        <v>286</v>
      </c>
      <c r="HN45" s="121" t="s">
        <v>286</v>
      </c>
      <c r="HO45" s="121">
        <v>6.1728395061728394</v>
      </c>
      <c r="HP45" s="128">
        <v>27.397260273972606</v>
      </c>
      <c r="HQ45" s="121" t="s">
        <v>286</v>
      </c>
      <c r="HR45" s="121">
        <v>3.6363636363636358</v>
      </c>
      <c r="HS45" s="121">
        <v>14.285714285714286</v>
      </c>
      <c r="HT45" s="129">
        <v>8.3333333333333321</v>
      </c>
      <c r="HU45" s="128">
        <v>9.734513274336285</v>
      </c>
      <c r="HV45" s="114">
        <v>7.6923076923076881</v>
      </c>
      <c r="HW45" s="114">
        <v>8.5106382978723403</v>
      </c>
      <c r="HX45" s="114">
        <v>8.6206896551724199</v>
      </c>
      <c r="HY45" s="114">
        <v>9.2592592592592649</v>
      </c>
      <c r="HZ45" s="114">
        <v>9.7560975609756095</v>
      </c>
      <c r="IA45" s="114">
        <v>10.465116279069765</v>
      </c>
      <c r="IB45" s="114">
        <v>2.8571428571428568</v>
      </c>
      <c r="IC45" s="114">
        <v>9.0909090909090899</v>
      </c>
      <c r="ID45" s="114">
        <v>12.658227848101269</v>
      </c>
      <c r="IE45" s="114">
        <v>6.8493150684931505</v>
      </c>
      <c r="IF45" s="114">
        <v>24.324324324324319</v>
      </c>
      <c r="IG45" s="114">
        <v>7.2727272727272743</v>
      </c>
      <c r="IH45" s="114">
        <v>7.9365079365079403</v>
      </c>
      <c r="II45" s="114">
        <v>4.9999999999999991</v>
      </c>
      <c r="IJ45" s="114">
        <v>11.607142857142859</v>
      </c>
      <c r="IK45" s="114">
        <v>3.8834951456310676</v>
      </c>
      <c r="IL45" s="114">
        <v>0</v>
      </c>
      <c r="IM45" s="114">
        <v>5.1724137931034493</v>
      </c>
      <c r="IN45" s="114">
        <v>7.2727272727272716</v>
      </c>
      <c r="IO45" s="114">
        <v>2.5641025641025634</v>
      </c>
      <c r="IP45" s="114">
        <v>4.6511627906976729</v>
      </c>
      <c r="IQ45" s="114">
        <v>7.1428571428571423</v>
      </c>
      <c r="IR45" s="114">
        <v>3.2258064516129026</v>
      </c>
      <c r="IS45" s="114">
        <v>4.9999999999999982</v>
      </c>
      <c r="IT45" s="114">
        <v>8.4507042253521139</v>
      </c>
      <c r="IU45" s="114">
        <v>2.7027027027027022</v>
      </c>
      <c r="IV45" s="114">
        <v>9.2592592592592577</v>
      </c>
      <c r="IW45" s="114">
        <v>9.5238095238095237</v>
      </c>
      <c r="IX45" s="114" t="str">
        <f t="shared" ref="IX45:JF54" si="50">"--"</f>
        <v>--</v>
      </c>
      <c r="IY45" s="114" t="str">
        <f t="shared" si="50"/>
        <v>--</v>
      </c>
      <c r="IZ45" s="114" t="str">
        <f t="shared" si="50"/>
        <v>--</v>
      </c>
      <c r="JA45" s="114" t="str">
        <f t="shared" si="50"/>
        <v>--</v>
      </c>
      <c r="JB45" s="114" t="str">
        <f t="shared" si="50"/>
        <v>--</v>
      </c>
      <c r="JC45" s="114" t="str">
        <f t="shared" si="50"/>
        <v>--</v>
      </c>
      <c r="JD45" s="114" t="str">
        <f t="shared" si="50"/>
        <v>--</v>
      </c>
      <c r="JE45" s="114" t="str">
        <f t="shared" si="50"/>
        <v>--</v>
      </c>
      <c r="JF45" s="114" t="str">
        <f t="shared" si="50"/>
        <v>--</v>
      </c>
      <c r="JG45" s="243">
        <v>5.55555555555555</v>
      </c>
      <c r="JH45" s="243">
        <v>7.8947368421052602</v>
      </c>
      <c r="JI45" s="243">
        <v>11.9047619047619</v>
      </c>
      <c r="JJ45" s="243">
        <v>2.4390243902439002</v>
      </c>
      <c r="JK45" s="243">
        <v>7.8947368421052602</v>
      </c>
      <c r="JL45" s="243">
        <v>6.4516129032258096</v>
      </c>
      <c r="JM45" s="243">
        <v>11.1111111111111</v>
      </c>
      <c r="JN45" s="243">
        <v>18.421052631578899</v>
      </c>
      <c r="JO45" s="243">
        <v>9.5238095238095308</v>
      </c>
      <c r="JP45" s="243">
        <v>21.951219512195099</v>
      </c>
      <c r="JQ45" s="243">
        <v>28.947368421052602</v>
      </c>
      <c r="JR45" s="243">
        <v>9.67741935483871</v>
      </c>
      <c r="JS45" s="243">
        <v>11.1111111111111</v>
      </c>
      <c r="JT45" s="243">
        <v>18.421052631578899</v>
      </c>
      <c r="JU45" s="243">
        <v>11.9047619047619</v>
      </c>
      <c r="JV45" s="243">
        <v>12.1951219512195</v>
      </c>
      <c r="JW45" s="243">
        <v>13.157894736842101</v>
      </c>
      <c r="JX45" s="243">
        <v>9.67741935483871</v>
      </c>
      <c r="JY45" s="243">
        <v>2.7777777777777799</v>
      </c>
      <c r="JZ45" s="243">
        <v>7.8947368421052602</v>
      </c>
      <c r="KA45" s="243">
        <v>7.1428571428571397</v>
      </c>
      <c r="KB45" s="243">
        <v>2.4390243902439002</v>
      </c>
      <c r="KC45" s="243">
        <v>21.052631578947398</v>
      </c>
      <c r="KD45" s="243">
        <v>9.67741935483871</v>
      </c>
      <c r="KE45" s="243">
        <v>0</v>
      </c>
      <c r="KF45" s="128" t="str">
        <f t="shared" si="1"/>
        <v>--</v>
      </c>
      <c r="KG45" s="243">
        <v>9.5238095238095202</v>
      </c>
      <c r="KH45" s="243">
        <v>7.3170731707317103</v>
      </c>
      <c r="KI45" s="128" t="str">
        <f t="shared" si="2"/>
        <v>--</v>
      </c>
      <c r="KJ45" s="243">
        <v>10</v>
      </c>
      <c r="KK45" s="243">
        <v>11.1111111111111</v>
      </c>
      <c r="KL45" s="243">
        <v>7.6923076923076898</v>
      </c>
      <c r="KM45" s="243">
        <v>9.5238095238095202</v>
      </c>
      <c r="KN45" s="243">
        <v>5</v>
      </c>
      <c r="KO45" s="243">
        <v>5.2631578947368398</v>
      </c>
      <c r="KP45" s="243">
        <v>3.3333333333333299</v>
      </c>
      <c r="KQ45" s="220">
        <v>0</v>
      </c>
      <c r="KR45" s="220">
        <v>8</v>
      </c>
      <c r="KS45" s="220">
        <v>12.5</v>
      </c>
      <c r="KT45" s="220">
        <v>12</v>
      </c>
      <c r="KU45" s="220">
        <v>16.129032258064498</v>
      </c>
      <c r="KV45" s="220">
        <v>20</v>
      </c>
      <c r="KW45" s="220">
        <v>3.125</v>
      </c>
      <c r="KX45" s="220">
        <v>4</v>
      </c>
      <c r="KY45" s="128" t="str">
        <f t="shared" si="40"/>
        <v>--</v>
      </c>
      <c r="KZ45" s="128" t="str">
        <f t="shared" si="40"/>
        <v>--</v>
      </c>
      <c r="LA45" s="220">
        <v>0</v>
      </c>
      <c r="LB45" s="128" t="str">
        <f t="shared" si="42"/>
        <v>--</v>
      </c>
      <c r="LC45" s="295">
        <v>56.25</v>
      </c>
      <c r="LD45" s="295">
        <v>11.111111111111111</v>
      </c>
      <c r="LE45" s="295">
        <v>5.1282051282051277</v>
      </c>
      <c r="LF45" s="295">
        <v>11.627906976744187</v>
      </c>
      <c r="LG45" s="295">
        <v>30</v>
      </c>
      <c r="LH45" s="295">
        <v>14.634146341463415</v>
      </c>
      <c r="LI45" s="295">
        <v>5.2631578947368407</v>
      </c>
      <c r="LJ45" s="295">
        <v>0</v>
      </c>
      <c r="LK45" s="380">
        <v>46.808510638297861</v>
      </c>
      <c r="LL45" s="381">
        <v>17.500000000000004</v>
      </c>
      <c r="LM45" s="381">
        <v>9.9999999999999982</v>
      </c>
      <c r="LN45" s="381">
        <v>2.6315789473684208</v>
      </c>
      <c r="LO45" s="380">
        <v>25.000000000000007</v>
      </c>
      <c r="LP45" s="381">
        <v>5.5555555555555545</v>
      </c>
      <c r="LQ45" s="381">
        <v>17.948717948717949</v>
      </c>
      <c r="LR45" s="381">
        <v>4.6511627906976738</v>
      </c>
      <c r="LS45" s="381">
        <v>18</v>
      </c>
      <c r="LT45" s="381">
        <v>21.951219512195124</v>
      </c>
      <c r="LU45" s="381">
        <v>15.789473684210524</v>
      </c>
      <c r="LV45" s="381">
        <v>6.25</v>
      </c>
      <c r="LW45" s="381">
        <v>33.333333333333321</v>
      </c>
      <c r="LX45" s="381">
        <v>7.5000000000000018</v>
      </c>
      <c r="LY45" s="381">
        <v>10.256410256410252</v>
      </c>
      <c r="LZ45" s="381">
        <v>2.6315789473684208</v>
      </c>
      <c r="MA45" s="380">
        <v>37.500000000000007</v>
      </c>
      <c r="MB45" s="381">
        <v>32.352941176470594</v>
      </c>
      <c r="MC45" s="381">
        <v>28.947368421052641</v>
      </c>
      <c r="MD45" s="381">
        <v>30.232558139534877</v>
      </c>
      <c r="ME45" s="381">
        <v>50</v>
      </c>
      <c r="MF45" s="381">
        <v>39.024390243902452</v>
      </c>
      <c r="MG45" s="381">
        <v>26.315789473684209</v>
      </c>
      <c r="MH45" s="381">
        <v>9.3749999999999982</v>
      </c>
      <c r="MI45" s="381">
        <v>48.8888888888889</v>
      </c>
      <c r="MJ45" s="381">
        <v>27.499999999999993</v>
      </c>
      <c r="MK45" s="381">
        <v>41.025641025641015</v>
      </c>
      <c r="ML45" s="381">
        <v>23.68421052631578</v>
      </c>
      <c r="MM45" s="378" t="str">
        <f t="shared" si="5"/>
        <v>--</v>
      </c>
      <c r="MN45" s="381">
        <v>30.555555555555561</v>
      </c>
      <c r="MO45" s="381">
        <v>15.384615384615385</v>
      </c>
      <c r="MP45" s="381">
        <v>13.953488372093027</v>
      </c>
      <c r="MQ45" s="378" t="str">
        <f t="shared" si="6"/>
        <v>--</v>
      </c>
      <c r="MR45" s="381">
        <v>20.000000000000004</v>
      </c>
      <c r="MS45" s="381">
        <v>21.052631578947363</v>
      </c>
      <c r="MT45" s="381">
        <v>12.5</v>
      </c>
      <c r="MU45" s="378" t="str">
        <f t="shared" si="7"/>
        <v>--</v>
      </c>
      <c r="MV45" s="381">
        <v>19.999999999999996</v>
      </c>
      <c r="MW45" s="381">
        <v>22.499999999999996</v>
      </c>
      <c r="MX45" s="381">
        <v>26.315789473684216</v>
      </c>
      <c r="MY45" s="380">
        <v>51.515151515151523</v>
      </c>
      <c r="MZ45" s="381">
        <v>44.444444444444429</v>
      </c>
      <c r="NA45" s="381">
        <v>17.948717948717952</v>
      </c>
      <c r="NB45" s="381">
        <v>18.604651162790699</v>
      </c>
      <c r="NC45" s="381">
        <v>48</v>
      </c>
      <c r="ND45" s="381">
        <v>31.707317073170731</v>
      </c>
      <c r="NE45" s="381">
        <v>23.684210526315788</v>
      </c>
      <c r="NF45" s="381">
        <v>18.75</v>
      </c>
      <c r="NG45" s="381">
        <v>40.909090909090914</v>
      </c>
      <c r="NH45" s="381">
        <v>42.500000000000014</v>
      </c>
      <c r="NI45" s="381">
        <v>37.499999999999993</v>
      </c>
      <c r="NJ45" s="381">
        <v>23.684210526315784</v>
      </c>
      <c r="NK45" s="380">
        <v>23.333333333333329</v>
      </c>
      <c r="NL45" s="381">
        <v>2.8571428571428568</v>
      </c>
      <c r="NM45" s="381">
        <v>5.1282051282051277</v>
      </c>
      <c r="NN45" s="381">
        <v>2.3255813953488373</v>
      </c>
      <c r="NO45" s="381">
        <v>15.999999999999996</v>
      </c>
      <c r="NP45" s="381">
        <v>14.999999999999998</v>
      </c>
      <c r="NQ45" s="381">
        <v>7.8947368421052619</v>
      </c>
      <c r="NR45" s="381">
        <v>6.25</v>
      </c>
      <c r="NS45" s="381">
        <v>23.40425531914893</v>
      </c>
      <c r="NT45" s="381">
        <v>5</v>
      </c>
      <c r="NU45" s="381">
        <v>12.499999999999996</v>
      </c>
      <c r="NV45" s="381">
        <v>2.7027027027027026</v>
      </c>
      <c r="NW45" s="380">
        <v>6.4516129032258069</v>
      </c>
      <c r="NX45" s="381">
        <v>5.5555555555555545</v>
      </c>
      <c r="NY45" s="381">
        <v>7.6923076923076943</v>
      </c>
      <c r="NZ45" s="381">
        <v>11.627906976744187</v>
      </c>
      <c r="OA45" s="381">
        <v>5.9999999999999991</v>
      </c>
      <c r="OB45" s="381">
        <v>12.499999999999996</v>
      </c>
      <c r="OC45" s="381">
        <v>18.421052631578942</v>
      </c>
      <c r="OD45" s="381">
        <v>12.5</v>
      </c>
      <c r="OE45" s="381">
        <v>19.148936170212771</v>
      </c>
      <c r="OF45" s="381">
        <v>5</v>
      </c>
      <c r="OG45" s="381">
        <v>12.499999999999996</v>
      </c>
      <c r="OH45" s="381">
        <v>7.8947368421052619</v>
      </c>
      <c r="OI45" s="380">
        <v>6.6666666666666661</v>
      </c>
      <c r="OJ45" s="381">
        <v>13.888888888888886</v>
      </c>
      <c r="OK45" s="381">
        <v>2.5641025641025639</v>
      </c>
      <c r="OL45" s="381">
        <v>13.953488372093027</v>
      </c>
      <c r="OM45" s="381">
        <v>13.999999999999998</v>
      </c>
      <c r="ON45" s="381">
        <v>12.5</v>
      </c>
      <c r="OO45" s="381">
        <v>21.052631578947363</v>
      </c>
      <c r="OP45" s="381">
        <v>3.125</v>
      </c>
      <c r="OQ45" s="381">
        <v>18.749999999999996</v>
      </c>
      <c r="OR45" s="381">
        <v>9.9999999999999982</v>
      </c>
      <c r="OS45" s="381">
        <v>2.5</v>
      </c>
      <c r="OT45" s="381">
        <v>5.2631578947368407</v>
      </c>
      <c r="OU45" s="378" t="str">
        <f t="shared" si="8"/>
        <v>--</v>
      </c>
      <c r="OV45" s="381">
        <v>13.888888888888889</v>
      </c>
      <c r="OW45" s="381">
        <v>5.1282051282051269</v>
      </c>
      <c r="OX45" s="381">
        <v>13.953488372093023</v>
      </c>
      <c r="OY45" s="378" t="str">
        <f t="shared" si="9"/>
        <v>--</v>
      </c>
      <c r="OZ45" s="381">
        <v>10.256410256410254</v>
      </c>
      <c r="PA45" s="381">
        <v>5.2631578947368407</v>
      </c>
      <c r="PB45" s="381">
        <v>9.3750000000000018</v>
      </c>
      <c r="PC45" s="378" t="str">
        <f t="shared" si="10"/>
        <v>--</v>
      </c>
      <c r="PD45" s="381">
        <v>7.4999999999999982</v>
      </c>
      <c r="PE45" s="381">
        <v>7.5000000000000018</v>
      </c>
      <c r="PF45" s="381">
        <v>5.2631578947368416</v>
      </c>
      <c r="PG45" s="380">
        <v>23.333333333333332</v>
      </c>
      <c r="PH45" s="381">
        <v>13.888888888888889</v>
      </c>
      <c r="PI45" s="381">
        <v>10.256410256410254</v>
      </c>
      <c r="PJ45" s="381">
        <v>11.627906976744187</v>
      </c>
      <c r="PK45" s="381">
        <v>20</v>
      </c>
      <c r="PL45" s="381">
        <v>22.499999999999996</v>
      </c>
      <c r="PM45" s="381">
        <v>13.157894736842104</v>
      </c>
      <c r="PN45" s="381">
        <v>3.1250000000000004</v>
      </c>
      <c r="PO45" s="381">
        <v>25.531914893617024</v>
      </c>
      <c r="PP45" s="381">
        <v>12.499999999999996</v>
      </c>
      <c r="PQ45" s="381">
        <v>5</v>
      </c>
      <c r="PR45" s="381">
        <v>10.526315789473681</v>
      </c>
      <c r="PS45" s="380">
        <v>4.2553191489361701</v>
      </c>
      <c r="PT45" s="381">
        <v>7.4999999999999982</v>
      </c>
      <c r="PU45" s="381">
        <v>10</v>
      </c>
      <c r="PV45" s="381">
        <v>5.4054054054054053</v>
      </c>
      <c r="PW45" s="380">
        <v>13.333333333333337</v>
      </c>
      <c r="PX45" s="381">
        <v>12.5</v>
      </c>
      <c r="PY45" s="381">
        <v>27.5</v>
      </c>
      <c r="PZ45" s="381">
        <v>10.810810810810812</v>
      </c>
      <c r="QA45" s="380">
        <v>37.777777777777764</v>
      </c>
      <c r="QB45" s="381">
        <v>12.5</v>
      </c>
      <c r="QC45" s="381">
        <v>27.5</v>
      </c>
      <c r="QD45" s="381">
        <v>8.108108108108107</v>
      </c>
      <c r="QE45" s="380">
        <v>6.5217391304347849</v>
      </c>
      <c r="QF45" s="381">
        <v>2.5</v>
      </c>
      <c r="QG45" s="381">
        <v>12.5</v>
      </c>
      <c r="QH45" s="381">
        <v>8.108108108108107</v>
      </c>
      <c r="QI45" s="380">
        <v>24.242424242424242</v>
      </c>
      <c r="QJ45" s="381">
        <v>28.571428571428577</v>
      </c>
      <c r="QK45" s="381">
        <v>12.820512820512818</v>
      </c>
      <c r="QL45" s="381">
        <v>11.904761904761905</v>
      </c>
      <c r="QM45" s="378" t="str">
        <f t="shared" si="11"/>
        <v>--</v>
      </c>
      <c r="QN45" s="381">
        <v>24.390243902439021</v>
      </c>
      <c r="QO45" s="381">
        <v>21.052631578947363</v>
      </c>
      <c r="QP45" s="381">
        <v>13.793103448275863</v>
      </c>
      <c r="QQ45" s="378" t="str">
        <f t="shared" si="12"/>
        <v>--</v>
      </c>
      <c r="QR45" s="381">
        <v>4.9999999999999991</v>
      </c>
      <c r="QS45" s="381">
        <v>27.5</v>
      </c>
      <c r="QT45" s="381">
        <v>15.789473684210527</v>
      </c>
      <c r="QU45" s="380">
        <v>12.500000000000002</v>
      </c>
      <c r="QV45" s="381">
        <v>22.222222222222225</v>
      </c>
      <c r="QW45" s="381">
        <v>15.384615384615385</v>
      </c>
      <c r="QX45" s="381">
        <v>14.28571428571429</v>
      </c>
      <c r="QY45" s="378" t="str">
        <f t="shared" si="13"/>
        <v>--</v>
      </c>
      <c r="QZ45" s="381">
        <v>9.7560975609756078</v>
      </c>
      <c r="RA45" s="381">
        <v>7.8947368421052655</v>
      </c>
      <c r="RB45" s="381">
        <v>13.333333333333334</v>
      </c>
      <c r="RC45" s="378" t="str">
        <f t="shared" si="14"/>
        <v>--</v>
      </c>
      <c r="RD45" s="381">
        <v>10.000000000000002</v>
      </c>
      <c r="RE45" s="381">
        <v>24.324324324324319</v>
      </c>
      <c r="RF45" s="381">
        <v>13.157894736842104</v>
      </c>
    </row>
    <row r="46" spans="1:474" ht="21" customHeight="1" x14ac:dyDescent="0.25">
      <c r="A46" s="114">
        <v>42</v>
      </c>
      <c r="B46" s="93" t="s">
        <v>42</v>
      </c>
      <c r="C46" s="126">
        <v>37.650602409638523</v>
      </c>
      <c r="D46" s="126">
        <v>28.374655647382941</v>
      </c>
      <c r="E46" s="126">
        <v>14.521452145214528</v>
      </c>
      <c r="F46" s="126">
        <v>27.361563517915304</v>
      </c>
      <c r="G46" s="126">
        <v>38.511326860841457</v>
      </c>
      <c r="H46" s="126">
        <v>18.04511278195487</v>
      </c>
      <c r="I46" s="126">
        <v>26.717557251908399</v>
      </c>
      <c r="J46" s="126">
        <v>26.050420168067234</v>
      </c>
      <c r="K46" s="126">
        <v>22.097378277153553</v>
      </c>
      <c r="L46" s="126">
        <v>23.966942148760328</v>
      </c>
      <c r="M46" s="128">
        <v>19.808306709265175</v>
      </c>
      <c r="N46" s="128">
        <v>17.708333333333325</v>
      </c>
      <c r="O46" s="128">
        <v>28.571428571428584</v>
      </c>
      <c r="P46" s="128">
        <v>19.117647058823518</v>
      </c>
      <c r="Q46" s="128">
        <v>12.217194570135744</v>
      </c>
      <c r="R46" s="128">
        <v>67.857142857142804</v>
      </c>
      <c r="S46" s="128">
        <v>49.303621169916447</v>
      </c>
      <c r="T46" s="128">
        <v>24.092409240924088</v>
      </c>
      <c r="U46" s="128">
        <v>61.217948717948708</v>
      </c>
      <c r="V46" s="128">
        <v>62.135922330097117</v>
      </c>
      <c r="W46" s="128">
        <v>37.969924812030072</v>
      </c>
      <c r="X46" s="128">
        <v>65.909090909090907</v>
      </c>
      <c r="Y46" s="128">
        <v>49.291784702549606</v>
      </c>
      <c r="Z46" s="128">
        <v>27.443609022556402</v>
      </c>
      <c r="AA46" s="128">
        <v>59.917355371900825</v>
      </c>
      <c r="AB46" s="132">
        <v>41.666666666666629</v>
      </c>
      <c r="AC46" s="132">
        <v>24.652777777777779</v>
      </c>
      <c r="AD46" s="132">
        <v>54.878048780487802</v>
      </c>
      <c r="AE46" s="132">
        <v>39.926739926739955</v>
      </c>
      <c r="AF46" s="128">
        <v>22.624434389140273</v>
      </c>
      <c r="AG46" s="126">
        <v>51.204819277108413</v>
      </c>
      <c r="AH46" s="126">
        <v>28.92561983471073</v>
      </c>
      <c r="AI46" s="133">
        <v>7.9734219269103024</v>
      </c>
      <c r="AJ46" s="133">
        <v>37.459283387622179</v>
      </c>
      <c r="AK46" s="128">
        <v>42.394822006472509</v>
      </c>
      <c r="AL46" s="128">
        <v>17.669172932330827</v>
      </c>
      <c r="AM46" s="128">
        <v>52.8735632183908</v>
      </c>
      <c r="AN46" s="128">
        <v>30.790960451977398</v>
      </c>
      <c r="AO46" s="128">
        <v>18.045112781954888</v>
      </c>
      <c r="AP46" s="128">
        <v>46.090534979423857</v>
      </c>
      <c r="AQ46" s="128">
        <v>28.115015974440897</v>
      </c>
      <c r="AR46" s="128">
        <v>14.335664335664339</v>
      </c>
      <c r="AS46" s="128">
        <v>40.650406504065067</v>
      </c>
      <c r="AT46" s="128">
        <v>24.264705882352935</v>
      </c>
      <c r="AU46" s="128">
        <v>12.27272727272727</v>
      </c>
      <c r="AV46" s="128" t="s">
        <v>286</v>
      </c>
      <c r="AW46" s="128" t="s">
        <v>286</v>
      </c>
      <c r="AX46" s="132" t="s">
        <v>286</v>
      </c>
      <c r="AY46" s="132" t="s">
        <v>286</v>
      </c>
      <c r="AZ46" s="132" t="s">
        <v>286</v>
      </c>
      <c r="BA46" s="132" t="s">
        <v>286</v>
      </c>
      <c r="BB46" s="128" t="s">
        <v>286</v>
      </c>
      <c r="BC46" s="132" t="s">
        <v>286</v>
      </c>
      <c r="BD46" s="132" t="s">
        <v>286</v>
      </c>
      <c r="BE46" s="132" t="s">
        <v>286</v>
      </c>
      <c r="BF46" s="132">
        <v>21.904761904761905</v>
      </c>
      <c r="BG46" s="128">
        <v>15.277777777777779</v>
      </c>
      <c r="BH46" s="121" t="s">
        <v>286</v>
      </c>
      <c r="BI46" s="121">
        <v>15.498154981549819</v>
      </c>
      <c r="BJ46" s="121">
        <v>10.85972850678734</v>
      </c>
      <c r="BK46" s="121" t="s">
        <v>286</v>
      </c>
      <c r="BL46" s="128" t="s">
        <v>286</v>
      </c>
      <c r="BM46" s="121" t="s">
        <v>286</v>
      </c>
      <c r="BN46" s="114" t="s">
        <v>286</v>
      </c>
      <c r="BO46" s="114" t="s">
        <v>286</v>
      </c>
      <c r="BP46" s="114" t="s">
        <v>286</v>
      </c>
      <c r="BQ46" s="128" t="s">
        <v>286</v>
      </c>
      <c r="BR46" s="121" t="s">
        <v>286</v>
      </c>
      <c r="BS46" s="121" t="s">
        <v>286</v>
      </c>
      <c r="BT46" s="121" t="s">
        <v>286</v>
      </c>
      <c r="BU46" s="128">
        <v>27.564102564102562</v>
      </c>
      <c r="BV46" s="121">
        <v>24.652777777777775</v>
      </c>
      <c r="BW46" s="121" t="s">
        <v>286</v>
      </c>
      <c r="BX46" s="121">
        <v>26.568265682656811</v>
      </c>
      <c r="BY46" s="128">
        <v>15.454545454545457</v>
      </c>
      <c r="BZ46" s="121">
        <v>43.06784660766963</v>
      </c>
      <c r="CA46" s="121">
        <v>45.013477088948811</v>
      </c>
      <c r="CB46" s="121">
        <v>25.742574257425744</v>
      </c>
      <c r="CC46" s="128">
        <v>41.324921135646683</v>
      </c>
      <c r="CD46" s="121">
        <v>52.411575562700975</v>
      </c>
      <c r="CE46" s="121">
        <v>32.209737827715344</v>
      </c>
      <c r="CF46" s="121">
        <v>40.458015267175576</v>
      </c>
      <c r="CG46" s="128">
        <v>46.368715083798882</v>
      </c>
      <c r="CH46" s="121">
        <v>33.208955223880572</v>
      </c>
      <c r="CI46" s="121">
        <v>36.51452282157679</v>
      </c>
      <c r="CJ46" s="121">
        <v>37.89808917197454</v>
      </c>
      <c r="CK46" s="121">
        <v>28.125000000000007</v>
      </c>
      <c r="CL46" s="121">
        <v>40.322580645161317</v>
      </c>
      <c r="CM46" s="121">
        <v>29.347826086956523</v>
      </c>
      <c r="CN46" s="121">
        <v>20.454545454545467</v>
      </c>
      <c r="CO46" s="121">
        <v>11.607142857142856</v>
      </c>
      <c r="CP46" s="128">
        <v>19.189189189189186</v>
      </c>
      <c r="CQ46" s="121">
        <v>10.231023102310228</v>
      </c>
      <c r="CR46" s="121">
        <v>8.9456869009584601</v>
      </c>
      <c r="CS46" s="114">
        <v>21.725239616613429</v>
      </c>
      <c r="CT46" s="114">
        <v>14.232209737827716</v>
      </c>
      <c r="CU46" s="128">
        <v>8.3333333333333286</v>
      </c>
      <c r="CV46" s="121">
        <v>12.044817927170865</v>
      </c>
      <c r="CW46" s="121">
        <v>13.805970149253728</v>
      </c>
      <c r="CX46" s="114">
        <v>10.344827586206897</v>
      </c>
      <c r="CY46" s="114">
        <v>11.708860759493668</v>
      </c>
      <c r="CZ46" s="128">
        <v>10.13986013986014</v>
      </c>
      <c r="DA46" s="121">
        <v>13.445378151260504</v>
      </c>
      <c r="DB46" s="121">
        <v>14.391143911439118</v>
      </c>
      <c r="DC46" s="114">
        <v>11.467889908256883</v>
      </c>
      <c r="DD46" s="114" t="s">
        <v>286</v>
      </c>
      <c r="DE46" s="128" t="s">
        <v>286</v>
      </c>
      <c r="DF46" s="121" t="s">
        <v>286</v>
      </c>
      <c r="DG46" s="121" t="s">
        <v>286</v>
      </c>
      <c r="DH46" s="114" t="s">
        <v>286</v>
      </c>
      <c r="DI46" s="114" t="s">
        <v>286</v>
      </c>
      <c r="DJ46" s="128" t="s">
        <v>286</v>
      </c>
      <c r="DK46" s="121" t="s">
        <v>286</v>
      </c>
      <c r="DL46" s="121" t="s">
        <v>286</v>
      </c>
      <c r="DM46" s="121">
        <v>52.892561983471055</v>
      </c>
      <c r="DN46" s="121">
        <v>42.405063291139228</v>
      </c>
      <c r="DO46" s="128">
        <v>30.902777777777789</v>
      </c>
      <c r="DP46" s="121">
        <v>59.677419354838669</v>
      </c>
      <c r="DQ46" s="121">
        <v>41.090909090909101</v>
      </c>
      <c r="DR46" s="121">
        <v>25</v>
      </c>
      <c r="DS46" s="121" t="s">
        <v>286</v>
      </c>
      <c r="DT46" s="128" t="s">
        <v>286</v>
      </c>
      <c r="DU46" s="131" t="s">
        <v>286</v>
      </c>
      <c r="DV46" s="131" t="s">
        <v>286</v>
      </c>
      <c r="DW46" s="114" t="s">
        <v>286</v>
      </c>
      <c r="DX46" s="131" t="s">
        <v>286</v>
      </c>
      <c r="DY46" s="128" t="s">
        <v>286</v>
      </c>
      <c r="DZ46" s="128" t="s">
        <v>286</v>
      </c>
      <c r="EA46" s="128" t="s">
        <v>286</v>
      </c>
      <c r="EB46" s="128">
        <v>49.586776859504106</v>
      </c>
      <c r="EC46" s="128">
        <v>54.140127388535021</v>
      </c>
      <c r="ED46" s="128">
        <v>40.418118466898946</v>
      </c>
      <c r="EE46" s="128">
        <v>37.096774193548399</v>
      </c>
      <c r="EF46" s="128">
        <v>48.175182481751854</v>
      </c>
      <c r="EG46" s="128">
        <v>29.223744292237456</v>
      </c>
      <c r="EH46" s="128">
        <v>5</v>
      </c>
      <c r="EI46" s="128">
        <v>8.1081081081081088</v>
      </c>
      <c r="EJ46" s="128">
        <v>6.2706270627062706</v>
      </c>
      <c r="EK46" s="128">
        <v>1.2618296529968456</v>
      </c>
      <c r="EL46" s="121">
        <v>10.897435897435889</v>
      </c>
      <c r="EM46" s="121">
        <v>8.6142322097378283</v>
      </c>
      <c r="EN46" s="121">
        <v>2.2988505747126449</v>
      </c>
      <c r="EO46" s="121">
        <v>9.4972067039106118</v>
      </c>
      <c r="EP46" s="128">
        <v>8.5820895522388057</v>
      </c>
      <c r="EQ46" s="121">
        <v>1.2448132780082992</v>
      </c>
      <c r="ER46" s="121">
        <v>5.6782334384858011</v>
      </c>
      <c r="ES46" s="121">
        <v>6.2499999999999991</v>
      </c>
      <c r="ET46" s="121">
        <v>2.0080321285140568</v>
      </c>
      <c r="EU46" s="128">
        <v>2.9090909090909101</v>
      </c>
      <c r="EV46" s="121">
        <v>5.4545454545454577</v>
      </c>
      <c r="EW46" s="121">
        <v>9.9397590361445793</v>
      </c>
      <c r="EX46" s="121">
        <v>11.780821917808224</v>
      </c>
      <c r="EY46" s="121">
        <v>4.9999999999999973</v>
      </c>
      <c r="EZ46" s="128">
        <v>7.0063694267515917</v>
      </c>
      <c r="FA46" s="121">
        <v>13.636363636363638</v>
      </c>
      <c r="FB46" s="121">
        <v>5.6818181818181843</v>
      </c>
      <c r="FC46" s="121">
        <v>13.358778625954201</v>
      </c>
      <c r="FD46" s="121">
        <v>10.650887573964498</v>
      </c>
      <c r="FE46" s="128">
        <v>5.7915057915057924</v>
      </c>
      <c r="FF46" s="121">
        <v>6.6945606694560684</v>
      </c>
      <c r="FG46" s="121">
        <v>12.974683544303796</v>
      </c>
      <c r="FH46" s="121">
        <v>8.4805653710247366</v>
      </c>
      <c r="FI46" s="121">
        <v>7.4074074074074083</v>
      </c>
      <c r="FJ46" s="128">
        <v>7.5187969924812075</v>
      </c>
      <c r="FK46" s="121">
        <v>9.3457943925233646</v>
      </c>
      <c r="FL46" s="121">
        <v>23.145400593471837</v>
      </c>
      <c r="FM46" s="121">
        <v>26.648351648351657</v>
      </c>
      <c r="FN46" s="121">
        <v>22.259136212624576</v>
      </c>
      <c r="FO46" s="128">
        <v>18.649517684887481</v>
      </c>
      <c r="FP46" s="121">
        <v>30.618892508143325</v>
      </c>
      <c r="FQ46" s="121">
        <v>26.23574144486691</v>
      </c>
      <c r="FR46" s="121">
        <v>15.325670498084289</v>
      </c>
      <c r="FS46" s="121">
        <v>29.080118694362014</v>
      </c>
      <c r="FT46" s="128">
        <v>15.503875968992247</v>
      </c>
      <c r="FU46" s="121">
        <v>10.460251046025112</v>
      </c>
      <c r="FV46" s="121">
        <v>17.142857142857139</v>
      </c>
      <c r="FW46" s="121">
        <v>13.780918727915198</v>
      </c>
      <c r="FX46" s="121">
        <v>12.757201646090541</v>
      </c>
      <c r="FY46" s="128">
        <v>14.772727272727277</v>
      </c>
      <c r="FZ46" s="121">
        <v>5.1401869158878535</v>
      </c>
      <c r="GA46" s="121">
        <v>42.352941176470544</v>
      </c>
      <c r="GB46" s="121">
        <v>36.986301369863</v>
      </c>
      <c r="GC46" s="121">
        <v>22.259136212624586</v>
      </c>
      <c r="GD46" s="128">
        <v>39.032258064516121</v>
      </c>
      <c r="GE46" s="121">
        <v>42.207792207792195</v>
      </c>
      <c r="GF46" s="121">
        <v>25.000000000000004</v>
      </c>
      <c r="GG46" s="121">
        <v>32.307692307692356</v>
      </c>
      <c r="GH46" s="121">
        <v>32.448377581120944</v>
      </c>
      <c r="GI46" s="128">
        <v>17.307692307692314</v>
      </c>
      <c r="GJ46" s="121">
        <v>21.428571428571427</v>
      </c>
      <c r="GK46" s="121">
        <v>26.984126984126981</v>
      </c>
      <c r="GL46" s="121">
        <v>14.134275618374557</v>
      </c>
      <c r="GM46" s="130">
        <v>20.833333333333332</v>
      </c>
      <c r="GN46" s="128">
        <v>19.245283018867905</v>
      </c>
      <c r="GO46" s="121">
        <v>11.162790697674422</v>
      </c>
      <c r="GP46" s="121">
        <v>13.056379821958457</v>
      </c>
      <c r="GQ46" s="121">
        <v>29.395604395604387</v>
      </c>
      <c r="GR46" s="121">
        <v>31.561461794019916</v>
      </c>
      <c r="GS46" s="128">
        <v>4.47284345047923</v>
      </c>
      <c r="GT46" s="121">
        <v>30.065359477124158</v>
      </c>
      <c r="GU46" s="121">
        <v>36.363636363636388</v>
      </c>
      <c r="GV46" s="121">
        <v>8.8803088803088759</v>
      </c>
      <c r="GW46" s="121">
        <v>28.152492668621711</v>
      </c>
      <c r="GX46" s="128">
        <v>26.05363984674328</v>
      </c>
      <c r="GY46" s="128">
        <v>6.3025210084033638</v>
      </c>
      <c r="GZ46" s="128">
        <v>18.530351437699686</v>
      </c>
      <c r="HA46" s="128">
        <v>27.208480565371019</v>
      </c>
      <c r="HB46" s="128">
        <v>4.5454545454545459</v>
      </c>
      <c r="HC46" s="128">
        <v>10.305343511450383</v>
      </c>
      <c r="HD46" s="128">
        <v>10.74766355140188</v>
      </c>
      <c r="HE46" s="128" t="s">
        <v>286</v>
      </c>
      <c r="HF46" s="128" t="s">
        <v>286</v>
      </c>
      <c r="HG46" s="128" t="s">
        <v>286</v>
      </c>
      <c r="HH46" s="128" t="s">
        <v>286</v>
      </c>
      <c r="HI46" s="128" t="s">
        <v>286</v>
      </c>
      <c r="HJ46" s="128" t="s">
        <v>286</v>
      </c>
      <c r="HK46" s="128" t="s">
        <v>286</v>
      </c>
      <c r="HL46" s="121" t="s">
        <v>286</v>
      </c>
      <c r="HM46" s="121" t="s">
        <v>286</v>
      </c>
      <c r="HN46" s="121" t="s">
        <v>286</v>
      </c>
      <c r="HO46" s="121">
        <v>10.932475884244376</v>
      </c>
      <c r="HP46" s="128">
        <v>13.829787234042556</v>
      </c>
      <c r="HQ46" s="121" t="s">
        <v>286</v>
      </c>
      <c r="HR46" s="121">
        <v>6.3909774436090245</v>
      </c>
      <c r="HS46" s="121">
        <v>10.747663551401867</v>
      </c>
      <c r="HT46" s="129">
        <v>11.411411411411409</v>
      </c>
      <c r="HU46" s="128">
        <v>10.655737704918028</v>
      </c>
      <c r="HV46" s="114">
        <v>7.3089700996677767</v>
      </c>
      <c r="HW46" s="114">
        <v>12.179487179487181</v>
      </c>
      <c r="HX46" s="114">
        <v>14.93506493506494</v>
      </c>
      <c r="HY46" s="114">
        <v>8.6792452830188704</v>
      </c>
      <c r="HZ46" s="114">
        <v>14.285714285714297</v>
      </c>
      <c r="IA46" s="114">
        <v>11.988304093567244</v>
      </c>
      <c r="IB46" s="114">
        <v>7.9847908745247151</v>
      </c>
      <c r="IC46" s="114">
        <v>13.537117903930127</v>
      </c>
      <c r="ID46" s="114">
        <v>12.218649517684899</v>
      </c>
      <c r="IE46" s="114">
        <v>9.2857142857142811</v>
      </c>
      <c r="IF46" s="114">
        <v>11.570247933884303</v>
      </c>
      <c r="IG46" s="114">
        <v>7.1969696969696981</v>
      </c>
      <c r="IH46" s="114">
        <v>4.6728971962616841</v>
      </c>
      <c r="II46" s="114">
        <v>2.7607361963190189</v>
      </c>
      <c r="IJ46" s="114">
        <v>10.109289617486333</v>
      </c>
      <c r="IK46" s="114">
        <v>5.6478405315614637</v>
      </c>
      <c r="IL46" s="114">
        <v>4.5307443365695805</v>
      </c>
      <c r="IM46" s="114">
        <v>9.4462540716612367</v>
      </c>
      <c r="IN46" s="114">
        <v>10.227272727272734</v>
      </c>
      <c r="IO46" s="114">
        <v>7.8431372549019684</v>
      </c>
      <c r="IP46" s="114">
        <v>7.2886297376093347</v>
      </c>
      <c r="IQ46" s="114">
        <v>4.9429657794676816</v>
      </c>
      <c r="IR46" s="114">
        <v>4.7413793103448274</v>
      </c>
      <c r="IS46" s="114">
        <v>8.3333333333333286</v>
      </c>
      <c r="IT46" s="114">
        <v>6.0498220640569444</v>
      </c>
      <c r="IU46" s="114">
        <v>4.5454545454545459</v>
      </c>
      <c r="IV46" s="114">
        <v>5.7251908396946547</v>
      </c>
      <c r="IW46" s="114">
        <v>8.4507042253521174</v>
      </c>
      <c r="IX46" s="114" t="str">
        <f t="shared" si="50"/>
        <v>--</v>
      </c>
      <c r="IY46" s="114" t="str">
        <f t="shared" si="50"/>
        <v>--</v>
      </c>
      <c r="IZ46" s="114" t="str">
        <f t="shared" si="50"/>
        <v>--</v>
      </c>
      <c r="JA46" s="114" t="str">
        <f t="shared" si="50"/>
        <v>--</v>
      </c>
      <c r="JB46" s="114" t="str">
        <f t="shared" si="50"/>
        <v>--</v>
      </c>
      <c r="JC46" s="114" t="str">
        <f t="shared" si="50"/>
        <v>--</v>
      </c>
      <c r="JD46" s="114" t="str">
        <f t="shared" si="50"/>
        <v>--</v>
      </c>
      <c r="JE46" s="114" t="str">
        <f t="shared" si="50"/>
        <v>--</v>
      </c>
      <c r="JF46" s="114" t="str">
        <f t="shared" si="50"/>
        <v>--</v>
      </c>
      <c r="JG46" s="243">
        <v>4.9382716049382704</v>
      </c>
      <c r="JH46" s="243">
        <v>6.6945606694560702</v>
      </c>
      <c r="JI46" s="243">
        <v>4.7619047619047601</v>
      </c>
      <c r="JJ46" s="243">
        <v>4.7794117647058902</v>
      </c>
      <c r="JK46" s="243">
        <v>3.28467153284672</v>
      </c>
      <c r="JL46" s="243">
        <v>3.2085561497326198</v>
      </c>
      <c r="JM46" s="243">
        <v>11.1111111111111</v>
      </c>
      <c r="JN46" s="243">
        <v>14.225941422594101</v>
      </c>
      <c r="JO46" s="243">
        <v>8.4656084656084705</v>
      </c>
      <c r="JP46" s="243">
        <v>11.808118081180799</v>
      </c>
      <c r="JQ46" s="243">
        <v>7.6923076923076996</v>
      </c>
      <c r="JR46" s="243">
        <v>8.5561497326203302</v>
      </c>
      <c r="JS46" s="243">
        <v>12.962962962962999</v>
      </c>
      <c r="JT46" s="243">
        <v>11.297071129707099</v>
      </c>
      <c r="JU46" s="243">
        <v>5.8201058201058196</v>
      </c>
      <c r="JV46" s="243">
        <v>10.3321033210332</v>
      </c>
      <c r="JW46" s="243">
        <v>4.3795620437956204</v>
      </c>
      <c r="JX46" s="243">
        <v>5.8823529411764701</v>
      </c>
      <c r="JY46" s="243">
        <v>6.7901234567901199</v>
      </c>
      <c r="JZ46" s="243">
        <v>6.6945606694560604</v>
      </c>
      <c r="KA46" s="243">
        <v>5.2910052910052903</v>
      </c>
      <c r="KB46" s="243">
        <v>7.3800738007380096</v>
      </c>
      <c r="KC46" s="243">
        <v>6.9343065693430699</v>
      </c>
      <c r="KD46" s="243">
        <v>8.0213903743315491</v>
      </c>
      <c r="KE46" s="243">
        <v>4.3478260869565197</v>
      </c>
      <c r="KF46" s="128" t="str">
        <f t="shared" si="1"/>
        <v>--</v>
      </c>
      <c r="KG46" s="243">
        <v>9.6256684491978692</v>
      </c>
      <c r="KH46" s="243">
        <v>4.0145985401459798</v>
      </c>
      <c r="KI46" s="128" t="str">
        <f t="shared" si="2"/>
        <v>--</v>
      </c>
      <c r="KJ46" s="243">
        <v>13.5416666666667</v>
      </c>
      <c r="KK46" s="243">
        <v>1.8518518518518501</v>
      </c>
      <c r="KL46" s="243">
        <v>2.9411764705882399</v>
      </c>
      <c r="KM46" s="243">
        <v>3.17460317460317</v>
      </c>
      <c r="KN46" s="243">
        <v>6.6666666666666696</v>
      </c>
      <c r="KO46" s="243">
        <v>5.0179211469534097</v>
      </c>
      <c r="KP46" s="243">
        <v>5.7894736842105301</v>
      </c>
      <c r="KQ46" s="220">
        <v>4.9295774647887303</v>
      </c>
      <c r="KR46" s="220">
        <v>2.2522522522522501</v>
      </c>
      <c r="KS46" s="220">
        <v>7.7464788732394396</v>
      </c>
      <c r="KT46" s="220">
        <v>7.6233183856502302</v>
      </c>
      <c r="KU46" s="220">
        <v>11.888111888111901</v>
      </c>
      <c r="KV46" s="220">
        <v>16.363636363636399</v>
      </c>
      <c r="KW46" s="220">
        <v>2.0979020979021001</v>
      </c>
      <c r="KX46" s="220">
        <v>2.2421524663677102</v>
      </c>
      <c r="KY46" s="128" t="str">
        <f t="shared" si="40"/>
        <v>--</v>
      </c>
      <c r="KZ46" s="128" t="str">
        <f t="shared" si="40"/>
        <v>--</v>
      </c>
      <c r="LA46" s="220">
        <v>2.83687943262411</v>
      </c>
      <c r="LB46" s="128" t="str">
        <f t="shared" si="42"/>
        <v>--</v>
      </c>
      <c r="LC46" s="295">
        <v>29.166666666666657</v>
      </c>
      <c r="LD46" s="295">
        <v>25.153374233128833</v>
      </c>
      <c r="LE46" s="295">
        <v>13.278008298755189</v>
      </c>
      <c r="LF46" s="295">
        <v>3.0303030303030321</v>
      </c>
      <c r="LG46" s="295">
        <v>27.173913043478265</v>
      </c>
      <c r="LH46" s="295">
        <v>16.906474820143881</v>
      </c>
      <c r="LI46" s="295">
        <v>13.175675675675672</v>
      </c>
      <c r="LJ46" s="295">
        <v>11.210762331838573</v>
      </c>
      <c r="LK46" s="380">
        <v>19.999999999999993</v>
      </c>
      <c r="LL46" s="381">
        <v>12.735849056603772</v>
      </c>
      <c r="LM46" s="381">
        <v>9.0909090909090917</v>
      </c>
      <c r="LN46" s="381">
        <v>6.1728395061728412</v>
      </c>
      <c r="LO46" s="380">
        <v>18.750000000000007</v>
      </c>
      <c r="LP46" s="381">
        <v>15.337423312883438</v>
      </c>
      <c r="LQ46" s="381">
        <v>15.767634854771783</v>
      </c>
      <c r="LR46" s="381">
        <v>3.0303030303030303</v>
      </c>
      <c r="LS46" s="381">
        <v>15.942028985507257</v>
      </c>
      <c r="LT46" s="381">
        <v>15.467625899280584</v>
      </c>
      <c r="LU46" s="381">
        <v>10.472972972972981</v>
      </c>
      <c r="LV46" s="381">
        <v>9.8654708520179373</v>
      </c>
      <c r="LW46" s="381">
        <v>20.078740157480311</v>
      </c>
      <c r="LX46" s="381">
        <v>14.150943396226419</v>
      </c>
      <c r="LY46" s="381">
        <v>11.742424242424249</v>
      </c>
      <c r="LZ46" s="381">
        <v>6.995884773662552</v>
      </c>
      <c r="MA46" s="380">
        <v>39.583333333333321</v>
      </c>
      <c r="MB46" s="381">
        <v>34.969325153374221</v>
      </c>
      <c r="MC46" s="381">
        <v>28.630705394190887</v>
      </c>
      <c r="MD46" s="381">
        <v>20.202020202020218</v>
      </c>
      <c r="ME46" s="381">
        <v>31.63636363636364</v>
      </c>
      <c r="MF46" s="381">
        <v>27.697841726618705</v>
      </c>
      <c r="MG46" s="381">
        <v>25.337837837837835</v>
      </c>
      <c r="MH46" s="381">
        <v>20.089285714285708</v>
      </c>
      <c r="MI46" s="381">
        <v>32.015810276679858</v>
      </c>
      <c r="MJ46" s="381">
        <v>33.175355450236978</v>
      </c>
      <c r="MK46" s="381">
        <v>34.090909090909122</v>
      </c>
      <c r="ML46" s="381">
        <v>24.279835390946513</v>
      </c>
      <c r="MM46" s="378" t="str">
        <f t="shared" si="5"/>
        <v>--</v>
      </c>
      <c r="MN46" s="381">
        <v>28.220858895705522</v>
      </c>
      <c r="MO46" s="381">
        <v>23.651452282157653</v>
      </c>
      <c r="MP46" s="381">
        <v>13.636363636363637</v>
      </c>
      <c r="MQ46" s="378" t="str">
        <f t="shared" si="6"/>
        <v>--</v>
      </c>
      <c r="MR46" s="381">
        <v>21.94244604316545</v>
      </c>
      <c r="MS46" s="381">
        <v>24.324324324324319</v>
      </c>
      <c r="MT46" s="381">
        <v>20.627802690582978</v>
      </c>
      <c r="MU46" s="378" t="str">
        <f t="shared" si="7"/>
        <v>--</v>
      </c>
      <c r="MV46" s="381">
        <v>25.821596244131463</v>
      </c>
      <c r="MW46" s="381">
        <v>24.150943396226417</v>
      </c>
      <c r="MX46" s="381">
        <v>21.399176954732503</v>
      </c>
      <c r="MY46" s="380">
        <v>34.48275862068963</v>
      </c>
      <c r="MZ46" s="381">
        <v>31.901840490797561</v>
      </c>
      <c r="NA46" s="381">
        <v>26.556016597510382</v>
      </c>
      <c r="NB46" s="381">
        <v>20.202020202020215</v>
      </c>
      <c r="NC46" s="381">
        <v>29.670329670329657</v>
      </c>
      <c r="ND46" s="381">
        <v>31.654676258992801</v>
      </c>
      <c r="NE46" s="381">
        <v>27.702702702702705</v>
      </c>
      <c r="NF46" s="381">
        <v>24.54545454545455</v>
      </c>
      <c r="NG46" s="381">
        <v>35.856573705179322</v>
      </c>
      <c r="NH46" s="381">
        <v>26.415094339622637</v>
      </c>
      <c r="NI46" s="381">
        <v>32.830188679245268</v>
      </c>
      <c r="NJ46" s="381">
        <v>24.793388429752074</v>
      </c>
      <c r="NK46" s="380">
        <v>11.724137931034482</v>
      </c>
      <c r="NL46" s="381">
        <v>16.564417177914113</v>
      </c>
      <c r="NM46" s="381">
        <v>8.7136929460580941</v>
      </c>
      <c r="NN46" s="381">
        <v>2.525252525252526</v>
      </c>
      <c r="NO46" s="381">
        <v>11.678832116788325</v>
      </c>
      <c r="NP46" s="381">
        <v>8.633093525179854</v>
      </c>
      <c r="NQ46" s="381">
        <v>6.7567567567567552</v>
      </c>
      <c r="NR46" s="381">
        <v>4.0358744394618835</v>
      </c>
      <c r="NS46" s="381">
        <v>10.588235294117654</v>
      </c>
      <c r="NT46" s="381">
        <v>5.2132701421800949</v>
      </c>
      <c r="NU46" s="381">
        <v>6.3909774436090236</v>
      </c>
      <c r="NV46" s="381">
        <v>2.8806584362139911</v>
      </c>
      <c r="NW46" s="380">
        <v>3.4722222222222214</v>
      </c>
      <c r="NX46" s="381">
        <v>17.177914110429455</v>
      </c>
      <c r="NY46" s="381">
        <v>11.618257261410797</v>
      </c>
      <c r="NZ46" s="381">
        <v>3.5353535353535359</v>
      </c>
      <c r="OA46" s="381">
        <v>6.5934065934065949</v>
      </c>
      <c r="OB46" s="381">
        <v>8.6330935251798504</v>
      </c>
      <c r="OC46" s="381">
        <v>7.0945945945945939</v>
      </c>
      <c r="OD46" s="381">
        <v>7.1748878923766846</v>
      </c>
      <c r="OE46" s="381">
        <v>5.1181102362204705</v>
      </c>
      <c r="OF46" s="381">
        <v>7.0754716981132058</v>
      </c>
      <c r="OG46" s="381">
        <v>9.3984962406015065</v>
      </c>
      <c r="OH46" s="381">
        <v>3.292181069958847</v>
      </c>
      <c r="OI46" s="380">
        <v>8.4507042253521121</v>
      </c>
      <c r="OJ46" s="381">
        <v>12.269938650306752</v>
      </c>
      <c r="OK46" s="381">
        <v>6.6390041493775929</v>
      </c>
      <c r="OL46" s="381">
        <v>5.555555555555558</v>
      </c>
      <c r="OM46" s="381">
        <v>10.62271062271062</v>
      </c>
      <c r="ON46" s="381">
        <v>8.27338129496402</v>
      </c>
      <c r="OO46" s="381">
        <v>8.7837837837837824</v>
      </c>
      <c r="OP46" s="381">
        <v>5.3811659192825116</v>
      </c>
      <c r="OQ46" s="381">
        <v>9.4488188976377945</v>
      </c>
      <c r="OR46" s="381">
        <v>10.377358490566044</v>
      </c>
      <c r="OS46" s="381">
        <v>9.8859315589353702</v>
      </c>
      <c r="OT46" s="381">
        <v>6.5843621399176975</v>
      </c>
      <c r="OU46" s="378" t="str">
        <f t="shared" si="8"/>
        <v>--</v>
      </c>
      <c r="OV46" s="381">
        <v>18.40490797546013</v>
      </c>
      <c r="OW46" s="381">
        <v>13.278008298755191</v>
      </c>
      <c r="OX46" s="381">
        <v>9.0909090909090935</v>
      </c>
      <c r="OY46" s="378" t="str">
        <f t="shared" si="9"/>
        <v>--</v>
      </c>
      <c r="OZ46" s="381">
        <v>11.510791366906473</v>
      </c>
      <c r="PA46" s="381">
        <v>8.7837837837837913</v>
      </c>
      <c r="PB46" s="381">
        <v>9.8654708520179391</v>
      </c>
      <c r="PC46" s="378" t="str">
        <f t="shared" si="10"/>
        <v>--</v>
      </c>
      <c r="PD46" s="381">
        <v>8.4507042253521156</v>
      </c>
      <c r="PE46" s="381">
        <v>12.030075187969922</v>
      </c>
      <c r="PF46" s="381">
        <v>12.345679012345688</v>
      </c>
      <c r="PG46" s="380">
        <v>13.888888888888893</v>
      </c>
      <c r="PH46" s="381">
        <v>18.404907975460123</v>
      </c>
      <c r="PI46" s="381">
        <v>9.5435684647302939</v>
      </c>
      <c r="PJ46" s="381">
        <v>10.101010101010109</v>
      </c>
      <c r="PK46" s="381">
        <v>15.555555555555566</v>
      </c>
      <c r="PL46" s="381">
        <v>14.388489208633088</v>
      </c>
      <c r="PM46" s="381">
        <v>11.824324324324326</v>
      </c>
      <c r="PN46" s="381">
        <v>6.2780269058295959</v>
      </c>
      <c r="PO46" s="381">
        <v>14.624505928853759</v>
      </c>
      <c r="PP46" s="381">
        <v>9.3896713615023515</v>
      </c>
      <c r="PQ46" s="381">
        <v>13.962264150943403</v>
      </c>
      <c r="PR46" s="381">
        <v>6.5843621399176957</v>
      </c>
      <c r="PS46" s="380">
        <v>5.2</v>
      </c>
      <c r="PT46" s="381">
        <v>3.8095238095238089</v>
      </c>
      <c r="PU46" s="381">
        <v>5.6338028169014134</v>
      </c>
      <c r="PV46" s="381">
        <v>3.6697247706422012</v>
      </c>
      <c r="PW46" s="380">
        <v>8.8353413654618524</v>
      </c>
      <c r="PX46" s="381">
        <v>8.0952380952380949</v>
      </c>
      <c r="PY46" s="381">
        <v>11.267605633802827</v>
      </c>
      <c r="PZ46" s="381">
        <v>6.8807339449541312</v>
      </c>
      <c r="QA46" s="380">
        <v>14.799999999999999</v>
      </c>
      <c r="QB46" s="381">
        <v>13.809523809523817</v>
      </c>
      <c r="QC46" s="381">
        <v>11.737089201877934</v>
      </c>
      <c r="QD46" s="381">
        <v>4.1474654377880196</v>
      </c>
      <c r="QE46" s="380">
        <v>2.4000000000000004</v>
      </c>
      <c r="QF46" s="381">
        <v>4.7619047619047619</v>
      </c>
      <c r="QG46" s="381">
        <v>5.1401869158878535</v>
      </c>
      <c r="QH46" s="381">
        <v>9.1324200913242013</v>
      </c>
      <c r="QI46" s="380">
        <v>13.475177304964538</v>
      </c>
      <c r="QJ46" s="381">
        <v>11.111111111111118</v>
      </c>
      <c r="QK46" s="381">
        <v>14.345991561181441</v>
      </c>
      <c r="QL46" s="381">
        <v>6.9148936170212796</v>
      </c>
      <c r="QM46" s="378" t="str">
        <f t="shared" si="11"/>
        <v>--</v>
      </c>
      <c r="QN46" s="381">
        <v>11.439114391143915</v>
      </c>
      <c r="QO46" s="381">
        <v>12.500000000000004</v>
      </c>
      <c r="QP46" s="381">
        <v>12.04188481675393</v>
      </c>
      <c r="QQ46" s="378" t="str">
        <f t="shared" si="12"/>
        <v>--</v>
      </c>
      <c r="QR46" s="381">
        <v>13.875598086124404</v>
      </c>
      <c r="QS46" s="381">
        <v>15.981735159817349</v>
      </c>
      <c r="QT46" s="381">
        <v>12.727272727272736</v>
      </c>
      <c r="QU46" s="380">
        <v>10.638297872340427</v>
      </c>
      <c r="QV46" s="381">
        <v>10.000000000000007</v>
      </c>
      <c r="QW46" s="381">
        <v>12.658227848101271</v>
      </c>
      <c r="QX46" s="381">
        <v>6.3492063492063489</v>
      </c>
      <c r="QY46" s="378" t="str">
        <f t="shared" si="13"/>
        <v>--</v>
      </c>
      <c r="QZ46" s="381">
        <v>11.481481481481483</v>
      </c>
      <c r="RA46" s="381">
        <v>7.142857142857145</v>
      </c>
      <c r="RB46" s="381">
        <v>8.9005235602094253</v>
      </c>
      <c r="RC46" s="378" t="str">
        <f t="shared" si="14"/>
        <v>--</v>
      </c>
      <c r="RD46" s="381">
        <v>11.374407582938385</v>
      </c>
      <c r="RE46" s="381">
        <v>11.818181818181824</v>
      </c>
      <c r="RF46" s="381">
        <v>7.7272727272727284</v>
      </c>
    </row>
    <row r="47" spans="1:474" x14ac:dyDescent="0.25">
      <c r="A47" s="114">
        <v>43</v>
      </c>
      <c r="B47" s="93" t="s">
        <v>43</v>
      </c>
      <c r="C47" s="126">
        <v>37.715517241379338</v>
      </c>
      <c r="D47" s="126">
        <v>23.214285714285701</v>
      </c>
      <c r="E47" s="126">
        <v>16.088328075709775</v>
      </c>
      <c r="F47" s="126">
        <v>20.760233918128648</v>
      </c>
      <c r="G47" s="126">
        <v>26.550868486352343</v>
      </c>
      <c r="H47" s="126">
        <v>18.918918918918912</v>
      </c>
      <c r="I47" s="126">
        <v>19.59654178674354</v>
      </c>
      <c r="J47" s="126">
        <v>26.94174757281554</v>
      </c>
      <c r="K47" s="126">
        <v>18.910256410256409</v>
      </c>
      <c r="L47" s="126">
        <v>26.204819277108442</v>
      </c>
      <c r="M47" s="128">
        <v>27.505827505827515</v>
      </c>
      <c r="N47" s="128">
        <v>22.302158273381302</v>
      </c>
      <c r="O47" s="128">
        <v>30.582524271844672</v>
      </c>
      <c r="P47" s="128">
        <v>17.916666666666675</v>
      </c>
      <c r="Q47" s="128">
        <v>14.778325123152706</v>
      </c>
      <c r="R47" s="128">
        <v>68.83116883116881</v>
      </c>
      <c r="S47" s="128">
        <v>44.026548672566364</v>
      </c>
      <c r="T47" s="128">
        <v>25.471698113207569</v>
      </c>
      <c r="U47" s="128">
        <v>62.573099415204638</v>
      </c>
      <c r="V47" s="128">
        <v>48.379052369077343</v>
      </c>
      <c r="W47" s="128">
        <v>38.996138996138981</v>
      </c>
      <c r="X47" s="128">
        <v>49.283667621776488</v>
      </c>
      <c r="Y47" s="128">
        <v>51.941747572815522</v>
      </c>
      <c r="Z47" s="128">
        <v>28.70967741935484</v>
      </c>
      <c r="AA47" s="128">
        <v>56.456456456456472</v>
      </c>
      <c r="AB47" s="132">
        <v>50.467289719626194</v>
      </c>
      <c r="AC47" s="132">
        <v>41.726618705035946</v>
      </c>
      <c r="AD47" s="132">
        <v>59.024390243902438</v>
      </c>
      <c r="AE47" s="132">
        <v>48.547717842323635</v>
      </c>
      <c r="AF47" s="128">
        <v>27.09359605911332</v>
      </c>
      <c r="AG47" s="126">
        <v>51.843817787418637</v>
      </c>
      <c r="AH47" s="126">
        <v>20.309050772626943</v>
      </c>
      <c r="AI47" s="133">
        <v>10.094637223974765</v>
      </c>
      <c r="AJ47" s="133">
        <v>42.5655976676385</v>
      </c>
      <c r="AK47" s="128">
        <v>27.791563275434218</v>
      </c>
      <c r="AL47" s="128">
        <v>21.538461538461529</v>
      </c>
      <c r="AM47" s="128">
        <v>30.724637681159432</v>
      </c>
      <c r="AN47" s="128">
        <v>31.553398058252416</v>
      </c>
      <c r="AO47" s="128">
        <v>16.451612903225808</v>
      </c>
      <c r="AP47" s="128">
        <v>40.540540540540547</v>
      </c>
      <c r="AQ47" s="128">
        <v>32.786885245901622</v>
      </c>
      <c r="AR47" s="128">
        <v>23.104693140794222</v>
      </c>
      <c r="AS47" s="128">
        <v>37.864077669902883</v>
      </c>
      <c r="AT47" s="128">
        <v>31.380753138075296</v>
      </c>
      <c r="AU47" s="128">
        <v>14.285714285714285</v>
      </c>
      <c r="AV47" s="128" t="s">
        <v>286</v>
      </c>
      <c r="AW47" s="128" t="s">
        <v>286</v>
      </c>
      <c r="AX47" s="132" t="s">
        <v>286</v>
      </c>
      <c r="AY47" s="132" t="s">
        <v>286</v>
      </c>
      <c r="AZ47" s="132" t="s">
        <v>286</v>
      </c>
      <c r="BA47" s="132" t="s">
        <v>286</v>
      </c>
      <c r="BB47" s="128" t="s">
        <v>286</v>
      </c>
      <c r="BC47" s="132" t="s">
        <v>286</v>
      </c>
      <c r="BD47" s="132" t="s">
        <v>286</v>
      </c>
      <c r="BE47" s="132" t="s">
        <v>286</v>
      </c>
      <c r="BF47" s="132">
        <v>25.467289719626159</v>
      </c>
      <c r="BG47" s="128">
        <v>29.710144927536213</v>
      </c>
      <c r="BH47" s="121" t="s">
        <v>286</v>
      </c>
      <c r="BI47" s="121">
        <v>18.907563025210099</v>
      </c>
      <c r="BJ47" s="121">
        <v>15.841584158415849</v>
      </c>
      <c r="BK47" s="121" t="s">
        <v>286</v>
      </c>
      <c r="BL47" s="128" t="s">
        <v>286</v>
      </c>
      <c r="BM47" s="121" t="s">
        <v>286</v>
      </c>
      <c r="BN47" s="114" t="s">
        <v>286</v>
      </c>
      <c r="BO47" s="114" t="s">
        <v>286</v>
      </c>
      <c r="BP47" s="114" t="s">
        <v>286</v>
      </c>
      <c r="BQ47" s="128" t="s">
        <v>286</v>
      </c>
      <c r="BR47" s="121" t="s">
        <v>286</v>
      </c>
      <c r="BS47" s="121" t="s">
        <v>286</v>
      </c>
      <c r="BT47" s="121" t="s">
        <v>286</v>
      </c>
      <c r="BU47" s="128">
        <v>33.333333333333329</v>
      </c>
      <c r="BV47" s="121">
        <v>32.608695652173935</v>
      </c>
      <c r="BW47" s="121" t="s">
        <v>286</v>
      </c>
      <c r="BX47" s="121">
        <v>31.93277310924368</v>
      </c>
      <c r="BY47" s="128">
        <v>23.645320197044327</v>
      </c>
      <c r="BZ47" s="121">
        <v>50.542299349240793</v>
      </c>
      <c r="CA47" s="121">
        <v>36.061946902654874</v>
      </c>
      <c r="CB47" s="121">
        <v>29.559748427672965</v>
      </c>
      <c r="CC47" s="128">
        <v>51.0028653295129</v>
      </c>
      <c r="CD47" s="121">
        <v>51.851851851851848</v>
      </c>
      <c r="CE47" s="121">
        <v>44.061302681992331</v>
      </c>
      <c r="CF47" s="121">
        <v>32.768361581920914</v>
      </c>
      <c r="CG47" s="128">
        <v>43.3734939759036</v>
      </c>
      <c r="CH47" s="121">
        <v>31.612903225806466</v>
      </c>
      <c r="CI47" s="121">
        <v>38.622754491017986</v>
      </c>
      <c r="CJ47" s="121">
        <v>32.48847926267279</v>
      </c>
      <c r="CK47" s="121">
        <v>41.428571428571438</v>
      </c>
      <c r="CL47" s="121">
        <v>33.649289099526058</v>
      </c>
      <c r="CM47" s="121">
        <v>30.578512396694205</v>
      </c>
      <c r="CN47" s="121">
        <v>26.600985221674875</v>
      </c>
      <c r="CO47" s="121">
        <v>15.536105032822761</v>
      </c>
      <c r="CP47" s="128">
        <v>19.205298013245034</v>
      </c>
      <c r="CQ47" s="121">
        <v>22.641509433962259</v>
      </c>
      <c r="CR47" s="121">
        <v>9.6096096096096009</v>
      </c>
      <c r="CS47" s="114">
        <v>14.179104477611929</v>
      </c>
      <c r="CT47" s="114">
        <v>21.37404580152673</v>
      </c>
      <c r="CU47" s="128">
        <v>8.8825214899713494</v>
      </c>
      <c r="CV47" s="121">
        <v>13.526570048309184</v>
      </c>
      <c r="CW47" s="121">
        <v>11.145510835913313</v>
      </c>
      <c r="CX47" s="114">
        <v>12.264150943396226</v>
      </c>
      <c r="CY47" s="114">
        <v>12.941176470588239</v>
      </c>
      <c r="CZ47" s="128">
        <v>17.625899280575535</v>
      </c>
      <c r="DA47" s="121">
        <v>7.5376884422110564</v>
      </c>
      <c r="DB47" s="121">
        <v>17.872340425531934</v>
      </c>
      <c r="DC47" s="114">
        <v>9.4999999999999982</v>
      </c>
      <c r="DD47" s="114" t="s">
        <v>286</v>
      </c>
      <c r="DE47" s="128" t="s">
        <v>286</v>
      </c>
      <c r="DF47" s="121" t="s">
        <v>286</v>
      </c>
      <c r="DG47" s="121" t="s">
        <v>286</v>
      </c>
      <c r="DH47" s="114" t="s">
        <v>286</v>
      </c>
      <c r="DI47" s="114" t="s">
        <v>286</v>
      </c>
      <c r="DJ47" s="128" t="s">
        <v>286</v>
      </c>
      <c r="DK47" s="121" t="s">
        <v>286</v>
      </c>
      <c r="DL47" s="121" t="s">
        <v>286</v>
      </c>
      <c r="DM47" s="121">
        <v>60.606060606060609</v>
      </c>
      <c r="DN47" s="121">
        <v>44.212962962962948</v>
      </c>
      <c r="DO47" s="128">
        <v>36.200716845878148</v>
      </c>
      <c r="DP47" s="121">
        <v>51.184834123222757</v>
      </c>
      <c r="DQ47" s="121">
        <v>55.78512396694213</v>
      </c>
      <c r="DR47" s="121">
        <v>34.975369458128078</v>
      </c>
      <c r="DS47" s="121" t="s">
        <v>286</v>
      </c>
      <c r="DT47" s="128" t="s">
        <v>286</v>
      </c>
      <c r="DU47" s="131" t="s">
        <v>286</v>
      </c>
      <c r="DV47" s="131" t="s">
        <v>286</v>
      </c>
      <c r="DW47" s="114" t="s">
        <v>286</v>
      </c>
      <c r="DX47" s="131" t="s">
        <v>286</v>
      </c>
      <c r="DY47" s="128" t="s">
        <v>286</v>
      </c>
      <c r="DZ47" s="128" t="s">
        <v>286</v>
      </c>
      <c r="EA47" s="128" t="s">
        <v>286</v>
      </c>
      <c r="EB47" s="128">
        <v>47.256097560975583</v>
      </c>
      <c r="EC47" s="128">
        <v>54.31235431235433</v>
      </c>
      <c r="ED47" s="128">
        <v>44.444444444444407</v>
      </c>
      <c r="EE47" s="128">
        <v>47.826086956521749</v>
      </c>
      <c r="EF47" s="128">
        <v>60.165975103734446</v>
      </c>
      <c r="EG47" s="128">
        <v>40.394088669950726</v>
      </c>
      <c r="EH47" s="128">
        <v>3.239740820734343</v>
      </c>
      <c r="EI47" s="128">
        <v>6.3876651982378849</v>
      </c>
      <c r="EJ47" s="128">
        <v>9.4339622641509386</v>
      </c>
      <c r="EK47" s="128">
        <v>2.8735632183908044</v>
      </c>
      <c r="EL47" s="121">
        <v>8.7064676616915442</v>
      </c>
      <c r="EM47" s="121">
        <v>7.9847908745247222</v>
      </c>
      <c r="EN47" s="121">
        <v>3.1339031339031362</v>
      </c>
      <c r="EO47" s="121">
        <v>3.8647342995169076</v>
      </c>
      <c r="EP47" s="128">
        <v>6.7741935483870952</v>
      </c>
      <c r="EQ47" s="121">
        <v>4.2424242424242449</v>
      </c>
      <c r="ER47" s="121">
        <v>4.8387096774193505</v>
      </c>
      <c r="ES47" s="121">
        <v>8.2437275985663074</v>
      </c>
      <c r="ET47" s="121">
        <v>3.7735849056603765</v>
      </c>
      <c r="EU47" s="128">
        <v>4.5454545454545459</v>
      </c>
      <c r="EV47" s="121">
        <v>4.9261083743842384</v>
      </c>
      <c r="EW47" s="121">
        <v>10.267857142857146</v>
      </c>
      <c r="EX47" s="121">
        <v>10.267857142857157</v>
      </c>
      <c r="EY47" s="121">
        <v>4.4728434504792345</v>
      </c>
      <c r="EZ47" s="128">
        <v>6.9970845481049579</v>
      </c>
      <c r="FA47" s="121">
        <v>15.404699738903389</v>
      </c>
      <c r="FB47" s="121">
        <v>10.236220472440952</v>
      </c>
      <c r="FC47" s="121">
        <v>6.6091954022988535</v>
      </c>
      <c r="FD47" s="121">
        <v>14.392059553349883</v>
      </c>
      <c r="FE47" s="128">
        <v>6.8259385665529022</v>
      </c>
      <c r="FF47" s="121">
        <v>10.240963855421686</v>
      </c>
      <c r="FG47" s="121">
        <v>10</v>
      </c>
      <c r="FH47" s="121">
        <v>9.0225563909774387</v>
      </c>
      <c r="FI47" s="121">
        <v>14.146341463414636</v>
      </c>
      <c r="FJ47" s="128">
        <v>7.9831932773109235</v>
      </c>
      <c r="FK47" s="121">
        <v>6.0301507537688446</v>
      </c>
      <c r="FL47" s="121">
        <v>24.887892376681581</v>
      </c>
      <c r="FM47" s="121">
        <v>29.887640449438198</v>
      </c>
      <c r="FN47" s="121">
        <v>20.766773162939288</v>
      </c>
      <c r="FO47" s="128">
        <v>18.768328445747802</v>
      </c>
      <c r="FP47" s="121">
        <v>31.151832460732965</v>
      </c>
      <c r="FQ47" s="121">
        <v>24.31372549019607</v>
      </c>
      <c r="FR47" s="121">
        <v>12.96829971181557</v>
      </c>
      <c r="FS47" s="121">
        <v>28.606356968215163</v>
      </c>
      <c r="FT47" s="128">
        <v>21.959459459459445</v>
      </c>
      <c r="FU47" s="121">
        <v>11.480362537764343</v>
      </c>
      <c r="FV47" s="121">
        <v>19.392523364485985</v>
      </c>
      <c r="FW47" s="121">
        <v>17.870722433460077</v>
      </c>
      <c r="FX47" s="121">
        <v>16.256157635467986</v>
      </c>
      <c r="FY47" s="128">
        <v>11.764705882352947</v>
      </c>
      <c r="FZ47" s="121">
        <v>11.557788944723622</v>
      </c>
      <c r="GA47" s="121">
        <v>39.373601789709149</v>
      </c>
      <c r="GB47" s="121">
        <v>36.098654708520172</v>
      </c>
      <c r="GC47" s="121">
        <v>20.063694267515924</v>
      </c>
      <c r="GD47" s="128">
        <v>31.470588235294137</v>
      </c>
      <c r="GE47" s="121">
        <v>36.910994764397891</v>
      </c>
      <c r="GF47" s="121">
        <v>27.559055118110241</v>
      </c>
      <c r="GG47" s="121">
        <v>23.850574712643699</v>
      </c>
      <c r="GH47" s="121">
        <v>35.294117647058826</v>
      </c>
      <c r="GI47" s="128">
        <v>22.972972972972968</v>
      </c>
      <c r="GJ47" s="121">
        <v>24.773413897280967</v>
      </c>
      <c r="GK47" s="121">
        <v>27.972027972027981</v>
      </c>
      <c r="GL47" s="121">
        <v>19.011406844106467</v>
      </c>
      <c r="GM47" s="130">
        <v>31.372549019607835</v>
      </c>
      <c r="GN47" s="128">
        <v>27.004219409282708</v>
      </c>
      <c r="GO47" s="121">
        <v>15.151515151515149</v>
      </c>
      <c r="GP47" s="121">
        <v>8.8888888888888822</v>
      </c>
      <c r="GQ47" s="121">
        <v>25.11210762331838</v>
      </c>
      <c r="GR47" s="121">
        <v>24.203821656050962</v>
      </c>
      <c r="GS47" s="128">
        <v>7.0381231671554279</v>
      </c>
      <c r="GT47" s="121">
        <v>25.848563968668405</v>
      </c>
      <c r="GU47" s="121">
        <v>32.812500000000014</v>
      </c>
      <c r="GV47" s="121">
        <v>3.7681159420289836</v>
      </c>
      <c r="GW47" s="121">
        <v>21.359223300970868</v>
      </c>
      <c r="GX47" s="128">
        <v>21.355932203389848</v>
      </c>
      <c r="GY47" s="128">
        <v>6.3829787234042525</v>
      </c>
      <c r="GZ47" s="128">
        <v>14.087759815242498</v>
      </c>
      <c r="HA47" s="128">
        <v>26.235741444866918</v>
      </c>
      <c r="HB47" s="128">
        <v>6.341463414634144</v>
      </c>
      <c r="HC47" s="128">
        <v>17.647058823529406</v>
      </c>
      <c r="HD47" s="128">
        <v>15.577889447236172</v>
      </c>
      <c r="HE47" s="128" t="s">
        <v>286</v>
      </c>
      <c r="HF47" s="128" t="s">
        <v>286</v>
      </c>
      <c r="HG47" s="128" t="s">
        <v>286</v>
      </c>
      <c r="HH47" s="128" t="s">
        <v>286</v>
      </c>
      <c r="HI47" s="128" t="s">
        <v>286</v>
      </c>
      <c r="HJ47" s="128" t="s">
        <v>286</v>
      </c>
      <c r="HK47" s="128" t="s">
        <v>286</v>
      </c>
      <c r="HL47" s="121" t="s">
        <v>286</v>
      </c>
      <c r="HM47" s="121" t="s">
        <v>286</v>
      </c>
      <c r="HN47" s="121" t="s">
        <v>286</v>
      </c>
      <c r="HO47" s="121">
        <v>12.064965197215777</v>
      </c>
      <c r="HP47" s="128">
        <v>21.509433962264161</v>
      </c>
      <c r="HQ47" s="121" t="s">
        <v>286</v>
      </c>
      <c r="HR47" s="121">
        <v>13.02521008403361</v>
      </c>
      <c r="HS47" s="121">
        <v>15.499999999999998</v>
      </c>
      <c r="HT47" s="129">
        <v>14.606741573033704</v>
      </c>
      <c r="HU47" s="128">
        <v>10.044642857142859</v>
      </c>
      <c r="HV47" s="114">
        <v>7.6923076923076907</v>
      </c>
      <c r="HW47" s="114">
        <v>10.000000000000004</v>
      </c>
      <c r="HX47" s="114">
        <v>12.827225130890056</v>
      </c>
      <c r="HY47" s="114">
        <v>7.7821011673151723</v>
      </c>
      <c r="HZ47" s="114">
        <v>10.115606936416183</v>
      </c>
      <c r="IA47" s="114">
        <v>11.002444987775061</v>
      </c>
      <c r="IB47" s="114">
        <v>8.7542087542087543</v>
      </c>
      <c r="IC47" s="114">
        <v>14.153846153846162</v>
      </c>
      <c r="ID47" s="114">
        <v>11.162790697674421</v>
      </c>
      <c r="IE47" s="114">
        <v>9.5785440613026793</v>
      </c>
      <c r="IF47" s="114">
        <v>9.4527363184079629</v>
      </c>
      <c r="IG47" s="114">
        <v>13.807531380753137</v>
      </c>
      <c r="IH47" s="114">
        <v>9.0452261306532655</v>
      </c>
      <c r="II47" s="114">
        <v>5.393258426966292</v>
      </c>
      <c r="IJ47" s="114">
        <v>9.1314031180400868</v>
      </c>
      <c r="IK47" s="114">
        <v>9.615384615384615</v>
      </c>
      <c r="IL47" s="114">
        <v>6.213017751479291</v>
      </c>
      <c r="IM47" s="114">
        <v>7.9155672823218994</v>
      </c>
      <c r="IN47" s="114">
        <v>7.0866141732283472</v>
      </c>
      <c r="IO47" s="114">
        <v>4.3227665706051877</v>
      </c>
      <c r="IP47" s="114">
        <v>7.862407862407859</v>
      </c>
      <c r="IQ47" s="114">
        <v>7.0945945945945956</v>
      </c>
      <c r="IR47" s="114">
        <v>6.1162079510703355</v>
      </c>
      <c r="IS47" s="114">
        <v>8.352668213457072</v>
      </c>
      <c r="IT47" s="114">
        <v>9.1954022988505795</v>
      </c>
      <c r="IU47" s="114">
        <v>6.7010309278350544</v>
      </c>
      <c r="IV47" s="114">
        <v>7.1428571428571459</v>
      </c>
      <c r="IW47" s="114">
        <v>4.5226130653266345</v>
      </c>
      <c r="IX47" s="114" t="str">
        <f t="shared" si="50"/>
        <v>--</v>
      </c>
      <c r="IY47" s="114" t="str">
        <f t="shared" si="50"/>
        <v>--</v>
      </c>
      <c r="IZ47" s="114" t="str">
        <f t="shared" si="50"/>
        <v>--</v>
      </c>
      <c r="JA47" s="114" t="str">
        <f t="shared" si="50"/>
        <v>--</v>
      </c>
      <c r="JB47" s="114" t="str">
        <f t="shared" si="50"/>
        <v>--</v>
      </c>
      <c r="JC47" s="114" t="str">
        <f t="shared" si="50"/>
        <v>--</v>
      </c>
      <c r="JD47" s="114" t="str">
        <f t="shared" si="50"/>
        <v>--</v>
      </c>
      <c r="JE47" s="114" t="str">
        <f t="shared" si="50"/>
        <v>--</v>
      </c>
      <c r="JF47" s="114" t="str">
        <f t="shared" si="50"/>
        <v>--</v>
      </c>
      <c r="JG47" s="243">
        <v>3.3333333333333299</v>
      </c>
      <c r="JH47" s="243">
        <v>16.6666666666667</v>
      </c>
      <c r="JI47" s="243">
        <v>12</v>
      </c>
      <c r="JJ47" s="243">
        <v>4.5454545454545396</v>
      </c>
      <c r="JK47" s="243">
        <v>4.1666666666666696</v>
      </c>
      <c r="JL47" s="243">
        <v>3.4482758620689702</v>
      </c>
      <c r="JM47" s="243">
        <v>24.137931034482801</v>
      </c>
      <c r="JN47" s="243">
        <v>22.2222222222222</v>
      </c>
      <c r="JO47" s="243">
        <v>16</v>
      </c>
      <c r="JP47" s="243">
        <v>0</v>
      </c>
      <c r="JQ47" s="243">
        <v>16.6666666666667</v>
      </c>
      <c r="JR47" s="243">
        <v>13.7931034482759</v>
      </c>
      <c r="JS47" s="243">
        <v>6.8965517241379297</v>
      </c>
      <c r="JT47" s="243">
        <v>22.2222222222222</v>
      </c>
      <c r="JU47" s="243">
        <v>12</v>
      </c>
      <c r="JV47" s="243">
        <v>13.636363636363599</v>
      </c>
      <c r="JW47" s="243">
        <v>8.3333333333333304</v>
      </c>
      <c r="JX47" s="243">
        <v>6.8965517241379297</v>
      </c>
      <c r="JY47" s="243">
        <v>16.6666666666667</v>
      </c>
      <c r="JZ47" s="243">
        <v>22.2222222222222</v>
      </c>
      <c r="KA47" s="243">
        <v>4</v>
      </c>
      <c r="KB47" s="243">
        <v>4.5454545454545396</v>
      </c>
      <c r="KC47" s="243">
        <v>12.5</v>
      </c>
      <c r="KD47" s="243">
        <v>6.8965517241379297</v>
      </c>
      <c r="KE47" s="243">
        <v>0</v>
      </c>
      <c r="KF47" s="128" t="str">
        <f t="shared" si="1"/>
        <v>--</v>
      </c>
      <c r="KG47" s="243">
        <v>12</v>
      </c>
      <c r="KH47" s="243">
        <v>0</v>
      </c>
      <c r="KI47" s="128" t="str">
        <f t="shared" si="2"/>
        <v>--</v>
      </c>
      <c r="KJ47" s="243">
        <v>10.3448275862069</v>
      </c>
      <c r="KK47" s="243">
        <v>10</v>
      </c>
      <c r="KL47" s="243">
        <v>15</v>
      </c>
      <c r="KM47" s="243">
        <v>0</v>
      </c>
      <c r="KN47" s="243">
        <v>4.5454545454545503</v>
      </c>
      <c r="KO47" s="243">
        <v>0</v>
      </c>
      <c r="KP47" s="243">
        <v>6.8965517241379297</v>
      </c>
      <c r="KQ47" s="220">
        <v>0</v>
      </c>
      <c r="KR47" s="220">
        <v>0</v>
      </c>
      <c r="KS47" s="220">
        <v>5.2631578947368398</v>
      </c>
      <c r="KT47" s="220">
        <v>4.1666666666666696</v>
      </c>
      <c r="KU47" s="220">
        <v>0</v>
      </c>
      <c r="KV47" s="220">
        <v>12.5</v>
      </c>
      <c r="KW47" s="220">
        <v>0</v>
      </c>
      <c r="KX47" s="220">
        <v>8.3333333333333304</v>
      </c>
      <c r="KY47" s="128" t="str">
        <f t="shared" si="40"/>
        <v>--</v>
      </c>
      <c r="KZ47" s="128" t="str">
        <f t="shared" si="40"/>
        <v>--</v>
      </c>
      <c r="LA47" s="220">
        <v>0</v>
      </c>
      <c r="LB47" s="128" t="str">
        <f t="shared" si="42"/>
        <v>--</v>
      </c>
      <c r="LC47" s="295">
        <v>28.571428571428573</v>
      </c>
      <c r="LD47" s="295">
        <v>36.666666666666671</v>
      </c>
      <c r="LE47" s="295">
        <v>40.000000000000007</v>
      </c>
      <c r="LF47" s="295">
        <v>7.6923076923076916</v>
      </c>
      <c r="LG47" s="295">
        <v>36</v>
      </c>
      <c r="LH47" s="295">
        <v>9.0909090909090899</v>
      </c>
      <c r="LI47" s="295">
        <v>20.833333333333336</v>
      </c>
      <c r="LJ47" s="295">
        <v>0</v>
      </c>
      <c r="LK47" s="380">
        <v>19.999999999999996</v>
      </c>
      <c r="LL47" s="381">
        <v>18.18181818181818</v>
      </c>
      <c r="LM47" s="381">
        <v>26.315789473684212</v>
      </c>
      <c r="LN47" s="381">
        <v>12.500000000000002</v>
      </c>
      <c r="LO47" s="380">
        <v>14.285714285714286</v>
      </c>
      <c r="LP47" s="381">
        <v>16.666666666666671</v>
      </c>
      <c r="LQ47" s="381">
        <v>20</v>
      </c>
      <c r="LR47" s="381">
        <v>0</v>
      </c>
      <c r="LS47" s="381">
        <v>20.000000000000004</v>
      </c>
      <c r="LT47" s="381">
        <v>0</v>
      </c>
      <c r="LU47" s="381">
        <v>12.500000000000002</v>
      </c>
      <c r="LV47" s="381">
        <v>0</v>
      </c>
      <c r="LW47" s="381">
        <v>17.142857142857146</v>
      </c>
      <c r="LX47" s="381">
        <v>21.212121212121204</v>
      </c>
      <c r="LY47" s="381">
        <v>5.2631578947368425</v>
      </c>
      <c r="LZ47" s="381">
        <v>12.500000000000002</v>
      </c>
      <c r="MA47" s="380">
        <v>52.380952380952387</v>
      </c>
      <c r="MB47" s="381">
        <v>40</v>
      </c>
      <c r="MC47" s="381">
        <v>45.833333333333336</v>
      </c>
      <c r="MD47" s="381">
        <v>20.000000000000004</v>
      </c>
      <c r="ME47" s="381">
        <v>56.000000000000014</v>
      </c>
      <c r="MF47" s="381">
        <v>27.272727272727277</v>
      </c>
      <c r="MG47" s="381">
        <v>33.333333333333336</v>
      </c>
      <c r="MH47" s="381">
        <v>20.689655172413794</v>
      </c>
      <c r="MI47" s="381">
        <v>60.000000000000014</v>
      </c>
      <c r="MJ47" s="381">
        <v>30.303030303030312</v>
      </c>
      <c r="MK47" s="381">
        <v>42.105263157894747</v>
      </c>
      <c r="ML47" s="381">
        <v>37.499999999999993</v>
      </c>
      <c r="MM47" s="378" t="str">
        <f t="shared" si="5"/>
        <v>--</v>
      </c>
      <c r="MN47" s="381">
        <v>36.666666666666679</v>
      </c>
      <c r="MO47" s="381">
        <v>35.999999999999993</v>
      </c>
      <c r="MP47" s="381">
        <v>19.230769230769234</v>
      </c>
      <c r="MQ47" s="378" t="str">
        <f t="shared" si="6"/>
        <v>--</v>
      </c>
      <c r="MR47" s="381">
        <v>18.18181818181818</v>
      </c>
      <c r="MS47" s="381">
        <v>41.666666666666671</v>
      </c>
      <c r="MT47" s="381">
        <v>13.793103448275863</v>
      </c>
      <c r="MU47" s="378" t="str">
        <f t="shared" si="7"/>
        <v>--</v>
      </c>
      <c r="MV47" s="381">
        <v>27.272727272727273</v>
      </c>
      <c r="MW47" s="381">
        <v>33.333333333333336</v>
      </c>
      <c r="MX47" s="381">
        <v>25.000000000000004</v>
      </c>
      <c r="MY47" s="380">
        <v>28.571428571428577</v>
      </c>
      <c r="MZ47" s="381">
        <v>33.333333333333329</v>
      </c>
      <c r="NA47" s="381">
        <v>32</v>
      </c>
      <c r="NB47" s="381">
        <v>26.923076923076923</v>
      </c>
      <c r="NC47" s="381">
        <v>44</v>
      </c>
      <c r="ND47" s="381">
        <v>36.36363636363636</v>
      </c>
      <c r="NE47" s="381">
        <v>20.833333333333336</v>
      </c>
      <c r="NF47" s="381">
        <v>24.137931034482758</v>
      </c>
      <c r="NG47" s="381">
        <v>51.428571428571438</v>
      </c>
      <c r="NH47" s="381">
        <v>30.303030303030312</v>
      </c>
      <c r="NI47" s="381">
        <v>31.578947368421048</v>
      </c>
      <c r="NJ47" s="381">
        <v>29.166666666666668</v>
      </c>
      <c r="NK47" s="380">
        <v>9.5238095238095237</v>
      </c>
      <c r="NL47" s="381">
        <v>20</v>
      </c>
      <c r="NM47" s="381">
        <v>20.000000000000004</v>
      </c>
      <c r="NN47" s="381">
        <v>7.6923076923076916</v>
      </c>
      <c r="NO47" s="381">
        <v>4.1666666666666661</v>
      </c>
      <c r="NP47" s="381">
        <v>4.545454545454545</v>
      </c>
      <c r="NQ47" s="381">
        <v>20.833333333333336</v>
      </c>
      <c r="NR47" s="381">
        <v>3.4482758620689653</v>
      </c>
      <c r="NS47" s="381">
        <v>2.8571428571428572</v>
      </c>
      <c r="NT47" s="381">
        <v>12.121212121212123</v>
      </c>
      <c r="NU47" s="381">
        <v>10.526315789473685</v>
      </c>
      <c r="NV47" s="381">
        <v>0</v>
      </c>
      <c r="NW47" s="380">
        <v>4.7619047619047619</v>
      </c>
      <c r="NX47" s="381">
        <v>16.666666666666668</v>
      </c>
      <c r="NY47" s="381">
        <v>15.999999999999998</v>
      </c>
      <c r="NZ47" s="381">
        <v>0</v>
      </c>
      <c r="OA47" s="381">
        <v>4.1666666666666661</v>
      </c>
      <c r="OB47" s="381">
        <v>9.0909090909090899</v>
      </c>
      <c r="OC47" s="381">
        <v>20.833333333333332</v>
      </c>
      <c r="OD47" s="381">
        <v>3.4482758620689653</v>
      </c>
      <c r="OE47" s="381">
        <v>5.7142857142857135</v>
      </c>
      <c r="OF47" s="381">
        <v>18.181818181818183</v>
      </c>
      <c r="OG47" s="381">
        <v>10.526315789473685</v>
      </c>
      <c r="OH47" s="381">
        <v>0</v>
      </c>
      <c r="OI47" s="380">
        <v>4.7619047619047619</v>
      </c>
      <c r="OJ47" s="381">
        <v>26.666666666666671</v>
      </c>
      <c r="OK47" s="381">
        <v>16</v>
      </c>
      <c r="OL47" s="381">
        <v>7.6923076923076916</v>
      </c>
      <c r="OM47" s="381">
        <v>4.1666666666666661</v>
      </c>
      <c r="ON47" s="381">
        <v>13.636363636363638</v>
      </c>
      <c r="OO47" s="381">
        <v>12.5</v>
      </c>
      <c r="OP47" s="381">
        <v>6.8965517241379306</v>
      </c>
      <c r="OQ47" s="381">
        <v>8.5714285714285694</v>
      </c>
      <c r="OR47" s="381">
        <v>18.181818181818183</v>
      </c>
      <c r="OS47" s="381">
        <v>10.526315789473685</v>
      </c>
      <c r="OT47" s="381">
        <v>12.500000000000002</v>
      </c>
      <c r="OU47" s="378" t="str">
        <f t="shared" si="8"/>
        <v>--</v>
      </c>
      <c r="OV47" s="381">
        <v>13.333333333333334</v>
      </c>
      <c r="OW47" s="381">
        <v>16</v>
      </c>
      <c r="OX47" s="381">
        <v>15.384615384615383</v>
      </c>
      <c r="OY47" s="378" t="str">
        <f t="shared" si="9"/>
        <v>--</v>
      </c>
      <c r="OZ47" s="381">
        <v>22.727272727272727</v>
      </c>
      <c r="PA47" s="381">
        <v>37.5</v>
      </c>
      <c r="PB47" s="381">
        <v>13.793103448275861</v>
      </c>
      <c r="PC47" s="378" t="str">
        <f t="shared" si="10"/>
        <v>--</v>
      </c>
      <c r="PD47" s="381">
        <v>15.151515151515152</v>
      </c>
      <c r="PE47" s="381">
        <v>10.526315789473685</v>
      </c>
      <c r="PF47" s="381">
        <v>0</v>
      </c>
      <c r="PG47" s="380">
        <v>14.285714285714288</v>
      </c>
      <c r="PH47" s="381">
        <v>13.333333333333332</v>
      </c>
      <c r="PI47" s="381">
        <v>24.000000000000004</v>
      </c>
      <c r="PJ47" s="381">
        <v>26.923076923076923</v>
      </c>
      <c r="PK47" s="381">
        <v>25</v>
      </c>
      <c r="PL47" s="381">
        <v>18.18181818181818</v>
      </c>
      <c r="PM47" s="381">
        <v>29.166666666666671</v>
      </c>
      <c r="PN47" s="381">
        <v>10.344827586206897</v>
      </c>
      <c r="PO47" s="381">
        <v>5.7142857142857135</v>
      </c>
      <c r="PP47" s="381">
        <v>15.151515151515152</v>
      </c>
      <c r="PQ47" s="381">
        <v>10.526315789473685</v>
      </c>
      <c r="PR47" s="381">
        <v>4.1666666666666661</v>
      </c>
      <c r="PS47" s="380">
        <v>2.9411764705882355</v>
      </c>
      <c r="PT47" s="381">
        <v>3.0303030303030307</v>
      </c>
      <c r="PU47" s="381">
        <v>15.789473684210527</v>
      </c>
      <c r="PV47" s="381">
        <v>0</v>
      </c>
      <c r="PW47" s="380">
        <v>11.764705882352938</v>
      </c>
      <c r="PX47" s="381">
        <v>9.0909090909090917</v>
      </c>
      <c r="PY47" s="381">
        <v>15.789473684210527</v>
      </c>
      <c r="PZ47" s="381">
        <v>8.3333333333333321</v>
      </c>
      <c r="QA47" s="380">
        <v>11.764705882352938</v>
      </c>
      <c r="QB47" s="381">
        <v>27.272727272727273</v>
      </c>
      <c r="QC47" s="381">
        <v>15.789473684210527</v>
      </c>
      <c r="QD47" s="381">
        <v>8.3333333333333321</v>
      </c>
      <c r="QE47" s="380">
        <v>0</v>
      </c>
      <c r="QF47" s="381">
        <v>12.121212121212119</v>
      </c>
      <c r="QG47" s="381">
        <v>10.526315789473683</v>
      </c>
      <c r="QH47" s="381">
        <v>16.666666666666664</v>
      </c>
      <c r="QI47" s="380">
        <v>0</v>
      </c>
      <c r="QJ47" s="381">
        <v>9.9999999999999982</v>
      </c>
      <c r="QK47" s="381">
        <v>23.809523809523807</v>
      </c>
      <c r="QL47" s="381">
        <v>3.9999999999999996</v>
      </c>
      <c r="QM47" s="378" t="str">
        <f t="shared" si="11"/>
        <v>--</v>
      </c>
      <c r="QN47" s="381">
        <v>13.636363636363635</v>
      </c>
      <c r="QO47" s="381">
        <v>12.500000000000002</v>
      </c>
      <c r="QP47" s="381">
        <v>17.241379310344826</v>
      </c>
      <c r="QQ47" s="378" t="str">
        <f t="shared" si="12"/>
        <v>--</v>
      </c>
      <c r="QR47" s="381">
        <v>15.151515151515152</v>
      </c>
      <c r="QS47" s="381">
        <v>27.777777777777775</v>
      </c>
      <c r="QT47" s="381">
        <v>12.500000000000002</v>
      </c>
      <c r="QU47" s="380">
        <v>10.526315789473683</v>
      </c>
      <c r="QV47" s="381">
        <v>13.333333333333336</v>
      </c>
      <c r="QW47" s="381">
        <v>15.789473684210524</v>
      </c>
      <c r="QX47" s="381">
        <v>0</v>
      </c>
      <c r="QY47" s="378" t="str">
        <f t="shared" si="13"/>
        <v>--</v>
      </c>
      <c r="QZ47" s="381">
        <v>13.636363636363635</v>
      </c>
      <c r="RA47" s="381">
        <v>25.000000000000004</v>
      </c>
      <c r="RB47" s="381">
        <v>0</v>
      </c>
      <c r="RC47" s="378" t="str">
        <f t="shared" si="14"/>
        <v>--</v>
      </c>
      <c r="RD47" s="381">
        <v>9.3749999999999982</v>
      </c>
      <c r="RE47" s="381">
        <v>26.315789473684212</v>
      </c>
      <c r="RF47" s="381">
        <v>8.3333333333333321</v>
      </c>
    </row>
    <row r="48" spans="1:474" x14ac:dyDescent="0.25">
      <c r="A48" s="114">
        <v>44</v>
      </c>
      <c r="B48" s="93" t="s">
        <v>44</v>
      </c>
      <c r="C48" s="126" t="s">
        <v>286</v>
      </c>
      <c r="D48" s="126" t="s">
        <v>286</v>
      </c>
      <c r="E48" s="126" t="s">
        <v>286</v>
      </c>
      <c r="F48" s="126">
        <v>58.108108108108127</v>
      </c>
      <c r="G48" s="126">
        <v>37.681159420289866</v>
      </c>
      <c r="H48" s="126">
        <v>38.46153846153846</v>
      </c>
      <c r="I48" s="126">
        <v>42.25352112676056</v>
      </c>
      <c r="J48" s="126">
        <v>34.375</v>
      </c>
      <c r="K48" s="126">
        <v>18.18181818181818</v>
      </c>
      <c r="L48" s="126">
        <v>43</v>
      </c>
      <c r="M48" s="128">
        <v>40</v>
      </c>
      <c r="N48" s="128">
        <v>33</v>
      </c>
      <c r="O48" s="128">
        <v>37.974683544303801</v>
      </c>
      <c r="P48" s="128">
        <v>24.528301886792452</v>
      </c>
      <c r="Q48" s="128">
        <v>16.666666666666668</v>
      </c>
      <c r="R48" s="128" t="s">
        <v>286</v>
      </c>
      <c r="S48" s="128" t="s">
        <v>286</v>
      </c>
      <c r="T48" s="128" t="s">
        <v>286</v>
      </c>
      <c r="U48" s="128">
        <v>64.000000000000014</v>
      </c>
      <c r="V48" s="128">
        <v>47.826086956521749</v>
      </c>
      <c r="W48" s="128">
        <v>36.53846153846154</v>
      </c>
      <c r="X48" s="128">
        <v>56.164383561643838</v>
      </c>
      <c r="Y48" s="128">
        <v>56.666666666666664</v>
      </c>
      <c r="Z48" s="128">
        <v>27.272727272727273</v>
      </c>
      <c r="AA48" s="128">
        <v>70</v>
      </c>
      <c r="AB48" s="132">
        <v>48</v>
      </c>
      <c r="AC48" s="132">
        <v>38.775510204081598</v>
      </c>
      <c r="AD48" s="132">
        <v>54.430379746835435</v>
      </c>
      <c r="AE48" s="132">
        <v>39.622641509433983</v>
      </c>
      <c r="AF48" s="128">
        <v>30.952380952380953</v>
      </c>
      <c r="AG48" s="126" t="s">
        <v>286</v>
      </c>
      <c r="AH48" s="126" t="s">
        <v>286</v>
      </c>
      <c r="AI48" s="133" t="s">
        <v>286</v>
      </c>
      <c r="AJ48" s="133">
        <v>48.611111111111121</v>
      </c>
      <c r="AK48" s="128">
        <v>33.333333333333329</v>
      </c>
      <c r="AL48" s="128">
        <v>21.15384615384616</v>
      </c>
      <c r="AM48" s="128">
        <v>41.666666666666671</v>
      </c>
      <c r="AN48" s="128">
        <v>38.70967741935484</v>
      </c>
      <c r="AO48" s="128">
        <v>4.545454545454545</v>
      </c>
      <c r="AP48" s="128">
        <v>37.931034482758598</v>
      </c>
      <c r="AQ48" s="128">
        <v>23.684210526315791</v>
      </c>
      <c r="AR48" s="128">
        <v>15.999999999999996</v>
      </c>
      <c r="AS48" s="128">
        <v>41.249999999999986</v>
      </c>
      <c r="AT48" s="128">
        <v>26.415094339622637</v>
      </c>
      <c r="AU48" s="128">
        <v>19.047619047619044</v>
      </c>
      <c r="AV48" s="128" t="s">
        <v>286</v>
      </c>
      <c r="AW48" s="128" t="s">
        <v>286</v>
      </c>
      <c r="AX48" s="132" t="s">
        <v>286</v>
      </c>
      <c r="AY48" s="132" t="s">
        <v>286</v>
      </c>
      <c r="AZ48" s="132" t="s">
        <v>286</v>
      </c>
      <c r="BA48" s="132" t="s">
        <v>286</v>
      </c>
      <c r="BB48" s="128" t="s">
        <v>286</v>
      </c>
      <c r="BC48" s="132" t="s">
        <v>286</v>
      </c>
      <c r="BD48" s="132" t="s">
        <v>286</v>
      </c>
      <c r="BE48" s="132" t="s">
        <v>286</v>
      </c>
      <c r="BF48" s="132">
        <v>19</v>
      </c>
      <c r="BG48" s="128">
        <v>23.999999999999993</v>
      </c>
      <c r="BH48" s="121" t="s">
        <v>286</v>
      </c>
      <c r="BI48" s="121">
        <v>15.384615384615383</v>
      </c>
      <c r="BJ48" s="121">
        <v>19.047619047619044</v>
      </c>
      <c r="BK48" s="121" t="s">
        <v>286</v>
      </c>
      <c r="BL48" s="128" t="s">
        <v>286</v>
      </c>
      <c r="BM48" s="121" t="s">
        <v>286</v>
      </c>
      <c r="BN48" s="114" t="s">
        <v>286</v>
      </c>
      <c r="BO48" s="114" t="s">
        <v>286</v>
      </c>
      <c r="BP48" s="114" t="s">
        <v>286</v>
      </c>
      <c r="BQ48" s="128" t="s">
        <v>286</v>
      </c>
      <c r="BR48" s="121" t="s">
        <v>286</v>
      </c>
      <c r="BS48" s="121" t="s">
        <v>286</v>
      </c>
      <c r="BT48" s="121" t="s">
        <v>286</v>
      </c>
      <c r="BU48" s="128">
        <v>27.631578947368425</v>
      </c>
      <c r="BV48" s="121">
        <v>34.693877551020393</v>
      </c>
      <c r="BW48" s="121" t="s">
        <v>286</v>
      </c>
      <c r="BX48" s="121">
        <v>30.188679245283016</v>
      </c>
      <c r="BY48" s="128">
        <v>19.047619047619047</v>
      </c>
      <c r="BZ48" s="121" t="s">
        <v>286</v>
      </c>
      <c r="CA48" s="121" t="s">
        <v>286</v>
      </c>
      <c r="CB48" s="121" t="s">
        <v>286</v>
      </c>
      <c r="CC48" s="128">
        <v>56.962025316455701</v>
      </c>
      <c r="CD48" s="121">
        <v>37.681159420289838</v>
      </c>
      <c r="CE48" s="121">
        <v>45.283018867924525</v>
      </c>
      <c r="CF48" s="121">
        <v>38.157894736842103</v>
      </c>
      <c r="CG48" s="128">
        <v>34.375</v>
      </c>
      <c r="CH48" s="121">
        <v>27.272727272727277</v>
      </c>
      <c r="CI48" s="121">
        <v>40.229885057471257</v>
      </c>
      <c r="CJ48" s="121">
        <v>51</v>
      </c>
      <c r="CK48" s="121">
        <v>38</v>
      </c>
      <c r="CL48" s="121">
        <v>54.320987654321002</v>
      </c>
      <c r="CM48" s="121">
        <v>33.333333333333329</v>
      </c>
      <c r="CN48" s="121">
        <v>23.80952380952381</v>
      </c>
      <c r="CO48" s="121" t="s">
        <v>286</v>
      </c>
      <c r="CP48" s="128" t="s">
        <v>286</v>
      </c>
      <c r="CQ48" s="121" t="s">
        <v>286</v>
      </c>
      <c r="CR48" s="121">
        <v>19.999999999999996</v>
      </c>
      <c r="CS48" s="114">
        <v>13.043478260869565</v>
      </c>
      <c r="CT48" s="114">
        <v>27.450980392156858</v>
      </c>
      <c r="CU48" s="128">
        <v>15.94202898550725</v>
      </c>
      <c r="CV48" s="121">
        <v>40.624999999999993</v>
      </c>
      <c r="CW48" s="121">
        <v>23.80952380952381</v>
      </c>
      <c r="CX48" s="114">
        <v>10</v>
      </c>
      <c r="CY48" s="114">
        <v>23</v>
      </c>
      <c r="CZ48" s="128">
        <v>21</v>
      </c>
      <c r="DA48" s="121">
        <v>8.9743589743589727</v>
      </c>
      <c r="DB48" s="121">
        <v>8</v>
      </c>
      <c r="DC48" s="114">
        <v>19.04761904761904</v>
      </c>
      <c r="DD48" s="114" t="s">
        <v>286</v>
      </c>
      <c r="DE48" s="128" t="s">
        <v>286</v>
      </c>
      <c r="DF48" s="121" t="s">
        <v>286</v>
      </c>
      <c r="DG48" s="121" t="s">
        <v>286</v>
      </c>
      <c r="DH48" s="114" t="s">
        <v>286</v>
      </c>
      <c r="DI48" s="114" t="s">
        <v>286</v>
      </c>
      <c r="DJ48" s="128" t="s">
        <v>286</v>
      </c>
      <c r="DK48" s="121" t="s">
        <v>286</v>
      </c>
      <c r="DL48" s="121" t="s">
        <v>286</v>
      </c>
      <c r="DM48" s="121">
        <v>56.179775280898888</v>
      </c>
      <c r="DN48" s="121">
        <v>47</v>
      </c>
      <c r="DO48" s="128">
        <v>37</v>
      </c>
      <c r="DP48" s="121">
        <v>53.75</v>
      </c>
      <c r="DQ48" s="121">
        <v>44.444444444444457</v>
      </c>
      <c r="DR48" s="121">
        <v>26.829268292682922</v>
      </c>
      <c r="DS48" s="121" t="s">
        <v>286</v>
      </c>
      <c r="DT48" s="128" t="s">
        <v>286</v>
      </c>
      <c r="DU48" s="131" t="s">
        <v>286</v>
      </c>
      <c r="DV48" s="131" t="s">
        <v>286</v>
      </c>
      <c r="DW48" s="114" t="s">
        <v>286</v>
      </c>
      <c r="DX48" s="131" t="s">
        <v>286</v>
      </c>
      <c r="DY48" s="128" t="s">
        <v>286</v>
      </c>
      <c r="DZ48" s="128" t="s">
        <v>286</v>
      </c>
      <c r="EA48" s="128" t="s">
        <v>286</v>
      </c>
      <c r="EB48" s="128">
        <v>65</v>
      </c>
      <c r="EC48" s="128">
        <v>55</v>
      </c>
      <c r="ED48" s="128">
        <v>48</v>
      </c>
      <c r="EE48" s="128">
        <v>45.679012345679013</v>
      </c>
      <c r="EF48" s="128">
        <v>38.888888888888893</v>
      </c>
      <c r="EG48" s="128">
        <v>34.146341463414629</v>
      </c>
      <c r="EH48" s="128" t="s">
        <v>286</v>
      </c>
      <c r="EI48" s="128" t="s">
        <v>286</v>
      </c>
      <c r="EJ48" s="128" t="s">
        <v>286</v>
      </c>
      <c r="EK48" s="128">
        <v>14.102564102564108</v>
      </c>
      <c r="EL48" s="121">
        <v>5.7971014492753614</v>
      </c>
      <c r="EM48" s="121">
        <v>5.6603773584905674</v>
      </c>
      <c r="EN48" s="121">
        <v>5.4054054054054079</v>
      </c>
      <c r="EO48" s="121">
        <v>12.5</v>
      </c>
      <c r="EP48" s="128">
        <v>9.0909090909090899</v>
      </c>
      <c r="EQ48" s="121">
        <v>2</v>
      </c>
      <c r="ER48" s="121">
        <v>10</v>
      </c>
      <c r="ES48" s="121">
        <v>4</v>
      </c>
      <c r="ET48" s="121">
        <v>4.9382716049382704</v>
      </c>
      <c r="EU48" s="128">
        <v>5.5555555555555562</v>
      </c>
      <c r="EV48" s="121">
        <v>14.285714285714286</v>
      </c>
      <c r="EW48" s="121" t="s">
        <v>286</v>
      </c>
      <c r="EX48" s="121" t="s">
        <v>286</v>
      </c>
      <c r="EY48" s="121" t="s">
        <v>286</v>
      </c>
      <c r="EZ48" s="128">
        <v>17.105263157894736</v>
      </c>
      <c r="FA48" s="121">
        <v>10.144927536231885</v>
      </c>
      <c r="FB48" s="121">
        <v>4.0816326530612246</v>
      </c>
      <c r="FC48" s="121">
        <v>13.157894736842106</v>
      </c>
      <c r="FD48" s="121">
        <v>16.129032258064516</v>
      </c>
      <c r="FE48" s="128">
        <v>11.111111111111112</v>
      </c>
      <c r="FF48" s="121">
        <v>14</v>
      </c>
      <c r="FG48" s="121">
        <v>7</v>
      </c>
      <c r="FH48" s="121">
        <v>4</v>
      </c>
      <c r="FI48" s="121">
        <v>16.455696202531644</v>
      </c>
      <c r="FJ48" s="128">
        <v>15.384615384615383</v>
      </c>
      <c r="FK48" s="121">
        <v>4.8780487804878039</v>
      </c>
      <c r="FL48" s="121" t="s">
        <v>286</v>
      </c>
      <c r="FM48" s="121" t="s">
        <v>286</v>
      </c>
      <c r="FN48" s="121" t="s">
        <v>286</v>
      </c>
      <c r="FO48" s="128">
        <v>28.378378378378372</v>
      </c>
      <c r="FP48" s="121">
        <v>20.289855072463766</v>
      </c>
      <c r="FQ48" s="121">
        <v>22.448979591836739</v>
      </c>
      <c r="FR48" s="121">
        <v>18.666666666666661</v>
      </c>
      <c r="FS48" s="121">
        <v>26.666666666666668</v>
      </c>
      <c r="FT48" s="128">
        <v>21.05263157894737</v>
      </c>
      <c r="FU48" s="121">
        <v>17</v>
      </c>
      <c r="FV48" s="121">
        <v>19</v>
      </c>
      <c r="FW48" s="121">
        <v>18</v>
      </c>
      <c r="FX48" s="121">
        <v>22.784810126582283</v>
      </c>
      <c r="FY48" s="128">
        <v>24.999999999999996</v>
      </c>
      <c r="FZ48" s="121">
        <v>14.634146341463415</v>
      </c>
      <c r="GA48" s="121" t="s">
        <v>286</v>
      </c>
      <c r="GB48" s="121" t="s">
        <v>286</v>
      </c>
      <c r="GC48" s="121" t="s">
        <v>286</v>
      </c>
      <c r="GD48" s="128">
        <v>57.89473684210526</v>
      </c>
      <c r="GE48" s="121">
        <v>52.173913043478265</v>
      </c>
      <c r="GF48" s="121">
        <v>20.408163265306122</v>
      </c>
      <c r="GG48" s="121">
        <v>44.736842105263158</v>
      </c>
      <c r="GH48" s="121">
        <v>41.935483870967744</v>
      </c>
      <c r="GI48" s="128">
        <v>40</v>
      </c>
      <c r="GJ48" s="121">
        <v>41</v>
      </c>
      <c r="GK48" s="121">
        <v>32.5</v>
      </c>
      <c r="GL48" s="121">
        <v>24</v>
      </c>
      <c r="GM48" s="130">
        <v>40.506329113924039</v>
      </c>
      <c r="GN48" s="128">
        <v>25</v>
      </c>
      <c r="GO48" s="121">
        <v>21.951219512195124</v>
      </c>
      <c r="GP48" s="121" t="s">
        <v>286</v>
      </c>
      <c r="GQ48" s="121" t="s">
        <v>286</v>
      </c>
      <c r="GR48" s="121" t="s">
        <v>286</v>
      </c>
      <c r="GS48" s="128">
        <v>25</v>
      </c>
      <c r="GT48" s="121">
        <v>13.043478260869568</v>
      </c>
      <c r="GU48" s="121">
        <v>26.53061224489797</v>
      </c>
      <c r="GV48" s="121">
        <v>13.513513513513516</v>
      </c>
      <c r="GW48" s="121">
        <v>16.666666666666668</v>
      </c>
      <c r="GX48" s="128">
        <v>22.222222222222225</v>
      </c>
      <c r="GY48" s="128">
        <v>9.0909090909090882</v>
      </c>
      <c r="GZ48" s="128">
        <v>15</v>
      </c>
      <c r="HA48" s="128">
        <v>31</v>
      </c>
      <c r="HB48" s="128">
        <v>17.948717948717952</v>
      </c>
      <c r="HC48" s="128">
        <v>21.15384615384616</v>
      </c>
      <c r="HD48" s="128">
        <v>14.634146341463415</v>
      </c>
      <c r="HE48" s="128" t="s">
        <v>286</v>
      </c>
      <c r="HF48" s="128" t="s">
        <v>286</v>
      </c>
      <c r="HG48" s="128" t="s">
        <v>286</v>
      </c>
      <c r="HH48" s="128" t="s">
        <v>286</v>
      </c>
      <c r="HI48" s="128" t="s">
        <v>286</v>
      </c>
      <c r="HJ48" s="128" t="s">
        <v>286</v>
      </c>
      <c r="HK48" s="128" t="s">
        <v>286</v>
      </c>
      <c r="HL48" s="121" t="s">
        <v>286</v>
      </c>
      <c r="HM48" s="121" t="s">
        <v>286</v>
      </c>
      <c r="HN48" s="121" t="s">
        <v>286</v>
      </c>
      <c r="HO48" s="121">
        <v>11</v>
      </c>
      <c r="HP48" s="128">
        <v>17</v>
      </c>
      <c r="HQ48" s="121" t="s">
        <v>286</v>
      </c>
      <c r="HR48" s="121">
        <v>11.538461538461542</v>
      </c>
      <c r="HS48" s="121">
        <v>21.951219512195117</v>
      </c>
      <c r="HT48" s="129" t="s">
        <v>286</v>
      </c>
      <c r="HU48" s="128" t="s">
        <v>286</v>
      </c>
      <c r="HV48" s="114" t="s">
        <v>286</v>
      </c>
      <c r="HW48" s="114">
        <v>11.842105263157892</v>
      </c>
      <c r="HX48" s="114">
        <v>7.246376811594204</v>
      </c>
      <c r="HY48" s="114">
        <v>6.0000000000000009</v>
      </c>
      <c r="HZ48" s="114">
        <v>10.526315789473687</v>
      </c>
      <c r="IA48" s="114">
        <v>22.58064516129032</v>
      </c>
      <c r="IB48" s="114">
        <v>9.5238095238095237</v>
      </c>
      <c r="IC48" s="114">
        <v>16</v>
      </c>
      <c r="ID48" s="114">
        <v>9.9999999999999964</v>
      </c>
      <c r="IE48" s="114">
        <v>8.1632653061224492</v>
      </c>
      <c r="IF48" s="114">
        <v>11.688311688311691</v>
      </c>
      <c r="IG48" s="114">
        <v>5.7692307692307709</v>
      </c>
      <c r="IH48" s="114">
        <v>9.7560975609756078</v>
      </c>
      <c r="II48" s="114" t="s">
        <v>286</v>
      </c>
      <c r="IJ48" s="114" t="s">
        <v>286</v>
      </c>
      <c r="IK48" s="114" t="s">
        <v>286</v>
      </c>
      <c r="IL48" s="114">
        <v>4.1095890410958891</v>
      </c>
      <c r="IM48" s="114">
        <v>4.3478260869565206</v>
      </c>
      <c r="IN48" s="114">
        <v>6</v>
      </c>
      <c r="IO48" s="114">
        <v>2.7027027027027026</v>
      </c>
      <c r="IP48" s="114">
        <v>19.354838709677416</v>
      </c>
      <c r="IQ48" s="114">
        <v>5</v>
      </c>
      <c r="IR48" s="114">
        <v>4.5977011494252862</v>
      </c>
      <c r="IS48" s="114">
        <v>4.9999999999999982</v>
      </c>
      <c r="IT48" s="114">
        <v>4.0816326530612246</v>
      </c>
      <c r="IU48" s="114">
        <v>1.2820512820512817</v>
      </c>
      <c r="IV48" s="114">
        <v>5.882352941176471</v>
      </c>
      <c r="IW48" s="114">
        <v>9.9999999999999982</v>
      </c>
      <c r="IX48" s="114" t="str">
        <f t="shared" si="50"/>
        <v>--</v>
      </c>
      <c r="IY48" s="114" t="str">
        <f t="shared" si="50"/>
        <v>--</v>
      </c>
      <c r="IZ48" s="114" t="str">
        <f t="shared" si="50"/>
        <v>--</v>
      </c>
      <c r="JA48" s="114" t="str">
        <f t="shared" si="50"/>
        <v>--</v>
      </c>
      <c r="JB48" s="114" t="str">
        <f t="shared" si="50"/>
        <v>--</v>
      </c>
      <c r="JC48" s="114" t="str">
        <f t="shared" si="50"/>
        <v>--</v>
      </c>
      <c r="JD48" s="114" t="str">
        <f t="shared" si="50"/>
        <v>--</v>
      </c>
      <c r="JE48" s="114" t="str">
        <f t="shared" si="50"/>
        <v>--</v>
      </c>
      <c r="JF48" s="114" t="str">
        <f t="shared" si="50"/>
        <v>--</v>
      </c>
      <c r="JG48" s="243">
        <v>16.363636363636399</v>
      </c>
      <c r="JH48" s="243">
        <v>11.2676056338028</v>
      </c>
      <c r="JI48" s="243">
        <v>10.869565217391299</v>
      </c>
      <c r="JJ48" s="243">
        <v>12.5</v>
      </c>
      <c r="JK48" s="243">
        <v>12.1212121212121</v>
      </c>
      <c r="JL48" s="243">
        <v>8.1632653061224492</v>
      </c>
      <c r="JM48" s="243">
        <v>18.181818181818201</v>
      </c>
      <c r="JN48" s="243">
        <v>16.901408450704199</v>
      </c>
      <c r="JO48" s="243">
        <v>19.565217391304401</v>
      </c>
      <c r="JP48" s="243">
        <v>29.6875</v>
      </c>
      <c r="JQ48" s="243">
        <v>15.151515151515101</v>
      </c>
      <c r="JR48" s="243">
        <v>12.244897959183699</v>
      </c>
      <c r="JS48" s="243">
        <v>16.363636363636399</v>
      </c>
      <c r="JT48" s="243">
        <v>11.2676056338028</v>
      </c>
      <c r="JU48" s="243">
        <v>13.3333333333333</v>
      </c>
      <c r="JV48" s="243">
        <v>26.5625</v>
      </c>
      <c r="JW48" s="243">
        <v>16.6666666666667</v>
      </c>
      <c r="JX48" s="243">
        <v>20.408163265306101</v>
      </c>
      <c r="JY48" s="243">
        <v>10.714285714285699</v>
      </c>
      <c r="JZ48" s="243">
        <v>16.901408450704199</v>
      </c>
      <c r="KA48" s="243">
        <v>21.739130434782599</v>
      </c>
      <c r="KB48" s="243">
        <v>21.875</v>
      </c>
      <c r="KC48" s="243">
        <v>16.6666666666667</v>
      </c>
      <c r="KD48" s="243">
        <v>6.12244897959184</v>
      </c>
      <c r="KE48" s="243">
        <v>6.7796610169491496</v>
      </c>
      <c r="KF48" s="128" t="str">
        <f t="shared" si="1"/>
        <v>--</v>
      </c>
      <c r="KG48" s="243">
        <v>14.893617021276601</v>
      </c>
      <c r="KH48" s="243">
        <v>6.1538461538461497</v>
      </c>
      <c r="KI48" s="128" t="str">
        <f t="shared" si="2"/>
        <v>--</v>
      </c>
      <c r="KJ48" s="243">
        <v>12.244897959183699</v>
      </c>
      <c r="KK48" s="243">
        <v>3.3898305084745801</v>
      </c>
      <c r="KL48" s="243">
        <v>2.8571428571428599</v>
      </c>
      <c r="KM48" s="243">
        <v>13.0434782608696</v>
      </c>
      <c r="KN48" s="243">
        <v>6.0606060606060597</v>
      </c>
      <c r="KO48" s="243">
        <v>3.0769230769230802</v>
      </c>
      <c r="KP48" s="243">
        <v>2.12765957446809</v>
      </c>
      <c r="KQ48" s="220">
        <v>21.6216216216216</v>
      </c>
      <c r="KR48" s="220">
        <v>15.492957746478901</v>
      </c>
      <c r="KS48" s="220">
        <v>18.918918918918902</v>
      </c>
      <c r="KT48" s="220">
        <v>19.7183098591549</v>
      </c>
      <c r="KU48" s="220">
        <v>36.1111111111111</v>
      </c>
      <c r="KV48" s="220">
        <v>43.661971830985898</v>
      </c>
      <c r="KW48" s="220">
        <v>12.1621621621622</v>
      </c>
      <c r="KX48" s="220">
        <v>16.901408450704199</v>
      </c>
      <c r="KY48" s="128" t="str">
        <f t="shared" si="40"/>
        <v>--</v>
      </c>
      <c r="KZ48" s="128" t="str">
        <f t="shared" si="40"/>
        <v>--</v>
      </c>
      <c r="LA48" s="220">
        <v>6.4935064935064899</v>
      </c>
      <c r="LB48" s="128" t="str">
        <f t="shared" si="42"/>
        <v>--</v>
      </c>
      <c r="LC48" s="295">
        <v>48</v>
      </c>
      <c r="LD48" s="295">
        <v>23.437499999999993</v>
      </c>
      <c r="LE48" s="295">
        <v>25.675675675675663</v>
      </c>
      <c r="LF48" s="295">
        <v>23.913043478260867</v>
      </c>
      <c r="LG48" s="295">
        <v>24.657534246575342</v>
      </c>
      <c r="LH48" s="295">
        <v>10.294117647058826</v>
      </c>
      <c r="LI48" s="295">
        <v>13.432835820895518</v>
      </c>
      <c r="LJ48" s="295">
        <v>2.0408163265306123</v>
      </c>
      <c r="LK48" s="380">
        <v>45.333333333333321</v>
      </c>
      <c r="LL48" s="381">
        <v>30.76923076923077</v>
      </c>
      <c r="LM48" s="381">
        <v>19.753086419753085</v>
      </c>
      <c r="LN48" s="381">
        <v>2.6315789473684208</v>
      </c>
      <c r="LO48" s="380">
        <v>34.210526315789473</v>
      </c>
      <c r="LP48" s="381">
        <v>23.437499999999996</v>
      </c>
      <c r="LQ48" s="381">
        <v>15.068493150684935</v>
      </c>
      <c r="LR48" s="381">
        <v>8.5106382978723385</v>
      </c>
      <c r="LS48" s="381">
        <v>26.388888888888882</v>
      </c>
      <c r="LT48" s="381">
        <v>11.764705882352944</v>
      </c>
      <c r="LU48" s="381">
        <v>11.940298507462687</v>
      </c>
      <c r="LV48" s="381">
        <v>4.0816326530612246</v>
      </c>
      <c r="LW48" s="381">
        <v>35.526315789473678</v>
      </c>
      <c r="LX48" s="381">
        <v>29.230769230769223</v>
      </c>
      <c r="LY48" s="381">
        <v>22.5</v>
      </c>
      <c r="LZ48" s="381">
        <v>13.157894736842108</v>
      </c>
      <c r="MA48" s="380">
        <v>40.540540540540526</v>
      </c>
      <c r="MB48" s="381">
        <v>29.032258064516128</v>
      </c>
      <c r="MC48" s="381">
        <v>36.111111111111121</v>
      </c>
      <c r="MD48" s="381">
        <v>28.260869565217391</v>
      </c>
      <c r="ME48" s="381">
        <v>42.465753424657528</v>
      </c>
      <c r="MF48" s="381">
        <v>36.764705882352935</v>
      </c>
      <c r="MG48" s="381">
        <v>34.32835820895523</v>
      </c>
      <c r="MH48" s="381">
        <v>24.489795918367353</v>
      </c>
      <c r="MI48" s="381">
        <v>57.894736842105253</v>
      </c>
      <c r="MJ48" s="381">
        <v>40.625</v>
      </c>
      <c r="MK48" s="381">
        <v>41.97530864197531</v>
      </c>
      <c r="ML48" s="381">
        <v>21.621621621621617</v>
      </c>
      <c r="MM48" s="378" t="str">
        <f t="shared" si="5"/>
        <v>--</v>
      </c>
      <c r="MN48" s="381">
        <v>18.750000000000004</v>
      </c>
      <c r="MO48" s="381">
        <v>21.12676056338028</v>
      </c>
      <c r="MP48" s="381">
        <v>31.914893617021278</v>
      </c>
      <c r="MQ48" s="378" t="str">
        <f t="shared" si="6"/>
        <v>--</v>
      </c>
      <c r="MR48" s="381">
        <v>16.176470588235301</v>
      </c>
      <c r="MS48" s="381">
        <v>19.402985074626869</v>
      </c>
      <c r="MT48" s="381">
        <v>24.489795918367346</v>
      </c>
      <c r="MU48" s="378" t="str">
        <f t="shared" si="7"/>
        <v>--</v>
      </c>
      <c r="MV48" s="381">
        <v>35.384615384615394</v>
      </c>
      <c r="MW48" s="381">
        <v>26.582278481012661</v>
      </c>
      <c r="MX48" s="381">
        <v>13.157894736842103</v>
      </c>
      <c r="MY48" s="380">
        <v>29.333333333333336</v>
      </c>
      <c r="MZ48" s="381">
        <v>28.124999999999993</v>
      </c>
      <c r="NA48" s="381">
        <v>28.767123287671232</v>
      </c>
      <c r="NB48" s="381">
        <v>17.021276595744677</v>
      </c>
      <c r="NC48" s="381">
        <v>36.986301369863</v>
      </c>
      <c r="ND48" s="381">
        <v>19.117647058823522</v>
      </c>
      <c r="NE48" s="381">
        <v>34.328358208955223</v>
      </c>
      <c r="NF48" s="381">
        <v>16.326530612244902</v>
      </c>
      <c r="NG48" s="381">
        <v>41.891891891891895</v>
      </c>
      <c r="NH48" s="381">
        <v>43.076923076923066</v>
      </c>
      <c r="NI48" s="381">
        <v>23.750000000000004</v>
      </c>
      <c r="NJ48" s="381">
        <v>13.157894736842104</v>
      </c>
      <c r="NK48" s="380">
        <v>26.315789473684202</v>
      </c>
      <c r="NL48" s="381">
        <v>20.312499999999993</v>
      </c>
      <c r="NM48" s="381">
        <v>19.178082191780824</v>
      </c>
      <c r="NN48" s="381">
        <v>19.148936170212764</v>
      </c>
      <c r="NO48" s="381">
        <v>14.864864864864861</v>
      </c>
      <c r="NP48" s="381">
        <v>7.4626865671641784</v>
      </c>
      <c r="NQ48" s="381">
        <v>10.447761194029855</v>
      </c>
      <c r="NR48" s="381">
        <v>10.204081632653059</v>
      </c>
      <c r="NS48" s="381">
        <v>15.789473684210527</v>
      </c>
      <c r="NT48" s="381">
        <v>26.15384615384615</v>
      </c>
      <c r="NU48" s="381">
        <v>8.8607594936708818</v>
      </c>
      <c r="NV48" s="381">
        <v>10.526315789473685</v>
      </c>
      <c r="NW48" s="380">
        <v>18.666666666666661</v>
      </c>
      <c r="NX48" s="381">
        <v>18.749999999999996</v>
      </c>
      <c r="NY48" s="381">
        <v>10.95890410958904</v>
      </c>
      <c r="NZ48" s="381">
        <v>8.5106382978723403</v>
      </c>
      <c r="OA48" s="381">
        <v>12.162162162162161</v>
      </c>
      <c r="OB48" s="381">
        <v>11.940298507462687</v>
      </c>
      <c r="OC48" s="381">
        <v>5.9701492537313428</v>
      </c>
      <c r="OD48" s="381">
        <v>4.0816326530612246</v>
      </c>
      <c r="OE48" s="381">
        <v>13.157894736842106</v>
      </c>
      <c r="OF48" s="381">
        <v>26.153846153846146</v>
      </c>
      <c r="OG48" s="381">
        <v>15.189873417721518</v>
      </c>
      <c r="OH48" s="381">
        <v>18.421052631578942</v>
      </c>
      <c r="OI48" s="380">
        <v>7.8947368421052637</v>
      </c>
      <c r="OJ48" s="381">
        <v>7.8125000000000036</v>
      </c>
      <c r="OK48" s="381">
        <v>9.7222222222222232</v>
      </c>
      <c r="OL48" s="381">
        <v>12.765957446808509</v>
      </c>
      <c r="OM48" s="381">
        <v>8.1081081081081106</v>
      </c>
      <c r="ON48" s="381">
        <v>7.4626865671641793</v>
      </c>
      <c r="OO48" s="381">
        <v>10.447761194029855</v>
      </c>
      <c r="OP48" s="381">
        <v>4.0816326530612246</v>
      </c>
      <c r="OQ48" s="381">
        <v>15.584415584415586</v>
      </c>
      <c r="OR48" s="381">
        <v>13.846153846153847</v>
      </c>
      <c r="OS48" s="381">
        <v>6.4102564102564106</v>
      </c>
      <c r="OT48" s="381">
        <v>5.2631578947368407</v>
      </c>
      <c r="OU48" s="378" t="str">
        <f t="shared" si="8"/>
        <v>--</v>
      </c>
      <c r="OV48" s="381">
        <v>9.5238095238095255</v>
      </c>
      <c r="OW48" s="381">
        <v>10.958904109589042</v>
      </c>
      <c r="OX48" s="381">
        <v>23.40425531914893</v>
      </c>
      <c r="OY48" s="378" t="str">
        <f t="shared" si="9"/>
        <v>--</v>
      </c>
      <c r="OZ48" s="381">
        <v>8.9552238805970159</v>
      </c>
      <c r="PA48" s="381">
        <v>5.9701492537313445</v>
      </c>
      <c r="PB48" s="381">
        <v>14.285714285714285</v>
      </c>
      <c r="PC48" s="378" t="str">
        <f t="shared" si="10"/>
        <v>--</v>
      </c>
      <c r="PD48" s="381">
        <v>10.769230769230774</v>
      </c>
      <c r="PE48" s="381">
        <v>12.658227848101269</v>
      </c>
      <c r="PF48" s="381">
        <v>7.8947368421052655</v>
      </c>
      <c r="PG48" s="380">
        <v>10.526315789473683</v>
      </c>
      <c r="PH48" s="381">
        <v>15.625</v>
      </c>
      <c r="PI48" s="381">
        <v>15.06849315068493</v>
      </c>
      <c r="PJ48" s="381">
        <v>14.893617021276594</v>
      </c>
      <c r="PK48" s="381">
        <v>14.864864864864868</v>
      </c>
      <c r="PL48" s="381">
        <v>7.4626865671641802</v>
      </c>
      <c r="PM48" s="381">
        <v>11.940298507462689</v>
      </c>
      <c r="PN48" s="381">
        <v>2.0408163265306123</v>
      </c>
      <c r="PO48" s="381">
        <v>18.666666666666664</v>
      </c>
      <c r="PP48" s="381">
        <v>12.307692307692308</v>
      </c>
      <c r="PQ48" s="381">
        <v>17.721518987341774</v>
      </c>
      <c r="PR48" s="381">
        <v>7.8947368421052619</v>
      </c>
      <c r="PS48" s="380">
        <v>8.5714285714285694</v>
      </c>
      <c r="PT48" s="381">
        <v>9.6153846153846185</v>
      </c>
      <c r="PU48" s="381">
        <v>11.842105263157901</v>
      </c>
      <c r="PV48" s="381">
        <v>14.285714285714286</v>
      </c>
      <c r="PW48" s="380">
        <v>18.571428571428573</v>
      </c>
      <c r="PX48" s="381">
        <v>23.076923076923084</v>
      </c>
      <c r="PY48" s="381">
        <v>22.368421052631589</v>
      </c>
      <c r="PZ48" s="381">
        <v>11.428571428571425</v>
      </c>
      <c r="QA48" s="380">
        <v>36.111111111111121</v>
      </c>
      <c r="QB48" s="381">
        <v>26.92307692307692</v>
      </c>
      <c r="QC48" s="381">
        <v>21.052631578947373</v>
      </c>
      <c r="QD48" s="381">
        <v>8.5714285714285694</v>
      </c>
      <c r="QE48" s="380">
        <v>5.6338028169014098</v>
      </c>
      <c r="QF48" s="381">
        <v>18.867924528301888</v>
      </c>
      <c r="QG48" s="381">
        <v>15.789473684210526</v>
      </c>
      <c r="QH48" s="381">
        <v>20.588235294117641</v>
      </c>
      <c r="QI48" s="380">
        <v>22.666666666666668</v>
      </c>
      <c r="QJ48" s="381">
        <v>20.338983050847457</v>
      </c>
      <c r="QK48" s="381">
        <v>11.267605633802814</v>
      </c>
      <c r="QL48" s="381">
        <v>21.276595744680847</v>
      </c>
      <c r="QM48" s="378" t="str">
        <f t="shared" si="11"/>
        <v>--</v>
      </c>
      <c r="QN48" s="381">
        <v>16.666666666666664</v>
      </c>
      <c r="QO48" s="381">
        <v>13.636363636363635</v>
      </c>
      <c r="QP48" s="381">
        <v>14.285714285714283</v>
      </c>
      <c r="QQ48" s="378" t="str">
        <f t="shared" si="12"/>
        <v>--</v>
      </c>
      <c r="QR48" s="381">
        <v>23.214285714285715</v>
      </c>
      <c r="QS48" s="381">
        <v>23.376623376623375</v>
      </c>
      <c r="QT48" s="381">
        <v>10.810810810810812</v>
      </c>
      <c r="QU48" s="380">
        <v>9.3333333333333339</v>
      </c>
      <c r="QV48" s="381">
        <v>10.169491525423728</v>
      </c>
      <c r="QW48" s="381">
        <v>7.1428571428571415</v>
      </c>
      <c r="QX48" s="381">
        <v>17.391304347826086</v>
      </c>
      <c r="QY48" s="378" t="str">
        <f t="shared" si="13"/>
        <v>--</v>
      </c>
      <c r="QZ48" s="381">
        <v>10.606060606060604</v>
      </c>
      <c r="RA48" s="381">
        <v>3.0769230769230771</v>
      </c>
      <c r="RB48" s="381">
        <v>4.0816326530612246</v>
      </c>
      <c r="RC48" s="378" t="str">
        <f t="shared" si="14"/>
        <v>--</v>
      </c>
      <c r="RD48" s="381">
        <v>11.538461538461538</v>
      </c>
      <c r="RE48" s="381">
        <v>14.666666666666666</v>
      </c>
      <c r="RF48" s="381">
        <v>13.513513513513512</v>
      </c>
    </row>
    <row r="49" spans="1:474" x14ac:dyDescent="0.25">
      <c r="A49" s="114">
        <v>45</v>
      </c>
      <c r="B49" s="93" t="s">
        <v>45</v>
      </c>
      <c r="C49" s="126">
        <v>20.300751879699256</v>
      </c>
      <c r="D49" s="126">
        <v>25.000000000000014</v>
      </c>
      <c r="E49" s="126">
        <v>16.666666666666668</v>
      </c>
      <c r="F49" s="126">
        <v>17.543859649122805</v>
      </c>
      <c r="G49" s="126">
        <v>29.999999999999996</v>
      </c>
      <c r="H49" s="126">
        <v>18.461538461538467</v>
      </c>
      <c r="I49" s="126">
        <v>20.930232558139529</v>
      </c>
      <c r="J49" s="126">
        <v>16.842105263157887</v>
      </c>
      <c r="K49" s="126">
        <v>13.684210526315793</v>
      </c>
      <c r="L49" s="126">
        <v>25.999999999999996</v>
      </c>
      <c r="M49" s="128">
        <v>11.627906976744192</v>
      </c>
      <c r="N49" s="128">
        <v>9.8765432098765409</v>
      </c>
      <c r="O49" s="128">
        <v>15.90909090909091</v>
      </c>
      <c r="P49" s="128">
        <v>11.818181818181827</v>
      </c>
      <c r="Q49" s="128">
        <v>6.1728395061728385</v>
      </c>
      <c r="R49" s="128">
        <v>50</v>
      </c>
      <c r="S49" s="128">
        <v>42.27642276422764</v>
      </c>
      <c r="T49" s="128">
        <v>30.701754385964925</v>
      </c>
      <c r="U49" s="128">
        <v>63.333333333333329</v>
      </c>
      <c r="V49" s="128">
        <v>50.000000000000021</v>
      </c>
      <c r="W49" s="128">
        <v>32.307692307692314</v>
      </c>
      <c r="X49" s="128">
        <v>59.302325581395365</v>
      </c>
      <c r="Y49" s="128">
        <v>42.553191489361708</v>
      </c>
      <c r="Z49" s="128">
        <v>23.157894736842103</v>
      </c>
      <c r="AA49" s="128">
        <v>65.656565656565675</v>
      </c>
      <c r="AB49" s="132">
        <v>33.720930232558139</v>
      </c>
      <c r="AC49" s="132">
        <v>20.987654320987655</v>
      </c>
      <c r="AD49" s="132">
        <v>48.86363636363636</v>
      </c>
      <c r="AE49" s="132">
        <v>40.909090909090935</v>
      </c>
      <c r="AF49" s="128">
        <v>16.25</v>
      </c>
      <c r="AG49" s="126">
        <v>34.090909090909079</v>
      </c>
      <c r="AH49" s="126">
        <v>19.354838709677413</v>
      </c>
      <c r="AI49" s="133">
        <v>13.157894736842106</v>
      </c>
      <c r="AJ49" s="133">
        <v>51.666666666666664</v>
      </c>
      <c r="AK49" s="128">
        <v>32.857142857142847</v>
      </c>
      <c r="AL49" s="128">
        <v>21.53846153846154</v>
      </c>
      <c r="AM49" s="128">
        <v>39.772727272727252</v>
      </c>
      <c r="AN49" s="128">
        <v>21.052631578947377</v>
      </c>
      <c r="AO49" s="128">
        <v>14.736842105263161</v>
      </c>
      <c r="AP49" s="128">
        <v>55.999999999999972</v>
      </c>
      <c r="AQ49" s="128">
        <v>18.604651162790695</v>
      </c>
      <c r="AR49" s="128">
        <v>14.634146341463421</v>
      </c>
      <c r="AS49" s="128">
        <v>29.885057471264368</v>
      </c>
      <c r="AT49" s="128">
        <v>25.454545454545443</v>
      </c>
      <c r="AU49" s="128">
        <v>4.9382716049382696</v>
      </c>
      <c r="AV49" s="128" t="s">
        <v>286</v>
      </c>
      <c r="AW49" s="128" t="s">
        <v>286</v>
      </c>
      <c r="AX49" s="132" t="s">
        <v>286</v>
      </c>
      <c r="AY49" s="132" t="s">
        <v>286</v>
      </c>
      <c r="AZ49" s="132" t="s">
        <v>286</v>
      </c>
      <c r="BA49" s="132" t="s">
        <v>286</v>
      </c>
      <c r="BB49" s="128" t="s">
        <v>286</v>
      </c>
      <c r="BC49" s="132" t="s">
        <v>286</v>
      </c>
      <c r="BD49" s="132" t="s">
        <v>286</v>
      </c>
      <c r="BE49" s="132" t="s">
        <v>286</v>
      </c>
      <c r="BF49" s="132">
        <v>12.941176470588239</v>
      </c>
      <c r="BG49" s="128">
        <v>12.195121951219514</v>
      </c>
      <c r="BH49" s="121" t="s">
        <v>286</v>
      </c>
      <c r="BI49" s="121">
        <v>22.72727272727273</v>
      </c>
      <c r="BJ49" s="121">
        <v>8.6419753086419782</v>
      </c>
      <c r="BK49" s="121" t="s">
        <v>286</v>
      </c>
      <c r="BL49" s="128" t="s">
        <v>286</v>
      </c>
      <c r="BM49" s="121" t="s">
        <v>286</v>
      </c>
      <c r="BN49" s="114" t="s">
        <v>286</v>
      </c>
      <c r="BO49" s="114" t="s">
        <v>286</v>
      </c>
      <c r="BP49" s="114" t="s">
        <v>286</v>
      </c>
      <c r="BQ49" s="128" t="s">
        <v>286</v>
      </c>
      <c r="BR49" s="121" t="s">
        <v>286</v>
      </c>
      <c r="BS49" s="121" t="s">
        <v>286</v>
      </c>
      <c r="BT49" s="121" t="s">
        <v>286</v>
      </c>
      <c r="BU49" s="128">
        <v>14.117647058823536</v>
      </c>
      <c r="BV49" s="121">
        <v>10.975609756097564</v>
      </c>
      <c r="BW49" s="121" t="s">
        <v>286</v>
      </c>
      <c r="BX49" s="121">
        <v>29.09090909090909</v>
      </c>
      <c r="BY49" s="128">
        <v>14.814814814814817</v>
      </c>
      <c r="BZ49" s="121">
        <v>29.629629629629623</v>
      </c>
      <c r="CA49" s="121">
        <v>37.301587301587269</v>
      </c>
      <c r="CB49" s="121">
        <v>35.087719298245609</v>
      </c>
      <c r="CC49" s="128">
        <v>27.419354838709673</v>
      </c>
      <c r="CD49" s="121">
        <v>34.285714285714292</v>
      </c>
      <c r="CE49" s="121">
        <v>32.307692307692307</v>
      </c>
      <c r="CF49" s="121">
        <v>42.52873563218391</v>
      </c>
      <c r="CG49" s="128">
        <v>28.421052631578952</v>
      </c>
      <c r="CH49" s="121">
        <v>31.578947368421062</v>
      </c>
      <c r="CI49" s="121">
        <v>32.999999999999993</v>
      </c>
      <c r="CJ49" s="121">
        <v>32.558139534883736</v>
      </c>
      <c r="CK49" s="121">
        <v>15.6626506024097</v>
      </c>
      <c r="CL49" s="121">
        <v>23.86363636363637</v>
      </c>
      <c r="CM49" s="121">
        <v>24.324324324324337</v>
      </c>
      <c r="CN49" s="121">
        <v>22.222222222222229</v>
      </c>
      <c r="CO49" s="121">
        <v>6.6666666666666714</v>
      </c>
      <c r="CP49" s="128">
        <v>22.0472440944882</v>
      </c>
      <c r="CQ49" s="121">
        <v>10.526315789473687</v>
      </c>
      <c r="CR49" s="121">
        <v>6.666666666666667</v>
      </c>
      <c r="CS49" s="114">
        <v>10</v>
      </c>
      <c r="CT49" s="114">
        <v>18.461538461538467</v>
      </c>
      <c r="CU49" s="128">
        <v>10.344827586206899</v>
      </c>
      <c r="CV49" s="121">
        <v>5.2631578947368434</v>
      </c>
      <c r="CW49" s="121">
        <v>8.3333333333333339</v>
      </c>
      <c r="CX49" s="114">
        <v>6.25</v>
      </c>
      <c r="CY49" s="114">
        <v>5.8823529411764719</v>
      </c>
      <c r="CZ49" s="128">
        <v>7.6923076923076916</v>
      </c>
      <c r="DA49" s="121">
        <v>8.0459770114942497</v>
      </c>
      <c r="DB49" s="121">
        <v>12.72727272727273</v>
      </c>
      <c r="DC49" s="114">
        <v>5.0632911392405049</v>
      </c>
      <c r="DD49" s="114" t="s">
        <v>286</v>
      </c>
      <c r="DE49" s="128" t="s">
        <v>286</v>
      </c>
      <c r="DF49" s="121" t="s">
        <v>286</v>
      </c>
      <c r="DG49" s="121" t="s">
        <v>286</v>
      </c>
      <c r="DH49" s="114" t="s">
        <v>286</v>
      </c>
      <c r="DI49" s="114" t="s">
        <v>286</v>
      </c>
      <c r="DJ49" s="128" t="s">
        <v>286</v>
      </c>
      <c r="DK49" s="121" t="s">
        <v>286</v>
      </c>
      <c r="DL49" s="121" t="s">
        <v>286</v>
      </c>
      <c r="DM49" s="121">
        <v>63.265306122449005</v>
      </c>
      <c r="DN49" s="121">
        <v>36.046511627906973</v>
      </c>
      <c r="DO49" s="128">
        <v>26.829268292682926</v>
      </c>
      <c r="DP49" s="121">
        <v>50</v>
      </c>
      <c r="DQ49" s="121">
        <v>49.549549549549575</v>
      </c>
      <c r="DR49" s="121">
        <v>30.000000000000004</v>
      </c>
      <c r="DS49" s="121" t="s">
        <v>286</v>
      </c>
      <c r="DT49" s="128" t="s">
        <v>286</v>
      </c>
      <c r="DU49" s="131" t="s">
        <v>286</v>
      </c>
      <c r="DV49" s="131" t="s">
        <v>286</v>
      </c>
      <c r="DW49" s="114" t="s">
        <v>286</v>
      </c>
      <c r="DX49" s="131" t="s">
        <v>286</v>
      </c>
      <c r="DY49" s="128" t="s">
        <v>286</v>
      </c>
      <c r="DZ49" s="128" t="s">
        <v>286</v>
      </c>
      <c r="EA49" s="128" t="s">
        <v>286</v>
      </c>
      <c r="EB49" s="128">
        <v>48.484848484848484</v>
      </c>
      <c r="EC49" s="128">
        <v>34.883720930232563</v>
      </c>
      <c r="ED49" s="128">
        <v>29.268292682926823</v>
      </c>
      <c r="EE49" s="128">
        <v>43.820224719101105</v>
      </c>
      <c r="EF49" s="128">
        <v>48.648648648648646</v>
      </c>
      <c r="EG49" s="128">
        <v>37.037037037037045</v>
      </c>
      <c r="EH49" s="128">
        <v>3.7037037037037042</v>
      </c>
      <c r="EI49" s="128">
        <v>8.8000000000000025</v>
      </c>
      <c r="EJ49" s="128">
        <v>7.8947368421052655</v>
      </c>
      <c r="EK49" s="128">
        <v>3.2786885245901636</v>
      </c>
      <c r="EL49" s="121">
        <v>11.428571428571432</v>
      </c>
      <c r="EM49" s="121">
        <v>6.1538461538461533</v>
      </c>
      <c r="EN49" s="121">
        <v>6.8965517241379333</v>
      </c>
      <c r="EO49" s="121">
        <v>5.2631578947368443</v>
      </c>
      <c r="EP49" s="128">
        <v>6.3157894736842142</v>
      </c>
      <c r="EQ49" s="121">
        <v>1.0101010101010097</v>
      </c>
      <c r="ER49" s="121">
        <v>3.529411764705884</v>
      </c>
      <c r="ES49" s="121">
        <v>3.6144578313253017</v>
      </c>
      <c r="ET49" s="121">
        <v>5.6818181818181834</v>
      </c>
      <c r="EU49" s="128">
        <v>6.3063063063063058</v>
      </c>
      <c r="EV49" s="121">
        <v>8.6419753086419746</v>
      </c>
      <c r="EW49" s="121">
        <v>5.2631578947368416</v>
      </c>
      <c r="EX49" s="121">
        <v>9.4488188976377945</v>
      </c>
      <c r="EY49" s="121">
        <v>3.5087719298245617</v>
      </c>
      <c r="EZ49" s="128">
        <v>11.290322580645162</v>
      </c>
      <c r="FA49" s="121">
        <v>11.764705882352946</v>
      </c>
      <c r="FB49" s="121">
        <v>7.8125000000000018</v>
      </c>
      <c r="FC49" s="121">
        <v>7.8651685393258433</v>
      </c>
      <c r="FD49" s="121">
        <v>7.5268817204301053</v>
      </c>
      <c r="FE49" s="128">
        <v>8.4210526315789451</v>
      </c>
      <c r="FF49" s="121">
        <v>5</v>
      </c>
      <c r="FG49" s="121">
        <v>3.5714285714285716</v>
      </c>
      <c r="FH49" s="121">
        <v>4.8192771084337336</v>
      </c>
      <c r="FI49" s="121">
        <v>7.954545454545455</v>
      </c>
      <c r="FJ49" s="128">
        <v>4.6728971962616841</v>
      </c>
      <c r="FK49" s="121">
        <v>3.7037037037037028</v>
      </c>
      <c r="FL49" s="121">
        <v>11.194029850746267</v>
      </c>
      <c r="FM49" s="121">
        <v>25.984251968503937</v>
      </c>
      <c r="FN49" s="121">
        <v>24.561403508771932</v>
      </c>
      <c r="FO49" s="128">
        <v>9.8360655737704938</v>
      </c>
      <c r="FP49" s="121">
        <v>27.941176470588232</v>
      </c>
      <c r="FQ49" s="121">
        <v>18.750000000000004</v>
      </c>
      <c r="FR49" s="121">
        <v>17.977528089887638</v>
      </c>
      <c r="FS49" s="121">
        <v>12.903225806451607</v>
      </c>
      <c r="FT49" s="128">
        <v>19.148936170212764</v>
      </c>
      <c r="FU49" s="121">
        <v>10.000000000000002</v>
      </c>
      <c r="FV49" s="121">
        <v>17.647058823529409</v>
      </c>
      <c r="FW49" s="121">
        <v>10.843373493975903</v>
      </c>
      <c r="FX49" s="121">
        <v>4.597701149425288</v>
      </c>
      <c r="FY49" s="128">
        <v>9.3457943925233629</v>
      </c>
      <c r="FZ49" s="121">
        <v>4.9999999999999991</v>
      </c>
      <c r="GA49" s="121">
        <v>31.578947368421048</v>
      </c>
      <c r="GB49" s="121">
        <v>41.269841269841258</v>
      </c>
      <c r="GC49" s="121">
        <v>21.929824561403503</v>
      </c>
      <c r="GD49" s="128">
        <v>27.868852459016392</v>
      </c>
      <c r="GE49" s="121">
        <v>47.05882352941174</v>
      </c>
      <c r="GF49" s="121">
        <v>20.3125</v>
      </c>
      <c r="GG49" s="121">
        <v>35.955056179775305</v>
      </c>
      <c r="GH49" s="121">
        <v>27.956989247311821</v>
      </c>
      <c r="GI49" s="128">
        <v>28.421052631578956</v>
      </c>
      <c r="GJ49" s="121">
        <v>32.323232323232325</v>
      </c>
      <c r="GK49" s="121">
        <v>17.441860465116282</v>
      </c>
      <c r="GL49" s="121">
        <v>8.4337349397590362</v>
      </c>
      <c r="GM49" s="130">
        <v>21.590909090909086</v>
      </c>
      <c r="GN49" s="128">
        <v>16.981132075471699</v>
      </c>
      <c r="GO49" s="121">
        <v>9.8765432098765409</v>
      </c>
      <c r="GP49" s="121">
        <v>4.477611940298508</v>
      </c>
      <c r="GQ49" s="121">
        <v>32.283464566929148</v>
      </c>
      <c r="GR49" s="121">
        <v>27.192982456140346</v>
      </c>
      <c r="GS49" s="128">
        <v>12.903225806451616</v>
      </c>
      <c r="GT49" s="121">
        <v>22.388059701492544</v>
      </c>
      <c r="GU49" s="121">
        <v>21.875</v>
      </c>
      <c r="GV49" s="121">
        <v>5.6179775280898898</v>
      </c>
      <c r="GW49" s="121">
        <v>16.304347826086957</v>
      </c>
      <c r="GX49" s="128">
        <v>21.276595744680851</v>
      </c>
      <c r="GY49" s="128">
        <v>3</v>
      </c>
      <c r="GZ49" s="128">
        <v>16.279069767441868</v>
      </c>
      <c r="HA49" s="128">
        <v>16.867469879518072</v>
      </c>
      <c r="HB49" s="128">
        <v>3.4482758620689649</v>
      </c>
      <c r="HC49" s="128">
        <v>15.887850467289725</v>
      </c>
      <c r="HD49" s="128">
        <v>18.518518518518519</v>
      </c>
      <c r="HE49" s="128" t="s">
        <v>286</v>
      </c>
      <c r="HF49" s="128" t="s">
        <v>286</v>
      </c>
      <c r="HG49" s="128" t="s">
        <v>286</v>
      </c>
      <c r="HH49" s="128" t="s">
        <v>286</v>
      </c>
      <c r="HI49" s="128" t="s">
        <v>286</v>
      </c>
      <c r="HJ49" s="128" t="s">
        <v>286</v>
      </c>
      <c r="HK49" s="128" t="s">
        <v>286</v>
      </c>
      <c r="HL49" s="121" t="s">
        <v>286</v>
      </c>
      <c r="HM49" s="121" t="s">
        <v>286</v>
      </c>
      <c r="HN49" s="121" t="s">
        <v>286</v>
      </c>
      <c r="HO49" s="121">
        <v>6.9767441860465125</v>
      </c>
      <c r="HP49" s="128">
        <v>18.0722891566265</v>
      </c>
      <c r="HQ49" s="121" t="s">
        <v>286</v>
      </c>
      <c r="HR49" s="121">
        <v>9.3457943925233664</v>
      </c>
      <c r="HS49" s="121">
        <v>13.580246913580247</v>
      </c>
      <c r="HT49" s="129">
        <v>3.7313432835820901</v>
      </c>
      <c r="HU49" s="128">
        <v>7.0866141732283507</v>
      </c>
      <c r="HV49" s="114">
        <v>6.1946902654867282</v>
      </c>
      <c r="HW49" s="114">
        <v>11.290322580645162</v>
      </c>
      <c r="HX49" s="114">
        <v>11.594202898550723</v>
      </c>
      <c r="HY49" s="114">
        <v>9.3749999999999982</v>
      </c>
      <c r="HZ49" s="114">
        <v>12.643678160919542</v>
      </c>
      <c r="IA49" s="114">
        <v>6.4516129032258069</v>
      </c>
      <c r="IB49" s="114">
        <v>3.1914893617021272</v>
      </c>
      <c r="IC49" s="114">
        <v>10.999999999999998</v>
      </c>
      <c r="ID49" s="114">
        <v>12.790697674418606</v>
      </c>
      <c r="IE49" s="114">
        <v>3.6585365853658538</v>
      </c>
      <c r="IF49" s="114">
        <v>6.9767441860465107</v>
      </c>
      <c r="IG49" s="114">
        <v>11.320754716981131</v>
      </c>
      <c r="IH49" s="114">
        <v>4.9382716049382722</v>
      </c>
      <c r="II49" s="114">
        <v>2.2900763358778646</v>
      </c>
      <c r="IJ49" s="114">
        <v>7.1428571428571423</v>
      </c>
      <c r="IK49" s="114">
        <v>8.7719298245614024</v>
      </c>
      <c r="IL49" s="114">
        <v>8.1967213114754092</v>
      </c>
      <c r="IM49" s="114">
        <v>15.714285714285719</v>
      </c>
      <c r="IN49" s="114">
        <v>14.062499999999998</v>
      </c>
      <c r="IO49" s="114">
        <v>7.0588235294117654</v>
      </c>
      <c r="IP49" s="114">
        <v>2.1739130434782603</v>
      </c>
      <c r="IQ49" s="114">
        <v>8.6021505376344081</v>
      </c>
      <c r="IR49" s="114">
        <v>3.0612244897959178</v>
      </c>
      <c r="IS49" s="114">
        <v>5.8139534883720945</v>
      </c>
      <c r="IT49" s="114">
        <v>6.0240963855421699</v>
      </c>
      <c r="IU49" s="114">
        <v>5.8823529411764683</v>
      </c>
      <c r="IV49" s="114">
        <v>8.4905660377358476</v>
      </c>
      <c r="IW49" s="114">
        <v>2.4691358024691352</v>
      </c>
      <c r="IX49" s="114" t="str">
        <f t="shared" si="50"/>
        <v>--</v>
      </c>
      <c r="IY49" s="114" t="str">
        <f t="shared" si="50"/>
        <v>--</v>
      </c>
      <c r="IZ49" s="114" t="str">
        <f t="shared" si="50"/>
        <v>--</v>
      </c>
      <c r="JA49" s="114" t="str">
        <f t="shared" si="50"/>
        <v>--</v>
      </c>
      <c r="JB49" s="114" t="str">
        <f t="shared" si="50"/>
        <v>--</v>
      </c>
      <c r="JC49" s="114" t="str">
        <f t="shared" si="50"/>
        <v>--</v>
      </c>
      <c r="JD49" s="114" t="str">
        <f t="shared" si="50"/>
        <v>--</v>
      </c>
      <c r="JE49" s="114" t="str">
        <f t="shared" si="50"/>
        <v>--</v>
      </c>
      <c r="JF49" s="114" t="str">
        <f t="shared" si="50"/>
        <v>--</v>
      </c>
      <c r="JG49" s="243">
        <v>2.7027027027027</v>
      </c>
      <c r="JH49" s="243">
        <v>6.1855670103092804</v>
      </c>
      <c r="JI49" s="243">
        <v>3.1578947368421</v>
      </c>
      <c r="JJ49" s="243">
        <v>3.9473684210526301</v>
      </c>
      <c r="JK49" s="243">
        <v>5.6338028169014098</v>
      </c>
      <c r="JL49" s="243">
        <v>7.8125</v>
      </c>
      <c r="JM49" s="243">
        <v>12.1621621621622</v>
      </c>
      <c r="JN49" s="243">
        <v>10.4166666666667</v>
      </c>
      <c r="JO49" s="243">
        <v>14.7368421052632</v>
      </c>
      <c r="JP49" s="243">
        <v>13.157894736842101</v>
      </c>
      <c r="JQ49" s="243">
        <v>8.4507042253521103</v>
      </c>
      <c r="JR49" s="243">
        <v>4.6875</v>
      </c>
      <c r="JS49" s="243">
        <v>10.958904109589</v>
      </c>
      <c r="JT49" s="243">
        <v>6.25</v>
      </c>
      <c r="JU49" s="243">
        <v>9.4736842105263204</v>
      </c>
      <c r="JV49" s="243">
        <v>5.2631578947368496</v>
      </c>
      <c r="JW49" s="243">
        <v>8.4507042253521103</v>
      </c>
      <c r="JX49" s="243">
        <v>10.9375</v>
      </c>
      <c r="JY49" s="243">
        <v>6.7567567567567597</v>
      </c>
      <c r="JZ49" s="243">
        <v>8.3333333333333304</v>
      </c>
      <c r="KA49" s="243">
        <v>5.2631578947368398</v>
      </c>
      <c r="KB49" s="243">
        <v>5.2631578947368398</v>
      </c>
      <c r="KC49" s="243">
        <v>4.2253521126760596</v>
      </c>
      <c r="KD49" s="243">
        <v>4.6875</v>
      </c>
      <c r="KE49" s="243">
        <v>4</v>
      </c>
      <c r="KF49" s="128" t="str">
        <f t="shared" si="1"/>
        <v>--</v>
      </c>
      <c r="KG49" s="243">
        <v>11.8279569892473</v>
      </c>
      <c r="KH49" s="243">
        <v>0</v>
      </c>
      <c r="KI49" s="128" t="str">
        <f t="shared" si="2"/>
        <v>--</v>
      </c>
      <c r="KJ49" s="243">
        <v>12.1212121212121</v>
      </c>
      <c r="KK49" s="243">
        <v>4.0540540540540499</v>
      </c>
      <c r="KL49" s="243">
        <v>5.1546391752577296</v>
      </c>
      <c r="KM49" s="243">
        <v>2.12765957446809</v>
      </c>
      <c r="KN49" s="243">
        <v>5.2631578947368398</v>
      </c>
      <c r="KO49" s="243">
        <v>1.3888888888888899</v>
      </c>
      <c r="KP49" s="243">
        <v>3.125</v>
      </c>
      <c r="KQ49" s="220">
        <v>5.4054054054054097</v>
      </c>
      <c r="KR49" s="220">
        <v>6.3492063492063497</v>
      </c>
      <c r="KS49" s="220">
        <v>2.6666666666666701</v>
      </c>
      <c r="KT49" s="220">
        <v>12.698412698412699</v>
      </c>
      <c r="KU49" s="220">
        <v>14.6666666666667</v>
      </c>
      <c r="KV49" s="220">
        <v>28.571428571428601</v>
      </c>
      <c r="KW49" s="220">
        <v>2.6666666666666701</v>
      </c>
      <c r="KX49" s="220">
        <v>1.5873015873015901</v>
      </c>
      <c r="KY49" s="128" t="str">
        <f t="shared" si="40"/>
        <v>--</v>
      </c>
      <c r="KZ49" s="128" t="str">
        <f t="shared" si="40"/>
        <v>--</v>
      </c>
      <c r="LA49" s="220">
        <v>2.6666666666666701</v>
      </c>
      <c r="LB49" s="128" t="str">
        <f t="shared" si="42"/>
        <v>--</v>
      </c>
      <c r="LC49" s="295">
        <v>34.666666666666679</v>
      </c>
      <c r="LD49" s="295">
        <v>16</v>
      </c>
      <c r="LE49" s="295">
        <v>17.52577319587629</v>
      </c>
      <c r="LF49" s="295">
        <v>7.4468085106383013</v>
      </c>
      <c r="LG49" s="295">
        <v>31.343283582089551</v>
      </c>
      <c r="LH49" s="295">
        <v>13.157894736842101</v>
      </c>
      <c r="LI49" s="295">
        <v>11.111111111111114</v>
      </c>
      <c r="LJ49" s="295">
        <v>4.5454545454545441</v>
      </c>
      <c r="LK49" s="380">
        <v>24.999999999999996</v>
      </c>
      <c r="LL49" s="383" t="str">
        <f>"--"</f>
        <v>--</v>
      </c>
      <c r="LM49" s="381">
        <v>25.000000000000004</v>
      </c>
      <c r="LN49" s="381">
        <v>5</v>
      </c>
      <c r="LO49" s="380">
        <v>22.666666666666664</v>
      </c>
      <c r="LP49" s="381">
        <v>12</v>
      </c>
      <c r="LQ49" s="381">
        <v>11.458333333333336</v>
      </c>
      <c r="LR49" s="381">
        <v>9.5744680851063908</v>
      </c>
      <c r="LS49" s="381">
        <v>30.303030303030301</v>
      </c>
      <c r="LT49" s="381">
        <v>7.8947368421052646</v>
      </c>
      <c r="LU49" s="381">
        <v>5.479452054794522</v>
      </c>
      <c r="LV49" s="381">
        <v>7.5757575757575761</v>
      </c>
      <c r="LW49" s="381">
        <v>25</v>
      </c>
      <c r="LX49" s="383" t="str">
        <f>"--"</f>
        <v>--</v>
      </c>
      <c r="LY49" s="381">
        <v>25.000000000000004</v>
      </c>
      <c r="LZ49" s="381">
        <v>0</v>
      </c>
      <c r="MA49" s="380">
        <v>36.486486486486477</v>
      </c>
      <c r="MB49" s="381">
        <v>31.081081081081088</v>
      </c>
      <c r="MC49" s="381">
        <v>31.250000000000014</v>
      </c>
      <c r="MD49" s="381">
        <v>29.787234042553209</v>
      </c>
      <c r="ME49" s="381">
        <v>39.999999999999993</v>
      </c>
      <c r="MF49" s="381">
        <v>14.666666666666664</v>
      </c>
      <c r="MG49" s="381">
        <v>30.136986301369852</v>
      </c>
      <c r="MH49" s="381">
        <v>25.757575757575761</v>
      </c>
      <c r="MI49" s="381">
        <v>40</v>
      </c>
      <c r="MJ49" s="383" t="str">
        <f>"--"</f>
        <v>--</v>
      </c>
      <c r="MK49" s="381">
        <v>48.387096774193559</v>
      </c>
      <c r="ML49" s="381">
        <v>25</v>
      </c>
      <c r="MM49" s="378" t="str">
        <f t="shared" si="5"/>
        <v>--</v>
      </c>
      <c r="MN49" s="381">
        <v>28.378378378378379</v>
      </c>
      <c r="MO49" s="381">
        <v>20.833333333333343</v>
      </c>
      <c r="MP49" s="381">
        <v>24.468085106382979</v>
      </c>
      <c r="MQ49" s="378" t="str">
        <f t="shared" si="6"/>
        <v>--</v>
      </c>
      <c r="MR49" s="381">
        <v>14.473684210526317</v>
      </c>
      <c r="MS49" s="381">
        <v>23.611111111111111</v>
      </c>
      <c r="MT49" s="381">
        <v>19.696969696969695</v>
      </c>
      <c r="MU49" s="378" t="str">
        <f t="shared" si="7"/>
        <v>--</v>
      </c>
      <c r="MV49" s="383" t="str">
        <f>"--"</f>
        <v>--</v>
      </c>
      <c r="MW49" s="381">
        <v>37.499999999999993</v>
      </c>
      <c r="MX49" s="381">
        <v>24.999999999999996</v>
      </c>
      <c r="MY49" s="380">
        <v>29.729729729729726</v>
      </c>
      <c r="MZ49" s="381">
        <v>29.729729729729723</v>
      </c>
      <c r="NA49" s="381">
        <v>28.124999999999996</v>
      </c>
      <c r="NB49" s="381">
        <v>20.212765957446809</v>
      </c>
      <c r="NC49" s="381">
        <v>47.692307692307701</v>
      </c>
      <c r="ND49" s="381">
        <v>25</v>
      </c>
      <c r="NE49" s="381">
        <v>31.506849315068486</v>
      </c>
      <c r="NF49" s="381">
        <v>25.757575757575765</v>
      </c>
      <c r="NG49" s="381">
        <v>37.499999999999993</v>
      </c>
      <c r="NH49" s="383" t="str">
        <f>"--"</f>
        <v>--</v>
      </c>
      <c r="NI49" s="381">
        <v>40.624999999999993</v>
      </c>
      <c r="NJ49" s="381">
        <v>15.000000000000002</v>
      </c>
      <c r="NK49" s="380">
        <v>10.666666666666663</v>
      </c>
      <c r="NL49" s="381">
        <v>14.666666666666666</v>
      </c>
      <c r="NM49" s="381">
        <v>8.247422680412372</v>
      </c>
      <c r="NN49" s="381">
        <v>4.255319148936171</v>
      </c>
      <c r="NO49" s="381">
        <v>23.076923076923077</v>
      </c>
      <c r="NP49" s="381">
        <v>6.5789473684210531</v>
      </c>
      <c r="NQ49" s="381">
        <v>6.8493150684931505</v>
      </c>
      <c r="NR49" s="381">
        <v>6.0606060606060597</v>
      </c>
      <c r="NS49" s="381">
        <v>12.500000000000004</v>
      </c>
      <c r="NT49" s="383" t="str">
        <f>"--"</f>
        <v>--</v>
      </c>
      <c r="NU49" s="381">
        <v>9.3749999999999982</v>
      </c>
      <c r="NV49" s="381">
        <v>0</v>
      </c>
      <c r="NW49" s="380">
        <v>5.3333333333333339</v>
      </c>
      <c r="NX49" s="381">
        <v>17.567567567567576</v>
      </c>
      <c r="NY49" s="381">
        <v>7.2916666666666661</v>
      </c>
      <c r="NZ49" s="381">
        <v>7.4468085106383022</v>
      </c>
      <c r="OA49" s="381">
        <v>7.4626865671641793</v>
      </c>
      <c r="OB49" s="381">
        <v>2.6315789473684208</v>
      </c>
      <c r="OC49" s="381">
        <v>9.5890410958904155</v>
      </c>
      <c r="OD49" s="381">
        <v>9.0909090909090864</v>
      </c>
      <c r="OE49" s="381">
        <v>10.000000000000002</v>
      </c>
      <c r="OF49" s="383" t="str">
        <f>"--"</f>
        <v>--</v>
      </c>
      <c r="OG49" s="381">
        <v>12.5</v>
      </c>
      <c r="OH49" s="381">
        <v>5</v>
      </c>
      <c r="OI49" s="380">
        <v>6.666666666666667</v>
      </c>
      <c r="OJ49" s="381">
        <v>10.810810810810812</v>
      </c>
      <c r="OK49" s="381">
        <v>8.3333333333333321</v>
      </c>
      <c r="OL49" s="381">
        <v>8.5106382978723367</v>
      </c>
      <c r="OM49" s="381">
        <v>12.307692307692314</v>
      </c>
      <c r="ON49" s="381">
        <v>9.2105263157894726</v>
      </c>
      <c r="OO49" s="381">
        <v>8.2191780821917817</v>
      </c>
      <c r="OP49" s="381">
        <v>12.121212121212125</v>
      </c>
      <c r="OQ49" s="381">
        <v>22.500000000000004</v>
      </c>
      <c r="OR49" s="383" t="str">
        <f>"--"</f>
        <v>--</v>
      </c>
      <c r="OS49" s="381">
        <v>9.3749999999999982</v>
      </c>
      <c r="OT49" s="381">
        <v>0</v>
      </c>
      <c r="OU49" s="378" t="str">
        <f t="shared" si="8"/>
        <v>--</v>
      </c>
      <c r="OV49" s="381">
        <v>10.810810810810812</v>
      </c>
      <c r="OW49" s="381">
        <v>13.684210526315795</v>
      </c>
      <c r="OX49" s="381">
        <v>18.085106382978719</v>
      </c>
      <c r="OY49" s="378" t="str">
        <f t="shared" si="9"/>
        <v>--</v>
      </c>
      <c r="OZ49" s="381">
        <v>7.8947368421052628</v>
      </c>
      <c r="PA49" s="381">
        <v>6.8493150684931488</v>
      </c>
      <c r="PB49" s="381">
        <v>6.0606060606060606</v>
      </c>
      <c r="PC49" s="378" t="str">
        <f t="shared" si="10"/>
        <v>--</v>
      </c>
      <c r="PD49" s="383" t="str">
        <f>"--"</f>
        <v>--</v>
      </c>
      <c r="PE49" s="381">
        <v>12.5</v>
      </c>
      <c r="PF49" s="381">
        <v>10</v>
      </c>
      <c r="PG49" s="380">
        <v>16</v>
      </c>
      <c r="PH49" s="381">
        <v>16.216216216216214</v>
      </c>
      <c r="PI49" s="381">
        <v>12.5</v>
      </c>
      <c r="PJ49" s="381">
        <v>10.638297872340424</v>
      </c>
      <c r="PK49" s="381">
        <v>15.384615384615385</v>
      </c>
      <c r="PL49" s="381">
        <v>9.2105263157894726</v>
      </c>
      <c r="PM49" s="381">
        <v>13.698630136986303</v>
      </c>
      <c r="PN49" s="381">
        <v>10.606060606060604</v>
      </c>
      <c r="PO49" s="381">
        <v>27.500000000000004</v>
      </c>
      <c r="PP49" s="383" t="str">
        <f>"--"</f>
        <v>--</v>
      </c>
      <c r="PQ49" s="381">
        <v>6.2500000000000009</v>
      </c>
      <c r="PR49" s="381">
        <v>5</v>
      </c>
      <c r="PS49" s="380">
        <v>2.7027027027027022</v>
      </c>
      <c r="PT49" s="383" t="str">
        <f>"--"</f>
        <v>--</v>
      </c>
      <c r="PU49" s="381">
        <v>3.225806451612903</v>
      </c>
      <c r="PV49" s="381">
        <v>0</v>
      </c>
      <c r="PW49" s="380">
        <v>7.8947368421052655</v>
      </c>
      <c r="PX49" s="383" t="str">
        <f>"--"</f>
        <v>--</v>
      </c>
      <c r="PY49" s="381">
        <v>9.6774193548387082</v>
      </c>
      <c r="PZ49" s="381">
        <v>6.666666666666667</v>
      </c>
      <c r="QA49" s="380">
        <v>24.324324324324316</v>
      </c>
      <c r="QB49" s="383" t="str">
        <f>"--"</f>
        <v>--</v>
      </c>
      <c r="QC49" s="381">
        <v>9.67741935483871</v>
      </c>
      <c r="QD49" s="381">
        <v>6.666666666666667</v>
      </c>
      <c r="QE49" s="380">
        <v>2.6315789473684204</v>
      </c>
      <c r="QF49" s="383" t="str">
        <f>"--"</f>
        <v>--</v>
      </c>
      <c r="QG49" s="381">
        <v>0</v>
      </c>
      <c r="QH49" s="381">
        <v>0</v>
      </c>
      <c r="QI49" s="380">
        <v>10.526315789473689</v>
      </c>
      <c r="QJ49" s="381">
        <v>14.86486486486487</v>
      </c>
      <c r="QK49" s="381">
        <v>17.525773195876283</v>
      </c>
      <c r="QL49" s="381">
        <v>10.526315789473681</v>
      </c>
      <c r="QM49" s="378" t="str">
        <f t="shared" si="11"/>
        <v>--</v>
      </c>
      <c r="QN49" s="381">
        <v>13.157894736842101</v>
      </c>
      <c r="QO49" s="381">
        <v>12.857142857142859</v>
      </c>
      <c r="QP49" s="381">
        <v>10.937500000000002</v>
      </c>
      <c r="QQ49" s="378" t="str">
        <f t="shared" si="12"/>
        <v>--</v>
      </c>
      <c r="QR49" s="383" t="str">
        <f>"--"</f>
        <v>--</v>
      </c>
      <c r="QS49" s="381">
        <v>25.806451612903231</v>
      </c>
      <c r="QT49" s="381">
        <v>7.1428571428571432</v>
      </c>
      <c r="QU49" s="380">
        <v>3.9473684210526301</v>
      </c>
      <c r="QV49" s="381">
        <v>9.4594594594594561</v>
      </c>
      <c r="QW49" s="381">
        <v>10.309278350515466</v>
      </c>
      <c r="QX49" s="381">
        <v>12.631578947368423</v>
      </c>
      <c r="QY49" s="378" t="str">
        <f t="shared" si="13"/>
        <v>--</v>
      </c>
      <c r="QZ49" s="381">
        <v>5.2631578947368434</v>
      </c>
      <c r="RA49" s="381">
        <v>8.4507042253521156</v>
      </c>
      <c r="RB49" s="381">
        <v>12.500000000000005</v>
      </c>
      <c r="RC49" s="378" t="str">
        <f t="shared" si="14"/>
        <v>--</v>
      </c>
      <c r="RD49" s="383" t="str">
        <f>"--"</f>
        <v>--</v>
      </c>
      <c r="RE49" s="381">
        <v>12.903225806451614</v>
      </c>
      <c r="RF49" s="381">
        <v>0</v>
      </c>
    </row>
    <row r="50" spans="1:474" x14ac:dyDescent="0.25">
      <c r="A50" s="114">
        <v>46</v>
      </c>
      <c r="B50" s="93" t="s">
        <v>46</v>
      </c>
      <c r="C50" s="126">
        <v>35.144927536231847</v>
      </c>
      <c r="D50" s="126">
        <v>35.223880597014954</v>
      </c>
      <c r="E50" s="126">
        <v>16.666666666666671</v>
      </c>
      <c r="F50" s="126">
        <v>30.222222222222218</v>
      </c>
      <c r="G50" s="126">
        <v>33.720930232558139</v>
      </c>
      <c r="H50" s="126">
        <v>22.529644268774703</v>
      </c>
      <c r="I50" s="126">
        <v>21.95121951219512</v>
      </c>
      <c r="J50" s="126">
        <v>36.702127659574458</v>
      </c>
      <c r="K50" s="126">
        <v>20.289855072463773</v>
      </c>
      <c r="L50" s="126">
        <v>25</v>
      </c>
      <c r="M50" s="128">
        <v>21.721311475409845</v>
      </c>
      <c r="N50" s="128">
        <v>17.977528089887642</v>
      </c>
      <c r="O50" s="128">
        <v>30.588235294117656</v>
      </c>
      <c r="P50" s="128">
        <v>24.858757062146889</v>
      </c>
      <c r="Q50" s="128">
        <v>12.337662337662337</v>
      </c>
      <c r="R50" s="128">
        <v>65.693430656934297</v>
      </c>
      <c r="S50" s="128">
        <v>52.395209580838348</v>
      </c>
      <c r="T50" s="128">
        <v>34.469696969696969</v>
      </c>
      <c r="U50" s="128">
        <v>64.888888888888843</v>
      </c>
      <c r="V50" s="128">
        <v>55.038759689922514</v>
      </c>
      <c r="W50" s="128">
        <v>30.830039525691689</v>
      </c>
      <c r="X50" s="128">
        <v>58.787878787878789</v>
      </c>
      <c r="Y50" s="128">
        <v>60.962566844919806</v>
      </c>
      <c r="Z50" s="128">
        <v>29.710144927536227</v>
      </c>
      <c r="AA50" s="128">
        <v>54.639175257731964</v>
      </c>
      <c r="AB50" s="132">
        <v>48.770491803278716</v>
      </c>
      <c r="AC50" s="132">
        <v>40.909090909090899</v>
      </c>
      <c r="AD50" s="132">
        <v>64.70588235294116</v>
      </c>
      <c r="AE50" s="132">
        <v>47.457627118644076</v>
      </c>
      <c r="AF50" s="128">
        <v>29.870129870129869</v>
      </c>
      <c r="AG50" s="126">
        <v>49.275362318840578</v>
      </c>
      <c r="AH50" s="126">
        <v>29.21686746987951</v>
      </c>
      <c r="AI50" s="133">
        <v>19.31818181818182</v>
      </c>
      <c r="AJ50" s="133">
        <v>43.999999999999986</v>
      </c>
      <c r="AK50" s="128">
        <v>33.593750000000014</v>
      </c>
      <c r="AL50" s="128">
        <v>16.205533596837935</v>
      </c>
      <c r="AM50" s="128">
        <v>42.682926829268304</v>
      </c>
      <c r="AN50" s="128">
        <v>38.829787234042549</v>
      </c>
      <c r="AO50" s="128">
        <v>13.768115942028988</v>
      </c>
      <c r="AP50" s="128">
        <v>43.298969072164944</v>
      </c>
      <c r="AQ50" s="128">
        <v>32.377049180327866</v>
      </c>
      <c r="AR50" s="128">
        <v>26.553672316384169</v>
      </c>
      <c r="AS50" s="128">
        <v>45.029239766081879</v>
      </c>
      <c r="AT50" s="128">
        <v>29.37853107344635</v>
      </c>
      <c r="AU50" s="128">
        <v>20.779220779220775</v>
      </c>
      <c r="AV50" s="128" t="s">
        <v>286</v>
      </c>
      <c r="AW50" s="128" t="s">
        <v>286</v>
      </c>
      <c r="AX50" s="132" t="s">
        <v>286</v>
      </c>
      <c r="AY50" s="132" t="s">
        <v>286</v>
      </c>
      <c r="AZ50" s="132" t="s">
        <v>286</v>
      </c>
      <c r="BA50" s="132" t="s">
        <v>286</v>
      </c>
      <c r="BB50" s="128" t="s">
        <v>286</v>
      </c>
      <c r="BC50" s="132" t="s">
        <v>286</v>
      </c>
      <c r="BD50" s="132" t="s">
        <v>286</v>
      </c>
      <c r="BE50" s="132" t="s">
        <v>286</v>
      </c>
      <c r="BF50" s="132">
        <v>22.950819672131143</v>
      </c>
      <c r="BG50" s="128">
        <v>28.977272727272734</v>
      </c>
      <c r="BH50" s="121" t="s">
        <v>286</v>
      </c>
      <c r="BI50" s="121">
        <v>21.022727272727273</v>
      </c>
      <c r="BJ50" s="121">
        <v>27.272727272727295</v>
      </c>
      <c r="BK50" s="121" t="s">
        <v>286</v>
      </c>
      <c r="BL50" s="128" t="s">
        <v>286</v>
      </c>
      <c r="BM50" s="121" t="s">
        <v>286</v>
      </c>
      <c r="BN50" s="114" t="s">
        <v>286</v>
      </c>
      <c r="BO50" s="114" t="s">
        <v>286</v>
      </c>
      <c r="BP50" s="114" t="s">
        <v>286</v>
      </c>
      <c r="BQ50" s="128" t="s">
        <v>286</v>
      </c>
      <c r="BR50" s="121" t="s">
        <v>286</v>
      </c>
      <c r="BS50" s="121" t="s">
        <v>286</v>
      </c>
      <c r="BT50" s="121" t="s">
        <v>286</v>
      </c>
      <c r="BU50" s="128">
        <v>32.510288065843632</v>
      </c>
      <c r="BV50" s="121">
        <v>37.853107344632782</v>
      </c>
      <c r="BW50" s="121" t="s">
        <v>286</v>
      </c>
      <c r="BX50" s="121">
        <v>24.293785310734457</v>
      </c>
      <c r="BY50" s="128">
        <v>25.324675324675326</v>
      </c>
      <c r="BZ50" s="121">
        <v>42.704626334519546</v>
      </c>
      <c r="CA50" s="121">
        <v>43.3234421364985</v>
      </c>
      <c r="CB50" s="121">
        <v>36.981132075471692</v>
      </c>
      <c r="CC50" s="128">
        <v>43.111111111111093</v>
      </c>
      <c r="CD50" s="121">
        <v>46.71814671814672</v>
      </c>
      <c r="CE50" s="121">
        <v>33.596837944664031</v>
      </c>
      <c r="CF50" s="121">
        <v>33.734939759036159</v>
      </c>
      <c r="CG50" s="128">
        <v>46.031746031746017</v>
      </c>
      <c r="CH50" s="121">
        <v>36.690647482014377</v>
      </c>
      <c r="CI50" s="121">
        <v>36.923076923076934</v>
      </c>
      <c r="CJ50" s="121">
        <v>36.065573770491802</v>
      </c>
      <c r="CK50" s="121">
        <v>28.089887640449444</v>
      </c>
      <c r="CL50" s="121">
        <v>27.647058823529399</v>
      </c>
      <c r="CM50" s="121">
        <v>38.983050847457633</v>
      </c>
      <c r="CN50" s="121">
        <v>24.836601307189536</v>
      </c>
      <c r="CO50" s="121">
        <v>12.087912087912084</v>
      </c>
      <c r="CP50" s="128">
        <v>15.38461538461539</v>
      </c>
      <c r="CQ50" s="121">
        <v>15.09433962264151</v>
      </c>
      <c r="CR50" s="121">
        <v>8</v>
      </c>
      <c r="CS50" s="114">
        <v>13.565891472868222</v>
      </c>
      <c r="CT50" s="114">
        <v>9.1633466135458157</v>
      </c>
      <c r="CU50" s="128">
        <v>8.8607594936708871</v>
      </c>
      <c r="CV50" s="121">
        <v>15.873015873015879</v>
      </c>
      <c r="CW50" s="121">
        <v>10.218978102189782</v>
      </c>
      <c r="CX50" s="114">
        <v>7.2222222222222205</v>
      </c>
      <c r="CY50" s="114">
        <v>11.934156378600829</v>
      </c>
      <c r="CZ50" s="128">
        <v>12.068965517241379</v>
      </c>
      <c r="DA50" s="121">
        <v>10.365853658536588</v>
      </c>
      <c r="DB50" s="121">
        <v>11.764705882352935</v>
      </c>
      <c r="DC50" s="114">
        <v>7.8431372549019605</v>
      </c>
      <c r="DD50" s="114" t="s">
        <v>286</v>
      </c>
      <c r="DE50" s="128" t="s">
        <v>286</v>
      </c>
      <c r="DF50" s="121" t="s">
        <v>286</v>
      </c>
      <c r="DG50" s="121" t="s">
        <v>286</v>
      </c>
      <c r="DH50" s="114" t="s">
        <v>286</v>
      </c>
      <c r="DI50" s="114" t="s">
        <v>286</v>
      </c>
      <c r="DJ50" s="128" t="s">
        <v>286</v>
      </c>
      <c r="DK50" s="121" t="s">
        <v>286</v>
      </c>
      <c r="DL50" s="121" t="s">
        <v>286</v>
      </c>
      <c r="DM50" s="121">
        <v>62.564102564102583</v>
      </c>
      <c r="DN50" s="121">
        <v>48.360655737704917</v>
      </c>
      <c r="DO50" s="128">
        <v>31.638418079096059</v>
      </c>
      <c r="DP50" s="121">
        <v>60.479041916167645</v>
      </c>
      <c r="DQ50" s="121">
        <v>48.022598870056527</v>
      </c>
      <c r="DR50" s="121">
        <v>32.679738562091508</v>
      </c>
      <c r="DS50" s="121" t="s">
        <v>286</v>
      </c>
      <c r="DT50" s="128" t="s">
        <v>286</v>
      </c>
      <c r="DU50" s="131" t="s">
        <v>286</v>
      </c>
      <c r="DV50" s="131" t="s">
        <v>286</v>
      </c>
      <c r="DW50" s="114" t="s">
        <v>286</v>
      </c>
      <c r="DX50" s="131" t="s">
        <v>286</v>
      </c>
      <c r="DY50" s="128" t="s">
        <v>286</v>
      </c>
      <c r="DZ50" s="128" t="s">
        <v>286</v>
      </c>
      <c r="EA50" s="128" t="s">
        <v>286</v>
      </c>
      <c r="EB50" s="128">
        <v>50.520833333333314</v>
      </c>
      <c r="EC50" s="128">
        <v>51.639344262295069</v>
      </c>
      <c r="ED50" s="128">
        <v>50.282485875706215</v>
      </c>
      <c r="EE50" s="128">
        <v>51.785714285714292</v>
      </c>
      <c r="EF50" s="128">
        <v>54.802259887005654</v>
      </c>
      <c r="EG50" s="128">
        <v>39.215686274509807</v>
      </c>
      <c r="EH50" s="128">
        <v>6.4285714285714306</v>
      </c>
      <c r="EI50" s="128">
        <v>8.6053412462908003</v>
      </c>
      <c r="EJ50" s="128">
        <v>10.188679245283014</v>
      </c>
      <c r="EK50" s="128">
        <v>3.9301310043668134</v>
      </c>
      <c r="EL50" s="121">
        <v>10.077519379844968</v>
      </c>
      <c r="EM50" s="121">
        <v>9.0909090909090828</v>
      </c>
      <c r="EN50" s="121">
        <v>4.2682926829268295</v>
      </c>
      <c r="EO50" s="121">
        <v>6.3492063492063497</v>
      </c>
      <c r="EP50" s="128">
        <v>5.7553956834532363</v>
      </c>
      <c r="EQ50" s="121">
        <v>1.5384615384615385</v>
      </c>
      <c r="ER50" s="121">
        <v>4.1152263374485614</v>
      </c>
      <c r="ES50" s="121">
        <v>6.7415730337078674</v>
      </c>
      <c r="ET50" s="121">
        <v>2.9585798816568052</v>
      </c>
      <c r="EU50" s="128">
        <v>3.9548022598870056</v>
      </c>
      <c r="EV50" s="121">
        <v>6.5359477124183014</v>
      </c>
      <c r="EW50" s="121">
        <v>12.727272727272721</v>
      </c>
      <c r="EX50" s="121">
        <v>11.676646706586835</v>
      </c>
      <c r="EY50" s="121">
        <v>7.6923076923076943</v>
      </c>
      <c r="EZ50" s="128">
        <v>11.061946902654871</v>
      </c>
      <c r="FA50" s="121">
        <v>12.048192771084338</v>
      </c>
      <c r="FB50" s="121">
        <v>10.714285714285714</v>
      </c>
      <c r="FC50" s="121">
        <v>9.0909090909090899</v>
      </c>
      <c r="FD50" s="121">
        <v>18.817204301075286</v>
      </c>
      <c r="FE50" s="128">
        <v>7.1942446043165438</v>
      </c>
      <c r="FF50" s="121">
        <v>7.6923076923076952</v>
      </c>
      <c r="FG50" s="121">
        <v>7.883817427385897</v>
      </c>
      <c r="FH50" s="121">
        <v>7.386363636363634</v>
      </c>
      <c r="FI50" s="121">
        <v>7.784431137724547</v>
      </c>
      <c r="FJ50" s="128">
        <v>8.0924855491329488</v>
      </c>
      <c r="FK50" s="121">
        <v>5.9210526315789505</v>
      </c>
      <c r="FL50" s="121">
        <v>29.602888086642622</v>
      </c>
      <c r="FM50" s="121">
        <v>35.735735735735702</v>
      </c>
      <c r="FN50" s="121">
        <v>26.335877862595428</v>
      </c>
      <c r="FO50" s="128">
        <v>18.584070796460164</v>
      </c>
      <c r="FP50" s="121">
        <v>32.4</v>
      </c>
      <c r="FQ50" s="121">
        <v>31.746031746031733</v>
      </c>
      <c r="FR50" s="121">
        <v>16.766467065868259</v>
      </c>
      <c r="FS50" s="121">
        <v>32.620320855614963</v>
      </c>
      <c r="FT50" s="128">
        <v>24.46043165467626</v>
      </c>
      <c r="FU50" s="121">
        <v>11.917098445595856</v>
      </c>
      <c r="FV50" s="121">
        <v>17.916666666666661</v>
      </c>
      <c r="FW50" s="121">
        <v>17.514124293785326</v>
      </c>
      <c r="FX50" s="121">
        <v>10.714285714285722</v>
      </c>
      <c r="FY50" s="128">
        <v>12.13872832369943</v>
      </c>
      <c r="FZ50" s="121">
        <v>9.9337748344370898</v>
      </c>
      <c r="GA50" s="121">
        <v>44.765342960288834</v>
      </c>
      <c r="GB50" s="121">
        <v>41.741741741741755</v>
      </c>
      <c r="GC50" s="121">
        <v>28.625954198473281</v>
      </c>
      <c r="GD50" s="128">
        <v>36.322869955156968</v>
      </c>
      <c r="GE50" s="121">
        <v>39.600000000000023</v>
      </c>
      <c r="GF50" s="121">
        <v>25.793650793650784</v>
      </c>
      <c r="GG50" s="121">
        <v>27.27272727272727</v>
      </c>
      <c r="GH50" s="121">
        <v>37.967914438502667</v>
      </c>
      <c r="GI50" s="128">
        <v>21.582733812949655</v>
      </c>
      <c r="GJ50" s="121">
        <v>33.333333333333321</v>
      </c>
      <c r="GK50" s="121">
        <v>29.707112970711293</v>
      </c>
      <c r="GL50" s="121">
        <v>22.159090909090899</v>
      </c>
      <c r="GM50" s="130">
        <v>31.137724550898191</v>
      </c>
      <c r="GN50" s="128">
        <v>20.93023255813954</v>
      </c>
      <c r="GO50" s="121">
        <v>14.666666666666666</v>
      </c>
      <c r="GP50" s="121">
        <v>15.217391304347817</v>
      </c>
      <c r="GQ50" s="121">
        <v>28.528528528528504</v>
      </c>
      <c r="GR50" s="121">
        <v>29.770992366412187</v>
      </c>
      <c r="GS50" s="128">
        <v>7.142857142857145</v>
      </c>
      <c r="GT50" s="121">
        <v>21.513944223107572</v>
      </c>
      <c r="GU50" s="121">
        <v>26.984126984126991</v>
      </c>
      <c r="GV50" s="121">
        <v>6.6666666666666687</v>
      </c>
      <c r="GW50" s="121">
        <v>28.191489361702128</v>
      </c>
      <c r="GX50" s="128">
        <v>23.021582733812945</v>
      </c>
      <c r="GY50" s="128">
        <v>6.7010309278350526</v>
      </c>
      <c r="GZ50" s="128">
        <v>14.999999999999991</v>
      </c>
      <c r="HA50" s="128">
        <v>29.378531073446332</v>
      </c>
      <c r="HB50" s="128">
        <v>7.1856287425149716</v>
      </c>
      <c r="HC50" s="128">
        <v>8.6705202312138745</v>
      </c>
      <c r="HD50" s="128">
        <v>17.999999999999993</v>
      </c>
      <c r="HE50" s="128" t="s">
        <v>286</v>
      </c>
      <c r="HF50" s="128" t="s">
        <v>286</v>
      </c>
      <c r="HG50" s="128" t="s">
        <v>286</v>
      </c>
      <c r="HH50" s="128" t="s">
        <v>286</v>
      </c>
      <c r="HI50" s="128" t="s">
        <v>286</v>
      </c>
      <c r="HJ50" s="128" t="s">
        <v>286</v>
      </c>
      <c r="HK50" s="128" t="s">
        <v>286</v>
      </c>
      <c r="HL50" s="121" t="s">
        <v>286</v>
      </c>
      <c r="HM50" s="121" t="s">
        <v>286</v>
      </c>
      <c r="HN50" s="121" t="s">
        <v>286</v>
      </c>
      <c r="HO50" s="121">
        <v>9.1666666666666732</v>
      </c>
      <c r="HP50" s="128">
        <v>21.590909090909079</v>
      </c>
      <c r="HQ50" s="121" t="s">
        <v>286</v>
      </c>
      <c r="HR50" s="121">
        <v>9.1954022988505777</v>
      </c>
      <c r="HS50" s="121">
        <v>13.245033112582774</v>
      </c>
      <c r="HT50" s="129">
        <v>10.431654676258987</v>
      </c>
      <c r="HU50" s="128">
        <v>16.012084592145012</v>
      </c>
      <c r="HV50" s="114">
        <v>11.450381679389311</v>
      </c>
      <c r="HW50" s="114">
        <v>7.5892857142857171</v>
      </c>
      <c r="HX50" s="114">
        <v>14.400000000000007</v>
      </c>
      <c r="HY50" s="114">
        <v>10.399999999999997</v>
      </c>
      <c r="HZ50" s="114">
        <v>15.060240963855426</v>
      </c>
      <c r="IA50" s="114">
        <v>12.834224598930478</v>
      </c>
      <c r="IB50" s="114">
        <v>9.3525179856115113</v>
      </c>
      <c r="IC50" s="114">
        <v>13.684210526315791</v>
      </c>
      <c r="ID50" s="114">
        <v>14.644351464435161</v>
      </c>
      <c r="IE50" s="114">
        <v>8.5227272727272734</v>
      </c>
      <c r="IF50" s="114">
        <v>10.778443113772457</v>
      </c>
      <c r="IG50" s="114">
        <v>10.05917159763314</v>
      </c>
      <c r="IH50" s="114">
        <v>8.053691275167786</v>
      </c>
      <c r="II50" s="114">
        <v>4.3478260869565233</v>
      </c>
      <c r="IJ50" s="114">
        <v>9.0361445783132517</v>
      </c>
      <c r="IK50" s="114">
        <v>7.6335877862595432</v>
      </c>
      <c r="IL50" s="114">
        <v>4.5045045045045056</v>
      </c>
      <c r="IM50" s="114">
        <v>7.569721115537849</v>
      </c>
      <c r="IN50" s="114">
        <v>8</v>
      </c>
      <c r="IO50" s="114">
        <v>3.7037037037037033</v>
      </c>
      <c r="IP50" s="114">
        <v>10.638297872340422</v>
      </c>
      <c r="IQ50" s="114">
        <v>9.3525179856115166</v>
      </c>
      <c r="IR50" s="114">
        <v>4.7619047619047645</v>
      </c>
      <c r="IS50" s="114">
        <v>7.1428571428571406</v>
      </c>
      <c r="IT50" s="114">
        <v>9.6590909090909065</v>
      </c>
      <c r="IU50" s="114">
        <v>6.0240963855421699</v>
      </c>
      <c r="IV50" s="114">
        <v>6.3583815028901753</v>
      </c>
      <c r="IW50" s="114">
        <v>6.0402684563758404</v>
      </c>
      <c r="IX50" s="114" t="str">
        <f t="shared" si="50"/>
        <v>--</v>
      </c>
      <c r="IY50" s="114" t="str">
        <f t="shared" si="50"/>
        <v>--</v>
      </c>
      <c r="IZ50" s="114" t="str">
        <f t="shared" si="50"/>
        <v>--</v>
      </c>
      <c r="JA50" s="114" t="str">
        <f t="shared" si="50"/>
        <v>--</v>
      </c>
      <c r="JB50" s="114" t="str">
        <f t="shared" si="50"/>
        <v>--</v>
      </c>
      <c r="JC50" s="114" t="str">
        <f t="shared" si="50"/>
        <v>--</v>
      </c>
      <c r="JD50" s="114" t="str">
        <f t="shared" si="50"/>
        <v>--</v>
      </c>
      <c r="JE50" s="114" t="str">
        <f t="shared" si="50"/>
        <v>--</v>
      </c>
      <c r="JF50" s="114" t="str">
        <f t="shared" si="50"/>
        <v>--</v>
      </c>
      <c r="JG50" s="243">
        <v>7.2368421052631602</v>
      </c>
      <c r="JH50" s="243">
        <v>7.7272727272727302</v>
      </c>
      <c r="JI50" s="243">
        <v>10.8974358974359</v>
      </c>
      <c r="JJ50" s="243">
        <v>9.375</v>
      </c>
      <c r="JK50" s="243">
        <v>0</v>
      </c>
      <c r="JL50" s="243">
        <v>3.7037037037037099</v>
      </c>
      <c r="JM50" s="243">
        <v>8.5526315789473699</v>
      </c>
      <c r="JN50" s="243">
        <v>15.068493150684899</v>
      </c>
      <c r="JO50" s="243">
        <v>14.193548387096801</v>
      </c>
      <c r="JP50" s="243">
        <v>15</v>
      </c>
      <c r="JQ50" s="243">
        <v>17.699115044247801</v>
      </c>
      <c r="JR50" s="243">
        <v>9.8765432098765409</v>
      </c>
      <c r="JS50" s="243">
        <v>12.751677852348999</v>
      </c>
      <c r="JT50" s="243">
        <v>10.0917431192661</v>
      </c>
      <c r="JU50" s="243">
        <v>10.3896103896104</v>
      </c>
      <c r="JV50" s="243">
        <v>16.875</v>
      </c>
      <c r="JW50" s="243">
        <v>9.7345132743362797</v>
      </c>
      <c r="JX50" s="243">
        <v>7.4074074074074101</v>
      </c>
      <c r="JY50" s="243">
        <v>4.6052631578947398</v>
      </c>
      <c r="JZ50" s="243">
        <v>7.7625570776255701</v>
      </c>
      <c r="KA50" s="243">
        <v>5.8441558441558499</v>
      </c>
      <c r="KB50" s="243">
        <v>6.25</v>
      </c>
      <c r="KC50" s="243">
        <v>5.3097345132743401</v>
      </c>
      <c r="KD50" s="243">
        <v>8.6419753086419693</v>
      </c>
      <c r="KE50" s="243">
        <v>3.9473684210526301</v>
      </c>
      <c r="KF50" s="128" t="str">
        <f t="shared" si="1"/>
        <v>--</v>
      </c>
      <c r="KG50" s="243">
        <v>13.636363636363599</v>
      </c>
      <c r="KH50" s="243">
        <v>4.8484848484848504</v>
      </c>
      <c r="KI50" s="128" t="str">
        <f t="shared" si="2"/>
        <v>--</v>
      </c>
      <c r="KJ50" s="243">
        <v>13.4146341463415</v>
      </c>
      <c r="KK50" s="243">
        <v>3.9473684210526301</v>
      </c>
      <c r="KL50" s="243">
        <v>6.9124423963133701</v>
      </c>
      <c r="KM50" s="243">
        <v>4.5161290322580703</v>
      </c>
      <c r="KN50" s="243">
        <v>7.8787878787878798</v>
      </c>
      <c r="KO50" s="243">
        <v>3.5398230088495599</v>
      </c>
      <c r="KP50" s="243">
        <v>3.7037037037037002</v>
      </c>
      <c r="KQ50" s="220">
        <v>2.09424083769634</v>
      </c>
      <c r="KR50" s="220">
        <v>4.19161676646707</v>
      </c>
      <c r="KS50" s="220">
        <v>9.9476439790575899</v>
      </c>
      <c r="KT50" s="220">
        <v>11.377245508982</v>
      </c>
      <c r="KU50" s="220">
        <v>11.578947368421099</v>
      </c>
      <c r="KV50" s="220">
        <v>16.766467065868301</v>
      </c>
      <c r="KW50" s="220">
        <v>1.0638297872340401</v>
      </c>
      <c r="KX50" s="220">
        <v>4.2168674698795199</v>
      </c>
      <c r="KY50" s="128" t="str">
        <f t="shared" ref="KY50:LA69" si="51">"--"</f>
        <v>--</v>
      </c>
      <c r="KZ50" s="128" t="str">
        <f t="shared" si="51"/>
        <v>--</v>
      </c>
      <c r="LA50" s="220">
        <v>2.5125628140703502</v>
      </c>
      <c r="LB50" s="128" t="str">
        <f t="shared" si="42"/>
        <v>--</v>
      </c>
      <c r="LC50" s="295">
        <v>30.348258706467661</v>
      </c>
      <c r="LD50" s="295">
        <v>23.312883435582819</v>
      </c>
      <c r="LE50" s="295">
        <v>15.65217391304347</v>
      </c>
      <c r="LF50" s="295">
        <v>17.30769230769231</v>
      </c>
      <c r="LG50" s="295">
        <v>37.349397590361434</v>
      </c>
      <c r="LH50" s="295">
        <v>17.058823529411768</v>
      </c>
      <c r="LI50" s="295">
        <v>14.035087719298247</v>
      </c>
      <c r="LJ50" s="295">
        <v>3.6144578313253013</v>
      </c>
      <c r="LK50" s="380">
        <v>22.000000000000011</v>
      </c>
      <c r="LL50" s="381">
        <v>15.217391304347826</v>
      </c>
      <c r="LM50" s="381">
        <v>11.564625850340139</v>
      </c>
      <c r="LN50" s="381">
        <v>3.8759689922480636</v>
      </c>
      <c r="LO50" s="380">
        <v>19.900497512437809</v>
      </c>
      <c r="LP50" s="381">
        <v>15.662650602409638</v>
      </c>
      <c r="LQ50" s="381">
        <v>13.419913419913421</v>
      </c>
      <c r="LR50" s="381">
        <v>8.9171974522293009</v>
      </c>
      <c r="LS50" s="381">
        <v>16.265060240963855</v>
      </c>
      <c r="LT50" s="381">
        <v>12.352941176470591</v>
      </c>
      <c r="LU50" s="381">
        <v>14.035087719298254</v>
      </c>
      <c r="LV50" s="381">
        <v>4.8192771084337336</v>
      </c>
      <c r="LW50" s="381">
        <v>23.129251700680278</v>
      </c>
      <c r="LX50" s="381">
        <v>15.217391304347835</v>
      </c>
      <c r="LY50" s="381">
        <v>12.244897959183675</v>
      </c>
      <c r="LZ50" s="381">
        <v>6.9767441860465116</v>
      </c>
      <c r="MA50" s="380">
        <v>46.231155778894468</v>
      </c>
      <c r="MB50" s="381">
        <v>33.536585365853632</v>
      </c>
      <c r="MC50" s="381">
        <v>30.303030303030294</v>
      </c>
      <c r="MD50" s="381">
        <v>30.128205128205124</v>
      </c>
      <c r="ME50" s="381">
        <v>37.724550898203596</v>
      </c>
      <c r="MF50" s="381">
        <v>34.705882352941188</v>
      </c>
      <c r="MG50" s="381">
        <v>32.456140350877206</v>
      </c>
      <c r="MH50" s="381">
        <v>24.096385542168687</v>
      </c>
      <c r="MI50" s="381">
        <v>40.540540540540555</v>
      </c>
      <c r="MJ50" s="381">
        <v>32.116788321167896</v>
      </c>
      <c r="MK50" s="381">
        <v>34.013605442176868</v>
      </c>
      <c r="ML50" s="381">
        <v>37.209302325581405</v>
      </c>
      <c r="MM50" s="378" t="str">
        <f t="shared" si="5"/>
        <v>--</v>
      </c>
      <c r="MN50" s="381">
        <v>32.121212121212125</v>
      </c>
      <c r="MO50" s="381">
        <v>27.826086956521745</v>
      </c>
      <c r="MP50" s="381">
        <v>27.388535031847123</v>
      </c>
      <c r="MQ50" s="378" t="str">
        <f t="shared" si="6"/>
        <v>--</v>
      </c>
      <c r="MR50" s="381">
        <v>26.47058823529412</v>
      </c>
      <c r="MS50" s="381">
        <v>30.701754385964922</v>
      </c>
      <c r="MT50" s="381">
        <v>22.891566265060234</v>
      </c>
      <c r="MU50" s="378" t="str">
        <f t="shared" si="7"/>
        <v>--</v>
      </c>
      <c r="MV50" s="381">
        <v>24.817518248175187</v>
      </c>
      <c r="MW50" s="381">
        <v>27.891156462585037</v>
      </c>
      <c r="MX50" s="381">
        <v>20.93023255813954</v>
      </c>
      <c r="MY50" s="380">
        <v>36.318407960198968</v>
      </c>
      <c r="MZ50" s="381">
        <v>30.303030303030308</v>
      </c>
      <c r="NA50" s="381">
        <v>26.754385964912281</v>
      </c>
      <c r="NB50" s="381">
        <v>24.050632911392405</v>
      </c>
      <c r="NC50" s="381">
        <v>30.120481927710845</v>
      </c>
      <c r="ND50" s="381">
        <v>34.319526627218941</v>
      </c>
      <c r="NE50" s="381">
        <v>33.333333333333321</v>
      </c>
      <c r="NF50" s="381">
        <v>21.951219512195124</v>
      </c>
      <c r="NG50" s="381">
        <v>39.041095890410944</v>
      </c>
      <c r="NH50" s="381">
        <v>26.086956521739125</v>
      </c>
      <c r="NI50" s="381">
        <v>27.891156462585027</v>
      </c>
      <c r="NJ50" s="381">
        <v>23.255813953488371</v>
      </c>
      <c r="NK50" s="380">
        <v>12.315270935960594</v>
      </c>
      <c r="NL50" s="381">
        <v>12.121212121212119</v>
      </c>
      <c r="NM50" s="381">
        <v>12.227074235807853</v>
      </c>
      <c r="NN50" s="381">
        <v>10.759493670886071</v>
      </c>
      <c r="NO50" s="381">
        <v>14.28571428571429</v>
      </c>
      <c r="NP50" s="381">
        <v>9.4117647058823515</v>
      </c>
      <c r="NQ50" s="381">
        <v>7.0175438596491251</v>
      </c>
      <c r="NR50" s="381">
        <v>2.4390243902439019</v>
      </c>
      <c r="NS50" s="381">
        <v>8</v>
      </c>
      <c r="NT50" s="381">
        <v>10.14492753623189</v>
      </c>
      <c r="NU50" s="381">
        <v>6.1224489795918391</v>
      </c>
      <c r="NV50" s="381">
        <v>5.426356589147292</v>
      </c>
      <c r="NW50" s="380">
        <v>4.975124378109455</v>
      </c>
      <c r="NX50" s="381">
        <v>12.804878048780484</v>
      </c>
      <c r="NY50" s="381">
        <v>9.6069868995633136</v>
      </c>
      <c r="NZ50" s="381">
        <v>12.658227848101276</v>
      </c>
      <c r="OA50" s="381">
        <v>8.3333333333333339</v>
      </c>
      <c r="OB50" s="381">
        <v>8.8235294117647101</v>
      </c>
      <c r="OC50" s="381">
        <v>11.403508771929825</v>
      </c>
      <c r="OD50" s="381">
        <v>10.975609756097562</v>
      </c>
      <c r="OE50" s="381">
        <v>6.0000000000000009</v>
      </c>
      <c r="OF50" s="381">
        <v>13.138686131386862</v>
      </c>
      <c r="OG50" s="381">
        <v>11.643835616438359</v>
      </c>
      <c r="OH50" s="381">
        <v>7.7519379844961254</v>
      </c>
      <c r="OI50" s="380">
        <v>8.8669950738916263</v>
      </c>
      <c r="OJ50" s="381">
        <v>12.121212121212123</v>
      </c>
      <c r="OK50" s="381">
        <v>8.3333333333333357</v>
      </c>
      <c r="OL50" s="381">
        <v>10.126582278481019</v>
      </c>
      <c r="OM50" s="381">
        <v>11.309523809523807</v>
      </c>
      <c r="ON50" s="381">
        <v>12.941176470588232</v>
      </c>
      <c r="OO50" s="381">
        <v>14.912280701754383</v>
      </c>
      <c r="OP50" s="381">
        <v>12.195121951219514</v>
      </c>
      <c r="OQ50" s="381">
        <v>10.666666666666671</v>
      </c>
      <c r="OR50" s="381">
        <v>5.0724637681159406</v>
      </c>
      <c r="OS50" s="381">
        <v>6.8493150684931523</v>
      </c>
      <c r="OT50" s="381">
        <v>4.6511627906976765</v>
      </c>
      <c r="OU50" s="378" t="str">
        <f t="shared" si="8"/>
        <v>--</v>
      </c>
      <c r="OV50" s="381">
        <v>17.469879518072279</v>
      </c>
      <c r="OW50" s="381">
        <v>13.973799126637569</v>
      </c>
      <c r="OX50" s="381">
        <v>19.745222929936311</v>
      </c>
      <c r="OY50" s="378" t="str">
        <f t="shared" si="9"/>
        <v>--</v>
      </c>
      <c r="OZ50" s="381">
        <v>12.352941176470589</v>
      </c>
      <c r="PA50" s="381">
        <v>13.157894736842104</v>
      </c>
      <c r="PB50" s="381">
        <v>14.634146341463415</v>
      </c>
      <c r="PC50" s="378" t="str">
        <f t="shared" si="10"/>
        <v>--</v>
      </c>
      <c r="PD50" s="381">
        <v>7.9710144927536248</v>
      </c>
      <c r="PE50" s="381">
        <v>8.8435374149659847</v>
      </c>
      <c r="PF50" s="381">
        <v>6.9767441860465143</v>
      </c>
      <c r="PG50" s="380">
        <v>10.44776119402985</v>
      </c>
      <c r="PH50" s="381">
        <v>14.545454545454545</v>
      </c>
      <c r="PI50" s="381">
        <v>10.434782608695654</v>
      </c>
      <c r="PJ50" s="381">
        <v>11.949685534591191</v>
      </c>
      <c r="PK50" s="381">
        <v>13.69047619047619</v>
      </c>
      <c r="PL50" s="381">
        <v>16.568047337278102</v>
      </c>
      <c r="PM50" s="381">
        <v>14.035087719298247</v>
      </c>
      <c r="PN50" s="381">
        <v>14.634146341463422</v>
      </c>
      <c r="PO50" s="381">
        <v>17.567567567567565</v>
      </c>
      <c r="PP50" s="381">
        <v>10.144927536231886</v>
      </c>
      <c r="PQ50" s="381">
        <v>14.285714285714288</v>
      </c>
      <c r="PR50" s="381">
        <v>6.9767441860465143</v>
      </c>
      <c r="PS50" s="380">
        <v>4.6979865771812079</v>
      </c>
      <c r="PT50" s="381">
        <v>4.1322314049586817</v>
      </c>
      <c r="PU50" s="381">
        <v>6.2937062937062933</v>
      </c>
      <c r="PV50" s="381">
        <v>4.6875000000000027</v>
      </c>
      <c r="PW50" s="380">
        <v>8.7837837837837895</v>
      </c>
      <c r="PX50" s="381">
        <v>9.9173553719008289</v>
      </c>
      <c r="PY50" s="381">
        <v>14.583333333333334</v>
      </c>
      <c r="PZ50" s="381">
        <v>15.624999999999998</v>
      </c>
      <c r="QA50" s="380">
        <v>14.864864864864863</v>
      </c>
      <c r="QB50" s="381">
        <v>13.223140495867767</v>
      </c>
      <c r="QC50" s="381">
        <v>15.972222222222221</v>
      </c>
      <c r="QD50" s="381">
        <v>9.3750000000000036</v>
      </c>
      <c r="QE50" s="380">
        <v>3.3783783783783794</v>
      </c>
      <c r="QF50" s="381">
        <v>4.9586776859504145</v>
      </c>
      <c r="QG50" s="381">
        <v>11.111111111111114</v>
      </c>
      <c r="QH50" s="381">
        <v>9.3749999999999982</v>
      </c>
      <c r="QI50" s="380">
        <v>11.055276381909543</v>
      </c>
      <c r="QJ50" s="381">
        <v>17.333333333333329</v>
      </c>
      <c r="QK50" s="381">
        <v>15.668202764976964</v>
      </c>
      <c r="QL50" s="381">
        <v>15.584415584415597</v>
      </c>
      <c r="QM50" s="378" t="str">
        <f t="shared" si="11"/>
        <v>--</v>
      </c>
      <c r="QN50" s="381">
        <v>21.951219512195131</v>
      </c>
      <c r="QO50" s="381">
        <v>14.655172413793105</v>
      </c>
      <c r="QP50" s="381">
        <v>14.814814814814817</v>
      </c>
      <c r="QQ50" s="378" t="str">
        <f t="shared" si="12"/>
        <v>--</v>
      </c>
      <c r="QR50" s="381">
        <v>13.38582677165355</v>
      </c>
      <c r="QS50" s="381">
        <v>20.422535211267615</v>
      </c>
      <c r="QT50" s="381">
        <v>22.834645669291355</v>
      </c>
      <c r="QU50" s="380">
        <v>11.616161616161619</v>
      </c>
      <c r="QV50" s="381">
        <v>13.245033112582783</v>
      </c>
      <c r="QW50" s="381">
        <v>12.78538812785389</v>
      </c>
      <c r="QX50" s="381">
        <v>14.935064935064945</v>
      </c>
      <c r="QY50" s="378" t="str">
        <f t="shared" si="13"/>
        <v>--</v>
      </c>
      <c r="QZ50" s="381">
        <v>16.564417177914109</v>
      </c>
      <c r="RA50" s="381">
        <v>14.782608695652172</v>
      </c>
      <c r="RB50" s="381">
        <v>12.345679012345681</v>
      </c>
      <c r="RC50" s="378" t="str">
        <f t="shared" si="14"/>
        <v>--</v>
      </c>
      <c r="RD50" s="381">
        <v>11.904761904761907</v>
      </c>
      <c r="RE50" s="381">
        <v>12.142857142857148</v>
      </c>
      <c r="RF50" s="381">
        <v>18.75</v>
      </c>
    </row>
    <row r="51" spans="1:474" ht="21" customHeight="1" x14ac:dyDescent="0.25">
      <c r="A51" s="114">
        <v>47</v>
      </c>
      <c r="B51" s="93" t="s">
        <v>47</v>
      </c>
      <c r="C51" s="126">
        <v>26.388888888888875</v>
      </c>
      <c r="D51" s="126">
        <v>27.333333333333339</v>
      </c>
      <c r="E51" s="126">
        <v>15.517241379310345</v>
      </c>
      <c r="F51" s="126">
        <v>27.567567567567565</v>
      </c>
      <c r="G51" s="126">
        <v>24.129930394431554</v>
      </c>
      <c r="H51" s="126">
        <v>14.381270903010051</v>
      </c>
      <c r="I51" s="126">
        <v>26.588235294117638</v>
      </c>
      <c r="J51" s="126">
        <v>26.614987080103365</v>
      </c>
      <c r="K51" s="126">
        <v>18.67816091954024</v>
      </c>
      <c r="L51" s="126">
        <v>20.725388601036272</v>
      </c>
      <c r="M51" s="128">
        <v>25.06024096385541</v>
      </c>
      <c r="N51" s="128">
        <v>12.07547169811321</v>
      </c>
      <c r="O51" s="128">
        <v>24.242424242424232</v>
      </c>
      <c r="P51" s="128">
        <v>14.882506527415151</v>
      </c>
      <c r="Q51" s="128">
        <v>10.591900311526475</v>
      </c>
      <c r="R51" s="128">
        <v>53.935185185185219</v>
      </c>
      <c r="S51" s="128">
        <v>40.979955456570153</v>
      </c>
      <c r="T51" s="128">
        <v>30.344827586206904</v>
      </c>
      <c r="U51" s="128">
        <v>65.86021505376344</v>
      </c>
      <c r="V51" s="128">
        <v>53.009259259259281</v>
      </c>
      <c r="W51" s="128">
        <v>26.599326599326609</v>
      </c>
      <c r="X51" s="128">
        <v>60.32863849765257</v>
      </c>
      <c r="Y51" s="128">
        <v>55.12820512820511</v>
      </c>
      <c r="Z51" s="128">
        <v>35.057471264367841</v>
      </c>
      <c r="AA51" s="128">
        <v>44.444444444444457</v>
      </c>
      <c r="AB51" s="132">
        <v>41.927710843373504</v>
      </c>
      <c r="AC51" s="132">
        <v>25.283018867924525</v>
      </c>
      <c r="AD51" s="132">
        <v>53.021978021978001</v>
      </c>
      <c r="AE51" s="132">
        <v>28.272251308900515</v>
      </c>
      <c r="AF51" s="128">
        <v>19.31464174454829</v>
      </c>
      <c r="AG51" s="126">
        <v>38.515081206496568</v>
      </c>
      <c r="AH51" s="126">
        <v>23.93736017897092</v>
      </c>
      <c r="AI51" s="133">
        <v>13.402061855670105</v>
      </c>
      <c r="AJ51" s="133">
        <v>46.070460704607015</v>
      </c>
      <c r="AK51" s="128">
        <v>36.342592592592574</v>
      </c>
      <c r="AL51" s="128">
        <v>15.878378378378379</v>
      </c>
      <c r="AM51" s="128">
        <v>48.243559718969543</v>
      </c>
      <c r="AN51" s="128">
        <v>35.824742268041284</v>
      </c>
      <c r="AO51" s="128">
        <v>19.942196531791897</v>
      </c>
      <c r="AP51" s="128">
        <v>31.44329896907216</v>
      </c>
      <c r="AQ51" s="128">
        <v>27.427184466019423</v>
      </c>
      <c r="AR51" s="128">
        <v>11.742424242424239</v>
      </c>
      <c r="AS51" s="128">
        <v>33.241758241758248</v>
      </c>
      <c r="AT51" s="128">
        <v>18.947368421052641</v>
      </c>
      <c r="AU51" s="128">
        <v>10.344827586206895</v>
      </c>
      <c r="AV51" s="128" t="s">
        <v>286</v>
      </c>
      <c r="AW51" s="128" t="s">
        <v>286</v>
      </c>
      <c r="AX51" s="132" t="s">
        <v>286</v>
      </c>
      <c r="AY51" s="132" t="s">
        <v>286</v>
      </c>
      <c r="AZ51" s="132" t="s">
        <v>286</v>
      </c>
      <c r="BA51" s="132" t="s">
        <v>286</v>
      </c>
      <c r="BB51" s="128" t="s">
        <v>286</v>
      </c>
      <c r="BC51" s="132" t="s">
        <v>286</v>
      </c>
      <c r="BD51" s="132" t="s">
        <v>286</v>
      </c>
      <c r="BE51" s="132" t="s">
        <v>286</v>
      </c>
      <c r="BF51" s="132">
        <v>15.815085158150852</v>
      </c>
      <c r="BG51" s="128">
        <v>18.113207547169839</v>
      </c>
      <c r="BH51" s="121" t="s">
        <v>286</v>
      </c>
      <c r="BI51" s="121">
        <v>16.842105263157897</v>
      </c>
      <c r="BJ51" s="121">
        <v>12.46105919003115</v>
      </c>
      <c r="BK51" s="121" t="s">
        <v>286</v>
      </c>
      <c r="BL51" s="128" t="s">
        <v>286</v>
      </c>
      <c r="BM51" s="121" t="s">
        <v>286</v>
      </c>
      <c r="BN51" s="114" t="s">
        <v>286</v>
      </c>
      <c r="BO51" s="114" t="s">
        <v>286</v>
      </c>
      <c r="BP51" s="114" t="s">
        <v>286</v>
      </c>
      <c r="BQ51" s="128" t="s">
        <v>286</v>
      </c>
      <c r="BR51" s="121" t="s">
        <v>286</v>
      </c>
      <c r="BS51" s="121" t="s">
        <v>286</v>
      </c>
      <c r="BT51" s="121" t="s">
        <v>286</v>
      </c>
      <c r="BU51" s="128">
        <v>25.665859564164652</v>
      </c>
      <c r="BV51" s="121">
        <v>18.867924528301895</v>
      </c>
      <c r="BW51" s="121" t="s">
        <v>286</v>
      </c>
      <c r="BX51" s="121">
        <v>22.368421052631575</v>
      </c>
      <c r="BY51" s="128">
        <v>17.812500000000011</v>
      </c>
      <c r="BZ51" s="121">
        <v>36.199095022624419</v>
      </c>
      <c r="CA51" s="121">
        <v>32.229580573951459</v>
      </c>
      <c r="CB51" s="121">
        <v>23.630136986301373</v>
      </c>
      <c r="CC51" s="128">
        <v>46.916890080428971</v>
      </c>
      <c r="CD51" s="121">
        <v>35.023041474654327</v>
      </c>
      <c r="CE51" s="121">
        <v>27.302631578947373</v>
      </c>
      <c r="CF51" s="121">
        <v>38.194444444444429</v>
      </c>
      <c r="CG51" s="128">
        <v>38.874680306905375</v>
      </c>
      <c r="CH51" s="121">
        <v>29.597701149425269</v>
      </c>
      <c r="CI51" s="121">
        <v>29.33673469387757</v>
      </c>
      <c r="CJ51" s="121">
        <v>26.315789473684195</v>
      </c>
      <c r="CK51" s="121">
        <v>28.679245283018883</v>
      </c>
      <c r="CL51" s="121">
        <v>33.879781420764999</v>
      </c>
      <c r="CM51" s="121">
        <v>18.537859007832882</v>
      </c>
      <c r="CN51" s="121">
        <v>14.90683229813664</v>
      </c>
      <c r="CO51" s="121">
        <v>9.3457943925233682</v>
      </c>
      <c r="CP51" s="128">
        <v>13.686534216335531</v>
      </c>
      <c r="CQ51" s="121">
        <v>12.328767123287673</v>
      </c>
      <c r="CR51" s="121">
        <v>9.4594594594594632</v>
      </c>
      <c r="CS51" s="114">
        <v>10.161662817551971</v>
      </c>
      <c r="CT51" s="114">
        <v>8.2781456953642358</v>
      </c>
      <c r="CU51" s="128">
        <v>11.682242990654196</v>
      </c>
      <c r="CV51" s="121">
        <v>14.358974358974367</v>
      </c>
      <c r="CW51" s="121">
        <v>10.632183908045979</v>
      </c>
      <c r="CX51" s="114">
        <v>5.0397877984084918</v>
      </c>
      <c r="CY51" s="114">
        <v>10.386473429951691</v>
      </c>
      <c r="CZ51" s="128">
        <v>8.7452471482889695</v>
      </c>
      <c r="DA51" s="121">
        <v>8.3333333333333304</v>
      </c>
      <c r="DB51" s="121">
        <v>8.4656084656084705</v>
      </c>
      <c r="DC51" s="114">
        <v>10.862619808306714</v>
      </c>
      <c r="DD51" s="114" t="s">
        <v>286</v>
      </c>
      <c r="DE51" s="128" t="s">
        <v>286</v>
      </c>
      <c r="DF51" s="121" t="s">
        <v>286</v>
      </c>
      <c r="DG51" s="121" t="s">
        <v>286</v>
      </c>
      <c r="DH51" s="114" t="s">
        <v>286</v>
      </c>
      <c r="DI51" s="114" t="s">
        <v>286</v>
      </c>
      <c r="DJ51" s="128" t="s">
        <v>286</v>
      </c>
      <c r="DK51" s="121" t="s">
        <v>286</v>
      </c>
      <c r="DL51" s="121" t="s">
        <v>286</v>
      </c>
      <c r="DM51" s="121">
        <v>52.331606217616581</v>
      </c>
      <c r="DN51" s="121">
        <v>38.424821002386629</v>
      </c>
      <c r="DO51" s="128">
        <v>30.681818181818198</v>
      </c>
      <c r="DP51" s="121">
        <v>56.906077348066326</v>
      </c>
      <c r="DQ51" s="121">
        <v>34.203655352480425</v>
      </c>
      <c r="DR51" s="121">
        <v>24.22360248447206</v>
      </c>
      <c r="DS51" s="121" t="s">
        <v>286</v>
      </c>
      <c r="DT51" s="128" t="s">
        <v>286</v>
      </c>
      <c r="DU51" s="131" t="s">
        <v>286</v>
      </c>
      <c r="DV51" s="131" t="s">
        <v>286</v>
      </c>
      <c r="DW51" s="114" t="s">
        <v>286</v>
      </c>
      <c r="DX51" s="131" t="s">
        <v>286</v>
      </c>
      <c r="DY51" s="128" t="s">
        <v>286</v>
      </c>
      <c r="DZ51" s="128" t="s">
        <v>286</v>
      </c>
      <c r="EA51" s="128" t="s">
        <v>286</v>
      </c>
      <c r="EB51" s="128">
        <v>44.81865284974095</v>
      </c>
      <c r="EC51" s="128">
        <v>51.674641148325357</v>
      </c>
      <c r="ED51" s="128">
        <v>37.121212121212089</v>
      </c>
      <c r="EE51" s="128">
        <v>43.454038997214504</v>
      </c>
      <c r="EF51" s="128">
        <v>34.120734908136512</v>
      </c>
      <c r="EG51" s="128">
        <v>28.348909657320856</v>
      </c>
      <c r="EH51" s="128">
        <v>4.044943820224721</v>
      </c>
      <c r="EI51" s="128">
        <v>8.2039911308203948</v>
      </c>
      <c r="EJ51" s="128">
        <v>7.876712328767125</v>
      </c>
      <c r="EK51" s="128">
        <v>3.466666666666669</v>
      </c>
      <c r="EL51" s="121">
        <v>7.5862068965517242</v>
      </c>
      <c r="EM51" s="121">
        <v>3.9473684210526314</v>
      </c>
      <c r="EN51" s="121">
        <v>3.4965034965034976</v>
      </c>
      <c r="EO51" s="121">
        <v>7.3979591836734686</v>
      </c>
      <c r="EP51" s="128">
        <v>6.8965517241379359</v>
      </c>
      <c r="EQ51" s="121">
        <v>3.8461538461538467</v>
      </c>
      <c r="ER51" s="121">
        <v>9.8086124401913857</v>
      </c>
      <c r="ES51" s="121">
        <v>6.4150943396226419</v>
      </c>
      <c r="ET51" s="121">
        <v>3.5714285714285725</v>
      </c>
      <c r="EU51" s="128">
        <v>4.9738219895287976</v>
      </c>
      <c r="EV51" s="121">
        <v>6.8322981366459619</v>
      </c>
      <c r="EW51" s="121">
        <v>8.6124401913875612</v>
      </c>
      <c r="EX51" s="121">
        <v>11.261261261261268</v>
      </c>
      <c r="EY51" s="121">
        <v>8.8339222614840978</v>
      </c>
      <c r="EZ51" s="128">
        <v>11.320754716981128</v>
      </c>
      <c r="FA51" s="121">
        <v>9.9526066350710849</v>
      </c>
      <c r="FB51" s="121">
        <v>5.8419243986254283</v>
      </c>
      <c r="FC51" s="121">
        <v>7.3113207547169798</v>
      </c>
      <c r="FD51" s="121">
        <v>10.966057441253271</v>
      </c>
      <c r="FE51" s="128">
        <v>7.624633431085047</v>
      </c>
      <c r="FF51" s="121">
        <v>6.4245810055865977</v>
      </c>
      <c r="FG51" s="121">
        <v>7.6738609112709861</v>
      </c>
      <c r="FH51" s="121">
        <v>7.5757575757575815</v>
      </c>
      <c r="FI51" s="121">
        <v>6.5714285714285756</v>
      </c>
      <c r="FJ51" s="128">
        <v>6.578947368421054</v>
      </c>
      <c r="FK51" s="121">
        <v>4.4303797468354453</v>
      </c>
      <c r="FL51" s="121">
        <v>21.12676056338028</v>
      </c>
      <c r="FM51" s="121">
        <v>26.862302483069971</v>
      </c>
      <c r="FN51" s="121">
        <v>20.070422535211272</v>
      </c>
      <c r="FO51" s="128">
        <v>18.598382749326138</v>
      </c>
      <c r="FP51" s="121">
        <v>21.66666666666665</v>
      </c>
      <c r="FQ51" s="121">
        <v>19.243986254295518</v>
      </c>
      <c r="FR51" s="121">
        <v>14.454976303317549</v>
      </c>
      <c r="FS51" s="121">
        <v>30.208333333333339</v>
      </c>
      <c r="FT51" s="128">
        <v>16.374269005847939</v>
      </c>
      <c r="FU51" s="121">
        <v>7.5000000000000009</v>
      </c>
      <c r="FV51" s="121">
        <v>13.461538461538458</v>
      </c>
      <c r="FW51" s="121">
        <v>12.500000000000005</v>
      </c>
      <c r="FX51" s="121">
        <v>13.832853025936606</v>
      </c>
      <c r="FY51" s="128">
        <v>10.236220472440946</v>
      </c>
      <c r="FZ51" s="121">
        <v>7.5949367088607618</v>
      </c>
      <c r="GA51" s="121">
        <v>37.470725995316144</v>
      </c>
      <c r="GB51" s="121">
        <v>37.104072398190105</v>
      </c>
      <c r="GC51" s="121">
        <v>22.807017543859647</v>
      </c>
      <c r="GD51" s="128">
        <v>33.516483516483511</v>
      </c>
      <c r="GE51" s="121">
        <v>33.571428571428569</v>
      </c>
      <c r="GF51" s="121">
        <v>24.742268041237118</v>
      </c>
      <c r="GG51" s="121">
        <v>31.516587677725141</v>
      </c>
      <c r="GH51" s="121">
        <v>37.075718015665807</v>
      </c>
      <c r="GI51" s="128">
        <v>21.34502923976607</v>
      </c>
      <c r="GJ51" s="121">
        <v>21.629213483146067</v>
      </c>
      <c r="GK51" s="121">
        <v>25.659472422062347</v>
      </c>
      <c r="GL51" s="121">
        <v>17.490494296577946</v>
      </c>
      <c r="GM51" s="130">
        <v>30.924855491329495</v>
      </c>
      <c r="GN51" s="128">
        <v>17.060367454068253</v>
      </c>
      <c r="GO51" s="121">
        <v>12.738853503184719</v>
      </c>
      <c r="GP51" s="121">
        <v>9.1121495327102764</v>
      </c>
      <c r="GQ51" s="121">
        <v>30.699774266365672</v>
      </c>
      <c r="GR51" s="121">
        <v>30.281690140845072</v>
      </c>
      <c r="GS51" s="128">
        <v>6.7385444743935325</v>
      </c>
      <c r="GT51" s="121">
        <v>23.571428571428562</v>
      </c>
      <c r="GU51" s="121">
        <v>28.082191780821926</v>
      </c>
      <c r="GV51" s="121">
        <v>7.380952380952384</v>
      </c>
      <c r="GW51" s="121">
        <v>21.727748691099492</v>
      </c>
      <c r="GX51" s="128">
        <v>22.448979591836721</v>
      </c>
      <c r="GY51" s="128">
        <v>3.1428571428571432</v>
      </c>
      <c r="GZ51" s="128">
        <v>18.225419664268582</v>
      </c>
      <c r="HA51" s="128">
        <v>27.651515151515131</v>
      </c>
      <c r="HB51" s="128">
        <v>4.610951008645535</v>
      </c>
      <c r="HC51" s="128">
        <v>12.89473684210526</v>
      </c>
      <c r="HD51" s="128">
        <v>19.620253164556974</v>
      </c>
      <c r="HE51" s="128" t="s">
        <v>286</v>
      </c>
      <c r="HF51" s="128" t="s">
        <v>286</v>
      </c>
      <c r="HG51" s="128" t="s">
        <v>286</v>
      </c>
      <c r="HH51" s="128" t="s">
        <v>286</v>
      </c>
      <c r="HI51" s="128" t="s">
        <v>286</v>
      </c>
      <c r="HJ51" s="128" t="s">
        <v>286</v>
      </c>
      <c r="HK51" s="128" t="s">
        <v>286</v>
      </c>
      <c r="HL51" s="121" t="s">
        <v>286</v>
      </c>
      <c r="HM51" s="121" t="s">
        <v>286</v>
      </c>
      <c r="HN51" s="121" t="s">
        <v>286</v>
      </c>
      <c r="HO51" s="121">
        <v>8.4134615384615348</v>
      </c>
      <c r="HP51" s="128">
        <v>14.448669201520911</v>
      </c>
      <c r="HQ51" s="121" t="s">
        <v>286</v>
      </c>
      <c r="HR51" s="121">
        <v>6.8421052631578965</v>
      </c>
      <c r="HS51" s="121">
        <v>13.125000000000004</v>
      </c>
      <c r="HT51" s="129">
        <v>10.023310023310025</v>
      </c>
      <c r="HU51" s="128">
        <v>12.272727272727277</v>
      </c>
      <c r="HV51" s="114">
        <v>9.7222222222222197</v>
      </c>
      <c r="HW51" s="114">
        <v>12.466124661246612</v>
      </c>
      <c r="HX51" s="114">
        <v>12.056737588652476</v>
      </c>
      <c r="HY51" s="114">
        <v>7.534246575342471</v>
      </c>
      <c r="HZ51" s="114">
        <v>13.744075829383879</v>
      </c>
      <c r="IA51" s="114">
        <v>12.987012987012983</v>
      </c>
      <c r="IB51" s="114">
        <v>8.5043988269794646</v>
      </c>
      <c r="IC51" s="114">
        <v>9.0395480225988631</v>
      </c>
      <c r="ID51" s="114">
        <v>9.4430992736077481</v>
      </c>
      <c r="IE51" s="114">
        <v>7.2243346007604599</v>
      </c>
      <c r="IF51" s="114">
        <v>10.404624277456644</v>
      </c>
      <c r="IG51" s="114">
        <v>7.6517150395778382</v>
      </c>
      <c r="IH51" s="114">
        <v>5.3125000000000036</v>
      </c>
      <c r="II51" s="114">
        <v>5.4631828978622288</v>
      </c>
      <c r="IJ51" s="114">
        <v>10.022779043280176</v>
      </c>
      <c r="IK51" s="114">
        <v>8.0139372822299642</v>
      </c>
      <c r="IL51" s="114">
        <v>6.6115702479338827</v>
      </c>
      <c r="IM51" s="114">
        <v>6.6508313539192407</v>
      </c>
      <c r="IN51" s="114">
        <v>8.9041095890410968</v>
      </c>
      <c r="IO51" s="114">
        <v>3.349282296650717</v>
      </c>
      <c r="IP51" s="114">
        <v>7.3107049608355119</v>
      </c>
      <c r="IQ51" s="114">
        <v>7.0588235294117663</v>
      </c>
      <c r="IR51" s="114">
        <v>4.5070422535211208</v>
      </c>
      <c r="IS51" s="114">
        <v>5.7692307692307638</v>
      </c>
      <c r="IT51" s="114">
        <v>7.6045627376425813</v>
      </c>
      <c r="IU51" s="114">
        <v>4.9418604651162781</v>
      </c>
      <c r="IV51" s="114">
        <v>5.3333333333333357</v>
      </c>
      <c r="IW51" s="114">
        <v>6.8749999999999991</v>
      </c>
      <c r="IX51" s="114" t="str">
        <f t="shared" si="50"/>
        <v>--</v>
      </c>
      <c r="IY51" s="114" t="str">
        <f t="shared" si="50"/>
        <v>--</v>
      </c>
      <c r="IZ51" s="114" t="str">
        <f t="shared" si="50"/>
        <v>--</v>
      </c>
      <c r="JA51" s="114" t="str">
        <f t="shared" si="50"/>
        <v>--</v>
      </c>
      <c r="JB51" s="114" t="str">
        <f t="shared" si="50"/>
        <v>--</v>
      </c>
      <c r="JC51" s="114" t="str">
        <f t="shared" si="50"/>
        <v>--</v>
      </c>
      <c r="JD51" s="114" t="str">
        <f t="shared" si="50"/>
        <v>--</v>
      </c>
      <c r="JE51" s="114" t="str">
        <f t="shared" si="50"/>
        <v>--</v>
      </c>
      <c r="JF51" s="114" t="str">
        <f t="shared" si="50"/>
        <v>--</v>
      </c>
      <c r="JG51" s="243">
        <v>4.01606425702811</v>
      </c>
      <c r="JH51" s="243">
        <v>4.1666666666666696</v>
      </c>
      <c r="JI51" s="243">
        <v>5.4263565891472902</v>
      </c>
      <c r="JJ51" s="243">
        <v>4.8034934497816604</v>
      </c>
      <c r="JK51" s="243">
        <v>5.5045871559633097</v>
      </c>
      <c r="JL51" s="243">
        <v>2.64900662251656</v>
      </c>
      <c r="JM51" s="243">
        <v>9.6</v>
      </c>
      <c r="JN51" s="243">
        <v>10.6481481481482</v>
      </c>
      <c r="JO51" s="243">
        <v>14.7286821705426</v>
      </c>
      <c r="JP51" s="243">
        <v>12.6637554585153</v>
      </c>
      <c r="JQ51" s="243">
        <v>10.550458715596299</v>
      </c>
      <c r="JR51" s="243">
        <v>9.9337748344370898</v>
      </c>
      <c r="JS51" s="243">
        <v>12.851405622490001</v>
      </c>
      <c r="JT51" s="243">
        <v>8.7962962962962994</v>
      </c>
      <c r="JU51" s="243">
        <v>10.8527131782946</v>
      </c>
      <c r="JV51" s="243">
        <v>10.9170305676856</v>
      </c>
      <c r="JW51" s="243">
        <v>10.0917431192661</v>
      </c>
      <c r="JX51" s="243">
        <v>3.3112582781456998</v>
      </c>
      <c r="JY51" s="243">
        <v>6</v>
      </c>
      <c r="JZ51" s="243">
        <v>11.1111111111111</v>
      </c>
      <c r="KA51" s="243">
        <v>14.7286821705426</v>
      </c>
      <c r="KB51" s="243">
        <v>6.9868995633187803</v>
      </c>
      <c r="KC51" s="243">
        <v>9.6330275229357802</v>
      </c>
      <c r="KD51" s="243">
        <v>5.3333333333333401</v>
      </c>
      <c r="KE51" s="243">
        <v>3.6144578313253</v>
      </c>
      <c r="KF51" s="128" t="str">
        <f t="shared" si="1"/>
        <v>--</v>
      </c>
      <c r="KG51" s="243">
        <v>14.7286821705426</v>
      </c>
      <c r="KH51" s="243">
        <v>1.28755364806867</v>
      </c>
      <c r="KI51" s="128" t="str">
        <f t="shared" si="2"/>
        <v>--</v>
      </c>
      <c r="KJ51" s="243">
        <v>13.7254901960784</v>
      </c>
      <c r="KK51" s="243">
        <v>4.01606425702811</v>
      </c>
      <c r="KL51" s="243">
        <v>4.6296296296296298</v>
      </c>
      <c r="KM51" s="243">
        <v>7.7519379844961298</v>
      </c>
      <c r="KN51" s="243">
        <v>5.1724137931034502</v>
      </c>
      <c r="KO51" s="243">
        <v>6.3926940639269398</v>
      </c>
      <c r="KP51" s="243">
        <v>5.2631578947368398</v>
      </c>
      <c r="KQ51" s="220">
        <v>5.4794520547945202</v>
      </c>
      <c r="KR51" s="220">
        <v>5.2863436123348002</v>
      </c>
      <c r="KS51" s="220">
        <v>12.328767123287699</v>
      </c>
      <c r="KT51" s="220">
        <v>10.5726872246696</v>
      </c>
      <c r="KU51" s="220">
        <v>21.4611872146119</v>
      </c>
      <c r="KV51" s="220">
        <v>10.1321585903084</v>
      </c>
      <c r="KW51" s="220">
        <v>5.47945205479453</v>
      </c>
      <c r="KX51" s="220">
        <v>2.6431718061674001</v>
      </c>
      <c r="KY51" s="128" t="str">
        <f t="shared" si="51"/>
        <v>--</v>
      </c>
      <c r="KZ51" s="128" t="str">
        <f t="shared" si="51"/>
        <v>--</v>
      </c>
      <c r="LA51" s="220">
        <v>4.10958904109589</v>
      </c>
      <c r="LB51" s="128" t="str">
        <f t="shared" si="42"/>
        <v>--</v>
      </c>
      <c r="LC51" s="295">
        <v>35.775862068965523</v>
      </c>
      <c r="LD51" s="295">
        <v>17.600000000000001</v>
      </c>
      <c r="LE51" s="295">
        <v>14.746543778801845</v>
      </c>
      <c r="LF51" s="295">
        <v>2.2727272727272729</v>
      </c>
      <c r="LG51" s="295">
        <v>25.652173913043487</v>
      </c>
      <c r="LH51" s="295">
        <v>16.525423728813561</v>
      </c>
      <c r="LI51" s="295">
        <v>10.762331838565022</v>
      </c>
      <c r="LJ51" s="295">
        <v>7.741935483870968</v>
      </c>
      <c r="LK51" s="380">
        <v>35.294117647058826</v>
      </c>
      <c r="LL51" s="381">
        <v>21.538461538461537</v>
      </c>
      <c r="LM51" s="381">
        <v>18.032786885245905</v>
      </c>
      <c r="LN51" s="381">
        <v>2.2727272727272729</v>
      </c>
      <c r="LO51" s="380">
        <v>25</v>
      </c>
      <c r="LP51" s="381">
        <v>13.147410358565729</v>
      </c>
      <c r="LQ51" s="381">
        <v>9.633027522935782</v>
      </c>
      <c r="LR51" s="381">
        <v>5.3030303030303063</v>
      </c>
      <c r="LS51" s="381">
        <v>16.521739130434781</v>
      </c>
      <c r="LT51" s="381">
        <v>12.711864406779666</v>
      </c>
      <c r="LU51" s="381">
        <v>12.556053811659192</v>
      </c>
      <c r="LV51" s="381">
        <v>6.4516129032258078</v>
      </c>
      <c r="LW51" s="381">
        <v>21.568627450980394</v>
      </c>
      <c r="LX51" s="381">
        <v>21.538461538461544</v>
      </c>
      <c r="LY51" s="381">
        <v>16.393442622950815</v>
      </c>
      <c r="LZ51" s="381">
        <v>4.5454545454545459</v>
      </c>
      <c r="MA51" s="380">
        <v>42.672413793103459</v>
      </c>
      <c r="MB51" s="381">
        <v>33.200000000000024</v>
      </c>
      <c r="MC51" s="381">
        <v>23.963133640553004</v>
      </c>
      <c r="MD51" s="381">
        <v>20.454545454545457</v>
      </c>
      <c r="ME51" s="381">
        <v>36.52173913043481</v>
      </c>
      <c r="MF51" s="381">
        <v>27.542372881355941</v>
      </c>
      <c r="MG51" s="381">
        <v>26.008968609865459</v>
      </c>
      <c r="MH51" s="381">
        <v>22.580645161290331</v>
      </c>
      <c r="MI51" s="381">
        <v>46.15384615384616</v>
      </c>
      <c r="MJ51" s="381">
        <v>39.682539682539684</v>
      </c>
      <c r="MK51" s="381">
        <v>40.983606557377051</v>
      </c>
      <c r="ML51" s="381">
        <v>34.090909090909079</v>
      </c>
      <c r="MM51" s="378" t="str">
        <f t="shared" si="5"/>
        <v>--</v>
      </c>
      <c r="MN51" s="381">
        <v>18.326693227091631</v>
      </c>
      <c r="MO51" s="381">
        <v>14.220183486238531</v>
      </c>
      <c r="MP51" s="381">
        <v>12.21374045801527</v>
      </c>
      <c r="MQ51" s="378" t="str">
        <f t="shared" si="6"/>
        <v>--</v>
      </c>
      <c r="MR51" s="381">
        <v>18.220338983050848</v>
      </c>
      <c r="MS51" s="381">
        <v>18.834080717488799</v>
      </c>
      <c r="MT51" s="381">
        <v>19.354838709677423</v>
      </c>
      <c r="MU51" s="378" t="str">
        <f t="shared" si="7"/>
        <v>--</v>
      </c>
      <c r="MV51" s="381">
        <v>27.692307692307693</v>
      </c>
      <c r="MW51" s="381">
        <v>27.868852459016384</v>
      </c>
      <c r="MX51" s="381">
        <v>15.909090909090907</v>
      </c>
      <c r="MY51" s="380">
        <v>35.344827586206897</v>
      </c>
      <c r="MZ51" s="381">
        <v>30.400000000000006</v>
      </c>
      <c r="NA51" s="381">
        <v>15.207373271889395</v>
      </c>
      <c r="NB51" s="381">
        <v>15.151515151515156</v>
      </c>
      <c r="NC51" s="381">
        <v>37.117903930131007</v>
      </c>
      <c r="ND51" s="381">
        <v>36.016949152542409</v>
      </c>
      <c r="NE51" s="381">
        <v>25.112107623318387</v>
      </c>
      <c r="NF51" s="381">
        <v>22.580645161290317</v>
      </c>
      <c r="NG51" s="381">
        <v>47.058823529411775</v>
      </c>
      <c r="NH51" s="381">
        <v>36.92307692307692</v>
      </c>
      <c r="NI51" s="381">
        <v>29.508196721311474</v>
      </c>
      <c r="NJ51" s="381">
        <v>27.272727272727273</v>
      </c>
      <c r="NK51" s="380">
        <v>15.517241379310345</v>
      </c>
      <c r="NL51" s="381">
        <v>10.000000000000004</v>
      </c>
      <c r="NM51" s="381">
        <v>5.5045871559633079</v>
      </c>
      <c r="NN51" s="381">
        <v>6.0606060606060614</v>
      </c>
      <c r="NO51" s="381">
        <v>13.157894736842099</v>
      </c>
      <c r="NP51" s="381">
        <v>13.135593220338984</v>
      </c>
      <c r="NQ51" s="381">
        <v>7.6233183856502267</v>
      </c>
      <c r="NR51" s="381">
        <v>3.870967741935484</v>
      </c>
      <c r="NS51" s="381">
        <v>18.867924528301888</v>
      </c>
      <c r="NT51" s="381">
        <v>9.2307692307692299</v>
      </c>
      <c r="NU51" s="381">
        <v>11.475409836065577</v>
      </c>
      <c r="NV51" s="381">
        <v>4.5454545454545459</v>
      </c>
      <c r="NW51" s="380">
        <v>9.0517241379310409</v>
      </c>
      <c r="NX51" s="381">
        <v>10.358565737051793</v>
      </c>
      <c r="NY51" s="381">
        <v>7.7981651376146797</v>
      </c>
      <c r="NZ51" s="381">
        <v>5.3435114503816825</v>
      </c>
      <c r="OA51" s="381">
        <v>7.4561403508771944</v>
      </c>
      <c r="OB51" s="381">
        <v>10.59322033898305</v>
      </c>
      <c r="OC51" s="381">
        <v>11.21076233183857</v>
      </c>
      <c r="OD51" s="381">
        <v>7.7419354838709751</v>
      </c>
      <c r="OE51" s="381">
        <v>5.6603773584905674</v>
      </c>
      <c r="OF51" s="381">
        <v>14.062499999999995</v>
      </c>
      <c r="OG51" s="381">
        <v>13.114754098360656</v>
      </c>
      <c r="OH51" s="381">
        <v>9.0909090909090935</v>
      </c>
      <c r="OI51" s="380">
        <v>9.0517241379310391</v>
      </c>
      <c r="OJ51" s="381">
        <v>8</v>
      </c>
      <c r="OK51" s="381">
        <v>3.2110091743119273</v>
      </c>
      <c r="OL51" s="381">
        <v>6.1068702290076349</v>
      </c>
      <c r="OM51" s="381">
        <v>9.2105263157894761</v>
      </c>
      <c r="ON51" s="381">
        <v>10.169491525423732</v>
      </c>
      <c r="OO51" s="381">
        <v>5.3811659192825108</v>
      </c>
      <c r="OP51" s="381">
        <v>4.5161290322580649</v>
      </c>
      <c r="OQ51" s="381">
        <v>11.320754716981135</v>
      </c>
      <c r="OR51" s="381">
        <v>6.1538461538461542</v>
      </c>
      <c r="OS51" s="381">
        <v>8.1967213114754109</v>
      </c>
      <c r="OT51" s="381">
        <v>6.8181818181818183</v>
      </c>
      <c r="OU51" s="378" t="str">
        <f t="shared" si="8"/>
        <v>--</v>
      </c>
      <c r="OV51" s="381">
        <v>12.4</v>
      </c>
      <c r="OW51" s="381">
        <v>4.1284403669724776</v>
      </c>
      <c r="OX51" s="381">
        <v>8.3333333333333357</v>
      </c>
      <c r="OY51" s="378" t="str">
        <f t="shared" si="9"/>
        <v>--</v>
      </c>
      <c r="OZ51" s="381">
        <v>6.3559322033898349</v>
      </c>
      <c r="PA51" s="381">
        <v>11.210762331838568</v>
      </c>
      <c r="PB51" s="381">
        <v>7.0967741935483897</v>
      </c>
      <c r="PC51" s="378" t="str">
        <f t="shared" si="10"/>
        <v>--</v>
      </c>
      <c r="PD51" s="381">
        <v>1.5624999999999998</v>
      </c>
      <c r="PE51" s="381">
        <v>21.311475409836067</v>
      </c>
      <c r="PF51" s="381">
        <v>13.636363636363637</v>
      </c>
      <c r="PG51" s="380">
        <v>12.931034482758626</v>
      </c>
      <c r="PH51" s="381">
        <v>13.253012048192778</v>
      </c>
      <c r="PI51" s="381">
        <v>6.8807339449541312</v>
      </c>
      <c r="PJ51" s="381">
        <v>4.5454545454545441</v>
      </c>
      <c r="PK51" s="381">
        <v>14.035087719298245</v>
      </c>
      <c r="PL51" s="381">
        <v>14.042553191489359</v>
      </c>
      <c r="PM51" s="381">
        <v>12.107623318385647</v>
      </c>
      <c r="PN51" s="381">
        <v>6.4516129032258061</v>
      </c>
      <c r="PO51" s="381">
        <v>24.999999999999996</v>
      </c>
      <c r="PP51" s="381">
        <v>9.3750000000000018</v>
      </c>
      <c r="PQ51" s="381">
        <v>24.590163934426222</v>
      </c>
      <c r="PR51" s="381">
        <v>4.5454545454545459</v>
      </c>
      <c r="PS51" s="380">
        <v>3.773584905660377</v>
      </c>
      <c r="PT51" s="381">
        <v>1.5624999999999998</v>
      </c>
      <c r="PU51" s="381">
        <v>3.5714285714285707</v>
      </c>
      <c r="PV51" s="381">
        <v>4.6511627906976747</v>
      </c>
      <c r="PW51" s="380">
        <v>15.094339622641511</v>
      </c>
      <c r="PX51" s="381">
        <v>12.500000000000004</v>
      </c>
      <c r="PY51" s="381">
        <v>14.285714285714286</v>
      </c>
      <c r="PZ51" s="381">
        <v>9.3023255813953494</v>
      </c>
      <c r="QA51" s="380">
        <v>22.641509433962263</v>
      </c>
      <c r="QB51" s="381">
        <v>14.062500000000002</v>
      </c>
      <c r="QC51" s="381">
        <v>10.714285714285719</v>
      </c>
      <c r="QD51" s="381">
        <v>4.6511627906976747</v>
      </c>
      <c r="QE51" s="380">
        <v>0</v>
      </c>
      <c r="QF51" s="381">
        <v>6.25</v>
      </c>
      <c r="QG51" s="381">
        <v>5.3571428571428568</v>
      </c>
      <c r="QH51" s="381">
        <v>4.761904761904761</v>
      </c>
      <c r="QI51" s="380">
        <v>12.727272727272723</v>
      </c>
      <c r="QJ51" s="381">
        <v>12.851405622489958</v>
      </c>
      <c r="QK51" s="381">
        <v>17.592592592592609</v>
      </c>
      <c r="QL51" s="381">
        <v>15.503875968992251</v>
      </c>
      <c r="QM51" s="378" t="str">
        <f t="shared" si="11"/>
        <v>--</v>
      </c>
      <c r="QN51" s="381">
        <v>14.655172413793109</v>
      </c>
      <c r="QO51" s="381">
        <v>15.525114155251144</v>
      </c>
      <c r="QP51" s="381">
        <v>12.418300653594772</v>
      </c>
      <c r="QQ51" s="378" t="str">
        <f t="shared" si="12"/>
        <v>--</v>
      </c>
      <c r="QR51" s="381">
        <v>16.12903225806452</v>
      </c>
      <c r="QS51" s="381">
        <v>16.071428571428569</v>
      </c>
      <c r="QT51" s="381">
        <v>21.428571428571423</v>
      </c>
      <c r="QU51" s="380">
        <v>11.81818181818182</v>
      </c>
      <c r="QV51" s="381">
        <v>9.6</v>
      </c>
      <c r="QW51" s="381">
        <v>10.185185185185185</v>
      </c>
      <c r="QX51" s="381">
        <v>10.156250000000002</v>
      </c>
      <c r="QY51" s="378" t="str">
        <f t="shared" si="13"/>
        <v>--</v>
      </c>
      <c r="QZ51" s="381">
        <v>11.637931034482758</v>
      </c>
      <c r="RA51" s="381">
        <v>12.785388127853873</v>
      </c>
      <c r="RB51" s="381">
        <v>7.8431372549019605</v>
      </c>
      <c r="RC51" s="378" t="str">
        <f t="shared" si="14"/>
        <v>--</v>
      </c>
      <c r="RD51" s="381">
        <v>15.624999999999996</v>
      </c>
      <c r="RE51" s="381">
        <v>19.642857142857139</v>
      </c>
      <c r="RF51" s="381">
        <v>16.666666666666668</v>
      </c>
    </row>
    <row r="52" spans="1:474" x14ac:dyDescent="0.25">
      <c r="A52" s="114">
        <v>48</v>
      </c>
      <c r="B52" s="93" t="s">
        <v>48</v>
      </c>
      <c r="C52" s="126">
        <v>39.160839160839124</v>
      </c>
      <c r="D52" s="126">
        <v>31.764705882352953</v>
      </c>
      <c r="E52" s="126">
        <v>18.604651162790709</v>
      </c>
      <c r="F52" s="126">
        <v>39.141414141414138</v>
      </c>
      <c r="G52" s="126">
        <v>30.681818181818183</v>
      </c>
      <c r="H52" s="126">
        <v>18.143459915611807</v>
      </c>
      <c r="I52" s="126">
        <v>37.078651685393282</v>
      </c>
      <c r="J52" s="126">
        <v>37.089201877934279</v>
      </c>
      <c r="K52" s="126">
        <v>25.396825396825399</v>
      </c>
      <c r="L52" s="126">
        <v>33.906633906633949</v>
      </c>
      <c r="M52" s="128">
        <v>28.054298642533933</v>
      </c>
      <c r="N52" s="128">
        <v>14.981273408239701</v>
      </c>
      <c r="O52" s="128">
        <v>33.564814814814852</v>
      </c>
      <c r="P52" s="128">
        <v>26.329787234042559</v>
      </c>
      <c r="Q52" s="128">
        <v>20.774647887323958</v>
      </c>
      <c r="R52" s="128">
        <v>68.20276497695852</v>
      </c>
      <c r="S52" s="128">
        <v>49.056603773584897</v>
      </c>
      <c r="T52" s="128">
        <v>33.984375000000007</v>
      </c>
      <c r="U52" s="128">
        <v>64.735516372795971</v>
      </c>
      <c r="V52" s="128">
        <v>54.000000000000028</v>
      </c>
      <c r="W52" s="128">
        <v>34.453781512605062</v>
      </c>
      <c r="X52" s="128">
        <v>63.310961968680026</v>
      </c>
      <c r="Y52" s="128">
        <v>58.313817330210782</v>
      </c>
      <c r="Z52" s="128">
        <v>35.555555555555536</v>
      </c>
      <c r="AA52" s="128">
        <v>63.34951456310683</v>
      </c>
      <c r="AB52" s="132">
        <v>48.984198645598177</v>
      </c>
      <c r="AC52" s="132">
        <v>33.082706766917291</v>
      </c>
      <c r="AD52" s="132">
        <v>56.812933025404149</v>
      </c>
      <c r="AE52" s="132">
        <v>44.000000000000014</v>
      </c>
      <c r="AF52" s="128">
        <v>28.975265017667866</v>
      </c>
      <c r="AG52" s="126">
        <v>49.65357967667434</v>
      </c>
      <c r="AH52" s="126">
        <v>29.314420803782514</v>
      </c>
      <c r="AI52" s="133">
        <v>14.34108527131783</v>
      </c>
      <c r="AJ52" s="133">
        <v>50.632911392405042</v>
      </c>
      <c r="AK52" s="128">
        <v>29.597701149425284</v>
      </c>
      <c r="AL52" s="128">
        <v>13.445378151260506</v>
      </c>
      <c r="AM52" s="128">
        <v>49.324324324324316</v>
      </c>
      <c r="AN52" s="128">
        <v>36.768149882903948</v>
      </c>
      <c r="AO52" s="128">
        <v>17.197452229299369</v>
      </c>
      <c r="AP52" s="128">
        <v>45.498783454987858</v>
      </c>
      <c r="AQ52" s="128">
        <v>31.900452488687765</v>
      </c>
      <c r="AR52" s="128">
        <v>14.98127340823971</v>
      </c>
      <c r="AS52" s="128">
        <v>46.403712296983748</v>
      </c>
      <c r="AT52" s="128">
        <v>30.053191489361716</v>
      </c>
      <c r="AU52" s="128">
        <v>17.667844522968203</v>
      </c>
      <c r="AV52" s="128" t="s">
        <v>286</v>
      </c>
      <c r="AW52" s="128" t="s">
        <v>286</v>
      </c>
      <c r="AX52" s="132" t="s">
        <v>286</v>
      </c>
      <c r="AY52" s="132" t="s">
        <v>286</v>
      </c>
      <c r="AZ52" s="132" t="s">
        <v>286</v>
      </c>
      <c r="BA52" s="132" t="s">
        <v>286</v>
      </c>
      <c r="BB52" s="128" t="s">
        <v>286</v>
      </c>
      <c r="BC52" s="132" t="s">
        <v>286</v>
      </c>
      <c r="BD52" s="132" t="s">
        <v>286</v>
      </c>
      <c r="BE52" s="132" t="s">
        <v>286</v>
      </c>
      <c r="BF52" s="132">
        <v>23.234624145785869</v>
      </c>
      <c r="BG52" s="128">
        <v>27.819548872180466</v>
      </c>
      <c r="BH52" s="121" t="s">
        <v>286</v>
      </c>
      <c r="BI52" s="121">
        <v>22.788203753351219</v>
      </c>
      <c r="BJ52" s="121">
        <v>18.794326241134748</v>
      </c>
      <c r="BK52" s="121" t="s">
        <v>286</v>
      </c>
      <c r="BL52" s="128" t="s">
        <v>286</v>
      </c>
      <c r="BM52" s="121" t="s">
        <v>286</v>
      </c>
      <c r="BN52" s="114" t="s">
        <v>286</v>
      </c>
      <c r="BO52" s="114" t="s">
        <v>286</v>
      </c>
      <c r="BP52" s="114" t="s">
        <v>286</v>
      </c>
      <c r="BQ52" s="128" t="s">
        <v>286</v>
      </c>
      <c r="BR52" s="121" t="s">
        <v>286</v>
      </c>
      <c r="BS52" s="121" t="s">
        <v>286</v>
      </c>
      <c r="BT52" s="121" t="s">
        <v>286</v>
      </c>
      <c r="BU52" s="128">
        <v>28.05429864253394</v>
      </c>
      <c r="BV52" s="121">
        <v>30.943396226415096</v>
      </c>
      <c r="BW52" s="121" t="s">
        <v>286</v>
      </c>
      <c r="BX52" s="121">
        <v>30.481283422459882</v>
      </c>
      <c r="BY52" s="128">
        <v>25.97864768683273</v>
      </c>
      <c r="BZ52" s="121">
        <v>48.505747126436759</v>
      </c>
      <c r="CA52" s="121">
        <v>44.131455399061025</v>
      </c>
      <c r="CB52" s="121">
        <v>31.660231660231659</v>
      </c>
      <c r="CC52" s="128">
        <v>52.999999999999979</v>
      </c>
      <c r="CD52" s="121">
        <v>41.595441595441621</v>
      </c>
      <c r="CE52" s="121">
        <v>30.252100840336141</v>
      </c>
      <c r="CF52" s="121">
        <v>47.544642857142868</v>
      </c>
      <c r="CG52" s="128">
        <v>44.289044289044305</v>
      </c>
      <c r="CH52" s="121">
        <v>37.854889589905341</v>
      </c>
      <c r="CI52" s="121">
        <v>42.439024390243901</v>
      </c>
      <c r="CJ52" s="121">
        <v>34.831460674157306</v>
      </c>
      <c r="CK52" s="121">
        <v>27.715355805243455</v>
      </c>
      <c r="CL52" s="121">
        <v>38.127853881278554</v>
      </c>
      <c r="CM52" s="121">
        <v>27.466666666666683</v>
      </c>
      <c r="CN52" s="121">
        <v>30.877192982456151</v>
      </c>
      <c r="CO52" s="121">
        <v>15.581395348837212</v>
      </c>
      <c r="CP52" s="128">
        <v>16.000000000000004</v>
      </c>
      <c r="CQ52" s="121">
        <v>19.61538461538461</v>
      </c>
      <c r="CR52" s="121">
        <v>14.540816326530624</v>
      </c>
      <c r="CS52" s="114">
        <v>14.12429378531073</v>
      </c>
      <c r="CT52" s="114">
        <v>10.970464135021098</v>
      </c>
      <c r="CU52" s="128">
        <v>16.107382550335579</v>
      </c>
      <c r="CV52" s="121">
        <v>16.705336426914151</v>
      </c>
      <c r="CW52" s="121">
        <v>11.949685534591188</v>
      </c>
      <c r="CX52" s="114">
        <v>13.043478260869565</v>
      </c>
      <c r="CY52" s="114">
        <v>15.981735159817349</v>
      </c>
      <c r="CZ52" s="128">
        <v>14.559386973180082</v>
      </c>
      <c r="DA52" s="121">
        <v>13.022113022113018</v>
      </c>
      <c r="DB52" s="121">
        <v>16.304347826086961</v>
      </c>
      <c r="DC52" s="114">
        <v>19.503546099290787</v>
      </c>
      <c r="DD52" s="114" t="s">
        <v>286</v>
      </c>
      <c r="DE52" s="128" t="s">
        <v>286</v>
      </c>
      <c r="DF52" s="121" t="s">
        <v>286</v>
      </c>
      <c r="DG52" s="121" t="s">
        <v>286</v>
      </c>
      <c r="DH52" s="114" t="s">
        <v>286</v>
      </c>
      <c r="DI52" s="114" t="s">
        <v>286</v>
      </c>
      <c r="DJ52" s="128" t="s">
        <v>286</v>
      </c>
      <c r="DK52" s="121" t="s">
        <v>286</v>
      </c>
      <c r="DL52" s="121" t="s">
        <v>286</v>
      </c>
      <c r="DM52" s="121">
        <v>61.893203883495147</v>
      </c>
      <c r="DN52" s="121">
        <v>44.144144144144143</v>
      </c>
      <c r="DO52" s="128">
        <v>27.547169811320753</v>
      </c>
      <c r="DP52" s="121">
        <v>61.609195402298887</v>
      </c>
      <c r="DQ52" s="121">
        <v>41.666666666666671</v>
      </c>
      <c r="DR52" s="121">
        <v>24.822695035460995</v>
      </c>
      <c r="DS52" s="121" t="s">
        <v>286</v>
      </c>
      <c r="DT52" s="128" t="s">
        <v>286</v>
      </c>
      <c r="DU52" s="131" t="s">
        <v>286</v>
      </c>
      <c r="DV52" s="131" t="s">
        <v>286</v>
      </c>
      <c r="DW52" s="114" t="s">
        <v>286</v>
      </c>
      <c r="DX52" s="131" t="s">
        <v>286</v>
      </c>
      <c r="DY52" s="128" t="s">
        <v>286</v>
      </c>
      <c r="DZ52" s="128" t="s">
        <v>286</v>
      </c>
      <c r="EA52" s="128" t="s">
        <v>286</v>
      </c>
      <c r="EB52" s="128">
        <v>50.364963503649626</v>
      </c>
      <c r="EC52" s="128">
        <v>56.916099773242664</v>
      </c>
      <c r="ED52" s="128">
        <v>46.946564885496215</v>
      </c>
      <c r="EE52" s="128">
        <v>47.453703703703695</v>
      </c>
      <c r="EF52" s="128">
        <v>50.000000000000043</v>
      </c>
      <c r="EG52" s="128">
        <v>38.571428571428548</v>
      </c>
      <c r="EH52" s="128">
        <v>9.8623853211009234</v>
      </c>
      <c r="EI52" s="128">
        <v>14.55399061032865</v>
      </c>
      <c r="EJ52" s="128">
        <v>8.5271317829457338</v>
      </c>
      <c r="EK52" s="128">
        <v>6.3291139240506356</v>
      </c>
      <c r="EL52" s="121">
        <v>9.3484419263456129</v>
      </c>
      <c r="EM52" s="121">
        <v>5.0420168067226907</v>
      </c>
      <c r="EN52" s="121">
        <v>6.0810810810810798</v>
      </c>
      <c r="EO52" s="121">
        <v>13.98601398601398</v>
      </c>
      <c r="EP52" s="128">
        <v>12.618296529968456</v>
      </c>
      <c r="EQ52" s="121">
        <v>5.3527980535279802</v>
      </c>
      <c r="ER52" s="121">
        <v>9.2342342342342274</v>
      </c>
      <c r="ES52" s="121">
        <v>11.698113207547161</v>
      </c>
      <c r="ET52" s="121">
        <v>4.8165137614678928</v>
      </c>
      <c r="EU52" s="128">
        <v>6.3999999999999995</v>
      </c>
      <c r="EV52" s="121">
        <v>9.1549295774647899</v>
      </c>
      <c r="EW52" s="121">
        <v>15.529411764705875</v>
      </c>
      <c r="EX52" s="121">
        <v>12.259615384615387</v>
      </c>
      <c r="EY52" s="121">
        <v>10.671936758893287</v>
      </c>
      <c r="EZ52" s="128">
        <v>13.959390862944167</v>
      </c>
      <c r="FA52" s="121">
        <v>13.218390804597693</v>
      </c>
      <c r="FB52" s="121">
        <v>2.1186440677966112</v>
      </c>
      <c r="FC52" s="121">
        <v>14.573991031390124</v>
      </c>
      <c r="FD52" s="121">
        <v>15.690866510538633</v>
      </c>
      <c r="FE52" s="128">
        <v>12.861736334405142</v>
      </c>
      <c r="FF52" s="121">
        <v>12.694300518134719</v>
      </c>
      <c r="FG52" s="121">
        <v>12.499999999999995</v>
      </c>
      <c r="FH52" s="121">
        <v>6.8702290076335908</v>
      </c>
      <c r="FI52" s="121">
        <v>10.02386634844869</v>
      </c>
      <c r="FJ52" s="128">
        <v>11.07784431137725</v>
      </c>
      <c r="FK52" s="121">
        <v>13.703703703703697</v>
      </c>
      <c r="FL52" s="121">
        <v>25.059101654846334</v>
      </c>
      <c r="FM52" s="121">
        <v>35.662650602409599</v>
      </c>
      <c r="FN52" s="121">
        <v>22.834645669291341</v>
      </c>
      <c r="FO52" s="128">
        <v>21.628498727735373</v>
      </c>
      <c r="FP52" s="121">
        <v>25.144508670520231</v>
      </c>
      <c r="FQ52" s="121">
        <v>18.220338983050851</v>
      </c>
      <c r="FR52" s="121">
        <v>26.185101580135445</v>
      </c>
      <c r="FS52" s="121">
        <v>30.751173708920177</v>
      </c>
      <c r="FT52" s="128">
        <v>18.387096774193555</v>
      </c>
      <c r="FU52" s="121">
        <v>16.103896103896119</v>
      </c>
      <c r="FV52" s="121">
        <v>21.241050119331739</v>
      </c>
      <c r="FW52" s="121">
        <v>16.793893129770993</v>
      </c>
      <c r="FX52" s="121">
        <v>16.626506024096365</v>
      </c>
      <c r="FY52" s="128">
        <v>15.757575757575745</v>
      </c>
      <c r="FZ52" s="121">
        <v>12.359550561797757</v>
      </c>
      <c r="GA52" s="121">
        <v>40.941176470588218</v>
      </c>
      <c r="GB52" s="121">
        <v>42.067307692307693</v>
      </c>
      <c r="GC52" s="121">
        <v>21.653543307086629</v>
      </c>
      <c r="GD52" s="128">
        <v>41.90231362467869</v>
      </c>
      <c r="GE52" s="121">
        <v>35.942028985507271</v>
      </c>
      <c r="GF52" s="121">
        <v>21.186440677966115</v>
      </c>
      <c r="GG52" s="121">
        <v>40.000000000000036</v>
      </c>
      <c r="GH52" s="121">
        <v>38.967136150234751</v>
      </c>
      <c r="GI52" s="128">
        <v>25.483870967741932</v>
      </c>
      <c r="GJ52" s="121">
        <v>28.87139107611549</v>
      </c>
      <c r="GK52" s="121">
        <v>32.701421800947841</v>
      </c>
      <c r="GL52" s="121">
        <v>19.691119691119685</v>
      </c>
      <c r="GM52" s="130">
        <v>31.961259079903144</v>
      </c>
      <c r="GN52" s="128">
        <v>26.139817629179326</v>
      </c>
      <c r="GO52" s="121">
        <v>20.14925373134329</v>
      </c>
      <c r="GP52" s="121">
        <v>16.431924882629126</v>
      </c>
      <c r="GQ52" s="121">
        <v>37.889688249400464</v>
      </c>
      <c r="GR52" s="121">
        <v>37.795275590551171</v>
      </c>
      <c r="GS52" s="128">
        <v>9.7686375321336758</v>
      </c>
      <c r="GT52" s="121">
        <v>25.79710144927537</v>
      </c>
      <c r="GU52" s="121">
        <v>36.595744680851048</v>
      </c>
      <c r="GV52" s="121">
        <v>11.538461538461545</v>
      </c>
      <c r="GW52" s="121">
        <v>26.682692307692299</v>
      </c>
      <c r="GX52" s="128">
        <v>23.684210526315773</v>
      </c>
      <c r="GY52" s="128">
        <v>10.64935064935065</v>
      </c>
      <c r="GZ52" s="128">
        <v>21.904761904761902</v>
      </c>
      <c r="HA52" s="128">
        <v>19.540229885057467</v>
      </c>
      <c r="HB52" s="128">
        <v>9.2009685230024143</v>
      </c>
      <c r="HC52" s="128">
        <v>15.644171779141104</v>
      </c>
      <c r="HD52" s="128">
        <v>22.222222222222221</v>
      </c>
      <c r="HE52" s="128" t="s">
        <v>286</v>
      </c>
      <c r="HF52" s="128" t="s">
        <v>286</v>
      </c>
      <c r="HG52" s="128" t="s">
        <v>286</v>
      </c>
      <c r="HH52" s="128" t="s">
        <v>286</v>
      </c>
      <c r="HI52" s="128" t="s">
        <v>286</v>
      </c>
      <c r="HJ52" s="128" t="s">
        <v>286</v>
      </c>
      <c r="HK52" s="128" t="s">
        <v>286</v>
      </c>
      <c r="HL52" s="121" t="s">
        <v>286</v>
      </c>
      <c r="HM52" s="121" t="s">
        <v>286</v>
      </c>
      <c r="HN52" s="121" t="s">
        <v>286</v>
      </c>
      <c r="HO52" s="121">
        <v>9.2857142857142936</v>
      </c>
      <c r="HP52" s="128">
        <v>17.557251908396939</v>
      </c>
      <c r="HQ52" s="121" t="s">
        <v>286</v>
      </c>
      <c r="HR52" s="121">
        <v>11.695906432748535</v>
      </c>
      <c r="HS52" s="121">
        <v>19.557195571955745</v>
      </c>
      <c r="HT52" s="129">
        <v>15.727699530516446</v>
      </c>
      <c r="HU52" s="128">
        <v>15.071770334928233</v>
      </c>
      <c r="HV52" s="114">
        <v>10.9375</v>
      </c>
      <c r="HW52" s="114">
        <v>14.470284237726105</v>
      </c>
      <c r="HX52" s="114">
        <v>10.951008645533141</v>
      </c>
      <c r="HY52" s="114">
        <v>5.5084745762711842</v>
      </c>
      <c r="HZ52" s="114">
        <v>18.348623853211009</v>
      </c>
      <c r="IA52" s="114">
        <v>16.235294117647065</v>
      </c>
      <c r="IB52" s="114">
        <v>8.0128205128205163</v>
      </c>
      <c r="IC52" s="114">
        <v>14.545454545454541</v>
      </c>
      <c r="ID52" s="114">
        <v>13.033175355450238</v>
      </c>
      <c r="IE52" s="114">
        <v>8.0152671755725251</v>
      </c>
      <c r="IF52" s="114">
        <v>11.519607843137262</v>
      </c>
      <c r="IG52" s="114">
        <v>10.8187134502924</v>
      </c>
      <c r="IH52" s="114">
        <v>11.808118081180817</v>
      </c>
      <c r="II52" s="114">
        <v>9.761904761904761</v>
      </c>
      <c r="IJ52" s="114">
        <v>11.933174224343686</v>
      </c>
      <c r="IK52" s="114">
        <v>9.7656250000000018</v>
      </c>
      <c r="IL52" s="114">
        <v>7.7720207253886038</v>
      </c>
      <c r="IM52" s="114">
        <v>10.37463976945245</v>
      </c>
      <c r="IN52" s="114">
        <v>8.4388185654008456</v>
      </c>
      <c r="IO52" s="114">
        <v>7.8160919540229843</v>
      </c>
      <c r="IP52" s="114">
        <v>12.441314553990614</v>
      </c>
      <c r="IQ52" s="114">
        <v>8.3333333333333393</v>
      </c>
      <c r="IR52" s="114">
        <v>7.8534031413612571</v>
      </c>
      <c r="IS52" s="114">
        <v>9.0909090909090846</v>
      </c>
      <c r="IT52" s="114">
        <v>9.2664092664092639</v>
      </c>
      <c r="IU52" s="114">
        <v>7.9601990049751157</v>
      </c>
      <c r="IV52" s="114">
        <v>9.4395280235988146</v>
      </c>
      <c r="IW52" s="114">
        <v>10.447761194029853</v>
      </c>
      <c r="IX52" s="114" t="str">
        <f t="shared" si="50"/>
        <v>--</v>
      </c>
      <c r="IY52" s="114" t="str">
        <f t="shared" si="50"/>
        <v>--</v>
      </c>
      <c r="IZ52" s="114" t="str">
        <f t="shared" si="50"/>
        <v>--</v>
      </c>
      <c r="JA52" s="114" t="str">
        <f t="shared" si="50"/>
        <v>--</v>
      </c>
      <c r="JB52" s="114" t="str">
        <f t="shared" si="50"/>
        <v>--</v>
      </c>
      <c r="JC52" s="114" t="str">
        <f t="shared" si="50"/>
        <v>--</v>
      </c>
      <c r="JD52" s="114" t="str">
        <f t="shared" si="50"/>
        <v>--</v>
      </c>
      <c r="JE52" s="114" t="str">
        <f t="shared" si="50"/>
        <v>--</v>
      </c>
      <c r="JF52" s="114" t="str">
        <f t="shared" si="50"/>
        <v>--</v>
      </c>
      <c r="JG52" s="243">
        <v>9.7989949748743701</v>
      </c>
      <c r="JH52" s="243">
        <v>10</v>
      </c>
      <c r="JI52" s="243">
        <v>7.7380952380952399</v>
      </c>
      <c r="JJ52" s="243">
        <v>7.2463768115942004</v>
      </c>
      <c r="JK52" s="243">
        <v>7.4712643678160902</v>
      </c>
      <c r="JL52" s="243">
        <v>5.4607508532423203</v>
      </c>
      <c r="JM52" s="243">
        <v>16.834170854271399</v>
      </c>
      <c r="JN52" s="243">
        <v>16.582914572864301</v>
      </c>
      <c r="JO52" s="243">
        <v>14.880952380952399</v>
      </c>
      <c r="JP52" s="243">
        <v>14.043583535109001</v>
      </c>
      <c r="JQ52" s="243">
        <v>14.367816091953999</v>
      </c>
      <c r="JR52" s="243">
        <v>13.3105802047782</v>
      </c>
      <c r="JS52" s="243">
        <v>15.577889447236201</v>
      </c>
      <c r="JT52" s="243">
        <v>14.357682619647401</v>
      </c>
      <c r="JU52" s="243">
        <v>10.4477611940299</v>
      </c>
      <c r="JV52" s="243">
        <v>9.6852300242130696</v>
      </c>
      <c r="JW52" s="243">
        <v>12.607449856733499</v>
      </c>
      <c r="JX52" s="243">
        <v>9.5563139931740597</v>
      </c>
      <c r="JY52" s="243">
        <v>8.0604534005037802</v>
      </c>
      <c r="JZ52" s="243">
        <v>10.526315789473699</v>
      </c>
      <c r="KA52" s="243">
        <v>7.7380952380952399</v>
      </c>
      <c r="KB52" s="243">
        <v>4.6004842615012098</v>
      </c>
      <c r="KC52" s="243">
        <v>7.1633237822349596</v>
      </c>
      <c r="KD52" s="243">
        <v>8.8737201365187808</v>
      </c>
      <c r="KE52" s="243">
        <v>3.7037037037037099</v>
      </c>
      <c r="KF52" s="128" t="str">
        <f t="shared" si="1"/>
        <v>--</v>
      </c>
      <c r="KG52" s="243">
        <v>16.863905325443799</v>
      </c>
      <c r="KH52" s="243">
        <v>2.6442307692307701</v>
      </c>
      <c r="KI52" s="128" t="str">
        <f t="shared" si="2"/>
        <v>--</v>
      </c>
      <c r="KJ52" s="243">
        <v>13.651877133105801</v>
      </c>
      <c r="KK52" s="243">
        <v>5.9701492537313401</v>
      </c>
      <c r="KL52" s="243">
        <v>6.5989847715736003</v>
      </c>
      <c r="KM52" s="243">
        <v>6.88622754491018</v>
      </c>
      <c r="KN52" s="243">
        <v>5.5421686746988001</v>
      </c>
      <c r="KO52" s="243">
        <v>7.8034682080924904</v>
      </c>
      <c r="KP52" s="243">
        <v>7.2916666666666696</v>
      </c>
      <c r="KQ52" s="220">
        <v>6.7010309278350499</v>
      </c>
      <c r="KR52" s="220">
        <v>2.8985507246376798</v>
      </c>
      <c r="KS52" s="220">
        <v>12.3711340206186</v>
      </c>
      <c r="KT52" s="220">
        <v>12.7710843373494</v>
      </c>
      <c r="KU52" s="220">
        <v>21.134020618556701</v>
      </c>
      <c r="KV52" s="220">
        <v>13.221153846153801</v>
      </c>
      <c r="KW52" s="220">
        <v>3.0927835051546402</v>
      </c>
      <c r="KX52" s="220">
        <v>2.1739130434782599</v>
      </c>
      <c r="KY52" s="128" t="str">
        <f t="shared" si="51"/>
        <v>--</v>
      </c>
      <c r="KZ52" s="128" t="str">
        <f t="shared" si="51"/>
        <v>--</v>
      </c>
      <c r="LA52" s="220">
        <v>4.7368421052631602</v>
      </c>
      <c r="LB52" s="128" t="str">
        <f t="shared" si="42"/>
        <v>--</v>
      </c>
      <c r="LC52" s="295">
        <v>30.964467005076152</v>
      </c>
      <c r="LD52" s="295">
        <v>17.840375586854464</v>
      </c>
      <c r="LE52" s="295">
        <v>10.66350710900474</v>
      </c>
      <c r="LF52" s="295">
        <v>7.8873239436619658</v>
      </c>
      <c r="LG52" s="295">
        <v>26.666666666666679</v>
      </c>
      <c r="LH52" s="295">
        <v>12.880562060889924</v>
      </c>
      <c r="LI52" s="295">
        <v>10.22099447513812</v>
      </c>
      <c r="LJ52" s="295">
        <v>5.2980132450331148</v>
      </c>
      <c r="LK52" s="380">
        <v>26.381909547738694</v>
      </c>
      <c r="LL52" s="381">
        <v>16.908212560386477</v>
      </c>
      <c r="LM52" s="381">
        <v>14.093959731543627</v>
      </c>
      <c r="LN52" s="381">
        <v>8.8524590163934391</v>
      </c>
      <c r="LO52" s="380">
        <v>23.350253807106604</v>
      </c>
      <c r="LP52" s="381">
        <v>17.176470588235301</v>
      </c>
      <c r="LQ52" s="381">
        <v>13.744075829383892</v>
      </c>
      <c r="LR52" s="381">
        <v>9.039548022598872</v>
      </c>
      <c r="LS52" s="381">
        <v>15.990453460620529</v>
      </c>
      <c r="LT52" s="381">
        <v>15.492957746478883</v>
      </c>
      <c r="LU52" s="381">
        <v>13.812154696132598</v>
      </c>
      <c r="LV52" s="381">
        <v>7.9999999999999964</v>
      </c>
      <c r="LW52" s="381">
        <v>21.914357682619638</v>
      </c>
      <c r="LX52" s="381">
        <v>14.285714285714292</v>
      </c>
      <c r="LY52" s="381">
        <v>16.77852348993288</v>
      </c>
      <c r="LZ52" s="381">
        <v>12.745098039215685</v>
      </c>
      <c r="MA52" s="380">
        <v>41.326530612244895</v>
      </c>
      <c r="MB52" s="381">
        <v>30.896226415094354</v>
      </c>
      <c r="MC52" s="381">
        <v>23.923444976076539</v>
      </c>
      <c r="MD52" s="381">
        <v>26.704545454545464</v>
      </c>
      <c r="ME52" s="381">
        <v>33.412887828162283</v>
      </c>
      <c r="MF52" s="381">
        <v>29.976580796252929</v>
      </c>
      <c r="MG52" s="381">
        <v>25.966850828729282</v>
      </c>
      <c r="MH52" s="381">
        <v>19.933554817275759</v>
      </c>
      <c r="MI52" s="381">
        <v>35.532994923857849</v>
      </c>
      <c r="MJ52" s="381">
        <v>35.180722891566234</v>
      </c>
      <c r="MK52" s="381">
        <v>35.234899328859058</v>
      </c>
      <c r="ML52" s="381">
        <v>29.836065573770512</v>
      </c>
      <c r="MM52" s="378" t="str">
        <f t="shared" si="5"/>
        <v>--</v>
      </c>
      <c r="MN52" s="381">
        <v>20.235294117647062</v>
      </c>
      <c r="MO52" s="381">
        <v>21.615201900237558</v>
      </c>
      <c r="MP52" s="381">
        <v>28.490028490028482</v>
      </c>
      <c r="MQ52" s="378" t="str">
        <f t="shared" si="6"/>
        <v>--</v>
      </c>
      <c r="MR52" s="381">
        <v>20.657276995305153</v>
      </c>
      <c r="MS52" s="381">
        <v>26.795580110497234</v>
      </c>
      <c r="MT52" s="381">
        <v>17.275747508305646</v>
      </c>
      <c r="MU52" s="378" t="str">
        <f t="shared" si="7"/>
        <v>--</v>
      </c>
      <c r="MV52" s="381">
        <v>24.819277108433713</v>
      </c>
      <c r="MW52" s="381">
        <v>26.689189189189193</v>
      </c>
      <c r="MX52" s="381">
        <v>22.222222222222221</v>
      </c>
      <c r="MY52" s="380">
        <v>34.183673469387749</v>
      </c>
      <c r="MZ52" s="381">
        <v>22.352941176470573</v>
      </c>
      <c r="NA52" s="381">
        <v>19.285714285714274</v>
      </c>
      <c r="NB52" s="381">
        <v>22.379603399433432</v>
      </c>
      <c r="NC52" s="381">
        <v>32.932692307692307</v>
      </c>
      <c r="ND52" s="381">
        <v>25.821596244131456</v>
      </c>
      <c r="NE52" s="381">
        <v>24.653739612188346</v>
      </c>
      <c r="NF52" s="381">
        <v>19.867549668874169</v>
      </c>
      <c r="NG52" s="381">
        <v>36.802030456852812</v>
      </c>
      <c r="NH52" s="381">
        <v>28.192771084337348</v>
      </c>
      <c r="NI52" s="381">
        <v>30.10033444816052</v>
      </c>
      <c r="NJ52" s="381">
        <v>23.529411764705905</v>
      </c>
      <c r="NK52" s="380">
        <v>16.923076923076923</v>
      </c>
      <c r="NL52" s="381">
        <v>13.14553990610329</v>
      </c>
      <c r="NM52" s="381">
        <v>10.688836104513067</v>
      </c>
      <c r="NN52" s="381">
        <v>4.8022598870056443</v>
      </c>
      <c r="NO52" s="381">
        <v>10.262529832935567</v>
      </c>
      <c r="NP52" s="381">
        <v>7.5471698113207557</v>
      </c>
      <c r="NQ52" s="381">
        <v>8.3102493074792232</v>
      </c>
      <c r="NR52" s="381">
        <v>5.629139072847682</v>
      </c>
      <c r="NS52" s="381">
        <v>11.75</v>
      </c>
      <c r="NT52" s="381">
        <v>9.1787439613526516</v>
      </c>
      <c r="NU52" s="381">
        <v>7.7181208053691259</v>
      </c>
      <c r="NV52" s="381">
        <v>5.8823529411764719</v>
      </c>
      <c r="NW52" s="380">
        <v>9.7435897435897427</v>
      </c>
      <c r="NX52" s="381">
        <v>11.97183098591549</v>
      </c>
      <c r="NY52" s="381">
        <v>11.666666666666663</v>
      </c>
      <c r="NZ52" s="381">
        <v>6.4971751412429386</v>
      </c>
      <c r="OA52" s="381">
        <v>5.263157894736838</v>
      </c>
      <c r="OB52" s="381">
        <v>9.4562647754137004</v>
      </c>
      <c r="OC52" s="381">
        <v>12.742382271468145</v>
      </c>
      <c r="OD52" s="381">
        <v>7.6158940397350943</v>
      </c>
      <c r="OE52" s="381">
        <v>8.8383838383838498</v>
      </c>
      <c r="OF52" s="381">
        <v>10.653753026634375</v>
      </c>
      <c r="OG52" s="381">
        <v>11.705685618729106</v>
      </c>
      <c r="OH52" s="381">
        <v>7.5163398692810492</v>
      </c>
      <c r="OI52" s="380">
        <v>12.886597938144334</v>
      </c>
      <c r="OJ52" s="381">
        <v>7.5294117647058876</v>
      </c>
      <c r="OK52" s="381">
        <v>6.6666666666666634</v>
      </c>
      <c r="OL52" s="381">
        <v>5.6497175141242932</v>
      </c>
      <c r="OM52" s="381">
        <v>8.373205741626796</v>
      </c>
      <c r="ON52" s="381">
        <v>5.4245283018867951</v>
      </c>
      <c r="OO52" s="381">
        <v>4.9861495844875368</v>
      </c>
      <c r="OP52" s="381">
        <v>5.9602649006622563</v>
      </c>
      <c r="OQ52" s="381">
        <v>8.5642317380352608</v>
      </c>
      <c r="OR52" s="381">
        <v>7.2463768115942013</v>
      </c>
      <c r="OS52" s="381">
        <v>6.3758389261744979</v>
      </c>
      <c r="OT52" s="381">
        <v>6.5359477124182996</v>
      </c>
      <c r="OU52" s="378" t="str">
        <f t="shared" si="8"/>
        <v>--</v>
      </c>
      <c r="OV52" s="381">
        <v>10.117647058823536</v>
      </c>
      <c r="OW52" s="381">
        <v>9.3078758949880598</v>
      </c>
      <c r="OX52" s="381">
        <v>16.713881019830033</v>
      </c>
      <c r="OY52" s="378" t="str">
        <f t="shared" si="9"/>
        <v>--</v>
      </c>
      <c r="OZ52" s="381">
        <v>7.5650118203309695</v>
      </c>
      <c r="PA52" s="381">
        <v>11.111111111111118</v>
      </c>
      <c r="PB52" s="381">
        <v>9.2715231788079482</v>
      </c>
      <c r="PC52" s="378" t="str">
        <f t="shared" si="10"/>
        <v>--</v>
      </c>
      <c r="PD52" s="381">
        <v>6.7632850241545954</v>
      </c>
      <c r="PE52" s="381">
        <v>15.436241610738248</v>
      </c>
      <c r="PF52" s="381">
        <v>10.130718954248362</v>
      </c>
      <c r="PG52" s="380">
        <v>9.7435897435897463</v>
      </c>
      <c r="PH52" s="381">
        <v>12.235294117647051</v>
      </c>
      <c r="PI52" s="381">
        <v>11.190476190476184</v>
      </c>
      <c r="PJ52" s="381">
        <v>7.6271186440678012</v>
      </c>
      <c r="PK52" s="381">
        <v>11.538461538461542</v>
      </c>
      <c r="PL52" s="381">
        <v>7.7830188679245298</v>
      </c>
      <c r="PM52" s="381">
        <v>10.249307479224372</v>
      </c>
      <c r="PN52" s="381">
        <v>8.6092715231788119</v>
      </c>
      <c r="PO52" s="381">
        <v>15.577889447236183</v>
      </c>
      <c r="PP52" s="381">
        <v>12.077294685990333</v>
      </c>
      <c r="PQ52" s="381">
        <v>13.087248322147655</v>
      </c>
      <c r="PR52" s="381">
        <v>7.5163398692810519</v>
      </c>
      <c r="PS52" s="380">
        <v>6.1333333333333311</v>
      </c>
      <c r="PT52" s="381">
        <v>7.4257425742574306</v>
      </c>
      <c r="PU52" s="381">
        <v>9.5744680851063801</v>
      </c>
      <c r="PV52" s="381">
        <v>3.7542662116040977</v>
      </c>
      <c r="PW52" s="380">
        <v>14.133333333333344</v>
      </c>
      <c r="PX52" s="381">
        <v>13.58024691358025</v>
      </c>
      <c r="PY52" s="381">
        <v>15.248226950354621</v>
      </c>
      <c r="PZ52" s="381">
        <v>10.847457627118644</v>
      </c>
      <c r="QA52" s="380">
        <v>18.933333333333319</v>
      </c>
      <c r="QB52" s="381">
        <v>12.839506172839512</v>
      </c>
      <c r="QC52" s="381">
        <v>15.140845070422539</v>
      </c>
      <c r="QD52" s="381">
        <v>7.1672354948805443</v>
      </c>
      <c r="QE52" s="380">
        <v>3.9893617021276615</v>
      </c>
      <c r="QF52" s="381">
        <v>7.6543209876543212</v>
      </c>
      <c r="QG52" s="381">
        <v>12.411347517730496</v>
      </c>
      <c r="QH52" s="381">
        <v>8.5324232081911315</v>
      </c>
      <c r="QI52" s="380">
        <v>14.583333333333332</v>
      </c>
      <c r="QJ52" s="381">
        <v>18.316831683168324</v>
      </c>
      <c r="QK52" s="381">
        <v>13.316582914572859</v>
      </c>
      <c r="QL52" s="381">
        <v>11.242603550295856</v>
      </c>
      <c r="QM52" s="378" t="str">
        <f t="shared" si="11"/>
        <v>--</v>
      </c>
      <c r="QN52" s="381">
        <v>17.548076923076923</v>
      </c>
      <c r="QO52" s="381">
        <v>20.454545454545471</v>
      </c>
      <c r="QP52" s="381">
        <v>13.559322033898308</v>
      </c>
      <c r="QQ52" s="378" t="str">
        <f t="shared" si="12"/>
        <v>--</v>
      </c>
      <c r="QR52" s="381">
        <v>17.75</v>
      </c>
      <c r="QS52" s="381">
        <v>27.368421052631582</v>
      </c>
      <c r="QT52" s="381">
        <v>17.525773195876301</v>
      </c>
      <c r="QU52" s="380">
        <v>15.025906735751294</v>
      </c>
      <c r="QV52" s="381">
        <v>15.422885572139304</v>
      </c>
      <c r="QW52" s="381">
        <v>11.92893401015229</v>
      </c>
      <c r="QX52" s="381">
        <v>12.094395280235995</v>
      </c>
      <c r="QY52" s="378" t="str">
        <f t="shared" si="13"/>
        <v>--</v>
      </c>
      <c r="QZ52" s="381">
        <v>10.843373493975898</v>
      </c>
      <c r="RA52" s="381">
        <v>12.857142857142865</v>
      </c>
      <c r="RB52" s="381">
        <v>8.813559322033905</v>
      </c>
      <c r="RC52" s="378" t="str">
        <f t="shared" si="14"/>
        <v>--</v>
      </c>
      <c r="RD52" s="381">
        <v>11.08312342569269</v>
      </c>
      <c r="RE52" s="381">
        <v>20.350877192982455</v>
      </c>
      <c r="RF52" s="381">
        <v>12.286689419795225</v>
      </c>
    </row>
    <row r="53" spans="1:474" x14ac:dyDescent="0.25">
      <c r="A53" s="114">
        <v>49</v>
      </c>
      <c r="B53" s="93" t="s">
        <v>49</v>
      </c>
      <c r="C53" s="126">
        <v>30.622009569377973</v>
      </c>
      <c r="D53" s="126">
        <v>29.772727272727288</v>
      </c>
      <c r="E53" s="126">
        <v>12.456747404844293</v>
      </c>
      <c r="F53" s="126">
        <v>28.272251308900518</v>
      </c>
      <c r="G53" s="126">
        <v>25.438596491228036</v>
      </c>
      <c r="H53" s="126">
        <v>17.407407407407408</v>
      </c>
      <c r="I53" s="126">
        <v>22.972972972972979</v>
      </c>
      <c r="J53" s="126">
        <v>21.739130434782613</v>
      </c>
      <c r="K53" s="126">
        <v>19.354838709677431</v>
      </c>
      <c r="L53" s="126">
        <v>22.801302931596087</v>
      </c>
      <c r="M53" s="128">
        <v>22.020725388601036</v>
      </c>
      <c r="N53" s="128">
        <v>12.698412698412696</v>
      </c>
      <c r="O53" s="128">
        <v>29.617834394904449</v>
      </c>
      <c r="P53" s="128">
        <v>20.329670329670328</v>
      </c>
      <c r="Q53" s="128">
        <v>12.941176470588236</v>
      </c>
      <c r="R53" s="128">
        <v>62.20095693779907</v>
      </c>
      <c r="S53" s="128">
        <v>50.904977375565629</v>
      </c>
      <c r="T53" s="128">
        <v>23.52941176470587</v>
      </c>
      <c r="U53" s="128">
        <v>67.616580310880764</v>
      </c>
      <c r="V53" s="128">
        <v>48.79120879120881</v>
      </c>
      <c r="W53" s="128">
        <v>34.686346863468636</v>
      </c>
      <c r="X53" s="128">
        <v>54.666666666666657</v>
      </c>
      <c r="Y53" s="128">
        <v>51.891891891891888</v>
      </c>
      <c r="Z53" s="128">
        <v>28.758169934640524</v>
      </c>
      <c r="AA53" s="128">
        <v>55.806451612903246</v>
      </c>
      <c r="AB53" s="132">
        <v>45.360824742268022</v>
      </c>
      <c r="AC53" s="132">
        <v>26.666666666666671</v>
      </c>
      <c r="AD53" s="132">
        <v>57.911392405063296</v>
      </c>
      <c r="AE53" s="132">
        <v>38.082191780821923</v>
      </c>
      <c r="AF53" s="128">
        <v>21.700879765395907</v>
      </c>
      <c r="AG53" s="126">
        <v>43.961352657004809</v>
      </c>
      <c r="AH53" s="126">
        <v>32.727272727272705</v>
      </c>
      <c r="AI53" s="133">
        <v>9.3750000000000053</v>
      </c>
      <c r="AJ53" s="133">
        <v>49.608355091383814</v>
      </c>
      <c r="AK53" s="128">
        <v>30.396475770925107</v>
      </c>
      <c r="AL53" s="128">
        <v>18.587360594795538</v>
      </c>
      <c r="AM53" s="128">
        <v>46.000000000000007</v>
      </c>
      <c r="AN53" s="128">
        <v>34.42622950819672</v>
      </c>
      <c r="AO53" s="128">
        <v>17.532467532467535</v>
      </c>
      <c r="AP53" s="128">
        <v>43.225806451612897</v>
      </c>
      <c r="AQ53" s="128">
        <v>27.390180878552989</v>
      </c>
      <c r="AR53" s="128">
        <v>16.139240506329109</v>
      </c>
      <c r="AS53" s="128">
        <v>42.088607594936704</v>
      </c>
      <c r="AT53" s="128">
        <v>22.802197802197782</v>
      </c>
      <c r="AU53" s="128">
        <v>11.209439528023603</v>
      </c>
      <c r="AV53" s="128" t="s">
        <v>286</v>
      </c>
      <c r="AW53" s="128" t="s">
        <v>286</v>
      </c>
      <c r="AX53" s="132" t="s">
        <v>286</v>
      </c>
      <c r="AY53" s="132" t="s">
        <v>286</v>
      </c>
      <c r="AZ53" s="132" t="s">
        <v>286</v>
      </c>
      <c r="BA53" s="132" t="s">
        <v>286</v>
      </c>
      <c r="BB53" s="128" t="s">
        <v>286</v>
      </c>
      <c r="BC53" s="132" t="s">
        <v>286</v>
      </c>
      <c r="BD53" s="132" t="s">
        <v>286</v>
      </c>
      <c r="BE53" s="132" t="s">
        <v>286</v>
      </c>
      <c r="BF53" s="132">
        <v>17.783505154639169</v>
      </c>
      <c r="BG53" s="128">
        <v>15.77287066246058</v>
      </c>
      <c r="BH53" s="121" t="s">
        <v>286</v>
      </c>
      <c r="BI53" s="121">
        <v>16.620498614958443</v>
      </c>
      <c r="BJ53" s="121">
        <v>17.352941176470583</v>
      </c>
      <c r="BK53" s="121" t="s">
        <v>286</v>
      </c>
      <c r="BL53" s="128" t="s">
        <v>286</v>
      </c>
      <c r="BM53" s="121" t="s">
        <v>286</v>
      </c>
      <c r="BN53" s="114" t="s">
        <v>286</v>
      </c>
      <c r="BO53" s="114" t="s">
        <v>286</v>
      </c>
      <c r="BP53" s="114" t="s">
        <v>286</v>
      </c>
      <c r="BQ53" s="128" t="s">
        <v>286</v>
      </c>
      <c r="BR53" s="121" t="s">
        <v>286</v>
      </c>
      <c r="BS53" s="121" t="s">
        <v>286</v>
      </c>
      <c r="BT53" s="121" t="s">
        <v>286</v>
      </c>
      <c r="BU53" s="128">
        <v>24.547803617571031</v>
      </c>
      <c r="BV53" s="121">
        <v>18.670886075949383</v>
      </c>
      <c r="BW53" s="121" t="s">
        <v>286</v>
      </c>
      <c r="BX53" s="121">
        <v>21.763085399449047</v>
      </c>
      <c r="BY53" s="128">
        <v>21.764705882352938</v>
      </c>
      <c r="BZ53" s="121">
        <v>34.278959810874724</v>
      </c>
      <c r="CA53" s="121">
        <v>45.598194130925492</v>
      </c>
      <c r="CB53" s="121">
        <v>30.555555555555561</v>
      </c>
      <c r="CC53" s="128">
        <v>47.959183673469397</v>
      </c>
      <c r="CD53" s="121">
        <v>47.939262472885062</v>
      </c>
      <c r="CE53" s="121">
        <v>40.07352941176471</v>
      </c>
      <c r="CF53" s="121">
        <v>35.099337748344375</v>
      </c>
      <c r="CG53" s="128">
        <v>53.191489361702139</v>
      </c>
      <c r="CH53" s="121">
        <v>31.372549019607835</v>
      </c>
      <c r="CI53" s="121">
        <v>36.038961038961048</v>
      </c>
      <c r="CJ53" s="121">
        <v>32.908163265306129</v>
      </c>
      <c r="CK53" s="121">
        <v>21.451104100946377</v>
      </c>
      <c r="CL53" s="121">
        <v>33.85093167701865</v>
      </c>
      <c r="CM53" s="121">
        <v>32.142857142857146</v>
      </c>
      <c r="CN53" s="121">
        <v>27.565982404692068</v>
      </c>
      <c r="CO53" s="121">
        <v>10.169491525423727</v>
      </c>
      <c r="CP53" s="128">
        <v>14.96598639455782</v>
      </c>
      <c r="CQ53" s="121">
        <v>14.285714285714286</v>
      </c>
      <c r="CR53" s="121">
        <v>12.760416666666668</v>
      </c>
      <c r="CS53" s="114">
        <v>10.262008733624453</v>
      </c>
      <c r="CT53" s="114">
        <v>13.653136531365309</v>
      </c>
      <c r="CU53" s="128">
        <v>7.3333333333333366</v>
      </c>
      <c r="CV53" s="121">
        <v>13.513513513513512</v>
      </c>
      <c r="CW53" s="121">
        <v>17.105263157894729</v>
      </c>
      <c r="CX53" s="114">
        <v>8.6956521739130412</v>
      </c>
      <c r="CY53" s="114">
        <v>11.025641025641024</v>
      </c>
      <c r="CZ53" s="128">
        <v>10.256410256410254</v>
      </c>
      <c r="DA53" s="121">
        <v>9.5238095238095308</v>
      </c>
      <c r="DB53" s="121">
        <v>12.64044943820225</v>
      </c>
      <c r="DC53" s="114">
        <v>9.8507462686567067</v>
      </c>
      <c r="DD53" s="114" t="s">
        <v>286</v>
      </c>
      <c r="DE53" s="128" t="s">
        <v>286</v>
      </c>
      <c r="DF53" s="121" t="s">
        <v>286</v>
      </c>
      <c r="DG53" s="121" t="s">
        <v>286</v>
      </c>
      <c r="DH53" s="114" t="s">
        <v>286</v>
      </c>
      <c r="DI53" s="114" t="s">
        <v>286</v>
      </c>
      <c r="DJ53" s="128" t="s">
        <v>286</v>
      </c>
      <c r="DK53" s="121" t="s">
        <v>286</v>
      </c>
      <c r="DL53" s="121" t="s">
        <v>286</v>
      </c>
      <c r="DM53" s="121">
        <v>54.870129870129844</v>
      </c>
      <c r="DN53" s="121">
        <v>39.030612244897995</v>
      </c>
      <c r="DO53" s="128">
        <v>32.075471698113198</v>
      </c>
      <c r="DP53" s="121">
        <v>57.36677115987461</v>
      </c>
      <c r="DQ53" s="121">
        <v>41.369863013698605</v>
      </c>
      <c r="DR53" s="121">
        <v>26.979472140762461</v>
      </c>
      <c r="DS53" s="121" t="s">
        <v>286</v>
      </c>
      <c r="DT53" s="128" t="s">
        <v>286</v>
      </c>
      <c r="DU53" s="131" t="s">
        <v>286</v>
      </c>
      <c r="DV53" s="131" t="s">
        <v>286</v>
      </c>
      <c r="DW53" s="114" t="s">
        <v>286</v>
      </c>
      <c r="DX53" s="131" t="s">
        <v>286</v>
      </c>
      <c r="DY53" s="128" t="s">
        <v>286</v>
      </c>
      <c r="DZ53" s="128" t="s">
        <v>286</v>
      </c>
      <c r="EA53" s="128" t="s">
        <v>286</v>
      </c>
      <c r="EB53" s="128">
        <v>44.625407166123743</v>
      </c>
      <c r="EC53" s="128">
        <v>47.043701799485859</v>
      </c>
      <c r="ED53" s="128">
        <v>40.694006309148278</v>
      </c>
      <c r="EE53" s="128">
        <v>40.880503144654085</v>
      </c>
      <c r="EF53" s="128">
        <v>50.410958904109584</v>
      </c>
      <c r="EG53" s="128">
        <v>36.257309941520482</v>
      </c>
      <c r="EH53" s="128">
        <v>4.0189125295508257</v>
      </c>
      <c r="EI53" s="128">
        <v>13.574660633484159</v>
      </c>
      <c r="EJ53" s="128">
        <v>7.2664359861591672</v>
      </c>
      <c r="EK53" s="128">
        <v>5.3708439897698197</v>
      </c>
      <c r="EL53" s="121">
        <v>7.8091106290672538</v>
      </c>
      <c r="EM53" s="121">
        <v>5.1470588235294139</v>
      </c>
      <c r="EN53" s="121">
        <v>3.2467532467532472</v>
      </c>
      <c r="EO53" s="121">
        <v>8.5106382978723421</v>
      </c>
      <c r="EP53" s="128">
        <v>9.8039215686274535</v>
      </c>
      <c r="EQ53" s="121">
        <v>3.8709677419354787</v>
      </c>
      <c r="ER53" s="121">
        <v>4.3256997455470749</v>
      </c>
      <c r="ES53" s="121">
        <v>3.4700315457413247</v>
      </c>
      <c r="ET53" s="121">
        <v>4.0372670807453437</v>
      </c>
      <c r="EU53" s="128">
        <v>5.7377049180327848</v>
      </c>
      <c r="EV53" s="121">
        <v>7.0175438596491251</v>
      </c>
      <c r="EW53" s="121">
        <v>7.8282828282828278</v>
      </c>
      <c r="EX53" s="121">
        <v>13.380281690140846</v>
      </c>
      <c r="EY53" s="121">
        <v>7.291666666666667</v>
      </c>
      <c r="EZ53" s="128">
        <v>10.937500000000002</v>
      </c>
      <c r="FA53" s="121">
        <v>10.434782608695654</v>
      </c>
      <c r="FB53" s="121">
        <v>6.2962962962962949</v>
      </c>
      <c r="FC53" s="121">
        <v>7.9470198675496722</v>
      </c>
      <c r="FD53" s="121">
        <v>12.29946524064172</v>
      </c>
      <c r="FE53" s="128">
        <v>7.7922077922077939</v>
      </c>
      <c r="FF53" s="121">
        <v>7.9470198675496651</v>
      </c>
      <c r="FG53" s="121">
        <v>10.156250000000004</v>
      </c>
      <c r="FH53" s="121">
        <v>4.1009463722397426</v>
      </c>
      <c r="FI53" s="121">
        <v>10.624999999999989</v>
      </c>
      <c r="FJ53" s="128">
        <v>9.6952908587257518</v>
      </c>
      <c r="FK53" s="121">
        <v>5.3097345132743383</v>
      </c>
      <c r="FL53" s="121">
        <v>19.164619164619179</v>
      </c>
      <c r="FM53" s="121">
        <v>34.51536643026003</v>
      </c>
      <c r="FN53" s="121">
        <v>25.347222222222211</v>
      </c>
      <c r="FO53" s="128">
        <v>23.237597911227152</v>
      </c>
      <c r="FP53" s="121">
        <v>24.183006535947701</v>
      </c>
      <c r="FQ53" s="121">
        <v>21.402214022140225</v>
      </c>
      <c r="FR53" s="121">
        <v>14.666666666666675</v>
      </c>
      <c r="FS53" s="121">
        <v>30.810810810810825</v>
      </c>
      <c r="FT53" s="128">
        <v>24.183006535947708</v>
      </c>
      <c r="FU53" s="121">
        <v>15.511551155115532</v>
      </c>
      <c r="FV53" s="121">
        <v>13.246753246753252</v>
      </c>
      <c r="FW53" s="121">
        <v>10.410094637223969</v>
      </c>
      <c r="FX53" s="121">
        <v>10.062893081761015</v>
      </c>
      <c r="FY53" s="128">
        <v>13.85041551246538</v>
      </c>
      <c r="FZ53" s="121">
        <v>12.130177514792894</v>
      </c>
      <c r="GA53" s="121">
        <v>39.012345679012356</v>
      </c>
      <c r="GB53" s="121">
        <v>44.208037825059129</v>
      </c>
      <c r="GC53" s="121">
        <v>23.611111111111111</v>
      </c>
      <c r="GD53" s="128">
        <v>36.363636363636346</v>
      </c>
      <c r="GE53" s="121">
        <v>35.729847494553354</v>
      </c>
      <c r="GF53" s="121">
        <v>23.616236162361631</v>
      </c>
      <c r="GG53" s="121">
        <v>29.80132450331125</v>
      </c>
      <c r="GH53" s="121">
        <v>36.612021857923509</v>
      </c>
      <c r="GI53" s="128">
        <v>20.26143790849672</v>
      </c>
      <c r="GJ53" s="121">
        <v>26.578073089700993</v>
      </c>
      <c r="GK53" s="121">
        <v>22.077922077922086</v>
      </c>
      <c r="GL53" s="121">
        <v>17.777777777777782</v>
      </c>
      <c r="GM53" s="130">
        <v>34.700315457413282</v>
      </c>
      <c r="GN53" s="128">
        <v>17.72853185595568</v>
      </c>
      <c r="GO53" s="121">
        <v>13.529411764705886</v>
      </c>
      <c r="GP53" s="121">
        <v>9.6774193548387011</v>
      </c>
      <c r="GQ53" s="121">
        <v>27.186761229314421</v>
      </c>
      <c r="GR53" s="121">
        <v>21.18055555555555</v>
      </c>
      <c r="GS53" s="128">
        <v>10.880829015544039</v>
      </c>
      <c r="GT53" s="121">
        <v>27.608695652173896</v>
      </c>
      <c r="GU53" s="121">
        <v>21.561338289962826</v>
      </c>
      <c r="GV53" s="121">
        <v>6.578947368421054</v>
      </c>
      <c r="GW53" s="121">
        <v>19.459459459459474</v>
      </c>
      <c r="GX53" s="128">
        <v>29.60526315789474</v>
      </c>
      <c r="GY53" s="128">
        <v>4.9833887043189353</v>
      </c>
      <c r="GZ53" s="128">
        <v>15.364583333333334</v>
      </c>
      <c r="HA53" s="128">
        <v>15.87301587301587</v>
      </c>
      <c r="HB53" s="128">
        <v>6.3291139240506329</v>
      </c>
      <c r="HC53" s="128">
        <v>12.742382271468141</v>
      </c>
      <c r="HD53" s="128">
        <v>21.470588235294109</v>
      </c>
      <c r="HE53" s="128" t="s">
        <v>286</v>
      </c>
      <c r="HF53" s="128" t="s">
        <v>286</v>
      </c>
      <c r="HG53" s="128" t="s">
        <v>286</v>
      </c>
      <c r="HH53" s="128" t="s">
        <v>286</v>
      </c>
      <c r="HI53" s="128" t="s">
        <v>286</v>
      </c>
      <c r="HJ53" s="128" t="s">
        <v>286</v>
      </c>
      <c r="HK53" s="128" t="s">
        <v>286</v>
      </c>
      <c r="HL53" s="121" t="s">
        <v>286</v>
      </c>
      <c r="HM53" s="121" t="s">
        <v>286</v>
      </c>
      <c r="HN53" s="121" t="s">
        <v>286</v>
      </c>
      <c r="HO53" s="121">
        <v>11.51832460732984</v>
      </c>
      <c r="HP53" s="128">
        <v>11.111111111111102</v>
      </c>
      <c r="HQ53" s="121" t="s">
        <v>286</v>
      </c>
      <c r="HR53" s="121">
        <v>8.6834733893557345</v>
      </c>
      <c r="HS53" s="121">
        <v>14.201183431952671</v>
      </c>
      <c r="HT53" s="129">
        <v>12.561576354679788</v>
      </c>
      <c r="HU53" s="128">
        <v>14.055299539170511</v>
      </c>
      <c r="HV53" s="114">
        <v>8.0139372822299606</v>
      </c>
      <c r="HW53" s="114">
        <v>16.145833333333329</v>
      </c>
      <c r="HX53" s="114">
        <v>11.159737417943106</v>
      </c>
      <c r="HY53" s="114">
        <v>7.3800738007380158</v>
      </c>
      <c r="HZ53" s="114">
        <v>9.2105263157894743</v>
      </c>
      <c r="IA53" s="114">
        <v>9.6774193548387153</v>
      </c>
      <c r="IB53" s="114">
        <v>6.5359477124183005</v>
      </c>
      <c r="IC53" s="114">
        <v>11.551155115511563</v>
      </c>
      <c r="ID53" s="114">
        <v>12.760416666666664</v>
      </c>
      <c r="IE53" s="114">
        <v>7.6190476190476124</v>
      </c>
      <c r="IF53" s="114">
        <v>15.506329113924052</v>
      </c>
      <c r="IG53" s="114">
        <v>8.192090395480232</v>
      </c>
      <c r="IH53" s="114">
        <v>9.1445427728613531</v>
      </c>
      <c r="II53" s="114">
        <v>6.1425061425061394</v>
      </c>
      <c r="IJ53" s="114">
        <v>10.392609699769054</v>
      </c>
      <c r="IK53" s="114">
        <v>5.208333333333333</v>
      </c>
      <c r="IL53" s="114">
        <v>6.0052219321148828</v>
      </c>
      <c r="IM53" s="114">
        <v>7.0175438596491224</v>
      </c>
      <c r="IN53" s="114">
        <v>5.904059040590405</v>
      </c>
      <c r="IO53" s="114">
        <v>1.3333333333333335</v>
      </c>
      <c r="IP53" s="114">
        <v>7.0270270270270281</v>
      </c>
      <c r="IQ53" s="114">
        <v>8.4415584415584419</v>
      </c>
      <c r="IR53" s="114">
        <v>5.6666666666666687</v>
      </c>
      <c r="IS53" s="114">
        <v>6.7532467532467537</v>
      </c>
      <c r="IT53" s="114">
        <v>8.8050314465408857</v>
      </c>
      <c r="IU53" s="114">
        <v>5.6782334384858038</v>
      </c>
      <c r="IV53" s="114">
        <v>8.1460674157303377</v>
      </c>
      <c r="IW53" s="114">
        <v>10.946745562130179</v>
      </c>
      <c r="IX53" s="114" t="str">
        <f t="shared" si="50"/>
        <v>--</v>
      </c>
      <c r="IY53" s="114" t="str">
        <f t="shared" si="50"/>
        <v>--</v>
      </c>
      <c r="IZ53" s="114" t="str">
        <f t="shared" si="50"/>
        <v>--</v>
      </c>
      <c r="JA53" s="114" t="str">
        <f t="shared" si="50"/>
        <v>--</v>
      </c>
      <c r="JB53" s="114" t="str">
        <f t="shared" si="50"/>
        <v>--</v>
      </c>
      <c r="JC53" s="114" t="str">
        <f t="shared" si="50"/>
        <v>--</v>
      </c>
      <c r="JD53" s="114" t="str">
        <f t="shared" si="50"/>
        <v>--</v>
      </c>
      <c r="JE53" s="114" t="str">
        <f t="shared" si="50"/>
        <v>--</v>
      </c>
      <c r="JF53" s="114" t="str">
        <f t="shared" si="50"/>
        <v>--</v>
      </c>
      <c r="JG53" s="243">
        <v>5.2173913043478199</v>
      </c>
      <c r="JH53" s="243">
        <v>6.28571428571429</v>
      </c>
      <c r="JI53" s="243">
        <v>6.1068702290076402</v>
      </c>
      <c r="JJ53" s="243">
        <v>3.92749244712991</v>
      </c>
      <c r="JK53" s="243">
        <v>4.6035805626598503</v>
      </c>
      <c r="JL53" s="243">
        <v>5.4140127388534998</v>
      </c>
      <c r="JM53" s="243">
        <v>15.6521739130435</v>
      </c>
      <c r="JN53" s="243">
        <v>12.5714285714286</v>
      </c>
      <c r="JO53" s="243">
        <v>10.305343511450401</v>
      </c>
      <c r="JP53" s="243">
        <v>11.782477341389701</v>
      </c>
      <c r="JQ53" s="243">
        <v>10.997442455243</v>
      </c>
      <c r="JR53" s="243">
        <v>12.7795527156549</v>
      </c>
      <c r="JS53" s="243">
        <v>17.441860465116299</v>
      </c>
      <c r="JT53" s="243">
        <v>12.0343839541547</v>
      </c>
      <c r="JU53" s="243">
        <v>9.5419847328244192</v>
      </c>
      <c r="JV53" s="243">
        <v>14.1993957703927</v>
      </c>
      <c r="JW53" s="243">
        <v>9.2307692307692299</v>
      </c>
      <c r="JX53" s="243">
        <v>7.98722044728434</v>
      </c>
      <c r="JY53" s="243">
        <v>4.3352601156069399</v>
      </c>
      <c r="JZ53" s="243">
        <v>8.0459770114942408</v>
      </c>
      <c r="KA53" s="243">
        <v>8.8122605363984707</v>
      </c>
      <c r="KB53" s="243">
        <v>3.62537764350453</v>
      </c>
      <c r="KC53" s="243">
        <v>5.1150895140664998</v>
      </c>
      <c r="KD53" s="243">
        <v>8.5987261146496792</v>
      </c>
      <c r="KE53" s="243">
        <v>3.3898305084745801</v>
      </c>
      <c r="KF53" s="128" t="str">
        <f t="shared" si="1"/>
        <v>--</v>
      </c>
      <c r="KG53" s="243">
        <v>13.307984790874499</v>
      </c>
      <c r="KH53" s="243">
        <v>3.0211480362537801</v>
      </c>
      <c r="KI53" s="128" t="str">
        <f t="shared" si="2"/>
        <v>--</v>
      </c>
      <c r="KJ53" s="243">
        <v>12.025316455696199</v>
      </c>
      <c r="KK53" s="243">
        <v>3.7037037037037002</v>
      </c>
      <c r="KL53" s="243">
        <v>3.1518624641833801</v>
      </c>
      <c r="KM53" s="243">
        <v>3.7878787878787898</v>
      </c>
      <c r="KN53" s="243">
        <v>4.81927710843373</v>
      </c>
      <c r="KO53" s="243">
        <v>4.33673469387755</v>
      </c>
      <c r="KP53" s="243">
        <v>6.0702875399360998</v>
      </c>
      <c r="KQ53" s="220">
        <v>5.9859154929577496</v>
      </c>
      <c r="KR53" s="220">
        <v>4.5016077170418001</v>
      </c>
      <c r="KS53" s="220">
        <v>12.0141342756184</v>
      </c>
      <c r="KT53" s="220">
        <v>10.6109324758842</v>
      </c>
      <c r="KU53" s="220">
        <v>18.021201413427601</v>
      </c>
      <c r="KV53" s="220">
        <v>16.720257234726699</v>
      </c>
      <c r="KW53" s="220">
        <v>2.1052631578947398</v>
      </c>
      <c r="KX53" s="220">
        <v>3.84615384615384</v>
      </c>
      <c r="KY53" s="128" t="str">
        <f t="shared" si="51"/>
        <v>--</v>
      </c>
      <c r="KZ53" s="128" t="str">
        <f t="shared" si="51"/>
        <v>--</v>
      </c>
      <c r="LA53" s="220">
        <v>5.5363321799307998</v>
      </c>
      <c r="LB53" s="128" t="str">
        <f t="shared" si="42"/>
        <v>--</v>
      </c>
      <c r="LC53" s="295">
        <v>23.870967741935484</v>
      </c>
      <c r="LD53" s="295">
        <v>21.666666666666668</v>
      </c>
      <c r="LE53" s="295">
        <v>18.611111111111104</v>
      </c>
      <c r="LF53" s="295">
        <v>13.97058823529412</v>
      </c>
      <c r="LG53" s="295">
        <v>24.770642201834875</v>
      </c>
      <c r="LH53" s="295">
        <v>17.681159420289866</v>
      </c>
      <c r="LI53" s="295">
        <v>14</v>
      </c>
      <c r="LJ53" s="295">
        <v>6.7484662576687127</v>
      </c>
      <c r="LK53" s="380">
        <v>30.693069306930699</v>
      </c>
      <c r="LL53" s="381">
        <v>21.678321678321698</v>
      </c>
      <c r="LM53" s="381">
        <v>12.576687116564417</v>
      </c>
      <c r="LN53" s="381">
        <v>10.970464135021096</v>
      </c>
      <c r="LO53" s="380">
        <v>14.610389610389612</v>
      </c>
      <c r="LP53" s="381">
        <v>12.605042016806726</v>
      </c>
      <c r="LQ53" s="381">
        <v>16.111111111111128</v>
      </c>
      <c r="LR53" s="381">
        <v>11.029411764705877</v>
      </c>
      <c r="LS53" s="381">
        <v>19.325153374233139</v>
      </c>
      <c r="LT53" s="381">
        <v>15.652173913043468</v>
      </c>
      <c r="LU53" s="381">
        <v>13.500000000000005</v>
      </c>
      <c r="LV53" s="381">
        <v>4.9079754601226995</v>
      </c>
      <c r="LW53" s="381">
        <v>20.860927152317881</v>
      </c>
      <c r="LX53" s="381">
        <v>21.052631578947377</v>
      </c>
      <c r="LY53" s="381">
        <v>12.883435582822097</v>
      </c>
      <c r="LZ53" s="381">
        <v>10.638297872340431</v>
      </c>
      <c r="MA53" s="380">
        <v>35.830618892508141</v>
      </c>
      <c r="MB53" s="381">
        <v>28.96935933147634</v>
      </c>
      <c r="MC53" s="381">
        <v>33.704735376044582</v>
      </c>
      <c r="MD53" s="381">
        <v>25.830258302583051</v>
      </c>
      <c r="ME53" s="381">
        <v>32.000000000000021</v>
      </c>
      <c r="MF53" s="381">
        <v>32.753623188405768</v>
      </c>
      <c r="MG53" s="381">
        <v>28.320802005012538</v>
      </c>
      <c r="MH53" s="381">
        <v>22.085889570552137</v>
      </c>
      <c r="MI53" s="381">
        <v>33.663366336633651</v>
      </c>
      <c r="MJ53" s="381">
        <v>38.596491228070157</v>
      </c>
      <c r="MK53" s="381">
        <v>33.641975308641982</v>
      </c>
      <c r="ML53" s="381">
        <v>30.252100840336144</v>
      </c>
      <c r="MM53" s="378" t="str">
        <f t="shared" si="5"/>
        <v>--</v>
      </c>
      <c r="MN53" s="381">
        <v>18.715083798882674</v>
      </c>
      <c r="MO53" s="381">
        <v>23.055555555555539</v>
      </c>
      <c r="MP53" s="381">
        <v>29.779411764705873</v>
      </c>
      <c r="MQ53" s="378" t="str">
        <f t="shared" si="6"/>
        <v>--</v>
      </c>
      <c r="MR53" s="381">
        <v>21.739130434782599</v>
      </c>
      <c r="MS53" s="381">
        <v>23.250000000000011</v>
      </c>
      <c r="MT53" s="381">
        <v>20.552147239263814</v>
      </c>
      <c r="MU53" s="378" t="str">
        <f t="shared" si="7"/>
        <v>--</v>
      </c>
      <c r="MV53" s="381">
        <v>22.807017543859672</v>
      </c>
      <c r="MW53" s="381">
        <v>23.926380368098165</v>
      </c>
      <c r="MX53" s="381">
        <v>18.64406779661017</v>
      </c>
      <c r="MY53" s="380">
        <v>33.766233766233732</v>
      </c>
      <c r="MZ53" s="381">
        <v>26.183844011142067</v>
      </c>
      <c r="NA53" s="381">
        <v>26.18384401114206</v>
      </c>
      <c r="NB53" s="381">
        <v>22.058823529411768</v>
      </c>
      <c r="NC53" s="381">
        <v>29.538461538461544</v>
      </c>
      <c r="ND53" s="381">
        <v>30.144927536231879</v>
      </c>
      <c r="NE53" s="381">
        <v>27.568922305764403</v>
      </c>
      <c r="NF53" s="381">
        <v>21.165644171779125</v>
      </c>
      <c r="NG53" s="381">
        <v>37.123745819398017</v>
      </c>
      <c r="NH53" s="381">
        <v>33.566433566433552</v>
      </c>
      <c r="NI53" s="381">
        <v>28.615384615384627</v>
      </c>
      <c r="NJ53" s="381">
        <v>24.15254237288136</v>
      </c>
      <c r="NK53" s="380">
        <v>11.326860841423953</v>
      </c>
      <c r="NL53" s="381">
        <v>17.2222222222222</v>
      </c>
      <c r="NM53" s="381">
        <v>10.277777777777773</v>
      </c>
      <c r="NN53" s="381">
        <v>9.1911764705882284</v>
      </c>
      <c r="NO53" s="381">
        <v>11.963190184049081</v>
      </c>
      <c r="NP53" s="381">
        <v>10.755813953488364</v>
      </c>
      <c r="NQ53" s="381">
        <v>8.4788029925187072</v>
      </c>
      <c r="NR53" s="381">
        <v>6.727828746177372</v>
      </c>
      <c r="NS53" s="381">
        <v>15.789473684210524</v>
      </c>
      <c r="NT53" s="381">
        <v>15.331010452961671</v>
      </c>
      <c r="NU53" s="381">
        <v>8.2317073170731678</v>
      </c>
      <c r="NV53" s="381">
        <v>4.6413502109704643</v>
      </c>
      <c r="NW53" s="380">
        <v>4.8543689320388355</v>
      </c>
      <c r="NX53" s="381">
        <v>8.9385474860335066</v>
      </c>
      <c r="NY53" s="381">
        <v>12.499999999999991</v>
      </c>
      <c r="NZ53" s="381">
        <v>9.191176470588232</v>
      </c>
      <c r="OA53" s="381">
        <v>9.2307692307692264</v>
      </c>
      <c r="OB53" s="381">
        <v>11.046511627906977</v>
      </c>
      <c r="OC53" s="381">
        <v>10.972568578553615</v>
      </c>
      <c r="OD53" s="381">
        <v>7.6687116564417241</v>
      </c>
      <c r="OE53" s="381">
        <v>5.9405940594059388</v>
      </c>
      <c r="OF53" s="381">
        <v>20.209059233449469</v>
      </c>
      <c r="OG53" s="381">
        <v>10.365853658536595</v>
      </c>
      <c r="OH53" s="381">
        <v>10.593220338983048</v>
      </c>
      <c r="OI53" s="380">
        <v>8.3870967741935445</v>
      </c>
      <c r="OJ53" s="381">
        <v>9.4707520891364894</v>
      </c>
      <c r="OK53" s="381">
        <v>10.555555555555561</v>
      </c>
      <c r="OL53" s="381">
        <v>8.8888888888888875</v>
      </c>
      <c r="OM53" s="381">
        <v>10.769230769230768</v>
      </c>
      <c r="ON53" s="381">
        <v>9.0116279069767433</v>
      </c>
      <c r="OO53" s="381">
        <v>9.725685785536152</v>
      </c>
      <c r="OP53" s="381">
        <v>9.7859327217125358</v>
      </c>
      <c r="OQ53" s="381">
        <v>10.927152317880791</v>
      </c>
      <c r="OR53" s="381">
        <v>8.3916083916083881</v>
      </c>
      <c r="OS53" s="381">
        <v>10.060975609756094</v>
      </c>
      <c r="OT53" s="381">
        <v>5.508474576271186</v>
      </c>
      <c r="OU53" s="378" t="str">
        <f t="shared" si="8"/>
        <v>--</v>
      </c>
      <c r="OV53" s="381">
        <v>8.4269662921348303</v>
      </c>
      <c r="OW53" s="381">
        <v>11.944444444444443</v>
      </c>
      <c r="OX53" s="381">
        <v>17.27941176470588</v>
      </c>
      <c r="OY53" s="378" t="str">
        <f t="shared" si="9"/>
        <v>--</v>
      </c>
      <c r="OZ53" s="381">
        <v>8.7209302325581355</v>
      </c>
      <c r="PA53" s="381">
        <v>13.466334164588527</v>
      </c>
      <c r="PB53" s="381">
        <v>13.149847094801213</v>
      </c>
      <c r="PC53" s="378" t="str">
        <f t="shared" si="10"/>
        <v>--</v>
      </c>
      <c r="PD53" s="381">
        <v>10.452961672473865</v>
      </c>
      <c r="PE53" s="381">
        <v>12.5</v>
      </c>
      <c r="PF53" s="381">
        <v>7.2649572649572676</v>
      </c>
      <c r="PG53" s="380">
        <v>13.268608414239491</v>
      </c>
      <c r="PH53" s="381">
        <v>15.083798882681567</v>
      </c>
      <c r="PI53" s="381">
        <v>13.055555555555554</v>
      </c>
      <c r="PJ53" s="381">
        <v>15.129151291512917</v>
      </c>
      <c r="PK53" s="381">
        <v>15.432098765432114</v>
      </c>
      <c r="PL53" s="381">
        <v>12.790697674418615</v>
      </c>
      <c r="PM53" s="381">
        <v>11.221945137157093</v>
      </c>
      <c r="PN53" s="381">
        <v>11.042944785276072</v>
      </c>
      <c r="PO53" s="381">
        <v>14.95016611295681</v>
      </c>
      <c r="PP53" s="381">
        <v>13.588850174216024</v>
      </c>
      <c r="PQ53" s="381">
        <v>14.02439024390244</v>
      </c>
      <c r="PR53" s="381">
        <v>8.5470085470085522</v>
      </c>
      <c r="PS53" s="380">
        <v>7.534246575342471</v>
      </c>
      <c r="PT53" s="381">
        <v>5.9040590405904068</v>
      </c>
      <c r="PU53" s="381">
        <v>8.4905660377358423</v>
      </c>
      <c r="PV53" s="381">
        <v>3.0303030303030303</v>
      </c>
      <c r="PW53" s="380">
        <v>12.671232876712327</v>
      </c>
      <c r="PX53" s="381">
        <v>12.962962962962967</v>
      </c>
      <c r="PY53" s="381">
        <v>10.691823899371064</v>
      </c>
      <c r="PZ53" s="381">
        <v>8.2251082251082259</v>
      </c>
      <c r="QA53" s="380">
        <v>20.547945205479444</v>
      </c>
      <c r="QB53" s="381">
        <v>18.888888888888879</v>
      </c>
      <c r="QC53" s="381">
        <v>12.302839116719237</v>
      </c>
      <c r="QD53" s="381">
        <v>7.3913043478260878</v>
      </c>
      <c r="QE53" s="380">
        <v>3.7542662116040946</v>
      </c>
      <c r="QF53" s="381">
        <v>9.59409594095942</v>
      </c>
      <c r="QG53" s="381">
        <v>9.7484276729559713</v>
      </c>
      <c r="QH53" s="381">
        <v>10.86956521739131</v>
      </c>
      <c r="QI53" s="380">
        <v>12.371134020618561</v>
      </c>
      <c r="QJ53" s="381">
        <v>13.960113960113969</v>
      </c>
      <c r="QK53" s="381">
        <v>17.428571428571434</v>
      </c>
      <c r="QL53" s="381">
        <v>10.606060606060607</v>
      </c>
      <c r="QM53" s="378" t="str">
        <f t="shared" si="11"/>
        <v>--</v>
      </c>
      <c r="QN53" s="381">
        <v>15.662650602409633</v>
      </c>
      <c r="QO53" s="381">
        <v>15.345268542199481</v>
      </c>
      <c r="QP53" s="381">
        <v>14.511041009463725</v>
      </c>
      <c r="QQ53" s="378" t="str">
        <f t="shared" si="12"/>
        <v>--</v>
      </c>
      <c r="QR53" s="381">
        <v>16.417910447761191</v>
      </c>
      <c r="QS53" s="381">
        <v>16.666666666666661</v>
      </c>
      <c r="QT53" s="381">
        <v>10.434782608695656</v>
      </c>
      <c r="QU53" s="380">
        <v>11.379310344827589</v>
      </c>
      <c r="QV53" s="381">
        <v>10.511363636363642</v>
      </c>
      <c r="QW53" s="381">
        <v>14.367816091954031</v>
      </c>
      <c r="QX53" s="381">
        <v>9.0909090909090988</v>
      </c>
      <c r="QY53" s="378" t="str">
        <f t="shared" si="13"/>
        <v>--</v>
      </c>
      <c r="QZ53" s="381">
        <v>13.554216867469874</v>
      </c>
      <c r="RA53" s="381">
        <v>11.568123393316196</v>
      </c>
      <c r="RB53" s="381">
        <v>10.158730158730158</v>
      </c>
      <c r="RC53" s="378" t="str">
        <f t="shared" si="14"/>
        <v>--</v>
      </c>
      <c r="RD53" s="381">
        <v>13.754646840148702</v>
      </c>
      <c r="RE53" s="381">
        <v>14.331210191082819</v>
      </c>
      <c r="RF53" s="381">
        <v>9.6069868995633154</v>
      </c>
    </row>
    <row r="54" spans="1:474" x14ac:dyDescent="0.25">
      <c r="A54" s="114">
        <v>50</v>
      </c>
      <c r="B54" s="93" t="s">
        <v>50</v>
      </c>
      <c r="C54" s="126">
        <v>36.290322580645167</v>
      </c>
      <c r="D54" s="126">
        <v>32.383419689119187</v>
      </c>
      <c r="E54" s="126">
        <v>14.462809917355363</v>
      </c>
      <c r="F54" s="126">
        <v>29.552238805970163</v>
      </c>
      <c r="G54" s="126">
        <v>33.98058252427186</v>
      </c>
      <c r="H54" s="126">
        <v>15.025906735751294</v>
      </c>
      <c r="I54" s="126">
        <v>25.120772946859894</v>
      </c>
      <c r="J54" s="126">
        <v>27.810650887573967</v>
      </c>
      <c r="K54" s="126">
        <v>22.400000000000006</v>
      </c>
      <c r="L54" s="126">
        <v>24.702380952380967</v>
      </c>
      <c r="M54" s="128">
        <v>19.847328244274802</v>
      </c>
      <c r="N54" s="128">
        <v>18.250950570342194</v>
      </c>
      <c r="O54" s="128">
        <v>32.68698060941832</v>
      </c>
      <c r="P54" s="128">
        <v>22.191011235955077</v>
      </c>
      <c r="Q54" s="128">
        <v>18.098159509202464</v>
      </c>
      <c r="R54" s="128">
        <v>61.788617886178862</v>
      </c>
      <c r="S54" s="128">
        <v>52.971576227390223</v>
      </c>
      <c r="T54" s="128">
        <v>29.875518672199181</v>
      </c>
      <c r="U54" s="128">
        <v>62.831858407079672</v>
      </c>
      <c r="V54" s="128">
        <v>52.272727272727273</v>
      </c>
      <c r="W54" s="128">
        <v>36.787564766839395</v>
      </c>
      <c r="X54" s="128">
        <v>45.783132530120504</v>
      </c>
      <c r="Y54" s="128">
        <v>52.071005917159759</v>
      </c>
      <c r="Z54" s="128">
        <v>32.53012048192771</v>
      </c>
      <c r="AA54" s="128">
        <v>46.130952380952415</v>
      </c>
      <c r="AB54" s="132">
        <v>41.432225063938589</v>
      </c>
      <c r="AC54" s="132">
        <v>33.460076045627396</v>
      </c>
      <c r="AD54" s="132">
        <v>53.038674033149157</v>
      </c>
      <c r="AE54" s="132">
        <v>44.759206798866842</v>
      </c>
      <c r="AF54" s="128">
        <v>34.969325153374207</v>
      </c>
      <c r="AG54" s="126">
        <v>42.741935483870975</v>
      </c>
      <c r="AH54" s="126">
        <v>34.974093264248694</v>
      </c>
      <c r="AI54" s="133">
        <v>12.863070539419082</v>
      </c>
      <c r="AJ54" s="133">
        <v>41.964285714285722</v>
      </c>
      <c r="AK54" s="128">
        <v>39.482200647249194</v>
      </c>
      <c r="AL54" s="128">
        <v>19.689119170984455</v>
      </c>
      <c r="AM54" s="128">
        <v>33.812949640287783</v>
      </c>
      <c r="AN54" s="128">
        <v>35.294117647058812</v>
      </c>
      <c r="AO54" s="128">
        <v>17.004048582995967</v>
      </c>
      <c r="AP54" s="128">
        <v>34.124629080118716</v>
      </c>
      <c r="AQ54" s="128">
        <v>27.040816326530603</v>
      </c>
      <c r="AR54" s="128">
        <v>17.870722433460092</v>
      </c>
      <c r="AS54" s="128">
        <v>39.502762430939221</v>
      </c>
      <c r="AT54" s="128">
        <v>30.028328611898008</v>
      </c>
      <c r="AU54" s="128">
        <v>20.615384615384599</v>
      </c>
      <c r="AV54" s="128" t="s">
        <v>286</v>
      </c>
      <c r="AW54" s="128" t="s">
        <v>286</v>
      </c>
      <c r="AX54" s="132" t="s">
        <v>286</v>
      </c>
      <c r="AY54" s="132" t="s">
        <v>286</v>
      </c>
      <c r="AZ54" s="132" t="s">
        <v>286</v>
      </c>
      <c r="BA54" s="132" t="s">
        <v>286</v>
      </c>
      <c r="BB54" s="128" t="s">
        <v>286</v>
      </c>
      <c r="BC54" s="132" t="s">
        <v>286</v>
      </c>
      <c r="BD54" s="132" t="s">
        <v>286</v>
      </c>
      <c r="BE54" s="132" t="s">
        <v>286</v>
      </c>
      <c r="BF54" s="132">
        <v>20.610687022900777</v>
      </c>
      <c r="BG54" s="128">
        <v>29.657794676806084</v>
      </c>
      <c r="BH54" s="121" t="s">
        <v>286</v>
      </c>
      <c r="BI54" s="121">
        <v>23.361823361823355</v>
      </c>
      <c r="BJ54" s="121">
        <v>28.307692307692314</v>
      </c>
      <c r="BK54" s="121" t="s">
        <v>286</v>
      </c>
      <c r="BL54" s="128" t="s">
        <v>286</v>
      </c>
      <c r="BM54" s="121" t="s">
        <v>286</v>
      </c>
      <c r="BN54" s="114" t="s">
        <v>286</v>
      </c>
      <c r="BO54" s="114" t="s">
        <v>286</v>
      </c>
      <c r="BP54" s="114" t="s">
        <v>286</v>
      </c>
      <c r="BQ54" s="128" t="s">
        <v>286</v>
      </c>
      <c r="BR54" s="121" t="s">
        <v>286</v>
      </c>
      <c r="BS54" s="121" t="s">
        <v>286</v>
      </c>
      <c r="BT54" s="121" t="s">
        <v>286</v>
      </c>
      <c r="BU54" s="128">
        <v>26.854219948849096</v>
      </c>
      <c r="BV54" s="121">
        <v>25.855513307984801</v>
      </c>
      <c r="BW54" s="121" t="s">
        <v>286</v>
      </c>
      <c r="BX54" s="121">
        <v>29.178470254957492</v>
      </c>
      <c r="BY54" s="128">
        <v>32.415902140672792</v>
      </c>
      <c r="BZ54" s="121">
        <v>43.199999999999996</v>
      </c>
      <c r="CA54" s="121">
        <v>43.367346938775491</v>
      </c>
      <c r="CB54" s="121">
        <v>29.218106995884774</v>
      </c>
      <c r="CC54" s="128">
        <v>48.985507246376805</v>
      </c>
      <c r="CD54" s="121">
        <v>49.354838709677445</v>
      </c>
      <c r="CE54" s="121">
        <v>36.269430051813487</v>
      </c>
      <c r="CF54" s="121">
        <v>47.044917257683224</v>
      </c>
      <c r="CG54" s="128">
        <v>43.108504398826994</v>
      </c>
      <c r="CH54" s="121">
        <v>32.4</v>
      </c>
      <c r="CI54" s="121">
        <v>37.026239067055421</v>
      </c>
      <c r="CJ54" s="121">
        <v>33.587786259541986</v>
      </c>
      <c r="CK54" s="121">
        <v>27.756653992395449</v>
      </c>
      <c r="CL54" s="121">
        <v>40.659340659340664</v>
      </c>
      <c r="CM54" s="121">
        <v>39.83286908077995</v>
      </c>
      <c r="CN54" s="121">
        <v>31.306990881458983</v>
      </c>
      <c r="CO54" s="121">
        <v>12.096774193548391</v>
      </c>
      <c r="CP54" s="128">
        <v>17.346938775510196</v>
      </c>
      <c r="CQ54" s="121">
        <v>15.767634854771776</v>
      </c>
      <c r="CR54" s="121">
        <v>9.880239520958078</v>
      </c>
      <c r="CS54" s="114">
        <v>20.064724919093852</v>
      </c>
      <c r="CT54" s="114">
        <v>12.820512820512826</v>
      </c>
      <c r="CU54" s="128">
        <v>13.285024154589371</v>
      </c>
      <c r="CV54" s="121">
        <v>13.196480938416423</v>
      </c>
      <c r="CW54" s="121">
        <v>9.2000000000000011</v>
      </c>
      <c r="CX54" s="114">
        <v>10.703363914373087</v>
      </c>
      <c r="CY54" s="114">
        <v>12.24489795918366</v>
      </c>
      <c r="CZ54" s="128">
        <v>13.358778625954196</v>
      </c>
      <c r="DA54" s="121">
        <v>9.5522388059701466</v>
      </c>
      <c r="DB54" s="121">
        <v>18.285714285714295</v>
      </c>
      <c r="DC54" s="114">
        <v>14.110429447852775</v>
      </c>
      <c r="DD54" s="114" t="s">
        <v>286</v>
      </c>
      <c r="DE54" s="128" t="s">
        <v>286</v>
      </c>
      <c r="DF54" s="121" t="s">
        <v>286</v>
      </c>
      <c r="DG54" s="121" t="s">
        <v>286</v>
      </c>
      <c r="DH54" s="114" t="s">
        <v>286</v>
      </c>
      <c r="DI54" s="114" t="s">
        <v>286</v>
      </c>
      <c r="DJ54" s="128" t="s">
        <v>286</v>
      </c>
      <c r="DK54" s="121" t="s">
        <v>286</v>
      </c>
      <c r="DL54" s="121" t="s">
        <v>286</v>
      </c>
      <c r="DM54" s="121">
        <v>53.197674418604649</v>
      </c>
      <c r="DN54" s="121">
        <v>43.877551020408141</v>
      </c>
      <c r="DO54" s="128">
        <v>34.351145038167942</v>
      </c>
      <c r="DP54" s="121">
        <v>59.166666666666657</v>
      </c>
      <c r="DQ54" s="121">
        <v>46.796657381615603</v>
      </c>
      <c r="DR54" s="121">
        <v>32.822085889570559</v>
      </c>
      <c r="DS54" s="121" t="s">
        <v>286</v>
      </c>
      <c r="DT54" s="128" t="s">
        <v>286</v>
      </c>
      <c r="DU54" s="131" t="s">
        <v>286</v>
      </c>
      <c r="DV54" s="131" t="s">
        <v>286</v>
      </c>
      <c r="DW54" s="114" t="s">
        <v>286</v>
      </c>
      <c r="DX54" s="131" t="s">
        <v>286</v>
      </c>
      <c r="DY54" s="128" t="s">
        <v>286</v>
      </c>
      <c r="DZ54" s="128" t="s">
        <v>286</v>
      </c>
      <c r="EA54" s="128" t="s">
        <v>286</v>
      </c>
      <c r="EB54" s="128">
        <v>34.523809523809476</v>
      </c>
      <c r="EC54" s="128">
        <v>55.979643765903297</v>
      </c>
      <c r="ED54" s="128">
        <v>42.965779467680619</v>
      </c>
      <c r="EE54" s="128">
        <v>44.568245125348184</v>
      </c>
      <c r="EF54" s="128">
        <v>55.710306406685227</v>
      </c>
      <c r="EG54" s="128">
        <v>35.779816513761482</v>
      </c>
      <c r="EH54" s="128">
        <v>6.4000000000000012</v>
      </c>
      <c r="EI54" s="128">
        <v>10.178117048346056</v>
      </c>
      <c r="EJ54" s="128">
        <v>8.1967213114754109</v>
      </c>
      <c r="EK54" s="128">
        <v>4.6647230320699684</v>
      </c>
      <c r="EL54" s="121">
        <v>10.032362459546924</v>
      </c>
      <c r="EM54" s="121">
        <v>8.2474226804123738</v>
      </c>
      <c r="EN54" s="121">
        <v>8.0760095011876469</v>
      </c>
      <c r="EO54" s="121">
        <v>7.2886297376093276</v>
      </c>
      <c r="EP54" s="128">
        <v>4.3824701195219138</v>
      </c>
      <c r="EQ54" s="121">
        <v>3.498542274052479</v>
      </c>
      <c r="ER54" s="121">
        <v>7.6142131979695442</v>
      </c>
      <c r="ES54" s="121">
        <v>8.7452471482889784</v>
      </c>
      <c r="ET54" s="121">
        <v>4.1666666666666741</v>
      </c>
      <c r="EU54" s="128">
        <v>6.9637883008356614</v>
      </c>
      <c r="EV54" s="121">
        <v>9.7859327217125234</v>
      </c>
      <c r="EW54" s="121">
        <v>16.393442622950825</v>
      </c>
      <c r="EX54" s="121">
        <v>11.627906976744185</v>
      </c>
      <c r="EY54" s="121">
        <v>5.4621848739495791</v>
      </c>
      <c r="EZ54" s="128">
        <v>10.946745562130186</v>
      </c>
      <c r="FA54" s="121">
        <v>13.398692810457522</v>
      </c>
      <c r="FB54" s="121">
        <v>4.7120418848167542</v>
      </c>
      <c r="FC54" s="121">
        <v>11.961722488038266</v>
      </c>
      <c r="FD54" s="121">
        <v>15.409836065573757</v>
      </c>
      <c r="FE54" s="128">
        <v>7.8838174273858943</v>
      </c>
      <c r="FF54" s="121">
        <v>6.4327485380116967</v>
      </c>
      <c r="FG54" s="121">
        <v>9.3023255813953423</v>
      </c>
      <c r="FH54" s="121">
        <v>7.2243346007604572</v>
      </c>
      <c r="FI54" s="121">
        <v>7.1823204419889484</v>
      </c>
      <c r="FJ54" s="128">
        <v>9.5238095238095202</v>
      </c>
      <c r="FK54" s="121">
        <v>5.882352941176471</v>
      </c>
      <c r="FL54" s="121">
        <v>16.528925619834709</v>
      </c>
      <c r="FM54" s="121">
        <v>38.242894056847526</v>
      </c>
      <c r="FN54" s="121">
        <v>23.749999999999989</v>
      </c>
      <c r="FO54" s="128">
        <v>24.035608308605354</v>
      </c>
      <c r="FP54" s="121">
        <v>35.081967213114766</v>
      </c>
      <c r="FQ54" s="121">
        <v>23.56020942408378</v>
      </c>
      <c r="FR54" s="121">
        <v>23.501199040767379</v>
      </c>
      <c r="FS54" s="121">
        <v>27.922077922077918</v>
      </c>
      <c r="FT54" s="128">
        <v>17.427385892116188</v>
      </c>
      <c r="FU54" s="121">
        <v>8.4548104956268162</v>
      </c>
      <c r="FV54" s="121">
        <v>19.121447028423777</v>
      </c>
      <c r="FW54" s="121">
        <v>15.267175572519076</v>
      </c>
      <c r="FX54" s="121">
        <v>10.614525139664806</v>
      </c>
      <c r="FY54" s="128">
        <v>14.804469273743029</v>
      </c>
      <c r="FZ54" s="121">
        <v>15.527950310559007</v>
      </c>
      <c r="GA54" s="121">
        <v>39.16666666666665</v>
      </c>
      <c r="GB54" s="121">
        <v>44.55958549222801</v>
      </c>
      <c r="GC54" s="121">
        <v>22.916666666666686</v>
      </c>
      <c r="GD54" s="128">
        <v>42.985074626865675</v>
      </c>
      <c r="GE54" s="121">
        <v>38.562091503267922</v>
      </c>
      <c r="GF54" s="121">
        <v>28.272251308900536</v>
      </c>
      <c r="GG54" s="121">
        <v>32.853717026378924</v>
      </c>
      <c r="GH54" s="121">
        <v>40.390879478827365</v>
      </c>
      <c r="GI54" s="128">
        <v>24.481327800829874</v>
      </c>
      <c r="GJ54" s="121">
        <v>25.364431486880459</v>
      </c>
      <c r="GK54" s="121">
        <v>26.614987080103358</v>
      </c>
      <c r="GL54" s="121">
        <v>21.673003802281375</v>
      </c>
      <c r="GM54" s="130">
        <v>27.374301675977659</v>
      </c>
      <c r="GN54" s="128">
        <v>24.157303370786526</v>
      </c>
      <c r="GO54" s="121">
        <v>19.314641744548297</v>
      </c>
      <c r="GP54" s="121">
        <v>15.70247933884297</v>
      </c>
      <c r="GQ54" s="121">
        <v>31.347150259067373</v>
      </c>
      <c r="GR54" s="121">
        <v>26.250000000000014</v>
      </c>
      <c r="GS54" s="128">
        <v>11.077844311377236</v>
      </c>
      <c r="GT54" s="121">
        <v>27.3615635179153</v>
      </c>
      <c r="GU54" s="121">
        <v>36.125654450261806</v>
      </c>
      <c r="GV54" s="121">
        <v>12.230215827338128</v>
      </c>
      <c r="GW54" s="121">
        <v>20.588235294117638</v>
      </c>
      <c r="GX54" s="128">
        <v>19.502074688796693</v>
      </c>
      <c r="GY54" s="128">
        <v>9.6491228070175392</v>
      </c>
      <c r="GZ54" s="128">
        <v>13.695090439276488</v>
      </c>
      <c r="HA54" s="128">
        <v>17.490494296577953</v>
      </c>
      <c r="HB54" s="128">
        <v>9.1412742382271404</v>
      </c>
      <c r="HC54" s="128">
        <v>15.168539325842696</v>
      </c>
      <c r="HD54" s="128">
        <v>21.739130434782613</v>
      </c>
      <c r="HE54" s="128" t="s">
        <v>286</v>
      </c>
      <c r="HF54" s="128" t="s">
        <v>286</v>
      </c>
      <c r="HG54" s="128" t="s">
        <v>286</v>
      </c>
      <c r="HH54" s="128" t="s">
        <v>286</v>
      </c>
      <c r="HI54" s="128" t="s">
        <v>286</v>
      </c>
      <c r="HJ54" s="128" t="s">
        <v>286</v>
      </c>
      <c r="HK54" s="128" t="s">
        <v>286</v>
      </c>
      <c r="HL54" s="121" t="s">
        <v>286</v>
      </c>
      <c r="HM54" s="121" t="s">
        <v>286</v>
      </c>
      <c r="HN54" s="121" t="s">
        <v>286</v>
      </c>
      <c r="HO54" s="121">
        <v>7.0312500000000044</v>
      </c>
      <c r="HP54" s="128">
        <v>23.574144486691999</v>
      </c>
      <c r="HQ54" s="121" t="s">
        <v>286</v>
      </c>
      <c r="HR54" s="121">
        <v>11.74785100286533</v>
      </c>
      <c r="HS54" s="121">
        <v>20.433436532507738</v>
      </c>
      <c r="HT54" s="129">
        <v>14.529914529914532</v>
      </c>
      <c r="HU54" s="128">
        <v>14.987080103359185</v>
      </c>
      <c r="HV54" s="114">
        <v>10.924369747899163</v>
      </c>
      <c r="HW54" s="114">
        <v>13.946587537091991</v>
      </c>
      <c r="HX54" s="114">
        <v>16.938110749185661</v>
      </c>
      <c r="HY54" s="114">
        <v>7.8534031413612588</v>
      </c>
      <c r="HZ54" s="114">
        <v>12.195121951219511</v>
      </c>
      <c r="IA54" s="114">
        <v>13.141025641025642</v>
      </c>
      <c r="IB54" s="114">
        <v>9.3495934959349594</v>
      </c>
      <c r="IC54" s="114">
        <v>12.874251497005993</v>
      </c>
      <c r="ID54" s="114">
        <v>8.9005235602094146</v>
      </c>
      <c r="IE54" s="114">
        <v>11.196911196911193</v>
      </c>
      <c r="IF54" s="114">
        <v>11.764705882352942</v>
      </c>
      <c r="IG54" s="114">
        <v>10.256410256410252</v>
      </c>
      <c r="IH54" s="114">
        <v>7.8124999999999885</v>
      </c>
      <c r="II54" s="114">
        <v>8.3333333333333321</v>
      </c>
      <c r="IJ54" s="114">
        <v>9.8701298701298761</v>
      </c>
      <c r="IK54" s="114">
        <v>7.5313807531380794</v>
      </c>
      <c r="IL54" s="114">
        <v>9.2814371257485035</v>
      </c>
      <c r="IM54" s="114">
        <v>8.4415584415584455</v>
      </c>
      <c r="IN54" s="114">
        <v>9.947643979057597</v>
      </c>
      <c r="IO54" s="114">
        <v>10.487804878048777</v>
      </c>
      <c r="IP54" s="114">
        <v>11.821086261980831</v>
      </c>
      <c r="IQ54" s="114">
        <v>4.0485829959514188</v>
      </c>
      <c r="IR54" s="114">
        <v>4.9707602339181269</v>
      </c>
      <c r="IS54" s="114">
        <v>7.3107049608355048</v>
      </c>
      <c r="IT54" s="114">
        <v>9.1603053435114479</v>
      </c>
      <c r="IU54" s="114">
        <v>7.2222222222222232</v>
      </c>
      <c r="IV54" s="114">
        <v>8.2386363636363669</v>
      </c>
      <c r="IW54" s="114">
        <v>7.4534161490683246</v>
      </c>
      <c r="IX54" s="114" t="str">
        <f t="shared" si="50"/>
        <v>--</v>
      </c>
      <c r="IY54" s="114" t="str">
        <f t="shared" si="50"/>
        <v>--</v>
      </c>
      <c r="IZ54" s="114" t="str">
        <f t="shared" si="50"/>
        <v>--</v>
      </c>
      <c r="JA54" s="114" t="str">
        <f t="shared" si="50"/>
        <v>--</v>
      </c>
      <c r="JB54" s="114" t="str">
        <f t="shared" si="50"/>
        <v>--</v>
      </c>
      <c r="JC54" s="114" t="str">
        <f t="shared" si="50"/>
        <v>--</v>
      </c>
      <c r="JD54" s="114" t="str">
        <f t="shared" si="50"/>
        <v>--</v>
      </c>
      <c r="JE54" s="114" t="str">
        <f t="shared" si="50"/>
        <v>--</v>
      </c>
      <c r="JF54" s="114" t="str">
        <f t="shared" si="50"/>
        <v>--</v>
      </c>
      <c r="JG54" s="243">
        <v>7.4324324324324396</v>
      </c>
      <c r="JH54" s="243">
        <v>7.2340425531914896</v>
      </c>
      <c r="JI54" s="243">
        <v>4.8076923076923102</v>
      </c>
      <c r="JJ54" s="243">
        <v>9.5092024539877293</v>
      </c>
      <c r="JK54" s="243">
        <v>3.7854889589905398</v>
      </c>
      <c r="JL54" s="243">
        <v>4.7619047619047601</v>
      </c>
      <c r="JM54" s="243">
        <v>22.635135135135101</v>
      </c>
      <c r="JN54" s="243">
        <v>12.8205128205128</v>
      </c>
      <c r="JO54" s="243">
        <v>14.4230769230769</v>
      </c>
      <c r="JP54" s="243">
        <v>12.8834355828221</v>
      </c>
      <c r="JQ54" s="243">
        <v>16.0883280757098</v>
      </c>
      <c r="JR54" s="243">
        <v>12.987012987012999</v>
      </c>
      <c r="JS54" s="243">
        <v>21.6216216216216</v>
      </c>
      <c r="JT54" s="243">
        <v>13.733905579399099</v>
      </c>
      <c r="JU54" s="243">
        <v>8.1730769230769305</v>
      </c>
      <c r="JV54" s="243">
        <v>14.7239263803681</v>
      </c>
      <c r="JW54" s="243">
        <v>10.7936507936508</v>
      </c>
      <c r="JX54" s="243">
        <v>12.554112554112599</v>
      </c>
      <c r="JY54" s="243">
        <v>12.8378378378378</v>
      </c>
      <c r="JZ54" s="243">
        <v>8.1896551724138007</v>
      </c>
      <c r="KA54" s="243">
        <v>12.135922330097101</v>
      </c>
      <c r="KB54" s="243">
        <v>7.0552147239263796</v>
      </c>
      <c r="KC54" s="243">
        <v>10.0946372239748</v>
      </c>
      <c r="KD54" s="243">
        <v>9.5238095238095308</v>
      </c>
      <c r="KE54" s="243">
        <v>3.3670033670033699</v>
      </c>
      <c r="KF54" s="128" t="str">
        <f t="shared" si="1"/>
        <v>--</v>
      </c>
      <c r="KG54" s="243">
        <v>11.483253588516799</v>
      </c>
      <c r="KH54" s="243">
        <v>1.8181818181818199</v>
      </c>
      <c r="KI54" s="128" t="str">
        <f t="shared" si="2"/>
        <v>--</v>
      </c>
      <c r="KJ54" s="243">
        <v>11.6666666666667</v>
      </c>
      <c r="KK54" s="243">
        <v>4.7297297297297298</v>
      </c>
      <c r="KL54" s="243">
        <v>7.4074074074074101</v>
      </c>
      <c r="KM54" s="243">
        <v>8.2524271844660202</v>
      </c>
      <c r="KN54" s="243">
        <v>3.9877300613496902</v>
      </c>
      <c r="KO54" s="243">
        <v>4.1009463722397497</v>
      </c>
      <c r="KP54" s="243">
        <v>4.6610169491525397</v>
      </c>
      <c r="KQ54" s="220">
        <v>6.2322946175637401</v>
      </c>
      <c r="KR54" s="220">
        <v>5.32544378698225</v>
      </c>
      <c r="KS54" s="220">
        <v>9.0909090909090793</v>
      </c>
      <c r="KT54" s="220">
        <v>11.572700296735899</v>
      </c>
      <c r="KU54" s="220">
        <v>16.809116809116802</v>
      </c>
      <c r="KV54" s="220">
        <v>16.071428571428601</v>
      </c>
      <c r="KW54" s="220">
        <v>5.6657223796034</v>
      </c>
      <c r="KX54" s="220">
        <v>6.5281899109792301</v>
      </c>
      <c r="KY54" s="128" t="str">
        <f t="shared" si="51"/>
        <v>--</v>
      </c>
      <c r="KZ54" s="128" t="str">
        <f t="shared" si="51"/>
        <v>--</v>
      </c>
      <c r="LA54" s="220">
        <v>4.8158640226628897</v>
      </c>
      <c r="LB54" s="128" t="str">
        <f t="shared" si="42"/>
        <v>--</v>
      </c>
      <c r="LC54" s="295">
        <v>27.868852459016402</v>
      </c>
      <c r="LD54" s="295">
        <v>23.905723905723899</v>
      </c>
      <c r="LE54" s="295">
        <v>18.113207547169807</v>
      </c>
      <c r="LF54" s="295">
        <v>6.0185185185185208</v>
      </c>
      <c r="LG54" s="295">
        <v>22.31884057971013</v>
      </c>
      <c r="LH54" s="295">
        <v>15.060240963855426</v>
      </c>
      <c r="LI54" s="295">
        <v>11.818181818181813</v>
      </c>
      <c r="LJ54" s="295">
        <v>6.8000000000000025</v>
      </c>
      <c r="LK54" s="380">
        <v>34.036939313984178</v>
      </c>
      <c r="LL54" s="381">
        <v>22.368421052631579</v>
      </c>
      <c r="LM54" s="381">
        <v>14.999999999999998</v>
      </c>
      <c r="LN54" s="381">
        <v>9.1954022988505741</v>
      </c>
      <c r="LO54" s="380">
        <v>16.343490304709135</v>
      </c>
      <c r="LP54" s="381">
        <v>20.202020202020208</v>
      </c>
      <c r="LQ54" s="381">
        <v>11.026615969581744</v>
      </c>
      <c r="LR54" s="381">
        <v>4.6296296296296324</v>
      </c>
      <c r="LS54" s="381">
        <v>19.130434782608692</v>
      </c>
      <c r="LT54" s="381">
        <v>13.554216867469876</v>
      </c>
      <c r="LU54" s="381">
        <v>10.909090909090915</v>
      </c>
      <c r="LV54" s="381">
        <v>6.0000000000000009</v>
      </c>
      <c r="LW54" s="381">
        <v>24.802110817941941</v>
      </c>
      <c r="LX54" s="381">
        <v>23.432343234323426</v>
      </c>
      <c r="LY54" s="381">
        <v>16.317991631799163</v>
      </c>
      <c r="LZ54" s="381">
        <v>12.716763005780345</v>
      </c>
      <c r="MA54" s="380">
        <v>36.065573770491817</v>
      </c>
      <c r="MB54" s="381">
        <v>31.313131313131308</v>
      </c>
      <c r="MC54" s="381">
        <v>25.572519083969457</v>
      </c>
      <c r="MD54" s="381">
        <v>21.12676056338027</v>
      </c>
      <c r="ME54" s="381">
        <v>35.964912280701746</v>
      </c>
      <c r="MF54" s="381">
        <v>28.313253012048186</v>
      </c>
      <c r="MG54" s="381">
        <v>23.63636363636363</v>
      </c>
      <c r="MH54" s="381">
        <v>21.513944223107568</v>
      </c>
      <c r="MI54" s="381">
        <v>39.736842105263158</v>
      </c>
      <c r="MJ54" s="381">
        <v>31.578947368421058</v>
      </c>
      <c r="MK54" s="381">
        <v>28.75</v>
      </c>
      <c r="ML54" s="381">
        <v>27.325581395348845</v>
      </c>
      <c r="MM54" s="378" t="str">
        <f t="shared" si="5"/>
        <v>--</v>
      </c>
      <c r="MN54" s="381">
        <v>23.569023569023564</v>
      </c>
      <c r="MO54" s="381">
        <v>21.969696969696976</v>
      </c>
      <c r="MP54" s="381">
        <v>20.465116279069772</v>
      </c>
      <c r="MQ54" s="378" t="str">
        <f t="shared" si="6"/>
        <v>--</v>
      </c>
      <c r="MR54" s="381">
        <v>17.417417417417425</v>
      </c>
      <c r="MS54" s="381">
        <v>19.393939393939409</v>
      </c>
      <c r="MT54" s="381">
        <v>17.928286852589643</v>
      </c>
      <c r="MU54" s="378" t="str">
        <f t="shared" si="7"/>
        <v>--</v>
      </c>
      <c r="MV54" s="381">
        <v>26.644736842105267</v>
      </c>
      <c r="MW54" s="381">
        <v>25</v>
      </c>
      <c r="MX54" s="381">
        <v>23.121387283236995</v>
      </c>
      <c r="MY54" s="380">
        <v>29.752066115702473</v>
      </c>
      <c r="MZ54" s="381">
        <v>29.292929292929287</v>
      </c>
      <c r="NA54" s="381">
        <v>27.169811320754732</v>
      </c>
      <c r="NB54" s="381">
        <v>21.860465116279077</v>
      </c>
      <c r="NC54" s="381">
        <v>28.654970760233923</v>
      </c>
      <c r="ND54" s="381">
        <v>22.289156626506049</v>
      </c>
      <c r="NE54" s="381">
        <v>24.242424242424264</v>
      </c>
      <c r="NF54" s="381">
        <v>19.521912350597603</v>
      </c>
      <c r="NG54" s="381">
        <v>32.446808510638306</v>
      </c>
      <c r="NH54" s="381">
        <v>36.065573770491795</v>
      </c>
      <c r="NI54" s="381">
        <v>28.75</v>
      </c>
      <c r="NJ54" s="381">
        <v>23.255813953488378</v>
      </c>
      <c r="NK54" s="380">
        <v>10.773480662983415</v>
      </c>
      <c r="NL54" s="381">
        <v>19.528619528619551</v>
      </c>
      <c r="NM54" s="381">
        <v>10.68702290076336</v>
      </c>
      <c r="NN54" s="381">
        <v>3.7209302325581417</v>
      </c>
      <c r="NO54" s="381">
        <v>9.8550724637681135</v>
      </c>
      <c r="NP54" s="381">
        <v>12.912912912912919</v>
      </c>
      <c r="NQ54" s="381">
        <v>8.7878787878787872</v>
      </c>
      <c r="NR54" s="381">
        <v>5.6000000000000014</v>
      </c>
      <c r="NS54" s="381">
        <v>13.874345549738214</v>
      </c>
      <c r="NT54" s="381">
        <v>13.355048859934856</v>
      </c>
      <c r="NU54" s="381">
        <v>11.250000000000002</v>
      </c>
      <c r="NV54" s="381">
        <v>7.428571428571427</v>
      </c>
      <c r="NW54" s="380">
        <v>7.7348066298342557</v>
      </c>
      <c r="NX54" s="381">
        <v>15.824915824915818</v>
      </c>
      <c r="NY54" s="381">
        <v>9.1254752851711061</v>
      </c>
      <c r="NZ54" s="381">
        <v>4.6511627906976765</v>
      </c>
      <c r="OA54" s="381">
        <v>8.3815028901734099</v>
      </c>
      <c r="OB54" s="381">
        <v>9.3093093093093113</v>
      </c>
      <c r="OC54" s="381">
        <v>8.7878787878787836</v>
      </c>
      <c r="OD54" s="381">
        <v>7.6000000000000014</v>
      </c>
      <c r="OE54" s="381">
        <v>9.6605744125326325</v>
      </c>
      <c r="OF54" s="381">
        <v>15.737704918032785</v>
      </c>
      <c r="OG54" s="381">
        <v>12.970711297071132</v>
      </c>
      <c r="OH54" s="381">
        <v>10.285714285714285</v>
      </c>
      <c r="OI54" s="380">
        <v>10.803324099722989</v>
      </c>
      <c r="OJ54" s="381">
        <v>10.101010101010095</v>
      </c>
      <c r="OK54" s="381">
        <v>7.6335877862595449</v>
      </c>
      <c r="OL54" s="381">
        <v>9.767441860465123</v>
      </c>
      <c r="OM54" s="381">
        <v>10.724637681159418</v>
      </c>
      <c r="ON54" s="381">
        <v>9.9099099099099135</v>
      </c>
      <c r="OO54" s="381">
        <v>8.1818181818181763</v>
      </c>
      <c r="OP54" s="381">
        <v>7.6000000000000023</v>
      </c>
      <c r="OQ54" s="381">
        <v>10.966057441253259</v>
      </c>
      <c r="OR54" s="381">
        <v>7.5657894736842124</v>
      </c>
      <c r="OS54" s="381">
        <v>5.8577405857740574</v>
      </c>
      <c r="OT54" s="381">
        <v>8.5714285714285765</v>
      </c>
      <c r="OU54" s="378" t="str">
        <f t="shared" si="8"/>
        <v>--</v>
      </c>
      <c r="OV54" s="381">
        <v>15.488215488215481</v>
      </c>
      <c r="OW54" s="381">
        <v>9.5419847328244263</v>
      </c>
      <c r="OX54" s="381">
        <v>17.209302325581397</v>
      </c>
      <c r="OY54" s="378" t="str">
        <f t="shared" si="9"/>
        <v>--</v>
      </c>
      <c r="OZ54" s="381">
        <v>10.179640718562874</v>
      </c>
      <c r="PA54" s="381">
        <v>12.462006079027359</v>
      </c>
      <c r="PB54" s="381">
        <v>15.199999999999998</v>
      </c>
      <c r="PC54" s="378" t="str">
        <f t="shared" si="10"/>
        <v>--</v>
      </c>
      <c r="PD54" s="381">
        <v>8.169934640522877</v>
      </c>
      <c r="PE54" s="381">
        <v>12.970711297071128</v>
      </c>
      <c r="PF54" s="381">
        <v>11.363636363636363</v>
      </c>
      <c r="PG54" s="380">
        <v>14.640883977900558</v>
      </c>
      <c r="PH54" s="381">
        <v>19.127516778523507</v>
      </c>
      <c r="PI54" s="381">
        <v>10.687022900763363</v>
      </c>
      <c r="PJ54" s="381">
        <v>9.767441860465123</v>
      </c>
      <c r="PK54" s="381">
        <v>12.427745664739881</v>
      </c>
      <c r="PL54" s="381">
        <v>13.253012048192764</v>
      </c>
      <c r="PM54" s="381">
        <v>10.606060606060609</v>
      </c>
      <c r="PN54" s="381">
        <v>12.399999999999999</v>
      </c>
      <c r="PO54" s="381">
        <v>12.433862433862426</v>
      </c>
      <c r="PP54" s="381">
        <v>14.473684210526326</v>
      </c>
      <c r="PQ54" s="381">
        <v>12.133891213389118</v>
      </c>
      <c r="PR54" s="381">
        <v>7.9545454545454541</v>
      </c>
      <c r="PS54" s="380">
        <v>7.0028011204481828</v>
      </c>
      <c r="PT54" s="381">
        <v>8.9700996677740896</v>
      </c>
      <c r="PU54" s="381">
        <v>8.9201877934272318</v>
      </c>
      <c r="PV54" s="381">
        <v>7.3333333333333366</v>
      </c>
      <c r="PW54" s="380">
        <v>10.198300283286109</v>
      </c>
      <c r="PX54" s="381">
        <v>15</v>
      </c>
      <c r="PY54" s="381">
        <v>13.615023474178402</v>
      </c>
      <c r="PZ54" s="381">
        <v>10.66666666666667</v>
      </c>
      <c r="QA54" s="380">
        <v>19.718309859154928</v>
      </c>
      <c r="QB54" s="381">
        <v>22.073578595317716</v>
      </c>
      <c r="QC54" s="381">
        <v>19.626168224299064</v>
      </c>
      <c r="QD54" s="381">
        <v>6.6666666666666679</v>
      </c>
      <c r="QE54" s="380">
        <v>5.6338028169014063</v>
      </c>
      <c r="QF54" s="381">
        <v>10.666666666666666</v>
      </c>
      <c r="QG54" s="381">
        <v>19.069767441860474</v>
      </c>
      <c r="QH54" s="381">
        <v>14.666666666666664</v>
      </c>
      <c r="QI54" s="380">
        <v>10.481586402266286</v>
      </c>
      <c r="QJ54" s="381">
        <v>22.033898305084747</v>
      </c>
      <c r="QK54" s="381">
        <v>15.040650406504076</v>
      </c>
      <c r="QL54" s="381">
        <v>11.057692307692308</v>
      </c>
      <c r="QM54" s="378" t="str">
        <f t="shared" si="11"/>
        <v>--</v>
      </c>
      <c r="QN54" s="381">
        <v>14.329268292682926</v>
      </c>
      <c r="QO54" s="381">
        <v>16.352201257861633</v>
      </c>
      <c r="QP54" s="381">
        <v>13.080168776371305</v>
      </c>
      <c r="QQ54" s="378" t="str">
        <f t="shared" si="12"/>
        <v>--</v>
      </c>
      <c r="QR54" s="381">
        <v>20.462046204620464</v>
      </c>
      <c r="QS54" s="381">
        <v>17.272727272727284</v>
      </c>
      <c r="QT54" s="381">
        <v>11.920529801324502</v>
      </c>
      <c r="QU54" s="380">
        <v>14.28571428571429</v>
      </c>
      <c r="QV54" s="381">
        <v>16.949152542372886</v>
      </c>
      <c r="QW54" s="381">
        <v>13.580246913580241</v>
      </c>
      <c r="QX54" s="381">
        <v>14.832535885167463</v>
      </c>
      <c r="QY54" s="378" t="str">
        <f t="shared" si="13"/>
        <v>--</v>
      </c>
      <c r="QZ54" s="381">
        <v>11.818181818181813</v>
      </c>
      <c r="RA54" s="381">
        <v>12.264150943396231</v>
      </c>
      <c r="RB54" s="381">
        <v>11.814345991561179</v>
      </c>
      <c r="RC54" s="378" t="str">
        <f t="shared" si="14"/>
        <v>--</v>
      </c>
      <c r="RD54" s="381">
        <v>21.192052980132456</v>
      </c>
      <c r="RE54" s="381">
        <v>15.981735159817356</v>
      </c>
      <c r="RF54" s="381">
        <v>11.409395973154362</v>
      </c>
    </row>
    <row r="55" spans="1:474" x14ac:dyDescent="0.25">
      <c r="A55" s="114">
        <v>51</v>
      </c>
      <c r="B55" s="93" t="s">
        <v>51</v>
      </c>
      <c r="C55" s="126">
        <v>27.480916030534353</v>
      </c>
      <c r="D55" s="126">
        <v>32.142857142857153</v>
      </c>
      <c r="E55" s="126">
        <v>12.500000000000002</v>
      </c>
      <c r="F55" s="126">
        <v>20.454545454545453</v>
      </c>
      <c r="G55" s="126">
        <v>30.000000000000004</v>
      </c>
      <c r="H55" s="126">
        <v>9.5744680851063801</v>
      </c>
      <c r="I55" s="126">
        <v>18.627450980392155</v>
      </c>
      <c r="J55" s="126">
        <v>29.896907216494856</v>
      </c>
      <c r="K55" s="126">
        <v>18.279569892473116</v>
      </c>
      <c r="L55" s="126">
        <v>13.725490196078431</v>
      </c>
      <c r="M55" s="128">
        <v>17.543859649122808</v>
      </c>
      <c r="N55" s="128">
        <v>3.9215686274509802</v>
      </c>
      <c r="O55" s="128">
        <v>9.5238095238095219</v>
      </c>
      <c r="P55" s="128">
        <v>20.930232558139529</v>
      </c>
      <c r="Q55" s="128">
        <v>5.1282051282051269</v>
      </c>
      <c r="R55" s="128">
        <v>53.84615384615384</v>
      </c>
      <c r="S55" s="128">
        <v>52.678571428571452</v>
      </c>
      <c r="T55" s="128">
        <v>25</v>
      </c>
      <c r="U55" s="128">
        <v>66.666666666666657</v>
      </c>
      <c r="V55" s="128">
        <v>52.713178294573659</v>
      </c>
      <c r="W55" s="128">
        <v>27.368421052631582</v>
      </c>
      <c r="X55" s="128">
        <v>49.504950495049506</v>
      </c>
      <c r="Y55" s="128">
        <v>68.041237113402047</v>
      </c>
      <c r="Z55" s="128">
        <v>47.311827956989234</v>
      </c>
      <c r="AA55" s="128">
        <v>56.000000000000007</v>
      </c>
      <c r="AB55" s="132">
        <v>47.368421052631575</v>
      </c>
      <c r="AC55" s="132">
        <v>29.411764705882355</v>
      </c>
      <c r="AD55" s="132">
        <v>26.19047619047619</v>
      </c>
      <c r="AE55" s="132">
        <v>48.837209302325597</v>
      </c>
      <c r="AF55" s="128">
        <v>41.025641025641015</v>
      </c>
      <c r="AG55" s="126">
        <v>45.384615384615387</v>
      </c>
      <c r="AH55" s="126">
        <v>30.357142857142879</v>
      </c>
      <c r="AI55" s="133">
        <v>12.499999999999996</v>
      </c>
      <c r="AJ55" s="133">
        <v>42.696629213483135</v>
      </c>
      <c r="AK55" s="128">
        <v>33.593749999999993</v>
      </c>
      <c r="AL55" s="128">
        <v>10.638297872340429</v>
      </c>
      <c r="AM55" s="128">
        <v>43.13725490196078</v>
      </c>
      <c r="AN55" s="128">
        <v>42.268041237113401</v>
      </c>
      <c r="AO55" s="128">
        <v>31.182795698924732</v>
      </c>
      <c r="AP55" s="128">
        <v>32</v>
      </c>
      <c r="AQ55" s="128">
        <v>28.070175438596479</v>
      </c>
      <c r="AR55" s="128">
        <v>17.647058823529409</v>
      </c>
      <c r="AS55" s="128">
        <v>19.047619047619047</v>
      </c>
      <c r="AT55" s="128">
        <v>30.232558139534891</v>
      </c>
      <c r="AU55" s="128">
        <v>43.589743589743584</v>
      </c>
      <c r="AV55" s="128" t="s">
        <v>286</v>
      </c>
      <c r="AW55" s="128" t="s">
        <v>286</v>
      </c>
      <c r="AX55" s="132" t="s">
        <v>286</v>
      </c>
      <c r="AY55" s="132" t="s">
        <v>286</v>
      </c>
      <c r="AZ55" s="132" t="s">
        <v>286</v>
      </c>
      <c r="BA55" s="132" t="s">
        <v>286</v>
      </c>
      <c r="BB55" s="128" t="s">
        <v>286</v>
      </c>
      <c r="BC55" s="132" t="s">
        <v>286</v>
      </c>
      <c r="BD55" s="132" t="s">
        <v>286</v>
      </c>
      <c r="BE55" s="132" t="s">
        <v>286</v>
      </c>
      <c r="BF55" s="132">
        <v>24.561403508771928</v>
      </c>
      <c r="BG55" s="128">
        <v>21.568627450980387</v>
      </c>
      <c r="BH55" s="121" t="s">
        <v>286</v>
      </c>
      <c r="BI55" s="121">
        <v>16.666666666666668</v>
      </c>
      <c r="BJ55" s="121">
        <v>35.897435897435905</v>
      </c>
      <c r="BK55" s="121" t="s">
        <v>286</v>
      </c>
      <c r="BL55" s="128" t="s">
        <v>286</v>
      </c>
      <c r="BM55" s="121" t="s">
        <v>286</v>
      </c>
      <c r="BN55" s="114" t="s">
        <v>286</v>
      </c>
      <c r="BO55" s="114" t="s">
        <v>286</v>
      </c>
      <c r="BP55" s="114" t="s">
        <v>286</v>
      </c>
      <c r="BQ55" s="128" t="s">
        <v>286</v>
      </c>
      <c r="BR55" s="121" t="s">
        <v>286</v>
      </c>
      <c r="BS55" s="121" t="s">
        <v>286</v>
      </c>
      <c r="BT55" s="121" t="s">
        <v>286</v>
      </c>
      <c r="BU55" s="128">
        <v>38.596491228070171</v>
      </c>
      <c r="BV55" s="121">
        <v>19.607843137254903</v>
      </c>
      <c r="BW55" s="121" t="s">
        <v>286</v>
      </c>
      <c r="BX55" s="121">
        <v>32.558139534883722</v>
      </c>
      <c r="BY55" s="128">
        <v>41.025641025641022</v>
      </c>
      <c r="BZ55" s="121">
        <v>23.484848484848488</v>
      </c>
      <c r="CA55" s="121">
        <v>43.750000000000028</v>
      </c>
      <c r="CB55" s="121">
        <v>24.038461538461537</v>
      </c>
      <c r="CC55" s="128">
        <v>29.032258064516132</v>
      </c>
      <c r="CD55" s="121">
        <v>38.461538461538467</v>
      </c>
      <c r="CE55" s="121">
        <v>28.421052631578959</v>
      </c>
      <c r="CF55" s="121">
        <v>29.126213592233015</v>
      </c>
      <c r="CG55" s="128">
        <v>40.206185567010309</v>
      </c>
      <c r="CH55" s="121">
        <v>28.723404255319156</v>
      </c>
      <c r="CI55" s="121">
        <v>34.000000000000007</v>
      </c>
      <c r="CJ55" s="121">
        <v>31.03448275862069</v>
      </c>
      <c r="CK55" s="121">
        <v>28.846153846153847</v>
      </c>
      <c r="CL55" s="121">
        <v>27.500000000000004</v>
      </c>
      <c r="CM55" s="121">
        <v>32.558139534883729</v>
      </c>
      <c r="CN55" s="121">
        <v>43.589743589743591</v>
      </c>
      <c r="CO55" s="121">
        <v>6.8181818181818192</v>
      </c>
      <c r="CP55" s="128">
        <v>13.392857142857146</v>
      </c>
      <c r="CQ55" s="121">
        <v>12.500000000000005</v>
      </c>
      <c r="CR55" s="121">
        <v>4.4943820224719113</v>
      </c>
      <c r="CS55" s="114">
        <v>8.5271317829457374</v>
      </c>
      <c r="CT55" s="114">
        <v>9.473684210526315</v>
      </c>
      <c r="CU55" s="128">
        <v>9.7087378640776709</v>
      </c>
      <c r="CV55" s="121">
        <v>13.402061855670102</v>
      </c>
      <c r="CW55" s="121">
        <v>15.957446808510639</v>
      </c>
      <c r="CX55" s="114">
        <v>2.0408163265306123</v>
      </c>
      <c r="CY55" s="114">
        <v>10.344827586206895</v>
      </c>
      <c r="CZ55" s="128">
        <v>7.8431372549019587</v>
      </c>
      <c r="DA55" s="121">
        <v>0</v>
      </c>
      <c r="DB55" s="121">
        <v>20.930232558139533</v>
      </c>
      <c r="DC55" s="114">
        <v>5.2631578947368416</v>
      </c>
      <c r="DD55" s="114" t="s">
        <v>286</v>
      </c>
      <c r="DE55" s="128" t="s">
        <v>286</v>
      </c>
      <c r="DF55" s="121" t="s">
        <v>286</v>
      </c>
      <c r="DG55" s="121" t="s">
        <v>286</v>
      </c>
      <c r="DH55" s="114" t="s">
        <v>286</v>
      </c>
      <c r="DI55" s="114" t="s">
        <v>286</v>
      </c>
      <c r="DJ55" s="128" t="s">
        <v>286</v>
      </c>
      <c r="DK55" s="121" t="s">
        <v>286</v>
      </c>
      <c r="DL55" s="121" t="s">
        <v>286</v>
      </c>
      <c r="DM55" s="121">
        <v>56.86274509803922</v>
      </c>
      <c r="DN55" s="121">
        <v>48.27586206896553</v>
      </c>
      <c r="DO55" s="128">
        <v>38.461538461538467</v>
      </c>
      <c r="DP55" s="121">
        <v>51.219512195121943</v>
      </c>
      <c r="DQ55" s="121">
        <v>55.813953488372093</v>
      </c>
      <c r="DR55" s="121">
        <v>30.76923076923077</v>
      </c>
      <c r="DS55" s="121" t="s">
        <v>286</v>
      </c>
      <c r="DT55" s="128" t="s">
        <v>286</v>
      </c>
      <c r="DU55" s="131" t="s">
        <v>286</v>
      </c>
      <c r="DV55" s="131" t="s">
        <v>286</v>
      </c>
      <c r="DW55" s="114" t="s">
        <v>286</v>
      </c>
      <c r="DX55" s="131" t="s">
        <v>286</v>
      </c>
      <c r="DY55" s="128" t="s">
        <v>286</v>
      </c>
      <c r="DZ55" s="128" t="s">
        <v>286</v>
      </c>
      <c r="EA55" s="128" t="s">
        <v>286</v>
      </c>
      <c r="EB55" s="128">
        <v>43.137254901960773</v>
      </c>
      <c r="EC55" s="128">
        <v>58.620689655172434</v>
      </c>
      <c r="ED55" s="128">
        <v>46.15384615384616</v>
      </c>
      <c r="EE55" s="128">
        <v>42.499999999999993</v>
      </c>
      <c r="EF55" s="128">
        <v>62.790697674418624</v>
      </c>
      <c r="EG55" s="128">
        <v>43.589743589743598</v>
      </c>
      <c r="EH55" s="128">
        <v>5.3030303030303054</v>
      </c>
      <c r="EI55" s="128">
        <v>16.071428571428569</v>
      </c>
      <c r="EJ55" s="128">
        <v>8.6538461538461551</v>
      </c>
      <c r="EK55" s="128">
        <v>1.0869565217391304</v>
      </c>
      <c r="EL55" s="121">
        <v>9.1603053435114514</v>
      </c>
      <c r="EM55" s="121">
        <v>6.3157894736842124</v>
      </c>
      <c r="EN55" s="121">
        <v>0</v>
      </c>
      <c r="EO55" s="121">
        <v>8.247422680412372</v>
      </c>
      <c r="EP55" s="128">
        <v>11.827956989247312</v>
      </c>
      <c r="EQ55" s="121">
        <v>1.9607843137254901</v>
      </c>
      <c r="ER55" s="121">
        <v>5.1724137931034484</v>
      </c>
      <c r="ES55" s="121">
        <v>7.6923076923076934</v>
      </c>
      <c r="ET55" s="121">
        <v>0</v>
      </c>
      <c r="EU55" s="128">
        <v>2.3255813953488369</v>
      </c>
      <c r="EV55" s="121">
        <v>2.5641025641025634</v>
      </c>
      <c r="EW55" s="121">
        <v>9.6296296296296315</v>
      </c>
      <c r="EX55" s="121">
        <v>14.159292035398231</v>
      </c>
      <c r="EY55" s="121">
        <v>7.6923076923076934</v>
      </c>
      <c r="EZ55" s="128">
        <v>2.1978021978021971</v>
      </c>
      <c r="FA55" s="121">
        <v>8.5271317829457374</v>
      </c>
      <c r="FB55" s="121">
        <v>3.225806451612903</v>
      </c>
      <c r="FC55" s="121">
        <v>8.823529411764703</v>
      </c>
      <c r="FD55" s="121">
        <v>7.2916666666666696</v>
      </c>
      <c r="FE55" s="128">
        <v>9.7826086956521721</v>
      </c>
      <c r="FF55" s="121">
        <v>5.8823529411764719</v>
      </c>
      <c r="FG55" s="121">
        <v>8.7719298245614024</v>
      </c>
      <c r="FH55" s="121">
        <v>3.8461538461538458</v>
      </c>
      <c r="FI55" s="121">
        <v>2.4390243902439024</v>
      </c>
      <c r="FJ55" s="128">
        <v>14.28571428571429</v>
      </c>
      <c r="FK55" s="121">
        <v>5.2631578947368407</v>
      </c>
      <c r="FL55" s="121">
        <v>21.641791044776127</v>
      </c>
      <c r="FM55" s="121">
        <v>30.973451327433629</v>
      </c>
      <c r="FN55" s="121">
        <v>24.999999999999996</v>
      </c>
      <c r="FO55" s="128">
        <v>10.989010989010989</v>
      </c>
      <c r="FP55" s="121">
        <v>35.156250000000028</v>
      </c>
      <c r="FQ55" s="121">
        <v>18.085106382978729</v>
      </c>
      <c r="FR55" s="121">
        <v>10.891089108910894</v>
      </c>
      <c r="FS55" s="121">
        <v>30.208333333333336</v>
      </c>
      <c r="FT55" s="128">
        <v>26.373626373626379</v>
      </c>
      <c r="FU55" s="121">
        <v>3.9215686274509802</v>
      </c>
      <c r="FV55" s="121">
        <v>10.526315789473685</v>
      </c>
      <c r="FW55" s="121">
        <v>13.461538461538462</v>
      </c>
      <c r="FX55" s="121">
        <v>4.761904761904761</v>
      </c>
      <c r="FY55" s="128">
        <v>14.285714285714286</v>
      </c>
      <c r="FZ55" s="121">
        <v>13.157894736842104</v>
      </c>
      <c r="GA55" s="121">
        <v>34.328358208955237</v>
      </c>
      <c r="GB55" s="121">
        <v>46.017699115044266</v>
      </c>
      <c r="GC55" s="121">
        <v>25.961538461538463</v>
      </c>
      <c r="GD55" s="128">
        <v>34.444444444444436</v>
      </c>
      <c r="GE55" s="121">
        <v>36.220472440944896</v>
      </c>
      <c r="GF55" s="121">
        <v>20.212765957446805</v>
      </c>
      <c r="GG55" s="121">
        <v>23.762376237623773</v>
      </c>
      <c r="GH55" s="121">
        <v>35.051546391752588</v>
      </c>
      <c r="GI55" s="128">
        <v>20.879120879120876</v>
      </c>
      <c r="GJ55" s="121">
        <v>18</v>
      </c>
      <c r="GK55" s="121">
        <v>20</v>
      </c>
      <c r="GL55" s="121">
        <v>13.461538461538458</v>
      </c>
      <c r="GM55" s="130">
        <v>12.195121951219512</v>
      </c>
      <c r="GN55" s="128">
        <v>21.428571428571431</v>
      </c>
      <c r="GO55" s="121">
        <v>10.526315789473683</v>
      </c>
      <c r="GP55" s="121">
        <v>11.19402985074627</v>
      </c>
      <c r="GQ55" s="121">
        <v>26.5486725663717</v>
      </c>
      <c r="GR55" s="121">
        <v>33.653846153846182</v>
      </c>
      <c r="GS55" s="128">
        <v>4.3956043956043951</v>
      </c>
      <c r="GT55" s="121">
        <v>21.09375</v>
      </c>
      <c r="GU55" s="121">
        <v>22.340425531914885</v>
      </c>
      <c r="GV55" s="121">
        <v>2.9702970297029707</v>
      </c>
      <c r="GW55" s="121">
        <v>32.989690721649495</v>
      </c>
      <c r="GX55" s="128">
        <v>39.560439560439562</v>
      </c>
      <c r="GY55" s="128">
        <v>3.9215686274509802</v>
      </c>
      <c r="GZ55" s="128">
        <v>12.500000000000002</v>
      </c>
      <c r="HA55" s="128">
        <v>38.461538461538474</v>
      </c>
      <c r="HB55" s="128">
        <v>0</v>
      </c>
      <c r="HC55" s="128">
        <v>9.5238095238095237</v>
      </c>
      <c r="HD55" s="128">
        <v>39.473684210526308</v>
      </c>
      <c r="HE55" s="128" t="s">
        <v>286</v>
      </c>
      <c r="HF55" s="128" t="s">
        <v>286</v>
      </c>
      <c r="HG55" s="128" t="s">
        <v>286</v>
      </c>
      <c r="HH55" s="128" t="s">
        <v>286</v>
      </c>
      <c r="HI55" s="128" t="s">
        <v>286</v>
      </c>
      <c r="HJ55" s="128" t="s">
        <v>286</v>
      </c>
      <c r="HK55" s="128" t="s">
        <v>286</v>
      </c>
      <c r="HL55" s="121" t="s">
        <v>286</v>
      </c>
      <c r="HM55" s="121" t="s">
        <v>286</v>
      </c>
      <c r="HN55" s="121" t="s">
        <v>286</v>
      </c>
      <c r="HO55" s="121">
        <v>3.773584905660377</v>
      </c>
      <c r="HP55" s="128">
        <v>9.6153846153846168</v>
      </c>
      <c r="HQ55" s="121" t="s">
        <v>286</v>
      </c>
      <c r="HR55" s="121">
        <v>9.3023255813953494</v>
      </c>
      <c r="HS55" s="121">
        <v>23.684210526315784</v>
      </c>
      <c r="HT55" s="129">
        <v>10.526315789473687</v>
      </c>
      <c r="HU55" s="128">
        <v>15.740740740740742</v>
      </c>
      <c r="HV55" s="114">
        <v>15.384615384615387</v>
      </c>
      <c r="HW55" s="114">
        <v>8.8888888888888893</v>
      </c>
      <c r="HX55" s="114">
        <v>7.8125000000000018</v>
      </c>
      <c r="HY55" s="114">
        <v>6.3157894736842097</v>
      </c>
      <c r="HZ55" s="114">
        <v>6.9306930693069324</v>
      </c>
      <c r="IA55" s="114">
        <v>10.309278350515466</v>
      </c>
      <c r="IB55" s="114">
        <v>7.6923076923076898</v>
      </c>
      <c r="IC55" s="114">
        <v>8</v>
      </c>
      <c r="ID55" s="114">
        <v>7.5471698113207539</v>
      </c>
      <c r="IE55" s="114">
        <v>5.7692307692307709</v>
      </c>
      <c r="IF55" s="114">
        <v>2.3809523809523809</v>
      </c>
      <c r="IG55" s="114">
        <v>9.5238095238095237</v>
      </c>
      <c r="IH55" s="114">
        <v>5.2631578947368407</v>
      </c>
      <c r="II55" s="114">
        <v>0.76335877862595403</v>
      </c>
      <c r="IJ55" s="114">
        <v>11.926605504587155</v>
      </c>
      <c r="IK55" s="114">
        <v>6.7307692307692308</v>
      </c>
      <c r="IL55" s="114">
        <v>2.272727272727272</v>
      </c>
      <c r="IM55" s="114">
        <v>8.661417322834648</v>
      </c>
      <c r="IN55" s="114">
        <v>6.3157894736842124</v>
      </c>
      <c r="IO55" s="114">
        <v>8.7378640776699044</v>
      </c>
      <c r="IP55" s="114">
        <v>7.2164948453608257</v>
      </c>
      <c r="IQ55" s="114">
        <v>6.593406593406594</v>
      </c>
      <c r="IR55" s="114">
        <v>0</v>
      </c>
      <c r="IS55" s="114">
        <v>5.6603773584905666</v>
      </c>
      <c r="IT55" s="114">
        <v>3.8461538461538458</v>
      </c>
      <c r="IU55" s="114">
        <v>2.3809523809523805</v>
      </c>
      <c r="IV55" s="114">
        <v>7.3170731707317076</v>
      </c>
      <c r="IW55" s="114">
        <v>15.789473684210527</v>
      </c>
      <c r="IX55" s="114" t="str">
        <f t="shared" ref="IX55:JF64" si="52">"--"</f>
        <v>--</v>
      </c>
      <c r="IY55" s="114" t="str">
        <f t="shared" si="52"/>
        <v>--</v>
      </c>
      <c r="IZ55" s="114" t="str">
        <f t="shared" si="52"/>
        <v>--</v>
      </c>
      <c r="JA55" s="114" t="str">
        <f t="shared" si="52"/>
        <v>--</v>
      </c>
      <c r="JB55" s="114" t="str">
        <f t="shared" si="52"/>
        <v>--</v>
      </c>
      <c r="JC55" s="114" t="str">
        <f t="shared" si="52"/>
        <v>--</v>
      </c>
      <c r="JD55" s="114" t="str">
        <f t="shared" si="52"/>
        <v>--</v>
      </c>
      <c r="JE55" s="114" t="str">
        <f t="shared" si="52"/>
        <v>--</v>
      </c>
      <c r="JF55" s="114" t="str">
        <f t="shared" si="52"/>
        <v>--</v>
      </c>
      <c r="JG55" s="243">
        <v>4.2253521126760596</v>
      </c>
      <c r="JH55" s="243">
        <v>8.5714285714285694</v>
      </c>
      <c r="JI55" s="243">
        <v>2.98507462686567</v>
      </c>
      <c r="JJ55" s="243">
        <v>5.4794520547945202</v>
      </c>
      <c r="JK55" s="243">
        <v>5.0632911392404996</v>
      </c>
      <c r="JL55" s="243">
        <v>5.3333333333333304</v>
      </c>
      <c r="JM55" s="243">
        <v>11.2676056338028</v>
      </c>
      <c r="JN55" s="243">
        <v>11.4285714285714</v>
      </c>
      <c r="JO55" s="243">
        <v>7.4626865671641802</v>
      </c>
      <c r="JP55" s="243">
        <v>6.8493150684931496</v>
      </c>
      <c r="JQ55" s="243">
        <v>11.3924050632911</v>
      </c>
      <c r="JR55" s="243">
        <v>8</v>
      </c>
      <c r="JS55" s="243">
        <v>8.4507042253521103</v>
      </c>
      <c r="JT55" s="243">
        <v>8.5714285714285694</v>
      </c>
      <c r="JU55" s="243">
        <v>8.9552238805970195</v>
      </c>
      <c r="JV55" s="243">
        <v>12.328767123287699</v>
      </c>
      <c r="JW55" s="243">
        <v>13.924050632911401</v>
      </c>
      <c r="JX55" s="243">
        <v>6.6666666666666696</v>
      </c>
      <c r="JY55" s="243">
        <v>5.6338028169014098</v>
      </c>
      <c r="JZ55" s="243">
        <v>4.2857142857142803</v>
      </c>
      <c r="KA55" s="243">
        <v>8.9552238805970106</v>
      </c>
      <c r="KB55" s="243">
        <v>8.2191780821917799</v>
      </c>
      <c r="KC55" s="243">
        <v>2.5316455696202498</v>
      </c>
      <c r="KD55" s="243">
        <v>8</v>
      </c>
      <c r="KE55" s="243">
        <v>1.40845070422535</v>
      </c>
      <c r="KF55" s="128" t="str">
        <f t="shared" si="1"/>
        <v>--</v>
      </c>
      <c r="KG55" s="243">
        <v>10.6060606060606</v>
      </c>
      <c r="KH55" s="243">
        <v>4.10958904109589</v>
      </c>
      <c r="KI55" s="128" t="str">
        <f t="shared" si="2"/>
        <v>--</v>
      </c>
      <c r="KJ55" s="243">
        <v>8</v>
      </c>
      <c r="KK55" s="243">
        <v>1.40845070422535</v>
      </c>
      <c r="KL55" s="243">
        <v>2.8571428571428599</v>
      </c>
      <c r="KM55" s="243">
        <v>2.98507462686567</v>
      </c>
      <c r="KN55" s="243">
        <v>5.4794520547945202</v>
      </c>
      <c r="KO55" s="243">
        <v>1.26582278481013</v>
      </c>
      <c r="KP55" s="243">
        <v>2.6666666666666701</v>
      </c>
      <c r="KQ55" s="220">
        <v>4.9180327868852496</v>
      </c>
      <c r="KR55" s="220">
        <v>4.3478260869565197</v>
      </c>
      <c r="KS55" s="220">
        <v>5</v>
      </c>
      <c r="KT55" s="220">
        <v>10.144927536231901</v>
      </c>
      <c r="KU55" s="220">
        <v>6.5573770491803298</v>
      </c>
      <c r="KV55" s="220">
        <v>15.9420289855072</v>
      </c>
      <c r="KW55" s="220">
        <v>0</v>
      </c>
      <c r="KX55" s="220">
        <v>1.4492753623188399</v>
      </c>
      <c r="KY55" s="128" t="str">
        <f t="shared" si="51"/>
        <v>--</v>
      </c>
      <c r="KZ55" s="128" t="str">
        <f t="shared" si="51"/>
        <v>--</v>
      </c>
      <c r="LA55" s="220">
        <v>5.0847457627118597</v>
      </c>
      <c r="LB55" s="128" t="str">
        <f t="shared" si="42"/>
        <v>--</v>
      </c>
      <c r="LC55" s="295">
        <v>34.426229508196712</v>
      </c>
      <c r="LD55" s="295">
        <v>23.943661971830988</v>
      </c>
      <c r="LE55" s="295">
        <v>11.594202898550719</v>
      </c>
      <c r="LF55" s="295">
        <v>4.4776119402985088</v>
      </c>
      <c r="LG55" s="295">
        <v>35.294117647058826</v>
      </c>
      <c r="LH55" s="295">
        <v>10.958904109589044</v>
      </c>
      <c r="LI55" s="295">
        <v>15.189873417721515</v>
      </c>
      <c r="LJ55" s="295">
        <v>4</v>
      </c>
      <c r="LK55" s="380">
        <v>30.434782608695659</v>
      </c>
      <c r="LL55" s="381">
        <v>22.666666666666664</v>
      </c>
      <c r="LM55" s="381">
        <v>19.402985074626859</v>
      </c>
      <c r="LN55" s="381">
        <v>4.6153846153846141</v>
      </c>
      <c r="LO55" s="380">
        <v>19.672131147540988</v>
      </c>
      <c r="LP55" s="381">
        <v>14.285714285714283</v>
      </c>
      <c r="LQ55" s="381">
        <v>12.857142857142856</v>
      </c>
      <c r="LR55" s="381">
        <v>4.4776119402985062</v>
      </c>
      <c r="LS55" s="381">
        <v>20.588235294117649</v>
      </c>
      <c r="LT55" s="381">
        <v>13.698630136986296</v>
      </c>
      <c r="LU55" s="381">
        <v>8.9743589743589727</v>
      </c>
      <c r="LV55" s="381">
        <v>5.333333333333333</v>
      </c>
      <c r="LW55" s="381">
        <v>29.411764705882351</v>
      </c>
      <c r="LX55" s="381">
        <v>12.162162162162168</v>
      </c>
      <c r="LY55" s="381">
        <v>14.705882352941174</v>
      </c>
      <c r="LZ55" s="381">
        <v>0</v>
      </c>
      <c r="MA55" s="380">
        <v>37.704918032786885</v>
      </c>
      <c r="MB55" s="381">
        <v>36.619718309859152</v>
      </c>
      <c r="MC55" s="381">
        <v>32.857142857142854</v>
      </c>
      <c r="MD55" s="381">
        <v>35.820895522388071</v>
      </c>
      <c r="ME55" s="381">
        <v>39.705882352941188</v>
      </c>
      <c r="MF55" s="381">
        <v>27.397260273972595</v>
      </c>
      <c r="MG55" s="381">
        <v>31.645569620253166</v>
      </c>
      <c r="MH55" s="381">
        <v>22.666666666666679</v>
      </c>
      <c r="MI55" s="381">
        <v>47.058823529411768</v>
      </c>
      <c r="MJ55" s="381">
        <v>26.666666666666657</v>
      </c>
      <c r="MK55" s="381">
        <v>26.865671641791035</v>
      </c>
      <c r="ML55" s="381">
        <v>12.307692307692303</v>
      </c>
      <c r="MM55" s="378" t="str">
        <f t="shared" si="5"/>
        <v>--</v>
      </c>
      <c r="MN55" s="381">
        <v>21.126760563380287</v>
      </c>
      <c r="MO55" s="381">
        <v>27.142857142857149</v>
      </c>
      <c r="MP55" s="381">
        <v>31.343283582089562</v>
      </c>
      <c r="MQ55" s="378" t="str">
        <f t="shared" si="6"/>
        <v>--</v>
      </c>
      <c r="MR55" s="381">
        <v>8.2191780821917799</v>
      </c>
      <c r="MS55" s="381">
        <v>21.518987341772142</v>
      </c>
      <c r="MT55" s="381">
        <v>9.3333333333333321</v>
      </c>
      <c r="MU55" s="378" t="str">
        <f t="shared" si="7"/>
        <v>--</v>
      </c>
      <c r="MV55" s="381">
        <v>22.666666666666657</v>
      </c>
      <c r="MW55" s="381">
        <v>19.117647058823529</v>
      </c>
      <c r="MX55" s="381">
        <v>6.1538461538461542</v>
      </c>
      <c r="MY55" s="380">
        <v>34.426229508196712</v>
      </c>
      <c r="MZ55" s="381">
        <v>33.802816901408455</v>
      </c>
      <c r="NA55" s="381">
        <v>44.285714285714292</v>
      </c>
      <c r="NB55" s="381">
        <v>29.8507462686567</v>
      </c>
      <c r="NC55" s="381">
        <v>33.82352941176471</v>
      </c>
      <c r="ND55" s="381">
        <v>34.246575342465754</v>
      </c>
      <c r="NE55" s="381">
        <v>32.911392405063303</v>
      </c>
      <c r="NF55" s="381">
        <v>24</v>
      </c>
      <c r="NG55" s="381">
        <v>52.941176470588246</v>
      </c>
      <c r="NH55" s="381">
        <v>30.666666666666668</v>
      </c>
      <c r="NI55" s="381">
        <v>25</v>
      </c>
      <c r="NJ55" s="381">
        <v>13.846153846153845</v>
      </c>
      <c r="NK55" s="380">
        <v>13.114754098360653</v>
      </c>
      <c r="NL55" s="381">
        <v>11.26760563380282</v>
      </c>
      <c r="NM55" s="381">
        <v>11.428571428571431</v>
      </c>
      <c r="NN55" s="381">
        <v>1.4925373134328357</v>
      </c>
      <c r="NO55" s="381">
        <v>14.705882352941174</v>
      </c>
      <c r="NP55" s="381">
        <v>9.7222222222222214</v>
      </c>
      <c r="NQ55" s="381">
        <v>6.3291139240506329</v>
      </c>
      <c r="NR55" s="381">
        <v>6.6666666666666661</v>
      </c>
      <c r="NS55" s="381">
        <v>9.9999999999999982</v>
      </c>
      <c r="NT55" s="381">
        <v>12.16216216216216</v>
      </c>
      <c r="NU55" s="381">
        <v>10.294117647058824</v>
      </c>
      <c r="NV55" s="381">
        <v>1.5151515151515149</v>
      </c>
      <c r="NW55" s="380">
        <v>1.6393442622950816</v>
      </c>
      <c r="NX55" s="381">
        <v>8.4507042253521139</v>
      </c>
      <c r="NY55" s="381">
        <v>19.999999999999993</v>
      </c>
      <c r="NZ55" s="381">
        <v>10.447761194029852</v>
      </c>
      <c r="OA55" s="381">
        <v>4.4117647058823541</v>
      </c>
      <c r="OB55" s="381">
        <v>11.111111111111114</v>
      </c>
      <c r="OC55" s="381">
        <v>7.5949367088607591</v>
      </c>
      <c r="OD55" s="381">
        <v>7.9999999999999991</v>
      </c>
      <c r="OE55" s="381">
        <v>7.1428571428571468</v>
      </c>
      <c r="OF55" s="381">
        <v>9.4594594594594597</v>
      </c>
      <c r="OG55" s="381">
        <v>10.294117647058826</v>
      </c>
      <c r="OH55" s="381">
        <v>4.5454545454545441</v>
      </c>
      <c r="OI55" s="380">
        <v>4.9180327868852469</v>
      </c>
      <c r="OJ55" s="381">
        <v>5.6338028169014098</v>
      </c>
      <c r="OK55" s="381">
        <v>12.857142857142863</v>
      </c>
      <c r="OL55" s="381">
        <v>13.432835820895523</v>
      </c>
      <c r="OM55" s="381">
        <v>8.8235294117647083</v>
      </c>
      <c r="ON55" s="381">
        <v>11.111111111111112</v>
      </c>
      <c r="OO55" s="381">
        <v>10.126582278481013</v>
      </c>
      <c r="OP55" s="381">
        <v>4</v>
      </c>
      <c r="OQ55" s="381">
        <v>12.857142857142861</v>
      </c>
      <c r="OR55" s="381">
        <v>5.405405405405407</v>
      </c>
      <c r="OS55" s="381">
        <v>10.447761194029855</v>
      </c>
      <c r="OT55" s="381">
        <v>0</v>
      </c>
      <c r="OU55" s="378" t="str">
        <f t="shared" si="8"/>
        <v>--</v>
      </c>
      <c r="OV55" s="381">
        <v>11.267605633802818</v>
      </c>
      <c r="OW55" s="381">
        <v>28.571428571428577</v>
      </c>
      <c r="OX55" s="381">
        <v>19.402985074626869</v>
      </c>
      <c r="OY55" s="378" t="str">
        <f t="shared" si="9"/>
        <v>--</v>
      </c>
      <c r="OZ55" s="381">
        <v>6.9444444444444455</v>
      </c>
      <c r="PA55" s="381">
        <v>15.189873417721522</v>
      </c>
      <c r="PB55" s="381">
        <v>9.3333333333333357</v>
      </c>
      <c r="PC55" s="378" t="str">
        <f t="shared" si="10"/>
        <v>--</v>
      </c>
      <c r="PD55" s="381">
        <v>2.7397260273972601</v>
      </c>
      <c r="PE55" s="381">
        <v>10.294117647058828</v>
      </c>
      <c r="PF55" s="381">
        <v>7.5757575757575744</v>
      </c>
      <c r="PG55" s="380">
        <v>16.393442622950825</v>
      </c>
      <c r="PH55" s="381">
        <v>16.901408450704217</v>
      </c>
      <c r="PI55" s="381">
        <v>24.285714285714285</v>
      </c>
      <c r="PJ55" s="381">
        <v>8.9552238805970159</v>
      </c>
      <c r="PK55" s="381">
        <v>14.705882352941174</v>
      </c>
      <c r="PL55" s="381">
        <v>19.444444444444443</v>
      </c>
      <c r="PM55" s="381">
        <v>15.384615384615383</v>
      </c>
      <c r="PN55" s="381">
        <v>10.666666666666668</v>
      </c>
      <c r="PO55" s="381">
        <v>21.428571428571434</v>
      </c>
      <c r="PP55" s="381">
        <v>9.4594594594594561</v>
      </c>
      <c r="PQ55" s="381">
        <v>8.9552238805970124</v>
      </c>
      <c r="PR55" s="381">
        <v>3.0303030303030303</v>
      </c>
      <c r="PS55" s="380">
        <v>1.4925373134328359</v>
      </c>
      <c r="PT55" s="381">
        <v>5.7971014492753632</v>
      </c>
      <c r="PU55" s="381">
        <v>5.9701492537313445</v>
      </c>
      <c r="PV55" s="381">
        <v>1.5151515151515149</v>
      </c>
      <c r="PW55" s="380">
        <v>9.0909090909090882</v>
      </c>
      <c r="PX55" s="381">
        <v>8.695652173913043</v>
      </c>
      <c r="PY55" s="381">
        <v>5.9701492537313428</v>
      </c>
      <c r="PZ55" s="381">
        <v>7.5757575757575779</v>
      </c>
      <c r="QA55" s="380">
        <v>15.151515151515152</v>
      </c>
      <c r="QB55" s="381">
        <v>10.294117647058822</v>
      </c>
      <c r="QC55" s="381">
        <v>10.447761194029853</v>
      </c>
      <c r="QD55" s="381">
        <v>9.0909090909090899</v>
      </c>
      <c r="QE55" s="380">
        <v>0</v>
      </c>
      <c r="QF55" s="381">
        <v>5.7971014492753614</v>
      </c>
      <c r="QG55" s="381">
        <v>4.4776119402985071</v>
      </c>
      <c r="QH55" s="381">
        <v>3.0303030303030298</v>
      </c>
      <c r="QI55" s="380">
        <v>18.032786885245898</v>
      </c>
      <c r="QJ55" s="381">
        <v>9.8591549295774641</v>
      </c>
      <c r="QK55" s="381">
        <v>11.428571428571434</v>
      </c>
      <c r="QL55" s="381">
        <v>7.4626865671641811</v>
      </c>
      <c r="QM55" s="378" t="str">
        <f t="shared" si="11"/>
        <v>--</v>
      </c>
      <c r="QN55" s="381">
        <v>20.547945205479447</v>
      </c>
      <c r="QO55" s="381">
        <v>17.721518987341771</v>
      </c>
      <c r="QP55" s="381">
        <v>9.3333333333333339</v>
      </c>
      <c r="QQ55" s="378" t="str">
        <f t="shared" si="12"/>
        <v>--</v>
      </c>
      <c r="QR55" s="381">
        <v>10.144927536231886</v>
      </c>
      <c r="QS55" s="381">
        <v>9.0909090909090917</v>
      </c>
      <c r="QT55" s="381">
        <v>12.121212121212125</v>
      </c>
      <c r="QU55" s="380">
        <v>14.754098360655735</v>
      </c>
      <c r="QV55" s="381">
        <v>12.676056338028166</v>
      </c>
      <c r="QW55" s="381">
        <v>10.000000000000004</v>
      </c>
      <c r="QX55" s="381">
        <v>12.121212121212121</v>
      </c>
      <c r="QY55" s="378" t="str">
        <f t="shared" si="13"/>
        <v>--</v>
      </c>
      <c r="QZ55" s="381">
        <v>4.1095890410958891</v>
      </c>
      <c r="RA55" s="381">
        <v>18.421052631578952</v>
      </c>
      <c r="RB55" s="381">
        <v>6.6666666666666661</v>
      </c>
      <c r="RC55" s="378" t="str">
        <f t="shared" si="14"/>
        <v>--</v>
      </c>
      <c r="RD55" s="381">
        <v>14.285714285714286</v>
      </c>
      <c r="RE55" s="381">
        <v>8.9552238805970195</v>
      </c>
      <c r="RF55" s="381">
        <v>4.615384615384615</v>
      </c>
    </row>
    <row r="56" spans="1:474" ht="21" customHeight="1" x14ac:dyDescent="0.25">
      <c r="A56" s="114">
        <v>52</v>
      </c>
      <c r="B56" s="93" t="s">
        <v>52</v>
      </c>
      <c r="C56" s="126">
        <v>31.213872832369937</v>
      </c>
      <c r="D56" s="126">
        <v>44.366197183098599</v>
      </c>
      <c r="E56" s="126">
        <v>13.605442176870751</v>
      </c>
      <c r="F56" s="126">
        <v>35.43307086614174</v>
      </c>
      <c r="G56" s="126">
        <v>33.548387096774199</v>
      </c>
      <c r="H56" s="126">
        <v>20.799999999999997</v>
      </c>
      <c r="I56" s="126">
        <v>22.916666666666668</v>
      </c>
      <c r="J56" s="126">
        <v>32.298136645962728</v>
      </c>
      <c r="K56" s="126">
        <v>26.050420168067227</v>
      </c>
      <c r="L56" s="126">
        <v>28.289473684210535</v>
      </c>
      <c r="M56" s="128">
        <v>23.870967741935491</v>
      </c>
      <c r="N56" s="128">
        <v>9.4017094017093985</v>
      </c>
      <c r="O56" s="128">
        <v>36.842105263157897</v>
      </c>
      <c r="P56" s="128">
        <v>18.881118881118869</v>
      </c>
      <c r="Q56" s="128">
        <v>11.71875</v>
      </c>
      <c r="R56" s="128">
        <v>58.720930232558125</v>
      </c>
      <c r="S56" s="128">
        <v>58.450704225352126</v>
      </c>
      <c r="T56" s="128">
        <v>23.809523809523821</v>
      </c>
      <c r="U56" s="128">
        <v>66.923076923076948</v>
      </c>
      <c r="V56" s="128">
        <v>62.337662337662309</v>
      </c>
      <c r="W56" s="128">
        <v>39.200000000000024</v>
      </c>
      <c r="X56" s="128">
        <v>51.36986301369862</v>
      </c>
      <c r="Y56" s="128">
        <v>54.375000000000014</v>
      </c>
      <c r="Z56" s="128">
        <v>30.50847457627118</v>
      </c>
      <c r="AA56" s="128">
        <v>54.966887417218558</v>
      </c>
      <c r="AB56" s="132">
        <v>56.493506493506501</v>
      </c>
      <c r="AC56" s="132">
        <v>22.689075630252109</v>
      </c>
      <c r="AD56" s="132">
        <v>63.157894736842096</v>
      </c>
      <c r="AE56" s="132">
        <v>39.007092198581603</v>
      </c>
      <c r="AF56" s="128">
        <v>23.622047244094507</v>
      </c>
      <c r="AG56" s="126">
        <v>43.103448275862071</v>
      </c>
      <c r="AH56" s="126">
        <v>36.619718309859145</v>
      </c>
      <c r="AI56" s="133">
        <v>13.605442176870755</v>
      </c>
      <c r="AJ56" s="133">
        <v>53.846153846153854</v>
      </c>
      <c r="AK56" s="128">
        <v>41.558441558441558</v>
      </c>
      <c r="AL56" s="128">
        <v>20.967741935483868</v>
      </c>
      <c r="AM56" s="128">
        <v>33.103448275862092</v>
      </c>
      <c r="AN56" s="128">
        <v>42.499999999999993</v>
      </c>
      <c r="AO56" s="128">
        <v>13.445378151260508</v>
      </c>
      <c r="AP56" s="128">
        <v>37.748344370860941</v>
      </c>
      <c r="AQ56" s="128">
        <v>29.870129870129876</v>
      </c>
      <c r="AR56" s="128">
        <v>14.40677966101695</v>
      </c>
      <c r="AS56" s="128">
        <v>42.10526315789474</v>
      </c>
      <c r="AT56" s="128">
        <v>29.370629370629377</v>
      </c>
      <c r="AU56" s="128">
        <v>15.503875968992247</v>
      </c>
      <c r="AV56" s="128" t="s">
        <v>286</v>
      </c>
      <c r="AW56" s="128" t="s">
        <v>286</v>
      </c>
      <c r="AX56" s="132" t="s">
        <v>286</v>
      </c>
      <c r="AY56" s="132" t="s">
        <v>286</v>
      </c>
      <c r="AZ56" s="132" t="s">
        <v>286</v>
      </c>
      <c r="BA56" s="132" t="s">
        <v>286</v>
      </c>
      <c r="BB56" s="128" t="s">
        <v>286</v>
      </c>
      <c r="BC56" s="132" t="s">
        <v>286</v>
      </c>
      <c r="BD56" s="132" t="s">
        <v>286</v>
      </c>
      <c r="BE56" s="132" t="s">
        <v>286</v>
      </c>
      <c r="BF56" s="132">
        <v>18.181818181818183</v>
      </c>
      <c r="BG56" s="128">
        <v>21.008403361344541</v>
      </c>
      <c r="BH56" s="121" t="s">
        <v>286</v>
      </c>
      <c r="BI56" s="121">
        <v>15.492957746478874</v>
      </c>
      <c r="BJ56" s="121">
        <v>17.829457364341099</v>
      </c>
      <c r="BK56" s="121" t="s">
        <v>286</v>
      </c>
      <c r="BL56" s="128" t="s">
        <v>286</v>
      </c>
      <c r="BM56" s="121" t="s">
        <v>286</v>
      </c>
      <c r="BN56" s="114" t="s">
        <v>286</v>
      </c>
      <c r="BO56" s="114" t="s">
        <v>286</v>
      </c>
      <c r="BP56" s="114" t="s">
        <v>286</v>
      </c>
      <c r="BQ56" s="128" t="s">
        <v>286</v>
      </c>
      <c r="BR56" s="121" t="s">
        <v>286</v>
      </c>
      <c r="BS56" s="121" t="s">
        <v>286</v>
      </c>
      <c r="BT56" s="121" t="s">
        <v>286</v>
      </c>
      <c r="BU56" s="128">
        <v>29.032258064516128</v>
      </c>
      <c r="BV56" s="121">
        <v>20.512820512820515</v>
      </c>
      <c r="BW56" s="121" t="s">
        <v>286</v>
      </c>
      <c r="BX56" s="121">
        <v>27.272727272727277</v>
      </c>
      <c r="BY56" s="128">
        <v>18.750000000000007</v>
      </c>
      <c r="BZ56" s="121">
        <v>31.638418079096059</v>
      </c>
      <c r="CA56" s="121">
        <v>41.95804195804196</v>
      </c>
      <c r="CB56" s="121">
        <v>34.931506849315063</v>
      </c>
      <c r="CC56" s="128">
        <v>40.151515151515163</v>
      </c>
      <c r="CD56" s="121">
        <v>38.064516129032256</v>
      </c>
      <c r="CE56" s="121">
        <v>44.094488188976371</v>
      </c>
      <c r="CF56" s="121">
        <v>38.356164383561634</v>
      </c>
      <c r="CG56" s="128">
        <v>41.463414634146346</v>
      </c>
      <c r="CH56" s="121">
        <v>33.333333333333343</v>
      </c>
      <c r="CI56" s="121">
        <v>33.552631578947384</v>
      </c>
      <c r="CJ56" s="121">
        <v>41.666666666666664</v>
      </c>
      <c r="CK56" s="121">
        <v>25.833333333333332</v>
      </c>
      <c r="CL56" s="121">
        <v>15.789473684210527</v>
      </c>
      <c r="CM56" s="121">
        <v>32.167832167832174</v>
      </c>
      <c r="CN56" s="121">
        <v>25.581395348837201</v>
      </c>
      <c r="CO56" s="121">
        <v>5.8139534883720962</v>
      </c>
      <c r="CP56" s="128">
        <v>23.77622377622378</v>
      </c>
      <c r="CQ56" s="121">
        <v>12.328767123287671</v>
      </c>
      <c r="CR56" s="121">
        <v>11.904761904761907</v>
      </c>
      <c r="CS56" s="114">
        <v>25.490196078431378</v>
      </c>
      <c r="CT56" s="114">
        <v>19.512195121951208</v>
      </c>
      <c r="CU56" s="128">
        <v>6.9444444444444446</v>
      </c>
      <c r="CV56" s="121">
        <v>25.301204819277114</v>
      </c>
      <c r="CW56" s="121">
        <v>17.213114754098374</v>
      </c>
      <c r="CX56" s="114">
        <v>6.1224489795918355</v>
      </c>
      <c r="CY56" s="114">
        <v>19.354838709677416</v>
      </c>
      <c r="CZ56" s="128">
        <v>16.101694915254239</v>
      </c>
      <c r="DA56" s="121">
        <v>11.764705882352942</v>
      </c>
      <c r="DB56" s="121">
        <v>19.708029197080293</v>
      </c>
      <c r="DC56" s="114">
        <v>8.7301587301587329</v>
      </c>
      <c r="DD56" s="114" t="s">
        <v>286</v>
      </c>
      <c r="DE56" s="128" t="s">
        <v>286</v>
      </c>
      <c r="DF56" s="121" t="s">
        <v>286</v>
      </c>
      <c r="DG56" s="121" t="s">
        <v>286</v>
      </c>
      <c r="DH56" s="114" t="s">
        <v>286</v>
      </c>
      <c r="DI56" s="114" t="s">
        <v>286</v>
      </c>
      <c r="DJ56" s="128" t="s">
        <v>286</v>
      </c>
      <c r="DK56" s="121" t="s">
        <v>286</v>
      </c>
      <c r="DL56" s="121" t="s">
        <v>286</v>
      </c>
      <c r="DM56" s="121">
        <v>64.429530201342274</v>
      </c>
      <c r="DN56" s="121">
        <v>49.677419354838698</v>
      </c>
      <c r="DO56" s="128">
        <v>22.033898305084733</v>
      </c>
      <c r="DP56" s="121">
        <v>52.631578947368418</v>
      </c>
      <c r="DQ56" s="121">
        <v>40.845070422535215</v>
      </c>
      <c r="DR56" s="121">
        <v>27.90697674418605</v>
      </c>
      <c r="DS56" s="121" t="s">
        <v>286</v>
      </c>
      <c r="DT56" s="128" t="s">
        <v>286</v>
      </c>
      <c r="DU56" s="131" t="s">
        <v>286</v>
      </c>
      <c r="DV56" s="131" t="s">
        <v>286</v>
      </c>
      <c r="DW56" s="114" t="s">
        <v>286</v>
      </c>
      <c r="DX56" s="131" t="s">
        <v>286</v>
      </c>
      <c r="DY56" s="128" t="s">
        <v>286</v>
      </c>
      <c r="DZ56" s="128" t="s">
        <v>286</v>
      </c>
      <c r="EA56" s="128" t="s">
        <v>286</v>
      </c>
      <c r="EB56" s="128">
        <v>47.058823529411747</v>
      </c>
      <c r="EC56" s="128">
        <v>65.584415584415567</v>
      </c>
      <c r="ED56" s="128">
        <v>35.593220338983052</v>
      </c>
      <c r="EE56" s="128">
        <v>52.631578947368418</v>
      </c>
      <c r="EF56" s="128">
        <v>49.29577464788732</v>
      </c>
      <c r="EG56" s="128">
        <v>43.410852713178301</v>
      </c>
      <c r="EH56" s="128">
        <v>1.6949152542372885</v>
      </c>
      <c r="EI56" s="134">
        <v>16.083916083916087</v>
      </c>
      <c r="EJ56" s="128">
        <v>4.0816326530612237</v>
      </c>
      <c r="EK56" s="128">
        <v>4.6153846153846168</v>
      </c>
      <c r="EL56" s="121">
        <v>9.0322580645161299</v>
      </c>
      <c r="EM56" s="121">
        <v>8.7301587301587311</v>
      </c>
      <c r="EN56" s="121">
        <v>4.1958041958041985</v>
      </c>
      <c r="EO56" s="121">
        <v>9.7560975609756113</v>
      </c>
      <c r="EP56" s="128">
        <v>7.5000000000000018</v>
      </c>
      <c r="EQ56" s="121">
        <v>1.9867549668874172</v>
      </c>
      <c r="ER56" s="121">
        <v>6.4516129032258087</v>
      </c>
      <c r="ES56" s="121">
        <v>8.4033613445378172</v>
      </c>
      <c r="ET56" s="121">
        <v>5.2631578947368425</v>
      </c>
      <c r="EU56" s="128">
        <v>5.6338028169014081</v>
      </c>
      <c r="EV56" s="121">
        <v>3.125</v>
      </c>
      <c r="EW56" s="121">
        <v>6.2857142857142874</v>
      </c>
      <c r="EX56" s="121">
        <v>22.695035460992909</v>
      </c>
      <c r="EY56" s="121">
        <v>4.137931034482758</v>
      </c>
      <c r="EZ56" s="128">
        <v>6.9230769230769278</v>
      </c>
      <c r="FA56" s="121">
        <v>12.080536912751683</v>
      </c>
      <c r="FB56" s="121">
        <v>9.4017094017093967</v>
      </c>
      <c r="FC56" s="121">
        <v>13.380281690140844</v>
      </c>
      <c r="FD56" s="121">
        <v>8.2802547770700645</v>
      </c>
      <c r="FE56" s="128">
        <v>7.9646017699115035</v>
      </c>
      <c r="FF56" s="121">
        <v>6.5359477124183023</v>
      </c>
      <c r="FG56" s="121">
        <v>13.245033112582778</v>
      </c>
      <c r="FH56" s="121">
        <v>4.5454545454545485</v>
      </c>
      <c r="FI56" s="121">
        <v>0</v>
      </c>
      <c r="FJ56" s="128">
        <v>6.2937062937062933</v>
      </c>
      <c r="FK56" s="121">
        <v>6.3492063492063489</v>
      </c>
      <c r="FL56" s="121">
        <v>17.142857142857146</v>
      </c>
      <c r="FM56" s="121">
        <v>46.478873239436581</v>
      </c>
      <c r="FN56" s="121">
        <v>22.758620689655171</v>
      </c>
      <c r="FO56" s="128">
        <v>19.999999999999996</v>
      </c>
      <c r="FP56" s="121">
        <v>23.648648648648649</v>
      </c>
      <c r="FQ56" s="121">
        <v>21.008403361344534</v>
      </c>
      <c r="FR56" s="121">
        <v>18.309859154929569</v>
      </c>
      <c r="FS56" s="121">
        <v>26.92307692307693</v>
      </c>
      <c r="FT56" s="128">
        <v>17.699115044247776</v>
      </c>
      <c r="FU56" s="121">
        <v>9.2105263157894761</v>
      </c>
      <c r="FV56" s="121">
        <v>16.556291390728475</v>
      </c>
      <c r="FW56" s="121">
        <v>20.183486238532108</v>
      </c>
      <c r="FX56" s="121">
        <v>10.526315789473683</v>
      </c>
      <c r="FY56" s="128">
        <v>10.563380281690142</v>
      </c>
      <c r="FZ56" s="121">
        <v>8.8000000000000043</v>
      </c>
      <c r="GA56" s="121">
        <v>41.618497109826585</v>
      </c>
      <c r="GB56" s="121">
        <v>38.028169014084526</v>
      </c>
      <c r="GC56" s="121">
        <v>18.620689655172413</v>
      </c>
      <c r="GD56" s="128">
        <v>49.230769230769226</v>
      </c>
      <c r="GE56" s="121">
        <v>33.108108108108134</v>
      </c>
      <c r="GF56" s="121">
        <v>21.848739495798316</v>
      </c>
      <c r="GG56" s="121">
        <v>28.7769784172662</v>
      </c>
      <c r="GH56" s="121">
        <v>39.354838709677416</v>
      </c>
      <c r="GI56" s="128">
        <v>17.699115044247787</v>
      </c>
      <c r="GJ56" s="121">
        <v>26.973684210526329</v>
      </c>
      <c r="GK56" s="121">
        <v>31.333333333333304</v>
      </c>
      <c r="GL56" s="121">
        <v>18.918918918918923</v>
      </c>
      <c r="GM56" s="130">
        <v>26.315789473684212</v>
      </c>
      <c r="GN56" s="128">
        <v>19.718309859154932</v>
      </c>
      <c r="GO56" s="121">
        <v>20.63492063492064</v>
      </c>
      <c r="GP56" s="121">
        <v>9.7142857142857153</v>
      </c>
      <c r="GQ56" s="121">
        <v>35.211267605633793</v>
      </c>
      <c r="GR56" s="121">
        <v>27.58620689655173</v>
      </c>
      <c r="GS56" s="128">
        <v>14.61538461538462</v>
      </c>
      <c r="GT56" s="121">
        <v>20.945945945945958</v>
      </c>
      <c r="GU56" s="121">
        <v>29.411764705882348</v>
      </c>
      <c r="GV56" s="121">
        <v>7.0422535211267601</v>
      </c>
      <c r="GW56" s="121">
        <v>24.675324675324692</v>
      </c>
      <c r="GX56" s="128">
        <v>23.008849557522137</v>
      </c>
      <c r="GY56" s="128">
        <v>3.9215686274509802</v>
      </c>
      <c r="GZ56" s="128">
        <v>29.139072847682126</v>
      </c>
      <c r="HA56" s="128">
        <v>20.183486238532105</v>
      </c>
      <c r="HB56" s="128">
        <v>0</v>
      </c>
      <c r="HC56" s="128">
        <v>9.79020979020979</v>
      </c>
      <c r="HD56" s="128">
        <v>21.428571428571441</v>
      </c>
      <c r="HE56" s="128" t="s">
        <v>286</v>
      </c>
      <c r="HF56" s="128" t="s">
        <v>286</v>
      </c>
      <c r="HG56" s="128" t="s">
        <v>286</v>
      </c>
      <c r="HH56" s="128" t="s">
        <v>286</v>
      </c>
      <c r="HI56" s="128" t="s">
        <v>286</v>
      </c>
      <c r="HJ56" s="128" t="s">
        <v>286</v>
      </c>
      <c r="HK56" s="128" t="s">
        <v>286</v>
      </c>
      <c r="HL56" s="121" t="s">
        <v>286</v>
      </c>
      <c r="HM56" s="121" t="s">
        <v>286</v>
      </c>
      <c r="HN56" s="121" t="s">
        <v>286</v>
      </c>
      <c r="HO56" s="121">
        <v>13.725490196078429</v>
      </c>
      <c r="HP56" s="128">
        <v>12.844036697247713</v>
      </c>
      <c r="HQ56" s="121" t="s">
        <v>286</v>
      </c>
      <c r="HR56" s="121">
        <v>7.7464788732394396</v>
      </c>
      <c r="HS56" s="121">
        <v>18.110236220472441</v>
      </c>
      <c r="HT56" s="129">
        <v>7.5144508670520249</v>
      </c>
      <c r="HU56" s="128">
        <v>18.18181818181818</v>
      </c>
      <c r="HV56" s="114">
        <v>5.4794520547945211</v>
      </c>
      <c r="HW56" s="114">
        <v>12.403100775193797</v>
      </c>
      <c r="HX56" s="114">
        <v>12.837837837837839</v>
      </c>
      <c r="HY56" s="114">
        <v>19.49152542372881</v>
      </c>
      <c r="HZ56" s="114">
        <v>12.765957446808514</v>
      </c>
      <c r="IA56" s="114">
        <v>11.320754716981128</v>
      </c>
      <c r="IB56" s="114">
        <v>6.9565217391304328</v>
      </c>
      <c r="IC56" s="114">
        <v>11.486486486486491</v>
      </c>
      <c r="ID56" s="114">
        <v>12.418300653594775</v>
      </c>
      <c r="IE56" s="114">
        <v>5.4054054054054061</v>
      </c>
      <c r="IF56" s="114">
        <v>22.222222222222225</v>
      </c>
      <c r="IG56" s="114">
        <v>6.3380281690140867</v>
      </c>
      <c r="IH56" s="114">
        <v>10.399999999999997</v>
      </c>
      <c r="II56" s="114">
        <v>5.2023121387283267</v>
      </c>
      <c r="IJ56" s="114">
        <v>16.083916083916087</v>
      </c>
      <c r="IK56" s="114">
        <v>4.8275862068965534</v>
      </c>
      <c r="IL56" s="114">
        <v>7.6923076923076952</v>
      </c>
      <c r="IM56" s="114">
        <v>4.6979865771812079</v>
      </c>
      <c r="IN56" s="114">
        <v>11.016949152542374</v>
      </c>
      <c r="IO56" s="114">
        <v>4.8951048951048977</v>
      </c>
      <c r="IP56" s="114">
        <v>7.6433121019108272</v>
      </c>
      <c r="IQ56" s="114">
        <v>5.263157894736846</v>
      </c>
      <c r="IR56" s="114">
        <v>3.3333333333333326</v>
      </c>
      <c r="IS56" s="114">
        <v>7.2847682119205288</v>
      </c>
      <c r="IT56" s="114">
        <v>6.4220183486238547</v>
      </c>
      <c r="IU56" s="114">
        <v>5.882352941176471</v>
      </c>
      <c r="IV56" s="114">
        <v>2.1897810218978098</v>
      </c>
      <c r="IW56" s="114">
        <v>6.2992125984251981</v>
      </c>
      <c r="IX56" s="114" t="str">
        <f t="shared" si="52"/>
        <v>--</v>
      </c>
      <c r="IY56" s="114" t="str">
        <f t="shared" si="52"/>
        <v>--</v>
      </c>
      <c r="IZ56" s="114" t="str">
        <f t="shared" si="52"/>
        <v>--</v>
      </c>
      <c r="JA56" s="114" t="str">
        <f t="shared" si="52"/>
        <v>--</v>
      </c>
      <c r="JB56" s="114" t="str">
        <f t="shared" si="52"/>
        <v>--</v>
      </c>
      <c r="JC56" s="114" t="str">
        <f t="shared" si="52"/>
        <v>--</v>
      </c>
      <c r="JD56" s="114" t="str">
        <f t="shared" si="52"/>
        <v>--</v>
      </c>
      <c r="JE56" s="114" t="str">
        <f t="shared" si="52"/>
        <v>--</v>
      </c>
      <c r="JF56" s="114" t="str">
        <f t="shared" si="52"/>
        <v>--</v>
      </c>
      <c r="JG56" s="243">
        <v>9.5238095238095202</v>
      </c>
      <c r="JH56" s="243">
        <v>3.41880341880342</v>
      </c>
      <c r="JI56" s="243">
        <v>5.7692307692307701</v>
      </c>
      <c r="JJ56" s="243">
        <v>5.8441558441558499</v>
      </c>
      <c r="JK56" s="243">
        <v>4.31034482758621</v>
      </c>
      <c r="JL56" s="243">
        <v>8.3333333333333304</v>
      </c>
      <c r="JM56" s="243">
        <v>9.5238095238095202</v>
      </c>
      <c r="JN56" s="243">
        <v>11.965811965812</v>
      </c>
      <c r="JO56" s="243">
        <v>9.6153846153846203</v>
      </c>
      <c r="JP56" s="243">
        <v>12.3376623376623</v>
      </c>
      <c r="JQ56" s="243">
        <v>12.0689655172414</v>
      </c>
      <c r="JR56" s="243">
        <v>11.9047619047619</v>
      </c>
      <c r="JS56" s="243">
        <v>11.4285714285714</v>
      </c>
      <c r="JT56" s="243">
        <v>4.2735042735042699</v>
      </c>
      <c r="JU56" s="243">
        <v>5.7692307692307701</v>
      </c>
      <c r="JV56" s="243">
        <v>11.6883116883117</v>
      </c>
      <c r="JW56" s="243">
        <v>8.6206896551724199</v>
      </c>
      <c r="JX56" s="243">
        <v>8.3333333333333304</v>
      </c>
      <c r="JY56" s="243">
        <v>9.5238095238095308</v>
      </c>
      <c r="JZ56" s="243">
        <v>9.4017094017094003</v>
      </c>
      <c r="KA56" s="243">
        <v>9.6153846153846203</v>
      </c>
      <c r="KB56" s="243">
        <v>7.7922077922077904</v>
      </c>
      <c r="KC56" s="243">
        <v>7.8947368421052699</v>
      </c>
      <c r="KD56" s="243">
        <v>9.6385542168674707</v>
      </c>
      <c r="KE56" s="243">
        <v>2.8301886792452802</v>
      </c>
      <c r="KF56" s="128" t="str">
        <f t="shared" si="1"/>
        <v>--</v>
      </c>
      <c r="KG56" s="243">
        <v>3.84615384615384</v>
      </c>
      <c r="KH56" s="243">
        <v>5.8064516129032304</v>
      </c>
      <c r="KI56" s="128" t="str">
        <f t="shared" si="2"/>
        <v>--</v>
      </c>
      <c r="KJ56" s="243">
        <v>16.867469879518101</v>
      </c>
      <c r="KK56" s="243">
        <v>2.8301886792452802</v>
      </c>
      <c r="KL56" s="243">
        <v>3.41880341880342</v>
      </c>
      <c r="KM56" s="243">
        <v>2.8846153846153899</v>
      </c>
      <c r="KN56" s="243">
        <v>2.5806451612903198</v>
      </c>
      <c r="KO56" s="243">
        <v>9.4017094017094003</v>
      </c>
      <c r="KP56" s="243">
        <v>7.1428571428571397</v>
      </c>
      <c r="KQ56" s="220">
        <v>7.0921985815602904</v>
      </c>
      <c r="KR56" s="220">
        <v>2.6315789473684199</v>
      </c>
      <c r="KS56" s="220">
        <v>15.6028368794326</v>
      </c>
      <c r="KT56" s="220">
        <v>14.159292035398201</v>
      </c>
      <c r="KU56" s="220">
        <v>22.8571428571429</v>
      </c>
      <c r="KV56" s="220">
        <v>11.5044247787611</v>
      </c>
      <c r="KW56" s="220">
        <v>5.6737588652482298</v>
      </c>
      <c r="KX56" s="220">
        <v>2.65486725663717</v>
      </c>
      <c r="KY56" s="128" t="str">
        <f t="shared" si="51"/>
        <v>--</v>
      </c>
      <c r="KZ56" s="128" t="str">
        <f t="shared" si="51"/>
        <v>--</v>
      </c>
      <c r="LA56" s="220">
        <v>4.3165467625899296</v>
      </c>
      <c r="LB56" s="128" t="str">
        <f t="shared" si="42"/>
        <v>--</v>
      </c>
      <c r="LC56" s="295">
        <v>46.808510638297861</v>
      </c>
      <c r="LD56" s="295">
        <v>14.814814814814817</v>
      </c>
      <c r="LE56" s="295">
        <v>11.666666666666668</v>
      </c>
      <c r="LF56" s="295">
        <v>4.7619047619047636</v>
      </c>
      <c r="LG56" s="295">
        <v>26.356589147286837</v>
      </c>
      <c r="LH56" s="295">
        <v>13.461538461538462</v>
      </c>
      <c r="LI56" s="295">
        <v>9.6774193548387117</v>
      </c>
      <c r="LJ56" s="295">
        <v>8.1395348837209287</v>
      </c>
      <c r="LK56" s="382" t="str">
        <f>"--"</f>
        <v>--</v>
      </c>
      <c r="LL56" s="382" t="str">
        <f>"--"</f>
        <v>--</v>
      </c>
      <c r="LM56" s="381">
        <v>5.6451612903225836</v>
      </c>
      <c r="LN56" s="381">
        <v>5.2238805970149267</v>
      </c>
      <c r="LO56" s="380">
        <v>33.333333333333343</v>
      </c>
      <c r="LP56" s="381">
        <v>15.740740740740735</v>
      </c>
      <c r="LQ56" s="381">
        <v>10.833333333333332</v>
      </c>
      <c r="LR56" s="381">
        <v>3.8095238095238093</v>
      </c>
      <c r="LS56" s="381">
        <v>18.604651162790702</v>
      </c>
      <c r="LT56" s="381">
        <v>14.102564102564104</v>
      </c>
      <c r="LU56" s="381">
        <v>15.322580645161292</v>
      </c>
      <c r="LV56" s="381">
        <v>11.627906976744187</v>
      </c>
      <c r="LW56" s="382" t="str">
        <f t="shared" ref="LW56:LX56" si="53">"--"</f>
        <v>--</v>
      </c>
      <c r="LX56" s="382" t="str">
        <f t="shared" si="53"/>
        <v>--</v>
      </c>
      <c r="LY56" s="381">
        <v>8.8709677419354822</v>
      </c>
      <c r="LZ56" s="381">
        <v>6.7164179104477615</v>
      </c>
      <c r="MA56" s="380">
        <v>53.571428571428562</v>
      </c>
      <c r="MB56" s="381">
        <v>36.1111111111111</v>
      </c>
      <c r="MC56" s="381">
        <v>30.000000000000011</v>
      </c>
      <c r="MD56" s="381">
        <v>24.761904761904773</v>
      </c>
      <c r="ME56" s="381">
        <v>42.1875</v>
      </c>
      <c r="MF56" s="381">
        <v>27.564102564102566</v>
      </c>
      <c r="MG56" s="381">
        <v>23.387096774193541</v>
      </c>
      <c r="MH56" s="381">
        <v>16.279069767441861</v>
      </c>
      <c r="MI56" s="382" t="str">
        <f t="shared" ref="MI56:MJ56" si="54">"--"</f>
        <v>--</v>
      </c>
      <c r="MJ56" s="382" t="str">
        <f t="shared" si="54"/>
        <v>--</v>
      </c>
      <c r="MK56" s="381">
        <v>23.577235772357728</v>
      </c>
      <c r="ML56" s="381">
        <v>24.812030075187977</v>
      </c>
      <c r="MM56" s="378" t="str">
        <f t="shared" si="5"/>
        <v>--</v>
      </c>
      <c r="MN56" s="381">
        <v>23.148148148148167</v>
      </c>
      <c r="MO56" s="381">
        <v>26.666666666666675</v>
      </c>
      <c r="MP56" s="381">
        <v>20.95238095238096</v>
      </c>
      <c r="MQ56" s="378" t="str">
        <f t="shared" si="6"/>
        <v>--</v>
      </c>
      <c r="MR56" s="381">
        <v>14.743589743589743</v>
      </c>
      <c r="MS56" s="381">
        <v>16.935483870967747</v>
      </c>
      <c r="MT56" s="381">
        <v>16.279069767441865</v>
      </c>
      <c r="MU56" s="382" t="str">
        <f t="shared" si="7"/>
        <v>--</v>
      </c>
      <c r="MV56" s="382" t="str">
        <f t="shared" si="7"/>
        <v>--</v>
      </c>
      <c r="MW56" s="381">
        <v>23.387096774193552</v>
      </c>
      <c r="MX56" s="381">
        <v>21.052631578947363</v>
      </c>
      <c r="MY56" s="380">
        <v>39.7163120567376</v>
      </c>
      <c r="MZ56" s="381">
        <v>24.074074074074076</v>
      </c>
      <c r="NA56" s="381">
        <v>26.666666666666664</v>
      </c>
      <c r="NB56" s="381">
        <v>24.761904761904777</v>
      </c>
      <c r="NC56" s="381">
        <v>43.650793650793652</v>
      </c>
      <c r="ND56" s="381">
        <v>25.000000000000018</v>
      </c>
      <c r="NE56" s="381">
        <v>29.838709677419352</v>
      </c>
      <c r="NF56" s="381">
        <v>23.529411764705884</v>
      </c>
      <c r="NG56" s="382" t="str">
        <f t="shared" ref="NG56:NH56" si="55">"--"</f>
        <v>--</v>
      </c>
      <c r="NH56" s="382" t="str">
        <f t="shared" si="55"/>
        <v>--</v>
      </c>
      <c r="NI56" s="381">
        <v>18.548387096774192</v>
      </c>
      <c r="NJ56" s="381">
        <v>20.454545454545446</v>
      </c>
      <c r="NK56" s="380">
        <v>15.000000000000002</v>
      </c>
      <c r="NL56" s="381">
        <v>10.185185185185189</v>
      </c>
      <c r="NM56" s="381">
        <v>9.1666666666666714</v>
      </c>
      <c r="NN56" s="381">
        <v>3.8095238095238093</v>
      </c>
      <c r="NO56" s="381">
        <v>10.156250000000002</v>
      </c>
      <c r="NP56" s="381">
        <v>6.4102564102564097</v>
      </c>
      <c r="NQ56" s="381">
        <v>4.8387096774193568</v>
      </c>
      <c r="NR56" s="381">
        <v>8.235294117647058</v>
      </c>
      <c r="NS56" s="382" t="str">
        <f t="shared" ref="NS56:NT56" si="56">"--"</f>
        <v>--</v>
      </c>
      <c r="NT56" s="382" t="str">
        <f t="shared" si="56"/>
        <v>--</v>
      </c>
      <c r="NU56" s="381">
        <v>3.8461538461538458</v>
      </c>
      <c r="NV56" s="381">
        <v>2.9629629629629641</v>
      </c>
      <c r="NW56" s="380">
        <v>12.857142857142856</v>
      </c>
      <c r="NX56" s="381">
        <v>14.814814814814818</v>
      </c>
      <c r="NY56" s="381">
        <v>5</v>
      </c>
      <c r="NZ56" s="381">
        <v>0.95238095238095244</v>
      </c>
      <c r="OA56" s="381">
        <v>7.0312500000000027</v>
      </c>
      <c r="OB56" s="381">
        <v>3.8461538461538458</v>
      </c>
      <c r="OC56" s="381">
        <v>12.096774193548393</v>
      </c>
      <c r="OD56" s="381">
        <v>12.941176470588239</v>
      </c>
      <c r="OE56" s="382" t="str">
        <f t="shared" ref="OE56:OF56" si="57">"--"</f>
        <v>--</v>
      </c>
      <c r="OF56" s="382" t="str">
        <f t="shared" si="57"/>
        <v>--</v>
      </c>
      <c r="OG56" s="381">
        <v>5.3846153846153877</v>
      </c>
      <c r="OH56" s="381">
        <v>3.7037037037037037</v>
      </c>
      <c r="OI56" s="380">
        <v>13.571428571428569</v>
      </c>
      <c r="OJ56" s="381">
        <v>8.3333333333333375</v>
      </c>
      <c r="OK56" s="381">
        <v>10.000000000000002</v>
      </c>
      <c r="OL56" s="381">
        <v>5.7142857142857144</v>
      </c>
      <c r="OM56" s="381">
        <v>10.236220472440948</v>
      </c>
      <c r="ON56" s="381">
        <v>6.4102564102564124</v>
      </c>
      <c r="OO56" s="381">
        <v>7.2580645161290347</v>
      </c>
      <c r="OP56" s="381">
        <v>8.235294117647058</v>
      </c>
      <c r="OQ56" s="382" t="str">
        <f t="shared" ref="OQ56:OR56" si="58">"--"</f>
        <v>--</v>
      </c>
      <c r="OR56" s="382" t="str">
        <f t="shared" si="58"/>
        <v>--</v>
      </c>
      <c r="OS56" s="381">
        <v>2.3076923076923079</v>
      </c>
      <c r="OT56" s="381">
        <v>8.8888888888888911</v>
      </c>
      <c r="OU56" s="378" t="str">
        <f t="shared" si="8"/>
        <v>--</v>
      </c>
      <c r="OV56" s="381">
        <v>9.2592592592592613</v>
      </c>
      <c r="OW56" s="381">
        <v>20.833333333333329</v>
      </c>
      <c r="OX56" s="381">
        <v>7.6190476190476195</v>
      </c>
      <c r="OY56" s="378" t="str">
        <f t="shared" si="9"/>
        <v>--</v>
      </c>
      <c r="OZ56" s="381">
        <v>7.051282051282052</v>
      </c>
      <c r="PA56" s="381">
        <v>8.8709677419354858</v>
      </c>
      <c r="PB56" s="381">
        <v>12.941176470588232</v>
      </c>
      <c r="PC56" s="382" t="str">
        <f t="shared" si="10"/>
        <v>--</v>
      </c>
      <c r="PD56" s="382" t="str">
        <f t="shared" si="10"/>
        <v>--</v>
      </c>
      <c r="PE56" s="381">
        <v>10.769230769230774</v>
      </c>
      <c r="PF56" s="381">
        <v>8.9552238805970159</v>
      </c>
      <c r="PG56" s="380">
        <v>16.428571428571427</v>
      </c>
      <c r="PH56" s="381">
        <v>16.822429906542059</v>
      </c>
      <c r="PI56" s="381">
        <v>12.500000000000007</v>
      </c>
      <c r="PJ56" s="381">
        <v>8.5714285714285712</v>
      </c>
      <c r="PK56" s="381">
        <v>11.111111111111114</v>
      </c>
      <c r="PL56" s="381">
        <v>9.6153846153846168</v>
      </c>
      <c r="PM56" s="381">
        <v>12.096774193548397</v>
      </c>
      <c r="PN56" s="381">
        <v>10.588235294117647</v>
      </c>
      <c r="PO56" s="382" t="str">
        <f t="shared" ref="PO56:PP56" si="59">"--"</f>
        <v>--</v>
      </c>
      <c r="PP56" s="382" t="str">
        <f t="shared" si="59"/>
        <v>--</v>
      </c>
      <c r="PQ56" s="381">
        <v>9.2307692307692299</v>
      </c>
      <c r="PR56" s="381">
        <v>11.851851851851851</v>
      </c>
      <c r="PS56" s="382" t="str">
        <f t="shared" ref="PS56:PT56" si="60">"--"</f>
        <v>--</v>
      </c>
      <c r="PT56" s="382" t="str">
        <f t="shared" si="60"/>
        <v>--</v>
      </c>
      <c r="PU56" s="381">
        <v>7.6335877862595432</v>
      </c>
      <c r="PV56" s="381">
        <v>5.3435114503816816</v>
      </c>
      <c r="PW56" s="382" t="str">
        <f t="shared" ref="PW56:PX56" si="61">"--"</f>
        <v>--</v>
      </c>
      <c r="PX56" s="382" t="str">
        <f t="shared" si="61"/>
        <v>--</v>
      </c>
      <c r="PY56" s="381">
        <v>13.178294573643409</v>
      </c>
      <c r="PZ56" s="381">
        <v>9.1603053435114461</v>
      </c>
      <c r="QA56" s="382" t="str">
        <f t="shared" ref="QA56:QB56" si="62">"--"</f>
        <v>--</v>
      </c>
      <c r="QB56" s="382" t="str">
        <f t="shared" si="62"/>
        <v>--</v>
      </c>
      <c r="QC56" s="381">
        <v>16.030534351145043</v>
      </c>
      <c r="QD56" s="381">
        <v>3.9062499999999991</v>
      </c>
      <c r="QE56" s="382" t="str">
        <f t="shared" ref="QE56:QF56" si="63">"--"</f>
        <v>--</v>
      </c>
      <c r="QF56" s="382" t="str">
        <f t="shared" si="63"/>
        <v>--</v>
      </c>
      <c r="QG56" s="381">
        <v>9.9236641221374065</v>
      </c>
      <c r="QH56" s="381">
        <v>11.450381679389317</v>
      </c>
      <c r="QI56" s="382" t="str">
        <f t="shared" ref="QI56:QJ56" si="64">"--"</f>
        <v>--</v>
      </c>
      <c r="QJ56" s="382" t="str">
        <f t="shared" si="64"/>
        <v>--</v>
      </c>
      <c r="QK56" s="381">
        <v>8.5470085470085486</v>
      </c>
      <c r="QL56" s="381">
        <v>12.5</v>
      </c>
      <c r="QM56" s="378" t="str">
        <f t="shared" si="11"/>
        <v>--</v>
      </c>
      <c r="QN56" s="381">
        <v>14.285714285714288</v>
      </c>
      <c r="QO56" s="381">
        <v>14.655172413793105</v>
      </c>
      <c r="QP56" s="381">
        <v>11.904761904761903</v>
      </c>
      <c r="QQ56" s="382" t="str">
        <f t="shared" si="12"/>
        <v>--</v>
      </c>
      <c r="QR56" s="382" t="str">
        <f t="shared" si="12"/>
        <v>--</v>
      </c>
      <c r="QS56" s="381">
        <v>19.379844961240316</v>
      </c>
      <c r="QT56" s="381">
        <v>10.000000000000007</v>
      </c>
      <c r="QU56" s="380">
        <v>10.07194244604317</v>
      </c>
      <c r="QV56" s="381">
        <v>7.5471698113207548</v>
      </c>
      <c r="QW56" s="381">
        <v>5.1282051282051295</v>
      </c>
      <c r="QX56" s="381">
        <v>8.6538461538461551</v>
      </c>
      <c r="QY56" s="378" t="str">
        <f t="shared" si="13"/>
        <v>--</v>
      </c>
      <c r="QZ56" s="381">
        <v>9.1503267973856257</v>
      </c>
      <c r="RA56" s="381">
        <v>12.068965517241375</v>
      </c>
      <c r="RB56" s="381">
        <v>14.28571428571429</v>
      </c>
      <c r="RC56" s="382" t="str">
        <f t="shared" si="14"/>
        <v>--</v>
      </c>
      <c r="RD56" s="382" t="str">
        <f t="shared" si="14"/>
        <v>--</v>
      </c>
      <c r="RE56" s="381">
        <v>12.403100775193806</v>
      </c>
      <c r="RF56" s="381">
        <v>6.1068702290076358</v>
      </c>
    </row>
    <row r="57" spans="1:474" x14ac:dyDescent="0.25">
      <c r="A57" s="114">
        <v>53</v>
      </c>
      <c r="B57" s="93" t="s">
        <v>53</v>
      </c>
      <c r="C57" s="126">
        <v>21.844660194174761</v>
      </c>
      <c r="D57" s="126">
        <v>18.828451882845208</v>
      </c>
      <c r="E57" s="126">
        <v>20.873786407766989</v>
      </c>
      <c r="F57" s="126">
        <v>28.124999999999993</v>
      </c>
      <c r="G57" s="126">
        <v>28.74493927125507</v>
      </c>
      <c r="H57" s="126">
        <v>15.217391304347821</v>
      </c>
      <c r="I57" s="126">
        <v>26.068376068376075</v>
      </c>
      <c r="J57" s="126">
        <v>21.64502164502164</v>
      </c>
      <c r="K57" s="126">
        <v>19.806763285024143</v>
      </c>
      <c r="L57" s="126">
        <v>31.004366812227062</v>
      </c>
      <c r="M57" s="128">
        <v>20.576131687242793</v>
      </c>
      <c r="N57" s="128">
        <v>18.292682926829276</v>
      </c>
      <c r="O57" s="128">
        <v>18.848167539267003</v>
      </c>
      <c r="P57" s="128">
        <v>19.23076923076923</v>
      </c>
      <c r="Q57" s="128">
        <v>11.428571428571423</v>
      </c>
      <c r="R57" s="128">
        <v>48.780487804878064</v>
      </c>
      <c r="S57" s="128">
        <v>46.638655462184886</v>
      </c>
      <c r="T57" s="128">
        <v>27.669902912621353</v>
      </c>
      <c r="U57" s="128">
        <v>67.555555555555543</v>
      </c>
      <c r="V57" s="128">
        <v>53.44129554655872</v>
      </c>
      <c r="W57" s="128">
        <v>29.34782608695652</v>
      </c>
      <c r="X57" s="128">
        <v>52.301255230125506</v>
      </c>
      <c r="Y57" s="128">
        <v>42.241379310344861</v>
      </c>
      <c r="Z57" s="128">
        <v>33.653846153846125</v>
      </c>
      <c r="AA57" s="128">
        <v>61.572052401746724</v>
      </c>
      <c r="AB57" s="132">
        <v>44.032921810699591</v>
      </c>
      <c r="AC57" s="132">
        <v>33.128834355828225</v>
      </c>
      <c r="AD57" s="132">
        <v>47.619047619047599</v>
      </c>
      <c r="AE57" s="132">
        <v>36.752136752136757</v>
      </c>
      <c r="AF57" s="128">
        <v>26.285714285714292</v>
      </c>
      <c r="AG57" s="126">
        <v>37.864077669902905</v>
      </c>
      <c r="AH57" s="126">
        <v>28.571428571428559</v>
      </c>
      <c r="AI57" s="133">
        <v>18.932038834951463</v>
      </c>
      <c r="AJ57" s="133">
        <v>47.533632286995562</v>
      </c>
      <c r="AK57" s="128">
        <v>36.437246963562778</v>
      </c>
      <c r="AL57" s="128">
        <v>11.956521739130443</v>
      </c>
      <c r="AM57" s="128">
        <v>37.815126050420162</v>
      </c>
      <c r="AN57" s="128">
        <v>22.844827586206897</v>
      </c>
      <c r="AO57" s="128">
        <v>20.673076923076952</v>
      </c>
      <c r="AP57" s="128">
        <v>43.111111111111093</v>
      </c>
      <c r="AQ57" s="128">
        <v>30.452674897119326</v>
      </c>
      <c r="AR57" s="128">
        <v>20.370370370370377</v>
      </c>
      <c r="AS57" s="128">
        <v>29.473684210526308</v>
      </c>
      <c r="AT57" s="128">
        <v>25.423728813559332</v>
      </c>
      <c r="AU57" s="128">
        <v>16.571428571428569</v>
      </c>
      <c r="AV57" s="128" t="s">
        <v>286</v>
      </c>
      <c r="AW57" s="128" t="s">
        <v>286</v>
      </c>
      <c r="AX57" s="132" t="s">
        <v>286</v>
      </c>
      <c r="AY57" s="132" t="s">
        <v>286</v>
      </c>
      <c r="AZ57" s="132" t="s">
        <v>286</v>
      </c>
      <c r="BA57" s="132" t="s">
        <v>286</v>
      </c>
      <c r="BB57" s="128" t="s">
        <v>286</v>
      </c>
      <c r="BC57" s="132" t="s">
        <v>286</v>
      </c>
      <c r="BD57" s="132" t="s">
        <v>286</v>
      </c>
      <c r="BE57" s="132" t="s">
        <v>286</v>
      </c>
      <c r="BF57" s="132">
        <v>22.131147540983612</v>
      </c>
      <c r="BG57" s="128">
        <v>24.539877300613497</v>
      </c>
      <c r="BH57" s="121" t="s">
        <v>286</v>
      </c>
      <c r="BI57" s="121">
        <v>21.794871794871796</v>
      </c>
      <c r="BJ57" s="121">
        <v>20.571428571428566</v>
      </c>
      <c r="BK57" s="121" t="s">
        <v>286</v>
      </c>
      <c r="BL57" s="128" t="s">
        <v>286</v>
      </c>
      <c r="BM57" s="121" t="s">
        <v>286</v>
      </c>
      <c r="BN57" s="114" t="s">
        <v>286</v>
      </c>
      <c r="BO57" s="114" t="s">
        <v>286</v>
      </c>
      <c r="BP57" s="114" t="s">
        <v>286</v>
      </c>
      <c r="BQ57" s="128" t="s">
        <v>286</v>
      </c>
      <c r="BR57" s="121" t="s">
        <v>286</v>
      </c>
      <c r="BS57" s="121" t="s">
        <v>286</v>
      </c>
      <c r="BT57" s="121" t="s">
        <v>286</v>
      </c>
      <c r="BU57" s="128">
        <v>32.644628099173545</v>
      </c>
      <c r="BV57" s="121">
        <v>27.87878787878789</v>
      </c>
      <c r="BW57" s="121" t="s">
        <v>286</v>
      </c>
      <c r="BX57" s="121">
        <v>35.344827586206918</v>
      </c>
      <c r="BY57" s="128">
        <v>29.378531073446339</v>
      </c>
      <c r="BZ57" s="121">
        <v>37.198067632850275</v>
      </c>
      <c r="CA57" s="121">
        <v>36.363636363636374</v>
      </c>
      <c r="CB57" s="121">
        <v>30.434782608695652</v>
      </c>
      <c r="CC57" s="128">
        <v>50.000000000000007</v>
      </c>
      <c r="CD57" s="121">
        <v>29.554655870445345</v>
      </c>
      <c r="CE57" s="121">
        <v>23.783783783783768</v>
      </c>
      <c r="CF57" s="121">
        <v>45.228215767634858</v>
      </c>
      <c r="CG57" s="128">
        <v>37.229437229437238</v>
      </c>
      <c r="CH57" s="121">
        <v>33.014354066985632</v>
      </c>
      <c r="CI57" s="121">
        <v>42.857142857142826</v>
      </c>
      <c r="CJ57" s="121">
        <v>34.01639344262297</v>
      </c>
      <c r="CK57" s="121">
        <v>31.707317073170746</v>
      </c>
      <c r="CL57" s="121">
        <v>32.8125</v>
      </c>
      <c r="CM57" s="121">
        <v>30.638297872340427</v>
      </c>
      <c r="CN57" s="121">
        <v>32.203389830508463</v>
      </c>
      <c r="CO57" s="121">
        <v>12.621359223300971</v>
      </c>
      <c r="CP57" s="128">
        <v>16.806722689075638</v>
      </c>
      <c r="CQ57" s="121">
        <v>15.048543689320383</v>
      </c>
      <c r="CR57" s="121">
        <v>11.009174311926602</v>
      </c>
      <c r="CS57" s="114">
        <v>15.66265060240964</v>
      </c>
      <c r="CT57" s="114">
        <v>11.475409836065577</v>
      </c>
      <c r="CU57" s="128">
        <v>10.126582278481017</v>
      </c>
      <c r="CV57" s="121">
        <v>14.102564102564104</v>
      </c>
      <c r="CW57" s="121">
        <v>11.057692307692308</v>
      </c>
      <c r="CX57" s="114">
        <v>14.220183486238534</v>
      </c>
      <c r="CY57" s="114">
        <v>12.6530612244898</v>
      </c>
      <c r="CZ57" s="128">
        <v>14.723926380368104</v>
      </c>
      <c r="DA57" s="121">
        <v>8.474576271186443</v>
      </c>
      <c r="DB57" s="121">
        <v>22.02643171806168</v>
      </c>
      <c r="DC57" s="114">
        <v>14.450867052023124</v>
      </c>
      <c r="DD57" s="114" t="s">
        <v>286</v>
      </c>
      <c r="DE57" s="128" t="s">
        <v>286</v>
      </c>
      <c r="DF57" s="121" t="s">
        <v>286</v>
      </c>
      <c r="DG57" s="121" t="s">
        <v>286</v>
      </c>
      <c r="DH57" s="114" t="s">
        <v>286</v>
      </c>
      <c r="DI57" s="114" t="s">
        <v>286</v>
      </c>
      <c r="DJ57" s="128" t="s">
        <v>286</v>
      </c>
      <c r="DK57" s="121" t="s">
        <v>286</v>
      </c>
      <c r="DL57" s="121" t="s">
        <v>286</v>
      </c>
      <c r="DM57" s="121">
        <v>62.008733624454138</v>
      </c>
      <c r="DN57" s="121">
        <v>44.262295081967174</v>
      </c>
      <c r="DO57" s="128">
        <v>37.195121951219519</v>
      </c>
      <c r="DP57" s="121">
        <v>55.851063829787257</v>
      </c>
      <c r="DQ57" s="121">
        <v>36.752136752136749</v>
      </c>
      <c r="DR57" s="121">
        <v>32.203389830508485</v>
      </c>
      <c r="DS57" s="121" t="s">
        <v>286</v>
      </c>
      <c r="DT57" s="128" t="s">
        <v>286</v>
      </c>
      <c r="DU57" s="131" t="s">
        <v>286</v>
      </c>
      <c r="DV57" s="131" t="s">
        <v>286</v>
      </c>
      <c r="DW57" s="114" t="s">
        <v>286</v>
      </c>
      <c r="DX57" s="131" t="s">
        <v>286</v>
      </c>
      <c r="DY57" s="128" t="s">
        <v>286</v>
      </c>
      <c r="DZ57" s="128" t="s">
        <v>286</v>
      </c>
      <c r="EA57" s="128" t="s">
        <v>286</v>
      </c>
      <c r="EB57" s="128">
        <v>57.826086956521749</v>
      </c>
      <c r="EC57" s="128">
        <v>50.819672131147541</v>
      </c>
      <c r="ED57" s="128">
        <v>41.463414634146332</v>
      </c>
      <c r="EE57" s="128">
        <v>47.089947089947088</v>
      </c>
      <c r="EF57" s="128">
        <v>45.726495726495727</v>
      </c>
      <c r="EG57" s="128">
        <v>34.463276836158208</v>
      </c>
      <c r="EH57" s="128">
        <v>5.825242718446602</v>
      </c>
      <c r="EI57" s="128">
        <v>7.0247933884297558</v>
      </c>
      <c r="EJ57" s="128">
        <v>6.7632850241545919</v>
      </c>
      <c r="EK57" s="128">
        <v>1.7699115044247795</v>
      </c>
      <c r="EL57" s="121">
        <v>6.4777327935222679</v>
      </c>
      <c r="EM57" s="121">
        <v>5.9459459459459483</v>
      </c>
      <c r="EN57" s="121">
        <v>2.4793388429752077</v>
      </c>
      <c r="EO57" s="121">
        <v>6.4102564102564097</v>
      </c>
      <c r="EP57" s="128">
        <v>6.7307692307692317</v>
      </c>
      <c r="EQ57" s="121">
        <v>3.4632034632034636</v>
      </c>
      <c r="ER57" s="121">
        <v>7.786885245901642</v>
      </c>
      <c r="ES57" s="121">
        <v>8.5365853658536643</v>
      </c>
      <c r="ET57" s="121">
        <v>2.6315789473684217</v>
      </c>
      <c r="EU57" s="128">
        <v>4.2918454935622332</v>
      </c>
      <c r="EV57" s="121">
        <v>7.3446327683615822</v>
      </c>
      <c r="EW57" s="121">
        <v>8.8541666666666714</v>
      </c>
      <c r="EX57" s="121">
        <v>11.63793103448276</v>
      </c>
      <c r="EY57" s="121">
        <v>7.389162561576355</v>
      </c>
      <c r="EZ57" s="128">
        <v>8.0357142857142829</v>
      </c>
      <c r="FA57" s="121">
        <v>12.653061224489798</v>
      </c>
      <c r="FB57" s="121">
        <v>4.8913043478260869</v>
      </c>
      <c r="FC57" s="121">
        <v>10.924369747899167</v>
      </c>
      <c r="FD57" s="121">
        <v>7.792207792207793</v>
      </c>
      <c r="FE57" s="128">
        <v>6.2200956937799052</v>
      </c>
      <c r="FF57" s="121">
        <v>8.2251082251082313</v>
      </c>
      <c r="FG57" s="121">
        <v>12.236286919831224</v>
      </c>
      <c r="FH57" s="121">
        <v>8.5889570552147276</v>
      </c>
      <c r="FI57" s="121">
        <v>7.9365079365079385</v>
      </c>
      <c r="FJ57" s="128">
        <v>9.1304347826086989</v>
      </c>
      <c r="FK57" s="121">
        <v>6.8965517241379324</v>
      </c>
      <c r="FL57" s="121">
        <v>18.229166666666671</v>
      </c>
      <c r="FM57" s="121">
        <v>27.391304347826075</v>
      </c>
      <c r="FN57" s="121">
        <v>20.197044334975374</v>
      </c>
      <c r="FO57" s="128">
        <v>16.07142857142858</v>
      </c>
      <c r="FP57" s="121">
        <v>29.098360655737714</v>
      </c>
      <c r="FQ57" s="121">
        <v>17.391304347826086</v>
      </c>
      <c r="FR57" s="121">
        <v>17.299578059071731</v>
      </c>
      <c r="FS57" s="121">
        <v>19.130434782608695</v>
      </c>
      <c r="FT57" s="128">
        <v>20.574162679425825</v>
      </c>
      <c r="FU57" s="121">
        <v>15.948275862068961</v>
      </c>
      <c r="FV57" s="121">
        <v>17.596566523605151</v>
      </c>
      <c r="FW57" s="121">
        <v>12.121212121212119</v>
      </c>
      <c r="FX57" s="121">
        <v>16.129032258064512</v>
      </c>
      <c r="FY57" s="128">
        <v>11.790393013100442</v>
      </c>
      <c r="FZ57" s="121">
        <v>8.0459770114942515</v>
      </c>
      <c r="GA57" s="121">
        <v>36.702127659574465</v>
      </c>
      <c r="GB57" s="121">
        <v>39.484978540772524</v>
      </c>
      <c r="GC57" s="121">
        <v>24.137931034482765</v>
      </c>
      <c r="GD57" s="128">
        <v>32.727272727272755</v>
      </c>
      <c r="GE57" s="121">
        <v>44.897959183673436</v>
      </c>
      <c r="GF57" s="121">
        <v>16.847826086956516</v>
      </c>
      <c r="GG57" s="121">
        <v>25.21008403361343</v>
      </c>
      <c r="GH57" s="121">
        <v>27.391304347826093</v>
      </c>
      <c r="GI57" s="128">
        <v>25.000000000000004</v>
      </c>
      <c r="GJ57" s="121">
        <v>34.497816593886469</v>
      </c>
      <c r="GK57" s="121">
        <v>22.649572649572651</v>
      </c>
      <c r="GL57" s="121">
        <v>22.560975609756095</v>
      </c>
      <c r="GM57" s="130">
        <v>28.877005347593592</v>
      </c>
      <c r="GN57" s="128">
        <v>20.524017467248914</v>
      </c>
      <c r="GO57" s="121">
        <v>10.344827586206899</v>
      </c>
      <c r="GP57" s="121">
        <v>6.8783068783068781</v>
      </c>
      <c r="GQ57" s="121">
        <v>30.042918454935638</v>
      </c>
      <c r="GR57" s="121">
        <v>21.782178217821787</v>
      </c>
      <c r="GS57" s="128">
        <v>7.6576576576576567</v>
      </c>
      <c r="GT57" s="121">
        <v>16.803278688524586</v>
      </c>
      <c r="GU57" s="121">
        <v>16.847826086956527</v>
      </c>
      <c r="GV57" s="121">
        <v>8.4745762711864447</v>
      </c>
      <c r="GW57" s="121">
        <v>14.718614718614727</v>
      </c>
      <c r="GX57" s="128">
        <v>18.660287081339703</v>
      </c>
      <c r="GY57" s="128">
        <v>12.987012987012994</v>
      </c>
      <c r="GZ57" s="128">
        <v>11.489361702127656</v>
      </c>
      <c r="HA57" s="128">
        <v>15.853658536585362</v>
      </c>
      <c r="HB57" s="128">
        <v>9.5238095238095237</v>
      </c>
      <c r="HC57" s="128">
        <v>14.78260869565217</v>
      </c>
      <c r="HD57" s="128">
        <v>14.367816091954023</v>
      </c>
      <c r="HE57" s="128" t="s">
        <v>286</v>
      </c>
      <c r="HF57" s="128" t="s">
        <v>286</v>
      </c>
      <c r="HG57" s="128" t="s">
        <v>286</v>
      </c>
      <c r="HH57" s="128" t="s">
        <v>286</v>
      </c>
      <c r="HI57" s="128" t="s">
        <v>286</v>
      </c>
      <c r="HJ57" s="128" t="s">
        <v>286</v>
      </c>
      <c r="HK57" s="128" t="s">
        <v>286</v>
      </c>
      <c r="HL57" s="121" t="s">
        <v>286</v>
      </c>
      <c r="HM57" s="121" t="s">
        <v>286</v>
      </c>
      <c r="HN57" s="121" t="s">
        <v>286</v>
      </c>
      <c r="HO57" s="121">
        <v>11.206896551724137</v>
      </c>
      <c r="HP57" s="128">
        <v>12.962962962962962</v>
      </c>
      <c r="HQ57" s="121" t="s">
        <v>286</v>
      </c>
      <c r="HR57" s="121">
        <v>15.086206896551724</v>
      </c>
      <c r="HS57" s="121">
        <v>13.872832369942197</v>
      </c>
      <c r="HT57" s="129">
        <v>14.062500000000002</v>
      </c>
      <c r="HU57" s="128">
        <v>15.948275862068968</v>
      </c>
      <c r="HV57" s="114">
        <v>10.243902439024396</v>
      </c>
      <c r="HW57" s="114">
        <v>11.21076233183857</v>
      </c>
      <c r="HX57" s="114">
        <v>15.322580645161292</v>
      </c>
      <c r="HY57" s="114">
        <v>6.5217391304347831</v>
      </c>
      <c r="HZ57" s="114">
        <v>15.086206896551722</v>
      </c>
      <c r="IA57" s="114">
        <v>8.6956521739130501</v>
      </c>
      <c r="IB57" s="114">
        <v>8.6124401913875648</v>
      </c>
      <c r="IC57" s="114">
        <v>14.035087719298247</v>
      </c>
      <c r="ID57" s="114">
        <v>11.206896551724142</v>
      </c>
      <c r="IE57" s="114">
        <v>8.5889570552147259</v>
      </c>
      <c r="IF57" s="114">
        <v>11.95652173913043</v>
      </c>
      <c r="IG57" s="114">
        <v>11.894273127753303</v>
      </c>
      <c r="IH57" s="114">
        <v>10.982658959537577</v>
      </c>
      <c r="II57" s="114">
        <v>3.6649214659685887</v>
      </c>
      <c r="IJ57" s="114">
        <v>11.111111111111109</v>
      </c>
      <c r="IK57" s="114">
        <v>10.294117647058826</v>
      </c>
      <c r="IL57" s="114">
        <v>3.1818181818181825</v>
      </c>
      <c r="IM57" s="114">
        <v>6.9672131147541005</v>
      </c>
      <c r="IN57" s="114">
        <v>5.4644808743169406</v>
      </c>
      <c r="IO57" s="114">
        <v>7.7586206896551726</v>
      </c>
      <c r="IP57" s="114">
        <v>5.6768558951965087</v>
      </c>
      <c r="IQ57" s="114">
        <v>3.8277511961722497</v>
      </c>
      <c r="IR57" s="114">
        <v>7.6233183856502231</v>
      </c>
      <c r="IS57" s="114">
        <v>10.212765957446807</v>
      </c>
      <c r="IT57" s="114">
        <v>7.3170731707317094</v>
      </c>
      <c r="IU57" s="114">
        <v>5.3763440860215095</v>
      </c>
      <c r="IV57" s="114">
        <v>11.111111111111111</v>
      </c>
      <c r="IW57" s="114">
        <v>7.5144508670520285</v>
      </c>
      <c r="IX57" s="114" t="str">
        <f t="shared" si="52"/>
        <v>--</v>
      </c>
      <c r="IY57" s="114" t="str">
        <f t="shared" si="52"/>
        <v>--</v>
      </c>
      <c r="IZ57" s="114" t="str">
        <f t="shared" si="52"/>
        <v>--</v>
      </c>
      <c r="JA57" s="114" t="str">
        <f t="shared" si="52"/>
        <v>--</v>
      </c>
      <c r="JB57" s="114" t="str">
        <f t="shared" si="52"/>
        <v>--</v>
      </c>
      <c r="JC57" s="114" t="str">
        <f t="shared" si="52"/>
        <v>--</v>
      </c>
      <c r="JD57" s="114" t="str">
        <f t="shared" si="52"/>
        <v>--</v>
      </c>
      <c r="JE57" s="114" t="str">
        <f t="shared" si="52"/>
        <v>--</v>
      </c>
      <c r="JF57" s="114" t="str">
        <f t="shared" si="52"/>
        <v>--</v>
      </c>
      <c r="JG57" s="243">
        <v>7.6923076923076898</v>
      </c>
      <c r="JH57" s="243">
        <v>9.1304347826087007</v>
      </c>
      <c r="JI57" s="243">
        <v>5.81395348837209</v>
      </c>
      <c r="JJ57" s="243">
        <v>2.8985507246376798</v>
      </c>
      <c r="JK57" s="243">
        <v>4.4444444444444402</v>
      </c>
      <c r="JL57" s="243">
        <v>5.5214723926380396</v>
      </c>
      <c r="JM57" s="243">
        <v>15.384615384615399</v>
      </c>
      <c r="JN57" s="243">
        <v>17.3913043478261</v>
      </c>
      <c r="JO57" s="243">
        <v>12.209302325581399</v>
      </c>
      <c r="JP57" s="243">
        <v>9.6618357487922708</v>
      </c>
      <c r="JQ57" s="243">
        <v>7.7777777777777803</v>
      </c>
      <c r="JR57" s="243">
        <v>11.656441717791401</v>
      </c>
      <c r="JS57" s="243">
        <v>12.669683257918599</v>
      </c>
      <c r="JT57" s="243">
        <v>15.6521739130435</v>
      </c>
      <c r="JU57" s="243">
        <v>8.7209302325581408</v>
      </c>
      <c r="JV57" s="243">
        <v>9.1787439613526605</v>
      </c>
      <c r="JW57" s="243">
        <v>9.44444444444445</v>
      </c>
      <c r="JX57" s="243">
        <v>9.2592592592592595</v>
      </c>
      <c r="JY57" s="243">
        <v>10.4072398190045</v>
      </c>
      <c r="JZ57" s="243">
        <v>16.883116883116902</v>
      </c>
      <c r="KA57" s="243">
        <v>9.9415204678362592</v>
      </c>
      <c r="KB57" s="243">
        <v>6.2801932367149798</v>
      </c>
      <c r="KC57" s="243">
        <v>3.8888888888888902</v>
      </c>
      <c r="KD57" s="243">
        <v>8.5889570552147294</v>
      </c>
      <c r="KE57" s="243">
        <v>5.4054054054054097</v>
      </c>
      <c r="KF57" s="128" t="str">
        <f t="shared" si="1"/>
        <v>--</v>
      </c>
      <c r="KG57" s="243">
        <v>12.209302325581399</v>
      </c>
      <c r="KH57" s="243">
        <v>1.4492753623188399</v>
      </c>
      <c r="KI57" s="128" t="str">
        <f t="shared" si="2"/>
        <v>--</v>
      </c>
      <c r="KJ57" s="243">
        <v>11.8012422360248</v>
      </c>
      <c r="KK57" s="243">
        <v>7.2727272727272698</v>
      </c>
      <c r="KL57" s="243">
        <v>6.4935064935064899</v>
      </c>
      <c r="KM57" s="243">
        <v>8.1395348837209305</v>
      </c>
      <c r="KN57" s="243">
        <v>3.8277511961722501</v>
      </c>
      <c r="KO57" s="243">
        <v>6.7039106145251397</v>
      </c>
      <c r="KP57" s="243">
        <v>8.0246913580246897</v>
      </c>
      <c r="KQ57" s="220">
        <v>8.7179487179487101</v>
      </c>
      <c r="KR57" s="220">
        <v>5.1162790697674403</v>
      </c>
      <c r="KS57" s="220">
        <v>7.6923076923076898</v>
      </c>
      <c r="KT57" s="220">
        <v>10.2803738317757</v>
      </c>
      <c r="KU57" s="220">
        <v>17.948717948717999</v>
      </c>
      <c r="KV57" s="220">
        <v>13.207547169811299</v>
      </c>
      <c r="KW57" s="220">
        <v>5.1282051282051304</v>
      </c>
      <c r="KX57" s="220">
        <v>6.1611374407583002</v>
      </c>
      <c r="KY57" s="128" t="str">
        <f t="shared" si="51"/>
        <v>--</v>
      </c>
      <c r="KZ57" s="128" t="str">
        <f t="shared" si="51"/>
        <v>--</v>
      </c>
      <c r="LA57" s="220">
        <v>5.1813471502590698</v>
      </c>
      <c r="LB57" s="128" t="str">
        <f t="shared" si="42"/>
        <v>--</v>
      </c>
      <c r="LC57" s="295">
        <v>40.909090909090928</v>
      </c>
      <c r="LD57" s="295">
        <v>26.78571428571427</v>
      </c>
      <c r="LE57" s="295">
        <v>13.675213675213666</v>
      </c>
      <c r="LF57" s="295">
        <v>13.218390804597705</v>
      </c>
      <c r="LG57" s="295">
        <v>24.766355140186917</v>
      </c>
      <c r="LH57" s="295">
        <v>10.900473933649291</v>
      </c>
      <c r="LI57" s="295">
        <v>11.764705882352938</v>
      </c>
      <c r="LJ57" s="295">
        <v>4.6783625730994158</v>
      </c>
      <c r="LK57" s="380">
        <v>40.106951871657749</v>
      </c>
      <c r="LL57" s="381">
        <v>24.107142857142836</v>
      </c>
      <c r="LM57" s="381">
        <v>13.191489361702127</v>
      </c>
      <c r="LN57" s="381">
        <v>5.381165919282509</v>
      </c>
      <c r="LO57" s="380">
        <v>20.812182741116757</v>
      </c>
      <c r="LP57" s="381">
        <v>15.178571428571429</v>
      </c>
      <c r="LQ57" s="381">
        <v>11.158798283261804</v>
      </c>
      <c r="LR57" s="381">
        <v>8.0459770114942586</v>
      </c>
      <c r="LS57" s="381">
        <v>13.615023474178409</v>
      </c>
      <c r="LT57" s="381">
        <v>8.5308056872037881</v>
      </c>
      <c r="LU57" s="381">
        <v>12.234042553191491</v>
      </c>
      <c r="LV57" s="381">
        <v>5.263157894736846</v>
      </c>
      <c r="LW57" s="381">
        <v>28.723404255319146</v>
      </c>
      <c r="LX57" s="381">
        <v>15.486725663716809</v>
      </c>
      <c r="LY57" s="381">
        <v>11.864406779661017</v>
      </c>
      <c r="LZ57" s="381">
        <v>5.8295964125560547</v>
      </c>
      <c r="MA57" s="380">
        <v>45.641025641025671</v>
      </c>
      <c r="MB57" s="381">
        <v>33.482142857142875</v>
      </c>
      <c r="MC57" s="381">
        <v>25.862068965517246</v>
      </c>
      <c r="MD57" s="381">
        <v>28.901734104046248</v>
      </c>
      <c r="ME57" s="381">
        <v>29.716981132075471</v>
      </c>
      <c r="MF57" s="381">
        <v>24.644549763033186</v>
      </c>
      <c r="MG57" s="381">
        <v>25.668449197860973</v>
      </c>
      <c r="MH57" s="381">
        <v>23.976608187134506</v>
      </c>
      <c r="MI57" s="381">
        <v>45.989304812834241</v>
      </c>
      <c r="MJ57" s="381">
        <v>35.242290748898682</v>
      </c>
      <c r="MK57" s="381">
        <v>31.355932203389813</v>
      </c>
      <c r="ML57" s="381">
        <v>28.571428571428559</v>
      </c>
      <c r="MM57" s="378" t="str">
        <f t="shared" si="5"/>
        <v>--</v>
      </c>
      <c r="MN57" s="381">
        <v>28.699551569506738</v>
      </c>
      <c r="MO57" s="381">
        <v>17.241379310344829</v>
      </c>
      <c r="MP57" s="381">
        <v>24.137931034482751</v>
      </c>
      <c r="MQ57" s="378" t="str">
        <f t="shared" si="6"/>
        <v>--</v>
      </c>
      <c r="MR57" s="381">
        <v>16.587677725118475</v>
      </c>
      <c r="MS57" s="381">
        <v>18.716577540106957</v>
      </c>
      <c r="MT57" s="381">
        <v>15.78947368421052</v>
      </c>
      <c r="MU57" s="378" t="str">
        <f t="shared" si="7"/>
        <v>--</v>
      </c>
      <c r="MV57" s="381">
        <v>19.911504424778759</v>
      </c>
      <c r="MW57" s="381">
        <v>20.675105485232073</v>
      </c>
      <c r="MX57" s="381">
        <v>15.695067264573984</v>
      </c>
      <c r="MY57" s="380">
        <v>36.082474226804145</v>
      </c>
      <c r="MZ57" s="381">
        <v>30.493273542600903</v>
      </c>
      <c r="NA57" s="381">
        <v>22.317596566523587</v>
      </c>
      <c r="NB57" s="381">
        <v>17.241379310344822</v>
      </c>
      <c r="NC57" s="381">
        <v>31.132075471698101</v>
      </c>
      <c r="ND57" s="381">
        <v>25.118483412322281</v>
      </c>
      <c r="NE57" s="381">
        <v>23.529411764705895</v>
      </c>
      <c r="NF57" s="381">
        <v>18.128654970760241</v>
      </c>
      <c r="NG57" s="381">
        <v>34.408602150537632</v>
      </c>
      <c r="NH57" s="381">
        <v>26.548672566371675</v>
      </c>
      <c r="NI57" s="381">
        <v>24.786324786324776</v>
      </c>
      <c r="NJ57" s="381">
        <v>20.179372197309426</v>
      </c>
      <c r="NK57" s="380">
        <v>19.897959183673464</v>
      </c>
      <c r="NL57" s="381">
        <v>12.556053811659185</v>
      </c>
      <c r="NM57" s="381">
        <v>11.111111111111112</v>
      </c>
      <c r="NN57" s="381">
        <v>7.4712643678160937</v>
      </c>
      <c r="NO57" s="381">
        <v>14.953271028037381</v>
      </c>
      <c r="NP57" s="381">
        <v>9.0047393364928947</v>
      </c>
      <c r="NQ57" s="381">
        <v>10.106382978723408</v>
      </c>
      <c r="NR57" s="381">
        <v>2.3391812865497079</v>
      </c>
      <c r="NS57" s="381">
        <v>22.459893048128336</v>
      </c>
      <c r="NT57" s="381">
        <v>14.732142857142861</v>
      </c>
      <c r="NU57" s="381">
        <v>5.9322033898305069</v>
      </c>
      <c r="NV57" s="381">
        <v>2.2522522522522528</v>
      </c>
      <c r="NW57" s="380">
        <v>7.142857142857145</v>
      </c>
      <c r="NX57" s="381">
        <v>11.210762331838563</v>
      </c>
      <c r="NY57" s="381">
        <v>7.7253218884120178</v>
      </c>
      <c r="NZ57" s="381">
        <v>7.4712643678160937</v>
      </c>
      <c r="OA57" s="381">
        <v>3.7383177570093467</v>
      </c>
      <c r="OB57" s="381">
        <v>7.1090047393364948</v>
      </c>
      <c r="OC57" s="381">
        <v>7.4468085106382995</v>
      </c>
      <c r="OD57" s="381">
        <v>7.6023391812865526</v>
      </c>
      <c r="OE57" s="381">
        <v>12.365591397849466</v>
      </c>
      <c r="OF57" s="381">
        <v>13.215859030837013</v>
      </c>
      <c r="OG57" s="381">
        <v>7.6271186440677976</v>
      </c>
      <c r="OH57" s="381">
        <v>5.4054054054054088</v>
      </c>
      <c r="OI57" s="380">
        <v>12.30769230769231</v>
      </c>
      <c r="OJ57" s="381">
        <v>10.762331838565027</v>
      </c>
      <c r="OK57" s="381">
        <v>14.592274678111597</v>
      </c>
      <c r="OL57" s="381">
        <v>12.643678160919539</v>
      </c>
      <c r="OM57" s="381">
        <v>9.8130841121495322</v>
      </c>
      <c r="ON57" s="381">
        <v>8.5308056872037916</v>
      </c>
      <c r="OO57" s="381">
        <v>6.382978723404257</v>
      </c>
      <c r="OP57" s="381">
        <v>7.0175438596491251</v>
      </c>
      <c r="OQ57" s="381">
        <v>10.638297872340427</v>
      </c>
      <c r="OR57" s="381">
        <v>7.929515418502203</v>
      </c>
      <c r="OS57" s="381">
        <v>8.0508474576271176</v>
      </c>
      <c r="OT57" s="381">
        <v>6.7567567567567615</v>
      </c>
      <c r="OU57" s="378" t="str">
        <f t="shared" si="8"/>
        <v>--</v>
      </c>
      <c r="OV57" s="381">
        <v>12.162162162162161</v>
      </c>
      <c r="OW57" s="381">
        <v>9.8712446351931344</v>
      </c>
      <c r="OX57" s="381">
        <v>14.450867052023121</v>
      </c>
      <c r="OY57" s="378" t="str">
        <f t="shared" si="9"/>
        <v>--</v>
      </c>
      <c r="OZ57" s="381">
        <v>9.4786729857819889</v>
      </c>
      <c r="PA57" s="381">
        <v>7.4468085106383004</v>
      </c>
      <c r="PB57" s="381">
        <v>7.6023391812865517</v>
      </c>
      <c r="PC57" s="378" t="str">
        <f t="shared" si="10"/>
        <v>--</v>
      </c>
      <c r="PD57" s="381">
        <v>9.2511013215859101</v>
      </c>
      <c r="PE57" s="381">
        <v>8.8983050847457683</v>
      </c>
      <c r="PF57" s="381">
        <v>8.1081081081081052</v>
      </c>
      <c r="PG57" s="380">
        <v>14.062500000000007</v>
      </c>
      <c r="PH57" s="381">
        <v>16.2162162162162</v>
      </c>
      <c r="PI57" s="381">
        <v>13.793103448275867</v>
      </c>
      <c r="PJ57" s="381">
        <v>9.7701149425287319</v>
      </c>
      <c r="PK57" s="381">
        <v>14.084507042253529</v>
      </c>
      <c r="PL57" s="381">
        <v>16.587677725118485</v>
      </c>
      <c r="PM57" s="381">
        <v>8.5106382978723385</v>
      </c>
      <c r="PN57" s="381">
        <v>4.7058823529411793</v>
      </c>
      <c r="PO57" s="381">
        <v>21.390374331550809</v>
      </c>
      <c r="PP57" s="381">
        <v>15.418502202643177</v>
      </c>
      <c r="PQ57" s="381">
        <v>10.593220338983055</v>
      </c>
      <c r="PR57" s="381">
        <v>8.5585585585585608</v>
      </c>
      <c r="PS57" s="380">
        <v>9.4444444444444464</v>
      </c>
      <c r="PT57" s="381">
        <v>7.5471698113207557</v>
      </c>
      <c r="PU57" s="381">
        <v>7.4561403508771908</v>
      </c>
      <c r="PV57" s="381">
        <v>7.3059360730593621</v>
      </c>
      <c r="PW57" s="380">
        <v>16.574585635359117</v>
      </c>
      <c r="PX57" s="381">
        <v>13.55140186915888</v>
      </c>
      <c r="PY57" s="381">
        <v>14.60176991150443</v>
      </c>
      <c r="PZ57" s="381">
        <v>10.138248847926272</v>
      </c>
      <c r="QA57" s="380">
        <v>21.229050279329616</v>
      </c>
      <c r="QB57" s="381">
        <v>19.626168224299061</v>
      </c>
      <c r="QC57" s="381">
        <v>14.847161572052396</v>
      </c>
      <c r="QD57" s="381">
        <v>6.8807339449541312</v>
      </c>
      <c r="QE57" s="380">
        <v>7.262569832402237</v>
      </c>
      <c r="QF57" s="381">
        <v>12.149532710280376</v>
      </c>
      <c r="QG57" s="381">
        <v>14.977973568281945</v>
      </c>
      <c r="QH57" s="381">
        <v>9.1743119266055029</v>
      </c>
      <c r="QI57" s="380">
        <v>16.326530612244905</v>
      </c>
      <c r="QJ57" s="381">
        <v>17.808219178082197</v>
      </c>
      <c r="QK57" s="381">
        <v>12.93103448275863</v>
      </c>
      <c r="QL57" s="381">
        <v>11.627906976744194</v>
      </c>
      <c r="QM57" s="378" t="str">
        <f t="shared" si="11"/>
        <v>--</v>
      </c>
      <c r="QN57" s="381">
        <v>11.165048543689318</v>
      </c>
      <c r="QO57" s="381">
        <v>14.67391304347826</v>
      </c>
      <c r="QP57" s="381">
        <v>11.042944785276079</v>
      </c>
      <c r="QQ57" s="378" t="str">
        <f t="shared" si="12"/>
        <v>--</v>
      </c>
      <c r="QR57" s="381">
        <v>16.3551401869159</v>
      </c>
      <c r="QS57" s="381">
        <v>13.656387665198245</v>
      </c>
      <c r="QT57" s="381">
        <v>11.981566820276495</v>
      </c>
      <c r="QU57" s="380">
        <v>17.94871794871797</v>
      </c>
      <c r="QV57" s="381">
        <v>17.351598173515974</v>
      </c>
      <c r="QW57" s="381">
        <v>10.344827586206895</v>
      </c>
      <c r="QX57" s="381">
        <v>9.4117647058823515</v>
      </c>
      <c r="QY57" s="378" t="str">
        <f t="shared" si="13"/>
        <v>--</v>
      </c>
      <c r="QZ57" s="381">
        <v>11.05769230769231</v>
      </c>
      <c r="RA57" s="381">
        <v>15.384615384615376</v>
      </c>
      <c r="RB57" s="381">
        <v>11.042944785276081</v>
      </c>
      <c r="RC57" s="378" t="str">
        <f t="shared" si="14"/>
        <v>--</v>
      </c>
      <c r="RD57" s="381">
        <v>16.03773584905661</v>
      </c>
      <c r="RE57" s="381">
        <v>15.418502202643174</v>
      </c>
      <c r="RF57" s="381">
        <v>8.8372093023255793</v>
      </c>
    </row>
    <row r="58" spans="1:474" x14ac:dyDescent="0.25">
      <c r="A58" s="114">
        <v>54</v>
      </c>
      <c r="B58" s="93" t="s">
        <v>54</v>
      </c>
      <c r="C58" s="126">
        <v>25.806451612903224</v>
      </c>
      <c r="D58" s="126">
        <v>25.742574257425744</v>
      </c>
      <c r="E58" s="126">
        <v>15.625000000000009</v>
      </c>
      <c r="F58" s="126">
        <v>10.526315789473685</v>
      </c>
      <c r="G58" s="126">
        <v>22.222222222222236</v>
      </c>
      <c r="H58" s="126">
        <v>25.882352941176478</v>
      </c>
      <c r="I58" s="126">
        <v>21.590909090909086</v>
      </c>
      <c r="J58" s="126">
        <v>16.129032258064523</v>
      </c>
      <c r="K58" s="126">
        <v>13.235294117647058</v>
      </c>
      <c r="L58" s="126">
        <v>32.098765432098766</v>
      </c>
      <c r="M58" s="128">
        <v>23.076923076923077</v>
      </c>
      <c r="N58" s="128">
        <v>12.328767123287673</v>
      </c>
      <c r="O58" s="128">
        <v>22.857142857142851</v>
      </c>
      <c r="P58" s="128">
        <v>27.631578947368414</v>
      </c>
      <c r="Q58" s="128">
        <v>18.666666666666661</v>
      </c>
      <c r="R58" s="128">
        <v>59.374999999999979</v>
      </c>
      <c r="S58" s="128">
        <v>55.882352941176478</v>
      </c>
      <c r="T58" s="128">
        <v>24.999999999999996</v>
      </c>
      <c r="U58" s="128">
        <v>45.56962025316458</v>
      </c>
      <c r="V58" s="128">
        <v>43.333333333333336</v>
      </c>
      <c r="W58" s="128">
        <v>34.523809523809533</v>
      </c>
      <c r="X58" s="128">
        <v>55.555555555555543</v>
      </c>
      <c r="Y58" s="128">
        <v>39.560439560439555</v>
      </c>
      <c r="Z58" s="128">
        <v>29.411764705882355</v>
      </c>
      <c r="AA58" s="128">
        <v>61.445783132530117</v>
      </c>
      <c r="AB58" s="132">
        <v>44.871794871794876</v>
      </c>
      <c r="AC58" s="132">
        <v>34.246575342465739</v>
      </c>
      <c r="AD58" s="132">
        <v>54.285714285714292</v>
      </c>
      <c r="AE58" s="132">
        <v>46.052631578947363</v>
      </c>
      <c r="AF58" s="128">
        <v>33.333333333333336</v>
      </c>
      <c r="AG58" s="126">
        <v>32.812500000000007</v>
      </c>
      <c r="AH58" s="126">
        <v>33</v>
      </c>
      <c r="AI58" s="133">
        <v>12.500000000000004</v>
      </c>
      <c r="AJ58" s="133">
        <v>32.467532467532465</v>
      </c>
      <c r="AK58" s="128">
        <v>23.07692307692308</v>
      </c>
      <c r="AL58" s="128">
        <v>23.529411764705888</v>
      </c>
      <c r="AM58" s="128">
        <v>42.696629213483135</v>
      </c>
      <c r="AN58" s="128">
        <v>22.826086956521745</v>
      </c>
      <c r="AO58" s="128">
        <v>14.705882352941169</v>
      </c>
      <c r="AP58" s="128">
        <v>56.249999999999993</v>
      </c>
      <c r="AQ58" s="128">
        <v>28.205128205128197</v>
      </c>
      <c r="AR58" s="128">
        <v>14.084507042253522</v>
      </c>
      <c r="AS58" s="128">
        <v>41.428571428571438</v>
      </c>
      <c r="AT58" s="128">
        <v>40.789473684210542</v>
      </c>
      <c r="AU58" s="128">
        <v>15.999999999999995</v>
      </c>
      <c r="AV58" s="128" t="s">
        <v>286</v>
      </c>
      <c r="AW58" s="128" t="s">
        <v>286</v>
      </c>
      <c r="AX58" s="132" t="s">
        <v>286</v>
      </c>
      <c r="AY58" s="132" t="s">
        <v>286</v>
      </c>
      <c r="AZ58" s="132" t="s">
        <v>286</v>
      </c>
      <c r="BA58" s="132" t="s">
        <v>286</v>
      </c>
      <c r="BB58" s="128" t="s">
        <v>286</v>
      </c>
      <c r="BC58" s="132" t="s">
        <v>286</v>
      </c>
      <c r="BD58" s="132" t="s">
        <v>286</v>
      </c>
      <c r="BE58" s="132" t="s">
        <v>286</v>
      </c>
      <c r="BF58" s="132">
        <v>17.948717948717949</v>
      </c>
      <c r="BG58" s="128">
        <v>20.547945205479454</v>
      </c>
      <c r="BH58" s="121" t="s">
        <v>286</v>
      </c>
      <c r="BI58" s="121">
        <v>30.666666666666664</v>
      </c>
      <c r="BJ58" s="121">
        <v>31.081081081081077</v>
      </c>
      <c r="BK58" s="121" t="s">
        <v>286</v>
      </c>
      <c r="BL58" s="128" t="s">
        <v>286</v>
      </c>
      <c r="BM58" s="121" t="s">
        <v>286</v>
      </c>
      <c r="BN58" s="114" t="s">
        <v>286</v>
      </c>
      <c r="BO58" s="114" t="s">
        <v>286</v>
      </c>
      <c r="BP58" s="114" t="s">
        <v>286</v>
      </c>
      <c r="BQ58" s="128" t="s">
        <v>286</v>
      </c>
      <c r="BR58" s="121" t="s">
        <v>286</v>
      </c>
      <c r="BS58" s="121" t="s">
        <v>286</v>
      </c>
      <c r="BT58" s="121" t="s">
        <v>286</v>
      </c>
      <c r="BU58" s="128">
        <v>24.358974358974354</v>
      </c>
      <c r="BV58" s="121">
        <v>31.506849315068497</v>
      </c>
      <c r="BW58" s="121" t="s">
        <v>286</v>
      </c>
      <c r="BX58" s="121">
        <v>30.263157894736835</v>
      </c>
      <c r="BY58" s="128">
        <v>30.666666666666661</v>
      </c>
      <c r="BZ58" s="121">
        <v>20.000000000000004</v>
      </c>
      <c r="CA58" s="121">
        <v>40.196078431372548</v>
      </c>
      <c r="CB58" s="121">
        <v>26.041666666666668</v>
      </c>
      <c r="CC58" s="128">
        <v>35.443037974683541</v>
      </c>
      <c r="CD58" s="121">
        <v>31.521739130434781</v>
      </c>
      <c r="CE58" s="121">
        <v>35.294117647058819</v>
      </c>
      <c r="CF58" s="121">
        <v>20.000000000000004</v>
      </c>
      <c r="CG58" s="128">
        <v>46.236559139784937</v>
      </c>
      <c r="CH58" s="121">
        <v>21.739130434782602</v>
      </c>
      <c r="CI58" s="121">
        <v>29.26829268292683</v>
      </c>
      <c r="CJ58" s="121">
        <v>30.76923076923077</v>
      </c>
      <c r="CK58" s="121">
        <v>26.027397260273968</v>
      </c>
      <c r="CL58" s="121">
        <v>22.857142857142854</v>
      </c>
      <c r="CM58" s="121">
        <v>28.94736842105263</v>
      </c>
      <c r="CN58" s="121">
        <v>27.999999999999993</v>
      </c>
      <c r="CO58" s="121">
        <v>3.0769230769230766</v>
      </c>
      <c r="CP58" s="128">
        <v>11.764705882352944</v>
      </c>
      <c r="CQ58" s="121">
        <v>5.2083333333333348</v>
      </c>
      <c r="CR58" s="121">
        <v>11.53846153846154</v>
      </c>
      <c r="CS58" s="114">
        <v>8.6021505376344116</v>
      </c>
      <c r="CT58" s="114">
        <v>8.2352941176470615</v>
      </c>
      <c r="CU58" s="128">
        <v>4.5454545454545459</v>
      </c>
      <c r="CV58" s="121">
        <v>8.6021505376344045</v>
      </c>
      <c r="CW58" s="121">
        <v>11.764705882352946</v>
      </c>
      <c r="CX58" s="114">
        <v>7.5000000000000071</v>
      </c>
      <c r="CY58" s="114">
        <v>12.98701298701299</v>
      </c>
      <c r="CZ58" s="128">
        <v>6.8493150684931523</v>
      </c>
      <c r="DA58" s="121">
        <v>9.0909090909090917</v>
      </c>
      <c r="DB58" s="121">
        <v>14.473684210526313</v>
      </c>
      <c r="DC58" s="114">
        <v>17.567567567567572</v>
      </c>
      <c r="DD58" s="114" t="s">
        <v>286</v>
      </c>
      <c r="DE58" s="128" t="s">
        <v>286</v>
      </c>
      <c r="DF58" s="121" t="s">
        <v>286</v>
      </c>
      <c r="DG58" s="121" t="s">
        <v>286</v>
      </c>
      <c r="DH58" s="114" t="s">
        <v>286</v>
      </c>
      <c r="DI58" s="114" t="s">
        <v>286</v>
      </c>
      <c r="DJ58" s="128" t="s">
        <v>286</v>
      </c>
      <c r="DK58" s="121" t="s">
        <v>286</v>
      </c>
      <c r="DL58" s="121" t="s">
        <v>286</v>
      </c>
      <c r="DM58" s="121">
        <v>60.240963855421697</v>
      </c>
      <c r="DN58" s="121">
        <v>43.589743589743591</v>
      </c>
      <c r="DO58" s="128">
        <v>31.506849315068486</v>
      </c>
      <c r="DP58" s="121">
        <v>65.714285714285737</v>
      </c>
      <c r="DQ58" s="121">
        <v>50</v>
      </c>
      <c r="DR58" s="121">
        <v>32</v>
      </c>
      <c r="DS58" s="121" t="s">
        <v>286</v>
      </c>
      <c r="DT58" s="128" t="s">
        <v>286</v>
      </c>
      <c r="DU58" s="131" t="s">
        <v>286</v>
      </c>
      <c r="DV58" s="131" t="s">
        <v>286</v>
      </c>
      <c r="DW58" s="114" t="s">
        <v>286</v>
      </c>
      <c r="DX58" s="131" t="s">
        <v>286</v>
      </c>
      <c r="DY58" s="128" t="s">
        <v>286</v>
      </c>
      <c r="DZ58" s="128" t="s">
        <v>286</v>
      </c>
      <c r="EA58" s="128" t="s">
        <v>286</v>
      </c>
      <c r="EB58" s="128">
        <v>58.536585365853682</v>
      </c>
      <c r="EC58" s="128">
        <v>53.846153846153868</v>
      </c>
      <c r="ED58" s="128">
        <v>35.616438356164394</v>
      </c>
      <c r="EE58" s="128">
        <v>57.971014492753632</v>
      </c>
      <c r="EF58" s="128">
        <v>69.736842105263165</v>
      </c>
      <c r="EG58" s="128">
        <v>34.666666666666664</v>
      </c>
      <c r="EH58" s="128">
        <v>3.0769230769230766</v>
      </c>
      <c r="EI58" s="128">
        <v>8.8235294117647083</v>
      </c>
      <c r="EJ58" s="128">
        <v>5.2083333333333348</v>
      </c>
      <c r="EK58" s="128">
        <v>5.1282051282051286</v>
      </c>
      <c r="EL58" s="121">
        <v>8.6956521739130448</v>
      </c>
      <c r="EM58" s="121">
        <v>9.411764705882355</v>
      </c>
      <c r="EN58" s="121">
        <v>1.1235955056179772</v>
      </c>
      <c r="EO58" s="121">
        <v>10.752688172043015</v>
      </c>
      <c r="EP58" s="128">
        <v>2.8985507246376807</v>
      </c>
      <c r="EQ58" s="121">
        <v>3.6144578313253013</v>
      </c>
      <c r="ER58" s="121">
        <v>2.5641025641025634</v>
      </c>
      <c r="ES58" s="121">
        <v>6.8493150684931505</v>
      </c>
      <c r="ET58" s="121">
        <v>4.2857142857142847</v>
      </c>
      <c r="EU58" s="128">
        <v>7.8947368421052628</v>
      </c>
      <c r="EV58" s="121">
        <v>10.666666666666666</v>
      </c>
      <c r="EW58" s="121">
        <v>14.754098360655734</v>
      </c>
      <c r="EX58" s="121">
        <v>10.679611650485437</v>
      </c>
      <c r="EY58" s="121">
        <v>2.083333333333333</v>
      </c>
      <c r="EZ58" s="128">
        <v>8.8607594936708853</v>
      </c>
      <c r="FA58" s="121">
        <v>10.869565217391305</v>
      </c>
      <c r="FB58" s="121">
        <v>3.5714285714285721</v>
      </c>
      <c r="FC58" s="121">
        <v>5.6179775280898872</v>
      </c>
      <c r="FD58" s="121">
        <v>10.752688172043014</v>
      </c>
      <c r="FE58" s="128">
        <v>7.2463768115942049</v>
      </c>
      <c r="FF58" s="121">
        <v>6.3291139240506338</v>
      </c>
      <c r="FG58" s="121">
        <v>13.513513513513512</v>
      </c>
      <c r="FH58" s="121">
        <v>5.6338028169014081</v>
      </c>
      <c r="FI58" s="121">
        <v>10.294117647058828</v>
      </c>
      <c r="FJ58" s="128">
        <v>10.526315789473687</v>
      </c>
      <c r="FK58" s="121">
        <v>13.698630136986299</v>
      </c>
      <c r="FL58" s="121">
        <v>23.809523809523807</v>
      </c>
      <c r="FM58" s="121">
        <v>33.009708737864059</v>
      </c>
      <c r="FN58" s="121">
        <v>19.791666666666668</v>
      </c>
      <c r="FO58" s="128">
        <v>17.721518987341774</v>
      </c>
      <c r="FP58" s="121">
        <v>25</v>
      </c>
      <c r="FQ58" s="121">
        <v>25.301204819277096</v>
      </c>
      <c r="FR58" s="121">
        <v>15.555555555555554</v>
      </c>
      <c r="FS58" s="121">
        <v>23.655913978494624</v>
      </c>
      <c r="FT58" s="128">
        <v>23.188405797101446</v>
      </c>
      <c r="FU58" s="121">
        <v>11.392405063291138</v>
      </c>
      <c r="FV58" s="121">
        <v>13.51351351351351</v>
      </c>
      <c r="FW58" s="121">
        <v>11.267605633802821</v>
      </c>
      <c r="FX58" s="121">
        <v>10.447761194029855</v>
      </c>
      <c r="FY58" s="128">
        <v>21.052631578947366</v>
      </c>
      <c r="FZ58" s="121">
        <v>14.864864864864861</v>
      </c>
      <c r="GA58" s="121">
        <v>43.749999999999993</v>
      </c>
      <c r="GB58" s="121">
        <v>42.71844660194175</v>
      </c>
      <c r="GC58" s="121">
        <v>19.791666666666661</v>
      </c>
      <c r="GD58" s="128">
        <v>39.743589743589737</v>
      </c>
      <c r="GE58" s="121">
        <v>38.043478260869534</v>
      </c>
      <c r="GF58" s="121">
        <v>22.891566265060241</v>
      </c>
      <c r="GG58" s="121">
        <v>35.555555555555564</v>
      </c>
      <c r="GH58" s="121">
        <v>37.634408602150557</v>
      </c>
      <c r="GI58" s="128">
        <v>15.94202898550725</v>
      </c>
      <c r="GJ58" s="121">
        <v>22.784810126582283</v>
      </c>
      <c r="GK58" s="121">
        <v>32.432432432432428</v>
      </c>
      <c r="GL58" s="121">
        <v>16.901408450704228</v>
      </c>
      <c r="GM58" s="130">
        <v>27.536231884057969</v>
      </c>
      <c r="GN58" s="128">
        <v>27.631578947368421</v>
      </c>
      <c r="GO58" s="121">
        <v>19.178082191780824</v>
      </c>
      <c r="GP58" s="121">
        <v>9.5238095238095273</v>
      </c>
      <c r="GQ58" s="121">
        <v>23.300970873786408</v>
      </c>
      <c r="GR58" s="121">
        <v>15.625000000000009</v>
      </c>
      <c r="GS58" s="128">
        <v>7.6923076923076898</v>
      </c>
      <c r="GT58" s="121">
        <v>27.173913043478272</v>
      </c>
      <c r="GU58" s="121">
        <v>29.761904761904763</v>
      </c>
      <c r="GV58" s="121">
        <v>2.2222222222222214</v>
      </c>
      <c r="GW58" s="121">
        <v>29.032258064516139</v>
      </c>
      <c r="GX58" s="128">
        <v>18.840579710144926</v>
      </c>
      <c r="GY58" s="128">
        <v>8.8607594936708853</v>
      </c>
      <c r="GZ58" s="128">
        <v>10.810810810810812</v>
      </c>
      <c r="HA58" s="128">
        <v>16.901408450704224</v>
      </c>
      <c r="HB58" s="128">
        <v>1.4705882352941175</v>
      </c>
      <c r="HC58" s="128">
        <v>10.526315789473683</v>
      </c>
      <c r="HD58" s="128">
        <v>23.287671232876711</v>
      </c>
      <c r="HE58" s="128" t="s">
        <v>286</v>
      </c>
      <c r="HF58" s="128" t="s">
        <v>286</v>
      </c>
      <c r="HG58" s="128" t="s">
        <v>286</v>
      </c>
      <c r="HH58" s="128" t="s">
        <v>286</v>
      </c>
      <c r="HI58" s="128" t="s">
        <v>286</v>
      </c>
      <c r="HJ58" s="128" t="s">
        <v>286</v>
      </c>
      <c r="HK58" s="128" t="s">
        <v>286</v>
      </c>
      <c r="HL58" s="121" t="s">
        <v>286</v>
      </c>
      <c r="HM58" s="121" t="s">
        <v>286</v>
      </c>
      <c r="HN58" s="121" t="s">
        <v>286</v>
      </c>
      <c r="HO58" s="121">
        <v>10.810810810810814</v>
      </c>
      <c r="HP58" s="128">
        <v>9.9999999999999982</v>
      </c>
      <c r="HQ58" s="121" t="s">
        <v>286</v>
      </c>
      <c r="HR58" s="121">
        <v>13.513513513513512</v>
      </c>
      <c r="HS58" s="121">
        <v>17.808219178082187</v>
      </c>
      <c r="HT58" s="129">
        <v>12.499999999999995</v>
      </c>
      <c r="HU58" s="128">
        <v>8.7378640776699044</v>
      </c>
      <c r="HV58" s="114">
        <v>5.2083333333333321</v>
      </c>
      <c r="HW58" s="114">
        <v>14.285714285714285</v>
      </c>
      <c r="HX58" s="114">
        <v>7.608695652173914</v>
      </c>
      <c r="HY58" s="114">
        <v>9.5238095238095237</v>
      </c>
      <c r="HZ58" s="114">
        <v>5.7471264367816079</v>
      </c>
      <c r="IA58" s="114">
        <v>9.67741935483871</v>
      </c>
      <c r="IB58" s="114">
        <v>7.2463768115942049</v>
      </c>
      <c r="IC58" s="114">
        <v>12.820512820512823</v>
      </c>
      <c r="ID58" s="114">
        <v>5.2631578947368434</v>
      </c>
      <c r="IE58" s="114">
        <v>5.7142857142857153</v>
      </c>
      <c r="IF58" s="114">
        <v>7.5757575757575779</v>
      </c>
      <c r="IG58" s="114">
        <v>7.9999999999999991</v>
      </c>
      <c r="IH58" s="114">
        <v>8.2191780821917799</v>
      </c>
      <c r="II58" s="114">
        <v>6.2499999999999991</v>
      </c>
      <c r="IJ58" s="114">
        <v>7.8431372549019622</v>
      </c>
      <c r="IK58" s="114">
        <v>2.0833333333333326</v>
      </c>
      <c r="IL58" s="114">
        <v>5.2631578947368434</v>
      </c>
      <c r="IM58" s="114">
        <v>5.4347826086956523</v>
      </c>
      <c r="IN58" s="114">
        <v>5.9523809523809508</v>
      </c>
      <c r="IO58" s="114">
        <v>6.8181818181818175</v>
      </c>
      <c r="IP58" s="114">
        <v>7.5268817204301071</v>
      </c>
      <c r="IQ58" s="114">
        <v>7.2463768115942031</v>
      </c>
      <c r="IR58" s="114">
        <v>6.6666666666666652</v>
      </c>
      <c r="IS58" s="114">
        <v>6.5789473684210531</v>
      </c>
      <c r="IT58" s="114">
        <v>5.7142857142857153</v>
      </c>
      <c r="IU58" s="114">
        <v>10.294117647058822</v>
      </c>
      <c r="IV58" s="114">
        <v>8.1081081081081106</v>
      </c>
      <c r="IW58" s="114">
        <v>5.5555555555555554</v>
      </c>
      <c r="IX58" s="114" t="str">
        <f t="shared" si="52"/>
        <v>--</v>
      </c>
      <c r="IY58" s="114" t="str">
        <f t="shared" si="52"/>
        <v>--</v>
      </c>
      <c r="IZ58" s="114" t="str">
        <f t="shared" si="52"/>
        <v>--</v>
      </c>
      <c r="JA58" s="114" t="str">
        <f t="shared" si="52"/>
        <v>--</v>
      </c>
      <c r="JB58" s="114" t="str">
        <f t="shared" si="52"/>
        <v>--</v>
      </c>
      <c r="JC58" s="114" t="str">
        <f t="shared" si="52"/>
        <v>--</v>
      </c>
      <c r="JD58" s="114" t="str">
        <f t="shared" si="52"/>
        <v>--</v>
      </c>
      <c r="JE58" s="114" t="str">
        <f t="shared" si="52"/>
        <v>--</v>
      </c>
      <c r="JF58" s="114" t="str">
        <f t="shared" si="52"/>
        <v>--</v>
      </c>
      <c r="JG58" s="243">
        <v>5.8823529411764701</v>
      </c>
      <c r="JH58" s="243">
        <v>4</v>
      </c>
      <c r="JI58" s="243">
        <v>6.6666666666666696</v>
      </c>
      <c r="JJ58" s="243">
        <v>6.8627450980392197</v>
      </c>
      <c r="JK58" s="243">
        <v>3.2258064516128999</v>
      </c>
      <c r="JL58" s="243">
        <v>5.7692307692307701</v>
      </c>
      <c r="JM58" s="243">
        <v>10.294117647058799</v>
      </c>
      <c r="JN58" s="243">
        <v>6.6666666666666696</v>
      </c>
      <c r="JO58" s="243">
        <v>11.6666666666667</v>
      </c>
      <c r="JP58" s="243">
        <v>10.7843137254902</v>
      </c>
      <c r="JQ58" s="243">
        <v>11.290322580645199</v>
      </c>
      <c r="JR58" s="243">
        <v>5.7692307692307701</v>
      </c>
      <c r="JS58" s="243">
        <v>10.294117647058799</v>
      </c>
      <c r="JT58" s="243">
        <v>4</v>
      </c>
      <c r="JU58" s="243">
        <v>11.864406779661</v>
      </c>
      <c r="JV58" s="243">
        <v>10.7843137254902</v>
      </c>
      <c r="JW58" s="243">
        <v>8.0645161290322598</v>
      </c>
      <c r="JX58" s="243">
        <v>7.6923076923076898</v>
      </c>
      <c r="JY58" s="243">
        <v>4.4117647058823497</v>
      </c>
      <c r="JZ58" s="243">
        <v>5.3333333333333304</v>
      </c>
      <c r="KA58" s="243">
        <v>8.3333333333333304</v>
      </c>
      <c r="KB58" s="243">
        <v>3.9215686274509798</v>
      </c>
      <c r="KC58" s="243">
        <v>6.4516129032257998</v>
      </c>
      <c r="KD58" s="243">
        <v>13.461538461538501</v>
      </c>
      <c r="KE58" s="243">
        <v>1.47058823529412</v>
      </c>
      <c r="KF58" s="128" t="str">
        <f t="shared" si="1"/>
        <v>--</v>
      </c>
      <c r="KG58" s="243">
        <v>15</v>
      </c>
      <c r="KH58" s="243">
        <v>5.8823529411764701</v>
      </c>
      <c r="KI58" s="128" t="str">
        <f t="shared" si="2"/>
        <v>--</v>
      </c>
      <c r="KJ58" s="243">
        <v>11.538461538461499</v>
      </c>
      <c r="KK58" s="243">
        <v>1.47058823529412</v>
      </c>
      <c r="KL58" s="243">
        <v>5.3333333333333304</v>
      </c>
      <c r="KM58" s="243">
        <v>3.3333333333333299</v>
      </c>
      <c r="KN58" s="243">
        <v>3.9603960396039599</v>
      </c>
      <c r="KO58" s="243">
        <v>8.1967213114754092</v>
      </c>
      <c r="KP58" s="243">
        <v>3.9215686274509798</v>
      </c>
      <c r="KQ58" s="220">
        <v>3.8834951456310698</v>
      </c>
      <c r="KR58" s="220">
        <v>8.7719298245614006</v>
      </c>
      <c r="KS58" s="220">
        <v>4.8543689320388301</v>
      </c>
      <c r="KT58" s="220">
        <v>22.807017543859601</v>
      </c>
      <c r="KU58" s="220">
        <v>12.621359223301001</v>
      </c>
      <c r="KV58" s="220">
        <v>33.3333333333333</v>
      </c>
      <c r="KW58" s="255">
        <v>0.970873786407767</v>
      </c>
      <c r="KX58" s="220">
        <v>8.7719298245614006</v>
      </c>
      <c r="KY58" s="128" t="str">
        <f t="shared" si="51"/>
        <v>--</v>
      </c>
      <c r="KZ58" s="128" t="str">
        <f t="shared" si="51"/>
        <v>--</v>
      </c>
      <c r="LA58" s="220">
        <v>2.9411764705882302</v>
      </c>
      <c r="LB58" s="128" t="str">
        <f t="shared" si="42"/>
        <v>--</v>
      </c>
      <c r="LC58" s="295">
        <v>26.666666666666675</v>
      </c>
      <c r="LD58" s="295">
        <v>11.764705882352946</v>
      </c>
      <c r="LE58" s="295">
        <v>7.8947368421052628</v>
      </c>
      <c r="LF58" s="295">
        <v>11.475409836065577</v>
      </c>
      <c r="LG58" s="295">
        <v>35.087719298245617</v>
      </c>
      <c r="LH58" s="295">
        <v>18.811881188118807</v>
      </c>
      <c r="LI58" s="295">
        <v>12.698412698412701</v>
      </c>
      <c r="LJ58" s="295">
        <v>11.538461538461538</v>
      </c>
      <c r="LK58" s="380">
        <v>20.68965517241379</v>
      </c>
      <c r="LL58" s="381">
        <v>26.08695652173914</v>
      </c>
      <c r="LM58" s="381" t="str">
        <f>"--"</f>
        <v>--</v>
      </c>
      <c r="LN58" s="381">
        <v>0</v>
      </c>
      <c r="LO58" s="380">
        <v>17.142857142857139</v>
      </c>
      <c r="LP58" s="381">
        <v>7.3529411764705923</v>
      </c>
      <c r="LQ58" s="381">
        <v>3.9473684210526323</v>
      </c>
      <c r="LR58" s="381">
        <v>13.114754098360653</v>
      </c>
      <c r="LS58" s="381">
        <v>28.070175438596493</v>
      </c>
      <c r="LT58" s="381">
        <v>17.821782178217827</v>
      </c>
      <c r="LU58" s="381">
        <v>9.5238095238095219</v>
      </c>
      <c r="LV58" s="381">
        <v>7.6923076923076934</v>
      </c>
      <c r="LW58" s="381">
        <v>17.241379310344826</v>
      </c>
      <c r="LX58" s="381">
        <v>26.086956521739136</v>
      </c>
      <c r="LY58" s="381" t="str">
        <f>"--"</f>
        <v>--</v>
      </c>
      <c r="LZ58" s="381">
        <v>3.8461538461538463</v>
      </c>
      <c r="MA58" s="380">
        <v>34.285714285714278</v>
      </c>
      <c r="MB58" s="381">
        <v>33.82352941176471</v>
      </c>
      <c r="MC58" s="381">
        <v>23.684210526315791</v>
      </c>
      <c r="MD58" s="381">
        <v>32.786885245901651</v>
      </c>
      <c r="ME58" s="381">
        <v>42.105263157894733</v>
      </c>
      <c r="MF58" s="381">
        <v>36.633663366336634</v>
      </c>
      <c r="MG58" s="381">
        <v>31.746031746031747</v>
      </c>
      <c r="MH58" s="381">
        <v>21.153846153846157</v>
      </c>
      <c r="MI58" s="381">
        <v>24.137931034482762</v>
      </c>
      <c r="MJ58" s="381">
        <v>45.588235294117645</v>
      </c>
      <c r="MK58" s="381" t="str">
        <f>"--"</f>
        <v>--</v>
      </c>
      <c r="ML58" s="381">
        <v>25.925925925925931</v>
      </c>
      <c r="MM58" s="378" t="str">
        <f t="shared" si="5"/>
        <v>--</v>
      </c>
      <c r="MN58" s="381">
        <v>22.058823529411761</v>
      </c>
      <c r="MO58" s="381">
        <v>21.052631578947373</v>
      </c>
      <c r="MP58" s="381">
        <v>34.426229508196734</v>
      </c>
      <c r="MQ58" s="378" t="str">
        <f t="shared" si="6"/>
        <v>--</v>
      </c>
      <c r="MR58" s="381">
        <v>21.782178217821802</v>
      </c>
      <c r="MS58" s="381">
        <v>31.746031746031754</v>
      </c>
      <c r="MT58" s="381">
        <v>9.6153846153846168</v>
      </c>
      <c r="MU58" s="378" t="str">
        <f t="shared" si="7"/>
        <v>--</v>
      </c>
      <c r="MV58" s="381">
        <v>36.231884057971023</v>
      </c>
      <c r="MW58" s="381" t="str">
        <f>"--"</f>
        <v>--</v>
      </c>
      <c r="MX58" s="381">
        <v>0</v>
      </c>
      <c r="MY58" s="380">
        <v>26.666666666666661</v>
      </c>
      <c r="MZ58" s="381">
        <v>23.529411764705888</v>
      </c>
      <c r="NA58" s="381">
        <v>22.368421052631589</v>
      </c>
      <c r="NB58" s="381">
        <v>26.229508196721305</v>
      </c>
      <c r="NC58" s="381">
        <v>49.999999999999993</v>
      </c>
      <c r="ND58" s="381">
        <v>27.722772277227719</v>
      </c>
      <c r="NE58" s="381">
        <v>41.269841269841258</v>
      </c>
      <c r="NF58" s="381">
        <v>23.07692307692308</v>
      </c>
      <c r="NG58" s="381">
        <v>20.689655172413794</v>
      </c>
      <c r="NH58" s="381">
        <v>43.478260869565219</v>
      </c>
      <c r="NI58" s="381" t="str">
        <f>"--"</f>
        <v>--</v>
      </c>
      <c r="NJ58" s="381">
        <v>22.222222222222221</v>
      </c>
      <c r="NK58" s="380">
        <v>4.7619047619047663</v>
      </c>
      <c r="NL58" s="381">
        <v>8.8235294117647047</v>
      </c>
      <c r="NM58" s="381">
        <v>9.2105263157894743</v>
      </c>
      <c r="NN58" s="381">
        <v>6.557377049180328</v>
      </c>
      <c r="NO58" s="381">
        <v>21.428571428571427</v>
      </c>
      <c r="NP58" s="381">
        <v>13.861386138613865</v>
      </c>
      <c r="NQ58" s="381">
        <v>19.047619047619044</v>
      </c>
      <c r="NR58" s="381">
        <v>5.7692307692307692</v>
      </c>
      <c r="NS58" s="381">
        <v>21.428571428571427</v>
      </c>
      <c r="NT58" s="381">
        <v>20.289855072463766</v>
      </c>
      <c r="NU58" s="381" t="str">
        <f>"--"</f>
        <v>--</v>
      </c>
      <c r="NV58" s="381">
        <v>0</v>
      </c>
      <c r="NW58" s="380">
        <v>0.95238095238095233</v>
      </c>
      <c r="NX58" s="381">
        <v>7.3529411764705879</v>
      </c>
      <c r="NY58" s="381">
        <v>5.2631578947368416</v>
      </c>
      <c r="NZ58" s="381">
        <v>11.475409836065577</v>
      </c>
      <c r="OA58" s="381">
        <v>14.285714285714285</v>
      </c>
      <c r="OB58" s="381">
        <v>7.9207920792079225</v>
      </c>
      <c r="OC58" s="381">
        <v>14.285714285714274</v>
      </c>
      <c r="OD58" s="381">
        <v>3.8461538461538458</v>
      </c>
      <c r="OE58" s="381">
        <v>10.714285714285715</v>
      </c>
      <c r="OF58" s="381">
        <v>14.492753623188403</v>
      </c>
      <c r="OG58" s="381" t="str">
        <f>"--"</f>
        <v>--</v>
      </c>
      <c r="OH58" s="381">
        <v>3.7037037037037033</v>
      </c>
      <c r="OI58" s="380">
        <v>3.8095238095238093</v>
      </c>
      <c r="OJ58" s="381">
        <v>5.8823529411764737</v>
      </c>
      <c r="OK58" s="381">
        <v>9.2105263157894708</v>
      </c>
      <c r="OL58" s="381">
        <v>8.1967213114754092</v>
      </c>
      <c r="OM58" s="381">
        <v>8.9285714285714306</v>
      </c>
      <c r="ON58" s="381">
        <v>14.85148514851485</v>
      </c>
      <c r="OO58" s="381">
        <v>12.698412698412699</v>
      </c>
      <c r="OP58" s="381">
        <v>1.9230769230769229</v>
      </c>
      <c r="OQ58" s="381">
        <v>7.1428571428571423</v>
      </c>
      <c r="OR58" s="381">
        <v>8.695652173913043</v>
      </c>
      <c r="OS58" s="381" t="str">
        <f>"--"</f>
        <v>--</v>
      </c>
      <c r="OT58" s="381">
        <v>0</v>
      </c>
      <c r="OU58" s="378" t="str">
        <f t="shared" si="8"/>
        <v>--</v>
      </c>
      <c r="OV58" s="381">
        <v>2.9411764705882351</v>
      </c>
      <c r="OW58" s="381">
        <v>11.842105263157896</v>
      </c>
      <c r="OX58" s="381">
        <v>21.311475409836067</v>
      </c>
      <c r="OY58" s="378" t="str">
        <f t="shared" si="9"/>
        <v>--</v>
      </c>
      <c r="OZ58" s="381">
        <v>14</v>
      </c>
      <c r="PA58" s="381">
        <v>17.460317460317459</v>
      </c>
      <c r="PB58" s="381">
        <v>7.6923076923076934</v>
      </c>
      <c r="PC58" s="378" t="str">
        <f t="shared" si="10"/>
        <v>--</v>
      </c>
      <c r="PD58" s="381">
        <v>10.144927536231881</v>
      </c>
      <c r="PE58" s="381" t="str">
        <f>"--"</f>
        <v>--</v>
      </c>
      <c r="PF58" s="381">
        <v>11.111111111111112</v>
      </c>
      <c r="PG58" s="380">
        <v>11.428571428571431</v>
      </c>
      <c r="PH58" s="381">
        <v>11.764705882352947</v>
      </c>
      <c r="PI58" s="381">
        <v>19.736842105263154</v>
      </c>
      <c r="PJ58" s="381">
        <v>14.754098360655735</v>
      </c>
      <c r="PK58" s="381">
        <v>29.62962962962963</v>
      </c>
      <c r="PL58" s="381">
        <v>17.82178217821782</v>
      </c>
      <c r="PM58" s="381">
        <v>20.634920634920636</v>
      </c>
      <c r="PN58" s="381">
        <v>9.6153846153846168</v>
      </c>
      <c r="PO58" s="381">
        <v>17.857142857142858</v>
      </c>
      <c r="PP58" s="381">
        <v>20.289855072463762</v>
      </c>
      <c r="PQ58" s="381" t="str">
        <f>"--"</f>
        <v>--</v>
      </c>
      <c r="PR58" s="381">
        <v>7.4074074074074066</v>
      </c>
      <c r="PS58" s="380">
        <v>6.8965517241379306</v>
      </c>
      <c r="PT58" s="381">
        <v>10.44776119402985</v>
      </c>
      <c r="PU58" s="381" t="str">
        <f>"--"</f>
        <v>--</v>
      </c>
      <c r="PV58" s="381">
        <v>11.111111111111111</v>
      </c>
      <c r="PW58" s="380">
        <v>10.714285714285715</v>
      </c>
      <c r="PX58" s="381">
        <v>17.910447761194028</v>
      </c>
      <c r="PY58" s="381" t="str">
        <f>"--"</f>
        <v>--</v>
      </c>
      <c r="PZ58" s="381">
        <v>7.4074074074074066</v>
      </c>
      <c r="QA58" s="380">
        <v>25.000000000000004</v>
      </c>
      <c r="QB58" s="381">
        <v>21.212121212121211</v>
      </c>
      <c r="QC58" s="381" t="str">
        <f>"--"</f>
        <v>--</v>
      </c>
      <c r="QD58" s="381">
        <v>7.4074074074074066</v>
      </c>
      <c r="QE58" s="380">
        <v>17.241379310344826</v>
      </c>
      <c r="QF58" s="381">
        <v>10.447761194029852</v>
      </c>
      <c r="QG58" s="381" t="str">
        <f>"--"</f>
        <v>--</v>
      </c>
      <c r="QH58" s="381">
        <v>7.6923076923076916</v>
      </c>
      <c r="QI58" s="380">
        <v>6.7961165048543704</v>
      </c>
      <c r="QJ58" s="381">
        <v>10.294117647058826</v>
      </c>
      <c r="QK58" s="381">
        <v>14.666666666666671</v>
      </c>
      <c r="QL58" s="381">
        <v>20.000000000000004</v>
      </c>
      <c r="QM58" s="378" t="str">
        <f t="shared" si="11"/>
        <v>--</v>
      </c>
      <c r="QN58" s="381">
        <v>8</v>
      </c>
      <c r="QO58" s="381">
        <v>9.5238095238095219</v>
      </c>
      <c r="QP58" s="381">
        <v>7.6923076923076916</v>
      </c>
      <c r="QQ58" s="378" t="str">
        <f t="shared" si="12"/>
        <v>--</v>
      </c>
      <c r="QR58" s="381">
        <v>14.925373134328362</v>
      </c>
      <c r="QS58" s="381" t="str">
        <f>"--"</f>
        <v>--</v>
      </c>
      <c r="QT58" s="381">
        <v>22.222222222222225</v>
      </c>
      <c r="QU58" s="380">
        <v>7.8431372549019596</v>
      </c>
      <c r="QV58" s="381">
        <v>5.8823529411764719</v>
      </c>
      <c r="QW58" s="381">
        <v>5.3333333333333348</v>
      </c>
      <c r="QX58" s="381">
        <v>18.333333333333343</v>
      </c>
      <c r="QY58" s="378" t="str">
        <f t="shared" si="13"/>
        <v>--</v>
      </c>
      <c r="QZ58" s="381">
        <v>4.1237113402061842</v>
      </c>
      <c r="RA58" s="381">
        <v>9.6774193548387082</v>
      </c>
      <c r="RB58" s="381">
        <v>11.764705882352942</v>
      </c>
      <c r="RC58" s="378" t="str">
        <f t="shared" si="14"/>
        <v>--</v>
      </c>
      <c r="RD58" s="381">
        <v>19.696969696969695</v>
      </c>
      <c r="RE58" s="381" t="str">
        <f>"--"</f>
        <v>--</v>
      </c>
      <c r="RF58" s="381">
        <v>11.538461538461537</v>
      </c>
    </row>
    <row r="59" spans="1:474" x14ac:dyDescent="0.25">
      <c r="A59" s="114">
        <v>55</v>
      </c>
      <c r="B59" s="93" t="s">
        <v>55</v>
      </c>
      <c r="C59" s="126">
        <v>26.127415891195454</v>
      </c>
      <c r="D59" s="126">
        <v>24.838411819021253</v>
      </c>
      <c r="E59" s="126">
        <v>16.666666666666693</v>
      </c>
      <c r="F59" s="126">
        <v>22.673559822747393</v>
      </c>
      <c r="G59" s="126">
        <v>27.056424201223699</v>
      </c>
      <c r="H59" s="126">
        <v>15.208613728129203</v>
      </c>
      <c r="I59" s="126">
        <v>27.029438001784104</v>
      </c>
      <c r="J59" s="126">
        <v>26.381461675579352</v>
      </c>
      <c r="K59" s="126">
        <v>16.530278232405884</v>
      </c>
      <c r="L59" s="126">
        <v>24.740843123704259</v>
      </c>
      <c r="M59" s="128">
        <v>21.216617210682543</v>
      </c>
      <c r="N59" s="128">
        <v>14.818548387096765</v>
      </c>
      <c r="O59" s="128">
        <v>24.305003971405881</v>
      </c>
      <c r="P59" s="128">
        <v>21.304706853839793</v>
      </c>
      <c r="Q59" s="128">
        <v>14.005235602094237</v>
      </c>
      <c r="R59" s="128">
        <v>53.934191702431953</v>
      </c>
      <c r="S59" s="128">
        <v>35.826408125577117</v>
      </c>
      <c r="T59" s="128">
        <v>24.62173314993121</v>
      </c>
      <c r="U59" s="128">
        <v>54.185022026431739</v>
      </c>
      <c r="V59" s="128">
        <v>45.615227736233848</v>
      </c>
      <c r="W59" s="128">
        <v>24.528301886792423</v>
      </c>
      <c r="X59" s="128">
        <v>50.089285714285758</v>
      </c>
      <c r="Y59" s="128">
        <v>42.869875222816383</v>
      </c>
      <c r="Z59" s="128">
        <v>27.24306688417618</v>
      </c>
      <c r="AA59" s="128">
        <v>48.756906077348027</v>
      </c>
      <c r="AB59" s="132">
        <v>38.364312267658043</v>
      </c>
      <c r="AC59" s="132">
        <v>25.278058645096049</v>
      </c>
      <c r="AD59" s="132">
        <v>49.761904761904802</v>
      </c>
      <c r="AE59" s="132">
        <v>38.327814569536429</v>
      </c>
      <c r="AF59" s="128">
        <v>20.341207349081362</v>
      </c>
      <c r="AG59" s="126">
        <v>38.102084831056793</v>
      </c>
      <c r="AH59" s="126">
        <v>18.611111111111118</v>
      </c>
      <c r="AI59" s="133">
        <v>13.085399449035826</v>
      </c>
      <c r="AJ59" s="133">
        <v>36.637298091042616</v>
      </c>
      <c r="AK59" s="128">
        <v>25.068119891008159</v>
      </c>
      <c r="AL59" s="128">
        <v>11.693548387096788</v>
      </c>
      <c r="AM59" s="128">
        <v>32.082216264521946</v>
      </c>
      <c r="AN59" s="128">
        <v>27.118644067796655</v>
      </c>
      <c r="AO59" s="128">
        <v>11.147540983606559</v>
      </c>
      <c r="AP59" s="128">
        <v>34.485141672425648</v>
      </c>
      <c r="AQ59" s="128">
        <v>23.695976154992533</v>
      </c>
      <c r="AR59" s="128">
        <v>14.663951120162924</v>
      </c>
      <c r="AS59" s="128">
        <v>32.670906200317987</v>
      </c>
      <c r="AT59" s="128">
        <v>21.612635078969241</v>
      </c>
      <c r="AU59" s="128">
        <v>10.236220472440944</v>
      </c>
      <c r="AV59" s="128" t="s">
        <v>286</v>
      </c>
      <c r="AW59" s="128" t="s">
        <v>286</v>
      </c>
      <c r="AX59" s="132" t="s">
        <v>286</v>
      </c>
      <c r="AY59" s="132" t="s">
        <v>286</v>
      </c>
      <c r="AZ59" s="132" t="s">
        <v>286</v>
      </c>
      <c r="BA59" s="132" t="s">
        <v>286</v>
      </c>
      <c r="BB59" s="128" t="s">
        <v>286</v>
      </c>
      <c r="BC59" s="132" t="s">
        <v>286</v>
      </c>
      <c r="BD59" s="132" t="s">
        <v>286</v>
      </c>
      <c r="BE59" s="132" t="s">
        <v>286</v>
      </c>
      <c r="BF59" s="132">
        <v>19.494047619047617</v>
      </c>
      <c r="BG59" s="128">
        <v>18.4771573604061</v>
      </c>
      <c r="BH59" s="121" t="s">
        <v>286</v>
      </c>
      <c r="BI59" s="121">
        <v>20.678246484698114</v>
      </c>
      <c r="BJ59" s="121">
        <v>16.005291005291021</v>
      </c>
      <c r="BK59" s="121" t="s">
        <v>286</v>
      </c>
      <c r="BL59" s="128" t="s">
        <v>286</v>
      </c>
      <c r="BM59" s="121" t="s">
        <v>286</v>
      </c>
      <c r="BN59" s="114" t="s">
        <v>286</v>
      </c>
      <c r="BO59" s="114" t="s">
        <v>286</v>
      </c>
      <c r="BP59" s="114" t="s">
        <v>286</v>
      </c>
      <c r="BQ59" s="128" t="s">
        <v>286</v>
      </c>
      <c r="BR59" s="121" t="s">
        <v>286</v>
      </c>
      <c r="BS59" s="121" t="s">
        <v>286</v>
      </c>
      <c r="BT59" s="121" t="s">
        <v>286</v>
      </c>
      <c r="BU59" s="128">
        <v>28.05059523809523</v>
      </c>
      <c r="BV59" s="121">
        <v>20.913705583756325</v>
      </c>
      <c r="BW59" s="121" t="s">
        <v>286</v>
      </c>
      <c r="BX59" s="121">
        <v>29.221854304635759</v>
      </c>
      <c r="BY59" s="128">
        <v>21.796565389696166</v>
      </c>
      <c r="BZ59" s="121">
        <v>37.016185784658653</v>
      </c>
      <c r="CA59" s="121">
        <v>30.247479376718577</v>
      </c>
      <c r="CB59" s="121">
        <v>26.666666666666689</v>
      </c>
      <c r="CC59" s="128">
        <v>41.027496382055055</v>
      </c>
      <c r="CD59" s="121">
        <v>37.84511784511777</v>
      </c>
      <c r="CE59" s="121">
        <v>30.173564753004005</v>
      </c>
      <c r="CF59" s="121">
        <v>42.770034843205565</v>
      </c>
      <c r="CG59" s="128">
        <v>40.760389036251148</v>
      </c>
      <c r="CH59" s="121">
        <v>30.470016207455419</v>
      </c>
      <c r="CI59" s="121">
        <v>36.055363321799334</v>
      </c>
      <c r="CJ59" s="121">
        <v>34.121122599704613</v>
      </c>
      <c r="CK59" s="121">
        <v>27.089627391742223</v>
      </c>
      <c r="CL59" s="121">
        <v>35.499207606973116</v>
      </c>
      <c r="CM59" s="121">
        <v>32.97785069729288</v>
      </c>
      <c r="CN59" s="121">
        <v>23.107049608355094</v>
      </c>
      <c r="CO59" s="121">
        <v>10.658082975679541</v>
      </c>
      <c r="CP59" s="128">
        <v>20.366972477064213</v>
      </c>
      <c r="CQ59" s="121">
        <v>20.816326530612255</v>
      </c>
      <c r="CR59" s="121">
        <v>8.9650145772594616</v>
      </c>
      <c r="CS59" s="114">
        <v>17.194875252865849</v>
      </c>
      <c r="CT59" s="114">
        <v>13.581890812250327</v>
      </c>
      <c r="CU59" s="128">
        <v>11.258865248226938</v>
      </c>
      <c r="CV59" s="121">
        <v>15.845070422535219</v>
      </c>
      <c r="CW59" s="121">
        <v>13.570274636510513</v>
      </c>
      <c r="CX59" s="114">
        <v>6.6762383345297902</v>
      </c>
      <c r="CY59" s="114">
        <v>15.142428785607182</v>
      </c>
      <c r="CZ59" s="128">
        <v>13.775510204081639</v>
      </c>
      <c r="DA59" s="121">
        <v>7.9899074852817424</v>
      </c>
      <c r="DB59" s="121">
        <v>14.237855946398669</v>
      </c>
      <c r="DC59" s="114">
        <v>11.184210526315791</v>
      </c>
      <c r="DD59" s="114" t="s">
        <v>286</v>
      </c>
      <c r="DE59" s="128" t="s">
        <v>286</v>
      </c>
      <c r="DF59" s="121" t="s">
        <v>286</v>
      </c>
      <c r="DG59" s="121" t="s">
        <v>286</v>
      </c>
      <c r="DH59" s="114" t="s">
        <v>286</v>
      </c>
      <c r="DI59" s="114" t="s">
        <v>286</v>
      </c>
      <c r="DJ59" s="128" t="s">
        <v>286</v>
      </c>
      <c r="DK59" s="121" t="s">
        <v>286</v>
      </c>
      <c r="DL59" s="121" t="s">
        <v>286</v>
      </c>
      <c r="DM59" s="121">
        <v>53.86206896551726</v>
      </c>
      <c r="DN59" s="121">
        <v>39.821693907875201</v>
      </c>
      <c r="DO59" s="128">
        <v>26.545086119554185</v>
      </c>
      <c r="DP59" s="121">
        <v>47.645650438946468</v>
      </c>
      <c r="DQ59" s="121">
        <v>40.710156895127994</v>
      </c>
      <c r="DR59" s="121">
        <v>22.834645669291326</v>
      </c>
      <c r="DS59" s="121" t="s">
        <v>286</v>
      </c>
      <c r="DT59" s="128" t="s">
        <v>286</v>
      </c>
      <c r="DU59" s="131" t="s">
        <v>286</v>
      </c>
      <c r="DV59" s="131" t="s">
        <v>286</v>
      </c>
      <c r="DW59" s="114" t="s">
        <v>286</v>
      </c>
      <c r="DX59" s="131" t="s">
        <v>286</v>
      </c>
      <c r="DY59" s="128" t="s">
        <v>286</v>
      </c>
      <c r="DZ59" s="128" t="s">
        <v>286</v>
      </c>
      <c r="EA59" s="128" t="s">
        <v>286</v>
      </c>
      <c r="EB59" s="128">
        <v>38.702928870292951</v>
      </c>
      <c r="EC59" s="128">
        <v>47.874720357941811</v>
      </c>
      <c r="ED59" s="128">
        <v>32.352941176470566</v>
      </c>
      <c r="EE59" s="128">
        <v>37.17948717948719</v>
      </c>
      <c r="EF59" s="128">
        <v>39.75206611570249</v>
      </c>
      <c r="EG59" s="128">
        <v>30.890052356020945</v>
      </c>
      <c r="EH59" s="128">
        <v>3.9660056657223821</v>
      </c>
      <c r="EI59" s="128">
        <v>9.5150960658737187</v>
      </c>
      <c r="EJ59" s="128">
        <v>10.204081632653063</v>
      </c>
      <c r="EK59" s="128">
        <v>2.4034959941733405</v>
      </c>
      <c r="EL59" s="121">
        <v>5.31271015467384</v>
      </c>
      <c r="EM59" s="121">
        <v>7.785234899328854</v>
      </c>
      <c r="EN59" s="121">
        <v>4.3057996485061505</v>
      </c>
      <c r="EO59" s="121">
        <v>9.6631205673758913</v>
      </c>
      <c r="EP59" s="128">
        <v>5.1863857374392177</v>
      </c>
      <c r="EQ59" s="121">
        <v>2.2680412371134033</v>
      </c>
      <c r="ER59" s="121">
        <v>7.1058475203552893</v>
      </c>
      <c r="ES59" s="121">
        <v>9.6774193548387029</v>
      </c>
      <c r="ET59" s="121">
        <v>2.9341792228390196</v>
      </c>
      <c r="EU59" s="128">
        <v>6.5020576131687173</v>
      </c>
      <c r="EV59" s="121">
        <v>6.371911573472036</v>
      </c>
      <c r="EW59" s="121">
        <v>8.5949177877429168</v>
      </c>
      <c r="EX59" s="121">
        <v>10.88235294117648</v>
      </c>
      <c r="EY59" s="121">
        <v>8.2489146164978475</v>
      </c>
      <c r="EZ59" s="128">
        <v>7.7605321507760525</v>
      </c>
      <c r="FA59" s="121">
        <v>8.9499647639182456</v>
      </c>
      <c r="FB59" s="121">
        <v>7.7247191011235925</v>
      </c>
      <c r="FC59" s="121">
        <v>10.081743869209802</v>
      </c>
      <c r="FD59" s="121">
        <v>12.512218963831884</v>
      </c>
      <c r="FE59" s="128">
        <v>7.5085324232081971</v>
      </c>
      <c r="FF59" s="121">
        <v>7.1679550245959218</v>
      </c>
      <c r="FG59" s="121">
        <v>10.18211920529801</v>
      </c>
      <c r="FH59" s="121">
        <v>8.5129310344827651</v>
      </c>
      <c r="FI59" s="121">
        <v>5.9463986599665013</v>
      </c>
      <c r="FJ59" s="128">
        <v>11.354581673306777</v>
      </c>
      <c r="FK59" s="121">
        <v>7.6809453471196365</v>
      </c>
      <c r="FL59" s="121">
        <v>18.681318681318675</v>
      </c>
      <c r="FM59" s="121">
        <v>25.196850393700835</v>
      </c>
      <c r="FN59" s="121">
        <v>20.405209840810432</v>
      </c>
      <c r="FO59" s="128">
        <v>15.844544095665174</v>
      </c>
      <c r="FP59" s="121">
        <v>22.560113154172551</v>
      </c>
      <c r="FQ59" s="121">
        <v>19.57746478873241</v>
      </c>
      <c r="FR59" s="121">
        <v>18.84191176470587</v>
      </c>
      <c r="FS59" s="121">
        <v>23.251231527093601</v>
      </c>
      <c r="FT59" s="128">
        <v>15.780445969125214</v>
      </c>
      <c r="FU59" s="121">
        <v>9.6546863988724532</v>
      </c>
      <c r="FV59" s="121">
        <v>15.494137353433835</v>
      </c>
      <c r="FW59" s="121">
        <v>14.626218851570959</v>
      </c>
      <c r="FX59" s="121">
        <v>8.480268681780041</v>
      </c>
      <c r="FY59" s="128">
        <v>12.763819095477388</v>
      </c>
      <c r="FZ59" s="121">
        <v>9.2537313432835795</v>
      </c>
      <c r="GA59" s="121">
        <v>31.107850330154044</v>
      </c>
      <c r="GB59" s="121">
        <v>28.978388998035385</v>
      </c>
      <c r="GC59" s="121">
        <v>18.313953488372125</v>
      </c>
      <c r="GD59" s="128">
        <v>27.906976744186011</v>
      </c>
      <c r="GE59" s="121">
        <v>28.945506015569705</v>
      </c>
      <c r="GF59" s="121">
        <v>17.721518987341788</v>
      </c>
      <c r="GG59" s="121">
        <v>25.253456221198142</v>
      </c>
      <c r="GH59" s="121">
        <v>28.260869565217408</v>
      </c>
      <c r="GI59" s="128">
        <v>17.12328767123288</v>
      </c>
      <c r="GJ59" s="121">
        <v>23.235923022095438</v>
      </c>
      <c r="GK59" s="121">
        <v>22.109704641350245</v>
      </c>
      <c r="GL59" s="121">
        <v>16.286644951140069</v>
      </c>
      <c r="GM59" s="130">
        <v>19.932145886344337</v>
      </c>
      <c r="GN59" s="128">
        <v>18.447580645161281</v>
      </c>
      <c r="GO59" s="121">
        <v>10.74626865671641</v>
      </c>
      <c r="GP59" s="121">
        <v>9.3176815847395531</v>
      </c>
      <c r="GQ59" s="121">
        <v>23.80019588638589</v>
      </c>
      <c r="GR59" s="121">
        <v>21.947674418604631</v>
      </c>
      <c r="GS59" s="128">
        <v>5.3024645257655019</v>
      </c>
      <c r="GT59" s="121">
        <v>18.869257950530031</v>
      </c>
      <c r="GU59" s="121">
        <v>24.647887323943646</v>
      </c>
      <c r="GV59" s="121">
        <v>7.7134986225895279</v>
      </c>
      <c r="GW59" s="121">
        <v>21.125370187561693</v>
      </c>
      <c r="GX59" s="128">
        <v>16.179001721170398</v>
      </c>
      <c r="GY59" s="128">
        <v>5.1172707889125819</v>
      </c>
      <c r="GZ59" s="128">
        <v>15.643397813288493</v>
      </c>
      <c r="HA59" s="128">
        <v>21.120689655172423</v>
      </c>
      <c r="HB59" s="128">
        <v>4.7377326565143774</v>
      </c>
      <c r="HC59" s="128">
        <v>14.89361702127659</v>
      </c>
      <c r="HD59" s="128">
        <v>16.167664670658684</v>
      </c>
      <c r="HE59" s="128" t="s">
        <v>286</v>
      </c>
      <c r="HF59" s="128" t="s">
        <v>286</v>
      </c>
      <c r="HG59" s="128" t="s">
        <v>286</v>
      </c>
      <c r="HH59" s="128" t="s">
        <v>286</v>
      </c>
      <c r="HI59" s="128" t="s">
        <v>286</v>
      </c>
      <c r="HJ59" s="128" t="s">
        <v>286</v>
      </c>
      <c r="HK59" s="128" t="s">
        <v>286</v>
      </c>
      <c r="HL59" s="121" t="s">
        <v>286</v>
      </c>
      <c r="HM59" s="121" t="s">
        <v>286</v>
      </c>
      <c r="HN59" s="121" t="s">
        <v>286</v>
      </c>
      <c r="HO59" s="121">
        <v>10.91492776886035</v>
      </c>
      <c r="HP59" s="128">
        <v>14.224598930481269</v>
      </c>
      <c r="HQ59" s="121" t="s">
        <v>286</v>
      </c>
      <c r="HR59" s="121">
        <v>11.809523809523814</v>
      </c>
      <c r="HS59" s="121">
        <v>14.265129682997102</v>
      </c>
      <c r="HT59" s="129">
        <v>10.131195335276969</v>
      </c>
      <c r="HU59" s="128">
        <v>11.684518013631919</v>
      </c>
      <c r="HV59" s="114">
        <v>10.678210678210673</v>
      </c>
      <c r="HW59" s="114">
        <v>10.490566037735856</v>
      </c>
      <c r="HX59" s="114">
        <v>9.9231306778476576</v>
      </c>
      <c r="HY59" s="114">
        <v>8.7743732590529167</v>
      </c>
      <c r="HZ59" s="114">
        <v>11.808118081180819</v>
      </c>
      <c r="IA59" s="114">
        <v>10.628019323671509</v>
      </c>
      <c r="IB59" s="114">
        <v>5.4421768707482947</v>
      </c>
      <c r="IC59" s="114">
        <v>10.446685878962542</v>
      </c>
      <c r="ID59" s="114">
        <v>10.688259109311741</v>
      </c>
      <c r="IE59" s="114">
        <v>8.3961248654467298</v>
      </c>
      <c r="IF59" s="114">
        <v>11.649659863945574</v>
      </c>
      <c r="IG59" s="114">
        <v>10.26137463697966</v>
      </c>
      <c r="IH59" s="114">
        <v>5.5718475073313742</v>
      </c>
      <c r="II59" s="114">
        <v>5.2747252747252835</v>
      </c>
      <c r="IJ59" s="114">
        <v>8.7633885102239475</v>
      </c>
      <c r="IK59" s="114">
        <v>9.5513748191027563</v>
      </c>
      <c r="IL59" s="114">
        <v>4.6529366895499642</v>
      </c>
      <c r="IM59" s="114">
        <v>6.3770147161878015</v>
      </c>
      <c r="IN59" s="114">
        <v>7.5630252100840396</v>
      </c>
      <c r="IO59" s="114">
        <v>5.8279370952821479</v>
      </c>
      <c r="IP59" s="114">
        <v>8.4548104956268215</v>
      </c>
      <c r="IQ59" s="114">
        <v>6.8376068376068346</v>
      </c>
      <c r="IR59" s="114">
        <v>5.3995680345572401</v>
      </c>
      <c r="IS59" s="114">
        <v>6.4935064935064899</v>
      </c>
      <c r="IT59" s="114">
        <v>7.7586206896551717</v>
      </c>
      <c r="IU59" s="114">
        <v>4.2589437819420741</v>
      </c>
      <c r="IV59" s="114">
        <v>5.9338521400778115</v>
      </c>
      <c r="IW59" s="114">
        <v>5.4093567251461971</v>
      </c>
      <c r="IX59" s="114" t="str">
        <f t="shared" si="52"/>
        <v>--</v>
      </c>
      <c r="IY59" s="114" t="str">
        <f t="shared" si="52"/>
        <v>--</v>
      </c>
      <c r="IZ59" s="114" t="str">
        <f t="shared" si="52"/>
        <v>--</v>
      </c>
      <c r="JA59" s="114" t="str">
        <f t="shared" si="52"/>
        <v>--</v>
      </c>
      <c r="JB59" s="114" t="str">
        <f t="shared" si="52"/>
        <v>--</v>
      </c>
      <c r="JC59" s="114" t="str">
        <f t="shared" si="52"/>
        <v>--</v>
      </c>
      <c r="JD59" s="114" t="str">
        <f t="shared" si="52"/>
        <v>--</v>
      </c>
      <c r="JE59" s="114" t="str">
        <f t="shared" si="52"/>
        <v>--</v>
      </c>
      <c r="JF59" s="114" t="str">
        <f t="shared" si="52"/>
        <v>--</v>
      </c>
      <c r="JG59" s="243">
        <v>5.9447983014862</v>
      </c>
      <c r="JH59" s="243">
        <v>8.8815789473684106</v>
      </c>
      <c r="JI59" s="243">
        <v>8.6956521739130395</v>
      </c>
      <c r="JJ59" s="243">
        <v>5.0691244239631397</v>
      </c>
      <c r="JK59" s="243">
        <v>5.5900621118012399</v>
      </c>
      <c r="JL59" s="243">
        <v>4.4897959183673501</v>
      </c>
      <c r="JM59" s="243">
        <v>9.8081023454157599</v>
      </c>
      <c r="JN59" s="243">
        <v>16.1184210526316</v>
      </c>
      <c r="JO59" s="243">
        <v>18.6956521739131</v>
      </c>
      <c r="JP59" s="243">
        <v>11.645101663586001</v>
      </c>
      <c r="JQ59" s="243">
        <v>12.4223602484472</v>
      </c>
      <c r="JR59" s="243">
        <v>8.0381471389645807</v>
      </c>
      <c r="JS59" s="243">
        <v>10.4700854700855</v>
      </c>
      <c r="JT59" s="243">
        <v>10.1973684210526</v>
      </c>
      <c r="JU59" s="243">
        <v>10</v>
      </c>
      <c r="JV59" s="243">
        <v>11.552680221811499</v>
      </c>
      <c r="JW59" s="243">
        <v>8.29875518672198</v>
      </c>
      <c r="JX59" s="243">
        <v>6.3945578231292499</v>
      </c>
      <c r="JY59" s="243">
        <v>6.8085106382978697</v>
      </c>
      <c r="JZ59" s="243">
        <v>6.9078947368421098</v>
      </c>
      <c r="KA59" s="243">
        <v>12.173913043478301</v>
      </c>
      <c r="KB59" s="243">
        <v>6.7405355493998096</v>
      </c>
      <c r="KC59" s="243">
        <v>7.1428571428571397</v>
      </c>
      <c r="KD59" s="243">
        <v>7.3469387755101998</v>
      </c>
      <c r="KE59" s="243">
        <v>2.52100840336134</v>
      </c>
      <c r="KF59" s="128" t="str">
        <f t="shared" si="1"/>
        <v>--</v>
      </c>
      <c r="KG59" s="243">
        <v>8.6956521739130395</v>
      </c>
      <c r="KH59" s="243">
        <v>2.56175663311986</v>
      </c>
      <c r="KI59" s="128" t="str">
        <f t="shared" si="2"/>
        <v>--</v>
      </c>
      <c r="KJ59" s="243">
        <v>9.5430107526881702</v>
      </c>
      <c r="KK59" s="243">
        <v>5.1172707889125801</v>
      </c>
      <c r="KL59" s="243">
        <v>4.6357615894039803</v>
      </c>
      <c r="KM59" s="243">
        <v>6.0869565217391299</v>
      </c>
      <c r="KN59" s="243">
        <v>4.5119705340699801</v>
      </c>
      <c r="KO59" s="243">
        <v>4.5501551189245202</v>
      </c>
      <c r="KP59" s="243">
        <v>4.3360433604336004</v>
      </c>
      <c r="KQ59" s="220">
        <v>7.8651685393258504</v>
      </c>
      <c r="KR59" s="220">
        <v>5.1538461538461604</v>
      </c>
      <c r="KS59" s="220">
        <v>8.4745762711864394</v>
      </c>
      <c r="KT59" s="220">
        <v>11.3933795227098</v>
      </c>
      <c r="KU59" s="220">
        <v>11.864406779661</v>
      </c>
      <c r="KV59" s="220">
        <v>16.268311488049299</v>
      </c>
      <c r="KW59" s="220">
        <v>3.3898305084745801</v>
      </c>
      <c r="KX59" s="220">
        <v>2.92758089368259</v>
      </c>
      <c r="KY59" s="128" t="str">
        <f t="shared" si="51"/>
        <v>--</v>
      </c>
      <c r="KZ59" s="128" t="str">
        <f t="shared" si="51"/>
        <v>--</v>
      </c>
      <c r="LA59" s="220">
        <v>2.80898876404494</v>
      </c>
      <c r="LB59" s="128" t="str">
        <f t="shared" si="42"/>
        <v>--</v>
      </c>
      <c r="LC59" s="295">
        <v>28.021978021978029</v>
      </c>
      <c r="LD59" s="295">
        <v>14.285714285714274</v>
      </c>
      <c r="LE59" s="295">
        <v>15.789473684210522</v>
      </c>
      <c r="LF59" s="295">
        <v>7.2033898305084785</v>
      </c>
      <c r="LG59" s="295">
        <v>23.859386686611799</v>
      </c>
      <c r="LH59" s="295">
        <v>12.333629103815429</v>
      </c>
      <c r="LI59" s="295">
        <v>9.4861660079051369</v>
      </c>
      <c r="LJ59" s="295">
        <v>5.7217165149544886</v>
      </c>
      <c r="LK59" s="380">
        <v>27.094240837696375</v>
      </c>
      <c r="LL59" s="381">
        <v>16.35883905013192</v>
      </c>
      <c r="LM59" s="381">
        <v>10.120705663881143</v>
      </c>
      <c r="LN59" s="381">
        <v>6.5573770491803307</v>
      </c>
      <c r="LO59" s="380">
        <v>23.076923076923077</v>
      </c>
      <c r="LP59" s="381">
        <v>11.340206185567013</v>
      </c>
      <c r="LQ59" s="381">
        <v>12.500000000000002</v>
      </c>
      <c r="LR59" s="381">
        <v>7.6271186440678003</v>
      </c>
      <c r="LS59" s="381">
        <v>19.670905011219148</v>
      </c>
      <c r="LT59" s="381">
        <v>12.854609929078004</v>
      </c>
      <c r="LU59" s="381">
        <v>9.2885375494071116</v>
      </c>
      <c r="LV59" s="381">
        <v>6.5019505851755532</v>
      </c>
      <c r="LW59" s="381">
        <v>21.049180327868854</v>
      </c>
      <c r="LX59" s="381">
        <v>13.99339933993399</v>
      </c>
      <c r="LY59" s="381">
        <v>9.6744186046511622</v>
      </c>
      <c r="LZ59" s="381">
        <v>7.667031763417306</v>
      </c>
      <c r="MA59" s="380">
        <v>31.843575418994426</v>
      </c>
      <c r="MB59" s="381">
        <v>27.536231884057987</v>
      </c>
      <c r="MC59" s="381">
        <v>32.894736842105274</v>
      </c>
      <c r="MD59" s="381">
        <v>26.382978723404261</v>
      </c>
      <c r="ME59" s="381">
        <v>31.736526946107769</v>
      </c>
      <c r="MF59" s="381">
        <v>26.885536823425031</v>
      </c>
      <c r="MG59" s="381">
        <v>20.178041543026694</v>
      </c>
      <c r="MH59" s="381">
        <v>18.855656697009081</v>
      </c>
      <c r="MI59" s="381">
        <v>37.878787878787847</v>
      </c>
      <c r="MJ59" s="381">
        <v>30.05284015852045</v>
      </c>
      <c r="MK59" s="381">
        <v>25.418994413407837</v>
      </c>
      <c r="ML59" s="381">
        <v>22.234392113910197</v>
      </c>
      <c r="MM59" s="378" t="str">
        <f t="shared" si="5"/>
        <v>--</v>
      </c>
      <c r="MN59" s="381">
        <v>20.206185567010269</v>
      </c>
      <c r="MO59" s="381">
        <v>26.973684210526315</v>
      </c>
      <c r="MP59" s="381">
        <v>26.808510638297864</v>
      </c>
      <c r="MQ59" s="378" t="str">
        <f t="shared" si="6"/>
        <v>--</v>
      </c>
      <c r="MR59" s="381">
        <v>22.429078014184363</v>
      </c>
      <c r="MS59" s="381">
        <v>20.474777448071201</v>
      </c>
      <c r="MT59" s="381">
        <v>15.104166666666679</v>
      </c>
      <c r="MU59" s="378" t="str">
        <f t="shared" si="7"/>
        <v>--</v>
      </c>
      <c r="MV59" s="381">
        <v>23.630363036303656</v>
      </c>
      <c r="MW59" s="381">
        <v>21.787709497206734</v>
      </c>
      <c r="MX59" s="381">
        <v>21.577217962760123</v>
      </c>
      <c r="MY59" s="380">
        <v>35.35911602209945</v>
      </c>
      <c r="MZ59" s="381">
        <v>28.95277207392197</v>
      </c>
      <c r="NA59" s="381">
        <v>32.89473684210526</v>
      </c>
      <c r="NB59" s="381">
        <v>24.152542372881353</v>
      </c>
      <c r="NC59" s="381">
        <v>33.358377160030052</v>
      </c>
      <c r="ND59" s="381">
        <v>26.08695652173914</v>
      </c>
      <c r="NE59" s="381">
        <v>21.958456973293778</v>
      </c>
      <c r="NF59" s="381">
        <v>19.010416666666657</v>
      </c>
      <c r="NG59" s="381">
        <v>38.07947019867558</v>
      </c>
      <c r="NH59" s="381">
        <v>27.579365079365036</v>
      </c>
      <c r="NI59" s="381">
        <v>25.139664804469255</v>
      </c>
      <c r="NJ59" s="381">
        <v>21.796276013143448</v>
      </c>
      <c r="NK59" s="380">
        <v>10.055865921787717</v>
      </c>
      <c r="NL59" s="381">
        <v>8.4188911704312055</v>
      </c>
      <c r="NM59" s="381">
        <v>10.596026490066215</v>
      </c>
      <c r="NN59" s="381">
        <v>7.6271186440677985</v>
      </c>
      <c r="NO59" s="381">
        <v>12.816691505216083</v>
      </c>
      <c r="NP59" s="381">
        <v>9.3250444049733652</v>
      </c>
      <c r="NQ59" s="381">
        <v>5.8300395256917028</v>
      </c>
      <c r="NR59" s="381">
        <v>4.1612483745123532</v>
      </c>
      <c r="NS59" s="381">
        <v>13.377049180327866</v>
      </c>
      <c r="NT59" s="381">
        <v>9.5772787318361789</v>
      </c>
      <c r="NU59" s="381">
        <v>5.3753475440222358</v>
      </c>
      <c r="NV59" s="381">
        <v>3.6105032822757122</v>
      </c>
      <c r="NW59" s="380">
        <v>5.0279329608938559</v>
      </c>
      <c r="NX59" s="381">
        <v>6.1855670103092804</v>
      </c>
      <c r="NY59" s="381">
        <v>9.9337748344370791</v>
      </c>
      <c r="NZ59" s="381">
        <v>9.3220338983050883</v>
      </c>
      <c r="OA59" s="381">
        <v>7.617625093353249</v>
      </c>
      <c r="OB59" s="381">
        <v>8.0817051509768962</v>
      </c>
      <c r="OC59" s="381">
        <v>6.9169960474308336</v>
      </c>
      <c r="OD59" s="381">
        <v>6.3802083333333339</v>
      </c>
      <c r="OE59" s="381">
        <v>7.9448456992777396</v>
      </c>
      <c r="OF59" s="381">
        <v>9.38532716457369</v>
      </c>
      <c r="OG59" s="381">
        <v>8.0705009276437849</v>
      </c>
      <c r="OH59" s="381">
        <v>7.5575027382256286</v>
      </c>
      <c r="OI59" s="380">
        <v>6.1111111111111116</v>
      </c>
      <c r="OJ59" s="381">
        <v>8.0412371134020653</v>
      </c>
      <c r="OK59" s="381">
        <v>9.3023255813953476</v>
      </c>
      <c r="OL59" s="381">
        <v>9.3220338983050866</v>
      </c>
      <c r="OM59" s="381">
        <v>9.5736724008975411</v>
      </c>
      <c r="ON59" s="381">
        <v>10.409252669039132</v>
      </c>
      <c r="OO59" s="381">
        <v>6.4102564102564124</v>
      </c>
      <c r="OP59" s="381">
        <v>4.1612483745123514</v>
      </c>
      <c r="OQ59" s="381">
        <v>12.212738017071567</v>
      </c>
      <c r="OR59" s="381">
        <v>7.407407407407403</v>
      </c>
      <c r="OS59" s="381">
        <v>7.0500927643784808</v>
      </c>
      <c r="OT59" s="381">
        <v>5.3669222343921144</v>
      </c>
      <c r="OU59" s="378" t="str">
        <f t="shared" si="8"/>
        <v>--</v>
      </c>
      <c r="OV59" s="381">
        <v>10.082304526748969</v>
      </c>
      <c r="OW59" s="381">
        <v>13.576158940397358</v>
      </c>
      <c r="OX59" s="381">
        <v>18.297872340425545</v>
      </c>
      <c r="OY59" s="378" t="str">
        <f t="shared" si="9"/>
        <v>--</v>
      </c>
      <c r="OZ59" s="381">
        <v>10.498220640569398</v>
      </c>
      <c r="PA59" s="381">
        <v>9.4768015794669243</v>
      </c>
      <c r="PB59" s="381">
        <v>10.013003901170354</v>
      </c>
      <c r="PC59" s="378" t="str">
        <f t="shared" si="10"/>
        <v>--</v>
      </c>
      <c r="PD59" s="381">
        <v>9.5836087243886183</v>
      </c>
      <c r="PE59" s="381">
        <v>12.720519962859806</v>
      </c>
      <c r="PF59" s="381">
        <v>9.52902519167578</v>
      </c>
      <c r="PG59" s="380">
        <v>10.555555555555555</v>
      </c>
      <c r="PH59" s="381">
        <v>10.493827160493829</v>
      </c>
      <c r="PI59" s="381">
        <v>14.569536423841056</v>
      </c>
      <c r="PJ59" s="381">
        <v>11.538461538461544</v>
      </c>
      <c r="PK59" s="381">
        <v>13.043478260869573</v>
      </c>
      <c r="PL59" s="381">
        <v>11.822222222222221</v>
      </c>
      <c r="PM59" s="381">
        <v>9.7922848664688384</v>
      </c>
      <c r="PN59" s="381">
        <v>9.3628088426527842</v>
      </c>
      <c r="PO59" s="381">
        <v>16.269841269841276</v>
      </c>
      <c r="PP59" s="381">
        <v>11.955085865257585</v>
      </c>
      <c r="PQ59" s="381">
        <v>11.59554730983303</v>
      </c>
      <c r="PR59" s="381">
        <v>7.7850877192982493</v>
      </c>
      <c r="PS59" s="380">
        <v>5.7807308970099704</v>
      </c>
      <c r="PT59" s="381">
        <v>7.4024226110363385</v>
      </c>
      <c r="PU59" s="381">
        <v>5.9063136456211787</v>
      </c>
      <c r="PV59" s="381">
        <v>6.5668202764976904</v>
      </c>
      <c r="PW59" s="380">
        <v>12.107023411371237</v>
      </c>
      <c r="PX59" s="381">
        <v>14.276094276094275</v>
      </c>
      <c r="PY59" s="381">
        <v>13.733468972533039</v>
      </c>
      <c r="PZ59" s="381">
        <v>10.944700460829504</v>
      </c>
      <c r="QA59" s="380">
        <v>18.595317725752526</v>
      </c>
      <c r="QB59" s="381">
        <v>16.150740242261097</v>
      </c>
      <c r="QC59" s="381">
        <v>12.296747967479677</v>
      </c>
      <c r="QD59" s="381">
        <v>8.6505190311418687</v>
      </c>
      <c r="QE59" s="380">
        <v>4.7364909939959929</v>
      </c>
      <c r="QF59" s="381">
        <v>8.4231805929919084</v>
      </c>
      <c r="QG59" s="381">
        <v>9.6938775510203943</v>
      </c>
      <c r="QH59" s="381">
        <v>11.662817551963052</v>
      </c>
      <c r="QI59" s="380">
        <v>15.428571428571436</v>
      </c>
      <c r="QJ59" s="381">
        <v>14.649681528662425</v>
      </c>
      <c r="QK59" s="381">
        <v>16.013071895424847</v>
      </c>
      <c r="QL59" s="381">
        <v>12.446351931330479</v>
      </c>
      <c r="QM59" s="378" t="str">
        <f t="shared" si="11"/>
        <v>--</v>
      </c>
      <c r="QN59" s="381">
        <v>12.35132662397073</v>
      </c>
      <c r="QO59" s="381">
        <v>11.958762886597942</v>
      </c>
      <c r="QP59" s="381">
        <v>10.526315789473673</v>
      </c>
      <c r="QQ59" s="378" t="str">
        <f t="shared" si="12"/>
        <v>--</v>
      </c>
      <c r="QR59" s="381">
        <v>14.102564102564097</v>
      </c>
      <c r="QS59" s="381">
        <v>13.500000000000004</v>
      </c>
      <c r="QT59" s="381">
        <v>14.827586206896555</v>
      </c>
      <c r="QU59" s="380">
        <v>16.949152542372879</v>
      </c>
      <c r="QV59" s="381">
        <v>9.1489361702127727</v>
      </c>
      <c r="QW59" s="381">
        <v>12.131147540983617</v>
      </c>
      <c r="QX59" s="381">
        <v>10.389610389610397</v>
      </c>
      <c r="QY59" s="378" t="str">
        <f t="shared" si="13"/>
        <v>--</v>
      </c>
      <c r="QZ59" s="381">
        <v>10.376492194674007</v>
      </c>
      <c r="RA59" s="381">
        <v>10.721649484536082</v>
      </c>
      <c r="RB59" s="381">
        <v>11.859838274932621</v>
      </c>
      <c r="RC59" s="378" t="str">
        <f t="shared" si="14"/>
        <v>--</v>
      </c>
      <c r="RD59" s="381">
        <v>12.094594594594575</v>
      </c>
      <c r="RE59" s="381">
        <v>12.867274569402229</v>
      </c>
      <c r="RF59" s="381">
        <v>12.687427912341418</v>
      </c>
    </row>
    <row r="60" spans="1:474" x14ac:dyDescent="0.25">
      <c r="A60" s="114">
        <v>56</v>
      </c>
      <c r="B60" s="93" t="s">
        <v>56</v>
      </c>
      <c r="C60" s="126">
        <v>25.181598062954009</v>
      </c>
      <c r="D60" s="126">
        <v>28.730512249443198</v>
      </c>
      <c r="E60" s="126">
        <v>16.272189349112431</v>
      </c>
      <c r="F60" s="126">
        <v>31.818181818181827</v>
      </c>
      <c r="G60" s="126">
        <v>24.88372093023256</v>
      </c>
      <c r="H60" s="126">
        <v>14.539007092198579</v>
      </c>
      <c r="I60" s="126">
        <v>25.836431226765789</v>
      </c>
      <c r="J60" s="126">
        <v>31.106471816283907</v>
      </c>
      <c r="K60" s="126">
        <v>16.155988857938691</v>
      </c>
      <c r="L60" s="126">
        <v>18.533604887983692</v>
      </c>
      <c r="M60" s="128">
        <v>21.196581196581207</v>
      </c>
      <c r="N60" s="128">
        <v>17.293233082706756</v>
      </c>
      <c r="O60" s="128">
        <v>25.675675675675677</v>
      </c>
      <c r="P60" s="128">
        <v>20.45454545454546</v>
      </c>
      <c r="Q60" s="128">
        <v>12.658227848101264</v>
      </c>
      <c r="R60" s="128">
        <v>56.20437956204379</v>
      </c>
      <c r="S60" s="128">
        <v>55.333333333333329</v>
      </c>
      <c r="T60" s="128">
        <v>37.168141592920328</v>
      </c>
      <c r="U60" s="128">
        <v>65.957446808510653</v>
      </c>
      <c r="V60" s="128">
        <v>50.462962962962955</v>
      </c>
      <c r="W60" s="128">
        <v>34.397163120567363</v>
      </c>
      <c r="X60" s="128">
        <v>53.874538745387397</v>
      </c>
      <c r="Y60" s="128">
        <v>54.716981132075446</v>
      </c>
      <c r="Z60" s="128">
        <v>25.770308123249308</v>
      </c>
      <c r="AA60" s="128">
        <v>48.884381338742351</v>
      </c>
      <c r="AB60" s="132">
        <v>47.781569965870268</v>
      </c>
      <c r="AC60" s="132">
        <v>36.020151133501301</v>
      </c>
      <c r="AD60" s="132">
        <v>51.206434316353864</v>
      </c>
      <c r="AE60" s="132">
        <v>46.000000000000043</v>
      </c>
      <c r="AF60" s="128">
        <v>26.666666666666671</v>
      </c>
      <c r="AG60" s="126">
        <v>43.583535108958856</v>
      </c>
      <c r="AH60" s="126">
        <v>32.444444444444443</v>
      </c>
      <c r="AI60" s="133">
        <v>14.243323442136511</v>
      </c>
      <c r="AJ60" s="133">
        <v>49.197860962566821</v>
      </c>
      <c r="AK60" s="128">
        <v>33.56481481481481</v>
      </c>
      <c r="AL60" s="128">
        <v>16.428571428571423</v>
      </c>
      <c r="AM60" s="128">
        <v>42.007434944237922</v>
      </c>
      <c r="AN60" s="128">
        <v>33.194154488517732</v>
      </c>
      <c r="AO60" s="128">
        <v>16.759776536312859</v>
      </c>
      <c r="AP60" s="128">
        <v>36.32653061224493</v>
      </c>
      <c r="AQ60" s="128">
        <v>27.568493150684926</v>
      </c>
      <c r="AR60" s="128">
        <v>21.410579345088173</v>
      </c>
      <c r="AS60" s="128">
        <v>43.967828418230518</v>
      </c>
      <c r="AT60" s="128">
        <v>28.160919540229887</v>
      </c>
      <c r="AU60" s="128">
        <v>13.69426751592357</v>
      </c>
      <c r="AV60" s="128" t="s">
        <v>286</v>
      </c>
      <c r="AW60" s="128" t="s">
        <v>286</v>
      </c>
      <c r="AX60" s="132" t="s">
        <v>286</v>
      </c>
      <c r="AY60" s="132" t="s">
        <v>286</v>
      </c>
      <c r="AZ60" s="132" t="s">
        <v>286</v>
      </c>
      <c r="BA60" s="132" t="s">
        <v>286</v>
      </c>
      <c r="BB60" s="128" t="s">
        <v>286</v>
      </c>
      <c r="BC60" s="132" t="s">
        <v>286</v>
      </c>
      <c r="BD60" s="132" t="s">
        <v>286</v>
      </c>
      <c r="BE60" s="132" t="s">
        <v>286</v>
      </c>
      <c r="BF60" s="132">
        <v>20.826161790017203</v>
      </c>
      <c r="BG60" s="128">
        <v>25.879396984924607</v>
      </c>
      <c r="BH60" s="121" t="s">
        <v>286</v>
      </c>
      <c r="BI60" s="121">
        <v>22.12643678160919</v>
      </c>
      <c r="BJ60" s="121">
        <v>23.80952380952381</v>
      </c>
      <c r="BK60" s="121" t="s">
        <v>286</v>
      </c>
      <c r="BL60" s="128" t="s">
        <v>286</v>
      </c>
      <c r="BM60" s="121" t="s">
        <v>286</v>
      </c>
      <c r="BN60" s="114" t="s">
        <v>286</v>
      </c>
      <c r="BO60" s="114" t="s">
        <v>286</v>
      </c>
      <c r="BP60" s="114" t="s">
        <v>286</v>
      </c>
      <c r="BQ60" s="128" t="s">
        <v>286</v>
      </c>
      <c r="BR60" s="121" t="s">
        <v>286</v>
      </c>
      <c r="BS60" s="121" t="s">
        <v>286</v>
      </c>
      <c r="BT60" s="121" t="s">
        <v>286</v>
      </c>
      <c r="BU60" s="128">
        <v>29.037800687285227</v>
      </c>
      <c r="BV60" s="121">
        <v>24.371859296482402</v>
      </c>
      <c r="BW60" s="121" t="s">
        <v>286</v>
      </c>
      <c r="BX60" s="121">
        <v>30.25936599423629</v>
      </c>
      <c r="BY60" s="128">
        <v>26.031746031746032</v>
      </c>
      <c r="BZ60" s="121">
        <v>35.731414868105524</v>
      </c>
      <c r="CA60" s="121">
        <v>44.493392070484603</v>
      </c>
      <c r="CB60" s="121">
        <v>31.858407079646035</v>
      </c>
      <c r="CC60" s="128">
        <v>46.233766233766218</v>
      </c>
      <c r="CD60" s="121">
        <v>41.055045871559642</v>
      </c>
      <c r="CE60" s="121">
        <v>34.982332155477053</v>
      </c>
      <c r="CF60" s="121">
        <v>45.40441176470587</v>
      </c>
      <c r="CG60" s="128">
        <v>40.946502057613131</v>
      </c>
      <c r="CH60" s="121">
        <v>28.96935933147634</v>
      </c>
      <c r="CI60" s="121">
        <v>28.30957230142565</v>
      </c>
      <c r="CJ60" s="121">
        <v>30.204778156996575</v>
      </c>
      <c r="CK60" s="121">
        <v>24.060150375939838</v>
      </c>
      <c r="CL60" s="121">
        <v>36.170212765957416</v>
      </c>
      <c r="CM60" s="121">
        <v>33.898305084745751</v>
      </c>
      <c r="CN60" s="121">
        <v>27.215189873417703</v>
      </c>
      <c r="CO60" s="121">
        <v>10.073710073710084</v>
      </c>
      <c r="CP60" s="128">
        <v>13.907284768211916</v>
      </c>
      <c r="CQ60" s="121">
        <v>11.79941002949853</v>
      </c>
      <c r="CR60" s="121">
        <v>15.159574468085111</v>
      </c>
      <c r="CS60" s="114">
        <v>13.439635535307518</v>
      </c>
      <c r="CT60" s="114">
        <v>9.9290780141843928</v>
      </c>
      <c r="CU60" s="128">
        <v>7.1294559099437143</v>
      </c>
      <c r="CV60" s="121">
        <v>14.049586776859503</v>
      </c>
      <c r="CW60" s="121">
        <v>11.731843575418999</v>
      </c>
      <c r="CX60" s="114">
        <v>5.1172707889125766</v>
      </c>
      <c r="CY60" s="114">
        <v>8.5470085470085433</v>
      </c>
      <c r="CZ60" s="128">
        <v>11.557788944723619</v>
      </c>
      <c r="DA60" s="121">
        <v>6.2500000000000027</v>
      </c>
      <c r="DB60" s="121">
        <v>8.3815028901734028</v>
      </c>
      <c r="DC60" s="114">
        <v>11.974110032362454</v>
      </c>
      <c r="DD60" s="114" t="s">
        <v>286</v>
      </c>
      <c r="DE60" s="128" t="s">
        <v>286</v>
      </c>
      <c r="DF60" s="121" t="s">
        <v>286</v>
      </c>
      <c r="DG60" s="121" t="s">
        <v>286</v>
      </c>
      <c r="DH60" s="114" t="s">
        <v>286</v>
      </c>
      <c r="DI60" s="114" t="s">
        <v>286</v>
      </c>
      <c r="DJ60" s="128" t="s">
        <v>286</v>
      </c>
      <c r="DK60" s="121" t="s">
        <v>286</v>
      </c>
      <c r="DL60" s="121" t="s">
        <v>286</v>
      </c>
      <c r="DM60" s="121">
        <v>52.439024390243908</v>
      </c>
      <c r="DN60" s="121">
        <v>46.258503401360599</v>
      </c>
      <c r="DO60" s="128">
        <v>27.000000000000018</v>
      </c>
      <c r="DP60" s="121">
        <v>58.355437665782503</v>
      </c>
      <c r="DQ60" s="121">
        <v>47.025495750708224</v>
      </c>
      <c r="DR60" s="121">
        <v>26.498422712933763</v>
      </c>
      <c r="DS60" s="121" t="s">
        <v>286</v>
      </c>
      <c r="DT60" s="128" t="s">
        <v>286</v>
      </c>
      <c r="DU60" s="131" t="s">
        <v>286</v>
      </c>
      <c r="DV60" s="131" t="s">
        <v>286</v>
      </c>
      <c r="DW60" s="114" t="s">
        <v>286</v>
      </c>
      <c r="DX60" s="131" t="s">
        <v>286</v>
      </c>
      <c r="DY60" s="128" t="s">
        <v>286</v>
      </c>
      <c r="DZ60" s="128" t="s">
        <v>286</v>
      </c>
      <c r="EA60" s="128" t="s">
        <v>286</v>
      </c>
      <c r="EB60" s="128">
        <v>46.951219512195131</v>
      </c>
      <c r="EC60" s="128">
        <v>46.678023850085204</v>
      </c>
      <c r="ED60" s="128">
        <v>37.999999999999972</v>
      </c>
      <c r="EE60" s="128">
        <v>46.256684491978589</v>
      </c>
      <c r="EF60" s="128">
        <v>54.80225988700564</v>
      </c>
      <c r="EG60" s="128">
        <v>37.539432176656128</v>
      </c>
      <c r="EH60" s="128">
        <v>4.5454545454545423</v>
      </c>
      <c r="EI60" s="128">
        <v>12.967032967032964</v>
      </c>
      <c r="EJ60" s="128">
        <v>8.7976539589442773</v>
      </c>
      <c r="EK60" s="128">
        <v>6.5963060686015798</v>
      </c>
      <c r="EL60" s="121">
        <v>9.6330275229357856</v>
      </c>
      <c r="EM60" s="121">
        <v>6.7615658362989324</v>
      </c>
      <c r="EN60" s="121">
        <v>3.3149171270718254</v>
      </c>
      <c r="EO60" s="121">
        <v>11.340206185567002</v>
      </c>
      <c r="EP60" s="128">
        <v>9.4707520891364823</v>
      </c>
      <c r="EQ60" s="121">
        <v>3.6511156186612594</v>
      </c>
      <c r="ER60" s="121">
        <v>8.8285229202037385</v>
      </c>
      <c r="ES60" s="121">
        <v>9.3198992443324968</v>
      </c>
      <c r="ET60" s="121">
        <v>1.3262599469496017</v>
      </c>
      <c r="EU60" s="128">
        <v>10.481586402266295</v>
      </c>
      <c r="EV60" s="121">
        <v>8.8328075709779199</v>
      </c>
      <c r="EW60" s="121">
        <v>8.2089552238805954</v>
      </c>
      <c r="EX60" s="121">
        <v>12.582781456953642</v>
      </c>
      <c r="EY60" s="121">
        <v>7.0588235294117636</v>
      </c>
      <c r="EZ60" s="128">
        <v>6.3829787234042543</v>
      </c>
      <c r="FA60" s="121">
        <v>7.1925754060324829</v>
      </c>
      <c r="FB60" s="121">
        <v>7.5000000000000062</v>
      </c>
      <c r="FC60" s="121">
        <v>8.9743589743589745</v>
      </c>
      <c r="FD60" s="121">
        <v>9.5338983050847457</v>
      </c>
      <c r="FE60" s="128">
        <v>6.0000000000000018</v>
      </c>
      <c r="FF60" s="121">
        <v>5.9304703476482565</v>
      </c>
      <c r="FG60" s="121">
        <v>7.8632478632478602</v>
      </c>
      <c r="FH60" s="121">
        <v>7.7889447236180951</v>
      </c>
      <c r="FI60" s="121">
        <v>7.0460704607046072</v>
      </c>
      <c r="FJ60" s="128">
        <v>6.3218390804597719</v>
      </c>
      <c r="FK60" s="121">
        <v>6.309148264984227</v>
      </c>
      <c r="FL60" s="121">
        <v>16.296296296296291</v>
      </c>
      <c r="FM60" s="121">
        <v>29.490022172949008</v>
      </c>
      <c r="FN60" s="121">
        <v>23.303834808259573</v>
      </c>
      <c r="FO60" s="128">
        <v>17.344173441734423</v>
      </c>
      <c r="FP60" s="121">
        <v>22.716627634660416</v>
      </c>
      <c r="FQ60" s="121">
        <v>20.714285714285683</v>
      </c>
      <c r="FR60" s="121">
        <v>17.647058823529431</v>
      </c>
      <c r="FS60" s="121">
        <v>23.779193205944818</v>
      </c>
      <c r="FT60" s="128">
        <v>17.579250720461108</v>
      </c>
      <c r="FU60" s="121">
        <v>7.9268292682926846</v>
      </c>
      <c r="FV60" s="121">
        <v>14.236706689536872</v>
      </c>
      <c r="FW60" s="121">
        <v>15.789473684210527</v>
      </c>
      <c r="FX60" s="121">
        <v>8.9673913043478208</v>
      </c>
      <c r="FY60" s="128">
        <v>14.080459770114935</v>
      </c>
      <c r="FZ60" s="121">
        <v>15.772870662460573</v>
      </c>
      <c r="GA60" s="121">
        <v>36.907730673316706</v>
      </c>
      <c r="GB60" s="121">
        <v>37.610619469026496</v>
      </c>
      <c r="GC60" s="121">
        <v>22.916666666666661</v>
      </c>
      <c r="GD60" s="128">
        <v>36.92722371967654</v>
      </c>
      <c r="GE60" s="121">
        <v>33.644859813084103</v>
      </c>
      <c r="GF60" s="121">
        <v>22.142857142857149</v>
      </c>
      <c r="GG60" s="121">
        <v>24.080882352941181</v>
      </c>
      <c r="GH60" s="121">
        <v>33.898305084745758</v>
      </c>
      <c r="GI60" s="128">
        <v>21.264367816091937</v>
      </c>
      <c r="GJ60" s="121">
        <v>23.565573770491806</v>
      </c>
      <c r="GK60" s="121">
        <v>18.998272884283249</v>
      </c>
      <c r="GL60" s="121">
        <v>18.136020151133518</v>
      </c>
      <c r="GM60" s="130">
        <v>27.520435967302443</v>
      </c>
      <c r="GN60" s="128">
        <v>20.114942528735629</v>
      </c>
      <c r="GO60" s="121">
        <v>15.141955835962147</v>
      </c>
      <c r="GP60" s="121">
        <v>7.9012345679012359</v>
      </c>
      <c r="GQ60" s="121">
        <v>36.423841059602658</v>
      </c>
      <c r="GR60" s="121">
        <v>29.793510324483744</v>
      </c>
      <c r="GS60" s="128">
        <v>6.9333333333333336</v>
      </c>
      <c r="GT60" s="121">
        <v>21.962616822429915</v>
      </c>
      <c r="GU60" s="121">
        <v>29.749103942652347</v>
      </c>
      <c r="GV60" s="121">
        <v>5.6776556776556797</v>
      </c>
      <c r="GW60" s="121">
        <v>18.220338983050844</v>
      </c>
      <c r="GX60" s="128">
        <v>22.988505747126442</v>
      </c>
      <c r="GY60" s="128">
        <v>4.7034764826175897</v>
      </c>
      <c r="GZ60" s="128">
        <v>15.094339622641506</v>
      </c>
      <c r="HA60" s="128">
        <v>20.351758793969836</v>
      </c>
      <c r="HB60" s="128">
        <v>5.9782608695652151</v>
      </c>
      <c r="HC60" s="128">
        <v>14.080459770114951</v>
      </c>
      <c r="HD60" s="128">
        <v>20.189274447949508</v>
      </c>
      <c r="HE60" s="128" t="s">
        <v>286</v>
      </c>
      <c r="HF60" s="128" t="s">
        <v>286</v>
      </c>
      <c r="HG60" s="128" t="s">
        <v>286</v>
      </c>
      <c r="HH60" s="128" t="s">
        <v>286</v>
      </c>
      <c r="HI60" s="128" t="s">
        <v>286</v>
      </c>
      <c r="HJ60" s="128" t="s">
        <v>286</v>
      </c>
      <c r="HK60" s="128" t="s">
        <v>286</v>
      </c>
      <c r="HL60" s="121" t="s">
        <v>286</v>
      </c>
      <c r="HM60" s="121" t="s">
        <v>286</v>
      </c>
      <c r="HN60" s="121" t="s">
        <v>286</v>
      </c>
      <c r="HO60" s="121">
        <v>9.0121317157712273</v>
      </c>
      <c r="HP60" s="128">
        <v>13.350125944584379</v>
      </c>
      <c r="HQ60" s="121" t="s">
        <v>286</v>
      </c>
      <c r="HR60" s="121">
        <v>8.1395348837209287</v>
      </c>
      <c r="HS60" s="121">
        <v>13.650793650793657</v>
      </c>
      <c r="HT60" s="129">
        <v>10.396039603960393</v>
      </c>
      <c r="HU60" s="128">
        <v>12.666666666666675</v>
      </c>
      <c r="HV60" s="114">
        <v>12.684365781710925</v>
      </c>
      <c r="HW60" s="114">
        <v>13.172043010752684</v>
      </c>
      <c r="HX60" s="114">
        <v>10.465116279069756</v>
      </c>
      <c r="HY60" s="114">
        <v>7.1428571428571441</v>
      </c>
      <c r="HZ60" s="114">
        <v>11.275415896487997</v>
      </c>
      <c r="IA60" s="114">
        <v>9.4142259414225968</v>
      </c>
      <c r="IB60" s="114">
        <v>5.9829059829059812</v>
      </c>
      <c r="IC60" s="114">
        <v>9.3167701863353969</v>
      </c>
      <c r="ID60" s="114">
        <v>7.4912891986062755</v>
      </c>
      <c r="IE60" s="114">
        <v>6.7839195979899509</v>
      </c>
      <c r="IF60" s="114">
        <v>10.081743869209804</v>
      </c>
      <c r="IG60" s="114">
        <v>9.6209912536443056</v>
      </c>
      <c r="IH60" s="114">
        <v>7.3015873015873085</v>
      </c>
      <c r="II60" s="114">
        <v>4.9261083743842358</v>
      </c>
      <c r="IJ60" s="114">
        <v>10.643015521064294</v>
      </c>
      <c r="IK60" s="114">
        <v>12.389380530973463</v>
      </c>
      <c r="IL60" s="114">
        <v>4.8517520215633363</v>
      </c>
      <c r="IM60" s="114">
        <v>6.1032863849765278</v>
      </c>
      <c r="IN60" s="114">
        <v>6.4516129032258069</v>
      </c>
      <c r="IO60" s="114">
        <v>6.1797752808988715</v>
      </c>
      <c r="IP60" s="114">
        <v>7.9831932773109244</v>
      </c>
      <c r="IQ60" s="114">
        <v>4.2735042735042734</v>
      </c>
      <c r="IR60" s="114">
        <v>4.761904761904761</v>
      </c>
      <c r="IS60" s="114">
        <v>7.304347826086957</v>
      </c>
      <c r="IT60" s="114">
        <v>7.5566750629722925</v>
      </c>
      <c r="IU60" s="114">
        <v>6.0439560439560447</v>
      </c>
      <c r="IV60" s="114">
        <v>6.6860465116279126</v>
      </c>
      <c r="IW60" s="114">
        <v>6.3492063492063497</v>
      </c>
      <c r="IX60" s="114" t="str">
        <f t="shared" si="52"/>
        <v>--</v>
      </c>
      <c r="IY60" s="114" t="str">
        <f t="shared" si="52"/>
        <v>--</v>
      </c>
      <c r="IZ60" s="114" t="str">
        <f t="shared" si="52"/>
        <v>--</v>
      </c>
      <c r="JA60" s="114" t="str">
        <f t="shared" si="52"/>
        <v>--</v>
      </c>
      <c r="JB60" s="114" t="str">
        <f t="shared" si="52"/>
        <v>--</v>
      </c>
      <c r="JC60" s="114" t="str">
        <f t="shared" si="52"/>
        <v>--</v>
      </c>
      <c r="JD60" s="114" t="str">
        <f t="shared" si="52"/>
        <v>--</v>
      </c>
      <c r="JE60" s="114" t="str">
        <f t="shared" si="52"/>
        <v>--</v>
      </c>
      <c r="JF60" s="114" t="str">
        <f t="shared" si="52"/>
        <v>--</v>
      </c>
      <c r="JG60" s="243">
        <v>4.642166344294</v>
      </c>
      <c r="JH60" s="243">
        <v>3.4412955465586998</v>
      </c>
      <c r="JI60" s="243">
        <v>4.1025641025641004</v>
      </c>
      <c r="JJ60" s="243">
        <v>6.0606060606060597</v>
      </c>
      <c r="JK60" s="243">
        <v>4.2035398230088497</v>
      </c>
      <c r="JL60" s="243">
        <v>6.1611374407582904</v>
      </c>
      <c r="JM60" s="243">
        <v>11.0251450676983</v>
      </c>
      <c r="JN60" s="243">
        <v>10.1419878296146</v>
      </c>
      <c r="JO60" s="243">
        <v>12.339331619537299</v>
      </c>
      <c r="JP60" s="243">
        <v>12.987012987012999</v>
      </c>
      <c r="JQ60" s="243">
        <v>8.1858407079645996</v>
      </c>
      <c r="JR60" s="243">
        <v>10.6635071090047</v>
      </c>
      <c r="JS60" s="243">
        <v>9.3023255813953494</v>
      </c>
      <c r="JT60" s="243">
        <v>7.7079107505071001</v>
      </c>
      <c r="JU60" s="243">
        <v>9.2544987146529394</v>
      </c>
      <c r="JV60" s="243">
        <v>11.9047619047619</v>
      </c>
      <c r="JW60" s="243">
        <v>8.8691796008869108</v>
      </c>
      <c r="JX60" s="243">
        <v>9.24170616113744</v>
      </c>
      <c r="JY60" s="243">
        <v>4.8355899419729198</v>
      </c>
      <c r="JZ60" s="243">
        <v>6.7073170731707403</v>
      </c>
      <c r="KA60" s="243">
        <v>13.9175257731959</v>
      </c>
      <c r="KB60" s="243">
        <v>4.9891540130151899</v>
      </c>
      <c r="KC60" s="243">
        <v>4.4247787610619502</v>
      </c>
      <c r="KD60" s="243">
        <v>11.6113744075829</v>
      </c>
      <c r="KE60" s="243">
        <v>3.2258064516128999</v>
      </c>
      <c r="KF60" s="128" t="str">
        <f t="shared" si="1"/>
        <v>--</v>
      </c>
      <c r="KG60" s="243">
        <v>7.1065989847715798</v>
      </c>
      <c r="KH60" s="243">
        <v>2.1367521367521398</v>
      </c>
      <c r="KI60" s="128" t="str">
        <f t="shared" si="2"/>
        <v>--</v>
      </c>
      <c r="KJ60" s="243">
        <v>15.6769596199525</v>
      </c>
      <c r="KK60" s="243">
        <v>4.5801526717557302</v>
      </c>
      <c r="KL60" s="243">
        <v>4.6370967741935498</v>
      </c>
      <c r="KM60" s="243">
        <v>7.1428571428571397</v>
      </c>
      <c r="KN60" s="243">
        <v>6.0475161987041002</v>
      </c>
      <c r="KO60" s="243">
        <v>4.6770601336302899</v>
      </c>
      <c r="KP60" s="243">
        <v>6.8720379146919397</v>
      </c>
      <c r="KQ60" s="220">
        <v>4.7858942065491101</v>
      </c>
      <c r="KR60" s="220">
        <v>6.7510548523206699</v>
      </c>
      <c r="KS60" s="220">
        <v>11.083123425692699</v>
      </c>
      <c r="KT60" s="220">
        <v>15.221987315010599</v>
      </c>
      <c r="KU60" s="220">
        <v>16.455696202531598</v>
      </c>
      <c r="KV60" s="220">
        <v>22.669491525423702</v>
      </c>
      <c r="KW60" s="220">
        <v>3.7878787878787898</v>
      </c>
      <c r="KX60" s="220">
        <v>2.5369978858350999</v>
      </c>
      <c r="KY60" s="128" t="str">
        <f t="shared" si="51"/>
        <v>--</v>
      </c>
      <c r="KZ60" s="128" t="str">
        <f t="shared" si="51"/>
        <v>--</v>
      </c>
      <c r="LA60" s="220">
        <v>3.5</v>
      </c>
      <c r="LB60" s="128" t="str">
        <f t="shared" si="42"/>
        <v>--</v>
      </c>
      <c r="LC60" s="295">
        <v>30.484988452655919</v>
      </c>
      <c r="LD60" s="295">
        <v>18.367346938775512</v>
      </c>
      <c r="LE60" s="295">
        <v>11.914062500000005</v>
      </c>
      <c r="LF60" s="295">
        <v>5.8968058968058941</v>
      </c>
      <c r="LG60" s="295">
        <v>30.515463917525768</v>
      </c>
      <c r="LH60" s="295">
        <v>16.142557651991616</v>
      </c>
      <c r="LI60" s="295">
        <v>11.688311688311686</v>
      </c>
      <c r="LJ60" s="295">
        <v>7.142857142857145</v>
      </c>
      <c r="LK60" s="380">
        <v>28.999999999999993</v>
      </c>
      <c r="LL60" s="381">
        <v>14.779270633397321</v>
      </c>
      <c r="LM60" s="381">
        <v>13.849287169042777</v>
      </c>
      <c r="LN60" s="381">
        <v>6.3882063882063909</v>
      </c>
      <c r="LO60" s="380">
        <v>20.785219399538107</v>
      </c>
      <c r="LP60" s="381">
        <v>12.757973733583505</v>
      </c>
      <c r="LQ60" s="381">
        <v>11.328125000000002</v>
      </c>
      <c r="LR60" s="381">
        <v>7.1428571428571388</v>
      </c>
      <c r="LS60" s="381">
        <v>20.496894409937894</v>
      </c>
      <c r="LT60" s="381">
        <v>13.836477987421382</v>
      </c>
      <c r="LU60" s="381">
        <v>11.447084233261339</v>
      </c>
      <c r="LV60" s="381">
        <v>7.3903002309468837</v>
      </c>
      <c r="LW60" s="381">
        <v>24.248496993987992</v>
      </c>
      <c r="LX60" s="381">
        <v>14.587332053742792</v>
      </c>
      <c r="LY60" s="381">
        <v>14.11042944785277</v>
      </c>
      <c r="LZ60" s="381">
        <v>7.1428571428571468</v>
      </c>
      <c r="MA60" s="380">
        <v>37.296037296037291</v>
      </c>
      <c r="MB60" s="381">
        <v>32.710280373831743</v>
      </c>
      <c r="MC60" s="381">
        <v>24.266144814090012</v>
      </c>
      <c r="MD60" s="381">
        <v>23.587223587223605</v>
      </c>
      <c r="ME60" s="381">
        <v>37.938144329896907</v>
      </c>
      <c r="MF60" s="381">
        <v>27.196652719665288</v>
      </c>
      <c r="MG60" s="381">
        <v>30.669546436285103</v>
      </c>
      <c r="MH60" s="381">
        <v>26.55889145496538</v>
      </c>
      <c r="MI60" s="381">
        <v>38.104838709677367</v>
      </c>
      <c r="MJ60" s="381">
        <v>31.034482758620623</v>
      </c>
      <c r="MK60" s="381">
        <v>36.755646817248468</v>
      </c>
      <c r="ML60" s="381">
        <v>24.630541871921181</v>
      </c>
      <c r="MM60" s="378" t="str">
        <f t="shared" si="5"/>
        <v>--</v>
      </c>
      <c r="MN60" s="381">
        <v>22.616822429906541</v>
      </c>
      <c r="MO60" s="381">
        <v>21.917808219178077</v>
      </c>
      <c r="MP60" s="381">
        <v>18.656716417910442</v>
      </c>
      <c r="MQ60" s="378" t="str">
        <f t="shared" si="6"/>
        <v>--</v>
      </c>
      <c r="MR60" s="381">
        <v>21.638655462184872</v>
      </c>
      <c r="MS60" s="381">
        <v>23.110151187904968</v>
      </c>
      <c r="MT60" s="381">
        <v>18.244803695150125</v>
      </c>
      <c r="MU60" s="378" t="str">
        <f t="shared" si="7"/>
        <v>--</v>
      </c>
      <c r="MV60" s="381">
        <v>23.518164435946474</v>
      </c>
      <c r="MW60" s="381">
        <v>20.94455852156057</v>
      </c>
      <c r="MX60" s="381">
        <v>19.164619164619161</v>
      </c>
      <c r="MY60" s="380">
        <v>35.730858468677503</v>
      </c>
      <c r="MZ60" s="381">
        <v>27.985074626865647</v>
      </c>
      <c r="NA60" s="381">
        <v>22.460937500000004</v>
      </c>
      <c r="NB60" s="381">
        <v>20.792079207920782</v>
      </c>
      <c r="NC60" s="381">
        <v>41.50943396226414</v>
      </c>
      <c r="ND60" s="381">
        <v>28.721174004192854</v>
      </c>
      <c r="NE60" s="381">
        <v>32.397408207343403</v>
      </c>
      <c r="NF60" s="381">
        <v>24.018475750577377</v>
      </c>
      <c r="NG60" s="381">
        <v>40.283400809716518</v>
      </c>
      <c r="NH60" s="381">
        <v>30.268199233716462</v>
      </c>
      <c r="NI60" s="381">
        <v>33.950617283950585</v>
      </c>
      <c r="NJ60" s="381">
        <v>25.552825552825563</v>
      </c>
      <c r="NK60" s="380">
        <v>14.549653579676662</v>
      </c>
      <c r="NL60" s="381">
        <v>10.351201478743075</v>
      </c>
      <c r="NM60" s="381">
        <v>8.59375</v>
      </c>
      <c r="NN60" s="381">
        <v>4.4334975369458087</v>
      </c>
      <c r="NO60" s="381">
        <v>15.734989648033132</v>
      </c>
      <c r="NP60" s="381">
        <v>7.5000000000000036</v>
      </c>
      <c r="NQ60" s="381">
        <v>6.6954643628509745</v>
      </c>
      <c r="NR60" s="381">
        <v>3.686635944700464</v>
      </c>
      <c r="NS60" s="381">
        <v>15.430861723446897</v>
      </c>
      <c r="NT60" s="381">
        <v>8.9694656488549587</v>
      </c>
      <c r="NU60" s="381">
        <v>7.1283095723014318</v>
      </c>
      <c r="NV60" s="381">
        <v>4.187192118226597</v>
      </c>
      <c r="NW60" s="380">
        <v>5.3613053613053596</v>
      </c>
      <c r="NX60" s="381">
        <v>6.6790352504638246</v>
      </c>
      <c r="NY60" s="381">
        <v>8.3984374999999964</v>
      </c>
      <c r="NZ60" s="381">
        <v>5.9113300492610827</v>
      </c>
      <c r="OA60" s="381">
        <v>7.6446280991735529</v>
      </c>
      <c r="OB60" s="381">
        <v>8.1250000000000036</v>
      </c>
      <c r="OC60" s="381">
        <v>9.5238095238095255</v>
      </c>
      <c r="OD60" s="381">
        <v>7.8703703703703729</v>
      </c>
      <c r="OE60" s="381">
        <v>7.6000000000000059</v>
      </c>
      <c r="OF60" s="381">
        <v>10.114503816793887</v>
      </c>
      <c r="OG60" s="381">
        <v>11.428571428571425</v>
      </c>
      <c r="OH60" s="381">
        <v>7.4074074074074128</v>
      </c>
      <c r="OI60" s="380">
        <v>9.0487238979118203</v>
      </c>
      <c r="OJ60" s="381">
        <v>8.9385474860335226</v>
      </c>
      <c r="OK60" s="381">
        <v>6.2499999999999964</v>
      </c>
      <c r="OL60" s="381">
        <v>7.1604938271604972</v>
      </c>
      <c r="OM60" s="381">
        <v>12.42236024844722</v>
      </c>
      <c r="ON60" s="381">
        <v>9.791666666666675</v>
      </c>
      <c r="OO60" s="381">
        <v>12.311015118790502</v>
      </c>
      <c r="OP60" s="381">
        <v>6.9284064665126994</v>
      </c>
      <c r="OQ60" s="381">
        <v>7.9681274900398389</v>
      </c>
      <c r="OR60" s="381">
        <v>9.0211132437619845</v>
      </c>
      <c r="OS60" s="381">
        <v>8.9613034623217924</v>
      </c>
      <c r="OT60" s="381">
        <v>6.9135802469135834</v>
      </c>
      <c r="OU60" s="378" t="str">
        <f t="shared" si="8"/>
        <v>--</v>
      </c>
      <c r="OV60" s="381">
        <v>10.261194029850747</v>
      </c>
      <c r="OW60" s="381">
        <v>12.500000000000002</v>
      </c>
      <c r="OX60" s="381">
        <v>10.643564356435638</v>
      </c>
      <c r="OY60" s="378" t="str">
        <f t="shared" si="9"/>
        <v>--</v>
      </c>
      <c r="OZ60" s="381">
        <v>8.7682672233820345</v>
      </c>
      <c r="PA60" s="381">
        <v>13.390928725701952</v>
      </c>
      <c r="PB60" s="381">
        <v>11.547344110854505</v>
      </c>
      <c r="PC60" s="378" t="str">
        <f t="shared" si="10"/>
        <v>--</v>
      </c>
      <c r="PD60" s="381">
        <v>10.325047801147223</v>
      </c>
      <c r="PE60" s="381">
        <v>12.040816326530621</v>
      </c>
      <c r="PF60" s="381">
        <v>11.083743842364532</v>
      </c>
      <c r="PG60" s="380">
        <v>11.627906976744191</v>
      </c>
      <c r="PH60" s="381">
        <v>12.476722532588461</v>
      </c>
      <c r="PI60" s="381">
        <v>10.1364522417154</v>
      </c>
      <c r="PJ60" s="381">
        <v>9.6296296296296351</v>
      </c>
      <c r="PK60" s="381">
        <v>18.087318087318071</v>
      </c>
      <c r="PL60" s="381">
        <v>13.778705636743219</v>
      </c>
      <c r="PM60" s="381">
        <v>19.69696969696971</v>
      </c>
      <c r="PN60" s="381">
        <v>8.7759815242494223</v>
      </c>
      <c r="PO60" s="381">
        <v>17.338709677419331</v>
      </c>
      <c r="PP60" s="381">
        <v>15.458015267175568</v>
      </c>
      <c r="PQ60" s="381">
        <v>13.877551020408156</v>
      </c>
      <c r="PR60" s="381">
        <v>9.8522167487684715</v>
      </c>
      <c r="PS60" s="380">
        <v>3.5343035343035352</v>
      </c>
      <c r="PT60" s="381">
        <v>4.5634920634920633</v>
      </c>
      <c r="PU60" s="381">
        <v>4.9040511727078906</v>
      </c>
      <c r="PV60" s="381">
        <v>4.8128342245989284</v>
      </c>
      <c r="PW60" s="380">
        <v>10.580912863070546</v>
      </c>
      <c r="PX60" s="381">
        <v>14.682539682539689</v>
      </c>
      <c r="PY60" s="381">
        <v>9.247311827956981</v>
      </c>
      <c r="PZ60" s="381">
        <v>9.651474530831095</v>
      </c>
      <c r="QA60" s="380">
        <v>17.184265010351943</v>
      </c>
      <c r="QB60" s="381">
        <v>13.293650793650791</v>
      </c>
      <c r="QC60" s="381">
        <v>13.090128755364805</v>
      </c>
      <c r="QD60" s="381">
        <v>7.7747989276139435</v>
      </c>
      <c r="QE60" s="380">
        <v>3.5343035343035329</v>
      </c>
      <c r="QF60" s="381">
        <v>5.7768924302788838</v>
      </c>
      <c r="QG60" s="381">
        <v>5.3879310344827624</v>
      </c>
      <c r="QH60" s="381">
        <v>9.9195710455764043</v>
      </c>
      <c r="QI60" s="380">
        <v>14.749999999999996</v>
      </c>
      <c r="QJ60" s="381">
        <v>12.547528517110258</v>
      </c>
      <c r="QK60" s="381">
        <v>14.314516129032263</v>
      </c>
      <c r="QL60" s="381">
        <v>13.043478260869563</v>
      </c>
      <c r="QM60" s="378" t="str">
        <f t="shared" si="11"/>
        <v>--</v>
      </c>
      <c r="QN60" s="381">
        <v>13.174946004319642</v>
      </c>
      <c r="QO60" s="381">
        <v>15.26548672566371</v>
      </c>
      <c r="QP60" s="381">
        <v>14.622641509433956</v>
      </c>
      <c r="QQ60" s="378" t="str">
        <f t="shared" si="12"/>
        <v>--</v>
      </c>
      <c r="QR60" s="381">
        <v>14.230019493177405</v>
      </c>
      <c r="QS60" s="381">
        <v>16.772823779193214</v>
      </c>
      <c r="QT60" s="381">
        <v>16.153846153846153</v>
      </c>
      <c r="QU60" s="380">
        <v>15.749999999999991</v>
      </c>
      <c r="QV60" s="381">
        <v>8.2061068702290125</v>
      </c>
      <c r="QW60" s="381">
        <v>10.931174089068818</v>
      </c>
      <c r="QX60" s="381">
        <v>11.989795918367347</v>
      </c>
      <c r="QY60" s="378" t="str">
        <f t="shared" si="13"/>
        <v>--</v>
      </c>
      <c r="QZ60" s="381">
        <v>13.39092872570194</v>
      </c>
      <c r="RA60" s="381">
        <v>12.114537444933916</v>
      </c>
      <c r="RB60" s="381">
        <v>11.79245283018868</v>
      </c>
      <c r="RC60" s="378" t="str">
        <f t="shared" si="14"/>
        <v>--</v>
      </c>
      <c r="RD60" s="381">
        <v>11.614173228346461</v>
      </c>
      <c r="RE60" s="381">
        <v>13.00639658848614</v>
      </c>
      <c r="RF60" s="381">
        <v>11.597938144329905</v>
      </c>
    </row>
    <row r="61" spans="1:474" ht="21" customHeight="1" x14ac:dyDescent="0.25">
      <c r="A61" s="114">
        <v>57</v>
      </c>
      <c r="B61" s="93" t="s">
        <v>57</v>
      </c>
      <c r="C61" s="126">
        <v>36.627906976744192</v>
      </c>
      <c r="D61" s="126">
        <v>29.655172413793093</v>
      </c>
      <c r="E61" s="126">
        <v>24.418604651162781</v>
      </c>
      <c r="F61" s="126">
        <v>30.434782608695656</v>
      </c>
      <c r="G61" s="126">
        <v>28.025477707006385</v>
      </c>
      <c r="H61" s="126">
        <v>13.750000000000007</v>
      </c>
      <c r="I61" s="126">
        <v>30.718954248366007</v>
      </c>
      <c r="J61" s="126">
        <v>31.249999999999996</v>
      </c>
      <c r="K61" s="126">
        <v>14.102564102564102</v>
      </c>
      <c r="L61" s="126">
        <v>26.896551724137939</v>
      </c>
      <c r="M61" s="128">
        <v>13.207547169811322</v>
      </c>
      <c r="N61" s="128">
        <v>14.728682170542641</v>
      </c>
      <c r="O61" s="128">
        <v>33.333333333333343</v>
      </c>
      <c r="P61" s="128">
        <v>29.457364341085281</v>
      </c>
      <c r="Q61" s="128">
        <v>8.6206896551724146</v>
      </c>
      <c r="R61" s="128">
        <v>61.046511627906987</v>
      </c>
      <c r="S61" s="128">
        <v>41.379310344827601</v>
      </c>
      <c r="T61" s="128">
        <v>25.581395348837209</v>
      </c>
      <c r="U61" s="128">
        <v>57.627118644067799</v>
      </c>
      <c r="V61" s="128">
        <v>51.282051282051263</v>
      </c>
      <c r="W61" s="128">
        <v>19.999999999999993</v>
      </c>
      <c r="X61" s="128">
        <v>59.354838709677416</v>
      </c>
      <c r="Y61" s="128">
        <v>44.961240310077542</v>
      </c>
      <c r="Z61" s="128">
        <v>22.929936305732493</v>
      </c>
      <c r="AA61" s="128">
        <v>56.551724137931032</v>
      </c>
      <c r="AB61" s="132">
        <v>33.962264150943398</v>
      </c>
      <c r="AC61" s="132">
        <v>20.312500000000011</v>
      </c>
      <c r="AD61" s="132">
        <v>57.480314960629919</v>
      </c>
      <c r="AE61" s="132">
        <v>49.612403100775211</v>
      </c>
      <c r="AF61" s="128">
        <v>11.206896551724139</v>
      </c>
      <c r="AG61" s="126">
        <v>47.674418604651166</v>
      </c>
      <c r="AH61" s="126">
        <v>26.896551724137939</v>
      </c>
      <c r="AI61" s="133">
        <v>11.627906976744192</v>
      </c>
      <c r="AJ61" s="133">
        <v>34.745762711864408</v>
      </c>
      <c r="AK61" s="128">
        <v>30.967741935483858</v>
      </c>
      <c r="AL61" s="128">
        <v>8.7499999999999964</v>
      </c>
      <c r="AM61" s="128">
        <v>35.294117647058812</v>
      </c>
      <c r="AN61" s="128">
        <v>21.259842519685051</v>
      </c>
      <c r="AO61" s="128">
        <v>10.191082802547774</v>
      </c>
      <c r="AP61" s="128">
        <v>40.410958904109592</v>
      </c>
      <c r="AQ61" s="128">
        <v>11.249999999999998</v>
      </c>
      <c r="AR61" s="128">
        <v>11.718750000000005</v>
      </c>
      <c r="AS61" s="128">
        <v>39.062500000000028</v>
      </c>
      <c r="AT61" s="128">
        <v>25.581395348837212</v>
      </c>
      <c r="AU61" s="128">
        <v>8.6956521739130483</v>
      </c>
      <c r="AV61" s="128" t="s">
        <v>286</v>
      </c>
      <c r="AW61" s="128" t="s">
        <v>286</v>
      </c>
      <c r="AX61" s="132" t="s">
        <v>286</v>
      </c>
      <c r="AY61" s="132" t="s">
        <v>286</v>
      </c>
      <c r="AZ61" s="132" t="s">
        <v>286</v>
      </c>
      <c r="BA61" s="132" t="s">
        <v>286</v>
      </c>
      <c r="BB61" s="128" t="s">
        <v>286</v>
      </c>
      <c r="BC61" s="132" t="s">
        <v>286</v>
      </c>
      <c r="BD61" s="132" t="s">
        <v>286</v>
      </c>
      <c r="BE61" s="132" t="s">
        <v>286</v>
      </c>
      <c r="BF61" s="132">
        <v>13.836477987421377</v>
      </c>
      <c r="BG61" s="128">
        <v>17.054263565891471</v>
      </c>
      <c r="BH61" s="121" t="s">
        <v>286</v>
      </c>
      <c r="BI61" s="121">
        <v>19.53125</v>
      </c>
      <c r="BJ61" s="121">
        <v>9.482758620689653</v>
      </c>
      <c r="BK61" s="121" t="s">
        <v>286</v>
      </c>
      <c r="BL61" s="128" t="s">
        <v>286</v>
      </c>
      <c r="BM61" s="121" t="s">
        <v>286</v>
      </c>
      <c r="BN61" s="114" t="s">
        <v>286</v>
      </c>
      <c r="BO61" s="114" t="s">
        <v>286</v>
      </c>
      <c r="BP61" s="114" t="s">
        <v>286</v>
      </c>
      <c r="BQ61" s="128" t="s">
        <v>286</v>
      </c>
      <c r="BR61" s="121" t="s">
        <v>286</v>
      </c>
      <c r="BS61" s="121" t="s">
        <v>286</v>
      </c>
      <c r="BT61" s="121" t="s">
        <v>286</v>
      </c>
      <c r="BU61" s="128">
        <v>24.528301886792452</v>
      </c>
      <c r="BV61" s="121">
        <v>15.503875968992244</v>
      </c>
      <c r="BW61" s="121" t="s">
        <v>286</v>
      </c>
      <c r="BX61" s="121">
        <v>23.437500000000004</v>
      </c>
      <c r="BY61" s="128">
        <v>12.068965517241379</v>
      </c>
      <c r="BZ61" s="121">
        <v>43.023255813953483</v>
      </c>
      <c r="CA61" s="121">
        <v>37.241379310344826</v>
      </c>
      <c r="CB61" s="121">
        <v>41.860465116279066</v>
      </c>
      <c r="CC61" s="128">
        <v>38.793103448275865</v>
      </c>
      <c r="CD61" s="121">
        <v>40.764331210191102</v>
      </c>
      <c r="CE61" s="121">
        <v>27.499999999999996</v>
      </c>
      <c r="CF61" s="121">
        <v>41.025641025641029</v>
      </c>
      <c r="CG61" s="128">
        <v>37.209302325581405</v>
      </c>
      <c r="CH61" s="121">
        <v>27.564102564102562</v>
      </c>
      <c r="CI61" s="121">
        <v>36.986301369863021</v>
      </c>
      <c r="CJ61" s="121">
        <v>23.602484472049696</v>
      </c>
      <c r="CK61" s="121">
        <v>21.705426356589143</v>
      </c>
      <c r="CL61" s="121">
        <v>45.312500000000007</v>
      </c>
      <c r="CM61" s="121">
        <v>26.15384615384616</v>
      </c>
      <c r="CN61" s="121">
        <v>11.206896551724135</v>
      </c>
      <c r="CO61" s="121">
        <v>18.71345029239767</v>
      </c>
      <c r="CP61" s="128">
        <v>17.361111111111111</v>
      </c>
      <c r="CQ61" s="121">
        <v>8.0459770114942515</v>
      </c>
      <c r="CR61" s="121">
        <v>13.913043478260869</v>
      </c>
      <c r="CS61" s="114">
        <v>10.897435897435905</v>
      </c>
      <c r="CT61" s="114">
        <v>16.250000000000014</v>
      </c>
      <c r="CU61" s="128">
        <v>13.815789473684216</v>
      </c>
      <c r="CV61" s="121">
        <v>17.187500000000004</v>
      </c>
      <c r="CW61" s="121">
        <v>10.256410256410255</v>
      </c>
      <c r="CX61" s="114">
        <v>6.6666666666666679</v>
      </c>
      <c r="CY61" s="114">
        <v>8.1761006289308202</v>
      </c>
      <c r="CZ61" s="128">
        <v>8.5937500000000018</v>
      </c>
      <c r="DA61" s="121">
        <v>5.9322033898305113</v>
      </c>
      <c r="DB61" s="121">
        <v>13.385826771653546</v>
      </c>
      <c r="DC61" s="114">
        <v>1.7391304347826089</v>
      </c>
      <c r="DD61" s="114" t="s">
        <v>286</v>
      </c>
      <c r="DE61" s="128" t="s">
        <v>286</v>
      </c>
      <c r="DF61" s="121" t="s">
        <v>286</v>
      </c>
      <c r="DG61" s="121" t="s">
        <v>286</v>
      </c>
      <c r="DH61" s="114" t="s">
        <v>286</v>
      </c>
      <c r="DI61" s="114" t="s">
        <v>286</v>
      </c>
      <c r="DJ61" s="128" t="s">
        <v>286</v>
      </c>
      <c r="DK61" s="121" t="s">
        <v>286</v>
      </c>
      <c r="DL61" s="121" t="s">
        <v>286</v>
      </c>
      <c r="DM61" s="121">
        <v>64.827586206896541</v>
      </c>
      <c r="DN61" s="121">
        <v>35.000000000000014</v>
      </c>
      <c r="DO61" s="128">
        <v>25.581395348837212</v>
      </c>
      <c r="DP61" s="121">
        <v>63.492063492063522</v>
      </c>
      <c r="DQ61" s="121">
        <v>35.65891472868217</v>
      </c>
      <c r="DR61" s="121">
        <v>14.655172413793101</v>
      </c>
      <c r="DS61" s="121" t="s">
        <v>286</v>
      </c>
      <c r="DT61" s="128" t="s">
        <v>286</v>
      </c>
      <c r="DU61" s="131" t="s">
        <v>286</v>
      </c>
      <c r="DV61" s="131" t="s">
        <v>286</v>
      </c>
      <c r="DW61" s="114" t="s">
        <v>286</v>
      </c>
      <c r="DX61" s="131" t="s">
        <v>286</v>
      </c>
      <c r="DY61" s="128" t="s">
        <v>286</v>
      </c>
      <c r="DZ61" s="128" t="s">
        <v>286</v>
      </c>
      <c r="EA61" s="128" t="s">
        <v>286</v>
      </c>
      <c r="EB61" s="128">
        <v>46.896551724137915</v>
      </c>
      <c r="EC61" s="128">
        <v>42.857142857142854</v>
      </c>
      <c r="ED61" s="128">
        <v>22.480620155038753</v>
      </c>
      <c r="EE61" s="128">
        <v>38.582677165354326</v>
      </c>
      <c r="EF61" s="128">
        <v>44.186046511627907</v>
      </c>
      <c r="EG61" s="128">
        <v>23.275862068965516</v>
      </c>
      <c r="EH61" s="128">
        <v>8.1871345029239802</v>
      </c>
      <c r="EI61" s="128">
        <v>8.9655172413793132</v>
      </c>
      <c r="EJ61" s="128">
        <v>15.116279069767442</v>
      </c>
      <c r="EK61" s="128">
        <v>5.0847457627118686</v>
      </c>
      <c r="EL61" s="121">
        <v>8.2278481012658222</v>
      </c>
      <c r="EM61" s="121">
        <v>7.59493670886076</v>
      </c>
      <c r="EN61" s="121">
        <v>3.2051282051282053</v>
      </c>
      <c r="EO61" s="121">
        <v>6.2015503875968978</v>
      </c>
      <c r="EP61" s="128">
        <v>7.0063694267515917</v>
      </c>
      <c r="EQ61" s="121">
        <v>2.7777777777777781</v>
      </c>
      <c r="ER61" s="121">
        <v>3.1055900621118013</v>
      </c>
      <c r="ES61" s="121">
        <v>4.6875000000000009</v>
      </c>
      <c r="ET61" s="121">
        <v>6.2500000000000018</v>
      </c>
      <c r="EU61" s="128">
        <v>10.07751937984496</v>
      </c>
      <c r="EV61" s="121">
        <v>5.1724137931034475</v>
      </c>
      <c r="EW61" s="121">
        <v>16.071428571428569</v>
      </c>
      <c r="EX61" s="121">
        <v>4.8275862068965525</v>
      </c>
      <c r="EY61" s="121">
        <v>12.04819277108434</v>
      </c>
      <c r="EZ61" s="128">
        <v>11.016949152542379</v>
      </c>
      <c r="FA61" s="121">
        <v>12.337662337662342</v>
      </c>
      <c r="FB61" s="121">
        <v>5.2631578947368425</v>
      </c>
      <c r="FC61" s="121">
        <v>10.967741935483875</v>
      </c>
      <c r="FD61" s="121">
        <v>13.599999999999996</v>
      </c>
      <c r="FE61" s="128">
        <v>10.135135135135137</v>
      </c>
      <c r="FF61" s="121">
        <v>9.655172413793105</v>
      </c>
      <c r="FG61" s="121">
        <v>3.7267080745341614</v>
      </c>
      <c r="FH61" s="121">
        <v>5.3846153846153841</v>
      </c>
      <c r="FI61" s="121">
        <v>9.6000000000000032</v>
      </c>
      <c r="FJ61" s="128">
        <v>9.3023255813953494</v>
      </c>
      <c r="FK61" s="121">
        <v>4.3103448275862126</v>
      </c>
      <c r="FL61" s="121">
        <v>22.891566265060248</v>
      </c>
      <c r="FM61" s="121">
        <v>26.206896551724146</v>
      </c>
      <c r="FN61" s="121">
        <v>25.301204819277107</v>
      </c>
      <c r="FO61" s="128">
        <v>18.803418803418808</v>
      </c>
      <c r="FP61" s="121">
        <v>24.836601307189543</v>
      </c>
      <c r="FQ61" s="121">
        <v>14.666666666666666</v>
      </c>
      <c r="FR61" s="121">
        <v>17.532467532467525</v>
      </c>
      <c r="FS61" s="121">
        <v>23.200000000000003</v>
      </c>
      <c r="FT61" s="128">
        <v>15.894039735099344</v>
      </c>
      <c r="FU61" s="121">
        <v>11.805555555555559</v>
      </c>
      <c r="FV61" s="121">
        <v>8.0745341614906803</v>
      </c>
      <c r="FW61" s="121">
        <v>11.627906976744189</v>
      </c>
      <c r="FX61" s="121">
        <v>7.9999999999999991</v>
      </c>
      <c r="FY61" s="128">
        <v>13.178294573643415</v>
      </c>
      <c r="FZ61" s="121">
        <v>6.0344827586206913</v>
      </c>
      <c r="GA61" s="121">
        <v>36.904761904761905</v>
      </c>
      <c r="GB61" s="121">
        <v>31.724137931034488</v>
      </c>
      <c r="GC61" s="121">
        <v>24.096385542168672</v>
      </c>
      <c r="GD61" s="128">
        <v>33.898305084745765</v>
      </c>
      <c r="GE61" s="121">
        <v>33.766233766233796</v>
      </c>
      <c r="GF61" s="121">
        <v>23.684210526315802</v>
      </c>
      <c r="GG61" s="121">
        <v>27.922077922077928</v>
      </c>
      <c r="GH61" s="121">
        <v>28.571428571428577</v>
      </c>
      <c r="GI61" s="128">
        <v>22.000000000000004</v>
      </c>
      <c r="GJ61" s="121">
        <v>24.827586206896552</v>
      </c>
      <c r="GK61" s="121">
        <v>21.875000000000011</v>
      </c>
      <c r="GL61" s="121">
        <v>14.728682170542641</v>
      </c>
      <c r="GM61" s="130">
        <v>26.612903225806456</v>
      </c>
      <c r="GN61" s="128">
        <v>24.806201550387609</v>
      </c>
      <c r="GO61" s="121">
        <v>3.4482758620689662</v>
      </c>
      <c r="GP61" s="121">
        <v>16.666666666666664</v>
      </c>
      <c r="GQ61" s="121">
        <v>32.413793103448256</v>
      </c>
      <c r="GR61" s="121">
        <v>38.554216867469869</v>
      </c>
      <c r="GS61" s="128">
        <v>10.256410256410254</v>
      </c>
      <c r="GT61" s="121">
        <v>21.568627450980387</v>
      </c>
      <c r="GU61" s="121">
        <v>26.315789473684212</v>
      </c>
      <c r="GV61" s="121">
        <v>6.5789473684210522</v>
      </c>
      <c r="GW61" s="121">
        <v>24.8</v>
      </c>
      <c r="GX61" s="128">
        <v>18.120805369127506</v>
      </c>
      <c r="GY61" s="128">
        <v>5.517241379310347</v>
      </c>
      <c r="GZ61" s="128">
        <v>14.906832298136649</v>
      </c>
      <c r="HA61" s="128">
        <v>24.031007751937992</v>
      </c>
      <c r="HB61" s="128">
        <v>7.1999999999999975</v>
      </c>
      <c r="HC61" s="128">
        <v>13.281250000000005</v>
      </c>
      <c r="HD61" s="128">
        <v>17.241379310344829</v>
      </c>
      <c r="HE61" s="128" t="s">
        <v>286</v>
      </c>
      <c r="HF61" s="128" t="s">
        <v>286</v>
      </c>
      <c r="HG61" s="128" t="s">
        <v>286</v>
      </c>
      <c r="HH61" s="128" t="s">
        <v>286</v>
      </c>
      <c r="HI61" s="128" t="s">
        <v>286</v>
      </c>
      <c r="HJ61" s="128" t="s">
        <v>286</v>
      </c>
      <c r="HK61" s="128" t="s">
        <v>286</v>
      </c>
      <c r="HL61" s="121" t="s">
        <v>286</v>
      </c>
      <c r="HM61" s="121" t="s">
        <v>286</v>
      </c>
      <c r="HN61" s="121" t="s">
        <v>286</v>
      </c>
      <c r="HO61" s="121">
        <v>6.2111801242236044</v>
      </c>
      <c r="HP61" s="128">
        <v>19.531250000000011</v>
      </c>
      <c r="HQ61" s="121" t="s">
        <v>286</v>
      </c>
      <c r="HR61" s="121">
        <v>12.307692307692307</v>
      </c>
      <c r="HS61" s="121">
        <v>8.6206896551724146</v>
      </c>
      <c r="HT61" s="129">
        <v>12.5</v>
      </c>
      <c r="HU61" s="128">
        <v>15.172413793103452</v>
      </c>
      <c r="HV61" s="114">
        <v>11.904761904761907</v>
      </c>
      <c r="HW61" s="114">
        <v>9.482758620689653</v>
      </c>
      <c r="HX61" s="114">
        <v>7.7922077922077921</v>
      </c>
      <c r="HY61" s="114">
        <v>9.2105263157894726</v>
      </c>
      <c r="HZ61" s="114">
        <v>11.03896103896103</v>
      </c>
      <c r="IA61" s="114">
        <v>13.178294573643415</v>
      </c>
      <c r="IB61" s="114">
        <v>9.8039215686274552</v>
      </c>
      <c r="IC61" s="114">
        <v>17.266187050359729</v>
      </c>
      <c r="ID61" s="114">
        <v>8.8050314465408839</v>
      </c>
      <c r="IE61" s="114">
        <v>6.2015503875969031</v>
      </c>
      <c r="IF61" s="114">
        <v>11.475409836065573</v>
      </c>
      <c r="IG61" s="114">
        <v>15.384615384615383</v>
      </c>
      <c r="IH61" s="114">
        <v>4.3103448275862073</v>
      </c>
      <c r="II61" s="114">
        <v>9.0361445783132535</v>
      </c>
      <c r="IJ61" s="114">
        <v>11.034482758620692</v>
      </c>
      <c r="IK61" s="114">
        <v>7.1428571428571441</v>
      </c>
      <c r="IL61" s="114">
        <v>3.3898305084745766</v>
      </c>
      <c r="IM61" s="114">
        <v>13.63636363636363</v>
      </c>
      <c r="IN61" s="114">
        <v>10.526315789473689</v>
      </c>
      <c r="IO61" s="114">
        <v>1.3157894736842108</v>
      </c>
      <c r="IP61" s="114">
        <v>13.281249999999998</v>
      </c>
      <c r="IQ61" s="114">
        <v>7.2368421052631584</v>
      </c>
      <c r="IR61" s="114">
        <v>4.8951048951048968</v>
      </c>
      <c r="IS61" s="114">
        <v>6.2111801242236035</v>
      </c>
      <c r="IT61" s="114">
        <v>6.2500000000000018</v>
      </c>
      <c r="IU61" s="114">
        <v>6.4516129032258069</v>
      </c>
      <c r="IV61" s="114">
        <v>5.3846153846153868</v>
      </c>
      <c r="IW61" s="114">
        <v>5.2173913043478271</v>
      </c>
      <c r="IX61" s="114" t="str">
        <f t="shared" si="52"/>
        <v>--</v>
      </c>
      <c r="IY61" s="114" t="str">
        <f t="shared" si="52"/>
        <v>--</v>
      </c>
      <c r="IZ61" s="114" t="str">
        <f t="shared" si="52"/>
        <v>--</v>
      </c>
      <c r="JA61" s="114" t="str">
        <f t="shared" si="52"/>
        <v>--</v>
      </c>
      <c r="JB61" s="114" t="str">
        <f t="shared" si="52"/>
        <v>--</v>
      </c>
      <c r="JC61" s="114" t="str">
        <f t="shared" si="52"/>
        <v>--</v>
      </c>
      <c r="JD61" s="114" t="str">
        <f t="shared" si="52"/>
        <v>--</v>
      </c>
      <c r="JE61" s="114" t="str">
        <f t="shared" si="52"/>
        <v>--</v>
      </c>
      <c r="JF61" s="114" t="str">
        <f t="shared" si="52"/>
        <v>--</v>
      </c>
      <c r="JG61" s="243">
        <v>8.125</v>
      </c>
      <c r="JH61" s="243">
        <v>6.94444444444445</v>
      </c>
      <c r="JI61" s="243">
        <v>5.31914893617021</v>
      </c>
      <c r="JJ61" s="247">
        <v>0.934579439252336</v>
      </c>
      <c r="JK61" s="245" t="str">
        <f>"--"</f>
        <v>--</v>
      </c>
      <c r="JL61" s="245" t="str">
        <f>"--"</f>
        <v>--</v>
      </c>
      <c r="JM61" s="243">
        <v>13.75</v>
      </c>
      <c r="JN61" s="243">
        <v>17.3611111111111</v>
      </c>
      <c r="JO61" s="243">
        <v>12.9032258064516</v>
      </c>
      <c r="JP61" s="243">
        <v>8.4112149532710294</v>
      </c>
      <c r="JQ61" s="245" t="str">
        <f>"--"</f>
        <v>--</v>
      </c>
      <c r="JR61" s="245" t="str">
        <f>"--"</f>
        <v>--</v>
      </c>
      <c r="JS61" s="243">
        <v>12.5</v>
      </c>
      <c r="JT61" s="243">
        <v>14.893617021276601</v>
      </c>
      <c r="JU61" s="243">
        <v>11.8279569892473</v>
      </c>
      <c r="JV61" s="243">
        <v>12.1495327102804</v>
      </c>
      <c r="JW61" s="245" t="str">
        <f>"--"</f>
        <v>--</v>
      </c>
      <c r="JX61" s="245" t="str">
        <f>"--"</f>
        <v>--</v>
      </c>
      <c r="JY61" s="243">
        <v>9.375</v>
      </c>
      <c r="JZ61" s="243">
        <v>16.6666666666667</v>
      </c>
      <c r="KA61" s="243">
        <v>7.5268817204301097</v>
      </c>
      <c r="KB61" s="243">
        <v>4.6728971962616797</v>
      </c>
      <c r="KC61" s="245" t="str">
        <f>"--"</f>
        <v>--</v>
      </c>
      <c r="KD61" s="245" t="str">
        <f>"--"</f>
        <v>--</v>
      </c>
      <c r="KE61" s="243">
        <v>2.39520958083832</v>
      </c>
      <c r="KF61" s="128" t="str">
        <f t="shared" si="1"/>
        <v>--</v>
      </c>
      <c r="KG61" s="243">
        <v>17.525773195876301</v>
      </c>
      <c r="KH61" s="247">
        <v>0.934579439252336</v>
      </c>
      <c r="KI61" s="128" t="str">
        <f t="shared" si="2"/>
        <v>--</v>
      </c>
      <c r="KJ61" s="245" t="str">
        <f>"--"</f>
        <v>--</v>
      </c>
      <c r="KK61" s="243">
        <v>3.0487804878048799</v>
      </c>
      <c r="KL61" s="243">
        <v>8.9655172413793096</v>
      </c>
      <c r="KM61" s="243">
        <v>6.3157894736842097</v>
      </c>
      <c r="KN61" s="243">
        <v>5.6074766355140202</v>
      </c>
      <c r="KO61" s="245" t="str">
        <f>"--"</f>
        <v>--</v>
      </c>
      <c r="KP61" s="245" t="str">
        <f>"--"</f>
        <v>--</v>
      </c>
      <c r="KQ61" s="245" t="str">
        <f t="shared" ref="KQ61:KX61" si="65">"--"</f>
        <v>--</v>
      </c>
      <c r="KR61" s="245" t="str">
        <f t="shared" si="65"/>
        <v>--</v>
      </c>
      <c r="KS61" s="245" t="str">
        <f t="shared" si="65"/>
        <v>--</v>
      </c>
      <c r="KT61" s="245" t="str">
        <f t="shared" si="65"/>
        <v>--</v>
      </c>
      <c r="KU61" s="245" t="str">
        <f t="shared" si="65"/>
        <v>--</v>
      </c>
      <c r="KV61" s="245" t="str">
        <f t="shared" si="65"/>
        <v>--</v>
      </c>
      <c r="KW61" s="245" t="str">
        <f t="shared" si="65"/>
        <v>--</v>
      </c>
      <c r="KX61" s="245" t="str">
        <f t="shared" si="65"/>
        <v>--</v>
      </c>
      <c r="KY61" s="245" t="str">
        <f t="shared" si="51"/>
        <v>--</v>
      </c>
      <c r="KZ61" s="245" t="str">
        <f t="shared" si="51"/>
        <v>--</v>
      </c>
      <c r="LA61" s="245" t="str">
        <f t="shared" si="51"/>
        <v>--</v>
      </c>
      <c r="LB61" s="245" t="str">
        <f t="shared" si="42"/>
        <v>--</v>
      </c>
      <c r="LC61" s="295">
        <v>15.384615384615385</v>
      </c>
      <c r="LD61" s="295">
        <v>17.297297297297305</v>
      </c>
      <c r="LE61" s="295">
        <v>13.42281879194632</v>
      </c>
      <c r="LF61" s="295">
        <v>14.851485148514863</v>
      </c>
      <c r="LG61" s="274" t="str">
        <f>"--"</f>
        <v>--</v>
      </c>
      <c r="LH61" s="295">
        <v>16.822429906542055</v>
      </c>
      <c r="LI61" s="274" t="str">
        <f>"--"</f>
        <v>--</v>
      </c>
      <c r="LJ61" s="274" t="str">
        <f>"--"</f>
        <v>--</v>
      </c>
      <c r="LK61" s="380">
        <v>41.666666666666664</v>
      </c>
      <c r="LL61" s="381">
        <v>20</v>
      </c>
      <c r="LM61" s="381">
        <v>15.037593984962408</v>
      </c>
      <c r="LN61" s="381">
        <v>6.6666666666666679</v>
      </c>
      <c r="LO61" s="380">
        <v>15.384615384615385</v>
      </c>
      <c r="LP61" s="381">
        <v>20.108695652173918</v>
      </c>
      <c r="LQ61" s="381">
        <v>12.751677852348996</v>
      </c>
      <c r="LR61" s="381">
        <v>12.121212121212125</v>
      </c>
      <c r="LS61" s="383" t="str">
        <f>"--"</f>
        <v>--</v>
      </c>
      <c r="LT61" s="381">
        <v>9.3457943925233664</v>
      </c>
      <c r="LU61" s="383" t="str">
        <f t="shared" ref="LU61:LV61" si="66">"--"</f>
        <v>--</v>
      </c>
      <c r="LV61" s="383" t="str">
        <f t="shared" si="66"/>
        <v>--</v>
      </c>
      <c r="LW61" s="381">
        <v>40.458015267175583</v>
      </c>
      <c r="LX61" s="381">
        <v>19.310344827586199</v>
      </c>
      <c r="LY61" s="381">
        <v>16.541353383458645</v>
      </c>
      <c r="LZ61" s="381">
        <v>4.7619047619047645</v>
      </c>
      <c r="MA61" s="380">
        <v>46.153846153846153</v>
      </c>
      <c r="MB61" s="381">
        <v>29.670329670329686</v>
      </c>
      <c r="MC61" s="381">
        <v>29.05405405405406</v>
      </c>
      <c r="MD61" s="381">
        <v>29.702970297029708</v>
      </c>
      <c r="ME61" s="383" t="str">
        <f>"--"</f>
        <v>--</v>
      </c>
      <c r="MF61" s="381">
        <v>25.233644859813094</v>
      </c>
      <c r="MG61" s="383" t="str">
        <f t="shared" ref="MG61:MH61" si="67">"--"</f>
        <v>--</v>
      </c>
      <c r="MH61" s="383" t="str">
        <f t="shared" si="67"/>
        <v>--</v>
      </c>
      <c r="MI61" s="381">
        <v>41.666666666666671</v>
      </c>
      <c r="MJ61" s="381">
        <v>37.241379310344826</v>
      </c>
      <c r="MK61" s="381">
        <v>40.151515151515163</v>
      </c>
      <c r="ML61" s="381">
        <v>28.846153846153847</v>
      </c>
      <c r="MM61" s="378" t="str">
        <f t="shared" si="5"/>
        <v>--</v>
      </c>
      <c r="MN61" s="381">
        <v>26.086956521739129</v>
      </c>
      <c r="MO61" s="381">
        <v>20.134228187919476</v>
      </c>
      <c r="MP61" s="381">
        <v>22.772277227722761</v>
      </c>
      <c r="MQ61" s="378" t="str">
        <f t="shared" si="6"/>
        <v>--</v>
      </c>
      <c r="MR61" s="381">
        <v>18.691588785046719</v>
      </c>
      <c r="MS61" s="383" t="str">
        <f t="shared" ref="MS61:MT61" si="68">"--"</f>
        <v>--</v>
      </c>
      <c r="MT61" s="383" t="str">
        <f t="shared" si="68"/>
        <v>--</v>
      </c>
      <c r="MU61" s="378" t="str">
        <f t="shared" si="7"/>
        <v>--</v>
      </c>
      <c r="MV61" s="381">
        <v>30.3448275862069</v>
      </c>
      <c r="MW61" s="381">
        <v>33.082706766917319</v>
      </c>
      <c r="MX61" s="381">
        <v>20.000000000000011</v>
      </c>
      <c r="MY61" s="380">
        <v>7.6923076923076925</v>
      </c>
      <c r="MZ61" s="381">
        <v>26.486486486486477</v>
      </c>
      <c r="NA61" s="381">
        <v>20.805369127516773</v>
      </c>
      <c r="NB61" s="381">
        <v>21.212121212121211</v>
      </c>
      <c r="NC61" s="383" t="str">
        <f>"--"</f>
        <v>--</v>
      </c>
      <c r="ND61" s="381">
        <v>32.710280373831765</v>
      </c>
      <c r="NE61" s="383" t="str">
        <f t="shared" ref="NE61:NF61" si="69">"--"</f>
        <v>--</v>
      </c>
      <c r="NF61" s="383" t="str">
        <f t="shared" si="69"/>
        <v>--</v>
      </c>
      <c r="NG61" s="381">
        <v>48.484848484848492</v>
      </c>
      <c r="NH61" s="381">
        <v>37.931034482758619</v>
      </c>
      <c r="NI61" s="381">
        <v>41.666666666666657</v>
      </c>
      <c r="NJ61" s="381">
        <v>28.571428571428587</v>
      </c>
      <c r="NK61" s="380">
        <v>7.6923076923076925</v>
      </c>
      <c r="NL61" s="381">
        <v>11.413043478260873</v>
      </c>
      <c r="NM61" s="381">
        <v>10.067114093959731</v>
      </c>
      <c r="NN61" s="381">
        <v>9.9009900990098991</v>
      </c>
      <c r="NO61" s="383" t="str">
        <f>"--"</f>
        <v>--</v>
      </c>
      <c r="NP61" s="381">
        <v>6.4814814814814836</v>
      </c>
      <c r="NQ61" s="383" t="str">
        <f t="shared" ref="NQ61:NR61" si="70">"--"</f>
        <v>--</v>
      </c>
      <c r="NR61" s="383" t="str">
        <f t="shared" si="70"/>
        <v>--</v>
      </c>
      <c r="NS61" s="381">
        <v>30.075187969924816</v>
      </c>
      <c r="NT61" s="381">
        <v>11.034482758620687</v>
      </c>
      <c r="NU61" s="381">
        <v>6.7669172932330843</v>
      </c>
      <c r="NV61" s="381">
        <v>3.8461538461538454</v>
      </c>
      <c r="NW61" s="380">
        <v>0</v>
      </c>
      <c r="NX61" s="381">
        <v>12.021857923497276</v>
      </c>
      <c r="NY61" s="381">
        <v>12.751677852348992</v>
      </c>
      <c r="NZ61" s="381">
        <v>12.000000000000005</v>
      </c>
      <c r="OA61" s="383" t="str">
        <f>"--"</f>
        <v>--</v>
      </c>
      <c r="OB61" s="381">
        <v>6.4814814814814818</v>
      </c>
      <c r="OC61" s="383" t="str">
        <f t="shared" ref="OC61:OD61" si="71">"--"</f>
        <v>--</v>
      </c>
      <c r="OD61" s="383" t="str">
        <f t="shared" si="71"/>
        <v>--</v>
      </c>
      <c r="OE61" s="381">
        <v>21.05263157894737</v>
      </c>
      <c r="OF61" s="381">
        <v>13.793103448275859</v>
      </c>
      <c r="OG61" s="381">
        <v>6.0150375939849638</v>
      </c>
      <c r="OH61" s="381">
        <v>8.6538461538461551</v>
      </c>
      <c r="OI61" s="380">
        <v>15.384615384615385</v>
      </c>
      <c r="OJ61" s="381">
        <v>7.5675675675675667</v>
      </c>
      <c r="OK61" s="381">
        <v>5.3691275167785255</v>
      </c>
      <c r="OL61" s="381">
        <v>14.851485148514852</v>
      </c>
      <c r="OM61" s="383" t="str">
        <f>"--"</f>
        <v>--</v>
      </c>
      <c r="ON61" s="381">
        <v>8.3333333333333339</v>
      </c>
      <c r="OO61" s="383" t="str">
        <f t="shared" ref="OO61:OP61" si="72">"--"</f>
        <v>--</v>
      </c>
      <c r="OP61" s="383" t="str">
        <f t="shared" si="72"/>
        <v>--</v>
      </c>
      <c r="OQ61" s="381">
        <v>15.909090909090914</v>
      </c>
      <c r="OR61" s="381">
        <v>9.6551724137930997</v>
      </c>
      <c r="OS61" s="381">
        <v>15.789473684210524</v>
      </c>
      <c r="OT61" s="381">
        <v>1.9607843137254894</v>
      </c>
      <c r="OU61" s="378" t="str">
        <f t="shared" si="8"/>
        <v>--</v>
      </c>
      <c r="OV61" s="381">
        <v>15.135135135135137</v>
      </c>
      <c r="OW61" s="381">
        <v>8.7248322147651027</v>
      </c>
      <c r="OX61" s="381">
        <v>18</v>
      </c>
      <c r="OY61" s="378" t="str">
        <f t="shared" si="9"/>
        <v>--</v>
      </c>
      <c r="OZ61" s="381">
        <v>6.4814814814814845</v>
      </c>
      <c r="PA61" s="383" t="str">
        <f t="shared" ref="PA61:PB61" si="73">"--"</f>
        <v>--</v>
      </c>
      <c r="PB61" s="383" t="str">
        <f t="shared" si="73"/>
        <v>--</v>
      </c>
      <c r="PC61" s="378" t="str">
        <f t="shared" si="10"/>
        <v>--</v>
      </c>
      <c r="PD61" s="381">
        <v>14.482758620689665</v>
      </c>
      <c r="PE61" s="381">
        <v>15.037593984962404</v>
      </c>
      <c r="PF61" s="381">
        <v>11.538461538461544</v>
      </c>
      <c r="PG61" s="380">
        <v>0</v>
      </c>
      <c r="PH61" s="381">
        <v>10.810810810810812</v>
      </c>
      <c r="PI61" s="381">
        <v>8.053691275167786</v>
      </c>
      <c r="PJ61" s="381">
        <v>9.0909090909090899</v>
      </c>
      <c r="PK61" s="383" t="str">
        <f>"--"</f>
        <v>--</v>
      </c>
      <c r="PL61" s="381">
        <v>11.214953271028044</v>
      </c>
      <c r="PM61" s="383" t="str">
        <f t="shared" ref="PM61:PN61" si="74">"--"</f>
        <v>--</v>
      </c>
      <c r="PN61" s="383" t="str">
        <f t="shared" si="74"/>
        <v>--</v>
      </c>
      <c r="PO61" s="381">
        <v>27.480916030534363</v>
      </c>
      <c r="PP61" s="381">
        <v>17.93103448275863</v>
      </c>
      <c r="PQ61" s="381">
        <v>15.037593984962404</v>
      </c>
      <c r="PR61" s="381">
        <v>8.6538461538461515</v>
      </c>
      <c r="PS61" s="380">
        <v>9.8484848484848531</v>
      </c>
      <c r="PT61" s="381">
        <v>8.2191780821917817</v>
      </c>
      <c r="PU61" s="381">
        <v>4.6153846153846176</v>
      </c>
      <c r="PV61" s="381">
        <v>5.7692307692307709</v>
      </c>
      <c r="PW61" s="380">
        <v>20.454545454545464</v>
      </c>
      <c r="PX61" s="381">
        <v>8.9041095890410986</v>
      </c>
      <c r="PY61" s="381">
        <v>12.403100775193794</v>
      </c>
      <c r="PZ61" s="381">
        <v>11.538461538461537</v>
      </c>
      <c r="QA61" s="380">
        <v>26.315789473684227</v>
      </c>
      <c r="QB61" s="381">
        <v>13.698630136986298</v>
      </c>
      <c r="QC61" s="381">
        <v>7.6335877862595449</v>
      </c>
      <c r="QD61" s="381">
        <v>6.7307692307692326</v>
      </c>
      <c r="QE61" s="380">
        <v>7.5187969924812048</v>
      </c>
      <c r="QF61" s="381">
        <v>6.8493150684931523</v>
      </c>
      <c r="QG61" s="381">
        <v>10.077519379844963</v>
      </c>
      <c r="QH61" s="381">
        <v>10.576923076923073</v>
      </c>
      <c r="QI61" s="380">
        <v>15.384615384615385</v>
      </c>
      <c r="QJ61" s="381">
        <v>16.463414634146339</v>
      </c>
      <c r="QK61" s="381">
        <v>15.646258503401357</v>
      </c>
      <c r="QL61" s="381">
        <v>16.494845360824744</v>
      </c>
      <c r="QM61" s="378" t="str">
        <f t="shared" si="11"/>
        <v>--</v>
      </c>
      <c r="QN61" s="381">
        <v>17.592592592592592</v>
      </c>
      <c r="QO61" s="383" t="str">
        <f t="shared" ref="QO61:QP61" si="75">"--"</f>
        <v>--</v>
      </c>
      <c r="QP61" s="383" t="str">
        <f t="shared" si="75"/>
        <v>--</v>
      </c>
      <c r="QQ61" s="378" t="str">
        <f t="shared" si="12"/>
        <v>--</v>
      </c>
      <c r="QR61" s="381">
        <v>15.753424657534255</v>
      </c>
      <c r="QS61" s="381">
        <v>19.531249999999993</v>
      </c>
      <c r="QT61" s="381">
        <v>16.19047619047619</v>
      </c>
      <c r="QU61" s="380">
        <v>7.6923076923076925</v>
      </c>
      <c r="QV61" s="381">
        <v>9.0909090909090917</v>
      </c>
      <c r="QW61" s="381">
        <v>17.123287671232877</v>
      </c>
      <c r="QX61" s="381">
        <v>11.340206185567007</v>
      </c>
      <c r="QY61" s="378" t="str">
        <f t="shared" si="13"/>
        <v>--</v>
      </c>
      <c r="QZ61" s="381">
        <v>13.888888888888889</v>
      </c>
      <c r="RA61" s="383" t="str">
        <f t="shared" ref="RA61:RB61" si="76">"--"</f>
        <v>--</v>
      </c>
      <c r="RB61" s="383" t="str">
        <f t="shared" si="76"/>
        <v>--</v>
      </c>
      <c r="RC61" s="378" t="str">
        <f t="shared" si="14"/>
        <v>--</v>
      </c>
      <c r="RD61" s="381">
        <v>11.034482758620697</v>
      </c>
      <c r="RE61" s="381">
        <v>16.030534351145043</v>
      </c>
      <c r="RF61" s="381">
        <v>9.5238095238095237</v>
      </c>
    </row>
    <row r="62" spans="1:474" x14ac:dyDescent="0.25">
      <c r="A62" s="114">
        <v>58</v>
      </c>
      <c r="B62" s="93" t="s">
        <v>58</v>
      </c>
      <c r="C62" s="126">
        <v>35.294117647058847</v>
      </c>
      <c r="D62" s="126">
        <v>27.868852459016399</v>
      </c>
      <c r="E62" s="126">
        <v>21.982758620689641</v>
      </c>
      <c r="F62" s="126">
        <v>32.191780821917774</v>
      </c>
      <c r="G62" s="126">
        <v>38.079470198675502</v>
      </c>
      <c r="H62" s="126">
        <v>18.041237113402055</v>
      </c>
      <c r="I62" s="126">
        <v>36.437246963562714</v>
      </c>
      <c r="J62" s="126">
        <v>32.539682539682538</v>
      </c>
      <c r="K62" s="126">
        <v>22.222222222222218</v>
      </c>
      <c r="L62" s="126">
        <v>32.635983263598334</v>
      </c>
      <c r="M62" s="128">
        <v>32.275132275132272</v>
      </c>
      <c r="N62" s="128">
        <v>18.656716417910459</v>
      </c>
      <c r="O62" s="128">
        <v>36.781609195402332</v>
      </c>
      <c r="P62" s="128">
        <v>25.48262548262549</v>
      </c>
      <c r="Q62" s="128">
        <v>18.556701030927826</v>
      </c>
      <c r="R62" s="128">
        <v>59.119496855345943</v>
      </c>
      <c r="S62" s="128">
        <v>44.214876033057863</v>
      </c>
      <c r="T62" s="128">
        <v>34.763948497854102</v>
      </c>
      <c r="U62" s="128">
        <v>55.932203389830505</v>
      </c>
      <c r="V62" s="128">
        <v>53.488372093023223</v>
      </c>
      <c r="W62" s="128">
        <v>35.897435897435898</v>
      </c>
      <c r="X62" s="128">
        <v>63.306451612903224</v>
      </c>
      <c r="Y62" s="128">
        <v>45.74898785425102</v>
      </c>
      <c r="Z62" s="128">
        <v>32.44444444444445</v>
      </c>
      <c r="AA62" s="128">
        <v>52.91666666666665</v>
      </c>
      <c r="AB62" s="132">
        <v>46.031746031746046</v>
      </c>
      <c r="AC62" s="132">
        <v>24.81203007518798</v>
      </c>
      <c r="AD62" s="132">
        <v>58.778625954198468</v>
      </c>
      <c r="AE62" s="132">
        <v>48.461538461538446</v>
      </c>
      <c r="AF62" s="128">
        <v>20.618556701030933</v>
      </c>
      <c r="AG62" s="126">
        <v>42.367601246105927</v>
      </c>
      <c r="AH62" s="126">
        <v>24.279835390946502</v>
      </c>
      <c r="AI62" s="133">
        <v>19.913419913419922</v>
      </c>
      <c r="AJ62" s="133">
        <v>37.966101694915267</v>
      </c>
      <c r="AK62" s="128">
        <v>33.333333333333336</v>
      </c>
      <c r="AL62" s="128">
        <v>14.358974358974361</v>
      </c>
      <c r="AM62" s="128">
        <v>41.224489795918352</v>
      </c>
      <c r="AN62" s="128">
        <v>30.522088353413661</v>
      </c>
      <c r="AO62" s="128">
        <v>20.353982300884962</v>
      </c>
      <c r="AP62" s="128">
        <v>42.016806722689061</v>
      </c>
      <c r="AQ62" s="128">
        <v>29.100529100529108</v>
      </c>
      <c r="AR62" s="128">
        <v>17.293233082706763</v>
      </c>
      <c r="AS62" s="128">
        <v>39.846743295019138</v>
      </c>
      <c r="AT62" s="128">
        <v>25.581395348837201</v>
      </c>
      <c r="AU62" s="128">
        <v>10.309278350515466</v>
      </c>
      <c r="AV62" s="128" t="s">
        <v>286</v>
      </c>
      <c r="AW62" s="128" t="s">
        <v>286</v>
      </c>
      <c r="AX62" s="132" t="s">
        <v>286</v>
      </c>
      <c r="AY62" s="132" t="s">
        <v>286</v>
      </c>
      <c r="AZ62" s="132" t="s">
        <v>286</v>
      </c>
      <c r="BA62" s="132" t="s">
        <v>286</v>
      </c>
      <c r="BB62" s="128" t="s">
        <v>286</v>
      </c>
      <c r="BC62" s="132" t="s">
        <v>286</v>
      </c>
      <c r="BD62" s="132" t="s">
        <v>286</v>
      </c>
      <c r="BE62" s="132" t="s">
        <v>286</v>
      </c>
      <c r="BF62" s="132">
        <v>38.297872340425535</v>
      </c>
      <c r="BG62" s="128">
        <v>28.358208955223905</v>
      </c>
      <c r="BH62" s="121" t="s">
        <v>286</v>
      </c>
      <c r="BI62" s="121">
        <v>25.096525096525092</v>
      </c>
      <c r="BJ62" s="121">
        <v>21.134020618556715</v>
      </c>
      <c r="BK62" s="121" t="s">
        <v>286</v>
      </c>
      <c r="BL62" s="128" t="s">
        <v>286</v>
      </c>
      <c r="BM62" s="121" t="s">
        <v>286</v>
      </c>
      <c r="BN62" s="114" t="s">
        <v>286</v>
      </c>
      <c r="BO62" s="114" t="s">
        <v>286</v>
      </c>
      <c r="BP62" s="114" t="s">
        <v>286</v>
      </c>
      <c r="BQ62" s="128" t="s">
        <v>286</v>
      </c>
      <c r="BR62" s="121" t="s">
        <v>286</v>
      </c>
      <c r="BS62" s="121" t="s">
        <v>286</v>
      </c>
      <c r="BT62" s="121" t="s">
        <v>286</v>
      </c>
      <c r="BU62" s="128">
        <v>34.3915343915344</v>
      </c>
      <c r="BV62" s="121">
        <v>27.272727272727284</v>
      </c>
      <c r="BW62" s="121" t="s">
        <v>286</v>
      </c>
      <c r="BX62" s="121">
        <v>32.307692307692307</v>
      </c>
      <c r="BY62" s="128">
        <v>18.556701030927833</v>
      </c>
      <c r="BZ62" s="121">
        <v>41.691842900302142</v>
      </c>
      <c r="CA62" s="121">
        <v>35.200000000000038</v>
      </c>
      <c r="CB62" s="121">
        <v>35.193133047210324</v>
      </c>
      <c r="CC62" s="128">
        <v>40.939597315436252</v>
      </c>
      <c r="CD62" s="121">
        <v>40.594059405940598</v>
      </c>
      <c r="CE62" s="121">
        <v>34.18367346938777</v>
      </c>
      <c r="CF62" s="121">
        <v>48.627450980392155</v>
      </c>
      <c r="CG62" s="128">
        <v>42.578125000000036</v>
      </c>
      <c r="CH62" s="121">
        <v>29.130434782608706</v>
      </c>
      <c r="CI62" s="121">
        <v>41.322314049586815</v>
      </c>
      <c r="CJ62" s="121">
        <v>36.315789473684205</v>
      </c>
      <c r="CK62" s="121">
        <v>21.641791044776124</v>
      </c>
      <c r="CL62" s="121">
        <v>35.114503816793878</v>
      </c>
      <c r="CM62" s="121">
        <v>31.923076923076902</v>
      </c>
      <c r="CN62" s="121">
        <v>18.652849740932648</v>
      </c>
      <c r="CO62" s="121">
        <v>13.8801261829653</v>
      </c>
      <c r="CP62" s="128">
        <v>18.473895582329305</v>
      </c>
      <c r="CQ62" s="121">
        <v>18.534482758620683</v>
      </c>
      <c r="CR62" s="121">
        <v>13.605442176870746</v>
      </c>
      <c r="CS62" s="114">
        <v>15.946843853820605</v>
      </c>
      <c r="CT62" s="114">
        <v>12.18274111675127</v>
      </c>
      <c r="CU62" s="128">
        <v>17.012448132780086</v>
      </c>
      <c r="CV62" s="121">
        <v>21.96078431372549</v>
      </c>
      <c r="CW62" s="121">
        <v>26.521739130434781</v>
      </c>
      <c r="CX62" s="114">
        <v>8.7719298245614024</v>
      </c>
      <c r="CY62" s="114">
        <v>20.212765957446802</v>
      </c>
      <c r="CZ62" s="128">
        <v>15.555555555555552</v>
      </c>
      <c r="DA62" s="121">
        <v>13.223140495867769</v>
      </c>
      <c r="DB62" s="121">
        <v>18.28793774319066</v>
      </c>
      <c r="DC62" s="114">
        <v>10.416666666666673</v>
      </c>
      <c r="DD62" s="114" t="s">
        <v>286</v>
      </c>
      <c r="DE62" s="128" t="s">
        <v>286</v>
      </c>
      <c r="DF62" s="121" t="s">
        <v>286</v>
      </c>
      <c r="DG62" s="121" t="s">
        <v>286</v>
      </c>
      <c r="DH62" s="114" t="s">
        <v>286</v>
      </c>
      <c r="DI62" s="114" t="s">
        <v>286</v>
      </c>
      <c r="DJ62" s="128" t="s">
        <v>286</v>
      </c>
      <c r="DK62" s="121" t="s">
        <v>286</v>
      </c>
      <c r="DL62" s="121" t="s">
        <v>286</v>
      </c>
      <c r="DM62" s="121">
        <v>51.86721991701242</v>
      </c>
      <c r="DN62" s="121">
        <v>47.368421052631561</v>
      </c>
      <c r="DO62" s="128">
        <v>31.578947368421058</v>
      </c>
      <c r="DP62" s="121">
        <v>64.367816091954012</v>
      </c>
      <c r="DQ62" s="121">
        <v>41.698841698841662</v>
      </c>
      <c r="DR62" s="121">
        <v>20.725388601036286</v>
      </c>
      <c r="DS62" s="121" t="s">
        <v>286</v>
      </c>
      <c r="DT62" s="128" t="s">
        <v>286</v>
      </c>
      <c r="DU62" s="131" t="s">
        <v>286</v>
      </c>
      <c r="DV62" s="131" t="s">
        <v>286</v>
      </c>
      <c r="DW62" s="114" t="s">
        <v>286</v>
      </c>
      <c r="DX62" s="131" t="s">
        <v>286</v>
      </c>
      <c r="DY62" s="128" t="s">
        <v>286</v>
      </c>
      <c r="DZ62" s="128" t="s">
        <v>286</v>
      </c>
      <c r="EA62" s="128" t="s">
        <v>286</v>
      </c>
      <c r="EB62" s="128">
        <v>42.616033755274252</v>
      </c>
      <c r="EC62" s="128">
        <v>59.999999999999964</v>
      </c>
      <c r="ED62" s="128">
        <v>48.484848484848477</v>
      </c>
      <c r="EE62" s="128">
        <v>52.918287937743195</v>
      </c>
      <c r="EF62" s="128">
        <v>52.895752895752892</v>
      </c>
      <c r="EG62" s="128">
        <v>30.56994818652851</v>
      </c>
      <c r="EH62" s="128">
        <v>6.3636363636363606</v>
      </c>
      <c r="EI62" s="128">
        <v>12.449799196787156</v>
      </c>
      <c r="EJ62" s="128">
        <v>9.8712446351931344</v>
      </c>
      <c r="EK62" s="128">
        <v>5.2980132450331112</v>
      </c>
      <c r="EL62" s="121">
        <v>10.891089108910888</v>
      </c>
      <c r="EM62" s="121">
        <v>9.6938775510204014</v>
      </c>
      <c r="EN62" s="121">
        <v>7.1146245059288562</v>
      </c>
      <c r="EO62" s="121">
        <v>12.648221343873512</v>
      </c>
      <c r="EP62" s="128">
        <v>14.410480349344983</v>
      </c>
      <c r="EQ62" s="121">
        <v>2.9166666666666661</v>
      </c>
      <c r="ER62" s="121">
        <v>12.105263157894747</v>
      </c>
      <c r="ES62" s="121">
        <v>18.939393939393941</v>
      </c>
      <c r="ET62" s="121">
        <v>4.9808429118773976</v>
      </c>
      <c r="EU62" s="128">
        <v>9.2307692307692282</v>
      </c>
      <c r="EV62" s="121">
        <v>6.770833333333333</v>
      </c>
      <c r="EW62" s="121">
        <v>13.54838709677419</v>
      </c>
      <c r="EX62" s="121">
        <v>10.822510822510818</v>
      </c>
      <c r="EY62" s="121">
        <v>7.7253218884120178</v>
      </c>
      <c r="EZ62" s="128">
        <v>14.48275862068966</v>
      </c>
      <c r="FA62" s="121">
        <v>16.78321678321678</v>
      </c>
      <c r="FB62" s="121">
        <v>5.7591623036649233</v>
      </c>
      <c r="FC62" s="121">
        <v>12.301587301587293</v>
      </c>
      <c r="FD62" s="121">
        <v>18.972332015810288</v>
      </c>
      <c r="FE62" s="128">
        <v>8.8888888888888911</v>
      </c>
      <c r="FF62" s="121">
        <v>7.2340425531914905</v>
      </c>
      <c r="FG62" s="121">
        <v>14.917127071823199</v>
      </c>
      <c r="FH62" s="121">
        <v>18.750000000000004</v>
      </c>
      <c r="FI62" s="121">
        <v>13.043478260869556</v>
      </c>
      <c r="FJ62" s="128">
        <v>11.372549019607847</v>
      </c>
      <c r="FK62" s="121">
        <v>9.6256684491978639</v>
      </c>
      <c r="FL62" s="121">
        <v>25.632911392405038</v>
      </c>
      <c r="FM62" s="121">
        <v>25.751072961373385</v>
      </c>
      <c r="FN62" s="121">
        <v>26.609442060085836</v>
      </c>
      <c r="FO62" s="128">
        <v>18.596491228070192</v>
      </c>
      <c r="FP62" s="121">
        <v>28.671328671328677</v>
      </c>
      <c r="FQ62" s="121">
        <v>16.666666666666657</v>
      </c>
      <c r="FR62" s="121">
        <v>22.08835341365462</v>
      </c>
      <c r="FS62" s="121">
        <v>27.380952380952383</v>
      </c>
      <c r="FT62" s="128">
        <v>22.222222222222232</v>
      </c>
      <c r="FU62" s="121">
        <v>11.965811965811968</v>
      </c>
      <c r="FV62" s="121">
        <v>20.329670329670346</v>
      </c>
      <c r="FW62" s="121">
        <v>18.750000000000004</v>
      </c>
      <c r="FX62" s="121">
        <v>14.624505928853754</v>
      </c>
      <c r="FY62" s="128">
        <v>21.825396825396815</v>
      </c>
      <c r="FZ62" s="121">
        <v>12.365591397849466</v>
      </c>
      <c r="GA62" s="121">
        <v>42.405063291139243</v>
      </c>
      <c r="GB62" s="121">
        <v>39.914163090128746</v>
      </c>
      <c r="GC62" s="121">
        <v>26.293103448275865</v>
      </c>
      <c r="GD62" s="128">
        <v>37.588652482269509</v>
      </c>
      <c r="GE62" s="121">
        <v>42.160278745644597</v>
      </c>
      <c r="GF62" s="121">
        <v>17.616580310880813</v>
      </c>
      <c r="GG62" s="121">
        <v>40.800000000000018</v>
      </c>
      <c r="GH62" s="121">
        <v>42.231075697211139</v>
      </c>
      <c r="GI62" s="128">
        <v>26.339285714285719</v>
      </c>
      <c r="GJ62" s="121">
        <v>28.017241379310356</v>
      </c>
      <c r="GK62" s="121">
        <v>34.806629834254139</v>
      </c>
      <c r="GL62" s="121">
        <v>15.748031496062989</v>
      </c>
      <c r="GM62" s="130">
        <v>36.111111111111114</v>
      </c>
      <c r="GN62" s="128">
        <v>31.889763779527563</v>
      </c>
      <c r="GO62" s="121">
        <v>11.764705882352946</v>
      </c>
      <c r="GP62" s="121">
        <v>15.873015873015872</v>
      </c>
      <c r="GQ62" s="121">
        <v>27.777777777777796</v>
      </c>
      <c r="GR62" s="121">
        <v>26.180257510729614</v>
      </c>
      <c r="GS62" s="128">
        <v>10.638297872340425</v>
      </c>
      <c r="GT62" s="121">
        <v>30.069930069930059</v>
      </c>
      <c r="GU62" s="121">
        <v>24.742268041237114</v>
      </c>
      <c r="GV62" s="121">
        <v>7.6612903225806468</v>
      </c>
      <c r="GW62" s="121">
        <v>32.113821138211378</v>
      </c>
      <c r="GX62" s="128">
        <v>20.888888888888886</v>
      </c>
      <c r="GY62" s="128">
        <v>8.5836909871244629</v>
      </c>
      <c r="GZ62" s="128">
        <v>21.546961325966844</v>
      </c>
      <c r="HA62" s="128">
        <v>35.15625</v>
      </c>
      <c r="HB62" s="128">
        <v>8.3665338645418341</v>
      </c>
      <c r="HC62" s="128">
        <v>21.739130434782616</v>
      </c>
      <c r="HD62" s="128">
        <v>24.338624338624342</v>
      </c>
      <c r="HE62" s="128" t="s">
        <v>286</v>
      </c>
      <c r="HF62" s="128" t="s">
        <v>286</v>
      </c>
      <c r="HG62" s="128" t="s">
        <v>286</v>
      </c>
      <c r="HH62" s="128" t="s">
        <v>286</v>
      </c>
      <c r="HI62" s="128" t="s">
        <v>286</v>
      </c>
      <c r="HJ62" s="128" t="s">
        <v>286</v>
      </c>
      <c r="HK62" s="128" t="s">
        <v>286</v>
      </c>
      <c r="HL62" s="121" t="s">
        <v>286</v>
      </c>
      <c r="HM62" s="121" t="s">
        <v>286</v>
      </c>
      <c r="HN62" s="121" t="s">
        <v>286</v>
      </c>
      <c r="HO62" s="121">
        <v>17.877094972067049</v>
      </c>
      <c r="HP62" s="128">
        <v>23.076923076923087</v>
      </c>
      <c r="HQ62" s="121" t="s">
        <v>286</v>
      </c>
      <c r="HR62" s="121">
        <v>11.328124999999998</v>
      </c>
      <c r="HS62" s="121">
        <v>21.808510638297875</v>
      </c>
      <c r="HT62" s="129">
        <v>12.578616352201264</v>
      </c>
      <c r="HU62" s="128">
        <v>9.7457627118644101</v>
      </c>
      <c r="HV62" s="114">
        <v>9.4827586206896566</v>
      </c>
      <c r="HW62" s="114">
        <v>13.636363636363637</v>
      </c>
      <c r="HX62" s="114">
        <v>17.241379310344826</v>
      </c>
      <c r="HY62" s="114">
        <v>11.111111111111114</v>
      </c>
      <c r="HZ62" s="114">
        <v>19.678714859437765</v>
      </c>
      <c r="IA62" s="114">
        <v>18.25396825396826</v>
      </c>
      <c r="IB62" s="114">
        <v>14.601769911504423</v>
      </c>
      <c r="IC62" s="114">
        <v>16.450216450216448</v>
      </c>
      <c r="ID62" s="114">
        <v>14.689265536723166</v>
      </c>
      <c r="IE62" s="114">
        <v>8.4615384615384652</v>
      </c>
      <c r="IF62" s="114">
        <v>15.873015873015882</v>
      </c>
      <c r="IG62" s="114">
        <v>15.41501976284586</v>
      </c>
      <c r="IH62" s="114">
        <v>15.13513513513514</v>
      </c>
      <c r="II62" s="114">
        <v>5.9561128526645755</v>
      </c>
      <c r="IJ62" s="114">
        <v>8.1196581196581192</v>
      </c>
      <c r="IK62" s="114">
        <v>9.956709956709954</v>
      </c>
      <c r="IL62" s="114">
        <v>5.7142857142857162</v>
      </c>
      <c r="IM62" s="114">
        <v>11.111111111111116</v>
      </c>
      <c r="IN62" s="114">
        <v>7.8947368421052637</v>
      </c>
      <c r="IO62" s="114">
        <v>6.6115702479338836</v>
      </c>
      <c r="IP62" s="114">
        <v>14.741035856573713</v>
      </c>
      <c r="IQ62" s="114">
        <v>7.5892857142857153</v>
      </c>
      <c r="IR62" s="114">
        <v>8.1896551724137883</v>
      </c>
      <c r="IS62" s="114">
        <v>12.921348314606739</v>
      </c>
      <c r="IT62" s="114">
        <v>12.30769230769231</v>
      </c>
      <c r="IU62" s="114">
        <v>5.2419354838709706</v>
      </c>
      <c r="IV62" s="114">
        <v>10.843373493975907</v>
      </c>
      <c r="IW62" s="114">
        <v>12.365591397849467</v>
      </c>
      <c r="IX62" s="114" t="str">
        <f t="shared" si="52"/>
        <v>--</v>
      </c>
      <c r="IY62" s="114" t="str">
        <f t="shared" si="52"/>
        <v>--</v>
      </c>
      <c r="IZ62" s="114" t="str">
        <f t="shared" si="52"/>
        <v>--</v>
      </c>
      <c r="JA62" s="114" t="str">
        <f t="shared" si="52"/>
        <v>--</v>
      </c>
      <c r="JB62" s="114" t="str">
        <f t="shared" si="52"/>
        <v>--</v>
      </c>
      <c r="JC62" s="114" t="str">
        <f t="shared" si="52"/>
        <v>--</v>
      </c>
      <c r="JD62" s="114" t="str">
        <f t="shared" si="52"/>
        <v>--</v>
      </c>
      <c r="JE62" s="114" t="str">
        <f t="shared" si="52"/>
        <v>--</v>
      </c>
      <c r="JF62" s="114" t="str">
        <f t="shared" si="52"/>
        <v>--</v>
      </c>
      <c r="JG62" s="243">
        <v>13.215859030837001</v>
      </c>
      <c r="JH62" s="243">
        <v>11.1111111111111</v>
      </c>
      <c r="JI62" s="243">
        <v>8.3333333333333304</v>
      </c>
      <c r="JJ62" s="243">
        <v>7.7235772357723604</v>
      </c>
      <c r="JK62" s="243">
        <v>6.3745019920318704</v>
      </c>
      <c r="JL62" s="243">
        <v>9.4972067039106207</v>
      </c>
      <c r="JM62" s="243">
        <v>17.1052631578948</v>
      </c>
      <c r="JN62" s="243">
        <v>18.518518518518501</v>
      </c>
      <c r="JO62" s="243">
        <v>22.790697674418599</v>
      </c>
      <c r="JP62" s="243">
        <v>14.634146341463399</v>
      </c>
      <c r="JQ62" s="243">
        <v>20.717131474103599</v>
      </c>
      <c r="JR62" s="243">
        <v>21.787709497206698</v>
      </c>
      <c r="JS62" s="243">
        <v>20.175438596491201</v>
      </c>
      <c r="JT62" s="243">
        <v>19.672131147540998</v>
      </c>
      <c r="JU62" s="243">
        <v>18.139534883720899</v>
      </c>
      <c r="JV62" s="243">
        <v>14.634146341463399</v>
      </c>
      <c r="JW62" s="243">
        <v>16.8</v>
      </c>
      <c r="JX62" s="243">
        <v>13.966480446927401</v>
      </c>
      <c r="JY62" s="243">
        <v>14.0350877192983</v>
      </c>
      <c r="JZ62" s="243">
        <v>13.580246913580201</v>
      </c>
      <c r="KA62" s="243">
        <v>20.5607476635514</v>
      </c>
      <c r="KB62" s="243">
        <v>7.3170731707317103</v>
      </c>
      <c r="KC62" s="243">
        <v>9.5617529880478092</v>
      </c>
      <c r="KD62" s="243">
        <v>17.877094972066999</v>
      </c>
      <c r="KE62" s="243">
        <v>6.1135371179039302</v>
      </c>
      <c r="KF62" s="128" t="str">
        <f t="shared" si="1"/>
        <v>--</v>
      </c>
      <c r="KG62" s="243">
        <v>24.537037037036999</v>
      </c>
      <c r="KH62" s="243">
        <v>3.6734693877550999</v>
      </c>
      <c r="KI62" s="128" t="str">
        <f t="shared" si="2"/>
        <v>--</v>
      </c>
      <c r="KJ62" s="243">
        <v>18.994413407821199</v>
      </c>
      <c r="KK62" s="243">
        <v>5.70175438596491</v>
      </c>
      <c r="KL62" s="243">
        <v>8.50202429149798</v>
      </c>
      <c r="KM62" s="243">
        <v>7.8703703703703702</v>
      </c>
      <c r="KN62" s="243">
        <v>6.9387755102040796</v>
      </c>
      <c r="KO62" s="243">
        <v>7.5098814229248996</v>
      </c>
      <c r="KP62" s="243">
        <v>11.173184357541899</v>
      </c>
      <c r="KQ62" s="220">
        <v>9.67741935483871</v>
      </c>
      <c r="KR62" s="220">
        <v>6.6176470588235299</v>
      </c>
      <c r="KS62" s="220">
        <v>12.9032258064516</v>
      </c>
      <c r="KT62" s="220">
        <v>18.382352941176499</v>
      </c>
      <c r="KU62" s="220">
        <v>25.6</v>
      </c>
      <c r="KV62" s="220">
        <v>25.925925925925899</v>
      </c>
      <c r="KW62" s="220">
        <v>8.0645161290322598</v>
      </c>
      <c r="KX62" s="220">
        <v>5.1470588235294104</v>
      </c>
      <c r="KY62" s="128" t="str">
        <f t="shared" si="51"/>
        <v>--</v>
      </c>
      <c r="KZ62" s="128" t="str">
        <f t="shared" si="51"/>
        <v>--</v>
      </c>
      <c r="LA62" s="220">
        <v>7.9365079365079403</v>
      </c>
      <c r="LB62" s="128" t="str">
        <f t="shared" si="42"/>
        <v>--</v>
      </c>
      <c r="LC62" s="295">
        <v>38.345864661654147</v>
      </c>
      <c r="LD62" s="295">
        <v>23.07692307692307</v>
      </c>
      <c r="LE62" s="295">
        <v>20.000000000000007</v>
      </c>
      <c r="LF62" s="295">
        <v>15.981735159817356</v>
      </c>
      <c r="LG62" s="295">
        <v>31.159420289855078</v>
      </c>
      <c r="LH62" s="295">
        <v>14.4</v>
      </c>
      <c r="LI62" s="295">
        <v>17.254901960784299</v>
      </c>
      <c r="LJ62" s="295">
        <v>12.707182320441989</v>
      </c>
      <c r="LK62" s="380">
        <v>37.307692307692328</v>
      </c>
      <c r="LL62" s="381">
        <v>22.348484848484855</v>
      </c>
      <c r="LM62" s="381">
        <v>15.062761506276155</v>
      </c>
      <c r="LN62" s="381">
        <v>7.8651685393258459</v>
      </c>
      <c r="LO62" s="380">
        <v>36.842105263157876</v>
      </c>
      <c r="LP62" s="381">
        <v>26.72413793103448</v>
      </c>
      <c r="LQ62" s="381">
        <v>19.999999999999993</v>
      </c>
      <c r="LR62" s="381">
        <v>13.698630136986298</v>
      </c>
      <c r="LS62" s="381">
        <v>22.627737226277375</v>
      </c>
      <c r="LT62" s="381">
        <v>13.599999999999998</v>
      </c>
      <c r="LU62" s="381">
        <v>20.000000000000004</v>
      </c>
      <c r="LV62" s="381">
        <v>13.812154696132595</v>
      </c>
      <c r="LW62" s="381">
        <v>25.968992248062019</v>
      </c>
      <c r="LX62" s="381">
        <v>22.053231939163513</v>
      </c>
      <c r="LY62" s="381">
        <v>20.083682008368186</v>
      </c>
      <c r="LZ62" s="381">
        <v>10.112359550561802</v>
      </c>
      <c r="MA62" s="380">
        <v>42.105263157894726</v>
      </c>
      <c r="MB62" s="381">
        <v>37.068965517241367</v>
      </c>
      <c r="MC62" s="381">
        <v>40.000000000000043</v>
      </c>
      <c r="MD62" s="381">
        <v>31.506849315068493</v>
      </c>
      <c r="ME62" s="381">
        <v>43.795620437956217</v>
      </c>
      <c r="MF62" s="381">
        <v>35.199999999999996</v>
      </c>
      <c r="MG62" s="381">
        <v>33.333333333333329</v>
      </c>
      <c r="MH62" s="381">
        <v>28.333333333333346</v>
      </c>
      <c r="MI62" s="381">
        <v>44.615384615384627</v>
      </c>
      <c r="MJ62" s="381">
        <v>35.361216730038024</v>
      </c>
      <c r="MK62" s="381">
        <v>38.655462184873933</v>
      </c>
      <c r="ML62" s="381">
        <v>26.553672316384198</v>
      </c>
      <c r="MM62" s="378" t="str">
        <f t="shared" si="5"/>
        <v>--</v>
      </c>
      <c r="MN62" s="381">
        <v>30.042918454935631</v>
      </c>
      <c r="MO62" s="381">
        <v>27.952755905511815</v>
      </c>
      <c r="MP62" s="381">
        <v>31.506849315068493</v>
      </c>
      <c r="MQ62" s="378" t="str">
        <f t="shared" si="6"/>
        <v>--</v>
      </c>
      <c r="MR62" s="381">
        <v>21.370967741935473</v>
      </c>
      <c r="MS62" s="381">
        <v>26.666666666666668</v>
      </c>
      <c r="MT62" s="381">
        <v>24.861878453038681</v>
      </c>
      <c r="MU62" s="378" t="str">
        <f t="shared" si="7"/>
        <v>--</v>
      </c>
      <c r="MV62" s="381">
        <v>25.757575757575761</v>
      </c>
      <c r="MW62" s="381">
        <v>29.707112970711304</v>
      </c>
      <c r="MX62" s="381">
        <v>21.910112359550567</v>
      </c>
      <c r="MY62" s="380">
        <v>41.984732824427503</v>
      </c>
      <c r="MZ62" s="381">
        <v>34.334763948497866</v>
      </c>
      <c r="NA62" s="381">
        <v>33.333333333333371</v>
      </c>
      <c r="NB62" s="381">
        <v>28.767123287671225</v>
      </c>
      <c r="NC62" s="381">
        <v>38.970588235294109</v>
      </c>
      <c r="ND62" s="381">
        <v>30.79999999999999</v>
      </c>
      <c r="NE62" s="381">
        <v>29.019607843137248</v>
      </c>
      <c r="NF62" s="381">
        <v>27.0718232044199</v>
      </c>
      <c r="NG62" s="381">
        <v>36.923076923076927</v>
      </c>
      <c r="NH62" s="381">
        <v>31.55893536121674</v>
      </c>
      <c r="NI62" s="381">
        <v>30.96234309623431</v>
      </c>
      <c r="NJ62" s="381">
        <v>17.977528089887649</v>
      </c>
      <c r="NK62" s="380">
        <v>23.484848484848484</v>
      </c>
      <c r="NL62" s="381">
        <v>12.765957446808516</v>
      </c>
      <c r="NM62" s="381">
        <v>10.588235294117645</v>
      </c>
      <c r="NN62" s="381">
        <v>10.95890410958904</v>
      </c>
      <c r="NO62" s="381">
        <v>20.289855072463769</v>
      </c>
      <c r="NP62" s="381">
        <v>11.244979919678714</v>
      </c>
      <c r="NQ62" s="381">
        <v>7.0588235294117672</v>
      </c>
      <c r="NR62" s="381">
        <v>4.9723756906077377</v>
      </c>
      <c r="NS62" s="381">
        <v>12.781954887218053</v>
      </c>
      <c r="NT62" s="381">
        <v>14.015151515151517</v>
      </c>
      <c r="NU62" s="381">
        <v>12.605042016806719</v>
      </c>
      <c r="NV62" s="381">
        <v>5.1136363636363678</v>
      </c>
      <c r="NW62" s="380">
        <v>12.121212121212125</v>
      </c>
      <c r="NX62" s="381">
        <v>16.170212765957448</v>
      </c>
      <c r="NY62" s="381">
        <v>15.29411764705883</v>
      </c>
      <c r="NZ62" s="381">
        <v>14.155251141552524</v>
      </c>
      <c r="OA62" s="381">
        <v>11.678832116788321</v>
      </c>
      <c r="OB62" s="381">
        <v>11.600000000000003</v>
      </c>
      <c r="OC62" s="381">
        <v>13.333333333333337</v>
      </c>
      <c r="OD62" s="381">
        <v>12.15469613259668</v>
      </c>
      <c r="OE62" s="381">
        <v>8.2706766917293262</v>
      </c>
      <c r="OF62" s="381">
        <v>16.2878787878788</v>
      </c>
      <c r="OG62" s="381">
        <v>17.647058823529417</v>
      </c>
      <c r="OH62" s="381">
        <v>10.795454545454543</v>
      </c>
      <c r="OI62" s="380">
        <v>10.606060606060609</v>
      </c>
      <c r="OJ62" s="381">
        <v>8.1196581196581228</v>
      </c>
      <c r="OK62" s="381">
        <v>9.4117647058823568</v>
      </c>
      <c r="OL62" s="381">
        <v>9.1324200913242013</v>
      </c>
      <c r="OM62" s="381">
        <v>15.32846715328467</v>
      </c>
      <c r="ON62" s="381">
        <v>11.244979919678707</v>
      </c>
      <c r="OO62" s="381">
        <v>9.4117647058823497</v>
      </c>
      <c r="OP62" s="381">
        <v>10.497237569060772</v>
      </c>
      <c r="OQ62" s="381">
        <v>9.4696969696969671</v>
      </c>
      <c r="OR62" s="381">
        <v>6.0606060606060597</v>
      </c>
      <c r="OS62" s="381">
        <v>8.4033613445378208</v>
      </c>
      <c r="OT62" s="381">
        <v>7.4285714285714262</v>
      </c>
      <c r="OU62" s="378" t="str">
        <f t="shared" si="8"/>
        <v>--</v>
      </c>
      <c r="OV62" s="381">
        <v>9.8290598290598297</v>
      </c>
      <c r="OW62" s="381">
        <v>17.254901960784316</v>
      </c>
      <c r="OX62" s="381">
        <v>19.178082191780824</v>
      </c>
      <c r="OY62" s="378" t="str">
        <f t="shared" si="9"/>
        <v>--</v>
      </c>
      <c r="OZ62" s="381">
        <v>9.638554216867476</v>
      </c>
      <c r="PA62" s="381">
        <v>10.236220472440944</v>
      </c>
      <c r="PB62" s="381">
        <v>13.888888888888893</v>
      </c>
      <c r="PC62" s="378" t="str">
        <f t="shared" si="10"/>
        <v>--</v>
      </c>
      <c r="PD62" s="381">
        <v>9.4696969696969759</v>
      </c>
      <c r="PE62" s="381">
        <v>12.236286919831217</v>
      </c>
      <c r="PF62" s="381">
        <v>7.3863636363636385</v>
      </c>
      <c r="PG62" s="380">
        <v>13.636363636363644</v>
      </c>
      <c r="PH62" s="381">
        <v>14.042553191489368</v>
      </c>
      <c r="PI62" s="381">
        <v>16.47058823529412</v>
      </c>
      <c r="PJ62" s="381">
        <v>9.5890410958904102</v>
      </c>
      <c r="PK62" s="381">
        <v>31.386861313868618</v>
      </c>
      <c r="PL62" s="381">
        <v>14.399999999999999</v>
      </c>
      <c r="PM62" s="381">
        <v>13.333333333333345</v>
      </c>
      <c r="PN62" s="381">
        <v>10.497237569060776</v>
      </c>
      <c r="PO62" s="381">
        <v>14.661654135338351</v>
      </c>
      <c r="PP62" s="381">
        <v>13.636363636363631</v>
      </c>
      <c r="PQ62" s="381">
        <v>10.970464135021102</v>
      </c>
      <c r="PR62" s="381">
        <v>7.3863636363636394</v>
      </c>
      <c r="PS62" s="380">
        <v>6.8000000000000007</v>
      </c>
      <c r="PT62" s="381">
        <v>9.3750000000000036</v>
      </c>
      <c r="PU62" s="381">
        <v>11.453744493392072</v>
      </c>
      <c r="PV62" s="381">
        <v>6.586826347305391</v>
      </c>
      <c r="PW62" s="380">
        <v>10.400000000000009</v>
      </c>
      <c r="PX62" s="381">
        <v>16.535433070866141</v>
      </c>
      <c r="PY62" s="381">
        <v>15.283842794759828</v>
      </c>
      <c r="PZ62" s="381">
        <v>10.240963855421692</v>
      </c>
      <c r="QA62" s="380">
        <v>14.342629482071716</v>
      </c>
      <c r="QB62" s="381">
        <v>21.176470588235301</v>
      </c>
      <c r="QC62" s="381">
        <v>20.175438596491226</v>
      </c>
      <c r="QD62" s="381">
        <v>11.976047904191613</v>
      </c>
      <c r="QE62" s="380">
        <v>7.6000000000000005</v>
      </c>
      <c r="QF62" s="381">
        <v>7.4803149606299231</v>
      </c>
      <c r="QG62" s="381">
        <v>14.096916299559476</v>
      </c>
      <c r="QH62" s="381">
        <v>7.1856287425149681</v>
      </c>
      <c r="QI62" s="380">
        <v>19.199999999999992</v>
      </c>
      <c r="QJ62" s="381">
        <v>17.98245614035088</v>
      </c>
      <c r="QK62" s="381">
        <v>20.883534136546189</v>
      </c>
      <c r="QL62" s="381">
        <v>21.75925925925927</v>
      </c>
      <c r="QM62" s="378" t="str">
        <f t="shared" si="11"/>
        <v>--</v>
      </c>
      <c r="QN62" s="381">
        <v>20.491803278688543</v>
      </c>
      <c r="QO62" s="381">
        <v>19.762845849802375</v>
      </c>
      <c r="QP62" s="381">
        <v>19.553072625698331</v>
      </c>
      <c r="QQ62" s="378" t="str">
        <f t="shared" si="12"/>
        <v>--</v>
      </c>
      <c r="QR62" s="381">
        <v>18.972332015810274</v>
      </c>
      <c r="QS62" s="381">
        <v>27.70562770562772</v>
      </c>
      <c r="QT62" s="381">
        <v>21.428571428571431</v>
      </c>
      <c r="QU62" s="380">
        <v>18.399999999999999</v>
      </c>
      <c r="QV62" s="381">
        <v>17.903930131004362</v>
      </c>
      <c r="QW62" s="381">
        <v>19.678714859437754</v>
      </c>
      <c r="QX62" s="381">
        <v>16.203703703703709</v>
      </c>
      <c r="QY62" s="378" t="str">
        <f t="shared" si="13"/>
        <v>--</v>
      </c>
      <c r="QZ62" s="381">
        <v>14.693877551020414</v>
      </c>
      <c r="RA62" s="381">
        <v>15.079365079365067</v>
      </c>
      <c r="RB62" s="381">
        <v>17.977528089887649</v>
      </c>
      <c r="RC62" s="378" t="str">
        <f t="shared" si="14"/>
        <v>--</v>
      </c>
      <c r="RD62" s="381">
        <v>17.25490196078432</v>
      </c>
      <c r="RE62" s="381">
        <v>19.213973799126627</v>
      </c>
      <c r="RF62" s="381">
        <v>13.173652694610778</v>
      </c>
    </row>
    <row r="63" spans="1:474" x14ac:dyDescent="0.25">
      <c r="A63" s="114">
        <v>59</v>
      </c>
      <c r="B63" s="93" t="s">
        <v>59</v>
      </c>
      <c r="C63" s="126">
        <v>29.921259842519692</v>
      </c>
      <c r="D63" s="126">
        <v>31.666666666666664</v>
      </c>
      <c r="E63" s="126">
        <v>14.814814814814815</v>
      </c>
      <c r="F63" s="126">
        <v>16.666666666666671</v>
      </c>
      <c r="G63" s="126">
        <v>34.782608695652193</v>
      </c>
      <c r="H63" s="126">
        <v>24.719101123595514</v>
      </c>
      <c r="I63" s="126">
        <v>18.260869565217394</v>
      </c>
      <c r="J63" s="126">
        <v>25.490196078431374</v>
      </c>
      <c r="K63" s="126">
        <v>17.391304347826093</v>
      </c>
      <c r="L63" s="126">
        <v>19.148936170212757</v>
      </c>
      <c r="M63" s="128">
        <v>20.338983050847467</v>
      </c>
      <c r="N63" s="128">
        <v>14.814814814814818</v>
      </c>
      <c r="O63" s="128">
        <v>26.315789473684216</v>
      </c>
      <c r="P63" s="128">
        <v>20.588235294117645</v>
      </c>
      <c r="Q63" s="128">
        <v>11.53846153846154</v>
      </c>
      <c r="R63" s="128">
        <v>52.713178294573645</v>
      </c>
      <c r="S63" s="128">
        <v>48.760330578512409</v>
      </c>
      <c r="T63" s="128">
        <v>22.018348623853214</v>
      </c>
      <c r="U63" s="128">
        <v>57.851239669421503</v>
      </c>
      <c r="V63" s="128">
        <v>53.846153846153825</v>
      </c>
      <c r="W63" s="128">
        <v>31.460674157303373</v>
      </c>
      <c r="X63" s="128">
        <v>52.136752136752136</v>
      </c>
      <c r="Y63" s="128">
        <v>43.564356435643553</v>
      </c>
      <c r="Z63" s="128">
        <v>32.258064516129032</v>
      </c>
      <c r="AA63" s="128">
        <v>65.957446808510653</v>
      </c>
      <c r="AB63" s="132">
        <v>42.372881355932215</v>
      </c>
      <c r="AC63" s="132">
        <v>34.25925925925926</v>
      </c>
      <c r="AD63" s="132">
        <v>48.051948051948038</v>
      </c>
      <c r="AE63" s="132">
        <v>47.058823529411768</v>
      </c>
      <c r="AF63" s="128">
        <v>16.666666666666671</v>
      </c>
      <c r="AG63" s="126">
        <v>32.558139534883693</v>
      </c>
      <c r="AH63" s="126">
        <v>28.925619834710744</v>
      </c>
      <c r="AI63" s="133">
        <v>8.2568807339449517</v>
      </c>
      <c r="AJ63" s="133">
        <v>43.333333333333329</v>
      </c>
      <c r="AK63" s="128">
        <v>35.34482758620689</v>
      </c>
      <c r="AL63" s="128">
        <v>15.730337078651687</v>
      </c>
      <c r="AM63" s="128">
        <v>33.050847457627079</v>
      </c>
      <c r="AN63" s="128">
        <v>28.431372549019617</v>
      </c>
      <c r="AO63" s="128">
        <v>18.279569892473113</v>
      </c>
      <c r="AP63" s="128">
        <v>45.263157894736857</v>
      </c>
      <c r="AQ63" s="128">
        <v>27.118644067796609</v>
      </c>
      <c r="AR63" s="128">
        <v>14.814814814814817</v>
      </c>
      <c r="AS63" s="128">
        <v>21.333333333333343</v>
      </c>
      <c r="AT63" s="128">
        <v>28.358208955223876</v>
      </c>
      <c r="AU63" s="128">
        <v>8.9743589743589762</v>
      </c>
      <c r="AV63" s="128" t="s">
        <v>286</v>
      </c>
      <c r="AW63" s="128" t="s">
        <v>286</v>
      </c>
      <c r="AX63" s="132" t="s">
        <v>286</v>
      </c>
      <c r="AY63" s="132" t="s">
        <v>286</v>
      </c>
      <c r="AZ63" s="132" t="s">
        <v>286</v>
      </c>
      <c r="BA63" s="132" t="s">
        <v>286</v>
      </c>
      <c r="BB63" s="128" t="s">
        <v>286</v>
      </c>
      <c r="BC63" s="132" t="s">
        <v>286</v>
      </c>
      <c r="BD63" s="132" t="s">
        <v>286</v>
      </c>
      <c r="BE63" s="132" t="s">
        <v>286</v>
      </c>
      <c r="BF63" s="132">
        <v>21.739130434782609</v>
      </c>
      <c r="BG63" s="128">
        <v>29.629629629629637</v>
      </c>
      <c r="BH63" s="121" t="s">
        <v>286</v>
      </c>
      <c r="BI63" s="121">
        <v>19.117647058823525</v>
      </c>
      <c r="BJ63" s="121">
        <v>12.820512820512819</v>
      </c>
      <c r="BK63" s="121" t="s">
        <v>286</v>
      </c>
      <c r="BL63" s="128" t="s">
        <v>286</v>
      </c>
      <c r="BM63" s="121" t="s">
        <v>286</v>
      </c>
      <c r="BN63" s="114" t="s">
        <v>286</v>
      </c>
      <c r="BO63" s="114" t="s">
        <v>286</v>
      </c>
      <c r="BP63" s="114" t="s">
        <v>286</v>
      </c>
      <c r="BQ63" s="128" t="s">
        <v>286</v>
      </c>
      <c r="BR63" s="121" t="s">
        <v>286</v>
      </c>
      <c r="BS63" s="121" t="s">
        <v>286</v>
      </c>
      <c r="BT63" s="121" t="s">
        <v>286</v>
      </c>
      <c r="BU63" s="128">
        <v>26.495726495726508</v>
      </c>
      <c r="BV63" s="121">
        <v>34.259259259259245</v>
      </c>
      <c r="BW63" s="121" t="s">
        <v>286</v>
      </c>
      <c r="BX63" s="121">
        <v>30.882352941176478</v>
      </c>
      <c r="BY63" s="128">
        <v>25.641025641025646</v>
      </c>
      <c r="BZ63" s="121">
        <v>37.692307692307693</v>
      </c>
      <c r="CA63" s="121">
        <v>36.363636363636374</v>
      </c>
      <c r="CB63" s="121">
        <v>18.348623853211009</v>
      </c>
      <c r="CC63" s="128">
        <v>44.000000000000014</v>
      </c>
      <c r="CD63" s="121">
        <v>41.525423728813564</v>
      </c>
      <c r="CE63" s="121">
        <v>26.966292134831466</v>
      </c>
      <c r="CF63" s="121">
        <v>35.294117647058826</v>
      </c>
      <c r="CG63" s="128">
        <v>32.35294117647058</v>
      </c>
      <c r="CH63" s="121">
        <v>25.806451612903231</v>
      </c>
      <c r="CI63" s="121">
        <v>42.553191489361708</v>
      </c>
      <c r="CJ63" s="121">
        <v>26.271186440677962</v>
      </c>
      <c r="CK63" s="121">
        <v>21.296296296296301</v>
      </c>
      <c r="CL63" s="121">
        <v>35.897435897435898</v>
      </c>
      <c r="CM63" s="121">
        <v>31.343283582089555</v>
      </c>
      <c r="CN63" s="121">
        <v>29.4871794871795</v>
      </c>
      <c r="CO63" s="121">
        <v>11.53846153846154</v>
      </c>
      <c r="CP63" s="128">
        <v>13.445378151260504</v>
      </c>
      <c r="CQ63" s="121">
        <v>11.009174311926609</v>
      </c>
      <c r="CR63" s="121">
        <v>5.8333333333333339</v>
      </c>
      <c r="CS63" s="114">
        <v>11.864406779661021</v>
      </c>
      <c r="CT63" s="114">
        <v>15.730337078651681</v>
      </c>
      <c r="CU63" s="128">
        <v>11.81818181818182</v>
      </c>
      <c r="CV63" s="121">
        <v>10.7843137254902</v>
      </c>
      <c r="CW63" s="121">
        <v>8.6021505376344116</v>
      </c>
      <c r="CX63" s="114">
        <v>7.5268817204301115</v>
      </c>
      <c r="CY63" s="114">
        <v>11.016949152542376</v>
      </c>
      <c r="CZ63" s="128">
        <v>8.3333333333333321</v>
      </c>
      <c r="DA63" s="121">
        <v>5.479452054794522</v>
      </c>
      <c r="DB63" s="121">
        <v>17.910447761194032</v>
      </c>
      <c r="DC63" s="114">
        <v>6.5789473684210531</v>
      </c>
      <c r="DD63" s="114" t="s">
        <v>286</v>
      </c>
      <c r="DE63" s="128" t="s">
        <v>286</v>
      </c>
      <c r="DF63" s="121" t="s">
        <v>286</v>
      </c>
      <c r="DG63" s="121" t="s">
        <v>286</v>
      </c>
      <c r="DH63" s="114" t="s">
        <v>286</v>
      </c>
      <c r="DI63" s="114" t="s">
        <v>286</v>
      </c>
      <c r="DJ63" s="128" t="s">
        <v>286</v>
      </c>
      <c r="DK63" s="121" t="s">
        <v>286</v>
      </c>
      <c r="DL63" s="121" t="s">
        <v>286</v>
      </c>
      <c r="DM63" s="121">
        <v>46.315789473684191</v>
      </c>
      <c r="DN63" s="121">
        <v>45.689655172413786</v>
      </c>
      <c r="DO63" s="128">
        <v>45.370370370370374</v>
      </c>
      <c r="DP63" s="121">
        <v>55.12820512820511</v>
      </c>
      <c r="DQ63" s="121">
        <v>37.313432835820905</v>
      </c>
      <c r="DR63" s="121">
        <v>28.205128205128197</v>
      </c>
      <c r="DS63" s="121" t="s">
        <v>286</v>
      </c>
      <c r="DT63" s="128" t="s">
        <v>286</v>
      </c>
      <c r="DU63" s="131" t="s">
        <v>286</v>
      </c>
      <c r="DV63" s="131" t="s">
        <v>286</v>
      </c>
      <c r="DW63" s="114" t="s">
        <v>286</v>
      </c>
      <c r="DX63" s="131" t="s">
        <v>286</v>
      </c>
      <c r="DY63" s="128" t="s">
        <v>286</v>
      </c>
      <c r="DZ63" s="128" t="s">
        <v>286</v>
      </c>
      <c r="EA63" s="128" t="s">
        <v>286</v>
      </c>
      <c r="EB63" s="128">
        <v>48.936170212765965</v>
      </c>
      <c r="EC63" s="128">
        <v>61.016949152542381</v>
      </c>
      <c r="ED63" s="128">
        <v>55.14018691588786</v>
      </c>
      <c r="EE63" s="128">
        <v>48.717948717948708</v>
      </c>
      <c r="EF63" s="128">
        <v>55.882352941176471</v>
      </c>
      <c r="EG63" s="128">
        <v>38.461538461538467</v>
      </c>
      <c r="EH63" s="128">
        <v>5.3846153846153841</v>
      </c>
      <c r="EI63" s="128">
        <v>8.264462809917358</v>
      </c>
      <c r="EJ63" s="128">
        <v>0.91743119266055018</v>
      </c>
      <c r="EK63" s="128">
        <v>0.80645161290322565</v>
      </c>
      <c r="EL63" s="121">
        <v>8.5470085470085522</v>
      </c>
      <c r="EM63" s="121">
        <v>3.3707865168539328</v>
      </c>
      <c r="EN63" s="121">
        <v>2.5210084033613445</v>
      </c>
      <c r="EO63" s="121">
        <v>5.8823529411764701</v>
      </c>
      <c r="EP63" s="128">
        <v>3.2258064516129026</v>
      </c>
      <c r="EQ63" s="121">
        <v>0</v>
      </c>
      <c r="ER63" s="121">
        <v>5.084745762711866</v>
      </c>
      <c r="ES63" s="121">
        <v>7.4074074074074092</v>
      </c>
      <c r="ET63" s="121">
        <v>5.1282051282051295</v>
      </c>
      <c r="EU63" s="128">
        <v>4.4117647058823515</v>
      </c>
      <c r="EV63" s="121">
        <v>2.5641025641025634</v>
      </c>
      <c r="EW63" s="121">
        <v>10.483870967741936</v>
      </c>
      <c r="EX63" s="121">
        <v>8.1967213114754145</v>
      </c>
      <c r="EY63" s="121">
        <v>0.9259259259259256</v>
      </c>
      <c r="EZ63" s="128">
        <v>3.2786885245901627</v>
      </c>
      <c r="FA63" s="121">
        <v>12.820512820512821</v>
      </c>
      <c r="FB63" s="121">
        <v>4.5454545454545441</v>
      </c>
      <c r="FC63" s="121">
        <v>10.084033613445385</v>
      </c>
      <c r="FD63" s="121">
        <v>7.0000000000000009</v>
      </c>
      <c r="FE63" s="128">
        <v>8.695652173913043</v>
      </c>
      <c r="FF63" s="121">
        <v>4.2553191489361692</v>
      </c>
      <c r="FG63" s="121">
        <v>3.4482758620689666</v>
      </c>
      <c r="FH63" s="121">
        <v>4.6728971962616832</v>
      </c>
      <c r="FI63" s="121">
        <v>7.6923076923076916</v>
      </c>
      <c r="FJ63" s="128">
        <v>8.8235294117647047</v>
      </c>
      <c r="FK63" s="121">
        <v>5.1948051948051956</v>
      </c>
      <c r="FL63" s="121">
        <v>21.705426356589154</v>
      </c>
      <c r="FM63" s="121">
        <v>35.245901639344268</v>
      </c>
      <c r="FN63" s="121">
        <v>25.925925925925931</v>
      </c>
      <c r="FO63" s="128">
        <v>17.886178861788622</v>
      </c>
      <c r="FP63" s="121">
        <v>39.316239316239304</v>
      </c>
      <c r="FQ63" s="121">
        <v>28.409090909090907</v>
      </c>
      <c r="FR63" s="121">
        <v>18.644067796610166</v>
      </c>
      <c r="FS63" s="121">
        <v>25.252525252525267</v>
      </c>
      <c r="FT63" s="128">
        <v>25.000000000000004</v>
      </c>
      <c r="FU63" s="121">
        <v>7.4468085106383022</v>
      </c>
      <c r="FV63" s="121">
        <v>18.103448275862075</v>
      </c>
      <c r="FW63" s="121">
        <v>16.822429906542059</v>
      </c>
      <c r="FX63" s="121">
        <v>12.820512820512825</v>
      </c>
      <c r="FY63" s="128">
        <v>7.3529411764705905</v>
      </c>
      <c r="FZ63" s="121">
        <v>14.47368421052632</v>
      </c>
      <c r="GA63" s="121">
        <v>34.883720930232556</v>
      </c>
      <c r="GB63" s="121">
        <v>41.803278688524578</v>
      </c>
      <c r="GC63" s="121">
        <v>18.518518518518526</v>
      </c>
      <c r="GD63" s="128">
        <v>30.081300813008134</v>
      </c>
      <c r="GE63" s="121">
        <v>47.008547008547019</v>
      </c>
      <c r="GF63" s="121">
        <v>26.136363636363637</v>
      </c>
      <c r="GG63" s="121">
        <v>33.333333333333336</v>
      </c>
      <c r="GH63" s="121">
        <v>28</v>
      </c>
      <c r="GI63" s="128">
        <v>20.652173913043491</v>
      </c>
      <c r="GJ63" s="121">
        <v>26.086956521739129</v>
      </c>
      <c r="GK63" s="121">
        <v>28.448275862068964</v>
      </c>
      <c r="GL63" s="121">
        <v>18.691588785046726</v>
      </c>
      <c r="GM63" s="130">
        <v>19.230769230769226</v>
      </c>
      <c r="GN63" s="128">
        <v>32.35294117647058</v>
      </c>
      <c r="GO63" s="121">
        <v>21.052631578947377</v>
      </c>
      <c r="GP63" s="121">
        <v>14.615384615384611</v>
      </c>
      <c r="GQ63" s="121">
        <v>36.885245901639365</v>
      </c>
      <c r="GR63" s="121">
        <v>36.1111111111111</v>
      </c>
      <c r="GS63" s="128">
        <v>7.317073170731712</v>
      </c>
      <c r="GT63" s="121">
        <v>30.769230769230763</v>
      </c>
      <c r="GU63" s="121">
        <v>47.727272727272741</v>
      </c>
      <c r="GV63" s="121">
        <v>7.6271186440677985</v>
      </c>
      <c r="GW63" s="121">
        <v>14.583333333333337</v>
      </c>
      <c r="GX63" s="128">
        <v>42.045454545454533</v>
      </c>
      <c r="GY63" s="128">
        <v>5.2631578947368416</v>
      </c>
      <c r="GZ63" s="128">
        <v>15.517241379310349</v>
      </c>
      <c r="HA63" s="128">
        <v>45.794392523364493</v>
      </c>
      <c r="HB63" s="128">
        <v>15.384615384615381</v>
      </c>
      <c r="HC63" s="128">
        <v>17.647058823529413</v>
      </c>
      <c r="HD63" s="128">
        <v>22.368421052631575</v>
      </c>
      <c r="HE63" s="128" t="s">
        <v>286</v>
      </c>
      <c r="HF63" s="128" t="s">
        <v>286</v>
      </c>
      <c r="HG63" s="128" t="s">
        <v>286</v>
      </c>
      <c r="HH63" s="128" t="s">
        <v>286</v>
      </c>
      <c r="HI63" s="128" t="s">
        <v>286</v>
      </c>
      <c r="HJ63" s="128" t="s">
        <v>286</v>
      </c>
      <c r="HK63" s="128" t="s">
        <v>286</v>
      </c>
      <c r="HL63" s="121" t="s">
        <v>286</v>
      </c>
      <c r="HM63" s="121" t="s">
        <v>286</v>
      </c>
      <c r="HN63" s="121" t="s">
        <v>286</v>
      </c>
      <c r="HO63" s="121">
        <v>8.6956521739130412</v>
      </c>
      <c r="HP63" s="128">
        <v>14.01869158878505</v>
      </c>
      <c r="HQ63" s="121" t="s">
        <v>286</v>
      </c>
      <c r="HR63" s="121">
        <v>5.9701492537313454</v>
      </c>
      <c r="HS63" s="121">
        <v>12.98701298701299</v>
      </c>
      <c r="HT63" s="129">
        <v>10.85271317829457</v>
      </c>
      <c r="HU63" s="128">
        <v>15.702479338842981</v>
      </c>
      <c r="HV63" s="114">
        <v>5.5555555555555562</v>
      </c>
      <c r="HW63" s="114">
        <v>8.943089430894311</v>
      </c>
      <c r="HX63" s="114">
        <v>15.25423728813559</v>
      </c>
      <c r="HY63" s="114">
        <v>16.853932584269657</v>
      </c>
      <c r="HZ63" s="114">
        <v>15.126050420168065</v>
      </c>
      <c r="IA63" s="114">
        <v>8.0808080808080831</v>
      </c>
      <c r="IB63" s="114">
        <v>4.3010752688172049</v>
      </c>
      <c r="IC63" s="114">
        <v>9.6774193548387064</v>
      </c>
      <c r="ID63" s="114">
        <v>10.434782608695652</v>
      </c>
      <c r="IE63" s="114">
        <v>6.5420560747663581</v>
      </c>
      <c r="IF63" s="114">
        <v>6.4935064935064934</v>
      </c>
      <c r="IG63" s="114">
        <v>8.823529411764703</v>
      </c>
      <c r="IH63" s="114">
        <v>7.7922077922077921</v>
      </c>
      <c r="II63" s="114">
        <v>3.1007751937984493</v>
      </c>
      <c r="IJ63" s="114">
        <v>5.7851239669421481</v>
      </c>
      <c r="IK63" s="114">
        <v>4.6728971962616841</v>
      </c>
      <c r="IL63" s="114">
        <v>4.8780487804878048</v>
      </c>
      <c r="IM63" s="114">
        <v>11.016949152542367</v>
      </c>
      <c r="IN63" s="114">
        <v>5.6179775280898872</v>
      </c>
      <c r="IO63" s="114">
        <v>3.3898305084745775</v>
      </c>
      <c r="IP63" s="114">
        <v>4.0000000000000009</v>
      </c>
      <c r="IQ63" s="114">
        <v>9.6774193548387117</v>
      </c>
      <c r="IR63" s="114">
        <v>4.301075268817204</v>
      </c>
      <c r="IS63" s="114">
        <v>5.2173913043478262</v>
      </c>
      <c r="IT63" s="114">
        <v>6.5420560747663536</v>
      </c>
      <c r="IU63" s="114">
        <v>7.6923076923076943</v>
      </c>
      <c r="IV63" s="114">
        <v>4.4117647058823515</v>
      </c>
      <c r="IW63" s="114">
        <v>6.5789473684210513</v>
      </c>
      <c r="IX63" s="114" t="str">
        <f t="shared" si="52"/>
        <v>--</v>
      </c>
      <c r="IY63" s="114" t="str">
        <f t="shared" si="52"/>
        <v>--</v>
      </c>
      <c r="IZ63" s="114" t="str">
        <f t="shared" si="52"/>
        <v>--</v>
      </c>
      <c r="JA63" s="114" t="str">
        <f t="shared" si="52"/>
        <v>--</v>
      </c>
      <c r="JB63" s="114" t="str">
        <f t="shared" si="52"/>
        <v>--</v>
      </c>
      <c r="JC63" s="114" t="str">
        <f t="shared" si="52"/>
        <v>--</v>
      </c>
      <c r="JD63" s="114" t="str">
        <f t="shared" si="52"/>
        <v>--</v>
      </c>
      <c r="JE63" s="114" t="str">
        <f t="shared" si="52"/>
        <v>--</v>
      </c>
      <c r="JF63" s="114" t="str">
        <f t="shared" si="52"/>
        <v>--</v>
      </c>
      <c r="JG63" s="243">
        <v>3.3333333333333299</v>
      </c>
      <c r="JH63" s="243">
        <v>9.2307692307692299</v>
      </c>
      <c r="JI63" s="243">
        <v>11.1111111111111</v>
      </c>
      <c r="JJ63" s="243">
        <v>7.1428571428571397</v>
      </c>
      <c r="JK63" s="243">
        <v>4.9382716049382704</v>
      </c>
      <c r="JL63" s="243">
        <v>1.8518518518518501</v>
      </c>
      <c r="JM63" s="243">
        <v>11.6666666666667</v>
      </c>
      <c r="JN63" s="243">
        <v>12.307692307692299</v>
      </c>
      <c r="JO63" s="243">
        <v>11.1111111111111</v>
      </c>
      <c r="JP63" s="243">
        <v>10.714285714285699</v>
      </c>
      <c r="JQ63" s="243">
        <v>13.580246913580201</v>
      </c>
      <c r="JR63" s="243">
        <v>5.5555555555555598</v>
      </c>
      <c r="JS63" s="243">
        <v>15</v>
      </c>
      <c r="JT63" s="243">
        <v>13.846153846153801</v>
      </c>
      <c r="JU63" s="243">
        <v>9.5238095238095202</v>
      </c>
      <c r="JV63" s="243">
        <v>10.714285714285699</v>
      </c>
      <c r="JW63" s="243">
        <v>11.1111111111111</v>
      </c>
      <c r="JX63" s="243">
        <v>9.2592592592592595</v>
      </c>
      <c r="JY63" s="243">
        <v>6.6666666666666696</v>
      </c>
      <c r="JZ63" s="243">
        <v>4.6153846153846096</v>
      </c>
      <c r="KA63" s="243">
        <v>11.1111111111111</v>
      </c>
      <c r="KB63" s="243">
        <v>3.5714285714285698</v>
      </c>
      <c r="KC63" s="243">
        <v>13.5802469135803</v>
      </c>
      <c r="KD63" s="243">
        <v>3.7037037037037002</v>
      </c>
      <c r="KE63" s="243">
        <v>0</v>
      </c>
      <c r="KF63" s="128" t="str">
        <f t="shared" si="1"/>
        <v>--</v>
      </c>
      <c r="KG63" s="243">
        <v>14.285714285714301</v>
      </c>
      <c r="KH63" s="243">
        <v>3.5087719298245599</v>
      </c>
      <c r="KI63" s="128" t="str">
        <f t="shared" si="2"/>
        <v>--</v>
      </c>
      <c r="KJ63" s="243">
        <v>12.7272727272727</v>
      </c>
      <c r="KK63" s="243">
        <v>0</v>
      </c>
      <c r="KL63" s="243">
        <v>1.5384615384615401</v>
      </c>
      <c r="KM63" s="243">
        <v>4.6875</v>
      </c>
      <c r="KN63" s="243">
        <v>11.1111111111111</v>
      </c>
      <c r="KO63" s="243">
        <v>3.7037037037037002</v>
      </c>
      <c r="KP63" s="243">
        <v>3.7037037037037002</v>
      </c>
      <c r="KQ63" s="220">
        <v>3.2258064516128999</v>
      </c>
      <c r="KR63" s="220">
        <v>7.8947368421052602</v>
      </c>
      <c r="KS63" s="220">
        <v>9.67741935483871</v>
      </c>
      <c r="KT63" s="220">
        <v>9.2105263157894708</v>
      </c>
      <c r="KU63" s="220">
        <v>11.4754098360656</v>
      </c>
      <c r="KV63" s="220">
        <v>21.052631578947398</v>
      </c>
      <c r="KW63" s="220">
        <v>4.8387096774193603</v>
      </c>
      <c r="KX63" s="220">
        <v>6.5789473684210504</v>
      </c>
      <c r="KY63" s="128" t="str">
        <f t="shared" si="51"/>
        <v>--</v>
      </c>
      <c r="KZ63" s="128" t="str">
        <f t="shared" si="51"/>
        <v>--</v>
      </c>
      <c r="LA63" s="220">
        <v>6.4516129032258096</v>
      </c>
      <c r="LB63" s="128" t="str">
        <f t="shared" si="42"/>
        <v>--</v>
      </c>
      <c r="LC63" s="295">
        <v>32.8125</v>
      </c>
      <c r="LD63" s="295">
        <v>10</v>
      </c>
      <c r="LE63" s="295">
        <v>18.840579710144929</v>
      </c>
      <c r="LF63" s="295">
        <v>9.3750000000000018</v>
      </c>
      <c r="LG63" s="295">
        <v>21.052631578947363</v>
      </c>
      <c r="LH63" s="295">
        <v>18.965517241379306</v>
      </c>
      <c r="LI63" s="295">
        <v>13.580246913580247</v>
      </c>
      <c r="LJ63" s="295">
        <v>12.727272727272728</v>
      </c>
      <c r="LK63" s="380">
        <v>19.117647058823529</v>
      </c>
      <c r="LL63" s="381">
        <v>14.084507042253518</v>
      </c>
      <c r="LM63" s="381">
        <v>21.052631578947366</v>
      </c>
      <c r="LN63" s="381">
        <v>4.166666666666667</v>
      </c>
      <c r="LO63" s="380">
        <v>23.809523809523803</v>
      </c>
      <c r="LP63" s="381">
        <v>5</v>
      </c>
      <c r="LQ63" s="381">
        <v>7.2463768115942049</v>
      </c>
      <c r="LR63" s="381">
        <v>3.2258064516129026</v>
      </c>
      <c r="LS63" s="381">
        <v>18.421052631578952</v>
      </c>
      <c r="LT63" s="381">
        <v>18.96551724137931</v>
      </c>
      <c r="LU63" s="381">
        <v>16.049382716049386</v>
      </c>
      <c r="LV63" s="381">
        <v>14.545454545454547</v>
      </c>
      <c r="LW63" s="381">
        <v>20.588235294117649</v>
      </c>
      <c r="LX63" s="381">
        <v>16.901408450704228</v>
      </c>
      <c r="LY63" s="381">
        <v>15.517241379310342</v>
      </c>
      <c r="LZ63" s="381">
        <v>10.416666666666668</v>
      </c>
      <c r="MA63" s="380">
        <v>45.9016393442623</v>
      </c>
      <c r="MB63" s="381">
        <v>33.898305084745765</v>
      </c>
      <c r="MC63" s="381">
        <v>26.086956521739133</v>
      </c>
      <c r="MD63" s="381">
        <v>30.158730158730162</v>
      </c>
      <c r="ME63" s="381">
        <v>39.473684210526308</v>
      </c>
      <c r="MF63" s="381">
        <v>29.310344827586206</v>
      </c>
      <c r="MG63" s="381">
        <v>39.506172839506171</v>
      </c>
      <c r="MH63" s="381">
        <v>29.090909090909093</v>
      </c>
      <c r="MI63" s="381">
        <v>42.647058823529413</v>
      </c>
      <c r="MJ63" s="381">
        <v>30.434782608695652</v>
      </c>
      <c r="MK63" s="381">
        <v>35.087719298245624</v>
      </c>
      <c r="ML63" s="381">
        <v>27.083333333333336</v>
      </c>
      <c r="MM63" s="378" t="str">
        <f t="shared" si="5"/>
        <v>--</v>
      </c>
      <c r="MN63" s="381">
        <v>23.333333333333343</v>
      </c>
      <c r="MO63" s="381">
        <v>23.188405797101446</v>
      </c>
      <c r="MP63" s="381">
        <v>21.875000000000011</v>
      </c>
      <c r="MQ63" s="378" t="str">
        <f t="shared" si="6"/>
        <v>--</v>
      </c>
      <c r="MR63" s="381">
        <v>29.310344827586203</v>
      </c>
      <c r="MS63" s="381">
        <v>24.691358024691361</v>
      </c>
      <c r="MT63" s="381">
        <v>21.818181818181813</v>
      </c>
      <c r="MU63" s="378" t="str">
        <f t="shared" si="7"/>
        <v>--</v>
      </c>
      <c r="MV63" s="381">
        <v>25.352112676056333</v>
      </c>
      <c r="MW63" s="381">
        <v>29.310344827586214</v>
      </c>
      <c r="MX63" s="381">
        <v>20.833333333333336</v>
      </c>
      <c r="MY63" s="380">
        <v>33.898305084745765</v>
      </c>
      <c r="MZ63" s="381">
        <v>21.666666666666668</v>
      </c>
      <c r="NA63" s="381">
        <v>23.188405797101446</v>
      </c>
      <c r="NB63" s="381">
        <v>18.75</v>
      </c>
      <c r="NC63" s="381">
        <v>34.210526315789465</v>
      </c>
      <c r="ND63" s="381">
        <v>27.586206896551722</v>
      </c>
      <c r="NE63" s="381">
        <v>30.864197530864214</v>
      </c>
      <c r="NF63" s="381">
        <v>21.818181818181817</v>
      </c>
      <c r="NG63" s="381">
        <v>27.941176470588239</v>
      </c>
      <c r="NH63" s="381">
        <v>32.394366197183096</v>
      </c>
      <c r="NI63" s="381">
        <v>38.596491228070164</v>
      </c>
      <c r="NJ63" s="381">
        <v>20.833333333333332</v>
      </c>
      <c r="NK63" s="380">
        <v>11.111111111111112</v>
      </c>
      <c r="NL63" s="381">
        <v>11.475409836065577</v>
      </c>
      <c r="NM63" s="381">
        <v>7.2463768115942049</v>
      </c>
      <c r="NN63" s="381">
        <v>10.769230769230774</v>
      </c>
      <c r="NO63" s="381">
        <v>10.526315789473681</v>
      </c>
      <c r="NP63" s="381">
        <v>6.8965517241379297</v>
      </c>
      <c r="NQ63" s="381">
        <v>9.8765432098765444</v>
      </c>
      <c r="NR63" s="381">
        <v>5.4545454545454559</v>
      </c>
      <c r="NS63" s="381">
        <v>10.144927536231888</v>
      </c>
      <c r="NT63" s="381">
        <v>14.285714285714286</v>
      </c>
      <c r="NU63" s="381">
        <v>14.035087719298245</v>
      </c>
      <c r="NV63" s="381">
        <v>6.1224489795918364</v>
      </c>
      <c r="NW63" s="380">
        <v>4.8387096774193541</v>
      </c>
      <c r="NX63" s="381">
        <v>8.3333333333333339</v>
      </c>
      <c r="NY63" s="381">
        <v>11.594202898550725</v>
      </c>
      <c r="NZ63" s="381">
        <v>9.2307692307692282</v>
      </c>
      <c r="OA63" s="381">
        <v>7.8947368421052646</v>
      </c>
      <c r="OB63" s="381">
        <v>5.1724137931034475</v>
      </c>
      <c r="OC63" s="381">
        <v>9.8765432098765409</v>
      </c>
      <c r="OD63" s="381">
        <v>5.4545454545454559</v>
      </c>
      <c r="OE63" s="381">
        <v>5.7971014492753632</v>
      </c>
      <c r="OF63" s="381">
        <v>12.857142857142852</v>
      </c>
      <c r="OG63" s="381">
        <v>24.137931034482762</v>
      </c>
      <c r="OH63" s="381">
        <v>10.204081632653061</v>
      </c>
      <c r="OI63" s="380">
        <v>15.254237288135592</v>
      </c>
      <c r="OJ63" s="381">
        <v>6.5573770491803263</v>
      </c>
      <c r="OK63" s="381">
        <v>7.2463768115942031</v>
      </c>
      <c r="OL63" s="381">
        <v>9.2307692307692299</v>
      </c>
      <c r="OM63" s="381">
        <v>11.842105263157897</v>
      </c>
      <c r="ON63" s="381">
        <v>6.8965517241379315</v>
      </c>
      <c r="OO63" s="381">
        <v>13.580246913580247</v>
      </c>
      <c r="OP63" s="381">
        <v>7.2727272727272716</v>
      </c>
      <c r="OQ63" s="381">
        <v>7.2463768115942049</v>
      </c>
      <c r="OR63" s="381">
        <v>4.225352112676056</v>
      </c>
      <c r="OS63" s="381">
        <v>14.035087719298241</v>
      </c>
      <c r="OT63" s="381">
        <v>2.0408163265306123</v>
      </c>
      <c r="OU63" s="378" t="str">
        <f t="shared" si="8"/>
        <v>--</v>
      </c>
      <c r="OV63" s="381">
        <v>14.754098360655734</v>
      </c>
      <c r="OW63" s="381">
        <v>14.492753623188403</v>
      </c>
      <c r="OX63" s="381">
        <v>10.769230769230774</v>
      </c>
      <c r="OY63" s="378" t="str">
        <f t="shared" si="9"/>
        <v>--</v>
      </c>
      <c r="OZ63" s="381">
        <v>8.6206896551724128</v>
      </c>
      <c r="PA63" s="381">
        <v>13.580246913580247</v>
      </c>
      <c r="PB63" s="381">
        <v>5.454545454545455</v>
      </c>
      <c r="PC63" s="378" t="str">
        <f t="shared" si="10"/>
        <v>--</v>
      </c>
      <c r="PD63" s="381">
        <v>9.8591549295774641</v>
      </c>
      <c r="PE63" s="381">
        <v>15.517241379310342</v>
      </c>
      <c r="PF63" s="381">
        <v>8.1632653061224509</v>
      </c>
      <c r="PG63" s="380">
        <v>15.000000000000002</v>
      </c>
      <c r="PH63" s="381">
        <v>9.9999999999999982</v>
      </c>
      <c r="PI63" s="381">
        <v>13.043478260869566</v>
      </c>
      <c r="PJ63" s="381">
        <v>9.2307692307692299</v>
      </c>
      <c r="PK63" s="381">
        <v>11.842105263157897</v>
      </c>
      <c r="PL63" s="381">
        <v>5.1724137931034475</v>
      </c>
      <c r="PM63" s="381">
        <v>13.580246913580247</v>
      </c>
      <c r="PN63" s="381">
        <v>7.2727272727272716</v>
      </c>
      <c r="PO63" s="381">
        <v>17.391304347826097</v>
      </c>
      <c r="PP63" s="381">
        <v>11.267605633802823</v>
      </c>
      <c r="PQ63" s="381">
        <v>12.280701754385964</v>
      </c>
      <c r="PR63" s="381">
        <v>2.0408163265306123</v>
      </c>
      <c r="PS63" s="380">
        <v>1.4925373134328361</v>
      </c>
      <c r="PT63" s="381">
        <v>8.5714285714285747</v>
      </c>
      <c r="PU63" s="381">
        <v>9.0909090909090917</v>
      </c>
      <c r="PV63" s="381">
        <v>2.1739130434782608</v>
      </c>
      <c r="PW63" s="380">
        <v>13.432835820895518</v>
      </c>
      <c r="PX63" s="381">
        <v>10.000000000000004</v>
      </c>
      <c r="PY63" s="381">
        <v>20.37037037037037</v>
      </c>
      <c r="PZ63" s="381">
        <v>10.869565217391308</v>
      </c>
      <c r="QA63" s="380">
        <v>10.447761194029853</v>
      </c>
      <c r="QB63" s="381">
        <v>17.142857142857142</v>
      </c>
      <c r="QC63" s="381">
        <v>23.636363636363633</v>
      </c>
      <c r="QD63" s="381">
        <v>8.695652173913043</v>
      </c>
      <c r="QE63" s="380">
        <v>4.4776119402985062</v>
      </c>
      <c r="QF63" s="381">
        <v>8.571428571428573</v>
      </c>
      <c r="QG63" s="381">
        <v>14.814814814814813</v>
      </c>
      <c r="QH63" s="381">
        <v>4.3478260869565215</v>
      </c>
      <c r="QI63" s="380">
        <v>19.047619047619047</v>
      </c>
      <c r="QJ63" s="381">
        <v>6.666666666666667</v>
      </c>
      <c r="QK63" s="381">
        <v>18.46153846153846</v>
      </c>
      <c r="QL63" s="381">
        <v>7.8125</v>
      </c>
      <c r="QM63" s="378" t="str">
        <f t="shared" si="11"/>
        <v>--</v>
      </c>
      <c r="QN63" s="381">
        <v>12.500000000000002</v>
      </c>
      <c r="QO63" s="381">
        <v>17.28395061728396</v>
      </c>
      <c r="QP63" s="381">
        <v>11.111111111111112</v>
      </c>
      <c r="QQ63" s="378" t="str">
        <f t="shared" si="12"/>
        <v>--</v>
      </c>
      <c r="QR63" s="381">
        <v>15.714285714285714</v>
      </c>
      <c r="QS63" s="381">
        <v>21.15384615384616</v>
      </c>
      <c r="QT63" s="381">
        <v>12.76595744680851</v>
      </c>
      <c r="QU63" s="380">
        <v>12.698412698412696</v>
      </c>
      <c r="QV63" s="381">
        <v>8.3333333333333339</v>
      </c>
      <c r="QW63" s="381">
        <v>15.384615384615378</v>
      </c>
      <c r="QX63" s="381">
        <v>9.3750000000000018</v>
      </c>
      <c r="QY63" s="378" t="str">
        <f t="shared" si="13"/>
        <v>--</v>
      </c>
      <c r="QZ63" s="381">
        <v>14.285714285714279</v>
      </c>
      <c r="RA63" s="381">
        <v>10</v>
      </c>
      <c r="RB63" s="381">
        <v>7.4074074074074066</v>
      </c>
      <c r="RC63" s="378" t="str">
        <f t="shared" si="14"/>
        <v>--</v>
      </c>
      <c r="RD63" s="381">
        <v>12.857142857142858</v>
      </c>
      <c r="RE63" s="381">
        <v>12.96296296296296</v>
      </c>
      <c r="RF63" s="381">
        <v>8.5106382978723403</v>
      </c>
    </row>
    <row r="64" spans="1:474" x14ac:dyDescent="0.25">
      <c r="A64" s="114">
        <v>60</v>
      </c>
      <c r="B64" s="93" t="s">
        <v>60</v>
      </c>
      <c r="C64" s="126">
        <v>30.985915492957751</v>
      </c>
      <c r="D64" s="126">
        <v>28.31050228310502</v>
      </c>
      <c r="E64" s="126">
        <v>15.841584158415825</v>
      </c>
      <c r="F64" s="126">
        <v>28.840125391849554</v>
      </c>
      <c r="G64" s="126">
        <v>25.063291139240505</v>
      </c>
      <c r="H64" s="126">
        <v>17.151162790697672</v>
      </c>
      <c r="I64" s="126">
        <v>30.827067669172916</v>
      </c>
      <c r="J64" s="126">
        <v>30.714285714285719</v>
      </c>
      <c r="K64" s="126">
        <v>13.425925925925934</v>
      </c>
      <c r="L64" s="126">
        <v>24.909747292418778</v>
      </c>
      <c r="M64" s="128">
        <v>24.0418118466899</v>
      </c>
      <c r="N64" s="128">
        <v>15.416666666666663</v>
      </c>
      <c r="O64" s="128">
        <v>23.85620915032678</v>
      </c>
      <c r="P64" s="128">
        <v>19.714285714285726</v>
      </c>
      <c r="Q64" s="128">
        <v>11.45833333333333</v>
      </c>
      <c r="R64" s="128">
        <v>65.826330532212864</v>
      </c>
      <c r="S64" s="128">
        <v>40.689655172413801</v>
      </c>
      <c r="T64" s="128">
        <v>20.860927152317906</v>
      </c>
      <c r="U64" s="128">
        <v>58.695652173912997</v>
      </c>
      <c r="V64" s="128">
        <v>47.23618090452262</v>
      </c>
      <c r="W64" s="128">
        <v>22.674418604651159</v>
      </c>
      <c r="X64" s="128">
        <v>60.902255639097731</v>
      </c>
      <c r="Y64" s="128">
        <v>49.280575539568389</v>
      </c>
      <c r="Z64" s="128">
        <v>26.851851851851848</v>
      </c>
      <c r="AA64" s="128">
        <v>56.1151079136691</v>
      </c>
      <c r="AB64" s="132">
        <v>44.444444444444457</v>
      </c>
      <c r="AC64" s="132">
        <v>31.250000000000007</v>
      </c>
      <c r="AD64" s="132">
        <v>50.653594771241863</v>
      </c>
      <c r="AE64" s="132">
        <v>37.14285714285716</v>
      </c>
      <c r="AF64" s="128">
        <v>18.055555555555564</v>
      </c>
      <c r="AG64" s="126">
        <v>43.502824858757073</v>
      </c>
      <c r="AH64" s="126">
        <v>18.807339449541281</v>
      </c>
      <c r="AI64" s="133">
        <v>9.2715231788079393</v>
      </c>
      <c r="AJ64" s="133">
        <v>43.613707165109012</v>
      </c>
      <c r="AK64" s="128">
        <v>26.767676767676772</v>
      </c>
      <c r="AL64" s="128">
        <v>9.9415204678362574</v>
      </c>
      <c r="AM64" s="128">
        <v>42.481203007518744</v>
      </c>
      <c r="AN64" s="128">
        <v>27.240143369175613</v>
      </c>
      <c r="AO64" s="128">
        <v>13.888888888888888</v>
      </c>
      <c r="AP64" s="128">
        <v>36.594202898550741</v>
      </c>
      <c r="AQ64" s="128">
        <v>25.964912280701764</v>
      </c>
      <c r="AR64" s="128">
        <v>13.445378151260506</v>
      </c>
      <c r="AS64" s="128">
        <v>40.196078431372584</v>
      </c>
      <c r="AT64" s="128">
        <v>22.571428571428562</v>
      </c>
      <c r="AU64" s="128">
        <v>9.7560975609756042</v>
      </c>
      <c r="AV64" s="128" t="s">
        <v>286</v>
      </c>
      <c r="AW64" s="128" t="s">
        <v>286</v>
      </c>
      <c r="AX64" s="132" t="s">
        <v>286</v>
      </c>
      <c r="AY64" s="132" t="s">
        <v>286</v>
      </c>
      <c r="AZ64" s="132" t="s">
        <v>286</v>
      </c>
      <c r="BA64" s="132" t="s">
        <v>286</v>
      </c>
      <c r="BB64" s="128" t="s">
        <v>286</v>
      </c>
      <c r="BC64" s="132" t="s">
        <v>286</v>
      </c>
      <c r="BD64" s="132" t="s">
        <v>286</v>
      </c>
      <c r="BE64" s="132" t="s">
        <v>286</v>
      </c>
      <c r="BF64" s="132">
        <v>21.328671328671337</v>
      </c>
      <c r="BG64" s="128">
        <v>17.991631799163194</v>
      </c>
      <c r="BH64" s="121" t="s">
        <v>286</v>
      </c>
      <c r="BI64" s="121">
        <v>20.571428571428594</v>
      </c>
      <c r="BJ64" s="121">
        <v>14.930555555555552</v>
      </c>
      <c r="BK64" s="121" t="s">
        <v>286</v>
      </c>
      <c r="BL64" s="128" t="s">
        <v>286</v>
      </c>
      <c r="BM64" s="121" t="s">
        <v>286</v>
      </c>
      <c r="BN64" s="114" t="s">
        <v>286</v>
      </c>
      <c r="BO64" s="114" t="s">
        <v>286</v>
      </c>
      <c r="BP64" s="114" t="s">
        <v>286</v>
      </c>
      <c r="BQ64" s="128" t="s">
        <v>286</v>
      </c>
      <c r="BR64" s="121" t="s">
        <v>286</v>
      </c>
      <c r="BS64" s="121" t="s">
        <v>286</v>
      </c>
      <c r="BT64" s="121" t="s">
        <v>286</v>
      </c>
      <c r="BU64" s="128">
        <v>27.972027972027977</v>
      </c>
      <c r="BV64" s="121">
        <v>24.68619246861924</v>
      </c>
      <c r="BW64" s="121" t="s">
        <v>286</v>
      </c>
      <c r="BX64" s="121">
        <v>31.321839080459771</v>
      </c>
      <c r="BY64" s="128">
        <v>17.708333333333318</v>
      </c>
      <c r="BZ64" s="121">
        <v>35.277777777777779</v>
      </c>
      <c r="CA64" s="121">
        <v>43.409090909090899</v>
      </c>
      <c r="CB64" s="121">
        <v>31.683168316831694</v>
      </c>
      <c r="CC64" s="128">
        <v>45.987654320987666</v>
      </c>
      <c r="CD64" s="121">
        <v>46.231155778894461</v>
      </c>
      <c r="CE64" s="121">
        <v>37.681159420289838</v>
      </c>
      <c r="CF64" s="121">
        <v>38.28996282527882</v>
      </c>
      <c r="CG64" s="128">
        <v>47.499999999999993</v>
      </c>
      <c r="CH64" s="121">
        <v>35.185185185185183</v>
      </c>
      <c r="CI64" s="121">
        <v>29.893238434163699</v>
      </c>
      <c r="CJ64" s="121">
        <v>33.680555555555564</v>
      </c>
      <c r="CK64" s="121">
        <v>32.217573221757313</v>
      </c>
      <c r="CL64" s="121">
        <v>29.934210526315788</v>
      </c>
      <c r="CM64" s="121">
        <v>28.08022922636102</v>
      </c>
      <c r="CN64" s="121">
        <v>22.758620689655174</v>
      </c>
      <c r="CO64" s="121">
        <v>8.7818696883852656</v>
      </c>
      <c r="CP64" s="128">
        <v>15.681818181818176</v>
      </c>
      <c r="CQ64" s="121">
        <v>13.576158940397358</v>
      </c>
      <c r="CR64" s="121">
        <v>14.018691588785048</v>
      </c>
      <c r="CS64" s="114">
        <v>10.579345088161208</v>
      </c>
      <c r="CT64" s="114">
        <v>9.8550724637681189</v>
      </c>
      <c r="CU64" s="128">
        <v>9.8859315589353614</v>
      </c>
      <c r="CV64" s="121">
        <v>13.571428571428578</v>
      </c>
      <c r="CW64" s="121">
        <v>11.111111111111111</v>
      </c>
      <c r="CX64" s="114">
        <v>10.108303249097476</v>
      </c>
      <c r="CY64" s="114">
        <v>16.43356643356644</v>
      </c>
      <c r="CZ64" s="128">
        <v>13.445378151260499</v>
      </c>
      <c r="DA64" s="121">
        <v>10.810810810810811</v>
      </c>
      <c r="DB64" s="121">
        <v>16.184971098265912</v>
      </c>
      <c r="DC64" s="114">
        <v>13.380281690140857</v>
      </c>
      <c r="DD64" s="114" t="s">
        <v>286</v>
      </c>
      <c r="DE64" s="128" t="s">
        <v>286</v>
      </c>
      <c r="DF64" s="121" t="s">
        <v>286</v>
      </c>
      <c r="DG64" s="121" t="s">
        <v>286</v>
      </c>
      <c r="DH64" s="114" t="s">
        <v>286</v>
      </c>
      <c r="DI64" s="114" t="s">
        <v>286</v>
      </c>
      <c r="DJ64" s="128" t="s">
        <v>286</v>
      </c>
      <c r="DK64" s="121" t="s">
        <v>286</v>
      </c>
      <c r="DL64" s="121" t="s">
        <v>286</v>
      </c>
      <c r="DM64" s="121">
        <v>57.039711191335734</v>
      </c>
      <c r="DN64" s="121">
        <v>44.097222222222236</v>
      </c>
      <c r="DO64" s="128">
        <v>28.033472803347273</v>
      </c>
      <c r="DP64" s="121">
        <v>51.315789473684205</v>
      </c>
      <c r="DQ64" s="121">
        <v>42.485549132947995</v>
      </c>
      <c r="DR64" s="121">
        <v>25.517241379310331</v>
      </c>
      <c r="DS64" s="121" t="s">
        <v>286</v>
      </c>
      <c r="DT64" s="128" t="s">
        <v>286</v>
      </c>
      <c r="DU64" s="131" t="s">
        <v>286</v>
      </c>
      <c r="DV64" s="131" t="s">
        <v>286</v>
      </c>
      <c r="DW64" s="114" t="s">
        <v>286</v>
      </c>
      <c r="DX64" s="131" t="s">
        <v>286</v>
      </c>
      <c r="DY64" s="128" t="s">
        <v>286</v>
      </c>
      <c r="DZ64" s="128" t="s">
        <v>286</v>
      </c>
      <c r="EA64" s="128" t="s">
        <v>286</v>
      </c>
      <c r="EB64" s="128">
        <v>49.822064056939517</v>
      </c>
      <c r="EC64" s="128">
        <v>51.388888888888893</v>
      </c>
      <c r="ED64" s="128">
        <v>41.004184100418428</v>
      </c>
      <c r="EE64" s="128">
        <v>43.092105263157869</v>
      </c>
      <c r="EF64" s="128">
        <v>52.586206896551715</v>
      </c>
      <c r="EG64" s="128">
        <v>31.724137931034473</v>
      </c>
      <c r="EH64" s="128">
        <v>1.9498607242339836</v>
      </c>
      <c r="EI64" s="128">
        <v>8.4090909090909047</v>
      </c>
      <c r="EJ64" s="128">
        <v>5.2805280528052814</v>
      </c>
      <c r="EK64" s="128">
        <v>4.6439628482972157</v>
      </c>
      <c r="EL64" s="121">
        <v>5.2631578947368425</v>
      </c>
      <c r="EM64" s="121">
        <v>7.2674418604651212</v>
      </c>
      <c r="EN64" s="121">
        <v>4.9242424242424248</v>
      </c>
      <c r="EO64" s="121">
        <v>6.4285714285714288</v>
      </c>
      <c r="EP64" s="128">
        <v>5.092592592592597</v>
      </c>
      <c r="EQ64" s="121">
        <v>1.4234875444839865</v>
      </c>
      <c r="ER64" s="121">
        <v>4.529616724738676</v>
      </c>
      <c r="ES64" s="121">
        <v>7.1129707112970708</v>
      </c>
      <c r="ET64" s="121">
        <v>3.2786885245901649</v>
      </c>
      <c r="EU64" s="128">
        <v>7.183908045977013</v>
      </c>
      <c r="EV64" s="121">
        <v>8.3044982698962002</v>
      </c>
      <c r="EW64" s="121">
        <v>7.514450867052024</v>
      </c>
      <c r="EX64" s="121">
        <v>9.6997690531177856</v>
      </c>
      <c r="EY64" s="121">
        <v>5.6478405315614655</v>
      </c>
      <c r="EZ64" s="128">
        <v>7.5235109717868305</v>
      </c>
      <c r="FA64" s="121">
        <v>6.9230769230769234</v>
      </c>
      <c r="FB64" s="121">
        <v>6.7055393586005865</v>
      </c>
      <c r="FC64" s="121">
        <v>7.9245283018867934</v>
      </c>
      <c r="FD64" s="121">
        <v>11.151079136690642</v>
      </c>
      <c r="FE64" s="128">
        <v>3.2407407407407405</v>
      </c>
      <c r="FF64" s="121">
        <v>5.776173285198559</v>
      </c>
      <c r="FG64" s="121">
        <v>11.57894736842105</v>
      </c>
      <c r="FH64" s="121">
        <v>2.9288702928870278</v>
      </c>
      <c r="FI64" s="121">
        <v>7.8498293515358322</v>
      </c>
      <c r="FJ64" s="128">
        <v>9.1445427728613513</v>
      </c>
      <c r="FK64" s="121">
        <v>7.2413793103448265</v>
      </c>
      <c r="FL64" s="121">
        <v>15.083798882681572</v>
      </c>
      <c r="FM64" s="121">
        <v>29.466357308584687</v>
      </c>
      <c r="FN64" s="121">
        <v>26.666666666666661</v>
      </c>
      <c r="FO64" s="128">
        <v>15.987460815047022</v>
      </c>
      <c r="FP64" s="121">
        <v>23.333333333333332</v>
      </c>
      <c r="FQ64" s="121">
        <v>18.768328445747809</v>
      </c>
      <c r="FR64" s="121">
        <v>17.803030303030301</v>
      </c>
      <c r="FS64" s="121">
        <v>22.021660649819481</v>
      </c>
      <c r="FT64" s="128">
        <v>19.444444444444439</v>
      </c>
      <c r="FU64" s="121">
        <v>9.7826086956521685</v>
      </c>
      <c r="FV64" s="121">
        <v>15.492957746478869</v>
      </c>
      <c r="FW64" s="121">
        <v>14.644351464435148</v>
      </c>
      <c r="FX64" s="121">
        <v>7.5085324232081971</v>
      </c>
      <c r="FY64" s="128">
        <v>12.058823529411766</v>
      </c>
      <c r="FZ64" s="121">
        <v>14.583333333333339</v>
      </c>
      <c r="GA64" s="121">
        <v>36.414565826330517</v>
      </c>
      <c r="GB64" s="121">
        <v>30.946882217090039</v>
      </c>
      <c r="GC64" s="121">
        <v>21.92691029900331</v>
      </c>
      <c r="GD64" s="128">
        <v>36.075949367088626</v>
      </c>
      <c r="GE64" s="121">
        <v>32.98969072164946</v>
      </c>
      <c r="GF64" s="121">
        <v>18.181818181818187</v>
      </c>
      <c r="GG64" s="121">
        <v>33.079847908745265</v>
      </c>
      <c r="GH64" s="121">
        <v>31.159420289855074</v>
      </c>
      <c r="GI64" s="128">
        <v>14.418604651162804</v>
      </c>
      <c r="GJ64" s="121">
        <v>28.880866425992785</v>
      </c>
      <c r="GK64" s="121">
        <v>24.912280701754373</v>
      </c>
      <c r="GL64" s="121">
        <v>15.899581589958157</v>
      </c>
      <c r="GM64" s="130">
        <v>22.068965517241388</v>
      </c>
      <c r="GN64" s="128">
        <v>19.411764705882351</v>
      </c>
      <c r="GO64" s="121">
        <v>15.224913494809671</v>
      </c>
      <c r="GP64" s="121">
        <v>10.055865921787703</v>
      </c>
      <c r="GQ64" s="121">
        <v>21.016166281755201</v>
      </c>
      <c r="GR64" s="121">
        <v>21.926910299003325</v>
      </c>
      <c r="GS64" s="128">
        <v>8.4905660377358512</v>
      </c>
      <c r="GT64" s="121">
        <v>18.298969072164962</v>
      </c>
      <c r="GU64" s="121">
        <v>29.032258064516146</v>
      </c>
      <c r="GV64" s="121">
        <v>8.6792452830188669</v>
      </c>
      <c r="GW64" s="121">
        <v>19.494584837545119</v>
      </c>
      <c r="GX64" s="128">
        <v>17.129629629629623</v>
      </c>
      <c r="GY64" s="128">
        <v>5.0359712230215843</v>
      </c>
      <c r="GZ64" s="128">
        <v>21.478873239436634</v>
      </c>
      <c r="HA64" s="128">
        <v>26.778242677824263</v>
      </c>
      <c r="HB64" s="128">
        <v>4.4368600682593868</v>
      </c>
      <c r="HC64" s="128">
        <v>14.159292035398243</v>
      </c>
      <c r="HD64" s="128">
        <v>24.738675958188171</v>
      </c>
      <c r="HE64" s="128" t="s">
        <v>286</v>
      </c>
      <c r="HF64" s="128" t="s">
        <v>286</v>
      </c>
      <c r="HG64" s="128" t="s">
        <v>286</v>
      </c>
      <c r="HH64" s="128" t="s">
        <v>286</v>
      </c>
      <c r="HI64" s="128" t="s">
        <v>286</v>
      </c>
      <c r="HJ64" s="128" t="s">
        <v>286</v>
      </c>
      <c r="HK64" s="128" t="s">
        <v>286</v>
      </c>
      <c r="HL64" s="121" t="s">
        <v>286</v>
      </c>
      <c r="HM64" s="121" t="s">
        <v>286</v>
      </c>
      <c r="HN64" s="121" t="s">
        <v>286</v>
      </c>
      <c r="HO64" s="121">
        <v>11.347517730496456</v>
      </c>
      <c r="HP64" s="128">
        <v>17.154811715481173</v>
      </c>
      <c r="HQ64" s="121" t="s">
        <v>286</v>
      </c>
      <c r="HR64" s="121">
        <v>11.242603550295852</v>
      </c>
      <c r="HS64" s="121">
        <v>16.608996539792383</v>
      </c>
      <c r="HT64" s="129">
        <v>10.335195530726249</v>
      </c>
      <c r="HU64" s="128">
        <v>9.6551724137931068</v>
      </c>
      <c r="HV64" s="114">
        <v>8.3056478405315506</v>
      </c>
      <c r="HW64" s="114">
        <v>8.5714285714285658</v>
      </c>
      <c r="HX64" s="114">
        <v>10.886075949367088</v>
      </c>
      <c r="HY64" s="114">
        <v>5</v>
      </c>
      <c r="HZ64" s="114">
        <v>12.167300380228141</v>
      </c>
      <c r="IA64" s="114">
        <v>9.642857142857137</v>
      </c>
      <c r="IB64" s="114">
        <v>7.8341013824884751</v>
      </c>
      <c r="IC64" s="114">
        <v>10.701107011070112</v>
      </c>
      <c r="ID64" s="114">
        <v>10.320284697508903</v>
      </c>
      <c r="IE64" s="114">
        <v>7.9497907949790783</v>
      </c>
      <c r="IF64" s="114">
        <v>10.380622837370238</v>
      </c>
      <c r="IG64" s="114">
        <v>8.5545722713864247</v>
      </c>
      <c r="IH64" s="114">
        <v>10.452961672473867</v>
      </c>
      <c r="II64" s="114">
        <v>5.0704225352112671</v>
      </c>
      <c r="IJ64" s="114">
        <v>9.2165898617511495</v>
      </c>
      <c r="IK64" s="114">
        <v>7.308970099667774</v>
      </c>
      <c r="IL64" s="114">
        <v>6.6666666666666687</v>
      </c>
      <c r="IM64" s="114">
        <v>6.1068702290076322</v>
      </c>
      <c r="IN64" s="114">
        <v>7.9411764705882346</v>
      </c>
      <c r="IO64" s="114">
        <v>4.1666666666666687</v>
      </c>
      <c r="IP64" s="114">
        <v>9.3525179856115095</v>
      </c>
      <c r="IQ64" s="114">
        <v>7.8341013824884786</v>
      </c>
      <c r="IR64" s="114">
        <v>3.2727272727272734</v>
      </c>
      <c r="IS64" s="114">
        <v>8.896797153024913</v>
      </c>
      <c r="IT64" s="114">
        <v>6.6945606694560666</v>
      </c>
      <c r="IU64" s="114">
        <v>3.1141868512110737</v>
      </c>
      <c r="IV64" s="114">
        <v>7.0588235294117627</v>
      </c>
      <c r="IW64" s="114">
        <v>8.6805555555555536</v>
      </c>
      <c r="IX64" s="114" t="str">
        <f t="shared" si="52"/>
        <v>--</v>
      </c>
      <c r="IY64" s="114" t="str">
        <f t="shared" si="52"/>
        <v>--</v>
      </c>
      <c r="IZ64" s="114" t="str">
        <f t="shared" si="52"/>
        <v>--</v>
      </c>
      <c r="JA64" s="114" t="str">
        <f t="shared" si="52"/>
        <v>--</v>
      </c>
      <c r="JB64" s="114" t="str">
        <f t="shared" si="52"/>
        <v>--</v>
      </c>
      <c r="JC64" s="114" t="str">
        <f t="shared" si="52"/>
        <v>--</v>
      </c>
      <c r="JD64" s="114" t="str">
        <f t="shared" si="52"/>
        <v>--</v>
      </c>
      <c r="JE64" s="114" t="str">
        <f t="shared" si="52"/>
        <v>--</v>
      </c>
      <c r="JF64" s="114" t="str">
        <f t="shared" si="52"/>
        <v>--</v>
      </c>
      <c r="JG64" s="243">
        <v>6.3025210084033603</v>
      </c>
      <c r="JH64" s="243">
        <v>8.5409252669039208</v>
      </c>
      <c r="JI64" s="243">
        <v>3.8297872340425498</v>
      </c>
      <c r="JJ64" s="243">
        <v>6.8965517241379297</v>
      </c>
      <c r="JK64" s="243">
        <v>5.1829268292682897</v>
      </c>
      <c r="JL64" s="243">
        <v>4.3478260869565197</v>
      </c>
      <c r="JM64" s="243">
        <v>9.2436974789915993</v>
      </c>
      <c r="JN64" s="243">
        <v>13.167259786476899</v>
      </c>
      <c r="JO64" s="243">
        <v>11.489361702127701</v>
      </c>
      <c r="JP64" s="243">
        <v>11.25</v>
      </c>
      <c r="JQ64" s="243">
        <v>13.719512195121901</v>
      </c>
      <c r="JR64" s="243">
        <v>11.0671936758893</v>
      </c>
      <c r="JS64" s="243">
        <v>9.2436974789915993</v>
      </c>
      <c r="JT64" s="243">
        <v>14.946619217081899</v>
      </c>
      <c r="JU64" s="243">
        <v>8.5106382978723403</v>
      </c>
      <c r="JV64" s="243">
        <v>11.5625</v>
      </c>
      <c r="JW64" s="243">
        <v>9.48012232415903</v>
      </c>
      <c r="JX64" s="243">
        <v>5.1383399209486198</v>
      </c>
      <c r="JY64" s="243">
        <v>7.98319327731092</v>
      </c>
      <c r="JZ64" s="243">
        <v>8.2437275985663003</v>
      </c>
      <c r="KA64" s="243">
        <v>11.063829787234001</v>
      </c>
      <c r="KB64" s="243">
        <v>6.8535825545171303</v>
      </c>
      <c r="KC64" s="243">
        <v>9.1743119266054993</v>
      </c>
      <c r="KD64" s="243">
        <v>10.671936758893301</v>
      </c>
      <c r="KE64" s="243">
        <v>4</v>
      </c>
      <c r="KF64" s="128" t="str">
        <f t="shared" si="1"/>
        <v>--</v>
      </c>
      <c r="KG64" s="243">
        <v>17.0833333333333</v>
      </c>
      <c r="KH64" s="243">
        <v>2.4615384615384599</v>
      </c>
      <c r="KI64" s="128" t="str">
        <f t="shared" si="2"/>
        <v>--</v>
      </c>
      <c r="KJ64" s="243">
        <v>15.476190476190499</v>
      </c>
      <c r="KK64" s="243">
        <v>4.6025104602510503</v>
      </c>
      <c r="KL64" s="243">
        <v>6.8100358422939102</v>
      </c>
      <c r="KM64" s="243">
        <v>4.5454545454545396</v>
      </c>
      <c r="KN64" s="243">
        <v>4.9382716049382704</v>
      </c>
      <c r="KO64" s="243">
        <v>5.7750759878419498</v>
      </c>
      <c r="KP64" s="243">
        <v>7.5098814229248996</v>
      </c>
      <c r="KQ64" s="220">
        <v>3.515625</v>
      </c>
      <c r="KR64" s="220">
        <v>2.7777777777777799</v>
      </c>
      <c r="KS64" s="220">
        <v>10.1960784313726</v>
      </c>
      <c r="KT64" s="220">
        <v>12.693498452012401</v>
      </c>
      <c r="KU64" s="220">
        <v>13.833992094861699</v>
      </c>
      <c r="KV64" s="220">
        <v>19.195046439628499</v>
      </c>
      <c r="KW64" s="220">
        <v>3.1372549019607798</v>
      </c>
      <c r="KX64" s="220">
        <v>3.0769230769230802</v>
      </c>
      <c r="KY64" s="128" t="str">
        <f t="shared" si="51"/>
        <v>--</v>
      </c>
      <c r="KZ64" s="128" t="str">
        <f t="shared" si="51"/>
        <v>--</v>
      </c>
      <c r="LA64" s="220">
        <v>3.4883720930232598</v>
      </c>
      <c r="LB64" s="128" t="str">
        <f t="shared" si="42"/>
        <v>--</v>
      </c>
      <c r="LC64" s="295">
        <v>31.481481481481506</v>
      </c>
      <c r="LD64" s="295">
        <v>21.292775665399233</v>
      </c>
      <c r="LE64" s="295">
        <v>16.961130742049466</v>
      </c>
      <c r="LF64" s="295">
        <v>8.4337349397590398</v>
      </c>
      <c r="LG64" s="295">
        <v>25.076452599388379</v>
      </c>
      <c r="LH64" s="295">
        <v>17.522658610271918</v>
      </c>
      <c r="LI64" s="295">
        <v>9.8802395209580816</v>
      </c>
      <c r="LJ64" s="295">
        <v>7.421875</v>
      </c>
      <c r="LK64" s="380">
        <v>30.2469135802469</v>
      </c>
      <c r="LL64" s="381">
        <v>21.269841269841269</v>
      </c>
      <c r="LM64" s="381">
        <v>12.374581939799333</v>
      </c>
      <c r="LN64" s="381">
        <v>6.8840579710144958</v>
      </c>
      <c r="LO64" s="380">
        <v>18.726591760299634</v>
      </c>
      <c r="LP64" s="381">
        <v>16.793893129770986</v>
      </c>
      <c r="LQ64" s="381">
        <v>14.134275618374575</v>
      </c>
      <c r="LR64" s="381">
        <v>5.2208835341365516</v>
      </c>
      <c r="LS64" s="381">
        <v>20.426829268292682</v>
      </c>
      <c r="LT64" s="381">
        <v>16.616314199395767</v>
      </c>
      <c r="LU64" s="381">
        <v>11.044776119402986</v>
      </c>
      <c r="LV64" s="381">
        <v>6.6406249999999982</v>
      </c>
      <c r="LW64" s="381">
        <v>23.52941176470588</v>
      </c>
      <c r="LX64" s="381">
        <v>18.670886075949369</v>
      </c>
      <c r="LY64" s="381">
        <v>13.131313131313126</v>
      </c>
      <c r="LZ64" s="381">
        <v>6.9090909090909145</v>
      </c>
      <c r="MA64" s="380">
        <v>36.466165413533844</v>
      </c>
      <c r="MB64" s="381">
        <v>33.206106870228993</v>
      </c>
      <c r="MC64" s="381">
        <v>28.01418439716312</v>
      </c>
      <c r="MD64" s="381">
        <v>24.193548387096765</v>
      </c>
      <c r="ME64" s="381">
        <v>34.556574923547394</v>
      </c>
      <c r="MF64" s="381">
        <v>32.024169184290024</v>
      </c>
      <c r="MG64" s="381">
        <v>27.245508982035961</v>
      </c>
      <c r="MH64" s="381">
        <v>25.390625000000004</v>
      </c>
      <c r="MI64" s="381">
        <v>39.628482972136233</v>
      </c>
      <c r="MJ64" s="381">
        <v>36.858974358974358</v>
      </c>
      <c r="MK64" s="381">
        <v>29.729729729729748</v>
      </c>
      <c r="ML64" s="381">
        <v>28.727272727272716</v>
      </c>
      <c r="MM64" s="378" t="str">
        <f t="shared" si="5"/>
        <v>--</v>
      </c>
      <c r="MN64" s="381">
        <v>24.714828897338396</v>
      </c>
      <c r="MO64" s="381">
        <v>23.487544483985761</v>
      </c>
      <c r="MP64" s="381">
        <v>19.028340080971645</v>
      </c>
      <c r="MQ64" s="378" t="str">
        <f t="shared" si="6"/>
        <v>--</v>
      </c>
      <c r="MR64" s="381">
        <v>22.188449848024323</v>
      </c>
      <c r="MS64" s="381">
        <v>24.477611940298509</v>
      </c>
      <c r="MT64" s="381">
        <v>16.929133858267722</v>
      </c>
      <c r="MU64" s="378" t="str">
        <f t="shared" si="7"/>
        <v>--</v>
      </c>
      <c r="MV64" s="381">
        <v>24.761904761904752</v>
      </c>
      <c r="MW64" s="381">
        <v>22.895622895622886</v>
      </c>
      <c r="MX64" s="381">
        <v>21.818181818181813</v>
      </c>
      <c r="MY64" s="380">
        <v>33.333333333333321</v>
      </c>
      <c r="MZ64" s="381">
        <v>31.297709923664129</v>
      </c>
      <c r="NA64" s="381">
        <v>25.26690391459077</v>
      </c>
      <c r="NB64" s="381">
        <v>20.967741935483865</v>
      </c>
      <c r="NC64" s="381">
        <v>33.333333333333343</v>
      </c>
      <c r="ND64" s="381">
        <v>30.815709969788543</v>
      </c>
      <c r="NE64" s="381">
        <v>27.761194029850749</v>
      </c>
      <c r="NF64" s="381">
        <v>27.34375</v>
      </c>
      <c r="NG64" s="381">
        <v>39.440993788819853</v>
      </c>
      <c r="NH64" s="381">
        <v>35.668789808917204</v>
      </c>
      <c r="NI64" s="381">
        <v>33.559322033898283</v>
      </c>
      <c r="NJ64" s="381">
        <v>24.275362318840582</v>
      </c>
      <c r="NK64" s="380">
        <v>12.592592592592597</v>
      </c>
      <c r="NL64" s="381">
        <v>13.358778625954198</v>
      </c>
      <c r="NM64" s="381">
        <v>13.829787234042556</v>
      </c>
      <c r="NN64" s="381">
        <v>6.0483870967741895</v>
      </c>
      <c r="NO64" s="381">
        <v>14.417177914110441</v>
      </c>
      <c r="NP64" s="381">
        <v>8.7878787878787854</v>
      </c>
      <c r="NQ64" s="381">
        <v>7.7611940298507527</v>
      </c>
      <c r="NR64" s="381">
        <v>6.2992125984251963</v>
      </c>
      <c r="NS64" s="381">
        <v>13.803680981595098</v>
      </c>
      <c r="NT64" s="381">
        <v>11.111111111111105</v>
      </c>
      <c r="NU64" s="381">
        <v>4.7297297297297298</v>
      </c>
      <c r="NV64" s="381">
        <v>3.6231884057971038</v>
      </c>
      <c r="NW64" s="380">
        <v>6.666666666666667</v>
      </c>
      <c r="NX64" s="381">
        <v>8.7786259541984766</v>
      </c>
      <c r="NY64" s="381">
        <v>14.234875444839865</v>
      </c>
      <c r="NZ64" s="381">
        <v>4.4354838709677438</v>
      </c>
      <c r="OA64" s="381">
        <v>8.8957055214723955</v>
      </c>
      <c r="OB64" s="381">
        <v>8.484848484848488</v>
      </c>
      <c r="OC64" s="381">
        <v>10.447761194029855</v>
      </c>
      <c r="OD64" s="381">
        <v>7.8431372549019622</v>
      </c>
      <c r="OE64" s="381">
        <v>8.2822085889570527</v>
      </c>
      <c r="OF64" s="381">
        <v>11.428571428571427</v>
      </c>
      <c r="OG64" s="381">
        <v>8.474576271186443</v>
      </c>
      <c r="OH64" s="381">
        <v>6.8840579710144931</v>
      </c>
      <c r="OI64" s="380">
        <v>4.0892193308550189</v>
      </c>
      <c r="OJ64" s="381">
        <v>8.3969465648854982</v>
      </c>
      <c r="OK64" s="381">
        <v>8.2142857142857153</v>
      </c>
      <c r="OL64" s="381">
        <v>6.0483870967741922</v>
      </c>
      <c r="OM64" s="381">
        <v>10.429447852760735</v>
      </c>
      <c r="ON64" s="381">
        <v>9.0909090909090846</v>
      </c>
      <c r="OO64" s="381">
        <v>8.0597014925373198</v>
      </c>
      <c r="OP64" s="381">
        <v>5.8823529411764701</v>
      </c>
      <c r="OQ64" s="381">
        <v>7.0987654320987685</v>
      </c>
      <c r="OR64" s="381">
        <v>10.223642172523967</v>
      </c>
      <c r="OS64" s="381">
        <v>7.1672354948805461</v>
      </c>
      <c r="OT64" s="381">
        <v>7.6086956521739113</v>
      </c>
      <c r="OU64" s="378" t="str">
        <f t="shared" si="8"/>
        <v>--</v>
      </c>
      <c r="OV64" s="381">
        <v>8.3969465648855035</v>
      </c>
      <c r="OW64" s="381">
        <v>12.857142857142861</v>
      </c>
      <c r="OX64" s="381">
        <v>8.870967741935484</v>
      </c>
      <c r="OY64" s="378" t="str">
        <f t="shared" si="9"/>
        <v>--</v>
      </c>
      <c r="OZ64" s="381">
        <v>7.5987841945288759</v>
      </c>
      <c r="PA64" s="381">
        <v>13.731343283582097</v>
      </c>
      <c r="PB64" s="381">
        <v>12.15686274509804</v>
      </c>
      <c r="PC64" s="378" t="str">
        <f t="shared" si="10"/>
        <v>--</v>
      </c>
      <c r="PD64" s="381">
        <v>7.3015873015873058</v>
      </c>
      <c r="PE64" s="381">
        <v>10.204081632653068</v>
      </c>
      <c r="PF64" s="381">
        <v>9.0579710144927521</v>
      </c>
      <c r="PG64" s="380">
        <v>13.108614232209735</v>
      </c>
      <c r="PH64" s="381">
        <v>14.122137404580153</v>
      </c>
      <c r="PI64" s="381">
        <v>12.811387900355871</v>
      </c>
      <c r="PJ64" s="381">
        <v>8.0645161290322562</v>
      </c>
      <c r="PK64" s="381">
        <v>15.692307692307702</v>
      </c>
      <c r="PL64" s="381">
        <v>12.424242424242422</v>
      </c>
      <c r="PM64" s="381">
        <v>12.238805970149251</v>
      </c>
      <c r="PN64" s="381">
        <v>11.76470588235294</v>
      </c>
      <c r="PO64" s="381">
        <v>15.217391304347833</v>
      </c>
      <c r="PP64" s="381">
        <v>17.405063291139243</v>
      </c>
      <c r="PQ64" s="381">
        <v>15.15151515151515</v>
      </c>
      <c r="PR64" s="381">
        <v>10.869565217391299</v>
      </c>
      <c r="PS64" s="380">
        <v>5.6782334384858064</v>
      </c>
      <c r="PT64" s="381">
        <v>6.0317460317460352</v>
      </c>
      <c r="PU64" s="381">
        <v>5.2816901408450692</v>
      </c>
      <c r="PV64" s="381">
        <v>6.2962962962962985</v>
      </c>
      <c r="PW64" s="380">
        <v>12.025316455696201</v>
      </c>
      <c r="PX64" s="381">
        <v>10.509554140127388</v>
      </c>
      <c r="PY64" s="381">
        <v>11.660777385159017</v>
      </c>
      <c r="PZ64" s="381">
        <v>11.152416356877328</v>
      </c>
      <c r="QA64" s="380">
        <v>17.924528301886774</v>
      </c>
      <c r="QB64" s="381">
        <v>15.238095238095239</v>
      </c>
      <c r="QC64" s="381">
        <v>13.732394366197186</v>
      </c>
      <c r="QD64" s="381">
        <v>8.5501858736059457</v>
      </c>
      <c r="QE64" s="380">
        <v>5.6962025316455724</v>
      </c>
      <c r="QF64" s="381">
        <v>6.9841269841269824</v>
      </c>
      <c r="QG64" s="381">
        <v>5.6537102473498226</v>
      </c>
      <c r="QH64" s="381">
        <v>7.4349442379182227</v>
      </c>
      <c r="QI64" s="380">
        <v>10.852713178294568</v>
      </c>
      <c r="QJ64" s="381">
        <v>11.203319502074686</v>
      </c>
      <c r="QK64" s="381">
        <v>11.870503597122303</v>
      </c>
      <c r="QL64" s="381">
        <v>10.416666666666664</v>
      </c>
      <c r="QM64" s="378" t="str">
        <f t="shared" si="11"/>
        <v>--</v>
      </c>
      <c r="QN64" s="381">
        <v>14.596273291925471</v>
      </c>
      <c r="QO64" s="381">
        <v>16.564417177914091</v>
      </c>
      <c r="QP64" s="381">
        <v>13.043478260869561</v>
      </c>
      <c r="QQ64" s="378" t="str">
        <f t="shared" si="12"/>
        <v>--</v>
      </c>
      <c r="QR64" s="381">
        <v>14.147909967845649</v>
      </c>
      <c r="QS64" s="381">
        <v>16.549295774647884</v>
      </c>
      <c r="QT64" s="381">
        <v>13.703703703703697</v>
      </c>
      <c r="QU64" s="380">
        <v>9.6899224806201598</v>
      </c>
      <c r="QV64" s="381">
        <v>9.6234309623430931</v>
      </c>
      <c r="QW64" s="381">
        <v>9.318996415770604</v>
      </c>
      <c r="QX64" s="381">
        <v>7.5313807531380776</v>
      </c>
      <c r="QY64" s="378" t="str">
        <f t="shared" si="13"/>
        <v>--</v>
      </c>
      <c r="QZ64" s="381">
        <v>9.6573208722741377</v>
      </c>
      <c r="RA64" s="381">
        <v>10.703363914373092</v>
      </c>
      <c r="RB64" s="381">
        <v>13.043478260869566</v>
      </c>
      <c r="RC64" s="378" t="str">
        <f t="shared" si="14"/>
        <v>--</v>
      </c>
      <c r="RD64" s="381">
        <v>11.935483870967747</v>
      </c>
      <c r="RE64" s="381">
        <v>10.175438596491233</v>
      </c>
      <c r="RF64" s="381">
        <v>11.070110701107016</v>
      </c>
    </row>
    <row r="65" spans="1:474" x14ac:dyDescent="0.25">
      <c r="A65" s="114">
        <v>61</v>
      </c>
      <c r="B65" s="93" t="s">
        <v>61</v>
      </c>
      <c r="C65" s="126">
        <v>21.527777777777771</v>
      </c>
      <c r="D65" s="126">
        <v>28.571428571428577</v>
      </c>
      <c r="E65" s="126">
        <v>13.761467889908252</v>
      </c>
      <c r="F65" s="126">
        <v>18.25396825396825</v>
      </c>
      <c r="G65" s="126">
        <v>31.297709923664119</v>
      </c>
      <c r="H65" s="126">
        <v>22.307692307692324</v>
      </c>
      <c r="I65" s="126">
        <v>26.363636363636363</v>
      </c>
      <c r="J65" s="126">
        <v>30.088495575221234</v>
      </c>
      <c r="K65" s="126">
        <v>14.150943396226415</v>
      </c>
      <c r="L65" s="126">
        <v>20.588235294117645</v>
      </c>
      <c r="M65" s="128">
        <v>21.276595744680847</v>
      </c>
      <c r="N65" s="128">
        <v>14.285714285714288</v>
      </c>
      <c r="O65" s="128">
        <v>24.285714285714288</v>
      </c>
      <c r="P65" s="128">
        <v>23.376623376623378</v>
      </c>
      <c r="Q65" s="128">
        <v>14.864864864864867</v>
      </c>
      <c r="R65" s="128">
        <v>48.630136986301345</v>
      </c>
      <c r="S65" s="128">
        <v>51.351351351351347</v>
      </c>
      <c r="T65" s="128">
        <v>23.148148148148152</v>
      </c>
      <c r="U65" s="128">
        <v>52.800000000000011</v>
      </c>
      <c r="V65" s="128">
        <v>46.153846153846168</v>
      </c>
      <c r="W65" s="128">
        <v>36.153846153846146</v>
      </c>
      <c r="X65" s="128">
        <v>56.250000000000036</v>
      </c>
      <c r="Y65" s="128">
        <v>52.212389380530965</v>
      </c>
      <c r="Z65" s="128">
        <v>26.168224299065429</v>
      </c>
      <c r="AA65" s="128">
        <v>49.253731343283576</v>
      </c>
      <c r="AB65" s="132">
        <v>37.234042553191493</v>
      </c>
      <c r="AC65" s="132">
        <v>23.809523809523814</v>
      </c>
      <c r="AD65" s="132">
        <v>52.857142857142854</v>
      </c>
      <c r="AE65" s="132">
        <v>42.307692307692307</v>
      </c>
      <c r="AF65" s="128">
        <v>29.729729729729726</v>
      </c>
      <c r="AG65" s="126">
        <v>39.726027397260268</v>
      </c>
      <c r="AH65" s="126">
        <v>31.531531531531535</v>
      </c>
      <c r="AI65" s="133">
        <v>11.009174311926605</v>
      </c>
      <c r="AJ65" s="133">
        <v>29.032258064516135</v>
      </c>
      <c r="AK65" s="128">
        <v>33.846153846153854</v>
      </c>
      <c r="AL65" s="128">
        <v>19.230769230769237</v>
      </c>
      <c r="AM65" s="128">
        <v>42.727272727272712</v>
      </c>
      <c r="AN65" s="128">
        <v>39.473684210526329</v>
      </c>
      <c r="AO65" s="128">
        <v>14.150943396226417</v>
      </c>
      <c r="AP65" s="128">
        <v>36.363636363636353</v>
      </c>
      <c r="AQ65" s="128">
        <v>32.978723404255312</v>
      </c>
      <c r="AR65" s="128">
        <v>13.414634146341466</v>
      </c>
      <c r="AS65" s="128">
        <v>42.857142857142861</v>
      </c>
      <c r="AT65" s="128">
        <v>21.794871794871799</v>
      </c>
      <c r="AU65" s="128">
        <v>24.324324324324326</v>
      </c>
      <c r="AV65" s="128" t="s">
        <v>286</v>
      </c>
      <c r="AW65" s="128" t="s">
        <v>286</v>
      </c>
      <c r="AX65" s="132" t="s">
        <v>286</v>
      </c>
      <c r="AY65" s="132" t="s">
        <v>286</v>
      </c>
      <c r="AZ65" s="132" t="s">
        <v>286</v>
      </c>
      <c r="BA65" s="132" t="s">
        <v>286</v>
      </c>
      <c r="BB65" s="128" t="s">
        <v>286</v>
      </c>
      <c r="BC65" s="132" t="s">
        <v>286</v>
      </c>
      <c r="BD65" s="132" t="s">
        <v>286</v>
      </c>
      <c r="BE65" s="132" t="s">
        <v>286</v>
      </c>
      <c r="BF65" s="132">
        <v>20.212765957446805</v>
      </c>
      <c r="BG65" s="128">
        <v>20.238095238095241</v>
      </c>
      <c r="BH65" s="121" t="s">
        <v>286</v>
      </c>
      <c r="BI65" s="121">
        <v>8.9743589743589745</v>
      </c>
      <c r="BJ65" s="121">
        <v>14.864864864864861</v>
      </c>
      <c r="BK65" s="121" t="s">
        <v>286</v>
      </c>
      <c r="BL65" s="128" t="s">
        <v>286</v>
      </c>
      <c r="BM65" s="121" t="s">
        <v>286</v>
      </c>
      <c r="BN65" s="114" t="s">
        <v>286</v>
      </c>
      <c r="BO65" s="114" t="s">
        <v>286</v>
      </c>
      <c r="BP65" s="114" t="s">
        <v>286</v>
      </c>
      <c r="BQ65" s="128" t="s">
        <v>286</v>
      </c>
      <c r="BR65" s="121" t="s">
        <v>286</v>
      </c>
      <c r="BS65" s="121" t="s">
        <v>286</v>
      </c>
      <c r="BT65" s="121" t="s">
        <v>286</v>
      </c>
      <c r="BU65" s="128">
        <v>29.787234042553212</v>
      </c>
      <c r="BV65" s="121">
        <v>26.19047619047619</v>
      </c>
      <c r="BW65" s="121" t="s">
        <v>286</v>
      </c>
      <c r="BX65" s="121">
        <v>20.512820512820511</v>
      </c>
      <c r="BY65" s="128">
        <v>20.270270270270277</v>
      </c>
      <c r="BZ65" s="121">
        <v>35.570469798657712</v>
      </c>
      <c r="CA65" s="121">
        <v>31.250000000000011</v>
      </c>
      <c r="CB65" s="121">
        <v>22.018348623853207</v>
      </c>
      <c r="CC65" s="128">
        <v>28.90625</v>
      </c>
      <c r="CD65" s="121">
        <v>42.424242424242415</v>
      </c>
      <c r="CE65" s="121">
        <v>32.061068702290079</v>
      </c>
      <c r="CF65" s="121">
        <v>32.456140350877199</v>
      </c>
      <c r="CG65" s="128">
        <v>40.517241379310335</v>
      </c>
      <c r="CH65" s="121">
        <v>29.245283018867937</v>
      </c>
      <c r="CI65" s="121">
        <v>27.53623188405798</v>
      </c>
      <c r="CJ65" s="121">
        <v>29.787234042553198</v>
      </c>
      <c r="CK65" s="121">
        <v>20.23809523809523</v>
      </c>
      <c r="CL65" s="121">
        <v>29.577464788732396</v>
      </c>
      <c r="CM65" s="121">
        <v>42.307692307692299</v>
      </c>
      <c r="CN65" s="121">
        <v>18.918918918918916</v>
      </c>
      <c r="CO65" s="121">
        <v>11.564625850340139</v>
      </c>
      <c r="CP65" s="128">
        <v>11.607142857142859</v>
      </c>
      <c r="CQ65" s="121">
        <v>11.81818181818182</v>
      </c>
      <c r="CR65" s="121">
        <v>0.79999999999999982</v>
      </c>
      <c r="CS65" s="114">
        <v>9.0909090909090917</v>
      </c>
      <c r="CT65" s="114">
        <v>13.740458015267178</v>
      </c>
      <c r="CU65" s="128">
        <v>9.7345132743362832</v>
      </c>
      <c r="CV65" s="121">
        <v>14.6551724137931</v>
      </c>
      <c r="CW65" s="121">
        <v>4.6728971962616832</v>
      </c>
      <c r="CX65" s="114">
        <v>3.2786885245901631</v>
      </c>
      <c r="CY65" s="114">
        <v>10.75268817204301</v>
      </c>
      <c r="CZ65" s="128">
        <v>3.6585365853658538</v>
      </c>
      <c r="DA65" s="121">
        <v>3.0769230769230771</v>
      </c>
      <c r="DB65" s="121">
        <v>6.4102564102564106</v>
      </c>
      <c r="DC65" s="114">
        <v>8.2191780821917817</v>
      </c>
      <c r="DD65" s="114" t="s">
        <v>286</v>
      </c>
      <c r="DE65" s="128" t="s">
        <v>286</v>
      </c>
      <c r="DF65" s="121" t="s">
        <v>286</v>
      </c>
      <c r="DG65" s="121" t="s">
        <v>286</v>
      </c>
      <c r="DH65" s="114" t="s">
        <v>286</v>
      </c>
      <c r="DI65" s="114" t="s">
        <v>286</v>
      </c>
      <c r="DJ65" s="128" t="s">
        <v>286</v>
      </c>
      <c r="DK65" s="121" t="s">
        <v>286</v>
      </c>
      <c r="DL65" s="121" t="s">
        <v>286</v>
      </c>
      <c r="DM65" s="121">
        <v>49.275362318840585</v>
      </c>
      <c r="DN65" s="121">
        <v>45.744680851063819</v>
      </c>
      <c r="DO65" s="128">
        <v>41.666666666666686</v>
      </c>
      <c r="DP65" s="121">
        <v>56.338028169014102</v>
      </c>
      <c r="DQ65" s="121">
        <v>43.589743589743591</v>
      </c>
      <c r="DR65" s="121">
        <v>27.397260273972606</v>
      </c>
      <c r="DS65" s="121" t="s">
        <v>286</v>
      </c>
      <c r="DT65" s="128" t="s">
        <v>286</v>
      </c>
      <c r="DU65" s="131" t="s">
        <v>286</v>
      </c>
      <c r="DV65" s="131" t="s">
        <v>286</v>
      </c>
      <c r="DW65" s="114" t="s">
        <v>286</v>
      </c>
      <c r="DX65" s="131" t="s">
        <v>286</v>
      </c>
      <c r="DY65" s="128" t="s">
        <v>286</v>
      </c>
      <c r="DZ65" s="128" t="s">
        <v>286</v>
      </c>
      <c r="EA65" s="128" t="s">
        <v>286</v>
      </c>
      <c r="EB65" s="128">
        <v>35.294117647058833</v>
      </c>
      <c r="EC65" s="128">
        <v>51.063829787234056</v>
      </c>
      <c r="ED65" s="128">
        <v>51.19047619047619</v>
      </c>
      <c r="EE65" s="128">
        <v>42.253521126760575</v>
      </c>
      <c r="EF65" s="128">
        <v>43.589743589743598</v>
      </c>
      <c r="EG65" s="128">
        <v>48.648648648648667</v>
      </c>
      <c r="EH65" s="128">
        <v>3.3557046979865786</v>
      </c>
      <c r="EI65" s="128">
        <v>7.1428571428571459</v>
      </c>
      <c r="EJ65" s="128">
        <v>5.5045871559633026</v>
      </c>
      <c r="EK65" s="128">
        <v>3.9062500000000009</v>
      </c>
      <c r="EL65" s="121">
        <v>7.5757575757575752</v>
      </c>
      <c r="EM65" s="121">
        <v>6.8702290076335899</v>
      </c>
      <c r="EN65" s="121">
        <v>0.87719298245614019</v>
      </c>
      <c r="EO65" s="121">
        <v>5.1724137931034475</v>
      </c>
      <c r="EP65" s="128">
        <v>6.5420560747663536</v>
      </c>
      <c r="EQ65" s="121">
        <v>2.9411764705882355</v>
      </c>
      <c r="ER65" s="121">
        <v>5.3191489361702136</v>
      </c>
      <c r="ES65" s="121">
        <v>4.7619047619047628</v>
      </c>
      <c r="ET65" s="121">
        <v>7.042253521126761</v>
      </c>
      <c r="EU65" s="128">
        <v>6.4102564102564124</v>
      </c>
      <c r="EV65" s="121">
        <v>9.4594594594594579</v>
      </c>
      <c r="EW65" s="121">
        <v>11.409395973154366</v>
      </c>
      <c r="EX65" s="121">
        <v>14.150943396226419</v>
      </c>
      <c r="EY65" s="121">
        <v>5.7142857142857144</v>
      </c>
      <c r="EZ65" s="128">
        <v>5.5555555555555589</v>
      </c>
      <c r="FA65" s="121">
        <v>8.4615384615384599</v>
      </c>
      <c r="FB65" s="121">
        <v>6.923076923076926</v>
      </c>
      <c r="FC65" s="121">
        <v>13.274336283185846</v>
      </c>
      <c r="FD65" s="121">
        <v>3.6036036036036041</v>
      </c>
      <c r="FE65" s="128">
        <v>2.8571428571428572</v>
      </c>
      <c r="FF65" s="121">
        <v>7.3529411764705888</v>
      </c>
      <c r="FG65" s="121">
        <v>13.043478260869566</v>
      </c>
      <c r="FH65" s="121">
        <v>4.8780487804878039</v>
      </c>
      <c r="FI65" s="121">
        <v>5.7142857142857135</v>
      </c>
      <c r="FJ65" s="128">
        <v>6.4935064935064934</v>
      </c>
      <c r="FK65" s="121">
        <v>4.1666666666666652</v>
      </c>
      <c r="FL65" s="121">
        <v>17.567567567567572</v>
      </c>
      <c r="FM65" s="121">
        <v>12.149532710280376</v>
      </c>
      <c r="FN65" s="121">
        <v>22.857142857142858</v>
      </c>
      <c r="FO65" s="128">
        <v>16.666666666666664</v>
      </c>
      <c r="FP65" s="121">
        <v>22.307692307692317</v>
      </c>
      <c r="FQ65" s="121">
        <v>19.999999999999993</v>
      </c>
      <c r="FR65" s="121">
        <v>15.044247787610621</v>
      </c>
      <c r="FS65" s="121">
        <v>19.999999999999989</v>
      </c>
      <c r="FT65" s="128">
        <v>9.5238095238095219</v>
      </c>
      <c r="FU65" s="121">
        <v>10.294117647058824</v>
      </c>
      <c r="FV65" s="121">
        <v>12.087912087912089</v>
      </c>
      <c r="FW65" s="121">
        <v>12.195121951219512</v>
      </c>
      <c r="FX65" s="121">
        <v>10</v>
      </c>
      <c r="FY65" s="128">
        <v>11.842105263157899</v>
      </c>
      <c r="FZ65" s="121">
        <v>12.500000000000004</v>
      </c>
      <c r="GA65" s="121">
        <v>44.217687074829939</v>
      </c>
      <c r="GB65" s="121">
        <v>28.037383177570103</v>
      </c>
      <c r="GC65" s="121">
        <v>14.285714285714292</v>
      </c>
      <c r="GD65" s="128">
        <v>30.952380952380963</v>
      </c>
      <c r="GE65" s="121">
        <v>35.658914728682149</v>
      </c>
      <c r="GF65" s="121">
        <v>23.076923076923077</v>
      </c>
      <c r="GG65" s="121">
        <v>32.743362831858398</v>
      </c>
      <c r="GH65" s="121">
        <v>29.357798165137627</v>
      </c>
      <c r="GI65" s="128">
        <v>16.037735849056606</v>
      </c>
      <c r="GJ65" s="121">
        <v>16.417910447761198</v>
      </c>
      <c r="GK65" s="121">
        <v>23.913043478260875</v>
      </c>
      <c r="GL65" s="121">
        <v>15.853658536585366</v>
      </c>
      <c r="GM65" s="130">
        <v>25.352112676056336</v>
      </c>
      <c r="GN65" s="128">
        <v>25.000000000000007</v>
      </c>
      <c r="GO65" s="121">
        <v>19.718309859154928</v>
      </c>
      <c r="GP65" s="121">
        <v>13.013698630136981</v>
      </c>
      <c r="GQ65" s="121">
        <v>25.233644859813072</v>
      </c>
      <c r="GR65" s="121">
        <v>29.126213592233011</v>
      </c>
      <c r="GS65" s="128">
        <v>5.6000000000000005</v>
      </c>
      <c r="GT65" s="121">
        <v>30.769230769230774</v>
      </c>
      <c r="GU65" s="121">
        <v>30.534351145038187</v>
      </c>
      <c r="GV65" s="121">
        <v>6.1946902654867282</v>
      </c>
      <c r="GW65" s="121">
        <v>15.238095238095237</v>
      </c>
      <c r="GX65" s="128">
        <v>20.95238095238096</v>
      </c>
      <c r="GY65" s="128">
        <v>1.4705882352941175</v>
      </c>
      <c r="GZ65" s="128">
        <v>15.217391304347831</v>
      </c>
      <c r="HA65" s="128">
        <v>23.170731707317067</v>
      </c>
      <c r="HB65" s="128">
        <v>2.8571428571428572</v>
      </c>
      <c r="HC65" s="128">
        <v>6.578947368421054</v>
      </c>
      <c r="HD65" s="128">
        <v>19.444444444444446</v>
      </c>
      <c r="HE65" s="128" t="s">
        <v>286</v>
      </c>
      <c r="HF65" s="128" t="s">
        <v>286</v>
      </c>
      <c r="HG65" s="128" t="s">
        <v>286</v>
      </c>
      <c r="HH65" s="128" t="s">
        <v>286</v>
      </c>
      <c r="HI65" s="128" t="s">
        <v>286</v>
      </c>
      <c r="HJ65" s="128" t="s">
        <v>286</v>
      </c>
      <c r="HK65" s="128" t="s">
        <v>286</v>
      </c>
      <c r="HL65" s="121" t="s">
        <v>286</v>
      </c>
      <c r="HM65" s="121" t="s">
        <v>286</v>
      </c>
      <c r="HN65" s="121" t="s">
        <v>286</v>
      </c>
      <c r="HO65" s="121">
        <v>12.903225806451616</v>
      </c>
      <c r="HP65" s="128">
        <v>7.3170731707317085</v>
      </c>
      <c r="HQ65" s="121" t="s">
        <v>286</v>
      </c>
      <c r="HR65" s="121">
        <v>17.105263157894726</v>
      </c>
      <c r="HS65" s="121">
        <v>16.666666666666675</v>
      </c>
      <c r="HT65" s="129">
        <v>10.067114093959729</v>
      </c>
      <c r="HU65" s="128">
        <v>7.3394495412844067</v>
      </c>
      <c r="HV65" s="114">
        <v>4.6728971962616841</v>
      </c>
      <c r="HW65" s="114">
        <v>10.236220472440943</v>
      </c>
      <c r="HX65" s="114">
        <v>10.077519379844965</v>
      </c>
      <c r="HY65" s="114">
        <v>4.5801526717557284</v>
      </c>
      <c r="HZ65" s="114">
        <v>15.178571428571431</v>
      </c>
      <c r="IA65" s="114">
        <v>10.526315789473681</v>
      </c>
      <c r="IB65" s="114">
        <v>4.6728971962616814</v>
      </c>
      <c r="IC65" s="114">
        <v>7.4626865671641784</v>
      </c>
      <c r="ID65" s="114">
        <v>9.8901098901098887</v>
      </c>
      <c r="IE65" s="114">
        <v>9.756097560975606</v>
      </c>
      <c r="IF65" s="114">
        <v>11.594202898550728</v>
      </c>
      <c r="IG65" s="114">
        <v>13.333333333333336</v>
      </c>
      <c r="IH65" s="114">
        <v>5.5555555555555562</v>
      </c>
      <c r="II65" s="114">
        <v>4.7619047619047601</v>
      </c>
      <c r="IJ65" s="114">
        <v>5.5045871559633062</v>
      </c>
      <c r="IK65" s="114">
        <v>8.4112149532710276</v>
      </c>
      <c r="IL65" s="114">
        <v>5.5555555555555562</v>
      </c>
      <c r="IM65" s="114">
        <v>6.8702290076335872</v>
      </c>
      <c r="IN65" s="114">
        <v>2.2900763358778629</v>
      </c>
      <c r="IO65" s="114">
        <v>6.3063063063063067</v>
      </c>
      <c r="IP65" s="114">
        <v>6.2499999999999982</v>
      </c>
      <c r="IQ65" s="114">
        <v>0.94339622641509402</v>
      </c>
      <c r="IR65" s="114">
        <v>1.4925373134328361</v>
      </c>
      <c r="IS65" s="114">
        <v>6.521739130434784</v>
      </c>
      <c r="IT65" s="114">
        <v>1.219512195121951</v>
      </c>
      <c r="IU65" s="114">
        <v>10.144927536231888</v>
      </c>
      <c r="IV65" s="114">
        <v>7.8947368421052646</v>
      </c>
      <c r="IW65" s="114">
        <v>6.9444444444444438</v>
      </c>
      <c r="IX65" s="114" t="str">
        <f t="shared" ref="IX65:JF74" si="77">"--"</f>
        <v>--</v>
      </c>
      <c r="IY65" s="114" t="str">
        <f t="shared" si="77"/>
        <v>--</v>
      </c>
      <c r="IZ65" s="114" t="str">
        <f t="shared" si="77"/>
        <v>--</v>
      </c>
      <c r="JA65" s="114" t="str">
        <f t="shared" si="77"/>
        <v>--</v>
      </c>
      <c r="JB65" s="114" t="str">
        <f t="shared" si="77"/>
        <v>--</v>
      </c>
      <c r="JC65" s="114" t="str">
        <f t="shared" si="77"/>
        <v>--</v>
      </c>
      <c r="JD65" s="114" t="str">
        <f t="shared" si="77"/>
        <v>--</v>
      </c>
      <c r="JE65" s="114" t="str">
        <f t="shared" si="77"/>
        <v>--</v>
      </c>
      <c r="JF65" s="114" t="str">
        <f t="shared" si="77"/>
        <v>--</v>
      </c>
      <c r="JG65" s="243">
        <v>1.3698630136986301</v>
      </c>
      <c r="JH65" s="243">
        <v>3.8961038961039001</v>
      </c>
      <c r="JI65" s="243">
        <v>11.9402985074627</v>
      </c>
      <c r="JJ65" s="243">
        <v>6.5789473684210504</v>
      </c>
      <c r="JK65" s="243">
        <v>1.8181818181818199</v>
      </c>
      <c r="JL65" s="243">
        <v>6.5573770491803298</v>
      </c>
      <c r="JM65" s="243">
        <v>13.698630136986299</v>
      </c>
      <c r="JN65" s="243">
        <v>7.7922077922077904</v>
      </c>
      <c r="JO65" s="243">
        <v>16.417910447761201</v>
      </c>
      <c r="JP65" s="243">
        <v>6.5789473684210504</v>
      </c>
      <c r="JQ65" s="243">
        <v>9.0909090909090899</v>
      </c>
      <c r="JR65" s="243">
        <v>21.311475409836099</v>
      </c>
      <c r="JS65" s="243">
        <v>19.178082191780799</v>
      </c>
      <c r="JT65" s="243">
        <v>11.6883116883117</v>
      </c>
      <c r="JU65" s="243">
        <v>4.4776119402985097</v>
      </c>
      <c r="JV65" s="243">
        <v>9.2105263157894708</v>
      </c>
      <c r="JW65" s="243">
        <v>12.7272727272727</v>
      </c>
      <c r="JX65" s="243">
        <v>11.4754098360656</v>
      </c>
      <c r="JY65" s="243">
        <v>9.5890410958903995</v>
      </c>
      <c r="JZ65" s="243">
        <v>3.8961038961039001</v>
      </c>
      <c r="KA65" s="243">
        <v>22.388059701492502</v>
      </c>
      <c r="KB65" s="243">
        <v>7.8947368421052602</v>
      </c>
      <c r="KC65" s="243">
        <v>7.2727272727272698</v>
      </c>
      <c r="KD65" s="243">
        <v>11.4754098360656</v>
      </c>
      <c r="KE65" s="243">
        <v>4.10958904109589</v>
      </c>
      <c r="KF65" s="128" t="str">
        <f t="shared" si="1"/>
        <v>--</v>
      </c>
      <c r="KG65" s="243">
        <v>13.4328358208955</v>
      </c>
      <c r="KH65" s="243">
        <v>6.5789473684210504</v>
      </c>
      <c r="KI65" s="128" t="str">
        <f t="shared" si="2"/>
        <v>--</v>
      </c>
      <c r="KJ65" s="243">
        <v>12.9032258064516</v>
      </c>
      <c r="KK65" s="243">
        <v>1.3698630136986301</v>
      </c>
      <c r="KL65" s="243">
        <v>10.3896103896104</v>
      </c>
      <c r="KM65" s="243">
        <v>4.4776119402985097</v>
      </c>
      <c r="KN65" s="243">
        <v>9.4594594594594597</v>
      </c>
      <c r="KO65" s="243">
        <v>5.5555555555555598</v>
      </c>
      <c r="KP65" s="243">
        <v>4.8387096774193497</v>
      </c>
      <c r="KQ65" s="220">
        <v>5.5555555555555598</v>
      </c>
      <c r="KR65" s="220">
        <v>2.6666666666666701</v>
      </c>
      <c r="KS65" s="220">
        <v>9.7222222222222197</v>
      </c>
      <c r="KT65" s="220">
        <v>14.8648648648649</v>
      </c>
      <c r="KU65" s="220">
        <v>8.4507042253521103</v>
      </c>
      <c r="KV65" s="220">
        <v>14.8648648648649</v>
      </c>
      <c r="KW65" s="220">
        <v>1.3888888888888899</v>
      </c>
      <c r="KX65" s="220">
        <v>0</v>
      </c>
      <c r="KY65" s="128" t="str">
        <f t="shared" si="51"/>
        <v>--</v>
      </c>
      <c r="KZ65" s="128" t="str">
        <f t="shared" si="51"/>
        <v>--</v>
      </c>
      <c r="LA65" s="220">
        <v>1.4285714285714299</v>
      </c>
      <c r="LB65" s="128" t="str">
        <f t="shared" si="42"/>
        <v>--</v>
      </c>
      <c r="LC65" s="295">
        <v>18.918918918918919</v>
      </c>
      <c r="LD65" s="295">
        <v>16.43835616438356</v>
      </c>
      <c r="LE65" s="295">
        <v>14.102564102564106</v>
      </c>
      <c r="LF65" s="295">
        <v>8.823529411764703</v>
      </c>
      <c r="LG65" s="295">
        <v>21.05263157894737</v>
      </c>
      <c r="LH65" s="295">
        <v>13.157894736842106</v>
      </c>
      <c r="LI65" s="295">
        <v>10.909090909090912</v>
      </c>
      <c r="LJ65" s="295">
        <v>8.064516129032258</v>
      </c>
      <c r="LK65" s="382" t="str">
        <f>"--"</f>
        <v>--</v>
      </c>
      <c r="LL65" s="381">
        <v>21.53846153846154</v>
      </c>
      <c r="LM65" s="381">
        <v>15.584415584415588</v>
      </c>
      <c r="LN65" s="381">
        <v>7.5757575757575761</v>
      </c>
      <c r="LO65" s="380">
        <v>21.621621621621621</v>
      </c>
      <c r="LP65" s="381">
        <v>20.547945205479458</v>
      </c>
      <c r="LQ65" s="381">
        <v>14.102564102564102</v>
      </c>
      <c r="LR65" s="381">
        <v>10.294117647058828</v>
      </c>
      <c r="LS65" s="381">
        <v>10.666666666666671</v>
      </c>
      <c r="LT65" s="381">
        <v>9.2105263157894726</v>
      </c>
      <c r="LU65" s="381">
        <v>14.545454545454545</v>
      </c>
      <c r="LV65" s="381">
        <v>8.0645161290322598</v>
      </c>
      <c r="LW65" s="382" t="str">
        <f>"--"</f>
        <v>--</v>
      </c>
      <c r="LX65" s="381">
        <v>21.538461538461547</v>
      </c>
      <c r="LY65" s="381">
        <v>12.98701298701299</v>
      </c>
      <c r="LZ65" s="381">
        <v>3.0303030303030298</v>
      </c>
      <c r="MA65" s="380">
        <v>33.783783783783782</v>
      </c>
      <c r="MB65" s="381">
        <v>42.465753424657521</v>
      </c>
      <c r="MC65" s="381">
        <v>24.358974358974361</v>
      </c>
      <c r="MD65" s="381">
        <v>32.352941176470587</v>
      </c>
      <c r="ME65" s="381">
        <v>40.78947368421052</v>
      </c>
      <c r="MF65" s="381">
        <v>34.210526315789465</v>
      </c>
      <c r="MG65" s="381">
        <v>30.909090909090907</v>
      </c>
      <c r="MH65" s="381">
        <v>27.419354838709676</v>
      </c>
      <c r="MI65" s="382" t="str">
        <f>"--"</f>
        <v>--</v>
      </c>
      <c r="MJ65" s="381">
        <v>38.46153846153846</v>
      </c>
      <c r="MK65" s="381">
        <v>19.999999999999996</v>
      </c>
      <c r="ML65" s="381">
        <v>13.63636363636364</v>
      </c>
      <c r="MM65" s="378" t="str">
        <f t="shared" si="5"/>
        <v>--</v>
      </c>
      <c r="MN65" s="381">
        <v>24.657534246575345</v>
      </c>
      <c r="MO65" s="381">
        <v>24.358974358974358</v>
      </c>
      <c r="MP65" s="381">
        <v>26.470588235294123</v>
      </c>
      <c r="MQ65" s="378" t="str">
        <f t="shared" si="6"/>
        <v>--</v>
      </c>
      <c r="MR65" s="381">
        <v>22.368421052631575</v>
      </c>
      <c r="MS65" s="381">
        <v>27.272727272727273</v>
      </c>
      <c r="MT65" s="381">
        <v>19.354838709677416</v>
      </c>
      <c r="MU65" s="378" t="str">
        <f t="shared" si="7"/>
        <v>--</v>
      </c>
      <c r="MV65" s="381">
        <v>23.076923076923073</v>
      </c>
      <c r="MW65" s="381">
        <v>29.870129870129869</v>
      </c>
      <c r="MX65" s="381">
        <v>16.666666666666675</v>
      </c>
      <c r="MY65" s="380">
        <v>28.378378378378372</v>
      </c>
      <c r="MZ65" s="381">
        <v>43.835616438356169</v>
      </c>
      <c r="NA65" s="381">
        <v>28.205128205128201</v>
      </c>
      <c r="NB65" s="381">
        <v>30.882352941176482</v>
      </c>
      <c r="NC65" s="381">
        <v>42.666666666666664</v>
      </c>
      <c r="ND65" s="381">
        <v>19.736842105263161</v>
      </c>
      <c r="NE65" s="381">
        <v>20</v>
      </c>
      <c r="NF65" s="381">
        <v>32.258064516129032</v>
      </c>
      <c r="NG65" s="382" t="str">
        <f>"--"</f>
        <v>--</v>
      </c>
      <c r="NH65" s="381">
        <v>36.923076923076913</v>
      </c>
      <c r="NI65" s="381">
        <v>19.480519480519483</v>
      </c>
      <c r="NJ65" s="381">
        <v>19.696969696969692</v>
      </c>
      <c r="NK65" s="380">
        <v>5.4794520547945194</v>
      </c>
      <c r="NL65" s="381">
        <v>5.4794520547945202</v>
      </c>
      <c r="NM65" s="381">
        <v>15.384615384615381</v>
      </c>
      <c r="NN65" s="381">
        <v>7.3529411764705888</v>
      </c>
      <c r="NO65" s="381">
        <v>12.328767123287674</v>
      </c>
      <c r="NP65" s="381">
        <v>9.2105263157894708</v>
      </c>
      <c r="NQ65" s="381">
        <v>5.454545454545455</v>
      </c>
      <c r="NR65" s="381">
        <v>3.2258064516129026</v>
      </c>
      <c r="NS65" s="382" t="str">
        <f>"--"</f>
        <v>--</v>
      </c>
      <c r="NT65" s="381">
        <v>10.606060606060611</v>
      </c>
      <c r="NU65" s="381">
        <v>6.4935064935064952</v>
      </c>
      <c r="NV65" s="381">
        <v>3.0303030303030303</v>
      </c>
      <c r="NW65" s="380">
        <v>5.4794520547945202</v>
      </c>
      <c r="NX65" s="381">
        <v>12.328767123287671</v>
      </c>
      <c r="NY65" s="381">
        <v>12.820512820512823</v>
      </c>
      <c r="NZ65" s="381">
        <v>8.9552238805970159</v>
      </c>
      <c r="OA65" s="381">
        <v>12.162162162162167</v>
      </c>
      <c r="OB65" s="381">
        <v>6.5789473684210531</v>
      </c>
      <c r="OC65" s="381">
        <v>18.181818181818183</v>
      </c>
      <c r="OD65" s="381">
        <v>12.903225806451616</v>
      </c>
      <c r="OE65" s="382" t="str">
        <f>"--"</f>
        <v>--</v>
      </c>
      <c r="OF65" s="381">
        <v>15.151515151515149</v>
      </c>
      <c r="OG65" s="381">
        <v>11.688311688311693</v>
      </c>
      <c r="OH65" s="381">
        <v>3.0769230769230758</v>
      </c>
      <c r="OI65" s="380">
        <v>2.7397260273972601</v>
      </c>
      <c r="OJ65" s="381">
        <v>13.698630136986301</v>
      </c>
      <c r="OK65" s="381">
        <v>7.6923076923076925</v>
      </c>
      <c r="OL65" s="381">
        <v>8.8235294117647083</v>
      </c>
      <c r="OM65" s="381">
        <v>8.108108108108107</v>
      </c>
      <c r="ON65" s="381">
        <v>2.6315789473684208</v>
      </c>
      <c r="OO65" s="381">
        <v>9.2592592592592595</v>
      </c>
      <c r="OP65" s="381">
        <v>9.6774193548387082</v>
      </c>
      <c r="OQ65" s="382" t="str">
        <f>"--"</f>
        <v>--</v>
      </c>
      <c r="OR65" s="381">
        <v>12.121212121212119</v>
      </c>
      <c r="OS65" s="381">
        <v>6.4935064935064926</v>
      </c>
      <c r="OT65" s="381">
        <v>7.5757575757575779</v>
      </c>
      <c r="OU65" s="378" t="str">
        <f t="shared" si="8"/>
        <v>--</v>
      </c>
      <c r="OV65" s="381">
        <v>9.5890410958904067</v>
      </c>
      <c r="OW65" s="381">
        <v>14.102564102564102</v>
      </c>
      <c r="OX65" s="381">
        <v>11.764705882352944</v>
      </c>
      <c r="OY65" s="378" t="str">
        <f t="shared" si="9"/>
        <v>--</v>
      </c>
      <c r="OZ65" s="381">
        <v>18.421052631578949</v>
      </c>
      <c r="PA65" s="381">
        <v>9.0909090909090917</v>
      </c>
      <c r="PB65" s="381">
        <v>16.129032258064512</v>
      </c>
      <c r="PC65" s="378" t="str">
        <f t="shared" si="10"/>
        <v>--</v>
      </c>
      <c r="PD65" s="381">
        <v>6.0606060606060597</v>
      </c>
      <c r="PE65" s="381">
        <v>14.285714285714288</v>
      </c>
      <c r="PF65" s="381">
        <v>6.0606060606060623</v>
      </c>
      <c r="PG65" s="380">
        <v>12.328767123287674</v>
      </c>
      <c r="PH65" s="381">
        <v>21.917808219178081</v>
      </c>
      <c r="PI65" s="381">
        <v>14.102564102564095</v>
      </c>
      <c r="PJ65" s="381">
        <v>14.705882352941178</v>
      </c>
      <c r="PK65" s="381">
        <v>11.111111111111114</v>
      </c>
      <c r="PL65" s="381">
        <v>14.473684210526315</v>
      </c>
      <c r="PM65" s="381">
        <v>10.909090909090914</v>
      </c>
      <c r="PN65" s="381">
        <v>16.129032258064516</v>
      </c>
      <c r="PO65" s="382" t="str">
        <f>"--"</f>
        <v>--</v>
      </c>
      <c r="PP65" s="381">
        <v>12.121212121212123</v>
      </c>
      <c r="PQ65" s="381">
        <v>6.4935064935064943</v>
      </c>
      <c r="PR65" s="381">
        <v>9.0909090909090899</v>
      </c>
      <c r="PS65" s="382" t="str">
        <f>"--"</f>
        <v>--</v>
      </c>
      <c r="PT65" s="381">
        <v>14.062499999999998</v>
      </c>
      <c r="PU65" s="381">
        <v>6.2499999999999991</v>
      </c>
      <c r="PV65" s="381">
        <v>3.174603174603174</v>
      </c>
      <c r="PW65" s="382" t="str">
        <f>"--"</f>
        <v>--</v>
      </c>
      <c r="PX65" s="381">
        <v>16.92307692307693</v>
      </c>
      <c r="PY65" s="381">
        <v>9.3750000000000018</v>
      </c>
      <c r="PZ65" s="381">
        <v>6.4516129032258061</v>
      </c>
      <c r="QA65" s="382" t="str">
        <f>"--"</f>
        <v>--</v>
      </c>
      <c r="QB65" s="381">
        <v>12.698412698412699</v>
      </c>
      <c r="QC65" s="381">
        <v>10.937500000000004</v>
      </c>
      <c r="QD65" s="381">
        <v>4.761904761904761</v>
      </c>
      <c r="QE65" s="382" t="str">
        <f>"--"</f>
        <v>--</v>
      </c>
      <c r="QF65" s="381">
        <v>7.8125</v>
      </c>
      <c r="QG65" s="381">
        <v>9.375</v>
      </c>
      <c r="QH65" s="381">
        <v>4.761904761904761</v>
      </c>
      <c r="QI65" s="380">
        <v>16.438356164383563</v>
      </c>
      <c r="QJ65" s="381">
        <v>15.068493150684935</v>
      </c>
      <c r="QK65" s="381">
        <v>18.181818181818176</v>
      </c>
      <c r="QL65" s="381">
        <v>14.925373134328369</v>
      </c>
      <c r="QM65" s="378" t="str">
        <f t="shared" si="11"/>
        <v>--</v>
      </c>
      <c r="QN65" s="381">
        <v>18.421052631578949</v>
      </c>
      <c r="QO65" s="381">
        <v>12.727272727272727</v>
      </c>
      <c r="QP65" s="381">
        <v>8.064516129032258</v>
      </c>
      <c r="QQ65" s="378" t="str">
        <f t="shared" si="12"/>
        <v>--</v>
      </c>
      <c r="QR65" s="381">
        <v>12.307692307692314</v>
      </c>
      <c r="QS65" s="381">
        <v>14.062500000000002</v>
      </c>
      <c r="QT65" s="381">
        <v>11.111111111111112</v>
      </c>
      <c r="QU65" s="380">
        <v>11.428571428571429</v>
      </c>
      <c r="QV65" s="381">
        <v>12.500000000000004</v>
      </c>
      <c r="QW65" s="381">
        <v>14.285714285714285</v>
      </c>
      <c r="QX65" s="381">
        <v>18.181818181818183</v>
      </c>
      <c r="QY65" s="378" t="str">
        <f t="shared" si="13"/>
        <v>--</v>
      </c>
      <c r="QZ65" s="381">
        <v>16.216216216216207</v>
      </c>
      <c r="RA65" s="381">
        <v>16.363636363636363</v>
      </c>
      <c r="RB65" s="381">
        <v>6.4516129032258061</v>
      </c>
      <c r="RC65" s="378" t="str">
        <f t="shared" si="14"/>
        <v>--</v>
      </c>
      <c r="RD65" s="381">
        <v>15.384615384615389</v>
      </c>
      <c r="RE65" s="381">
        <v>10.937500000000002</v>
      </c>
      <c r="RF65" s="381">
        <v>4.761904761904761</v>
      </c>
    </row>
    <row r="66" spans="1:474" ht="21" customHeight="1" x14ac:dyDescent="0.25">
      <c r="A66" s="114">
        <v>62</v>
      </c>
      <c r="B66" s="93" t="s">
        <v>62</v>
      </c>
      <c r="C66" s="126">
        <v>34.135004042037231</v>
      </c>
      <c r="D66" s="126">
        <v>27.15201465201466</v>
      </c>
      <c r="E66" s="126">
        <v>17.212490479817216</v>
      </c>
      <c r="F66" s="126">
        <v>30.431015811132792</v>
      </c>
      <c r="G66" s="126">
        <v>24.144736842105289</v>
      </c>
      <c r="H66" s="126">
        <v>18.669001751313516</v>
      </c>
      <c r="I66" s="126">
        <v>31.748369450873202</v>
      </c>
      <c r="J66" s="126">
        <v>25.101387406616912</v>
      </c>
      <c r="K66" s="126">
        <v>18.788315903353755</v>
      </c>
      <c r="L66" s="126">
        <v>28.030483448440116</v>
      </c>
      <c r="M66" s="128">
        <v>22.194343065693413</v>
      </c>
      <c r="N66" s="128">
        <v>15.640766902119069</v>
      </c>
      <c r="O66" s="128">
        <v>30.110062893081725</v>
      </c>
      <c r="P66" s="128">
        <v>19.236079153244283</v>
      </c>
      <c r="Q66" s="128">
        <v>14.750542299349229</v>
      </c>
      <c r="R66" s="128">
        <v>57.585513078470832</v>
      </c>
      <c r="S66" s="128">
        <v>39.261128958237805</v>
      </c>
      <c r="T66" s="128">
        <v>22.103658536585332</v>
      </c>
      <c r="U66" s="128">
        <v>55.179110919292185</v>
      </c>
      <c r="V66" s="128">
        <v>40.36435469710284</v>
      </c>
      <c r="W66" s="128">
        <v>29.469617140850023</v>
      </c>
      <c r="X66" s="128">
        <v>54.373423044575254</v>
      </c>
      <c r="Y66" s="128">
        <v>39.70493906350233</v>
      </c>
      <c r="Z66" s="128">
        <v>28.137432188065045</v>
      </c>
      <c r="AA66" s="128">
        <v>51.476893758932881</v>
      </c>
      <c r="AB66" s="132">
        <v>39.931506849315113</v>
      </c>
      <c r="AC66" s="132">
        <v>26.475548060708309</v>
      </c>
      <c r="AD66" s="132">
        <v>49.490196078431417</v>
      </c>
      <c r="AE66" s="132">
        <v>33.917858790955272</v>
      </c>
      <c r="AF66" s="128">
        <v>24.533582089552283</v>
      </c>
      <c r="AG66" s="126">
        <v>38.753278192455163</v>
      </c>
      <c r="AH66" s="126">
        <v>20.693615066605439</v>
      </c>
      <c r="AI66" s="133">
        <v>8.9210827296988278</v>
      </c>
      <c r="AJ66" s="133">
        <v>36.127355425601067</v>
      </c>
      <c r="AK66" s="128">
        <v>21.109399075500797</v>
      </c>
      <c r="AL66" s="128">
        <v>12.016865776528432</v>
      </c>
      <c r="AM66" s="128">
        <v>38.975548060708093</v>
      </c>
      <c r="AN66" s="128">
        <v>22.45943637916309</v>
      </c>
      <c r="AO66" s="128">
        <v>13.446901051105428</v>
      </c>
      <c r="AP66" s="128">
        <v>36.135657989013517</v>
      </c>
      <c r="AQ66" s="128">
        <v>22.11780884712357</v>
      </c>
      <c r="AR66" s="128">
        <v>11.722972972973004</v>
      </c>
      <c r="AS66" s="128">
        <v>35.281782437745797</v>
      </c>
      <c r="AT66" s="128">
        <v>18.786194116284491</v>
      </c>
      <c r="AU66" s="128">
        <v>11.892901618929038</v>
      </c>
      <c r="AV66" s="128" t="s">
        <v>286</v>
      </c>
      <c r="AW66" s="128" t="s">
        <v>286</v>
      </c>
      <c r="AX66" s="132" t="s">
        <v>286</v>
      </c>
      <c r="AY66" s="132" t="s">
        <v>286</v>
      </c>
      <c r="AZ66" s="132" t="s">
        <v>286</v>
      </c>
      <c r="BA66" s="132" t="s">
        <v>286</v>
      </c>
      <c r="BB66" s="128" t="s">
        <v>286</v>
      </c>
      <c r="BC66" s="132" t="s">
        <v>286</v>
      </c>
      <c r="BD66" s="132" t="s">
        <v>286</v>
      </c>
      <c r="BE66" s="132" t="s">
        <v>286</v>
      </c>
      <c r="BF66" s="132">
        <v>24.667888227210241</v>
      </c>
      <c r="BG66" s="128">
        <v>22.716548702393009</v>
      </c>
      <c r="BH66" s="121" t="s">
        <v>286</v>
      </c>
      <c r="BI66" s="121">
        <v>22.227388979307158</v>
      </c>
      <c r="BJ66" s="121">
        <v>18.892001244942424</v>
      </c>
      <c r="BK66" s="121" t="s">
        <v>286</v>
      </c>
      <c r="BL66" s="128" t="s">
        <v>286</v>
      </c>
      <c r="BM66" s="121" t="s">
        <v>286</v>
      </c>
      <c r="BN66" s="114" t="s">
        <v>286</v>
      </c>
      <c r="BO66" s="114" t="s">
        <v>286</v>
      </c>
      <c r="BP66" s="114" t="s">
        <v>286</v>
      </c>
      <c r="BQ66" s="128" t="s">
        <v>286</v>
      </c>
      <c r="BR66" s="121" t="s">
        <v>286</v>
      </c>
      <c r="BS66" s="121" t="s">
        <v>286</v>
      </c>
      <c r="BT66" s="121" t="s">
        <v>286</v>
      </c>
      <c r="BU66" s="128">
        <v>31.047096479195204</v>
      </c>
      <c r="BV66" s="121">
        <v>23.851351351351351</v>
      </c>
      <c r="BW66" s="121" t="s">
        <v>286</v>
      </c>
      <c r="BX66" s="121">
        <v>27.681260134352595</v>
      </c>
      <c r="BY66" s="128">
        <v>22.768273716951779</v>
      </c>
      <c r="BZ66" s="121">
        <v>42.76717181657164</v>
      </c>
      <c r="CA66" s="121">
        <v>36.558412268831731</v>
      </c>
      <c r="CB66" s="121">
        <v>29.514415781487102</v>
      </c>
      <c r="CC66" s="128">
        <v>45.234588680833276</v>
      </c>
      <c r="CD66" s="121">
        <v>38.441502062079266</v>
      </c>
      <c r="CE66" s="121">
        <v>32.567849686847588</v>
      </c>
      <c r="CF66" s="121">
        <v>46.10456705930968</v>
      </c>
      <c r="CG66" s="128">
        <v>40.614406779660975</v>
      </c>
      <c r="CH66" s="121">
        <v>31.660093223377562</v>
      </c>
      <c r="CI66" s="121">
        <v>39.772995980137161</v>
      </c>
      <c r="CJ66" s="121">
        <v>34.618874773139709</v>
      </c>
      <c r="CK66" s="121">
        <v>27.480659266733944</v>
      </c>
      <c r="CL66" s="121">
        <v>35.068992449882749</v>
      </c>
      <c r="CM66" s="121">
        <v>31.300345224395812</v>
      </c>
      <c r="CN66" s="121">
        <v>26.292969959739835</v>
      </c>
      <c r="CO66" s="121">
        <v>12.487205731832189</v>
      </c>
      <c r="CP66" s="128">
        <v>14.236745886654475</v>
      </c>
      <c r="CQ66" s="121">
        <v>12.160611854684516</v>
      </c>
      <c r="CR66" s="121">
        <v>12.851843770456044</v>
      </c>
      <c r="CS66" s="114">
        <v>14.466506655029475</v>
      </c>
      <c r="CT66" s="114">
        <v>11.335891175444717</v>
      </c>
      <c r="CU66" s="128">
        <v>13.215115051720511</v>
      </c>
      <c r="CV66" s="121">
        <v>15.712777191129828</v>
      </c>
      <c r="CW66" s="121">
        <v>14.648997134670497</v>
      </c>
      <c r="CX66" s="114">
        <v>11.368159203980115</v>
      </c>
      <c r="CY66" s="114">
        <v>15.731370745170182</v>
      </c>
      <c r="CZ66" s="128">
        <v>14.528173794976233</v>
      </c>
      <c r="DA66" s="121">
        <v>11.05002748763054</v>
      </c>
      <c r="DB66" s="121">
        <v>16.927753097965756</v>
      </c>
      <c r="DC66" s="114">
        <v>15.150564617314902</v>
      </c>
      <c r="DD66" s="114" t="s">
        <v>286</v>
      </c>
      <c r="DE66" s="128" t="s">
        <v>286</v>
      </c>
      <c r="DF66" s="121" t="s">
        <v>286</v>
      </c>
      <c r="DG66" s="121" t="s">
        <v>286</v>
      </c>
      <c r="DH66" s="114" t="s">
        <v>286</v>
      </c>
      <c r="DI66" s="114" t="s">
        <v>286</v>
      </c>
      <c r="DJ66" s="128" t="s">
        <v>286</v>
      </c>
      <c r="DK66" s="121" t="s">
        <v>286</v>
      </c>
      <c r="DL66" s="121" t="s">
        <v>286</v>
      </c>
      <c r="DM66" s="121">
        <v>53.528850739151245</v>
      </c>
      <c r="DN66" s="121">
        <v>36.713764813126815</v>
      </c>
      <c r="DO66" s="128">
        <v>26.985195154777866</v>
      </c>
      <c r="DP66" s="121">
        <v>50.117340286831919</v>
      </c>
      <c r="DQ66" s="121">
        <v>34.32663432663432</v>
      </c>
      <c r="DR66" s="121">
        <v>25.620347394540946</v>
      </c>
      <c r="DS66" s="121" t="s">
        <v>286</v>
      </c>
      <c r="DT66" s="128" t="s">
        <v>286</v>
      </c>
      <c r="DU66" s="131" t="s">
        <v>286</v>
      </c>
      <c r="DV66" s="131" t="s">
        <v>286</v>
      </c>
      <c r="DW66" s="114" t="s">
        <v>286</v>
      </c>
      <c r="DX66" s="131" t="s">
        <v>286</v>
      </c>
      <c r="DY66" s="128" t="s">
        <v>286</v>
      </c>
      <c r="DZ66" s="128" t="s">
        <v>286</v>
      </c>
      <c r="EA66" s="128" t="s">
        <v>286</v>
      </c>
      <c r="EB66" s="128">
        <v>46.852646638054402</v>
      </c>
      <c r="EC66" s="128">
        <v>46.997031285681622</v>
      </c>
      <c r="ED66" s="128">
        <v>33.749157113958169</v>
      </c>
      <c r="EE66" s="128">
        <v>39.837823698665929</v>
      </c>
      <c r="EF66" s="128">
        <v>41.456063065151888</v>
      </c>
      <c r="EG66" s="128">
        <v>31.465919701213767</v>
      </c>
      <c r="EH66" s="128">
        <v>5.7283464566929236</v>
      </c>
      <c r="EI66" s="128">
        <v>12.403976502485312</v>
      </c>
      <c r="EJ66" s="128">
        <v>7.4144486692014846</v>
      </c>
      <c r="EK66" s="128">
        <v>3.691132795927019</v>
      </c>
      <c r="EL66" s="121">
        <v>8.6390275667462664</v>
      </c>
      <c r="EM66" s="121">
        <v>8.2607180202161192</v>
      </c>
      <c r="EN66" s="121">
        <v>5.0280490338666013</v>
      </c>
      <c r="EO66" s="121">
        <v>10.014821088291319</v>
      </c>
      <c r="EP66" s="128">
        <v>7.7833572453371698</v>
      </c>
      <c r="EQ66" s="121">
        <v>3.7798251830852814</v>
      </c>
      <c r="ER66" s="121">
        <v>8.2631459139540056</v>
      </c>
      <c r="ES66" s="121">
        <v>7.4385728710871701</v>
      </c>
      <c r="ET66" s="121">
        <v>4.1223749027741778</v>
      </c>
      <c r="EU66" s="128">
        <v>7.0669745958429653</v>
      </c>
      <c r="EV66" s="121">
        <v>7.0208139173656514</v>
      </c>
      <c r="EW66" s="121">
        <v>11.971386492741408</v>
      </c>
      <c r="EX66" s="121">
        <v>13.44300822561695</v>
      </c>
      <c r="EY66" s="121">
        <v>8.0645161290322598</v>
      </c>
      <c r="EZ66" s="128">
        <v>9.5332018408941526</v>
      </c>
      <c r="FA66" s="121">
        <v>12.454044117647049</v>
      </c>
      <c r="FB66" s="121">
        <v>9.4609460946094668</v>
      </c>
      <c r="FC66" s="121">
        <v>12.443874278383575</v>
      </c>
      <c r="FD66" s="121">
        <v>14.850781620085275</v>
      </c>
      <c r="FE66" s="128">
        <v>9.1603053435114354</v>
      </c>
      <c r="FF66" s="121">
        <v>8.954137345304531</v>
      </c>
      <c r="FG66" s="121">
        <v>11.400097228974257</v>
      </c>
      <c r="FH66" s="121">
        <v>10.659536541889484</v>
      </c>
      <c r="FI66" s="121">
        <v>8.5123523093447968</v>
      </c>
      <c r="FJ66" s="128">
        <v>12.434325744308223</v>
      </c>
      <c r="FK66" s="121">
        <v>9.1633466135458068</v>
      </c>
      <c r="FL66" s="121">
        <v>25.878661087866067</v>
      </c>
      <c r="FM66" s="121">
        <v>35.499058380414148</v>
      </c>
      <c r="FN66" s="121">
        <v>22.589531680440857</v>
      </c>
      <c r="FO66" s="128">
        <v>21.754541426672663</v>
      </c>
      <c r="FP66" s="121">
        <v>29.123533471359597</v>
      </c>
      <c r="FQ66" s="121">
        <v>22.585383767903071</v>
      </c>
      <c r="FR66" s="121">
        <v>23.97849462365588</v>
      </c>
      <c r="FS66" s="121">
        <v>30.703422053231964</v>
      </c>
      <c r="FT66" s="128">
        <v>21.012269938650263</v>
      </c>
      <c r="FU66" s="121">
        <v>14.853658536585353</v>
      </c>
      <c r="FV66" s="121">
        <v>21.349693251533687</v>
      </c>
      <c r="FW66" s="121">
        <v>15.648445873526251</v>
      </c>
      <c r="FX66" s="121">
        <v>14.20469889278961</v>
      </c>
      <c r="FY66" s="128">
        <v>17.726929846618059</v>
      </c>
      <c r="FZ66" s="121">
        <v>12.254412254412253</v>
      </c>
      <c r="GA66" s="121">
        <v>42.782097079218417</v>
      </c>
      <c r="GB66" s="121">
        <v>41.607732201791649</v>
      </c>
      <c r="GC66" s="121">
        <v>22.580645161290331</v>
      </c>
      <c r="GD66" s="128">
        <v>36.223463687150819</v>
      </c>
      <c r="GE66" s="121">
        <v>36.221198156682092</v>
      </c>
      <c r="GF66" s="121">
        <v>22.560528246515069</v>
      </c>
      <c r="GG66" s="121">
        <v>36.598609904430944</v>
      </c>
      <c r="GH66" s="121">
        <v>34.717251252684456</v>
      </c>
      <c r="GI66" s="128">
        <v>23.082822085889575</v>
      </c>
      <c r="GJ66" s="121">
        <v>29.697862932940314</v>
      </c>
      <c r="GK66" s="121">
        <v>28.560903732809518</v>
      </c>
      <c r="GL66" s="121">
        <v>16.493738819320214</v>
      </c>
      <c r="GM66" s="130">
        <v>31.046637744034648</v>
      </c>
      <c r="GN66" s="128">
        <v>25.145018915510686</v>
      </c>
      <c r="GO66" s="121">
        <v>16.522318454363727</v>
      </c>
      <c r="GP66" s="121">
        <v>16.813602015113343</v>
      </c>
      <c r="GQ66" s="121">
        <v>35.508953817153589</v>
      </c>
      <c r="GR66" s="121">
        <v>33.464412111679088</v>
      </c>
      <c r="GS66" s="128">
        <v>11.229708694685334</v>
      </c>
      <c r="GT66" s="121">
        <v>27.624309392265197</v>
      </c>
      <c r="GU66" s="121">
        <v>29.500367376928761</v>
      </c>
      <c r="GV66" s="121">
        <v>13.017110677929397</v>
      </c>
      <c r="GW66" s="121">
        <v>27.346743295019202</v>
      </c>
      <c r="GX66" s="128">
        <v>24.817798235519746</v>
      </c>
      <c r="GY66" s="128">
        <v>10.604947342640225</v>
      </c>
      <c r="GZ66" s="128">
        <v>24.772671418038772</v>
      </c>
      <c r="HA66" s="128">
        <v>22.936763129689183</v>
      </c>
      <c r="HB66" s="128">
        <v>9.9864314789688198</v>
      </c>
      <c r="HC66" s="128">
        <v>22.051411290322591</v>
      </c>
      <c r="HD66" s="128">
        <v>20.893035654781709</v>
      </c>
      <c r="HE66" s="128" t="s">
        <v>286</v>
      </c>
      <c r="HF66" s="128" t="s">
        <v>286</v>
      </c>
      <c r="HG66" s="128" t="s">
        <v>286</v>
      </c>
      <c r="HH66" s="128" t="s">
        <v>286</v>
      </c>
      <c r="HI66" s="128" t="s">
        <v>286</v>
      </c>
      <c r="HJ66" s="128" t="s">
        <v>286</v>
      </c>
      <c r="HK66" s="128" t="s">
        <v>286</v>
      </c>
      <c r="HL66" s="121" t="s">
        <v>286</v>
      </c>
      <c r="HM66" s="121" t="s">
        <v>286</v>
      </c>
      <c r="HN66" s="121" t="s">
        <v>286</v>
      </c>
      <c r="HO66" s="121">
        <v>12.759286058851892</v>
      </c>
      <c r="HP66" s="128">
        <v>15.273368606701917</v>
      </c>
      <c r="HQ66" s="121" t="s">
        <v>286</v>
      </c>
      <c r="HR66" s="121">
        <v>12.223052028877245</v>
      </c>
      <c r="HS66" s="121">
        <v>15.984147952443811</v>
      </c>
      <c r="HT66" s="129">
        <v>12.456104110720961</v>
      </c>
      <c r="HU66" s="128">
        <v>14.028524666822536</v>
      </c>
      <c r="HV66" s="114">
        <v>11.253894080996876</v>
      </c>
      <c r="HW66" s="114">
        <v>12.968750000000018</v>
      </c>
      <c r="HX66" s="114">
        <v>12.841091492776862</v>
      </c>
      <c r="HY66" s="114">
        <v>9.2997811816192417</v>
      </c>
      <c r="HZ66" s="114">
        <v>15.532286212914478</v>
      </c>
      <c r="IA66" s="114">
        <v>13.316171308214411</v>
      </c>
      <c r="IB66" s="114">
        <v>9.5419847328244369</v>
      </c>
      <c r="IC66" s="114">
        <v>13.702042850024924</v>
      </c>
      <c r="ID66" s="114">
        <v>12.454212454212454</v>
      </c>
      <c r="IE66" s="114">
        <v>8.4607180945609652</v>
      </c>
      <c r="IF66" s="114">
        <v>13.951568519537711</v>
      </c>
      <c r="IG66" s="114">
        <v>12.087087087087061</v>
      </c>
      <c r="IH66" s="114">
        <v>9.7213005972130304</v>
      </c>
      <c r="II66" s="114">
        <v>5.8371416701287844</v>
      </c>
      <c r="IJ66" s="114">
        <v>10.777881911902526</v>
      </c>
      <c r="IK66" s="114">
        <v>7.033997655334117</v>
      </c>
      <c r="IL66" s="114">
        <v>5.9566787003610022</v>
      </c>
      <c r="IM66" s="114">
        <v>8.2874196510560161</v>
      </c>
      <c r="IN66" s="114">
        <v>8.2421590080233464</v>
      </c>
      <c r="IO66" s="114">
        <v>6.073943661971839</v>
      </c>
      <c r="IP66" s="114">
        <v>9.6857410881801194</v>
      </c>
      <c r="IQ66" s="114">
        <v>7.1564522268747659</v>
      </c>
      <c r="IR66" s="114">
        <v>5.543237250554327</v>
      </c>
      <c r="IS66" s="114">
        <v>8.3801612509161814</v>
      </c>
      <c r="IT66" s="114">
        <v>7.536437966583728</v>
      </c>
      <c r="IU66" s="114">
        <v>5.1605819379632329</v>
      </c>
      <c r="IV66" s="114">
        <v>7.2895791583166289</v>
      </c>
      <c r="IW66" s="114">
        <v>8.061292471685551</v>
      </c>
      <c r="IX66" s="114" t="str">
        <f t="shared" si="77"/>
        <v>--</v>
      </c>
      <c r="IY66" s="114" t="str">
        <f t="shared" si="77"/>
        <v>--</v>
      </c>
      <c r="IZ66" s="114" t="str">
        <f t="shared" si="77"/>
        <v>--</v>
      </c>
      <c r="JA66" s="114" t="str">
        <f t="shared" si="77"/>
        <v>--</v>
      </c>
      <c r="JB66" s="114" t="str">
        <f t="shared" si="77"/>
        <v>--</v>
      </c>
      <c r="JC66" s="114" t="str">
        <f t="shared" si="77"/>
        <v>--</v>
      </c>
      <c r="JD66" s="114" t="str">
        <f t="shared" si="77"/>
        <v>--</v>
      </c>
      <c r="JE66" s="114" t="str">
        <f t="shared" si="77"/>
        <v>--</v>
      </c>
      <c r="JF66" s="114" t="str">
        <f t="shared" si="77"/>
        <v>--</v>
      </c>
      <c r="JG66" s="243">
        <v>8.50989927058008</v>
      </c>
      <c r="JH66" s="243">
        <v>8.9510489510489801</v>
      </c>
      <c r="JI66" s="243">
        <v>7.4869591899355701</v>
      </c>
      <c r="JJ66" s="243">
        <v>6.65817139216312</v>
      </c>
      <c r="JK66" s="243">
        <v>5.5588063194850799</v>
      </c>
      <c r="JL66" s="243">
        <v>5.93900481540929</v>
      </c>
      <c r="JM66" s="243">
        <v>17.538354253835401</v>
      </c>
      <c r="JN66" s="243">
        <v>15.7687991021324</v>
      </c>
      <c r="JO66" s="243">
        <v>13.9256071318782</v>
      </c>
      <c r="JP66" s="243">
        <v>14.3859649122807</v>
      </c>
      <c r="JQ66" s="243">
        <v>12.096300645918999</v>
      </c>
      <c r="JR66" s="243">
        <v>12.323037323037299</v>
      </c>
      <c r="JS66" s="243">
        <v>15.570328901329599</v>
      </c>
      <c r="JT66" s="243">
        <v>12.6197183098592</v>
      </c>
      <c r="JU66" s="243">
        <v>8.5132634176434294</v>
      </c>
      <c r="JV66" s="243">
        <v>13.9252634940914</v>
      </c>
      <c r="JW66" s="243">
        <v>9.61031350717845</v>
      </c>
      <c r="JX66" s="243">
        <v>7.9819761828129998</v>
      </c>
      <c r="JY66" s="243">
        <v>12.2249388753056</v>
      </c>
      <c r="JZ66" s="243">
        <v>15.064643057897699</v>
      </c>
      <c r="KA66" s="243">
        <v>13.8854679802956</v>
      </c>
      <c r="KB66" s="243">
        <v>10.465858328015299</v>
      </c>
      <c r="KC66" s="243">
        <v>10.146627565982399</v>
      </c>
      <c r="KD66" s="243">
        <v>13.0994528484068</v>
      </c>
      <c r="KE66" s="243">
        <v>4.0040719375636202</v>
      </c>
      <c r="KF66" s="128" t="str">
        <f t="shared" si="1"/>
        <v>--</v>
      </c>
      <c r="KG66" s="243">
        <v>12.5190374657326</v>
      </c>
      <c r="KH66" s="243">
        <v>3.4818067754077799</v>
      </c>
      <c r="KI66" s="128" t="str">
        <f t="shared" si="2"/>
        <v>--</v>
      </c>
      <c r="KJ66" s="243">
        <v>10.8040201005025</v>
      </c>
      <c r="KK66" s="243">
        <v>4.97256515775035</v>
      </c>
      <c r="KL66" s="243">
        <v>6.2812673707615296</v>
      </c>
      <c r="KM66" s="243">
        <v>5.6488549618320496</v>
      </c>
      <c r="KN66" s="243">
        <v>4.6275752773375602</v>
      </c>
      <c r="KO66" s="243">
        <v>4.4908466819221999</v>
      </c>
      <c r="KP66" s="243">
        <v>5.4993678887484201</v>
      </c>
      <c r="KQ66" s="220">
        <v>5.8157894736842204</v>
      </c>
      <c r="KR66" s="220">
        <v>5.0569800569800396</v>
      </c>
      <c r="KS66" s="220">
        <v>11.987298227044199</v>
      </c>
      <c r="KT66" s="220">
        <v>14.094601051122799</v>
      </c>
      <c r="KU66" s="220">
        <v>17.256048923158801</v>
      </c>
      <c r="KV66" s="220">
        <v>18.249045801526702</v>
      </c>
      <c r="KW66" s="220">
        <v>4.9510193275086101</v>
      </c>
      <c r="KX66" s="220">
        <v>5.32092579336675</v>
      </c>
      <c r="KY66" s="128" t="str">
        <f t="shared" si="51"/>
        <v>--</v>
      </c>
      <c r="KZ66" s="128" t="str">
        <f t="shared" si="51"/>
        <v>--</v>
      </c>
      <c r="LA66" s="220">
        <v>3.7522959853056901</v>
      </c>
      <c r="LB66" s="128" t="str">
        <f t="shared" si="42"/>
        <v>--</v>
      </c>
      <c r="LC66" s="295">
        <v>31.639950678175055</v>
      </c>
      <c r="LD66" s="295">
        <v>19.012418687167354</v>
      </c>
      <c r="LE66" s="295">
        <v>13.466272772033484</v>
      </c>
      <c r="LF66" s="295">
        <v>8.467518045530257</v>
      </c>
      <c r="LG66" s="295">
        <v>28.402366863905311</v>
      </c>
      <c r="LH66" s="295">
        <v>16.824849007765344</v>
      </c>
      <c r="LI66" s="295">
        <v>9.8787722465824075</v>
      </c>
      <c r="LJ66" s="295">
        <v>6.224310041103938</v>
      </c>
      <c r="LK66" s="380">
        <v>31.086419753086325</v>
      </c>
      <c r="LL66" s="381">
        <v>17.851646660510994</v>
      </c>
      <c r="LM66" s="381">
        <v>10.636114911080726</v>
      </c>
      <c r="LN66" s="381">
        <v>5.2810902896081844</v>
      </c>
      <c r="LO66" s="380">
        <v>20.542153693111164</v>
      </c>
      <c r="LP66" s="381">
        <v>14.442793462109947</v>
      </c>
      <c r="LQ66" s="381">
        <v>10.600444773906602</v>
      </c>
      <c r="LR66" s="381">
        <v>5.7644110275689275</v>
      </c>
      <c r="LS66" s="381">
        <v>22.270344198769134</v>
      </c>
      <c r="LT66" s="381">
        <v>14.088556641748129</v>
      </c>
      <c r="LU66" s="381">
        <v>8.9078233927188322</v>
      </c>
      <c r="LV66" s="381">
        <v>6.3436123348017572</v>
      </c>
      <c r="LW66" s="381">
        <v>23.936696340257175</v>
      </c>
      <c r="LX66" s="381">
        <v>16.206261510128886</v>
      </c>
      <c r="LY66" s="381">
        <v>10.542372881355934</v>
      </c>
      <c r="LZ66" s="381">
        <v>6.078514140987755</v>
      </c>
      <c r="MA66" s="380">
        <v>36.272545090180195</v>
      </c>
      <c r="MB66" s="381">
        <v>27.505966587112212</v>
      </c>
      <c r="MC66" s="381">
        <v>21.111386752666874</v>
      </c>
      <c r="MD66" s="381">
        <v>16.266070430408117</v>
      </c>
      <c r="ME66" s="381">
        <v>35.871056241426501</v>
      </c>
      <c r="MF66" s="381">
        <v>24.186582205585932</v>
      </c>
      <c r="MG66" s="381">
        <v>18.153607447633803</v>
      </c>
      <c r="MH66" s="381">
        <v>15.73828470380195</v>
      </c>
      <c r="MI66" s="381">
        <v>40.776458951533037</v>
      </c>
      <c r="MJ66" s="381">
        <v>28.857406837080383</v>
      </c>
      <c r="MK66" s="381">
        <v>21.09561075195646</v>
      </c>
      <c r="ML66" s="381">
        <v>17.696867061812021</v>
      </c>
      <c r="MM66" s="378" t="str">
        <f t="shared" si="5"/>
        <v>--</v>
      </c>
      <c r="MN66" s="381">
        <v>23.587150505651383</v>
      </c>
      <c r="MO66" s="381">
        <v>21.136194492681678</v>
      </c>
      <c r="MP66" s="381">
        <v>19.391741071428598</v>
      </c>
      <c r="MQ66" s="378" t="str">
        <f t="shared" si="6"/>
        <v>--</v>
      </c>
      <c r="MR66" s="381">
        <v>20.322859613721548</v>
      </c>
      <c r="MS66" s="381">
        <v>18.071354705273958</v>
      </c>
      <c r="MT66" s="381">
        <v>17.898145422431533</v>
      </c>
      <c r="MU66" s="378" t="str">
        <f t="shared" si="7"/>
        <v>--</v>
      </c>
      <c r="MV66" s="381">
        <v>25.08453735013838</v>
      </c>
      <c r="MW66" s="381">
        <v>20.455317703024154</v>
      </c>
      <c r="MX66" s="381">
        <v>16.08273533136342</v>
      </c>
      <c r="MY66" s="380">
        <v>30.410958904109616</v>
      </c>
      <c r="MZ66" s="381">
        <v>25.691347011596747</v>
      </c>
      <c r="NA66" s="381">
        <v>19.001490312965689</v>
      </c>
      <c r="NB66" s="381">
        <v>17.401003904071427</v>
      </c>
      <c r="NC66" s="381">
        <v>34.160919540229941</v>
      </c>
      <c r="ND66" s="381">
        <v>23.654676258992826</v>
      </c>
      <c r="NE66" s="381">
        <v>19.103162260238463</v>
      </c>
      <c r="NF66" s="381">
        <v>18.755529342376825</v>
      </c>
      <c r="NG66" s="381">
        <v>36.750435431699415</v>
      </c>
      <c r="NH66" s="381">
        <v>25.740740740740701</v>
      </c>
      <c r="NI66" s="381">
        <v>21.414004078857946</v>
      </c>
      <c r="NJ66" s="381">
        <v>17.870722433460028</v>
      </c>
      <c r="NK66" s="380">
        <v>13.431734317343199</v>
      </c>
      <c r="NL66" s="381">
        <v>13.844325609031507</v>
      </c>
      <c r="NM66" s="381">
        <v>9.8710317460317452</v>
      </c>
      <c r="NN66" s="381">
        <v>5.4859370648844106</v>
      </c>
      <c r="NO66" s="381">
        <v>15.129320210574512</v>
      </c>
      <c r="NP66" s="381">
        <v>11.172055427251737</v>
      </c>
      <c r="NQ66" s="381">
        <v>5.3219106957424662</v>
      </c>
      <c r="NR66" s="381">
        <v>3.7311222978975409</v>
      </c>
      <c r="NS66" s="381">
        <v>17.371007371007359</v>
      </c>
      <c r="NT66" s="381">
        <v>11.66512773160968</v>
      </c>
      <c r="NU66" s="381">
        <v>7.1868583162217723</v>
      </c>
      <c r="NV66" s="381">
        <v>3.2724181895452666</v>
      </c>
      <c r="NW66" s="380">
        <v>6.9744353437577562</v>
      </c>
      <c r="NX66" s="381">
        <v>11.691022964509402</v>
      </c>
      <c r="NY66" s="381">
        <v>9.2739930382894187</v>
      </c>
      <c r="NZ66" s="381">
        <v>5.5881531153953716</v>
      </c>
      <c r="OA66" s="381">
        <v>9.3305823016964595</v>
      </c>
      <c r="OB66" s="381">
        <v>10.014430014430022</v>
      </c>
      <c r="OC66" s="381">
        <v>6.097560975609758</v>
      </c>
      <c r="OD66" s="381">
        <v>5.1570835803200996</v>
      </c>
      <c r="OE66" s="381">
        <v>10.049261083743824</v>
      </c>
      <c r="OF66" s="381">
        <v>13.374233128834367</v>
      </c>
      <c r="OG66" s="381">
        <v>8.9613034623217978</v>
      </c>
      <c r="OH66" s="381">
        <v>5.3654414871145004</v>
      </c>
      <c r="OI66" s="380">
        <v>9.1902632886239743</v>
      </c>
      <c r="OJ66" s="381">
        <v>7.9725291131681102</v>
      </c>
      <c r="OK66" s="381">
        <v>7.0114370959721519</v>
      </c>
      <c r="OL66" s="381">
        <v>4.7499301480860554</v>
      </c>
      <c r="OM66" s="381">
        <v>13.226176808266342</v>
      </c>
      <c r="ON66" s="381">
        <v>7.945680439179422</v>
      </c>
      <c r="OO66" s="381">
        <v>5.4342173686947461</v>
      </c>
      <c r="OP66" s="381">
        <v>4.8411048411048432</v>
      </c>
      <c r="OQ66" s="381">
        <v>11.171259842519685</v>
      </c>
      <c r="OR66" s="381">
        <v>8.9680589680589815</v>
      </c>
      <c r="OS66" s="381">
        <v>5.7561307901907366</v>
      </c>
      <c r="OT66" s="381">
        <v>4.6894803548795929</v>
      </c>
      <c r="OU66" s="378" t="str">
        <f t="shared" si="8"/>
        <v>--</v>
      </c>
      <c r="OV66" s="381">
        <v>12.335722819593782</v>
      </c>
      <c r="OW66" s="381">
        <v>12.045793927327061</v>
      </c>
      <c r="OX66" s="381">
        <v>11.899441340782108</v>
      </c>
      <c r="OY66" s="378" t="str">
        <f t="shared" si="9"/>
        <v>--</v>
      </c>
      <c r="OZ66" s="381">
        <v>9.5898324667821999</v>
      </c>
      <c r="PA66" s="381">
        <v>8.7431693989071224</v>
      </c>
      <c r="PB66" s="381">
        <v>8.7162763118885103</v>
      </c>
      <c r="PC66" s="378" t="str">
        <f t="shared" si="10"/>
        <v>--</v>
      </c>
      <c r="PD66" s="381">
        <v>11.486486486486513</v>
      </c>
      <c r="PE66" s="381">
        <v>10.515603799185898</v>
      </c>
      <c r="PF66" s="381">
        <v>7.8447912273302496</v>
      </c>
      <c r="PG66" s="380">
        <v>12.531141006477327</v>
      </c>
      <c r="PH66" s="381">
        <v>13.98267104870032</v>
      </c>
      <c r="PI66" s="381">
        <v>8.8051883262659008</v>
      </c>
      <c r="PJ66" s="381">
        <v>7.6041375454291433</v>
      </c>
      <c r="PK66" s="381">
        <v>14.734411085450327</v>
      </c>
      <c r="PL66" s="381">
        <v>12.427745664739891</v>
      </c>
      <c r="PM66" s="381">
        <v>8.4309133489461523</v>
      </c>
      <c r="PN66" s="381">
        <v>8.0118694362017848</v>
      </c>
      <c r="PO66" s="381">
        <v>16.654293491710007</v>
      </c>
      <c r="PP66" s="381">
        <v>13.692307692307686</v>
      </c>
      <c r="PQ66" s="381">
        <v>9.2857142857142883</v>
      </c>
      <c r="PR66" s="381">
        <v>6.7903838043019942</v>
      </c>
      <c r="PS66" s="380">
        <v>6.9496152891536189</v>
      </c>
      <c r="PT66" s="381">
        <v>6.3250081089847461</v>
      </c>
      <c r="PU66" s="381">
        <v>6.6841907622981491</v>
      </c>
      <c r="PV66" s="381">
        <v>4.9799911071587291</v>
      </c>
      <c r="PW66" s="380">
        <v>15.10377594398601</v>
      </c>
      <c r="PX66" s="381">
        <v>15.417072379097702</v>
      </c>
      <c r="PY66" s="381">
        <v>13.10552009012393</v>
      </c>
      <c r="PZ66" s="381">
        <v>8.9007565643079776</v>
      </c>
      <c r="QA66" s="380">
        <v>23.251182474483489</v>
      </c>
      <c r="QB66" s="381">
        <v>18.737800910865253</v>
      </c>
      <c r="QC66" s="381">
        <v>14.3394806172375</v>
      </c>
      <c r="QD66" s="381">
        <v>7.8326657765910177</v>
      </c>
      <c r="QE66" s="380">
        <v>8.3996023856858866</v>
      </c>
      <c r="QF66" s="381">
        <v>13.502935420743636</v>
      </c>
      <c r="QG66" s="381">
        <v>13.403614457831345</v>
      </c>
      <c r="QH66" s="381">
        <v>12.511130899376658</v>
      </c>
      <c r="QI66" s="380">
        <v>12.408759124087622</v>
      </c>
      <c r="QJ66" s="381">
        <v>17.33788395904439</v>
      </c>
      <c r="QK66" s="381">
        <v>17.014843320505818</v>
      </c>
      <c r="QL66" s="381">
        <v>12.658610271903335</v>
      </c>
      <c r="QM66" s="378" t="str">
        <f t="shared" si="11"/>
        <v>--</v>
      </c>
      <c r="QN66" s="381">
        <v>14.726242920075538</v>
      </c>
      <c r="QO66" s="381">
        <v>14.114627887083012</v>
      </c>
      <c r="QP66" s="381">
        <v>13.801756587201975</v>
      </c>
      <c r="QQ66" s="378" t="str">
        <f t="shared" si="12"/>
        <v>--</v>
      </c>
      <c r="QR66" s="381">
        <v>15.419501133786838</v>
      </c>
      <c r="QS66" s="381">
        <v>15.635420526120784</v>
      </c>
      <c r="QT66" s="381">
        <v>13.796133567662578</v>
      </c>
      <c r="QU66" s="380">
        <v>14.738219895287932</v>
      </c>
      <c r="QV66" s="381">
        <v>14.850464077002377</v>
      </c>
      <c r="QW66" s="381">
        <v>15.333517852200419</v>
      </c>
      <c r="QX66" s="381">
        <v>13.050122249388755</v>
      </c>
      <c r="QY66" s="378" t="str">
        <f t="shared" si="13"/>
        <v>--</v>
      </c>
      <c r="QZ66" s="381">
        <v>14.195183776932822</v>
      </c>
      <c r="RA66" s="381">
        <v>13.546727636467535</v>
      </c>
      <c r="RB66" s="381">
        <v>12.551116703365848</v>
      </c>
      <c r="RC66" s="378" t="str">
        <f t="shared" si="14"/>
        <v>--</v>
      </c>
      <c r="RD66" s="381">
        <v>16.156351791530948</v>
      </c>
      <c r="RE66" s="381">
        <v>13.577023498694517</v>
      </c>
      <c r="RF66" s="381">
        <v>11.405835543766596</v>
      </c>
    </row>
    <row r="67" spans="1:474" x14ac:dyDescent="0.25">
      <c r="A67" s="114">
        <v>63</v>
      </c>
      <c r="B67" s="93" t="s">
        <v>63</v>
      </c>
      <c r="C67" s="126">
        <v>27.118644067796605</v>
      </c>
      <c r="D67" s="126">
        <v>24.999999999999996</v>
      </c>
      <c r="E67" s="126">
        <v>14.08450704225352</v>
      </c>
      <c r="F67" s="126">
        <v>35.897435897435891</v>
      </c>
      <c r="G67" s="126">
        <v>25.396825396825399</v>
      </c>
      <c r="H67" s="126">
        <v>15.624999999999998</v>
      </c>
      <c r="I67" s="126">
        <v>30.434782608695663</v>
      </c>
      <c r="J67" s="126">
        <v>20.754716981132074</v>
      </c>
      <c r="K67" s="126">
        <v>15.384615384615383</v>
      </c>
      <c r="L67" s="126">
        <v>20.408163265306126</v>
      </c>
      <c r="M67" s="128">
        <v>15.094339622641508</v>
      </c>
      <c r="N67" s="128">
        <v>2.3809523809523805</v>
      </c>
      <c r="O67" s="128">
        <v>15.999999999999998</v>
      </c>
      <c r="P67" s="128">
        <v>22.222222222222225</v>
      </c>
      <c r="Q67" s="128">
        <v>0</v>
      </c>
      <c r="R67" s="128">
        <v>47.457627118644076</v>
      </c>
      <c r="S67" s="128">
        <v>52.272727272727273</v>
      </c>
      <c r="T67" s="128">
        <v>38.028169014084504</v>
      </c>
      <c r="U67" s="128">
        <v>74.358974358974379</v>
      </c>
      <c r="V67" s="128">
        <v>58.064516129032263</v>
      </c>
      <c r="W67" s="128">
        <v>26.562499999999996</v>
      </c>
      <c r="X67" s="128">
        <v>61.702127659574479</v>
      </c>
      <c r="Y67" s="128">
        <v>39.622641509433969</v>
      </c>
      <c r="Z67" s="128">
        <v>42.307692307692307</v>
      </c>
      <c r="AA67" s="128">
        <v>59.18367346938777</v>
      </c>
      <c r="AB67" s="132">
        <v>37.735849056603776</v>
      </c>
      <c r="AC67" s="132">
        <v>11.904761904761905</v>
      </c>
      <c r="AD67" s="132">
        <v>56.000000000000007</v>
      </c>
      <c r="AE67" s="132">
        <v>44.44444444444445</v>
      </c>
      <c r="AF67" s="128">
        <v>17.142857142857142</v>
      </c>
      <c r="AG67" s="126">
        <v>36.206896551724142</v>
      </c>
      <c r="AH67" s="126">
        <v>36.363636363636374</v>
      </c>
      <c r="AI67" s="133">
        <v>21.12676056338028</v>
      </c>
      <c r="AJ67" s="133">
        <v>66.666666666666671</v>
      </c>
      <c r="AK67" s="128">
        <v>29.032258064516125</v>
      </c>
      <c r="AL67" s="128">
        <v>18.749999999999996</v>
      </c>
      <c r="AM67" s="128">
        <v>42.553191489361694</v>
      </c>
      <c r="AN67" s="128">
        <v>28.301886792452827</v>
      </c>
      <c r="AO67" s="128">
        <v>30.769230769230763</v>
      </c>
      <c r="AP67" s="128">
        <v>40.425531914893618</v>
      </c>
      <c r="AQ67" s="128">
        <v>24.528301886792452</v>
      </c>
      <c r="AR67" s="128">
        <v>2.3809523809523809</v>
      </c>
      <c r="AS67" s="128">
        <v>38</v>
      </c>
      <c r="AT67" s="128">
        <v>18.181818181818176</v>
      </c>
      <c r="AU67" s="128">
        <v>11.428571428571429</v>
      </c>
      <c r="AV67" s="128" t="s">
        <v>286</v>
      </c>
      <c r="AW67" s="128" t="s">
        <v>286</v>
      </c>
      <c r="AX67" s="132" t="s">
        <v>286</v>
      </c>
      <c r="AY67" s="132" t="s">
        <v>286</v>
      </c>
      <c r="AZ67" s="132" t="s">
        <v>286</v>
      </c>
      <c r="BA67" s="132" t="s">
        <v>286</v>
      </c>
      <c r="BB67" s="128" t="s">
        <v>286</v>
      </c>
      <c r="BC67" s="132" t="s">
        <v>286</v>
      </c>
      <c r="BD67" s="132" t="s">
        <v>286</v>
      </c>
      <c r="BE67" s="132" t="s">
        <v>286</v>
      </c>
      <c r="BF67" s="132">
        <v>13.207547169811322</v>
      </c>
      <c r="BG67" s="128">
        <v>0</v>
      </c>
      <c r="BH67" s="121" t="s">
        <v>286</v>
      </c>
      <c r="BI67" s="121">
        <v>15.555555555555559</v>
      </c>
      <c r="BJ67" s="121">
        <v>5.7142857142857144</v>
      </c>
      <c r="BK67" s="121" t="s">
        <v>286</v>
      </c>
      <c r="BL67" s="128" t="s">
        <v>286</v>
      </c>
      <c r="BM67" s="121" t="s">
        <v>286</v>
      </c>
      <c r="BN67" s="114" t="s">
        <v>286</v>
      </c>
      <c r="BO67" s="114" t="s">
        <v>286</v>
      </c>
      <c r="BP67" s="114" t="s">
        <v>286</v>
      </c>
      <c r="BQ67" s="128" t="s">
        <v>286</v>
      </c>
      <c r="BR67" s="121" t="s">
        <v>286</v>
      </c>
      <c r="BS67" s="121" t="s">
        <v>286</v>
      </c>
      <c r="BT67" s="121" t="s">
        <v>286</v>
      </c>
      <c r="BU67" s="128">
        <v>9.433962264150944</v>
      </c>
      <c r="BV67" s="121">
        <v>11.904761904761905</v>
      </c>
      <c r="BW67" s="121" t="s">
        <v>286</v>
      </c>
      <c r="BX67" s="121">
        <v>33.333333333333343</v>
      </c>
      <c r="BY67" s="128">
        <v>8.5714285714285712</v>
      </c>
      <c r="BZ67" s="121">
        <v>40.983606557377051</v>
      </c>
      <c r="CA67" s="121">
        <v>46.590909090909101</v>
      </c>
      <c r="CB67" s="121">
        <v>25.352112676056336</v>
      </c>
      <c r="CC67" s="128">
        <v>51.219512195121943</v>
      </c>
      <c r="CD67" s="121">
        <v>51.562499999999993</v>
      </c>
      <c r="CE67" s="121">
        <v>27.69230769230769</v>
      </c>
      <c r="CF67" s="121">
        <v>44.897959183673464</v>
      </c>
      <c r="CG67" s="128">
        <v>45.283018867924525</v>
      </c>
      <c r="CH67" s="121">
        <v>21.153846153846164</v>
      </c>
      <c r="CI67" s="121">
        <v>36.734693877551024</v>
      </c>
      <c r="CJ67" s="121">
        <v>24.528301886792448</v>
      </c>
      <c r="CK67" s="121">
        <v>14.285714285714283</v>
      </c>
      <c r="CL67" s="121">
        <v>40.425531914893611</v>
      </c>
      <c r="CM67" s="121">
        <v>28.260869565217391</v>
      </c>
      <c r="CN67" s="121">
        <v>11.428571428571427</v>
      </c>
      <c r="CO67" s="121">
        <v>10.000000000000004</v>
      </c>
      <c r="CP67" s="128">
        <v>12.500000000000005</v>
      </c>
      <c r="CQ67" s="121">
        <v>23.943661971830991</v>
      </c>
      <c r="CR67" s="121">
        <v>8.3333333333333339</v>
      </c>
      <c r="CS67" s="114">
        <v>1.587301587301587</v>
      </c>
      <c r="CT67" s="114">
        <v>17.460317460317462</v>
      </c>
      <c r="CU67" s="128">
        <v>4.2553191489361701</v>
      </c>
      <c r="CV67" s="121">
        <v>9.4339622641509457</v>
      </c>
      <c r="CW67" s="121">
        <v>3.8461538461538458</v>
      </c>
      <c r="CX67" s="114">
        <v>6.6666666666666661</v>
      </c>
      <c r="CY67" s="114">
        <v>5.7692307692307709</v>
      </c>
      <c r="CZ67" s="128">
        <v>7.1428571428571415</v>
      </c>
      <c r="DA67" s="121">
        <v>10.204081632653063</v>
      </c>
      <c r="DB67" s="121">
        <v>8.8888888888888875</v>
      </c>
      <c r="DC67" s="114">
        <v>11.428571428571425</v>
      </c>
      <c r="DD67" s="114" t="s">
        <v>286</v>
      </c>
      <c r="DE67" s="128" t="s">
        <v>286</v>
      </c>
      <c r="DF67" s="121" t="s">
        <v>286</v>
      </c>
      <c r="DG67" s="121" t="s">
        <v>286</v>
      </c>
      <c r="DH67" s="114" t="s">
        <v>286</v>
      </c>
      <c r="DI67" s="114" t="s">
        <v>286</v>
      </c>
      <c r="DJ67" s="128" t="s">
        <v>286</v>
      </c>
      <c r="DK67" s="121" t="s">
        <v>286</v>
      </c>
      <c r="DL67" s="121" t="s">
        <v>286</v>
      </c>
      <c r="DM67" s="121">
        <v>69.387755102040828</v>
      </c>
      <c r="DN67" s="121">
        <v>22.64150943396227</v>
      </c>
      <c r="DO67" s="128">
        <v>23.809523809523814</v>
      </c>
      <c r="DP67" s="121">
        <v>56.250000000000007</v>
      </c>
      <c r="DQ67" s="121">
        <v>48.936170212765951</v>
      </c>
      <c r="DR67" s="121">
        <v>14.285714285714288</v>
      </c>
      <c r="DS67" s="121" t="s">
        <v>286</v>
      </c>
      <c r="DT67" s="128" t="s">
        <v>286</v>
      </c>
      <c r="DU67" s="131" t="s">
        <v>286</v>
      </c>
      <c r="DV67" s="131" t="s">
        <v>286</v>
      </c>
      <c r="DW67" s="114" t="s">
        <v>286</v>
      </c>
      <c r="DX67" s="131" t="s">
        <v>286</v>
      </c>
      <c r="DY67" s="128" t="s">
        <v>286</v>
      </c>
      <c r="DZ67" s="128" t="s">
        <v>286</v>
      </c>
      <c r="EA67" s="128" t="s">
        <v>286</v>
      </c>
      <c r="EB67" s="128">
        <v>38.77551020408162</v>
      </c>
      <c r="EC67" s="128">
        <v>26.415094339622641</v>
      </c>
      <c r="ED67" s="128">
        <v>26.190476190476186</v>
      </c>
      <c r="EE67" s="128">
        <v>43.750000000000007</v>
      </c>
      <c r="EF67" s="128">
        <v>55.319148936170222</v>
      </c>
      <c r="EG67" s="128">
        <v>8.5714285714285712</v>
      </c>
      <c r="EH67" s="128">
        <v>4.9180327868852469</v>
      </c>
      <c r="EI67" s="128">
        <v>12.5</v>
      </c>
      <c r="EJ67" s="128">
        <v>12.676056338028172</v>
      </c>
      <c r="EK67" s="128">
        <v>4.8780487804878048</v>
      </c>
      <c r="EL67" s="121">
        <v>3.1249999999999996</v>
      </c>
      <c r="EM67" s="121">
        <v>3.0769230769230771</v>
      </c>
      <c r="EN67" s="121">
        <v>2.0408163265306123</v>
      </c>
      <c r="EO67" s="121">
        <v>5.6603773584905674</v>
      </c>
      <c r="EP67" s="128">
        <v>0</v>
      </c>
      <c r="EQ67" s="121">
        <v>2.0408163265306123</v>
      </c>
      <c r="ER67" s="121">
        <v>0</v>
      </c>
      <c r="ES67" s="121">
        <v>2.3809523809523809</v>
      </c>
      <c r="ET67" s="121">
        <v>4</v>
      </c>
      <c r="EU67" s="128">
        <v>4.2553191489361701</v>
      </c>
      <c r="EV67" s="121">
        <v>5.7142857142857135</v>
      </c>
      <c r="EW67" s="121">
        <v>6.8965517241379315</v>
      </c>
      <c r="EX67" s="121">
        <v>8.0459770114942497</v>
      </c>
      <c r="EY67" s="121">
        <v>11.428571428571431</v>
      </c>
      <c r="EZ67" s="128">
        <v>9.5238095238095237</v>
      </c>
      <c r="FA67" s="121">
        <v>4.6875000000000009</v>
      </c>
      <c r="FB67" s="121">
        <v>9.3749999999999982</v>
      </c>
      <c r="FC67" s="121">
        <v>12.5</v>
      </c>
      <c r="FD67" s="121">
        <v>7.6923076923076916</v>
      </c>
      <c r="FE67" s="128">
        <v>5.7692307692307701</v>
      </c>
      <c r="FF67" s="121">
        <v>8.3333333333333339</v>
      </c>
      <c r="FG67" s="121">
        <v>8</v>
      </c>
      <c r="FH67" s="121">
        <v>0</v>
      </c>
      <c r="FI67" s="121">
        <v>13.999999999999998</v>
      </c>
      <c r="FJ67" s="128">
        <v>8.8888888888888875</v>
      </c>
      <c r="FK67" s="121">
        <v>2.9411764705882351</v>
      </c>
      <c r="FL67" s="121">
        <v>18.333333333333332</v>
      </c>
      <c r="FM67" s="121">
        <v>21.83908045977012</v>
      </c>
      <c r="FN67" s="121">
        <v>33.802816901408441</v>
      </c>
      <c r="FO67" s="128">
        <v>14.285714285714283</v>
      </c>
      <c r="FP67" s="121">
        <v>15.625000000000004</v>
      </c>
      <c r="FQ67" s="121">
        <v>18.75</v>
      </c>
      <c r="FR67" s="121">
        <v>14.583333333333336</v>
      </c>
      <c r="FS67" s="121">
        <v>23.076923076923077</v>
      </c>
      <c r="FT67" s="128">
        <v>13.46153846153846</v>
      </c>
      <c r="FU67" s="121">
        <v>4.2553191489361701</v>
      </c>
      <c r="FV67" s="121">
        <v>11.764705882352946</v>
      </c>
      <c r="FW67" s="121">
        <v>4.7619047619047619</v>
      </c>
      <c r="FX67" s="121">
        <v>8</v>
      </c>
      <c r="FY67" s="128">
        <v>13.636363636363635</v>
      </c>
      <c r="FZ67" s="121">
        <v>2.9411764705882351</v>
      </c>
      <c r="GA67" s="121">
        <v>31.034482758620683</v>
      </c>
      <c r="GB67" s="121">
        <v>35.632183908045974</v>
      </c>
      <c r="GC67" s="121">
        <v>35.211267605633807</v>
      </c>
      <c r="GD67" s="128">
        <v>51.219512195121936</v>
      </c>
      <c r="GE67" s="121">
        <v>30.158730158730158</v>
      </c>
      <c r="GF67" s="121">
        <v>23.437499999999993</v>
      </c>
      <c r="GG67" s="121">
        <v>31.914893617021278</v>
      </c>
      <c r="GH67" s="121">
        <v>28.84615384615384</v>
      </c>
      <c r="GI67" s="128">
        <v>9.6153846153846168</v>
      </c>
      <c r="GJ67" s="121">
        <v>12.5</v>
      </c>
      <c r="GK67" s="121">
        <v>23.529411764705888</v>
      </c>
      <c r="GL67" s="121">
        <v>9.5238095238095219</v>
      </c>
      <c r="GM67" s="130">
        <v>20.408163265306118</v>
      </c>
      <c r="GN67" s="128">
        <v>13.636363636363635</v>
      </c>
      <c r="GO67" s="121">
        <v>11.76470588235294</v>
      </c>
      <c r="GP67" s="121">
        <v>8.4745762711864412</v>
      </c>
      <c r="GQ67" s="121">
        <v>37.5</v>
      </c>
      <c r="GR67" s="121">
        <v>28.571428571428577</v>
      </c>
      <c r="GS67" s="128">
        <v>9.5238095238095219</v>
      </c>
      <c r="GT67" s="121">
        <v>28.125000000000004</v>
      </c>
      <c r="GU67" s="121">
        <v>39.062499999999993</v>
      </c>
      <c r="GV67" s="121">
        <v>8.5106382978723403</v>
      </c>
      <c r="GW67" s="121">
        <v>19.23076923076923</v>
      </c>
      <c r="GX67" s="128">
        <v>28.846153846153843</v>
      </c>
      <c r="GY67" s="128">
        <v>2.0833333333333335</v>
      </c>
      <c r="GZ67" s="128">
        <v>11.764705882352944</v>
      </c>
      <c r="HA67" s="128">
        <v>2.3809523809523809</v>
      </c>
      <c r="HB67" s="128">
        <v>8.1632653061224492</v>
      </c>
      <c r="HC67" s="128">
        <v>9.0909090909090917</v>
      </c>
      <c r="HD67" s="128">
        <v>8.8235294117647083</v>
      </c>
      <c r="HE67" s="128" t="s">
        <v>286</v>
      </c>
      <c r="HF67" s="128" t="s">
        <v>286</v>
      </c>
      <c r="HG67" s="128" t="s">
        <v>286</v>
      </c>
      <c r="HH67" s="128" t="s">
        <v>286</v>
      </c>
      <c r="HI67" s="128" t="s">
        <v>286</v>
      </c>
      <c r="HJ67" s="128" t="s">
        <v>286</v>
      </c>
      <c r="HK67" s="128" t="s">
        <v>286</v>
      </c>
      <c r="HL67" s="121" t="s">
        <v>286</v>
      </c>
      <c r="HM67" s="121" t="s">
        <v>286</v>
      </c>
      <c r="HN67" s="121" t="s">
        <v>286</v>
      </c>
      <c r="HO67" s="121">
        <v>11.764705882352944</v>
      </c>
      <c r="HP67" s="128">
        <v>7.1428571428571415</v>
      </c>
      <c r="HQ67" s="121" t="s">
        <v>286</v>
      </c>
      <c r="HR67" s="121">
        <v>15.555555555555554</v>
      </c>
      <c r="HS67" s="121">
        <v>0</v>
      </c>
      <c r="HT67" s="129">
        <v>6.6666666666666652</v>
      </c>
      <c r="HU67" s="128">
        <v>13.793103448275865</v>
      </c>
      <c r="HV67" s="114">
        <v>7.1428571428571432</v>
      </c>
      <c r="HW67" s="114">
        <v>20</v>
      </c>
      <c r="HX67" s="114">
        <v>4.6153846153846141</v>
      </c>
      <c r="HY67" s="114">
        <v>3.0769230769230771</v>
      </c>
      <c r="HZ67" s="114">
        <v>8.3333333333333339</v>
      </c>
      <c r="IA67" s="114">
        <v>13.725490196078431</v>
      </c>
      <c r="IB67" s="114">
        <v>3.8461538461538458</v>
      </c>
      <c r="IC67" s="114">
        <v>6.3829787234042552</v>
      </c>
      <c r="ID67" s="114">
        <v>2.0408163265306123</v>
      </c>
      <c r="IE67" s="114">
        <v>2.3809523809523805</v>
      </c>
      <c r="IF67" s="114">
        <v>12.244897959183675</v>
      </c>
      <c r="IG67" s="114">
        <v>13.333333333333334</v>
      </c>
      <c r="IH67" s="114">
        <v>0</v>
      </c>
      <c r="II67" s="114">
        <v>3.333333333333333</v>
      </c>
      <c r="IJ67" s="114">
        <v>8.0459770114942533</v>
      </c>
      <c r="IK67" s="114">
        <v>15.714285714285717</v>
      </c>
      <c r="IL67" s="114">
        <v>7.6923076923076925</v>
      </c>
      <c r="IM67" s="114">
        <v>7.6923076923076925</v>
      </c>
      <c r="IN67" s="114">
        <v>7.8125</v>
      </c>
      <c r="IO67" s="114">
        <v>6.6666666666666661</v>
      </c>
      <c r="IP67" s="114">
        <v>6.0000000000000027</v>
      </c>
      <c r="IQ67" s="114">
        <v>5.7692307692307701</v>
      </c>
      <c r="IR67" s="114">
        <v>4.166666666666667</v>
      </c>
      <c r="IS67" s="114">
        <v>7.8431372549019605</v>
      </c>
      <c r="IT67" s="114">
        <v>7.142857142857145</v>
      </c>
      <c r="IU67" s="114">
        <v>10.416666666666664</v>
      </c>
      <c r="IV67" s="114">
        <v>6.8181818181818183</v>
      </c>
      <c r="IW67" s="114">
        <v>2.9411764705882351</v>
      </c>
      <c r="IX67" s="114" t="str">
        <f t="shared" si="77"/>
        <v>--</v>
      </c>
      <c r="IY67" s="114" t="str">
        <f t="shared" si="77"/>
        <v>--</v>
      </c>
      <c r="IZ67" s="114" t="str">
        <f t="shared" si="77"/>
        <v>--</v>
      </c>
      <c r="JA67" s="114" t="str">
        <f t="shared" si="77"/>
        <v>--</v>
      </c>
      <c r="JB67" s="114" t="str">
        <f t="shared" si="77"/>
        <v>--</v>
      </c>
      <c r="JC67" s="114" t="str">
        <f t="shared" si="77"/>
        <v>--</v>
      </c>
      <c r="JD67" s="114" t="str">
        <f t="shared" si="77"/>
        <v>--</v>
      </c>
      <c r="JE67" s="114" t="str">
        <f t="shared" si="77"/>
        <v>--</v>
      </c>
      <c r="JF67" s="114" t="str">
        <f t="shared" si="77"/>
        <v>--</v>
      </c>
      <c r="JG67" s="243">
        <v>9.0909090909090899</v>
      </c>
      <c r="JH67" s="243">
        <v>8.4745762711864394</v>
      </c>
      <c r="JI67" s="243">
        <v>8.3333333333333393</v>
      </c>
      <c r="JJ67" s="243">
        <v>13.0434782608696</v>
      </c>
      <c r="JK67" s="243">
        <v>0</v>
      </c>
      <c r="JL67" s="243">
        <v>2.38095238095238</v>
      </c>
      <c r="JM67" s="243">
        <v>18.181818181818201</v>
      </c>
      <c r="JN67" s="243">
        <v>13.559322033898299</v>
      </c>
      <c r="JO67" s="243">
        <v>4.1666666666666696</v>
      </c>
      <c r="JP67" s="243">
        <v>6.5217391304347796</v>
      </c>
      <c r="JQ67" s="243">
        <v>9.0909090909090899</v>
      </c>
      <c r="JR67" s="243">
        <v>11.9047619047619</v>
      </c>
      <c r="JS67" s="243">
        <v>13.636363636363599</v>
      </c>
      <c r="JT67" s="243">
        <v>16.9491525423729</v>
      </c>
      <c r="JU67" s="243">
        <v>6.25</v>
      </c>
      <c r="JV67" s="243">
        <v>6.5217391304347796</v>
      </c>
      <c r="JW67" s="243">
        <v>11.363636363636401</v>
      </c>
      <c r="JX67" s="243">
        <v>7.1428571428571397</v>
      </c>
      <c r="JY67" s="243">
        <v>6.8181818181818201</v>
      </c>
      <c r="JZ67" s="243">
        <v>8.4745762711864394</v>
      </c>
      <c r="KA67" s="243">
        <v>6.25</v>
      </c>
      <c r="KB67" s="243">
        <v>8.6956521739130395</v>
      </c>
      <c r="KC67" s="243">
        <v>2.2727272727272698</v>
      </c>
      <c r="KD67" s="243">
        <v>9.5238095238095202</v>
      </c>
      <c r="KE67" s="243">
        <v>6.8181818181818201</v>
      </c>
      <c r="KF67" s="128" t="str">
        <f t="shared" si="1"/>
        <v>--</v>
      </c>
      <c r="KG67" s="243">
        <v>14.5833333333333</v>
      </c>
      <c r="KH67" s="243">
        <v>4.3478260869565197</v>
      </c>
      <c r="KI67" s="128" t="str">
        <f t="shared" si="2"/>
        <v>--</v>
      </c>
      <c r="KJ67" s="243">
        <v>16.6666666666667</v>
      </c>
      <c r="KK67" s="243">
        <v>0</v>
      </c>
      <c r="KL67" s="243">
        <v>1.6949152542372901</v>
      </c>
      <c r="KM67" s="243">
        <v>14.5833333333333</v>
      </c>
      <c r="KN67" s="243">
        <v>4.3478260869565197</v>
      </c>
      <c r="KO67" s="243">
        <v>0</v>
      </c>
      <c r="KP67" s="243">
        <v>4.7619047619047601</v>
      </c>
      <c r="KQ67" s="220">
        <v>3.8461538461538498</v>
      </c>
      <c r="KR67" s="220">
        <v>3.7735849056603801</v>
      </c>
      <c r="KS67" s="220">
        <v>3.8461538461538498</v>
      </c>
      <c r="KT67" s="220">
        <v>9.4339622641509404</v>
      </c>
      <c r="KU67" s="220">
        <v>11.538461538461499</v>
      </c>
      <c r="KV67" s="220">
        <v>18.867924528301899</v>
      </c>
      <c r="KW67" s="220">
        <v>0</v>
      </c>
      <c r="KX67" s="220">
        <v>3.7735849056603801</v>
      </c>
      <c r="KY67" s="128" t="str">
        <f t="shared" si="51"/>
        <v>--</v>
      </c>
      <c r="KZ67" s="128" t="str">
        <f t="shared" si="51"/>
        <v>--</v>
      </c>
      <c r="LA67" s="220">
        <v>1.92307692307692</v>
      </c>
      <c r="LB67" s="128" t="str">
        <f t="shared" si="42"/>
        <v>--</v>
      </c>
      <c r="LC67" s="295">
        <v>25</v>
      </c>
      <c r="LD67" s="295">
        <v>25</v>
      </c>
      <c r="LE67" s="295">
        <v>13.33333333333333</v>
      </c>
      <c r="LF67" s="295">
        <v>6.2499999999999991</v>
      </c>
      <c r="LG67" s="295">
        <v>41.176470588235297</v>
      </c>
      <c r="LH67" s="295">
        <v>4.3478260869565215</v>
      </c>
      <c r="LI67" s="295">
        <v>6.8181818181818183</v>
      </c>
      <c r="LJ67" s="295">
        <v>11.904761904761909</v>
      </c>
      <c r="LK67" s="380">
        <v>26.923076923076927</v>
      </c>
      <c r="LL67" s="381">
        <v>7.5471698113207539</v>
      </c>
      <c r="LM67" s="381">
        <v>11.111111111111112</v>
      </c>
      <c r="LN67" s="381">
        <v>0</v>
      </c>
      <c r="LO67" s="380">
        <v>23.076923076923084</v>
      </c>
      <c r="LP67" s="381">
        <v>6.8181818181818183</v>
      </c>
      <c r="LQ67" s="381">
        <v>13.33333333333333</v>
      </c>
      <c r="LR67" s="381">
        <v>4.166666666666667</v>
      </c>
      <c r="LS67" s="381">
        <v>19.230769230769234</v>
      </c>
      <c r="LT67" s="381">
        <v>4.3478260869565215</v>
      </c>
      <c r="LU67" s="381">
        <v>6.8181818181818183</v>
      </c>
      <c r="LV67" s="381">
        <v>11.904761904761905</v>
      </c>
      <c r="LW67" s="381">
        <v>17.647058823529417</v>
      </c>
      <c r="LX67" s="381">
        <v>7.5471698113207539</v>
      </c>
      <c r="LY67" s="381">
        <v>9.2592592592592577</v>
      </c>
      <c r="LZ67" s="381">
        <v>2.2727272727272725</v>
      </c>
      <c r="MA67" s="380">
        <v>44.230769230769241</v>
      </c>
      <c r="MB67" s="381">
        <v>40.909090909090899</v>
      </c>
      <c r="MC67" s="381">
        <v>38.333333333333343</v>
      </c>
      <c r="MD67" s="381">
        <v>25.000000000000007</v>
      </c>
      <c r="ME67" s="381">
        <v>45.098039215686264</v>
      </c>
      <c r="MF67" s="381">
        <v>39.130434782608702</v>
      </c>
      <c r="MG67" s="381">
        <v>31.818181818181827</v>
      </c>
      <c r="MH67" s="381">
        <v>42.857142857142847</v>
      </c>
      <c r="MI67" s="381">
        <v>44.230769230769234</v>
      </c>
      <c r="MJ67" s="381">
        <v>33.962264150943398</v>
      </c>
      <c r="MK67" s="381">
        <v>32.727272727272734</v>
      </c>
      <c r="ML67" s="381">
        <v>27.272727272727273</v>
      </c>
      <c r="MM67" s="378" t="str">
        <f t="shared" si="5"/>
        <v>--</v>
      </c>
      <c r="MN67" s="381">
        <v>29.54545454545454</v>
      </c>
      <c r="MO67" s="381">
        <v>29.999999999999986</v>
      </c>
      <c r="MP67" s="381">
        <v>12.500000000000002</v>
      </c>
      <c r="MQ67" s="378" t="str">
        <f t="shared" si="6"/>
        <v>--</v>
      </c>
      <c r="MR67" s="381">
        <v>13.043478260869566</v>
      </c>
      <c r="MS67" s="381">
        <v>18.181818181818176</v>
      </c>
      <c r="MT67" s="381">
        <v>26.19047619047619</v>
      </c>
      <c r="MU67" s="378" t="str">
        <f t="shared" si="7"/>
        <v>--</v>
      </c>
      <c r="MV67" s="381">
        <v>24.528301886792452</v>
      </c>
      <c r="MW67" s="381">
        <v>27.272727272727273</v>
      </c>
      <c r="MX67" s="381">
        <v>18.181818181818176</v>
      </c>
      <c r="MY67" s="380">
        <v>32.692307692307693</v>
      </c>
      <c r="MZ67" s="381">
        <v>20.45454545454545</v>
      </c>
      <c r="NA67" s="381">
        <v>25.423728813559318</v>
      </c>
      <c r="NB67" s="381">
        <v>16.666666666666664</v>
      </c>
      <c r="NC67" s="381">
        <v>48.076923076923094</v>
      </c>
      <c r="ND67" s="381">
        <v>28.260869565217387</v>
      </c>
      <c r="NE67" s="381">
        <v>29.545454545454554</v>
      </c>
      <c r="NF67" s="381">
        <v>28.571428571428573</v>
      </c>
      <c r="NG67" s="381">
        <v>47.058823529411768</v>
      </c>
      <c r="NH67" s="381">
        <v>22.641509433962266</v>
      </c>
      <c r="NI67" s="381">
        <v>20.370370370370367</v>
      </c>
      <c r="NJ67" s="381">
        <v>20.454545454545457</v>
      </c>
      <c r="NK67" s="380">
        <v>13.461538461538462</v>
      </c>
      <c r="NL67" s="381">
        <v>13.636363636363637</v>
      </c>
      <c r="NM67" s="381">
        <v>13.33333333333333</v>
      </c>
      <c r="NN67" s="381">
        <v>8.3333333333333339</v>
      </c>
      <c r="NO67" s="381">
        <v>13.461538461538462</v>
      </c>
      <c r="NP67" s="381">
        <v>6.5217391304347849</v>
      </c>
      <c r="NQ67" s="381">
        <v>2.2727272727272725</v>
      </c>
      <c r="NR67" s="381">
        <v>7.1428571428571415</v>
      </c>
      <c r="NS67" s="381">
        <v>19.23076923076923</v>
      </c>
      <c r="NT67" s="381">
        <v>13.207547169811319</v>
      </c>
      <c r="NU67" s="381">
        <v>10.90909090909091</v>
      </c>
      <c r="NV67" s="381">
        <v>4.5454545454545459</v>
      </c>
      <c r="NW67" s="380">
        <v>3.8461538461538458</v>
      </c>
      <c r="NX67" s="381">
        <v>9.0909090909090899</v>
      </c>
      <c r="NY67" s="381">
        <v>13.333333333333334</v>
      </c>
      <c r="NZ67" s="381">
        <v>8.3333333333333339</v>
      </c>
      <c r="OA67" s="381">
        <v>5.7692307692307718</v>
      </c>
      <c r="OB67" s="381">
        <v>13.04347826086957</v>
      </c>
      <c r="OC67" s="381">
        <v>11.363636363636365</v>
      </c>
      <c r="OD67" s="381">
        <v>7.1428571428571415</v>
      </c>
      <c r="OE67" s="381">
        <v>7.8431372549019587</v>
      </c>
      <c r="OF67" s="381">
        <v>11.320754716981131</v>
      </c>
      <c r="OG67" s="381">
        <v>9.0909090909090917</v>
      </c>
      <c r="OH67" s="381">
        <v>0</v>
      </c>
      <c r="OI67" s="380">
        <v>21.153846153846157</v>
      </c>
      <c r="OJ67" s="381">
        <v>25</v>
      </c>
      <c r="OK67" s="381">
        <v>15</v>
      </c>
      <c r="OL67" s="381">
        <v>8.3333333333333321</v>
      </c>
      <c r="OM67" s="381">
        <v>9.6153846153846132</v>
      </c>
      <c r="ON67" s="381">
        <v>13.043478260869566</v>
      </c>
      <c r="OO67" s="381">
        <v>15.909090909090907</v>
      </c>
      <c r="OP67" s="381">
        <v>14.28571428571429</v>
      </c>
      <c r="OQ67" s="381">
        <v>11.764705882352942</v>
      </c>
      <c r="OR67" s="381">
        <v>16.981132075471695</v>
      </c>
      <c r="OS67" s="381">
        <v>9.0909090909090917</v>
      </c>
      <c r="OT67" s="381">
        <v>2.2727272727272725</v>
      </c>
      <c r="OU67" s="378" t="str">
        <f t="shared" si="8"/>
        <v>--</v>
      </c>
      <c r="OV67" s="381">
        <v>20.454545454545457</v>
      </c>
      <c r="OW67" s="381">
        <v>18.333333333333332</v>
      </c>
      <c r="OX67" s="381">
        <v>10.416666666666666</v>
      </c>
      <c r="OY67" s="378" t="str">
        <f t="shared" si="9"/>
        <v>--</v>
      </c>
      <c r="OZ67" s="381">
        <v>15.21739130434783</v>
      </c>
      <c r="PA67" s="381">
        <v>13.636363636363633</v>
      </c>
      <c r="PB67" s="381">
        <v>11.904761904761903</v>
      </c>
      <c r="PC67" s="378" t="str">
        <f t="shared" si="10"/>
        <v>--</v>
      </c>
      <c r="PD67" s="381">
        <v>7.5471698113207539</v>
      </c>
      <c r="PE67" s="381">
        <v>12.727272727272723</v>
      </c>
      <c r="PF67" s="381">
        <v>6.8181818181818166</v>
      </c>
      <c r="PG67" s="380">
        <v>9.6153846153846185</v>
      </c>
      <c r="PH67" s="381">
        <v>15.909090909090914</v>
      </c>
      <c r="PI67" s="381">
        <v>20.000000000000004</v>
      </c>
      <c r="PJ67" s="381">
        <v>2.0833333333333335</v>
      </c>
      <c r="PK67" s="381">
        <v>23.076923076923087</v>
      </c>
      <c r="PL67" s="381">
        <v>21.739130434782609</v>
      </c>
      <c r="PM67" s="381">
        <v>22.727272727272734</v>
      </c>
      <c r="PN67" s="381">
        <v>19.047619047619044</v>
      </c>
      <c r="PO67" s="381">
        <v>20</v>
      </c>
      <c r="PP67" s="381">
        <v>7.5471698113207539</v>
      </c>
      <c r="PQ67" s="381">
        <v>5.4545454545454559</v>
      </c>
      <c r="PR67" s="381">
        <v>6.8181818181818201</v>
      </c>
      <c r="PS67" s="380">
        <v>2.0408163265306123</v>
      </c>
      <c r="PT67" s="381">
        <v>5.6603773584905674</v>
      </c>
      <c r="PU67" s="381">
        <v>0</v>
      </c>
      <c r="PV67" s="381">
        <v>2.3255813953488373</v>
      </c>
      <c r="PW67" s="380">
        <v>10.204081632653061</v>
      </c>
      <c r="PX67" s="381">
        <v>7.5471698113207557</v>
      </c>
      <c r="PY67" s="381">
        <v>12.72727272727273</v>
      </c>
      <c r="PZ67" s="381">
        <v>2.3255813953488373</v>
      </c>
      <c r="QA67" s="380">
        <v>16.326530612244895</v>
      </c>
      <c r="QB67" s="381">
        <v>7.5471698113207539</v>
      </c>
      <c r="QC67" s="381">
        <v>16.981132075471699</v>
      </c>
      <c r="QD67" s="381">
        <v>0</v>
      </c>
      <c r="QE67" s="380">
        <v>2.0408163265306123</v>
      </c>
      <c r="QF67" s="381">
        <v>5.6603773584905674</v>
      </c>
      <c r="QG67" s="381">
        <v>16.363636363636363</v>
      </c>
      <c r="QH67" s="381">
        <v>6.9767441860465134</v>
      </c>
      <c r="QI67" s="380">
        <v>7.6923076923076916</v>
      </c>
      <c r="QJ67" s="381">
        <v>20.454545454545457</v>
      </c>
      <c r="QK67" s="381">
        <v>23.728813559322035</v>
      </c>
      <c r="QL67" s="381">
        <v>6.2500000000000027</v>
      </c>
      <c r="QM67" s="378" t="str">
        <f t="shared" si="11"/>
        <v>--</v>
      </c>
      <c r="QN67" s="381">
        <v>17.391304347826086</v>
      </c>
      <c r="QO67" s="381">
        <v>15.909090909090914</v>
      </c>
      <c r="QP67" s="381">
        <v>14.285714285714286</v>
      </c>
      <c r="QQ67" s="378" t="str">
        <f t="shared" si="12"/>
        <v>--</v>
      </c>
      <c r="QR67" s="381">
        <v>7.5471698113207539</v>
      </c>
      <c r="QS67" s="381">
        <v>20.370370370370377</v>
      </c>
      <c r="QT67" s="381">
        <v>11.904761904761902</v>
      </c>
      <c r="QU67" s="380">
        <v>11.53846153846154</v>
      </c>
      <c r="QV67" s="381">
        <v>9.0909090909090935</v>
      </c>
      <c r="QW67" s="381">
        <v>11.864406779661021</v>
      </c>
      <c r="QX67" s="381">
        <v>4.166666666666667</v>
      </c>
      <c r="QY67" s="378" t="str">
        <f t="shared" si="13"/>
        <v>--</v>
      </c>
      <c r="QZ67" s="381">
        <v>10.869565217391305</v>
      </c>
      <c r="RA67" s="381">
        <v>6.8181818181818166</v>
      </c>
      <c r="RB67" s="381">
        <v>7.1428571428571415</v>
      </c>
      <c r="RC67" s="378" t="str">
        <f t="shared" si="14"/>
        <v>--</v>
      </c>
      <c r="RD67" s="381">
        <v>13.207547169811319</v>
      </c>
      <c r="RE67" s="381">
        <v>9.0909090909090917</v>
      </c>
      <c r="RF67" s="381">
        <v>4.6511627906976738</v>
      </c>
    </row>
    <row r="68" spans="1:474" x14ac:dyDescent="0.25">
      <c r="A68" s="114">
        <v>64</v>
      </c>
      <c r="B68" s="93" t="s">
        <v>64</v>
      </c>
      <c r="C68" s="126">
        <v>28.865979381443307</v>
      </c>
      <c r="D68" s="126">
        <v>21.839080459770123</v>
      </c>
      <c r="E68" s="126">
        <v>19.718309859154925</v>
      </c>
      <c r="F68" s="126">
        <v>26.470588235294116</v>
      </c>
      <c r="G68" s="126">
        <v>28.333333333333332</v>
      </c>
      <c r="H68" s="126">
        <v>23.52941176470588</v>
      </c>
      <c r="I68" s="126">
        <v>38.63636363636364</v>
      </c>
      <c r="J68" s="126">
        <v>25.490196078431378</v>
      </c>
      <c r="K68" s="126">
        <v>15.384615384615381</v>
      </c>
      <c r="L68" s="126">
        <v>34.782608695652151</v>
      </c>
      <c r="M68" s="128">
        <v>23.225806451612911</v>
      </c>
      <c r="N68" s="128">
        <v>15.254237288135593</v>
      </c>
      <c r="O68" s="128">
        <v>24.444444444444443</v>
      </c>
      <c r="P68" s="128">
        <v>15.436241610738254</v>
      </c>
      <c r="Q68" s="128">
        <v>18.55670103092784</v>
      </c>
      <c r="R68" s="128">
        <v>59.793814432989691</v>
      </c>
      <c r="S68" s="128">
        <v>43.678160919540218</v>
      </c>
      <c r="T68" s="128">
        <v>34.507042253521121</v>
      </c>
      <c r="U68" s="128">
        <v>55.339805825242721</v>
      </c>
      <c r="V68" s="128">
        <v>52.479338842975174</v>
      </c>
      <c r="W68" s="128">
        <v>32.512315270935972</v>
      </c>
      <c r="X68" s="128">
        <v>67.692307692307693</v>
      </c>
      <c r="Y68" s="128">
        <v>43.421052631578959</v>
      </c>
      <c r="Z68" s="128">
        <v>26.573426573426573</v>
      </c>
      <c r="AA68" s="128">
        <v>60.000000000000028</v>
      </c>
      <c r="AB68" s="132">
        <v>44.805194805194795</v>
      </c>
      <c r="AC68" s="132">
        <v>24.576271186440678</v>
      </c>
      <c r="AD68" s="132">
        <v>55.970149253731343</v>
      </c>
      <c r="AE68" s="132">
        <v>33.557046979865767</v>
      </c>
      <c r="AF68" s="128">
        <v>32.989690721649481</v>
      </c>
      <c r="AG68" s="126">
        <v>41.237113402061865</v>
      </c>
      <c r="AH68" s="126">
        <v>29.885057471264378</v>
      </c>
      <c r="AI68" s="133">
        <v>19.148936170212774</v>
      </c>
      <c r="AJ68" s="133">
        <v>43.689320388349522</v>
      </c>
      <c r="AK68" s="128">
        <v>32.780082987551857</v>
      </c>
      <c r="AL68" s="128">
        <v>21.182266009852217</v>
      </c>
      <c r="AM68" s="128">
        <v>53.03030303030301</v>
      </c>
      <c r="AN68" s="128">
        <v>25.657894736842117</v>
      </c>
      <c r="AO68" s="128">
        <v>13.286713286713292</v>
      </c>
      <c r="AP68" s="128">
        <v>47.482014388489212</v>
      </c>
      <c r="AQ68" s="128">
        <v>31.168831168831154</v>
      </c>
      <c r="AR68" s="128">
        <v>17.796610169491537</v>
      </c>
      <c r="AS68" s="128">
        <v>42.962962962962962</v>
      </c>
      <c r="AT68" s="128">
        <v>27.702702702702712</v>
      </c>
      <c r="AU68" s="128">
        <v>24.742268041237111</v>
      </c>
      <c r="AV68" s="128" t="s">
        <v>286</v>
      </c>
      <c r="AW68" s="128" t="s">
        <v>286</v>
      </c>
      <c r="AX68" s="132" t="s">
        <v>286</v>
      </c>
      <c r="AY68" s="132" t="s">
        <v>286</v>
      </c>
      <c r="AZ68" s="132" t="s">
        <v>286</v>
      </c>
      <c r="BA68" s="132" t="s">
        <v>286</v>
      </c>
      <c r="BB68" s="128" t="s">
        <v>286</v>
      </c>
      <c r="BC68" s="132" t="s">
        <v>286</v>
      </c>
      <c r="BD68" s="132" t="s">
        <v>286</v>
      </c>
      <c r="BE68" s="132" t="s">
        <v>286</v>
      </c>
      <c r="BF68" s="132">
        <v>22.077922077922082</v>
      </c>
      <c r="BG68" s="128">
        <v>26.271186440677972</v>
      </c>
      <c r="BH68" s="121" t="s">
        <v>286</v>
      </c>
      <c r="BI68" s="121">
        <v>12.837837837837833</v>
      </c>
      <c r="BJ68" s="121">
        <v>14.432989690721653</v>
      </c>
      <c r="BK68" s="121" t="s">
        <v>286</v>
      </c>
      <c r="BL68" s="128" t="s">
        <v>286</v>
      </c>
      <c r="BM68" s="121" t="s">
        <v>286</v>
      </c>
      <c r="BN68" s="114" t="s">
        <v>286</v>
      </c>
      <c r="BO68" s="114" t="s">
        <v>286</v>
      </c>
      <c r="BP68" s="114" t="s">
        <v>286</v>
      </c>
      <c r="BQ68" s="128" t="s">
        <v>286</v>
      </c>
      <c r="BR68" s="121" t="s">
        <v>286</v>
      </c>
      <c r="BS68" s="121" t="s">
        <v>286</v>
      </c>
      <c r="BT68" s="121" t="s">
        <v>286</v>
      </c>
      <c r="BU68" s="128">
        <v>27.922077922077928</v>
      </c>
      <c r="BV68" s="121">
        <v>21.1864406779661</v>
      </c>
      <c r="BW68" s="121" t="s">
        <v>286</v>
      </c>
      <c r="BX68" s="121">
        <v>22.818791946308721</v>
      </c>
      <c r="BY68" s="128">
        <v>18.556701030927833</v>
      </c>
      <c r="BZ68" s="121">
        <v>36.410256410256423</v>
      </c>
      <c r="CA68" s="121">
        <v>39.655172413793096</v>
      </c>
      <c r="CB68" s="121">
        <v>28.169014084507044</v>
      </c>
      <c r="CC68" s="128">
        <v>33.490566037735846</v>
      </c>
      <c r="CD68" s="121">
        <v>45.08196721311473</v>
      </c>
      <c r="CE68" s="121">
        <v>39.024390243902438</v>
      </c>
      <c r="CF68" s="121">
        <v>56.71641791044776</v>
      </c>
      <c r="CG68" s="128">
        <v>37.254901960784316</v>
      </c>
      <c r="CH68" s="121">
        <v>25.69444444444445</v>
      </c>
      <c r="CI68" s="121">
        <v>33.571428571428591</v>
      </c>
      <c r="CJ68" s="121">
        <v>38.06451612903227</v>
      </c>
      <c r="CK68" s="121">
        <v>27.118644067796613</v>
      </c>
      <c r="CL68" s="121">
        <v>39.259259259259252</v>
      </c>
      <c r="CM68" s="121">
        <v>27.814569536423832</v>
      </c>
      <c r="CN68" s="121">
        <v>21.649484536082479</v>
      </c>
      <c r="CO68" s="121">
        <v>13.846153846153841</v>
      </c>
      <c r="CP68" s="128">
        <v>15.606936416184976</v>
      </c>
      <c r="CQ68" s="121">
        <v>19.014084507042256</v>
      </c>
      <c r="CR68" s="121">
        <v>7.8431372549019676</v>
      </c>
      <c r="CS68" s="114">
        <v>13.636363636363637</v>
      </c>
      <c r="CT68" s="114">
        <v>11.707317073170735</v>
      </c>
      <c r="CU68" s="128">
        <v>11.278195488721806</v>
      </c>
      <c r="CV68" s="121">
        <v>10.389610389610397</v>
      </c>
      <c r="CW68" s="121">
        <v>11.805555555555555</v>
      </c>
      <c r="CX68" s="114">
        <v>11.450381679389313</v>
      </c>
      <c r="CY68" s="114">
        <v>10.526315789473689</v>
      </c>
      <c r="CZ68" s="128">
        <v>11.764705882352938</v>
      </c>
      <c r="DA68" s="121">
        <v>11.940298507462687</v>
      </c>
      <c r="DB68" s="121">
        <v>15.540540540540539</v>
      </c>
      <c r="DC68" s="114">
        <v>14.736842105263158</v>
      </c>
      <c r="DD68" s="114" t="s">
        <v>286</v>
      </c>
      <c r="DE68" s="128" t="s">
        <v>286</v>
      </c>
      <c r="DF68" s="121" t="s">
        <v>286</v>
      </c>
      <c r="DG68" s="121" t="s">
        <v>286</v>
      </c>
      <c r="DH68" s="114" t="s">
        <v>286</v>
      </c>
      <c r="DI68" s="114" t="s">
        <v>286</v>
      </c>
      <c r="DJ68" s="128" t="s">
        <v>286</v>
      </c>
      <c r="DK68" s="121" t="s">
        <v>286</v>
      </c>
      <c r="DL68" s="121" t="s">
        <v>286</v>
      </c>
      <c r="DM68" s="121">
        <v>66.428571428571431</v>
      </c>
      <c r="DN68" s="121">
        <v>41.935483870967758</v>
      </c>
      <c r="DO68" s="128">
        <v>33.050847457627128</v>
      </c>
      <c r="DP68" s="121">
        <v>61.481481481481531</v>
      </c>
      <c r="DQ68" s="121">
        <v>46.357615894039753</v>
      </c>
      <c r="DR68" s="121">
        <v>20.618556701030933</v>
      </c>
      <c r="DS68" s="121" t="s">
        <v>286</v>
      </c>
      <c r="DT68" s="128" t="s">
        <v>286</v>
      </c>
      <c r="DU68" s="131" t="s">
        <v>286</v>
      </c>
      <c r="DV68" s="131" t="s">
        <v>286</v>
      </c>
      <c r="DW68" s="114" t="s">
        <v>286</v>
      </c>
      <c r="DX68" s="131" t="s">
        <v>286</v>
      </c>
      <c r="DY68" s="128" t="s">
        <v>286</v>
      </c>
      <c r="DZ68" s="128" t="s">
        <v>286</v>
      </c>
      <c r="EA68" s="128" t="s">
        <v>286</v>
      </c>
      <c r="EB68" s="128">
        <v>54.285714285714249</v>
      </c>
      <c r="EC68" s="128">
        <v>56.774193548387082</v>
      </c>
      <c r="ED68" s="128">
        <v>45.762711864406782</v>
      </c>
      <c r="EE68" s="128">
        <v>45.588235294117652</v>
      </c>
      <c r="EF68" s="128">
        <v>55.999999999999993</v>
      </c>
      <c r="EG68" s="128">
        <v>39.175257731958766</v>
      </c>
      <c r="EH68" s="128">
        <v>4.6153846153846168</v>
      </c>
      <c r="EI68" s="128">
        <v>7.4712643678160919</v>
      </c>
      <c r="EJ68" s="128">
        <v>8.5106382978723421</v>
      </c>
      <c r="EK68" s="128">
        <v>0.95238095238095255</v>
      </c>
      <c r="EL68" s="121">
        <v>3.688524590163937</v>
      </c>
      <c r="EM68" s="121">
        <v>4.9019607843137285</v>
      </c>
      <c r="EN68" s="121">
        <v>8.2089552238806007</v>
      </c>
      <c r="EO68" s="121">
        <v>7.8947368421052628</v>
      </c>
      <c r="EP68" s="128">
        <v>4.8611111111111125</v>
      </c>
      <c r="EQ68" s="121">
        <v>5.0000000000000018</v>
      </c>
      <c r="ER68" s="121">
        <v>3.225806451612903</v>
      </c>
      <c r="ES68" s="121">
        <v>5.9322033898305113</v>
      </c>
      <c r="ET68" s="121">
        <v>5.882352941176471</v>
      </c>
      <c r="EU68" s="128">
        <v>6.6225165562913908</v>
      </c>
      <c r="EV68" s="121">
        <v>4.1237113402061851</v>
      </c>
      <c r="EW68" s="121">
        <v>11.538461538461538</v>
      </c>
      <c r="EX68" s="121">
        <v>6.508875739644969</v>
      </c>
      <c r="EY68" s="121">
        <v>5.7142857142857153</v>
      </c>
      <c r="EZ68" s="128">
        <v>5.8536585365853684</v>
      </c>
      <c r="FA68" s="121">
        <v>4.5267489711934159</v>
      </c>
      <c r="FB68" s="121">
        <v>11.330049261083751</v>
      </c>
      <c r="FC68" s="121">
        <v>13.636363636363631</v>
      </c>
      <c r="FD68" s="121">
        <v>8.783783783783786</v>
      </c>
      <c r="FE68" s="128">
        <v>7.7464788732394378</v>
      </c>
      <c r="FF68" s="121">
        <v>8.148148148148147</v>
      </c>
      <c r="FG68" s="121">
        <v>6.5359477124183023</v>
      </c>
      <c r="FH68" s="121">
        <v>8.6206896551724181</v>
      </c>
      <c r="FI68" s="121">
        <v>10.370370370370372</v>
      </c>
      <c r="FJ68" s="128">
        <v>10.95890410958904</v>
      </c>
      <c r="FK68" s="121">
        <v>8.6021505376344116</v>
      </c>
      <c r="FL68" s="121">
        <v>18.478260869565233</v>
      </c>
      <c r="FM68" s="121">
        <v>22.619047619047603</v>
      </c>
      <c r="FN68" s="121">
        <v>17.730496453900709</v>
      </c>
      <c r="FO68" s="128">
        <v>10.24390243902439</v>
      </c>
      <c r="FP68" s="121">
        <v>24.380165289256219</v>
      </c>
      <c r="FQ68" s="121">
        <v>26.600985221674868</v>
      </c>
      <c r="FR68" s="121">
        <v>27.27272727272728</v>
      </c>
      <c r="FS68" s="121">
        <v>19.594594594594593</v>
      </c>
      <c r="FT68" s="128">
        <v>20.422535211267604</v>
      </c>
      <c r="FU68" s="121">
        <v>14.598540145985412</v>
      </c>
      <c r="FV68" s="121">
        <v>22.222222222222236</v>
      </c>
      <c r="FW68" s="121">
        <v>13.79310344827587</v>
      </c>
      <c r="FX68" s="121">
        <v>13.333333333333336</v>
      </c>
      <c r="FY68" s="128">
        <v>13.698630136986303</v>
      </c>
      <c r="FZ68" s="121">
        <v>15.053763440860212</v>
      </c>
      <c r="GA68" s="121">
        <v>35.519125683060125</v>
      </c>
      <c r="GB68" s="121">
        <v>32.738095238095227</v>
      </c>
      <c r="GC68" s="121">
        <v>21.276595744680861</v>
      </c>
      <c r="GD68" s="128">
        <v>33.168316831683221</v>
      </c>
      <c r="GE68" s="121">
        <v>35.390946502057595</v>
      </c>
      <c r="GF68" s="121">
        <v>26.600985221674861</v>
      </c>
      <c r="GG68" s="121">
        <v>42.748091603053467</v>
      </c>
      <c r="GH68" s="121">
        <v>25.000000000000004</v>
      </c>
      <c r="GI68" s="128">
        <v>17.605633802816904</v>
      </c>
      <c r="GJ68" s="121">
        <v>25.735294117647069</v>
      </c>
      <c r="GK68" s="121">
        <v>25.657894736842113</v>
      </c>
      <c r="GL68" s="121">
        <v>19.827586206896555</v>
      </c>
      <c r="GM68" s="130">
        <v>23.134328358208965</v>
      </c>
      <c r="GN68" s="128">
        <v>16.438356164383563</v>
      </c>
      <c r="GO68" s="121">
        <v>17.021276595744688</v>
      </c>
      <c r="GP68" s="121">
        <v>7.142857142857145</v>
      </c>
      <c r="GQ68" s="121">
        <v>18.45238095238096</v>
      </c>
      <c r="GR68" s="121">
        <v>36.879432624113491</v>
      </c>
      <c r="GS68" s="128">
        <v>5.3658536585365866</v>
      </c>
      <c r="GT68" s="121">
        <v>26.033057851239672</v>
      </c>
      <c r="GU68" s="121">
        <v>29.207920792079204</v>
      </c>
      <c r="GV68" s="121">
        <v>14.062500000000005</v>
      </c>
      <c r="GW68" s="121">
        <v>13.605442176870742</v>
      </c>
      <c r="GX68" s="128">
        <v>24.285714285714285</v>
      </c>
      <c r="GY68" s="128">
        <v>5.1094890510948909</v>
      </c>
      <c r="GZ68" s="128">
        <v>21.710526315789483</v>
      </c>
      <c r="HA68" s="128">
        <v>23.27586206896552</v>
      </c>
      <c r="HB68" s="128">
        <v>12.592592592592595</v>
      </c>
      <c r="HC68" s="128">
        <v>22.068965517241381</v>
      </c>
      <c r="HD68" s="128">
        <v>28.723404255319156</v>
      </c>
      <c r="HE68" s="128" t="s">
        <v>286</v>
      </c>
      <c r="HF68" s="128" t="s">
        <v>286</v>
      </c>
      <c r="HG68" s="128" t="s">
        <v>286</v>
      </c>
      <c r="HH68" s="128" t="s">
        <v>286</v>
      </c>
      <c r="HI68" s="128" t="s">
        <v>286</v>
      </c>
      <c r="HJ68" s="128" t="s">
        <v>286</v>
      </c>
      <c r="HK68" s="128" t="s">
        <v>286</v>
      </c>
      <c r="HL68" s="121" t="s">
        <v>286</v>
      </c>
      <c r="HM68" s="121" t="s">
        <v>286</v>
      </c>
      <c r="HN68" s="121" t="s">
        <v>286</v>
      </c>
      <c r="HO68" s="121">
        <v>5.9602649006622537</v>
      </c>
      <c r="HP68" s="128">
        <v>18.260869565217391</v>
      </c>
      <c r="HQ68" s="121" t="s">
        <v>286</v>
      </c>
      <c r="HR68" s="121">
        <v>10.273972602739727</v>
      </c>
      <c r="HS68" s="121">
        <v>10.75268817204301</v>
      </c>
      <c r="HT68" s="129">
        <v>9.1397849462365652</v>
      </c>
      <c r="HU68" s="128">
        <v>8.1395348837209287</v>
      </c>
      <c r="HV68" s="114">
        <v>7.8014184397163113</v>
      </c>
      <c r="HW68" s="114">
        <v>10.396039603960402</v>
      </c>
      <c r="HX68" s="114">
        <v>4.5643153526970979</v>
      </c>
      <c r="HY68" s="114">
        <v>7.3891625615763559</v>
      </c>
      <c r="HZ68" s="114">
        <v>13.740458015267182</v>
      </c>
      <c r="IA68" s="114">
        <v>8.0536912751677878</v>
      </c>
      <c r="IB68" s="114">
        <v>4.2857142857142874</v>
      </c>
      <c r="IC68" s="114">
        <v>9.5588235294117663</v>
      </c>
      <c r="ID68" s="114">
        <v>10.596026490066231</v>
      </c>
      <c r="IE68" s="114">
        <v>5.2173913043478235</v>
      </c>
      <c r="IF68" s="114">
        <v>11.029411764705882</v>
      </c>
      <c r="IG68" s="114">
        <v>9.5890410958904138</v>
      </c>
      <c r="IH68" s="114">
        <v>5.3191489361702118</v>
      </c>
      <c r="II68" s="114">
        <v>6.0109289617486343</v>
      </c>
      <c r="IJ68" s="114">
        <v>2.3255813953488378</v>
      </c>
      <c r="IK68" s="114">
        <v>4.2553191489361684</v>
      </c>
      <c r="IL68" s="114">
        <v>3.9999999999999996</v>
      </c>
      <c r="IM68" s="114">
        <v>6.6666666666666679</v>
      </c>
      <c r="IN68" s="114">
        <v>7.3891625615763541</v>
      </c>
      <c r="IO68" s="114">
        <v>5.5118110236220508</v>
      </c>
      <c r="IP68" s="114">
        <v>5.3333333333333348</v>
      </c>
      <c r="IQ68" s="114">
        <v>5</v>
      </c>
      <c r="IR68" s="114">
        <v>2.2222222222222232</v>
      </c>
      <c r="IS68" s="114">
        <v>4.6357615894039768</v>
      </c>
      <c r="IT68" s="114">
        <v>7.8260869565217366</v>
      </c>
      <c r="IU68" s="114">
        <v>3.7037037037037019</v>
      </c>
      <c r="IV68" s="114">
        <v>8.9041095890410968</v>
      </c>
      <c r="IW68" s="114">
        <v>3.1914893617021276</v>
      </c>
      <c r="IX68" s="114" t="str">
        <f t="shared" si="77"/>
        <v>--</v>
      </c>
      <c r="IY68" s="114" t="str">
        <f t="shared" si="77"/>
        <v>--</v>
      </c>
      <c r="IZ68" s="114" t="str">
        <f t="shared" si="77"/>
        <v>--</v>
      </c>
      <c r="JA68" s="114" t="str">
        <f t="shared" si="77"/>
        <v>--</v>
      </c>
      <c r="JB68" s="114" t="str">
        <f t="shared" si="77"/>
        <v>--</v>
      </c>
      <c r="JC68" s="114" t="str">
        <f t="shared" si="77"/>
        <v>--</v>
      </c>
      <c r="JD68" s="114" t="str">
        <f t="shared" si="77"/>
        <v>--</v>
      </c>
      <c r="JE68" s="114" t="str">
        <f t="shared" si="77"/>
        <v>--</v>
      </c>
      <c r="JF68" s="114" t="str">
        <f t="shared" si="77"/>
        <v>--</v>
      </c>
      <c r="JG68" s="243">
        <v>8.2568807339449606</v>
      </c>
      <c r="JH68" s="243">
        <v>7.5630252100840396</v>
      </c>
      <c r="JI68" s="243">
        <v>6.3063063063063103</v>
      </c>
      <c r="JJ68" s="243">
        <v>5.7971014492753596</v>
      </c>
      <c r="JK68" s="243">
        <v>7.6923076923076898</v>
      </c>
      <c r="JL68" s="243">
        <v>2.6785714285714302</v>
      </c>
      <c r="JM68" s="243">
        <v>12.962962962962999</v>
      </c>
      <c r="JN68" s="243">
        <v>15.126050420168101</v>
      </c>
      <c r="JO68" s="243">
        <v>12.612612612612599</v>
      </c>
      <c r="JP68" s="243">
        <v>11.6788321167883</v>
      </c>
      <c r="JQ68" s="243">
        <v>10.7692307692308</v>
      </c>
      <c r="JR68" s="243">
        <v>9.8214285714285694</v>
      </c>
      <c r="JS68" s="243">
        <v>15.887850467289701</v>
      </c>
      <c r="JT68" s="243">
        <v>12.7118644067797</v>
      </c>
      <c r="JU68" s="243">
        <v>7.20720720720721</v>
      </c>
      <c r="JV68" s="243">
        <v>13.0434782608696</v>
      </c>
      <c r="JW68" s="243">
        <v>10</v>
      </c>
      <c r="JX68" s="243">
        <v>6.25</v>
      </c>
      <c r="JY68" s="243">
        <v>5.5045871559632999</v>
      </c>
      <c r="JZ68" s="243">
        <v>11.764705882352899</v>
      </c>
      <c r="KA68" s="243">
        <v>11.818181818181801</v>
      </c>
      <c r="KB68" s="243">
        <v>6.5693430656934302</v>
      </c>
      <c r="KC68" s="243">
        <v>7.6923076923076898</v>
      </c>
      <c r="KD68" s="243">
        <v>6.25</v>
      </c>
      <c r="KE68" s="247">
        <v>0.91743119266055095</v>
      </c>
      <c r="KF68" s="128" t="str">
        <f t="shared" si="1"/>
        <v>--</v>
      </c>
      <c r="KG68" s="243">
        <v>11.7117117117117</v>
      </c>
      <c r="KH68" s="243">
        <v>2.9197080291970798</v>
      </c>
      <c r="KI68" s="128" t="str">
        <f t="shared" si="2"/>
        <v>--</v>
      </c>
      <c r="KJ68" s="243">
        <v>10.6194690265487</v>
      </c>
      <c r="KK68" s="243">
        <v>4.5871559633027497</v>
      </c>
      <c r="KL68" s="243">
        <v>2.52100840336134</v>
      </c>
      <c r="KM68" s="243">
        <v>4.5871559633027497</v>
      </c>
      <c r="KN68" s="243">
        <v>5.7971014492753596</v>
      </c>
      <c r="KO68" s="243">
        <v>6.7164179104477597</v>
      </c>
      <c r="KP68" s="243">
        <v>6.3636363636363704</v>
      </c>
      <c r="KQ68" s="220">
        <v>8.6956521739130501</v>
      </c>
      <c r="KR68" s="220">
        <v>3.5714285714285698</v>
      </c>
      <c r="KS68" s="220">
        <v>6.9565217391304301</v>
      </c>
      <c r="KT68" s="220">
        <v>14.285714285714301</v>
      </c>
      <c r="KU68" s="220">
        <v>15.6521739130435</v>
      </c>
      <c r="KV68" s="220">
        <v>12.5</v>
      </c>
      <c r="KW68" s="220">
        <v>3.47826086956522</v>
      </c>
      <c r="KX68" s="220">
        <v>3.5714285714285698</v>
      </c>
      <c r="KY68" s="128" t="str">
        <f t="shared" si="51"/>
        <v>--</v>
      </c>
      <c r="KZ68" s="128" t="str">
        <f t="shared" si="51"/>
        <v>--</v>
      </c>
      <c r="LA68" s="220">
        <v>1.7543859649122799</v>
      </c>
      <c r="LB68" s="128" t="str">
        <f t="shared" si="42"/>
        <v>--</v>
      </c>
      <c r="LC68" s="295">
        <v>23.076923076923087</v>
      </c>
      <c r="LD68" s="295">
        <v>21.238938053097336</v>
      </c>
      <c r="LE68" s="295">
        <v>12.698412698412699</v>
      </c>
      <c r="LF68" s="295">
        <v>7.0175438596491215</v>
      </c>
      <c r="LG68" s="295">
        <v>33.928571428571431</v>
      </c>
      <c r="LH68" s="295">
        <v>20.000000000000004</v>
      </c>
      <c r="LI68" s="295">
        <v>13.235294117647058</v>
      </c>
      <c r="LJ68" s="295">
        <v>2.5</v>
      </c>
      <c r="LK68" s="380">
        <v>17.910447761194039</v>
      </c>
      <c r="LL68" s="381">
        <v>13.10344827586208</v>
      </c>
      <c r="LM68" s="381">
        <v>14.383561643835613</v>
      </c>
      <c r="LN68" s="381">
        <v>10.18518518518519</v>
      </c>
      <c r="LO68" s="380">
        <v>16.101694915254239</v>
      </c>
      <c r="LP68" s="381">
        <v>16.666666666666671</v>
      </c>
      <c r="LQ68" s="381">
        <v>15.079365079365079</v>
      </c>
      <c r="LR68" s="381">
        <v>2.6785714285714284</v>
      </c>
      <c r="LS68" s="381">
        <v>17.857142857142854</v>
      </c>
      <c r="LT68" s="381">
        <v>14.285714285714292</v>
      </c>
      <c r="LU68" s="381">
        <v>12.500000000000004</v>
      </c>
      <c r="LV68" s="381">
        <v>4.1322314049586781</v>
      </c>
      <c r="LW68" s="381">
        <v>20.300751879699256</v>
      </c>
      <c r="LX68" s="381">
        <v>16.551724137931046</v>
      </c>
      <c r="LY68" s="381">
        <v>15.753424657534248</v>
      </c>
      <c r="LZ68" s="381">
        <v>10.185185185185189</v>
      </c>
      <c r="MA68" s="380">
        <v>40.517241379310342</v>
      </c>
      <c r="MB68" s="381">
        <v>29.20353982300886</v>
      </c>
      <c r="MC68" s="381">
        <v>27.777777777777771</v>
      </c>
      <c r="MD68" s="381">
        <v>28.947368421052637</v>
      </c>
      <c r="ME68" s="381">
        <v>55.357142857142854</v>
      </c>
      <c r="MF68" s="381">
        <v>27.857142857142851</v>
      </c>
      <c r="MG68" s="381">
        <v>34.558823529411761</v>
      </c>
      <c r="MH68" s="381">
        <v>27.5</v>
      </c>
      <c r="MI68" s="381">
        <v>41.911764705882334</v>
      </c>
      <c r="MJ68" s="381">
        <v>31.72413793103448</v>
      </c>
      <c r="MK68" s="381">
        <v>40.136054421768698</v>
      </c>
      <c r="ML68" s="381">
        <v>29.62962962962964</v>
      </c>
      <c r="MM68" s="378" t="str">
        <f t="shared" si="5"/>
        <v>--</v>
      </c>
      <c r="MN68" s="381">
        <v>23.684210526315788</v>
      </c>
      <c r="MO68" s="381">
        <v>15.079365079365086</v>
      </c>
      <c r="MP68" s="381">
        <v>22.807017543859651</v>
      </c>
      <c r="MQ68" s="378" t="str">
        <f t="shared" si="6"/>
        <v>--</v>
      </c>
      <c r="MR68" s="381">
        <v>23.571428571428569</v>
      </c>
      <c r="MS68" s="381">
        <v>19.11764705882355</v>
      </c>
      <c r="MT68" s="381">
        <v>14.166666666666675</v>
      </c>
      <c r="MU68" s="378" t="str">
        <f t="shared" si="7"/>
        <v>--</v>
      </c>
      <c r="MV68" s="381">
        <v>24.137931034482751</v>
      </c>
      <c r="MW68" s="381">
        <v>26.712328767123299</v>
      </c>
      <c r="MX68" s="381">
        <v>19.444444444444446</v>
      </c>
      <c r="MY68" s="380">
        <v>31.034482758620694</v>
      </c>
      <c r="MZ68" s="381">
        <v>26.548672566371685</v>
      </c>
      <c r="NA68" s="381">
        <v>25.396825396825417</v>
      </c>
      <c r="NB68" s="381">
        <v>16.666666666666668</v>
      </c>
      <c r="NC68" s="381">
        <v>44.642857142857139</v>
      </c>
      <c r="ND68" s="381">
        <v>27.142857142857142</v>
      </c>
      <c r="NE68" s="381">
        <v>26.470588235294127</v>
      </c>
      <c r="NF68" s="381">
        <v>22.499999999999996</v>
      </c>
      <c r="NG68" s="381">
        <v>36.76470588235297</v>
      </c>
      <c r="NH68" s="381">
        <v>32.167832167832181</v>
      </c>
      <c r="NI68" s="381">
        <v>36.734693877551038</v>
      </c>
      <c r="NJ68" s="381">
        <v>21.296296296296305</v>
      </c>
      <c r="NK68" s="380">
        <v>7.5000000000000018</v>
      </c>
      <c r="NL68" s="381">
        <v>14.285714285714283</v>
      </c>
      <c r="NM68" s="381">
        <v>14.285714285714286</v>
      </c>
      <c r="NN68" s="381">
        <v>4.3859649122807021</v>
      </c>
      <c r="NO68" s="381">
        <v>7.1428571428571415</v>
      </c>
      <c r="NP68" s="381">
        <v>14.28571428571429</v>
      </c>
      <c r="NQ68" s="381">
        <v>7.3529411764705914</v>
      </c>
      <c r="NR68" s="381">
        <v>7.4380165289256226</v>
      </c>
      <c r="NS68" s="381">
        <v>7.3529411764705905</v>
      </c>
      <c r="NT68" s="381">
        <v>13.793103448275861</v>
      </c>
      <c r="NU68" s="381">
        <v>10.204081632653068</v>
      </c>
      <c r="NV68" s="381">
        <v>4.6296296296296333</v>
      </c>
      <c r="NW68" s="380">
        <v>2.4999999999999996</v>
      </c>
      <c r="NX68" s="381">
        <v>10.619469026548668</v>
      </c>
      <c r="NY68" s="381">
        <v>15.079365079365084</v>
      </c>
      <c r="NZ68" s="381">
        <v>5.2631578947368416</v>
      </c>
      <c r="OA68" s="381">
        <v>7.142857142857145</v>
      </c>
      <c r="OB68" s="381">
        <v>12.857142857142854</v>
      </c>
      <c r="OC68" s="381">
        <v>9.558823529411768</v>
      </c>
      <c r="OD68" s="381">
        <v>4.958677685950418</v>
      </c>
      <c r="OE68" s="381">
        <v>5.8823529411764683</v>
      </c>
      <c r="OF68" s="381">
        <v>10.416666666666671</v>
      </c>
      <c r="OG68" s="381">
        <v>7.4829931972789145</v>
      </c>
      <c r="OH68" s="381">
        <v>6.4814814814814836</v>
      </c>
      <c r="OI68" s="380">
        <v>5.8823529411764728</v>
      </c>
      <c r="OJ68" s="381">
        <v>13.157894736842113</v>
      </c>
      <c r="OK68" s="381">
        <v>15.079365079365084</v>
      </c>
      <c r="OL68" s="381">
        <v>7.894736842105269</v>
      </c>
      <c r="OM68" s="381">
        <v>19.642857142857142</v>
      </c>
      <c r="ON68" s="381">
        <v>8.5714285714285747</v>
      </c>
      <c r="OO68" s="381">
        <v>13.138686131386867</v>
      </c>
      <c r="OP68" s="381">
        <v>5.785123966942149</v>
      </c>
      <c r="OQ68" s="381">
        <v>8.7591240875912479</v>
      </c>
      <c r="OR68" s="381">
        <v>12.413793103448278</v>
      </c>
      <c r="OS68" s="381">
        <v>10.204081632653065</v>
      </c>
      <c r="OT68" s="381">
        <v>3.7037037037037037</v>
      </c>
      <c r="OU68" s="378" t="str">
        <f t="shared" si="8"/>
        <v>--</v>
      </c>
      <c r="OV68" s="381">
        <v>12.28070175438596</v>
      </c>
      <c r="OW68" s="381">
        <v>11.90476190476191</v>
      </c>
      <c r="OX68" s="381">
        <v>15.789473684210527</v>
      </c>
      <c r="OY68" s="378" t="str">
        <f t="shared" si="9"/>
        <v>--</v>
      </c>
      <c r="OZ68" s="381">
        <v>10.714285714285715</v>
      </c>
      <c r="PA68" s="381">
        <v>10.218978102189789</v>
      </c>
      <c r="PB68" s="381">
        <v>6.6115702479338871</v>
      </c>
      <c r="PC68" s="378" t="str">
        <f t="shared" si="10"/>
        <v>--</v>
      </c>
      <c r="PD68" s="381">
        <v>6.9444444444444446</v>
      </c>
      <c r="PE68" s="381">
        <v>13.698630136986308</v>
      </c>
      <c r="PF68" s="381">
        <v>5.5555555555555589</v>
      </c>
      <c r="PG68" s="380">
        <v>13.445378151260503</v>
      </c>
      <c r="PH68" s="381">
        <v>14.035087719298248</v>
      </c>
      <c r="PI68" s="381">
        <v>15.873015873015873</v>
      </c>
      <c r="PJ68" s="381">
        <v>6.140350877192982</v>
      </c>
      <c r="PK68" s="381">
        <v>25</v>
      </c>
      <c r="PL68" s="381">
        <v>10.000000000000011</v>
      </c>
      <c r="PM68" s="381">
        <v>16.788321167883222</v>
      </c>
      <c r="PN68" s="381">
        <v>9.1666666666666643</v>
      </c>
      <c r="PO68" s="381">
        <v>13.868613138686142</v>
      </c>
      <c r="PP68" s="381">
        <v>16.551724137931036</v>
      </c>
      <c r="PQ68" s="381">
        <v>12.925170068027207</v>
      </c>
      <c r="PR68" s="381">
        <v>11.111111111111109</v>
      </c>
      <c r="PS68" s="380">
        <v>5.8823529411764719</v>
      </c>
      <c r="PT68" s="381">
        <v>4.2253521126760578</v>
      </c>
      <c r="PU68" s="381">
        <v>5.7971014492753623</v>
      </c>
      <c r="PV68" s="381">
        <v>4.8076923076923102</v>
      </c>
      <c r="PW68" s="380">
        <v>10.370370370370376</v>
      </c>
      <c r="PX68" s="381">
        <v>14.084507042253517</v>
      </c>
      <c r="PY68" s="381">
        <v>10.144927536231888</v>
      </c>
      <c r="PZ68" s="381">
        <v>8.6538461538461533</v>
      </c>
      <c r="QA68" s="380">
        <v>19.25925925925927</v>
      </c>
      <c r="QB68" s="381">
        <v>11.26760563380282</v>
      </c>
      <c r="QC68" s="381">
        <v>10.869565217391308</v>
      </c>
      <c r="QD68" s="381">
        <v>5.7692307692307665</v>
      </c>
      <c r="QE68" s="380">
        <v>3.731343283582091</v>
      </c>
      <c r="QF68" s="381">
        <v>10.638297872340425</v>
      </c>
      <c r="QG68" s="381">
        <v>5.7971014492753632</v>
      </c>
      <c r="QH68" s="381">
        <v>5.7692307692307709</v>
      </c>
      <c r="QI68" s="380">
        <v>13.675213675213682</v>
      </c>
      <c r="QJ68" s="381">
        <v>16.36363636363637</v>
      </c>
      <c r="QK68" s="381">
        <v>12.605042016806726</v>
      </c>
      <c r="QL68" s="381">
        <v>15.315315315315321</v>
      </c>
      <c r="QM68" s="378" t="str">
        <f t="shared" si="11"/>
        <v>--</v>
      </c>
      <c r="QN68" s="381">
        <v>16.666666666666664</v>
      </c>
      <c r="QO68" s="381">
        <v>15.03759398496241</v>
      </c>
      <c r="QP68" s="381">
        <v>9.7345132743362868</v>
      </c>
      <c r="QQ68" s="378" t="str">
        <f t="shared" si="12"/>
        <v>--</v>
      </c>
      <c r="QR68" s="381">
        <v>13.66906474820143</v>
      </c>
      <c r="QS68" s="381">
        <v>26.618705035971228</v>
      </c>
      <c r="QT68" s="381">
        <v>17.307692307692317</v>
      </c>
      <c r="QU68" s="380">
        <v>12.068965517241384</v>
      </c>
      <c r="QV68" s="381">
        <v>12.844036697247708</v>
      </c>
      <c r="QW68" s="381">
        <v>7.5630252100840361</v>
      </c>
      <c r="QX68" s="381">
        <v>11.711711711711709</v>
      </c>
      <c r="QY68" s="378" t="str">
        <f t="shared" si="13"/>
        <v>--</v>
      </c>
      <c r="QZ68" s="381">
        <v>10.071942446043165</v>
      </c>
      <c r="RA68" s="381">
        <v>14.285714285714288</v>
      </c>
      <c r="RB68" s="381">
        <v>7.1428571428571432</v>
      </c>
      <c r="RC68" s="378" t="str">
        <f t="shared" si="14"/>
        <v>--</v>
      </c>
      <c r="RD68" s="381">
        <v>9.3525179856115166</v>
      </c>
      <c r="RE68" s="381">
        <v>13.043478260869563</v>
      </c>
      <c r="RF68" s="381">
        <v>16.666666666666671</v>
      </c>
    </row>
    <row r="69" spans="1:474" x14ac:dyDescent="0.25">
      <c r="A69" s="114">
        <v>65</v>
      </c>
      <c r="B69" s="93" t="s">
        <v>65</v>
      </c>
      <c r="C69" s="126">
        <v>31.481481481481474</v>
      </c>
      <c r="D69" s="126">
        <v>23.529411764705902</v>
      </c>
      <c r="E69" s="126">
        <v>16.080402010050236</v>
      </c>
      <c r="F69" s="126">
        <v>28.476821192052991</v>
      </c>
      <c r="G69" s="126">
        <v>29.943502824858761</v>
      </c>
      <c r="H69" s="126">
        <v>23.566878980891723</v>
      </c>
      <c r="I69" s="126">
        <v>33.333333333333329</v>
      </c>
      <c r="J69" s="126">
        <v>27.966101694915245</v>
      </c>
      <c r="K69" s="126">
        <v>23.622047244094485</v>
      </c>
      <c r="L69" s="126">
        <v>30.76923076923077</v>
      </c>
      <c r="M69" s="128">
        <v>24.719101123595507</v>
      </c>
      <c r="N69" s="128">
        <v>13.970588235294121</v>
      </c>
      <c r="O69" s="128">
        <v>22.131147540983601</v>
      </c>
      <c r="P69" s="128">
        <v>16.800000000000011</v>
      </c>
      <c r="Q69" s="128">
        <v>9.2783505154639183</v>
      </c>
      <c r="R69" s="128">
        <v>60.869565217391305</v>
      </c>
      <c r="S69" s="128">
        <v>47.804878048780516</v>
      </c>
      <c r="T69" s="128">
        <v>33.668341708542727</v>
      </c>
      <c r="U69" s="128">
        <v>61.783439490445865</v>
      </c>
      <c r="V69" s="128">
        <v>55.172413793103445</v>
      </c>
      <c r="W69" s="128">
        <v>41.401273885350342</v>
      </c>
      <c r="X69" s="128">
        <v>62.745098039215691</v>
      </c>
      <c r="Y69" s="128">
        <v>51.694915254237287</v>
      </c>
      <c r="Z69" s="128">
        <v>30.708661417322851</v>
      </c>
      <c r="AA69" s="128">
        <v>62.820512820512832</v>
      </c>
      <c r="AB69" s="132">
        <v>40.449438202247187</v>
      </c>
      <c r="AC69" s="132">
        <v>31.61764705882354</v>
      </c>
      <c r="AD69" s="132">
        <v>42.148760330578511</v>
      </c>
      <c r="AE69" s="132">
        <v>36.799999999999997</v>
      </c>
      <c r="AF69" s="128">
        <v>13.402061855670107</v>
      </c>
      <c r="AG69" s="126">
        <v>50.920245398772984</v>
      </c>
      <c r="AH69" s="126">
        <v>29.556650246305445</v>
      </c>
      <c r="AI69" s="133">
        <v>17.587939698492455</v>
      </c>
      <c r="AJ69" s="133">
        <v>50.967741935483872</v>
      </c>
      <c r="AK69" s="128">
        <v>33.71428571428573</v>
      </c>
      <c r="AL69" s="128">
        <v>26.114649681528672</v>
      </c>
      <c r="AM69" s="128">
        <v>42.15686274509806</v>
      </c>
      <c r="AN69" s="128">
        <v>29.059829059829053</v>
      </c>
      <c r="AO69" s="128">
        <v>20.472440944881892</v>
      </c>
      <c r="AP69" s="128">
        <v>51.282051282051277</v>
      </c>
      <c r="AQ69" s="128">
        <v>22.471910112359556</v>
      </c>
      <c r="AR69" s="128">
        <v>16.296296296296301</v>
      </c>
      <c r="AS69" s="128">
        <v>31.967213114754106</v>
      </c>
      <c r="AT69" s="128">
        <v>21.774193548387096</v>
      </c>
      <c r="AU69" s="128">
        <v>13.402061855670105</v>
      </c>
      <c r="AV69" s="128" t="s">
        <v>286</v>
      </c>
      <c r="AW69" s="128" t="s">
        <v>286</v>
      </c>
      <c r="AX69" s="132" t="s">
        <v>286</v>
      </c>
      <c r="AY69" s="132" t="s">
        <v>286</v>
      </c>
      <c r="AZ69" s="132" t="s">
        <v>286</v>
      </c>
      <c r="BA69" s="132" t="s">
        <v>286</v>
      </c>
      <c r="BB69" s="128" t="s">
        <v>286</v>
      </c>
      <c r="BC69" s="132" t="s">
        <v>286</v>
      </c>
      <c r="BD69" s="132" t="s">
        <v>286</v>
      </c>
      <c r="BE69" s="132" t="s">
        <v>286</v>
      </c>
      <c r="BF69" s="132">
        <v>16.853932584269661</v>
      </c>
      <c r="BG69" s="128">
        <v>12.592592592592599</v>
      </c>
      <c r="BH69" s="121" t="s">
        <v>286</v>
      </c>
      <c r="BI69" s="121">
        <v>19.20000000000001</v>
      </c>
      <c r="BJ69" s="121">
        <v>15.30612244897959</v>
      </c>
      <c r="BK69" s="121" t="s">
        <v>286</v>
      </c>
      <c r="BL69" s="128" t="s">
        <v>286</v>
      </c>
      <c r="BM69" s="121" t="s">
        <v>286</v>
      </c>
      <c r="BN69" s="114" t="s">
        <v>286</v>
      </c>
      <c r="BO69" s="114" t="s">
        <v>286</v>
      </c>
      <c r="BP69" s="114" t="s">
        <v>286</v>
      </c>
      <c r="BQ69" s="128" t="s">
        <v>286</v>
      </c>
      <c r="BR69" s="121" t="s">
        <v>286</v>
      </c>
      <c r="BS69" s="121" t="s">
        <v>286</v>
      </c>
      <c r="BT69" s="121" t="s">
        <v>286</v>
      </c>
      <c r="BU69" s="128">
        <v>25.842696629213489</v>
      </c>
      <c r="BV69" s="121">
        <v>16.911764705882348</v>
      </c>
      <c r="BW69" s="121" t="s">
        <v>286</v>
      </c>
      <c r="BX69" s="121">
        <v>24.800000000000008</v>
      </c>
      <c r="BY69" s="128">
        <v>20.618556701030936</v>
      </c>
      <c r="BZ69" s="121">
        <v>42.168674698795179</v>
      </c>
      <c r="CA69" s="121">
        <v>42.233009708737853</v>
      </c>
      <c r="CB69" s="121">
        <v>27.135678391959804</v>
      </c>
      <c r="CC69" s="128">
        <v>46.583850931677027</v>
      </c>
      <c r="CD69" s="121">
        <v>56.424581005586617</v>
      </c>
      <c r="CE69" s="121">
        <v>41.139240506329116</v>
      </c>
      <c r="CF69" s="121">
        <v>47.524752475247539</v>
      </c>
      <c r="CG69" s="128">
        <v>40.677966101694921</v>
      </c>
      <c r="CH69" s="121">
        <v>43.307086614173244</v>
      </c>
      <c r="CI69" s="121">
        <v>43.589743589743584</v>
      </c>
      <c r="CJ69" s="121">
        <v>30.337078651685392</v>
      </c>
      <c r="CK69" s="121">
        <v>22.058823529411761</v>
      </c>
      <c r="CL69" s="121">
        <v>38.095238095238095</v>
      </c>
      <c r="CM69" s="121">
        <v>34.400000000000013</v>
      </c>
      <c r="CN69" s="121">
        <v>26.530612244897974</v>
      </c>
      <c r="CO69" s="121">
        <v>10.303030303030301</v>
      </c>
      <c r="CP69" s="128">
        <v>12.621359223300967</v>
      </c>
      <c r="CQ69" s="121">
        <v>11.557788944723617</v>
      </c>
      <c r="CR69" s="121">
        <v>14.64968152866242</v>
      </c>
      <c r="CS69" s="114">
        <v>12.290502793296087</v>
      </c>
      <c r="CT69" s="114">
        <v>12.738853503184712</v>
      </c>
      <c r="CU69" s="128">
        <v>10.891089108910892</v>
      </c>
      <c r="CV69" s="121">
        <v>19.491525423728813</v>
      </c>
      <c r="CW69" s="121">
        <v>18.110236220472451</v>
      </c>
      <c r="CX69" s="114">
        <v>13.157894736842101</v>
      </c>
      <c r="CY69" s="114">
        <v>10.227272727272727</v>
      </c>
      <c r="CZ69" s="128">
        <v>9.6296296296296298</v>
      </c>
      <c r="DA69" s="121">
        <v>8.1967213114754109</v>
      </c>
      <c r="DB69" s="121">
        <v>15.573770491803284</v>
      </c>
      <c r="DC69" s="114">
        <v>8.3333333333333286</v>
      </c>
      <c r="DD69" s="114" t="s">
        <v>286</v>
      </c>
      <c r="DE69" s="128" t="s">
        <v>286</v>
      </c>
      <c r="DF69" s="121" t="s">
        <v>286</v>
      </c>
      <c r="DG69" s="121" t="s">
        <v>286</v>
      </c>
      <c r="DH69" s="114" t="s">
        <v>286</v>
      </c>
      <c r="DI69" s="114" t="s">
        <v>286</v>
      </c>
      <c r="DJ69" s="128" t="s">
        <v>286</v>
      </c>
      <c r="DK69" s="121" t="s">
        <v>286</v>
      </c>
      <c r="DL69" s="121" t="s">
        <v>286</v>
      </c>
      <c r="DM69" s="121">
        <v>69.230769230769198</v>
      </c>
      <c r="DN69" s="121">
        <v>51.685393258426984</v>
      </c>
      <c r="DO69" s="128">
        <v>31.617647058823536</v>
      </c>
      <c r="DP69" s="121">
        <v>64.000000000000014</v>
      </c>
      <c r="DQ69" s="121">
        <v>39.999999999999986</v>
      </c>
      <c r="DR69" s="121">
        <v>19.387755102040828</v>
      </c>
      <c r="DS69" s="121" t="s">
        <v>286</v>
      </c>
      <c r="DT69" s="128" t="s">
        <v>286</v>
      </c>
      <c r="DU69" s="131" t="s">
        <v>286</v>
      </c>
      <c r="DV69" s="131" t="s">
        <v>286</v>
      </c>
      <c r="DW69" s="114" t="s">
        <v>286</v>
      </c>
      <c r="DX69" s="131" t="s">
        <v>286</v>
      </c>
      <c r="DY69" s="128" t="s">
        <v>286</v>
      </c>
      <c r="DZ69" s="128" t="s">
        <v>286</v>
      </c>
      <c r="EA69" s="128" t="s">
        <v>286</v>
      </c>
      <c r="EB69" s="128">
        <v>54.545454545454547</v>
      </c>
      <c r="EC69" s="128">
        <v>59.55056179775282</v>
      </c>
      <c r="ED69" s="128">
        <v>45.588235294117652</v>
      </c>
      <c r="EE69" s="128">
        <v>39.20000000000001</v>
      </c>
      <c r="EF69" s="128">
        <v>39.200000000000017</v>
      </c>
      <c r="EG69" s="128">
        <v>25.510204081632658</v>
      </c>
      <c r="EH69" s="128">
        <v>4.2168674698795199</v>
      </c>
      <c r="EI69" s="128">
        <v>11.165048543689323</v>
      </c>
      <c r="EJ69" s="128">
        <v>6.0301507537688472</v>
      </c>
      <c r="EK69" s="128">
        <v>0</v>
      </c>
      <c r="EL69" s="121">
        <v>10.055865921787705</v>
      </c>
      <c r="EM69" s="121">
        <v>10.126582278481019</v>
      </c>
      <c r="EN69" s="121">
        <v>3.8461538461538458</v>
      </c>
      <c r="EO69" s="121">
        <v>8.5470085470085468</v>
      </c>
      <c r="EP69" s="128">
        <v>9.4488188976378016</v>
      </c>
      <c r="EQ69" s="121">
        <v>2.5641025641025639</v>
      </c>
      <c r="ER69" s="121">
        <v>5.6179775280898854</v>
      </c>
      <c r="ES69" s="121">
        <v>8.0882352941176503</v>
      </c>
      <c r="ET69" s="121">
        <v>3.1999999999999997</v>
      </c>
      <c r="EU69" s="128">
        <v>7.200000000000002</v>
      </c>
      <c r="EV69" s="121">
        <v>5.1020408163265332</v>
      </c>
      <c r="EW69" s="121">
        <v>7.4534161490683255</v>
      </c>
      <c r="EX69" s="121">
        <v>9.7560975609756078</v>
      </c>
      <c r="EY69" s="121">
        <v>6.598984771573603</v>
      </c>
      <c r="EZ69" s="128">
        <v>4.9689440993788816</v>
      </c>
      <c r="FA69" s="121">
        <v>13.407821229050278</v>
      </c>
      <c r="FB69" s="121">
        <v>6.3291139240506373</v>
      </c>
      <c r="FC69" s="121">
        <v>7.8431372549019622</v>
      </c>
      <c r="FD69" s="121">
        <v>14.655172413793109</v>
      </c>
      <c r="FE69" s="128">
        <v>6.2992125984251972</v>
      </c>
      <c r="FF69" s="121">
        <v>14.102564102564106</v>
      </c>
      <c r="FG69" s="121">
        <v>6.8965517241379324</v>
      </c>
      <c r="FH69" s="121">
        <v>8.0882352941176539</v>
      </c>
      <c r="FI69" s="121">
        <v>6.3492063492063506</v>
      </c>
      <c r="FJ69" s="128">
        <v>5.0000000000000036</v>
      </c>
      <c r="FK69" s="121">
        <v>11.224489795918368</v>
      </c>
      <c r="FL69" s="121">
        <v>20.245398773006137</v>
      </c>
      <c r="FM69" s="121">
        <v>26.341463414634138</v>
      </c>
      <c r="FN69" s="121">
        <v>15.228426395939092</v>
      </c>
      <c r="FO69" s="128">
        <v>14.465408805031441</v>
      </c>
      <c r="FP69" s="121">
        <v>27.932960893854755</v>
      </c>
      <c r="FQ69" s="121">
        <v>24.683544303797468</v>
      </c>
      <c r="FR69" s="121">
        <v>13.861386138613865</v>
      </c>
      <c r="FS69" s="121">
        <v>29.310344827586214</v>
      </c>
      <c r="FT69" s="128">
        <v>25.984251968503944</v>
      </c>
      <c r="FU69" s="121">
        <v>15.384615384615385</v>
      </c>
      <c r="FV69" s="121">
        <v>21.348314606741578</v>
      </c>
      <c r="FW69" s="121">
        <v>13.235294117647058</v>
      </c>
      <c r="FX69" s="121">
        <v>4.7619047619047636</v>
      </c>
      <c r="FY69" s="128">
        <v>15</v>
      </c>
      <c r="FZ69" s="121">
        <v>7.142857142857145</v>
      </c>
      <c r="GA69" s="121">
        <v>31.055900621118017</v>
      </c>
      <c r="GB69" s="121">
        <v>43.902439024390247</v>
      </c>
      <c r="GC69" s="121">
        <v>18.781725888324861</v>
      </c>
      <c r="GD69" s="128">
        <v>37.735849056603776</v>
      </c>
      <c r="GE69" s="121">
        <v>35.754189944134083</v>
      </c>
      <c r="GF69" s="121">
        <v>27.84810126582278</v>
      </c>
      <c r="GG69" s="121">
        <v>32.352941176470587</v>
      </c>
      <c r="GH69" s="121">
        <v>41.739130434782631</v>
      </c>
      <c r="GI69" s="128">
        <v>16.666666666666661</v>
      </c>
      <c r="GJ69" s="121">
        <v>27.272727272727266</v>
      </c>
      <c r="GK69" s="121">
        <v>23.86363636363637</v>
      </c>
      <c r="GL69" s="121">
        <v>15.441176470588234</v>
      </c>
      <c r="GM69" s="130">
        <v>20</v>
      </c>
      <c r="GN69" s="128">
        <v>20.168067226890756</v>
      </c>
      <c r="GO69" s="121">
        <v>15.306122448979595</v>
      </c>
      <c r="GP69" s="121">
        <v>8.5889570552147241</v>
      </c>
      <c r="GQ69" s="121">
        <v>24.878048780487799</v>
      </c>
      <c r="GR69" s="121">
        <v>24.365482233502547</v>
      </c>
      <c r="GS69" s="128">
        <v>6.8750000000000009</v>
      </c>
      <c r="GT69" s="121">
        <v>30.72625698324023</v>
      </c>
      <c r="GU69" s="121">
        <v>43.037974683544277</v>
      </c>
      <c r="GV69" s="121">
        <v>3.9215686274509802</v>
      </c>
      <c r="GW69" s="121">
        <v>36.521739130434767</v>
      </c>
      <c r="GX69" s="128">
        <v>36.71875</v>
      </c>
      <c r="GY69" s="128">
        <v>8.9743589743589745</v>
      </c>
      <c r="GZ69" s="128">
        <v>21.590909090909086</v>
      </c>
      <c r="HA69" s="128">
        <v>23.529411764705895</v>
      </c>
      <c r="HB69" s="128">
        <v>4.8000000000000034</v>
      </c>
      <c r="HC69" s="128">
        <v>16.806722689075634</v>
      </c>
      <c r="HD69" s="128">
        <v>21.428571428571441</v>
      </c>
      <c r="HE69" s="128" t="s">
        <v>286</v>
      </c>
      <c r="HF69" s="128" t="s">
        <v>286</v>
      </c>
      <c r="HG69" s="128" t="s">
        <v>286</v>
      </c>
      <c r="HH69" s="128" t="s">
        <v>286</v>
      </c>
      <c r="HI69" s="128" t="s">
        <v>286</v>
      </c>
      <c r="HJ69" s="128" t="s">
        <v>286</v>
      </c>
      <c r="HK69" s="128" t="s">
        <v>286</v>
      </c>
      <c r="HL69" s="121" t="s">
        <v>286</v>
      </c>
      <c r="HM69" s="121" t="s">
        <v>286</v>
      </c>
      <c r="HN69" s="121" t="s">
        <v>286</v>
      </c>
      <c r="HO69" s="121">
        <v>10.227272727272725</v>
      </c>
      <c r="HP69" s="128">
        <v>14.179104477611933</v>
      </c>
      <c r="HQ69" s="121" t="s">
        <v>286</v>
      </c>
      <c r="HR69" s="121">
        <v>9.0163934426229524</v>
      </c>
      <c r="HS69" s="121">
        <v>19.387755102040824</v>
      </c>
      <c r="HT69" s="129">
        <v>12.804878048780495</v>
      </c>
      <c r="HU69" s="128">
        <v>11.219512195121952</v>
      </c>
      <c r="HV69" s="114">
        <v>7.5757575757575788</v>
      </c>
      <c r="HW69" s="114">
        <v>8.8050314465408821</v>
      </c>
      <c r="HX69" s="114">
        <v>13.559322033898304</v>
      </c>
      <c r="HY69" s="114">
        <v>7.59493670886076</v>
      </c>
      <c r="HZ69" s="114">
        <v>13.725490196078431</v>
      </c>
      <c r="IA69" s="114">
        <v>12.068965517241381</v>
      </c>
      <c r="IB69" s="114">
        <v>10.236220472440952</v>
      </c>
      <c r="IC69" s="114">
        <v>10.810810810810816</v>
      </c>
      <c r="ID69" s="114">
        <v>4.5977011494252862</v>
      </c>
      <c r="IE69" s="114">
        <v>8.1481481481481506</v>
      </c>
      <c r="IF69" s="114">
        <v>8.943089430894311</v>
      </c>
      <c r="IG69" s="114">
        <v>6.5573770491803298</v>
      </c>
      <c r="IH69" s="114">
        <v>7.1428571428571406</v>
      </c>
      <c r="II69" s="114">
        <v>7.4074074074074083</v>
      </c>
      <c r="IJ69" s="114">
        <v>9.2682926829268286</v>
      </c>
      <c r="IK69" s="114">
        <v>5.0505050505050528</v>
      </c>
      <c r="IL69" s="114">
        <v>6.9182389937106921</v>
      </c>
      <c r="IM69" s="114">
        <v>7.909604519774013</v>
      </c>
      <c r="IN69" s="114">
        <v>6.3694267515923579</v>
      </c>
      <c r="IO69" s="114">
        <v>4.9504950495049505</v>
      </c>
      <c r="IP69" s="114">
        <v>9.4017094017094038</v>
      </c>
      <c r="IQ69" s="114">
        <v>8.6614173228346463</v>
      </c>
      <c r="IR69" s="114">
        <v>7.8947368421052628</v>
      </c>
      <c r="IS69" s="114">
        <v>7.954545454545455</v>
      </c>
      <c r="IT69" s="114">
        <v>6.6666666666666687</v>
      </c>
      <c r="IU69" s="114">
        <v>3.2258064516129044</v>
      </c>
      <c r="IV69" s="114">
        <v>4.8780487804878048</v>
      </c>
      <c r="IW69" s="114">
        <v>9.2783505154639183</v>
      </c>
      <c r="IX69" s="114" t="str">
        <f t="shared" si="77"/>
        <v>--</v>
      </c>
      <c r="IY69" s="114" t="str">
        <f t="shared" si="77"/>
        <v>--</v>
      </c>
      <c r="IZ69" s="114" t="str">
        <f t="shared" si="77"/>
        <v>--</v>
      </c>
      <c r="JA69" s="114" t="str">
        <f t="shared" si="77"/>
        <v>--</v>
      </c>
      <c r="JB69" s="114" t="str">
        <f t="shared" si="77"/>
        <v>--</v>
      </c>
      <c r="JC69" s="114" t="str">
        <f t="shared" si="77"/>
        <v>--</v>
      </c>
      <c r="JD69" s="114" t="str">
        <f t="shared" si="77"/>
        <v>--</v>
      </c>
      <c r="JE69" s="114" t="str">
        <f t="shared" si="77"/>
        <v>--</v>
      </c>
      <c r="JF69" s="114" t="str">
        <f t="shared" si="77"/>
        <v>--</v>
      </c>
      <c r="JG69" s="243">
        <v>5.8823529411764701</v>
      </c>
      <c r="JH69" s="243">
        <v>4.2857142857142803</v>
      </c>
      <c r="JI69" s="243">
        <v>5.4545454545454604</v>
      </c>
      <c r="JJ69" s="243">
        <v>5.5555555555555598</v>
      </c>
      <c r="JK69" s="243">
        <v>4.1237113402061896</v>
      </c>
      <c r="JL69" s="243">
        <v>4.9019607843137303</v>
      </c>
      <c r="JM69" s="243">
        <v>8.8235294117646994</v>
      </c>
      <c r="JN69" s="243">
        <v>1.4285714285714299</v>
      </c>
      <c r="JO69" s="243">
        <v>7.2727272727272698</v>
      </c>
      <c r="JP69" s="243">
        <v>7.9365079365079403</v>
      </c>
      <c r="JQ69" s="243">
        <v>11.340206185567</v>
      </c>
      <c r="JR69" s="243">
        <v>8.8235294117647101</v>
      </c>
      <c r="JS69" s="243">
        <v>4.4117647058823497</v>
      </c>
      <c r="JT69" s="243">
        <v>4.2857142857142803</v>
      </c>
      <c r="JU69" s="243">
        <v>3.6363636363636398</v>
      </c>
      <c r="JV69" s="243">
        <v>9.5238095238095202</v>
      </c>
      <c r="JW69" s="243">
        <v>9.2783505154639201</v>
      </c>
      <c r="JX69" s="243">
        <v>4.9019607843137303</v>
      </c>
      <c r="JY69" s="243">
        <v>1.47058823529412</v>
      </c>
      <c r="JZ69" s="243">
        <v>4.2857142857142803</v>
      </c>
      <c r="KA69" s="243">
        <v>12.7272727272727</v>
      </c>
      <c r="KB69" s="243">
        <v>6.4</v>
      </c>
      <c r="KC69" s="243">
        <v>7.2164948453608204</v>
      </c>
      <c r="KD69" s="243">
        <v>12.7450980392157</v>
      </c>
      <c r="KE69" s="243">
        <v>4.4117647058823497</v>
      </c>
      <c r="KF69" s="128" t="str">
        <f t="shared" ref="KF69:KF110" si="78">"--"</f>
        <v>--</v>
      </c>
      <c r="KG69" s="243">
        <v>9.0909090909090899</v>
      </c>
      <c r="KH69" s="243">
        <v>1.5873015873015901</v>
      </c>
      <c r="KI69" s="128" t="str">
        <f t="shared" ref="KI69:KI110" si="79">"--"</f>
        <v>--</v>
      </c>
      <c r="KJ69" s="243">
        <v>12.380952380952399</v>
      </c>
      <c r="KK69" s="243">
        <v>4.4117647058823497</v>
      </c>
      <c r="KL69" s="243">
        <v>1.4285714285714299</v>
      </c>
      <c r="KM69" s="243">
        <v>1.8181818181818199</v>
      </c>
      <c r="KN69" s="243">
        <v>3.1496062992125999</v>
      </c>
      <c r="KO69" s="243">
        <v>4.1237113402061896</v>
      </c>
      <c r="KP69" s="243">
        <v>9.7087378640776691</v>
      </c>
      <c r="KQ69" s="220">
        <v>6.6666666666666696</v>
      </c>
      <c r="KR69" s="220">
        <v>5.0847457627118597</v>
      </c>
      <c r="KS69" s="220">
        <v>9.3333333333333304</v>
      </c>
      <c r="KT69" s="220">
        <v>6.7796610169491496</v>
      </c>
      <c r="KU69" s="220">
        <v>13.3333333333333</v>
      </c>
      <c r="KV69" s="220">
        <v>8.4745762711864394</v>
      </c>
      <c r="KW69" s="220">
        <v>1.3333333333333299</v>
      </c>
      <c r="KX69" s="220">
        <v>3.44827586206896</v>
      </c>
      <c r="KY69" s="128" t="str">
        <f t="shared" si="51"/>
        <v>--</v>
      </c>
      <c r="KZ69" s="128" t="str">
        <f t="shared" si="51"/>
        <v>--</v>
      </c>
      <c r="LA69" s="220">
        <v>0</v>
      </c>
      <c r="LB69" s="128" t="str">
        <f t="shared" ref="LB69:LB100" si="80">"--"</f>
        <v>--</v>
      </c>
      <c r="LC69" s="295">
        <v>22.368421052631575</v>
      </c>
      <c r="LD69" s="295">
        <v>10.294117647058828</v>
      </c>
      <c r="LE69" s="295">
        <v>9.722222222222225</v>
      </c>
      <c r="LF69" s="295">
        <v>5.3571428571428577</v>
      </c>
      <c r="LG69" s="295">
        <v>19.047619047619044</v>
      </c>
      <c r="LH69" s="295">
        <v>12.598425196850394</v>
      </c>
      <c r="LI69" s="295">
        <v>9.4339622641509457</v>
      </c>
      <c r="LJ69" s="295">
        <v>6.4220183486238556</v>
      </c>
      <c r="LK69" s="380">
        <v>22.784810126582283</v>
      </c>
      <c r="LL69" s="381">
        <v>9.8591549295774659</v>
      </c>
      <c r="LM69" s="381">
        <v>7.5000000000000009</v>
      </c>
      <c r="LN69" s="381">
        <v>6.5573770491803272</v>
      </c>
      <c r="LO69" s="380">
        <v>13.157894736842101</v>
      </c>
      <c r="LP69" s="381">
        <v>5.8823529411764701</v>
      </c>
      <c r="LQ69" s="381">
        <v>5.5555555555555554</v>
      </c>
      <c r="LR69" s="381">
        <v>3.5714285714285707</v>
      </c>
      <c r="LS69" s="381">
        <v>9.6774193548387082</v>
      </c>
      <c r="LT69" s="381">
        <v>13.385826771653543</v>
      </c>
      <c r="LU69" s="381">
        <v>15.094339622641504</v>
      </c>
      <c r="LV69" s="381">
        <v>9.1743119266055064</v>
      </c>
      <c r="LW69" s="381">
        <v>21.518987341772142</v>
      </c>
      <c r="LX69" s="381">
        <v>9.8591549295774676</v>
      </c>
      <c r="LY69" s="381">
        <v>6.25</v>
      </c>
      <c r="LZ69" s="381">
        <v>8.1967213114754074</v>
      </c>
      <c r="MA69" s="380">
        <v>39.473684210526336</v>
      </c>
      <c r="MB69" s="381">
        <v>36.764705882352935</v>
      </c>
      <c r="MC69" s="381">
        <v>30.555555555555543</v>
      </c>
      <c r="MD69" s="381">
        <v>28.571428571428562</v>
      </c>
      <c r="ME69" s="381">
        <v>27.419354838709683</v>
      </c>
      <c r="MF69" s="381">
        <v>27.559055118110244</v>
      </c>
      <c r="MG69" s="381">
        <v>27.358490566037727</v>
      </c>
      <c r="MH69" s="381">
        <v>30.275229357798171</v>
      </c>
      <c r="MI69" s="381">
        <v>44.999999999999993</v>
      </c>
      <c r="MJ69" s="381">
        <v>28.571428571428566</v>
      </c>
      <c r="MK69" s="381">
        <v>18.750000000000004</v>
      </c>
      <c r="ML69" s="381">
        <v>18.032786885245901</v>
      </c>
      <c r="MM69" s="378" t="str">
        <f t="shared" si="5"/>
        <v>--</v>
      </c>
      <c r="MN69" s="381">
        <v>19.117647058823529</v>
      </c>
      <c r="MO69" s="381">
        <v>13.888888888888886</v>
      </c>
      <c r="MP69" s="381">
        <v>16.071428571428573</v>
      </c>
      <c r="MQ69" s="378" t="str">
        <f t="shared" si="6"/>
        <v>--</v>
      </c>
      <c r="MR69" s="381">
        <v>20.472440944881892</v>
      </c>
      <c r="MS69" s="381">
        <v>20.754716981132084</v>
      </c>
      <c r="MT69" s="381">
        <v>15.596330275229354</v>
      </c>
      <c r="MU69" s="378" t="str">
        <f t="shared" si="7"/>
        <v>--</v>
      </c>
      <c r="MV69" s="381">
        <v>21.428571428571438</v>
      </c>
      <c r="MW69" s="381">
        <v>18.75</v>
      </c>
      <c r="MX69" s="381">
        <v>9.8360655737704938</v>
      </c>
      <c r="MY69" s="380">
        <v>26.315789473684212</v>
      </c>
      <c r="MZ69" s="381">
        <v>30.882352941176478</v>
      </c>
      <c r="NA69" s="381">
        <v>23.611111111111107</v>
      </c>
      <c r="NB69" s="381">
        <v>24.999999999999996</v>
      </c>
      <c r="NC69" s="381">
        <v>26.984126984126984</v>
      </c>
      <c r="ND69" s="381">
        <v>30.708661417322844</v>
      </c>
      <c r="NE69" s="381">
        <v>28.571428571428577</v>
      </c>
      <c r="NF69" s="381">
        <v>31.192660550458722</v>
      </c>
      <c r="NG69" s="381">
        <v>41.558441558441551</v>
      </c>
      <c r="NH69" s="381">
        <v>35.714285714285708</v>
      </c>
      <c r="NI69" s="381">
        <v>22.222222222222221</v>
      </c>
      <c r="NJ69" s="381">
        <v>16.393442622950822</v>
      </c>
      <c r="NK69" s="380">
        <v>5.2631578947368416</v>
      </c>
      <c r="NL69" s="381">
        <v>11.764705882352944</v>
      </c>
      <c r="NM69" s="381">
        <v>1.3888888888888888</v>
      </c>
      <c r="NN69" s="381">
        <v>10.714285714285717</v>
      </c>
      <c r="NO69" s="381">
        <v>9.5238095238095237</v>
      </c>
      <c r="NP69" s="381">
        <v>7.0866141732283463</v>
      </c>
      <c r="NQ69" s="381">
        <v>8.571428571428573</v>
      </c>
      <c r="NR69" s="381">
        <v>0.91743119266055018</v>
      </c>
      <c r="NS69" s="381">
        <v>12.500000000000004</v>
      </c>
      <c r="NT69" s="381">
        <v>4.225352112676056</v>
      </c>
      <c r="NU69" s="381">
        <v>6.3291139240506329</v>
      </c>
      <c r="NV69" s="381">
        <v>0</v>
      </c>
      <c r="NW69" s="380">
        <v>3.9473684210526314</v>
      </c>
      <c r="NX69" s="381">
        <v>1.4705882352941175</v>
      </c>
      <c r="NY69" s="381">
        <v>4.1666666666666652</v>
      </c>
      <c r="NZ69" s="381">
        <v>8.9285714285714306</v>
      </c>
      <c r="OA69" s="381">
        <v>9.5238095238095255</v>
      </c>
      <c r="OB69" s="381">
        <v>13.492063492063499</v>
      </c>
      <c r="OC69" s="381">
        <v>8.5714285714285712</v>
      </c>
      <c r="OD69" s="381">
        <v>4.5871559633027532</v>
      </c>
      <c r="OE69" s="381">
        <v>5.0632911392405049</v>
      </c>
      <c r="OF69" s="381">
        <v>12.857142857142851</v>
      </c>
      <c r="OG69" s="381">
        <v>6.3291139240506347</v>
      </c>
      <c r="OH69" s="381">
        <v>0</v>
      </c>
      <c r="OI69" s="380">
        <v>7.8947368421052619</v>
      </c>
      <c r="OJ69" s="381">
        <v>4.4117647058823515</v>
      </c>
      <c r="OK69" s="381">
        <v>8.3333333333333357</v>
      </c>
      <c r="OL69" s="381">
        <v>3.5714285714285707</v>
      </c>
      <c r="OM69" s="381">
        <v>14.285714285714283</v>
      </c>
      <c r="ON69" s="381">
        <v>7.9365079365079367</v>
      </c>
      <c r="OO69" s="381">
        <v>3.8095238095238106</v>
      </c>
      <c r="OP69" s="381">
        <v>3.7037037037037033</v>
      </c>
      <c r="OQ69" s="381">
        <v>7.5949367088607618</v>
      </c>
      <c r="OR69" s="381">
        <v>11.26760563380282</v>
      </c>
      <c r="OS69" s="381">
        <v>10.126582278481015</v>
      </c>
      <c r="OT69" s="381">
        <v>4.9180327868852451</v>
      </c>
      <c r="OU69" s="378" t="str">
        <f t="shared" si="8"/>
        <v>--</v>
      </c>
      <c r="OV69" s="381">
        <v>5.8823529411764701</v>
      </c>
      <c r="OW69" s="381">
        <v>4.1666666666666661</v>
      </c>
      <c r="OX69" s="381">
        <v>3.5714285714285707</v>
      </c>
      <c r="OY69" s="378" t="str">
        <f t="shared" si="9"/>
        <v>--</v>
      </c>
      <c r="OZ69" s="381">
        <v>3.9370078740157499</v>
      </c>
      <c r="PA69" s="381">
        <v>7.6190476190476213</v>
      </c>
      <c r="PB69" s="381">
        <v>5.5045871559633035</v>
      </c>
      <c r="PC69" s="378" t="str">
        <f t="shared" si="10"/>
        <v>--</v>
      </c>
      <c r="PD69" s="381">
        <v>8.6956521739130448</v>
      </c>
      <c r="PE69" s="381">
        <v>5.0632911392405058</v>
      </c>
      <c r="PF69" s="381">
        <v>3.2786885245901636</v>
      </c>
      <c r="PG69" s="380">
        <v>6.5789473684210522</v>
      </c>
      <c r="PH69" s="381">
        <v>11.764705882352944</v>
      </c>
      <c r="PI69" s="381">
        <v>8.3333333333333304</v>
      </c>
      <c r="PJ69" s="381">
        <v>7.1428571428571406</v>
      </c>
      <c r="PK69" s="381">
        <v>15.873015873015877</v>
      </c>
      <c r="PL69" s="381">
        <v>13.385826771653552</v>
      </c>
      <c r="PM69" s="381">
        <v>12.380952380952385</v>
      </c>
      <c r="PN69" s="381">
        <v>7.3394495412844059</v>
      </c>
      <c r="PO69" s="381">
        <v>7.6923076923076943</v>
      </c>
      <c r="PP69" s="381">
        <v>7.2463768115942022</v>
      </c>
      <c r="PQ69" s="381">
        <v>16.250000000000004</v>
      </c>
      <c r="PR69" s="381">
        <v>4.9180327868852451</v>
      </c>
      <c r="PS69" s="380">
        <v>3.8961038961038961</v>
      </c>
      <c r="PT69" s="381">
        <v>7.5757575757575779</v>
      </c>
      <c r="PU69" s="381">
        <v>6.3291139240506382</v>
      </c>
      <c r="PV69" s="381">
        <v>4.3478260869565215</v>
      </c>
      <c r="PW69" s="380">
        <v>13.15789473684211</v>
      </c>
      <c r="PX69" s="381">
        <v>4.545454545454545</v>
      </c>
      <c r="PY69" s="381">
        <v>12.658227848101264</v>
      </c>
      <c r="PZ69" s="381">
        <v>0</v>
      </c>
      <c r="QA69" s="380">
        <v>23.376623376623382</v>
      </c>
      <c r="QB69" s="381">
        <v>12.121212121212125</v>
      </c>
      <c r="QC69" s="381">
        <v>12.820512820512819</v>
      </c>
      <c r="QD69" s="381">
        <v>0</v>
      </c>
      <c r="QE69" s="380">
        <v>7.7922077922077913</v>
      </c>
      <c r="QF69" s="381">
        <v>4.5454545454545441</v>
      </c>
      <c r="QG69" s="381">
        <v>6.3291139240506338</v>
      </c>
      <c r="QH69" s="381">
        <v>6.5217391304347814</v>
      </c>
      <c r="QI69" s="380">
        <v>14.473684210526308</v>
      </c>
      <c r="QJ69" s="381">
        <v>13.235294117647056</v>
      </c>
      <c r="QK69" s="381">
        <v>17.142857142857135</v>
      </c>
      <c r="QL69" s="381">
        <v>7.2727272727272734</v>
      </c>
      <c r="QM69" s="378" t="str">
        <f t="shared" si="11"/>
        <v>--</v>
      </c>
      <c r="QN69" s="381">
        <v>18.253968253968257</v>
      </c>
      <c r="QO69" s="381">
        <v>16.666666666666661</v>
      </c>
      <c r="QP69" s="381">
        <v>15.533980582524263</v>
      </c>
      <c r="QQ69" s="378" t="str">
        <f t="shared" si="12"/>
        <v>--</v>
      </c>
      <c r="QR69" s="381">
        <v>11.940298507462686</v>
      </c>
      <c r="QS69" s="381">
        <v>12.987012987012987</v>
      </c>
      <c r="QT69" s="381">
        <v>13.043478260869565</v>
      </c>
      <c r="QU69" s="380">
        <v>21.052631578947366</v>
      </c>
      <c r="QV69" s="381">
        <v>8.8235294117647047</v>
      </c>
      <c r="QW69" s="381">
        <v>7.1428571428571432</v>
      </c>
      <c r="QX69" s="381">
        <v>3.6363636363636358</v>
      </c>
      <c r="QY69" s="378" t="str">
        <f t="shared" si="13"/>
        <v>--</v>
      </c>
      <c r="QZ69" s="381">
        <v>11.81102362204725</v>
      </c>
      <c r="RA69" s="381">
        <v>7.2164948453608266</v>
      </c>
      <c r="RB69" s="381">
        <v>9.615384615384615</v>
      </c>
      <c r="RC69" s="378" t="str">
        <f t="shared" si="14"/>
        <v>--</v>
      </c>
      <c r="RD69" s="381">
        <v>3.0303030303030303</v>
      </c>
      <c r="RE69" s="381">
        <v>6.3291139240506338</v>
      </c>
      <c r="RF69" s="381">
        <v>6.5217391304347831</v>
      </c>
    </row>
    <row r="70" spans="1:474" x14ac:dyDescent="0.25">
      <c r="A70" s="114">
        <v>66</v>
      </c>
      <c r="B70" s="93" t="s">
        <v>66</v>
      </c>
      <c r="C70" s="126">
        <v>35.892514395393469</v>
      </c>
      <c r="D70" s="126">
        <v>26.475849731663683</v>
      </c>
      <c r="E70" s="126">
        <v>17.204301075268816</v>
      </c>
      <c r="F70" s="126">
        <v>29.201680672268925</v>
      </c>
      <c r="G70" s="126">
        <v>31.725417439703136</v>
      </c>
      <c r="H70" s="126">
        <v>14.24050632911392</v>
      </c>
      <c r="I70" s="126">
        <v>28.308823529411754</v>
      </c>
      <c r="J70" s="126">
        <v>25.193798449612416</v>
      </c>
      <c r="K70" s="126">
        <v>20.821917808219197</v>
      </c>
      <c r="L70" s="126">
        <v>24.859813084112137</v>
      </c>
      <c r="M70" s="128">
        <v>23.39622641509434</v>
      </c>
      <c r="N70" s="128">
        <v>18.313953488372093</v>
      </c>
      <c r="O70" s="128">
        <v>29.645093945720269</v>
      </c>
      <c r="P70" s="128">
        <v>21.272365805168977</v>
      </c>
      <c r="Q70" s="128">
        <v>13.664596273291918</v>
      </c>
      <c r="R70" s="128">
        <v>65.708812260536348</v>
      </c>
      <c r="S70" s="128">
        <v>41.785714285714249</v>
      </c>
      <c r="T70" s="128">
        <v>21.024258760107834</v>
      </c>
      <c r="U70" s="128">
        <v>62.893081761006265</v>
      </c>
      <c r="V70" s="128">
        <v>47.504621072088739</v>
      </c>
      <c r="W70" s="128">
        <v>25.159235668789805</v>
      </c>
      <c r="X70" s="128">
        <v>63.17689530685913</v>
      </c>
      <c r="Y70" s="128">
        <v>43.359375000000057</v>
      </c>
      <c r="Z70" s="128">
        <v>30.163043478260875</v>
      </c>
      <c r="AA70" s="128">
        <v>58.364312267658008</v>
      </c>
      <c r="AB70" s="132">
        <v>43.609022556391011</v>
      </c>
      <c r="AC70" s="132">
        <v>30.232558139534866</v>
      </c>
      <c r="AD70" s="132">
        <v>60.460251046025128</v>
      </c>
      <c r="AE70" s="132">
        <v>42.714570858283381</v>
      </c>
      <c r="AF70" s="128">
        <v>20.186335403726716</v>
      </c>
      <c r="AG70" s="126">
        <v>48.944337811900191</v>
      </c>
      <c r="AH70" s="126">
        <v>21.762589928057569</v>
      </c>
      <c r="AI70" s="133">
        <v>12.06434316353887</v>
      </c>
      <c r="AJ70" s="133">
        <v>46.848739495798277</v>
      </c>
      <c r="AK70" s="128">
        <v>28.358208955223894</v>
      </c>
      <c r="AL70" s="128">
        <v>12.500000000000009</v>
      </c>
      <c r="AM70" s="128">
        <v>44.649446494464975</v>
      </c>
      <c r="AN70" s="128">
        <v>23.772102161100207</v>
      </c>
      <c r="AO70" s="128">
        <v>16.393442622950822</v>
      </c>
      <c r="AP70" s="128">
        <v>38.878504672897229</v>
      </c>
      <c r="AQ70" s="128">
        <v>22.830188679245268</v>
      </c>
      <c r="AR70" s="128">
        <v>13.702623906705545</v>
      </c>
      <c r="AS70" s="128">
        <v>44.351464435146461</v>
      </c>
      <c r="AT70" s="128">
        <v>18.525896414342625</v>
      </c>
      <c r="AU70" s="128">
        <v>9.0062111801242253</v>
      </c>
      <c r="AV70" s="128" t="s">
        <v>286</v>
      </c>
      <c r="AW70" s="128" t="s">
        <v>286</v>
      </c>
      <c r="AX70" s="132" t="s">
        <v>286</v>
      </c>
      <c r="AY70" s="132" t="s">
        <v>286</v>
      </c>
      <c r="AZ70" s="132" t="s">
        <v>286</v>
      </c>
      <c r="BA70" s="132" t="s">
        <v>286</v>
      </c>
      <c r="BB70" s="128" t="s">
        <v>286</v>
      </c>
      <c r="BC70" s="132" t="s">
        <v>286</v>
      </c>
      <c r="BD70" s="132" t="s">
        <v>286</v>
      </c>
      <c r="BE70" s="132" t="s">
        <v>286</v>
      </c>
      <c r="BF70" s="132">
        <v>21.509433962264136</v>
      </c>
      <c r="BG70" s="128">
        <v>22.965116279069765</v>
      </c>
      <c r="BH70" s="121" t="s">
        <v>286</v>
      </c>
      <c r="BI70" s="121">
        <v>18.525896414342625</v>
      </c>
      <c r="BJ70" s="121">
        <v>11.838006230529592</v>
      </c>
      <c r="BK70" s="121" t="s">
        <v>286</v>
      </c>
      <c r="BL70" s="128" t="s">
        <v>286</v>
      </c>
      <c r="BM70" s="121" t="s">
        <v>286</v>
      </c>
      <c r="BN70" s="114" t="s">
        <v>286</v>
      </c>
      <c r="BO70" s="114" t="s">
        <v>286</v>
      </c>
      <c r="BP70" s="114" t="s">
        <v>286</v>
      </c>
      <c r="BQ70" s="128" t="s">
        <v>286</v>
      </c>
      <c r="BR70" s="121" t="s">
        <v>286</v>
      </c>
      <c r="BS70" s="121" t="s">
        <v>286</v>
      </c>
      <c r="BT70" s="121" t="s">
        <v>286</v>
      </c>
      <c r="BU70" s="128">
        <v>29.001883239171395</v>
      </c>
      <c r="BV70" s="121">
        <v>25.581395348837223</v>
      </c>
      <c r="BW70" s="121" t="s">
        <v>286</v>
      </c>
      <c r="BX70" s="121">
        <v>29.681274900398428</v>
      </c>
      <c r="BY70" s="128">
        <v>23.052959501557616</v>
      </c>
      <c r="BZ70" s="121">
        <v>41.463414634146318</v>
      </c>
      <c r="CA70" s="121">
        <v>34.567901234567913</v>
      </c>
      <c r="CB70" s="121">
        <v>28.301886792452827</v>
      </c>
      <c r="CC70" s="128">
        <v>52.156057494866566</v>
      </c>
      <c r="CD70" s="121">
        <v>39.743589743589766</v>
      </c>
      <c r="CE70" s="121">
        <v>30.06329113924053</v>
      </c>
      <c r="CF70" s="121">
        <v>57.597173144876393</v>
      </c>
      <c r="CG70" s="128">
        <v>37.524177949709859</v>
      </c>
      <c r="CH70" s="121">
        <v>34.324324324324323</v>
      </c>
      <c r="CI70" s="121">
        <v>43.228200371057511</v>
      </c>
      <c r="CJ70" s="121">
        <v>34.651600753295668</v>
      </c>
      <c r="CK70" s="121">
        <v>34.011627906976784</v>
      </c>
      <c r="CL70" s="121">
        <v>43.333333333333321</v>
      </c>
      <c r="CM70" s="121">
        <v>30.83003952569171</v>
      </c>
      <c r="CN70" s="121">
        <v>27.076923076923087</v>
      </c>
      <c r="CO70" s="121">
        <v>10.83650190114068</v>
      </c>
      <c r="CP70" s="128">
        <v>13.120567375886528</v>
      </c>
      <c r="CQ70" s="121">
        <v>15.591397849462375</v>
      </c>
      <c r="CR70" s="121">
        <v>10.833333333333341</v>
      </c>
      <c r="CS70" s="114">
        <v>14.154411764705886</v>
      </c>
      <c r="CT70" s="114">
        <v>9.5541401273885285</v>
      </c>
      <c r="CU70" s="128">
        <v>13.829787234042552</v>
      </c>
      <c r="CV70" s="121">
        <v>13.152804642166346</v>
      </c>
      <c r="CW70" s="121">
        <v>13.079019073569492</v>
      </c>
      <c r="CX70" s="114">
        <v>11.025145067698253</v>
      </c>
      <c r="CY70" s="114">
        <v>16.920152091254739</v>
      </c>
      <c r="CZ70" s="128">
        <v>11.07871720116618</v>
      </c>
      <c r="DA70" s="121">
        <v>11.982570806100213</v>
      </c>
      <c r="DB70" s="121">
        <v>16.463414634146353</v>
      </c>
      <c r="DC70" s="114">
        <v>17.701863354037265</v>
      </c>
      <c r="DD70" s="114" t="s">
        <v>286</v>
      </c>
      <c r="DE70" s="128" t="s">
        <v>286</v>
      </c>
      <c r="DF70" s="121" t="s">
        <v>286</v>
      </c>
      <c r="DG70" s="121" t="s">
        <v>286</v>
      </c>
      <c r="DH70" s="114" t="s">
        <v>286</v>
      </c>
      <c r="DI70" s="114" t="s">
        <v>286</v>
      </c>
      <c r="DJ70" s="128" t="s">
        <v>286</v>
      </c>
      <c r="DK70" s="121" t="s">
        <v>286</v>
      </c>
      <c r="DL70" s="121" t="s">
        <v>286</v>
      </c>
      <c r="DM70" s="121">
        <v>56.029684601113132</v>
      </c>
      <c r="DN70" s="121">
        <v>37.853107344632818</v>
      </c>
      <c r="DO70" s="128">
        <v>29.941860465116271</v>
      </c>
      <c r="DP70" s="121">
        <v>55.532359081419656</v>
      </c>
      <c r="DQ70" s="121">
        <v>39.087301587301596</v>
      </c>
      <c r="DR70" s="121">
        <v>33.229813664596271</v>
      </c>
      <c r="DS70" s="121" t="s">
        <v>286</v>
      </c>
      <c r="DT70" s="128" t="s">
        <v>286</v>
      </c>
      <c r="DU70" s="131" t="s">
        <v>286</v>
      </c>
      <c r="DV70" s="131" t="s">
        <v>286</v>
      </c>
      <c r="DW70" s="114" t="s">
        <v>286</v>
      </c>
      <c r="DX70" s="131" t="s">
        <v>286</v>
      </c>
      <c r="DY70" s="128" t="s">
        <v>286</v>
      </c>
      <c r="DZ70" s="128" t="s">
        <v>286</v>
      </c>
      <c r="EA70" s="128" t="s">
        <v>286</v>
      </c>
      <c r="EB70" s="128">
        <v>44.981412639405193</v>
      </c>
      <c r="EC70" s="128">
        <v>58.192090395480257</v>
      </c>
      <c r="ED70" s="128">
        <v>41.279069767441875</v>
      </c>
      <c r="EE70" s="128">
        <v>45.283018867924525</v>
      </c>
      <c r="EF70" s="128">
        <v>47.011952191235039</v>
      </c>
      <c r="EG70" s="128">
        <v>35.423197492163013</v>
      </c>
      <c r="EH70" s="128">
        <v>5.0751879699248139</v>
      </c>
      <c r="EI70" s="128">
        <v>9.8765432098765444</v>
      </c>
      <c r="EJ70" s="128">
        <v>7.5268817204301017</v>
      </c>
      <c r="EK70" s="128">
        <v>3.3057851239669431</v>
      </c>
      <c r="EL70" s="121">
        <v>6.5813528336380243</v>
      </c>
      <c r="EM70" s="121">
        <v>6.0126582278480996</v>
      </c>
      <c r="EN70" s="121">
        <v>3.9007092198581508</v>
      </c>
      <c r="EO70" s="121">
        <v>7.1705426356589133</v>
      </c>
      <c r="EP70" s="128">
        <v>7.2972972972973</v>
      </c>
      <c r="EQ70" s="121">
        <v>2.7624309392265163</v>
      </c>
      <c r="ER70" s="121">
        <v>5.6497175141242986</v>
      </c>
      <c r="ES70" s="121">
        <v>5.8139534883720962</v>
      </c>
      <c r="ET70" s="121">
        <v>2.291666666666667</v>
      </c>
      <c r="EU70" s="128">
        <v>6.1386138613861458</v>
      </c>
      <c r="EV70" s="121">
        <v>11.620795107033636</v>
      </c>
      <c r="EW70" s="121">
        <v>13.75245579567779</v>
      </c>
      <c r="EX70" s="121">
        <v>12.277580071174377</v>
      </c>
      <c r="EY70" s="121">
        <v>6.6115702479338889</v>
      </c>
      <c r="EZ70" s="128">
        <v>9.090909090909097</v>
      </c>
      <c r="FA70" s="121">
        <v>11.86440677966101</v>
      </c>
      <c r="FB70" s="121">
        <v>8.0128205128205128</v>
      </c>
      <c r="FC70" s="121">
        <v>11.808118081180812</v>
      </c>
      <c r="FD70" s="121">
        <v>10.547667342799198</v>
      </c>
      <c r="FE70" s="128">
        <v>11.271676300578044</v>
      </c>
      <c r="FF70" s="121">
        <v>8.7954110898661568</v>
      </c>
      <c r="FG70" s="121">
        <v>11.259541984732834</v>
      </c>
      <c r="FH70" s="121">
        <v>7.0175438596491233</v>
      </c>
      <c r="FI70" s="121">
        <v>12.02531645569621</v>
      </c>
      <c r="FJ70" s="128">
        <v>11.177644710578825</v>
      </c>
      <c r="FK70" s="121">
        <v>7.692307692307697</v>
      </c>
      <c r="FL70" s="121">
        <v>23.425196850393679</v>
      </c>
      <c r="FM70" s="121">
        <v>33.687943262411352</v>
      </c>
      <c r="FN70" s="121">
        <v>19.61325966850826</v>
      </c>
      <c r="FO70" s="128">
        <v>17.344753747323349</v>
      </c>
      <c r="FP70" s="121">
        <v>29.300567107750481</v>
      </c>
      <c r="FQ70" s="121">
        <v>22.11538461538462</v>
      </c>
      <c r="FR70" s="121">
        <v>15.808823529411764</v>
      </c>
      <c r="FS70" s="121">
        <v>21.414141414141397</v>
      </c>
      <c r="FT70" s="128">
        <v>19.382022471910119</v>
      </c>
      <c r="FU70" s="121">
        <v>11.13243761996161</v>
      </c>
      <c r="FV70" s="121">
        <v>17.624521072796956</v>
      </c>
      <c r="FW70" s="121">
        <v>15.204678362573105</v>
      </c>
      <c r="FX70" s="121">
        <v>12.314225053078562</v>
      </c>
      <c r="FY70" s="128">
        <v>14.829659318637274</v>
      </c>
      <c r="FZ70" s="121">
        <v>13.175675675675679</v>
      </c>
      <c r="GA70" s="121">
        <v>38.613861386138602</v>
      </c>
      <c r="GB70" s="121">
        <v>40.213523131672581</v>
      </c>
      <c r="GC70" s="121">
        <v>15.745856353591149</v>
      </c>
      <c r="GD70" s="128">
        <v>32.97644539614565</v>
      </c>
      <c r="GE70" s="121">
        <v>32.830188679245211</v>
      </c>
      <c r="GF70" s="121">
        <v>20.512820512820522</v>
      </c>
      <c r="GG70" s="121">
        <v>28.624535315985128</v>
      </c>
      <c r="GH70" s="121">
        <v>26.008064516129039</v>
      </c>
      <c r="GI70" s="128">
        <v>19.834710743801665</v>
      </c>
      <c r="GJ70" s="121">
        <v>19.223300970873776</v>
      </c>
      <c r="GK70" s="121">
        <v>24.282982791586981</v>
      </c>
      <c r="GL70" s="121">
        <v>11.11111111111112</v>
      </c>
      <c r="GM70" s="130">
        <v>30.851063829787211</v>
      </c>
      <c r="GN70" s="128">
        <v>20.281124497991971</v>
      </c>
      <c r="GO70" s="121">
        <v>11.864406779661023</v>
      </c>
      <c r="GP70" s="121">
        <v>13.806706114398422</v>
      </c>
      <c r="GQ70" s="121">
        <v>34.581105169340454</v>
      </c>
      <c r="GR70" s="121">
        <v>25.895316804407738</v>
      </c>
      <c r="GS70" s="128">
        <v>9.0322580645161299</v>
      </c>
      <c r="GT70" s="121">
        <v>29.433962264150928</v>
      </c>
      <c r="GU70" s="121">
        <v>38.782051282051292</v>
      </c>
      <c r="GV70" s="121">
        <v>9.9264705882352988</v>
      </c>
      <c r="GW70" s="121">
        <v>16.666666666666668</v>
      </c>
      <c r="GX70" s="128">
        <v>28.767123287671222</v>
      </c>
      <c r="GY70" s="128">
        <v>5.4054054054054035</v>
      </c>
      <c r="GZ70" s="128">
        <v>13.766730401529646</v>
      </c>
      <c r="HA70" s="128">
        <v>25.146198830409361</v>
      </c>
      <c r="HB70" s="128">
        <v>6.5957446808510687</v>
      </c>
      <c r="HC70" s="128">
        <v>18.108651911468797</v>
      </c>
      <c r="HD70" s="128">
        <v>21.355932203389834</v>
      </c>
      <c r="HE70" s="128" t="s">
        <v>286</v>
      </c>
      <c r="HF70" s="128" t="s">
        <v>286</v>
      </c>
      <c r="HG70" s="128" t="s">
        <v>286</v>
      </c>
      <c r="HH70" s="128" t="s">
        <v>286</v>
      </c>
      <c r="HI70" s="128" t="s">
        <v>286</v>
      </c>
      <c r="HJ70" s="128" t="s">
        <v>286</v>
      </c>
      <c r="HK70" s="128" t="s">
        <v>286</v>
      </c>
      <c r="HL70" s="121" t="s">
        <v>286</v>
      </c>
      <c r="HM70" s="121" t="s">
        <v>286</v>
      </c>
      <c r="HN70" s="121" t="s">
        <v>286</v>
      </c>
      <c r="HO70" s="121">
        <v>9.1428571428571566</v>
      </c>
      <c r="HP70" s="128">
        <v>13.313609467455615</v>
      </c>
      <c r="HQ70" s="121" t="s">
        <v>286</v>
      </c>
      <c r="HR70" s="121">
        <v>9.0180360721442803</v>
      </c>
      <c r="HS70" s="121">
        <v>17.218543046357617</v>
      </c>
      <c r="HT70" s="129">
        <v>11.914062500000011</v>
      </c>
      <c r="HU70" s="128">
        <v>11.130742049469953</v>
      </c>
      <c r="HV70" s="114">
        <v>9.6153846153846079</v>
      </c>
      <c r="HW70" s="114">
        <v>9.4218415417558816</v>
      </c>
      <c r="HX70" s="114">
        <v>8.9184060721062615</v>
      </c>
      <c r="HY70" s="114">
        <v>6.4102564102564097</v>
      </c>
      <c r="HZ70" s="114">
        <v>13.703703703703706</v>
      </c>
      <c r="IA70" s="114">
        <v>9.5427435387673967</v>
      </c>
      <c r="IB70" s="114">
        <v>7.1823204419889564</v>
      </c>
      <c r="IC70" s="114">
        <v>9.551656920077976</v>
      </c>
      <c r="ID70" s="114">
        <v>10.687022900763363</v>
      </c>
      <c r="IE70" s="114">
        <v>8.2840236686390565</v>
      </c>
      <c r="IF70" s="114">
        <v>14.561027837259092</v>
      </c>
      <c r="IG70" s="114">
        <v>9.7759674134419576</v>
      </c>
      <c r="IH70" s="114">
        <v>8.580858085808579</v>
      </c>
      <c r="II70" s="114">
        <v>5.8593749999999947</v>
      </c>
      <c r="IJ70" s="114">
        <v>8.0071174377224157</v>
      </c>
      <c r="IK70" s="114">
        <v>8.5164835164835093</v>
      </c>
      <c r="IL70" s="114">
        <v>6.681034482758621</v>
      </c>
      <c r="IM70" s="114">
        <v>8.5227272727272716</v>
      </c>
      <c r="IN70" s="114">
        <v>4.8076923076923039</v>
      </c>
      <c r="IO70" s="114">
        <v>7.1428571428571432</v>
      </c>
      <c r="IP70" s="114">
        <v>8.7475149105367827</v>
      </c>
      <c r="IQ70" s="114">
        <v>10.989010989010996</v>
      </c>
      <c r="IR70" s="114">
        <v>2.1359223300970887</v>
      </c>
      <c r="IS70" s="114">
        <v>7.074569789674956</v>
      </c>
      <c r="IT70" s="114">
        <v>5.9171597633136113</v>
      </c>
      <c r="IU70" s="114">
        <v>5.7569296375266541</v>
      </c>
      <c r="IV70" s="114">
        <v>4.6370967741935463</v>
      </c>
      <c r="IW70" s="114">
        <v>6.333333333333333</v>
      </c>
      <c r="IX70" s="114" t="str">
        <f t="shared" si="77"/>
        <v>--</v>
      </c>
      <c r="IY70" s="114" t="str">
        <f t="shared" si="77"/>
        <v>--</v>
      </c>
      <c r="IZ70" s="114" t="str">
        <f t="shared" si="77"/>
        <v>--</v>
      </c>
      <c r="JA70" s="114" t="str">
        <f t="shared" si="77"/>
        <v>--</v>
      </c>
      <c r="JB70" s="114" t="str">
        <f t="shared" si="77"/>
        <v>--</v>
      </c>
      <c r="JC70" s="114" t="str">
        <f t="shared" si="77"/>
        <v>--</v>
      </c>
      <c r="JD70" s="114" t="str">
        <f t="shared" si="77"/>
        <v>--</v>
      </c>
      <c r="JE70" s="114" t="str">
        <f t="shared" si="77"/>
        <v>--</v>
      </c>
      <c r="JF70" s="114" t="str">
        <f t="shared" si="77"/>
        <v>--</v>
      </c>
      <c r="JG70" s="243">
        <v>8.1439393939393891</v>
      </c>
      <c r="JH70" s="243">
        <v>9.6311475409835996</v>
      </c>
      <c r="JI70" s="243">
        <v>6.8181818181818201</v>
      </c>
      <c r="JJ70" s="243">
        <v>4.9896049896049899</v>
      </c>
      <c r="JK70" s="243">
        <v>7.4175824175824197</v>
      </c>
      <c r="JL70" s="243">
        <v>4.2207792207792201</v>
      </c>
      <c r="JM70" s="243">
        <v>12.9032258064516</v>
      </c>
      <c r="JN70" s="243">
        <v>15.1950718685832</v>
      </c>
      <c r="JO70" s="243">
        <v>11.8686868686869</v>
      </c>
      <c r="JP70" s="243">
        <v>9.3555093555093602</v>
      </c>
      <c r="JQ70" s="243">
        <v>8.2644628099173492</v>
      </c>
      <c r="JR70" s="243">
        <v>8.1168831168831108</v>
      </c>
      <c r="JS70" s="243">
        <v>12.144212523719199</v>
      </c>
      <c r="JT70" s="243">
        <v>10.8829568788501</v>
      </c>
      <c r="JU70" s="243">
        <v>9.3434343434343408</v>
      </c>
      <c r="JV70" s="243">
        <v>8.9397089397089395</v>
      </c>
      <c r="JW70" s="243">
        <v>9.3663911845729899</v>
      </c>
      <c r="JX70" s="243">
        <v>3.8961038961039001</v>
      </c>
      <c r="JY70" s="243">
        <v>10.0378787878788</v>
      </c>
      <c r="JZ70" s="243">
        <v>9.6907216494845407</v>
      </c>
      <c r="KA70" s="243">
        <v>10.353535353535401</v>
      </c>
      <c r="KB70" s="243">
        <v>5.625</v>
      </c>
      <c r="KC70" s="243">
        <v>4.4077134986225897</v>
      </c>
      <c r="KD70" s="243">
        <v>11.363636363636401</v>
      </c>
      <c r="KE70" s="243">
        <v>3.37711069418387</v>
      </c>
      <c r="KF70" s="128" t="str">
        <f t="shared" si="78"/>
        <v>--</v>
      </c>
      <c r="KG70" s="243">
        <v>12.0906801007557</v>
      </c>
      <c r="KH70" s="243">
        <v>3.2586558044806502</v>
      </c>
      <c r="KI70" s="128" t="str">
        <f t="shared" si="79"/>
        <v>--</v>
      </c>
      <c r="KJ70" s="243">
        <v>7.8864353312302802</v>
      </c>
      <c r="KK70" s="243">
        <v>5.5133079847908704</v>
      </c>
      <c r="KL70" s="243">
        <v>5.5441478439424996</v>
      </c>
      <c r="KM70" s="243">
        <v>7.0707070707070701</v>
      </c>
      <c r="KN70" s="243">
        <v>5.1759834368530004</v>
      </c>
      <c r="KO70" s="243">
        <v>4.67032967032966</v>
      </c>
      <c r="KP70" s="243">
        <v>4.1666666666666599</v>
      </c>
      <c r="KQ70" s="220">
        <v>3.4482758620689702</v>
      </c>
      <c r="KR70" s="220">
        <v>5.02092050209205</v>
      </c>
      <c r="KS70" s="220">
        <v>8.18965517241379</v>
      </c>
      <c r="KT70" s="220">
        <v>13.807531380753099</v>
      </c>
      <c r="KU70" s="220">
        <v>13.665943600867701</v>
      </c>
      <c r="KV70" s="220">
        <v>16.352201257861701</v>
      </c>
      <c r="KW70" s="220">
        <v>3.2397408207343399</v>
      </c>
      <c r="KX70" s="220">
        <v>2.0964360587002102</v>
      </c>
      <c r="KY70" s="128" t="str">
        <f t="shared" ref="KY70:KZ92" si="81">"--"</f>
        <v>--</v>
      </c>
      <c r="KZ70" s="128" t="str">
        <f t="shared" si="81"/>
        <v>--</v>
      </c>
      <c r="LA70" s="220">
        <v>3.0172413793103399</v>
      </c>
      <c r="LB70" s="128" t="str">
        <f t="shared" si="80"/>
        <v>--</v>
      </c>
      <c r="LC70" s="295">
        <v>25.462012320328558</v>
      </c>
      <c r="LD70" s="295">
        <v>16.873889875666066</v>
      </c>
      <c r="LE70" s="295">
        <v>14.481409001956955</v>
      </c>
      <c r="LF70" s="295">
        <v>7.9800498753117033</v>
      </c>
      <c r="LG70" s="295">
        <v>21.676891615541894</v>
      </c>
      <c r="LH70" s="295">
        <v>12.992125984251985</v>
      </c>
      <c r="LI70" s="295">
        <v>9.1981132075471592</v>
      </c>
      <c r="LJ70" s="295">
        <v>4.7752808988764022</v>
      </c>
      <c r="LK70" s="380">
        <v>24.713958810068622</v>
      </c>
      <c r="LL70" s="381">
        <v>12.990196078431369</v>
      </c>
      <c r="LM70" s="381">
        <v>7.6642335766423386</v>
      </c>
      <c r="LN70" s="381">
        <v>7.7720207253886002</v>
      </c>
      <c r="LO70" s="380">
        <v>15.560165975103724</v>
      </c>
      <c r="LP70" s="381">
        <v>14.847942754919506</v>
      </c>
      <c r="LQ70" s="381">
        <v>13.529411764705889</v>
      </c>
      <c r="LR70" s="381">
        <v>9.9502487562189028</v>
      </c>
      <c r="LS70" s="381">
        <v>14.959016393442598</v>
      </c>
      <c r="LT70" s="381">
        <v>11.023622047244096</v>
      </c>
      <c r="LU70" s="381">
        <v>8.962264150943394</v>
      </c>
      <c r="LV70" s="381">
        <v>3.9325842696629256</v>
      </c>
      <c r="LW70" s="381">
        <v>22.37442922374429</v>
      </c>
      <c r="LX70" s="381">
        <v>11.111111111111104</v>
      </c>
      <c r="LY70" s="381">
        <v>13.138686131386855</v>
      </c>
      <c r="LZ70" s="381">
        <v>7.5129533678756486</v>
      </c>
      <c r="MA70" s="380">
        <v>32.083333333333343</v>
      </c>
      <c r="MB70" s="381">
        <v>31.059245960502679</v>
      </c>
      <c r="MC70" s="381">
        <v>29.434697855750507</v>
      </c>
      <c r="MD70" s="381">
        <v>25.814536340852147</v>
      </c>
      <c r="ME70" s="381">
        <v>31.147540983606529</v>
      </c>
      <c r="MF70" s="381">
        <v>20.669291338582667</v>
      </c>
      <c r="MG70" s="381">
        <v>24.528301886792448</v>
      </c>
      <c r="MH70" s="381">
        <v>20.786516853932579</v>
      </c>
      <c r="MI70" s="381">
        <v>33.63844393592678</v>
      </c>
      <c r="MJ70" s="381">
        <v>22.113022113022108</v>
      </c>
      <c r="MK70" s="381">
        <v>23.357664233576667</v>
      </c>
      <c r="ML70" s="381">
        <v>17.232375979112284</v>
      </c>
      <c r="MM70" s="378" t="str">
        <f t="shared" ref="MM70:MM110" si="82">"--"</f>
        <v>--</v>
      </c>
      <c r="MN70" s="381">
        <v>24.329159212880139</v>
      </c>
      <c r="MO70" s="381">
        <v>25.641025641025642</v>
      </c>
      <c r="MP70" s="381">
        <v>23.809523809523821</v>
      </c>
      <c r="MQ70" s="378" t="str">
        <f t="shared" ref="MQ70:MQ110" si="83">"--"</f>
        <v>--</v>
      </c>
      <c r="MR70" s="381">
        <v>24.212598425196855</v>
      </c>
      <c r="MS70" s="381">
        <v>22.695035460992901</v>
      </c>
      <c r="MT70" s="381">
        <v>18.539325842696627</v>
      </c>
      <c r="MU70" s="378" t="str">
        <f t="shared" ref="MU70:MX110" si="84">"--"</f>
        <v>--</v>
      </c>
      <c r="MV70" s="381">
        <v>21.32352941176471</v>
      </c>
      <c r="MW70" s="381">
        <v>20.840950639853741</v>
      </c>
      <c r="MX70" s="381">
        <v>17.357512953367866</v>
      </c>
      <c r="MY70" s="380">
        <v>35.269709543568496</v>
      </c>
      <c r="MZ70" s="381">
        <v>29.516994633273701</v>
      </c>
      <c r="NA70" s="381">
        <v>26.915520628683701</v>
      </c>
      <c r="NB70" s="381">
        <v>21.446384039900227</v>
      </c>
      <c r="NC70" s="381">
        <v>33.537832310838425</v>
      </c>
      <c r="ND70" s="381">
        <v>23.865877712031551</v>
      </c>
      <c r="NE70" s="381">
        <v>27.358490566037727</v>
      </c>
      <c r="NF70" s="381">
        <v>24.719101123595483</v>
      </c>
      <c r="NG70" s="381">
        <v>32.723112128146447</v>
      </c>
      <c r="NH70" s="381">
        <v>21.813725490196077</v>
      </c>
      <c r="NI70" s="381">
        <v>24.954128440366976</v>
      </c>
      <c r="NJ70" s="381">
        <v>19.170984455958564</v>
      </c>
      <c r="NK70" s="380">
        <v>10.103092783505147</v>
      </c>
      <c r="NL70" s="381">
        <v>10.854092526690405</v>
      </c>
      <c r="NM70" s="381">
        <v>5.8708414872798409</v>
      </c>
      <c r="NN70" s="381">
        <v>4.4665012406947913</v>
      </c>
      <c r="NO70" s="381">
        <v>7.6604554865424408</v>
      </c>
      <c r="NP70" s="381">
        <v>8.8932806324110771</v>
      </c>
      <c r="NQ70" s="381">
        <v>4.275534441805231</v>
      </c>
      <c r="NR70" s="381">
        <v>2.8248587570621493</v>
      </c>
      <c r="NS70" s="381">
        <v>11.845102505694756</v>
      </c>
      <c r="NT70" s="381">
        <v>7.8624078624078564</v>
      </c>
      <c r="NU70" s="381">
        <v>6.2157221206581319</v>
      </c>
      <c r="NV70" s="381">
        <v>3.1088082901554412</v>
      </c>
      <c r="NW70" s="380">
        <v>4.5738045738045727</v>
      </c>
      <c r="NX70" s="381">
        <v>8.407871198568877</v>
      </c>
      <c r="NY70" s="381">
        <v>8.1871345029239642</v>
      </c>
      <c r="NZ70" s="381">
        <v>4.9751243781094558</v>
      </c>
      <c r="OA70" s="381">
        <v>4.338842975206612</v>
      </c>
      <c r="OB70" s="381">
        <v>8.1027667984189602</v>
      </c>
      <c r="OC70" s="381">
        <v>6.4133016627078394</v>
      </c>
      <c r="OD70" s="381">
        <v>3.389830508474577</v>
      </c>
      <c r="OE70" s="381">
        <v>7.517084282460134</v>
      </c>
      <c r="OF70" s="381">
        <v>9.8280098280098311</v>
      </c>
      <c r="OG70" s="381">
        <v>6.3985374771480767</v>
      </c>
      <c r="OH70" s="381">
        <v>3.8860103626943019</v>
      </c>
      <c r="OI70" s="380">
        <v>9.1666666666666465</v>
      </c>
      <c r="OJ70" s="381">
        <v>10.233393177737886</v>
      </c>
      <c r="OK70" s="381">
        <v>8.8062622309197724</v>
      </c>
      <c r="OL70" s="381">
        <v>6.4837905236907725</v>
      </c>
      <c r="OM70" s="381">
        <v>6.8041237113402042</v>
      </c>
      <c r="ON70" s="381">
        <v>6.1264822134387336</v>
      </c>
      <c r="OO70" s="381">
        <v>7.8384798099762474</v>
      </c>
      <c r="OP70" s="381">
        <v>5.3672316384180805</v>
      </c>
      <c r="OQ70" s="381">
        <v>9.3607305936072986</v>
      </c>
      <c r="OR70" s="381">
        <v>8.1081081081081088</v>
      </c>
      <c r="OS70" s="381">
        <v>7.5091575091575073</v>
      </c>
      <c r="OT70" s="381">
        <v>5.4545454545454515</v>
      </c>
      <c r="OU70" s="378" t="str">
        <f t="shared" ref="OU70:OU110" si="85">"--"</f>
        <v>--</v>
      </c>
      <c r="OV70" s="381">
        <v>10.951526032315979</v>
      </c>
      <c r="OW70" s="381">
        <v>11.834319526627228</v>
      </c>
      <c r="OX70" s="381">
        <v>10.723192019950121</v>
      </c>
      <c r="OY70" s="378" t="str">
        <f t="shared" ref="OY70:OY110" si="86">"--"</f>
        <v>--</v>
      </c>
      <c r="OZ70" s="381">
        <v>10.671936758893276</v>
      </c>
      <c r="PA70" s="381">
        <v>11.638954869358669</v>
      </c>
      <c r="PB70" s="381">
        <v>9.8870056497175085</v>
      </c>
      <c r="PC70" s="378" t="str">
        <f t="shared" ref="PC70:PF110" si="87">"--"</f>
        <v>--</v>
      </c>
      <c r="PD70" s="381">
        <v>6.4039408866995045</v>
      </c>
      <c r="PE70" s="381">
        <v>9.6892138939671071</v>
      </c>
      <c r="PF70" s="381">
        <v>9.3264248704663171</v>
      </c>
      <c r="PG70" s="380">
        <v>11.899791231732774</v>
      </c>
      <c r="PH70" s="381">
        <v>17.921146953405014</v>
      </c>
      <c r="PI70" s="381">
        <v>13.385826771653546</v>
      </c>
      <c r="PJ70" s="381">
        <v>8.7281795511221887</v>
      </c>
      <c r="PK70" s="381">
        <v>13.842975206611561</v>
      </c>
      <c r="PL70" s="381">
        <v>15.217391304347839</v>
      </c>
      <c r="PM70" s="381">
        <v>12.380952380952381</v>
      </c>
      <c r="PN70" s="381">
        <v>7.9096045197740175</v>
      </c>
      <c r="PO70" s="381">
        <v>15.331807780320366</v>
      </c>
      <c r="PP70" s="381">
        <v>9.8280098280098152</v>
      </c>
      <c r="PQ70" s="381">
        <v>10.786106032906753</v>
      </c>
      <c r="PR70" s="381">
        <v>9.870129870129869</v>
      </c>
      <c r="PS70" s="380">
        <v>7.7419354838709697</v>
      </c>
      <c r="PT70" s="381">
        <v>7.1593533487297929</v>
      </c>
      <c r="PU70" s="381">
        <v>9.2130518234165155</v>
      </c>
      <c r="PV70" s="381">
        <v>4.2105263157894743</v>
      </c>
      <c r="PW70" s="380">
        <v>14.655172413793109</v>
      </c>
      <c r="PX70" s="381">
        <v>12.037037037037033</v>
      </c>
      <c r="PY70" s="381">
        <v>15.000000000000004</v>
      </c>
      <c r="PZ70" s="381">
        <v>10.554089709762529</v>
      </c>
      <c r="QA70" s="380">
        <v>20.860215053763454</v>
      </c>
      <c r="QB70" s="381">
        <v>17.090069284064654</v>
      </c>
      <c r="QC70" s="381">
        <v>13.601532567049821</v>
      </c>
      <c r="QD70" s="381">
        <v>8.6614173228346392</v>
      </c>
      <c r="QE70" s="380">
        <v>6.4794816414686807</v>
      </c>
      <c r="QF70" s="381">
        <v>9.4688221709006957</v>
      </c>
      <c r="QG70" s="381">
        <v>11.494252873563228</v>
      </c>
      <c r="QH70" s="381">
        <v>11.640211640211641</v>
      </c>
      <c r="QI70" s="380">
        <v>10.660980810234548</v>
      </c>
      <c r="QJ70" s="381">
        <v>15.413533834586445</v>
      </c>
      <c r="QK70" s="381">
        <v>17.995910020449902</v>
      </c>
      <c r="QL70" s="381">
        <v>14.070351758793942</v>
      </c>
      <c r="QM70" s="378" t="str">
        <f t="shared" ref="QM70:QM110" si="88">"--"</f>
        <v>--</v>
      </c>
      <c r="QN70" s="381">
        <v>9.9378881987577543</v>
      </c>
      <c r="QO70" s="381">
        <v>12.195121951219511</v>
      </c>
      <c r="QP70" s="381">
        <v>10.828025477707012</v>
      </c>
      <c r="QQ70" s="378" t="str">
        <f t="shared" ref="QQ70:QT110" si="89">"--"</f>
        <v>--</v>
      </c>
      <c r="QR70" s="381">
        <v>14.651162790697674</v>
      </c>
      <c r="QS70" s="381">
        <v>12.28406909788867</v>
      </c>
      <c r="QT70" s="381">
        <v>12.20779220779221</v>
      </c>
      <c r="QU70" s="380">
        <v>10.874200426439229</v>
      </c>
      <c r="QV70" s="381">
        <v>12.098298676748573</v>
      </c>
      <c r="QW70" s="381">
        <v>15.950920245398772</v>
      </c>
      <c r="QX70" s="381">
        <v>10.301507537688442</v>
      </c>
      <c r="QY70" s="378" t="str">
        <f t="shared" ref="QY70:QY110" si="90">"--"</f>
        <v>--</v>
      </c>
      <c r="QZ70" s="381">
        <v>9.2975206611570211</v>
      </c>
      <c r="RA70" s="381">
        <v>11.202185792349729</v>
      </c>
      <c r="RB70" s="381">
        <v>9.8726114649681538</v>
      </c>
      <c r="RC70" s="378" t="str">
        <f t="shared" ref="RC70:RF110" si="91">"--"</f>
        <v>--</v>
      </c>
      <c r="RD70" s="381">
        <v>13.255813953488373</v>
      </c>
      <c r="RE70" s="381">
        <v>12.476007677543187</v>
      </c>
      <c r="RF70" s="381">
        <v>9.6605744125326378</v>
      </c>
    </row>
    <row r="71" spans="1:474" ht="21" customHeight="1" x14ac:dyDescent="0.25">
      <c r="A71" s="114">
        <v>67</v>
      </c>
      <c r="B71" s="93" t="s">
        <v>67</v>
      </c>
      <c r="C71" s="126">
        <v>28.925619834710741</v>
      </c>
      <c r="D71" s="126">
        <v>23.893805309734525</v>
      </c>
      <c r="E71" s="126">
        <v>7.3170731707317067</v>
      </c>
      <c r="F71" s="126">
        <v>35.83333333333335</v>
      </c>
      <c r="G71" s="126">
        <v>20.967741935483868</v>
      </c>
      <c r="H71" s="126" t="str">
        <f>"--"</f>
        <v>--</v>
      </c>
      <c r="I71" s="126">
        <v>16.867469879518069</v>
      </c>
      <c r="J71" s="126">
        <v>27.380952380952372</v>
      </c>
      <c r="K71" s="126">
        <v>19.480519480519483</v>
      </c>
      <c r="L71" s="126">
        <v>21.794871794871806</v>
      </c>
      <c r="M71" s="128">
        <v>21.739130434782616</v>
      </c>
      <c r="N71" s="128">
        <v>13.235294117647054</v>
      </c>
      <c r="O71" s="128">
        <v>18.82352941176471</v>
      </c>
      <c r="P71" s="128">
        <v>25</v>
      </c>
      <c r="Q71" s="128">
        <v>8.4507042253521156</v>
      </c>
      <c r="R71" s="128">
        <v>65.853658536585371</v>
      </c>
      <c r="S71" s="128">
        <v>49.565217391304344</v>
      </c>
      <c r="T71" s="128">
        <v>12.195121951219509</v>
      </c>
      <c r="U71" s="128">
        <v>70.491803278688522</v>
      </c>
      <c r="V71" s="128">
        <v>52.41935483870968</v>
      </c>
      <c r="W71" s="128" t="str">
        <f>"--"</f>
        <v>--</v>
      </c>
      <c r="X71" s="128">
        <v>45.348837209302303</v>
      </c>
      <c r="Y71" s="128">
        <v>50.000000000000007</v>
      </c>
      <c r="Z71" s="128">
        <v>29.87012987012988</v>
      </c>
      <c r="AA71" s="128">
        <v>49.367088607594951</v>
      </c>
      <c r="AB71" s="132">
        <v>31.884057971014499</v>
      </c>
      <c r="AC71" s="132">
        <v>23.529411764705884</v>
      </c>
      <c r="AD71" s="132">
        <v>45.348837209302332</v>
      </c>
      <c r="AE71" s="132">
        <v>43.05555555555555</v>
      </c>
      <c r="AF71" s="128">
        <v>21.126760563380291</v>
      </c>
      <c r="AG71" s="126">
        <v>39.837398373983731</v>
      </c>
      <c r="AH71" s="126">
        <v>32.456140350877192</v>
      </c>
      <c r="AI71" s="133">
        <v>7.3170731707317076</v>
      </c>
      <c r="AJ71" s="133">
        <v>59.166666666666671</v>
      </c>
      <c r="AK71" s="128">
        <v>29.032258064516132</v>
      </c>
      <c r="AL71" s="128" t="str">
        <f>"--"</f>
        <v>--</v>
      </c>
      <c r="AM71" s="128">
        <v>24.705882352941188</v>
      </c>
      <c r="AN71" s="128">
        <v>27.380952380952383</v>
      </c>
      <c r="AO71" s="128">
        <v>15.584415584415584</v>
      </c>
      <c r="AP71" s="128">
        <v>35.897435897435919</v>
      </c>
      <c r="AQ71" s="128">
        <v>27.536231884057976</v>
      </c>
      <c r="AR71" s="128">
        <v>13.235294117647054</v>
      </c>
      <c r="AS71" s="128">
        <v>30.588235294117649</v>
      </c>
      <c r="AT71" s="128">
        <v>31.944444444444429</v>
      </c>
      <c r="AU71" s="128">
        <v>14.084507042253524</v>
      </c>
      <c r="AV71" s="128" t="s">
        <v>286</v>
      </c>
      <c r="AW71" s="128" t="s">
        <v>286</v>
      </c>
      <c r="AX71" s="132" t="s">
        <v>286</v>
      </c>
      <c r="AY71" s="132" t="s">
        <v>286</v>
      </c>
      <c r="AZ71" s="132" t="s">
        <v>286</v>
      </c>
      <c r="BA71" s="132" t="s">
        <v>286</v>
      </c>
      <c r="BB71" s="128" t="s">
        <v>286</v>
      </c>
      <c r="BC71" s="132" t="s">
        <v>286</v>
      </c>
      <c r="BD71" s="132" t="s">
        <v>286</v>
      </c>
      <c r="BE71" s="132" t="s">
        <v>286</v>
      </c>
      <c r="BF71" s="132">
        <v>11.594202898550728</v>
      </c>
      <c r="BG71" s="128">
        <v>19.117647058823533</v>
      </c>
      <c r="BH71" s="121" t="s">
        <v>286</v>
      </c>
      <c r="BI71" s="121">
        <v>18.055555555555554</v>
      </c>
      <c r="BJ71" s="121">
        <v>12.676056338028173</v>
      </c>
      <c r="BK71" s="121" t="s">
        <v>286</v>
      </c>
      <c r="BL71" s="128" t="s">
        <v>286</v>
      </c>
      <c r="BM71" s="121" t="s">
        <v>286</v>
      </c>
      <c r="BN71" s="114" t="s">
        <v>286</v>
      </c>
      <c r="BO71" s="114" t="s">
        <v>286</v>
      </c>
      <c r="BP71" s="114" t="s">
        <v>286</v>
      </c>
      <c r="BQ71" s="128" t="s">
        <v>286</v>
      </c>
      <c r="BR71" s="121" t="s">
        <v>286</v>
      </c>
      <c r="BS71" s="121" t="s">
        <v>286</v>
      </c>
      <c r="BT71" s="121" t="s">
        <v>286</v>
      </c>
      <c r="BU71" s="128">
        <v>23.188405797101456</v>
      </c>
      <c r="BV71" s="121">
        <v>26.470588235294123</v>
      </c>
      <c r="BW71" s="121" t="s">
        <v>286</v>
      </c>
      <c r="BX71" s="121">
        <v>34.722222222222243</v>
      </c>
      <c r="BY71" s="128">
        <v>16.666666666666668</v>
      </c>
      <c r="BZ71" s="121">
        <v>36.29032258064516</v>
      </c>
      <c r="CA71" s="121">
        <v>38.793103448275851</v>
      </c>
      <c r="CB71" s="121">
        <v>9.7560975609756078</v>
      </c>
      <c r="CC71" s="128">
        <v>56.557377049180346</v>
      </c>
      <c r="CD71" s="121">
        <v>54.032258064516149</v>
      </c>
      <c r="CE71" s="121" t="str">
        <f>"--"</f>
        <v>--</v>
      </c>
      <c r="CF71" s="121">
        <v>28.40909090909091</v>
      </c>
      <c r="CG71" s="128">
        <v>45.882352941176471</v>
      </c>
      <c r="CH71" s="121">
        <v>28.571428571428566</v>
      </c>
      <c r="CI71" s="121">
        <v>37.179487179487168</v>
      </c>
      <c r="CJ71" s="121">
        <v>36.231884057971016</v>
      </c>
      <c r="CK71" s="121">
        <v>32.352941176470601</v>
      </c>
      <c r="CL71" s="121">
        <v>38.3720930232558</v>
      </c>
      <c r="CM71" s="121">
        <v>48.648648648648638</v>
      </c>
      <c r="CN71" s="121">
        <v>26.388888888888889</v>
      </c>
      <c r="CO71" s="121">
        <v>4.9586776859504162</v>
      </c>
      <c r="CP71" s="128">
        <v>16.521739130434788</v>
      </c>
      <c r="CQ71" s="121">
        <v>2.4390243902439024</v>
      </c>
      <c r="CR71" s="121">
        <v>10.655737704918028</v>
      </c>
      <c r="CS71" s="114">
        <v>6.4516129032258052</v>
      </c>
      <c r="CT71" s="114" t="str">
        <f>"--"</f>
        <v>--</v>
      </c>
      <c r="CU71" s="128">
        <v>10.344827586206897</v>
      </c>
      <c r="CV71" s="121">
        <v>18.823529411764699</v>
      </c>
      <c r="CW71" s="121">
        <v>11.688311688311689</v>
      </c>
      <c r="CX71" s="114">
        <v>13.157894736842106</v>
      </c>
      <c r="CY71" s="114">
        <v>7.3529411764705905</v>
      </c>
      <c r="CZ71" s="128">
        <v>10.294117647058822</v>
      </c>
      <c r="DA71" s="121">
        <v>9.5238095238095237</v>
      </c>
      <c r="DB71" s="121">
        <v>8.1081081081081088</v>
      </c>
      <c r="DC71" s="114">
        <v>12.500000000000002</v>
      </c>
      <c r="DD71" s="114" t="s">
        <v>286</v>
      </c>
      <c r="DE71" s="128" t="s">
        <v>286</v>
      </c>
      <c r="DF71" s="121" t="s">
        <v>286</v>
      </c>
      <c r="DG71" s="121" t="s">
        <v>286</v>
      </c>
      <c r="DH71" s="114" t="s">
        <v>286</v>
      </c>
      <c r="DI71" s="114" t="s">
        <v>286</v>
      </c>
      <c r="DJ71" s="128" t="s">
        <v>286</v>
      </c>
      <c r="DK71" s="121" t="s">
        <v>286</v>
      </c>
      <c r="DL71" s="121" t="s">
        <v>286</v>
      </c>
      <c r="DM71" s="121">
        <v>58.227848101265813</v>
      </c>
      <c r="DN71" s="121">
        <v>36.231884057971008</v>
      </c>
      <c r="DO71" s="128">
        <v>32.35294117647058</v>
      </c>
      <c r="DP71" s="121">
        <v>56.321839080459789</v>
      </c>
      <c r="DQ71" s="121">
        <v>39.726027397260268</v>
      </c>
      <c r="DR71" s="121">
        <v>23.287671232876704</v>
      </c>
      <c r="DS71" s="121" t="s">
        <v>286</v>
      </c>
      <c r="DT71" s="128" t="s">
        <v>286</v>
      </c>
      <c r="DU71" s="131" t="s">
        <v>286</v>
      </c>
      <c r="DV71" s="131" t="s">
        <v>286</v>
      </c>
      <c r="DW71" s="114" t="s">
        <v>286</v>
      </c>
      <c r="DX71" s="131" t="s">
        <v>286</v>
      </c>
      <c r="DY71" s="128" t="s">
        <v>286</v>
      </c>
      <c r="DZ71" s="128" t="s">
        <v>286</v>
      </c>
      <c r="EA71" s="128" t="s">
        <v>286</v>
      </c>
      <c r="EB71" s="128">
        <v>53.84615384615384</v>
      </c>
      <c r="EC71" s="128">
        <v>43.478260869565212</v>
      </c>
      <c r="ED71" s="128">
        <v>48.529411764705898</v>
      </c>
      <c r="EE71" s="128">
        <v>42.528735632183889</v>
      </c>
      <c r="EF71" s="128">
        <v>45.205479452054789</v>
      </c>
      <c r="EG71" s="128">
        <v>19.17808219178082</v>
      </c>
      <c r="EH71" s="128">
        <v>4.8780487804878065</v>
      </c>
      <c r="EI71" s="128">
        <v>13.793103448275868</v>
      </c>
      <c r="EJ71" s="128">
        <v>0</v>
      </c>
      <c r="EK71" s="128">
        <v>3.2786885245901649</v>
      </c>
      <c r="EL71" s="121">
        <v>8.0645161290322598</v>
      </c>
      <c r="EM71" s="121" t="str">
        <f>"--"</f>
        <v>--</v>
      </c>
      <c r="EN71" s="121">
        <v>1.1494252873563215</v>
      </c>
      <c r="EO71" s="121">
        <v>7.058823529411768</v>
      </c>
      <c r="EP71" s="128">
        <v>3.8961038961038961</v>
      </c>
      <c r="EQ71" s="121">
        <v>1.2658227848101264</v>
      </c>
      <c r="ER71" s="121">
        <v>7.352941176470587</v>
      </c>
      <c r="ES71" s="121">
        <v>7.3529411764705896</v>
      </c>
      <c r="ET71" s="121">
        <v>1.1494252873563215</v>
      </c>
      <c r="EU71" s="128">
        <v>4.0540540540540535</v>
      </c>
      <c r="EV71" s="121">
        <v>0</v>
      </c>
      <c r="EW71" s="121">
        <v>8.1967213114754163</v>
      </c>
      <c r="EX71" s="121">
        <v>13.793103448275868</v>
      </c>
      <c r="EY71" s="121">
        <v>0</v>
      </c>
      <c r="EZ71" s="128">
        <v>8.1967213114754092</v>
      </c>
      <c r="FA71" s="121">
        <v>9.6774193548387153</v>
      </c>
      <c r="FB71" s="121" t="str">
        <f>"--"</f>
        <v>--</v>
      </c>
      <c r="FC71" s="121">
        <v>1.136363636363636</v>
      </c>
      <c r="FD71" s="121">
        <v>16.470588235294127</v>
      </c>
      <c r="FE71" s="128">
        <v>2.5974025974025969</v>
      </c>
      <c r="FF71" s="121">
        <v>6.8493150684931523</v>
      </c>
      <c r="FG71" s="121">
        <v>8.8235294117647065</v>
      </c>
      <c r="FH71" s="121">
        <v>10.294117647058826</v>
      </c>
      <c r="FI71" s="121">
        <v>1.1764705882352937</v>
      </c>
      <c r="FJ71" s="128">
        <v>8.3333333333333357</v>
      </c>
      <c r="FK71" s="121">
        <v>5.4794520547945211</v>
      </c>
      <c r="FL71" s="121">
        <v>21.31147540983606</v>
      </c>
      <c r="FM71" s="121">
        <v>37.931034482758648</v>
      </c>
      <c r="FN71" s="121">
        <v>17.073170731707314</v>
      </c>
      <c r="FO71" s="128">
        <v>25.409836065573767</v>
      </c>
      <c r="FP71" s="121">
        <v>32.258064516129018</v>
      </c>
      <c r="FQ71" s="121" t="str">
        <f>"--"</f>
        <v>--</v>
      </c>
      <c r="FR71" s="121">
        <v>16.666666666666657</v>
      </c>
      <c r="FS71" s="121">
        <v>23.52941176470588</v>
      </c>
      <c r="FT71" s="128">
        <v>20.779220779220775</v>
      </c>
      <c r="FU71" s="121">
        <v>8.3333333333333339</v>
      </c>
      <c r="FV71" s="121">
        <v>8.9552238805970124</v>
      </c>
      <c r="FW71" s="121">
        <v>10.294117647058824</v>
      </c>
      <c r="FX71" s="121">
        <v>4.7619047619047628</v>
      </c>
      <c r="FY71" s="128">
        <v>8.3333333333333321</v>
      </c>
      <c r="FZ71" s="121">
        <v>2.7397260273972606</v>
      </c>
      <c r="GA71" s="121">
        <v>40.495867768595062</v>
      </c>
      <c r="GB71" s="121">
        <v>37.068965517241395</v>
      </c>
      <c r="GC71" s="121">
        <v>4.8780487804878039</v>
      </c>
      <c r="GD71" s="128">
        <v>37.19008264462812</v>
      </c>
      <c r="GE71" s="121">
        <v>37.09677419354837</v>
      </c>
      <c r="GF71" s="121" t="str">
        <f>"--"</f>
        <v>--</v>
      </c>
      <c r="GG71" s="121">
        <v>20.689655172413786</v>
      </c>
      <c r="GH71" s="121">
        <v>29.26829268292683</v>
      </c>
      <c r="GI71" s="128">
        <v>20.779220779220779</v>
      </c>
      <c r="GJ71" s="121">
        <v>17.808219178082201</v>
      </c>
      <c r="GK71" s="121">
        <v>14.705882352941181</v>
      </c>
      <c r="GL71" s="121">
        <v>17.647058823529417</v>
      </c>
      <c r="GM71" s="130">
        <v>7.1428571428571432</v>
      </c>
      <c r="GN71" s="128">
        <v>20.833333333333329</v>
      </c>
      <c r="GO71" s="121">
        <v>6.9444444444444446</v>
      </c>
      <c r="GP71" s="121">
        <v>9.9173553719008343</v>
      </c>
      <c r="GQ71" s="121">
        <v>36.206896551724149</v>
      </c>
      <c r="GR71" s="121">
        <v>7.3170731707317076</v>
      </c>
      <c r="GS71" s="128">
        <v>8.1967213114754127</v>
      </c>
      <c r="GT71" s="121">
        <v>27.419354838709694</v>
      </c>
      <c r="GU71" s="121" t="str">
        <f>"--"</f>
        <v>--</v>
      </c>
      <c r="GV71" s="121">
        <v>2.2988505747126435</v>
      </c>
      <c r="GW71" s="121">
        <v>14.814814814814815</v>
      </c>
      <c r="GX71" s="128">
        <v>19.736842105263161</v>
      </c>
      <c r="GY71" s="128">
        <v>4.166666666666667</v>
      </c>
      <c r="GZ71" s="128">
        <v>13.235294117647062</v>
      </c>
      <c r="HA71" s="128">
        <v>25.000000000000004</v>
      </c>
      <c r="HB71" s="128">
        <v>2.3809523809523805</v>
      </c>
      <c r="HC71" s="128">
        <v>12.500000000000002</v>
      </c>
      <c r="HD71" s="128">
        <v>16.438356164383563</v>
      </c>
      <c r="HE71" s="128" t="s">
        <v>286</v>
      </c>
      <c r="HF71" s="128" t="s">
        <v>286</v>
      </c>
      <c r="HG71" s="128" t="s">
        <v>286</v>
      </c>
      <c r="HH71" s="128" t="s">
        <v>286</v>
      </c>
      <c r="HI71" s="128" t="s">
        <v>286</v>
      </c>
      <c r="HJ71" s="128" t="s">
        <v>286</v>
      </c>
      <c r="HK71" s="128" t="s">
        <v>286</v>
      </c>
      <c r="HL71" s="121" t="s">
        <v>286</v>
      </c>
      <c r="HM71" s="121" t="s">
        <v>286</v>
      </c>
      <c r="HN71" s="121" t="s">
        <v>286</v>
      </c>
      <c r="HO71" s="121">
        <v>7.3529411764705905</v>
      </c>
      <c r="HP71" s="128">
        <v>19.117647058823525</v>
      </c>
      <c r="HQ71" s="121" t="s">
        <v>286</v>
      </c>
      <c r="HR71" s="121">
        <v>17.142857142857139</v>
      </c>
      <c r="HS71" s="121">
        <v>16.438356164383567</v>
      </c>
      <c r="HT71" s="129">
        <v>10.655737704918032</v>
      </c>
      <c r="HU71" s="128">
        <v>18.421052631578949</v>
      </c>
      <c r="HV71" s="114">
        <v>7.5</v>
      </c>
      <c r="HW71" s="114">
        <v>12.295081967213118</v>
      </c>
      <c r="HX71" s="114">
        <v>13.70967741935484</v>
      </c>
      <c r="HY71" s="114" t="str">
        <f>"--"</f>
        <v>--</v>
      </c>
      <c r="HZ71" s="114">
        <v>13.483146067415737</v>
      </c>
      <c r="IA71" s="114">
        <v>10.588235294117647</v>
      </c>
      <c r="IB71" s="114">
        <v>6.4935064935064943</v>
      </c>
      <c r="IC71" s="114">
        <v>15.068493150684933</v>
      </c>
      <c r="ID71" s="114">
        <v>10.447761194029855</v>
      </c>
      <c r="IE71" s="114">
        <v>7.3529411764705923</v>
      </c>
      <c r="IF71" s="114">
        <v>4.8192771084337345</v>
      </c>
      <c r="IG71" s="114">
        <v>13.043478260869566</v>
      </c>
      <c r="IH71" s="114">
        <v>2.7777777777777777</v>
      </c>
      <c r="II71" s="114">
        <v>6.5040650406504072</v>
      </c>
      <c r="IJ71" s="114">
        <v>14.782608695652174</v>
      </c>
      <c r="IK71" s="114">
        <v>7.4999999999999991</v>
      </c>
      <c r="IL71" s="114">
        <v>8.264462809917358</v>
      </c>
      <c r="IM71" s="114">
        <v>6.4516129032258087</v>
      </c>
      <c r="IN71" s="114" t="str">
        <f>"--"</f>
        <v>--</v>
      </c>
      <c r="IO71" s="114">
        <v>0</v>
      </c>
      <c r="IP71" s="114">
        <v>10.588235294117649</v>
      </c>
      <c r="IQ71" s="114">
        <v>1.2987012987012985</v>
      </c>
      <c r="IR71" s="114">
        <v>10.95890410958904</v>
      </c>
      <c r="IS71" s="114">
        <v>4.4776119402985071</v>
      </c>
      <c r="IT71" s="114">
        <v>4.4117647058823515</v>
      </c>
      <c r="IU71" s="114">
        <v>4.8192771084337318</v>
      </c>
      <c r="IV71" s="114">
        <v>7.142857142857145</v>
      </c>
      <c r="IW71" s="114">
        <v>4.166666666666667</v>
      </c>
      <c r="IX71" s="114" t="str">
        <f t="shared" si="77"/>
        <v>--</v>
      </c>
      <c r="IY71" s="114" t="str">
        <f t="shared" si="77"/>
        <v>--</v>
      </c>
      <c r="IZ71" s="114" t="str">
        <f t="shared" si="77"/>
        <v>--</v>
      </c>
      <c r="JA71" s="114" t="str">
        <f t="shared" si="77"/>
        <v>--</v>
      </c>
      <c r="JB71" s="114" t="str">
        <f t="shared" si="77"/>
        <v>--</v>
      </c>
      <c r="JC71" s="114" t="str">
        <f t="shared" si="77"/>
        <v>--</v>
      </c>
      <c r="JD71" s="114" t="str">
        <f t="shared" si="77"/>
        <v>--</v>
      </c>
      <c r="JE71" s="114" t="str">
        <f t="shared" si="77"/>
        <v>--</v>
      </c>
      <c r="JF71" s="114" t="str">
        <f t="shared" si="77"/>
        <v>--</v>
      </c>
      <c r="JG71" s="243">
        <v>7.2289156626505999</v>
      </c>
      <c r="JH71" s="243">
        <v>6.5789473684210504</v>
      </c>
      <c r="JI71" s="243">
        <v>5.5555555555555598</v>
      </c>
      <c r="JJ71" s="243">
        <v>5</v>
      </c>
      <c r="JK71" s="243">
        <v>5.81395348837209</v>
      </c>
      <c r="JL71" s="243">
        <v>5.4794520547945202</v>
      </c>
      <c r="JM71" s="243">
        <v>13.253012048192801</v>
      </c>
      <c r="JN71" s="243">
        <v>13.157894736842101</v>
      </c>
      <c r="JO71" s="243">
        <v>16.6666666666667</v>
      </c>
      <c r="JP71" s="243">
        <v>7.5</v>
      </c>
      <c r="JQ71" s="243">
        <v>12.790697674418601</v>
      </c>
      <c r="JR71" s="243">
        <v>9.5890410958904102</v>
      </c>
      <c r="JS71" s="243">
        <v>13.253012048192801</v>
      </c>
      <c r="JT71" s="243">
        <v>10.6666666666667</v>
      </c>
      <c r="JU71" s="243">
        <v>11.1111111111111</v>
      </c>
      <c r="JV71" s="243">
        <v>11.25</v>
      </c>
      <c r="JW71" s="243">
        <v>9.3023255813953494</v>
      </c>
      <c r="JX71" s="243">
        <v>5.4794520547945202</v>
      </c>
      <c r="JY71" s="243">
        <v>6.0240963855421699</v>
      </c>
      <c r="JZ71" s="243">
        <v>6.5789473684210504</v>
      </c>
      <c r="KA71" s="243">
        <v>11.1111111111111</v>
      </c>
      <c r="KB71" s="243">
        <v>5</v>
      </c>
      <c r="KC71" s="243">
        <v>8.1395348837209305</v>
      </c>
      <c r="KD71" s="243">
        <v>6.8493150684931496</v>
      </c>
      <c r="KE71" s="243">
        <v>3.5714285714285698</v>
      </c>
      <c r="KF71" s="128" t="str">
        <f t="shared" si="78"/>
        <v>--</v>
      </c>
      <c r="KG71" s="243">
        <v>6.8493150684931496</v>
      </c>
      <c r="KH71" s="243">
        <v>3.6144578313253</v>
      </c>
      <c r="KI71" s="128" t="str">
        <f t="shared" si="79"/>
        <v>--</v>
      </c>
      <c r="KJ71" s="243">
        <v>8.2191780821917799</v>
      </c>
      <c r="KK71" s="243">
        <v>5.8823529411764701</v>
      </c>
      <c r="KL71" s="243">
        <v>6.4935064935064997</v>
      </c>
      <c r="KM71" s="243">
        <v>1.3888888888888899</v>
      </c>
      <c r="KN71" s="243">
        <v>3.79746835443038</v>
      </c>
      <c r="KO71" s="243">
        <v>3.4883720930232598</v>
      </c>
      <c r="KP71" s="243">
        <v>6.94444444444445</v>
      </c>
      <c r="KQ71" s="220">
        <v>5.6338028169014098</v>
      </c>
      <c r="KR71" s="220">
        <v>3.84615384615384</v>
      </c>
      <c r="KS71" s="220">
        <v>11.2676056338028</v>
      </c>
      <c r="KT71" s="220">
        <v>12.8205128205128</v>
      </c>
      <c r="KU71" s="220">
        <v>14.285714285714301</v>
      </c>
      <c r="KV71" s="220">
        <v>19.230769230769202</v>
      </c>
      <c r="KW71" s="220">
        <v>4.2253521126760596</v>
      </c>
      <c r="KX71" s="220">
        <v>3.8461538461538498</v>
      </c>
      <c r="KY71" s="128" t="str">
        <f t="shared" si="81"/>
        <v>--</v>
      </c>
      <c r="KZ71" s="128" t="str">
        <f t="shared" si="81"/>
        <v>--</v>
      </c>
      <c r="LA71" s="220">
        <v>4.2857142857142803</v>
      </c>
      <c r="LB71" s="128" t="str">
        <f t="shared" si="80"/>
        <v>--</v>
      </c>
      <c r="LC71" s="295">
        <v>30.555555555555554</v>
      </c>
      <c r="LD71" s="295">
        <v>19.565217391304344</v>
      </c>
      <c r="LE71" s="295">
        <v>13.924050632911388</v>
      </c>
      <c r="LF71" s="295">
        <v>2.7397260273972601</v>
      </c>
      <c r="LG71" s="295">
        <v>26.923076923076916</v>
      </c>
      <c r="LH71" s="295">
        <v>14.772727272727277</v>
      </c>
      <c r="LI71" s="295">
        <v>10.227272727272725</v>
      </c>
      <c r="LJ71" s="295">
        <v>5.4794520547945202</v>
      </c>
      <c r="LK71" s="380">
        <v>36.585365853658523</v>
      </c>
      <c r="LL71" s="381">
        <v>11.627906976744189</v>
      </c>
      <c r="LM71" s="381">
        <v>8.2352941176470651</v>
      </c>
      <c r="LN71" s="381">
        <v>3.0303030303030298</v>
      </c>
      <c r="LO71" s="380">
        <v>19.444444444444436</v>
      </c>
      <c r="LP71" s="381">
        <v>12.903225806451617</v>
      </c>
      <c r="LQ71" s="381">
        <v>10.38961038961039</v>
      </c>
      <c r="LR71" s="381">
        <v>2.7397260273972601</v>
      </c>
      <c r="LS71" s="381">
        <v>15.384615384615389</v>
      </c>
      <c r="LT71" s="381">
        <v>16.279069767441861</v>
      </c>
      <c r="LU71" s="381">
        <v>13.63636363636364</v>
      </c>
      <c r="LV71" s="381">
        <v>5.4794520547945202</v>
      </c>
      <c r="LW71" s="381">
        <v>25.609756097560979</v>
      </c>
      <c r="LX71" s="381">
        <v>12.790697674418606</v>
      </c>
      <c r="LY71" s="381">
        <v>21.176470588235293</v>
      </c>
      <c r="LZ71" s="381">
        <v>3.0303030303030298</v>
      </c>
      <c r="MA71" s="380">
        <v>47.222222222222229</v>
      </c>
      <c r="MB71" s="381">
        <v>35.869565217391312</v>
      </c>
      <c r="MC71" s="381">
        <v>30.769230769230777</v>
      </c>
      <c r="MD71" s="381">
        <v>21.917808219178088</v>
      </c>
      <c r="ME71" s="381">
        <v>34.615384615384635</v>
      </c>
      <c r="MF71" s="381">
        <v>27.272727272727277</v>
      </c>
      <c r="MG71" s="381">
        <v>37.499999999999986</v>
      </c>
      <c r="MH71" s="381">
        <v>21.917808219178081</v>
      </c>
      <c r="MI71" s="381">
        <v>32.098765432098773</v>
      </c>
      <c r="MJ71" s="381">
        <v>32.558139534883715</v>
      </c>
      <c r="MK71" s="381">
        <v>31.764705882352931</v>
      </c>
      <c r="ML71" s="381">
        <v>29.230769230769223</v>
      </c>
      <c r="MM71" s="378" t="str">
        <f t="shared" si="82"/>
        <v>--</v>
      </c>
      <c r="MN71" s="381">
        <v>17.391304347826093</v>
      </c>
      <c r="MO71" s="381">
        <v>22.784810126582283</v>
      </c>
      <c r="MP71" s="381">
        <v>23.611111111111114</v>
      </c>
      <c r="MQ71" s="378" t="str">
        <f t="shared" si="83"/>
        <v>--</v>
      </c>
      <c r="MR71" s="381">
        <v>15.909090909090908</v>
      </c>
      <c r="MS71" s="381">
        <v>31.818181818181813</v>
      </c>
      <c r="MT71" s="381">
        <v>19.17808219178081</v>
      </c>
      <c r="MU71" s="378" t="str">
        <f t="shared" si="84"/>
        <v>--</v>
      </c>
      <c r="MV71" s="381">
        <v>21.839080459770116</v>
      </c>
      <c r="MW71" s="381">
        <v>23.529411764705884</v>
      </c>
      <c r="MX71" s="381">
        <v>15.151515151515149</v>
      </c>
      <c r="MY71" s="380">
        <v>45.070422535211286</v>
      </c>
      <c r="MZ71" s="381">
        <v>25.000000000000004</v>
      </c>
      <c r="NA71" s="381">
        <v>30.37974683544304</v>
      </c>
      <c r="NB71" s="381">
        <v>20.547945205479447</v>
      </c>
      <c r="NC71" s="381">
        <v>31.168831168831179</v>
      </c>
      <c r="ND71" s="381">
        <v>26.136363636363637</v>
      </c>
      <c r="NE71" s="381">
        <v>26.136363636363619</v>
      </c>
      <c r="NF71" s="381">
        <v>9.5890410958904084</v>
      </c>
      <c r="NG71" s="381">
        <v>44.444444444444443</v>
      </c>
      <c r="NH71" s="381">
        <v>36.47058823529413</v>
      </c>
      <c r="NI71" s="381">
        <v>30.588235294117659</v>
      </c>
      <c r="NJ71" s="381">
        <v>16.666666666666671</v>
      </c>
      <c r="NK71" s="380">
        <v>16.666666666666664</v>
      </c>
      <c r="NL71" s="381">
        <v>13.043478260869568</v>
      </c>
      <c r="NM71" s="381">
        <v>8.8607594936708836</v>
      </c>
      <c r="NN71" s="381">
        <v>4.1095890410958908</v>
      </c>
      <c r="NO71" s="381">
        <v>11.53846153846154</v>
      </c>
      <c r="NP71" s="381">
        <v>8.0459770114942533</v>
      </c>
      <c r="NQ71" s="381">
        <v>9.0909090909090899</v>
      </c>
      <c r="NR71" s="381">
        <v>2.7397260273972601</v>
      </c>
      <c r="NS71" s="381">
        <v>18.51851851851853</v>
      </c>
      <c r="NT71" s="381">
        <v>9.3023255813953494</v>
      </c>
      <c r="NU71" s="381">
        <v>4.7058823529411757</v>
      </c>
      <c r="NV71" s="381">
        <v>9.0909090909090899</v>
      </c>
      <c r="NW71" s="380">
        <v>7.0422535211267627</v>
      </c>
      <c r="NX71" s="381">
        <v>10.989010989010991</v>
      </c>
      <c r="NY71" s="381">
        <v>6.3291139240506347</v>
      </c>
      <c r="NZ71" s="381">
        <v>4.1095890410958908</v>
      </c>
      <c r="OA71" s="381">
        <v>6.4102564102564115</v>
      </c>
      <c r="OB71" s="381">
        <v>9.3023255813953476</v>
      </c>
      <c r="OC71" s="381">
        <v>13.636363636363637</v>
      </c>
      <c r="OD71" s="381">
        <v>4.10958904109589</v>
      </c>
      <c r="OE71" s="381">
        <v>6.1728395061728376</v>
      </c>
      <c r="OF71" s="381">
        <v>13.793103448275865</v>
      </c>
      <c r="OG71" s="381">
        <v>15.29411764705883</v>
      </c>
      <c r="OH71" s="381">
        <v>13.636363636363631</v>
      </c>
      <c r="OI71" s="380">
        <v>9.7222222222222232</v>
      </c>
      <c r="OJ71" s="381">
        <v>6.6666666666666687</v>
      </c>
      <c r="OK71" s="381">
        <v>8.8607594936708836</v>
      </c>
      <c r="OL71" s="381">
        <v>4.166666666666667</v>
      </c>
      <c r="OM71" s="381">
        <v>7.6923076923076916</v>
      </c>
      <c r="ON71" s="381">
        <v>12.790697674418606</v>
      </c>
      <c r="OO71" s="381">
        <v>17.045454545454543</v>
      </c>
      <c r="OP71" s="381">
        <v>6.8493150684931496</v>
      </c>
      <c r="OQ71" s="381">
        <v>9.8765432098765462</v>
      </c>
      <c r="OR71" s="381">
        <v>12.790697674418608</v>
      </c>
      <c r="OS71" s="381">
        <v>9.411764705882355</v>
      </c>
      <c r="OT71" s="381">
        <v>10.606060606060609</v>
      </c>
      <c r="OU71" s="378" t="str">
        <f t="shared" si="85"/>
        <v>--</v>
      </c>
      <c r="OV71" s="381">
        <v>7.6923076923076934</v>
      </c>
      <c r="OW71" s="381">
        <v>7.5949367088607591</v>
      </c>
      <c r="OX71" s="381">
        <v>16.438356164383563</v>
      </c>
      <c r="OY71" s="378" t="str">
        <f t="shared" si="86"/>
        <v>--</v>
      </c>
      <c r="OZ71" s="381">
        <v>9.3023255813953512</v>
      </c>
      <c r="PA71" s="381">
        <v>22.727272727272723</v>
      </c>
      <c r="PB71" s="381">
        <v>10.95890410958904</v>
      </c>
      <c r="PC71" s="378" t="str">
        <f t="shared" si="87"/>
        <v>--</v>
      </c>
      <c r="PD71" s="381">
        <v>16.091954022988507</v>
      </c>
      <c r="PE71" s="381">
        <v>14.117647058823527</v>
      </c>
      <c r="PF71" s="381">
        <v>15.151515151515149</v>
      </c>
      <c r="PG71" s="380">
        <v>13.888888888888893</v>
      </c>
      <c r="PH71" s="381">
        <v>9.8901098901098887</v>
      </c>
      <c r="PI71" s="381">
        <v>18.9873417721519</v>
      </c>
      <c r="PJ71" s="381">
        <v>6.8493150684931488</v>
      </c>
      <c r="PK71" s="381">
        <v>14.102564102564102</v>
      </c>
      <c r="PL71" s="381">
        <v>13.95348837209303</v>
      </c>
      <c r="PM71" s="381">
        <v>15.90909090909091</v>
      </c>
      <c r="PN71" s="381">
        <v>6.8493150684931514</v>
      </c>
      <c r="PO71" s="381">
        <v>18.518518518518519</v>
      </c>
      <c r="PP71" s="381">
        <v>23.255813953488367</v>
      </c>
      <c r="PQ71" s="381">
        <v>21.17647058823529</v>
      </c>
      <c r="PR71" s="381">
        <v>24.242424242424235</v>
      </c>
      <c r="PS71" s="380">
        <v>3.6585365853658529</v>
      </c>
      <c r="PT71" s="381">
        <v>4.761904761904761</v>
      </c>
      <c r="PU71" s="381">
        <v>8.5365853658536555</v>
      </c>
      <c r="PV71" s="381">
        <v>0</v>
      </c>
      <c r="PW71" s="380">
        <v>8.5365853658536572</v>
      </c>
      <c r="PX71" s="381">
        <v>15.476190476190476</v>
      </c>
      <c r="PY71" s="381">
        <v>14.81481481481481</v>
      </c>
      <c r="PZ71" s="381">
        <v>9.5238095238095255</v>
      </c>
      <c r="QA71" s="380">
        <v>18.292682926829272</v>
      </c>
      <c r="QB71" s="381">
        <v>17.857142857142851</v>
      </c>
      <c r="QC71" s="381">
        <v>12.5</v>
      </c>
      <c r="QD71" s="381">
        <v>9.5238095238095255</v>
      </c>
      <c r="QE71" s="380">
        <v>0</v>
      </c>
      <c r="QF71" s="381">
        <v>5.9523809523809543</v>
      </c>
      <c r="QG71" s="381">
        <v>8.4337349397590309</v>
      </c>
      <c r="QH71" s="381">
        <v>9.5238095238095237</v>
      </c>
      <c r="QI71" s="380">
        <v>14.285714285714283</v>
      </c>
      <c r="QJ71" s="381">
        <v>8.2352941176470615</v>
      </c>
      <c r="QK71" s="381">
        <v>11.688311688311689</v>
      </c>
      <c r="QL71" s="381">
        <v>10.958904109589042</v>
      </c>
      <c r="QM71" s="378" t="str">
        <f t="shared" si="88"/>
        <v>--</v>
      </c>
      <c r="QN71" s="381">
        <v>14.634146341463421</v>
      </c>
      <c r="QO71" s="381">
        <v>9.3023255813953494</v>
      </c>
      <c r="QP71" s="381">
        <v>11.267605633802818</v>
      </c>
      <c r="QQ71" s="378" t="str">
        <f t="shared" si="89"/>
        <v>--</v>
      </c>
      <c r="QR71" s="381">
        <v>16.666666666666661</v>
      </c>
      <c r="QS71" s="381">
        <v>13.0952380952381</v>
      </c>
      <c r="QT71" s="381">
        <v>16.923076923076923</v>
      </c>
      <c r="QU71" s="380">
        <v>11.428571428571429</v>
      </c>
      <c r="QV71" s="381">
        <v>6.0240963855421672</v>
      </c>
      <c r="QW71" s="381">
        <v>10.389610389610386</v>
      </c>
      <c r="QX71" s="381">
        <v>9.7222222222222214</v>
      </c>
      <c r="QY71" s="378" t="str">
        <f t="shared" si="90"/>
        <v>--</v>
      </c>
      <c r="QZ71" s="381">
        <v>15.853658536585366</v>
      </c>
      <c r="RA71" s="381">
        <v>5.8139534883720936</v>
      </c>
      <c r="RB71" s="381">
        <v>9.8591549295774623</v>
      </c>
      <c r="RC71" s="378" t="str">
        <f t="shared" si="91"/>
        <v>--</v>
      </c>
      <c r="RD71" s="381">
        <v>13.253012048192771</v>
      </c>
      <c r="RE71" s="381">
        <v>8.4337349397590344</v>
      </c>
      <c r="RF71" s="381">
        <v>8.1967213114754127</v>
      </c>
    </row>
    <row r="72" spans="1:474" x14ac:dyDescent="0.25">
      <c r="A72" s="114">
        <v>68</v>
      </c>
      <c r="B72" s="93" t="s">
        <v>68</v>
      </c>
      <c r="C72" s="126">
        <v>26.24113475177306</v>
      </c>
      <c r="D72" s="126">
        <v>24.609374999999989</v>
      </c>
      <c r="E72" s="126">
        <v>16.666666666666661</v>
      </c>
      <c r="F72" s="126">
        <v>23.333333333333336</v>
      </c>
      <c r="G72" s="126">
        <v>26.720647773279364</v>
      </c>
      <c r="H72" s="126">
        <v>13.596491228070178</v>
      </c>
      <c r="I72" s="126">
        <v>23.999999999999993</v>
      </c>
      <c r="J72" s="126">
        <v>27.01612903225805</v>
      </c>
      <c r="K72" s="126">
        <v>11.894273127753303</v>
      </c>
      <c r="L72" s="126">
        <v>18.099547511312224</v>
      </c>
      <c r="M72" s="128">
        <v>17.351598173515985</v>
      </c>
      <c r="N72" s="128">
        <v>17.39130434782609</v>
      </c>
      <c r="O72" s="128">
        <v>20.689655172413797</v>
      </c>
      <c r="P72" s="128">
        <v>17.19457013574662</v>
      </c>
      <c r="Q72" s="128">
        <v>6.0301507537688437</v>
      </c>
      <c r="R72" s="128">
        <v>60.992907801418468</v>
      </c>
      <c r="S72" s="128">
        <v>54.901960784313722</v>
      </c>
      <c r="T72" s="128">
        <v>32.870370370370381</v>
      </c>
      <c r="U72" s="128">
        <v>58.455882352941174</v>
      </c>
      <c r="V72" s="128">
        <v>59.514170040485816</v>
      </c>
      <c r="W72" s="128">
        <v>35.964912280701775</v>
      </c>
      <c r="X72" s="128">
        <v>65.638766519823761</v>
      </c>
      <c r="Y72" s="128">
        <v>49.199999999999989</v>
      </c>
      <c r="Z72" s="128">
        <v>29.646017699115049</v>
      </c>
      <c r="AA72" s="128">
        <v>55.605381165919319</v>
      </c>
      <c r="AB72" s="132">
        <v>41.552511415525103</v>
      </c>
      <c r="AC72" s="132">
        <v>28.508771929824576</v>
      </c>
      <c r="AD72" s="132">
        <v>50.980392156862742</v>
      </c>
      <c r="AE72" s="132">
        <v>41.363636363636381</v>
      </c>
      <c r="AF72" s="128">
        <v>19.597989949748751</v>
      </c>
      <c r="AG72" s="126">
        <v>47.500000000000014</v>
      </c>
      <c r="AH72" s="126">
        <v>32.156862745098046</v>
      </c>
      <c r="AI72" s="133">
        <v>12.962962962962962</v>
      </c>
      <c r="AJ72" s="133">
        <v>45.555555555555564</v>
      </c>
      <c r="AK72" s="128">
        <v>36.69354838709679</v>
      </c>
      <c r="AL72" s="128">
        <v>18.859649122807028</v>
      </c>
      <c r="AM72" s="128">
        <v>45.575221238938063</v>
      </c>
      <c r="AN72" s="128">
        <v>35.599999999999987</v>
      </c>
      <c r="AO72" s="128">
        <v>14.601769911504421</v>
      </c>
      <c r="AP72" s="128">
        <v>41.628959276018058</v>
      </c>
      <c r="AQ72" s="128">
        <v>26.484018264840174</v>
      </c>
      <c r="AR72" s="128">
        <v>13.656387665198242</v>
      </c>
      <c r="AS72" s="128">
        <v>39.024390243902403</v>
      </c>
      <c r="AT72" s="128">
        <v>27.601809954751136</v>
      </c>
      <c r="AU72" s="128">
        <v>10.55276381909548</v>
      </c>
      <c r="AV72" s="128" t="s">
        <v>286</v>
      </c>
      <c r="AW72" s="128" t="s">
        <v>286</v>
      </c>
      <c r="AX72" s="132" t="s">
        <v>286</v>
      </c>
      <c r="AY72" s="132" t="s">
        <v>286</v>
      </c>
      <c r="AZ72" s="132" t="s">
        <v>286</v>
      </c>
      <c r="BA72" s="132" t="s">
        <v>286</v>
      </c>
      <c r="BB72" s="128" t="s">
        <v>286</v>
      </c>
      <c r="BC72" s="132" t="s">
        <v>286</v>
      </c>
      <c r="BD72" s="132" t="s">
        <v>286</v>
      </c>
      <c r="BE72" s="132" t="s">
        <v>286</v>
      </c>
      <c r="BF72" s="132">
        <v>23.394495412844044</v>
      </c>
      <c r="BG72" s="128">
        <v>18.50220264317181</v>
      </c>
      <c r="BH72" s="121" t="s">
        <v>286</v>
      </c>
      <c r="BI72" s="121">
        <v>18.099547511312206</v>
      </c>
      <c r="BJ72" s="121">
        <v>12.626262626262633</v>
      </c>
      <c r="BK72" s="121" t="s">
        <v>286</v>
      </c>
      <c r="BL72" s="128" t="s">
        <v>286</v>
      </c>
      <c r="BM72" s="121" t="s">
        <v>286</v>
      </c>
      <c r="BN72" s="114" t="s">
        <v>286</v>
      </c>
      <c r="BO72" s="114" t="s">
        <v>286</v>
      </c>
      <c r="BP72" s="114" t="s">
        <v>286</v>
      </c>
      <c r="BQ72" s="128" t="s">
        <v>286</v>
      </c>
      <c r="BR72" s="121" t="s">
        <v>286</v>
      </c>
      <c r="BS72" s="121" t="s">
        <v>286</v>
      </c>
      <c r="BT72" s="121" t="s">
        <v>286</v>
      </c>
      <c r="BU72" s="128">
        <v>27.649769585253456</v>
      </c>
      <c r="BV72" s="121">
        <v>18.421052631578938</v>
      </c>
      <c r="BW72" s="121" t="s">
        <v>286</v>
      </c>
      <c r="BX72" s="121">
        <v>33.484162895927604</v>
      </c>
      <c r="BY72" s="128">
        <v>19.095477386934668</v>
      </c>
      <c r="BZ72" s="121">
        <v>35.689045936395779</v>
      </c>
      <c r="CA72" s="121">
        <v>38.431372549019599</v>
      </c>
      <c r="CB72" s="121">
        <v>36.111111111111128</v>
      </c>
      <c r="CC72" s="128">
        <v>30.465949820788527</v>
      </c>
      <c r="CD72" s="121">
        <v>38.955823293172692</v>
      </c>
      <c r="CE72" s="121">
        <v>29.824561403508781</v>
      </c>
      <c r="CF72" s="121">
        <v>36.725663716814168</v>
      </c>
      <c r="CG72" s="128">
        <v>39.043824701195234</v>
      </c>
      <c r="CH72" s="121">
        <v>34.361233480176203</v>
      </c>
      <c r="CI72" s="121">
        <v>32.286995515695054</v>
      </c>
      <c r="CJ72" s="121">
        <v>34.54545454545454</v>
      </c>
      <c r="CK72" s="121">
        <v>23.376623376623396</v>
      </c>
      <c r="CL72" s="121">
        <v>23.809523809523824</v>
      </c>
      <c r="CM72" s="121">
        <v>28.959276018099541</v>
      </c>
      <c r="CN72" s="121">
        <v>25.252525252525267</v>
      </c>
      <c r="CO72" s="121">
        <v>8.1560283687943187</v>
      </c>
      <c r="CP72" s="128">
        <v>11.46245059288538</v>
      </c>
      <c r="CQ72" s="121">
        <v>12.442396313364052</v>
      </c>
      <c r="CR72" s="121">
        <v>10.074626865671641</v>
      </c>
      <c r="CS72" s="114">
        <v>6.5306122448979576</v>
      </c>
      <c r="CT72" s="114">
        <v>8.7719298245614041</v>
      </c>
      <c r="CU72" s="128">
        <v>9.417040358744396</v>
      </c>
      <c r="CV72" s="121">
        <v>13.253012048192764</v>
      </c>
      <c r="CW72" s="121">
        <v>7.4561403508771935</v>
      </c>
      <c r="CX72" s="114">
        <v>4.7169811320754711</v>
      </c>
      <c r="CY72" s="114">
        <v>9.3457943925233682</v>
      </c>
      <c r="CZ72" s="128">
        <v>11.01321585903084</v>
      </c>
      <c r="DA72" s="121">
        <v>6.9892473118279597</v>
      </c>
      <c r="DB72" s="121">
        <v>14.220183486238527</v>
      </c>
      <c r="DC72" s="114">
        <v>7.6923076923076916</v>
      </c>
      <c r="DD72" s="114" t="s">
        <v>286</v>
      </c>
      <c r="DE72" s="128" t="s">
        <v>286</v>
      </c>
      <c r="DF72" s="121" t="s">
        <v>286</v>
      </c>
      <c r="DG72" s="121" t="s">
        <v>286</v>
      </c>
      <c r="DH72" s="114" t="s">
        <v>286</v>
      </c>
      <c r="DI72" s="114" t="s">
        <v>286</v>
      </c>
      <c r="DJ72" s="128" t="s">
        <v>286</v>
      </c>
      <c r="DK72" s="121" t="s">
        <v>286</v>
      </c>
      <c r="DL72" s="121" t="s">
        <v>286</v>
      </c>
      <c r="DM72" s="121">
        <v>55.156950672645728</v>
      </c>
      <c r="DN72" s="121">
        <v>47.27272727272728</v>
      </c>
      <c r="DO72" s="128">
        <v>25.217391304347835</v>
      </c>
      <c r="DP72" s="121">
        <v>54.807692307692307</v>
      </c>
      <c r="DQ72" s="121">
        <v>35.000000000000021</v>
      </c>
      <c r="DR72" s="121">
        <v>20.100502512562816</v>
      </c>
      <c r="DS72" s="121" t="s">
        <v>286</v>
      </c>
      <c r="DT72" s="128" t="s">
        <v>286</v>
      </c>
      <c r="DU72" s="131" t="s">
        <v>286</v>
      </c>
      <c r="DV72" s="131" t="s">
        <v>286</v>
      </c>
      <c r="DW72" s="114" t="s">
        <v>286</v>
      </c>
      <c r="DX72" s="131" t="s">
        <v>286</v>
      </c>
      <c r="DY72" s="128" t="s">
        <v>286</v>
      </c>
      <c r="DZ72" s="128" t="s">
        <v>286</v>
      </c>
      <c r="EA72" s="128" t="s">
        <v>286</v>
      </c>
      <c r="EB72" s="128">
        <v>41.071428571428569</v>
      </c>
      <c r="EC72" s="128">
        <v>53.211009174311918</v>
      </c>
      <c r="ED72" s="128">
        <v>27.826086956521745</v>
      </c>
      <c r="EE72" s="128">
        <v>48.803827751196195</v>
      </c>
      <c r="EF72" s="128">
        <v>38.18181818181818</v>
      </c>
      <c r="EG72" s="128">
        <v>33.838383838383841</v>
      </c>
      <c r="EH72" s="128">
        <v>6.3157894736842106</v>
      </c>
      <c r="EI72" s="128">
        <v>9.7656250000000053</v>
      </c>
      <c r="EJ72" s="128">
        <v>3.7558685446009399</v>
      </c>
      <c r="EK72" s="128">
        <v>1.0909090909090919</v>
      </c>
      <c r="EL72" s="121">
        <v>7.228915662650607</v>
      </c>
      <c r="EM72" s="121">
        <v>10.964912280701755</v>
      </c>
      <c r="EN72" s="121">
        <v>6.2222222222222241</v>
      </c>
      <c r="EO72" s="121">
        <v>9.199999999999994</v>
      </c>
      <c r="EP72" s="128">
        <v>8.3700440528634381</v>
      </c>
      <c r="EQ72" s="121">
        <v>4.9327354260089695</v>
      </c>
      <c r="ER72" s="121">
        <v>8.1818181818181834</v>
      </c>
      <c r="ES72" s="121">
        <v>10.434782608695647</v>
      </c>
      <c r="ET72" s="121">
        <v>1.904761904761904</v>
      </c>
      <c r="EU72" s="128">
        <v>7.6923076923076934</v>
      </c>
      <c r="EV72" s="121">
        <v>6.0301507537688455</v>
      </c>
      <c r="EW72" s="121">
        <v>8.6956521739130448</v>
      </c>
      <c r="EX72" s="121">
        <v>6.7460317460317487</v>
      </c>
      <c r="EY72" s="121">
        <v>4.166666666666667</v>
      </c>
      <c r="EZ72" s="128">
        <v>4.0000000000000009</v>
      </c>
      <c r="FA72" s="121">
        <v>7.9166666666666661</v>
      </c>
      <c r="FB72" s="121">
        <v>6.9868995633187776</v>
      </c>
      <c r="FC72" s="121">
        <v>11.111111111111116</v>
      </c>
      <c r="FD72" s="121">
        <v>11.336032388663964</v>
      </c>
      <c r="FE72" s="128">
        <v>6.6371681415929205</v>
      </c>
      <c r="FF72" s="121">
        <v>9.459459459459465</v>
      </c>
      <c r="FG72" s="121">
        <v>4.5662100456621006</v>
      </c>
      <c r="FH72" s="121">
        <v>6.7873303167420822</v>
      </c>
      <c r="FI72" s="121">
        <v>6.190476190476196</v>
      </c>
      <c r="FJ72" s="128">
        <v>8.219178082191787</v>
      </c>
      <c r="FK72" s="121">
        <v>4.5454545454545467</v>
      </c>
      <c r="FL72" s="121">
        <v>22.580645161290324</v>
      </c>
      <c r="FM72" s="121">
        <v>26.294820717131461</v>
      </c>
      <c r="FN72" s="121">
        <v>19.907407407407419</v>
      </c>
      <c r="FO72" s="128">
        <v>11.313868613138688</v>
      </c>
      <c r="FP72" s="121">
        <v>24.583333333333321</v>
      </c>
      <c r="FQ72" s="121">
        <v>20.087336244541479</v>
      </c>
      <c r="FR72" s="121">
        <v>19.730941704035875</v>
      </c>
      <c r="FS72" s="121">
        <v>27.41935483870968</v>
      </c>
      <c r="FT72" s="128">
        <v>15.486725663716804</v>
      </c>
      <c r="FU72" s="121">
        <v>9.3750000000000071</v>
      </c>
      <c r="FV72" s="121">
        <v>17.431192660550455</v>
      </c>
      <c r="FW72" s="121">
        <v>11.363636363636365</v>
      </c>
      <c r="FX72" s="121">
        <v>6.1904761904761942</v>
      </c>
      <c r="FY72" s="128">
        <v>12.385321100917428</v>
      </c>
      <c r="FZ72" s="121">
        <v>7.575757575757577</v>
      </c>
      <c r="GA72" s="121">
        <v>39.350180505415189</v>
      </c>
      <c r="GB72" s="121">
        <v>39.285714285714292</v>
      </c>
      <c r="GC72" s="121">
        <v>26.851851851851855</v>
      </c>
      <c r="GD72" s="128">
        <v>33.333333333333314</v>
      </c>
      <c r="GE72" s="121">
        <v>36.974789915966362</v>
      </c>
      <c r="GF72" s="121">
        <v>25.327510917030576</v>
      </c>
      <c r="GG72" s="121">
        <v>37.727272727272734</v>
      </c>
      <c r="GH72" s="121">
        <v>28.34008097165993</v>
      </c>
      <c r="GI72" s="128">
        <v>21.777777777777789</v>
      </c>
      <c r="GJ72" s="121">
        <v>23.423423423423422</v>
      </c>
      <c r="GK72" s="121">
        <v>29.816513761467881</v>
      </c>
      <c r="GL72" s="121">
        <v>15.384615384615389</v>
      </c>
      <c r="GM72" s="130">
        <v>22.33009708737864</v>
      </c>
      <c r="GN72" s="128">
        <v>19.266055045871568</v>
      </c>
      <c r="GO72" s="121">
        <v>14.141414141414142</v>
      </c>
      <c r="GP72" s="121">
        <v>15.714285714285715</v>
      </c>
      <c r="GQ72" s="121">
        <v>30.158730158730155</v>
      </c>
      <c r="GR72" s="121">
        <v>36.111111111111107</v>
      </c>
      <c r="GS72" s="128">
        <v>4.0293040293040283</v>
      </c>
      <c r="GT72" s="121">
        <v>16.386554621848742</v>
      </c>
      <c r="GU72" s="121">
        <v>25.764192139737993</v>
      </c>
      <c r="GV72" s="121">
        <v>8.03571428571429</v>
      </c>
      <c r="GW72" s="121">
        <v>20.40816326530614</v>
      </c>
      <c r="GX72" s="128">
        <v>26.339285714285726</v>
      </c>
      <c r="GY72" s="128">
        <v>7.2398190045248905</v>
      </c>
      <c r="GZ72" s="128">
        <v>15.981735159817349</v>
      </c>
      <c r="HA72" s="128">
        <v>15.765765765765764</v>
      </c>
      <c r="HB72" s="128">
        <v>2.4038461538461546</v>
      </c>
      <c r="HC72" s="128">
        <v>12.385321100917432</v>
      </c>
      <c r="HD72" s="128">
        <v>14.141414141414138</v>
      </c>
      <c r="HE72" s="128" t="s">
        <v>286</v>
      </c>
      <c r="HF72" s="128" t="s">
        <v>286</v>
      </c>
      <c r="HG72" s="128" t="s">
        <v>286</v>
      </c>
      <c r="HH72" s="128" t="s">
        <v>286</v>
      </c>
      <c r="HI72" s="128" t="s">
        <v>286</v>
      </c>
      <c r="HJ72" s="128" t="s">
        <v>286</v>
      </c>
      <c r="HK72" s="128" t="s">
        <v>286</v>
      </c>
      <c r="HL72" s="121" t="s">
        <v>286</v>
      </c>
      <c r="HM72" s="121" t="s">
        <v>286</v>
      </c>
      <c r="HN72" s="121" t="s">
        <v>286</v>
      </c>
      <c r="HO72" s="121">
        <v>12.328767123287673</v>
      </c>
      <c r="HP72" s="128">
        <v>15.624999999999989</v>
      </c>
      <c r="HQ72" s="121" t="s">
        <v>286</v>
      </c>
      <c r="HR72" s="121">
        <v>7.3059360730593621</v>
      </c>
      <c r="HS72" s="121">
        <v>15.151515151515158</v>
      </c>
      <c r="HT72" s="129">
        <v>10.144927536231894</v>
      </c>
      <c r="HU72" s="128">
        <v>11.111111111111116</v>
      </c>
      <c r="HV72" s="114">
        <v>8.411214953271033</v>
      </c>
      <c r="HW72" s="114">
        <v>12.087912087912088</v>
      </c>
      <c r="HX72" s="114">
        <v>14.583333333333336</v>
      </c>
      <c r="HY72" s="114">
        <v>7.860262008733625</v>
      </c>
      <c r="HZ72" s="114">
        <v>12.107623318385649</v>
      </c>
      <c r="IA72" s="114">
        <v>12.704918032786885</v>
      </c>
      <c r="IB72" s="114">
        <v>9.2920353982300927</v>
      </c>
      <c r="IC72" s="114">
        <v>12.727272727272732</v>
      </c>
      <c r="ID72" s="114">
        <v>11.981566820276496</v>
      </c>
      <c r="IE72" s="114">
        <v>7.1428571428571441</v>
      </c>
      <c r="IF72" s="114">
        <v>10.344827586206895</v>
      </c>
      <c r="IG72" s="114">
        <v>10.502283105022828</v>
      </c>
      <c r="IH72" s="114">
        <v>7.5757575757575806</v>
      </c>
      <c r="II72" s="114">
        <v>6.9852941176470642</v>
      </c>
      <c r="IJ72" s="114">
        <v>8.8000000000000007</v>
      </c>
      <c r="IK72" s="114">
        <v>13.084112149532709</v>
      </c>
      <c r="IL72" s="114">
        <v>5.1282051282051304</v>
      </c>
      <c r="IM72" s="114">
        <v>12.133891213389118</v>
      </c>
      <c r="IN72" s="114">
        <v>4.8034934497816586</v>
      </c>
      <c r="IO72" s="114">
        <v>5.9360730593607309</v>
      </c>
      <c r="IP72" s="114">
        <v>8.1967213114754109</v>
      </c>
      <c r="IQ72" s="114">
        <v>5.7522123893805288</v>
      </c>
      <c r="IR72" s="114">
        <v>5.8295964125560538</v>
      </c>
      <c r="IS72" s="114">
        <v>11.467889908256883</v>
      </c>
      <c r="IT72" s="114">
        <v>6.3063063063063041</v>
      </c>
      <c r="IU72" s="114">
        <v>3.9215686274509838</v>
      </c>
      <c r="IV72" s="114">
        <v>3.1963470319634713</v>
      </c>
      <c r="IW72" s="114">
        <v>7.0707070707070709</v>
      </c>
      <c r="IX72" s="114" t="str">
        <f t="shared" si="77"/>
        <v>--</v>
      </c>
      <c r="IY72" s="114" t="str">
        <f t="shared" si="77"/>
        <v>--</v>
      </c>
      <c r="IZ72" s="114" t="str">
        <f t="shared" si="77"/>
        <v>--</v>
      </c>
      <c r="JA72" s="114" t="str">
        <f t="shared" si="77"/>
        <v>--</v>
      </c>
      <c r="JB72" s="114" t="str">
        <f t="shared" si="77"/>
        <v>--</v>
      </c>
      <c r="JC72" s="114" t="str">
        <f t="shared" si="77"/>
        <v>--</v>
      </c>
      <c r="JD72" s="114" t="str">
        <f t="shared" si="77"/>
        <v>--</v>
      </c>
      <c r="JE72" s="114" t="str">
        <f t="shared" si="77"/>
        <v>--</v>
      </c>
      <c r="JF72" s="114" t="str">
        <f t="shared" si="77"/>
        <v>--</v>
      </c>
      <c r="JG72" s="243">
        <v>3.90625</v>
      </c>
      <c r="JH72" s="243">
        <v>8.9820359281437199</v>
      </c>
      <c r="JI72" s="243">
        <v>5.2631578947368496</v>
      </c>
      <c r="JJ72" s="243">
        <v>5.0632911392405102</v>
      </c>
      <c r="JK72" s="243">
        <v>3.2967032967033001</v>
      </c>
      <c r="JL72" s="243">
        <v>2.5423728813559299</v>
      </c>
      <c r="JM72" s="243">
        <v>8.59375</v>
      </c>
      <c r="JN72" s="243">
        <v>10.7784431137725</v>
      </c>
      <c r="JO72" s="243">
        <v>13.157894736842101</v>
      </c>
      <c r="JP72" s="243">
        <v>15.822784810126601</v>
      </c>
      <c r="JQ72" s="243">
        <v>14.285714285714301</v>
      </c>
      <c r="JR72" s="243">
        <v>10.1694915254237</v>
      </c>
      <c r="JS72" s="243">
        <v>16.40625</v>
      </c>
      <c r="JT72" s="243">
        <v>11.377245508982</v>
      </c>
      <c r="JU72" s="243">
        <v>9.8684210526315805</v>
      </c>
      <c r="JV72" s="243">
        <v>14.5569620253165</v>
      </c>
      <c r="JW72" s="243">
        <v>12.0879120879121</v>
      </c>
      <c r="JX72" s="243">
        <v>5.9322033898305104</v>
      </c>
      <c r="JY72" s="243">
        <v>4.6875</v>
      </c>
      <c r="JZ72" s="243">
        <v>8.9820359281437092</v>
      </c>
      <c r="KA72" s="243">
        <v>18.421052631578998</v>
      </c>
      <c r="KB72" s="243">
        <v>3.79746835443038</v>
      </c>
      <c r="KC72" s="243">
        <v>5.4945054945054999</v>
      </c>
      <c r="KD72" s="243">
        <v>6.7796610169491496</v>
      </c>
      <c r="KE72" s="243">
        <v>3.125</v>
      </c>
      <c r="KF72" s="128" t="str">
        <f t="shared" si="78"/>
        <v>--</v>
      </c>
      <c r="KG72" s="243">
        <v>12.582781456953599</v>
      </c>
      <c r="KH72" s="243">
        <v>2.5316455696202498</v>
      </c>
      <c r="KI72" s="128" t="str">
        <f t="shared" si="79"/>
        <v>--</v>
      </c>
      <c r="KJ72" s="243">
        <v>10.1694915254237</v>
      </c>
      <c r="KK72" s="243">
        <v>4.6875</v>
      </c>
      <c r="KL72" s="243">
        <v>3.55029585798817</v>
      </c>
      <c r="KM72" s="243">
        <v>5.2980132450331103</v>
      </c>
      <c r="KN72" s="243">
        <v>3.79746835443038</v>
      </c>
      <c r="KO72" s="243">
        <v>2.7472527472527499</v>
      </c>
      <c r="KP72" s="243">
        <v>4.2735042735042699</v>
      </c>
      <c r="KQ72" s="220">
        <v>4.6357615894039697</v>
      </c>
      <c r="KR72" s="220">
        <v>6.0810810810810798</v>
      </c>
      <c r="KS72" s="220">
        <v>12.582781456953599</v>
      </c>
      <c r="KT72" s="220">
        <v>9.5890410958904209</v>
      </c>
      <c r="KU72" s="220">
        <v>17.880794701986801</v>
      </c>
      <c r="KV72" s="220">
        <v>21.7687074829932</v>
      </c>
      <c r="KW72" s="220">
        <v>3.9735099337748299</v>
      </c>
      <c r="KX72" s="220">
        <v>2.0408163265306101</v>
      </c>
      <c r="KY72" s="128" t="str">
        <f t="shared" si="81"/>
        <v>--</v>
      </c>
      <c r="KZ72" s="128" t="str">
        <f t="shared" si="81"/>
        <v>--</v>
      </c>
      <c r="LA72" s="220">
        <v>2.6315789473684199</v>
      </c>
      <c r="LB72" s="128" t="str">
        <f t="shared" si="80"/>
        <v>--</v>
      </c>
      <c r="LC72" s="295">
        <v>34.615384615384613</v>
      </c>
      <c r="LD72" s="295">
        <v>18.46153846153846</v>
      </c>
      <c r="LE72" s="295">
        <v>15.294117647058833</v>
      </c>
      <c r="LF72" s="295">
        <v>8.4415584415584437</v>
      </c>
      <c r="LG72" s="295">
        <v>28.187919463087262</v>
      </c>
      <c r="LH72" s="295">
        <v>14.55696202531646</v>
      </c>
      <c r="LI72" s="295">
        <v>9.2896174863388019</v>
      </c>
      <c r="LJ72" s="295">
        <v>8.4033613445378208</v>
      </c>
      <c r="LK72" s="380">
        <v>25.000000000000004</v>
      </c>
      <c r="LL72" s="381">
        <v>13.138686131386866</v>
      </c>
      <c r="LM72" s="381">
        <v>12.244897959183668</v>
      </c>
      <c r="LN72" s="381">
        <v>10.619469026548677</v>
      </c>
      <c r="LO72" s="380">
        <v>23.076923076923084</v>
      </c>
      <c r="LP72" s="381">
        <v>14.615384615384624</v>
      </c>
      <c r="LQ72" s="381">
        <v>11.764705882352938</v>
      </c>
      <c r="LR72" s="381">
        <v>7.0967741935483879</v>
      </c>
      <c r="LS72" s="381">
        <v>18.120805369127524</v>
      </c>
      <c r="LT72" s="381">
        <v>17.088607594936693</v>
      </c>
      <c r="LU72" s="381">
        <v>8.7431693989071064</v>
      </c>
      <c r="LV72" s="381">
        <v>8.403361344537819</v>
      </c>
      <c r="LW72" s="381">
        <v>11.76470588235294</v>
      </c>
      <c r="LX72" s="381">
        <v>17.518248175182485</v>
      </c>
      <c r="LY72" s="381">
        <v>15.06849315068493</v>
      </c>
      <c r="LZ72" s="381">
        <v>7.9646017699115088</v>
      </c>
      <c r="MA72" s="380">
        <v>41.025641025641036</v>
      </c>
      <c r="MB72" s="381">
        <v>34.615384615384635</v>
      </c>
      <c r="MC72" s="381">
        <v>35.294117647058862</v>
      </c>
      <c r="MD72" s="381">
        <v>22.077922077922082</v>
      </c>
      <c r="ME72" s="381">
        <v>33.783783783783775</v>
      </c>
      <c r="MF72" s="381">
        <v>29.299363057324847</v>
      </c>
      <c r="MG72" s="381">
        <v>34.972677595628404</v>
      </c>
      <c r="MH72" s="381">
        <v>26.890756302521019</v>
      </c>
      <c r="MI72" s="381">
        <v>39.285714285714306</v>
      </c>
      <c r="MJ72" s="381">
        <v>42.335766423357654</v>
      </c>
      <c r="MK72" s="381">
        <v>36.363636363636367</v>
      </c>
      <c r="ML72" s="381">
        <v>31.531531531531531</v>
      </c>
      <c r="MM72" s="378" t="str">
        <f t="shared" si="82"/>
        <v>--</v>
      </c>
      <c r="MN72" s="381">
        <v>23.076923076923084</v>
      </c>
      <c r="MO72" s="381">
        <v>31.764705882352942</v>
      </c>
      <c r="MP72" s="381">
        <v>22.727272727272727</v>
      </c>
      <c r="MQ72" s="378" t="str">
        <f t="shared" si="83"/>
        <v>--</v>
      </c>
      <c r="MR72" s="381">
        <v>23.417721518987349</v>
      </c>
      <c r="MS72" s="381">
        <v>22.950819672131146</v>
      </c>
      <c r="MT72" s="381">
        <v>17.64705882352942</v>
      </c>
      <c r="MU72" s="378" t="str">
        <f t="shared" si="84"/>
        <v>--</v>
      </c>
      <c r="MV72" s="381">
        <v>27.007299270072998</v>
      </c>
      <c r="MW72" s="381">
        <v>26.712328767123289</v>
      </c>
      <c r="MX72" s="381">
        <v>19.46902654867257</v>
      </c>
      <c r="MY72" s="380">
        <v>35.483870967741943</v>
      </c>
      <c r="MZ72" s="381">
        <v>14.61538461538461</v>
      </c>
      <c r="NA72" s="381">
        <v>26.470588235294105</v>
      </c>
      <c r="NB72" s="381">
        <v>18.181818181818176</v>
      </c>
      <c r="NC72" s="381">
        <v>37.583892617449685</v>
      </c>
      <c r="ND72" s="381">
        <v>27.215189873417714</v>
      </c>
      <c r="NE72" s="381">
        <v>26.229508196721302</v>
      </c>
      <c r="NF72" s="381">
        <v>23.529411764705891</v>
      </c>
      <c r="NG72" s="381">
        <v>34.523809523809533</v>
      </c>
      <c r="NH72" s="381">
        <v>37.499999999999993</v>
      </c>
      <c r="NI72" s="381">
        <v>33.793103448275893</v>
      </c>
      <c r="NJ72" s="381">
        <v>30.088495575221245</v>
      </c>
      <c r="NK72" s="380">
        <v>15.483870967741934</v>
      </c>
      <c r="NL72" s="381">
        <v>10.76923076923077</v>
      </c>
      <c r="NM72" s="381">
        <v>8.8235294117647065</v>
      </c>
      <c r="NN72" s="381">
        <v>6.4935064935064988</v>
      </c>
      <c r="NO72" s="381">
        <v>18.12080536912751</v>
      </c>
      <c r="NP72" s="381">
        <v>11.39240506329114</v>
      </c>
      <c r="NQ72" s="381">
        <v>7.1038251366120226</v>
      </c>
      <c r="NR72" s="381">
        <v>5.0420168067226898</v>
      </c>
      <c r="NS72" s="381">
        <v>12.941176470588239</v>
      </c>
      <c r="NT72" s="381">
        <v>11.678832116788321</v>
      </c>
      <c r="NU72" s="381">
        <v>10.344827586206902</v>
      </c>
      <c r="NV72" s="381">
        <v>4.4247787610619476</v>
      </c>
      <c r="NW72" s="380">
        <v>7.0967741935483897</v>
      </c>
      <c r="NX72" s="381">
        <v>11.538461538461544</v>
      </c>
      <c r="NY72" s="381">
        <v>8.8235294117647083</v>
      </c>
      <c r="NZ72" s="381">
        <v>8.3870967741935498</v>
      </c>
      <c r="OA72" s="381">
        <v>5.4054054054054061</v>
      </c>
      <c r="OB72" s="381">
        <v>10.126582278481015</v>
      </c>
      <c r="OC72" s="381">
        <v>10.382513661202188</v>
      </c>
      <c r="OD72" s="381">
        <v>5.042016806722688</v>
      </c>
      <c r="OE72" s="381">
        <v>5.8823529411764692</v>
      </c>
      <c r="OF72" s="381">
        <v>11.594202898550726</v>
      </c>
      <c r="OG72" s="381">
        <v>13.103448275862069</v>
      </c>
      <c r="OH72" s="381">
        <v>7.0796460176991181</v>
      </c>
      <c r="OI72" s="380">
        <v>10.967741935483872</v>
      </c>
      <c r="OJ72" s="381">
        <v>8.5271317829457409</v>
      </c>
      <c r="OK72" s="381">
        <v>7.6470588235294112</v>
      </c>
      <c r="OL72" s="381">
        <v>4.5454545454545503</v>
      </c>
      <c r="OM72" s="381">
        <v>10.13513513513514</v>
      </c>
      <c r="ON72" s="381">
        <v>12.658227848101266</v>
      </c>
      <c r="OO72" s="381">
        <v>8.7431693989071082</v>
      </c>
      <c r="OP72" s="381">
        <v>10.084033613445376</v>
      </c>
      <c r="OQ72" s="381">
        <v>9.411764705882355</v>
      </c>
      <c r="OR72" s="381">
        <v>13.86861313868614</v>
      </c>
      <c r="OS72" s="381">
        <v>13.103448275862073</v>
      </c>
      <c r="OT72" s="381">
        <v>6.1946902654867282</v>
      </c>
      <c r="OU72" s="378" t="str">
        <f t="shared" si="85"/>
        <v>--</v>
      </c>
      <c r="OV72" s="381">
        <v>10.769230769230766</v>
      </c>
      <c r="OW72" s="381">
        <v>18.823529411764714</v>
      </c>
      <c r="OX72" s="381">
        <v>16.88311688311688</v>
      </c>
      <c r="OY72" s="378" t="str">
        <f t="shared" si="86"/>
        <v>--</v>
      </c>
      <c r="OZ72" s="381">
        <v>8.2278481012658204</v>
      </c>
      <c r="PA72" s="381">
        <v>9.8360655737704974</v>
      </c>
      <c r="PB72" s="381">
        <v>6.7226890756302513</v>
      </c>
      <c r="PC72" s="378" t="str">
        <f t="shared" si="87"/>
        <v>--</v>
      </c>
      <c r="PD72" s="381">
        <v>8.0291970802919739</v>
      </c>
      <c r="PE72" s="381">
        <v>15.172413793103457</v>
      </c>
      <c r="PF72" s="381">
        <v>9.7345132743362868</v>
      </c>
      <c r="PG72" s="380">
        <v>13.548387096774192</v>
      </c>
      <c r="PH72" s="381">
        <v>11.538461538461542</v>
      </c>
      <c r="PI72" s="381">
        <v>12.941176470588237</v>
      </c>
      <c r="PJ72" s="381">
        <v>10.389610389610397</v>
      </c>
      <c r="PK72" s="381">
        <v>19.463087248322143</v>
      </c>
      <c r="PL72" s="381">
        <v>12.025316455696204</v>
      </c>
      <c r="PM72" s="381">
        <v>15.846994535519135</v>
      </c>
      <c r="PN72" s="381">
        <v>15.126050420168076</v>
      </c>
      <c r="PO72" s="381">
        <v>12.048192771084338</v>
      </c>
      <c r="PP72" s="381">
        <v>16.17647058823529</v>
      </c>
      <c r="PQ72" s="381">
        <v>20.547945205479461</v>
      </c>
      <c r="PR72" s="381">
        <v>9.7345132743362832</v>
      </c>
      <c r="PS72" s="380">
        <v>2.3529411764705879</v>
      </c>
      <c r="PT72" s="381">
        <v>6.6666666666666687</v>
      </c>
      <c r="PU72" s="381">
        <v>3.4482758620689653</v>
      </c>
      <c r="PV72" s="381">
        <v>5.3571428571428559</v>
      </c>
      <c r="PW72" s="380">
        <v>16.666666666666661</v>
      </c>
      <c r="PX72" s="381">
        <v>11.111111111111114</v>
      </c>
      <c r="PY72" s="381">
        <v>12.328767123287673</v>
      </c>
      <c r="PZ72" s="381">
        <v>8.0357142857142865</v>
      </c>
      <c r="QA72" s="380">
        <v>16.666666666666675</v>
      </c>
      <c r="QB72" s="381">
        <v>14.074074074074083</v>
      </c>
      <c r="QC72" s="381">
        <v>11.034482758620692</v>
      </c>
      <c r="QD72" s="381">
        <v>5.3571428571428568</v>
      </c>
      <c r="QE72" s="380">
        <v>3.5294117647058814</v>
      </c>
      <c r="QF72" s="381">
        <v>8.8888888888888857</v>
      </c>
      <c r="QG72" s="381">
        <v>7.6388888888888919</v>
      </c>
      <c r="QH72" s="381">
        <v>10.810810810810811</v>
      </c>
      <c r="QI72" s="380">
        <v>11.184210526315788</v>
      </c>
      <c r="QJ72" s="381">
        <v>13.385826771653544</v>
      </c>
      <c r="QK72" s="381">
        <v>15.384615384615392</v>
      </c>
      <c r="QL72" s="381">
        <v>7.9470198675496739</v>
      </c>
      <c r="QM72" s="378" t="str">
        <f t="shared" si="88"/>
        <v>--</v>
      </c>
      <c r="QN72" s="381">
        <v>12.658227848101259</v>
      </c>
      <c r="QO72" s="381">
        <v>11.538461538461535</v>
      </c>
      <c r="QP72" s="381">
        <v>12.820512820512819</v>
      </c>
      <c r="QQ72" s="378" t="str">
        <f t="shared" si="89"/>
        <v>--</v>
      </c>
      <c r="QR72" s="381">
        <v>15.555555555555561</v>
      </c>
      <c r="QS72" s="381">
        <v>14.482758620689651</v>
      </c>
      <c r="QT72" s="381">
        <v>18.75</v>
      </c>
      <c r="QU72" s="380">
        <v>9.8039215686274517</v>
      </c>
      <c r="QV72" s="381">
        <v>12.499999999999998</v>
      </c>
      <c r="QW72" s="381">
        <v>10.6508875739645</v>
      </c>
      <c r="QX72" s="381">
        <v>12.582781456953642</v>
      </c>
      <c r="QY72" s="378" t="str">
        <f t="shared" si="90"/>
        <v>--</v>
      </c>
      <c r="QZ72" s="381">
        <v>10.126582278481015</v>
      </c>
      <c r="RA72" s="381">
        <v>8.7912087912087937</v>
      </c>
      <c r="RB72" s="381">
        <v>7.6923076923076898</v>
      </c>
      <c r="RC72" s="378" t="str">
        <f t="shared" si="91"/>
        <v>--</v>
      </c>
      <c r="RD72" s="381">
        <v>10.791366906474826</v>
      </c>
      <c r="RE72" s="381">
        <v>15.753424657534248</v>
      </c>
      <c r="RF72" s="381">
        <v>9.1743119266055029</v>
      </c>
    </row>
    <row r="73" spans="1:474" x14ac:dyDescent="0.25">
      <c r="A73" s="114">
        <v>69</v>
      </c>
      <c r="B73" s="93" t="s">
        <v>69</v>
      </c>
      <c r="C73" s="126">
        <v>32.170542635658919</v>
      </c>
      <c r="D73" s="126">
        <v>30.948419301164765</v>
      </c>
      <c r="E73" s="126">
        <v>17.028670721112075</v>
      </c>
      <c r="F73" s="126">
        <v>30.92659446450056</v>
      </c>
      <c r="G73" s="126">
        <v>28.838745184369856</v>
      </c>
      <c r="H73" s="126">
        <v>18.957940991839294</v>
      </c>
      <c r="I73" s="126">
        <v>30.728476821192043</v>
      </c>
      <c r="J73" s="126">
        <v>28.354080221300176</v>
      </c>
      <c r="K73" s="126">
        <v>17.297762478485357</v>
      </c>
      <c r="L73" s="126">
        <v>26.983002832861182</v>
      </c>
      <c r="M73" s="128">
        <v>24.470134874759122</v>
      </c>
      <c r="N73" s="128">
        <v>15.377855887521962</v>
      </c>
      <c r="O73" s="128">
        <v>28.954607977991756</v>
      </c>
      <c r="P73" s="128">
        <v>21.020408163265348</v>
      </c>
      <c r="Q73" s="128">
        <v>12.760180995475118</v>
      </c>
      <c r="R73" s="128">
        <v>61.37244050913111</v>
      </c>
      <c r="S73" s="128">
        <v>44.042316258351903</v>
      </c>
      <c r="T73" s="128">
        <v>25.977410947002607</v>
      </c>
      <c r="U73" s="128">
        <v>63.527294541091756</v>
      </c>
      <c r="V73" s="128">
        <v>48.34983498349834</v>
      </c>
      <c r="W73" s="128">
        <v>28.445563247325378</v>
      </c>
      <c r="X73" s="128">
        <v>59.344262295082046</v>
      </c>
      <c r="Y73" s="128">
        <v>42.748618784530429</v>
      </c>
      <c r="Z73" s="128">
        <v>26.592082616178981</v>
      </c>
      <c r="AA73" s="128">
        <v>54.456140350877227</v>
      </c>
      <c r="AB73" s="132">
        <v>42.884615384615358</v>
      </c>
      <c r="AC73" s="132">
        <v>24.647887323943664</v>
      </c>
      <c r="AD73" s="132">
        <v>58.265027322404386</v>
      </c>
      <c r="AE73" s="132">
        <v>36.956521739130459</v>
      </c>
      <c r="AF73" s="128">
        <v>20.942883046237519</v>
      </c>
      <c r="AG73" s="126">
        <v>42.746400885935728</v>
      </c>
      <c r="AH73" s="126">
        <v>24.136008918617588</v>
      </c>
      <c r="AI73" s="133">
        <v>10.773240660295402</v>
      </c>
      <c r="AJ73" s="133">
        <v>43.927492447129829</v>
      </c>
      <c r="AK73" s="128">
        <v>29.217199558985637</v>
      </c>
      <c r="AL73" s="128">
        <v>13.89063482086736</v>
      </c>
      <c r="AM73" s="128">
        <v>42.649967040210917</v>
      </c>
      <c r="AN73" s="128">
        <v>26.786953504510777</v>
      </c>
      <c r="AO73" s="128">
        <v>14.754098360655734</v>
      </c>
      <c r="AP73" s="128">
        <v>37.926136363636395</v>
      </c>
      <c r="AQ73" s="128">
        <v>27.448453608247437</v>
      </c>
      <c r="AR73" s="128">
        <v>14.361233480176216</v>
      </c>
      <c r="AS73" s="128">
        <v>41.37457044673544</v>
      </c>
      <c r="AT73" s="128">
        <v>20.232399179767622</v>
      </c>
      <c r="AU73" s="128">
        <v>11.684782608695681</v>
      </c>
      <c r="AV73" s="128" t="s">
        <v>286</v>
      </c>
      <c r="AW73" s="128" t="s">
        <v>286</v>
      </c>
      <c r="AX73" s="132" t="s">
        <v>286</v>
      </c>
      <c r="AY73" s="132" t="s">
        <v>286</v>
      </c>
      <c r="AZ73" s="132" t="s">
        <v>286</v>
      </c>
      <c r="BA73" s="132" t="s">
        <v>286</v>
      </c>
      <c r="BB73" s="128" t="s">
        <v>286</v>
      </c>
      <c r="BC73" s="132" t="s">
        <v>286</v>
      </c>
      <c r="BD73" s="132" t="s">
        <v>286</v>
      </c>
      <c r="BE73" s="132" t="s">
        <v>286</v>
      </c>
      <c r="BF73" s="132">
        <v>23.081882656350722</v>
      </c>
      <c r="BG73" s="128">
        <v>23.306948109058911</v>
      </c>
      <c r="BH73" s="121" t="s">
        <v>286</v>
      </c>
      <c r="BI73" s="121">
        <v>20.4794520547945</v>
      </c>
      <c r="BJ73" s="121">
        <v>17.379435850773444</v>
      </c>
      <c r="BK73" s="121" t="s">
        <v>286</v>
      </c>
      <c r="BL73" s="128" t="s">
        <v>286</v>
      </c>
      <c r="BM73" s="121" t="s">
        <v>286</v>
      </c>
      <c r="BN73" s="114" t="s">
        <v>286</v>
      </c>
      <c r="BO73" s="114" t="s">
        <v>286</v>
      </c>
      <c r="BP73" s="114" t="s">
        <v>286</v>
      </c>
      <c r="BQ73" s="128" t="s">
        <v>286</v>
      </c>
      <c r="BR73" s="121" t="s">
        <v>286</v>
      </c>
      <c r="BS73" s="121" t="s">
        <v>286</v>
      </c>
      <c r="BT73" s="121" t="s">
        <v>286</v>
      </c>
      <c r="BU73" s="128">
        <v>29.150579150579169</v>
      </c>
      <c r="BV73" s="121">
        <v>23.327464788732392</v>
      </c>
      <c r="BW73" s="121" t="s">
        <v>286</v>
      </c>
      <c r="BX73" s="121">
        <v>27.675528289025173</v>
      </c>
      <c r="BY73" s="128">
        <v>20.833333333333332</v>
      </c>
      <c r="BZ73" s="121">
        <v>37.196765498652319</v>
      </c>
      <c r="CA73" s="121">
        <v>39.449035812672051</v>
      </c>
      <c r="CB73" s="121">
        <v>26.343154246100532</v>
      </c>
      <c r="CC73" s="128">
        <v>44.985163204747778</v>
      </c>
      <c r="CD73" s="121">
        <v>47.4086197490453</v>
      </c>
      <c r="CE73" s="121">
        <v>34.774436090225528</v>
      </c>
      <c r="CF73" s="121">
        <v>47.979474021808791</v>
      </c>
      <c r="CG73" s="128">
        <v>42.418032786885234</v>
      </c>
      <c r="CH73" s="121">
        <v>31.298366294067062</v>
      </c>
      <c r="CI73" s="121">
        <v>38.54239663629992</v>
      </c>
      <c r="CJ73" s="121">
        <v>34.40514469453371</v>
      </c>
      <c r="CK73" s="121">
        <v>30.385288966725032</v>
      </c>
      <c r="CL73" s="121">
        <v>37.525632262474389</v>
      </c>
      <c r="CM73" s="121">
        <v>28.745762711864401</v>
      </c>
      <c r="CN73" s="121">
        <v>22.784810126582283</v>
      </c>
      <c r="CO73" s="121">
        <v>9.7152428810720135</v>
      </c>
      <c r="CP73" s="128">
        <v>12.403100775193803</v>
      </c>
      <c r="CQ73" s="121">
        <v>12.922810060711196</v>
      </c>
      <c r="CR73" s="121">
        <v>8.8324258923170103</v>
      </c>
      <c r="CS73" s="114">
        <v>12.34298197706171</v>
      </c>
      <c r="CT73" s="114">
        <v>12.562814070351756</v>
      </c>
      <c r="CU73" s="128">
        <v>10.770234986945194</v>
      </c>
      <c r="CV73" s="121">
        <v>15.552523874488443</v>
      </c>
      <c r="CW73" s="121">
        <v>12.446351931330472</v>
      </c>
      <c r="CX73" s="114">
        <v>8.1378299120234683</v>
      </c>
      <c r="CY73" s="114">
        <v>13.35927367055773</v>
      </c>
      <c r="CZ73" s="128">
        <v>12.642669007901683</v>
      </c>
      <c r="DA73" s="121">
        <v>9.5959595959595863</v>
      </c>
      <c r="DB73" s="121">
        <v>11.873713109128341</v>
      </c>
      <c r="DC73" s="114">
        <v>12.408088235294111</v>
      </c>
      <c r="DD73" s="114" t="s">
        <v>286</v>
      </c>
      <c r="DE73" s="128" t="s">
        <v>286</v>
      </c>
      <c r="DF73" s="121" t="s">
        <v>286</v>
      </c>
      <c r="DG73" s="121" t="s">
        <v>286</v>
      </c>
      <c r="DH73" s="114" t="s">
        <v>286</v>
      </c>
      <c r="DI73" s="114" t="s">
        <v>286</v>
      </c>
      <c r="DJ73" s="128" t="s">
        <v>286</v>
      </c>
      <c r="DK73" s="121" t="s">
        <v>286</v>
      </c>
      <c r="DL73" s="121" t="s">
        <v>286</v>
      </c>
      <c r="DM73" s="121">
        <v>55.042016806722778</v>
      </c>
      <c r="DN73" s="121">
        <v>39.987121699935621</v>
      </c>
      <c r="DO73" s="128">
        <v>27.933450087565678</v>
      </c>
      <c r="DP73" s="121">
        <v>54.989676531314544</v>
      </c>
      <c r="DQ73" s="121">
        <v>40.122199592668125</v>
      </c>
      <c r="DR73" s="121">
        <v>24.390243902439025</v>
      </c>
      <c r="DS73" s="121" t="s">
        <v>286</v>
      </c>
      <c r="DT73" s="128" t="s">
        <v>286</v>
      </c>
      <c r="DU73" s="131" t="s">
        <v>286</v>
      </c>
      <c r="DV73" s="131" t="s">
        <v>286</v>
      </c>
      <c r="DW73" s="114" t="s">
        <v>286</v>
      </c>
      <c r="DX73" s="131" t="s">
        <v>286</v>
      </c>
      <c r="DY73" s="128" t="s">
        <v>286</v>
      </c>
      <c r="DZ73" s="128" t="s">
        <v>286</v>
      </c>
      <c r="EA73" s="128" t="s">
        <v>286</v>
      </c>
      <c r="EB73" s="128">
        <v>44.421052631578881</v>
      </c>
      <c r="EC73" s="128">
        <v>51.61290322580642</v>
      </c>
      <c r="ED73" s="128">
        <v>39.404553415061287</v>
      </c>
      <c r="EE73" s="128">
        <v>42.181069958847786</v>
      </c>
      <c r="EF73" s="128">
        <v>46.426140231449949</v>
      </c>
      <c r="EG73" s="128">
        <v>32.640144665461115</v>
      </c>
      <c r="EH73" s="128">
        <v>5.8918918918918939</v>
      </c>
      <c r="EI73" s="128">
        <v>11.797133406835705</v>
      </c>
      <c r="EJ73" s="128">
        <v>7.5455333911535165</v>
      </c>
      <c r="EK73" s="128">
        <v>4.5724465558194698</v>
      </c>
      <c r="EL73" s="121">
        <v>8.3242059145673828</v>
      </c>
      <c r="EM73" s="121">
        <v>7.4654956085320023</v>
      </c>
      <c r="EN73" s="121">
        <v>6.1250805931657037</v>
      </c>
      <c r="EO73" s="121">
        <v>7.8605604921394381</v>
      </c>
      <c r="EP73" s="128">
        <v>8.8487972508591071</v>
      </c>
      <c r="EQ73" s="121">
        <v>3.9188243526941919</v>
      </c>
      <c r="ER73" s="121">
        <v>10.604113110539851</v>
      </c>
      <c r="ES73" s="121">
        <v>6.3102541630149007</v>
      </c>
      <c r="ET73" s="121">
        <v>4.0273037542662102</v>
      </c>
      <c r="EU73" s="128">
        <v>5.9620596205962118</v>
      </c>
      <c r="EV73" s="121">
        <v>7.5045207956600271</v>
      </c>
      <c r="EW73" s="121">
        <v>11.036036036036039</v>
      </c>
      <c r="EX73" s="121">
        <v>13.433667781493877</v>
      </c>
      <c r="EY73" s="121">
        <v>7.4074074074074074</v>
      </c>
      <c r="EZ73" s="128">
        <v>10.647307924984892</v>
      </c>
      <c r="FA73" s="121">
        <v>11.423841059602653</v>
      </c>
      <c r="FB73" s="121">
        <v>7.0386810399492719</v>
      </c>
      <c r="FC73" s="121">
        <v>12.928248222365884</v>
      </c>
      <c r="FD73" s="121">
        <v>12.057761732851979</v>
      </c>
      <c r="FE73" s="128">
        <v>8.8471849865951846</v>
      </c>
      <c r="FF73" s="121">
        <v>9.4936708860759413</v>
      </c>
      <c r="FG73" s="121">
        <v>10.700132100396294</v>
      </c>
      <c r="FH73" s="121">
        <v>6.8141592920353951</v>
      </c>
      <c r="FI73" s="121">
        <v>7.564191533657187</v>
      </c>
      <c r="FJ73" s="128">
        <v>9.1480446927374128</v>
      </c>
      <c r="FK73" s="121">
        <v>7.7910174152153875</v>
      </c>
      <c r="FL73" s="121">
        <v>22.111111111111157</v>
      </c>
      <c r="FM73" s="121">
        <v>32.774986041317703</v>
      </c>
      <c r="FN73" s="121">
        <v>19.400352733686052</v>
      </c>
      <c r="FO73" s="128">
        <v>22.052535125229127</v>
      </c>
      <c r="FP73" s="121">
        <v>29.408512990602492</v>
      </c>
      <c r="FQ73" s="121">
        <v>19.80952380952386</v>
      </c>
      <c r="FR73" s="121">
        <v>21.744791666666693</v>
      </c>
      <c r="FS73" s="121">
        <v>29.666430092264029</v>
      </c>
      <c r="FT73" s="128">
        <v>20.759717314487649</v>
      </c>
      <c r="FU73" s="121">
        <v>11.299435028248586</v>
      </c>
      <c r="FV73" s="121">
        <v>20.976253298153065</v>
      </c>
      <c r="FW73" s="121">
        <v>14.80496453900709</v>
      </c>
      <c r="FX73" s="121">
        <v>10.863509749303622</v>
      </c>
      <c r="FY73" s="128">
        <v>14.586255259467046</v>
      </c>
      <c r="FZ73" s="121">
        <v>12.235510579576824</v>
      </c>
      <c r="GA73" s="121">
        <v>39.521956642579163</v>
      </c>
      <c r="GB73" s="121">
        <v>38.448660714285687</v>
      </c>
      <c r="GC73" s="121">
        <v>21.869488536155217</v>
      </c>
      <c r="GD73" s="128">
        <v>36.848559166155788</v>
      </c>
      <c r="GE73" s="121">
        <v>37.168141592920335</v>
      </c>
      <c r="GF73" s="121">
        <v>22.625876354365875</v>
      </c>
      <c r="GG73" s="121">
        <v>32.612966601178783</v>
      </c>
      <c r="GH73" s="121">
        <v>33.498935415188143</v>
      </c>
      <c r="GI73" s="128">
        <v>21.72383465259453</v>
      </c>
      <c r="GJ73" s="121">
        <v>24.115983026874094</v>
      </c>
      <c r="GK73" s="121">
        <v>28.098078197481772</v>
      </c>
      <c r="GL73" s="121">
        <v>18.683274021352318</v>
      </c>
      <c r="GM73" s="130">
        <v>27.253668763102738</v>
      </c>
      <c r="GN73" s="128">
        <v>22.019635343618461</v>
      </c>
      <c r="GO73" s="121">
        <v>14.825046040515655</v>
      </c>
      <c r="GP73" s="121">
        <v>12.451361867704282</v>
      </c>
      <c r="GQ73" s="121">
        <v>29.41504178272978</v>
      </c>
      <c r="GR73" s="121">
        <v>21.428571428571438</v>
      </c>
      <c r="GS73" s="128">
        <v>9.8230628431970608</v>
      </c>
      <c r="GT73" s="121">
        <v>25.64953012714205</v>
      </c>
      <c r="GU73" s="121">
        <v>27.162849872773517</v>
      </c>
      <c r="GV73" s="121">
        <v>11.082138200782268</v>
      </c>
      <c r="GW73" s="121">
        <v>20.93837535014011</v>
      </c>
      <c r="GX73" s="128">
        <v>22.019147084421256</v>
      </c>
      <c r="GY73" s="128">
        <v>7.430997876857746</v>
      </c>
      <c r="GZ73" s="128">
        <v>21.78217821782178</v>
      </c>
      <c r="HA73" s="128">
        <v>22.369584438549971</v>
      </c>
      <c r="HB73" s="128">
        <v>6.9881201956673626</v>
      </c>
      <c r="HC73" s="128">
        <v>17.482517482517494</v>
      </c>
      <c r="HD73" s="128">
        <v>21.507352941176489</v>
      </c>
      <c r="HE73" s="128" t="s">
        <v>286</v>
      </c>
      <c r="HF73" s="128" t="s">
        <v>286</v>
      </c>
      <c r="HG73" s="128" t="s">
        <v>286</v>
      </c>
      <c r="HH73" s="128" t="s">
        <v>286</v>
      </c>
      <c r="HI73" s="128" t="s">
        <v>286</v>
      </c>
      <c r="HJ73" s="128" t="s">
        <v>286</v>
      </c>
      <c r="HK73" s="128" t="s">
        <v>286</v>
      </c>
      <c r="HL73" s="121" t="s">
        <v>286</v>
      </c>
      <c r="HM73" s="121" t="s">
        <v>286</v>
      </c>
      <c r="HN73" s="121" t="s">
        <v>286</v>
      </c>
      <c r="HO73" s="121">
        <v>10.957095709570941</v>
      </c>
      <c r="HP73" s="128">
        <v>15.752212389380526</v>
      </c>
      <c r="HQ73" s="121" t="s">
        <v>286</v>
      </c>
      <c r="HR73" s="121">
        <v>10.848400556328249</v>
      </c>
      <c r="HS73" s="121">
        <v>15.813528336380251</v>
      </c>
      <c r="HT73" s="129">
        <v>11.813643926788661</v>
      </c>
      <c r="HU73" s="128">
        <v>12.006670372429133</v>
      </c>
      <c r="HV73" s="114">
        <v>8.2601054481546647</v>
      </c>
      <c r="HW73" s="114">
        <v>13.062230437461492</v>
      </c>
      <c r="HX73" s="114">
        <v>12.776548672566369</v>
      </c>
      <c r="HY73" s="114">
        <v>9.3274111675127003</v>
      </c>
      <c r="HZ73" s="114">
        <v>13.948919449901757</v>
      </c>
      <c r="IA73" s="114">
        <v>11.79736294240111</v>
      </c>
      <c r="IB73" s="114">
        <v>7.4041811846689933</v>
      </c>
      <c r="IC73" s="114">
        <v>11.979913916786218</v>
      </c>
      <c r="ID73" s="114">
        <v>11.803713527851452</v>
      </c>
      <c r="IE73" s="114">
        <v>9.4138543516873785</v>
      </c>
      <c r="IF73" s="114">
        <v>11.142654364797735</v>
      </c>
      <c r="IG73" s="114">
        <v>10.474860335195519</v>
      </c>
      <c r="IH73" s="114">
        <v>7.1363220494052984</v>
      </c>
      <c r="II73" s="114">
        <v>5.9417040358744346</v>
      </c>
      <c r="IJ73" s="114">
        <v>9.1819699499165264</v>
      </c>
      <c r="IK73" s="114">
        <v>8.7224669603524276</v>
      </c>
      <c r="IL73" s="114">
        <v>5.0061804697157015</v>
      </c>
      <c r="IM73" s="114">
        <v>8.1858407079646032</v>
      </c>
      <c r="IN73" s="114">
        <v>9.0736040609137145</v>
      </c>
      <c r="IO73" s="114">
        <v>6.2458471760797298</v>
      </c>
      <c r="IP73" s="114">
        <v>7.4668527564549985</v>
      </c>
      <c r="IQ73" s="114">
        <v>7.9999999999999982</v>
      </c>
      <c r="IR73" s="114">
        <v>5.4921540656205456</v>
      </c>
      <c r="IS73" s="114">
        <v>7.962840079628406</v>
      </c>
      <c r="IT73" s="114">
        <v>6.8322981366459636</v>
      </c>
      <c r="IU73" s="114">
        <v>4.7921071176885102</v>
      </c>
      <c r="IV73" s="114">
        <v>7.477288609364086</v>
      </c>
      <c r="IW73" s="114">
        <v>6.7889908256880691</v>
      </c>
      <c r="IX73" s="114" t="str">
        <f t="shared" si="77"/>
        <v>--</v>
      </c>
      <c r="IY73" s="114" t="str">
        <f t="shared" si="77"/>
        <v>--</v>
      </c>
      <c r="IZ73" s="114" t="str">
        <f t="shared" si="77"/>
        <v>--</v>
      </c>
      <c r="JA73" s="114" t="str">
        <f t="shared" si="77"/>
        <v>--</v>
      </c>
      <c r="JB73" s="114" t="str">
        <f t="shared" si="77"/>
        <v>--</v>
      </c>
      <c r="JC73" s="114" t="str">
        <f t="shared" si="77"/>
        <v>--</v>
      </c>
      <c r="JD73" s="114" t="str">
        <f t="shared" si="77"/>
        <v>--</v>
      </c>
      <c r="JE73" s="114" t="str">
        <f t="shared" si="77"/>
        <v>--</v>
      </c>
      <c r="JF73" s="114" t="str">
        <f t="shared" si="77"/>
        <v>--</v>
      </c>
      <c r="JG73" s="243">
        <v>6.7317073170731598</v>
      </c>
      <c r="JH73" s="243">
        <v>6.2080536912751798</v>
      </c>
      <c r="JI73" s="243">
        <v>5.9602649006622501</v>
      </c>
      <c r="JJ73" s="243">
        <v>8.5390946502057599</v>
      </c>
      <c r="JK73" s="243">
        <v>6.2754686226568897</v>
      </c>
      <c r="JL73" s="243">
        <v>5.6603773584905603</v>
      </c>
      <c r="JM73" s="243">
        <v>15.72265625</v>
      </c>
      <c r="JN73" s="243">
        <v>14.3697478991597</v>
      </c>
      <c r="JO73" s="243">
        <v>10.596026490066199</v>
      </c>
      <c r="JP73" s="243">
        <v>13.9175257731959</v>
      </c>
      <c r="JQ73" s="243">
        <v>13.6326530612245</v>
      </c>
      <c r="JR73" s="243">
        <v>12.6948775055679</v>
      </c>
      <c r="JS73" s="243">
        <v>14.1871921182266</v>
      </c>
      <c r="JT73" s="243">
        <v>12.9520605550883</v>
      </c>
      <c r="JU73" s="243">
        <v>8.5997794928335196</v>
      </c>
      <c r="JV73" s="243">
        <v>13.771839671120199</v>
      </c>
      <c r="JW73" s="243">
        <v>12.306438467807601</v>
      </c>
      <c r="JX73" s="243">
        <v>9.1212458286985605</v>
      </c>
      <c r="JY73" s="243">
        <v>8.99315738025415</v>
      </c>
      <c r="JZ73" s="243">
        <v>11.241610738255</v>
      </c>
      <c r="KA73" s="243">
        <v>13.215859030837001</v>
      </c>
      <c r="KB73" s="243">
        <v>10</v>
      </c>
      <c r="KC73" s="243">
        <v>10.130718954248399</v>
      </c>
      <c r="KD73" s="243">
        <v>15.1111111111111</v>
      </c>
      <c r="KE73" s="243">
        <v>4.3604651162790704</v>
      </c>
      <c r="KF73" s="128" t="str">
        <f t="shared" si="78"/>
        <v>--</v>
      </c>
      <c r="KG73" s="243">
        <v>13.989071038251399</v>
      </c>
      <c r="KH73" s="243">
        <v>3.2692307692307701</v>
      </c>
      <c r="KI73" s="128" t="str">
        <f t="shared" si="79"/>
        <v>--</v>
      </c>
      <c r="KJ73" s="243">
        <v>12.513842746400901</v>
      </c>
      <c r="KK73" s="243">
        <v>3.79746835443038</v>
      </c>
      <c r="KL73" s="243">
        <v>5.3422370617696204</v>
      </c>
      <c r="KM73" s="243">
        <v>5.0884955752212297</v>
      </c>
      <c r="KN73" s="243">
        <v>4.4790652385589098</v>
      </c>
      <c r="KO73" s="243">
        <v>4.9472830494728299</v>
      </c>
      <c r="KP73" s="243">
        <v>3.99113082039911</v>
      </c>
      <c r="KQ73" s="220">
        <v>6.1371841155234703</v>
      </c>
      <c r="KR73" s="220">
        <v>4.2060085836909904</v>
      </c>
      <c r="KS73" s="220">
        <v>10.0271002710027</v>
      </c>
      <c r="KT73" s="220">
        <v>10.738831615120301</v>
      </c>
      <c r="KU73" s="220">
        <v>15.036231884057999</v>
      </c>
      <c r="KV73" s="220">
        <v>16.839378238342</v>
      </c>
      <c r="KW73" s="220">
        <v>2.5293586269196102</v>
      </c>
      <c r="KX73" s="220">
        <v>3.2730404823428101</v>
      </c>
      <c r="KY73" s="128" t="str">
        <f t="shared" si="81"/>
        <v>--</v>
      </c>
      <c r="KZ73" s="128" t="str">
        <f t="shared" si="81"/>
        <v>--</v>
      </c>
      <c r="LA73" s="220">
        <v>3.3728350045578899</v>
      </c>
      <c r="LB73" s="128" t="str">
        <f t="shared" si="80"/>
        <v>--</v>
      </c>
      <c r="LC73" s="295">
        <v>29.386343993085593</v>
      </c>
      <c r="LD73" s="295">
        <v>20.321361058601109</v>
      </c>
      <c r="LE73" s="295">
        <v>12.711182622687053</v>
      </c>
      <c r="LF73" s="295">
        <v>6.0950413223140432</v>
      </c>
      <c r="LG73" s="295">
        <v>27.617477328936523</v>
      </c>
      <c r="LH73" s="295">
        <v>15.013901760889704</v>
      </c>
      <c r="LI73" s="295">
        <v>10.260457774269936</v>
      </c>
      <c r="LJ73" s="295">
        <v>6.6168623265741759</v>
      </c>
      <c r="LK73" s="380">
        <v>30.511182108626208</v>
      </c>
      <c r="LL73" s="381">
        <v>15.575221238938051</v>
      </c>
      <c r="LM73" s="381">
        <v>13.053988718775189</v>
      </c>
      <c r="LN73" s="381">
        <v>8.0625752105896495</v>
      </c>
      <c r="LO73" s="380">
        <v>19.947961838681696</v>
      </c>
      <c r="LP73" s="381">
        <v>17.76937618147447</v>
      </c>
      <c r="LQ73" s="381">
        <v>12.479871175523353</v>
      </c>
      <c r="LR73" s="381">
        <v>6.6115702479338818</v>
      </c>
      <c r="LS73" s="381">
        <v>19.884488448844884</v>
      </c>
      <c r="LT73" s="381">
        <v>16.033364226135344</v>
      </c>
      <c r="LU73" s="381">
        <v>10.513833992094861</v>
      </c>
      <c r="LV73" s="381">
        <v>7.272727272727268</v>
      </c>
      <c r="LW73" s="381">
        <v>25.100240577385712</v>
      </c>
      <c r="LX73" s="381">
        <v>16.503992901508436</v>
      </c>
      <c r="LY73" s="381">
        <v>15.533980582524254</v>
      </c>
      <c r="LZ73" s="381">
        <v>9.9999999999999947</v>
      </c>
      <c r="MA73" s="380">
        <v>38.903394255874687</v>
      </c>
      <c r="MB73" s="381">
        <v>33.523266856600181</v>
      </c>
      <c r="MC73" s="381">
        <v>26.532258064516142</v>
      </c>
      <c r="MD73" s="381">
        <v>24.145077720207254</v>
      </c>
      <c r="ME73" s="381">
        <v>35.874067937033985</v>
      </c>
      <c r="MF73" s="381">
        <v>29.897864438254409</v>
      </c>
      <c r="MG73" s="381">
        <v>25.71202531645568</v>
      </c>
      <c r="MH73" s="381">
        <v>20.96256684491977</v>
      </c>
      <c r="MI73" s="381">
        <v>42.638777152051524</v>
      </c>
      <c r="MJ73" s="381">
        <v>37.145390070921962</v>
      </c>
      <c r="MK73" s="381">
        <v>30.357142857142858</v>
      </c>
      <c r="ML73" s="381">
        <v>29.433051869722583</v>
      </c>
      <c r="MM73" s="378" t="str">
        <f t="shared" si="82"/>
        <v>--</v>
      </c>
      <c r="MN73" s="381">
        <v>26.251180358829092</v>
      </c>
      <c r="MO73" s="381">
        <v>24.157303370786522</v>
      </c>
      <c r="MP73" s="381">
        <v>19.378238341968906</v>
      </c>
      <c r="MQ73" s="378" t="str">
        <f t="shared" si="83"/>
        <v>--</v>
      </c>
      <c r="MR73" s="381">
        <v>25.046382189239338</v>
      </c>
      <c r="MS73" s="381">
        <v>22.371541501976299</v>
      </c>
      <c r="MT73" s="381">
        <v>20.770877944325498</v>
      </c>
      <c r="MU73" s="378" t="str">
        <f t="shared" si="84"/>
        <v>--</v>
      </c>
      <c r="MV73" s="381">
        <v>29.547471162377992</v>
      </c>
      <c r="MW73" s="381">
        <v>25.649350649350644</v>
      </c>
      <c r="MX73" s="381">
        <v>22.35576923076923</v>
      </c>
      <c r="MY73" s="380">
        <v>37.05627705627704</v>
      </c>
      <c r="MZ73" s="381">
        <v>29.556185080264409</v>
      </c>
      <c r="NA73" s="381">
        <v>23.107890499194866</v>
      </c>
      <c r="NB73" s="381">
        <v>19.398340248962661</v>
      </c>
      <c r="NC73" s="381">
        <v>37.905236907730597</v>
      </c>
      <c r="ND73" s="381">
        <v>29.379054680259529</v>
      </c>
      <c r="NE73" s="381">
        <v>25.355450236966828</v>
      </c>
      <c r="NF73" s="381">
        <v>23.397435897435887</v>
      </c>
      <c r="NG73" s="381">
        <v>40.887096774193566</v>
      </c>
      <c r="NH73" s="381">
        <v>36.170212765957388</v>
      </c>
      <c r="NI73" s="381">
        <v>30.794165316045373</v>
      </c>
      <c r="NJ73" s="381">
        <v>27.316486161251511</v>
      </c>
      <c r="NK73" s="380">
        <v>11.668107173725145</v>
      </c>
      <c r="NL73" s="381">
        <v>13.383600377002821</v>
      </c>
      <c r="NM73" s="381">
        <v>8.5209003215434045</v>
      </c>
      <c r="NN73" s="381">
        <v>4.7717842323651407</v>
      </c>
      <c r="NO73" s="381">
        <v>13.790255986787786</v>
      </c>
      <c r="NP73" s="381">
        <v>10.213556174558965</v>
      </c>
      <c r="NQ73" s="381">
        <v>7.6801266825019843</v>
      </c>
      <c r="NR73" s="381">
        <v>5.0213675213675124</v>
      </c>
      <c r="NS73" s="381">
        <v>15.818759936407004</v>
      </c>
      <c r="NT73" s="381">
        <v>9.7777777777777697</v>
      </c>
      <c r="NU73" s="381">
        <v>8.1517352703793371</v>
      </c>
      <c r="NV73" s="381">
        <v>3.8507821901323744</v>
      </c>
      <c r="NW73" s="380">
        <v>4.9265341400172842</v>
      </c>
      <c r="NX73" s="381">
        <v>10.734463276836166</v>
      </c>
      <c r="NY73" s="381">
        <v>9.2592592592592489</v>
      </c>
      <c r="NZ73" s="381">
        <v>6.4382139148494408</v>
      </c>
      <c r="OA73" s="381">
        <v>7.514450867052024</v>
      </c>
      <c r="OB73" s="381">
        <v>11.152416356877309</v>
      </c>
      <c r="OC73" s="381">
        <v>9.5011876484560478</v>
      </c>
      <c r="OD73" s="381">
        <v>8.9935760171306303</v>
      </c>
      <c r="OE73" s="381">
        <v>9.512390087929651</v>
      </c>
      <c r="OF73" s="381">
        <v>13.612099644128104</v>
      </c>
      <c r="OG73" s="381">
        <v>12.358642972536341</v>
      </c>
      <c r="OH73" s="381">
        <v>6.7469879518072382</v>
      </c>
      <c r="OI73" s="380">
        <v>8.6505190311418829</v>
      </c>
      <c r="OJ73" s="381">
        <v>8.9538171536286431</v>
      </c>
      <c r="OK73" s="381">
        <v>7.5121163166397453</v>
      </c>
      <c r="OL73" s="381">
        <v>5.6191467221644036</v>
      </c>
      <c r="OM73" s="381">
        <v>11.065235342691977</v>
      </c>
      <c r="ON73" s="381">
        <v>9.2936802973977741</v>
      </c>
      <c r="OO73" s="381">
        <v>7.2900158478605341</v>
      </c>
      <c r="OP73" s="381">
        <v>7.1657754010695118</v>
      </c>
      <c r="OQ73" s="381">
        <v>9.1853035143769866</v>
      </c>
      <c r="OR73" s="381">
        <v>10.107334525939173</v>
      </c>
      <c r="OS73" s="381">
        <v>7.6985413290113396</v>
      </c>
      <c r="OT73" s="381">
        <v>8.2026537997587408</v>
      </c>
      <c r="OU73" s="378" t="str">
        <f t="shared" si="85"/>
        <v>--</v>
      </c>
      <c r="OV73" s="381">
        <v>9.4161958568738129</v>
      </c>
      <c r="OW73" s="381">
        <v>13.826366559485551</v>
      </c>
      <c r="OX73" s="381">
        <v>13.381742738589196</v>
      </c>
      <c r="OY73" s="378" t="str">
        <f t="shared" si="86"/>
        <v>--</v>
      </c>
      <c r="OZ73" s="381">
        <v>11.52416356877324</v>
      </c>
      <c r="PA73" s="381">
        <v>11.093502377179066</v>
      </c>
      <c r="PB73" s="381">
        <v>13.262032085561509</v>
      </c>
      <c r="PC73" s="378" t="str">
        <f t="shared" si="87"/>
        <v>--</v>
      </c>
      <c r="PD73" s="381">
        <v>12.410714285714283</v>
      </c>
      <c r="PE73" s="381">
        <v>12.712550607287454</v>
      </c>
      <c r="PF73" s="381">
        <v>10.228640192539117</v>
      </c>
      <c r="PG73" s="380">
        <v>13.419913419913426</v>
      </c>
      <c r="PH73" s="381">
        <v>15.174363807728547</v>
      </c>
      <c r="PI73" s="381">
        <v>10.878323932312639</v>
      </c>
      <c r="PJ73" s="381">
        <v>9.5534787123572134</v>
      </c>
      <c r="PK73" s="381">
        <v>16.639072847682137</v>
      </c>
      <c r="PL73" s="381">
        <v>14.856081708449398</v>
      </c>
      <c r="PM73" s="381">
        <v>12.826603325415665</v>
      </c>
      <c r="PN73" s="381">
        <v>10.932475884244367</v>
      </c>
      <c r="PO73" s="381">
        <v>16.959999999999983</v>
      </c>
      <c r="PP73" s="381">
        <v>17.971530249110319</v>
      </c>
      <c r="PQ73" s="381">
        <v>14.320388349514545</v>
      </c>
      <c r="PR73" s="381">
        <v>11.298076923076934</v>
      </c>
      <c r="PS73" s="380">
        <v>6.9488817891373795</v>
      </c>
      <c r="PT73" s="381">
        <v>7.6563958916900106</v>
      </c>
      <c r="PU73" s="381">
        <v>7.10659898477157</v>
      </c>
      <c r="PV73" s="381">
        <v>5.3097345132743348</v>
      </c>
      <c r="PW73" s="380">
        <v>13.446054750402583</v>
      </c>
      <c r="PX73" s="381">
        <v>16.604477611940304</v>
      </c>
      <c r="PY73" s="381">
        <v>16.440677966101717</v>
      </c>
      <c r="PZ73" s="381">
        <v>12.944162436548213</v>
      </c>
      <c r="QA73" s="380">
        <v>22.463768115941988</v>
      </c>
      <c r="QB73" s="381">
        <v>18.843283582089505</v>
      </c>
      <c r="QC73" s="381">
        <v>14.164546225614933</v>
      </c>
      <c r="QD73" s="381">
        <v>10.80050825921219</v>
      </c>
      <c r="QE73" s="380">
        <v>5.787781350482315</v>
      </c>
      <c r="QF73" s="381">
        <v>13.526119402985069</v>
      </c>
      <c r="QG73" s="381">
        <v>12.648556876061107</v>
      </c>
      <c r="QH73" s="381">
        <v>15.335868187579209</v>
      </c>
      <c r="QI73" s="380">
        <v>12.737127371273713</v>
      </c>
      <c r="QJ73" s="381">
        <v>14.757281553398052</v>
      </c>
      <c r="QK73" s="381">
        <v>14.381270903010032</v>
      </c>
      <c r="QL73" s="381">
        <v>12.500000000000007</v>
      </c>
      <c r="QM73" s="378" t="str">
        <f t="shared" si="88"/>
        <v>--</v>
      </c>
      <c r="QN73" s="381">
        <v>15.922330097087386</v>
      </c>
      <c r="QO73" s="381">
        <v>14.482200647249179</v>
      </c>
      <c r="QP73" s="381">
        <v>13.606194690265491</v>
      </c>
      <c r="QQ73" s="378" t="str">
        <f t="shared" si="89"/>
        <v>--</v>
      </c>
      <c r="QR73" s="381">
        <v>16.078066914498148</v>
      </c>
      <c r="QS73" s="381">
        <v>16.131756756756772</v>
      </c>
      <c r="QT73" s="381">
        <v>17.624999999999996</v>
      </c>
      <c r="QU73" s="380">
        <v>10.830324909747288</v>
      </c>
      <c r="QV73" s="381">
        <v>10.742187499999996</v>
      </c>
      <c r="QW73" s="381">
        <v>11.809045226130653</v>
      </c>
      <c r="QX73" s="381">
        <v>9.7802197802197703</v>
      </c>
      <c r="QY73" s="378" t="str">
        <f t="shared" si="90"/>
        <v>--</v>
      </c>
      <c r="QZ73" s="381">
        <v>11.489776046738077</v>
      </c>
      <c r="RA73" s="381">
        <v>9.5044679122664295</v>
      </c>
      <c r="RB73" s="381">
        <v>11.160220994475154</v>
      </c>
      <c r="RC73" s="378" t="str">
        <f t="shared" si="91"/>
        <v>--</v>
      </c>
      <c r="RD73" s="381">
        <v>12.909260991580917</v>
      </c>
      <c r="RE73" s="381">
        <v>11.829787234042536</v>
      </c>
      <c r="RF73" s="381">
        <v>12.610340479192917</v>
      </c>
    </row>
    <row r="74" spans="1:474" x14ac:dyDescent="0.25">
      <c r="A74" s="114">
        <v>70</v>
      </c>
      <c r="B74" s="93" t="s">
        <v>70</v>
      </c>
      <c r="C74" s="126">
        <v>31.341301460823374</v>
      </c>
      <c r="D74" s="126">
        <v>31.437598736176916</v>
      </c>
      <c r="E74" s="126">
        <v>19.019607843137237</v>
      </c>
      <c r="F74" s="126">
        <v>25.726141078838193</v>
      </c>
      <c r="G74" s="126">
        <v>32.425421530479859</v>
      </c>
      <c r="H74" s="126">
        <v>18.343195266272183</v>
      </c>
      <c r="I74" s="126">
        <v>28.10867293625914</v>
      </c>
      <c r="J74" s="126">
        <v>30.637007077856421</v>
      </c>
      <c r="K74" s="126">
        <v>21.311475409836049</v>
      </c>
      <c r="L74" s="126">
        <v>28.122020972354647</v>
      </c>
      <c r="M74" s="128">
        <v>25.93659942363114</v>
      </c>
      <c r="N74" s="128">
        <v>14.861111111111114</v>
      </c>
      <c r="O74" s="128">
        <v>23.328591749644357</v>
      </c>
      <c r="P74" s="128">
        <v>19.487908961593156</v>
      </c>
      <c r="Q74" s="128">
        <v>15.452538631346572</v>
      </c>
      <c r="R74" s="128">
        <v>58.01324503311259</v>
      </c>
      <c r="S74" s="128">
        <v>54.87421383647802</v>
      </c>
      <c r="T74" s="128">
        <v>29.607843137254921</v>
      </c>
      <c r="U74" s="128">
        <v>57.786885245901594</v>
      </c>
      <c r="V74" s="128">
        <v>59.560723514211929</v>
      </c>
      <c r="W74" s="128">
        <v>26.627218934911241</v>
      </c>
      <c r="X74" s="128">
        <v>56.24355005159962</v>
      </c>
      <c r="Y74" s="128">
        <v>50.912778904665288</v>
      </c>
      <c r="Z74" s="128">
        <v>29.080118694361992</v>
      </c>
      <c r="AA74" s="128">
        <v>55.248091603053446</v>
      </c>
      <c r="AB74" s="132">
        <v>50.192307692307686</v>
      </c>
      <c r="AC74" s="132">
        <v>33.009708737864045</v>
      </c>
      <c r="AD74" s="132">
        <v>54.526166902404455</v>
      </c>
      <c r="AE74" s="132">
        <v>39.303482587064657</v>
      </c>
      <c r="AF74" s="128">
        <v>23.31491712707178</v>
      </c>
      <c r="AG74" s="126">
        <v>44.179894179894163</v>
      </c>
      <c r="AH74" s="126">
        <v>31.854199683042786</v>
      </c>
      <c r="AI74" s="133">
        <v>16.666666666666661</v>
      </c>
      <c r="AJ74" s="133">
        <v>41.975308641975282</v>
      </c>
      <c r="AK74" s="128">
        <v>33.549222797927463</v>
      </c>
      <c r="AL74" s="128">
        <v>12.031558185404331</v>
      </c>
      <c r="AM74" s="128">
        <v>42.424242424242507</v>
      </c>
      <c r="AN74" s="128">
        <v>31.670061099796364</v>
      </c>
      <c r="AO74" s="128">
        <v>15.15601783060923</v>
      </c>
      <c r="AP74" s="128">
        <v>38.740458015267173</v>
      </c>
      <c r="AQ74" s="128">
        <v>30.480769230769216</v>
      </c>
      <c r="AR74" s="128">
        <v>15.620641562064153</v>
      </c>
      <c r="AS74" s="128">
        <v>34.847409510290937</v>
      </c>
      <c r="AT74" s="128">
        <v>21.968616262482154</v>
      </c>
      <c r="AU74" s="128">
        <v>11.946902654867253</v>
      </c>
      <c r="AV74" s="128" t="s">
        <v>286</v>
      </c>
      <c r="AW74" s="128" t="s">
        <v>286</v>
      </c>
      <c r="AX74" s="132" t="s">
        <v>286</v>
      </c>
      <c r="AY74" s="132" t="s">
        <v>286</v>
      </c>
      <c r="AZ74" s="132" t="s">
        <v>286</v>
      </c>
      <c r="BA74" s="132" t="s">
        <v>286</v>
      </c>
      <c r="BB74" s="128" t="s">
        <v>286</v>
      </c>
      <c r="BC74" s="132" t="s">
        <v>286</v>
      </c>
      <c r="BD74" s="132" t="s">
        <v>286</v>
      </c>
      <c r="BE74" s="132" t="s">
        <v>286</v>
      </c>
      <c r="BF74" s="132">
        <v>26.107899807321783</v>
      </c>
      <c r="BG74" s="128">
        <v>20.723226703755241</v>
      </c>
      <c r="BH74" s="121" t="s">
        <v>286</v>
      </c>
      <c r="BI74" s="121">
        <v>21.633237822349592</v>
      </c>
      <c r="BJ74" s="121">
        <v>17.718715393134005</v>
      </c>
      <c r="BK74" s="121" t="s">
        <v>286</v>
      </c>
      <c r="BL74" s="128" t="s">
        <v>286</v>
      </c>
      <c r="BM74" s="121" t="s">
        <v>286</v>
      </c>
      <c r="BN74" s="114" t="s">
        <v>286</v>
      </c>
      <c r="BO74" s="114" t="s">
        <v>286</v>
      </c>
      <c r="BP74" s="114" t="s">
        <v>286</v>
      </c>
      <c r="BQ74" s="128" t="s">
        <v>286</v>
      </c>
      <c r="BR74" s="121" t="s">
        <v>286</v>
      </c>
      <c r="BS74" s="121" t="s">
        <v>286</v>
      </c>
      <c r="BT74" s="121" t="s">
        <v>286</v>
      </c>
      <c r="BU74" s="128">
        <v>35.260115606936402</v>
      </c>
      <c r="BV74" s="121">
        <v>25.244072524407255</v>
      </c>
      <c r="BW74" s="121" t="s">
        <v>286</v>
      </c>
      <c r="BX74" s="121">
        <v>31.616595135908423</v>
      </c>
      <c r="BY74" s="128">
        <v>24.473975636766347</v>
      </c>
      <c r="BZ74" s="121">
        <v>37.467362924281936</v>
      </c>
      <c r="CA74" s="121">
        <v>43.057722308892387</v>
      </c>
      <c r="CB74" s="121">
        <v>32.812499999999972</v>
      </c>
      <c r="CC74" s="128">
        <v>35.828877005347557</v>
      </c>
      <c r="CD74" s="121">
        <v>48.783610755441785</v>
      </c>
      <c r="CE74" s="121">
        <v>33.267716535433081</v>
      </c>
      <c r="CF74" s="121">
        <v>40.286298568507121</v>
      </c>
      <c r="CG74" s="128">
        <v>40.744466800804808</v>
      </c>
      <c r="CH74" s="121">
        <v>32.941176470588168</v>
      </c>
      <c r="CI74" s="121">
        <v>35.946462715105213</v>
      </c>
      <c r="CJ74" s="121">
        <v>40.99616858237556</v>
      </c>
      <c r="CK74" s="121">
        <v>28.294036061026368</v>
      </c>
      <c r="CL74" s="121">
        <v>37.984496124030997</v>
      </c>
      <c r="CM74" s="121">
        <v>32.76716206652511</v>
      </c>
      <c r="CN74" s="121">
        <v>32.154696132596662</v>
      </c>
      <c r="CO74" s="121">
        <v>12.084993359893772</v>
      </c>
      <c r="CP74" s="128">
        <v>18.935837245696405</v>
      </c>
      <c r="CQ74" s="121">
        <v>14.230019493177382</v>
      </c>
      <c r="CR74" s="121">
        <v>9.3150684931506937</v>
      </c>
      <c r="CS74" s="114">
        <v>17.820512820512828</v>
      </c>
      <c r="CT74" s="114">
        <v>9.288537549407117</v>
      </c>
      <c r="CU74" s="128">
        <v>9.1752577319587747</v>
      </c>
      <c r="CV74" s="121">
        <v>14.744232698094278</v>
      </c>
      <c r="CW74" s="121">
        <v>17.994100294985252</v>
      </c>
      <c r="CX74" s="114">
        <v>8.8911088911088783</v>
      </c>
      <c r="CY74" s="114">
        <v>18.665377176015458</v>
      </c>
      <c r="CZ74" s="128">
        <v>13.146853146853138</v>
      </c>
      <c r="DA74" s="121">
        <v>7.1535022354694533</v>
      </c>
      <c r="DB74" s="121">
        <v>14.769452449567732</v>
      </c>
      <c r="DC74" s="114">
        <v>11.955307262569841</v>
      </c>
      <c r="DD74" s="114" t="s">
        <v>286</v>
      </c>
      <c r="DE74" s="128" t="s">
        <v>286</v>
      </c>
      <c r="DF74" s="121" t="s">
        <v>286</v>
      </c>
      <c r="DG74" s="121" t="s">
        <v>286</v>
      </c>
      <c r="DH74" s="114" t="s">
        <v>286</v>
      </c>
      <c r="DI74" s="114" t="s">
        <v>286</v>
      </c>
      <c r="DJ74" s="128" t="s">
        <v>286</v>
      </c>
      <c r="DK74" s="121" t="s">
        <v>286</v>
      </c>
      <c r="DL74" s="121" t="s">
        <v>286</v>
      </c>
      <c r="DM74" s="121">
        <v>56.81601525262149</v>
      </c>
      <c r="DN74" s="121">
        <v>45.341018251681056</v>
      </c>
      <c r="DO74" s="128">
        <v>25.346260387811668</v>
      </c>
      <c r="DP74" s="121">
        <v>54.680851063829735</v>
      </c>
      <c r="DQ74" s="121">
        <v>40.738112136266857</v>
      </c>
      <c r="DR74" s="121">
        <v>30.088495575221266</v>
      </c>
      <c r="DS74" s="121" t="s">
        <v>286</v>
      </c>
      <c r="DT74" s="128" t="s">
        <v>286</v>
      </c>
      <c r="DU74" s="131" t="s">
        <v>286</v>
      </c>
      <c r="DV74" s="131" t="s">
        <v>286</v>
      </c>
      <c r="DW74" s="114" t="s">
        <v>286</v>
      </c>
      <c r="DX74" s="131" t="s">
        <v>286</v>
      </c>
      <c r="DY74" s="128" t="s">
        <v>286</v>
      </c>
      <c r="DZ74" s="128" t="s">
        <v>286</v>
      </c>
      <c r="EA74" s="128" t="s">
        <v>286</v>
      </c>
      <c r="EB74" s="128">
        <v>42.597898758357175</v>
      </c>
      <c r="EC74" s="128">
        <v>56.015399422521625</v>
      </c>
      <c r="ED74" s="128">
        <v>39.722222222222214</v>
      </c>
      <c r="EE74" s="128">
        <v>39.300998573466465</v>
      </c>
      <c r="EF74" s="128">
        <v>47.971530249110273</v>
      </c>
      <c r="EG74" s="128">
        <v>37.610619469026538</v>
      </c>
      <c r="EH74" s="128">
        <v>8.08344198174707</v>
      </c>
      <c r="EI74" s="128">
        <v>9.2043681747269783</v>
      </c>
      <c r="EJ74" s="128">
        <v>7.9922027290448323</v>
      </c>
      <c r="EK74" s="128">
        <v>3.2301480484522203</v>
      </c>
      <c r="EL74" s="121">
        <v>10.512820512820529</v>
      </c>
      <c r="EM74" s="121">
        <v>6.114398422090737</v>
      </c>
      <c r="EN74" s="121">
        <v>4.1109969167523106</v>
      </c>
      <c r="EO74" s="121">
        <v>7.9237713139418338</v>
      </c>
      <c r="EP74" s="128">
        <v>8.2717872968980846</v>
      </c>
      <c r="EQ74" s="121">
        <v>2.7698185291308537</v>
      </c>
      <c r="ER74" s="121">
        <v>7.3967339097022089</v>
      </c>
      <c r="ES74" s="121">
        <v>5.4016620498614989</v>
      </c>
      <c r="ET74" s="121">
        <v>2.0408163265306092</v>
      </c>
      <c r="EU74" s="128">
        <v>5.8990760483297793</v>
      </c>
      <c r="EV74" s="121">
        <v>7.190265486725659</v>
      </c>
      <c r="EW74" s="121">
        <v>14.824797843665744</v>
      </c>
      <c r="EX74" s="121">
        <v>16.160000000000011</v>
      </c>
      <c r="EY74" s="121">
        <v>8.2352941176470562</v>
      </c>
      <c r="EZ74" s="128">
        <v>10.340136054421768</v>
      </c>
      <c r="FA74" s="121">
        <v>15.505913272010504</v>
      </c>
      <c r="FB74" s="121">
        <v>10.33797216699802</v>
      </c>
      <c r="FC74" s="121">
        <v>9.430051813471513</v>
      </c>
      <c r="FD74" s="121">
        <v>12.962962962962964</v>
      </c>
      <c r="FE74" s="128">
        <v>8.9802130898021364</v>
      </c>
      <c r="FF74" s="121">
        <v>8.1652257444764658</v>
      </c>
      <c r="FG74" s="121">
        <v>12.082514734774064</v>
      </c>
      <c r="FH74" s="121">
        <v>8.5470085470085433</v>
      </c>
      <c r="FI74" s="121">
        <v>5.9205776173285303</v>
      </c>
      <c r="FJ74" s="128">
        <v>9.1039426523297475</v>
      </c>
      <c r="FK74" s="121">
        <v>8.6956521739130483</v>
      </c>
      <c r="FL74" s="121">
        <v>26.023778071334224</v>
      </c>
      <c r="FM74" s="121">
        <v>34.554140127388521</v>
      </c>
      <c r="FN74" s="121">
        <v>26.968503937007881</v>
      </c>
      <c r="FO74" s="128">
        <v>16.53005464480875</v>
      </c>
      <c r="FP74" s="121">
        <v>31.937172774869083</v>
      </c>
      <c r="FQ74" s="121">
        <v>24.254473161033804</v>
      </c>
      <c r="FR74" s="121">
        <v>19.274611398963742</v>
      </c>
      <c r="FS74" s="121">
        <v>28.012358393408864</v>
      </c>
      <c r="FT74" s="128">
        <v>21.884498480243153</v>
      </c>
      <c r="FU74" s="121">
        <v>12.862669245647977</v>
      </c>
      <c r="FV74" s="121">
        <v>20.891089108910887</v>
      </c>
      <c r="FW74" s="121">
        <v>12.678062678062677</v>
      </c>
      <c r="FX74" s="121">
        <v>9.2686459087617656</v>
      </c>
      <c r="FY74" s="128">
        <v>18.763479511143057</v>
      </c>
      <c r="FZ74" s="121">
        <v>14.466130884041329</v>
      </c>
      <c r="GA74" s="121">
        <v>46.800000000000026</v>
      </c>
      <c r="GB74" s="121">
        <v>42.971246006389769</v>
      </c>
      <c r="GC74" s="121">
        <v>24.409448818897616</v>
      </c>
      <c r="GD74" s="128">
        <v>36.176066024759301</v>
      </c>
      <c r="GE74" s="121">
        <v>42.650918635170527</v>
      </c>
      <c r="GF74" s="121">
        <v>22.61904761904761</v>
      </c>
      <c r="GG74" s="121">
        <v>35.886673662119662</v>
      </c>
      <c r="GH74" s="121">
        <v>37.396694214876028</v>
      </c>
      <c r="GI74" s="128">
        <v>23.088685015290519</v>
      </c>
      <c r="GJ74" s="121">
        <v>24.563106796116518</v>
      </c>
      <c r="GK74" s="121">
        <v>29.347826086956527</v>
      </c>
      <c r="GL74" s="121">
        <v>16.40513552068473</v>
      </c>
      <c r="GM74" s="130">
        <v>24.598540145985403</v>
      </c>
      <c r="GN74" s="128">
        <v>21.75792507204606</v>
      </c>
      <c r="GO74" s="121">
        <v>15.349369988545236</v>
      </c>
      <c r="GP74" s="121">
        <v>13.403416557161629</v>
      </c>
      <c r="GQ74" s="121">
        <v>32.268370607028771</v>
      </c>
      <c r="GR74" s="121">
        <v>32.809430255402717</v>
      </c>
      <c r="GS74" s="128">
        <v>8.3447332421340619</v>
      </c>
      <c r="GT74" s="121">
        <v>32.588699080157724</v>
      </c>
      <c r="GU74" s="121">
        <v>30.815109343936388</v>
      </c>
      <c r="GV74" s="121">
        <v>6.4921465968586425</v>
      </c>
      <c r="GW74" s="121">
        <v>20.247933884297527</v>
      </c>
      <c r="GX74" s="128">
        <v>26.858877086494672</v>
      </c>
      <c r="GY74" s="128">
        <v>6.7567567567567561</v>
      </c>
      <c r="GZ74" s="128">
        <v>21.541501976284593</v>
      </c>
      <c r="HA74" s="128">
        <v>19.943019943019952</v>
      </c>
      <c r="HB74" s="128">
        <v>5.0000000000000044</v>
      </c>
      <c r="HC74" s="128">
        <v>20.734341252699789</v>
      </c>
      <c r="HD74" s="128">
        <v>23.623853211009163</v>
      </c>
      <c r="HE74" s="128" t="s">
        <v>286</v>
      </c>
      <c r="HF74" s="128" t="s">
        <v>286</v>
      </c>
      <c r="HG74" s="128" t="s">
        <v>286</v>
      </c>
      <c r="HH74" s="128" t="s">
        <v>286</v>
      </c>
      <c r="HI74" s="128" t="s">
        <v>286</v>
      </c>
      <c r="HJ74" s="128" t="s">
        <v>286</v>
      </c>
      <c r="HK74" s="128" t="s">
        <v>286</v>
      </c>
      <c r="HL74" s="121" t="s">
        <v>286</v>
      </c>
      <c r="HM74" s="121" t="s">
        <v>286</v>
      </c>
      <c r="HN74" s="121" t="s">
        <v>286</v>
      </c>
      <c r="HO74" s="121">
        <v>10.749506903353057</v>
      </c>
      <c r="HP74" s="128">
        <v>15.099715099715102</v>
      </c>
      <c r="HQ74" s="121" t="s">
        <v>286</v>
      </c>
      <c r="HR74" s="121">
        <v>10.367170626349898</v>
      </c>
      <c r="HS74" s="121">
        <v>15.813424345847555</v>
      </c>
      <c r="HT74" s="129">
        <v>13.324538258575199</v>
      </c>
      <c r="HU74" s="128">
        <v>12.5</v>
      </c>
      <c r="HV74" s="114">
        <v>11.242603550295865</v>
      </c>
      <c r="HW74" s="114">
        <v>13.387978142076502</v>
      </c>
      <c r="HX74" s="114">
        <v>13.175230566534914</v>
      </c>
      <c r="HY74" s="114">
        <v>10.778443113772457</v>
      </c>
      <c r="HZ74" s="114">
        <v>11.449579831932773</v>
      </c>
      <c r="IA74" s="114">
        <v>11.326530612244895</v>
      </c>
      <c r="IB74" s="114">
        <v>10.045662100456628</v>
      </c>
      <c r="IC74" s="114">
        <v>11.666666666666679</v>
      </c>
      <c r="ID74" s="114">
        <v>14.285714285714286</v>
      </c>
      <c r="IE74" s="114">
        <v>7.8796561604584445</v>
      </c>
      <c r="IF74" s="114">
        <v>10.940919037199119</v>
      </c>
      <c r="IG74" s="114">
        <v>9.1630591630591596</v>
      </c>
      <c r="IH74" s="114">
        <v>8.7499999999999876</v>
      </c>
      <c r="II74" s="114">
        <v>5.7180851063829792</v>
      </c>
      <c r="IJ74" s="114">
        <v>7.3482428115016019</v>
      </c>
      <c r="IK74" s="114">
        <v>8.2840236686390405</v>
      </c>
      <c r="IL74" s="114">
        <v>5.6396148555708354</v>
      </c>
      <c r="IM74" s="114">
        <v>7.3976221928665691</v>
      </c>
      <c r="IN74" s="114">
        <v>8.3665338645418341</v>
      </c>
      <c r="IO74" s="114">
        <v>5.3740779768176994</v>
      </c>
      <c r="IP74" s="114">
        <v>7.7789150460593683</v>
      </c>
      <c r="IQ74" s="114">
        <v>5.9180576631259427</v>
      </c>
      <c r="IR74" s="114">
        <v>5.130687318489831</v>
      </c>
      <c r="IS74" s="114">
        <v>7.1992110453648976</v>
      </c>
      <c r="IT74" s="114">
        <v>7.3381294964028818</v>
      </c>
      <c r="IU74" s="114">
        <v>4.2490842490842544</v>
      </c>
      <c r="IV74" s="114">
        <v>5.5595667870036012</v>
      </c>
      <c r="IW74" s="114">
        <v>6.6361556064073257</v>
      </c>
      <c r="IX74" s="114" t="str">
        <f t="shared" si="77"/>
        <v>--</v>
      </c>
      <c r="IY74" s="114" t="str">
        <f t="shared" si="77"/>
        <v>--</v>
      </c>
      <c r="IZ74" s="114" t="str">
        <f t="shared" si="77"/>
        <v>--</v>
      </c>
      <c r="JA74" s="114" t="str">
        <f t="shared" si="77"/>
        <v>--</v>
      </c>
      <c r="JB74" s="114" t="str">
        <f t="shared" si="77"/>
        <v>--</v>
      </c>
      <c r="JC74" s="114" t="str">
        <f t="shared" si="77"/>
        <v>--</v>
      </c>
      <c r="JD74" s="114" t="str">
        <f t="shared" si="77"/>
        <v>--</v>
      </c>
      <c r="JE74" s="114" t="str">
        <f t="shared" si="77"/>
        <v>--</v>
      </c>
      <c r="JF74" s="114" t="str">
        <f t="shared" si="77"/>
        <v>--</v>
      </c>
      <c r="JG74" s="243">
        <v>7.5837742504409196</v>
      </c>
      <c r="JH74" s="243">
        <v>8.1468218442256006</v>
      </c>
      <c r="JI74" s="243">
        <v>5.0147492625368804</v>
      </c>
      <c r="JJ74" s="243">
        <v>6.1007957559681696</v>
      </c>
      <c r="JK74" s="243">
        <v>6.1488673139158596</v>
      </c>
      <c r="JL74" s="243">
        <v>4.0065412919051502</v>
      </c>
      <c r="JM74" s="243">
        <v>15.4320987654321</v>
      </c>
      <c r="JN74" s="243">
        <v>13.607878245299901</v>
      </c>
      <c r="JO74" s="243">
        <v>15.9135559921415</v>
      </c>
      <c r="JP74" s="243">
        <v>12.9973474801061</v>
      </c>
      <c r="JQ74" s="243">
        <v>12.832145171743401</v>
      </c>
      <c r="JR74" s="243">
        <v>11.2019623875715</v>
      </c>
      <c r="JS74" s="243">
        <v>12.974404236540201</v>
      </c>
      <c r="JT74" s="243">
        <v>10.5829596412556</v>
      </c>
      <c r="JU74" s="243">
        <v>8.39091806515302</v>
      </c>
      <c r="JV74" s="243">
        <v>10.801855533465901</v>
      </c>
      <c r="JW74" s="243">
        <v>9.5207253886010097</v>
      </c>
      <c r="JX74" s="243">
        <v>6.5412919051512697</v>
      </c>
      <c r="JY74" s="243">
        <v>7.9435127978817404</v>
      </c>
      <c r="JZ74" s="243">
        <v>11.7383512544803</v>
      </c>
      <c r="KA74" s="243">
        <v>14.552605703048201</v>
      </c>
      <c r="KB74" s="243">
        <v>6.5649867374005302</v>
      </c>
      <c r="KC74" s="243">
        <v>9.0025906735751295</v>
      </c>
      <c r="KD74" s="243">
        <v>12.2749590834697</v>
      </c>
      <c r="KE74" s="243">
        <v>3.3824804856895101</v>
      </c>
      <c r="KF74" s="128" t="str">
        <f t="shared" si="78"/>
        <v>--</v>
      </c>
      <c r="KG74" s="243">
        <v>12.035225048923699</v>
      </c>
      <c r="KH74" s="243">
        <v>1.9893899204244001</v>
      </c>
      <c r="KI74" s="128" t="str">
        <f t="shared" si="79"/>
        <v>--</v>
      </c>
      <c r="KJ74" s="243">
        <v>11.9415109666937</v>
      </c>
      <c r="KK74" s="243">
        <v>3.9965247610773198</v>
      </c>
      <c r="KL74" s="243">
        <v>4.0071237756010696</v>
      </c>
      <c r="KM74" s="243">
        <v>4.7058823529411802</v>
      </c>
      <c r="KN74" s="243">
        <v>3.9735099337748401</v>
      </c>
      <c r="KO74" s="243">
        <v>3.67741935483871</v>
      </c>
      <c r="KP74" s="243">
        <v>6.1588330632090704</v>
      </c>
      <c r="KQ74" s="220">
        <v>3.37711069418387</v>
      </c>
      <c r="KR74" s="220">
        <v>3.5087719298245599</v>
      </c>
      <c r="KS74" s="220">
        <v>7.2300469483568097</v>
      </c>
      <c r="KT74" s="220">
        <v>11.020663744521</v>
      </c>
      <c r="KU74" s="220">
        <v>13.7476459510358</v>
      </c>
      <c r="KV74" s="220">
        <v>14.294670846395</v>
      </c>
      <c r="KW74" s="220">
        <v>2.1677662582469401</v>
      </c>
      <c r="KX74" s="220">
        <v>2.8248587570621502</v>
      </c>
      <c r="KY74" s="128" t="str">
        <f t="shared" si="81"/>
        <v>--</v>
      </c>
      <c r="KZ74" s="128" t="str">
        <f t="shared" si="81"/>
        <v>--</v>
      </c>
      <c r="LA74" s="220">
        <v>2.42763772175537</v>
      </c>
      <c r="LB74" s="128" t="str">
        <f t="shared" si="80"/>
        <v>--</v>
      </c>
      <c r="LC74" s="295">
        <v>24.523160762942783</v>
      </c>
      <c r="LD74" s="295">
        <v>18.264462809917333</v>
      </c>
      <c r="LE74" s="295">
        <v>13.395904436860054</v>
      </c>
      <c r="LF74" s="295">
        <v>7.8747628083491517</v>
      </c>
      <c r="LG74" s="295">
        <v>20.853960396039614</v>
      </c>
      <c r="LH74" s="295">
        <v>13.34188582424631</v>
      </c>
      <c r="LI74" s="295">
        <v>10.866910866910867</v>
      </c>
      <c r="LJ74" s="295">
        <v>4.127725856697821</v>
      </c>
      <c r="LK74" s="380">
        <v>24.501607717041832</v>
      </c>
      <c r="LL74" s="381">
        <v>14.518950437317796</v>
      </c>
      <c r="LM74" s="381">
        <v>9.6413874191652003</v>
      </c>
      <c r="LN74" s="381">
        <v>4.5813586097946288</v>
      </c>
      <c r="LO74" s="380">
        <v>13.090909090909099</v>
      </c>
      <c r="LP74" s="381">
        <v>15.282392026578071</v>
      </c>
      <c r="LQ74" s="381">
        <v>12.010221465076636</v>
      </c>
      <c r="LR74" s="381">
        <v>6.0778727445394107</v>
      </c>
      <c r="LS74" s="381">
        <v>13.931888544891629</v>
      </c>
      <c r="LT74" s="381">
        <v>11.225144323284143</v>
      </c>
      <c r="LU74" s="381">
        <v>10.635696821515911</v>
      </c>
      <c r="LV74" s="381">
        <v>4.361370716510903</v>
      </c>
      <c r="LW74" s="381">
        <v>17.696267696267689</v>
      </c>
      <c r="LX74" s="381">
        <v>14.585764294049001</v>
      </c>
      <c r="LY74" s="381">
        <v>10.974178403755868</v>
      </c>
      <c r="LZ74" s="381">
        <v>6.3981042654028464</v>
      </c>
      <c r="MA74" s="380">
        <v>30.366972477064241</v>
      </c>
      <c r="MB74" s="381">
        <v>32.642916321458181</v>
      </c>
      <c r="MC74" s="381">
        <v>26.324786324786345</v>
      </c>
      <c r="MD74" s="381">
        <v>21.374045801526737</v>
      </c>
      <c r="ME74" s="381">
        <v>33.147459727385332</v>
      </c>
      <c r="MF74" s="381">
        <v>28.40616966580977</v>
      </c>
      <c r="MG74" s="381">
        <v>24.679291386682909</v>
      </c>
      <c r="MH74" s="381">
        <v>19.859813084112162</v>
      </c>
      <c r="MI74" s="381">
        <v>39.183937823834199</v>
      </c>
      <c r="MJ74" s="381">
        <v>31.308411214953232</v>
      </c>
      <c r="MK74" s="381">
        <v>27.513227513227484</v>
      </c>
      <c r="ML74" s="381">
        <v>22.266244057052287</v>
      </c>
      <c r="MM74" s="378" t="str">
        <f t="shared" si="82"/>
        <v>--</v>
      </c>
      <c r="MN74" s="381">
        <v>25.207296849087871</v>
      </c>
      <c r="MO74" s="381">
        <v>24.573378839590443</v>
      </c>
      <c r="MP74" s="381">
        <v>23.149905123339668</v>
      </c>
      <c r="MQ74" s="378" t="str">
        <f t="shared" si="83"/>
        <v>--</v>
      </c>
      <c r="MR74" s="381">
        <v>21.423989737010899</v>
      </c>
      <c r="MS74" s="381">
        <v>20.061162079510712</v>
      </c>
      <c r="MT74" s="381">
        <v>18.068535825545165</v>
      </c>
      <c r="MU74" s="378" t="str">
        <f t="shared" si="84"/>
        <v>--</v>
      </c>
      <c r="MV74" s="381">
        <v>22.973760932944622</v>
      </c>
      <c r="MW74" s="381">
        <v>22.732626619552388</v>
      </c>
      <c r="MX74" s="381">
        <v>17.549407114624501</v>
      </c>
      <c r="MY74" s="380">
        <v>29.981718464350987</v>
      </c>
      <c r="MZ74" s="381">
        <v>32.062966031482958</v>
      </c>
      <c r="NA74" s="381">
        <v>23.955669224211409</v>
      </c>
      <c r="NB74" s="381">
        <v>20.303605313092987</v>
      </c>
      <c r="NC74" s="381">
        <v>37.212196639701354</v>
      </c>
      <c r="ND74" s="381">
        <v>32.392559332905684</v>
      </c>
      <c r="NE74" s="381">
        <v>28.903857930189844</v>
      </c>
      <c r="NF74" s="381">
        <v>22.93291731669267</v>
      </c>
      <c r="NG74" s="381">
        <v>38.540994189799825</v>
      </c>
      <c r="NH74" s="381">
        <v>34.365867913500843</v>
      </c>
      <c r="NI74" s="381">
        <v>29.94117647058825</v>
      </c>
      <c r="NJ74" s="381">
        <v>25.019731649565898</v>
      </c>
      <c r="NK74" s="380">
        <v>7.1297989031078615</v>
      </c>
      <c r="NL74" s="381">
        <v>11.652892561983466</v>
      </c>
      <c r="NM74" s="381">
        <v>9.3299406276505579</v>
      </c>
      <c r="NN74" s="381">
        <v>5.3130929791271324</v>
      </c>
      <c r="NO74" s="381">
        <v>9.2374457532547964</v>
      </c>
      <c r="NP74" s="381">
        <v>8.5952533675433038</v>
      </c>
      <c r="NQ74" s="381">
        <v>6.4141722663408656</v>
      </c>
      <c r="NR74" s="381">
        <v>2.8861154446177877</v>
      </c>
      <c r="NS74" s="381">
        <v>10.49264235444657</v>
      </c>
      <c r="NT74" s="381">
        <v>8.1395348837209518</v>
      </c>
      <c r="NU74" s="381">
        <v>6.3967136150234705</v>
      </c>
      <c r="NV74" s="381">
        <v>3.3992094861660069</v>
      </c>
      <c r="NW74" s="380">
        <v>2.6581118240146648</v>
      </c>
      <c r="NX74" s="381">
        <v>10.743801652892559</v>
      </c>
      <c r="NY74" s="381">
        <v>8.9209855564995788</v>
      </c>
      <c r="NZ74" s="381">
        <v>7.0208728652751393</v>
      </c>
      <c r="OA74" s="381">
        <v>4.8297213622290966</v>
      </c>
      <c r="OB74" s="381">
        <v>7.8255291853752409</v>
      </c>
      <c r="OC74" s="381">
        <v>8.1246182040317603</v>
      </c>
      <c r="OD74" s="381">
        <v>5.8502340093603653</v>
      </c>
      <c r="OE74" s="381">
        <v>5.2564102564102599</v>
      </c>
      <c r="OF74" s="381">
        <v>9.9592312172393775</v>
      </c>
      <c r="OG74" s="381">
        <v>9.1334894613583142</v>
      </c>
      <c r="OH74" s="381">
        <v>6.3241106719367588</v>
      </c>
      <c r="OI74" s="380">
        <v>7.3394495412844103</v>
      </c>
      <c r="OJ74" s="381">
        <v>11.570247933884302</v>
      </c>
      <c r="OK74" s="381">
        <v>8.8586030664395086</v>
      </c>
      <c r="OL74" s="381">
        <v>7.5901328273244753</v>
      </c>
      <c r="OM74" s="381">
        <v>8.736059479553905</v>
      </c>
      <c r="ON74" s="381">
        <v>9.4291212315586765</v>
      </c>
      <c r="OO74" s="381">
        <v>7.8239608801955942</v>
      </c>
      <c r="OP74" s="381">
        <v>6.7862714508580302</v>
      </c>
      <c r="OQ74" s="381">
        <v>8.4136159280668004</v>
      </c>
      <c r="OR74" s="381">
        <v>8.6880466472303102</v>
      </c>
      <c r="OS74" s="381">
        <v>7.7647058823529322</v>
      </c>
      <c r="OT74" s="381">
        <v>5.3048297703879603</v>
      </c>
      <c r="OU74" s="378" t="str">
        <f t="shared" si="85"/>
        <v>--</v>
      </c>
      <c r="OV74" s="381">
        <v>10.281923714759531</v>
      </c>
      <c r="OW74" s="381">
        <v>13.919726729291193</v>
      </c>
      <c r="OX74" s="381">
        <v>14.123222748815161</v>
      </c>
      <c r="OY74" s="378" t="str">
        <f t="shared" si="86"/>
        <v>--</v>
      </c>
      <c r="OZ74" s="381">
        <v>9.2426187419769068</v>
      </c>
      <c r="PA74" s="381">
        <v>10.629199755650573</v>
      </c>
      <c r="PB74" s="381">
        <v>10.374414976599057</v>
      </c>
      <c r="PC74" s="378" t="str">
        <f t="shared" si="87"/>
        <v>--</v>
      </c>
      <c r="PD74" s="381">
        <v>10.483401281304605</v>
      </c>
      <c r="PE74" s="381">
        <v>12.632197414806114</v>
      </c>
      <c r="PF74" s="381">
        <v>9.6518987341772196</v>
      </c>
      <c r="PG74" s="380">
        <v>8.1801470588235308</v>
      </c>
      <c r="PH74" s="381">
        <v>17.315658657829324</v>
      </c>
      <c r="PI74" s="381">
        <v>10.836177474402744</v>
      </c>
      <c r="PJ74" s="381">
        <v>10.63627730294397</v>
      </c>
      <c r="PK74" s="381">
        <v>15.527950310559007</v>
      </c>
      <c r="PL74" s="381">
        <v>16.43132220795896</v>
      </c>
      <c r="PM74" s="381">
        <v>12.958435207823962</v>
      </c>
      <c r="PN74" s="381">
        <v>11.62246489859595</v>
      </c>
      <c r="PO74" s="381">
        <v>14.331619537275076</v>
      </c>
      <c r="PP74" s="381">
        <v>14.402332361516024</v>
      </c>
      <c r="PQ74" s="381">
        <v>12.096300645918959</v>
      </c>
      <c r="PR74" s="381">
        <v>9.7233201581027746</v>
      </c>
      <c r="PS74" s="380">
        <v>4.6435578809679541</v>
      </c>
      <c r="PT74" s="381">
        <v>6.2424969987995178</v>
      </c>
      <c r="PU74" s="381">
        <v>4.6125461254612423</v>
      </c>
      <c r="PV74" s="381">
        <v>3.9805036555645805</v>
      </c>
      <c r="PW74" s="380">
        <v>11.641595814257693</v>
      </c>
      <c r="PX74" s="381">
        <v>14.328537170263768</v>
      </c>
      <c r="PY74" s="381">
        <v>12.253694581280785</v>
      </c>
      <c r="PZ74" s="381">
        <v>9.7402597402597415</v>
      </c>
      <c r="QA74" s="380">
        <v>14.117647058823549</v>
      </c>
      <c r="QB74" s="381">
        <v>14.637072585482899</v>
      </c>
      <c r="QC74" s="381">
        <v>11.569230769230757</v>
      </c>
      <c r="QD74" s="381">
        <v>7.5609756097560838</v>
      </c>
      <c r="QE74" s="380">
        <v>3.5830618892508159</v>
      </c>
      <c r="QF74" s="381">
        <v>7.8773301262777995</v>
      </c>
      <c r="QG74" s="381">
        <v>10.95384615384615</v>
      </c>
      <c r="QH74" s="381">
        <v>13.717532467532479</v>
      </c>
      <c r="QI74" s="380">
        <v>10.0563909774436</v>
      </c>
      <c r="QJ74" s="381">
        <v>15.505226480836242</v>
      </c>
      <c r="QK74" s="381">
        <v>15.854738706820207</v>
      </c>
      <c r="QL74" s="381">
        <v>12.670565302144256</v>
      </c>
      <c r="QM74" s="378" t="str">
        <f t="shared" si="88"/>
        <v>--</v>
      </c>
      <c r="QN74" s="381">
        <v>14.096624751819979</v>
      </c>
      <c r="QO74" s="381">
        <v>16.645326504481471</v>
      </c>
      <c r="QP74" s="381">
        <v>12.681744749596119</v>
      </c>
      <c r="QQ74" s="378" t="str">
        <f t="shared" si="89"/>
        <v>--</v>
      </c>
      <c r="QR74" s="381">
        <v>15.754660252555608</v>
      </c>
      <c r="QS74" s="381">
        <v>16.411512553582401</v>
      </c>
      <c r="QT74" s="381">
        <v>14.332247557003262</v>
      </c>
      <c r="QU74" s="380">
        <v>13.589503280224941</v>
      </c>
      <c r="QV74" s="381">
        <v>14.000000000000021</v>
      </c>
      <c r="QW74" s="381">
        <v>13.725490196078448</v>
      </c>
      <c r="QX74" s="381">
        <v>13.124387855044068</v>
      </c>
      <c r="QY74" s="378" t="str">
        <f t="shared" si="90"/>
        <v>--</v>
      </c>
      <c r="QZ74" s="381">
        <v>11.604774535809007</v>
      </c>
      <c r="RA74" s="381">
        <v>12.741312741312742</v>
      </c>
      <c r="RB74" s="381">
        <v>11.669367909238245</v>
      </c>
      <c r="RC74" s="378" t="str">
        <f t="shared" si="91"/>
        <v>--</v>
      </c>
      <c r="RD74" s="381">
        <v>14.666666666666675</v>
      </c>
      <c r="RE74" s="381">
        <v>13.280293757649929</v>
      </c>
      <c r="RF74" s="381">
        <v>11.908646003262636</v>
      </c>
    </row>
    <row r="75" spans="1:474" x14ac:dyDescent="0.25">
      <c r="A75" s="114">
        <v>71</v>
      </c>
      <c r="B75" s="93" t="s">
        <v>71</v>
      </c>
      <c r="C75" s="126">
        <v>27.897574123989219</v>
      </c>
      <c r="D75" s="126">
        <v>29.644268774703573</v>
      </c>
      <c r="E75" s="126">
        <v>22.196796338672783</v>
      </c>
      <c r="F75" s="126">
        <v>28.648068669527877</v>
      </c>
      <c r="G75" s="126">
        <v>32.738095238095262</v>
      </c>
      <c r="H75" s="126">
        <v>20.681818181818169</v>
      </c>
      <c r="I75" s="126">
        <v>30.388349514563124</v>
      </c>
      <c r="J75" s="126">
        <v>24.011571841851485</v>
      </c>
      <c r="K75" s="126">
        <v>21.777777777777779</v>
      </c>
      <c r="L75" s="126">
        <v>23.549783549783555</v>
      </c>
      <c r="M75" s="128">
        <v>23.126142595978017</v>
      </c>
      <c r="N75" s="128">
        <v>14.346590909090921</v>
      </c>
      <c r="O75" s="128">
        <v>20.657276995305132</v>
      </c>
      <c r="P75" s="128">
        <v>21.23745819397994</v>
      </c>
      <c r="Q75" s="128">
        <v>13.436692506459957</v>
      </c>
      <c r="R75" s="128">
        <v>58.06451612903227</v>
      </c>
      <c r="S75" s="128">
        <v>53.75494071146246</v>
      </c>
      <c r="T75" s="128">
        <v>35.697940503432527</v>
      </c>
      <c r="U75" s="128">
        <v>59.572192513368954</v>
      </c>
      <c r="V75" s="128">
        <v>55.463182897862197</v>
      </c>
      <c r="W75" s="128">
        <v>30.205949656750576</v>
      </c>
      <c r="X75" s="128">
        <v>60.193236714975825</v>
      </c>
      <c r="Y75" s="128">
        <v>48.062015503875962</v>
      </c>
      <c r="Z75" s="128">
        <v>31.415929203539825</v>
      </c>
      <c r="AA75" s="128">
        <v>55.765920826161768</v>
      </c>
      <c r="AB75" s="132">
        <v>42.009132420091369</v>
      </c>
      <c r="AC75" s="132">
        <v>27.943262411347529</v>
      </c>
      <c r="AD75" s="132">
        <v>45.433255269320838</v>
      </c>
      <c r="AE75" s="132">
        <v>38.429406850459436</v>
      </c>
      <c r="AF75" s="128">
        <v>27.002583979328183</v>
      </c>
      <c r="AG75" s="126">
        <v>40.700808625336876</v>
      </c>
      <c r="AH75" s="126">
        <v>27.579365079365083</v>
      </c>
      <c r="AI75" s="133">
        <v>13.729977116704804</v>
      </c>
      <c r="AJ75" s="133">
        <v>41.935483870967722</v>
      </c>
      <c r="AK75" s="128">
        <v>37.173396674584367</v>
      </c>
      <c r="AL75" s="128">
        <v>15.945330296127564</v>
      </c>
      <c r="AM75" s="128">
        <v>44.080846968238689</v>
      </c>
      <c r="AN75" s="128">
        <v>28.323699421965305</v>
      </c>
      <c r="AO75" s="128">
        <v>14.888888888888891</v>
      </c>
      <c r="AP75" s="128">
        <v>36.395147313691496</v>
      </c>
      <c r="AQ75" s="128">
        <v>24.954128440366951</v>
      </c>
      <c r="AR75" s="128">
        <v>13.778409090909099</v>
      </c>
      <c r="AS75" s="128">
        <v>29.039812646370013</v>
      </c>
      <c r="AT75" s="128">
        <v>19.195305951383059</v>
      </c>
      <c r="AU75" s="128">
        <v>11.772315653298815</v>
      </c>
      <c r="AV75" s="128" t="s">
        <v>286</v>
      </c>
      <c r="AW75" s="128" t="s">
        <v>286</v>
      </c>
      <c r="AX75" s="132" t="s">
        <v>286</v>
      </c>
      <c r="AY75" s="132" t="s">
        <v>286</v>
      </c>
      <c r="AZ75" s="132" t="s">
        <v>286</v>
      </c>
      <c r="BA75" s="132" t="s">
        <v>286</v>
      </c>
      <c r="BB75" s="128" t="s">
        <v>286</v>
      </c>
      <c r="BC75" s="132" t="s">
        <v>286</v>
      </c>
      <c r="BD75" s="132" t="s">
        <v>286</v>
      </c>
      <c r="BE75" s="132" t="s">
        <v>286</v>
      </c>
      <c r="BF75" s="132">
        <v>22.985347985347961</v>
      </c>
      <c r="BG75" s="128">
        <v>19.744318181818148</v>
      </c>
      <c r="BH75" s="121" t="s">
        <v>286</v>
      </c>
      <c r="BI75" s="121">
        <v>17.548278757346779</v>
      </c>
      <c r="BJ75" s="121">
        <v>19.066147859922172</v>
      </c>
      <c r="BK75" s="121" t="s">
        <v>286</v>
      </c>
      <c r="BL75" s="128" t="s">
        <v>286</v>
      </c>
      <c r="BM75" s="121" t="s">
        <v>286</v>
      </c>
      <c r="BN75" s="114" t="s">
        <v>286</v>
      </c>
      <c r="BO75" s="114" t="s">
        <v>286</v>
      </c>
      <c r="BP75" s="114" t="s">
        <v>286</v>
      </c>
      <c r="BQ75" s="128" t="s">
        <v>286</v>
      </c>
      <c r="BR75" s="121" t="s">
        <v>286</v>
      </c>
      <c r="BS75" s="121" t="s">
        <v>286</v>
      </c>
      <c r="BT75" s="121" t="s">
        <v>286</v>
      </c>
      <c r="BU75" s="128">
        <v>29.277218664226883</v>
      </c>
      <c r="BV75" s="121">
        <v>23.755334281650057</v>
      </c>
      <c r="BW75" s="121" t="s">
        <v>286</v>
      </c>
      <c r="BX75" s="121">
        <v>29.983249581239527</v>
      </c>
      <c r="BY75" s="128">
        <v>23.865110246433186</v>
      </c>
      <c r="BZ75" s="121">
        <v>38.851802403204246</v>
      </c>
      <c r="CA75" s="121">
        <v>35.770750988142254</v>
      </c>
      <c r="CB75" s="121">
        <v>27.334851936218687</v>
      </c>
      <c r="CC75" s="128">
        <v>45.588235294117609</v>
      </c>
      <c r="CD75" s="121">
        <v>40.259740259740255</v>
      </c>
      <c r="CE75" s="121">
        <v>30.699774266365683</v>
      </c>
      <c r="CF75" s="121">
        <v>48.522402287893193</v>
      </c>
      <c r="CG75" s="128">
        <v>37.260536398467487</v>
      </c>
      <c r="CH75" s="121">
        <v>27.753303964757738</v>
      </c>
      <c r="CI75" s="121">
        <v>38.421955403087431</v>
      </c>
      <c r="CJ75" s="121">
        <v>29.818181818181856</v>
      </c>
      <c r="CK75" s="121">
        <v>23.055162659123067</v>
      </c>
      <c r="CL75" s="121">
        <v>35.321456235476383</v>
      </c>
      <c r="CM75" s="121">
        <v>29.441201000834052</v>
      </c>
      <c r="CN75" s="121">
        <v>22.797927461139878</v>
      </c>
      <c r="CO75" s="121">
        <v>8.879781420765017</v>
      </c>
      <c r="CP75" s="128">
        <v>16.502946954813357</v>
      </c>
      <c r="CQ75" s="121">
        <v>13.605442176870751</v>
      </c>
      <c r="CR75" s="121">
        <v>8.0128205128205128</v>
      </c>
      <c r="CS75" s="114">
        <v>16.014234875444835</v>
      </c>
      <c r="CT75" s="114">
        <v>14.705882352941178</v>
      </c>
      <c r="CU75" s="128">
        <v>13.468992248062012</v>
      </c>
      <c r="CV75" s="121">
        <v>9.4918504314477552</v>
      </c>
      <c r="CW75" s="121">
        <v>14.823008849557516</v>
      </c>
      <c r="CX75" s="114">
        <v>7.9787234042553239</v>
      </c>
      <c r="CY75" s="114">
        <v>11.694290976058927</v>
      </c>
      <c r="CZ75" s="128">
        <v>11.527377521613824</v>
      </c>
      <c r="DA75" s="121">
        <v>8.07914262159934</v>
      </c>
      <c r="DB75" s="121">
        <v>13.117546848381599</v>
      </c>
      <c r="DC75" s="114">
        <v>14.960629921259864</v>
      </c>
      <c r="DD75" s="114" t="s">
        <v>286</v>
      </c>
      <c r="DE75" s="128" t="s">
        <v>286</v>
      </c>
      <c r="DF75" s="121" t="s">
        <v>286</v>
      </c>
      <c r="DG75" s="121" t="s">
        <v>286</v>
      </c>
      <c r="DH75" s="114" t="s">
        <v>286</v>
      </c>
      <c r="DI75" s="114" t="s">
        <v>286</v>
      </c>
      <c r="DJ75" s="128" t="s">
        <v>286</v>
      </c>
      <c r="DK75" s="121" t="s">
        <v>286</v>
      </c>
      <c r="DL75" s="121" t="s">
        <v>286</v>
      </c>
      <c r="DM75" s="121">
        <v>57.352941176470615</v>
      </c>
      <c r="DN75" s="121">
        <v>41.401273885350292</v>
      </c>
      <c r="DO75" s="128">
        <v>26.628895184135981</v>
      </c>
      <c r="DP75" s="121">
        <v>50.509005481597548</v>
      </c>
      <c r="DQ75" s="121">
        <v>41.422594142259399</v>
      </c>
      <c r="DR75" s="121">
        <v>26.36363636363637</v>
      </c>
      <c r="DS75" s="121" t="s">
        <v>286</v>
      </c>
      <c r="DT75" s="128" t="s">
        <v>286</v>
      </c>
      <c r="DU75" s="131" t="s">
        <v>286</v>
      </c>
      <c r="DV75" s="131" t="s">
        <v>286</v>
      </c>
      <c r="DW75" s="114" t="s">
        <v>286</v>
      </c>
      <c r="DX75" s="131" t="s">
        <v>286</v>
      </c>
      <c r="DY75" s="128" t="s">
        <v>286</v>
      </c>
      <c r="DZ75" s="128" t="s">
        <v>286</v>
      </c>
      <c r="EA75" s="128" t="s">
        <v>286</v>
      </c>
      <c r="EB75" s="128">
        <v>44.761904761904738</v>
      </c>
      <c r="EC75" s="128">
        <v>49.270072992700719</v>
      </c>
      <c r="ED75" s="128">
        <v>37.588652482269545</v>
      </c>
      <c r="EE75" s="128">
        <v>35.524256651017282</v>
      </c>
      <c r="EF75" s="128">
        <v>48.113998323554064</v>
      </c>
      <c r="EG75" s="128">
        <v>36.186770428015571</v>
      </c>
      <c r="EH75" s="128">
        <v>5.8902275769745707</v>
      </c>
      <c r="EI75" s="128">
        <v>8.6614173228346445</v>
      </c>
      <c r="EJ75" s="128">
        <v>8.2004555808656043</v>
      </c>
      <c r="EK75" s="128">
        <v>2.4312896405919679</v>
      </c>
      <c r="EL75" s="121">
        <v>8.264462809917358</v>
      </c>
      <c r="EM75" s="121">
        <v>7.2234762979684017</v>
      </c>
      <c r="EN75" s="121">
        <v>4.1306436119116263</v>
      </c>
      <c r="EO75" s="121">
        <v>6.978967495219889</v>
      </c>
      <c r="EP75" s="128">
        <v>7.0640176600441542</v>
      </c>
      <c r="EQ75" s="121">
        <v>2.233676975945019</v>
      </c>
      <c r="ER75" s="121">
        <v>7.1103008204193152</v>
      </c>
      <c r="ES75" s="121">
        <v>8.6280056577086288</v>
      </c>
      <c r="ET75" s="121">
        <v>2.4902723735408547</v>
      </c>
      <c r="EU75" s="128">
        <v>4.7698744769874502</v>
      </c>
      <c r="EV75" s="121">
        <v>8.031088082901551</v>
      </c>
      <c r="EW75" s="121">
        <v>12.205270457697628</v>
      </c>
      <c r="EX75" s="121">
        <v>11.799999999999995</v>
      </c>
      <c r="EY75" s="121">
        <v>5.949656750572081</v>
      </c>
      <c r="EZ75" s="128">
        <v>7.6190476190476195</v>
      </c>
      <c r="FA75" s="121">
        <v>12.062726176115802</v>
      </c>
      <c r="FB75" s="121">
        <v>8.0091533180778054</v>
      </c>
      <c r="FC75" s="121">
        <v>11.047070124879923</v>
      </c>
      <c r="FD75" s="121">
        <v>11.154598825831711</v>
      </c>
      <c r="FE75" s="128">
        <v>8.3333333333333375</v>
      </c>
      <c r="FF75" s="121">
        <v>6.0352831940575804</v>
      </c>
      <c r="FG75" s="121">
        <v>9.8360655737704992</v>
      </c>
      <c r="FH75" s="121">
        <v>5.2249637155297473</v>
      </c>
      <c r="FI75" s="121">
        <v>6.0365369340746566</v>
      </c>
      <c r="FJ75" s="128">
        <v>7.8880407124681904</v>
      </c>
      <c r="FK75" s="121">
        <v>9.0432503276539933</v>
      </c>
      <c r="FL75" s="121">
        <v>21.845318860244216</v>
      </c>
      <c r="FM75" s="121">
        <v>35.871743486973962</v>
      </c>
      <c r="FN75" s="121">
        <v>18.077803203661318</v>
      </c>
      <c r="FO75" s="128">
        <v>18.259023354564757</v>
      </c>
      <c r="FP75" s="121">
        <v>31.60434258142341</v>
      </c>
      <c r="FQ75" s="121">
        <v>23.112128146453074</v>
      </c>
      <c r="FR75" s="121">
        <v>20.288461538461561</v>
      </c>
      <c r="FS75" s="121">
        <v>26.248775710088154</v>
      </c>
      <c r="FT75" s="128">
        <v>22.747747747747731</v>
      </c>
      <c r="FU75" s="121">
        <v>8.9971883786316766</v>
      </c>
      <c r="FV75" s="121">
        <v>21.51321786690977</v>
      </c>
      <c r="FW75" s="121">
        <v>11.143270622286538</v>
      </c>
      <c r="FX75" s="121">
        <v>9.8086124401914017</v>
      </c>
      <c r="FY75" s="128">
        <v>13.423959218351754</v>
      </c>
      <c r="FZ75" s="121">
        <v>16.688567674113031</v>
      </c>
      <c r="GA75" s="121">
        <v>40.710382513661138</v>
      </c>
      <c r="GB75" s="121">
        <v>41.28256513026048</v>
      </c>
      <c r="GC75" s="121">
        <v>26.086956521739118</v>
      </c>
      <c r="GD75" s="128">
        <v>35.394456289978692</v>
      </c>
      <c r="GE75" s="121">
        <v>41.6666666666667</v>
      </c>
      <c r="GF75" s="121">
        <v>23.165137614678898</v>
      </c>
      <c r="GG75" s="121">
        <v>32.330097087378661</v>
      </c>
      <c r="GH75" s="121">
        <v>35.363457760314354</v>
      </c>
      <c r="GI75" s="128">
        <v>22.072072072072078</v>
      </c>
      <c r="GJ75" s="121">
        <v>22.043519394512796</v>
      </c>
      <c r="GK75" s="121">
        <v>26.824817518248182</v>
      </c>
      <c r="GL75" s="121">
        <v>16.473988439306346</v>
      </c>
      <c r="GM75" s="130">
        <v>21.697357886309014</v>
      </c>
      <c r="GN75" s="128">
        <v>19.897523484201553</v>
      </c>
      <c r="GO75" s="121">
        <v>16.906946264744438</v>
      </c>
      <c r="GP75" s="121">
        <v>10.597826086956523</v>
      </c>
      <c r="GQ75" s="121">
        <v>32.199999999999946</v>
      </c>
      <c r="GR75" s="121">
        <v>27.002288329519434</v>
      </c>
      <c r="GS75" s="128">
        <v>5.1282051282051349</v>
      </c>
      <c r="GT75" s="121">
        <v>24.546553808948023</v>
      </c>
      <c r="GU75" s="121">
        <v>31.494252873563191</v>
      </c>
      <c r="GV75" s="121">
        <v>8.2364341085271437</v>
      </c>
      <c r="GW75" s="121">
        <v>25.46523016650341</v>
      </c>
      <c r="GX75" s="128">
        <v>27.375565610859727</v>
      </c>
      <c r="GY75" s="128">
        <v>4.1470311027332709</v>
      </c>
      <c r="GZ75" s="128">
        <v>23.154056517775761</v>
      </c>
      <c r="HA75" s="128">
        <v>26.521739130434774</v>
      </c>
      <c r="HB75" s="128">
        <v>4.0734824281150139</v>
      </c>
      <c r="HC75" s="128">
        <v>16.142735768903997</v>
      </c>
      <c r="HD75" s="128">
        <v>29.411764705882323</v>
      </c>
      <c r="HE75" s="128" t="s">
        <v>286</v>
      </c>
      <c r="HF75" s="128" t="s">
        <v>286</v>
      </c>
      <c r="HG75" s="128" t="s">
        <v>286</v>
      </c>
      <c r="HH75" s="128" t="s">
        <v>286</v>
      </c>
      <c r="HI75" s="128" t="s">
        <v>286</v>
      </c>
      <c r="HJ75" s="128" t="s">
        <v>286</v>
      </c>
      <c r="HK75" s="128" t="s">
        <v>286</v>
      </c>
      <c r="HL75" s="121" t="s">
        <v>286</v>
      </c>
      <c r="HM75" s="121" t="s">
        <v>286</v>
      </c>
      <c r="HN75" s="121" t="s">
        <v>286</v>
      </c>
      <c r="HO75" s="121">
        <v>10.531135531135527</v>
      </c>
      <c r="HP75" s="128">
        <v>13.52517985611512</v>
      </c>
      <c r="HQ75" s="121" t="s">
        <v>286</v>
      </c>
      <c r="HR75" s="121">
        <v>10.796915167095113</v>
      </c>
      <c r="HS75" s="121">
        <v>16.315789473684216</v>
      </c>
      <c r="HT75" s="129">
        <v>11.885245901639351</v>
      </c>
      <c r="HU75" s="128">
        <v>11.507936507936517</v>
      </c>
      <c r="HV75" s="114">
        <v>8.7356321839080486</v>
      </c>
      <c r="HW75" s="114">
        <v>12.526766595289089</v>
      </c>
      <c r="HX75" s="114">
        <v>12.227602905568997</v>
      </c>
      <c r="HY75" s="114">
        <v>7.9908675799086799</v>
      </c>
      <c r="HZ75" s="114">
        <v>15.249266862170083</v>
      </c>
      <c r="IA75" s="114">
        <v>9.6585365853658356</v>
      </c>
      <c r="IB75" s="114">
        <v>11.685393258426974</v>
      </c>
      <c r="IC75" s="114">
        <v>9.9165894346617236</v>
      </c>
      <c r="ID75" s="114">
        <v>12.557286892758931</v>
      </c>
      <c r="IE75" s="114">
        <v>7.0707070707070674</v>
      </c>
      <c r="IF75" s="114">
        <v>10.008071025020167</v>
      </c>
      <c r="IG75" s="114">
        <v>10.137457044673528</v>
      </c>
      <c r="IH75" s="114">
        <v>9.8296199213630384</v>
      </c>
      <c r="II75" s="114">
        <v>3.0344827586206868</v>
      </c>
      <c r="IJ75" s="114">
        <v>6.3872255489021983</v>
      </c>
      <c r="IK75" s="114">
        <v>9.8623853211009127</v>
      </c>
      <c r="IL75" s="114">
        <v>4.7311827956989276</v>
      </c>
      <c r="IM75" s="114">
        <v>8.2125603864734362</v>
      </c>
      <c r="IN75" s="114">
        <v>6.6513761467889907</v>
      </c>
      <c r="IO75" s="114">
        <v>6.6929133858267749</v>
      </c>
      <c r="IP75" s="114">
        <v>7.3099415204678477</v>
      </c>
      <c r="IQ75" s="114">
        <v>9.4382022471910076</v>
      </c>
      <c r="IR75" s="114">
        <v>3.9106145251396658</v>
      </c>
      <c r="IS75" s="114">
        <v>6.4220183486238529</v>
      </c>
      <c r="IT75" s="114">
        <v>8.0691642651296789</v>
      </c>
      <c r="IU75" s="114">
        <v>3.3789219629927594</v>
      </c>
      <c r="IV75" s="114">
        <v>7.3946689595872739</v>
      </c>
      <c r="IW75" s="114">
        <v>7.2368421052631593</v>
      </c>
      <c r="IX75" s="114" t="str">
        <f t="shared" ref="IX75:JF84" si="92">"--"</f>
        <v>--</v>
      </c>
      <c r="IY75" s="114" t="str">
        <f t="shared" si="92"/>
        <v>--</v>
      </c>
      <c r="IZ75" s="114" t="str">
        <f t="shared" si="92"/>
        <v>--</v>
      </c>
      <c r="JA75" s="114" t="str">
        <f t="shared" si="92"/>
        <v>--</v>
      </c>
      <c r="JB75" s="114" t="str">
        <f t="shared" si="92"/>
        <v>--</v>
      </c>
      <c r="JC75" s="114" t="str">
        <f t="shared" si="92"/>
        <v>--</v>
      </c>
      <c r="JD75" s="114" t="str">
        <f t="shared" si="92"/>
        <v>--</v>
      </c>
      <c r="JE75" s="114" t="str">
        <f t="shared" si="92"/>
        <v>--</v>
      </c>
      <c r="JF75" s="114" t="str">
        <f t="shared" si="92"/>
        <v>--</v>
      </c>
      <c r="JG75" s="243">
        <v>4.8154093097913302</v>
      </c>
      <c r="JH75" s="243">
        <v>6.8791946308724796</v>
      </c>
      <c r="JI75" s="243">
        <v>5.9942911512844903</v>
      </c>
      <c r="JJ75" s="243">
        <v>5.8192955589586504</v>
      </c>
      <c r="JK75" s="243">
        <v>6.1855670103092901</v>
      </c>
      <c r="JL75" s="243">
        <v>6.4585575888051698</v>
      </c>
      <c r="JM75" s="243">
        <v>14.8713826366559</v>
      </c>
      <c r="JN75" s="243">
        <v>13.468013468013501</v>
      </c>
      <c r="JO75" s="243">
        <v>12.6666666666667</v>
      </c>
      <c r="JP75" s="243">
        <v>13.1699846860643</v>
      </c>
      <c r="JQ75" s="243">
        <v>13.1687242798354</v>
      </c>
      <c r="JR75" s="243">
        <v>14.116379310344801</v>
      </c>
      <c r="JS75" s="243">
        <v>9.9353796445880498</v>
      </c>
      <c r="JT75" s="243">
        <v>9.8817567567567703</v>
      </c>
      <c r="JU75" s="243">
        <v>7.9198473282442698</v>
      </c>
      <c r="JV75" s="243">
        <v>10.0383141762452</v>
      </c>
      <c r="JW75" s="243">
        <v>8.4449021627188401</v>
      </c>
      <c r="JX75" s="243">
        <v>7.43534482758621</v>
      </c>
      <c r="JY75" s="243">
        <v>5.6224899598393598</v>
      </c>
      <c r="JZ75" s="243">
        <v>9.7046413502109896</v>
      </c>
      <c r="KA75" s="243">
        <v>10.305343511450401</v>
      </c>
      <c r="KB75" s="243">
        <v>8.5823754789271796</v>
      </c>
      <c r="KC75" s="243">
        <v>9.9589322381930199</v>
      </c>
      <c r="KD75" s="243">
        <v>11.194833153929</v>
      </c>
      <c r="KE75" s="243">
        <v>2.5700934579439201</v>
      </c>
      <c r="KF75" s="128" t="str">
        <f t="shared" si="78"/>
        <v>--</v>
      </c>
      <c r="KG75" s="243">
        <v>12.488083889418499</v>
      </c>
      <c r="KH75" s="243">
        <v>2.52679938744257</v>
      </c>
      <c r="KI75" s="128" t="str">
        <f t="shared" si="79"/>
        <v>--</v>
      </c>
      <c r="KJ75" s="243">
        <v>13.8002059732235</v>
      </c>
      <c r="KK75" s="243">
        <v>4.4303797468354498</v>
      </c>
      <c r="KL75" s="243">
        <v>5.0000000000000098</v>
      </c>
      <c r="KM75" s="243">
        <v>4.4719314938154202</v>
      </c>
      <c r="KN75" s="243">
        <v>4.3511450381679504</v>
      </c>
      <c r="KO75" s="243">
        <v>4.7337278106508904</v>
      </c>
      <c r="KP75" s="243">
        <v>5.1148225469728601</v>
      </c>
      <c r="KQ75" s="220">
        <v>3.83986928104575</v>
      </c>
      <c r="KR75" s="220">
        <v>5.9473237043330496</v>
      </c>
      <c r="KS75" s="220">
        <v>9.5004095004094999</v>
      </c>
      <c r="KT75" s="220">
        <v>15.443686006826001</v>
      </c>
      <c r="KU75" s="220">
        <v>12.036273701566399</v>
      </c>
      <c r="KV75" s="220">
        <v>17.409948542024001</v>
      </c>
      <c r="KW75" s="220">
        <v>1.47420147420148</v>
      </c>
      <c r="KX75" s="220">
        <v>3.6533559898045902</v>
      </c>
      <c r="KY75" s="128" t="str">
        <f t="shared" si="81"/>
        <v>--</v>
      </c>
      <c r="KZ75" s="128" t="str">
        <f t="shared" si="81"/>
        <v>--</v>
      </c>
      <c r="LA75" s="220">
        <v>3.3689400164338501</v>
      </c>
      <c r="LB75" s="128" t="str">
        <f t="shared" si="80"/>
        <v>--</v>
      </c>
      <c r="LC75" s="295">
        <v>26.756116811365416</v>
      </c>
      <c r="LD75" s="295">
        <v>16.779533483822451</v>
      </c>
      <c r="LE75" s="295">
        <v>12.746710526315779</v>
      </c>
      <c r="LF75" s="295">
        <v>8.4493964716805952</v>
      </c>
      <c r="LG75" s="295">
        <v>23.579304495334995</v>
      </c>
      <c r="LH75" s="295">
        <v>13.70481927710844</v>
      </c>
      <c r="LI75" s="295">
        <v>13.945278022947937</v>
      </c>
      <c r="LJ75" s="295">
        <v>8.1773399014778345</v>
      </c>
      <c r="LK75" s="380">
        <v>22.578295702840439</v>
      </c>
      <c r="LL75" s="381">
        <v>15.975885455915602</v>
      </c>
      <c r="LM75" s="381">
        <v>10.182975338106608</v>
      </c>
      <c r="LN75" s="381">
        <v>5.4878048780487845</v>
      </c>
      <c r="LO75" s="380">
        <v>13.855898653998423</v>
      </c>
      <c r="LP75" s="381">
        <v>13.550340651021958</v>
      </c>
      <c r="LQ75" s="381">
        <v>8.7386644682605059</v>
      </c>
      <c r="LR75" s="381">
        <v>6.3197026022304863</v>
      </c>
      <c r="LS75" s="381">
        <v>16.369804919423245</v>
      </c>
      <c r="LT75" s="381">
        <v>11.144578313253014</v>
      </c>
      <c r="LU75" s="381">
        <v>9.9911582670203334</v>
      </c>
      <c r="LV75" s="381">
        <v>7.5787401574803086</v>
      </c>
      <c r="LW75" s="381">
        <v>16.399416909620989</v>
      </c>
      <c r="LX75" s="381">
        <v>15.453863465866469</v>
      </c>
      <c r="LY75" s="381">
        <v>11.084905660377363</v>
      </c>
      <c r="LZ75" s="381">
        <v>7.0564516129032189</v>
      </c>
      <c r="MA75" s="380">
        <v>34.294871794871746</v>
      </c>
      <c r="MB75" s="381">
        <v>30.121396054628235</v>
      </c>
      <c r="MC75" s="381">
        <v>24.194880264244421</v>
      </c>
      <c r="MD75" s="381">
        <v>23.684210526315837</v>
      </c>
      <c r="ME75" s="381">
        <v>38.931297709923683</v>
      </c>
      <c r="MF75" s="381">
        <v>26.862302483070014</v>
      </c>
      <c r="MG75" s="381">
        <v>24.734042553191514</v>
      </c>
      <c r="MH75" s="381">
        <v>21.34387351778652</v>
      </c>
      <c r="MI75" s="381">
        <v>37.018181818181908</v>
      </c>
      <c r="MJ75" s="381">
        <v>30.653643876784376</v>
      </c>
      <c r="MK75" s="381">
        <v>29.022082018927424</v>
      </c>
      <c r="ML75" s="381">
        <v>23.487903225806473</v>
      </c>
      <c r="MM75" s="378" t="str">
        <f t="shared" si="82"/>
        <v>--</v>
      </c>
      <c r="MN75" s="381">
        <v>24.471299093655571</v>
      </c>
      <c r="MO75" s="381">
        <v>22.489626556016614</v>
      </c>
      <c r="MP75" s="381">
        <v>24.301675977653655</v>
      </c>
      <c r="MQ75" s="378" t="str">
        <f t="shared" si="83"/>
        <v>--</v>
      </c>
      <c r="MR75" s="381">
        <v>19.728915662650625</v>
      </c>
      <c r="MS75" s="381">
        <v>21.638468388245752</v>
      </c>
      <c r="MT75" s="381">
        <v>19.052319842053304</v>
      </c>
      <c r="MU75" s="378" t="str">
        <f t="shared" si="84"/>
        <v>--</v>
      </c>
      <c r="MV75" s="381">
        <v>22.822822822822854</v>
      </c>
      <c r="MW75" s="381">
        <v>21.243115656963038</v>
      </c>
      <c r="MX75" s="381">
        <v>17.237903225806416</v>
      </c>
      <c r="MY75" s="380">
        <v>35.416666666666643</v>
      </c>
      <c r="MZ75" s="381">
        <v>30.769230769230749</v>
      </c>
      <c r="NA75" s="381">
        <v>22.783761391880695</v>
      </c>
      <c r="NB75" s="381">
        <v>22.955390334572503</v>
      </c>
      <c r="NC75" s="381">
        <v>39.522998296422472</v>
      </c>
      <c r="ND75" s="381">
        <v>28.990963855421661</v>
      </c>
      <c r="NE75" s="381">
        <v>29.266136162687886</v>
      </c>
      <c r="NF75" s="381">
        <v>23.425196850393689</v>
      </c>
      <c r="NG75" s="381">
        <v>39.257101238164665</v>
      </c>
      <c r="NH75" s="381">
        <v>31.882970742685675</v>
      </c>
      <c r="NI75" s="381">
        <v>30.557737627651257</v>
      </c>
      <c r="NJ75" s="381">
        <v>21.392532795156402</v>
      </c>
      <c r="NK75" s="380">
        <v>8.135860979462862</v>
      </c>
      <c r="NL75" s="381">
        <v>9.8718914845516306</v>
      </c>
      <c r="NM75" s="381">
        <v>8.4297520661157233</v>
      </c>
      <c r="NN75" s="381">
        <v>6.0465116279069786</v>
      </c>
      <c r="NO75" s="381">
        <v>9.7955706984667952</v>
      </c>
      <c r="NP75" s="381">
        <v>6.9433962264150875</v>
      </c>
      <c r="NQ75" s="381">
        <v>5.1693404634581137</v>
      </c>
      <c r="NR75" s="381">
        <v>5.44015825914936</v>
      </c>
      <c r="NS75" s="381">
        <v>9.3862815884476483</v>
      </c>
      <c r="NT75" s="381">
        <v>8.6956521739130412</v>
      </c>
      <c r="NU75" s="381">
        <v>5.4097056483691341</v>
      </c>
      <c r="NV75" s="381">
        <v>3.5532994923857886</v>
      </c>
      <c r="NW75" s="380">
        <v>2.3734177215189858</v>
      </c>
      <c r="NX75" s="381">
        <v>8.685800604229609</v>
      </c>
      <c r="NY75" s="381">
        <v>8.6235489220563881</v>
      </c>
      <c r="NZ75" s="381">
        <v>6.5543071161048685</v>
      </c>
      <c r="OA75" s="381">
        <v>5.5413469735720353</v>
      </c>
      <c r="OB75" s="381">
        <v>6.7975830815709948</v>
      </c>
      <c r="OC75" s="381">
        <v>7.7540106951871657</v>
      </c>
      <c r="OD75" s="381">
        <v>7.319485657764587</v>
      </c>
      <c r="OE75" s="381">
        <v>5.2707581227436746</v>
      </c>
      <c r="OF75" s="381">
        <v>10.089686098654704</v>
      </c>
      <c r="OG75" s="381">
        <v>7.7708006279434816</v>
      </c>
      <c r="OH75" s="381">
        <v>6.7540322580645071</v>
      </c>
      <c r="OI75" s="380">
        <v>8.4126984126984201</v>
      </c>
      <c r="OJ75" s="381">
        <v>9.9697885196374525</v>
      </c>
      <c r="OK75" s="381">
        <v>7.7114427860696546</v>
      </c>
      <c r="OL75" s="381">
        <v>5.4205607476635489</v>
      </c>
      <c r="OM75" s="381">
        <v>9.8039215686274677</v>
      </c>
      <c r="ON75" s="381">
        <v>7.2507552870090661</v>
      </c>
      <c r="OO75" s="381">
        <v>4.2818911685994623</v>
      </c>
      <c r="OP75" s="381">
        <v>6.249999999999992</v>
      </c>
      <c r="OQ75" s="381">
        <v>7.9422382671480092</v>
      </c>
      <c r="OR75" s="381">
        <v>8.2959641255605394</v>
      </c>
      <c r="OS75" s="381">
        <v>6.7663257277734052</v>
      </c>
      <c r="OT75" s="381">
        <v>6.4711830131445875</v>
      </c>
      <c r="OU75" s="378" t="str">
        <f t="shared" si="85"/>
        <v>--</v>
      </c>
      <c r="OV75" s="381">
        <v>11.764705882352946</v>
      </c>
      <c r="OW75" s="381">
        <v>12.479201331114814</v>
      </c>
      <c r="OX75" s="381">
        <v>15.902712815715622</v>
      </c>
      <c r="OY75" s="378" t="str">
        <f t="shared" si="86"/>
        <v>--</v>
      </c>
      <c r="OZ75" s="381">
        <v>8.528301886792466</v>
      </c>
      <c r="PA75" s="381">
        <v>9.349955476402501</v>
      </c>
      <c r="PB75" s="381">
        <v>12.015888778550163</v>
      </c>
      <c r="PC75" s="378" t="str">
        <f t="shared" si="87"/>
        <v>--</v>
      </c>
      <c r="PD75" s="381">
        <v>9.1112770724421228</v>
      </c>
      <c r="PE75" s="381">
        <v>9.2694422623723458</v>
      </c>
      <c r="PF75" s="381">
        <v>9.5766129032258025</v>
      </c>
      <c r="PG75" s="380">
        <v>12.779552715654965</v>
      </c>
      <c r="PH75" s="381">
        <v>14.1559424678274</v>
      </c>
      <c r="PI75" s="381">
        <v>11.516155758077868</v>
      </c>
      <c r="PJ75" s="381">
        <v>10.06523765144455</v>
      </c>
      <c r="PK75" s="381">
        <v>14.726027397260278</v>
      </c>
      <c r="PL75" s="381">
        <v>13.00075585789871</v>
      </c>
      <c r="PM75" s="381">
        <v>12.042818911685996</v>
      </c>
      <c r="PN75" s="381">
        <v>10.297029702970308</v>
      </c>
      <c r="PO75" s="381">
        <v>14.254703328509398</v>
      </c>
      <c r="PP75" s="381">
        <v>15.085884988797622</v>
      </c>
      <c r="PQ75" s="381">
        <v>13.511390416339367</v>
      </c>
      <c r="PR75" s="381">
        <v>9.778225806451621</v>
      </c>
      <c r="PS75" s="380">
        <v>3.6337209302325593</v>
      </c>
      <c r="PT75" s="381">
        <v>6.6717791411042908</v>
      </c>
      <c r="PU75" s="381">
        <v>5.9463986599665075</v>
      </c>
      <c r="PV75" s="381">
        <v>6.8928950159066797</v>
      </c>
      <c r="PW75" s="380">
        <v>11.563636363636357</v>
      </c>
      <c r="PX75" s="381">
        <v>13.123561013046839</v>
      </c>
      <c r="PY75" s="381">
        <v>13.64016736401674</v>
      </c>
      <c r="PZ75" s="381">
        <v>11.228813559322026</v>
      </c>
      <c r="QA75" s="380">
        <v>16.849015317286682</v>
      </c>
      <c r="QB75" s="381">
        <v>14.735226400613964</v>
      </c>
      <c r="QC75" s="381">
        <v>11.631799163179917</v>
      </c>
      <c r="QD75" s="381">
        <v>7.3326248671625871</v>
      </c>
      <c r="QE75" s="380">
        <v>2.2545454545454557</v>
      </c>
      <c r="QF75" s="381">
        <v>7.2796934865900411</v>
      </c>
      <c r="QG75" s="381">
        <v>9.4196804037005997</v>
      </c>
      <c r="QH75" s="381">
        <v>12.089077412513252</v>
      </c>
      <c r="QI75" s="380">
        <v>10.227272727272711</v>
      </c>
      <c r="QJ75" s="381">
        <v>14.025356576862139</v>
      </c>
      <c r="QK75" s="381">
        <v>14.836546521374682</v>
      </c>
      <c r="QL75" s="381">
        <v>13.649289099526078</v>
      </c>
      <c r="QM75" s="378" t="str">
        <f t="shared" si="88"/>
        <v>--</v>
      </c>
      <c r="QN75" s="381">
        <v>15.572519083969464</v>
      </c>
      <c r="QO75" s="381">
        <v>15.452755905511822</v>
      </c>
      <c r="QP75" s="381">
        <v>14.958158995815909</v>
      </c>
      <c r="QQ75" s="378" t="str">
        <f t="shared" si="89"/>
        <v>--</v>
      </c>
      <c r="QR75" s="381">
        <v>18.735543562066301</v>
      </c>
      <c r="QS75" s="381">
        <v>17.792421746293257</v>
      </c>
      <c r="QT75" s="381">
        <v>16.754478398314014</v>
      </c>
      <c r="QU75" s="380">
        <v>10.65907241659886</v>
      </c>
      <c r="QV75" s="381">
        <v>10.838607594936715</v>
      </c>
      <c r="QW75" s="381">
        <v>12.10350584307179</v>
      </c>
      <c r="QX75" s="381">
        <v>11.290322580645165</v>
      </c>
      <c r="QY75" s="378" t="str">
        <f t="shared" si="90"/>
        <v>--</v>
      </c>
      <c r="QZ75" s="381">
        <v>12.977099236641218</v>
      </c>
      <c r="RA75" s="381">
        <v>13.555992141453821</v>
      </c>
      <c r="RB75" s="381">
        <v>10.937499999999991</v>
      </c>
      <c r="RC75" s="378" t="str">
        <f t="shared" si="91"/>
        <v>--</v>
      </c>
      <c r="RD75" s="381">
        <v>15.057915057915057</v>
      </c>
      <c r="RE75" s="381">
        <v>12.716763005780342</v>
      </c>
      <c r="RF75" s="381">
        <v>13.14952279957582</v>
      </c>
    </row>
    <row r="76" spans="1:474" ht="21" customHeight="1" x14ac:dyDescent="0.25">
      <c r="A76" s="114">
        <v>72</v>
      </c>
      <c r="B76" s="93" t="s">
        <v>72</v>
      </c>
      <c r="C76" s="126">
        <v>38.03680981595091</v>
      </c>
      <c r="D76" s="126">
        <v>26.020408163265309</v>
      </c>
      <c r="E76" s="126">
        <v>13.071895424836608</v>
      </c>
      <c r="F76" s="126">
        <v>28.571428571428577</v>
      </c>
      <c r="G76" s="126">
        <v>30.555555555555568</v>
      </c>
      <c r="H76" s="126">
        <v>15.000000000000007</v>
      </c>
      <c r="I76" s="126">
        <v>30.61224489795919</v>
      </c>
      <c r="J76" s="126">
        <v>32.275132275132272</v>
      </c>
      <c r="K76" s="126">
        <v>21.830985915492956</v>
      </c>
      <c r="L76" s="126">
        <v>24.528301886792462</v>
      </c>
      <c r="M76" s="128">
        <v>23.71794871794873</v>
      </c>
      <c r="N76" s="128">
        <v>16.551724137931046</v>
      </c>
      <c r="O76" s="128">
        <v>33.333333333333343</v>
      </c>
      <c r="P76" s="128">
        <v>29.078014184397151</v>
      </c>
      <c r="Q76" s="128">
        <v>12.820512820512823</v>
      </c>
      <c r="R76" s="128">
        <v>64.596273291925499</v>
      </c>
      <c r="S76" s="128">
        <v>62.436548223350322</v>
      </c>
      <c r="T76" s="128">
        <v>28.104575163398696</v>
      </c>
      <c r="U76" s="128">
        <v>68.181818181818173</v>
      </c>
      <c r="V76" s="128">
        <v>52.513966480446918</v>
      </c>
      <c r="W76" s="128">
        <v>34.042553191489382</v>
      </c>
      <c r="X76" s="128">
        <v>62.585034013605423</v>
      </c>
      <c r="Y76" s="128">
        <v>62.90322580645163</v>
      </c>
      <c r="Z76" s="128">
        <v>35.460992907801419</v>
      </c>
      <c r="AA76" s="128">
        <v>52.336448598130822</v>
      </c>
      <c r="AB76" s="132">
        <v>48.407643312101925</v>
      </c>
      <c r="AC76" s="132">
        <v>33.103448275862078</v>
      </c>
      <c r="AD76" s="132">
        <v>59.999999999999979</v>
      </c>
      <c r="AE76" s="132">
        <v>49.645390070921991</v>
      </c>
      <c r="AF76" s="128">
        <v>29.059829059829074</v>
      </c>
      <c r="AG76" s="126">
        <v>53.703703703703724</v>
      </c>
      <c r="AH76" s="126">
        <v>37.435897435897459</v>
      </c>
      <c r="AI76" s="133">
        <v>15.032679738562088</v>
      </c>
      <c r="AJ76" s="133">
        <v>54.651162790697668</v>
      </c>
      <c r="AK76" s="128">
        <v>32.402234636871491</v>
      </c>
      <c r="AL76" s="128">
        <v>18.439716312056735</v>
      </c>
      <c r="AM76" s="128">
        <v>59.18367346938777</v>
      </c>
      <c r="AN76" s="128">
        <v>47.058823529411789</v>
      </c>
      <c r="AO76" s="128">
        <v>19.718309859154932</v>
      </c>
      <c r="AP76" s="128">
        <v>34.90566037735848</v>
      </c>
      <c r="AQ76" s="128">
        <v>33.121019108280265</v>
      </c>
      <c r="AR76" s="128">
        <v>21.37931034482758</v>
      </c>
      <c r="AS76" s="128">
        <v>47.500000000000028</v>
      </c>
      <c r="AT76" s="128">
        <v>32.624113475177303</v>
      </c>
      <c r="AU76" s="128">
        <v>11.965811965811971</v>
      </c>
      <c r="AV76" s="128" t="s">
        <v>286</v>
      </c>
      <c r="AW76" s="128" t="s">
        <v>286</v>
      </c>
      <c r="AX76" s="132" t="s">
        <v>286</v>
      </c>
      <c r="AY76" s="132" t="s">
        <v>286</v>
      </c>
      <c r="AZ76" s="132" t="s">
        <v>286</v>
      </c>
      <c r="BA76" s="132" t="s">
        <v>286</v>
      </c>
      <c r="BB76" s="128" t="s">
        <v>286</v>
      </c>
      <c r="BC76" s="132" t="s">
        <v>286</v>
      </c>
      <c r="BD76" s="132" t="s">
        <v>286</v>
      </c>
      <c r="BE76" s="132" t="s">
        <v>286</v>
      </c>
      <c r="BF76" s="132">
        <v>23.225806451612904</v>
      </c>
      <c r="BG76" s="128">
        <v>24.827586206896555</v>
      </c>
      <c r="BH76" s="121" t="s">
        <v>286</v>
      </c>
      <c r="BI76" s="121">
        <v>35</v>
      </c>
      <c r="BJ76" s="121">
        <v>17.948717948717942</v>
      </c>
      <c r="BK76" s="121" t="s">
        <v>286</v>
      </c>
      <c r="BL76" s="128" t="s">
        <v>286</v>
      </c>
      <c r="BM76" s="121" t="s">
        <v>286</v>
      </c>
      <c r="BN76" s="114" t="s">
        <v>286</v>
      </c>
      <c r="BO76" s="114" t="s">
        <v>286</v>
      </c>
      <c r="BP76" s="114" t="s">
        <v>286</v>
      </c>
      <c r="BQ76" s="128" t="s">
        <v>286</v>
      </c>
      <c r="BR76" s="121" t="s">
        <v>286</v>
      </c>
      <c r="BS76" s="121" t="s">
        <v>286</v>
      </c>
      <c r="BT76" s="121" t="s">
        <v>286</v>
      </c>
      <c r="BU76" s="128">
        <v>30.128205128205124</v>
      </c>
      <c r="BV76" s="121">
        <v>26.206896551724142</v>
      </c>
      <c r="BW76" s="121" t="s">
        <v>286</v>
      </c>
      <c r="BX76" s="121">
        <v>43.971631205673788</v>
      </c>
      <c r="BY76" s="128">
        <v>22.222222222222225</v>
      </c>
      <c r="BZ76" s="121">
        <v>35.582822085889561</v>
      </c>
      <c r="CA76" s="121">
        <v>47.95918367346939</v>
      </c>
      <c r="CB76" s="121">
        <v>21.428571428571427</v>
      </c>
      <c r="CC76" s="128">
        <v>37.853107344632761</v>
      </c>
      <c r="CD76" s="121">
        <v>50.000000000000021</v>
      </c>
      <c r="CE76" s="121">
        <v>29.07801418439718</v>
      </c>
      <c r="CF76" s="121">
        <v>52.348993288590592</v>
      </c>
      <c r="CG76" s="128">
        <v>47.619047619047613</v>
      </c>
      <c r="CH76" s="121">
        <v>31.468531468531467</v>
      </c>
      <c r="CI76" s="121">
        <v>40.186915887850461</v>
      </c>
      <c r="CJ76" s="121">
        <v>34.810126582278485</v>
      </c>
      <c r="CK76" s="121">
        <v>24.999999999999996</v>
      </c>
      <c r="CL76" s="121">
        <v>36.134453781512626</v>
      </c>
      <c r="CM76" s="121">
        <v>30.069930069930063</v>
      </c>
      <c r="CN76" s="121">
        <v>18.103448275862068</v>
      </c>
      <c r="CO76" s="121">
        <v>11.250000000000007</v>
      </c>
      <c r="CP76" s="128">
        <v>23.979591836734688</v>
      </c>
      <c r="CQ76" s="121">
        <v>13.636363636363637</v>
      </c>
      <c r="CR76" s="121">
        <v>15.909090909090892</v>
      </c>
      <c r="CS76" s="114">
        <v>10.497237569060774</v>
      </c>
      <c r="CT76" s="114">
        <v>20.714285714285719</v>
      </c>
      <c r="CU76" s="128">
        <v>14.965986394557824</v>
      </c>
      <c r="CV76" s="121">
        <v>18.27956989247313</v>
      </c>
      <c r="CW76" s="121">
        <v>13.286713286713285</v>
      </c>
      <c r="CX76" s="114">
        <v>8.247422680412372</v>
      </c>
      <c r="CY76" s="114">
        <v>21.428571428571431</v>
      </c>
      <c r="CZ76" s="128">
        <v>13.103448275862071</v>
      </c>
      <c r="DA76" s="121">
        <v>15.454545454545453</v>
      </c>
      <c r="DB76" s="121">
        <v>20.000000000000007</v>
      </c>
      <c r="DC76" s="114">
        <v>15.652173913043471</v>
      </c>
      <c r="DD76" s="114" t="s">
        <v>286</v>
      </c>
      <c r="DE76" s="128" t="s">
        <v>286</v>
      </c>
      <c r="DF76" s="121" t="s">
        <v>286</v>
      </c>
      <c r="DG76" s="121" t="s">
        <v>286</v>
      </c>
      <c r="DH76" s="114" t="s">
        <v>286</v>
      </c>
      <c r="DI76" s="114" t="s">
        <v>286</v>
      </c>
      <c r="DJ76" s="128" t="s">
        <v>286</v>
      </c>
      <c r="DK76" s="121" t="s">
        <v>286</v>
      </c>
      <c r="DL76" s="121" t="s">
        <v>286</v>
      </c>
      <c r="DM76" s="121">
        <v>60.747663551401871</v>
      </c>
      <c r="DN76" s="121">
        <v>48.124999999999993</v>
      </c>
      <c r="DO76" s="128">
        <v>36.805555555555564</v>
      </c>
      <c r="DP76" s="121">
        <v>64.166666666666657</v>
      </c>
      <c r="DQ76" s="121">
        <v>36.879432624113477</v>
      </c>
      <c r="DR76" s="121">
        <v>25.862068965517249</v>
      </c>
      <c r="DS76" s="121" t="s">
        <v>286</v>
      </c>
      <c r="DT76" s="128" t="s">
        <v>286</v>
      </c>
      <c r="DU76" s="131" t="s">
        <v>286</v>
      </c>
      <c r="DV76" s="131" t="s">
        <v>286</v>
      </c>
      <c r="DW76" s="114" t="s">
        <v>286</v>
      </c>
      <c r="DX76" s="131" t="s">
        <v>286</v>
      </c>
      <c r="DY76" s="128" t="s">
        <v>286</v>
      </c>
      <c r="DZ76" s="128" t="s">
        <v>286</v>
      </c>
      <c r="EA76" s="128" t="s">
        <v>286</v>
      </c>
      <c r="EB76" s="128">
        <v>52.88461538461538</v>
      </c>
      <c r="EC76" s="128">
        <v>56.687898089171988</v>
      </c>
      <c r="ED76" s="128">
        <v>46.853146853146868</v>
      </c>
      <c r="EE76" s="128">
        <v>42.857142857142847</v>
      </c>
      <c r="EF76" s="128">
        <v>42.553191489361723</v>
      </c>
      <c r="EG76" s="128">
        <v>31.896551724137957</v>
      </c>
      <c r="EH76" s="128">
        <v>4.2944785276073647</v>
      </c>
      <c r="EI76" s="128">
        <v>7.6530612244897984</v>
      </c>
      <c r="EJ76" s="128">
        <v>5.1948051948051939</v>
      </c>
      <c r="EK76" s="128">
        <v>2.2988505747126444</v>
      </c>
      <c r="EL76" s="121">
        <v>8.7912087912087955</v>
      </c>
      <c r="EM76" s="121">
        <v>8.5714285714285747</v>
      </c>
      <c r="EN76" s="121">
        <v>1.9867549668874172</v>
      </c>
      <c r="EO76" s="121">
        <v>5.8201058201058222</v>
      </c>
      <c r="EP76" s="128">
        <v>6.9930069930069934</v>
      </c>
      <c r="EQ76" s="121">
        <v>6.5420560747663545</v>
      </c>
      <c r="ER76" s="121">
        <v>6.9182389937106938</v>
      </c>
      <c r="ES76" s="121">
        <v>4.1666666666666679</v>
      </c>
      <c r="ET76" s="121">
        <v>1.6528925619834713</v>
      </c>
      <c r="EU76" s="128">
        <v>10.638297872340429</v>
      </c>
      <c r="EV76" s="121">
        <v>3.4482758620689649</v>
      </c>
      <c r="EW76" s="121">
        <v>6.1728395061728421</v>
      </c>
      <c r="EX76" s="121">
        <v>10.937500000000014</v>
      </c>
      <c r="EY76" s="121">
        <v>5.2287581699346424</v>
      </c>
      <c r="EZ76" s="128">
        <v>9.3023255813953547</v>
      </c>
      <c r="FA76" s="121">
        <v>8.9385474860335243</v>
      </c>
      <c r="FB76" s="121">
        <v>10.071942446043169</v>
      </c>
      <c r="FC76" s="121">
        <v>7.4324324324324342</v>
      </c>
      <c r="FD76" s="121">
        <v>12.834224598930488</v>
      </c>
      <c r="FE76" s="128">
        <v>6.9930069930069925</v>
      </c>
      <c r="FF76" s="121">
        <v>14.150943396226419</v>
      </c>
      <c r="FG76" s="121">
        <v>9.0322580645161352</v>
      </c>
      <c r="FH76" s="121">
        <v>1.5037593984962407</v>
      </c>
      <c r="FI76" s="121">
        <v>5.7851239669421517</v>
      </c>
      <c r="FJ76" s="128">
        <v>11.200000000000003</v>
      </c>
      <c r="FK76" s="121">
        <v>4.3478260869565224</v>
      </c>
      <c r="FL76" s="121">
        <v>21.250000000000004</v>
      </c>
      <c r="FM76" s="121">
        <v>31.088082901554408</v>
      </c>
      <c r="FN76" s="121">
        <v>17.647058823529431</v>
      </c>
      <c r="FO76" s="128">
        <v>14.619883040935669</v>
      </c>
      <c r="FP76" s="121">
        <v>18.435754189944142</v>
      </c>
      <c r="FQ76" s="121">
        <v>26.618705035971228</v>
      </c>
      <c r="FR76" s="121">
        <v>20.27027027027027</v>
      </c>
      <c r="FS76" s="121">
        <v>26.344086021505362</v>
      </c>
      <c r="FT76" s="128">
        <v>18.181818181818194</v>
      </c>
      <c r="FU76" s="121">
        <v>9.4339622641509457</v>
      </c>
      <c r="FV76" s="121">
        <v>14.193548387096781</v>
      </c>
      <c r="FW76" s="121">
        <v>13.533834586466167</v>
      </c>
      <c r="FX76" s="121">
        <v>13.223140495867765</v>
      </c>
      <c r="FY76" s="128">
        <v>16.800000000000011</v>
      </c>
      <c r="FZ76" s="121">
        <v>5.263157894736846</v>
      </c>
      <c r="GA76" s="121">
        <v>39.24050632911392</v>
      </c>
      <c r="GB76" s="121">
        <v>45.833333333333314</v>
      </c>
      <c r="GC76" s="121">
        <v>21.568627450980397</v>
      </c>
      <c r="GD76" s="128">
        <v>36.470588235294137</v>
      </c>
      <c r="GE76" s="121">
        <v>39.106145251396654</v>
      </c>
      <c r="GF76" s="121">
        <v>26.277372262773724</v>
      </c>
      <c r="GG76" s="121">
        <v>32.65306122448979</v>
      </c>
      <c r="GH76" s="121">
        <v>41.6216216216216</v>
      </c>
      <c r="GI76" s="128">
        <v>24.113475177304956</v>
      </c>
      <c r="GJ76" s="121">
        <v>25.233644859813083</v>
      </c>
      <c r="GK76" s="121">
        <v>28.57142857142858</v>
      </c>
      <c r="GL76" s="121">
        <v>15.789473684210531</v>
      </c>
      <c r="GM76" s="130">
        <v>25</v>
      </c>
      <c r="GN76" s="128">
        <v>22.400000000000006</v>
      </c>
      <c r="GO76" s="121">
        <v>12.173913043478269</v>
      </c>
      <c r="GP76" s="121">
        <v>4.3749999999999991</v>
      </c>
      <c r="GQ76" s="121">
        <v>30.208333333333339</v>
      </c>
      <c r="GR76" s="121">
        <v>24.183006535947726</v>
      </c>
      <c r="GS76" s="128">
        <v>4.0935672514619901</v>
      </c>
      <c r="GT76" s="121">
        <v>17.415730337078674</v>
      </c>
      <c r="GU76" s="121">
        <v>22.302158273381284</v>
      </c>
      <c r="GV76" s="121">
        <v>9.4594594594594632</v>
      </c>
      <c r="GW76" s="121">
        <v>28.342245989304818</v>
      </c>
      <c r="GX76" s="128">
        <v>23.239436619718319</v>
      </c>
      <c r="GY76" s="128">
        <v>5.6603773584905674</v>
      </c>
      <c r="GZ76" s="128">
        <v>13.548387096774201</v>
      </c>
      <c r="HA76" s="128">
        <v>26.315789473684212</v>
      </c>
      <c r="HB76" s="128">
        <v>7.5000000000000027</v>
      </c>
      <c r="HC76" s="128">
        <v>17.460317460317466</v>
      </c>
      <c r="HD76" s="128">
        <v>15.789473684210538</v>
      </c>
      <c r="HE76" s="128" t="s">
        <v>286</v>
      </c>
      <c r="HF76" s="128" t="s">
        <v>286</v>
      </c>
      <c r="HG76" s="128" t="s">
        <v>286</v>
      </c>
      <c r="HH76" s="128" t="s">
        <v>286</v>
      </c>
      <c r="HI76" s="128" t="s">
        <v>286</v>
      </c>
      <c r="HJ76" s="128" t="s">
        <v>286</v>
      </c>
      <c r="HK76" s="128" t="s">
        <v>286</v>
      </c>
      <c r="HL76" s="121" t="s">
        <v>286</v>
      </c>
      <c r="HM76" s="121" t="s">
        <v>286</v>
      </c>
      <c r="HN76" s="121" t="s">
        <v>286</v>
      </c>
      <c r="HO76" s="121">
        <v>13.461538461538463</v>
      </c>
      <c r="HP76" s="128">
        <v>11.278195488721805</v>
      </c>
      <c r="HQ76" s="121" t="s">
        <v>286</v>
      </c>
      <c r="HR76" s="121">
        <v>12.598425196850394</v>
      </c>
      <c r="HS76" s="121">
        <v>9.4827586206896566</v>
      </c>
      <c r="HT76" s="129">
        <v>8.1761006289308202</v>
      </c>
      <c r="HU76" s="128">
        <v>14.81481481481481</v>
      </c>
      <c r="HV76" s="114">
        <v>9.8684210526315823</v>
      </c>
      <c r="HW76" s="114">
        <v>11.377245508982039</v>
      </c>
      <c r="HX76" s="114">
        <v>9.5505617977528132</v>
      </c>
      <c r="HY76" s="114">
        <v>9.9999999999999982</v>
      </c>
      <c r="HZ76" s="114">
        <v>12.925170068027208</v>
      </c>
      <c r="IA76" s="114">
        <v>13.297872340425528</v>
      </c>
      <c r="IB76" s="114">
        <v>11.888111888111883</v>
      </c>
      <c r="IC76" s="114">
        <v>6.8627450980392171</v>
      </c>
      <c r="ID76" s="114">
        <v>11.111111111111105</v>
      </c>
      <c r="IE76" s="114">
        <v>5.3030303030303063</v>
      </c>
      <c r="IF76" s="114">
        <v>12.605042016806719</v>
      </c>
      <c r="IG76" s="114">
        <v>10.156250000000002</v>
      </c>
      <c r="IH76" s="114">
        <v>9.6491228070175445</v>
      </c>
      <c r="II76" s="114">
        <v>4.4303797468354436</v>
      </c>
      <c r="IJ76" s="114">
        <v>9.4736842105263168</v>
      </c>
      <c r="IK76" s="114">
        <v>7.9470198675496722</v>
      </c>
      <c r="IL76" s="114">
        <v>4.7058823529411802</v>
      </c>
      <c r="IM76" s="114">
        <v>7.3033707865168527</v>
      </c>
      <c r="IN76" s="114">
        <v>14.285714285714297</v>
      </c>
      <c r="IO76" s="114">
        <v>6.0810810810810825</v>
      </c>
      <c r="IP76" s="114">
        <v>9.5744680851063837</v>
      </c>
      <c r="IQ76" s="114">
        <v>5.5944055944055959</v>
      </c>
      <c r="IR76" s="114">
        <v>1.9417475728155338</v>
      </c>
      <c r="IS76" s="114">
        <v>8.3333333333333357</v>
      </c>
      <c r="IT76" s="114">
        <v>6.015037593984963</v>
      </c>
      <c r="IU76" s="114">
        <v>5.1282051282051286</v>
      </c>
      <c r="IV76" s="114">
        <v>12.698412698412694</v>
      </c>
      <c r="IW76" s="114">
        <v>6.0869565217391308</v>
      </c>
      <c r="IX76" s="114" t="str">
        <f t="shared" si="92"/>
        <v>--</v>
      </c>
      <c r="IY76" s="114" t="str">
        <f t="shared" si="92"/>
        <v>--</v>
      </c>
      <c r="IZ76" s="114" t="str">
        <f t="shared" si="92"/>
        <v>--</v>
      </c>
      <c r="JA76" s="114" t="str">
        <f t="shared" si="92"/>
        <v>--</v>
      </c>
      <c r="JB76" s="114" t="str">
        <f t="shared" si="92"/>
        <v>--</v>
      </c>
      <c r="JC76" s="114" t="str">
        <f t="shared" si="92"/>
        <v>--</v>
      </c>
      <c r="JD76" s="114" t="str">
        <f t="shared" si="92"/>
        <v>--</v>
      </c>
      <c r="JE76" s="114" t="str">
        <f t="shared" si="92"/>
        <v>--</v>
      </c>
      <c r="JF76" s="114" t="str">
        <f t="shared" si="92"/>
        <v>--</v>
      </c>
      <c r="JG76" s="243">
        <v>4.8076923076923102</v>
      </c>
      <c r="JH76" s="243">
        <v>6.8181818181818201</v>
      </c>
      <c r="JI76" s="243">
        <v>6.7961165048543704</v>
      </c>
      <c r="JJ76" s="243">
        <v>10.8527131782946</v>
      </c>
      <c r="JK76" s="243">
        <v>10.0917431192661</v>
      </c>
      <c r="JL76" s="243">
        <v>10.6796116504854</v>
      </c>
      <c r="JM76" s="243">
        <v>13.461538461538501</v>
      </c>
      <c r="JN76" s="243">
        <v>14.3939393939394</v>
      </c>
      <c r="JO76" s="243">
        <v>6.7961165048543704</v>
      </c>
      <c r="JP76" s="243">
        <v>13.178294573643401</v>
      </c>
      <c r="JQ76" s="243">
        <v>10.0917431192661</v>
      </c>
      <c r="JR76" s="243">
        <v>15.5339805825243</v>
      </c>
      <c r="JS76" s="243">
        <v>18.269230769230798</v>
      </c>
      <c r="JT76" s="243">
        <v>10.6060606060606</v>
      </c>
      <c r="JU76" s="243">
        <v>6.7961165048543704</v>
      </c>
      <c r="JV76" s="243">
        <v>17.0542635658915</v>
      </c>
      <c r="JW76" s="243">
        <v>11.926605504587201</v>
      </c>
      <c r="JX76" s="243">
        <v>9.7087378640776691</v>
      </c>
      <c r="JY76" s="243">
        <v>12.5</v>
      </c>
      <c r="JZ76" s="243">
        <v>9.1603053435114603</v>
      </c>
      <c r="KA76" s="243">
        <v>16.504854368932001</v>
      </c>
      <c r="KB76" s="243">
        <v>10.8527131782946</v>
      </c>
      <c r="KC76" s="243">
        <v>10.0917431192661</v>
      </c>
      <c r="KD76" s="243">
        <v>19.417475728155299</v>
      </c>
      <c r="KE76" s="243">
        <v>4.5454545454545503</v>
      </c>
      <c r="KF76" s="128" t="str">
        <f t="shared" si="78"/>
        <v>--</v>
      </c>
      <c r="KG76" s="243">
        <v>18.446601941747598</v>
      </c>
      <c r="KH76" s="247">
        <v>0.76923076923076905</v>
      </c>
      <c r="KI76" s="128" t="str">
        <f t="shared" si="79"/>
        <v>--</v>
      </c>
      <c r="KJ76" s="243">
        <v>13.5922330097087</v>
      </c>
      <c r="KK76" s="243">
        <v>8.3333333333333304</v>
      </c>
      <c r="KL76" s="243">
        <v>7.5187969924812004</v>
      </c>
      <c r="KM76" s="243">
        <v>4.8543689320388399</v>
      </c>
      <c r="KN76" s="243">
        <v>6.1538461538461497</v>
      </c>
      <c r="KO76" s="243">
        <v>1.8181818181818199</v>
      </c>
      <c r="KP76" s="243">
        <v>9.7087378640776691</v>
      </c>
      <c r="KQ76" s="220">
        <v>10.8527131782946</v>
      </c>
      <c r="KR76" s="220">
        <v>4.1666666666666696</v>
      </c>
      <c r="KS76" s="220">
        <v>10.15625</v>
      </c>
      <c r="KT76" s="220">
        <v>9.1666666666666696</v>
      </c>
      <c r="KU76" s="220">
        <v>14.9606299212598</v>
      </c>
      <c r="KV76" s="220">
        <v>13.445378151260501</v>
      </c>
      <c r="KW76" s="220">
        <v>3.9370078740157499</v>
      </c>
      <c r="KX76" s="220">
        <v>5.8333333333333304</v>
      </c>
      <c r="KY76" s="128" t="str">
        <f t="shared" si="81"/>
        <v>--</v>
      </c>
      <c r="KZ76" s="128" t="str">
        <f t="shared" si="81"/>
        <v>--</v>
      </c>
      <c r="LA76" s="220">
        <v>3.125</v>
      </c>
      <c r="LB76" s="128" t="str">
        <f t="shared" si="80"/>
        <v>--</v>
      </c>
      <c r="LC76" s="295">
        <v>25.384615384615387</v>
      </c>
      <c r="LD76" s="295">
        <v>19.827586206896548</v>
      </c>
      <c r="LE76" s="295">
        <v>15.753424657534248</v>
      </c>
      <c r="LF76" s="295">
        <v>4.5045045045045056</v>
      </c>
      <c r="LG76" s="295">
        <v>28.099173553719027</v>
      </c>
      <c r="LH76" s="295">
        <v>21.374045801526723</v>
      </c>
      <c r="LI76" s="295">
        <v>11.206896551724137</v>
      </c>
      <c r="LJ76" s="295">
        <v>5.7692307692307709</v>
      </c>
      <c r="LK76" s="380">
        <v>36.923076923076941</v>
      </c>
      <c r="LL76" s="381">
        <v>24.409448818897641</v>
      </c>
      <c r="LM76" s="381">
        <v>9.2857142857142865</v>
      </c>
      <c r="LN76" s="381">
        <v>9.5652173913043494</v>
      </c>
      <c r="LO76" s="380">
        <v>19.379844961240313</v>
      </c>
      <c r="LP76" s="381">
        <v>19.827586206896555</v>
      </c>
      <c r="LQ76" s="381">
        <v>12.328767123287674</v>
      </c>
      <c r="LR76" s="381">
        <v>5.4054054054054088</v>
      </c>
      <c r="LS76" s="381">
        <v>20.833333333333332</v>
      </c>
      <c r="LT76" s="381">
        <v>19.696969696969695</v>
      </c>
      <c r="LU76" s="381">
        <v>11.206896551724135</v>
      </c>
      <c r="LV76" s="381">
        <v>4.8076923076923075</v>
      </c>
      <c r="LW76" s="381">
        <v>28.461538461538478</v>
      </c>
      <c r="LX76" s="381">
        <v>28.346456692913389</v>
      </c>
      <c r="LY76" s="381">
        <v>16.428571428571427</v>
      </c>
      <c r="LZ76" s="381">
        <v>8.6956521739130448</v>
      </c>
      <c r="MA76" s="380">
        <v>41.221374045801554</v>
      </c>
      <c r="MB76" s="381">
        <v>26.956521739130444</v>
      </c>
      <c r="MC76" s="381">
        <v>27.777777777777789</v>
      </c>
      <c r="MD76" s="381">
        <v>25.225225225225227</v>
      </c>
      <c r="ME76" s="381">
        <v>36.06557377049181</v>
      </c>
      <c r="MF76" s="381">
        <v>37.878787878787882</v>
      </c>
      <c r="MG76" s="381">
        <v>25.862068965517256</v>
      </c>
      <c r="MH76" s="381">
        <v>20.192307692307697</v>
      </c>
      <c r="MI76" s="381">
        <v>42.187499999999979</v>
      </c>
      <c r="MJ76" s="381">
        <v>40.157480314960615</v>
      </c>
      <c r="MK76" s="381">
        <v>23.021582733812949</v>
      </c>
      <c r="ML76" s="381">
        <v>22.608695652173918</v>
      </c>
      <c r="MM76" s="378" t="str">
        <f t="shared" si="82"/>
        <v>--</v>
      </c>
      <c r="MN76" s="381">
        <v>25.000000000000007</v>
      </c>
      <c r="MO76" s="381">
        <v>23.80952380952381</v>
      </c>
      <c r="MP76" s="381">
        <v>28.828828828828836</v>
      </c>
      <c r="MQ76" s="378" t="str">
        <f t="shared" si="83"/>
        <v>--</v>
      </c>
      <c r="MR76" s="381">
        <v>30.534351145038183</v>
      </c>
      <c r="MS76" s="381">
        <v>18.103448275862082</v>
      </c>
      <c r="MT76" s="381">
        <v>19.230769230769234</v>
      </c>
      <c r="MU76" s="378" t="str">
        <f t="shared" si="84"/>
        <v>--</v>
      </c>
      <c r="MV76" s="381">
        <v>37.795275590551171</v>
      </c>
      <c r="MW76" s="381">
        <v>25.899280575539564</v>
      </c>
      <c r="MX76" s="381">
        <v>22.608695652173914</v>
      </c>
      <c r="MY76" s="380">
        <v>31.782945736434115</v>
      </c>
      <c r="MZ76" s="381">
        <v>25.862068965517242</v>
      </c>
      <c r="NA76" s="381">
        <v>25.850340136054417</v>
      </c>
      <c r="NB76" s="381">
        <v>18.918918918918912</v>
      </c>
      <c r="NC76" s="381">
        <v>31.404958677685947</v>
      </c>
      <c r="ND76" s="381">
        <v>42.424242424242436</v>
      </c>
      <c r="NE76" s="381">
        <v>29.310344827586203</v>
      </c>
      <c r="NF76" s="381">
        <v>21.15384615384616</v>
      </c>
      <c r="NG76" s="381">
        <v>44.88188976377954</v>
      </c>
      <c r="NH76" s="381">
        <v>37.795275590551164</v>
      </c>
      <c r="NI76" s="381">
        <v>29.285714285714295</v>
      </c>
      <c r="NJ76" s="381">
        <v>18.260869565217405</v>
      </c>
      <c r="NK76" s="380">
        <v>14.615384615384622</v>
      </c>
      <c r="NL76" s="381">
        <v>14.655172413793103</v>
      </c>
      <c r="NM76" s="381">
        <v>8.9041095890411022</v>
      </c>
      <c r="NN76" s="381">
        <v>2.7027027027027026</v>
      </c>
      <c r="NO76" s="381">
        <v>13.223140495867773</v>
      </c>
      <c r="NP76" s="381">
        <v>15.909090909090908</v>
      </c>
      <c r="NQ76" s="381">
        <v>17.241379310344833</v>
      </c>
      <c r="NR76" s="381">
        <v>0.96153846153846123</v>
      </c>
      <c r="NS76" s="381">
        <v>14.728682170542641</v>
      </c>
      <c r="NT76" s="381">
        <v>12.598425196850402</v>
      </c>
      <c r="NU76" s="381">
        <v>6.428571428571427</v>
      </c>
      <c r="NV76" s="381">
        <v>3.4482758620689657</v>
      </c>
      <c r="NW76" s="380">
        <v>6.1538461538461524</v>
      </c>
      <c r="NX76" s="381">
        <v>11.206896551724137</v>
      </c>
      <c r="NY76" s="381">
        <v>10.273972602739731</v>
      </c>
      <c r="NZ76" s="381">
        <v>3.6036036036036032</v>
      </c>
      <c r="OA76" s="381">
        <v>11.570247933884298</v>
      </c>
      <c r="OB76" s="381">
        <v>13.636363636363637</v>
      </c>
      <c r="OC76" s="381">
        <v>9.4827586206896584</v>
      </c>
      <c r="OD76" s="381">
        <v>3.846153846153844</v>
      </c>
      <c r="OE76" s="381">
        <v>9.2307692307692353</v>
      </c>
      <c r="OF76" s="381">
        <v>15.748031496062991</v>
      </c>
      <c r="OG76" s="381">
        <v>10.071942446043169</v>
      </c>
      <c r="OH76" s="381">
        <v>7.7586206896551779</v>
      </c>
      <c r="OI76" s="380">
        <v>12.500000000000002</v>
      </c>
      <c r="OJ76" s="381">
        <v>12.06896551724139</v>
      </c>
      <c r="OK76" s="381">
        <v>8.9041095890410986</v>
      </c>
      <c r="OL76" s="381">
        <v>3.6036036036036037</v>
      </c>
      <c r="OM76" s="381">
        <v>17.355371900826455</v>
      </c>
      <c r="ON76" s="381">
        <v>15.151515151515147</v>
      </c>
      <c r="OO76" s="381">
        <v>14.655172413793103</v>
      </c>
      <c r="OP76" s="381">
        <v>8.6538461538461533</v>
      </c>
      <c r="OQ76" s="381">
        <v>14.843749999999995</v>
      </c>
      <c r="OR76" s="381">
        <v>11.811023622047248</v>
      </c>
      <c r="OS76" s="381">
        <v>10</v>
      </c>
      <c r="OT76" s="381">
        <v>6.8965517241379342</v>
      </c>
      <c r="OU76" s="378" t="str">
        <f t="shared" si="85"/>
        <v>--</v>
      </c>
      <c r="OV76" s="381">
        <v>15.517241379310347</v>
      </c>
      <c r="OW76" s="381">
        <v>14.383561643835625</v>
      </c>
      <c r="OX76" s="381">
        <v>9.0090090090090129</v>
      </c>
      <c r="OY76" s="378" t="str">
        <f t="shared" si="86"/>
        <v>--</v>
      </c>
      <c r="OZ76" s="381">
        <v>12.21374045801527</v>
      </c>
      <c r="PA76" s="381">
        <v>17.241379310344822</v>
      </c>
      <c r="PB76" s="381">
        <v>8.6538461538461586</v>
      </c>
      <c r="PC76" s="378" t="str">
        <f t="shared" si="87"/>
        <v>--</v>
      </c>
      <c r="PD76" s="381">
        <v>15.748031496062984</v>
      </c>
      <c r="PE76" s="381">
        <v>14.285714285714292</v>
      </c>
      <c r="PF76" s="381">
        <v>8.6206896551724164</v>
      </c>
      <c r="PG76" s="380">
        <v>18.604651162790695</v>
      </c>
      <c r="PH76" s="381">
        <v>15.65217391304348</v>
      </c>
      <c r="PI76" s="381">
        <v>7.5342465753424701</v>
      </c>
      <c r="PJ76" s="381">
        <v>7.2072072072072109</v>
      </c>
      <c r="PK76" s="381">
        <v>18.181818181818187</v>
      </c>
      <c r="PL76" s="381">
        <v>14.393939393939398</v>
      </c>
      <c r="PM76" s="381">
        <v>16.379310344827584</v>
      </c>
      <c r="PN76" s="381">
        <v>9.615384615384615</v>
      </c>
      <c r="PO76" s="381">
        <v>10.236220472440953</v>
      </c>
      <c r="PP76" s="381">
        <v>21.428571428571427</v>
      </c>
      <c r="PQ76" s="381">
        <v>8.571428571428573</v>
      </c>
      <c r="PR76" s="381">
        <v>10.344827586206897</v>
      </c>
      <c r="PS76" s="380">
        <v>8.6614173228346445</v>
      </c>
      <c r="PT76" s="381">
        <v>12.389380530973456</v>
      </c>
      <c r="PU76" s="381">
        <v>10.000000000000004</v>
      </c>
      <c r="PV76" s="381">
        <v>3.571428571428573</v>
      </c>
      <c r="PW76" s="380">
        <v>11.811023622047244</v>
      </c>
      <c r="PX76" s="381">
        <v>16.814159292035402</v>
      </c>
      <c r="PY76" s="381">
        <v>14.503816793893135</v>
      </c>
      <c r="PZ76" s="381">
        <v>10.714285714285715</v>
      </c>
      <c r="QA76" s="380">
        <v>19.047619047619047</v>
      </c>
      <c r="QB76" s="381">
        <v>19.298245614035093</v>
      </c>
      <c r="QC76" s="381">
        <v>11.450381679389318</v>
      </c>
      <c r="QD76" s="381">
        <v>8.0357142857142865</v>
      </c>
      <c r="QE76" s="380">
        <v>6.2992125984251954</v>
      </c>
      <c r="QF76" s="381">
        <v>10.619469026548668</v>
      </c>
      <c r="QG76" s="381">
        <v>7.6335877862595467</v>
      </c>
      <c r="QH76" s="381">
        <v>9.8214285714285712</v>
      </c>
      <c r="QI76" s="380">
        <v>19.531249999999986</v>
      </c>
      <c r="QJ76" s="381">
        <v>10.185185185185185</v>
      </c>
      <c r="QK76" s="381">
        <v>16.058394160583951</v>
      </c>
      <c r="QL76" s="381">
        <v>17.307692307692299</v>
      </c>
      <c r="QM76" s="378" t="str">
        <f t="shared" si="88"/>
        <v>--</v>
      </c>
      <c r="QN76" s="381">
        <v>15.384615384615387</v>
      </c>
      <c r="QO76" s="381">
        <v>21.818181818181813</v>
      </c>
      <c r="QP76" s="381">
        <v>11.6504854368932</v>
      </c>
      <c r="QQ76" s="378" t="str">
        <f t="shared" si="89"/>
        <v>--</v>
      </c>
      <c r="QR76" s="381">
        <v>22.881355932203384</v>
      </c>
      <c r="QS76" s="381">
        <v>26.71755725190841</v>
      </c>
      <c r="QT76" s="381">
        <v>11.607142857142856</v>
      </c>
      <c r="QU76" s="380">
        <v>8.661417322834648</v>
      </c>
      <c r="QV76" s="381">
        <v>11.92660550458716</v>
      </c>
      <c r="QW76" s="381">
        <v>9.7014925373134364</v>
      </c>
      <c r="QX76" s="381">
        <v>13.592233009708734</v>
      </c>
      <c r="QY76" s="378" t="str">
        <f t="shared" si="90"/>
        <v>--</v>
      </c>
      <c r="QZ76" s="381">
        <v>13.953488372093023</v>
      </c>
      <c r="RA76" s="381">
        <v>14.814814814814818</v>
      </c>
      <c r="RB76" s="381">
        <v>13.592233009708741</v>
      </c>
      <c r="RC76" s="378" t="str">
        <f t="shared" si="91"/>
        <v>--</v>
      </c>
      <c r="RD76" s="381">
        <v>16.101694915254239</v>
      </c>
      <c r="RE76" s="381">
        <v>17.829457364341089</v>
      </c>
      <c r="RF76" s="381">
        <v>9.8214285714285694</v>
      </c>
    </row>
    <row r="77" spans="1:474" x14ac:dyDescent="0.25">
      <c r="A77" s="114">
        <v>73</v>
      </c>
      <c r="B77" s="93" t="s">
        <v>73</v>
      </c>
      <c r="C77" s="126">
        <v>27.990571596935762</v>
      </c>
      <c r="D77" s="126">
        <v>24.948132780082986</v>
      </c>
      <c r="E77" s="126">
        <v>15.428571428571418</v>
      </c>
      <c r="F77" s="126">
        <v>22.857142857142843</v>
      </c>
      <c r="G77" s="126">
        <v>27.083333333333321</v>
      </c>
      <c r="H77" s="126">
        <v>17.582417582417619</v>
      </c>
      <c r="I77" s="126">
        <v>25.607902735562291</v>
      </c>
      <c r="J77" s="126">
        <v>25.19685039370076</v>
      </c>
      <c r="K77" s="126">
        <v>15.31707317073171</v>
      </c>
      <c r="L77" s="126">
        <v>21.778447626224555</v>
      </c>
      <c r="M77" s="128">
        <v>22.692574600971557</v>
      </c>
      <c r="N77" s="128">
        <v>16.98774080560419</v>
      </c>
      <c r="O77" s="128">
        <v>26.524390243902456</v>
      </c>
      <c r="P77" s="128">
        <v>21.093000958772766</v>
      </c>
      <c r="Q77" s="128">
        <v>16.099476439790575</v>
      </c>
      <c r="R77" s="128">
        <v>55.425219941348942</v>
      </c>
      <c r="S77" s="128">
        <v>45.695020746887941</v>
      </c>
      <c r="T77" s="128">
        <v>28.031383737517814</v>
      </c>
      <c r="U77" s="128">
        <v>58.747447243022457</v>
      </c>
      <c r="V77" s="128">
        <v>54.334554334554319</v>
      </c>
      <c r="W77" s="128">
        <v>29.952830188679265</v>
      </c>
      <c r="X77" s="128">
        <v>53.759398496240543</v>
      </c>
      <c r="Y77" s="128">
        <v>48.571428571428562</v>
      </c>
      <c r="Z77" s="128">
        <v>29.589843749999968</v>
      </c>
      <c r="AA77" s="128">
        <v>50.415094339622627</v>
      </c>
      <c r="AB77" s="132">
        <v>45.839112343966747</v>
      </c>
      <c r="AC77" s="132">
        <v>31.167690956979804</v>
      </c>
      <c r="AD77" s="132">
        <v>57.664974619289275</v>
      </c>
      <c r="AE77" s="132">
        <v>42.186001917545525</v>
      </c>
      <c r="AF77" s="128">
        <v>28.157894736842103</v>
      </c>
      <c r="AG77" s="126">
        <v>41.946902654867273</v>
      </c>
      <c r="AH77" s="126">
        <v>25.93555093555096</v>
      </c>
      <c r="AI77" s="133">
        <v>11.945636623748197</v>
      </c>
      <c r="AJ77" s="133">
        <v>43.090537780803345</v>
      </c>
      <c r="AK77" s="128">
        <v>33.927473878303658</v>
      </c>
      <c r="AL77" s="128">
        <v>14.465408805031455</v>
      </c>
      <c r="AM77" s="128">
        <v>42.133131618759393</v>
      </c>
      <c r="AN77" s="128">
        <v>27.44817726947819</v>
      </c>
      <c r="AO77" s="128">
        <v>18.217433888344758</v>
      </c>
      <c r="AP77" s="128">
        <v>34.318181818181849</v>
      </c>
      <c r="AQ77" s="128">
        <v>29.097222222222229</v>
      </c>
      <c r="AR77" s="128">
        <v>17.440841367221722</v>
      </c>
      <c r="AS77" s="128">
        <v>38.719512195121936</v>
      </c>
      <c r="AT77" s="128">
        <v>25.769230769230802</v>
      </c>
      <c r="AU77" s="128">
        <v>13.6842105263158</v>
      </c>
      <c r="AV77" s="128" t="s">
        <v>286</v>
      </c>
      <c r="AW77" s="128" t="s">
        <v>286</v>
      </c>
      <c r="AX77" s="132" t="s">
        <v>286</v>
      </c>
      <c r="AY77" s="132" t="s">
        <v>286</v>
      </c>
      <c r="AZ77" s="132" t="s">
        <v>286</v>
      </c>
      <c r="BA77" s="132" t="s">
        <v>286</v>
      </c>
      <c r="BB77" s="128" t="s">
        <v>286</v>
      </c>
      <c r="BC77" s="132" t="s">
        <v>286</v>
      </c>
      <c r="BD77" s="132" t="s">
        <v>286</v>
      </c>
      <c r="BE77" s="132" t="s">
        <v>286</v>
      </c>
      <c r="BF77" s="132">
        <v>19.972164231036896</v>
      </c>
      <c r="BG77" s="128">
        <v>19.315188762072008</v>
      </c>
      <c r="BH77" s="121" t="s">
        <v>286</v>
      </c>
      <c r="BI77" s="121">
        <v>19.519230769230763</v>
      </c>
      <c r="BJ77" s="121">
        <v>16.492146596858632</v>
      </c>
      <c r="BK77" s="121" t="s">
        <v>286</v>
      </c>
      <c r="BL77" s="128" t="s">
        <v>286</v>
      </c>
      <c r="BM77" s="121" t="s">
        <v>286</v>
      </c>
      <c r="BN77" s="114" t="s">
        <v>286</v>
      </c>
      <c r="BO77" s="114" t="s">
        <v>286</v>
      </c>
      <c r="BP77" s="114" t="s">
        <v>286</v>
      </c>
      <c r="BQ77" s="128" t="s">
        <v>286</v>
      </c>
      <c r="BR77" s="121" t="s">
        <v>286</v>
      </c>
      <c r="BS77" s="121" t="s">
        <v>286</v>
      </c>
      <c r="BT77" s="121" t="s">
        <v>286</v>
      </c>
      <c r="BU77" s="128">
        <v>28.521859819569755</v>
      </c>
      <c r="BV77" s="121">
        <v>23.137598597721308</v>
      </c>
      <c r="BW77" s="121" t="s">
        <v>286</v>
      </c>
      <c r="BX77" s="121">
        <v>27.718960538979779</v>
      </c>
      <c r="BY77" s="128">
        <v>23.591087811271297</v>
      </c>
      <c r="BZ77" s="121">
        <v>37.79848573092606</v>
      </c>
      <c r="CA77" s="121">
        <v>37.538619979402675</v>
      </c>
      <c r="CB77" s="121">
        <v>27.505330490405122</v>
      </c>
      <c r="CC77" s="128">
        <v>38.451268357810378</v>
      </c>
      <c r="CD77" s="121">
        <v>42.822531798909736</v>
      </c>
      <c r="CE77" s="121">
        <v>27.607843137254907</v>
      </c>
      <c r="CF77" s="121">
        <v>44.017725258493336</v>
      </c>
      <c r="CG77" s="128">
        <v>40.296400846859534</v>
      </c>
      <c r="CH77" s="121">
        <v>30.29126213592237</v>
      </c>
      <c r="CI77" s="121">
        <v>35.007496251874109</v>
      </c>
      <c r="CJ77" s="121">
        <v>31.808731808731796</v>
      </c>
      <c r="CK77" s="121">
        <v>25.437062937062937</v>
      </c>
      <c r="CL77" s="121">
        <v>37.00707785642058</v>
      </c>
      <c r="CM77" s="121">
        <v>32.639545884579</v>
      </c>
      <c r="CN77" s="121">
        <v>25.487646293888183</v>
      </c>
      <c r="CO77" s="121">
        <v>8.1145584725537017</v>
      </c>
      <c r="CP77" s="128">
        <v>10.036213140196594</v>
      </c>
      <c r="CQ77" s="121">
        <v>11.332858161083381</v>
      </c>
      <c r="CR77" s="121">
        <v>8.2135523613962942</v>
      </c>
      <c r="CS77" s="114">
        <v>10.692588092345078</v>
      </c>
      <c r="CT77" s="114">
        <v>12.342767295597477</v>
      </c>
      <c r="CU77" s="128">
        <v>9.5094339622641542</v>
      </c>
      <c r="CV77" s="121">
        <v>17.138810198300277</v>
      </c>
      <c r="CW77" s="121">
        <v>12.596899224806213</v>
      </c>
      <c r="CX77" s="114">
        <v>8.4112149532710276</v>
      </c>
      <c r="CY77" s="114">
        <v>14.106145251396619</v>
      </c>
      <c r="CZ77" s="128">
        <v>14.827890556045872</v>
      </c>
      <c r="DA77" s="121">
        <v>8.6446104589114228</v>
      </c>
      <c r="DB77" s="121">
        <v>17.433888344760014</v>
      </c>
      <c r="DC77" s="114">
        <v>16.069057104913668</v>
      </c>
      <c r="DD77" s="114" t="s">
        <v>286</v>
      </c>
      <c r="DE77" s="128" t="s">
        <v>286</v>
      </c>
      <c r="DF77" s="121" t="s">
        <v>286</v>
      </c>
      <c r="DG77" s="121" t="s">
        <v>286</v>
      </c>
      <c r="DH77" s="114" t="s">
        <v>286</v>
      </c>
      <c r="DI77" s="114" t="s">
        <v>286</v>
      </c>
      <c r="DJ77" s="128" t="s">
        <v>286</v>
      </c>
      <c r="DK77" s="121" t="s">
        <v>286</v>
      </c>
      <c r="DL77" s="121" t="s">
        <v>286</v>
      </c>
      <c r="DM77" s="121">
        <v>55.154251316779629</v>
      </c>
      <c r="DN77" s="121">
        <v>40.848990953375072</v>
      </c>
      <c r="DO77" s="128">
        <v>30.104712041884831</v>
      </c>
      <c r="DP77" s="121">
        <v>54.378818737270876</v>
      </c>
      <c r="DQ77" s="121">
        <v>41.271347248576916</v>
      </c>
      <c r="DR77" s="121">
        <v>28.067885117493478</v>
      </c>
      <c r="DS77" s="121" t="s">
        <v>286</v>
      </c>
      <c r="DT77" s="128" t="s">
        <v>286</v>
      </c>
      <c r="DU77" s="131" t="s">
        <v>286</v>
      </c>
      <c r="DV77" s="131" t="s">
        <v>286</v>
      </c>
      <c r="DW77" s="114" t="s">
        <v>286</v>
      </c>
      <c r="DX77" s="131" t="s">
        <v>286</v>
      </c>
      <c r="DY77" s="128" t="s">
        <v>286</v>
      </c>
      <c r="DZ77" s="128" t="s">
        <v>286</v>
      </c>
      <c r="EA77" s="128" t="s">
        <v>286</v>
      </c>
      <c r="EB77" s="128">
        <v>41.804511278195505</v>
      </c>
      <c r="EC77" s="128">
        <v>49.652294853963753</v>
      </c>
      <c r="ED77" s="128">
        <v>38.737949167396998</v>
      </c>
      <c r="EE77" s="128">
        <v>44.455747711088506</v>
      </c>
      <c r="EF77" s="128">
        <v>47.573739295908709</v>
      </c>
      <c r="EG77" s="128">
        <v>37.109374999999964</v>
      </c>
      <c r="EH77" s="128">
        <v>3.4843205574912939</v>
      </c>
      <c r="EI77" s="128">
        <v>8.2431736218444058</v>
      </c>
      <c r="EJ77" s="128">
        <v>5.6147832267235307</v>
      </c>
      <c r="EK77" s="128">
        <v>2.286482851378616</v>
      </c>
      <c r="EL77" s="121">
        <v>5.275924802910855</v>
      </c>
      <c r="EM77" s="121">
        <v>6.1912225705329238</v>
      </c>
      <c r="EN77" s="121">
        <v>3.8433111603843324</v>
      </c>
      <c r="EO77" s="121">
        <v>6.3380281690140841</v>
      </c>
      <c r="EP77" s="128">
        <v>5.3501945525291799</v>
      </c>
      <c r="EQ77" s="121">
        <v>1.8726591760299616</v>
      </c>
      <c r="ER77" s="121">
        <v>5.5013927576601516</v>
      </c>
      <c r="ES77" s="121">
        <v>6.9116360454943138</v>
      </c>
      <c r="ET77" s="121">
        <v>2.9322548028311433</v>
      </c>
      <c r="EU77" s="128">
        <v>5.3282588011417804</v>
      </c>
      <c r="EV77" s="121">
        <v>7.142857142857145</v>
      </c>
      <c r="EW77" s="121">
        <v>8.2430806257521176</v>
      </c>
      <c r="EX77" s="121">
        <v>7.8686816050026032</v>
      </c>
      <c r="EY77" s="121">
        <v>6.9919883466860897</v>
      </c>
      <c r="EZ77" s="128">
        <v>7.1428571428571432</v>
      </c>
      <c r="FA77" s="121">
        <v>8.6929330831769782</v>
      </c>
      <c r="FB77" s="121">
        <v>6.0126582278480951</v>
      </c>
      <c r="FC77" s="121">
        <v>8.7183308494784093</v>
      </c>
      <c r="FD77" s="121">
        <v>10.072992700729941</v>
      </c>
      <c r="FE77" s="128">
        <v>6.6863323500491649</v>
      </c>
      <c r="FF77" s="121">
        <v>7.3484848484848468</v>
      </c>
      <c r="FG77" s="121">
        <v>7.1834992887624454</v>
      </c>
      <c r="FH77" s="121">
        <v>6.5847234416154512</v>
      </c>
      <c r="FI77" s="121">
        <v>7.3997944501541584</v>
      </c>
      <c r="FJ77" s="128">
        <v>8.6538461538461533</v>
      </c>
      <c r="FK77" s="121">
        <v>7.4468085106383004</v>
      </c>
      <c r="FL77" s="121">
        <v>19.774346793349153</v>
      </c>
      <c r="FM77" s="121">
        <v>27.632950990615168</v>
      </c>
      <c r="FN77" s="121">
        <v>21.293604651162806</v>
      </c>
      <c r="FO77" s="128">
        <v>15.358361774744038</v>
      </c>
      <c r="FP77" s="121">
        <v>24.764890282131631</v>
      </c>
      <c r="FQ77" s="121">
        <v>19.873317498020583</v>
      </c>
      <c r="FR77" s="121">
        <v>17.964071856287433</v>
      </c>
      <c r="FS77" s="121">
        <v>21.271929824561443</v>
      </c>
      <c r="FT77" s="128">
        <v>20.825147347740668</v>
      </c>
      <c r="FU77" s="121">
        <v>9.4153378891419912</v>
      </c>
      <c r="FV77" s="121">
        <v>15.400993612491106</v>
      </c>
      <c r="FW77" s="121">
        <v>12.993854258121161</v>
      </c>
      <c r="FX77" s="121">
        <v>12.139917695473251</v>
      </c>
      <c r="FY77" s="128">
        <v>14.285714285714299</v>
      </c>
      <c r="FZ77" s="121">
        <v>12.81708945260347</v>
      </c>
      <c r="GA77" s="121">
        <v>39.820895522388064</v>
      </c>
      <c r="GB77" s="121">
        <v>36.46812957157784</v>
      </c>
      <c r="GC77" s="121">
        <v>20.159535895576472</v>
      </c>
      <c r="GD77" s="128">
        <v>33.744010951403098</v>
      </c>
      <c r="GE77" s="121">
        <v>36.941472624292075</v>
      </c>
      <c r="GF77" s="121">
        <v>21.518987341772149</v>
      </c>
      <c r="GG77" s="121">
        <v>33.157894736842138</v>
      </c>
      <c r="GH77" s="121">
        <v>28.090709583028506</v>
      </c>
      <c r="GI77" s="128">
        <v>18.522167487684712</v>
      </c>
      <c r="GJ77" s="121">
        <v>23.158694001518612</v>
      </c>
      <c r="GK77" s="121">
        <v>24.751066856330031</v>
      </c>
      <c r="GL77" s="121">
        <v>15.026362038664296</v>
      </c>
      <c r="GM77" s="130">
        <v>29.072164948453615</v>
      </c>
      <c r="GN77" s="128">
        <v>18.798449612403132</v>
      </c>
      <c r="GO77" s="121">
        <v>13.941018766756027</v>
      </c>
      <c r="GP77" s="121">
        <v>8.9720736779560362</v>
      </c>
      <c r="GQ77" s="121">
        <v>23.787167449139261</v>
      </c>
      <c r="GR77" s="121">
        <v>25.199709513434968</v>
      </c>
      <c r="GS77" s="128">
        <v>5.8179329226557153</v>
      </c>
      <c r="GT77" s="121">
        <v>20.52730696798497</v>
      </c>
      <c r="GU77" s="121">
        <v>28.072957969865165</v>
      </c>
      <c r="GV77" s="121">
        <v>7.0464767616192008</v>
      </c>
      <c r="GW77" s="121">
        <v>18.016046681254565</v>
      </c>
      <c r="GX77" s="128">
        <v>26.34194831013917</v>
      </c>
      <c r="GY77" s="128">
        <v>4.855842185128985</v>
      </c>
      <c r="GZ77" s="128">
        <v>16.927453769559019</v>
      </c>
      <c r="HA77" s="128">
        <v>18.749999999999996</v>
      </c>
      <c r="HB77" s="128">
        <v>5.5555555555555518</v>
      </c>
      <c r="HC77" s="128">
        <v>13.939980638915779</v>
      </c>
      <c r="HD77" s="128">
        <v>19.060402684563751</v>
      </c>
      <c r="HE77" s="128" t="s">
        <v>286</v>
      </c>
      <c r="HF77" s="128" t="s">
        <v>286</v>
      </c>
      <c r="HG77" s="128" t="s">
        <v>286</v>
      </c>
      <c r="HH77" s="128" t="s">
        <v>286</v>
      </c>
      <c r="HI77" s="128" t="s">
        <v>286</v>
      </c>
      <c r="HJ77" s="128" t="s">
        <v>286</v>
      </c>
      <c r="HK77" s="128" t="s">
        <v>286</v>
      </c>
      <c r="HL77" s="121" t="s">
        <v>286</v>
      </c>
      <c r="HM77" s="121" t="s">
        <v>286</v>
      </c>
      <c r="HN77" s="121" t="s">
        <v>286</v>
      </c>
      <c r="HO77" s="121">
        <v>9.517045454545471</v>
      </c>
      <c r="HP77" s="128">
        <v>14.499121265377861</v>
      </c>
      <c r="HQ77" s="121" t="s">
        <v>286</v>
      </c>
      <c r="HR77" s="121">
        <v>10.949612403100753</v>
      </c>
      <c r="HS77" s="121">
        <v>13.829787234042549</v>
      </c>
      <c r="HT77" s="129">
        <v>9.3452380952380985</v>
      </c>
      <c r="HU77" s="128">
        <v>10.810810810810787</v>
      </c>
      <c r="HV77" s="114">
        <v>9.2605886575735763</v>
      </c>
      <c r="HW77" s="114">
        <v>11.325966850828731</v>
      </c>
      <c r="HX77" s="114">
        <v>9.4730238393977348</v>
      </c>
      <c r="HY77" s="114">
        <v>8.2872928176795533</v>
      </c>
      <c r="HZ77" s="114">
        <v>11.76470588235294</v>
      </c>
      <c r="IA77" s="114">
        <v>11.320754716981124</v>
      </c>
      <c r="IB77" s="114">
        <v>7.6696165191740384</v>
      </c>
      <c r="IC77" s="114">
        <v>10.829493087557605</v>
      </c>
      <c r="ID77" s="114">
        <v>9.6222380612972422</v>
      </c>
      <c r="IE77" s="114">
        <v>8.4358523725834704</v>
      </c>
      <c r="IF77" s="114">
        <v>11.017838405036727</v>
      </c>
      <c r="IG77" s="114">
        <v>10.174418604651155</v>
      </c>
      <c r="IH77" s="114">
        <v>7.7436582109479319</v>
      </c>
      <c r="II77" s="114">
        <v>4.6539379474940361</v>
      </c>
      <c r="IJ77" s="114">
        <v>7.968750000000008</v>
      </c>
      <c r="IK77" s="114">
        <v>8.0633549316054722</v>
      </c>
      <c r="IL77" s="114">
        <v>4.6527777777777768</v>
      </c>
      <c r="IM77" s="114">
        <v>7.2190834902699308</v>
      </c>
      <c r="IN77" s="114">
        <v>6.4031620553359732</v>
      </c>
      <c r="IO77" s="114">
        <v>6.2688821752265964</v>
      </c>
      <c r="IP77" s="114">
        <v>7.2463768115942075</v>
      </c>
      <c r="IQ77" s="114">
        <v>6.3178677196446253</v>
      </c>
      <c r="IR77" s="114">
        <v>5.1262433052792735</v>
      </c>
      <c r="IS77" s="114">
        <v>6.6808813077469802</v>
      </c>
      <c r="IT77" s="114">
        <v>7.2310405643738997</v>
      </c>
      <c r="IU77" s="114">
        <v>4.2355371900826455</v>
      </c>
      <c r="IV77" s="114">
        <v>7.3714839961202756</v>
      </c>
      <c r="IW77" s="114">
        <v>6.3172043010752734</v>
      </c>
      <c r="IX77" s="114" t="str">
        <f t="shared" si="92"/>
        <v>--</v>
      </c>
      <c r="IY77" s="114" t="str">
        <f t="shared" si="92"/>
        <v>--</v>
      </c>
      <c r="IZ77" s="114" t="str">
        <f t="shared" si="92"/>
        <v>--</v>
      </c>
      <c r="JA77" s="114" t="str">
        <f t="shared" si="92"/>
        <v>--</v>
      </c>
      <c r="JB77" s="114" t="str">
        <f t="shared" si="92"/>
        <v>--</v>
      </c>
      <c r="JC77" s="114" t="str">
        <f t="shared" si="92"/>
        <v>--</v>
      </c>
      <c r="JD77" s="114" t="str">
        <f t="shared" si="92"/>
        <v>--</v>
      </c>
      <c r="JE77" s="114" t="str">
        <f t="shared" si="92"/>
        <v>--</v>
      </c>
      <c r="JF77" s="114" t="str">
        <f t="shared" si="92"/>
        <v>--</v>
      </c>
      <c r="JG77" s="243">
        <v>4.9746192893401</v>
      </c>
      <c r="JH77" s="243">
        <v>6.44883920894239</v>
      </c>
      <c r="JI77" s="243">
        <v>5.5762081784386597</v>
      </c>
      <c r="JJ77" s="243">
        <v>4.4506258692628702</v>
      </c>
      <c r="JK77" s="243">
        <v>4.4754218635363099</v>
      </c>
      <c r="JL77" s="243">
        <v>4.2632066728452198</v>
      </c>
      <c r="JM77" s="243">
        <v>10.7942973523422</v>
      </c>
      <c r="JN77" s="243">
        <v>12.3711340206186</v>
      </c>
      <c r="JO77" s="243">
        <v>13.5813953488372</v>
      </c>
      <c r="JP77" s="243">
        <v>10.709318497913801</v>
      </c>
      <c r="JQ77" s="243">
        <v>10.286554004408501</v>
      </c>
      <c r="JR77" s="243">
        <v>9.9720410065237708</v>
      </c>
      <c r="JS77" s="243">
        <v>10.010214504596499</v>
      </c>
      <c r="JT77" s="243">
        <v>9.5607235142118903</v>
      </c>
      <c r="JU77" s="243">
        <v>6.7164179104477597</v>
      </c>
      <c r="JV77" s="243">
        <v>10.438413361169101</v>
      </c>
      <c r="JW77" s="243">
        <v>8.8235294117647101</v>
      </c>
      <c r="JX77" s="243">
        <v>6.4186046511627897</v>
      </c>
      <c r="JY77" s="243">
        <v>4.17515274949083</v>
      </c>
      <c r="JZ77" s="243">
        <v>8.0034423407917394</v>
      </c>
      <c r="KA77" s="243">
        <v>11.5456238361266</v>
      </c>
      <c r="KB77" s="243">
        <v>4.7353760445682402</v>
      </c>
      <c r="KC77" s="243">
        <v>6.2454077883908896</v>
      </c>
      <c r="KD77" s="243">
        <v>6.1395348837209296</v>
      </c>
      <c r="KE77" s="243">
        <v>3.1031031031030998</v>
      </c>
      <c r="KF77" s="128" t="str">
        <f t="shared" si="78"/>
        <v>--</v>
      </c>
      <c r="KG77" s="243">
        <v>10.7308048103608</v>
      </c>
      <c r="KH77" s="243">
        <v>2.0703933747412</v>
      </c>
      <c r="KI77" s="128" t="str">
        <f t="shared" si="79"/>
        <v>--</v>
      </c>
      <c r="KJ77" s="243">
        <v>11.0808356039964</v>
      </c>
      <c r="KK77" s="243">
        <v>5.22088353413654</v>
      </c>
      <c r="KL77" s="243">
        <v>5.47008547008548</v>
      </c>
      <c r="KM77" s="243">
        <v>4.9256505576208198</v>
      </c>
      <c r="KN77" s="243">
        <v>3.2638888888888902</v>
      </c>
      <c r="KO77" s="243">
        <v>4.9497847919655698</v>
      </c>
      <c r="KP77" s="243">
        <v>3.8286235186873201</v>
      </c>
      <c r="KQ77" s="220">
        <v>8.1716036772216505</v>
      </c>
      <c r="KR77" s="220">
        <v>6.0505319148936199</v>
      </c>
      <c r="KS77" s="220">
        <v>13.2788559754852</v>
      </c>
      <c r="KT77" s="220">
        <v>12.9740518962076</v>
      </c>
      <c r="KU77" s="220">
        <v>17.798353909465</v>
      </c>
      <c r="KV77" s="220">
        <v>17.933333333333401</v>
      </c>
      <c r="KW77" s="220">
        <v>2.6639344262295102</v>
      </c>
      <c r="KX77" s="220">
        <v>3.8563829787234001</v>
      </c>
      <c r="KY77" s="128" t="str">
        <f t="shared" si="81"/>
        <v>--</v>
      </c>
      <c r="KZ77" s="128" t="str">
        <f t="shared" si="81"/>
        <v>--</v>
      </c>
      <c r="LA77" s="220">
        <v>4.5738045738045701</v>
      </c>
      <c r="LB77" s="128" t="str">
        <f t="shared" si="80"/>
        <v>--</v>
      </c>
      <c r="LC77" s="295">
        <v>28.614762386248739</v>
      </c>
      <c r="LD77" s="295">
        <v>17.322097378277174</v>
      </c>
      <c r="LE77" s="295">
        <v>14.189756507136844</v>
      </c>
      <c r="LF77" s="295">
        <v>10.57957681692732</v>
      </c>
      <c r="LG77" s="295">
        <v>26.905537459283376</v>
      </c>
      <c r="LH77" s="295">
        <v>15.46118115461182</v>
      </c>
      <c r="LI77" s="295">
        <v>11.470985155195681</v>
      </c>
      <c r="LJ77" s="295">
        <v>6.729939603106132</v>
      </c>
      <c r="LK77" s="380">
        <v>31.857764876632817</v>
      </c>
      <c r="LL77" s="381">
        <v>17.25304465493911</v>
      </c>
      <c r="LM77" s="381">
        <v>10.599078341013817</v>
      </c>
      <c r="LN77" s="381">
        <v>5.5508112724167411</v>
      </c>
      <c r="LO77" s="380">
        <v>20.020222446916037</v>
      </c>
      <c r="LP77" s="381">
        <v>12.747875354107663</v>
      </c>
      <c r="LQ77" s="381">
        <v>12.667785234899339</v>
      </c>
      <c r="LR77" s="381">
        <v>7.9963235294117672</v>
      </c>
      <c r="LS77" s="381">
        <v>17.826935588809341</v>
      </c>
      <c r="LT77" s="381">
        <v>11.620185922974748</v>
      </c>
      <c r="LU77" s="381">
        <v>10.750507099391482</v>
      </c>
      <c r="LV77" s="381">
        <v>5.979202772963605</v>
      </c>
      <c r="LW77" s="381">
        <v>22.035139092240136</v>
      </c>
      <c r="LX77" s="381">
        <v>14.450474898236115</v>
      </c>
      <c r="LY77" s="381">
        <v>11.36712749615975</v>
      </c>
      <c r="LZ77" s="381">
        <v>7.1061643835616444</v>
      </c>
      <c r="MA77" s="380">
        <v>35.192697768762677</v>
      </c>
      <c r="MB77" s="381">
        <v>26.251180358829096</v>
      </c>
      <c r="MC77" s="381">
        <v>26.745164003364181</v>
      </c>
      <c r="MD77" s="381">
        <v>21.514312096029556</v>
      </c>
      <c r="ME77" s="381">
        <v>35.66296538210328</v>
      </c>
      <c r="MF77" s="381">
        <v>25.41583499667329</v>
      </c>
      <c r="MG77" s="381">
        <v>23.056118999323868</v>
      </c>
      <c r="MH77" s="381">
        <v>19.084628670120892</v>
      </c>
      <c r="MI77" s="381">
        <v>41.202346041055726</v>
      </c>
      <c r="MJ77" s="381">
        <v>31.015678254941989</v>
      </c>
      <c r="MK77" s="381">
        <v>28.472222222222232</v>
      </c>
      <c r="ML77" s="381">
        <v>21.385799828913626</v>
      </c>
      <c r="MM77" s="378" t="str">
        <f t="shared" si="82"/>
        <v>--</v>
      </c>
      <c r="MN77" s="381">
        <v>16.619452313503295</v>
      </c>
      <c r="MO77" s="381">
        <v>21.44659377628258</v>
      </c>
      <c r="MP77" s="381">
        <v>20.018450184501845</v>
      </c>
      <c r="MQ77" s="378" t="str">
        <f t="shared" si="83"/>
        <v>--</v>
      </c>
      <c r="MR77" s="381">
        <v>20.013297872340466</v>
      </c>
      <c r="MS77" s="381">
        <v>18.458417849898563</v>
      </c>
      <c r="MT77" s="381">
        <v>17.387543252595151</v>
      </c>
      <c r="MU77" s="378" t="str">
        <f t="shared" si="84"/>
        <v>--</v>
      </c>
      <c r="MV77" s="381">
        <v>21.78961748633883</v>
      </c>
      <c r="MW77" s="381">
        <v>23.904688700999223</v>
      </c>
      <c r="MX77" s="381">
        <v>17.777777777777814</v>
      </c>
      <c r="MY77" s="380">
        <v>32.454361054766721</v>
      </c>
      <c r="MZ77" s="381">
        <v>25.751879699248139</v>
      </c>
      <c r="NA77" s="381">
        <v>23.549201009251501</v>
      </c>
      <c r="NB77" s="381">
        <v>21.6789667896679</v>
      </c>
      <c r="NC77" s="381">
        <v>35.620915032679669</v>
      </c>
      <c r="ND77" s="381">
        <v>26.347305389221624</v>
      </c>
      <c r="NE77" s="381">
        <v>22.718052738336727</v>
      </c>
      <c r="NF77" s="381">
        <v>21.0025929127053</v>
      </c>
      <c r="NG77" s="381">
        <v>36.157779401022637</v>
      </c>
      <c r="NH77" s="381">
        <v>25.205479452054782</v>
      </c>
      <c r="NI77" s="381">
        <v>28.439661798616502</v>
      </c>
      <c r="NJ77" s="381">
        <v>18.937446443873192</v>
      </c>
      <c r="NK77" s="380">
        <v>11.806256306760845</v>
      </c>
      <c r="NL77" s="381">
        <v>11.288805268109114</v>
      </c>
      <c r="NM77" s="381">
        <v>8.8013411567476894</v>
      </c>
      <c r="NN77" s="381">
        <v>5.6066176470588234</v>
      </c>
      <c r="NO77" s="381">
        <v>13.037809647979119</v>
      </c>
      <c r="NP77" s="381">
        <v>9.5143047238855463</v>
      </c>
      <c r="NQ77" s="381">
        <v>6.6666666666666652</v>
      </c>
      <c r="NR77" s="381">
        <v>5.8058925476603163</v>
      </c>
      <c r="NS77" s="381">
        <v>13.945086705202291</v>
      </c>
      <c r="NT77" s="381">
        <v>10.794297352342166</v>
      </c>
      <c r="NU77" s="381">
        <v>6.2980030721966189</v>
      </c>
      <c r="NV77" s="381">
        <v>3.4953111679454363</v>
      </c>
      <c r="NW77" s="380">
        <v>5.4600606673407457</v>
      </c>
      <c r="NX77" s="381">
        <v>9.3808630393996264</v>
      </c>
      <c r="NY77" s="381">
        <v>7.8991596638655341</v>
      </c>
      <c r="NZ77" s="381">
        <v>6.6420664206642046</v>
      </c>
      <c r="OA77" s="381">
        <v>7.3759791122715335</v>
      </c>
      <c r="OB77" s="381">
        <v>7.7230359520639036</v>
      </c>
      <c r="OC77" s="381">
        <v>7.7133105802047819</v>
      </c>
      <c r="OD77" s="381">
        <v>7.3720728534258546</v>
      </c>
      <c r="OE77" s="381">
        <v>9.1304347826086811</v>
      </c>
      <c r="OF77" s="381">
        <v>10.102389078498291</v>
      </c>
      <c r="OG77" s="381">
        <v>8.4550345887778793</v>
      </c>
      <c r="OH77" s="381">
        <v>6.3032367972742671</v>
      </c>
      <c r="OI77" s="380">
        <v>8.8056680161943497</v>
      </c>
      <c r="OJ77" s="381">
        <v>8.9285714285714306</v>
      </c>
      <c r="OK77" s="381">
        <v>8.2352941176470473</v>
      </c>
      <c r="OL77" s="381">
        <v>6.3535911602209998</v>
      </c>
      <c r="OM77" s="381">
        <v>12.418300653594773</v>
      </c>
      <c r="ON77" s="381">
        <v>8.3222370173102576</v>
      </c>
      <c r="OO77" s="381">
        <v>8.8919288645691026</v>
      </c>
      <c r="OP77" s="381">
        <v>6.4991334488734882</v>
      </c>
      <c r="OQ77" s="381">
        <v>10.457516339869276</v>
      </c>
      <c r="OR77" s="381">
        <v>9.4197952218430139</v>
      </c>
      <c r="OS77" s="381">
        <v>7.7752117013087023</v>
      </c>
      <c r="OT77" s="381">
        <v>4.7822374039282778</v>
      </c>
      <c r="OU77" s="378" t="str">
        <f t="shared" si="85"/>
        <v>--</v>
      </c>
      <c r="OV77" s="381">
        <v>8.0524344569288324</v>
      </c>
      <c r="OW77" s="381">
        <v>10.353535353535364</v>
      </c>
      <c r="OX77" s="381">
        <v>14.127423822714682</v>
      </c>
      <c r="OY77" s="378" t="str">
        <f t="shared" si="86"/>
        <v>--</v>
      </c>
      <c r="OZ77" s="381">
        <v>9.1151031270791609</v>
      </c>
      <c r="PA77" s="381">
        <v>10.853242320819099</v>
      </c>
      <c r="PB77" s="381">
        <v>11.324041811846669</v>
      </c>
      <c r="PC77" s="378" t="str">
        <f t="shared" si="87"/>
        <v>--</v>
      </c>
      <c r="PD77" s="381">
        <v>11.467576791808879</v>
      </c>
      <c r="PE77" s="381">
        <v>11.153846153846146</v>
      </c>
      <c r="PF77" s="381">
        <v>9.3776641091219144</v>
      </c>
      <c r="PG77" s="380">
        <v>14.604462474645025</v>
      </c>
      <c r="PH77" s="381">
        <v>11.455399061032866</v>
      </c>
      <c r="PI77" s="381">
        <v>10.765349032800669</v>
      </c>
      <c r="PJ77" s="381">
        <v>10.671573137074507</v>
      </c>
      <c r="PK77" s="381">
        <v>16.732026143790836</v>
      </c>
      <c r="PL77" s="381">
        <v>12.724850099933375</v>
      </c>
      <c r="PM77" s="381">
        <v>11.89336978810662</v>
      </c>
      <c r="PN77" s="381">
        <v>9.8175499565595032</v>
      </c>
      <c r="PO77" s="381">
        <v>15.250544662309382</v>
      </c>
      <c r="PP77" s="381">
        <v>11.849315068493143</v>
      </c>
      <c r="PQ77" s="381">
        <v>12.230769230769226</v>
      </c>
      <c r="PR77" s="381">
        <v>6.1381074168797909</v>
      </c>
      <c r="PS77" s="380">
        <v>5.059523809523804</v>
      </c>
      <c r="PT77" s="381">
        <v>5.6439942112879891</v>
      </c>
      <c r="PU77" s="381">
        <v>5.4148471615720517</v>
      </c>
      <c r="PV77" s="381">
        <v>4.0423484119345492</v>
      </c>
      <c r="PW77" s="380">
        <v>11.466865227103515</v>
      </c>
      <c r="PX77" s="381">
        <v>13.226744186046535</v>
      </c>
      <c r="PY77" s="381">
        <v>11.169284467713785</v>
      </c>
      <c r="PZ77" s="381">
        <v>8.2692307692307665</v>
      </c>
      <c r="QA77" s="380">
        <v>17.695167286245361</v>
      </c>
      <c r="QB77" s="381">
        <v>13.95348837209306</v>
      </c>
      <c r="QC77" s="381">
        <v>10.498687664042007</v>
      </c>
      <c r="QD77" s="381">
        <v>6.2801932367149806</v>
      </c>
      <c r="QE77" s="380">
        <v>3.6539895600298307</v>
      </c>
      <c r="QF77" s="381">
        <v>8.2969432314410625</v>
      </c>
      <c r="QG77" s="381">
        <v>5.9492563429571321</v>
      </c>
      <c r="QH77" s="381">
        <v>7.6107899807321822</v>
      </c>
      <c r="QI77" s="380">
        <v>12.781186094069538</v>
      </c>
      <c r="QJ77" s="381">
        <v>13.413413413413426</v>
      </c>
      <c r="QK77" s="381">
        <v>13.173652694610782</v>
      </c>
      <c r="QL77" s="381">
        <v>12.096029547553101</v>
      </c>
      <c r="QM77" s="378" t="str">
        <f t="shared" si="88"/>
        <v>--</v>
      </c>
      <c r="QN77" s="381">
        <v>11.541119557705603</v>
      </c>
      <c r="QO77" s="381">
        <v>10.315186246418357</v>
      </c>
      <c r="QP77" s="381">
        <v>10.118505013673644</v>
      </c>
      <c r="QQ77" s="378" t="str">
        <f t="shared" si="89"/>
        <v>--</v>
      </c>
      <c r="QR77" s="381">
        <v>14.026162790697683</v>
      </c>
      <c r="QS77" s="381">
        <v>14.987080103359171</v>
      </c>
      <c r="QT77" s="381">
        <v>13.570741097208845</v>
      </c>
      <c r="QU77" s="380">
        <v>14.300411522633727</v>
      </c>
      <c r="QV77" s="381">
        <v>9.1549295774647792</v>
      </c>
      <c r="QW77" s="381">
        <v>12.361466325660698</v>
      </c>
      <c r="QX77" s="381">
        <v>10.453283996299728</v>
      </c>
      <c r="QY77" s="378" t="str">
        <f t="shared" si="90"/>
        <v>--</v>
      </c>
      <c r="QZ77" s="381">
        <v>11.626297577854666</v>
      </c>
      <c r="RA77" s="381">
        <v>8.7982832618025615</v>
      </c>
      <c r="RB77" s="381">
        <v>7.4477747502270786</v>
      </c>
      <c r="RC77" s="378" t="str">
        <f t="shared" si="91"/>
        <v>--</v>
      </c>
      <c r="RD77" s="381">
        <v>11.577424023154855</v>
      </c>
      <c r="RE77" s="381">
        <v>11.795316565481352</v>
      </c>
      <c r="RF77" s="381">
        <v>9.2911877394636022</v>
      </c>
    </row>
    <row r="78" spans="1:474" x14ac:dyDescent="0.25">
      <c r="A78" s="114">
        <v>74</v>
      </c>
      <c r="B78" s="93" t="s">
        <v>74</v>
      </c>
      <c r="C78" s="126">
        <v>37.220843672456553</v>
      </c>
      <c r="D78" s="126">
        <v>30.024813895781634</v>
      </c>
      <c r="E78" s="126">
        <v>20.258620689655174</v>
      </c>
      <c r="F78" s="126">
        <v>32.178217821782141</v>
      </c>
      <c r="G78" s="126">
        <v>27.027027027027032</v>
      </c>
      <c r="H78" s="126">
        <v>17.04180064308682</v>
      </c>
      <c r="I78" s="126">
        <v>23.35766423357666</v>
      </c>
      <c r="J78" s="126">
        <v>29.534883720930232</v>
      </c>
      <c r="K78" s="126">
        <v>18.075801749271129</v>
      </c>
      <c r="L78" s="126">
        <v>17.380952380952404</v>
      </c>
      <c r="M78" s="128">
        <v>21.841541755888649</v>
      </c>
      <c r="N78" s="128">
        <v>13.677811550151986</v>
      </c>
      <c r="O78" s="128">
        <v>31.796116504854336</v>
      </c>
      <c r="P78" s="128">
        <v>20.714285714285722</v>
      </c>
      <c r="Q78" s="128">
        <v>15.068493150684928</v>
      </c>
      <c r="R78" s="128">
        <v>61.940298507462742</v>
      </c>
      <c r="S78" s="128">
        <v>35.000000000000007</v>
      </c>
      <c r="T78" s="128">
        <v>17.241379310344836</v>
      </c>
      <c r="U78" s="128">
        <v>61.17936117936118</v>
      </c>
      <c r="V78" s="128">
        <v>43.360995850622423</v>
      </c>
      <c r="W78" s="128">
        <v>24.43729903536979</v>
      </c>
      <c r="X78" s="128">
        <v>47.188264058679714</v>
      </c>
      <c r="Y78" s="128">
        <v>44.547563805104353</v>
      </c>
      <c r="Z78" s="128">
        <v>19.533527696792998</v>
      </c>
      <c r="AA78" s="128">
        <v>48.936170212765902</v>
      </c>
      <c r="AB78" s="132">
        <v>35.483870967741929</v>
      </c>
      <c r="AC78" s="132">
        <v>19.45288753799392</v>
      </c>
      <c r="AD78" s="132">
        <v>55.365853658536594</v>
      </c>
      <c r="AE78" s="132">
        <v>32.057416267942543</v>
      </c>
      <c r="AF78" s="128">
        <v>18.835616438356173</v>
      </c>
      <c r="AG78" s="126">
        <v>45.04950495049507</v>
      </c>
      <c r="AH78" s="126">
        <v>21.35678391959798</v>
      </c>
      <c r="AI78" s="133">
        <v>9.0517241379310391</v>
      </c>
      <c r="AJ78" s="133">
        <v>38.725490196078432</v>
      </c>
      <c r="AK78" s="128">
        <v>26.033057851239668</v>
      </c>
      <c r="AL78" s="128">
        <v>13.183279742765288</v>
      </c>
      <c r="AM78" s="128">
        <v>33.902439024390262</v>
      </c>
      <c r="AN78" s="128">
        <v>22.950819672131139</v>
      </c>
      <c r="AO78" s="128">
        <v>9.8837209302325562</v>
      </c>
      <c r="AP78" s="128">
        <v>27.857142857142858</v>
      </c>
      <c r="AQ78" s="128">
        <v>21.075268817204318</v>
      </c>
      <c r="AR78" s="128">
        <v>7.0552147239263849</v>
      </c>
      <c r="AS78" s="128">
        <v>40.145985401459832</v>
      </c>
      <c r="AT78" s="128">
        <v>17.149758454106305</v>
      </c>
      <c r="AU78" s="128">
        <v>9.2465753424657482</v>
      </c>
      <c r="AV78" s="128" t="s">
        <v>286</v>
      </c>
      <c r="AW78" s="128" t="s">
        <v>286</v>
      </c>
      <c r="AX78" s="132" t="s">
        <v>286</v>
      </c>
      <c r="AY78" s="132" t="s">
        <v>286</v>
      </c>
      <c r="AZ78" s="132" t="s">
        <v>286</v>
      </c>
      <c r="BA78" s="132" t="s">
        <v>286</v>
      </c>
      <c r="BB78" s="128" t="s">
        <v>286</v>
      </c>
      <c r="BC78" s="132" t="s">
        <v>286</v>
      </c>
      <c r="BD78" s="132" t="s">
        <v>286</v>
      </c>
      <c r="BE78" s="132" t="s">
        <v>286</v>
      </c>
      <c r="BF78" s="132">
        <v>16.702355460385448</v>
      </c>
      <c r="BG78" s="128">
        <v>11.585365853658542</v>
      </c>
      <c r="BH78" s="121" t="s">
        <v>286</v>
      </c>
      <c r="BI78" s="121">
        <v>18.028846153846175</v>
      </c>
      <c r="BJ78" s="121">
        <v>11.301369863013701</v>
      </c>
      <c r="BK78" s="121" t="s">
        <v>286</v>
      </c>
      <c r="BL78" s="128" t="s">
        <v>286</v>
      </c>
      <c r="BM78" s="121" t="s">
        <v>286</v>
      </c>
      <c r="BN78" s="114" t="s">
        <v>286</v>
      </c>
      <c r="BO78" s="114" t="s">
        <v>286</v>
      </c>
      <c r="BP78" s="114" t="s">
        <v>286</v>
      </c>
      <c r="BQ78" s="128" t="s">
        <v>286</v>
      </c>
      <c r="BR78" s="121" t="s">
        <v>286</v>
      </c>
      <c r="BS78" s="121" t="s">
        <v>286</v>
      </c>
      <c r="BT78" s="121" t="s">
        <v>286</v>
      </c>
      <c r="BU78" s="128">
        <v>28.111587982832628</v>
      </c>
      <c r="BV78" s="121">
        <v>18.902439024390247</v>
      </c>
      <c r="BW78" s="121" t="s">
        <v>286</v>
      </c>
      <c r="BX78" s="121">
        <v>28.846153846153829</v>
      </c>
      <c r="BY78" s="128">
        <v>26.621160409556307</v>
      </c>
      <c r="BZ78" s="121">
        <v>52.088452088452136</v>
      </c>
      <c r="CA78" s="121">
        <v>35.643564356435647</v>
      </c>
      <c r="CB78" s="121">
        <v>20.346320346320351</v>
      </c>
      <c r="CC78" s="128">
        <v>50.121065375302663</v>
      </c>
      <c r="CD78" s="121">
        <v>40.289256198347083</v>
      </c>
      <c r="CE78" s="121">
        <v>30.158730158730172</v>
      </c>
      <c r="CF78" s="121">
        <v>43.529411764705912</v>
      </c>
      <c r="CG78" s="128">
        <v>44.646924829157193</v>
      </c>
      <c r="CH78" s="121">
        <v>25.655976676384821</v>
      </c>
      <c r="CI78" s="121">
        <v>33.489461358313804</v>
      </c>
      <c r="CJ78" s="121">
        <v>31.769722814498927</v>
      </c>
      <c r="CK78" s="121">
        <v>21.148036253776429</v>
      </c>
      <c r="CL78" s="121">
        <v>36.319612590799053</v>
      </c>
      <c r="CM78" s="121">
        <v>28.571428571428566</v>
      </c>
      <c r="CN78" s="121">
        <v>18.77133105802049</v>
      </c>
      <c r="CO78" s="121">
        <v>14.851485148514863</v>
      </c>
      <c r="CP78" s="128">
        <v>25.806451612903217</v>
      </c>
      <c r="CQ78" s="121">
        <v>19.574468085106382</v>
      </c>
      <c r="CR78" s="121">
        <v>11.691542288557205</v>
      </c>
      <c r="CS78" s="114">
        <v>16.632016632016622</v>
      </c>
      <c r="CT78" s="114">
        <v>14.920634920634919</v>
      </c>
      <c r="CU78" s="128">
        <v>10.975609756097565</v>
      </c>
      <c r="CV78" s="121">
        <v>14.416475972540038</v>
      </c>
      <c r="CW78" s="121">
        <v>12.24489795918368</v>
      </c>
      <c r="CX78" s="114">
        <v>7.4441687344913126</v>
      </c>
      <c r="CY78" s="114">
        <v>15.720524017467261</v>
      </c>
      <c r="CZ78" s="128">
        <v>12.576687116564427</v>
      </c>
      <c r="DA78" s="121">
        <v>10.500000000000009</v>
      </c>
      <c r="DB78" s="121">
        <v>15.158924205378955</v>
      </c>
      <c r="DC78" s="114">
        <v>16.896551724137932</v>
      </c>
      <c r="DD78" s="114" t="s">
        <v>286</v>
      </c>
      <c r="DE78" s="128" t="s">
        <v>286</v>
      </c>
      <c r="DF78" s="121" t="s">
        <v>286</v>
      </c>
      <c r="DG78" s="121" t="s">
        <v>286</v>
      </c>
      <c r="DH78" s="114" t="s">
        <v>286</v>
      </c>
      <c r="DI78" s="114" t="s">
        <v>286</v>
      </c>
      <c r="DJ78" s="128" t="s">
        <v>286</v>
      </c>
      <c r="DK78" s="121" t="s">
        <v>286</v>
      </c>
      <c r="DL78" s="121" t="s">
        <v>286</v>
      </c>
      <c r="DM78" s="121">
        <v>55.764705882352914</v>
      </c>
      <c r="DN78" s="121">
        <v>39.484978540772524</v>
      </c>
      <c r="DO78" s="128">
        <v>22.492401215805465</v>
      </c>
      <c r="DP78" s="121">
        <v>56.796116504854382</v>
      </c>
      <c r="DQ78" s="121">
        <v>40.095465393794719</v>
      </c>
      <c r="DR78" s="121">
        <v>27.891156462585059</v>
      </c>
      <c r="DS78" s="121" t="s">
        <v>286</v>
      </c>
      <c r="DT78" s="128" t="s">
        <v>286</v>
      </c>
      <c r="DU78" s="131" t="s">
        <v>286</v>
      </c>
      <c r="DV78" s="131" t="s">
        <v>286</v>
      </c>
      <c r="DW78" s="114" t="s">
        <v>286</v>
      </c>
      <c r="DX78" s="131" t="s">
        <v>286</v>
      </c>
      <c r="DY78" s="128" t="s">
        <v>286</v>
      </c>
      <c r="DZ78" s="128" t="s">
        <v>286</v>
      </c>
      <c r="EA78" s="128" t="s">
        <v>286</v>
      </c>
      <c r="EB78" s="128">
        <v>44.339622641509401</v>
      </c>
      <c r="EC78" s="128">
        <v>46.25267665952893</v>
      </c>
      <c r="ED78" s="128">
        <v>30.606060606060606</v>
      </c>
      <c r="EE78" s="128">
        <v>48.668280871670731</v>
      </c>
      <c r="EF78" s="128">
        <v>41.90476190476187</v>
      </c>
      <c r="EG78" s="128">
        <v>29.109589041095877</v>
      </c>
      <c r="EH78" s="128">
        <v>5.4054054054054026</v>
      </c>
      <c r="EI78" s="128">
        <v>10.421836228287839</v>
      </c>
      <c r="EJ78" s="128">
        <v>3.4482758620689657</v>
      </c>
      <c r="EK78" s="128">
        <v>4.3478260869565197</v>
      </c>
      <c r="EL78" s="121">
        <v>4.1152263374485605</v>
      </c>
      <c r="EM78" s="121">
        <v>5.0793650793650809</v>
      </c>
      <c r="EN78" s="121">
        <v>3.5629453681710239</v>
      </c>
      <c r="EO78" s="121">
        <v>7.499999999999992</v>
      </c>
      <c r="EP78" s="128">
        <v>3.7790697674418605</v>
      </c>
      <c r="EQ78" s="121">
        <v>4.6728971962616814</v>
      </c>
      <c r="ER78" s="121">
        <v>6.1702127659574471</v>
      </c>
      <c r="ES78" s="121">
        <v>5.4380664652567967</v>
      </c>
      <c r="ET78" s="121">
        <v>1.9417475728155327</v>
      </c>
      <c r="EU78" s="128">
        <v>3.5460992907801425</v>
      </c>
      <c r="EV78" s="121">
        <v>6.1433447098976144</v>
      </c>
      <c r="EW78" s="121">
        <v>10.913705583756345</v>
      </c>
      <c r="EX78" s="121">
        <v>13.402061855670112</v>
      </c>
      <c r="EY78" s="121">
        <v>4.8245614035087723</v>
      </c>
      <c r="EZ78" s="128">
        <v>11.02941176470587</v>
      </c>
      <c r="FA78" s="121">
        <v>10.27837259100642</v>
      </c>
      <c r="FB78" s="121">
        <v>6.8181818181818201</v>
      </c>
      <c r="FC78" s="121">
        <v>10.049019607843134</v>
      </c>
      <c r="FD78" s="121">
        <v>14.921465968586388</v>
      </c>
      <c r="FE78" s="128">
        <v>8.6419753086419711</v>
      </c>
      <c r="FF78" s="121">
        <v>8.133971291866029</v>
      </c>
      <c r="FG78" s="121">
        <v>10.091743119266058</v>
      </c>
      <c r="FH78" s="121">
        <v>6.9841269841269957</v>
      </c>
      <c r="FI78" s="121">
        <v>9.2233009708737814</v>
      </c>
      <c r="FJ78" s="128">
        <v>7.5268817204301115</v>
      </c>
      <c r="FK78" s="121">
        <v>10.62271062271062</v>
      </c>
      <c r="FL78" s="121">
        <v>19.500000000000007</v>
      </c>
      <c r="FM78" s="121">
        <v>27.319587628865978</v>
      </c>
      <c r="FN78" s="121">
        <v>21.052631578947363</v>
      </c>
      <c r="FO78" s="128">
        <v>20.689655172413794</v>
      </c>
      <c r="FP78" s="121">
        <v>21.03004291845491</v>
      </c>
      <c r="FQ78" s="121">
        <v>20.846905537459286</v>
      </c>
      <c r="FR78" s="121">
        <v>17.199017199017202</v>
      </c>
      <c r="FS78" s="121">
        <v>24.734042553191504</v>
      </c>
      <c r="FT78" s="128">
        <v>10.559006211180124</v>
      </c>
      <c r="FU78" s="121">
        <v>10.739856801909301</v>
      </c>
      <c r="FV78" s="121">
        <v>14.780600461893764</v>
      </c>
      <c r="FW78" s="121">
        <v>11.858974358974363</v>
      </c>
      <c r="FX78" s="121">
        <v>7.7481840193704645</v>
      </c>
      <c r="FY78" s="128">
        <v>7.6294277929155312</v>
      </c>
      <c r="FZ78" s="121">
        <v>9.6296296296296386</v>
      </c>
      <c r="GA78" s="121">
        <v>38.693467336683362</v>
      </c>
      <c r="GB78" s="121">
        <v>30.927835051546406</v>
      </c>
      <c r="GC78" s="121">
        <v>19.650655021834066</v>
      </c>
      <c r="GD78" s="128">
        <v>40.147783251231544</v>
      </c>
      <c r="GE78" s="121">
        <v>32.043010752688161</v>
      </c>
      <c r="GF78" s="121">
        <v>21.498371335504892</v>
      </c>
      <c r="GG78" s="121">
        <v>28.535980148883375</v>
      </c>
      <c r="GH78" s="121">
        <v>29.066666666666674</v>
      </c>
      <c r="GI78" s="128">
        <v>14.330218068535824</v>
      </c>
      <c r="GJ78" s="121">
        <v>22.966507177033513</v>
      </c>
      <c r="GK78" s="121">
        <v>21.016166281755183</v>
      </c>
      <c r="GL78" s="121">
        <v>15.923566878980903</v>
      </c>
      <c r="GM78" s="130">
        <v>31.372549019607877</v>
      </c>
      <c r="GN78" s="128">
        <v>18.30601092896174</v>
      </c>
      <c r="GO78" s="121">
        <v>14.391143911439121</v>
      </c>
      <c r="GP78" s="121">
        <v>9.3434343434343354</v>
      </c>
      <c r="GQ78" s="121">
        <v>23.834196891191723</v>
      </c>
      <c r="GR78" s="121">
        <v>20.614035087719291</v>
      </c>
      <c r="GS78" s="128">
        <v>4.4226044226044179</v>
      </c>
      <c r="GT78" s="121">
        <v>17.419354838709683</v>
      </c>
      <c r="GU78" s="121">
        <v>23.948220064724921</v>
      </c>
      <c r="GV78" s="121">
        <v>7.1604938271604937</v>
      </c>
      <c r="GW78" s="121">
        <v>16.486486486486484</v>
      </c>
      <c r="GX78" s="128">
        <v>16.249999999999982</v>
      </c>
      <c r="GY78" s="128">
        <v>3.3254156769596213</v>
      </c>
      <c r="GZ78" s="128">
        <v>16.055045871559635</v>
      </c>
      <c r="HA78" s="128">
        <v>19.614147909967837</v>
      </c>
      <c r="HB78" s="128">
        <v>8.7804878048780441</v>
      </c>
      <c r="HC78" s="128">
        <v>8.7431693989070993</v>
      </c>
      <c r="HD78" s="128">
        <v>19.702602230483265</v>
      </c>
      <c r="HE78" s="128" t="s">
        <v>286</v>
      </c>
      <c r="HF78" s="128" t="s">
        <v>286</v>
      </c>
      <c r="HG78" s="128" t="s">
        <v>286</v>
      </c>
      <c r="HH78" s="128" t="s">
        <v>286</v>
      </c>
      <c r="HI78" s="128" t="s">
        <v>286</v>
      </c>
      <c r="HJ78" s="128" t="s">
        <v>286</v>
      </c>
      <c r="HK78" s="128" t="s">
        <v>286</v>
      </c>
      <c r="HL78" s="121" t="s">
        <v>286</v>
      </c>
      <c r="HM78" s="121" t="s">
        <v>286</v>
      </c>
      <c r="HN78" s="121" t="s">
        <v>286</v>
      </c>
      <c r="HO78" s="121">
        <v>11.363636363636374</v>
      </c>
      <c r="HP78" s="128">
        <v>16.666666666666668</v>
      </c>
      <c r="HQ78" s="121" t="s">
        <v>286</v>
      </c>
      <c r="HR78" s="121">
        <v>9.9216710182767578</v>
      </c>
      <c r="HS78" s="121">
        <v>13.919413919413909</v>
      </c>
      <c r="HT78" s="129">
        <v>10.309278350515468</v>
      </c>
      <c r="HU78" s="128">
        <v>12.878787878787874</v>
      </c>
      <c r="HV78" s="114">
        <v>10.043668122270745</v>
      </c>
      <c r="HW78" s="114">
        <v>14.814814814814833</v>
      </c>
      <c r="HX78" s="114">
        <v>9.0322580645161246</v>
      </c>
      <c r="HY78" s="114">
        <v>8.7096774193548345</v>
      </c>
      <c r="HZ78" s="114">
        <v>14.496314496314497</v>
      </c>
      <c r="IA78" s="114">
        <v>11.54791154791155</v>
      </c>
      <c r="IB78" s="114">
        <v>9.4512195121951308</v>
      </c>
      <c r="IC78" s="114">
        <v>11.922141119221406</v>
      </c>
      <c r="ID78" s="114">
        <v>10.854503464203228</v>
      </c>
      <c r="IE78" s="114">
        <v>5.6962025316455689</v>
      </c>
      <c r="IF78" s="114">
        <v>13.936430317848416</v>
      </c>
      <c r="IG78" s="114">
        <v>6.720430107526882</v>
      </c>
      <c r="IH78" s="114">
        <v>7.326007326007332</v>
      </c>
      <c r="II78" s="114">
        <v>4.3814432989690673</v>
      </c>
      <c r="IJ78" s="114">
        <v>8.8383838383838462</v>
      </c>
      <c r="IK78" s="114">
        <v>9.1703056768559001</v>
      </c>
      <c r="IL78" s="114">
        <v>4.7146401985111641</v>
      </c>
      <c r="IM78" s="114">
        <v>6.0215053763440869</v>
      </c>
      <c r="IN78" s="114">
        <v>6.7741935483870988</v>
      </c>
      <c r="IO78" s="114">
        <v>6.1576354679802918</v>
      </c>
      <c r="IP78" s="114">
        <v>9.7014925373134382</v>
      </c>
      <c r="IQ78" s="114">
        <v>6.7278287461773756</v>
      </c>
      <c r="IR78" s="114">
        <v>5.5288461538461542</v>
      </c>
      <c r="IS78" s="114">
        <v>5.4794520547945256</v>
      </c>
      <c r="IT78" s="114">
        <v>6.984126984126986</v>
      </c>
      <c r="IU78" s="114">
        <v>4.6341463414634161</v>
      </c>
      <c r="IV78" s="114">
        <v>5.3763440860215059</v>
      </c>
      <c r="IW78" s="114">
        <v>4.395604395604396</v>
      </c>
      <c r="IX78" s="114" t="str">
        <f t="shared" si="92"/>
        <v>--</v>
      </c>
      <c r="IY78" s="114" t="str">
        <f t="shared" si="92"/>
        <v>--</v>
      </c>
      <c r="IZ78" s="114" t="str">
        <f t="shared" si="92"/>
        <v>--</v>
      </c>
      <c r="JA78" s="114" t="str">
        <f t="shared" si="92"/>
        <v>--</v>
      </c>
      <c r="JB78" s="114" t="str">
        <f t="shared" si="92"/>
        <v>--</v>
      </c>
      <c r="JC78" s="114" t="str">
        <f t="shared" si="92"/>
        <v>--</v>
      </c>
      <c r="JD78" s="114" t="str">
        <f t="shared" si="92"/>
        <v>--</v>
      </c>
      <c r="JE78" s="114" t="str">
        <f t="shared" si="92"/>
        <v>--</v>
      </c>
      <c r="JF78" s="114" t="str">
        <f t="shared" si="92"/>
        <v>--</v>
      </c>
      <c r="JG78" s="243">
        <v>7.4340527577937703</v>
      </c>
      <c r="JH78" s="243">
        <v>7.5067024128686404</v>
      </c>
      <c r="JI78" s="243">
        <v>5.96205962059621</v>
      </c>
      <c r="JJ78" s="243">
        <v>6.8681318681318801</v>
      </c>
      <c r="JK78" s="243">
        <v>6.3324538258575203</v>
      </c>
      <c r="JL78" s="243">
        <v>7.5471698113207601</v>
      </c>
      <c r="JM78" s="243">
        <v>12.289156626505999</v>
      </c>
      <c r="JN78" s="243">
        <v>8.5790884718498592</v>
      </c>
      <c r="JO78" s="243">
        <v>10.0271002710027</v>
      </c>
      <c r="JP78" s="243">
        <v>11.538461538461499</v>
      </c>
      <c r="JQ78" s="243">
        <v>14.021164021163999</v>
      </c>
      <c r="JR78" s="243">
        <v>8.6486486486486402</v>
      </c>
      <c r="JS78" s="243">
        <v>14.009661835748799</v>
      </c>
      <c r="JT78" s="243">
        <v>9.9195710455764097</v>
      </c>
      <c r="JU78" s="243">
        <v>9.2643051771117104</v>
      </c>
      <c r="JV78" s="243">
        <v>13.461538461538501</v>
      </c>
      <c r="JW78" s="243">
        <v>12.698412698412699</v>
      </c>
      <c r="JX78" s="243">
        <v>7.0460704607046099</v>
      </c>
      <c r="JY78" s="243">
        <v>8.6538461538461497</v>
      </c>
      <c r="JZ78" s="243">
        <v>11.7962466487936</v>
      </c>
      <c r="KA78" s="243">
        <v>14.130434782608701</v>
      </c>
      <c r="KB78" s="243">
        <v>6.0439560439560402</v>
      </c>
      <c r="KC78" s="243">
        <v>5.7894736842105203</v>
      </c>
      <c r="KD78" s="243">
        <v>10</v>
      </c>
      <c r="KE78" s="243">
        <v>3.58851674641148</v>
      </c>
      <c r="KF78" s="128" t="str">
        <f t="shared" si="78"/>
        <v>--</v>
      </c>
      <c r="KG78" s="243">
        <v>13.8586956521739</v>
      </c>
      <c r="KH78" s="243">
        <v>3.0219780219780201</v>
      </c>
      <c r="KI78" s="128" t="str">
        <f t="shared" si="79"/>
        <v>--</v>
      </c>
      <c r="KJ78" s="243">
        <v>14.698162729658801</v>
      </c>
      <c r="KK78" s="243">
        <v>5.4761904761904798</v>
      </c>
      <c r="KL78" s="243">
        <v>3.9370078740157499</v>
      </c>
      <c r="KM78" s="243">
        <v>6.2330623306233104</v>
      </c>
      <c r="KN78" s="243">
        <v>4.6575342465753398</v>
      </c>
      <c r="KO78" s="243">
        <v>5.8375634517766501</v>
      </c>
      <c r="KP78" s="243">
        <v>5.2356020942408303</v>
      </c>
      <c r="KQ78" s="220">
        <v>5.8252427184466002</v>
      </c>
      <c r="KR78" s="220">
        <v>5.5961070559610704</v>
      </c>
      <c r="KS78" s="220">
        <v>12.7450980392157</v>
      </c>
      <c r="KT78" s="220">
        <v>15.8150851581509</v>
      </c>
      <c r="KU78" s="220">
        <v>11.538461538461499</v>
      </c>
      <c r="KV78" s="220">
        <v>20.393120393120402</v>
      </c>
      <c r="KW78" s="220">
        <v>3.8461538461538498</v>
      </c>
      <c r="KX78" s="220">
        <v>4.8661800486617999</v>
      </c>
      <c r="KY78" s="128" t="str">
        <f t="shared" si="81"/>
        <v>--</v>
      </c>
      <c r="KZ78" s="128" t="str">
        <f t="shared" si="81"/>
        <v>--</v>
      </c>
      <c r="LA78" s="220">
        <v>3.8095238095238102</v>
      </c>
      <c r="LB78" s="128" t="str">
        <f t="shared" si="80"/>
        <v>--</v>
      </c>
      <c r="LC78" s="295">
        <v>51.92307692307692</v>
      </c>
      <c r="LD78" s="295">
        <v>16.945107398568013</v>
      </c>
      <c r="LE78" s="295">
        <v>8.6247086247086191</v>
      </c>
      <c r="LF78" s="295">
        <v>8</v>
      </c>
      <c r="LG78" s="295">
        <v>33.3333333333333</v>
      </c>
      <c r="LH78" s="295">
        <v>17.027027027027046</v>
      </c>
      <c r="LI78" s="295">
        <v>17.391304347826086</v>
      </c>
      <c r="LJ78" s="295">
        <v>7.2351421188630489</v>
      </c>
      <c r="LK78" s="380">
        <v>28.712871287128721</v>
      </c>
      <c r="LL78" s="381">
        <v>23.774509803921568</v>
      </c>
      <c r="LM78" s="381">
        <v>16.91648822269805</v>
      </c>
      <c r="LN78" s="381">
        <v>7.2289156626506079</v>
      </c>
      <c r="LO78" s="380">
        <v>32.67326732673267</v>
      </c>
      <c r="LP78" s="381">
        <v>13.571428571428573</v>
      </c>
      <c r="LQ78" s="381">
        <v>9.3457943925233558</v>
      </c>
      <c r="LR78" s="381">
        <v>6.7669172932330817</v>
      </c>
      <c r="LS78" s="381">
        <v>20.913461538461561</v>
      </c>
      <c r="LT78" s="381">
        <v>20.000000000000014</v>
      </c>
      <c r="LU78" s="381">
        <v>15.421686746987945</v>
      </c>
      <c r="LV78" s="381">
        <v>8.7628865979381345</v>
      </c>
      <c r="LW78" s="381">
        <v>30.3921568627451</v>
      </c>
      <c r="LX78" s="381">
        <v>17.401960784313715</v>
      </c>
      <c r="LY78" s="381">
        <v>17.204301075268805</v>
      </c>
      <c r="LZ78" s="381">
        <v>8.1325301204819205</v>
      </c>
      <c r="MA78" s="380">
        <v>49.019607843137237</v>
      </c>
      <c r="MB78" s="381">
        <v>30.528846153846168</v>
      </c>
      <c r="MC78" s="381">
        <v>20.047169811320728</v>
      </c>
      <c r="MD78" s="381">
        <v>26.952141057934515</v>
      </c>
      <c r="ME78" s="381">
        <v>40.669856459330155</v>
      </c>
      <c r="MF78" s="381">
        <v>36.756756756756779</v>
      </c>
      <c r="MG78" s="381">
        <v>32.116788321167874</v>
      </c>
      <c r="MH78" s="381">
        <v>25.515463917525789</v>
      </c>
      <c r="MI78" s="381">
        <v>43.137254901960809</v>
      </c>
      <c r="MJ78" s="381">
        <v>37.192118226600989</v>
      </c>
      <c r="MK78" s="381">
        <v>34.707158351410015</v>
      </c>
      <c r="ML78" s="381">
        <v>27.492447129909372</v>
      </c>
      <c r="MM78" s="378" t="str">
        <f t="shared" si="82"/>
        <v>--</v>
      </c>
      <c r="MN78" s="381">
        <v>22.195704057279229</v>
      </c>
      <c r="MO78" s="381">
        <v>15.617715617715625</v>
      </c>
      <c r="MP78" s="381">
        <v>22.249999999999996</v>
      </c>
      <c r="MQ78" s="378" t="str">
        <f t="shared" si="83"/>
        <v>--</v>
      </c>
      <c r="MR78" s="381">
        <v>27.837837837837856</v>
      </c>
      <c r="MS78" s="381">
        <v>22.815533980582522</v>
      </c>
      <c r="MT78" s="381">
        <v>22.222222222222225</v>
      </c>
      <c r="MU78" s="378" t="str">
        <f t="shared" si="84"/>
        <v>--</v>
      </c>
      <c r="MV78" s="381">
        <v>25.615763546798036</v>
      </c>
      <c r="MW78" s="381">
        <v>25.751072961373371</v>
      </c>
      <c r="MX78" s="381">
        <v>22.289156626506028</v>
      </c>
      <c r="MY78" s="380">
        <v>39.805825242718477</v>
      </c>
      <c r="MZ78" s="381">
        <v>28.468899521531103</v>
      </c>
      <c r="NA78" s="381">
        <v>22.09302325581395</v>
      </c>
      <c r="NB78" s="381">
        <v>19.298245614035046</v>
      </c>
      <c r="NC78" s="381">
        <v>40.722891566265048</v>
      </c>
      <c r="ND78" s="381">
        <v>37.297297297297327</v>
      </c>
      <c r="NE78" s="381">
        <v>31.400966183574859</v>
      </c>
      <c r="NF78" s="381">
        <v>21.079691516709474</v>
      </c>
      <c r="NG78" s="381">
        <v>40.594059405940591</v>
      </c>
      <c r="NH78" s="381">
        <v>38.083538083538059</v>
      </c>
      <c r="NI78" s="381">
        <v>29.18454935622319</v>
      </c>
      <c r="NJ78" s="381">
        <v>25.981873111782473</v>
      </c>
      <c r="NK78" s="380">
        <v>19.047619047619051</v>
      </c>
      <c r="NL78" s="381">
        <v>10.688836104513067</v>
      </c>
      <c r="NM78" s="381">
        <v>8.1585081585081607</v>
      </c>
      <c r="NN78" s="381">
        <v>4.2499999999999964</v>
      </c>
      <c r="NO78" s="381">
        <v>16.428571428571434</v>
      </c>
      <c r="NP78" s="381">
        <v>11.621621621621621</v>
      </c>
      <c r="NQ78" s="381">
        <v>7.9012345679012412</v>
      </c>
      <c r="NR78" s="381">
        <v>3.1249999999999982</v>
      </c>
      <c r="NS78" s="381">
        <v>13.725490196078432</v>
      </c>
      <c r="NT78" s="381">
        <v>9.313725490196072</v>
      </c>
      <c r="NU78" s="381">
        <v>8.9935760171306285</v>
      </c>
      <c r="NV78" s="381">
        <v>3.6253776435045331</v>
      </c>
      <c r="NW78" s="380">
        <v>7.766990291262136</v>
      </c>
      <c r="NX78" s="381">
        <v>8.3135391923990554</v>
      </c>
      <c r="NY78" s="381">
        <v>9.813084112149534</v>
      </c>
      <c r="NZ78" s="381">
        <v>5.4999999999999964</v>
      </c>
      <c r="OA78" s="381">
        <v>9.0476190476190421</v>
      </c>
      <c r="OB78" s="381">
        <v>12.737127371273713</v>
      </c>
      <c r="OC78" s="381">
        <v>8.1481481481481488</v>
      </c>
      <c r="OD78" s="381">
        <v>4.9479166666666687</v>
      </c>
      <c r="OE78" s="381">
        <v>11.650485436893206</v>
      </c>
      <c r="OF78" s="381">
        <v>12.499999999999998</v>
      </c>
      <c r="OG78" s="381">
        <v>12.017167381974245</v>
      </c>
      <c r="OH78" s="381">
        <v>5.7401812688821749</v>
      </c>
      <c r="OI78" s="380">
        <v>15.686274509803917</v>
      </c>
      <c r="OJ78" s="381">
        <v>9.285714285714274</v>
      </c>
      <c r="OK78" s="381">
        <v>8.1775700934579429</v>
      </c>
      <c r="OL78" s="381">
        <v>8.2706766917293262</v>
      </c>
      <c r="OM78" s="381">
        <v>15.714285714285717</v>
      </c>
      <c r="ON78" s="381">
        <v>12.12938005390836</v>
      </c>
      <c r="OO78" s="381">
        <v>8.910891089108917</v>
      </c>
      <c r="OP78" s="381">
        <v>7.5520833333333339</v>
      </c>
      <c r="OQ78" s="381">
        <v>9.7087378640776727</v>
      </c>
      <c r="OR78" s="381">
        <v>12.128712871287128</v>
      </c>
      <c r="OS78" s="381">
        <v>7.1120689655172376</v>
      </c>
      <c r="OT78" s="381">
        <v>8.132530120481924</v>
      </c>
      <c r="OU78" s="378" t="str">
        <f t="shared" si="85"/>
        <v>--</v>
      </c>
      <c r="OV78" s="381">
        <v>11.244019138755977</v>
      </c>
      <c r="OW78" s="381">
        <v>9.3457943925233575</v>
      </c>
      <c r="OX78" s="381">
        <v>15.538847117794473</v>
      </c>
      <c r="OY78" s="378" t="str">
        <f t="shared" si="86"/>
        <v>--</v>
      </c>
      <c r="OZ78" s="381">
        <v>10.540540540540546</v>
      </c>
      <c r="PA78" s="381">
        <v>8.1481481481481506</v>
      </c>
      <c r="PB78" s="381">
        <v>11.197916666666668</v>
      </c>
      <c r="PC78" s="378" t="str">
        <f t="shared" si="87"/>
        <v>--</v>
      </c>
      <c r="PD78" s="381">
        <v>12.745098039215685</v>
      </c>
      <c r="PE78" s="381">
        <v>11.587982832618019</v>
      </c>
      <c r="PF78" s="381">
        <v>9.3939393939393909</v>
      </c>
      <c r="PG78" s="380">
        <v>16.504854368932044</v>
      </c>
      <c r="PH78" s="381">
        <v>16.706443914081142</v>
      </c>
      <c r="PI78" s="381">
        <v>10.256410256410248</v>
      </c>
      <c r="PJ78" s="381">
        <v>9.2500000000000018</v>
      </c>
      <c r="PK78" s="381">
        <v>20.047732696897381</v>
      </c>
      <c r="PL78" s="381">
        <v>17.567567567567554</v>
      </c>
      <c r="PM78" s="381">
        <v>11.822660098522169</v>
      </c>
      <c r="PN78" s="381">
        <v>9.6354166666666554</v>
      </c>
      <c r="PO78" s="381">
        <v>10.784313725490192</v>
      </c>
      <c r="PP78" s="381">
        <v>17.64705882352942</v>
      </c>
      <c r="PQ78" s="381">
        <v>13.490364025695939</v>
      </c>
      <c r="PR78" s="381">
        <v>7.8549848942598146</v>
      </c>
      <c r="PS78" s="380">
        <v>6.0606060606060614</v>
      </c>
      <c r="PT78" s="381">
        <v>10.649350649350655</v>
      </c>
      <c r="PU78" s="381">
        <v>6.5315315315315319</v>
      </c>
      <c r="PV78" s="381">
        <v>3.8732394366197176</v>
      </c>
      <c r="PW78" s="380">
        <v>5.0505050505050511</v>
      </c>
      <c r="PX78" s="381">
        <v>16.187989556135769</v>
      </c>
      <c r="PY78" s="381">
        <v>13.769751693002261</v>
      </c>
      <c r="PZ78" s="381">
        <v>4.577464788732394</v>
      </c>
      <c r="QA78" s="380">
        <v>13.131313131313139</v>
      </c>
      <c r="QB78" s="381">
        <v>19.220779220779235</v>
      </c>
      <c r="QC78" s="381">
        <v>13.605442176870749</v>
      </c>
      <c r="QD78" s="381">
        <v>3.8869257950530032</v>
      </c>
      <c r="QE78" s="380">
        <v>5.0505050505050502</v>
      </c>
      <c r="QF78" s="381">
        <v>10.677083333333339</v>
      </c>
      <c r="QG78" s="381">
        <v>9.7065462753950449</v>
      </c>
      <c r="QH78" s="381">
        <v>10.2112676056338</v>
      </c>
      <c r="QI78" s="380">
        <v>15.238095238095241</v>
      </c>
      <c r="QJ78" s="381">
        <v>15.012106537530265</v>
      </c>
      <c r="QK78" s="381">
        <v>16.71018276762403</v>
      </c>
      <c r="QL78" s="381">
        <v>13.440860215053764</v>
      </c>
      <c r="QM78" s="378" t="str">
        <f t="shared" si="88"/>
        <v>--</v>
      </c>
      <c r="QN78" s="381">
        <v>15.109890109890108</v>
      </c>
      <c r="QO78" s="381">
        <v>13.010204081632658</v>
      </c>
      <c r="QP78" s="381">
        <v>13.61256544502619</v>
      </c>
      <c r="QQ78" s="378" t="str">
        <f t="shared" si="89"/>
        <v>--</v>
      </c>
      <c r="QR78" s="381">
        <v>22.307692307692307</v>
      </c>
      <c r="QS78" s="381">
        <v>18.385650224215247</v>
      </c>
      <c r="QT78" s="381">
        <v>10.344827586206897</v>
      </c>
      <c r="QU78" s="380">
        <v>10.476190476190476</v>
      </c>
      <c r="QV78" s="381">
        <v>11.084337349397595</v>
      </c>
      <c r="QW78" s="381">
        <v>12.271540469973891</v>
      </c>
      <c r="QX78" s="381">
        <v>12.129380053908353</v>
      </c>
      <c r="QY78" s="378" t="str">
        <f t="shared" si="90"/>
        <v>--</v>
      </c>
      <c r="QZ78" s="381">
        <v>13.186813186813191</v>
      </c>
      <c r="RA78" s="381">
        <v>11.479591836734695</v>
      </c>
      <c r="RB78" s="381">
        <v>9.4240837696335031</v>
      </c>
      <c r="RC78" s="378" t="str">
        <f t="shared" si="91"/>
        <v>--</v>
      </c>
      <c r="RD78" s="381">
        <v>19.531249999999986</v>
      </c>
      <c r="RE78" s="381">
        <v>10.657596371882079</v>
      </c>
      <c r="RF78" s="381">
        <v>10.104529616724736</v>
      </c>
    </row>
    <row r="79" spans="1:474" x14ac:dyDescent="0.25">
      <c r="A79" s="114">
        <v>75</v>
      </c>
      <c r="B79" s="93" t="s">
        <v>75</v>
      </c>
      <c r="C79" s="126" t="s">
        <v>286</v>
      </c>
      <c r="D79" s="126" t="s">
        <v>286</v>
      </c>
      <c r="E79" s="126" t="s">
        <v>286</v>
      </c>
      <c r="F79" s="126" t="s">
        <v>286</v>
      </c>
      <c r="G79" s="126" t="s">
        <v>286</v>
      </c>
      <c r="H79" s="126" t="s">
        <v>286</v>
      </c>
      <c r="I79" s="126">
        <v>13.114754098360658</v>
      </c>
      <c r="J79" s="126">
        <v>24.137931034482762</v>
      </c>
      <c r="K79" s="126">
        <v>7.7777777777777768</v>
      </c>
      <c r="L79" s="126">
        <v>15.999999999999996</v>
      </c>
      <c r="M79" s="128">
        <v>18.98734177215189</v>
      </c>
      <c r="N79" s="128">
        <v>9.6774193548387117</v>
      </c>
      <c r="O79" s="128">
        <v>20.73170731707317</v>
      </c>
      <c r="P79" s="128">
        <v>12.499999999999998</v>
      </c>
      <c r="Q79" s="128" t="s">
        <v>286</v>
      </c>
      <c r="R79" s="128" t="s">
        <v>286</v>
      </c>
      <c r="S79" s="128" t="s">
        <v>286</v>
      </c>
      <c r="T79" s="128" t="s">
        <v>286</v>
      </c>
      <c r="U79" s="128" t="s">
        <v>286</v>
      </c>
      <c r="V79" s="128" t="s">
        <v>286</v>
      </c>
      <c r="W79" s="128" t="s">
        <v>286</v>
      </c>
      <c r="X79" s="128">
        <v>39.344262295081961</v>
      </c>
      <c r="Y79" s="128">
        <v>44.705882352941174</v>
      </c>
      <c r="Z79" s="128">
        <v>33.333333333333329</v>
      </c>
      <c r="AA79" s="128">
        <v>48.000000000000007</v>
      </c>
      <c r="AB79" s="132">
        <v>43.037974683544306</v>
      </c>
      <c r="AC79" s="132">
        <v>19.354838709677423</v>
      </c>
      <c r="AD79" s="132">
        <v>52.43902439024388</v>
      </c>
      <c r="AE79" s="132">
        <v>26.15384615384615</v>
      </c>
      <c r="AF79" s="134" t="s">
        <v>286</v>
      </c>
      <c r="AG79" s="126" t="s">
        <v>286</v>
      </c>
      <c r="AH79" s="126" t="s">
        <v>286</v>
      </c>
      <c r="AI79" s="133" t="s">
        <v>286</v>
      </c>
      <c r="AJ79" s="133" t="s">
        <v>286</v>
      </c>
      <c r="AK79" s="128" t="s">
        <v>286</v>
      </c>
      <c r="AL79" s="128" t="s">
        <v>286</v>
      </c>
      <c r="AM79" s="128">
        <v>29.508196721311467</v>
      </c>
      <c r="AN79" s="128">
        <v>30.232558139534888</v>
      </c>
      <c r="AO79" s="128">
        <v>22.222222222222221</v>
      </c>
      <c r="AP79" s="128">
        <v>30.263157894736839</v>
      </c>
      <c r="AQ79" s="128">
        <v>29.11392405063291</v>
      </c>
      <c r="AR79" s="128">
        <v>13.11475409836066</v>
      </c>
      <c r="AS79" s="128">
        <v>34.146341463414636</v>
      </c>
      <c r="AT79" s="128">
        <v>15.384615384615392</v>
      </c>
      <c r="AU79" s="128" t="s">
        <v>286</v>
      </c>
      <c r="AV79" s="128" t="s">
        <v>286</v>
      </c>
      <c r="AW79" s="128" t="s">
        <v>286</v>
      </c>
      <c r="AX79" s="132" t="s">
        <v>286</v>
      </c>
      <c r="AY79" s="132" t="s">
        <v>286</v>
      </c>
      <c r="AZ79" s="132" t="s">
        <v>286</v>
      </c>
      <c r="BA79" s="132" t="s">
        <v>286</v>
      </c>
      <c r="BB79" s="128" t="s">
        <v>286</v>
      </c>
      <c r="BC79" s="132" t="s">
        <v>286</v>
      </c>
      <c r="BD79" s="132" t="s">
        <v>286</v>
      </c>
      <c r="BE79" s="132" t="s">
        <v>286</v>
      </c>
      <c r="BF79" s="132">
        <v>24.050632911392405</v>
      </c>
      <c r="BG79" s="128">
        <v>20.967741935483868</v>
      </c>
      <c r="BH79" s="121" t="s">
        <v>286</v>
      </c>
      <c r="BI79" s="121">
        <v>10.769230769230774</v>
      </c>
      <c r="BJ79" s="121" t="s">
        <v>286</v>
      </c>
      <c r="BK79" s="121" t="s">
        <v>286</v>
      </c>
      <c r="BL79" s="128" t="s">
        <v>286</v>
      </c>
      <c r="BM79" s="121" t="s">
        <v>286</v>
      </c>
      <c r="BN79" s="114" t="s">
        <v>286</v>
      </c>
      <c r="BO79" s="114" t="s">
        <v>286</v>
      </c>
      <c r="BP79" s="114" t="s">
        <v>286</v>
      </c>
      <c r="BQ79" s="128" t="s">
        <v>286</v>
      </c>
      <c r="BR79" s="121" t="s">
        <v>286</v>
      </c>
      <c r="BS79" s="121" t="s">
        <v>286</v>
      </c>
      <c r="BT79" s="121" t="s">
        <v>286</v>
      </c>
      <c r="BU79" s="128">
        <v>32.911392405063296</v>
      </c>
      <c r="BV79" s="121">
        <v>19.35483870967742</v>
      </c>
      <c r="BW79" s="121" t="s">
        <v>286</v>
      </c>
      <c r="BX79" s="121">
        <v>26.15384615384615</v>
      </c>
      <c r="BY79" s="128" t="s">
        <v>286</v>
      </c>
      <c r="BZ79" s="121" t="s">
        <v>286</v>
      </c>
      <c r="CA79" s="121" t="s">
        <v>286</v>
      </c>
      <c r="CB79" s="121" t="s">
        <v>286</v>
      </c>
      <c r="CC79" s="128" t="s">
        <v>286</v>
      </c>
      <c r="CD79" s="121" t="s">
        <v>286</v>
      </c>
      <c r="CE79" s="121" t="s">
        <v>286</v>
      </c>
      <c r="CF79" s="121">
        <v>28.571428571428573</v>
      </c>
      <c r="CG79" s="128">
        <v>28.735632183908038</v>
      </c>
      <c r="CH79" s="121">
        <v>32.222222222222221</v>
      </c>
      <c r="CI79" s="121">
        <v>21.052631578947373</v>
      </c>
      <c r="CJ79" s="121">
        <v>43.037974683544299</v>
      </c>
      <c r="CK79" s="121">
        <v>14.516129032258061</v>
      </c>
      <c r="CL79" s="121">
        <v>24.390243902439028</v>
      </c>
      <c r="CM79" s="121">
        <v>15.384615384615381</v>
      </c>
      <c r="CN79" s="121" t="s">
        <v>286</v>
      </c>
      <c r="CO79" s="121" t="s">
        <v>286</v>
      </c>
      <c r="CP79" s="128" t="s">
        <v>286</v>
      </c>
      <c r="CQ79" s="121" t="s">
        <v>286</v>
      </c>
      <c r="CR79" s="121" t="s">
        <v>286</v>
      </c>
      <c r="CS79" s="114" t="s">
        <v>286</v>
      </c>
      <c r="CT79" s="114" t="s">
        <v>286</v>
      </c>
      <c r="CU79" s="128">
        <v>3.2786885245901636</v>
      </c>
      <c r="CV79" s="121">
        <v>10.46511627906977</v>
      </c>
      <c r="CW79" s="121">
        <v>12.22222222222222</v>
      </c>
      <c r="CX79" s="114">
        <v>12.328767123287676</v>
      </c>
      <c r="CY79" s="114">
        <v>10.126582278481012</v>
      </c>
      <c r="CZ79" s="128">
        <v>17.241379310344833</v>
      </c>
      <c r="DA79" s="121">
        <v>2.5316455696202529</v>
      </c>
      <c r="DB79" s="121">
        <v>9.5238095238095237</v>
      </c>
      <c r="DC79" s="114" t="s">
        <v>286</v>
      </c>
      <c r="DD79" s="114" t="s">
        <v>286</v>
      </c>
      <c r="DE79" s="128" t="s">
        <v>286</v>
      </c>
      <c r="DF79" s="121" t="s">
        <v>286</v>
      </c>
      <c r="DG79" s="121" t="s">
        <v>286</v>
      </c>
      <c r="DH79" s="114" t="s">
        <v>286</v>
      </c>
      <c r="DI79" s="114" t="s">
        <v>286</v>
      </c>
      <c r="DJ79" s="128" t="s">
        <v>286</v>
      </c>
      <c r="DK79" s="121" t="s">
        <v>286</v>
      </c>
      <c r="DL79" s="121" t="s">
        <v>286</v>
      </c>
      <c r="DM79" s="121">
        <v>61.842105263157912</v>
      </c>
      <c r="DN79" s="121">
        <v>53.846153846153854</v>
      </c>
      <c r="DO79" s="128">
        <v>33.87096774193548</v>
      </c>
      <c r="DP79" s="121">
        <v>53.658536585365859</v>
      </c>
      <c r="DQ79" s="121">
        <v>38.46153846153846</v>
      </c>
      <c r="DR79" s="121" t="s">
        <v>286</v>
      </c>
      <c r="DS79" s="121" t="s">
        <v>286</v>
      </c>
      <c r="DT79" s="128" t="s">
        <v>286</v>
      </c>
      <c r="DU79" s="131" t="s">
        <v>286</v>
      </c>
      <c r="DV79" s="131" t="s">
        <v>286</v>
      </c>
      <c r="DW79" s="114" t="s">
        <v>286</v>
      </c>
      <c r="DX79" s="131" t="s">
        <v>286</v>
      </c>
      <c r="DY79" s="128" t="s">
        <v>286</v>
      </c>
      <c r="DZ79" s="128" t="s">
        <v>286</v>
      </c>
      <c r="EA79" s="128" t="s">
        <v>286</v>
      </c>
      <c r="EB79" s="128">
        <v>46.052631578947363</v>
      </c>
      <c r="EC79" s="128">
        <v>64.556962025316437</v>
      </c>
      <c r="ED79" s="128">
        <v>38.70967741935484</v>
      </c>
      <c r="EE79" s="128">
        <v>55.555555555555586</v>
      </c>
      <c r="EF79" s="128">
        <v>50.769230769230781</v>
      </c>
      <c r="EG79" s="128" t="s">
        <v>286</v>
      </c>
      <c r="EH79" s="128" t="s">
        <v>286</v>
      </c>
      <c r="EI79" s="128" t="s">
        <v>286</v>
      </c>
      <c r="EJ79" s="128" t="s">
        <v>286</v>
      </c>
      <c r="EK79" s="128" t="s">
        <v>286</v>
      </c>
      <c r="EL79" s="121" t="s">
        <v>286</v>
      </c>
      <c r="EM79" s="121" t="s">
        <v>286</v>
      </c>
      <c r="EN79" s="121">
        <v>4.761904761904761</v>
      </c>
      <c r="EO79" s="121">
        <v>3.4482758620689644</v>
      </c>
      <c r="EP79" s="128">
        <v>5.5555555555555562</v>
      </c>
      <c r="EQ79" s="121">
        <v>2.6315789473684208</v>
      </c>
      <c r="ER79" s="121">
        <v>7.59493670886076</v>
      </c>
      <c r="ES79" s="121">
        <v>3.2258064516129026</v>
      </c>
      <c r="ET79" s="121">
        <v>2.4390243902439019</v>
      </c>
      <c r="EU79" s="128">
        <v>3.0769230769230771</v>
      </c>
      <c r="EV79" s="121" t="s">
        <v>286</v>
      </c>
      <c r="EW79" s="121" t="s">
        <v>286</v>
      </c>
      <c r="EX79" s="121" t="s">
        <v>286</v>
      </c>
      <c r="EY79" s="121" t="s">
        <v>286</v>
      </c>
      <c r="EZ79" s="128" t="s">
        <v>286</v>
      </c>
      <c r="FA79" s="121" t="s">
        <v>286</v>
      </c>
      <c r="FB79" s="121" t="s">
        <v>286</v>
      </c>
      <c r="FC79" s="121">
        <v>9.3750000000000018</v>
      </c>
      <c r="FD79" s="121">
        <v>16.279069767441861</v>
      </c>
      <c r="FE79" s="128">
        <v>5.7471264367816088</v>
      </c>
      <c r="FF79" s="121">
        <v>6.5789473684210558</v>
      </c>
      <c r="FG79" s="121">
        <v>7.6923076923076925</v>
      </c>
      <c r="FH79" s="121">
        <v>14.516129032258061</v>
      </c>
      <c r="FI79" s="121">
        <v>5.0632911392405076</v>
      </c>
      <c r="FJ79" s="128">
        <v>7.8125</v>
      </c>
      <c r="FK79" s="121" t="s">
        <v>286</v>
      </c>
      <c r="FL79" s="121" t="s">
        <v>286</v>
      </c>
      <c r="FM79" s="121" t="s">
        <v>286</v>
      </c>
      <c r="FN79" s="121" t="s">
        <v>286</v>
      </c>
      <c r="FO79" s="128" t="s">
        <v>286</v>
      </c>
      <c r="FP79" s="121" t="s">
        <v>286</v>
      </c>
      <c r="FQ79" s="121" t="s">
        <v>286</v>
      </c>
      <c r="FR79" s="121">
        <v>9.3750000000000018</v>
      </c>
      <c r="FS79" s="121">
        <v>17.441860465116282</v>
      </c>
      <c r="FT79" s="128">
        <v>18.390804597701152</v>
      </c>
      <c r="FU79" s="121">
        <v>3.947368421052631</v>
      </c>
      <c r="FV79" s="121">
        <v>17.105263157894736</v>
      </c>
      <c r="FW79" s="121">
        <v>9.6774193548387117</v>
      </c>
      <c r="FX79" s="121">
        <v>6.3291139240506338</v>
      </c>
      <c r="FY79" s="128">
        <v>7.8125000000000036</v>
      </c>
      <c r="FZ79" s="121" t="s">
        <v>286</v>
      </c>
      <c r="GA79" s="121" t="s">
        <v>286</v>
      </c>
      <c r="GB79" s="121" t="s">
        <v>286</v>
      </c>
      <c r="GC79" s="121" t="s">
        <v>286</v>
      </c>
      <c r="GD79" s="128" t="s">
        <v>286</v>
      </c>
      <c r="GE79" s="121" t="s">
        <v>286</v>
      </c>
      <c r="GF79" s="121" t="s">
        <v>286</v>
      </c>
      <c r="GG79" s="121">
        <v>33.87096774193548</v>
      </c>
      <c r="GH79" s="121">
        <v>43.023255813953483</v>
      </c>
      <c r="GI79" s="128">
        <v>23.86363636363637</v>
      </c>
      <c r="GJ79" s="121">
        <v>19.736842105263165</v>
      </c>
      <c r="GK79" s="121">
        <v>20.779220779220772</v>
      </c>
      <c r="GL79" s="121">
        <v>6.4516129032258052</v>
      </c>
      <c r="GM79" s="130">
        <v>24.358974358974351</v>
      </c>
      <c r="GN79" s="128">
        <v>15.625000000000007</v>
      </c>
      <c r="GO79" s="121" t="s">
        <v>286</v>
      </c>
      <c r="GP79" s="121" t="s">
        <v>286</v>
      </c>
      <c r="GQ79" s="121" t="s">
        <v>286</v>
      </c>
      <c r="GR79" s="121" t="s">
        <v>286</v>
      </c>
      <c r="GS79" s="128" t="s">
        <v>286</v>
      </c>
      <c r="GT79" s="121" t="s">
        <v>286</v>
      </c>
      <c r="GU79" s="121" t="s">
        <v>286</v>
      </c>
      <c r="GV79" s="121">
        <v>3.2258064516129026</v>
      </c>
      <c r="GW79" s="121">
        <v>20.93023255813954</v>
      </c>
      <c r="GX79" s="128">
        <v>21.839080459770113</v>
      </c>
      <c r="GY79" s="128">
        <v>2.6315789473684208</v>
      </c>
      <c r="GZ79" s="128">
        <v>27.272727272727259</v>
      </c>
      <c r="HA79" s="128">
        <v>20.967741935483872</v>
      </c>
      <c r="HB79" s="128">
        <v>2.5316455696202529</v>
      </c>
      <c r="HC79" s="128">
        <v>14.062499999999995</v>
      </c>
      <c r="HD79" s="128" t="s">
        <v>286</v>
      </c>
      <c r="HE79" s="128" t="s">
        <v>286</v>
      </c>
      <c r="HF79" s="128" t="s">
        <v>286</v>
      </c>
      <c r="HG79" s="128" t="s">
        <v>286</v>
      </c>
      <c r="HH79" s="128" t="s">
        <v>286</v>
      </c>
      <c r="HI79" s="128" t="s">
        <v>286</v>
      </c>
      <c r="HJ79" s="128" t="s">
        <v>286</v>
      </c>
      <c r="HK79" s="128" t="s">
        <v>286</v>
      </c>
      <c r="HL79" s="121" t="s">
        <v>286</v>
      </c>
      <c r="HM79" s="121" t="s">
        <v>286</v>
      </c>
      <c r="HN79" s="121" t="s">
        <v>286</v>
      </c>
      <c r="HO79" s="121">
        <v>15.584415584415583</v>
      </c>
      <c r="HP79" s="128">
        <v>16.12903225806452</v>
      </c>
      <c r="HQ79" s="121" t="s">
        <v>286</v>
      </c>
      <c r="HR79" s="121">
        <v>1.5625</v>
      </c>
      <c r="HS79" s="121" t="s">
        <v>286</v>
      </c>
      <c r="HT79" s="129" t="s">
        <v>286</v>
      </c>
      <c r="HU79" s="128" t="s">
        <v>286</v>
      </c>
      <c r="HV79" s="114" t="s">
        <v>286</v>
      </c>
      <c r="HW79" s="114" t="s">
        <v>286</v>
      </c>
      <c r="HX79" s="114" t="s">
        <v>286</v>
      </c>
      <c r="HY79" s="114" t="s">
        <v>286</v>
      </c>
      <c r="HZ79" s="114">
        <v>9.6774193548387082</v>
      </c>
      <c r="IA79" s="114">
        <v>2.3255813953488365</v>
      </c>
      <c r="IB79" s="114">
        <v>3.3333333333333326</v>
      </c>
      <c r="IC79" s="114">
        <v>10.666666666666671</v>
      </c>
      <c r="ID79" s="114">
        <v>9.0909090909090935</v>
      </c>
      <c r="IE79" s="114">
        <v>1.6393442622950816</v>
      </c>
      <c r="IF79" s="114">
        <v>8.8607594936708853</v>
      </c>
      <c r="IG79" s="114">
        <v>6.3492063492063489</v>
      </c>
      <c r="IH79" s="114" t="s">
        <v>286</v>
      </c>
      <c r="II79" s="114" t="s">
        <v>286</v>
      </c>
      <c r="IJ79" s="114" t="s">
        <v>286</v>
      </c>
      <c r="IK79" s="114" t="s">
        <v>286</v>
      </c>
      <c r="IL79" s="114" t="s">
        <v>286</v>
      </c>
      <c r="IM79" s="114" t="s">
        <v>286</v>
      </c>
      <c r="IN79" s="114" t="s">
        <v>286</v>
      </c>
      <c r="IO79" s="114">
        <v>3.2786885245901636</v>
      </c>
      <c r="IP79" s="114">
        <v>3.4883720930232549</v>
      </c>
      <c r="IQ79" s="114">
        <v>3.3333333333333326</v>
      </c>
      <c r="IR79" s="114">
        <v>2.6315789473684212</v>
      </c>
      <c r="IS79" s="114">
        <v>7.8947368421052602</v>
      </c>
      <c r="IT79" s="114">
        <v>4.8387096774193541</v>
      </c>
      <c r="IU79" s="114">
        <v>3.7974683544303787</v>
      </c>
      <c r="IV79" s="114">
        <v>3.1249999999999996</v>
      </c>
      <c r="IW79" s="114" t="s">
        <v>286</v>
      </c>
      <c r="IX79" s="114" t="str">
        <f t="shared" si="92"/>
        <v>--</v>
      </c>
      <c r="IY79" s="114" t="str">
        <f t="shared" si="92"/>
        <v>--</v>
      </c>
      <c r="IZ79" s="114" t="str">
        <f t="shared" si="92"/>
        <v>--</v>
      </c>
      <c r="JA79" s="114" t="str">
        <f t="shared" si="92"/>
        <v>--</v>
      </c>
      <c r="JB79" s="114" t="str">
        <f t="shared" si="92"/>
        <v>--</v>
      </c>
      <c r="JC79" s="114" t="str">
        <f t="shared" si="92"/>
        <v>--</v>
      </c>
      <c r="JD79" s="114" t="str">
        <f t="shared" si="92"/>
        <v>--</v>
      </c>
      <c r="JE79" s="114" t="str">
        <f t="shared" si="92"/>
        <v>--</v>
      </c>
      <c r="JF79" s="114" t="str">
        <f t="shared" si="92"/>
        <v>--</v>
      </c>
      <c r="JG79" s="243">
        <v>5.2631578947368398</v>
      </c>
      <c r="JH79" s="243">
        <v>2.4096385542168699</v>
      </c>
      <c r="JI79" s="243">
        <v>0</v>
      </c>
      <c r="JJ79" s="243">
        <v>3.8961038961039001</v>
      </c>
      <c r="JK79" s="243">
        <v>3.9473684210526301</v>
      </c>
      <c r="JL79" s="243">
        <v>3.8961038961039001</v>
      </c>
      <c r="JM79" s="243">
        <v>9.4736842105263204</v>
      </c>
      <c r="JN79" s="243">
        <v>10.8433734939759</v>
      </c>
      <c r="JO79" s="243">
        <v>5.2631578947368398</v>
      </c>
      <c r="JP79" s="243">
        <v>5.1948051948051903</v>
      </c>
      <c r="JQ79" s="243">
        <v>5.2631578947368398</v>
      </c>
      <c r="JR79" s="243">
        <v>5.1948051948051903</v>
      </c>
      <c r="JS79" s="243">
        <v>11.578947368421</v>
      </c>
      <c r="JT79" s="243">
        <v>9.6385542168674707</v>
      </c>
      <c r="JU79" s="243">
        <v>0</v>
      </c>
      <c r="JV79" s="243">
        <v>10.3896103896104</v>
      </c>
      <c r="JW79" s="243">
        <v>7.8947368421052602</v>
      </c>
      <c r="JX79" s="243">
        <v>9.0909090909090899</v>
      </c>
      <c r="JY79" s="243">
        <v>2.1052631578947398</v>
      </c>
      <c r="JZ79" s="243">
        <v>4.81927710843373</v>
      </c>
      <c r="KA79" s="243">
        <v>10.526315789473699</v>
      </c>
      <c r="KB79" s="243">
        <v>0</v>
      </c>
      <c r="KC79" s="243">
        <v>3.9473684210526301</v>
      </c>
      <c r="KD79" s="243">
        <v>7.7922077922077904</v>
      </c>
      <c r="KE79" s="243">
        <v>2.1052631578947398</v>
      </c>
      <c r="KF79" s="128" t="str">
        <f t="shared" si="78"/>
        <v>--</v>
      </c>
      <c r="KG79" s="243">
        <v>5.1282051282051304</v>
      </c>
      <c r="KH79" s="243">
        <v>1.2987012987013</v>
      </c>
      <c r="KI79" s="128" t="str">
        <f t="shared" si="79"/>
        <v>--</v>
      </c>
      <c r="KJ79" s="243">
        <v>9.2105263157894797</v>
      </c>
      <c r="KK79" s="243">
        <v>1.0526315789473699</v>
      </c>
      <c r="KL79" s="243">
        <v>2.4096385542168699</v>
      </c>
      <c r="KM79" s="243">
        <v>2.5641025641025599</v>
      </c>
      <c r="KN79" s="243">
        <v>2.5974025974026</v>
      </c>
      <c r="KO79" s="243">
        <v>0</v>
      </c>
      <c r="KP79" s="243">
        <v>2.5974025974026</v>
      </c>
      <c r="KQ79" s="220">
        <v>2.7777777777777799</v>
      </c>
      <c r="KR79" s="220">
        <v>8.6956521739130395</v>
      </c>
      <c r="KS79" s="220">
        <v>6.9444444444444402</v>
      </c>
      <c r="KT79" s="220">
        <v>10.144927536231901</v>
      </c>
      <c r="KU79" s="220">
        <v>12.5</v>
      </c>
      <c r="KV79" s="220">
        <v>18.840579710144901</v>
      </c>
      <c r="KW79" s="220">
        <v>0</v>
      </c>
      <c r="KX79" s="220">
        <v>4.3478260869565197</v>
      </c>
      <c r="KY79" s="128" t="str">
        <f t="shared" si="81"/>
        <v>--</v>
      </c>
      <c r="KZ79" s="128" t="str">
        <f t="shared" si="81"/>
        <v>--</v>
      </c>
      <c r="LA79" s="220">
        <v>0</v>
      </c>
      <c r="LB79" s="128" t="str">
        <f t="shared" si="80"/>
        <v>--</v>
      </c>
      <c r="LC79" s="295">
        <v>25</v>
      </c>
      <c r="LD79" s="295">
        <v>20</v>
      </c>
      <c r="LE79" s="295">
        <v>8.2352941176470562</v>
      </c>
      <c r="LF79" s="295">
        <v>7.5</v>
      </c>
      <c r="LG79" s="295">
        <v>26.086956521739129</v>
      </c>
      <c r="LH79" s="295">
        <v>6.4935064935064943</v>
      </c>
      <c r="LI79" s="295">
        <v>9.2105263157894761</v>
      </c>
      <c r="LJ79" s="295">
        <v>3.6144578313253013</v>
      </c>
      <c r="LK79" s="382" t="str">
        <f>"--"</f>
        <v>--</v>
      </c>
      <c r="LL79" s="382" t="str">
        <f>"--"</f>
        <v>--</v>
      </c>
      <c r="LM79" s="381">
        <v>21.428571428571431</v>
      </c>
      <c r="LN79" s="382" t="str">
        <f>"--"</f>
        <v>--</v>
      </c>
      <c r="LO79" s="380">
        <v>11.111111111111114</v>
      </c>
      <c r="LP79" s="381">
        <v>12.631578947368421</v>
      </c>
      <c r="LQ79" s="381">
        <v>7.0588235294117663</v>
      </c>
      <c r="LR79" s="381">
        <v>2.5641025641025634</v>
      </c>
      <c r="LS79" s="381">
        <v>18.840579710144929</v>
      </c>
      <c r="LT79" s="381">
        <v>7.7922077922077975</v>
      </c>
      <c r="LU79" s="381">
        <v>10.526315789473681</v>
      </c>
      <c r="LV79" s="381">
        <v>4.8780487804878048</v>
      </c>
      <c r="LW79" s="382" t="str">
        <f t="shared" ref="LW79:LX79" si="93">"--"</f>
        <v>--</v>
      </c>
      <c r="LX79" s="382" t="str">
        <f t="shared" si="93"/>
        <v>--</v>
      </c>
      <c r="LY79" s="381">
        <v>14.285714285714286</v>
      </c>
      <c r="LZ79" s="382" t="str">
        <f>"--"</f>
        <v>--</v>
      </c>
      <c r="MA79" s="380">
        <v>28.571428571428566</v>
      </c>
      <c r="MB79" s="381">
        <v>28.421052631578952</v>
      </c>
      <c r="MC79" s="381">
        <v>25.882352941176471</v>
      </c>
      <c r="MD79" s="381">
        <v>14.999999999999996</v>
      </c>
      <c r="ME79" s="381">
        <v>24.999999999999993</v>
      </c>
      <c r="MF79" s="381">
        <v>25.974025974025977</v>
      </c>
      <c r="MG79" s="381">
        <v>15.789473684210526</v>
      </c>
      <c r="MH79" s="381">
        <v>16.867469879518069</v>
      </c>
      <c r="MI79" s="382" t="str">
        <f t="shared" ref="MI79:MJ79" si="94">"--"</f>
        <v>--</v>
      </c>
      <c r="MJ79" s="382" t="str">
        <f t="shared" si="94"/>
        <v>--</v>
      </c>
      <c r="MK79" s="381">
        <v>35.714285714285708</v>
      </c>
      <c r="ML79" s="382" t="str">
        <f>"--"</f>
        <v>--</v>
      </c>
      <c r="MM79" s="378" t="str">
        <f t="shared" si="82"/>
        <v>--</v>
      </c>
      <c r="MN79" s="381">
        <v>14.736842105263161</v>
      </c>
      <c r="MO79" s="381">
        <v>16.47058823529412</v>
      </c>
      <c r="MP79" s="381">
        <v>20</v>
      </c>
      <c r="MQ79" s="378" t="str">
        <f t="shared" si="83"/>
        <v>--</v>
      </c>
      <c r="MR79" s="381">
        <v>25.974025974025981</v>
      </c>
      <c r="MS79" s="381">
        <v>15.789473684210524</v>
      </c>
      <c r="MT79" s="381">
        <v>9.6385542168674689</v>
      </c>
      <c r="MU79" s="378" t="str">
        <f t="shared" si="84"/>
        <v>--</v>
      </c>
      <c r="MV79" s="382" t="str">
        <f>"--"</f>
        <v>--</v>
      </c>
      <c r="MW79" s="381">
        <v>46.428571428571431</v>
      </c>
      <c r="MX79" s="382" t="str">
        <f>"--"</f>
        <v>--</v>
      </c>
      <c r="MY79" s="380">
        <v>48.611111111111107</v>
      </c>
      <c r="MZ79" s="381">
        <v>31.578947368421048</v>
      </c>
      <c r="NA79" s="381">
        <v>22.352941176470583</v>
      </c>
      <c r="NB79" s="381">
        <v>20.000000000000004</v>
      </c>
      <c r="NC79" s="381">
        <v>38.235294117647037</v>
      </c>
      <c r="ND79" s="381">
        <v>32.467532467532457</v>
      </c>
      <c r="NE79" s="381">
        <v>22.368421052631579</v>
      </c>
      <c r="NF79" s="381">
        <v>15.662650602409641</v>
      </c>
      <c r="NG79" s="382" t="str">
        <f t="shared" ref="NG79:NH79" si="95">"--"</f>
        <v>--</v>
      </c>
      <c r="NH79" s="382" t="str">
        <f t="shared" si="95"/>
        <v>--</v>
      </c>
      <c r="NI79" s="381">
        <v>28.571428571428577</v>
      </c>
      <c r="NJ79" s="382" t="str">
        <f>"--"</f>
        <v>--</v>
      </c>
      <c r="NK79" s="380">
        <v>4.1095890410958908</v>
      </c>
      <c r="NL79" s="381">
        <v>10.526315789473683</v>
      </c>
      <c r="NM79" s="381">
        <v>10.588235294117649</v>
      </c>
      <c r="NN79" s="381">
        <v>0</v>
      </c>
      <c r="NO79" s="381">
        <v>16.417910447761201</v>
      </c>
      <c r="NP79" s="381">
        <v>7.7922077922077957</v>
      </c>
      <c r="NQ79" s="381">
        <v>9.2105263157894743</v>
      </c>
      <c r="NR79" s="381">
        <v>1.2048192771084332</v>
      </c>
      <c r="NS79" s="382" t="str">
        <f t="shared" ref="NS79:NT79" si="96">"--"</f>
        <v>--</v>
      </c>
      <c r="NT79" s="382" t="str">
        <f t="shared" si="96"/>
        <v>--</v>
      </c>
      <c r="NU79" s="381">
        <v>10.714285714285714</v>
      </c>
      <c r="NV79" s="382" t="str">
        <f>"--"</f>
        <v>--</v>
      </c>
      <c r="NW79" s="380">
        <v>2.7397260273972606</v>
      </c>
      <c r="NX79" s="381">
        <v>9.4736842105263186</v>
      </c>
      <c r="NY79" s="381">
        <v>3.5294117647058827</v>
      </c>
      <c r="NZ79" s="381">
        <v>2.4999999999999996</v>
      </c>
      <c r="OA79" s="381">
        <v>8.6956521739130412</v>
      </c>
      <c r="OB79" s="381">
        <v>12.98701298701299</v>
      </c>
      <c r="OC79" s="381">
        <v>7.8947368421052619</v>
      </c>
      <c r="OD79" s="381">
        <v>2.4390243902439015</v>
      </c>
      <c r="OE79" s="382" t="str">
        <f t="shared" ref="OE79:OF79" si="97">"--"</f>
        <v>--</v>
      </c>
      <c r="OF79" s="382" t="str">
        <f t="shared" si="97"/>
        <v>--</v>
      </c>
      <c r="OG79" s="381">
        <v>10.714285714285714</v>
      </c>
      <c r="OH79" s="382" t="str">
        <f>"--"</f>
        <v>--</v>
      </c>
      <c r="OI79" s="380">
        <v>5.479452054794522</v>
      </c>
      <c r="OJ79" s="381">
        <v>5.2631578947368425</v>
      </c>
      <c r="OK79" s="381">
        <v>7.0588235294117663</v>
      </c>
      <c r="OL79" s="381">
        <v>2.5</v>
      </c>
      <c r="OM79" s="381">
        <v>7.2463768115942022</v>
      </c>
      <c r="ON79" s="381">
        <v>9.0909090909090935</v>
      </c>
      <c r="OO79" s="381">
        <v>6.5789473684210531</v>
      </c>
      <c r="OP79" s="381">
        <v>1.2048192771084332</v>
      </c>
      <c r="OQ79" s="382" t="str">
        <f t="shared" ref="OQ79:OR79" si="98">"--"</f>
        <v>--</v>
      </c>
      <c r="OR79" s="382" t="str">
        <f t="shared" si="98"/>
        <v>--</v>
      </c>
      <c r="OS79" s="381">
        <v>10.714285714285715</v>
      </c>
      <c r="OT79" s="382" t="str">
        <f>"--"</f>
        <v>--</v>
      </c>
      <c r="OU79" s="378" t="str">
        <f t="shared" si="85"/>
        <v>--</v>
      </c>
      <c r="OV79" s="381">
        <v>9.4736842105263133</v>
      </c>
      <c r="OW79" s="381">
        <v>9.4117647058823533</v>
      </c>
      <c r="OX79" s="381">
        <v>9.9999999999999964</v>
      </c>
      <c r="OY79" s="378" t="str">
        <f t="shared" si="86"/>
        <v>--</v>
      </c>
      <c r="OZ79" s="381">
        <v>14.285714285714281</v>
      </c>
      <c r="PA79" s="381">
        <v>9.2105263157894708</v>
      </c>
      <c r="PB79" s="381">
        <v>8.4337349397590327</v>
      </c>
      <c r="PC79" s="378" t="str">
        <f t="shared" si="87"/>
        <v>--</v>
      </c>
      <c r="PD79" s="382" t="str">
        <f>"--"</f>
        <v>--</v>
      </c>
      <c r="PE79" s="381">
        <v>28.571428571428569</v>
      </c>
      <c r="PF79" s="382" t="str">
        <f>"--"</f>
        <v>--</v>
      </c>
      <c r="PG79" s="380">
        <v>13.698630136986296</v>
      </c>
      <c r="PH79" s="381">
        <v>9.4736842105263186</v>
      </c>
      <c r="PI79" s="381">
        <v>10.588235294117645</v>
      </c>
      <c r="PJ79" s="381">
        <v>10</v>
      </c>
      <c r="PK79" s="381">
        <v>20.289855072463777</v>
      </c>
      <c r="PL79" s="381">
        <v>16.88311688311688</v>
      </c>
      <c r="PM79" s="381">
        <v>13.157894736842106</v>
      </c>
      <c r="PN79" s="381">
        <v>7.2289156626506026</v>
      </c>
      <c r="PO79" s="382" t="str">
        <f>"--"</f>
        <v>--</v>
      </c>
      <c r="PP79" s="382" t="str">
        <f>"--"</f>
        <v>--</v>
      </c>
      <c r="PQ79" s="381">
        <v>25.925925925925931</v>
      </c>
      <c r="PR79" s="382" t="str">
        <f>"--"</f>
        <v>--</v>
      </c>
      <c r="PS79" s="382" t="str">
        <f t="shared" ref="PS79:PT79" si="99">"--"</f>
        <v>--</v>
      </c>
      <c r="PT79" s="382" t="str">
        <f t="shared" si="99"/>
        <v>--</v>
      </c>
      <c r="PU79" s="381">
        <v>0</v>
      </c>
      <c r="PV79" s="382" t="str">
        <f t="shared" ref="PV79:PX79" si="100">"--"</f>
        <v>--</v>
      </c>
      <c r="PW79" s="382" t="str">
        <f t="shared" si="100"/>
        <v>--</v>
      </c>
      <c r="PX79" s="382" t="str">
        <f t="shared" si="100"/>
        <v>--</v>
      </c>
      <c r="PY79" s="381">
        <v>21.428571428571431</v>
      </c>
      <c r="PZ79" s="382" t="str">
        <f t="shared" ref="PZ79:QB79" si="101">"--"</f>
        <v>--</v>
      </c>
      <c r="QA79" s="382" t="str">
        <f t="shared" si="101"/>
        <v>--</v>
      </c>
      <c r="QB79" s="382" t="str">
        <f t="shared" si="101"/>
        <v>--</v>
      </c>
      <c r="QC79" s="381">
        <v>7.1428571428571423</v>
      </c>
      <c r="QD79" s="382" t="str">
        <f t="shared" ref="QD79:QH79" si="102">"--"</f>
        <v>--</v>
      </c>
      <c r="QE79" s="382" t="str">
        <f t="shared" si="102"/>
        <v>--</v>
      </c>
      <c r="QF79" s="382" t="str">
        <f t="shared" si="102"/>
        <v>--</v>
      </c>
      <c r="QG79" s="381">
        <v>3.5714285714285712</v>
      </c>
      <c r="QH79" s="382" t="str">
        <f t="shared" si="102"/>
        <v>--</v>
      </c>
      <c r="QI79" s="380">
        <v>13.888888888888889</v>
      </c>
      <c r="QJ79" s="381">
        <v>8.4210526315789487</v>
      </c>
      <c r="QK79" s="381">
        <v>10.714285714285712</v>
      </c>
      <c r="QL79" s="381">
        <v>5.1282051282051269</v>
      </c>
      <c r="QM79" s="378" t="str">
        <f t="shared" si="88"/>
        <v>--</v>
      </c>
      <c r="QN79" s="381">
        <v>10.526315789473681</v>
      </c>
      <c r="QO79" s="381">
        <v>10.810810810810818</v>
      </c>
      <c r="QP79" s="381">
        <v>5.2631578947368416</v>
      </c>
      <c r="QQ79" s="378" t="str">
        <f t="shared" si="89"/>
        <v>--</v>
      </c>
      <c r="QR79" s="382" t="str">
        <f t="shared" si="89"/>
        <v>--</v>
      </c>
      <c r="QS79" s="381">
        <v>10.714285714285714</v>
      </c>
      <c r="QT79" s="382" t="str">
        <f t="shared" ref="QT79" si="103">"--"</f>
        <v>--</v>
      </c>
      <c r="QU79" s="380">
        <v>5.6338028169014098</v>
      </c>
      <c r="QV79" s="381">
        <v>7.3684210526315788</v>
      </c>
      <c r="QW79" s="381">
        <v>5.9523809523809508</v>
      </c>
      <c r="QX79" s="381">
        <v>2.5641025641025634</v>
      </c>
      <c r="QY79" s="378" t="str">
        <f t="shared" si="90"/>
        <v>--</v>
      </c>
      <c r="QZ79" s="381">
        <v>9.0909090909090935</v>
      </c>
      <c r="RA79" s="381">
        <v>10.666666666666668</v>
      </c>
      <c r="RB79" s="381">
        <v>5.1948051948051956</v>
      </c>
      <c r="RC79" s="378" t="str">
        <f t="shared" si="91"/>
        <v>--</v>
      </c>
      <c r="RD79" s="382" t="str">
        <f t="shared" si="91"/>
        <v>--</v>
      </c>
      <c r="RE79" s="381">
        <v>14.285714285714288</v>
      </c>
      <c r="RF79" s="382" t="str">
        <f t="shared" ref="RF79" si="104">"--"</f>
        <v>--</v>
      </c>
    </row>
    <row r="80" spans="1:474" x14ac:dyDescent="0.25">
      <c r="A80" s="114">
        <v>76</v>
      </c>
      <c r="B80" s="93" t="s">
        <v>76</v>
      </c>
      <c r="C80" s="126">
        <v>26.400000000000006</v>
      </c>
      <c r="D80" s="126">
        <v>31.578947368421041</v>
      </c>
      <c r="E80" s="126">
        <v>10.091743119266056</v>
      </c>
      <c r="F80" s="126">
        <v>21.052631578947363</v>
      </c>
      <c r="G80" s="126">
        <v>23.214285714285705</v>
      </c>
      <c r="H80" s="126">
        <v>20.512820512820504</v>
      </c>
      <c r="I80" s="126" t="s">
        <v>286</v>
      </c>
      <c r="J80" s="126" t="s">
        <v>286</v>
      </c>
      <c r="K80" s="126" t="s">
        <v>286</v>
      </c>
      <c r="L80" s="126">
        <v>10.843373493975902</v>
      </c>
      <c r="M80" s="128">
        <v>18.260869565217391</v>
      </c>
      <c r="N80" s="128">
        <v>13.15789473684211</v>
      </c>
      <c r="O80" s="128">
        <v>26.262626262626252</v>
      </c>
      <c r="P80" s="128">
        <v>21.839080459770109</v>
      </c>
      <c r="Q80" s="128">
        <v>14.141414141414142</v>
      </c>
      <c r="R80" s="128">
        <v>55.645161290322584</v>
      </c>
      <c r="S80" s="128">
        <v>42.477876106194678</v>
      </c>
      <c r="T80" s="128">
        <v>24.074074074074083</v>
      </c>
      <c r="U80" s="128">
        <v>49.999999999999993</v>
      </c>
      <c r="V80" s="128">
        <v>45.535714285714292</v>
      </c>
      <c r="W80" s="128">
        <v>29.11392405063291</v>
      </c>
      <c r="X80" s="128" t="s">
        <v>286</v>
      </c>
      <c r="Y80" s="128" t="s">
        <v>286</v>
      </c>
      <c r="Z80" s="128" t="s">
        <v>286</v>
      </c>
      <c r="AA80" s="128">
        <v>44.578313253012041</v>
      </c>
      <c r="AB80" s="132">
        <v>41.739130434782609</v>
      </c>
      <c r="AC80" s="132">
        <v>24.561403508771935</v>
      </c>
      <c r="AD80" s="132">
        <v>45.454545454545446</v>
      </c>
      <c r="AE80" s="132">
        <v>47.126436781609179</v>
      </c>
      <c r="AF80" s="128">
        <v>31.632653061224502</v>
      </c>
      <c r="AG80" s="126">
        <v>37.6</v>
      </c>
      <c r="AH80" s="126">
        <v>27.192982456140353</v>
      </c>
      <c r="AI80" s="133">
        <v>12.037037037037042</v>
      </c>
      <c r="AJ80" s="133">
        <v>38.260869565217405</v>
      </c>
      <c r="AK80" s="128">
        <v>14.285714285714288</v>
      </c>
      <c r="AL80" s="128">
        <v>13.92405063291139</v>
      </c>
      <c r="AM80" s="128" t="s">
        <v>286</v>
      </c>
      <c r="AN80" s="128" t="s">
        <v>286</v>
      </c>
      <c r="AO80" s="128" t="s">
        <v>286</v>
      </c>
      <c r="AP80" s="128">
        <v>38.554216867469883</v>
      </c>
      <c r="AQ80" s="128">
        <v>22.807017543859644</v>
      </c>
      <c r="AR80" s="128">
        <v>10.526315789473687</v>
      </c>
      <c r="AS80" s="128">
        <v>35.714285714285715</v>
      </c>
      <c r="AT80" s="128">
        <v>27.906976744186046</v>
      </c>
      <c r="AU80" s="128">
        <v>21.212121212121222</v>
      </c>
      <c r="AV80" s="128" t="s">
        <v>286</v>
      </c>
      <c r="AW80" s="128" t="s">
        <v>286</v>
      </c>
      <c r="AX80" s="132" t="s">
        <v>286</v>
      </c>
      <c r="AY80" s="132" t="s">
        <v>286</v>
      </c>
      <c r="AZ80" s="132" t="s">
        <v>286</v>
      </c>
      <c r="BA80" s="132" t="s">
        <v>286</v>
      </c>
      <c r="BB80" s="128" t="s">
        <v>286</v>
      </c>
      <c r="BC80" s="132" t="s">
        <v>286</v>
      </c>
      <c r="BD80" s="132" t="s">
        <v>286</v>
      </c>
      <c r="BE80" s="132" t="s">
        <v>286</v>
      </c>
      <c r="BF80" s="132">
        <v>16.521739130434788</v>
      </c>
      <c r="BG80" s="128">
        <v>11.403508771929825</v>
      </c>
      <c r="BH80" s="121" t="s">
        <v>286</v>
      </c>
      <c r="BI80" s="121">
        <v>16.091954022988507</v>
      </c>
      <c r="BJ80" s="121">
        <v>33.333333333333321</v>
      </c>
      <c r="BK80" s="121" t="s">
        <v>286</v>
      </c>
      <c r="BL80" s="128" t="s">
        <v>286</v>
      </c>
      <c r="BM80" s="121" t="s">
        <v>286</v>
      </c>
      <c r="BN80" s="114" t="s">
        <v>286</v>
      </c>
      <c r="BO80" s="114" t="s">
        <v>286</v>
      </c>
      <c r="BP80" s="114" t="s">
        <v>286</v>
      </c>
      <c r="BQ80" s="128" t="s">
        <v>286</v>
      </c>
      <c r="BR80" s="121" t="s">
        <v>286</v>
      </c>
      <c r="BS80" s="121" t="s">
        <v>286</v>
      </c>
      <c r="BT80" s="121" t="s">
        <v>286</v>
      </c>
      <c r="BU80" s="128">
        <v>26.086956521739129</v>
      </c>
      <c r="BV80" s="121">
        <v>13.157894736842106</v>
      </c>
      <c r="BW80" s="121" t="s">
        <v>286</v>
      </c>
      <c r="BX80" s="121">
        <v>22.988505747126439</v>
      </c>
      <c r="BY80" s="128">
        <v>23.232323232323239</v>
      </c>
      <c r="BZ80" s="121">
        <v>35.200000000000003</v>
      </c>
      <c r="CA80" s="121">
        <v>48.245614035087691</v>
      </c>
      <c r="CB80" s="121">
        <v>23.636363636363633</v>
      </c>
      <c r="CC80" s="128">
        <v>34.74576271186438</v>
      </c>
      <c r="CD80" s="121">
        <v>46.017699115044259</v>
      </c>
      <c r="CE80" s="121">
        <v>30.379746835443036</v>
      </c>
      <c r="CF80" s="121" t="s">
        <v>286</v>
      </c>
      <c r="CG80" s="128" t="s">
        <v>286</v>
      </c>
      <c r="CH80" s="121" t="s">
        <v>286</v>
      </c>
      <c r="CI80" s="121">
        <v>20.987654320987666</v>
      </c>
      <c r="CJ80" s="121">
        <v>45.614035087719309</v>
      </c>
      <c r="CK80" s="121">
        <v>27.192982456140349</v>
      </c>
      <c r="CL80" s="121">
        <v>24.509803921568636</v>
      </c>
      <c r="CM80" s="121">
        <v>41.379310344827573</v>
      </c>
      <c r="CN80" s="121">
        <v>18.367346938775515</v>
      </c>
      <c r="CO80" s="121">
        <v>13.934426229508198</v>
      </c>
      <c r="CP80" s="128">
        <v>9.7345132743362797</v>
      </c>
      <c r="CQ80" s="121">
        <v>4.5045045045045056</v>
      </c>
      <c r="CR80" s="121">
        <v>9.4827586206896584</v>
      </c>
      <c r="CS80" s="114">
        <v>11.40350877192982</v>
      </c>
      <c r="CT80" s="114">
        <v>11.392405063291141</v>
      </c>
      <c r="CU80" s="128" t="s">
        <v>286</v>
      </c>
      <c r="CV80" s="121" t="s">
        <v>286</v>
      </c>
      <c r="CW80" s="121" t="s">
        <v>286</v>
      </c>
      <c r="CX80" s="114">
        <v>2.5974025974025974</v>
      </c>
      <c r="CY80" s="114">
        <v>6.1946902654867282</v>
      </c>
      <c r="CZ80" s="128">
        <v>9.6491228070175499</v>
      </c>
      <c r="DA80" s="121">
        <v>4.3478260869565233</v>
      </c>
      <c r="DB80" s="121">
        <v>6.9767441860465134</v>
      </c>
      <c r="DC80" s="114">
        <v>16.494845360824741</v>
      </c>
      <c r="DD80" s="114" t="s">
        <v>286</v>
      </c>
      <c r="DE80" s="128" t="s">
        <v>286</v>
      </c>
      <c r="DF80" s="121" t="s">
        <v>286</v>
      </c>
      <c r="DG80" s="121" t="s">
        <v>286</v>
      </c>
      <c r="DH80" s="114" t="s">
        <v>286</v>
      </c>
      <c r="DI80" s="114" t="s">
        <v>286</v>
      </c>
      <c r="DJ80" s="128" t="s">
        <v>286</v>
      </c>
      <c r="DK80" s="121" t="s">
        <v>286</v>
      </c>
      <c r="DL80" s="121" t="s">
        <v>286</v>
      </c>
      <c r="DM80" s="121">
        <v>50.602409638554207</v>
      </c>
      <c r="DN80" s="121">
        <v>45.217391304347835</v>
      </c>
      <c r="DO80" s="128">
        <v>35.087719298245595</v>
      </c>
      <c r="DP80" s="121">
        <v>54</v>
      </c>
      <c r="DQ80" s="121">
        <v>48.275862068965516</v>
      </c>
      <c r="DR80" s="121">
        <v>30.303030303030308</v>
      </c>
      <c r="DS80" s="121" t="s">
        <v>286</v>
      </c>
      <c r="DT80" s="128" t="s">
        <v>286</v>
      </c>
      <c r="DU80" s="131" t="s">
        <v>286</v>
      </c>
      <c r="DV80" s="131" t="s">
        <v>286</v>
      </c>
      <c r="DW80" s="114" t="s">
        <v>286</v>
      </c>
      <c r="DX80" s="131" t="s">
        <v>286</v>
      </c>
      <c r="DY80" s="128" t="s">
        <v>286</v>
      </c>
      <c r="DZ80" s="128" t="s">
        <v>286</v>
      </c>
      <c r="EA80" s="128" t="s">
        <v>286</v>
      </c>
      <c r="EB80" s="128">
        <v>42.168674698795179</v>
      </c>
      <c r="EC80" s="128">
        <v>54.464285714285722</v>
      </c>
      <c r="ED80" s="128">
        <v>45.53571428571427</v>
      </c>
      <c r="EE80" s="128">
        <v>43.56435643564356</v>
      </c>
      <c r="EF80" s="128">
        <v>45.977011494252885</v>
      </c>
      <c r="EG80" s="128">
        <v>41.414141414141426</v>
      </c>
      <c r="EH80" s="128">
        <v>4.7619047619047628</v>
      </c>
      <c r="EI80" s="128">
        <v>7.0175438596491251</v>
      </c>
      <c r="EJ80" s="128">
        <v>7.2072072072072073</v>
      </c>
      <c r="EK80" s="128">
        <v>5.9322033898305095</v>
      </c>
      <c r="EL80" s="121">
        <v>6.1946902654867282</v>
      </c>
      <c r="EM80" s="121">
        <v>2.5316455696202529</v>
      </c>
      <c r="EN80" s="121" t="s">
        <v>286</v>
      </c>
      <c r="EO80" s="121" t="s">
        <v>286</v>
      </c>
      <c r="EP80" s="128" t="s">
        <v>286</v>
      </c>
      <c r="EQ80" s="121">
        <v>2.4096385542168672</v>
      </c>
      <c r="ER80" s="121">
        <v>6.086956521739129</v>
      </c>
      <c r="ES80" s="121">
        <v>7.8947368421052655</v>
      </c>
      <c r="ET80" s="121">
        <v>4.0404040404040398</v>
      </c>
      <c r="EU80" s="128">
        <v>5.7471264367816106</v>
      </c>
      <c r="EV80" s="121">
        <v>9.0909090909090917</v>
      </c>
      <c r="EW80" s="121">
        <v>5.6451612903225818</v>
      </c>
      <c r="EX80" s="121">
        <v>5.4054054054054053</v>
      </c>
      <c r="EY80" s="121">
        <v>8.1081081081081106</v>
      </c>
      <c r="EZ80" s="128">
        <v>5.1282051282051313</v>
      </c>
      <c r="FA80" s="121">
        <v>12.727272727272734</v>
      </c>
      <c r="FB80" s="121">
        <v>5.0632911392405058</v>
      </c>
      <c r="FC80" s="121" t="s">
        <v>286</v>
      </c>
      <c r="FD80" s="121" t="s">
        <v>286</v>
      </c>
      <c r="FE80" s="128" t="s">
        <v>286</v>
      </c>
      <c r="FF80" s="121">
        <v>4.8192771084337345</v>
      </c>
      <c r="FG80" s="121">
        <v>0.88495575221238942</v>
      </c>
      <c r="FH80" s="121">
        <v>6.1403508771929829</v>
      </c>
      <c r="FI80" s="121">
        <v>6.0000000000000009</v>
      </c>
      <c r="FJ80" s="128">
        <v>10.465116279069765</v>
      </c>
      <c r="FK80" s="121">
        <v>2.061855670103093</v>
      </c>
      <c r="FL80" s="121">
        <v>20.000000000000004</v>
      </c>
      <c r="FM80" s="121">
        <v>23.423423423423429</v>
      </c>
      <c r="FN80" s="121">
        <v>18.918918918918919</v>
      </c>
      <c r="FO80" s="128">
        <v>18.103448275862071</v>
      </c>
      <c r="FP80" s="121">
        <v>27.522935779816518</v>
      </c>
      <c r="FQ80" s="121">
        <v>22.784810126582283</v>
      </c>
      <c r="FR80" s="121" t="s">
        <v>286</v>
      </c>
      <c r="FS80" s="121" t="s">
        <v>286</v>
      </c>
      <c r="FT80" s="128" t="s">
        <v>286</v>
      </c>
      <c r="FU80" s="121">
        <v>7.3170731707317058</v>
      </c>
      <c r="FV80" s="121">
        <v>17.857142857142861</v>
      </c>
      <c r="FW80" s="121">
        <v>8.7719298245614041</v>
      </c>
      <c r="FX80" s="121">
        <v>9.9009900990098991</v>
      </c>
      <c r="FY80" s="128">
        <v>18.604651162790695</v>
      </c>
      <c r="FZ80" s="121">
        <v>7.2164948453608204</v>
      </c>
      <c r="GA80" s="121">
        <v>36.799999999999983</v>
      </c>
      <c r="GB80" s="121">
        <v>27.927927927927936</v>
      </c>
      <c r="GC80" s="121">
        <v>21.818181818181813</v>
      </c>
      <c r="GD80" s="128">
        <v>35.65217391304347</v>
      </c>
      <c r="GE80" s="121">
        <v>28.703703703703709</v>
      </c>
      <c r="GF80" s="121">
        <v>13.924050632911388</v>
      </c>
      <c r="GG80" s="121" t="s">
        <v>286</v>
      </c>
      <c r="GH80" s="121" t="s">
        <v>286</v>
      </c>
      <c r="GI80" s="128" t="s">
        <v>286</v>
      </c>
      <c r="GJ80" s="121">
        <v>25.609756097560975</v>
      </c>
      <c r="GK80" s="121">
        <v>25</v>
      </c>
      <c r="GL80" s="121">
        <v>14.912280701754382</v>
      </c>
      <c r="GM80" s="130">
        <v>20.792079207920811</v>
      </c>
      <c r="GN80" s="128">
        <v>27.906976744186039</v>
      </c>
      <c r="GO80" s="121">
        <v>18.750000000000004</v>
      </c>
      <c r="GP80" s="121">
        <v>5.6000000000000014</v>
      </c>
      <c r="GQ80" s="121">
        <v>25.225225225225248</v>
      </c>
      <c r="GR80" s="121">
        <v>32.727272727272734</v>
      </c>
      <c r="GS80" s="128">
        <v>8.6956521739130448</v>
      </c>
      <c r="GT80" s="121">
        <v>28.440366972477054</v>
      </c>
      <c r="GU80" s="121">
        <v>25.316455696202524</v>
      </c>
      <c r="GV80" s="121" t="s">
        <v>286</v>
      </c>
      <c r="GW80" s="121" t="s">
        <v>286</v>
      </c>
      <c r="GX80" s="128" t="s">
        <v>286</v>
      </c>
      <c r="GY80" s="128">
        <v>4.878048780487803</v>
      </c>
      <c r="GZ80" s="128">
        <v>24.107142857142847</v>
      </c>
      <c r="HA80" s="128">
        <v>28.318584070796472</v>
      </c>
      <c r="HB80" s="128">
        <v>9.9009900990099009</v>
      </c>
      <c r="HC80" s="128">
        <v>18.604651162790702</v>
      </c>
      <c r="HD80" s="128">
        <v>17.708333333333329</v>
      </c>
      <c r="HE80" s="128" t="s">
        <v>286</v>
      </c>
      <c r="HF80" s="128" t="s">
        <v>286</v>
      </c>
      <c r="HG80" s="128" t="s">
        <v>286</v>
      </c>
      <c r="HH80" s="128" t="s">
        <v>286</v>
      </c>
      <c r="HI80" s="128" t="s">
        <v>286</v>
      </c>
      <c r="HJ80" s="128" t="s">
        <v>286</v>
      </c>
      <c r="HK80" s="128" t="s">
        <v>286</v>
      </c>
      <c r="HL80" s="121" t="s">
        <v>286</v>
      </c>
      <c r="HM80" s="121" t="s">
        <v>286</v>
      </c>
      <c r="HN80" s="121" t="s">
        <v>286</v>
      </c>
      <c r="HO80" s="121">
        <v>7.1428571428571441</v>
      </c>
      <c r="HP80" s="128">
        <v>15.929203539823018</v>
      </c>
      <c r="HQ80" s="121" t="s">
        <v>286</v>
      </c>
      <c r="HR80" s="121">
        <v>1.1764705882352937</v>
      </c>
      <c r="HS80" s="121">
        <v>15.151515151515156</v>
      </c>
      <c r="HT80" s="129">
        <v>10.317460317460318</v>
      </c>
      <c r="HU80" s="128">
        <v>10</v>
      </c>
      <c r="HV80" s="114">
        <v>8.1818181818181852</v>
      </c>
      <c r="HW80" s="114">
        <v>11.965811965811968</v>
      </c>
      <c r="HX80" s="114">
        <v>14.545454545454541</v>
      </c>
      <c r="HY80" s="114">
        <v>8.8607594936708836</v>
      </c>
      <c r="HZ80" s="114" t="s">
        <v>286</v>
      </c>
      <c r="IA80" s="114" t="s">
        <v>286</v>
      </c>
      <c r="IB80" s="114" t="s">
        <v>286</v>
      </c>
      <c r="IC80" s="114">
        <v>13.253012048192772</v>
      </c>
      <c r="ID80" s="114">
        <v>4.4247787610619458</v>
      </c>
      <c r="IE80" s="114">
        <v>7.0175438596491233</v>
      </c>
      <c r="IF80" s="114">
        <v>13.131313131313133</v>
      </c>
      <c r="IG80" s="114">
        <v>10.714285714285714</v>
      </c>
      <c r="IH80" s="114">
        <v>4.0404040404040407</v>
      </c>
      <c r="II80" s="114">
        <v>6.3492063492063515</v>
      </c>
      <c r="IJ80" s="114">
        <v>9.0090090090090111</v>
      </c>
      <c r="IK80" s="114">
        <v>5.4545454545454559</v>
      </c>
      <c r="IL80" s="114">
        <v>6.8376068376068391</v>
      </c>
      <c r="IM80" s="114">
        <v>2.7777777777777777</v>
      </c>
      <c r="IN80" s="114">
        <v>8.8607594936708853</v>
      </c>
      <c r="IO80" s="114" t="s">
        <v>286</v>
      </c>
      <c r="IP80" s="114" t="s">
        <v>286</v>
      </c>
      <c r="IQ80" s="114" t="s">
        <v>286</v>
      </c>
      <c r="IR80" s="114">
        <v>1.2048192771084332</v>
      </c>
      <c r="IS80" s="114">
        <v>2.6785714285714288</v>
      </c>
      <c r="IT80" s="114">
        <v>3.5087719298245617</v>
      </c>
      <c r="IU80" s="114">
        <v>2.0202020202020199</v>
      </c>
      <c r="IV80" s="114">
        <v>5.8823529411764719</v>
      </c>
      <c r="IW80" s="114">
        <v>9.0909090909090917</v>
      </c>
      <c r="IX80" s="114" t="str">
        <f t="shared" si="92"/>
        <v>--</v>
      </c>
      <c r="IY80" s="114" t="str">
        <f t="shared" si="92"/>
        <v>--</v>
      </c>
      <c r="IZ80" s="114" t="str">
        <f t="shared" si="92"/>
        <v>--</v>
      </c>
      <c r="JA80" s="114" t="str">
        <f t="shared" si="92"/>
        <v>--</v>
      </c>
      <c r="JB80" s="114" t="str">
        <f t="shared" si="92"/>
        <v>--</v>
      </c>
      <c r="JC80" s="114" t="str">
        <f t="shared" si="92"/>
        <v>--</v>
      </c>
      <c r="JD80" s="114" t="str">
        <f t="shared" si="92"/>
        <v>--</v>
      </c>
      <c r="JE80" s="114" t="str">
        <f t="shared" si="92"/>
        <v>--</v>
      </c>
      <c r="JF80" s="114" t="str">
        <f t="shared" si="92"/>
        <v>--</v>
      </c>
      <c r="JG80" s="243">
        <v>2.8571428571428599</v>
      </c>
      <c r="JH80" s="243">
        <v>7.4074074074074101</v>
      </c>
      <c r="JI80" s="243">
        <v>3.17460317460317</v>
      </c>
      <c r="JJ80" s="243">
        <v>1.92307692307692</v>
      </c>
      <c r="JK80" s="243">
        <v>2.2727272727272698</v>
      </c>
      <c r="JL80" s="243">
        <v>0</v>
      </c>
      <c r="JM80" s="243">
        <v>8.5714285714285694</v>
      </c>
      <c r="JN80" s="243">
        <v>18.518518518518501</v>
      </c>
      <c r="JO80" s="243">
        <v>15.8730158730159</v>
      </c>
      <c r="JP80" s="243">
        <v>11.538461538461499</v>
      </c>
      <c r="JQ80" s="243">
        <v>9.0909090909090899</v>
      </c>
      <c r="JR80" s="243">
        <v>5</v>
      </c>
      <c r="JS80" s="243">
        <v>5.71428571428571</v>
      </c>
      <c r="JT80" s="243">
        <v>14.814814814814801</v>
      </c>
      <c r="JU80" s="243">
        <v>14.285714285714301</v>
      </c>
      <c r="JV80" s="243">
        <v>9.6153846153846203</v>
      </c>
      <c r="JW80" s="243">
        <v>2.2727272727272698</v>
      </c>
      <c r="JX80" s="243">
        <v>0</v>
      </c>
      <c r="JY80" s="243">
        <v>1.4285714285714299</v>
      </c>
      <c r="JZ80" s="243">
        <v>20.370370370370399</v>
      </c>
      <c r="KA80" s="243">
        <v>15.8730158730159</v>
      </c>
      <c r="KB80" s="243">
        <v>0</v>
      </c>
      <c r="KC80" s="243">
        <v>2.2727272727272698</v>
      </c>
      <c r="KD80" s="243">
        <v>6.6666666666666696</v>
      </c>
      <c r="KE80" s="243">
        <v>2.8571428571428599</v>
      </c>
      <c r="KF80" s="128" t="str">
        <f t="shared" si="78"/>
        <v>--</v>
      </c>
      <c r="KG80" s="243">
        <v>12.698412698412699</v>
      </c>
      <c r="KH80" s="243">
        <v>5.7692307692307701</v>
      </c>
      <c r="KI80" s="128" t="str">
        <f t="shared" si="79"/>
        <v>--</v>
      </c>
      <c r="KJ80" s="243">
        <v>5</v>
      </c>
      <c r="KK80" s="243">
        <v>2.8571428571428599</v>
      </c>
      <c r="KL80" s="243">
        <v>9.2592592592592595</v>
      </c>
      <c r="KM80" s="243">
        <v>6.3492063492063497</v>
      </c>
      <c r="KN80" s="243">
        <v>1.92307692307692</v>
      </c>
      <c r="KO80" s="243">
        <v>0</v>
      </c>
      <c r="KP80" s="243">
        <v>0</v>
      </c>
      <c r="KQ80" s="220">
        <v>3.125</v>
      </c>
      <c r="KR80" s="220">
        <v>3.5714285714285698</v>
      </c>
      <c r="KS80" s="220">
        <v>4.6875</v>
      </c>
      <c r="KT80" s="220">
        <v>7.1428571428571397</v>
      </c>
      <c r="KU80" s="220">
        <v>6.25</v>
      </c>
      <c r="KV80" s="220">
        <v>12.7272727272727</v>
      </c>
      <c r="KW80" s="220">
        <v>0</v>
      </c>
      <c r="KX80" s="220">
        <v>1.78571428571429</v>
      </c>
      <c r="KY80" s="128" t="str">
        <f t="shared" si="81"/>
        <v>--</v>
      </c>
      <c r="KZ80" s="128" t="str">
        <f t="shared" si="81"/>
        <v>--</v>
      </c>
      <c r="LA80" s="220">
        <v>0</v>
      </c>
      <c r="LB80" s="128" t="str">
        <f t="shared" si="80"/>
        <v>--</v>
      </c>
      <c r="LC80" s="295">
        <v>12.500000000000005</v>
      </c>
      <c r="LD80" s="295">
        <v>15.492957746478879</v>
      </c>
      <c r="LE80" s="295">
        <v>12.962962962962964</v>
      </c>
      <c r="LF80" s="295">
        <v>11.111111111111116</v>
      </c>
      <c r="LG80" s="295">
        <v>21.428571428571427</v>
      </c>
      <c r="LH80" s="295">
        <v>13.46153846153846</v>
      </c>
      <c r="LI80" s="295">
        <v>9.3023255813953494</v>
      </c>
      <c r="LJ80" s="295">
        <v>0</v>
      </c>
      <c r="LK80" s="382" t="str">
        <f>"--"</f>
        <v>--</v>
      </c>
      <c r="LL80" s="382" t="str">
        <f t="shared" ref="LL80:LN80" si="105">"--"</f>
        <v>--</v>
      </c>
      <c r="LM80" s="382" t="str">
        <f t="shared" si="105"/>
        <v>--</v>
      </c>
      <c r="LN80" s="382" t="str">
        <f t="shared" si="105"/>
        <v>--</v>
      </c>
      <c r="LO80" s="380">
        <v>10.937500000000002</v>
      </c>
      <c r="LP80" s="381">
        <v>11.267605633802818</v>
      </c>
      <c r="LQ80" s="381">
        <v>14.814814814814817</v>
      </c>
      <c r="LR80" s="381">
        <v>9.5238095238095255</v>
      </c>
      <c r="LS80" s="381">
        <v>5.4545454545454568</v>
      </c>
      <c r="LT80" s="381">
        <v>15.384615384615387</v>
      </c>
      <c r="LU80" s="381">
        <v>6.9767441860465098</v>
      </c>
      <c r="LV80" s="381">
        <v>3.3333333333333326</v>
      </c>
      <c r="LW80" s="382" t="str">
        <f t="shared" ref="LW80:LZ80" si="106">"--"</f>
        <v>--</v>
      </c>
      <c r="LX80" s="382" t="str">
        <f t="shared" si="106"/>
        <v>--</v>
      </c>
      <c r="LY80" s="382" t="str">
        <f t="shared" si="106"/>
        <v>--</v>
      </c>
      <c r="LZ80" s="382" t="str">
        <f t="shared" si="106"/>
        <v>--</v>
      </c>
      <c r="MA80" s="380">
        <v>42.1875</v>
      </c>
      <c r="MB80" s="381">
        <v>30.985915492957737</v>
      </c>
      <c r="MC80" s="381">
        <v>42.592592592592595</v>
      </c>
      <c r="MD80" s="381">
        <v>42.85714285714284</v>
      </c>
      <c r="ME80" s="381">
        <v>41.818181818181813</v>
      </c>
      <c r="MF80" s="381">
        <v>49.999999999999993</v>
      </c>
      <c r="MG80" s="381">
        <v>18.604651162790695</v>
      </c>
      <c r="MH80" s="381">
        <v>11.666666666666668</v>
      </c>
      <c r="MI80" s="382" t="str">
        <f t="shared" ref="MI80:ML80" si="107">"--"</f>
        <v>--</v>
      </c>
      <c r="MJ80" s="382" t="str">
        <f t="shared" si="107"/>
        <v>--</v>
      </c>
      <c r="MK80" s="382" t="str">
        <f t="shared" si="107"/>
        <v>--</v>
      </c>
      <c r="ML80" s="382" t="str">
        <f t="shared" si="107"/>
        <v>--</v>
      </c>
      <c r="MM80" s="378" t="str">
        <f t="shared" si="82"/>
        <v>--</v>
      </c>
      <c r="MN80" s="381">
        <v>30.985915492957737</v>
      </c>
      <c r="MO80" s="381">
        <v>22.222222222222225</v>
      </c>
      <c r="MP80" s="381">
        <v>35.483870967741943</v>
      </c>
      <c r="MQ80" s="378" t="str">
        <f t="shared" si="83"/>
        <v>--</v>
      </c>
      <c r="MR80" s="381">
        <v>25.000000000000004</v>
      </c>
      <c r="MS80" s="381">
        <v>9.3023255813953476</v>
      </c>
      <c r="MT80" s="381">
        <v>11.66666666666667</v>
      </c>
      <c r="MU80" s="378" t="str">
        <f t="shared" si="84"/>
        <v>--</v>
      </c>
      <c r="MV80" s="382" t="str">
        <f t="shared" si="84"/>
        <v>--</v>
      </c>
      <c r="MW80" s="382" t="str">
        <f t="shared" si="84"/>
        <v>--</v>
      </c>
      <c r="MX80" s="382" t="str">
        <f t="shared" si="84"/>
        <v>--</v>
      </c>
      <c r="MY80" s="380">
        <v>34.374999999999993</v>
      </c>
      <c r="MZ80" s="381">
        <v>35.2112676056338</v>
      </c>
      <c r="NA80" s="381">
        <v>35.18518518518519</v>
      </c>
      <c r="NB80" s="381">
        <v>34.920634920634932</v>
      </c>
      <c r="NC80" s="381">
        <v>40.000000000000007</v>
      </c>
      <c r="ND80" s="381">
        <v>36.53846153846154</v>
      </c>
      <c r="NE80" s="381">
        <v>27.906976744186046</v>
      </c>
      <c r="NF80" s="381">
        <v>21.666666666666664</v>
      </c>
      <c r="NG80" s="382" t="str">
        <f t="shared" ref="NG80:NJ80" si="108">"--"</f>
        <v>--</v>
      </c>
      <c r="NH80" s="382" t="str">
        <f t="shared" si="108"/>
        <v>--</v>
      </c>
      <c r="NI80" s="382" t="str">
        <f t="shared" si="108"/>
        <v>--</v>
      </c>
      <c r="NJ80" s="382" t="str">
        <f t="shared" si="108"/>
        <v>--</v>
      </c>
      <c r="NK80" s="380">
        <v>1.5624999999999998</v>
      </c>
      <c r="NL80" s="381">
        <v>5.6338028169014089</v>
      </c>
      <c r="NM80" s="381">
        <v>12.96296296296296</v>
      </c>
      <c r="NN80" s="381">
        <v>17.460317460317459</v>
      </c>
      <c r="NO80" s="381">
        <v>14.035087719298245</v>
      </c>
      <c r="NP80" s="381">
        <v>9.6153846153846168</v>
      </c>
      <c r="NQ80" s="381">
        <v>2.3255813953488373</v>
      </c>
      <c r="NR80" s="381">
        <v>3.3333333333333326</v>
      </c>
      <c r="NS80" s="382" t="str">
        <f t="shared" ref="NS80:NV80" si="109">"--"</f>
        <v>--</v>
      </c>
      <c r="NT80" s="382" t="str">
        <f t="shared" si="109"/>
        <v>--</v>
      </c>
      <c r="NU80" s="382" t="str">
        <f t="shared" si="109"/>
        <v>--</v>
      </c>
      <c r="NV80" s="382" t="str">
        <f t="shared" si="109"/>
        <v>--</v>
      </c>
      <c r="NW80" s="380">
        <v>1.5624999999999998</v>
      </c>
      <c r="NX80" s="381">
        <v>4.2253521126760569</v>
      </c>
      <c r="NY80" s="381">
        <v>11.111111111111112</v>
      </c>
      <c r="NZ80" s="381">
        <v>12.698412698412701</v>
      </c>
      <c r="OA80" s="381">
        <v>3.5714285714285707</v>
      </c>
      <c r="OB80" s="381">
        <v>5.7692307692307701</v>
      </c>
      <c r="OC80" s="381">
        <v>2.3255813953488369</v>
      </c>
      <c r="OD80" s="381">
        <v>6.666666666666667</v>
      </c>
      <c r="OE80" s="382" t="str">
        <f t="shared" ref="OE80:OH80" si="110">"--"</f>
        <v>--</v>
      </c>
      <c r="OF80" s="382" t="str">
        <f t="shared" si="110"/>
        <v>--</v>
      </c>
      <c r="OG80" s="382" t="str">
        <f t="shared" si="110"/>
        <v>--</v>
      </c>
      <c r="OH80" s="382" t="str">
        <f t="shared" si="110"/>
        <v>--</v>
      </c>
      <c r="OI80" s="380">
        <v>4.6875000000000009</v>
      </c>
      <c r="OJ80" s="381">
        <v>9.8591549295774623</v>
      </c>
      <c r="OK80" s="381">
        <v>29.629629629629619</v>
      </c>
      <c r="OL80" s="381">
        <v>12.698412698412692</v>
      </c>
      <c r="OM80" s="381">
        <v>19.298245614035089</v>
      </c>
      <c r="ON80" s="381">
        <v>11.53846153846154</v>
      </c>
      <c r="OO80" s="381">
        <v>2.3255813953488369</v>
      </c>
      <c r="OP80" s="381">
        <v>6.6666666666666652</v>
      </c>
      <c r="OQ80" s="382" t="str">
        <f t="shared" ref="OQ80:OT80" si="111">"--"</f>
        <v>--</v>
      </c>
      <c r="OR80" s="382" t="str">
        <f t="shared" si="111"/>
        <v>--</v>
      </c>
      <c r="OS80" s="382" t="str">
        <f t="shared" si="111"/>
        <v>--</v>
      </c>
      <c r="OT80" s="382" t="str">
        <f t="shared" si="111"/>
        <v>--</v>
      </c>
      <c r="OU80" s="378" t="str">
        <f t="shared" si="85"/>
        <v>--</v>
      </c>
      <c r="OV80" s="381">
        <v>15.492957746478874</v>
      </c>
      <c r="OW80" s="381">
        <v>11.111111111111114</v>
      </c>
      <c r="OX80" s="381">
        <v>25.396825396825392</v>
      </c>
      <c r="OY80" s="378" t="str">
        <f t="shared" si="86"/>
        <v>--</v>
      </c>
      <c r="OZ80" s="381">
        <v>5.7692307692307709</v>
      </c>
      <c r="PA80" s="381">
        <v>4.6511627906976738</v>
      </c>
      <c r="PB80" s="381">
        <v>4.9999999999999991</v>
      </c>
      <c r="PC80" s="378" t="str">
        <f t="shared" si="87"/>
        <v>--</v>
      </c>
      <c r="PD80" s="382" t="str">
        <f t="shared" si="87"/>
        <v>--</v>
      </c>
      <c r="PE80" s="382" t="str">
        <f t="shared" si="87"/>
        <v>--</v>
      </c>
      <c r="PF80" s="382" t="str">
        <f t="shared" si="87"/>
        <v>--</v>
      </c>
      <c r="PG80" s="380">
        <v>14.062499999999998</v>
      </c>
      <c r="PH80" s="381">
        <v>21.126760563380291</v>
      </c>
      <c r="PI80" s="381">
        <v>29.629629629629637</v>
      </c>
      <c r="PJ80" s="381">
        <v>28.571428571428559</v>
      </c>
      <c r="PK80" s="381">
        <v>21.052631578947363</v>
      </c>
      <c r="PL80" s="381">
        <v>15.384615384615387</v>
      </c>
      <c r="PM80" s="381">
        <v>9.3023255813953476</v>
      </c>
      <c r="PN80" s="381">
        <v>16.666666666666668</v>
      </c>
      <c r="PO80" s="382" t="str">
        <f t="shared" ref="PO80:QH80" si="112">"--"</f>
        <v>--</v>
      </c>
      <c r="PP80" s="382" t="str">
        <f t="shared" si="112"/>
        <v>--</v>
      </c>
      <c r="PQ80" s="382" t="str">
        <f t="shared" si="112"/>
        <v>--</v>
      </c>
      <c r="PR80" s="382" t="str">
        <f t="shared" si="112"/>
        <v>--</v>
      </c>
      <c r="PS80" s="382" t="str">
        <f t="shared" si="112"/>
        <v>--</v>
      </c>
      <c r="PT80" s="382" t="str">
        <f t="shared" si="112"/>
        <v>--</v>
      </c>
      <c r="PU80" s="382" t="str">
        <f t="shared" si="112"/>
        <v>--</v>
      </c>
      <c r="PV80" s="382" t="str">
        <f t="shared" si="112"/>
        <v>--</v>
      </c>
      <c r="PW80" s="382" t="str">
        <f t="shared" si="112"/>
        <v>--</v>
      </c>
      <c r="PX80" s="382" t="str">
        <f t="shared" si="112"/>
        <v>--</v>
      </c>
      <c r="PY80" s="382" t="str">
        <f t="shared" si="112"/>
        <v>--</v>
      </c>
      <c r="PZ80" s="382" t="str">
        <f t="shared" si="112"/>
        <v>--</v>
      </c>
      <c r="QA80" s="382" t="str">
        <f t="shared" si="112"/>
        <v>--</v>
      </c>
      <c r="QB80" s="382" t="str">
        <f t="shared" si="112"/>
        <v>--</v>
      </c>
      <c r="QC80" s="382" t="str">
        <f t="shared" si="112"/>
        <v>--</v>
      </c>
      <c r="QD80" s="382" t="str">
        <f t="shared" si="112"/>
        <v>--</v>
      </c>
      <c r="QE80" s="382" t="str">
        <f t="shared" si="112"/>
        <v>--</v>
      </c>
      <c r="QF80" s="382" t="str">
        <f t="shared" si="112"/>
        <v>--</v>
      </c>
      <c r="QG80" s="382" t="str">
        <f t="shared" si="112"/>
        <v>--</v>
      </c>
      <c r="QH80" s="382" t="str">
        <f t="shared" si="112"/>
        <v>--</v>
      </c>
      <c r="QI80" s="380">
        <v>7.8125</v>
      </c>
      <c r="QJ80" s="381">
        <v>9.9999999999999982</v>
      </c>
      <c r="QK80" s="381">
        <v>18.518518518518526</v>
      </c>
      <c r="QL80" s="381">
        <v>14.285714285714288</v>
      </c>
      <c r="QM80" s="378" t="str">
        <f t="shared" si="88"/>
        <v>--</v>
      </c>
      <c r="QN80" s="381">
        <v>7.6923076923076916</v>
      </c>
      <c r="QO80" s="381">
        <v>2.2727272727272725</v>
      </c>
      <c r="QP80" s="381">
        <v>0</v>
      </c>
      <c r="QQ80" s="378" t="str">
        <f t="shared" si="89"/>
        <v>--</v>
      </c>
      <c r="QR80" s="382" t="str">
        <f t="shared" si="89"/>
        <v>--</v>
      </c>
      <c r="QS80" s="382" t="str">
        <f t="shared" si="89"/>
        <v>--</v>
      </c>
      <c r="QT80" s="382" t="str">
        <f t="shared" si="89"/>
        <v>--</v>
      </c>
      <c r="QU80" s="380">
        <v>4.6874999999999991</v>
      </c>
      <c r="QV80" s="381">
        <v>5.7142857142857153</v>
      </c>
      <c r="QW80" s="381">
        <v>14.814814814814813</v>
      </c>
      <c r="QX80" s="381">
        <v>12.698412698412701</v>
      </c>
      <c r="QY80" s="378" t="str">
        <f t="shared" si="90"/>
        <v>--</v>
      </c>
      <c r="QZ80" s="381">
        <v>5.7692307692307709</v>
      </c>
      <c r="RA80" s="381">
        <v>9.0909090909090882</v>
      </c>
      <c r="RB80" s="381">
        <v>8.3333333333333357</v>
      </c>
      <c r="RC80" s="378" t="str">
        <f t="shared" si="91"/>
        <v>--</v>
      </c>
      <c r="RD80" s="382" t="str">
        <f t="shared" si="91"/>
        <v>--</v>
      </c>
      <c r="RE80" s="382" t="str">
        <f t="shared" si="91"/>
        <v>--</v>
      </c>
      <c r="RF80" s="382" t="str">
        <f t="shared" si="91"/>
        <v>--</v>
      </c>
    </row>
    <row r="81" spans="1:474" ht="21" customHeight="1" x14ac:dyDescent="0.25">
      <c r="A81" s="114">
        <v>77</v>
      </c>
      <c r="B81" s="93" t="s">
        <v>77</v>
      </c>
      <c r="C81" s="126">
        <v>33.96946564885495</v>
      </c>
      <c r="D81" s="126">
        <v>28.94736842105263</v>
      </c>
      <c r="E81" s="126">
        <v>13.636363636363637</v>
      </c>
      <c r="F81" s="126">
        <v>29.292929292929287</v>
      </c>
      <c r="G81" s="126">
        <v>26.153846153846153</v>
      </c>
      <c r="H81" s="126">
        <v>10.701107011070109</v>
      </c>
      <c r="I81" s="126">
        <v>30.612244897959183</v>
      </c>
      <c r="J81" s="126">
        <v>24.509803921568647</v>
      </c>
      <c r="K81" s="126">
        <v>14.901960784313721</v>
      </c>
      <c r="L81" s="126">
        <v>26.785714285714292</v>
      </c>
      <c r="M81" s="128">
        <v>23.355263157894754</v>
      </c>
      <c r="N81" s="128">
        <v>14.64435146443514</v>
      </c>
      <c r="O81" s="128">
        <v>34.285714285714299</v>
      </c>
      <c r="P81" s="128">
        <v>20.283018867924518</v>
      </c>
      <c r="Q81" s="128">
        <v>14.925373134328359</v>
      </c>
      <c r="R81" s="128">
        <v>64.258555133079867</v>
      </c>
      <c r="S81" s="128">
        <v>48.546511627907023</v>
      </c>
      <c r="T81" s="128">
        <v>25.252525252525249</v>
      </c>
      <c r="U81" s="128">
        <v>65.8783783783784</v>
      </c>
      <c r="V81" s="128">
        <v>45.061728395061756</v>
      </c>
      <c r="W81" s="128">
        <v>24.074074074074062</v>
      </c>
      <c r="X81" s="128">
        <v>59.756097560975618</v>
      </c>
      <c r="Y81" s="128">
        <v>43.790849673202608</v>
      </c>
      <c r="Z81" s="128">
        <v>21.484375000000014</v>
      </c>
      <c r="AA81" s="128">
        <v>61.085972850678765</v>
      </c>
      <c r="AB81" s="132">
        <v>50.163934426229524</v>
      </c>
      <c r="AC81" s="132">
        <v>31.223628691983112</v>
      </c>
      <c r="AD81" s="132">
        <v>59.433962264150964</v>
      </c>
      <c r="AE81" s="132">
        <v>42.452830188679258</v>
      </c>
      <c r="AF81" s="128">
        <v>25.187969924812027</v>
      </c>
      <c r="AG81" s="126">
        <v>50.757575757575744</v>
      </c>
      <c r="AH81" s="126">
        <v>26.239067055393594</v>
      </c>
      <c r="AI81" s="133">
        <v>10.606060606060602</v>
      </c>
      <c r="AJ81" s="133">
        <v>49.494949494949502</v>
      </c>
      <c r="AK81" s="128">
        <v>26.934984520123848</v>
      </c>
      <c r="AL81" s="128">
        <v>15.185185185185176</v>
      </c>
      <c r="AM81" s="128">
        <v>48.770491803278681</v>
      </c>
      <c r="AN81" s="128">
        <v>25.901639344262296</v>
      </c>
      <c r="AO81" s="128">
        <v>12.890625000000004</v>
      </c>
      <c r="AP81" s="128">
        <v>48.878923766816136</v>
      </c>
      <c r="AQ81" s="128">
        <v>31.893687707641231</v>
      </c>
      <c r="AR81" s="128">
        <v>17.299578059071735</v>
      </c>
      <c r="AS81" s="128">
        <v>53.33333333333335</v>
      </c>
      <c r="AT81" s="128">
        <v>29.047619047619058</v>
      </c>
      <c r="AU81" s="128">
        <v>14.015151515151512</v>
      </c>
      <c r="AV81" s="128" t="s">
        <v>286</v>
      </c>
      <c r="AW81" s="128" t="s">
        <v>286</v>
      </c>
      <c r="AX81" s="132" t="s">
        <v>286</v>
      </c>
      <c r="AY81" s="132" t="s">
        <v>286</v>
      </c>
      <c r="AZ81" s="132" t="s">
        <v>286</v>
      </c>
      <c r="BA81" s="132" t="s">
        <v>286</v>
      </c>
      <c r="BB81" s="128" t="s">
        <v>286</v>
      </c>
      <c r="BC81" s="132" t="s">
        <v>286</v>
      </c>
      <c r="BD81" s="132" t="s">
        <v>286</v>
      </c>
      <c r="BE81" s="132" t="s">
        <v>286</v>
      </c>
      <c r="BF81" s="132">
        <v>21.192052980132448</v>
      </c>
      <c r="BG81" s="128">
        <v>17.22689075630252</v>
      </c>
      <c r="BH81" s="121" t="s">
        <v>286</v>
      </c>
      <c r="BI81" s="121">
        <v>21.904761904761909</v>
      </c>
      <c r="BJ81" s="121">
        <v>13.909774436090226</v>
      </c>
      <c r="BK81" s="121" t="s">
        <v>286</v>
      </c>
      <c r="BL81" s="128" t="s">
        <v>286</v>
      </c>
      <c r="BM81" s="121" t="s">
        <v>286</v>
      </c>
      <c r="BN81" s="114" t="s">
        <v>286</v>
      </c>
      <c r="BO81" s="114" t="s">
        <v>286</v>
      </c>
      <c r="BP81" s="114" t="s">
        <v>286</v>
      </c>
      <c r="BQ81" s="128" t="s">
        <v>286</v>
      </c>
      <c r="BR81" s="121" t="s">
        <v>286</v>
      </c>
      <c r="BS81" s="121" t="s">
        <v>286</v>
      </c>
      <c r="BT81" s="121" t="s">
        <v>286</v>
      </c>
      <c r="BU81" s="128">
        <v>28.052805280528048</v>
      </c>
      <c r="BV81" s="121">
        <v>22.689075630252095</v>
      </c>
      <c r="BW81" s="121" t="s">
        <v>286</v>
      </c>
      <c r="BX81" s="121">
        <v>33.962264150943383</v>
      </c>
      <c r="BY81" s="128">
        <v>25.939849624060145</v>
      </c>
      <c r="BZ81" s="121">
        <v>36.666666666666664</v>
      </c>
      <c r="CA81" s="121">
        <v>36.627906976744207</v>
      </c>
      <c r="CB81" s="121">
        <v>28.787878787878785</v>
      </c>
      <c r="CC81" s="128">
        <v>44.850498338870423</v>
      </c>
      <c r="CD81" s="121">
        <v>35.562310030395174</v>
      </c>
      <c r="CE81" s="121">
        <v>26.199261992619935</v>
      </c>
      <c r="CF81" s="121">
        <v>51.20967741935484</v>
      </c>
      <c r="CG81" s="128">
        <v>34.527687296416964</v>
      </c>
      <c r="CH81" s="121">
        <v>24.705882352941181</v>
      </c>
      <c r="CI81" s="121">
        <v>35.585585585585584</v>
      </c>
      <c r="CJ81" s="121">
        <v>33.224755700325773</v>
      </c>
      <c r="CK81" s="121">
        <v>22.59414225941423</v>
      </c>
      <c r="CL81" s="121">
        <v>42.056074766355167</v>
      </c>
      <c r="CM81" s="121">
        <v>27.102803738317753</v>
      </c>
      <c r="CN81" s="121">
        <v>23.970037453183529</v>
      </c>
      <c r="CO81" s="121">
        <v>8.5501858736059475</v>
      </c>
      <c r="CP81" s="128">
        <v>13.662790697674412</v>
      </c>
      <c r="CQ81" s="121">
        <v>9.6938775510204103</v>
      </c>
      <c r="CR81" s="121">
        <v>6.6445182724252518</v>
      </c>
      <c r="CS81" s="114">
        <v>7.0552147239263814</v>
      </c>
      <c r="CT81" s="114">
        <v>7.8358208955223869</v>
      </c>
      <c r="CU81" s="128">
        <v>9.3877551020408134</v>
      </c>
      <c r="CV81" s="121">
        <v>6.8852459016393448</v>
      </c>
      <c r="CW81" s="121">
        <v>5.9055118110236222</v>
      </c>
      <c r="CX81" s="114">
        <v>10.13824884792627</v>
      </c>
      <c r="CY81" s="114">
        <v>7.3578595317725792</v>
      </c>
      <c r="CZ81" s="128">
        <v>10.548523206751062</v>
      </c>
      <c r="DA81" s="121">
        <v>11.707317073170728</v>
      </c>
      <c r="DB81" s="121">
        <v>12.195121951219516</v>
      </c>
      <c r="DC81" s="114">
        <v>7.3076923076923084</v>
      </c>
      <c r="DD81" s="114" t="s">
        <v>286</v>
      </c>
      <c r="DE81" s="128" t="s">
        <v>286</v>
      </c>
      <c r="DF81" s="121" t="s">
        <v>286</v>
      </c>
      <c r="DG81" s="121" t="s">
        <v>286</v>
      </c>
      <c r="DH81" s="114" t="s">
        <v>286</v>
      </c>
      <c r="DI81" s="114" t="s">
        <v>286</v>
      </c>
      <c r="DJ81" s="128" t="s">
        <v>286</v>
      </c>
      <c r="DK81" s="121" t="s">
        <v>286</v>
      </c>
      <c r="DL81" s="121" t="s">
        <v>286</v>
      </c>
      <c r="DM81" s="121">
        <v>59.360730593607308</v>
      </c>
      <c r="DN81" s="121">
        <v>46.753246753246728</v>
      </c>
      <c r="DO81" s="128">
        <v>28.870292887029294</v>
      </c>
      <c r="DP81" s="121">
        <v>61.320754716981135</v>
      </c>
      <c r="DQ81" s="121">
        <v>42.523364485981332</v>
      </c>
      <c r="DR81" s="121">
        <v>30.451127819548883</v>
      </c>
      <c r="DS81" s="121" t="s">
        <v>286</v>
      </c>
      <c r="DT81" s="128" t="s">
        <v>286</v>
      </c>
      <c r="DU81" s="131" t="s">
        <v>286</v>
      </c>
      <c r="DV81" s="131" t="s">
        <v>286</v>
      </c>
      <c r="DW81" s="114" t="s">
        <v>286</v>
      </c>
      <c r="DX81" s="131" t="s">
        <v>286</v>
      </c>
      <c r="DY81" s="128" t="s">
        <v>286</v>
      </c>
      <c r="DZ81" s="128" t="s">
        <v>286</v>
      </c>
      <c r="EA81" s="128" t="s">
        <v>286</v>
      </c>
      <c r="EB81" s="128">
        <v>40.540540540540533</v>
      </c>
      <c r="EC81" s="128">
        <v>45.276872964169399</v>
      </c>
      <c r="ED81" s="128">
        <v>34.728033472803368</v>
      </c>
      <c r="EE81" s="128">
        <v>55.502392344497594</v>
      </c>
      <c r="EF81" s="128">
        <v>42.723004694835666</v>
      </c>
      <c r="EG81" s="128">
        <v>37.121212121212146</v>
      </c>
      <c r="EH81" s="128">
        <v>2.9629629629629628</v>
      </c>
      <c r="EI81" s="128">
        <v>8.720930232558139</v>
      </c>
      <c r="EJ81" s="128">
        <v>8.1218274111675139</v>
      </c>
      <c r="EK81" s="128">
        <v>3.666666666666667</v>
      </c>
      <c r="EL81" s="121">
        <v>8.5365853658536501</v>
      </c>
      <c r="EM81" s="121">
        <v>6.6176470588235299</v>
      </c>
      <c r="EN81" s="121">
        <v>1.2048192771084343</v>
      </c>
      <c r="EO81" s="121">
        <v>4.5602605863192212</v>
      </c>
      <c r="EP81" s="128">
        <v>6.6666666666666661</v>
      </c>
      <c r="EQ81" s="121">
        <v>2.2321428571428585</v>
      </c>
      <c r="ER81" s="121">
        <v>5.8441558441558428</v>
      </c>
      <c r="ES81" s="121">
        <v>7.112970711297069</v>
      </c>
      <c r="ET81" s="121">
        <v>3.7558685446009412</v>
      </c>
      <c r="EU81" s="128">
        <v>6.074766355140186</v>
      </c>
      <c r="EV81" s="121">
        <v>6.7415730337078692</v>
      </c>
      <c r="EW81" s="121">
        <v>10.943396226415107</v>
      </c>
      <c r="EX81" s="121">
        <v>11.661807580174933</v>
      </c>
      <c r="EY81" s="121">
        <v>6.5989847715736065</v>
      </c>
      <c r="EZ81" s="128">
        <v>9.731543624161068</v>
      </c>
      <c r="FA81" s="121">
        <v>8.0246913580246897</v>
      </c>
      <c r="FB81" s="121">
        <v>5.5555555555555571</v>
      </c>
      <c r="FC81" s="121">
        <v>10.245901639344257</v>
      </c>
      <c r="FD81" s="121">
        <v>10.927152317880793</v>
      </c>
      <c r="FE81" s="128">
        <v>8.3333333333333286</v>
      </c>
      <c r="FF81" s="121">
        <v>4.9773755656108642</v>
      </c>
      <c r="FG81" s="121">
        <v>7.8688524590163986</v>
      </c>
      <c r="FH81" s="121">
        <v>5.9829059829059821</v>
      </c>
      <c r="FI81" s="121">
        <v>13.551401869158884</v>
      </c>
      <c r="FJ81" s="128">
        <v>5.6603773584905666</v>
      </c>
      <c r="FK81" s="121">
        <v>7.7220077220077235</v>
      </c>
      <c r="FL81" s="121">
        <v>21.804511278195509</v>
      </c>
      <c r="FM81" s="121">
        <v>27.192982456140367</v>
      </c>
      <c r="FN81" s="121">
        <v>25.128205128205124</v>
      </c>
      <c r="FO81" s="128">
        <v>14.76510067114094</v>
      </c>
      <c r="FP81" s="121">
        <v>24.148606811145509</v>
      </c>
      <c r="FQ81" s="121">
        <v>17.777777777777779</v>
      </c>
      <c r="FR81" s="121">
        <v>18.51851851851854</v>
      </c>
      <c r="FS81" s="121">
        <v>19.736842105263158</v>
      </c>
      <c r="FT81" s="128">
        <v>15.476190476190469</v>
      </c>
      <c r="FU81" s="121">
        <v>10.859728506787325</v>
      </c>
      <c r="FV81" s="121">
        <v>14.802631578947365</v>
      </c>
      <c r="FW81" s="121">
        <v>11.53846153846154</v>
      </c>
      <c r="FX81" s="121">
        <v>16.822429906542069</v>
      </c>
      <c r="FY81" s="128">
        <v>10.377358490566044</v>
      </c>
      <c r="FZ81" s="121">
        <v>10.465116279069765</v>
      </c>
      <c r="GA81" s="121">
        <v>37.313432835820912</v>
      </c>
      <c r="GB81" s="121">
        <v>36.151603498542272</v>
      </c>
      <c r="GC81" s="121">
        <v>22.959183673469404</v>
      </c>
      <c r="GD81" s="128">
        <v>37.710437710437738</v>
      </c>
      <c r="GE81" s="121">
        <v>32.919254658385086</v>
      </c>
      <c r="GF81" s="121">
        <v>19.188191881918812</v>
      </c>
      <c r="GG81" s="121">
        <v>32.365145228215759</v>
      </c>
      <c r="GH81" s="121">
        <v>29.276315789473671</v>
      </c>
      <c r="GI81" s="128">
        <v>17.06349206349207</v>
      </c>
      <c r="GJ81" s="121">
        <v>32.579185520362003</v>
      </c>
      <c r="GK81" s="121">
        <v>27.631578947368428</v>
      </c>
      <c r="GL81" s="121">
        <v>13.913043478260869</v>
      </c>
      <c r="GM81" s="130">
        <v>40.375586854460117</v>
      </c>
      <c r="GN81" s="128">
        <v>22.065727699530523</v>
      </c>
      <c r="GO81" s="121">
        <v>15.444015444015442</v>
      </c>
      <c r="GP81" s="121">
        <v>9.7014925373134293</v>
      </c>
      <c r="GQ81" s="121">
        <v>22.580645161290324</v>
      </c>
      <c r="GR81" s="121">
        <v>19.387755102040835</v>
      </c>
      <c r="GS81" s="128">
        <v>7.7441077441077466</v>
      </c>
      <c r="GT81" s="121">
        <v>24.767801857585141</v>
      </c>
      <c r="GU81" s="121">
        <v>17.037037037037017</v>
      </c>
      <c r="GV81" s="121">
        <v>6.9387755102040831</v>
      </c>
      <c r="GW81" s="121">
        <v>15.946843853820596</v>
      </c>
      <c r="GX81" s="128">
        <v>15.415019762845859</v>
      </c>
      <c r="GY81" s="128">
        <v>4.5248868778280551</v>
      </c>
      <c r="GZ81" s="128">
        <v>13.398692810457524</v>
      </c>
      <c r="HA81" s="128">
        <v>11.914893617021274</v>
      </c>
      <c r="HB81" s="128">
        <v>9.8130841121495358</v>
      </c>
      <c r="HC81" s="128">
        <v>6.603773584905662</v>
      </c>
      <c r="HD81" s="128">
        <v>16.153846153846157</v>
      </c>
      <c r="HE81" s="128" t="s">
        <v>286</v>
      </c>
      <c r="HF81" s="128" t="s">
        <v>286</v>
      </c>
      <c r="HG81" s="128" t="s">
        <v>286</v>
      </c>
      <c r="HH81" s="128" t="s">
        <v>286</v>
      </c>
      <c r="HI81" s="128" t="s">
        <v>286</v>
      </c>
      <c r="HJ81" s="128" t="s">
        <v>286</v>
      </c>
      <c r="HK81" s="128" t="s">
        <v>286</v>
      </c>
      <c r="HL81" s="121" t="s">
        <v>286</v>
      </c>
      <c r="HM81" s="121" t="s">
        <v>286</v>
      </c>
      <c r="HN81" s="121" t="s">
        <v>286</v>
      </c>
      <c r="HO81" s="121">
        <v>7.5409836065573774</v>
      </c>
      <c r="HP81" s="128">
        <v>14.89361702127659</v>
      </c>
      <c r="HQ81" s="121" t="s">
        <v>286</v>
      </c>
      <c r="HR81" s="121">
        <v>8.962264150943394</v>
      </c>
      <c r="HS81" s="121">
        <v>12.213740458015264</v>
      </c>
      <c r="HT81" s="129">
        <v>11.895910780669148</v>
      </c>
      <c r="HU81" s="128">
        <v>9.1445427728613549</v>
      </c>
      <c r="HV81" s="114">
        <v>10.152284263959404</v>
      </c>
      <c r="HW81" s="114">
        <v>10.508474576271187</v>
      </c>
      <c r="HX81" s="114">
        <v>8.0745341614906803</v>
      </c>
      <c r="HY81" s="114">
        <v>7.0370370370370408</v>
      </c>
      <c r="HZ81" s="114">
        <v>11.814345991561179</v>
      </c>
      <c r="IA81" s="114">
        <v>8.9108910891089028</v>
      </c>
      <c r="IB81" s="114">
        <v>4.7808764940239081</v>
      </c>
      <c r="IC81" s="114">
        <v>11.711711711711709</v>
      </c>
      <c r="ID81" s="114">
        <v>9.6666666666666732</v>
      </c>
      <c r="IE81" s="114">
        <v>6.0085836909871242</v>
      </c>
      <c r="IF81" s="114">
        <v>13.679245283018872</v>
      </c>
      <c r="IG81" s="114">
        <v>6.6350710900473961</v>
      </c>
      <c r="IH81" s="114">
        <v>8.4615384615384581</v>
      </c>
      <c r="II81" s="114">
        <v>6.7164179104477633</v>
      </c>
      <c r="IJ81" s="114">
        <v>6.7647058823529385</v>
      </c>
      <c r="IK81" s="114">
        <v>11.167512690355327</v>
      </c>
      <c r="IL81" s="114">
        <v>7.4576271186440657</v>
      </c>
      <c r="IM81" s="114">
        <v>10.248447204968944</v>
      </c>
      <c r="IN81" s="114">
        <v>7.7777777777777812</v>
      </c>
      <c r="IO81" s="114">
        <v>5.0000000000000027</v>
      </c>
      <c r="IP81" s="114">
        <v>6.3122923588039894</v>
      </c>
      <c r="IQ81" s="114">
        <v>6.3492063492063497</v>
      </c>
      <c r="IR81" s="114">
        <v>7.339449541284405</v>
      </c>
      <c r="IS81" s="114">
        <v>8.9403973509933792</v>
      </c>
      <c r="IT81" s="114">
        <v>5.1063829787234072</v>
      </c>
      <c r="IU81" s="114">
        <v>6.1611374407582957</v>
      </c>
      <c r="IV81" s="114">
        <v>8.0952380952380949</v>
      </c>
      <c r="IW81" s="114">
        <v>8.8461538461538396</v>
      </c>
      <c r="IX81" s="114" t="str">
        <f t="shared" si="92"/>
        <v>--</v>
      </c>
      <c r="IY81" s="114" t="str">
        <f t="shared" si="92"/>
        <v>--</v>
      </c>
      <c r="IZ81" s="114" t="str">
        <f t="shared" si="92"/>
        <v>--</v>
      </c>
      <c r="JA81" s="114" t="str">
        <f t="shared" si="92"/>
        <v>--</v>
      </c>
      <c r="JB81" s="114" t="str">
        <f t="shared" si="92"/>
        <v>--</v>
      </c>
      <c r="JC81" s="114" t="str">
        <f t="shared" si="92"/>
        <v>--</v>
      </c>
      <c r="JD81" s="114" t="str">
        <f t="shared" si="92"/>
        <v>--</v>
      </c>
      <c r="JE81" s="114" t="str">
        <f t="shared" si="92"/>
        <v>--</v>
      </c>
      <c r="JF81" s="114" t="str">
        <f t="shared" si="92"/>
        <v>--</v>
      </c>
      <c r="JG81" s="243">
        <v>7.1794871794871797</v>
      </c>
      <c r="JH81" s="243">
        <v>4.8309178743961398</v>
      </c>
      <c r="JI81" s="243">
        <v>4.1666666666666696</v>
      </c>
      <c r="JJ81" s="243">
        <v>5.9113300492610801</v>
      </c>
      <c r="JK81" s="243">
        <v>11.290322580645199</v>
      </c>
      <c r="JL81" s="243">
        <v>2.09424083769634</v>
      </c>
      <c r="JM81" s="243">
        <v>15.384615384615399</v>
      </c>
      <c r="JN81" s="243">
        <v>19.323671497584499</v>
      </c>
      <c r="JO81" s="243">
        <v>7.2916666666666696</v>
      </c>
      <c r="JP81" s="243">
        <v>12.3762376237624</v>
      </c>
      <c r="JQ81" s="243">
        <v>12.972972972973</v>
      </c>
      <c r="JR81" s="243">
        <v>11.5183246073298</v>
      </c>
      <c r="JS81" s="243">
        <v>16.923076923076898</v>
      </c>
      <c r="JT81" s="243">
        <v>14.5631067961165</v>
      </c>
      <c r="JU81" s="243">
        <v>6.25</v>
      </c>
      <c r="JV81" s="243">
        <v>15.841584158415801</v>
      </c>
      <c r="JW81" s="243">
        <v>15.5913978494624</v>
      </c>
      <c r="JX81" s="243">
        <v>6.2827225130890101</v>
      </c>
      <c r="JY81" s="243">
        <v>5.1282051282051304</v>
      </c>
      <c r="JZ81" s="243">
        <v>9.6618357487922708</v>
      </c>
      <c r="KA81" s="243">
        <v>6.25</v>
      </c>
      <c r="KB81" s="243">
        <v>10.7843137254902</v>
      </c>
      <c r="KC81" s="243">
        <v>8.0645161290322598</v>
      </c>
      <c r="KD81" s="243">
        <v>8.3769633507853403</v>
      </c>
      <c r="KE81" s="243">
        <v>1.51515151515152</v>
      </c>
      <c r="KF81" s="128" t="str">
        <f t="shared" si="78"/>
        <v>--</v>
      </c>
      <c r="KG81" s="243">
        <v>12.0418848167539</v>
      </c>
      <c r="KH81" s="243">
        <v>1.99004975124378</v>
      </c>
      <c r="KI81" s="128" t="str">
        <f t="shared" si="79"/>
        <v>--</v>
      </c>
      <c r="KJ81" s="243">
        <v>10.4712041884817</v>
      </c>
      <c r="KK81" s="243">
        <v>5.0761421319797</v>
      </c>
      <c r="KL81" s="243">
        <v>7.2815533980582599</v>
      </c>
      <c r="KM81" s="243">
        <v>7.2916666666666696</v>
      </c>
      <c r="KN81" s="243">
        <v>10.7843137254902</v>
      </c>
      <c r="KO81" s="243">
        <v>3.76344086021505</v>
      </c>
      <c r="KP81" s="243">
        <v>3.6842105263157898</v>
      </c>
      <c r="KQ81" s="220">
        <v>6.8965517241379297</v>
      </c>
      <c r="KR81" s="220">
        <v>2.98507462686567</v>
      </c>
      <c r="KS81" s="220">
        <v>13.714285714285699</v>
      </c>
      <c r="KT81" s="220">
        <v>14.427860696517399</v>
      </c>
      <c r="KU81" s="220">
        <v>17.816091954023001</v>
      </c>
      <c r="KV81" s="220">
        <v>22.613065326633201</v>
      </c>
      <c r="KW81" s="220">
        <v>5.6818181818181799</v>
      </c>
      <c r="KX81" s="220">
        <v>1.99004975124378</v>
      </c>
      <c r="KY81" s="128" t="str">
        <f t="shared" si="81"/>
        <v>--</v>
      </c>
      <c r="KZ81" s="128" t="str">
        <f t="shared" si="81"/>
        <v>--</v>
      </c>
      <c r="LA81" s="220">
        <v>1.7341040462427799</v>
      </c>
      <c r="LB81" s="128" t="str">
        <f t="shared" si="80"/>
        <v>--</v>
      </c>
      <c r="LC81" s="295">
        <v>37.931034482758626</v>
      </c>
      <c r="LD81" s="295">
        <v>19.402985074626869</v>
      </c>
      <c r="LE81" s="295">
        <v>19.617224880382778</v>
      </c>
      <c r="LF81" s="295">
        <v>9.8445595854922381</v>
      </c>
      <c r="LG81" s="295">
        <v>26.500000000000014</v>
      </c>
      <c r="LH81" s="295">
        <v>20.975609756097573</v>
      </c>
      <c r="LI81" s="295">
        <v>15.508021390374331</v>
      </c>
      <c r="LJ81" s="295">
        <v>3.664921465968586</v>
      </c>
      <c r="LK81" s="380">
        <v>36.898395721925155</v>
      </c>
      <c r="LL81" s="381">
        <v>23.316062176165822</v>
      </c>
      <c r="LM81" s="381">
        <v>16.101694915254239</v>
      </c>
      <c r="LN81" s="381">
        <v>6.8965517241379306</v>
      </c>
      <c r="LO81" s="380">
        <v>24.571428571428573</v>
      </c>
      <c r="LP81" s="381">
        <v>13.930348258706472</v>
      </c>
      <c r="LQ81" s="381">
        <v>11.483253588516748</v>
      </c>
      <c r="LR81" s="381">
        <v>8.2901554404145088</v>
      </c>
      <c r="LS81" s="381">
        <v>22.613065326633158</v>
      </c>
      <c r="LT81" s="381">
        <v>14.634146341463424</v>
      </c>
      <c r="LU81" s="381">
        <v>11.764705882352951</v>
      </c>
      <c r="LV81" s="381">
        <v>3.664921465968586</v>
      </c>
      <c r="LW81" s="381">
        <v>23.404255319148952</v>
      </c>
      <c r="LX81" s="381">
        <v>24.870466321243523</v>
      </c>
      <c r="LY81" s="381">
        <v>24.78632478632478</v>
      </c>
      <c r="LZ81" s="381">
        <v>12.068965517241381</v>
      </c>
      <c r="MA81" s="380">
        <v>47.999999999999993</v>
      </c>
      <c r="MB81" s="381">
        <v>22.772277227722775</v>
      </c>
      <c r="MC81" s="381">
        <v>33.009708737864095</v>
      </c>
      <c r="MD81" s="381">
        <v>29.166666666666679</v>
      </c>
      <c r="ME81" s="381">
        <v>41.116751269035547</v>
      </c>
      <c r="MF81" s="381">
        <v>35.121951219512205</v>
      </c>
      <c r="MG81" s="381">
        <v>38.50267379679142</v>
      </c>
      <c r="MH81" s="381">
        <v>22.631578947368421</v>
      </c>
      <c r="MI81" s="381">
        <v>47.311827956989234</v>
      </c>
      <c r="MJ81" s="381">
        <v>33.160621761658035</v>
      </c>
      <c r="MK81" s="381">
        <v>45.217391304347828</v>
      </c>
      <c r="ML81" s="381">
        <v>31.896551724137922</v>
      </c>
      <c r="MM81" s="378" t="str">
        <f t="shared" si="82"/>
        <v>--</v>
      </c>
      <c r="MN81" s="381">
        <v>23.383084577114431</v>
      </c>
      <c r="MO81" s="381">
        <v>27.317073170731707</v>
      </c>
      <c r="MP81" s="381">
        <v>25.654450261780099</v>
      </c>
      <c r="MQ81" s="378" t="str">
        <f t="shared" si="83"/>
        <v>--</v>
      </c>
      <c r="MR81" s="381">
        <v>26.470588235294127</v>
      </c>
      <c r="MS81" s="381">
        <v>27.27272727272727</v>
      </c>
      <c r="MT81" s="381">
        <v>22.631578947368425</v>
      </c>
      <c r="MU81" s="378" t="str">
        <f t="shared" si="84"/>
        <v>--</v>
      </c>
      <c r="MV81" s="381">
        <v>25.520833333333346</v>
      </c>
      <c r="MW81" s="381">
        <v>28.813559322033907</v>
      </c>
      <c r="MX81" s="381">
        <v>25.000000000000007</v>
      </c>
      <c r="MY81" s="380">
        <v>37.71428571428573</v>
      </c>
      <c r="MZ81" s="381">
        <v>26.499999999999989</v>
      </c>
      <c r="NA81" s="381">
        <v>25.480769230769237</v>
      </c>
      <c r="NB81" s="381">
        <v>17.708333333333339</v>
      </c>
      <c r="NC81" s="381">
        <v>39.393939393939398</v>
      </c>
      <c r="ND81" s="381">
        <v>36.585365853658537</v>
      </c>
      <c r="NE81" s="381">
        <v>30.481283422459903</v>
      </c>
      <c r="NF81" s="381">
        <v>18.848167539267024</v>
      </c>
      <c r="NG81" s="381">
        <v>38.502673796791456</v>
      </c>
      <c r="NH81" s="381">
        <v>33.678756476683908</v>
      </c>
      <c r="NI81" s="381">
        <v>36.752136752136771</v>
      </c>
      <c r="NJ81" s="381">
        <v>25.862068965517249</v>
      </c>
      <c r="NK81" s="380">
        <v>14.942528735632184</v>
      </c>
      <c r="NL81" s="381">
        <v>10.344827586206895</v>
      </c>
      <c r="NM81" s="381">
        <v>14.832535885167468</v>
      </c>
      <c r="NN81" s="381">
        <v>3.626943005181348</v>
      </c>
      <c r="NO81" s="381">
        <v>14.925373134328368</v>
      </c>
      <c r="NP81" s="381">
        <v>16.097560975609763</v>
      </c>
      <c r="NQ81" s="381">
        <v>13.829787234042557</v>
      </c>
      <c r="NR81" s="381">
        <v>4.1884816753926755</v>
      </c>
      <c r="NS81" s="381">
        <v>19.786096256684495</v>
      </c>
      <c r="NT81" s="381">
        <v>16.494845360824737</v>
      </c>
      <c r="NU81" s="381">
        <v>14.406779661016943</v>
      </c>
      <c r="NV81" s="381">
        <v>8.6206896551724128</v>
      </c>
      <c r="NW81" s="380">
        <v>7.428571428571427</v>
      </c>
      <c r="NX81" s="381">
        <v>8.8669950738916228</v>
      </c>
      <c r="NY81" s="381">
        <v>9.615384615384615</v>
      </c>
      <c r="NZ81" s="381">
        <v>7.8125000000000027</v>
      </c>
      <c r="OA81" s="381">
        <v>10.447761194029844</v>
      </c>
      <c r="OB81" s="381">
        <v>12.195121951219516</v>
      </c>
      <c r="OC81" s="381">
        <v>10.106382978723405</v>
      </c>
      <c r="OD81" s="381">
        <v>5.7591623036649215</v>
      </c>
      <c r="OE81" s="381">
        <v>10.638297872340432</v>
      </c>
      <c r="OF81" s="381">
        <v>15.025906735751295</v>
      </c>
      <c r="OG81" s="381">
        <v>13.559322033898304</v>
      </c>
      <c r="OH81" s="381">
        <v>6.8965517241379324</v>
      </c>
      <c r="OI81" s="380">
        <v>12.571428571428571</v>
      </c>
      <c r="OJ81" s="381">
        <v>8.8669950738916299</v>
      </c>
      <c r="OK81" s="381">
        <v>10.526315789473683</v>
      </c>
      <c r="OL81" s="381">
        <v>7.772020725388602</v>
      </c>
      <c r="OM81" s="381">
        <v>12.935323383084576</v>
      </c>
      <c r="ON81" s="381">
        <v>12.195121951219516</v>
      </c>
      <c r="OO81" s="381">
        <v>14.361702127659569</v>
      </c>
      <c r="OP81" s="381">
        <v>5.2356020942408392</v>
      </c>
      <c r="OQ81" s="381">
        <v>11.702127659574472</v>
      </c>
      <c r="OR81" s="381">
        <v>5.7591623036649215</v>
      </c>
      <c r="OS81" s="381">
        <v>16.949152542372886</v>
      </c>
      <c r="OT81" s="381">
        <v>6.8965517241379315</v>
      </c>
      <c r="OU81" s="378" t="str">
        <f t="shared" si="85"/>
        <v>--</v>
      </c>
      <c r="OV81" s="381">
        <v>12.807881773399014</v>
      </c>
      <c r="OW81" s="381">
        <v>12.019230769230763</v>
      </c>
      <c r="OX81" s="381">
        <v>16.062176165803113</v>
      </c>
      <c r="OY81" s="378" t="str">
        <f t="shared" si="86"/>
        <v>--</v>
      </c>
      <c r="OZ81" s="381">
        <v>15.609756097560975</v>
      </c>
      <c r="PA81" s="381">
        <v>7.9787234042553177</v>
      </c>
      <c r="PB81" s="381">
        <v>9.4240837696335102</v>
      </c>
      <c r="PC81" s="378" t="str">
        <f t="shared" si="87"/>
        <v>--</v>
      </c>
      <c r="PD81" s="381">
        <v>9.2783505154639183</v>
      </c>
      <c r="PE81" s="381">
        <v>18.64406779661017</v>
      </c>
      <c r="PF81" s="381">
        <v>10.344827586206895</v>
      </c>
      <c r="PG81" s="380">
        <v>14.204545454545451</v>
      </c>
      <c r="PH81" s="381">
        <v>15.76354679802956</v>
      </c>
      <c r="PI81" s="381">
        <v>12.077294685990339</v>
      </c>
      <c r="PJ81" s="381">
        <v>9.3750000000000018</v>
      </c>
      <c r="PK81" s="381">
        <v>21.000000000000004</v>
      </c>
      <c r="PL81" s="381">
        <v>17.073170731707329</v>
      </c>
      <c r="PM81" s="381">
        <v>12.765957446808512</v>
      </c>
      <c r="PN81" s="381">
        <v>5.7591623036649189</v>
      </c>
      <c r="PO81" s="381">
        <v>16.577540106951869</v>
      </c>
      <c r="PP81" s="381">
        <v>13.541666666666664</v>
      </c>
      <c r="PQ81" s="381">
        <v>20.33898305084746</v>
      </c>
      <c r="PR81" s="381">
        <v>9.4827586206896548</v>
      </c>
      <c r="PS81" s="380">
        <v>5.0000000000000018</v>
      </c>
      <c r="PT81" s="381">
        <v>7.9787234042553212</v>
      </c>
      <c r="PU81" s="381">
        <v>10.810810810810811</v>
      </c>
      <c r="PV81" s="381">
        <v>9.9099099099099117</v>
      </c>
      <c r="PW81" s="380">
        <v>10.625000000000005</v>
      </c>
      <c r="PX81" s="381">
        <v>16.666666666666661</v>
      </c>
      <c r="PY81" s="381">
        <v>13.513513513513514</v>
      </c>
      <c r="PZ81" s="381">
        <v>14.414414414414415</v>
      </c>
      <c r="QA81" s="380">
        <v>20.754716981132084</v>
      </c>
      <c r="QB81" s="381">
        <v>18.617021276595764</v>
      </c>
      <c r="QC81" s="381">
        <v>18.918918918918923</v>
      </c>
      <c r="QD81" s="381">
        <v>8.1081081081081106</v>
      </c>
      <c r="QE81" s="380">
        <v>5.0000000000000053</v>
      </c>
      <c r="QF81" s="381">
        <v>7.9787234042553159</v>
      </c>
      <c r="QG81" s="381">
        <v>12.612612612612617</v>
      </c>
      <c r="QH81" s="381">
        <v>14.545454545454552</v>
      </c>
      <c r="QI81" s="380">
        <v>19.209039548022599</v>
      </c>
      <c r="QJ81" s="381">
        <v>14.070351758793972</v>
      </c>
      <c r="QK81" s="381">
        <v>14.634146341463421</v>
      </c>
      <c r="QL81" s="381">
        <v>9.8958333333333321</v>
      </c>
      <c r="QM81" s="378" t="str">
        <f t="shared" si="88"/>
        <v>--</v>
      </c>
      <c r="QN81" s="381">
        <v>16.176470588235293</v>
      </c>
      <c r="QO81" s="381">
        <v>18.085106382978729</v>
      </c>
      <c r="QP81" s="381">
        <v>10.106382978723397</v>
      </c>
      <c r="QQ81" s="378" t="str">
        <f t="shared" si="89"/>
        <v>--</v>
      </c>
      <c r="QR81" s="381">
        <v>18.617021276595739</v>
      </c>
      <c r="QS81" s="381">
        <v>24.54545454545455</v>
      </c>
      <c r="QT81" s="381">
        <v>15.178571428571439</v>
      </c>
      <c r="QU81" s="380">
        <v>16.949152542372886</v>
      </c>
      <c r="QV81" s="381">
        <v>10.552763819095482</v>
      </c>
      <c r="QW81" s="381">
        <v>13.235294117647058</v>
      </c>
      <c r="QX81" s="381">
        <v>8.3333333333333375</v>
      </c>
      <c r="QY81" s="378" t="str">
        <f t="shared" si="90"/>
        <v>--</v>
      </c>
      <c r="QZ81" s="381">
        <v>19.117647058823543</v>
      </c>
      <c r="RA81" s="381">
        <v>13.903743315508024</v>
      </c>
      <c r="RB81" s="381">
        <v>8.9005235602094235</v>
      </c>
      <c r="RC81" s="378" t="str">
        <f t="shared" si="91"/>
        <v>--</v>
      </c>
      <c r="RD81" s="381">
        <v>15.957446808510639</v>
      </c>
      <c r="RE81" s="381">
        <v>16.363636363636367</v>
      </c>
      <c r="RF81" s="381">
        <v>14.159292035398233</v>
      </c>
    </row>
    <row r="82" spans="1:474" x14ac:dyDescent="0.25">
      <c r="A82" s="114">
        <v>78</v>
      </c>
      <c r="B82" s="93" t="s">
        <v>78</v>
      </c>
      <c r="C82" s="126">
        <v>18.750000000000004</v>
      </c>
      <c r="D82" s="126" t="s">
        <v>286</v>
      </c>
      <c r="E82" s="126" t="s">
        <v>286</v>
      </c>
      <c r="F82" s="126">
        <v>19.642857142857146</v>
      </c>
      <c r="G82" s="126" t="s">
        <v>286</v>
      </c>
      <c r="H82" s="126" t="s">
        <v>286</v>
      </c>
      <c r="I82" s="126">
        <v>16.279069767441865</v>
      </c>
      <c r="J82" s="126" t="s">
        <v>286</v>
      </c>
      <c r="K82" s="126" t="s">
        <v>286</v>
      </c>
      <c r="L82" s="126">
        <v>6</v>
      </c>
      <c r="M82" s="128" t="s">
        <v>286</v>
      </c>
      <c r="N82" s="128" t="s">
        <v>286</v>
      </c>
      <c r="O82" s="128">
        <v>15.151515151515152</v>
      </c>
      <c r="P82" s="128" t="s">
        <v>286</v>
      </c>
      <c r="Q82" s="128" t="s">
        <v>286</v>
      </c>
      <c r="R82" s="128">
        <v>47.540983606557383</v>
      </c>
      <c r="S82" s="128" t="s">
        <v>286</v>
      </c>
      <c r="T82" s="128" t="s">
        <v>286</v>
      </c>
      <c r="U82" s="128">
        <v>44.642857142857146</v>
      </c>
      <c r="V82" s="128" t="s">
        <v>286</v>
      </c>
      <c r="W82" s="128" t="s">
        <v>286</v>
      </c>
      <c r="X82" s="128">
        <v>52.27272727272728</v>
      </c>
      <c r="Y82" s="128" t="s">
        <v>286</v>
      </c>
      <c r="Z82" s="128" t="s">
        <v>286</v>
      </c>
      <c r="AA82" s="128">
        <v>59.999999999999986</v>
      </c>
      <c r="AB82" s="132" t="s">
        <v>286</v>
      </c>
      <c r="AC82" s="132" t="s">
        <v>286</v>
      </c>
      <c r="AD82" s="132">
        <v>58.82352941176471</v>
      </c>
      <c r="AE82" s="132" t="s">
        <v>286</v>
      </c>
      <c r="AF82" s="128" t="s">
        <v>286</v>
      </c>
      <c r="AG82" s="126">
        <v>23.8095238095238</v>
      </c>
      <c r="AH82" s="126" t="s">
        <v>286</v>
      </c>
      <c r="AI82" s="133" t="s">
        <v>286</v>
      </c>
      <c r="AJ82" s="133">
        <v>26.785714285714285</v>
      </c>
      <c r="AK82" s="128" t="s">
        <v>286</v>
      </c>
      <c r="AL82" s="128" t="s">
        <v>286</v>
      </c>
      <c r="AM82" s="128">
        <v>34.88372093023257</v>
      </c>
      <c r="AN82" s="128" t="s">
        <v>286</v>
      </c>
      <c r="AO82" s="128" t="s">
        <v>286</v>
      </c>
      <c r="AP82" s="128">
        <v>42.000000000000007</v>
      </c>
      <c r="AQ82" s="128" t="s">
        <v>286</v>
      </c>
      <c r="AR82" s="128" t="s">
        <v>286</v>
      </c>
      <c r="AS82" s="128">
        <v>18.181818181818183</v>
      </c>
      <c r="AT82" s="128" t="s">
        <v>286</v>
      </c>
      <c r="AU82" s="128" t="s">
        <v>286</v>
      </c>
      <c r="AV82" s="128" t="s">
        <v>286</v>
      </c>
      <c r="AW82" s="128" t="s">
        <v>286</v>
      </c>
      <c r="AX82" s="132" t="s">
        <v>286</v>
      </c>
      <c r="AY82" s="132" t="s">
        <v>286</v>
      </c>
      <c r="AZ82" s="132" t="s">
        <v>286</v>
      </c>
      <c r="BA82" s="132" t="s">
        <v>286</v>
      </c>
      <c r="BB82" s="128" t="s">
        <v>286</v>
      </c>
      <c r="BC82" s="132" t="s">
        <v>286</v>
      </c>
      <c r="BD82" s="132" t="s">
        <v>286</v>
      </c>
      <c r="BE82" s="132" t="s">
        <v>286</v>
      </c>
      <c r="BF82" s="132" t="s">
        <v>286</v>
      </c>
      <c r="BG82" s="128" t="s">
        <v>286</v>
      </c>
      <c r="BH82" s="121" t="s">
        <v>286</v>
      </c>
      <c r="BI82" s="121" t="s">
        <v>286</v>
      </c>
      <c r="BJ82" s="121" t="s">
        <v>286</v>
      </c>
      <c r="BK82" s="121" t="s">
        <v>286</v>
      </c>
      <c r="BL82" s="128" t="s">
        <v>286</v>
      </c>
      <c r="BM82" s="121" t="s">
        <v>286</v>
      </c>
      <c r="BN82" s="114" t="s">
        <v>286</v>
      </c>
      <c r="BO82" s="114" t="s">
        <v>286</v>
      </c>
      <c r="BP82" s="114" t="s">
        <v>286</v>
      </c>
      <c r="BQ82" s="128" t="s">
        <v>286</v>
      </c>
      <c r="BR82" s="121" t="s">
        <v>286</v>
      </c>
      <c r="BS82" s="121" t="s">
        <v>286</v>
      </c>
      <c r="BT82" s="121" t="s">
        <v>286</v>
      </c>
      <c r="BU82" s="128" t="s">
        <v>286</v>
      </c>
      <c r="BV82" s="121" t="s">
        <v>286</v>
      </c>
      <c r="BW82" s="121" t="s">
        <v>286</v>
      </c>
      <c r="BX82" s="121" t="s">
        <v>286</v>
      </c>
      <c r="BY82" s="128" t="s">
        <v>286</v>
      </c>
      <c r="BZ82" s="121">
        <v>36.507936507936499</v>
      </c>
      <c r="CA82" s="121" t="s">
        <v>286</v>
      </c>
      <c r="CB82" s="121" t="s">
        <v>286</v>
      </c>
      <c r="CC82" s="128">
        <v>48.214285714285715</v>
      </c>
      <c r="CD82" s="121" t="s">
        <v>286</v>
      </c>
      <c r="CE82" s="121" t="s">
        <v>286</v>
      </c>
      <c r="CF82" s="121">
        <v>54.545454545454533</v>
      </c>
      <c r="CG82" s="128" t="s">
        <v>286</v>
      </c>
      <c r="CH82" s="121" t="s">
        <v>286</v>
      </c>
      <c r="CI82" s="121">
        <v>44</v>
      </c>
      <c r="CJ82" s="121" t="s">
        <v>286</v>
      </c>
      <c r="CK82" s="121" t="s">
        <v>286</v>
      </c>
      <c r="CL82" s="121">
        <v>17.647058823529409</v>
      </c>
      <c r="CM82" s="121" t="s">
        <v>286</v>
      </c>
      <c r="CN82" s="121" t="s">
        <v>286</v>
      </c>
      <c r="CO82" s="121">
        <v>11.475409836065573</v>
      </c>
      <c r="CP82" s="128" t="s">
        <v>286</v>
      </c>
      <c r="CQ82" s="121" t="s">
        <v>286</v>
      </c>
      <c r="CR82" s="121">
        <v>5.7692307692307709</v>
      </c>
      <c r="CS82" s="114" t="s">
        <v>286</v>
      </c>
      <c r="CT82" s="114" t="s">
        <v>286</v>
      </c>
      <c r="CU82" s="128">
        <v>0</v>
      </c>
      <c r="CV82" s="121" t="s">
        <v>286</v>
      </c>
      <c r="CW82" s="121" t="s">
        <v>286</v>
      </c>
      <c r="CX82" s="114">
        <v>2.5641025641025634</v>
      </c>
      <c r="CY82" s="114" t="s">
        <v>286</v>
      </c>
      <c r="CZ82" s="128" t="s">
        <v>286</v>
      </c>
      <c r="DA82" s="121">
        <v>5.882352941176471</v>
      </c>
      <c r="DB82" s="121" t="s">
        <v>286</v>
      </c>
      <c r="DC82" s="114" t="s">
        <v>286</v>
      </c>
      <c r="DD82" s="114" t="s">
        <v>286</v>
      </c>
      <c r="DE82" s="128" t="s">
        <v>286</v>
      </c>
      <c r="DF82" s="121" t="s">
        <v>286</v>
      </c>
      <c r="DG82" s="121" t="s">
        <v>286</v>
      </c>
      <c r="DH82" s="114" t="s">
        <v>286</v>
      </c>
      <c r="DI82" s="114" t="s">
        <v>286</v>
      </c>
      <c r="DJ82" s="128" t="s">
        <v>286</v>
      </c>
      <c r="DK82" s="121" t="s">
        <v>286</v>
      </c>
      <c r="DL82" s="121" t="s">
        <v>286</v>
      </c>
      <c r="DM82" s="121">
        <v>48.000000000000007</v>
      </c>
      <c r="DN82" s="121" t="s">
        <v>286</v>
      </c>
      <c r="DO82" s="128" t="s">
        <v>286</v>
      </c>
      <c r="DP82" s="121">
        <v>52.941176470588246</v>
      </c>
      <c r="DQ82" s="121" t="s">
        <v>286</v>
      </c>
      <c r="DR82" s="121" t="s">
        <v>286</v>
      </c>
      <c r="DS82" s="121" t="s">
        <v>286</v>
      </c>
      <c r="DT82" s="128" t="s">
        <v>286</v>
      </c>
      <c r="DU82" s="131" t="s">
        <v>286</v>
      </c>
      <c r="DV82" s="131" t="s">
        <v>286</v>
      </c>
      <c r="DW82" s="114" t="s">
        <v>286</v>
      </c>
      <c r="DX82" s="131" t="s">
        <v>286</v>
      </c>
      <c r="DY82" s="128" t="s">
        <v>286</v>
      </c>
      <c r="DZ82" s="128" t="s">
        <v>286</v>
      </c>
      <c r="EA82" s="128" t="s">
        <v>286</v>
      </c>
      <c r="EB82" s="128">
        <v>43.999999999999986</v>
      </c>
      <c r="EC82" s="128" t="s">
        <v>286</v>
      </c>
      <c r="ED82" s="128" t="s">
        <v>286</v>
      </c>
      <c r="EE82" s="128">
        <v>41.176470588235283</v>
      </c>
      <c r="EF82" s="128" t="s">
        <v>286</v>
      </c>
      <c r="EG82" s="128" t="s">
        <v>286</v>
      </c>
      <c r="EH82" s="128">
        <v>1.5873015873015874</v>
      </c>
      <c r="EI82" s="128" t="s">
        <v>286</v>
      </c>
      <c r="EJ82" s="128" t="s">
        <v>286</v>
      </c>
      <c r="EK82" s="128">
        <v>5.3571428571428568</v>
      </c>
      <c r="EL82" s="121" t="s">
        <v>286</v>
      </c>
      <c r="EM82" s="121" t="s">
        <v>286</v>
      </c>
      <c r="EN82" s="121">
        <v>0</v>
      </c>
      <c r="EO82" s="121" t="s">
        <v>286</v>
      </c>
      <c r="EP82" s="128" t="s">
        <v>286</v>
      </c>
      <c r="EQ82" s="121">
        <v>0</v>
      </c>
      <c r="ER82" s="121" t="s">
        <v>286</v>
      </c>
      <c r="ES82" s="121" t="s">
        <v>286</v>
      </c>
      <c r="ET82" s="121">
        <v>0</v>
      </c>
      <c r="EU82" s="128" t="s">
        <v>286</v>
      </c>
      <c r="EV82" s="121" t="s">
        <v>286</v>
      </c>
      <c r="EW82" s="121">
        <v>6.5573770491803272</v>
      </c>
      <c r="EX82" s="121" t="s">
        <v>286</v>
      </c>
      <c r="EY82" s="121" t="s">
        <v>286</v>
      </c>
      <c r="EZ82" s="128">
        <v>10.714285714285717</v>
      </c>
      <c r="FA82" s="121" t="s">
        <v>286</v>
      </c>
      <c r="FB82" s="121" t="s">
        <v>286</v>
      </c>
      <c r="FC82" s="121">
        <v>13.953488372093023</v>
      </c>
      <c r="FD82" s="121" t="s">
        <v>286</v>
      </c>
      <c r="FE82" s="128" t="s">
        <v>286</v>
      </c>
      <c r="FF82" s="121">
        <v>7.9999999999999982</v>
      </c>
      <c r="FG82" s="121" t="s">
        <v>286</v>
      </c>
      <c r="FH82" s="121" t="s">
        <v>286</v>
      </c>
      <c r="FI82" s="121">
        <v>8.823529411764703</v>
      </c>
      <c r="FJ82" s="128" t="s">
        <v>286</v>
      </c>
      <c r="FK82" s="121" t="s">
        <v>286</v>
      </c>
      <c r="FL82" s="121">
        <v>14.062500000000002</v>
      </c>
      <c r="FM82" s="121" t="s">
        <v>286</v>
      </c>
      <c r="FN82" s="121" t="s">
        <v>286</v>
      </c>
      <c r="FO82" s="128">
        <v>16.363636363636363</v>
      </c>
      <c r="FP82" s="121" t="s">
        <v>286</v>
      </c>
      <c r="FQ82" s="121" t="s">
        <v>286</v>
      </c>
      <c r="FR82" s="121">
        <v>13.953488372093023</v>
      </c>
      <c r="FS82" s="121" t="s">
        <v>286</v>
      </c>
      <c r="FT82" s="128" t="s">
        <v>286</v>
      </c>
      <c r="FU82" s="121">
        <v>4</v>
      </c>
      <c r="FV82" s="121" t="s">
        <v>286</v>
      </c>
      <c r="FW82" s="121" t="s">
        <v>286</v>
      </c>
      <c r="FX82" s="121">
        <v>2.9411764705882351</v>
      </c>
      <c r="FY82" s="128" t="s">
        <v>286</v>
      </c>
      <c r="FZ82" s="121" t="s">
        <v>286</v>
      </c>
      <c r="GA82" s="121">
        <v>23.437499999999996</v>
      </c>
      <c r="GB82" s="121" t="s">
        <v>286</v>
      </c>
      <c r="GC82" s="121" t="s">
        <v>286</v>
      </c>
      <c r="GD82" s="128">
        <v>23.636363636363637</v>
      </c>
      <c r="GE82" s="121" t="s">
        <v>286</v>
      </c>
      <c r="GF82" s="121" t="s">
        <v>286</v>
      </c>
      <c r="GG82" s="121">
        <v>44.186046511627893</v>
      </c>
      <c r="GH82" s="121" t="s">
        <v>286</v>
      </c>
      <c r="GI82" s="128" t="s">
        <v>286</v>
      </c>
      <c r="GJ82" s="121">
        <v>18</v>
      </c>
      <c r="GK82" s="121" t="s">
        <v>286</v>
      </c>
      <c r="GL82" s="121" t="s">
        <v>286</v>
      </c>
      <c r="GM82" s="130">
        <v>9.0909090909090917</v>
      </c>
      <c r="GN82" s="128" t="s">
        <v>286</v>
      </c>
      <c r="GO82" s="121" t="s">
        <v>286</v>
      </c>
      <c r="GP82" s="121">
        <v>4.761904761904761</v>
      </c>
      <c r="GQ82" s="121" t="s">
        <v>286</v>
      </c>
      <c r="GR82" s="121" t="s">
        <v>286</v>
      </c>
      <c r="GS82" s="128">
        <v>7.1428571428571415</v>
      </c>
      <c r="GT82" s="121" t="s">
        <v>286</v>
      </c>
      <c r="GU82" s="121" t="s">
        <v>286</v>
      </c>
      <c r="GV82" s="121">
        <v>9.3023255813953476</v>
      </c>
      <c r="GW82" s="121" t="s">
        <v>286</v>
      </c>
      <c r="GX82" s="128" t="s">
        <v>286</v>
      </c>
      <c r="GY82" s="128">
        <v>2</v>
      </c>
      <c r="GZ82" s="128" t="s">
        <v>286</v>
      </c>
      <c r="HA82" s="128" t="s">
        <v>286</v>
      </c>
      <c r="HB82" s="128">
        <v>2.9411764705882351</v>
      </c>
      <c r="HC82" s="128" t="s">
        <v>286</v>
      </c>
      <c r="HD82" s="128" t="s">
        <v>286</v>
      </c>
      <c r="HE82" s="128" t="s">
        <v>286</v>
      </c>
      <c r="HF82" s="128" t="s">
        <v>286</v>
      </c>
      <c r="HG82" s="128" t="s">
        <v>286</v>
      </c>
      <c r="HH82" s="128" t="s">
        <v>286</v>
      </c>
      <c r="HI82" s="128" t="s">
        <v>286</v>
      </c>
      <c r="HJ82" s="128" t="s">
        <v>286</v>
      </c>
      <c r="HK82" s="128" t="s">
        <v>286</v>
      </c>
      <c r="HL82" s="121" t="s">
        <v>286</v>
      </c>
      <c r="HM82" s="121" t="s">
        <v>286</v>
      </c>
      <c r="HN82" s="121" t="s">
        <v>286</v>
      </c>
      <c r="HO82" s="121" t="s">
        <v>286</v>
      </c>
      <c r="HP82" s="128" t="s">
        <v>286</v>
      </c>
      <c r="HQ82" s="121" t="s">
        <v>286</v>
      </c>
      <c r="HR82" s="121" t="s">
        <v>286</v>
      </c>
      <c r="HS82" s="121" t="s">
        <v>286</v>
      </c>
      <c r="HT82" s="129">
        <v>4.7619047619047619</v>
      </c>
      <c r="HU82" s="128" t="s">
        <v>286</v>
      </c>
      <c r="HV82" s="114" t="s">
        <v>286</v>
      </c>
      <c r="HW82" s="114">
        <v>16.666666666666664</v>
      </c>
      <c r="HX82" s="114" t="s">
        <v>286</v>
      </c>
      <c r="HY82" s="114" t="s">
        <v>286</v>
      </c>
      <c r="HZ82" s="114">
        <v>14.285714285714286</v>
      </c>
      <c r="IA82" s="114" t="s">
        <v>286</v>
      </c>
      <c r="IB82" s="114" t="s">
        <v>286</v>
      </c>
      <c r="IC82" s="114">
        <v>6.1224489795918373</v>
      </c>
      <c r="ID82" s="114" t="s">
        <v>286</v>
      </c>
      <c r="IE82" s="114" t="s">
        <v>286</v>
      </c>
      <c r="IF82" s="114">
        <v>9.0909090909090917</v>
      </c>
      <c r="IG82" s="114" t="s">
        <v>286</v>
      </c>
      <c r="IH82" s="114" t="s">
        <v>286</v>
      </c>
      <c r="II82" s="114">
        <v>0</v>
      </c>
      <c r="IJ82" s="114" t="s">
        <v>286</v>
      </c>
      <c r="IK82" s="114" t="s">
        <v>286</v>
      </c>
      <c r="IL82" s="114">
        <v>9.2592592592592613</v>
      </c>
      <c r="IM82" s="114" t="s">
        <v>286</v>
      </c>
      <c r="IN82" s="114" t="s">
        <v>286</v>
      </c>
      <c r="IO82" s="114">
        <v>4.761904761904761</v>
      </c>
      <c r="IP82" s="114" t="s">
        <v>286</v>
      </c>
      <c r="IQ82" s="114" t="s">
        <v>286</v>
      </c>
      <c r="IR82" s="114">
        <v>2</v>
      </c>
      <c r="IS82" s="114" t="s">
        <v>286</v>
      </c>
      <c r="IT82" s="114" t="s">
        <v>286</v>
      </c>
      <c r="IU82" s="114">
        <v>5.8823529411764701</v>
      </c>
      <c r="IV82" s="114" t="s">
        <v>286</v>
      </c>
      <c r="IW82" s="114" t="s">
        <v>286</v>
      </c>
      <c r="IX82" s="114" t="str">
        <f t="shared" si="92"/>
        <v>--</v>
      </c>
      <c r="IY82" s="114" t="str">
        <f t="shared" si="92"/>
        <v>--</v>
      </c>
      <c r="IZ82" s="114" t="str">
        <f t="shared" si="92"/>
        <v>--</v>
      </c>
      <c r="JA82" s="114" t="str">
        <f t="shared" si="92"/>
        <v>--</v>
      </c>
      <c r="JB82" s="114" t="str">
        <f t="shared" si="92"/>
        <v>--</v>
      </c>
      <c r="JC82" s="114" t="str">
        <f t="shared" si="92"/>
        <v>--</v>
      </c>
      <c r="JD82" s="114" t="str">
        <f t="shared" si="92"/>
        <v>--</v>
      </c>
      <c r="JE82" s="114" t="str">
        <f t="shared" si="92"/>
        <v>--</v>
      </c>
      <c r="JF82" s="114" t="str">
        <f t="shared" si="92"/>
        <v>--</v>
      </c>
      <c r="JG82" s="243">
        <v>2.6315789473684199</v>
      </c>
      <c r="JH82" s="243">
        <v>0</v>
      </c>
      <c r="JI82" s="243">
        <v>0</v>
      </c>
      <c r="JJ82" s="243">
        <v>10.714285714285699</v>
      </c>
      <c r="JK82" s="243">
        <v>3.5714285714285698</v>
      </c>
      <c r="JL82" s="243">
        <v>0</v>
      </c>
      <c r="JM82" s="243">
        <v>13.157894736842101</v>
      </c>
      <c r="JN82" s="243">
        <v>4.3478260869565197</v>
      </c>
      <c r="JO82" s="243">
        <v>3.8461538461538498</v>
      </c>
      <c r="JP82" s="243">
        <v>21.428571428571399</v>
      </c>
      <c r="JQ82" s="243">
        <v>11.1111111111111</v>
      </c>
      <c r="JR82" s="243">
        <v>10.714285714285699</v>
      </c>
      <c r="JS82" s="243">
        <v>18.421052631578899</v>
      </c>
      <c r="JT82" s="243">
        <v>4.3478260869565197</v>
      </c>
      <c r="JU82" s="243">
        <v>3.8461538461538498</v>
      </c>
      <c r="JV82" s="243">
        <v>10.714285714285699</v>
      </c>
      <c r="JW82" s="243">
        <v>11.1111111111111</v>
      </c>
      <c r="JX82" s="243">
        <v>10.714285714285699</v>
      </c>
      <c r="JY82" s="243">
        <v>2.6315789473684199</v>
      </c>
      <c r="JZ82" s="243">
        <v>4.3478260869565197</v>
      </c>
      <c r="KA82" s="243">
        <v>11.538461538461499</v>
      </c>
      <c r="KB82" s="243">
        <v>7.1428571428571397</v>
      </c>
      <c r="KC82" s="243">
        <v>3.7037037037037002</v>
      </c>
      <c r="KD82" s="243">
        <v>14.285714285714301</v>
      </c>
      <c r="KE82" s="243">
        <v>2.6315789473684199</v>
      </c>
      <c r="KF82" s="128" t="str">
        <f t="shared" si="78"/>
        <v>--</v>
      </c>
      <c r="KG82" s="243">
        <v>3.8461538461538498</v>
      </c>
      <c r="KH82" s="243">
        <v>0</v>
      </c>
      <c r="KI82" s="128" t="str">
        <f t="shared" si="79"/>
        <v>--</v>
      </c>
      <c r="KJ82" s="243">
        <v>10.714285714285699</v>
      </c>
      <c r="KK82" s="243">
        <v>2.6315789473684199</v>
      </c>
      <c r="KL82" s="243">
        <v>4.3478260869565197</v>
      </c>
      <c r="KM82" s="243">
        <v>3.8461538461538498</v>
      </c>
      <c r="KN82" s="243">
        <v>7.1428571428571397</v>
      </c>
      <c r="KO82" s="243">
        <v>3.4482758620689702</v>
      </c>
      <c r="KP82" s="243">
        <v>10.3448275862069</v>
      </c>
      <c r="KQ82" s="220">
        <v>7.4074074074074101</v>
      </c>
      <c r="KR82" s="220">
        <v>10.2564102564103</v>
      </c>
      <c r="KS82" s="220">
        <v>0</v>
      </c>
      <c r="KT82" s="220">
        <v>15.384615384615399</v>
      </c>
      <c r="KU82" s="220">
        <v>7.4074074074074101</v>
      </c>
      <c r="KV82" s="220">
        <v>25.6410256410256</v>
      </c>
      <c r="KW82" s="220">
        <v>3.7037037037037002</v>
      </c>
      <c r="KX82" s="220">
        <v>10.2564102564103</v>
      </c>
      <c r="KY82" s="128" t="str">
        <f t="shared" si="81"/>
        <v>--</v>
      </c>
      <c r="KZ82" s="128" t="str">
        <f t="shared" si="81"/>
        <v>--</v>
      </c>
      <c r="LA82" s="220">
        <v>0</v>
      </c>
      <c r="LB82" s="128" t="str">
        <f t="shared" si="80"/>
        <v>--</v>
      </c>
      <c r="LC82" s="295">
        <v>39.285714285714285</v>
      </c>
      <c r="LD82" s="295">
        <v>18.421052631578952</v>
      </c>
      <c r="LE82" s="295">
        <v>13.043478260869566</v>
      </c>
      <c r="LF82" s="295">
        <v>0</v>
      </c>
      <c r="LG82" s="295">
        <v>38.46153846153846</v>
      </c>
      <c r="LH82" s="295">
        <v>24.137931034482762</v>
      </c>
      <c r="LI82" s="295">
        <v>10.714285714285714</v>
      </c>
      <c r="LJ82" s="295">
        <v>6.8965517241379306</v>
      </c>
      <c r="LK82" s="380">
        <v>42.500000000000014</v>
      </c>
      <c r="LL82" s="381">
        <v>20.588235294117641</v>
      </c>
      <c r="LM82" s="381">
        <v>9.9999999999999982</v>
      </c>
      <c r="LN82" s="381" t="str">
        <f>"--"</f>
        <v>--</v>
      </c>
      <c r="LO82" s="380">
        <v>10.714285714285712</v>
      </c>
      <c r="LP82" s="381">
        <v>13.157894736842106</v>
      </c>
      <c r="LQ82" s="381">
        <v>4.3478260869565215</v>
      </c>
      <c r="LR82" s="381">
        <v>0</v>
      </c>
      <c r="LS82" s="381">
        <v>23.076923076923073</v>
      </c>
      <c r="LT82" s="381">
        <v>17.241379310344829</v>
      </c>
      <c r="LU82" s="381">
        <v>10.714285714285715</v>
      </c>
      <c r="LV82" s="381">
        <v>0</v>
      </c>
      <c r="LW82" s="381">
        <v>33.333333333333336</v>
      </c>
      <c r="LX82" s="381">
        <v>5.8823529411764701</v>
      </c>
      <c r="LY82" s="381">
        <v>13.333333333333334</v>
      </c>
      <c r="LZ82" s="381" t="str">
        <f>"--"</f>
        <v>--</v>
      </c>
      <c r="MA82" s="380">
        <v>39.285714285714285</v>
      </c>
      <c r="MB82" s="381">
        <v>18.421052631578942</v>
      </c>
      <c r="MC82" s="381">
        <v>26.086956521739133</v>
      </c>
      <c r="MD82" s="381">
        <v>23.076923076923077</v>
      </c>
      <c r="ME82" s="381">
        <v>46.153846153846146</v>
      </c>
      <c r="MF82" s="381">
        <v>37.931034482758626</v>
      </c>
      <c r="MG82" s="381">
        <v>28.57142857142858</v>
      </c>
      <c r="MH82" s="381">
        <v>10.344827586206897</v>
      </c>
      <c r="MI82" s="381">
        <v>52.5</v>
      </c>
      <c r="MJ82" s="381">
        <v>26.470588235294123</v>
      </c>
      <c r="MK82" s="381">
        <v>43.333333333333321</v>
      </c>
      <c r="ML82" s="381" t="str">
        <f>"--"</f>
        <v>--</v>
      </c>
      <c r="MM82" s="378" t="str">
        <f t="shared" si="82"/>
        <v>--</v>
      </c>
      <c r="MN82" s="381">
        <v>10.526315789473681</v>
      </c>
      <c r="MO82" s="381">
        <v>21.739130434782609</v>
      </c>
      <c r="MP82" s="381">
        <v>11.53846153846154</v>
      </c>
      <c r="MQ82" s="378" t="str">
        <f t="shared" si="83"/>
        <v>--</v>
      </c>
      <c r="MR82" s="381">
        <v>31.034482758620687</v>
      </c>
      <c r="MS82" s="381">
        <v>32.142857142857146</v>
      </c>
      <c r="MT82" s="381">
        <v>10.344827586206895</v>
      </c>
      <c r="MU82" s="378" t="str">
        <f t="shared" si="84"/>
        <v>--</v>
      </c>
      <c r="MV82" s="381">
        <v>15.625</v>
      </c>
      <c r="MW82" s="381">
        <v>26.666666666666668</v>
      </c>
      <c r="MX82" s="381" t="str">
        <f>"--"</f>
        <v>--</v>
      </c>
      <c r="MY82" s="380">
        <v>35.714285714285715</v>
      </c>
      <c r="MZ82" s="381">
        <v>21.052631578947363</v>
      </c>
      <c r="NA82" s="381">
        <v>34.782608695652179</v>
      </c>
      <c r="NB82" s="381">
        <v>26.923076923076927</v>
      </c>
      <c r="NC82" s="381">
        <v>48.717948717948708</v>
      </c>
      <c r="ND82" s="381">
        <v>20.689655172413794</v>
      </c>
      <c r="NE82" s="381">
        <v>21.428571428571431</v>
      </c>
      <c r="NF82" s="381">
        <v>34.482758620689658</v>
      </c>
      <c r="NG82" s="381">
        <v>36.842105263157897</v>
      </c>
      <c r="NH82" s="381">
        <v>23.529411764705877</v>
      </c>
      <c r="NI82" s="381">
        <v>29.999999999999989</v>
      </c>
      <c r="NJ82" s="381" t="str">
        <f>"--"</f>
        <v>--</v>
      </c>
      <c r="NK82" s="380">
        <v>17.857142857142858</v>
      </c>
      <c r="NL82" s="381">
        <v>10.526315789473681</v>
      </c>
      <c r="NM82" s="381">
        <v>17.391304347826086</v>
      </c>
      <c r="NN82" s="381">
        <v>7.6923076923076925</v>
      </c>
      <c r="NO82" s="381">
        <v>28.205128205128204</v>
      </c>
      <c r="NP82" s="381">
        <v>10.344827586206897</v>
      </c>
      <c r="NQ82" s="381">
        <v>10.714285714285714</v>
      </c>
      <c r="NR82" s="381">
        <v>3.4482758620689653</v>
      </c>
      <c r="NS82" s="381">
        <v>15.789473684210531</v>
      </c>
      <c r="NT82" s="381">
        <v>20.588235294117645</v>
      </c>
      <c r="NU82" s="381">
        <v>3.333333333333333</v>
      </c>
      <c r="NV82" s="381" t="str">
        <f>"--"</f>
        <v>--</v>
      </c>
      <c r="NW82" s="380">
        <v>17.857142857142858</v>
      </c>
      <c r="NX82" s="381">
        <v>7.8947368421052655</v>
      </c>
      <c r="NY82" s="381">
        <v>4.3478260869565215</v>
      </c>
      <c r="NZ82" s="381">
        <v>11.53846153846154</v>
      </c>
      <c r="OA82" s="381">
        <v>23.076923076923077</v>
      </c>
      <c r="OB82" s="381">
        <v>17.241379310344829</v>
      </c>
      <c r="OC82" s="381">
        <v>14.285714285714286</v>
      </c>
      <c r="OD82" s="381">
        <v>6.8965517241379306</v>
      </c>
      <c r="OE82" s="381">
        <v>2.5641025641025639</v>
      </c>
      <c r="OF82" s="381">
        <v>23.529411764705877</v>
      </c>
      <c r="OG82" s="381">
        <v>19.999999999999996</v>
      </c>
      <c r="OH82" s="381" t="str">
        <f>"--"</f>
        <v>--</v>
      </c>
      <c r="OI82" s="380">
        <v>14.285714285714285</v>
      </c>
      <c r="OJ82" s="381">
        <v>7.8947368421052619</v>
      </c>
      <c r="OK82" s="381">
        <v>8.695652173913043</v>
      </c>
      <c r="OL82" s="381">
        <v>19.23076923076923</v>
      </c>
      <c r="OM82" s="381">
        <v>25.641025641025642</v>
      </c>
      <c r="ON82" s="381">
        <v>34.482758620689665</v>
      </c>
      <c r="OO82" s="381">
        <v>7.1428571428571423</v>
      </c>
      <c r="OP82" s="381">
        <v>10.344827586206897</v>
      </c>
      <c r="OQ82" s="381">
        <v>15.789473684210531</v>
      </c>
      <c r="OR82" s="381">
        <v>11.76470588235294</v>
      </c>
      <c r="OS82" s="381">
        <v>16.666666666666671</v>
      </c>
      <c r="OT82" s="381" t="str">
        <f>"--"</f>
        <v>--</v>
      </c>
      <c r="OU82" s="378" t="str">
        <f t="shared" si="85"/>
        <v>--</v>
      </c>
      <c r="OV82" s="381">
        <v>10.526315789473681</v>
      </c>
      <c r="OW82" s="381">
        <v>8.695652173913043</v>
      </c>
      <c r="OX82" s="381">
        <v>11.53846153846154</v>
      </c>
      <c r="OY82" s="378" t="str">
        <f t="shared" si="86"/>
        <v>--</v>
      </c>
      <c r="OZ82" s="381">
        <v>17.241379310344826</v>
      </c>
      <c r="PA82" s="381">
        <v>14.285714285714286</v>
      </c>
      <c r="PB82" s="381">
        <v>6.8965517241379306</v>
      </c>
      <c r="PC82" s="378" t="str">
        <f t="shared" si="87"/>
        <v>--</v>
      </c>
      <c r="PD82" s="381">
        <v>20.588235294117645</v>
      </c>
      <c r="PE82" s="381">
        <v>20</v>
      </c>
      <c r="PF82" s="381" t="str">
        <f>"--"</f>
        <v>--</v>
      </c>
      <c r="PG82" s="380">
        <v>14.285714285714288</v>
      </c>
      <c r="PH82" s="381">
        <v>10.526315789473681</v>
      </c>
      <c r="PI82" s="381">
        <v>17.391304347826086</v>
      </c>
      <c r="PJ82" s="381">
        <v>23.07692307692308</v>
      </c>
      <c r="PK82" s="381">
        <v>28.205128205128201</v>
      </c>
      <c r="PL82" s="381">
        <v>31.034482758620694</v>
      </c>
      <c r="PM82" s="381">
        <v>21.428571428571431</v>
      </c>
      <c r="PN82" s="381">
        <v>17.241379310344829</v>
      </c>
      <c r="PO82" s="381">
        <v>10.256410256410257</v>
      </c>
      <c r="PP82" s="381">
        <v>23.52941176470588</v>
      </c>
      <c r="PQ82" s="381">
        <v>23.333333333333329</v>
      </c>
      <c r="PR82" s="381" t="str">
        <f>"--"</f>
        <v>--</v>
      </c>
      <c r="PS82" s="380">
        <v>10.526315789473683</v>
      </c>
      <c r="PT82" s="381">
        <v>6.0606060606060606</v>
      </c>
      <c r="PU82" s="381">
        <v>10.714285714285715</v>
      </c>
      <c r="PV82" s="381" t="str">
        <f>"--"</f>
        <v>--</v>
      </c>
      <c r="PW82" s="380">
        <v>17.948717948717949</v>
      </c>
      <c r="PX82" s="381">
        <v>24.242424242424239</v>
      </c>
      <c r="PY82" s="381">
        <v>21.428571428571431</v>
      </c>
      <c r="PZ82" s="381" t="str">
        <f>"--"</f>
        <v>--</v>
      </c>
      <c r="QA82" s="380">
        <v>27.777777777777779</v>
      </c>
      <c r="QB82" s="381">
        <v>24.242424242424242</v>
      </c>
      <c r="QC82" s="381">
        <v>10.714285714285715</v>
      </c>
      <c r="QD82" s="381" t="str">
        <f>"--"</f>
        <v>--</v>
      </c>
      <c r="QE82" s="380">
        <v>13.157894736842106</v>
      </c>
      <c r="QF82" s="381">
        <v>15.151515151515152</v>
      </c>
      <c r="QG82" s="381">
        <v>14.285714285714285</v>
      </c>
      <c r="QH82" s="381" t="str">
        <f>"--"</f>
        <v>--</v>
      </c>
      <c r="QI82" s="380">
        <v>14.285714285714285</v>
      </c>
      <c r="QJ82" s="381">
        <v>18.421052631578942</v>
      </c>
      <c r="QK82" s="381">
        <v>26.086956521739133</v>
      </c>
      <c r="QL82" s="381">
        <v>11.53846153846154</v>
      </c>
      <c r="QM82" s="378" t="str">
        <f t="shared" si="88"/>
        <v>--</v>
      </c>
      <c r="QN82" s="381">
        <v>20.689655172413797</v>
      </c>
      <c r="QO82" s="381">
        <v>6.8965517241379306</v>
      </c>
      <c r="QP82" s="381">
        <v>10.344827586206895</v>
      </c>
      <c r="QQ82" s="378" t="str">
        <f t="shared" si="89"/>
        <v>--</v>
      </c>
      <c r="QR82" s="381">
        <v>14.705882352941178</v>
      </c>
      <c r="QS82" s="381">
        <v>18.518518518518523</v>
      </c>
      <c r="QT82" s="381" t="str">
        <f>"--"</f>
        <v>--</v>
      </c>
      <c r="QU82" s="380">
        <v>14.285714285714285</v>
      </c>
      <c r="QV82" s="381">
        <v>13.157894736842106</v>
      </c>
      <c r="QW82" s="381">
        <v>13.043478260869565</v>
      </c>
      <c r="QX82" s="381">
        <v>7.6923076923076916</v>
      </c>
      <c r="QY82" s="378" t="str">
        <f t="shared" si="90"/>
        <v>--</v>
      </c>
      <c r="QZ82" s="381">
        <v>13.793103448275863</v>
      </c>
      <c r="RA82" s="381">
        <v>10.344827586206897</v>
      </c>
      <c r="RB82" s="381">
        <v>6.8965517241379306</v>
      </c>
      <c r="RC82" s="378" t="str">
        <f t="shared" si="91"/>
        <v>--</v>
      </c>
      <c r="RD82" s="381">
        <v>5.8823529411764701</v>
      </c>
      <c r="RE82" s="381">
        <v>10.714285714285715</v>
      </c>
      <c r="RF82" s="381" t="str">
        <f>"--"</f>
        <v>--</v>
      </c>
    </row>
    <row r="83" spans="1:474" x14ac:dyDescent="0.25">
      <c r="A83" s="114">
        <v>79</v>
      </c>
      <c r="B83" s="93" t="s">
        <v>79</v>
      </c>
      <c r="C83" s="126">
        <v>29.122807017543856</v>
      </c>
      <c r="D83" s="126">
        <v>28.013029315960917</v>
      </c>
      <c r="E83" s="126">
        <v>15.702479338842963</v>
      </c>
      <c r="F83" s="126">
        <v>21.167883211678852</v>
      </c>
      <c r="G83" s="126">
        <v>29.597701149425305</v>
      </c>
      <c r="H83" s="126">
        <v>14.009661835748791</v>
      </c>
      <c r="I83" s="126">
        <v>25.821596244131449</v>
      </c>
      <c r="J83" s="126">
        <v>23.561643835616429</v>
      </c>
      <c r="K83" s="126">
        <v>21.42857142857142</v>
      </c>
      <c r="L83" s="126">
        <v>26.388888888888875</v>
      </c>
      <c r="M83" s="128">
        <v>24.539877300613501</v>
      </c>
      <c r="N83" s="128">
        <v>14.336917562724013</v>
      </c>
      <c r="O83" s="128">
        <v>26.013513513513526</v>
      </c>
      <c r="P83" s="128">
        <v>21.103896103896108</v>
      </c>
      <c r="Q83" s="128">
        <v>12.411347517730498</v>
      </c>
      <c r="R83" s="128">
        <v>59.233449477351883</v>
      </c>
      <c r="S83" s="128">
        <v>51.633986928104548</v>
      </c>
      <c r="T83" s="128">
        <v>30.991735537190092</v>
      </c>
      <c r="U83" s="128">
        <v>50.362318840579718</v>
      </c>
      <c r="V83" s="128">
        <v>49.132947976878626</v>
      </c>
      <c r="W83" s="128">
        <v>30.097087378640783</v>
      </c>
      <c r="X83" s="128">
        <v>49.999999999999979</v>
      </c>
      <c r="Y83" s="128">
        <v>51.790633608815426</v>
      </c>
      <c r="Z83" s="128">
        <v>40.225563909774429</v>
      </c>
      <c r="AA83" s="128">
        <v>56.701030927835014</v>
      </c>
      <c r="AB83" s="132">
        <v>47.678018575851361</v>
      </c>
      <c r="AC83" s="132">
        <v>28.417266187050377</v>
      </c>
      <c r="AD83" s="132">
        <v>54.69798657718119</v>
      </c>
      <c r="AE83" s="132">
        <v>44.155844155844143</v>
      </c>
      <c r="AF83" s="128">
        <v>23.049645390070928</v>
      </c>
      <c r="AG83" s="126">
        <v>50.704225352112672</v>
      </c>
      <c r="AH83" s="126">
        <v>31.596091205211724</v>
      </c>
      <c r="AI83" s="133">
        <v>15.767634854771774</v>
      </c>
      <c r="AJ83" s="133">
        <v>33.454545454545439</v>
      </c>
      <c r="AK83" s="128">
        <v>30.724637681159429</v>
      </c>
      <c r="AL83" s="128">
        <v>14.975845410628015</v>
      </c>
      <c r="AM83" s="128">
        <v>40.758293838862571</v>
      </c>
      <c r="AN83" s="128">
        <v>31.868131868131879</v>
      </c>
      <c r="AO83" s="128">
        <v>19.172932330827066</v>
      </c>
      <c r="AP83" s="128">
        <v>47.422680412371093</v>
      </c>
      <c r="AQ83" s="128">
        <v>27.018633540372665</v>
      </c>
      <c r="AR83" s="128">
        <v>15.053763440860219</v>
      </c>
      <c r="AS83" s="128">
        <v>41.610738255033596</v>
      </c>
      <c r="AT83" s="128">
        <v>29.870129870129887</v>
      </c>
      <c r="AU83" s="128">
        <v>12.765957446808514</v>
      </c>
      <c r="AV83" s="128" t="s">
        <v>286</v>
      </c>
      <c r="AW83" s="128" t="s">
        <v>286</v>
      </c>
      <c r="AX83" s="132" t="s">
        <v>286</v>
      </c>
      <c r="AY83" s="132" t="s">
        <v>286</v>
      </c>
      <c r="AZ83" s="132" t="s">
        <v>286</v>
      </c>
      <c r="BA83" s="132" t="s">
        <v>286</v>
      </c>
      <c r="BB83" s="128" t="s">
        <v>286</v>
      </c>
      <c r="BC83" s="132" t="s">
        <v>286</v>
      </c>
      <c r="BD83" s="132" t="s">
        <v>286</v>
      </c>
      <c r="BE83" s="132" t="s">
        <v>286</v>
      </c>
      <c r="BF83" s="132">
        <v>23.219814241486056</v>
      </c>
      <c r="BG83" s="128">
        <v>21.223021582733818</v>
      </c>
      <c r="BH83" s="121" t="s">
        <v>286</v>
      </c>
      <c r="BI83" s="121">
        <v>23.127035830618865</v>
      </c>
      <c r="BJ83" s="121">
        <v>18.439716312056742</v>
      </c>
      <c r="BK83" s="121" t="s">
        <v>286</v>
      </c>
      <c r="BL83" s="128" t="s">
        <v>286</v>
      </c>
      <c r="BM83" s="121" t="s">
        <v>286</v>
      </c>
      <c r="BN83" s="114" t="s">
        <v>286</v>
      </c>
      <c r="BO83" s="114" t="s">
        <v>286</v>
      </c>
      <c r="BP83" s="114" t="s">
        <v>286</v>
      </c>
      <c r="BQ83" s="128" t="s">
        <v>286</v>
      </c>
      <c r="BR83" s="121" t="s">
        <v>286</v>
      </c>
      <c r="BS83" s="121" t="s">
        <v>286</v>
      </c>
      <c r="BT83" s="121" t="s">
        <v>286</v>
      </c>
      <c r="BU83" s="128">
        <v>28.571428571428573</v>
      </c>
      <c r="BV83" s="121">
        <v>24.731182795698931</v>
      </c>
      <c r="BW83" s="121" t="s">
        <v>286</v>
      </c>
      <c r="BX83" s="121">
        <v>31.818181818181817</v>
      </c>
      <c r="BY83" s="128">
        <v>21.985815602836887</v>
      </c>
      <c r="BZ83" s="121">
        <v>37.062937062937081</v>
      </c>
      <c r="CA83" s="121">
        <v>44.805194805194795</v>
      </c>
      <c r="CB83" s="121">
        <v>25.102880658436231</v>
      </c>
      <c r="CC83" s="128">
        <v>32.624113475177282</v>
      </c>
      <c r="CD83" s="121">
        <v>46.704871060171897</v>
      </c>
      <c r="CE83" s="121">
        <v>29.951690821256047</v>
      </c>
      <c r="CF83" s="121">
        <v>38.00904977375567</v>
      </c>
      <c r="CG83" s="128">
        <v>52.185792349726775</v>
      </c>
      <c r="CH83" s="121">
        <v>37.174721189591054</v>
      </c>
      <c r="CI83" s="121">
        <v>37.113402061855673</v>
      </c>
      <c r="CJ83" s="121">
        <v>34.556574923547437</v>
      </c>
      <c r="CK83" s="121">
        <v>29.390681003584238</v>
      </c>
      <c r="CL83" s="121">
        <v>33.222591362126224</v>
      </c>
      <c r="CM83" s="121">
        <v>31.270358306188935</v>
      </c>
      <c r="CN83" s="121">
        <v>25.357142857142868</v>
      </c>
      <c r="CO83" s="121">
        <v>9.1872791519434696</v>
      </c>
      <c r="CP83" s="128">
        <v>10.679611650485441</v>
      </c>
      <c r="CQ83" s="121">
        <v>12.704918032786876</v>
      </c>
      <c r="CR83" s="121">
        <v>11.552346570397111</v>
      </c>
      <c r="CS83" s="114">
        <v>6.8571428571428559</v>
      </c>
      <c r="CT83" s="114">
        <v>5.2884615384615374</v>
      </c>
      <c r="CU83" s="128">
        <v>8.3333333333333339</v>
      </c>
      <c r="CV83" s="121">
        <v>8.9189189189189104</v>
      </c>
      <c r="CW83" s="121">
        <v>9.7014925373134346</v>
      </c>
      <c r="CX83" s="114">
        <v>5.0541516245487355</v>
      </c>
      <c r="CY83" s="114">
        <v>12.461059190031166</v>
      </c>
      <c r="CZ83" s="128">
        <v>12.99638989169676</v>
      </c>
      <c r="DA83" s="121">
        <v>7.9136690647481949</v>
      </c>
      <c r="DB83" s="121">
        <v>8.6092715231788084</v>
      </c>
      <c r="DC83" s="114">
        <v>9.4890510948905114</v>
      </c>
      <c r="DD83" s="114" t="s">
        <v>286</v>
      </c>
      <c r="DE83" s="128" t="s">
        <v>286</v>
      </c>
      <c r="DF83" s="121" t="s">
        <v>286</v>
      </c>
      <c r="DG83" s="121" t="s">
        <v>286</v>
      </c>
      <c r="DH83" s="114" t="s">
        <v>286</v>
      </c>
      <c r="DI83" s="114" t="s">
        <v>286</v>
      </c>
      <c r="DJ83" s="128" t="s">
        <v>286</v>
      </c>
      <c r="DK83" s="121" t="s">
        <v>286</v>
      </c>
      <c r="DL83" s="121" t="s">
        <v>286</v>
      </c>
      <c r="DM83" s="121">
        <v>59.793814432989691</v>
      </c>
      <c r="DN83" s="121">
        <v>42.331288343558256</v>
      </c>
      <c r="DO83" s="128">
        <v>31.541218637992809</v>
      </c>
      <c r="DP83" s="121">
        <v>64.429530201342288</v>
      </c>
      <c r="DQ83" s="121">
        <v>43.934426229508198</v>
      </c>
      <c r="DR83" s="121">
        <v>27.046263345195729</v>
      </c>
      <c r="DS83" s="121" t="s">
        <v>286</v>
      </c>
      <c r="DT83" s="128" t="s">
        <v>286</v>
      </c>
      <c r="DU83" s="131" t="s">
        <v>286</v>
      </c>
      <c r="DV83" s="131" t="s">
        <v>286</v>
      </c>
      <c r="DW83" s="114" t="s">
        <v>286</v>
      </c>
      <c r="DX83" s="131" t="s">
        <v>286</v>
      </c>
      <c r="DY83" s="128" t="s">
        <v>286</v>
      </c>
      <c r="DZ83" s="128" t="s">
        <v>286</v>
      </c>
      <c r="EA83" s="128" t="s">
        <v>286</v>
      </c>
      <c r="EB83" s="128">
        <v>51.546391752577314</v>
      </c>
      <c r="EC83" s="128">
        <v>56.172839506172849</v>
      </c>
      <c r="ED83" s="128">
        <v>43.010752688172019</v>
      </c>
      <c r="EE83" s="128">
        <v>51.51515151515153</v>
      </c>
      <c r="EF83" s="128">
        <v>54.575163398692801</v>
      </c>
      <c r="EG83" s="128">
        <v>33.096085409252673</v>
      </c>
      <c r="EH83" s="128">
        <v>8.3623693379791035</v>
      </c>
      <c r="EI83" s="128">
        <v>6.1889250814332266</v>
      </c>
      <c r="EJ83" s="128">
        <v>5.8091286307053958</v>
      </c>
      <c r="EK83" s="128">
        <v>1.4285714285714299</v>
      </c>
      <c r="EL83" s="121">
        <v>6.8767908309455619</v>
      </c>
      <c r="EM83" s="121">
        <v>3.8647342995169094</v>
      </c>
      <c r="EN83" s="121">
        <v>9.0497737556561084</v>
      </c>
      <c r="EO83" s="121">
        <v>8.918918918918914</v>
      </c>
      <c r="EP83" s="128">
        <v>10.408921933085511</v>
      </c>
      <c r="EQ83" s="121">
        <v>4.0816326530612246</v>
      </c>
      <c r="ER83" s="121">
        <v>9.2024539877300668</v>
      </c>
      <c r="ES83" s="121">
        <v>7.5268817204301088</v>
      </c>
      <c r="ET83" s="121">
        <v>2.666666666666667</v>
      </c>
      <c r="EU83" s="128">
        <v>7.142857142857145</v>
      </c>
      <c r="EV83" s="121">
        <v>5.6939501779359443</v>
      </c>
      <c r="EW83" s="121">
        <v>16.788321167883211</v>
      </c>
      <c r="EX83" s="121">
        <v>13.861386138613865</v>
      </c>
      <c r="EY83" s="121">
        <v>4.166666666666667</v>
      </c>
      <c r="EZ83" s="128">
        <v>4.9822064056939519</v>
      </c>
      <c r="FA83" s="121">
        <v>12.790697674418608</v>
      </c>
      <c r="FB83" s="121">
        <v>5.3398058252427196</v>
      </c>
      <c r="FC83" s="121">
        <v>9.7674418604651212</v>
      </c>
      <c r="FD83" s="121">
        <v>15.680473372781066</v>
      </c>
      <c r="FE83" s="128">
        <v>7.9051383399209492</v>
      </c>
      <c r="FF83" s="121">
        <v>7.2664359861591707</v>
      </c>
      <c r="FG83" s="121">
        <v>8.1249999999999911</v>
      </c>
      <c r="FH83" s="121">
        <v>9.0579710144927539</v>
      </c>
      <c r="FI83" s="121">
        <v>8.4459459459459456</v>
      </c>
      <c r="FJ83" s="128">
        <v>7.2607260726072678</v>
      </c>
      <c r="FK83" s="121">
        <v>6.8345323741007213</v>
      </c>
      <c r="FL83" s="121">
        <v>24.822695035460988</v>
      </c>
      <c r="FM83" s="121">
        <v>28.524590163934416</v>
      </c>
      <c r="FN83" s="121">
        <v>22.82157676348546</v>
      </c>
      <c r="FO83" s="128">
        <v>11.387900355871887</v>
      </c>
      <c r="FP83" s="121">
        <v>25.872093023255815</v>
      </c>
      <c r="FQ83" s="121">
        <v>22.330097087378643</v>
      </c>
      <c r="FR83" s="121">
        <v>19.158878504672902</v>
      </c>
      <c r="FS83" s="121">
        <v>28.448275862068954</v>
      </c>
      <c r="FT83" s="128">
        <v>22.568093385214006</v>
      </c>
      <c r="FU83" s="121">
        <v>9.4736842105263239</v>
      </c>
      <c r="FV83" s="121">
        <v>13.607594936708859</v>
      </c>
      <c r="FW83" s="121">
        <v>14.855072463768105</v>
      </c>
      <c r="FX83" s="121">
        <v>9.15254237288136</v>
      </c>
      <c r="FY83" s="128">
        <v>11.920529801324504</v>
      </c>
      <c r="FZ83" s="121">
        <v>12.142857142857141</v>
      </c>
      <c r="GA83" s="121">
        <v>46.428571428571423</v>
      </c>
      <c r="GB83" s="121">
        <v>45.57377049180328</v>
      </c>
      <c r="GC83" s="121">
        <v>27.385892116182575</v>
      </c>
      <c r="GD83" s="128">
        <v>30.215827338129479</v>
      </c>
      <c r="GE83" s="121">
        <v>38.439306358381529</v>
      </c>
      <c r="GF83" s="121">
        <v>27.669902912621342</v>
      </c>
      <c r="GG83" s="121">
        <v>34.905660377358508</v>
      </c>
      <c r="GH83" s="121">
        <v>31.339031339031333</v>
      </c>
      <c r="GI83" s="128">
        <v>29.18287937743192</v>
      </c>
      <c r="GJ83" s="121">
        <v>27.719298245614041</v>
      </c>
      <c r="GK83" s="121">
        <v>20.886075949367076</v>
      </c>
      <c r="GL83" s="121">
        <v>19.047619047619044</v>
      </c>
      <c r="GM83" s="130">
        <v>27.457627118644055</v>
      </c>
      <c r="GN83" s="128">
        <v>16.887417218543039</v>
      </c>
      <c r="GO83" s="121">
        <v>14.33691756272402</v>
      </c>
      <c r="GP83" s="121">
        <v>14.13427561837455</v>
      </c>
      <c r="GQ83" s="121">
        <v>25.163398692810464</v>
      </c>
      <c r="GR83" s="121">
        <v>26.249999999999989</v>
      </c>
      <c r="GS83" s="128">
        <v>7.5812274368231094</v>
      </c>
      <c r="GT83" s="121">
        <v>23.121387283236992</v>
      </c>
      <c r="GU83" s="121">
        <v>30.097087378640786</v>
      </c>
      <c r="GV83" s="121">
        <v>6.6350710900473944</v>
      </c>
      <c r="GW83" s="121">
        <v>24.585635359116015</v>
      </c>
      <c r="GX83" s="128">
        <v>30.268199233716459</v>
      </c>
      <c r="GY83" s="128">
        <v>4.8951048951048941</v>
      </c>
      <c r="GZ83" s="128">
        <v>16.088328075709761</v>
      </c>
      <c r="HA83" s="128">
        <v>23.63636363636363</v>
      </c>
      <c r="HB83" s="128">
        <v>5.7432432432432448</v>
      </c>
      <c r="HC83" s="128">
        <v>10.596026490066224</v>
      </c>
      <c r="HD83" s="128">
        <v>21.071428571428562</v>
      </c>
      <c r="HE83" s="128" t="s">
        <v>286</v>
      </c>
      <c r="HF83" s="128" t="s">
        <v>286</v>
      </c>
      <c r="HG83" s="128" t="s">
        <v>286</v>
      </c>
      <c r="HH83" s="128" t="s">
        <v>286</v>
      </c>
      <c r="HI83" s="128" t="s">
        <v>286</v>
      </c>
      <c r="HJ83" s="128" t="s">
        <v>286</v>
      </c>
      <c r="HK83" s="128" t="s">
        <v>286</v>
      </c>
      <c r="HL83" s="121" t="s">
        <v>286</v>
      </c>
      <c r="HM83" s="121" t="s">
        <v>286</v>
      </c>
      <c r="HN83" s="121" t="s">
        <v>286</v>
      </c>
      <c r="HO83" s="121">
        <v>7.4534161490683237</v>
      </c>
      <c r="HP83" s="128">
        <v>15.827338129496393</v>
      </c>
      <c r="HQ83" s="121" t="s">
        <v>286</v>
      </c>
      <c r="HR83" s="121">
        <v>10.596026490066217</v>
      </c>
      <c r="HS83" s="121">
        <v>12.811387900355882</v>
      </c>
      <c r="HT83" s="129">
        <v>13.380281690140848</v>
      </c>
      <c r="HU83" s="128">
        <v>11.184210526315789</v>
      </c>
      <c r="HV83" s="114">
        <v>7.8838174273858943</v>
      </c>
      <c r="HW83" s="114">
        <v>8.7591240875912373</v>
      </c>
      <c r="HX83" s="114">
        <v>11.014492753623189</v>
      </c>
      <c r="HY83" s="114">
        <v>4.3902439024390256</v>
      </c>
      <c r="HZ83" s="114">
        <v>12.380952380952388</v>
      </c>
      <c r="IA83" s="114">
        <v>12.222222222222227</v>
      </c>
      <c r="IB83" s="114">
        <v>8.3333333333333321</v>
      </c>
      <c r="IC83" s="114">
        <v>12.455516014234876</v>
      </c>
      <c r="ID83" s="114">
        <v>8.4639498432601812</v>
      </c>
      <c r="IE83" s="114">
        <v>11.151079136690644</v>
      </c>
      <c r="IF83" s="114">
        <v>11.26279863481229</v>
      </c>
      <c r="IG83" s="114">
        <v>8.9108910891089135</v>
      </c>
      <c r="IH83" s="114">
        <v>3.5714285714285716</v>
      </c>
      <c r="II83" s="114">
        <v>7.7738515901060063</v>
      </c>
      <c r="IJ83" s="114">
        <v>8.2236842105263204</v>
      </c>
      <c r="IK83" s="114">
        <v>5.8333333333333339</v>
      </c>
      <c r="IL83" s="114">
        <v>5.0724637681159432</v>
      </c>
      <c r="IM83" s="114">
        <v>7.8717201166180786</v>
      </c>
      <c r="IN83" s="114">
        <v>5.882352941176471</v>
      </c>
      <c r="IO83" s="114">
        <v>6.7632850241545945</v>
      </c>
      <c r="IP83" s="114">
        <v>9.1666666666666625</v>
      </c>
      <c r="IQ83" s="114">
        <v>10.266159695817494</v>
      </c>
      <c r="IR83" s="114">
        <v>6.3380281690140858</v>
      </c>
      <c r="IS83" s="114">
        <v>6.9400630914826493</v>
      </c>
      <c r="IT83" s="114">
        <v>9.3525179856115148</v>
      </c>
      <c r="IU83" s="114">
        <v>5.0847457627118615</v>
      </c>
      <c r="IV83" s="114">
        <v>8.3056478405315595</v>
      </c>
      <c r="IW83" s="114">
        <v>7.4733096085409274</v>
      </c>
      <c r="IX83" s="114" t="str">
        <f t="shared" si="92"/>
        <v>--</v>
      </c>
      <c r="IY83" s="114" t="str">
        <f t="shared" si="92"/>
        <v>--</v>
      </c>
      <c r="IZ83" s="114" t="str">
        <f t="shared" si="92"/>
        <v>--</v>
      </c>
      <c r="JA83" s="114" t="str">
        <f t="shared" si="92"/>
        <v>--</v>
      </c>
      <c r="JB83" s="114" t="str">
        <f t="shared" si="92"/>
        <v>--</v>
      </c>
      <c r="JC83" s="114" t="str">
        <f t="shared" si="92"/>
        <v>--</v>
      </c>
      <c r="JD83" s="114" t="str">
        <f t="shared" si="92"/>
        <v>--</v>
      </c>
      <c r="JE83" s="114" t="str">
        <f t="shared" si="92"/>
        <v>--</v>
      </c>
      <c r="JF83" s="114" t="str">
        <f t="shared" si="92"/>
        <v>--</v>
      </c>
      <c r="JG83" s="243">
        <v>6.9892473118279597</v>
      </c>
      <c r="JH83" s="243">
        <v>9.5959595959596005</v>
      </c>
      <c r="JI83" s="243">
        <v>3.8461538461538498</v>
      </c>
      <c r="JJ83" s="243">
        <v>4.7138047138047199</v>
      </c>
      <c r="JK83" s="243">
        <v>7.3248407643312099</v>
      </c>
      <c r="JL83" s="243">
        <v>2.4193548387096802</v>
      </c>
      <c r="JM83" s="243">
        <v>11.351351351351401</v>
      </c>
      <c r="JN83" s="243">
        <v>11.1111111111111</v>
      </c>
      <c r="JO83" s="243">
        <v>9.4736842105263204</v>
      </c>
      <c r="JP83" s="243">
        <v>10.7744107744108</v>
      </c>
      <c r="JQ83" s="243">
        <v>12.7388535031847</v>
      </c>
      <c r="JR83" s="243">
        <v>10.1214574898785</v>
      </c>
      <c r="JS83" s="243">
        <v>10.2702702702703</v>
      </c>
      <c r="JT83" s="243">
        <v>12.1827411167513</v>
      </c>
      <c r="JU83" s="243">
        <v>5.9440559440559397</v>
      </c>
      <c r="JV83" s="243">
        <v>11.7845117845118</v>
      </c>
      <c r="JW83" s="243">
        <v>8.5987261146496703</v>
      </c>
      <c r="JX83" s="243">
        <v>6.9105691056910601</v>
      </c>
      <c r="JY83" s="243">
        <v>8.6486486486486491</v>
      </c>
      <c r="JZ83" s="243">
        <v>3.5353535353535399</v>
      </c>
      <c r="KA83" s="243">
        <v>10.175438596491199</v>
      </c>
      <c r="KB83" s="243">
        <v>4.7138047138047101</v>
      </c>
      <c r="KC83" s="243">
        <v>7.9617834394904401</v>
      </c>
      <c r="KD83" s="243">
        <v>8.5365853658536608</v>
      </c>
      <c r="KE83" s="243">
        <v>1.0152284263959399</v>
      </c>
      <c r="KF83" s="128" t="str">
        <f t="shared" si="78"/>
        <v>--</v>
      </c>
      <c r="KG83" s="243">
        <v>12.1107266435986</v>
      </c>
      <c r="KH83" s="243">
        <v>1.01351351351351</v>
      </c>
      <c r="KI83" s="128" t="str">
        <f t="shared" si="79"/>
        <v>--</v>
      </c>
      <c r="KJ83" s="243">
        <v>11.9521912350598</v>
      </c>
      <c r="KK83" s="243">
        <v>4.6632124352331603</v>
      </c>
      <c r="KL83" s="243">
        <v>5.0251256281407004</v>
      </c>
      <c r="KM83" s="243">
        <v>6.9204152249134898</v>
      </c>
      <c r="KN83" s="243">
        <v>4.0540540540540597</v>
      </c>
      <c r="KO83" s="243">
        <v>5.7324840764331197</v>
      </c>
      <c r="KP83" s="243">
        <v>6.3492063492063497</v>
      </c>
      <c r="KQ83" s="220">
        <v>5.4455445544554504</v>
      </c>
      <c r="KR83" s="220">
        <v>4.5016077170418001</v>
      </c>
      <c r="KS83" s="220">
        <v>8.4577114427860707</v>
      </c>
      <c r="KT83" s="220">
        <v>8.6816720257234596</v>
      </c>
      <c r="KU83" s="220">
        <v>8.9552238805970106</v>
      </c>
      <c r="KV83" s="220">
        <v>15.434083601286201</v>
      </c>
      <c r="KW83" s="220">
        <v>1.4925373134328399</v>
      </c>
      <c r="KX83" s="220">
        <v>2.5723472668810299</v>
      </c>
      <c r="KY83" s="128" t="str">
        <f t="shared" si="81"/>
        <v>--</v>
      </c>
      <c r="KZ83" s="128" t="str">
        <f t="shared" si="81"/>
        <v>--</v>
      </c>
      <c r="LA83" s="220">
        <v>2.4752475247524801</v>
      </c>
      <c r="LB83" s="128" t="str">
        <f t="shared" si="80"/>
        <v>--</v>
      </c>
      <c r="LC83" s="295">
        <v>26.368159203980106</v>
      </c>
      <c r="LD83" s="295">
        <v>9.5477386934673358</v>
      </c>
      <c r="LE83" s="295">
        <v>13.043478260869577</v>
      </c>
      <c r="LF83" s="295">
        <v>7.1917808219178099</v>
      </c>
      <c r="LG83" s="295">
        <v>23.472668810289381</v>
      </c>
      <c r="LH83" s="295">
        <v>13.37792642140468</v>
      </c>
      <c r="LI83" s="295">
        <v>11.349693251533743</v>
      </c>
      <c r="LJ83" s="295">
        <v>6.1302681992337176</v>
      </c>
      <c r="LK83" s="380">
        <v>30.563798219584569</v>
      </c>
      <c r="LL83" s="381">
        <v>15.181518151815194</v>
      </c>
      <c r="LM83" s="381">
        <v>12.367491166077729</v>
      </c>
      <c r="LN83" s="381">
        <v>8.9285714285714306</v>
      </c>
      <c r="LO83" s="380">
        <v>15</v>
      </c>
      <c r="LP83" s="381">
        <v>11.055276381909556</v>
      </c>
      <c r="LQ83" s="381">
        <v>11.111111111111107</v>
      </c>
      <c r="LR83" s="381">
        <v>3.1250000000000018</v>
      </c>
      <c r="LS83" s="381">
        <v>17.684887459807083</v>
      </c>
      <c r="LT83" s="381">
        <v>11.705685618729094</v>
      </c>
      <c r="LU83" s="381">
        <v>12.576687116564422</v>
      </c>
      <c r="LV83" s="381">
        <v>6.1302681992337176</v>
      </c>
      <c r="LW83" s="381">
        <v>16.913946587537083</v>
      </c>
      <c r="LX83" s="381">
        <v>13.201320132013205</v>
      </c>
      <c r="LY83" s="381">
        <v>8.4507042253521067</v>
      </c>
      <c r="LZ83" s="381">
        <v>6.2222222222222223</v>
      </c>
      <c r="MA83" s="380">
        <v>33.000000000000007</v>
      </c>
      <c r="MB83" s="381">
        <v>33.668341708542684</v>
      </c>
      <c r="MC83" s="381">
        <v>29.126213592233018</v>
      </c>
      <c r="MD83" s="381">
        <v>20.833333333333329</v>
      </c>
      <c r="ME83" s="381">
        <v>34.083601286173575</v>
      </c>
      <c r="MF83" s="381">
        <v>27.090301003344472</v>
      </c>
      <c r="MG83" s="381">
        <v>26.911314984709477</v>
      </c>
      <c r="MH83" s="381">
        <v>24.521072796934856</v>
      </c>
      <c r="MI83" s="381">
        <v>29.881656804733712</v>
      </c>
      <c r="MJ83" s="381">
        <v>33.6633663366337</v>
      </c>
      <c r="MK83" s="381">
        <v>34.15492957746477</v>
      </c>
      <c r="ML83" s="381">
        <v>23.999999999999989</v>
      </c>
      <c r="MM83" s="378" t="str">
        <f t="shared" si="82"/>
        <v>--</v>
      </c>
      <c r="MN83" s="381">
        <v>16.582914572864311</v>
      </c>
      <c r="MO83" s="381">
        <v>19.902912621359214</v>
      </c>
      <c r="MP83" s="381">
        <v>21.453287197231823</v>
      </c>
      <c r="MQ83" s="378" t="str">
        <f t="shared" si="83"/>
        <v>--</v>
      </c>
      <c r="MR83" s="381">
        <v>19.397993311036789</v>
      </c>
      <c r="MS83" s="381">
        <v>24.539877300613494</v>
      </c>
      <c r="MT83" s="381">
        <v>16.47509578544059</v>
      </c>
      <c r="MU83" s="378" t="str">
        <f t="shared" si="84"/>
        <v>--</v>
      </c>
      <c r="MV83" s="381">
        <v>24.252491694352148</v>
      </c>
      <c r="MW83" s="381">
        <v>27.112676056338035</v>
      </c>
      <c r="MX83" s="381">
        <v>24.107142857142847</v>
      </c>
      <c r="MY83" s="380">
        <v>31.000000000000007</v>
      </c>
      <c r="MZ83" s="381">
        <v>30.653266331658312</v>
      </c>
      <c r="NA83" s="381">
        <v>29.468599033816425</v>
      </c>
      <c r="NB83" s="381">
        <v>17.647058823529417</v>
      </c>
      <c r="NC83" s="381">
        <v>33.225806451612875</v>
      </c>
      <c r="ND83" s="381">
        <v>23.905723905723903</v>
      </c>
      <c r="NE83" s="381">
        <v>31.19266055045874</v>
      </c>
      <c r="NF83" s="381">
        <v>23.371647509578555</v>
      </c>
      <c r="NG83" s="381">
        <v>33.531157270029652</v>
      </c>
      <c r="NH83" s="381">
        <v>29.372937293729382</v>
      </c>
      <c r="NI83" s="381">
        <v>30.035335689045922</v>
      </c>
      <c r="NJ83" s="381">
        <v>19.555555555555539</v>
      </c>
      <c r="NK83" s="380">
        <v>8.8669950738916246</v>
      </c>
      <c r="NL83" s="381">
        <v>8.0000000000000036</v>
      </c>
      <c r="NM83" s="381">
        <v>6.7632850241545945</v>
      </c>
      <c r="NN83" s="381">
        <v>4.794520547945206</v>
      </c>
      <c r="NO83" s="381">
        <v>7.692307692307689</v>
      </c>
      <c r="NP83" s="381">
        <v>5.6856187290969924</v>
      </c>
      <c r="NQ83" s="381">
        <v>5.5045871559633088</v>
      </c>
      <c r="NR83" s="381">
        <v>3.4482758620689662</v>
      </c>
      <c r="NS83" s="381">
        <v>14.029850746268652</v>
      </c>
      <c r="NT83" s="381">
        <v>10.561056105610552</v>
      </c>
      <c r="NU83" s="381">
        <v>5.6140350877193006</v>
      </c>
      <c r="NV83" s="381">
        <v>3.9647577092511033</v>
      </c>
      <c r="NW83" s="380">
        <v>2.4630541871921183</v>
      </c>
      <c r="NX83" s="381">
        <v>7.0351758793969887</v>
      </c>
      <c r="NY83" s="381">
        <v>10.144927536231888</v>
      </c>
      <c r="NZ83" s="381">
        <v>5.4982817869415799</v>
      </c>
      <c r="OA83" s="381">
        <v>3.215434083601286</v>
      </c>
      <c r="OB83" s="381">
        <v>7.0469798657718146</v>
      </c>
      <c r="OC83" s="381">
        <v>7.3394495412844023</v>
      </c>
      <c r="OD83" s="381">
        <v>6.5134099616858254</v>
      </c>
      <c r="OE83" s="381">
        <v>6.8452380952380931</v>
      </c>
      <c r="OF83" s="381">
        <v>11.295681063122924</v>
      </c>
      <c r="OG83" s="381">
        <v>7.7192982456140413</v>
      </c>
      <c r="OH83" s="381">
        <v>11.453744493392069</v>
      </c>
      <c r="OI83" s="380">
        <v>5.4455445544554495</v>
      </c>
      <c r="OJ83" s="381">
        <v>10.552763819095475</v>
      </c>
      <c r="OK83" s="381">
        <v>12.621359223300976</v>
      </c>
      <c r="OL83" s="381">
        <v>6.2068965517241406</v>
      </c>
      <c r="OM83" s="381">
        <v>6.7524115755627019</v>
      </c>
      <c r="ON83" s="381">
        <v>9.6989966555183962</v>
      </c>
      <c r="OO83" s="381">
        <v>9.785932721712534</v>
      </c>
      <c r="OP83" s="381">
        <v>8.8122605363984654</v>
      </c>
      <c r="OQ83" s="381">
        <v>6.8452380952380913</v>
      </c>
      <c r="OR83" s="381">
        <v>7.590759075907596</v>
      </c>
      <c r="OS83" s="381">
        <v>10.526315789473687</v>
      </c>
      <c r="OT83" s="381">
        <v>7.0484581497797372</v>
      </c>
      <c r="OU83" s="378" t="str">
        <f t="shared" si="85"/>
        <v>--</v>
      </c>
      <c r="OV83" s="381">
        <v>8.542713567839197</v>
      </c>
      <c r="OW83" s="381">
        <v>11.707317073170731</v>
      </c>
      <c r="OX83" s="381">
        <v>15.517241379310329</v>
      </c>
      <c r="OY83" s="378" t="str">
        <f t="shared" si="86"/>
        <v>--</v>
      </c>
      <c r="OZ83" s="381">
        <v>10.702341137123753</v>
      </c>
      <c r="PA83" s="381">
        <v>11.620795107033643</v>
      </c>
      <c r="PB83" s="381">
        <v>9.1954022988505795</v>
      </c>
      <c r="PC83" s="378" t="str">
        <f t="shared" si="87"/>
        <v>--</v>
      </c>
      <c r="PD83" s="381">
        <v>11.920529801324507</v>
      </c>
      <c r="PE83" s="381">
        <v>14.73684210526315</v>
      </c>
      <c r="PF83" s="381">
        <v>11.453744493392074</v>
      </c>
      <c r="PG83" s="380">
        <v>10.396039603960402</v>
      </c>
      <c r="PH83" s="381">
        <v>20.100502512562809</v>
      </c>
      <c r="PI83" s="381">
        <v>14.492753623188399</v>
      </c>
      <c r="PJ83" s="381">
        <v>6.8728522336769817</v>
      </c>
      <c r="PK83" s="381">
        <v>14.193548387096774</v>
      </c>
      <c r="PL83" s="381">
        <v>11.409395973154361</v>
      </c>
      <c r="PM83" s="381">
        <v>17.125382262996958</v>
      </c>
      <c r="PN83" s="381">
        <v>9.1954022988505724</v>
      </c>
      <c r="PO83" s="381">
        <v>13.095238095238102</v>
      </c>
      <c r="PP83" s="381">
        <v>13.576158940397356</v>
      </c>
      <c r="PQ83" s="381">
        <v>13.33333333333333</v>
      </c>
      <c r="PR83" s="381">
        <v>8.3700440528634346</v>
      </c>
      <c r="PS83" s="380">
        <v>4.8780487804878021</v>
      </c>
      <c r="PT83" s="381">
        <v>6.5068493150684947</v>
      </c>
      <c r="PU83" s="381">
        <v>7.335907335907339</v>
      </c>
      <c r="PV83" s="381">
        <v>2.9126213592233023</v>
      </c>
      <c r="PW83" s="380">
        <v>11.890243902439021</v>
      </c>
      <c r="PX83" s="381">
        <v>11.340206185567014</v>
      </c>
      <c r="PY83" s="381">
        <v>13.565891472868218</v>
      </c>
      <c r="PZ83" s="381">
        <v>9.2233009708737921</v>
      </c>
      <c r="QA83" s="380">
        <v>17.737003058103966</v>
      </c>
      <c r="QB83" s="381">
        <v>11.683848797250857</v>
      </c>
      <c r="QC83" s="381">
        <v>10.465116279069772</v>
      </c>
      <c r="QD83" s="381">
        <v>8.7378640776699097</v>
      </c>
      <c r="QE83" s="380">
        <v>3.3536585365853657</v>
      </c>
      <c r="QF83" s="381">
        <v>5.8219178082191805</v>
      </c>
      <c r="QG83" s="381">
        <v>5.8139534883720909</v>
      </c>
      <c r="QH83" s="381">
        <v>8.7378640776699044</v>
      </c>
      <c r="QI83" s="380">
        <v>9</v>
      </c>
      <c r="QJ83" s="381">
        <v>15.183246073298422</v>
      </c>
      <c r="QK83" s="381">
        <v>13.930348258706474</v>
      </c>
      <c r="QL83" s="381">
        <v>9.3749999999999911</v>
      </c>
      <c r="QM83" s="378" t="str">
        <f t="shared" si="88"/>
        <v>--</v>
      </c>
      <c r="QN83" s="381">
        <v>14.189189189189193</v>
      </c>
      <c r="QO83" s="381">
        <v>14.285714285714283</v>
      </c>
      <c r="QP83" s="381">
        <v>13.04347826086957</v>
      </c>
      <c r="QQ83" s="378" t="str">
        <f t="shared" si="89"/>
        <v>--</v>
      </c>
      <c r="QR83" s="381">
        <v>16.326530612244888</v>
      </c>
      <c r="QS83" s="381">
        <v>17.307692307692314</v>
      </c>
      <c r="QT83" s="381">
        <v>11.219512195121959</v>
      </c>
      <c r="QU83" s="380">
        <v>8.4577114427860778</v>
      </c>
      <c r="QV83" s="381">
        <v>10.937499999999998</v>
      </c>
      <c r="QW83" s="381">
        <v>11.616161616161619</v>
      </c>
      <c r="QX83" s="381">
        <v>9.7222222222222161</v>
      </c>
      <c r="QY83" s="378" t="str">
        <f t="shared" si="90"/>
        <v>--</v>
      </c>
      <c r="QZ83" s="381">
        <v>12.542372881355936</v>
      </c>
      <c r="RA83" s="381">
        <v>15.286624203821649</v>
      </c>
      <c r="RB83" s="381">
        <v>8.8000000000000043</v>
      </c>
      <c r="RC83" s="378" t="str">
        <f t="shared" si="91"/>
        <v>--</v>
      </c>
      <c r="RD83" s="381">
        <v>15.753424657534241</v>
      </c>
      <c r="RE83" s="381">
        <v>10.894941634241247</v>
      </c>
      <c r="RF83" s="381">
        <v>8.8669950738916246</v>
      </c>
    </row>
    <row r="84" spans="1:474" x14ac:dyDescent="0.25">
      <c r="A84" s="114">
        <v>80</v>
      </c>
      <c r="B84" s="93" t="s">
        <v>80</v>
      </c>
      <c r="C84" s="126">
        <v>31.794871794871785</v>
      </c>
      <c r="D84" s="126">
        <v>34.883720930232577</v>
      </c>
      <c r="E84" s="126">
        <v>10.691823899371073</v>
      </c>
      <c r="F84" s="126">
        <v>26.415094339622645</v>
      </c>
      <c r="G84" s="126">
        <v>32.701421800947877</v>
      </c>
      <c r="H84" s="126">
        <v>20.886075949367093</v>
      </c>
      <c r="I84" s="126">
        <v>23.92344497607656</v>
      </c>
      <c r="J84" s="126">
        <v>28.57142857142858</v>
      </c>
      <c r="K84" s="126">
        <v>23.976608187134502</v>
      </c>
      <c r="L84" s="126">
        <v>31.073446327683627</v>
      </c>
      <c r="M84" s="128">
        <v>23.152709359605911</v>
      </c>
      <c r="N84" s="128">
        <v>18.543046357615903</v>
      </c>
      <c r="O84" s="128">
        <v>26.543209876543198</v>
      </c>
      <c r="P84" s="128">
        <v>16.312056737588655</v>
      </c>
      <c r="Q84" s="128">
        <v>13.986013986013996</v>
      </c>
      <c r="R84" s="128">
        <v>62.051282051282016</v>
      </c>
      <c r="S84" s="128">
        <v>56.72514619883043</v>
      </c>
      <c r="T84" s="128">
        <v>21.874999999999996</v>
      </c>
      <c r="U84" s="128">
        <v>60.747663551401843</v>
      </c>
      <c r="V84" s="128">
        <v>54.028436018957336</v>
      </c>
      <c r="W84" s="128">
        <v>35.443037974683556</v>
      </c>
      <c r="X84" s="128">
        <v>51.196172248803826</v>
      </c>
      <c r="Y84" s="128">
        <v>49.763033175355432</v>
      </c>
      <c r="Z84" s="128">
        <v>45.029239766081886</v>
      </c>
      <c r="AA84" s="128">
        <v>63.841807909604476</v>
      </c>
      <c r="AB84" s="132">
        <v>47.783251231527117</v>
      </c>
      <c r="AC84" s="132">
        <v>35.76158940397351</v>
      </c>
      <c r="AD84" s="132">
        <v>58.490566037735825</v>
      </c>
      <c r="AE84" s="132">
        <v>44.366197183098599</v>
      </c>
      <c r="AF84" s="128">
        <v>30.069930069930066</v>
      </c>
      <c r="AG84" s="126">
        <v>47.422680412371143</v>
      </c>
      <c r="AH84" s="126">
        <v>36.842105263157904</v>
      </c>
      <c r="AI84" s="133">
        <v>12.500000000000004</v>
      </c>
      <c r="AJ84" s="133">
        <v>39.906103286385004</v>
      </c>
      <c r="AK84" s="128">
        <v>33.809523809523803</v>
      </c>
      <c r="AL84" s="128">
        <v>19.620253164556949</v>
      </c>
      <c r="AM84" s="128">
        <v>40.865384615384642</v>
      </c>
      <c r="AN84" s="128">
        <v>29.24528301886793</v>
      </c>
      <c r="AO84" s="128">
        <v>25.146198830409354</v>
      </c>
      <c r="AP84" s="128">
        <v>50.568181818181792</v>
      </c>
      <c r="AQ84" s="128">
        <v>30.000000000000007</v>
      </c>
      <c r="AR84" s="128">
        <v>27.516778523489936</v>
      </c>
      <c r="AS84" s="128">
        <v>43.125</v>
      </c>
      <c r="AT84" s="128">
        <v>25.352112676056333</v>
      </c>
      <c r="AU84" s="128">
        <v>23.239436619718322</v>
      </c>
      <c r="AV84" s="128" t="s">
        <v>286</v>
      </c>
      <c r="AW84" s="128" t="s">
        <v>286</v>
      </c>
      <c r="AX84" s="132" t="s">
        <v>286</v>
      </c>
      <c r="AY84" s="132" t="s">
        <v>286</v>
      </c>
      <c r="AZ84" s="132" t="s">
        <v>286</v>
      </c>
      <c r="BA84" s="132" t="s">
        <v>286</v>
      </c>
      <c r="BB84" s="128" t="s">
        <v>286</v>
      </c>
      <c r="BC84" s="132" t="s">
        <v>286</v>
      </c>
      <c r="BD84" s="132" t="s">
        <v>286</v>
      </c>
      <c r="BE84" s="132" t="s">
        <v>286</v>
      </c>
      <c r="BF84" s="132">
        <v>25.742574257425741</v>
      </c>
      <c r="BG84" s="128">
        <v>28.666666666666664</v>
      </c>
      <c r="BH84" s="121" t="s">
        <v>286</v>
      </c>
      <c r="BI84" s="121">
        <v>20.422535211267604</v>
      </c>
      <c r="BJ84" s="121">
        <v>28.671328671328673</v>
      </c>
      <c r="BK84" s="121" t="s">
        <v>286</v>
      </c>
      <c r="BL84" s="128" t="s">
        <v>286</v>
      </c>
      <c r="BM84" s="121" t="s">
        <v>286</v>
      </c>
      <c r="BN84" s="114" t="s">
        <v>286</v>
      </c>
      <c r="BO84" s="114" t="s">
        <v>286</v>
      </c>
      <c r="BP84" s="114" t="s">
        <v>286</v>
      </c>
      <c r="BQ84" s="128" t="s">
        <v>286</v>
      </c>
      <c r="BR84" s="121" t="s">
        <v>286</v>
      </c>
      <c r="BS84" s="121" t="s">
        <v>286</v>
      </c>
      <c r="BT84" s="121" t="s">
        <v>286</v>
      </c>
      <c r="BU84" s="128">
        <v>33.168316831683178</v>
      </c>
      <c r="BV84" s="121">
        <v>27.152317880794712</v>
      </c>
      <c r="BW84" s="121" t="s">
        <v>286</v>
      </c>
      <c r="BX84" s="121">
        <v>30.281690140845065</v>
      </c>
      <c r="BY84" s="128">
        <v>30.06993006993007</v>
      </c>
      <c r="BZ84" s="121">
        <v>30.653266331658298</v>
      </c>
      <c r="CA84" s="121">
        <v>33.908045977011469</v>
      </c>
      <c r="CB84" s="121">
        <v>28.930817610062888</v>
      </c>
      <c r="CC84" s="128">
        <v>43.981481481481474</v>
      </c>
      <c r="CD84" s="121">
        <v>47.641509433962248</v>
      </c>
      <c r="CE84" s="121">
        <v>29.559748427672957</v>
      </c>
      <c r="CF84" s="121">
        <v>37.864077669902883</v>
      </c>
      <c r="CG84" s="128">
        <v>46.046511627906966</v>
      </c>
      <c r="CH84" s="121">
        <v>34.302325581395337</v>
      </c>
      <c r="CI84" s="121">
        <v>36.72316384180791</v>
      </c>
      <c r="CJ84" s="121">
        <v>27.586206896551722</v>
      </c>
      <c r="CK84" s="121">
        <v>32.450331125827816</v>
      </c>
      <c r="CL84" s="121">
        <v>30.864197530864207</v>
      </c>
      <c r="CM84" s="121">
        <v>24.47552447552447</v>
      </c>
      <c r="CN84" s="121">
        <v>17.482517482517473</v>
      </c>
      <c r="CO84" s="121">
        <v>5.641025641025645</v>
      </c>
      <c r="CP84" s="128">
        <v>10.982658959537575</v>
      </c>
      <c r="CQ84" s="121">
        <v>11.320754716981133</v>
      </c>
      <c r="CR84" s="121">
        <v>7.042253521126761</v>
      </c>
      <c r="CS84" s="114">
        <v>11.737089201877934</v>
      </c>
      <c r="CT84" s="114">
        <v>10.062893081761008</v>
      </c>
      <c r="CU84" s="128">
        <v>7.7669902912621369</v>
      </c>
      <c r="CV84" s="121">
        <v>15.277777777777782</v>
      </c>
      <c r="CW84" s="121">
        <v>15.606936416184965</v>
      </c>
      <c r="CX84" s="114">
        <v>8.7209302325581461</v>
      </c>
      <c r="CY84" s="114">
        <v>8.4577114427860707</v>
      </c>
      <c r="CZ84" s="128">
        <v>21.476510067114102</v>
      </c>
      <c r="DA84" s="121">
        <v>7.3333333333333366</v>
      </c>
      <c r="DB84" s="121">
        <v>7.1428571428571423</v>
      </c>
      <c r="DC84" s="114">
        <v>10.791366906474822</v>
      </c>
      <c r="DD84" s="114" t="s">
        <v>286</v>
      </c>
      <c r="DE84" s="128" t="s">
        <v>286</v>
      </c>
      <c r="DF84" s="121" t="s">
        <v>286</v>
      </c>
      <c r="DG84" s="121" t="s">
        <v>286</v>
      </c>
      <c r="DH84" s="114" t="s">
        <v>286</v>
      </c>
      <c r="DI84" s="114" t="s">
        <v>286</v>
      </c>
      <c r="DJ84" s="128" t="s">
        <v>286</v>
      </c>
      <c r="DK84" s="121" t="s">
        <v>286</v>
      </c>
      <c r="DL84" s="121" t="s">
        <v>286</v>
      </c>
      <c r="DM84" s="121">
        <v>67.977528089887642</v>
      </c>
      <c r="DN84" s="121">
        <v>45.544554455445528</v>
      </c>
      <c r="DO84" s="128">
        <v>42.666666666666664</v>
      </c>
      <c r="DP84" s="121">
        <v>58.385093167701875</v>
      </c>
      <c r="DQ84" s="121">
        <v>46.808510638297854</v>
      </c>
      <c r="DR84" s="121">
        <v>38.028169014084526</v>
      </c>
      <c r="DS84" s="121" t="s">
        <v>286</v>
      </c>
      <c r="DT84" s="128" t="s">
        <v>286</v>
      </c>
      <c r="DU84" s="131" t="s">
        <v>286</v>
      </c>
      <c r="DV84" s="131" t="s">
        <v>286</v>
      </c>
      <c r="DW84" s="114" t="s">
        <v>286</v>
      </c>
      <c r="DX84" s="131" t="s">
        <v>286</v>
      </c>
      <c r="DY84" s="128" t="s">
        <v>286</v>
      </c>
      <c r="DZ84" s="128" t="s">
        <v>286</v>
      </c>
      <c r="EA84" s="128" t="s">
        <v>286</v>
      </c>
      <c r="EB84" s="128">
        <v>56.983240223463689</v>
      </c>
      <c r="EC84" s="128">
        <v>55.999999999999993</v>
      </c>
      <c r="ED84" s="128">
        <v>49.333333333333336</v>
      </c>
      <c r="EE84" s="128">
        <v>47.5</v>
      </c>
      <c r="EF84" s="128">
        <v>49.645390070921991</v>
      </c>
      <c r="EG84" s="128">
        <v>42.253521126760567</v>
      </c>
      <c r="EH84" s="128">
        <v>2.5000000000000009</v>
      </c>
      <c r="EI84" s="128">
        <v>13.218390804597702</v>
      </c>
      <c r="EJ84" s="128">
        <v>8.1761006289308167</v>
      </c>
      <c r="EK84" s="128">
        <v>3.2710280373831777</v>
      </c>
      <c r="EL84" s="121">
        <v>11.848341232227485</v>
      </c>
      <c r="EM84" s="121">
        <v>9.4339622641509475</v>
      </c>
      <c r="EN84" s="121">
        <v>5.3140096618357511</v>
      </c>
      <c r="EO84" s="121">
        <v>13.425925925925929</v>
      </c>
      <c r="EP84" s="128">
        <v>12.790697674418606</v>
      </c>
      <c r="EQ84" s="121">
        <v>3.9106145251396653</v>
      </c>
      <c r="ER84" s="121">
        <v>6.4039408866995089</v>
      </c>
      <c r="ES84" s="121">
        <v>15.333333333333337</v>
      </c>
      <c r="ET84" s="121">
        <v>1.8404907975460125</v>
      </c>
      <c r="EU84" s="128">
        <v>5.6338028169014098</v>
      </c>
      <c r="EV84" s="121">
        <v>8.4507042253521156</v>
      </c>
      <c r="EW84" s="121">
        <v>8.0808080808080796</v>
      </c>
      <c r="EX84" s="121">
        <v>12.499999999999998</v>
      </c>
      <c r="EY84" s="121">
        <v>3.164556962025316</v>
      </c>
      <c r="EZ84" s="128">
        <v>5.5555555555555562</v>
      </c>
      <c r="FA84" s="121">
        <v>11.320754716981137</v>
      </c>
      <c r="FB84" s="121">
        <v>6.9620253164556969</v>
      </c>
      <c r="FC84" s="121">
        <v>7.2815533980582554</v>
      </c>
      <c r="FD84" s="121">
        <v>10.628019323671499</v>
      </c>
      <c r="FE84" s="128">
        <v>11.235955056179776</v>
      </c>
      <c r="FF84" s="121">
        <v>7.821229050279336</v>
      </c>
      <c r="FG84" s="121">
        <v>9.4527363184079647</v>
      </c>
      <c r="FH84" s="121">
        <v>6.666666666666667</v>
      </c>
      <c r="FI84" s="121">
        <v>8.536585365853659</v>
      </c>
      <c r="FJ84" s="128">
        <v>8.571428571428573</v>
      </c>
      <c r="FK84" s="121">
        <v>9.1549295774647899</v>
      </c>
      <c r="FL84" s="121">
        <v>19.796954314720818</v>
      </c>
      <c r="FM84" s="121">
        <v>28.571428571428577</v>
      </c>
      <c r="FN84" s="121">
        <v>22.29299363057325</v>
      </c>
      <c r="FO84" s="128">
        <v>13.55140186915888</v>
      </c>
      <c r="FP84" s="121">
        <v>27.830188679245261</v>
      </c>
      <c r="FQ84" s="121">
        <v>27.215189873417732</v>
      </c>
      <c r="FR84" s="121">
        <v>21.844660194174757</v>
      </c>
      <c r="FS84" s="121">
        <v>23.557692307692307</v>
      </c>
      <c r="FT84" s="128">
        <v>20.903954802259893</v>
      </c>
      <c r="FU84" s="121">
        <v>8.9887640449438191</v>
      </c>
      <c r="FV84" s="121">
        <v>12.999999999999996</v>
      </c>
      <c r="FW84" s="121">
        <v>18.000000000000018</v>
      </c>
      <c r="FX84" s="121">
        <v>14.19753086419753</v>
      </c>
      <c r="FY84" s="128">
        <v>7.9710144927536266</v>
      </c>
      <c r="FZ84" s="121">
        <v>12.676056338028175</v>
      </c>
      <c r="GA84" s="121">
        <v>38.144329896907216</v>
      </c>
      <c r="GB84" s="121">
        <v>43.452380952380963</v>
      </c>
      <c r="GC84" s="121">
        <v>20.25316455696202</v>
      </c>
      <c r="GD84" s="128">
        <v>36.320754716981106</v>
      </c>
      <c r="GE84" s="121">
        <v>32.547169811320764</v>
      </c>
      <c r="GF84" s="121">
        <v>30.379746835443036</v>
      </c>
      <c r="GG84" s="121">
        <v>37.560975609756071</v>
      </c>
      <c r="GH84" s="121">
        <v>33.009708737864067</v>
      </c>
      <c r="GI84" s="128">
        <v>24.293785310734467</v>
      </c>
      <c r="GJ84" s="121">
        <v>28.089887640449437</v>
      </c>
      <c r="GK84" s="121">
        <v>25.373134328358205</v>
      </c>
      <c r="GL84" s="121">
        <v>23.333333333333325</v>
      </c>
      <c r="GM84" s="130">
        <v>25.786163522012579</v>
      </c>
      <c r="GN84" s="128">
        <v>19.852941176470583</v>
      </c>
      <c r="GO84" s="121">
        <v>16.197183098591552</v>
      </c>
      <c r="GP84" s="121">
        <v>11.224489795918371</v>
      </c>
      <c r="GQ84" s="121">
        <v>25.000000000000011</v>
      </c>
      <c r="GR84" s="121">
        <v>18.471337579617838</v>
      </c>
      <c r="GS84" s="128">
        <v>5.9907834101382491</v>
      </c>
      <c r="GT84" s="121">
        <v>26.886792452830207</v>
      </c>
      <c r="GU84" s="121">
        <v>24.840764331210195</v>
      </c>
      <c r="GV84" s="121">
        <v>4.8780487804878065</v>
      </c>
      <c r="GW84" s="121">
        <v>23.03921568627452</v>
      </c>
      <c r="GX84" s="128">
        <v>17.142857142857142</v>
      </c>
      <c r="GY84" s="128">
        <v>5.5865921787709496</v>
      </c>
      <c r="GZ84" s="128">
        <v>19.696969696969692</v>
      </c>
      <c r="HA84" s="128">
        <v>24.666666666666675</v>
      </c>
      <c r="HB84" s="128">
        <v>3.726708074534161</v>
      </c>
      <c r="HC84" s="128">
        <v>7.3529411764705932</v>
      </c>
      <c r="HD84" s="128">
        <v>12.676056338028168</v>
      </c>
      <c r="HE84" s="128" t="s">
        <v>286</v>
      </c>
      <c r="HF84" s="128" t="s">
        <v>286</v>
      </c>
      <c r="HG84" s="128" t="s">
        <v>286</v>
      </c>
      <c r="HH84" s="128" t="s">
        <v>286</v>
      </c>
      <c r="HI84" s="128" t="s">
        <v>286</v>
      </c>
      <c r="HJ84" s="128" t="s">
        <v>286</v>
      </c>
      <c r="HK84" s="128" t="s">
        <v>286</v>
      </c>
      <c r="HL84" s="121" t="s">
        <v>286</v>
      </c>
      <c r="HM84" s="121" t="s">
        <v>286</v>
      </c>
      <c r="HN84" s="121" t="s">
        <v>286</v>
      </c>
      <c r="HO84" s="121">
        <v>13.065326633165842</v>
      </c>
      <c r="HP84" s="128">
        <v>12.666666666666664</v>
      </c>
      <c r="HQ84" s="121" t="s">
        <v>286</v>
      </c>
      <c r="HR84" s="121">
        <v>12.781954887218047</v>
      </c>
      <c r="HS84" s="121">
        <v>12.676056338028172</v>
      </c>
      <c r="HT84" s="129">
        <v>10.606060606060604</v>
      </c>
      <c r="HU84" s="128">
        <v>16.763005780346823</v>
      </c>
      <c r="HV84" s="114">
        <v>5.6962025316455716</v>
      </c>
      <c r="HW84" s="114">
        <v>12.558139534883717</v>
      </c>
      <c r="HX84" s="114">
        <v>9.8591549295774694</v>
      </c>
      <c r="HY84" s="114">
        <v>13.291139240506329</v>
      </c>
      <c r="HZ84" s="114">
        <v>19.117647058823515</v>
      </c>
      <c r="IA84" s="114">
        <v>14.285714285714292</v>
      </c>
      <c r="IB84" s="114">
        <v>9.0395480225988756</v>
      </c>
      <c r="IC84" s="114">
        <v>12.643678160919537</v>
      </c>
      <c r="ID84" s="114">
        <v>12.500000000000002</v>
      </c>
      <c r="IE84" s="114">
        <v>10.666666666666673</v>
      </c>
      <c r="IF84" s="114">
        <v>12.578616352201257</v>
      </c>
      <c r="IG84" s="114">
        <v>8.8888888888888893</v>
      </c>
      <c r="IH84" s="114">
        <v>9.9290780141843964</v>
      </c>
      <c r="II84" s="114">
        <v>4.1025641025641022</v>
      </c>
      <c r="IJ84" s="114">
        <v>10.46511627906977</v>
      </c>
      <c r="IK84" s="114">
        <v>5.0632911392405049</v>
      </c>
      <c r="IL84" s="114">
        <v>6.6037735849056611</v>
      </c>
      <c r="IM84" s="114">
        <v>8.5714285714285747</v>
      </c>
      <c r="IN84" s="114">
        <v>9.4936708860759556</v>
      </c>
      <c r="IO84" s="114">
        <v>7.5000000000000009</v>
      </c>
      <c r="IP84" s="114">
        <v>10.144927536231886</v>
      </c>
      <c r="IQ84" s="114">
        <v>8.474576271186443</v>
      </c>
      <c r="IR84" s="114">
        <v>7.3446327683615822</v>
      </c>
      <c r="IS84" s="114">
        <v>9.5477386934673358</v>
      </c>
      <c r="IT84" s="114">
        <v>9.3333333333333375</v>
      </c>
      <c r="IU84" s="114">
        <v>7.5000000000000018</v>
      </c>
      <c r="IV84" s="114">
        <v>9.7014925373134346</v>
      </c>
      <c r="IW84" s="114">
        <v>7.092198581560285</v>
      </c>
      <c r="IX84" s="114" t="str">
        <f t="shared" si="92"/>
        <v>--</v>
      </c>
      <c r="IY84" s="114" t="str">
        <f t="shared" si="92"/>
        <v>--</v>
      </c>
      <c r="IZ84" s="114" t="str">
        <f t="shared" si="92"/>
        <v>--</v>
      </c>
      <c r="JA84" s="114" t="str">
        <f t="shared" si="92"/>
        <v>--</v>
      </c>
      <c r="JB84" s="114" t="str">
        <f t="shared" si="92"/>
        <v>--</v>
      </c>
      <c r="JC84" s="114" t="str">
        <f t="shared" si="92"/>
        <v>--</v>
      </c>
      <c r="JD84" s="114" t="str">
        <f t="shared" si="92"/>
        <v>--</v>
      </c>
      <c r="JE84" s="114" t="str">
        <f t="shared" si="92"/>
        <v>--</v>
      </c>
      <c r="JF84" s="114" t="str">
        <f t="shared" si="92"/>
        <v>--</v>
      </c>
      <c r="JG84" s="243">
        <v>3.3707865168539302</v>
      </c>
      <c r="JH84" s="243">
        <v>5.7324840764331197</v>
      </c>
      <c r="JI84" s="243">
        <v>3.7878787878787898</v>
      </c>
      <c r="JJ84" s="243">
        <v>6.8181818181818201</v>
      </c>
      <c r="JK84" s="243">
        <v>4.9295774647887303</v>
      </c>
      <c r="JL84" s="243">
        <v>3.4722222222222201</v>
      </c>
      <c r="JM84" s="243">
        <v>10.6741573033708</v>
      </c>
      <c r="JN84" s="243">
        <v>8.2802547770700698</v>
      </c>
      <c r="JO84" s="243">
        <v>13.636363636363599</v>
      </c>
      <c r="JP84" s="243">
        <v>12.5</v>
      </c>
      <c r="JQ84" s="243">
        <v>11.888111888111901</v>
      </c>
      <c r="JR84" s="243">
        <v>10.4166666666667</v>
      </c>
      <c r="JS84" s="243">
        <v>8.4269662921348303</v>
      </c>
      <c r="JT84" s="243">
        <v>10.8974358974359</v>
      </c>
      <c r="JU84" s="243">
        <v>6.8181818181818201</v>
      </c>
      <c r="JV84" s="243">
        <v>13.636363636363599</v>
      </c>
      <c r="JW84" s="243">
        <v>8.3916083916084006</v>
      </c>
      <c r="JX84" s="243">
        <v>10.4166666666667</v>
      </c>
      <c r="JY84" s="243">
        <v>4.4943820224719104</v>
      </c>
      <c r="JZ84" s="243">
        <v>4.4585987261146496</v>
      </c>
      <c r="KA84" s="243">
        <v>6.8181818181818201</v>
      </c>
      <c r="KB84" s="243">
        <v>7.3863636363636402</v>
      </c>
      <c r="KC84" s="243">
        <v>7.6923076923076996</v>
      </c>
      <c r="KD84" s="243">
        <v>4.8611111111111098</v>
      </c>
      <c r="KE84" s="243">
        <v>2.1978021978022002</v>
      </c>
      <c r="KF84" s="128" t="str">
        <f t="shared" si="78"/>
        <v>--</v>
      </c>
      <c r="KG84" s="243">
        <v>14.3939393939394</v>
      </c>
      <c r="KH84" s="243">
        <v>1.7045454545454599</v>
      </c>
      <c r="KI84" s="128" t="str">
        <f t="shared" si="79"/>
        <v>--</v>
      </c>
      <c r="KJ84" s="243">
        <v>13.8888888888889</v>
      </c>
      <c r="KK84" s="243">
        <v>5.0561797752809001</v>
      </c>
      <c r="KL84" s="243">
        <v>6.9620253164557004</v>
      </c>
      <c r="KM84" s="243">
        <v>8.3333333333333393</v>
      </c>
      <c r="KN84" s="243">
        <v>3.9548022598870101</v>
      </c>
      <c r="KO84" s="243">
        <v>8.2191780821917799</v>
      </c>
      <c r="KP84" s="243">
        <v>6.2068965517241397</v>
      </c>
      <c r="KQ84" s="220">
        <v>7.2368421052631602</v>
      </c>
      <c r="KR84" s="220">
        <v>5.7894736842105301</v>
      </c>
      <c r="KS84" s="220">
        <v>8.5526315789473699</v>
      </c>
      <c r="KT84" s="220">
        <v>12.6315789473684</v>
      </c>
      <c r="KU84" s="220">
        <v>14.473684210526301</v>
      </c>
      <c r="KV84" s="220">
        <v>26.595744680851102</v>
      </c>
      <c r="KW84" s="220">
        <v>1.31578947368421</v>
      </c>
      <c r="KX84" s="220">
        <v>2.64550264550265</v>
      </c>
      <c r="KY84" s="128" t="str">
        <f t="shared" si="81"/>
        <v>--</v>
      </c>
      <c r="KZ84" s="128" t="str">
        <f t="shared" si="81"/>
        <v>--</v>
      </c>
      <c r="LA84" s="220">
        <v>4.6052631578947398</v>
      </c>
      <c r="LB84" s="128" t="str">
        <f t="shared" si="80"/>
        <v>--</v>
      </c>
      <c r="LC84" s="295">
        <v>27.979274611398964</v>
      </c>
      <c r="LD84" s="295">
        <v>19.889502762430929</v>
      </c>
      <c r="LE84" s="295">
        <v>15.789473684210527</v>
      </c>
      <c r="LF84" s="295">
        <v>8.9552238805970195</v>
      </c>
      <c r="LG84" s="295">
        <v>21.717171717171727</v>
      </c>
      <c r="LH84" s="295">
        <v>14.673913043478262</v>
      </c>
      <c r="LI84" s="295">
        <v>8.5526315789473681</v>
      </c>
      <c r="LJ84" s="295">
        <v>8.7837837837837913</v>
      </c>
      <c r="LK84" s="380">
        <v>34.85714285714289</v>
      </c>
      <c r="LL84" s="381">
        <v>19.354838709677416</v>
      </c>
      <c r="LM84" s="381">
        <v>12.173913043478262</v>
      </c>
      <c r="LN84" s="381">
        <v>6.2015503875968996</v>
      </c>
      <c r="LO84" s="380">
        <v>19.689119170984462</v>
      </c>
      <c r="LP84" s="381">
        <v>12.154696132596692</v>
      </c>
      <c r="LQ84" s="381">
        <v>11.695906432748544</v>
      </c>
      <c r="LR84" s="381">
        <v>5.9701492537313445</v>
      </c>
      <c r="LS84" s="381">
        <v>21.8274111675127</v>
      </c>
      <c r="LT84" s="381">
        <v>14.130434782608701</v>
      </c>
      <c r="LU84" s="381">
        <v>11.258278145695368</v>
      </c>
      <c r="LV84" s="381">
        <v>8.7837837837837913</v>
      </c>
      <c r="LW84" s="381">
        <v>20.689655172413797</v>
      </c>
      <c r="LX84" s="381">
        <v>19.251336898395738</v>
      </c>
      <c r="LY84" s="381">
        <v>14.782608695652179</v>
      </c>
      <c r="LZ84" s="381">
        <v>7.7519379844961227</v>
      </c>
      <c r="MA84" s="380">
        <v>34.715025906735768</v>
      </c>
      <c r="MB84" s="381">
        <v>30.386740331491723</v>
      </c>
      <c r="MC84" s="381">
        <v>29.82456140350877</v>
      </c>
      <c r="MD84" s="381">
        <v>19.402985074626862</v>
      </c>
      <c r="ME84" s="381">
        <v>40.60913705583755</v>
      </c>
      <c r="MF84" s="381">
        <v>26.086956521739133</v>
      </c>
      <c r="MG84" s="381">
        <v>19.463087248322157</v>
      </c>
      <c r="MH84" s="381">
        <v>22.972972972972975</v>
      </c>
      <c r="MI84" s="381">
        <v>39.655172413793096</v>
      </c>
      <c r="MJ84" s="381">
        <v>35.675675675675699</v>
      </c>
      <c r="MK84" s="381">
        <v>34.782608695652144</v>
      </c>
      <c r="ML84" s="381">
        <v>20.93023255813954</v>
      </c>
      <c r="MM84" s="378" t="str">
        <f t="shared" si="82"/>
        <v>--</v>
      </c>
      <c r="MN84" s="381">
        <v>17.127071823204414</v>
      </c>
      <c r="MO84" s="381">
        <v>24.561403508771935</v>
      </c>
      <c r="MP84" s="381">
        <v>23.134328358208965</v>
      </c>
      <c r="MQ84" s="378" t="str">
        <f t="shared" si="83"/>
        <v>--</v>
      </c>
      <c r="MR84" s="381">
        <v>23.913043478260871</v>
      </c>
      <c r="MS84" s="381">
        <v>13.245033112582782</v>
      </c>
      <c r="MT84" s="381">
        <v>23.648648648648667</v>
      </c>
      <c r="MU84" s="378" t="str">
        <f t="shared" si="84"/>
        <v>--</v>
      </c>
      <c r="MV84" s="381">
        <v>18.817204301075265</v>
      </c>
      <c r="MW84" s="381">
        <v>19.298245614035093</v>
      </c>
      <c r="MX84" s="381">
        <v>14.728682170542639</v>
      </c>
      <c r="MY84" s="380">
        <v>29.533678756476693</v>
      </c>
      <c r="MZ84" s="381">
        <v>29.834254143646408</v>
      </c>
      <c r="NA84" s="381">
        <v>22.807017543859644</v>
      </c>
      <c r="NB84" s="381">
        <v>15.671641791044784</v>
      </c>
      <c r="NC84" s="381">
        <v>36.040609137055839</v>
      </c>
      <c r="ND84" s="381">
        <v>22.826086956521735</v>
      </c>
      <c r="NE84" s="381">
        <v>24.503311258278156</v>
      </c>
      <c r="NF84" s="381">
        <v>22.297297297297298</v>
      </c>
      <c r="NG84" s="381">
        <v>36.627906976744207</v>
      </c>
      <c r="NH84" s="381">
        <v>29.189189189189175</v>
      </c>
      <c r="NI84" s="381">
        <v>24.561403508771921</v>
      </c>
      <c r="NJ84" s="381">
        <v>21.538461538461533</v>
      </c>
      <c r="NK84" s="380">
        <v>12.435233160621756</v>
      </c>
      <c r="NL84" s="381">
        <v>11.049723756906076</v>
      </c>
      <c r="NM84" s="381">
        <v>11.111111111111114</v>
      </c>
      <c r="NN84" s="381">
        <v>5.2238805970149258</v>
      </c>
      <c r="NO84" s="381">
        <v>13.567839195979897</v>
      </c>
      <c r="NP84" s="381">
        <v>11.956521739130434</v>
      </c>
      <c r="NQ84" s="381">
        <v>6.0000000000000036</v>
      </c>
      <c r="NR84" s="381">
        <v>5.405405405405407</v>
      </c>
      <c r="NS84" s="381">
        <v>17.241379310344829</v>
      </c>
      <c r="NT84" s="381">
        <v>14.438502673796798</v>
      </c>
      <c r="NU84" s="381">
        <v>7.8947368421052673</v>
      </c>
      <c r="NV84" s="381">
        <v>2.3076923076923079</v>
      </c>
      <c r="NW84" s="380">
        <v>6.735751295336792</v>
      </c>
      <c r="NX84" s="381">
        <v>8.8397790055248624</v>
      </c>
      <c r="NY84" s="381">
        <v>10.526315789473685</v>
      </c>
      <c r="NZ84" s="381">
        <v>8.9552238805970159</v>
      </c>
      <c r="OA84" s="381">
        <v>6.5326633165829167</v>
      </c>
      <c r="OB84" s="381">
        <v>14.130434782608699</v>
      </c>
      <c r="OC84" s="381">
        <v>10.666666666666671</v>
      </c>
      <c r="OD84" s="381">
        <v>8.783783783783786</v>
      </c>
      <c r="OE84" s="381">
        <v>7.4712643678160946</v>
      </c>
      <c r="OF84" s="381">
        <v>12.299465240641704</v>
      </c>
      <c r="OG84" s="381">
        <v>13.157894736842103</v>
      </c>
      <c r="OH84" s="381">
        <v>8.5271317829457374</v>
      </c>
      <c r="OI84" s="380">
        <v>7.7720207253886029</v>
      </c>
      <c r="OJ84" s="381">
        <v>6.629834254143649</v>
      </c>
      <c r="OK84" s="381">
        <v>9.9415204678362592</v>
      </c>
      <c r="OL84" s="381">
        <v>5.2238805970149276</v>
      </c>
      <c r="OM84" s="381">
        <v>16.161616161616152</v>
      </c>
      <c r="ON84" s="381">
        <v>11.956521739130432</v>
      </c>
      <c r="OO84" s="381">
        <v>4.697986577181207</v>
      </c>
      <c r="OP84" s="381">
        <v>6.7567567567567579</v>
      </c>
      <c r="OQ84" s="381">
        <v>6.896551724137935</v>
      </c>
      <c r="OR84" s="381">
        <v>10.695187165775401</v>
      </c>
      <c r="OS84" s="381">
        <v>7.0796460176991136</v>
      </c>
      <c r="OT84" s="381">
        <v>2.3076923076923075</v>
      </c>
      <c r="OU84" s="378" t="str">
        <f t="shared" si="85"/>
        <v>--</v>
      </c>
      <c r="OV84" s="381">
        <v>10.497237569060768</v>
      </c>
      <c r="OW84" s="381">
        <v>10</v>
      </c>
      <c r="OX84" s="381">
        <v>11.940298507462689</v>
      </c>
      <c r="OY84" s="378" t="str">
        <f t="shared" si="86"/>
        <v>--</v>
      </c>
      <c r="OZ84" s="381">
        <v>11.413043478260873</v>
      </c>
      <c r="PA84" s="381">
        <v>7.3825503355704729</v>
      </c>
      <c r="PB84" s="381">
        <v>8.7837837837837824</v>
      </c>
      <c r="PC84" s="378" t="str">
        <f t="shared" si="87"/>
        <v>--</v>
      </c>
      <c r="PD84" s="381">
        <v>8.5561497326203231</v>
      </c>
      <c r="PE84" s="381">
        <v>12.280701754385962</v>
      </c>
      <c r="PF84" s="381">
        <v>8.4615384615384617</v>
      </c>
      <c r="PG84" s="380">
        <v>15.025906735751288</v>
      </c>
      <c r="PH84" s="381">
        <v>14.917127071823193</v>
      </c>
      <c r="PI84" s="381">
        <v>18.128654970760241</v>
      </c>
      <c r="PJ84" s="381">
        <v>4.477611940298508</v>
      </c>
      <c r="PK84" s="381">
        <v>15.577889447236178</v>
      </c>
      <c r="PL84" s="381">
        <v>12.568306010928962</v>
      </c>
      <c r="PM84" s="381">
        <v>10.738255033557053</v>
      </c>
      <c r="PN84" s="381">
        <v>10.13513513513514</v>
      </c>
      <c r="PO84" s="381">
        <v>15.116279069767451</v>
      </c>
      <c r="PP84" s="381">
        <v>15.053763440860212</v>
      </c>
      <c r="PQ84" s="381">
        <v>15.789473684210527</v>
      </c>
      <c r="PR84" s="381">
        <v>6.1538461538461533</v>
      </c>
      <c r="PS84" s="380">
        <v>2.3255813953488378</v>
      </c>
      <c r="PT84" s="381">
        <v>4.9723756906077359</v>
      </c>
      <c r="PU84" s="381">
        <v>4.31034482758621</v>
      </c>
      <c r="PV84" s="381">
        <v>4.4444444444444438</v>
      </c>
      <c r="PW84" s="380">
        <v>8.7209302325581426</v>
      </c>
      <c r="PX84" s="381">
        <v>12.290502793296088</v>
      </c>
      <c r="PY84" s="381">
        <v>13.793103448275861</v>
      </c>
      <c r="PZ84" s="381">
        <v>13.333333333333334</v>
      </c>
      <c r="QA84" s="380">
        <v>19.411764705882355</v>
      </c>
      <c r="QB84" s="381">
        <v>14.917127071823206</v>
      </c>
      <c r="QC84" s="381">
        <v>12.931034482758621</v>
      </c>
      <c r="QD84" s="381">
        <v>9.6296296296296315</v>
      </c>
      <c r="QE84" s="380">
        <v>1.1627906976744189</v>
      </c>
      <c r="QF84" s="381">
        <v>4.9723756906077359</v>
      </c>
      <c r="QG84" s="381">
        <v>11.304347826086955</v>
      </c>
      <c r="QH84" s="381">
        <v>8.888888888888884</v>
      </c>
      <c r="QI84" s="380">
        <v>13.815789473684211</v>
      </c>
      <c r="QJ84" s="381">
        <v>15.000000000000005</v>
      </c>
      <c r="QK84" s="381">
        <v>15.094339622641511</v>
      </c>
      <c r="QL84" s="381">
        <v>18.181818181818187</v>
      </c>
      <c r="QM84" s="378" t="str">
        <f t="shared" si="88"/>
        <v>--</v>
      </c>
      <c r="QN84" s="381">
        <v>15.555555555555548</v>
      </c>
      <c r="QO84" s="381">
        <v>14.093959731543624</v>
      </c>
      <c r="QP84" s="381">
        <v>13.793103448275875</v>
      </c>
      <c r="QQ84" s="378" t="str">
        <f t="shared" si="89"/>
        <v>--</v>
      </c>
      <c r="QR84" s="381">
        <v>13.812154696132593</v>
      </c>
      <c r="QS84" s="381">
        <v>12.280701754385962</v>
      </c>
      <c r="QT84" s="381">
        <v>17.647058823529417</v>
      </c>
      <c r="QU84" s="380">
        <v>10.389610389610393</v>
      </c>
      <c r="QV84" s="381">
        <v>8.8888888888888911</v>
      </c>
      <c r="QW84" s="381">
        <v>13.291139240506327</v>
      </c>
      <c r="QX84" s="381">
        <v>9.8484848484848513</v>
      </c>
      <c r="QY84" s="378" t="str">
        <f t="shared" si="90"/>
        <v>--</v>
      </c>
      <c r="QZ84" s="381">
        <v>9.5505617977528114</v>
      </c>
      <c r="RA84" s="381">
        <v>7.586206896551726</v>
      </c>
      <c r="RB84" s="381">
        <v>8.2191780821917817</v>
      </c>
      <c r="RC84" s="378" t="str">
        <f t="shared" si="91"/>
        <v>--</v>
      </c>
      <c r="RD84" s="381">
        <v>12.15469613259669</v>
      </c>
      <c r="RE84" s="381">
        <v>13.043478260869566</v>
      </c>
      <c r="RF84" s="381">
        <v>13.235294117647056</v>
      </c>
    </row>
    <row r="85" spans="1:474" x14ac:dyDescent="0.25">
      <c r="A85" s="114">
        <v>81</v>
      </c>
      <c r="B85" s="93" t="s">
        <v>81</v>
      </c>
      <c r="C85" s="126">
        <v>35.548172757475108</v>
      </c>
      <c r="D85" s="126">
        <v>33.449477351916379</v>
      </c>
      <c r="E85" s="126">
        <v>17.948717948717949</v>
      </c>
      <c r="F85" s="126">
        <v>26.033057851239679</v>
      </c>
      <c r="G85" s="126">
        <v>32.986111111111128</v>
      </c>
      <c r="H85" s="126">
        <v>16.806722689075638</v>
      </c>
      <c r="I85" s="126">
        <v>24.509803921568619</v>
      </c>
      <c r="J85" s="126">
        <v>27.160493827160483</v>
      </c>
      <c r="K85" s="126">
        <v>19.069767441860471</v>
      </c>
      <c r="L85" s="126">
        <v>22.613065326633183</v>
      </c>
      <c r="M85" s="128">
        <v>21.393034825870654</v>
      </c>
      <c r="N85" s="128">
        <v>9.0909090909090917</v>
      </c>
      <c r="O85" s="128" t="s">
        <v>286</v>
      </c>
      <c r="P85" s="128">
        <v>16.76300578034682</v>
      </c>
      <c r="Q85" s="128">
        <v>13.669064748201444</v>
      </c>
      <c r="R85" s="128">
        <v>66.889632107023459</v>
      </c>
      <c r="S85" s="128">
        <v>59.233449477351947</v>
      </c>
      <c r="T85" s="128">
        <v>27.838827838827854</v>
      </c>
      <c r="U85" s="128">
        <v>67.901234567901241</v>
      </c>
      <c r="V85" s="128">
        <v>51.041666666666664</v>
      </c>
      <c r="W85" s="128">
        <v>29.957805907172993</v>
      </c>
      <c r="X85" s="128">
        <v>60.784313725490179</v>
      </c>
      <c r="Y85" s="128">
        <v>52.868852459016402</v>
      </c>
      <c r="Z85" s="128">
        <v>36.574074074074076</v>
      </c>
      <c r="AA85" s="128">
        <v>49.75124378109453</v>
      </c>
      <c r="AB85" s="132">
        <v>45.000000000000021</v>
      </c>
      <c r="AC85" s="132">
        <v>18.181818181818191</v>
      </c>
      <c r="AD85" s="132" t="s">
        <v>286</v>
      </c>
      <c r="AE85" s="132">
        <v>39.080459770114956</v>
      </c>
      <c r="AF85" s="128">
        <v>28.260869565217401</v>
      </c>
      <c r="AG85" s="126">
        <v>46.333333333333314</v>
      </c>
      <c r="AH85" s="126">
        <v>32.517482517482492</v>
      </c>
      <c r="AI85" s="133">
        <v>10.294117647058822</v>
      </c>
      <c r="AJ85" s="133">
        <v>43.983402489626549</v>
      </c>
      <c r="AK85" s="128">
        <v>31.249999999999989</v>
      </c>
      <c r="AL85" s="128">
        <v>13.025210084033628</v>
      </c>
      <c r="AM85" s="128">
        <v>44.660194174757294</v>
      </c>
      <c r="AN85" s="128">
        <v>28.806584362139901</v>
      </c>
      <c r="AO85" s="128">
        <v>18.691588785046715</v>
      </c>
      <c r="AP85" s="128">
        <v>33.663366336633672</v>
      </c>
      <c r="AQ85" s="128">
        <v>28.000000000000014</v>
      </c>
      <c r="AR85" s="128">
        <v>9.5744680851063819</v>
      </c>
      <c r="AS85" s="128" t="s">
        <v>286</v>
      </c>
      <c r="AT85" s="128">
        <v>19.540229885057471</v>
      </c>
      <c r="AU85" s="128">
        <v>16.666666666666671</v>
      </c>
      <c r="AV85" s="128" t="s">
        <v>286</v>
      </c>
      <c r="AW85" s="128" t="s">
        <v>286</v>
      </c>
      <c r="AX85" s="132" t="s">
        <v>286</v>
      </c>
      <c r="AY85" s="132" t="s">
        <v>286</v>
      </c>
      <c r="AZ85" s="132" t="s">
        <v>286</v>
      </c>
      <c r="BA85" s="132" t="s">
        <v>286</v>
      </c>
      <c r="BB85" s="128" t="s">
        <v>286</v>
      </c>
      <c r="BC85" s="132" t="s">
        <v>286</v>
      </c>
      <c r="BD85" s="132" t="s">
        <v>286</v>
      </c>
      <c r="BE85" s="132" t="s">
        <v>286</v>
      </c>
      <c r="BF85" s="132">
        <v>18.905472636815912</v>
      </c>
      <c r="BG85" s="128">
        <v>20.212765957446802</v>
      </c>
      <c r="BH85" s="121" t="s">
        <v>286</v>
      </c>
      <c r="BI85" s="121">
        <v>22.543352601156073</v>
      </c>
      <c r="BJ85" s="121">
        <v>26.811594202898537</v>
      </c>
      <c r="BK85" s="121" t="s">
        <v>286</v>
      </c>
      <c r="BL85" s="128" t="s">
        <v>286</v>
      </c>
      <c r="BM85" s="121" t="s">
        <v>286</v>
      </c>
      <c r="BN85" s="114" t="s">
        <v>286</v>
      </c>
      <c r="BO85" s="114" t="s">
        <v>286</v>
      </c>
      <c r="BP85" s="114" t="s">
        <v>286</v>
      </c>
      <c r="BQ85" s="128" t="s">
        <v>286</v>
      </c>
      <c r="BR85" s="121" t="s">
        <v>286</v>
      </c>
      <c r="BS85" s="121" t="s">
        <v>286</v>
      </c>
      <c r="BT85" s="121" t="s">
        <v>286</v>
      </c>
      <c r="BU85" s="128">
        <v>22.885572139303481</v>
      </c>
      <c r="BV85" s="121">
        <v>18.716577540106933</v>
      </c>
      <c r="BW85" s="121" t="s">
        <v>286</v>
      </c>
      <c r="BX85" s="121">
        <v>30.459770114942526</v>
      </c>
      <c r="BY85" s="128">
        <v>26.811594202898561</v>
      </c>
      <c r="BZ85" s="121">
        <v>44.518272425249187</v>
      </c>
      <c r="CA85" s="121">
        <v>47.552447552447582</v>
      </c>
      <c r="CB85" s="121">
        <v>31.272727272727259</v>
      </c>
      <c r="CC85" s="128">
        <v>42.798353909465007</v>
      </c>
      <c r="CD85" s="121">
        <v>52.249134948096888</v>
      </c>
      <c r="CE85" s="121">
        <v>32.067510548523209</v>
      </c>
      <c r="CF85" s="121">
        <v>50.485436893203882</v>
      </c>
      <c r="CG85" s="128">
        <v>43.852459016393411</v>
      </c>
      <c r="CH85" s="121">
        <v>40.74074074074074</v>
      </c>
      <c r="CI85" s="121">
        <v>32.673267326732692</v>
      </c>
      <c r="CJ85" s="121">
        <v>35.784313725490208</v>
      </c>
      <c r="CK85" s="121">
        <v>21.925133689839566</v>
      </c>
      <c r="CL85" s="121" t="s">
        <v>286</v>
      </c>
      <c r="CM85" s="121">
        <v>24.571428571428573</v>
      </c>
      <c r="CN85" s="121">
        <v>28.571428571428584</v>
      </c>
      <c r="CO85" s="121">
        <v>10.774410774410777</v>
      </c>
      <c r="CP85" s="128">
        <v>15.625000000000005</v>
      </c>
      <c r="CQ85" s="121">
        <v>15.942028985507253</v>
      </c>
      <c r="CR85" s="121">
        <v>10.245901639344263</v>
      </c>
      <c r="CS85" s="114">
        <v>22.413793103448263</v>
      </c>
      <c r="CT85" s="114">
        <v>19.409282700421937</v>
      </c>
      <c r="CU85" s="128">
        <v>4.9504950495049496</v>
      </c>
      <c r="CV85" s="121">
        <v>10.16260162601626</v>
      </c>
      <c r="CW85" s="121">
        <v>17.972350230414765</v>
      </c>
      <c r="CX85" s="114">
        <v>15.577889447236178</v>
      </c>
      <c r="CY85" s="114">
        <v>10.891089108910895</v>
      </c>
      <c r="CZ85" s="128">
        <v>9.0425531914893647</v>
      </c>
      <c r="DA85" s="121" t="s">
        <v>286</v>
      </c>
      <c r="DB85" s="121">
        <v>4.0229885057471266</v>
      </c>
      <c r="DC85" s="114">
        <v>10.791366906474822</v>
      </c>
      <c r="DD85" s="114" t="s">
        <v>286</v>
      </c>
      <c r="DE85" s="128" t="s">
        <v>286</v>
      </c>
      <c r="DF85" s="121" t="s">
        <v>286</v>
      </c>
      <c r="DG85" s="121" t="s">
        <v>286</v>
      </c>
      <c r="DH85" s="114" t="s">
        <v>286</v>
      </c>
      <c r="DI85" s="114" t="s">
        <v>286</v>
      </c>
      <c r="DJ85" s="128" t="s">
        <v>286</v>
      </c>
      <c r="DK85" s="121" t="s">
        <v>286</v>
      </c>
      <c r="DL85" s="121" t="s">
        <v>286</v>
      </c>
      <c r="DM85" s="121">
        <v>57.920792079207921</v>
      </c>
      <c r="DN85" s="121">
        <v>44.554455445544548</v>
      </c>
      <c r="DO85" s="128">
        <v>27.41935483870968</v>
      </c>
      <c r="DP85" s="121" t="s">
        <v>286</v>
      </c>
      <c r="DQ85" s="121">
        <v>47.126436781609193</v>
      </c>
      <c r="DR85" s="121">
        <v>29.285714285714292</v>
      </c>
      <c r="DS85" s="121" t="s">
        <v>286</v>
      </c>
      <c r="DT85" s="128" t="s">
        <v>286</v>
      </c>
      <c r="DU85" s="131" t="s">
        <v>286</v>
      </c>
      <c r="DV85" s="131" t="s">
        <v>286</v>
      </c>
      <c r="DW85" s="114" t="s">
        <v>286</v>
      </c>
      <c r="DX85" s="131" t="s">
        <v>286</v>
      </c>
      <c r="DY85" s="128" t="s">
        <v>286</v>
      </c>
      <c r="DZ85" s="128" t="s">
        <v>286</v>
      </c>
      <c r="EA85" s="128" t="s">
        <v>286</v>
      </c>
      <c r="EB85" s="128">
        <v>48.275862068965516</v>
      </c>
      <c r="EC85" s="128">
        <v>50.495049504950494</v>
      </c>
      <c r="ED85" s="128">
        <v>27.41935483870968</v>
      </c>
      <c r="EE85" s="128" t="s">
        <v>286</v>
      </c>
      <c r="EF85" s="128">
        <v>51.4450867052023</v>
      </c>
      <c r="EG85" s="128">
        <v>35.97122302158273</v>
      </c>
      <c r="EH85" s="128">
        <v>5.666666666666667</v>
      </c>
      <c r="EI85" s="128">
        <v>7.7192982456140342</v>
      </c>
      <c r="EJ85" s="128">
        <v>8.7272727272727284</v>
      </c>
      <c r="EK85" s="128">
        <v>4.0983606557377064</v>
      </c>
      <c r="EL85" s="121">
        <v>8.9655172413793167</v>
      </c>
      <c r="EM85" s="121">
        <v>3.8135593220338988</v>
      </c>
      <c r="EN85" s="121">
        <v>7.6923076923076934</v>
      </c>
      <c r="EO85" s="121">
        <v>4.9382716049382758</v>
      </c>
      <c r="EP85" s="128">
        <v>3.7037037037037042</v>
      </c>
      <c r="EQ85" s="121">
        <v>2.9556650246305423</v>
      </c>
      <c r="ER85" s="121">
        <v>7.3529411764705905</v>
      </c>
      <c r="ES85" s="121">
        <v>7.5675675675675702</v>
      </c>
      <c r="ET85" s="121" t="s">
        <v>286</v>
      </c>
      <c r="EU85" s="128">
        <v>2.8571428571428563</v>
      </c>
      <c r="EV85" s="121">
        <v>6.4285714285714306</v>
      </c>
      <c r="EW85" s="121">
        <v>10.30927835051547</v>
      </c>
      <c r="EX85" s="121">
        <v>11.26760563380282</v>
      </c>
      <c r="EY85" s="121">
        <v>5.1660516605166062</v>
      </c>
      <c r="EZ85" s="128">
        <v>9.0163934426229577</v>
      </c>
      <c r="FA85" s="121">
        <v>13.427561837455835</v>
      </c>
      <c r="FB85" s="121">
        <v>7.6595744680851077</v>
      </c>
      <c r="FC85" s="121">
        <v>12.264150943396229</v>
      </c>
      <c r="FD85" s="121">
        <v>7.5313807531380732</v>
      </c>
      <c r="FE85" s="128">
        <v>11.574074074074076</v>
      </c>
      <c r="FF85" s="121">
        <v>8.3333333333333357</v>
      </c>
      <c r="FG85" s="121">
        <v>11.282051282051281</v>
      </c>
      <c r="FH85" s="121">
        <v>6.0109289617486334</v>
      </c>
      <c r="FI85" s="121" t="s">
        <v>286</v>
      </c>
      <c r="FJ85" s="128">
        <v>8.8235294117647047</v>
      </c>
      <c r="FK85" s="121">
        <v>7.9136690647482029</v>
      </c>
      <c r="FL85" s="121">
        <v>19.047619047619044</v>
      </c>
      <c r="FM85" s="121">
        <v>30.526315789473692</v>
      </c>
      <c r="FN85" s="121">
        <v>25.092250922509219</v>
      </c>
      <c r="FO85" s="128">
        <v>18.852459016393428</v>
      </c>
      <c r="FP85" s="121">
        <v>27.81690140845069</v>
      </c>
      <c r="FQ85" s="121">
        <v>20.000000000000011</v>
      </c>
      <c r="FR85" s="121">
        <v>26.923076923076923</v>
      </c>
      <c r="FS85" s="121">
        <v>23.750000000000004</v>
      </c>
      <c r="FT85" s="128">
        <v>19.444444444444461</v>
      </c>
      <c r="FU85" s="121">
        <v>11.764705882352947</v>
      </c>
      <c r="FV85" s="121">
        <v>23.076923076923087</v>
      </c>
      <c r="FW85" s="121">
        <v>12.568306010928969</v>
      </c>
      <c r="FX85" s="121" t="s">
        <v>286</v>
      </c>
      <c r="FY85" s="128">
        <v>8.8235294117647101</v>
      </c>
      <c r="FZ85" s="121">
        <v>18.115942028985494</v>
      </c>
      <c r="GA85" s="121">
        <v>42.808219178082183</v>
      </c>
      <c r="GB85" s="121">
        <v>35.91549295774648</v>
      </c>
      <c r="GC85" s="121">
        <v>21.771217712177123</v>
      </c>
      <c r="GD85" s="128">
        <v>39.583333333333329</v>
      </c>
      <c r="GE85" s="121">
        <v>37.102473498233195</v>
      </c>
      <c r="GF85" s="121">
        <v>25.106382978723417</v>
      </c>
      <c r="GG85" s="121">
        <v>43.137254901960773</v>
      </c>
      <c r="GH85" s="121">
        <v>33.193277310924358</v>
      </c>
      <c r="GI85" s="128">
        <v>22.42990654205607</v>
      </c>
      <c r="GJ85" s="121">
        <v>27.860696517412933</v>
      </c>
      <c r="GK85" s="121">
        <v>30.729166666666668</v>
      </c>
      <c r="GL85" s="121">
        <v>12.568306010928964</v>
      </c>
      <c r="GM85" s="130" t="s">
        <v>286</v>
      </c>
      <c r="GN85" s="128">
        <v>17.647058823529392</v>
      </c>
      <c r="GO85" s="121">
        <v>12.408759124087593</v>
      </c>
      <c r="GP85" s="121">
        <v>6.1643835616438363</v>
      </c>
      <c r="GQ85" s="121">
        <v>19.366197183098585</v>
      </c>
      <c r="GR85" s="121">
        <v>30.25830258302582</v>
      </c>
      <c r="GS85" s="128">
        <v>8.1967213114754109</v>
      </c>
      <c r="GT85" s="121">
        <v>23.239436619718319</v>
      </c>
      <c r="GU85" s="121">
        <v>26.382978723404264</v>
      </c>
      <c r="GV85" s="121">
        <v>10.476190476190476</v>
      </c>
      <c r="GW85" s="121">
        <v>14.876033057851242</v>
      </c>
      <c r="GX85" s="128">
        <v>22.222222222222214</v>
      </c>
      <c r="GY85" s="128">
        <v>6.8965517241379306</v>
      </c>
      <c r="GZ85" s="128">
        <v>23.711340206185557</v>
      </c>
      <c r="HA85" s="128">
        <v>16.939890710382517</v>
      </c>
      <c r="HB85" s="128" t="s">
        <v>286</v>
      </c>
      <c r="HC85" s="128">
        <v>11.834319526627215</v>
      </c>
      <c r="HD85" s="128">
        <v>18.840579710144944</v>
      </c>
      <c r="HE85" s="128" t="s">
        <v>286</v>
      </c>
      <c r="HF85" s="128" t="s">
        <v>286</v>
      </c>
      <c r="HG85" s="128" t="s">
        <v>286</v>
      </c>
      <c r="HH85" s="128" t="s">
        <v>286</v>
      </c>
      <c r="HI85" s="128" t="s">
        <v>286</v>
      </c>
      <c r="HJ85" s="128" t="s">
        <v>286</v>
      </c>
      <c r="HK85" s="128" t="s">
        <v>286</v>
      </c>
      <c r="HL85" s="121" t="s">
        <v>286</v>
      </c>
      <c r="HM85" s="121" t="s">
        <v>286</v>
      </c>
      <c r="HN85" s="121" t="s">
        <v>286</v>
      </c>
      <c r="HO85" s="121">
        <v>13.020833333333337</v>
      </c>
      <c r="HP85" s="128">
        <v>13.66120218579235</v>
      </c>
      <c r="HQ85" s="121" t="s">
        <v>286</v>
      </c>
      <c r="HR85" s="121">
        <v>11.904761904761903</v>
      </c>
      <c r="HS85" s="121">
        <v>15.328467153284674</v>
      </c>
      <c r="HT85" s="129">
        <v>10.996563573883162</v>
      </c>
      <c r="HU85" s="128">
        <v>12.014134275618382</v>
      </c>
      <c r="HV85" s="114">
        <v>8.4558823529411722</v>
      </c>
      <c r="HW85" s="114">
        <v>13.402061855670116</v>
      </c>
      <c r="HX85" s="114">
        <v>12.411347517730501</v>
      </c>
      <c r="HY85" s="114">
        <v>10.683760683760674</v>
      </c>
      <c r="HZ85" s="114">
        <v>19.230769230769251</v>
      </c>
      <c r="IA85" s="114">
        <v>10.788381742738594</v>
      </c>
      <c r="IB85" s="114">
        <v>8.8372093023255811</v>
      </c>
      <c r="IC85" s="114">
        <v>11.499999999999998</v>
      </c>
      <c r="ID85" s="114">
        <v>14.210526315789469</v>
      </c>
      <c r="IE85" s="114">
        <v>4.9450549450549461</v>
      </c>
      <c r="IF85" s="114" t="s">
        <v>286</v>
      </c>
      <c r="IG85" s="114">
        <v>10.52631578947369</v>
      </c>
      <c r="IH85" s="114">
        <v>6.617647058823529</v>
      </c>
      <c r="II85" s="114">
        <v>4.844290657439446</v>
      </c>
      <c r="IJ85" s="114">
        <v>8.4805653710247313</v>
      </c>
      <c r="IK85" s="114">
        <v>10.661764705882364</v>
      </c>
      <c r="IL85" s="114">
        <v>4.1884816753926701</v>
      </c>
      <c r="IM85" s="114">
        <v>7.8014184397163104</v>
      </c>
      <c r="IN85" s="114">
        <v>7.758620689655169</v>
      </c>
      <c r="IO85" s="114">
        <v>8.7378640776699044</v>
      </c>
      <c r="IP85" s="114">
        <v>3.7190082644628104</v>
      </c>
      <c r="IQ85" s="114">
        <v>4.6511627906976747</v>
      </c>
      <c r="IR85" s="114">
        <v>5.9113300492610854</v>
      </c>
      <c r="IS85" s="114">
        <v>7.3298429319371756</v>
      </c>
      <c r="IT85" s="114">
        <v>6.521739130434784</v>
      </c>
      <c r="IU85" s="114" t="s">
        <v>286</v>
      </c>
      <c r="IV85" s="114">
        <v>7.1428571428571486</v>
      </c>
      <c r="IW85" s="114">
        <v>7.246376811594204</v>
      </c>
      <c r="IX85" s="114" t="str">
        <f t="shared" ref="IX85:JF92" si="113">"--"</f>
        <v>--</v>
      </c>
      <c r="IY85" s="114" t="str">
        <f t="shared" si="113"/>
        <v>--</v>
      </c>
      <c r="IZ85" s="114" t="str">
        <f t="shared" si="113"/>
        <v>--</v>
      </c>
      <c r="JA85" s="114" t="str">
        <f t="shared" si="113"/>
        <v>--</v>
      </c>
      <c r="JB85" s="114" t="str">
        <f t="shared" si="113"/>
        <v>--</v>
      </c>
      <c r="JC85" s="114" t="str">
        <f t="shared" si="113"/>
        <v>--</v>
      </c>
      <c r="JD85" s="114" t="str">
        <f t="shared" si="113"/>
        <v>--</v>
      </c>
      <c r="JE85" s="114" t="str">
        <f t="shared" si="113"/>
        <v>--</v>
      </c>
      <c r="JF85" s="114" t="str">
        <f t="shared" si="113"/>
        <v>--</v>
      </c>
      <c r="JG85" s="243">
        <v>5.1136363636363704</v>
      </c>
      <c r="JH85" s="243">
        <v>9.6045197740112993</v>
      </c>
      <c r="JI85" s="243">
        <v>8.4337349397590398</v>
      </c>
      <c r="JJ85" s="243">
        <v>4.4943820224719104</v>
      </c>
      <c r="JK85" s="243">
        <v>6.2801932367149798</v>
      </c>
      <c r="JL85" s="243">
        <v>3.6585365853658498</v>
      </c>
      <c r="JM85" s="243">
        <v>11.363636363636401</v>
      </c>
      <c r="JN85" s="243">
        <v>14.1242937853107</v>
      </c>
      <c r="JO85" s="243">
        <v>10.2409638554217</v>
      </c>
      <c r="JP85" s="243">
        <v>11.235955056179799</v>
      </c>
      <c r="JQ85" s="243">
        <v>11.1111111111111</v>
      </c>
      <c r="JR85" s="243">
        <v>8.5365853658536608</v>
      </c>
      <c r="JS85" s="243">
        <v>9.7701149425287408</v>
      </c>
      <c r="JT85" s="243">
        <v>9.6045197740112993</v>
      </c>
      <c r="JU85" s="243">
        <v>4.8192771084337398</v>
      </c>
      <c r="JV85" s="243">
        <v>9.5505617977528097</v>
      </c>
      <c r="JW85" s="243">
        <v>12.077294685990299</v>
      </c>
      <c r="JX85" s="243">
        <v>9.1463414634146396</v>
      </c>
      <c r="JY85" s="243">
        <v>6.8571428571428603</v>
      </c>
      <c r="JZ85" s="243">
        <v>9.6045197740112993</v>
      </c>
      <c r="KA85" s="243">
        <v>10.975609756097599</v>
      </c>
      <c r="KB85" s="243">
        <v>5.6179775280898898</v>
      </c>
      <c r="KC85" s="243">
        <v>5.7971014492753703</v>
      </c>
      <c r="KD85" s="243">
        <v>7.9754601226993804</v>
      </c>
      <c r="KE85" s="243">
        <v>2.7624309392265198</v>
      </c>
      <c r="KF85" s="128" t="str">
        <f t="shared" si="78"/>
        <v>--</v>
      </c>
      <c r="KG85" s="243">
        <v>15.243902439024399</v>
      </c>
      <c r="KH85" s="243">
        <v>1.61290322580645</v>
      </c>
      <c r="KI85" s="128" t="str">
        <f t="shared" si="79"/>
        <v>--</v>
      </c>
      <c r="KJ85" s="243">
        <v>10.429447852760701</v>
      </c>
      <c r="KK85" s="243">
        <v>4.5197740112994396</v>
      </c>
      <c r="KL85" s="243">
        <v>1.1111111111111101</v>
      </c>
      <c r="KM85" s="243">
        <v>8.3832335329341294</v>
      </c>
      <c r="KN85" s="243">
        <v>4.4444444444444402</v>
      </c>
      <c r="KO85" s="243">
        <v>4.3689320388349504</v>
      </c>
      <c r="KP85" s="243">
        <v>4.8780487804878003</v>
      </c>
      <c r="KQ85" s="220">
        <v>5.4054054054054097</v>
      </c>
      <c r="KR85" s="220">
        <v>3.6082474226804102</v>
      </c>
      <c r="KS85" s="220">
        <v>13.6612021857924</v>
      </c>
      <c r="KT85" s="220">
        <v>10.8247422680412</v>
      </c>
      <c r="KU85" s="220">
        <v>16.304347826087</v>
      </c>
      <c r="KV85" s="220">
        <v>17.010309278350501</v>
      </c>
      <c r="KW85" s="220">
        <v>2.7173913043478302</v>
      </c>
      <c r="KX85" s="220">
        <v>3.0927835051546402</v>
      </c>
      <c r="KY85" s="128" t="str">
        <f t="shared" si="81"/>
        <v>--</v>
      </c>
      <c r="KZ85" s="128" t="str">
        <f t="shared" si="81"/>
        <v>--</v>
      </c>
      <c r="LA85" s="220">
        <v>2.20994475138122</v>
      </c>
      <c r="LB85" s="128" t="str">
        <f t="shared" si="80"/>
        <v>--</v>
      </c>
      <c r="LC85" s="295">
        <v>22.751322751322753</v>
      </c>
      <c r="LD85" s="295">
        <v>17.098445595854926</v>
      </c>
      <c r="LE85" s="295">
        <v>16.666666666666668</v>
      </c>
      <c r="LF85" s="295">
        <v>7.1428571428571415</v>
      </c>
      <c r="LG85" s="295">
        <v>24.226804123711347</v>
      </c>
      <c r="LH85" s="295">
        <v>15.695067264573989</v>
      </c>
      <c r="LI85" s="295">
        <v>10.952380952380954</v>
      </c>
      <c r="LJ85" s="295">
        <v>6.0240963855421743</v>
      </c>
      <c r="LK85" s="380">
        <v>33.333333333333343</v>
      </c>
      <c r="LL85" s="381">
        <v>22.790697674418617</v>
      </c>
      <c r="LM85" s="381">
        <v>13.612565445026181</v>
      </c>
      <c r="LN85" s="381">
        <v>10.273972602739724</v>
      </c>
      <c r="LO85" s="380">
        <v>14.285714285714279</v>
      </c>
      <c r="LP85" s="381">
        <v>9.8445595854922363</v>
      </c>
      <c r="LQ85" s="381">
        <v>10.555555555555561</v>
      </c>
      <c r="LR85" s="381">
        <v>5.357142857142863</v>
      </c>
      <c r="LS85" s="381">
        <v>13.612565445026181</v>
      </c>
      <c r="LT85" s="381">
        <v>15.695067264573979</v>
      </c>
      <c r="LU85" s="381">
        <v>10.000000000000002</v>
      </c>
      <c r="LV85" s="381">
        <v>5.4216867469879544</v>
      </c>
      <c r="LW85" s="381">
        <v>22.41379310344827</v>
      </c>
      <c r="LX85" s="381">
        <v>20.560747663551393</v>
      </c>
      <c r="LY85" s="381">
        <v>13.612565445026181</v>
      </c>
      <c r="LZ85" s="381">
        <v>7.5862068965517233</v>
      </c>
      <c r="MA85" s="380">
        <v>35.106382978723431</v>
      </c>
      <c r="MB85" s="381">
        <v>27.748691099476456</v>
      </c>
      <c r="MC85" s="381">
        <v>26.1111111111111</v>
      </c>
      <c r="MD85" s="381">
        <v>35.714285714285722</v>
      </c>
      <c r="ME85" s="381">
        <v>33.854166666666664</v>
      </c>
      <c r="MF85" s="381">
        <v>30.044843049327373</v>
      </c>
      <c r="MG85" s="381">
        <v>23.809523809523803</v>
      </c>
      <c r="MH85" s="381">
        <v>13.855421686746983</v>
      </c>
      <c r="MI85" s="381">
        <v>42.857142857142875</v>
      </c>
      <c r="MJ85" s="381">
        <v>35.680751173708913</v>
      </c>
      <c r="MK85" s="381">
        <v>35.263157894736835</v>
      </c>
      <c r="ML85" s="381">
        <v>28.275862068965516</v>
      </c>
      <c r="MM85" s="378" t="str">
        <f t="shared" si="82"/>
        <v>--</v>
      </c>
      <c r="MN85" s="381">
        <v>21.875000000000018</v>
      </c>
      <c r="MO85" s="381">
        <v>25.000000000000004</v>
      </c>
      <c r="MP85" s="381">
        <v>31.547619047619037</v>
      </c>
      <c r="MQ85" s="378" t="str">
        <f t="shared" si="83"/>
        <v>--</v>
      </c>
      <c r="MR85" s="381">
        <v>19.730941704035871</v>
      </c>
      <c r="MS85" s="381">
        <v>23.076923076923077</v>
      </c>
      <c r="MT85" s="381">
        <v>21.68674698795181</v>
      </c>
      <c r="MU85" s="378" t="str">
        <f t="shared" si="84"/>
        <v>--</v>
      </c>
      <c r="MV85" s="381">
        <v>24.882629107981227</v>
      </c>
      <c r="MW85" s="381">
        <v>32.460732984293202</v>
      </c>
      <c r="MX85" s="381">
        <v>19.178082191780817</v>
      </c>
      <c r="MY85" s="380">
        <v>27.659574468085104</v>
      </c>
      <c r="MZ85" s="381">
        <v>21.134020618556704</v>
      </c>
      <c r="NA85" s="381">
        <v>31.284916201117319</v>
      </c>
      <c r="NB85" s="381">
        <v>28.571428571428587</v>
      </c>
      <c r="NC85" s="381">
        <v>34.895833333333336</v>
      </c>
      <c r="ND85" s="381">
        <v>35.874439461883426</v>
      </c>
      <c r="NE85" s="381">
        <v>33.014354066985653</v>
      </c>
      <c r="NF85" s="381">
        <v>19.277108433734945</v>
      </c>
      <c r="NG85" s="381">
        <v>54.237288135593225</v>
      </c>
      <c r="NH85" s="381">
        <v>39.252336448598136</v>
      </c>
      <c r="NI85" s="381">
        <v>34.03141361256548</v>
      </c>
      <c r="NJ85" s="381">
        <v>28.082191780821919</v>
      </c>
      <c r="NK85" s="380">
        <v>9.4240837696335067</v>
      </c>
      <c r="NL85" s="381">
        <v>10.937499999999998</v>
      </c>
      <c r="NM85" s="381">
        <v>6.7415730337078683</v>
      </c>
      <c r="NN85" s="381">
        <v>4.1666666666666687</v>
      </c>
      <c r="NO85" s="381">
        <v>14.507772020725394</v>
      </c>
      <c r="NP85" s="381">
        <v>9.8654708520179426</v>
      </c>
      <c r="NQ85" s="381">
        <v>6.6666666666666705</v>
      </c>
      <c r="NR85" s="381">
        <v>3.0120481927710836</v>
      </c>
      <c r="NS85" s="381">
        <v>9.67741935483871</v>
      </c>
      <c r="NT85" s="381">
        <v>13.824884792626731</v>
      </c>
      <c r="NU85" s="381">
        <v>9.424083769633512</v>
      </c>
      <c r="NV85" s="381">
        <v>2.7397260273972606</v>
      </c>
      <c r="NW85" s="380">
        <v>5.3475935828876988</v>
      </c>
      <c r="NX85" s="381">
        <v>6.7708333333333366</v>
      </c>
      <c r="NY85" s="381">
        <v>5.6179775280898907</v>
      </c>
      <c r="NZ85" s="381">
        <v>7.142857142857145</v>
      </c>
      <c r="OA85" s="381">
        <v>5.1813471502590707</v>
      </c>
      <c r="OB85" s="381">
        <v>8.5201793721973083</v>
      </c>
      <c r="OC85" s="381">
        <v>11.904761904761909</v>
      </c>
      <c r="OD85" s="381">
        <v>5.4216867469879526</v>
      </c>
      <c r="OE85" s="381">
        <v>9.6774193548387117</v>
      </c>
      <c r="OF85" s="381">
        <v>15.740740740740746</v>
      </c>
      <c r="OG85" s="381">
        <v>17.277486910994753</v>
      </c>
      <c r="OH85" s="381">
        <v>8.9041095890410968</v>
      </c>
      <c r="OI85" s="380">
        <v>7.9787234042553195</v>
      </c>
      <c r="OJ85" s="381">
        <v>8.8541666666666661</v>
      </c>
      <c r="OK85" s="381">
        <v>8.4745762711864394</v>
      </c>
      <c r="OL85" s="381">
        <v>13.173652694610778</v>
      </c>
      <c r="OM85" s="381">
        <v>10.880829015544043</v>
      </c>
      <c r="ON85" s="381">
        <v>9.8654708520179373</v>
      </c>
      <c r="OO85" s="381">
        <v>7.142857142857145</v>
      </c>
      <c r="OP85" s="381">
        <v>6.6265060240963871</v>
      </c>
      <c r="OQ85" s="381">
        <v>14.516129032258068</v>
      </c>
      <c r="OR85" s="381">
        <v>11.21495327102804</v>
      </c>
      <c r="OS85" s="381">
        <v>7.3684210526315796</v>
      </c>
      <c r="OT85" s="381">
        <v>7.5342465753424648</v>
      </c>
      <c r="OU85" s="378" t="str">
        <f t="shared" si="85"/>
        <v>--</v>
      </c>
      <c r="OV85" s="381">
        <v>6.2827225130890048</v>
      </c>
      <c r="OW85" s="381">
        <v>11.235955056179774</v>
      </c>
      <c r="OX85" s="381">
        <v>26.785714285714292</v>
      </c>
      <c r="OY85" s="378" t="str">
        <f t="shared" si="86"/>
        <v>--</v>
      </c>
      <c r="OZ85" s="381">
        <v>8.0717488789237635</v>
      </c>
      <c r="PA85" s="381">
        <v>15.311004784688986</v>
      </c>
      <c r="PB85" s="381">
        <v>12.650602409638552</v>
      </c>
      <c r="PC85" s="378" t="str">
        <f t="shared" si="87"/>
        <v>--</v>
      </c>
      <c r="PD85" s="381">
        <v>12.500000000000004</v>
      </c>
      <c r="PE85" s="381">
        <v>17.27748691099476</v>
      </c>
      <c r="PF85" s="381">
        <v>8.9041095890410951</v>
      </c>
      <c r="PG85" s="380">
        <v>10.638297872340429</v>
      </c>
      <c r="PH85" s="381">
        <v>14.062500000000002</v>
      </c>
      <c r="PI85" s="381">
        <v>12.500000000000002</v>
      </c>
      <c r="PJ85" s="381">
        <v>11.377245508982032</v>
      </c>
      <c r="PK85" s="381">
        <v>17.010309278350508</v>
      </c>
      <c r="PL85" s="381">
        <v>17.488789237668154</v>
      </c>
      <c r="PM85" s="381">
        <v>19.523809523809529</v>
      </c>
      <c r="PN85" s="381">
        <v>9.6385542168674743</v>
      </c>
      <c r="PO85" s="381">
        <v>17.741935483870968</v>
      </c>
      <c r="PP85" s="381">
        <v>16.203703703703717</v>
      </c>
      <c r="PQ85" s="381">
        <v>16.753926701570684</v>
      </c>
      <c r="PR85" s="381">
        <v>11.724137931034482</v>
      </c>
      <c r="PS85" s="380">
        <v>3.75</v>
      </c>
      <c r="PT85" s="381">
        <v>6.6350710900473926</v>
      </c>
      <c r="PU85" s="381">
        <v>6.486486486486486</v>
      </c>
      <c r="PV85" s="381">
        <v>8.2758620689655231</v>
      </c>
      <c r="PW85" s="380">
        <v>15.189873417721518</v>
      </c>
      <c r="PX85" s="381">
        <v>14.761904761904763</v>
      </c>
      <c r="PY85" s="381">
        <v>15.135135135135137</v>
      </c>
      <c r="PZ85" s="381">
        <v>14.482758620689649</v>
      </c>
      <c r="QA85" s="380">
        <v>16.455696202531644</v>
      </c>
      <c r="QB85" s="381">
        <v>17.061611374407573</v>
      </c>
      <c r="QC85" s="381">
        <v>14.594594594594595</v>
      </c>
      <c r="QD85" s="381">
        <v>11.72413793103448</v>
      </c>
      <c r="QE85" s="380">
        <v>5.0632911392405049</v>
      </c>
      <c r="QF85" s="381">
        <v>8.0568720379146939</v>
      </c>
      <c r="QG85" s="381">
        <v>12.499999999999995</v>
      </c>
      <c r="QH85" s="381">
        <v>15.17241379310345</v>
      </c>
      <c r="QI85" s="380">
        <v>16.574585635359131</v>
      </c>
      <c r="QJ85" s="381">
        <v>10.169491525423732</v>
      </c>
      <c r="QK85" s="381">
        <v>15.555555555555554</v>
      </c>
      <c r="QL85" s="381">
        <v>10.714285714285715</v>
      </c>
      <c r="QM85" s="378" t="str">
        <f t="shared" si="88"/>
        <v>--</v>
      </c>
      <c r="QN85" s="381">
        <v>17.582417582417587</v>
      </c>
      <c r="QO85" s="381">
        <v>14.563106796116509</v>
      </c>
      <c r="QP85" s="381">
        <v>12.195121951219512</v>
      </c>
      <c r="QQ85" s="378" t="str">
        <f t="shared" si="89"/>
        <v>--</v>
      </c>
      <c r="QR85" s="381">
        <v>20.853080568720387</v>
      </c>
      <c r="QS85" s="381">
        <v>20.744680851063833</v>
      </c>
      <c r="QT85" s="381">
        <v>14.38356164383562</v>
      </c>
      <c r="QU85" s="380">
        <v>13.736263736263734</v>
      </c>
      <c r="QV85" s="381">
        <v>10.16949152542373</v>
      </c>
      <c r="QW85" s="381">
        <v>13.812154696132593</v>
      </c>
      <c r="QX85" s="381">
        <v>15.757575757575756</v>
      </c>
      <c r="QY85" s="378" t="str">
        <f t="shared" si="90"/>
        <v>--</v>
      </c>
      <c r="QZ85" s="381">
        <v>14.999999999999996</v>
      </c>
      <c r="RA85" s="381">
        <v>16.019417475728151</v>
      </c>
      <c r="RB85" s="381">
        <v>7.9268292682926873</v>
      </c>
      <c r="RC85" s="378" t="str">
        <f t="shared" si="91"/>
        <v>--</v>
      </c>
      <c r="RD85" s="381">
        <v>15.09433962264151</v>
      </c>
      <c r="RE85" s="381">
        <v>15.508021390374338</v>
      </c>
      <c r="RF85" s="381">
        <v>17.123287671232877</v>
      </c>
    </row>
    <row r="86" spans="1:474" ht="21" customHeight="1" x14ac:dyDescent="0.25">
      <c r="A86" s="114">
        <v>82</v>
      </c>
      <c r="B86" s="93" t="s">
        <v>82</v>
      </c>
      <c r="C86" s="126">
        <v>30.516431924882589</v>
      </c>
      <c r="D86" s="126">
        <v>26.427622841965455</v>
      </c>
      <c r="E86" s="126">
        <v>18.393960192175687</v>
      </c>
      <c r="F86" s="126">
        <v>23.749368367862587</v>
      </c>
      <c r="G86" s="126">
        <v>28.023733455043356</v>
      </c>
      <c r="H86" s="126">
        <v>16.348357524828153</v>
      </c>
      <c r="I86" s="126">
        <v>23.833257816039861</v>
      </c>
      <c r="J86" s="126">
        <v>25.301786576533082</v>
      </c>
      <c r="K86" s="126">
        <v>18.165359082679569</v>
      </c>
      <c r="L86" s="126">
        <v>22.207792207792199</v>
      </c>
      <c r="M86" s="128">
        <v>19.631147540983587</v>
      </c>
      <c r="N86" s="128">
        <v>15.042826552462536</v>
      </c>
      <c r="O86" s="128">
        <v>21.030042918454924</v>
      </c>
      <c r="P86" s="128">
        <v>16.897394136807833</v>
      </c>
      <c r="Q86" s="128">
        <v>11.084765856550099</v>
      </c>
      <c r="R86" s="128">
        <v>58.762886597938198</v>
      </c>
      <c r="S86" s="128">
        <v>46.306943830163711</v>
      </c>
      <c r="T86" s="128">
        <v>25.958904109589085</v>
      </c>
      <c r="U86" s="128">
        <v>56.993006993007015</v>
      </c>
      <c r="V86" s="128">
        <v>51.392058420812454</v>
      </c>
      <c r="W86" s="128">
        <v>28.483920367534466</v>
      </c>
      <c r="X86" s="128">
        <v>56.142728093947653</v>
      </c>
      <c r="Y86" s="128">
        <v>44.712699179140465</v>
      </c>
      <c r="Z86" s="128">
        <v>28.287092882991558</v>
      </c>
      <c r="AA86" s="128">
        <v>53.146551724137979</v>
      </c>
      <c r="AB86" s="132">
        <v>38.483606557377051</v>
      </c>
      <c r="AC86" s="132">
        <v>25.174076057846833</v>
      </c>
      <c r="AD86" s="132">
        <v>46.746575342465732</v>
      </c>
      <c r="AE86" s="132">
        <v>32.286995515695068</v>
      </c>
      <c r="AF86" s="128">
        <v>20.959147424511585</v>
      </c>
      <c r="AG86" s="126">
        <v>41.439322671683939</v>
      </c>
      <c r="AH86" s="126">
        <v>25.01108647450112</v>
      </c>
      <c r="AI86" s="133">
        <v>11.591220850480111</v>
      </c>
      <c r="AJ86" s="133">
        <v>37.273641851106667</v>
      </c>
      <c r="AK86" s="128">
        <v>30.815018315018296</v>
      </c>
      <c r="AL86" s="128">
        <v>11.79173047473201</v>
      </c>
      <c r="AM86" s="128">
        <v>38.966923425464444</v>
      </c>
      <c r="AN86" s="128">
        <v>25.929502655721866</v>
      </c>
      <c r="AO86" s="128">
        <v>12.772397094430975</v>
      </c>
      <c r="AP86" s="128">
        <v>36.662343277129324</v>
      </c>
      <c r="AQ86" s="128">
        <v>22.313709345409652</v>
      </c>
      <c r="AR86" s="128">
        <v>11.909871244635193</v>
      </c>
      <c r="AS86" s="128">
        <v>29.520137103684657</v>
      </c>
      <c r="AT86" s="128">
        <v>17.903752039151655</v>
      </c>
      <c r="AU86" s="128">
        <v>8.956109134045084</v>
      </c>
      <c r="AV86" s="128" t="s">
        <v>286</v>
      </c>
      <c r="AW86" s="128" t="s">
        <v>286</v>
      </c>
      <c r="AX86" s="132" t="s">
        <v>286</v>
      </c>
      <c r="AY86" s="132" t="s">
        <v>286</v>
      </c>
      <c r="AZ86" s="132" t="s">
        <v>286</v>
      </c>
      <c r="BA86" s="132" t="s">
        <v>286</v>
      </c>
      <c r="BB86" s="128" t="s">
        <v>286</v>
      </c>
      <c r="BC86" s="132" t="s">
        <v>286</v>
      </c>
      <c r="BD86" s="132" t="s">
        <v>286</v>
      </c>
      <c r="BE86" s="132" t="s">
        <v>286</v>
      </c>
      <c r="BF86" s="132">
        <v>21.810699588477359</v>
      </c>
      <c r="BG86" s="128">
        <v>18.38156484458737</v>
      </c>
      <c r="BH86" s="121" t="s">
        <v>286</v>
      </c>
      <c r="BI86" s="121">
        <v>19.672801635991821</v>
      </c>
      <c r="BJ86" s="121">
        <v>15.38004750593827</v>
      </c>
      <c r="BK86" s="121" t="s">
        <v>286</v>
      </c>
      <c r="BL86" s="128" t="s">
        <v>286</v>
      </c>
      <c r="BM86" s="121" t="s">
        <v>286</v>
      </c>
      <c r="BN86" s="114" t="s">
        <v>286</v>
      </c>
      <c r="BO86" s="114" t="s">
        <v>286</v>
      </c>
      <c r="BP86" s="114" t="s">
        <v>286</v>
      </c>
      <c r="BQ86" s="128" t="s">
        <v>286</v>
      </c>
      <c r="BR86" s="121" t="s">
        <v>286</v>
      </c>
      <c r="BS86" s="121" t="s">
        <v>286</v>
      </c>
      <c r="BT86" s="121" t="s">
        <v>286</v>
      </c>
      <c r="BU86" s="128">
        <v>25.677896466721467</v>
      </c>
      <c r="BV86" s="121">
        <v>19.453376205787809</v>
      </c>
      <c r="BW86" s="121" t="s">
        <v>286</v>
      </c>
      <c r="BX86" s="121">
        <v>25.429272281275576</v>
      </c>
      <c r="BY86" s="128">
        <v>20.260663507109022</v>
      </c>
      <c r="BZ86" s="121">
        <v>40.000000000000014</v>
      </c>
      <c r="CA86" s="121">
        <v>34.945054945054984</v>
      </c>
      <c r="CB86" s="121">
        <v>27.633378932968551</v>
      </c>
      <c r="CC86" s="128">
        <v>39.050914483440359</v>
      </c>
      <c r="CD86" s="121">
        <v>43.121335137573283</v>
      </c>
      <c r="CE86" s="121">
        <v>28.897338403041804</v>
      </c>
      <c r="CF86" s="121">
        <v>37.17323881258303</v>
      </c>
      <c r="CG86" s="128">
        <v>38.079311992355464</v>
      </c>
      <c r="CH86" s="121">
        <v>31.831831831831842</v>
      </c>
      <c r="CI86" s="121">
        <v>36.332328885062424</v>
      </c>
      <c r="CJ86" s="121">
        <v>29.125816993464063</v>
      </c>
      <c r="CK86" s="121">
        <v>25.173333333333296</v>
      </c>
      <c r="CL86" s="121">
        <v>33.120204603580611</v>
      </c>
      <c r="CM86" s="121">
        <v>25.608766233766193</v>
      </c>
      <c r="CN86" s="121">
        <v>22.09715639810425</v>
      </c>
      <c r="CO86" s="121">
        <v>9.2705882352940971</v>
      </c>
      <c r="CP86" s="128">
        <v>15.374449339207047</v>
      </c>
      <c r="CQ86" s="121">
        <v>13.319672131147545</v>
      </c>
      <c r="CR86" s="121">
        <v>6.1460957178841298</v>
      </c>
      <c r="CS86" s="114">
        <v>12.765957446808548</v>
      </c>
      <c r="CT86" s="114">
        <v>13.419257012888528</v>
      </c>
      <c r="CU86" s="128">
        <v>7.1686203787195755</v>
      </c>
      <c r="CV86" s="121">
        <v>12.901678657074338</v>
      </c>
      <c r="CW86" s="121">
        <v>14.277144571085795</v>
      </c>
      <c r="CX86" s="114">
        <v>6.556645851917934</v>
      </c>
      <c r="CY86" s="114">
        <v>13.563501849568404</v>
      </c>
      <c r="CZ86" s="128">
        <v>13.714902807775381</v>
      </c>
      <c r="DA86" s="121">
        <v>6.9275753486279861</v>
      </c>
      <c r="DB86" s="121">
        <v>10.1617586063874</v>
      </c>
      <c r="DC86" s="114">
        <v>11.137581893984503</v>
      </c>
      <c r="DD86" s="114" t="s">
        <v>286</v>
      </c>
      <c r="DE86" s="128" t="s">
        <v>286</v>
      </c>
      <c r="DF86" s="121" t="s">
        <v>286</v>
      </c>
      <c r="DG86" s="121" t="s">
        <v>286</v>
      </c>
      <c r="DH86" s="114" t="s">
        <v>286</v>
      </c>
      <c r="DI86" s="114" t="s">
        <v>286</v>
      </c>
      <c r="DJ86" s="128" t="s">
        <v>286</v>
      </c>
      <c r="DK86" s="121" t="s">
        <v>286</v>
      </c>
      <c r="DL86" s="121" t="s">
        <v>286</v>
      </c>
      <c r="DM86" s="121">
        <v>55.963699222126152</v>
      </c>
      <c r="DN86" s="121">
        <v>36.587366694011493</v>
      </c>
      <c r="DO86" s="128">
        <v>24.184055644729742</v>
      </c>
      <c r="DP86" s="121">
        <v>53.602058319039479</v>
      </c>
      <c r="DQ86" s="121">
        <v>32.087733549959424</v>
      </c>
      <c r="DR86" s="121">
        <v>23.30154946364722</v>
      </c>
      <c r="DS86" s="121" t="s">
        <v>286</v>
      </c>
      <c r="DT86" s="128" t="s">
        <v>286</v>
      </c>
      <c r="DU86" s="131" t="s">
        <v>286</v>
      </c>
      <c r="DV86" s="131" t="s">
        <v>286</v>
      </c>
      <c r="DW86" s="114" t="s">
        <v>286</v>
      </c>
      <c r="DX86" s="131" t="s">
        <v>286</v>
      </c>
      <c r="DY86" s="128" t="s">
        <v>286</v>
      </c>
      <c r="DZ86" s="128" t="s">
        <v>286</v>
      </c>
      <c r="EA86" s="128" t="s">
        <v>286</v>
      </c>
      <c r="EB86" s="128">
        <v>45.419187554019054</v>
      </c>
      <c r="EC86" s="128">
        <v>51.251538777185004</v>
      </c>
      <c r="ED86" s="128">
        <v>36.051502145922825</v>
      </c>
      <c r="EE86" s="128">
        <v>34.760273972602796</v>
      </c>
      <c r="EF86" s="128">
        <v>40.586797066014711</v>
      </c>
      <c r="EG86" s="128">
        <v>30.985074626865682</v>
      </c>
      <c r="EH86" s="128">
        <v>5.1684356252884314</v>
      </c>
      <c r="EI86" s="128">
        <v>10.149384885764503</v>
      </c>
      <c r="EJ86" s="128">
        <v>7.5342465753424701</v>
      </c>
      <c r="EK86" s="128">
        <v>2.2806147744174541</v>
      </c>
      <c r="EL86" s="121">
        <v>9.41602535083749</v>
      </c>
      <c r="EM86" s="121">
        <v>5.7208237986270074</v>
      </c>
      <c r="EN86" s="121">
        <v>3.5587188612099712</v>
      </c>
      <c r="EO86" s="121">
        <v>9.813307802776432</v>
      </c>
      <c r="EP86" s="128">
        <v>8.6982603479304199</v>
      </c>
      <c r="EQ86" s="121">
        <v>2.2688356164383614</v>
      </c>
      <c r="ER86" s="121">
        <v>6.9444444444444482</v>
      </c>
      <c r="ES86" s="121">
        <v>8.2397003745318322</v>
      </c>
      <c r="ET86" s="121">
        <v>3.8723404255319105</v>
      </c>
      <c r="EU86" s="128">
        <v>6.4175467099918775</v>
      </c>
      <c r="EV86" s="121">
        <v>5.2787663107947846</v>
      </c>
      <c r="EW86" s="121">
        <v>9.8105876639145233</v>
      </c>
      <c r="EX86" s="121">
        <v>11.754149842978896</v>
      </c>
      <c r="EY86" s="121">
        <v>7.6923076923076836</v>
      </c>
      <c r="EZ86" s="128">
        <v>7.0889894419306216</v>
      </c>
      <c r="FA86" s="121">
        <v>11.84022824536377</v>
      </c>
      <c r="FB86" s="121">
        <v>6.8642745709828468</v>
      </c>
      <c r="FC86" s="121">
        <v>8.2160689968225178</v>
      </c>
      <c r="FD86" s="121">
        <v>13.505607020965364</v>
      </c>
      <c r="FE86" s="128">
        <v>8.4164588528678212</v>
      </c>
      <c r="FF86" s="121">
        <v>6.2799825556040201</v>
      </c>
      <c r="FG86" s="121">
        <v>9.0260285474391271</v>
      </c>
      <c r="FH86" s="121">
        <v>8.8754134509371383</v>
      </c>
      <c r="FI86" s="121">
        <v>7.6382791922739308</v>
      </c>
      <c r="FJ86" s="128">
        <v>8.3438685208596528</v>
      </c>
      <c r="FK86" s="121">
        <v>6.7645181876196476</v>
      </c>
      <c r="FL86" s="121">
        <v>20.588235294117656</v>
      </c>
      <c r="FM86" s="121">
        <v>33.812949640287719</v>
      </c>
      <c r="FN86" s="121">
        <v>21.696113074204977</v>
      </c>
      <c r="FO86" s="128">
        <v>16.901408450704189</v>
      </c>
      <c r="FP86" s="121">
        <v>31.270823417420232</v>
      </c>
      <c r="FQ86" s="121">
        <v>20.953870211102448</v>
      </c>
      <c r="FR86" s="121">
        <v>19.041095890410961</v>
      </c>
      <c r="FS86" s="121">
        <v>32.566111655239958</v>
      </c>
      <c r="FT86" s="128">
        <v>20.472930927193545</v>
      </c>
      <c r="FU86" s="121">
        <v>10.912265386294177</v>
      </c>
      <c r="FV86" s="121">
        <v>18.684099536060703</v>
      </c>
      <c r="FW86" s="121">
        <v>15.231788079470205</v>
      </c>
      <c r="FX86" s="121">
        <v>10.588752196836563</v>
      </c>
      <c r="FY86" s="128">
        <v>15.495342929720596</v>
      </c>
      <c r="FZ86" s="121">
        <v>9.6362476068921321</v>
      </c>
      <c r="GA86" s="121">
        <v>38.719068413391575</v>
      </c>
      <c r="GB86" s="121">
        <v>39.587073608617551</v>
      </c>
      <c r="GC86" s="121">
        <v>20.099079971691452</v>
      </c>
      <c r="GD86" s="128">
        <v>30.263157894736825</v>
      </c>
      <c r="GE86" s="121">
        <v>37.523900573613759</v>
      </c>
      <c r="GF86" s="121">
        <v>20.99921935987512</v>
      </c>
      <c r="GG86" s="121">
        <v>29.430670339761257</v>
      </c>
      <c r="GH86" s="121">
        <v>34.508076358296648</v>
      </c>
      <c r="GI86" s="128">
        <v>20.659614187927815</v>
      </c>
      <c r="GJ86" s="121">
        <v>23.043095866314875</v>
      </c>
      <c r="GK86" s="121">
        <v>25.771018166455399</v>
      </c>
      <c r="GL86" s="121">
        <v>16.225165562913933</v>
      </c>
      <c r="GM86" s="130">
        <v>22.857142857142847</v>
      </c>
      <c r="GN86" s="128">
        <v>21.237812632471361</v>
      </c>
      <c r="GO86" s="121">
        <v>11.430395913154532</v>
      </c>
      <c r="GP86" s="121">
        <v>10.101498308361531</v>
      </c>
      <c r="GQ86" s="121">
        <v>32.030548068283991</v>
      </c>
      <c r="GR86" s="121">
        <v>31.448763250883406</v>
      </c>
      <c r="GS86" s="128">
        <v>5.4939516129032189</v>
      </c>
      <c r="GT86" s="121">
        <v>28.782816229116953</v>
      </c>
      <c r="GU86" s="121">
        <v>32.424006235385846</v>
      </c>
      <c r="GV86" s="121">
        <v>6.7974452554744413</v>
      </c>
      <c r="GW86" s="121">
        <v>23.70478983382209</v>
      </c>
      <c r="GX86" s="128">
        <v>24.234853216739509</v>
      </c>
      <c r="GY86" s="128">
        <v>4.6806649168853918</v>
      </c>
      <c r="GZ86" s="128">
        <v>20.514985225833687</v>
      </c>
      <c r="HA86" s="128">
        <v>25.868725868725839</v>
      </c>
      <c r="HB86" s="128">
        <v>5.4113506379234497</v>
      </c>
      <c r="HC86" s="128">
        <v>18.077900084673949</v>
      </c>
      <c r="HD86" s="128">
        <v>20.408163265306108</v>
      </c>
      <c r="HE86" s="128" t="s">
        <v>286</v>
      </c>
      <c r="HF86" s="128" t="s">
        <v>286</v>
      </c>
      <c r="HG86" s="128" t="s">
        <v>286</v>
      </c>
      <c r="HH86" s="128" t="s">
        <v>286</v>
      </c>
      <c r="HI86" s="128" t="s">
        <v>286</v>
      </c>
      <c r="HJ86" s="128" t="s">
        <v>286</v>
      </c>
      <c r="HK86" s="128" t="s">
        <v>286</v>
      </c>
      <c r="HL86" s="121" t="s">
        <v>286</v>
      </c>
      <c r="HM86" s="121" t="s">
        <v>286</v>
      </c>
      <c r="HN86" s="121" t="s">
        <v>286</v>
      </c>
      <c r="HO86" s="121">
        <v>8.080808080808076</v>
      </c>
      <c r="HP86" s="128">
        <v>13.901098901098909</v>
      </c>
      <c r="HQ86" s="121" t="s">
        <v>286</v>
      </c>
      <c r="HR86" s="121">
        <v>8.666100254885297</v>
      </c>
      <c r="HS86" s="121">
        <v>13.270440251572349</v>
      </c>
      <c r="HT86" s="129">
        <v>10.599520383693056</v>
      </c>
      <c r="HU86" s="128">
        <v>10.752688172043003</v>
      </c>
      <c r="HV86" s="114">
        <v>9.8176718092566553</v>
      </c>
      <c r="HW86" s="114">
        <v>10.453850076491561</v>
      </c>
      <c r="HX86" s="114">
        <v>10.142180094786694</v>
      </c>
      <c r="HY86" s="114">
        <v>7.9625292740046874</v>
      </c>
      <c r="HZ86" s="114">
        <v>12.699862951119236</v>
      </c>
      <c r="IA86" s="114">
        <v>11.316172899465741</v>
      </c>
      <c r="IB86" s="114">
        <v>8.4934903905765715</v>
      </c>
      <c r="IC86" s="114">
        <v>10.277033065236791</v>
      </c>
      <c r="ID86" s="114">
        <v>9.3868921775898393</v>
      </c>
      <c r="IE86" s="114">
        <v>7.0484581497797452</v>
      </c>
      <c r="IF86" s="114">
        <v>12.211367673179392</v>
      </c>
      <c r="IG86" s="114">
        <v>8.4152071764203349</v>
      </c>
      <c r="IH86" s="114">
        <v>8.33859759949463</v>
      </c>
      <c r="II86" s="114">
        <v>4.5388701110574567</v>
      </c>
      <c r="IJ86" s="114">
        <v>8.128628852166166</v>
      </c>
      <c r="IK86" s="114">
        <v>8.222066057624744</v>
      </c>
      <c r="IL86" s="114">
        <v>4.7497446373850849</v>
      </c>
      <c r="IM86" s="114">
        <v>7.4513526340768763</v>
      </c>
      <c r="IN86" s="114">
        <v>6.8075117370892064</v>
      </c>
      <c r="IO86" s="114">
        <v>4.9286043298019289</v>
      </c>
      <c r="IP86" s="114">
        <v>7.2195121951219541</v>
      </c>
      <c r="IQ86" s="114">
        <v>6.6583696328562523</v>
      </c>
      <c r="IR86" s="114">
        <v>3.8800705467372136</v>
      </c>
      <c r="IS86" s="114">
        <v>6.6414459857083008</v>
      </c>
      <c r="IT86" s="114">
        <v>5.3994490358126699</v>
      </c>
      <c r="IU86" s="114">
        <v>4.7851129818342919</v>
      </c>
      <c r="IV86" s="114">
        <v>5.1731509191962264</v>
      </c>
      <c r="IW86" s="114">
        <v>5.5731475617479385</v>
      </c>
      <c r="IX86" s="114" t="str">
        <f t="shared" si="113"/>
        <v>--</v>
      </c>
      <c r="IY86" s="114" t="str">
        <f t="shared" si="113"/>
        <v>--</v>
      </c>
      <c r="IZ86" s="114" t="str">
        <f t="shared" si="113"/>
        <v>--</v>
      </c>
      <c r="JA86" s="114" t="str">
        <f t="shared" si="113"/>
        <v>--</v>
      </c>
      <c r="JB86" s="114" t="str">
        <f t="shared" si="113"/>
        <v>--</v>
      </c>
      <c r="JC86" s="114" t="str">
        <f t="shared" si="113"/>
        <v>--</v>
      </c>
      <c r="JD86" s="114" t="str">
        <f t="shared" si="113"/>
        <v>--</v>
      </c>
      <c r="JE86" s="114" t="str">
        <f t="shared" si="113"/>
        <v>--</v>
      </c>
      <c r="JF86" s="114" t="str">
        <f t="shared" si="113"/>
        <v>--</v>
      </c>
      <c r="JG86" s="243">
        <v>6.8534482758620898</v>
      </c>
      <c r="JH86" s="243">
        <v>7.3159579332418696</v>
      </c>
      <c r="JI86" s="243">
        <v>6.0634328358208904</v>
      </c>
      <c r="JJ86" s="243">
        <v>5.5293613373339001</v>
      </c>
      <c r="JK86" s="243">
        <v>5.6421052631578901</v>
      </c>
      <c r="JL86" s="243">
        <v>4.6898638426626302</v>
      </c>
      <c r="JM86" s="243">
        <v>13.298791018998299</v>
      </c>
      <c r="JN86" s="243">
        <v>14.7435897435897</v>
      </c>
      <c r="JO86" s="243">
        <v>13.3924405039664</v>
      </c>
      <c r="JP86" s="243">
        <v>12.1888412017167</v>
      </c>
      <c r="JQ86" s="243">
        <v>11.7994100294985</v>
      </c>
      <c r="JR86" s="243">
        <v>12.008072653885</v>
      </c>
      <c r="JS86" s="243">
        <v>11.398963730569999</v>
      </c>
      <c r="JT86" s="243">
        <v>9.0325538743695599</v>
      </c>
      <c r="JU86" s="243">
        <v>6.9255966307908299</v>
      </c>
      <c r="JV86" s="243">
        <v>10.648346930012901</v>
      </c>
      <c r="JW86" s="243">
        <v>9.40531421341203</v>
      </c>
      <c r="JX86" s="243">
        <v>6.0575466935890896</v>
      </c>
      <c r="JY86" s="243">
        <v>7.9948141745894699</v>
      </c>
      <c r="JZ86" s="243">
        <v>14.2661179698217</v>
      </c>
      <c r="KA86" s="243">
        <v>14.392523364485999</v>
      </c>
      <c r="KB86" s="243">
        <v>7.1275225418634598</v>
      </c>
      <c r="KC86" s="243">
        <v>10.4597216364403</v>
      </c>
      <c r="KD86" s="243">
        <v>13.1685166498486</v>
      </c>
      <c r="KE86" s="243">
        <v>2.8389830508474598</v>
      </c>
      <c r="KF86" s="128" t="str">
        <f t="shared" si="78"/>
        <v>--</v>
      </c>
      <c r="KG86" s="243">
        <v>11.136890951276101</v>
      </c>
      <c r="KH86" s="243">
        <v>2.6349341266468298</v>
      </c>
      <c r="KI86" s="128" t="str">
        <f t="shared" si="79"/>
        <v>--</v>
      </c>
      <c r="KJ86" s="243">
        <v>10.990635781172999</v>
      </c>
      <c r="KK86" s="243">
        <v>3.5637612709317401</v>
      </c>
      <c r="KL86" s="243">
        <v>4.1476754785779404</v>
      </c>
      <c r="KM86" s="243">
        <v>3.75521557719054</v>
      </c>
      <c r="KN86" s="243">
        <v>3.1759656652360602</v>
      </c>
      <c r="KO86" s="243">
        <v>4.0976821192053103</v>
      </c>
      <c r="KP86" s="243">
        <v>5.0099206349206398</v>
      </c>
      <c r="KQ86" s="220">
        <v>4.1864890580399701</v>
      </c>
      <c r="KR86" s="220">
        <v>3.9099022524436902</v>
      </c>
      <c r="KS86" s="220">
        <v>9.0692124105011995</v>
      </c>
      <c r="KT86" s="220">
        <v>10.7659574468085</v>
      </c>
      <c r="KU86" s="220">
        <v>12.404214559387</v>
      </c>
      <c r="KV86" s="220">
        <v>13.458262350937</v>
      </c>
      <c r="KW86" s="220">
        <v>1.9980970504281601</v>
      </c>
      <c r="KX86" s="220">
        <v>2.4691358024691401</v>
      </c>
      <c r="KY86" s="128" t="str">
        <f t="shared" si="81"/>
        <v>--</v>
      </c>
      <c r="KZ86" s="128" t="str">
        <f t="shared" si="81"/>
        <v>--</v>
      </c>
      <c r="LA86" s="220">
        <v>2.5505293551491901</v>
      </c>
      <c r="LB86" s="128" t="str">
        <f t="shared" si="80"/>
        <v>--</v>
      </c>
      <c r="LC86" s="295">
        <v>22.217153284671546</v>
      </c>
      <c r="LD86" s="295">
        <v>14.724919093851138</v>
      </c>
      <c r="LE86" s="295">
        <v>8.8000000000000007</v>
      </c>
      <c r="LF86" s="295">
        <v>5.3610030263726802</v>
      </c>
      <c r="LG86" s="295">
        <v>22.870140612076085</v>
      </c>
      <c r="LH86" s="295">
        <v>13.596673596673611</v>
      </c>
      <c r="LI86" s="295">
        <v>8.8400000000000052</v>
      </c>
      <c r="LJ86" s="295">
        <v>3.9224952741020731</v>
      </c>
      <c r="LK86" s="380">
        <v>23.986194995685935</v>
      </c>
      <c r="LL86" s="381">
        <v>13.727055067837195</v>
      </c>
      <c r="LM86" s="381">
        <v>8.5552160628546581</v>
      </c>
      <c r="LN86" s="381">
        <v>5.2026013006503158</v>
      </c>
      <c r="LO86" s="380">
        <v>12.984054669703935</v>
      </c>
      <c r="LP86" s="381">
        <v>13.214430482367248</v>
      </c>
      <c r="LQ86" s="381">
        <v>9.3791871371148101</v>
      </c>
      <c r="LR86" s="381">
        <v>4.2801556420233382</v>
      </c>
      <c r="LS86" s="381">
        <v>13.493377483443723</v>
      </c>
      <c r="LT86" s="381">
        <v>13.560732113144763</v>
      </c>
      <c r="LU86" s="381">
        <v>9.1673338670936637</v>
      </c>
      <c r="LV86" s="381">
        <v>5.1960321209258309</v>
      </c>
      <c r="LW86" s="381">
        <v>15.637149028077754</v>
      </c>
      <c r="LX86" s="381">
        <v>13.418530351437678</v>
      </c>
      <c r="LY86" s="381">
        <v>9.9213286713286877</v>
      </c>
      <c r="LZ86" s="381">
        <v>7.1571571571571564</v>
      </c>
      <c r="MA86" s="380">
        <v>30.786930510814575</v>
      </c>
      <c r="MB86" s="381">
        <v>26.615197074360044</v>
      </c>
      <c r="MC86" s="381">
        <v>21.438142027690915</v>
      </c>
      <c r="MD86" s="381">
        <v>16.392020815264502</v>
      </c>
      <c r="ME86" s="381">
        <v>31.618257261410758</v>
      </c>
      <c r="MF86" s="381">
        <v>24.895920066611168</v>
      </c>
      <c r="MG86" s="381">
        <v>22.556089743589723</v>
      </c>
      <c r="MH86" s="381">
        <v>17.155009451795848</v>
      </c>
      <c r="MI86" s="381">
        <v>34.460338101430487</v>
      </c>
      <c r="MJ86" s="381">
        <v>28.525769077107466</v>
      </c>
      <c r="MK86" s="381">
        <v>22.4168126094571</v>
      </c>
      <c r="ML86" s="381">
        <v>20.451127819548844</v>
      </c>
      <c r="MM86" s="378" t="str">
        <f t="shared" si="82"/>
        <v>--</v>
      </c>
      <c r="MN86" s="381">
        <v>22.546634225466381</v>
      </c>
      <c r="MO86" s="381">
        <v>20.017913121361374</v>
      </c>
      <c r="MP86" s="381">
        <v>17.929839757470752</v>
      </c>
      <c r="MQ86" s="378" t="str">
        <f t="shared" si="83"/>
        <v>--</v>
      </c>
      <c r="MR86" s="381">
        <v>22.454090150250416</v>
      </c>
      <c r="MS86" s="381">
        <v>20.841683366733438</v>
      </c>
      <c r="MT86" s="381">
        <v>18.551822053951707</v>
      </c>
      <c r="MU86" s="378" t="str">
        <f t="shared" si="84"/>
        <v>--</v>
      </c>
      <c r="MV86" s="381">
        <v>23.801916932907339</v>
      </c>
      <c r="MW86" s="381">
        <v>20.227670753064828</v>
      </c>
      <c r="MX86" s="381">
        <v>18.928392588883337</v>
      </c>
      <c r="MY86" s="380">
        <v>32.785388127853885</v>
      </c>
      <c r="MZ86" s="381">
        <v>26.041245450869425</v>
      </c>
      <c r="NA86" s="381">
        <v>22.554711924966504</v>
      </c>
      <c r="NB86" s="381">
        <v>18.020743301642153</v>
      </c>
      <c r="NC86" s="381">
        <v>38.614682704272006</v>
      </c>
      <c r="ND86" s="381">
        <v>29.958333333333325</v>
      </c>
      <c r="NE86" s="381">
        <v>25.881410256410284</v>
      </c>
      <c r="NF86" s="381">
        <v>19.583727530747392</v>
      </c>
      <c r="NG86" s="381">
        <v>36.103896103896084</v>
      </c>
      <c r="NH86" s="381">
        <v>29.936051159072726</v>
      </c>
      <c r="NI86" s="381">
        <v>24.430823117338051</v>
      </c>
      <c r="NJ86" s="381">
        <v>21.743486973947888</v>
      </c>
      <c r="NK86" s="380">
        <v>7.5840145322434198</v>
      </c>
      <c r="NL86" s="381">
        <v>8.8888888888888573</v>
      </c>
      <c r="NM86" s="381">
        <v>6.0943060498220651</v>
      </c>
      <c r="NN86" s="381">
        <v>3.8927335640138399</v>
      </c>
      <c r="NO86" s="381">
        <v>9.2492741600995299</v>
      </c>
      <c r="NP86" s="381">
        <v>7.9583333333333233</v>
      </c>
      <c r="NQ86" s="381">
        <v>6.5112540192926076</v>
      </c>
      <c r="NR86" s="381">
        <v>3.2242769084874419</v>
      </c>
      <c r="NS86" s="381">
        <v>9.3750000000000124</v>
      </c>
      <c r="NT86" s="381">
        <v>9.2651757188498234</v>
      </c>
      <c r="NU86" s="381">
        <v>5.7205240174672465</v>
      </c>
      <c r="NV86" s="381">
        <v>4.1541541541541518</v>
      </c>
      <c r="NW86" s="380">
        <v>3.9037675896504824</v>
      </c>
      <c r="NX86" s="381">
        <v>8.0064698746461893</v>
      </c>
      <c r="NY86" s="381">
        <v>8.3629893238434025</v>
      </c>
      <c r="NZ86" s="381">
        <v>5.3679653679653603</v>
      </c>
      <c r="OA86" s="381">
        <v>4.1528239202657824</v>
      </c>
      <c r="OB86" s="381">
        <v>9.5793419408579474</v>
      </c>
      <c r="OC86" s="381">
        <v>8.7218649517684934</v>
      </c>
      <c r="OD86" s="381">
        <v>5.0284629981024631</v>
      </c>
      <c r="OE86" s="381">
        <v>5.1864552078868389</v>
      </c>
      <c r="OF86" s="381">
        <v>9.4399999999999782</v>
      </c>
      <c r="OG86" s="381">
        <v>8.1329252295583689</v>
      </c>
      <c r="OH86" s="381">
        <v>6.5565565565565525</v>
      </c>
      <c r="OI86" s="380">
        <v>6.4120054570259333</v>
      </c>
      <c r="OJ86" s="381">
        <v>7.7421970004053566</v>
      </c>
      <c r="OK86" s="381">
        <v>7.5311942959001792</v>
      </c>
      <c r="OL86" s="381">
        <v>5.4592720970537361</v>
      </c>
      <c r="OM86" s="381">
        <v>8.8418430884184236</v>
      </c>
      <c r="ON86" s="381">
        <v>7.4197582325969131</v>
      </c>
      <c r="OO86" s="381">
        <v>7.1141479099678513</v>
      </c>
      <c r="OP86" s="381">
        <v>5.9715639810426611</v>
      </c>
      <c r="OQ86" s="381">
        <v>7.4838709677419377</v>
      </c>
      <c r="OR86" s="381">
        <v>8.1297557068482416</v>
      </c>
      <c r="OS86" s="381">
        <v>6.2636881296539695</v>
      </c>
      <c r="OT86" s="381">
        <v>6.2719518314099325</v>
      </c>
      <c r="OU86" s="378" t="str">
        <f t="shared" si="85"/>
        <v>--</v>
      </c>
      <c r="OV86" s="381">
        <v>10.688259109311751</v>
      </c>
      <c r="OW86" s="381">
        <v>10.739750445632783</v>
      </c>
      <c r="OX86" s="381">
        <v>11.491760624457909</v>
      </c>
      <c r="OY86" s="378" t="str">
        <f t="shared" si="86"/>
        <v>--</v>
      </c>
      <c r="OZ86" s="381">
        <v>11.264080100125147</v>
      </c>
      <c r="PA86" s="381">
        <v>10.936871733011669</v>
      </c>
      <c r="PB86" s="381">
        <v>10.151802656546485</v>
      </c>
      <c r="PC86" s="378" t="str">
        <f t="shared" si="87"/>
        <v>--</v>
      </c>
      <c r="PD86" s="381">
        <v>8.9528377298161477</v>
      </c>
      <c r="PE86" s="381">
        <v>9.7987751531058542</v>
      </c>
      <c r="PF86" s="381">
        <v>10.966449674511786</v>
      </c>
      <c r="PG86" s="380">
        <v>11.343963553530752</v>
      </c>
      <c r="PH86" s="381">
        <v>13.881019830028297</v>
      </c>
      <c r="PI86" s="381">
        <v>8.9365504915102765</v>
      </c>
      <c r="PJ86" s="381">
        <v>8.7916847119965169</v>
      </c>
      <c r="PK86" s="381">
        <v>14.731585518102381</v>
      </c>
      <c r="PL86" s="381">
        <v>12.854757929883137</v>
      </c>
      <c r="PM86" s="381">
        <v>12.570507655116838</v>
      </c>
      <c r="PN86" s="381">
        <v>7.9297245963912628</v>
      </c>
      <c r="PO86" s="381">
        <v>13.837559088955739</v>
      </c>
      <c r="PP86" s="381">
        <v>13.245298119247709</v>
      </c>
      <c r="PQ86" s="381">
        <v>10.853391684901537</v>
      </c>
      <c r="PR86" s="381">
        <v>9.3093093093093149</v>
      </c>
      <c r="PS86" s="380">
        <v>3.8241758241758266</v>
      </c>
      <c r="PT86" s="381">
        <v>6.338312474767867</v>
      </c>
      <c r="PU86" s="381">
        <v>6.5740740740740717</v>
      </c>
      <c r="PV86" s="381">
        <v>4.7796070100902783</v>
      </c>
      <c r="PW86" s="380">
        <v>9.9824098504837231</v>
      </c>
      <c r="PX86" s="381">
        <v>14.153225806451619</v>
      </c>
      <c r="PY86" s="381">
        <v>13.033395176252332</v>
      </c>
      <c r="PZ86" s="381">
        <v>9.7872340425531643</v>
      </c>
      <c r="QA86" s="380">
        <v>15.86813186813186</v>
      </c>
      <c r="QB86" s="381">
        <v>14.164648910411611</v>
      </c>
      <c r="QC86" s="381">
        <v>11.903659101435862</v>
      </c>
      <c r="QD86" s="381">
        <v>7.6144834930777323</v>
      </c>
      <c r="QE86" s="380">
        <v>2.907488986784144</v>
      </c>
      <c r="QF86" s="381">
        <v>8.3568833266047715</v>
      </c>
      <c r="QG86" s="381">
        <v>11.85734136174155</v>
      </c>
      <c r="QH86" s="381">
        <v>13.525026624068138</v>
      </c>
      <c r="QI86" s="380">
        <v>10.476190476190496</v>
      </c>
      <c r="QJ86" s="381">
        <v>14.420196833547273</v>
      </c>
      <c r="QK86" s="381">
        <v>14.519056261343035</v>
      </c>
      <c r="QL86" s="381">
        <v>9.027777777777791</v>
      </c>
      <c r="QM86" s="378" t="str">
        <f t="shared" si="88"/>
        <v>--</v>
      </c>
      <c r="QN86" s="381">
        <v>13.469735720375128</v>
      </c>
      <c r="QO86" s="381">
        <v>14.562706270627084</v>
      </c>
      <c r="QP86" s="381">
        <v>12.37623762376238</v>
      </c>
      <c r="QQ86" s="378" t="str">
        <f t="shared" si="89"/>
        <v>--</v>
      </c>
      <c r="QR86" s="381">
        <v>15.133171912832944</v>
      </c>
      <c r="QS86" s="381">
        <v>15.491009681881051</v>
      </c>
      <c r="QT86" s="381">
        <v>14.050901378579018</v>
      </c>
      <c r="QU86" s="380">
        <v>12.874109263657951</v>
      </c>
      <c r="QV86" s="381">
        <v>12.003417343015796</v>
      </c>
      <c r="QW86" s="381">
        <v>13.272727272727261</v>
      </c>
      <c r="QX86" s="381">
        <v>11.879350348027859</v>
      </c>
      <c r="QY86" s="378" t="str">
        <f t="shared" si="90"/>
        <v>--</v>
      </c>
      <c r="QZ86" s="381">
        <v>12.371575342465754</v>
      </c>
      <c r="RA86" s="381">
        <v>12.66032271410837</v>
      </c>
      <c r="RB86" s="381">
        <v>11.452652454139807</v>
      </c>
      <c r="RC86" s="378" t="str">
        <f t="shared" si="91"/>
        <v>--</v>
      </c>
      <c r="RD86" s="381">
        <v>12.621753246753252</v>
      </c>
      <c r="RE86" s="381">
        <v>11.974110032362448</v>
      </c>
      <c r="RF86" s="381">
        <v>11.046202867764212</v>
      </c>
    </row>
    <row r="87" spans="1:474" x14ac:dyDescent="0.25">
      <c r="A87" s="114">
        <v>83</v>
      </c>
      <c r="B87" s="93" t="s">
        <v>83</v>
      </c>
      <c r="C87" s="126">
        <v>40.361445783132531</v>
      </c>
      <c r="D87" s="126">
        <v>27.672955974842772</v>
      </c>
      <c r="E87" s="126">
        <v>18.493150684931503</v>
      </c>
      <c r="F87" s="126">
        <v>27.20000000000001</v>
      </c>
      <c r="G87" s="126">
        <v>27.70270270270272</v>
      </c>
      <c r="H87" s="126">
        <v>15.454545454545453</v>
      </c>
      <c r="I87" s="126">
        <v>27.692307692307683</v>
      </c>
      <c r="J87" s="126">
        <v>30.263157894736825</v>
      </c>
      <c r="K87" s="126">
        <v>21.875000000000004</v>
      </c>
      <c r="L87" s="126">
        <v>38.805970149253739</v>
      </c>
      <c r="M87" s="128">
        <v>29.787234042553195</v>
      </c>
      <c r="N87" s="128">
        <v>11.881188118811885</v>
      </c>
      <c r="O87" s="128">
        <v>40.000000000000014</v>
      </c>
      <c r="P87" s="128">
        <v>18.656716417910449</v>
      </c>
      <c r="Q87" s="128">
        <v>6.7307692307692317</v>
      </c>
      <c r="R87" s="128">
        <v>67.664670658682667</v>
      </c>
      <c r="S87" s="128">
        <v>41.139240506329131</v>
      </c>
      <c r="T87" s="128">
        <v>27.586206896551715</v>
      </c>
      <c r="U87" s="128">
        <v>58.13953488372092</v>
      </c>
      <c r="V87" s="128">
        <v>49.664429530201346</v>
      </c>
      <c r="W87" s="128">
        <v>26.36363636363636</v>
      </c>
      <c r="X87" s="128">
        <v>45.038167938931309</v>
      </c>
      <c r="Y87" s="128">
        <v>42.763157894736842</v>
      </c>
      <c r="Z87" s="128">
        <v>33.070866141732274</v>
      </c>
      <c r="AA87" s="128">
        <v>70.149253731343293</v>
      </c>
      <c r="AB87" s="132">
        <v>39.716312056737578</v>
      </c>
      <c r="AC87" s="132">
        <v>21.782178217821787</v>
      </c>
      <c r="AD87" s="132">
        <v>57.983193277310932</v>
      </c>
      <c r="AE87" s="132">
        <v>29.850746268656732</v>
      </c>
      <c r="AF87" s="128">
        <v>12.500000000000005</v>
      </c>
      <c r="AG87" s="126">
        <v>60.240963855421668</v>
      </c>
      <c r="AH87" s="126">
        <v>22.641509433962277</v>
      </c>
      <c r="AI87" s="133">
        <v>13.793103448275872</v>
      </c>
      <c r="AJ87" s="133">
        <v>47.2</v>
      </c>
      <c r="AK87" s="128">
        <v>33.333333333333336</v>
      </c>
      <c r="AL87" s="128">
        <v>18.181818181818191</v>
      </c>
      <c r="AM87" s="128">
        <v>31.007751937984484</v>
      </c>
      <c r="AN87" s="128">
        <v>26.797385620915037</v>
      </c>
      <c r="AO87" s="128">
        <v>20.3125</v>
      </c>
      <c r="AP87" s="128">
        <v>54.135338345864646</v>
      </c>
      <c r="AQ87" s="128">
        <v>23.239436619718326</v>
      </c>
      <c r="AR87" s="128">
        <v>10.891089108910895</v>
      </c>
      <c r="AS87" s="128">
        <v>42.372881355932179</v>
      </c>
      <c r="AT87" s="128">
        <v>17.164179104477611</v>
      </c>
      <c r="AU87" s="128">
        <v>8.6538461538461533</v>
      </c>
      <c r="AV87" s="128" t="s">
        <v>286</v>
      </c>
      <c r="AW87" s="128" t="s">
        <v>286</v>
      </c>
      <c r="AX87" s="132" t="s">
        <v>286</v>
      </c>
      <c r="AY87" s="132" t="s">
        <v>286</v>
      </c>
      <c r="AZ87" s="132" t="s">
        <v>286</v>
      </c>
      <c r="BA87" s="132" t="s">
        <v>286</v>
      </c>
      <c r="BB87" s="128" t="s">
        <v>286</v>
      </c>
      <c r="BC87" s="132" t="s">
        <v>286</v>
      </c>
      <c r="BD87" s="132" t="s">
        <v>286</v>
      </c>
      <c r="BE87" s="132" t="s">
        <v>286</v>
      </c>
      <c r="BF87" s="132">
        <v>21.830985915492956</v>
      </c>
      <c r="BG87" s="128">
        <v>18.811881188118814</v>
      </c>
      <c r="BH87" s="121" t="s">
        <v>286</v>
      </c>
      <c r="BI87" s="121">
        <v>18.796992481202999</v>
      </c>
      <c r="BJ87" s="121">
        <v>11.53846153846154</v>
      </c>
      <c r="BK87" s="121" t="s">
        <v>286</v>
      </c>
      <c r="BL87" s="128" t="s">
        <v>286</v>
      </c>
      <c r="BM87" s="121" t="s">
        <v>286</v>
      </c>
      <c r="BN87" s="114" t="s">
        <v>286</v>
      </c>
      <c r="BO87" s="114" t="s">
        <v>286</v>
      </c>
      <c r="BP87" s="114" t="s">
        <v>286</v>
      </c>
      <c r="BQ87" s="128" t="s">
        <v>286</v>
      </c>
      <c r="BR87" s="121" t="s">
        <v>286</v>
      </c>
      <c r="BS87" s="121" t="s">
        <v>286</v>
      </c>
      <c r="BT87" s="121" t="s">
        <v>286</v>
      </c>
      <c r="BU87" s="128">
        <v>33.802816901408477</v>
      </c>
      <c r="BV87" s="121">
        <v>24.752475247524753</v>
      </c>
      <c r="BW87" s="121" t="s">
        <v>286</v>
      </c>
      <c r="BX87" s="121">
        <v>30.597014925373138</v>
      </c>
      <c r="BY87" s="128">
        <v>14.423076923076923</v>
      </c>
      <c r="BZ87" s="121">
        <v>48.214285714285722</v>
      </c>
      <c r="CA87" s="121">
        <v>43.670886075949376</v>
      </c>
      <c r="CB87" s="121">
        <v>32.191780821917796</v>
      </c>
      <c r="CC87" s="128">
        <v>49.612403100775204</v>
      </c>
      <c r="CD87" s="121">
        <v>47.333333333333329</v>
      </c>
      <c r="CE87" s="121">
        <v>25.454545454545457</v>
      </c>
      <c r="CF87" s="121">
        <v>53.676470588235304</v>
      </c>
      <c r="CG87" s="128">
        <v>46.103896103896098</v>
      </c>
      <c r="CH87" s="121">
        <v>34.108527131782957</v>
      </c>
      <c r="CI87" s="121">
        <v>45.522388059701512</v>
      </c>
      <c r="CJ87" s="121">
        <v>30.769230769230756</v>
      </c>
      <c r="CK87" s="121">
        <v>34.999999999999993</v>
      </c>
      <c r="CL87" s="121">
        <v>33.606557377049178</v>
      </c>
      <c r="CM87" s="121">
        <v>29.104477611940307</v>
      </c>
      <c r="CN87" s="121">
        <v>16.190476190476186</v>
      </c>
      <c r="CO87" s="121">
        <v>18.562874251497011</v>
      </c>
      <c r="CP87" s="128">
        <v>18.749999999999989</v>
      </c>
      <c r="CQ87" s="121">
        <v>6.8965517241379306</v>
      </c>
      <c r="CR87" s="121">
        <v>16.535433070866155</v>
      </c>
      <c r="CS87" s="114">
        <v>18.000000000000004</v>
      </c>
      <c r="CT87" s="114">
        <v>17.272727272727277</v>
      </c>
      <c r="CU87" s="128">
        <v>15.151515151515149</v>
      </c>
      <c r="CV87" s="121">
        <v>13.636363636363637</v>
      </c>
      <c r="CW87" s="121">
        <v>17.96875</v>
      </c>
      <c r="CX87" s="114">
        <v>20.312500000000004</v>
      </c>
      <c r="CY87" s="114">
        <v>16.417910447761198</v>
      </c>
      <c r="CZ87" s="128">
        <v>12.871287128712874</v>
      </c>
      <c r="DA87" s="121">
        <v>14.159292035398227</v>
      </c>
      <c r="DB87" s="121">
        <v>16.541353383458649</v>
      </c>
      <c r="DC87" s="114">
        <v>14.563106796116509</v>
      </c>
      <c r="DD87" s="114" t="s">
        <v>286</v>
      </c>
      <c r="DE87" s="128" t="s">
        <v>286</v>
      </c>
      <c r="DF87" s="121" t="s">
        <v>286</v>
      </c>
      <c r="DG87" s="121" t="s">
        <v>286</v>
      </c>
      <c r="DH87" s="114" t="s">
        <v>286</v>
      </c>
      <c r="DI87" s="114" t="s">
        <v>286</v>
      </c>
      <c r="DJ87" s="128" t="s">
        <v>286</v>
      </c>
      <c r="DK87" s="121" t="s">
        <v>286</v>
      </c>
      <c r="DL87" s="121" t="s">
        <v>286</v>
      </c>
      <c r="DM87" s="121">
        <v>73.880597014925399</v>
      </c>
      <c r="DN87" s="121">
        <v>46.478873239436616</v>
      </c>
      <c r="DO87" s="128">
        <v>34.653465346534645</v>
      </c>
      <c r="DP87" s="121">
        <v>57.377049180327852</v>
      </c>
      <c r="DQ87" s="121">
        <v>52.238805970149237</v>
      </c>
      <c r="DR87" s="121">
        <v>20.000000000000007</v>
      </c>
      <c r="DS87" s="121" t="s">
        <v>286</v>
      </c>
      <c r="DT87" s="128" t="s">
        <v>286</v>
      </c>
      <c r="DU87" s="131" t="s">
        <v>286</v>
      </c>
      <c r="DV87" s="131" t="s">
        <v>286</v>
      </c>
      <c r="DW87" s="114" t="s">
        <v>286</v>
      </c>
      <c r="DX87" s="131" t="s">
        <v>286</v>
      </c>
      <c r="DY87" s="128" t="s">
        <v>286</v>
      </c>
      <c r="DZ87" s="128" t="s">
        <v>286</v>
      </c>
      <c r="EA87" s="128" t="s">
        <v>286</v>
      </c>
      <c r="EB87" s="128">
        <v>65.413533834586488</v>
      </c>
      <c r="EC87" s="128">
        <v>42.553191489361687</v>
      </c>
      <c r="ED87" s="128">
        <v>39.603960396039604</v>
      </c>
      <c r="EE87" s="128">
        <v>40.33613445378154</v>
      </c>
      <c r="EF87" s="128">
        <v>46.969696969696962</v>
      </c>
      <c r="EG87" s="128">
        <v>23.809523809523821</v>
      </c>
      <c r="EH87" s="128">
        <v>5.9523809523809552</v>
      </c>
      <c r="EI87" s="128">
        <v>5.0314465408805056</v>
      </c>
      <c r="EJ87" s="128">
        <v>7.5342465753424666</v>
      </c>
      <c r="EK87" s="128">
        <v>2.3437499999999996</v>
      </c>
      <c r="EL87" s="121">
        <v>10.000000000000004</v>
      </c>
      <c r="EM87" s="121">
        <v>5.454545454545455</v>
      </c>
      <c r="EN87" s="121">
        <v>4.3795620437956213</v>
      </c>
      <c r="EO87" s="121">
        <v>7.7922077922077939</v>
      </c>
      <c r="EP87" s="128">
        <v>6.9767441860465143</v>
      </c>
      <c r="EQ87" s="121">
        <v>2.9850746268656718</v>
      </c>
      <c r="ER87" s="121">
        <v>9.1549295774647952</v>
      </c>
      <c r="ES87" s="121">
        <v>6.9999999999999991</v>
      </c>
      <c r="ET87" s="121">
        <v>4.0650406504065053</v>
      </c>
      <c r="EU87" s="128">
        <v>11.194029850746269</v>
      </c>
      <c r="EV87" s="121">
        <v>2.8571428571428568</v>
      </c>
      <c r="EW87" s="121">
        <v>10.625</v>
      </c>
      <c r="EX87" s="121">
        <v>10.062893081761011</v>
      </c>
      <c r="EY87" s="121">
        <v>8.2758620689655196</v>
      </c>
      <c r="EZ87" s="128">
        <v>6.9767441860465125</v>
      </c>
      <c r="FA87" s="121">
        <v>13.422818791946307</v>
      </c>
      <c r="FB87" s="121">
        <v>7.3394495412844067</v>
      </c>
      <c r="FC87" s="121">
        <v>13.533834586466167</v>
      </c>
      <c r="FD87" s="121">
        <v>16.556291390728486</v>
      </c>
      <c r="FE87" s="128">
        <v>16.279069767441872</v>
      </c>
      <c r="FF87" s="121">
        <v>14.925373134328368</v>
      </c>
      <c r="FG87" s="121">
        <v>13.636363636363646</v>
      </c>
      <c r="FH87" s="121">
        <v>7.0000000000000018</v>
      </c>
      <c r="FI87" s="121">
        <v>9.0909090909090953</v>
      </c>
      <c r="FJ87" s="128">
        <v>10.606060606060607</v>
      </c>
      <c r="FK87" s="121">
        <v>5.8252427184466065</v>
      </c>
      <c r="FL87" s="121">
        <v>26.875000000000007</v>
      </c>
      <c r="FM87" s="121">
        <v>26.415094339622652</v>
      </c>
      <c r="FN87" s="121">
        <v>21.37931034482758</v>
      </c>
      <c r="FO87" s="128">
        <v>22.480620155038761</v>
      </c>
      <c r="FP87" s="121">
        <v>28.859060402684573</v>
      </c>
      <c r="FQ87" s="121">
        <v>22.018348623853218</v>
      </c>
      <c r="FR87" s="121">
        <v>12.21374045801527</v>
      </c>
      <c r="FS87" s="121">
        <v>23.684210526315802</v>
      </c>
      <c r="FT87" s="128">
        <v>26.356589147286826</v>
      </c>
      <c r="FU87" s="121">
        <v>14.179104477611949</v>
      </c>
      <c r="FV87" s="121">
        <v>12.977099236641227</v>
      </c>
      <c r="FW87" s="121">
        <v>12.000000000000004</v>
      </c>
      <c r="FX87" s="121">
        <v>13.223140495867773</v>
      </c>
      <c r="FY87" s="128">
        <v>21.052631578947381</v>
      </c>
      <c r="FZ87" s="121">
        <v>6.7961165048543659</v>
      </c>
      <c r="GA87" s="121">
        <v>47.20496894409937</v>
      </c>
      <c r="GB87" s="121">
        <v>38.993710691823914</v>
      </c>
      <c r="GC87" s="121">
        <v>23.448275862068975</v>
      </c>
      <c r="GD87" s="128">
        <v>39.230769230769212</v>
      </c>
      <c r="GE87" s="121">
        <v>44.000000000000007</v>
      </c>
      <c r="GF87" s="121">
        <v>29.357798165137623</v>
      </c>
      <c r="GG87" s="121">
        <v>25.757575757575761</v>
      </c>
      <c r="GH87" s="121">
        <v>32.236842105263172</v>
      </c>
      <c r="GI87" s="128">
        <v>33.333333333333343</v>
      </c>
      <c r="GJ87" s="121">
        <v>36.090225563909762</v>
      </c>
      <c r="GK87" s="121">
        <v>29.770992366412223</v>
      </c>
      <c r="GL87" s="121">
        <v>16.999999999999996</v>
      </c>
      <c r="GM87" s="130">
        <v>33.057851239669404</v>
      </c>
      <c r="GN87" s="128">
        <v>20.45454545454545</v>
      </c>
      <c r="GO87" s="121">
        <v>8.7378640776699044</v>
      </c>
      <c r="GP87" s="121">
        <v>13.043478260869561</v>
      </c>
      <c r="GQ87" s="121">
        <v>29.746835443037966</v>
      </c>
      <c r="GR87" s="121">
        <v>32.413793103448285</v>
      </c>
      <c r="GS87" s="128">
        <v>9.2307692307692335</v>
      </c>
      <c r="GT87" s="121">
        <v>28.85906040268457</v>
      </c>
      <c r="GU87" s="121">
        <v>30.27522935779816</v>
      </c>
      <c r="GV87" s="121">
        <v>7.5757575757575788</v>
      </c>
      <c r="GW87" s="121">
        <v>25.657894736842103</v>
      </c>
      <c r="GX87" s="128">
        <v>19.379844961240309</v>
      </c>
      <c r="GY87" s="128">
        <v>14.925373134328355</v>
      </c>
      <c r="GZ87" s="128">
        <v>21.374045801526719</v>
      </c>
      <c r="HA87" s="128">
        <v>25.000000000000004</v>
      </c>
      <c r="HB87" s="128">
        <v>13.333333333333337</v>
      </c>
      <c r="HC87" s="128">
        <v>18.796992481202999</v>
      </c>
      <c r="HD87" s="128">
        <v>16.504854368932033</v>
      </c>
      <c r="HE87" s="128" t="s">
        <v>286</v>
      </c>
      <c r="HF87" s="128" t="s">
        <v>286</v>
      </c>
      <c r="HG87" s="128" t="s">
        <v>286</v>
      </c>
      <c r="HH87" s="128" t="s">
        <v>286</v>
      </c>
      <c r="HI87" s="128" t="s">
        <v>286</v>
      </c>
      <c r="HJ87" s="128" t="s">
        <v>286</v>
      </c>
      <c r="HK87" s="128" t="s">
        <v>286</v>
      </c>
      <c r="HL87" s="121" t="s">
        <v>286</v>
      </c>
      <c r="HM87" s="121" t="s">
        <v>286</v>
      </c>
      <c r="HN87" s="121" t="s">
        <v>286</v>
      </c>
      <c r="HO87" s="121">
        <v>13.86861313868614</v>
      </c>
      <c r="HP87" s="128">
        <v>21.000000000000007</v>
      </c>
      <c r="HQ87" s="121" t="s">
        <v>286</v>
      </c>
      <c r="HR87" s="121">
        <v>15.151515151515147</v>
      </c>
      <c r="HS87" s="121">
        <v>15.384615384615385</v>
      </c>
      <c r="HT87" s="129">
        <v>14.285714285714274</v>
      </c>
      <c r="HU87" s="128">
        <v>10.000000000000005</v>
      </c>
      <c r="HV87" s="114">
        <v>8.9655172413793149</v>
      </c>
      <c r="HW87" s="114">
        <v>16.40625</v>
      </c>
      <c r="HX87" s="114">
        <v>16.666666666666668</v>
      </c>
      <c r="HY87" s="114">
        <v>5.5045871559633035</v>
      </c>
      <c r="HZ87" s="114">
        <v>18.110236220472444</v>
      </c>
      <c r="IA87" s="114">
        <v>16.556291390728468</v>
      </c>
      <c r="IB87" s="114">
        <v>14.728682170542641</v>
      </c>
      <c r="IC87" s="114">
        <v>18.181818181818187</v>
      </c>
      <c r="ID87" s="114">
        <v>11.111111111111109</v>
      </c>
      <c r="IE87" s="114">
        <v>6.0000000000000027</v>
      </c>
      <c r="IF87" s="114">
        <v>15.57377049180328</v>
      </c>
      <c r="IG87" s="114">
        <v>9.8484848484848513</v>
      </c>
      <c r="IH87" s="114">
        <v>6.862745098039218</v>
      </c>
      <c r="II87" s="114">
        <v>7.4074074074074092</v>
      </c>
      <c r="IJ87" s="114">
        <v>9.433962264150944</v>
      </c>
      <c r="IK87" s="114">
        <v>8.275862068965516</v>
      </c>
      <c r="IL87" s="114">
        <v>4.0000000000000018</v>
      </c>
      <c r="IM87" s="114">
        <v>8.7248322147651027</v>
      </c>
      <c r="IN87" s="114">
        <v>3.6697247706422007</v>
      </c>
      <c r="IO87" s="114">
        <v>7.6923076923076916</v>
      </c>
      <c r="IP87" s="114">
        <v>7.9470198675496686</v>
      </c>
      <c r="IQ87" s="114">
        <v>10.852713178294579</v>
      </c>
      <c r="IR87" s="114">
        <v>6.7164179104477624</v>
      </c>
      <c r="IS87" s="114">
        <v>10.447761194029857</v>
      </c>
      <c r="IT87" s="114">
        <v>9.9999999999999982</v>
      </c>
      <c r="IU87" s="114">
        <v>6.6115702479338889</v>
      </c>
      <c r="IV87" s="114">
        <v>5.2631578947368434</v>
      </c>
      <c r="IW87" s="114">
        <v>4.9504950495049505</v>
      </c>
      <c r="IX87" s="114" t="str">
        <f t="shared" si="113"/>
        <v>--</v>
      </c>
      <c r="IY87" s="114" t="str">
        <f t="shared" si="113"/>
        <v>--</v>
      </c>
      <c r="IZ87" s="114" t="str">
        <f t="shared" si="113"/>
        <v>--</v>
      </c>
      <c r="JA87" s="114" t="str">
        <f t="shared" si="113"/>
        <v>--</v>
      </c>
      <c r="JB87" s="114" t="str">
        <f t="shared" si="113"/>
        <v>--</v>
      </c>
      <c r="JC87" s="114" t="str">
        <f t="shared" si="113"/>
        <v>--</v>
      </c>
      <c r="JD87" s="114" t="str">
        <f t="shared" si="113"/>
        <v>--</v>
      </c>
      <c r="JE87" s="114" t="str">
        <f t="shared" si="113"/>
        <v>--</v>
      </c>
      <c r="JF87" s="114" t="str">
        <f t="shared" si="113"/>
        <v>--</v>
      </c>
      <c r="JG87" s="243">
        <v>7.3170731707317103</v>
      </c>
      <c r="JH87" s="243">
        <v>7.59493670886076</v>
      </c>
      <c r="JI87" s="243">
        <v>1.26582278481013</v>
      </c>
      <c r="JJ87" s="243">
        <v>5.0420168067226898</v>
      </c>
      <c r="JK87" s="243">
        <v>10.144927536231901</v>
      </c>
      <c r="JL87" s="243">
        <v>6.7307692307692299</v>
      </c>
      <c r="JM87" s="243">
        <v>10.975609756097599</v>
      </c>
      <c r="JN87" s="243">
        <v>8.8607594936708907</v>
      </c>
      <c r="JO87" s="243">
        <v>6.3291139240506302</v>
      </c>
      <c r="JP87" s="243">
        <v>16.9491525423729</v>
      </c>
      <c r="JQ87" s="243">
        <v>17.3913043478261</v>
      </c>
      <c r="JR87" s="243">
        <v>11.538461538461499</v>
      </c>
      <c r="JS87" s="243">
        <v>6.09756097560975</v>
      </c>
      <c r="JT87" s="243">
        <v>11.3924050632911</v>
      </c>
      <c r="JU87" s="243">
        <v>8.8607594936708907</v>
      </c>
      <c r="JV87" s="243">
        <v>11.764705882352899</v>
      </c>
      <c r="JW87" s="243">
        <v>15.2173913043478</v>
      </c>
      <c r="JX87" s="243">
        <v>7.6923076923076898</v>
      </c>
      <c r="JY87" s="243">
        <v>7.3170731707317103</v>
      </c>
      <c r="JZ87" s="243">
        <v>8.86075949367088</v>
      </c>
      <c r="KA87" s="243">
        <v>7.59493670886076</v>
      </c>
      <c r="KB87" s="243">
        <v>9.2436974789915993</v>
      </c>
      <c r="KC87" s="243">
        <v>14.5985401459854</v>
      </c>
      <c r="KD87" s="243">
        <v>10.5769230769231</v>
      </c>
      <c r="KE87" s="243">
        <v>1.2048192771084301</v>
      </c>
      <c r="KF87" s="128" t="str">
        <f t="shared" si="78"/>
        <v>--</v>
      </c>
      <c r="KG87" s="243">
        <v>12.6582278481013</v>
      </c>
      <c r="KH87" s="243">
        <v>4.95867768595041</v>
      </c>
      <c r="KI87" s="128" t="str">
        <f t="shared" si="79"/>
        <v>--</v>
      </c>
      <c r="KJ87" s="243">
        <v>11.6504854368932</v>
      </c>
      <c r="KK87" s="243">
        <v>6.1728395061728403</v>
      </c>
      <c r="KL87" s="243">
        <v>3.79746835443038</v>
      </c>
      <c r="KM87" s="243">
        <v>2.5</v>
      </c>
      <c r="KN87" s="243">
        <v>9.0909090909090899</v>
      </c>
      <c r="KO87" s="243">
        <v>7.8014184397163104</v>
      </c>
      <c r="KP87" s="243">
        <v>1.92307692307692</v>
      </c>
      <c r="KQ87" s="220">
        <v>5.8823529411764701</v>
      </c>
      <c r="KR87" s="220">
        <v>4.6511627906976702</v>
      </c>
      <c r="KS87" s="220">
        <v>11.764705882352899</v>
      </c>
      <c r="KT87" s="220">
        <v>11.6279069767442</v>
      </c>
      <c r="KU87" s="220">
        <v>17.647058823529399</v>
      </c>
      <c r="KV87" s="220">
        <v>15.294117647058799</v>
      </c>
      <c r="KW87" s="220">
        <v>5.8823529411764701</v>
      </c>
      <c r="KX87" s="220">
        <v>5.81395348837209</v>
      </c>
      <c r="KY87" s="128" t="str">
        <f t="shared" si="81"/>
        <v>--</v>
      </c>
      <c r="KZ87" s="128" t="str">
        <f t="shared" si="81"/>
        <v>--</v>
      </c>
      <c r="LA87" s="220">
        <v>0</v>
      </c>
      <c r="LB87" s="128" t="str">
        <f t="shared" si="80"/>
        <v>--</v>
      </c>
      <c r="LC87" s="295">
        <v>52.941176470588239</v>
      </c>
      <c r="LD87" s="295">
        <v>21.176470588235301</v>
      </c>
      <c r="LE87" s="295">
        <v>16.470588235294116</v>
      </c>
      <c r="LF87" s="295">
        <v>7.5000000000000027</v>
      </c>
      <c r="LG87" s="295">
        <v>29.885057471264368</v>
      </c>
      <c r="LH87" s="295">
        <v>25.203252032520322</v>
      </c>
      <c r="LI87" s="295">
        <v>18.309859154929573</v>
      </c>
      <c r="LJ87" s="295">
        <v>5.7692307692307683</v>
      </c>
      <c r="LK87" s="380">
        <v>18.333333333333339</v>
      </c>
      <c r="LL87" s="381">
        <v>19.587628865979383</v>
      </c>
      <c r="LM87" s="381">
        <v>19.811320754716984</v>
      </c>
      <c r="LN87" s="381">
        <v>7.8651685393258433</v>
      </c>
      <c r="LO87" s="380">
        <v>11.76470588235294</v>
      </c>
      <c r="LP87" s="381">
        <v>24.705882352941174</v>
      </c>
      <c r="LQ87" s="381">
        <v>21.428571428571431</v>
      </c>
      <c r="LR87" s="381">
        <v>6.2500000000000018</v>
      </c>
      <c r="LS87" s="381">
        <v>25.287356321839077</v>
      </c>
      <c r="LT87" s="381">
        <v>21.13821138211382</v>
      </c>
      <c r="LU87" s="381">
        <v>15.492957746478879</v>
      </c>
      <c r="LV87" s="381">
        <v>6.7307692307692317</v>
      </c>
      <c r="LW87" s="381">
        <v>14.406779661016946</v>
      </c>
      <c r="LX87" s="381">
        <v>16.494845360824748</v>
      </c>
      <c r="LY87" s="381">
        <v>14.150943396226415</v>
      </c>
      <c r="LZ87" s="381">
        <v>4.597701149425288</v>
      </c>
      <c r="MA87" s="380">
        <v>47.058823529411768</v>
      </c>
      <c r="MB87" s="381">
        <v>36.470588235294123</v>
      </c>
      <c r="MC87" s="381">
        <v>34.939759036144586</v>
      </c>
      <c r="MD87" s="381">
        <v>27.16049382716049</v>
      </c>
      <c r="ME87" s="381">
        <v>45.977011494252878</v>
      </c>
      <c r="MF87" s="381">
        <v>37.90322580645163</v>
      </c>
      <c r="MG87" s="381">
        <v>35.915492957746466</v>
      </c>
      <c r="MH87" s="381">
        <v>35.576923076923094</v>
      </c>
      <c r="MI87" s="381">
        <v>34.188034188034202</v>
      </c>
      <c r="MJ87" s="381">
        <v>33.333333333333314</v>
      </c>
      <c r="MK87" s="381">
        <v>33.962264150943398</v>
      </c>
      <c r="ML87" s="381">
        <v>18.181818181818187</v>
      </c>
      <c r="MM87" s="378" t="str">
        <f t="shared" si="82"/>
        <v>--</v>
      </c>
      <c r="MN87" s="381">
        <v>28.571428571428577</v>
      </c>
      <c r="MO87" s="381">
        <v>20.481927710843376</v>
      </c>
      <c r="MP87" s="381">
        <v>17.283950617283942</v>
      </c>
      <c r="MQ87" s="378" t="str">
        <f t="shared" si="83"/>
        <v>--</v>
      </c>
      <c r="MR87" s="381">
        <v>26.612903225806463</v>
      </c>
      <c r="MS87" s="381">
        <v>19.718309859154921</v>
      </c>
      <c r="MT87" s="381">
        <v>21.153846153846164</v>
      </c>
      <c r="MU87" s="378" t="str">
        <f t="shared" si="84"/>
        <v>--</v>
      </c>
      <c r="MV87" s="381">
        <v>22.680412371134025</v>
      </c>
      <c r="MW87" s="381">
        <v>25.714285714285719</v>
      </c>
      <c r="MX87" s="381">
        <v>15.73033707865169</v>
      </c>
      <c r="MY87" s="380">
        <v>35.294117647058833</v>
      </c>
      <c r="MZ87" s="381">
        <v>28.235294117647051</v>
      </c>
      <c r="NA87" s="381">
        <v>24.096385542168669</v>
      </c>
      <c r="NB87" s="381">
        <v>24.050632911392409</v>
      </c>
      <c r="NC87" s="381">
        <v>33.720930232558146</v>
      </c>
      <c r="ND87" s="381">
        <v>37.096774193548384</v>
      </c>
      <c r="NE87" s="381">
        <v>26.76056338028171</v>
      </c>
      <c r="NF87" s="381">
        <v>35.576923076923073</v>
      </c>
      <c r="NG87" s="381">
        <v>25.862068965517249</v>
      </c>
      <c r="NH87" s="381">
        <v>30.927835051546396</v>
      </c>
      <c r="NI87" s="381">
        <v>29.523809523809522</v>
      </c>
      <c r="NJ87" s="381">
        <v>21.59090909090909</v>
      </c>
      <c r="NK87" s="380">
        <v>11.764705882352942</v>
      </c>
      <c r="NL87" s="381">
        <v>15.294117647058826</v>
      </c>
      <c r="NM87" s="381">
        <v>10.714285714285715</v>
      </c>
      <c r="NN87" s="381">
        <v>7.4074074074074119</v>
      </c>
      <c r="NO87" s="381">
        <v>14.942528735632184</v>
      </c>
      <c r="NP87" s="381">
        <v>22.580645161290324</v>
      </c>
      <c r="NQ87" s="381">
        <v>16.901408450704228</v>
      </c>
      <c r="NR87" s="381">
        <v>2.9126213592233028</v>
      </c>
      <c r="NS87" s="381">
        <v>10.169491525423732</v>
      </c>
      <c r="NT87" s="381">
        <v>9.183673469387756</v>
      </c>
      <c r="NU87" s="381">
        <v>10.37735849056604</v>
      </c>
      <c r="NV87" s="381">
        <v>4.545454545454545</v>
      </c>
      <c r="NW87" s="380">
        <v>0</v>
      </c>
      <c r="NX87" s="381">
        <v>4.7058823529411766</v>
      </c>
      <c r="NY87" s="381">
        <v>10.843373493975905</v>
      </c>
      <c r="NZ87" s="381">
        <v>6.1728395061728412</v>
      </c>
      <c r="OA87" s="381">
        <v>10.344827586206895</v>
      </c>
      <c r="OB87" s="381">
        <v>9.6774193548387117</v>
      </c>
      <c r="OC87" s="381">
        <v>13.380281690140842</v>
      </c>
      <c r="OD87" s="381">
        <v>6.7961165048543695</v>
      </c>
      <c r="OE87" s="381">
        <v>4.2735042735042761</v>
      </c>
      <c r="OF87" s="381">
        <v>9.183673469387756</v>
      </c>
      <c r="OG87" s="381">
        <v>7.5471698113207557</v>
      </c>
      <c r="OH87" s="381">
        <v>4.5454545454545467</v>
      </c>
      <c r="OI87" s="380">
        <v>5.882352941176471</v>
      </c>
      <c r="OJ87" s="381">
        <v>7.0588235294117698</v>
      </c>
      <c r="OK87" s="381">
        <v>9.5238095238095219</v>
      </c>
      <c r="OL87" s="381">
        <v>7.4074074074074083</v>
      </c>
      <c r="OM87" s="381">
        <v>18.390804597701152</v>
      </c>
      <c r="ON87" s="381">
        <v>15.322580645161286</v>
      </c>
      <c r="OO87" s="381">
        <v>12.676056338028165</v>
      </c>
      <c r="OP87" s="381">
        <v>7.7669902912621325</v>
      </c>
      <c r="OQ87" s="381">
        <v>10.256410256410261</v>
      </c>
      <c r="OR87" s="381">
        <v>11.22448979591837</v>
      </c>
      <c r="OS87" s="381">
        <v>10.377358490566044</v>
      </c>
      <c r="OT87" s="381">
        <v>5.6818181818181808</v>
      </c>
      <c r="OU87" s="378" t="str">
        <f t="shared" si="85"/>
        <v>--</v>
      </c>
      <c r="OV87" s="381">
        <v>12.941176470588239</v>
      </c>
      <c r="OW87" s="381">
        <v>11.904761904761909</v>
      </c>
      <c r="OX87" s="381">
        <v>11.111111111111112</v>
      </c>
      <c r="OY87" s="378" t="str">
        <f t="shared" si="86"/>
        <v>--</v>
      </c>
      <c r="OZ87" s="381">
        <v>12.903225806451612</v>
      </c>
      <c r="PA87" s="381">
        <v>14.084507042253531</v>
      </c>
      <c r="PB87" s="381">
        <v>14.563106796116505</v>
      </c>
      <c r="PC87" s="378" t="str">
        <f t="shared" si="87"/>
        <v>--</v>
      </c>
      <c r="PD87" s="381">
        <v>13.265306122448976</v>
      </c>
      <c r="PE87" s="381">
        <v>10.377358490566039</v>
      </c>
      <c r="PF87" s="381">
        <v>7.9545454545454568</v>
      </c>
      <c r="PG87" s="380">
        <v>23.52941176470588</v>
      </c>
      <c r="PH87" s="381">
        <v>14.117647058823527</v>
      </c>
      <c r="PI87" s="381">
        <v>11.904761904761907</v>
      </c>
      <c r="PJ87" s="381">
        <v>11.111111111111107</v>
      </c>
      <c r="PK87" s="381">
        <v>12.643678160919544</v>
      </c>
      <c r="PL87" s="381">
        <v>22.580645161290317</v>
      </c>
      <c r="PM87" s="381">
        <v>16.901408450704235</v>
      </c>
      <c r="PN87" s="381">
        <v>12.621359223300976</v>
      </c>
      <c r="PO87" s="381">
        <v>10.256410256410259</v>
      </c>
      <c r="PP87" s="381">
        <v>10.204081632653059</v>
      </c>
      <c r="PQ87" s="381">
        <v>12.264150943396228</v>
      </c>
      <c r="PR87" s="381">
        <v>4.545454545454545</v>
      </c>
      <c r="PS87" s="380">
        <v>5.785123966942149</v>
      </c>
      <c r="PT87" s="381">
        <v>4.3010752688172023</v>
      </c>
      <c r="PU87" s="381">
        <v>7.6923076923076907</v>
      </c>
      <c r="PV87" s="381">
        <v>4.6511627906976729</v>
      </c>
      <c r="PW87" s="380">
        <v>8.264462809917358</v>
      </c>
      <c r="PX87" s="381">
        <v>5.434782608695655</v>
      </c>
      <c r="PY87" s="381">
        <v>10.576923076923077</v>
      </c>
      <c r="PZ87" s="381">
        <v>12.790697674418608</v>
      </c>
      <c r="QA87" s="380">
        <v>8.3333333333333339</v>
      </c>
      <c r="QB87" s="381">
        <v>9.6774193548387064</v>
      </c>
      <c r="QC87" s="381">
        <v>13.46153846153846</v>
      </c>
      <c r="QD87" s="381">
        <v>6.9767441860465107</v>
      </c>
      <c r="QE87" s="380">
        <v>5.7851239669421481</v>
      </c>
      <c r="QF87" s="381">
        <v>2.1739130434782608</v>
      </c>
      <c r="QG87" s="381">
        <v>13.592233009708741</v>
      </c>
      <c r="QH87" s="381">
        <v>10.46511627906977</v>
      </c>
      <c r="QI87" s="380">
        <v>11.764705882352942</v>
      </c>
      <c r="QJ87" s="381">
        <v>19.753086419753092</v>
      </c>
      <c r="QK87" s="381">
        <v>15.000000000000004</v>
      </c>
      <c r="QL87" s="381">
        <v>12.345679012345682</v>
      </c>
      <c r="QM87" s="378" t="str">
        <f t="shared" si="88"/>
        <v>--</v>
      </c>
      <c r="QN87" s="381">
        <v>22.950819672131139</v>
      </c>
      <c r="QO87" s="381">
        <v>21.276595744680858</v>
      </c>
      <c r="QP87" s="381">
        <v>18.269230769230774</v>
      </c>
      <c r="QQ87" s="378" t="str">
        <f t="shared" si="89"/>
        <v>--</v>
      </c>
      <c r="QR87" s="381">
        <v>18.681318681318679</v>
      </c>
      <c r="QS87" s="381">
        <v>21.568627450980394</v>
      </c>
      <c r="QT87" s="381">
        <v>17.441860465116282</v>
      </c>
      <c r="QU87" s="380">
        <v>11.764705882352942</v>
      </c>
      <c r="QV87" s="381">
        <v>12.345679012345681</v>
      </c>
      <c r="QW87" s="381">
        <v>17.5</v>
      </c>
      <c r="QX87" s="381">
        <v>11.25</v>
      </c>
      <c r="QY87" s="378" t="str">
        <f t="shared" si="90"/>
        <v>--</v>
      </c>
      <c r="QZ87" s="381">
        <v>24.793388429752071</v>
      </c>
      <c r="RA87" s="381">
        <v>17.730496453900702</v>
      </c>
      <c r="RB87" s="381">
        <v>14.423076923076923</v>
      </c>
      <c r="RC87" s="378" t="str">
        <f t="shared" si="91"/>
        <v>--</v>
      </c>
      <c r="RD87" s="381">
        <v>10.989010989010985</v>
      </c>
      <c r="RE87" s="381">
        <v>16.831683168316832</v>
      </c>
      <c r="RF87" s="381">
        <v>8.2352941176470598</v>
      </c>
    </row>
    <row r="88" spans="1:474" x14ac:dyDescent="0.25">
      <c r="A88" s="114">
        <v>84</v>
      </c>
      <c r="B88" s="93" t="s">
        <v>84</v>
      </c>
      <c r="C88" s="126">
        <v>18.681318681318679</v>
      </c>
      <c r="D88" s="126">
        <v>27.102803738317771</v>
      </c>
      <c r="E88" s="126">
        <v>15.625000000000005</v>
      </c>
      <c r="F88" s="126">
        <v>18.421052631578945</v>
      </c>
      <c r="G88" s="126">
        <v>14.141414141414138</v>
      </c>
      <c r="H88" s="126">
        <v>8.2191780821917817</v>
      </c>
      <c r="I88" s="126">
        <v>26.829268292682919</v>
      </c>
      <c r="J88" s="126">
        <v>15.748031496063</v>
      </c>
      <c r="K88" s="126">
        <v>16.049382716049386</v>
      </c>
      <c r="L88" s="126">
        <v>7.4626865671641784</v>
      </c>
      <c r="M88" s="128">
        <v>15.116279069767442</v>
      </c>
      <c r="N88" s="128">
        <v>13.725490196078438</v>
      </c>
      <c r="O88" s="128">
        <v>30.120481927710838</v>
      </c>
      <c r="P88" s="128">
        <v>25.373134328358212</v>
      </c>
      <c r="Q88" s="128">
        <v>1.6666666666666663</v>
      </c>
      <c r="R88" s="128">
        <v>56.521739130434803</v>
      </c>
      <c r="S88" s="128">
        <v>50.92592592592591</v>
      </c>
      <c r="T88" s="128">
        <v>23.958333333333325</v>
      </c>
      <c r="U88" s="128">
        <v>64.347826086956474</v>
      </c>
      <c r="V88" s="128">
        <v>32.989690721649474</v>
      </c>
      <c r="W88" s="128">
        <v>37.5</v>
      </c>
      <c r="X88" s="128">
        <v>65.060240963855406</v>
      </c>
      <c r="Y88" s="128">
        <v>34.645669291338564</v>
      </c>
      <c r="Z88" s="128">
        <v>18.518518518518523</v>
      </c>
      <c r="AA88" s="128">
        <v>44.776119402985081</v>
      </c>
      <c r="AB88" s="132">
        <v>37.931034482758626</v>
      </c>
      <c r="AC88" s="132">
        <v>19.607843137254903</v>
      </c>
      <c r="AD88" s="132">
        <v>66.265060240963862</v>
      </c>
      <c r="AE88" s="132">
        <v>47.761194029850749</v>
      </c>
      <c r="AF88" s="128">
        <v>13.33333333333333</v>
      </c>
      <c r="AG88" s="126">
        <v>33.333333333333336</v>
      </c>
      <c r="AH88" s="126">
        <v>28.971962616822424</v>
      </c>
      <c r="AI88" s="133">
        <v>14.583333333333336</v>
      </c>
      <c r="AJ88" s="133">
        <v>30.434782608695667</v>
      </c>
      <c r="AK88" s="128">
        <v>16.326530612244909</v>
      </c>
      <c r="AL88" s="128">
        <v>16.666666666666661</v>
      </c>
      <c r="AM88" s="128">
        <v>45.783132530120483</v>
      </c>
      <c r="AN88" s="128">
        <v>18.8976377952756</v>
      </c>
      <c r="AO88" s="128">
        <v>16.049382716049386</v>
      </c>
      <c r="AP88" s="128">
        <v>37.313432835820898</v>
      </c>
      <c r="AQ88" s="128">
        <v>28.235294117647058</v>
      </c>
      <c r="AR88" s="128">
        <v>14.000000000000002</v>
      </c>
      <c r="AS88" s="128">
        <v>42.168674698795179</v>
      </c>
      <c r="AT88" s="128">
        <v>34.32835820895523</v>
      </c>
      <c r="AU88" s="128">
        <v>5</v>
      </c>
      <c r="AV88" s="128" t="s">
        <v>286</v>
      </c>
      <c r="AW88" s="128" t="s">
        <v>286</v>
      </c>
      <c r="AX88" s="132" t="s">
        <v>286</v>
      </c>
      <c r="AY88" s="132" t="s">
        <v>286</v>
      </c>
      <c r="AZ88" s="132" t="s">
        <v>286</v>
      </c>
      <c r="BA88" s="132" t="s">
        <v>286</v>
      </c>
      <c r="BB88" s="128" t="s">
        <v>286</v>
      </c>
      <c r="BC88" s="132" t="s">
        <v>286</v>
      </c>
      <c r="BD88" s="132" t="s">
        <v>286</v>
      </c>
      <c r="BE88" s="132" t="s">
        <v>286</v>
      </c>
      <c r="BF88" s="132">
        <v>21.590909090909093</v>
      </c>
      <c r="BG88" s="128">
        <v>20.7920792079208</v>
      </c>
      <c r="BH88" s="121" t="s">
        <v>286</v>
      </c>
      <c r="BI88" s="121">
        <v>32.35294117647058</v>
      </c>
      <c r="BJ88" s="121">
        <v>13.333333333333332</v>
      </c>
      <c r="BK88" s="121" t="s">
        <v>286</v>
      </c>
      <c r="BL88" s="128" t="s">
        <v>286</v>
      </c>
      <c r="BM88" s="121" t="s">
        <v>286</v>
      </c>
      <c r="BN88" s="114" t="s">
        <v>286</v>
      </c>
      <c r="BO88" s="114" t="s">
        <v>286</v>
      </c>
      <c r="BP88" s="114" t="s">
        <v>286</v>
      </c>
      <c r="BQ88" s="128" t="s">
        <v>286</v>
      </c>
      <c r="BR88" s="121" t="s">
        <v>286</v>
      </c>
      <c r="BS88" s="121" t="s">
        <v>286</v>
      </c>
      <c r="BT88" s="121" t="s">
        <v>286</v>
      </c>
      <c r="BU88" s="128">
        <v>30.68181818181818</v>
      </c>
      <c r="BV88" s="121">
        <v>30.392156862745107</v>
      </c>
      <c r="BW88" s="121" t="s">
        <v>286</v>
      </c>
      <c r="BX88" s="121">
        <v>26.865671641791042</v>
      </c>
      <c r="BY88" s="128">
        <v>10</v>
      </c>
      <c r="BZ88" s="121">
        <v>27.173913043478262</v>
      </c>
      <c r="CA88" s="121">
        <v>55.555555555555543</v>
      </c>
      <c r="CB88" s="121">
        <v>22.916666666666671</v>
      </c>
      <c r="CC88" s="128">
        <v>28.448275862068972</v>
      </c>
      <c r="CD88" s="121">
        <v>25.742574257425748</v>
      </c>
      <c r="CE88" s="121">
        <v>30.136986301369863</v>
      </c>
      <c r="CF88" s="121">
        <v>33.720930232558146</v>
      </c>
      <c r="CG88" s="128">
        <v>30.708661417322833</v>
      </c>
      <c r="CH88" s="121">
        <v>35.365853658536594</v>
      </c>
      <c r="CI88" s="121">
        <v>23.529411764705888</v>
      </c>
      <c r="CJ88" s="121">
        <v>26.966292134831463</v>
      </c>
      <c r="CK88" s="121">
        <v>24.50980392156864</v>
      </c>
      <c r="CL88" s="121">
        <v>30.8641975308642</v>
      </c>
      <c r="CM88" s="121">
        <v>37.142857142857146</v>
      </c>
      <c r="CN88" s="121">
        <v>27.868852459016384</v>
      </c>
      <c r="CO88" s="121">
        <v>5.4945054945054936</v>
      </c>
      <c r="CP88" s="128">
        <v>26.168224299065422</v>
      </c>
      <c r="CQ88" s="121">
        <v>11.458333333333334</v>
      </c>
      <c r="CR88" s="121">
        <v>3.5087719298245599</v>
      </c>
      <c r="CS88" s="114">
        <v>6.9306930693069324</v>
      </c>
      <c r="CT88" s="114">
        <v>9.5890410958904084</v>
      </c>
      <c r="CU88" s="128">
        <v>10.975609756097557</v>
      </c>
      <c r="CV88" s="121">
        <v>7.0866141732283481</v>
      </c>
      <c r="CW88" s="121">
        <v>10.975609756097564</v>
      </c>
      <c r="CX88" s="114">
        <v>1.5384615384615385</v>
      </c>
      <c r="CY88" s="114">
        <v>4.6511627906976747</v>
      </c>
      <c r="CZ88" s="128">
        <v>2.9126213592233001</v>
      </c>
      <c r="DA88" s="121">
        <v>6.0975609756097562</v>
      </c>
      <c r="DB88" s="121">
        <v>9.0909090909090899</v>
      </c>
      <c r="DC88" s="114">
        <v>3.2786885245901631</v>
      </c>
      <c r="DD88" s="114" t="s">
        <v>286</v>
      </c>
      <c r="DE88" s="128" t="s">
        <v>286</v>
      </c>
      <c r="DF88" s="121" t="s">
        <v>286</v>
      </c>
      <c r="DG88" s="121" t="s">
        <v>286</v>
      </c>
      <c r="DH88" s="114" t="s">
        <v>286</v>
      </c>
      <c r="DI88" s="114" t="s">
        <v>286</v>
      </c>
      <c r="DJ88" s="128" t="s">
        <v>286</v>
      </c>
      <c r="DK88" s="121" t="s">
        <v>286</v>
      </c>
      <c r="DL88" s="121" t="s">
        <v>286</v>
      </c>
      <c r="DM88" s="121">
        <v>38.805970149253731</v>
      </c>
      <c r="DN88" s="121">
        <v>38.636363636363633</v>
      </c>
      <c r="DO88" s="128">
        <v>26.732673267326735</v>
      </c>
      <c r="DP88" s="121">
        <v>51.19047619047619</v>
      </c>
      <c r="DQ88" s="121">
        <v>41.428571428571431</v>
      </c>
      <c r="DR88" s="121">
        <v>26.229508196721302</v>
      </c>
      <c r="DS88" s="121" t="s">
        <v>286</v>
      </c>
      <c r="DT88" s="128" t="s">
        <v>286</v>
      </c>
      <c r="DU88" s="131" t="s">
        <v>286</v>
      </c>
      <c r="DV88" s="131" t="s">
        <v>286</v>
      </c>
      <c r="DW88" s="114" t="s">
        <v>286</v>
      </c>
      <c r="DX88" s="131" t="s">
        <v>286</v>
      </c>
      <c r="DY88" s="128" t="s">
        <v>286</v>
      </c>
      <c r="DZ88" s="128" t="s">
        <v>286</v>
      </c>
      <c r="EA88" s="128" t="s">
        <v>286</v>
      </c>
      <c r="EB88" s="128">
        <v>47.058823529411754</v>
      </c>
      <c r="EC88" s="128">
        <v>48.8888888888889</v>
      </c>
      <c r="ED88" s="128">
        <v>45.098039215686256</v>
      </c>
      <c r="EE88" s="128">
        <v>39.024390243902452</v>
      </c>
      <c r="EF88" s="128">
        <v>62.318840579710148</v>
      </c>
      <c r="EG88" s="128">
        <v>36.06557377049181</v>
      </c>
      <c r="EH88" s="128">
        <v>1.0869565217391302</v>
      </c>
      <c r="EI88" s="128">
        <v>12.037037037037035</v>
      </c>
      <c r="EJ88" s="128">
        <v>7.2164948453608293</v>
      </c>
      <c r="EK88" s="128">
        <v>1.7391304347826086</v>
      </c>
      <c r="EL88" s="121">
        <v>2.9702970297029712</v>
      </c>
      <c r="EM88" s="121">
        <v>2.7397260273972606</v>
      </c>
      <c r="EN88" s="121">
        <v>2.3529411764705879</v>
      </c>
      <c r="EO88" s="121">
        <v>4.7619047619047619</v>
      </c>
      <c r="EP88" s="128">
        <v>6.0975609756097553</v>
      </c>
      <c r="EQ88" s="121">
        <v>0</v>
      </c>
      <c r="ER88" s="121">
        <v>6.8181818181818201</v>
      </c>
      <c r="ES88" s="121">
        <v>1.9607843137254894</v>
      </c>
      <c r="ET88" s="121">
        <v>6.0240963855421708</v>
      </c>
      <c r="EU88" s="128">
        <v>18.571428571428562</v>
      </c>
      <c r="EV88" s="121">
        <v>1.6393442622950816</v>
      </c>
      <c r="EW88" s="121">
        <v>6.5217391304347814</v>
      </c>
      <c r="EX88" s="121">
        <v>12.264150943396233</v>
      </c>
      <c r="EY88" s="121">
        <v>5.2083333333333348</v>
      </c>
      <c r="EZ88" s="128">
        <v>8.7719298245614059</v>
      </c>
      <c r="FA88" s="121">
        <v>4.0404040404040407</v>
      </c>
      <c r="FB88" s="121">
        <v>5.479452054794522</v>
      </c>
      <c r="FC88" s="121">
        <v>12.941176470588239</v>
      </c>
      <c r="FD88" s="121">
        <v>5.6451612903225818</v>
      </c>
      <c r="FE88" s="128">
        <v>9.7560975609756078</v>
      </c>
      <c r="FF88" s="121">
        <v>2.8985507246376812</v>
      </c>
      <c r="FG88" s="121">
        <v>10.227272727272727</v>
      </c>
      <c r="FH88" s="121">
        <v>1.98019801980198</v>
      </c>
      <c r="FI88" s="121">
        <v>9.6385542168674672</v>
      </c>
      <c r="FJ88" s="128">
        <v>13.043478260869565</v>
      </c>
      <c r="FK88" s="121">
        <v>1.6393442622950816</v>
      </c>
      <c r="FL88" s="121">
        <v>15.384615384615387</v>
      </c>
      <c r="FM88" s="121">
        <v>37.73584905660379</v>
      </c>
      <c r="FN88" s="121">
        <v>17.894736842105267</v>
      </c>
      <c r="FO88" s="128">
        <v>11.403508771929825</v>
      </c>
      <c r="FP88" s="121">
        <v>17.171717171717177</v>
      </c>
      <c r="FQ88" s="121">
        <v>19.17808219178082</v>
      </c>
      <c r="FR88" s="121">
        <v>12.941176470588237</v>
      </c>
      <c r="FS88" s="121">
        <v>22.950819672131153</v>
      </c>
      <c r="FT88" s="128">
        <v>15.853658536585368</v>
      </c>
      <c r="FU88" s="121">
        <v>7.2463768115942031</v>
      </c>
      <c r="FV88" s="121">
        <v>11.627906976744182</v>
      </c>
      <c r="FW88" s="121">
        <v>8.9108910891089064</v>
      </c>
      <c r="FX88" s="121">
        <v>8.4337349397590362</v>
      </c>
      <c r="FY88" s="128">
        <v>18.840579710144919</v>
      </c>
      <c r="FZ88" s="121">
        <v>3.3333333333333326</v>
      </c>
      <c r="GA88" s="121">
        <v>39.560439560439548</v>
      </c>
      <c r="GB88" s="121">
        <v>43.925233644859837</v>
      </c>
      <c r="GC88" s="121">
        <v>15.789473684210526</v>
      </c>
      <c r="GD88" s="128">
        <v>28.070175438596497</v>
      </c>
      <c r="GE88" s="121">
        <v>22.000000000000004</v>
      </c>
      <c r="GF88" s="121">
        <v>20.547945205479451</v>
      </c>
      <c r="GG88" s="121">
        <v>29.76190476190477</v>
      </c>
      <c r="GH88" s="121">
        <v>28.099173553719012</v>
      </c>
      <c r="GI88" s="128">
        <v>19.753086419753082</v>
      </c>
      <c r="GJ88" s="121">
        <v>16.176470588235297</v>
      </c>
      <c r="GK88" s="121">
        <v>19.047619047619047</v>
      </c>
      <c r="GL88" s="121">
        <v>7.9207920792079261</v>
      </c>
      <c r="GM88" s="130">
        <v>28.915662650602407</v>
      </c>
      <c r="GN88" s="128">
        <v>28.985507246376809</v>
      </c>
      <c r="GO88" s="121">
        <v>4.9999999999999991</v>
      </c>
      <c r="GP88" s="121">
        <v>4.3956043956043951</v>
      </c>
      <c r="GQ88" s="121">
        <v>42.990654205607463</v>
      </c>
      <c r="GR88" s="121">
        <v>25.263157894736846</v>
      </c>
      <c r="GS88" s="128">
        <v>5.2631578947368425</v>
      </c>
      <c r="GT88" s="121">
        <v>13.131313131313133</v>
      </c>
      <c r="GU88" s="121">
        <v>29.166666666666671</v>
      </c>
      <c r="GV88" s="121">
        <v>4.7619047619047619</v>
      </c>
      <c r="GW88" s="121">
        <v>19.166666666666661</v>
      </c>
      <c r="GX88" s="128">
        <v>20.731707317073162</v>
      </c>
      <c r="GY88" s="128">
        <v>5.7971014492753623</v>
      </c>
      <c r="GZ88" s="128">
        <v>20.68965517241379</v>
      </c>
      <c r="HA88" s="128">
        <v>22.772277227722771</v>
      </c>
      <c r="HB88" s="128">
        <v>5.9523809523809534</v>
      </c>
      <c r="HC88" s="128">
        <v>21.739130434782613</v>
      </c>
      <c r="HD88" s="128">
        <v>15</v>
      </c>
      <c r="HE88" s="128" t="s">
        <v>286</v>
      </c>
      <c r="HF88" s="128" t="s">
        <v>286</v>
      </c>
      <c r="HG88" s="128" t="s">
        <v>286</v>
      </c>
      <c r="HH88" s="128" t="s">
        <v>286</v>
      </c>
      <c r="HI88" s="128" t="s">
        <v>286</v>
      </c>
      <c r="HJ88" s="128" t="s">
        <v>286</v>
      </c>
      <c r="HK88" s="128" t="s">
        <v>286</v>
      </c>
      <c r="HL88" s="121" t="s">
        <v>286</v>
      </c>
      <c r="HM88" s="121" t="s">
        <v>286</v>
      </c>
      <c r="HN88" s="121" t="s">
        <v>286</v>
      </c>
      <c r="HO88" s="121">
        <v>9.0909090909090882</v>
      </c>
      <c r="HP88" s="128">
        <v>13.861386138613859</v>
      </c>
      <c r="HQ88" s="121" t="s">
        <v>286</v>
      </c>
      <c r="HR88" s="121">
        <v>17.142857142857142</v>
      </c>
      <c r="HS88" s="121">
        <v>6.5573770491803263</v>
      </c>
      <c r="HT88" s="129">
        <v>8.6956521739130448</v>
      </c>
      <c r="HU88" s="128">
        <v>12.149532710280379</v>
      </c>
      <c r="HV88" s="114">
        <v>10.41666666666667</v>
      </c>
      <c r="HW88" s="114">
        <v>10.434782608695651</v>
      </c>
      <c r="HX88" s="114">
        <v>4.0404040404040407</v>
      </c>
      <c r="HY88" s="114">
        <v>8.2191780821917799</v>
      </c>
      <c r="HZ88" s="114">
        <v>16.867469879518062</v>
      </c>
      <c r="IA88" s="114">
        <v>6.2992125984251981</v>
      </c>
      <c r="IB88" s="114">
        <v>7.3170731707317085</v>
      </c>
      <c r="IC88" s="114">
        <v>7.2463768115942049</v>
      </c>
      <c r="ID88" s="114">
        <v>10.465116279069766</v>
      </c>
      <c r="IE88" s="114">
        <v>3.9603960396039604</v>
      </c>
      <c r="IF88" s="114">
        <v>13.253012048192769</v>
      </c>
      <c r="IG88" s="114">
        <v>14.285714285714281</v>
      </c>
      <c r="IH88" s="114">
        <v>4.9180327868852469</v>
      </c>
      <c r="II88" s="114">
        <v>1.0989010989010985</v>
      </c>
      <c r="IJ88" s="114">
        <v>10.377358490566037</v>
      </c>
      <c r="IK88" s="114">
        <v>8.2474226804123667</v>
      </c>
      <c r="IL88" s="114">
        <v>7.0796460176991172</v>
      </c>
      <c r="IM88" s="114">
        <v>4.0404040404040416</v>
      </c>
      <c r="IN88" s="114">
        <v>6.8493150684931523</v>
      </c>
      <c r="IO88" s="114">
        <v>6.0240963855421725</v>
      </c>
      <c r="IP88" s="114">
        <v>7.9365079365079367</v>
      </c>
      <c r="IQ88" s="114">
        <v>8.5365853658536537</v>
      </c>
      <c r="IR88" s="114">
        <v>0</v>
      </c>
      <c r="IS88" s="114">
        <v>6.8181818181818192</v>
      </c>
      <c r="IT88" s="114">
        <v>2.9702970297029703</v>
      </c>
      <c r="IU88" s="114">
        <v>8.4337349397590309</v>
      </c>
      <c r="IV88" s="114">
        <v>7.1428571428571432</v>
      </c>
      <c r="IW88" s="114">
        <v>1.6393442622950816</v>
      </c>
      <c r="IX88" s="114" t="str">
        <f t="shared" si="113"/>
        <v>--</v>
      </c>
      <c r="IY88" s="114" t="str">
        <f t="shared" si="113"/>
        <v>--</v>
      </c>
      <c r="IZ88" s="114" t="str">
        <f t="shared" si="113"/>
        <v>--</v>
      </c>
      <c r="JA88" s="114" t="str">
        <f t="shared" si="113"/>
        <v>--</v>
      </c>
      <c r="JB88" s="114" t="str">
        <f t="shared" si="113"/>
        <v>--</v>
      </c>
      <c r="JC88" s="114" t="str">
        <f t="shared" si="113"/>
        <v>--</v>
      </c>
      <c r="JD88" s="114" t="str">
        <f t="shared" si="113"/>
        <v>--</v>
      </c>
      <c r="JE88" s="114" t="str">
        <f t="shared" si="113"/>
        <v>--</v>
      </c>
      <c r="JF88" s="114" t="str">
        <f t="shared" si="113"/>
        <v>--</v>
      </c>
      <c r="JG88" s="243">
        <v>11.5942028985507</v>
      </c>
      <c r="JH88" s="243">
        <v>8.3333333333333304</v>
      </c>
      <c r="JI88" s="243">
        <v>10.126582278480999</v>
      </c>
      <c r="JJ88" s="243">
        <v>6.9444444444444402</v>
      </c>
      <c r="JK88" s="243">
        <v>8.1395348837209305</v>
      </c>
      <c r="JL88" s="243">
        <v>4.6875</v>
      </c>
      <c r="JM88" s="243">
        <v>17.3913043478261</v>
      </c>
      <c r="JN88" s="243">
        <v>8.3333333333333304</v>
      </c>
      <c r="JO88" s="243">
        <v>8.8607594936708907</v>
      </c>
      <c r="JP88" s="243">
        <v>8.3333333333333304</v>
      </c>
      <c r="JQ88" s="243">
        <v>11.6279069767442</v>
      </c>
      <c r="JR88" s="243">
        <v>7.8125</v>
      </c>
      <c r="JS88" s="243">
        <v>11.5942028985507</v>
      </c>
      <c r="JT88" s="243">
        <v>5.9523809523809499</v>
      </c>
      <c r="JU88" s="243">
        <v>7.5</v>
      </c>
      <c r="JV88" s="243">
        <v>6.9444444444444402</v>
      </c>
      <c r="JW88" s="243">
        <v>12.790697674418601</v>
      </c>
      <c r="JX88" s="243">
        <v>4.6875</v>
      </c>
      <c r="JY88" s="243">
        <v>13.0434782608696</v>
      </c>
      <c r="JZ88" s="243">
        <v>5.9523809523809499</v>
      </c>
      <c r="KA88" s="243">
        <v>12.5</v>
      </c>
      <c r="KB88" s="243">
        <v>9.7222222222222197</v>
      </c>
      <c r="KC88" s="243">
        <v>9.3023255813953494</v>
      </c>
      <c r="KD88" s="243">
        <v>20</v>
      </c>
      <c r="KE88" s="243">
        <v>5.8823529411764701</v>
      </c>
      <c r="KF88" s="128" t="str">
        <f t="shared" si="78"/>
        <v>--</v>
      </c>
      <c r="KG88" s="243">
        <v>11.3924050632911</v>
      </c>
      <c r="KH88" s="243">
        <v>1.3888888888888899</v>
      </c>
      <c r="KI88" s="128" t="str">
        <f t="shared" si="79"/>
        <v>--</v>
      </c>
      <c r="KJ88" s="243">
        <v>14.0625</v>
      </c>
      <c r="KK88" s="243">
        <v>8.5714285714285694</v>
      </c>
      <c r="KL88" s="243">
        <v>8.3333333333333304</v>
      </c>
      <c r="KM88" s="243">
        <v>6.3291139240506302</v>
      </c>
      <c r="KN88" s="243">
        <v>11.1111111111111</v>
      </c>
      <c r="KO88" s="243">
        <v>5.81395348837209</v>
      </c>
      <c r="KP88" s="243">
        <v>9.375</v>
      </c>
      <c r="KQ88" s="220">
        <v>3.7735849056603801</v>
      </c>
      <c r="KR88" s="220">
        <v>0</v>
      </c>
      <c r="KS88" s="220">
        <v>13.207547169811299</v>
      </c>
      <c r="KT88" s="220">
        <v>6.6666666666666696</v>
      </c>
      <c r="KU88" s="220">
        <v>24.528301886792399</v>
      </c>
      <c r="KV88" s="220">
        <v>10</v>
      </c>
      <c r="KW88" s="220">
        <v>1.88679245283019</v>
      </c>
      <c r="KX88" s="220">
        <v>3.3333333333333299</v>
      </c>
      <c r="KY88" s="128" t="str">
        <f t="shared" si="81"/>
        <v>--</v>
      </c>
      <c r="KZ88" s="128" t="str">
        <f t="shared" si="81"/>
        <v>--</v>
      </c>
      <c r="LA88" s="220">
        <v>5.6603773584905701</v>
      </c>
      <c r="LB88" s="128" t="str">
        <f t="shared" si="80"/>
        <v>--</v>
      </c>
      <c r="LC88" s="295">
        <v>24.07407407407408</v>
      </c>
      <c r="LD88" s="295">
        <v>21.428571428571423</v>
      </c>
      <c r="LE88" s="295">
        <v>11.764705882352946</v>
      </c>
      <c r="LF88" s="295">
        <v>11.250000000000005</v>
      </c>
      <c r="LG88" s="295">
        <v>26.666666666666657</v>
      </c>
      <c r="LH88" s="295">
        <v>5.5555555555555571</v>
      </c>
      <c r="LI88" s="295">
        <v>11.494252873563218</v>
      </c>
      <c r="LJ88" s="295">
        <v>9.2307692307692317</v>
      </c>
      <c r="LK88" s="380">
        <v>40.909090909090914</v>
      </c>
      <c r="LL88" s="381">
        <v>16.981132075471699</v>
      </c>
      <c r="LM88" s="381">
        <v>15.873015873015877</v>
      </c>
      <c r="LN88" s="381">
        <v>10.416666666666668</v>
      </c>
      <c r="LO88" s="380">
        <v>22.641509433962263</v>
      </c>
      <c r="LP88" s="381">
        <v>11.428571428571434</v>
      </c>
      <c r="LQ88" s="381">
        <v>9.4117647058823479</v>
      </c>
      <c r="LR88" s="381">
        <v>6.2499999999999991</v>
      </c>
      <c r="LS88" s="381">
        <v>16.666666666666668</v>
      </c>
      <c r="LT88" s="381">
        <v>13.888888888888893</v>
      </c>
      <c r="LU88" s="381">
        <v>8.0459770114942533</v>
      </c>
      <c r="LV88" s="381">
        <v>7.6923076923076907</v>
      </c>
      <c r="LW88" s="381">
        <v>27.272727272727273</v>
      </c>
      <c r="LX88" s="381">
        <v>18.867924528301891</v>
      </c>
      <c r="LY88" s="381">
        <v>22.222222222222221</v>
      </c>
      <c r="LZ88" s="381">
        <v>4.2553191489361701</v>
      </c>
      <c r="MA88" s="380">
        <v>28.301886792452827</v>
      </c>
      <c r="MB88" s="381">
        <v>39.999999999999986</v>
      </c>
      <c r="MC88" s="381">
        <v>27.058823529411757</v>
      </c>
      <c r="MD88" s="381">
        <v>22.500000000000004</v>
      </c>
      <c r="ME88" s="381">
        <v>29.999999999999996</v>
      </c>
      <c r="MF88" s="381">
        <v>23.611111111111111</v>
      </c>
      <c r="MG88" s="381">
        <v>27.586206896551726</v>
      </c>
      <c r="MH88" s="381">
        <v>37.878787878787868</v>
      </c>
      <c r="MI88" s="381">
        <v>42.222222222222229</v>
      </c>
      <c r="MJ88" s="381">
        <v>32.075471698113205</v>
      </c>
      <c r="MK88" s="381">
        <v>49.206349206349202</v>
      </c>
      <c r="ML88" s="381">
        <v>29.787234042553187</v>
      </c>
      <c r="MM88" s="378" t="str">
        <f t="shared" si="82"/>
        <v>--</v>
      </c>
      <c r="MN88" s="381">
        <v>22.857142857142858</v>
      </c>
      <c r="MO88" s="381">
        <v>23.529411764705891</v>
      </c>
      <c r="MP88" s="381">
        <v>22.500000000000004</v>
      </c>
      <c r="MQ88" s="378" t="str">
        <f t="shared" si="83"/>
        <v>--</v>
      </c>
      <c r="MR88" s="381">
        <v>27.777777777777779</v>
      </c>
      <c r="MS88" s="381">
        <v>20.689655172413794</v>
      </c>
      <c r="MT88" s="381">
        <v>23.07692307692308</v>
      </c>
      <c r="MU88" s="378" t="str">
        <f t="shared" si="84"/>
        <v>--</v>
      </c>
      <c r="MV88" s="381">
        <v>33.96226415094339</v>
      </c>
      <c r="MW88" s="381">
        <v>22.222222222222218</v>
      </c>
      <c r="MX88" s="381">
        <v>18.75</v>
      </c>
      <c r="MY88" s="380">
        <v>37.735849056603783</v>
      </c>
      <c r="MZ88" s="381">
        <v>31.428571428571441</v>
      </c>
      <c r="NA88" s="381">
        <v>24.705882352941174</v>
      </c>
      <c r="NB88" s="381">
        <v>28.75</v>
      </c>
      <c r="NC88" s="381">
        <v>24.999999999999993</v>
      </c>
      <c r="ND88" s="381">
        <v>29.166666666666661</v>
      </c>
      <c r="NE88" s="381">
        <v>36.781609195402282</v>
      </c>
      <c r="NF88" s="381">
        <v>38.461538461538467</v>
      </c>
      <c r="NG88" s="381">
        <v>47.72727272727272</v>
      </c>
      <c r="NH88" s="381">
        <v>28.301886792452827</v>
      </c>
      <c r="NI88" s="381">
        <v>36.507936507936513</v>
      </c>
      <c r="NJ88" s="381">
        <v>21.276595744680851</v>
      </c>
      <c r="NK88" s="380">
        <v>13.20754716981132</v>
      </c>
      <c r="NL88" s="381">
        <v>12.857142857142861</v>
      </c>
      <c r="NM88" s="381">
        <v>5.8823529411764728</v>
      </c>
      <c r="NN88" s="381">
        <v>10</v>
      </c>
      <c r="NO88" s="381">
        <v>15.000000000000002</v>
      </c>
      <c r="NP88" s="381">
        <v>6.9444444444444429</v>
      </c>
      <c r="NQ88" s="381">
        <v>6.8965517241379315</v>
      </c>
      <c r="NR88" s="381">
        <v>0</v>
      </c>
      <c r="NS88" s="381">
        <v>17.39130434782609</v>
      </c>
      <c r="NT88" s="381">
        <v>9.615384615384615</v>
      </c>
      <c r="NU88" s="381">
        <v>7.8125</v>
      </c>
      <c r="NV88" s="381">
        <v>2.0833333333333335</v>
      </c>
      <c r="NW88" s="380">
        <v>3.773584905660377</v>
      </c>
      <c r="NX88" s="381">
        <v>7.1428571428571441</v>
      </c>
      <c r="NY88" s="381">
        <v>12.941176470588236</v>
      </c>
      <c r="NZ88" s="381">
        <v>10</v>
      </c>
      <c r="OA88" s="381">
        <v>8.3333333333333375</v>
      </c>
      <c r="OB88" s="381">
        <v>13.888888888888888</v>
      </c>
      <c r="OC88" s="381">
        <v>4.597701149425288</v>
      </c>
      <c r="OD88" s="381">
        <v>4.615384615384615</v>
      </c>
      <c r="OE88" s="381">
        <v>6.8181818181818166</v>
      </c>
      <c r="OF88" s="381">
        <v>9.615384615384615</v>
      </c>
      <c r="OG88" s="381">
        <v>10.937500000000004</v>
      </c>
      <c r="OH88" s="381">
        <v>6.2500000000000009</v>
      </c>
      <c r="OI88" s="380">
        <v>20.754716981132081</v>
      </c>
      <c r="OJ88" s="381">
        <v>20</v>
      </c>
      <c r="OK88" s="381">
        <v>11.764705882352942</v>
      </c>
      <c r="OL88" s="381">
        <v>7.5</v>
      </c>
      <c r="OM88" s="381">
        <v>9.9999999999999982</v>
      </c>
      <c r="ON88" s="381">
        <v>5.5555555555555571</v>
      </c>
      <c r="OO88" s="381">
        <v>8.1395348837209305</v>
      </c>
      <c r="OP88" s="381">
        <v>16.666666666666671</v>
      </c>
      <c r="OQ88" s="381">
        <v>9.0909090909090882</v>
      </c>
      <c r="OR88" s="381">
        <v>5.6603773584905657</v>
      </c>
      <c r="OS88" s="381">
        <v>23.437499999999996</v>
      </c>
      <c r="OT88" s="381">
        <v>6.3829787234042552</v>
      </c>
      <c r="OU88" s="378" t="str">
        <f t="shared" si="85"/>
        <v>--</v>
      </c>
      <c r="OV88" s="381">
        <v>11.428571428571427</v>
      </c>
      <c r="OW88" s="381">
        <v>5.9523809523809543</v>
      </c>
      <c r="OX88" s="381">
        <v>18.749999999999993</v>
      </c>
      <c r="OY88" s="378" t="str">
        <f t="shared" si="86"/>
        <v>--</v>
      </c>
      <c r="OZ88" s="381">
        <v>11.111111111111111</v>
      </c>
      <c r="PA88" s="381">
        <v>12.643678160919542</v>
      </c>
      <c r="PB88" s="381">
        <v>13.846153846153847</v>
      </c>
      <c r="PC88" s="378" t="str">
        <f t="shared" si="87"/>
        <v>--</v>
      </c>
      <c r="PD88" s="381">
        <v>9.433962264150944</v>
      </c>
      <c r="PE88" s="381">
        <v>17.187500000000004</v>
      </c>
      <c r="PF88" s="381">
        <v>8.3333333333333339</v>
      </c>
      <c r="PG88" s="380">
        <v>15.094339622641508</v>
      </c>
      <c r="PH88" s="381">
        <v>22.857142857142861</v>
      </c>
      <c r="PI88" s="381">
        <v>11.76470588235294</v>
      </c>
      <c r="PJ88" s="381">
        <v>13.750000000000004</v>
      </c>
      <c r="PK88" s="381">
        <v>10</v>
      </c>
      <c r="PL88" s="381">
        <v>18.055555555555554</v>
      </c>
      <c r="PM88" s="381">
        <v>11.494252873563212</v>
      </c>
      <c r="PN88" s="381">
        <v>15.384615384615389</v>
      </c>
      <c r="PO88" s="381">
        <v>20.454545454545457</v>
      </c>
      <c r="PP88" s="381">
        <v>9.4339622641509457</v>
      </c>
      <c r="PQ88" s="381">
        <v>15.625</v>
      </c>
      <c r="PR88" s="381">
        <v>0</v>
      </c>
      <c r="PS88" s="380">
        <v>2.1739130434782608</v>
      </c>
      <c r="PT88" s="381">
        <v>3.773584905660377</v>
      </c>
      <c r="PU88" s="381">
        <v>6.1224489795918373</v>
      </c>
      <c r="PV88" s="381">
        <v>8.8888888888888893</v>
      </c>
      <c r="PW88" s="380">
        <v>6.5217391304347831</v>
      </c>
      <c r="PX88" s="381">
        <v>13.207547169811322</v>
      </c>
      <c r="PY88" s="381">
        <v>8.1632653061224492</v>
      </c>
      <c r="PZ88" s="381">
        <v>11.111111111111111</v>
      </c>
      <c r="QA88" s="380">
        <v>15.217391304347826</v>
      </c>
      <c r="QB88" s="381">
        <v>7.6923076923076934</v>
      </c>
      <c r="QC88" s="381">
        <v>2.0408163265306123</v>
      </c>
      <c r="QD88" s="381">
        <v>13.333333333333332</v>
      </c>
      <c r="QE88" s="380">
        <v>2.1739130434782608</v>
      </c>
      <c r="QF88" s="381">
        <v>3.7735849056603774</v>
      </c>
      <c r="QG88" s="381">
        <v>10.204081632653061</v>
      </c>
      <c r="QH88" s="381">
        <v>19.999999999999996</v>
      </c>
      <c r="QI88" s="380">
        <v>20.754716981132077</v>
      </c>
      <c r="QJ88" s="381">
        <v>10</v>
      </c>
      <c r="QK88" s="381">
        <v>8.2352941176470562</v>
      </c>
      <c r="QL88" s="381">
        <v>10</v>
      </c>
      <c r="QM88" s="378" t="str">
        <f t="shared" si="88"/>
        <v>--</v>
      </c>
      <c r="QN88" s="381">
        <v>19.444444444444443</v>
      </c>
      <c r="QO88" s="381">
        <v>15.116279069767442</v>
      </c>
      <c r="QP88" s="381">
        <v>9.2307692307692317</v>
      </c>
      <c r="QQ88" s="378" t="str">
        <f t="shared" si="89"/>
        <v>--</v>
      </c>
      <c r="QR88" s="381">
        <v>20.754716981132077</v>
      </c>
      <c r="QS88" s="381">
        <v>8</v>
      </c>
      <c r="QT88" s="381">
        <v>11.111111111111111</v>
      </c>
      <c r="QU88" s="380">
        <v>11.320754716981133</v>
      </c>
      <c r="QV88" s="381">
        <v>7.1428571428571415</v>
      </c>
      <c r="QW88" s="381">
        <v>7.1428571428571441</v>
      </c>
      <c r="QX88" s="381">
        <v>11.249999999999996</v>
      </c>
      <c r="QY88" s="378" t="str">
        <f t="shared" si="90"/>
        <v>--</v>
      </c>
      <c r="QZ88" s="381">
        <v>18.055555555555561</v>
      </c>
      <c r="RA88" s="381">
        <v>19.767441860465123</v>
      </c>
      <c r="RB88" s="381">
        <v>7.8125</v>
      </c>
      <c r="RC88" s="378" t="str">
        <f t="shared" si="91"/>
        <v>--</v>
      </c>
      <c r="RD88" s="381">
        <v>22.641509433962259</v>
      </c>
      <c r="RE88" s="381">
        <v>6.1224489795918355</v>
      </c>
      <c r="RF88" s="381">
        <v>11.111111111111111</v>
      </c>
    </row>
    <row r="89" spans="1:474" x14ac:dyDescent="0.25">
      <c r="A89" s="114">
        <v>85</v>
      </c>
      <c r="B89" s="93" t="s">
        <v>85</v>
      </c>
      <c r="C89" s="126">
        <v>29.205607476635471</v>
      </c>
      <c r="D89" s="126">
        <v>28.365384615384624</v>
      </c>
      <c r="E89" s="126">
        <v>17.96407185628744</v>
      </c>
      <c r="F89" s="126">
        <v>25.699745547073796</v>
      </c>
      <c r="G89" s="126">
        <v>30.346232179226071</v>
      </c>
      <c r="H89" s="126">
        <v>16.961130742049463</v>
      </c>
      <c r="I89" s="126">
        <v>23.118279569892469</v>
      </c>
      <c r="J89" s="126">
        <v>23.65591397849462</v>
      </c>
      <c r="K89" s="126">
        <v>18.954248366013061</v>
      </c>
      <c r="L89" s="126">
        <v>24.607329842931929</v>
      </c>
      <c r="M89" s="128">
        <v>24.30379746835445</v>
      </c>
      <c r="N89" s="128">
        <v>17.109144542772874</v>
      </c>
      <c r="O89" s="128">
        <v>24.207492795389051</v>
      </c>
      <c r="P89" s="128">
        <v>19.676549865229109</v>
      </c>
      <c r="Q89" s="128">
        <v>12.676056338028172</v>
      </c>
      <c r="R89" s="128">
        <v>61.072261072261121</v>
      </c>
      <c r="S89" s="128">
        <v>37.922705314009661</v>
      </c>
      <c r="T89" s="128">
        <v>31.231231231231224</v>
      </c>
      <c r="U89" s="128">
        <v>57.721518987341767</v>
      </c>
      <c r="V89" s="128">
        <v>44.489795918367413</v>
      </c>
      <c r="W89" s="128">
        <v>26.666666666666696</v>
      </c>
      <c r="X89" s="128">
        <v>59.677419354838705</v>
      </c>
      <c r="Y89" s="128">
        <v>49.462365591397855</v>
      </c>
      <c r="Z89" s="128">
        <v>33.552631578947377</v>
      </c>
      <c r="AA89" s="128">
        <v>55.118110236220495</v>
      </c>
      <c r="AB89" s="132">
        <v>45.454545454545482</v>
      </c>
      <c r="AC89" s="132">
        <v>24.188790560471979</v>
      </c>
      <c r="AD89" s="132">
        <v>52.601156069364158</v>
      </c>
      <c r="AE89" s="132">
        <v>40.108401084010886</v>
      </c>
      <c r="AF89" s="128">
        <v>20.701754385964914</v>
      </c>
      <c r="AG89" s="126">
        <v>45.647058823529441</v>
      </c>
      <c r="AH89" s="126">
        <v>21.153846153846136</v>
      </c>
      <c r="AI89" s="133">
        <v>12.048192771084338</v>
      </c>
      <c r="AJ89" s="133">
        <v>39.949109414758247</v>
      </c>
      <c r="AK89" s="128">
        <v>26.734693877551035</v>
      </c>
      <c r="AL89" s="128">
        <v>14.736842105263161</v>
      </c>
      <c r="AM89" s="128">
        <v>36.559139784946225</v>
      </c>
      <c r="AN89" s="128">
        <v>30.645161290322559</v>
      </c>
      <c r="AO89" s="128">
        <v>18.954248366013083</v>
      </c>
      <c r="AP89" s="128">
        <v>38.684210526315766</v>
      </c>
      <c r="AQ89" s="128">
        <v>26.90355329949238</v>
      </c>
      <c r="AR89" s="128">
        <v>10.619469026548673</v>
      </c>
      <c r="AS89" s="128">
        <v>34.682080924855498</v>
      </c>
      <c r="AT89" s="128">
        <v>24.45652173913043</v>
      </c>
      <c r="AU89" s="128">
        <v>9.7902097902097776</v>
      </c>
      <c r="AV89" s="128" t="s">
        <v>286</v>
      </c>
      <c r="AW89" s="128" t="s">
        <v>286</v>
      </c>
      <c r="AX89" s="132" t="s">
        <v>286</v>
      </c>
      <c r="AY89" s="132" t="s">
        <v>286</v>
      </c>
      <c r="AZ89" s="132" t="s">
        <v>286</v>
      </c>
      <c r="BA89" s="132" t="s">
        <v>286</v>
      </c>
      <c r="BB89" s="128" t="s">
        <v>286</v>
      </c>
      <c r="BC89" s="132" t="s">
        <v>286</v>
      </c>
      <c r="BD89" s="132" t="s">
        <v>286</v>
      </c>
      <c r="BE89" s="132" t="s">
        <v>286</v>
      </c>
      <c r="BF89" s="132">
        <v>19.746835443037956</v>
      </c>
      <c r="BG89" s="128">
        <v>20.353982300884955</v>
      </c>
      <c r="BH89" s="121" t="s">
        <v>286</v>
      </c>
      <c r="BI89" s="121">
        <v>21.83288409703502</v>
      </c>
      <c r="BJ89" s="121">
        <v>16.43356643356644</v>
      </c>
      <c r="BK89" s="121" t="s">
        <v>286</v>
      </c>
      <c r="BL89" s="128" t="s">
        <v>286</v>
      </c>
      <c r="BM89" s="121" t="s">
        <v>286</v>
      </c>
      <c r="BN89" s="114" t="s">
        <v>286</v>
      </c>
      <c r="BO89" s="114" t="s">
        <v>286</v>
      </c>
      <c r="BP89" s="114" t="s">
        <v>286</v>
      </c>
      <c r="BQ89" s="128" t="s">
        <v>286</v>
      </c>
      <c r="BR89" s="121" t="s">
        <v>286</v>
      </c>
      <c r="BS89" s="121" t="s">
        <v>286</v>
      </c>
      <c r="BT89" s="121" t="s">
        <v>286</v>
      </c>
      <c r="BU89" s="128">
        <v>34.263959390862972</v>
      </c>
      <c r="BV89" s="121">
        <v>24.483775811209455</v>
      </c>
      <c r="BW89" s="121" t="s">
        <v>286</v>
      </c>
      <c r="BX89" s="121">
        <v>32.075471698113219</v>
      </c>
      <c r="BY89" s="128">
        <v>22.727272727272727</v>
      </c>
      <c r="BZ89" s="121">
        <v>42.165898617511544</v>
      </c>
      <c r="CA89" s="121">
        <v>28.878281622911704</v>
      </c>
      <c r="CB89" s="121">
        <v>28.358208955223869</v>
      </c>
      <c r="CC89" s="128">
        <v>38.847117794486202</v>
      </c>
      <c r="CD89" s="121">
        <v>36.991869918699187</v>
      </c>
      <c r="CE89" s="121">
        <v>29.720279720279738</v>
      </c>
      <c r="CF89" s="121">
        <v>42.346938775510232</v>
      </c>
      <c r="CG89" s="128">
        <v>48.128342245989323</v>
      </c>
      <c r="CH89" s="121">
        <v>28.758169934640534</v>
      </c>
      <c r="CI89" s="121">
        <v>37.14285714285716</v>
      </c>
      <c r="CJ89" s="121">
        <v>37.18592964824122</v>
      </c>
      <c r="CK89" s="121">
        <v>26.470588235294141</v>
      </c>
      <c r="CL89" s="121">
        <v>30.769230769230763</v>
      </c>
      <c r="CM89" s="121">
        <v>34.50134770889489</v>
      </c>
      <c r="CN89" s="121">
        <v>22.648083623693388</v>
      </c>
      <c r="CO89" s="121">
        <v>9.9290780141844106</v>
      </c>
      <c r="CP89" s="128">
        <v>17.548076923076909</v>
      </c>
      <c r="CQ89" s="121">
        <v>14.970059880239504</v>
      </c>
      <c r="CR89" s="121">
        <v>11.168831168831167</v>
      </c>
      <c r="CS89" s="114">
        <v>14.28571428571429</v>
      </c>
      <c r="CT89" s="114">
        <v>11.578947368421055</v>
      </c>
      <c r="CU89" s="128">
        <v>7.8125000000000009</v>
      </c>
      <c r="CV89" s="121">
        <v>16.577540106951879</v>
      </c>
      <c r="CW89" s="121">
        <v>9.8684210526315823</v>
      </c>
      <c r="CX89" s="114">
        <v>9.4594594594594632</v>
      </c>
      <c r="CY89" s="114">
        <v>16.279069767441865</v>
      </c>
      <c r="CZ89" s="128">
        <v>10.619469026548677</v>
      </c>
      <c r="DA89" s="121">
        <v>6.6066066066066114</v>
      </c>
      <c r="DB89" s="121">
        <v>11.87845303867404</v>
      </c>
      <c r="DC89" s="114">
        <v>13.780918727915191</v>
      </c>
      <c r="DD89" s="114" t="s">
        <v>286</v>
      </c>
      <c r="DE89" s="128" t="s">
        <v>286</v>
      </c>
      <c r="DF89" s="121" t="s">
        <v>286</v>
      </c>
      <c r="DG89" s="121" t="s">
        <v>286</v>
      </c>
      <c r="DH89" s="114" t="s">
        <v>286</v>
      </c>
      <c r="DI89" s="114" t="s">
        <v>286</v>
      </c>
      <c r="DJ89" s="128" t="s">
        <v>286</v>
      </c>
      <c r="DK89" s="121" t="s">
        <v>286</v>
      </c>
      <c r="DL89" s="121" t="s">
        <v>286</v>
      </c>
      <c r="DM89" s="121">
        <v>53.626943005181339</v>
      </c>
      <c r="DN89" s="121">
        <v>48.241206030150764</v>
      </c>
      <c r="DO89" s="128">
        <v>33.235294117647051</v>
      </c>
      <c r="DP89" s="121">
        <v>53.735632183908066</v>
      </c>
      <c r="DQ89" s="121">
        <v>39.892183288409704</v>
      </c>
      <c r="DR89" s="121">
        <v>32.055749128919864</v>
      </c>
      <c r="DS89" s="121" t="s">
        <v>286</v>
      </c>
      <c r="DT89" s="128" t="s">
        <v>286</v>
      </c>
      <c r="DU89" s="131" t="s">
        <v>286</v>
      </c>
      <c r="DV89" s="131" t="s">
        <v>286</v>
      </c>
      <c r="DW89" s="114" t="s">
        <v>286</v>
      </c>
      <c r="DX89" s="131" t="s">
        <v>286</v>
      </c>
      <c r="DY89" s="128" t="s">
        <v>286</v>
      </c>
      <c r="DZ89" s="128" t="s">
        <v>286</v>
      </c>
      <c r="EA89" s="128" t="s">
        <v>286</v>
      </c>
      <c r="EB89" s="128">
        <v>47.39583333333335</v>
      </c>
      <c r="EC89" s="128">
        <v>61.868686868686865</v>
      </c>
      <c r="ED89" s="128">
        <v>47.647058823529399</v>
      </c>
      <c r="EE89" s="128">
        <v>36.285714285714278</v>
      </c>
      <c r="EF89" s="128">
        <v>48.780487804878028</v>
      </c>
      <c r="EG89" s="128">
        <v>36.111111111111121</v>
      </c>
      <c r="EH89" s="128">
        <v>8.314087759815239</v>
      </c>
      <c r="EI89" s="128">
        <v>5.9808612440191391</v>
      </c>
      <c r="EJ89" s="128">
        <v>9.2814371257484982</v>
      </c>
      <c r="EK89" s="128">
        <v>4.0506329113924053</v>
      </c>
      <c r="EL89" s="121">
        <v>7.7393075356415428</v>
      </c>
      <c r="EM89" s="121">
        <v>7.342657342657346</v>
      </c>
      <c r="EN89" s="121">
        <v>2.5773195876288661</v>
      </c>
      <c r="EO89" s="121">
        <v>5.3475935828877024</v>
      </c>
      <c r="EP89" s="128">
        <v>3.9215686274509811</v>
      </c>
      <c r="EQ89" s="121">
        <v>4.1343669250645991</v>
      </c>
      <c r="ER89" s="121">
        <v>6.0301507537688446</v>
      </c>
      <c r="ES89" s="121">
        <v>4.692082111436946</v>
      </c>
      <c r="ET89" s="121">
        <v>1.4409221902017295</v>
      </c>
      <c r="EU89" s="128">
        <v>6.4864864864864833</v>
      </c>
      <c r="EV89" s="121">
        <v>8.7108013937282145</v>
      </c>
      <c r="EW89" s="121">
        <v>11.463414634146352</v>
      </c>
      <c r="EX89" s="121">
        <v>11.807228915662657</v>
      </c>
      <c r="EY89" s="121">
        <v>7.2507552870090626</v>
      </c>
      <c r="EZ89" s="128">
        <v>9.3908629441624232</v>
      </c>
      <c r="FA89" s="121">
        <v>10.229645093945724</v>
      </c>
      <c r="FB89" s="121">
        <v>6.7375886524822715</v>
      </c>
      <c r="FC89" s="121">
        <v>7.7720207253886038</v>
      </c>
      <c r="FD89" s="121">
        <v>13.407821229050281</v>
      </c>
      <c r="FE89" s="128">
        <v>4.0540540540540562</v>
      </c>
      <c r="FF89" s="121">
        <v>8.7533156498673748</v>
      </c>
      <c r="FG89" s="121">
        <v>11.586901763224176</v>
      </c>
      <c r="FH89" s="121">
        <v>9.1445427728613531</v>
      </c>
      <c r="FI89" s="121">
        <v>8.6705202312138692</v>
      </c>
      <c r="FJ89" s="128">
        <v>10.054347826086952</v>
      </c>
      <c r="FK89" s="121">
        <v>4.9469964664310995</v>
      </c>
      <c r="FL89" s="121">
        <v>24.94004796163069</v>
      </c>
      <c r="FM89" s="121">
        <v>22.650602409638527</v>
      </c>
      <c r="FN89" s="121">
        <v>22.960725075528693</v>
      </c>
      <c r="FO89" s="128">
        <v>18.251928020565533</v>
      </c>
      <c r="FP89" s="121">
        <v>29.350104821802955</v>
      </c>
      <c r="FQ89" s="121">
        <v>18.149466192170824</v>
      </c>
      <c r="FR89" s="121">
        <v>11.518324607329848</v>
      </c>
      <c r="FS89" s="121">
        <v>26.111111111111111</v>
      </c>
      <c r="FT89" s="128">
        <v>24.503311258278142</v>
      </c>
      <c r="FU89" s="121">
        <v>13.262599469496015</v>
      </c>
      <c r="FV89" s="121">
        <v>22.166246851385399</v>
      </c>
      <c r="FW89" s="121">
        <v>13.0952380952381</v>
      </c>
      <c r="FX89" s="121">
        <v>10.057471264367813</v>
      </c>
      <c r="FY89" s="128">
        <v>16.164383561643827</v>
      </c>
      <c r="FZ89" s="121">
        <v>11.032028469750891</v>
      </c>
      <c r="GA89" s="121">
        <v>39.088729016786594</v>
      </c>
      <c r="GB89" s="121">
        <v>31.807228915662645</v>
      </c>
      <c r="GC89" s="121">
        <v>19.637462235649565</v>
      </c>
      <c r="GD89" s="128">
        <v>34.015345268542191</v>
      </c>
      <c r="GE89" s="121">
        <v>32.285115303983197</v>
      </c>
      <c r="GF89" s="121">
        <v>20.284697508896791</v>
      </c>
      <c r="GG89" s="121">
        <v>27.748691099476446</v>
      </c>
      <c r="GH89" s="121">
        <v>34.426229508196734</v>
      </c>
      <c r="GI89" s="128">
        <v>17.105263157894736</v>
      </c>
      <c r="GJ89" s="121">
        <v>23.57723577235771</v>
      </c>
      <c r="GK89" s="121">
        <v>24.111675126903545</v>
      </c>
      <c r="GL89" s="121">
        <v>17.261904761904759</v>
      </c>
      <c r="GM89" s="130">
        <v>21.325648414985583</v>
      </c>
      <c r="GN89" s="128">
        <v>23.287671232876704</v>
      </c>
      <c r="GO89" s="121">
        <v>11.307420494699649</v>
      </c>
      <c r="GP89" s="121">
        <v>11.933174224343679</v>
      </c>
      <c r="GQ89" s="121">
        <v>20.096852300242123</v>
      </c>
      <c r="GR89" s="121">
        <v>16.918429003021142</v>
      </c>
      <c r="GS89" s="128">
        <v>5.927835051546392</v>
      </c>
      <c r="GT89" s="121">
        <v>17.226890756302506</v>
      </c>
      <c r="GU89" s="121">
        <v>18.149466192170824</v>
      </c>
      <c r="GV89" s="121">
        <v>2.0725388601036272</v>
      </c>
      <c r="GW89" s="121">
        <v>12.834224598930486</v>
      </c>
      <c r="GX89" s="128">
        <v>21.052631578947366</v>
      </c>
      <c r="GY89" s="128">
        <v>6.6666666666666634</v>
      </c>
      <c r="GZ89" s="128">
        <v>17.884130982367754</v>
      </c>
      <c r="HA89" s="128">
        <v>20.238095238095241</v>
      </c>
      <c r="HB89" s="128">
        <v>4.3103448275862073</v>
      </c>
      <c r="HC89" s="128">
        <v>16.032608695652165</v>
      </c>
      <c r="HD89" s="128">
        <v>14.487632508833924</v>
      </c>
      <c r="HE89" s="128" t="s">
        <v>286</v>
      </c>
      <c r="HF89" s="128" t="s">
        <v>286</v>
      </c>
      <c r="HG89" s="128" t="s">
        <v>286</v>
      </c>
      <c r="HH89" s="128" t="s">
        <v>286</v>
      </c>
      <c r="HI89" s="128" t="s">
        <v>286</v>
      </c>
      <c r="HJ89" s="128" t="s">
        <v>286</v>
      </c>
      <c r="HK89" s="128" t="s">
        <v>286</v>
      </c>
      <c r="HL89" s="121" t="s">
        <v>286</v>
      </c>
      <c r="HM89" s="121" t="s">
        <v>286</v>
      </c>
      <c r="HN89" s="121" t="s">
        <v>286</v>
      </c>
      <c r="HO89" s="121">
        <v>9.7186700767263456</v>
      </c>
      <c r="HP89" s="128">
        <v>18.343195266272179</v>
      </c>
      <c r="HQ89" s="121" t="s">
        <v>286</v>
      </c>
      <c r="HR89" s="121">
        <v>14.246575342465743</v>
      </c>
      <c r="HS89" s="121">
        <v>13.571428571428578</v>
      </c>
      <c r="HT89" s="129">
        <v>12.056737588652494</v>
      </c>
      <c r="HU89" s="128">
        <v>10.81730769230769</v>
      </c>
      <c r="HV89" s="114">
        <v>10.606060606060606</v>
      </c>
      <c r="HW89" s="114">
        <v>10.416666666666663</v>
      </c>
      <c r="HX89" s="114">
        <v>11.249999999999998</v>
      </c>
      <c r="HY89" s="114">
        <v>6.0283687943262407</v>
      </c>
      <c r="HZ89" s="114">
        <v>12.95336787564767</v>
      </c>
      <c r="IA89" s="114">
        <v>11.17021276595745</v>
      </c>
      <c r="IB89" s="114">
        <v>10.526315789473692</v>
      </c>
      <c r="IC89" s="114">
        <v>11.999999999999991</v>
      </c>
      <c r="ID89" s="114">
        <v>11.479591836734686</v>
      </c>
      <c r="IE89" s="114">
        <v>9.7922848664688384</v>
      </c>
      <c r="IF89" s="114">
        <v>12.827988338192432</v>
      </c>
      <c r="IG89" s="114">
        <v>9.3922651933701466</v>
      </c>
      <c r="IH89" s="114">
        <v>5.7553956834532425</v>
      </c>
      <c r="II89" s="114">
        <v>5.4631828978622314</v>
      </c>
      <c r="IJ89" s="114">
        <v>7.4340527577937685</v>
      </c>
      <c r="IK89" s="114">
        <v>7.8787878787878771</v>
      </c>
      <c r="IL89" s="114">
        <v>4.1558441558441563</v>
      </c>
      <c r="IM89" s="114">
        <v>5.8455114822546994</v>
      </c>
      <c r="IN89" s="114">
        <v>6.0283687943262443</v>
      </c>
      <c r="IO89" s="114">
        <v>6.3492063492063497</v>
      </c>
      <c r="IP89" s="114">
        <v>9.1397849462365599</v>
      </c>
      <c r="IQ89" s="114">
        <v>5.2631578947368469</v>
      </c>
      <c r="IR89" s="114">
        <v>3.4852546916890073</v>
      </c>
      <c r="IS89" s="114">
        <v>6.3613231552162803</v>
      </c>
      <c r="IT89" s="114">
        <v>8.3333333333333339</v>
      </c>
      <c r="IU89" s="114">
        <v>3.4985422740524776</v>
      </c>
      <c r="IV89" s="114">
        <v>7.1428571428571486</v>
      </c>
      <c r="IW89" s="114">
        <v>5.0179211469534062</v>
      </c>
      <c r="IX89" s="114" t="str">
        <f t="shared" si="113"/>
        <v>--</v>
      </c>
      <c r="IY89" s="114" t="str">
        <f t="shared" si="113"/>
        <v>--</v>
      </c>
      <c r="IZ89" s="114" t="str">
        <f t="shared" si="113"/>
        <v>--</v>
      </c>
      <c r="JA89" s="114" t="str">
        <f t="shared" si="113"/>
        <v>--</v>
      </c>
      <c r="JB89" s="114" t="str">
        <f t="shared" si="113"/>
        <v>--</v>
      </c>
      <c r="JC89" s="114" t="str">
        <f t="shared" si="113"/>
        <v>--</v>
      </c>
      <c r="JD89" s="114" t="str">
        <f t="shared" si="113"/>
        <v>--</v>
      </c>
      <c r="JE89" s="114" t="str">
        <f t="shared" si="113"/>
        <v>--</v>
      </c>
      <c r="JF89" s="114" t="str">
        <f t="shared" si="113"/>
        <v>--</v>
      </c>
      <c r="JG89" s="243">
        <v>8.3832335329341294</v>
      </c>
      <c r="JH89" s="243">
        <v>6.8870523415977898</v>
      </c>
      <c r="JI89" s="243">
        <v>8.5714285714285605</v>
      </c>
      <c r="JJ89" s="243">
        <v>6.5420560747663599</v>
      </c>
      <c r="JK89" s="243">
        <v>5.3908355795148202</v>
      </c>
      <c r="JL89" s="243">
        <v>6.875</v>
      </c>
      <c r="JM89" s="243">
        <v>20.059880239521</v>
      </c>
      <c r="JN89" s="243">
        <v>16.574585635359099</v>
      </c>
      <c r="JO89" s="243">
        <v>13.9784946236559</v>
      </c>
      <c r="JP89" s="243">
        <v>11.5625</v>
      </c>
      <c r="JQ89" s="243">
        <v>13.7837837837838</v>
      </c>
      <c r="JR89" s="243">
        <v>15.887850467289701</v>
      </c>
      <c r="JS89" s="243">
        <v>11.976047904191599</v>
      </c>
      <c r="JT89" s="243">
        <v>9.1666666666666607</v>
      </c>
      <c r="JU89" s="243">
        <v>9.3189964157706093</v>
      </c>
      <c r="JV89" s="243">
        <v>11.25</v>
      </c>
      <c r="JW89" s="243">
        <v>10.242587601078201</v>
      </c>
      <c r="JX89" s="243">
        <v>10</v>
      </c>
      <c r="JY89" s="243">
        <v>7.1856287425149699</v>
      </c>
      <c r="JZ89" s="243">
        <v>9.0909090909090899</v>
      </c>
      <c r="KA89" s="243">
        <v>10.714285714285699</v>
      </c>
      <c r="KB89" s="243">
        <v>7.1875</v>
      </c>
      <c r="KC89" s="243">
        <v>9.4339622641509298</v>
      </c>
      <c r="KD89" s="243">
        <v>11.526479750778799</v>
      </c>
      <c r="KE89" s="243">
        <v>2.65486725663717</v>
      </c>
      <c r="KF89" s="128" t="str">
        <f t="shared" si="78"/>
        <v>--</v>
      </c>
      <c r="KG89" s="243">
        <v>13.3093525179856</v>
      </c>
      <c r="KH89" s="243">
        <v>3.42679127725857</v>
      </c>
      <c r="KI89" s="128" t="str">
        <f t="shared" si="79"/>
        <v>--</v>
      </c>
      <c r="KJ89" s="243">
        <v>13.312693498451999</v>
      </c>
      <c r="KK89" s="243">
        <v>4.4910179640718502</v>
      </c>
      <c r="KL89" s="243">
        <v>4.9861495844875403</v>
      </c>
      <c r="KM89" s="243">
        <v>5.3380782918149503</v>
      </c>
      <c r="KN89" s="243">
        <v>4.0625</v>
      </c>
      <c r="KO89" s="243">
        <v>6.1662198391420899</v>
      </c>
      <c r="KP89" s="243">
        <v>7.0987654320987703</v>
      </c>
      <c r="KQ89" s="220">
        <v>3.62903225806452</v>
      </c>
      <c r="KR89" s="220">
        <v>3.7037037037037099</v>
      </c>
      <c r="KS89" s="220">
        <v>10.8870967741936</v>
      </c>
      <c r="KT89" s="220">
        <v>10.7744107744108</v>
      </c>
      <c r="KU89" s="220">
        <v>11.290322580645199</v>
      </c>
      <c r="KV89" s="220">
        <v>16.498316498316498</v>
      </c>
      <c r="KW89" s="220">
        <v>1.2048192771084301</v>
      </c>
      <c r="KX89" s="220">
        <v>2.3569023569023599</v>
      </c>
      <c r="KY89" s="128" t="str">
        <f t="shared" si="81"/>
        <v>--</v>
      </c>
      <c r="KZ89" s="128" t="str">
        <f t="shared" si="81"/>
        <v>--</v>
      </c>
      <c r="LA89" s="220">
        <v>2.06611570247934</v>
      </c>
      <c r="LB89" s="128" t="str">
        <f t="shared" si="80"/>
        <v>--</v>
      </c>
      <c r="LC89" s="295">
        <v>17.192982456140331</v>
      </c>
      <c r="LD89" s="295">
        <v>20.058139534883718</v>
      </c>
      <c r="LE89" s="295">
        <v>11.733333333333331</v>
      </c>
      <c r="LF89" s="295">
        <v>8.0419580419580434</v>
      </c>
      <c r="LG89" s="295">
        <v>24.000000000000014</v>
      </c>
      <c r="LH89" s="295">
        <v>13.312693498452012</v>
      </c>
      <c r="LI89" s="295">
        <v>11.140583554376667</v>
      </c>
      <c r="LJ89" s="295">
        <v>7.1207430340557263</v>
      </c>
      <c r="LK89" s="380">
        <v>31.118881118881113</v>
      </c>
      <c r="LL89" s="381">
        <v>18.604651162790706</v>
      </c>
      <c r="LM89" s="381">
        <v>13.970588235294116</v>
      </c>
      <c r="LN89" s="381">
        <v>3.508771929824563</v>
      </c>
      <c r="LO89" s="380">
        <v>16.25441696113074</v>
      </c>
      <c r="LP89" s="381">
        <v>14.912280701754385</v>
      </c>
      <c r="LQ89" s="381">
        <v>9.0425531914893504</v>
      </c>
      <c r="LR89" s="381">
        <v>9.8591549295774641</v>
      </c>
      <c r="LS89" s="381">
        <v>16.000000000000007</v>
      </c>
      <c r="LT89" s="381">
        <v>13.622291021671836</v>
      </c>
      <c r="LU89" s="381">
        <v>9.3085106382978662</v>
      </c>
      <c r="LV89" s="381">
        <v>5.8641975308641987</v>
      </c>
      <c r="LW89" s="381">
        <v>26.132404181184665</v>
      </c>
      <c r="LX89" s="381">
        <v>16.611295681063119</v>
      </c>
      <c r="LY89" s="381">
        <v>14.074074074074076</v>
      </c>
      <c r="LZ89" s="381">
        <v>7.0175438596491251</v>
      </c>
      <c r="MA89" s="380">
        <v>29.929577464788704</v>
      </c>
      <c r="MB89" s="381">
        <v>41.279069767441811</v>
      </c>
      <c r="MC89" s="381">
        <v>31.099195710455753</v>
      </c>
      <c r="MD89" s="381">
        <v>27.368421052631572</v>
      </c>
      <c r="ME89" s="381">
        <v>32.107023411371244</v>
      </c>
      <c r="MF89" s="381">
        <v>29.72136222910218</v>
      </c>
      <c r="MG89" s="381">
        <v>28.723404255319132</v>
      </c>
      <c r="MH89" s="381">
        <v>23.219814241486056</v>
      </c>
      <c r="MI89" s="381">
        <v>37.979094076655052</v>
      </c>
      <c r="MJ89" s="381">
        <v>33.887043189368775</v>
      </c>
      <c r="MK89" s="381">
        <v>34.090909090909065</v>
      </c>
      <c r="ML89" s="381">
        <v>35.96491228070176</v>
      </c>
      <c r="MM89" s="378" t="str">
        <f t="shared" si="82"/>
        <v>--</v>
      </c>
      <c r="MN89" s="381">
        <v>27.113702623906693</v>
      </c>
      <c r="MO89" s="381">
        <v>20.800000000000018</v>
      </c>
      <c r="MP89" s="381">
        <v>21.754385964912277</v>
      </c>
      <c r="MQ89" s="378" t="str">
        <f t="shared" si="83"/>
        <v>--</v>
      </c>
      <c r="MR89" s="381">
        <v>23.291925465838499</v>
      </c>
      <c r="MS89" s="381">
        <v>19.414893617021239</v>
      </c>
      <c r="MT89" s="381">
        <v>25.308641975308646</v>
      </c>
      <c r="MU89" s="378" t="str">
        <f t="shared" si="84"/>
        <v>--</v>
      </c>
      <c r="MV89" s="381">
        <v>24</v>
      </c>
      <c r="MW89" s="381">
        <v>27.407407407407401</v>
      </c>
      <c r="MX89" s="381">
        <v>21.929824561403507</v>
      </c>
      <c r="MY89" s="380">
        <v>28.723404255319146</v>
      </c>
      <c r="MZ89" s="381">
        <v>31.686046511627911</v>
      </c>
      <c r="NA89" s="381">
        <v>30.503978779840853</v>
      </c>
      <c r="NB89" s="381">
        <v>22.807017543859647</v>
      </c>
      <c r="NC89" s="381">
        <v>31.879194630872458</v>
      </c>
      <c r="ND89" s="381">
        <v>24.767801857585148</v>
      </c>
      <c r="NE89" s="381">
        <v>24.137931034482758</v>
      </c>
      <c r="NF89" s="381">
        <v>20.987654320987623</v>
      </c>
      <c r="NG89" s="381">
        <v>30.419580419580406</v>
      </c>
      <c r="NH89" s="381">
        <v>37.209302325581397</v>
      </c>
      <c r="NI89" s="381">
        <v>33.333333333333357</v>
      </c>
      <c r="NJ89" s="381">
        <v>30.088495575221231</v>
      </c>
      <c r="NK89" s="380">
        <v>5.6338028169014107</v>
      </c>
      <c r="NL89" s="381">
        <v>13.953488372093036</v>
      </c>
      <c r="NM89" s="381">
        <v>6.8965517241379324</v>
      </c>
      <c r="NN89" s="381">
        <v>5.9649122807017569</v>
      </c>
      <c r="NO89" s="381">
        <v>10.333333333333336</v>
      </c>
      <c r="NP89" s="381">
        <v>6.8111455108359129</v>
      </c>
      <c r="NQ89" s="381">
        <v>6.9148936170212778</v>
      </c>
      <c r="NR89" s="381">
        <v>4.3343653250773979</v>
      </c>
      <c r="NS89" s="381">
        <v>16.78321678321678</v>
      </c>
      <c r="NT89" s="381">
        <v>11.25827814569536</v>
      </c>
      <c r="NU89" s="381">
        <v>13.235294117647065</v>
      </c>
      <c r="NV89" s="381">
        <v>4.3859649122807021</v>
      </c>
      <c r="NW89" s="380">
        <v>1.418439716312057</v>
      </c>
      <c r="NX89" s="381">
        <v>11.953352769679297</v>
      </c>
      <c r="NY89" s="381">
        <v>6.896551724137935</v>
      </c>
      <c r="NZ89" s="381">
        <v>8.7412587412587364</v>
      </c>
      <c r="OA89" s="381">
        <v>8.0536912751677825</v>
      </c>
      <c r="OB89" s="381">
        <v>10.869565217391305</v>
      </c>
      <c r="OC89" s="381">
        <v>6.6489361702127709</v>
      </c>
      <c r="OD89" s="381">
        <v>6.1728395061728421</v>
      </c>
      <c r="OE89" s="381">
        <v>7.6655052264808354</v>
      </c>
      <c r="OF89" s="381">
        <v>8.2781456953642287</v>
      </c>
      <c r="OG89" s="381">
        <v>11.194029850746272</v>
      </c>
      <c r="OH89" s="381">
        <v>5.2631578947368443</v>
      </c>
      <c r="OI89" s="380">
        <v>5.9859154929577452</v>
      </c>
      <c r="OJ89" s="381">
        <v>11.078717201166191</v>
      </c>
      <c r="OK89" s="381">
        <v>9.2838196286472154</v>
      </c>
      <c r="OL89" s="381">
        <v>8.7719298245614024</v>
      </c>
      <c r="OM89" s="381">
        <v>11.999999999999996</v>
      </c>
      <c r="ON89" s="381">
        <v>8.9783281733746172</v>
      </c>
      <c r="OO89" s="381">
        <v>5.8510638297872344</v>
      </c>
      <c r="OP89" s="381">
        <v>7.4303405572755397</v>
      </c>
      <c r="OQ89" s="381">
        <v>7.3170731707317094</v>
      </c>
      <c r="OR89" s="381">
        <v>5.9602649006622519</v>
      </c>
      <c r="OS89" s="381">
        <v>7.5187969924812013</v>
      </c>
      <c r="OT89" s="381">
        <v>9.6491228070175392</v>
      </c>
      <c r="OU89" s="378" t="str">
        <f t="shared" si="85"/>
        <v>--</v>
      </c>
      <c r="OV89" s="381">
        <v>15.116279069767455</v>
      </c>
      <c r="OW89" s="381">
        <v>9.3333333333333339</v>
      </c>
      <c r="OX89" s="381">
        <v>14.385964912280702</v>
      </c>
      <c r="OY89" s="378" t="str">
        <f t="shared" si="86"/>
        <v>--</v>
      </c>
      <c r="OZ89" s="381">
        <v>8.9783281733746154</v>
      </c>
      <c r="PA89" s="381">
        <v>9.5999999999999943</v>
      </c>
      <c r="PB89" s="381">
        <v>13.580246913580245</v>
      </c>
      <c r="PC89" s="378" t="str">
        <f t="shared" si="87"/>
        <v>--</v>
      </c>
      <c r="PD89" s="381">
        <v>8.9403973509933738</v>
      </c>
      <c r="PE89" s="381">
        <v>17.037037037037052</v>
      </c>
      <c r="PF89" s="381">
        <v>8.7719298245614006</v>
      </c>
      <c r="PG89" s="380">
        <v>11.660777385159019</v>
      </c>
      <c r="PH89" s="381">
        <v>18.895348837209291</v>
      </c>
      <c r="PI89" s="381">
        <v>14.058355437665801</v>
      </c>
      <c r="PJ89" s="381">
        <v>10.526315789473681</v>
      </c>
      <c r="PK89" s="381">
        <v>12.666666666666664</v>
      </c>
      <c r="PL89" s="381">
        <v>13.622291021671833</v>
      </c>
      <c r="PM89" s="381">
        <v>13.563829787234029</v>
      </c>
      <c r="PN89" s="381">
        <v>10.185185185185187</v>
      </c>
      <c r="PO89" s="381">
        <v>11.188811188811192</v>
      </c>
      <c r="PP89" s="381">
        <v>11.920529801324507</v>
      </c>
      <c r="PQ89" s="381">
        <v>14.074074074074067</v>
      </c>
      <c r="PR89" s="381">
        <v>9.6491228070175445</v>
      </c>
      <c r="PS89" s="380">
        <v>3.8596491228070158</v>
      </c>
      <c r="PT89" s="381">
        <v>5.7347670250896075</v>
      </c>
      <c r="PU89" s="381">
        <v>3.0303030303030307</v>
      </c>
      <c r="PV89" s="381">
        <v>5.3097345132743374</v>
      </c>
      <c r="PW89" s="380">
        <v>15.03496503496503</v>
      </c>
      <c r="PX89" s="381">
        <v>13.214285714285706</v>
      </c>
      <c r="PY89" s="381">
        <v>12.307692307692308</v>
      </c>
      <c r="PZ89" s="381">
        <v>7.1428571428571441</v>
      </c>
      <c r="QA89" s="380">
        <v>19.999999999999989</v>
      </c>
      <c r="QB89" s="381">
        <v>12.5</v>
      </c>
      <c r="QC89" s="381">
        <v>16.030534351145043</v>
      </c>
      <c r="QD89" s="381">
        <v>7.1428571428571432</v>
      </c>
      <c r="QE89" s="380">
        <v>3.1690140845070434</v>
      </c>
      <c r="QF89" s="381">
        <v>9.2526690391459052</v>
      </c>
      <c r="QG89" s="381">
        <v>5.3846153846153841</v>
      </c>
      <c r="QH89" s="381">
        <v>5.3571428571428577</v>
      </c>
      <c r="QI89" s="380">
        <v>9.6385542168674636</v>
      </c>
      <c r="QJ89" s="381">
        <v>16.617210682492576</v>
      </c>
      <c r="QK89" s="381">
        <v>15.469613259668511</v>
      </c>
      <c r="QL89" s="381">
        <v>10.752688172043014</v>
      </c>
      <c r="QM89" s="378" t="str">
        <f t="shared" si="88"/>
        <v>--</v>
      </c>
      <c r="QN89" s="381">
        <v>14.330218068535819</v>
      </c>
      <c r="QO89" s="381">
        <v>12.398921832884096</v>
      </c>
      <c r="QP89" s="381">
        <v>14.330218068535828</v>
      </c>
      <c r="QQ89" s="378" t="str">
        <f t="shared" si="89"/>
        <v>--</v>
      </c>
      <c r="QR89" s="381">
        <v>14.084507042253525</v>
      </c>
      <c r="QS89" s="381">
        <v>18.045112781954902</v>
      </c>
      <c r="QT89" s="381">
        <v>14.159292035398229</v>
      </c>
      <c r="QU89" s="380">
        <v>9.3117408906882595</v>
      </c>
      <c r="QV89" s="381">
        <v>12.759643916913952</v>
      </c>
      <c r="QW89" s="381">
        <v>13.019390581717467</v>
      </c>
      <c r="QX89" s="381">
        <v>12.142857142857144</v>
      </c>
      <c r="QY89" s="378" t="str">
        <f t="shared" si="90"/>
        <v>--</v>
      </c>
      <c r="QZ89" s="381">
        <v>9.4339622641509493</v>
      </c>
      <c r="RA89" s="381">
        <v>9.9999999999999964</v>
      </c>
      <c r="RB89" s="381">
        <v>12.615384615384622</v>
      </c>
      <c r="RC89" s="378" t="str">
        <f t="shared" si="91"/>
        <v>--</v>
      </c>
      <c r="RD89" s="381">
        <v>14.184397163120559</v>
      </c>
      <c r="RE89" s="381">
        <v>16.666666666666668</v>
      </c>
      <c r="RF89" s="381">
        <v>7.8947368421052637</v>
      </c>
    </row>
    <row r="90" spans="1:474" x14ac:dyDescent="0.25">
      <c r="A90" s="114">
        <v>86</v>
      </c>
      <c r="B90" s="93" t="s">
        <v>86</v>
      </c>
      <c r="C90" s="126">
        <v>31.511254019292647</v>
      </c>
      <c r="D90" s="126">
        <v>33.024431339511423</v>
      </c>
      <c r="E90" s="126">
        <v>15.384615384615406</v>
      </c>
      <c r="F90" s="126">
        <v>26.412776412776395</v>
      </c>
      <c r="G90" s="126">
        <v>27.342747111681668</v>
      </c>
      <c r="H90" s="126">
        <v>18.634686346863482</v>
      </c>
      <c r="I90" s="126">
        <v>23.470411233701107</v>
      </c>
      <c r="J90" s="126">
        <v>25.482233502538055</v>
      </c>
      <c r="K90" s="126">
        <v>15.334420880913548</v>
      </c>
      <c r="L90" s="126">
        <v>22.909880564603668</v>
      </c>
      <c r="M90" s="128">
        <v>20.219780219780226</v>
      </c>
      <c r="N90" s="128">
        <v>12.650602409638557</v>
      </c>
      <c r="O90" s="128">
        <v>20.745697896749519</v>
      </c>
      <c r="P90" s="128">
        <v>16.038647342995183</v>
      </c>
      <c r="Q90" s="128">
        <v>12.500000000000009</v>
      </c>
      <c r="R90" s="128">
        <v>60.831334932054332</v>
      </c>
      <c r="S90" s="128">
        <v>49.325463743676266</v>
      </c>
      <c r="T90" s="128">
        <v>25.456919060052254</v>
      </c>
      <c r="U90" s="128">
        <v>62.423500611995117</v>
      </c>
      <c r="V90" s="128">
        <v>50.962772785622548</v>
      </c>
      <c r="W90" s="128">
        <v>29.097605893186024</v>
      </c>
      <c r="X90" s="128">
        <v>53.617443012884046</v>
      </c>
      <c r="Y90" s="128">
        <v>52.327935222672046</v>
      </c>
      <c r="Z90" s="128">
        <v>26.633986928104587</v>
      </c>
      <c r="AA90" s="128">
        <v>54.202586206896484</v>
      </c>
      <c r="AB90" s="132">
        <v>44.725274725274708</v>
      </c>
      <c r="AC90" s="132">
        <v>26.546003016591253</v>
      </c>
      <c r="AD90" s="132">
        <v>46.851145038167964</v>
      </c>
      <c r="AE90" s="132">
        <v>35.810810810810842</v>
      </c>
      <c r="AF90" s="128">
        <v>23.874999999999989</v>
      </c>
      <c r="AG90" s="126">
        <v>39.710610932475916</v>
      </c>
      <c r="AH90" s="126">
        <v>30.50847457627118</v>
      </c>
      <c r="AI90" s="133">
        <v>12.271540469973882</v>
      </c>
      <c r="AJ90" s="133">
        <v>44.865525672371646</v>
      </c>
      <c r="AK90" s="128">
        <v>31.362467866323897</v>
      </c>
      <c r="AL90" s="128">
        <v>19.521178637200737</v>
      </c>
      <c r="AM90" s="128">
        <v>36.299999999999997</v>
      </c>
      <c r="AN90" s="128">
        <v>32.893401015228314</v>
      </c>
      <c r="AO90" s="128">
        <v>13.934426229508203</v>
      </c>
      <c r="AP90" s="128">
        <v>39.045553145336179</v>
      </c>
      <c r="AQ90" s="128">
        <v>29.768467475192928</v>
      </c>
      <c r="AR90" s="128">
        <v>15.987933634992466</v>
      </c>
      <c r="AS90" s="128">
        <v>32.476190476190503</v>
      </c>
      <c r="AT90" s="128">
        <v>21.10358180058083</v>
      </c>
      <c r="AU90" s="128">
        <v>11.875</v>
      </c>
      <c r="AV90" s="128" t="s">
        <v>286</v>
      </c>
      <c r="AW90" s="128" t="s">
        <v>286</v>
      </c>
      <c r="AX90" s="132" t="s">
        <v>286</v>
      </c>
      <c r="AY90" s="132" t="s">
        <v>286</v>
      </c>
      <c r="AZ90" s="132" t="s">
        <v>286</v>
      </c>
      <c r="BA90" s="132" t="s">
        <v>286</v>
      </c>
      <c r="BB90" s="128" t="s">
        <v>286</v>
      </c>
      <c r="BC90" s="132" t="s">
        <v>286</v>
      </c>
      <c r="BD90" s="132" t="s">
        <v>286</v>
      </c>
      <c r="BE90" s="132" t="s">
        <v>286</v>
      </c>
      <c r="BF90" s="132">
        <v>19.646799116997833</v>
      </c>
      <c r="BG90" s="128">
        <v>17.397881996974288</v>
      </c>
      <c r="BH90" s="121" t="s">
        <v>286</v>
      </c>
      <c r="BI90" s="121">
        <v>15.354713313897005</v>
      </c>
      <c r="BJ90" s="121">
        <v>15.500000000000007</v>
      </c>
      <c r="BK90" s="121" t="s">
        <v>286</v>
      </c>
      <c r="BL90" s="128" t="s">
        <v>286</v>
      </c>
      <c r="BM90" s="121" t="s">
        <v>286</v>
      </c>
      <c r="BN90" s="114" t="s">
        <v>286</v>
      </c>
      <c r="BO90" s="114" t="s">
        <v>286</v>
      </c>
      <c r="BP90" s="114" t="s">
        <v>286</v>
      </c>
      <c r="BQ90" s="128" t="s">
        <v>286</v>
      </c>
      <c r="BR90" s="121" t="s">
        <v>286</v>
      </c>
      <c r="BS90" s="121" t="s">
        <v>286</v>
      </c>
      <c r="BT90" s="121" t="s">
        <v>286</v>
      </c>
      <c r="BU90" s="128">
        <v>26.315789473684227</v>
      </c>
      <c r="BV90" s="121">
        <v>19.909502262443446</v>
      </c>
      <c r="BW90" s="121" t="s">
        <v>286</v>
      </c>
      <c r="BX90" s="121">
        <v>24.468085106382969</v>
      </c>
      <c r="BY90" s="128">
        <v>20.349563046192255</v>
      </c>
      <c r="BZ90" s="121">
        <v>43.037974683544284</v>
      </c>
      <c r="CA90" s="121">
        <v>39.698492462311599</v>
      </c>
      <c r="CB90" s="121">
        <v>23.828124999999989</v>
      </c>
      <c r="CC90" s="128">
        <v>43.975903614457827</v>
      </c>
      <c r="CD90" s="121">
        <v>41.251596424010188</v>
      </c>
      <c r="CE90" s="121">
        <v>30.091743119266049</v>
      </c>
      <c r="CF90" s="121">
        <v>41.355599214145357</v>
      </c>
      <c r="CG90" s="128">
        <v>42.211055276381906</v>
      </c>
      <c r="CH90" s="121">
        <v>23.817292006525289</v>
      </c>
      <c r="CI90" s="121">
        <v>36.099137931034505</v>
      </c>
      <c r="CJ90" s="121">
        <v>33.844468784227828</v>
      </c>
      <c r="CK90" s="121">
        <v>24.736048265460024</v>
      </c>
      <c r="CL90" s="121">
        <v>29.971724787935905</v>
      </c>
      <c r="CM90" s="121">
        <v>26.078619367209956</v>
      </c>
      <c r="CN90" s="121">
        <v>23.845193508114889</v>
      </c>
      <c r="CO90" s="121">
        <v>9.742351046698861</v>
      </c>
      <c r="CP90" s="128">
        <v>13.8396624472574</v>
      </c>
      <c r="CQ90" s="121">
        <v>11.053315994798435</v>
      </c>
      <c r="CR90" s="121">
        <v>8.7330873308733032</v>
      </c>
      <c r="CS90" s="114">
        <v>9.3830334190231426</v>
      </c>
      <c r="CT90" s="114">
        <v>10.332103321033207</v>
      </c>
      <c r="CU90" s="128">
        <v>8.5341365461847385</v>
      </c>
      <c r="CV90" s="121">
        <v>13.239719157472432</v>
      </c>
      <c r="CW90" s="121">
        <v>9.6091205211726312</v>
      </c>
      <c r="CX90" s="114">
        <v>9.6089385474860247</v>
      </c>
      <c r="CY90" s="114">
        <v>13.259668508287282</v>
      </c>
      <c r="CZ90" s="128">
        <v>11.854103343465038</v>
      </c>
      <c r="DA90" s="121">
        <v>5.5555555555555562</v>
      </c>
      <c r="DB90" s="121">
        <v>11.62109375</v>
      </c>
      <c r="DC90" s="114">
        <v>13.486005089058507</v>
      </c>
      <c r="DD90" s="114" t="s">
        <v>286</v>
      </c>
      <c r="DE90" s="128" t="s">
        <v>286</v>
      </c>
      <c r="DF90" s="121" t="s">
        <v>286</v>
      </c>
      <c r="DG90" s="121" t="s">
        <v>286</v>
      </c>
      <c r="DH90" s="114" t="s">
        <v>286</v>
      </c>
      <c r="DI90" s="114" t="s">
        <v>286</v>
      </c>
      <c r="DJ90" s="128" t="s">
        <v>286</v>
      </c>
      <c r="DK90" s="121" t="s">
        <v>286</v>
      </c>
      <c r="DL90" s="121" t="s">
        <v>286</v>
      </c>
      <c r="DM90" s="121">
        <v>56.3106796116505</v>
      </c>
      <c r="DN90" s="121">
        <v>41.885964912280734</v>
      </c>
      <c r="DO90" s="128">
        <v>26.807228915662666</v>
      </c>
      <c r="DP90" s="121">
        <v>52.190476190476218</v>
      </c>
      <c r="DQ90" s="121">
        <v>39.807692307692328</v>
      </c>
      <c r="DR90" s="121">
        <v>25.81047381546135</v>
      </c>
      <c r="DS90" s="121" t="s">
        <v>286</v>
      </c>
      <c r="DT90" s="128" t="s">
        <v>286</v>
      </c>
      <c r="DU90" s="131" t="s">
        <v>286</v>
      </c>
      <c r="DV90" s="131" t="s">
        <v>286</v>
      </c>
      <c r="DW90" s="114" t="s">
        <v>286</v>
      </c>
      <c r="DX90" s="131" t="s">
        <v>286</v>
      </c>
      <c r="DY90" s="128" t="s">
        <v>286</v>
      </c>
      <c r="DZ90" s="128" t="s">
        <v>286</v>
      </c>
      <c r="EA90" s="128" t="s">
        <v>286</v>
      </c>
      <c r="EB90" s="128">
        <v>46.702702702702652</v>
      </c>
      <c r="EC90" s="128">
        <v>49.0669593852909</v>
      </c>
      <c r="ED90" s="128">
        <v>37.500000000000014</v>
      </c>
      <c r="EE90" s="128">
        <v>40.076335877862704</v>
      </c>
      <c r="EF90" s="128">
        <v>43.792107795957676</v>
      </c>
      <c r="EG90" s="128">
        <v>37.999999999999972</v>
      </c>
      <c r="EH90" s="128">
        <v>6.4133016627078483</v>
      </c>
      <c r="EI90" s="128">
        <v>10.243492863140208</v>
      </c>
      <c r="EJ90" s="128">
        <v>5.8593750000000018</v>
      </c>
      <c r="EK90" s="128">
        <v>2.6862026862026851</v>
      </c>
      <c r="EL90" s="121">
        <v>7.6726342710997448</v>
      </c>
      <c r="EM90" s="121">
        <v>6.7765567765567791</v>
      </c>
      <c r="EN90" s="121">
        <v>2.8741328047571861</v>
      </c>
      <c r="EO90" s="121">
        <v>7.6999999999999993</v>
      </c>
      <c r="EP90" s="128">
        <v>7.6547231270358411</v>
      </c>
      <c r="EQ90" s="121">
        <v>1.827956989247314</v>
      </c>
      <c r="ER90" s="121">
        <v>3.3991228070175423</v>
      </c>
      <c r="ES90" s="121">
        <v>7.0783132530120465</v>
      </c>
      <c r="ET90" s="121">
        <v>1.60377358490566</v>
      </c>
      <c r="EU90" s="128">
        <v>3.8350910834132295</v>
      </c>
      <c r="EV90" s="121">
        <v>4.9937578027465754</v>
      </c>
      <c r="EW90" s="121">
        <v>11.745513866231635</v>
      </c>
      <c r="EX90" s="121">
        <v>11.594202898550725</v>
      </c>
      <c r="EY90" s="121">
        <v>6.225165562913908</v>
      </c>
      <c r="EZ90" s="128">
        <v>6.3275434243176214</v>
      </c>
      <c r="FA90" s="121">
        <v>9.3628088426527984</v>
      </c>
      <c r="FB90" s="121">
        <v>5.8380414312617726</v>
      </c>
      <c r="FC90" s="121">
        <v>8.8031651829871507</v>
      </c>
      <c r="FD90" s="121">
        <v>13.362068965517256</v>
      </c>
      <c r="FE90" s="128">
        <v>9.263157894736846</v>
      </c>
      <c r="FF90" s="121">
        <v>6.2567421790722788</v>
      </c>
      <c r="FG90" s="121">
        <v>8.5555555555555447</v>
      </c>
      <c r="FH90" s="121">
        <v>8.952959028831561</v>
      </c>
      <c r="FI90" s="121">
        <v>6.8246445497630326</v>
      </c>
      <c r="FJ90" s="128">
        <v>6.7961165048543748</v>
      </c>
      <c r="FK90" s="121">
        <v>7.277289836888329</v>
      </c>
      <c r="FL90" s="121">
        <v>23.120452708164958</v>
      </c>
      <c r="FM90" s="121">
        <v>29.888983774551637</v>
      </c>
      <c r="FN90" s="121">
        <v>21.796565389696184</v>
      </c>
      <c r="FO90" s="128">
        <v>17.839195979899525</v>
      </c>
      <c r="FP90" s="121">
        <v>25.844155844155829</v>
      </c>
      <c r="FQ90" s="121">
        <v>22.598870056497184</v>
      </c>
      <c r="FR90" s="121">
        <v>16.119402985074622</v>
      </c>
      <c r="FS90" s="121">
        <v>28.297872340425549</v>
      </c>
      <c r="FT90" s="128">
        <v>16.542750929368015</v>
      </c>
      <c r="FU90" s="121">
        <v>10.281385281385282</v>
      </c>
      <c r="FV90" s="121">
        <v>14.076576576576556</v>
      </c>
      <c r="FW90" s="121">
        <v>12.633181126331813</v>
      </c>
      <c r="FX90" s="121">
        <v>9.090909090909097</v>
      </c>
      <c r="FY90" s="128">
        <v>12.023460410557197</v>
      </c>
      <c r="FZ90" s="121">
        <v>9.1593475533249595</v>
      </c>
      <c r="GA90" s="121">
        <v>42.404549147034928</v>
      </c>
      <c r="GB90" s="121">
        <v>40.92071611253197</v>
      </c>
      <c r="GC90" s="121">
        <v>20.502645502645507</v>
      </c>
      <c r="GD90" s="128">
        <v>32.702020202020194</v>
      </c>
      <c r="GE90" s="121">
        <v>36.410923276983091</v>
      </c>
      <c r="GF90" s="121">
        <v>21.132075471698126</v>
      </c>
      <c r="GG90" s="121">
        <v>26.420737786640085</v>
      </c>
      <c r="GH90" s="121">
        <v>30.947368421052627</v>
      </c>
      <c r="GI90" s="128">
        <v>20.4116638078902</v>
      </c>
      <c r="GJ90" s="121">
        <v>26.327193932827729</v>
      </c>
      <c r="GK90" s="121">
        <v>23.868778280543012</v>
      </c>
      <c r="GL90" s="121">
        <v>15.877862595419854</v>
      </c>
      <c r="GM90" s="130">
        <v>20.801526717557248</v>
      </c>
      <c r="GN90" s="128">
        <v>20.098039215686274</v>
      </c>
      <c r="GO90" s="121">
        <v>13.94472361809045</v>
      </c>
      <c r="GP90" s="121">
        <v>13.025889967637536</v>
      </c>
      <c r="GQ90" s="121">
        <v>34.217279726261793</v>
      </c>
      <c r="GR90" s="121">
        <v>34.34610303830911</v>
      </c>
      <c r="GS90" s="128">
        <v>5.2631578947368398</v>
      </c>
      <c r="GT90" s="121">
        <v>26.527958387516247</v>
      </c>
      <c r="GU90" s="121">
        <v>32.830188679245254</v>
      </c>
      <c r="GV90" s="121">
        <v>6.1814556331006978</v>
      </c>
      <c r="GW90" s="121">
        <v>21.964097148891252</v>
      </c>
      <c r="GX90" s="128">
        <v>25.601374570446723</v>
      </c>
      <c r="GY90" s="128">
        <v>5.06465517241379</v>
      </c>
      <c r="GZ90" s="128">
        <v>19.753086419753092</v>
      </c>
      <c r="HA90" s="128">
        <v>26.219512195121954</v>
      </c>
      <c r="HB90" s="128">
        <v>5.233111322549953</v>
      </c>
      <c r="HC90" s="128">
        <v>14.466019417475719</v>
      </c>
      <c r="HD90" s="128">
        <v>25.345043914680087</v>
      </c>
      <c r="HE90" s="128" t="s">
        <v>286</v>
      </c>
      <c r="HF90" s="128" t="s">
        <v>286</v>
      </c>
      <c r="HG90" s="128" t="s">
        <v>286</v>
      </c>
      <c r="HH90" s="128" t="s">
        <v>286</v>
      </c>
      <c r="HI90" s="128" t="s">
        <v>286</v>
      </c>
      <c r="HJ90" s="128" t="s">
        <v>286</v>
      </c>
      <c r="HK90" s="128" t="s">
        <v>286</v>
      </c>
      <c r="HL90" s="121" t="s">
        <v>286</v>
      </c>
      <c r="HM90" s="121" t="s">
        <v>286</v>
      </c>
      <c r="HN90" s="121" t="s">
        <v>286</v>
      </c>
      <c r="HO90" s="121">
        <v>8.8565022421524731</v>
      </c>
      <c r="HP90" s="128">
        <v>13.050075872534128</v>
      </c>
      <c r="HQ90" s="121" t="s">
        <v>286</v>
      </c>
      <c r="HR90" s="121">
        <v>8.8408644400785814</v>
      </c>
      <c r="HS90" s="121">
        <v>14.447236180904522</v>
      </c>
      <c r="HT90" s="129">
        <v>10.305958132045109</v>
      </c>
      <c r="HU90" s="128">
        <v>11.996572407883457</v>
      </c>
      <c r="HV90" s="114">
        <v>9.3298291721419151</v>
      </c>
      <c r="HW90" s="114">
        <v>11.124999999999995</v>
      </c>
      <c r="HX90" s="114">
        <v>12.273901808785533</v>
      </c>
      <c r="HY90" s="114">
        <v>6.9029850746268675</v>
      </c>
      <c r="HZ90" s="114">
        <v>11.200807265388503</v>
      </c>
      <c r="IA90" s="114">
        <v>12.396694214876032</v>
      </c>
      <c r="IB90" s="114">
        <v>7.7814569536423832</v>
      </c>
      <c r="IC90" s="114">
        <v>9.3099671412924589</v>
      </c>
      <c r="ID90" s="114">
        <v>9.9099099099099117</v>
      </c>
      <c r="IE90" s="114">
        <v>7.9027355623100304</v>
      </c>
      <c r="IF90" s="114">
        <v>9.1876208897485423</v>
      </c>
      <c r="IG90" s="114">
        <v>8.8495575221238898</v>
      </c>
      <c r="IH90" s="114">
        <v>9.3552465233881108</v>
      </c>
      <c r="II90" s="114">
        <v>4.6811945117029907</v>
      </c>
      <c r="IJ90" s="114">
        <v>8.8661551577152782</v>
      </c>
      <c r="IK90" s="114">
        <v>9.6179183135704598</v>
      </c>
      <c r="IL90" s="114">
        <v>5.18987341772152</v>
      </c>
      <c r="IM90" s="114">
        <v>6.7708333333333295</v>
      </c>
      <c r="IN90" s="114">
        <v>8.0524344569288413</v>
      </c>
      <c r="IO90" s="114">
        <v>4.8484848484848495</v>
      </c>
      <c r="IP90" s="114">
        <v>7.8838174273859023</v>
      </c>
      <c r="IQ90" s="114">
        <v>6.1359867330016638</v>
      </c>
      <c r="IR90" s="114">
        <v>4.6789989118607167</v>
      </c>
      <c r="IS90" s="114">
        <v>8.661417322834648</v>
      </c>
      <c r="IT90" s="114">
        <v>6.990881458966566</v>
      </c>
      <c r="IU90" s="114">
        <v>4.2348411934552477</v>
      </c>
      <c r="IV90" s="114">
        <v>5.8765915768854056</v>
      </c>
      <c r="IW90" s="114">
        <v>7.8085642317380373</v>
      </c>
      <c r="IX90" s="114" t="str">
        <f t="shared" si="113"/>
        <v>--</v>
      </c>
      <c r="IY90" s="114" t="str">
        <f t="shared" si="113"/>
        <v>--</v>
      </c>
      <c r="IZ90" s="114" t="str">
        <f t="shared" si="113"/>
        <v>--</v>
      </c>
      <c r="JA90" s="114" t="str">
        <f t="shared" si="113"/>
        <v>--</v>
      </c>
      <c r="JB90" s="114" t="str">
        <f t="shared" si="113"/>
        <v>--</v>
      </c>
      <c r="JC90" s="114" t="str">
        <f t="shared" si="113"/>
        <v>--</v>
      </c>
      <c r="JD90" s="114" t="str">
        <f t="shared" si="113"/>
        <v>--</v>
      </c>
      <c r="JE90" s="114" t="str">
        <f t="shared" si="113"/>
        <v>--</v>
      </c>
      <c r="JF90" s="114" t="str">
        <f t="shared" si="113"/>
        <v>--</v>
      </c>
      <c r="JG90" s="243">
        <v>5.6966897613548904</v>
      </c>
      <c r="JH90" s="243">
        <v>5.2755905511811001</v>
      </c>
      <c r="JI90" s="243">
        <v>5.8876003568242599</v>
      </c>
      <c r="JJ90" s="243">
        <v>3.28879753340185</v>
      </c>
      <c r="JK90" s="243">
        <v>5.2029136316337201</v>
      </c>
      <c r="JL90" s="243">
        <v>5.6085918854415198</v>
      </c>
      <c r="JM90" s="243">
        <v>11.461538461538501</v>
      </c>
      <c r="JN90" s="243">
        <v>11.2509834775767</v>
      </c>
      <c r="JO90" s="243">
        <v>13.428827215756501</v>
      </c>
      <c r="JP90" s="243">
        <v>8.5303186022610706</v>
      </c>
      <c r="JQ90" s="243">
        <v>11.6666666666667</v>
      </c>
      <c r="JR90" s="243">
        <v>12.544802867383501</v>
      </c>
      <c r="JS90" s="243">
        <v>9.6899224806201492</v>
      </c>
      <c r="JT90" s="243">
        <v>9.1627172195892399</v>
      </c>
      <c r="JU90" s="243">
        <v>7.6096687555953499</v>
      </c>
      <c r="JV90" s="243">
        <v>8.5390946502057705</v>
      </c>
      <c r="JW90" s="243">
        <v>11.482254697286001</v>
      </c>
      <c r="JX90" s="243">
        <v>6.4593301435406696</v>
      </c>
      <c r="JY90" s="243">
        <v>4.9344641480339204</v>
      </c>
      <c r="JZ90" s="243">
        <v>9.3206951026856295</v>
      </c>
      <c r="KA90" s="243">
        <v>12.957998212689899</v>
      </c>
      <c r="KB90" s="243">
        <v>4.3165467625899403</v>
      </c>
      <c r="KC90" s="243">
        <v>8.9676746611053204</v>
      </c>
      <c r="KD90" s="243">
        <v>12.066905615292701</v>
      </c>
      <c r="KE90" s="243">
        <v>2.5037936267071399</v>
      </c>
      <c r="KF90" s="128" t="str">
        <f t="shared" si="78"/>
        <v>--</v>
      </c>
      <c r="KG90" s="243">
        <v>10.366398570151899</v>
      </c>
      <c r="KH90" s="243">
        <v>1.7435897435897401</v>
      </c>
      <c r="KI90" s="128" t="str">
        <f t="shared" si="79"/>
        <v>--</v>
      </c>
      <c r="KJ90" s="243">
        <v>12.987012987012999</v>
      </c>
      <c r="KK90" s="243">
        <v>3.4298780487804899</v>
      </c>
      <c r="KL90" s="243">
        <v>4.3205027494108403</v>
      </c>
      <c r="KM90" s="243">
        <v>5.0938337801608604</v>
      </c>
      <c r="KN90" s="243">
        <v>3.4020618556700999</v>
      </c>
      <c r="KO90" s="243">
        <v>3.6734693877550999</v>
      </c>
      <c r="KP90" s="243">
        <v>4.4705882352941204</v>
      </c>
      <c r="KQ90" s="220">
        <v>3.8884192730346601</v>
      </c>
      <c r="KR90" s="220">
        <v>2.2426095820591301</v>
      </c>
      <c r="KS90" s="220">
        <v>9.6446700507614302</v>
      </c>
      <c r="KT90" s="220">
        <v>9.0723751274210098</v>
      </c>
      <c r="KU90" s="220">
        <v>12.8839590443686</v>
      </c>
      <c r="KV90" s="220">
        <v>14.534288638689899</v>
      </c>
      <c r="KW90" s="220">
        <v>1.9491525423728799</v>
      </c>
      <c r="KX90" s="220">
        <v>1.52749490835031</v>
      </c>
      <c r="KY90" s="128" t="str">
        <f t="shared" si="81"/>
        <v>--</v>
      </c>
      <c r="KZ90" s="128" t="str">
        <f t="shared" si="81"/>
        <v>--</v>
      </c>
      <c r="LA90" s="220">
        <v>2.4166666666666701</v>
      </c>
      <c r="LB90" s="128" t="str">
        <f t="shared" si="80"/>
        <v>--</v>
      </c>
      <c r="LC90" s="295">
        <v>23.881789137380206</v>
      </c>
      <c r="LD90" s="295">
        <v>15.801024140453544</v>
      </c>
      <c r="LE90" s="295">
        <v>11.627906976744191</v>
      </c>
      <c r="LF90" s="295">
        <v>7.2679509632224075</v>
      </c>
      <c r="LG90" s="295">
        <v>19.571865443425079</v>
      </c>
      <c r="LH90" s="295">
        <v>10.725229826353422</v>
      </c>
      <c r="LI90" s="295">
        <v>8.4915084915085011</v>
      </c>
      <c r="LJ90" s="295">
        <v>5.104408352668214</v>
      </c>
      <c r="LK90" s="380">
        <v>22.972972972972965</v>
      </c>
      <c r="LL90" s="381">
        <v>15.420129270544779</v>
      </c>
      <c r="LM90" s="381">
        <v>9.3831450912250176</v>
      </c>
      <c r="LN90" s="381">
        <v>7.9676674364896005</v>
      </c>
      <c r="LO90" s="380">
        <v>13.071371291098632</v>
      </c>
      <c r="LP90" s="381">
        <v>10.832719233603539</v>
      </c>
      <c r="LQ90" s="381">
        <v>8.3074534161490838</v>
      </c>
      <c r="LR90" s="381">
        <v>5.8823529411764719</v>
      </c>
      <c r="LS90" s="381">
        <v>12.932790224032582</v>
      </c>
      <c r="LT90" s="381">
        <v>9.4069529652351633</v>
      </c>
      <c r="LU90" s="381">
        <v>9.3999999999999897</v>
      </c>
      <c r="LV90" s="381">
        <v>5.4461181923522588</v>
      </c>
      <c r="LW90" s="381">
        <v>14.556962025316428</v>
      </c>
      <c r="LX90" s="381">
        <v>12.927054478301015</v>
      </c>
      <c r="LY90" s="381">
        <v>9.0199479618386675</v>
      </c>
      <c r="LZ90" s="381">
        <v>7.1759259259259238</v>
      </c>
      <c r="MA90" s="380">
        <v>32.284100080710232</v>
      </c>
      <c r="MB90" s="381">
        <v>27.393225331369656</v>
      </c>
      <c r="MC90" s="381">
        <v>23.640661938534294</v>
      </c>
      <c r="MD90" s="381">
        <v>20.601237842617117</v>
      </c>
      <c r="ME90" s="381">
        <v>27.29124236252547</v>
      </c>
      <c r="MF90" s="381">
        <v>26.993865030674804</v>
      </c>
      <c r="MG90" s="381">
        <v>22.077922077922079</v>
      </c>
      <c r="MH90" s="381">
        <v>21.303841676367888</v>
      </c>
      <c r="MI90" s="381">
        <v>31.822302810516756</v>
      </c>
      <c r="MJ90" s="381">
        <v>31.686859273066194</v>
      </c>
      <c r="MK90" s="381">
        <v>27.502175805047859</v>
      </c>
      <c r="ML90" s="381">
        <v>24.013921113689101</v>
      </c>
      <c r="MM90" s="378" t="str">
        <f t="shared" si="82"/>
        <v>--</v>
      </c>
      <c r="MN90" s="381">
        <v>19.25055106539309</v>
      </c>
      <c r="MO90" s="381">
        <v>22.074882995319815</v>
      </c>
      <c r="MP90" s="381">
        <v>19.806338028169019</v>
      </c>
      <c r="MQ90" s="378" t="str">
        <f t="shared" si="83"/>
        <v>--</v>
      </c>
      <c r="MR90" s="381">
        <v>19.589743589743566</v>
      </c>
      <c r="MS90" s="381">
        <v>21.878121878121906</v>
      </c>
      <c r="MT90" s="381">
        <v>19.186046511627918</v>
      </c>
      <c r="MU90" s="378" t="str">
        <f t="shared" si="84"/>
        <v>--</v>
      </c>
      <c r="MV90" s="381">
        <v>22.920517560073964</v>
      </c>
      <c r="MW90" s="381">
        <v>20.575414123801238</v>
      </c>
      <c r="MX90" s="381">
        <v>23.611111111111104</v>
      </c>
      <c r="MY90" s="380">
        <v>29.525341914722439</v>
      </c>
      <c r="MZ90" s="381">
        <v>26.134699853587136</v>
      </c>
      <c r="NA90" s="381">
        <v>22.879377431906622</v>
      </c>
      <c r="NB90" s="381">
        <v>23.327464788732399</v>
      </c>
      <c r="NC90" s="381">
        <v>30.399181166837256</v>
      </c>
      <c r="ND90" s="381">
        <v>30.564102564102573</v>
      </c>
      <c r="NE90" s="381">
        <v>24.227318045862429</v>
      </c>
      <c r="NF90" s="381">
        <v>21.229698375870054</v>
      </c>
      <c r="NG90" s="381">
        <v>36.093609360936114</v>
      </c>
      <c r="NH90" s="381">
        <v>29.482439926062842</v>
      </c>
      <c r="NI90" s="381">
        <v>27.739130434782599</v>
      </c>
      <c r="NJ90" s="381">
        <v>28.819444444444464</v>
      </c>
      <c r="NK90" s="380">
        <v>7.3658927141713253</v>
      </c>
      <c r="NL90" s="381">
        <v>8.9781021897810174</v>
      </c>
      <c r="NM90" s="381">
        <v>6.656346749226004</v>
      </c>
      <c r="NN90" s="381">
        <v>5.2585451358457576</v>
      </c>
      <c r="NO90" s="381">
        <v>7.5742067553735906</v>
      </c>
      <c r="NP90" s="381">
        <v>6.8437180796731241</v>
      </c>
      <c r="NQ90" s="381">
        <v>6.1678463094034424</v>
      </c>
      <c r="NR90" s="381">
        <v>3.7209302325581399</v>
      </c>
      <c r="NS90" s="381">
        <v>8.4745762711864199</v>
      </c>
      <c r="NT90" s="381">
        <v>9.3922651933701715</v>
      </c>
      <c r="NU90" s="381">
        <v>5.8925476603119504</v>
      </c>
      <c r="NV90" s="381">
        <v>4.5977011494252853</v>
      </c>
      <c r="NW90" s="380">
        <v>3.8399999999999959</v>
      </c>
      <c r="NX90" s="381">
        <v>6.7982456140350829</v>
      </c>
      <c r="NY90" s="381">
        <v>6.38629283489096</v>
      </c>
      <c r="NZ90" s="381">
        <v>5.9596844872918426</v>
      </c>
      <c r="OA90" s="381">
        <v>3.8696537678207723</v>
      </c>
      <c r="OB90" s="381">
        <v>6.1349693251533726</v>
      </c>
      <c r="OC90" s="381">
        <v>8.3753784056508618</v>
      </c>
      <c r="OD90" s="381">
        <v>5.8139534883720891</v>
      </c>
      <c r="OE90" s="381">
        <v>4.114490161001787</v>
      </c>
      <c r="OF90" s="381">
        <v>9.418282548476471</v>
      </c>
      <c r="OG90" s="381">
        <v>7.2980017376194741</v>
      </c>
      <c r="OH90" s="381">
        <v>7.2497123130034513</v>
      </c>
      <c r="OI90" s="380">
        <v>7.8778135048231528</v>
      </c>
      <c r="OJ90" s="381">
        <v>7.8330893118594478</v>
      </c>
      <c r="OK90" s="381">
        <v>7.2486360093530751</v>
      </c>
      <c r="OL90" s="381">
        <v>5.4385964912280693</v>
      </c>
      <c r="OM90" s="381">
        <v>8.7844739530132827</v>
      </c>
      <c r="ON90" s="381">
        <v>8.0777096114519331</v>
      </c>
      <c r="OO90" s="381">
        <v>7.3737373737373844</v>
      </c>
      <c r="OP90" s="381">
        <v>6.8684516880093138</v>
      </c>
      <c r="OQ90" s="381">
        <v>6.8039391226499477</v>
      </c>
      <c r="OR90" s="381">
        <v>8.4025854108956608</v>
      </c>
      <c r="OS90" s="381">
        <v>7.1304347826086953</v>
      </c>
      <c r="OT90" s="381">
        <v>7.8160919540229905</v>
      </c>
      <c r="OU90" s="378" t="str">
        <f t="shared" si="85"/>
        <v>--</v>
      </c>
      <c r="OV90" s="381">
        <v>9.8901098901098692</v>
      </c>
      <c r="OW90" s="381">
        <v>13.328137178487928</v>
      </c>
      <c r="OX90" s="381">
        <v>13.169446883230917</v>
      </c>
      <c r="OY90" s="378" t="str">
        <f t="shared" si="86"/>
        <v>--</v>
      </c>
      <c r="OZ90" s="381">
        <v>9.5092024539877151</v>
      </c>
      <c r="PA90" s="381">
        <v>11.122345803842258</v>
      </c>
      <c r="PB90" s="381">
        <v>12.09302325581395</v>
      </c>
      <c r="PC90" s="378" t="str">
        <f t="shared" si="87"/>
        <v>--</v>
      </c>
      <c r="PD90" s="381">
        <v>9.1412742382271368</v>
      </c>
      <c r="PE90" s="381">
        <v>10.356832027850283</v>
      </c>
      <c r="PF90" s="381">
        <v>12.528735632183917</v>
      </c>
      <c r="PG90" s="380">
        <v>13.064516129032244</v>
      </c>
      <c r="PH90" s="381">
        <v>12.143379663496704</v>
      </c>
      <c r="PI90" s="381">
        <v>11.119751166407472</v>
      </c>
      <c r="PJ90" s="381">
        <v>9.0271691498685325</v>
      </c>
      <c r="PK90" s="381">
        <v>12.653061224489811</v>
      </c>
      <c r="PL90" s="381">
        <v>14.754098360655741</v>
      </c>
      <c r="PM90" s="381">
        <v>12.626262626262623</v>
      </c>
      <c r="PN90" s="381">
        <v>8.8372093023255847</v>
      </c>
      <c r="PO90" s="381">
        <v>13.315460232350301</v>
      </c>
      <c r="PP90" s="381">
        <v>14.773776546629744</v>
      </c>
      <c r="PQ90" s="381">
        <v>11.101474414570687</v>
      </c>
      <c r="PR90" s="381">
        <v>11.264367816091953</v>
      </c>
      <c r="PS90" s="380">
        <v>3.1135531135531136</v>
      </c>
      <c r="PT90" s="381">
        <v>6.0975609756097464</v>
      </c>
      <c r="PU90" s="381">
        <v>6.648451730418941</v>
      </c>
      <c r="PV90" s="381">
        <v>4.8367593712212829</v>
      </c>
      <c r="PW90" s="380">
        <v>8.3793738489871146</v>
      </c>
      <c r="PX90" s="381">
        <v>12.945590994371482</v>
      </c>
      <c r="PY90" s="381">
        <v>10.655737704918044</v>
      </c>
      <c r="PZ90" s="381">
        <v>8.1015719467956586</v>
      </c>
      <c r="QA90" s="380">
        <v>14.57378551787351</v>
      </c>
      <c r="QB90" s="381">
        <v>13.80281690140845</v>
      </c>
      <c r="QC90" s="381">
        <v>10.511882998171847</v>
      </c>
      <c r="QD90" s="381">
        <v>7.2551390568319194</v>
      </c>
      <c r="QE90" s="380">
        <v>2.8518859245630175</v>
      </c>
      <c r="QF90" s="381">
        <v>8.536585365853675</v>
      </c>
      <c r="QG90" s="381">
        <v>8.3788706739526457</v>
      </c>
      <c r="QH90" s="381">
        <v>13.559322033898312</v>
      </c>
      <c r="QI90" s="380">
        <v>10.175145954962453</v>
      </c>
      <c r="QJ90" s="381">
        <v>13.750954927425502</v>
      </c>
      <c r="QK90" s="381">
        <v>12.081060015588475</v>
      </c>
      <c r="QL90" s="381">
        <v>12.078152753108339</v>
      </c>
      <c r="QM90" s="378" t="str">
        <f t="shared" si="88"/>
        <v>--</v>
      </c>
      <c r="QN90" s="381">
        <v>12.230215827338137</v>
      </c>
      <c r="QO90" s="381">
        <v>14.024390243902433</v>
      </c>
      <c r="QP90" s="381">
        <v>13.443396226415087</v>
      </c>
      <c r="QQ90" s="378" t="str">
        <f t="shared" si="89"/>
        <v>--</v>
      </c>
      <c r="QR90" s="381">
        <v>13.584905660377339</v>
      </c>
      <c r="QS90" s="381">
        <v>15.405405405405386</v>
      </c>
      <c r="QT90" s="381">
        <v>16.383495145631052</v>
      </c>
      <c r="QU90" s="380">
        <v>12.593206296603144</v>
      </c>
      <c r="QV90" s="381">
        <v>10.152671755725187</v>
      </c>
      <c r="QW90" s="381">
        <v>10.015649452269177</v>
      </c>
      <c r="QX90" s="381">
        <v>9.7777777777777928</v>
      </c>
      <c r="QY90" s="378" t="str">
        <f t="shared" si="90"/>
        <v>--</v>
      </c>
      <c r="QZ90" s="381">
        <v>10.195674562306907</v>
      </c>
      <c r="RA90" s="381">
        <v>11.800610376398767</v>
      </c>
      <c r="RB90" s="381">
        <v>9.5744680851063872</v>
      </c>
      <c r="RC90" s="378" t="str">
        <f t="shared" si="91"/>
        <v>--</v>
      </c>
      <c r="RD90" s="381">
        <v>10.285714285714272</v>
      </c>
      <c r="RE90" s="381">
        <v>10.335448776065276</v>
      </c>
      <c r="RF90" s="381">
        <v>10.519951632406276</v>
      </c>
    </row>
    <row r="91" spans="1:474" ht="21" customHeight="1" thickBot="1" x14ac:dyDescent="0.3">
      <c r="A91" s="114">
        <v>87</v>
      </c>
      <c r="B91" s="93" t="s">
        <v>87</v>
      </c>
      <c r="C91" s="126" t="s">
        <v>286</v>
      </c>
      <c r="D91" s="126" t="s">
        <v>286</v>
      </c>
      <c r="E91" s="126" t="s">
        <v>286</v>
      </c>
      <c r="F91" s="126">
        <v>18.939393939393938</v>
      </c>
      <c r="G91" s="126">
        <v>23.026315789473678</v>
      </c>
      <c r="H91" s="126">
        <v>22.516556291390714</v>
      </c>
      <c r="I91" s="126">
        <v>22.314049586776854</v>
      </c>
      <c r="J91" s="126">
        <v>32.835820895522403</v>
      </c>
      <c r="K91" s="126">
        <v>23.880597014925378</v>
      </c>
      <c r="L91" s="126">
        <v>20.952380952380953</v>
      </c>
      <c r="M91" s="128">
        <v>16.030534351145036</v>
      </c>
      <c r="N91" s="128">
        <v>8.8709677419354875</v>
      </c>
      <c r="O91" s="128">
        <v>22.222222222222225</v>
      </c>
      <c r="P91" s="128">
        <v>14.035087719298247</v>
      </c>
      <c r="Q91" s="128">
        <v>9.4827586206896584</v>
      </c>
      <c r="R91" s="128" t="s">
        <v>286</v>
      </c>
      <c r="S91" s="128" t="s">
        <v>286</v>
      </c>
      <c r="T91" s="128" t="s">
        <v>286</v>
      </c>
      <c r="U91" s="128">
        <v>57.142857142857146</v>
      </c>
      <c r="V91" s="128">
        <v>48.026315789473692</v>
      </c>
      <c r="W91" s="128">
        <v>38.410596026490055</v>
      </c>
      <c r="X91" s="128">
        <v>53.781512605042025</v>
      </c>
      <c r="Y91" s="128">
        <v>52.238805970149272</v>
      </c>
      <c r="Z91" s="128">
        <v>30.82706766917293</v>
      </c>
      <c r="AA91" s="128">
        <v>53.271028037383182</v>
      </c>
      <c r="AB91" s="132">
        <v>33.333333333333336</v>
      </c>
      <c r="AC91" s="132">
        <v>11.290322580645162</v>
      </c>
      <c r="AD91" s="132">
        <v>44.578313253012034</v>
      </c>
      <c r="AE91" s="132">
        <v>21.929824561403503</v>
      </c>
      <c r="AF91" s="128">
        <v>13.79310344827587</v>
      </c>
      <c r="AG91" s="126" t="s">
        <v>286</v>
      </c>
      <c r="AH91" s="126" t="s">
        <v>286</v>
      </c>
      <c r="AI91" s="133" t="s">
        <v>286</v>
      </c>
      <c r="AJ91" s="133">
        <v>36.842105263157897</v>
      </c>
      <c r="AK91" s="128">
        <v>27.631578947368414</v>
      </c>
      <c r="AL91" s="128">
        <v>12.582781456953638</v>
      </c>
      <c r="AM91" s="128">
        <v>43.220338983050851</v>
      </c>
      <c r="AN91" s="128">
        <v>25.563909774436087</v>
      </c>
      <c r="AO91" s="128">
        <v>22.727272727272727</v>
      </c>
      <c r="AP91" s="128">
        <v>40.952380952380956</v>
      </c>
      <c r="AQ91" s="128">
        <v>19.847328244274824</v>
      </c>
      <c r="AR91" s="128">
        <v>4.0322580645161308</v>
      </c>
      <c r="AS91" s="128">
        <v>31.707317073170731</v>
      </c>
      <c r="AT91" s="128">
        <v>12.280701754385966</v>
      </c>
      <c r="AU91" s="128">
        <v>7.7586206896551762</v>
      </c>
      <c r="AV91" s="128" t="s">
        <v>286</v>
      </c>
      <c r="AW91" s="128" t="s">
        <v>286</v>
      </c>
      <c r="AX91" s="132" t="s">
        <v>286</v>
      </c>
      <c r="AY91" s="132" t="s">
        <v>286</v>
      </c>
      <c r="AZ91" s="132" t="s">
        <v>286</v>
      </c>
      <c r="BA91" s="132" t="s">
        <v>286</v>
      </c>
      <c r="BB91" s="128" t="s">
        <v>286</v>
      </c>
      <c r="BC91" s="132" t="s">
        <v>286</v>
      </c>
      <c r="BD91" s="132" t="s">
        <v>286</v>
      </c>
      <c r="BE91" s="132" t="s">
        <v>286</v>
      </c>
      <c r="BF91" s="132">
        <v>20.610687022900759</v>
      </c>
      <c r="BG91" s="128">
        <v>16.129032258064516</v>
      </c>
      <c r="BH91" s="121" t="s">
        <v>286</v>
      </c>
      <c r="BI91" s="121">
        <v>8.8495575221238933</v>
      </c>
      <c r="BJ91" s="121">
        <v>12.931034482758621</v>
      </c>
      <c r="BK91" s="121" t="s">
        <v>286</v>
      </c>
      <c r="BL91" s="128" t="s">
        <v>286</v>
      </c>
      <c r="BM91" s="121" t="s">
        <v>286</v>
      </c>
      <c r="BN91" s="114" t="s">
        <v>286</v>
      </c>
      <c r="BO91" s="114" t="s">
        <v>286</v>
      </c>
      <c r="BP91" s="114" t="s">
        <v>286</v>
      </c>
      <c r="BQ91" s="128" t="s">
        <v>286</v>
      </c>
      <c r="BR91" s="121" t="s">
        <v>286</v>
      </c>
      <c r="BS91" s="121" t="s">
        <v>286</v>
      </c>
      <c r="BT91" s="121" t="s">
        <v>286</v>
      </c>
      <c r="BU91" s="128">
        <v>25.000000000000004</v>
      </c>
      <c r="BV91" s="121">
        <v>15.322580645161281</v>
      </c>
      <c r="BW91" s="121" t="s">
        <v>286</v>
      </c>
      <c r="BX91" s="121">
        <v>17.543859649122808</v>
      </c>
      <c r="BY91" s="128">
        <v>16.379310344827587</v>
      </c>
      <c r="BZ91" s="121" t="s">
        <v>286</v>
      </c>
      <c r="CA91" s="121" t="s">
        <v>286</v>
      </c>
      <c r="CB91" s="121" t="s">
        <v>286</v>
      </c>
      <c r="CC91" s="128">
        <v>44.360902255639104</v>
      </c>
      <c r="CD91" s="121">
        <v>35.064935064935078</v>
      </c>
      <c r="CE91" s="121">
        <v>39.735099337748338</v>
      </c>
      <c r="CF91" s="121">
        <v>40.163934426229517</v>
      </c>
      <c r="CG91" s="128">
        <v>46.323529411764689</v>
      </c>
      <c r="CH91" s="121">
        <v>32.330827067669176</v>
      </c>
      <c r="CI91" s="121">
        <v>19.811320754716974</v>
      </c>
      <c r="CJ91" s="121">
        <v>32.575757575757578</v>
      </c>
      <c r="CK91" s="121">
        <v>21.774193548387103</v>
      </c>
      <c r="CL91" s="121">
        <v>22.891566265060241</v>
      </c>
      <c r="CM91" s="121">
        <v>18.421052631578945</v>
      </c>
      <c r="CN91" s="121">
        <v>18.965517241379317</v>
      </c>
      <c r="CO91" s="121" t="s">
        <v>286</v>
      </c>
      <c r="CP91" s="128" t="s">
        <v>286</v>
      </c>
      <c r="CQ91" s="121" t="s">
        <v>286</v>
      </c>
      <c r="CR91" s="121">
        <v>9.7744360902255636</v>
      </c>
      <c r="CS91" s="114">
        <v>9.0909090909090988</v>
      </c>
      <c r="CT91" s="114">
        <v>9.9337748344370898</v>
      </c>
      <c r="CU91" s="128">
        <v>8.9430894308943145</v>
      </c>
      <c r="CV91" s="121">
        <v>6.6176470588235272</v>
      </c>
      <c r="CW91" s="121">
        <v>11.940298507462678</v>
      </c>
      <c r="CX91" s="114">
        <v>13.461538461538467</v>
      </c>
      <c r="CY91" s="114">
        <v>13.74045801526718</v>
      </c>
      <c r="CZ91" s="128">
        <v>6.5040650406504072</v>
      </c>
      <c r="DA91" s="121">
        <v>9.0909090909090917</v>
      </c>
      <c r="DB91" s="121">
        <v>11.504424778761058</v>
      </c>
      <c r="DC91" s="114">
        <v>10.526315789473685</v>
      </c>
      <c r="DD91" s="114" t="s">
        <v>286</v>
      </c>
      <c r="DE91" s="128" t="s">
        <v>286</v>
      </c>
      <c r="DF91" s="121" t="s">
        <v>286</v>
      </c>
      <c r="DG91" s="121" t="s">
        <v>286</v>
      </c>
      <c r="DH91" s="114" t="s">
        <v>286</v>
      </c>
      <c r="DI91" s="114" t="s">
        <v>286</v>
      </c>
      <c r="DJ91" s="128" t="s">
        <v>286</v>
      </c>
      <c r="DK91" s="121" t="s">
        <v>286</v>
      </c>
      <c r="DL91" s="121" t="s">
        <v>286</v>
      </c>
      <c r="DM91" s="121">
        <v>55.660377358490564</v>
      </c>
      <c r="DN91" s="121">
        <v>42.424242424242408</v>
      </c>
      <c r="DO91" s="128">
        <v>15.322580645161295</v>
      </c>
      <c r="DP91" s="121">
        <v>44.578313253012055</v>
      </c>
      <c r="DQ91" s="121">
        <v>28.695652173913047</v>
      </c>
      <c r="DR91" s="121">
        <v>25.862068965517246</v>
      </c>
      <c r="DS91" s="121" t="s">
        <v>286</v>
      </c>
      <c r="DT91" s="128" t="s">
        <v>286</v>
      </c>
      <c r="DU91" s="131" t="s">
        <v>286</v>
      </c>
      <c r="DV91" s="131" t="s">
        <v>286</v>
      </c>
      <c r="DW91" s="114" t="s">
        <v>286</v>
      </c>
      <c r="DX91" s="131" t="s">
        <v>286</v>
      </c>
      <c r="DY91" s="128" t="s">
        <v>286</v>
      </c>
      <c r="DZ91" s="128" t="s">
        <v>286</v>
      </c>
      <c r="EA91" s="128" t="s">
        <v>286</v>
      </c>
      <c r="EB91" s="128">
        <v>45.794392523364472</v>
      </c>
      <c r="EC91" s="128">
        <v>52.272727272727245</v>
      </c>
      <c r="ED91" s="128">
        <v>24.193548387096786</v>
      </c>
      <c r="EE91" s="128">
        <v>35.365853658536579</v>
      </c>
      <c r="EF91" s="128">
        <v>32.173913043478272</v>
      </c>
      <c r="EG91" s="128">
        <v>23.275862068965516</v>
      </c>
      <c r="EH91" s="128" t="s">
        <v>286</v>
      </c>
      <c r="EI91" s="128" t="s">
        <v>286</v>
      </c>
      <c r="EJ91" s="128" t="s">
        <v>286</v>
      </c>
      <c r="EK91" s="128">
        <v>2.2727272727272725</v>
      </c>
      <c r="EL91" s="121">
        <v>5.1948051948051956</v>
      </c>
      <c r="EM91" s="121">
        <v>5.9602649006622528</v>
      </c>
      <c r="EN91" s="121">
        <v>0.81967213114754123</v>
      </c>
      <c r="EO91" s="121">
        <v>10.294117647058826</v>
      </c>
      <c r="EP91" s="128">
        <v>11.940298507462691</v>
      </c>
      <c r="EQ91" s="121">
        <v>2.8037383177570088</v>
      </c>
      <c r="ER91" s="121">
        <v>6.0606060606060641</v>
      </c>
      <c r="ES91" s="121">
        <v>4.8387096774193568</v>
      </c>
      <c r="ET91" s="121">
        <v>1.2195121951219507</v>
      </c>
      <c r="EU91" s="128">
        <v>6.9565217391304355</v>
      </c>
      <c r="EV91" s="121">
        <v>7.7586206896551753</v>
      </c>
      <c r="EW91" s="121" t="s">
        <v>286</v>
      </c>
      <c r="EX91" s="121" t="s">
        <v>286</v>
      </c>
      <c r="EY91" s="121" t="s">
        <v>286</v>
      </c>
      <c r="EZ91" s="128">
        <v>3.759398496240602</v>
      </c>
      <c r="FA91" s="121">
        <v>9.2105263157894779</v>
      </c>
      <c r="FB91" s="121">
        <v>7.2847682119205333</v>
      </c>
      <c r="FC91" s="121">
        <v>9.7560975609756078</v>
      </c>
      <c r="FD91" s="121">
        <v>11.940298507462687</v>
      </c>
      <c r="FE91" s="128">
        <v>7.5757575757575752</v>
      </c>
      <c r="FF91" s="121">
        <v>6.5420560747663581</v>
      </c>
      <c r="FG91" s="121">
        <v>16.030534351145036</v>
      </c>
      <c r="FH91" s="121">
        <v>2.4390243902439028</v>
      </c>
      <c r="FI91" s="121">
        <v>6.0240963855421708</v>
      </c>
      <c r="FJ91" s="128">
        <v>6.1946902654867255</v>
      </c>
      <c r="FK91" s="121">
        <v>4.3478260869565224</v>
      </c>
      <c r="FL91" s="121" t="s">
        <v>286</v>
      </c>
      <c r="FM91" s="121" t="s">
        <v>286</v>
      </c>
      <c r="FN91" s="121" t="s">
        <v>286</v>
      </c>
      <c r="FO91" s="128">
        <v>19.696969696969703</v>
      </c>
      <c r="FP91" s="121">
        <v>29.605263157894736</v>
      </c>
      <c r="FQ91" s="121">
        <v>23.178807947019862</v>
      </c>
      <c r="FR91" s="121">
        <v>17.21311475409837</v>
      </c>
      <c r="FS91" s="121">
        <v>31.343283582089533</v>
      </c>
      <c r="FT91" s="128">
        <v>21.37404580152673</v>
      </c>
      <c r="FU91" s="121">
        <v>5.6074766355140202</v>
      </c>
      <c r="FV91" s="121">
        <v>14.615384615384617</v>
      </c>
      <c r="FW91" s="121">
        <v>4.8780487804878092</v>
      </c>
      <c r="FX91" s="121">
        <v>16.867469879518069</v>
      </c>
      <c r="FY91" s="128">
        <v>11.504424778761068</v>
      </c>
      <c r="FZ91" s="121">
        <v>6.9565217391304364</v>
      </c>
      <c r="GA91" s="121" t="s">
        <v>286</v>
      </c>
      <c r="GB91" s="121" t="s">
        <v>286</v>
      </c>
      <c r="GC91" s="121" t="s">
        <v>286</v>
      </c>
      <c r="GD91" s="128">
        <v>39.393939393939398</v>
      </c>
      <c r="GE91" s="121">
        <v>40.131578947368432</v>
      </c>
      <c r="GF91" s="121">
        <v>25.827814569536432</v>
      </c>
      <c r="GG91" s="121">
        <v>28.925619834710748</v>
      </c>
      <c r="GH91" s="121">
        <v>36.567164179104452</v>
      </c>
      <c r="GI91" s="128">
        <v>28.244274809160313</v>
      </c>
      <c r="GJ91" s="121">
        <v>27.358490566037744</v>
      </c>
      <c r="GK91" s="121">
        <v>23.664122137404597</v>
      </c>
      <c r="GL91" s="121">
        <v>13.008130081300814</v>
      </c>
      <c r="GM91" s="130">
        <v>26.506024096385548</v>
      </c>
      <c r="GN91" s="128">
        <v>15.929203539823014</v>
      </c>
      <c r="GO91" s="121">
        <v>11.304347826086955</v>
      </c>
      <c r="GP91" s="121" t="s">
        <v>286</v>
      </c>
      <c r="GQ91" s="121" t="s">
        <v>286</v>
      </c>
      <c r="GR91" s="121" t="s">
        <v>286</v>
      </c>
      <c r="GS91" s="128">
        <v>9.7744360902255671</v>
      </c>
      <c r="GT91" s="121">
        <v>31.372549019607831</v>
      </c>
      <c r="GU91" s="121">
        <v>37.086092715231786</v>
      </c>
      <c r="GV91" s="121">
        <v>10.569105691056913</v>
      </c>
      <c r="GW91" s="121">
        <v>26.666666666666679</v>
      </c>
      <c r="GX91" s="128">
        <v>31.060606060606062</v>
      </c>
      <c r="GY91" s="128">
        <v>3.7383177570093462</v>
      </c>
      <c r="GZ91" s="128">
        <v>19.847328244274809</v>
      </c>
      <c r="HA91" s="128">
        <v>24.390243902439028</v>
      </c>
      <c r="HB91" s="128">
        <v>3.6144578313253004</v>
      </c>
      <c r="HC91" s="128">
        <v>14.159292035398236</v>
      </c>
      <c r="HD91" s="128">
        <v>15.652173913043478</v>
      </c>
      <c r="HE91" s="128" t="s">
        <v>286</v>
      </c>
      <c r="HF91" s="128" t="s">
        <v>286</v>
      </c>
      <c r="HG91" s="128" t="s">
        <v>286</v>
      </c>
      <c r="HH91" s="128" t="s">
        <v>286</v>
      </c>
      <c r="HI91" s="128" t="s">
        <v>286</v>
      </c>
      <c r="HJ91" s="128" t="s">
        <v>286</v>
      </c>
      <c r="HK91" s="128" t="s">
        <v>286</v>
      </c>
      <c r="HL91" s="121" t="s">
        <v>286</v>
      </c>
      <c r="HM91" s="121" t="s">
        <v>286</v>
      </c>
      <c r="HN91" s="121" t="s">
        <v>286</v>
      </c>
      <c r="HO91" s="121">
        <v>9.2307692307692353</v>
      </c>
      <c r="HP91" s="128">
        <v>12.295081967213111</v>
      </c>
      <c r="HQ91" s="121" t="s">
        <v>286</v>
      </c>
      <c r="HR91" s="121">
        <v>6.1946902654867246</v>
      </c>
      <c r="HS91" s="121">
        <v>13.913043478260871</v>
      </c>
      <c r="HT91" s="129" t="s">
        <v>286</v>
      </c>
      <c r="HU91" s="128" t="s">
        <v>286</v>
      </c>
      <c r="HV91" s="114" t="s">
        <v>286</v>
      </c>
      <c r="HW91" s="114">
        <v>9.1603053435114479</v>
      </c>
      <c r="HX91" s="114">
        <v>9.1503267973856257</v>
      </c>
      <c r="HY91" s="114">
        <v>10.596026490066231</v>
      </c>
      <c r="HZ91" s="114">
        <v>12.096774193548388</v>
      </c>
      <c r="IA91" s="114">
        <v>11.940298507462687</v>
      </c>
      <c r="IB91" s="114">
        <v>6.9230769230769242</v>
      </c>
      <c r="IC91" s="114">
        <v>6.6037735849056629</v>
      </c>
      <c r="ID91" s="114">
        <v>13.076923076923084</v>
      </c>
      <c r="IE91" s="114">
        <v>4.0650406504065053</v>
      </c>
      <c r="IF91" s="114">
        <v>16.049382716049386</v>
      </c>
      <c r="IG91" s="114">
        <v>11.504424778761058</v>
      </c>
      <c r="IH91" s="114">
        <v>6.0869565217391326</v>
      </c>
      <c r="II91" s="114" t="s">
        <v>286</v>
      </c>
      <c r="IJ91" s="114" t="s">
        <v>286</v>
      </c>
      <c r="IK91" s="114" t="s">
        <v>286</v>
      </c>
      <c r="IL91" s="114">
        <v>6.9230769230769242</v>
      </c>
      <c r="IM91" s="114">
        <v>4.5751633986928129</v>
      </c>
      <c r="IN91" s="114">
        <v>7.3333333333333339</v>
      </c>
      <c r="IO91" s="114">
        <v>2.419354838709677</v>
      </c>
      <c r="IP91" s="114">
        <v>12.030075187969926</v>
      </c>
      <c r="IQ91" s="114">
        <v>5.343511450381679</v>
      </c>
      <c r="IR91" s="114">
        <v>4.6728971962616814</v>
      </c>
      <c r="IS91" s="114">
        <v>6.2015503875968978</v>
      </c>
      <c r="IT91" s="114">
        <v>3.2520325203252045</v>
      </c>
      <c r="IU91" s="114">
        <v>2.4390243902439015</v>
      </c>
      <c r="IV91" s="114">
        <v>4.4642857142857153</v>
      </c>
      <c r="IW91" s="114">
        <v>5.2173913043478253</v>
      </c>
      <c r="IX91" s="114" t="str">
        <f t="shared" si="113"/>
        <v>--</v>
      </c>
      <c r="IY91" s="114" t="str">
        <f t="shared" si="113"/>
        <v>--</v>
      </c>
      <c r="IZ91" s="114" t="str">
        <f t="shared" si="113"/>
        <v>--</v>
      </c>
      <c r="JA91" s="114" t="str">
        <f t="shared" si="113"/>
        <v>--</v>
      </c>
      <c r="JB91" s="114" t="str">
        <f t="shared" si="113"/>
        <v>--</v>
      </c>
      <c r="JC91" s="114" t="str">
        <f t="shared" si="113"/>
        <v>--</v>
      </c>
      <c r="JD91" s="114" t="str">
        <f t="shared" si="113"/>
        <v>--</v>
      </c>
      <c r="JE91" s="114" t="str">
        <f t="shared" si="113"/>
        <v>--</v>
      </c>
      <c r="JF91" s="114" t="str">
        <f t="shared" si="113"/>
        <v>--</v>
      </c>
      <c r="JG91" s="243">
        <v>3.8461538461538498</v>
      </c>
      <c r="JH91" s="243">
        <v>4.9382716049382704</v>
      </c>
      <c r="JI91" s="243">
        <v>7.6923076923076898</v>
      </c>
      <c r="JJ91" s="243">
        <v>2.7027027027027</v>
      </c>
      <c r="JK91" s="243">
        <v>1.2195121951219501</v>
      </c>
      <c r="JL91" s="243">
        <v>3.0769230769230802</v>
      </c>
      <c r="JM91" s="243">
        <v>1.92307692307692</v>
      </c>
      <c r="JN91" s="243">
        <v>11.1111111111111</v>
      </c>
      <c r="JO91" s="243">
        <v>8.7912087912087902</v>
      </c>
      <c r="JP91" s="243">
        <v>4.0540540540540499</v>
      </c>
      <c r="JQ91" s="243">
        <v>10.975609756097599</v>
      </c>
      <c r="JR91" s="243">
        <v>4.5454545454545396</v>
      </c>
      <c r="JS91" s="243">
        <v>7.6923076923076898</v>
      </c>
      <c r="JT91" s="243">
        <v>11.1111111111111</v>
      </c>
      <c r="JU91" s="243">
        <v>10.989010989011</v>
      </c>
      <c r="JV91" s="243">
        <v>12.1621621621622</v>
      </c>
      <c r="JW91" s="243">
        <v>6.0975609756097597</v>
      </c>
      <c r="JX91" s="243">
        <v>4.6153846153846096</v>
      </c>
      <c r="JY91" s="243">
        <v>1.92307692307692</v>
      </c>
      <c r="JZ91" s="243">
        <v>11.1111111111111</v>
      </c>
      <c r="KA91" s="243">
        <v>13.1868131868132</v>
      </c>
      <c r="KB91" s="243">
        <v>2.7027027027027</v>
      </c>
      <c r="KC91" s="243">
        <v>4.8780487804878003</v>
      </c>
      <c r="KD91" s="243">
        <v>10.6060606060606</v>
      </c>
      <c r="KE91" s="243">
        <v>0</v>
      </c>
      <c r="KF91" s="128" t="str">
        <f t="shared" si="78"/>
        <v>--</v>
      </c>
      <c r="KG91" s="243">
        <v>13.1868131868132</v>
      </c>
      <c r="KH91" s="243">
        <v>0</v>
      </c>
      <c r="KI91" s="128" t="str">
        <f t="shared" si="79"/>
        <v>--</v>
      </c>
      <c r="KJ91" s="243">
        <v>13.636363636363599</v>
      </c>
      <c r="KK91" s="243">
        <v>1.92307692307692</v>
      </c>
      <c r="KL91" s="243">
        <v>7.4074074074074101</v>
      </c>
      <c r="KM91" s="243">
        <v>2.1978021978022002</v>
      </c>
      <c r="KN91" s="243">
        <v>1.35135135135135</v>
      </c>
      <c r="KO91" s="243">
        <v>4.8780487804878003</v>
      </c>
      <c r="KP91" s="243">
        <v>4.5454545454545396</v>
      </c>
      <c r="KQ91" s="220">
        <v>0</v>
      </c>
      <c r="KR91" s="220">
        <v>3.1914893617021298</v>
      </c>
      <c r="KS91" s="220">
        <v>20</v>
      </c>
      <c r="KT91" s="220">
        <v>11.702127659574501</v>
      </c>
      <c r="KU91" s="220">
        <v>36.6666666666667</v>
      </c>
      <c r="KV91" s="220">
        <v>25.806451612903199</v>
      </c>
      <c r="KW91" s="220">
        <v>3.3333333333333299</v>
      </c>
      <c r="KX91" s="220">
        <v>6.3829787234042596</v>
      </c>
      <c r="KY91" s="128" t="str">
        <f t="shared" si="81"/>
        <v>--</v>
      </c>
      <c r="KZ91" s="128" t="str">
        <f t="shared" si="81"/>
        <v>--</v>
      </c>
      <c r="LA91" s="220">
        <v>6.6666666666666696</v>
      </c>
      <c r="LB91" s="128" t="str">
        <f t="shared" si="80"/>
        <v>--</v>
      </c>
      <c r="LC91" s="295">
        <v>34.482758620689665</v>
      </c>
      <c r="LD91" s="295">
        <v>16.981132075471699</v>
      </c>
      <c r="LE91" s="295">
        <v>18.518518518518512</v>
      </c>
      <c r="LF91" s="295">
        <v>6.5934065934065957</v>
      </c>
      <c r="LG91" s="295">
        <v>30.851063829787226</v>
      </c>
      <c r="LH91" s="295">
        <v>10.810810810810811</v>
      </c>
      <c r="LI91" s="295">
        <v>9.411764705882355</v>
      </c>
      <c r="LJ91" s="295">
        <v>5.8823529411764719</v>
      </c>
      <c r="LK91" s="380">
        <v>27.619047619047617</v>
      </c>
      <c r="LL91" s="381">
        <v>17.045454545454543</v>
      </c>
      <c r="LM91" s="381">
        <v>9.9999999999999982</v>
      </c>
      <c r="LN91" s="381">
        <v>3.5714285714285707</v>
      </c>
      <c r="LO91" s="380">
        <v>27.586206896551722</v>
      </c>
      <c r="LP91" s="381">
        <v>9.433962264150944</v>
      </c>
      <c r="LQ91" s="381">
        <v>11.111111111111112</v>
      </c>
      <c r="LR91" s="381">
        <v>8.7912087912087937</v>
      </c>
      <c r="LS91" s="381">
        <v>18.085106382978722</v>
      </c>
      <c r="LT91" s="381">
        <v>6.7567567567567561</v>
      </c>
      <c r="LU91" s="381">
        <v>5.8823529411764701</v>
      </c>
      <c r="LV91" s="381">
        <v>7.3529411764705896</v>
      </c>
      <c r="LW91" s="381">
        <v>34.285714285714278</v>
      </c>
      <c r="LX91" s="381">
        <v>17.045454545454543</v>
      </c>
      <c r="LY91" s="381">
        <v>17.777777777777782</v>
      </c>
      <c r="LZ91" s="381">
        <v>3.5714285714285707</v>
      </c>
      <c r="MA91" s="380">
        <v>55.172413793103445</v>
      </c>
      <c r="MB91" s="381">
        <v>26.415094339622637</v>
      </c>
      <c r="MC91" s="381">
        <v>37.037037037037031</v>
      </c>
      <c r="MD91" s="381">
        <v>27.472527472527464</v>
      </c>
      <c r="ME91" s="381">
        <v>45.161290322580648</v>
      </c>
      <c r="MF91" s="381">
        <v>16.216216216216218</v>
      </c>
      <c r="MG91" s="381">
        <v>18.82352941176471</v>
      </c>
      <c r="MH91" s="381">
        <v>20.588235294117649</v>
      </c>
      <c r="MI91" s="381">
        <v>52.38095238095238</v>
      </c>
      <c r="MJ91" s="381">
        <v>36.363636363636374</v>
      </c>
      <c r="MK91" s="381">
        <v>31.111111111111118</v>
      </c>
      <c r="ML91" s="381">
        <v>3.6363636363636358</v>
      </c>
      <c r="MM91" s="378" t="str">
        <f t="shared" si="82"/>
        <v>--</v>
      </c>
      <c r="MN91" s="381">
        <v>20.754716981132077</v>
      </c>
      <c r="MO91" s="381">
        <v>22.222222222222225</v>
      </c>
      <c r="MP91" s="381">
        <v>28.571428571428566</v>
      </c>
      <c r="MQ91" s="378" t="str">
        <f t="shared" si="83"/>
        <v>--</v>
      </c>
      <c r="MR91" s="381">
        <v>8.1081081081081088</v>
      </c>
      <c r="MS91" s="381">
        <v>17.647058823529413</v>
      </c>
      <c r="MT91" s="381">
        <v>14.70588235294117</v>
      </c>
      <c r="MU91" s="378" t="str">
        <f t="shared" si="84"/>
        <v>--</v>
      </c>
      <c r="MV91" s="381">
        <v>29.545454545454547</v>
      </c>
      <c r="MW91" s="381">
        <v>19.999999999999993</v>
      </c>
      <c r="MX91" s="381">
        <v>8.9285714285714306</v>
      </c>
      <c r="MY91" s="380">
        <v>37.931034482758626</v>
      </c>
      <c r="MZ91" s="381">
        <v>28.301886792452827</v>
      </c>
      <c r="NA91" s="381">
        <v>28.39506172839506</v>
      </c>
      <c r="NB91" s="381">
        <v>21.978021978021975</v>
      </c>
      <c r="NC91" s="381">
        <v>29.787234042553187</v>
      </c>
      <c r="ND91" s="381">
        <v>12.162162162162161</v>
      </c>
      <c r="NE91" s="381">
        <v>21.176470588235293</v>
      </c>
      <c r="NF91" s="381">
        <v>20.588235294117656</v>
      </c>
      <c r="NG91" s="381">
        <v>41.50943396226414</v>
      </c>
      <c r="NH91" s="381">
        <v>35.227272727272734</v>
      </c>
      <c r="NI91" s="381">
        <v>34.44444444444445</v>
      </c>
      <c r="NJ91" s="381">
        <v>10.714285714285715</v>
      </c>
      <c r="NK91" s="380">
        <v>26.666666666666664</v>
      </c>
      <c r="NL91" s="381">
        <v>7.5471698113207539</v>
      </c>
      <c r="NM91" s="381">
        <v>12.345679012345679</v>
      </c>
      <c r="NN91" s="381">
        <v>3.2967032967032974</v>
      </c>
      <c r="NO91" s="381">
        <v>12.76595744680851</v>
      </c>
      <c r="NP91" s="381">
        <v>5.4054054054054053</v>
      </c>
      <c r="NQ91" s="381">
        <v>7.0588235294117672</v>
      </c>
      <c r="NR91" s="381">
        <v>5.8823529411764719</v>
      </c>
      <c r="NS91" s="381">
        <v>12.149532710280377</v>
      </c>
      <c r="NT91" s="381">
        <v>7.9545454545454568</v>
      </c>
      <c r="NU91" s="381">
        <v>9.9999999999999964</v>
      </c>
      <c r="NV91" s="381">
        <v>0</v>
      </c>
      <c r="NW91" s="380">
        <v>13.333333333333334</v>
      </c>
      <c r="NX91" s="381">
        <v>11.320754716981133</v>
      </c>
      <c r="NY91" s="381">
        <v>7.4074074074074101</v>
      </c>
      <c r="NZ91" s="381">
        <v>6.593406593406594</v>
      </c>
      <c r="OA91" s="381">
        <v>7.4468085106383013</v>
      </c>
      <c r="OB91" s="381">
        <v>12.162162162162163</v>
      </c>
      <c r="OC91" s="381">
        <v>4.7058823529411766</v>
      </c>
      <c r="OD91" s="381">
        <v>11.764705882352946</v>
      </c>
      <c r="OE91" s="381">
        <v>10.280373831775702</v>
      </c>
      <c r="OF91" s="381">
        <v>13.636363636363642</v>
      </c>
      <c r="OG91" s="381">
        <v>11.111111111111111</v>
      </c>
      <c r="OH91" s="381">
        <v>3.5714285714285707</v>
      </c>
      <c r="OI91" s="380">
        <v>26.666666666666664</v>
      </c>
      <c r="OJ91" s="381">
        <v>5.6603773584905657</v>
      </c>
      <c r="OK91" s="381">
        <v>13.58024691358025</v>
      </c>
      <c r="OL91" s="381">
        <v>7.6923076923076916</v>
      </c>
      <c r="OM91" s="381">
        <v>14.893617021276604</v>
      </c>
      <c r="ON91" s="381">
        <v>4.0540540540540535</v>
      </c>
      <c r="OO91" s="381">
        <v>4.7058823529411749</v>
      </c>
      <c r="OP91" s="381">
        <v>10.294117647058828</v>
      </c>
      <c r="OQ91" s="381">
        <v>12.149532710280374</v>
      </c>
      <c r="OR91" s="381">
        <v>13.63636363636364</v>
      </c>
      <c r="OS91" s="381">
        <v>5.6179775280898854</v>
      </c>
      <c r="OT91" s="381">
        <v>0</v>
      </c>
      <c r="OU91" s="378" t="str">
        <f t="shared" si="85"/>
        <v>--</v>
      </c>
      <c r="OV91" s="381">
        <v>3.773584905660377</v>
      </c>
      <c r="OW91" s="381">
        <v>8.6419753086419728</v>
      </c>
      <c r="OX91" s="381">
        <v>16.483516483516482</v>
      </c>
      <c r="OY91" s="378" t="str">
        <f t="shared" si="86"/>
        <v>--</v>
      </c>
      <c r="OZ91" s="381">
        <v>2.7027027027027031</v>
      </c>
      <c r="PA91" s="381">
        <v>8.235294117647058</v>
      </c>
      <c r="PB91" s="381">
        <v>13.235294117647053</v>
      </c>
      <c r="PC91" s="378" t="str">
        <f t="shared" si="87"/>
        <v>--</v>
      </c>
      <c r="PD91" s="381">
        <v>7.9545454545454533</v>
      </c>
      <c r="PE91" s="381">
        <v>8.8888888888888857</v>
      </c>
      <c r="PF91" s="381">
        <v>10.714285714285712</v>
      </c>
      <c r="PG91" s="380">
        <v>19.999999999999996</v>
      </c>
      <c r="PH91" s="381">
        <v>13.207547169811319</v>
      </c>
      <c r="PI91" s="381">
        <v>8.6419753086419764</v>
      </c>
      <c r="PJ91" s="381">
        <v>8.7912087912087973</v>
      </c>
      <c r="PK91" s="381">
        <v>17.204301075268809</v>
      </c>
      <c r="PL91" s="381">
        <v>6.7567567567567561</v>
      </c>
      <c r="PM91" s="381">
        <v>5.882352941176471</v>
      </c>
      <c r="PN91" s="381">
        <v>4.4117647058823515</v>
      </c>
      <c r="PO91" s="381">
        <v>17.757009345794401</v>
      </c>
      <c r="PP91" s="381">
        <v>15.90909090909091</v>
      </c>
      <c r="PQ91" s="381">
        <v>14.444444444444445</v>
      </c>
      <c r="PR91" s="381">
        <v>3.5714285714285707</v>
      </c>
      <c r="PS91" s="380">
        <v>3.6036036036036041</v>
      </c>
      <c r="PT91" s="381">
        <v>6.5934065934065913</v>
      </c>
      <c r="PU91" s="381">
        <v>5.4945054945054945</v>
      </c>
      <c r="PV91" s="381">
        <v>4.9180327868852443</v>
      </c>
      <c r="PW91" s="380">
        <v>13.636363636363631</v>
      </c>
      <c r="PX91" s="381">
        <v>10.989010989010987</v>
      </c>
      <c r="PY91" s="381">
        <v>13.186813186813193</v>
      </c>
      <c r="PZ91" s="381">
        <v>3.2786885245901636</v>
      </c>
      <c r="QA91" s="380">
        <v>19.090909090909093</v>
      </c>
      <c r="QB91" s="381">
        <v>16.483516483516489</v>
      </c>
      <c r="QC91" s="381">
        <v>12.087912087912089</v>
      </c>
      <c r="QD91" s="381">
        <v>6.557377049180328</v>
      </c>
      <c r="QE91" s="380">
        <v>2.7027027027027031</v>
      </c>
      <c r="QF91" s="381">
        <v>3.2967032967032974</v>
      </c>
      <c r="QG91" s="381">
        <v>7.6923076923076925</v>
      </c>
      <c r="QH91" s="381">
        <v>4.9180327868852451</v>
      </c>
      <c r="QI91" s="380">
        <v>3.3333333333333335</v>
      </c>
      <c r="QJ91" s="381">
        <v>13.207547169811319</v>
      </c>
      <c r="QK91" s="381">
        <v>19.753086419753082</v>
      </c>
      <c r="QL91" s="381">
        <v>15.384615384615383</v>
      </c>
      <c r="QM91" s="378" t="str">
        <f t="shared" si="88"/>
        <v>--</v>
      </c>
      <c r="QN91" s="381">
        <v>9.4594594594594579</v>
      </c>
      <c r="QO91" s="381">
        <v>15.662650602409643</v>
      </c>
      <c r="QP91" s="381">
        <v>15.151515151515156</v>
      </c>
      <c r="QQ91" s="378" t="str">
        <f t="shared" si="89"/>
        <v>--</v>
      </c>
      <c r="QR91" s="381">
        <v>24.175824175824175</v>
      </c>
      <c r="QS91" s="381">
        <v>16.666666666666671</v>
      </c>
      <c r="QT91" s="381">
        <v>12.698412698412698</v>
      </c>
      <c r="QU91" s="380">
        <v>13.793103448275861</v>
      </c>
      <c r="QV91" s="381">
        <v>7.5471698113207557</v>
      </c>
      <c r="QW91" s="381">
        <v>13.58024691358025</v>
      </c>
      <c r="QX91" s="381">
        <v>6.5934065934065984</v>
      </c>
      <c r="QY91" s="378" t="str">
        <f t="shared" si="90"/>
        <v>--</v>
      </c>
      <c r="QZ91" s="381">
        <v>4.1095890410958891</v>
      </c>
      <c r="RA91" s="381">
        <v>10.975609756097562</v>
      </c>
      <c r="RB91" s="381">
        <v>9.0909090909090899</v>
      </c>
      <c r="RC91" s="378" t="str">
        <f t="shared" si="91"/>
        <v>--</v>
      </c>
      <c r="RD91" s="381">
        <v>15.384615384615389</v>
      </c>
      <c r="RE91" s="381">
        <v>10.989010989010991</v>
      </c>
      <c r="RF91" s="381">
        <v>9.5238095238095202</v>
      </c>
    </row>
    <row r="92" spans="1:474" ht="13.8" thickTop="1" x14ac:dyDescent="0.25">
      <c r="A92" s="114" t="str">
        <f>"--"</f>
        <v>--</v>
      </c>
      <c r="B92" s="96" t="s">
        <v>167</v>
      </c>
      <c r="C92" s="96">
        <v>30.529172320217111</v>
      </c>
      <c r="D92" s="126">
        <v>27.617801047120434</v>
      </c>
      <c r="E92" s="126">
        <v>20.202020202020194</v>
      </c>
      <c r="F92" s="126">
        <v>26.821192052980148</v>
      </c>
      <c r="G92" s="126">
        <v>25.285714285714295</v>
      </c>
      <c r="H92" s="126">
        <v>17.731629392971243</v>
      </c>
      <c r="I92" s="126">
        <v>29.401709401709379</v>
      </c>
      <c r="J92" s="126">
        <v>26.409495548961434</v>
      </c>
      <c r="K92" s="126">
        <v>18.298969072164951</v>
      </c>
      <c r="L92" s="126">
        <v>19.43396226415096</v>
      </c>
      <c r="M92" s="114">
        <v>23.280423280423278</v>
      </c>
      <c r="N92" s="114">
        <v>12.686567164179101</v>
      </c>
      <c r="O92" s="114">
        <v>29.429892141756522</v>
      </c>
      <c r="P92" s="114">
        <v>21.23076923076923</v>
      </c>
      <c r="Q92" s="114">
        <v>16.907216494845386</v>
      </c>
      <c r="R92" s="114">
        <v>58.411843876177635</v>
      </c>
      <c r="S92" s="114">
        <v>49.279161205766734</v>
      </c>
      <c r="T92" s="114">
        <v>24.915824915824924</v>
      </c>
      <c r="U92" s="114">
        <v>65.953947368421012</v>
      </c>
      <c r="V92" s="114">
        <v>47.937411095305784</v>
      </c>
      <c r="W92" s="114">
        <v>29.570747217805994</v>
      </c>
      <c r="X92" s="114">
        <v>68.644067796610145</v>
      </c>
      <c r="Y92" s="114">
        <v>43.703703703703709</v>
      </c>
      <c r="Z92" s="114">
        <v>30.848329048843212</v>
      </c>
      <c r="AA92" s="114">
        <v>58.317757009345755</v>
      </c>
      <c r="AB92" s="114">
        <v>46.289752650176673</v>
      </c>
      <c r="AC92" s="114">
        <v>28.039702233250612</v>
      </c>
      <c r="AD92" s="114">
        <v>59.600614439324083</v>
      </c>
      <c r="AE92" s="114">
        <v>43.38461538461538</v>
      </c>
      <c r="AF92" s="114">
        <v>26.3917525773196</v>
      </c>
      <c r="AG92" s="114">
        <v>42.587601078167054</v>
      </c>
      <c r="AH92" s="114">
        <v>28.627450980392176</v>
      </c>
      <c r="AI92" s="114">
        <v>11.409395973154361</v>
      </c>
      <c r="AJ92" s="114">
        <v>46.469622331691276</v>
      </c>
      <c r="AK92" s="114">
        <v>25.714285714285708</v>
      </c>
      <c r="AL92" s="114">
        <v>18.022328548644353</v>
      </c>
      <c r="AM92" s="114">
        <v>47.781569965870347</v>
      </c>
      <c r="AN92" s="114">
        <v>26.268656716417908</v>
      </c>
      <c r="AO92" s="114">
        <v>16.145833333333343</v>
      </c>
      <c r="AP92" s="114">
        <v>42.10526315789469</v>
      </c>
      <c r="AQ92" s="114">
        <v>26.37168141592921</v>
      </c>
      <c r="AR92" s="114">
        <v>12.40694789081885</v>
      </c>
      <c r="AS92" s="114">
        <v>43.143297380585508</v>
      </c>
      <c r="AT92" s="114">
        <v>24.767801857585116</v>
      </c>
      <c r="AU92" s="114">
        <v>15.495867768595055</v>
      </c>
      <c r="AV92" s="114" t="s">
        <v>286</v>
      </c>
      <c r="AW92" s="114" t="s">
        <v>286</v>
      </c>
      <c r="AX92" s="114" t="s">
        <v>286</v>
      </c>
      <c r="AY92" s="114" t="s">
        <v>286</v>
      </c>
      <c r="AZ92" s="114" t="s">
        <v>286</v>
      </c>
      <c r="BA92" s="114" t="s">
        <v>286</v>
      </c>
      <c r="BB92" s="114" t="s">
        <v>286</v>
      </c>
      <c r="BC92" s="114" t="s">
        <v>286</v>
      </c>
      <c r="BD92" s="114" t="s">
        <v>286</v>
      </c>
      <c r="BE92" s="114" t="s">
        <v>286</v>
      </c>
      <c r="BF92" s="114">
        <v>27.175843694493796</v>
      </c>
      <c r="BG92" s="114">
        <v>24.50495049504951</v>
      </c>
      <c r="BH92" s="114" t="s">
        <v>286</v>
      </c>
      <c r="BI92" s="114">
        <v>23.647604327666123</v>
      </c>
      <c r="BJ92" s="114">
        <v>18.879668049792539</v>
      </c>
      <c r="BK92" s="114" t="s">
        <v>286</v>
      </c>
      <c r="BL92" s="114" t="s">
        <v>286</v>
      </c>
      <c r="BM92" s="114" t="s">
        <v>286</v>
      </c>
      <c r="BN92" s="114" t="s">
        <v>286</v>
      </c>
      <c r="BO92" s="114" t="s">
        <v>286</v>
      </c>
      <c r="BP92" s="114" t="s">
        <v>286</v>
      </c>
      <c r="BQ92" s="114" t="s">
        <v>286</v>
      </c>
      <c r="BR92" s="114" t="s">
        <v>286</v>
      </c>
      <c r="BS92" s="114" t="s">
        <v>286</v>
      </c>
      <c r="BT92" s="114" t="s">
        <v>286</v>
      </c>
      <c r="BU92" s="114">
        <v>30.38869257950531</v>
      </c>
      <c r="BV92" s="114">
        <v>26.302729528535981</v>
      </c>
      <c r="BW92" s="114" t="s">
        <v>286</v>
      </c>
      <c r="BX92" s="114">
        <v>30.09259259259262</v>
      </c>
      <c r="BY92" s="114">
        <v>22.774327122153199</v>
      </c>
      <c r="BZ92" s="114">
        <v>38.829787234042506</v>
      </c>
      <c r="CA92" s="114">
        <v>37.061118335500609</v>
      </c>
      <c r="CB92" s="114">
        <v>26.845637583892618</v>
      </c>
      <c r="CC92" s="114">
        <v>46.485623003194853</v>
      </c>
      <c r="CD92" s="114">
        <v>40.567375886524793</v>
      </c>
      <c r="CE92" s="114">
        <v>29.841269841269831</v>
      </c>
      <c r="CF92" s="114">
        <v>43.521594684385363</v>
      </c>
      <c r="CG92" s="114">
        <v>42.688330871491857</v>
      </c>
      <c r="CH92" s="114">
        <v>36.24678663239073</v>
      </c>
      <c r="CI92" s="114">
        <v>35.37037037037036</v>
      </c>
      <c r="CJ92" s="114">
        <v>33.274956217162824</v>
      </c>
      <c r="CK92" s="114">
        <v>33.086419753086425</v>
      </c>
      <c r="CL92" s="114">
        <v>38.088012139605468</v>
      </c>
      <c r="CM92" s="114">
        <v>29.953917050691235</v>
      </c>
      <c r="CN92" s="114">
        <v>27.010309278350519</v>
      </c>
      <c r="CO92" s="114">
        <v>12.63586956521738</v>
      </c>
      <c r="CP92" s="114">
        <v>14.322580645161288</v>
      </c>
      <c r="CQ92" s="114">
        <v>15.436241610738252</v>
      </c>
      <c r="CR92" s="114">
        <v>9.0311986863711038</v>
      </c>
      <c r="CS92" s="114">
        <v>11.032531824611031</v>
      </c>
      <c r="CT92" s="114">
        <v>10.142630744849439</v>
      </c>
      <c r="CU92" s="114">
        <v>11.340206185567006</v>
      </c>
      <c r="CV92" s="114">
        <v>11.242603550295847</v>
      </c>
      <c r="CW92" s="114">
        <v>13.917525773195866</v>
      </c>
      <c r="CX92" s="114">
        <v>7.5728155339805854</v>
      </c>
      <c r="CY92" s="114">
        <v>14.336283185840701</v>
      </c>
      <c r="CZ92" s="114">
        <v>12.128712871287131</v>
      </c>
      <c r="DA92" s="114">
        <v>9.9186991869918728</v>
      </c>
      <c r="DB92" s="114">
        <v>10.708661417322835</v>
      </c>
      <c r="DC92" s="114">
        <v>11.974789915966387</v>
      </c>
      <c r="DD92" s="114" t="s">
        <v>286</v>
      </c>
      <c r="DE92" s="114" t="s">
        <v>286</v>
      </c>
      <c r="DF92" s="114" t="s">
        <v>286</v>
      </c>
      <c r="DG92" s="114" t="s">
        <v>286</v>
      </c>
      <c r="DH92" s="114" t="s">
        <v>286</v>
      </c>
      <c r="DI92" s="114" t="s">
        <v>286</v>
      </c>
      <c r="DJ92" s="114" t="s">
        <v>286</v>
      </c>
      <c r="DK92" s="114" t="s">
        <v>286</v>
      </c>
      <c r="DL92" s="114" t="s">
        <v>286</v>
      </c>
      <c r="DM92" s="114">
        <v>58.659217877094946</v>
      </c>
      <c r="DN92" s="114">
        <v>40.105078809106821</v>
      </c>
      <c r="DO92" s="114">
        <v>27.791563275434239</v>
      </c>
      <c r="DP92" s="114">
        <v>60.397553516819578</v>
      </c>
      <c r="DQ92" s="114">
        <v>40.586419753086467</v>
      </c>
      <c r="DR92" s="114">
        <v>24.586776859504127</v>
      </c>
      <c r="DS92" s="114" t="s">
        <v>286</v>
      </c>
      <c r="DT92" s="114" t="s">
        <v>286</v>
      </c>
      <c r="DU92" s="114" t="s">
        <v>286</v>
      </c>
      <c r="DV92" s="114" t="s">
        <v>286</v>
      </c>
      <c r="DW92" s="114" t="s">
        <v>286</v>
      </c>
      <c r="DX92" s="114" t="s">
        <v>286</v>
      </c>
      <c r="DY92" s="114" t="s">
        <v>286</v>
      </c>
      <c r="DZ92" s="114" t="s">
        <v>286</v>
      </c>
      <c r="EA92" s="114" t="s">
        <v>286</v>
      </c>
      <c r="EB92" s="114">
        <v>45.16728624535321</v>
      </c>
      <c r="EC92" s="114">
        <v>55.16637478108585</v>
      </c>
      <c r="ED92" s="114">
        <v>41.687344913151342</v>
      </c>
      <c r="EE92" s="114">
        <v>39.969135802469133</v>
      </c>
      <c r="EF92" s="114">
        <v>44.822256568778975</v>
      </c>
      <c r="EG92" s="114">
        <v>33.540372670807471</v>
      </c>
      <c r="EH92" s="114">
        <v>5.3191489361702144</v>
      </c>
      <c r="EI92" s="114">
        <v>11.269430051813465</v>
      </c>
      <c r="EJ92" s="114">
        <v>5.0335570469798654</v>
      </c>
      <c r="EK92" s="114">
        <v>4.8076923076923048</v>
      </c>
      <c r="EL92" s="114">
        <v>9.6317280453257759</v>
      </c>
      <c r="EM92" s="114">
        <v>6.814580031695721</v>
      </c>
      <c r="EN92" s="114">
        <v>5.4726368159204011</v>
      </c>
      <c r="EO92" s="114">
        <v>10.044313146233378</v>
      </c>
      <c r="EP92" s="114">
        <v>13.144329896907211</v>
      </c>
      <c r="EQ92" s="114">
        <v>4.6210720887245822</v>
      </c>
      <c r="ER92" s="114">
        <v>7.8947368421052673</v>
      </c>
      <c r="ES92" s="114">
        <v>10.891089108910888</v>
      </c>
      <c r="ET92" s="114">
        <v>5.0151975683890537</v>
      </c>
      <c r="EU92" s="114">
        <v>8.4876543209876516</v>
      </c>
      <c r="EV92" s="114">
        <v>9.2975206611570282</v>
      </c>
      <c r="EW92" s="114">
        <v>11.263736263736272</v>
      </c>
      <c r="EX92" s="114">
        <v>11.443433029908968</v>
      </c>
      <c r="EY92" s="114">
        <v>6.418918918918922</v>
      </c>
      <c r="EZ92" s="114">
        <v>9.9510603588906896</v>
      </c>
      <c r="FA92" s="114">
        <v>11.477761836441882</v>
      </c>
      <c r="FB92" s="114">
        <v>6.5810593900481509</v>
      </c>
      <c r="FC92" s="114">
        <v>11.447811447811445</v>
      </c>
      <c r="FD92" s="114">
        <v>12.990936555891242</v>
      </c>
      <c r="FE92" s="114">
        <v>10.569105691056912</v>
      </c>
      <c r="FF92" s="114">
        <v>7.4003795066413582</v>
      </c>
      <c r="FG92" s="114">
        <v>8.7033747779751334</v>
      </c>
      <c r="FH92" s="114">
        <v>6.0606060606060606</v>
      </c>
      <c r="FI92" s="114">
        <v>9.3990755007704223</v>
      </c>
      <c r="FJ92" s="114">
        <v>8.8050314465408892</v>
      </c>
      <c r="FK92" s="114">
        <v>5.3941908713693003</v>
      </c>
      <c r="FL92" s="114">
        <v>22.176870748299297</v>
      </c>
      <c r="FM92" s="114">
        <v>36.801040312093726</v>
      </c>
      <c r="FN92" s="114">
        <v>20.945945945945958</v>
      </c>
      <c r="FO92" s="114">
        <v>15.95394736842106</v>
      </c>
      <c r="FP92" s="114">
        <v>25.824964131994253</v>
      </c>
      <c r="FQ92" s="114">
        <v>20.483870967741943</v>
      </c>
      <c r="FR92" s="114">
        <v>19.966159052453452</v>
      </c>
      <c r="FS92" s="114">
        <v>25.45180722891569</v>
      </c>
      <c r="FT92" s="114">
        <v>20.108695652173893</v>
      </c>
      <c r="FU92" s="114">
        <v>11.450381679389318</v>
      </c>
      <c r="FV92" s="114">
        <v>17.290552584670245</v>
      </c>
      <c r="FW92" s="114">
        <v>12.436548223350249</v>
      </c>
      <c r="FX92" s="114">
        <v>10.648148148148145</v>
      </c>
      <c r="FY92" s="114">
        <v>15.007898894154824</v>
      </c>
      <c r="FZ92" s="114">
        <v>12.240663900414937</v>
      </c>
      <c r="GA92" s="114">
        <v>39.506172839506199</v>
      </c>
      <c r="GB92" s="114">
        <v>41.796874999999986</v>
      </c>
      <c r="GC92" s="114">
        <v>22.635135135135155</v>
      </c>
      <c r="GD92" s="114">
        <v>36.243822075782575</v>
      </c>
      <c r="GE92" s="114">
        <v>33.14121037463979</v>
      </c>
      <c r="GF92" s="114">
        <v>22.705314009661851</v>
      </c>
      <c r="GG92" s="114">
        <v>34.523809523809547</v>
      </c>
      <c r="GH92" s="114">
        <v>32.582582582582553</v>
      </c>
      <c r="GI92" s="114">
        <v>23.577235772357739</v>
      </c>
      <c r="GJ92" s="114">
        <v>28.160919540229902</v>
      </c>
      <c r="GK92" s="114">
        <v>26.83363148479426</v>
      </c>
      <c r="GL92" s="114">
        <v>18.781725888324871</v>
      </c>
      <c r="GM92" s="114">
        <v>31.055900621118035</v>
      </c>
      <c r="GN92" s="114">
        <v>27.559055118110237</v>
      </c>
      <c r="GO92" s="114">
        <v>18.257261410788367</v>
      </c>
      <c r="GP92" s="114">
        <v>13.114754098360645</v>
      </c>
      <c r="GQ92" s="114">
        <v>32.987012987012967</v>
      </c>
      <c r="GR92" s="114">
        <v>22.711864406779643</v>
      </c>
      <c r="GS92" s="114">
        <v>8.5245901639344268</v>
      </c>
      <c r="GT92" s="114">
        <v>25.287356321839084</v>
      </c>
      <c r="GU92" s="114">
        <v>28.870967741935484</v>
      </c>
      <c r="GV92" s="114">
        <v>9.1525423728813564</v>
      </c>
      <c r="GW92" s="114">
        <v>20.627802690582953</v>
      </c>
      <c r="GX92" s="114">
        <v>33.152173913043491</v>
      </c>
      <c r="GY92" s="114">
        <v>8.5066162570888419</v>
      </c>
      <c r="GZ92" s="114">
        <v>19.538188277087041</v>
      </c>
      <c r="HA92" s="114">
        <v>21.265822784810119</v>
      </c>
      <c r="HB92" s="114">
        <v>7.2419106317411419</v>
      </c>
      <c r="HC92" s="114">
        <v>17.115689381933475</v>
      </c>
      <c r="HD92" s="114">
        <v>20.3319502074689</v>
      </c>
      <c r="HE92" s="114" t="s">
        <v>286</v>
      </c>
      <c r="HF92" s="114" t="s">
        <v>286</v>
      </c>
      <c r="HG92" s="114" t="s">
        <v>286</v>
      </c>
      <c r="HH92" s="114" t="s">
        <v>286</v>
      </c>
      <c r="HI92" s="121" t="s">
        <v>286</v>
      </c>
      <c r="HJ92" s="121" t="s">
        <v>286</v>
      </c>
      <c r="HK92" s="121" t="s">
        <v>286</v>
      </c>
      <c r="HL92" s="121" t="s">
        <v>286</v>
      </c>
      <c r="HM92" s="114" t="s">
        <v>286</v>
      </c>
      <c r="HN92" s="114" t="s">
        <v>286</v>
      </c>
      <c r="HO92" s="114">
        <v>11.347517730496458</v>
      </c>
      <c r="HP92" s="114">
        <v>18.592964824120614</v>
      </c>
      <c r="HQ92" s="122" t="s">
        <v>286</v>
      </c>
      <c r="HR92" s="114">
        <v>11.792452830188685</v>
      </c>
      <c r="HS92" s="114">
        <v>16.182572614107887</v>
      </c>
      <c r="HT92" s="114">
        <v>12.754409769335135</v>
      </c>
      <c r="HU92" s="114">
        <v>12.746386333771349</v>
      </c>
      <c r="HV92" s="114">
        <v>10.169491525423727</v>
      </c>
      <c r="HW92" s="114">
        <v>13.606557377049164</v>
      </c>
      <c r="HX92" s="114">
        <v>11.175616835994211</v>
      </c>
      <c r="HY92" s="114">
        <v>8.8709677419354893</v>
      </c>
      <c r="HZ92" s="114">
        <v>15.555555555555555</v>
      </c>
      <c r="IA92" s="114">
        <v>12.34939759036145</v>
      </c>
      <c r="IB92" s="114">
        <v>9.4594594594594561</v>
      </c>
      <c r="IC92" s="114">
        <v>11.368015414258185</v>
      </c>
      <c r="ID92" s="114">
        <v>9.4306049822063969</v>
      </c>
      <c r="IE92" s="114">
        <v>7.8282828282828341</v>
      </c>
      <c r="IF92" s="114">
        <v>12.636505460218407</v>
      </c>
      <c r="IG92" s="114">
        <v>8.3728278041074056</v>
      </c>
      <c r="IH92" s="114">
        <v>8.7866108786610848</v>
      </c>
      <c r="II92" s="114">
        <v>7.1724137931034422</v>
      </c>
      <c r="IJ92" s="114">
        <v>11.910994764397907</v>
      </c>
      <c r="IK92" s="114">
        <v>8.1355932203389738</v>
      </c>
      <c r="IL92" s="114">
        <v>6.0402684563758333</v>
      </c>
      <c r="IM92" s="114">
        <v>7.8374455732946142</v>
      </c>
      <c r="IN92" s="114">
        <v>9.1787439613526658</v>
      </c>
      <c r="IO92" s="114">
        <v>6.908462867012088</v>
      </c>
      <c r="IP92" s="114">
        <v>8.6232980332829019</v>
      </c>
      <c r="IQ92" s="114">
        <v>7.8590785907859093</v>
      </c>
      <c r="IR92" s="114">
        <v>6.3829787234042543</v>
      </c>
      <c r="IS92" s="114">
        <v>8.7499999999999947</v>
      </c>
      <c r="IT92" s="114">
        <v>8.0808080808080724</v>
      </c>
      <c r="IU92" s="114">
        <v>5.9748427672955904</v>
      </c>
      <c r="IV92" s="114">
        <v>7.5471698113207504</v>
      </c>
      <c r="IW92" s="114">
        <v>7.5000000000000036</v>
      </c>
      <c r="IX92" s="114" t="str">
        <f t="shared" si="113"/>
        <v>--</v>
      </c>
      <c r="IY92" s="114" t="str">
        <f t="shared" si="113"/>
        <v>--</v>
      </c>
      <c r="IZ92" s="114" t="str">
        <f t="shared" si="113"/>
        <v>--</v>
      </c>
      <c r="JA92" s="114" t="str">
        <f t="shared" si="113"/>
        <v>--</v>
      </c>
      <c r="JB92" s="114" t="str">
        <f t="shared" si="113"/>
        <v>--</v>
      </c>
      <c r="JC92" s="114" t="str">
        <f t="shared" si="113"/>
        <v>--</v>
      </c>
      <c r="JD92" s="114" t="str">
        <f t="shared" si="113"/>
        <v>--</v>
      </c>
      <c r="JE92" s="114" t="str">
        <f t="shared" si="113"/>
        <v>--</v>
      </c>
      <c r="JF92" s="114" t="str">
        <f t="shared" si="113"/>
        <v>--</v>
      </c>
      <c r="JG92" s="226">
        <v>6.5000000000000098</v>
      </c>
      <c r="JH92" s="226">
        <v>11.7744610281924</v>
      </c>
      <c r="JI92" s="226">
        <v>10.981308411215</v>
      </c>
      <c r="JJ92" s="226">
        <v>6.2111801242236</v>
      </c>
      <c r="JK92" s="226">
        <v>8.3044982698962002</v>
      </c>
      <c r="JL92" s="226">
        <v>6.3781321184510302</v>
      </c>
      <c r="JM92" s="226">
        <v>13.188647746243699</v>
      </c>
      <c r="JN92" s="226">
        <v>18.242122719734699</v>
      </c>
      <c r="JO92" s="226">
        <v>15.887850467289701</v>
      </c>
      <c r="JP92" s="226">
        <v>16.322314049586801</v>
      </c>
      <c r="JQ92" s="226">
        <v>17.5347222222222</v>
      </c>
      <c r="JR92" s="226">
        <v>11.872146118721499</v>
      </c>
      <c r="JS92" s="226">
        <v>14.070351758794001</v>
      </c>
      <c r="JT92" s="226">
        <v>17.0812603648424</v>
      </c>
      <c r="JU92" s="226">
        <v>9.8591549295774694</v>
      </c>
      <c r="JV92" s="226">
        <v>14.699792960662499</v>
      </c>
      <c r="JW92" s="226">
        <v>15.1041666666667</v>
      </c>
      <c r="JX92" s="226">
        <v>10.4783599088838</v>
      </c>
      <c r="JY92" s="226">
        <v>5.6666666666666696</v>
      </c>
      <c r="JZ92" s="226">
        <v>12.271973466003301</v>
      </c>
      <c r="KA92" s="226">
        <v>15.887850467289701</v>
      </c>
      <c r="KB92" s="256">
        <v>7.0247933884297504</v>
      </c>
      <c r="KC92" s="256">
        <v>14.5833333333333</v>
      </c>
      <c r="KD92" s="256">
        <v>12.045454545454501</v>
      </c>
      <c r="KE92" s="226">
        <v>2.65339966832504</v>
      </c>
      <c r="KF92" s="128" t="str">
        <f t="shared" si="78"/>
        <v>--</v>
      </c>
      <c r="KG92" s="226">
        <v>9.1549295774647792</v>
      </c>
      <c r="KH92" s="226">
        <v>3.5343035343035298</v>
      </c>
      <c r="KI92" s="128" t="str">
        <f t="shared" si="79"/>
        <v>--</v>
      </c>
      <c r="KJ92" s="226">
        <v>7.6749435665914296</v>
      </c>
      <c r="KK92" s="226">
        <v>4.3333333333333304</v>
      </c>
      <c r="KL92" s="226">
        <v>8.6235489220563792</v>
      </c>
      <c r="KM92" s="226">
        <v>7.0588235294117601</v>
      </c>
      <c r="KN92" s="226">
        <v>7.0539419087136999</v>
      </c>
      <c r="KO92" s="226">
        <v>9.7053726169844108</v>
      </c>
      <c r="KP92" s="226">
        <v>4.10958904109589</v>
      </c>
      <c r="KQ92" s="227">
        <v>4.6315789473684301</v>
      </c>
      <c r="KR92" s="227">
        <v>5.5284552845528498</v>
      </c>
      <c r="KS92" s="227">
        <v>9.5137420718815999</v>
      </c>
      <c r="KT92" s="227">
        <v>12.987012987012999</v>
      </c>
      <c r="KU92" s="227">
        <v>18.354430379746798</v>
      </c>
      <c r="KV92" s="227">
        <v>22.964169381107499</v>
      </c>
      <c r="KW92" s="227">
        <v>3.3826638477801199</v>
      </c>
      <c r="KX92" s="227">
        <v>3.90879478827362</v>
      </c>
      <c r="KY92" s="128" t="str">
        <f t="shared" si="81"/>
        <v>--</v>
      </c>
      <c r="KZ92" s="128" t="str">
        <f t="shared" si="81"/>
        <v>--</v>
      </c>
      <c r="LA92" s="227">
        <v>2.5586353944562901</v>
      </c>
      <c r="LB92" s="128" t="str">
        <f t="shared" si="80"/>
        <v>--</v>
      </c>
      <c r="LC92" s="291">
        <v>32.55360623781678</v>
      </c>
      <c r="LD92" s="291">
        <v>19.230769230769248</v>
      </c>
      <c r="LE92" s="291">
        <v>19.230769230769248</v>
      </c>
      <c r="LF92" s="291">
        <v>10.091743119266065</v>
      </c>
      <c r="LG92" s="291">
        <v>29.682539682539698</v>
      </c>
      <c r="LH92" s="291">
        <v>16.632860040567955</v>
      </c>
      <c r="LI92" s="291">
        <v>13.223140495867773</v>
      </c>
      <c r="LJ92" s="291">
        <v>6.1135371179039293</v>
      </c>
      <c r="LK92" s="388">
        <v>33.106960950764019</v>
      </c>
      <c r="LL92" s="389">
        <v>21.174377224199301</v>
      </c>
      <c r="LM92" s="389">
        <v>14.311926605504583</v>
      </c>
      <c r="LN92" s="389">
        <v>8.6206896551724075</v>
      </c>
      <c r="LO92" s="388">
        <v>23.242187500000014</v>
      </c>
      <c r="LP92" s="389">
        <v>13.942307692307699</v>
      </c>
      <c r="LQ92" s="389">
        <v>13.96468699839486</v>
      </c>
      <c r="LR92" s="389">
        <v>10.321100917431194</v>
      </c>
      <c r="LS92" s="389">
        <v>19.523809523809547</v>
      </c>
      <c r="LT92" s="389">
        <v>20.44534412955467</v>
      </c>
      <c r="LU92" s="389">
        <v>16.996699669966986</v>
      </c>
      <c r="LV92" s="389">
        <v>6.1269146608315124</v>
      </c>
      <c r="LW92" s="389">
        <v>25.510204081632637</v>
      </c>
      <c r="LX92" s="389">
        <v>23.118279569892493</v>
      </c>
      <c r="LY92" s="389">
        <v>18.464351005484453</v>
      </c>
      <c r="LZ92" s="389">
        <v>11.781609195402291</v>
      </c>
      <c r="MA92" s="388">
        <v>36.470588235294123</v>
      </c>
      <c r="MB92" s="389">
        <v>29.468599033816435</v>
      </c>
      <c r="MC92" s="389">
        <v>32.58064516129032</v>
      </c>
      <c r="MD92" s="389">
        <v>30.875576036866367</v>
      </c>
      <c r="ME92" s="389">
        <v>39.999999999999993</v>
      </c>
      <c r="MF92" s="389">
        <v>33.198380566801617</v>
      </c>
      <c r="MG92" s="389">
        <v>35.041322314049602</v>
      </c>
      <c r="MH92" s="389">
        <v>25.438596491228058</v>
      </c>
      <c r="MI92" s="389">
        <v>39.761092150170597</v>
      </c>
      <c r="MJ92" s="389">
        <v>43.291592128801469</v>
      </c>
      <c r="MK92" s="389">
        <v>37.683823529411725</v>
      </c>
      <c r="ML92" s="389">
        <v>31.518624641833824</v>
      </c>
      <c r="MM92" s="378" t="str">
        <f t="shared" si="82"/>
        <v>--</v>
      </c>
      <c r="MN92" s="389">
        <v>24.516129032258057</v>
      </c>
      <c r="MO92" s="389">
        <v>32.797427652733063</v>
      </c>
      <c r="MP92" s="389">
        <v>29.03225806451611</v>
      </c>
      <c r="MQ92" s="378" t="str">
        <f t="shared" si="83"/>
        <v>--</v>
      </c>
      <c r="MR92" s="389">
        <v>27.327935222672057</v>
      </c>
      <c r="MS92" s="389">
        <v>28.642384105960247</v>
      </c>
      <c r="MT92" s="389">
        <v>20.787746170678336</v>
      </c>
      <c r="MU92" s="378" t="str">
        <f t="shared" si="84"/>
        <v>--</v>
      </c>
      <c r="MV92" s="389">
        <v>33.989266547406103</v>
      </c>
      <c r="MW92" s="389">
        <v>31.617647058823515</v>
      </c>
      <c r="MX92" s="389">
        <v>21.776504297994276</v>
      </c>
      <c r="MY92" s="388">
        <v>34.184675834970506</v>
      </c>
      <c r="MZ92" s="389">
        <v>22.70531400966183</v>
      </c>
      <c r="NA92" s="389">
        <v>29.166666666666668</v>
      </c>
      <c r="NB92" s="389">
        <v>25.977011494252856</v>
      </c>
      <c r="NC92" s="389">
        <v>42.063492063492042</v>
      </c>
      <c r="ND92" s="389">
        <v>34.482758620689651</v>
      </c>
      <c r="NE92" s="389">
        <v>33.333333333333314</v>
      </c>
      <c r="NF92" s="389">
        <v>21.225382932166301</v>
      </c>
      <c r="NG92" s="389">
        <v>42.881646655231513</v>
      </c>
      <c r="NH92" s="389">
        <v>37.455197132616462</v>
      </c>
      <c r="NI92" s="389">
        <v>35.045871559632999</v>
      </c>
      <c r="NJ92" s="389">
        <v>26.801152737752169</v>
      </c>
      <c r="NK92" s="388">
        <v>11.545988258317044</v>
      </c>
      <c r="NL92" s="389">
        <v>9.6308186195826639</v>
      </c>
      <c r="NM92" s="389">
        <v>13.001605136436599</v>
      </c>
      <c r="NN92" s="389">
        <v>9.8173515981735182</v>
      </c>
      <c r="NO92" s="389">
        <v>13.942307692307685</v>
      </c>
      <c r="NP92" s="389">
        <v>9.3686354378818688</v>
      </c>
      <c r="NQ92" s="389">
        <v>8.4437086092715283</v>
      </c>
      <c r="NR92" s="389">
        <v>5.4704595185995633</v>
      </c>
      <c r="NS92" s="389">
        <v>14.720812182741124</v>
      </c>
      <c r="NT92" s="389">
        <v>11.190053285968027</v>
      </c>
      <c r="NU92" s="389">
        <v>9.7247706422018467</v>
      </c>
      <c r="NV92" s="389">
        <v>7.4712643678160813</v>
      </c>
      <c r="NW92" s="388">
        <v>5.5118110236220419</v>
      </c>
      <c r="NX92" s="389">
        <v>10.45016077170418</v>
      </c>
      <c r="NY92" s="389">
        <v>12.861736334405149</v>
      </c>
      <c r="NZ92" s="389">
        <v>10.297482837528605</v>
      </c>
      <c r="OA92" s="389">
        <v>7.6923076923076872</v>
      </c>
      <c r="OB92" s="389">
        <v>13.645621181262724</v>
      </c>
      <c r="OC92" s="389">
        <v>12.231404958677693</v>
      </c>
      <c r="OD92" s="389">
        <v>9.868421052631577</v>
      </c>
      <c r="OE92" s="389">
        <v>10.135135135135144</v>
      </c>
      <c r="OF92" s="389">
        <v>15.535714285714278</v>
      </c>
      <c r="OG92" s="389">
        <v>12.660550458715603</v>
      </c>
      <c r="OH92" s="389">
        <v>8.6206896551724075</v>
      </c>
      <c r="OI92" s="388">
        <v>6.6797642436149305</v>
      </c>
      <c r="OJ92" s="389">
        <v>8.0385852090032213</v>
      </c>
      <c r="OK92" s="389">
        <v>9.1639871382636677</v>
      </c>
      <c r="OL92" s="389">
        <v>9.3607305936073075</v>
      </c>
      <c r="OM92" s="389">
        <v>12.339743589743586</v>
      </c>
      <c r="ON92" s="389">
        <v>8.350305498981669</v>
      </c>
      <c r="OO92" s="389">
        <v>9.5867768595041198</v>
      </c>
      <c r="OP92" s="389">
        <v>7.4561403508771935</v>
      </c>
      <c r="OQ92" s="389">
        <v>8.9678510998308028</v>
      </c>
      <c r="OR92" s="389">
        <v>11.785714285714283</v>
      </c>
      <c r="OS92" s="389">
        <v>9.5412844036697191</v>
      </c>
      <c r="OT92" s="389">
        <v>5.7471264367816088</v>
      </c>
      <c r="OU92" s="378" t="str">
        <f t="shared" si="85"/>
        <v>--</v>
      </c>
      <c r="OV92" s="389">
        <v>9.951845906902097</v>
      </c>
      <c r="OW92" s="389">
        <v>17.684887459807072</v>
      </c>
      <c r="OX92" s="389">
        <v>20.823798627002294</v>
      </c>
      <c r="OY92" s="378" t="str">
        <f t="shared" si="86"/>
        <v>--</v>
      </c>
      <c r="OZ92" s="389">
        <v>9.406952965235174</v>
      </c>
      <c r="PA92" s="389">
        <v>16.198347107438003</v>
      </c>
      <c r="PB92" s="389">
        <v>12.719298245614043</v>
      </c>
      <c r="PC92" s="378" t="str">
        <f t="shared" si="87"/>
        <v>--</v>
      </c>
      <c r="PD92" s="389">
        <v>17.321428571428555</v>
      </c>
      <c r="PE92" s="389">
        <v>17.064220183486238</v>
      </c>
      <c r="PF92" s="389">
        <v>12.893982808022924</v>
      </c>
      <c r="PG92" s="388">
        <v>12.252964426877488</v>
      </c>
      <c r="PH92" s="389">
        <v>13.804173354735143</v>
      </c>
      <c r="PI92" s="389">
        <v>13.826366559485535</v>
      </c>
      <c r="PJ92" s="389">
        <v>11.238532110091752</v>
      </c>
      <c r="PK92" s="389">
        <v>16.693418940609941</v>
      </c>
      <c r="PL92" s="389">
        <v>16.700610997963327</v>
      </c>
      <c r="PM92" s="389">
        <v>13.90728476821192</v>
      </c>
      <c r="PN92" s="389">
        <v>11.842105263157913</v>
      </c>
      <c r="PO92" s="389">
        <v>18.644067796610162</v>
      </c>
      <c r="PP92" s="389">
        <v>20.535714285714263</v>
      </c>
      <c r="PQ92" s="389">
        <v>11.397058823529406</v>
      </c>
      <c r="PR92" s="389">
        <v>10.344827586206899</v>
      </c>
      <c r="PS92" s="388">
        <v>4.7535211267605622</v>
      </c>
      <c r="PT92" s="389">
        <v>7.4144486692015192</v>
      </c>
      <c r="PU92" s="389">
        <v>7.9681274900398362</v>
      </c>
      <c r="PV92" s="389">
        <v>6.7073170731707297</v>
      </c>
      <c r="PW92" s="388">
        <v>12.920353982300885</v>
      </c>
      <c r="PX92" s="389">
        <v>16.190476190476165</v>
      </c>
      <c r="PY92" s="389">
        <v>14.629258517034069</v>
      </c>
      <c r="PZ92" s="389">
        <v>10.942249240121585</v>
      </c>
      <c r="QA92" s="388">
        <v>21.201413427561839</v>
      </c>
      <c r="QB92" s="389">
        <v>19.771863117870687</v>
      </c>
      <c r="QC92" s="389">
        <v>14.512922465208755</v>
      </c>
      <c r="QD92" s="389">
        <v>12.462006079027352</v>
      </c>
      <c r="QE92" s="388">
        <v>6.5026362038664329</v>
      </c>
      <c r="QF92" s="389">
        <v>7.8244274809160412</v>
      </c>
      <c r="QG92" s="389">
        <v>7.4000000000000039</v>
      </c>
      <c r="QH92" s="389">
        <v>11.550151975683887</v>
      </c>
      <c r="QI92" s="388">
        <v>12.793176972281458</v>
      </c>
      <c r="QJ92" s="389">
        <v>14.166666666666666</v>
      </c>
      <c r="QK92" s="389">
        <v>21.061359867330019</v>
      </c>
      <c r="QL92" s="389">
        <v>15.186915887850464</v>
      </c>
      <c r="QM92" s="378" t="str">
        <f t="shared" si="88"/>
        <v>--</v>
      </c>
      <c r="QN92" s="389">
        <v>18.162839248434228</v>
      </c>
      <c r="QO92" s="389">
        <v>19.039451114922809</v>
      </c>
      <c r="QP92" s="389">
        <v>11.990950226244355</v>
      </c>
      <c r="QQ92" s="378" t="str">
        <f t="shared" si="89"/>
        <v>--</v>
      </c>
      <c r="QR92" s="389">
        <v>14.555765595463138</v>
      </c>
      <c r="QS92" s="389">
        <v>19.76047904191616</v>
      </c>
      <c r="QT92" s="389">
        <v>17.611940298507456</v>
      </c>
      <c r="QU92" s="388">
        <v>12.050739957716706</v>
      </c>
      <c r="QV92" s="389">
        <v>10.000000000000002</v>
      </c>
      <c r="QW92" s="389">
        <v>14.784053156146173</v>
      </c>
      <c r="QX92" s="389">
        <v>13.380281690140842</v>
      </c>
      <c r="QY92" s="378" t="str">
        <f t="shared" si="90"/>
        <v>--</v>
      </c>
      <c r="QZ92" s="389">
        <v>12.033195020746883</v>
      </c>
      <c r="RA92" s="389">
        <v>13.44827586206897</v>
      </c>
      <c r="RB92" s="389">
        <v>8.1632653061224474</v>
      </c>
      <c r="RC92" s="378" t="str">
        <f t="shared" si="91"/>
        <v>--</v>
      </c>
      <c r="RD92" s="389">
        <v>12.310606060606068</v>
      </c>
      <c r="RE92" s="389">
        <v>14.4578313253012</v>
      </c>
      <c r="RF92" s="389">
        <v>13.095238095238091</v>
      </c>
    </row>
    <row r="93" spans="1:474" s="93" customFormat="1" x14ac:dyDescent="0.25">
      <c r="A93" s="93" t="str">
        <f>"--"</f>
        <v>--</v>
      </c>
      <c r="B93" s="96" t="s">
        <v>2521</v>
      </c>
      <c r="D93" s="93" t="str">
        <f t="shared" ref="D93:BO93" si="114">"--"</f>
        <v>--</v>
      </c>
      <c r="E93" s="93" t="str">
        <f t="shared" si="114"/>
        <v>--</v>
      </c>
      <c r="F93" s="93" t="str">
        <f t="shared" si="114"/>
        <v>--</v>
      </c>
      <c r="G93" s="93" t="str">
        <f t="shared" si="114"/>
        <v>--</v>
      </c>
      <c r="H93" s="93" t="str">
        <f t="shared" si="114"/>
        <v>--</v>
      </c>
      <c r="I93" s="93" t="str">
        <f t="shared" si="114"/>
        <v>--</v>
      </c>
      <c r="J93" s="93" t="str">
        <f t="shared" si="114"/>
        <v>--</v>
      </c>
      <c r="K93" s="93" t="str">
        <f t="shared" si="114"/>
        <v>--</v>
      </c>
      <c r="L93" s="93" t="str">
        <f t="shared" si="114"/>
        <v>--</v>
      </c>
      <c r="M93" s="93" t="str">
        <f t="shared" si="114"/>
        <v>--</v>
      </c>
      <c r="N93" s="93" t="str">
        <f t="shared" si="114"/>
        <v>--</v>
      </c>
      <c r="O93" s="93" t="str">
        <f t="shared" si="114"/>
        <v>--</v>
      </c>
      <c r="P93" s="93" t="str">
        <f t="shared" si="114"/>
        <v>--</v>
      </c>
      <c r="Q93" s="93" t="str">
        <f t="shared" si="114"/>
        <v>--</v>
      </c>
      <c r="R93" s="93" t="str">
        <f t="shared" si="114"/>
        <v>--</v>
      </c>
      <c r="S93" s="93" t="str">
        <f t="shared" si="114"/>
        <v>--</v>
      </c>
      <c r="T93" s="93" t="str">
        <f t="shared" si="114"/>
        <v>--</v>
      </c>
      <c r="U93" s="93" t="str">
        <f t="shared" si="114"/>
        <v>--</v>
      </c>
      <c r="V93" s="93" t="str">
        <f t="shared" si="114"/>
        <v>--</v>
      </c>
      <c r="W93" s="93" t="str">
        <f t="shared" si="114"/>
        <v>--</v>
      </c>
      <c r="X93" s="93" t="str">
        <f t="shared" si="114"/>
        <v>--</v>
      </c>
      <c r="Y93" s="93" t="str">
        <f t="shared" si="114"/>
        <v>--</v>
      </c>
      <c r="Z93" s="93" t="str">
        <f t="shared" si="114"/>
        <v>--</v>
      </c>
      <c r="AA93" s="93" t="str">
        <f t="shared" si="114"/>
        <v>--</v>
      </c>
      <c r="AB93" s="93" t="str">
        <f t="shared" si="114"/>
        <v>--</v>
      </c>
      <c r="AC93" s="93" t="str">
        <f t="shared" si="114"/>
        <v>--</v>
      </c>
      <c r="AD93" s="93" t="str">
        <f t="shared" si="114"/>
        <v>--</v>
      </c>
      <c r="AE93" s="93" t="str">
        <f t="shared" si="114"/>
        <v>--</v>
      </c>
      <c r="AF93" s="93" t="str">
        <f t="shared" si="114"/>
        <v>--</v>
      </c>
      <c r="AG93" s="93" t="str">
        <f t="shared" si="114"/>
        <v>--</v>
      </c>
      <c r="AH93" s="93" t="str">
        <f t="shared" si="114"/>
        <v>--</v>
      </c>
      <c r="AI93" s="93" t="str">
        <f t="shared" si="114"/>
        <v>--</v>
      </c>
      <c r="AJ93" s="93" t="str">
        <f t="shared" si="114"/>
        <v>--</v>
      </c>
      <c r="AK93" s="93" t="str">
        <f t="shared" si="114"/>
        <v>--</v>
      </c>
      <c r="AL93" s="93" t="str">
        <f t="shared" si="114"/>
        <v>--</v>
      </c>
      <c r="AM93" s="93" t="str">
        <f t="shared" si="114"/>
        <v>--</v>
      </c>
      <c r="AN93" s="93" t="str">
        <f t="shared" si="114"/>
        <v>--</v>
      </c>
      <c r="AO93" s="93" t="str">
        <f t="shared" si="114"/>
        <v>--</v>
      </c>
      <c r="AP93" s="93" t="str">
        <f t="shared" si="114"/>
        <v>--</v>
      </c>
      <c r="AQ93" s="93" t="str">
        <f t="shared" si="114"/>
        <v>--</v>
      </c>
      <c r="AR93" s="93" t="str">
        <f t="shared" si="114"/>
        <v>--</v>
      </c>
      <c r="AS93" s="93" t="str">
        <f t="shared" si="114"/>
        <v>--</v>
      </c>
      <c r="AT93" s="93" t="str">
        <f t="shared" si="114"/>
        <v>--</v>
      </c>
      <c r="AU93" s="93" t="str">
        <f t="shared" si="114"/>
        <v>--</v>
      </c>
      <c r="AV93" s="93" t="str">
        <f t="shared" si="114"/>
        <v>--</v>
      </c>
      <c r="AW93" s="93" t="str">
        <f t="shared" si="114"/>
        <v>--</v>
      </c>
      <c r="AX93" s="93" t="str">
        <f t="shared" si="114"/>
        <v>--</v>
      </c>
      <c r="AY93" s="93" t="str">
        <f t="shared" si="114"/>
        <v>--</v>
      </c>
      <c r="AZ93" s="93" t="str">
        <f t="shared" si="114"/>
        <v>--</v>
      </c>
      <c r="BA93" s="93" t="str">
        <f t="shared" si="114"/>
        <v>--</v>
      </c>
      <c r="BB93" s="93" t="str">
        <f t="shared" si="114"/>
        <v>--</v>
      </c>
      <c r="BC93" s="93" t="str">
        <f t="shared" si="114"/>
        <v>--</v>
      </c>
      <c r="BD93" s="93" t="str">
        <f t="shared" si="114"/>
        <v>--</v>
      </c>
      <c r="BE93" s="93" t="str">
        <f t="shared" si="114"/>
        <v>--</v>
      </c>
      <c r="BF93" s="93" t="str">
        <f t="shared" si="114"/>
        <v>--</v>
      </c>
      <c r="BG93" s="93" t="str">
        <f t="shared" si="114"/>
        <v>--</v>
      </c>
      <c r="BH93" s="93" t="str">
        <f t="shared" si="114"/>
        <v>--</v>
      </c>
      <c r="BI93" s="93" t="str">
        <f t="shared" si="114"/>
        <v>--</v>
      </c>
      <c r="BJ93" s="93" t="str">
        <f t="shared" si="114"/>
        <v>--</v>
      </c>
      <c r="BK93" s="93" t="str">
        <f t="shared" si="114"/>
        <v>--</v>
      </c>
      <c r="BL93" s="93" t="str">
        <f t="shared" si="114"/>
        <v>--</v>
      </c>
      <c r="BM93" s="93" t="str">
        <f t="shared" si="114"/>
        <v>--</v>
      </c>
      <c r="BN93" s="93" t="str">
        <f t="shared" si="114"/>
        <v>--</v>
      </c>
      <c r="BO93" s="93" t="str">
        <f t="shared" si="114"/>
        <v>--</v>
      </c>
      <c r="BP93" s="93" t="str">
        <f t="shared" ref="BP93:EA93" si="115">"--"</f>
        <v>--</v>
      </c>
      <c r="BQ93" s="93" t="str">
        <f t="shared" si="115"/>
        <v>--</v>
      </c>
      <c r="BR93" s="93" t="str">
        <f t="shared" si="115"/>
        <v>--</v>
      </c>
      <c r="BS93" s="93" t="str">
        <f t="shared" si="115"/>
        <v>--</v>
      </c>
      <c r="BT93" s="93" t="str">
        <f t="shared" si="115"/>
        <v>--</v>
      </c>
      <c r="BU93" s="93" t="str">
        <f t="shared" si="115"/>
        <v>--</v>
      </c>
      <c r="BV93" s="93" t="str">
        <f t="shared" si="115"/>
        <v>--</v>
      </c>
      <c r="BW93" s="93" t="str">
        <f t="shared" si="115"/>
        <v>--</v>
      </c>
      <c r="BX93" s="93" t="str">
        <f t="shared" si="115"/>
        <v>--</v>
      </c>
      <c r="BY93" s="93" t="str">
        <f t="shared" si="115"/>
        <v>--</v>
      </c>
      <c r="BZ93" s="93" t="str">
        <f t="shared" si="115"/>
        <v>--</v>
      </c>
      <c r="CA93" s="93" t="str">
        <f t="shared" si="115"/>
        <v>--</v>
      </c>
      <c r="CB93" s="93" t="str">
        <f t="shared" si="115"/>
        <v>--</v>
      </c>
      <c r="CC93" s="93" t="str">
        <f t="shared" si="115"/>
        <v>--</v>
      </c>
      <c r="CD93" s="93" t="str">
        <f t="shared" si="115"/>
        <v>--</v>
      </c>
      <c r="CE93" s="93" t="str">
        <f t="shared" si="115"/>
        <v>--</v>
      </c>
      <c r="CF93" s="93" t="str">
        <f t="shared" si="115"/>
        <v>--</v>
      </c>
      <c r="CG93" s="93" t="str">
        <f t="shared" si="115"/>
        <v>--</v>
      </c>
      <c r="CH93" s="93" t="str">
        <f t="shared" si="115"/>
        <v>--</v>
      </c>
      <c r="CI93" s="93" t="str">
        <f t="shared" si="115"/>
        <v>--</v>
      </c>
      <c r="CJ93" s="93" t="str">
        <f t="shared" si="115"/>
        <v>--</v>
      </c>
      <c r="CK93" s="93" t="str">
        <f t="shared" si="115"/>
        <v>--</v>
      </c>
      <c r="CL93" s="93" t="str">
        <f t="shared" si="115"/>
        <v>--</v>
      </c>
      <c r="CM93" s="93" t="str">
        <f t="shared" si="115"/>
        <v>--</v>
      </c>
      <c r="CN93" s="93" t="str">
        <f t="shared" si="115"/>
        <v>--</v>
      </c>
      <c r="CO93" s="93" t="str">
        <f t="shared" si="115"/>
        <v>--</v>
      </c>
      <c r="CP93" s="93" t="str">
        <f t="shared" si="115"/>
        <v>--</v>
      </c>
      <c r="CQ93" s="93" t="str">
        <f t="shared" si="115"/>
        <v>--</v>
      </c>
      <c r="CR93" s="93" t="str">
        <f t="shared" si="115"/>
        <v>--</v>
      </c>
      <c r="CS93" s="93" t="str">
        <f t="shared" si="115"/>
        <v>--</v>
      </c>
      <c r="CT93" s="93" t="str">
        <f t="shared" si="115"/>
        <v>--</v>
      </c>
      <c r="CU93" s="93" t="str">
        <f t="shared" si="115"/>
        <v>--</v>
      </c>
      <c r="CV93" s="93" t="str">
        <f t="shared" si="115"/>
        <v>--</v>
      </c>
      <c r="CW93" s="93" t="str">
        <f t="shared" si="115"/>
        <v>--</v>
      </c>
      <c r="CX93" s="93" t="str">
        <f t="shared" si="115"/>
        <v>--</v>
      </c>
      <c r="CY93" s="93" t="str">
        <f t="shared" si="115"/>
        <v>--</v>
      </c>
      <c r="CZ93" s="93" t="str">
        <f t="shared" si="115"/>
        <v>--</v>
      </c>
      <c r="DA93" s="93" t="str">
        <f t="shared" si="115"/>
        <v>--</v>
      </c>
      <c r="DB93" s="93" t="str">
        <f t="shared" si="115"/>
        <v>--</v>
      </c>
      <c r="DC93" s="93" t="str">
        <f t="shared" si="115"/>
        <v>--</v>
      </c>
      <c r="DD93" s="93" t="str">
        <f t="shared" si="115"/>
        <v>--</v>
      </c>
      <c r="DE93" s="93" t="str">
        <f t="shared" si="115"/>
        <v>--</v>
      </c>
      <c r="DF93" s="93" t="str">
        <f t="shared" si="115"/>
        <v>--</v>
      </c>
      <c r="DG93" s="93" t="str">
        <f t="shared" si="115"/>
        <v>--</v>
      </c>
      <c r="DH93" s="93" t="str">
        <f t="shared" si="115"/>
        <v>--</v>
      </c>
      <c r="DI93" s="93" t="str">
        <f t="shared" si="115"/>
        <v>--</v>
      </c>
      <c r="DJ93" s="93" t="str">
        <f t="shared" si="115"/>
        <v>--</v>
      </c>
      <c r="DK93" s="93" t="str">
        <f t="shared" si="115"/>
        <v>--</v>
      </c>
      <c r="DL93" s="93" t="str">
        <f t="shared" si="115"/>
        <v>--</v>
      </c>
      <c r="DM93" s="93" t="str">
        <f t="shared" si="115"/>
        <v>--</v>
      </c>
      <c r="DN93" s="93" t="str">
        <f t="shared" si="115"/>
        <v>--</v>
      </c>
      <c r="DO93" s="93" t="str">
        <f t="shared" si="115"/>
        <v>--</v>
      </c>
      <c r="DP93" s="93" t="str">
        <f t="shared" si="115"/>
        <v>--</v>
      </c>
      <c r="DQ93" s="93" t="str">
        <f t="shared" si="115"/>
        <v>--</v>
      </c>
      <c r="DR93" s="93" t="str">
        <f t="shared" si="115"/>
        <v>--</v>
      </c>
      <c r="DS93" s="93" t="str">
        <f t="shared" si="115"/>
        <v>--</v>
      </c>
      <c r="DT93" s="93" t="str">
        <f t="shared" si="115"/>
        <v>--</v>
      </c>
      <c r="DU93" s="93" t="str">
        <f t="shared" si="115"/>
        <v>--</v>
      </c>
      <c r="DV93" s="93" t="str">
        <f t="shared" si="115"/>
        <v>--</v>
      </c>
      <c r="DW93" s="93" t="str">
        <f t="shared" si="115"/>
        <v>--</v>
      </c>
      <c r="DX93" s="93" t="str">
        <f t="shared" si="115"/>
        <v>--</v>
      </c>
      <c r="DY93" s="93" t="str">
        <f t="shared" si="115"/>
        <v>--</v>
      </c>
      <c r="DZ93" s="93" t="str">
        <f t="shared" si="115"/>
        <v>--</v>
      </c>
      <c r="EA93" s="93" t="str">
        <f t="shared" si="115"/>
        <v>--</v>
      </c>
      <c r="EB93" s="93" t="str">
        <f t="shared" ref="EB93:GM93" si="116">"--"</f>
        <v>--</v>
      </c>
      <c r="EC93" s="93" t="str">
        <f t="shared" si="116"/>
        <v>--</v>
      </c>
      <c r="ED93" s="93" t="str">
        <f t="shared" si="116"/>
        <v>--</v>
      </c>
      <c r="EE93" s="93" t="str">
        <f t="shared" si="116"/>
        <v>--</v>
      </c>
      <c r="EF93" s="93" t="str">
        <f t="shared" si="116"/>
        <v>--</v>
      </c>
      <c r="EG93" s="93" t="str">
        <f t="shared" si="116"/>
        <v>--</v>
      </c>
      <c r="EH93" s="93" t="str">
        <f t="shared" si="116"/>
        <v>--</v>
      </c>
      <c r="EI93" s="93" t="str">
        <f t="shared" si="116"/>
        <v>--</v>
      </c>
      <c r="EJ93" s="93" t="str">
        <f t="shared" si="116"/>
        <v>--</v>
      </c>
      <c r="EK93" s="93" t="str">
        <f t="shared" si="116"/>
        <v>--</v>
      </c>
      <c r="EL93" s="93" t="str">
        <f t="shared" si="116"/>
        <v>--</v>
      </c>
      <c r="EM93" s="93" t="str">
        <f t="shared" si="116"/>
        <v>--</v>
      </c>
      <c r="EN93" s="93" t="str">
        <f t="shared" si="116"/>
        <v>--</v>
      </c>
      <c r="EO93" s="93" t="str">
        <f t="shared" si="116"/>
        <v>--</v>
      </c>
      <c r="EP93" s="93" t="str">
        <f t="shared" si="116"/>
        <v>--</v>
      </c>
      <c r="EQ93" s="93" t="str">
        <f t="shared" si="116"/>
        <v>--</v>
      </c>
      <c r="ER93" s="93" t="str">
        <f t="shared" si="116"/>
        <v>--</v>
      </c>
      <c r="ES93" s="93" t="str">
        <f t="shared" si="116"/>
        <v>--</v>
      </c>
      <c r="ET93" s="93" t="str">
        <f t="shared" si="116"/>
        <v>--</v>
      </c>
      <c r="EU93" s="93" t="str">
        <f t="shared" si="116"/>
        <v>--</v>
      </c>
      <c r="EV93" s="93" t="str">
        <f t="shared" si="116"/>
        <v>--</v>
      </c>
      <c r="EW93" s="93" t="str">
        <f t="shared" si="116"/>
        <v>--</v>
      </c>
      <c r="EX93" s="93" t="str">
        <f t="shared" si="116"/>
        <v>--</v>
      </c>
      <c r="EY93" s="93" t="str">
        <f t="shared" si="116"/>
        <v>--</v>
      </c>
      <c r="EZ93" s="93" t="str">
        <f t="shared" si="116"/>
        <v>--</v>
      </c>
      <c r="FA93" s="93" t="str">
        <f t="shared" si="116"/>
        <v>--</v>
      </c>
      <c r="FB93" s="93" t="str">
        <f t="shared" si="116"/>
        <v>--</v>
      </c>
      <c r="FC93" s="93" t="str">
        <f t="shared" si="116"/>
        <v>--</v>
      </c>
      <c r="FD93" s="93" t="str">
        <f t="shared" si="116"/>
        <v>--</v>
      </c>
      <c r="FE93" s="93" t="str">
        <f t="shared" si="116"/>
        <v>--</v>
      </c>
      <c r="FF93" s="93" t="str">
        <f t="shared" si="116"/>
        <v>--</v>
      </c>
      <c r="FG93" s="93" t="str">
        <f t="shared" si="116"/>
        <v>--</v>
      </c>
      <c r="FH93" s="93" t="str">
        <f t="shared" si="116"/>
        <v>--</v>
      </c>
      <c r="FI93" s="93" t="str">
        <f t="shared" si="116"/>
        <v>--</v>
      </c>
      <c r="FJ93" s="93" t="str">
        <f t="shared" si="116"/>
        <v>--</v>
      </c>
      <c r="FK93" s="93" t="str">
        <f t="shared" si="116"/>
        <v>--</v>
      </c>
      <c r="FL93" s="93" t="str">
        <f t="shared" si="116"/>
        <v>--</v>
      </c>
      <c r="FM93" s="93" t="str">
        <f t="shared" si="116"/>
        <v>--</v>
      </c>
      <c r="FN93" s="93" t="str">
        <f t="shared" si="116"/>
        <v>--</v>
      </c>
      <c r="FO93" s="93" t="str">
        <f t="shared" si="116"/>
        <v>--</v>
      </c>
      <c r="FP93" s="93" t="str">
        <f t="shared" si="116"/>
        <v>--</v>
      </c>
      <c r="FQ93" s="93" t="str">
        <f t="shared" si="116"/>
        <v>--</v>
      </c>
      <c r="FR93" s="93" t="str">
        <f t="shared" si="116"/>
        <v>--</v>
      </c>
      <c r="FS93" s="93" t="str">
        <f t="shared" si="116"/>
        <v>--</v>
      </c>
      <c r="FT93" s="93" t="str">
        <f t="shared" si="116"/>
        <v>--</v>
      </c>
      <c r="FU93" s="93" t="str">
        <f t="shared" si="116"/>
        <v>--</v>
      </c>
      <c r="FV93" s="93" t="str">
        <f t="shared" si="116"/>
        <v>--</v>
      </c>
      <c r="FW93" s="93" t="str">
        <f t="shared" si="116"/>
        <v>--</v>
      </c>
      <c r="FX93" s="93" t="str">
        <f t="shared" si="116"/>
        <v>--</v>
      </c>
      <c r="FY93" s="93" t="str">
        <f t="shared" si="116"/>
        <v>--</v>
      </c>
      <c r="FZ93" s="93" t="str">
        <f t="shared" si="116"/>
        <v>--</v>
      </c>
      <c r="GA93" s="93" t="str">
        <f t="shared" si="116"/>
        <v>--</v>
      </c>
      <c r="GB93" s="93" t="str">
        <f t="shared" si="116"/>
        <v>--</v>
      </c>
      <c r="GC93" s="93" t="str">
        <f t="shared" si="116"/>
        <v>--</v>
      </c>
      <c r="GD93" s="93" t="str">
        <f t="shared" si="116"/>
        <v>--</v>
      </c>
      <c r="GE93" s="93" t="str">
        <f t="shared" si="116"/>
        <v>--</v>
      </c>
      <c r="GF93" s="93" t="str">
        <f t="shared" si="116"/>
        <v>--</v>
      </c>
      <c r="GG93" s="93" t="str">
        <f t="shared" si="116"/>
        <v>--</v>
      </c>
      <c r="GH93" s="93" t="str">
        <f t="shared" si="116"/>
        <v>--</v>
      </c>
      <c r="GI93" s="93" t="str">
        <f t="shared" si="116"/>
        <v>--</v>
      </c>
      <c r="GJ93" s="93" t="str">
        <f t="shared" si="116"/>
        <v>--</v>
      </c>
      <c r="GK93" s="93" t="str">
        <f t="shared" si="116"/>
        <v>--</v>
      </c>
      <c r="GL93" s="93" t="str">
        <f t="shared" si="116"/>
        <v>--</v>
      </c>
      <c r="GM93" s="93" t="str">
        <f t="shared" si="116"/>
        <v>--</v>
      </c>
      <c r="GN93" s="93" t="str">
        <f t="shared" ref="GN93:IY93" si="117">"--"</f>
        <v>--</v>
      </c>
      <c r="GO93" s="93" t="str">
        <f t="shared" si="117"/>
        <v>--</v>
      </c>
      <c r="GP93" s="93" t="str">
        <f t="shared" si="117"/>
        <v>--</v>
      </c>
      <c r="GQ93" s="93" t="str">
        <f t="shared" si="117"/>
        <v>--</v>
      </c>
      <c r="GR93" s="93" t="str">
        <f t="shared" si="117"/>
        <v>--</v>
      </c>
      <c r="GS93" s="93" t="str">
        <f t="shared" si="117"/>
        <v>--</v>
      </c>
      <c r="GT93" s="93" t="str">
        <f t="shared" si="117"/>
        <v>--</v>
      </c>
      <c r="GU93" s="93" t="str">
        <f t="shared" si="117"/>
        <v>--</v>
      </c>
      <c r="GV93" s="93" t="str">
        <f t="shared" si="117"/>
        <v>--</v>
      </c>
      <c r="GW93" s="93" t="str">
        <f t="shared" si="117"/>
        <v>--</v>
      </c>
      <c r="GX93" s="93" t="str">
        <f t="shared" si="117"/>
        <v>--</v>
      </c>
      <c r="GY93" s="93" t="str">
        <f t="shared" si="117"/>
        <v>--</v>
      </c>
      <c r="GZ93" s="93" t="str">
        <f t="shared" si="117"/>
        <v>--</v>
      </c>
      <c r="HA93" s="93" t="str">
        <f t="shared" si="117"/>
        <v>--</v>
      </c>
      <c r="HB93" s="93" t="str">
        <f t="shared" si="117"/>
        <v>--</v>
      </c>
      <c r="HC93" s="93" t="str">
        <f t="shared" si="117"/>
        <v>--</v>
      </c>
      <c r="HD93" s="93" t="str">
        <f t="shared" si="117"/>
        <v>--</v>
      </c>
      <c r="HE93" s="93" t="str">
        <f t="shared" si="117"/>
        <v>--</v>
      </c>
      <c r="HF93" s="93" t="str">
        <f t="shared" si="117"/>
        <v>--</v>
      </c>
      <c r="HG93" s="93" t="str">
        <f t="shared" si="117"/>
        <v>--</v>
      </c>
      <c r="HH93" s="93" t="str">
        <f t="shared" si="117"/>
        <v>--</v>
      </c>
      <c r="HI93" s="93" t="str">
        <f t="shared" si="117"/>
        <v>--</v>
      </c>
      <c r="HJ93" s="93" t="str">
        <f t="shared" si="117"/>
        <v>--</v>
      </c>
      <c r="HK93" s="93" t="str">
        <f t="shared" si="117"/>
        <v>--</v>
      </c>
      <c r="HL93" s="93" t="str">
        <f t="shared" si="117"/>
        <v>--</v>
      </c>
      <c r="HM93" s="93" t="str">
        <f t="shared" si="117"/>
        <v>--</v>
      </c>
      <c r="HN93" s="93" t="str">
        <f t="shared" si="117"/>
        <v>--</v>
      </c>
      <c r="HO93" s="93" t="str">
        <f t="shared" si="117"/>
        <v>--</v>
      </c>
      <c r="HP93" s="93" t="str">
        <f t="shared" si="117"/>
        <v>--</v>
      </c>
      <c r="HQ93" s="93" t="str">
        <f t="shared" si="117"/>
        <v>--</v>
      </c>
      <c r="HR93" s="93" t="str">
        <f t="shared" si="117"/>
        <v>--</v>
      </c>
      <c r="HS93" s="93" t="str">
        <f t="shared" si="117"/>
        <v>--</v>
      </c>
      <c r="HT93" s="93" t="str">
        <f t="shared" si="117"/>
        <v>--</v>
      </c>
      <c r="HU93" s="93" t="str">
        <f t="shared" si="117"/>
        <v>--</v>
      </c>
      <c r="HV93" s="93" t="str">
        <f t="shared" si="117"/>
        <v>--</v>
      </c>
      <c r="HW93" s="93" t="str">
        <f t="shared" si="117"/>
        <v>--</v>
      </c>
      <c r="HX93" s="93" t="str">
        <f t="shared" si="117"/>
        <v>--</v>
      </c>
      <c r="HY93" s="93" t="str">
        <f t="shared" si="117"/>
        <v>--</v>
      </c>
      <c r="HZ93" s="93" t="str">
        <f t="shared" si="117"/>
        <v>--</v>
      </c>
      <c r="IA93" s="93" t="str">
        <f t="shared" si="117"/>
        <v>--</v>
      </c>
      <c r="IB93" s="93" t="str">
        <f t="shared" si="117"/>
        <v>--</v>
      </c>
      <c r="IC93" s="93" t="str">
        <f t="shared" si="117"/>
        <v>--</v>
      </c>
      <c r="ID93" s="93" t="str">
        <f t="shared" si="117"/>
        <v>--</v>
      </c>
      <c r="IE93" s="93" t="str">
        <f t="shared" si="117"/>
        <v>--</v>
      </c>
      <c r="IF93" s="93" t="str">
        <f t="shared" si="117"/>
        <v>--</v>
      </c>
      <c r="IG93" s="93" t="str">
        <f t="shared" si="117"/>
        <v>--</v>
      </c>
      <c r="IH93" s="93" t="str">
        <f t="shared" si="117"/>
        <v>--</v>
      </c>
      <c r="II93" s="93" t="str">
        <f t="shared" si="117"/>
        <v>--</v>
      </c>
      <c r="IJ93" s="93" t="str">
        <f t="shared" si="117"/>
        <v>--</v>
      </c>
      <c r="IK93" s="93" t="str">
        <f t="shared" si="117"/>
        <v>--</v>
      </c>
      <c r="IL93" s="93" t="str">
        <f t="shared" si="117"/>
        <v>--</v>
      </c>
      <c r="IM93" s="93" t="str">
        <f t="shared" si="117"/>
        <v>--</v>
      </c>
      <c r="IN93" s="93" t="str">
        <f t="shared" si="117"/>
        <v>--</v>
      </c>
      <c r="IO93" s="93" t="str">
        <f t="shared" si="117"/>
        <v>--</v>
      </c>
      <c r="IP93" s="93" t="str">
        <f t="shared" si="117"/>
        <v>--</v>
      </c>
      <c r="IQ93" s="93" t="str">
        <f t="shared" si="117"/>
        <v>--</v>
      </c>
      <c r="IR93" s="93" t="str">
        <f t="shared" si="117"/>
        <v>--</v>
      </c>
      <c r="IS93" s="93" t="str">
        <f t="shared" si="117"/>
        <v>--</v>
      </c>
      <c r="IT93" s="93" t="str">
        <f t="shared" si="117"/>
        <v>--</v>
      </c>
      <c r="IU93" s="93" t="str">
        <f t="shared" si="117"/>
        <v>--</v>
      </c>
      <c r="IV93" s="93" t="str">
        <f t="shared" si="117"/>
        <v>--</v>
      </c>
      <c r="IW93" s="184" t="str">
        <f t="shared" si="117"/>
        <v>--</v>
      </c>
      <c r="IX93" s="185" t="str">
        <f t="shared" si="117"/>
        <v>--</v>
      </c>
      <c r="IY93" s="184" t="str">
        <f t="shared" si="117"/>
        <v>--</v>
      </c>
      <c r="IZ93" s="184" t="str">
        <f t="shared" ref="IZ93:JF94" si="118">"--"</f>
        <v>--</v>
      </c>
      <c r="JA93" s="184" t="str">
        <f t="shared" si="118"/>
        <v>--</v>
      </c>
      <c r="JB93" s="184" t="str">
        <f t="shared" si="118"/>
        <v>--</v>
      </c>
      <c r="JC93" s="184" t="str">
        <f t="shared" si="118"/>
        <v>--</v>
      </c>
      <c r="JD93" s="184" t="str">
        <f t="shared" si="118"/>
        <v>--</v>
      </c>
      <c r="JE93" s="184" t="str">
        <f t="shared" si="118"/>
        <v>--</v>
      </c>
      <c r="JF93" s="184" t="str">
        <f t="shared" si="118"/>
        <v>--</v>
      </c>
      <c r="JG93" s="228">
        <v>5.7121661721068397</v>
      </c>
      <c r="JH93" s="228">
        <v>5.9090909090909101</v>
      </c>
      <c r="JI93" s="228">
        <v>5.2397868561278802</v>
      </c>
      <c r="JJ93" s="228">
        <v>5.2060737527115002</v>
      </c>
      <c r="JK93" s="228">
        <v>5.14327700220427</v>
      </c>
      <c r="JL93" s="228">
        <v>4.8899755501222497</v>
      </c>
      <c r="JM93" s="228">
        <v>10.7726597325409</v>
      </c>
      <c r="JN93" s="228">
        <v>10.546282245826999</v>
      </c>
      <c r="JO93" s="228">
        <v>11.2099644128114</v>
      </c>
      <c r="JP93" s="228">
        <v>11.424439624005799</v>
      </c>
      <c r="JQ93" s="228">
        <v>10.6461086637298</v>
      </c>
      <c r="JR93" s="228">
        <v>10.522022838499201</v>
      </c>
      <c r="JS93" s="228">
        <v>9.7688292319164898</v>
      </c>
      <c r="JT93" s="228">
        <v>8.4282460136674207</v>
      </c>
      <c r="JU93" s="228">
        <v>7.9252003561887898</v>
      </c>
      <c r="JV93" s="228">
        <v>11.9478638667632</v>
      </c>
      <c r="JW93" s="228">
        <v>10.235640648011801</v>
      </c>
      <c r="JX93" s="228">
        <v>7.2534637326813396</v>
      </c>
      <c r="JY93" s="228">
        <v>4.9034175334323802</v>
      </c>
      <c r="JZ93" s="228">
        <v>6.3829787234042499</v>
      </c>
      <c r="KA93" s="228">
        <v>12.566844919786099</v>
      </c>
      <c r="KB93" s="257">
        <v>6.3043478260869596</v>
      </c>
      <c r="KC93" s="257">
        <v>6.24082232011747</v>
      </c>
      <c r="KD93" s="257">
        <v>10.179153094462499</v>
      </c>
      <c r="KE93" s="228">
        <v>3.0769230769230802</v>
      </c>
      <c r="KF93" s="128" t="str">
        <f t="shared" si="78"/>
        <v>--</v>
      </c>
      <c r="KG93" s="228">
        <v>4.7619047619047601</v>
      </c>
      <c r="KH93" s="228">
        <v>1.78699070764832</v>
      </c>
      <c r="KI93" s="128" t="str">
        <f t="shared" si="79"/>
        <v>--</v>
      </c>
      <c r="KJ93" s="228">
        <v>6.7206477732793397</v>
      </c>
      <c r="KK93" s="228">
        <v>4.6989720998531501</v>
      </c>
      <c r="KL93" s="228">
        <v>3.9939713639789001</v>
      </c>
      <c r="KM93" s="228">
        <v>5.5702917771883298</v>
      </c>
      <c r="KN93" s="228">
        <v>5.0578034682080899</v>
      </c>
      <c r="KO93" s="228">
        <v>4.5851528384279501</v>
      </c>
      <c r="KP93" s="228">
        <v>5.8252427184466002</v>
      </c>
      <c r="KQ93" s="230">
        <v>4.0478380864765304</v>
      </c>
      <c r="KR93" s="230">
        <v>4.58392101551481</v>
      </c>
      <c r="KS93" s="230">
        <v>9.1160220994475107</v>
      </c>
      <c r="KT93" s="230">
        <v>12.4206069160198</v>
      </c>
      <c r="KU93" s="230">
        <v>15.3703703703704</v>
      </c>
      <c r="KV93" s="230">
        <v>16.973125884016898</v>
      </c>
      <c r="KW93" s="230">
        <v>3.3271719038817</v>
      </c>
      <c r="KX93" s="230">
        <v>2.4045261669024098</v>
      </c>
      <c r="KY93" s="128" t="str">
        <f t="shared" ref="KY93:KZ109" si="119">"--"</f>
        <v>--</v>
      </c>
      <c r="KZ93" s="128" t="str">
        <f t="shared" si="119"/>
        <v>--</v>
      </c>
      <c r="LA93" s="230">
        <v>2.9602220166512501</v>
      </c>
      <c r="LB93" s="128" t="str">
        <f t="shared" si="80"/>
        <v>--</v>
      </c>
      <c r="LC93" s="292">
        <v>29.03508771929825</v>
      </c>
      <c r="LD93" s="292">
        <v>16.489738145789087</v>
      </c>
      <c r="LE93" s="292">
        <v>13.131313131313137</v>
      </c>
      <c r="LF93" s="292">
        <v>7.264957264957264</v>
      </c>
      <c r="LG93" s="292">
        <v>26.261230131306224</v>
      </c>
      <c r="LH93" s="292">
        <v>13.412091730368305</v>
      </c>
      <c r="LI93" s="292">
        <v>11.212333566923615</v>
      </c>
      <c r="LJ93" s="292">
        <v>7.2327044025157115</v>
      </c>
      <c r="LK93" s="391">
        <v>27.253814147018087</v>
      </c>
      <c r="LL93" s="392">
        <v>14.964539007092215</v>
      </c>
      <c r="LM93" s="392">
        <v>13.087934560327179</v>
      </c>
      <c r="LN93" s="392">
        <v>6.4257028112449861</v>
      </c>
      <c r="LO93" s="391">
        <v>19.43711521547932</v>
      </c>
      <c r="LP93" s="392">
        <v>13.253012048192755</v>
      </c>
      <c r="LQ93" s="392">
        <v>12.066473988439304</v>
      </c>
      <c r="LR93" s="392">
        <v>5.8923996584116081</v>
      </c>
      <c r="LS93" s="392">
        <v>19.653979238754339</v>
      </c>
      <c r="LT93" s="392">
        <v>13.551077136900627</v>
      </c>
      <c r="LU93" s="392">
        <v>10.93202522775052</v>
      </c>
      <c r="LV93" s="392">
        <v>6.6929133858267811</v>
      </c>
      <c r="LW93" s="392">
        <v>22.430555555555586</v>
      </c>
      <c r="LX93" s="392">
        <v>17.187499999999993</v>
      </c>
      <c r="LY93" s="392">
        <v>14.188267394270106</v>
      </c>
      <c r="LZ93" s="392">
        <v>7.1774193548387073</v>
      </c>
      <c r="MA93" s="391">
        <v>36.645962732919273</v>
      </c>
      <c r="MB93" s="392">
        <v>31.081081081081063</v>
      </c>
      <c r="MC93" s="392">
        <v>24.110384894698601</v>
      </c>
      <c r="MD93" s="392">
        <v>22.431506849315078</v>
      </c>
      <c r="ME93" s="392">
        <v>35.803324099722957</v>
      </c>
      <c r="MF93" s="392">
        <v>27.739251040221895</v>
      </c>
      <c r="MG93" s="392">
        <v>27.91023842917253</v>
      </c>
      <c r="MH93" s="392">
        <v>23.070866141732289</v>
      </c>
      <c r="MI93" s="392">
        <v>36.008374040474457</v>
      </c>
      <c r="MJ93" s="392">
        <v>30.348258706467618</v>
      </c>
      <c r="MK93" s="392">
        <v>33.082191780821859</v>
      </c>
      <c r="ML93" s="392">
        <v>24.048582995951403</v>
      </c>
      <c r="MM93" s="378" t="str">
        <f t="shared" si="82"/>
        <v>--</v>
      </c>
      <c r="MN93" s="392">
        <v>22.388059701492548</v>
      </c>
      <c r="MO93" s="392">
        <v>21.852387843704786</v>
      </c>
      <c r="MP93" s="392">
        <v>21.355060034305289</v>
      </c>
      <c r="MQ93" s="378" t="str">
        <f t="shared" si="83"/>
        <v>--</v>
      </c>
      <c r="MR93" s="392">
        <v>22.916666666666703</v>
      </c>
      <c r="MS93" s="392">
        <v>22.650771388499308</v>
      </c>
      <c r="MT93" s="392">
        <v>20.078740157480301</v>
      </c>
      <c r="MU93" s="378" t="str">
        <f t="shared" si="84"/>
        <v>--</v>
      </c>
      <c r="MV93" s="392">
        <v>23.437500000000011</v>
      </c>
      <c r="MW93" s="392">
        <v>20.013708019191185</v>
      </c>
      <c r="MX93" s="392">
        <v>19.097502014504439</v>
      </c>
      <c r="MY93" s="391">
        <v>35.865724381625483</v>
      </c>
      <c r="MZ93" s="392">
        <v>27.459306440198166</v>
      </c>
      <c r="NA93" s="392">
        <v>22.815884476534237</v>
      </c>
      <c r="NB93" s="392">
        <v>21.165381319622973</v>
      </c>
      <c r="NC93" s="392">
        <v>39.427773900907212</v>
      </c>
      <c r="ND93" s="392">
        <v>29.276773296244748</v>
      </c>
      <c r="NE93" s="392">
        <v>30.09097270818755</v>
      </c>
      <c r="NF93" s="392">
        <v>23.010244286840056</v>
      </c>
      <c r="NG93" s="392">
        <v>36.580238262088258</v>
      </c>
      <c r="NH93" s="392">
        <v>30.845771144278618</v>
      </c>
      <c r="NI93" s="392">
        <v>31.053351573187424</v>
      </c>
      <c r="NJ93" s="392">
        <v>25.121163166397402</v>
      </c>
      <c r="NK93" s="391">
        <v>12.182296231375997</v>
      </c>
      <c r="NL93" s="392">
        <v>10.61884669479606</v>
      </c>
      <c r="NM93" s="392">
        <v>8.5198555956678863</v>
      </c>
      <c r="NN93" s="392">
        <v>5.4700854700854684</v>
      </c>
      <c r="NO93" s="392">
        <v>13.850415512465378</v>
      </c>
      <c r="NP93" s="392">
        <v>8.1024930747922337</v>
      </c>
      <c r="NQ93" s="392">
        <v>6.2720225510923182</v>
      </c>
      <c r="NR93" s="392">
        <v>4.4059795436664091</v>
      </c>
      <c r="NS93" s="392">
        <v>13.831258644536669</v>
      </c>
      <c r="NT93" s="392">
        <v>8.923512747875364</v>
      </c>
      <c r="NU93" s="392">
        <v>6.1989100817438736</v>
      </c>
      <c r="NV93" s="392">
        <v>3.5369774919614154</v>
      </c>
      <c r="NW93" s="391">
        <v>5.7067603160667248</v>
      </c>
      <c r="NX93" s="392">
        <v>7.4100211714890563</v>
      </c>
      <c r="NY93" s="392">
        <v>7.9422382671480145</v>
      </c>
      <c r="NZ93" s="392">
        <v>5.9829059829059812</v>
      </c>
      <c r="OA93" s="392">
        <v>6.8559556786703535</v>
      </c>
      <c r="OB93" s="392">
        <v>8.1717451523545677</v>
      </c>
      <c r="OC93" s="392">
        <v>7.3995771670190296</v>
      </c>
      <c r="OD93" s="392">
        <v>7.3228346456692934</v>
      </c>
      <c r="OE93" s="392">
        <v>6.7961165048543588</v>
      </c>
      <c r="OF93" s="392">
        <v>9.6453900709219713</v>
      </c>
      <c r="OG93" s="392">
        <v>9.8908594815825293</v>
      </c>
      <c r="OH93" s="392">
        <v>7.5181891673403447</v>
      </c>
      <c r="OI93" s="391">
        <v>10.396475770925109</v>
      </c>
      <c r="OJ93" s="392">
        <v>7.8556263269639048</v>
      </c>
      <c r="OK93" s="392">
        <v>6.7148014440433244</v>
      </c>
      <c r="OL93" s="392">
        <v>6.683804627249355</v>
      </c>
      <c r="OM93" s="392">
        <v>11.026352288488214</v>
      </c>
      <c r="ON93" s="392">
        <v>9.8406098406098526</v>
      </c>
      <c r="OO93" s="392">
        <v>8.8152327221438593</v>
      </c>
      <c r="OP93" s="392">
        <v>6.598586017282015</v>
      </c>
      <c r="OQ93" s="392">
        <v>7.7669902912621325</v>
      </c>
      <c r="OR93" s="392">
        <v>7.1886120996441258</v>
      </c>
      <c r="OS93" s="392">
        <v>9.3324250681198944</v>
      </c>
      <c r="OT93" s="392">
        <v>6.2096774193548248</v>
      </c>
      <c r="OU93" s="378" t="str">
        <f t="shared" si="85"/>
        <v>--</v>
      </c>
      <c r="OV93" s="392">
        <v>9.8163841807909673</v>
      </c>
      <c r="OW93" s="392">
        <v>11.006517016654589</v>
      </c>
      <c r="OX93" s="392">
        <v>12.756849315068502</v>
      </c>
      <c r="OY93" s="378" t="str">
        <f t="shared" si="86"/>
        <v>--</v>
      </c>
      <c r="OZ93" s="392">
        <v>10.395010395010422</v>
      </c>
      <c r="PA93" s="392">
        <v>11.478873239436609</v>
      </c>
      <c r="PB93" s="392">
        <v>10.385523210070826</v>
      </c>
      <c r="PC93" s="378" t="str">
        <f t="shared" si="87"/>
        <v>--</v>
      </c>
      <c r="PD93" s="392">
        <v>9.0909090909090846</v>
      </c>
      <c r="PE93" s="392">
        <v>10.149863760217992</v>
      </c>
      <c r="PF93" s="392">
        <v>10.636583400483477</v>
      </c>
      <c r="PG93" s="391">
        <v>12.049252418645551</v>
      </c>
      <c r="PH93" s="392">
        <v>13.02193913658882</v>
      </c>
      <c r="PI93" s="392">
        <v>9.898843930635822</v>
      </c>
      <c r="PJ93" s="392">
        <v>9.751924721984599</v>
      </c>
      <c r="PK93" s="392">
        <v>16.666666666666671</v>
      </c>
      <c r="PL93" s="392">
        <v>15.117891816920936</v>
      </c>
      <c r="PM93" s="392">
        <v>13.771186440677948</v>
      </c>
      <c r="PN93" s="392">
        <v>9.6774193548387011</v>
      </c>
      <c r="PO93" s="392">
        <v>15.91067690160502</v>
      </c>
      <c r="PP93" s="392">
        <v>12.916962384670001</v>
      </c>
      <c r="PQ93" s="392">
        <v>13.692098092643057</v>
      </c>
      <c r="PR93" s="392">
        <v>9.4278807413376224</v>
      </c>
      <c r="PS93" s="391">
        <v>4.2796005706134137</v>
      </c>
      <c r="PT93" s="392">
        <v>5.1380368098159481</v>
      </c>
      <c r="PU93" s="392">
        <v>5.0678087080656598</v>
      </c>
      <c r="PV93" s="392">
        <v>4.1072925398155924</v>
      </c>
      <c r="PW93" s="391">
        <v>10.22889842632333</v>
      </c>
      <c r="PX93" s="392">
        <v>12.451960030745596</v>
      </c>
      <c r="PY93" s="392">
        <v>9.8137535816618833</v>
      </c>
      <c r="PZ93" s="392">
        <v>8.410428931875515</v>
      </c>
      <c r="QA93" s="391">
        <v>18.39656406585539</v>
      </c>
      <c r="QB93" s="392">
        <v>12.144504227517286</v>
      </c>
      <c r="QC93" s="392">
        <v>12.455261274158909</v>
      </c>
      <c r="QD93" s="392">
        <v>7.4664429530201328</v>
      </c>
      <c r="QE93" s="391">
        <v>4.5616535994297998</v>
      </c>
      <c r="QF93" s="392">
        <v>5.3076923076923066</v>
      </c>
      <c r="QG93" s="392">
        <v>6.7431850789096082</v>
      </c>
      <c r="QH93" s="392">
        <v>8.4873949579831844</v>
      </c>
      <c r="QI93" s="391">
        <v>11.651376146788996</v>
      </c>
      <c r="QJ93" s="392">
        <v>12.609970674486801</v>
      </c>
      <c r="QK93" s="392">
        <v>13.428357089272318</v>
      </c>
      <c r="QL93" s="392">
        <v>12.886142983230352</v>
      </c>
      <c r="QM93" s="378" t="str">
        <f t="shared" si="88"/>
        <v>--</v>
      </c>
      <c r="QN93" s="392">
        <v>12.924187725631787</v>
      </c>
      <c r="QO93" s="392">
        <v>12.889210716871824</v>
      </c>
      <c r="QP93" s="392">
        <v>12.721417069243147</v>
      </c>
      <c r="QQ93" s="378" t="str">
        <f t="shared" si="89"/>
        <v>--</v>
      </c>
      <c r="QR93" s="392">
        <v>13.515565679574793</v>
      </c>
      <c r="QS93" s="392">
        <v>15.920398009950235</v>
      </c>
      <c r="QT93" s="392">
        <v>14.048212801330012</v>
      </c>
      <c r="QU93" s="391">
        <v>11.029411764705877</v>
      </c>
      <c r="QV93" s="392">
        <v>7.116654438738073</v>
      </c>
      <c r="QW93" s="392">
        <v>10.316265060240967</v>
      </c>
      <c r="QX93" s="392">
        <v>10.767872903795242</v>
      </c>
      <c r="QY93" s="378" t="str">
        <f t="shared" si="90"/>
        <v>--</v>
      </c>
      <c r="QZ93" s="392">
        <v>11.858279103398404</v>
      </c>
      <c r="RA93" s="392">
        <v>12.237509051412005</v>
      </c>
      <c r="RB93" s="392">
        <v>9.62004850444624</v>
      </c>
      <c r="RC93" s="378" t="str">
        <f t="shared" si="91"/>
        <v>--</v>
      </c>
      <c r="RD93" s="392">
        <v>11.787072243345992</v>
      </c>
      <c r="RE93" s="392">
        <v>11.087420042643922</v>
      </c>
      <c r="RF93" s="392">
        <v>9.3023255813953618</v>
      </c>
    </row>
    <row r="94" spans="1:474" x14ac:dyDescent="0.25">
      <c r="A94" s="114" t="str">
        <f t="shared" ref="A94:A117" si="120">"--"</f>
        <v>--</v>
      </c>
      <c r="B94" s="96" t="s">
        <v>169</v>
      </c>
      <c r="C94" s="96">
        <v>30.06993006993007</v>
      </c>
      <c r="D94" s="125">
        <v>26.209677419354847</v>
      </c>
      <c r="E94" s="123">
        <v>15.89242053789731</v>
      </c>
      <c r="F94" s="123">
        <v>24.399260628465793</v>
      </c>
      <c r="G94" s="123">
        <v>24.570446735395198</v>
      </c>
      <c r="H94" s="123">
        <v>19.67509025270758</v>
      </c>
      <c r="I94" s="125">
        <v>21.621621621621603</v>
      </c>
      <c r="J94" s="125">
        <v>35.497835497835503</v>
      </c>
      <c r="K94" s="125">
        <v>22.632794457274819</v>
      </c>
      <c r="L94" s="123">
        <v>20.496894409937912</v>
      </c>
      <c r="M94" s="123">
        <v>22.274881516587659</v>
      </c>
      <c r="N94" s="123">
        <v>12.956204379562035</v>
      </c>
      <c r="O94" s="123">
        <v>24.728260869565229</v>
      </c>
      <c r="P94" s="125">
        <v>18.735362997658079</v>
      </c>
      <c r="Q94" s="125">
        <v>11.638954869358669</v>
      </c>
      <c r="R94" s="125">
        <v>52.539404553415068</v>
      </c>
      <c r="S94" s="123">
        <v>45.875251509054344</v>
      </c>
      <c r="T94" s="123">
        <v>30.123456790123459</v>
      </c>
      <c r="U94" s="123">
        <v>54.661791590493593</v>
      </c>
      <c r="V94" s="123">
        <v>46.37931034482753</v>
      </c>
      <c r="W94" s="125">
        <v>32.310469314079384</v>
      </c>
      <c r="X94" s="125">
        <v>52.216748768472947</v>
      </c>
      <c r="Y94" s="125">
        <v>57.543103448275929</v>
      </c>
      <c r="Z94" s="123">
        <v>30.555555555555543</v>
      </c>
      <c r="AA94" s="123">
        <v>53.497942386831298</v>
      </c>
      <c r="AB94" s="123">
        <v>44.409448818897673</v>
      </c>
      <c r="AC94" s="123">
        <v>22.445255474452548</v>
      </c>
      <c r="AD94" s="125">
        <v>49.729729729729719</v>
      </c>
      <c r="AE94" s="125">
        <v>39.578454332552688</v>
      </c>
      <c r="AF94" s="125">
        <v>20.427553444180521</v>
      </c>
      <c r="AG94" s="123">
        <v>38.771929824561425</v>
      </c>
      <c r="AH94" s="123">
        <v>27.327935222672057</v>
      </c>
      <c r="AI94" s="123">
        <v>18.472906403940897</v>
      </c>
      <c r="AJ94" s="123">
        <v>39.594843462246772</v>
      </c>
      <c r="AK94" s="125">
        <v>24.870466321243509</v>
      </c>
      <c r="AL94" s="125">
        <v>15.370705244122973</v>
      </c>
      <c r="AM94" s="125">
        <v>42.892768079800469</v>
      </c>
      <c r="AN94" s="123">
        <v>35.652173913043491</v>
      </c>
      <c r="AO94" s="123">
        <v>20.37037037037037</v>
      </c>
      <c r="AP94" s="123">
        <v>39.669421487603323</v>
      </c>
      <c r="AQ94" s="123">
        <v>27.330173775671398</v>
      </c>
      <c r="AR94" s="125">
        <v>12.77372262773722</v>
      </c>
      <c r="AS94" s="125">
        <v>36.413043478260853</v>
      </c>
      <c r="AT94" s="125">
        <v>22.535211267605646</v>
      </c>
      <c r="AU94" s="123">
        <v>13.064133016627073</v>
      </c>
      <c r="AV94" s="123" t="s">
        <v>286</v>
      </c>
      <c r="AW94" s="123" t="s">
        <v>286</v>
      </c>
      <c r="AX94" s="123" t="s">
        <v>286</v>
      </c>
      <c r="AY94" s="125" t="s">
        <v>286</v>
      </c>
      <c r="AZ94" s="125" t="s">
        <v>286</v>
      </c>
      <c r="BA94" s="125" t="s">
        <v>286</v>
      </c>
      <c r="BB94" s="123" t="s">
        <v>286</v>
      </c>
      <c r="BC94" s="123" t="s">
        <v>286</v>
      </c>
      <c r="BD94" s="123" t="s">
        <v>286</v>
      </c>
      <c r="BE94" s="123" t="s">
        <v>286</v>
      </c>
      <c r="BF94" s="125">
        <v>19.27330173775669</v>
      </c>
      <c r="BG94" s="125">
        <v>14.990859232175499</v>
      </c>
      <c r="BH94" s="125" t="s">
        <v>286</v>
      </c>
      <c r="BI94" s="123">
        <v>12.941176470588236</v>
      </c>
      <c r="BJ94" s="123">
        <v>21.09004739336493</v>
      </c>
      <c r="BK94" s="123" t="s">
        <v>286</v>
      </c>
      <c r="BL94" s="123" t="s">
        <v>286</v>
      </c>
      <c r="BM94" s="125" t="s">
        <v>286</v>
      </c>
      <c r="BN94" s="125" t="s">
        <v>286</v>
      </c>
      <c r="BO94" s="125" t="s">
        <v>286</v>
      </c>
      <c r="BP94" s="123" t="s">
        <v>286</v>
      </c>
      <c r="BQ94" s="123" t="s">
        <v>286</v>
      </c>
      <c r="BR94" s="123" t="s">
        <v>286</v>
      </c>
      <c r="BS94" s="123" t="s">
        <v>286</v>
      </c>
      <c r="BT94" s="125" t="s">
        <v>286</v>
      </c>
      <c r="BU94" s="125">
        <v>29.699842022116894</v>
      </c>
      <c r="BV94" s="125">
        <v>17.184643510054858</v>
      </c>
      <c r="BW94" s="123" t="s">
        <v>286</v>
      </c>
      <c r="BX94" s="123">
        <v>23.004694835680766</v>
      </c>
      <c r="BY94" s="123">
        <v>19.952494061757719</v>
      </c>
      <c r="BZ94" s="123">
        <v>33.79549393414208</v>
      </c>
      <c r="CA94" s="125">
        <v>45.381526104417659</v>
      </c>
      <c r="CB94" s="125">
        <v>28.536585365853661</v>
      </c>
      <c r="CC94" s="125">
        <v>40.398550724637737</v>
      </c>
      <c r="CD94" s="123">
        <v>40.545144804088544</v>
      </c>
      <c r="CE94" s="123">
        <v>30.866425992779803</v>
      </c>
      <c r="CF94" s="123">
        <v>37.560975609756106</v>
      </c>
      <c r="CG94" s="123">
        <v>49.787234042553173</v>
      </c>
      <c r="CH94" s="125">
        <v>30.715935334872977</v>
      </c>
      <c r="CI94" s="125">
        <v>26.185567010309281</v>
      </c>
      <c r="CJ94" s="125">
        <v>40.880503144654114</v>
      </c>
      <c r="CK94" s="123">
        <v>26.094890510948904</v>
      </c>
      <c r="CL94" s="123">
        <v>25.469168900804281</v>
      </c>
      <c r="CM94" s="123">
        <v>29.439252336448614</v>
      </c>
      <c r="CN94" s="123">
        <v>22.802850356294531</v>
      </c>
      <c r="CO94" s="125">
        <v>8.9630931458699443</v>
      </c>
      <c r="CP94" s="125">
        <v>9.6774193548387064</v>
      </c>
      <c r="CQ94" s="125">
        <v>10.513447432762828</v>
      </c>
      <c r="CR94" s="123">
        <v>7.9044117647058858</v>
      </c>
      <c r="CS94" s="123">
        <v>11.413969335604765</v>
      </c>
      <c r="CT94" s="123">
        <v>9.7297297297297298</v>
      </c>
      <c r="CU94" s="123">
        <v>7.2139303482587076</v>
      </c>
      <c r="CV94" s="125">
        <v>11.464968152866234</v>
      </c>
      <c r="CW94" s="125">
        <v>9.930715935334872</v>
      </c>
      <c r="CX94" s="125">
        <v>7.4946466809421892</v>
      </c>
      <c r="CY94" s="123">
        <v>8.8607594936708942</v>
      </c>
      <c r="CZ94" s="123">
        <v>7.9189686924493587</v>
      </c>
      <c r="DA94" s="123">
        <v>5.6497175141242924</v>
      </c>
      <c r="DB94" s="123">
        <v>7.1090047393364948</v>
      </c>
      <c r="DC94" s="125">
        <v>11.778846153846148</v>
      </c>
      <c r="DD94" s="125" t="s">
        <v>286</v>
      </c>
      <c r="DE94" s="125" t="s">
        <v>286</v>
      </c>
      <c r="DF94" s="123" t="s">
        <v>286</v>
      </c>
      <c r="DG94" s="123" t="s">
        <v>286</v>
      </c>
      <c r="DH94" s="123" t="s">
        <v>286</v>
      </c>
      <c r="DI94" s="123" t="s">
        <v>286</v>
      </c>
      <c r="DJ94" s="125" t="s">
        <v>286</v>
      </c>
      <c r="DK94" s="125" t="s">
        <v>286</v>
      </c>
      <c r="DL94" s="125" t="s">
        <v>286</v>
      </c>
      <c r="DM94" s="123">
        <v>54.752066115702476</v>
      </c>
      <c r="DN94" s="123">
        <v>49.842767295597497</v>
      </c>
      <c r="DO94" s="123">
        <v>30.036630036630044</v>
      </c>
      <c r="DP94" s="123">
        <v>53.351206434316381</v>
      </c>
      <c r="DQ94" s="125">
        <v>39.252336448598143</v>
      </c>
      <c r="DR94" s="125">
        <v>30.732860520094555</v>
      </c>
      <c r="DS94" s="125" t="s">
        <v>286</v>
      </c>
      <c r="DT94" s="123" t="s">
        <v>286</v>
      </c>
      <c r="DU94" s="123" t="s">
        <v>286</v>
      </c>
      <c r="DV94" s="123" t="s">
        <v>286</v>
      </c>
      <c r="DW94" s="123" t="s">
        <v>286</v>
      </c>
      <c r="DX94" s="125" t="s">
        <v>286</v>
      </c>
      <c r="DY94" s="125" t="s">
        <v>286</v>
      </c>
      <c r="DZ94" s="125" t="s">
        <v>286</v>
      </c>
      <c r="EA94" s="123" t="s">
        <v>286</v>
      </c>
      <c r="EB94" s="123">
        <v>43.892339544513462</v>
      </c>
      <c r="EC94" s="123">
        <v>54.588607594936697</v>
      </c>
      <c r="ED94" s="123">
        <v>37.545787545787569</v>
      </c>
      <c r="EE94" s="125">
        <v>39.51612903225805</v>
      </c>
      <c r="EF94" s="125">
        <v>46.386946386946391</v>
      </c>
      <c r="EG94" s="125">
        <v>32.696897374701628</v>
      </c>
      <c r="EH94" s="123">
        <v>4.1379310344827624</v>
      </c>
      <c r="EI94" s="123">
        <v>9.2184368737474909</v>
      </c>
      <c r="EJ94" s="123">
        <v>6.5853658536585398</v>
      </c>
      <c r="EK94" s="123">
        <v>3.818181818181817</v>
      </c>
      <c r="EL94" s="125">
        <v>7.3253833049403809</v>
      </c>
      <c r="EM94" s="125">
        <v>5.7866184448462947</v>
      </c>
      <c r="EN94" s="125">
        <v>1.6990291262135915</v>
      </c>
      <c r="EO94" s="123">
        <v>8.5287846481876297</v>
      </c>
      <c r="EP94" s="123">
        <v>9.4470046082949324</v>
      </c>
      <c r="EQ94" s="123">
        <v>3.5051546391752582</v>
      </c>
      <c r="ER94" s="123">
        <v>6.1320754716981112</v>
      </c>
      <c r="ES94" s="125">
        <v>5.8608058608058666</v>
      </c>
      <c r="ET94" s="125">
        <v>2.9649595687331547</v>
      </c>
      <c r="EU94" s="125">
        <v>5.3613053613053623</v>
      </c>
      <c r="EV94" s="123">
        <v>6.6193853427895979</v>
      </c>
      <c r="EW94" s="123">
        <v>6.9767441860465116</v>
      </c>
      <c r="EX94" s="123">
        <v>7.7551020408163254</v>
      </c>
      <c r="EY94" s="123">
        <v>5.1094890510948892</v>
      </c>
      <c r="EZ94" s="125">
        <v>7.1297989031078561</v>
      </c>
      <c r="FA94" s="125">
        <v>8.4628670120898217</v>
      </c>
      <c r="FB94" s="125">
        <v>6.3520871143375661</v>
      </c>
      <c r="FC94" s="123">
        <v>7.0217917675544808</v>
      </c>
      <c r="FD94" s="123">
        <v>12.389380530973458</v>
      </c>
      <c r="FE94" s="123">
        <v>7.1770334928229671</v>
      </c>
      <c r="FF94" s="123">
        <v>5.749486652977418</v>
      </c>
      <c r="FG94" s="125">
        <v>9.6825396825396854</v>
      </c>
      <c r="FH94" s="125">
        <v>5.8608058608058622</v>
      </c>
      <c r="FI94" s="125">
        <v>5.3619302949061645</v>
      </c>
      <c r="FJ94" s="123">
        <v>6.3529411764705914</v>
      </c>
      <c r="FK94" s="123">
        <v>4.5346062052505944</v>
      </c>
      <c r="FL94" s="123">
        <v>14.840989399293282</v>
      </c>
      <c r="FM94" s="123">
        <v>28.80324543610547</v>
      </c>
      <c r="FN94" s="125">
        <v>20.437956204379564</v>
      </c>
      <c r="FO94" s="125">
        <v>17.495395948434606</v>
      </c>
      <c r="FP94" s="125">
        <v>24.740484429065745</v>
      </c>
      <c r="FQ94" s="123">
        <v>20.94717668488159</v>
      </c>
      <c r="FR94" s="123">
        <v>16.545012165450103</v>
      </c>
      <c r="FS94" s="123">
        <v>27.352297592997807</v>
      </c>
      <c r="FT94" s="123">
        <v>20.14051522248246</v>
      </c>
      <c r="FU94" s="125">
        <v>7.4074074074074092</v>
      </c>
      <c r="FV94" s="125">
        <v>15.286624203821651</v>
      </c>
      <c r="FW94" s="125">
        <v>8.5923217550274149</v>
      </c>
      <c r="FX94" s="123">
        <v>11.528150134048257</v>
      </c>
      <c r="FY94" s="123">
        <v>14.352941176470587</v>
      </c>
      <c r="FZ94" s="123">
        <v>8.373205741626796</v>
      </c>
      <c r="GA94" s="123">
        <v>35.689045936395758</v>
      </c>
      <c r="GB94" s="125">
        <v>33.671399594320505</v>
      </c>
      <c r="GC94" s="125">
        <v>24.390243902439018</v>
      </c>
      <c r="GD94" s="125">
        <v>34.137291280148439</v>
      </c>
      <c r="GE94" s="123">
        <v>32.409012131715791</v>
      </c>
      <c r="GF94" s="123">
        <v>20.87114337568056</v>
      </c>
      <c r="GG94" s="123">
        <v>26.535626535626562</v>
      </c>
      <c r="GH94" s="123">
        <v>36.761487964989037</v>
      </c>
      <c r="GI94" s="125">
        <v>23.990498812351539</v>
      </c>
      <c r="GJ94" s="125">
        <v>22.520661157024779</v>
      </c>
      <c r="GK94" s="125">
        <v>25.079365079365093</v>
      </c>
      <c r="GL94" s="123">
        <v>16.880733944954123</v>
      </c>
      <c r="GM94" s="123">
        <v>27.272727272727288</v>
      </c>
      <c r="GN94" s="123">
        <v>20.892018779342706</v>
      </c>
      <c r="GO94" s="123">
        <v>14.148681055155878</v>
      </c>
      <c r="GP94" s="125">
        <v>8.1272084805653719</v>
      </c>
      <c r="GQ94" s="125">
        <v>27.383367139959429</v>
      </c>
      <c r="GR94" s="125">
        <v>29.512195121951237</v>
      </c>
      <c r="GS94" s="123">
        <v>8.4870848708487028</v>
      </c>
      <c r="GT94" s="123">
        <v>24.870466321243502</v>
      </c>
      <c r="GU94" s="123">
        <v>29.63636363636363</v>
      </c>
      <c r="GV94" s="123">
        <v>5.3398058252427134</v>
      </c>
      <c r="GW94" s="125">
        <v>25.784753363228685</v>
      </c>
      <c r="GX94" s="125">
        <v>27.586206896551719</v>
      </c>
      <c r="GY94" s="125">
        <v>4.1237113402061869</v>
      </c>
      <c r="GZ94" s="123">
        <v>19.009584664536739</v>
      </c>
      <c r="HA94" s="123">
        <v>25.183823529411747</v>
      </c>
      <c r="HB94" s="123">
        <v>6.4171122994652379</v>
      </c>
      <c r="HC94" s="123">
        <v>14.319248826291068</v>
      </c>
      <c r="HD94" s="125">
        <v>17.026378896882505</v>
      </c>
      <c r="HE94" s="125" t="s">
        <v>286</v>
      </c>
      <c r="HF94" s="125" t="s">
        <v>286</v>
      </c>
      <c r="HG94" s="123" t="s">
        <v>286</v>
      </c>
      <c r="HH94" s="123" t="s">
        <v>286</v>
      </c>
      <c r="HI94" s="123" t="s">
        <v>286</v>
      </c>
      <c r="HJ94" s="125" t="s">
        <v>286</v>
      </c>
      <c r="HK94" s="125" t="s">
        <v>286</v>
      </c>
      <c r="HL94" s="125" t="s">
        <v>286</v>
      </c>
      <c r="HM94" s="123" t="s">
        <v>286</v>
      </c>
      <c r="HN94" s="123" t="s">
        <v>286</v>
      </c>
      <c r="HO94" s="123">
        <v>8.9743589743589585</v>
      </c>
      <c r="HP94" s="123">
        <v>12.338858195211781</v>
      </c>
      <c r="HQ94" s="124" t="s">
        <v>286</v>
      </c>
      <c r="HR94" s="123">
        <v>5.9382422802850332</v>
      </c>
      <c r="HS94" s="123">
        <v>14.047619047619047</v>
      </c>
      <c r="HT94" s="123">
        <v>10.000000000000004</v>
      </c>
      <c r="HU94" s="123">
        <v>9.959349593495924</v>
      </c>
      <c r="HV94" s="123">
        <v>6.0975609756097544</v>
      </c>
      <c r="HW94" s="123">
        <v>11.376146788990827</v>
      </c>
      <c r="HX94" s="123">
        <v>11.053540587219354</v>
      </c>
      <c r="HY94" s="123">
        <v>7.0909090909090917</v>
      </c>
      <c r="HZ94" s="123">
        <v>9.2457420924574176</v>
      </c>
      <c r="IA94" s="123">
        <v>13.34792122538293</v>
      </c>
      <c r="IB94" s="123">
        <v>7.746478873239437</v>
      </c>
      <c r="IC94" s="123">
        <v>8.1081081081080892</v>
      </c>
      <c r="ID94" s="123">
        <v>9.265175718849834</v>
      </c>
      <c r="IE94" s="123">
        <v>7.7205882352941195</v>
      </c>
      <c r="IF94" s="123">
        <v>13.623978201634877</v>
      </c>
      <c r="IG94" s="123">
        <v>8.7677725118483369</v>
      </c>
      <c r="IH94" s="123">
        <v>5.4631828978622314</v>
      </c>
      <c r="II94" s="123">
        <v>5.2910052910052867</v>
      </c>
      <c r="IJ94" s="123">
        <v>8.1300813008130124</v>
      </c>
      <c r="IK94" s="123">
        <v>7.8048780487804921</v>
      </c>
      <c r="IL94" s="123">
        <v>6.1567164179104452</v>
      </c>
      <c r="IM94" s="123">
        <v>6.4013840830449826</v>
      </c>
      <c r="IN94" s="123">
        <v>7.2595281306715069</v>
      </c>
      <c r="IO94" s="123">
        <v>3.6496350364963517</v>
      </c>
      <c r="IP94" s="123">
        <v>8.7145969498910674</v>
      </c>
      <c r="IQ94" s="123">
        <v>7.7647058823529393</v>
      </c>
      <c r="IR94" s="123">
        <v>3.5196687370600412</v>
      </c>
      <c r="IS94" s="123">
        <v>5.1529790660225467</v>
      </c>
      <c r="IT94" s="123">
        <v>6.9852941176470553</v>
      </c>
      <c r="IU94" s="123">
        <v>4.8517520215633407</v>
      </c>
      <c r="IV94" s="123">
        <v>5.9241706161137415</v>
      </c>
      <c r="IW94" s="114">
        <v>5.2256532066508328</v>
      </c>
      <c r="IX94" s="114" t="str">
        <f>"--"</f>
        <v>--</v>
      </c>
      <c r="IY94" s="114" t="str">
        <f>"--"</f>
        <v>--</v>
      </c>
      <c r="IZ94" s="114" t="str">
        <f t="shared" si="118"/>
        <v>--</v>
      </c>
      <c r="JA94" s="114" t="str">
        <f t="shared" si="118"/>
        <v>--</v>
      </c>
      <c r="JB94" s="114" t="str">
        <f t="shared" si="118"/>
        <v>--</v>
      </c>
      <c r="JC94" s="114" t="str">
        <f t="shared" si="118"/>
        <v>--</v>
      </c>
      <c r="JD94" s="114" t="str">
        <f t="shared" si="118"/>
        <v>--</v>
      </c>
      <c r="JE94" s="114" t="str">
        <f t="shared" si="118"/>
        <v>--</v>
      </c>
      <c r="JF94" s="114" t="str">
        <f t="shared" si="118"/>
        <v>--</v>
      </c>
      <c r="JG94" s="228">
        <v>3.2128514056224899</v>
      </c>
      <c r="JH94" s="228">
        <v>5.3571428571428603</v>
      </c>
      <c r="JI94" s="228">
        <v>4.4217687074829897</v>
      </c>
      <c r="JJ94" s="228">
        <v>4.8148148148148202</v>
      </c>
      <c r="JK94" s="228">
        <v>3.6303630363036299</v>
      </c>
      <c r="JL94" s="228">
        <v>1.93050193050193</v>
      </c>
      <c r="JM94" s="228">
        <v>8.8353413654618507</v>
      </c>
      <c r="JN94" s="228">
        <v>16.071428571428601</v>
      </c>
      <c r="JO94" s="228">
        <v>7.4829931972789101</v>
      </c>
      <c r="JP94" s="228">
        <v>10.3703703703704</v>
      </c>
      <c r="JQ94" s="228">
        <v>11.2211221122112</v>
      </c>
      <c r="JR94" s="228">
        <v>6.5384615384615401</v>
      </c>
      <c r="JS94" s="228">
        <v>10.4417670682731</v>
      </c>
      <c r="JT94" s="228">
        <v>11.469534050179201</v>
      </c>
      <c r="JU94" s="228">
        <v>8.5034013605442205</v>
      </c>
      <c r="JV94" s="228">
        <v>12.2222222222222</v>
      </c>
      <c r="JW94" s="228">
        <v>8.2508250825082499</v>
      </c>
      <c r="JX94" s="228">
        <v>5.4054054054054097</v>
      </c>
      <c r="JY94" s="228">
        <v>2.8112449799196799</v>
      </c>
      <c r="JZ94" s="228">
        <v>11.8279569892473</v>
      </c>
      <c r="KA94" s="228">
        <v>9.5238095238095202</v>
      </c>
      <c r="KB94" s="257">
        <v>3.3333333333333299</v>
      </c>
      <c r="KC94" s="257">
        <v>6.2706270627062697</v>
      </c>
      <c r="KD94" s="257">
        <v>8.1081081081081106</v>
      </c>
      <c r="KE94" s="228">
        <v>1.59362549800797</v>
      </c>
      <c r="KF94" s="128" t="str">
        <f t="shared" si="78"/>
        <v>--</v>
      </c>
      <c r="KG94" s="228">
        <v>7.1428571428571503</v>
      </c>
      <c r="KH94" s="228">
        <v>2.9411764705882399</v>
      </c>
      <c r="KI94" s="128" t="str">
        <f t="shared" si="79"/>
        <v>--</v>
      </c>
      <c r="KJ94" s="228">
        <v>5.3846153846153904</v>
      </c>
      <c r="KK94" s="228">
        <v>2.8112449799196799</v>
      </c>
      <c r="KL94" s="228">
        <v>6.4285714285714297</v>
      </c>
      <c r="KM94" s="228">
        <v>3.40136054421769</v>
      </c>
      <c r="KN94" s="228">
        <v>4.44444444444445</v>
      </c>
      <c r="KO94" s="228">
        <v>2.6578073089701002</v>
      </c>
      <c r="KP94" s="228">
        <v>1.92307692307692</v>
      </c>
      <c r="KQ94" s="230">
        <v>2.3529411764705901</v>
      </c>
      <c r="KR94" s="230">
        <v>3.8610038610038599</v>
      </c>
      <c r="KS94" s="230">
        <v>8.2677165354330704</v>
      </c>
      <c r="KT94" s="230">
        <v>8.8803088803088794</v>
      </c>
      <c r="KU94" s="230">
        <v>12.6482213438735</v>
      </c>
      <c r="KV94" s="230">
        <v>17.120622568093399</v>
      </c>
      <c r="KW94" s="230">
        <v>1.1764705882352999</v>
      </c>
      <c r="KX94" s="230">
        <v>3.0888030888030902</v>
      </c>
      <c r="KY94" s="128" t="str">
        <f t="shared" si="119"/>
        <v>--</v>
      </c>
      <c r="KZ94" s="128" t="str">
        <f t="shared" si="119"/>
        <v>--</v>
      </c>
      <c r="LA94" s="230">
        <v>3.515625</v>
      </c>
      <c r="LB94" s="128" t="str">
        <f t="shared" si="80"/>
        <v>--</v>
      </c>
      <c r="LC94" s="292">
        <v>27.27272727272727</v>
      </c>
      <c r="LD94" s="292">
        <v>17.786561264822144</v>
      </c>
      <c r="LE94" s="292">
        <v>15.194346289752653</v>
      </c>
      <c r="LF94" s="292">
        <v>7.1428571428571503</v>
      </c>
      <c r="LG94" s="292">
        <v>25.096525096525085</v>
      </c>
      <c r="LH94" s="292">
        <v>16.911764705882351</v>
      </c>
      <c r="LI94" s="292">
        <v>8.5987261146496792</v>
      </c>
      <c r="LJ94" s="292">
        <v>3.3962264150943411</v>
      </c>
      <c r="LK94" s="391">
        <v>29.253731343283604</v>
      </c>
      <c r="LL94" s="392">
        <v>15.294117647058826</v>
      </c>
      <c r="LM94" s="392">
        <v>11.044776119402986</v>
      </c>
      <c r="LN94" s="392">
        <v>4.5267489711934159</v>
      </c>
      <c r="LO94" s="391">
        <v>15.47619047619048</v>
      </c>
      <c r="LP94" s="392">
        <v>12.252964426877476</v>
      </c>
      <c r="LQ94" s="392">
        <v>13.427561837455833</v>
      </c>
      <c r="LR94" s="392">
        <v>7.8231292517006779</v>
      </c>
      <c r="LS94" s="392">
        <v>12.062256809338521</v>
      </c>
      <c r="LT94" s="392">
        <v>11.764705882352946</v>
      </c>
      <c r="LU94" s="392">
        <v>7.6433121019108246</v>
      </c>
      <c r="LV94" s="392">
        <v>6.0377358490566069</v>
      </c>
      <c r="LW94" s="392">
        <v>23.283582089552247</v>
      </c>
      <c r="LX94" s="392">
        <v>14.411764705882348</v>
      </c>
      <c r="LY94" s="392">
        <v>13.432835820895523</v>
      </c>
      <c r="LZ94" s="392">
        <v>6.1728395061728394</v>
      </c>
      <c r="MA94" s="391">
        <v>38.039215686274503</v>
      </c>
      <c r="MB94" s="392">
        <v>32.806324110671937</v>
      </c>
      <c r="MC94" s="392">
        <v>33.568904593639566</v>
      </c>
      <c r="MD94" s="392">
        <v>28.231292517006803</v>
      </c>
      <c r="ME94" s="392">
        <v>35.156250000000007</v>
      </c>
      <c r="MF94" s="392">
        <v>32.35294117647058</v>
      </c>
      <c r="MG94" s="392">
        <v>23.885350318471335</v>
      </c>
      <c r="MH94" s="392">
        <v>22.641509433962263</v>
      </c>
      <c r="MI94" s="392">
        <v>42.011834319526635</v>
      </c>
      <c r="MJ94" s="392">
        <v>31.952662721893493</v>
      </c>
      <c r="MK94" s="392">
        <v>32.132132132132128</v>
      </c>
      <c r="ML94" s="392">
        <v>23.553719008264466</v>
      </c>
      <c r="MM94" s="378" t="str">
        <f t="shared" si="82"/>
        <v>--</v>
      </c>
      <c r="MN94" s="392">
        <v>29.365079365079385</v>
      </c>
      <c r="MO94" s="392">
        <v>24.734982332155482</v>
      </c>
      <c r="MP94" s="392">
        <v>25.597269624573393</v>
      </c>
      <c r="MQ94" s="378" t="str">
        <f t="shared" si="83"/>
        <v>--</v>
      </c>
      <c r="MR94" s="392">
        <v>16.911764705882327</v>
      </c>
      <c r="MS94" s="392">
        <v>14.331210191082794</v>
      </c>
      <c r="MT94" s="392">
        <v>13.96226415094339</v>
      </c>
      <c r="MU94" s="378" t="str">
        <f t="shared" si="84"/>
        <v>--</v>
      </c>
      <c r="MV94" s="392">
        <v>27.810650887573956</v>
      </c>
      <c r="MW94" s="392">
        <v>24.776119402985074</v>
      </c>
      <c r="MX94" s="392">
        <v>21.399176954732503</v>
      </c>
      <c r="MY94" s="391">
        <v>35.968379446640327</v>
      </c>
      <c r="MZ94" s="392">
        <v>32.015810276679836</v>
      </c>
      <c r="NA94" s="392">
        <v>30.035335689045958</v>
      </c>
      <c r="NB94" s="392">
        <v>24.232081911262792</v>
      </c>
      <c r="NC94" s="392">
        <v>33.07392996108949</v>
      </c>
      <c r="ND94" s="392">
        <v>29.411764705882362</v>
      </c>
      <c r="NE94" s="392">
        <v>28.662420382165617</v>
      </c>
      <c r="NF94" s="392">
        <v>21.509433962264151</v>
      </c>
      <c r="NG94" s="392">
        <v>44.247787610619426</v>
      </c>
      <c r="NH94" s="392">
        <v>36.656891495601165</v>
      </c>
      <c r="NI94" s="392">
        <v>34.626865671641774</v>
      </c>
      <c r="NJ94" s="392">
        <v>24.380165289256208</v>
      </c>
      <c r="NK94" s="391">
        <v>11.76470588235294</v>
      </c>
      <c r="NL94" s="392">
        <v>6.3745019920318722</v>
      </c>
      <c r="NM94" s="392">
        <v>11.307420494699651</v>
      </c>
      <c r="NN94" s="392">
        <v>6.4625850340136033</v>
      </c>
      <c r="NO94" s="392">
        <v>11.196911196911204</v>
      </c>
      <c r="NP94" s="392">
        <v>10.294117647058828</v>
      </c>
      <c r="NQ94" s="392">
        <v>6.3897763578274773</v>
      </c>
      <c r="NR94" s="392">
        <v>3.7735849056603787</v>
      </c>
      <c r="NS94" s="392">
        <v>11.627906976744191</v>
      </c>
      <c r="NT94" s="392">
        <v>8.211143695014659</v>
      </c>
      <c r="NU94" s="392">
        <v>8.3333333333333268</v>
      </c>
      <c r="NV94" s="392">
        <v>3.2921810699588483</v>
      </c>
      <c r="NW94" s="391">
        <v>3.9215686274509824</v>
      </c>
      <c r="NX94" s="392">
        <v>9.1633466135458193</v>
      </c>
      <c r="NY94" s="392">
        <v>9.8939929328621865</v>
      </c>
      <c r="NZ94" s="392">
        <v>9.8639455782313039</v>
      </c>
      <c r="OA94" s="392">
        <v>4.6511627906976782</v>
      </c>
      <c r="OB94" s="392">
        <v>6.6176470588235317</v>
      </c>
      <c r="OC94" s="392">
        <v>7.9872204472843453</v>
      </c>
      <c r="OD94" s="392">
        <v>8.3018867924528283</v>
      </c>
      <c r="OE94" s="392">
        <v>7.2886297376093339</v>
      </c>
      <c r="OF94" s="392">
        <v>10.089020771513356</v>
      </c>
      <c r="OG94" s="392">
        <v>8.9285714285714324</v>
      </c>
      <c r="OH94" s="392">
        <v>9.05349794238683</v>
      </c>
      <c r="OI94" s="391">
        <v>12.451361867704289</v>
      </c>
      <c r="OJ94" s="392">
        <v>11.904761904761907</v>
      </c>
      <c r="OK94" s="392">
        <v>15.194346289752659</v>
      </c>
      <c r="OL94" s="392">
        <v>7.4829931972789137</v>
      </c>
      <c r="OM94" s="392">
        <v>13.127413127413126</v>
      </c>
      <c r="ON94" s="392">
        <v>9.9264705882352953</v>
      </c>
      <c r="OO94" s="392">
        <v>7.3482428115015956</v>
      </c>
      <c r="OP94" s="392">
        <v>7.1698113207547189</v>
      </c>
      <c r="OQ94" s="392">
        <v>9.6209912536443003</v>
      </c>
      <c r="OR94" s="392">
        <v>10.059171597633135</v>
      </c>
      <c r="OS94" s="392">
        <v>6.2874251497005975</v>
      </c>
      <c r="OT94" s="392">
        <v>9.465020576131689</v>
      </c>
      <c r="OU94" s="378" t="str">
        <f t="shared" si="85"/>
        <v>--</v>
      </c>
      <c r="OV94" s="392">
        <v>13.095238095238098</v>
      </c>
      <c r="OW94" s="392">
        <v>9.2198581560283657</v>
      </c>
      <c r="OX94" s="392">
        <v>14.625850340136056</v>
      </c>
      <c r="OY94" s="378" t="str">
        <f t="shared" si="86"/>
        <v>--</v>
      </c>
      <c r="OZ94" s="392">
        <v>7.7205882352941195</v>
      </c>
      <c r="PA94" s="392">
        <v>10.543130990415335</v>
      </c>
      <c r="PB94" s="392">
        <v>9.056603773584909</v>
      </c>
      <c r="PC94" s="378" t="str">
        <f t="shared" si="87"/>
        <v>--</v>
      </c>
      <c r="PD94" s="392">
        <v>9.1176470588235237</v>
      </c>
      <c r="PE94" s="392">
        <v>9.8214285714285783</v>
      </c>
      <c r="PF94" s="392">
        <v>11.934156378600822</v>
      </c>
      <c r="PG94" s="391">
        <v>17.25490196078432</v>
      </c>
      <c r="PH94" s="392">
        <v>14.741035856573699</v>
      </c>
      <c r="PI94" s="392">
        <v>16.607773851590103</v>
      </c>
      <c r="PJ94" s="392">
        <v>12.925170068027212</v>
      </c>
      <c r="PK94" s="392">
        <v>15.891472868217072</v>
      </c>
      <c r="PL94" s="392">
        <v>16.544117647058798</v>
      </c>
      <c r="PM94" s="392">
        <v>12.460063897763582</v>
      </c>
      <c r="PN94" s="392">
        <v>10.566037735849054</v>
      </c>
      <c r="PO94" s="392">
        <v>20.699708454810498</v>
      </c>
      <c r="PP94" s="392">
        <v>15.339233038348093</v>
      </c>
      <c r="PQ94" s="392">
        <v>14.925373134328373</v>
      </c>
      <c r="PR94" s="392">
        <v>12.295081967213109</v>
      </c>
      <c r="PS94" s="391">
        <v>2.9069767441860477</v>
      </c>
      <c r="PT94" s="392">
        <v>6.7448680351906152</v>
      </c>
      <c r="PU94" s="392">
        <v>5.1829268292682906</v>
      </c>
      <c r="PV94" s="392">
        <v>6.0975609756097571</v>
      </c>
      <c r="PW94" s="391">
        <v>13.742690058479532</v>
      </c>
      <c r="PX94" s="392">
        <v>12.316715542521996</v>
      </c>
      <c r="PY94" s="392">
        <v>10.703363914373094</v>
      </c>
      <c r="PZ94" s="392">
        <v>9.7959183673469443</v>
      </c>
      <c r="QA94" s="391">
        <v>19.648093841642218</v>
      </c>
      <c r="QB94" s="392">
        <v>12.903225806451619</v>
      </c>
      <c r="QC94" s="392">
        <v>10.365853658536588</v>
      </c>
      <c r="QD94" s="392">
        <v>10.245901639344266</v>
      </c>
      <c r="QE94" s="391">
        <v>2.6239067055393583</v>
      </c>
      <c r="QF94" s="392">
        <v>5.8651026392961851</v>
      </c>
      <c r="QG94" s="392">
        <v>6.4024390243902438</v>
      </c>
      <c r="QH94" s="392">
        <v>9.7959183673469408</v>
      </c>
      <c r="QI94" s="391">
        <v>8.5937500000000053</v>
      </c>
      <c r="QJ94" s="392">
        <v>10.800000000000002</v>
      </c>
      <c r="QK94" s="392">
        <v>16.014234875444849</v>
      </c>
      <c r="QL94" s="392">
        <v>11.904761904761907</v>
      </c>
      <c r="QM94" s="378" t="str">
        <f t="shared" si="88"/>
        <v>--</v>
      </c>
      <c r="QN94" s="392">
        <v>12.915129151291518</v>
      </c>
      <c r="QO94" s="392">
        <v>11.475409836065577</v>
      </c>
      <c r="QP94" s="392">
        <v>9.6153846153846168</v>
      </c>
      <c r="QQ94" s="378" t="str">
        <f t="shared" si="89"/>
        <v>--</v>
      </c>
      <c r="QR94" s="392">
        <v>17.94117647058826</v>
      </c>
      <c r="QS94" s="392">
        <v>16.918429003021146</v>
      </c>
      <c r="QT94" s="392">
        <v>15.662650602409647</v>
      </c>
      <c r="QU94" s="391">
        <v>13.043478260869565</v>
      </c>
      <c r="QV94" s="392">
        <v>7.1999999999999984</v>
      </c>
      <c r="QW94" s="392">
        <v>10.320284697508898</v>
      </c>
      <c r="QX94" s="392">
        <v>7.8231292517006761</v>
      </c>
      <c r="QY94" s="378" t="str">
        <f t="shared" si="90"/>
        <v>--</v>
      </c>
      <c r="QZ94" s="392">
        <v>8.8888888888888946</v>
      </c>
      <c r="RA94" s="392">
        <v>9.5394736842105168</v>
      </c>
      <c r="RB94" s="392">
        <v>7.6923076923076907</v>
      </c>
      <c r="RC94" s="378" t="str">
        <f t="shared" si="91"/>
        <v>--</v>
      </c>
      <c r="RD94" s="392">
        <v>16.519174041297926</v>
      </c>
      <c r="RE94" s="392">
        <v>12.650602409638553</v>
      </c>
      <c r="RF94" s="392">
        <v>14.112903225806457</v>
      </c>
    </row>
    <row r="95" spans="1:474" x14ac:dyDescent="0.25">
      <c r="A95" s="114" t="str">
        <f t="shared" si="120"/>
        <v>--</v>
      </c>
      <c r="B95" s="96" t="s">
        <v>170</v>
      </c>
      <c r="C95" s="96">
        <v>28.87323943661973</v>
      </c>
      <c r="D95" s="114">
        <v>34.680851063829792</v>
      </c>
      <c r="E95" s="114">
        <v>14.874141876430201</v>
      </c>
      <c r="F95" s="114">
        <v>26.600985221674886</v>
      </c>
      <c r="G95" s="114">
        <v>29.302325581395376</v>
      </c>
      <c r="H95" s="114">
        <v>17.955801104972362</v>
      </c>
      <c r="I95" s="114">
        <v>26.842105263157904</v>
      </c>
      <c r="J95" s="114">
        <v>25.000000000000004</v>
      </c>
      <c r="K95" s="114">
        <v>20.168067226890773</v>
      </c>
      <c r="L95" s="114">
        <v>27.989130434782599</v>
      </c>
      <c r="M95" s="114">
        <v>22.310756972111555</v>
      </c>
      <c r="N95" s="114">
        <v>12.5</v>
      </c>
      <c r="O95" s="114">
        <v>24.034334763948511</v>
      </c>
      <c r="P95" s="114">
        <v>21.987951807228903</v>
      </c>
      <c r="Q95" s="114">
        <v>10.238907849829351</v>
      </c>
      <c r="R95" s="114">
        <v>57.193605683836587</v>
      </c>
      <c r="S95" s="114">
        <v>50.000000000000028</v>
      </c>
      <c r="T95" s="114">
        <v>24.657534246575313</v>
      </c>
      <c r="U95" s="114">
        <v>61.313868613138723</v>
      </c>
      <c r="V95" s="114">
        <v>53.037383177570142</v>
      </c>
      <c r="W95" s="114">
        <v>31.491712707182316</v>
      </c>
      <c r="X95" s="114">
        <v>60.621761658031097</v>
      </c>
      <c r="Y95" s="114">
        <v>50.434782608695656</v>
      </c>
      <c r="Z95" s="114">
        <v>27.887323943661972</v>
      </c>
      <c r="AA95" s="114">
        <v>56.284153005464468</v>
      </c>
      <c r="AB95" s="114">
        <v>52.799999999999976</v>
      </c>
      <c r="AC95" s="114">
        <v>29.523809523809547</v>
      </c>
      <c r="AD95" s="114">
        <v>56.59574468085107</v>
      </c>
      <c r="AE95" s="114">
        <v>42.424242424242401</v>
      </c>
      <c r="AF95" s="114">
        <v>21.575342465753419</v>
      </c>
      <c r="AG95" s="114">
        <v>40.350877192982445</v>
      </c>
      <c r="AH95" s="114">
        <v>29.936305732484094</v>
      </c>
      <c r="AI95" s="114">
        <v>11.415525114155258</v>
      </c>
      <c r="AJ95" s="114">
        <v>45.343137254901976</v>
      </c>
      <c r="AK95" s="114">
        <v>36.363636363636374</v>
      </c>
      <c r="AL95" s="114">
        <v>18.559556786703624</v>
      </c>
      <c r="AM95" s="114">
        <v>43.193717277486904</v>
      </c>
      <c r="AN95" s="114">
        <v>33.188720173535771</v>
      </c>
      <c r="AO95" s="114">
        <v>13.521126760563378</v>
      </c>
      <c r="AP95" s="114">
        <v>39.999999999999957</v>
      </c>
      <c r="AQ95" s="114">
        <v>31.199999999999992</v>
      </c>
      <c r="AR95" s="114">
        <v>18.18181818181818</v>
      </c>
      <c r="AS95" s="114">
        <v>35.622317596566511</v>
      </c>
      <c r="AT95" s="114">
        <v>27.108433734939759</v>
      </c>
      <c r="AU95" s="114">
        <v>11.564625850340137</v>
      </c>
      <c r="AV95" s="114" t="s">
        <v>286</v>
      </c>
      <c r="AW95" s="114" t="s">
        <v>286</v>
      </c>
      <c r="AX95" s="114" t="s">
        <v>286</v>
      </c>
      <c r="AY95" s="114" t="s">
        <v>286</v>
      </c>
      <c r="AZ95" s="114" t="s">
        <v>286</v>
      </c>
      <c r="BA95" s="114" t="s">
        <v>286</v>
      </c>
      <c r="BB95" s="114" t="s">
        <v>286</v>
      </c>
      <c r="BC95" s="114" t="s">
        <v>286</v>
      </c>
      <c r="BD95" s="114" t="s">
        <v>286</v>
      </c>
      <c r="BE95" s="114" t="s">
        <v>286</v>
      </c>
      <c r="BF95" s="114">
        <v>17.999999999999993</v>
      </c>
      <c r="BG95" s="114">
        <v>28.095238095238088</v>
      </c>
      <c r="BH95" s="114" t="s">
        <v>286</v>
      </c>
      <c r="BI95" s="114">
        <v>19.033232628398778</v>
      </c>
      <c r="BJ95" s="114">
        <v>17.064846416382242</v>
      </c>
      <c r="BK95" s="114" t="s">
        <v>286</v>
      </c>
      <c r="BL95" s="114" t="s">
        <v>286</v>
      </c>
      <c r="BM95" s="114" t="s">
        <v>286</v>
      </c>
      <c r="BN95" s="114" t="s">
        <v>286</v>
      </c>
      <c r="BO95" s="114" t="s">
        <v>286</v>
      </c>
      <c r="BP95" s="114" t="s">
        <v>286</v>
      </c>
      <c r="BQ95" s="114" t="s">
        <v>286</v>
      </c>
      <c r="BR95" s="114" t="s">
        <v>286</v>
      </c>
      <c r="BS95" s="114" t="s">
        <v>286</v>
      </c>
      <c r="BT95" s="114" t="s">
        <v>286</v>
      </c>
      <c r="BU95" s="114">
        <v>27.888446215139442</v>
      </c>
      <c r="BV95" s="114">
        <v>25.120772946859912</v>
      </c>
      <c r="BW95" s="114" t="s">
        <v>286</v>
      </c>
      <c r="BX95" s="114">
        <v>27.627627627627639</v>
      </c>
      <c r="BY95" s="114">
        <v>18.771331058020479</v>
      </c>
      <c r="BZ95" s="114">
        <v>39.205526770293602</v>
      </c>
      <c r="CA95" s="114">
        <v>40.591966173361527</v>
      </c>
      <c r="CB95" s="114">
        <v>27.168949771689494</v>
      </c>
      <c r="CC95" s="114">
        <v>45.083932853717045</v>
      </c>
      <c r="CD95" s="114">
        <v>39.030023094688211</v>
      </c>
      <c r="CE95" s="114">
        <v>31.880108991825587</v>
      </c>
      <c r="CF95" s="114">
        <v>43.187660668380502</v>
      </c>
      <c r="CG95" s="114">
        <v>38.972162740899336</v>
      </c>
      <c r="CH95" s="114">
        <v>32.681564245810051</v>
      </c>
      <c r="CI95" s="114">
        <v>35.483870967741971</v>
      </c>
      <c r="CJ95" s="114">
        <v>35.714285714285751</v>
      </c>
      <c r="CK95" s="114">
        <v>29.857819905213255</v>
      </c>
      <c r="CL95" s="114">
        <v>23.175965665236056</v>
      </c>
      <c r="CM95" s="114">
        <v>36.417910447761194</v>
      </c>
      <c r="CN95" s="114">
        <v>20.748299319727884</v>
      </c>
      <c r="CO95" s="114">
        <v>7.9928952042628785</v>
      </c>
      <c r="CP95" s="114">
        <v>17.932489451476791</v>
      </c>
      <c r="CQ95" s="114">
        <v>12.557077625570779</v>
      </c>
      <c r="CR95" s="114">
        <v>10.319410319410322</v>
      </c>
      <c r="CS95" s="114">
        <v>15.116279069767453</v>
      </c>
      <c r="CT95" s="114">
        <v>18.784530386740336</v>
      </c>
      <c r="CU95" s="114">
        <v>9.3749999999999929</v>
      </c>
      <c r="CV95" s="114">
        <v>12.55319148936171</v>
      </c>
      <c r="CW95" s="114">
        <v>12.813370473537601</v>
      </c>
      <c r="CX95" s="114">
        <v>8.7818696883852709</v>
      </c>
      <c r="CY95" s="114">
        <v>17.131474103585656</v>
      </c>
      <c r="CZ95" s="114">
        <v>15.865384615384619</v>
      </c>
      <c r="DA95" s="114">
        <v>6.6371681415929222</v>
      </c>
      <c r="DB95" s="114">
        <v>16.871165644171782</v>
      </c>
      <c r="DC95" s="114">
        <v>9.3103448275862171</v>
      </c>
      <c r="DD95" s="114" t="s">
        <v>286</v>
      </c>
      <c r="DE95" s="114" t="s">
        <v>286</v>
      </c>
      <c r="DF95" s="114" t="s">
        <v>286</v>
      </c>
      <c r="DG95" s="114" t="s">
        <v>286</v>
      </c>
      <c r="DH95" s="114" t="s">
        <v>286</v>
      </c>
      <c r="DI95" s="114" t="s">
        <v>286</v>
      </c>
      <c r="DJ95" s="114" t="s">
        <v>286</v>
      </c>
      <c r="DK95" s="114" t="s">
        <v>286</v>
      </c>
      <c r="DL95" s="114" t="s">
        <v>286</v>
      </c>
      <c r="DM95" s="114">
        <v>61.432506887052327</v>
      </c>
      <c r="DN95" s="114">
        <v>49.402390438247032</v>
      </c>
      <c r="DO95" s="114">
        <v>28.708133971291858</v>
      </c>
      <c r="DP95" s="114">
        <v>56.410256410256402</v>
      </c>
      <c r="DQ95" s="114">
        <v>45.945945945945944</v>
      </c>
      <c r="DR95" s="114">
        <v>28.57142857142858</v>
      </c>
      <c r="DS95" s="114" t="s">
        <v>286</v>
      </c>
      <c r="DT95" s="114" t="s">
        <v>286</v>
      </c>
      <c r="DU95" s="114" t="s">
        <v>286</v>
      </c>
      <c r="DV95" s="114" t="s">
        <v>286</v>
      </c>
      <c r="DW95" s="114" t="s">
        <v>286</v>
      </c>
      <c r="DX95" s="114" t="s">
        <v>286</v>
      </c>
      <c r="DY95" s="114" t="s">
        <v>286</v>
      </c>
      <c r="DZ95" s="114" t="s">
        <v>286</v>
      </c>
      <c r="EA95" s="114" t="s">
        <v>286</v>
      </c>
      <c r="EB95" s="114">
        <v>48.924731182795711</v>
      </c>
      <c r="EC95" s="114">
        <v>63.200000000000017</v>
      </c>
      <c r="ED95" s="114">
        <v>41.346153846153854</v>
      </c>
      <c r="EE95" s="114">
        <v>49.572649572649546</v>
      </c>
      <c r="EF95" s="114">
        <v>51.506024096385559</v>
      </c>
      <c r="EG95" s="114">
        <v>41.156462585034035</v>
      </c>
      <c r="EH95" s="114">
        <v>4.1666666666666661</v>
      </c>
      <c r="EI95" s="114">
        <v>9.5137420718816159</v>
      </c>
      <c r="EJ95" s="114">
        <v>6.1503416856492006</v>
      </c>
      <c r="EK95" s="114">
        <v>2.650602409638553</v>
      </c>
      <c r="EL95" s="114">
        <v>6.928406466512703</v>
      </c>
      <c r="EM95" s="114">
        <v>5.7692307692307701</v>
      </c>
      <c r="EN95" s="114">
        <v>2.8871391076115485</v>
      </c>
      <c r="EO95" s="114">
        <v>8.1370449678800885</v>
      </c>
      <c r="EP95" s="114">
        <v>8.1460674157303465</v>
      </c>
      <c r="EQ95" s="114">
        <v>1.6304347826086962</v>
      </c>
      <c r="ER95" s="114">
        <v>5.5776892430278888</v>
      </c>
      <c r="ES95" s="114">
        <v>5.2380952380952399</v>
      </c>
      <c r="ET95" s="114">
        <v>2.5423728813559325</v>
      </c>
      <c r="EU95" s="114">
        <v>5.7057057057057046</v>
      </c>
      <c r="EV95" s="114">
        <v>3.4129692832764511</v>
      </c>
      <c r="EW95" s="114">
        <v>8.7499999999999893</v>
      </c>
      <c r="EX95" s="114">
        <v>12.606837606837608</v>
      </c>
      <c r="EY95" s="114">
        <v>5.116279069767443</v>
      </c>
      <c r="EZ95" s="114">
        <v>7.5060532687651298</v>
      </c>
      <c r="FA95" s="114">
        <v>11.374407582938389</v>
      </c>
      <c r="FB95" s="114">
        <v>5.9829059829059803</v>
      </c>
      <c r="FC95" s="114">
        <v>10.081743869209802</v>
      </c>
      <c r="FD95" s="114">
        <v>10.398230088495565</v>
      </c>
      <c r="FE95" s="114">
        <v>11.044776119402993</v>
      </c>
      <c r="FF95" s="114">
        <v>7.084468664850136</v>
      </c>
      <c r="FG95" s="114">
        <v>10.52631578947368</v>
      </c>
      <c r="FH95" s="114">
        <v>4.9751243781094541</v>
      </c>
      <c r="FI95" s="114">
        <v>3.8297872340425538</v>
      </c>
      <c r="FJ95" s="114">
        <v>9.3093093093093078</v>
      </c>
      <c r="FK95" s="114">
        <v>5.1724137931034457</v>
      </c>
      <c r="FL95" s="114">
        <v>25.573192239858912</v>
      </c>
      <c r="FM95" s="114">
        <v>37.606837606837608</v>
      </c>
      <c r="FN95" s="114">
        <v>21.709006928406463</v>
      </c>
      <c r="FO95" s="114">
        <v>19.708029197080293</v>
      </c>
      <c r="FP95" s="114">
        <v>30.952380952380945</v>
      </c>
      <c r="FQ95" s="114">
        <v>20.571428571428573</v>
      </c>
      <c r="FR95" s="114">
        <v>17.615176151761531</v>
      </c>
      <c r="FS95" s="114">
        <v>26.666666666666671</v>
      </c>
      <c r="FT95" s="114">
        <v>23.442136498516334</v>
      </c>
      <c r="FU95" s="114">
        <v>9.3150684931506742</v>
      </c>
      <c r="FV95" s="114">
        <v>13.414634146341468</v>
      </c>
      <c r="FW95" s="114">
        <v>17</v>
      </c>
      <c r="FX95" s="114">
        <v>9.2827004219409304</v>
      </c>
      <c r="FY95" s="114">
        <v>14.457831325301209</v>
      </c>
      <c r="FZ95" s="114">
        <v>11.034482758620689</v>
      </c>
      <c r="GA95" s="114">
        <v>44.661921708185041</v>
      </c>
      <c r="GB95" s="114">
        <v>38.379530916844324</v>
      </c>
      <c r="GC95" s="114">
        <v>19.861431870669758</v>
      </c>
      <c r="GD95" s="114">
        <v>38.518518518518526</v>
      </c>
      <c r="GE95" s="114">
        <v>42.720763723150377</v>
      </c>
      <c r="GF95" s="114">
        <v>26.210826210826209</v>
      </c>
      <c r="GG95" s="114">
        <v>31.955922865013797</v>
      </c>
      <c r="GH95" s="114">
        <v>34.66666666666665</v>
      </c>
      <c r="GI95" s="114">
        <v>24.925816023738868</v>
      </c>
      <c r="GJ95" s="114">
        <v>27.54820936639117</v>
      </c>
      <c r="GK95" s="114">
        <v>29.795918367346939</v>
      </c>
      <c r="GL95" s="114">
        <v>18.499999999999989</v>
      </c>
      <c r="GM95" s="114">
        <v>31.48936170212767</v>
      </c>
      <c r="GN95" s="114">
        <v>23.030303030303024</v>
      </c>
      <c r="GO95" s="114">
        <v>16.206896551724132</v>
      </c>
      <c r="GP95" s="114">
        <v>14.964788732394368</v>
      </c>
      <c r="GQ95" s="114">
        <v>31.556503198294212</v>
      </c>
      <c r="GR95" s="114">
        <v>28.009259259259267</v>
      </c>
      <c r="GS95" s="114">
        <v>11.192214111922139</v>
      </c>
      <c r="GT95" s="114">
        <v>29.14691943127961</v>
      </c>
      <c r="GU95" s="114">
        <v>28.205128205128204</v>
      </c>
      <c r="GV95" s="114">
        <v>7.0844686648501396</v>
      </c>
      <c r="GW95" s="114">
        <v>25.111111111111097</v>
      </c>
      <c r="GX95" s="114">
        <v>28.571428571428566</v>
      </c>
      <c r="GY95" s="114">
        <v>5.4794520547945185</v>
      </c>
      <c r="GZ95" s="114">
        <v>21.951219512195109</v>
      </c>
      <c r="HA95" s="114">
        <v>23</v>
      </c>
      <c r="HB95" s="114">
        <v>4.2194092827004237</v>
      </c>
      <c r="HC95" s="114">
        <v>14.114114114114109</v>
      </c>
      <c r="HD95" s="114">
        <v>20.618556701030936</v>
      </c>
      <c r="HE95" s="114" t="s">
        <v>286</v>
      </c>
      <c r="HF95" s="114" t="s">
        <v>286</v>
      </c>
      <c r="HG95" s="114" t="s">
        <v>286</v>
      </c>
      <c r="HH95" s="114" t="s">
        <v>286</v>
      </c>
      <c r="HI95" s="114" t="s">
        <v>286</v>
      </c>
      <c r="HJ95" s="114" t="s">
        <v>286</v>
      </c>
      <c r="HK95" s="114" t="s">
        <v>286</v>
      </c>
      <c r="HL95" s="114" t="s">
        <v>286</v>
      </c>
      <c r="HM95" s="114" t="s">
        <v>286</v>
      </c>
      <c r="HN95" s="114" t="s">
        <v>286</v>
      </c>
      <c r="HO95" s="114">
        <v>10.080645161290326</v>
      </c>
      <c r="HP95" s="114">
        <v>15.499999999999993</v>
      </c>
      <c r="HQ95" s="122" t="s">
        <v>286</v>
      </c>
      <c r="HR95" s="114">
        <v>8.7878787878787907</v>
      </c>
      <c r="HS95" s="114">
        <v>19.520547945205486</v>
      </c>
      <c r="HT95" s="114">
        <v>9.9644128113879056</v>
      </c>
      <c r="HU95" s="114">
        <v>13.800424628450109</v>
      </c>
      <c r="HV95" s="114">
        <v>7.8341013824884804</v>
      </c>
      <c r="HW95" s="114">
        <v>9.7799511002445101</v>
      </c>
      <c r="HX95" s="114">
        <v>17.021276595744681</v>
      </c>
      <c r="HY95" s="114">
        <v>13.597733711048155</v>
      </c>
      <c r="HZ95" s="114">
        <v>10.989010989010984</v>
      </c>
      <c r="IA95" s="114">
        <v>10.329670329670325</v>
      </c>
      <c r="IB95" s="114">
        <v>11.014492753623179</v>
      </c>
      <c r="IC95" s="114">
        <v>15.449438202247183</v>
      </c>
      <c r="ID95" s="114">
        <v>10.975609756097555</v>
      </c>
      <c r="IE95" s="114">
        <v>5.4455445544554486</v>
      </c>
      <c r="IF95" s="114">
        <v>13.913043478260869</v>
      </c>
      <c r="IG95" s="114">
        <v>12.08459214501511</v>
      </c>
      <c r="IH95" s="114">
        <v>9.6551724137930943</v>
      </c>
      <c r="II95" s="114">
        <v>4.9645390070921929</v>
      </c>
      <c r="IJ95" s="114">
        <v>9.9999999999999947</v>
      </c>
      <c r="IK95" s="114">
        <v>9.9537037037036988</v>
      </c>
      <c r="IL95" s="114">
        <v>5.6650246305418701</v>
      </c>
      <c r="IM95" s="114">
        <v>7.5829383886255943</v>
      </c>
      <c r="IN95" s="114">
        <v>9.0651558073654357</v>
      </c>
      <c r="IO95" s="114">
        <v>5.1912568306010956</v>
      </c>
      <c r="IP95" s="114">
        <v>8.149779735682813</v>
      </c>
      <c r="IQ95" s="114">
        <v>7.5581395348837157</v>
      </c>
      <c r="IR95" s="114">
        <v>4.7486033519553077</v>
      </c>
      <c r="IS95" s="114">
        <v>7.7551020408163289</v>
      </c>
      <c r="IT95" s="114">
        <v>6.5000000000000044</v>
      </c>
      <c r="IU95" s="114">
        <v>2.6086956521739144</v>
      </c>
      <c r="IV95" s="114">
        <v>4.6439628482972122</v>
      </c>
      <c r="IW95" s="114">
        <v>6.8493150684931514</v>
      </c>
      <c r="IX95" s="114" t="str">
        <f t="shared" ref="IX95:JF113" si="121">"--"</f>
        <v>--</v>
      </c>
      <c r="IY95" s="114" t="str">
        <f t="shared" si="121"/>
        <v>--</v>
      </c>
      <c r="IZ95" s="114" t="str">
        <f t="shared" si="121"/>
        <v>--</v>
      </c>
      <c r="JA95" s="114" t="str">
        <f t="shared" si="121"/>
        <v>--</v>
      </c>
      <c r="JB95" s="114" t="str">
        <f t="shared" si="121"/>
        <v>--</v>
      </c>
      <c r="JC95" s="114" t="str">
        <f t="shared" si="121"/>
        <v>--</v>
      </c>
      <c r="JD95" s="114" t="str">
        <f t="shared" si="121"/>
        <v>--</v>
      </c>
      <c r="JE95" s="114" t="str">
        <f t="shared" si="121"/>
        <v>--</v>
      </c>
      <c r="JF95" s="114" t="str">
        <f t="shared" si="121"/>
        <v>--</v>
      </c>
      <c r="JG95" s="228">
        <v>8.6153846153846096</v>
      </c>
      <c r="JH95" s="228">
        <v>5.7142857142857197</v>
      </c>
      <c r="JI95" s="228">
        <v>6.6666666666666696</v>
      </c>
      <c r="JJ95" s="228">
        <v>4.0322580645161299</v>
      </c>
      <c r="JK95" s="228">
        <v>8.2857142857143007</v>
      </c>
      <c r="JL95" s="228">
        <v>6.640625</v>
      </c>
      <c r="JM95" s="228">
        <v>11.0769230769231</v>
      </c>
      <c r="JN95" s="228">
        <v>11.4649681528662</v>
      </c>
      <c r="JO95" s="228">
        <v>11</v>
      </c>
      <c r="JP95" s="228">
        <v>11.290322580645199</v>
      </c>
      <c r="JQ95" s="228">
        <v>14.367816091953999</v>
      </c>
      <c r="JR95" s="228">
        <v>14.84375</v>
      </c>
      <c r="JS95" s="228">
        <v>13.8461538461539</v>
      </c>
      <c r="JT95" s="228">
        <v>8.9171974522292903</v>
      </c>
      <c r="JU95" s="228">
        <v>10.3333333333333</v>
      </c>
      <c r="JV95" s="228">
        <v>11.0215053763441</v>
      </c>
      <c r="JW95" s="228">
        <v>12.9310344827586</v>
      </c>
      <c r="JX95" s="228">
        <v>8.59375</v>
      </c>
      <c r="JY95" s="228">
        <v>7.6923076923076996</v>
      </c>
      <c r="JZ95" s="228">
        <v>10.2564102564103</v>
      </c>
      <c r="KA95" s="228">
        <v>13</v>
      </c>
      <c r="KB95" s="257">
        <v>6.1827956989247301</v>
      </c>
      <c r="KC95" s="257">
        <v>7.4712643678160902</v>
      </c>
      <c r="KD95" s="257">
        <v>12.5490196078431</v>
      </c>
      <c r="KE95" s="228">
        <v>2.1276595744680802</v>
      </c>
      <c r="KF95" s="128" t="str">
        <f t="shared" si="78"/>
        <v>--</v>
      </c>
      <c r="KG95" s="228">
        <v>7.6158940397350898</v>
      </c>
      <c r="KH95" s="228">
        <v>3.4759358288770099</v>
      </c>
      <c r="KI95" s="128" t="str">
        <f t="shared" si="79"/>
        <v>--</v>
      </c>
      <c r="KJ95" s="228">
        <v>7.421875</v>
      </c>
      <c r="KK95" s="228">
        <v>4.8780487804878003</v>
      </c>
      <c r="KL95" s="228">
        <v>3.79746835443038</v>
      </c>
      <c r="KM95" s="228">
        <v>5.3156146179402004</v>
      </c>
      <c r="KN95" s="228">
        <v>1.8716577540107</v>
      </c>
      <c r="KO95" s="228">
        <v>5.6980056980056997</v>
      </c>
      <c r="KP95" s="228">
        <v>7.8431372549019596</v>
      </c>
      <c r="KQ95" s="230">
        <v>5.2941176470588198</v>
      </c>
      <c r="KR95" s="230">
        <v>6.0606060606060597</v>
      </c>
      <c r="KS95" s="230">
        <v>13.5294117647059</v>
      </c>
      <c r="KT95" s="230">
        <v>12.1621621621622</v>
      </c>
      <c r="KU95" s="230">
        <v>17.7514792899408</v>
      </c>
      <c r="KV95" s="230">
        <v>17.845117845117802</v>
      </c>
      <c r="KW95" s="230">
        <v>5.2941176470588198</v>
      </c>
      <c r="KX95" s="230">
        <v>3.0201342281879202</v>
      </c>
      <c r="KY95" s="128" t="str">
        <f t="shared" si="119"/>
        <v>--</v>
      </c>
      <c r="KZ95" s="128" t="str">
        <f t="shared" si="119"/>
        <v>--</v>
      </c>
      <c r="LA95" s="230">
        <v>3.4985422740524799</v>
      </c>
      <c r="LB95" s="128" t="str">
        <f t="shared" si="80"/>
        <v>--</v>
      </c>
      <c r="LC95" s="292">
        <v>36.857142857142854</v>
      </c>
      <c r="LD95" s="292">
        <v>15.015015015015008</v>
      </c>
      <c r="LE95" s="292">
        <v>14.939024390243903</v>
      </c>
      <c r="LF95" s="292">
        <v>10.197368421052637</v>
      </c>
      <c r="LG95" s="292">
        <v>31.01265822784811</v>
      </c>
      <c r="LH95" s="292">
        <v>14.545454545454549</v>
      </c>
      <c r="LI95" s="292">
        <v>13.25966850828731</v>
      </c>
      <c r="LJ95" s="292">
        <v>5.5555555555555562</v>
      </c>
      <c r="LK95" s="391">
        <v>34.893617021276604</v>
      </c>
      <c r="LL95" s="392">
        <v>23.529411764705884</v>
      </c>
      <c r="LM95" s="392">
        <v>12.328767123287674</v>
      </c>
      <c r="LN95" s="392">
        <v>7.0381231671554261</v>
      </c>
      <c r="LO95" s="391">
        <v>23.011363636363637</v>
      </c>
      <c r="LP95" s="392">
        <v>14.156626506024097</v>
      </c>
      <c r="LQ95" s="392">
        <v>10.670731707317067</v>
      </c>
      <c r="LR95" s="392">
        <v>8.5808580858085879</v>
      </c>
      <c r="LS95" s="392">
        <v>20.952380952380931</v>
      </c>
      <c r="LT95" s="392">
        <v>15.324675324675324</v>
      </c>
      <c r="LU95" s="392">
        <v>13.535911602209946</v>
      </c>
      <c r="LV95" s="392">
        <v>9.6296296296296298</v>
      </c>
      <c r="LW95" s="392">
        <v>24.892703862660955</v>
      </c>
      <c r="LX95" s="392">
        <v>18.817204301075265</v>
      </c>
      <c r="LY95" s="392">
        <v>12.912087912087918</v>
      </c>
      <c r="LZ95" s="392">
        <v>7.3313782991202388</v>
      </c>
      <c r="MA95" s="391">
        <v>42.165242165242191</v>
      </c>
      <c r="MB95" s="392">
        <v>32.522796352583576</v>
      </c>
      <c r="MC95" s="392">
        <v>30.368098159509213</v>
      </c>
      <c r="MD95" s="392">
        <v>30.132450331125824</v>
      </c>
      <c r="ME95" s="392">
        <v>41.401273885350314</v>
      </c>
      <c r="MF95" s="392">
        <v>27.532467532467535</v>
      </c>
      <c r="MG95" s="392">
        <v>32.04419889502762</v>
      </c>
      <c r="MH95" s="392">
        <v>24.444444444444446</v>
      </c>
      <c r="MI95" s="392">
        <v>41.276595744680854</v>
      </c>
      <c r="MJ95" s="392">
        <v>43.01075268817204</v>
      </c>
      <c r="MK95" s="392">
        <v>34.890109890109912</v>
      </c>
      <c r="ML95" s="392">
        <v>27.941176470588253</v>
      </c>
      <c r="MM95" s="378" t="str">
        <f t="shared" si="82"/>
        <v>--</v>
      </c>
      <c r="MN95" s="392">
        <v>22.522522522522511</v>
      </c>
      <c r="MO95" s="392">
        <v>25.993883792048912</v>
      </c>
      <c r="MP95" s="392">
        <v>27.152317880794726</v>
      </c>
      <c r="MQ95" s="378" t="str">
        <f t="shared" si="83"/>
        <v>--</v>
      </c>
      <c r="MR95" s="392">
        <v>16.883116883116891</v>
      </c>
      <c r="MS95" s="392">
        <v>22.928176795580114</v>
      </c>
      <c r="MT95" s="392">
        <v>22.222222222222229</v>
      </c>
      <c r="MU95" s="378" t="str">
        <f t="shared" si="84"/>
        <v>--</v>
      </c>
      <c r="MV95" s="392">
        <v>34.05405405405407</v>
      </c>
      <c r="MW95" s="392">
        <v>26.575342465753454</v>
      </c>
      <c r="MX95" s="392">
        <v>22.123893805309734</v>
      </c>
      <c r="MY95" s="391">
        <v>38.000000000000057</v>
      </c>
      <c r="MZ95" s="392">
        <v>27.409638554216876</v>
      </c>
      <c r="NA95" s="392">
        <v>27.828746177370011</v>
      </c>
      <c r="NB95" s="392">
        <v>30.033003300330016</v>
      </c>
      <c r="NC95" s="392">
        <v>40.645161290322584</v>
      </c>
      <c r="ND95" s="392">
        <v>25.454545454545464</v>
      </c>
      <c r="NE95" s="392">
        <v>31.49171270718232</v>
      </c>
      <c r="NF95" s="392">
        <v>26.765799256505563</v>
      </c>
      <c r="NG95" s="392">
        <v>37.391304347826114</v>
      </c>
      <c r="NH95" s="392">
        <v>39.459459459459467</v>
      </c>
      <c r="NI95" s="392">
        <v>28.219178082191782</v>
      </c>
      <c r="NJ95" s="392">
        <v>24.778761061946884</v>
      </c>
      <c r="NK95" s="391">
        <v>12.994350282485874</v>
      </c>
      <c r="NL95" s="392">
        <v>10.179640718562871</v>
      </c>
      <c r="NM95" s="392">
        <v>8.588957055214717</v>
      </c>
      <c r="NN95" s="392">
        <v>5.2805280528052796</v>
      </c>
      <c r="NO95" s="392">
        <v>13.333333333333345</v>
      </c>
      <c r="NP95" s="392">
        <v>7.7922077922077948</v>
      </c>
      <c r="NQ95" s="392">
        <v>8.8397790055248535</v>
      </c>
      <c r="NR95" s="392">
        <v>6.3197026022304854</v>
      </c>
      <c r="NS95" s="392">
        <v>15.879828326180252</v>
      </c>
      <c r="NT95" s="392">
        <v>14.973262032085566</v>
      </c>
      <c r="NU95" s="392">
        <v>7.2386058981233239</v>
      </c>
      <c r="NV95" s="392">
        <v>4.0697674418604644</v>
      </c>
      <c r="NW95" s="391">
        <v>7.648725212464587</v>
      </c>
      <c r="NX95" s="392">
        <v>10.510510510510507</v>
      </c>
      <c r="NY95" s="392">
        <v>10.153846153846164</v>
      </c>
      <c r="NZ95" s="392">
        <v>6.6445182724252474</v>
      </c>
      <c r="OA95" s="392">
        <v>9.5238095238095184</v>
      </c>
      <c r="OB95" s="392">
        <v>5.1948051948051956</v>
      </c>
      <c r="OC95" s="392">
        <v>11.878453038674037</v>
      </c>
      <c r="OD95" s="392">
        <v>10.037174721189594</v>
      </c>
      <c r="OE95" s="392">
        <v>7.7253218884120205</v>
      </c>
      <c r="OF95" s="392">
        <v>13.513513513513514</v>
      </c>
      <c r="OG95" s="392">
        <v>9.3833780160857909</v>
      </c>
      <c r="OH95" s="392">
        <v>5.2325581395348788</v>
      </c>
      <c r="OI95" s="391">
        <v>10.481586402266288</v>
      </c>
      <c r="OJ95" s="392">
        <v>12.275449101796406</v>
      </c>
      <c r="OK95" s="392">
        <v>10.461538461538463</v>
      </c>
      <c r="OL95" s="392">
        <v>10.9271523178808</v>
      </c>
      <c r="OM95" s="392">
        <v>13.375796178343951</v>
      </c>
      <c r="ON95" s="392">
        <v>6.7708333333333366</v>
      </c>
      <c r="OO95" s="392">
        <v>11.60220994475138</v>
      </c>
      <c r="OP95" s="392">
        <v>9.2936802973977652</v>
      </c>
      <c r="OQ95" s="392">
        <v>11.15879828326181</v>
      </c>
      <c r="OR95" s="392">
        <v>12.43243243243243</v>
      </c>
      <c r="OS95" s="392">
        <v>10.723860589812338</v>
      </c>
      <c r="OT95" s="392">
        <v>6.6860465116279055</v>
      </c>
      <c r="OU95" s="378" t="str">
        <f t="shared" si="85"/>
        <v>--</v>
      </c>
      <c r="OV95" s="392">
        <v>11.411411411411416</v>
      </c>
      <c r="OW95" s="392">
        <v>17.177914110429466</v>
      </c>
      <c r="OX95" s="392">
        <v>13.531353135313525</v>
      </c>
      <c r="OY95" s="378" t="str">
        <f t="shared" si="86"/>
        <v>--</v>
      </c>
      <c r="OZ95" s="392">
        <v>7.0129870129870193</v>
      </c>
      <c r="PA95" s="392">
        <v>14.08839779005524</v>
      </c>
      <c r="PB95" s="392">
        <v>15.985130111524164</v>
      </c>
      <c r="PC95" s="378" t="str">
        <f t="shared" si="87"/>
        <v>--</v>
      </c>
      <c r="PD95" s="392">
        <v>13.043478260869572</v>
      </c>
      <c r="PE95" s="392">
        <v>12.600536193029482</v>
      </c>
      <c r="PF95" s="392">
        <v>13.411078717201168</v>
      </c>
      <c r="PG95" s="391">
        <v>16.384180790960453</v>
      </c>
      <c r="PH95" s="392">
        <v>15.361445783132533</v>
      </c>
      <c r="PI95" s="392">
        <v>13.496932515337425</v>
      </c>
      <c r="PJ95" s="392">
        <v>14.85148514851485</v>
      </c>
      <c r="PK95" s="392">
        <v>15.857605177993523</v>
      </c>
      <c r="PL95" s="392">
        <v>11.688311688311694</v>
      </c>
      <c r="PM95" s="392">
        <v>16.022099447513824</v>
      </c>
      <c r="PN95" s="392">
        <v>15.241635687732339</v>
      </c>
      <c r="PO95" s="392">
        <v>11.158798283261802</v>
      </c>
      <c r="PP95" s="392">
        <v>14.130434782608702</v>
      </c>
      <c r="PQ95" s="392">
        <v>16.621983914209117</v>
      </c>
      <c r="PR95" s="392">
        <v>11.046511627906982</v>
      </c>
      <c r="PS95" s="391">
        <v>9.3617021276595764</v>
      </c>
      <c r="PT95" s="392">
        <v>13.157894736842112</v>
      </c>
      <c r="PU95" s="392">
        <v>5.4794520547945149</v>
      </c>
      <c r="PV95" s="392">
        <v>6.0702875399360998</v>
      </c>
      <c r="PW95" s="391">
        <v>10.256410256410255</v>
      </c>
      <c r="PX95" s="392">
        <v>19.047619047619055</v>
      </c>
      <c r="PY95" s="392">
        <v>14.049586776859522</v>
      </c>
      <c r="PZ95" s="392">
        <v>9.9041533546325837</v>
      </c>
      <c r="QA95" s="391">
        <v>20.085470085470089</v>
      </c>
      <c r="QB95" s="392">
        <v>18.085106382978729</v>
      </c>
      <c r="QC95" s="392">
        <v>15.109890109890109</v>
      </c>
      <c r="QD95" s="392">
        <v>7.7669902912621422</v>
      </c>
      <c r="QE95" s="391">
        <v>5.1282051282051286</v>
      </c>
      <c r="QF95" s="392">
        <v>7.9787234042553195</v>
      </c>
      <c r="QG95" s="392">
        <v>8.7912087912087848</v>
      </c>
      <c r="QH95" s="392">
        <v>9.9678456591639844</v>
      </c>
      <c r="QI95" s="391">
        <v>16.618075801749256</v>
      </c>
      <c r="QJ95" s="392">
        <v>13.109756097560981</v>
      </c>
      <c r="QK95" s="392">
        <v>11.39240506329114</v>
      </c>
      <c r="QL95" s="392">
        <v>16.279069767441872</v>
      </c>
      <c r="QM95" s="378" t="str">
        <f t="shared" si="88"/>
        <v>--</v>
      </c>
      <c r="QN95" s="392">
        <v>11.796246648793563</v>
      </c>
      <c r="QO95" s="392">
        <v>15.142857142857157</v>
      </c>
      <c r="QP95" s="392">
        <v>13.281249999999996</v>
      </c>
      <c r="QQ95" s="378" t="str">
        <f t="shared" si="89"/>
        <v>--</v>
      </c>
      <c r="QR95" s="392">
        <v>21.052631578947373</v>
      </c>
      <c r="QS95" s="392">
        <v>20.054945054945065</v>
      </c>
      <c r="QT95" s="392">
        <v>13.782051282051283</v>
      </c>
      <c r="QU95" s="391">
        <v>11.661807580174933</v>
      </c>
      <c r="QV95" s="392">
        <v>9.1185410334346528</v>
      </c>
      <c r="QW95" s="392">
        <v>8.8888888888888875</v>
      </c>
      <c r="QX95" s="392">
        <v>11.333333333333339</v>
      </c>
      <c r="QY95" s="378" t="str">
        <f t="shared" si="90"/>
        <v>--</v>
      </c>
      <c r="QZ95" s="392">
        <v>8.0645161290322562</v>
      </c>
      <c r="RA95" s="392">
        <v>12.857142857142854</v>
      </c>
      <c r="RB95" s="392">
        <v>14.453125</v>
      </c>
      <c r="RC95" s="378" t="str">
        <f t="shared" si="91"/>
        <v>--</v>
      </c>
      <c r="RD95" s="392">
        <v>17.460317460317448</v>
      </c>
      <c r="RE95" s="392">
        <v>13.186813186813183</v>
      </c>
      <c r="RF95" s="392">
        <v>12.30283911671925</v>
      </c>
    </row>
    <row r="96" spans="1:474" x14ac:dyDescent="0.25">
      <c r="A96" s="114" t="str">
        <f t="shared" si="120"/>
        <v>--</v>
      </c>
      <c r="B96" s="96" t="s">
        <v>171</v>
      </c>
      <c r="C96" s="96">
        <v>31.989708404802695</v>
      </c>
      <c r="D96" s="114">
        <v>30.713128038897889</v>
      </c>
      <c r="E96" s="114">
        <v>16.903146206045651</v>
      </c>
      <c r="F96" s="114">
        <v>31.339712918660283</v>
      </c>
      <c r="G96" s="114">
        <v>29.311846689895479</v>
      </c>
      <c r="H96" s="114">
        <v>19.336734693877496</v>
      </c>
      <c r="I96" s="114">
        <v>30.683544303797444</v>
      </c>
      <c r="J96" s="114">
        <v>27.439326399207491</v>
      </c>
      <c r="K96" s="114">
        <v>18.774193548387089</v>
      </c>
      <c r="L96" s="114">
        <v>26.558407543216365</v>
      </c>
      <c r="M96" s="114">
        <v>23.417420276059005</v>
      </c>
      <c r="N96" s="114">
        <v>14.331210191082791</v>
      </c>
      <c r="O96" s="114">
        <v>28.925619834710695</v>
      </c>
      <c r="P96" s="114">
        <v>20.10025062656646</v>
      </c>
      <c r="Q96" s="114">
        <v>11.79624664879355</v>
      </c>
      <c r="R96" s="114">
        <v>60.66838046272499</v>
      </c>
      <c r="S96" s="114">
        <v>44.652297681984621</v>
      </c>
      <c r="T96" s="114">
        <v>25.47692307692305</v>
      </c>
      <c r="U96" s="114">
        <v>64.105011933174225</v>
      </c>
      <c r="V96" s="114">
        <v>48.628646060078367</v>
      </c>
      <c r="W96" s="114">
        <v>29.565217391304333</v>
      </c>
      <c r="X96" s="114">
        <v>57.852483692925261</v>
      </c>
      <c r="Y96" s="114">
        <v>42.949035131123125</v>
      </c>
      <c r="Z96" s="114">
        <v>27.049709489993536</v>
      </c>
      <c r="AA96" s="114">
        <v>53.378378378378407</v>
      </c>
      <c r="AB96" s="114">
        <v>41.947743467933442</v>
      </c>
      <c r="AC96" s="114">
        <v>24.856596558317392</v>
      </c>
      <c r="AD96" s="114">
        <v>56.564102564102534</v>
      </c>
      <c r="AE96" s="114">
        <v>36.596385542168662</v>
      </c>
      <c r="AF96" s="114">
        <v>20.604026845637577</v>
      </c>
      <c r="AG96" s="114">
        <v>42.43463351907414</v>
      </c>
      <c r="AH96" s="114">
        <v>24.898291293734754</v>
      </c>
      <c r="AI96" s="114">
        <v>10.953846153846145</v>
      </c>
      <c r="AJ96" s="114">
        <v>44.09221902017299</v>
      </c>
      <c r="AK96" s="114">
        <v>29.481029219363226</v>
      </c>
      <c r="AL96" s="114">
        <v>14.81103166496427</v>
      </c>
      <c r="AM96" s="114">
        <v>41.717171717171738</v>
      </c>
      <c r="AN96" s="114">
        <v>26.378539493293545</v>
      </c>
      <c r="AO96" s="114">
        <v>15.135834411384208</v>
      </c>
      <c r="AP96" s="114">
        <v>37.112860892388447</v>
      </c>
      <c r="AQ96" s="114">
        <v>27.112171837708832</v>
      </c>
      <c r="AR96" s="114">
        <v>14.039566049776635</v>
      </c>
      <c r="AS96" s="114">
        <v>39.401753481175852</v>
      </c>
      <c r="AT96" s="114">
        <v>20.181634712411672</v>
      </c>
      <c r="AU96" s="114">
        <v>11.20805369127517</v>
      </c>
      <c r="AV96" s="114" t="s">
        <v>286</v>
      </c>
      <c r="AW96" s="114" t="s">
        <v>286</v>
      </c>
      <c r="AX96" s="114" t="s">
        <v>286</v>
      </c>
      <c r="AY96" s="114" t="s">
        <v>286</v>
      </c>
      <c r="AZ96" s="114" t="s">
        <v>286</v>
      </c>
      <c r="BA96" s="114" t="s">
        <v>286</v>
      </c>
      <c r="BB96" s="114" t="s">
        <v>286</v>
      </c>
      <c r="BC96" s="114" t="s">
        <v>286</v>
      </c>
      <c r="BD96" s="114" t="s">
        <v>286</v>
      </c>
      <c r="BE96" s="114" t="s">
        <v>286</v>
      </c>
      <c r="BF96" s="114">
        <v>23.15035799522677</v>
      </c>
      <c r="BG96" s="114">
        <v>22.654754307594114</v>
      </c>
      <c r="BH96" s="114" t="s">
        <v>286</v>
      </c>
      <c r="BI96" s="114">
        <v>19.646464646464647</v>
      </c>
      <c r="BJ96" s="114">
        <v>16.700336700336699</v>
      </c>
      <c r="BK96" s="114" t="s">
        <v>286</v>
      </c>
      <c r="BL96" s="114" t="s">
        <v>286</v>
      </c>
      <c r="BM96" s="114" t="s">
        <v>286</v>
      </c>
      <c r="BN96" s="114" t="s">
        <v>286</v>
      </c>
      <c r="BO96" s="114" t="s">
        <v>286</v>
      </c>
      <c r="BP96" s="114" t="s">
        <v>286</v>
      </c>
      <c r="BQ96" s="114" t="s">
        <v>286</v>
      </c>
      <c r="BR96" s="114" t="s">
        <v>286</v>
      </c>
      <c r="BS96" s="114" t="s">
        <v>286</v>
      </c>
      <c r="BT96" s="114" t="s">
        <v>286</v>
      </c>
      <c r="BU96" s="114">
        <v>29.279923700524517</v>
      </c>
      <c r="BV96" s="114">
        <v>22.605363984674305</v>
      </c>
      <c r="BW96" s="114" t="s">
        <v>286</v>
      </c>
      <c r="BX96" s="114">
        <v>26.81086519114691</v>
      </c>
      <c r="BY96" s="114">
        <v>20.925553319919555</v>
      </c>
      <c r="BZ96" s="114">
        <v>37.776849143334729</v>
      </c>
      <c r="CA96" s="114">
        <v>40.169218372280419</v>
      </c>
      <c r="CB96" s="114">
        <v>26.519337016574561</v>
      </c>
      <c r="CC96" s="114">
        <v>45.219029674988207</v>
      </c>
      <c r="CD96" s="114">
        <v>47.538860103626817</v>
      </c>
      <c r="CE96" s="114">
        <v>34.842319430315378</v>
      </c>
      <c r="CF96" s="114">
        <v>47.598039215686285</v>
      </c>
      <c r="CG96" s="114">
        <v>43.165115139637436</v>
      </c>
      <c r="CH96" s="114">
        <v>31.402831402831364</v>
      </c>
      <c r="CI96" s="114">
        <v>37.532400207361363</v>
      </c>
      <c r="CJ96" s="114">
        <v>35.411708710138036</v>
      </c>
      <c r="CK96" s="114">
        <v>29.5944233206591</v>
      </c>
      <c r="CL96" s="114">
        <v>37.794871794871753</v>
      </c>
      <c r="CM96" s="114">
        <v>29.476309226932667</v>
      </c>
      <c r="CN96" s="114">
        <v>24.615384615384603</v>
      </c>
      <c r="CO96" s="114">
        <v>9.7929249352890384</v>
      </c>
      <c r="CP96" s="114">
        <v>13.435855928773764</v>
      </c>
      <c r="CQ96" s="114">
        <v>14.540973505853348</v>
      </c>
      <c r="CR96" s="114">
        <v>8.8461538461538396</v>
      </c>
      <c r="CS96" s="114">
        <v>12.214069917997396</v>
      </c>
      <c r="CT96" s="114">
        <v>12.328069281711663</v>
      </c>
      <c r="CU96" s="114">
        <v>10.444777611194421</v>
      </c>
      <c r="CV96" s="114">
        <v>14.782183064121385</v>
      </c>
      <c r="CW96" s="114">
        <v>11.753371868978794</v>
      </c>
      <c r="CX96" s="114">
        <v>8.2384823848238504</v>
      </c>
      <c r="CY96" s="114">
        <v>12.391930835734913</v>
      </c>
      <c r="CZ96" s="114">
        <v>11.160714285714306</v>
      </c>
      <c r="DA96" s="114">
        <v>9.3766937669376613</v>
      </c>
      <c r="DB96" s="114">
        <v>12.054933875890116</v>
      </c>
      <c r="DC96" s="114">
        <v>11.360544217687059</v>
      </c>
      <c r="DD96" s="114" t="s">
        <v>286</v>
      </c>
      <c r="DE96" s="114" t="s">
        <v>286</v>
      </c>
      <c r="DF96" s="114" t="s">
        <v>286</v>
      </c>
      <c r="DG96" s="114" t="s">
        <v>286</v>
      </c>
      <c r="DH96" s="114" t="s">
        <v>286</v>
      </c>
      <c r="DI96" s="114" t="s">
        <v>286</v>
      </c>
      <c r="DJ96" s="114" t="s">
        <v>286</v>
      </c>
      <c r="DK96" s="114" t="s">
        <v>286</v>
      </c>
      <c r="DL96" s="114" t="s">
        <v>286</v>
      </c>
      <c r="DM96" s="114">
        <v>55.90838105153567</v>
      </c>
      <c r="DN96" s="114">
        <v>41.058655221745383</v>
      </c>
      <c r="DO96" s="114">
        <v>28.172588832487321</v>
      </c>
      <c r="DP96" s="114">
        <v>55.750386797318292</v>
      </c>
      <c r="DQ96" s="114">
        <v>40.029985007496265</v>
      </c>
      <c r="DR96" s="114">
        <v>25.21739130434786</v>
      </c>
      <c r="DS96" s="114" t="s">
        <v>286</v>
      </c>
      <c r="DT96" s="114" t="s">
        <v>286</v>
      </c>
      <c r="DU96" s="114" t="s">
        <v>286</v>
      </c>
      <c r="DV96" s="114" t="s">
        <v>286</v>
      </c>
      <c r="DW96" s="114" t="s">
        <v>286</v>
      </c>
      <c r="DX96" s="114" t="s">
        <v>286</v>
      </c>
      <c r="DY96" s="114" t="s">
        <v>286</v>
      </c>
      <c r="DZ96" s="114" t="s">
        <v>286</v>
      </c>
      <c r="EA96" s="114" t="s">
        <v>286</v>
      </c>
      <c r="EB96" s="114">
        <v>44.687500000000114</v>
      </c>
      <c r="EC96" s="114">
        <v>50.357995226730146</v>
      </c>
      <c r="ED96" s="114">
        <v>38.730158730158749</v>
      </c>
      <c r="EE96" s="114">
        <v>43.055555555555578</v>
      </c>
      <c r="EF96" s="114">
        <v>46.015037593984886</v>
      </c>
      <c r="EG96" s="114">
        <v>31.547220361687842</v>
      </c>
      <c r="EH96" s="114">
        <v>6.0301507537688606</v>
      </c>
      <c r="EI96" s="114">
        <v>11.111111111111109</v>
      </c>
      <c r="EJ96" s="114">
        <v>7.8672403196066378</v>
      </c>
      <c r="EK96" s="114">
        <v>4.3396226415094281</v>
      </c>
      <c r="EL96" s="114">
        <v>8.7012987012986986</v>
      </c>
      <c r="EM96" s="114">
        <v>7.9389312977099191</v>
      </c>
      <c r="EN96" s="114">
        <v>6.1546036435253555</v>
      </c>
      <c r="EO96" s="114">
        <v>8.2843137254901826</v>
      </c>
      <c r="EP96" s="114">
        <v>8.9389067524115724</v>
      </c>
      <c r="EQ96" s="114">
        <v>3.7402597402597402</v>
      </c>
      <c r="ER96" s="114">
        <v>9.7479790775083401</v>
      </c>
      <c r="ES96" s="114">
        <v>6.7893401015228365</v>
      </c>
      <c r="ET96" s="114">
        <v>3.8874680306905409</v>
      </c>
      <c r="EU96" s="114">
        <v>6.5369261477045857</v>
      </c>
      <c r="EV96" s="114">
        <v>7.0997990622906881</v>
      </c>
      <c r="EW96" s="114">
        <v>11.509846827133456</v>
      </c>
      <c r="EX96" s="114">
        <v>12.597137014314926</v>
      </c>
      <c r="EY96" s="114">
        <v>7.2988147223955142</v>
      </c>
      <c r="EZ96" s="114">
        <v>10.162991371045056</v>
      </c>
      <c r="FA96" s="114">
        <v>11.852502194907826</v>
      </c>
      <c r="FB96" s="114">
        <v>7.3711340206185501</v>
      </c>
      <c r="FC96" s="114">
        <v>12.524752475247515</v>
      </c>
      <c r="FD96" s="114">
        <v>12.441920495611768</v>
      </c>
      <c r="FE96" s="114">
        <v>8.0536912751677878</v>
      </c>
      <c r="FF96" s="114">
        <v>9.0909090909090988</v>
      </c>
      <c r="FG96" s="114">
        <v>10.970258410531434</v>
      </c>
      <c r="FH96" s="114">
        <v>7.0006422607578713</v>
      </c>
      <c r="FI96" s="114">
        <v>7.6763485477178302</v>
      </c>
      <c r="FJ96" s="114">
        <v>9.0066906845085004</v>
      </c>
      <c r="FK96" s="114">
        <v>7.6086956521739095</v>
      </c>
      <c r="FL96" s="114">
        <v>22.255703831252717</v>
      </c>
      <c r="FM96" s="114">
        <v>32.610474631751359</v>
      </c>
      <c r="FN96" s="114">
        <v>19.350811485642943</v>
      </c>
      <c r="FO96" s="114">
        <v>21.169647172547123</v>
      </c>
      <c r="FP96" s="114">
        <v>29.349736379613365</v>
      </c>
      <c r="FQ96" s="114">
        <v>20.381836945304453</v>
      </c>
      <c r="FR96" s="114">
        <v>21.097256857855388</v>
      </c>
      <c r="FS96" s="114">
        <v>28.194726166328568</v>
      </c>
      <c r="FT96" s="114">
        <v>20.714758438120466</v>
      </c>
      <c r="FU96" s="114">
        <v>11.047120418848168</v>
      </c>
      <c r="FV96" s="114">
        <v>19.86334797462175</v>
      </c>
      <c r="FW96" s="114">
        <v>14.681262073406312</v>
      </c>
      <c r="FX96" s="114">
        <v>11.238293444328812</v>
      </c>
      <c r="FY96" s="114">
        <v>14.721074380165271</v>
      </c>
      <c r="FZ96" s="114">
        <v>11.4363512593601</v>
      </c>
      <c r="GA96" s="114">
        <v>38.637343682621953</v>
      </c>
      <c r="GB96" s="114">
        <v>38.184791496320472</v>
      </c>
      <c r="GC96" s="114">
        <v>21.250000000000032</v>
      </c>
      <c r="GD96" s="114">
        <v>36.178467507274441</v>
      </c>
      <c r="GE96" s="114">
        <v>37.09890109890118</v>
      </c>
      <c r="GF96" s="114">
        <v>23.033126293995895</v>
      </c>
      <c r="GG96" s="114">
        <v>32.016008004002011</v>
      </c>
      <c r="GH96" s="114">
        <v>32.321699544764805</v>
      </c>
      <c r="GI96" s="114">
        <v>22.273628552544626</v>
      </c>
      <c r="GJ96" s="114">
        <v>23.554153522607781</v>
      </c>
      <c r="GK96" s="114">
        <v>26.921194322075323</v>
      </c>
      <c r="GL96" s="114">
        <v>18.410852713178283</v>
      </c>
      <c r="GM96" s="114">
        <v>27.533960292580964</v>
      </c>
      <c r="GN96" s="114">
        <v>21.498708010335928</v>
      </c>
      <c r="GO96" s="114">
        <v>13.419618528610346</v>
      </c>
      <c r="GP96" s="114">
        <v>12.651122625215873</v>
      </c>
      <c r="GQ96" s="114">
        <v>29.955046996322029</v>
      </c>
      <c r="GR96" s="114">
        <v>21.97253433208488</v>
      </c>
      <c r="GS96" s="114">
        <v>9.3584177520501584</v>
      </c>
      <c r="GT96" s="114">
        <v>25.625274243089049</v>
      </c>
      <c r="GU96" s="114">
        <v>27.197518097207819</v>
      </c>
      <c r="GV96" s="114">
        <v>10.762331838565013</v>
      </c>
      <c r="GW96" s="114">
        <v>22.166499498495487</v>
      </c>
      <c r="GX96" s="114">
        <v>24.028966425279787</v>
      </c>
      <c r="GY96" s="114">
        <v>6.883867577509192</v>
      </c>
      <c r="GZ96" s="114">
        <v>21.881091617933738</v>
      </c>
      <c r="HA96" s="114">
        <v>23.457583547557821</v>
      </c>
      <c r="HB96" s="114">
        <v>6.9487983281086674</v>
      </c>
      <c r="HC96" s="114">
        <v>16.846986089644574</v>
      </c>
      <c r="HD96" s="114">
        <v>21.36054421768711</v>
      </c>
      <c r="HE96" s="114" t="s">
        <v>286</v>
      </c>
      <c r="HF96" s="114" t="s">
        <v>286</v>
      </c>
      <c r="HG96" s="114" t="s">
        <v>286</v>
      </c>
      <c r="HH96" s="114" t="s">
        <v>286</v>
      </c>
      <c r="HI96" s="114" t="s">
        <v>286</v>
      </c>
      <c r="HJ96" s="114" t="s">
        <v>286</v>
      </c>
      <c r="HK96" s="114" t="s">
        <v>286</v>
      </c>
      <c r="HL96" s="114" t="s">
        <v>286</v>
      </c>
      <c r="HM96" s="114" t="s">
        <v>286</v>
      </c>
      <c r="HN96" s="114" t="s">
        <v>286</v>
      </c>
      <c r="HO96" s="114">
        <v>10.552027357107963</v>
      </c>
      <c r="HP96" s="114">
        <v>15.137908915971771</v>
      </c>
      <c r="HQ96" s="122" t="s">
        <v>286</v>
      </c>
      <c r="HR96" s="114">
        <v>9.728622631848463</v>
      </c>
      <c r="HS96" s="114">
        <v>16.361167684996552</v>
      </c>
      <c r="HT96" s="114">
        <v>11.407662505380975</v>
      </c>
      <c r="HU96" s="114">
        <v>12.28141520943473</v>
      </c>
      <c r="HV96" s="114">
        <v>8.6604361370716543</v>
      </c>
      <c r="HW96" s="114">
        <v>12.366114897760458</v>
      </c>
      <c r="HX96" s="114">
        <v>12.313104661389628</v>
      </c>
      <c r="HY96" s="114">
        <v>9.4845360824742269</v>
      </c>
      <c r="HZ96" s="114">
        <v>13.563563563563587</v>
      </c>
      <c r="IA96" s="114">
        <v>11.9402985074627</v>
      </c>
      <c r="IB96" s="114">
        <v>7.1381794368041849</v>
      </c>
      <c r="IC96" s="114">
        <v>11.71458998935036</v>
      </c>
      <c r="ID96" s="114">
        <v>11.568627450980383</v>
      </c>
      <c r="IE96" s="114">
        <v>8.8803088803088954</v>
      </c>
      <c r="IF96" s="114">
        <v>11.387711864406796</v>
      </c>
      <c r="IG96" s="114">
        <v>10.220852593733943</v>
      </c>
      <c r="IH96" s="114">
        <v>7.1428571428571344</v>
      </c>
      <c r="II96" s="114">
        <v>6.0949063996517259</v>
      </c>
      <c r="IJ96" s="114">
        <v>8.9205702647657894</v>
      </c>
      <c r="IK96" s="114">
        <v>9.0399002493765686</v>
      </c>
      <c r="IL96" s="114">
        <v>5.2271617000488675</v>
      </c>
      <c r="IM96" s="114">
        <v>8.0985915492957652</v>
      </c>
      <c r="IN96" s="114">
        <v>8.9175257731958801</v>
      </c>
      <c r="IO96" s="114">
        <v>5.9807399898631575</v>
      </c>
      <c r="IP96" s="114">
        <v>7.2427572427572402</v>
      </c>
      <c r="IQ96" s="114">
        <v>7.7879581151832387</v>
      </c>
      <c r="IR96" s="114">
        <v>5.0766790058170264</v>
      </c>
      <c r="IS96" s="114">
        <v>7.6545632973503377</v>
      </c>
      <c r="IT96" s="114">
        <v>6.5721649484536151</v>
      </c>
      <c r="IU96" s="114">
        <v>4.8973143759873494</v>
      </c>
      <c r="IV96" s="114">
        <v>6.8275154004106833</v>
      </c>
      <c r="IW96" s="114">
        <v>6.9482288828337841</v>
      </c>
      <c r="IX96" s="114" t="str">
        <f t="shared" si="121"/>
        <v>--</v>
      </c>
      <c r="IY96" s="114" t="str">
        <f t="shared" si="121"/>
        <v>--</v>
      </c>
      <c r="IZ96" s="114" t="str">
        <f t="shared" si="121"/>
        <v>--</v>
      </c>
      <c r="JA96" s="114" t="str">
        <f t="shared" si="121"/>
        <v>--</v>
      </c>
      <c r="JB96" s="114" t="str">
        <f t="shared" si="121"/>
        <v>--</v>
      </c>
      <c r="JC96" s="114" t="str">
        <f t="shared" si="121"/>
        <v>--</v>
      </c>
      <c r="JD96" s="114" t="str">
        <f t="shared" si="121"/>
        <v>--</v>
      </c>
      <c r="JE96" s="114" t="str">
        <f t="shared" si="121"/>
        <v>--</v>
      </c>
      <c r="JF96" s="114" t="str">
        <f t="shared" si="121"/>
        <v>--</v>
      </c>
      <c r="JG96" s="228">
        <v>7.06119704102219</v>
      </c>
      <c r="JH96" s="228">
        <v>6.8208778173190998</v>
      </c>
      <c r="JI96" s="228">
        <v>5.9185242121444999</v>
      </c>
      <c r="JJ96" s="228">
        <v>7.7753779697624301</v>
      </c>
      <c r="JK96" s="228">
        <v>6.1698228466707397</v>
      </c>
      <c r="JL96" s="228">
        <v>5.81113801452784</v>
      </c>
      <c r="JM96" s="228">
        <v>16.2289562289562</v>
      </c>
      <c r="JN96" s="228">
        <v>14.3281807372176</v>
      </c>
      <c r="JO96" s="228">
        <v>11.2990007686395</v>
      </c>
      <c r="JP96" s="228">
        <v>13.328530259366</v>
      </c>
      <c r="JQ96" s="228">
        <v>13.4638922888617</v>
      </c>
      <c r="JR96" s="228">
        <v>12.378640776698999</v>
      </c>
      <c r="JS96" s="228">
        <v>13.4055517941774</v>
      </c>
      <c r="JT96" s="228">
        <v>11.7787031528852</v>
      </c>
      <c r="JU96" s="228">
        <v>9.0069284064665105</v>
      </c>
      <c r="JV96" s="228">
        <v>14.3062544931704</v>
      </c>
      <c r="JW96" s="228">
        <v>12.1563836285889</v>
      </c>
      <c r="JX96" s="228">
        <v>8.8924818108326509</v>
      </c>
      <c r="JY96" s="228">
        <v>9.1031692515171692</v>
      </c>
      <c r="JZ96" s="228">
        <v>10.913404507710601</v>
      </c>
      <c r="KA96" s="228">
        <v>12.221368178324401</v>
      </c>
      <c r="KB96" s="257">
        <v>9.7262247838616993</v>
      </c>
      <c r="KC96" s="257">
        <v>9.9143206854345003</v>
      </c>
      <c r="KD96" s="257">
        <v>15.0242326332795</v>
      </c>
      <c r="KE96" s="228">
        <v>4.1305796135909398</v>
      </c>
      <c r="KF96" s="128" t="str">
        <f t="shared" si="78"/>
        <v>--</v>
      </c>
      <c r="KG96" s="228">
        <v>6.8597560975609699</v>
      </c>
      <c r="KH96" s="228">
        <v>3.1528444139821801</v>
      </c>
      <c r="KI96" s="128" t="str">
        <f t="shared" si="79"/>
        <v>--</v>
      </c>
      <c r="KJ96" s="228">
        <v>7.0967741935483897</v>
      </c>
      <c r="KK96" s="228">
        <v>4.2140468227424801</v>
      </c>
      <c r="KL96" s="228">
        <v>5.4213317619328398</v>
      </c>
      <c r="KM96" s="228">
        <v>4.9117421335379898</v>
      </c>
      <c r="KN96" s="228">
        <v>4.43213296398892</v>
      </c>
      <c r="KO96" s="228">
        <v>5.04252733900364</v>
      </c>
      <c r="KP96" s="228">
        <v>5.0040355125100904</v>
      </c>
      <c r="KQ96" s="230">
        <v>6.1185468451242802</v>
      </c>
      <c r="KR96" s="230">
        <v>4.0750323415265299</v>
      </c>
      <c r="KS96" s="230">
        <v>9.8789037603569199</v>
      </c>
      <c r="KT96" s="230">
        <v>11.772315653298801</v>
      </c>
      <c r="KU96" s="230">
        <v>14.907229686500299</v>
      </c>
      <c r="KV96" s="230">
        <v>17.153996101364498</v>
      </c>
      <c r="KW96" s="230">
        <v>2.7405991077119198</v>
      </c>
      <c r="KX96" s="230">
        <v>3.1735751295336798</v>
      </c>
      <c r="KY96" s="128" t="str">
        <f t="shared" si="119"/>
        <v>--</v>
      </c>
      <c r="KZ96" s="128" t="str">
        <f t="shared" si="119"/>
        <v>--</v>
      </c>
      <c r="LA96" s="230">
        <v>3.0967741935483901</v>
      </c>
      <c r="LB96" s="128" t="str">
        <f t="shared" si="80"/>
        <v>--</v>
      </c>
      <c r="LC96" s="292">
        <v>28.244746600741653</v>
      </c>
      <c r="LD96" s="292">
        <v>19.354838709677438</v>
      </c>
      <c r="LE96" s="292">
        <v>12.299771167048046</v>
      </c>
      <c r="LF96" s="292">
        <v>6.9767441860465178</v>
      </c>
      <c r="LG96" s="292">
        <v>27</v>
      </c>
      <c r="LH96" s="292">
        <v>14.380384360503628</v>
      </c>
      <c r="LI96" s="292">
        <v>10.688836104513065</v>
      </c>
      <c r="LJ96" s="292">
        <v>6.3231850117095991</v>
      </c>
      <c r="LK96" s="391">
        <v>31.098265895953755</v>
      </c>
      <c r="LL96" s="392">
        <v>16.279069767441854</v>
      </c>
      <c r="LM96" s="392">
        <v>13.409090909090914</v>
      </c>
      <c r="LN96" s="392">
        <v>7.1658615136875996</v>
      </c>
      <c r="LO96" s="391">
        <v>20.074349442379162</v>
      </c>
      <c r="LP96" s="392">
        <v>16.526791478373116</v>
      </c>
      <c r="LQ96" s="392">
        <v>12.435530085959888</v>
      </c>
      <c r="LR96" s="392">
        <v>7.4854651162790633</v>
      </c>
      <c r="LS96" s="392">
        <v>19.086357947434319</v>
      </c>
      <c r="LT96" s="392">
        <v>15.970841616964874</v>
      </c>
      <c r="LU96" s="392">
        <v>11.058263971462541</v>
      </c>
      <c r="LV96" s="392">
        <v>7.6622361219702899</v>
      </c>
      <c r="LW96" s="392">
        <v>24.797687861271683</v>
      </c>
      <c r="LX96" s="392">
        <v>16.698172652804029</v>
      </c>
      <c r="LY96" s="392">
        <v>15.318906605922542</v>
      </c>
      <c r="LZ96" s="392">
        <v>8.5414987912973448</v>
      </c>
      <c r="MA96" s="391">
        <v>38.456751711263237</v>
      </c>
      <c r="MB96" s="392">
        <v>32.881136950904406</v>
      </c>
      <c r="MC96" s="392">
        <v>28.448275862068943</v>
      </c>
      <c r="MD96" s="392">
        <v>26.404084609773872</v>
      </c>
      <c r="ME96" s="392">
        <v>35.853812224322681</v>
      </c>
      <c r="MF96" s="392">
        <v>30.723291307232866</v>
      </c>
      <c r="MG96" s="392">
        <v>26.563430613460365</v>
      </c>
      <c r="MH96" s="392">
        <v>22.673964034401898</v>
      </c>
      <c r="MI96" s="392">
        <v>42.542077771329083</v>
      </c>
      <c r="MJ96" s="392">
        <v>36.272040302266937</v>
      </c>
      <c r="MK96" s="392">
        <v>31.657142857142841</v>
      </c>
      <c r="ML96" s="392">
        <v>28.790322580645178</v>
      </c>
      <c r="MM96" s="378" t="str">
        <f t="shared" si="82"/>
        <v>--</v>
      </c>
      <c r="MN96" s="392">
        <v>26.675257731958755</v>
      </c>
      <c r="MO96" s="392">
        <v>25.542857142857155</v>
      </c>
      <c r="MP96" s="392">
        <v>21.558630735615459</v>
      </c>
      <c r="MQ96" s="378" t="str">
        <f t="shared" si="83"/>
        <v>--</v>
      </c>
      <c r="MR96" s="392">
        <v>25.198938992042418</v>
      </c>
      <c r="MS96" s="392">
        <v>23.365041617122497</v>
      </c>
      <c r="MT96" s="392">
        <v>20.516836335160541</v>
      </c>
      <c r="MU96" s="378" t="str">
        <f t="shared" si="84"/>
        <v>--</v>
      </c>
      <c r="MV96" s="392">
        <v>29.185091598231171</v>
      </c>
      <c r="MW96" s="392">
        <v>25.542857142857152</v>
      </c>
      <c r="MX96" s="392">
        <v>21.238938053097346</v>
      </c>
      <c r="MY96" s="391">
        <v>37.755734655920605</v>
      </c>
      <c r="MZ96" s="392">
        <v>29.916183107672488</v>
      </c>
      <c r="NA96" s="392">
        <v>24.512055109070047</v>
      </c>
      <c r="NB96" s="392">
        <v>21.313868613138705</v>
      </c>
      <c r="NC96" s="392">
        <v>38.413098236775753</v>
      </c>
      <c r="ND96" s="392">
        <v>30.662251655629174</v>
      </c>
      <c r="NE96" s="392">
        <v>26.737967914438514</v>
      </c>
      <c r="NF96" s="392">
        <v>24.453125000000032</v>
      </c>
      <c r="NG96" s="392">
        <v>41.695702671312439</v>
      </c>
      <c r="NH96" s="392">
        <v>34.949622166246812</v>
      </c>
      <c r="NI96" s="392">
        <v>31.146605818596623</v>
      </c>
      <c r="NJ96" s="392">
        <v>26.16747181964573</v>
      </c>
      <c r="NK96" s="391">
        <v>10.500308832612728</v>
      </c>
      <c r="NL96" s="392">
        <v>12.942691564713444</v>
      </c>
      <c r="NM96" s="392">
        <v>8.3046964490263484</v>
      </c>
      <c r="NN96" s="392">
        <v>5.9080962800875199</v>
      </c>
      <c r="NO96" s="392">
        <v>13.721804511278194</v>
      </c>
      <c r="NP96" s="392">
        <v>10.01990710019907</v>
      </c>
      <c r="NQ96" s="392">
        <v>8.3234244946492311</v>
      </c>
      <c r="NR96" s="392">
        <v>4.687500000000008</v>
      </c>
      <c r="NS96" s="392">
        <v>15.243553008595969</v>
      </c>
      <c r="NT96" s="392">
        <v>10.97791798107254</v>
      </c>
      <c r="NU96" s="392">
        <v>8.5227272727272894</v>
      </c>
      <c r="NV96" s="392">
        <v>3.9420756234915535</v>
      </c>
      <c r="NW96" s="391">
        <v>4.88257107540172</v>
      </c>
      <c r="NX96" s="392">
        <v>11.003861003860999</v>
      </c>
      <c r="NY96" s="392">
        <v>9.0648307515777606</v>
      </c>
      <c r="NZ96" s="392">
        <v>7.4398249452954195</v>
      </c>
      <c r="OA96" s="392">
        <v>7.3308270676691789</v>
      </c>
      <c r="OB96" s="392">
        <v>10.749834107498332</v>
      </c>
      <c r="OC96" s="392">
        <v>9.5124851367419598</v>
      </c>
      <c r="OD96" s="392">
        <v>8.2877247849882725</v>
      </c>
      <c r="OE96" s="392">
        <v>9.0909090909091006</v>
      </c>
      <c r="OF96" s="392">
        <v>13.880126182965309</v>
      </c>
      <c r="OG96" s="392">
        <v>12.393405343945435</v>
      </c>
      <c r="OH96" s="392">
        <v>7.3268921095007986</v>
      </c>
      <c r="OI96" s="391">
        <v>8.539603960396045</v>
      </c>
      <c r="OJ96" s="392">
        <v>8.9561855670103085</v>
      </c>
      <c r="OK96" s="392">
        <v>8.4579976985040322</v>
      </c>
      <c r="OL96" s="392">
        <v>6.588579795021964</v>
      </c>
      <c r="OM96" s="392">
        <v>11.250785669390323</v>
      </c>
      <c r="ON96" s="392">
        <v>10.424966799468779</v>
      </c>
      <c r="OO96" s="392">
        <v>7.7929803688280712</v>
      </c>
      <c r="OP96" s="392">
        <v>7.1874999999999973</v>
      </c>
      <c r="OQ96" s="392">
        <v>9.5567069660333992</v>
      </c>
      <c r="OR96" s="392">
        <v>9.4423320659061964</v>
      </c>
      <c r="OS96" s="392">
        <v>8.2574031890660695</v>
      </c>
      <c r="OT96" s="392">
        <v>7.4999999999999964</v>
      </c>
      <c r="OU96" s="378" t="str">
        <f t="shared" si="85"/>
        <v>--</v>
      </c>
      <c r="OV96" s="392">
        <v>9.6649484536082539</v>
      </c>
      <c r="OW96" s="392">
        <v>13.99885255306941</v>
      </c>
      <c r="OX96" s="392">
        <v>15.20467836257313</v>
      </c>
      <c r="OY96" s="378" t="str">
        <f t="shared" si="86"/>
        <v>--</v>
      </c>
      <c r="OZ96" s="392">
        <v>10.477453580901853</v>
      </c>
      <c r="PA96" s="392">
        <v>11.005353955978583</v>
      </c>
      <c r="PB96" s="392">
        <v>12.890625000000004</v>
      </c>
      <c r="PC96" s="378" t="str">
        <f t="shared" si="87"/>
        <v>--</v>
      </c>
      <c r="PD96" s="392">
        <v>12.658227848101259</v>
      </c>
      <c r="PE96" s="392">
        <v>12.927107061503429</v>
      </c>
      <c r="PF96" s="392">
        <v>10.708534621578101</v>
      </c>
      <c r="PG96" s="391">
        <v>13.312693498452003</v>
      </c>
      <c r="PH96" s="392">
        <v>14.764667956157318</v>
      </c>
      <c r="PI96" s="392">
        <v>11.808755760368644</v>
      </c>
      <c r="PJ96" s="392">
        <v>10.387710314557445</v>
      </c>
      <c r="PK96" s="392">
        <v>17.10691823899375</v>
      </c>
      <c r="PL96" s="392">
        <v>15.450928381962846</v>
      </c>
      <c r="PM96" s="392">
        <v>13.020214030915584</v>
      </c>
      <c r="PN96" s="392">
        <v>11.032863849765256</v>
      </c>
      <c r="PO96" s="392">
        <v>17.281105990783409</v>
      </c>
      <c r="PP96" s="392">
        <v>17.687934301958293</v>
      </c>
      <c r="PQ96" s="392">
        <v>14.692482915717548</v>
      </c>
      <c r="PR96" s="392">
        <v>12.218649517684868</v>
      </c>
      <c r="PS96" s="391">
        <v>6.3976945244956731</v>
      </c>
      <c r="PT96" s="392">
        <v>7.8431372549019711</v>
      </c>
      <c r="PU96" s="392">
        <v>7.4626865671641855</v>
      </c>
      <c r="PV96" s="392">
        <v>5.730897009966772</v>
      </c>
      <c r="PW96" s="391">
        <v>13.704994192799067</v>
      </c>
      <c r="PX96" s="392">
        <v>16.459830176355339</v>
      </c>
      <c r="PY96" s="392">
        <v>16.915720263000598</v>
      </c>
      <c r="PZ96" s="392">
        <v>12.323064113238967</v>
      </c>
      <c r="QA96" s="391">
        <v>21.590249564712732</v>
      </c>
      <c r="QB96" s="392">
        <v>18.366013071895402</v>
      </c>
      <c r="QC96" s="392">
        <v>14.575866188769432</v>
      </c>
      <c r="QD96" s="392">
        <v>10.083333333333337</v>
      </c>
      <c r="QE96" s="391">
        <v>5.5619930475086994</v>
      </c>
      <c r="QF96" s="392">
        <v>12.884238064094195</v>
      </c>
      <c r="QG96" s="392">
        <v>12.260765550239254</v>
      </c>
      <c r="QH96" s="392">
        <v>14.059900166389353</v>
      </c>
      <c r="QI96" s="391">
        <v>12.876361306854582</v>
      </c>
      <c r="QJ96" s="392">
        <v>14.666666666666636</v>
      </c>
      <c r="QK96" s="392">
        <v>15.189125295508264</v>
      </c>
      <c r="QL96" s="392">
        <v>12.585812356979385</v>
      </c>
      <c r="QM96" s="378" t="str">
        <f t="shared" si="88"/>
        <v>--</v>
      </c>
      <c r="QN96" s="392">
        <v>16.03317208016583</v>
      </c>
      <c r="QO96" s="392">
        <v>14.857489387507576</v>
      </c>
      <c r="QP96" s="392">
        <v>13.285024154589371</v>
      </c>
      <c r="QQ96" s="378" t="str">
        <f t="shared" si="89"/>
        <v>--</v>
      </c>
      <c r="QR96" s="392">
        <v>15.87508132726091</v>
      </c>
      <c r="QS96" s="392">
        <v>16.904761904761923</v>
      </c>
      <c r="QT96" s="392">
        <v>18.38417147568013</v>
      </c>
      <c r="QU96" s="391">
        <v>11.629392971246009</v>
      </c>
      <c r="QV96" s="392">
        <v>11.401743796109988</v>
      </c>
      <c r="QW96" s="392">
        <v>11.656804733727805</v>
      </c>
      <c r="QX96" s="392">
        <v>9.6183206106870252</v>
      </c>
      <c r="QY96" s="378" t="str">
        <f t="shared" si="90"/>
        <v>--</v>
      </c>
      <c r="QZ96" s="392">
        <v>11.434511434511432</v>
      </c>
      <c r="RA96" s="392">
        <v>10.164333536214251</v>
      </c>
      <c r="RB96" s="392">
        <v>11.263073209975875</v>
      </c>
      <c r="RC96" s="378" t="str">
        <f t="shared" si="91"/>
        <v>--</v>
      </c>
      <c r="RD96" s="392">
        <v>12.770137524557946</v>
      </c>
      <c r="RE96" s="392">
        <v>12.327119663259163</v>
      </c>
      <c r="RF96" s="392">
        <v>12.895174708818651</v>
      </c>
    </row>
    <row r="97" spans="1:475" s="93" customFormat="1" x14ac:dyDescent="0.25">
      <c r="A97" s="93" t="str">
        <f t="shared" si="120"/>
        <v>--</v>
      </c>
      <c r="B97" s="96" t="s">
        <v>2442</v>
      </c>
      <c r="C97" s="96"/>
      <c r="D97" s="95" t="str">
        <f t="shared" ref="D97:BO97" si="122">"--"</f>
        <v>--</v>
      </c>
      <c r="E97" s="95" t="str">
        <f t="shared" si="122"/>
        <v>--</v>
      </c>
      <c r="F97" s="95" t="str">
        <f t="shared" si="122"/>
        <v>--</v>
      </c>
      <c r="G97" s="95" t="str">
        <f t="shared" si="122"/>
        <v>--</v>
      </c>
      <c r="H97" s="95" t="str">
        <f t="shared" si="122"/>
        <v>--</v>
      </c>
      <c r="I97" s="95" t="str">
        <f t="shared" si="122"/>
        <v>--</v>
      </c>
      <c r="J97" s="95" t="str">
        <f t="shared" si="122"/>
        <v>--</v>
      </c>
      <c r="K97" s="95" t="str">
        <f t="shared" si="122"/>
        <v>--</v>
      </c>
      <c r="L97" s="95" t="str">
        <f t="shared" si="122"/>
        <v>--</v>
      </c>
      <c r="M97" s="93" t="str">
        <f t="shared" si="122"/>
        <v>--</v>
      </c>
      <c r="N97" s="93" t="str">
        <f t="shared" si="122"/>
        <v>--</v>
      </c>
      <c r="O97" s="93" t="str">
        <f t="shared" si="122"/>
        <v>--</v>
      </c>
      <c r="P97" s="93" t="str">
        <f t="shared" si="122"/>
        <v>--</v>
      </c>
      <c r="Q97" s="93" t="str">
        <f t="shared" si="122"/>
        <v>--</v>
      </c>
      <c r="R97" s="93" t="str">
        <f t="shared" si="122"/>
        <v>--</v>
      </c>
      <c r="S97" s="93" t="str">
        <f t="shared" si="122"/>
        <v>--</v>
      </c>
      <c r="T97" s="93" t="str">
        <f t="shared" si="122"/>
        <v>--</v>
      </c>
      <c r="U97" s="93" t="str">
        <f t="shared" si="122"/>
        <v>--</v>
      </c>
      <c r="V97" s="93" t="str">
        <f t="shared" si="122"/>
        <v>--</v>
      </c>
      <c r="W97" s="93" t="str">
        <f t="shared" si="122"/>
        <v>--</v>
      </c>
      <c r="X97" s="93" t="str">
        <f t="shared" si="122"/>
        <v>--</v>
      </c>
      <c r="Y97" s="93" t="str">
        <f t="shared" si="122"/>
        <v>--</v>
      </c>
      <c r="Z97" s="93" t="str">
        <f t="shared" si="122"/>
        <v>--</v>
      </c>
      <c r="AA97" s="93" t="str">
        <f t="shared" si="122"/>
        <v>--</v>
      </c>
      <c r="AB97" s="93" t="str">
        <f t="shared" si="122"/>
        <v>--</v>
      </c>
      <c r="AC97" s="93" t="str">
        <f t="shared" si="122"/>
        <v>--</v>
      </c>
      <c r="AD97" s="93" t="str">
        <f t="shared" si="122"/>
        <v>--</v>
      </c>
      <c r="AE97" s="93" t="str">
        <f t="shared" si="122"/>
        <v>--</v>
      </c>
      <c r="AF97" s="93" t="str">
        <f t="shared" si="122"/>
        <v>--</v>
      </c>
      <c r="AG97" s="93" t="str">
        <f t="shared" si="122"/>
        <v>--</v>
      </c>
      <c r="AH97" s="93" t="str">
        <f t="shared" si="122"/>
        <v>--</v>
      </c>
      <c r="AI97" s="93" t="str">
        <f t="shared" si="122"/>
        <v>--</v>
      </c>
      <c r="AJ97" s="93" t="str">
        <f t="shared" si="122"/>
        <v>--</v>
      </c>
      <c r="AK97" s="93" t="str">
        <f t="shared" si="122"/>
        <v>--</v>
      </c>
      <c r="AL97" s="93" t="str">
        <f t="shared" si="122"/>
        <v>--</v>
      </c>
      <c r="AM97" s="93" t="str">
        <f t="shared" si="122"/>
        <v>--</v>
      </c>
      <c r="AN97" s="93" t="str">
        <f t="shared" si="122"/>
        <v>--</v>
      </c>
      <c r="AO97" s="93" t="str">
        <f t="shared" si="122"/>
        <v>--</v>
      </c>
      <c r="AP97" s="93" t="str">
        <f t="shared" si="122"/>
        <v>--</v>
      </c>
      <c r="AQ97" s="93" t="str">
        <f t="shared" si="122"/>
        <v>--</v>
      </c>
      <c r="AR97" s="93" t="str">
        <f t="shared" si="122"/>
        <v>--</v>
      </c>
      <c r="AS97" s="93" t="str">
        <f t="shared" si="122"/>
        <v>--</v>
      </c>
      <c r="AT97" s="93" t="str">
        <f t="shared" si="122"/>
        <v>--</v>
      </c>
      <c r="AU97" s="93" t="str">
        <f t="shared" si="122"/>
        <v>--</v>
      </c>
      <c r="AV97" s="93" t="str">
        <f t="shared" si="122"/>
        <v>--</v>
      </c>
      <c r="AW97" s="93" t="str">
        <f t="shared" si="122"/>
        <v>--</v>
      </c>
      <c r="AX97" s="93" t="str">
        <f t="shared" si="122"/>
        <v>--</v>
      </c>
      <c r="AY97" s="93" t="str">
        <f t="shared" si="122"/>
        <v>--</v>
      </c>
      <c r="AZ97" s="93" t="str">
        <f t="shared" si="122"/>
        <v>--</v>
      </c>
      <c r="BA97" s="93" t="str">
        <f t="shared" si="122"/>
        <v>--</v>
      </c>
      <c r="BB97" s="93" t="str">
        <f t="shared" si="122"/>
        <v>--</v>
      </c>
      <c r="BC97" s="93" t="str">
        <f t="shared" si="122"/>
        <v>--</v>
      </c>
      <c r="BD97" s="93" t="str">
        <f t="shared" si="122"/>
        <v>--</v>
      </c>
      <c r="BE97" s="93" t="str">
        <f t="shared" si="122"/>
        <v>--</v>
      </c>
      <c r="BF97" s="93" t="str">
        <f t="shared" si="122"/>
        <v>--</v>
      </c>
      <c r="BG97" s="93" t="str">
        <f t="shared" si="122"/>
        <v>--</v>
      </c>
      <c r="BH97" s="93" t="str">
        <f t="shared" si="122"/>
        <v>--</v>
      </c>
      <c r="BI97" s="93" t="str">
        <f t="shared" si="122"/>
        <v>--</v>
      </c>
      <c r="BJ97" s="93" t="str">
        <f t="shared" si="122"/>
        <v>--</v>
      </c>
      <c r="BK97" s="93" t="str">
        <f t="shared" si="122"/>
        <v>--</v>
      </c>
      <c r="BL97" s="93" t="str">
        <f t="shared" si="122"/>
        <v>--</v>
      </c>
      <c r="BM97" s="93" t="str">
        <f t="shared" si="122"/>
        <v>--</v>
      </c>
      <c r="BN97" s="93" t="str">
        <f t="shared" si="122"/>
        <v>--</v>
      </c>
      <c r="BO97" s="93" t="str">
        <f t="shared" si="122"/>
        <v>--</v>
      </c>
      <c r="BP97" s="93" t="str">
        <f t="shared" ref="BP97:EA97" si="123">"--"</f>
        <v>--</v>
      </c>
      <c r="BQ97" s="93" t="str">
        <f t="shared" si="123"/>
        <v>--</v>
      </c>
      <c r="BR97" s="93" t="str">
        <f t="shared" si="123"/>
        <v>--</v>
      </c>
      <c r="BS97" s="93" t="str">
        <f t="shared" si="123"/>
        <v>--</v>
      </c>
      <c r="BT97" s="93" t="str">
        <f t="shared" si="123"/>
        <v>--</v>
      </c>
      <c r="BU97" s="93" t="str">
        <f t="shared" si="123"/>
        <v>--</v>
      </c>
      <c r="BV97" s="93" t="str">
        <f t="shared" si="123"/>
        <v>--</v>
      </c>
      <c r="BW97" s="93" t="str">
        <f t="shared" si="123"/>
        <v>--</v>
      </c>
      <c r="BX97" s="93" t="str">
        <f t="shared" si="123"/>
        <v>--</v>
      </c>
      <c r="BY97" s="93" t="str">
        <f t="shared" si="123"/>
        <v>--</v>
      </c>
      <c r="BZ97" s="93" t="str">
        <f t="shared" si="123"/>
        <v>--</v>
      </c>
      <c r="CA97" s="93" t="str">
        <f t="shared" si="123"/>
        <v>--</v>
      </c>
      <c r="CB97" s="93" t="str">
        <f t="shared" si="123"/>
        <v>--</v>
      </c>
      <c r="CC97" s="93" t="str">
        <f t="shared" si="123"/>
        <v>--</v>
      </c>
      <c r="CD97" s="93" t="str">
        <f t="shared" si="123"/>
        <v>--</v>
      </c>
      <c r="CE97" s="93" t="str">
        <f t="shared" si="123"/>
        <v>--</v>
      </c>
      <c r="CF97" s="93" t="str">
        <f t="shared" si="123"/>
        <v>--</v>
      </c>
      <c r="CG97" s="93" t="str">
        <f t="shared" si="123"/>
        <v>--</v>
      </c>
      <c r="CH97" s="93" t="str">
        <f t="shared" si="123"/>
        <v>--</v>
      </c>
      <c r="CI97" s="93" t="str">
        <f t="shared" si="123"/>
        <v>--</v>
      </c>
      <c r="CJ97" s="93" t="str">
        <f t="shared" si="123"/>
        <v>--</v>
      </c>
      <c r="CK97" s="93" t="str">
        <f t="shared" si="123"/>
        <v>--</v>
      </c>
      <c r="CL97" s="93" t="str">
        <f t="shared" si="123"/>
        <v>--</v>
      </c>
      <c r="CM97" s="93" t="str">
        <f t="shared" si="123"/>
        <v>--</v>
      </c>
      <c r="CN97" s="93" t="str">
        <f t="shared" si="123"/>
        <v>--</v>
      </c>
      <c r="CO97" s="93" t="str">
        <f t="shared" si="123"/>
        <v>--</v>
      </c>
      <c r="CP97" s="93" t="str">
        <f t="shared" si="123"/>
        <v>--</v>
      </c>
      <c r="CQ97" s="93" t="str">
        <f t="shared" si="123"/>
        <v>--</v>
      </c>
      <c r="CR97" s="93" t="str">
        <f t="shared" si="123"/>
        <v>--</v>
      </c>
      <c r="CS97" s="93" t="str">
        <f t="shared" si="123"/>
        <v>--</v>
      </c>
      <c r="CT97" s="93" t="str">
        <f t="shared" si="123"/>
        <v>--</v>
      </c>
      <c r="CU97" s="93" t="str">
        <f t="shared" si="123"/>
        <v>--</v>
      </c>
      <c r="CV97" s="93" t="str">
        <f t="shared" si="123"/>
        <v>--</v>
      </c>
      <c r="CW97" s="93" t="str">
        <f t="shared" si="123"/>
        <v>--</v>
      </c>
      <c r="CX97" s="93" t="str">
        <f t="shared" si="123"/>
        <v>--</v>
      </c>
      <c r="CY97" s="93" t="str">
        <f t="shared" si="123"/>
        <v>--</v>
      </c>
      <c r="CZ97" s="93" t="str">
        <f t="shared" si="123"/>
        <v>--</v>
      </c>
      <c r="DA97" s="93" t="str">
        <f t="shared" si="123"/>
        <v>--</v>
      </c>
      <c r="DB97" s="93" t="str">
        <f t="shared" si="123"/>
        <v>--</v>
      </c>
      <c r="DC97" s="93" t="str">
        <f t="shared" si="123"/>
        <v>--</v>
      </c>
      <c r="DD97" s="93" t="str">
        <f t="shared" si="123"/>
        <v>--</v>
      </c>
      <c r="DE97" s="93" t="str">
        <f t="shared" si="123"/>
        <v>--</v>
      </c>
      <c r="DF97" s="93" t="str">
        <f t="shared" si="123"/>
        <v>--</v>
      </c>
      <c r="DG97" s="93" t="str">
        <f t="shared" si="123"/>
        <v>--</v>
      </c>
      <c r="DH97" s="93" t="str">
        <f t="shared" si="123"/>
        <v>--</v>
      </c>
      <c r="DI97" s="93" t="str">
        <f t="shared" si="123"/>
        <v>--</v>
      </c>
      <c r="DJ97" s="93" t="str">
        <f t="shared" si="123"/>
        <v>--</v>
      </c>
      <c r="DK97" s="93" t="str">
        <f t="shared" si="123"/>
        <v>--</v>
      </c>
      <c r="DL97" s="93" t="str">
        <f t="shared" si="123"/>
        <v>--</v>
      </c>
      <c r="DM97" s="93" t="str">
        <f t="shared" si="123"/>
        <v>--</v>
      </c>
      <c r="DN97" s="93" t="str">
        <f t="shared" si="123"/>
        <v>--</v>
      </c>
      <c r="DO97" s="93" t="str">
        <f t="shared" si="123"/>
        <v>--</v>
      </c>
      <c r="DP97" s="93" t="str">
        <f t="shared" si="123"/>
        <v>--</v>
      </c>
      <c r="DQ97" s="93" t="str">
        <f t="shared" si="123"/>
        <v>--</v>
      </c>
      <c r="DR97" s="93" t="str">
        <f t="shared" si="123"/>
        <v>--</v>
      </c>
      <c r="DS97" s="93" t="str">
        <f t="shared" si="123"/>
        <v>--</v>
      </c>
      <c r="DT97" s="93" t="str">
        <f t="shared" si="123"/>
        <v>--</v>
      </c>
      <c r="DU97" s="93" t="str">
        <f t="shared" si="123"/>
        <v>--</v>
      </c>
      <c r="DV97" s="93" t="str">
        <f t="shared" si="123"/>
        <v>--</v>
      </c>
      <c r="DW97" s="93" t="str">
        <f t="shared" si="123"/>
        <v>--</v>
      </c>
      <c r="DX97" s="93" t="str">
        <f t="shared" si="123"/>
        <v>--</v>
      </c>
      <c r="DY97" s="93" t="str">
        <f t="shared" si="123"/>
        <v>--</v>
      </c>
      <c r="DZ97" s="93" t="str">
        <f t="shared" si="123"/>
        <v>--</v>
      </c>
      <c r="EA97" s="93" t="str">
        <f t="shared" si="123"/>
        <v>--</v>
      </c>
      <c r="EB97" s="93" t="str">
        <f t="shared" ref="EB97:GM97" si="124">"--"</f>
        <v>--</v>
      </c>
      <c r="EC97" s="93" t="str">
        <f t="shared" si="124"/>
        <v>--</v>
      </c>
      <c r="ED97" s="93" t="str">
        <f t="shared" si="124"/>
        <v>--</v>
      </c>
      <c r="EE97" s="93" t="str">
        <f t="shared" si="124"/>
        <v>--</v>
      </c>
      <c r="EF97" s="93" t="str">
        <f t="shared" si="124"/>
        <v>--</v>
      </c>
      <c r="EG97" s="93" t="str">
        <f t="shared" si="124"/>
        <v>--</v>
      </c>
      <c r="EH97" s="93" t="str">
        <f t="shared" si="124"/>
        <v>--</v>
      </c>
      <c r="EI97" s="93" t="str">
        <f t="shared" si="124"/>
        <v>--</v>
      </c>
      <c r="EJ97" s="93" t="str">
        <f t="shared" si="124"/>
        <v>--</v>
      </c>
      <c r="EK97" s="93" t="str">
        <f t="shared" si="124"/>
        <v>--</v>
      </c>
      <c r="EL97" s="93" t="str">
        <f t="shared" si="124"/>
        <v>--</v>
      </c>
      <c r="EM97" s="93" t="str">
        <f t="shared" si="124"/>
        <v>--</v>
      </c>
      <c r="EN97" s="93" t="str">
        <f t="shared" si="124"/>
        <v>--</v>
      </c>
      <c r="EO97" s="93" t="str">
        <f t="shared" si="124"/>
        <v>--</v>
      </c>
      <c r="EP97" s="93" t="str">
        <f t="shared" si="124"/>
        <v>--</v>
      </c>
      <c r="EQ97" s="93" t="str">
        <f t="shared" si="124"/>
        <v>--</v>
      </c>
      <c r="ER97" s="93" t="str">
        <f t="shared" si="124"/>
        <v>--</v>
      </c>
      <c r="ES97" s="93" t="str">
        <f t="shared" si="124"/>
        <v>--</v>
      </c>
      <c r="ET97" s="93" t="str">
        <f t="shared" si="124"/>
        <v>--</v>
      </c>
      <c r="EU97" s="93" t="str">
        <f t="shared" si="124"/>
        <v>--</v>
      </c>
      <c r="EV97" s="93" t="str">
        <f t="shared" si="124"/>
        <v>--</v>
      </c>
      <c r="EW97" s="93" t="str">
        <f t="shared" si="124"/>
        <v>--</v>
      </c>
      <c r="EX97" s="93" t="str">
        <f t="shared" si="124"/>
        <v>--</v>
      </c>
      <c r="EY97" s="93" t="str">
        <f t="shared" si="124"/>
        <v>--</v>
      </c>
      <c r="EZ97" s="93" t="str">
        <f t="shared" si="124"/>
        <v>--</v>
      </c>
      <c r="FA97" s="93" t="str">
        <f t="shared" si="124"/>
        <v>--</v>
      </c>
      <c r="FB97" s="93" t="str">
        <f t="shared" si="124"/>
        <v>--</v>
      </c>
      <c r="FC97" s="93" t="str">
        <f t="shared" si="124"/>
        <v>--</v>
      </c>
      <c r="FD97" s="93" t="str">
        <f t="shared" si="124"/>
        <v>--</v>
      </c>
      <c r="FE97" s="93" t="str">
        <f t="shared" si="124"/>
        <v>--</v>
      </c>
      <c r="FF97" s="93" t="str">
        <f t="shared" si="124"/>
        <v>--</v>
      </c>
      <c r="FG97" s="93" t="str">
        <f t="shared" si="124"/>
        <v>--</v>
      </c>
      <c r="FH97" s="93" t="str">
        <f t="shared" si="124"/>
        <v>--</v>
      </c>
      <c r="FI97" s="93" t="str">
        <f t="shared" si="124"/>
        <v>--</v>
      </c>
      <c r="FJ97" s="93" t="str">
        <f t="shared" si="124"/>
        <v>--</v>
      </c>
      <c r="FK97" s="93" t="str">
        <f t="shared" si="124"/>
        <v>--</v>
      </c>
      <c r="FL97" s="93" t="str">
        <f t="shared" si="124"/>
        <v>--</v>
      </c>
      <c r="FM97" s="93" t="str">
        <f t="shared" si="124"/>
        <v>--</v>
      </c>
      <c r="FN97" s="93" t="str">
        <f t="shared" si="124"/>
        <v>--</v>
      </c>
      <c r="FO97" s="93" t="str">
        <f t="shared" si="124"/>
        <v>--</v>
      </c>
      <c r="FP97" s="93" t="str">
        <f t="shared" si="124"/>
        <v>--</v>
      </c>
      <c r="FQ97" s="93" t="str">
        <f t="shared" si="124"/>
        <v>--</v>
      </c>
      <c r="FR97" s="93" t="str">
        <f t="shared" si="124"/>
        <v>--</v>
      </c>
      <c r="FS97" s="93" t="str">
        <f t="shared" si="124"/>
        <v>--</v>
      </c>
      <c r="FT97" s="93" t="str">
        <f t="shared" si="124"/>
        <v>--</v>
      </c>
      <c r="FU97" s="93" t="str">
        <f t="shared" si="124"/>
        <v>--</v>
      </c>
      <c r="FV97" s="93" t="str">
        <f t="shared" si="124"/>
        <v>--</v>
      </c>
      <c r="FW97" s="93" t="str">
        <f t="shared" si="124"/>
        <v>--</v>
      </c>
      <c r="FX97" s="93" t="str">
        <f t="shared" si="124"/>
        <v>--</v>
      </c>
      <c r="FY97" s="93" t="str">
        <f t="shared" si="124"/>
        <v>--</v>
      </c>
      <c r="FZ97" s="93" t="str">
        <f t="shared" si="124"/>
        <v>--</v>
      </c>
      <c r="GA97" s="93" t="str">
        <f t="shared" si="124"/>
        <v>--</v>
      </c>
      <c r="GB97" s="93" t="str">
        <f t="shared" si="124"/>
        <v>--</v>
      </c>
      <c r="GC97" s="93" t="str">
        <f t="shared" si="124"/>
        <v>--</v>
      </c>
      <c r="GD97" s="93" t="str">
        <f t="shared" si="124"/>
        <v>--</v>
      </c>
      <c r="GE97" s="93" t="str">
        <f t="shared" si="124"/>
        <v>--</v>
      </c>
      <c r="GF97" s="93" t="str">
        <f t="shared" si="124"/>
        <v>--</v>
      </c>
      <c r="GG97" s="93" t="str">
        <f t="shared" si="124"/>
        <v>--</v>
      </c>
      <c r="GH97" s="93" t="str">
        <f t="shared" si="124"/>
        <v>--</v>
      </c>
      <c r="GI97" s="93" t="str">
        <f t="shared" si="124"/>
        <v>--</v>
      </c>
      <c r="GJ97" s="93" t="str">
        <f t="shared" si="124"/>
        <v>--</v>
      </c>
      <c r="GK97" s="93" t="str">
        <f t="shared" si="124"/>
        <v>--</v>
      </c>
      <c r="GL97" s="93" t="str">
        <f t="shared" si="124"/>
        <v>--</v>
      </c>
      <c r="GM97" s="93" t="str">
        <f t="shared" si="124"/>
        <v>--</v>
      </c>
      <c r="GN97" s="93" t="str">
        <f t="shared" ref="GN97:IY97" si="125">"--"</f>
        <v>--</v>
      </c>
      <c r="GO97" s="93" t="str">
        <f t="shared" si="125"/>
        <v>--</v>
      </c>
      <c r="GP97" s="93" t="str">
        <f t="shared" si="125"/>
        <v>--</v>
      </c>
      <c r="GQ97" s="93" t="str">
        <f t="shared" si="125"/>
        <v>--</v>
      </c>
      <c r="GR97" s="93" t="str">
        <f t="shared" si="125"/>
        <v>--</v>
      </c>
      <c r="GS97" s="93" t="str">
        <f t="shared" si="125"/>
        <v>--</v>
      </c>
      <c r="GT97" s="93" t="str">
        <f t="shared" si="125"/>
        <v>--</v>
      </c>
      <c r="GU97" s="93" t="str">
        <f t="shared" si="125"/>
        <v>--</v>
      </c>
      <c r="GV97" s="93" t="str">
        <f t="shared" si="125"/>
        <v>--</v>
      </c>
      <c r="GW97" s="93" t="str">
        <f t="shared" si="125"/>
        <v>--</v>
      </c>
      <c r="GX97" s="93" t="str">
        <f t="shared" si="125"/>
        <v>--</v>
      </c>
      <c r="GY97" s="93" t="str">
        <f t="shared" si="125"/>
        <v>--</v>
      </c>
      <c r="GZ97" s="93" t="str">
        <f t="shared" si="125"/>
        <v>--</v>
      </c>
      <c r="HA97" s="93" t="str">
        <f t="shared" si="125"/>
        <v>--</v>
      </c>
      <c r="HB97" s="93" t="str">
        <f t="shared" si="125"/>
        <v>--</v>
      </c>
      <c r="HC97" s="93" t="str">
        <f t="shared" si="125"/>
        <v>--</v>
      </c>
      <c r="HD97" s="93" t="str">
        <f t="shared" si="125"/>
        <v>--</v>
      </c>
      <c r="HE97" s="93" t="str">
        <f t="shared" si="125"/>
        <v>--</v>
      </c>
      <c r="HF97" s="93" t="str">
        <f t="shared" si="125"/>
        <v>--</v>
      </c>
      <c r="HG97" s="93" t="str">
        <f t="shared" si="125"/>
        <v>--</v>
      </c>
      <c r="HH97" s="93" t="str">
        <f t="shared" si="125"/>
        <v>--</v>
      </c>
      <c r="HI97" s="94" t="str">
        <f t="shared" si="125"/>
        <v>--</v>
      </c>
      <c r="HJ97" s="94" t="str">
        <f t="shared" si="125"/>
        <v>--</v>
      </c>
      <c r="HK97" s="94" t="str">
        <f t="shared" si="125"/>
        <v>--</v>
      </c>
      <c r="HL97" s="94" t="str">
        <f t="shared" si="125"/>
        <v>--</v>
      </c>
      <c r="HM97" s="93" t="str">
        <f t="shared" si="125"/>
        <v>--</v>
      </c>
      <c r="HN97" s="93" t="str">
        <f t="shared" si="125"/>
        <v>--</v>
      </c>
      <c r="HO97" s="93" t="str">
        <f t="shared" si="125"/>
        <v>--</v>
      </c>
      <c r="HP97" s="93" t="str">
        <f t="shared" si="125"/>
        <v>--</v>
      </c>
      <c r="HQ97" s="93" t="str">
        <f t="shared" si="125"/>
        <v>--</v>
      </c>
      <c r="HR97" s="93" t="str">
        <f t="shared" si="125"/>
        <v>--</v>
      </c>
      <c r="HS97" s="93" t="str">
        <f t="shared" si="125"/>
        <v>--</v>
      </c>
      <c r="HT97" s="93" t="str">
        <f t="shared" si="125"/>
        <v>--</v>
      </c>
      <c r="HU97" s="93" t="str">
        <f t="shared" si="125"/>
        <v>--</v>
      </c>
      <c r="HV97" s="93" t="str">
        <f t="shared" si="125"/>
        <v>--</v>
      </c>
      <c r="HW97" s="93" t="str">
        <f t="shared" si="125"/>
        <v>--</v>
      </c>
      <c r="HX97" s="93" t="str">
        <f t="shared" si="125"/>
        <v>--</v>
      </c>
      <c r="HY97" s="93" t="str">
        <f t="shared" si="125"/>
        <v>--</v>
      </c>
      <c r="HZ97" s="93" t="str">
        <f t="shared" si="125"/>
        <v>--</v>
      </c>
      <c r="IA97" s="93" t="str">
        <f t="shared" si="125"/>
        <v>--</v>
      </c>
      <c r="IB97" s="93" t="str">
        <f t="shared" si="125"/>
        <v>--</v>
      </c>
      <c r="IC97" s="93" t="str">
        <f t="shared" si="125"/>
        <v>--</v>
      </c>
      <c r="ID97" s="93" t="str">
        <f t="shared" si="125"/>
        <v>--</v>
      </c>
      <c r="IE97" s="93" t="str">
        <f t="shared" si="125"/>
        <v>--</v>
      </c>
      <c r="IF97" s="93" t="str">
        <f t="shared" si="125"/>
        <v>--</v>
      </c>
      <c r="IG97" s="93" t="str">
        <f t="shared" si="125"/>
        <v>--</v>
      </c>
      <c r="IH97" s="93" t="str">
        <f t="shared" si="125"/>
        <v>--</v>
      </c>
      <c r="II97" s="93" t="str">
        <f t="shared" si="125"/>
        <v>--</v>
      </c>
      <c r="IJ97" s="93" t="str">
        <f t="shared" si="125"/>
        <v>--</v>
      </c>
      <c r="IK97" s="93" t="str">
        <f t="shared" si="125"/>
        <v>--</v>
      </c>
      <c r="IL97" s="93" t="str">
        <f t="shared" si="125"/>
        <v>--</v>
      </c>
      <c r="IM97" s="93" t="str">
        <f t="shared" si="125"/>
        <v>--</v>
      </c>
      <c r="IN97" s="93" t="str">
        <f t="shared" si="125"/>
        <v>--</v>
      </c>
      <c r="IO97" s="93" t="str">
        <f t="shared" si="125"/>
        <v>--</v>
      </c>
      <c r="IP97" s="93" t="str">
        <f t="shared" si="125"/>
        <v>--</v>
      </c>
      <c r="IQ97" s="93" t="str">
        <f t="shared" si="125"/>
        <v>--</v>
      </c>
      <c r="IR97" s="93" t="str">
        <f t="shared" si="125"/>
        <v>--</v>
      </c>
      <c r="IS97" s="93" t="str">
        <f t="shared" si="125"/>
        <v>--</v>
      </c>
      <c r="IT97" s="93" t="str">
        <f t="shared" si="125"/>
        <v>--</v>
      </c>
      <c r="IU97" s="93" t="str">
        <f t="shared" si="125"/>
        <v>--</v>
      </c>
      <c r="IV97" s="93" t="str">
        <f t="shared" si="125"/>
        <v>--</v>
      </c>
      <c r="IW97" s="184" t="str">
        <f t="shared" si="125"/>
        <v>--</v>
      </c>
      <c r="IX97" s="185" t="str">
        <f t="shared" si="125"/>
        <v>--</v>
      </c>
      <c r="IY97" s="184" t="str">
        <f t="shared" si="125"/>
        <v>--</v>
      </c>
      <c r="IZ97" s="184" t="str">
        <f t="shared" si="121"/>
        <v>--</v>
      </c>
      <c r="JA97" s="184" t="str">
        <f t="shared" si="121"/>
        <v>--</v>
      </c>
      <c r="JB97" s="184" t="str">
        <f t="shared" si="121"/>
        <v>--</v>
      </c>
      <c r="JC97" s="184" t="str">
        <f t="shared" si="121"/>
        <v>--</v>
      </c>
      <c r="JD97" s="184" t="str">
        <f t="shared" si="121"/>
        <v>--</v>
      </c>
      <c r="JE97" s="184" t="str">
        <f t="shared" si="121"/>
        <v>--</v>
      </c>
      <c r="JF97" s="184" t="str">
        <f t="shared" si="121"/>
        <v>--</v>
      </c>
      <c r="JG97" s="228">
        <v>7.4074074074074101</v>
      </c>
      <c r="JH97" s="228">
        <v>10.3305785123967</v>
      </c>
      <c r="JI97" s="228">
        <v>7.1748878923766801</v>
      </c>
      <c r="JJ97" s="228">
        <v>7.9365079365079403</v>
      </c>
      <c r="JK97" s="228">
        <v>9.4076655052264808</v>
      </c>
      <c r="JL97" s="228">
        <v>6.7510548523206797</v>
      </c>
      <c r="JM97" s="228">
        <v>12.2676579925651</v>
      </c>
      <c r="JN97" s="228">
        <v>21.4876033057851</v>
      </c>
      <c r="JO97" s="228">
        <v>13.004484304932699</v>
      </c>
      <c r="JP97" s="228">
        <v>18.253968253968299</v>
      </c>
      <c r="JQ97" s="228">
        <v>18.466898954703801</v>
      </c>
      <c r="JR97" s="228">
        <v>10.126582278480999</v>
      </c>
      <c r="JS97" s="228">
        <v>10.037174721189601</v>
      </c>
      <c r="JT97" s="228">
        <v>17.0833333333333</v>
      </c>
      <c r="JU97" s="228">
        <v>9.4170403587443996</v>
      </c>
      <c r="JV97" s="228">
        <v>13.492063492063499</v>
      </c>
      <c r="JW97" s="228">
        <v>19.7916666666667</v>
      </c>
      <c r="JX97" s="228">
        <v>8.8607594936708907</v>
      </c>
      <c r="JY97" s="228">
        <v>5.5762081784386703</v>
      </c>
      <c r="JZ97" s="228">
        <v>13.636363636363599</v>
      </c>
      <c r="KA97" s="228">
        <v>11.2107623318386</v>
      </c>
      <c r="KB97" s="257">
        <v>8.7301587301587293</v>
      </c>
      <c r="KC97" s="257">
        <v>10.452961672473901</v>
      </c>
      <c r="KD97" s="257">
        <v>9.7046413502109701</v>
      </c>
      <c r="KE97" s="228">
        <v>5.4545454545454604</v>
      </c>
      <c r="KF97" s="128" t="str">
        <f t="shared" si="78"/>
        <v>--</v>
      </c>
      <c r="KG97" s="228">
        <v>7.6233183856502196</v>
      </c>
      <c r="KH97" s="228">
        <v>3.8461538461538498</v>
      </c>
      <c r="KI97" s="128" t="str">
        <f t="shared" si="79"/>
        <v>--</v>
      </c>
      <c r="KJ97" s="228">
        <v>5.5084745762711904</v>
      </c>
      <c r="KK97" s="228">
        <v>4.4117647058823497</v>
      </c>
      <c r="KL97" s="228">
        <v>6.6115702479338898</v>
      </c>
      <c r="KM97" s="228">
        <v>7.1748878923766899</v>
      </c>
      <c r="KN97" s="228">
        <v>5.1383399209486198</v>
      </c>
      <c r="KO97" s="228">
        <v>8.0419580419580399</v>
      </c>
      <c r="KP97" s="228">
        <v>7.1729957805907203</v>
      </c>
      <c r="KQ97" s="230">
        <v>9.0196078431372602</v>
      </c>
      <c r="KR97" s="230">
        <v>3.9735099337748299</v>
      </c>
      <c r="KS97" s="230">
        <v>12.5490196078431</v>
      </c>
      <c r="KT97" s="230">
        <v>13.0434782608696</v>
      </c>
      <c r="KU97" s="230">
        <v>21.568627450980401</v>
      </c>
      <c r="KV97" s="230">
        <v>14.6666666666667</v>
      </c>
      <c r="KW97" s="230">
        <v>5.1181102362204696</v>
      </c>
      <c r="KX97" s="230">
        <v>1.98675496688742</v>
      </c>
      <c r="KY97" s="128" t="str">
        <f t="shared" si="119"/>
        <v>--</v>
      </c>
      <c r="KZ97" s="128" t="str">
        <f t="shared" si="119"/>
        <v>--</v>
      </c>
      <c r="LA97" s="230">
        <v>3.125</v>
      </c>
      <c r="LB97" s="128" t="str">
        <f t="shared" si="80"/>
        <v>--</v>
      </c>
      <c r="LC97" s="292">
        <v>40.458015267175533</v>
      </c>
      <c r="LD97" s="292">
        <v>19.081272084805654</v>
      </c>
      <c r="LE97" s="292">
        <v>23.622047244094482</v>
      </c>
      <c r="LF97" s="292">
        <v>14.937759336099594</v>
      </c>
      <c r="LG97" s="292">
        <v>28.618421052631586</v>
      </c>
      <c r="LH97" s="292">
        <v>16.412213740458007</v>
      </c>
      <c r="LI97" s="292">
        <v>16.382252559726972</v>
      </c>
      <c r="LJ97" s="292">
        <v>7.0833333333333348</v>
      </c>
      <c r="LK97" s="391">
        <v>28.837209302325586</v>
      </c>
      <c r="LL97" s="392">
        <v>19.487179487179493</v>
      </c>
      <c r="LM97" s="392">
        <v>13.846153846153847</v>
      </c>
      <c r="LN97" s="392">
        <v>5.5555555555555545</v>
      </c>
      <c r="LO97" s="391">
        <v>33.840304182509499</v>
      </c>
      <c r="LP97" s="392">
        <v>11.660777385159017</v>
      </c>
      <c r="LQ97" s="392">
        <v>21.653543307086615</v>
      </c>
      <c r="LR97" s="392">
        <v>9.5435684647302885</v>
      </c>
      <c r="LS97" s="392">
        <v>19.999999999999979</v>
      </c>
      <c r="LT97" s="392">
        <v>17.938931297709935</v>
      </c>
      <c r="LU97" s="392">
        <v>14.334470989761092</v>
      </c>
      <c r="LV97" s="392">
        <v>6.666666666666667</v>
      </c>
      <c r="LW97" s="392">
        <v>26.760563380281695</v>
      </c>
      <c r="LX97" s="392">
        <v>20.512820512820536</v>
      </c>
      <c r="LY97" s="392">
        <v>16.494845360824741</v>
      </c>
      <c r="LZ97" s="392">
        <v>12.413793103448272</v>
      </c>
      <c r="MA97" s="391">
        <v>41.153846153846168</v>
      </c>
      <c r="MB97" s="392">
        <v>35.460992907801433</v>
      </c>
      <c r="MC97" s="392">
        <v>37.154150197628468</v>
      </c>
      <c r="MD97" s="392">
        <v>32.780082987551879</v>
      </c>
      <c r="ME97" s="392">
        <v>33.112582781456965</v>
      </c>
      <c r="MF97" s="392">
        <v>31.800766283524894</v>
      </c>
      <c r="MG97" s="392">
        <v>31.05802047781571</v>
      </c>
      <c r="MH97" s="392">
        <v>20.502092050209196</v>
      </c>
      <c r="MI97" s="392">
        <v>43.192488262910821</v>
      </c>
      <c r="MJ97" s="392">
        <v>34.87179487179484</v>
      </c>
      <c r="MK97" s="392">
        <v>32.989690721649495</v>
      </c>
      <c r="ML97" s="392">
        <v>27.777777777777782</v>
      </c>
      <c r="MM97" s="378" t="str">
        <f t="shared" si="82"/>
        <v>--</v>
      </c>
      <c r="MN97" s="392">
        <v>28.01418439716311</v>
      </c>
      <c r="MO97" s="392">
        <v>35.433070866141733</v>
      </c>
      <c r="MP97" s="392">
        <v>36.929460580912853</v>
      </c>
      <c r="MQ97" s="378" t="str">
        <f t="shared" si="83"/>
        <v>--</v>
      </c>
      <c r="MR97" s="392">
        <v>20.61068702290077</v>
      </c>
      <c r="MS97" s="392">
        <v>22.525597269624569</v>
      </c>
      <c r="MT97" s="392">
        <v>21.338912133891213</v>
      </c>
      <c r="MU97" s="378" t="str">
        <f t="shared" si="84"/>
        <v>--</v>
      </c>
      <c r="MV97" s="392">
        <v>21.938775510204074</v>
      </c>
      <c r="MW97" s="392">
        <v>24.870466321243526</v>
      </c>
      <c r="MX97" s="392">
        <v>18.055555555555564</v>
      </c>
      <c r="MY97" s="391">
        <v>38.846153846153832</v>
      </c>
      <c r="MZ97" s="392">
        <v>29.787234042553195</v>
      </c>
      <c r="NA97" s="392">
        <v>30.314960629921245</v>
      </c>
      <c r="NB97" s="392">
        <v>26.141078838174266</v>
      </c>
      <c r="NC97" s="392">
        <v>36.754966887417233</v>
      </c>
      <c r="ND97" s="392">
        <v>31.034482758620697</v>
      </c>
      <c r="NE97" s="392">
        <v>29.010238907849843</v>
      </c>
      <c r="NF97" s="392">
        <v>18.333333333333343</v>
      </c>
      <c r="NG97" s="392">
        <v>45.754716981132084</v>
      </c>
      <c r="NH97" s="392">
        <v>27.319587628865989</v>
      </c>
      <c r="NI97" s="392">
        <v>28.350515463917528</v>
      </c>
      <c r="NJ97" s="392">
        <v>29.861111111111114</v>
      </c>
      <c r="NK97" s="391">
        <v>17.045454545454536</v>
      </c>
      <c r="NL97" s="392">
        <v>11.702127659574476</v>
      </c>
      <c r="NM97" s="392">
        <v>18.577075098814205</v>
      </c>
      <c r="NN97" s="392">
        <v>9.9585062240663902</v>
      </c>
      <c r="NO97" s="392">
        <v>13.531353135313539</v>
      </c>
      <c r="NP97" s="392">
        <v>12.260536398467435</v>
      </c>
      <c r="NQ97" s="392">
        <v>11.564625850340132</v>
      </c>
      <c r="NR97" s="392">
        <v>4.1666666666666687</v>
      </c>
      <c r="NS97" s="392">
        <v>16.279069767441868</v>
      </c>
      <c r="NT97" s="392">
        <v>11.734693877551019</v>
      </c>
      <c r="NU97" s="392">
        <v>10.769230769230765</v>
      </c>
      <c r="NV97" s="392">
        <v>5.5555555555555571</v>
      </c>
      <c r="NW97" s="391">
        <v>7.9545454545454604</v>
      </c>
      <c r="NX97" s="392">
        <v>7.0921985815602842</v>
      </c>
      <c r="NY97" s="392">
        <v>14.566929133858267</v>
      </c>
      <c r="NZ97" s="392">
        <v>10.788381742738594</v>
      </c>
      <c r="OA97" s="392">
        <v>8.6092715231788119</v>
      </c>
      <c r="OB97" s="392">
        <v>13.79310344827587</v>
      </c>
      <c r="OC97" s="392">
        <v>12.585034013605444</v>
      </c>
      <c r="OD97" s="392">
        <v>8.3333333333333304</v>
      </c>
      <c r="OE97" s="392">
        <v>12.264150943396224</v>
      </c>
      <c r="OF97" s="392">
        <v>12.820512820512818</v>
      </c>
      <c r="OG97" s="392">
        <v>16.494845360824737</v>
      </c>
      <c r="OH97" s="392">
        <v>13.194444444444446</v>
      </c>
      <c r="OI97" s="391">
        <v>10.984848484848483</v>
      </c>
      <c r="OJ97" s="392">
        <v>5.693950177935946</v>
      </c>
      <c r="OK97" s="392">
        <v>11.067193675889335</v>
      </c>
      <c r="OL97" s="392">
        <v>9.1286307053942011</v>
      </c>
      <c r="OM97" s="392">
        <v>12.871287128712877</v>
      </c>
      <c r="ON97" s="392">
        <v>10.344827586206899</v>
      </c>
      <c r="OO97" s="392">
        <v>13.94557823129252</v>
      </c>
      <c r="OP97" s="392">
        <v>4.1666666666666679</v>
      </c>
      <c r="OQ97" s="392">
        <v>14.084507042253517</v>
      </c>
      <c r="OR97" s="392">
        <v>9.8445595854922292</v>
      </c>
      <c r="OS97" s="392">
        <v>7.7319587628866007</v>
      </c>
      <c r="OT97" s="392">
        <v>7.6923076923076952</v>
      </c>
      <c r="OU97" s="378" t="str">
        <f t="shared" si="85"/>
        <v>--</v>
      </c>
      <c r="OV97" s="392">
        <v>10.992907801418447</v>
      </c>
      <c r="OW97" s="392">
        <v>19.920318725099598</v>
      </c>
      <c r="OX97" s="392">
        <v>24.896265560165979</v>
      </c>
      <c r="OY97" s="378" t="str">
        <f t="shared" si="86"/>
        <v>--</v>
      </c>
      <c r="OZ97" s="392">
        <v>8.0459770114942568</v>
      </c>
      <c r="PA97" s="392">
        <v>11.224489795918364</v>
      </c>
      <c r="PB97" s="392">
        <v>14.166666666666668</v>
      </c>
      <c r="PC97" s="378" t="str">
        <f t="shared" si="87"/>
        <v>--</v>
      </c>
      <c r="PD97" s="392">
        <v>10.824742268041245</v>
      </c>
      <c r="PE97" s="392">
        <v>13.917525773195878</v>
      </c>
      <c r="PF97" s="392">
        <v>13.888888888888895</v>
      </c>
      <c r="PG97" s="391">
        <v>19.083969465648856</v>
      </c>
      <c r="PH97" s="392">
        <v>10.992907801418442</v>
      </c>
      <c r="PI97" s="392">
        <v>18.253968253968239</v>
      </c>
      <c r="PJ97" s="392">
        <v>15.83333333333332</v>
      </c>
      <c r="PK97" s="392">
        <v>17.54966887417218</v>
      </c>
      <c r="PL97" s="392">
        <v>15.708812260536396</v>
      </c>
      <c r="PM97" s="392">
        <v>14.285714285714288</v>
      </c>
      <c r="PN97" s="392">
        <v>8.3682008368200815</v>
      </c>
      <c r="PO97" s="392">
        <v>22.748815165876778</v>
      </c>
      <c r="PP97" s="392">
        <v>17.857142857142865</v>
      </c>
      <c r="PQ97" s="392">
        <v>15.979381443298969</v>
      </c>
      <c r="PR97" s="392">
        <v>15.27777777777778</v>
      </c>
      <c r="PS97" s="391">
        <v>2.9850746268656718</v>
      </c>
      <c r="PT97" s="392">
        <v>5.263157894736846</v>
      </c>
      <c r="PU97" s="392">
        <v>9.5505617977528097</v>
      </c>
      <c r="PV97" s="392">
        <v>5.0359712230215834</v>
      </c>
      <c r="PW97" s="391">
        <v>11.557788944723617</v>
      </c>
      <c r="PX97" s="392">
        <v>11.64021164021165</v>
      </c>
      <c r="PY97" s="392">
        <v>13.636363636363635</v>
      </c>
      <c r="PZ97" s="392">
        <v>9.4202898550724647</v>
      </c>
      <c r="QA97" s="391">
        <v>20.81218274111675</v>
      </c>
      <c r="QB97" s="392">
        <v>15.957446808510646</v>
      </c>
      <c r="QC97" s="392">
        <v>15.819209039548026</v>
      </c>
      <c r="QD97" s="392">
        <v>7.1942446043165456</v>
      </c>
      <c r="QE97" s="391">
        <v>3.045685279187818</v>
      </c>
      <c r="QF97" s="392">
        <v>6.3157894736842115</v>
      </c>
      <c r="QG97" s="392">
        <v>11.931818181818182</v>
      </c>
      <c r="QH97" s="392">
        <v>11.510791366906474</v>
      </c>
      <c r="QI97" s="391">
        <v>15.891472868217056</v>
      </c>
      <c r="QJ97" s="392">
        <v>12.86764705882354</v>
      </c>
      <c r="QK97" s="392">
        <v>21.074380165289259</v>
      </c>
      <c r="QL97" s="392">
        <v>14.285714285714294</v>
      </c>
      <c r="QM97" s="378" t="str">
        <f t="shared" si="88"/>
        <v>--</v>
      </c>
      <c r="QN97" s="392">
        <v>18.181818181818183</v>
      </c>
      <c r="QO97" s="392">
        <v>15.384615384615385</v>
      </c>
      <c r="QP97" s="392">
        <v>11.440677966101697</v>
      </c>
      <c r="QQ97" s="378" t="str">
        <f t="shared" si="89"/>
        <v>--</v>
      </c>
      <c r="QR97" s="392">
        <v>14.210526315789478</v>
      </c>
      <c r="QS97" s="392">
        <v>21.111111111111111</v>
      </c>
      <c r="QT97" s="392">
        <v>17.266187050359711</v>
      </c>
      <c r="QU97" s="391">
        <v>14.396887159533071</v>
      </c>
      <c r="QV97" s="392">
        <v>12.132352941176473</v>
      </c>
      <c r="QW97" s="392">
        <v>15.767634854771778</v>
      </c>
      <c r="QX97" s="392">
        <v>9.5022624434389193</v>
      </c>
      <c r="QY97" s="378" t="str">
        <f t="shared" si="90"/>
        <v>--</v>
      </c>
      <c r="QZ97" s="392">
        <v>13.385826771653546</v>
      </c>
      <c r="RA97" s="392">
        <v>14.685314685314681</v>
      </c>
      <c r="RB97" s="392">
        <v>10.970464135021095</v>
      </c>
      <c r="RC97" s="378" t="str">
        <f t="shared" si="91"/>
        <v>--</v>
      </c>
      <c r="RD97" s="392">
        <v>9.9476439790575935</v>
      </c>
      <c r="RE97" s="392">
        <v>16.022099447513817</v>
      </c>
      <c r="RF97" s="392">
        <v>8.6330935251798611</v>
      </c>
    </row>
    <row r="98" spans="1:475" x14ac:dyDescent="0.25">
      <c r="A98" s="114" t="str">
        <f t="shared" si="120"/>
        <v>--</v>
      </c>
      <c r="B98" s="96" t="s">
        <v>172</v>
      </c>
      <c r="C98" s="96">
        <v>17.197452229299369</v>
      </c>
      <c r="D98" s="114">
        <v>25.806451612903228</v>
      </c>
      <c r="E98" s="114">
        <v>20.093457943925223</v>
      </c>
      <c r="F98" s="114">
        <v>19.642857142857135</v>
      </c>
      <c r="G98" s="114">
        <v>22.558922558922557</v>
      </c>
      <c r="H98" s="114">
        <v>23.300970873786408</v>
      </c>
      <c r="I98" s="114">
        <v>24.652777777777782</v>
      </c>
      <c r="J98" s="114">
        <v>19.256756756756765</v>
      </c>
      <c r="K98" s="114">
        <v>11.068702290076338</v>
      </c>
      <c r="L98" s="114">
        <v>31.660231660231641</v>
      </c>
      <c r="M98" s="114">
        <v>21.863799283154119</v>
      </c>
      <c r="N98" s="114">
        <v>11.111111111111118</v>
      </c>
      <c r="O98" s="114">
        <v>27.096774193548384</v>
      </c>
      <c r="P98" s="114">
        <v>14.634146341463419</v>
      </c>
      <c r="Q98" s="114">
        <v>7.6530612244897993</v>
      </c>
      <c r="R98" s="114">
        <v>63.461538461538446</v>
      </c>
      <c r="S98" s="114">
        <v>50.724637681159415</v>
      </c>
      <c r="T98" s="114">
        <v>36.448598130841106</v>
      </c>
      <c r="U98" s="114">
        <v>59.374999999999993</v>
      </c>
      <c r="V98" s="114">
        <v>49.662162162162161</v>
      </c>
      <c r="W98" s="114">
        <v>40.579710144927539</v>
      </c>
      <c r="X98" s="114">
        <v>56.140350877192986</v>
      </c>
      <c r="Y98" s="114">
        <v>45.454545454545467</v>
      </c>
      <c r="Z98" s="114">
        <v>29.501915708812252</v>
      </c>
      <c r="AA98" s="114">
        <v>56.25</v>
      </c>
      <c r="AB98" s="114">
        <v>49.462365591397841</v>
      </c>
      <c r="AC98" s="114">
        <v>32.093023255813961</v>
      </c>
      <c r="AD98" s="114">
        <v>56.410256410256416</v>
      </c>
      <c r="AE98" s="114">
        <v>44.390243902438996</v>
      </c>
      <c r="AF98" s="114">
        <v>28.205128205128222</v>
      </c>
      <c r="AG98" s="114">
        <v>44.303797468354446</v>
      </c>
      <c r="AH98" s="114">
        <v>32.258064516129046</v>
      </c>
      <c r="AI98" s="114">
        <v>23.831775700934578</v>
      </c>
      <c r="AJ98" s="114">
        <v>46.428571428571423</v>
      </c>
      <c r="AK98" s="114">
        <v>30.405405405405407</v>
      </c>
      <c r="AL98" s="114">
        <v>22.705314009661837</v>
      </c>
      <c r="AM98" s="114">
        <v>40.000000000000014</v>
      </c>
      <c r="AN98" s="114">
        <v>28.956228956228976</v>
      </c>
      <c r="AO98" s="114">
        <v>14.615384615384619</v>
      </c>
      <c r="AP98" s="114">
        <v>45.3125</v>
      </c>
      <c r="AQ98" s="114">
        <v>28.158844765342973</v>
      </c>
      <c r="AR98" s="114">
        <v>20.000000000000004</v>
      </c>
      <c r="AS98" s="114">
        <v>51.592356687898103</v>
      </c>
      <c r="AT98" s="114">
        <v>27.669902912621342</v>
      </c>
      <c r="AU98" s="114">
        <v>12.307692307692315</v>
      </c>
      <c r="AV98" s="114" t="s">
        <v>286</v>
      </c>
      <c r="AW98" s="114" t="s">
        <v>286</v>
      </c>
      <c r="AX98" s="114" t="s">
        <v>286</v>
      </c>
      <c r="AY98" s="114" t="s">
        <v>286</v>
      </c>
      <c r="AZ98" s="114" t="s">
        <v>286</v>
      </c>
      <c r="BA98" s="114" t="s">
        <v>286</v>
      </c>
      <c r="BB98" s="114" t="s">
        <v>286</v>
      </c>
      <c r="BC98" s="114" t="s">
        <v>286</v>
      </c>
      <c r="BD98" s="114" t="s">
        <v>286</v>
      </c>
      <c r="BE98" s="114" t="s">
        <v>286</v>
      </c>
      <c r="BF98" s="114">
        <v>22.743682310469318</v>
      </c>
      <c r="BG98" s="114">
        <v>21.86046511627907</v>
      </c>
      <c r="BH98" s="114" t="s">
        <v>286</v>
      </c>
      <c r="BI98" s="114">
        <v>16.585365853658537</v>
      </c>
      <c r="BJ98" s="114">
        <v>15.897435897435898</v>
      </c>
      <c r="BK98" s="114" t="s">
        <v>286</v>
      </c>
      <c r="BL98" s="114" t="s">
        <v>286</v>
      </c>
      <c r="BM98" s="114" t="s">
        <v>286</v>
      </c>
      <c r="BN98" s="114" t="s">
        <v>286</v>
      </c>
      <c r="BO98" s="114" t="s">
        <v>286</v>
      </c>
      <c r="BP98" s="114" t="s">
        <v>286</v>
      </c>
      <c r="BQ98" s="114" t="s">
        <v>286</v>
      </c>
      <c r="BR98" s="114" t="s">
        <v>286</v>
      </c>
      <c r="BS98" s="114" t="s">
        <v>286</v>
      </c>
      <c r="BT98" s="114" t="s">
        <v>286</v>
      </c>
      <c r="BU98" s="114">
        <v>34.296028880866452</v>
      </c>
      <c r="BV98" s="114">
        <v>20.930232558139537</v>
      </c>
      <c r="BW98" s="114" t="s">
        <v>286</v>
      </c>
      <c r="BX98" s="114">
        <v>28.780487804878057</v>
      </c>
      <c r="BY98" s="114">
        <v>19.999999999999996</v>
      </c>
      <c r="BZ98" s="114">
        <v>30.8641975308642</v>
      </c>
      <c r="CA98" s="114">
        <v>40.282685512367479</v>
      </c>
      <c r="CB98" s="114">
        <v>30.697674418604667</v>
      </c>
      <c r="CC98" s="114">
        <v>39.647577092511021</v>
      </c>
      <c r="CD98" s="114">
        <v>38.047138047138034</v>
      </c>
      <c r="CE98" s="114">
        <v>41.545893719806749</v>
      </c>
      <c r="CF98" s="114">
        <v>40.677966101694906</v>
      </c>
      <c r="CG98" s="114">
        <v>37.541528239202677</v>
      </c>
      <c r="CH98" s="114">
        <v>30.651340996168599</v>
      </c>
      <c r="CI98" s="114">
        <v>36.53846153846154</v>
      </c>
      <c r="CJ98" s="114">
        <v>34.999999999999986</v>
      </c>
      <c r="CK98" s="114">
        <v>29.166666666666647</v>
      </c>
      <c r="CL98" s="114">
        <v>35.256410256410248</v>
      </c>
      <c r="CM98" s="114">
        <v>24.878048780487806</v>
      </c>
      <c r="CN98" s="114">
        <v>23.857868020304569</v>
      </c>
      <c r="CO98" s="114">
        <v>8.2278481012658258</v>
      </c>
      <c r="CP98" s="114">
        <v>14.946619217081853</v>
      </c>
      <c r="CQ98" s="114">
        <v>14.953271028037378</v>
      </c>
      <c r="CR98" s="114">
        <v>11.453744493392062</v>
      </c>
      <c r="CS98" s="114">
        <v>11.111111111111112</v>
      </c>
      <c r="CT98" s="114">
        <v>11.057692307692308</v>
      </c>
      <c r="CU98" s="114">
        <v>14.335664335664344</v>
      </c>
      <c r="CV98" s="114">
        <v>11.036789297658871</v>
      </c>
      <c r="CW98" s="114">
        <v>9.1603053435114568</v>
      </c>
      <c r="CX98" s="114">
        <v>9.3877551020408188</v>
      </c>
      <c r="CY98" s="114">
        <v>19.636363636363633</v>
      </c>
      <c r="CZ98" s="114">
        <v>10.900473933649296</v>
      </c>
      <c r="DA98" s="114">
        <v>8.1632653061224509</v>
      </c>
      <c r="DB98" s="114">
        <v>9.8039215686274517</v>
      </c>
      <c r="DC98" s="114">
        <v>10.152284263959388</v>
      </c>
      <c r="DD98" s="114" t="s">
        <v>286</v>
      </c>
      <c r="DE98" s="114" t="s">
        <v>286</v>
      </c>
      <c r="DF98" s="114" t="s">
        <v>286</v>
      </c>
      <c r="DG98" s="114" t="s">
        <v>286</v>
      </c>
      <c r="DH98" s="114" t="s">
        <v>286</v>
      </c>
      <c r="DI98" s="114" t="s">
        <v>286</v>
      </c>
      <c r="DJ98" s="114" t="s">
        <v>286</v>
      </c>
      <c r="DK98" s="114" t="s">
        <v>286</v>
      </c>
      <c r="DL98" s="114" t="s">
        <v>286</v>
      </c>
      <c r="DM98" s="114">
        <v>64.980544747081723</v>
      </c>
      <c r="DN98" s="114">
        <v>49.82078853046594</v>
      </c>
      <c r="DO98" s="114">
        <v>30.555555555555564</v>
      </c>
      <c r="DP98" s="114">
        <v>57.516339869281047</v>
      </c>
      <c r="DQ98" s="114">
        <v>40.196078431372563</v>
      </c>
      <c r="DR98" s="114">
        <v>22.564102564102569</v>
      </c>
      <c r="DS98" s="114" t="s">
        <v>286</v>
      </c>
      <c r="DT98" s="114" t="s">
        <v>286</v>
      </c>
      <c r="DU98" s="114" t="s">
        <v>286</v>
      </c>
      <c r="DV98" s="114" t="s">
        <v>286</v>
      </c>
      <c r="DW98" s="114" t="s">
        <v>286</v>
      </c>
      <c r="DX98" s="114" t="s">
        <v>286</v>
      </c>
      <c r="DY98" s="114" t="s">
        <v>286</v>
      </c>
      <c r="DZ98" s="114" t="s">
        <v>286</v>
      </c>
      <c r="EA98" s="114" t="s">
        <v>286</v>
      </c>
      <c r="EB98" s="114">
        <v>54.263565891472886</v>
      </c>
      <c r="EC98" s="114">
        <v>60.791366906474828</v>
      </c>
      <c r="ED98" s="114">
        <v>44.444444444444429</v>
      </c>
      <c r="EE98" s="114">
        <v>51.973684210526322</v>
      </c>
      <c r="EF98" s="114">
        <v>47.783251231527125</v>
      </c>
      <c r="EG98" s="114">
        <v>38.775510204081634</v>
      </c>
      <c r="EH98" s="114">
        <v>4.9382716049382722</v>
      </c>
      <c r="EI98" s="114">
        <v>7.8014184397163122</v>
      </c>
      <c r="EJ98" s="114">
        <v>10.280373831775707</v>
      </c>
      <c r="EK98" s="114">
        <v>2.1834061135371181</v>
      </c>
      <c r="EL98" s="114">
        <v>6.060606060606065</v>
      </c>
      <c r="EM98" s="114">
        <v>8.2125603864734291</v>
      </c>
      <c r="EN98" s="114">
        <v>2.3809523809523823</v>
      </c>
      <c r="EO98" s="114">
        <v>3.6789297658862892</v>
      </c>
      <c r="EP98" s="114">
        <v>5.3231939163498128</v>
      </c>
      <c r="EQ98" s="114">
        <v>2.3076923076923093</v>
      </c>
      <c r="ER98" s="114">
        <v>4.2857142857142865</v>
      </c>
      <c r="ES98" s="114">
        <v>7.4074074074074074</v>
      </c>
      <c r="ET98" s="114">
        <v>3.2258064516129052</v>
      </c>
      <c r="EU98" s="114">
        <v>3.8834951456310693</v>
      </c>
      <c r="EV98" s="114">
        <v>7.6530612244897966</v>
      </c>
      <c r="EW98" s="114">
        <v>7.5000000000000018</v>
      </c>
      <c r="EX98" s="114">
        <v>8.2437275985663039</v>
      </c>
      <c r="EY98" s="114">
        <v>5.2132701421800967</v>
      </c>
      <c r="EZ98" s="114">
        <v>5.7017543859649154</v>
      </c>
      <c r="FA98" s="114">
        <v>11.643835616438357</v>
      </c>
      <c r="FB98" s="114">
        <v>5.8536585365853711</v>
      </c>
      <c r="FC98" s="114">
        <v>6.5068493150684974</v>
      </c>
      <c r="FD98" s="114">
        <v>7.9037800687285138</v>
      </c>
      <c r="FE98" s="114">
        <v>4.5627376425855504</v>
      </c>
      <c r="FF98" s="114">
        <v>7.7821011673151759</v>
      </c>
      <c r="FG98" s="114">
        <v>6.5217391304347849</v>
      </c>
      <c r="FH98" s="114">
        <v>4.694835680751174</v>
      </c>
      <c r="FI98" s="114">
        <v>6.535947712418305</v>
      </c>
      <c r="FJ98" s="114">
        <v>7.8817733990147776</v>
      </c>
      <c r="FK98" s="114">
        <v>5.1020408163265323</v>
      </c>
      <c r="FL98" s="114">
        <v>15.384615384615387</v>
      </c>
      <c r="FM98" s="114">
        <v>26.258992805755394</v>
      </c>
      <c r="FN98" s="114">
        <v>24.40191387559809</v>
      </c>
      <c r="FO98" s="114">
        <v>17.62114537444933</v>
      </c>
      <c r="FP98" s="114">
        <v>21.91780821917807</v>
      </c>
      <c r="FQ98" s="114">
        <v>25.603864734299506</v>
      </c>
      <c r="FR98" s="114">
        <v>12.802768166089965</v>
      </c>
      <c r="FS98" s="114">
        <v>23.183391003460208</v>
      </c>
      <c r="FT98" s="114">
        <v>20.912547528517099</v>
      </c>
      <c r="FU98" s="114">
        <v>12.890625000000004</v>
      </c>
      <c r="FV98" s="114">
        <v>18.411552346570403</v>
      </c>
      <c r="FW98" s="114">
        <v>14.485981308411214</v>
      </c>
      <c r="FX98" s="114">
        <v>15.131578947368427</v>
      </c>
      <c r="FY98" s="114">
        <v>12.376237623762373</v>
      </c>
      <c r="FZ98" s="114">
        <v>10.769230769230768</v>
      </c>
      <c r="GA98" s="114">
        <v>35.897435897435884</v>
      </c>
      <c r="GB98" s="114">
        <v>36.690647482014413</v>
      </c>
      <c r="GC98" s="114">
        <v>26.666666666666668</v>
      </c>
      <c r="GD98" s="114">
        <v>36.44444444444445</v>
      </c>
      <c r="GE98" s="114">
        <v>30.240549828178697</v>
      </c>
      <c r="GF98" s="114">
        <v>25.603864734299524</v>
      </c>
      <c r="GG98" s="114">
        <v>26.041666666666671</v>
      </c>
      <c r="GH98" s="114">
        <v>27.147766323024037</v>
      </c>
      <c r="GI98" s="114">
        <v>19.011406844106467</v>
      </c>
      <c r="GJ98" s="114">
        <v>28.346456692913389</v>
      </c>
      <c r="GK98" s="114">
        <v>23.91304347826085</v>
      </c>
      <c r="GL98" s="114">
        <v>17.757009345794394</v>
      </c>
      <c r="GM98" s="114">
        <v>27.516778523489947</v>
      </c>
      <c r="GN98" s="114">
        <v>25.373134328358205</v>
      </c>
      <c r="GO98" s="114">
        <v>16.836734693877553</v>
      </c>
      <c r="GP98" s="114">
        <v>3.184713375796179</v>
      </c>
      <c r="GQ98" s="114">
        <v>20.863309352517994</v>
      </c>
      <c r="GR98" s="114">
        <v>31.75355450236966</v>
      </c>
      <c r="GS98" s="114">
        <v>3.982300884955754</v>
      </c>
      <c r="GT98" s="114">
        <v>19.520547945205472</v>
      </c>
      <c r="GU98" s="114">
        <v>28.640776699029139</v>
      </c>
      <c r="GV98" s="114">
        <v>7.5601374570446653</v>
      </c>
      <c r="GW98" s="114">
        <v>11.578947368421053</v>
      </c>
      <c r="GX98" s="114">
        <v>19.157088122605373</v>
      </c>
      <c r="GY98" s="114">
        <v>5.8365758754863792</v>
      </c>
      <c r="GZ98" s="114">
        <v>14.801444043321318</v>
      </c>
      <c r="HA98" s="114">
        <v>21.495327102803738</v>
      </c>
      <c r="HB98" s="114">
        <v>7.2847682119205333</v>
      </c>
      <c r="HC98" s="114">
        <v>10.945273631840802</v>
      </c>
      <c r="HD98" s="114">
        <v>18.367346938775505</v>
      </c>
      <c r="HE98" s="114" t="s">
        <v>286</v>
      </c>
      <c r="HF98" s="114" t="s">
        <v>286</v>
      </c>
      <c r="HG98" s="114" t="s">
        <v>286</v>
      </c>
      <c r="HH98" s="114" t="s">
        <v>286</v>
      </c>
      <c r="HI98" s="121" t="s">
        <v>286</v>
      </c>
      <c r="HJ98" s="121" t="s">
        <v>286</v>
      </c>
      <c r="HK98" s="121" t="s">
        <v>286</v>
      </c>
      <c r="HL98" s="121" t="s">
        <v>286</v>
      </c>
      <c r="HM98" s="114" t="s">
        <v>286</v>
      </c>
      <c r="HN98" s="114" t="s">
        <v>286</v>
      </c>
      <c r="HO98" s="114">
        <v>8.2733812949640253</v>
      </c>
      <c r="HP98" s="114">
        <v>12.616822429906541</v>
      </c>
      <c r="HQ98" s="122" t="s">
        <v>286</v>
      </c>
      <c r="HR98" s="114">
        <v>7.8431372549019667</v>
      </c>
      <c r="HS98" s="114">
        <v>13.917525773195877</v>
      </c>
      <c r="HT98" s="114">
        <v>9.6774193548387153</v>
      </c>
      <c r="HU98" s="114">
        <v>11.552346570397109</v>
      </c>
      <c r="HV98" s="114">
        <v>7.547169811320753</v>
      </c>
      <c r="HW98" s="114">
        <v>13.777777777777775</v>
      </c>
      <c r="HX98" s="114">
        <v>12.413793103448278</v>
      </c>
      <c r="HY98" s="114">
        <v>9.2233009708737796</v>
      </c>
      <c r="HZ98" s="114">
        <v>10.034602076124564</v>
      </c>
      <c r="IA98" s="114">
        <v>8.1355932203389845</v>
      </c>
      <c r="IB98" s="114">
        <v>6.4638783269961966</v>
      </c>
      <c r="IC98" s="114">
        <v>15.936254980079692</v>
      </c>
      <c r="ID98" s="114">
        <v>9.3525179856115024</v>
      </c>
      <c r="IE98" s="114">
        <v>4.6511627906976765</v>
      </c>
      <c r="IF98" s="114">
        <v>20.000000000000014</v>
      </c>
      <c r="IG98" s="114">
        <v>7.8817733990147838</v>
      </c>
      <c r="IH98" s="114">
        <v>9.1836734693877524</v>
      </c>
      <c r="II98" s="114">
        <v>3.2258064516129021</v>
      </c>
      <c r="IJ98" s="114">
        <v>5.4347826086956532</v>
      </c>
      <c r="IK98" s="114">
        <v>9.3896713615023515</v>
      </c>
      <c r="IL98" s="114">
        <v>4.0358744394618817</v>
      </c>
      <c r="IM98" s="114">
        <v>7.6124567474048428</v>
      </c>
      <c r="IN98" s="114">
        <v>3.4146341463414647</v>
      </c>
      <c r="IO98" s="114">
        <v>7.5862068965517278</v>
      </c>
      <c r="IP98" s="114">
        <v>6.849315068493155</v>
      </c>
      <c r="IQ98" s="114">
        <v>4.5627376425855548</v>
      </c>
      <c r="IR98" s="114">
        <v>8.3999999999999986</v>
      </c>
      <c r="IS98" s="114">
        <v>6.1818181818181843</v>
      </c>
      <c r="IT98" s="114">
        <v>4.2056074766355156</v>
      </c>
      <c r="IU98" s="114">
        <v>8.1081081081081106</v>
      </c>
      <c r="IV98" s="114">
        <v>5.9405940594059414</v>
      </c>
      <c r="IW98" s="114">
        <v>4.6153846153846168</v>
      </c>
      <c r="IX98" s="114" t="str">
        <f t="shared" si="121"/>
        <v>--</v>
      </c>
      <c r="IY98" s="114" t="str">
        <f t="shared" si="121"/>
        <v>--</v>
      </c>
      <c r="IZ98" s="114" t="str">
        <f t="shared" si="121"/>
        <v>--</v>
      </c>
      <c r="JA98" s="114" t="str">
        <f t="shared" si="121"/>
        <v>--</v>
      </c>
      <c r="JB98" s="114" t="str">
        <f t="shared" si="121"/>
        <v>--</v>
      </c>
      <c r="JC98" s="114" t="str">
        <f t="shared" si="121"/>
        <v>--</v>
      </c>
      <c r="JD98" s="114" t="str">
        <f t="shared" si="121"/>
        <v>--</v>
      </c>
      <c r="JE98" s="114" t="str">
        <f t="shared" si="121"/>
        <v>--</v>
      </c>
      <c r="JF98" s="114" t="str">
        <f t="shared" si="121"/>
        <v>--</v>
      </c>
      <c r="JG98" s="228">
        <v>1.55440414507772</v>
      </c>
      <c r="JH98" s="228">
        <v>7.5376884422110599</v>
      </c>
      <c r="JI98" s="228">
        <v>6.5</v>
      </c>
      <c r="JJ98" s="228">
        <v>7.8125</v>
      </c>
      <c r="JK98" s="228">
        <v>6.6666666666666696</v>
      </c>
      <c r="JL98" s="228">
        <v>4.32098765432099</v>
      </c>
      <c r="JM98" s="228">
        <v>10.3626943005181</v>
      </c>
      <c r="JN98" s="228">
        <v>8.5427135678392006</v>
      </c>
      <c r="JO98" s="228">
        <v>10.5</v>
      </c>
      <c r="JP98" s="228">
        <v>10.15625</v>
      </c>
      <c r="JQ98" s="228">
        <v>12.707182320442</v>
      </c>
      <c r="JR98" s="228">
        <v>10.493827160493799</v>
      </c>
      <c r="JS98" s="228">
        <v>12.435233160621801</v>
      </c>
      <c r="JT98" s="228">
        <v>9.5477386934673394</v>
      </c>
      <c r="JU98" s="228">
        <v>8.5</v>
      </c>
      <c r="JV98" s="228">
        <v>16.40625</v>
      </c>
      <c r="JW98" s="228">
        <v>11.602209944751401</v>
      </c>
      <c r="JX98" s="228">
        <v>9.8765432098765409</v>
      </c>
      <c r="JY98" s="228">
        <v>1.55440414507772</v>
      </c>
      <c r="JZ98" s="228">
        <v>7.0351758793969896</v>
      </c>
      <c r="KA98" s="228">
        <v>11.5</v>
      </c>
      <c r="KB98" s="257">
        <v>6.25</v>
      </c>
      <c r="KC98" s="257">
        <v>7.7348066298342504</v>
      </c>
      <c r="KD98" s="257">
        <v>8.0246913580246897</v>
      </c>
      <c r="KE98" s="228">
        <v>1.5463917525773201</v>
      </c>
      <c r="KF98" s="128" t="str">
        <f t="shared" si="78"/>
        <v>--</v>
      </c>
      <c r="KG98" s="228">
        <v>10.4477611940299</v>
      </c>
      <c r="KH98" s="228">
        <v>3.125</v>
      </c>
      <c r="KI98" s="128" t="str">
        <f t="shared" si="79"/>
        <v>--</v>
      </c>
      <c r="KJ98" s="228">
        <v>7.3170731707317103</v>
      </c>
      <c r="KK98" s="228">
        <v>6.2176165803108798</v>
      </c>
      <c r="KL98" s="228">
        <v>4.0201005025125598</v>
      </c>
      <c r="KM98" s="228">
        <v>4.5</v>
      </c>
      <c r="KN98" s="228">
        <v>4.65116279069768</v>
      </c>
      <c r="KO98" s="228">
        <v>6.5934065934065904</v>
      </c>
      <c r="KP98" s="228">
        <v>4.32098765432099</v>
      </c>
      <c r="KQ98" s="230">
        <v>5.4945054945054999</v>
      </c>
      <c r="KR98" s="230">
        <v>9.9415204678362592</v>
      </c>
      <c r="KS98" s="230">
        <v>12.0879120879121</v>
      </c>
      <c r="KT98" s="230">
        <v>14.0350877192982</v>
      </c>
      <c r="KU98" s="230">
        <v>15</v>
      </c>
      <c r="KV98" s="230">
        <v>16.9590643274854</v>
      </c>
      <c r="KW98" s="230">
        <v>1.64835164835165</v>
      </c>
      <c r="KX98" s="230">
        <v>3.5087719298245599</v>
      </c>
      <c r="KY98" s="128" t="str">
        <f t="shared" si="119"/>
        <v>--</v>
      </c>
      <c r="KZ98" s="128" t="str">
        <f t="shared" si="119"/>
        <v>--</v>
      </c>
      <c r="LA98" s="230">
        <v>7.10382513661202</v>
      </c>
      <c r="LB98" s="128" t="str">
        <f t="shared" si="80"/>
        <v>--</v>
      </c>
      <c r="LC98" s="292">
        <v>37.69633507853402</v>
      </c>
      <c r="LD98" s="292">
        <v>19.095477386934675</v>
      </c>
      <c r="LE98" s="292">
        <v>18.686868686868682</v>
      </c>
      <c r="LF98" s="292">
        <v>11.057692307692317</v>
      </c>
      <c r="LG98" s="292">
        <v>38.505747126436788</v>
      </c>
      <c r="LH98" s="292">
        <v>17.692307692307697</v>
      </c>
      <c r="LI98" s="292">
        <v>12.834224598930488</v>
      </c>
      <c r="LJ98" s="292">
        <v>7.9096045197740112</v>
      </c>
      <c r="LK98" s="391">
        <v>30.555555555555568</v>
      </c>
      <c r="LL98" s="392">
        <v>17.948717948717963</v>
      </c>
      <c r="LM98" s="392">
        <v>12.31343283582089</v>
      </c>
      <c r="LN98" s="392">
        <v>8.0508474576271176</v>
      </c>
      <c r="LO98" s="391">
        <v>26.701570680628272</v>
      </c>
      <c r="LP98" s="392">
        <v>12.437810945273633</v>
      </c>
      <c r="LQ98" s="392">
        <v>15.656565656565661</v>
      </c>
      <c r="LR98" s="392">
        <v>7.2115384615384599</v>
      </c>
      <c r="LS98" s="392">
        <v>23.563218390804604</v>
      </c>
      <c r="LT98" s="392">
        <v>18.461538461538463</v>
      </c>
      <c r="LU98" s="392">
        <v>16.577540106951862</v>
      </c>
      <c r="LV98" s="392">
        <v>10.169491525423727</v>
      </c>
      <c r="LW98" s="392">
        <v>17.209302325581394</v>
      </c>
      <c r="LX98" s="392">
        <v>14.163090128755368</v>
      </c>
      <c r="LY98" s="392">
        <v>13.432835820895525</v>
      </c>
      <c r="LZ98" s="392">
        <v>9.3220338983050901</v>
      </c>
      <c r="MA98" s="391">
        <v>41.361256544502638</v>
      </c>
      <c r="MB98" s="392">
        <v>32.000000000000007</v>
      </c>
      <c r="MC98" s="392">
        <v>29.441624365482241</v>
      </c>
      <c r="MD98" s="392">
        <v>23.076923076923091</v>
      </c>
      <c r="ME98" s="392">
        <v>47.976878612716774</v>
      </c>
      <c r="MF98" s="392">
        <v>28.461538461538467</v>
      </c>
      <c r="MG98" s="392">
        <v>30.481283422459899</v>
      </c>
      <c r="MH98" s="392">
        <v>34.463276836158194</v>
      </c>
      <c r="MI98" s="392">
        <v>33.644859813084139</v>
      </c>
      <c r="MJ98" s="392">
        <v>40.343347639484968</v>
      </c>
      <c r="MK98" s="392">
        <v>30.30303030303029</v>
      </c>
      <c r="ML98" s="392">
        <v>26.382978723404268</v>
      </c>
      <c r="MM98" s="378" t="str">
        <f t="shared" si="82"/>
        <v>--</v>
      </c>
      <c r="MN98" s="392">
        <v>12.437810945273636</v>
      </c>
      <c r="MO98" s="392">
        <v>20.707070707070702</v>
      </c>
      <c r="MP98" s="392">
        <v>23.188405797101449</v>
      </c>
      <c r="MQ98" s="378" t="str">
        <f t="shared" si="83"/>
        <v>--</v>
      </c>
      <c r="MR98" s="392">
        <v>21.538461538461537</v>
      </c>
      <c r="MS98" s="392">
        <v>23.52941176470587</v>
      </c>
      <c r="MT98" s="392">
        <v>23.163841807909606</v>
      </c>
      <c r="MU98" s="378" t="str">
        <f t="shared" si="84"/>
        <v>--</v>
      </c>
      <c r="MV98" s="392">
        <v>25.531914893616996</v>
      </c>
      <c r="MW98" s="392">
        <v>29.104477611940307</v>
      </c>
      <c r="MX98" s="392">
        <v>23.305084745762706</v>
      </c>
      <c r="MY98" s="391">
        <v>39.267015706806284</v>
      </c>
      <c r="MZ98" s="392">
        <v>24.499999999999996</v>
      </c>
      <c r="NA98" s="392">
        <v>22.72727272727273</v>
      </c>
      <c r="NB98" s="392">
        <v>19.323671497584545</v>
      </c>
      <c r="NC98" s="392">
        <v>42.528735632183903</v>
      </c>
      <c r="ND98" s="392">
        <v>31.538461538461537</v>
      </c>
      <c r="NE98" s="392">
        <v>29.411764705882362</v>
      </c>
      <c r="NF98" s="392">
        <v>24.431818181818187</v>
      </c>
      <c r="NG98" s="392">
        <v>38.497652582159638</v>
      </c>
      <c r="NH98" s="392">
        <v>38.034188034187999</v>
      </c>
      <c r="NI98" s="392">
        <v>30.711610486891399</v>
      </c>
      <c r="NJ98" s="392">
        <v>26.271186440677955</v>
      </c>
      <c r="NK98" s="391">
        <v>12.698412698412703</v>
      </c>
      <c r="NL98" s="392">
        <v>13.500000000000004</v>
      </c>
      <c r="NM98" s="392">
        <v>11.111111111111118</v>
      </c>
      <c r="NN98" s="392">
        <v>8.6538461538461569</v>
      </c>
      <c r="NO98" s="392">
        <v>20.8092485549133</v>
      </c>
      <c r="NP98" s="392">
        <v>12.878787878787877</v>
      </c>
      <c r="NQ98" s="392">
        <v>11.764705882352949</v>
      </c>
      <c r="NR98" s="392">
        <v>7.9545454545454533</v>
      </c>
      <c r="NS98" s="392">
        <v>13.425925925925924</v>
      </c>
      <c r="NT98" s="392">
        <v>9.3617021276595764</v>
      </c>
      <c r="NU98" s="392">
        <v>8.208955223880599</v>
      </c>
      <c r="NV98" s="392">
        <v>6.3559322033898313</v>
      </c>
      <c r="NW98" s="391">
        <v>5.8201058201058213</v>
      </c>
      <c r="NX98" s="392">
        <v>10.447761194029853</v>
      </c>
      <c r="NY98" s="392">
        <v>14.213197969543149</v>
      </c>
      <c r="NZ98" s="392">
        <v>6.2801932367149798</v>
      </c>
      <c r="OA98" s="392">
        <v>11.494252873563214</v>
      </c>
      <c r="OB98" s="392">
        <v>9.8484848484848495</v>
      </c>
      <c r="OC98" s="392">
        <v>13.368983957219251</v>
      </c>
      <c r="OD98" s="392">
        <v>10.795454545454547</v>
      </c>
      <c r="OE98" s="392">
        <v>6.9767441860465143</v>
      </c>
      <c r="OF98" s="392">
        <v>8.5106382978723438</v>
      </c>
      <c r="OG98" s="392">
        <v>14.981273408239701</v>
      </c>
      <c r="OH98" s="392">
        <v>8.8983050847457665</v>
      </c>
      <c r="OI98" s="391">
        <v>11.052631578947379</v>
      </c>
      <c r="OJ98" s="392">
        <v>6.0000000000000018</v>
      </c>
      <c r="OK98" s="392">
        <v>11.616161616161623</v>
      </c>
      <c r="OL98" s="392">
        <v>6.2499999999999991</v>
      </c>
      <c r="OM98" s="392">
        <v>20.114942528735629</v>
      </c>
      <c r="ON98" s="392">
        <v>7.5757575757575806</v>
      </c>
      <c r="OO98" s="392">
        <v>10.695187165775405</v>
      </c>
      <c r="OP98" s="392">
        <v>10.227272727272727</v>
      </c>
      <c r="OQ98" s="392">
        <v>14.953271028037376</v>
      </c>
      <c r="OR98" s="392">
        <v>11.063829787234047</v>
      </c>
      <c r="OS98" s="392">
        <v>6.716417910447757</v>
      </c>
      <c r="OT98" s="392">
        <v>9.3220338983050848</v>
      </c>
      <c r="OU98" s="378" t="str">
        <f t="shared" si="85"/>
        <v>--</v>
      </c>
      <c r="OV98" s="392">
        <v>9.4527363184079665</v>
      </c>
      <c r="OW98" s="392">
        <v>12.626262626262621</v>
      </c>
      <c r="OX98" s="392">
        <v>14.423076923076918</v>
      </c>
      <c r="OY98" s="378" t="str">
        <f t="shared" si="86"/>
        <v>--</v>
      </c>
      <c r="OZ98" s="392">
        <v>8.3333333333333339</v>
      </c>
      <c r="PA98" s="392">
        <v>12.834224598930481</v>
      </c>
      <c r="PB98" s="392">
        <v>14.204545454545453</v>
      </c>
      <c r="PC98" s="378" t="str">
        <f t="shared" si="87"/>
        <v>--</v>
      </c>
      <c r="PD98" s="392">
        <v>8.5106382978723438</v>
      </c>
      <c r="PE98" s="392">
        <v>20.522388059701509</v>
      </c>
      <c r="PF98" s="392">
        <v>13.55932203389831</v>
      </c>
      <c r="PG98" s="391">
        <v>17.553191489361708</v>
      </c>
      <c r="PH98" s="392">
        <v>16.999999999999996</v>
      </c>
      <c r="PI98" s="392">
        <v>16.161616161616148</v>
      </c>
      <c r="PJ98" s="392">
        <v>12.019230769230775</v>
      </c>
      <c r="PK98" s="392">
        <v>18.604651162790699</v>
      </c>
      <c r="PL98" s="392">
        <v>17.55725190839695</v>
      </c>
      <c r="PM98" s="392">
        <v>18.181818181818187</v>
      </c>
      <c r="PN98" s="392">
        <v>13.068181818181824</v>
      </c>
      <c r="PO98" s="392">
        <v>16.431924882629119</v>
      </c>
      <c r="PP98" s="392">
        <v>17.021276595744677</v>
      </c>
      <c r="PQ98" s="392">
        <v>13.432835820895525</v>
      </c>
      <c r="PR98" s="392">
        <v>8.4745762711864447</v>
      </c>
      <c r="PS98" s="391">
        <v>5.1886792452830184</v>
      </c>
      <c r="PT98" s="392">
        <v>5.1502145922746783</v>
      </c>
      <c r="PU98" s="392">
        <v>6.949806949806951</v>
      </c>
      <c r="PV98" s="392">
        <v>5.7017543859649118</v>
      </c>
      <c r="PW98" s="391">
        <v>10.328638497652584</v>
      </c>
      <c r="PX98" s="392">
        <v>13.733905579399147</v>
      </c>
      <c r="PY98" s="392">
        <v>13.899613899613909</v>
      </c>
      <c r="PZ98" s="392">
        <v>7.8947368421052655</v>
      </c>
      <c r="QA98" s="391">
        <v>16.901408450704228</v>
      </c>
      <c r="QB98" s="392">
        <v>15.021459227467812</v>
      </c>
      <c r="QC98" s="392">
        <v>15.000000000000009</v>
      </c>
      <c r="QD98" s="392">
        <v>11.842105263157897</v>
      </c>
      <c r="QE98" s="391">
        <v>3.7558685446009434</v>
      </c>
      <c r="QF98" s="392">
        <v>5.1724137931034466</v>
      </c>
      <c r="QG98" s="392">
        <v>6.9767441860465143</v>
      </c>
      <c r="QH98" s="392">
        <v>9.6491228070175481</v>
      </c>
      <c r="QI98" s="391">
        <v>15.217391304347831</v>
      </c>
      <c r="QJ98" s="392">
        <v>11.917098445595856</v>
      </c>
      <c r="QK98" s="392">
        <v>16.080402010050246</v>
      </c>
      <c r="QL98" s="392">
        <v>11.442786069651747</v>
      </c>
      <c r="QM98" s="378" t="str">
        <f t="shared" si="88"/>
        <v>--</v>
      </c>
      <c r="QN98" s="392">
        <v>13.178294573643409</v>
      </c>
      <c r="QO98" s="392">
        <v>11.956521739130435</v>
      </c>
      <c r="QP98" s="392">
        <v>13.580246913580247</v>
      </c>
      <c r="QQ98" s="378" t="str">
        <f t="shared" si="89"/>
        <v>--</v>
      </c>
      <c r="QR98" s="392">
        <v>16.450216450216452</v>
      </c>
      <c r="QS98" s="392">
        <v>16.858237547892735</v>
      </c>
      <c r="QT98" s="392">
        <v>15.418502202643168</v>
      </c>
      <c r="QU98" s="391">
        <v>11.475409836065575</v>
      </c>
      <c r="QV98" s="392">
        <v>9.3264248704663189</v>
      </c>
      <c r="QW98" s="392">
        <v>11.111111111111105</v>
      </c>
      <c r="QX98" s="392">
        <v>8.4577114427860689</v>
      </c>
      <c r="QY98" s="378" t="str">
        <f t="shared" si="90"/>
        <v>--</v>
      </c>
      <c r="QZ98" s="392">
        <v>10.077519379844965</v>
      </c>
      <c r="RA98" s="392">
        <v>12.499999999999996</v>
      </c>
      <c r="RB98" s="392">
        <v>12.962962962962962</v>
      </c>
      <c r="RC98" s="378" t="str">
        <f t="shared" si="91"/>
        <v>--</v>
      </c>
      <c r="RD98" s="392">
        <v>9.2105263157894761</v>
      </c>
      <c r="RE98" s="392">
        <v>12.692307692307699</v>
      </c>
      <c r="RF98" s="392">
        <v>11.946902654867257</v>
      </c>
    </row>
    <row r="99" spans="1:475" x14ac:dyDescent="0.25">
      <c r="A99" s="114" t="str">
        <f t="shared" si="120"/>
        <v>--</v>
      </c>
      <c r="B99" s="96" t="s">
        <v>174</v>
      </c>
      <c r="C99" s="96">
        <v>21.406249999999975</v>
      </c>
      <c r="D99" s="114">
        <v>31.332082551594727</v>
      </c>
      <c r="E99" s="114">
        <v>18.32884097035042</v>
      </c>
      <c r="F99" s="114">
        <v>23.148148148148142</v>
      </c>
      <c r="G99" s="114">
        <v>29.715061058344631</v>
      </c>
      <c r="H99" s="114">
        <v>21.027287319422182</v>
      </c>
      <c r="I99" s="114">
        <v>21.466905187835408</v>
      </c>
      <c r="J99" s="114">
        <v>29.03703703703701</v>
      </c>
      <c r="K99" s="114">
        <v>15.167548500881832</v>
      </c>
      <c r="L99" s="114">
        <v>17.407407407407419</v>
      </c>
      <c r="M99" s="114">
        <v>23.156089193825039</v>
      </c>
      <c r="N99" s="114">
        <v>11.32075471698113</v>
      </c>
      <c r="O99" s="114">
        <v>20.229007633587798</v>
      </c>
      <c r="P99" s="114">
        <v>22.962962962962973</v>
      </c>
      <c r="Q99" s="114">
        <v>12.471655328798187</v>
      </c>
      <c r="R99" s="114">
        <v>53.510140405616212</v>
      </c>
      <c r="S99" s="114">
        <v>51.031894934333948</v>
      </c>
      <c r="T99" s="114">
        <v>31.08108108108107</v>
      </c>
      <c r="U99" s="114">
        <v>58.397534668721086</v>
      </c>
      <c r="V99" s="114">
        <v>51.358695652173914</v>
      </c>
      <c r="W99" s="114">
        <v>35.530546623794272</v>
      </c>
      <c r="X99" s="114">
        <v>54.078014184397162</v>
      </c>
      <c r="Y99" s="114">
        <v>48.430493273542652</v>
      </c>
      <c r="Z99" s="114">
        <v>30.105633802816918</v>
      </c>
      <c r="AA99" s="114">
        <v>53.888888888888893</v>
      </c>
      <c r="AB99" s="114">
        <v>45.532646048109932</v>
      </c>
      <c r="AC99" s="114">
        <v>22.641509433962259</v>
      </c>
      <c r="AD99" s="114">
        <v>53.231939163498119</v>
      </c>
      <c r="AE99" s="114">
        <v>47.319778188539757</v>
      </c>
      <c r="AF99" s="114">
        <v>24.943310657596342</v>
      </c>
      <c r="AG99" s="114">
        <v>37.925696594427244</v>
      </c>
      <c r="AH99" s="114">
        <v>31.638418079096017</v>
      </c>
      <c r="AI99" s="114">
        <v>15.405405405405412</v>
      </c>
      <c r="AJ99" s="114">
        <v>41.52410575427681</v>
      </c>
      <c r="AK99" s="114">
        <v>34.877384196185325</v>
      </c>
      <c r="AL99" s="114">
        <v>20.772946859903367</v>
      </c>
      <c r="AM99" s="114">
        <v>41.889483065953677</v>
      </c>
      <c r="AN99" s="114">
        <v>34.077380952380963</v>
      </c>
      <c r="AO99" s="114">
        <v>14.716312056737584</v>
      </c>
      <c r="AP99" s="114">
        <v>38.589981447124302</v>
      </c>
      <c r="AQ99" s="114">
        <v>32.70223752151464</v>
      </c>
      <c r="AR99" s="114">
        <v>11.416490486257933</v>
      </c>
      <c r="AS99" s="114">
        <v>36.068702290076338</v>
      </c>
      <c r="AT99" s="114">
        <v>29.182156133829007</v>
      </c>
      <c r="AU99" s="114">
        <v>15.192743764172343</v>
      </c>
      <c r="AV99" s="114" t="s">
        <v>286</v>
      </c>
      <c r="AW99" s="114" t="s">
        <v>286</v>
      </c>
      <c r="AX99" s="114" t="s">
        <v>286</v>
      </c>
      <c r="AY99" s="114" t="s">
        <v>286</v>
      </c>
      <c r="AZ99" s="114" t="s">
        <v>286</v>
      </c>
      <c r="BA99" s="114" t="s">
        <v>286</v>
      </c>
      <c r="BB99" s="114" t="s">
        <v>286</v>
      </c>
      <c r="BC99" s="114" t="s">
        <v>286</v>
      </c>
      <c r="BD99" s="114" t="s">
        <v>286</v>
      </c>
      <c r="BE99" s="114" t="s">
        <v>286</v>
      </c>
      <c r="BF99" s="114">
        <v>21.858864027538711</v>
      </c>
      <c r="BG99" s="114">
        <v>15.51362683438156</v>
      </c>
      <c r="BH99" s="114" t="s">
        <v>286</v>
      </c>
      <c r="BI99" s="114">
        <v>18.888888888888872</v>
      </c>
      <c r="BJ99" s="114">
        <v>16.136363636363626</v>
      </c>
      <c r="BK99" s="114" t="s">
        <v>286</v>
      </c>
      <c r="BL99" s="114" t="s">
        <v>286</v>
      </c>
      <c r="BM99" s="114" t="s">
        <v>286</v>
      </c>
      <c r="BN99" s="114" t="s">
        <v>286</v>
      </c>
      <c r="BO99" s="114" t="s">
        <v>286</v>
      </c>
      <c r="BP99" s="114" t="s">
        <v>286</v>
      </c>
      <c r="BQ99" s="114" t="s">
        <v>286</v>
      </c>
      <c r="BR99" s="114" t="s">
        <v>286</v>
      </c>
      <c r="BS99" s="114" t="s">
        <v>286</v>
      </c>
      <c r="BT99" s="114" t="s">
        <v>286</v>
      </c>
      <c r="BU99" s="114">
        <v>29.896907216494899</v>
      </c>
      <c r="BV99" s="114">
        <v>18.86792452830187</v>
      </c>
      <c r="BW99" s="114" t="s">
        <v>286</v>
      </c>
      <c r="BX99" s="114">
        <v>28.966789667896691</v>
      </c>
      <c r="BY99" s="114">
        <v>22.499999999999996</v>
      </c>
      <c r="BZ99" s="114">
        <v>30.581039755351675</v>
      </c>
      <c r="CA99" s="114">
        <v>36.363636363636367</v>
      </c>
      <c r="CB99" s="114">
        <v>25.606469002695391</v>
      </c>
      <c r="CC99" s="114">
        <v>33.78995433789953</v>
      </c>
      <c r="CD99" s="114">
        <v>43.243243243243313</v>
      </c>
      <c r="CE99" s="114">
        <v>33.279999999999966</v>
      </c>
      <c r="CF99" s="114">
        <v>36.347826086956552</v>
      </c>
      <c r="CG99" s="114">
        <v>39.380530973451329</v>
      </c>
      <c r="CH99" s="114">
        <v>31.514084507042238</v>
      </c>
      <c r="CI99" s="114">
        <v>28.702010968921382</v>
      </c>
      <c r="CJ99" s="114">
        <v>35.726495726495742</v>
      </c>
      <c r="CK99" s="114">
        <v>23.689727463312355</v>
      </c>
      <c r="CL99" s="114">
        <v>27.514231499051217</v>
      </c>
      <c r="CM99" s="114">
        <v>33.27205882352947</v>
      </c>
      <c r="CN99" s="114">
        <v>23.409090909090907</v>
      </c>
      <c r="CO99" s="114">
        <v>9.1757387247278412</v>
      </c>
      <c r="CP99" s="114">
        <v>14.33962264150944</v>
      </c>
      <c r="CQ99" s="114">
        <v>11.590296495956872</v>
      </c>
      <c r="CR99" s="114">
        <v>8.0870917573872507</v>
      </c>
      <c r="CS99" s="114">
        <v>15.519568151147105</v>
      </c>
      <c r="CT99" s="114">
        <v>13.483146067415722</v>
      </c>
      <c r="CU99" s="114">
        <v>4.4883303411131088</v>
      </c>
      <c r="CV99" s="114">
        <v>10.487444608567214</v>
      </c>
      <c r="CW99" s="114">
        <v>9.8939929328621918</v>
      </c>
      <c r="CX99" s="114">
        <v>5.2837573385518617</v>
      </c>
      <c r="CY99" s="114">
        <v>10.708117443868739</v>
      </c>
      <c r="CZ99" s="114">
        <v>8.9743589743589762</v>
      </c>
      <c r="DA99" s="114">
        <v>5.7312252964426884</v>
      </c>
      <c r="DB99" s="114">
        <v>13.543599257884971</v>
      </c>
      <c r="DC99" s="114">
        <v>7.6388888888888857</v>
      </c>
      <c r="DD99" s="114" t="s">
        <v>286</v>
      </c>
      <c r="DE99" s="114" t="s">
        <v>286</v>
      </c>
      <c r="DF99" s="114" t="s">
        <v>286</v>
      </c>
      <c r="DG99" s="114" t="s">
        <v>286</v>
      </c>
      <c r="DH99" s="114" t="s">
        <v>286</v>
      </c>
      <c r="DI99" s="114" t="s">
        <v>286</v>
      </c>
      <c r="DJ99" s="114" t="s">
        <v>286</v>
      </c>
      <c r="DK99" s="114" t="s">
        <v>286</v>
      </c>
      <c r="DL99" s="114" t="s">
        <v>286</v>
      </c>
      <c r="DM99" s="114">
        <v>57.326007326007314</v>
      </c>
      <c r="DN99" s="114">
        <v>50.692041522491422</v>
      </c>
      <c r="DO99" s="114">
        <v>31.092436974789909</v>
      </c>
      <c r="DP99" s="114">
        <v>52.862595419847324</v>
      </c>
      <c r="DQ99" s="114">
        <v>46.961325966850815</v>
      </c>
      <c r="DR99" s="114">
        <v>30.751708428246037</v>
      </c>
      <c r="DS99" s="114" t="s">
        <v>286</v>
      </c>
      <c r="DT99" s="114" t="s">
        <v>286</v>
      </c>
      <c r="DU99" s="114" t="s">
        <v>286</v>
      </c>
      <c r="DV99" s="114" t="s">
        <v>286</v>
      </c>
      <c r="DW99" s="114" t="s">
        <v>286</v>
      </c>
      <c r="DX99" s="114" t="s">
        <v>286</v>
      </c>
      <c r="DY99" s="114" t="s">
        <v>286</v>
      </c>
      <c r="DZ99" s="114" t="s">
        <v>286</v>
      </c>
      <c r="EA99" s="114" t="s">
        <v>286</v>
      </c>
      <c r="EB99" s="114">
        <v>44.280442804428056</v>
      </c>
      <c r="EC99" s="114">
        <v>61.830742659758208</v>
      </c>
      <c r="ED99" s="114">
        <v>41.631799163179906</v>
      </c>
      <c r="EE99" s="114">
        <v>44.359464627151091</v>
      </c>
      <c r="EF99" s="114">
        <v>53.775322283609547</v>
      </c>
      <c r="EG99" s="114">
        <v>39.179954441913409</v>
      </c>
      <c r="EH99" s="114">
        <v>2.7480916030534353</v>
      </c>
      <c r="EI99" s="114">
        <v>10.59479553903347</v>
      </c>
      <c r="EJ99" s="114">
        <v>7.8590785907859129</v>
      </c>
      <c r="EK99" s="114">
        <v>3.2012195121951215</v>
      </c>
      <c r="EL99" s="114">
        <v>8.6486486486486456</v>
      </c>
      <c r="EM99" s="114">
        <v>8.8141025641025763</v>
      </c>
      <c r="EN99" s="114">
        <v>2.4390243902439046</v>
      </c>
      <c r="EO99" s="114">
        <v>7.0692194403534589</v>
      </c>
      <c r="EP99" s="114">
        <v>7.7464788732394343</v>
      </c>
      <c r="EQ99" s="114">
        <v>2.2181146025878031</v>
      </c>
      <c r="ER99" s="114">
        <v>7.2413793103448301</v>
      </c>
      <c r="ES99" s="114">
        <v>6.4989517819706508</v>
      </c>
      <c r="ET99" s="114">
        <v>2.6565464895635671</v>
      </c>
      <c r="EU99" s="114">
        <v>6.0661764705882284</v>
      </c>
      <c r="EV99" s="114">
        <v>8.1632653061224421</v>
      </c>
      <c r="EW99" s="114">
        <v>9.0202177293934795</v>
      </c>
      <c r="EX99" s="114">
        <v>12.548262548262555</v>
      </c>
      <c r="EY99" s="114">
        <v>6.3186813186813193</v>
      </c>
      <c r="EZ99" s="114">
        <v>5.5045871559632991</v>
      </c>
      <c r="FA99" s="114">
        <v>9.5108695652173978</v>
      </c>
      <c r="FB99" s="114">
        <v>8.3469721767594063</v>
      </c>
      <c r="FC99" s="114">
        <v>8.947368421052639</v>
      </c>
      <c r="FD99" s="114">
        <v>11.027190332326281</v>
      </c>
      <c r="FE99" s="114">
        <v>4.9999999999999982</v>
      </c>
      <c r="FF99" s="114">
        <v>5.5147058823529385</v>
      </c>
      <c r="FG99" s="114">
        <v>8.8388214904679394</v>
      </c>
      <c r="FH99" s="114">
        <v>7.4626865671641767</v>
      </c>
      <c r="FI99" s="114">
        <v>5.0387596899224816</v>
      </c>
      <c r="FJ99" s="114">
        <v>8.6876155268022153</v>
      </c>
      <c r="FK99" s="114">
        <v>4.672897196261685</v>
      </c>
      <c r="FL99" s="114">
        <v>16.640986132511554</v>
      </c>
      <c r="FM99" s="114">
        <v>28.076923076923038</v>
      </c>
      <c r="FN99" s="114">
        <v>24.793388429752067</v>
      </c>
      <c r="FO99" s="114">
        <v>15.919629057187031</v>
      </c>
      <c r="FP99" s="114">
        <v>25.71428571428573</v>
      </c>
      <c r="FQ99" s="114">
        <v>22.258592471358437</v>
      </c>
      <c r="FR99" s="114">
        <v>15.992970123022843</v>
      </c>
      <c r="FS99" s="114">
        <v>23.751891074130086</v>
      </c>
      <c r="FT99" s="114">
        <v>16.964285714285719</v>
      </c>
      <c r="FU99" s="114">
        <v>9.0073529411764692</v>
      </c>
      <c r="FV99" s="114">
        <v>16.579406631762666</v>
      </c>
      <c r="FW99" s="114">
        <v>12.127659574468082</v>
      </c>
      <c r="FX99" s="114">
        <v>6.9767441860465178</v>
      </c>
      <c r="FY99" s="114">
        <v>14.498141263940528</v>
      </c>
      <c r="FZ99" s="114">
        <v>11.655011655011659</v>
      </c>
      <c r="GA99" s="114">
        <v>36.363636363636331</v>
      </c>
      <c r="GB99" s="114">
        <v>37.115384615384642</v>
      </c>
      <c r="GC99" s="114">
        <v>23.076923076923073</v>
      </c>
      <c r="GD99" s="114">
        <v>33.333333333333307</v>
      </c>
      <c r="GE99" s="114">
        <v>37.072503419972627</v>
      </c>
      <c r="GF99" s="114">
        <v>23.366013071895416</v>
      </c>
      <c r="GG99" s="114">
        <v>29.380530973451346</v>
      </c>
      <c r="GH99" s="114">
        <v>34.498480243161119</v>
      </c>
      <c r="GI99" s="114">
        <v>19.607843137254914</v>
      </c>
      <c r="GJ99" s="114">
        <v>23.756906077348052</v>
      </c>
      <c r="GK99" s="114">
        <v>25.394045534150635</v>
      </c>
      <c r="GL99" s="114">
        <v>13.829787234042561</v>
      </c>
      <c r="GM99" s="114">
        <v>24.901960784313726</v>
      </c>
      <c r="GN99" s="114">
        <v>24.067164179104477</v>
      </c>
      <c r="GO99" s="114">
        <v>14.685314685314683</v>
      </c>
      <c r="GP99" s="114">
        <v>7.8947368421052646</v>
      </c>
      <c r="GQ99" s="114">
        <v>31.226053639846711</v>
      </c>
      <c r="GR99" s="114">
        <v>27.900552486187852</v>
      </c>
      <c r="GS99" s="114">
        <v>4.4822256568778984</v>
      </c>
      <c r="GT99" s="114">
        <v>23.537414965986375</v>
      </c>
      <c r="GU99" s="114">
        <v>29.901960784313719</v>
      </c>
      <c r="GV99" s="114">
        <v>3.8664323374340963</v>
      </c>
      <c r="GW99" s="114">
        <v>17.125382262996929</v>
      </c>
      <c r="GX99" s="114">
        <v>20.572450805008934</v>
      </c>
      <c r="GY99" s="114">
        <v>3.119266055045872</v>
      </c>
      <c r="GZ99" s="114">
        <v>16.695652173913061</v>
      </c>
      <c r="HA99" s="114">
        <v>20.851063829787236</v>
      </c>
      <c r="HB99" s="114">
        <v>1.9607843137254888</v>
      </c>
      <c r="HC99" s="114">
        <v>11.895910780669135</v>
      </c>
      <c r="HD99" s="114">
        <v>18.837209302325576</v>
      </c>
      <c r="HE99" s="114" t="s">
        <v>286</v>
      </c>
      <c r="HF99" s="114" t="s">
        <v>286</v>
      </c>
      <c r="HG99" s="114" t="s">
        <v>286</v>
      </c>
      <c r="HH99" s="114" t="s">
        <v>286</v>
      </c>
      <c r="HI99" s="121" t="s">
        <v>286</v>
      </c>
      <c r="HJ99" s="121" t="s">
        <v>286</v>
      </c>
      <c r="HK99" s="121" t="s">
        <v>286</v>
      </c>
      <c r="HL99" s="121" t="s">
        <v>286</v>
      </c>
      <c r="HM99" s="114" t="s">
        <v>286</v>
      </c>
      <c r="HN99" s="114" t="s">
        <v>286</v>
      </c>
      <c r="HO99" s="114">
        <v>10.915492957746496</v>
      </c>
      <c r="HP99" s="114">
        <v>12.579957356076765</v>
      </c>
      <c r="HQ99" s="122" t="s">
        <v>286</v>
      </c>
      <c r="HR99" s="114">
        <v>9.1247672253258969</v>
      </c>
      <c r="HS99" s="114">
        <v>13.68909512761021</v>
      </c>
      <c r="HT99" s="114">
        <v>7.1539657853810263</v>
      </c>
      <c r="HU99" s="114">
        <v>10.815939278937382</v>
      </c>
      <c r="HV99" s="114">
        <v>7.3569482288828363</v>
      </c>
      <c r="HW99" s="114">
        <v>9.1049382716049436</v>
      </c>
      <c r="HX99" s="114">
        <v>9.5628415300546532</v>
      </c>
      <c r="HY99" s="114">
        <v>7.1661237785016274</v>
      </c>
      <c r="HZ99" s="114">
        <v>11.443661971830982</v>
      </c>
      <c r="IA99" s="114">
        <v>8.9686098654708548</v>
      </c>
      <c r="IB99" s="114">
        <v>4.6099290780141855</v>
      </c>
      <c r="IC99" s="114">
        <v>9.3283582089552244</v>
      </c>
      <c r="ID99" s="114">
        <v>9.7690941385435153</v>
      </c>
      <c r="IE99" s="114">
        <v>7.4946466809421786</v>
      </c>
      <c r="IF99" s="114">
        <v>7.8124999999999947</v>
      </c>
      <c r="IG99" s="114">
        <v>11.048689138576782</v>
      </c>
      <c r="IH99" s="114">
        <v>5.3488372093023235</v>
      </c>
      <c r="II99" s="114">
        <v>3.0110935023771788</v>
      </c>
      <c r="IJ99" s="114">
        <v>7.9999999999999956</v>
      </c>
      <c r="IK99" s="114">
        <v>9.2896174863387877</v>
      </c>
      <c r="IL99" s="114">
        <v>5.5900621118012399</v>
      </c>
      <c r="IM99" s="114">
        <v>7.3369565217391317</v>
      </c>
      <c r="IN99" s="114">
        <v>5.8631921824104261</v>
      </c>
      <c r="IO99" s="114">
        <v>3.928571428571427</v>
      </c>
      <c r="IP99" s="114">
        <v>7.2072072072072029</v>
      </c>
      <c r="IQ99" s="114">
        <v>4.4404973357015916</v>
      </c>
      <c r="IR99" s="114">
        <v>2.3941068139963182</v>
      </c>
      <c r="IS99" s="114">
        <v>6.5371024734982361</v>
      </c>
      <c r="IT99" s="114">
        <v>4.7008547008547028</v>
      </c>
      <c r="IU99" s="114">
        <v>4.7058823529411793</v>
      </c>
      <c r="IV99" s="114">
        <v>6.343283582089553</v>
      </c>
      <c r="IW99" s="114">
        <v>7.4592074592074598</v>
      </c>
      <c r="IX99" s="114" t="str">
        <f t="shared" si="121"/>
        <v>--</v>
      </c>
      <c r="IY99" s="114" t="str">
        <f t="shared" si="121"/>
        <v>--</v>
      </c>
      <c r="IZ99" s="114" t="str">
        <f t="shared" si="121"/>
        <v>--</v>
      </c>
      <c r="JA99" s="114" t="str">
        <f t="shared" si="121"/>
        <v>--</v>
      </c>
      <c r="JB99" s="114" t="str">
        <f t="shared" si="121"/>
        <v>--</v>
      </c>
      <c r="JC99" s="114" t="str">
        <f t="shared" si="121"/>
        <v>--</v>
      </c>
      <c r="JD99" s="114" t="str">
        <f t="shared" si="121"/>
        <v>--</v>
      </c>
      <c r="JE99" s="114" t="str">
        <f t="shared" si="121"/>
        <v>--</v>
      </c>
      <c r="JF99" s="114" t="str">
        <f t="shared" si="121"/>
        <v>--</v>
      </c>
      <c r="JG99" s="228">
        <v>6.5868263473053998</v>
      </c>
      <c r="JH99" s="228">
        <v>6.2695924764890298</v>
      </c>
      <c r="JI99" s="228">
        <v>6.3492063492063497</v>
      </c>
      <c r="JJ99" s="228">
        <v>5.2901023890784904</v>
      </c>
      <c r="JK99" s="228">
        <v>5.3311793214862702</v>
      </c>
      <c r="JL99" s="228">
        <v>6.6298342541436499</v>
      </c>
      <c r="JM99" s="228">
        <v>12.912912912912899</v>
      </c>
      <c r="JN99" s="228">
        <v>9.5611285266457706</v>
      </c>
      <c r="JO99" s="228">
        <v>11.816578483245101</v>
      </c>
      <c r="JP99" s="228">
        <v>10.2389078498293</v>
      </c>
      <c r="JQ99" s="228">
        <v>12.2977346278317</v>
      </c>
      <c r="JR99" s="228">
        <v>8.3025830258302502</v>
      </c>
      <c r="JS99" s="228">
        <v>12.481203007518801</v>
      </c>
      <c r="JT99" s="228">
        <v>9.7178683385580005</v>
      </c>
      <c r="JU99" s="228">
        <v>8.6725663716814196</v>
      </c>
      <c r="JV99" s="228">
        <v>11.945392491467601</v>
      </c>
      <c r="JW99" s="228">
        <v>9.8705501618122895</v>
      </c>
      <c r="JX99" s="228">
        <v>6.8391866913123804</v>
      </c>
      <c r="JY99" s="228">
        <v>7.1964017991004496</v>
      </c>
      <c r="JZ99" s="228">
        <v>10.188087774294701</v>
      </c>
      <c r="KA99" s="228">
        <v>13.4275618374558</v>
      </c>
      <c r="KB99" s="257">
        <v>5.11945392491468</v>
      </c>
      <c r="KC99" s="257">
        <v>6.30048465266559</v>
      </c>
      <c r="KD99" s="257">
        <v>8.4870848708486992</v>
      </c>
      <c r="KE99" s="228">
        <v>2.9629629629629601</v>
      </c>
      <c r="KF99" s="128" t="str">
        <f t="shared" si="78"/>
        <v>--</v>
      </c>
      <c r="KG99" s="228">
        <v>5.6637168141592902</v>
      </c>
      <c r="KH99" s="228">
        <v>2.5553662691652499</v>
      </c>
      <c r="KI99" s="128" t="str">
        <f t="shared" si="79"/>
        <v>--</v>
      </c>
      <c r="KJ99" s="228">
        <v>6.32911392405064</v>
      </c>
      <c r="KK99" s="228">
        <v>4.2899408284023597</v>
      </c>
      <c r="KL99" s="228">
        <v>3.1007751937984498</v>
      </c>
      <c r="KM99" s="228">
        <v>5.4673721340387997</v>
      </c>
      <c r="KN99" s="228">
        <v>4.94880546075085</v>
      </c>
      <c r="KO99" s="228">
        <v>4.41640378548896</v>
      </c>
      <c r="KP99" s="228">
        <v>5.5956678700360998</v>
      </c>
      <c r="KQ99" s="230">
        <v>6.4245810055866004</v>
      </c>
      <c r="KR99" s="230">
        <v>5.2713178294573604</v>
      </c>
      <c r="KS99" s="230">
        <v>8.6592178770949708</v>
      </c>
      <c r="KT99" s="230">
        <v>13.643410852713201</v>
      </c>
      <c r="KU99" s="230">
        <v>13.3333333333333</v>
      </c>
      <c r="KV99" s="230">
        <v>19.812792511700501</v>
      </c>
      <c r="KW99" s="230">
        <v>2.7855153203342602</v>
      </c>
      <c r="KX99" s="230">
        <v>3.5658914728682198</v>
      </c>
      <c r="KY99" s="128" t="str">
        <f t="shared" si="119"/>
        <v>--</v>
      </c>
      <c r="KZ99" s="128" t="str">
        <f t="shared" si="119"/>
        <v>--</v>
      </c>
      <c r="LA99" s="230">
        <v>3.0470914127423798</v>
      </c>
      <c r="LB99" s="128" t="str">
        <f t="shared" si="80"/>
        <v>--</v>
      </c>
      <c r="LC99" s="292">
        <v>29.281767955801094</v>
      </c>
      <c r="LD99" s="292">
        <v>17.180616740088105</v>
      </c>
      <c r="LE99" s="292">
        <v>11.334289813486377</v>
      </c>
      <c r="LF99" s="292">
        <v>8.8039867109634606</v>
      </c>
      <c r="LG99" s="292">
        <v>30.745814307458147</v>
      </c>
      <c r="LH99" s="292">
        <v>14.11764705882354</v>
      </c>
      <c r="LI99" s="292">
        <v>13.24200913242008</v>
      </c>
      <c r="LJ99" s="292">
        <v>5.9033989266547326</v>
      </c>
      <c r="LK99" s="391">
        <v>32.241813602015107</v>
      </c>
      <c r="LL99" s="392">
        <v>21.64502164502165</v>
      </c>
      <c r="LM99" s="392">
        <v>15.28189910979229</v>
      </c>
      <c r="LN99" s="392">
        <v>5.6896551724137963</v>
      </c>
      <c r="LO99" s="391">
        <v>16.944444444444432</v>
      </c>
      <c r="LP99" s="392">
        <v>12.187958883994128</v>
      </c>
      <c r="LQ99" s="392">
        <v>10.071942446043177</v>
      </c>
      <c r="LR99" s="392">
        <v>6.3227953410981739</v>
      </c>
      <c r="LS99" s="392">
        <v>20.547945205479447</v>
      </c>
      <c r="LT99" s="392">
        <v>15.966386554621842</v>
      </c>
      <c r="LU99" s="392">
        <v>12.310030395136781</v>
      </c>
      <c r="LV99" s="392">
        <v>7.4999999999999991</v>
      </c>
      <c r="LW99" s="392">
        <v>26.196473551637283</v>
      </c>
      <c r="LX99" s="392">
        <v>16.594516594516577</v>
      </c>
      <c r="LY99" s="392">
        <v>15.773809523809534</v>
      </c>
      <c r="LZ99" s="392">
        <v>7.2790294627383005</v>
      </c>
      <c r="MA99" s="391">
        <v>32.402234636871462</v>
      </c>
      <c r="MB99" s="392">
        <v>29.689807976366332</v>
      </c>
      <c r="MC99" s="392">
        <v>25.036179450072336</v>
      </c>
      <c r="MD99" s="392">
        <v>28.380634390651085</v>
      </c>
      <c r="ME99" s="392">
        <v>34.597875569044042</v>
      </c>
      <c r="MF99" s="392">
        <v>34.957983193277286</v>
      </c>
      <c r="MG99" s="392">
        <v>26.758409785932709</v>
      </c>
      <c r="MH99" s="392">
        <v>24.107142857142875</v>
      </c>
      <c r="MI99" s="392">
        <v>38.539042821158709</v>
      </c>
      <c r="MJ99" s="392">
        <v>34.492753623188378</v>
      </c>
      <c r="MK99" s="392">
        <v>32.137518684603904</v>
      </c>
      <c r="ML99" s="392">
        <v>25.605536332179938</v>
      </c>
      <c r="MM99" s="378" t="str">
        <f t="shared" si="82"/>
        <v>--</v>
      </c>
      <c r="MN99" s="392">
        <v>20.588235294117659</v>
      </c>
      <c r="MO99" s="392">
        <v>17.216642754662853</v>
      </c>
      <c r="MP99" s="392">
        <v>21.926910299003339</v>
      </c>
      <c r="MQ99" s="378" t="str">
        <f t="shared" si="83"/>
        <v>--</v>
      </c>
      <c r="MR99" s="392">
        <v>23.737373737373719</v>
      </c>
      <c r="MS99" s="392">
        <v>18.32061068702291</v>
      </c>
      <c r="MT99" s="392">
        <v>18.783542039355989</v>
      </c>
      <c r="MU99" s="378" t="str">
        <f t="shared" si="84"/>
        <v>--</v>
      </c>
      <c r="MV99" s="392">
        <v>25.32561505065123</v>
      </c>
      <c r="MW99" s="392">
        <v>22.43684992570579</v>
      </c>
      <c r="MX99" s="392">
        <v>19.310344827586214</v>
      </c>
      <c r="MY99" s="391">
        <v>36.565096952908611</v>
      </c>
      <c r="MZ99" s="392">
        <v>27.205882352941178</v>
      </c>
      <c r="NA99" s="392">
        <v>25.394548063127672</v>
      </c>
      <c r="NB99" s="392">
        <v>19.301164725457596</v>
      </c>
      <c r="NC99" s="392">
        <v>37.652439024390219</v>
      </c>
      <c r="ND99" s="392">
        <v>34.789915966386523</v>
      </c>
      <c r="NE99" s="392">
        <v>24.961948249619478</v>
      </c>
      <c r="NF99" s="392">
        <v>21.03386809269162</v>
      </c>
      <c r="NG99" s="392">
        <v>39.393939393939412</v>
      </c>
      <c r="NH99" s="392">
        <v>35.260115606936417</v>
      </c>
      <c r="NI99" s="392">
        <v>28.380386329866262</v>
      </c>
      <c r="NJ99" s="392">
        <v>24.048442906574365</v>
      </c>
      <c r="NK99" s="391">
        <v>10.497237569060774</v>
      </c>
      <c r="NL99" s="392">
        <v>10.672514619883051</v>
      </c>
      <c r="NM99" s="392">
        <v>8.3213773314203685</v>
      </c>
      <c r="NN99" s="392">
        <v>4.4850498338870466</v>
      </c>
      <c r="NO99" s="392">
        <v>15.60606060606062</v>
      </c>
      <c r="NP99" s="392">
        <v>10.774410774410761</v>
      </c>
      <c r="NQ99" s="392">
        <v>5.8641975308641925</v>
      </c>
      <c r="NR99" s="392">
        <v>3.4172661870503602</v>
      </c>
      <c r="NS99" s="392">
        <v>15.538847117794491</v>
      </c>
      <c r="NT99" s="392">
        <v>10.549132947976872</v>
      </c>
      <c r="NU99" s="392">
        <v>8.5925925925925917</v>
      </c>
      <c r="NV99" s="392">
        <v>3.2815198618307408</v>
      </c>
      <c r="NW99" s="391">
        <v>4.1666666666666696</v>
      </c>
      <c r="NX99" s="392">
        <v>8.1991215226940017</v>
      </c>
      <c r="NY99" s="392">
        <v>9.4964028776978466</v>
      </c>
      <c r="NZ99" s="392">
        <v>5.6478405315614637</v>
      </c>
      <c r="OA99" s="392">
        <v>7.4130105900151309</v>
      </c>
      <c r="OB99" s="392">
        <v>10.455311973018551</v>
      </c>
      <c r="OC99" s="392">
        <v>7.4188562596599654</v>
      </c>
      <c r="OD99" s="392">
        <v>4.3165467625899296</v>
      </c>
      <c r="OE99" s="392">
        <v>9.273182957393475</v>
      </c>
      <c r="OF99" s="392">
        <v>11.560693641618498</v>
      </c>
      <c r="OG99" s="392">
        <v>10.534124629080111</v>
      </c>
      <c r="OH99" s="392">
        <v>5.8823529411764746</v>
      </c>
      <c r="OI99" s="391">
        <v>8.6350974930362057</v>
      </c>
      <c r="OJ99" s="392">
        <v>9.8240469208211074</v>
      </c>
      <c r="OK99" s="392">
        <v>8.6206896551724128</v>
      </c>
      <c r="OL99" s="392">
        <v>7.6539101497504243</v>
      </c>
      <c r="OM99" s="392">
        <v>13.010590015128601</v>
      </c>
      <c r="ON99" s="392">
        <v>10.402684563758401</v>
      </c>
      <c r="OO99" s="392">
        <v>7.2642967542503856</v>
      </c>
      <c r="OP99" s="392">
        <v>7.7338129496402876</v>
      </c>
      <c r="OQ99" s="392">
        <v>7.7889447236180933</v>
      </c>
      <c r="OR99" s="392">
        <v>10.480349344978166</v>
      </c>
      <c r="OS99" s="392">
        <v>6.9940476190476222</v>
      </c>
      <c r="OT99" s="392">
        <v>6.2176165803108834</v>
      </c>
      <c r="OU99" s="378" t="str">
        <f t="shared" si="85"/>
        <v>--</v>
      </c>
      <c r="OV99" s="392">
        <v>9.9999999999999911</v>
      </c>
      <c r="OW99" s="392">
        <v>10.488505747126421</v>
      </c>
      <c r="OX99" s="392">
        <v>14.808652246256246</v>
      </c>
      <c r="OY99" s="378" t="str">
        <f t="shared" si="86"/>
        <v>--</v>
      </c>
      <c r="OZ99" s="392">
        <v>9.0756302521008401</v>
      </c>
      <c r="PA99" s="392">
        <v>6.7901234567901154</v>
      </c>
      <c r="PB99" s="392">
        <v>9.5323741007194407</v>
      </c>
      <c r="PC99" s="378" t="str">
        <f t="shared" si="87"/>
        <v>--</v>
      </c>
      <c r="PD99" s="392">
        <v>11.994219653179206</v>
      </c>
      <c r="PE99" s="392">
        <v>10.682492581602368</v>
      </c>
      <c r="PF99" s="392">
        <v>9.3587521663778297</v>
      </c>
      <c r="PG99" s="391">
        <v>13.611111111111112</v>
      </c>
      <c r="PH99" s="392">
        <v>15.271659324522741</v>
      </c>
      <c r="PI99" s="392">
        <v>12.068965517241375</v>
      </c>
      <c r="PJ99" s="392">
        <v>10.797342192691032</v>
      </c>
      <c r="PK99" s="392">
        <v>18.484848484848477</v>
      </c>
      <c r="PL99" s="392">
        <v>16.638655462184882</v>
      </c>
      <c r="PM99" s="392">
        <v>9.7072419106317316</v>
      </c>
      <c r="PN99" s="392">
        <v>8.0935251798561225</v>
      </c>
      <c r="PO99" s="392">
        <v>13.316582914572869</v>
      </c>
      <c r="PP99" s="392">
        <v>16.907514450867048</v>
      </c>
      <c r="PQ99" s="392">
        <v>12.592592592592588</v>
      </c>
      <c r="PR99" s="392">
        <v>8.1314878892733429</v>
      </c>
      <c r="PS99" s="391">
        <v>4.0920716112531963</v>
      </c>
      <c r="PT99" s="392">
        <v>7.8787878787878878</v>
      </c>
      <c r="PU99" s="392">
        <v>5.5384615384615383</v>
      </c>
      <c r="PV99" s="392">
        <v>4.4315992292870972</v>
      </c>
      <c r="PW99" s="391">
        <v>9.9489795918367268</v>
      </c>
      <c r="PX99" s="392">
        <v>15.151515151515172</v>
      </c>
      <c r="PY99" s="392">
        <v>11.419753086419739</v>
      </c>
      <c r="PZ99" s="392">
        <v>6.1776061776061724</v>
      </c>
      <c r="QA99" s="391">
        <v>17.17948717948719</v>
      </c>
      <c r="QB99" s="392">
        <v>18.759455370650524</v>
      </c>
      <c r="QC99" s="392">
        <v>12.828438948995366</v>
      </c>
      <c r="QD99" s="392">
        <v>5.9961315280464218</v>
      </c>
      <c r="QE99" s="391">
        <v>3.0690537084398981</v>
      </c>
      <c r="QF99" s="392">
        <v>8.9258698940998542</v>
      </c>
      <c r="QG99" s="392">
        <v>8.4876543209876676</v>
      </c>
      <c r="QH99" s="392">
        <v>9.8455598455598494</v>
      </c>
      <c r="QI99" s="391">
        <v>12.777777777777784</v>
      </c>
      <c r="QJ99" s="392">
        <v>15.568862275449098</v>
      </c>
      <c r="QK99" s="392">
        <v>15.895061728395055</v>
      </c>
      <c r="QL99" s="392">
        <v>14.586994727592268</v>
      </c>
      <c r="QM99" s="378" t="str">
        <f t="shared" si="88"/>
        <v>--</v>
      </c>
      <c r="QN99" s="392">
        <v>13.628620102214649</v>
      </c>
      <c r="QO99" s="392">
        <v>10.900473933649291</v>
      </c>
      <c r="QP99" s="392">
        <v>11.934900542495493</v>
      </c>
      <c r="QQ99" s="378" t="str">
        <f t="shared" si="89"/>
        <v>--</v>
      </c>
      <c r="QR99" s="392">
        <v>19.126506024096386</v>
      </c>
      <c r="QS99" s="392">
        <v>16.000000000000004</v>
      </c>
      <c r="QT99" s="392">
        <v>10.496183206106869</v>
      </c>
      <c r="QU99" s="391">
        <v>10.863509749303619</v>
      </c>
      <c r="QV99" s="392">
        <v>11.028315946348744</v>
      </c>
      <c r="QW99" s="392">
        <v>11.882716049382722</v>
      </c>
      <c r="QX99" s="392">
        <v>12.302284710017579</v>
      </c>
      <c r="QY99" s="378" t="str">
        <f t="shared" si="90"/>
        <v>--</v>
      </c>
      <c r="QZ99" s="392">
        <v>11.663807890222991</v>
      </c>
      <c r="RA99" s="392">
        <v>10.426540284360179</v>
      </c>
      <c r="RB99" s="392">
        <v>9.9277978339350081</v>
      </c>
      <c r="RC99" s="378" t="str">
        <f t="shared" si="91"/>
        <v>--</v>
      </c>
      <c r="RD99" s="392">
        <v>15.128593040847193</v>
      </c>
      <c r="RE99" s="392">
        <v>10.869565217391289</v>
      </c>
      <c r="RF99" s="392">
        <v>9.2130518234165031</v>
      </c>
    </row>
    <row r="100" spans="1:475" x14ac:dyDescent="0.25">
      <c r="A100" s="114" t="str">
        <f t="shared" si="120"/>
        <v>--</v>
      </c>
      <c r="B100" s="96" t="s">
        <v>175</v>
      </c>
      <c r="C100" s="96">
        <v>36.802413273001527</v>
      </c>
      <c r="D100" s="114">
        <v>28.160919540229891</v>
      </c>
      <c r="E100" s="114">
        <v>20.046082949308758</v>
      </c>
      <c r="F100" s="114">
        <v>29.809104258443458</v>
      </c>
      <c r="G100" s="114">
        <v>28.787878787878807</v>
      </c>
      <c r="H100" s="114">
        <v>17.315175097276267</v>
      </c>
      <c r="I100" s="114">
        <v>23.003194888178939</v>
      </c>
      <c r="J100" s="114">
        <v>31.195335276967946</v>
      </c>
      <c r="K100" s="114">
        <v>17.669902912621374</v>
      </c>
      <c r="L100" s="114">
        <v>19.790104947526213</v>
      </c>
      <c r="M100" s="114">
        <v>22.908093278463632</v>
      </c>
      <c r="N100" s="114">
        <v>12.73062730627305</v>
      </c>
      <c r="O100" s="114">
        <v>27.352941176470612</v>
      </c>
      <c r="P100" s="114">
        <v>22.2222222222222</v>
      </c>
      <c r="Q100" s="114">
        <v>16.135881104033963</v>
      </c>
      <c r="R100" s="114">
        <v>63.554216867469897</v>
      </c>
      <c r="S100" s="114">
        <v>40.259740259740276</v>
      </c>
      <c r="T100" s="114">
        <v>27.020785219399531</v>
      </c>
      <c r="U100" s="114">
        <v>61.730205278592265</v>
      </c>
      <c r="V100" s="114">
        <v>48.280605226960098</v>
      </c>
      <c r="W100" s="114">
        <v>27.680311890838176</v>
      </c>
      <c r="X100" s="114">
        <v>50.000000000000021</v>
      </c>
      <c r="Y100" s="114">
        <v>49.19472913616395</v>
      </c>
      <c r="Z100" s="114">
        <v>21.595330739299591</v>
      </c>
      <c r="AA100" s="114">
        <v>55.259259259259252</v>
      </c>
      <c r="AB100" s="114">
        <v>41.953232462173304</v>
      </c>
      <c r="AC100" s="114">
        <v>23.105360443622892</v>
      </c>
      <c r="AD100" s="114">
        <v>53.175775480059023</v>
      </c>
      <c r="AE100" s="114">
        <v>39.344262295081926</v>
      </c>
      <c r="AF100" s="114">
        <v>26.751592356687897</v>
      </c>
      <c r="AG100" s="114">
        <v>46.455505279034682</v>
      </c>
      <c r="AH100" s="114">
        <v>24.167872648335731</v>
      </c>
      <c r="AI100" s="114">
        <v>11.520737327188947</v>
      </c>
      <c r="AJ100" s="114">
        <v>42.45973645680818</v>
      </c>
      <c r="AK100" s="114">
        <v>28.021978021978036</v>
      </c>
      <c r="AL100" s="114">
        <v>16.34241245136187</v>
      </c>
      <c r="AM100" s="114">
        <v>37.380191693290712</v>
      </c>
      <c r="AN100" s="114">
        <v>26.939970717423108</v>
      </c>
      <c r="AO100" s="114">
        <v>11.262135922330099</v>
      </c>
      <c r="AP100" s="114">
        <v>33.781763826606856</v>
      </c>
      <c r="AQ100" s="114">
        <v>25.895316804407685</v>
      </c>
      <c r="AR100" s="114">
        <v>9.4795539033457228</v>
      </c>
      <c r="AS100" s="114">
        <v>37.463126843657804</v>
      </c>
      <c r="AT100" s="114">
        <v>24.887556221889049</v>
      </c>
      <c r="AU100" s="114">
        <v>16.560509554140122</v>
      </c>
      <c r="AV100" s="114" t="s">
        <v>286</v>
      </c>
      <c r="AW100" s="114" t="s">
        <v>286</v>
      </c>
      <c r="AX100" s="114" t="s">
        <v>286</v>
      </c>
      <c r="AY100" s="114" t="s">
        <v>286</v>
      </c>
      <c r="AZ100" s="114" t="s">
        <v>286</v>
      </c>
      <c r="BA100" s="114" t="s">
        <v>286</v>
      </c>
      <c r="BB100" s="114" t="s">
        <v>286</v>
      </c>
      <c r="BC100" s="114" t="s">
        <v>286</v>
      </c>
      <c r="BD100" s="114" t="s">
        <v>286</v>
      </c>
      <c r="BE100" s="114" t="s">
        <v>286</v>
      </c>
      <c r="BF100" s="114">
        <v>19.944979367262736</v>
      </c>
      <c r="BG100" s="114">
        <v>13.17254174397031</v>
      </c>
      <c r="BH100" s="114" t="s">
        <v>286</v>
      </c>
      <c r="BI100" s="114">
        <v>21.524663677130057</v>
      </c>
      <c r="BJ100" s="114">
        <v>18.085106382978744</v>
      </c>
      <c r="BK100" s="114" t="s">
        <v>286</v>
      </c>
      <c r="BL100" s="114" t="s">
        <v>286</v>
      </c>
      <c r="BM100" s="114" t="s">
        <v>286</v>
      </c>
      <c r="BN100" s="114" t="s">
        <v>286</v>
      </c>
      <c r="BO100" s="114" t="s">
        <v>286</v>
      </c>
      <c r="BP100" s="114" t="s">
        <v>286</v>
      </c>
      <c r="BQ100" s="114" t="s">
        <v>286</v>
      </c>
      <c r="BR100" s="114" t="s">
        <v>286</v>
      </c>
      <c r="BS100" s="114" t="s">
        <v>286</v>
      </c>
      <c r="BT100" s="114" t="s">
        <v>286</v>
      </c>
      <c r="BU100" s="114">
        <v>27.884615384615397</v>
      </c>
      <c r="BV100" s="114">
        <v>17.996289424860841</v>
      </c>
      <c r="BW100" s="114" t="s">
        <v>286</v>
      </c>
      <c r="BX100" s="114">
        <v>31.091180866965615</v>
      </c>
      <c r="BY100" s="114">
        <v>28.813559322033885</v>
      </c>
      <c r="BZ100" s="114">
        <v>46.497764530551478</v>
      </c>
      <c r="CA100" s="114">
        <v>39.598278335724501</v>
      </c>
      <c r="CB100" s="114">
        <v>27.482678983833715</v>
      </c>
      <c r="CC100" s="114">
        <v>46.474820143884855</v>
      </c>
      <c r="CD100" s="114">
        <v>42.602739726027409</v>
      </c>
      <c r="CE100" s="114">
        <v>29.729729729729726</v>
      </c>
      <c r="CF100" s="114">
        <v>44.099378881987569</v>
      </c>
      <c r="CG100" s="114">
        <v>45.389048991354436</v>
      </c>
      <c r="CH100" s="114">
        <v>25.242718446601945</v>
      </c>
      <c r="CI100" s="114">
        <v>35.829662261380314</v>
      </c>
      <c r="CJ100" s="114">
        <v>36.74863387978148</v>
      </c>
      <c r="CK100" s="114">
        <v>23.897058823529427</v>
      </c>
      <c r="CL100" s="114">
        <v>37.591776798825265</v>
      </c>
      <c r="CM100" s="114">
        <v>35.155096011816816</v>
      </c>
      <c r="CN100" s="114">
        <v>27.484143763213517</v>
      </c>
      <c r="CO100" s="114">
        <v>13.201820940819433</v>
      </c>
      <c r="CP100" s="114">
        <v>22.733812949640285</v>
      </c>
      <c r="CQ100" s="114">
        <v>17.162471395881017</v>
      </c>
      <c r="CR100" s="114">
        <v>10.27900146842876</v>
      </c>
      <c r="CS100" s="114">
        <v>14.972527472527471</v>
      </c>
      <c r="CT100" s="114">
        <v>12.667946257197709</v>
      </c>
      <c r="CU100" s="114">
        <v>9.3799682034976133</v>
      </c>
      <c r="CV100" s="114">
        <v>13.708513708513712</v>
      </c>
      <c r="CW100" s="114">
        <v>11.844660194174759</v>
      </c>
      <c r="CX100" s="114">
        <v>7.1097372488408004</v>
      </c>
      <c r="CY100" s="114">
        <v>14.424410540915387</v>
      </c>
      <c r="CZ100" s="114">
        <v>11.359404096834259</v>
      </c>
      <c r="DA100" s="114">
        <v>8.3841463414634134</v>
      </c>
      <c r="DB100" s="114">
        <v>16.918429003021142</v>
      </c>
      <c r="DC100" s="114">
        <v>15.450643776824039</v>
      </c>
      <c r="DD100" s="114" t="s">
        <v>286</v>
      </c>
      <c r="DE100" s="114" t="s">
        <v>286</v>
      </c>
      <c r="DF100" s="114" t="s">
        <v>286</v>
      </c>
      <c r="DG100" s="114" t="s">
        <v>286</v>
      </c>
      <c r="DH100" s="114" t="s">
        <v>286</v>
      </c>
      <c r="DI100" s="114" t="s">
        <v>286</v>
      </c>
      <c r="DJ100" s="114" t="s">
        <v>286</v>
      </c>
      <c r="DK100" s="114" t="s">
        <v>286</v>
      </c>
      <c r="DL100" s="114" t="s">
        <v>286</v>
      </c>
      <c r="DM100" s="114">
        <v>56.637168141592916</v>
      </c>
      <c r="DN100" s="114">
        <v>43.758573388202997</v>
      </c>
      <c r="DO100" s="114">
        <v>23.518518518518512</v>
      </c>
      <c r="DP100" s="114">
        <v>57.70925110132162</v>
      </c>
      <c r="DQ100" s="114">
        <v>43.279172821270308</v>
      </c>
      <c r="DR100" s="114">
        <v>34.038054968287526</v>
      </c>
      <c r="DS100" s="114" t="s">
        <v>286</v>
      </c>
      <c r="DT100" s="114" t="s">
        <v>286</v>
      </c>
      <c r="DU100" s="114" t="s">
        <v>286</v>
      </c>
      <c r="DV100" s="114" t="s">
        <v>286</v>
      </c>
      <c r="DW100" s="114" t="s">
        <v>286</v>
      </c>
      <c r="DX100" s="114" t="s">
        <v>286</v>
      </c>
      <c r="DY100" s="114" t="s">
        <v>286</v>
      </c>
      <c r="DZ100" s="114" t="s">
        <v>286</v>
      </c>
      <c r="EA100" s="114" t="s">
        <v>286</v>
      </c>
      <c r="EB100" s="114">
        <v>46.980854197349068</v>
      </c>
      <c r="EC100" s="114">
        <v>53.013698630137</v>
      </c>
      <c r="ED100" s="114">
        <v>32.532347504621065</v>
      </c>
      <c r="EE100" s="114">
        <v>46.470588235294159</v>
      </c>
      <c r="EF100" s="114">
        <v>48.816568047337228</v>
      </c>
      <c r="EG100" s="114">
        <v>36.016949152542338</v>
      </c>
      <c r="EH100" s="114">
        <v>6.2499999999999973</v>
      </c>
      <c r="EI100" s="114">
        <v>10.903873744619801</v>
      </c>
      <c r="EJ100" s="114">
        <v>4.1474654377880169</v>
      </c>
      <c r="EK100" s="114">
        <v>4.160688665710194</v>
      </c>
      <c r="EL100" s="114">
        <v>5.6010928961748636</v>
      </c>
      <c r="EM100" s="114">
        <v>5.5984555984556028</v>
      </c>
      <c r="EN100" s="114">
        <v>3.755868544600939</v>
      </c>
      <c r="EO100" s="114">
        <v>7.3381294964028765</v>
      </c>
      <c r="EP100" s="114">
        <v>4.0697674418604635</v>
      </c>
      <c r="EQ100" s="114">
        <v>4.5255474452554711</v>
      </c>
      <c r="ER100" s="114">
        <v>5.1841746248294678</v>
      </c>
      <c r="ES100" s="114">
        <v>7.7490774907749085</v>
      </c>
      <c r="ET100" s="114">
        <v>1.7621145374449336</v>
      </c>
      <c r="EU100" s="114">
        <v>4.9926578560939756</v>
      </c>
      <c r="EV100" s="114">
        <v>7.8224101479915387</v>
      </c>
      <c r="EW100" s="114">
        <v>11.467889908256879</v>
      </c>
      <c r="EX100" s="114">
        <v>13.254786450662746</v>
      </c>
      <c r="EY100" s="114">
        <v>4.7281323877068564</v>
      </c>
      <c r="EZ100" s="114">
        <v>10.740203193033395</v>
      </c>
      <c r="FA100" s="114">
        <v>10.339943342776198</v>
      </c>
      <c r="FB100" s="114">
        <v>7.2265624999999982</v>
      </c>
      <c r="FC100" s="114">
        <v>10.399999999999999</v>
      </c>
      <c r="FD100" s="114">
        <v>15.127388535031839</v>
      </c>
      <c r="FE100" s="114">
        <v>8.2995951417004115</v>
      </c>
      <c r="FF100" s="114">
        <v>8.6567164179104452</v>
      </c>
      <c r="FG100" s="114">
        <v>10.647482014388487</v>
      </c>
      <c r="FH100" s="114">
        <v>7.4144486692015219</v>
      </c>
      <c r="FI100" s="114">
        <v>7.9411764705882355</v>
      </c>
      <c r="FJ100" s="114">
        <v>9.0476190476190563</v>
      </c>
      <c r="FK100" s="114">
        <v>12.610619469026554</v>
      </c>
      <c r="FL100" s="114">
        <v>21.052631578947381</v>
      </c>
      <c r="FM100" s="114">
        <v>28.865979381443271</v>
      </c>
      <c r="FN100" s="114">
        <v>19.385342789598106</v>
      </c>
      <c r="FO100" s="114">
        <v>19.033674963396795</v>
      </c>
      <c r="FP100" s="114">
        <v>22.489391796322469</v>
      </c>
      <c r="FQ100" s="114">
        <v>18.786692759295526</v>
      </c>
      <c r="FR100" s="114">
        <v>17.307692307692321</v>
      </c>
      <c r="FS100" s="114">
        <v>23.794212218649516</v>
      </c>
      <c r="FT100" s="114">
        <v>12.170385395537519</v>
      </c>
      <c r="FU100" s="114">
        <v>10.730253353204164</v>
      </c>
      <c r="FV100" s="114">
        <v>16.666666666666657</v>
      </c>
      <c r="FW100" s="114">
        <v>12.260536398467446</v>
      </c>
      <c r="FX100" s="114">
        <v>6.7746686303387307</v>
      </c>
      <c r="FY100" s="114">
        <v>11.433172302737514</v>
      </c>
      <c r="FZ100" s="114">
        <v>13.58574610244988</v>
      </c>
      <c r="GA100" s="114">
        <v>42.12121212121211</v>
      </c>
      <c r="GB100" s="114">
        <v>33.087149187592345</v>
      </c>
      <c r="GC100" s="114">
        <v>22.169811320754718</v>
      </c>
      <c r="GD100" s="114">
        <v>38.686131386861305</v>
      </c>
      <c r="GE100" s="114">
        <v>33.380480905233398</v>
      </c>
      <c r="GF100" s="114">
        <v>21.135029354207422</v>
      </c>
      <c r="GG100" s="114">
        <v>29.725363489499181</v>
      </c>
      <c r="GH100" s="114">
        <v>31.884057971014496</v>
      </c>
      <c r="GI100" s="114">
        <v>14.837398373983739</v>
      </c>
      <c r="GJ100" s="114">
        <v>25.449101796407145</v>
      </c>
      <c r="GK100" s="114">
        <v>24.602026049204046</v>
      </c>
      <c r="GL100" s="114">
        <v>17.366412213740453</v>
      </c>
      <c r="GM100" s="114">
        <v>27.071005917159773</v>
      </c>
      <c r="GN100" s="114">
        <v>22.13247172859451</v>
      </c>
      <c r="GO100" s="114">
        <v>19.153674832962135</v>
      </c>
      <c r="GP100" s="114">
        <v>9.6969696969696955</v>
      </c>
      <c r="GQ100" s="114">
        <v>23.964497041420127</v>
      </c>
      <c r="GR100" s="114">
        <v>19.194312796208528</v>
      </c>
      <c r="GS100" s="114">
        <v>5.8224163027656486</v>
      </c>
      <c r="GT100" s="114">
        <v>20.056497175141239</v>
      </c>
      <c r="GU100" s="114">
        <v>22.070312499999996</v>
      </c>
      <c r="GV100" s="114">
        <v>6.5916398713826343</v>
      </c>
      <c r="GW100" s="114">
        <v>17.504051863857395</v>
      </c>
      <c r="GX100" s="114">
        <v>17.31160896130346</v>
      </c>
      <c r="GY100" s="114">
        <v>4.4776119402985124</v>
      </c>
      <c r="GZ100" s="114">
        <v>16.115107913669057</v>
      </c>
      <c r="HA100" s="114">
        <v>18.042226487523994</v>
      </c>
      <c r="HB100" s="114">
        <v>6.9321533923303855</v>
      </c>
      <c r="HC100" s="114">
        <v>13.183279742765285</v>
      </c>
      <c r="HD100" s="114">
        <v>22.321428571428584</v>
      </c>
      <c r="HE100" s="114" t="s">
        <v>286</v>
      </c>
      <c r="HF100" s="114" t="s">
        <v>286</v>
      </c>
      <c r="HG100" s="114" t="s">
        <v>286</v>
      </c>
      <c r="HH100" s="114" t="s">
        <v>286</v>
      </c>
      <c r="HI100" s="121" t="s">
        <v>286</v>
      </c>
      <c r="HJ100" s="121" t="s">
        <v>286</v>
      </c>
      <c r="HK100" s="121" t="s">
        <v>286</v>
      </c>
      <c r="HL100" s="121" t="s">
        <v>286</v>
      </c>
      <c r="HM100" s="114" t="s">
        <v>286</v>
      </c>
      <c r="HN100" s="114" t="s">
        <v>286</v>
      </c>
      <c r="HO100" s="114">
        <v>10.760401721664264</v>
      </c>
      <c r="HP100" s="114">
        <v>14.555765595463123</v>
      </c>
      <c r="HQ100" s="122" t="s">
        <v>286</v>
      </c>
      <c r="HR100" s="114">
        <v>11.616954474097337</v>
      </c>
      <c r="HS100" s="114">
        <v>17.333333333333343</v>
      </c>
      <c r="HT100" s="114">
        <v>11.38461538461539</v>
      </c>
      <c r="HU100" s="114">
        <v>12.954876273653555</v>
      </c>
      <c r="HV100" s="114">
        <v>10.772833723653395</v>
      </c>
      <c r="HW100" s="114">
        <v>14.035087719298236</v>
      </c>
      <c r="HX100" s="114">
        <v>10.906515580736542</v>
      </c>
      <c r="HY100" s="114">
        <v>8.9668615984405466</v>
      </c>
      <c r="HZ100" s="114">
        <v>13.82636655948553</v>
      </c>
      <c r="IA100" s="114">
        <v>12.500000000000005</v>
      </c>
      <c r="IB100" s="114">
        <v>8.8176352705410768</v>
      </c>
      <c r="IC100" s="114">
        <v>11.497730711043864</v>
      </c>
      <c r="ID100" s="114">
        <v>11.416184971098254</v>
      </c>
      <c r="IE100" s="114">
        <v>6.083650190114076</v>
      </c>
      <c r="IF100" s="114">
        <v>12.499999999999995</v>
      </c>
      <c r="IG100" s="114">
        <v>8.1469648562300314</v>
      </c>
      <c r="IH100" s="114">
        <v>10.22222222222223</v>
      </c>
      <c r="II100" s="114">
        <v>4.4546850998463858</v>
      </c>
      <c r="IJ100" s="114">
        <v>8.6005830903790077</v>
      </c>
      <c r="IK100" s="114">
        <v>10.538641686182673</v>
      </c>
      <c r="IL100" s="114">
        <v>6.4610866372980942</v>
      </c>
      <c r="IM100" s="114">
        <v>5.7991513437057955</v>
      </c>
      <c r="IN100" s="114">
        <v>8.0078125000000018</v>
      </c>
      <c r="IO100" s="114">
        <v>6.4620355411954797</v>
      </c>
      <c r="IP100" s="114">
        <v>9.3846153846153797</v>
      </c>
      <c r="IQ100" s="114">
        <v>5.4216867469879499</v>
      </c>
      <c r="IR100" s="114">
        <v>4.9624060150375957</v>
      </c>
      <c r="IS100" s="114">
        <v>6.4748201438848909</v>
      </c>
      <c r="IT100" s="114">
        <v>7.2243346007604545</v>
      </c>
      <c r="IU100" s="114">
        <v>3.9940828402366853</v>
      </c>
      <c r="IV100" s="114">
        <v>6.5390749601275928</v>
      </c>
      <c r="IW100" s="114">
        <v>7.3496659242761684</v>
      </c>
      <c r="IX100" s="114" t="str">
        <f t="shared" si="121"/>
        <v>--</v>
      </c>
      <c r="IY100" s="114" t="str">
        <f t="shared" si="121"/>
        <v>--</v>
      </c>
      <c r="IZ100" s="114" t="str">
        <f t="shared" si="121"/>
        <v>--</v>
      </c>
      <c r="JA100" s="114" t="str">
        <f t="shared" si="121"/>
        <v>--</v>
      </c>
      <c r="JB100" s="114" t="str">
        <f t="shared" si="121"/>
        <v>--</v>
      </c>
      <c r="JC100" s="114" t="str">
        <f t="shared" si="121"/>
        <v>--</v>
      </c>
      <c r="JD100" s="114" t="str">
        <f t="shared" si="121"/>
        <v>--</v>
      </c>
      <c r="JE100" s="114" t="str">
        <f t="shared" si="121"/>
        <v>--</v>
      </c>
      <c r="JF100" s="114" t="str">
        <f t="shared" si="121"/>
        <v>--</v>
      </c>
      <c r="JG100" s="228">
        <v>3.9316239316239301</v>
      </c>
      <c r="JH100" s="228">
        <v>4.7445255474452601</v>
      </c>
      <c r="JI100" s="228">
        <v>7.7709611451942804</v>
      </c>
      <c r="JJ100" s="228">
        <v>5.2447552447552397</v>
      </c>
      <c r="JK100" s="228">
        <v>3.3707865168539302</v>
      </c>
      <c r="JL100" s="228">
        <v>4.0567951318458402</v>
      </c>
      <c r="JM100" s="228">
        <v>11.282051282051301</v>
      </c>
      <c r="JN100" s="228">
        <v>11.5173674588666</v>
      </c>
      <c r="JO100" s="228">
        <v>12.4489795918367</v>
      </c>
      <c r="JP100" s="228">
        <v>10.664335664335701</v>
      </c>
      <c r="JQ100" s="228">
        <v>9.3808630393996193</v>
      </c>
      <c r="JR100" s="228">
        <v>12.7789046653144</v>
      </c>
      <c r="JS100" s="228">
        <v>12.3711340206185</v>
      </c>
      <c r="JT100" s="228">
        <v>10.603290676416799</v>
      </c>
      <c r="JU100" s="228">
        <v>6.9387755102040796</v>
      </c>
      <c r="JV100" s="228">
        <v>8.9316987740805693</v>
      </c>
      <c r="JW100" s="228">
        <v>7.8799249530956699</v>
      </c>
      <c r="JX100" s="228">
        <v>8.9249492900608498</v>
      </c>
      <c r="JY100" s="228">
        <v>5.2991452991452901</v>
      </c>
      <c r="JZ100" s="228">
        <v>6.7641681901279798</v>
      </c>
      <c r="KA100" s="228">
        <v>16.564417177914098</v>
      </c>
      <c r="KB100" s="257">
        <v>5.41958041958042</v>
      </c>
      <c r="KC100" s="257">
        <v>5.2532833020637897</v>
      </c>
      <c r="KD100" s="257">
        <v>11.359026369168401</v>
      </c>
      <c r="KE100" s="228">
        <v>2.0270270270270299</v>
      </c>
      <c r="KF100" s="128" t="str">
        <f t="shared" si="78"/>
        <v>--</v>
      </c>
      <c r="KG100" s="228">
        <v>4.8780487804878101</v>
      </c>
      <c r="KH100" s="228">
        <v>2.7874564459930302</v>
      </c>
      <c r="KI100" s="128" t="str">
        <f t="shared" si="79"/>
        <v>--</v>
      </c>
      <c r="KJ100" s="228">
        <v>5.6338028169014098</v>
      </c>
      <c r="KK100" s="228">
        <v>3.2312925170067999</v>
      </c>
      <c r="KL100" s="228">
        <v>6.2157221206581399</v>
      </c>
      <c r="KM100" s="228">
        <v>4.2682926829268304</v>
      </c>
      <c r="KN100" s="228">
        <v>5.6140350877192997</v>
      </c>
      <c r="KO100" s="228">
        <v>4.1275797373358403</v>
      </c>
      <c r="KP100" s="228">
        <v>6.0483870967741904</v>
      </c>
      <c r="KQ100" s="230">
        <v>5.4054054054053999</v>
      </c>
      <c r="KR100" s="230">
        <v>4.3478260869565197</v>
      </c>
      <c r="KS100" s="230">
        <v>9.0384615384615401</v>
      </c>
      <c r="KT100" s="230">
        <v>10.278745644599301</v>
      </c>
      <c r="KU100" s="230">
        <v>12.1621621621622</v>
      </c>
      <c r="KV100" s="230">
        <v>17.102966841186699</v>
      </c>
      <c r="KW100" s="230">
        <v>1.35135135135135</v>
      </c>
      <c r="KX100" s="230">
        <v>3.1358885017421598</v>
      </c>
      <c r="KY100" s="128" t="str">
        <f t="shared" si="119"/>
        <v>--</v>
      </c>
      <c r="KZ100" s="128" t="str">
        <f t="shared" si="119"/>
        <v>--</v>
      </c>
      <c r="LA100" s="230">
        <v>1.7578125</v>
      </c>
      <c r="LB100" s="128" t="str">
        <f t="shared" si="80"/>
        <v>--</v>
      </c>
      <c r="LC100" s="292">
        <v>27.428571428571445</v>
      </c>
      <c r="LD100" s="292">
        <v>18.677685950413224</v>
      </c>
      <c r="LE100" s="292">
        <v>16.755793226381464</v>
      </c>
      <c r="LF100" s="292">
        <v>7.8629032258064431</v>
      </c>
      <c r="LG100" s="292">
        <v>24.440619621342513</v>
      </c>
      <c r="LH100" s="292">
        <v>13.745704467353953</v>
      </c>
      <c r="LI100" s="292">
        <v>10.681399631675873</v>
      </c>
      <c r="LJ100" s="292">
        <v>9.143968871595332</v>
      </c>
      <c r="LK100" s="391">
        <v>31.285988483685237</v>
      </c>
      <c r="LL100" s="392">
        <v>14.716981132075469</v>
      </c>
      <c r="LM100" s="392">
        <v>12.317666126418169</v>
      </c>
      <c r="LN100" s="392">
        <v>7.8880407124681948</v>
      </c>
      <c r="LO100" s="391">
        <v>14.857142857142851</v>
      </c>
      <c r="LP100" s="392">
        <v>15.56291390728477</v>
      </c>
      <c r="LQ100" s="392">
        <v>12.857142857142872</v>
      </c>
      <c r="LR100" s="392">
        <v>7.4747474747474767</v>
      </c>
      <c r="LS100" s="392">
        <v>14.310344827586214</v>
      </c>
      <c r="LT100" s="392">
        <v>11.683848797250848</v>
      </c>
      <c r="LU100" s="392">
        <v>11.602209944751381</v>
      </c>
      <c r="LV100" s="392">
        <v>9.7465886939571167</v>
      </c>
      <c r="LW100" s="392">
        <v>22.200772200772199</v>
      </c>
      <c r="LX100" s="392">
        <v>13.472485768500945</v>
      </c>
      <c r="LY100" s="392">
        <v>13.636363636363651</v>
      </c>
      <c r="LZ100" s="392">
        <v>8.2051282051282026</v>
      </c>
      <c r="MA100" s="391">
        <v>33.460803059273452</v>
      </c>
      <c r="MB100" s="392">
        <v>34.883720930232485</v>
      </c>
      <c r="MC100" s="392">
        <v>30.700179533213632</v>
      </c>
      <c r="MD100" s="392">
        <v>28.513238289205702</v>
      </c>
      <c r="ME100" s="392">
        <v>29.137931034482786</v>
      </c>
      <c r="MF100" s="392">
        <v>28.915662650602417</v>
      </c>
      <c r="MG100" s="392">
        <v>28.413284132841326</v>
      </c>
      <c r="MH100" s="392">
        <v>24.366471734892794</v>
      </c>
      <c r="MI100" s="392">
        <v>38.223938223938241</v>
      </c>
      <c r="MJ100" s="392">
        <v>32.765151515151523</v>
      </c>
      <c r="MK100" s="392">
        <v>33.061889250814367</v>
      </c>
      <c r="ML100" s="392">
        <v>25.76530612244898</v>
      </c>
      <c r="MM100" s="378" t="str">
        <f t="shared" si="82"/>
        <v>--</v>
      </c>
      <c r="MN100" s="392">
        <v>22.847682119205277</v>
      </c>
      <c r="MO100" s="392">
        <v>23.351158645276314</v>
      </c>
      <c r="MP100" s="392">
        <v>20.040485829959543</v>
      </c>
      <c r="MQ100" s="378" t="str">
        <f t="shared" si="83"/>
        <v>--</v>
      </c>
      <c r="MR100" s="392">
        <v>23.024054982817898</v>
      </c>
      <c r="MS100" s="392">
        <v>18.784530386740343</v>
      </c>
      <c r="MT100" s="392">
        <v>16.731517509727613</v>
      </c>
      <c r="MU100" s="378" t="str">
        <f t="shared" si="84"/>
        <v>--</v>
      </c>
      <c r="MV100" s="392">
        <v>23.003802281368831</v>
      </c>
      <c r="MW100" s="392">
        <v>24.959481361426242</v>
      </c>
      <c r="MX100" s="392">
        <v>19.592875318066149</v>
      </c>
      <c r="MY100" s="391">
        <v>36.761904761904788</v>
      </c>
      <c r="MZ100" s="392">
        <v>30.514096185737998</v>
      </c>
      <c r="NA100" s="392">
        <v>28.698752228163993</v>
      </c>
      <c r="NB100" s="392">
        <v>24.193548387096776</v>
      </c>
      <c r="NC100" s="392">
        <v>32.698961937716277</v>
      </c>
      <c r="ND100" s="392">
        <v>24.697754749568247</v>
      </c>
      <c r="NE100" s="392">
        <v>26.752767527675299</v>
      </c>
      <c r="NF100" s="392">
        <v>27.626459143968891</v>
      </c>
      <c r="NG100" s="392">
        <v>40.820312500000071</v>
      </c>
      <c r="NH100" s="392">
        <v>27.27272727272727</v>
      </c>
      <c r="NI100" s="392">
        <v>26.418152350081034</v>
      </c>
      <c r="NJ100" s="392">
        <v>22.506393861892576</v>
      </c>
      <c r="NK100" s="391">
        <v>9.3155893536121717</v>
      </c>
      <c r="NL100" s="392">
        <v>10.299003322259132</v>
      </c>
      <c r="NM100" s="392">
        <v>12.811387900355873</v>
      </c>
      <c r="NN100" s="392">
        <v>6.8686868686868676</v>
      </c>
      <c r="NO100" s="392">
        <v>13.565217391304362</v>
      </c>
      <c r="NP100" s="392">
        <v>9.450171821305835</v>
      </c>
      <c r="NQ100" s="392">
        <v>5.7090239410681374</v>
      </c>
      <c r="NR100" s="392">
        <v>4.8638132295719805</v>
      </c>
      <c r="NS100" s="392">
        <v>10.789980732177266</v>
      </c>
      <c r="NT100" s="392">
        <v>8.4905660377358423</v>
      </c>
      <c r="NU100" s="392">
        <v>6.6450567260939994</v>
      </c>
      <c r="NV100" s="392">
        <v>5.8524173027989814</v>
      </c>
      <c r="NW100" s="391">
        <v>3.4220532319391652</v>
      </c>
      <c r="NX100" s="392">
        <v>9.3023255813953405</v>
      </c>
      <c r="NY100" s="392">
        <v>8.5409252669039084</v>
      </c>
      <c r="NZ100" s="392">
        <v>6.6801619433198374</v>
      </c>
      <c r="OA100" s="392">
        <v>8.1314878892733606</v>
      </c>
      <c r="OB100" s="392">
        <v>8.5910652920962214</v>
      </c>
      <c r="OC100" s="392">
        <v>8.8397790055248624</v>
      </c>
      <c r="OD100" s="392">
        <v>10.351562500000004</v>
      </c>
      <c r="OE100" s="392">
        <v>5.2123552123552175</v>
      </c>
      <c r="OF100" s="392">
        <v>10.754716981132081</v>
      </c>
      <c r="OG100" s="392">
        <v>11.18314424635332</v>
      </c>
      <c r="OH100" s="392">
        <v>10.459183673469385</v>
      </c>
      <c r="OI100" s="391">
        <v>5.9047619047619069</v>
      </c>
      <c r="OJ100" s="392">
        <v>9.8827470686767214</v>
      </c>
      <c r="OK100" s="392">
        <v>8.7188612099644178</v>
      </c>
      <c r="OL100" s="392">
        <v>11.919191919191933</v>
      </c>
      <c r="OM100" s="392">
        <v>10.535405872193424</v>
      </c>
      <c r="ON100" s="392">
        <v>10.499139414802048</v>
      </c>
      <c r="OO100" s="392">
        <v>9.6118299445471322</v>
      </c>
      <c r="OP100" s="392">
        <v>7.7821011673151652</v>
      </c>
      <c r="OQ100" s="392">
        <v>8.1081081081081106</v>
      </c>
      <c r="OR100" s="392">
        <v>9.24528301886793</v>
      </c>
      <c r="OS100" s="392">
        <v>9.7560975609756113</v>
      </c>
      <c r="OT100" s="392">
        <v>8.3969465648854946</v>
      </c>
      <c r="OU100" s="378" t="str">
        <f t="shared" si="85"/>
        <v>--</v>
      </c>
      <c r="OV100" s="392">
        <v>11.813643926788689</v>
      </c>
      <c r="OW100" s="392">
        <v>12.299465240641696</v>
      </c>
      <c r="OX100" s="392">
        <v>13.157894736842115</v>
      </c>
      <c r="OY100" s="378" t="str">
        <f t="shared" si="86"/>
        <v>--</v>
      </c>
      <c r="OZ100" s="392">
        <v>12.542955326460477</v>
      </c>
      <c r="PA100" s="392">
        <v>9.7605893186003616</v>
      </c>
      <c r="PB100" s="392">
        <v>12.085769980506823</v>
      </c>
      <c r="PC100" s="378" t="str">
        <f t="shared" si="87"/>
        <v>--</v>
      </c>
      <c r="PD100" s="392">
        <v>10.984848484848484</v>
      </c>
      <c r="PE100" s="392">
        <v>11.850649350649352</v>
      </c>
      <c r="PF100" s="392">
        <v>10.687022900763347</v>
      </c>
      <c r="PG100" s="391">
        <v>13.142857142857144</v>
      </c>
      <c r="PH100" s="392">
        <v>13.976705490848577</v>
      </c>
      <c r="PI100" s="392">
        <v>14.616755793226385</v>
      </c>
      <c r="PJ100" s="392">
        <v>13.765182186234817</v>
      </c>
      <c r="PK100" s="392">
        <v>14.2608695652174</v>
      </c>
      <c r="PL100" s="392">
        <v>16.551724137931036</v>
      </c>
      <c r="PM100" s="392">
        <v>12.338858195211779</v>
      </c>
      <c r="PN100" s="392">
        <v>13.813229571984433</v>
      </c>
      <c r="PO100" s="392">
        <v>17.374517374517378</v>
      </c>
      <c r="PP100" s="392">
        <v>12.287334593572766</v>
      </c>
      <c r="PQ100" s="392">
        <v>14.448051948051953</v>
      </c>
      <c r="PR100" s="392">
        <v>12.468193384223916</v>
      </c>
      <c r="PS100" s="391">
        <v>3.4951456310679641</v>
      </c>
      <c r="PT100" s="392">
        <v>6.0311284046692624</v>
      </c>
      <c r="PU100" s="392">
        <v>3.8684719535783341</v>
      </c>
      <c r="PV100" s="392">
        <v>2.9585798816568061</v>
      </c>
      <c r="PW100" s="391">
        <v>10.679611650485441</v>
      </c>
      <c r="PX100" s="392">
        <v>12.233009708737864</v>
      </c>
      <c r="PY100" s="392">
        <v>11.262135922330081</v>
      </c>
      <c r="PZ100" s="392">
        <v>10.089020771513354</v>
      </c>
      <c r="QA100" s="391">
        <v>14.424951267056525</v>
      </c>
      <c r="QB100" s="392">
        <v>13.671875000000004</v>
      </c>
      <c r="QC100" s="392">
        <v>11.04651162790698</v>
      </c>
      <c r="QD100" s="392">
        <v>8.9020771513353125</v>
      </c>
      <c r="QE100" s="391">
        <v>3.3203124999999996</v>
      </c>
      <c r="QF100" s="392">
        <v>4.8638132295719805</v>
      </c>
      <c r="QG100" s="392">
        <v>8.527131782945732</v>
      </c>
      <c r="QH100" s="392">
        <v>8.5798816568047318</v>
      </c>
      <c r="QI100" s="391">
        <v>12.909441233140658</v>
      </c>
      <c r="QJ100" s="392">
        <v>11.904761904761896</v>
      </c>
      <c r="QK100" s="392">
        <v>16.72727272727273</v>
      </c>
      <c r="QL100" s="392">
        <v>11.561866125760661</v>
      </c>
      <c r="QM100" s="378" t="str">
        <f t="shared" si="88"/>
        <v>--</v>
      </c>
      <c r="QN100" s="392">
        <v>14.659685863874346</v>
      </c>
      <c r="QO100" s="392">
        <v>11.632270168855531</v>
      </c>
      <c r="QP100" s="392">
        <v>11.468812877263574</v>
      </c>
      <c r="QQ100" s="378" t="str">
        <f t="shared" si="89"/>
        <v>--</v>
      </c>
      <c r="QR100" s="392">
        <v>12.765957446808505</v>
      </c>
      <c r="QS100" s="392">
        <v>15.209125475285173</v>
      </c>
      <c r="QT100" s="392">
        <v>12.173913043478265</v>
      </c>
      <c r="QU100" s="391">
        <v>12.621359223300967</v>
      </c>
      <c r="QV100" s="392">
        <v>9.589041095890396</v>
      </c>
      <c r="QW100" s="392">
        <v>12.591240875912415</v>
      </c>
      <c r="QX100" s="392">
        <v>11.224489795918375</v>
      </c>
      <c r="QY100" s="378" t="str">
        <f t="shared" si="90"/>
        <v>--</v>
      </c>
      <c r="QZ100" s="392">
        <v>11.013986013986008</v>
      </c>
      <c r="RA100" s="392">
        <v>9.3808630393996282</v>
      </c>
      <c r="RB100" s="392">
        <v>8.8353413654618507</v>
      </c>
      <c r="RC100" s="378" t="str">
        <f t="shared" si="91"/>
        <v>--</v>
      </c>
      <c r="RD100" s="392">
        <v>9.7276264591439592</v>
      </c>
      <c r="RE100" s="392">
        <v>12.167300380228131</v>
      </c>
      <c r="RF100" s="392">
        <v>8.7209302325581337</v>
      </c>
    </row>
    <row r="101" spans="1:475" x14ac:dyDescent="0.25">
      <c r="A101" s="114" t="str">
        <f t="shared" si="120"/>
        <v>--</v>
      </c>
      <c r="B101" s="96" t="s">
        <v>177</v>
      </c>
      <c r="C101" s="96">
        <v>34.505494505494482</v>
      </c>
      <c r="D101" s="114">
        <v>34.392523364486003</v>
      </c>
      <c r="E101" s="114">
        <v>18.34061135371179</v>
      </c>
      <c r="F101" s="114">
        <v>28.23218997361478</v>
      </c>
      <c r="G101" s="114">
        <v>32.339449541284402</v>
      </c>
      <c r="H101" s="114">
        <v>19.444444444444464</v>
      </c>
      <c r="I101" s="114">
        <v>25.155279503105596</v>
      </c>
      <c r="J101" s="114">
        <v>34.349030470914144</v>
      </c>
      <c r="K101" s="114">
        <v>17.586206896551744</v>
      </c>
      <c r="L101" s="114">
        <v>25.82582582582582</v>
      </c>
      <c r="M101" s="114">
        <v>24.749999999999993</v>
      </c>
      <c r="N101" s="114">
        <v>17.207792207792206</v>
      </c>
      <c r="O101" s="114">
        <v>28.440366972477079</v>
      </c>
      <c r="P101" s="114">
        <v>26.521739130434788</v>
      </c>
      <c r="Q101" s="114">
        <v>11.891891891891895</v>
      </c>
      <c r="R101" s="114">
        <v>63.876651982378881</v>
      </c>
      <c r="S101" s="114">
        <v>51.872659176029991</v>
      </c>
      <c r="T101" s="114">
        <v>35.947712418300611</v>
      </c>
      <c r="U101" s="114">
        <v>61.477572559366763</v>
      </c>
      <c r="V101" s="114">
        <v>55.148741418764303</v>
      </c>
      <c r="W101" s="114">
        <v>30.478589420654902</v>
      </c>
      <c r="X101" s="114">
        <v>55.140186915887874</v>
      </c>
      <c r="Y101" s="114">
        <v>59.722222222222221</v>
      </c>
      <c r="Z101" s="114">
        <v>26.896551724137925</v>
      </c>
      <c r="AA101" s="114">
        <v>50.297619047619023</v>
      </c>
      <c r="AB101" s="114">
        <v>48.5</v>
      </c>
      <c r="AC101" s="114">
        <v>37.58169934640523</v>
      </c>
      <c r="AD101" s="114">
        <v>64.678899082568819</v>
      </c>
      <c r="AE101" s="114">
        <v>46.956521739130451</v>
      </c>
      <c r="AF101" s="114">
        <v>28.108108108108091</v>
      </c>
      <c r="AG101" s="114">
        <v>50.549450549450519</v>
      </c>
      <c r="AH101" s="114">
        <v>28.330206378986844</v>
      </c>
      <c r="AI101" s="114">
        <v>18.380743982494522</v>
      </c>
      <c r="AJ101" s="114">
        <v>44.063324538258549</v>
      </c>
      <c r="AK101" s="114">
        <v>31.422018348623862</v>
      </c>
      <c r="AL101" s="114">
        <v>15.075376884422107</v>
      </c>
      <c r="AM101" s="114">
        <v>39.875389408099679</v>
      </c>
      <c r="AN101" s="114">
        <v>37.673130193905806</v>
      </c>
      <c r="AO101" s="114">
        <v>13.448275862068979</v>
      </c>
      <c r="AP101" s="114">
        <v>41.964285714285708</v>
      </c>
      <c r="AQ101" s="114">
        <v>33.749999999999986</v>
      </c>
      <c r="AR101" s="114">
        <v>23.856209150326784</v>
      </c>
      <c r="AS101" s="114">
        <v>43.636363636363633</v>
      </c>
      <c r="AT101" s="114">
        <v>28.695652173913047</v>
      </c>
      <c r="AU101" s="114">
        <v>18.918918918918912</v>
      </c>
      <c r="AV101" s="114" t="s">
        <v>286</v>
      </c>
      <c r="AW101" s="114" t="s">
        <v>286</v>
      </c>
      <c r="AX101" s="114" t="s">
        <v>286</v>
      </c>
      <c r="AY101" s="114" t="s">
        <v>286</v>
      </c>
      <c r="AZ101" s="114" t="s">
        <v>286</v>
      </c>
      <c r="BA101" s="114" t="s">
        <v>286</v>
      </c>
      <c r="BB101" s="114" t="s">
        <v>286</v>
      </c>
      <c r="BC101" s="114" t="s">
        <v>286</v>
      </c>
      <c r="BD101" s="114" t="s">
        <v>286</v>
      </c>
      <c r="BE101" s="114" t="s">
        <v>286</v>
      </c>
      <c r="BF101" s="114">
        <v>27.318295739348354</v>
      </c>
      <c r="BG101" s="114">
        <v>24.836601307189543</v>
      </c>
      <c r="BH101" s="114" t="s">
        <v>286</v>
      </c>
      <c r="BI101" s="114">
        <v>20.960698689956317</v>
      </c>
      <c r="BJ101" s="114">
        <v>24.324324324324326</v>
      </c>
      <c r="BK101" s="114" t="s">
        <v>286</v>
      </c>
      <c r="BL101" s="114" t="s">
        <v>286</v>
      </c>
      <c r="BM101" s="114" t="s">
        <v>286</v>
      </c>
      <c r="BN101" s="114" t="s">
        <v>286</v>
      </c>
      <c r="BO101" s="114" t="s">
        <v>286</v>
      </c>
      <c r="BP101" s="114" t="s">
        <v>286</v>
      </c>
      <c r="BQ101" s="114" t="s">
        <v>286</v>
      </c>
      <c r="BR101" s="114" t="s">
        <v>286</v>
      </c>
      <c r="BS101" s="114" t="s">
        <v>286</v>
      </c>
      <c r="BT101" s="114" t="s">
        <v>286</v>
      </c>
      <c r="BU101" s="114">
        <v>36.090225563909812</v>
      </c>
      <c r="BV101" s="114">
        <v>36.807817589576551</v>
      </c>
      <c r="BW101" s="114" t="s">
        <v>286</v>
      </c>
      <c r="BX101" s="114">
        <v>25.327510917030569</v>
      </c>
      <c r="BY101" s="114">
        <v>22.826086956521738</v>
      </c>
      <c r="BZ101" s="114">
        <v>38.39479392624731</v>
      </c>
      <c r="CA101" s="114">
        <v>45.185185185185183</v>
      </c>
      <c r="CB101" s="114">
        <v>38.779956427015229</v>
      </c>
      <c r="CC101" s="114">
        <v>43.342036553524814</v>
      </c>
      <c r="CD101" s="114">
        <v>47.39229024943311</v>
      </c>
      <c r="CE101" s="114">
        <v>30.904522613065318</v>
      </c>
      <c r="CF101" s="114">
        <v>37.804878048780502</v>
      </c>
      <c r="CG101" s="114">
        <v>46.703296703296658</v>
      </c>
      <c r="CH101" s="114">
        <v>32.989690721649481</v>
      </c>
      <c r="CI101" s="114">
        <v>36.795252225519278</v>
      </c>
      <c r="CJ101" s="114">
        <v>39.55223880597012</v>
      </c>
      <c r="CK101" s="114">
        <v>31.493506493506498</v>
      </c>
      <c r="CL101" s="114">
        <v>26.36363636363637</v>
      </c>
      <c r="CM101" s="114">
        <v>39.565217391304351</v>
      </c>
      <c r="CN101" s="114">
        <v>24.864864864864877</v>
      </c>
      <c r="CO101" s="114">
        <v>12.222222222222209</v>
      </c>
      <c r="CP101" s="114">
        <v>13.543599257884978</v>
      </c>
      <c r="CQ101" s="114">
        <v>14.130434782608699</v>
      </c>
      <c r="CR101" s="114">
        <v>10.263157894736837</v>
      </c>
      <c r="CS101" s="114">
        <v>12.5</v>
      </c>
      <c r="CT101" s="114">
        <v>8.5858585858585794</v>
      </c>
      <c r="CU101" s="114">
        <v>9.2651757188498429</v>
      </c>
      <c r="CV101" s="114">
        <v>13.77410468319559</v>
      </c>
      <c r="CW101" s="114">
        <v>9.7560975609756131</v>
      </c>
      <c r="CX101" s="114">
        <v>8.5173501577287016</v>
      </c>
      <c r="CY101" s="114">
        <v>13.131313131313131</v>
      </c>
      <c r="CZ101" s="114">
        <v>12.541254125412541</v>
      </c>
      <c r="DA101" s="114">
        <v>9.0476190476190457</v>
      </c>
      <c r="DB101" s="114">
        <v>12.556053811659201</v>
      </c>
      <c r="DC101" s="114">
        <v>8.1081081081081106</v>
      </c>
      <c r="DD101" s="114" t="s">
        <v>286</v>
      </c>
      <c r="DE101" s="114" t="s">
        <v>286</v>
      </c>
      <c r="DF101" s="114" t="s">
        <v>286</v>
      </c>
      <c r="DG101" s="114" t="s">
        <v>286</v>
      </c>
      <c r="DH101" s="114" t="s">
        <v>286</v>
      </c>
      <c r="DI101" s="114" t="s">
        <v>286</v>
      </c>
      <c r="DJ101" s="114" t="s">
        <v>286</v>
      </c>
      <c r="DK101" s="114" t="s">
        <v>286</v>
      </c>
      <c r="DL101" s="114" t="s">
        <v>286</v>
      </c>
      <c r="DM101" s="114">
        <v>62.130177514792891</v>
      </c>
      <c r="DN101" s="114">
        <v>48.250000000000007</v>
      </c>
      <c r="DO101" s="114">
        <v>34.853420195439746</v>
      </c>
      <c r="DP101" s="114">
        <v>58.215962441314531</v>
      </c>
      <c r="DQ101" s="114">
        <v>48.695652173913047</v>
      </c>
      <c r="DR101" s="114">
        <v>29.72972972972973</v>
      </c>
      <c r="DS101" s="114" t="s">
        <v>286</v>
      </c>
      <c r="DT101" s="114" t="s">
        <v>286</v>
      </c>
      <c r="DU101" s="114" t="s">
        <v>286</v>
      </c>
      <c r="DV101" s="114" t="s">
        <v>286</v>
      </c>
      <c r="DW101" s="114" t="s">
        <v>286</v>
      </c>
      <c r="DX101" s="114" t="s">
        <v>286</v>
      </c>
      <c r="DY101" s="114" t="s">
        <v>286</v>
      </c>
      <c r="DZ101" s="114" t="s">
        <v>286</v>
      </c>
      <c r="EA101" s="114" t="s">
        <v>286</v>
      </c>
      <c r="EB101" s="114">
        <v>52.537313432835774</v>
      </c>
      <c r="EC101" s="114">
        <v>57.499999999999972</v>
      </c>
      <c r="ED101" s="114">
        <v>53.420195439739381</v>
      </c>
      <c r="EE101" s="114">
        <v>54.88372093023257</v>
      </c>
      <c r="EF101" s="114">
        <v>55.217391304347842</v>
      </c>
      <c r="EG101" s="114">
        <v>37.837837837837832</v>
      </c>
      <c r="EH101" s="114">
        <v>5.4466230936819171</v>
      </c>
      <c r="EI101" s="114">
        <v>8.9053803339517721</v>
      </c>
      <c r="EJ101" s="114">
        <v>10.021786492374734</v>
      </c>
      <c r="EK101" s="114">
        <v>5.1813471502590671</v>
      </c>
      <c r="EL101" s="114">
        <v>8.8636363636363651</v>
      </c>
      <c r="EM101" s="114">
        <v>9.2964824120602838</v>
      </c>
      <c r="EN101" s="114">
        <v>2.7692307692307696</v>
      </c>
      <c r="EO101" s="114">
        <v>6.8681318681318704</v>
      </c>
      <c r="EP101" s="114">
        <v>4.8109965635738821</v>
      </c>
      <c r="EQ101" s="114">
        <v>2.071005917159765</v>
      </c>
      <c r="ER101" s="114">
        <v>6.7669172932330808</v>
      </c>
      <c r="ES101" s="114">
        <v>6.1688311688311694</v>
      </c>
      <c r="ET101" s="114">
        <v>2.7397260273972592</v>
      </c>
      <c r="EU101" s="114">
        <v>4.3478260869565259</v>
      </c>
      <c r="EV101" s="114">
        <v>5.9459459459459465</v>
      </c>
      <c r="EW101" s="114">
        <v>11.920529801324495</v>
      </c>
      <c r="EX101" s="114">
        <v>11.444652908067537</v>
      </c>
      <c r="EY101" s="114">
        <v>6.6079295154185029</v>
      </c>
      <c r="EZ101" s="114">
        <v>9.8143236074270526</v>
      </c>
      <c r="FA101" s="114">
        <v>15.116279069767444</v>
      </c>
      <c r="FB101" s="114">
        <v>9.1370558375634499</v>
      </c>
      <c r="FC101" s="114">
        <v>9.7791798107255481</v>
      </c>
      <c r="FD101" s="114">
        <v>16.343490304709146</v>
      </c>
      <c r="FE101" s="114">
        <v>5.8419243986254319</v>
      </c>
      <c r="FF101" s="114">
        <v>8.0246913580246915</v>
      </c>
      <c r="FG101" s="114">
        <v>9.5238095238095291</v>
      </c>
      <c r="FH101" s="114">
        <v>7.8947368421052628</v>
      </c>
      <c r="FI101" s="114">
        <v>8.7962962962962994</v>
      </c>
      <c r="FJ101" s="114">
        <v>8.8888888888888928</v>
      </c>
      <c r="FK101" s="114">
        <v>6.5217391304347778</v>
      </c>
      <c r="FL101" s="114">
        <v>25.000000000000004</v>
      </c>
      <c r="FM101" s="114">
        <v>35.028248587570587</v>
      </c>
      <c r="FN101" s="114">
        <v>27.692307692307686</v>
      </c>
      <c r="FO101" s="114">
        <v>17.771883289124659</v>
      </c>
      <c r="FP101" s="114">
        <v>29.930394431554511</v>
      </c>
      <c r="FQ101" s="114">
        <v>27.918781725888323</v>
      </c>
      <c r="FR101" s="114">
        <v>15.14195583596215</v>
      </c>
      <c r="FS101" s="114">
        <v>28.729281767955786</v>
      </c>
      <c r="FT101" s="114">
        <v>22.680412371134008</v>
      </c>
      <c r="FU101" s="114">
        <v>11.562500000000002</v>
      </c>
      <c r="FV101" s="114">
        <v>21.105527638190946</v>
      </c>
      <c r="FW101" s="114">
        <v>17.105263157894733</v>
      </c>
      <c r="FX101" s="114">
        <v>10.599078341013829</v>
      </c>
      <c r="FY101" s="114">
        <v>14.222222222222225</v>
      </c>
      <c r="FZ101" s="114">
        <v>10.382513661202188</v>
      </c>
      <c r="GA101" s="114">
        <v>43.736263736263773</v>
      </c>
      <c r="GB101" s="114">
        <v>41.242937853107314</v>
      </c>
      <c r="GC101" s="114">
        <v>25.657894736842135</v>
      </c>
      <c r="GD101" s="114">
        <v>35.828877005347593</v>
      </c>
      <c r="GE101" s="114">
        <v>38.747099767981432</v>
      </c>
      <c r="GF101" s="114">
        <v>23.409669211195915</v>
      </c>
      <c r="GG101" s="114">
        <v>24.126984126984151</v>
      </c>
      <c r="GH101" s="114">
        <v>34.530386740331522</v>
      </c>
      <c r="GI101" s="114">
        <v>19.655172413793103</v>
      </c>
      <c r="GJ101" s="114">
        <v>32.075471698113191</v>
      </c>
      <c r="GK101" s="114">
        <v>31.898734177215179</v>
      </c>
      <c r="GL101" s="114">
        <v>23.355263157894729</v>
      </c>
      <c r="GM101" s="114">
        <v>32.407407407407391</v>
      </c>
      <c r="GN101" s="114">
        <v>25.000000000000011</v>
      </c>
      <c r="GO101" s="114">
        <v>12.637362637362642</v>
      </c>
      <c r="GP101" s="114">
        <v>12.280701754385973</v>
      </c>
      <c r="GQ101" s="114">
        <v>27.495291902071571</v>
      </c>
      <c r="GR101" s="114">
        <v>26.153846153846128</v>
      </c>
      <c r="GS101" s="114">
        <v>6.4000000000000012</v>
      </c>
      <c r="GT101" s="114">
        <v>21.809744779582363</v>
      </c>
      <c r="GU101" s="114">
        <v>24.681933842239189</v>
      </c>
      <c r="GV101" s="114">
        <v>8.2278481012658258</v>
      </c>
      <c r="GW101" s="114">
        <v>23.140495867768589</v>
      </c>
      <c r="GX101" s="114">
        <v>20.274914089347075</v>
      </c>
      <c r="GY101" s="114">
        <v>8.4374999999999964</v>
      </c>
      <c r="GZ101" s="114">
        <v>16.876574307304793</v>
      </c>
      <c r="HA101" s="114">
        <v>27.54098360655739</v>
      </c>
      <c r="HB101" s="114">
        <v>6.9767441860465178</v>
      </c>
      <c r="HC101" s="114">
        <v>9.3333333333333375</v>
      </c>
      <c r="HD101" s="114">
        <v>16.483516483516478</v>
      </c>
      <c r="HE101" s="114" t="s">
        <v>286</v>
      </c>
      <c r="HF101" s="114" t="s">
        <v>286</v>
      </c>
      <c r="HG101" s="114" t="s">
        <v>286</v>
      </c>
      <c r="HH101" s="114" t="s">
        <v>286</v>
      </c>
      <c r="HI101" s="121" t="s">
        <v>286</v>
      </c>
      <c r="HJ101" s="121" t="s">
        <v>286</v>
      </c>
      <c r="HK101" s="121" t="s">
        <v>286</v>
      </c>
      <c r="HL101" s="121" t="s">
        <v>286</v>
      </c>
      <c r="HM101" s="114" t="s">
        <v>286</v>
      </c>
      <c r="HN101" s="114" t="s">
        <v>286</v>
      </c>
      <c r="HO101" s="114">
        <v>11.139240506329118</v>
      </c>
      <c r="HP101" s="114">
        <v>20.983606557377051</v>
      </c>
      <c r="HQ101" s="122" t="s">
        <v>286</v>
      </c>
      <c r="HR101" s="114">
        <v>10.666666666666671</v>
      </c>
      <c r="HS101" s="114">
        <v>13.114754098360651</v>
      </c>
      <c r="HT101" s="114">
        <v>10.549450549450547</v>
      </c>
      <c r="HU101" s="114">
        <v>15.601503759398499</v>
      </c>
      <c r="HV101" s="114">
        <v>11.428571428571429</v>
      </c>
      <c r="HW101" s="114">
        <v>10.666666666666661</v>
      </c>
      <c r="HX101" s="114">
        <v>12.850467289719642</v>
      </c>
      <c r="HY101" s="114">
        <v>10.178117048346055</v>
      </c>
      <c r="HZ101" s="114">
        <v>12.89308176100629</v>
      </c>
      <c r="IA101" s="114">
        <v>12.742382271468147</v>
      </c>
      <c r="IB101" s="114">
        <v>8.2474226804123738</v>
      </c>
      <c r="IC101" s="114">
        <v>12.539184952978045</v>
      </c>
      <c r="ID101" s="114">
        <v>13.48600508905853</v>
      </c>
      <c r="IE101" s="114">
        <v>7.8688524590163897</v>
      </c>
      <c r="IF101" s="114">
        <v>10.648148148148149</v>
      </c>
      <c r="IG101" s="114">
        <v>9.5454545454545467</v>
      </c>
      <c r="IH101" s="114">
        <v>7.1823204419889484</v>
      </c>
      <c r="II101" s="114">
        <v>6.8281938325991094</v>
      </c>
      <c r="IJ101" s="114">
        <v>8.8180112570356481</v>
      </c>
      <c r="IK101" s="114">
        <v>7.4725274725274717</v>
      </c>
      <c r="IL101" s="114">
        <v>6.4516129032258016</v>
      </c>
      <c r="IM101" s="114">
        <v>8.3916083916083881</v>
      </c>
      <c r="IN101" s="114">
        <v>7.1246819338422389</v>
      </c>
      <c r="IO101" s="114">
        <v>7.7170418006430852</v>
      </c>
      <c r="IP101" s="114">
        <v>10.584958217270191</v>
      </c>
      <c r="IQ101" s="114">
        <v>8.247422680412372</v>
      </c>
      <c r="IR101" s="114">
        <v>5.6962025316455689</v>
      </c>
      <c r="IS101" s="114">
        <v>6.3775510204081671</v>
      </c>
      <c r="IT101" s="114">
        <v>9.1803278688524657</v>
      </c>
      <c r="IU101" s="114">
        <v>4.6728971962616814</v>
      </c>
      <c r="IV101" s="114">
        <v>8</v>
      </c>
      <c r="IW101" s="114">
        <v>5.5248618784530379</v>
      </c>
      <c r="IX101" s="114" t="str">
        <f t="shared" si="121"/>
        <v>--</v>
      </c>
      <c r="IY101" s="114" t="str">
        <f t="shared" si="121"/>
        <v>--</v>
      </c>
      <c r="IZ101" s="114" t="str">
        <f t="shared" si="121"/>
        <v>--</v>
      </c>
      <c r="JA101" s="114" t="str">
        <f t="shared" si="121"/>
        <v>--</v>
      </c>
      <c r="JB101" s="114" t="str">
        <f t="shared" si="121"/>
        <v>--</v>
      </c>
      <c r="JC101" s="114" t="str">
        <f t="shared" si="121"/>
        <v>--</v>
      </c>
      <c r="JD101" s="114" t="str">
        <f t="shared" si="121"/>
        <v>--</v>
      </c>
      <c r="JE101" s="114" t="str">
        <f t="shared" si="121"/>
        <v>--</v>
      </c>
      <c r="JF101" s="114" t="str">
        <f t="shared" si="121"/>
        <v>--</v>
      </c>
      <c r="JG101" s="228">
        <v>7.9545454545454604</v>
      </c>
      <c r="JH101" s="228">
        <v>8.0779944289693599</v>
      </c>
      <c r="JI101" s="228">
        <v>9.9630996309963091</v>
      </c>
      <c r="JJ101" s="228">
        <v>7.2519083969465603</v>
      </c>
      <c r="JK101" s="228">
        <v>3.7037037037037002</v>
      </c>
      <c r="JL101" s="228">
        <v>5.1813471502590698</v>
      </c>
      <c r="JM101" s="228">
        <v>10.9848484848485</v>
      </c>
      <c r="JN101" s="228">
        <v>15.966386554621799</v>
      </c>
      <c r="JO101" s="228">
        <v>15.185185185185199</v>
      </c>
      <c r="JP101" s="228">
        <v>13.740458015267199</v>
      </c>
      <c r="JQ101" s="228">
        <v>18.0555555555556</v>
      </c>
      <c r="JR101" s="228">
        <v>12.9533678756477</v>
      </c>
      <c r="JS101" s="228">
        <v>14.176245210728</v>
      </c>
      <c r="JT101" s="228">
        <v>12.0786516853933</v>
      </c>
      <c r="JU101" s="228">
        <v>11.194029850746301</v>
      </c>
      <c r="JV101" s="228">
        <v>14.503816793893099</v>
      </c>
      <c r="JW101" s="228">
        <v>13.953488372093</v>
      </c>
      <c r="JX101" s="228">
        <v>6.2176165803108798</v>
      </c>
      <c r="JY101" s="228">
        <v>6.0606060606060597</v>
      </c>
      <c r="JZ101" s="228">
        <v>10.3641456582633</v>
      </c>
      <c r="KA101" s="228">
        <v>7.0631970260223103</v>
      </c>
      <c r="KB101" s="257">
        <v>6.4885496183206097</v>
      </c>
      <c r="KC101" s="257">
        <v>6.9767441860465098</v>
      </c>
      <c r="KD101" s="257">
        <v>11.917098445595901</v>
      </c>
      <c r="KE101" s="228">
        <v>3.3962264150943402</v>
      </c>
      <c r="KF101" s="128" t="str">
        <f t="shared" si="78"/>
        <v>--</v>
      </c>
      <c r="KG101" s="228">
        <v>7.0895522388059797</v>
      </c>
      <c r="KH101" s="228">
        <v>4.08921933085501</v>
      </c>
      <c r="KI101" s="128" t="str">
        <f t="shared" si="79"/>
        <v>--</v>
      </c>
      <c r="KJ101" s="228">
        <v>7.2164948453608302</v>
      </c>
      <c r="KK101" s="228">
        <v>2.6022304832713798</v>
      </c>
      <c r="KL101" s="228">
        <v>8.1460674157303394</v>
      </c>
      <c r="KM101" s="228">
        <v>6.6666666666666696</v>
      </c>
      <c r="KN101" s="228">
        <v>7.8651685393258504</v>
      </c>
      <c r="KO101" s="228">
        <v>3.2258064516129101</v>
      </c>
      <c r="KP101" s="228">
        <v>3.6269430051813498</v>
      </c>
      <c r="KQ101" s="230">
        <v>3.2362459546925599</v>
      </c>
      <c r="KR101" s="230">
        <v>3.6363636363636398</v>
      </c>
      <c r="KS101" s="230">
        <v>11.326860841424001</v>
      </c>
      <c r="KT101" s="230">
        <v>10.181818181818199</v>
      </c>
      <c r="KU101" s="230">
        <v>13.071895424836599</v>
      </c>
      <c r="KV101" s="230">
        <v>17.4545454545454</v>
      </c>
      <c r="KW101" s="258">
        <v>0.98360655737704905</v>
      </c>
      <c r="KX101" s="230">
        <v>2.9304029304029302</v>
      </c>
      <c r="KY101" s="128" t="str">
        <f t="shared" si="119"/>
        <v>--</v>
      </c>
      <c r="KZ101" s="128" t="str">
        <f t="shared" si="119"/>
        <v>--</v>
      </c>
      <c r="LA101" s="230">
        <v>2.21518987341772</v>
      </c>
      <c r="LB101" s="128" t="str">
        <f t="shared" ref="LB101:LB109" si="126">"--"</f>
        <v>--</v>
      </c>
      <c r="LC101" s="292">
        <v>30.312499999999996</v>
      </c>
      <c r="LD101" s="292">
        <v>23.571428571428577</v>
      </c>
      <c r="LE101" s="292">
        <v>18.01075268817203</v>
      </c>
      <c r="LF101" s="292">
        <v>12.820512820512819</v>
      </c>
      <c r="LG101" s="292">
        <v>34.558823529411782</v>
      </c>
      <c r="LH101" s="292">
        <v>14.855072463768108</v>
      </c>
      <c r="LI101" s="292">
        <v>12.217194570135749</v>
      </c>
      <c r="LJ101" s="292">
        <v>3.0612244897959191</v>
      </c>
      <c r="LK101" s="391">
        <v>28.90625</v>
      </c>
      <c r="LL101" s="392">
        <v>11.450381679389322</v>
      </c>
      <c r="LM101" s="392">
        <v>10.188679245283032</v>
      </c>
      <c r="LN101" s="392">
        <v>4.2918454935622332</v>
      </c>
      <c r="LO101" s="391">
        <v>21.316614420062692</v>
      </c>
      <c r="LP101" s="392">
        <v>14.539007092198576</v>
      </c>
      <c r="LQ101" s="392">
        <v>15.013404825737265</v>
      </c>
      <c r="LR101" s="392">
        <v>8.3941605839416056</v>
      </c>
      <c r="LS101" s="392">
        <v>19.413919413919409</v>
      </c>
      <c r="LT101" s="392">
        <v>14.130434782608704</v>
      </c>
      <c r="LU101" s="392">
        <v>15.909090909090914</v>
      </c>
      <c r="LV101" s="392">
        <v>6.1224489795918364</v>
      </c>
      <c r="LW101" s="392">
        <v>29.527559055118108</v>
      </c>
      <c r="LX101" s="392">
        <v>14.122137404580144</v>
      </c>
      <c r="LY101" s="392">
        <v>12.075471698113207</v>
      </c>
      <c r="LZ101" s="392">
        <v>6.4377682403433507</v>
      </c>
      <c r="MA101" s="391">
        <v>47.318611987381679</v>
      </c>
      <c r="MB101" s="392">
        <v>31.785714285714295</v>
      </c>
      <c r="MC101" s="392">
        <v>34.231805929919126</v>
      </c>
      <c r="MD101" s="392">
        <v>28.676470588235276</v>
      </c>
      <c r="ME101" s="392">
        <v>40.000000000000014</v>
      </c>
      <c r="MF101" s="392">
        <v>33.695652173913047</v>
      </c>
      <c r="MG101" s="392">
        <v>30.76923076923077</v>
      </c>
      <c r="MH101" s="392">
        <v>27.040816326530614</v>
      </c>
      <c r="MI101" s="392">
        <v>42.91338582677168</v>
      </c>
      <c r="MJ101" s="392">
        <v>32.307692307692285</v>
      </c>
      <c r="MK101" s="392">
        <v>30.188679245283012</v>
      </c>
      <c r="ML101" s="392">
        <v>33.620689655172441</v>
      </c>
      <c r="MM101" s="378" t="str">
        <f t="shared" si="82"/>
        <v>--</v>
      </c>
      <c r="MN101" s="392">
        <v>25.795053003533578</v>
      </c>
      <c r="MO101" s="392">
        <v>29.032258064516121</v>
      </c>
      <c r="MP101" s="392">
        <v>27.372262773722635</v>
      </c>
      <c r="MQ101" s="378" t="str">
        <f t="shared" si="83"/>
        <v>--</v>
      </c>
      <c r="MR101" s="392">
        <v>28.363636363636367</v>
      </c>
      <c r="MS101" s="392">
        <v>26.244343891402728</v>
      </c>
      <c r="MT101" s="392">
        <v>25.510204081632651</v>
      </c>
      <c r="MU101" s="378" t="str">
        <f t="shared" si="84"/>
        <v>--</v>
      </c>
      <c r="MV101" s="392">
        <v>22.988505747126432</v>
      </c>
      <c r="MW101" s="392">
        <v>27.924528301886795</v>
      </c>
      <c r="MX101" s="392">
        <v>21.459227467811161</v>
      </c>
      <c r="MY101" s="391">
        <v>34.999999999999964</v>
      </c>
      <c r="MZ101" s="392">
        <v>30.742049469964666</v>
      </c>
      <c r="NA101" s="392">
        <v>28.108108108108123</v>
      </c>
      <c r="NB101" s="392">
        <v>22.54545454545455</v>
      </c>
      <c r="NC101" s="392">
        <v>36.162361623616235</v>
      </c>
      <c r="ND101" s="392">
        <v>31.636363636363626</v>
      </c>
      <c r="NE101" s="392">
        <v>29.411764705882348</v>
      </c>
      <c r="NF101" s="392">
        <v>25.641025641025621</v>
      </c>
      <c r="NG101" s="392">
        <v>43.824701195219134</v>
      </c>
      <c r="NH101" s="392">
        <v>25.572519083969489</v>
      </c>
      <c r="NI101" s="392">
        <v>26.792452830188669</v>
      </c>
      <c r="NJ101" s="392">
        <v>22.844827586206897</v>
      </c>
      <c r="NK101" s="391">
        <v>13.931888544891649</v>
      </c>
      <c r="NL101" s="392">
        <v>16.607773851590114</v>
      </c>
      <c r="NM101" s="392">
        <v>13.172043010752686</v>
      </c>
      <c r="NN101" s="392">
        <v>8.3636363636363651</v>
      </c>
      <c r="NO101" s="392">
        <v>13.405797101449261</v>
      </c>
      <c r="NP101" s="392">
        <v>7.9710144927536248</v>
      </c>
      <c r="NQ101" s="392">
        <v>6.7567567567567606</v>
      </c>
      <c r="NR101" s="392">
        <v>3.0769230769230771</v>
      </c>
      <c r="NS101" s="392">
        <v>9.3385214007782142</v>
      </c>
      <c r="NT101" s="392">
        <v>7.2243346007604554</v>
      </c>
      <c r="NU101" s="392">
        <v>6.0606060606060597</v>
      </c>
      <c r="NV101" s="392">
        <v>3.4482758620689675</v>
      </c>
      <c r="NW101" s="391">
        <v>5.2795031055900665</v>
      </c>
      <c r="NX101" s="392">
        <v>12.056737588652481</v>
      </c>
      <c r="NY101" s="392">
        <v>12.365591397849453</v>
      </c>
      <c r="NZ101" s="392">
        <v>11.956521739130437</v>
      </c>
      <c r="OA101" s="392">
        <v>9.0579710144927539</v>
      </c>
      <c r="OB101" s="392">
        <v>10.144927536231883</v>
      </c>
      <c r="OC101" s="392">
        <v>12.162162162162167</v>
      </c>
      <c r="OD101" s="392">
        <v>8.2051282051282044</v>
      </c>
      <c r="OE101" s="392">
        <v>8.1712062256809386</v>
      </c>
      <c r="OF101" s="392">
        <v>13.740458015267174</v>
      </c>
      <c r="OG101" s="392">
        <v>11.406844106463879</v>
      </c>
      <c r="OH101" s="392">
        <v>7.3275862068965525</v>
      </c>
      <c r="OI101" s="391">
        <v>9.6273291925465792</v>
      </c>
      <c r="OJ101" s="392">
        <v>11.660777385159015</v>
      </c>
      <c r="OK101" s="392">
        <v>10.512129380053899</v>
      </c>
      <c r="OL101" s="392">
        <v>9.0909090909090899</v>
      </c>
      <c r="OM101" s="392">
        <v>12.681159420289852</v>
      </c>
      <c r="ON101" s="392">
        <v>11.956521739130434</v>
      </c>
      <c r="OO101" s="392">
        <v>14.414414414414415</v>
      </c>
      <c r="OP101" s="392">
        <v>11.794871794871796</v>
      </c>
      <c r="OQ101" s="392">
        <v>12.840466926070036</v>
      </c>
      <c r="OR101" s="392">
        <v>7.2243346007604607</v>
      </c>
      <c r="OS101" s="392">
        <v>7.6045627376425884</v>
      </c>
      <c r="OT101" s="392">
        <v>5.1724137931034502</v>
      </c>
      <c r="OU101" s="378" t="str">
        <f t="shared" si="85"/>
        <v>--</v>
      </c>
      <c r="OV101" s="392">
        <v>13.380281690140849</v>
      </c>
      <c r="OW101" s="392">
        <v>14.784946236559152</v>
      </c>
      <c r="OX101" s="392">
        <v>20.072992700729937</v>
      </c>
      <c r="OY101" s="378" t="str">
        <f t="shared" si="86"/>
        <v>--</v>
      </c>
      <c r="OZ101" s="392">
        <v>10.869565217391301</v>
      </c>
      <c r="PA101" s="392">
        <v>12.612612612612613</v>
      </c>
      <c r="PB101" s="392">
        <v>12.820512820512821</v>
      </c>
      <c r="PC101" s="378" t="str">
        <f t="shared" si="87"/>
        <v>--</v>
      </c>
      <c r="PD101" s="392">
        <v>9.5057034220532319</v>
      </c>
      <c r="PE101" s="392">
        <v>10.227272727272728</v>
      </c>
      <c r="PF101" s="392">
        <v>8.6206896551724164</v>
      </c>
      <c r="PG101" s="391">
        <v>13.084112149532713</v>
      </c>
      <c r="PH101" s="392">
        <v>14.487632508833922</v>
      </c>
      <c r="PI101" s="392">
        <v>13.172043010752692</v>
      </c>
      <c r="PJ101" s="392">
        <v>11.594202898550719</v>
      </c>
      <c r="PK101" s="392">
        <v>17.753623188405797</v>
      </c>
      <c r="PL101" s="392">
        <v>14.909090909090901</v>
      </c>
      <c r="PM101" s="392">
        <v>14.864864864864858</v>
      </c>
      <c r="PN101" s="392">
        <v>12.820512820512821</v>
      </c>
      <c r="PO101" s="392">
        <v>20.000000000000004</v>
      </c>
      <c r="PP101" s="392">
        <v>8.745247148288966</v>
      </c>
      <c r="PQ101" s="392">
        <v>11.363636363636363</v>
      </c>
      <c r="PR101" s="392">
        <v>7.7586206896551726</v>
      </c>
      <c r="PS101" s="391">
        <v>5.118110236220474</v>
      </c>
      <c r="PT101" s="392">
        <v>4.6025104602510494</v>
      </c>
      <c r="PU101" s="392">
        <v>6.2256809338521393</v>
      </c>
      <c r="PV101" s="392">
        <v>3.9647577092511015</v>
      </c>
      <c r="PW101" s="391">
        <v>13.492063492063485</v>
      </c>
      <c r="PX101" s="392">
        <v>12.916666666666671</v>
      </c>
      <c r="PY101" s="392">
        <v>12.840466926070036</v>
      </c>
      <c r="PZ101" s="392">
        <v>12.334801762114546</v>
      </c>
      <c r="QA101" s="391">
        <v>20.158102766798411</v>
      </c>
      <c r="QB101" s="392">
        <v>13.33333333333333</v>
      </c>
      <c r="QC101" s="392">
        <v>14.728682170542633</v>
      </c>
      <c r="QD101" s="392">
        <v>9.6916299559471355</v>
      </c>
      <c r="QE101" s="391">
        <v>4.7430830039525702</v>
      </c>
      <c r="QF101" s="392">
        <v>4.6218487394957988</v>
      </c>
      <c r="QG101" s="392">
        <v>8.9147286821705389</v>
      </c>
      <c r="QH101" s="392">
        <v>8.3700440528634434</v>
      </c>
      <c r="QI101" s="391">
        <v>10.759493670886082</v>
      </c>
      <c r="QJ101" s="392">
        <v>16.287878787878796</v>
      </c>
      <c r="QK101" s="392">
        <v>14.325842696629222</v>
      </c>
      <c r="QL101" s="392">
        <v>14.074074074074083</v>
      </c>
      <c r="QM101" s="378" t="str">
        <f t="shared" si="88"/>
        <v>--</v>
      </c>
      <c r="QN101" s="392">
        <v>20.224719101123608</v>
      </c>
      <c r="QO101" s="392">
        <v>15.837104072398187</v>
      </c>
      <c r="QP101" s="392">
        <v>17.010309278350512</v>
      </c>
      <c r="QQ101" s="378" t="str">
        <f t="shared" si="89"/>
        <v>--</v>
      </c>
      <c r="QR101" s="392">
        <v>14.112903225806463</v>
      </c>
      <c r="QS101" s="392">
        <v>17.968749999999989</v>
      </c>
      <c r="QT101" s="392">
        <v>20.179372197309426</v>
      </c>
      <c r="QU101" s="391">
        <v>10.828025477707005</v>
      </c>
      <c r="QV101" s="392">
        <v>11.985018726591766</v>
      </c>
      <c r="QW101" s="392">
        <v>13.370473537604454</v>
      </c>
      <c r="QX101" s="392">
        <v>14.814814814814813</v>
      </c>
      <c r="QY101" s="378" t="str">
        <f t="shared" si="90"/>
        <v>--</v>
      </c>
      <c r="QZ101" s="392">
        <v>14.503816793893131</v>
      </c>
      <c r="RA101" s="392">
        <v>12.442396313364057</v>
      </c>
      <c r="RB101" s="392">
        <v>11.34020618556702</v>
      </c>
      <c r="RC101" s="378" t="str">
        <f t="shared" si="91"/>
        <v>--</v>
      </c>
      <c r="RD101" s="392">
        <v>11.336032388663968</v>
      </c>
      <c r="RE101" s="392">
        <v>11.06719367588933</v>
      </c>
      <c r="RF101" s="392">
        <v>16.814159292035402</v>
      </c>
    </row>
    <row r="102" spans="1:475" x14ac:dyDescent="0.25">
      <c r="A102" s="114" t="str">
        <f t="shared" si="120"/>
        <v>--</v>
      </c>
      <c r="B102" s="96" t="s">
        <v>176</v>
      </c>
      <c r="C102" s="96">
        <v>21.269841269841276</v>
      </c>
      <c r="D102" s="114">
        <v>29.350104821802926</v>
      </c>
      <c r="E102" s="114">
        <v>18.253968253968239</v>
      </c>
      <c r="F102" s="114">
        <v>24.415584415584402</v>
      </c>
      <c r="G102" s="114">
        <v>23.454157782515988</v>
      </c>
      <c r="H102" s="114">
        <v>16.944444444444461</v>
      </c>
      <c r="I102" s="114">
        <v>32.069970845481052</v>
      </c>
      <c r="J102" s="114">
        <v>26.455026455026459</v>
      </c>
      <c r="K102" s="114">
        <v>13.196480938416437</v>
      </c>
      <c r="L102" s="114">
        <v>19.602272727272748</v>
      </c>
      <c r="M102" s="114">
        <v>24.303797468354436</v>
      </c>
      <c r="N102" s="114">
        <v>10.958904109589039</v>
      </c>
      <c r="O102" s="114">
        <v>27.922077922077907</v>
      </c>
      <c r="P102" s="114">
        <v>17.109144542772846</v>
      </c>
      <c r="Q102" s="114">
        <v>13.333333333333336</v>
      </c>
      <c r="R102" s="114">
        <v>53.205128205128204</v>
      </c>
      <c r="S102" s="114">
        <v>52.928870292887041</v>
      </c>
      <c r="T102" s="114">
        <v>33.597883597883595</v>
      </c>
      <c r="U102" s="114">
        <v>58.397932816537491</v>
      </c>
      <c r="V102" s="114">
        <v>45.010615711252655</v>
      </c>
      <c r="W102" s="114">
        <v>35.457063711911353</v>
      </c>
      <c r="X102" s="114">
        <v>55.232558139534852</v>
      </c>
      <c r="Y102" s="114">
        <v>48.293963254593216</v>
      </c>
      <c r="Z102" s="114">
        <v>21.407624633431062</v>
      </c>
      <c r="AA102" s="114">
        <v>56.090651558073638</v>
      </c>
      <c r="AB102" s="114">
        <v>44.949494949494905</v>
      </c>
      <c r="AC102" s="114">
        <v>26.027397260273965</v>
      </c>
      <c r="AD102" s="114">
        <v>53.246753246753286</v>
      </c>
      <c r="AE102" s="114">
        <v>43.491124260354994</v>
      </c>
      <c r="AF102" s="114">
        <v>24.242424242424253</v>
      </c>
      <c r="AG102" s="114">
        <v>31.861198738170351</v>
      </c>
      <c r="AH102" s="114">
        <v>34.243697478991592</v>
      </c>
      <c r="AI102" s="114">
        <v>15.691489361702123</v>
      </c>
      <c r="AJ102" s="114">
        <v>42.746113989637315</v>
      </c>
      <c r="AK102" s="114">
        <v>27.446808510638313</v>
      </c>
      <c r="AL102" s="114">
        <v>18.333333333333361</v>
      </c>
      <c r="AM102" s="114">
        <v>41.907514450867062</v>
      </c>
      <c r="AN102" s="114">
        <v>31.233595800524952</v>
      </c>
      <c r="AO102" s="114">
        <v>12.647058823529411</v>
      </c>
      <c r="AP102" s="114">
        <v>38.746438746438777</v>
      </c>
      <c r="AQ102" s="114">
        <v>30.334190231362477</v>
      </c>
      <c r="AR102" s="114">
        <v>15.807560137457049</v>
      </c>
      <c r="AS102" s="114">
        <v>38.834951456310677</v>
      </c>
      <c r="AT102" s="114">
        <v>27.218934911242584</v>
      </c>
      <c r="AU102" s="114">
        <v>12.765957446808498</v>
      </c>
      <c r="AV102" s="114" t="s">
        <v>286</v>
      </c>
      <c r="AW102" s="114" t="s">
        <v>286</v>
      </c>
      <c r="AX102" s="114" t="s">
        <v>286</v>
      </c>
      <c r="AY102" s="114" t="s">
        <v>286</v>
      </c>
      <c r="AZ102" s="114" t="s">
        <v>286</v>
      </c>
      <c r="BA102" s="114" t="s">
        <v>286</v>
      </c>
      <c r="BB102" s="114" t="s">
        <v>286</v>
      </c>
      <c r="BC102" s="114" t="s">
        <v>286</v>
      </c>
      <c r="BD102" s="114" t="s">
        <v>286</v>
      </c>
      <c r="BE102" s="114" t="s">
        <v>286</v>
      </c>
      <c r="BF102" s="114">
        <v>23.291139240506322</v>
      </c>
      <c r="BG102" s="114">
        <v>23.448275862068964</v>
      </c>
      <c r="BH102" s="114" t="s">
        <v>286</v>
      </c>
      <c r="BI102" s="114">
        <v>17.751479289940825</v>
      </c>
      <c r="BJ102" s="114">
        <v>20.121951219512205</v>
      </c>
      <c r="BK102" s="114" t="s">
        <v>286</v>
      </c>
      <c r="BL102" s="114" t="s">
        <v>286</v>
      </c>
      <c r="BM102" s="114" t="s">
        <v>286</v>
      </c>
      <c r="BN102" s="114" t="s">
        <v>286</v>
      </c>
      <c r="BO102" s="114" t="s">
        <v>286</v>
      </c>
      <c r="BP102" s="114" t="s">
        <v>286</v>
      </c>
      <c r="BQ102" s="114" t="s">
        <v>286</v>
      </c>
      <c r="BR102" s="114" t="s">
        <v>286</v>
      </c>
      <c r="BS102" s="114" t="s">
        <v>286</v>
      </c>
      <c r="BT102" s="114" t="s">
        <v>286</v>
      </c>
      <c r="BU102" s="114">
        <v>30.534351145038144</v>
      </c>
      <c r="BV102" s="114">
        <v>23.711340206185575</v>
      </c>
      <c r="BW102" s="114" t="s">
        <v>286</v>
      </c>
      <c r="BX102" s="114">
        <v>31.268436578171087</v>
      </c>
      <c r="BY102" s="114">
        <v>22.65861027190331</v>
      </c>
      <c r="BZ102" s="114">
        <v>36.392405063291129</v>
      </c>
      <c r="CA102" s="114">
        <v>42.797494780793343</v>
      </c>
      <c r="CB102" s="114">
        <v>29.100529100529126</v>
      </c>
      <c r="CC102" s="114">
        <v>38.974358974358942</v>
      </c>
      <c r="CD102" s="114">
        <v>36.595744680851055</v>
      </c>
      <c r="CE102" s="114">
        <v>28.571428571428569</v>
      </c>
      <c r="CF102" s="114">
        <v>39.655172413793139</v>
      </c>
      <c r="CG102" s="114">
        <v>44.559585492227981</v>
      </c>
      <c r="CH102" s="114">
        <v>33.040935672514593</v>
      </c>
      <c r="CI102" s="114">
        <v>32.011331444759193</v>
      </c>
      <c r="CJ102" s="114">
        <v>33.670886075949376</v>
      </c>
      <c r="CK102" s="114">
        <v>22.448979591836736</v>
      </c>
      <c r="CL102" s="114">
        <v>30.322580645161285</v>
      </c>
      <c r="CM102" s="114">
        <v>35.294117647058826</v>
      </c>
      <c r="CN102" s="114">
        <v>19.69696969696971</v>
      </c>
      <c r="CO102" s="114">
        <v>7.4433656957928775</v>
      </c>
      <c r="CP102" s="114">
        <v>15.303983228511507</v>
      </c>
      <c r="CQ102" s="114">
        <v>12.401055408970986</v>
      </c>
      <c r="CR102" s="114">
        <v>8.1151832460732987</v>
      </c>
      <c r="CS102" s="114">
        <v>8.7234042553191422</v>
      </c>
      <c r="CT102" s="114">
        <v>10.136986301369854</v>
      </c>
      <c r="CU102" s="114">
        <v>7.9178885630498526</v>
      </c>
      <c r="CV102" s="114">
        <v>10.82474226804124</v>
      </c>
      <c r="CW102" s="114">
        <v>6.7055393586005838</v>
      </c>
      <c r="CX102" s="114">
        <v>7.9178885630498526</v>
      </c>
      <c r="CY102" s="114">
        <v>14.578005115089514</v>
      </c>
      <c r="CZ102" s="114">
        <v>10.580204778156995</v>
      </c>
      <c r="DA102" s="114">
        <v>5.3156146179402004</v>
      </c>
      <c r="DB102" s="114">
        <v>6.9277108433735002</v>
      </c>
      <c r="DC102" s="114">
        <v>14.551083591331277</v>
      </c>
      <c r="DD102" s="114" t="s">
        <v>286</v>
      </c>
      <c r="DE102" s="114" t="s">
        <v>286</v>
      </c>
      <c r="DF102" s="114" t="s">
        <v>286</v>
      </c>
      <c r="DG102" s="114" t="s">
        <v>286</v>
      </c>
      <c r="DH102" s="114" t="s">
        <v>286</v>
      </c>
      <c r="DI102" s="114" t="s">
        <v>286</v>
      </c>
      <c r="DJ102" s="114" t="s">
        <v>286</v>
      </c>
      <c r="DK102" s="114" t="s">
        <v>286</v>
      </c>
      <c r="DL102" s="114" t="s">
        <v>286</v>
      </c>
      <c r="DM102" s="114">
        <v>54.084507042253499</v>
      </c>
      <c r="DN102" s="114">
        <v>50.126582278481003</v>
      </c>
      <c r="DO102" s="114">
        <v>29.452054794520553</v>
      </c>
      <c r="DP102" s="114">
        <v>55.700325732899003</v>
      </c>
      <c r="DQ102" s="114">
        <v>43.823529411764703</v>
      </c>
      <c r="DR102" s="114">
        <v>34.650455927051681</v>
      </c>
      <c r="DS102" s="114" t="s">
        <v>286</v>
      </c>
      <c r="DT102" s="114" t="s">
        <v>286</v>
      </c>
      <c r="DU102" s="114" t="s">
        <v>286</v>
      </c>
      <c r="DV102" s="114" t="s">
        <v>286</v>
      </c>
      <c r="DW102" s="114" t="s">
        <v>286</v>
      </c>
      <c r="DX102" s="114" t="s">
        <v>286</v>
      </c>
      <c r="DY102" s="114" t="s">
        <v>286</v>
      </c>
      <c r="DZ102" s="114" t="s">
        <v>286</v>
      </c>
      <c r="EA102" s="114" t="s">
        <v>286</v>
      </c>
      <c r="EB102" s="114">
        <v>46.551724137931053</v>
      </c>
      <c r="EC102" s="114">
        <v>53.180661577608156</v>
      </c>
      <c r="ED102" s="114">
        <v>39.726027397260239</v>
      </c>
      <c r="EE102" s="114">
        <v>48.220064724919126</v>
      </c>
      <c r="EF102" s="114">
        <v>49.411764705882355</v>
      </c>
      <c r="EG102" s="114">
        <v>43.3333333333333</v>
      </c>
      <c r="EH102" s="114">
        <v>3.4482758620689649</v>
      </c>
      <c r="EI102" s="114">
        <v>14.225941422594149</v>
      </c>
      <c r="EJ102" s="114">
        <v>9.4986807387862857</v>
      </c>
      <c r="EK102" s="114">
        <v>3.125</v>
      </c>
      <c r="EL102" s="114">
        <v>7.0063694267515855</v>
      </c>
      <c r="EM102" s="114">
        <v>6.3186813186813202</v>
      </c>
      <c r="EN102" s="114">
        <v>1.7341040462427741</v>
      </c>
      <c r="EO102" s="114">
        <v>7.7720207253885958</v>
      </c>
      <c r="EP102" s="114">
        <v>6.7251461988304087</v>
      </c>
      <c r="EQ102" s="114">
        <v>1.4044943820224725</v>
      </c>
      <c r="ER102" s="114">
        <v>6.3131313131313114</v>
      </c>
      <c r="ES102" s="114">
        <v>6.4625850340136068</v>
      </c>
      <c r="ET102" s="114">
        <v>1.2861736334405147</v>
      </c>
      <c r="EU102" s="114">
        <v>6.7846607669616512</v>
      </c>
      <c r="EV102" s="114">
        <v>6.666666666666667</v>
      </c>
      <c r="EW102" s="114">
        <v>8.3601286173633387</v>
      </c>
      <c r="EX102" s="114">
        <v>12.605042016806724</v>
      </c>
      <c r="EY102" s="114">
        <v>7.1618037135278554</v>
      </c>
      <c r="EZ102" s="114">
        <v>6.99481865284974</v>
      </c>
      <c r="FA102" s="114">
        <v>9.4827586206896619</v>
      </c>
      <c r="FB102" s="114">
        <v>6.9832402234636861</v>
      </c>
      <c r="FC102" s="114">
        <v>12.643678160919542</v>
      </c>
      <c r="FD102" s="114">
        <v>16.260162601626007</v>
      </c>
      <c r="FE102" s="114">
        <v>7.3746312684365796</v>
      </c>
      <c r="FF102" s="114">
        <v>6.5155807365439102</v>
      </c>
      <c r="FG102" s="114">
        <v>9.7938144329896879</v>
      </c>
      <c r="FH102" s="114">
        <v>9.4736842105263115</v>
      </c>
      <c r="FI102" s="114">
        <v>5.4662379421221834</v>
      </c>
      <c r="FJ102" s="114">
        <v>11.275964391691394</v>
      </c>
      <c r="FK102" s="114">
        <v>6.1162079510703382</v>
      </c>
      <c r="FL102" s="114">
        <v>16.077170418006428</v>
      </c>
      <c r="FM102" s="114">
        <v>33.3333333333333</v>
      </c>
      <c r="FN102" s="114">
        <v>23.733333333333338</v>
      </c>
      <c r="FO102" s="114">
        <v>14.248704663212445</v>
      </c>
      <c r="FP102" s="114">
        <v>20.346320346320361</v>
      </c>
      <c r="FQ102" s="114">
        <v>17.597765363128492</v>
      </c>
      <c r="FR102" s="114">
        <v>23.699421965317924</v>
      </c>
      <c r="FS102" s="114">
        <v>26.933333333333326</v>
      </c>
      <c r="FT102" s="114">
        <v>19.822485207100577</v>
      </c>
      <c r="FU102" s="114">
        <v>8.4985835694050902</v>
      </c>
      <c r="FV102" s="114">
        <v>20.051413881748068</v>
      </c>
      <c r="FW102" s="114">
        <v>12.543554006968636</v>
      </c>
      <c r="FX102" s="114">
        <v>11.290322580645171</v>
      </c>
      <c r="FY102" s="114">
        <v>11.86943620178041</v>
      </c>
      <c r="FZ102" s="114">
        <v>12.844036697247699</v>
      </c>
      <c r="GA102" s="114">
        <v>32.580645161290327</v>
      </c>
      <c r="GB102" s="114">
        <v>38.396624472573862</v>
      </c>
      <c r="GC102" s="114">
        <v>23.199999999999996</v>
      </c>
      <c r="GD102" s="114">
        <v>36.36363636363636</v>
      </c>
      <c r="GE102" s="114">
        <v>31.317494600431935</v>
      </c>
      <c r="GF102" s="114">
        <v>20.111731843575402</v>
      </c>
      <c r="GG102" s="114">
        <v>31.21387283236994</v>
      </c>
      <c r="GH102" s="114">
        <v>35.828877005347614</v>
      </c>
      <c r="GI102" s="114">
        <v>16.224188790560458</v>
      </c>
      <c r="GJ102" s="114">
        <v>22.507122507122507</v>
      </c>
      <c r="GK102" s="114">
        <v>27.061855670103103</v>
      </c>
      <c r="GL102" s="114">
        <v>15.6794425087108</v>
      </c>
      <c r="GM102" s="114">
        <v>29.58199356913185</v>
      </c>
      <c r="GN102" s="114">
        <v>20.180722891566266</v>
      </c>
      <c r="GO102" s="114">
        <v>15.596330275229365</v>
      </c>
      <c r="GP102" s="114">
        <v>9.5846645367412151</v>
      </c>
      <c r="GQ102" s="114">
        <v>32.631578947368425</v>
      </c>
      <c r="GR102" s="114">
        <v>31.382978723404239</v>
      </c>
      <c r="GS102" s="114">
        <v>7.2351421188630436</v>
      </c>
      <c r="GT102" s="114">
        <v>23.974082073434136</v>
      </c>
      <c r="GU102" s="114">
        <v>26.890756302521005</v>
      </c>
      <c r="GV102" s="114">
        <v>5.797101449275365</v>
      </c>
      <c r="GW102" s="114">
        <v>21.333333333333336</v>
      </c>
      <c r="GX102" s="114">
        <v>24.117647058823536</v>
      </c>
      <c r="GY102" s="114">
        <v>2.5641025641025639</v>
      </c>
      <c r="GZ102" s="114">
        <v>18.766066838046267</v>
      </c>
      <c r="HA102" s="114">
        <v>20.279720279720291</v>
      </c>
      <c r="HB102" s="114">
        <v>4.2071197411003203</v>
      </c>
      <c r="HC102" s="114">
        <v>10.682492581602382</v>
      </c>
      <c r="HD102" s="114">
        <v>20.183486238532105</v>
      </c>
      <c r="HE102" s="114" t="s">
        <v>286</v>
      </c>
      <c r="HF102" s="114" t="s">
        <v>286</v>
      </c>
      <c r="HG102" s="114" t="s">
        <v>286</v>
      </c>
      <c r="HH102" s="114" t="s">
        <v>286</v>
      </c>
      <c r="HI102" s="121" t="s">
        <v>286</v>
      </c>
      <c r="HJ102" s="121" t="s">
        <v>286</v>
      </c>
      <c r="HK102" s="121" t="s">
        <v>286</v>
      </c>
      <c r="HL102" s="121" t="s">
        <v>286</v>
      </c>
      <c r="HM102" s="114" t="s">
        <v>286</v>
      </c>
      <c r="HN102" s="114" t="s">
        <v>286</v>
      </c>
      <c r="HO102" s="114">
        <v>7.7519379844961307</v>
      </c>
      <c r="HP102" s="114">
        <v>14.285714285714295</v>
      </c>
      <c r="HQ102" s="122" t="s">
        <v>286</v>
      </c>
      <c r="HR102" s="114">
        <v>10.746268656716428</v>
      </c>
      <c r="HS102" s="114">
        <v>15.432098765432087</v>
      </c>
      <c r="HT102" s="114">
        <v>8.2018927444795011</v>
      </c>
      <c r="HU102" s="114">
        <v>14.135021097046419</v>
      </c>
      <c r="HV102" s="114">
        <v>10.610079575596812</v>
      </c>
      <c r="HW102" s="114">
        <v>13.192612137203168</v>
      </c>
      <c r="HX102" s="114">
        <v>12.043010752688168</v>
      </c>
      <c r="HY102" s="114">
        <v>8.6111111111111107</v>
      </c>
      <c r="HZ102" s="114">
        <v>15.988372093023246</v>
      </c>
      <c r="IA102" s="114">
        <v>13.04347826086957</v>
      </c>
      <c r="IB102" s="114">
        <v>9.4117647058823515</v>
      </c>
      <c r="IC102" s="114">
        <v>9.67741935483871</v>
      </c>
      <c r="ID102" s="114">
        <v>9.0439276485788085</v>
      </c>
      <c r="IE102" s="114">
        <v>7.266435986159177</v>
      </c>
      <c r="IF102" s="114">
        <v>10.526315789473692</v>
      </c>
      <c r="IG102" s="114">
        <v>8.6567164179104399</v>
      </c>
      <c r="IH102" s="114">
        <v>8.895705521472399</v>
      </c>
      <c r="II102" s="114">
        <v>5.4313099041533528</v>
      </c>
      <c r="IJ102" s="114">
        <v>7.5630252100840343</v>
      </c>
      <c r="IK102" s="114">
        <v>7.1618037135278536</v>
      </c>
      <c r="IL102" s="114">
        <v>6.3492063492063453</v>
      </c>
      <c r="IM102" s="114">
        <v>5.364806866952784</v>
      </c>
      <c r="IN102" s="114">
        <v>6.9832402234636879</v>
      </c>
      <c r="IO102" s="114">
        <v>4.6920821114369451</v>
      </c>
      <c r="IP102" s="114">
        <v>6.1827956989247284</v>
      </c>
      <c r="IQ102" s="114">
        <v>4.4117647058823533</v>
      </c>
      <c r="IR102" s="114">
        <v>4.5845272206303687</v>
      </c>
      <c r="IS102" s="114">
        <v>6.6838046272493639</v>
      </c>
      <c r="IT102" s="114">
        <v>6.9444444444444464</v>
      </c>
      <c r="IU102" s="114">
        <v>5.8252427184465985</v>
      </c>
      <c r="IV102" s="114">
        <v>7.7380952380952444</v>
      </c>
      <c r="IW102" s="114">
        <v>7.3846153846153895</v>
      </c>
      <c r="IX102" s="114" t="str">
        <f t="shared" si="121"/>
        <v>--</v>
      </c>
      <c r="IY102" s="114" t="str">
        <f t="shared" si="121"/>
        <v>--</v>
      </c>
      <c r="IZ102" s="114" t="str">
        <f t="shared" si="121"/>
        <v>--</v>
      </c>
      <c r="JA102" s="114" t="str">
        <f t="shared" si="121"/>
        <v>--</v>
      </c>
      <c r="JB102" s="114" t="str">
        <f t="shared" si="121"/>
        <v>--</v>
      </c>
      <c r="JC102" s="114" t="str">
        <f t="shared" si="121"/>
        <v>--</v>
      </c>
      <c r="JD102" s="114" t="str">
        <f t="shared" si="121"/>
        <v>--</v>
      </c>
      <c r="JE102" s="114" t="str">
        <f t="shared" si="121"/>
        <v>--</v>
      </c>
      <c r="JF102" s="114" t="str">
        <f t="shared" si="121"/>
        <v>--</v>
      </c>
      <c r="JG102" s="228">
        <v>5.5737704918032804</v>
      </c>
      <c r="JH102" s="228">
        <v>5.4607508532423203</v>
      </c>
      <c r="JI102" s="228">
        <v>6.09756097560975</v>
      </c>
      <c r="JJ102" s="228">
        <v>8.0536912751677896</v>
      </c>
      <c r="JK102" s="228">
        <v>6.74846625766871</v>
      </c>
      <c r="JL102" s="228">
        <v>3.7453183520599298</v>
      </c>
      <c r="JM102" s="228">
        <v>15.409836065573799</v>
      </c>
      <c r="JN102" s="228">
        <v>15.6462585034014</v>
      </c>
      <c r="JO102" s="228">
        <v>10.670731707317101</v>
      </c>
      <c r="JP102" s="228">
        <v>10.7023411371237</v>
      </c>
      <c r="JQ102" s="228">
        <v>13.7614678899083</v>
      </c>
      <c r="JR102" s="228">
        <v>12.686567164179101</v>
      </c>
      <c r="JS102" s="228">
        <v>14.8026315789474</v>
      </c>
      <c r="JT102" s="228">
        <v>9.5238095238095308</v>
      </c>
      <c r="JU102" s="228">
        <v>7.6219512195121997</v>
      </c>
      <c r="JV102" s="228">
        <v>12.0805369127517</v>
      </c>
      <c r="JW102" s="228">
        <v>10.397553516819601</v>
      </c>
      <c r="JX102" s="228">
        <v>11.194029850746301</v>
      </c>
      <c r="JY102" s="228">
        <v>4.5901639344262302</v>
      </c>
      <c r="JZ102" s="228">
        <v>5.4421768707483</v>
      </c>
      <c r="KA102" s="228">
        <v>8.2822085889570491</v>
      </c>
      <c r="KB102" s="257">
        <v>6.0200668896321101</v>
      </c>
      <c r="KC102" s="257">
        <v>7.6452599388379197</v>
      </c>
      <c r="KD102" s="257">
        <v>10.0746268656716</v>
      </c>
      <c r="KE102" s="228">
        <v>4.5016077170418001</v>
      </c>
      <c r="KF102" s="128" t="str">
        <f t="shared" si="78"/>
        <v>--</v>
      </c>
      <c r="KG102" s="228">
        <v>6.7278287461773703</v>
      </c>
      <c r="KH102" s="228">
        <v>4.3478260869565197</v>
      </c>
      <c r="KI102" s="128" t="str">
        <f t="shared" si="79"/>
        <v>--</v>
      </c>
      <c r="KJ102" s="228">
        <v>7.08955223880597</v>
      </c>
      <c r="KK102" s="228">
        <v>3.5947712418300699</v>
      </c>
      <c r="KL102" s="228">
        <v>3.3898305084745801</v>
      </c>
      <c r="KM102" s="228">
        <v>3.36391437308869</v>
      </c>
      <c r="KN102" s="228">
        <v>4.7138047138047101</v>
      </c>
      <c r="KO102" s="228">
        <v>2.74390243902439</v>
      </c>
      <c r="KP102" s="228">
        <v>2.62172284644195</v>
      </c>
      <c r="KQ102" s="230">
        <v>5.4945054945054901</v>
      </c>
      <c r="KR102" s="230">
        <v>4.7781569965870299</v>
      </c>
      <c r="KS102" s="230">
        <v>7.7205882352941204</v>
      </c>
      <c r="KT102" s="230">
        <v>11.2244897959184</v>
      </c>
      <c r="KU102" s="230">
        <v>15.129151291512899</v>
      </c>
      <c r="KV102" s="230">
        <v>19.863013698630098</v>
      </c>
      <c r="KW102" s="230">
        <v>2.9411764705882399</v>
      </c>
      <c r="KX102" s="230">
        <v>2.3890784982935198</v>
      </c>
      <c r="KY102" s="128" t="str">
        <f t="shared" si="119"/>
        <v>--</v>
      </c>
      <c r="KZ102" s="128" t="str">
        <f t="shared" si="119"/>
        <v>--</v>
      </c>
      <c r="LA102" s="230">
        <v>4.3956043956044004</v>
      </c>
      <c r="LB102" s="128" t="str">
        <f t="shared" si="126"/>
        <v>--</v>
      </c>
      <c r="LC102" s="292">
        <v>27.659574468085122</v>
      </c>
      <c r="LD102" s="292">
        <v>18.296529968454252</v>
      </c>
      <c r="LE102" s="292">
        <v>9.6345514950166109</v>
      </c>
      <c r="LF102" s="292">
        <v>11.890243902439032</v>
      </c>
      <c r="LG102" s="292">
        <v>26.490066225165567</v>
      </c>
      <c r="LH102" s="292">
        <v>15.28239202657808</v>
      </c>
      <c r="LI102" s="292">
        <v>11.818181818181813</v>
      </c>
      <c r="LJ102" s="292">
        <v>5.1851851851851851</v>
      </c>
      <c r="LK102" s="391">
        <v>25.688073394495419</v>
      </c>
      <c r="LL102" s="392">
        <v>15.384615384615383</v>
      </c>
      <c r="LM102" s="392">
        <v>9.278350515463913</v>
      </c>
      <c r="LN102" s="392">
        <v>3.1674208144796387</v>
      </c>
      <c r="LO102" s="391">
        <v>16.197183098591537</v>
      </c>
      <c r="LP102" s="392">
        <v>14.826498422712934</v>
      </c>
      <c r="LQ102" s="392">
        <v>8.2781456953642323</v>
      </c>
      <c r="LR102" s="392">
        <v>10.091743119266065</v>
      </c>
      <c r="LS102" s="392">
        <v>23.509933774834437</v>
      </c>
      <c r="LT102" s="392">
        <v>11.295681063122926</v>
      </c>
      <c r="LU102" s="392">
        <v>10.606060606060604</v>
      </c>
      <c r="LV102" s="392">
        <v>5.555555555555558</v>
      </c>
      <c r="LW102" s="392">
        <v>17.808219178082208</v>
      </c>
      <c r="LX102" s="392">
        <v>11.76470588235294</v>
      </c>
      <c r="LY102" s="392">
        <v>7.1111111111111134</v>
      </c>
      <c r="LZ102" s="392">
        <v>7.4074074074074092</v>
      </c>
      <c r="MA102" s="391">
        <v>37.809187279151914</v>
      </c>
      <c r="MB102" s="392">
        <v>36.305732484076422</v>
      </c>
      <c r="MC102" s="392">
        <v>23.255813953488389</v>
      </c>
      <c r="MD102" s="392">
        <v>24.539877300613508</v>
      </c>
      <c r="ME102" s="392">
        <v>37.417218543046346</v>
      </c>
      <c r="MF102" s="392">
        <v>34.666666666666671</v>
      </c>
      <c r="MG102" s="392">
        <v>28.181818181818169</v>
      </c>
      <c r="MH102" s="392">
        <v>24.907063197026023</v>
      </c>
      <c r="MI102" s="392">
        <v>33.9366515837104</v>
      </c>
      <c r="MJ102" s="392">
        <v>34.033613445378137</v>
      </c>
      <c r="MK102" s="392">
        <v>30.357142857142875</v>
      </c>
      <c r="ML102" s="392">
        <v>24.48132780082987</v>
      </c>
      <c r="MM102" s="378" t="str">
        <f t="shared" si="82"/>
        <v>--</v>
      </c>
      <c r="MN102" s="392">
        <v>27.848101265822802</v>
      </c>
      <c r="MO102" s="392">
        <v>18.543046357615889</v>
      </c>
      <c r="MP102" s="392">
        <v>24.770642201834864</v>
      </c>
      <c r="MQ102" s="378" t="str">
        <f t="shared" si="83"/>
        <v>--</v>
      </c>
      <c r="MR102" s="392">
        <v>27.906976744186053</v>
      </c>
      <c r="MS102" s="392">
        <v>22.424242424242443</v>
      </c>
      <c r="MT102" s="392">
        <v>21.481481481481485</v>
      </c>
      <c r="MU102" s="378" t="str">
        <f t="shared" si="84"/>
        <v>--</v>
      </c>
      <c r="MV102" s="392">
        <v>19.583333333333339</v>
      </c>
      <c r="MW102" s="392">
        <v>21.777777777777771</v>
      </c>
      <c r="MX102" s="392">
        <v>18.032786885245905</v>
      </c>
      <c r="MY102" s="391">
        <v>32.624113475177325</v>
      </c>
      <c r="MZ102" s="392">
        <v>29.841269841269845</v>
      </c>
      <c r="NA102" s="392">
        <v>26.666666666666671</v>
      </c>
      <c r="NB102" s="392">
        <v>21.341463414634166</v>
      </c>
      <c r="NC102" s="392">
        <v>37.748344370860941</v>
      </c>
      <c r="ND102" s="392">
        <v>33.444816053511673</v>
      </c>
      <c r="NE102" s="392">
        <v>28.181818181818176</v>
      </c>
      <c r="NF102" s="392">
        <v>25.185185185185187</v>
      </c>
      <c r="NG102" s="392">
        <v>38.181818181818208</v>
      </c>
      <c r="NH102" s="392">
        <v>30.54393305439331</v>
      </c>
      <c r="NI102" s="392">
        <v>26.666666666666675</v>
      </c>
      <c r="NJ102" s="392">
        <v>22.314049586776861</v>
      </c>
      <c r="NK102" s="391">
        <v>10.175438596491226</v>
      </c>
      <c r="NL102" s="392">
        <v>13.291139240506327</v>
      </c>
      <c r="NM102" s="392">
        <v>4.9668874172185458</v>
      </c>
      <c r="NN102" s="392">
        <v>7.9027355623100357</v>
      </c>
      <c r="NO102" s="392">
        <v>13.245033112582769</v>
      </c>
      <c r="NP102" s="392">
        <v>10.299003322259143</v>
      </c>
      <c r="NQ102" s="392">
        <v>10.000000000000002</v>
      </c>
      <c r="NR102" s="392">
        <v>6.3197026022304827</v>
      </c>
      <c r="NS102" s="392">
        <v>13.888888888888891</v>
      </c>
      <c r="NT102" s="392">
        <v>9.4170403587444014</v>
      </c>
      <c r="NU102" s="392">
        <v>6.1855670103092804</v>
      </c>
      <c r="NV102" s="392">
        <v>3.1531531531531534</v>
      </c>
      <c r="NW102" s="391">
        <v>4.9122807017543844</v>
      </c>
      <c r="NX102" s="392">
        <v>10.443037974683543</v>
      </c>
      <c r="NY102" s="392">
        <v>6.6225165562913908</v>
      </c>
      <c r="NZ102" s="392">
        <v>6.0790273556231007</v>
      </c>
      <c r="OA102" s="392">
        <v>9.6026490066225119</v>
      </c>
      <c r="OB102" s="392">
        <v>11.333333333333336</v>
      </c>
      <c r="OC102" s="392">
        <v>10.000000000000002</v>
      </c>
      <c r="OD102" s="392">
        <v>11.111111111111114</v>
      </c>
      <c r="OE102" s="392">
        <v>6.4220183486238538</v>
      </c>
      <c r="OF102" s="392">
        <v>11.618257261410783</v>
      </c>
      <c r="OG102" s="392">
        <v>5.7777777777777795</v>
      </c>
      <c r="OH102" s="392">
        <v>4.8979591836734748</v>
      </c>
      <c r="OI102" s="391">
        <v>8.7719298245614059</v>
      </c>
      <c r="OJ102" s="392">
        <v>11.075949367088613</v>
      </c>
      <c r="OK102" s="392">
        <v>8.6378737541528139</v>
      </c>
      <c r="OL102" s="392">
        <v>7.0552147239263823</v>
      </c>
      <c r="OM102" s="392">
        <v>11.627906976744191</v>
      </c>
      <c r="ON102" s="392">
        <v>12.956810631229231</v>
      </c>
      <c r="OO102" s="392">
        <v>12.765957446808509</v>
      </c>
      <c r="OP102" s="392">
        <v>9.6296296296296244</v>
      </c>
      <c r="OQ102" s="392">
        <v>6.8807339449541285</v>
      </c>
      <c r="OR102" s="392">
        <v>6.6666666666666661</v>
      </c>
      <c r="OS102" s="392">
        <v>12.053571428571429</v>
      </c>
      <c r="OT102" s="392">
        <v>7.346938775510206</v>
      </c>
      <c r="OU102" s="378" t="str">
        <f t="shared" si="85"/>
        <v>--</v>
      </c>
      <c r="OV102" s="392">
        <v>13.015873015873012</v>
      </c>
      <c r="OW102" s="392">
        <v>10.26490066225165</v>
      </c>
      <c r="OX102" s="392">
        <v>13.803680981595093</v>
      </c>
      <c r="OY102" s="378" t="str">
        <f t="shared" si="86"/>
        <v>--</v>
      </c>
      <c r="OZ102" s="392">
        <v>14.61794019933555</v>
      </c>
      <c r="PA102" s="392">
        <v>13.333333333333336</v>
      </c>
      <c r="PB102" s="392">
        <v>15.925925925925927</v>
      </c>
      <c r="PC102" s="378" t="str">
        <f t="shared" si="87"/>
        <v>--</v>
      </c>
      <c r="PD102" s="392">
        <v>10.788381742738588</v>
      </c>
      <c r="PE102" s="392">
        <v>11.111111111111112</v>
      </c>
      <c r="PF102" s="392">
        <v>9.7959183673469443</v>
      </c>
      <c r="PG102" s="391">
        <v>16.607773851590107</v>
      </c>
      <c r="PH102" s="392">
        <v>13.968253968253965</v>
      </c>
      <c r="PI102" s="392">
        <v>14.999999999999998</v>
      </c>
      <c r="PJ102" s="392">
        <v>9.8159509202453936</v>
      </c>
      <c r="PK102" s="392">
        <v>16.611295681063115</v>
      </c>
      <c r="PL102" s="392">
        <v>16.666666666666664</v>
      </c>
      <c r="PM102" s="392">
        <v>17.272727272727298</v>
      </c>
      <c r="PN102" s="392">
        <v>14.074074074074073</v>
      </c>
      <c r="PO102" s="392">
        <v>16.055045871559638</v>
      </c>
      <c r="PP102" s="392">
        <v>14.522821576763491</v>
      </c>
      <c r="PQ102" s="392">
        <v>14.732142857142861</v>
      </c>
      <c r="PR102" s="392">
        <v>8.979591836734695</v>
      </c>
      <c r="PS102" s="391">
        <v>4.5871559633027541</v>
      </c>
      <c r="PT102" s="392">
        <v>4.3478260869565215</v>
      </c>
      <c r="PU102" s="392">
        <v>7.4766355140186951</v>
      </c>
      <c r="PV102" s="392">
        <v>5.8333333333333313</v>
      </c>
      <c r="PW102" s="391">
        <v>6.4516129032258061</v>
      </c>
      <c r="PX102" s="392">
        <v>9.1304347826087024</v>
      </c>
      <c r="PY102" s="392">
        <v>15.887850467289711</v>
      </c>
      <c r="PZ102" s="392">
        <v>10.41666666666667</v>
      </c>
      <c r="QA102" s="391">
        <v>14.351851851851851</v>
      </c>
      <c r="QB102" s="392">
        <v>13.04347826086957</v>
      </c>
      <c r="QC102" s="392">
        <v>9.3457943925233646</v>
      </c>
      <c r="QD102" s="392">
        <v>6.6666666666666661</v>
      </c>
      <c r="QE102" s="391">
        <v>2.764976958525347</v>
      </c>
      <c r="QF102" s="392">
        <v>3.4782608695652182</v>
      </c>
      <c r="QG102" s="392">
        <v>10.328638497652582</v>
      </c>
      <c r="QH102" s="392">
        <v>8.3333333333333321</v>
      </c>
      <c r="QI102" s="391">
        <v>16.483516483516471</v>
      </c>
      <c r="QJ102" s="392">
        <v>15.857605177993527</v>
      </c>
      <c r="QK102" s="392">
        <v>14.91525423728814</v>
      </c>
      <c r="QL102" s="392">
        <v>9.7560975609756024</v>
      </c>
      <c r="QM102" s="378" t="str">
        <f t="shared" si="88"/>
        <v>--</v>
      </c>
      <c r="QN102" s="392">
        <v>15.384615384615381</v>
      </c>
      <c r="QO102" s="392">
        <v>19.148936170212764</v>
      </c>
      <c r="QP102" s="392">
        <v>14.925373134328353</v>
      </c>
      <c r="QQ102" s="378" t="str">
        <f t="shared" si="89"/>
        <v>--</v>
      </c>
      <c r="QR102" s="392">
        <v>15.319148936170215</v>
      </c>
      <c r="QS102" s="392">
        <v>17.972350230414751</v>
      </c>
      <c r="QT102" s="392">
        <v>15.546218487394958</v>
      </c>
      <c r="QU102" s="391">
        <v>12.773722627737236</v>
      </c>
      <c r="QV102" s="392">
        <v>13.961038961038966</v>
      </c>
      <c r="QW102" s="392">
        <v>15.202702702702707</v>
      </c>
      <c r="QX102" s="392">
        <v>10.060975609756085</v>
      </c>
      <c r="QY102" s="378" t="str">
        <f t="shared" si="90"/>
        <v>--</v>
      </c>
      <c r="QZ102" s="392">
        <v>15.151515151515142</v>
      </c>
      <c r="RA102" s="392">
        <v>11.009174311926605</v>
      </c>
      <c r="RB102" s="392">
        <v>9.363295880149817</v>
      </c>
      <c r="RC102" s="378" t="str">
        <f t="shared" si="91"/>
        <v>--</v>
      </c>
      <c r="RD102" s="392">
        <v>9.4827586206896548</v>
      </c>
      <c r="RE102" s="392">
        <v>11.926605504587151</v>
      </c>
      <c r="RF102" s="392">
        <v>11.440677966101697</v>
      </c>
    </row>
    <row r="103" spans="1:475" x14ac:dyDescent="0.25">
      <c r="A103" s="114" t="str">
        <f t="shared" si="120"/>
        <v>--</v>
      </c>
      <c r="B103" s="96" t="s">
        <v>281</v>
      </c>
      <c r="C103" s="114">
        <v>29.983249581239516</v>
      </c>
      <c r="D103" s="114">
        <v>25.245901639344265</v>
      </c>
      <c r="E103" s="114">
        <v>13.502109704641343</v>
      </c>
      <c r="F103" s="114">
        <v>26.877470355731219</v>
      </c>
      <c r="G103" s="114">
        <v>24.631578947368425</v>
      </c>
      <c r="H103" s="114">
        <v>18.947368421052623</v>
      </c>
      <c r="I103" s="114">
        <v>26.232741617357025</v>
      </c>
      <c r="J103" s="114">
        <v>24.947145877378436</v>
      </c>
      <c r="K103" s="114">
        <v>20.59701492537312</v>
      </c>
      <c r="L103" s="114">
        <v>24.761904761904763</v>
      </c>
      <c r="M103" s="114">
        <v>24.476987447698754</v>
      </c>
      <c r="N103" s="114">
        <v>12.962962962962967</v>
      </c>
      <c r="O103" s="114">
        <v>22.776572668112802</v>
      </c>
      <c r="P103" s="114">
        <v>16.666666666666654</v>
      </c>
      <c r="Q103" s="114">
        <v>12.828947368421053</v>
      </c>
      <c r="R103" s="114">
        <v>57.595993322203697</v>
      </c>
      <c r="S103" s="114">
        <v>44.189852700490995</v>
      </c>
      <c r="T103" s="114">
        <v>25.792811839323445</v>
      </c>
      <c r="U103" s="114">
        <v>55.533980582524265</v>
      </c>
      <c r="V103" s="114">
        <v>51.599147121535189</v>
      </c>
      <c r="W103" s="114">
        <v>31.398416886543522</v>
      </c>
      <c r="X103" s="114">
        <v>52.652259332023618</v>
      </c>
      <c r="Y103" s="114">
        <v>46.170212765957473</v>
      </c>
      <c r="Z103" s="114">
        <v>29.8507462686567</v>
      </c>
      <c r="AA103" s="114">
        <v>53.095238095238109</v>
      </c>
      <c r="AB103" s="114">
        <v>41.806722689075627</v>
      </c>
      <c r="AC103" s="114">
        <v>24.45820433436532</v>
      </c>
      <c r="AD103" s="114">
        <v>40.958605664488005</v>
      </c>
      <c r="AE103" s="114">
        <v>35.584415584415581</v>
      </c>
      <c r="AF103" s="114">
        <v>17.161716171617154</v>
      </c>
      <c r="AG103" s="114">
        <v>44.369747899159677</v>
      </c>
      <c r="AH103" s="114">
        <v>25.864909390444808</v>
      </c>
      <c r="AI103" s="114">
        <v>12.658227848101257</v>
      </c>
      <c r="AJ103" s="114">
        <v>42.773437500000014</v>
      </c>
      <c r="AK103" s="114">
        <v>29.598308668076093</v>
      </c>
      <c r="AL103" s="114">
        <v>17.989417989417987</v>
      </c>
      <c r="AM103" s="114">
        <v>38.039215686274545</v>
      </c>
      <c r="AN103" s="114">
        <v>28.389830508474574</v>
      </c>
      <c r="AO103" s="114">
        <v>17.910447761194025</v>
      </c>
      <c r="AP103" s="114">
        <v>37.170263788968818</v>
      </c>
      <c r="AQ103" s="114">
        <v>25</v>
      </c>
      <c r="AR103" s="114">
        <v>15.887850467289704</v>
      </c>
      <c r="AS103" s="114">
        <v>28.260869565217387</v>
      </c>
      <c r="AT103" s="114">
        <v>18.798955613577025</v>
      </c>
      <c r="AU103" s="114">
        <v>12.211221122112217</v>
      </c>
      <c r="AV103" s="114" t="s">
        <v>286</v>
      </c>
      <c r="AW103" s="114" t="s">
        <v>286</v>
      </c>
      <c r="AX103" s="114" t="s">
        <v>286</v>
      </c>
      <c r="AY103" s="114" t="s">
        <v>286</v>
      </c>
      <c r="AZ103" s="114" t="s">
        <v>286</v>
      </c>
      <c r="BA103" s="114" t="s">
        <v>286</v>
      </c>
      <c r="BB103" s="114" t="s">
        <v>286</v>
      </c>
      <c r="BC103" s="114" t="s">
        <v>286</v>
      </c>
      <c r="BD103" s="114" t="s">
        <v>286</v>
      </c>
      <c r="BE103" s="114" t="s">
        <v>286</v>
      </c>
      <c r="BF103" s="114">
        <v>18.907563025210099</v>
      </c>
      <c r="BG103" s="114">
        <v>14.285714285714299</v>
      </c>
      <c r="BH103" s="114" t="s">
        <v>286</v>
      </c>
      <c r="BI103" s="114">
        <v>13.350785340314145</v>
      </c>
      <c r="BJ103" s="114">
        <v>14.802631578947372</v>
      </c>
      <c r="BK103" s="114" t="s">
        <v>286</v>
      </c>
      <c r="BL103" s="114" t="s">
        <v>286</v>
      </c>
      <c r="BM103" s="114" t="s">
        <v>286</v>
      </c>
      <c r="BN103" s="114" t="s">
        <v>286</v>
      </c>
      <c r="BO103" s="114" t="s">
        <v>286</v>
      </c>
      <c r="BP103" s="114" t="s">
        <v>286</v>
      </c>
      <c r="BQ103" s="114" t="s">
        <v>286</v>
      </c>
      <c r="BR103" s="114" t="s">
        <v>286</v>
      </c>
      <c r="BS103" s="114" t="s">
        <v>286</v>
      </c>
      <c r="BT103" s="114" t="s">
        <v>286</v>
      </c>
      <c r="BU103" s="114">
        <v>25.473684210526315</v>
      </c>
      <c r="BV103" s="114">
        <v>19.814241486068099</v>
      </c>
      <c r="BW103" s="114" t="s">
        <v>286</v>
      </c>
      <c r="BX103" s="114">
        <v>24.020887728459538</v>
      </c>
      <c r="BY103" s="114">
        <v>16.776315789473678</v>
      </c>
      <c r="BZ103" s="114">
        <v>36.363636363636374</v>
      </c>
      <c r="CA103" s="114">
        <v>36.876006441223865</v>
      </c>
      <c r="CB103" s="114">
        <v>23.890063424947158</v>
      </c>
      <c r="CC103" s="114">
        <v>41.254752851711018</v>
      </c>
      <c r="CD103" s="114">
        <v>41.962421711899793</v>
      </c>
      <c r="CE103" s="114">
        <v>29.629629629629616</v>
      </c>
      <c r="CF103" s="114">
        <v>41.553398058252412</v>
      </c>
      <c r="CG103" s="114">
        <v>37.160751565761977</v>
      </c>
      <c r="CH103" s="114">
        <v>33.333333333333307</v>
      </c>
      <c r="CI103" s="114">
        <v>44.131455399061039</v>
      </c>
      <c r="CJ103" s="114">
        <v>26.819126819126808</v>
      </c>
      <c r="CK103" s="114">
        <v>19.753086419753096</v>
      </c>
      <c r="CL103" s="114">
        <v>36.324786324786317</v>
      </c>
      <c r="CM103" s="114">
        <v>26.943005181347171</v>
      </c>
      <c r="CN103" s="114">
        <v>18.032786885245891</v>
      </c>
      <c r="CO103" s="114">
        <v>10.499999999999998</v>
      </c>
      <c r="CP103" s="114">
        <v>12.762520193861064</v>
      </c>
      <c r="CQ103" s="114">
        <v>12.447257383966251</v>
      </c>
      <c r="CR103" s="114">
        <v>13.137254901960796</v>
      </c>
      <c r="CS103" s="114">
        <v>11.899791231732781</v>
      </c>
      <c r="CT103" s="114">
        <v>12.894736842105258</v>
      </c>
      <c r="CU103" s="114">
        <v>12.745098039215689</v>
      </c>
      <c r="CV103" s="114">
        <v>16.250000000000007</v>
      </c>
      <c r="CW103" s="114">
        <v>14.925373134328366</v>
      </c>
      <c r="CX103" s="114">
        <v>8.7591240875912355</v>
      </c>
      <c r="CY103" s="114">
        <v>16.101694915254225</v>
      </c>
      <c r="CZ103" s="114">
        <v>11.987381703470026</v>
      </c>
      <c r="DA103" s="114">
        <v>13.409090909090903</v>
      </c>
      <c r="DB103" s="114">
        <v>12.732095490716176</v>
      </c>
      <c r="DC103" s="114">
        <v>12.333333333333341</v>
      </c>
      <c r="DD103" s="114" t="s">
        <v>286</v>
      </c>
      <c r="DE103" s="114" t="s">
        <v>286</v>
      </c>
      <c r="DF103" s="114" t="s">
        <v>286</v>
      </c>
      <c r="DG103" s="114" t="s">
        <v>286</v>
      </c>
      <c r="DH103" s="114" t="s">
        <v>286</v>
      </c>
      <c r="DI103" s="114" t="s">
        <v>286</v>
      </c>
      <c r="DJ103" s="114" t="s">
        <v>286</v>
      </c>
      <c r="DK103" s="114" t="s">
        <v>286</v>
      </c>
      <c r="DL103" s="114" t="s">
        <v>286</v>
      </c>
      <c r="DM103" s="114">
        <v>57.783018867924504</v>
      </c>
      <c r="DN103" s="114">
        <v>42.91666666666665</v>
      </c>
      <c r="DO103" s="114">
        <v>25.617283950617278</v>
      </c>
      <c r="DP103" s="114">
        <v>51.827956989247284</v>
      </c>
      <c r="DQ103" s="114">
        <v>35.844155844155857</v>
      </c>
      <c r="DR103" s="114">
        <v>20.462046204620478</v>
      </c>
      <c r="DS103" s="114" t="s">
        <v>286</v>
      </c>
      <c r="DT103" s="114" t="s">
        <v>286</v>
      </c>
      <c r="DU103" s="114" t="s">
        <v>286</v>
      </c>
      <c r="DV103" s="114" t="s">
        <v>286</v>
      </c>
      <c r="DW103" s="114" t="s">
        <v>286</v>
      </c>
      <c r="DX103" s="114" t="s">
        <v>286</v>
      </c>
      <c r="DY103" s="114" t="s">
        <v>286</v>
      </c>
      <c r="DZ103" s="114" t="s">
        <v>286</v>
      </c>
      <c r="EA103" s="114" t="s">
        <v>286</v>
      </c>
      <c r="EB103" s="114">
        <v>37.11583924349879</v>
      </c>
      <c r="EC103" s="114">
        <v>51.559251559251507</v>
      </c>
      <c r="ED103" s="114">
        <v>34.567901234567913</v>
      </c>
      <c r="EE103" s="114">
        <v>35.407725321888385</v>
      </c>
      <c r="EF103" s="114">
        <v>41.145833333333336</v>
      </c>
      <c r="EG103" s="114">
        <v>25.657894736842092</v>
      </c>
      <c r="EH103" s="114">
        <v>4.7697368421052619</v>
      </c>
      <c r="EI103" s="114">
        <v>9.854604200323088</v>
      </c>
      <c r="EJ103" s="114">
        <v>6.1310782241014774</v>
      </c>
      <c r="EK103" s="114">
        <v>1.1583011583011578</v>
      </c>
      <c r="EL103" s="114">
        <v>8.3333333333333286</v>
      </c>
      <c r="EM103" s="114">
        <v>8.4432717678100317</v>
      </c>
      <c r="EN103" s="114">
        <v>3.3138401559454196</v>
      </c>
      <c r="EO103" s="114">
        <v>6.9037656903765683</v>
      </c>
      <c r="EP103" s="114">
        <v>10.149253731343277</v>
      </c>
      <c r="EQ103" s="114">
        <v>2.8169014084507027</v>
      </c>
      <c r="ER103" s="114">
        <v>7.9166666666666563</v>
      </c>
      <c r="ES103" s="114">
        <v>5.5555555555555545</v>
      </c>
      <c r="ET103" s="114">
        <v>2.7896995708154515</v>
      </c>
      <c r="EU103" s="114">
        <v>5.9740259740259711</v>
      </c>
      <c r="EV103" s="114">
        <v>7.5657894736842124</v>
      </c>
      <c r="EW103" s="114">
        <v>9.693877551020412</v>
      </c>
      <c r="EX103" s="114">
        <v>9.5563139931740437</v>
      </c>
      <c r="EY103" s="114">
        <v>5.3533190578158427</v>
      </c>
      <c r="EZ103" s="114">
        <v>6.3218390804597719</v>
      </c>
      <c r="FA103" s="114">
        <v>11.087420042643913</v>
      </c>
      <c r="FB103" s="114">
        <v>5.0561797752808966</v>
      </c>
      <c r="FC103" s="114">
        <v>9.4302554027504932</v>
      </c>
      <c r="FD103" s="114">
        <v>11.397849462365603</v>
      </c>
      <c r="FE103" s="114">
        <v>6.9486404833836897</v>
      </c>
      <c r="FF103" s="114">
        <v>9.0476190476190403</v>
      </c>
      <c r="FG103" s="114">
        <v>7.2186836518046738</v>
      </c>
      <c r="FH103" s="114">
        <v>6.2695924764890307</v>
      </c>
      <c r="FI103" s="114">
        <v>6.8584070796460184</v>
      </c>
      <c r="FJ103" s="114">
        <v>7.6923076923076934</v>
      </c>
      <c r="FK103" s="114">
        <v>7.6158940397350996</v>
      </c>
      <c r="FL103" s="114">
        <v>21.070234113712385</v>
      </c>
      <c r="FM103" s="114">
        <v>23.850085178875645</v>
      </c>
      <c r="FN103" s="114">
        <v>14.224137931034477</v>
      </c>
      <c r="FO103" s="114">
        <v>12.331406551059739</v>
      </c>
      <c r="FP103" s="114">
        <v>22.912205567451799</v>
      </c>
      <c r="FQ103" s="114">
        <v>19.718309859154932</v>
      </c>
      <c r="FR103" s="114">
        <v>14.624505928853754</v>
      </c>
      <c r="FS103" s="114">
        <v>20.734341252699782</v>
      </c>
      <c r="FT103" s="114">
        <v>21.021021021021014</v>
      </c>
      <c r="FU103" s="114">
        <v>12.259615384615394</v>
      </c>
      <c r="FV103" s="114">
        <v>13.742071881606766</v>
      </c>
      <c r="FW103" s="114">
        <v>10.031347962382446</v>
      </c>
      <c r="FX103" s="114">
        <v>7.7262693156732922</v>
      </c>
      <c r="FY103" s="114">
        <v>12.201591511936339</v>
      </c>
      <c r="FZ103" s="114">
        <v>6.9536423841059598</v>
      </c>
      <c r="GA103" s="114">
        <v>31.986531986531972</v>
      </c>
      <c r="GB103" s="114">
        <v>36.162988115449913</v>
      </c>
      <c r="GC103" s="114">
        <v>18.240343347639477</v>
      </c>
      <c r="GD103" s="114">
        <v>28.626692456479695</v>
      </c>
      <c r="GE103" s="114">
        <v>32.264957264957253</v>
      </c>
      <c r="GF103" s="114">
        <v>23.728813559322045</v>
      </c>
      <c r="GG103" s="114">
        <v>26.968503937007874</v>
      </c>
      <c r="GH103" s="114">
        <v>27.922077922077925</v>
      </c>
      <c r="GI103" s="114">
        <v>17.168674698795165</v>
      </c>
      <c r="GJ103" s="114">
        <v>22.518159806295404</v>
      </c>
      <c r="GK103" s="114">
        <v>20.425531914893615</v>
      </c>
      <c r="GL103" s="114">
        <v>13.479623824451412</v>
      </c>
      <c r="GM103" s="114">
        <v>17.897091722595068</v>
      </c>
      <c r="GN103" s="114">
        <v>17.771883289124663</v>
      </c>
      <c r="GO103" s="114">
        <v>12.913907284768216</v>
      </c>
      <c r="GP103" s="114">
        <v>9.8827470686767089</v>
      </c>
      <c r="GQ103" s="114">
        <v>23.979591836734699</v>
      </c>
      <c r="GR103" s="114">
        <v>23.65591397849462</v>
      </c>
      <c r="GS103" s="114">
        <v>5.7803468208092461</v>
      </c>
      <c r="GT103" s="114">
        <v>24.46351931330474</v>
      </c>
      <c r="GU103" s="114">
        <v>36.516853932584262</v>
      </c>
      <c r="GV103" s="114">
        <v>6.9169960474308336</v>
      </c>
      <c r="GW103" s="114">
        <v>18.064516129032267</v>
      </c>
      <c r="GX103" s="114">
        <v>30.722891566265062</v>
      </c>
      <c r="GY103" s="114">
        <v>7.2115384615384643</v>
      </c>
      <c r="GZ103" s="114">
        <v>15.106382978723406</v>
      </c>
      <c r="HA103" s="114">
        <v>19.122257053291534</v>
      </c>
      <c r="HB103" s="114">
        <v>5.5928411633109647</v>
      </c>
      <c r="HC103" s="114">
        <v>14.095744680851064</v>
      </c>
      <c r="HD103" s="114">
        <v>18.211920529801322</v>
      </c>
      <c r="HE103" s="114" t="s">
        <v>286</v>
      </c>
      <c r="HF103" s="114" t="s">
        <v>286</v>
      </c>
      <c r="HG103" s="114" t="s">
        <v>286</v>
      </c>
      <c r="HH103" s="114" t="s">
        <v>286</v>
      </c>
      <c r="HI103" s="121" t="s">
        <v>286</v>
      </c>
      <c r="HJ103" s="121" t="s">
        <v>286</v>
      </c>
      <c r="HK103" s="121" t="s">
        <v>286</v>
      </c>
      <c r="HL103" s="121" t="s">
        <v>286</v>
      </c>
      <c r="HM103" s="114" t="s">
        <v>286</v>
      </c>
      <c r="HN103" s="114" t="s">
        <v>286</v>
      </c>
      <c r="HO103" s="114">
        <v>9.533898305084735</v>
      </c>
      <c r="HP103" s="114">
        <v>11.94968553459119</v>
      </c>
      <c r="HQ103" s="114" t="s">
        <v>286</v>
      </c>
      <c r="HR103" s="114">
        <v>7.2972972972973</v>
      </c>
      <c r="HS103" s="114">
        <v>14.666666666666661</v>
      </c>
      <c r="HT103" s="114">
        <v>10.517529215358936</v>
      </c>
      <c r="HU103" s="114">
        <v>11.204013377926413</v>
      </c>
      <c r="HV103" s="114">
        <v>7.7419354838709715</v>
      </c>
      <c r="HW103" s="114">
        <v>10.116731517509713</v>
      </c>
      <c r="HX103" s="114">
        <v>11.802575107296136</v>
      </c>
      <c r="HY103" s="114">
        <v>8.100558659217878</v>
      </c>
      <c r="HZ103" s="114">
        <v>11.439842209072975</v>
      </c>
      <c r="IA103" s="114">
        <v>11.181434599156111</v>
      </c>
      <c r="IB103" s="114">
        <v>9.696969696969699</v>
      </c>
      <c r="IC103" s="114">
        <v>12.318840579710146</v>
      </c>
      <c r="ID103" s="114">
        <v>8.7234042553191458</v>
      </c>
      <c r="IE103" s="114">
        <v>8.1761006289308185</v>
      </c>
      <c r="IF103" s="114">
        <v>7.3825503355704729</v>
      </c>
      <c r="IG103" s="114">
        <v>7.8167115902964959</v>
      </c>
      <c r="IH103" s="114">
        <v>7.0000000000000018</v>
      </c>
      <c r="II103" s="114">
        <v>6.1976549413735285</v>
      </c>
      <c r="IJ103" s="114">
        <v>9.2748735244519356</v>
      </c>
      <c r="IK103" s="114">
        <v>5.8189655172413781</v>
      </c>
      <c r="IL103" s="114">
        <v>6.6147859922178975</v>
      </c>
      <c r="IM103" s="114">
        <v>8.3870967741935516</v>
      </c>
      <c r="IN103" s="114">
        <v>8.100558659217878</v>
      </c>
      <c r="IO103" s="114">
        <v>5.1587301587301564</v>
      </c>
      <c r="IP103" s="114">
        <v>7.4468085106382986</v>
      </c>
      <c r="IQ103" s="114">
        <v>7.5757575757575788</v>
      </c>
      <c r="IR103" s="114">
        <v>6.5375302663438237</v>
      </c>
      <c r="IS103" s="114">
        <v>6.5539112050739989</v>
      </c>
      <c r="IT103" s="114">
        <v>5.3797468354430347</v>
      </c>
      <c r="IU103" s="114">
        <v>4.222222222222225</v>
      </c>
      <c r="IV103" s="114">
        <v>5.9459459459459492</v>
      </c>
      <c r="IW103" s="114">
        <v>7.0707070707070701</v>
      </c>
      <c r="IX103" s="114" t="str">
        <f t="shared" ref="IX103:JF117" si="127">"--"</f>
        <v>--</v>
      </c>
      <c r="IY103" s="114" t="str">
        <f t="shared" si="127"/>
        <v>--</v>
      </c>
      <c r="IZ103" s="114" t="str">
        <f t="shared" si="127"/>
        <v>--</v>
      </c>
      <c r="JA103" s="114" t="str">
        <f t="shared" si="127"/>
        <v>--</v>
      </c>
      <c r="JB103" s="114" t="str">
        <f t="shared" si="127"/>
        <v>--</v>
      </c>
      <c r="JC103" s="114" t="str">
        <f t="shared" si="127"/>
        <v>--</v>
      </c>
      <c r="JD103" s="114" t="str">
        <f t="shared" si="127"/>
        <v>--</v>
      </c>
      <c r="JE103" s="114" t="str">
        <f t="shared" si="127"/>
        <v>--</v>
      </c>
      <c r="JF103" s="114" t="str">
        <f t="shared" si="127"/>
        <v>--</v>
      </c>
      <c r="JG103" s="228">
        <v>7.6502732240437101</v>
      </c>
      <c r="JH103" s="228">
        <v>5.0000000000000098</v>
      </c>
      <c r="JI103" s="228">
        <v>6</v>
      </c>
      <c r="JJ103" s="228">
        <v>5.1111111111111098</v>
      </c>
      <c r="JK103" s="228">
        <v>5.9496567505720801</v>
      </c>
      <c r="JL103" s="228">
        <v>4.4943820224719104</v>
      </c>
      <c r="JM103" s="228">
        <v>11.4441416893733</v>
      </c>
      <c r="JN103" s="228">
        <v>8</v>
      </c>
      <c r="JO103" s="228">
        <v>11.4285714285714</v>
      </c>
      <c r="JP103" s="228">
        <v>9.3333333333333393</v>
      </c>
      <c r="JQ103" s="228">
        <v>9.6109839816933604</v>
      </c>
      <c r="JR103" s="228">
        <v>7.5842696629213497</v>
      </c>
      <c r="JS103" s="228">
        <v>10.928961748633901</v>
      </c>
      <c r="JT103" s="228">
        <v>8.7499999999999893</v>
      </c>
      <c r="JU103" s="228">
        <v>7.4285714285714199</v>
      </c>
      <c r="JV103" s="228">
        <v>9.7777777777777697</v>
      </c>
      <c r="JW103" s="228">
        <v>6.1643835616438301</v>
      </c>
      <c r="JX103" s="228">
        <v>5.8988764044943798</v>
      </c>
      <c r="JY103" s="228">
        <v>9.5367847411444195</v>
      </c>
      <c r="JZ103" s="228">
        <v>8.25</v>
      </c>
      <c r="KA103" s="228">
        <v>14.5714285714286</v>
      </c>
      <c r="KB103" s="257">
        <v>9.1314031180400903</v>
      </c>
      <c r="KC103" s="257">
        <v>8.2568807339449499</v>
      </c>
      <c r="KD103" s="257">
        <v>12.3595505617978</v>
      </c>
      <c r="KE103" s="228">
        <v>2.9810298102981001</v>
      </c>
      <c r="KF103" s="128" t="str">
        <f t="shared" si="78"/>
        <v>--</v>
      </c>
      <c r="KG103" s="228">
        <v>5.7142857142857197</v>
      </c>
      <c r="KH103" s="228">
        <v>1.5625</v>
      </c>
      <c r="KI103" s="128" t="str">
        <f t="shared" si="79"/>
        <v>--</v>
      </c>
      <c r="KJ103" s="228">
        <v>4.1322314049586799</v>
      </c>
      <c r="KK103" s="228">
        <v>4.38356164383561</v>
      </c>
      <c r="KL103" s="228">
        <v>3.5175879396984899</v>
      </c>
      <c r="KM103" s="228">
        <v>2.5787965616045798</v>
      </c>
      <c r="KN103" s="228">
        <v>3.54767184035477</v>
      </c>
      <c r="KO103" s="228">
        <v>4.1002277904328004</v>
      </c>
      <c r="KP103" s="228">
        <v>4.7619047619047601</v>
      </c>
      <c r="KQ103" s="230">
        <v>6.7183462532299698</v>
      </c>
      <c r="KR103" s="230">
        <v>5.1162790697674403</v>
      </c>
      <c r="KS103" s="230">
        <v>8.7855297157622694</v>
      </c>
      <c r="KT103" s="230">
        <v>15.7772621809745</v>
      </c>
      <c r="KU103" s="230">
        <v>15.284974093264299</v>
      </c>
      <c r="KV103" s="230">
        <v>18.3720930232558</v>
      </c>
      <c r="KW103" s="230">
        <v>3.3591731266149898</v>
      </c>
      <c r="KX103" s="230">
        <v>4.8951048951049003</v>
      </c>
      <c r="KY103" s="128" t="str">
        <f t="shared" si="119"/>
        <v>--</v>
      </c>
      <c r="KZ103" s="128" t="str">
        <f t="shared" si="119"/>
        <v>--</v>
      </c>
      <c r="LA103" s="230">
        <v>2.8795811518324599</v>
      </c>
      <c r="LB103" s="128" t="str">
        <f t="shared" si="126"/>
        <v>--</v>
      </c>
      <c r="LC103" s="292">
        <v>23.232323232323246</v>
      </c>
      <c r="LD103" s="292">
        <v>15.831134564643804</v>
      </c>
      <c r="LE103" s="292">
        <v>8.6633663366336719</v>
      </c>
      <c r="LF103" s="292">
        <v>7.0821529745042513</v>
      </c>
      <c r="LG103" s="292">
        <v>29.545454545454525</v>
      </c>
      <c r="LH103" s="292">
        <v>12.445414847161576</v>
      </c>
      <c r="LI103" s="292">
        <v>5.9210526315789433</v>
      </c>
      <c r="LJ103" s="292">
        <v>4.5945945945945939</v>
      </c>
      <c r="LK103" s="391">
        <v>34.90566037735848</v>
      </c>
      <c r="LL103" s="392">
        <v>15.116279069767442</v>
      </c>
      <c r="LM103" s="392">
        <v>12.444444444444452</v>
      </c>
      <c r="LN103" s="392">
        <v>5.8997050147492605</v>
      </c>
      <c r="LO103" s="391">
        <v>16.080402010050253</v>
      </c>
      <c r="LP103" s="392">
        <v>12.401055408970979</v>
      </c>
      <c r="LQ103" s="392">
        <v>7.9012345679012341</v>
      </c>
      <c r="LR103" s="392">
        <v>7.3654390934844223</v>
      </c>
      <c r="LS103" s="392">
        <v>21.00456621004566</v>
      </c>
      <c r="LT103" s="392">
        <v>9.8253275109170293</v>
      </c>
      <c r="LU103" s="392">
        <v>8.7912087912087884</v>
      </c>
      <c r="LV103" s="392">
        <v>6.486486486486486</v>
      </c>
      <c r="LW103" s="392">
        <v>27.383863080684584</v>
      </c>
      <c r="LX103" s="392">
        <v>17.441860465116289</v>
      </c>
      <c r="LY103" s="392">
        <v>10.913140311804009</v>
      </c>
      <c r="LZ103" s="392">
        <v>6.7846607669616503</v>
      </c>
      <c r="MA103" s="391">
        <v>28.607594936708868</v>
      </c>
      <c r="MB103" s="392">
        <v>24.538258575197883</v>
      </c>
      <c r="MC103" s="392">
        <v>23.267326732673251</v>
      </c>
      <c r="MD103" s="392">
        <v>21.813031161473067</v>
      </c>
      <c r="ME103" s="392">
        <v>33.105022831050199</v>
      </c>
      <c r="MF103" s="392">
        <v>21.834061135371208</v>
      </c>
      <c r="MG103" s="392">
        <v>20.044052863436136</v>
      </c>
      <c r="MH103" s="392">
        <v>17.837837837837839</v>
      </c>
      <c r="MI103" s="392">
        <v>41.304347826086939</v>
      </c>
      <c r="MJ103" s="392">
        <v>29.439252336448604</v>
      </c>
      <c r="MK103" s="392">
        <v>26.905829596412556</v>
      </c>
      <c r="ML103" s="392">
        <v>25.147928994082839</v>
      </c>
      <c r="MM103" s="378" t="str">
        <f t="shared" si="82"/>
        <v>--</v>
      </c>
      <c r="MN103" s="392">
        <v>19.312169312169299</v>
      </c>
      <c r="MO103" s="392">
        <v>15.061728395061722</v>
      </c>
      <c r="MP103" s="392">
        <v>20.6798866855524</v>
      </c>
      <c r="MQ103" s="378" t="str">
        <f t="shared" si="83"/>
        <v>--</v>
      </c>
      <c r="MR103" s="392">
        <v>15.938864628820962</v>
      </c>
      <c r="MS103" s="392">
        <v>14.065934065934067</v>
      </c>
      <c r="MT103" s="392">
        <v>12.938005390835579</v>
      </c>
      <c r="MU103" s="378" t="str">
        <f t="shared" si="84"/>
        <v>--</v>
      </c>
      <c r="MV103" s="392">
        <v>21.028037383177541</v>
      </c>
      <c r="MW103" s="392">
        <v>19.777777777777779</v>
      </c>
      <c r="MX103" s="392">
        <v>15.044247787610624</v>
      </c>
      <c r="MY103" s="391">
        <v>29.648241206030153</v>
      </c>
      <c r="MZ103" s="392">
        <v>26.719576719576711</v>
      </c>
      <c r="NA103" s="392">
        <v>21.234567901234577</v>
      </c>
      <c r="NB103" s="392">
        <v>16.997167138810198</v>
      </c>
      <c r="NC103" s="392">
        <v>33.333333333333343</v>
      </c>
      <c r="ND103" s="392">
        <v>25.327510917030583</v>
      </c>
      <c r="NE103" s="392">
        <v>15.638766519823797</v>
      </c>
      <c r="NF103" s="392">
        <v>17.027027027027032</v>
      </c>
      <c r="NG103" s="392">
        <v>44.691358024691404</v>
      </c>
      <c r="NH103" s="392">
        <v>25.641025641025628</v>
      </c>
      <c r="NI103" s="392">
        <v>25.389755011135854</v>
      </c>
      <c r="NJ103" s="392">
        <v>17.699115044247797</v>
      </c>
      <c r="NK103" s="391">
        <v>10.353535353535353</v>
      </c>
      <c r="NL103" s="392">
        <v>12.137203166226914</v>
      </c>
      <c r="NM103" s="392">
        <v>5.1851851851851816</v>
      </c>
      <c r="NN103" s="392">
        <v>7.9320113314447616</v>
      </c>
      <c r="NO103" s="392">
        <v>14.512471655328799</v>
      </c>
      <c r="NP103" s="392">
        <v>9.1903719912472592</v>
      </c>
      <c r="NQ103" s="392">
        <v>4.4052863436123353</v>
      </c>
      <c r="NR103" s="392">
        <v>2.9810298102981037</v>
      </c>
      <c r="NS103" s="392">
        <v>16.350710900473945</v>
      </c>
      <c r="NT103" s="392">
        <v>11.395348837209307</v>
      </c>
      <c r="NU103" s="392">
        <v>8.0536912751677932</v>
      </c>
      <c r="NV103" s="392">
        <v>3.8348082595870205</v>
      </c>
      <c r="NW103" s="391">
        <v>5.2896725440806005</v>
      </c>
      <c r="NX103" s="392">
        <v>7.631578947368423</v>
      </c>
      <c r="NY103" s="392">
        <v>5.6790123456790118</v>
      </c>
      <c r="NZ103" s="392">
        <v>7.6487252124645906</v>
      </c>
      <c r="OA103" s="392">
        <v>9.318181818181813</v>
      </c>
      <c r="OB103" s="392">
        <v>8.5714285714285694</v>
      </c>
      <c r="OC103" s="392">
        <v>6.8281938325991218</v>
      </c>
      <c r="OD103" s="392">
        <v>4.607046070460699</v>
      </c>
      <c r="OE103" s="392">
        <v>9.0024330900243239</v>
      </c>
      <c r="OF103" s="392">
        <v>10.489510489510481</v>
      </c>
      <c r="OG103" s="392">
        <v>10.514541387024602</v>
      </c>
      <c r="OH103" s="392">
        <v>5.917159763313613</v>
      </c>
      <c r="OI103" s="391">
        <v>7.8085642317380417</v>
      </c>
      <c r="OJ103" s="392">
        <v>8.4432717678100229</v>
      </c>
      <c r="OK103" s="392">
        <v>8.6419753086419746</v>
      </c>
      <c r="OL103" s="392">
        <v>6.7988668555240777</v>
      </c>
      <c r="OM103" s="392">
        <v>11.363636363636358</v>
      </c>
      <c r="ON103" s="392">
        <v>6.3596491228070162</v>
      </c>
      <c r="OO103" s="392">
        <v>4.625550660792948</v>
      </c>
      <c r="OP103" s="392">
        <v>3.8043478260869583</v>
      </c>
      <c r="OQ103" s="392">
        <v>14.180929095354523</v>
      </c>
      <c r="OR103" s="392">
        <v>7.7283372365339611</v>
      </c>
      <c r="OS103" s="392">
        <v>7.1588366890380302</v>
      </c>
      <c r="OT103" s="392">
        <v>5.6213017751479306</v>
      </c>
      <c r="OU103" s="378" t="str">
        <f t="shared" si="85"/>
        <v>--</v>
      </c>
      <c r="OV103" s="392">
        <v>8.4432717678100317</v>
      </c>
      <c r="OW103" s="392">
        <v>7.9012345679012341</v>
      </c>
      <c r="OX103" s="392">
        <v>11.331444759206795</v>
      </c>
      <c r="OY103" s="378" t="str">
        <f t="shared" si="86"/>
        <v>--</v>
      </c>
      <c r="OZ103" s="392">
        <v>6.345733041575496</v>
      </c>
      <c r="PA103" s="392">
        <v>5.2863436123348038</v>
      </c>
      <c r="PB103" s="392">
        <v>6.7750677506775077</v>
      </c>
      <c r="PC103" s="378" t="str">
        <f t="shared" si="87"/>
        <v>--</v>
      </c>
      <c r="PD103" s="392">
        <v>8.6448598130841106</v>
      </c>
      <c r="PE103" s="392">
        <v>10.267857142857148</v>
      </c>
      <c r="PF103" s="392">
        <v>8.6053412462907986</v>
      </c>
      <c r="PG103" s="391">
        <v>11.111111111111116</v>
      </c>
      <c r="PH103" s="392">
        <v>15.873015873015884</v>
      </c>
      <c r="PI103" s="392">
        <v>9.9009900990099045</v>
      </c>
      <c r="PJ103" s="392">
        <v>8.498583569405092</v>
      </c>
      <c r="PK103" s="392">
        <v>19.908466819221953</v>
      </c>
      <c r="PL103" s="392">
        <v>12.472647702406997</v>
      </c>
      <c r="PM103" s="392">
        <v>7.6923076923076898</v>
      </c>
      <c r="PN103" s="392">
        <v>6.7750677506775139</v>
      </c>
      <c r="PO103" s="392">
        <v>19.500000000000021</v>
      </c>
      <c r="PP103" s="392">
        <v>9.8360655737704921</v>
      </c>
      <c r="PQ103" s="392">
        <v>14.22222222222222</v>
      </c>
      <c r="PR103" s="392">
        <v>6.2130177514792893</v>
      </c>
      <c r="PS103" s="391">
        <v>5.1470588235294068</v>
      </c>
      <c r="PT103" s="392">
        <v>7.7114427860696555</v>
      </c>
      <c r="PU103" s="392">
        <v>7.3891625615763576</v>
      </c>
      <c r="PV103" s="392">
        <v>3.2894736842105279</v>
      </c>
      <c r="PW103" s="391">
        <v>12.594458438287152</v>
      </c>
      <c r="PX103" s="392">
        <v>11.999999999999996</v>
      </c>
      <c r="PY103" s="392">
        <v>12.315270935960591</v>
      </c>
      <c r="PZ103" s="392">
        <v>8.5245901639344197</v>
      </c>
      <c r="QA103" s="391">
        <v>20.698254364089781</v>
      </c>
      <c r="QB103" s="392">
        <v>13.750000000000009</v>
      </c>
      <c r="QC103" s="392">
        <v>14.108910891089108</v>
      </c>
      <c r="QD103" s="392">
        <v>4.2904290429042922</v>
      </c>
      <c r="QE103" s="391">
        <v>4.7619047619047619</v>
      </c>
      <c r="QF103" s="392">
        <v>10.025062656641598</v>
      </c>
      <c r="QG103" s="392">
        <v>10.591133004926109</v>
      </c>
      <c r="QH103" s="392">
        <v>9.9009900990099027</v>
      </c>
      <c r="QI103" s="391">
        <v>10.103626943005175</v>
      </c>
      <c r="QJ103" s="392">
        <v>13.55013550135501</v>
      </c>
      <c r="QK103" s="392">
        <v>11.500000000000005</v>
      </c>
      <c r="QL103" s="392">
        <v>7.1633237822349596</v>
      </c>
      <c r="QM103" s="378" t="str">
        <f t="shared" si="88"/>
        <v>--</v>
      </c>
      <c r="QN103" s="392">
        <v>13.777777777777771</v>
      </c>
      <c r="QO103" s="392">
        <v>11.441647597254008</v>
      </c>
      <c r="QP103" s="392">
        <v>9.9173553719008254</v>
      </c>
      <c r="QQ103" s="378" t="str">
        <f t="shared" si="89"/>
        <v>--</v>
      </c>
      <c r="QR103" s="392">
        <v>16.666666666666682</v>
      </c>
      <c r="QS103" s="392">
        <v>12.895377128953765</v>
      </c>
      <c r="QT103" s="392">
        <v>11.551155115511561</v>
      </c>
      <c r="QU103" s="391">
        <v>12.467532467532468</v>
      </c>
      <c r="QV103" s="392">
        <v>11.65311653116532</v>
      </c>
      <c r="QW103" s="392">
        <v>8.0000000000000036</v>
      </c>
      <c r="QX103" s="392">
        <v>7.7363896848137514</v>
      </c>
      <c r="QY103" s="378" t="str">
        <f t="shared" si="90"/>
        <v>--</v>
      </c>
      <c r="QZ103" s="392">
        <v>11.358574610244986</v>
      </c>
      <c r="RA103" s="392">
        <v>9.3607305936073075</v>
      </c>
      <c r="RB103" s="392">
        <v>7.9670329670329707</v>
      </c>
      <c r="RC103" s="378" t="str">
        <f t="shared" si="91"/>
        <v>--</v>
      </c>
      <c r="RD103" s="392">
        <v>12.686567164179101</v>
      </c>
      <c r="RE103" s="392">
        <v>9.9514563106796157</v>
      </c>
      <c r="RF103" s="392">
        <v>8.5526315789473646</v>
      </c>
    </row>
    <row r="104" spans="1:475" x14ac:dyDescent="0.25">
      <c r="A104" s="114" t="str">
        <f t="shared" si="120"/>
        <v>--</v>
      </c>
      <c r="B104" s="96" t="s">
        <v>179</v>
      </c>
      <c r="C104" s="96">
        <v>27.21979621542938</v>
      </c>
      <c r="D104" s="114">
        <v>25.748502994011965</v>
      </c>
      <c r="E104" s="114">
        <v>16.885553470919316</v>
      </c>
      <c r="F104" s="114">
        <v>24.81617647058825</v>
      </c>
      <c r="G104" s="114">
        <v>26.504065040650424</v>
      </c>
      <c r="H104" s="114">
        <v>13.733075435203091</v>
      </c>
      <c r="I104" s="114">
        <v>25.668449197860987</v>
      </c>
      <c r="J104" s="114">
        <v>24.482758620689665</v>
      </c>
      <c r="K104" s="114">
        <v>13.073005093378606</v>
      </c>
      <c r="L104" s="114">
        <v>21.015761821366052</v>
      </c>
      <c r="M104" s="114">
        <v>14.840989399293276</v>
      </c>
      <c r="N104" s="114">
        <v>13.72912801484229</v>
      </c>
      <c r="O104" s="114">
        <v>22.243346007604561</v>
      </c>
      <c r="P104" s="114">
        <v>19.639639639639636</v>
      </c>
      <c r="Q104" s="114">
        <v>6.355932203389834</v>
      </c>
      <c r="R104" s="114">
        <v>57.412790697674431</v>
      </c>
      <c r="S104" s="114">
        <v>48.798798798798785</v>
      </c>
      <c r="T104" s="114">
        <v>30.393996247654783</v>
      </c>
      <c r="U104" s="114">
        <v>59.674502712477377</v>
      </c>
      <c r="V104" s="114">
        <v>54.97553017944535</v>
      </c>
      <c r="W104" s="114">
        <v>31.528046421663422</v>
      </c>
      <c r="X104" s="114">
        <v>60.954063604240318</v>
      </c>
      <c r="Y104" s="114">
        <v>45.876288659793822</v>
      </c>
      <c r="Z104" s="114">
        <v>27.843803056027195</v>
      </c>
      <c r="AA104" s="114">
        <v>57.443082311733782</v>
      </c>
      <c r="AB104" s="114">
        <v>37.102473498233188</v>
      </c>
      <c r="AC104" s="114">
        <v>23.649906890130346</v>
      </c>
      <c r="AD104" s="114">
        <v>52.272727272727231</v>
      </c>
      <c r="AE104" s="114">
        <v>44.223826714801497</v>
      </c>
      <c r="AF104" s="114">
        <v>17.446808510638277</v>
      </c>
      <c r="AG104" s="114">
        <v>42.898975109809641</v>
      </c>
      <c r="AH104" s="114">
        <v>28.785607196401795</v>
      </c>
      <c r="AI104" s="114">
        <v>13.320825515947469</v>
      </c>
      <c r="AJ104" s="114">
        <v>44.727272727272762</v>
      </c>
      <c r="AK104" s="114">
        <v>33.876221498371315</v>
      </c>
      <c r="AL104" s="114">
        <v>17.021276595744677</v>
      </c>
      <c r="AM104" s="114">
        <v>41.061946902654803</v>
      </c>
      <c r="AN104" s="114">
        <v>28.399311531841626</v>
      </c>
      <c r="AO104" s="114">
        <v>15.110356536502543</v>
      </c>
      <c r="AP104" s="114">
        <v>42.280701754385966</v>
      </c>
      <c r="AQ104" s="114">
        <v>20.105820105820118</v>
      </c>
      <c r="AR104" s="114">
        <v>11.731843575418999</v>
      </c>
      <c r="AS104" s="114">
        <v>35.727788279773101</v>
      </c>
      <c r="AT104" s="114">
        <v>26.486486486486484</v>
      </c>
      <c r="AU104" s="114">
        <v>9.9787685774947068</v>
      </c>
      <c r="AV104" s="114" t="s">
        <v>286</v>
      </c>
      <c r="AW104" s="114" t="s">
        <v>286</v>
      </c>
      <c r="AX104" s="114" t="s">
        <v>286</v>
      </c>
      <c r="AY104" s="114" t="s">
        <v>286</v>
      </c>
      <c r="AZ104" s="114" t="s">
        <v>286</v>
      </c>
      <c r="BA104" s="114" t="s">
        <v>286</v>
      </c>
      <c r="BB104" s="114" t="s">
        <v>286</v>
      </c>
      <c r="BC104" s="114" t="s">
        <v>286</v>
      </c>
      <c r="BD104" s="114" t="s">
        <v>286</v>
      </c>
      <c r="BE104" s="114" t="s">
        <v>286</v>
      </c>
      <c r="BF104" s="114">
        <v>16.48936170212767</v>
      </c>
      <c r="BG104" s="114">
        <v>15.427509293680288</v>
      </c>
      <c r="BH104" s="114" t="s">
        <v>286</v>
      </c>
      <c r="BI104" s="114">
        <v>19.494584837545105</v>
      </c>
      <c r="BJ104" s="114">
        <v>11.252653927813164</v>
      </c>
      <c r="BK104" s="114" t="s">
        <v>286</v>
      </c>
      <c r="BL104" s="114" t="s">
        <v>286</v>
      </c>
      <c r="BM104" s="114" t="s">
        <v>286</v>
      </c>
      <c r="BN104" s="114" t="s">
        <v>286</v>
      </c>
      <c r="BO104" s="114" t="s">
        <v>286</v>
      </c>
      <c r="BP104" s="114" t="s">
        <v>286</v>
      </c>
      <c r="BQ104" s="114" t="s">
        <v>286</v>
      </c>
      <c r="BR104" s="114" t="s">
        <v>286</v>
      </c>
      <c r="BS104" s="114" t="s">
        <v>286</v>
      </c>
      <c r="BT104" s="114" t="s">
        <v>286</v>
      </c>
      <c r="BU104" s="114">
        <v>21.492007104795729</v>
      </c>
      <c r="BV104" s="114">
        <v>15.769944341372918</v>
      </c>
      <c r="BW104" s="114" t="s">
        <v>286</v>
      </c>
      <c r="BX104" s="114">
        <v>30.144404332129941</v>
      </c>
      <c r="BY104" s="114">
        <v>16.101694915254239</v>
      </c>
      <c r="BZ104" s="114">
        <v>36.849710982658991</v>
      </c>
      <c r="CA104" s="114">
        <v>39.910313901345297</v>
      </c>
      <c r="CB104" s="114">
        <v>34.896810506566638</v>
      </c>
      <c r="CC104" s="114">
        <v>33.807829181494675</v>
      </c>
      <c r="CD104" s="114">
        <v>40.096618357487948</v>
      </c>
      <c r="CE104" s="114">
        <v>28.571428571428573</v>
      </c>
      <c r="CF104" s="114">
        <v>38.488576449912138</v>
      </c>
      <c r="CG104" s="114">
        <v>38.119658119658133</v>
      </c>
      <c r="CH104" s="114">
        <v>30.730050933786099</v>
      </c>
      <c r="CI104" s="114">
        <v>32.229965156794407</v>
      </c>
      <c r="CJ104" s="114">
        <v>28.646748681898046</v>
      </c>
      <c r="CK104" s="114">
        <v>20.44198895027623</v>
      </c>
      <c r="CL104" s="114">
        <v>29.943502824858747</v>
      </c>
      <c r="CM104" s="114">
        <v>26.833631484794267</v>
      </c>
      <c r="CN104" s="114">
        <v>18.895966029724001</v>
      </c>
      <c r="CO104" s="114">
        <v>10.740203193033368</v>
      </c>
      <c r="CP104" s="114">
        <v>14.542728635682158</v>
      </c>
      <c r="CQ104" s="114">
        <v>12.710280373831775</v>
      </c>
      <c r="CR104" s="114">
        <v>9.6296296296296244</v>
      </c>
      <c r="CS104" s="114">
        <v>7.6298701298701257</v>
      </c>
      <c r="CT104" s="114">
        <v>12.596899224806211</v>
      </c>
      <c r="CU104" s="114">
        <v>10.035842293906803</v>
      </c>
      <c r="CV104" s="114">
        <v>12.027491408934717</v>
      </c>
      <c r="CW104" s="114">
        <v>7.7834179357022037</v>
      </c>
      <c r="CX104" s="114">
        <v>5.9369202226345106</v>
      </c>
      <c r="CY104" s="114">
        <v>7.6923076923076925</v>
      </c>
      <c r="CZ104" s="114">
        <v>8.4427767354596579</v>
      </c>
      <c r="DA104" s="114">
        <v>6.7073170731707314</v>
      </c>
      <c r="DB104" s="114">
        <v>12.34119782214157</v>
      </c>
      <c r="DC104" s="114">
        <v>6.2365591397849416</v>
      </c>
      <c r="DD104" s="114" t="s">
        <v>286</v>
      </c>
      <c r="DE104" s="114" t="s">
        <v>286</v>
      </c>
      <c r="DF104" s="114" t="s">
        <v>286</v>
      </c>
      <c r="DG104" s="114" t="s">
        <v>286</v>
      </c>
      <c r="DH104" s="114" t="s">
        <v>286</v>
      </c>
      <c r="DI104" s="114" t="s">
        <v>286</v>
      </c>
      <c r="DJ104" s="114" t="s">
        <v>286</v>
      </c>
      <c r="DK104" s="114" t="s">
        <v>286</v>
      </c>
      <c r="DL104" s="114" t="s">
        <v>286</v>
      </c>
      <c r="DM104" s="114">
        <v>60.846560846560813</v>
      </c>
      <c r="DN104" s="114">
        <v>39.260563380281681</v>
      </c>
      <c r="DO104" s="114">
        <v>25.878003696857654</v>
      </c>
      <c r="DP104" s="114">
        <v>56.628787878787882</v>
      </c>
      <c r="DQ104" s="114">
        <v>39.964157706093189</v>
      </c>
      <c r="DR104" s="114">
        <v>20.425531914893604</v>
      </c>
      <c r="DS104" s="114" t="s">
        <v>286</v>
      </c>
      <c r="DT104" s="114" t="s">
        <v>286</v>
      </c>
      <c r="DU104" s="114" t="s">
        <v>286</v>
      </c>
      <c r="DV104" s="114" t="s">
        <v>286</v>
      </c>
      <c r="DW104" s="114" t="s">
        <v>286</v>
      </c>
      <c r="DX104" s="114" t="s">
        <v>286</v>
      </c>
      <c r="DY104" s="114" t="s">
        <v>286</v>
      </c>
      <c r="DZ104" s="114" t="s">
        <v>286</v>
      </c>
      <c r="EA104" s="114" t="s">
        <v>286</v>
      </c>
      <c r="EB104" s="114">
        <v>43.531468531468569</v>
      </c>
      <c r="EC104" s="114">
        <v>44.79717813051144</v>
      </c>
      <c r="ED104" s="114">
        <v>28.096118299445457</v>
      </c>
      <c r="EE104" s="114">
        <v>43.502824858757045</v>
      </c>
      <c r="EF104" s="114">
        <v>43.369175627240146</v>
      </c>
      <c r="EG104" s="114">
        <v>30.000000000000014</v>
      </c>
      <c r="EH104" s="114">
        <v>6.0606060606060543</v>
      </c>
      <c r="EI104" s="114">
        <v>9.7159940209267539</v>
      </c>
      <c r="EJ104" s="114">
        <v>7.3584905660377355</v>
      </c>
      <c r="EK104" s="114">
        <v>2.3255813953488382</v>
      </c>
      <c r="EL104" s="114">
        <v>7.0739549839228291</v>
      </c>
      <c r="EM104" s="114">
        <v>7.3500967117988374</v>
      </c>
      <c r="EN104" s="114">
        <v>4.7535211267605657</v>
      </c>
      <c r="EO104" s="114">
        <v>7.1917808219178081</v>
      </c>
      <c r="EP104" s="114">
        <v>7.4576271186440666</v>
      </c>
      <c r="EQ104" s="114">
        <v>3.5087719298245612</v>
      </c>
      <c r="ER104" s="114">
        <v>4.7535211267605604</v>
      </c>
      <c r="ES104" s="114">
        <v>7.0240295748613688</v>
      </c>
      <c r="ET104" s="114">
        <v>3.5580524344569273</v>
      </c>
      <c r="EU104" s="114">
        <v>7.5134168157423913</v>
      </c>
      <c r="EV104" s="114">
        <v>6.5677966101694905</v>
      </c>
      <c r="EW104" s="114">
        <v>9.6439169139465779</v>
      </c>
      <c r="EX104" s="114">
        <v>7.8195488721804516</v>
      </c>
      <c r="EY104" s="114">
        <v>6.2381852551984895</v>
      </c>
      <c r="EZ104" s="114">
        <v>7.130124777183604</v>
      </c>
      <c r="FA104" s="114">
        <v>8.5667215815486006</v>
      </c>
      <c r="FB104" s="114">
        <v>6.6406249999999956</v>
      </c>
      <c r="FC104" s="114">
        <v>10.2112676056338</v>
      </c>
      <c r="FD104" s="114">
        <v>10.52631578947369</v>
      </c>
      <c r="FE104" s="114">
        <v>7.4652777777777786</v>
      </c>
      <c r="FF104" s="114">
        <v>8.0701754385964861</v>
      </c>
      <c r="FG104" s="114">
        <v>4.2628774422735356</v>
      </c>
      <c r="FH104" s="114">
        <v>6.7415730337078656</v>
      </c>
      <c r="FI104" s="114">
        <v>7.5187969924811959</v>
      </c>
      <c r="FJ104" s="114">
        <v>7.0780399274047223</v>
      </c>
      <c r="FK104" s="114">
        <v>4.4680851063829765</v>
      </c>
      <c r="FL104" s="114">
        <v>20.588235294117659</v>
      </c>
      <c r="FM104" s="114">
        <v>26.244343891402718</v>
      </c>
      <c r="FN104" s="114">
        <v>22.830188679245282</v>
      </c>
      <c r="FO104" s="114">
        <v>12.903225806451619</v>
      </c>
      <c r="FP104" s="114">
        <v>24.422442244224424</v>
      </c>
      <c r="FQ104" s="114">
        <v>18.750000000000007</v>
      </c>
      <c r="FR104" s="114">
        <v>17.876106194690262</v>
      </c>
      <c r="FS104" s="114">
        <v>23.951048951048929</v>
      </c>
      <c r="FT104" s="114">
        <v>17.09844559585494</v>
      </c>
      <c r="FU104" s="114">
        <v>8.9947089947089989</v>
      </c>
      <c r="FV104" s="114">
        <v>14.007092198581567</v>
      </c>
      <c r="FW104" s="114">
        <v>11.654135338345851</v>
      </c>
      <c r="FX104" s="114">
        <v>6.5913370998116703</v>
      </c>
      <c r="FY104" s="114">
        <v>11.496350364963508</v>
      </c>
      <c r="FZ104" s="114">
        <v>6.8230277185501054</v>
      </c>
      <c r="GA104" s="114">
        <v>35.502958579881657</v>
      </c>
      <c r="GB104" s="114">
        <v>37.80120481927711</v>
      </c>
      <c r="GC104" s="114">
        <v>25.28301886792455</v>
      </c>
      <c r="GD104" s="114">
        <v>34.057971014492715</v>
      </c>
      <c r="GE104" s="114">
        <v>36.42384105960258</v>
      </c>
      <c r="GF104" s="114">
        <v>24.366471734892812</v>
      </c>
      <c r="GG104" s="114">
        <v>33.214285714285715</v>
      </c>
      <c r="GH104" s="114">
        <v>28.621291448516587</v>
      </c>
      <c r="GI104" s="114">
        <v>21.934369602763375</v>
      </c>
      <c r="GJ104" s="114">
        <v>23.767605633802795</v>
      </c>
      <c r="GK104" s="114">
        <v>24.29078014184396</v>
      </c>
      <c r="GL104" s="114">
        <v>14.446529080675417</v>
      </c>
      <c r="GM104" s="114">
        <v>22.243346007604558</v>
      </c>
      <c r="GN104" s="114">
        <v>19.926873857404022</v>
      </c>
      <c r="GO104" s="114">
        <v>10.638297872340432</v>
      </c>
      <c r="GP104" s="114">
        <v>12.756598240469206</v>
      </c>
      <c r="GQ104" s="114">
        <v>31.879699248120271</v>
      </c>
      <c r="GR104" s="114">
        <v>31.379962192816592</v>
      </c>
      <c r="GS104" s="114">
        <v>6.6308243727598573</v>
      </c>
      <c r="GT104" s="114">
        <v>18.905472636815936</v>
      </c>
      <c r="GU104" s="114">
        <v>29.82456140350877</v>
      </c>
      <c r="GV104" s="114">
        <v>7.1047957371225534</v>
      </c>
      <c r="GW104" s="114">
        <v>19.999999999999993</v>
      </c>
      <c r="GX104" s="114">
        <v>23.478260869565222</v>
      </c>
      <c r="GY104" s="114">
        <v>5.1056338028169046</v>
      </c>
      <c r="GZ104" s="114">
        <v>15.547703180212013</v>
      </c>
      <c r="HA104" s="114">
        <v>17.415730337078653</v>
      </c>
      <c r="HB104" s="114">
        <v>3.9772727272727249</v>
      </c>
      <c r="HC104" s="114">
        <v>12.248628884826331</v>
      </c>
      <c r="HD104" s="114">
        <v>16.595744680851062</v>
      </c>
      <c r="HE104" s="114" t="s">
        <v>286</v>
      </c>
      <c r="HF104" s="114" t="s">
        <v>286</v>
      </c>
      <c r="HG104" s="114" t="s">
        <v>286</v>
      </c>
      <c r="HH104" s="114" t="s">
        <v>286</v>
      </c>
      <c r="HI104" s="121" t="s">
        <v>286</v>
      </c>
      <c r="HJ104" s="121" t="s">
        <v>286</v>
      </c>
      <c r="HK104" s="121" t="s">
        <v>286</v>
      </c>
      <c r="HL104" s="121" t="s">
        <v>286</v>
      </c>
      <c r="HM104" s="114" t="s">
        <v>286</v>
      </c>
      <c r="HN104" s="114" t="s">
        <v>286</v>
      </c>
      <c r="HO104" s="114">
        <v>8.8652482269503583</v>
      </c>
      <c r="HP104" s="114">
        <v>16.635514018691566</v>
      </c>
      <c r="HQ104" s="122" t="s">
        <v>286</v>
      </c>
      <c r="HR104" s="114">
        <v>9.2727272727272734</v>
      </c>
      <c r="HS104" s="114">
        <v>11.965811965811961</v>
      </c>
      <c r="HT104" s="114">
        <v>8.5419734904271092</v>
      </c>
      <c r="HU104" s="114">
        <v>11.74698795180722</v>
      </c>
      <c r="HV104" s="114">
        <v>7.7798861480075798</v>
      </c>
      <c r="HW104" s="114">
        <v>11.531531531531531</v>
      </c>
      <c r="HX104" s="114">
        <v>11.147540983606566</v>
      </c>
      <c r="HY104" s="114">
        <v>7.5875486381323007</v>
      </c>
      <c r="HZ104" s="114">
        <v>11.209964412811383</v>
      </c>
      <c r="IA104" s="114">
        <v>12.062937062937067</v>
      </c>
      <c r="IB104" s="114">
        <v>7.3630136986301364</v>
      </c>
      <c r="IC104" s="114">
        <v>13.237924865831852</v>
      </c>
      <c r="ID104" s="114">
        <v>9.4982078853046552</v>
      </c>
      <c r="IE104" s="114">
        <v>5.7943925233644862</v>
      </c>
      <c r="IF104" s="114">
        <v>9.6711798839458378</v>
      </c>
      <c r="IG104" s="114">
        <v>12.043795620437951</v>
      </c>
      <c r="IH104" s="114">
        <v>5.3304904051172715</v>
      </c>
      <c r="II104" s="114">
        <v>6.1285500747384098</v>
      </c>
      <c r="IJ104" s="114">
        <v>8.6102719033232589</v>
      </c>
      <c r="IK104" s="114">
        <v>10.984848484848477</v>
      </c>
      <c r="IL104" s="114">
        <v>5.0450450450450397</v>
      </c>
      <c r="IM104" s="114">
        <v>11.658456486042693</v>
      </c>
      <c r="IN104" s="114">
        <v>7.4074074074074012</v>
      </c>
      <c r="IO104" s="114">
        <v>4.3557168784029043</v>
      </c>
      <c r="IP104" s="114">
        <v>8.4210526315789487</v>
      </c>
      <c r="IQ104" s="114">
        <v>7.388316151202746</v>
      </c>
      <c r="IR104" s="114">
        <v>4.4326241134751783</v>
      </c>
      <c r="IS104" s="114">
        <v>7.9928952042628838</v>
      </c>
      <c r="IT104" s="114">
        <v>6.0037523452157577</v>
      </c>
      <c r="IU104" s="114">
        <v>5.3846153846153824</v>
      </c>
      <c r="IV104" s="114">
        <v>4.7531992687385802</v>
      </c>
      <c r="IW104" s="114">
        <v>5.9957173447537517</v>
      </c>
      <c r="IX104" s="114" t="str">
        <f t="shared" si="121"/>
        <v>--</v>
      </c>
      <c r="IY104" s="114" t="str">
        <f t="shared" si="121"/>
        <v>--</v>
      </c>
      <c r="IZ104" s="114" t="str">
        <f t="shared" si="121"/>
        <v>--</v>
      </c>
      <c r="JA104" s="114" t="str">
        <f t="shared" si="121"/>
        <v>--</v>
      </c>
      <c r="JB104" s="114" t="str">
        <f t="shared" si="121"/>
        <v>--</v>
      </c>
      <c r="JC104" s="114" t="str">
        <f t="shared" si="121"/>
        <v>--</v>
      </c>
      <c r="JD104" s="114" t="str">
        <f t="shared" si="121"/>
        <v>--</v>
      </c>
      <c r="JE104" s="114" t="str">
        <f t="shared" si="121"/>
        <v>--</v>
      </c>
      <c r="JF104" s="114" t="str">
        <f t="shared" si="121"/>
        <v>--</v>
      </c>
      <c r="JG104" s="228">
        <v>5.5555555555555598</v>
      </c>
      <c r="JH104" s="228">
        <v>7.8095238095238102</v>
      </c>
      <c r="JI104" s="228">
        <v>5.1162790697674403</v>
      </c>
      <c r="JJ104" s="228">
        <v>4.4289044289044304</v>
      </c>
      <c r="JK104" s="228">
        <v>3.62537764350453</v>
      </c>
      <c r="JL104" s="228">
        <v>3.6900369003689999</v>
      </c>
      <c r="JM104" s="228">
        <v>12</v>
      </c>
      <c r="JN104" s="228">
        <v>13.3587786259542</v>
      </c>
      <c r="JO104" s="228">
        <v>12.587412587412601</v>
      </c>
      <c r="JP104" s="228">
        <v>11.6550116550117</v>
      </c>
      <c r="JQ104" s="228">
        <v>12.6888217522659</v>
      </c>
      <c r="JR104" s="228">
        <v>9.9630996309963002</v>
      </c>
      <c r="JS104" s="228">
        <v>12.6948775055679</v>
      </c>
      <c r="JT104" s="228">
        <v>12.859884836852199</v>
      </c>
      <c r="JU104" s="228">
        <v>10.2564102564103</v>
      </c>
      <c r="JV104" s="228">
        <v>10.955710955711</v>
      </c>
      <c r="JW104" s="228">
        <v>11.782477341389701</v>
      </c>
      <c r="JX104" s="228">
        <v>6.2730627306273101</v>
      </c>
      <c r="JY104" s="228">
        <v>6.8888888888888902</v>
      </c>
      <c r="JZ104" s="228">
        <v>10.877862595419799</v>
      </c>
      <c r="KA104" s="228">
        <v>11.6550116550117</v>
      </c>
      <c r="KB104" s="257">
        <v>4.6728971962616903</v>
      </c>
      <c r="KC104" s="257">
        <v>5.7401812688821696</v>
      </c>
      <c r="KD104" s="257">
        <v>7.0370370370370399</v>
      </c>
      <c r="KE104" s="228">
        <v>3.0501089324618702</v>
      </c>
      <c r="KF104" s="128" t="str">
        <f t="shared" si="78"/>
        <v>--</v>
      </c>
      <c r="KG104" s="228">
        <v>5.1162790697674403</v>
      </c>
      <c r="KH104" s="228">
        <v>1.63551401869159</v>
      </c>
      <c r="KI104" s="128" t="str">
        <f t="shared" si="79"/>
        <v>--</v>
      </c>
      <c r="KJ104" s="228">
        <v>5.8608058608058604</v>
      </c>
      <c r="KK104" s="228">
        <v>3.5242290748898699</v>
      </c>
      <c r="KL104" s="228">
        <v>5.6925996204933504</v>
      </c>
      <c r="KM104" s="228">
        <v>6.0606060606060597</v>
      </c>
      <c r="KN104" s="228">
        <v>4.1958041958041896</v>
      </c>
      <c r="KO104" s="228">
        <v>2.1084337349397599</v>
      </c>
      <c r="KP104" s="228">
        <v>3.71747211895911</v>
      </c>
      <c r="KQ104" s="230">
        <v>5.9523809523809499</v>
      </c>
      <c r="KR104" s="230">
        <v>5.6291390728476802</v>
      </c>
      <c r="KS104" s="230">
        <v>8.0118694362017795</v>
      </c>
      <c r="KT104" s="230">
        <v>11.3333333333333</v>
      </c>
      <c r="KU104" s="230">
        <v>16.023738872403602</v>
      </c>
      <c r="KV104" s="230">
        <v>22.2591362126246</v>
      </c>
      <c r="KW104" s="230">
        <v>2.6706231454005902</v>
      </c>
      <c r="KX104" s="230">
        <v>2.6578073089701002</v>
      </c>
      <c r="KY104" s="128" t="str">
        <f t="shared" si="119"/>
        <v>--</v>
      </c>
      <c r="KZ104" s="128" t="str">
        <f t="shared" si="119"/>
        <v>--</v>
      </c>
      <c r="LA104" s="230">
        <v>2.3738872403560798</v>
      </c>
      <c r="LB104" s="128" t="str">
        <f t="shared" si="126"/>
        <v>--</v>
      </c>
      <c r="LC104" s="292">
        <v>32.551319648093845</v>
      </c>
      <c r="LD104" s="292">
        <v>16.910229645093946</v>
      </c>
      <c r="LE104" s="292">
        <v>14.794007490636702</v>
      </c>
      <c r="LF104" s="292">
        <v>9.3607305936072951</v>
      </c>
      <c r="LG104" s="292">
        <v>30.491803278688508</v>
      </c>
      <c r="LH104" s="292">
        <v>13.519813519813521</v>
      </c>
      <c r="LI104" s="292">
        <v>9.3093093093093024</v>
      </c>
      <c r="LJ104" s="292">
        <v>7.299270072992698</v>
      </c>
      <c r="LK104" s="391">
        <v>31.562500000000018</v>
      </c>
      <c r="LL104" s="392">
        <v>15.027322404371578</v>
      </c>
      <c r="LM104" s="392">
        <v>14.615384615384631</v>
      </c>
      <c r="LN104" s="392">
        <v>7.4433656957928784</v>
      </c>
      <c r="LO104" s="391">
        <v>22.580645161290313</v>
      </c>
      <c r="LP104" s="392">
        <v>14.225941422594136</v>
      </c>
      <c r="LQ104" s="392">
        <v>12.593984962406022</v>
      </c>
      <c r="LR104" s="392">
        <v>8.2379862700228905</v>
      </c>
      <c r="LS104" s="392">
        <v>20.32786885245903</v>
      </c>
      <c r="LT104" s="392">
        <v>11.188811188811187</v>
      </c>
      <c r="LU104" s="392">
        <v>7.4850299401197642</v>
      </c>
      <c r="LV104" s="392">
        <v>8.3941605839416056</v>
      </c>
      <c r="LW104" s="392">
        <v>26.332288401253926</v>
      </c>
      <c r="LX104" s="392">
        <v>15.846994535519135</v>
      </c>
      <c r="LY104" s="392">
        <v>15.424164524421597</v>
      </c>
      <c r="LZ104" s="392">
        <v>5.5016181229773453</v>
      </c>
      <c r="MA104" s="391">
        <v>41.764705882352978</v>
      </c>
      <c r="MB104" s="392">
        <v>31.368421052631575</v>
      </c>
      <c r="MC104" s="392">
        <v>32.894736842105267</v>
      </c>
      <c r="MD104" s="392">
        <v>27.397260273972609</v>
      </c>
      <c r="ME104" s="392">
        <v>35.761589403973524</v>
      </c>
      <c r="MF104" s="392">
        <v>26.229508196721287</v>
      </c>
      <c r="MG104" s="392">
        <v>33.832335329341355</v>
      </c>
      <c r="MH104" s="392">
        <v>29.927007299270066</v>
      </c>
      <c r="MI104" s="392">
        <v>41.562500000000007</v>
      </c>
      <c r="MJ104" s="392">
        <v>37.704918032786914</v>
      </c>
      <c r="MK104" s="392">
        <v>38.441558441558428</v>
      </c>
      <c r="ML104" s="392">
        <v>30.065359477124197</v>
      </c>
      <c r="MM104" s="378" t="str">
        <f t="shared" si="82"/>
        <v>--</v>
      </c>
      <c r="MN104" s="392">
        <v>25.786163522012565</v>
      </c>
      <c r="MO104" s="392">
        <v>26.266416510318948</v>
      </c>
      <c r="MP104" s="392">
        <v>22.831050228310495</v>
      </c>
      <c r="MQ104" s="378" t="str">
        <f t="shared" si="83"/>
        <v>--</v>
      </c>
      <c r="MR104" s="392">
        <v>18.881118881118848</v>
      </c>
      <c r="MS104" s="392">
        <v>23.72372372372373</v>
      </c>
      <c r="MT104" s="392">
        <v>21.167883211678831</v>
      </c>
      <c r="MU104" s="378" t="str">
        <f t="shared" si="84"/>
        <v>--</v>
      </c>
      <c r="MV104" s="392">
        <v>27.671232876712327</v>
      </c>
      <c r="MW104" s="392">
        <v>29.487179487179521</v>
      </c>
      <c r="MX104" s="392">
        <v>19.74110032362459</v>
      </c>
      <c r="MY104" s="391">
        <v>33.333333333333329</v>
      </c>
      <c r="MZ104" s="392">
        <v>23.43096234309623</v>
      </c>
      <c r="NA104" s="392">
        <v>25.7518796992481</v>
      </c>
      <c r="NB104" s="392">
        <v>19.954128440366961</v>
      </c>
      <c r="NC104" s="392">
        <v>40.131578947368453</v>
      </c>
      <c r="ND104" s="392">
        <v>29.137529137529128</v>
      </c>
      <c r="NE104" s="392">
        <v>28.742514970059887</v>
      </c>
      <c r="NF104" s="392">
        <v>26.277372262773714</v>
      </c>
      <c r="NG104" s="392">
        <v>42.633228840125362</v>
      </c>
      <c r="NH104" s="392">
        <v>35.068493150684908</v>
      </c>
      <c r="NI104" s="392">
        <v>35.142118863049085</v>
      </c>
      <c r="NJ104" s="392">
        <v>26.86084142394823</v>
      </c>
      <c r="NK104" s="391">
        <v>15.000000000000004</v>
      </c>
      <c r="NL104" s="392">
        <v>11.297071129707113</v>
      </c>
      <c r="NM104" s="392">
        <v>10.112359550561795</v>
      </c>
      <c r="NN104" s="392">
        <v>6.849315068493147</v>
      </c>
      <c r="NO104" s="392">
        <v>18.421052631578949</v>
      </c>
      <c r="NP104" s="392">
        <v>8.1395348837209234</v>
      </c>
      <c r="NQ104" s="392">
        <v>5.9880239520958076</v>
      </c>
      <c r="NR104" s="392">
        <v>5.8394160583941606</v>
      </c>
      <c r="NS104" s="392">
        <v>21.118012422360241</v>
      </c>
      <c r="NT104" s="392">
        <v>10.928961748633892</v>
      </c>
      <c r="NU104" s="392">
        <v>8.4832904884318729</v>
      </c>
      <c r="NV104" s="392">
        <v>3.5714285714285716</v>
      </c>
      <c r="NW104" s="391">
        <v>7.0588235294117672</v>
      </c>
      <c r="NX104" s="392">
        <v>11.554621848739494</v>
      </c>
      <c r="NY104" s="392">
        <v>10.318949343339582</v>
      </c>
      <c r="NZ104" s="392">
        <v>9.3607305936073057</v>
      </c>
      <c r="OA104" s="392">
        <v>6.2295081967213104</v>
      </c>
      <c r="OB104" s="392">
        <v>7.6744186046511711</v>
      </c>
      <c r="OC104" s="392">
        <v>9.880239520958078</v>
      </c>
      <c r="OD104" s="392">
        <v>6.5693430656934328</v>
      </c>
      <c r="OE104" s="392">
        <v>13.084112149532704</v>
      </c>
      <c r="OF104" s="392">
        <v>11.444141689373302</v>
      </c>
      <c r="OG104" s="392">
        <v>9.5115681233933191</v>
      </c>
      <c r="OH104" s="392">
        <v>7.4675324675324646</v>
      </c>
      <c r="OI104" s="391">
        <v>11.764705882352937</v>
      </c>
      <c r="OJ104" s="392">
        <v>9.6436058700209681</v>
      </c>
      <c r="OK104" s="392">
        <v>7.8799249530956796</v>
      </c>
      <c r="OL104" s="392">
        <v>8.4474885844748879</v>
      </c>
      <c r="OM104" s="392">
        <v>10.561056105610557</v>
      </c>
      <c r="ON104" s="392">
        <v>10.465116279069774</v>
      </c>
      <c r="OO104" s="392">
        <v>9.5808383233532908</v>
      </c>
      <c r="OP104" s="392">
        <v>10.948905109489058</v>
      </c>
      <c r="OQ104" s="392">
        <v>14.6875</v>
      </c>
      <c r="OR104" s="392">
        <v>11.748633879781423</v>
      </c>
      <c r="OS104" s="392">
        <v>12.853470437018</v>
      </c>
      <c r="OT104" s="392">
        <v>4.2483660130718919</v>
      </c>
      <c r="OU104" s="378" t="str">
        <f t="shared" si="85"/>
        <v>--</v>
      </c>
      <c r="OV104" s="392">
        <v>13.389121338912133</v>
      </c>
      <c r="OW104" s="392">
        <v>15.037593984962399</v>
      </c>
      <c r="OX104" s="392">
        <v>17.848970251716263</v>
      </c>
      <c r="OY104" s="378" t="str">
        <f t="shared" si="86"/>
        <v>--</v>
      </c>
      <c r="OZ104" s="392">
        <v>8.1395348837209269</v>
      </c>
      <c r="PA104" s="392">
        <v>10.479041916167665</v>
      </c>
      <c r="PB104" s="392">
        <v>9.8540145985401431</v>
      </c>
      <c r="PC104" s="378" t="str">
        <f t="shared" si="87"/>
        <v>--</v>
      </c>
      <c r="PD104" s="392">
        <v>10.109289617486343</v>
      </c>
      <c r="PE104" s="392">
        <v>14.138817480719787</v>
      </c>
      <c r="PF104" s="392">
        <v>10.064935064935057</v>
      </c>
      <c r="PG104" s="391">
        <v>13.52941176470588</v>
      </c>
      <c r="PH104" s="392">
        <v>12.552301255230132</v>
      </c>
      <c r="PI104" s="392">
        <v>12.94559099437148</v>
      </c>
      <c r="PJ104" s="392">
        <v>9.6330275229357749</v>
      </c>
      <c r="PK104" s="392">
        <v>19.407894736842128</v>
      </c>
      <c r="PL104" s="392">
        <v>12.587412587412592</v>
      </c>
      <c r="PM104" s="392">
        <v>16.467065868263468</v>
      </c>
      <c r="PN104" s="392">
        <v>14.598540145985407</v>
      </c>
      <c r="PO104" s="392">
        <v>22.784810126582283</v>
      </c>
      <c r="PP104" s="392">
        <v>15.6164383561644</v>
      </c>
      <c r="PQ104" s="392">
        <v>14.615384615384615</v>
      </c>
      <c r="PR104" s="392">
        <v>9.0909090909090899</v>
      </c>
      <c r="PS104" s="391">
        <v>5.7142857142857153</v>
      </c>
      <c r="PT104" s="392">
        <v>7.1232876712328812</v>
      </c>
      <c r="PU104" s="392">
        <v>3.1249999999999991</v>
      </c>
      <c r="PV104" s="392">
        <v>4.3189368770764132</v>
      </c>
      <c r="PW104" s="391">
        <v>15.873015873015881</v>
      </c>
      <c r="PX104" s="392">
        <v>9.0410958904109631</v>
      </c>
      <c r="PY104" s="392">
        <v>11.68831168831168</v>
      </c>
      <c r="PZ104" s="392">
        <v>8.9700996677740825</v>
      </c>
      <c r="QA104" s="391">
        <v>21.587301587301599</v>
      </c>
      <c r="QB104" s="392">
        <v>11.780821917808211</v>
      </c>
      <c r="QC104" s="392">
        <v>10.416666666666663</v>
      </c>
      <c r="QD104" s="392">
        <v>4.9833887043189407</v>
      </c>
      <c r="QE104" s="391">
        <v>5.0473186119873885</v>
      </c>
      <c r="QF104" s="392">
        <v>7.3972602739726003</v>
      </c>
      <c r="QG104" s="392">
        <v>8.6161879895561313</v>
      </c>
      <c r="QH104" s="392">
        <v>10.000000000000002</v>
      </c>
      <c r="QI104" s="391">
        <v>10.914454277286136</v>
      </c>
      <c r="QJ104" s="392">
        <v>15.011037527593801</v>
      </c>
      <c r="QK104" s="392">
        <v>17.202268431001915</v>
      </c>
      <c r="QL104" s="392">
        <v>11.111111111111104</v>
      </c>
      <c r="QM104" s="378" t="str">
        <f t="shared" si="88"/>
        <v>--</v>
      </c>
      <c r="QN104" s="392">
        <v>14.719626168224297</v>
      </c>
      <c r="QO104" s="392">
        <v>12.727272727272725</v>
      </c>
      <c r="QP104" s="392">
        <v>12.222222222222223</v>
      </c>
      <c r="QQ104" s="378" t="str">
        <f t="shared" si="89"/>
        <v>--</v>
      </c>
      <c r="QR104" s="392">
        <v>13.972602739726034</v>
      </c>
      <c r="QS104" s="392">
        <v>17.277486910994782</v>
      </c>
      <c r="QT104" s="392">
        <v>15.999999999999993</v>
      </c>
      <c r="QU104" s="391">
        <v>9.4117647058823497</v>
      </c>
      <c r="QV104" s="392">
        <v>10.32967032967033</v>
      </c>
      <c r="QW104" s="392">
        <v>12.878787878787882</v>
      </c>
      <c r="QX104" s="392">
        <v>10.879629629629619</v>
      </c>
      <c r="QY104" s="378" t="str">
        <f t="shared" si="90"/>
        <v>--</v>
      </c>
      <c r="QZ104" s="392">
        <v>10.232558139534886</v>
      </c>
      <c r="RA104" s="392">
        <v>8.4848484848484826</v>
      </c>
      <c r="RB104" s="392">
        <v>7.777777777777775</v>
      </c>
      <c r="RC104" s="378" t="str">
        <f t="shared" si="91"/>
        <v>--</v>
      </c>
      <c r="RD104" s="392">
        <v>11.141304347826095</v>
      </c>
      <c r="RE104" s="392">
        <v>14.24870466321244</v>
      </c>
      <c r="RF104" s="392">
        <v>9.3959731543624105</v>
      </c>
    </row>
    <row r="105" spans="1:475" x14ac:dyDescent="0.25">
      <c r="A105" s="114" t="str">
        <f t="shared" si="120"/>
        <v>--</v>
      </c>
      <c r="B105" s="96" t="s">
        <v>182</v>
      </c>
      <c r="C105" s="96">
        <v>32.061068702290065</v>
      </c>
      <c r="D105" s="114">
        <v>30.781758957654716</v>
      </c>
      <c r="E105" s="114">
        <v>18.250950570342219</v>
      </c>
      <c r="F105" s="114">
        <v>26.980728051391846</v>
      </c>
      <c r="G105" s="114">
        <v>29.902912621359228</v>
      </c>
      <c r="H105" s="114">
        <v>15.421686746987959</v>
      </c>
      <c r="I105" s="114">
        <v>26.737967914438517</v>
      </c>
      <c r="J105" s="114">
        <v>26.195028680688321</v>
      </c>
      <c r="K105" s="114">
        <v>17.22595078299776</v>
      </c>
      <c r="L105" s="114">
        <v>23.157894736842103</v>
      </c>
      <c r="M105" s="114">
        <v>23.382045929018812</v>
      </c>
      <c r="N105" s="114">
        <v>13.076923076923077</v>
      </c>
      <c r="O105" s="114">
        <v>25.062656641604022</v>
      </c>
      <c r="P105" s="114">
        <v>17.128463476070532</v>
      </c>
      <c r="Q105" s="114">
        <v>13.531353135313532</v>
      </c>
      <c r="R105" s="114">
        <v>64.220183486238483</v>
      </c>
      <c r="S105" s="114">
        <v>53.983739837398367</v>
      </c>
      <c r="T105" s="114">
        <v>32.129277566539926</v>
      </c>
      <c r="U105" s="114">
        <v>62.236286919831201</v>
      </c>
      <c r="V105" s="114">
        <v>53.398058252427163</v>
      </c>
      <c r="W105" s="114">
        <v>29.22705314009664</v>
      </c>
      <c r="X105" s="114">
        <v>63.492063492063551</v>
      </c>
      <c r="Y105" s="114">
        <v>54.770992366412216</v>
      </c>
      <c r="Z105" s="114">
        <v>31.096196868008935</v>
      </c>
      <c r="AA105" s="114">
        <v>54.411764705882383</v>
      </c>
      <c r="AB105" s="114">
        <v>49.686847599164928</v>
      </c>
      <c r="AC105" s="114">
        <v>24.615384615384642</v>
      </c>
      <c r="AD105" s="114">
        <v>48.500000000000007</v>
      </c>
      <c r="AE105" s="114">
        <v>40.656565656565654</v>
      </c>
      <c r="AF105" s="114">
        <v>28.476821192053009</v>
      </c>
      <c r="AG105" s="114">
        <v>46.401225114854526</v>
      </c>
      <c r="AH105" s="114">
        <v>30.605564648117838</v>
      </c>
      <c r="AI105" s="114">
        <v>14.857142857142868</v>
      </c>
      <c r="AJ105" s="114">
        <v>44.255319148936174</v>
      </c>
      <c r="AK105" s="114">
        <v>33.592233009708707</v>
      </c>
      <c r="AL105" s="114">
        <v>14.216867469879519</v>
      </c>
      <c r="AM105" s="114">
        <v>47.606382978723424</v>
      </c>
      <c r="AN105" s="114">
        <v>33.205374280230338</v>
      </c>
      <c r="AO105" s="114">
        <v>15.730337078651672</v>
      </c>
      <c r="AP105" s="114">
        <v>40.585774058577442</v>
      </c>
      <c r="AQ105" s="114">
        <v>33.820459290187848</v>
      </c>
      <c r="AR105" s="114">
        <v>13.881748071979437</v>
      </c>
      <c r="AS105" s="114">
        <v>35.839598997493731</v>
      </c>
      <c r="AT105" s="114">
        <v>22.081218274111681</v>
      </c>
      <c r="AU105" s="114">
        <v>15.614617940199345</v>
      </c>
      <c r="AV105" s="114" t="s">
        <v>286</v>
      </c>
      <c r="AW105" s="114" t="s">
        <v>286</v>
      </c>
      <c r="AX105" s="114" t="s">
        <v>286</v>
      </c>
      <c r="AY105" s="114" t="s">
        <v>286</v>
      </c>
      <c r="AZ105" s="114" t="s">
        <v>286</v>
      </c>
      <c r="BA105" s="114" t="s">
        <v>286</v>
      </c>
      <c r="BB105" s="114" t="s">
        <v>286</v>
      </c>
      <c r="BC105" s="114" t="s">
        <v>286</v>
      </c>
      <c r="BD105" s="114" t="s">
        <v>286</v>
      </c>
      <c r="BE105" s="114" t="s">
        <v>286</v>
      </c>
      <c r="BF105" s="114">
        <v>22.500000000000021</v>
      </c>
      <c r="BG105" s="114">
        <v>22.448979591836732</v>
      </c>
      <c r="BH105" s="114" t="s">
        <v>286</v>
      </c>
      <c r="BI105" s="114">
        <v>22.670025188916881</v>
      </c>
      <c r="BJ105" s="114">
        <v>21.192052980132445</v>
      </c>
      <c r="BK105" s="114" t="s">
        <v>286</v>
      </c>
      <c r="BL105" s="114" t="s">
        <v>286</v>
      </c>
      <c r="BM105" s="114" t="s">
        <v>286</v>
      </c>
      <c r="BN105" s="114" t="s">
        <v>286</v>
      </c>
      <c r="BO105" s="114" t="s">
        <v>286</v>
      </c>
      <c r="BP105" s="114" t="s">
        <v>286</v>
      </c>
      <c r="BQ105" s="114" t="s">
        <v>286</v>
      </c>
      <c r="BR105" s="114" t="s">
        <v>286</v>
      </c>
      <c r="BS105" s="114" t="s">
        <v>286</v>
      </c>
      <c r="BT105" s="114" t="s">
        <v>286</v>
      </c>
      <c r="BU105" s="114">
        <v>27.858627858627862</v>
      </c>
      <c r="BV105" s="114">
        <v>21.336760925449866</v>
      </c>
      <c r="BW105" s="114" t="s">
        <v>286</v>
      </c>
      <c r="BX105" s="114">
        <v>31.23425692695216</v>
      </c>
      <c r="BY105" s="114">
        <v>24.172185430463568</v>
      </c>
      <c r="BZ105" s="114">
        <v>43.333333333333336</v>
      </c>
      <c r="CA105" s="114">
        <v>46.103896103896084</v>
      </c>
      <c r="CB105" s="114">
        <v>30.550284629981018</v>
      </c>
      <c r="CC105" s="114">
        <v>41.422594142259413</v>
      </c>
      <c r="CD105" s="114">
        <v>48.74274661508705</v>
      </c>
      <c r="CE105" s="114">
        <v>35.024154589371967</v>
      </c>
      <c r="CF105" s="114">
        <v>46.632124352331566</v>
      </c>
      <c r="CG105" s="114">
        <v>45.057034220532302</v>
      </c>
      <c r="CH105" s="114">
        <v>34.075723830734987</v>
      </c>
      <c r="CI105" s="114">
        <v>35.550935550935534</v>
      </c>
      <c r="CJ105" s="114">
        <v>41.649484536082454</v>
      </c>
      <c r="CK105" s="114">
        <v>30.867346938775508</v>
      </c>
      <c r="CL105" s="114">
        <v>31.761786600496279</v>
      </c>
      <c r="CM105" s="114">
        <v>28.678304239401498</v>
      </c>
      <c r="CN105" s="114">
        <v>25.328947368421055</v>
      </c>
      <c r="CO105" s="114">
        <v>10.785824345146377</v>
      </c>
      <c r="CP105" s="114">
        <v>16.666666666666654</v>
      </c>
      <c r="CQ105" s="114">
        <v>17.992424242424235</v>
      </c>
      <c r="CR105" s="114">
        <v>10.736842105263168</v>
      </c>
      <c r="CS105" s="114">
        <v>19.84585741811177</v>
      </c>
      <c r="CT105" s="114">
        <v>17.433414043583532</v>
      </c>
      <c r="CU105" s="114">
        <v>7.9575596816976164</v>
      </c>
      <c r="CV105" s="114">
        <v>16.41509433962262</v>
      </c>
      <c r="CW105" s="114">
        <v>19.290465631929042</v>
      </c>
      <c r="CX105" s="114">
        <v>14.565217391304349</v>
      </c>
      <c r="CY105" s="114">
        <v>14.613778705636738</v>
      </c>
      <c r="CZ105" s="114">
        <v>13.989637305699485</v>
      </c>
      <c r="DA105" s="114">
        <v>8.5714285714285658</v>
      </c>
      <c r="DB105" s="114">
        <v>11.838790931989918</v>
      </c>
      <c r="DC105" s="114">
        <v>10.402684563758392</v>
      </c>
      <c r="DD105" s="114" t="s">
        <v>286</v>
      </c>
      <c r="DE105" s="114" t="s">
        <v>286</v>
      </c>
      <c r="DF105" s="114" t="s">
        <v>286</v>
      </c>
      <c r="DG105" s="114" t="s">
        <v>286</v>
      </c>
      <c r="DH105" s="114" t="s">
        <v>286</v>
      </c>
      <c r="DI105" s="114" t="s">
        <v>286</v>
      </c>
      <c r="DJ105" s="114" t="s">
        <v>286</v>
      </c>
      <c r="DK105" s="114" t="s">
        <v>286</v>
      </c>
      <c r="DL105" s="114" t="s">
        <v>286</v>
      </c>
      <c r="DM105" s="114">
        <v>61.844863731656183</v>
      </c>
      <c r="DN105" s="114">
        <v>47.204968944099392</v>
      </c>
      <c r="DO105" s="114">
        <v>29.457364341085263</v>
      </c>
      <c r="DP105" s="114">
        <v>57.142857142857153</v>
      </c>
      <c r="DQ105" s="114">
        <v>47.236180904522584</v>
      </c>
      <c r="DR105" s="114">
        <v>28.196721311475397</v>
      </c>
      <c r="DS105" s="114" t="s">
        <v>286</v>
      </c>
      <c r="DT105" s="114" t="s">
        <v>286</v>
      </c>
      <c r="DU105" s="114" t="s">
        <v>286</v>
      </c>
      <c r="DV105" s="114" t="s">
        <v>286</v>
      </c>
      <c r="DW105" s="114" t="s">
        <v>286</v>
      </c>
      <c r="DX105" s="114" t="s">
        <v>286</v>
      </c>
      <c r="DY105" s="114" t="s">
        <v>286</v>
      </c>
      <c r="DZ105" s="114" t="s">
        <v>286</v>
      </c>
      <c r="EA105" s="114" t="s">
        <v>286</v>
      </c>
      <c r="EB105" s="114">
        <v>49.583333333333343</v>
      </c>
      <c r="EC105" s="114">
        <v>54.03726708074533</v>
      </c>
      <c r="ED105" s="114">
        <v>33.161953727506386</v>
      </c>
      <c r="EE105" s="114">
        <v>48.507462686567187</v>
      </c>
      <c r="EF105" s="114">
        <v>52.777777777777757</v>
      </c>
      <c r="EG105" s="114">
        <v>33.993399339934008</v>
      </c>
      <c r="EH105" s="114">
        <v>4.8706240487062376</v>
      </c>
      <c r="EI105" s="114">
        <v>9.2985318107667165</v>
      </c>
      <c r="EJ105" s="114">
        <v>7.9545454545454506</v>
      </c>
      <c r="EK105" s="114">
        <v>3.5490605427974948</v>
      </c>
      <c r="EL105" s="114">
        <v>6.743737957610791</v>
      </c>
      <c r="EM105" s="114">
        <v>4.3583535108958857</v>
      </c>
      <c r="EN105" s="114">
        <v>4.9999999999999982</v>
      </c>
      <c r="EO105" s="114">
        <v>6.4761904761904852</v>
      </c>
      <c r="EP105" s="114">
        <v>4.6666666666666679</v>
      </c>
      <c r="EQ105" s="114">
        <v>2.505219206680585</v>
      </c>
      <c r="ER105" s="114">
        <v>5.7731958762886562</v>
      </c>
      <c r="ES105" s="114">
        <v>7.2351421188630507</v>
      </c>
      <c r="ET105" s="114">
        <v>1.9656019656019637</v>
      </c>
      <c r="EU105" s="114">
        <v>4.9999999999999964</v>
      </c>
      <c r="EV105" s="114">
        <v>5.9016393442622963</v>
      </c>
      <c r="EW105" s="114">
        <v>10.436137071651096</v>
      </c>
      <c r="EX105" s="114">
        <v>12.335526315789467</v>
      </c>
      <c r="EY105" s="114">
        <v>5.950095969289829</v>
      </c>
      <c r="EZ105" s="114">
        <v>8.5953878406708579</v>
      </c>
      <c r="FA105" s="114">
        <v>13.4765625</v>
      </c>
      <c r="FB105" s="114">
        <v>8.2926829268292668</v>
      </c>
      <c r="FC105" s="114">
        <v>8.2474226804123631</v>
      </c>
      <c r="FD105" s="114">
        <v>9.2555331991951686</v>
      </c>
      <c r="FE105" s="114">
        <v>9.932279909706546</v>
      </c>
      <c r="FF105" s="114">
        <v>7.7894736842105274</v>
      </c>
      <c r="FG105" s="114">
        <v>10.3157894736842</v>
      </c>
      <c r="FH105" s="114">
        <v>7.0496083550913839</v>
      </c>
      <c r="FI105" s="114">
        <v>6.7331670822942655</v>
      </c>
      <c r="FJ105" s="114">
        <v>10.000000000000011</v>
      </c>
      <c r="FK105" s="114">
        <v>8.0267558528428076</v>
      </c>
      <c r="FL105" s="114">
        <v>19.93817619783615</v>
      </c>
      <c r="FM105" s="114">
        <v>32.348111658456475</v>
      </c>
      <c r="FN105" s="114">
        <v>25.76923076923077</v>
      </c>
      <c r="FO105" s="114">
        <v>19.916142557651987</v>
      </c>
      <c r="FP105" s="114">
        <v>27.290448343079916</v>
      </c>
      <c r="FQ105" s="114">
        <v>22.439024390243915</v>
      </c>
      <c r="FR105" s="114">
        <v>20</v>
      </c>
      <c r="FS105" s="114">
        <v>25.246548323471398</v>
      </c>
      <c r="FT105" s="114">
        <v>18.243243243243231</v>
      </c>
      <c r="FU105" s="114">
        <v>12.421052631578949</v>
      </c>
      <c r="FV105" s="114">
        <v>21.263157894736846</v>
      </c>
      <c r="FW105" s="114">
        <v>12.303664921465973</v>
      </c>
      <c r="FX105" s="114">
        <v>10.0250626566416</v>
      </c>
      <c r="FY105" s="114">
        <v>13.766233766233764</v>
      </c>
      <c r="FZ105" s="114">
        <v>14.864864864864865</v>
      </c>
      <c r="GA105" s="114">
        <v>44.790046656298614</v>
      </c>
      <c r="GB105" s="114">
        <v>39.438943894389467</v>
      </c>
      <c r="GC105" s="114">
        <v>25.095785440613035</v>
      </c>
      <c r="GD105" s="114">
        <v>37.901498929336142</v>
      </c>
      <c r="GE105" s="114">
        <v>34.637964774951058</v>
      </c>
      <c r="GF105" s="114">
        <v>24.330900243308974</v>
      </c>
      <c r="GG105" s="114">
        <v>36.649214659685846</v>
      </c>
      <c r="GH105" s="114">
        <v>34.448818897637757</v>
      </c>
      <c r="GI105" s="114">
        <v>22.272727272727298</v>
      </c>
      <c r="GJ105" s="114">
        <v>27.754237288135602</v>
      </c>
      <c r="GK105" s="114">
        <v>30.148619957537164</v>
      </c>
      <c r="GL105" s="114">
        <v>14.360313315926888</v>
      </c>
      <c r="GM105" s="114">
        <v>25.000000000000004</v>
      </c>
      <c r="GN105" s="114">
        <v>18.961038961038955</v>
      </c>
      <c r="GO105" s="114">
        <v>14.915254237288133</v>
      </c>
      <c r="GP105" s="114">
        <v>11.041990668740285</v>
      </c>
      <c r="GQ105" s="114">
        <v>29.090909090909111</v>
      </c>
      <c r="GR105" s="114">
        <v>35.249042145593847</v>
      </c>
      <c r="GS105" s="114">
        <v>8.8607594936708871</v>
      </c>
      <c r="GT105" s="114">
        <v>23.196881091617932</v>
      </c>
      <c r="GU105" s="114">
        <v>26.829268292682919</v>
      </c>
      <c r="GV105" s="114">
        <v>10.129870129870138</v>
      </c>
      <c r="GW105" s="114">
        <v>19.653179190751437</v>
      </c>
      <c r="GX105" s="114">
        <v>24.330357142857142</v>
      </c>
      <c r="GY105" s="114">
        <v>6.1440677966101696</v>
      </c>
      <c r="GZ105" s="114">
        <v>23.255813953488364</v>
      </c>
      <c r="HA105" s="114">
        <v>18.586387434554968</v>
      </c>
      <c r="HB105" s="114">
        <v>5.0125313283207973</v>
      </c>
      <c r="HC105" s="114">
        <v>18.441558441558442</v>
      </c>
      <c r="HD105" s="114">
        <v>19.865319865319854</v>
      </c>
      <c r="HE105" s="114" t="s">
        <v>286</v>
      </c>
      <c r="HF105" s="114" t="s">
        <v>286</v>
      </c>
      <c r="HG105" s="114" t="s">
        <v>286</v>
      </c>
      <c r="HH105" s="114" t="s">
        <v>286</v>
      </c>
      <c r="HI105" s="121" t="s">
        <v>286</v>
      </c>
      <c r="HJ105" s="121" t="s">
        <v>286</v>
      </c>
      <c r="HK105" s="121" t="s">
        <v>286</v>
      </c>
      <c r="HL105" s="121" t="s">
        <v>286</v>
      </c>
      <c r="HM105" s="114" t="s">
        <v>286</v>
      </c>
      <c r="HN105" s="114" t="s">
        <v>286</v>
      </c>
      <c r="HO105" s="114">
        <v>10.425531914893613</v>
      </c>
      <c r="HP105" s="114">
        <v>12.793733681462138</v>
      </c>
      <c r="HQ105" s="122" t="s">
        <v>286</v>
      </c>
      <c r="HR105" s="114">
        <v>12.403100775193799</v>
      </c>
      <c r="HS105" s="114">
        <v>13.13131313131313</v>
      </c>
      <c r="HT105" s="114">
        <v>10.989010989010984</v>
      </c>
      <c r="HU105" s="114">
        <v>12.295081967213125</v>
      </c>
      <c r="HV105" s="114">
        <v>8.7954110898661586</v>
      </c>
      <c r="HW105" s="114">
        <v>12.765957446808514</v>
      </c>
      <c r="HX105" s="114">
        <v>10.567514677103718</v>
      </c>
      <c r="HY105" s="114">
        <v>9.5354523227383794</v>
      </c>
      <c r="HZ105" s="114">
        <v>14.397905759162313</v>
      </c>
      <c r="IA105" s="114">
        <v>9.2843326885880018</v>
      </c>
      <c r="IB105" s="114">
        <v>8.7248322147650939</v>
      </c>
      <c r="IC105" s="114">
        <v>9.7664543524416025</v>
      </c>
      <c r="ID105" s="114">
        <v>12.121212121212123</v>
      </c>
      <c r="IE105" s="114">
        <v>6.8062827225130889</v>
      </c>
      <c r="IF105" s="114">
        <v>12.626262626262632</v>
      </c>
      <c r="IG105" s="114">
        <v>8.9974293059125898</v>
      </c>
      <c r="IH105" s="114">
        <v>6.4406779661016973</v>
      </c>
      <c r="II105" s="114">
        <v>6.7716535433070835</v>
      </c>
      <c r="IJ105" s="114">
        <v>9.3904448105436682</v>
      </c>
      <c r="IK105" s="114">
        <v>10.536398467432926</v>
      </c>
      <c r="IL105" s="114">
        <v>6.4133016627078394</v>
      </c>
      <c r="IM105" s="114">
        <v>7.8431372549019631</v>
      </c>
      <c r="IN105" s="114">
        <v>7.8624078624078635</v>
      </c>
      <c r="IO105" s="114">
        <v>6.8783068783068773</v>
      </c>
      <c r="IP105" s="114">
        <v>5.566218809980807</v>
      </c>
      <c r="IQ105" s="114">
        <v>6.7114093959731607</v>
      </c>
      <c r="IR105" s="114">
        <v>5.2631578947368416</v>
      </c>
      <c r="IS105" s="114">
        <v>5.7692307692307683</v>
      </c>
      <c r="IT105" s="114">
        <v>6.282722513089003</v>
      </c>
      <c r="IU105" s="114">
        <v>6.3291139240506356</v>
      </c>
      <c r="IV105" s="114">
        <v>6.2337662337662341</v>
      </c>
      <c r="IW105" s="114">
        <v>5.0675675675675675</v>
      </c>
      <c r="IX105" s="114" t="str">
        <f t="shared" si="127"/>
        <v>--</v>
      </c>
      <c r="IY105" s="114" t="str">
        <f t="shared" si="127"/>
        <v>--</v>
      </c>
      <c r="IZ105" s="114" t="str">
        <f t="shared" si="127"/>
        <v>--</v>
      </c>
      <c r="JA105" s="114" t="str">
        <f t="shared" si="127"/>
        <v>--</v>
      </c>
      <c r="JB105" s="114" t="str">
        <f t="shared" si="127"/>
        <v>--</v>
      </c>
      <c r="JC105" s="114" t="str">
        <f t="shared" si="127"/>
        <v>--</v>
      </c>
      <c r="JD105" s="114" t="str">
        <f t="shared" si="127"/>
        <v>--</v>
      </c>
      <c r="JE105" s="114" t="str">
        <f t="shared" si="127"/>
        <v>--</v>
      </c>
      <c r="JF105" s="114" t="str">
        <f t="shared" si="127"/>
        <v>--</v>
      </c>
      <c r="JG105" s="228">
        <v>4.6448087431694001</v>
      </c>
      <c r="JH105" s="228">
        <v>7.6190476190476204</v>
      </c>
      <c r="JI105" s="228">
        <v>8.0428954423592494</v>
      </c>
      <c r="JJ105" s="228">
        <v>6.5909090909090899</v>
      </c>
      <c r="JK105" s="228">
        <v>7.0021881838074398</v>
      </c>
      <c r="JL105" s="228">
        <v>5.8510638297872299</v>
      </c>
      <c r="JM105" s="228">
        <v>10.958904109589</v>
      </c>
      <c r="JN105" s="228">
        <v>12.619047619047601</v>
      </c>
      <c r="JO105" s="228">
        <v>12.064343163538901</v>
      </c>
      <c r="JP105" s="228">
        <v>12.2727272727273</v>
      </c>
      <c r="JQ105" s="228">
        <v>11.572052401746699</v>
      </c>
      <c r="JR105" s="228">
        <v>9.8404255319148906</v>
      </c>
      <c r="JS105" s="228">
        <v>9.0659340659340604</v>
      </c>
      <c r="JT105" s="228">
        <v>12.1428571428571</v>
      </c>
      <c r="JU105" s="228">
        <v>8.3109919571045605</v>
      </c>
      <c r="JV105" s="228">
        <v>11.590909090909101</v>
      </c>
      <c r="JW105" s="228">
        <v>11.572052401746699</v>
      </c>
      <c r="JX105" s="228">
        <v>9.5744680851063908</v>
      </c>
      <c r="JY105" s="228">
        <v>6.8493150684931496</v>
      </c>
      <c r="JZ105" s="228">
        <v>8.8305489260143304</v>
      </c>
      <c r="KA105" s="228">
        <v>12.398921832884101</v>
      </c>
      <c r="KB105" s="257">
        <v>5.2272727272727204</v>
      </c>
      <c r="KC105" s="257">
        <v>7.2210065645514199</v>
      </c>
      <c r="KD105" s="257">
        <v>10.133333333333301</v>
      </c>
      <c r="KE105" s="228">
        <v>2.6737967914438499</v>
      </c>
      <c r="KF105" s="128" t="str">
        <f t="shared" si="78"/>
        <v>--</v>
      </c>
      <c r="KG105" s="228">
        <v>7.5268817204301097</v>
      </c>
      <c r="KH105" s="228">
        <v>2.2271714922049002</v>
      </c>
      <c r="KI105" s="128" t="str">
        <f t="shared" si="79"/>
        <v>--</v>
      </c>
      <c r="KJ105" s="228">
        <v>5.0131926121372103</v>
      </c>
      <c r="KK105" s="228">
        <v>4.0871934604904601</v>
      </c>
      <c r="KL105" s="228">
        <v>3.0805687203791501</v>
      </c>
      <c r="KM105" s="228">
        <v>6.13333333333334</v>
      </c>
      <c r="KN105" s="228">
        <v>4.5248868778280498</v>
      </c>
      <c r="KO105" s="228">
        <v>4.5454545454545503</v>
      </c>
      <c r="KP105" s="228">
        <v>5.5118110236220499</v>
      </c>
      <c r="KQ105" s="230">
        <v>7.6115485564304501</v>
      </c>
      <c r="KR105" s="230">
        <v>4.2505592841163304</v>
      </c>
      <c r="KS105" s="230">
        <v>12.1372031662269</v>
      </c>
      <c r="KT105" s="230">
        <v>10.738255033557101</v>
      </c>
      <c r="KU105" s="230">
        <v>17.678100263852301</v>
      </c>
      <c r="KV105" s="230">
        <v>15.730337078651701</v>
      </c>
      <c r="KW105" s="230">
        <v>3.1578947368421</v>
      </c>
      <c r="KX105" s="230">
        <v>5.3571428571428603</v>
      </c>
      <c r="KY105" s="128" t="str">
        <f t="shared" si="119"/>
        <v>--</v>
      </c>
      <c r="KZ105" s="128" t="str">
        <f t="shared" si="119"/>
        <v>--</v>
      </c>
      <c r="LA105" s="230">
        <v>1.5625</v>
      </c>
      <c r="LB105" s="128" t="str">
        <f t="shared" si="126"/>
        <v>--</v>
      </c>
      <c r="LC105" s="292">
        <v>34.624697336561752</v>
      </c>
      <c r="LD105" s="292">
        <v>15.671641791044776</v>
      </c>
      <c r="LE105" s="292">
        <v>15.046296296296298</v>
      </c>
      <c r="LF105" s="292">
        <v>7.1618037135278545</v>
      </c>
      <c r="LG105" s="292">
        <v>27.777777777777789</v>
      </c>
      <c r="LH105" s="292">
        <v>17.489711934156379</v>
      </c>
      <c r="LI105" s="292">
        <v>14.012738853503185</v>
      </c>
      <c r="LJ105" s="292">
        <v>7.5520833333333375</v>
      </c>
      <c r="LK105" s="391">
        <v>26.446280991735549</v>
      </c>
      <c r="LL105" s="392">
        <v>20.159151193633967</v>
      </c>
      <c r="LM105" s="392">
        <v>12.800000000000004</v>
      </c>
      <c r="LN105" s="392">
        <v>7.5163398692810484</v>
      </c>
      <c r="LO105" s="391">
        <v>16.747572815533964</v>
      </c>
      <c r="LP105" s="392">
        <v>13.432835820895521</v>
      </c>
      <c r="LQ105" s="392">
        <v>10.440835266821345</v>
      </c>
      <c r="LR105" s="392">
        <v>6.631299734748012</v>
      </c>
      <c r="LS105" s="392">
        <v>17.449664429530205</v>
      </c>
      <c r="LT105" s="392">
        <v>13.991769547325097</v>
      </c>
      <c r="LU105" s="392">
        <v>13.617021276595754</v>
      </c>
      <c r="LV105" s="392">
        <v>7.2916666666666643</v>
      </c>
      <c r="LW105" s="392">
        <v>18.672199170124493</v>
      </c>
      <c r="LX105" s="392">
        <v>17.819148936170205</v>
      </c>
      <c r="LY105" s="392">
        <v>12</v>
      </c>
      <c r="LZ105" s="392">
        <v>6.8852459016393404</v>
      </c>
      <c r="MA105" s="391">
        <v>38.106796116504874</v>
      </c>
      <c r="MB105" s="392">
        <v>30.750000000000004</v>
      </c>
      <c r="MC105" s="392">
        <v>30.62645011600927</v>
      </c>
      <c r="MD105" s="392">
        <v>31.299734748010632</v>
      </c>
      <c r="ME105" s="392">
        <v>40.492170022371354</v>
      </c>
      <c r="MF105" s="392">
        <v>32.716049382716029</v>
      </c>
      <c r="MG105" s="392">
        <v>26.963906581740979</v>
      </c>
      <c r="MH105" s="392">
        <v>18.750000000000011</v>
      </c>
      <c r="MI105" s="392">
        <v>41.004184100418399</v>
      </c>
      <c r="MJ105" s="392">
        <v>32.887700534759347</v>
      </c>
      <c r="MK105" s="392">
        <v>32.352941176470559</v>
      </c>
      <c r="ML105" s="392">
        <v>31.803278688524593</v>
      </c>
      <c r="MM105" s="378" t="str">
        <f t="shared" si="82"/>
        <v>--</v>
      </c>
      <c r="MN105" s="392">
        <v>22.305764411027575</v>
      </c>
      <c r="MO105" s="392">
        <v>24.825986078886302</v>
      </c>
      <c r="MP105" s="392">
        <v>25.994694960212197</v>
      </c>
      <c r="MQ105" s="378" t="str">
        <f t="shared" si="83"/>
        <v>--</v>
      </c>
      <c r="MR105" s="392">
        <v>20.206185567010301</v>
      </c>
      <c r="MS105" s="392">
        <v>27.292110874200407</v>
      </c>
      <c r="MT105" s="392">
        <v>18.015665796344646</v>
      </c>
      <c r="MU105" s="378" t="str">
        <f t="shared" si="84"/>
        <v>--</v>
      </c>
      <c r="MV105" s="392">
        <v>23.796791443850257</v>
      </c>
      <c r="MW105" s="392">
        <v>27.999999999999989</v>
      </c>
      <c r="MX105" s="392">
        <v>19.281045751633989</v>
      </c>
      <c r="MY105" s="391">
        <v>34.223300970873751</v>
      </c>
      <c r="MZ105" s="392">
        <v>24.813895781637704</v>
      </c>
      <c r="NA105" s="392">
        <v>27.441860465116299</v>
      </c>
      <c r="NB105" s="392">
        <v>26.790450928381969</v>
      </c>
      <c r="NC105" s="392">
        <v>38.9261744966443</v>
      </c>
      <c r="ND105" s="392">
        <v>33.954451345755714</v>
      </c>
      <c r="NE105" s="392">
        <v>29.211087420042642</v>
      </c>
      <c r="NF105" s="392">
        <v>19.791666666666661</v>
      </c>
      <c r="NG105" s="392">
        <v>45.041322314049587</v>
      </c>
      <c r="NH105" s="392">
        <v>36.266666666666609</v>
      </c>
      <c r="NI105" s="392">
        <v>27.466666666666669</v>
      </c>
      <c r="NJ105" s="392">
        <v>25.163398692810457</v>
      </c>
      <c r="NK105" s="391">
        <v>12.980769230769246</v>
      </c>
      <c r="NL105" s="392">
        <v>12.718204488778044</v>
      </c>
      <c r="NM105" s="392">
        <v>8.6046511627906863</v>
      </c>
      <c r="NN105" s="392">
        <v>5.0531914893617031</v>
      </c>
      <c r="NO105" s="392">
        <v>15.280898876404502</v>
      </c>
      <c r="NP105" s="392">
        <v>10.288065843621389</v>
      </c>
      <c r="NQ105" s="392">
        <v>8.3511777301927204</v>
      </c>
      <c r="NR105" s="392">
        <v>4.1666666666666679</v>
      </c>
      <c r="NS105" s="392">
        <v>8.1632653061224527</v>
      </c>
      <c r="NT105" s="392">
        <v>10.817941952506601</v>
      </c>
      <c r="NU105" s="392">
        <v>7.4666666666666721</v>
      </c>
      <c r="NV105" s="392">
        <v>1.6339869281045751</v>
      </c>
      <c r="NW105" s="391">
        <v>5.352798053527982</v>
      </c>
      <c r="NX105" s="392">
        <v>8.7281795511221993</v>
      </c>
      <c r="NY105" s="392">
        <v>7.441860465116279</v>
      </c>
      <c r="NZ105" s="392">
        <v>7.1808510638297882</v>
      </c>
      <c r="OA105" s="392">
        <v>7.415730337078652</v>
      </c>
      <c r="OB105" s="392">
        <v>9.8765432098765373</v>
      </c>
      <c r="OC105" s="392">
        <v>8.8172043010752663</v>
      </c>
      <c r="OD105" s="392">
        <v>5.7291666666666679</v>
      </c>
      <c r="OE105" s="392">
        <v>5.3061224489795897</v>
      </c>
      <c r="OF105" s="392">
        <v>13.492063492063492</v>
      </c>
      <c r="OG105" s="392">
        <v>11.73333333333334</v>
      </c>
      <c r="OH105" s="392">
        <v>9.1503267973856115</v>
      </c>
      <c r="OI105" s="391">
        <v>8.9588377723970929</v>
      </c>
      <c r="OJ105" s="392">
        <v>9.2269326683291677</v>
      </c>
      <c r="OK105" s="392">
        <v>12.646370023419204</v>
      </c>
      <c r="OL105" s="392">
        <v>9.5999999999999872</v>
      </c>
      <c r="OM105" s="392">
        <v>13.033707865168537</v>
      </c>
      <c r="ON105" s="392">
        <v>9.259259259259256</v>
      </c>
      <c r="OO105" s="392">
        <v>6.8522483940042829</v>
      </c>
      <c r="OP105" s="392">
        <v>7.8125000000000089</v>
      </c>
      <c r="OQ105" s="392">
        <v>9.3877551020408152</v>
      </c>
      <c r="OR105" s="392">
        <v>9.3333333333333268</v>
      </c>
      <c r="OS105" s="392">
        <v>6.417112299465237</v>
      </c>
      <c r="OT105" s="392">
        <v>8.4967320261437873</v>
      </c>
      <c r="OU105" s="378" t="str">
        <f t="shared" si="85"/>
        <v>--</v>
      </c>
      <c r="OV105" s="392">
        <v>8.4999999999999911</v>
      </c>
      <c r="OW105" s="392">
        <v>12.558139534883715</v>
      </c>
      <c r="OX105" s="392">
        <v>21.542553191489372</v>
      </c>
      <c r="OY105" s="378" t="str">
        <f t="shared" si="86"/>
        <v>--</v>
      </c>
      <c r="OZ105" s="392">
        <v>8.6597938144329945</v>
      </c>
      <c r="PA105" s="392">
        <v>14.163090128755357</v>
      </c>
      <c r="PB105" s="392">
        <v>10.67708333333333</v>
      </c>
      <c r="PC105" s="378" t="str">
        <f t="shared" si="87"/>
        <v>--</v>
      </c>
      <c r="PD105" s="392">
        <v>11.904761904761912</v>
      </c>
      <c r="PE105" s="392">
        <v>13.599999999999996</v>
      </c>
      <c r="PF105" s="392">
        <v>9.1503267973856186</v>
      </c>
      <c r="PG105" s="391">
        <v>14.769975786924942</v>
      </c>
      <c r="PH105" s="392">
        <v>11.970074812967587</v>
      </c>
      <c r="PI105" s="392">
        <v>13.114754098360661</v>
      </c>
      <c r="PJ105" s="392">
        <v>11.200000000000003</v>
      </c>
      <c r="PK105" s="392">
        <v>19.36936936936938</v>
      </c>
      <c r="PL105" s="392">
        <v>15.637860082304522</v>
      </c>
      <c r="PM105" s="392">
        <v>15.203426124196987</v>
      </c>
      <c r="PN105" s="392">
        <v>9.6354166666666483</v>
      </c>
      <c r="PO105" s="392">
        <v>15.102040816326531</v>
      </c>
      <c r="PP105" s="392">
        <v>16.137566137566143</v>
      </c>
      <c r="PQ105" s="392">
        <v>13.066666666666677</v>
      </c>
      <c r="PR105" s="392">
        <v>10.819672131147541</v>
      </c>
      <c r="PS105" s="391">
        <v>5.4263565891472858</v>
      </c>
      <c r="PT105" s="392">
        <v>7.2580645161290347</v>
      </c>
      <c r="PU105" s="392">
        <v>6.5573770491803307</v>
      </c>
      <c r="PV105" s="392">
        <v>5.5737704918032822</v>
      </c>
      <c r="PW105" s="391">
        <v>10.505836575875495</v>
      </c>
      <c r="PX105" s="392">
        <v>15.902964959568736</v>
      </c>
      <c r="PY105" s="392">
        <v>12.295081967213115</v>
      </c>
      <c r="PZ105" s="392">
        <v>10.81967213114754</v>
      </c>
      <c r="QA105" s="391">
        <v>14.785992217898835</v>
      </c>
      <c r="QB105" s="392">
        <v>18.598382749326134</v>
      </c>
      <c r="QC105" s="392">
        <v>10.655737704918035</v>
      </c>
      <c r="QD105" s="392">
        <v>12.131147540983608</v>
      </c>
      <c r="QE105" s="391">
        <v>4.6692607003891062</v>
      </c>
      <c r="QF105" s="392">
        <v>9.4086021505376376</v>
      </c>
      <c r="QG105" s="392">
        <v>10.136986301369854</v>
      </c>
      <c r="QH105" s="392">
        <v>12.500000000000004</v>
      </c>
      <c r="QI105" s="391">
        <v>14.099216710182773</v>
      </c>
      <c r="QJ105" s="392">
        <v>14.40217391304348</v>
      </c>
      <c r="QK105" s="392">
        <v>15.529411764705888</v>
      </c>
      <c r="QL105" s="392">
        <v>11.968085106382976</v>
      </c>
      <c r="QM105" s="378" t="str">
        <f t="shared" si="88"/>
        <v>--</v>
      </c>
      <c r="QN105" s="392">
        <v>16.742081447963798</v>
      </c>
      <c r="QO105" s="392">
        <v>14.902807775377971</v>
      </c>
      <c r="QP105" s="392">
        <v>13.61256544502619</v>
      </c>
      <c r="QQ105" s="378" t="str">
        <f t="shared" si="89"/>
        <v>--</v>
      </c>
      <c r="QR105" s="392">
        <v>19.086021505376344</v>
      </c>
      <c r="QS105" s="392">
        <v>17.663043478260871</v>
      </c>
      <c r="QT105" s="392">
        <v>14.098360655737711</v>
      </c>
      <c r="QU105" s="391">
        <v>14.843750000000004</v>
      </c>
      <c r="QV105" s="392">
        <v>9.2391304347825898</v>
      </c>
      <c r="QW105" s="392">
        <v>11.032863849765263</v>
      </c>
      <c r="QX105" s="392">
        <v>13.978494623655918</v>
      </c>
      <c r="QY105" s="378" t="str">
        <f t="shared" si="90"/>
        <v>--</v>
      </c>
      <c r="QZ105" s="392">
        <v>13.605442176870742</v>
      </c>
      <c r="RA105" s="392">
        <v>16.919739696312352</v>
      </c>
      <c r="RB105" s="392">
        <v>8.9238845144357004</v>
      </c>
      <c r="RC105" s="378" t="str">
        <f t="shared" si="91"/>
        <v>--</v>
      </c>
      <c r="RD105" s="392">
        <v>15.240641711229946</v>
      </c>
      <c r="RE105" s="392">
        <v>14.634146341463424</v>
      </c>
      <c r="RF105" s="392">
        <v>13.725490196078454</v>
      </c>
    </row>
    <row r="106" spans="1:475" x14ac:dyDescent="0.25">
      <c r="A106" s="114" t="str">
        <f t="shared" si="120"/>
        <v>--</v>
      </c>
      <c r="B106" s="96" t="s">
        <v>283</v>
      </c>
      <c r="C106" s="114">
        <v>31.262939958592128</v>
      </c>
      <c r="D106" s="114">
        <v>27.683049147442343</v>
      </c>
      <c r="E106" s="114">
        <v>14.303482587064678</v>
      </c>
      <c r="F106" s="114">
        <v>26.410835214446966</v>
      </c>
      <c r="G106" s="114">
        <v>32.06967213114757</v>
      </c>
      <c r="H106" s="114">
        <v>18.915159944367154</v>
      </c>
      <c r="I106" s="114">
        <v>24.864130434782602</v>
      </c>
      <c r="J106" s="114">
        <v>26.195899772209568</v>
      </c>
      <c r="K106" s="114">
        <v>19.676549865229102</v>
      </c>
      <c r="L106" s="114">
        <v>24.101796407185599</v>
      </c>
      <c r="M106" s="114">
        <v>20.554854981084514</v>
      </c>
      <c r="N106" s="114">
        <v>14.689265536723163</v>
      </c>
      <c r="O106" s="114">
        <v>24.677419354838715</v>
      </c>
      <c r="P106" s="114">
        <v>18.580060422960742</v>
      </c>
      <c r="Q106" s="114">
        <v>12.522045855379194</v>
      </c>
      <c r="R106" s="114">
        <v>61.459403905446997</v>
      </c>
      <c r="S106" s="114">
        <v>48.795180722891594</v>
      </c>
      <c r="T106" s="114">
        <v>25.714285714285715</v>
      </c>
      <c r="U106" s="114">
        <v>60.579064587973299</v>
      </c>
      <c r="V106" s="114">
        <v>56.384065372829461</v>
      </c>
      <c r="W106" s="114">
        <v>34.075104311543846</v>
      </c>
      <c r="X106" s="114">
        <v>58.513513513513487</v>
      </c>
      <c r="Y106" s="114">
        <v>51.435132032146981</v>
      </c>
      <c r="Z106" s="114">
        <v>32.884097035040419</v>
      </c>
      <c r="AA106" s="114">
        <v>58.208955223880622</v>
      </c>
      <c r="AB106" s="114">
        <v>42.351453855878638</v>
      </c>
      <c r="AC106" s="114">
        <v>26.977401129943505</v>
      </c>
      <c r="AD106" s="114">
        <v>50.321543408360107</v>
      </c>
      <c r="AE106" s="114">
        <v>40.573152337858204</v>
      </c>
      <c r="AF106" s="114">
        <v>26.056338028169005</v>
      </c>
      <c r="AG106" s="114">
        <v>43.743536711478768</v>
      </c>
      <c r="AH106" s="114">
        <v>29.429429429429408</v>
      </c>
      <c r="AI106" s="114">
        <v>10.847880299251871</v>
      </c>
      <c r="AJ106" s="114">
        <v>43.644544431946031</v>
      </c>
      <c r="AK106" s="114">
        <v>37.025641025641036</v>
      </c>
      <c r="AL106" s="114">
        <v>17.294281729428192</v>
      </c>
      <c r="AM106" s="114">
        <v>44.459459459459467</v>
      </c>
      <c r="AN106" s="114">
        <v>31.350114416476011</v>
      </c>
      <c r="AO106" s="114">
        <v>18.86792452830187</v>
      </c>
      <c r="AP106" s="114">
        <v>43.3482810164424</v>
      </c>
      <c r="AQ106" s="114">
        <v>28.227848101265831</v>
      </c>
      <c r="AR106" s="114">
        <v>15.580736543909364</v>
      </c>
      <c r="AS106" s="114">
        <v>35.483870967741957</v>
      </c>
      <c r="AT106" s="114">
        <v>26.515151515151512</v>
      </c>
      <c r="AU106" s="114">
        <v>17.107583774250426</v>
      </c>
      <c r="AV106" s="114" t="s">
        <v>286</v>
      </c>
      <c r="AW106" s="114" t="s">
        <v>286</v>
      </c>
      <c r="AX106" s="114" t="s">
        <v>286</v>
      </c>
      <c r="AY106" s="114" t="s">
        <v>286</v>
      </c>
      <c r="AZ106" s="114" t="s">
        <v>286</v>
      </c>
      <c r="BA106" s="114" t="s">
        <v>286</v>
      </c>
      <c r="BB106" s="114" t="s">
        <v>286</v>
      </c>
      <c r="BC106" s="114" t="s">
        <v>286</v>
      </c>
      <c r="BD106" s="114" t="s">
        <v>286</v>
      </c>
      <c r="BE106" s="114" t="s">
        <v>286</v>
      </c>
      <c r="BF106" s="114">
        <v>20.480404551200998</v>
      </c>
      <c r="BG106" s="114">
        <v>21.186440677966111</v>
      </c>
      <c r="BH106" s="114" t="s">
        <v>286</v>
      </c>
      <c r="BI106" s="114">
        <v>15.781487101669216</v>
      </c>
      <c r="BJ106" s="114">
        <v>15.140845070422531</v>
      </c>
      <c r="BK106" s="114" t="s">
        <v>286</v>
      </c>
      <c r="BL106" s="114" t="s">
        <v>286</v>
      </c>
      <c r="BM106" s="114" t="s">
        <v>286</v>
      </c>
      <c r="BN106" s="114" t="s">
        <v>286</v>
      </c>
      <c r="BO106" s="114" t="s">
        <v>286</v>
      </c>
      <c r="BP106" s="114" t="s">
        <v>286</v>
      </c>
      <c r="BQ106" s="114" t="s">
        <v>286</v>
      </c>
      <c r="BR106" s="114" t="s">
        <v>286</v>
      </c>
      <c r="BS106" s="114" t="s">
        <v>286</v>
      </c>
      <c r="BT106" s="114" t="s">
        <v>286</v>
      </c>
      <c r="BU106" s="114">
        <v>27.974683544303787</v>
      </c>
      <c r="BV106" s="114">
        <v>25.141242937853082</v>
      </c>
      <c r="BW106" s="114" t="s">
        <v>286</v>
      </c>
      <c r="BX106" s="114">
        <v>27.231467473524944</v>
      </c>
      <c r="BY106" s="114">
        <v>20.422535211267611</v>
      </c>
      <c r="BZ106" s="114">
        <v>36.122448979591852</v>
      </c>
      <c r="CA106" s="114">
        <v>43.098311817279026</v>
      </c>
      <c r="CB106" s="114">
        <v>23.726708074534155</v>
      </c>
      <c r="CC106" s="114">
        <v>40.174672489083008</v>
      </c>
      <c r="CD106" s="114">
        <v>47.261663286004058</v>
      </c>
      <c r="CE106" s="114">
        <v>33.102493074792264</v>
      </c>
      <c r="CF106" s="114">
        <v>39.171122994652393</v>
      </c>
      <c r="CG106" s="114">
        <v>41.997729852440351</v>
      </c>
      <c r="CH106" s="114">
        <v>29.356568364611267</v>
      </c>
      <c r="CI106" s="114">
        <v>35.9701492537314</v>
      </c>
      <c r="CJ106" s="114">
        <v>34.422110552763826</v>
      </c>
      <c r="CK106" s="114">
        <v>26.939351198871634</v>
      </c>
      <c r="CL106" s="114">
        <v>37.980769230769219</v>
      </c>
      <c r="CM106" s="114">
        <v>30.988023952095809</v>
      </c>
      <c r="CN106" s="114">
        <v>24.07732864674869</v>
      </c>
      <c r="CO106" s="114">
        <v>10.164271047227922</v>
      </c>
      <c r="CP106" s="114">
        <v>16.550348953140571</v>
      </c>
      <c r="CQ106" s="114">
        <v>11.677018633540365</v>
      </c>
      <c r="CR106" s="114">
        <v>7.8212290502793262</v>
      </c>
      <c r="CS106" s="114">
        <v>14.923857868020303</v>
      </c>
      <c r="CT106" s="114">
        <v>12.74238227146815</v>
      </c>
      <c r="CU106" s="114">
        <v>9.74289580514208</v>
      </c>
      <c r="CV106" s="114">
        <v>11.477272727272727</v>
      </c>
      <c r="CW106" s="114">
        <v>12.885906040268456</v>
      </c>
      <c r="CX106" s="114">
        <v>9.3312597200622154</v>
      </c>
      <c r="CY106" s="114">
        <v>11.349306431273646</v>
      </c>
      <c r="CZ106" s="114">
        <v>9.9009900990098902</v>
      </c>
      <c r="DA106" s="114">
        <v>10.430463576158944</v>
      </c>
      <c r="DB106" s="114">
        <v>14.871016691957523</v>
      </c>
      <c r="DC106" s="114">
        <v>11.387900355871885</v>
      </c>
      <c r="DD106" s="114" t="s">
        <v>286</v>
      </c>
      <c r="DE106" s="114" t="s">
        <v>286</v>
      </c>
      <c r="DF106" s="114" t="s">
        <v>286</v>
      </c>
      <c r="DG106" s="114" t="s">
        <v>286</v>
      </c>
      <c r="DH106" s="114" t="s">
        <v>286</v>
      </c>
      <c r="DI106" s="114" t="s">
        <v>286</v>
      </c>
      <c r="DJ106" s="114" t="s">
        <v>286</v>
      </c>
      <c r="DK106" s="114" t="s">
        <v>286</v>
      </c>
      <c r="DL106" s="114" t="s">
        <v>286</v>
      </c>
      <c r="DM106" s="114">
        <v>55.637982195845694</v>
      </c>
      <c r="DN106" s="114">
        <v>43.341708542713555</v>
      </c>
      <c r="DO106" s="114">
        <v>34.83779971791256</v>
      </c>
      <c r="DP106" s="114">
        <v>58.05422647527913</v>
      </c>
      <c r="DQ106" s="114">
        <v>42.642642642642663</v>
      </c>
      <c r="DR106" s="114">
        <v>26.186291739894557</v>
      </c>
      <c r="DS106" s="114" t="s">
        <v>286</v>
      </c>
      <c r="DT106" s="114" t="s">
        <v>286</v>
      </c>
      <c r="DU106" s="114" t="s">
        <v>286</v>
      </c>
      <c r="DV106" s="114" t="s">
        <v>286</v>
      </c>
      <c r="DW106" s="114" t="s">
        <v>286</v>
      </c>
      <c r="DX106" s="114" t="s">
        <v>286</v>
      </c>
      <c r="DY106" s="114" t="s">
        <v>286</v>
      </c>
      <c r="DZ106" s="114" t="s">
        <v>286</v>
      </c>
      <c r="EA106" s="114" t="s">
        <v>286</v>
      </c>
      <c r="EB106" s="114">
        <v>49.404761904761926</v>
      </c>
      <c r="EC106" s="114">
        <v>55.849056603773583</v>
      </c>
      <c r="ED106" s="114">
        <v>44.978783592644909</v>
      </c>
      <c r="EE106" s="114">
        <v>42.424242424242422</v>
      </c>
      <c r="EF106" s="114">
        <v>51.201201201201158</v>
      </c>
      <c r="EG106" s="114">
        <v>34.094903339191575</v>
      </c>
      <c r="EH106" s="114">
        <v>4.8979591836734713</v>
      </c>
      <c r="EI106" s="114">
        <v>9.9403578528827037</v>
      </c>
      <c r="EJ106" s="114">
        <v>5.7285180572851822</v>
      </c>
      <c r="EK106" s="114">
        <v>1.3172338090010982</v>
      </c>
      <c r="EL106" s="114">
        <v>7.9027355623100268</v>
      </c>
      <c r="EM106" s="114">
        <v>6.3800277392510365</v>
      </c>
      <c r="EN106" s="114">
        <v>2.9569892473118307</v>
      </c>
      <c r="EO106" s="114">
        <v>8.2954545454545361</v>
      </c>
      <c r="EP106" s="114">
        <v>6.8456375838926204</v>
      </c>
      <c r="EQ106" s="114">
        <v>1.9345238095238086</v>
      </c>
      <c r="ER106" s="114">
        <v>4.7619047619047663</v>
      </c>
      <c r="ES106" s="114">
        <v>6.6290550070521901</v>
      </c>
      <c r="ET106" s="114">
        <v>3.0206677265500819</v>
      </c>
      <c r="EU106" s="114">
        <v>4.1853512705530589</v>
      </c>
      <c r="EV106" s="114">
        <v>4.3859649122807047</v>
      </c>
      <c r="EW106" s="114">
        <v>9.7280334728033466</v>
      </c>
      <c r="EX106" s="114">
        <v>10.621242484969931</v>
      </c>
      <c r="EY106" s="114">
        <v>4.1405269761606025</v>
      </c>
      <c r="EZ106" s="114">
        <v>5.9933407325194228</v>
      </c>
      <c r="FA106" s="114">
        <v>9.9182004089979614</v>
      </c>
      <c r="FB106" s="114">
        <v>6.5918653576437602</v>
      </c>
      <c r="FC106" s="114">
        <v>10.469798657718108</v>
      </c>
      <c r="FD106" s="114">
        <v>9.9765258215962476</v>
      </c>
      <c r="FE106" s="114">
        <v>6.1643835616438354</v>
      </c>
      <c r="FF106" s="114">
        <v>6.3829787234042517</v>
      </c>
      <c r="FG106" s="114">
        <v>8.8495575221238862</v>
      </c>
      <c r="FH106" s="114">
        <v>7.5822603719599453</v>
      </c>
      <c r="FI106" s="114">
        <v>7.0967741935483843</v>
      </c>
      <c r="FJ106" s="114">
        <v>9.2307692307692211</v>
      </c>
      <c r="FK106" s="114">
        <v>7.7060931899641627</v>
      </c>
      <c r="FL106" s="114">
        <v>20.579110651499473</v>
      </c>
      <c r="FM106" s="114">
        <v>28.714859437750992</v>
      </c>
      <c r="FN106" s="114">
        <v>21.276595744680876</v>
      </c>
      <c r="FO106" s="114">
        <v>16.796440489432698</v>
      </c>
      <c r="FP106" s="114">
        <v>31.454918032786853</v>
      </c>
      <c r="FQ106" s="114">
        <v>24.96493688639551</v>
      </c>
      <c r="FR106" s="114">
        <v>17.479674796747986</v>
      </c>
      <c r="FS106" s="114">
        <v>26.556991774383128</v>
      </c>
      <c r="FT106" s="114">
        <v>20.05494505494508</v>
      </c>
      <c r="FU106" s="114">
        <v>9.4224924012157949</v>
      </c>
      <c r="FV106" s="114">
        <v>16.476552598225581</v>
      </c>
      <c r="FW106" s="114">
        <v>13.876967095851212</v>
      </c>
      <c r="FX106" s="114">
        <v>11.451612903225795</v>
      </c>
      <c r="FY106" s="114">
        <v>12.808641975308648</v>
      </c>
      <c r="FZ106" s="114">
        <v>10.412926391382394</v>
      </c>
      <c r="GA106" s="114">
        <v>38.119834710743795</v>
      </c>
      <c r="GB106" s="114">
        <v>38.114343029087294</v>
      </c>
      <c r="GC106" s="114">
        <v>21.750000000000004</v>
      </c>
      <c r="GD106" s="114">
        <v>35.986547085201771</v>
      </c>
      <c r="GE106" s="114">
        <v>40.327533265097259</v>
      </c>
      <c r="GF106" s="114">
        <v>25.070422535211264</v>
      </c>
      <c r="GG106" s="114">
        <v>31.57181571815719</v>
      </c>
      <c r="GH106" s="114">
        <v>30.399061032863859</v>
      </c>
      <c r="GI106" s="114">
        <v>19.808743169398909</v>
      </c>
      <c r="GJ106" s="114">
        <v>21.592649310872879</v>
      </c>
      <c r="GK106" s="114">
        <v>24.396442185514616</v>
      </c>
      <c r="GL106" s="114">
        <v>16.738197424892697</v>
      </c>
      <c r="GM106" s="114">
        <v>19.837398373983739</v>
      </c>
      <c r="GN106" s="114">
        <v>20.184899845916807</v>
      </c>
      <c r="GO106" s="114">
        <v>14.157706093189963</v>
      </c>
      <c r="GP106" s="114">
        <v>10.880829015544041</v>
      </c>
      <c r="GQ106" s="114">
        <v>27.811244979919678</v>
      </c>
      <c r="GR106" s="114">
        <v>30.538172715894895</v>
      </c>
      <c r="GS106" s="114">
        <v>6.1043285238623808</v>
      </c>
      <c r="GT106" s="114">
        <v>27.31006160164274</v>
      </c>
      <c r="GU106" s="114">
        <v>32.959326788218789</v>
      </c>
      <c r="GV106" s="114">
        <v>7.4829931972789048</v>
      </c>
      <c r="GW106" s="114">
        <v>23.23113207547172</v>
      </c>
      <c r="GX106" s="114">
        <v>29.88980716253446</v>
      </c>
      <c r="GY106" s="114">
        <v>4.8632218844984791</v>
      </c>
      <c r="GZ106" s="114">
        <v>18.06615776081426</v>
      </c>
      <c r="HA106" s="114">
        <v>29.899856938483563</v>
      </c>
      <c r="HB106" s="114">
        <v>6.9466882067851348</v>
      </c>
      <c r="HC106" s="114">
        <v>14.418604651162788</v>
      </c>
      <c r="HD106" s="114">
        <v>20.071684587813603</v>
      </c>
      <c r="HE106" s="114" t="s">
        <v>286</v>
      </c>
      <c r="HF106" s="114" t="s">
        <v>286</v>
      </c>
      <c r="HG106" s="114" t="s">
        <v>286</v>
      </c>
      <c r="HH106" s="114" t="s">
        <v>286</v>
      </c>
      <c r="HI106" s="121" t="s">
        <v>286</v>
      </c>
      <c r="HJ106" s="121" t="s">
        <v>286</v>
      </c>
      <c r="HK106" s="121" t="s">
        <v>286</v>
      </c>
      <c r="HL106" s="121" t="s">
        <v>286</v>
      </c>
      <c r="HM106" s="114" t="s">
        <v>286</v>
      </c>
      <c r="HN106" s="114" t="s">
        <v>286</v>
      </c>
      <c r="HO106" s="114">
        <v>8.3440308087291442</v>
      </c>
      <c r="HP106" s="114">
        <v>16.212338593974181</v>
      </c>
      <c r="HQ106" s="114" t="s">
        <v>286</v>
      </c>
      <c r="HR106" s="114">
        <v>8.3462132921174579</v>
      </c>
      <c r="HS106" s="114">
        <v>13.082437275985665</v>
      </c>
      <c r="HT106" s="114">
        <v>10.488058151609543</v>
      </c>
      <c r="HU106" s="114">
        <v>12.17303822937626</v>
      </c>
      <c r="HV106" s="114">
        <v>8.2706766917293226</v>
      </c>
      <c r="HW106" s="114">
        <v>10.825892857142854</v>
      </c>
      <c r="HX106" s="114">
        <v>10.95189355168884</v>
      </c>
      <c r="HY106" s="114">
        <v>9.0782122905028029</v>
      </c>
      <c r="HZ106" s="114">
        <v>12.972972972972983</v>
      </c>
      <c r="IA106" s="114">
        <v>10.372960372960367</v>
      </c>
      <c r="IB106" s="114">
        <v>6.1307901907356994</v>
      </c>
      <c r="IC106" s="114">
        <v>11.437403400309114</v>
      </c>
      <c r="ID106" s="114">
        <v>11.211340206185561</v>
      </c>
      <c r="IE106" s="114">
        <v>7.4820143884892074</v>
      </c>
      <c r="IF106" s="114">
        <v>10.048622366288482</v>
      </c>
      <c r="IG106" s="114">
        <v>8.695652173913043</v>
      </c>
      <c r="IH106" s="114">
        <v>5.3763440860215086</v>
      </c>
      <c r="II106" s="114">
        <v>3.7815126050420171</v>
      </c>
      <c r="IJ106" s="114">
        <v>9.1457286432160707</v>
      </c>
      <c r="IK106" s="114">
        <v>5.2763819095477382</v>
      </c>
      <c r="IL106" s="114">
        <v>4.5095828635851181</v>
      </c>
      <c r="IM106" s="114">
        <v>8.2135523613962995</v>
      </c>
      <c r="IN106" s="114">
        <v>8.2402234636871672</v>
      </c>
      <c r="IO106" s="114">
        <v>5.616438356164382</v>
      </c>
      <c r="IP106" s="114">
        <v>6.6202090592334493</v>
      </c>
      <c r="IQ106" s="114">
        <v>5.5858310626703025</v>
      </c>
      <c r="IR106" s="114">
        <v>4.334365325077397</v>
      </c>
      <c r="IS106" s="114">
        <v>6.29820051413882</v>
      </c>
      <c r="IT106" s="114">
        <v>6.3400576368876091</v>
      </c>
      <c r="IU106" s="114">
        <v>4.5380875202593209</v>
      </c>
      <c r="IV106" s="114">
        <v>6.8642745709828379</v>
      </c>
      <c r="IW106" s="114">
        <v>7.3741007194244617</v>
      </c>
      <c r="IX106" s="114" t="str">
        <f t="shared" si="127"/>
        <v>--</v>
      </c>
      <c r="IY106" s="114" t="str">
        <f t="shared" si="127"/>
        <v>--</v>
      </c>
      <c r="IZ106" s="114" t="str">
        <f t="shared" si="127"/>
        <v>--</v>
      </c>
      <c r="JA106" s="114" t="str">
        <f t="shared" si="127"/>
        <v>--</v>
      </c>
      <c r="JB106" s="114" t="str">
        <f t="shared" si="127"/>
        <v>--</v>
      </c>
      <c r="JC106" s="114" t="str">
        <f t="shared" si="127"/>
        <v>--</v>
      </c>
      <c r="JD106" s="114" t="str">
        <f t="shared" si="127"/>
        <v>--</v>
      </c>
      <c r="JE106" s="114" t="str">
        <f t="shared" si="127"/>
        <v>--</v>
      </c>
      <c r="JF106" s="114" t="str">
        <f t="shared" si="127"/>
        <v>--</v>
      </c>
      <c r="JG106" s="228">
        <v>5.7581573896353104</v>
      </c>
      <c r="JH106" s="228">
        <v>7.4135090609555103</v>
      </c>
      <c r="JI106" s="228">
        <v>6.25</v>
      </c>
      <c r="JJ106" s="228">
        <v>5.1515151515151496</v>
      </c>
      <c r="JK106" s="228">
        <v>5.0872093023255802</v>
      </c>
      <c r="JL106" s="228">
        <v>3.7593984962406002</v>
      </c>
      <c r="JM106" s="228">
        <v>11.9230769230769</v>
      </c>
      <c r="JN106" s="228">
        <v>14.003294892915999</v>
      </c>
      <c r="JO106" s="228">
        <v>10.661764705882399</v>
      </c>
      <c r="JP106" s="228">
        <v>11.246200607902701</v>
      </c>
      <c r="JQ106" s="228">
        <v>11.2081513828239</v>
      </c>
      <c r="JR106" s="228">
        <v>8.6466165413533798</v>
      </c>
      <c r="JS106" s="228">
        <v>13.102119460500999</v>
      </c>
      <c r="JT106" s="228">
        <v>11.900826446281</v>
      </c>
      <c r="JU106" s="228">
        <v>8.0882352941176503</v>
      </c>
      <c r="JV106" s="228">
        <v>11.3808801213961</v>
      </c>
      <c r="JW106" s="228">
        <v>8.4302325581395401</v>
      </c>
      <c r="JX106" s="228">
        <v>6.5789473684210504</v>
      </c>
      <c r="JY106" s="228">
        <v>5.9500959692898201</v>
      </c>
      <c r="JZ106" s="228">
        <v>7.2487644151565096</v>
      </c>
      <c r="KA106" s="228">
        <v>8.6556169429097594</v>
      </c>
      <c r="KB106" s="257">
        <v>6.3829787234042499</v>
      </c>
      <c r="KC106" s="257">
        <v>8.28488372093023</v>
      </c>
      <c r="KD106" s="257">
        <v>7.1428571428571503</v>
      </c>
      <c r="KE106" s="228">
        <v>2.3032629558541302</v>
      </c>
      <c r="KF106" s="128" t="str">
        <f t="shared" si="78"/>
        <v>--</v>
      </c>
      <c r="KG106" s="228">
        <v>5.1660516605166</v>
      </c>
      <c r="KH106" s="228">
        <v>3.9097744360902298</v>
      </c>
      <c r="KI106" s="128" t="str">
        <f t="shared" si="79"/>
        <v>--</v>
      </c>
      <c r="KJ106" s="228">
        <v>5.5762081784386597</v>
      </c>
      <c r="KK106" s="228">
        <v>3.4416826003824101</v>
      </c>
      <c r="KL106" s="228">
        <v>3.45394736842105</v>
      </c>
      <c r="KM106" s="228">
        <v>3.8674033149171199</v>
      </c>
      <c r="KN106" s="228">
        <v>6.2691131498471</v>
      </c>
      <c r="KO106" s="228">
        <v>4.5911047345767599</v>
      </c>
      <c r="KP106" s="228">
        <v>5.2730696798493497</v>
      </c>
      <c r="KQ106" s="230">
        <v>5.3830227743271299</v>
      </c>
      <c r="KR106" s="230">
        <v>4.1742286751361197</v>
      </c>
      <c r="KS106" s="230">
        <v>8.2987551867219906</v>
      </c>
      <c r="KT106" s="230">
        <v>9.9637681159420399</v>
      </c>
      <c r="KU106" s="230">
        <v>12.681912681912699</v>
      </c>
      <c r="KV106" s="230">
        <v>17.304189435337001</v>
      </c>
      <c r="KW106" s="230">
        <v>2.8985507246376798</v>
      </c>
      <c r="KX106" s="230">
        <v>3.2608695652173898</v>
      </c>
      <c r="KY106" s="128" t="str">
        <f t="shared" si="119"/>
        <v>--</v>
      </c>
      <c r="KZ106" s="128" t="str">
        <f t="shared" si="119"/>
        <v>--</v>
      </c>
      <c r="LA106" s="230">
        <v>3.3472803347280302</v>
      </c>
      <c r="LB106" s="128" t="str">
        <f t="shared" si="126"/>
        <v>--</v>
      </c>
      <c r="LC106" s="292">
        <v>30.816326530612248</v>
      </c>
      <c r="LD106" s="292">
        <v>20.56074766355141</v>
      </c>
      <c r="LE106" s="292">
        <v>13.162118780096302</v>
      </c>
      <c r="LF106" s="292">
        <v>5.3667262969588503</v>
      </c>
      <c r="LG106" s="292">
        <v>28.145695364238431</v>
      </c>
      <c r="LH106" s="292">
        <v>16.66666666666665</v>
      </c>
      <c r="LI106" s="292">
        <v>12.674094707520899</v>
      </c>
      <c r="LJ106" s="292">
        <v>7.2664359861591707</v>
      </c>
      <c r="LK106" s="391">
        <v>24.580152671755723</v>
      </c>
      <c r="LL106" s="392">
        <v>14.308426073131942</v>
      </c>
      <c r="LM106" s="392">
        <v>12.291350531107744</v>
      </c>
      <c r="LN106" s="392">
        <v>5.9859154929577487</v>
      </c>
      <c r="LO106" s="391">
        <v>19.38775510204081</v>
      </c>
      <c r="LP106" s="392">
        <v>13.246268656716421</v>
      </c>
      <c r="LQ106" s="392">
        <v>13.82636655948553</v>
      </c>
      <c r="LR106" s="392">
        <v>3.2432432432432439</v>
      </c>
      <c r="LS106" s="392">
        <v>17.052980132450365</v>
      </c>
      <c r="LT106" s="392">
        <v>15.828402366863905</v>
      </c>
      <c r="LU106" s="392">
        <v>11.994421199442106</v>
      </c>
      <c r="LV106" s="392">
        <v>7.7720207253886011</v>
      </c>
      <c r="LW106" s="392">
        <v>22.769230769230766</v>
      </c>
      <c r="LX106" s="392">
        <v>14.171974522293</v>
      </c>
      <c r="LY106" s="392">
        <v>14.393939393939402</v>
      </c>
      <c r="LZ106" s="392">
        <v>6.3380281690140876</v>
      </c>
      <c r="MA106" s="391">
        <v>41.358024691358032</v>
      </c>
      <c r="MB106" s="392">
        <v>33.834586466165447</v>
      </c>
      <c r="MC106" s="392">
        <v>28.938906752411604</v>
      </c>
      <c r="MD106" s="392">
        <v>25.985663082437267</v>
      </c>
      <c r="ME106" s="392">
        <v>37.645107794361536</v>
      </c>
      <c r="MF106" s="392">
        <v>28.466076696165164</v>
      </c>
      <c r="MG106" s="392">
        <v>30.919220055710316</v>
      </c>
      <c r="MH106" s="392">
        <v>22.45250431778928</v>
      </c>
      <c r="MI106" s="392">
        <v>37.941628264208909</v>
      </c>
      <c r="MJ106" s="392">
        <v>31.309904153354623</v>
      </c>
      <c r="MK106" s="392">
        <v>34.901365705614573</v>
      </c>
      <c r="ML106" s="392">
        <v>24.691358024691365</v>
      </c>
      <c r="MM106" s="378" t="str">
        <f t="shared" si="82"/>
        <v>--</v>
      </c>
      <c r="MN106" s="392">
        <v>24.067164179104477</v>
      </c>
      <c r="MO106" s="392">
        <v>21.634615384615383</v>
      </c>
      <c r="MP106" s="392">
        <v>19.892473118279586</v>
      </c>
      <c r="MQ106" s="378" t="str">
        <f t="shared" si="83"/>
        <v>--</v>
      </c>
      <c r="MR106" s="392">
        <v>20.531757754800605</v>
      </c>
      <c r="MS106" s="392">
        <v>23.816155988857936</v>
      </c>
      <c r="MT106" s="392">
        <v>17.301038062283737</v>
      </c>
      <c r="MU106" s="378" t="str">
        <f t="shared" si="84"/>
        <v>--</v>
      </c>
      <c r="MV106" s="392">
        <v>24.088748019017419</v>
      </c>
      <c r="MW106" s="392">
        <v>24.471299093655567</v>
      </c>
      <c r="MX106" s="392">
        <v>18.838028169014081</v>
      </c>
      <c r="MY106" s="391">
        <v>36.288659793814467</v>
      </c>
      <c r="MZ106" s="392">
        <v>29.53271028037382</v>
      </c>
      <c r="NA106" s="392">
        <v>27.884615384615373</v>
      </c>
      <c r="NB106" s="392">
        <v>20.393559928443658</v>
      </c>
      <c r="NC106" s="392">
        <v>33.833333333333314</v>
      </c>
      <c r="ND106" s="392">
        <v>29.941002949852457</v>
      </c>
      <c r="NE106" s="392">
        <v>27.994428969359326</v>
      </c>
      <c r="NF106" s="392">
        <v>21.565217391304348</v>
      </c>
      <c r="NG106" s="392">
        <v>38.425925925925952</v>
      </c>
      <c r="NH106" s="392">
        <v>31.309904153354651</v>
      </c>
      <c r="NI106" s="392">
        <v>33.383685800604241</v>
      </c>
      <c r="NJ106" s="392">
        <v>21.516754850088187</v>
      </c>
      <c r="NK106" s="391">
        <v>12.219959266802448</v>
      </c>
      <c r="NL106" s="392">
        <v>13.29588014981274</v>
      </c>
      <c r="NM106" s="392">
        <v>9.7756410256410255</v>
      </c>
      <c r="NN106" s="392">
        <v>3.928571428571427</v>
      </c>
      <c r="NO106" s="392">
        <v>11.794019933554814</v>
      </c>
      <c r="NP106" s="392">
        <v>10.074074074074074</v>
      </c>
      <c r="NQ106" s="392">
        <v>7.5208913649025009</v>
      </c>
      <c r="NR106" s="392">
        <v>5.1813471502590716</v>
      </c>
      <c r="NS106" s="392">
        <v>11.702127659574478</v>
      </c>
      <c r="NT106" s="392">
        <v>9.5846645367412187</v>
      </c>
      <c r="NU106" s="392">
        <v>8.4464555052790331</v>
      </c>
      <c r="NV106" s="392">
        <v>4.0421792618629251</v>
      </c>
      <c r="NW106" s="391">
        <v>3.8854805725971393</v>
      </c>
      <c r="NX106" s="392">
        <v>11.797752808988774</v>
      </c>
      <c r="NY106" s="392">
        <v>12.339743589743589</v>
      </c>
      <c r="NZ106" s="392">
        <v>6.0714285714285774</v>
      </c>
      <c r="OA106" s="392">
        <v>6.4891846921796983</v>
      </c>
      <c r="OB106" s="392">
        <v>9.7922848664688384</v>
      </c>
      <c r="OC106" s="392">
        <v>9.3314763231197801</v>
      </c>
      <c r="OD106" s="392">
        <v>6.5630397236614835</v>
      </c>
      <c r="OE106" s="392">
        <v>6.6971080669710821</v>
      </c>
      <c r="OF106" s="392">
        <v>9.5693779904306204</v>
      </c>
      <c r="OG106" s="392">
        <v>11.29518072289155</v>
      </c>
      <c r="OH106" s="392">
        <v>6.1403508771929882</v>
      </c>
      <c r="OI106" s="391">
        <v>8.2815734989647964</v>
      </c>
      <c r="OJ106" s="392">
        <v>10.093457943925227</v>
      </c>
      <c r="OK106" s="392">
        <v>9.1346153846153886</v>
      </c>
      <c r="OL106" s="392">
        <v>7.8711985688729893</v>
      </c>
      <c r="OM106" s="392">
        <v>11.314475873544081</v>
      </c>
      <c r="ON106" s="392">
        <v>9.3471810089020924</v>
      </c>
      <c r="OO106" s="392">
        <v>11.961057023643949</v>
      </c>
      <c r="OP106" s="392">
        <v>5.526770293609669</v>
      </c>
      <c r="OQ106" s="392">
        <v>10.1669195751138</v>
      </c>
      <c r="OR106" s="392">
        <v>9.8726114649681538</v>
      </c>
      <c r="OS106" s="392">
        <v>9.8634294385432373</v>
      </c>
      <c r="OT106" s="392">
        <v>5.2631578947368425</v>
      </c>
      <c r="OU106" s="378" t="str">
        <f t="shared" si="85"/>
        <v>--</v>
      </c>
      <c r="OV106" s="392">
        <v>13.619402985074629</v>
      </c>
      <c r="OW106" s="392">
        <v>13.62179487179487</v>
      </c>
      <c r="OX106" s="392">
        <v>13.214285714285714</v>
      </c>
      <c r="OY106" s="378" t="str">
        <f t="shared" si="86"/>
        <v>--</v>
      </c>
      <c r="OZ106" s="392">
        <v>10.252600297176821</v>
      </c>
      <c r="PA106" s="392">
        <v>11.821974965229481</v>
      </c>
      <c r="PB106" s="392">
        <v>8.8082901554404067</v>
      </c>
      <c r="PC106" s="378" t="str">
        <f t="shared" si="87"/>
        <v>--</v>
      </c>
      <c r="PD106" s="392">
        <v>8.5987261146496827</v>
      </c>
      <c r="PE106" s="392">
        <v>12.518853695324289</v>
      </c>
      <c r="PF106" s="392">
        <v>10.000000000000004</v>
      </c>
      <c r="PG106" s="391">
        <v>14.814814814814815</v>
      </c>
      <c r="PH106" s="392">
        <v>14.579439252336446</v>
      </c>
      <c r="PI106" s="392">
        <v>14.1025641025641</v>
      </c>
      <c r="PJ106" s="392">
        <v>8.7499999999999982</v>
      </c>
      <c r="PK106" s="392">
        <v>16.053511705685633</v>
      </c>
      <c r="PL106" s="392">
        <v>13.649851632047483</v>
      </c>
      <c r="PM106" s="392">
        <v>13.927576601671312</v>
      </c>
      <c r="PN106" s="392">
        <v>7.4394463667820094</v>
      </c>
      <c r="PO106" s="392">
        <v>16.74277016742769</v>
      </c>
      <c r="PP106" s="392">
        <v>13.354531001589827</v>
      </c>
      <c r="PQ106" s="392">
        <v>13.464447806354006</v>
      </c>
      <c r="PR106" s="392">
        <v>8.9473684210526301</v>
      </c>
      <c r="PS106" s="391">
        <v>4.314329738058551</v>
      </c>
      <c r="PT106" s="392">
        <v>5.040650406504068</v>
      </c>
      <c r="PU106" s="392">
        <v>6.722689075630246</v>
      </c>
      <c r="PV106" s="392">
        <v>3.1835205992509361</v>
      </c>
      <c r="PW106" s="391">
        <v>9.9378881987577685</v>
      </c>
      <c r="PX106" s="392">
        <v>11.05691056910568</v>
      </c>
      <c r="PY106" s="392">
        <v>12.816188870151764</v>
      </c>
      <c r="PZ106" s="392">
        <v>8.2397003745318322</v>
      </c>
      <c r="QA106" s="391">
        <v>17.364341085271306</v>
      </c>
      <c r="QB106" s="392">
        <v>13.680781758957664</v>
      </c>
      <c r="QC106" s="392">
        <v>13.659359190556483</v>
      </c>
      <c r="QD106" s="392">
        <v>6.3789868667917409</v>
      </c>
      <c r="QE106" s="391">
        <v>2.635658914728682</v>
      </c>
      <c r="QF106" s="392">
        <v>6.6775244299674252</v>
      </c>
      <c r="QG106" s="392">
        <v>7.0469798657718101</v>
      </c>
      <c r="QH106" s="392">
        <v>7.2897196261682247</v>
      </c>
      <c r="QI106" s="391">
        <v>15.670103092783508</v>
      </c>
      <c r="QJ106" s="392">
        <v>12.237093690248566</v>
      </c>
      <c r="QK106" s="392">
        <v>13.67380560131795</v>
      </c>
      <c r="QL106" s="392">
        <v>9.7247706422018378</v>
      </c>
      <c r="QM106" s="378" t="str">
        <f t="shared" si="88"/>
        <v>--</v>
      </c>
      <c r="QN106" s="392">
        <v>14.826021180030253</v>
      </c>
      <c r="QO106" s="392">
        <v>14.203730272596847</v>
      </c>
      <c r="QP106" s="392">
        <v>11.069418386491554</v>
      </c>
      <c r="QQ106" s="378" t="str">
        <f t="shared" si="89"/>
        <v>--</v>
      </c>
      <c r="QR106" s="392">
        <v>13.42062193126023</v>
      </c>
      <c r="QS106" s="392">
        <v>18.500000000000025</v>
      </c>
      <c r="QT106" s="392">
        <v>14.259259259259254</v>
      </c>
      <c r="QU106" s="391">
        <v>12.008281573498977</v>
      </c>
      <c r="QV106" s="392">
        <v>10.982658959537563</v>
      </c>
      <c r="QW106" s="392">
        <v>11.532125205930814</v>
      </c>
      <c r="QX106" s="392">
        <v>9.558823529411768</v>
      </c>
      <c r="QY106" s="378" t="str">
        <f t="shared" si="90"/>
        <v>--</v>
      </c>
      <c r="QZ106" s="392">
        <v>11.04387291981846</v>
      </c>
      <c r="RA106" s="392">
        <v>9.956709956709954</v>
      </c>
      <c r="RB106" s="392">
        <v>8.4427767354596632</v>
      </c>
      <c r="RC106" s="378" t="str">
        <f t="shared" si="91"/>
        <v>--</v>
      </c>
      <c r="RD106" s="392">
        <v>11.582381729200657</v>
      </c>
      <c r="RE106" s="392">
        <v>12.18697829716192</v>
      </c>
      <c r="RF106" s="392">
        <v>9.568480300187618</v>
      </c>
    </row>
    <row r="107" spans="1:475" x14ac:dyDescent="0.25">
      <c r="A107" s="114" t="str">
        <f t="shared" si="120"/>
        <v>--</v>
      </c>
      <c r="B107" s="96" t="s">
        <v>282</v>
      </c>
      <c r="C107" s="114">
        <v>30.215827338129486</v>
      </c>
      <c r="D107" s="114">
        <v>27.829313543599259</v>
      </c>
      <c r="E107" s="114">
        <v>15.789473684210513</v>
      </c>
      <c r="F107" s="114">
        <v>30.490405117270779</v>
      </c>
      <c r="G107" s="114">
        <v>26.173285198555931</v>
      </c>
      <c r="H107" s="114">
        <v>20.997920997921</v>
      </c>
      <c r="I107" s="114">
        <v>30.82352941176471</v>
      </c>
      <c r="J107" s="114">
        <v>27.654320987654312</v>
      </c>
      <c r="K107" s="114">
        <v>13.725490196078441</v>
      </c>
      <c r="L107" s="114">
        <v>29.612756264236939</v>
      </c>
      <c r="M107" s="114">
        <v>26.436781609195403</v>
      </c>
      <c r="N107" s="114">
        <v>17.127071823204421</v>
      </c>
      <c r="O107" s="114">
        <v>26.153846153846164</v>
      </c>
      <c r="P107" s="114">
        <v>21.503131524008349</v>
      </c>
      <c r="Q107" s="114">
        <v>13.333333333333336</v>
      </c>
      <c r="R107" s="114">
        <v>64.845605700712554</v>
      </c>
      <c r="S107" s="114">
        <v>43.57541899441339</v>
      </c>
      <c r="T107" s="114">
        <v>21.859296482412066</v>
      </c>
      <c r="U107" s="114">
        <v>57.352941176470615</v>
      </c>
      <c r="V107" s="114">
        <v>46.678635547576299</v>
      </c>
      <c r="W107" s="114">
        <v>26.250000000000004</v>
      </c>
      <c r="X107" s="114">
        <v>58.974358974358978</v>
      </c>
      <c r="Y107" s="114">
        <v>47.619047619047628</v>
      </c>
      <c r="Z107" s="114">
        <v>27.450980392156847</v>
      </c>
      <c r="AA107" s="114">
        <v>59.728506787330325</v>
      </c>
      <c r="AB107" s="114">
        <v>45.080091533180749</v>
      </c>
      <c r="AC107" s="114">
        <v>32.872928176795554</v>
      </c>
      <c r="AD107" s="114">
        <v>51.868131868131861</v>
      </c>
      <c r="AE107" s="114">
        <v>38.830897703549063</v>
      </c>
      <c r="AF107" s="114">
        <v>22.222222222222207</v>
      </c>
      <c r="AG107" s="114">
        <v>41.866028708133939</v>
      </c>
      <c r="AH107" s="114">
        <v>21.455223880597032</v>
      </c>
      <c r="AI107" s="114">
        <v>10.050251256281404</v>
      </c>
      <c r="AJ107" s="114">
        <v>42.553191489361687</v>
      </c>
      <c r="AK107" s="114">
        <v>26.978417266187027</v>
      </c>
      <c r="AL107" s="114">
        <v>13.569937369519838</v>
      </c>
      <c r="AM107" s="114">
        <v>42.388758782201414</v>
      </c>
      <c r="AN107" s="114">
        <v>27.114427860696512</v>
      </c>
      <c r="AO107" s="114">
        <v>13.398692810457518</v>
      </c>
      <c r="AP107" s="114">
        <v>40.503432494279153</v>
      </c>
      <c r="AQ107" s="114">
        <v>26.096997690531172</v>
      </c>
      <c r="AR107" s="114">
        <v>13.966480446927369</v>
      </c>
      <c r="AS107" s="114">
        <v>40.570175438596486</v>
      </c>
      <c r="AT107" s="114">
        <v>25.88726513569938</v>
      </c>
      <c r="AU107" s="114">
        <v>11.881188118811881</v>
      </c>
      <c r="AV107" s="114" t="s">
        <v>286</v>
      </c>
      <c r="AW107" s="114" t="s">
        <v>286</v>
      </c>
      <c r="AX107" s="114" t="s">
        <v>286</v>
      </c>
      <c r="AY107" s="114" t="s">
        <v>286</v>
      </c>
      <c r="AZ107" s="114" t="s">
        <v>286</v>
      </c>
      <c r="BA107" s="114" t="s">
        <v>286</v>
      </c>
      <c r="BB107" s="114" t="s">
        <v>286</v>
      </c>
      <c r="BC107" s="114" t="s">
        <v>286</v>
      </c>
      <c r="BD107" s="114" t="s">
        <v>286</v>
      </c>
      <c r="BE107" s="114" t="s">
        <v>286</v>
      </c>
      <c r="BF107" s="114">
        <v>20.27649769585253</v>
      </c>
      <c r="BG107" s="114">
        <v>19.390581717451521</v>
      </c>
      <c r="BH107" s="114" t="s">
        <v>286</v>
      </c>
      <c r="BI107" s="114">
        <v>21.593291404612156</v>
      </c>
      <c r="BJ107" s="114">
        <v>18.316831683168317</v>
      </c>
      <c r="BK107" s="114" t="s">
        <v>286</v>
      </c>
      <c r="BL107" s="114" t="s">
        <v>286</v>
      </c>
      <c r="BM107" s="114" t="s">
        <v>286</v>
      </c>
      <c r="BN107" s="114" t="s">
        <v>286</v>
      </c>
      <c r="BO107" s="114" t="s">
        <v>286</v>
      </c>
      <c r="BP107" s="114" t="s">
        <v>286</v>
      </c>
      <c r="BQ107" s="114" t="s">
        <v>286</v>
      </c>
      <c r="BR107" s="114" t="s">
        <v>286</v>
      </c>
      <c r="BS107" s="114" t="s">
        <v>286</v>
      </c>
      <c r="BT107" s="114" t="s">
        <v>286</v>
      </c>
      <c r="BU107" s="114">
        <v>27.356321839080451</v>
      </c>
      <c r="BV107" s="114">
        <v>27.423822714681428</v>
      </c>
      <c r="BW107" s="114" t="s">
        <v>286</v>
      </c>
      <c r="BX107" s="114">
        <v>31.027253668763109</v>
      </c>
      <c r="BY107" s="114">
        <v>20.246913580246911</v>
      </c>
      <c r="BZ107" s="114">
        <v>32.941176470588239</v>
      </c>
      <c r="CA107" s="114">
        <v>42.804428044280371</v>
      </c>
      <c r="CB107" s="114">
        <v>30.325814536340847</v>
      </c>
      <c r="CC107" s="114">
        <v>46.058091286307032</v>
      </c>
      <c r="CD107" s="114">
        <v>42.754919499105547</v>
      </c>
      <c r="CE107" s="114">
        <v>38.095238095238074</v>
      </c>
      <c r="CF107" s="114">
        <v>34.482758620689644</v>
      </c>
      <c r="CG107" s="114">
        <v>46.17283950617287</v>
      </c>
      <c r="CH107" s="114">
        <v>31.596091205211717</v>
      </c>
      <c r="CI107" s="114">
        <v>31.602708803611716</v>
      </c>
      <c r="CJ107" s="114">
        <v>35.990888382687935</v>
      </c>
      <c r="CK107" s="114">
        <v>31.666666666666654</v>
      </c>
      <c r="CL107" s="114">
        <v>33.186813186813168</v>
      </c>
      <c r="CM107" s="114">
        <v>28.810020876826691</v>
      </c>
      <c r="CN107" s="114">
        <v>23.832923832923843</v>
      </c>
      <c r="CO107" s="114">
        <v>7.8947368421052655</v>
      </c>
      <c r="CP107" s="114">
        <v>14.944649446494465</v>
      </c>
      <c r="CQ107" s="114">
        <v>11.557788944723624</v>
      </c>
      <c r="CR107" s="114">
        <v>14.556962025316439</v>
      </c>
      <c r="CS107" s="114">
        <v>10.554561717352414</v>
      </c>
      <c r="CT107" s="114">
        <v>11.43451143451143</v>
      </c>
      <c r="CU107" s="114">
        <v>9.7619047619047628</v>
      </c>
      <c r="CV107" s="114">
        <v>14.567901234567891</v>
      </c>
      <c r="CW107" s="114">
        <v>12.131147540983614</v>
      </c>
      <c r="CX107" s="114">
        <v>9.67741935483871</v>
      </c>
      <c r="CY107" s="114">
        <v>16.972477064220175</v>
      </c>
      <c r="CZ107" s="114">
        <v>13.091922005571032</v>
      </c>
      <c r="DA107" s="114">
        <v>10.227272727272721</v>
      </c>
      <c r="DB107" s="114">
        <v>15.042372881355918</v>
      </c>
      <c r="DC107" s="114">
        <v>14.750000000000004</v>
      </c>
      <c r="DD107" s="114" t="s">
        <v>286</v>
      </c>
      <c r="DE107" s="114" t="s">
        <v>286</v>
      </c>
      <c r="DF107" s="114" t="s">
        <v>286</v>
      </c>
      <c r="DG107" s="114" t="s">
        <v>286</v>
      </c>
      <c r="DH107" s="114" t="s">
        <v>286</v>
      </c>
      <c r="DI107" s="114" t="s">
        <v>286</v>
      </c>
      <c r="DJ107" s="114" t="s">
        <v>286</v>
      </c>
      <c r="DK107" s="114" t="s">
        <v>286</v>
      </c>
      <c r="DL107" s="114" t="s">
        <v>286</v>
      </c>
      <c r="DM107" s="114">
        <v>57.466063348416355</v>
      </c>
      <c r="DN107" s="114">
        <v>44.520547945205443</v>
      </c>
      <c r="DO107" s="114">
        <v>29.91689750692521</v>
      </c>
      <c r="DP107" s="114">
        <v>53.964757709251103</v>
      </c>
      <c r="DQ107" s="114">
        <v>43.907563025210109</v>
      </c>
      <c r="DR107" s="114">
        <v>26.8472906403941</v>
      </c>
      <c r="DS107" s="114" t="s">
        <v>286</v>
      </c>
      <c r="DT107" s="114" t="s">
        <v>286</v>
      </c>
      <c r="DU107" s="114" t="s">
        <v>286</v>
      </c>
      <c r="DV107" s="114" t="s">
        <v>286</v>
      </c>
      <c r="DW107" s="114" t="s">
        <v>286</v>
      </c>
      <c r="DX107" s="114" t="s">
        <v>286</v>
      </c>
      <c r="DY107" s="114" t="s">
        <v>286</v>
      </c>
      <c r="DZ107" s="114" t="s">
        <v>286</v>
      </c>
      <c r="EA107" s="114" t="s">
        <v>286</v>
      </c>
      <c r="EB107" s="114">
        <v>54.157303370786543</v>
      </c>
      <c r="EC107" s="114">
        <v>52.391799544419079</v>
      </c>
      <c r="ED107" s="114">
        <v>40.833333333333343</v>
      </c>
      <c r="EE107" s="114">
        <v>45.814977973568261</v>
      </c>
      <c r="EF107" s="114">
        <v>53.76569037656899</v>
      </c>
      <c r="EG107" s="114">
        <v>32.512315270935929</v>
      </c>
      <c r="EH107" s="114">
        <v>2.1226415094339615</v>
      </c>
      <c r="EI107" s="114">
        <v>8.4870848708487046</v>
      </c>
      <c r="EJ107" s="114">
        <v>5.263157894736838</v>
      </c>
      <c r="EK107" s="114">
        <v>6.2630480167014566</v>
      </c>
      <c r="EL107" s="114">
        <v>5.8928571428571388</v>
      </c>
      <c r="EM107" s="114">
        <v>7.4688796680497926</v>
      </c>
      <c r="EN107" s="114">
        <v>4.2154566744730628</v>
      </c>
      <c r="EO107" s="114">
        <v>7.9012345679012395</v>
      </c>
      <c r="EP107" s="114">
        <v>4.8859934853420199</v>
      </c>
      <c r="EQ107" s="114">
        <v>2.0179372197309431</v>
      </c>
      <c r="ER107" s="114">
        <v>5.0228310502283069</v>
      </c>
      <c r="ES107" s="114">
        <v>6.64819944598338</v>
      </c>
      <c r="ET107" s="114">
        <v>3.7280701754385968</v>
      </c>
      <c r="EU107" s="114">
        <v>7.1129707112970708</v>
      </c>
      <c r="EV107" s="114">
        <v>9.3596059113300445</v>
      </c>
      <c r="EW107" s="114">
        <v>8.5995085995085958</v>
      </c>
      <c r="EX107" s="114">
        <v>9.88805970149253</v>
      </c>
      <c r="EY107" s="114">
        <v>4.7858942065491217</v>
      </c>
      <c r="EZ107" s="114">
        <v>9.2827004219409286</v>
      </c>
      <c r="FA107" s="114">
        <v>7.9854809437386587</v>
      </c>
      <c r="FB107" s="114">
        <v>5.8823529411764701</v>
      </c>
      <c r="FC107" s="114">
        <v>8.372093023255804</v>
      </c>
      <c r="FD107" s="114">
        <v>11.442786069651749</v>
      </c>
      <c r="FE107" s="114">
        <v>4.6204620462046231</v>
      </c>
      <c r="FF107" s="114">
        <v>7.3226544622425616</v>
      </c>
      <c r="FG107" s="114">
        <v>11.111111111111114</v>
      </c>
      <c r="FH107" s="114">
        <v>3.6211699164345421</v>
      </c>
      <c r="FI107" s="114">
        <v>9.7727272727272769</v>
      </c>
      <c r="FJ107" s="114">
        <v>10.0642398286938</v>
      </c>
      <c r="FK107" s="114">
        <v>8.1683168316831694</v>
      </c>
      <c r="FL107" s="114">
        <v>16.389548693586693</v>
      </c>
      <c r="FM107" s="114">
        <v>30.14981273408241</v>
      </c>
      <c r="FN107" s="114">
        <v>25</v>
      </c>
      <c r="FO107" s="114">
        <v>18.220338983050858</v>
      </c>
      <c r="FP107" s="114">
        <v>23.230490018148828</v>
      </c>
      <c r="FQ107" s="114">
        <v>20.295983086680749</v>
      </c>
      <c r="FR107" s="114">
        <v>17.48251748251749</v>
      </c>
      <c r="FS107" s="114">
        <v>22.749999999999979</v>
      </c>
      <c r="FT107" s="114">
        <v>20.394736842105271</v>
      </c>
      <c r="FU107" s="114">
        <v>11.467889908256883</v>
      </c>
      <c r="FV107" s="114">
        <v>15.813953488372087</v>
      </c>
      <c r="FW107" s="114">
        <v>14.484679665738172</v>
      </c>
      <c r="FX107" s="114">
        <v>10.706150341685648</v>
      </c>
      <c r="FY107" s="114">
        <v>14.957264957264966</v>
      </c>
      <c r="FZ107" s="114">
        <v>14.640198511166256</v>
      </c>
      <c r="GA107" s="114">
        <v>37.529691211401378</v>
      </c>
      <c r="GB107" s="114">
        <v>33.208955223880579</v>
      </c>
      <c r="GC107" s="114">
        <v>21.410579345088145</v>
      </c>
      <c r="GD107" s="114">
        <v>40.212765957446777</v>
      </c>
      <c r="GE107" s="114">
        <v>36.247723132968979</v>
      </c>
      <c r="GF107" s="114">
        <v>19.238900634249482</v>
      </c>
      <c r="GG107" s="114">
        <v>35.664335664335667</v>
      </c>
      <c r="GH107" s="114">
        <v>33.499999999999986</v>
      </c>
      <c r="GI107" s="114">
        <v>16.44736842105263</v>
      </c>
      <c r="GJ107" s="114">
        <v>29.9771167048055</v>
      </c>
      <c r="GK107" s="114">
        <v>27.546296296296294</v>
      </c>
      <c r="GL107" s="114">
        <v>17.270194986072404</v>
      </c>
      <c r="GM107" s="114">
        <v>26.255707762557055</v>
      </c>
      <c r="GN107" s="114">
        <v>21.36752136752137</v>
      </c>
      <c r="GO107" s="114">
        <v>16.625310173697272</v>
      </c>
      <c r="GP107" s="114">
        <v>9.9762470308788558</v>
      </c>
      <c r="GQ107" s="114">
        <v>21.455223880597018</v>
      </c>
      <c r="GR107" s="114">
        <v>20.403022670025194</v>
      </c>
      <c r="GS107" s="114">
        <v>11.01694915254237</v>
      </c>
      <c r="GT107" s="114">
        <v>19.125683060109274</v>
      </c>
      <c r="GU107" s="114">
        <v>28.902953586497887</v>
      </c>
      <c r="GV107" s="114">
        <v>8.1585081585081518</v>
      </c>
      <c r="GW107" s="114">
        <v>21.499999999999982</v>
      </c>
      <c r="GX107" s="114">
        <v>17.821782178217823</v>
      </c>
      <c r="GY107" s="114">
        <v>6.392694063926939</v>
      </c>
      <c r="GZ107" s="114">
        <v>18.561484918793486</v>
      </c>
      <c r="HA107" s="114">
        <v>25.348189415041784</v>
      </c>
      <c r="HB107" s="114">
        <v>6.3781321184510276</v>
      </c>
      <c r="HC107" s="114">
        <v>14.34689507494647</v>
      </c>
      <c r="HD107" s="114">
        <v>23.441396508728172</v>
      </c>
      <c r="HE107" s="114" t="s">
        <v>286</v>
      </c>
      <c r="HF107" s="114" t="s">
        <v>286</v>
      </c>
      <c r="HG107" s="114" t="s">
        <v>286</v>
      </c>
      <c r="HH107" s="114" t="s">
        <v>286</v>
      </c>
      <c r="HI107" s="121" t="s">
        <v>286</v>
      </c>
      <c r="HJ107" s="121" t="s">
        <v>286</v>
      </c>
      <c r="HK107" s="121" t="s">
        <v>286</v>
      </c>
      <c r="HL107" s="121" t="s">
        <v>286</v>
      </c>
      <c r="HM107" s="114" t="s">
        <v>286</v>
      </c>
      <c r="HN107" s="114" t="s">
        <v>286</v>
      </c>
      <c r="HO107" s="114">
        <v>11.21495327102804</v>
      </c>
      <c r="HP107" s="114">
        <v>15.686274509803923</v>
      </c>
      <c r="HQ107" s="114" t="s">
        <v>286</v>
      </c>
      <c r="HR107" s="114">
        <v>11.637931034482756</v>
      </c>
      <c r="HS107" s="114">
        <v>17.369727047146394</v>
      </c>
      <c r="HT107" s="114">
        <v>10.663507109004733</v>
      </c>
      <c r="HU107" s="114">
        <v>9.4795539033457281</v>
      </c>
      <c r="HV107" s="114">
        <v>7.5566750629722943</v>
      </c>
      <c r="HW107" s="114">
        <v>10.042735042735046</v>
      </c>
      <c r="HX107" s="114">
        <v>9.8920863309352569</v>
      </c>
      <c r="HY107" s="114">
        <v>5.9071729957805941</v>
      </c>
      <c r="HZ107" s="114">
        <v>10.563380281690131</v>
      </c>
      <c r="IA107" s="114">
        <v>10.643564356435636</v>
      </c>
      <c r="IB107" s="114">
        <v>7.817589576547233</v>
      </c>
      <c r="IC107" s="114">
        <v>12.093023255813947</v>
      </c>
      <c r="ID107" s="114">
        <v>9.3023255813953547</v>
      </c>
      <c r="IE107" s="114">
        <v>7.5630252100840316</v>
      </c>
      <c r="IF107" s="114">
        <v>10.18518518518518</v>
      </c>
      <c r="IG107" s="114">
        <v>8.1545064377682444</v>
      </c>
      <c r="IH107" s="114">
        <v>9.9750623441396407</v>
      </c>
      <c r="II107" s="114">
        <v>5.2505966587112178</v>
      </c>
      <c r="IJ107" s="114">
        <v>8.9552238805970106</v>
      </c>
      <c r="IK107" s="114">
        <v>6.0453400503778347</v>
      </c>
      <c r="IL107" s="114">
        <v>6.0344827586206922</v>
      </c>
      <c r="IM107" s="114">
        <v>5.7761732851985483</v>
      </c>
      <c r="IN107" s="114">
        <v>7.3839662447257384</v>
      </c>
      <c r="IO107" s="114">
        <v>4.460093896713615</v>
      </c>
      <c r="IP107" s="114">
        <v>9.7014925373134258</v>
      </c>
      <c r="IQ107" s="114">
        <v>7.5163398692810546</v>
      </c>
      <c r="IR107" s="114">
        <v>4.1860465116279091</v>
      </c>
      <c r="IS107" s="114">
        <v>7.8886310904872428</v>
      </c>
      <c r="IT107" s="114">
        <v>6.1624649859943945</v>
      </c>
      <c r="IU107" s="114">
        <v>3.9080459770114939</v>
      </c>
      <c r="IV107" s="114">
        <v>7.0967741935483852</v>
      </c>
      <c r="IW107" s="114">
        <v>8.2499999999999964</v>
      </c>
      <c r="IX107" s="114" t="str">
        <f t="shared" si="127"/>
        <v>--</v>
      </c>
      <c r="IY107" s="114" t="str">
        <f t="shared" si="127"/>
        <v>--</v>
      </c>
      <c r="IZ107" s="114" t="str">
        <f t="shared" si="127"/>
        <v>--</v>
      </c>
      <c r="JA107" s="114" t="str">
        <f t="shared" si="127"/>
        <v>--</v>
      </c>
      <c r="JB107" s="114" t="str">
        <f t="shared" si="127"/>
        <v>--</v>
      </c>
      <c r="JC107" s="114" t="str">
        <f t="shared" si="127"/>
        <v>--</v>
      </c>
      <c r="JD107" s="114" t="str">
        <f t="shared" si="127"/>
        <v>--</v>
      </c>
      <c r="JE107" s="114" t="str">
        <f t="shared" si="127"/>
        <v>--</v>
      </c>
      <c r="JF107" s="114" t="str">
        <f t="shared" si="127"/>
        <v>--</v>
      </c>
      <c r="JG107" s="228">
        <v>7.75623268698061</v>
      </c>
      <c r="JH107" s="228">
        <v>8.1967213114754092</v>
      </c>
      <c r="JI107" s="228">
        <v>5.2785923753665696</v>
      </c>
      <c r="JJ107" s="228">
        <v>7.6288659793814499</v>
      </c>
      <c r="JK107" s="228">
        <v>5.9210526315789398</v>
      </c>
      <c r="JL107" s="228">
        <v>5.0847457627118597</v>
      </c>
      <c r="JM107" s="228">
        <v>10.803324099723</v>
      </c>
      <c r="JN107" s="228">
        <v>12.6463700234192</v>
      </c>
      <c r="JO107" s="228">
        <v>12.609970674486799</v>
      </c>
      <c r="JP107" s="228">
        <v>13.5802469135803</v>
      </c>
      <c r="JQ107" s="228">
        <v>13.596491228070199</v>
      </c>
      <c r="JR107" s="228">
        <v>10.4519774011299</v>
      </c>
      <c r="JS107" s="228">
        <v>10.526315789473699</v>
      </c>
      <c r="JT107" s="228">
        <v>12.4121779859485</v>
      </c>
      <c r="JU107" s="228">
        <v>9.7345132743362708</v>
      </c>
      <c r="JV107" s="228">
        <v>13.3744855967078</v>
      </c>
      <c r="JW107" s="228">
        <v>10.3296703296703</v>
      </c>
      <c r="JX107" s="228">
        <v>7.6271186440677896</v>
      </c>
      <c r="JY107" s="228">
        <v>7.7348066298342601</v>
      </c>
      <c r="JZ107" s="228">
        <v>9.1764705882352793</v>
      </c>
      <c r="KA107" s="228">
        <v>12.023460410557201</v>
      </c>
      <c r="KB107" s="257">
        <v>8.2135523613962906</v>
      </c>
      <c r="KC107" s="257">
        <v>9.8901098901098994</v>
      </c>
      <c r="KD107" s="257">
        <v>10.4519774011299</v>
      </c>
      <c r="KE107" s="228">
        <v>3.97877984084881</v>
      </c>
      <c r="KF107" s="128" t="str">
        <f t="shared" si="78"/>
        <v>--</v>
      </c>
      <c r="KG107" s="228">
        <v>8.64553314121037</v>
      </c>
      <c r="KH107" s="228">
        <v>3.65853658536586</v>
      </c>
      <c r="KI107" s="128" t="str">
        <f t="shared" si="79"/>
        <v>--</v>
      </c>
      <c r="KJ107" s="228">
        <v>7.6487252124645897</v>
      </c>
      <c r="KK107" s="228">
        <v>3.8251366120218599</v>
      </c>
      <c r="KL107" s="228">
        <v>5.89622641509433</v>
      </c>
      <c r="KM107" s="228">
        <v>5.45977011494253</v>
      </c>
      <c r="KN107" s="228">
        <v>4.8879837067209797</v>
      </c>
      <c r="KO107" s="228">
        <v>5.7142857142857197</v>
      </c>
      <c r="KP107" s="228">
        <v>6.2678062678062698</v>
      </c>
      <c r="KQ107" s="230">
        <v>6.6974595842956104</v>
      </c>
      <c r="KR107" s="230">
        <v>5.5309734513274398</v>
      </c>
      <c r="KS107" s="230">
        <v>10.4166666666667</v>
      </c>
      <c r="KT107" s="230">
        <v>15.0776053215078</v>
      </c>
      <c r="KU107" s="230">
        <v>17.2897196261682</v>
      </c>
      <c r="KV107" s="230">
        <v>24.833702882483401</v>
      </c>
      <c r="KW107" s="230">
        <v>4.1666666666666599</v>
      </c>
      <c r="KX107" s="230">
        <v>5.9602649006622599</v>
      </c>
      <c r="KY107" s="128" t="str">
        <f t="shared" si="119"/>
        <v>--</v>
      </c>
      <c r="KZ107" s="128" t="str">
        <f t="shared" si="119"/>
        <v>--</v>
      </c>
      <c r="LA107" s="230">
        <v>3.8901601830663699</v>
      </c>
      <c r="LB107" s="128" t="str">
        <f t="shared" si="126"/>
        <v>--</v>
      </c>
      <c r="LC107" s="292">
        <v>33.1111111111111</v>
      </c>
      <c r="LD107" s="292">
        <v>20</v>
      </c>
      <c r="LE107" s="292">
        <v>16.859122401847575</v>
      </c>
      <c r="LF107" s="292">
        <v>10.955056179775283</v>
      </c>
      <c r="LG107" s="292">
        <v>26.258205689277919</v>
      </c>
      <c r="LH107" s="292">
        <v>16.800000000000008</v>
      </c>
      <c r="LI107" s="292">
        <v>10.775862068965518</v>
      </c>
      <c r="LJ107" s="292">
        <v>7.282913165266101</v>
      </c>
      <c r="LK107" s="391">
        <v>32.242990654205599</v>
      </c>
      <c r="LL107" s="392">
        <v>23.385300668151455</v>
      </c>
      <c r="LM107" s="392">
        <v>13.602015113350122</v>
      </c>
      <c r="LN107" s="392">
        <v>5.8651026392961887</v>
      </c>
      <c r="LO107" s="391">
        <v>20.982142857142847</v>
      </c>
      <c r="LP107" s="392">
        <v>16.243654822335014</v>
      </c>
      <c r="LQ107" s="392">
        <v>12.499999999999991</v>
      </c>
      <c r="LR107" s="392">
        <v>7.0028011204481819</v>
      </c>
      <c r="LS107" s="392">
        <v>22.319474835886208</v>
      </c>
      <c r="LT107" s="392">
        <v>16.199999999999989</v>
      </c>
      <c r="LU107" s="392">
        <v>10.967741935483874</v>
      </c>
      <c r="LV107" s="392">
        <v>6.4425770308123251</v>
      </c>
      <c r="LW107" s="392">
        <v>25.23364485981309</v>
      </c>
      <c r="LX107" s="392">
        <v>21.333333333333325</v>
      </c>
      <c r="LY107" s="392">
        <v>15.228426395939094</v>
      </c>
      <c r="LZ107" s="392">
        <v>7.374631268436576</v>
      </c>
      <c r="MA107" s="391">
        <v>36.629213483146067</v>
      </c>
      <c r="MB107" s="392">
        <v>32.653061224489804</v>
      </c>
      <c r="MC107" s="392">
        <v>28.604651162790677</v>
      </c>
      <c r="MD107" s="392">
        <v>26.197183098591552</v>
      </c>
      <c r="ME107" s="392">
        <v>36.761487964989051</v>
      </c>
      <c r="MF107" s="392">
        <v>33.599999999999945</v>
      </c>
      <c r="MG107" s="392">
        <v>28.879310344827577</v>
      </c>
      <c r="MH107" s="392">
        <v>24.649859943977596</v>
      </c>
      <c r="MI107" s="392">
        <v>41.822429906542048</v>
      </c>
      <c r="MJ107" s="392">
        <v>38.738738738738711</v>
      </c>
      <c r="MK107" s="392">
        <v>32.824427480916029</v>
      </c>
      <c r="ML107" s="392">
        <v>27.728613569321531</v>
      </c>
      <c r="MM107" s="378" t="str">
        <f t="shared" si="82"/>
        <v>--</v>
      </c>
      <c r="MN107" s="392">
        <v>23.291139240506343</v>
      </c>
      <c r="MO107" s="392">
        <v>22.663551401869146</v>
      </c>
      <c r="MP107" s="392">
        <v>23.380281690140855</v>
      </c>
      <c r="MQ107" s="378" t="str">
        <f t="shared" si="83"/>
        <v>--</v>
      </c>
      <c r="MR107" s="392">
        <v>21.285140562248973</v>
      </c>
      <c r="MS107" s="392">
        <v>24.731182795698935</v>
      </c>
      <c r="MT107" s="392">
        <v>16.901408450704228</v>
      </c>
      <c r="MU107" s="378" t="str">
        <f t="shared" si="84"/>
        <v>--</v>
      </c>
      <c r="MV107" s="392">
        <v>28.062360801781747</v>
      </c>
      <c r="MW107" s="392">
        <v>22.900763358778629</v>
      </c>
      <c r="MX107" s="392">
        <v>19.117647058823508</v>
      </c>
      <c r="MY107" s="391">
        <v>31.09619686800896</v>
      </c>
      <c r="MZ107" s="392">
        <v>29.441624365482237</v>
      </c>
      <c r="NA107" s="392">
        <v>25.348837209302332</v>
      </c>
      <c r="NB107" s="392">
        <v>21.348314606741582</v>
      </c>
      <c r="NC107" s="392">
        <v>35.964912280701768</v>
      </c>
      <c r="ND107" s="392">
        <v>28.599999999999994</v>
      </c>
      <c r="NE107" s="392">
        <v>30.537634408602162</v>
      </c>
      <c r="NF107" s="392">
        <v>25.210084033613459</v>
      </c>
      <c r="NG107" s="392">
        <v>38.588235294117638</v>
      </c>
      <c r="NH107" s="392">
        <v>37.946428571428562</v>
      </c>
      <c r="NI107" s="392">
        <v>32.14285714285711</v>
      </c>
      <c r="NJ107" s="392">
        <v>22.873900293255151</v>
      </c>
      <c r="NK107" s="391">
        <v>13.082039911308199</v>
      </c>
      <c r="NL107" s="392">
        <v>13.705583756345183</v>
      </c>
      <c r="NM107" s="392">
        <v>13.921113689095133</v>
      </c>
      <c r="NN107" s="392">
        <v>7.8651685393258441</v>
      </c>
      <c r="NO107" s="392">
        <v>15.350877192982457</v>
      </c>
      <c r="NP107" s="392">
        <v>9.6385542168674707</v>
      </c>
      <c r="NQ107" s="392">
        <v>9.6774193548387117</v>
      </c>
      <c r="NR107" s="392">
        <v>6.7605633802816909</v>
      </c>
      <c r="NS107" s="392">
        <v>14.651162790697674</v>
      </c>
      <c r="NT107" s="392">
        <v>14.699331848552331</v>
      </c>
      <c r="NU107" s="392">
        <v>5.6122448979591795</v>
      </c>
      <c r="NV107" s="392">
        <v>4.1055718475073339</v>
      </c>
      <c r="NW107" s="391">
        <v>7.3333333333333259</v>
      </c>
      <c r="NX107" s="392">
        <v>10.152284263959391</v>
      </c>
      <c r="NY107" s="392">
        <v>12.093023255813957</v>
      </c>
      <c r="NZ107" s="392">
        <v>6.1797752808988742</v>
      </c>
      <c r="OA107" s="392">
        <v>10.087719298245625</v>
      </c>
      <c r="OB107" s="392">
        <v>8.8353413654618471</v>
      </c>
      <c r="OC107" s="392">
        <v>10.322580645161292</v>
      </c>
      <c r="OD107" s="392">
        <v>6.7415730337078603</v>
      </c>
      <c r="OE107" s="392">
        <v>9.302325581395344</v>
      </c>
      <c r="OF107" s="392">
        <v>14.031180400890877</v>
      </c>
      <c r="OG107" s="392">
        <v>9.9744245524296691</v>
      </c>
      <c r="OH107" s="392">
        <v>7.9178885630498508</v>
      </c>
      <c r="OI107" s="391">
        <v>4.6666666666666661</v>
      </c>
      <c r="OJ107" s="392">
        <v>7.8680203045685291</v>
      </c>
      <c r="OK107" s="392">
        <v>8.6448598130841159</v>
      </c>
      <c r="OL107" s="392">
        <v>7.3033707865168518</v>
      </c>
      <c r="OM107" s="392">
        <v>9.8684210526315823</v>
      </c>
      <c r="ON107" s="392">
        <v>10.040160642570276</v>
      </c>
      <c r="OO107" s="392">
        <v>9.0322580645161263</v>
      </c>
      <c r="OP107" s="392">
        <v>5.0561797752808992</v>
      </c>
      <c r="OQ107" s="392">
        <v>8.6247086247086209</v>
      </c>
      <c r="OR107" s="392">
        <v>10.514541387024602</v>
      </c>
      <c r="OS107" s="392">
        <v>6.7010309278350553</v>
      </c>
      <c r="OT107" s="392">
        <v>6.7448680351906161</v>
      </c>
      <c r="OU107" s="378" t="str">
        <f t="shared" si="85"/>
        <v>--</v>
      </c>
      <c r="OV107" s="392">
        <v>7.6335877862595405</v>
      </c>
      <c r="OW107" s="392">
        <v>12.354312354312347</v>
      </c>
      <c r="OX107" s="392">
        <v>12.921348314606746</v>
      </c>
      <c r="OY107" s="378" t="str">
        <f t="shared" si="86"/>
        <v>--</v>
      </c>
      <c r="OZ107" s="392">
        <v>9.0725806451612971</v>
      </c>
      <c r="PA107" s="392">
        <v>13.118279569892469</v>
      </c>
      <c r="PB107" s="392">
        <v>11.797752808988765</v>
      </c>
      <c r="PC107" s="378" t="str">
        <f t="shared" si="87"/>
        <v>--</v>
      </c>
      <c r="PD107" s="392">
        <v>8.2405345211581231</v>
      </c>
      <c r="PE107" s="392">
        <v>10.769230769230768</v>
      </c>
      <c r="PF107" s="392">
        <v>9.0909090909090864</v>
      </c>
      <c r="PG107" s="391">
        <v>12.276785714285712</v>
      </c>
      <c r="PH107" s="392">
        <v>13.959390862944165</v>
      </c>
      <c r="PI107" s="392">
        <v>14.41860465116279</v>
      </c>
      <c r="PJ107" s="392">
        <v>10.112359550561791</v>
      </c>
      <c r="PK107" s="392">
        <v>17.218543046357613</v>
      </c>
      <c r="PL107" s="392">
        <v>12.851405622489958</v>
      </c>
      <c r="PM107" s="392">
        <v>13.333333333333337</v>
      </c>
      <c r="PN107" s="392">
        <v>10.1123595505618</v>
      </c>
      <c r="PO107" s="392">
        <v>16.000000000000021</v>
      </c>
      <c r="PP107" s="392">
        <v>17.111111111111121</v>
      </c>
      <c r="PQ107" s="392">
        <v>15.521628498727745</v>
      </c>
      <c r="PR107" s="392">
        <v>10.26392961876833</v>
      </c>
      <c r="PS107" s="391">
        <v>6.2499999999999964</v>
      </c>
      <c r="PT107" s="392">
        <v>7.1428571428571468</v>
      </c>
      <c r="PU107" s="392">
        <v>6.6312997347480156</v>
      </c>
      <c r="PV107" s="392">
        <v>7.5301204819277183</v>
      </c>
      <c r="PW107" s="391">
        <v>13.043478260869565</v>
      </c>
      <c r="PX107" s="392">
        <v>13.163972286374142</v>
      </c>
      <c r="PY107" s="392">
        <v>14.095744680851068</v>
      </c>
      <c r="PZ107" s="392">
        <v>10.876132930513604</v>
      </c>
      <c r="QA107" s="391">
        <v>21.531100478468886</v>
      </c>
      <c r="QB107" s="392">
        <v>17.55196304849883</v>
      </c>
      <c r="QC107" s="392">
        <v>15.119363395225472</v>
      </c>
      <c r="QD107" s="392">
        <v>8.4592145015105711</v>
      </c>
      <c r="QE107" s="391">
        <v>6.4903846153846141</v>
      </c>
      <c r="QF107" s="392">
        <v>8.9655172413793096</v>
      </c>
      <c r="QG107" s="392">
        <v>7.712765957446809</v>
      </c>
      <c r="QH107" s="392">
        <v>8.8145896656534912</v>
      </c>
      <c r="QI107" s="391">
        <v>11.926605504587155</v>
      </c>
      <c r="QJ107" s="392">
        <v>12.500000000000004</v>
      </c>
      <c r="QK107" s="392">
        <v>12.264150943396213</v>
      </c>
      <c r="QL107" s="392">
        <v>13.544668587896252</v>
      </c>
      <c r="QM107" s="378" t="str">
        <f t="shared" si="88"/>
        <v>--</v>
      </c>
      <c r="QN107" s="392">
        <v>13.524590163934445</v>
      </c>
      <c r="QO107" s="392">
        <v>15.16483516483515</v>
      </c>
      <c r="QP107" s="392">
        <v>12.429378531073443</v>
      </c>
      <c r="QQ107" s="378" t="str">
        <f t="shared" si="89"/>
        <v>--</v>
      </c>
      <c r="QR107" s="392">
        <v>15.437788018433192</v>
      </c>
      <c r="QS107" s="392">
        <v>19.098143236074279</v>
      </c>
      <c r="QT107" s="392">
        <v>14.071856287425161</v>
      </c>
      <c r="QU107" s="391">
        <v>9.1954022988505741</v>
      </c>
      <c r="QV107" s="392">
        <v>9.0163934426229435</v>
      </c>
      <c r="QW107" s="392">
        <v>8.2547169811320789</v>
      </c>
      <c r="QX107" s="392">
        <v>10.724637681159425</v>
      </c>
      <c r="QY107" s="378" t="str">
        <f t="shared" si="90"/>
        <v>--</v>
      </c>
      <c r="QZ107" s="392">
        <v>8.6776859504132293</v>
      </c>
      <c r="RA107" s="392">
        <v>9.4713656387665086</v>
      </c>
      <c r="RB107" s="392">
        <v>11.614730878186974</v>
      </c>
      <c r="RC107" s="378" t="str">
        <f t="shared" si="91"/>
        <v>--</v>
      </c>
      <c r="RD107" s="392">
        <v>13.084112149532718</v>
      </c>
      <c r="RE107" s="392">
        <v>11.968085106382969</v>
      </c>
      <c r="RF107" s="392">
        <v>11.377245508982044</v>
      </c>
    </row>
    <row r="108" spans="1:475" x14ac:dyDescent="0.25">
      <c r="A108" s="114" t="str">
        <f t="shared" si="120"/>
        <v>--</v>
      </c>
      <c r="B108" s="96" t="s">
        <v>183</v>
      </c>
      <c r="C108" s="96">
        <v>33.144475920679838</v>
      </c>
      <c r="D108" s="114">
        <v>25.411334552102332</v>
      </c>
      <c r="E108" s="114">
        <v>15.263157894736841</v>
      </c>
      <c r="F108" s="114">
        <v>25.140924464487014</v>
      </c>
      <c r="G108" s="114">
        <v>26.232741617356989</v>
      </c>
      <c r="H108" s="114">
        <v>16.189111747851001</v>
      </c>
      <c r="I108" s="114">
        <v>24.591947769314519</v>
      </c>
      <c r="J108" s="114">
        <v>27.834008097166013</v>
      </c>
      <c r="K108" s="114">
        <v>19.326683291770586</v>
      </c>
      <c r="L108" s="114">
        <v>23.422330097087368</v>
      </c>
      <c r="M108" s="114">
        <v>25.900000000000009</v>
      </c>
      <c r="N108" s="114">
        <v>17.151162790697668</v>
      </c>
      <c r="O108" s="114">
        <v>27.721335268505111</v>
      </c>
      <c r="P108" s="114">
        <v>18.455497382198953</v>
      </c>
      <c r="Q108" s="114">
        <v>12.324492979719176</v>
      </c>
      <c r="R108" s="114">
        <v>62.085308056872051</v>
      </c>
      <c r="S108" s="114">
        <v>46.083788706739597</v>
      </c>
      <c r="T108" s="114">
        <v>27.858081471747671</v>
      </c>
      <c r="U108" s="114">
        <v>65.056179775280896</v>
      </c>
      <c r="V108" s="114">
        <v>51.086956521739147</v>
      </c>
      <c r="W108" s="114">
        <v>32.711621233859397</v>
      </c>
      <c r="X108" s="114">
        <v>56.507592190889362</v>
      </c>
      <c r="Y108" s="114">
        <v>55.263157894736828</v>
      </c>
      <c r="Z108" s="114">
        <v>32.665832290362893</v>
      </c>
      <c r="AA108" s="114">
        <v>50.302297460701311</v>
      </c>
      <c r="AB108" s="114">
        <v>46.600000000000051</v>
      </c>
      <c r="AC108" s="114">
        <v>33.575581395348784</v>
      </c>
      <c r="AD108" s="114">
        <v>56.023222060957963</v>
      </c>
      <c r="AE108" s="114">
        <v>38.612565445026192</v>
      </c>
      <c r="AF108" s="114">
        <v>23.5569422776911</v>
      </c>
      <c r="AG108" s="114">
        <v>46.679316888045577</v>
      </c>
      <c r="AH108" s="114">
        <v>24.840182648401811</v>
      </c>
      <c r="AI108" s="114">
        <v>12.352168199737191</v>
      </c>
      <c r="AJ108" s="114">
        <v>46.380090497737569</v>
      </c>
      <c r="AK108" s="114">
        <v>32.248520710059211</v>
      </c>
      <c r="AL108" s="114">
        <v>18.507890961262554</v>
      </c>
      <c r="AM108" s="114">
        <v>43.416757344940116</v>
      </c>
      <c r="AN108" s="114">
        <v>36.170212765957402</v>
      </c>
      <c r="AO108" s="114">
        <v>18.546365914786954</v>
      </c>
      <c r="AP108" s="114">
        <v>35.550181378476474</v>
      </c>
      <c r="AQ108" s="114">
        <v>30.622489959839299</v>
      </c>
      <c r="AR108" s="114">
        <v>18.367346938775508</v>
      </c>
      <c r="AS108" s="114">
        <v>37.101449275362313</v>
      </c>
      <c r="AT108" s="114">
        <v>25.394736842105242</v>
      </c>
      <c r="AU108" s="114">
        <v>11.893583724569647</v>
      </c>
      <c r="AV108" s="114" t="s">
        <v>286</v>
      </c>
      <c r="AW108" s="114" t="s">
        <v>286</v>
      </c>
      <c r="AX108" s="114" t="s">
        <v>286</v>
      </c>
      <c r="AY108" s="114" t="s">
        <v>286</v>
      </c>
      <c r="AZ108" s="114" t="s">
        <v>286</v>
      </c>
      <c r="BA108" s="114" t="s">
        <v>286</v>
      </c>
      <c r="BB108" s="114" t="s">
        <v>286</v>
      </c>
      <c r="BC108" s="114" t="s">
        <v>286</v>
      </c>
      <c r="BD108" s="114" t="s">
        <v>286</v>
      </c>
      <c r="BE108" s="114" t="s">
        <v>286</v>
      </c>
      <c r="BF108" s="114">
        <v>21.126760563380291</v>
      </c>
      <c r="BG108" s="114">
        <v>24.198250728862959</v>
      </c>
      <c r="BH108" s="114" t="s">
        <v>286</v>
      </c>
      <c r="BI108" s="114">
        <v>20.844327176780997</v>
      </c>
      <c r="BJ108" s="114">
        <v>14.531250000000007</v>
      </c>
      <c r="BK108" s="114" t="s">
        <v>286</v>
      </c>
      <c r="BL108" s="114" t="s">
        <v>286</v>
      </c>
      <c r="BM108" s="114" t="s">
        <v>286</v>
      </c>
      <c r="BN108" s="114" t="s">
        <v>286</v>
      </c>
      <c r="BO108" s="114" t="s">
        <v>286</v>
      </c>
      <c r="BP108" s="114" t="s">
        <v>286</v>
      </c>
      <c r="BQ108" s="114" t="s">
        <v>286</v>
      </c>
      <c r="BR108" s="114" t="s">
        <v>286</v>
      </c>
      <c r="BS108" s="114" t="s">
        <v>286</v>
      </c>
      <c r="BT108" s="114" t="s">
        <v>286</v>
      </c>
      <c r="BU108" s="114">
        <v>29.659318637274541</v>
      </c>
      <c r="BV108" s="114">
        <v>25.94752186588919</v>
      </c>
      <c r="BW108" s="114" t="s">
        <v>286</v>
      </c>
      <c r="BX108" s="114">
        <v>29.380764163372859</v>
      </c>
      <c r="BY108" s="114">
        <v>20.468750000000018</v>
      </c>
      <c r="BZ108" s="114">
        <v>42.307692307692342</v>
      </c>
      <c r="CA108" s="114">
        <v>36.60308810172571</v>
      </c>
      <c r="CB108" s="114">
        <v>25.654450261780116</v>
      </c>
      <c r="CC108" s="114">
        <v>46.718576195773153</v>
      </c>
      <c r="CD108" s="114">
        <v>44.357212953876385</v>
      </c>
      <c r="CE108" s="114">
        <v>33.85269121813036</v>
      </c>
      <c r="CF108" s="114">
        <v>38.395721925133678</v>
      </c>
      <c r="CG108" s="114">
        <v>42.412060301507502</v>
      </c>
      <c r="CH108" s="114">
        <v>30.711610486891416</v>
      </c>
      <c r="CI108" s="114">
        <v>34.453781512605083</v>
      </c>
      <c r="CJ108" s="114">
        <v>30.297029702970313</v>
      </c>
      <c r="CK108" s="114">
        <v>33.091436865021727</v>
      </c>
      <c r="CL108" s="114">
        <v>34.195402298850595</v>
      </c>
      <c r="CM108" s="114">
        <v>24.479166666666664</v>
      </c>
      <c r="CN108" s="114">
        <v>19.188767550702007</v>
      </c>
      <c r="CO108" s="114">
        <v>12.3444976076555</v>
      </c>
      <c r="CP108" s="114">
        <v>17.78584392014519</v>
      </c>
      <c r="CQ108" s="114">
        <v>16.884816753926703</v>
      </c>
      <c r="CR108" s="114">
        <v>10.807736063708759</v>
      </c>
      <c r="CS108" s="114">
        <v>11.811023622047252</v>
      </c>
      <c r="CT108" s="114">
        <v>15.625000000000004</v>
      </c>
      <c r="CU108" s="114">
        <v>11.147186147186147</v>
      </c>
      <c r="CV108" s="114">
        <v>14.747474747474753</v>
      </c>
      <c r="CW108" s="114">
        <v>11.302211302211294</v>
      </c>
      <c r="CX108" s="114">
        <v>8.3333333333333339</v>
      </c>
      <c r="CY108" s="114">
        <v>13.19234642497482</v>
      </c>
      <c r="CZ108" s="114">
        <v>13.26530612244899</v>
      </c>
      <c r="DA108" s="114">
        <v>9.2846270928462733</v>
      </c>
      <c r="DB108" s="114">
        <v>13.50267379679145</v>
      </c>
      <c r="DC108" s="114">
        <v>11.305732484076428</v>
      </c>
      <c r="DD108" s="114" t="s">
        <v>286</v>
      </c>
      <c r="DE108" s="114" t="s">
        <v>286</v>
      </c>
      <c r="DF108" s="114" t="s">
        <v>286</v>
      </c>
      <c r="DG108" s="114" t="s">
        <v>286</v>
      </c>
      <c r="DH108" s="114" t="s">
        <v>286</v>
      </c>
      <c r="DI108" s="114" t="s">
        <v>286</v>
      </c>
      <c r="DJ108" s="114" t="s">
        <v>286</v>
      </c>
      <c r="DK108" s="114" t="s">
        <v>286</v>
      </c>
      <c r="DL108" s="114" t="s">
        <v>286</v>
      </c>
      <c r="DM108" s="114">
        <v>56.743620899149505</v>
      </c>
      <c r="DN108" s="114">
        <v>42.433234421364965</v>
      </c>
      <c r="DO108" s="114">
        <v>34.206695778748191</v>
      </c>
      <c r="DP108" s="114">
        <v>56.421356421356393</v>
      </c>
      <c r="DQ108" s="114">
        <v>41.514360313315954</v>
      </c>
      <c r="DR108" s="114">
        <v>27.925117004680203</v>
      </c>
      <c r="DS108" s="114" t="s">
        <v>286</v>
      </c>
      <c r="DT108" s="114" t="s">
        <v>286</v>
      </c>
      <c r="DU108" s="114" t="s">
        <v>286</v>
      </c>
      <c r="DV108" s="114" t="s">
        <v>286</v>
      </c>
      <c r="DW108" s="114" t="s">
        <v>286</v>
      </c>
      <c r="DX108" s="114" t="s">
        <v>286</v>
      </c>
      <c r="DY108" s="114" t="s">
        <v>286</v>
      </c>
      <c r="DZ108" s="114" t="s">
        <v>286</v>
      </c>
      <c r="EA108" s="114" t="s">
        <v>286</v>
      </c>
      <c r="EB108" s="114">
        <v>46.821515892420514</v>
      </c>
      <c r="EC108" s="114">
        <v>53.585657370517978</v>
      </c>
      <c r="ED108" s="114">
        <v>42.128279883381971</v>
      </c>
      <c r="EE108" s="114">
        <v>44.671532846715337</v>
      </c>
      <c r="EF108" s="114">
        <v>43.905635648754917</v>
      </c>
      <c r="EG108" s="114">
        <v>32.812499999999957</v>
      </c>
      <c r="EH108" s="114">
        <v>3.734827264239029</v>
      </c>
      <c r="EI108" s="114">
        <v>7.3569482288828292</v>
      </c>
      <c r="EJ108" s="114">
        <v>7.9842931937172796</v>
      </c>
      <c r="EK108" s="114">
        <v>3.0100334448160551</v>
      </c>
      <c r="EL108" s="114">
        <v>8.243375858684983</v>
      </c>
      <c r="EM108" s="114">
        <v>6.3649222065063666</v>
      </c>
      <c r="EN108" s="114">
        <v>3.1149301825993518</v>
      </c>
      <c r="EO108" s="114">
        <v>5.6281407035175857</v>
      </c>
      <c r="EP108" s="114">
        <v>6.8664169787765283</v>
      </c>
      <c r="EQ108" s="114">
        <v>4.3530834340991493</v>
      </c>
      <c r="ER108" s="114">
        <v>7.2205736894164207</v>
      </c>
      <c r="ES108" s="114">
        <v>6.68604651162791</v>
      </c>
      <c r="ET108" s="114">
        <v>3.2998565279770449</v>
      </c>
      <c r="EU108" s="114">
        <v>5.8823529411764666</v>
      </c>
      <c r="EV108" s="114">
        <v>5.6162246489859591</v>
      </c>
      <c r="EW108" s="114">
        <v>8.9494163424124533</v>
      </c>
      <c r="EX108" s="114">
        <v>10.793357933579339</v>
      </c>
      <c r="EY108" s="114">
        <v>6.2750333778371106</v>
      </c>
      <c r="EZ108" s="114">
        <v>9.2550790067720055</v>
      </c>
      <c r="FA108" s="114">
        <v>11.890243902439028</v>
      </c>
      <c r="FB108" s="114">
        <v>8.3333333333333339</v>
      </c>
      <c r="FC108" s="114">
        <v>7.0652173913043494</v>
      </c>
      <c r="FD108" s="114">
        <v>12.744090441932174</v>
      </c>
      <c r="FE108" s="114">
        <v>7.2072072072072064</v>
      </c>
      <c r="FF108" s="114">
        <v>9.0452261306532762</v>
      </c>
      <c r="FG108" s="114">
        <v>8.8822355289421164</v>
      </c>
      <c r="FH108" s="114">
        <v>6.9381598793363617</v>
      </c>
      <c r="FI108" s="114">
        <v>8.7278106508875801</v>
      </c>
      <c r="FJ108" s="114">
        <v>7.8061911170928697</v>
      </c>
      <c r="FK108" s="114">
        <v>4.9206349206349174</v>
      </c>
      <c r="FL108" s="114">
        <v>22.771317829457356</v>
      </c>
      <c r="FM108" s="114">
        <v>28.862164662349645</v>
      </c>
      <c r="FN108" s="114">
        <v>19.866666666666664</v>
      </c>
      <c r="FO108" s="114">
        <v>17.893544733861816</v>
      </c>
      <c r="FP108" s="114">
        <v>24.77064220183486</v>
      </c>
      <c r="FQ108" s="114">
        <v>22.627737226277389</v>
      </c>
      <c r="FR108" s="114">
        <v>14.8309705561614</v>
      </c>
      <c r="FS108" s="114">
        <v>28.804902962206331</v>
      </c>
      <c r="FT108" s="114">
        <v>18.822023047375144</v>
      </c>
      <c r="FU108" s="114">
        <v>9.4102885821831759</v>
      </c>
      <c r="FV108" s="114">
        <v>16.116116116116114</v>
      </c>
      <c r="FW108" s="114">
        <v>14.848484848484834</v>
      </c>
      <c r="FX108" s="114">
        <v>14.456035767511167</v>
      </c>
      <c r="FY108" s="114">
        <v>11.827956989247317</v>
      </c>
      <c r="FZ108" s="114">
        <v>8.4260731319554818</v>
      </c>
      <c r="GA108" s="114">
        <v>38.565891472868152</v>
      </c>
      <c r="GB108" s="114">
        <v>38.240740740740726</v>
      </c>
      <c r="GC108" s="114">
        <v>21.409574468085122</v>
      </c>
      <c r="GD108" s="114">
        <v>33.295194508009139</v>
      </c>
      <c r="GE108" s="114">
        <v>35.881753312945975</v>
      </c>
      <c r="GF108" s="114">
        <v>26.09970674486803</v>
      </c>
      <c r="GG108" s="114">
        <v>28.789531079607443</v>
      </c>
      <c r="GH108" s="114">
        <v>37.192622950819711</v>
      </c>
      <c r="GI108" s="114">
        <v>22.464698331193823</v>
      </c>
      <c r="GJ108" s="114">
        <v>23.425692695214103</v>
      </c>
      <c r="GK108" s="114">
        <v>27.1</v>
      </c>
      <c r="GL108" s="114">
        <v>17.754172989377874</v>
      </c>
      <c r="GM108" s="114">
        <v>30.000000000000004</v>
      </c>
      <c r="GN108" s="114">
        <v>21.130551816958256</v>
      </c>
      <c r="GO108" s="114">
        <v>13.397129186602864</v>
      </c>
      <c r="GP108" s="114">
        <v>8.2851637764932686</v>
      </c>
      <c r="GQ108" s="114">
        <v>28.307123034227526</v>
      </c>
      <c r="GR108" s="114">
        <v>26.498002663115866</v>
      </c>
      <c r="GS108" s="114">
        <v>6.3420158550396302</v>
      </c>
      <c r="GT108" s="114">
        <v>23.343527013251791</v>
      </c>
      <c r="GU108" s="114">
        <v>28.675400291120823</v>
      </c>
      <c r="GV108" s="114">
        <v>6.3526834611171923</v>
      </c>
      <c r="GW108" s="114">
        <v>22.833843017329261</v>
      </c>
      <c r="GX108" s="114">
        <v>22.179487179487193</v>
      </c>
      <c r="GY108" s="114">
        <v>4.8407643312101856</v>
      </c>
      <c r="GZ108" s="114">
        <v>15.721393034825867</v>
      </c>
      <c r="HA108" s="114">
        <v>26.818181818181806</v>
      </c>
      <c r="HB108" s="114">
        <v>5.6547619047618989</v>
      </c>
      <c r="HC108" s="114">
        <v>15.18817204301074</v>
      </c>
      <c r="HD108" s="114">
        <v>17.647058823529399</v>
      </c>
      <c r="HE108" s="114" t="s">
        <v>286</v>
      </c>
      <c r="HF108" s="114" t="s">
        <v>286</v>
      </c>
      <c r="HG108" s="114" t="s">
        <v>286</v>
      </c>
      <c r="HH108" s="114" t="s">
        <v>286</v>
      </c>
      <c r="HI108" s="121" t="s">
        <v>286</v>
      </c>
      <c r="HJ108" s="121" t="s">
        <v>286</v>
      </c>
      <c r="HK108" s="121" t="s">
        <v>286</v>
      </c>
      <c r="HL108" s="121" t="s">
        <v>286</v>
      </c>
      <c r="HM108" s="114" t="s">
        <v>286</v>
      </c>
      <c r="HN108" s="114" t="s">
        <v>286</v>
      </c>
      <c r="HO108" s="114">
        <v>10.767696909272168</v>
      </c>
      <c r="HP108" s="114">
        <v>16.641452344931913</v>
      </c>
      <c r="HQ108" s="122" t="s">
        <v>286</v>
      </c>
      <c r="HR108" s="114">
        <v>9.7986577181208165</v>
      </c>
      <c r="HS108" s="114">
        <v>13.207547169811308</v>
      </c>
      <c r="HT108" s="114">
        <v>11.713455953533378</v>
      </c>
      <c r="HU108" s="114">
        <v>11.792014856081707</v>
      </c>
      <c r="HV108" s="114">
        <v>8.9095744680851165</v>
      </c>
      <c r="HW108" s="114">
        <v>11.301369863013697</v>
      </c>
      <c r="HX108" s="114">
        <v>11.902339776195332</v>
      </c>
      <c r="HY108" s="114">
        <v>8.1277213352684949</v>
      </c>
      <c r="HZ108" s="114">
        <v>12.240437158469932</v>
      </c>
      <c r="IA108" s="114">
        <v>12.219959266802466</v>
      </c>
      <c r="IB108" s="114">
        <v>9.2189500640204791</v>
      </c>
      <c r="IC108" s="114">
        <v>10.883482714468625</v>
      </c>
      <c r="ID108" s="114">
        <v>10.441767068273103</v>
      </c>
      <c r="IE108" s="114">
        <v>7.774390243902439</v>
      </c>
      <c r="IF108" s="114">
        <v>10.510510510510514</v>
      </c>
      <c r="IG108" s="114">
        <v>10.053619302949059</v>
      </c>
      <c r="IH108" s="114">
        <v>7.2669826224328595</v>
      </c>
      <c r="II108" s="114">
        <v>5.2734375000000098</v>
      </c>
      <c r="IJ108" s="114">
        <v>9.5547309833024077</v>
      </c>
      <c r="IK108" s="114">
        <v>8.6666666666666643</v>
      </c>
      <c r="IL108" s="114">
        <v>6.0849598163031109</v>
      </c>
      <c r="IM108" s="114">
        <v>7.2597137014314876</v>
      </c>
      <c r="IN108" s="114">
        <v>9.3294460641399635</v>
      </c>
      <c r="IO108" s="114">
        <v>4.162102957283679</v>
      </c>
      <c r="IP108" s="114">
        <v>7.9754601226993929</v>
      </c>
      <c r="IQ108" s="114">
        <v>6.8035943517329924</v>
      </c>
      <c r="IR108" s="114">
        <v>4.8407643312101865</v>
      </c>
      <c r="IS108" s="114">
        <v>7.2781655034895261</v>
      </c>
      <c r="IT108" s="114">
        <v>7.9147640791476368</v>
      </c>
      <c r="IU108" s="114">
        <v>5.4961832061068643</v>
      </c>
      <c r="IV108" s="114">
        <v>7.1718538565629224</v>
      </c>
      <c r="IW108" s="114">
        <v>5.9936908517350185</v>
      </c>
      <c r="IX108" s="114" t="str">
        <f t="shared" si="127"/>
        <v>--</v>
      </c>
      <c r="IY108" s="114" t="str">
        <f t="shared" si="127"/>
        <v>--</v>
      </c>
      <c r="IZ108" s="114" t="str">
        <f t="shared" si="127"/>
        <v>--</v>
      </c>
      <c r="JA108" s="114" t="str">
        <f t="shared" si="127"/>
        <v>--</v>
      </c>
      <c r="JB108" s="114" t="str">
        <f t="shared" si="127"/>
        <v>--</v>
      </c>
      <c r="JC108" s="114" t="str">
        <f t="shared" si="127"/>
        <v>--</v>
      </c>
      <c r="JD108" s="114" t="str">
        <f t="shared" si="127"/>
        <v>--</v>
      </c>
      <c r="JE108" s="114" t="str">
        <f t="shared" si="127"/>
        <v>--</v>
      </c>
      <c r="JF108" s="114" t="str">
        <f t="shared" si="127"/>
        <v>--</v>
      </c>
      <c r="JG108" s="228">
        <v>4.1775456919060003</v>
      </c>
      <c r="JH108" s="228">
        <v>5.7377049180327901</v>
      </c>
      <c r="JI108" s="228">
        <v>6.6147859922179002</v>
      </c>
      <c r="JJ108" s="228">
        <v>6.8421052631579</v>
      </c>
      <c r="JK108" s="228">
        <v>6.83760683760684</v>
      </c>
      <c r="JL108" s="228">
        <v>5.6537102473498297</v>
      </c>
      <c r="JM108" s="228">
        <v>11.749347258485599</v>
      </c>
      <c r="JN108" s="228">
        <v>12.568306010929</v>
      </c>
      <c r="JO108" s="228">
        <v>11.673151750972799</v>
      </c>
      <c r="JP108" s="228">
        <v>12.105263157894701</v>
      </c>
      <c r="JQ108" s="228">
        <v>10.826210826210801</v>
      </c>
      <c r="JR108" s="228">
        <v>12.3674911660777</v>
      </c>
      <c r="JS108" s="228">
        <v>13.8743455497382</v>
      </c>
      <c r="JT108" s="228">
        <v>10.109289617486301</v>
      </c>
      <c r="JU108" s="228">
        <v>9.3385214007782107</v>
      </c>
      <c r="JV108" s="228">
        <v>13.157894736842101</v>
      </c>
      <c r="JW108" s="228">
        <v>10.5413105413105</v>
      </c>
      <c r="JX108" s="228">
        <v>6.00706713780919</v>
      </c>
      <c r="JY108" s="228">
        <v>8.59375</v>
      </c>
      <c r="JZ108" s="228">
        <v>10.958904109589</v>
      </c>
      <c r="KA108" s="228">
        <v>14.396887159533099</v>
      </c>
      <c r="KB108" s="257">
        <v>8.1578947368421098</v>
      </c>
      <c r="KC108" s="257">
        <v>9.9715099715099704</v>
      </c>
      <c r="KD108" s="257">
        <v>10.6382978723404</v>
      </c>
      <c r="KE108" s="228">
        <v>3.5989717223650399</v>
      </c>
      <c r="KF108" s="128" t="str">
        <f t="shared" si="78"/>
        <v>--</v>
      </c>
      <c r="KG108" s="228">
        <v>8.1712062256809297</v>
      </c>
      <c r="KH108" s="228">
        <v>1.0416666666666701</v>
      </c>
      <c r="KI108" s="128" t="str">
        <f t="shared" si="79"/>
        <v>--</v>
      </c>
      <c r="KJ108" s="228">
        <v>5.6140350877192997</v>
      </c>
      <c r="KK108" s="228">
        <v>5.6847545219638196</v>
      </c>
      <c r="KL108" s="228">
        <v>6.2330623306233104</v>
      </c>
      <c r="KM108" s="228">
        <v>5.8365758754863801</v>
      </c>
      <c r="KN108" s="228">
        <v>5.46875</v>
      </c>
      <c r="KO108" s="228">
        <v>4.5325779036827196</v>
      </c>
      <c r="KP108" s="228">
        <v>7.0422535211267601</v>
      </c>
      <c r="KQ108" s="230">
        <v>7.0844686648501298</v>
      </c>
      <c r="KR108" s="230">
        <v>4.5822102425875997</v>
      </c>
      <c r="KS108" s="230">
        <v>11.202185792349701</v>
      </c>
      <c r="KT108" s="230">
        <v>9.7035040431266797</v>
      </c>
      <c r="KU108" s="230">
        <v>18.082191780821901</v>
      </c>
      <c r="KV108" s="230">
        <v>11.351351351351299</v>
      </c>
      <c r="KW108" s="230">
        <v>4.6575342465753398</v>
      </c>
      <c r="KX108" s="230">
        <v>4.0431266846361202</v>
      </c>
      <c r="KY108" s="128" t="str">
        <f t="shared" si="119"/>
        <v>--</v>
      </c>
      <c r="KZ108" s="128" t="str">
        <f t="shared" si="119"/>
        <v>--</v>
      </c>
      <c r="LA108" s="230">
        <v>3.5616438356164402</v>
      </c>
      <c r="LB108" s="128" t="str">
        <f t="shared" si="126"/>
        <v>--</v>
      </c>
      <c r="LC108" s="292">
        <v>31.853785900783297</v>
      </c>
      <c r="LD108" s="292">
        <v>19.696969696969692</v>
      </c>
      <c r="LE108" s="292">
        <v>16.752577319587626</v>
      </c>
      <c r="LF108" s="292">
        <v>3.7174721189591096</v>
      </c>
      <c r="LG108" s="292">
        <v>27.127659574468087</v>
      </c>
      <c r="LH108" s="292">
        <v>17.737789203084834</v>
      </c>
      <c r="LI108" s="292">
        <v>11.570247933884295</v>
      </c>
      <c r="LJ108" s="292">
        <v>6.25</v>
      </c>
      <c r="LK108" s="391">
        <v>33.796296296296305</v>
      </c>
      <c r="LL108" s="392">
        <v>22.666666666666671</v>
      </c>
      <c r="LM108" s="392">
        <v>13.181818181818185</v>
      </c>
      <c r="LN108" s="392">
        <v>8.1967213114754145</v>
      </c>
      <c r="LO108" s="391">
        <v>22.513089005235599</v>
      </c>
      <c r="LP108" s="392">
        <v>15.365239294710337</v>
      </c>
      <c r="LQ108" s="392">
        <v>11.311053984575835</v>
      </c>
      <c r="LR108" s="392">
        <v>4.8327137546468375</v>
      </c>
      <c r="LS108" s="392">
        <v>18.13333333333334</v>
      </c>
      <c r="LT108" s="392">
        <v>14.358974358974361</v>
      </c>
      <c r="LU108" s="392">
        <v>12.121212121212121</v>
      </c>
      <c r="LV108" s="392">
        <v>5.2083333333333339</v>
      </c>
      <c r="LW108" s="392">
        <v>25.000000000000004</v>
      </c>
      <c r="LX108" s="392">
        <v>25.333333333333321</v>
      </c>
      <c r="LY108" s="392">
        <v>15.454545454545457</v>
      </c>
      <c r="LZ108" s="392">
        <v>8.1967213114754109</v>
      </c>
      <c r="MA108" s="391">
        <v>42.7083333333334</v>
      </c>
      <c r="MB108" s="392">
        <v>31.898734177215186</v>
      </c>
      <c r="MC108" s="392">
        <v>26.753246753246771</v>
      </c>
      <c r="MD108" s="392">
        <v>22.388059701492544</v>
      </c>
      <c r="ME108" s="392">
        <v>37.665782493368702</v>
      </c>
      <c r="MF108" s="392">
        <v>31.025641025641011</v>
      </c>
      <c r="MG108" s="392">
        <v>26.446280991735559</v>
      </c>
      <c r="MH108" s="392">
        <v>21.527777777777782</v>
      </c>
      <c r="MI108" s="392">
        <v>46.046511627906973</v>
      </c>
      <c r="MJ108" s="392">
        <v>38.565022421524681</v>
      </c>
      <c r="MK108" s="392">
        <v>29.680365296803654</v>
      </c>
      <c r="ML108" s="392">
        <v>27.322404371584703</v>
      </c>
      <c r="MM108" s="378" t="str">
        <f t="shared" si="82"/>
        <v>--</v>
      </c>
      <c r="MN108" s="392">
        <v>21.662468513853913</v>
      </c>
      <c r="MO108" s="392">
        <v>19.230769230769234</v>
      </c>
      <c r="MP108" s="392">
        <v>19.776119402985088</v>
      </c>
      <c r="MQ108" s="378" t="str">
        <f t="shared" si="83"/>
        <v>--</v>
      </c>
      <c r="MR108" s="392">
        <v>22.365038560411318</v>
      </c>
      <c r="MS108" s="392">
        <v>20.110192837465561</v>
      </c>
      <c r="MT108" s="392">
        <v>18.750000000000021</v>
      </c>
      <c r="MU108" s="378" t="str">
        <f t="shared" si="84"/>
        <v>--</v>
      </c>
      <c r="MV108" s="392">
        <v>33.333333333333357</v>
      </c>
      <c r="MW108" s="392">
        <v>27.064220183486235</v>
      </c>
      <c r="MX108" s="392">
        <v>21.311475409836071</v>
      </c>
      <c r="MY108" s="391">
        <v>33.769633507853428</v>
      </c>
      <c r="MZ108" s="392">
        <v>29.292929292929291</v>
      </c>
      <c r="NA108" s="392">
        <v>20.308483290488439</v>
      </c>
      <c r="NB108" s="392">
        <v>17.843866171003732</v>
      </c>
      <c r="NC108" s="392">
        <v>35.733333333333363</v>
      </c>
      <c r="ND108" s="392">
        <v>38.205128205128183</v>
      </c>
      <c r="NE108" s="392">
        <v>26.170798898071634</v>
      </c>
      <c r="NF108" s="392">
        <v>22.222222222222232</v>
      </c>
      <c r="NG108" s="392">
        <v>46.478873239436631</v>
      </c>
      <c r="NH108" s="392">
        <v>36.444444444444485</v>
      </c>
      <c r="NI108" s="392">
        <v>29.545454545454554</v>
      </c>
      <c r="NJ108" s="392">
        <v>21.857923497267759</v>
      </c>
      <c r="NK108" s="391">
        <v>14.882506527415137</v>
      </c>
      <c r="NL108" s="392">
        <v>12.121212121212116</v>
      </c>
      <c r="NM108" s="392">
        <v>7.7120822622107905</v>
      </c>
      <c r="NN108" s="392">
        <v>4.8327137546468393</v>
      </c>
      <c r="NO108" s="392">
        <v>12.600536193029489</v>
      </c>
      <c r="NP108" s="392">
        <v>13.589743589743586</v>
      </c>
      <c r="NQ108" s="392">
        <v>11.5702479338843</v>
      </c>
      <c r="NR108" s="392">
        <v>2.7777777777777795</v>
      </c>
      <c r="NS108" s="392">
        <v>13.824884792626731</v>
      </c>
      <c r="NT108" s="392">
        <v>11.555555555555557</v>
      </c>
      <c r="NU108" s="392">
        <v>8.1818181818181852</v>
      </c>
      <c r="NV108" s="392">
        <v>3.2608695652173916</v>
      </c>
      <c r="NW108" s="391">
        <v>7.8328981723237616</v>
      </c>
      <c r="NX108" s="392">
        <v>11.083123425692692</v>
      </c>
      <c r="NY108" s="392">
        <v>9.2544987146529465</v>
      </c>
      <c r="NZ108" s="392">
        <v>4.1044776119402977</v>
      </c>
      <c r="OA108" s="392">
        <v>8.5790884718498628</v>
      </c>
      <c r="OB108" s="392">
        <v>11.538461538461542</v>
      </c>
      <c r="OC108" s="392">
        <v>11.294765840220379</v>
      </c>
      <c r="OD108" s="392">
        <v>5.9027777777777795</v>
      </c>
      <c r="OE108" s="392">
        <v>7.7981651376146779</v>
      </c>
      <c r="OF108" s="392">
        <v>15.624999999999996</v>
      </c>
      <c r="OG108" s="392">
        <v>10.958904109589044</v>
      </c>
      <c r="OH108" s="392">
        <v>7.0652173913043486</v>
      </c>
      <c r="OI108" s="391">
        <v>9.9737532808398939</v>
      </c>
      <c r="OJ108" s="392">
        <v>10.606060606060611</v>
      </c>
      <c r="OK108" s="392">
        <v>6.1696658097686372</v>
      </c>
      <c r="OL108" s="392">
        <v>5.2238805970149258</v>
      </c>
      <c r="OM108" s="392">
        <v>11.528150134048255</v>
      </c>
      <c r="ON108" s="392">
        <v>12.051282051282042</v>
      </c>
      <c r="OO108" s="392">
        <v>8.815426997245174</v>
      </c>
      <c r="OP108" s="392">
        <v>6.2500000000000036</v>
      </c>
      <c r="OQ108" s="392">
        <v>12.962962962962964</v>
      </c>
      <c r="OR108" s="392">
        <v>11.111111111111111</v>
      </c>
      <c r="OS108" s="392">
        <v>9.5454545454545467</v>
      </c>
      <c r="OT108" s="392">
        <v>7.6086956521739157</v>
      </c>
      <c r="OU108" s="378" t="str">
        <f t="shared" si="85"/>
        <v>--</v>
      </c>
      <c r="OV108" s="392">
        <v>13.383838383838391</v>
      </c>
      <c r="OW108" s="392">
        <v>8.7403598971722367</v>
      </c>
      <c r="OX108" s="392">
        <v>9.293680297397767</v>
      </c>
      <c r="OY108" s="378" t="str">
        <f t="shared" si="86"/>
        <v>--</v>
      </c>
      <c r="OZ108" s="392">
        <v>9.2544987146529518</v>
      </c>
      <c r="PA108" s="392">
        <v>14.876033057851245</v>
      </c>
      <c r="PB108" s="392">
        <v>8.3333333333333428</v>
      </c>
      <c r="PC108" s="378" t="str">
        <f t="shared" si="87"/>
        <v>--</v>
      </c>
      <c r="PD108" s="392">
        <v>11.607142857142856</v>
      </c>
      <c r="PE108" s="392">
        <v>15.909090909090914</v>
      </c>
      <c r="PF108" s="392">
        <v>8.6956521739130483</v>
      </c>
      <c r="PG108" s="391">
        <v>14.92146596858638</v>
      </c>
      <c r="PH108" s="392">
        <v>13.959390862944172</v>
      </c>
      <c r="PI108" s="392">
        <v>8.2262210796915181</v>
      </c>
      <c r="PJ108" s="392">
        <v>7.8066914498141253</v>
      </c>
      <c r="PK108" s="392">
        <v>16.085790884718488</v>
      </c>
      <c r="PL108" s="392">
        <v>14.395886889460163</v>
      </c>
      <c r="PM108" s="392">
        <v>14.600550964187315</v>
      </c>
      <c r="PN108" s="392">
        <v>7.9861111111111081</v>
      </c>
      <c r="PO108" s="392">
        <v>13.084112149532707</v>
      </c>
      <c r="PP108" s="392">
        <v>17.040358744394631</v>
      </c>
      <c r="PQ108" s="392">
        <v>13.181818181818183</v>
      </c>
      <c r="PR108" s="392">
        <v>8.1521739130434767</v>
      </c>
      <c r="PS108" s="391">
        <v>6.5420560747663572</v>
      </c>
      <c r="PT108" s="392">
        <v>7.619047619047624</v>
      </c>
      <c r="PU108" s="392">
        <v>8.7804878048780495</v>
      </c>
      <c r="PV108" s="392">
        <v>3.3519553072625703</v>
      </c>
      <c r="PW108" s="391">
        <v>12.616822429906541</v>
      </c>
      <c r="PX108" s="392">
        <v>14.285714285714288</v>
      </c>
      <c r="PY108" s="392">
        <v>14.563106796116505</v>
      </c>
      <c r="PZ108" s="392">
        <v>10.055865921787714</v>
      </c>
      <c r="QA108" s="391">
        <v>18.779342723004707</v>
      </c>
      <c r="QB108" s="392">
        <v>18.957345971563985</v>
      </c>
      <c r="QC108" s="392">
        <v>11.650485436893208</v>
      </c>
      <c r="QD108" s="392">
        <v>7.2625698324022379</v>
      </c>
      <c r="QE108" s="391">
        <v>3.7383177570093462</v>
      </c>
      <c r="QF108" s="392">
        <v>9.5238095238095273</v>
      </c>
      <c r="QG108" s="392">
        <v>7.2815533980582572</v>
      </c>
      <c r="QH108" s="392">
        <v>9.5505617977528114</v>
      </c>
      <c r="QI108" s="391">
        <v>14.441416893732963</v>
      </c>
      <c r="QJ108" s="392">
        <v>11.886304909560724</v>
      </c>
      <c r="QK108" s="392">
        <v>17.379679144385047</v>
      </c>
      <c r="QL108" s="392">
        <v>15.116279069767446</v>
      </c>
      <c r="QM108" s="378" t="str">
        <f t="shared" si="88"/>
        <v>--</v>
      </c>
      <c r="QN108" s="392">
        <v>14.843750000000007</v>
      </c>
      <c r="QO108" s="392">
        <v>17.280453257790366</v>
      </c>
      <c r="QP108" s="392">
        <v>12.631578947368435</v>
      </c>
      <c r="QQ108" s="378" t="str">
        <f t="shared" si="89"/>
        <v>--</v>
      </c>
      <c r="QR108" s="392">
        <v>19.718309859154928</v>
      </c>
      <c r="QS108" s="392">
        <v>23.902439024390258</v>
      </c>
      <c r="QT108" s="392">
        <v>14.044943820224713</v>
      </c>
      <c r="QU108" s="391">
        <v>10.655737704918044</v>
      </c>
      <c r="QV108" s="392">
        <v>10.539845758354749</v>
      </c>
      <c r="QW108" s="392">
        <v>10.298102981029812</v>
      </c>
      <c r="QX108" s="392">
        <v>10.546875</v>
      </c>
      <c r="QY108" s="378" t="str">
        <f t="shared" si="90"/>
        <v>--</v>
      </c>
      <c r="QZ108" s="392">
        <v>12.532637075718016</v>
      </c>
      <c r="RA108" s="392">
        <v>14.24501424501425</v>
      </c>
      <c r="RB108" s="392">
        <v>9.1228070175438631</v>
      </c>
      <c r="RC108" s="378" t="str">
        <f t="shared" si="91"/>
        <v>--</v>
      </c>
      <c r="RD108" s="392">
        <v>14.953271028037383</v>
      </c>
      <c r="RE108" s="392">
        <v>19.117647058823529</v>
      </c>
      <c r="RF108" s="392">
        <v>11.235955056179781</v>
      </c>
    </row>
    <row r="109" spans="1:475" ht="13.8" thickBot="1" x14ac:dyDescent="0.3">
      <c r="A109" s="114" t="str">
        <f t="shared" si="120"/>
        <v>--</v>
      </c>
      <c r="B109" s="96" t="s">
        <v>185</v>
      </c>
      <c r="C109" s="96">
        <v>31.885714285714297</v>
      </c>
      <c r="D109" s="114">
        <v>30.398322851153036</v>
      </c>
      <c r="E109" s="114">
        <v>12.383900928792574</v>
      </c>
      <c r="F109" s="114">
        <v>28.170594837261522</v>
      </c>
      <c r="G109" s="114">
        <v>27.21774193548389</v>
      </c>
      <c r="H109" s="114">
        <v>15.593705293276107</v>
      </c>
      <c r="I109" s="114">
        <v>26.411960132890389</v>
      </c>
      <c r="J109" s="114">
        <v>24.999999999999979</v>
      </c>
      <c r="K109" s="114">
        <v>18.760757314974171</v>
      </c>
      <c r="L109" s="114">
        <v>26.129943502824858</v>
      </c>
      <c r="M109" s="114">
        <v>22.732362821948485</v>
      </c>
      <c r="N109" s="114">
        <v>14.609929078014183</v>
      </c>
      <c r="O109" s="114">
        <v>30.320699708454804</v>
      </c>
      <c r="P109" s="114">
        <v>19.52580195258021</v>
      </c>
      <c r="Q109" s="114">
        <v>13.84820239680427</v>
      </c>
      <c r="R109" s="114">
        <v>62.785388127853849</v>
      </c>
      <c r="S109" s="114">
        <v>51.097178683385586</v>
      </c>
      <c r="T109" s="114">
        <v>23.647604327666155</v>
      </c>
      <c r="U109" s="114">
        <v>65.401785714285623</v>
      </c>
      <c r="V109" s="114">
        <v>48.686868686868706</v>
      </c>
      <c r="W109" s="114">
        <v>30.758226037196032</v>
      </c>
      <c r="X109" s="114">
        <v>55.537190082644607</v>
      </c>
      <c r="Y109" s="114">
        <v>47.720797720797734</v>
      </c>
      <c r="Z109" s="114">
        <v>30.344827586206868</v>
      </c>
      <c r="AA109" s="114">
        <v>59.463276836158187</v>
      </c>
      <c r="AB109" s="114">
        <v>47.544642857142861</v>
      </c>
      <c r="AC109" s="114">
        <v>30.156472261735427</v>
      </c>
      <c r="AD109" s="114">
        <v>58.515283842794794</v>
      </c>
      <c r="AE109" s="114">
        <v>40.611961057023649</v>
      </c>
      <c r="AF109" s="114">
        <v>24.533333333333335</v>
      </c>
      <c r="AG109" s="114">
        <v>46.788990825688082</v>
      </c>
      <c r="AH109" s="114">
        <v>31.132075471698105</v>
      </c>
      <c r="AI109" s="114">
        <v>10.526315789473669</v>
      </c>
      <c r="AJ109" s="114">
        <v>47.256438969764822</v>
      </c>
      <c r="AK109" s="114">
        <v>29.989868287740624</v>
      </c>
      <c r="AL109" s="114">
        <v>17.503586800573899</v>
      </c>
      <c r="AM109" s="114">
        <v>45.348837209302324</v>
      </c>
      <c r="AN109" s="114">
        <v>29.142857142857135</v>
      </c>
      <c r="AO109" s="114">
        <v>17.728055077452677</v>
      </c>
      <c r="AP109" s="114">
        <v>46.826516220028196</v>
      </c>
      <c r="AQ109" s="114">
        <v>29.504504504504503</v>
      </c>
      <c r="AR109" s="114">
        <v>18.945868945868941</v>
      </c>
      <c r="AS109" s="114">
        <v>45.772594752186542</v>
      </c>
      <c r="AT109" s="114">
        <v>25.139664804469255</v>
      </c>
      <c r="AU109" s="114">
        <v>14.496644295302019</v>
      </c>
      <c r="AV109" s="114" t="s">
        <v>286</v>
      </c>
      <c r="AW109" s="114" t="s">
        <v>286</v>
      </c>
      <c r="AX109" s="114" t="s">
        <v>286</v>
      </c>
      <c r="AY109" s="114" t="s">
        <v>286</v>
      </c>
      <c r="AZ109" s="114" t="s">
        <v>286</v>
      </c>
      <c r="BA109" s="114" t="s">
        <v>286</v>
      </c>
      <c r="BB109" s="114" t="s">
        <v>286</v>
      </c>
      <c r="BC109" s="114" t="s">
        <v>286</v>
      </c>
      <c r="BD109" s="114" t="s">
        <v>286</v>
      </c>
      <c r="BE109" s="114" t="s">
        <v>286</v>
      </c>
      <c r="BF109" s="114">
        <v>20.739910313901358</v>
      </c>
      <c r="BG109" s="114">
        <v>19.00709219858156</v>
      </c>
      <c r="BH109" s="114" t="s">
        <v>286</v>
      </c>
      <c r="BI109" s="114">
        <v>18.934081346423561</v>
      </c>
      <c r="BJ109" s="114">
        <v>18.291054739652861</v>
      </c>
      <c r="BK109" s="114" t="s">
        <v>286</v>
      </c>
      <c r="BL109" s="114" t="s">
        <v>286</v>
      </c>
      <c r="BM109" s="114" t="s">
        <v>286</v>
      </c>
      <c r="BN109" s="114" t="s">
        <v>286</v>
      </c>
      <c r="BO109" s="114" t="s">
        <v>286</v>
      </c>
      <c r="BP109" s="114" t="s">
        <v>286</v>
      </c>
      <c r="BQ109" s="114" t="s">
        <v>286</v>
      </c>
      <c r="BR109" s="114" t="s">
        <v>286</v>
      </c>
      <c r="BS109" s="114" t="s">
        <v>286</v>
      </c>
      <c r="BT109" s="114" t="s">
        <v>286</v>
      </c>
      <c r="BU109" s="114">
        <v>27.690582959641254</v>
      </c>
      <c r="BV109" s="114">
        <v>21.843971631205669</v>
      </c>
      <c r="BW109" s="114" t="s">
        <v>286</v>
      </c>
      <c r="BX109" s="114">
        <v>27.05718270571829</v>
      </c>
      <c r="BY109" s="114">
        <v>24.833110814419207</v>
      </c>
      <c r="BZ109" s="114">
        <v>34.19282511210757</v>
      </c>
      <c r="CA109" s="114">
        <v>40.270551508844932</v>
      </c>
      <c r="CB109" s="114">
        <v>29.612403100775186</v>
      </c>
      <c r="CC109" s="114">
        <v>45.984598459845976</v>
      </c>
      <c r="CD109" s="114">
        <v>43.812375249501052</v>
      </c>
      <c r="CE109" s="114">
        <v>32.336182336182326</v>
      </c>
      <c r="CF109" s="114">
        <v>42.644628099173573</v>
      </c>
      <c r="CG109" s="114">
        <v>42.95774647887329</v>
      </c>
      <c r="CH109" s="114">
        <v>29.310344827586206</v>
      </c>
      <c r="CI109" s="114">
        <v>36.067892503536079</v>
      </c>
      <c r="CJ109" s="114">
        <v>31.818181818181785</v>
      </c>
      <c r="CK109" s="114">
        <v>24.186704384724191</v>
      </c>
      <c r="CL109" s="114">
        <v>35.673352435530113</v>
      </c>
      <c r="CM109" s="114">
        <v>29.126213592232997</v>
      </c>
      <c r="CN109" s="114">
        <v>24.367509986684411</v>
      </c>
      <c r="CO109" s="114">
        <v>8.6659064994298785</v>
      </c>
      <c r="CP109" s="114">
        <v>13.778705636743222</v>
      </c>
      <c r="CQ109" s="114">
        <v>12.149532710280372</v>
      </c>
      <c r="CR109" s="114">
        <v>9.3541202672605621</v>
      </c>
      <c r="CS109" s="114">
        <v>9.5285857572718182</v>
      </c>
      <c r="CT109" s="114">
        <v>10.601719197707741</v>
      </c>
      <c r="CU109" s="114">
        <v>8.319467554076537</v>
      </c>
      <c r="CV109" s="114">
        <v>11.189801699716705</v>
      </c>
      <c r="CW109" s="114">
        <v>11.744386873920547</v>
      </c>
      <c r="CX109" s="114">
        <v>9.1569767441860375</v>
      </c>
      <c r="CY109" s="114">
        <v>9.2134831460674089</v>
      </c>
      <c r="CZ109" s="114">
        <v>12.75071633237823</v>
      </c>
      <c r="DA109" s="114">
        <v>9.7072419106317529</v>
      </c>
      <c r="DB109" s="114">
        <v>11.412268188302418</v>
      </c>
      <c r="DC109" s="114">
        <v>9.1280653950953692</v>
      </c>
      <c r="DD109" s="114" t="s">
        <v>286</v>
      </c>
      <c r="DE109" s="114" t="s">
        <v>286</v>
      </c>
      <c r="DF109" s="114" t="s">
        <v>286</v>
      </c>
      <c r="DG109" s="114" t="s">
        <v>286</v>
      </c>
      <c r="DH109" s="114" t="s">
        <v>286</v>
      </c>
      <c r="DI109" s="114" t="s">
        <v>286</v>
      </c>
      <c r="DJ109" s="114" t="s">
        <v>286</v>
      </c>
      <c r="DK109" s="114" t="s">
        <v>286</v>
      </c>
      <c r="DL109" s="114" t="s">
        <v>286</v>
      </c>
      <c r="DM109" s="114">
        <v>59.574468085106361</v>
      </c>
      <c r="DN109" s="114">
        <v>43.126385809312616</v>
      </c>
      <c r="DO109" s="114">
        <v>33.239038189533254</v>
      </c>
      <c r="DP109" s="114">
        <v>58.815028901734131</v>
      </c>
      <c r="DQ109" s="114">
        <v>42.777777777777786</v>
      </c>
      <c r="DR109" s="114">
        <v>30.307076101468642</v>
      </c>
      <c r="DS109" s="114" t="s">
        <v>286</v>
      </c>
      <c r="DT109" s="114" t="s">
        <v>286</v>
      </c>
      <c r="DU109" s="114" t="s">
        <v>286</v>
      </c>
      <c r="DV109" s="114" t="s">
        <v>286</v>
      </c>
      <c r="DW109" s="114" t="s">
        <v>286</v>
      </c>
      <c r="DX109" s="114" t="s">
        <v>286</v>
      </c>
      <c r="DY109" s="114" t="s">
        <v>286</v>
      </c>
      <c r="DZ109" s="114" t="s">
        <v>286</v>
      </c>
      <c r="EA109" s="114" t="s">
        <v>286</v>
      </c>
      <c r="EB109" s="114">
        <v>46.468926553672304</v>
      </c>
      <c r="EC109" s="114">
        <v>48.437500000000078</v>
      </c>
      <c r="ED109" s="114">
        <v>40.509915014164321</v>
      </c>
      <c r="EE109" s="114">
        <v>46.870451237263481</v>
      </c>
      <c r="EF109" s="114">
        <v>47.983310152990306</v>
      </c>
      <c r="EG109" s="114">
        <v>37.70053475935827</v>
      </c>
      <c r="EH109" s="114">
        <v>3.3594624860022417</v>
      </c>
      <c r="EI109" s="114">
        <v>11.77083333333333</v>
      </c>
      <c r="EJ109" s="114">
        <v>7.7519379844961307</v>
      </c>
      <c r="EK109" s="114">
        <v>4.3093922651933649</v>
      </c>
      <c r="EL109" s="114">
        <v>8.8999999999999968</v>
      </c>
      <c r="EM109" s="114">
        <v>6.6856330014224739</v>
      </c>
      <c r="EN109" s="114">
        <v>3.1147540983606539</v>
      </c>
      <c r="EO109" s="114">
        <v>8.2981715893108259</v>
      </c>
      <c r="EP109" s="114">
        <v>9.3103448275861975</v>
      </c>
      <c r="EQ109" s="114">
        <v>3.3660589060308537</v>
      </c>
      <c r="ER109" s="114">
        <v>5.3097345132743348</v>
      </c>
      <c r="ES109" s="114">
        <v>7.2237960339943355</v>
      </c>
      <c r="ET109" s="114">
        <v>3.4383954154727796</v>
      </c>
      <c r="EU109" s="114">
        <v>5.817174515235453</v>
      </c>
      <c r="EV109" s="114">
        <v>7.1904127829560673</v>
      </c>
      <c r="EW109" s="114">
        <v>8.8474970896391092</v>
      </c>
      <c r="EX109" s="114">
        <v>12.59338313767341</v>
      </c>
      <c r="EY109" s="114">
        <v>6.0653188180404305</v>
      </c>
      <c r="EZ109" s="114">
        <v>9.2427616926503404</v>
      </c>
      <c r="FA109" s="114">
        <v>9.8393574297188753</v>
      </c>
      <c r="FB109" s="114">
        <v>6.1604584527220654</v>
      </c>
      <c r="FC109" s="114">
        <v>8.6522462562395965</v>
      </c>
      <c r="FD109" s="114">
        <v>11.206896551724135</v>
      </c>
      <c r="FE109" s="114">
        <v>9.0753424657534243</v>
      </c>
      <c r="FF109" s="114">
        <v>6.9800569800569852</v>
      </c>
      <c r="FG109" s="114">
        <v>9.2134831460674143</v>
      </c>
      <c r="FH109" s="114">
        <v>5.2781740370898618</v>
      </c>
      <c r="FI109" s="114">
        <v>11.031518624641834</v>
      </c>
      <c r="FJ109" s="114">
        <v>8.2748948106591858</v>
      </c>
      <c r="FK109" s="114">
        <v>6.8918918918918886</v>
      </c>
      <c r="FL109" s="114">
        <v>20.114942528735643</v>
      </c>
      <c r="FM109" s="114">
        <v>30.760986066452269</v>
      </c>
      <c r="FN109" s="114">
        <v>24.531249999999975</v>
      </c>
      <c r="FO109" s="114">
        <v>18.100558659217835</v>
      </c>
      <c r="FP109" s="114">
        <v>24.9496981891348</v>
      </c>
      <c r="FQ109" s="114">
        <v>21.316165951359054</v>
      </c>
      <c r="FR109" s="114">
        <v>18.697829716193667</v>
      </c>
      <c r="FS109" s="114">
        <v>23.816355810616937</v>
      </c>
      <c r="FT109" s="114">
        <v>19.415807560137498</v>
      </c>
      <c r="FU109" s="114">
        <v>12.393162393162397</v>
      </c>
      <c r="FV109" s="114">
        <v>13.723284589426315</v>
      </c>
      <c r="FW109" s="114">
        <v>12.410841654778887</v>
      </c>
      <c r="FX109" s="114">
        <v>13.112391930835738</v>
      </c>
      <c r="FY109" s="114">
        <v>11.673699015471181</v>
      </c>
      <c r="FZ109" s="114">
        <v>11.653116531165313</v>
      </c>
      <c r="GA109" s="114">
        <v>38.292964244521301</v>
      </c>
      <c r="GB109" s="114">
        <v>41.113490364025701</v>
      </c>
      <c r="GC109" s="114">
        <v>22.585669781931472</v>
      </c>
      <c r="GD109" s="114">
        <v>36.800894854586161</v>
      </c>
      <c r="GE109" s="114">
        <v>34.138972809667628</v>
      </c>
      <c r="GF109" s="114">
        <v>23.428571428571427</v>
      </c>
      <c r="GG109" s="114">
        <v>33.500837520938028</v>
      </c>
      <c r="GH109" s="114">
        <v>32.32323232323234</v>
      </c>
      <c r="GI109" s="114">
        <v>20.10309278350514</v>
      </c>
      <c r="GJ109" s="114">
        <v>28.857142857142851</v>
      </c>
      <c r="GK109" s="114">
        <v>24.719101123595507</v>
      </c>
      <c r="GL109" s="114">
        <v>17.697841726618698</v>
      </c>
      <c r="GM109" s="114">
        <v>34.397677793904251</v>
      </c>
      <c r="GN109" s="114">
        <v>19.436619718309863</v>
      </c>
      <c r="GO109" s="114">
        <v>14.709851551956808</v>
      </c>
      <c r="GP109" s="114">
        <v>10.034602076124552</v>
      </c>
      <c r="GQ109" s="114">
        <v>25.107296137339041</v>
      </c>
      <c r="GR109" s="114">
        <v>19.968798751950079</v>
      </c>
      <c r="GS109" s="114">
        <v>8.6666666666666785</v>
      </c>
      <c r="GT109" s="114">
        <v>26.532663316582912</v>
      </c>
      <c r="GU109" s="114">
        <v>20.545977011494262</v>
      </c>
      <c r="GV109" s="114">
        <v>6.1461794019933489</v>
      </c>
      <c r="GW109" s="114">
        <v>18.985507246376823</v>
      </c>
      <c r="GX109" s="114">
        <v>19.65517241379311</v>
      </c>
      <c r="GY109" s="114">
        <v>4.9928673323823114</v>
      </c>
      <c r="GZ109" s="114">
        <v>15.653153153153168</v>
      </c>
      <c r="HA109" s="114">
        <v>16.428571428571423</v>
      </c>
      <c r="HB109" s="114">
        <v>6.8017366136034703</v>
      </c>
      <c r="HC109" s="114">
        <v>9.8730606488011325</v>
      </c>
      <c r="HD109" s="114">
        <v>17.924528301886795</v>
      </c>
      <c r="HE109" s="114" t="s">
        <v>286</v>
      </c>
      <c r="HF109" s="114" t="s">
        <v>286</v>
      </c>
      <c r="HG109" s="114" t="s">
        <v>286</v>
      </c>
      <c r="HH109" s="114" t="s">
        <v>286</v>
      </c>
      <c r="HI109" s="121" t="s">
        <v>286</v>
      </c>
      <c r="HJ109" s="121" t="s">
        <v>286</v>
      </c>
      <c r="HK109" s="121" t="s">
        <v>286</v>
      </c>
      <c r="HL109" s="121" t="s">
        <v>286</v>
      </c>
      <c r="HM109" s="114" t="s">
        <v>286</v>
      </c>
      <c r="HN109" s="114" t="s">
        <v>286</v>
      </c>
      <c r="HO109" s="114">
        <v>10.496613995485319</v>
      </c>
      <c r="HP109" s="114">
        <v>12.714285714285703</v>
      </c>
      <c r="HQ109" s="122" t="s">
        <v>286</v>
      </c>
      <c r="HR109" s="114">
        <v>9.5441595441595393</v>
      </c>
      <c r="HS109" s="114">
        <v>13.207547169811315</v>
      </c>
      <c r="HT109" s="114">
        <v>11.91294387170676</v>
      </c>
      <c r="HU109" s="114">
        <v>12.790697674418595</v>
      </c>
      <c r="HV109" s="114">
        <v>8.0996884735202492</v>
      </c>
      <c r="HW109" s="114">
        <v>13.422818791946309</v>
      </c>
      <c r="HX109" s="114">
        <v>9.8790322580645125</v>
      </c>
      <c r="HY109" s="114">
        <v>8.5836909871244806</v>
      </c>
      <c r="HZ109" s="114">
        <v>13.659359190556492</v>
      </c>
      <c r="IA109" s="114">
        <v>10.729613733905591</v>
      </c>
      <c r="IB109" s="114">
        <v>6.5404475043029269</v>
      </c>
      <c r="IC109" s="114">
        <v>11.874105865522184</v>
      </c>
      <c r="ID109" s="114">
        <v>11.651583710407239</v>
      </c>
      <c r="IE109" s="114">
        <v>7.7363896848137417</v>
      </c>
      <c r="IF109" s="114">
        <v>14.264919941775824</v>
      </c>
      <c r="IG109" s="114">
        <v>7.8571428571428648</v>
      </c>
      <c r="IH109" s="114">
        <v>9.0540540540540579</v>
      </c>
      <c r="II109" s="114">
        <v>5.8620689655172384</v>
      </c>
      <c r="IJ109" s="114">
        <v>9.1005291005291067</v>
      </c>
      <c r="IK109" s="114">
        <v>6.9984447900466593</v>
      </c>
      <c r="IL109" s="114">
        <v>6.6292134831460645</v>
      </c>
      <c r="IM109" s="114">
        <v>8.4008097165991984</v>
      </c>
      <c r="IN109" s="114">
        <v>7.4391988555078647</v>
      </c>
      <c r="IO109" s="114">
        <v>4.9152542372881332</v>
      </c>
      <c r="IP109" s="114">
        <v>7.6479076479076458</v>
      </c>
      <c r="IQ109" s="114">
        <v>7.5471698113207548</v>
      </c>
      <c r="IR109" s="114">
        <v>6.6187050359712254</v>
      </c>
      <c r="IS109" s="114">
        <v>8.1264108352144593</v>
      </c>
      <c r="IT109" s="114">
        <v>7.6813655761024267</v>
      </c>
      <c r="IU109" s="114">
        <v>6.2500000000000027</v>
      </c>
      <c r="IV109" s="114">
        <v>8.428571428571427</v>
      </c>
      <c r="IW109" s="114">
        <v>9.4722598105548013</v>
      </c>
      <c r="IX109" s="114" t="str">
        <f t="shared" si="127"/>
        <v>--</v>
      </c>
      <c r="IY109" s="114" t="str">
        <f t="shared" si="127"/>
        <v>--</v>
      </c>
      <c r="IZ109" s="114" t="str">
        <f t="shared" si="127"/>
        <v>--</v>
      </c>
      <c r="JA109" s="114" t="str">
        <f t="shared" si="127"/>
        <v>--</v>
      </c>
      <c r="JB109" s="114" t="str">
        <f t="shared" si="127"/>
        <v>--</v>
      </c>
      <c r="JC109" s="114" t="str">
        <f t="shared" si="127"/>
        <v>--</v>
      </c>
      <c r="JD109" s="114" t="str">
        <f t="shared" si="127"/>
        <v>--</v>
      </c>
      <c r="JE109" s="114" t="str">
        <f t="shared" si="127"/>
        <v>--</v>
      </c>
      <c r="JF109" s="114" t="str">
        <f t="shared" si="127"/>
        <v>--</v>
      </c>
      <c r="JG109" s="228">
        <v>5.2924791086351002</v>
      </c>
      <c r="JH109" s="228">
        <v>5.7422969187675097</v>
      </c>
      <c r="JI109" s="228">
        <v>4.94880546075085</v>
      </c>
      <c r="JJ109" s="228">
        <v>5.2112676056338003</v>
      </c>
      <c r="JK109" s="228">
        <v>6.39777468706537</v>
      </c>
      <c r="JL109" s="228">
        <v>4.0061633281972204</v>
      </c>
      <c r="JM109" s="228">
        <v>14.345403899721401</v>
      </c>
      <c r="JN109" s="228">
        <v>13.585434173669499</v>
      </c>
      <c r="JO109" s="228">
        <v>10.068259385665501</v>
      </c>
      <c r="JP109" s="228">
        <v>12.1297602256699</v>
      </c>
      <c r="JQ109" s="228">
        <v>11.682892906815001</v>
      </c>
      <c r="JR109" s="228">
        <v>11.882716049382701</v>
      </c>
      <c r="JS109" s="228">
        <v>15.0627615062762</v>
      </c>
      <c r="JT109" s="228">
        <v>12.5175808720112</v>
      </c>
      <c r="JU109" s="228">
        <v>7.8498293515358402</v>
      </c>
      <c r="JV109" s="228">
        <v>14.527503526093099</v>
      </c>
      <c r="JW109" s="228">
        <v>10.709318497913801</v>
      </c>
      <c r="JX109" s="228">
        <v>8.0246913580246808</v>
      </c>
      <c r="JY109" s="228">
        <v>4.5897079276773303</v>
      </c>
      <c r="JZ109" s="228">
        <v>7.7247191011235898</v>
      </c>
      <c r="KA109" s="228">
        <v>7.5213675213675204</v>
      </c>
      <c r="KB109" s="257">
        <v>6.6104078762306697</v>
      </c>
      <c r="KC109" s="257">
        <v>6.3888888888888902</v>
      </c>
      <c r="KD109" s="257">
        <v>7.7041602465331298</v>
      </c>
      <c r="KE109" s="228">
        <v>2.5885558583106301</v>
      </c>
      <c r="KF109" s="128" t="str">
        <f t="shared" si="78"/>
        <v>--</v>
      </c>
      <c r="KG109" s="228">
        <v>6.8259385665529004</v>
      </c>
      <c r="KH109" s="228">
        <v>2.4011299435028302</v>
      </c>
      <c r="KI109" s="128" t="str">
        <f t="shared" si="79"/>
        <v>--</v>
      </c>
      <c r="KJ109" s="228">
        <v>6.4615384615384599</v>
      </c>
      <c r="KK109" s="228">
        <v>4.4077134986225897</v>
      </c>
      <c r="KL109" s="228">
        <v>5.1893408134642298</v>
      </c>
      <c r="KM109" s="228">
        <v>5.9523809523809499</v>
      </c>
      <c r="KN109" s="228">
        <v>6.3113604488078501</v>
      </c>
      <c r="KO109" s="228">
        <v>4.9723756906077297</v>
      </c>
      <c r="KP109" s="228">
        <v>5.4012345679012403</v>
      </c>
      <c r="KQ109" s="230">
        <v>6.5573770491803298</v>
      </c>
      <c r="KR109" s="230">
        <v>4.4159544159544097</v>
      </c>
      <c r="KS109" s="230">
        <v>11.639344262295101</v>
      </c>
      <c r="KT109" s="230">
        <v>12.250712250712301</v>
      </c>
      <c r="KU109" s="230">
        <v>17.0771756978654</v>
      </c>
      <c r="KV109" s="230">
        <v>21.060171919770799</v>
      </c>
      <c r="KW109" s="230">
        <v>2.93637846655791</v>
      </c>
      <c r="KX109" s="230">
        <v>2.9914529914529902</v>
      </c>
      <c r="KY109" s="128" t="str">
        <f t="shared" si="119"/>
        <v>--</v>
      </c>
      <c r="KZ109" s="128" t="str">
        <f t="shared" si="119"/>
        <v>--</v>
      </c>
      <c r="LA109" s="230">
        <v>4.2345276872964197</v>
      </c>
      <c r="LB109" s="128" t="str">
        <f t="shared" si="126"/>
        <v>--</v>
      </c>
      <c r="LC109" s="292">
        <v>28.655834564254054</v>
      </c>
      <c r="LD109" s="292">
        <v>20.619946091644188</v>
      </c>
      <c r="LE109" s="292">
        <v>18.24324324324326</v>
      </c>
      <c r="LF109" s="292">
        <v>11.519198664440735</v>
      </c>
      <c r="LG109" s="292">
        <v>24.413793103448302</v>
      </c>
      <c r="LH109" s="292">
        <v>17.847411444141695</v>
      </c>
      <c r="LI109" s="292">
        <v>13.261163734776721</v>
      </c>
      <c r="LJ109" s="292">
        <v>6.3157894736842088</v>
      </c>
      <c r="LK109" s="391">
        <v>33.533834586466114</v>
      </c>
      <c r="LL109" s="392">
        <v>21.503759398496243</v>
      </c>
      <c r="LM109" s="392">
        <v>13.237924865831836</v>
      </c>
      <c r="LN109" s="392">
        <v>8.7136929460580763</v>
      </c>
      <c r="LO109" s="391">
        <v>18.639053254437879</v>
      </c>
      <c r="LP109" s="392">
        <v>12.85520974289579</v>
      </c>
      <c r="LQ109" s="392">
        <v>13.783783783783793</v>
      </c>
      <c r="LR109" s="392">
        <v>9.015025041736223</v>
      </c>
      <c r="LS109" s="392">
        <v>20.914127423822709</v>
      </c>
      <c r="LT109" s="392">
        <v>14.986376021798364</v>
      </c>
      <c r="LU109" s="392">
        <v>12.601626016260159</v>
      </c>
      <c r="LV109" s="392">
        <v>5.413533834586465</v>
      </c>
      <c r="LW109" s="392">
        <v>21.536144578313262</v>
      </c>
      <c r="LX109" s="392">
        <v>21.654135338345863</v>
      </c>
      <c r="LY109" s="392">
        <v>15.770609318996414</v>
      </c>
      <c r="LZ109" s="392">
        <v>10.20833333333335</v>
      </c>
      <c r="MA109" s="391">
        <v>38.666666666666686</v>
      </c>
      <c r="MB109" s="392">
        <v>27.628032345013477</v>
      </c>
      <c r="MC109" s="392">
        <v>32.608695652173864</v>
      </c>
      <c r="MD109" s="392">
        <v>25.460636515912899</v>
      </c>
      <c r="ME109" s="392">
        <v>36.856745479833052</v>
      </c>
      <c r="MF109" s="392">
        <v>31.74386920980924</v>
      </c>
      <c r="MG109" s="392">
        <v>29.115646258503414</v>
      </c>
      <c r="MH109" s="392">
        <v>22.439759036144583</v>
      </c>
      <c r="MI109" s="392">
        <v>39.064856711915517</v>
      </c>
      <c r="MJ109" s="392">
        <v>36.199095022624462</v>
      </c>
      <c r="MK109" s="392">
        <v>36.281588447653455</v>
      </c>
      <c r="ML109" s="392">
        <v>28.157349896480348</v>
      </c>
      <c r="MM109" s="378" t="str">
        <f t="shared" si="82"/>
        <v>--</v>
      </c>
      <c r="MN109" s="392">
        <v>19.594594594594565</v>
      </c>
      <c r="MO109" s="392">
        <v>24.592391304347792</v>
      </c>
      <c r="MP109" s="392">
        <v>26.96817420435508</v>
      </c>
      <c r="MQ109" s="378" t="str">
        <f t="shared" si="83"/>
        <v>--</v>
      </c>
      <c r="MR109" s="392">
        <v>23.601637107776234</v>
      </c>
      <c r="MS109" s="392">
        <v>22.222222222222207</v>
      </c>
      <c r="MT109" s="392">
        <v>21.837349397590383</v>
      </c>
      <c r="MU109" s="378" t="str">
        <f t="shared" si="84"/>
        <v>--</v>
      </c>
      <c r="MV109" s="392">
        <v>22.473604826546016</v>
      </c>
      <c r="MW109" s="392">
        <v>24.014336917562726</v>
      </c>
      <c r="MX109" s="392">
        <v>19.126819126819118</v>
      </c>
      <c r="MY109" s="391">
        <v>33.579881656804687</v>
      </c>
      <c r="MZ109" s="392">
        <v>27.162162162162161</v>
      </c>
      <c r="NA109" s="392">
        <v>25.203252032520339</v>
      </c>
      <c r="NB109" s="392">
        <v>19.230769230769237</v>
      </c>
      <c r="NC109" s="392">
        <v>34.027777777777722</v>
      </c>
      <c r="ND109" s="392">
        <v>30.108991825613103</v>
      </c>
      <c r="NE109" s="392">
        <v>27.67978290366349</v>
      </c>
      <c r="NF109" s="392">
        <v>20.7518796992481</v>
      </c>
      <c r="NG109" s="392">
        <v>37.386018237082034</v>
      </c>
      <c r="NH109" s="392">
        <v>32.379518072289159</v>
      </c>
      <c r="NI109" s="392">
        <v>29.496402877697857</v>
      </c>
      <c r="NJ109" s="392">
        <v>23.858921161825737</v>
      </c>
      <c r="NK109" s="391">
        <v>12.57396449704142</v>
      </c>
      <c r="NL109" s="392">
        <v>13.844086021505372</v>
      </c>
      <c r="NM109" s="392">
        <v>11.756756756756751</v>
      </c>
      <c r="NN109" s="392">
        <v>6.5108514190317193</v>
      </c>
      <c r="NO109" s="392">
        <v>13.223140495867771</v>
      </c>
      <c r="NP109" s="392">
        <v>12.551159618008182</v>
      </c>
      <c r="NQ109" s="392">
        <v>9.3369418132611646</v>
      </c>
      <c r="NR109" s="392">
        <v>5.7057057057057019</v>
      </c>
      <c r="NS109" s="392">
        <v>17.293233082706767</v>
      </c>
      <c r="NT109" s="392">
        <v>15.419161676646707</v>
      </c>
      <c r="NU109" s="392">
        <v>9.4642857142857171</v>
      </c>
      <c r="NV109" s="392">
        <v>4.9689440993788825</v>
      </c>
      <c r="NW109" s="391">
        <v>6.056129985228945</v>
      </c>
      <c r="NX109" s="392">
        <v>8.8948787061994548</v>
      </c>
      <c r="NY109" s="392">
        <v>11.231393775372126</v>
      </c>
      <c r="NZ109" s="392">
        <v>8.6956521739130412</v>
      </c>
      <c r="OA109" s="392">
        <v>8.8275862068965463</v>
      </c>
      <c r="OB109" s="392">
        <v>12.141882673942707</v>
      </c>
      <c r="OC109" s="392">
        <v>10.690121786197553</v>
      </c>
      <c r="OD109" s="392">
        <v>7.3684210526315885</v>
      </c>
      <c r="OE109" s="392">
        <v>7.6691729323308238</v>
      </c>
      <c r="OF109" s="392">
        <v>16.491754122938513</v>
      </c>
      <c r="OG109" s="392">
        <v>11.607142857142856</v>
      </c>
      <c r="OH109" s="392">
        <v>9.1476091476091508</v>
      </c>
      <c r="OI109" s="391">
        <v>9.2920353982300892</v>
      </c>
      <c r="OJ109" s="392">
        <v>8.6137281292059242</v>
      </c>
      <c r="OK109" s="392">
        <v>10.405405405405396</v>
      </c>
      <c r="OL109" s="392">
        <v>7.7051926298157376</v>
      </c>
      <c r="OM109" s="392">
        <v>12.845303867403304</v>
      </c>
      <c r="ON109" s="392">
        <v>10.641200545702583</v>
      </c>
      <c r="OO109" s="392">
        <v>9.8915989159891495</v>
      </c>
      <c r="OP109" s="392">
        <v>7.8078078078078157</v>
      </c>
      <c r="OQ109" s="392">
        <v>10.090361445783124</v>
      </c>
      <c r="OR109" s="392">
        <v>8.2831325301204863</v>
      </c>
      <c r="OS109" s="392">
        <v>10.912343470482996</v>
      </c>
      <c r="OT109" s="392">
        <v>4.9792531120331907</v>
      </c>
      <c r="OU109" s="378" t="str">
        <f t="shared" si="85"/>
        <v>--</v>
      </c>
      <c r="OV109" s="392">
        <v>10.135135135135135</v>
      </c>
      <c r="OW109" s="392">
        <v>11.517615176151764</v>
      </c>
      <c r="OX109" s="392">
        <v>15.692821368948236</v>
      </c>
      <c r="OY109" s="378" t="str">
        <f t="shared" si="86"/>
        <v>--</v>
      </c>
      <c r="OZ109" s="392">
        <v>11.323328785811734</v>
      </c>
      <c r="PA109" s="392">
        <v>10.840108401084029</v>
      </c>
      <c r="PB109" s="392">
        <v>11.111111111111111</v>
      </c>
      <c r="PC109" s="378" t="str">
        <f t="shared" si="87"/>
        <v>--</v>
      </c>
      <c r="PD109" s="392">
        <v>9.580838323353289</v>
      </c>
      <c r="PE109" s="392">
        <v>13.749999999999995</v>
      </c>
      <c r="PF109" s="392">
        <v>8.3333333333333321</v>
      </c>
      <c r="PG109" s="391">
        <v>14.011799410029512</v>
      </c>
      <c r="PH109" s="392">
        <v>15.229110512129381</v>
      </c>
      <c r="PI109" s="392">
        <v>13.956639566395669</v>
      </c>
      <c r="PJ109" s="392">
        <v>10.88777219430485</v>
      </c>
      <c r="PK109" s="392">
        <v>17.012448132780111</v>
      </c>
      <c r="PL109" s="392">
        <v>13.934426229508208</v>
      </c>
      <c r="PM109" s="392">
        <v>11.517615176151752</v>
      </c>
      <c r="PN109" s="392">
        <v>9.3233082706766837</v>
      </c>
      <c r="PO109" s="392">
        <v>15.454545454545455</v>
      </c>
      <c r="PP109" s="392">
        <v>13.984962406015043</v>
      </c>
      <c r="PQ109" s="392">
        <v>15.714285714285714</v>
      </c>
      <c r="PR109" s="392">
        <v>8.1250000000000036</v>
      </c>
      <c r="PS109" s="391">
        <v>5.4487179487179498</v>
      </c>
      <c r="PT109" s="392">
        <v>6.2499999999999973</v>
      </c>
      <c r="PU109" s="392">
        <v>8.0733944954128312</v>
      </c>
      <c r="PV109" s="392">
        <v>5.031446540880502</v>
      </c>
      <c r="PW109" s="391">
        <v>11.057692307692317</v>
      </c>
      <c r="PX109" s="392">
        <v>13.858267716535437</v>
      </c>
      <c r="PY109" s="392">
        <v>11.926605504587155</v>
      </c>
      <c r="PZ109" s="392">
        <v>11.111111111111116</v>
      </c>
      <c r="QA109" s="391">
        <v>20.289855072463766</v>
      </c>
      <c r="QB109" s="392">
        <v>17.683881064162769</v>
      </c>
      <c r="QC109" s="392">
        <v>13.786764705882355</v>
      </c>
      <c r="QD109" s="392">
        <v>8.1932773109243673</v>
      </c>
      <c r="QE109" s="391">
        <v>3.3600000000000008</v>
      </c>
      <c r="QF109" s="392">
        <v>7.8125000000000036</v>
      </c>
      <c r="QG109" s="392">
        <v>10.661764705882348</v>
      </c>
      <c r="QH109" s="392">
        <v>11.157894736842104</v>
      </c>
      <c r="QI109" s="391">
        <v>14.677419354838708</v>
      </c>
      <c r="QJ109" s="392">
        <v>14.246575342465764</v>
      </c>
      <c r="QK109" s="392">
        <v>16.106442577030808</v>
      </c>
      <c r="QL109" s="392">
        <v>12.074829931972781</v>
      </c>
      <c r="QM109" s="378" t="str">
        <f t="shared" si="88"/>
        <v>--</v>
      </c>
      <c r="QN109" s="392">
        <v>15.782122905027933</v>
      </c>
      <c r="QO109" s="392">
        <v>15.796703296703285</v>
      </c>
      <c r="QP109" s="392">
        <v>13.076923076923086</v>
      </c>
      <c r="QQ109" s="378" t="str">
        <f t="shared" si="89"/>
        <v>--</v>
      </c>
      <c r="QR109" s="392">
        <v>16.326530612244898</v>
      </c>
      <c r="QS109" s="392">
        <v>17.343173431734293</v>
      </c>
      <c r="QT109" s="392">
        <v>13.598326359832631</v>
      </c>
      <c r="QU109" s="391">
        <v>12.721417069243152</v>
      </c>
      <c r="QV109" s="392">
        <v>10.123119015047877</v>
      </c>
      <c r="QW109" s="392">
        <v>13.802816901408455</v>
      </c>
      <c r="QX109" s="392">
        <v>9.013605442176873</v>
      </c>
      <c r="QY109" s="378" t="str">
        <f t="shared" si="90"/>
        <v>--</v>
      </c>
      <c r="QZ109" s="392">
        <v>14.145658263305311</v>
      </c>
      <c r="RA109" s="392">
        <v>11.373092926490992</v>
      </c>
      <c r="RB109" s="392">
        <v>9.3558282208588892</v>
      </c>
      <c r="RC109" s="378" t="str">
        <f t="shared" si="91"/>
        <v>--</v>
      </c>
      <c r="RD109" s="392">
        <v>13.949843260188086</v>
      </c>
      <c r="RE109" s="392">
        <v>14.471243042671631</v>
      </c>
      <c r="RF109" s="392">
        <v>11.715481171548117</v>
      </c>
    </row>
    <row r="110" spans="1:475" s="187" customFormat="1" ht="14.4" thickTop="1" thickBot="1" x14ac:dyDescent="0.3">
      <c r="A110" s="187" t="str">
        <f t="shared" si="120"/>
        <v>--</v>
      </c>
      <c r="B110" s="179" t="s">
        <v>0</v>
      </c>
      <c r="C110" s="179">
        <v>31.432401974118747</v>
      </c>
      <c r="D110" s="187">
        <v>27.797447509262973</v>
      </c>
      <c r="E110" s="187">
        <v>16.682765712149031</v>
      </c>
      <c r="F110" s="187">
        <v>28.204969839211085</v>
      </c>
      <c r="G110" s="187">
        <v>27.634005471679139</v>
      </c>
      <c r="H110" s="187">
        <v>17.530557156289024</v>
      </c>
      <c r="I110" s="187">
        <v>27.967266635164751</v>
      </c>
      <c r="J110" s="187">
        <v>26.576819407008138</v>
      </c>
      <c r="K110" s="187">
        <v>18.308907750594834</v>
      </c>
      <c r="L110" s="187">
        <v>24.9678729842888</v>
      </c>
      <c r="M110" s="187">
        <v>22.244173052362836</v>
      </c>
      <c r="N110" s="187">
        <v>15.192937099480115</v>
      </c>
      <c r="O110" s="187">
        <v>25.827713726343212</v>
      </c>
      <c r="P110" s="187">
        <v>19.396358513522213</v>
      </c>
      <c r="Q110" s="187">
        <v>13.535075653370038</v>
      </c>
      <c r="R110" s="187">
        <v>58.600085360649075</v>
      </c>
      <c r="S110" s="187">
        <v>44.304892110031581</v>
      </c>
      <c r="T110" s="187">
        <v>26.272137690196988</v>
      </c>
      <c r="U110" s="187">
        <v>58.748542080170672</v>
      </c>
      <c r="V110" s="187">
        <v>48.344008431976732</v>
      </c>
      <c r="W110" s="187">
        <v>29.583750796975973</v>
      </c>
      <c r="X110" s="187">
        <v>54.781455820716701</v>
      </c>
      <c r="Y110" s="187">
        <v>44.896179401993223</v>
      </c>
      <c r="Z110" s="187">
        <v>28.212889764010793</v>
      </c>
      <c r="AA110" s="187">
        <v>52.26835474461582</v>
      </c>
      <c r="AB110" s="187">
        <v>42.913613767493707</v>
      </c>
      <c r="AC110" s="187">
        <v>26.678780870570645</v>
      </c>
      <c r="AD110" s="187">
        <v>50.555603785050991</v>
      </c>
      <c r="AE110" s="187">
        <v>37.327523602033331</v>
      </c>
      <c r="AF110" s="187">
        <v>23.288991710044264</v>
      </c>
      <c r="AG110" s="187">
        <v>40.622021667671419</v>
      </c>
      <c r="AH110" s="187">
        <v>24.335032294009512</v>
      </c>
      <c r="AI110" s="187">
        <v>11.837918772225398</v>
      </c>
      <c r="AJ110" s="187">
        <v>40.73228896838139</v>
      </c>
      <c r="AK110" s="187">
        <v>27.643713183018264</v>
      </c>
      <c r="AL110" s="187">
        <v>14.173754556500597</v>
      </c>
      <c r="AM110" s="187">
        <v>39.089640365003007</v>
      </c>
      <c r="AN110" s="187">
        <v>26.517936893707905</v>
      </c>
      <c r="AO110" s="187">
        <v>14.033848417954395</v>
      </c>
      <c r="AP110" s="187">
        <v>36.48399078666133</v>
      </c>
      <c r="AQ110" s="187">
        <v>25.280730198762814</v>
      </c>
      <c r="AR110" s="187">
        <v>13.215615947027253</v>
      </c>
      <c r="AS110" s="187">
        <v>34.509522567180326</v>
      </c>
      <c r="AT110" s="187">
        <v>21.106259097525335</v>
      </c>
      <c r="AU110" s="187">
        <v>11.479296465788218</v>
      </c>
      <c r="AV110" s="187" t="s">
        <v>286</v>
      </c>
      <c r="AW110" s="187" t="s">
        <v>286</v>
      </c>
      <c r="AX110" s="187" t="s">
        <v>286</v>
      </c>
      <c r="AY110" s="187" t="s">
        <v>286</v>
      </c>
      <c r="AZ110" s="187" t="s">
        <v>286</v>
      </c>
      <c r="BA110" s="187" t="s">
        <v>286</v>
      </c>
      <c r="BB110" s="187" t="s">
        <v>286</v>
      </c>
      <c r="BC110" s="187" t="s">
        <v>286</v>
      </c>
      <c r="BD110" s="187" t="s">
        <v>286</v>
      </c>
      <c r="BE110" s="187" t="s">
        <v>286</v>
      </c>
      <c r="BF110" s="187">
        <v>22.734375000000046</v>
      </c>
      <c r="BG110" s="187">
        <v>20.310346728405527</v>
      </c>
      <c r="BH110" s="187" t="s">
        <v>286</v>
      </c>
      <c r="BI110" s="187">
        <v>20.857921503830624</v>
      </c>
      <c r="BJ110" s="187">
        <v>17.63504938475954</v>
      </c>
      <c r="BK110" s="187" t="s">
        <v>286</v>
      </c>
      <c r="BL110" s="187" t="s">
        <v>286</v>
      </c>
      <c r="BM110" s="187" t="s">
        <v>286</v>
      </c>
      <c r="BN110" s="187" t="s">
        <v>286</v>
      </c>
      <c r="BO110" s="187" t="s">
        <v>286</v>
      </c>
      <c r="BP110" s="187" t="s">
        <v>286</v>
      </c>
      <c r="BQ110" s="187" t="s">
        <v>286</v>
      </c>
      <c r="BR110" s="187" t="s">
        <v>286</v>
      </c>
      <c r="BS110" s="187" t="s">
        <v>286</v>
      </c>
      <c r="BT110" s="187" t="s">
        <v>286</v>
      </c>
      <c r="BU110" s="187">
        <v>29.124892437613653</v>
      </c>
      <c r="BV110" s="187">
        <v>22.595583978829492</v>
      </c>
      <c r="BW110" s="187" t="s">
        <v>286</v>
      </c>
      <c r="BX110" s="187">
        <v>28.361277060448455</v>
      </c>
      <c r="BY110" s="187">
        <v>22.58873456790112</v>
      </c>
      <c r="BZ110" s="187">
        <v>39.803064710035279</v>
      </c>
      <c r="CA110" s="187">
        <v>37.18129299610105</v>
      </c>
      <c r="CB110" s="187">
        <v>28.125388343482001</v>
      </c>
      <c r="CC110" s="187">
        <v>43.972230606700869</v>
      </c>
      <c r="CD110" s="187">
        <v>41.271404453734228</v>
      </c>
      <c r="CE110" s="187">
        <v>31.702750853036228</v>
      </c>
      <c r="CF110" s="187">
        <v>43.509862823771122</v>
      </c>
      <c r="CG110" s="187">
        <v>39.952801149189405</v>
      </c>
      <c r="CH110" s="187">
        <v>31.031662577403903</v>
      </c>
      <c r="CI110" s="187">
        <v>37.675280551837531</v>
      </c>
      <c r="CJ110" s="187">
        <v>33.889617356061436</v>
      </c>
      <c r="CK110" s="187">
        <v>26.83040614709094</v>
      </c>
      <c r="CL110" s="187">
        <v>35.496808694152222</v>
      </c>
      <c r="CM110" s="187">
        <v>30.40744359943923</v>
      </c>
      <c r="CN110" s="187">
        <v>24.643573331868335</v>
      </c>
      <c r="CO110" s="187">
        <v>10.8259604304604</v>
      </c>
      <c r="CP110" s="187">
        <v>14.739452060408754</v>
      </c>
      <c r="CQ110" s="187">
        <v>13.77336775638442</v>
      </c>
      <c r="CR110" s="187">
        <v>10.241905623894425</v>
      </c>
      <c r="CS110" s="187">
        <v>13.147987840476731</v>
      </c>
      <c r="CT110" s="187">
        <v>11.911240099159553</v>
      </c>
      <c r="CU110" s="187">
        <v>10.660464318634912</v>
      </c>
      <c r="CV110" s="187">
        <v>14.216431712629957</v>
      </c>
      <c r="CW110" s="187">
        <v>12.624594428692514</v>
      </c>
      <c r="CX110" s="187">
        <v>9.5495727596719764</v>
      </c>
      <c r="CY110" s="187">
        <v>13.955687923852413</v>
      </c>
      <c r="CZ110" s="187">
        <v>13.052386753793369</v>
      </c>
      <c r="DA110" s="187">
        <v>8.9344579080182758</v>
      </c>
      <c r="DB110" s="187">
        <v>13.381868608077667</v>
      </c>
      <c r="DC110" s="187">
        <v>12.733049076164189</v>
      </c>
      <c r="DD110" s="187" t="s">
        <v>286</v>
      </c>
      <c r="DE110" s="187" t="s">
        <v>286</v>
      </c>
      <c r="DF110" s="187" t="s">
        <v>286</v>
      </c>
      <c r="DG110" s="187" t="s">
        <v>286</v>
      </c>
      <c r="DH110" s="187" t="s">
        <v>286</v>
      </c>
      <c r="DI110" s="187" t="s">
        <v>286</v>
      </c>
      <c r="DJ110" s="187" t="s">
        <v>286</v>
      </c>
      <c r="DK110" s="187" t="s">
        <v>286</v>
      </c>
      <c r="DL110" s="187" t="s">
        <v>286</v>
      </c>
      <c r="DM110" s="187">
        <v>54.91278108465611</v>
      </c>
      <c r="DN110" s="187">
        <v>40.413578771216969</v>
      </c>
      <c r="DO110" s="187">
        <v>27.485010176577596</v>
      </c>
      <c r="DP110" s="187">
        <v>53.138002773924697</v>
      </c>
      <c r="DQ110" s="187">
        <v>37.922072388742791</v>
      </c>
      <c r="DR110" s="187">
        <v>25.868002973650299</v>
      </c>
      <c r="DS110" s="187" t="s">
        <v>286</v>
      </c>
      <c r="DT110" s="187" t="s">
        <v>286</v>
      </c>
      <c r="DU110" s="187" t="s">
        <v>286</v>
      </c>
      <c r="DV110" s="187" t="s">
        <v>286</v>
      </c>
      <c r="DW110" s="187" t="s">
        <v>286</v>
      </c>
      <c r="DX110" s="187" t="s">
        <v>286</v>
      </c>
      <c r="DY110" s="187" t="s">
        <v>286</v>
      </c>
      <c r="DZ110" s="187" t="s">
        <v>286</v>
      </c>
      <c r="EA110" s="187" t="s">
        <v>286</v>
      </c>
      <c r="EB110" s="187">
        <v>44.827157938315182</v>
      </c>
      <c r="EC110" s="187">
        <v>50.302413318162415</v>
      </c>
      <c r="ED110" s="187">
        <v>37.218521169410508</v>
      </c>
      <c r="EE110" s="187">
        <v>40.863671908941001</v>
      </c>
      <c r="EF110" s="187">
        <v>44.625893905432889</v>
      </c>
      <c r="EG110" s="187">
        <v>32.869349503858686</v>
      </c>
      <c r="EH110" s="187">
        <v>5.5830199843484465</v>
      </c>
      <c r="EI110" s="187">
        <v>10.281232767600006</v>
      </c>
      <c r="EJ110" s="187">
        <v>7.5122769938460019</v>
      </c>
      <c r="EK110" s="187">
        <v>3.6232471427413619</v>
      </c>
      <c r="EL110" s="187">
        <v>7.724786874698407</v>
      </c>
      <c r="EM110" s="187">
        <v>6.9749168933212795</v>
      </c>
      <c r="EN110" s="187">
        <v>4.2016273908908106</v>
      </c>
      <c r="EO110" s="187">
        <v>8.5714871879039389</v>
      </c>
      <c r="EP110" s="187">
        <v>7.6918582571353467</v>
      </c>
      <c r="EQ110" s="187">
        <v>3.0240691215799167</v>
      </c>
      <c r="ER110" s="187">
        <v>6.8896227916600097</v>
      </c>
      <c r="ES110" s="187">
        <v>7.5206770532794742</v>
      </c>
      <c r="ET110" s="187">
        <v>3.2221216431742778</v>
      </c>
      <c r="EU110" s="187">
        <v>5.9803420985448312</v>
      </c>
      <c r="EV110" s="187">
        <v>6.5693631291058647</v>
      </c>
      <c r="EW110" s="187">
        <v>10.592678442970152</v>
      </c>
      <c r="EX110" s="187">
        <v>11.957386244715179</v>
      </c>
      <c r="EY110" s="187">
        <v>6.8494889862248414</v>
      </c>
      <c r="EZ110" s="187">
        <v>8.5822586626014754</v>
      </c>
      <c r="FA110" s="187">
        <v>11.153957789111413</v>
      </c>
      <c r="FB110" s="187">
        <v>7.4998453640131189</v>
      </c>
      <c r="FC110" s="187">
        <v>10.046804563984214</v>
      </c>
      <c r="FD110" s="187">
        <v>12.889983579638688</v>
      </c>
      <c r="FE110" s="187">
        <v>8.2154964419875434</v>
      </c>
      <c r="FF110" s="187">
        <v>7.690364413380756</v>
      </c>
      <c r="FG110" s="187">
        <v>9.9107069377006347</v>
      </c>
      <c r="FH110" s="187">
        <v>8.035511685954086</v>
      </c>
      <c r="FI110" s="187">
        <v>7.6298916648242256</v>
      </c>
      <c r="FJ110" s="187">
        <v>9.6107406340696375</v>
      </c>
      <c r="FK110" s="187">
        <v>7.6188570285028261</v>
      </c>
      <c r="FL110" s="187">
        <v>22.788256649041003</v>
      </c>
      <c r="FM110" s="187">
        <v>31.898575020955629</v>
      </c>
      <c r="FN110" s="187">
        <v>21.641696292534274</v>
      </c>
      <c r="FO110" s="187">
        <v>18.831357267224966</v>
      </c>
      <c r="FP110" s="187">
        <v>27.844920674474626</v>
      </c>
      <c r="FQ110" s="187">
        <v>21.561648923000735</v>
      </c>
      <c r="FR110" s="187">
        <v>19.59011060507461</v>
      </c>
      <c r="FS110" s="187">
        <v>27.371437188960904</v>
      </c>
      <c r="FT110" s="187">
        <v>19.757807520713868</v>
      </c>
      <c r="FU110" s="187">
        <v>11.534400473032848</v>
      </c>
      <c r="FV110" s="187">
        <v>18.323893000372195</v>
      </c>
      <c r="FW110" s="187">
        <v>13.87056414922656</v>
      </c>
      <c r="FX110" s="187">
        <v>11.330715822630321</v>
      </c>
      <c r="FY110" s="187">
        <v>14.837475248626152</v>
      </c>
      <c r="FZ110" s="187">
        <v>11.712745210508206</v>
      </c>
      <c r="GA110" s="187">
        <v>39.504508968387746</v>
      </c>
      <c r="GB110" s="187">
        <v>38.107909900471476</v>
      </c>
      <c r="GC110" s="187">
        <v>21.697873690891509</v>
      </c>
      <c r="GD110" s="187">
        <v>34.606404269512844</v>
      </c>
      <c r="GE110" s="187">
        <v>35.58208210289876</v>
      </c>
      <c r="GF110" s="187">
        <v>21.902195794233354</v>
      </c>
      <c r="GG110" s="187">
        <v>31.00464284935806</v>
      </c>
      <c r="GH110" s="187">
        <v>32.613567795879433</v>
      </c>
      <c r="GI110" s="187">
        <v>20.673470005753494</v>
      </c>
      <c r="GJ110" s="187">
        <v>25.44369904891299</v>
      </c>
      <c r="GK110" s="187">
        <v>25.718307526703544</v>
      </c>
      <c r="GL110" s="187">
        <v>16.669039956711316</v>
      </c>
      <c r="GM110" s="187">
        <v>25.690281461012269</v>
      </c>
      <c r="GN110" s="187">
        <v>21.938229788751411</v>
      </c>
      <c r="GO110" s="187">
        <v>14.504933455713649</v>
      </c>
      <c r="GP110" s="187">
        <v>12.748838588514408</v>
      </c>
      <c r="GQ110" s="187">
        <v>30.897086564661578</v>
      </c>
      <c r="GR110" s="187">
        <v>28.064997302358002</v>
      </c>
      <c r="GS110" s="187">
        <v>8.3669229170995081</v>
      </c>
      <c r="GT110" s="187">
        <v>25.368265774656646</v>
      </c>
      <c r="GU110" s="187">
        <v>29.557839980183338</v>
      </c>
      <c r="GV110" s="187">
        <v>8.7572832420210656</v>
      </c>
      <c r="GW110" s="187">
        <v>22.775286712080632</v>
      </c>
      <c r="GX110" s="187">
        <v>24.644707736129259</v>
      </c>
      <c r="GY110" s="187">
        <v>6.8350196858727656</v>
      </c>
      <c r="GZ110" s="187">
        <v>20.070699135899616</v>
      </c>
      <c r="HA110" s="187">
        <v>22.761130380394654</v>
      </c>
      <c r="HB110" s="187">
        <v>6.7553144178599691</v>
      </c>
      <c r="HC110" s="187">
        <v>17.630424617576967</v>
      </c>
      <c r="HD110" s="187">
        <v>20.593548387096668</v>
      </c>
      <c r="HE110" s="187" t="s">
        <v>286</v>
      </c>
      <c r="HF110" s="187" t="s">
        <v>286</v>
      </c>
      <c r="HG110" s="187" t="s">
        <v>286</v>
      </c>
      <c r="HH110" s="187" t="s">
        <v>286</v>
      </c>
      <c r="HI110" s="188" t="s">
        <v>286</v>
      </c>
      <c r="HJ110" s="188" t="s">
        <v>286</v>
      </c>
      <c r="HK110" s="188" t="s">
        <v>286</v>
      </c>
      <c r="HL110" s="188" t="s">
        <v>286</v>
      </c>
      <c r="HM110" s="187" t="s">
        <v>286</v>
      </c>
      <c r="HN110" s="187" t="s">
        <v>286</v>
      </c>
      <c r="HO110" s="187">
        <v>10.23842340211065</v>
      </c>
      <c r="HP110" s="187">
        <v>15.061434799841543</v>
      </c>
      <c r="HQ110" s="187" t="s">
        <v>286</v>
      </c>
      <c r="HR110" s="187">
        <v>10.371208089409283</v>
      </c>
      <c r="HS110" s="187">
        <v>15.100211271626856</v>
      </c>
      <c r="HT110" s="187">
        <v>11.059272820331122</v>
      </c>
      <c r="HU110" s="187">
        <v>12.09279059588563</v>
      </c>
      <c r="HV110" s="187">
        <v>9.495830174374543</v>
      </c>
      <c r="HW110" s="187">
        <v>11.940890400951885</v>
      </c>
      <c r="HX110" s="187">
        <v>11.439053205380691</v>
      </c>
      <c r="HY110" s="187">
        <v>8.7139107611548692</v>
      </c>
      <c r="HZ110" s="187">
        <v>13.157664934724716</v>
      </c>
      <c r="IA110" s="187">
        <v>11.846905467966538</v>
      </c>
      <c r="IB110" s="187">
        <v>8.3656359866582708</v>
      </c>
      <c r="IC110" s="187">
        <v>11.481449747236827</v>
      </c>
      <c r="ID110" s="187">
        <v>10.920075310864249</v>
      </c>
      <c r="IE110" s="187">
        <v>8.0946698488465074</v>
      </c>
      <c r="IF110" s="187">
        <v>11.941708271488356</v>
      </c>
      <c r="IG110" s="187">
        <v>10.053699948751108</v>
      </c>
      <c r="IH110" s="187">
        <v>8.1592895000716545</v>
      </c>
      <c r="II110" s="187">
        <v>5.2077145459585692</v>
      </c>
      <c r="IJ110" s="187">
        <v>8.8469724158077625</v>
      </c>
      <c r="IK110" s="187">
        <v>8.4163582882626926</v>
      </c>
      <c r="IL110" s="187">
        <v>5.5535718036505344</v>
      </c>
      <c r="IM110" s="187">
        <v>7.5816695031339227</v>
      </c>
      <c r="IN110" s="187">
        <v>7.7436499598293853</v>
      </c>
      <c r="IO110" s="187">
        <v>5.5517703685795183</v>
      </c>
      <c r="IP110" s="187">
        <v>8.0055579307396592</v>
      </c>
      <c r="IQ110" s="187">
        <v>6.9848626200006354</v>
      </c>
      <c r="IR110" s="187">
        <v>4.878360802541553</v>
      </c>
      <c r="IS110" s="187">
        <v>7.1970558438604808</v>
      </c>
      <c r="IT110" s="187">
        <v>7.2023183794073411</v>
      </c>
      <c r="IU110" s="187">
        <v>4.9262411029032194</v>
      </c>
      <c r="IV110" s="187">
        <v>6.7470846618653599</v>
      </c>
      <c r="IW110" s="187">
        <v>6.9004070867495892</v>
      </c>
      <c r="IX110" s="187" t="str">
        <f t="shared" si="127"/>
        <v>--</v>
      </c>
      <c r="IY110" s="187" t="str">
        <f t="shared" si="127"/>
        <v>--</v>
      </c>
      <c r="IZ110" s="187" t="str">
        <f t="shared" si="127"/>
        <v>--</v>
      </c>
      <c r="JA110" s="187" t="str">
        <f t="shared" si="127"/>
        <v>--</v>
      </c>
      <c r="JB110" s="187" t="str">
        <f t="shared" si="127"/>
        <v>--</v>
      </c>
      <c r="JC110" s="187" t="str">
        <f t="shared" si="127"/>
        <v>--</v>
      </c>
      <c r="JD110" s="187" t="str">
        <f t="shared" si="127"/>
        <v>--</v>
      </c>
      <c r="JE110" s="187" t="str">
        <f t="shared" si="127"/>
        <v>--</v>
      </c>
      <c r="JF110" s="187" t="str">
        <f t="shared" si="127"/>
        <v>--</v>
      </c>
      <c r="JG110" s="231">
        <v>6.5363485371151402</v>
      </c>
      <c r="JH110" s="231">
        <v>7.37007630439268</v>
      </c>
      <c r="JI110" s="231">
        <v>6.5590928914086204</v>
      </c>
      <c r="JJ110" s="231">
        <v>5.8199303598076799</v>
      </c>
      <c r="JK110" s="231">
        <v>5.6236705623670602</v>
      </c>
      <c r="JL110" s="231">
        <v>5.2492972333185</v>
      </c>
      <c r="JM110" s="231">
        <v>13.8831298471934</v>
      </c>
      <c r="JN110" s="231">
        <v>13.828524234759801</v>
      </c>
      <c r="JO110" s="231">
        <v>13.4047321090771</v>
      </c>
      <c r="JP110" s="231">
        <v>12.4845956962745</v>
      </c>
      <c r="JQ110" s="231">
        <v>12.2416762342136</v>
      </c>
      <c r="JR110" s="231">
        <v>11.722891923111201</v>
      </c>
      <c r="JS110" s="231">
        <v>12.293714549701001</v>
      </c>
      <c r="JT110" s="231">
        <v>11.047278937970599</v>
      </c>
      <c r="JU110" s="231">
        <v>8.4417099201026993</v>
      </c>
      <c r="JV110" s="231">
        <v>11.8419493232833</v>
      </c>
      <c r="JW110" s="231">
        <v>9.9990429248216692</v>
      </c>
      <c r="JX110" s="231">
        <v>7.582040042649</v>
      </c>
      <c r="JY110" s="231">
        <v>7.9738896710610296</v>
      </c>
      <c r="JZ110" s="231">
        <v>10.768078125403701</v>
      </c>
      <c r="KA110" s="231">
        <v>12.852189621514601</v>
      </c>
      <c r="KB110" s="231">
        <v>7.4306707750651899</v>
      </c>
      <c r="KC110" s="231">
        <v>8.7953104438328999</v>
      </c>
      <c r="KD110" s="231">
        <v>11.5266181086043</v>
      </c>
      <c r="KE110" s="231">
        <v>3.0165723727031701</v>
      </c>
      <c r="KF110" s="128" t="str">
        <f t="shared" si="78"/>
        <v>--</v>
      </c>
      <c r="KG110" s="231">
        <v>12.1552545701332</v>
      </c>
      <c r="KH110" s="231">
        <v>2.6328745926429602</v>
      </c>
      <c r="KI110" s="128" t="str">
        <f t="shared" si="79"/>
        <v>--</v>
      </c>
      <c r="KJ110" s="231">
        <v>11.7180899105556</v>
      </c>
      <c r="KK110" s="231">
        <v>4.2850630603251503</v>
      </c>
      <c r="KL110" s="231">
        <v>4.9855102197830101</v>
      </c>
      <c r="KM110" s="231">
        <v>5.17615725327855</v>
      </c>
      <c r="KN110" s="231">
        <v>4.35901066742188</v>
      </c>
      <c r="KO110" s="231">
        <v>4.6191994332271102</v>
      </c>
      <c r="KP110" s="231">
        <v>5.2348050122965404</v>
      </c>
      <c r="KQ110" s="252">
        <v>5</v>
      </c>
      <c r="KR110" s="252">
        <v>5</v>
      </c>
      <c r="KS110" s="252">
        <v>10</v>
      </c>
      <c r="KT110" s="252">
        <v>12</v>
      </c>
      <c r="KU110" s="252">
        <v>15</v>
      </c>
      <c r="KV110" s="252">
        <v>17</v>
      </c>
      <c r="KW110" s="252">
        <v>3</v>
      </c>
      <c r="KX110" s="252">
        <v>4</v>
      </c>
      <c r="KY110" s="259" t="s">
        <v>286</v>
      </c>
      <c r="KZ110" s="259" t="s">
        <v>286</v>
      </c>
      <c r="LA110" s="259">
        <v>3</v>
      </c>
      <c r="LB110" s="260" t="s">
        <v>286</v>
      </c>
      <c r="LC110" s="293">
        <v>27.098921512978052</v>
      </c>
      <c r="LD110" s="293">
        <v>17.489458473492093</v>
      </c>
      <c r="LE110" s="293">
        <v>12.992711230459344</v>
      </c>
      <c r="LF110" s="293">
        <v>7.9320580474933511</v>
      </c>
      <c r="LG110" s="293">
        <v>25.79282210674581</v>
      </c>
      <c r="LH110" s="293">
        <v>14.303401391171244</v>
      </c>
      <c r="LI110" s="293">
        <v>10.272743585142621</v>
      </c>
      <c r="LJ110" s="293">
        <v>6.0547800161609882</v>
      </c>
      <c r="LK110" s="252">
        <v>28.478428261427567</v>
      </c>
      <c r="LL110" s="252">
        <v>16.391707507880735</v>
      </c>
      <c r="LM110" s="252">
        <v>10.863078026324912</v>
      </c>
      <c r="LN110" s="252">
        <v>5.8872801244465434</v>
      </c>
      <c r="LO110" s="252">
        <v>17.186772240335348</v>
      </c>
      <c r="LP110" s="252">
        <v>13.473459209120136</v>
      </c>
      <c r="LQ110" s="252">
        <v>10.813148788927192</v>
      </c>
      <c r="LR110" s="252">
        <v>6.4179515418501802</v>
      </c>
      <c r="LS110" s="252">
        <v>18.444028308081332</v>
      </c>
      <c r="LT110" s="252">
        <v>13.220758752673685</v>
      </c>
      <c r="LU110" s="252">
        <v>10.125900491483195</v>
      </c>
      <c r="LV110" s="252">
        <v>6.2465157765637249</v>
      </c>
      <c r="LW110" s="252">
        <v>21.628635555971279</v>
      </c>
      <c r="LX110" s="252">
        <v>15.576538700117192</v>
      </c>
      <c r="LY110" s="252">
        <v>11.745716986787704</v>
      </c>
      <c r="LZ110" s="252">
        <v>7.0177006973002083</v>
      </c>
      <c r="MA110" s="252">
        <v>34.188345473465517</v>
      </c>
      <c r="MB110" s="252">
        <v>28.908428050611086</v>
      </c>
      <c r="MC110" s="252">
        <v>24.709260242242909</v>
      </c>
      <c r="MD110" s="252">
        <v>21.381788033715409</v>
      </c>
      <c r="ME110" s="252">
        <v>33.879728182770556</v>
      </c>
      <c r="MF110" s="252">
        <v>26.749425494525283</v>
      </c>
      <c r="MG110" s="252">
        <v>23.127891828759093</v>
      </c>
      <c r="MH110" s="252">
        <v>19.650679389526125</v>
      </c>
      <c r="MI110" s="252">
        <v>38.283171331537858</v>
      </c>
      <c r="MJ110" s="252">
        <v>31.071157255001211</v>
      </c>
      <c r="MK110" s="252">
        <v>26.726650321506209</v>
      </c>
      <c r="ML110" s="252">
        <v>22.318762689597573</v>
      </c>
      <c r="MM110" s="378" t="str">
        <f t="shared" si="82"/>
        <v>--</v>
      </c>
      <c r="MN110" s="252">
        <v>22.802680990635562</v>
      </c>
      <c r="MO110" s="252">
        <v>22.122445048992343</v>
      </c>
      <c r="MP110" s="252">
        <v>22.300650711370686</v>
      </c>
      <c r="MQ110" s="378" t="str">
        <f t="shared" si="83"/>
        <v>--</v>
      </c>
      <c r="MR110" s="252">
        <v>21.251944187723932</v>
      </c>
      <c r="MS110" s="252">
        <v>20.075017406733785</v>
      </c>
      <c r="MT110" s="252">
        <v>18.370250516096483</v>
      </c>
      <c r="MU110" s="378" t="str">
        <f t="shared" si="84"/>
        <v>--</v>
      </c>
      <c r="MV110" s="252">
        <v>24.412508622671865</v>
      </c>
      <c r="MW110" s="252">
        <v>22.007481296758115</v>
      </c>
      <c r="MX110" s="252">
        <v>18.726167778836967</v>
      </c>
      <c r="MY110" s="252">
        <v>32.535339125924175</v>
      </c>
      <c r="MZ110" s="252">
        <v>27.26344775198222</v>
      </c>
      <c r="NA110" s="252">
        <v>23.069144838212569</v>
      </c>
      <c r="NB110" s="252">
        <v>20.149377135927658</v>
      </c>
      <c r="NC110" s="252">
        <v>35.243679003298425</v>
      </c>
      <c r="ND110" s="252">
        <v>27.512058783753247</v>
      </c>
      <c r="NE110" s="252">
        <v>24.430069851537436</v>
      </c>
      <c r="NF110" s="252">
        <v>20.935747565772964</v>
      </c>
      <c r="NG110" s="252">
        <v>37.913211004863186</v>
      </c>
      <c r="NH110" s="252">
        <v>29.942502299907922</v>
      </c>
      <c r="NI110" s="252">
        <v>26.823073015286557</v>
      </c>
      <c r="NJ110" s="252">
        <v>22.047995230287746</v>
      </c>
      <c r="NK110" s="252">
        <v>10.496753581366548</v>
      </c>
      <c r="NL110" s="252">
        <v>11.00684817895317</v>
      </c>
      <c r="NM110" s="252">
        <v>8.8294651866799896</v>
      </c>
      <c r="NN110" s="252">
        <v>5.7135783450704478</v>
      </c>
      <c r="NO110" s="252">
        <v>12.658906044518035</v>
      </c>
      <c r="NP110" s="252">
        <v>9.2405519978351052</v>
      </c>
      <c r="NQ110" s="252">
        <v>6.5652810634223293</v>
      </c>
      <c r="NR110" s="252">
        <v>4.1361373678617088</v>
      </c>
      <c r="NS110" s="252">
        <v>13.6214708957824</v>
      </c>
      <c r="NT110" s="252">
        <v>10.076823994847713</v>
      </c>
      <c r="NU110" s="252">
        <v>6.8017299197483707</v>
      </c>
      <c r="NV110" s="252">
        <v>3.7739795613458451</v>
      </c>
      <c r="NW110" s="252">
        <v>4.9339639709493266</v>
      </c>
      <c r="NX110" s="252">
        <v>9.0846524432209659</v>
      </c>
      <c r="NY110" s="252">
        <v>8.7020400298658256</v>
      </c>
      <c r="NZ110" s="252">
        <v>6.6284485847367129</v>
      </c>
      <c r="OA110" s="252">
        <v>7.4285296483146999</v>
      </c>
      <c r="OB110" s="252">
        <v>8.9869391622115842</v>
      </c>
      <c r="OC110" s="252">
        <v>7.9998197223725089</v>
      </c>
      <c r="OD110" s="252">
        <v>6.3626189143816543</v>
      </c>
      <c r="OE110" s="252">
        <v>8.0217887238697561</v>
      </c>
      <c r="OF110" s="252">
        <v>10.832529733204675</v>
      </c>
      <c r="OG110" s="252">
        <v>9.2193514186277543</v>
      </c>
      <c r="OH110" s="252">
        <v>6.614102945551906</v>
      </c>
      <c r="OI110" s="252">
        <v>8.1325223243173852</v>
      </c>
      <c r="OJ110" s="252">
        <v>8.6676643150667232</v>
      </c>
      <c r="OK110" s="252">
        <v>7.9923813197676026</v>
      </c>
      <c r="OL110" s="252">
        <v>6.662068965517288</v>
      </c>
      <c r="OM110" s="252">
        <v>11.060424950601341</v>
      </c>
      <c r="ON110" s="252">
        <v>8.558599214765934</v>
      </c>
      <c r="OO110" s="252">
        <v>7.2512115406288657</v>
      </c>
      <c r="OP110" s="252">
        <v>5.918236001902808</v>
      </c>
      <c r="OQ110" s="252">
        <v>9.4578846781335741</v>
      </c>
      <c r="OR110" s="252">
        <v>8.229288818376185</v>
      </c>
      <c r="OS110" s="252">
        <v>7.3003995473336198</v>
      </c>
      <c r="OT110" s="252">
        <v>5.7162431860832452</v>
      </c>
      <c r="OU110" s="378" t="str">
        <f t="shared" si="85"/>
        <v>--</v>
      </c>
      <c r="OV110" s="252">
        <v>10.768317301983245</v>
      </c>
      <c r="OW110" s="252">
        <v>11.924635723246164</v>
      </c>
      <c r="OX110" s="252">
        <v>13.917625313801754</v>
      </c>
      <c r="OY110" s="378" t="str">
        <f t="shared" si="86"/>
        <v>--</v>
      </c>
      <c r="OZ110" s="252">
        <v>9.7476184026366521</v>
      </c>
      <c r="PA110" s="252">
        <v>10.09604545249584</v>
      </c>
      <c r="PB110" s="252">
        <v>10.235383022194908</v>
      </c>
      <c r="PC110" s="378" t="str">
        <f t="shared" si="87"/>
        <v>--</v>
      </c>
      <c r="PD110" s="252">
        <v>10.299995405889799</v>
      </c>
      <c r="PE110" s="252">
        <v>11.036565684511453</v>
      </c>
      <c r="PF110" s="252">
        <v>9.4830150514606366</v>
      </c>
      <c r="PG110" s="252">
        <v>12.54311127246322</v>
      </c>
      <c r="PH110" s="252">
        <v>13.87780311668557</v>
      </c>
      <c r="PI110" s="252">
        <v>11.41051311123427</v>
      </c>
      <c r="PJ110" s="252">
        <v>9.9729714821557049</v>
      </c>
      <c r="PK110" s="252">
        <v>15.745315786898841</v>
      </c>
      <c r="PL110" s="252">
        <v>13.375479792278128</v>
      </c>
      <c r="PM110" s="252">
        <v>11.532389029231368</v>
      </c>
      <c r="PN110" s="252">
        <v>9.2168607254814496</v>
      </c>
      <c r="PO110" s="252">
        <v>15.347043701799494</v>
      </c>
      <c r="PP110" s="252">
        <v>13.831522363373166</v>
      </c>
      <c r="PQ110" s="252">
        <v>11.885000230552933</v>
      </c>
      <c r="PR110" s="252">
        <v>8.6922893860066495</v>
      </c>
      <c r="PS110" s="252">
        <v>5.0501466553127026</v>
      </c>
      <c r="PT110" s="252">
        <v>6.2590204945636296</v>
      </c>
      <c r="PU110" s="252">
        <v>6.040184072220625</v>
      </c>
      <c r="PV110" s="252">
        <v>5.094908298063431</v>
      </c>
      <c r="PW110" s="252">
        <v>12.20096829314595</v>
      </c>
      <c r="PX110" s="252">
        <v>13.613384689455891</v>
      </c>
      <c r="PY110" s="252">
        <v>12.500629310778923</v>
      </c>
      <c r="PZ110" s="252">
        <v>9.7279260780287444</v>
      </c>
      <c r="QA110" s="252">
        <v>18.847832273977726</v>
      </c>
      <c r="QB110" s="252">
        <v>15.593081518596998</v>
      </c>
      <c r="QC110" s="252">
        <v>12.440552577942199</v>
      </c>
      <c r="QD110" s="252">
        <v>7.8686314167389675</v>
      </c>
      <c r="QE110" s="252">
        <v>4.7866164308902626</v>
      </c>
      <c r="QF110" s="252">
        <v>8.9563750301277665</v>
      </c>
      <c r="QG110" s="252">
        <v>10.456331217890568</v>
      </c>
      <c r="QH110" s="252">
        <v>11.775850995504193</v>
      </c>
      <c r="QI110" s="252">
        <v>11.579626741246704</v>
      </c>
      <c r="QJ110" s="252">
        <v>14.478437713159622</v>
      </c>
      <c r="QK110" s="252">
        <v>14.943438625162756</v>
      </c>
      <c r="QL110" s="252">
        <v>12.386219610554274</v>
      </c>
      <c r="QM110" s="378" t="str">
        <f t="shared" si="88"/>
        <v>--</v>
      </c>
      <c r="QN110" s="252">
        <v>13.976294623959378</v>
      </c>
      <c r="QO110" s="252">
        <v>13.824027869315431</v>
      </c>
      <c r="QP110" s="252">
        <v>12.723240340842807</v>
      </c>
      <c r="QQ110" s="378" t="str">
        <f t="shared" si="89"/>
        <v>--</v>
      </c>
      <c r="QR110" s="252">
        <v>15.206952847402244</v>
      </c>
      <c r="QS110" s="252">
        <v>15.908296288896636</v>
      </c>
      <c r="QT110" s="252">
        <v>14.472047708645642</v>
      </c>
      <c r="QU110" s="252">
        <v>12.990545963853743</v>
      </c>
      <c r="QV110" s="252">
        <v>12.040904143569412</v>
      </c>
      <c r="QW110" s="252">
        <v>12.97297297297288</v>
      </c>
      <c r="QX110" s="252">
        <v>11.749739794148077</v>
      </c>
      <c r="QY110" s="378" t="str">
        <f t="shared" si="90"/>
        <v>--</v>
      </c>
      <c r="QZ110" s="252">
        <v>12.293690464962717</v>
      </c>
      <c r="RA110" s="252">
        <v>12.0268994808873</v>
      </c>
      <c r="RB110" s="252">
        <v>10.90202495397843</v>
      </c>
      <c r="RC110" s="378" t="str">
        <f t="shared" si="91"/>
        <v>--</v>
      </c>
      <c r="RD110" s="252">
        <v>13.503878209760618</v>
      </c>
      <c r="RE110" s="252">
        <v>12.807338529787625</v>
      </c>
      <c r="RF110" s="252">
        <v>11.68565211826442</v>
      </c>
      <c r="RG110" s="252"/>
    </row>
    <row r="111" spans="1:475" ht="13.8" thickTop="1" x14ac:dyDescent="0.25">
      <c r="A111" s="114">
        <v>1</v>
      </c>
      <c r="B111" s="96" t="s">
        <v>168</v>
      </c>
      <c r="C111" s="96">
        <v>34.420289855072468</v>
      </c>
      <c r="D111" s="114">
        <v>30.434782608695649</v>
      </c>
      <c r="E111" s="126">
        <v>18.834951456310669</v>
      </c>
      <c r="F111" s="126">
        <v>36.997319034852573</v>
      </c>
      <c r="G111" s="126">
        <v>26.202531645569589</v>
      </c>
      <c r="H111" s="126">
        <v>18.867924528301877</v>
      </c>
      <c r="I111" s="114">
        <v>31.724137931034488</v>
      </c>
      <c r="J111" s="114">
        <v>28.198074277854186</v>
      </c>
      <c r="K111" s="114">
        <v>19.569471624266132</v>
      </c>
      <c r="L111" s="126">
        <v>27.55905511811023</v>
      </c>
      <c r="M111" s="126">
        <v>22.557471264367805</v>
      </c>
      <c r="N111" s="126">
        <v>16.913319238900645</v>
      </c>
      <c r="O111" s="126">
        <v>30.58419243986252</v>
      </c>
      <c r="P111" s="114">
        <v>23.868312757201643</v>
      </c>
      <c r="Q111" s="114">
        <v>12.244897959183669</v>
      </c>
      <c r="R111" s="114">
        <v>57.951807228915733</v>
      </c>
      <c r="S111" s="126">
        <v>41.271989174560183</v>
      </c>
      <c r="T111" s="126">
        <v>24.271844660194194</v>
      </c>
      <c r="U111" s="126">
        <v>67.776298268974685</v>
      </c>
      <c r="V111" s="126">
        <v>44.050632911392441</v>
      </c>
      <c r="W111" s="114">
        <v>29.263157894736842</v>
      </c>
      <c r="X111" s="114">
        <v>62.037037037037038</v>
      </c>
      <c r="Y111" s="114">
        <v>39.97252747252751</v>
      </c>
      <c r="Z111" s="126">
        <v>26.418786692759298</v>
      </c>
      <c r="AA111" s="126">
        <v>55.945419103313839</v>
      </c>
      <c r="AB111" s="126">
        <v>38.936781609195421</v>
      </c>
      <c r="AC111" s="126">
        <v>27.542372881355949</v>
      </c>
      <c r="AD111" s="114">
        <v>53.001715265866203</v>
      </c>
      <c r="AE111" s="114">
        <v>38.842975206611598</v>
      </c>
      <c r="AF111" s="114">
        <v>20.45454545454545</v>
      </c>
      <c r="AG111" s="126">
        <v>39.346246973365574</v>
      </c>
      <c r="AH111" s="126">
        <v>22.37380627557981</v>
      </c>
      <c r="AI111" s="126">
        <v>11.821705426356587</v>
      </c>
      <c r="AJ111" s="126">
        <v>47.035040431266779</v>
      </c>
      <c r="AK111" s="114">
        <v>23.125794155019054</v>
      </c>
      <c r="AL111" s="114">
        <v>14.705882352941151</v>
      </c>
      <c r="AM111" s="114">
        <v>46.189376443418006</v>
      </c>
      <c r="AN111" s="126">
        <v>25.757575757575747</v>
      </c>
      <c r="AO111" s="126">
        <v>14.341846758349694</v>
      </c>
      <c r="AP111" s="126">
        <v>41.176470588235304</v>
      </c>
      <c r="AQ111" s="126">
        <v>23.59712230215829</v>
      </c>
      <c r="AR111" s="114">
        <v>15.498938428874729</v>
      </c>
      <c r="AS111" s="114">
        <v>40.206185567010337</v>
      </c>
      <c r="AT111" s="114">
        <v>22.268326417703989</v>
      </c>
      <c r="AU111" s="126">
        <v>10.909090909090907</v>
      </c>
      <c r="AV111" s="126" t="s">
        <v>286</v>
      </c>
      <c r="AW111" s="126" t="s">
        <v>286</v>
      </c>
      <c r="AX111" s="126" t="s">
        <v>286</v>
      </c>
      <c r="AY111" s="114" t="s">
        <v>286</v>
      </c>
      <c r="AZ111" s="114" t="s">
        <v>286</v>
      </c>
      <c r="BA111" s="114" t="s">
        <v>286</v>
      </c>
      <c r="BB111" s="126" t="s">
        <v>286</v>
      </c>
      <c r="BC111" s="126" t="s">
        <v>286</v>
      </c>
      <c r="BD111" s="126" t="s">
        <v>286</v>
      </c>
      <c r="BE111" s="126" t="s">
        <v>286</v>
      </c>
      <c r="BF111" s="114">
        <v>21.356421356421336</v>
      </c>
      <c r="BG111" s="114">
        <v>17.088607594936722</v>
      </c>
      <c r="BH111" s="114" t="s">
        <v>286</v>
      </c>
      <c r="BI111" s="126">
        <v>23.023578363384186</v>
      </c>
      <c r="BJ111" s="126">
        <v>16.13636363636364</v>
      </c>
      <c r="BK111" s="126" t="s">
        <v>286</v>
      </c>
      <c r="BL111" s="126" t="s">
        <v>286</v>
      </c>
      <c r="BM111" s="114" t="s">
        <v>286</v>
      </c>
      <c r="BN111" s="114" t="s">
        <v>286</v>
      </c>
      <c r="BO111" s="114" t="s">
        <v>286</v>
      </c>
      <c r="BP111" s="126" t="s">
        <v>286</v>
      </c>
      <c r="BQ111" s="126" t="s">
        <v>286</v>
      </c>
      <c r="BR111" s="126" t="s">
        <v>286</v>
      </c>
      <c r="BS111" s="126" t="s">
        <v>286</v>
      </c>
      <c r="BT111" s="114" t="s">
        <v>286</v>
      </c>
      <c r="BU111" s="114">
        <v>27.194244604316534</v>
      </c>
      <c r="BV111" s="114">
        <v>24.25531914893617</v>
      </c>
      <c r="BW111" s="126" t="s">
        <v>286</v>
      </c>
      <c r="BX111" s="126">
        <v>29.875518672199156</v>
      </c>
      <c r="BY111" s="126">
        <v>20.227272727272705</v>
      </c>
      <c r="BZ111" s="126">
        <v>39.857651245551608</v>
      </c>
      <c r="CA111" s="114">
        <v>39.946018893387304</v>
      </c>
      <c r="CB111" s="114">
        <v>31.589147286821685</v>
      </c>
      <c r="CC111" s="114">
        <v>46.033810143042906</v>
      </c>
      <c r="CD111" s="126">
        <v>40.125786163521958</v>
      </c>
      <c r="CE111" s="126">
        <v>34.999999999999972</v>
      </c>
      <c r="CF111" s="126">
        <v>43.749999999999972</v>
      </c>
      <c r="CG111" s="126">
        <v>40.162822252374504</v>
      </c>
      <c r="CH111" s="114">
        <v>29.354207436399225</v>
      </c>
      <c r="CI111" s="114">
        <v>39.11368015414255</v>
      </c>
      <c r="CJ111" s="114">
        <v>34.094151212553491</v>
      </c>
      <c r="CK111" s="126">
        <v>26.470588235294112</v>
      </c>
      <c r="CL111" s="126">
        <v>42.006802721088427</v>
      </c>
      <c r="CM111" s="126">
        <v>32.968536251709949</v>
      </c>
      <c r="CN111" s="126">
        <v>24.318181818181824</v>
      </c>
      <c r="CO111" s="114">
        <v>12.244897959183678</v>
      </c>
      <c r="CP111" s="114">
        <v>17.726657645466844</v>
      </c>
      <c r="CQ111" s="114">
        <v>12.98449612403101</v>
      </c>
      <c r="CR111" s="126">
        <v>13.066666666666672</v>
      </c>
      <c r="CS111" s="126">
        <v>14.772727272727279</v>
      </c>
      <c r="CT111" s="126">
        <v>12.681912681912678</v>
      </c>
      <c r="CU111" s="126">
        <v>14.252873563218388</v>
      </c>
      <c r="CV111" s="114">
        <v>14.925373134328341</v>
      </c>
      <c r="CW111" s="114">
        <v>13.894324853228955</v>
      </c>
      <c r="CX111" s="114">
        <v>9.5723014256619265</v>
      </c>
      <c r="CY111" s="126">
        <v>14.182344428364685</v>
      </c>
      <c r="CZ111" s="126">
        <v>13.646055437100218</v>
      </c>
      <c r="DA111" s="126">
        <v>9.5575221238937988</v>
      </c>
      <c r="DB111" s="126">
        <v>12.464985994397756</v>
      </c>
      <c r="DC111" s="114">
        <v>9.6109839816933675</v>
      </c>
      <c r="DD111" s="114" t="s">
        <v>286</v>
      </c>
      <c r="DE111" s="114" t="s">
        <v>286</v>
      </c>
      <c r="DF111" s="126" t="s">
        <v>286</v>
      </c>
      <c r="DG111" s="126" t="s">
        <v>286</v>
      </c>
      <c r="DH111" s="126" t="s">
        <v>286</v>
      </c>
      <c r="DI111" s="126" t="s">
        <v>286</v>
      </c>
      <c r="DJ111" s="114" t="s">
        <v>286</v>
      </c>
      <c r="DK111" s="114" t="s">
        <v>286</v>
      </c>
      <c r="DL111" s="114" t="s">
        <v>286</v>
      </c>
      <c r="DM111" s="126">
        <v>55.426356589147233</v>
      </c>
      <c r="DN111" s="126">
        <v>38.000000000000021</v>
      </c>
      <c r="DO111" s="126">
        <v>28.421052631578945</v>
      </c>
      <c r="DP111" s="126">
        <v>56.164383561643824</v>
      </c>
      <c r="DQ111" s="114">
        <v>42.60273972602743</v>
      </c>
      <c r="DR111" s="114">
        <v>26.027397260273968</v>
      </c>
      <c r="DS111" s="114" t="s">
        <v>286</v>
      </c>
      <c r="DT111" s="126" t="s">
        <v>286</v>
      </c>
      <c r="DU111" s="126" t="s">
        <v>286</v>
      </c>
      <c r="DV111" s="126" t="s">
        <v>286</v>
      </c>
      <c r="DW111" s="126" t="s">
        <v>286</v>
      </c>
      <c r="DX111" s="114" t="s">
        <v>286</v>
      </c>
      <c r="DY111" s="114" t="s">
        <v>286</v>
      </c>
      <c r="DZ111" s="114" t="s">
        <v>286</v>
      </c>
      <c r="EA111" s="126" t="s">
        <v>286</v>
      </c>
      <c r="EB111" s="126">
        <v>56.563706563706518</v>
      </c>
      <c r="EC111" s="126">
        <v>43.633762517882666</v>
      </c>
      <c r="ED111" s="126">
        <v>36.210526315789437</v>
      </c>
      <c r="EE111" s="114">
        <v>42.340791738382073</v>
      </c>
      <c r="EF111" s="114">
        <v>48.827586206896555</v>
      </c>
      <c r="EG111" s="114">
        <v>34.324942791761991</v>
      </c>
      <c r="EH111" s="126">
        <v>8.6698337292161547</v>
      </c>
      <c r="EI111" s="126">
        <v>15.540540540540524</v>
      </c>
      <c r="EJ111" s="126">
        <v>10.097087378640779</v>
      </c>
      <c r="EK111" s="126">
        <v>5.3664921465968591</v>
      </c>
      <c r="EL111" s="114">
        <v>9.8236775818639757</v>
      </c>
      <c r="EM111" s="114">
        <v>9.5435684647302867</v>
      </c>
      <c r="EN111" s="114">
        <v>6.3348416289592686</v>
      </c>
      <c r="EO111" s="126">
        <v>9.5238095238095362</v>
      </c>
      <c r="EP111" s="126">
        <v>9.9804305283757273</v>
      </c>
      <c r="EQ111" s="126">
        <v>5.0096339113680184</v>
      </c>
      <c r="ER111" s="126">
        <v>10.142857142857146</v>
      </c>
      <c r="ES111" s="114">
        <v>8.2105263157894655</v>
      </c>
      <c r="ET111" s="114">
        <v>4.9657534246575281</v>
      </c>
      <c r="EU111" s="114">
        <v>8.6065573770491817</v>
      </c>
      <c r="EV111" s="126">
        <v>9.5454545454545343</v>
      </c>
      <c r="EW111" s="126">
        <v>11.457036114570352</v>
      </c>
      <c r="EX111" s="126">
        <v>12.704918032786884</v>
      </c>
      <c r="EY111" s="126">
        <v>6.8359375000000027</v>
      </c>
      <c r="EZ111" s="114">
        <v>11.553784860557773</v>
      </c>
      <c r="FA111" s="114">
        <v>11.523687580025609</v>
      </c>
      <c r="FB111" s="114">
        <v>5.8577405857740583</v>
      </c>
      <c r="FC111" s="126">
        <v>11.238532110091752</v>
      </c>
      <c r="FD111" s="126">
        <v>15.463917525773187</v>
      </c>
      <c r="FE111" s="126">
        <v>7.5156576200417522</v>
      </c>
      <c r="FF111" s="126">
        <v>11.045364891518734</v>
      </c>
      <c r="FG111" s="114">
        <v>13.112391930835738</v>
      </c>
      <c r="FH111" s="114">
        <v>7.8556263269639093</v>
      </c>
      <c r="FI111" s="114">
        <v>10.726643598615905</v>
      </c>
      <c r="FJ111" s="126">
        <v>12.307692307692308</v>
      </c>
      <c r="FK111" s="126">
        <v>6.4073226544622406</v>
      </c>
      <c r="FL111" s="126">
        <v>24.969400244798031</v>
      </c>
      <c r="FM111" s="126">
        <v>32.469304229195075</v>
      </c>
      <c r="FN111" s="114">
        <v>22.941176470588239</v>
      </c>
      <c r="FO111" s="114">
        <v>19.676549865229113</v>
      </c>
      <c r="FP111" s="114">
        <v>22.151088348271422</v>
      </c>
      <c r="FQ111" s="126">
        <v>19.665271966527193</v>
      </c>
      <c r="FR111" s="126">
        <v>23.218390804597696</v>
      </c>
      <c r="FS111" s="126">
        <v>27.936962750716326</v>
      </c>
      <c r="FT111" s="126">
        <v>16.942148760330571</v>
      </c>
      <c r="FU111" s="114">
        <v>17.227722772277215</v>
      </c>
      <c r="FV111" s="114">
        <v>20.605187319884703</v>
      </c>
      <c r="FW111" s="114">
        <v>14.649681528662422</v>
      </c>
      <c r="FX111" s="126">
        <v>12.998266897746955</v>
      </c>
      <c r="FY111" s="126">
        <v>14.845938375350139</v>
      </c>
      <c r="FZ111" s="126">
        <v>12.328767123287671</v>
      </c>
      <c r="GA111" s="126">
        <v>40.864197530864168</v>
      </c>
      <c r="GB111" s="114">
        <v>34.972677595628468</v>
      </c>
      <c r="GC111" s="114">
        <v>21.875000000000004</v>
      </c>
      <c r="GD111" s="114">
        <v>33.423545331529056</v>
      </c>
      <c r="GE111" s="126">
        <v>33.462033462033482</v>
      </c>
      <c r="GF111" s="126">
        <v>23.01255230125523</v>
      </c>
      <c r="GG111" s="126">
        <v>38.990825688073386</v>
      </c>
      <c r="GH111" s="126">
        <v>39.316239316239347</v>
      </c>
      <c r="GI111" s="114">
        <v>20.408163265306126</v>
      </c>
      <c r="GJ111" s="114">
        <v>28.712871287128703</v>
      </c>
      <c r="GK111" s="114">
        <v>26.628075253256164</v>
      </c>
      <c r="GL111" s="126">
        <v>15.286624203821646</v>
      </c>
      <c r="GM111" s="126">
        <v>25.131810193321602</v>
      </c>
      <c r="GN111" s="126">
        <v>26.573426573426584</v>
      </c>
      <c r="GO111" s="126">
        <v>16.475972540045756</v>
      </c>
      <c r="GP111" s="114">
        <v>14.233128834355815</v>
      </c>
      <c r="GQ111" s="114">
        <v>27.557980900409266</v>
      </c>
      <c r="GR111" s="114">
        <v>24.657534246575324</v>
      </c>
      <c r="GS111" s="126">
        <v>10.991957104557647</v>
      </c>
      <c r="GT111" s="126">
        <v>20.876288659793801</v>
      </c>
      <c r="GU111" s="126">
        <v>22.803347280334727</v>
      </c>
      <c r="GV111" s="126">
        <v>11.494252873563228</v>
      </c>
      <c r="GW111" s="114">
        <v>22.594142259414227</v>
      </c>
      <c r="GX111" s="114">
        <v>19.399999999999999</v>
      </c>
      <c r="GY111" s="114">
        <v>7.5546719681908518</v>
      </c>
      <c r="GZ111" s="126">
        <v>19.971264367816087</v>
      </c>
      <c r="HA111" s="126">
        <v>21.535181236673768</v>
      </c>
      <c r="HB111" s="126">
        <v>6.2717770034843161</v>
      </c>
      <c r="HC111" s="126">
        <v>17.696629213483188</v>
      </c>
      <c r="HD111" s="114">
        <v>18.721461187214611</v>
      </c>
      <c r="HE111" s="114" t="s">
        <v>286</v>
      </c>
      <c r="HF111" s="114" t="s">
        <v>286</v>
      </c>
      <c r="HG111" s="126" t="s">
        <v>286</v>
      </c>
      <c r="HH111" s="126" t="s">
        <v>286</v>
      </c>
      <c r="HI111" s="126" t="s">
        <v>286</v>
      </c>
      <c r="HJ111" s="114" t="s">
        <v>286</v>
      </c>
      <c r="HK111" s="114" t="s">
        <v>286</v>
      </c>
      <c r="HL111" s="114" t="s">
        <v>286</v>
      </c>
      <c r="HM111" s="126" t="s">
        <v>286</v>
      </c>
      <c r="HN111" s="126" t="s">
        <v>286</v>
      </c>
      <c r="HO111" s="126">
        <v>9.090909090909097</v>
      </c>
      <c r="HP111" s="126">
        <v>15.856236786469346</v>
      </c>
      <c r="HQ111" s="127" t="s">
        <v>286</v>
      </c>
      <c r="HR111" s="126">
        <v>10.252808988764045</v>
      </c>
      <c r="HS111" s="126">
        <v>15.862068965517237</v>
      </c>
      <c r="HT111" s="126">
        <v>10.622710622710628</v>
      </c>
      <c r="HU111" s="126">
        <v>13.351498637602189</v>
      </c>
      <c r="HV111" s="126">
        <v>8.1871345029239802</v>
      </c>
      <c r="HW111" s="126">
        <v>13.575268817204289</v>
      </c>
      <c r="HX111" s="126">
        <v>11.969111969111955</v>
      </c>
      <c r="HY111" s="126">
        <v>9.6436058700209699</v>
      </c>
      <c r="HZ111" s="126">
        <v>12.128146453089251</v>
      </c>
      <c r="IA111" s="126">
        <v>10.970464135021102</v>
      </c>
      <c r="IB111" s="126">
        <v>7.3852295409181687</v>
      </c>
      <c r="IC111" s="126">
        <v>13.293650793650803</v>
      </c>
      <c r="ID111" s="126">
        <v>9.7383720930232407</v>
      </c>
      <c r="IE111" s="126">
        <v>7.8224101479915449</v>
      </c>
      <c r="IF111" s="126">
        <v>13.02816901408451</v>
      </c>
      <c r="IG111" s="126">
        <v>10.014104372355437</v>
      </c>
      <c r="IH111" s="126">
        <v>8.7356321839080504</v>
      </c>
      <c r="II111" s="126">
        <v>5.9040590405903997</v>
      </c>
      <c r="IJ111" s="126">
        <v>10.245901639344259</v>
      </c>
      <c r="IK111" s="126">
        <v>9.3749999999999929</v>
      </c>
      <c r="IL111" s="126">
        <v>6.4120054570259155</v>
      </c>
      <c r="IM111" s="126">
        <v>7.4646074646074618</v>
      </c>
      <c r="IN111" s="126">
        <v>8.6134453781512548</v>
      </c>
      <c r="IO111" s="126">
        <v>5.5045871559633044</v>
      </c>
      <c r="IP111" s="126">
        <v>8.0281690140845026</v>
      </c>
      <c r="IQ111" s="126">
        <v>8.6172344689378715</v>
      </c>
      <c r="IR111" s="126">
        <v>4.4088176352705366</v>
      </c>
      <c r="IS111" s="126">
        <v>7.5253256150506527</v>
      </c>
      <c r="IT111" s="126">
        <v>8.4566596194503187</v>
      </c>
      <c r="IU111" s="126">
        <v>5.9440559440559424</v>
      </c>
      <c r="IV111" s="126">
        <v>8.4985835694050937</v>
      </c>
      <c r="IW111" s="114">
        <v>8.9655172413793096</v>
      </c>
      <c r="IX111" s="114" t="str">
        <f t="shared" ref="IX111:JF111" si="128">"--"</f>
        <v>--</v>
      </c>
      <c r="IY111" s="114" t="str">
        <f t="shared" si="128"/>
        <v>--</v>
      </c>
      <c r="IZ111" s="114" t="str">
        <f t="shared" si="128"/>
        <v>--</v>
      </c>
      <c r="JA111" s="114" t="str">
        <f t="shared" si="128"/>
        <v>--</v>
      </c>
      <c r="JB111" s="114" t="str">
        <f t="shared" si="128"/>
        <v>--</v>
      </c>
      <c r="JC111" s="114" t="str">
        <f t="shared" si="128"/>
        <v>--</v>
      </c>
      <c r="JD111" s="114" t="str">
        <f t="shared" si="128"/>
        <v>--</v>
      </c>
      <c r="JE111" s="114" t="str">
        <f t="shared" si="128"/>
        <v>--</v>
      </c>
      <c r="JF111" s="114" t="str">
        <f t="shared" si="128"/>
        <v>--</v>
      </c>
      <c r="JG111" s="128" t="str">
        <f t="shared" ref="JG111:JP117" si="129">"--"</f>
        <v>--</v>
      </c>
      <c r="JH111" s="128" t="str">
        <f t="shared" si="129"/>
        <v>--</v>
      </c>
      <c r="JI111" s="128" t="str">
        <f t="shared" si="129"/>
        <v>--</v>
      </c>
      <c r="JJ111" s="128" t="str">
        <f t="shared" si="129"/>
        <v>--</v>
      </c>
      <c r="JK111" s="128" t="str">
        <f t="shared" si="129"/>
        <v>--</v>
      </c>
      <c r="JL111" s="128" t="str">
        <f t="shared" si="129"/>
        <v>--</v>
      </c>
      <c r="JM111" s="128" t="str">
        <f t="shared" si="129"/>
        <v>--</v>
      </c>
      <c r="JN111" s="128" t="str">
        <f t="shared" si="129"/>
        <v>--</v>
      </c>
      <c r="JO111" s="128" t="str">
        <f t="shared" si="129"/>
        <v>--</v>
      </c>
      <c r="JP111" s="128" t="str">
        <f t="shared" si="129"/>
        <v>--</v>
      </c>
      <c r="JQ111" s="128" t="str">
        <f t="shared" ref="JQ111:JZ117" si="130">"--"</f>
        <v>--</v>
      </c>
      <c r="JR111" s="128" t="str">
        <f t="shared" si="130"/>
        <v>--</v>
      </c>
      <c r="JS111" s="128" t="str">
        <f t="shared" si="130"/>
        <v>--</v>
      </c>
      <c r="JT111" s="128" t="str">
        <f t="shared" si="130"/>
        <v>--</v>
      </c>
      <c r="JU111" s="128" t="str">
        <f t="shared" si="130"/>
        <v>--</v>
      </c>
      <c r="JV111" s="128" t="str">
        <f t="shared" si="130"/>
        <v>--</v>
      </c>
      <c r="JW111" s="128" t="str">
        <f t="shared" si="130"/>
        <v>--</v>
      </c>
      <c r="JX111" s="128" t="str">
        <f t="shared" si="130"/>
        <v>--</v>
      </c>
      <c r="JY111" s="128" t="str">
        <f t="shared" si="130"/>
        <v>--</v>
      </c>
      <c r="JZ111" s="128" t="str">
        <f t="shared" si="130"/>
        <v>--</v>
      </c>
      <c r="KA111" s="128" t="str">
        <f t="shared" ref="KA111:KJ117" si="131">"--"</f>
        <v>--</v>
      </c>
      <c r="KB111" s="128" t="str">
        <f t="shared" si="131"/>
        <v>--</v>
      </c>
      <c r="KC111" s="128" t="str">
        <f t="shared" si="131"/>
        <v>--</v>
      </c>
      <c r="KD111" s="128" t="str">
        <f t="shared" si="131"/>
        <v>--</v>
      </c>
      <c r="KE111" s="128" t="str">
        <f t="shared" si="131"/>
        <v>--</v>
      </c>
      <c r="KF111" s="128" t="str">
        <f t="shared" si="131"/>
        <v>--</v>
      </c>
      <c r="KG111" s="128" t="str">
        <f t="shared" si="131"/>
        <v>--</v>
      </c>
      <c r="KH111" s="128" t="str">
        <f t="shared" si="131"/>
        <v>--</v>
      </c>
      <c r="KI111" s="128" t="str">
        <f t="shared" si="131"/>
        <v>--</v>
      </c>
      <c r="KJ111" s="128" t="str">
        <f t="shared" si="131"/>
        <v>--</v>
      </c>
      <c r="KK111" s="128" t="str">
        <f t="shared" ref="KK111:KX117" si="132">"--"</f>
        <v>--</v>
      </c>
      <c r="KL111" s="128" t="str">
        <f t="shared" si="132"/>
        <v>--</v>
      </c>
      <c r="KM111" s="128" t="str">
        <f t="shared" si="132"/>
        <v>--</v>
      </c>
      <c r="KN111" s="128" t="str">
        <f t="shared" si="132"/>
        <v>--</v>
      </c>
      <c r="KO111" s="128" t="str">
        <f t="shared" si="132"/>
        <v>--</v>
      </c>
      <c r="KP111" s="128" t="str">
        <f t="shared" si="132"/>
        <v>--</v>
      </c>
      <c r="KQ111" s="128" t="str">
        <f t="shared" si="132"/>
        <v>--</v>
      </c>
      <c r="KR111" s="128" t="str">
        <f t="shared" si="132"/>
        <v>--</v>
      </c>
      <c r="KS111" s="128" t="str">
        <f t="shared" si="132"/>
        <v>--</v>
      </c>
      <c r="KT111" s="128" t="str">
        <f t="shared" si="132"/>
        <v>--</v>
      </c>
      <c r="KU111" s="128" t="str">
        <f t="shared" si="132"/>
        <v>--</v>
      </c>
      <c r="KV111" s="128" t="str">
        <f t="shared" si="132"/>
        <v>--</v>
      </c>
      <c r="KW111" s="128" t="str">
        <f t="shared" si="132"/>
        <v>--</v>
      </c>
      <c r="KX111" s="128" t="str">
        <f t="shared" si="132"/>
        <v>--</v>
      </c>
      <c r="KY111" s="128" t="str">
        <f t="shared" ref="KY111:KZ117" si="133">"--"</f>
        <v>--</v>
      </c>
      <c r="KZ111" s="128" t="str">
        <f t="shared" si="133"/>
        <v>--</v>
      </c>
      <c r="LA111" s="128" t="str">
        <f t="shared" ref="LA111:LJ117" si="134">"--"</f>
        <v>--</v>
      </c>
      <c r="LB111" s="128" t="str">
        <f t="shared" si="134"/>
        <v>--</v>
      </c>
      <c r="LC111" s="190" t="str">
        <f t="shared" si="134"/>
        <v>--</v>
      </c>
      <c r="LD111" s="190" t="str">
        <f t="shared" si="134"/>
        <v>--</v>
      </c>
      <c r="LE111" s="190" t="str">
        <f t="shared" si="134"/>
        <v>--</v>
      </c>
      <c r="LF111" s="190" t="str">
        <f t="shared" si="134"/>
        <v>--</v>
      </c>
      <c r="LG111" s="190" t="str">
        <f t="shared" si="134"/>
        <v>--</v>
      </c>
      <c r="LH111" s="190" t="str">
        <f t="shared" si="134"/>
        <v>--</v>
      </c>
      <c r="LI111" s="190" t="str">
        <f t="shared" si="134"/>
        <v>--</v>
      </c>
      <c r="LJ111" s="190" t="str">
        <f t="shared" si="134"/>
        <v>--</v>
      </c>
    </row>
    <row r="112" spans="1:475" x14ac:dyDescent="0.25">
      <c r="A112" s="114" t="str">
        <f t="shared" si="120"/>
        <v>--</v>
      </c>
      <c r="B112" s="96" t="s">
        <v>173</v>
      </c>
      <c r="C112" s="96">
        <v>29.117647058823529</v>
      </c>
      <c r="D112" s="114">
        <v>24.840764331210202</v>
      </c>
      <c r="E112" s="114">
        <v>14.489795918367347</v>
      </c>
      <c r="F112" s="114">
        <v>26.5486725663717</v>
      </c>
      <c r="G112" s="114">
        <v>25.449101796407181</v>
      </c>
      <c r="H112" s="114">
        <v>13.525498891352552</v>
      </c>
      <c r="I112" s="114">
        <v>31.357254290171614</v>
      </c>
      <c r="J112" s="114">
        <v>21.994134897360677</v>
      </c>
      <c r="K112" s="114">
        <v>16.396396396396405</v>
      </c>
      <c r="L112" s="114">
        <v>24.024960998439919</v>
      </c>
      <c r="M112" s="114">
        <v>19.74317817014445</v>
      </c>
      <c r="N112" s="114">
        <v>10.311284046692602</v>
      </c>
      <c r="O112" s="114">
        <v>20.846905537459282</v>
      </c>
      <c r="P112" s="114">
        <v>18.950930626057538</v>
      </c>
      <c r="Q112" s="114">
        <v>12.467532467532463</v>
      </c>
      <c r="R112" s="114">
        <v>58.382352941176499</v>
      </c>
      <c r="S112" s="114">
        <v>43.949044585987274</v>
      </c>
      <c r="T112" s="114">
        <v>25.562372188139069</v>
      </c>
      <c r="U112" s="114">
        <v>60.029069767441854</v>
      </c>
      <c r="V112" s="114">
        <v>47.138554216867476</v>
      </c>
      <c r="W112" s="114">
        <v>28.571428571428562</v>
      </c>
      <c r="X112" s="114">
        <v>57.364341085271292</v>
      </c>
      <c r="Y112" s="114">
        <v>43.46549192364165</v>
      </c>
      <c r="Z112" s="114">
        <v>26.895306859205768</v>
      </c>
      <c r="AA112" s="114">
        <v>46.967340590979802</v>
      </c>
      <c r="AB112" s="114">
        <v>40.320000000000014</v>
      </c>
      <c r="AC112" s="114">
        <v>19.298245614035103</v>
      </c>
      <c r="AD112" s="114">
        <v>52.287581699346404</v>
      </c>
      <c r="AE112" s="114">
        <v>36.886632825719133</v>
      </c>
      <c r="AF112" s="114">
        <v>19.740259740259738</v>
      </c>
      <c r="AG112" s="114">
        <v>38.002980625931464</v>
      </c>
      <c r="AH112" s="114">
        <v>22.471910112359556</v>
      </c>
      <c r="AI112" s="114">
        <v>11.656441717791402</v>
      </c>
      <c r="AJ112" s="114">
        <v>41.107871720116599</v>
      </c>
      <c r="AK112" s="114">
        <v>28.3783783783784</v>
      </c>
      <c r="AL112" s="114">
        <v>14.285714285714283</v>
      </c>
      <c r="AM112" s="114">
        <v>43.613707165109012</v>
      </c>
      <c r="AN112" s="114">
        <v>22.254758418740863</v>
      </c>
      <c r="AO112" s="114">
        <v>14.466546112115722</v>
      </c>
      <c r="AP112" s="114">
        <v>29.90654205607478</v>
      </c>
      <c r="AQ112" s="114">
        <v>26.409017713365543</v>
      </c>
      <c r="AR112" s="114">
        <v>9.6078431372548998</v>
      </c>
      <c r="AS112" s="114">
        <v>31.270358306188925</v>
      </c>
      <c r="AT112" s="114">
        <v>21.079258010118032</v>
      </c>
      <c r="AU112" s="114">
        <v>10.649350649350641</v>
      </c>
      <c r="AV112" s="114" t="s">
        <v>286</v>
      </c>
      <c r="AW112" s="114" t="s">
        <v>286</v>
      </c>
      <c r="AX112" s="114" t="s">
        <v>286</v>
      </c>
      <c r="AY112" s="114" t="s">
        <v>286</v>
      </c>
      <c r="AZ112" s="114" t="s">
        <v>286</v>
      </c>
      <c r="BA112" s="114" t="s">
        <v>286</v>
      </c>
      <c r="BB112" s="114" t="s">
        <v>286</v>
      </c>
      <c r="BC112" s="114" t="s">
        <v>286</v>
      </c>
      <c r="BD112" s="114" t="s">
        <v>286</v>
      </c>
      <c r="BE112" s="114" t="s">
        <v>286</v>
      </c>
      <c r="BF112" s="114">
        <v>19.614147909967851</v>
      </c>
      <c r="BG112" s="114">
        <v>17.221135029354212</v>
      </c>
      <c r="BH112" s="114" t="s">
        <v>286</v>
      </c>
      <c r="BI112" s="114">
        <v>23.141891891891909</v>
      </c>
      <c r="BJ112" s="114">
        <v>15.404699738903394</v>
      </c>
      <c r="BK112" s="114" t="s">
        <v>286</v>
      </c>
      <c r="BL112" s="114" t="s">
        <v>286</v>
      </c>
      <c r="BM112" s="114" t="s">
        <v>286</v>
      </c>
      <c r="BN112" s="114" t="s">
        <v>286</v>
      </c>
      <c r="BO112" s="114" t="s">
        <v>286</v>
      </c>
      <c r="BP112" s="114" t="s">
        <v>286</v>
      </c>
      <c r="BQ112" s="114" t="s">
        <v>286</v>
      </c>
      <c r="BR112" s="114" t="s">
        <v>286</v>
      </c>
      <c r="BS112" s="114" t="s">
        <v>286</v>
      </c>
      <c r="BT112" s="114" t="s">
        <v>286</v>
      </c>
      <c r="BU112" s="114">
        <v>26.527331189710615</v>
      </c>
      <c r="BV112" s="114">
        <v>20.428015564202337</v>
      </c>
      <c r="BW112" s="114" t="s">
        <v>286</v>
      </c>
      <c r="BX112" s="114">
        <v>27.241962774957699</v>
      </c>
      <c r="BY112" s="114">
        <v>20.572916666666675</v>
      </c>
      <c r="BZ112" s="114">
        <v>35.775862068965552</v>
      </c>
      <c r="CA112" s="114">
        <v>43.127962085308035</v>
      </c>
      <c r="CB112" s="114">
        <v>27.698574338085553</v>
      </c>
      <c r="CC112" s="114">
        <v>37.302725968436171</v>
      </c>
      <c r="CD112" s="114">
        <v>44.130757800891601</v>
      </c>
      <c r="CE112" s="114">
        <v>26.05790645879733</v>
      </c>
      <c r="CF112" s="114">
        <v>39.969604863221925</v>
      </c>
      <c r="CG112" s="114">
        <v>40.174672489082901</v>
      </c>
      <c r="CH112" s="114">
        <v>30.700179533213642</v>
      </c>
      <c r="CI112" s="114">
        <v>37.111801242236062</v>
      </c>
      <c r="CJ112" s="114">
        <v>32.165605095541387</v>
      </c>
      <c r="CK112" s="114">
        <v>22.912621359223316</v>
      </c>
      <c r="CL112" s="114">
        <v>21.103896103896098</v>
      </c>
      <c r="CM112" s="114">
        <v>29.617304492512456</v>
      </c>
      <c r="CN112" s="114">
        <v>21.354166666666657</v>
      </c>
      <c r="CO112" s="114">
        <v>10.176991150442477</v>
      </c>
      <c r="CP112" s="114">
        <v>13.15372424722662</v>
      </c>
      <c r="CQ112" s="114">
        <v>6.9672131147540997</v>
      </c>
      <c r="CR112" s="114">
        <v>8.5631349782293107</v>
      </c>
      <c r="CS112" s="114">
        <v>9.1988130563798247</v>
      </c>
      <c r="CT112" s="114">
        <v>6.8888888888888866</v>
      </c>
      <c r="CU112" s="114">
        <v>9.90712074303406</v>
      </c>
      <c r="CV112" s="114">
        <v>9.0379008746355698</v>
      </c>
      <c r="CW112" s="114">
        <v>7.7477477477477477</v>
      </c>
      <c r="CX112" s="114">
        <v>10.983606557377041</v>
      </c>
      <c r="CY112" s="114">
        <v>13.776337115072931</v>
      </c>
      <c r="CZ112" s="114">
        <v>6.6276803118908356</v>
      </c>
      <c r="DA112" s="114">
        <v>5.0505050505050511</v>
      </c>
      <c r="DB112" s="114">
        <v>11.815068493150685</v>
      </c>
      <c r="DC112" s="114">
        <v>9.8958333333333268</v>
      </c>
      <c r="DD112" s="114" t="s">
        <v>286</v>
      </c>
      <c r="DE112" s="114" t="s">
        <v>286</v>
      </c>
      <c r="DF112" s="114" t="s">
        <v>286</v>
      </c>
      <c r="DG112" s="114" t="s">
        <v>286</v>
      </c>
      <c r="DH112" s="114" t="s">
        <v>286</v>
      </c>
      <c r="DI112" s="114" t="s">
        <v>286</v>
      </c>
      <c r="DJ112" s="114" t="s">
        <v>286</v>
      </c>
      <c r="DK112" s="114" t="s">
        <v>286</v>
      </c>
      <c r="DL112" s="114" t="s">
        <v>286</v>
      </c>
      <c r="DM112" s="114">
        <v>51.937984496123988</v>
      </c>
      <c r="DN112" s="114">
        <v>37.320574162679449</v>
      </c>
      <c r="DO112" s="114">
        <v>21.984435797665366</v>
      </c>
      <c r="DP112" s="114">
        <v>50.809061488673152</v>
      </c>
      <c r="DQ112" s="114">
        <v>36.850921273031837</v>
      </c>
      <c r="DR112" s="114">
        <v>25.194805194805184</v>
      </c>
      <c r="DS112" s="114" t="s">
        <v>286</v>
      </c>
      <c r="DT112" s="114" t="s">
        <v>286</v>
      </c>
      <c r="DU112" s="114" t="s">
        <v>286</v>
      </c>
      <c r="DV112" s="114" t="s">
        <v>286</v>
      </c>
      <c r="DW112" s="114" t="s">
        <v>286</v>
      </c>
      <c r="DX112" s="114" t="s">
        <v>286</v>
      </c>
      <c r="DY112" s="114" t="s">
        <v>286</v>
      </c>
      <c r="DZ112" s="114" t="s">
        <v>286</v>
      </c>
      <c r="EA112" s="114" t="s">
        <v>286</v>
      </c>
      <c r="EB112" s="114">
        <v>47.589424572317242</v>
      </c>
      <c r="EC112" s="114">
        <v>50.558213716108476</v>
      </c>
      <c r="ED112" s="114">
        <v>34.368932038834963</v>
      </c>
      <c r="EE112" s="114">
        <v>38.235294117647065</v>
      </c>
      <c r="EF112" s="114">
        <v>45.805369127516748</v>
      </c>
      <c r="EG112" s="114">
        <v>32.642487046632134</v>
      </c>
      <c r="EH112" s="114">
        <v>4.8920863309352498</v>
      </c>
      <c r="EI112" s="114">
        <v>7.2784810126582293</v>
      </c>
      <c r="EJ112" s="114">
        <v>5.8943089430894267</v>
      </c>
      <c r="EK112" s="114">
        <v>2.5974025974025969</v>
      </c>
      <c r="EL112" s="114">
        <v>5.0445103857566753</v>
      </c>
      <c r="EM112" s="114">
        <v>6.2222222222222152</v>
      </c>
      <c r="EN112" s="114">
        <v>4.9004594180704446</v>
      </c>
      <c r="EO112" s="114">
        <v>8.3090379008746353</v>
      </c>
      <c r="EP112" s="114">
        <v>6.8222621184919117</v>
      </c>
      <c r="EQ112" s="114">
        <v>2.4806201550387592</v>
      </c>
      <c r="ER112" s="114">
        <v>7.3600000000000048</v>
      </c>
      <c r="ES112" s="114">
        <v>8.155339805825248</v>
      </c>
      <c r="ET112" s="114">
        <v>2.5889967637540456</v>
      </c>
      <c r="EU112" s="114">
        <v>8.0133555926544204</v>
      </c>
      <c r="EV112" s="114">
        <v>7.7922077922077904</v>
      </c>
      <c r="EW112" s="114">
        <v>8.1120943952802378</v>
      </c>
      <c r="EX112" s="114">
        <v>11.519999999999996</v>
      </c>
      <c r="EY112" s="114">
        <v>5.1229508196721305</v>
      </c>
      <c r="EZ112" s="114">
        <v>7.9710144927536257</v>
      </c>
      <c r="FA112" s="114">
        <v>7.4515648286140097</v>
      </c>
      <c r="FB112" s="114">
        <v>7.1588366890380328</v>
      </c>
      <c r="FC112" s="114">
        <v>10.591900311526468</v>
      </c>
      <c r="FD112" s="114">
        <v>10.534846029173426</v>
      </c>
      <c r="FE112" s="114">
        <v>7.0539419087136936</v>
      </c>
      <c r="FF112" s="114">
        <v>8.5271317829457285</v>
      </c>
      <c r="FG112" s="114">
        <v>9.1954022988505795</v>
      </c>
      <c r="FH112" s="114">
        <v>5.304518664047154</v>
      </c>
      <c r="FI112" s="114">
        <v>6.2091503267973875</v>
      </c>
      <c r="FJ112" s="114">
        <v>8.7542087542087472</v>
      </c>
      <c r="FK112" s="114">
        <v>3.6939313984168867</v>
      </c>
      <c r="FL112" s="114">
        <v>21.533923303834818</v>
      </c>
      <c r="FM112" s="114">
        <v>31.679999999999993</v>
      </c>
      <c r="FN112" s="114">
        <v>18.032786885245894</v>
      </c>
      <c r="FO112" s="114">
        <v>14.825581395348836</v>
      </c>
      <c r="FP112" s="114">
        <v>20.86438152011921</v>
      </c>
      <c r="FQ112" s="114">
        <v>21.428571428571438</v>
      </c>
      <c r="FR112" s="114">
        <v>18.847352024922134</v>
      </c>
      <c r="FS112" s="114">
        <v>25.115562403697993</v>
      </c>
      <c r="FT112" s="114">
        <v>20.270270270270263</v>
      </c>
      <c r="FU112" s="114">
        <v>9.7523219814241617</v>
      </c>
      <c r="FV112" s="114">
        <v>16.666666666666686</v>
      </c>
      <c r="FW112" s="114">
        <v>11.417322834645667</v>
      </c>
      <c r="FX112" s="114">
        <v>8.7947882736156338</v>
      </c>
      <c r="FY112" s="114">
        <v>11.844331641285955</v>
      </c>
      <c r="FZ112" s="114">
        <v>6.3999999999999995</v>
      </c>
      <c r="GA112" s="114">
        <v>37.64705882352942</v>
      </c>
      <c r="GB112" s="114">
        <v>35.66878980891719</v>
      </c>
      <c r="GC112" s="114">
        <v>21.355236139630371</v>
      </c>
      <c r="GD112" s="114">
        <v>32.650073206442194</v>
      </c>
      <c r="GE112" s="114">
        <v>31.547619047619072</v>
      </c>
      <c r="GF112" s="114">
        <v>22.818791946308721</v>
      </c>
      <c r="GG112" s="114">
        <v>28.951486697965574</v>
      </c>
      <c r="GH112" s="114">
        <v>32.277526395173439</v>
      </c>
      <c r="GI112" s="114">
        <v>20.484171322160165</v>
      </c>
      <c r="GJ112" s="114">
        <v>22.550544323483695</v>
      </c>
      <c r="GK112" s="114">
        <v>22.986577181208059</v>
      </c>
      <c r="GL112" s="114">
        <v>13.582677165354337</v>
      </c>
      <c r="GM112" s="114">
        <v>21.311475409836067</v>
      </c>
      <c r="GN112" s="114">
        <v>17.398648648648653</v>
      </c>
      <c r="GO112" s="114">
        <v>11.968085106382977</v>
      </c>
      <c r="GP112" s="114">
        <v>8.3823529411764746</v>
      </c>
      <c r="GQ112" s="114">
        <v>31.309904153354648</v>
      </c>
      <c r="GR112" s="114">
        <v>24.590163934426243</v>
      </c>
      <c r="GS112" s="114">
        <v>5.3935860058309038</v>
      </c>
      <c r="GT112" s="114">
        <v>20.359281437125766</v>
      </c>
      <c r="GU112" s="114">
        <v>27.964205816554824</v>
      </c>
      <c r="GV112" s="114">
        <v>10.108864696734061</v>
      </c>
      <c r="GW112" s="114">
        <v>22.869955156950663</v>
      </c>
      <c r="GX112" s="114">
        <v>23.669724770642219</v>
      </c>
      <c r="GY112" s="114">
        <v>5.7542768273717009</v>
      </c>
      <c r="GZ112" s="114">
        <v>18.874172185430478</v>
      </c>
      <c r="HA112" s="114">
        <v>21.021611001964644</v>
      </c>
      <c r="HB112" s="114">
        <v>3.8961038961038916</v>
      </c>
      <c r="HC112" s="114">
        <v>15.371621621621616</v>
      </c>
      <c r="HD112" s="114">
        <v>16.800000000000029</v>
      </c>
      <c r="HE112" s="114" t="s">
        <v>286</v>
      </c>
      <c r="HF112" s="114" t="s">
        <v>286</v>
      </c>
      <c r="HG112" s="114" t="s">
        <v>286</v>
      </c>
      <c r="HH112" s="114" t="s">
        <v>286</v>
      </c>
      <c r="HI112" s="121" t="s">
        <v>286</v>
      </c>
      <c r="HJ112" s="121" t="s">
        <v>286</v>
      </c>
      <c r="HK112" s="121" t="s">
        <v>286</v>
      </c>
      <c r="HL112" s="121" t="s">
        <v>286</v>
      </c>
      <c r="HM112" s="114" t="s">
        <v>286</v>
      </c>
      <c r="HN112" s="114" t="s">
        <v>286</v>
      </c>
      <c r="HO112" s="114">
        <v>9.0163934426229471</v>
      </c>
      <c r="HP112" s="114">
        <v>12.992125984251976</v>
      </c>
      <c r="HQ112" s="122" t="s">
        <v>286</v>
      </c>
      <c r="HR112" s="114">
        <v>12.116040955631394</v>
      </c>
      <c r="HS112" s="114">
        <v>10.610079575596817</v>
      </c>
      <c r="HT112" s="114">
        <v>8.8495575221238969</v>
      </c>
      <c r="HU112" s="114">
        <v>9.7288676236044545</v>
      </c>
      <c r="HV112" s="114">
        <v>6.3394683026584904</v>
      </c>
      <c r="HW112" s="114">
        <v>10.495626822157437</v>
      </c>
      <c r="HX112" s="114">
        <v>8.059701492537318</v>
      </c>
      <c r="HY112" s="114">
        <v>8.2959641255605341</v>
      </c>
      <c r="HZ112" s="114">
        <v>12.539682539682531</v>
      </c>
      <c r="IA112" s="114">
        <v>9.1445427728613673</v>
      </c>
      <c r="IB112" s="114">
        <v>6.2157221206581328</v>
      </c>
      <c r="IC112" s="114">
        <v>7.5000000000000027</v>
      </c>
      <c r="ID112" s="114">
        <v>9.6026490066225136</v>
      </c>
      <c r="IE112" s="114">
        <v>4.9309664694280073</v>
      </c>
      <c r="IF112" s="114">
        <v>11.513157894736848</v>
      </c>
      <c r="IG112" s="114">
        <v>8.8586030664395139</v>
      </c>
      <c r="IH112" s="114">
        <v>8.7301587301587222</v>
      </c>
      <c r="II112" s="114">
        <v>4.7058823529411757</v>
      </c>
      <c r="IJ112" s="114">
        <v>9.1199999999999903</v>
      </c>
      <c r="IK112" s="114">
        <v>8.5714285714285694</v>
      </c>
      <c r="IL112" s="114">
        <v>5.2941176470588234</v>
      </c>
      <c r="IM112" s="114">
        <v>6.8554396423248827</v>
      </c>
      <c r="IN112" s="114">
        <v>6.2921348314606762</v>
      </c>
      <c r="IO112" s="114">
        <v>4.2993630573248449</v>
      </c>
      <c r="IP112" s="114">
        <v>6.6469719350073841</v>
      </c>
      <c r="IQ112" s="114">
        <v>6.5934065934065984</v>
      </c>
      <c r="IR112" s="114">
        <v>3.7441497659906418</v>
      </c>
      <c r="IS112" s="114">
        <v>6.4250411861614474</v>
      </c>
      <c r="IT112" s="114">
        <v>6.8897637795275566</v>
      </c>
      <c r="IU112" s="114">
        <v>4.5901639344262284</v>
      </c>
      <c r="IV112" s="114">
        <v>7.1550255536626954</v>
      </c>
      <c r="IW112" s="114">
        <v>6.6137566137566175</v>
      </c>
      <c r="IX112" s="114" t="str">
        <f t="shared" si="121"/>
        <v>--</v>
      </c>
      <c r="IY112" s="114" t="str">
        <f t="shared" si="121"/>
        <v>--</v>
      </c>
      <c r="IZ112" s="114" t="str">
        <f t="shared" si="121"/>
        <v>--</v>
      </c>
      <c r="JA112" s="114" t="str">
        <f t="shared" si="121"/>
        <v>--</v>
      </c>
      <c r="JB112" s="114" t="str">
        <f t="shared" si="121"/>
        <v>--</v>
      </c>
      <c r="JC112" s="114" t="str">
        <f t="shared" si="121"/>
        <v>--</v>
      </c>
      <c r="JD112" s="114" t="str">
        <f t="shared" si="121"/>
        <v>--</v>
      </c>
      <c r="JE112" s="114" t="str">
        <f t="shared" si="121"/>
        <v>--</v>
      </c>
      <c r="JF112" s="114" t="str">
        <f t="shared" si="121"/>
        <v>--</v>
      </c>
      <c r="JG112" s="128" t="str">
        <f t="shared" si="129"/>
        <v>--</v>
      </c>
      <c r="JH112" s="128" t="str">
        <f t="shared" si="129"/>
        <v>--</v>
      </c>
      <c r="JI112" s="128" t="str">
        <f t="shared" si="129"/>
        <v>--</v>
      </c>
      <c r="JJ112" s="128" t="str">
        <f t="shared" si="129"/>
        <v>--</v>
      </c>
      <c r="JK112" s="128" t="str">
        <f t="shared" si="129"/>
        <v>--</v>
      </c>
      <c r="JL112" s="128" t="str">
        <f t="shared" si="129"/>
        <v>--</v>
      </c>
      <c r="JM112" s="128" t="str">
        <f t="shared" si="129"/>
        <v>--</v>
      </c>
      <c r="JN112" s="128" t="str">
        <f t="shared" si="129"/>
        <v>--</v>
      </c>
      <c r="JO112" s="128" t="str">
        <f t="shared" si="129"/>
        <v>--</v>
      </c>
      <c r="JP112" s="128" t="str">
        <f t="shared" si="129"/>
        <v>--</v>
      </c>
      <c r="JQ112" s="128" t="str">
        <f t="shared" si="130"/>
        <v>--</v>
      </c>
      <c r="JR112" s="128" t="str">
        <f t="shared" si="130"/>
        <v>--</v>
      </c>
      <c r="JS112" s="128" t="str">
        <f t="shared" si="130"/>
        <v>--</v>
      </c>
      <c r="JT112" s="128" t="str">
        <f t="shared" si="130"/>
        <v>--</v>
      </c>
      <c r="JU112" s="128" t="str">
        <f t="shared" si="130"/>
        <v>--</v>
      </c>
      <c r="JV112" s="128" t="str">
        <f t="shared" si="130"/>
        <v>--</v>
      </c>
      <c r="JW112" s="128" t="str">
        <f t="shared" si="130"/>
        <v>--</v>
      </c>
      <c r="JX112" s="128" t="str">
        <f t="shared" si="130"/>
        <v>--</v>
      </c>
      <c r="JY112" s="128" t="str">
        <f t="shared" si="130"/>
        <v>--</v>
      </c>
      <c r="JZ112" s="128" t="str">
        <f t="shared" si="130"/>
        <v>--</v>
      </c>
      <c r="KA112" s="128" t="str">
        <f t="shared" si="131"/>
        <v>--</v>
      </c>
      <c r="KB112" s="128" t="str">
        <f t="shared" si="131"/>
        <v>--</v>
      </c>
      <c r="KC112" s="128" t="str">
        <f t="shared" si="131"/>
        <v>--</v>
      </c>
      <c r="KD112" s="128" t="str">
        <f t="shared" si="131"/>
        <v>--</v>
      </c>
      <c r="KE112" s="128" t="str">
        <f t="shared" si="131"/>
        <v>--</v>
      </c>
      <c r="KF112" s="128" t="str">
        <f t="shared" si="131"/>
        <v>--</v>
      </c>
      <c r="KG112" s="128" t="str">
        <f t="shared" si="131"/>
        <v>--</v>
      </c>
      <c r="KH112" s="128" t="str">
        <f t="shared" si="131"/>
        <v>--</v>
      </c>
      <c r="KI112" s="128" t="str">
        <f t="shared" si="131"/>
        <v>--</v>
      </c>
      <c r="KJ112" s="128" t="str">
        <f t="shared" si="131"/>
        <v>--</v>
      </c>
      <c r="KK112" s="128" t="str">
        <f t="shared" si="132"/>
        <v>--</v>
      </c>
      <c r="KL112" s="128" t="str">
        <f t="shared" si="132"/>
        <v>--</v>
      </c>
      <c r="KM112" s="128" t="str">
        <f t="shared" si="132"/>
        <v>--</v>
      </c>
      <c r="KN112" s="128" t="str">
        <f t="shared" si="132"/>
        <v>--</v>
      </c>
      <c r="KO112" s="128" t="str">
        <f t="shared" si="132"/>
        <v>--</v>
      </c>
      <c r="KP112" s="128" t="str">
        <f t="shared" si="132"/>
        <v>--</v>
      </c>
      <c r="KQ112" s="128" t="str">
        <f t="shared" si="132"/>
        <v>--</v>
      </c>
      <c r="KR112" s="128" t="str">
        <f t="shared" si="132"/>
        <v>--</v>
      </c>
      <c r="KS112" s="128" t="str">
        <f t="shared" si="132"/>
        <v>--</v>
      </c>
      <c r="KT112" s="128" t="str">
        <f t="shared" si="132"/>
        <v>--</v>
      </c>
      <c r="KU112" s="128" t="str">
        <f t="shared" si="132"/>
        <v>--</v>
      </c>
      <c r="KV112" s="128" t="str">
        <f t="shared" si="132"/>
        <v>--</v>
      </c>
      <c r="KW112" s="128" t="str">
        <f t="shared" si="132"/>
        <v>--</v>
      </c>
      <c r="KX112" s="128" t="str">
        <f t="shared" si="132"/>
        <v>--</v>
      </c>
      <c r="KY112" s="128" t="str">
        <f t="shared" si="133"/>
        <v>--</v>
      </c>
      <c r="KZ112" s="128" t="str">
        <f t="shared" si="133"/>
        <v>--</v>
      </c>
      <c r="LA112" s="128" t="str">
        <f t="shared" si="134"/>
        <v>--</v>
      </c>
      <c r="LB112" s="128" t="str">
        <f t="shared" si="134"/>
        <v>--</v>
      </c>
      <c r="LC112" s="190" t="str">
        <f t="shared" si="134"/>
        <v>--</v>
      </c>
      <c r="LD112" s="190" t="str">
        <f t="shared" si="134"/>
        <v>--</v>
      </c>
      <c r="LE112" s="190" t="str">
        <f t="shared" si="134"/>
        <v>--</v>
      </c>
      <c r="LF112" s="190" t="str">
        <f t="shared" si="134"/>
        <v>--</v>
      </c>
      <c r="LG112" s="190" t="str">
        <f t="shared" si="134"/>
        <v>--</v>
      </c>
      <c r="LH112" s="190" t="str">
        <f t="shared" si="134"/>
        <v>--</v>
      </c>
      <c r="LI112" s="190" t="str">
        <f t="shared" si="134"/>
        <v>--</v>
      </c>
      <c r="LJ112" s="190" t="str">
        <f t="shared" si="134"/>
        <v>--</v>
      </c>
    </row>
    <row r="113" spans="1:322" x14ac:dyDescent="0.25">
      <c r="A113" s="114" t="str">
        <f t="shared" si="120"/>
        <v>--</v>
      </c>
      <c r="B113" s="96" t="s">
        <v>178</v>
      </c>
      <c r="C113" s="96">
        <v>37.647058823529434</v>
      </c>
      <c r="D113" s="114">
        <v>31.591737545564985</v>
      </c>
      <c r="E113" s="114">
        <v>19.999999999999993</v>
      </c>
      <c r="F113" s="114">
        <v>37.007874015748023</v>
      </c>
      <c r="G113" s="114">
        <v>29.972752043596731</v>
      </c>
      <c r="H113" s="114">
        <v>18.807339449541278</v>
      </c>
      <c r="I113" s="114">
        <v>34.146341463414693</v>
      </c>
      <c r="J113" s="114">
        <v>33.619631901840485</v>
      </c>
      <c r="K113" s="114">
        <v>26.279863481228677</v>
      </c>
      <c r="L113" s="114">
        <v>30.867346938775519</v>
      </c>
      <c r="M113" s="114">
        <v>26.658624849215951</v>
      </c>
      <c r="N113" s="114">
        <v>18.21862348178135</v>
      </c>
      <c r="O113" s="114">
        <v>33.546734955185684</v>
      </c>
      <c r="P113" s="114">
        <v>23.994252873563237</v>
      </c>
      <c r="Q113" s="114">
        <v>18.708240534521153</v>
      </c>
      <c r="R113" s="114">
        <v>67.60233918128651</v>
      </c>
      <c r="S113" s="114">
        <v>48.543689320388339</v>
      </c>
      <c r="T113" s="114">
        <v>36.523437499999993</v>
      </c>
      <c r="U113" s="114">
        <v>66.49214659685866</v>
      </c>
      <c r="V113" s="114">
        <v>51.296043656207374</v>
      </c>
      <c r="W113" s="114">
        <v>32.798165137614667</v>
      </c>
      <c r="X113" s="114">
        <v>62.742718446601927</v>
      </c>
      <c r="Y113" s="114">
        <v>55.896805896805873</v>
      </c>
      <c r="Z113" s="114">
        <v>34.693877551020414</v>
      </c>
      <c r="AA113" s="114">
        <v>62.690355329949256</v>
      </c>
      <c r="AB113" s="114">
        <v>49.999999999999964</v>
      </c>
      <c r="AC113" s="114">
        <v>36.456211812627288</v>
      </c>
      <c r="AD113" s="114">
        <v>58.51472471190786</v>
      </c>
      <c r="AE113" s="114">
        <v>42.279942279942276</v>
      </c>
      <c r="AF113" s="114">
        <v>29.14798206278029</v>
      </c>
      <c r="AG113" s="114">
        <v>49.178403755868516</v>
      </c>
      <c r="AH113" s="114">
        <v>27.372262773722607</v>
      </c>
      <c r="AI113" s="114">
        <v>17.704280155642021</v>
      </c>
      <c r="AJ113" s="114">
        <v>49.802890932982919</v>
      </c>
      <c r="AK113" s="114">
        <v>26.063100137174217</v>
      </c>
      <c r="AL113" s="114">
        <v>13.990825688073391</v>
      </c>
      <c r="AM113" s="114">
        <v>45.665445665445645</v>
      </c>
      <c r="AN113" s="114">
        <v>35.881627620221941</v>
      </c>
      <c r="AO113" s="114">
        <v>17.406143344709911</v>
      </c>
      <c r="AP113" s="114">
        <v>43.622448979591859</v>
      </c>
      <c r="AQ113" s="114">
        <v>30.314009661835723</v>
      </c>
      <c r="AR113" s="114">
        <v>19.230769230769216</v>
      </c>
      <c r="AS113" s="114">
        <v>45.501285347043719</v>
      </c>
      <c r="AT113" s="114">
        <v>27.482014388489219</v>
      </c>
      <c r="AU113" s="114">
        <v>17.713004484304914</v>
      </c>
      <c r="AV113" s="114" t="s">
        <v>286</v>
      </c>
      <c r="AW113" s="114" t="s">
        <v>286</v>
      </c>
      <c r="AX113" s="114" t="s">
        <v>286</v>
      </c>
      <c r="AY113" s="114" t="s">
        <v>286</v>
      </c>
      <c r="AZ113" s="114" t="s">
        <v>286</v>
      </c>
      <c r="BA113" s="114" t="s">
        <v>286</v>
      </c>
      <c r="BB113" s="114" t="s">
        <v>286</v>
      </c>
      <c r="BC113" s="114" t="s">
        <v>286</v>
      </c>
      <c r="BD113" s="114" t="s">
        <v>286</v>
      </c>
      <c r="BE113" s="114" t="s">
        <v>286</v>
      </c>
      <c r="BF113" s="114">
        <v>25.364077669902898</v>
      </c>
      <c r="BG113" s="114">
        <v>30.22312373225154</v>
      </c>
      <c r="BH113" s="114" t="s">
        <v>286</v>
      </c>
      <c r="BI113" s="114">
        <v>27.601156069364155</v>
      </c>
      <c r="BJ113" s="114">
        <v>21.123595505617967</v>
      </c>
      <c r="BK113" s="114" t="s">
        <v>286</v>
      </c>
      <c r="BL113" s="114" t="s">
        <v>286</v>
      </c>
      <c r="BM113" s="114" t="s">
        <v>286</v>
      </c>
      <c r="BN113" s="114" t="s">
        <v>286</v>
      </c>
      <c r="BO113" s="114" t="s">
        <v>286</v>
      </c>
      <c r="BP113" s="114" t="s">
        <v>286</v>
      </c>
      <c r="BQ113" s="114" t="s">
        <v>286</v>
      </c>
      <c r="BR113" s="114" t="s">
        <v>286</v>
      </c>
      <c r="BS113" s="114" t="s">
        <v>286</v>
      </c>
      <c r="BT113" s="114" t="s">
        <v>286</v>
      </c>
      <c r="BU113" s="114">
        <v>29.383313180169274</v>
      </c>
      <c r="BV113" s="114">
        <v>27.755102040816322</v>
      </c>
      <c r="BW113" s="114" t="s">
        <v>286</v>
      </c>
      <c r="BX113" s="114">
        <v>28.818443804034576</v>
      </c>
      <c r="BY113" s="114">
        <v>23.198198198198202</v>
      </c>
      <c r="BZ113" s="114">
        <v>47.356321839080465</v>
      </c>
      <c r="CA113" s="114">
        <v>39.638554216867462</v>
      </c>
      <c r="CB113" s="114">
        <v>32.62548262548264</v>
      </c>
      <c r="CC113" s="114">
        <v>49.286640726329416</v>
      </c>
      <c r="CD113" s="114">
        <v>40.190735694822934</v>
      </c>
      <c r="CE113" s="114">
        <v>34.018264840182653</v>
      </c>
      <c r="CF113" s="114">
        <v>47.590361445783103</v>
      </c>
      <c r="CG113" s="114">
        <v>42.804878048780495</v>
      </c>
      <c r="CH113" s="114">
        <v>35.016835016835039</v>
      </c>
      <c r="CI113" s="114">
        <v>42.36641221374046</v>
      </c>
      <c r="CJ113" s="114">
        <v>33.333333333333314</v>
      </c>
      <c r="CK113" s="114">
        <v>28.340080971659926</v>
      </c>
      <c r="CL113" s="114">
        <v>40.581542351453862</v>
      </c>
      <c r="CM113" s="114">
        <v>28.550932568149221</v>
      </c>
      <c r="CN113" s="114">
        <v>28.982300884955745</v>
      </c>
      <c r="CO113" s="114">
        <v>15.212264150943392</v>
      </c>
      <c r="CP113" s="114">
        <v>17.191283292978198</v>
      </c>
      <c r="CQ113" s="114">
        <v>22.307692307692321</v>
      </c>
      <c r="CR113" s="114">
        <v>13.16489361702128</v>
      </c>
      <c r="CS113" s="114">
        <v>15.803814713896472</v>
      </c>
      <c r="CT113" s="114">
        <v>12.356979405034323</v>
      </c>
      <c r="CU113" s="114">
        <v>15.000000000000004</v>
      </c>
      <c r="CV113" s="114">
        <v>15.750915750915755</v>
      </c>
      <c r="CW113" s="114">
        <v>15.126050420168058</v>
      </c>
      <c r="CX113" s="114">
        <v>11.155378486055785</v>
      </c>
      <c r="CY113" s="114">
        <v>16.239316239316221</v>
      </c>
      <c r="CZ113" s="114">
        <v>13.141683778234091</v>
      </c>
      <c r="DA113" s="114">
        <v>11.836734693877549</v>
      </c>
      <c r="DB113" s="114">
        <v>15.147058823529418</v>
      </c>
      <c r="DC113" s="114">
        <v>15.227272727272732</v>
      </c>
      <c r="DD113" s="114" t="s">
        <v>286</v>
      </c>
      <c r="DE113" s="114" t="s">
        <v>286</v>
      </c>
      <c r="DF113" s="114" t="s">
        <v>286</v>
      </c>
      <c r="DG113" s="114" t="s">
        <v>286</v>
      </c>
      <c r="DH113" s="114" t="s">
        <v>286</v>
      </c>
      <c r="DI113" s="114" t="s">
        <v>286</v>
      </c>
      <c r="DJ113" s="114" t="s">
        <v>286</v>
      </c>
      <c r="DK113" s="114" t="s">
        <v>286</v>
      </c>
      <c r="DL113" s="114" t="s">
        <v>286</v>
      </c>
      <c r="DM113" s="114">
        <v>57.741116751269054</v>
      </c>
      <c r="DN113" s="114">
        <v>42.548076923076977</v>
      </c>
      <c r="DO113" s="114">
        <v>28.194726166328618</v>
      </c>
      <c r="DP113" s="114">
        <v>60.632911392405092</v>
      </c>
      <c r="DQ113" s="114">
        <v>36.743515850144135</v>
      </c>
      <c r="DR113" s="114">
        <v>23.937360178970945</v>
      </c>
      <c r="DS113" s="114" t="s">
        <v>286</v>
      </c>
      <c r="DT113" s="114" t="s">
        <v>286</v>
      </c>
      <c r="DU113" s="114" t="s">
        <v>286</v>
      </c>
      <c r="DV113" s="114" t="s">
        <v>286</v>
      </c>
      <c r="DW113" s="114" t="s">
        <v>286</v>
      </c>
      <c r="DX113" s="114" t="s">
        <v>286</v>
      </c>
      <c r="DY113" s="114" t="s">
        <v>286</v>
      </c>
      <c r="DZ113" s="114" t="s">
        <v>286</v>
      </c>
      <c r="EA113" s="114" t="s">
        <v>286</v>
      </c>
      <c r="EB113" s="114">
        <v>49.492385786802068</v>
      </c>
      <c r="EC113" s="114">
        <v>56.884057971014485</v>
      </c>
      <c r="ED113" s="114">
        <v>43.14928425357877</v>
      </c>
      <c r="EE113" s="114">
        <v>46.930946291560112</v>
      </c>
      <c r="EF113" s="114">
        <v>48.196248196248149</v>
      </c>
      <c r="EG113" s="114">
        <v>34.606741573033688</v>
      </c>
      <c r="EH113" s="114">
        <v>9.5292766934557953</v>
      </c>
      <c r="EI113" s="114">
        <v>13.012048192771067</v>
      </c>
      <c r="EJ113" s="114">
        <v>10.831721470019335</v>
      </c>
      <c r="EK113" s="114">
        <v>6.1437908496732074</v>
      </c>
      <c r="EL113" s="114">
        <v>8.8315217391304408</v>
      </c>
      <c r="EM113" s="114">
        <v>5.4794520547945211</v>
      </c>
      <c r="EN113" s="114">
        <v>5.115712545676006</v>
      </c>
      <c r="EO113" s="114">
        <v>12.332112332112338</v>
      </c>
      <c r="EP113" s="114">
        <v>11.784511784511773</v>
      </c>
      <c r="EQ113" s="114">
        <v>4.3037974683544276</v>
      </c>
      <c r="ER113" s="114">
        <v>9.2659446450060106</v>
      </c>
      <c r="ES113" s="114">
        <v>11.359026369168349</v>
      </c>
      <c r="ET113" s="114">
        <v>5.8227848101265858</v>
      </c>
      <c r="EU113" s="114">
        <v>6.8866571018651355</v>
      </c>
      <c r="EV113" s="114">
        <v>8.6666666666666607</v>
      </c>
      <c r="EW113" s="114">
        <v>14.011976047904179</v>
      </c>
      <c r="EX113" s="114">
        <v>11.975308641975301</v>
      </c>
      <c r="EY113" s="114">
        <v>9.1089108910890939</v>
      </c>
      <c r="EZ113" s="114">
        <v>13.164893617021283</v>
      </c>
      <c r="FA113" s="114">
        <v>12.205270457697633</v>
      </c>
      <c r="FB113" s="114">
        <v>4.4083526682134577</v>
      </c>
      <c r="FC113" s="114">
        <v>13.381995133819954</v>
      </c>
      <c r="FD113" s="114">
        <v>15.117719950433701</v>
      </c>
      <c r="FE113" s="114">
        <v>12.305025996533812</v>
      </c>
      <c r="FF113" s="114">
        <v>11.523178807947014</v>
      </c>
      <c r="FG113" s="114">
        <v>11.728395061728417</v>
      </c>
      <c r="FH113" s="114">
        <v>6.6390041493775938</v>
      </c>
      <c r="FI113" s="114">
        <v>11.64021164021163</v>
      </c>
      <c r="FJ113" s="114">
        <v>10.923076923076909</v>
      </c>
      <c r="FK113" s="114">
        <v>12.268518518518512</v>
      </c>
      <c r="FL113" s="114">
        <v>25.088339222614849</v>
      </c>
      <c r="FM113" s="114">
        <v>32.222222222222193</v>
      </c>
      <c r="FN113" s="114">
        <v>26.679841897233207</v>
      </c>
      <c r="FO113" s="114">
        <v>21.094793057409888</v>
      </c>
      <c r="FP113" s="114">
        <v>25.4874651810585</v>
      </c>
      <c r="FQ113" s="114">
        <v>19.721577726218101</v>
      </c>
      <c r="FR113" s="114">
        <v>23.716381418092915</v>
      </c>
      <c r="FS113" s="114">
        <v>29.950495049504958</v>
      </c>
      <c r="FT113" s="114">
        <v>19.130434782608685</v>
      </c>
      <c r="FU113" s="114">
        <v>15.8034528552457</v>
      </c>
      <c r="FV113" s="114">
        <v>24.657534246575345</v>
      </c>
      <c r="FW113" s="114">
        <v>16.041666666666664</v>
      </c>
      <c r="FX113" s="114">
        <v>16.133333333333319</v>
      </c>
      <c r="FY113" s="114">
        <v>17.337461300309613</v>
      </c>
      <c r="FZ113" s="114">
        <v>11.448598130841134</v>
      </c>
      <c r="GA113" s="114">
        <v>42.740046838407444</v>
      </c>
      <c r="GB113" s="114">
        <v>39.334155363748486</v>
      </c>
      <c r="GC113" s="114">
        <v>27.470355731225279</v>
      </c>
      <c r="GD113" s="114">
        <v>39.142091152815077</v>
      </c>
      <c r="GE113" s="114">
        <v>33.659217877094981</v>
      </c>
      <c r="GF113" s="114">
        <v>21.809744779582378</v>
      </c>
      <c r="GG113" s="114">
        <v>37.901234567901234</v>
      </c>
      <c r="GH113" s="114">
        <v>39.254658385093173</v>
      </c>
      <c r="GI113" s="114">
        <v>26.003490401396164</v>
      </c>
      <c r="GJ113" s="114">
        <v>31.866666666666699</v>
      </c>
      <c r="GK113" s="114">
        <v>32.374999999999929</v>
      </c>
      <c r="GL113" s="114">
        <v>17.857142857142861</v>
      </c>
      <c r="GM113" s="114">
        <v>31.994645247657296</v>
      </c>
      <c r="GN113" s="114">
        <v>28.173374613003059</v>
      </c>
      <c r="GO113" s="114">
        <v>19.203747072599523</v>
      </c>
      <c r="GP113" s="114">
        <v>16.686251468860156</v>
      </c>
      <c r="GQ113" s="114">
        <v>32.094175960346945</v>
      </c>
      <c r="GR113" s="114">
        <v>33.794466403162055</v>
      </c>
      <c r="GS113" s="114">
        <v>9.2991913746630761</v>
      </c>
      <c r="GT113" s="114">
        <v>24.37325905292478</v>
      </c>
      <c r="GU113" s="114">
        <v>33.642691415313216</v>
      </c>
      <c r="GV113" s="114">
        <v>9.7170971709717016</v>
      </c>
      <c r="GW113" s="114">
        <v>24.246231155778879</v>
      </c>
      <c r="GX113" s="114">
        <v>24.99999999999995</v>
      </c>
      <c r="GY113" s="114">
        <v>9.2838196286472172</v>
      </c>
      <c r="GZ113" s="114">
        <v>24.751243781094505</v>
      </c>
      <c r="HA113" s="114">
        <v>20</v>
      </c>
      <c r="HB113" s="114">
        <v>9.3582887700534698</v>
      </c>
      <c r="HC113" s="114">
        <v>22.118380062305292</v>
      </c>
      <c r="HD113" s="114">
        <v>19.907407407407415</v>
      </c>
      <c r="HE113" s="114" t="s">
        <v>286</v>
      </c>
      <c r="HF113" s="114" t="s">
        <v>286</v>
      </c>
      <c r="HG113" s="114" t="s">
        <v>286</v>
      </c>
      <c r="HH113" s="114" t="s">
        <v>286</v>
      </c>
      <c r="HI113" s="121" t="s">
        <v>286</v>
      </c>
      <c r="HJ113" s="121" t="s">
        <v>286</v>
      </c>
      <c r="HK113" s="121" t="s">
        <v>286</v>
      </c>
      <c r="HL113" s="121" t="s">
        <v>286</v>
      </c>
      <c r="HM113" s="114" t="s">
        <v>286</v>
      </c>
      <c r="HN113" s="114" t="s">
        <v>286</v>
      </c>
      <c r="HO113" s="114">
        <v>11.318407960199004</v>
      </c>
      <c r="HP113" s="114">
        <v>16.874999999999982</v>
      </c>
      <c r="HQ113" s="122" t="s">
        <v>286</v>
      </c>
      <c r="HR113" s="114">
        <v>13.24200913242008</v>
      </c>
      <c r="HS113" s="114">
        <v>19.354838709677423</v>
      </c>
      <c r="HT113" s="114">
        <v>14.102564102564108</v>
      </c>
      <c r="HU113" s="114">
        <v>12.776412776412764</v>
      </c>
      <c r="HV113" s="114">
        <v>12.745098039215677</v>
      </c>
      <c r="HW113" s="114">
        <v>13.783783783783781</v>
      </c>
      <c r="HX113" s="114">
        <v>11.312849162011176</v>
      </c>
      <c r="HY113" s="114">
        <v>7.424593967517402</v>
      </c>
      <c r="HZ113" s="114">
        <v>16.625310173697262</v>
      </c>
      <c r="IA113" s="114">
        <v>15.980024968789001</v>
      </c>
      <c r="IB113" s="114">
        <v>8.6505190311418634</v>
      </c>
      <c r="IC113" s="114">
        <v>14.457831325301195</v>
      </c>
      <c r="ID113" s="114">
        <v>14.498141263940525</v>
      </c>
      <c r="IE113" s="114">
        <v>7.3375262054507351</v>
      </c>
      <c r="IF113" s="114">
        <v>11.517615176151763</v>
      </c>
      <c r="IG113" s="114">
        <v>10.091743119266058</v>
      </c>
      <c r="IH113" s="114">
        <v>9.9307159353348826</v>
      </c>
      <c r="II113" s="114">
        <v>7.3459715639810357</v>
      </c>
      <c r="IJ113" s="114">
        <v>10.086100861008591</v>
      </c>
      <c r="IK113" s="114">
        <v>10.176125244618403</v>
      </c>
      <c r="IL113" s="114">
        <v>6.8825910931174068</v>
      </c>
      <c r="IM113" s="114">
        <v>9.7493036211699291</v>
      </c>
      <c r="IN113" s="114">
        <v>9.9537037037037095</v>
      </c>
      <c r="IO113" s="114">
        <v>7.7210460772104588</v>
      </c>
      <c r="IP113" s="114">
        <v>11.624999999999993</v>
      </c>
      <c r="IQ113" s="114">
        <v>8.492201039861353</v>
      </c>
      <c r="IR113" s="114">
        <v>6.6666666666666607</v>
      </c>
      <c r="IS113" s="114">
        <v>11.485642946317093</v>
      </c>
      <c r="IT113" s="114">
        <v>7.3221757322175742</v>
      </c>
      <c r="IU113" s="114">
        <v>7.7551020408163192</v>
      </c>
      <c r="IV113" s="114">
        <v>7.834101382488468</v>
      </c>
      <c r="IW113" s="114">
        <v>10.465116279069766</v>
      </c>
      <c r="IX113" s="114" t="str">
        <f t="shared" si="121"/>
        <v>--</v>
      </c>
      <c r="IY113" s="114" t="str">
        <f t="shared" si="121"/>
        <v>--</v>
      </c>
      <c r="IZ113" s="114" t="str">
        <f t="shared" si="121"/>
        <v>--</v>
      </c>
      <c r="JA113" s="114" t="str">
        <f t="shared" si="121"/>
        <v>--</v>
      </c>
      <c r="JB113" s="114" t="str">
        <f t="shared" si="121"/>
        <v>--</v>
      </c>
      <c r="JC113" s="114" t="str">
        <f t="shared" si="121"/>
        <v>--</v>
      </c>
      <c r="JD113" s="114" t="str">
        <f t="shared" si="121"/>
        <v>--</v>
      </c>
      <c r="JE113" s="114" t="str">
        <f t="shared" si="121"/>
        <v>--</v>
      </c>
      <c r="JF113" s="114" t="str">
        <f t="shared" si="121"/>
        <v>--</v>
      </c>
      <c r="JG113" s="128" t="str">
        <f t="shared" si="129"/>
        <v>--</v>
      </c>
      <c r="JH113" s="128" t="str">
        <f t="shared" si="129"/>
        <v>--</v>
      </c>
      <c r="JI113" s="128" t="str">
        <f t="shared" si="129"/>
        <v>--</v>
      </c>
      <c r="JJ113" s="128" t="str">
        <f t="shared" si="129"/>
        <v>--</v>
      </c>
      <c r="JK113" s="128" t="str">
        <f t="shared" si="129"/>
        <v>--</v>
      </c>
      <c r="JL113" s="128" t="str">
        <f t="shared" si="129"/>
        <v>--</v>
      </c>
      <c r="JM113" s="128" t="str">
        <f t="shared" si="129"/>
        <v>--</v>
      </c>
      <c r="JN113" s="128" t="str">
        <f t="shared" si="129"/>
        <v>--</v>
      </c>
      <c r="JO113" s="128" t="str">
        <f t="shared" si="129"/>
        <v>--</v>
      </c>
      <c r="JP113" s="128" t="str">
        <f t="shared" si="129"/>
        <v>--</v>
      </c>
      <c r="JQ113" s="128" t="str">
        <f t="shared" si="130"/>
        <v>--</v>
      </c>
      <c r="JR113" s="128" t="str">
        <f t="shared" si="130"/>
        <v>--</v>
      </c>
      <c r="JS113" s="128" t="str">
        <f t="shared" si="130"/>
        <v>--</v>
      </c>
      <c r="JT113" s="128" t="str">
        <f t="shared" si="130"/>
        <v>--</v>
      </c>
      <c r="JU113" s="128" t="str">
        <f t="shared" si="130"/>
        <v>--</v>
      </c>
      <c r="JV113" s="128" t="str">
        <f t="shared" si="130"/>
        <v>--</v>
      </c>
      <c r="JW113" s="128" t="str">
        <f t="shared" si="130"/>
        <v>--</v>
      </c>
      <c r="JX113" s="128" t="str">
        <f t="shared" si="130"/>
        <v>--</v>
      </c>
      <c r="JY113" s="128" t="str">
        <f t="shared" si="130"/>
        <v>--</v>
      </c>
      <c r="JZ113" s="128" t="str">
        <f t="shared" si="130"/>
        <v>--</v>
      </c>
      <c r="KA113" s="128" t="str">
        <f t="shared" si="131"/>
        <v>--</v>
      </c>
      <c r="KB113" s="128" t="str">
        <f t="shared" si="131"/>
        <v>--</v>
      </c>
      <c r="KC113" s="128" t="str">
        <f t="shared" si="131"/>
        <v>--</v>
      </c>
      <c r="KD113" s="128" t="str">
        <f t="shared" si="131"/>
        <v>--</v>
      </c>
      <c r="KE113" s="128" t="str">
        <f t="shared" si="131"/>
        <v>--</v>
      </c>
      <c r="KF113" s="128" t="str">
        <f t="shared" si="131"/>
        <v>--</v>
      </c>
      <c r="KG113" s="128" t="str">
        <f t="shared" si="131"/>
        <v>--</v>
      </c>
      <c r="KH113" s="128" t="str">
        <f t="shared" si="131"/>
        <v>--</v>
      </c>
      <c r="KI113" s="128" t="str">
        <f t="shared" si="131"/>
        <v>--</v>
      </c>
      <c r="KJ113" s="128" t="str">
        <f t="shared" si="131"/>
        <v>--</v>
      </c>
      <c r="KK113" s="128" t="str">
        <f t="shared" si="132"/>
        <v>--</v>
      </c>
      <c r="KL113" s="128" t="str">
        <f t="shared" si="132"/>
        <v>--</v>
      </c>
      <c r="KM113" s="128" t="str">
        <f t="shared" si="132"/>
        <v>--</v>
      </c>
      <c r="KN113" s="128" t="str">
        <f t="shared" si="132"/>
        <v>--</v>
      </c>
      <c r="KO113" s="128" t="str">
        <f t="shared" si="132"/>
        <v>--</v>
      </c>
      <c r="KP113" s="128" t="str">
        <f t="shared" si="132"/>
        <v>--</v>
      </c>
      <c r="KQ113" s="128" t="str">
        <f t="shared" si="132"/>
        <v>--</v>
      </c>
      <c r="KR113" s="128" t="str">
        <f t="shared" si="132"/>
        <v>--</v>
      </c>
      <c r="KS113" s="128" t="str">
        <f t="shared" si="132"/>
        <v>--</v>
      </c>
      <c r="KT113" s="128" t="str">
        <f t="shared" si="132"/>
        <v>--</v>
      </c>
      <c r="KU113" s="128" t="str">
        <f t="shared" si="132"/>
        <v>--</v>
      </c>
      <c r="KV113" s="128" t="str">
        <f t="shared" si="132"/>
        <v>--</v>
      </c>
      <c r="KW113" s="128" t="str">
        <f t="shared" si="132"/>
        <v>--</v>
      </c>
      <c r="KX113" s="128" t="str">
        <f t="shared" si="132"/>
        <v>--</v>
      </c>
      <c r="KY113" s="128" t="str">
        <f t="shared" si="133"/>
        <v>--</v>
      </c>
      <c r="KZ113" s="128" t="str">
        <f t="shared" si="133"/>
        <v>--</v>
      </c>
      <c r="LA113" s="128" t="str">
        <f t="shared" si="134"/>
        <v>--</v>
      </c>
      <c r="LB113" s="128" t="str">
        <f t="shared" si="134"/>
        <v>--</v>
      </c>
      <c r="LC113" s="190" t="str">
        <f t="shared" si="134"/>
        <v>--</v>
      </c>
      <c r="LD113" s="190" t="str">
        <f t="shared" si="134"/>
        <v>--</v>
      </c>
      <c r="LE113" s="190" t="str">
        <f t="shared" si="134"/>
        <v>--</v>
      </c>
      <c r="LF113" s="190" t="str">
        <f t="shared" si="134"/>
        <v>--</v>
      </c>
      <c r="LG113" s="190" t="str">
        <f t="shared" si="134"/>
        <v>--</v>
      </c>
      <c r="LH113" s="190" t="str">
        <f t="shared" si="134"/>
        <v>--</v>
      </c>
      <c r="LI113" s="190" t="str">
        <f t="shared" si="134"/>
        <v>--</v>
      </c>
      <c r="LJ113" s="190" t="str">
        <f t="shared" si="134"/>
        <v>--</v>
      </c>
    </row>
    <row r="114" spans="1:322" x14ac:dyDescent="0.25">
      <c r="A114" s="114" t="str">
        <f t="shared" si="120"/>
        <v>--</v>
      </c>
      <c r="B114" s="96" t="s">
        <v>180</v>
      </c>
      <c r="C114" s="96">
        <v>33.139534883720899</v>
      </c>
      <c r="D114" s="114">
        <v>30.803571428571409</v>
      </c>
      <c r="E114" s="114">
        <v>17.741935483870968</v>
      </c>
      <c r="F114" s="114">
        <v>34.347826086956502</v>
      </c>
      <c r="G114" s="114">
        <v>34.151329243353771</v>
      </c>
      <c r="H114" s="114">
        <v>17.5595238095238</v>
      </c>
      <c r="I114" s="114">
        <v>33.773087071240091</v>
      </c>
      <c r="J114" s="114">
        <v>33.681462140992132</v>
      </c>
      <c r="K114" s="114">
        <v>23.100303951367771</v>
      </c>
      <c r="L114" s="114">
        <v>35.427135678391949</v>
      </c>
      <c r="M114" s="114">
        <v>28.72928176795579</v>
      </c>
      <c r="N114" s="114">
        <v>19.031141868512108</v>
      </c>
      <c r="O114" s="114">
        <v>31.203931203931194</v>
      </c>
      <c r="P114" s="114">
        <v>29.256594724220648</v>
      </c>
      <c r="Q114" s="114">
        <v>16.307692307692303</v>
      </c>
      <c r="R114" s="114">
        <v>56.581532416502931</v>
      </c>
      <c r="S114" s="114">
        <v>43.497757847533606</v>
      </c>
      <c r="T114" s="114">
        <v>28.418230563002677</v>
      </c>
      <c r="U114" s="114">
        <v>59.179265658747276</v>
      </c>
      <c r="V114" s="114">
        <v>50.81967213114752</v>
      </c>
      <c r="W114" s="114">
        <v>28.698224852071011</v>
      </c>
      <c r="X114" s="114">
        <v>62.467191601049855</v>
      </c>
      <c r="Y114" s="114">
        <v>49.340369393139817</v>
      </c>
      <c r="Z114" s="114">
        <v>29.69696969696971</v>
      </c>
      <c r="AA114" s="114">
        <v>59.749999999999993</v>
      </c>
      <c r="AB114" s="114">
        <v>44.198895027624296</v>
      </c>
      <c r="AC114" s="114">
        <v>28.125000000000007</v>
      </c>
      <c r="AD114" s="114">
        <v>56.65024630541869</v>
      </c>
      <c r="AE114" s="114">
        <v>48.095238095238045</v>
      </c>
      <c r="AF114" s="114">
        <v>21.230769230769219</v>
      </c>
      <c r="AG114" s="114">
        <v>42.023346303501924</v>
      </c>
      <c r="AH114" s="114">
        <v>26.008968609865484</v>
      </c>
      <c r="AI114" s="114">
        <v>15.945945945945947</v>
      </c>
      <c r="AJ114" s="114">
        <v>43.196544276457871</v>
      </c>
      <c r="AK114" s="114">
        <v>31.622176591375787</v>
      </c>
      <c r="AL114" s="114">
        <v>12.462908011869434</v>
      </c>
      <c r="AM114" s="114">
        <v>42.857142857142854</v>
      </c>
      <c r="AN114" s="114">
        <v>31.578947368421058</v>
      </c>
      <c r="AO114" s="114">
        <v>19.09090909090909</v>
      </c>
      <c r="AP114" s="114">
        <v>46.50000000000005</v>
      </c>
      <c r="AQ114" s="114">
        <v>27.900552486187827</v>
      </c>
      <c r="AR114" s="114">
        <v>18.118466898954726</v>
      </c>
      <c r="AS114" s="114">
        <v>38.271604938271608</v>
      </c>
      <c r="AT114" s="114">
        <v>27.338129496402871</v>
      </c>
      <c r="AU114" s="114">
        <v>11.076923076923075</v>
      </c>
      <c r="AV114" s="114" t="s">
        <v>286</v>
      </c>
      <c r="AW114" s="114" t="s">
        <v>286</v>
      </c>
      <c r="AX114" s="114" t="s">
        <v>286</v>
      </c>
      <c r="AY114" s="114" t="s">
        <v>286</v>
      </c>
      <c r="AZ114" s="114" t="s">
        <v>286</v>
      </c>
      <c r="BA114" s="114" t="s">
        <v>286</v>
      </c>
      <c r="BB114" s="114" t="s">
        <v>286</v>
      </c>
      <c r="BC114" s="114" t="s">
        <v>286</v>
      </c>
      <c r="BD114" s="114" t="s">
        <v>286</v>
      </c>
      <c r="BE114" s="114" t="s">
        <v>286</v>
      </c>
      <c r="BF114" s="114">
        <v>31.578947368421055</v>
      </c>
      <c r="BG114" s="114">
        <v>26.989619377162633</v>
      </c>
      <c r="BH114" s="114" t="s">
        <v>286</v>
      </c>
      <c r="BI114" s="114">
        <v>23.317307692307686</v>
      </c>
      <c r="BJ114" s="114">
        <v>19.69230769230769</v>
      </c>
      <c r="BK114" s="114" t="s">
        <v>286</v>
      </c>
      <c r="BL114" s="114" t="s">
        <v>286</v>
      </c>
      <c r="BM114" s="114" t="s">
        <v>286</v>
      </c>
      <c r="BN114" s="114" t="s">
        <v>286</v>
      </c>
      <c r="BO114" s="114" t="s">
        <v>286</v>
      </c>
      <c r="BP114" s="114" t="s">
        <v>286</v>
      </c>
      <c r="BQ114" s="114" t="s">
        <v>286</v>
      </c>
      <c r="BR114" s="114" t="s">
        <v>286</v>
      </c>
      <c r="BS114" s="114" t="s">
        <v>286</v>
      </c>
      <c r="BT114" s="114" t="s">
        <v>286</v>
      </c>
      <c r="BU114" s="114">
        <v>31.215469613259696</v>
      </c>
      <c r="BV114" s="114">
        <v>25.435540069686407</v>
      </c>
      <c r="BW114" s="114" t="s">
        <v>286</v>
      </c>
      <c r="BX114" s="114">
        <v>30.548926014319818</v>
      </c>
      <c r="BY114" s="114">
        <v>18.153846153846146</v>
      </c>
      <c r="BZ114" s="114">
        <v>39.163498098859286</v>
      </c>
      <c r="CA114" s="114">
        <v>35.099337748344311</v>
      </c>
      <c r="CB114" s="114">
        <v>31.635388739946389</v>
      </c>
      <c r="CC114" s="114">
        <v>39.0191897654584</v>
      </c>
      <c r="CD114" s="114">
        <v>40.529531568228087</v>
      </c>
      <c r="CE114" s="114">
        <v>29.705882352941185</v>
      </c>
      <c r="CF114" s="114">
        <v>47.938144329896936</v>
      </c>
      <c r="CG114" s="114">
        <v>39.948453608247426</v>
      </c>
      <c r="CH114" s="114">
        <v>28.656716417910435</v>
      </c>
      <c r="CI114" s="114">
        <v>37.871287128712858</v>
      </c>
      <c r="CJ114" s="114">
        <v>35.635359116022116</v>
      </c>
      <c r="CK114" s="114">
        <v>24.567474048442911</v>
      </c>
      <c r="CL114" s="114">
        <v>34.643734643734632</v>
      </c>
      <c r="CM114" s="114">
        <v>33.491686460807593</v>
      </c>
      <c r="CN114" s="114">
        <v>20.615384615384617</v>
      </c>
      <c r="CO114" s="114">
        <v>13.385826771653546</v>
      </c>
      <c r="CP114" s="114">
        <v>16.814159292035402</v>
      </c>
      <c r="CQ114" s="114">
        <v>14.247311827956995</v>
      </c>
      <c r="CR114" s="114">
        <v>12.691466083150981</v>
      </c>
      <c r="CS114" s="114">
        <v>15.102040816326534</v>
      </c>
      <c r="CT114" s="114">
        <v>9.6774193548387064</v>
      </c>
      <c r="CU114" s="114">
        <v>13.649025069637885</v>
      </c>
      <c r="CV114" s="114">
        <v>22.020725388601043</v>
      </c>
      <c r="CW114" s="114">
        <v>24.776119402985088</v>
      </c>
      <c r="CX114" s="114">
        <v>10.025706940874036</v>
      </c>
      <c r="CY114" s="114">
        <v>14.80446927374302</v>
      </c>
      <c r="CZ114" s="114">
        <v>13.194444444444445</v>
      </c>
      <c r="DA114" s="114">
        <v>10.471204188481673</v>
      </c>
      <c r="DB114" s="114">
        <v>17.874396135265705</v>
      </c>
      <c r="DC114" s="114">
        <v>11.635220125786164</v>
      </c>
      <c r="DD114" s="114" t="s">
        <v>286</v>
      </c>
      <c r="DE114" s="114" t="s">
        <v>286</v>
      </c>
      <c r="DF114" s="114" t="s">
        <v>286</v>
      </c>
      <c r="DG114" s="114" t="s">
        <v>286</v>
      </c>
      <c r="DH114" s="114" t="s">
        <v>286</v>
      </c>
      <c r="DI114" s="114" t="s">
        <v>286</v>
      </c>
      <c r="DJ114" s="114" t="s">
        <v>286</v>
      </c>
      <c r="DK114" s="114" t="s">
        <v>286</v>
      </c>
      <c r="DL114" s="114" t="s">
        <v>286</v>
      </c>
      <c r="DM114" s="114">
        <v>54.590570719602972</v>
      </c>
      <c r="DN114" s="114">
        <v>41.32231404958673</v>
      </c>
      <c r="DO114" s="114">
        <v>30.208333333333321</v>
      </c>
      <c r="DP114" s="114">
        <v>59.852216748768463</v>
      </c>
      <c r="DQ114" s="114">
        <v>43.062200956937787</v>
      </c>
      <c r="DR114" s="114">
        <v>20.000000000000007</v>
      </c>
      <c r="DS114" s="114" t="s">
        <v>286</v>
      </c>
      <c r="DT114" s="114" t="s">
        <v>286</v>
      </c>
      <c r="DU114" s="114" t="s">
        <v>286</v>
      </c>
      <c r="DV114" s="114" t="s">
        <v>286</v>
      </c>
      <c r="DW114" s="114" t="s">
        <v>286</v>
      </c>
      <c r="DX114" s="114" t="s">
        <v>286</v>
      </c>
      <c r="DY114" s="114" t="s">
        <v>286</v>
      </c>
      <c r="DZ114" s="114" t="s">
        <v>286</v>
      </c>
      <c r="EA114" s="114" t="s">
        <v>286</v>
      </c>
      <c r="EB114" s="114">
        <v>46.34760705289672</v>
      </c>
      <c r="EC114" s="114">
        <v>53.462603878116326</v>
      </c>
      <c r="ED114" s="114">
        <v>44.250871080139362</v>
      </c>
      <c r="EE114" s="114">
        <v>51.999999999999986</v>
      </c>
      <c r="EF114" s="114">
        <v>52.744630071598998</v>
      </c>
      <c r="EG114" s="114">
        <v>31.076923076923073</v>
      </c>
      <c r="EH114" s="114">
        <v>6.4761904761904727</v>
      </c>
      <c r="EI114" s="114">
        <v>13.274336283185832</v>
      </c>
      <c r="EJ114" s="114">
        <v>9.3833780160857856</v>
      </c>
      <c r="EK114" s="114">
        <v>5.3078556263269654</v>
      </c>
      <c r="EL114" s="114">
        <v>8.9249492900608516</v>
      </c>
      <c r="EM114" s="114">
        <v>7.647058823529413</v>
      </c>
      <c r="EN114" s="114">
        <v>5.6847545219638249</v>
      </c>
      <c r="EO114" s="114">
        <v>13.766233766233762</v>
      </c>
      <c r="EP114" s="114">
        <v>13.473053892215566</v>
      </c>
      <c r="EQ114" s="114">
        <v>2.7295285359801498</v>
      </c>
      <c r="ER114" s="114">
        <v>8.5635359116022141</v>
      </c>
      <c r="ES114" s="114">
        <v>12.195121951219516</v>
      </c>
      <c r="ET114" s="114">
        <v>6.4039408866995045</v>
      </c>
      <c r="EU114" s="114">
        <v>8.7885985748218545</v>
      </c>
      <c r="EV114" s="114">
        <v>6.7901234567901261</v>
      </c>
      <c r="EW114" s="114">
        <v>14.200000000000012</v>
      </c>
      <c r="EX114" s="114">
        <v>12.643678160919544</v>
      </c>
      <c r="EY114" s="114">
        <v>7.0652173913043441</v>
      </c>
      <c r="EZ114" s="114">
        <v>12.719298245614027</v>
      </c>
      <c r="FA114" s="114">
        <v>13.793103448275856</v>
      </c>
      <c r="FB114" s="114">
        <v>6.0060060060060056</v>
      </c>
      <c r="FC114" s="114">
        <v>10.362694300518136</v>
      </c>
      <c r="FD114" s="114">
        <v>18.701298701298722</v>
      </c>
      <c r="FE114" s="114">
        <v>9.8461538461538449</v>
      </c>
      <c r="FF114" s="114">
        <v>6.5162907268170418</v>
      </c>
      <c r="FG114" s="114">
        <v>9.4285714285714288</v>
      </c>
      <c r="FH114" s="114">
        <v>12.056737588652483</v>
      </c>
      <c r="FI114" s="114">
        <v>12.090680100755661</v>
      </c>
      <c r="FJ114" s="114">
        <v>11.650485436893206</v>
      </c>
      <c r="FK114" s="114">
        <v>7.961783439490441</v>
      </c>
      <c r="FL114" s="114">
        <v>23.968565815324169</v>
      </c>
      <c r="FM114" s="114">
        <v>30.963302752293568</v>
      </c>
      <c r="FN114" s="114">
        <v>24.250681198910073</v>
      </c>
      <c r="FO114" s="114">
        <v>17.410714285714302</v>
      </c>
      <c r="FP114" s="114">
        <v>26.72413793103447</v>
      </c>
      <c r="FQ114" s="114">
        <v>16.467065868263472</v>
      </c>
      <c r="FR114" s="114">
        <v>19.321148825065269</v>
      </c>
      <c r="FS114" s="114">
        <v>31.510416666666671</v>
      </c>
      <c r="FT114" s="114">
        <v>24.464831804281346</v>
      </c>
      <c r="FU114" s="114">
        <v>11.557788944723628</v>
      </c>
      <c r="FV114" s="114">
        <v>19.373219373219378</v>
      </c>
      <c r="FW114" s="114">
        <v>16.312056737588655</v>
      </c>
      <c r="FX114" s="114">
        <v>13.350125944584384</v>
      </c>
      <c r="FY114" s="114">
        <v>20.588235294117645</v>
      </c>
      <c r="FZ114" s="114">
        <v>13.375796178343952</v>
      </c>
      <c r="GA114" s="114">
        <v>40.980392156862742</v>
      </c>
      <c r="GB114" s="114">
        <v>42.201834862385354</v>
      </c>
      <c r="GC114" s="114">
        <v>23.160762942779296</v>
      </c>
      <c r="GD114" s="114">
        <v>37.528089887640434</v>
      </c>
      <c r="GE114" s="114">
        <v>38.494623655913962</v>
      </c>
      <c r="GF114" s="114">
        <v>17.261904761904763</v>
      </c>
      <c r="GG114" s="114">
        <v>39.062500000000014</v>
      </c>
      <c r="GH114" s="114">
        <v>43.342036553524792</v>
      </c>
      <c r="GI114" s="114">
        <v>24.92307692307692</v>
      </c>
      <c r="GJ114" s="114">
        <v>29.797979797979796</v>
      </c>
      <c r="GK114" s="114">
        <v>27.220630372492849</v>
      </c>
      <c r="GL114" s="114">
        <v>19.217081850533809</v>
      </c>
      <c r="GM114" s="114">
        <v>32.233502538071029</v>
      </c>
      <c r="GN114" s="114">
        <v>31.540342298288518</v>
      </c>
      <c r="GO114" s="114">
        <v>13.968253968253963</v>
      </c>
      <c r="GP114" s="114">
        <v>15.71709233791749</v>
      </c>
      <c r="GQ114" s="114">
        <v>35.926773455377571</v>
      </c>
      <c r="GR114" s="114">
        <v>28.260869565217384</v>
      </c>
      <c r="GS114" s="114">
        <v>9.4594594594594614</v>
      </c>
      <c r="GT114" s="114">
        <v>28.172043010752695</v>
      </c>
      <c r="GU114" s="114">
        <v>25.519287833827899</v>
      </c>
      <c r="GV114" s="114">
        <v>7.0680628272251305</v>
      </c>
      <c r="GW114" s="114">
        <v>30.423280423280442</v>
      </c>
      <c r="GX114" s="114">
        <v>24.233128834355838</v>
      </c>
      <c r="GY114" s="114">
        <v>6.0606060606060597</v>
      </c>
      <c r="GZ114" s="114">
        <v>17.948717948717938</v>
      </c>
      <c r="HA114" s="114">
        <v>29.432624113475171</v>
      </c>
      <c r="HB114" s="114">
        <v>7.6142131979695424</v>
      </c>
      <c r="HC114" s="114">
        <v>22.113022113022119</v>
      </c>
      <c r="HD114" s="114">
        <v>24.290220820189258</v>
      </c>
      <c r="HE114" s="114" t="s">
        <v>286</v>
      </c>
      <c r="HF114" s="114" t="s">
        <v>286</v>
      </c>
      <c r="HG114" s="114" t="s">
        <v>286</v>
      </c>
      <c r="HH114" s="114" t="s">
        <v>286</v>
      </c>
      <c r="HI114" s="121" t="s">
        <v>286</v>
      </c>
      <c r="HJ114" s="121" t="s">
        <v>286</v>
      </c>
      <c r="HK114" s="121" t="s">
        <v>286</v>
      </c>
      <c r="HL114" s="121" t="s">
        <v>286</v>
      </c>
      <c r="HM114" s="114" t="s">
        <v>286</v>
      </c>
      <c r="HN114" s="114" t="s">
        <v>286</v>
      </c>
      <c r="HO114" s="114">
        <v>15.229885057471265</v>
      </c>
      <c r="HP114" s="114">
        <v>22.456140350877181</v>
      </c>
      <c r="HQ114" s="122" t="s">
        <v>286</v>
      </c>
      <c r="HR114" s="114">
        <v>10.194174757281548</v>
      </c>
      <c r="HS114" s="114">
        <v>22.151898734177241</v>
      </c>
      <c r="HT114" s="114">
        <v>12.156862745098056</v>
      </c>
      <c r="HU114" s="114">
        <v>12.585812356979416</v>
      </c>
      <c r="HV114" s="114">
        <v>8.9189189189189193</v>
      </c>
      <c r="HW114" s="114">
        <v>13.938053097345133</v>
      </c>
      <c r="HX114" s="114">
        <v>13.19148936170213</v>
      </c>
      <c r="HY114" s="114">
        <v>10.542168674698793</v>
      </c>
      <c r="HZ114" s="114">
        <v>17.631578947368414</v>
      </c>
      <c r="IA114" s="114">
        <v>16.145833333333329</v>
      </c>
      <c r="IB114" s="114">
        <v>12.844036697247716</v>
      </c>
      <c r="IC114" s="114">
        <v>15.503875968992256</v>
      </c>
      <c r="ID114" s="114">
        <v>13.662790697674408</v>
      </c>
      <c r="IE114" s="114">
        <v>8.4210526315789416</v>
      </c>
      <c r="IF114" s="114">
        <v>13.888888888888886</v>
      </c>
      <c r="IG114" s="114">
        <v>13.235294117647063</v>
      </c>
      <c r="IH114" s="114">
        <v>11.821086261980835</v>
      </c>
      <c r="II114" s="114">
        <v>6.6536203522504884</v>
      </c>
      <c r="IJ114" s="114">
        <v>10.114942528735645</v>
      </c>
      <c r="IK114" s="114">
        <v>9.2643051771117175</v>
      </c>
      <c r="IL114" s="114">
        <v>6.7873303167420822</v>
      </c>
      <c r="IM114" s="114">
        <v>10.212765957446798</v>
      </c>
      <c r="IN114" s="114">
        <v>7.530120481927713</v>
      </c>
      <c r="IO114" s="114">
        <v>6.1333333333333364</v>
      </c>
      <c r="IP114" s="114">
        <v>12.79373368146214</v>
      </c>
      <c r="IQ114" s="114">
        <v>8.3333333333333321</v>
      </c>
      <c r="IR114" s="114">
        <v>8.4183673469387781</v>
      </c>
      <c r="IS114" s="114">
        <v>10.693641618497097</v>
      </c>
      <c r="IT114" s="114">
        <v>9.8245614035087634</v>
      </c>
      <c r="IU114" s="114">
        <v>4.3256997455470749</v>
      </c>
      <c r="IV114" s="114">
        <v>10.891089108910892</v>
      </c>
      <c r="IW114" s="114">
        <v>11.14649681528662</v>
      </c>
      <c r="IX114" s="114" t="str">
        <f t="shared" si="127"/>
        <v>--</v>
      </c>
      <c r="IY114" s="114" t="str">
        <f t="shared" si="127"/>
        <v>--</v>
      </c>
      <c r="IZ114" s="114" t="str">
        <f t="shared" si="127"/>
        <v>--</v>
      </c>
      <c r="JA114" s="114" t="str">
        <f t="shared" si="127"/>
        <v>--</v>
      </c>
      <c r="JB114" s="114" t="str">
        <f t="shared" si="127"/>
        <v>--</v>
      </c>
      <c r="JC114" s="114" t="str">
        <f t="shared" si="127"/>
        <v>--</v>
      </c>
      <c r="JD114" s="114" t="str">
        <f t="shared" si="127"/>
        <v>--</v>
      </c>
      <c r="JE114" s="114" t="str">
        <f t="shared" si="127"/>
        <v>--</v>
      </c>
      <c r="JF114" s="114" t="str">
        <f t="shared" si="127"/>
        <v>--</v>
      </c>
      <c r="JG114" s="128" t="str">
        <f t="shared" si="129"/>
        <v>--</v>
      </c>
      <c r="JH114" s="128" t="str">
        <f t="shared" si="129"/>
        <v>--</v>
      </c>
      <c r="JI114" s="128" t="str">
        <f t="shared" si="129"/>
        <v>--</v>
      </c>
      <c r="JJ114" s="128" t="str">
        <f t="shared" si="129"/>
        <v>--</v>
      </c>
      <c r="JK114" s="128" t="str">
        <f t="shared" si="129"/>
        <v>--</v>
      </c>
      <c r="JL114" s="128" t="str">
        <f t="shared" si="129"/>
        <v>--</v>
      </c>
      <c r="JM114" s="128" t="str">
        <f t="shared" si="129"/>
        <v>--</v>
      </c>
      <c r="JN114" s="128" t="str">
        <f t="shared" si="129"/>
        <v>--</v>
      </c>
      <c r="JO114" s="128" t="str">
        <f t="shared" si="129"/>
        <v>--</v>
      </c>
      <c r="JP114" s="128" t="str">
        <f t="shared" si="129"/>
        <v>--</v>
      </c>
      <c r="JQ114" s="128" t="str">
        <f t="shared" si="130"/>
        <v>--</v>
      </c>
      <c r="JR114" s="128" t="str">
        <f t="shared" si="130"/>
        <v>--</v>
      </c>
      <c r="JS114" s="128" t="str">
        <f t="shared" si="130"/>
        <v>--</v>
      </c>
      <c r="JT114" s="128" t="str">
        <f t="shared" si="130"/>
        <v>--</v>
      </c>
      <c r="JU114" s="128" t="str">
        <f t="shared" si="130"/>
        <v>--</v>
      </c>
      <c r="JV114" s="128" t="str">
        <f t="shared" si="130"/>
        <v>--</v>
      </c>
      <c r="JW114" s="128" t="str">
        <f t="shared" si="130"/>
        <v>--</v>
      </c>
      <c r="JX114" s="128" t="str">
        <f t="shared" si="130"/>
        <v>--</v>
      </c>
      <c r="JY114" s="128" t="str">
        <f t="shared" si="130"/>
        <v>--</v>
      </c>
      <c r="JZ114" s="128" t="str">
        <f t="shared" si="130"/>
        <v>--</v>
      </c>
      <c r="KA114" s="128" t="str">
        <f t="shared" si="131"/>
        <v>--</v>
      </c>
      <c r="KB114" s="128" t="str">
        <f t="shared" si="131"/>
        <v>--</v>
      </c>
      <c r="KC114" s="128" t="str">
        <f t="shared" si="131"/>
        <v>--</v>
      </c>
      <c r="KD114" s="128" t="str">
        <f t="shared" si="131"/>
        <v>--</v>
      </c>
      <c r="KE114" s="128" t="str">
        <f t="shared" si="131"/>
        <v>--</v>
      </c>
      <c r="KF114" s="128" t="str">
        <f t="shared" si="131"/>
        <v>--</v>
      </c>
      <c r="KG114" s="128" t="str">
        <f t="shared" si="131"/>
        <v>--</v>
      </c>
      <c r="KH114" s="128" t="str">
        <f t="shared" si="131"/>
        <v>--</v>
      </c>
      <c r="KI114" s="128" t="str">
        <f t="shared" si="131"/>
        <v>--</v>
      </c>
      <c r="KJ114" s="128" t="str">
        <f t="shared" si="131"/>
        <v>--</v>
      </c>
      <c r="KK114" s="128" t="str">
        <f t="shared" si="132"/>
        <v>--</v>
      </c>
      <c r="KL114" s="128" t="str">
        <f t="shared" si="132"/>
        <v>--</v>
      </c>
      <c r="KM114" s="128" t="str">
        <f t="shared" si="132"/>
        <v>--</v>
      </c>
      <c r="KN114" s="128" t="str">
        <f t="shared" si="132"/>
        <v>--</v>
      </c>
      <c r="KO114" s="128" t="str">
        <f t="shared" si="132"/>
        <v>--</v>
      </c>
      <c r="KP114" s="128" t="str">
        <f t="shared" si="132"/>
        <v>--</v>
      </c>
      <c r="KQ114" s="128" t="str">
        <f t="shared" si="132"/>
        <v>--</v>
      </c>
      <c r="KR114" s="128" t="str">
        <f t="shared" si="132"/>
        <v>--</v>
      </c>
      <c r="KS114" s="128" t="str">
        <f t="shared" si="132"/>
        <v>--</v>
      </c>
      <c r="KT114" s="128" t="str">
        <f t="shared" si="132"/>
        <v>--</v>
      </c>
      <c r="KU114" s="128" t="str">
        <f t="shared" si="132"/>
        <v>--</v>
      </c>
      <c r="KV114" s="128" t="str">
        <f t="shared" si="132"/>
        <v>--</v>
      </c>
      <c r="KW114" s="128" t="str">
        <f t="shared" si="132"/>
        <v>--</v>
      </c>
      <c r="KX114" s="128" t="str">
        <f t="shared" si="132"/>
        <v>--</v>
      </c>
      <c r="KY114" s="128" t="str">
        <f t="shared" si="133"/>
        <v>--</v>
      </c>
      <c r="KZ114" s="128" t="str">
        <f t="shared" si="133"/>
        <v>--</v>
      </c>
      <c r="LA114" s="128" t="str">
        <f t="shared" si="134"/>
        <v>--</v>
      </c>
      <c r="LB114" s="128" t="str">
        <f t="shared" si="134"/>
        <v>--</v>
      </c>
      <c r="LC114" s="190" t="str">
        <f t="shared" si="134"/>
        <v>--</v>
      </c>
      <c r="LD114" s="190" t="str">
        <f t="shared" si="134"/>
        <v>--</v>
      </c>
      <c r="LE114" s="190" t="str">
        <f t="shared" si="134"/>
        <v>--</v>
      </c>
      <c r="LF114" s="190" t="str">
        <f t="shared" si="134"/>
        <v>--</v>
      </c>
      <c r="LG114" s="190" t="str">
        <f t="shared" si="134"/>
        <v>--</v>
      </c>
      <c r="LH114" s="190" t="str">
        <f t="shared" si="134"/>
        <v>--</v>
      </c>
      <c r="LI114" s="190" t="str">
        <f t="shared" si="134"/>
        <v>--</v>
      </c>
      <c r="LJ114" s="190" t="str">
        <f t="shared" si="134"/>
        <v>--</v>
      </c>
    </row>
    <row r="115" spans="1:322" x14ac:dyDescent="0.25">
      <c r="A115" s="114" t="str">
        <f t="shared" si="120"/>
        <v>--</v>
      </c>
      <c r="B115" s="96" t="s">
        <v>181</v>
      </c>
      <c r="C115" s="96">
        <v>31.865284974093278</v>
      </c>
      <c r="D115" s="114">
        <v>28.918590522478755</v>
      </c>
      <c r="E115" s="114">
        <v>13.141993957703923</v>
      </c>
      <c r="F115" s="114">
        <v>26.392961876832846</v>
      </c>
      <c r="G115" s="114">
        <v>33.288043478260889</v>
      </c>
      <c r="H115" s="114">
        <v>17.087378640776702</v>
      </c>
      <c r="I115" s="114">
        <v>21.854304635761597</v>
      </c>
      <c r="J115" s="114">
        <v>26.3448275862069</v>
      </c>
      <c r="K115" s="114">
        <v>20.701168614357258</v>
      </c>
      <c r="L115" s="114">
        <v>21.320754716981128</v>
      </c>
      <c r="M115" s="114">
        <v>19.905956112852657</v>
      </c>
      <c r="N115" s="114">
        <v>14.576271186440675</v>
      </c>
      <c r="O115" s="114">
        <v>24.742268041237139</v>
      </c>
      <c r="P115" s="114">
        <v>19.493177387914219</v>
      </c>
      <c r="Q115" s="114">
        <v>11.276595744680858</v>
      </c>
      <c r="R115" s="114">
        <v>61.874197689345365</v>
      </c>
      <c r="S115" s="114">
        <v>49.878345498783403</v>
      </c>
      <c r="T115" s="114">
        <v>23.83107088989442</v>
      </c>
      <c r="U115" s="114">
        <v>62.138728323699382</v>
      </c>
      <c r="V115" s="114">
        <v>57.666214382632297</v>
      </c>
      <c r="W115" s="114">
        <v>34.689922480620162</v>
      </c>
      <c r="X115" s="114">
        <v>56.557377049180282</v>
      </c>
      <c r="Y115" s="114">
        <v>53.129346314325467</v>
      </c>
      <c r="Z115" s="114">
        <v>34.390651085141918</v>
      </c>
      <c r="AA115" s="114">
        <v>57.735849056603833</v>
      </c>
      <c r="AB115" s="114">
        <v>41.758241758241773</v>
      </c>
      <c r="AC115" s="114">
        <v>27.457627118644069</v>
      </c>
      <c r="AD115" s="114">
        <v>48.77049180327873</v>
      </c>
      <c r="AE115" s="114">
        <v>42.607003891050617</v>
      </c>
      <c r="AF115" s="114">
        <v>24.628450106157114</v>
      </c>
      <c r="AG115" s="114">
        <v>44.37257438551098</v>
      </c>
      <c r="AH115" s="114">
        <v>29.333333333333339</v>
      </c>
      <c r="AI115" s="114">
        <v>9.077155824508333</v>
      </c>
      <c r="AJ115" s="114">
        <v>43.631039531478763</v>
      </c>
      <c r="AK115" s="114">
        <v>38.419618528610336</v>
      </c>
      <c r="AL115" s="114">
        <v>15.758754863813225</v>
      </c>
      <c r="AM115" s="114">
        <v>42.598684210526251</v>
      </c>
      <c r="AN115" s="114">
        <v>32.548476454293606</v>
      </c>
      <c r="AO115" s="114">
        <v>20.200333889816342</v>
      </c>
      <c r="AP115" s="114">
        <v>42.264150943396167</v>
      </c>
      <c r="AQ115" s="114">
        <v>27.515723270440258</v>
      </c>
      <c r="AR115" s="114">
        <v>15.136054421768701</v>
      </c>
      <c r="AS115" s="114">
        <v>33.402061855670148</v>
      </c>
      <c r="AT115" s="114">
        <v>26.171874999999982</v>
      </c>
      <c r="AU115" s="114">
        <v>15.531914893617017</v>
      </c>
      <c r="AV115" s="114" t="s">
        <v>286</v>
      </c>
      <c r="AW115" s="114" t="s">
        <v>286</v>
      </c>
      <c r="AX115" s="114" t="s">
        <v>286</v>
      </c>
      <c r="AY115" s="114" t="s">
        <v>286</v>
      </c>
      <c r="AZ115" s="114" t="s">
        <v>286</v>
      </c>
      <c r="BA115" s="114" t="s">
        <v>286</v>
      </c>
      <c r="BB115" s="114" t="s">
        <v>286</v>
      </c>
      <c r="BC115" s="114" t="s">
        <v>286</v>
      </c>
      <c r="BD115" s="114" t="s">
        <v>286</v>
      </c>
      <c r="BE115" s="114" t="s">
        <v>286</v>
      </c>
      <c r="BF115" s="114">
        <v>20.09419152276293</v>
      </c>
      <c r="BG115" s="114">
        <v>20.169491525423759</v>
      </c>
      <c r="BH115" s="114" t="s">
        <v>286</v>
      </c>
      <c r="BI115" s="114">
        <v>16.634050880626202</v>
      </c>
      <c r="BJ115" s="114">
        <v>15.28662420382166</v>
      </c>
      <c r="BK115" s="114" t="s">
        <v>286</v>
      </c>
      <c r="BL115" s="114" t="s">
        <v>286</v>
      </c>
      <c r="BM115" s="114" t="s">
        <v>286</v>
      </c>
      <c r="BN115" s="114" t="s">
        <v>286</v>
      </c>
      <c r="BO115" s="114" t="s">
        <v>286</v>
      </c>
      <c r="BP115" s="114" t="s">
        <v>286</v>
      </c>
      <c r="BQ115" s="114" t="s">
        <v>286</v>
      </c>
      <c r="BR115" s="114" t="s">
        <v>286</v>
      </c>
      <c r="BS115" s="114" t="s">
        <v>286</v>
      </c>
      <c r="BT115" s="114" t="s">
        <v>286</v>
      </c>
      <c r="BU115" s="114">
        <v>27.987421383647803</v>
      </c>
      <c r="BV115" s="114">
        <v>25.932203389830494</v>
      </c>
      <c r="BW115" s="114" t="s">
        <v>286</v>
      </c>
      <c r="BX115" s="114">
        <v>28.515625000000014</v>
      </c>
      <c r="BY115" s="114">
        <v>20.806794055201685</v>
      </c>
      <c r="BZ115" s="114">
        <v>36.050955414012776</v>
      </c>
      <c r="CA115" s="114">
        <v>43.817527010804376</v>
      </c>
      <c r="CB115" s="114">
        <v>22.775263951734537</v>
      </c>
      <c r="CC115" s="114">
        <v>42.187499999999972</v>
      </c>
      <c r="CD115" s="114">
        <v>47.97843665768189</v>
      </c>
      <c r="CE115" s="114">
        <v>30.754352030947793</v>
      </c>
      <c r="CF115" s="114">
        <v>35.342019543973962</v>
      </c>
      <c r="CG115" s="114">
        <v>42.994505494505447</v>
      </c>
      <c r="CH115" s="114">
        <v>30.232558139534859</v>
      </c>
      <c r="CI115" s="114">
        <v>36.603773584905703</v>
      </c>
      <c r="CJ115" s="114">
        <v>33.541341653666159</v>
      </c>
      <c r="CK115" s="114">
        <v>26.903553299492401</v>
      </c>
      <c r="CL115" s="114">
        <v>37.627811860940675</v>
      </c>
      <c r="CM115" s="114">
        <v>31.914893617021253</v>
      </c>
      <c r="CN115" s="114">
        <v>24.576271186440675</v>
      </c>
      <c r="CO115" s="114">
        <v>9.2426187419768961</v>
      </c>
      <c r="CP115" s="114">
        <v>16.74698795180721</v>
      </c>
      <c r="CQ115" s="114">
        <v>10.105580693815989</v>
      </c>
      <c r="CR115" s="114">
        <v>7.8147612156295185</v>
      </c>
      <c r="CS115" s="114">
        <v>15.343203230148058</v>
      </c>
      <c r="CT115" s="114">
        <v>13.152804642166364</v>
      </c>
      <c r="CU115" s="114">
        <v>9.4059405940594036</v>
      </c>
      <c r="CV115" s="114">
        <v>11.707988980716253</v>
      </c>
      <c r="CW115" s="114">
        <v>13.144758735440922</v>
      </c>
      <c r="CX115" s="114">
        <v>8.7890624999999982</v>
      </c>
      <c r="CY115" s="114">
        <v>11.544461778471142</v>
      </c>
      <c r="CZ115" s="114">
        <v>9.5238095238095148</v>
      </c>
      <c r="DA115" s="114">
        <v>10.000000000000009</v>
      </c>
      <c r="DB115" s="114">
        <v>14.677103718199611</v>
      </c>
      <c r="DC115" s="114">
        <v>10.706638115631687</v>
      </c>
      <c r="DD115" s="114" t="s">
        <v>286</v>
      </c>
      <c r="DE115" s="114" t="s">
        <v>286</v>
      </c>
      <c r="DF115" s="114" t="s">
        <v>286</v>
      </c>
      <c r="DG115" s="114" t="s">
        <v>286</v>
      </c>
      <c r="DH115" s="114" t="s">
        <v>286</v>
      </c>
      <c r="DI115" s="114" t="s">
        <v>286</v>
      </c>
      <c r="DJ115" s="114" t="s">
        <v>286</v>
      </c>
      <c r="DK115" s="114" t="s">
        <v>286</v>
      </c>
      <c r="DL115" s="114" t="s">
        <v>286</v>
      </c>
      <c r="DM115" s="114">
        <v>52.808988764044969</v>
      </c>
      <c r="DN115" s="114">
        <v>43.681747269890799</v>
      </c>
      <c r="DO115" s="114">
        <v>35.194585448392537</v>
      </c>
      <c r="DP115" s="114">
        <v>57.113821138211399</v>
      </c>
      <c r="DQ115" s="114">
        <v>41.553398058252441</v>
      </c>
      <c r="DR115" s="114">
        <v>27.330508474576263</v>
      </c>
      <c r="DS115" s="114" t="s">
        <v>286</v>
      </c>
      <c r="DT115" s="114" t="s">
        <v>286</v>
      </c>
      <c r="DU115" s="114" t="s">
        <v>286</v>
      </c>
      <c r="DV115" s="114" t="s">
        <v>286</v>
      </c>
      <c r="DW115" s="114" t="s">
        <v>286</v>
      </c>
      <c r="DX115" s="114" t="s">
        <v>286</v>
      </c>
      <c r="DY115" s="114" t="s">
        <v>286</v>
      </c>
      <c r="DZ115" s="114" t="s">
        <v>286</v>
      </c>
      <c r="EA115" s="114" t="s">
        <v>286</v>
      </c>
      <c r="EB115" s="114">
        <v>48.120300751879746</v>
      </c>
      <c r="EC115" s="114">
        <v>55.625</v>
      </c>
      <c r="ED115" s="114">
        <v>44.821731748726691</v>
      </c>
      <c r="EE115" s="114">
        <v>41.547861507128275</v>
      </c>
      <c r="EF115" s="114">
        <v>49.806201550387613</v>
      </c>
      <c r="EG115" s="114">
        <v>33.050847457627142</v>
      </c>
      <c r="EH115" s="114">
        <v>4.9681528662420407</v>
      </c>
      <c r="EI115" s="114">
        <v>10.456730769230775</v>
      </c>
      <c r="EJ115" s="114">
        <v>5.1359516616314131</v>
      </c>
      <c r="EK115" s="114">
        <v>1.4265335235378027</v>
      </c>
      <c r="EL115" s="114">
        <v>9.2866756393001282</v>
      </c>
      <c r="EM115" s="114">
        <v>6.9632495164410111</v>
      </c>
      <c r="EN115" s="114">
        <v>1.8032786885245897</v>
      </c>
      <c r="EO115" s="114">
        <v>8.3791208791208867</v>
      </c>
      <c r="EP115" s="114">
        <v>7.3211314475873559</v>
      </c>
      <c r="EQ115" s="114">
        <v>1.1278195488721803</v>
      </c>
      <c r="ER115" s="114">
        <v>5.1321928460342114</v>
      </c>
      <c r="ES115" s="114">
        <v>6.7681895093062607</v>
      </c>
      <c r="ET115" s="114">
        <v>2.2312373225152138</v>
      </c>
      <c r="EU115" s="114">
        <v>3.4749034749034755</v>
      </c>
      <c r="EV115" s="114">
        <v>4.4397463002114161</v>
      </c>
      <c r="EW115" s="114">
        <v>9.3023255813953565</v>
      </c>
      <c r="EX115" s="114">
        <v>11.459589867310012</v>
      </c>
      <c r="EY115" s="114">
        <v>3.8051750380517535</v>
      </c>
      <c r="EZ115" s="114">
        <v>6.0344827586206886</v>
      </c>
      <c r="FA115" s="114">
        <v>11.700680272108837</v>
      </c>
      <c r="FB115" s="114">
        <v>4.7058823529411775</v>
      </c>
      <c r="FC115" s="114">
        <v>9.7879282218597066</v>
      </c>
      <c r="FD115" s="114">
        <v>10.22727272727273</v>
      </c>
      <c r="FE115" s="114">
        <v>5.7823129251700669</v>
      </c>
      <c r="FF115" s="114">
        <v>5.927342256214148</v>
      </c>
      <c r="FG115" s="114">
        <v>9.4043887147335443</v>
      </c>
      <c r="FH115" s="114">
        <v>7.375643224699834</v>
      </c>
      <c r="FI115" s="114">
        <v>6.1855670103092795</v>
      </c>
      <c r="FJ115" s="114">
        <v>8.7301587301587258</v>
      </c>
      <c r="FK115" s="114">
        <v>7.5268817204301151</v>
      </c>
      <c r="FL115" s="114">
        <v>21.072796934865881</v>
      </c>
      <c r="FM115" s="114">
        <v>29.95169082125603</v>
      </c>
      <c r="FN115" s="114">
        <v>22.036474164133733</v>
      </c>
      <c r="FO115" s="114">
        <v>18.731988472622486</v>
      </c>
      <c r="FP115" s="114">
        <v>33.787465940054481</v>
      </c>
      <c r="FQ115" s="114">
        <v>24.313725490196099</v>
      </c>
      <c r="FR115" s="114">
        <v>15.346534653465353</v>
      </c>
      <c r="FS115" s="114">
        <v>28.022759601706984</v>
      </c>
      <c r="FT115" s="114">
        <v>19.965870307167236</v>
      </c>
      <c r="FU115" s="114">
        <v>8.061420345489438</v>
      </c>
      <c r="FV115" s="114">
        <v>15.094339622641513</v>
      </c>
      <c r="FW115" s="114">
        <v>13.893653516295021</v>
      </c>
      <c r="FX115" s="114">
        <v>10.927835051546394</v>
      </c>
      <c r="FY115" s="114">
        <v>12.549800796812759</v>
      </c>
      <c r="FZ115" s="114">
        <v>9.4827586206896601</v>
      </c>
      <c r="GA115" s="114">
        <v>38.726114649681541</v>
      </c>
      <c r="GB115" s="114">
        <v>39.203860072376308</v>
      </c>
      <c r="GC115" s="114">
        <v>21.851289833080436</v>
      </c>
      <c r="GD115" s="114">
        <v>36.811594202898561</v>
      </c>
      <c r="GE115" s="114">
        <v>41.96185286103551</v>
      </c>
      <c r="GF115" s="114">
        <v>24.45759368836292</v>
      </c>
      <c r="GG115" s="114">
        <v>29.15980230642505</v>
      </c>
      <c r="GH115" s="114">
        <v>31.534090909090899</v>
      </c>
      <c r="GI115" s="114">
        <v>20.338983050847428</v>
      </c>
      <c r="GJ115" s="114">
        <v>20.502901353965182</v>
      </c>
      <c r="GK115" s="114">
        <v>24.094488188976349</v>
      </c>
      <c r="GL115" s="114">
        <v>16.12349914236707</v>
      </c>
      <c r="GM115" s="114">
        <v>18.918918918918941</v>
      </c>
      <c r="GN115" s="114">
        <v>21.272365805168967</v>
      </c>
      <c r="GO115" s="114">
        <v>13.577586206896548</v>
      </c>
      <c r="GP115" s="114">
        <v>11.749680715197977</v>
      </c>
      <c r="GQ115" s="114">
        <v>29.710144927536216</v>
      </c>
      <c r="GR115" s="114">
        <v>29.179331306990861</v>
      </c>
      <c r="GS115" s="114">
        <v>6.3218390804597675</v>
      </c>
      <c r="GT115" s="114">
        <v>27.73224043715846</v>
      </c>
      <c r="GU115" s="114">
        <v>34.442270058708459</v>
      </c>
      <c r="GV115" s="114">
        <v>6.0955518945634246</v>
      </c>
      <c r="GW115" s="114">
        <v>25.249643366619097</v>
      </c>
      <c r="GX115" s="114">
        <v>31.228668941979535</v>
      </c>
      <c r="GY115" s="114">
        <v>4.798464491362763</v>
      </c>
      <c r="GZ115" s="114">
        <v>17.192429022082017</v>
      </c>
      <c r="HA115" s="114">
        <v>31.217838765008594</v>
      </c>
      <c r="HB115" s="114">
        <v>5.3719008264462804</v>
      </c>
      <c r="HC115" s="114">
        <v>12.200000000000003</v>
      </c>
      <c r="HD115" s="114">
        <v>18.318965517241381</v>
      </c>
      <c r="HE115" s="114" t="s">
        <v>286</v>
      </c>
      <c r="HF115" s="114" t="s">
        <v>286</v>
      </c>
      <c r="HG115" s="114" t="s">
        <v>286</v>
      </c>
      <c r="HH115" s="114" t="s">
        <v>286</v>
      </c>
      <c r="HI115" s="121" t="s">
        <v>286</v>
      </c>
      <c r="HJ115" s="121" t="s">
        <v>286</v>
      </c>
      <c r="HK115" s="121" t="s">
        <v>286</v>
      </c>
      <c r="HL115" s="121" t="s">
        <v>286</v>
      </c>
      <c r="HM115" s="114" t="s">
        <v>286</v>
      </c>
      <c r="HN115" s="114" t="s">
        <v>286</v>
      </c>
      <c r="HO115" s="114">
        <v>8.9171974522293134</v>
      </c>
      <c r="HP115" s="114">
        <v>15.807560137457035</v>
      </c>
      <c r="HQ115" s="122" t="s">
        <v>286</v>
      </c>
      <c r="HR115" s="114">
        <v>7.784431137724539</v>
      </c>
      <c r="HS115" s="114">
        <v>13.548387096774192</v>
      </c>
      <c r="HT115" s="114">
        <v>10.810810810810805</v>
      </c>
      <c r="HU115" s="114">
        <v>13.017031630170308</v>
      </c>
      <c r="HV115" s="114">
        <v>8.3713850837138537</v>
      </c>
      <c r="HW115" s="114">
        <v>10.951008645533152</v>
      </c>
      <c r="HX115" s="114">
        <v>13.04347826086957</v>
      </c>
      <c r="HY115" s="114">
        <v>9.7465886939571149</v>
      </c>
      <c r="HZ115" s="114">
        <v>12.807881773399009</v>
      </c>
      <c r="IA115" s="114">
        <v>10.860366713681225</v>
      </c>
      <c r="IB115" s="114">
        <v>6.565656565656564</v>
      </c>
      <c r="IC115" s="114">
        <v>11.937377690802357</v>
      </c>
      <c r="ID115" s="114">
        <v>11.360000000000003</v>
      </c>
      <c r="IE115" s="114">
        <v>7.9310344827586192</v>
      </c>
      <c r="IF115" s="114">
        <v>9.7713097713097739</v>
      </c>
      <c r="IG115" s="114">
        <v>8.433734939759038</v>
      </c>
      <c r="IH115" s="114">
        <v>5.387931034482758</v>
      </c>
      <c r="II115" s="114">
        <v>3.2509752925877793</v>
      </c>
      <c r="IJ115" s="114">
        <v>10.571081409477522</v>
      </c>
      <c r="IK115" s="114">
        <v>5.4961832061068705</v>
      </c>
      <c r="IL115" s="114">
        <v>4.6579330422125214</v>
      </c>
      <c r="IM115" s="114">
        <v>8.7193460490463277</v>
      </c>
      <c r="IN115" s="114">
        <v>8.5769980506822652</v>
      </c>
      <c r="IO115" s="114">
        <v>5.6384742951907141</v>
      </c>
      <c r="IP115" s="114">
        <v>6.8917018284106915</v>
      </c>
      <c r="IQ115" s="114">
        <v>5.7239057239057285</v>
      </c>
      <c r="IR115" s="114">
        <v>4.8923679060665366</v>
      </c>
      <c r="IS115" s="114">
        <v>6.6985645933014313</v>
      </c>
      <c r="IT115" s="114">
        <v>6.0449050086355776</v>
      </c>
      <c r="IU115" s="114">
        <v>4.771784232365146</v>
      </c>
      <c r="IV115" s="114">
        <v>6.2626262626262665</v>
      </c>
      <c r="IW115" s="114">
        <v>8.2251082251082259</v>
      </c>
      <c r="IX115" s="114" t="str">
        <f t="shared" si="127"/>
        <v>--</v>
      </c>
      <c r="IY115" s="114" t="str">
        <f t="shared" si="127"/>
        <v>--</v>
      </c>
      <c r="IZ115" s="114" t="str">
        <f t="shared" si="127"/>
        <v>--</v>
      </c>
      <c r="JA115" s="114" t="str">
        <f t="shared" si="127"/>
        <v>--</v>
      </c>
      <c r="JB115" s="114" t="str">
        <f t="shared" si="127"/>
        <v>--</v>
      </c>
      <c r="JC115" s="114" t="str">
        <f t="shared" si="127"/>
        <v>--</v>
      </c>
      <c r="JD115" s="114" t="str">
        <f t="shared" si="127"/>
        <v>--</v>
      </c>
      <c r="JE115" s="114" t="str">
        <f t="shared" si="127"/>
        <v>--</v>
      </c>
      <c r="JF115" s="114" t="str">
        <f t="shared" si="127"/>
        <v>--</v>
      </c>
      <c r="JG115" s="128" t="str">
        <f t="shared" si="129"/>
        <v>--</v>
      </c>
      <c r="JH115" s="128" t="str">
        <f t="shared" si="129"/>
        <v>--</v>
      </c>
      <c r="JI115" s="128" t="str">
        <f t="shared" si="129"/>
        <v>--</v>
      </c>
      <c r="JJ115" s="128" t="str">
        <f t="shared" si="129"/>
        <v>--</v>
      </c>
      <c r="JK115" s="128" t="str">
        <f t="shared" si="129"/>
        <v>--</v>
      </c>
      <c r="JL115" s="128" t="str">
        <f t="shared" si="129"/>
        <v>--</v>
      </c>
      <c r="JM115" s="128" t="str">
        <f t="shared" si="129"/>
        <v>--</v>
      </c>
      <c r="JN115" s="128" t="str">
        <f t="shared" si="129"/>
        <v>--</v>
      </c>
      <c r="JO115" s="128" t="str">
        <f t="shared" si="129"/>
        <v>--</v>
      </c>
      <c r="JP115" s="128" t="str">
        <f t="shared" si="129"/>
        <v>--</v>
      </c>
      <c r="JQ115" s="128" t="str">
        <f t="shared" si="130"/>
        <v>--</v>
      </c>
      <c r="JR115" s="128" t="str">
        <f t="shared" si="130"/>
        <v>--</v>
      </c>
      <c r="JS115" s="128" t="str">
        <f t="shared" si="130"/>
        <v>--</v>
      </c>
      <c r="JT115" s="128" t="str">
        <f t="shared" si="130"/>
        <v>--</v>
      </c>
      <c r="JU115" s="128" t="str">
        <f t="shared" si="130"/>
        <v>--</v>
      </c>
      <c r="JV115" s="128" t="str">
        <f t="shared" si="130"/>
        <v>--</v>
      </c>
      <c r="JW115" s="128" t="str">
        <f t="shared" si="130"/>
        <v>--</v>
      </c>
      <c r="JX115" s="128" t="str">
        <f t="shared" si="130"/>
        <v>--</v>
      </c>
      <c r="JY115" s="128" t="str">
        <f t="shared" si="130"/>
        <v>--</v>
      </c>
      <c r="JZ115" s="128" t="str">
        <f t="shared" si="130"/>
        <v>--</v>
      </c>
      <c r="KA115" s="128" t="str">
        <f t="shared" si="131"/>
        <v>--</v>
      </c>
      <c r="KB115" s="128" t="str">
        <f t="shared" si="131"/>
        <v>--</v>
      </c>
      <c r="KC115" s="128" t="str">
        <f t="shared" si="131"/>
        <v>--</v>
      </c>
      <c r="KD115" s="128" t="str">
        <f t="shared" si="131"/>
        <v>--</v>
      </c>
      <c r="KE115" s="128" t="str">
        <f t="shared" si="131"/>
        <v>--</v>
      </c>
      <c r="KF115" s="128" t="str">
        <f t="shared" si="131"/>
        <v>--</v>
      </c>
      <c r="KG115" s="128" t="str">
        <f t="shared" si="131"/>
        <v>--</v>
      </c>
      <c r="KH115" s="128" t="str">
        <f t="shared" si="131"/>
        <v>--</v>
      </c>
      <c r="KI115" s="128" t="str">
        <f t="shared" si="131"/>
        <v>--</v>
      </c>
      <c r="KJ115" s="128" t="str">
        <f t="shared" si="131"/>
        <v>--</v>
      </c>
      <c r="KK115" s="128" t="str">
        <f t="shared" si="132"/>
        <v>--</v>
      </c>
      <c r="KL115" s="128" t="str">
        <f t="shared" si="132"/>
        <v>--</v>
      </c>
      <c r="KM115" s="128" t="str">
        <f t="shared" si="132"/>
        <v>--</v>
      </c>
      <c r="KN115" s="128" t="str">
        <f t="shared" si="132"/>
        <v>--</v>
      </c>
      <c r="KO115" s="128" t="str">
        <f t="shared" si="132"/>
        <v>--</v>
      </c>
      <c r="KP115" s="128" t="str">
        <f t="shared" si="132"/>
        <v>--</v>
      </c>
      <c r="KQ115" s="128" t="str">
        <f t="shared" si="132"/>
        <v>--</v>
      </c>
      <c r="KR115" s="128" t="str">
        <f t="shared" si="132"/>
        <v>--</v>
      </c>
      <c r="KS115" s="128" t="str">
        <f t="shared" si="132"/>
        <v>--</v>
      </c>
      <c r="KT115" s="128" t="str">
        <f t="shared" si="132"/>
        <v>--</v>
      </c>
      <c r="KU115" s="128" t="str">
        <f t="shared" si="132"/>
        <v>--</v>
      </c>
      <c r="KV115" s="128" t="str">
        <f t="shared" si="132"/>
        <v>--</v>
      </c>
      <c r="KW115" s="128" t="str">
        <f t="shared" si="132"/>
        <v>--</v>
      </c>
      <c r="KX115" s="128" t="str">
        <f t="shared" si="132"/>
        <v>--</v>
      </c>
      <c r="KY115" s="128" t="str">
        <f t="shared" si="133"/>
        <v>--</v>
      </c>
      <c r="KZ115" s="128" t="str">
        <f t="shared" si="133"/>
        <v>--</v>
      </c>
      <c r="LA115" s="128" t="str">
        <f t="shared" si="134"/>
        <v>--</v>
      </c>
      <c r="LB115" s="128" t="str">
        <f t="shared" si="134"/>
        <v>--</v>
      </c>
      <c r="LC115" s="190" t="str">
        <f t="shared" si="134"/>
        <v>--</v>
      </c>
      <c r="LD115" s="190" t="str">
        <f t="shared" si="134"/>
        <v>--</v>
      </c>
      <c r="LE115" s="190" t="str">
        <f t="shared" si="134"/>
        <v>--</v>
      </c>
      <c r="LF115" s="190" t="str">
        <f t="shared" si="134"/>
        <v>--</v>
      </c>
      <c r="LG115" s="190" t="str">
        <f t="shared" si="134"/>
        <v>--</v>
      </c>
      <c r="LH115" s="190" t="str">
        <f t="shared" si="134"/>
        <v>--</v>
      </c>
      <c r="LI115" s="190" t="str">
        <f t="shared" si="134"/>
        <v>--</v>
      </c>
      <c r="LJ115" s="190" t="str">
        <f t="shared" si="134"/>
        <v>--</v>
      </c>
    </row>
    <row r="116" spans="1:322" x14ac:dyDescent="0.25">
      <c r="A116" s="114" t="str">
        <f t="shared" si="120"/>
        <v>--</v>
      </c>
      <c r="B116" s="96" t="s">
        <v>184</v>
      </c>
      <c r="C116" s="96">
        <v>25.806451612903224</v>
      </c>
      <c r="D116" s="114">
        <v>25.742574257425744</v>
      </c>
      <c r="E116" s="114">
        <v>15.625000000000009</v>
      </c>
      <c r="F116" s="114">
        <v>33.999999999999993</v>
      </c>
      <c r="G116" s="114">
        <v>28.930817610062899</v>
      </c>
      <c r="H116" s="114">
        <v>30.656934306569344</v>
      </c>
      <c r="I116" s="114">
        <v>30.817610062893085</v>
      </c>
      <c r="J116" s="114">
        <v>20.8</v>
      </c>
      <c r="K116" s="114">
        <v>14.44444444444445</v>
      </c>
      <c r="L116" s="114">
        <v>38</v>
      </c>
      <c r="M116" s="114">
        <v>31</v>
      </c>
      <c r="N116" s="114">
        <v>20.325203252032527</v>
      </c>
      <c r="O116" s="114">
        <v>30.872483221476507</v>
      </c>
      <c r="P116" s="114">
        <v>26.356589147286822</v>
      </c>
      <c r="Q116" s="114">
        <v>17.948717948717942</v>
      </c>
      <c r="R116" s="114">
        <v>59.374999999999979</v>
      </c>
      <c r="S116" s="114">
        <v>55.882352941176478</v>
      </c>
      <c r="T116" s="114">
        <v>24.999999999999996</v>
      </c>
      <c r="U116" s="114">
        <v>54.545454545454582</v>
      </c>
      <c r="V116" s="114">
        <v>45.283018867924532</v>
      </c>
      <c r="W116" s="114">
        <v>35.294117647058826</v>
      </c>
      <c r="X116" s="114">
        <v>55.828220858895698</v>
      </c>
      <c r="Y116" s="114">
        <v>43.801652892561982</v>
      </c>
      <c r="Z116" s="114">
        <v>28.888888888888879</v>
      </c>
      <c r="AA116" s="114">
        <v>66</v>
      </c>
      <c r="AB116" s="114">
        <v>46</v>
      </c>
      <c r="AC116" s="114">
        <v>36.065573770491831</v>
      </c>
      <c r="AD116" s="114">
        <v>54.362416107382529</v>
      </c>
      <c r="AE116" s="114">
        <v>43.410852713178308</v>
      </c>
      <c r="AF116" s="114">
        <v>32.478632478632477</v>
      </c>
      <c r="AG116" s="114">
        <v>32.812500000000007</v>
      </c>
      <c r="AH116" s="114">
        <v>33</v>
      </c>
      <c r="AI116" s="114">
        <v>12.500000000000004</v>
      </c>
      <c r="AJ116" s="114">
        <v>40.268456375838902</v>
      </c>
      <c r="AK116" s="114">
        <v>27.500000000000011</v>
      </c>
      <c r="AL116" s="114">
        <v>22.627737226277382</v>
      </c>
      <c r="AM116" s="114">
        <v>42.236024844720504</v>
      </c>
      <c r="AN116" s="114">
        <v>26.829268292682936</v>
      </c>
      <c r="AO116" s="114">
        <v>12.222222222222218</v>
      </c>
      <c r="AP116" s="114">
        <v>46.706586826347298</v>
      </c>
      <c r="AQ116" s="114">
        <v>25.974025974025984</v>
      </c>
      <c r="AR116" s="114">
        <v>14.87603305785124</v>
      </c>
      <c r="AS116" s="114">
        <v>41.333333333333329</v>
      </c>
      <c r="AT116" s="114">
        <v>34.883720930232563</v>
      </c>
      <c r="AU116" s="114">
        <v>17.094017094017094</v>
      </c>
      <c r="AV116" s="114" t="s">
        <v>286</v>
      </c>
      <c r="AW116" s="114" t="s">
        <v>286</v>
      </c>
      <c r="AX116" s="114" t="s">
        <v>286</v>
      </c>
      <c r="AY116" s="114" t="s">
        <v>286</v>
      </c>
      <c r="AZ116" s="114" t="s">
        <v>286</v>
      </c>
      <c r="BA116" s="114" t="s">
        <v>286</v>
      </c>
      <c r="BB116" s="114" t="s">
        <v>286</v>
      </c>
      <c r="BC116" s="114" t="s">
        <v>286</v>
      </c>
      <c r="BD116" s="114" t="s">
        <v>286</v>
      </c>
      <c r="BE116" s="114" t="s">
        <v>286</v>
      </c>
      <c r="BF116" s="114">
        <v>17.647058823529434</v>
      </c>
      <c r="BG116" s="114">
        <v>21.951219512195124</v>
      </c>
      <c r="BH116" s="114" t="s">
        <v>286</v>
      </c>
      <c r="BI116" s="114">
        <v>24.409448818897641</v>
      </c>
      <c r="BJ116" s="114">
        <v>26.724137931034484</v>
      </c>
      <c r="BK116" s="114" t="s">
        <v>286</v>
      </c>
      <c r="BL116" s="114" t="s">
        <v>286</v>
      </c>
      <c r="BM116" s="114" t="s">
        <v>286</v>
      </c>
      <c r="BN116" s="114" t="s">
        <v>286</v>
      </c>
      <c r="BO116" s="114" t="s">
        <v>286</v>
      </c>
      <c r="BP116" s="114" t="s">
        <v>286</v>
      </c>
      <c r="BQ116" s="114" t="s">
        <v>286</v>
      </c>
      <c r="BR116" s="114" t="s">
        <v>286</v>
      </c>
      <c r="BS116" s="114" t="s">
        <v>286</v>
      </c>
      <c r="BT116" s="114" t="s">
        <v>286</v>
      </c>
      <c r="BU116" s="114">
        <v>25.974025974025984</v>
      </c>
      <c r="BV116" s="114">
        <v>32.786885245901644</v>
      </c>
      <c r="BW116" s="114" t="s">
        <v>286</v>
      </c>
      <c r="BX116" s="114">
        <v>30.232558139534891</v>
      </c>
      <c r="BY116" s="114">
        <v>26.495726495726501</v>
      </c>
      <c r="BZ116" s="114">
        <v>20.000000000000004</v>
      </c>
      <c r="CA116" s="114">
        <v>40.196078431372548</v>
      </c>
      <c r="CB116" s="114">
        <v>26.041666666666668</v>
      </c>
      <c r="CC116" s="114">
        <v>46.202531645569614</v>
      </c>
      <c r="CD116" s="114">
        <v>34.161490683229808</v>
      </c>
      <c r="CE116" s="114">
        <v>39.130434782608717</v>
      </c>
      <c r="CF116" s="114">
        <v>28.313253012048197</v>
      </c>
      <c r="CG116" s="114">
        <v>43.200000000000017</v>
      </c>
      <c r="CH116" s="114">
        <v>23.076923076923077</v>
      </c>
      <c r="CI116" s="114">
        <v>34.911242603550328</v>
      </c>
      <c r="CJ116" s="114">
        <v>40</v>
      </c>
      <c r="CK116" s="114">
        <v>31</v>
      </c>
      <c r="CL116" s="114">
        <v>39.735099337748373</v>
      </c>
      <c r="CM116" s="114">
        <v>30.769230769230766</v>
      </c>
      <c r="CN116" s="114">
        <v>26.495726495726498</v>
      </c>
      <c r="CO116" s="114">
        <v>3.0769230769230766</v>
      </c>
      <c r="CP116" s="114">
        <v>11.764705882352944</v>
      </c>
      <c r="CQ116" s="114">
        <v>5.2083333333333348</v>
      </c>
      <c r="CR116" s="114">
        <v>15.686274509803919</v>
      </c>
      <c r="CS116" s="114">
        <v>10.493827160493835</v>
      </c>
      <c r="CT116" s="114">
        <v>15.441176470588237</v>
      </c>
      <c r="CU116" s="114">
        <v>9.5541401273885409</v>
      </c>
      <c r="CV116" s="114">
        <v>16.799999999999994</v>
      </c>
      <c r="CW116" s="114">
        <v>14.606741573033716</v>
      </c>
      <c r="CX116" s="114">
        <v>9</v>
      </c>
      <c r="CY116" s="114">
        <v>18</v>
      </c>
      <c r="CZ116" s="114">
        <v>12.29508196721312</v>
      </c>
      <c r="DA116" s="114">
        <v>9.0277777777777803</v>
      </c>
      <c r="DB116" s="114">
        <v>11.904761904761898</v>
      </c>
      <c r="DC116" s="114">
        <v>18.103448275862071</v>
      </c>
      <c r="DD116" s="114" t="s">
        <v>286</v>
      </c>
      <c r="DE116" s="114" t="s">
        <v>286</v>
      </c>
      <c r="DF116" s="114" t="s">
        <v>286</v>
      </c>
      <c r="DG116" s="114" t="s">
        <v>286</v>
      </c>
      <c r="DH116" s="114" t="s">
        <v>286</v>
      </c>
      <c r="DI116" s="114" t="s">
        <v>286</v>
      </c>
      <c r="DJ116" s="114" t="s">
        <v>286</v>
      </c>
      <c r="DK116" s="114" t="s">
        <v>286</v>
      </c>
      <c r="DL116" s="114" t="s">
        <v>286</v>
      </c>
      <c r="DM116" s="114">
        <v>58.139534883720934</v>
      </c>
      <c r="DN116" s="114">
        <v>45</v>
      </c>
      <c r="DO116" s="114">
        <v>34</v>
      </c>
      <c r="DP116" s="114">
        <v>59.33333333333335</v>
      </c>
      <c r="DQ116" s="114">
        <v>47.692307692307693</v>
      </c>
      <c r="DR116" s="114">
        <v>30.172413793103441</v>
      </c>
      <c r="DS116" s="114" t="s">
        <v>286</v>
      </c>
      <c r="DT116" s="114" t="s">
        <v>286</v>
      </c>
      <c r="DU116" s="114" t="s">
        <v>286</v>
      </c>
      <c r="DV116" s="114" t="s">
        <v>286</v>
      </c>
      <c r="DW116" s="114" t="s">
        <v>286</v>
      </c>
      <c r="DX116" s="114" t="s">
        <v>286</v>
      </c>
      <c r="DY116" s="114" t="s">
        <v>286</v>
      </c>
      <c r="DZ116" s="114" t="s">
        <v>286</v>
      </c>
      <c r="EA116" s="114" t="s">
        <v>286</v>
      </c>
      <c r="EB116" s="114">
        <v>62</v>
      </c>
      <c r="EC116" s="114">
        <v>54</v>
      </c>
      <c r="ED116" s="114">
        <v>40</v>
      </c>
      <c r="EE116" s="114">
        <v>51.333333333333314</v>
      </c>
      <c r="EF116" s="114">
        <v>56.92307692307692</v>
      </c>
      <c r="EG116" s="114">
        <v>34.482758620689651</v>
      </c>
      <c r="EH116" s="114">
        <v>3.0769230769230766</v>
      </c>
      <c r="EI116" s="114">
        <v>8.8235294117647083</v>
      </c>
      <c r="EJ116" s="114">
        <v>5.2083333333333348</v>
      </c>
      <c r="EK116" s="114">
        <v>9.6153846153846185</v>
      </c>
      <c r="EL116" s="114">
        <v>7.4534161490683264</v>
      </c>
      <c r="EM116" s="114">
        <v>7.9710144927536284</v>
      </c>
      <c r="EN116" s="114">
        <v>3.0674846625766881</v>
      </c>
      <c r="EO116" s="114">
        <v>11.2</v>
      </c>
      <c r="EP116" s="114">
        <v>4.3956043956043933</v>
      </c>
      <c r="EQ116" s="114">
        <v>3</v>
      </c>
      <c r="ER116" s="114">
        <v>5.6962025316455707</v>
      </c>
      <c r="ES116" s="114">
        <v>5.6910569105691042</v>
      </c>
      <c r="ET116" s="114">
        <v>4.6357615894039768</v>
      </c>
      <c r="EU116" s="114">
        <v>6.9230769230769269</v>
      </c>
      <c r="EV116" s="114">
        <v>11.965811965811968</v>
      </c>
      <c r="EW116" s="114">
        <v>14.754098360655734</v>
      </c>
      <c r="EX116" s="114">
        <v>10.679611650485437</v>
      </c>
      <c r="EY116" s="114">
        <v>2.083333333333333</v>
      </c>
      <c r="EZ116" s="114">
        <v>12.903225806451614</v>
      </c>
      <c r="FA116" s="114">
        <v>10.559006211180126</v>
      </c>
      <c r="FB116" s="114">
        <v>3.759398496240602</v>
      </c>
      <c r="FC116" s="114">
        <v>9.090909090909097</v>
      </c>
      <c r="FD116" s="114">
        <v>12.096774193548393</v>
      </c>
      <c r="FE116" s="114">
        <v>8.0459770114942533</v>
      </c>
      <c r="FF116" s="114">
        <v>10</v>
      </c>
      <c r="FG116" s="114">
        <v>10.389610389610391</v>
      </c>
      <c r="FH116" s="114">
        <v>4.9586776859504127</v>
      </c>
      <c r="FI116" s="114">
        <v>13.605442176870755</v>
      </c>
      <c r="FJ116" s="114">
        <v>12.500000000000004</v>
      </c>
      <c r="FK116" s="114">
        <v>10.526315789473687</v>
      </c>
      <c r="FL116" s="114">
        <v>23.809523809523807</v>
      </c>
      <c r="FM116" s="114">
        <v>33.009708737864059</v>
      </c>
      <c r="FN116" s="114">
        <v>19.791666666666668</v>
      </c>
      <c r="FO116" s="114">
        <v>22.875816993464056</v>
      </c>
      <c r="FP116" s="114">
        <v>22.981366459627321</v>
      </c>
      <c r="FQ116" s="114">
        <v>24.242424242424239</v>
      </c>
      <c r="FR116" s="114">
        <v>16.969696969696962</v>
      </c>
      <c r="FS116" s="114">
        <v>24.390243902439025</v>
      </c>
      <c r="FT116" s="114">
        <v>22.727272727272723</v>
      </c>
      <c r="FU116" s="114">
        <v>14</v>
      </c>
      <c r="FV116" s="114">
        <v>16</v>
      </c>
      <c r="FW116" s="114">
        <v>14.049586776859503</v>
      </c>
      <c r="FX116" s="114">
        <v>17.123287671232866</v>
      </c>
      <c r="FY116" s="114">
        <v>22.656250000000004</v>
      </c>
      <c r="FZ116" s="114">
        <v>14.782608695652177</v>
      </c>
      <c r="GA116" s="114">
        <v>43.749999999999993</v>
      </c>
      <c r="GB116" s="114">
        <v>42.71844660194175</v>
      </c>
      <c r="GC116" s="114">
        <v>19.791666666666661</v>
      </c>
      <c r="GD116" s="114">
        <v>48.701298701298697</v>
      </c>
      <c r="GE116" s="114">
        <v>44.099378881987562</v>
      </c>
      <c r="GF116" s="114">
        <v>21.969696969696983</v>
      </c>
      <c r="GG116" s="114">
        <v>39.759036144578324</v>
      </c>
      <c r="GH116" s="114">
        <v>38.709677419354833</v>
      </c>
      <c r="GI116" s="114">
        <v>21.348314606741575</v>
      </c>
      <c r="GJ116" s="114">
        <v>32</v>
      </c>
      <c r="GK116" s="114">
        <v>33</v>
      </c>
      <c r="GL116" s="114">
        <v>20</v>
      </c>
      <c r="GM116" s="114">
        <v>34.459459459459445</v>
      </c>
      <c r="GN116" s="114">
        <v>26.562499999999996</v>
      </c>
      <c r="GO116" s="114">
        <v>20.175438596491226</v>
      </c>
      <c r="GP116" s="114">
        <v>9.5238095238095273</v>
      </c>
      <c r="GQ116" s="114">
        <v>23.300970873786408</v>
      </c>
      <c r="GR116" s="114">
        <v>15.625000000000009</v>
      </c>
      <c r="GS116" s="114">
        <v>16.233766233766232</v>
      </c>
      <c r="GT116" s="114">
        <v>21.118012422360263</v>
      </c>
      <c r="GU116" s="114">
        <v>28.571428571428569</v>
      </c>
      <c r="GV116" s="114">
        <v>7.317073170731712</v>
      </c>
      <c r="GW116" s="114">
        <v>26.016260162601625</v>
      </c>
      <c r="GX116" s="114">
        <v>19.540229885057478</v>
      </c>
      <c r="GY116" s="114">
        <v>8.9820359281437128</v>
      </c>
      <c r="GZ116" s="114">
        <v>13</v>
      </c>
      <c r="HA116" s="114">
        <v>23.140495867768607</v>
      </c>
      <c r="HB116" s="114">
        <v>10.273972602739731</v>
      </c>
      <c r="HC116" s="114">
        <v>14.843749999999998</v>
      </c>
      <c r="HD116" s="114">
        <v>20.17543859649123</v>
      </c>
      <c r="HE116" s="114" t="s">
        <v>286</v>
      </c>
      <c r="HF116" s="114" t="s">
        <v>286</v>
      </c>
      <c r="HG116" s="114" t="s">
        <v>286</v>
      </c>
      <c r="HH116" s="114" t="s">
        <v>286</v>
      </c>
      <c r="HI116" s="121" t="s">
        <v>286</v>
      </c>
      <c r="HJ116" s="121" t="s">
        <v>286</v>
      </c>
      <c r="HK116" s="121" t="s">
        <v>286</v>
      </c>
      <c r="HL116" s="121" t="s">
        <v>286</v>
      </c>
      <c r="HM116" s="114" t="s">
        <v>286</v>
      </c>
      <c r="HN116" s="114" t="s">
        <v>286</v>
      </c>
      <c r="HO116" s="114">
        <v>11</v>
      </c>
      <c r="HP116" s="114">
        <v>12.605042016806722</v>
      </c>
      <c r="HQ116" s="122" t="s">
        <v>286</v>
      </c>
      <c r="HR116" s="114">
        <v>12.698412698412703</v>
      </c>
      <c r="HS116" s="114">
        <v>19.298245614035093</v>
      </c>
      <c r="HT116" s="114">
        <v>12.499999999999995</v>
      </c>
      <c r="HU116" s="114">
        <v>8.7378640776699044</v>
      </c>
      <c r="HV116" s="114">
        <v>5.2083333333333321</v>
      </c>
      <c r="HW116" s="114">
        <v>13.071895424836606</v>
      </c>
      <c r="HX116" s="114">
        <v>7.4534161490683219</v>
      </c>
      <c r="HY116" s="114">
        <v>8.208955223880599</v>
      </c>
      <c r="HZ116" s="114">
        <v>7.9754601226993884</v>
      </c>
      <c r="IA116" s="114">
        <v>12.903225806451612</v>
      </c>
      <c r="IB116" s="114">
        <v>7.7777777777777768</v>
      </c>
      <c r="IC116" s="114">
        <v>14</v>
      </c>
      <c r="ID116" s="114">
        <v>7</v>
      </c>
      <c r="IE116" s="114">
        <v>7</v>
      </c>
      <c r="IF116" s="114">
        <v>9.7902097902097953</v>
      </c>
      <c r="IG116" s="114">
        <v>7.086614173228349</v>
      </c>
      <c r="IH116" s="114">
        <v>8.7719298245614006</v>
      </c>
      <c r="II116" s="114">
        <v>6.2499999999999991</v>
      </c>
      <c r="IJ116" s="114">
        <v>7.8431372549019622</v>
      </c>
      <c r="IK116" s="114">
        <v>2.0833333333333326</v>
      </c>
      <c r="IL116" s="114">
        <v>4.6979865771812106</v>
      </c>
      <c r="IM116" s="114">
        <v>4.9689440993788834</v>
      </c>
      <c r="IN116" s="114">
        <v>5.9701492537313428</v>
      </c>
      <c r="IO116" s="114">
        <v>4.9382716049382713</v>
      </c>
      <c r="IP116" s="114">
        <v>10.483870967741932</v>
      </c>
      <c r="IQ116" s="114">
        <v>6.7415730337078648</v>
      </c>
      <c r="IR116" s="114">
        <v>6</v>
      </c>
      <c r="IS116" s="114">
        <v>5.7692307692307692</v>
      </c>
      <c r="IT116" s="114">
        <v>5.0420168067226907</v>
      </c>
      <c r="IU116" s="114">
        <v>5.479452054794522</v>
      </c>
      <c r="IV116" s="114">
        <v>7.200000000000002</v>
      </c>
      <c r="IW116" s="114">
        <v>7.1428571428571432</v>
      </c>
      <c r="IX116" s="114" t="str">
        <f t="shared" si="127"/>
        <v>--</v>
      </c>
      <c r="IY116" s="114" t="str">
        <f t="shared" si="127"/>
        <v>--</v>
      </c>
      <c r="IZ116" s="114" t="str">
        <f t="shared" si="127"/>
        <v>--</v>
      </c>
      <c r="JA116" s="114" t="str">
        <f t="shared" si="127"/>
        <v>--</v>
      </c>
      <c r="JB116" s="114" t="str">
        <f t="shared" si="127"/>
        <v>--</v>
      </c>
      <c r="JC116" s="114" t="str">
        <f t="shared" si="127"/>
        <v>--</v>
      </c>
      <c r="JD116" s="114" t="str">
        <f t="shared" si="127"/>
        <v>--</v>
      </c>
      <c r="JE116" s="114" t="str">
        <f t="shared" si="127"/>
        <v>--</v>
      </c>
      <c r="JF116" s="114" t="str">
        <f t="shared" si="127"/>
        <v>--</v>
      </c>
      <c r="JG116" s="270" t="str">
        <f t="shared" si="129"/>
        <v>--</v>
      </c>
      <c r="JH116" s="270" t="str">
        <f t="shared" si="129"/>
        <v>--</v>
      </c>
      <c r="JI116" s="270" t="str">
        <f t="shared" si="129"/>
        <v>--</v>
      </c>
      <c r="JJ116" s="270" t="str">
        <f t="shared" si="129"/>
        <v>--</v>
      </c>
      <c r="JK116" s="270" t="str">
        <f t="shared" si="129"/>
        <v>--</v>
      </c>
      <c r="JL116" s="270" t="str">
        <f t="shared" si="129"/>
        <v>--</v>
      </c>
      <c r="JM116" s="270" t="str">
        <f t="shared" si="129"/>
        <v>--</v>
      </c>
      <c r="JN116" s="270" t="str">
        <f t="shared" si="129"/>
        <v>--</v>
      </c>
      <c r="JO116" s="270" t="str">
        <f t="shared" si="129"/>
        <v>--</v>
      </c>
      <c r="JP116" s="270" t="str">
        <f t="shared" si="129"/>
        <v>--</v>
      </c>
      <c r="JQ116" s="270" t="str">
        <f t="shared" si="130"/>
        <v>--</v>
      </c>
      <c r="JR116" s="270" t="str">
        <f t="shared" si="130"/>
        <v>--</v>
      </c>
      <c r="JS116" s="128" t="str">
        <f t="shared" si="130"/>
        <v>--</v>
      </c>
      <c r="JT116" s="128" t="str">
        <f t="shared" si="130"/>
        <v>--</v>
      </c>
      <c r="JU116" s="128" t="str">
        <f t="shared" si="130"/>
        <v>--</v>
      </c>
      <c r="JV116" s="128" t="str">
        <f t="shared" si="130"/>
        <v>--</v>
      </c>
      <c r="JW116" s="128" t="str">
        <f t="shared" si="130"/>
        <v>--</v>
      </c>
      <c r="JX116" s="128" t="str">
        <f t="shared" si="130"/>
        <v>--</v>
      </c>
      <c r="JY116" s="128" t="str">
        <f t="shared" si="130"/>
        <v>--</v>
      </c>
      <c r="JZ116" s="128" t="str">
        <f t="shared" si="130"/>
        <v>--</v>
      </c>
      <c r="KA116" s="128" t="str">
        <f t="shared" si="131"/>
        <v>--</v>
      </c>
      <c r="KB116" s="128" t="str">
        <f t="shared" si="131"/>
        <v>--</v>
      </c>
      <c r="KC116" s="128" t="str">
        <f t="shared" si="131"/>
        <v>--</v>
      </c>
      <c r="KD116" s="128" t="str">
        <f t="shared" si="131"/>
        <v>--</v>
      </c>
      <c r="KE116" s="128" t="str">
        <f t="shared" si="131"/>
        <v>--</v>
      </c>
      <c r="KF116" s="128" t="str">
        <f t="shared" si="131"/>
        <v>--</v>
      </c>
      <c r="KG116" s="128" t="str">
        <f t="shared" si="131"/>
        <v>--</v>
      </c>
      <c r="KH116" s="128" t="str">
        <f t="shared" si="131"/>
        <v>--</v>
      </c>
      <c r="KI116" s="128" t="str">
        <f t="shared" si="131"/>
        <v>--</v>
      </c>
      <c r="KJ116" s="128" t="str">
        <f t="shared" si="131"/>
        <v>--</v>
      </c>
      <c r="KK116" s="128" t="str">
        <f t="shared" si="132"/>
        <v>--</v>
      </c>
      <c r="KL116" s="128" t="str">
        <f t="shared" si="132"/>
        <v>--</v>
      </c>
      <c r="KM116" s="128" t="str">
        <f t="shared" si="132"/>
        <v>--</v>
      </c>
      <c r="KN116" s="128" t="str">
        <f t="shared" si="132"/>
        <v>--</v>
      </c>
      <c r="KO116" s="128" t="str">
        <f t="shared" si="132"/>
        <v>--</v>
      </c>
      <c r="KP116" s="128" t="str">
        <f t="shared" si="132"/>
        <v>--</v>
      </c>
      <c r="KQ116" s="99" t="str">
        <f t="shared" si="132"/>
        <v>--</v>
      </c>
      <c r="KR116" s="99" t="str">
        <f t="shared" si="132"/>
        <v>--</v>
      </c>
      <c r="KS116" s="99" t="str">
        <f t="shared" si="132"/>
        <v>--</v>
      </c>
      <c r="KT116" s="99" t="str">
        <f t="shared" si="132"/>
        <v>--</v>
      </c>
      <c r="KU116" s="99" t="str">
        <f t="shared" si="132"/>
        <v>--</v>
      </c>
      <c r="KV116" s="99" t="str">
        <f t="shared" si="132"/>
        <v>--</v>
      </c>
      <c r="KW116" s="99" t="str">
        <f t="shared" si="132"/>
        <v>--</v>
      </c>
      <c r="KX116" s="99" t="str">
        <f t="shared" si="132"/>
        <v>--</v>
      </c>
      <c r="KY116" s="99" t="str">
        <f t="shared" si="133"/>
        <v>--</v>
      </c>
      <c r="KZ116" s="99" t="str">
        <f t="shared" si="133"/>
        <v>--</v>
      </c>
      <c r="LA116" s="128" t="str">
        <f t="shared" si="134"/>
        <v>--</v>
      </c>
      <c r="LB116" s="128" t="str">
        <f t="shared" si="134"/>
        <v>--</v>
      </c>
      <c r="LC116" s="190" t="str">
        <f t="shared" si="134"/>
        <v>--</v>
      </c>
      <c r="LD116" s="190" t="str">
        <f t="shared" si="134"/>
        <v>--</v>
      </c>
      <c r="LE116" s="190" t="str">
        <f t="shared" si="134"/>
        <v>--</v>
      </c>
      <c r="LF116" s="190" t="str">
        <f t="shared" si="134"/>
        <v>--</v>
      </c>
      <c r="LG116" s="190" t="str">
        <f t="shared" si="134"/>
        <v>--</v>
      </c>
      <c r="LH116" s="190" t="str">
        <f t="shared" si="134"/>
        <v>--</v>
      </c>
      <c r="LI116" s="190" t="str">
        <f t="shared" si="134"/>
        <v>--</v>
      </c>
      <c r="LJ116" s="190" t="str">
        <f t="shared" si="134"/>
        <v>--</v>
      </c>
    </row>
    <row r="117" spans="1:322" x14ac:dyDescent="0.25">
      <c r="A117" s="114" t="str">
        <f t="shared" si="120"/>
        <v>--</v>
      </c>
      <c r="B117" s="96" t="s">
        <v>186</v>
      </c>
      <c r="C117" s="96">
        <v>30.056179775280878</v>
      </c>
      <c r="D117" s="114">
        <v>22.75132275132276</v>
      </c>
      <c r="E117" s="114">
        <v>17.595307917888555</v>
      </c>
      <c r="F117" s="114">
        <v>27.323943661971846</v>
      </c>
      <c r="G117" s="114">
        <v>29.016786570743417</v>
      </c>
      <c r="H117" s="114">
        <v>23.545706371191127</v>
      </c>
      <c r="I117" s="114">
        <v>36.324786324786331</v>
      </c>
      <c r="J117" s="114">
        <v>26.568265682656822</v>
      </c>
      <c r="K117" s="114">
        <v>19.259259259259249</v>
      </c>
      <c r="L117" s="114">
        <v>33.333333333333336</v>
      </c>
      <c r="M117" s="114">
        <v>23.770491803278695</v>
      </c>
      <c r="N117" s="114">
        <v>14.566929133858267</v>
      </c>
      <c r="O117" s="114">
        <v>23.346303501945531</v>
      </c>
      <c r="P117" s="114">
        <v>16.058394160583923</v>
      </c>
      <c r="Q117" s="114">
        <v>13.91752577319588</v>
      </c>
      <c r="R117" s="114">
        <v>60.281690140845086</v>
      </c>
      <c r="S117" s="114">
        <v>45.910290237467045</v>
      </c>
      <c r="T117" s="114">
        <v>34.017595307917865</v>
      </c>
      <c r="U117" s="114">
        <v>58.126721763085385</v>
      </c>
      <c r="V117" s="114">
        <v>53.605769230769255</v>
      </c>
      <c r="W117" s="114">
        <v>36.388888888888914</v>
      </c>
      <c r="X117" s="114">
        <v>65.517241379310349</v>
      </c>
      <c r="Y117" s="114">
        <v>47.037037037037024</v>
      </c>
      <c r="Z117" s="114">
        <v>28.518518518518505</v>
      </c>
      <c r="AA117" s="114">
        <v>61.009174311926614</v>
      </c>
      <c r="AB117" s="114">
        <v>43.209876543209894</v>
      </c>
      <c r="AC117" s="114">
        <v>28.346456692913392</v>
      </c>
      <c r="AD117" s="114">
        <v>49.411764705882369</v>
      </c>
      <c r="AE117" s="114">
        <v>35.03649635036497</v>
      </c>
      <c r="AF117" s="114">
        <v>23.1958762886598</v>
      </c>
      <c r="AG117" s="114">
        <v>45.658263305322109</v>
      </c>
      <c r="AH117" s="114">
        <v>29.708222811671106</v>
      </c>
      <c r="AI117" s="114">
        <v>18.235294117647054</v>
      </c>
      <c r="AJ117" s="114">
        <v>46.814404432132946</v>
      </c>
      <c r="AK117" s="114">
        <v>33.173076923076948</v>
      </c>
      <c r="AL117" s="114">
        <v>23.333333333333332</v>
      </c>
      <c r="AM117" s="114">
        <v>48.290598290598282</v>
      </c>
      <c r="AN117" s="114">
        <v>27.137546468401478</v>
      </c>
      <c r="AO117" s="114">
        <v>16.666666666666664</v>
      </c>
      <c r="AP117" s="114">
        <v>48.847926267281125</v>
      </c>
      <c r="AQ117" s="114">
        <v>27.983539094650205</v>
      </c>
      <c r="AR117" s="114">
        <v>16.996047430830053</v>
      </c>
      <c r="AS117" s="114">
        <v>37.743190661478579</v>
      </c>
      <c r="AT117" s="114">
        <v>25</v>
      </c>
      <c r="AU117" s="114">
        <v>19.072164948453615</v>
      </c>
      <c r="AV117" s="114" t="s">
        <v>286</v>
      </c>
      <c r="AW117" s="114" t="s">
        <v>286</v>
      </c>
      <c r="AX117" s="114" t="s">
        <v>286</v>
      </c>
      <c r="AY117" s="114" t="s">
        <v>286</v>
      </c>
      <c r="AZ117" s="114" t="s">
        <v>286</v>
      </c>
      <c r="BA117" s="114" t="s">
        <v>286</v>
      </c>
      <c r="BB117" s="114" t="s">
        <v>286</v>
      </c>
      <c r="BC117" s="114" t="s">
        <v>286</v>
      </c>
      <c r="BD117" s="114" t="s">
        <v>286</v>
      </c>
      <c r="BE117" s="114" t="s">
        <v>286</v>
      </c>
      <c r="BF117" s="114">
        <v>20.164609053497955</v>
      </c>
      <c r="BG117" s="114">
        <v>18.972332015810284</v>
      </c>
      <c r="BH117" s="114" t="s">
        <v>286</v>
      </c>
      <c r="BI117" s="114">
        <v>15.75091575091575</v>
      </c>
      <c r="BJ117" s="114">
        <v>14.871794871794862</v>
      </c>
      <c r="BK117" s="114" t="s">
        <v>286</v>
      </c>
      <c r="BL117" s="114" t="s">
        <v>286</v>
      </c>
      <c r="BM117" s="114" t="s">
        <v>286</v>
      </c>
      <c r="BN117" s="114" t="s">
        <v>286</v>
      </c>
      <c r="BO117" s="114" t="s">
        <v>286</v>
      </c>
      <c r="BP117" s="114" t="s">
        <v>286</v>
      </c>
      <c r="BQ117" s="114" t="s">
        <v>286</v>
      </c>
      <c r="BR117" s="114" t="s">
        <v>286</v>
      </c>
      <c r="BS117" s="114" t="s">
        <v>286</v>
      </c>
      <c r="BT117" s="114" t="s">
        <v>286</v>
      </c>
      <c r="BU117" s="114">
        <v>27.16049382716049</v>
      </c>
      <c r="BV117" s="114">
        <v>18.89763779527561</v>
      </c>
      <c r="BW117" s="114" t="s">
        <v>286</v>
      </c>
      <c r="BX117" s="114">
        <v>23.722627737226286</v>
      </c>
      <c r="BY117" s="114">
        <v>19.587628865979386</v>
      </c>
      <c r="BZ117" s="114">
        <v>39.05817174515235</v>
      </c>
      <c r="CA117" s="114">
        <v>41.052631578947384</v>
      </c>
      <c r="CB117" s="114">
        <v>27.565982404692075</v>
      </c>
      <c r="CC117" s="114">
        <v>39.142091152814984</v>
      </c>
      <c r="CD117" s="114">
        <v>49.881796690307333</v>
      </c>
      <c r="CE117" s="114">
        <v>39.944903581267262</v>
      </c>
      <c r="CF117" s="114">
        <v>52.765957446808514</v>
      </c>
      <c r="CG117" s="114">
        <v>38.745387453874535</v>
      </c>
      <c r="CH117" s="114">
        <v>33.948339483394811</v>
      </c>
      <c r="CI117" s="114">
        <v>37.155963302752291</v>
      </c>
      <c r="CJ117" s="114">
        <v>35.245901639344268</v>
      </c>
      <c r="CK117" s="114">
        <v>24.40944881889763</v>
      </c>
      <c r="CL117" s="114">
        <v>38.69731800766283</v>
      </c>
      <c r="CM117" s="114">
        <v>30.797101449275353</v>
      </c>
      <c r="CN117" s="114">
        <v>24.102564102564116</v>
      </c>
      <c r="CO117" s="114">
        <v>12.222222222222223</v>
      </c>
      <c r="CP117" s="114">
        <v>13.984168865435359</v>
      </c>
      <c r="CQ117" s="114">
        <v>14.662756598240462</v>
      </c>
      <c r="CR117" s="114">
        <v>10.803324099722991</v>
      </c>
      <c r="CS117" s="114">
        <v>13.064133016627077</v>
      </c>
      <c r="CT117" s="114">
        <v>12.154696132596687</v>
      </c>
      <c r="CU117" s="114">
        <v>11.111111111111114</v>
      </c>
      <c r="CV117" s="114">
        <v>14.338235294117643</v>
      </c>
      <c r="CW117" s="114">
        <v>14.760147601476016</v>
      </c>
      <c r="CX117" s="114">
        <v>12.077294685990346</v>
      </c>
      <c r="CY117" s="114">
        <v>10.416666666666671</v>
      </c>
      <c r="CZ117" s="114">
        <v>10.62992125984252</v>
      </c>
      <c r="DA117" s="114">
        <v>10.156249999999996</v>
      </c>
      <c r="DB117" s="114">
        <v>15.555555555555564</v>
      </c>
      <c r="DC117" s="114">
        <v>11.518324607329848</v>
      </c>
      <c r="DD117" s="114" t="s">
        <v>286</v>
      </c>
      <c r="DE117" s="114" t="s">
        <v>286</v>
      </c>
      <c r="DF117" s="114" t="s">
        <v>286</v>
      </c>
      <c r="DG117" s="114" t="s">
        <v>286</v>
      </c>
      <c r="DH117" s="114" t="s">
        <v>286</v>
      </c>
      <c r="DI117" s="114" t="s">
        <v>286</v>
      </c>
      <c r="DJ117" s="114" t="s">
        <v>286</v>
      </c>
      <c r="DK117" s="114" t="s">
        <v>286</v>
      </c>
      <c r="DL117" s="114" t="s">
        <v>286</v>
      </c>
      <c r="DM117" s="114">
        <v>67.431192660550465</v>
      </c>
      <c r="DN117" s="114">
        <v>45.491803278688522</v>
      </c>
      <c r="DO117" s="114">
        <v>32.283464566929155</v>
      </c>
      <c r="DP117" s="114">
        <v>62.692307692307722</v>
      </c>
      <c r="DQ117" s="114">
        <v>43.478260869565204</v>
      </c>
      <c r="DR117" s="114">
        <v>20.000000000000004</v>
      </c>
      <c r="DS117" s="114" t="s">
        <v>286</v>
      </c>
      <c r="DT117" s="114" t="s">
        <v>286</v>
      </c>
      <c r="DU117" s="114" t="s">
        <v>286</v>
      </c>
      <c r="DV117" s="114" t="s">
        <v>286</v>
      </c>
      <c r="DW117" s="114" t="s">
        <v>286</v>
      </c>
      <c r="DX117" s="114" t="s">
        <v>286</v>
      </c>
      <c r="DY117" s="114" t="s">
        <v>286</v>
      </c>
      <c r="DZ117" s="114" t="s">
        <v>286</v>
      </c>
      <c r="EA117" s="114" t="s">
        <v>286</v>
      </c>
      <c r="EB117" s="114">
        <v>54.377880184331779</v>
      </c>
      <c r="EC117" s="114">
        <v>57.78688524590163</v>
      </c>
      <c r="ED117" s="114">
        <v>45.669291338582667</v>
      </c>
      <c r="EE117" s="114">
        <v>42.52873563218391</v>
      </c>
      <c r="EF117" s="114">
        <v>48.363636363636367</v>
      </c>
      <c r="EG117" s="114">
        <v>32.307692307692307</v>
      </c>
      <c r="EH117" s="114">
        <v>4.4321329639889182</v>
      </c>
      <c r="EI117" s="114">
        <v>9.4736842105263133</v>
      </c>
      <c r="EJ117" s="114">
        <v>7.0588235294117663</v>
      </c>
      <c r="EK117" s="114">
        <v>0.54200542005420027</v>
      </c>
      <c r="EL117" s="114">
        <v>6.3829787234042543</v>
      </c>
      <c r="EM117" s="114">
        <v>7.1823204419889493</v>
      </c>
      <c r="EN117" s="114">
        <v>6.3025210084033612</v>
      </c>
      <c r="EO117" s="114">
        <v>8.178438661710036</v>
      </c>
      <c r="EP117" s="114">
        <v>7.0110701107011115</v>
      </c>
      <c r="EQ117" s="114">
        <v>4.1284403669724767</v>
      </c>
      <c r="ER117" s="114">
        <v>4.0983606557377064</v>
      </c>
      <c r="ES117" s="114">
        <v>7.086614173228349</v>
      </c>
      <c r="ET117" s="114">
        <v>4.5977011494252888</v>
      </c>
      <c r="EU117" s="114">
        <v>6.8840579710144922</v>
      </c>
      <c r="EV117" s="114">
        <v>4.6153846153846141</v>
      </c>
      <c r="EW117" s="114">
        <v>9.6209912536443056</v>
      </c>
      <c r="EX117" s="114">
        <v>8.2887700534759379</v>
      </c>
      <c r="EY117" s="114">
        <v>6.231454005934717</v>
      </c>
      <c r="EZ117" s="114">
        <v>5.4644808743169397</v>
      </c>
      <c r="FA117" s="114">
        <v>8.2938388625592374</v>
      </c>
      <c r="FB117" s="114">
        <v>9.1412742382271404</v>
      </c>
      <c r="FC117" s="114">
        <v>11.111111111111107</v>
      </c>
      <c r="FD117" s="114">
        <v>11.363636363636367</v>
      </c>
      <c r="FE117" s="114">
        <v>7.0631970260223085</v>
      </c>
      <c r="FF117" s="114">
        <v>10.328638497652584</v>
      </c>
      <c r="FG117" s="114">
        <v>6.6666666666666634</v>
      </c>
      <c r="FH117" s="114">
        <v>8.3333333333333321</v>
      </c>
      <c r="FI117" s="114">
        <v>8.4291187739463584</v>
      </c>
      <c r="FJ117" s="114">
        <v>8.2706766917293173</v>
      </c>
      <c r="FK117" s="114">
        <v>9.9476439790575899</v>
      </c>
      <c r="FL117" s="114">
        <v>19.308357348703165</v>
      </c>
      <c r="FM117" s="114">
        <v>24.664879356568349</v>
      </c>
      <c r="FN117" s="114">
        <v>16.272189349112423</v>
      </c>
      <c r="FO117" s="114">
        <v>12.087912087912089</v>
      </c>
      <c r="FP117" s="114">
        <v>25.890736342042775</v>
      </c>
      <c r="FQ117" s="114">
        <v>25.76177285318559</v>
      </c>
      <c r="FR117" s="114">
        <v>21.459227467811164</v>
      </c>
      <c r="FS117" s="114">
        <v>23.863636363636346</v>
      </c>
      <c r="FT117" s="114">
        <v>23.048327137546487</v>
      </c>
      <c r="FU117" s="114">
        <v>14.88372093023256</v>
      </c>
      <c r="FV117" s="114">
        <v>21.900826446280988</v>
      </c>
      <c r="FW117" s="114">
        <v>13.492063492063492</v>
      </c>
      <c r="FX117" s="114">
        <v>9.1954022988505741</v>
      </c>
      <c r="FY117" s="114">
        <v>14.285714285714288</v>
      </c>
      <c r="FZ117" s="114">
        <v>10.994764397905753</v>
      </c>
      <c r="GA117" s="114">
        <v>33.430232558139522</v>
      </c>
      <c r="GB117" s="114">
        <v>38.873994638069689</v>
      </c>
      <c r="GC117" s="114">
        <v>19.822485207100584</v>
      </c>
      <c r="GD117" s="114">
        <v>35.180055401662059</v>
      </c>
      <c r="GE117" s="114">
        <v>35.545023696682463</v>
      </c>
      <c r="GF117" s="114">
        <v>27.146814404432124</v>
      </c>
      <c r="GG117" s="114">
        <v>38.197424892703879</v>
      </c>
      <c r="GH117" s="114">
        <v>32.31939163498096</v>
      </c>
      <c r="GI117" s="114">
        <v>17.164179104477608</v>
      </c>
      <c r="GJ117" s="114">
        <v>26.291079812206572</v>
      </c>
      <c r="GK117" s="114">
        <v>24.999999999999996</v>
      </c>
      <c r="GL117" s="114">
        <v>17.460317460317469</v>
      </c>
      <c r="GM117" s="114">
        <v>21.621621621621632</v>
      </c>
      <c r="GN117" s="114">
        <v>18.1132075471698</v>
      </c>
      <c r="GO117" s="114">
        <v>16.145833333333343</v>
      </c>
      <c r="GP117" s="114">
        <v>7.8260869565217401</v>
      </c>
      <c r="GQ117" s="114">
        <v>21.983914209115284</v>
      </c>
      <c r="GR117" s="114">
        <v>29.585798816568055</v>
      </c>
      <c r="GS117" s="114">
        <v>6.0273972602739718</v>
      </c>
      <c r="GT117" s="114">
        <v>28.028503562945378</v>
      </c>
      <c r="GU117" s="114">
        <v>35.277777777777764</v>
      </c>
      <c r="GV117" s="114">
        <v>9.5652173913043548</v>
      </c>
      <c r="GW117" s="114">
        <v>23.664122137404579</v>
      </c>
      <c r="GX117" s="114">
        <v>30.223880597014922</v>
      </c>
      <c r="GY117" s="114">
        <v>6.5116279069767451</v>
      </c>
      <c r="GZ117" s="114">
        <v>21.666666666666661</v>
      </c>
      <c r="HA117" s="114">
        <v>23.412698412698415</v>
      </c>
      <c r="HB117" s="114">
        <v>8.8461538461538485</v>
      </c>
      <c r="HC117" s="114">
        <v>19.696969696969688</v>
      </c>
      <c r="HD117" s="114">
        <v>24.999999999999989</v>
      </c>
      <c r="HE117" s="114" t="s">
        <v>286</v>
      </c>
      <c r="HF117" s="114" t="s">
        <v>286</v>
      </c>
      <c r="HG117" s="114" t="s">
        <v>286</v>
      </c>
      <c r="HH117" s="114" t="s">
        <v>286</v>
      </c>
      <c r="HI117" s="121" t="s">
        <v>286</v>
      </c>
      <c r="HJ117" s="121" t="s">
        <v>286</v>
      </c>
      <c r="HK117" s="121" t="s">
        <v>286</v>
      </c>
      <c r="HL117" s="121" t="s">
        <v>286</v>
      </c>
      <c r="HM117" s="114" t="s">
        <v>286</v>
      </c>
      <c r="HN117" s="114" t="s">
        <v>286</v>
      </c>
      <c r="HO117" s="114">
        <v>7.5313807531380776</v>
      </c>
      <c r="HP117" s="114">
        <v>16.064257028112451</v>
      </c>
      <c r="HQ117" s="122" t="s">
        <v>286</v>
      </c>
      <c r="HR117" s="114">
        <v>9.7014925373134311</v>
      </c>
      <c r="HS117" s="114">
        <v>15.18324607329842</v>
      </c>
      <c r="HT117" s="114">
        <v>10.857142857142847</v>
      </c>
      <c r="HU117" s="114">
        <v>9.8143236074270508</v>
      </c>
      <c r="HV117" s="114">
        <v>7.6696165191740464</v>
      </c>
      <c r="HW117" s="114">
        <v>9.6952908587257536</v>
      </c>
      <c r="HX117" s="114">
        <v>8.3732057416267853</v>
      </c>
      <c r="HY117" s="114">
        <v>7.4792243767313034</v>
      </c>
      <c r="HZ117" s="114">
        <v>13.733905579399138</v>
      </c>
      <c r="IA117" s="114">
        <v>9.8113207547169807</v>
      </c>
      <c r="IB117" s="114">
        <v>7.11610486891386</v>
      </c>
      <c r="IC117" s="114">
        <v>10</v>
      </c>
      <c r="ID117" s="114">
        <v>8.4033613445378155</v>
      </c>
      <c r="IE117" s="114">
        <v>6.8000000000000016</v>
      </c>
      <c r="IF117" s="114">
        <v>10.038610038610036</v>
      </c>
      <c r="IG117" s="114">
        <v>8.2089552238805972</v>
      </c>
      <c r="IH117" s="114">
        <v>6.2500000000000009</v>
      </c>
      <c r="II117" s="114">
        <v>6.6666666666666679</v>
      </c>
      <c r="IJ117" s="114">
        <v>6.1007957559681687</v>
      </c>
      <c r="IK117" s="114">
        <v>4.7197640117994082</v>
      </c>
      <c r="IL117" s="114">
        <v>5.2924791086350949</v>
      </c>
      <c r="IM117" s="114">
        <v>7.1942446043165509</v>
      </c>
      <c r="IN117" s="114">
        <v>6.9444444444444464</v>
      </c>
      <c r="IO117" s="114">
        <v>5.2631578947368425</v>
      </c>
      <c r="IP117" s="114">
        <v>7.1161048689138591</v>
      </c>
      <c r="IQ117" s="114">
        <v>6.7415730337078674</v>
      </c>
      <c r="IR117" s="114">
        <v>4.2654028436018976</v>
      </c>
      <c r="IS117" s="114">
        <v>5.8577405857740592</v>
      </c>
      <c r="IT117" s="114">
        <v>7.2000000000000028</v>
      </c>
      <c r="IU117" s="114">
        <v>3.4749034749034746</v>
      </c>
      <c r="IV117" s="114">
        <v>7.0631970260223076</v>
      </c>
      <c r="IW117" s="114">
        <v>6.2827225130890065</v>
      </c>
      <c r="IX117" s="114" t="str">
        <f t="shared" si="127"/>
        <v>--</v>
      </c>
      <c r="IY117" s="114" t="str">
        <f t="shared" si="127"/>
        <v>--</v>
      </c>
      <c r="IZ117" s="114" t="str">
        <f t="shared" si="127"/>
        <v>--</v>
      </c>
      <c r="JA117" s="114" t="str">
        <f t="shared" si="127"/>
        <v>--</v>
      </c>
      <c r="JB117" s="114" t="str">
        <f t="shared" si="127"/>
        <v>--</v>
      </c>
      <c r="JC117" s="114" t="str">
        <f t="shared" si="127"/>
        <v>--</v>
      </c>
      <c r="JD117" s="114" t="str">
        <f t="shared" si="127"/>
        <v>--</v>
      </c>
      <c r="JE117" s="114" t="str">
        <f t="shared" si="127"/>
        <v>--</v>
      </c>
      <c r="JF117" s="114" t="str">
        <f t="shared" si="127"/>
        <v>--</v>
      </c>
      <c r="JG117" s="236" t="str">
        <f t="shared" si="129"/>
        <v>--</v>
      </c>
      <c r="JH117" s="236" t="str">
        <f t="shared" si="129"/>
        <v>--</v>
      </c>
      <c r="JI117" s="236" t="str">
        <f t="shared" si="129"/>
        <v>--</v>
      </c>
      <c r="JJ117" s="236" t="str">
        <f t="shared" si="129"/>
        <v>--</v>
      </c>
      <c r="JK117" s="236" t="str">
        <f t="shared" si="129"/>
        <v>--</v>
      </c>
      <c r="JL117" s="236" t="str">
        <f t="shared" si="129"/>
        <v>--</v>
      </c>
      <c r="JM117" s="236" t="str">
        <f t="shared" si="129"/>
        <v>--</v>
      </c>
      <c r="JN117" s="236" t="str">
        <f t="shared" si="129"/>
        <v>--</v>
      </c>
      <c r="JO117" s="236" t="str">
        <f t="shared" si="129"/>
        <v>--</v>
      </c>
      <c r="JP117" s="236" t="str">
        <f t="shared" si="129"/>
        <v>--</v>
      </c>
      <c r="JQ117" s="236" t="str">
        <f t="shared" si="130"/>
        <v>--</v>
      </c>
      <c r="JR117" s="236" t="str">
        <f t="shared" si="130"/>
        <v>--</v>
      </c>
      <c r="JS117" s="236" t="str">
        <f t="shared" si="130"/>
        <v>--</v>
      </c>
      <c r="JT117" s="236" t="str">
        <f t="shared" si="130"/>
        <v>--</v>
      </c>
      <c r="JU117" s="236" t="str">
        <f t="shared" si="130"/>
        <v>--</v>
      </c>
      <c r="JV117" s="236" t="str">
        <f t="shared" si="130"/>
        <v>--</v>
      </c>
      <c r="JW117" s="236" t="str">
        <f t="shared" si="130"/>
        <v>--</v>
      </c>
      <c r="JX117" s="236" t="str">
        <f t="shared" si="130"/>
        <v>--</v>
      </c>
      <c r="JY117" s="236" t="str">
        <f t="shared" si="130"/>
        <v>--</v>
      </c>
      <c r="JZ117" s="236" t="str">
        <f t="shared" si="130"/>
        <v>--</v>
      </c>
      <c r="KA117" s="236" t="str">
        <f t="shared" si="131"/>
        <v>--</v>
      </c>
      <c r="KB117" s="236" t="str">
        <f t="shared" si="131"/>
        <v>--</v>
      </c>
      <c r="KC117" s="236" t="str">
        <f t="shared" si="131"/>
        <v>--</v>
      </c>
      <c r="KD117" s="236" t="str">
        <f t="shared" si="131"/>
        <v>--</v>
      </c>
      <c r="KE117" s="236" t="str">
        <f t="shared" si="131"/>
        <v>--</v>
      </c>
      <c r="KF117" s="236" t="str">
        <f t="shared" si="131"/>
        <v>--</v>
      </c>
      <c r="KG117" s="236" t="str">
        <f t="shared" si="131"/>
        <v>--</v>
      </c>
      <c r="KH117" s="236" t="str">
        <f t="shared" si="131"/>
        <v>--</v>
      </c>
      <c r="KI117" s="236" t="str">
        <f t="shared" si="131"/>
        <v>--</v>
      </c>
      <c r="KJ117" s="236" t="str">
        <f t="shared" si="131"/>
        <v>--</v>
      </c>
      <c r="KK117" s="236" t="str">
        <f t="shared" si="132"/>
        <v>--</v>
      </c>
      <c r="KL117" s="236" t="str">
        <f t="shared" si="132"/>
        <v>--</v>
      </c>
      <c r="KM117" s="236" t="str">
        <f t="shared" si="132"/>
        <v>--</v>
      </c>
      <c r="KN117" s="236" t="str">
        <f t="shared" si="132"/>
        <v>--</v>
      </c>
      <c r="KO117" s="236" t="str">
        <f t="shared" si="132"/>
        <v>--</v>
      </c>
      <c r="KP117" s="236" t="str">
        <f t="shared" si="132"/>
        <v>--</v>
      </c>
      <c r="KQ117" s="99" t="str">
        <f t="shared" si="132"/>
        <v>--</v>
      </c>
      <c r="KR117" s="99" t="str">
        <f t="shared" si="132"/>
        <v>--</v>
      </c>
      <c r="KS117" s="99" t="str">
        <f t="shared" si="132"/>
        <v>--</v>
      </c>
      <c r="KT117" s="99" t="str">
        <f t="shared" si="132"/>
        <v>--</v>
      </c>
      <c r="KU117" s="99" t="str">
        <f t="shared" si="132"/>
        <v>--</v>
      </c>
      <c r="KV117" s="99" t="str">
        <f t="shared" si="132"/>
        <v>--</v>
      </c>
      <c r="KW117" s="99" t="str">
        <f t="shared" si="132"/>
        <v>--</v>
      </c>
      <c r="KX117" s="99" t="str">
        <f t="shared" si="132"/>
        <v>--</v>
      </c>
      <c r="KY117" s="99" t="str">
        <f t="shared" si="133"/>
        <v>--</v>
      </c>
      <c r="KZ117" s="99" t="str">
        <f t="shared" si="133"/>
        <v>--</v>
      </c>
      <c r="LA117" s="99" t="str">
        <f t="shared" si="134"/>
        <v>--</v>
      </c>
      <c r="LB117" s="128" t="str">
        <f t="shared" si="134"/>
        <v>--</v>
      </c>
      <c r="LC117" s="190" t="str">
        <f t="shared" si="134"/>
        <v>--</v>
      </c>
      <c r="LD117" s="190" t="str">
        <f t="shared" si="134"/>
        <v>--</v>
      </c>
      <c r="LE117" s="190" t="str">
        <f t="shared" si="134"/>
        <v>--</v>
      </c>
      <c r="LF117" s="190" t="str">
        <f t="shared" si="134"/>
        <v>--</v>
      </c>
      <c r="LG117" s="190" t="str">
        <f t="shared" si="134"/>
        <v>--</v>
      </c>
      <c r="LH117" s="190" t="str">
        <f t="shared" si="134"/>
        <v>--</v>
      </c>
      <c r="LI117" s="190" t="str">
        <f t="shared" si="134"/>
        <v>--</v>
      </c>
      <c r="LJ117" s="190" t="str">
        <f t="shared" si="134"/>
        <v>--</v>
      </c>
    </row>
    <row r="118" spans="1:322" x14ac:dyDescent="0.25">
      <c r="HI118" s="121"/>
      <c r="HJ118" s="121"/>
      <c r="HK118" s="121"/>
      <c r="HL118" s="121"/>
    </row>
    <row r="119" spans="1:322" x14ac:dyDescent="0.25">
      <c r="HI119" s="121"/>
      <c r="HJ119" s="121"/>
      <c r="HK119" s="121"/>
      <c r="HL119" s="121"/>
    </row>
    <row r="120" spans="1:322" x14ac:dyDescent="0.25">
      <c r="HI120" s="121"/>
      <c r="HJ120" s="121"/>
      <c r="HK120" s="121"/>
      <c r="HL120" s="121"/>
    </row>
    <row r="121" spans="1:322" x14ac:dyDescent="0.25">
      <c r="HI121" s="121"/>
      <c r="HJ121" s="121"/>
      <c r="HK121" s="121"/>
      <c r="HL121" s="121"/>
    </row>
    <row r="122" spans="1:322" x14ac:dyDescent="0.25">
      <c r="HI122" s="121"/>
      <c r="HJ122" s="121"/>
      <c r="HK122" s="121"/>
      <c r="HL122" s="121"/>
    </row>
    <row r="123" spans="1:322" x14ac:dyDescent="0.25">
      <c r="HI123" s="121"/>
      <c r="HJ123" s="121"/>
      <c r="HK123" s="121"/>
      <c r="HL123" s="121"/>
    </row>
    <row r="124" spans="1:322" x14ac:dyDescent="0.25">
      <c r="HI124" s="121"/>
      <c r="HJ124" s="121"/>
      <c r="HK124" s="121"/>
      <c r="HL124" s="121"/>
    </row>
    <row r="125" spans="1:322" x14ac:dyDescent="0.25">
      <c r="HI125" s="121"/>
      <c r="HJ125" s="121"/>
      <c r="HK125" s="121"/>
      <c r="HL125" s="121"/>
    </row>
    <row r="126" spans="1:322" x14ac:dyDescent="0.25">
      <c r="HI126" s="121"/>
      <c r="HJ126" s="121"/>
      <c r="HK126" s="121"/>
      <c r="HL126" s="121"/>
    </row>
    <row r="127" spans="1:322" x14ac:dyDescent="0.25">
      <c r="HI127" s="121"/>
      <c r="HJ127" s="121"/>
      <c r="HK127" s="121"/>
      <c r="HL127" s="121"/>
    </row>
    <row r="128" spans="1:322" x14ac:dyDescent="0.25">
      <c r="HI128" s="121"/>
      <c r="HJ128" s="121"/>
      <c r="HK128" s="121"/>
      <c r="HL128" s="121"/>
    </row>
    <row r="129" spans="217:220" x14ac:dyDescent="0.25">
      <c r="HI129" s="121"/>
      <c r="HJ129" s="121"/>
      <c r="HK129" s="121"/>
      <c r="HL129" s="121"/>
    </row>
    <row r="130" spans="217:220" x14ac:dyDescent="0.25">
      <c r="HI130" s="121"/>
      <c r="HJ130" s="121"/>
      <c r="HK130" s="121"/>
      <c r="HL130" s="121"/>
    </row>
    <row r="131" spans="217:220" x14ac:dyDescent="0.25">
      <c r="HI131" s="121"/>
      <c r="HJ131" s="121"/>
      <c r="HK131" s="121"/>
      <c r="HL131" s="121"/>
    </row>
    <row r="132" spans="217:220" x14ac:dyDescent="0.25">
      <c r="HI132" s="121"/>
      <c r="HJ132" s="121"/>
      <c r="HK132" s="121"/>
      <c r="HL132" s="121"/>
    </row>
    <row r="133" spans="217:220" x14ac:dyDescent="0.25">
      <c r="HI133" s="121"/>
      <c r="HJ133" s="121"/>
      <c r="HK133" s="121"/>
      <c r="HL133" s="121"/>
    </row>
    <row r="134" spans="217:220" x14ac:dyDescent="0.25">
      <c r="HI134" s="121"/>
      <c r="HJ134" s="121"/>
      <c r="HK134" s="121"/>
      <c r="HL134" s="121"/>
    </row>
    <row r="135" spans="217:220" x14ac:dyDescent="0.25">
      <c r="HI135" s="121"/>
      <c r="HJ135" s="121"/>
      <c r="HK135" s="121"/>
      <c r="HL135" s="121"/>
    </row>
    <row r="136" spans="217:220" x14ac:dyDescent="0.25">
      <c r="HI136" s="121"/>
      <c r="HJ136" s="121"/>
      <c r="HK136" s="121"/>
      <c r="HL136" s="121"/>
    </row>
    <row r="137" spans="217:220" x14ac:dyDescent="0.25">
      <c r="HI137" s="121"/>
      <c r="HJ137" s="121"/>
      <c r="HK137" s="121"/>
      <c r="HL137" s="121"/>
    </row>
    <row r="138" spans="217:220" x14ac:dyDescent="0.25">
      <c r="HI138" s="121"/>
      <c r="HJ138" s="121"/>
      <c r="HK138" s="121"/>
      <c r="HL138" s="121"/>
    </row>
    <row r="139" spans="217:220" x14ac:dyDescent="0.25">
      <c r="HI139" s="121"/>
      <c r="HJ139" s="121"/>
      <c r="HK139" s="121"/>
      <c r="HL139" s="121"/>
    </row>
    <row r="140" spans="217:220" x14ac:dyDescent="0.25">
      <c r="HI140" s="121"/>
      <c r="HJ140" s="121"/>
      <c r="HK140" s="121"/>
      <c r="HL140" s="121"/>
    </row>
    <row r="141" spans="217:220" x14ac:dyDescent="0.25">
      <c r="HI141" s="121"/>
      <c r="HJ141" s="121"/>
      <c r="HK141" s="121"/>
      <c r="HL141" s="121"/>
    </row>
    <row r="142" spans="217:220" x14ac:dyDescent="0.25">
      <c r="HI142" s="121"/>
      <c r="HJ142" s="121"/>
      <c r="HK142" s="121"/>
      <c r="HL142" s="121"/>
    </row>
    <row r="143" spans="217:220" x14ac:dyDescent="0.25">
      <c r="HI143" s="121"/>
      <c r="HJ143" s="121"/>
      <c r="HK143" s="121"/>
      <c r="HL143" s="121"/>
    </row>
    <row r="144" spans="217:220" x14ac:dyDescent="0.25">
      <c r="HI144" s="121"/>
      <c r="HJ144" s="121"/>
      <c r="HK144" s="121"/>
      <c r="HL144" s="121"/>
    </row>
    <row r="145" spans="217:220" x14ac:dyDescent="0.25">
      <c r="HI145" s="121"/>
      <c r="HJ145" s="121"/>
      <c r="HK145" s="121"/>
      <c r="HL145" s="121"/>
    </row>
    <row r="146" spans="217:220" x14ac:dyDescent="0.25">
      <c r="HI146" s="121"/>
      <c r="HJ146" s="121"/>
      <c r="HK146" s="121"/>
      <c r="HL146" s="121"/>
    </row>
    <row r="147" spans="217:220" x14ac:dyDescent="0.25">
      <c r="HI147" s="121"/>
      <c r="HJ147" s="121"/>
      <c r="HK147" s="121"/>
      <c r="HL147" s="121"/>
    </row>
    <row r="148" spans="217:220" x14ac:dyDescent="0.25">
      <c r="HI148" s="121"/>
      <c r="HJ148" s="121"/>
      <c r="HK148" s="121"/>
      <c r="HL148" s="121"/>
    </row>
    <row r="149" spans="217:220" x14ac:dyDescent="0.25">
      <c r="HI149" s="121"/>
      <c r="HJ149" s="121"/>
      <c r="HK149" s="121"/>
      <c r="HL149" s="121"/>
    </row>
    <row r="150" spans="217:220" x14ac:dyDescent="0.25">
      <c r="HI150" s="121"/>
      <c r="HJ150" s="121"/>
      <c r="HK150" s="121"/>
      <c r="HL150" s="121"/>
    </row>
    <row r="151" spans="217:220" x14ac:dyDescent="0.25">
      <c r="HI151" s="121"/>
      <c r="HJ151" s="121"/>
      <c r="HK151" s="121"/>
      <c r="HL151" s="121"/>
    </row>
    <row r="152" spans="217:220" x14ac:dyDescent="0.25">
      <c r="HI152" s="121"/>
      <c r="HJ152" s="121"/>
      <c r="HK152" s="121"/>
      <c r="HL152" s="121"/>
    </row>
    <row r="153" spans="217:220" x14ac:dyDescent="0.25">
      <c r="HI153" s="121"/>
      <c r="HJ153" s="121"/>
      <c r="HK153" s="121"/>
      <c r="HL153" s="121"/>
    </row>
    <row r="154" spans="217:220" x14ac:dyDescent="0.25">
      <c r="HI154" s="121"/>
      <c r="HJ154" s="121"/>
      <c r="HK154" s="121"/>
      <c r="HL154" s="121"/>
    </row>
    <row r="155" spans="217:220" x14ac:dyDescent="0.25">
      <c r="HI155" s="121"/>
      <c r="HJ155" s="121"/>
      <c r="HK155" s="121"/>
      <c r="HL155" s="121"/>
    </row>
    <row r="156" spans="217:220" x14ac:dyDescent="0.25">
      <c r="HI156" s="121"/>
      <c r="HJ156" s="121"/>
      <c r="HK156" s="121"/>
      <c r="HL156" s="121"/>
    </row>
    <row r="157" spans="217:220" x14ac:dyDescent="0.25">
      <c r="HI157" s="121"/>
      <c r="HJ157" s="121"/>
      <c r="HK157" s="121"/>
      <c r="HL157" s="121"/>
    </row>
    <row r="158" spans="217:220" x14ac:dyDescent="0.25">
      <c r="HI158" s="121"/>
      <c r="HJ158" s="121"/>
      <c r="HK158" s="121"/>
      <c r="HL158" s="121"/>
    </row>
    <row r="159" spans="217:220" x14ac:dyDescent="0.25">
      <c r="HI159" s="121"/>
      <c r="HJ159" s="121"/>
      <c r="HK159" s="121"/>
      <c r="HL159" s="121"/>
    </row>
    <row r="160" spans="217:220" x14ac:dyDescent="0.25">
      <c r="HI160" s="121"/>
      <c r="HJ160" s="121"/>
      <c r="HK160" s="121"/>
      <c r="HL160" s="121"/>
    </row>
    <row r="161" spans="217:220" x14ac:dyDescent="0.25">
      <c r="HI161" s="121"/>
      <c r="HJ161" s="121"/>
      <c r="HK161" s="121"/>
      <c r="HL161" s="121"/>
    </row>
    <row r="162" spans="217:220" x14ac:dyDescent="0.25">
      <c r="HI162" s="121"/>
      <c r="HJ162" s="121"/>
      <c r="HK162" s="121"/>
      <c r="HL162" s="121"/>
    </row>
    <row r="163" spans="217:220" x14ac:dyDescent="0.25">
      <c r="HI163" s="121"/>
      <c r="HJ163" s="121"/>
      <c r="HK163" s="121"/>
      <c r="HL163" s="121"/>
    </row>
    <row r="164" spans="217:220" x14ac:dyDescent="0.25">
      <c r="HI164" s="121"/>
      <c r="HJ164" s="121"/>
      <c r="HK164" s="121"/>
      <c r="HL164" s="121"/>
    </row>
    <row r="165" spans="217:220" x14ac:dyDescent="0.25">
      <c r="HI165" s="121"/>
      <c r="HJ165" s="121"/>
      <c r="HK165" s="121"/>
      <c r="HL165" s="121"/>
    </row>
    <row r="166" spans="217:220" x14ac:dyDescent="0.25">
      <c r="HI166" s="121"/>
      <c r="HJ166" s="121"/>
      <c r="HK166" s="121"/>
      <c r="HL166" s="121"/>
    </row>
    <row r="167" spans="217:220" x14ac:dyDescent="0.25">
      <c r="HI167" s="121"/>
      <c r="HJ167" s="121"/>
      <c r="HK167" s="121"/>
      <c r="HL167" s="121"/>
    </row>
    <row r="168" spans="217:220" x14ac:dyDescent="0.25">
      <c r="HI168" s="121"/>
      <c r="HJ168" s="121"/>
      <c r="HK168" s="121"/>
      <c r="HL168" s="121"/>
    </row>
    <row r="169" spans="217:220" x14ac:dyDescent="0.25">
      <c r="HI169" s="121"/>
      <c r="HJ169" s="121"/>
      <c r="HK169" s="121"/>
      <c r="HL169" s="121"/>
    </row>
    <row r="170" spans="217:220" x14ac:dyDescent="0.25">
      <c r="HI170" s="121"/>
      <c r="HJ170" s="121"/>
      <c r="HK170" s="121"/>
      <c r="HL170" s="121"/>
    </row>
    <row r="171" spans="217:220" x14ac:dyDescent="0.25">
      <c r="HI171" s="121"/>
      <c r="HJ171" s="121"/>
      <c r="HK171" s="121"/>
      <c r="HL171" s="121"/>
    </row>
    <row r="172" spans="217:220" x14ac:dyDescent="0.25">
      <c r="HI172" s="121"/>
      <c r="HJ172" s="121"/>
      <c r="HK172" s="121"/>
      <c r="HL172" s="121"/>
    </row>
    <row r="173" spans="217:220" x14ac:dyDescent="0.25">
      <c r="HI173" s="121"/>
      <c r="HJ173" s="121"/>
      <c r="HK173" s="121"/>
      <c r="HL173" s="121"/>
    </row>
    <row r="174" spans="217:220" x14ac:dyDescent="0.25">
      <c r="HI174" s="121"/>
      <c r="HJ174" s="121"/>
      <c r="HK174" s="121"/>
      <c r="HL174" s="121"/>
    </row>
    <row r="175" spans="217:220" x14ac:dyDescent="0.25">
      <c r="HI175" s="121"/>
      <c r="HJ175" s="121"/>
      <c r="HK175" s="121"/>
      <c r="HL175" s="121"/>
    </row>
    <row r="176" spans="217:220" x14ac:dyDescent="0.25">
      <c r="HI176" s="121"/>
      <c r="HJ176" s="121"/>
      <c r="HK176" s="121"/>
      <c r="HL176" s="121"/>
    </row>
    <row r="177" spans="217:220" x14ac:dyDescent="0.25">
      <c r="HI177" s="121"/>
      <c r="HJ177" s="121"/>
      <c r="HK177" s="121"/>
      <c r="HL177" s="121"/>
    </row>
    <row r="178" spans="217:220" x14ac:dyDescent="0.25">
      <c r="HI178" s="121"/>
      <c r="HJ178" s="121"/>
      <c r="HK178" s="121"/>
      <c r="HL178" s="121"/>
    </row>
    <row r="179" spans="217:220" x14ac:dyDescent="0.25">
      <c r="HI179" s="121"/>
      <c r="HJ179" s="121"/>
      <c r="HK179" s="121"/>
      <c r="HL179" s="121"/>
    </row>
    <row r="180" spans="217:220" x14ac:dyDescent="0.25">
      <c r="HI180" s="121"/>
      <c r="HJ180" s="121"/>
      <c r="HK180" s="121"/>
      <c r="HL180" s="121"/>
    </row>
  </sheetData>
  <mergeCells count="68">
    <mergeCell ref="HT2:HV2"/>
    <mergeCell ref="GY2:HA2"/>
    <mergeCell ref="HE2:HG2"/>
    <mergeCell ref="HH2:HJ2"/>
    <mergeCell ref="HK2:HM2"/>
    <mergeCell ref="HN2:HP2"/>
    <mergeCell ref="HW2:HY2"/>
    <mergeCell ref="HZ2:IB2"/>
    <mergeCell ref="IC2:IE2"/>
    <mergeCell ref="II2:IK2"/>
    <mergeCell ref="IL2:IN2"/>
    <mergeCell ref="CF2:CH2"/>
    <mergeCell ref="CI2:CK2"/>
    <mergeCell ref="CO2:CQ2"/>
    <mergeCell ref="AV2:AX2"/>
    <mergeCell ref="FR2:FT2"/>
    <mergeCell ref="BT2:BV2"/>
    <mergeCell ref="BZ2:CB2"/>
    <mergeCell ref="CC2:CE2"/>
    <mergeCell ref="AY2:BA2"/>
    <mergeCell ref="BB2:BD2"/>
    <mergeCell ref="BE2:BG2"/>
    <mergeCell ref="BK2:BM2"/>
    <mergeCell ref="BN2:BP2"/>
    <mergeCell ref="BQ2:BS2"/>
    <mergeCell ref="CR2:CT2"/>
    <mergeCell ref="CU2:CW2"/>
    <mergeCell ref="AM2:AO2"/>
    <mergeCell ref="AP2:AR2"/>
    <mergeCell ref="C2:E2"/>
    <mergeCell ref="F2:H2"/>
    <mergeCell ref="I2:K2"/>
    <mergeCell ref="L2:N2"/>
    <mergeCell ref="R2:T2"/>
    <mergeCell ref="U2:W2"/>
    <mergeCell ref="X2:Z2"/>
    <mergeCell ref="AA2:AC2"/>
    <mergeCell ref="AG2:AI2"/>
    <mergeCell ref="AJ2:AL2"/>
    <mergeCell ref="CX2:CZ2"/>
    <mergeCell ref="DD2:DF2"/>
    <mergeCell ref="EQ2:ES2"/>
    <mergeCell ref="EB2:ED2"/>
    <mergeCell ref="EH2:EJ2"/>
    <mergeCell ref="EK2:EM2"/>
    <mergeCell ref="EN2:EP2"/>
    <mergeCell ref="DG2:DI2"/>
    <mergeCell ref="DJ2:DL2"/>
    <mergeCell ref="DM2:DO2"/>
    <mergeCell ref="DS2:DU2"/>
    <mergeCell ref="DV2:DX2"/>
    <mergeCell ref="DY2:EA2"/>
    <mergeCell ref="IR2:IT2"/>
    <mergeCell ref="EW2:EY2"/>
    <mergeCell ref="EZ2:FB2"/>
    <mergeCell ref="FC2:FE2"/>
    <mergeCell ref="FF2:FH2"/>
    <mergeCell ref="FL2:FN2"/>
    <mergeCell ref="FO2:FQ2"/>
    <mergeCell ref="FU2:FW2"/>
    <mergeCell ref="GA2:GC2"/>
    <mergeCell ref="GD2:GF2"/>
    <mergeCell ref="GG2:GI2"/>
    <mergeCell ref="GJ2:GL2"/>
    <mergeCell ref="GP2:GR2"/>
    <mergeCell ref="GS2:GU2"/>
    <mergeCell ref="GV2:GX2"/>
    <mergeCell ref="IO2:IQ2"/>
  </mergeCells>
  <hyperlinks>
    <hyperlink ref="EJ2:EK2" location="TeenCont" display="TeenCont"/>
  </hyperlinks>
  <pageMargins left="0.75" right="0.75" top="1" bottom="1" header="0.5" footer="0.5"/>
  <pageSetup orientation="portrait" r:id="rId1"/>
  <headerFooter alignWithMargins="0">
    <oddHeader>&amp;LDemographics</oddHeader>
    <oddFooter>&amp;L&amp;8Center for Health Statistics
Minnesota Department of Health&amp;R&amp;8&amp;P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I216"/>
  <sheetViews>
    <sheetView showGridLines="0" zoomScale="90" zoomScaleNormal="90" workbookViewId="0"/>
  </sheetViews>
  <sheetFormatPr defaultColWidth="9.33203125" defaultRowHeight="13.2" x14ac:dyDescent="0.25"/>
  <cols>
    <col min="1" max="1" width="9.33203125" style="93"/>
    <col min="2" max="2" width="63" style="93" customWidth="1"/>
    <col min="3" max="12" width="14.77734375" style="93" customWidth="1"/>
    <col min="13" max="22" width="12.77734375" style="93" customWidth="1"/>
    <col min="23" max="24" width="5.77734375" style="93" customWidth="1"/>
    <col min="25" max="25" width="7.77734375" style="93" customWidth="1"/>
    <col min="26" max="26" width="8" style="93" customWidth="1"/>
    <col min="27" max="27" width="7.44140625" style="93" customWidth="1"/>
    <col min="28" max="28" width="8.109375" style="93" customWidth="1"/>
    <col min="29" max="29" width="7.77734375" style="93" customWidth="1"/>
    <col min="30" max="30" width="9" style="93" customWidth="1"/>
    <col min="31" max="31" width="7.6640625" style="93" customWidth="1"/>
    <col min="32" max="32" width="7.44140625" style="93" customWidth="1"/>
    <col min="33" max="33" width="7.6640625" style="93" customWidth="1"/>
    <col min="34" max="37" width="9" style="93" customWidth="1"/>
    <col min="38" max="38" width="10.44140625" style="93" customWidth="1"/>
    <col min="39" max="39" width="11" style="93" customWidth="1"/>
    <col min="40" max="43" width="9" style="93" customWidth="1"/>
    <col min="44" max="44" width="10.44140625" style="93" customWidth="1"/>
    <col min="45" max="45" width="11" style="93" customWidth="1"/>
    <col min="46" max="46" width="10.6640625" style="93" customWidth="1"/>
    <col min="47" max="47" width="9" style="93" customWidth="1"/>
    <col min="48" max="48" width="10.109375" style="93" customWidth="1"/>
    <col min="49" max="54" width="9" style="93" customWidth="1"/>
    <col min="55" max="55" width="9.44140625" style="93" customWidth="1"/>
    <col min="56" max="58" width="9" style="93" customWidth="1"/>
    <col min="59" max="59" width="9.44140625" style="93" customWidth="1"/>
    <col min="60" max="60" width="5.77734375" style="93" customWidth="1"/>
    <col min="61" max="61" width="5.6640625" style="93" customWidth="1"/>
    <col min="62" max="64" width="5.77734375" style="93" customWidth="1"/>
    <col min="65" max="73" width="8.77734375" style="93" customWidth="1"/>
    <col min="74" max="89" width="9.6640625" style="93" customWidth="1"/>
    <col min="90" max="94" width="9.33203125" style="93"/>
    <col min="95" max="95" width="11.109375" style="93" customWidth="1"/>
    <col min="96" max="96" width="8.6640625" style="93" customWidth="1"/>
    <col min="97" max="97" width="8" style="93" customWidth="1"/>
    <col min="98" max="98" width="9" style="93" customWidth="1"/>
    <col min="99" max="99" width="9.6640625" style="93" customWidth="1"/>
    <col min="100" max="100" width="9.33203125" style="93"/>
    <col min="101" max="101" width="10.44140625" style="93" customWidth="1"/>
    <col min="102" max="102" width="11.44140625" style="93" customWidth="1"/>
    <col min="103" max="103" width="10.44140625" style="93" customWidth="1"/>
    <col min="104" max="105" width="11.44140625" style="93" customWidth="1"/>
    <col min="106" max="139" width="9.33203125" style="93"/>
    <col min="140" max="140" width="12.6640625" style="93" customWidth="1"/>
    <col min="141" max="176" width="9.33203125" style="93"/>
    <col min="177" max="195" width="7.77734375" style="93" customWidth="1"/>
    <col min="196" max="217" width="9.33203125" style="93"/>
    <col min="218" max="218" width="11.6640625" style="93" customWidth="1"/>
    <col min="219" max="219" width="13" style="93" customWidth="1"/>
    <col min="220" max="220" width="12.6640625" style="93" customWidth="1"/>
    <col min="221" max="221" width="14.44140625" style="93" customWidth="1"/>
    <col min="222" max="222" width="12.33203125" style="93" customWidth="1"/>
    <col min="223" max="223" width="11.33203125" style="93" customWidth="1"/>
    <col min="224" max="229" width="9.44140625" style="93" bestFit="1" customWidth="1"/>
    <col min="230" max="306" width="9.33203125" style="93"/>
    <col min="307" max="307" width="11.88671875" style="93" customWidth="1"/>
    <col min="308" max="16384" width="9.33203125" style="93"/>
  </cols>
  <sheetData>
    <row r="1" spans="1:373" ht="48" customHeight="1" x14ac:dyDescent="0.25">
      <c r="A1" s="106" t="s">
        <v>286</v>
      </c>
      <c r="C1" s="120" t="s">
        <v>319</v>
      </c>
      <c r="D1" s="116"/>
      <c r="E1" s="116"/>
      <c r="F1" s="116"/>
      <c r="G1" s="116"/>
      <c r="H1" s="117" t="s">
        <v>318</v>
      </c>
      <c r="I1" s="116"/>
      <c r="J1" s="116"/>
      <c r="K1" s="116"/>
      <c r="L1" s="116"/>
      <c r="M1" s="116"/>
      <c r="N1" s="116"/>
      <c r="O1" s="116"/>
      <c r="P1" s="116"/>
      <c r="Q1" s="116"/>
      <c r="R1" s="116"/>
      <c r="S1" s="116"/>
      <c r="T1" s="116"/>
      <c r="U1" s="116"/>
      <c r="V1" s="116"/>
      <c r="W1" s="117" t="s">
        <v>317</v>
      </c>
      <c r="X1" s="116"/>
      <c r="Y1" s="116"/>
      <c r="Z1" s="116"/>
      <c r="AA1" s="116"/>
      <c r="AB1" s="116"/>
      <c r="AC1" s="116"/>
      <c r="AD1" s="116"/>
      <c r="AE1" s="116"/>
      <c r="AF1" s="116"/>
      <c r="AG1" s="116"/>
      <c r="AH1" s="116"/>
      <c r="AI1" s="116"/>
      <c r="AJ1" s="116"/>
      <c r="AK1" s="116"/>
      <c r="AL1" s="117" t="s">
        <v>316</v>
      </c>
      <c r="AM1" s="116"/>
      <c r="AN1" s="116"/>
      <c r="AO1" s="116"/>
      <c r="AP1" s="116"/>
      <c r="AQ1" s="116"/>
      <c r="AR1" s="116"/>
      <c r="AS1" s="116"/>
      <c r="AT1" s="116"/>
      <c r="AU1" s="116"/>
      <c r="AV1" s="116"/>
      <c r="AW1" s="116"/>
      <c r="AX1" s="116"/>
      <c r="AY1" s="116"/>
      <c r="AZ1" s="116"/>
      <c r="BA1" s="117" t="s">
        <v>315</v>
      </c>
      <c r="BB1" s="116"/>
      <c r="BC1" s="116"/>
      <c r="BD1" s="116"/>
      <c r="BE1" s="116"/>
      <c r="BF1" s="116"/>
      <c r="BG1" s="116"/>
      <c r="BH1" s="116"/>
      <c r="BI1" s="116"/>
      <c r="BJ1" s="116"/>
      <c r="BK1" s="116"/>
      <c r="BL1" s="116"/>
      <c r="BM1" s="116"/>
      <c r="BN1" s="116"/>
      <c r="BO1" s="116"/>
      <c r="BP1" s="117" t="s">
        <v>314</v>
      </c>
      <c r="BQ1" s="116"/>
      <c r="BR1" s="116"/>
      <c r="BS1" s="116"/>
      <c r="BT1" s="116"/>
      <c r="BU1" s="116"/>
      <c r="BV1" s="116"/>
      <c r="BW1" s="116"/>
      <c r="BX1" s="116"/>
      <c r="BY1" s="116"/>
      <c r="BZ1" s="116"/>
      <c r="CA1" s="116"/>
      <c r="CB1" s="116"/>
      <c r="CC1" s="116"/>
      <c r="CD1" s="116"/>
      <c r="CE1" s="117" t="s">
        <v>313</v>
      </c>
      <c r="CF1" s="116"/>
      <c r="CG1" s="116"/>
      <c r="CH1" s="116"/>
      <c r="CI1" s="116"/>
      <c r="CJ1" s="116"/>
      <c r="CK1" s="116"/>
      <c r="CL1" s="116"/>
      <c r="CM1" s="116"/>
      <c r="CN1" s="116"/>
      <c r="CO1" s="116"/>
      <c r="CP1" s="116"/>
      <c r="CQ1" s="116"/>
      <c r="CR1" s="116"/>
      <c r="CS1" s="116"/>
      <c r="CT1" s="117" t="s">
        <v>312</v>
      </c>
      <c r="CU1" s="116"/>
      <c r="CV1" s="116"/>
      <c r="CW1" s="116"/>
      <c r="CX1" s="116"/>
      <c r="CY1" s="116"/>
      <c r="CZ1" s="116"/>
      <c r="DA1" s="116"/>
      <c r="DB1" s="116"/>
      <c r="DC1" s="116"/>
      <c r="DD1" s="116"/>
      <c r="DE1" s="116"/>
      <c r="DF1" s="116"/>
      <c r="DG1" s="116"/>
      <c r="DH1" s="116"/>
      <c r="DI1" s="117" t="s">
        <v>311</v>
      </c>
      <c r="DJ1" s="116"/>
      <c r="DK1" s="116"/>
      <c r="DL1" s="116"/>
      <c r="DM1" s="116"/>
      <c r="DN1" s="116"/>
      <c r="DO1" s="116"/>
      <c r="DP1" s="116"/>
      <c r="DQ1" s="116"/>
      <c r="DR1" s="116"/>
      <c r="DS1" s="116"/>
      <c r="DT1" s="116"/>
      <c r="DU1" s="116"/>
      <c r="DV1" s="116"/>
      <c r="DW1" s="116"/>
      <c r="DX1" s="117" t="s">
        <v>310</v>
      </c>
      <c r="DY1" s="116"/>
      <c r="DZ1" s="116"/>
      <c r="EA1" s="116"/>
      <c r="EB1" s="116"/>
      <c r="EC1" s="116"/>
      <c r="ED1" s="116"/>
      <c r="EE1" s="116"/>
      <c r="EF1" s="116"/>
      <c r="EG1" s="116"/>
      <c r="EH1" s="116"/>
      <c r="EI1" s="116"/>
      <c r="EJ1" s="116"/>
      <c r="EK1" s="116"/>
      <c r="EL1" s="116"/>
      <c r="EM1" s="117" t="s">
        <v>309</v>
      </c>
      <c r="EN1" s="116"/>
      <c r="EO1" s="116"/>
      <c r="EP1" s="116"/>
      <c r="EQ1" s="116"/>
      <c r="ER1" s="116"/>
      <c r="ES1" s="116"/>
      <c r="ET1" s="116"/>
      <c r="EU1" s="116"/>
      <c r="EV1" s="116"/>
      <c r="EW1" s="116"/>
      <c r="EX1" s="116"/>
      <c r="EY1" s="116"/>
      <c r="EZ1" s="116"/>
      <c r="FA1" s="116"/>
      <c r="FB1" s="117" t="s">
        <v>308</v>
      </c>
      <c r="FC1" s="118"/>
      <c r="FD1" s="118"/>
      <c r="FE1" s="118"/>
      <c r="FF1" s="118"/>
      <c r="FG1" s="119"/>
      <c r="FH1" s="119"/>
      <c r="FI1" s="119"/>
      <c r="FJ1" s="118"/>
      <c r="FK1" s="118"/>
      <c r="FL1" s="118"/>
      <c r="FM1" s="118"/>
      <c r="FN1" s="118"/>
      <c r="FO1" s="118"/>
      <c r="FP1" s="118"/>
      <c r="FQ1" s="117" t="s">
        <v>307</v>
      </c>
      <c r="FR1" s="116"/>
      <c r="FS1" s="116"/>
      <c r="FT1" s="116"/>
      <c r="FU1" s="116"/>
      <c r="FV1" s="116"/>
      <c r="FW1" s="116"/>
      <c r="FX1" s="116"/>
      <c r="FY1" s="116"/>
      <c r="FZ1" s="116"/>
      <c r="GA1" s="116"/>
      <c r="GB1" s="116"/>
      <c r="GC1" s="116"/>
      <c r="GD1" s="116"/>
      <c r="GE1" s="116"/>
      <c r="GF1" s="117" t="s">
        <v>306</v>
      </c>
      <c r="GG1" s="116"/>
      <c r="GH1" s="116"/>
      <c r="GI1" s="116"/>
      <c r="GJ1" s="116"/>
      <c r="GK1" s="116"/>
      <c r="GL1" s="116"/>
      <c r="GM1" s="116"/>
      <c r="GN1" s="116"/>
      <c r="GO1" s="116"/>
      <c r="GP1" s="116"/>
      <c r="GQ1" s="116"/>
      <c r="GR1" s="116"/>
      <c r="GS1" s="116"/>
      <c r="GT1" s="116"/>
      <c r="GU1" s="117" t="s">
        <v>305</v>
      </c>
      <c r="GV1" s="116"/>
      <c r="GW1" s="116"/>
      <c r="GX1" s="116"/>
      <c r="GY1" s="116"/>
      <c r="GZ1" s="116"/>
      <c r="HA1" s="116"/>
      <c r="HB1" s="116"/>
      <c r="HC1" s="116"/>
      <c r="HD1" s="116"/>
      <c r="HE1" s="116"/>
      <c r="HF1" s="116"/>
      <c r="HG1" s="116"/>
      <c r="HH1" s="116"/>
      <c r="HI1" s="116"/>
      <c r="HJ1" s="117" t="s">
        <v>304</v>
      </c>
      <c r="HK1" s="116"/>
      <c r="HL1" s="116"/>
      <c r="HM1" s="116"/>
      <c r="HN1" s="116"/>
      <c r="HO1" s="116"/>
      <c r="HP1" s="116"/>
      <c r="HQ1" s="116"/>
      <c r="HR1" s="116"/>
      <c r="HS1" s="116"/>
      <c r="HT1" s="116"/>
      <c r="HU1" s="116"/>
      <c r="HV1" s="116"/>
      <c r="HW1" s="116"/>
      <c r="HX1" s="116"/>
      <c r="HY1" s="117" t="s">
        <v>303</v>
      </c>
      <c r="HZ1" s="116"/>
      <c r="IA1" s="116"/>
      <c r="IB1" s="116"/>
      <c r="IC1" s="116"/>
      <c r="ID1" s="116"/>
      <c r="IE1" s="116"/>
      <c r="IF1" s="116"/>
      <c r="IG1" s="116"/>
      <c r="IH1" s="116"/>
      <c r="II1" s="116"/>
      <c r="IJ1" s="116"/>
      <c r="IK1" s="116"/>
      <c r="IL1" s="116"/>
      <c r="IM1" s="116"/>
      <c r="IV1" s="115"/>
      <c r="IW1" s="212" t="s">
        <v>166</v>
      </c>
      <c r="IX1" s="212"/>
      <c r="IY1" s="212" t="s">
        <v>295</v>
      </c>
      <c r="IZ1" s="212"/>
      <c r="JA1" s="212"/>
      <c r="JE1" s="93" t="s">
        <v>294</v>
      </c>
      <c r="JK1" s="160" t="s">
        <v>293</v>
      </c>
      <c r="JL1" s="160"/>
      <c r="JM1" s="160"/>
      <c r="JN1" s="160"/>
      <c r="JO1" s="160"/>
      <c r="JP1" s="160"/>
      <c r="JQ1" s="93" t="s">
        <v>292</v>
      </c>
      <c r="JW1" s="93" t="s">
        <v>291</v>
      </c>
      <c r="KC1" s="93" t="s">
        <v>290</v>
      </c>
      <c r="KI1" s="93" t="s">
        <v>189</v>
      </c>
      <c r="KK1" s="93" t="s">
        <v>294</v>
      </c>
      <c r="KM1" s="93" t="s">
        <v>293</v>
      </c>
      <c r="KO1" s="93" t="s">
        <v>292</v>
      </c>
      <c r="KQ1" s="93" t="s">
        <v>291</v>
      </c>
      <c r="KS1" s="97" t="s">
        <v>290</v>
      </c>
      <c r="KV1" s="160" t="s">
        <v>166</v>
      </c>
      <c r="KW1" s="93" t="s">
        <v>189</v>
      </c>
      <c r="LA1" s="93" t="s">
        <v>2561</v>
      </c>
      <c r="LM1" s="93" t="s">
        <v>2562</v>
      </c>
      <c r="LY1" s="93" t="s">
        <v>2563</v>
      </c>
      <c r="MK1" s="93" t="s">
        <v>2564</v>
      </c>
      <c r="MO1" s="93" t="s">
        <v>2565</v>
      </c>
      <c r="MS1" s="93" t="s">
        <v>2566</v>
      </c>
      <c r="MW1" s="93" t="s">
        <v>2567</v>
      </c>
    </row>
    <row r="2" spans="1:373" s="97" customFormat="1" ht="30" customHeight="1" x14ac:dyDescent="0.25">
      <c r="A2" s="112"/>
      <c r="B2" s="112"/>
      <c r="C2" s="114"/>
      <c r="D2" s="114"/>
      <c r="E2" s="114"/>
      <c r="F2" s="114"/>
      <c r="G2" s="114"/>
      <c r="H2" s="479" t="s">
        <v>302</v>
      </c>
      <c r="I2" s="480"/>
      <c r="J2" s="480"/>
      <c r="K2" s="479" t="s">
        <v>301</v>
      </c>
      <c r="L2" s="480"/>
      <c r="M2" s="480"/>
      <c r="N2" s="111" t="s">
        <v>300</v>
      </c>
      <c r="O2" s="113"/>
      <c r="P2" s="113"/>
      <c r="Q2" s="111" t="s">
        <v>299</v>
      </c>
      <c r="R2" s="113"/>
      <c r="S2" s="113"/>
      <c r="T2" s="479" t="s">
        <v>298</v>
      </c>
      <c r="U2" s="480"/>
      <c r="V2" s="480"/>
      <c r="W2" s="479" t="s">
        <v>302</v>
      </c>
      <c r="X2" s="480"/>
      <c r="Y2" s="480"/>
      <c r="Z2" s="479" t="s">
        <v>301</v>
      </c>
      <c r="AA2" s="480"/>
      <c r="AB2" s="480"/>
      <c r="AC2" s="479" t="s">
        <v>300</v>
      </c>
      <c r="AD2" s="480"/>
      <c r="AE2" s="480"/>
      <c r="AF2" s="479" t="s">
        <v>299</v>
      </c>
      <c r="AG2" s="480"/>
      <c r="AH2" s="480"/>
      <c r="AI2" s="111" t="s">
        <v>298</v>
      </c>
      <c r="AJ2" s="113"/>
      <c r="AK2" s="113"/>
      <c r="AL2" s="479" t="s">
        <v>302</v>
      </c>
      <c r="AM2" s="480"/>
      <c r="AN2" s="480"/>
      <c r="AO2" s="479" t="s">
        <v>301</v>
      </c>
      <c r="AP2" s="480"/>
      <c r="AQ2" s="480"/>
      <c r="AR2" s="479" t="s">
        <v>300</v>
      </c>
      <c r="AS2" s="480"/>
      <c r="AT2" s="480"/>
      <c r="AU2" s="479" t="s">
        <v>299</v>
      </c>
      <c r="AV2" s="480"/>
      <c r="AW2" s="480"/>
      <c r="AX2" s="111" t="s">
        <v>298</v>
      </c>
      <c r="AY2" s="113"/>
      <c r="AZ2" s="113"/>
      <c r="BA2" s="479" t="s">
        <v>302</v>
      </c>
      <c r="BB2" s="479"/>
      <c r="BC2" s="479"/>
      <c r="BD2" s="479" t="s">
        <v>301</v>
      </c>
      <c r="BE2" s="479"/>
      <c r="BF2" s="479"/>
      <c r="BG2" s="479" t="s">
        <v>300</v>
      </c>
      <c r="BH2" s="479"/>
      <c r="BI2" s="479"/>
      <c r="BJ2" s="479" t="s">
        <v>299</v>
      </c>
      <c r="BK2" s="479"/>
      <c r="BL2" s="479"/>
      <c r="BM2" s="111" t="s">
        <v>298</v>
      </c>
      <c r="BN2" s="113"/>
      <c r="BO2" s="113"/>
      <c r="BP2" s="479" t="s">
        <v>302</v>
      </c>
      <c r="BQ2" s="479"/>
      <c r="BR2" s="479"/>
      <c r="BS2" s="479" t="s">
        <v>301</v>
      </c>
      <c r="BT2" s="479"/>
      <c r="BU2" s="479"/>
      <c r="BV2" s="479" t="s">
        <v>300</v>
      </c>
      <c r="BW2" s="479"/>
      <c r="BX2" s="479"/>
      <c r="BY2" s="479" t="s">
        <v>299</v>
      </c>
      <c r="BZ2" s="479"/>
      <c r="CA2" s="479"/>
      <c r="CB2" s="111" t="s">
        <v>298</v>
      </c>
      <c r="CC2" s="113"/>
      <c r="CD2" s="113"/>
      <c r="CE2" s="479" t="s">
        <v>302</v>
      </c>
      <c r="CF2" s="479"/>
      <c r="CG2" s="479"/>
      <c r="CH2" s="479" t="s">
        <v>301</v>
      </c>
      <c r="CI2" s="479"/>
      <c r="CJ2" s="479"/>
      <c r="CK2" s="479" t="s">
        <v>300</v>
      </c>
      <c r="CL2" s="479"/>
      <c r="CM2" s="479"/>
      <c r="CN2" s="479" t="s">
        <v>299</v>
      </c>
      <c r="CO2" s="479"/>
      <c r="CP2" s="479"/>
      <c r="CQ2" s="111" t="s">
        <v>298</v>
      </c>
      <c r="CR2" s="113"/>
      <c r="CS2" s="113"/>
      <c r="CT2" s="479" t="s">
        <v>302</v>
      </c>
      <c r="CU2" s="479"/>
      <c r="CV2" s="479"/>
      <c r="CW2" s="479" t="s">
        <v>301</v>
      </c>
      <c r="CX2" s="479"/>
      <c r="CY2" s="479"/>
      <c r="CZ2" s="479" t="s">
        <v>300</v>
      </c>
      <c r="DA2" s="479"/>
      <c r="DB2" s="479"/>
      <c r="DC2" s="479" t="s">
        <v>299</v>
      </c>
      <c r="DD2" s="479"/>
      <c r="DE2" s="479"/>
      <c r="DF2" s="111" t="s">
        <v>298</v>
      </c>
      <c r="DG2" s="113"/>
      <c r="DH2" s="113"/>
      <c r="DI2" s="479" t="s">
        <v>302</v>
      </c>
      <c r="DJ2" s="479"/>
      <c r="DK2" s="479"/>
      <c r="DL2" s="479" t="s">
        <v>301</v>
      </c>
      <c r="DM2" s="479"/>
      <c r="DN2" s="479"/>
      <c r="DO2" s="479" t="s">
        <v>300</v>
      </c>
      <c r="DP2" s="479"/>
      <c r="DQ2" s="479"/>
      <c r="DR2" s="479" t="s">
        <v>299</v>
      </c>
      <c r="DS2" s="479"/>
      <c r="DT2" s="479"/>
      <c r="DU2" s="111" t="s">
        <v>298</v>
      </c>
      <c r="DV2" s="113"/>
      <c r="DW2" s="113"/>
      <c r="DX2" s="479" t="s">
        <v>302</v>
      </c>
      <c r="DY2" s="479"/>
      <c r="DZ2" s="479"/>
      <c r="EA2" s="479" t="s">
        <v>301</v>
      </c>
      <c r="EB2" s="479"/>
      <c r="EC2" s="479"/>
      <c r="ED2" s="479" t="s">
        <v>300</v>
      </c>
      <c r="EE2" s="479"/>
      <c r="EF2" s="479"/>
      <c r="EG2" s="479" t="s">
        <v>299</v>
      </c>
      <c r="EH2" s="479"/>
      <c r="EI2" s="479"/>
      <c r="EJ2" s="111" t="s">
        <v>298</v>
      </c>
      <c r="EK2" s="113"/>
      <c r="EL2" s="113"/>
      <c r="EM2" s="479" t="s">
        <v>302</v>
      </c>
      <c r="EN2" s="479"/>
      <c r="EO2" s="479"/>
      <c r="EP2" s="479" t="s">
        <v>301</v>
      </c>
      <c r="EQ2" s="479"/>
      <c r="ER2" s="479"/>
      <c r="ES2" s="479" t="s">
        <v>300</v>
      </c>
      <c r="ET2" s="479"/>
      <c r="EU2" s="479"/>
      <c r="EV2" s="479" t="s">
        <v>299</v>
      </c>
      <c r="EW2" s="479"/>
      <c r="EX2" s="479"/>
      <c r="EY2" s="111" t="s">
        <v>298</v>
      </c>
      <c r="EZ2" s="113"/>
      <c r="FA2" s="113"/>
      <c r="FB2" s="479" t="s">
        <v>302</v>
      </c>
      <c r="FC2" s="479"/>
      <c r="FD2" s="479"/>
      <c r="FE2" s="479" t="s">
        <v>301</v>
      </c>
      <c r="FF2" s="479"/>
      <c r="FG2" s="479"/>
      <c r="FH2" s="479" t="s">
        <v>300</v>
      </c>
      <c r="FI2" s="479"/>
      <c r="FJ2" s="479"/>
      <c r="FK2" s="479" t="s">
        <v>299</v>
      </c>
      <c r="FL2" s="479"/>
      <c r="FM2" s="479"/>
      <c r="FN2" s="111" t="s">
        <v>298</v>
      </c>
      <c r="FO2" s="113"/>
      <c r="FP2" s="113"/>
      <c r="FQ2" s="479" t="s">
        <v>302</v>
      </c>
      <c r="FR2" s="479"/>
      <c r="FS2" s="479"/>
      <c r="FT2" s="479" t="s">
        <v>301</v>
      </c>
      <c r="FU2" s="479"/>
      <c r="FV2" s="479"/>
      <c r="FW2" s="479" t="s">
        <v>300</v>
      </c>
      <c r="FX2" s="479"/>
      <c r="FY2" s="479"/>
      <c r="FZ2" s="479" t="s">
        <v>299</v>
      </c>
      <c r="GA2" s="479"/>
      <c r="GB2" s="479"/>
      <c r="GC2" s="111" t="s">
        <v>298</v>
      </c>
      <c r="GD2" s="113"/>
      <c r="GE2" s="113"/>
      <c r="GF2" s="479" t="s">
        <v>302</v>
      </c>
      <c r="GG2" s="479"/>
      <c r="GH2" s="479"/>
      <c r="GI2" s="479" t="s">
        <v>301</v>
      </c>
      <c r="GJ2" s="479"/>
      <c r="GK2" s="479"/>
      <c r="GL2" s="479" t="s">
        <v>300</v>
      </c>
      <c r="GM2" s="479"/>
      <c r="GN2" s="479"/>
      <c r="GO2" s="479" t="s">
        <v>299</v>
      </c>
      <c r="GP2" s="479"/>
      <c r="GQ2" s="479"/>
      <c r="GR2" s="111" t="s">
        <v>298</v>
      </c>
      <c r="GS2" s="113"/>
      <c r="GT2" s="113"/>
      <c r="GU2" s="479" t="s">
        <v>302</v>
      </c>
      <c r="GV2" s="479"/>
      <c r="GW2" s="479"/>
      <c r="GX2" s="479" t="s">
        <v>301</v>
      </c>
      <c r="GY2" s="479"/>
      <c r="GZ2" s="479"/>
      <c r="HA2" s="479" t="s">
        <v>300</v>
      </c>
      <c r="HB2" s="479"/>
      <c r="HC2" s="479"/>
      <c r="HD2" s="479" t="s">
        <v>299</v>
      </c>
      <c r="HE2" s="479"/>
      <c r="HF2" s="479"/>
      <c r="HG2" s="111" t="s">
        <v>298</v>
      </c>
      <c r="HH2" s="113"/>
      <c r="HI2" s="113"/>
      <c r="HJ2" s="479" t="s">
        <v>302</v>
      </c>
      <c r="HK2" s="479"/>
      <c r="HL2" s="479"/>
      <c r="HM2" s="479" t="s">
        <v>301</v>
      </c>
      <c r="HN2" s="479"/>
      <c r="HO2" s="479"/>
      <c r="HP2" s="479" t="s">
        <v>300</v>
      </c>
      <c r="HQ2" s="479"/>
      <c r="HR2" s="479"/>
      <c r="HS2" s="479" t="s">
        <v>299</v>
      </c>
      <c r="HT2" s="479"/>
      <c r="HU2" s="479"/>
      <c r="HV2" s="111" t="s">
        <v>298</v>
      </c>
      <c r="HW2" s="113"/>
      <c r="HX2" s="113"/>
      <c r="HY2" s="479" t="s">
        <v>302</v>
      </c>
      <c r="HZ2" s="479"/>
      <c r="IA2" s="479"/>
      <c r="IB2" s="479" t="s">
        <v>301</v>
      </c>
      <c r="IC2" s="479"/>
      <c r="ID2" s="479"/>
      <c r="IE2" s="479" t="s">
        <v>300</v>
      </c>
      <c r="IF2" s="479"/>
      <c r="IG2" s="479"/>
      <c r="IH2" s="479" t="s">
        <v>299</v>
      </c>
      <c r="II2" s="479"/>
      <c r="IJ2" s="479"/>
      <c r="IK2" s="111" t="s">
        <v>298</v>
      </c>
      <c r="IL2" s="113"/>
      <c r="IM2" s="113"/>
      <c r="IY2" s="97">
        <v>2013</v>
      </c>
      <c r="JB2" s="97">
        <v>2016</v>
      </c>
      <c r="JE2" s="97">
        <v>2013</v>
      </c>
      <c r="JH2" s="98">
        <v>2016</v>
      </c>
      <c r="JK2" s="97">
        <v>2013</v>
      </c>
      <c r="JN2" s="97">
        <v>2016</v>
      </c>
      <c r="JQ2" s="97">
        <v>2013</v>
      </c>
      <c r="JT2" s="98">
        <v>2016</v>
      </c>
      <c r="JW2" s="97">
        <v>2013</v>
      </c>
      <c r="JZ2" s="97">
        <v>2016</v>
      </c>
      <c r="KC2" s="97">
        <v>2013</v>
      </c>
      <c r="KF2" s="98">
        <v>2016</v>
      </c>
      <c r="KI2" s="93">
        <v>2013</v>
      </c>
      <c r="KJ2" s="93">
        <v>2016</v>
      </c>
      <c r="KK2" s="93">
        <v>2013</v>
      </c>
      <c r="KL2" s="93">
        <v>2016</v>
      </c>
      <c r="KM2" s="93">
        <v>2013</v>
      </c>
      <c r="KN2" s="93">
        <v>2016</v>
      </c>
      <c r="KO2" s="93">
        <v>2013</v>
      </c>
      <c r="KP2" s="93">
        <v>2016</v>
      </c>
      <c r="KQ2" s="93">
        <v>2013</v>
      </c>
      <c r="KR2" s="93">
        <v>2016</v>
      </c>
      <c r="KS2" s="93">
        <v>2013</v>
      </c>
      <c r="KT2" s="93">
        <v>2016</v>
      </c>
      <c r="KV2" s="358">
        <v>2019</v>
      </c>
      <c r="KW2" s="358">
        <v>2019</v>
      </c>
      <c r="KX2" s="358"/>
      <c r="KY2" s="358"/>
      <c r="KZ2" s="358"/>
      <c r="LA2" s="358">
        <v>2013</v>
      </c>
      <c r="LB2" s="358"/>
      <c r="LC2" s="358"/>
      <c r="LD2" s="358"/>
      <c r="LE2" s="358">
        <v>2016</v>
      </c>
      <c r="LF2" s="358"/>
      <c r="LG2" s="358"/>
      <c r="LH2" s="358"/>
      <c r="LI2" s="358">
        <v>2019</v>
      </c>
      <c r="LJ2" s="358"/>
      <c r="LK2" s="358"/>
      <c r="LL2" s="358"/>
      <c r="LM2" s="358">
        <v>2013</v>
      </c>
      <c r="LN2" s="358"/>
      <c r="LO2" s="358"/>
      <c r="LP2" s="358"/>
      <c r="LQ2" s="358">
        <v>2016</v>
      </c>
      <c r="LR2" s="358"/>
      <c r="LS2" s="358"/>
      <c r="LT2" s="358"/>
      <c r="LU2" s="358">
        <v>2019</v>
      </c>
      <c r="LV2" s="358"/>
      <c r="LW2" s="358"/>
      <c r="LX2" s="358"/>
      <c r="LY2" s="358">
        <v>2013</v>
      </c>
      <c r="LZ2" s="358"/>
      <c r="MA2" s="358"/>
      <c r="MB2" s="358"/>
      <c r="MC2" s="358">
        <v>2016</v>
      </c>
      <c r="MD2" s="358"/>
      <c r="ME2" s="358"/>
      <c r="MF2" s="358"/>
      <c r="MG2" s="358">
        <v>2019</v>
      </c>
      <c r="MH2" s="358"/>
      <c r="MI2" s="358"/>
      <c r="MJ2" s="358"/>
      <c r="MK2" s="358">
        <v>2019</v>
      </c>
      <c r="ML2" s="358"/>
      <c r="MM2" s="358"/>
      <c r="MN2" s="358"/>
      <c r="MO2" s="358">
        <v>2019</v>
      </c>
      <c r="MP2" s="358"/>
      <c r="MQ2" s="358"/>
      <c r="MR2" s="358"/>
      <c r="MS2" s="358">
        <v>2019</v>
      </c>
      <c r="MT2" s="358"/>
      <c r="MU2" s="358"/>
      <c r="MV2" s="358"/>
      <c r="MW2" s="358">
        <v>2013</v>
      </c>
      <c r="MX2" s="358"/>
      <c r="MY2" s="358"/>
      <c r="MZ2" s="358"/>
      <c r="NA2" s="358">
        <v>2016</v>
      </c>
      <c r="NB2" s="358"/>
      <c r="NC2" s="358"/>
      <c r="ND2" s="358"/>
      <c r="NE2" s="358">
        <v>2019</v>
      </c>
    </row>
    <row r="3" spans="1:373" s="97" customFormat="1" ht="23.4" x14ac:dyDescent="0.25">
      <c r="A3" s="112"/>
      <c r="B3" s="112"/>
      <c r="C3" s="111" t="s">
        <v>302</v>
      </c>
      <c r="D3" s="111" t="s">
        <v>301</v>
      </c>
      <c r="E3" s="111" t="s">
        <v>300</v>
      </c>
      <c r="F3" s="111" t="s">
        <v>299</v>
      </c>
      <c r="G3" s="111" t="s">
        <v>298</v>
      </c>
      <c r="H3" s="111" t="s">
        <v>297</v>
      </c>
      <c r="I3" s="111" t="s">
        <v>288</v>
      </c>
      <c r="J3" s="111" t="s">
        <v>296</v>
      </c>
      <c r="K3" s="111" t="s">
        <v>297</v>
      </c>
      <c r="L3" s="111" t="s">
        <v>288</v>
      </c>
      <c r="M3" s="111" t="s">
        <v>296</v>
      </c>
      <c r="N3" s="111" t="s">
        <v>297</v>
      </c>
      <c r="O3" s="111" t="s">
        <v>288</v>
      </c>
      <c r="P3" s="111" t="s">
        <v>296</v>
      </c>
      <c r="Q3" s="111" t="s">
        <v>297</v>
      </c>
      <c r="R3" s="111" t="s">
        <v>288</v>
      </c>
      <c r="S3" s="111" t="s">
        <v>296</v>
      </c>
      <c r="T3" s="111" t="s">
        <v>297</v>
      </c>
      <c r="U3" s="111" t="s">
        <v>288</v>
      </c>
      <c r="V3" s="111" t="s">
        <v>296</v>
      </c>
      <c r="W3" s="111" t="s">
        <v>297</v>
      </c>
      <c r="X3" s="111" t="s">
        <v>288</v>
      </c>
      <c r="Y3" s="111" t="s">
        <v>296</v>
      </c>
      <c r="Z3" s="111" t="s">
        <v>297</v>
      </c>
      <c r="AA3" s="111" t="s">
        <v>288</v>
      </c>
      <c r="AB3" s="111" t="s">
        <v>296</v>
      </c>
      <c r="AC3" s="111" t="s">
        <v>297</v>
      </c>
      <c r="AD3" s="111" t="s">
        <v>288</v>
      </c>
      <c r="AE3" s="111" t="s">
        <v>296</v>
      </c>
      <c r="AF3" s="111" t="s">
        <v>297</v>
      </c>
      <c r="AG3" s="111" t="s">
        <v>288</v>
      </c>
      <c r="AH3" s="111" t="s">
        <v>296</v>
      </c>
      <c r="AI3" s="111" t="s">
        <v>297</v>
      </c>
      <c r="AJ3" s="111" t="s">
        <v>288</v>
      </c>
      <c r="AK3" s="111" t="s">
        <v>296</v>
      </c>
      <c r="AL3" s="111" t="s">
        <v>297</v>
      </c>
      <c r="AM3" s="111" t="s">
        <v>288</v>
      </c>
      <c r="AN3" s="111" t="s">
        <v>296</v>
      </c>
      <c r="AO3" s="111" t="s">
        <v>297</v>
      </c>
      <c r="AP3" s="111" t="s">
        <v>288</v>
      </c>
      <c r="AQ3" s="111" t="s">
        <v>296</v>
      </c>
      <c r="AR3" s="111" t="s">
        <v>297</v>
      </c>
      <c r="AS3" s="111" t="s">
        <v>288</v>
      </c>
      <c r="AT3" s="111" t="s">
        <v>296</v>
      </c>
      <c r="AU3" s="111" t="s">
        <v>297</v>
      </c>
      <c r="AV3" s="111" t="s">
        <v>288</v>
      </c>
      <c r="AW3" s="111" t="s">
        <v>296</v>
      </c>
      <c r="AX3" s="111" t="s">
        <v>297</v>
      </c>
      <c r="AY3" s="111" t="s">
        <v>288</v>
      </c>
      <c r="AZ3" s="111" t="s">
        <v>296</v>
      </c>
      <c r="BA3" s="111" t="s">
        <v>297</v>
      </c>
      <c r="BB3" s="111" t="s">
        <v>288</v>
      </c>
      <c r="BC3" s="111" t="s">
        <v>296</v>
      </c>
      <c r="BD3" s="111" t="s">
        <v>297</v>
      </c>
      <c r="BE3" s="111" t="s">
        <v>288</v>
      </c>
      <c r="BF3" s="111" t="s">
        <v>296</v>
      </c>
      <c r="BG3" s="111" t="s">
        <v>297</v>
      </c>
      <c r="BH3" s="111" t="s">
        <v>288</v>
      </c>
      <c r="BI3" s="111" t="s">
        <v>296</v>
      </c>
      <c r="BJ3" s="111" t="s">
        <v>297</v>
      </c>
      <c r="BK3" s="111" t="s">
        <v>288</v>
      </c>
      <c r="BL3" s="111" t="s">
        <v>296</v>
      </c>
      <c r="BM3" s="111" t="s">
        <v>297</v>
      </c>
      <c r="BN3" s="111" t="s">
        <v>288</v>
      </c>
      <c r="BO3" s="111" t="s">
        <v>296</v>
      </c>
      <c r="BP3" s="111" t="s">
        <v>297</v>
      </c>
      <c r="BQ3" s="111" t="s">
        <v>288</v>
      </c>
      <c r="BR3" s="111" t="s">
        <v>296</v>
      </c>
      <c r="BS3" s="111" t="s">
        <v>297</v>
      </c>
      <c r="BT3" s="111" t="s">
        <v>288</v>
      </c>
      <c r="BU3" s="111" t="s">
        <v>296</v>
      </c>
      <c r="BV3" s="111" t="s">
        <v>297</v>
      </c>
      <c r="BW3" s="111" t="s">
        <v>288</v>
      </c>
      <c r="BX3" s="111" t="s">
        <v>296</v>
      </c>
      <c r="BY3" s="111" t="s">
        <v>297</v>
      </c>
      <c r="BZ3" s="111" t="s">
        <v>288</v>
      </c>
      <c r="CA3" s="111" t="s">
        <v>296</v>
      </c>
      <c r="CB3" s="111" t="s">
        <v>297</v>
      </c>
      <c r="CC3" s="111" t="s">
        <v>288</v>
      </c>
      <c r="CD3" s="111" t="s">
        <v>296</v>
      </c>
      <c r="CE3" s="111" t="s">
        <v>297</v>
      </c>
      <c r="CF3" s="111" t="s">
        <v>288</v>
      </c>
      <c r="CG3" s="111" t="s">
        <v>296</v>
      </c>
      <c r="CH3" s="111" t="s">
        <v>297</v>
      </c>
      <c r="CI3" s="111" t="s">
        <v>288</v>
      </c>
      <c r="CJ3" s="111" t="s">
        <v>296</v>
      </c>
      <c r="CK3" s="111" t="s">
        <v>297</v>
      </c>
      <c r="CL3" s="111" t="s">
        <v>288</v>
      </c>
      <c r="CM3" s="111" t="s">
        <v>296</v>
      </c>
      <c r="CN3" s="111" t="s">
        <v>297</v>
      </c>
      <c r="CO3" s="111" t="s">
        <v>288</v>
      </c>
      <c r="CP3" s="111" t="s">
        <v>296</v>
      </c>
      <c r="CQ3" s="111" t="s">
        <v>297</v>
      </c>
      <c r="CR3" s="111" t="s">
        <v>288</v>
      </c>
      <c r="CS3" s="111" t="s">
        <v>296</v>
      </c>
      <c r="CT3" s="111" t="s">
        <v>297</v>
      </c>
      <c r="CU3" s="111" t="s">
        <v>288</v>
      </c>
      <c r="CV3" s="111" t="s">
        <v>296</v>
      </c>
      <c r="CW3" s="111" t="s">
        <v>297</v>
      </c>
      <c r="CX3" s="111" t="s">
        <v>288</v>
      </c>
      <c r="CY3" s="111" t="s">
        <v>296</v>
      </c>
      <c r="CZ3" s="111" t="s">
        <v>297</v>
      </c>
      <c r="DA3" s="111" t="s">
        <v>288</v>
      </c>
      <c r="DB3" s="111" t="s">
        <v>296</v>
      </c>
      <c r="DC3" s="111" t="s">
        <v>297</v>
      </c>
      <c r="DD3" s="111" t="s">
        <v>288</v>
      </c>
      <c r="DE3" s="111" t="s">
        <v>296</v>
      </c>
      <c r="DF3" s="111" t="s">
        <v>297</v>
      </c>
      <c r="DG3" s="111" t="s">
        <v>288</v>
      </c>
      <c r="DH3" s="111" t="s">
        <v>296</v>
      </c>
      <c r="DI3" s="111" t="s">
        <v>297</v>
      </c>
      <c r="DJ3" s="111" t="s">
        <v>288</v>
      </c>
      <c r="DK3" s="111" t="s">
        <v>296</v>
      </c>
      <c r="DL3" s="111" t="s">
        <v>297</v>
      </c>
      <c r="DM3" s="111" t="s">
        <v>288</v>
      </c>
      <c r="DN3" s="111" t="s">
        <v>296</v>
      </c>
      <c r="DO3" s="111" t="s">
        <v>297</v>
      </c>
      <c r="DP3" s="111" t="s">
        <v>288</v>
      </c>
      <c r="DQ3" s="111" t="s">
        <v>296</v>
      </c>
      <c r="DR3" s="111" t="s">
        <v>297</v>
      </c>
      <c r="DS3" s="111" t="s">
        <v>288</v>
      </c>
      <c r="DT3" s="111" t="s">
        <v>296</v>
      </c>
      <c r="DU3" s="111" t="s">
        <v>297</v>
      </c>
      <c r="DV3" s="111" t="s">
        <v>288</v>
      </c>
      <c r="DW3" s="111" t="s">
        <v>296</v>
      </c>
      <c r="DX3" s="111" t="s">
        <v>297</v>
      </c>
      <c r="DY3" s="111" t="s">
        <v>288</v>
      </c>
      <c r="DZ3" s="111" t="s">
        <v>296</v>
      </c>
      <c r="EA3" s="111" t="s">
        <v>297</v>
      </c>
      <c r="EB3" s="111" t="s">
        <v>288</v>
      </c>
      <c r="EC3" s="111" t="s">
        <v>296</v>
      </c>
      <c r="ED3" s="111" t="s">
        <v>297</v>
      </c>
      <c r="EE3" s="111" t="s">
        <v>288</v>
      </c>
      <c r="EF3" s="111" t="s">
        <v>296</v>
      </c>
      <c r="EG3" s="111" t="s">
        <v>297</v>
      </c>
      <c r="EH3" s="111" t="s">
        <v>288</v>
      </c>
      <c r="EI3" s="111" t="s">
        <v>296</v>
      </c>
      <c r="EJ3" s="111" t="s">
        <v>297</v>
      </c>
      <c r="EK3" s="111" t="s">
        <v>288</v>
      </c>
      <c r="EL3" s="111" t="s">
        <v>296</v>
      </c>
      <c r="EM3" s="111" t="s">
        <v>297</v>
      </c>
      <c r="EN3" s="111" t="s">
        <v>288</v>
      </c>
      <c r="EO3" s="111" t="s">
        <v>296</v>
      </c>
      <c r="EP3" s="111" t="s">
        <v>297</v>
      </c>
      <c r="EQ3" s="111" t="s">
        <v>288</v>
      </c>
      <c r="ER3" s="111" t="s">
        <v>296</v>
      </c>
      <c r="ES3" s="111" t="s">
        <v>297</v>
      </c>
      <c r="ET3" s="111" t="s">
        <v>288</v>
      </c>
      <c r="EU3" s="111" t="s">
        <v>296</v>
      </c>
      <c r="EV3" s="111" t="s">
        <v>297</v>
      </c>
      <c r="EW3" s="111" t="s">
        <v>288</v>
      </c>
      <c r="EX3" s="111" t="s">
        <v>296</v>
      </c>
      <c r="EY3" s="111" t="s">
        <v>297</v>
      </c>
      <c r="EZ3" s="111" t="s">
        <v>288</v>
      </c>
      <c r="FA3" s="111" t="s">
        <v>296</v>
      </c>
      <c r="FB3" s="111" t="s">
        <v>297</v>
      </c>
      <c r="FC3" s="111" t="s">
        <v>288</v>
      </c>
      <c r="FD3" s="111" t="s">
        <v>296</v>
      </c>
      <c r="FE3" s="111" t="s">
        <v>297</v>
      </c>
      <c r="FF3" s="111" t="s">
        <v>288</v>
      </c>
      <c r="FG3" s="111" t="s">
        <v>296</v>
      </c>
      <c r="FH3" s="111" t="s">
        <v>297</v>
      </c>
      <c r="FI3" s="111" t="s">
        <v>288</v>
      </c>
      <c r="FJ3" s="111" t="s">
        <v>296</v>
      </c>
      <c r="FK3" s="111" t="s">
        <v>297</v>
      </c>
      <c r="FL3" s="111" t="s">
        <v>288</v>
      </c>
      <c r="FM3" s="111" t="s">
        <v>296</v>
      </c>
      <c r="FN3" s="111" t="s">
        <v>297</v>
      </c>
      <c r="FO3" s="111" t="s">
        <v>288</v>
      </c>
      <c r="FP3" s="111" t="s">
        <v>296</v>
      </c>
      <c r="FQ3" s="111" t="s">
        <v>297</v>
      </c>
      <c r="FR3" s="111" t="s">
        <v>288</v>
      </c>
      <c r="FS3" s="111" t="s">
        <v>296</v>
      </c>
      <c r="FT3" s="111" t="s">
        <v>297</v>
      </c>
      <c r="FU3" s="111" t="s">
        <v>288</v>
      </c>
      <c r="FV3" s="111" t="s">
        <v>296</v>
      </c>
      <c r="FW3" s="111" t="s">
        <v>297</v>
      </c>
      <c r="FX3" s="111" t="s">
        <v>288</v>
      </c>
      <c r="FY3" s="111" t="s">
        <v>296</v>
      </c>
      <c r="FZ3" s="111" t="s">
        <v>297</v>
      </c>
      <c r="GA3" s="111" t="s">
        <v>288</v>
      </c>
      <c r="GB3" s="111" t="s">
        <v>296</v>
      </c>
      <c r="GC3" s="111" t="s">
        <v>297</v>
      </c>
      <c r="GD3" s="111" t="s">
        <v>288</v>
      </c>
      <c r="GE3" s="111" t="s">
        <v>296</v>
      </c>
      <c r="GF3" s="111" t="s">
        <v>297</v>
      </c>
      <c r="GG3" s="111" t="s">
        <v>288</v>
      </c>
      <c r="GH3" s="111" t="s">
        <v>296</v>
      </c>
      <c r="GI3" s="111" t="s">
        <v>297</v>
      </c>
      <c r="GJ3" s="111" t="s">
        <v>288</v>
      </c>
      <c r="GK3" s="111" t="s">
        <v>296</v>
      </c>
      <c r="GL3" s="111" t="s">
        <v>297</v>
      </c>
      <c r="GM3" s="111" t="s">
        <v>288</v>
      </c>
      <c r="GN3" s="111" t="s">
        <v>296</v>
      </c>
      <c r="GO3" s="111" t="s">
        <v>297</v>
      </c>
      <c r="GP3" s="111" t="s">
        <v>288</v>
      </c>
      <c r="GQ3" s="111" t="s">
        <v>296</v>
      </c>
      <c r="GR3" s="111" t="s">
        <v>297</v>
      </c>
      <c r="GS3" s="111" t="s">
        <v>288</v>
      </c>
      <c r="GT3" s="111" t="s">
        <v>296</v>
      </c>
      <c r="GU3" s="111" t="s">
        <v>297</v>
      </c>
      <c r="GV3" s="111" t="s">
        <v>288</v>
      </c>
      <c r="GW3" s="111" t="s">
        <v>296</v>
      </c>
      <c r="GX3" s="111" t="s">
        <v>297</v>
      </c>
      <c r="GY3" s="111" t="s">
        <v>288</v>
      </c>
      <c r="GZ3" s="111" t="s">
        <v>296</v>
      </c>
      <c r="HA3" s="111" t="s">
        <v>297</v>
      </c>
      <c r="HB3" s="111" t="s">
        <v>288</v>
      </c>
      <c r="HC3" s="111" t="s">
        <v>296</v>
      </c>
      <c r="HD3" s="111" t="s">
        <v>297</v>
      </c>
      <c r="HE3" s="111" t="s">
        <v>288</v>
      </c>
      <c r="HF3" s="111" t="s">
        <v>296</v>
      </c>
      <c r="HG3" s="111" t="s">
        <v>297</v>
      </c>
      <c r="HH3" s="111" t="s">
        <v>288</v>
      </c>
      <c r="HI3" s="111" t="s">
        <v>296</v>
      </c>
      <c r="HJ3" s="111" t="s">
        <v>297</v>
      </c>
      <c r="HK3" s="111" t="s">
        <v>288</v>
      </c>
      <c r="HL3" s="111" t="s">
        <v>296</v>
      </c>
      <c r="HM3" s="111" t="s">
        <v>297</v>
      </c>
      <c r="HN3" s="111" t="s">
        <v>288</v>
      </c>
      <c r="HO3" s="111" t="s">
        <v>296</v>
      </c>
      <c r="HP3" s="111" t="s">
        <v>297</v>
      </c>
      <c r="HQ3" s="111" t="s">
        <v>288</v>
      </c>
      <c r="HR3" s="111" t="s">
        <v>296</v>
      </c>
      <c r="HS3" s="111" t="s">
        <v>297</v>
      </c>
      <c r="HT3" s="111" t="s">
        <v>288</v>
      </c>
      <c r="HU3" s="111" t="s">
        <v>296</v>
      </c>
      <c r="HV3" s="111" t="s">
        <v>297</v>
      </c>
      <c r="HW3" s="111" t="s">
        <v>288</v>
      </c>
      <c r="HX3" s="111" t="s">
        <v>296</v>
      </c>
      <c r="HY3" s="111" t="s">
        <v>297</v>
      </c>
      <c r="HZ3" s="111" t="s">
        <v>288</v>
      </c>
      <c r="IA3" s="111" t="s">
        <v>296</v>
      </c>
      <c r="IB3" s="111" t="s">
        <v>297</v>
      </c>
      <c r="IC3" s="111" t="s">
        <v>288</v>
      </c>
      <c r="ID3" s="111" t="s">
        <v>296</v>
      </c>
      <c r="IE3" s="111" t="s">
        <v>297</v>
      </c>
      <c r="IF3" s="111" t="s">
        <v>288</v>
      </c>
      <c r="IG3" s="111" t="s">
        <v>296</v>
      </c>
      <c r="IH3" s="111" t="s">
        <v>297</v>
      </c>
      <c r="II3" s="111" t="s">
        <v>288</v>
      </c>
      <c r="IJ3" s="111" t="s">
        <v>296</v>
      </c>
      <c r="IK3" s="111" t="s">
        <v>297</v>
      </c>
      <c r="IL3" s="111" t="s">
        <v>288</v>
      </c>
      <c r="IM3" s="111" t="s">
        <v>296</v>
      </c>
      <c r="IW3" s="97">
        <v>2013</v>
      </c>
      <c r="IX3" s="97">
        <v>2016</v>
      </c>
      <c r="IY3" s="97" t="s">
        <v>289</v>
      </c>
      <c r="IZ3" s="97" t="s">
        <v>288</v>
      </c>
      <c r="JA3" s="97" t="s">
        <v>287</v>
      </c>
      <c r="JB3" s="97" t="s">
        <v>289</v>
      </c>
      <c r="JC3" s="97" t="s">
        <v>288</v>
      </c>
      <c r="JD3" s="97" t="s">
        <v>287</v>
      </c>
      <c r="JE3" s="97" t="s">
        <v>289</v>
      </c>
      <c r="JF3" s="97" t="s">
        <v>288</v>
      </c>
      <c r="JG3" s="97" t="s">
        <v>287</v>
      </c>
      <c r="JH3" s="97" t="s">
        <v>289</v>
      </c>
      <c r="JI3" s="97" t="s">
        <v>288</v>
      </c>
      <c r="JJ3" s="97" t="s">
        <v>287</v>
      </c>
      <c r="JK3" s="97" t="s">
        <v>289</v>
      </c>
      <c r="JL3" s="97" t="s">
        <v>288</v>
      </c>
      <c r="JM3" s="97" t="s">
        <v>287</v>
      </c>
      <c r="JN3" s="97" t="s">
        <v>289</v>
      </c>
      <c r="JO3" s="97" t="s">
        <v>288</v>
      </c>
      <c r="JP3" s="97" t="s">
        <v>287</v>
      </c>
      <c r="JQ3" s="97" t="s">
        <v>289</v>
      </c>
      <c r="JR3" s="97" t="s">
        <v>288</v>
      </c>
      <c r="JS3" s="97" t="s">
        <v>287</v>
      </c>
      <c r="JT3" s="97" t="s">
        <v>289</v>
      </c>
      <c r="JU3" s="97" t="s">
        <v>288</v>
      </c>
      <c r="JV3" s="97" t="s">
        <v>287</v>
      </c>
      <c r="JW3" s="97" t="s">
        <v>289</v>
      </c>
      <c r="JX3" s="97" t="s">
        <v>288</v>
      </c>
      <c r="JY3" s="97" t="s">
        <v>287</v>
      </c>
      <c r="JZ3" s="97" t="s">
        <v>289</v>
      </c>
      <c r="KA3" s="97" t="s">
        <v>288</v>
      </c>
      <c r="KB3" s="97" t="s">
        <v>287</v>
      </c>
      <c r="KC3" s="97" t="s">
        <v>289</v>
      </c>
      <c r="KD3" s="97" t="s">
        <v>288</v>
      </c>
      <c r="KE3" s="97" t="s">
        <v>287</v>
      </c>
      <c r="KF3" s="97" t="s">
        <v>289</v>
      </c>
      <c r="KG3" s="97" t="s">
        <v>288</v>
      </c>
      <c r="KH3" s="97" t="s">
        <v>287</v>
      </c>
      <c r="KI3" s="93" t="s">
        <v>2351</v>
      </c>
      <c r="KJ3" s="93" t="s">
        <v>2351</v>
      </c>
      <c r="KK3" s="93" t="s">
        <v>2351</v>
      </c>
      <c r="KL3" s="93" t="s">
        <v>2351</v>
      </c>
      <c r="KM3" s="93" t="s">
        <v>2351</v>
      </c>
      <c r="KN3" s="93" t="s">
        <v>2351</v>
      </c>
      <c r="KO3" s="93" t="s">
        <v>2351</v>
      </c>
      <c r="KP3" s="93" t="s">
        <v>2351</v>
      </c>
      <c r="KQ3" s="93" t="s">
        <v>2351</v>
      </c>
      <c r="KR3" s="93" t="s">
        <v>2351</v>
      </c>
      <c r="KS3" s="93" t="s">
        <v>2351</v>
      </c>
      <c r="KT3" s="93" t="s">
        <v>2351</v>
      </c>
      <c r="KW3" s="93" t="s">
        <v>2351</v>
      </c>
      <c r="KX3" s="97" t="s">
        <v>289</v>
      </c>
      <c r="KY3" s="97" t="s">
        <v>288</v>
      </c>
      <c r="KZ3" s="97" t="s">
        <v>287</v>
      </c>
      <c r="LA3" s="93" t="s">
        <v>2351</v>
      </c>
      <c r="LB3" s="97" t="s">
        <v>289</v>
      </c>
      <c r="LC3" s="97" t="s">
        <v>288</v>
      </c>
      <c r="LD3" s="97" t="s">
        <v>287</v>
      </c>
      <c r="LE3" s="93" t="s">
        <v>2351</v>
      </c>
      <c r="LF3" s="97" t="s">
        <v>289</v>
      </c>
      <c r="LG3" s="97" t="s">
        <v>288</v>
      </c>
      <c r="LH3" s="97" t="s">
        <v>287</v>
      </c>
      <c r="LI3" s="93" t="s">
        <v>2351</v>
      </c>
      <c r="LJ3" s="97" t="s">
        <v>289</v>
      </c>
      <c r="LK3" s="97" t="s">
        <v>288</v>
      </c>
      <c r="LL3" s="97" t="s">
        <v>287</v>
      </c>
      <c r="LM3" s="93" t="s">
        <v>2351</v>
      </c>
      <c r="LN3" s="97" t="s">
        <v>289</v>
      </c>
      <c r="LO3" s="97" t="s">
        <v>288</v>
      </c>
      <c r="LP3" s="97" t="s">
        <v>287</v>
      </c>
      <c r="LQ3" s="93" t="s">
        <v>2351</v>
      </c>
      <c r="LR3" s="97" t="s">
        <v>289</v>
      </c>
      <c r="LS3" s="97" t="s">
        <v>288</v>
      </c>
      <c r="LT3" s="97" t="s">
        <v>287</v>
      </c>
      <c r="LU3" s="93" t="s">
        <v>2351</v>
      </c>
      <c r="LV3" s="97" t="s">
        <v>289</v>
      </c>
      <c r="LW3" s="97" t="s">
        <v>288</v>
      </c>
      <c r="LX3" s="97" t="s">
        <v>287</v>
      </c>
      <c r="LY3" s="93" t="s">
        <v>2351</v>
      </c>
      <c r="LZ3" s="97" t="s">
        <v>289</v>
      </c>
      <c r="MA3" s="97" t="s">
        <v>288</v>
      </c>
      <c r="MB3" s="97" t="s">
        <v>287</v>
      </c>
      <c r="MC3" s="93" t="s">
        <v>2351</v>
      </c>
      <c r="MD3" s="97" t="s">
        <v>289</v>
      </c>
      <c r="ME3" s="97" t="s">
        <v>288</v>
      </c>
      <c r="MF3" s="97" t="s">
        <v>287</v>
      </c>
      <c r="MG3" s="93" t="s">
        <v>2351</v>
      </c>
      <c r="MH3" s="97" t="s">
        <v>289</v>
      </c>
      <c r="MI3" s="97" t="s">
        <v>288</v>
      </c>
      <c r="MJ3" s="97" t="s">
        <v>287</v>
      </c>
      <c r="MK3" s="93" t="s">
        <v>2351</v>
      </c>
      <c r="ML3" s="97" t="s">
        <v>289</v>
      </c>
      <c r="MM3" s="97" t="s">
        <v>288</v>
      </c>
      <c r="MN3" s="97" t="s">
        <v>287</v>
      </c>
      <c r="MO3" s="93" t="s">
        <v>2351</v>
      </c>
      <c r="MP3" s="97" t="s">
        <v>289</v>
      </c>
      <c r="MQ3" s="97" t="s">
        <v>288</v>
      </c>
      <c r="MR3" s="97" t="s">
        <v>287</v>
      </c>
      <c r="MS3" s="93" t="s">
        <v>2351</v>
      </c>
      <c r="MT3" s="97" t="s">
        <v>289</v>
      </c>
      <c r="MU3" s="97" t="s">
        <v>288</v>
      </c>
      <c r="MV3" s="97" t="s">
        <v>287</v>
      </c>
      <c r="MW3" s="93" t="s">
        <v>2351</v>
      </c>
      <c r="MX3" s="97" t="s">
        <v>289</v>
      </c>
      <c r="MY3" s="97" t="s">
        <v>288</v>
      </c>
      <c r="MZ3" s="97" t="s">
        <v>287</v>
      </c>
      <c r="NA3" s="93" t="s">
        <v>2351</v>
      </c>
      <c r="NB3" s="97" t="s">
        <v>289</v>
      </c>
      <c r="NC3" s="97" t="s">
        <v>288</v>
      </c>
      <c r="ND3" s="97" t="s">
        <v>287</v>
      </c>
      <c r="NE3" s="93" t="s">
        <v>2351</v>
      </c>
      <c r="NF3" s="97" t="s">
        <v>289</v>
      </c>
      <c r="NG3" s="97" t="s">
        <v>288</v>
      </c>
      <c r="NH3" s="97" t="s">
        <v>287</v>
      </c>
    </row>
    <row r="4" spans="1:373" s="109" customFormat="1" ht="13.8" thickBot="1" x14ac:dyDescent="0.3">
      <c r="A4" s="109">
        <v>0</v>
      </c>
      <c r="B4" s="109" t="s">
        <v>187</v>
      </c>
      <c r="C4" s="110">
        <v>2</v>
      </c>
      <c r="D4" s="109">
        <v>3</v>
      </c>
      <c r="E4" s="110">
        <v>4</v>
      </c>
      <c r="F4" s="110">
        <v>5</v>
      </c>
      <c r="G4" s="110">
        <v>6</v>
      </c>
      <c r="H4" s="110">
        <v>7</v>
      </c>
      <c r="I4" s="109">
        <v>8</v>
      </c>
      <c r="J4" s="109">
        <v>9</v>
      </c>
      <c r="K4" s="109">
        <v>10</v>
      </c>
      <c r="L4" s="110">
        <v>11</v>
      </c>
      <c r="M4" s="110">
        <v>12</v>
      </c>
      <c r="N4" s="110">
        <v>13</v>
      </c>
      <c r="O4" s="110">
        <v>14</v>
      </c>
      <c r="P4" s="109">
        <v>15</v>
      </c>
      <c r="Q4" s="109">
        <v>16</v>
      </c>
      <c r="R4" s="109">
        <v>17</v>
      </c>
      <c r="S4" s="110">
        <v>18</v>
      </c>
      <c r="T4" s="110">
        <v>19</v>
      </c>
      <c r="U4" s="110">
        <v>20</v>
      </c>
      <c r="V4" s="110">
        <v>21</v>
      </c>
      <c r="W4" s="109">
        <v>22</v>
      </c>
      <c r="X4" s="109">
        <v>23</v>
      </c>
      <c r="Y4" s="109">
        <v>24</v>
      </c>
      <c r="Z4" s="110">
        <v>25</v>
      </c>
      <c r="AA4" s="110">
        <v>26</v>
      </c>
      <c r="AB4" s="110">
        <v>27</v>
      </c>
      <c r="AC4" s="110">
        <v>28</v>
      </c>
      <c r="AD4" s="109">
        <v>29</v>
      </c>
      <c r="AE4" s="109">
        <v>30</v>
      </c>
      <c r="AF4" s="109">
        <v>31</v>
      </c>
      <c r="AG4" s="110">
        <v>32</v>
      </c>
      <c r="AH4" s="110">
        <v>33</v>
      </c>
      <c r="AI4" s="110">
        <v>34</v>
      </c>
      <c r="AJ4" s="110">
        <v>35</v>
      </c>
      <c r="AK4" s="109">
        <v>36</v>
      </c>
      <c r="AL4" s="109">
        <v>37</v>
      </c>
      <c r="AM4" s="109">
        <v>38</v>
      </c>
      <c r="AN4" s="110">
        <v>39</v>
      </c>
      <c r="AO4" s="110">
        <v>40</v>
      </c>
      <c r="AP4" s="110">
        <v>41</v>
      </c>
      <c r="AQ4" s="110">
        <v>42</v>
      </c>
      <c r="AR4" s="109">
        <v>43</v>
      </c>
      <c r="AS4" s="109">
        <v>44</v>
      </c>
      <c r="AT4" s="109">
        <v>45</v>
      </c>
      <c r="AU4" s="110">
        <v>46</v>
      </c>
      <c r="AV4" s="110">
        <v>47</v>
      </c>
      <c r="AW4" s="110">
        <v>48</v>
      </c>
      <c r="AX4" s="110">
        <v>49</v>
      </c>
      <c r="AY4" s="109">
        <v>50</v>
      </c>
      <c r="AZ4" s="109">
        <v>51</v>
      </c>
      <c r="BA4" s="109">
        <v>52</v>
      </c>
      <c r="BB4" s="110">
        <v>53</v>
      </c>
      <c r="BC4" s="110">
        <v>54</v>
      </c>
      <c r="BD4" s="110">
        <v>55</v>
      </c>
      <c r="BE4" s="110">
        <v>56</v>
      </c>
      <c r="BF4" s="109">
        <v>57</v>
      </c>
      <c r="BG4" s="109">
        <v>58</v>
      </c>
      <c r="BH4" s="109">
        <v>59</v>
      </c>
      <c r="BI4" s="110">
        <v>60</v>
      </c>
      <c r="BJ4" s="110">
        <v>61</v>
      </c>
      <c r="BK4" s="110">
        <v>62</v>
      </c>
      <c r="BL4" s="110">
        <v>63</v>
      </c>
      <c r="BM4" s="109">
        <v>64</v>
      </c>
      <c r="BN4" s="109">
        <v>65</v>
      </c>
      <c r="BO4" s="109">
        <v>66</v>
      </c>
      <c r="BP4" s="110">
        <v>67</v>
      </c>
      <c r="BQ4" s="110">
        <v>68</v>
      </c>
      <c r="BR4" s="110">
        <v>69</v>
      </c>
      <c r="BS4" s="110">
        <v>70</v>
      </c>
      <c r="BT4" s="109">
        <v>71</v>
      </c>
      <c r="BU4" s="109">
        <v>72</v>
      </c>
      <c r="BV4" s="109">
        <v>73</v>
      </c>
      <c r="BW4" s="110">
        <v>74</v>
      </c>
      <c r="BX4" s="110">
        <v>75</v>
      </c>
      <c r="BY4" s="110">
        <v>76</v>
      </c>
      <c r="BZ4" s="110">
        <v>77</v>
      </c>
      <c r="CA4" s="109">
        <v>78</v>
      </c>
      <c r="CB4" s="109">
        <v>79</v>
      </c>
      <c r="CC4" s="109">
        <v>80</v>
      </c>
      <c r="CD4" s="110">
        <v>81</v>
      </c>
      <c r="CE4" s="110">
        <v>82</v>
      </c>
      <c r="CF4" s="110">
        <v>83</v>
      </c>
      <c r="CG4" s="110">
        <v>84</v>
      </c>
      <c r="CH4" s="109">
        <v>85</v>
      </c>
      <c r="CI4" s="109">
        <v>86</v>
      </c>
      <c r="CJ4" s="109">
        <v>87</v>
      </c>
      <c r="CK4" s="110">
        <v>88</v>
      </c>
      <c r="CL4" s="110">
        <v>89</v>
      </c>
      <c r="CM4" s="110">
        <v>90</v>
      </c>
      <c r="CN4" s="110">
        <v>91</v>
      </c>
      <c r="CO4" s="109">
        <v>92</v>
      </c>
      <c r="CP4" s="109">
        <v>93</v>
      </c>
      <c r="CQ4" s="109">
        <v>94</v>
      </c>
      <c r="CR4" s="110">
        <v>95</v>
      </c>
      <c r="CS4" s="110">
        <v>96</v>
      </c>
      <c r="CT4" s="110">
        <v>97</v>
      </c>
      <c r="CU4" s="110">
        <v>98</v>
      </c>
      <c r="CV4" s="109">
        <v>99</v>
      </c>
      <c r="CW4" s="109">
        <v>100</v>
      </c>
      <c r="CX4" s="109">
        <v>101</v>
      </c>
      <c r="CY4" s="110">
        <v>102</v>
      </c>
      <c r="CZ4" s="110">
        <v>103</v>
      </c>
      <c r="DA4" s="110">
        <v>104</v>
      </c>
      <c r="DB4" s="110">
        <v>105</v>
      </c>
      <c r="DC4" s="109">
        <v>106</v>
      </c>
      <c r="DD4" s="109">
        <v>107</v>
      </c>
      <c r="DE4" s="109">
        <v>108</v>
      </c>
      <c r="DF4" s="110">
        <v>109</v>
      </c>
      <c r="DG4" s="110">
        <v>110</v>
      </c>
      <c r="DH4" s="110">
        <v>111</v>
      </c>
      <c r="DI4" s="110">
        <v>112</v>
      </c>
      <c r="DJ4" s="109">
        <v>113</v>
      </c>
      <c r="DK4" s="109">
        <v>114</v>
      </c>
      <c r="DL4" s="109">
        <v>115</v>
      </c>
      <c r="DM4" s="110">
        <v>116</v>
      </c>
      <c r="DN4" s="110">
        <v>117</v>
      </c>
      <c r="DO4" s="110">
        <v>118</v>
      </c>
      <c r="DP4" s="110">
        <v>119</v>
      </c>
      <c r="DQ4" s="109">
        <v>120</v>
      </c>
      <c r="DR4" s="109">
        <v>121</v>
      </c>
      <c r="DS4" s="109">
        <v>122</v>
      </c>
      <c r="DT4" s="110">
        <v>123</v>
      </c>
      <c r="DU4" s="110">
        <v>124</v>
      </c>
      <c r="DV4" s="110">
        <v>125</v>
      </c>
      <c r="DW4" s="110">
        <v>126</v>
      </c>
      <c r="DX4" s="109">
        <v>127</v>
      </c>
      <c r="DY4" s="109">
        <v>128</v>
      </c>
      <c r="DZ4" s="109">
        <v>129</v>
      </c>
      <c r="EA4" s="110">
        <v>130</v>
      </c>
      <c r="EB4" s="110">
        <v>131</v>
      </c>
      <c r="EC4" s="110">
        <v>132</v>
      </c>
      <c r="ED4" s="110">
        <v>133</v>
      </c>
      <c r="EE4" s="109">
        <v>134</v>
      </c>
      <c r="EF4" s="109">
        <v>135</v>
      </c>
      <c r="EG4" s="109">
        <v>136</v>
      </c>
      <c r="EH4" s="110">
        <v>137</v>
      </c>
      <c r="EI4" s="110">
        <v>138</v>
      </c>
      <c r="EJ4" s="110">
        <v>139</v>
      </c>
      <c r="EK4" s="110">
        <v>140</v>
      </c>
      <c r="EL4" s="109">
        <v>141</v>
      </c>
      <c r="EM4" s="109">
        <v>142</v>
      </c>
      <c r="EN4" s="109">
        <v>143</v>
      </c>
      <c r="EO4" s="110">
        <v>144</v>
      </c>
      <c r="EP4" s="110">
        <v>145</v>
      </c>
      <c r="EQ4" s="110">
        <v>146</v>
      </c>
      <c r="ER4" s="110">
        <v>147</v>
      </c>
      <c r="ES4" s="109">
        <v>148</v>
      </c>
      <c r="ET4" s="109">
        <v>149</v>
      </c>
      <c r="EU4" s="109">
        <v>150</v>
      </c>
      <c r="EV4" s="110">
        <v>151</v>
      </c>
      <c r="EW4" s="110">
        <v>152</v>
      </c>
      <c r="EX4" s="110">
        <v>153</v>
      </c>
      <c r="EY4" s="110">
        <v>154</v>
      </c>
      <c r="EZ4" s="109">
        <v>155</v>
      </c>
      <c r="FA4" s="109">
        <v>156</v>
      </c>
      <c r="FB4" s="109">
        <v>157</v>
      </c>
      <c r="FC4" s="110">
        <v>158</v>
      </c>
      <c r="FD4" s="110">
        <v>159</v>
      </c>
      <c r="FE4" s="110">
        <v>160</v>
      </c>
      <c r="FF4" s="110">
        <v>161</v>
      </c>
      <c r="FG4" s="109">
        <v>162</v>
      </c>
      <c r="FH4" s="109">
        <v>163</v>
      </c>
      <c r="FI4" s="109">
        <v>164</v>
      </c>
      <c r="FJ4" s="110">
        <v>165</v>
      </c>
      <c r="FK4" s="110">
        <v>166</v>
      </c>
      <c r="FL4" s="110">
        <v>167</v>
      </c>
      <c r="FM4" s="110">
        <v>168</v>
      </c>
      <c r="FN4" s="109">
        <v>169</v>
      </c>
      <c r="FO4" s="109">
        <v>170</v>
      </c>
      <c r="FP4" s="109">
        <v>171</v>
      </c>
      <c r="FQ4" s="110">
        <v>172</v>
      </c>
      <c r="FR4" s="110">
        <v>173</v>
      </c>
      <c r="FS4" s="110">
        <v>174</v>
      </c>
      <c r="FT4" s="110">
        <v>175</v>
      </c>
      <c r="FU4" s="109">
        <v>176</v>
      </c>
      <c r="FV4" s="109">
        <v>177</v>
      </c>
      <c r="FW4" s="109">
        <v>178</v>
      </c>
      <c r="FX4" s="110">
        <v>179</v>
      </c>
      <c r="FY4" s="110">
        <v>180</v>
      </c>
      <c r="FZ4" s="110">
        <v>181</v>
      </c>
      <c r="GA4" s="110">
        <v>182</v>
      </c>
      <c r="GB4" s="109">
        <v>183</v>
      </c>
      <c r="GC4" s="109">
        <v>184</v>
      </c>
      <c r="GD4" s="109">
        <v>185</v>
      </c>
      <c r="GE4" s="110">
        <v>186</v>
      </c>
      <c r="GF4" s="110">
        <v>187</v>
      </c>
      <c r="GG4" s="110">
        <v>188</v>
      </c>
      <c r="GH4" s="110">
        <v>189</v>
      </c>
      <c r="GI4" s="109">
        <v>190</v>
      </c>
      <c r="GJ4" s="109">
        <v>191</v>
      </c>
      <c r="GK4" s="109">
        <v>192</v>
      </c>
      <c r="GL4" s="110">
        <v>193</v>
      </c>
      <c r="GM4" s="110">
        <v>194</v>
      </c>
      <c r="GN4" s="110">
        <v>195</v>
      </c>
      <c r="GO4" s="110">
        <v>196</v>
      </c>
      <c r="GP4" s="109">
        <v>197</v>
      </c>
      <c r="GQ4" s="109">
        <v>198</v>
      </c>
      <c r="GR4" s="109">
        <v>199</v>
      </c>
      <c r="GS4" s="110">
        <v>200</v>
      </c>
      <c r="GT4" s="110">
        <v>201</v>
      </c>
      <c r="GU4" s="110">
        <v>202</v>
      </c>
      <c r="GV4" s="110">
        <v>203</v>
      </c>
      <c r="GW4" s="109">
        <v>204</v>
      </c>
      <c r="GX4" s="109">
        <v>205</v>
      </c>
      <c r="GY4" s="109">
        <v>206</v>
      </c>
      <c r="GZ4" s="110">
        <v>207</v>
      </c>
      <c r="HA4" s="110">
        <v>208</v>
      </c>
      <c r="HB4" s="110">
        <v>209</v>
      </c>
      <c r="HC4" s="110">
        <v>210</v>
      </c>
      <c r="HD4" s="109">
        <v>211</v>
      </c>
      <c r="HE4" s="109">
        <v>212</v>
      </c>
      <c r="HF4" s="109">
        <v>213</v>
      </c>
      <c r="HG4" s="110">
        <v>214</v>
      </c>
      <c r="HH4" s="110">
        <v>215</v>
      </c>
      <c r="HI4" s="110">
        <v>216</v>
      </c>
      <c r="HJ4" s="109">
        <v>217</v>
      </c>
      <c r="HK4" s="109">
        <v>218</v>
      </c>
      <c r="HL4" s="109">
        <v>219</v>
      </c>
      <c r="HM4" s="110">
        <v>220</v>
      </c>
      <c r="HN4" s="110">
        <v>221</v>
      </c>
      <c r="HO4" s="110">
        <v>222</v>
      </c>
      <c r="HP4" s="110">
        <v>223</v>
      </c>
      <c r="HQ4" s="110">
        <v>224</v>
      </c>
      <c r="HR4" s="110">
        <v>225</v>
      </c>
      <c r="HS4" s="110">
        <v>226</v>
      </c>
      <c r="HT4" s="110">
        <v>227</v>
      </c>
      <c r="HU4" s="110">
        <v>228</v>
      </c>
      <c r="HV4" s="110">
        <v>229</v>
      </c>
      <c r="HW4" s="110">
        <v>230</v>
      </c>
      <c r="HX4" s="110">
        <v>231</v>
      </c>
      <c r="HY4" s="110">
        <v>232</v>
      </c>
      <c r="HZ4" s="110">
        <v>233</v>
      </c>
      <c r="IA4" s="110">
        <v>234</v>
      </c>
      <c r="IB4" s="110">
        <v>235</v>
      </c>
      <c r="IC4" s="110">
        <v>236</v>
      </c>
      <c r="ID4" s="110">
        <v>237</v>
      </c>
      <c r="IE4" s="110">
        <v>238</v>
      </c>
      <c r="IF4" s="110">
        <v>239</v>
      </c>
      <c r="IG4" s="110">
        <v>240</v>
      </c>
      <c r="IH4" s="110">
        <v>241</v>
      </c>
      <c r="II4" s="110">
        <v>242</v>
      </c>
      <c r="IJ4" s="110">
        <v>243</v>
      </c>
      <c r="IK4" s="110">
        <v>244</v>
      </c>
      <c r="IL4" s="110">
        <v>245</v>
      </c>
      <c r="IM4" s="110">
        <v>246</v>
      </c>
      <c r="IN4" s="110">
        <v>247</v>
      </c>
      <c r="IO4" s="110">
        <v>248</v>
      </c>
      <c r="IP4" s="110">
        <v>249</v>
      </c>
      <c r="IQ4" s="110">
        <v>250</v>
      </c>
      <c r="IR4" s="110">
        <v>251</v>
      </c>
      <c r="IS4" s="110">
        <v>252</v>
      </c>
      <c r="IT4" s="110">
        <v>253</v>
      </c>
      <c r="IU4" s="110">
        <v>254</v>
      </c>
      <c r="IV4" s="110">
        <v>255</v>
      </c>
      <c r="IW4" s="110">
        <v>256</v>
      </c>
      <c r="IX4" s="110">
        <v>257</v>
      </c>
      <c r="IY4" s="110">
        <v>258</v>
      </c>
      <c r="IZ4" s="110">
        <v>259</v>
      </c>
      <c r="JA4" s="110">
        <v>260</v>
      </c>
      <c r="JB4" s="110">
        <v>261</v>
      </c>
      <c r="JC4" s="110">
        <v>262</v>
      </c>
      <c r="JD4" s="110">
        <v>263</v>
      </c>
      <c r="JE4" s="110">
        <v>264</v>
      </c>
      <c r="JF4" s="110">
        <v>265</v>
      </c>
      <c r="JG4" s="110">
        <v>266</v>
      </c>
      <c r="JH4" s="110">
        <v>267</v>
      </c>
      <c r="JI4" s="110">
        <v>268</v>
      </c>
      <c r="JJ4" s="110">
        <v>269</v>
      </c>
      <c r="JK4" s="110">
        <v>270</v>
      </c>
      <c r="JL4" s="110">
        <v>271</v>
      </c>
      <c r="JM4" s="110">
        <v>272</v>
      </c>
      <c r="JN4" s="110">
        <v>273</v>
      </c>
      <c r="JO4" s="110">
        <v>274</v>
      </c>
      <c r="JP4" s="110">
        <v>275</v>
      </c>
      <c r="JQ4" s="110">
        <v>276</v>
      </c>
      <c r="JR4" s="110">
        <v>277</v>
      </c>
      <c r="JS4" s="110">
        <v>278</v>
      </c>
      <c r="JT4" s="110">
        <v>279</v>
      </c>
      <c r="JU4" s="110">
        <v>280</v>
      </c>
      <c r="JV4" s="110">
        <v>281</v>
      </c>
      <c r="JW4" s="110">
        <v>282</v>
      </c>
      <c r="JX4" s="110">
        <v>283</v>
      </c>
      <c r="JY4" s="110">
        <v>284</v>
      </c>
      <c r="JZ4" s="110">
        <v>285</v>
      </c>
      <c r="KA4" s="110">
        <v>286</v>
      </c>
      <c r="KB4" s="110">
        <v>287</v>
      </c>
      <c r="KC4" s="110">
        <v>288</v>
      </c>
      <c r="KD4" s="110">
        <v>289</v>
      </c>
      <c r="KE4" s="110">
        <v>290</v>
      </c>
      <c r="KF4" s="110">
        <v>291</v>
      </c>
      <c r="KG4" s="110">
        <v>292</v>
      </c>
      <c r="KH4" s="110">
        <v>293</v>
      </c>
      <c r="KI4" s="110">
        <v>294</v>
      </c>
      <c r="KJ4" s="110">
        <v>295</v>
      </c>
      <c r="KK4" s="110">
        <v>296</v>
      </c>
      <c r="KL4" s="110">
        <v>297</v>
      </c>
      <c r="KM4" s="110">
        <v>298</v>
      </c>
      <c r="KN4" s="110">
        <v>299</v>
      </c>
      <c r="KO4" s="110">
        <v>300</v>
      </c>
      <c r="KP4" s="110">
        <v>301</v>
      </c>
      <c r="KQ4" s="110">
        <v>302</v>
      </c>
      <c r="KR4" s="110">
        <v>303</v>
      </c>
      <c r="KS4" s="110">
        <v>304</v>
      </c>
      <c r="KT4" s="110">
        <v>305</v>
      </c>
      <c r="KU4" s="110">
        <v>306</v>
      </c>
      <c r="KV4" s="361">
        <v>307</v>
      </c>
      <c r="KW4" s="110">
        <v>308</v>
      </c>
      <c r="KX4" s="109">
        <v>309</v>
      </c>
      <c r="KY4" s="110">
        <v>310</v>
      </c>
      <c r="KZ4" s="109">
        <v>311</v>
      </c>
      <c r="LA4" s="110">
        <v>312</v>
      </c>
      <c r="LB4" s="109">
        <v>313</v>
      </c>
      <c r="LC4" s="110">
        <v>314</v>
      </c>
      <c r="LD4" s="109">
        <v>315</v>
      </c>
      <c r="LE4" s="110">
        <v>316</v>
      </c>
      <c r="LF4" s="109">
        <v>317</v>
      </c>
      <c r="LG4" s="110">
        <v>318</v>
      </c>
      <c r="LH4" s="109">
        <v>319</v>
      </c>
      <c r="LI4" s="110">
        <v>320</v>
      </c>
      <c r="LJ4" s="109">
        <v>321</v>
      </c>
      <c r="LK4" s="110">
        <v>322</v>
      </c>
      <c r="LL4" s="109">
        <v>323</v>
      </c>
      <c r="LM4" s="110">
        <v>324</v>
      </c>
      <c r="LN4" s="109">
        <v>325</v>
      </c>
      <c r="LO4" s="110">
        <v>326</v>
      </c>
      <c r="LP4" s="109">
        <v>327</v>
      </c>
      <c r="LQ4" s="110">
        <v>328</v>
      </c>
      <c r="LR4" s="109">
        <v>329</v>
      </c>
      <c r="LS4" s="110">
        <v>330</v>
      </c>
      <c r="LT4" s="109">
        <v>331</v>
      </c>
      <c r="LU4" s="110">
        <v>332</v>
      </c>
      <c r="LV4" s="109">
        <v>333</v>
      </c>
      <c r="LW4" s="110">
        <v>334</v>
      </c>
      <c r="LX4" s="109">
        <v>335</v>
      </c>
      <c r="LY4" s="110">
        <v>336</v>
      </c>
      <c r="LZ4" s="109">
        <v>337</v>
      </c>
      <c r="MA4" s="110">
        <v>338</v>
      </c>
      <c r="MB4" s="109">
        <v>339</v>
      </c>
      <c r="MC4" s="110">
        <v>340</v>
      </c>
      <c r="MD4" s="109">
        <v>341</v>
      </c>
      <c r="ME4" s="110">
        <v>342</v>
      </c>
      <c r="MF4" s="109">
        <v>343</v>
      </c>
      <c r="MG4" s="110">
        <v>344</v>
      </c>
      <c r="MH4" s="109">
        <v>345</v>
      </c>
      <c r="MI4" s="110">
        <v>346</v>
      </c>
      <c r="MJ4" s="109">
        <v>347</v>
      </c>
      <c r="MK4" s="110">
        <v>348</v>
      </c>
      <c r="ML4" s="109">
        <v>349</v>
      </c>
      <c r="MM4" s="110">
        <v>350</v>
      </c>
      <c r="MN4" s="109">
        <v>351</v>
      </c>
      <c r="MO4" s="110">
        <v>352</v>
      </c>
      <c r="MP4" s="109">
        <v>353</v>
      </c>
      <c r="MQ4" s="110">
        <v>354</v>
      </c>
      <c r="MR4" s="109">
        <v>355</v>
      </c>
      <c r="MS4" s="110">
        <v>356</v>
      </c>
      <c r="MT4" s="109">
        <v>357</v>
      </c>
      <c r="MU4" s="110">
        <v>358</v>
      </c>
      <c r="MV4" s="109">
        <v>359</v>
      </c>
      <c r="MW4" s="110">
        <v>360</v>
      </c>
      <c r="MX4" s="109">
        <v>361</v>
      </c>
      <c r="MY4" s="110">
        <v>362</v>
      </c>
      <c r="MZ4" s="109">
        <v>363</v>
      </c>
      <c r="NA4" s="110">
        <v>364</v>
      </c>
      <c r="NB4" s="109">
        <v>365</v>
      </c>
      <c r="NC4" s="110">
        <v>366</v>
      </c>
      <c r="ND4" s="109">
        <v>367</v>
      </c>
      <c r="NE4" s="110">
        <v>368</v>
      </c>
      <c r="NF4" s="109">
        <v>369</v>
      </c>
      <c r="NG4" s="110">
        <v>370</v>
      </c>
      <c r="NH4" s="109">
        <v>371</v>
      </c>
      <c r="NI4" s="110">
        <v>372</v>
      </c>
    </row>
    <row r="5" spans="1:373" ht="13.8" thickTop="1" x14ac:dyDescent="0.25">
      <c r="A5" s="93">
        <v>1</v>
      </c>
      <c r="B5" s="93" t="s">
        <v>2</v>
      </c>
      <c r="C5" s="104">
        <v>175</v>
      </c>
      <c r="D5" s="104">
        <v>363</v>
      </c>
      <c r="E5" s="104">
        <v>376</v>
      </c>
      <c r="F5" s="104">
        <v>376</v>
      </c>
      <c r="G5" s="104">
        <v>364</v>
      </c>
      <c r="H5" s="104">
        <v>81</v>
      </c>
      <c r="I5" s="104">
        <v>72</v>
      </c>
      <c r="J5" s="104">
        <v>22</v>
      </c>
      <c r="K5" s="104">
        <v>92</v>
      </c>
      <c r="L5" s="104">
        <v>152</v>
      </c>
      <c r="M5" s="103">
        <v>119</v>
      </c>
      <c r="N5" s="103">
        <v>144</v>
      </c>
      <c r="O5" s="103">
        <v>122</v>
      </c>
      <c r="P5" s="103">
        <v>110</v>
      </c>
      <c r="Q5" s="103">
        <v>141</v>
      </c>
      <c r="R5" s="103">
        <v>133</v>
      </c>
      <c r="S5" s="103">
        <v>102</v>
      </c>
      <c r="T5" s="103">
        <v>132</v>
      </c>
      <c r="U5" s="103">
        <v>131</v>
      </c>
      <c r="V5" s="103">
        <v>101</v>
      </c>
      <c r="W5" s="99">
        <v>83.950617283950606</v>
      </c>
      <c r="X5" s="99">
        <v>75.714285714285737</v>
      </c>
      <c r="Y5" s="99">
        <v>86.363636363636346</v>
      </c>
      <c r="Z5" s="99">
        <v>91.011235955056193</v>
      </c>
      <c r="AA5" s="99">
        <v>67.785234899328884</v>
      </c>
      <c r="AB5" s="99">
        <v>70.338983050847474</v>
      </c>
      <c r="AC5" s="99">
        <v>80.714285714285722</v>
      </c>
      <c r="AD5" s="99">
        <v>90.909090909090921</v>
      </c>
      <c r="AE5" s="99">
        <v>74.074074074074076</v>
      </c>
      <c r="AF5" s="99" t="s">
        <v>286</v>
      </c>
      <c r="AG5" s="99">
        <v>86.363636363636317</v>
      </c>
      <c r="AH5" s="99">
        <v>78.21782178217822</v>
      </c>
      <c r="AI5" s="99" t="s">
        <v>286</v>
      </c>
      <c r="AJ5" s="99">
        <v>86.821705426356587</v>
      </c>
      <c r="AK5" s="99">
        <v>81</v>
      </c>
      <c r="AL5" s="99">
        <v>19.753086419753082</v>
      </c>
      <c r="AM5" s="99">
        <v>34.722222222222221</v>
      </c>
      <c r="AN5" s="99">
        <v>50</v>
      </c>
      <c r="AO5" s="99">
        <v>16.483516483516482</v>
      </c>
      <c r="AP5" s="99">
        <v>23.684210526315784</v>
      </c>
      <c r="AQ5" s="99">
        <v>35.294117647058826</v>
      </c>
      <c r="AR5" s="99">
        <v>30.000000000000004</v>
      </c>
      <c r="AS5" s="99">
        <v>15</v>
      </c>
      <c r="AT5" s="99">
        <v>45.871559633027509</v>
      </c>
      <c r="AU5" s="99">
        <v>29.285714285714285</v>
      </c>
      <c r="AV5" s="99">
        <v>24.060150375939852</v>
      </c>
      <c r="AW5" s="99">
        <v>47.524752475247503</v>
      </c>
      <c r="AX5" s="102">
        <v>34.351145038167942</v>
      </c>
      <c r="AY5" s="102">
        <v>34.35114503816795</v>
      </c>
      <c r="AZ5" s="102">
        <v>34.653465346534652</v>
      </c>
      <c r="BA5" s="102" t="s">
        <v>286</v>
      </c>
      <c r="BB5" s="99" t="s">
        <v>286</v>
      </c>
      <c r="BC5" s="102" t="s">
        <v>286</v>
      </c>
      <c r="BD5" s="102" t="s">
        <v>286</v>
      </c>
      <c r="BE5" s="102" t="s">
        <v>286</v>
      </c>
      <c r="BF5" s="102" t="s">
        <v>286</v>
      </c>
      <c r="BG5" s="99" t="s">
        <v>286</v>
      </c>
      <c r="BH5" s="94" t="s">
        <v>286</v>
      </c>
      <c r="BI5" s="94" t="s">
        <v>286</v>
      </c>
      <c r="BJ5" s="94">
        <v>45.92592592592591</v>
      </c>
      <c r="BK5" s="94">
        <v>32.061068702290065</v>
      </c>
      <c r="BL5" s="99">
        <v>23.529411764705888</v>
      </c>
      <c r="BM5" s="94">
        <v>44.531250000000007</v>
      </c>
      <c r="BN5" s="93">
        <v>45.736434108527135</v>
      </c>
      <c r="BO5" s="93">
        <v>22</v>
      </c>
      <c r="BP5" s="93">
        <v>6.5789473684210531</v>
      </c>
      <c r="BQ5" s="99">
        <v>10.144927536231883</v>
      </c>
      <c r="BR5" s="94">
        <v>31.81818181818182</v>
      </c>
      <c r="BS5" s="94">
        <v>8.6419753086419746</v>
      </c>
      <c r="BT5" s="94">
        <v>17.80821917808219</v>
      </c>
      <c r="BU5" s="99">
        <v>46.610169491525397</v>
      </c>
      <c r="BV5" s="94">
        <v>6.7669172932330843</v>
      </c>
      <c r="BW5" s="94">
        <v>12.39669421487603</v>
      </c>
      <c r="BX5" s="94">
        <v>37.735849056603776</v>
      </c>
      <c r="BY5" s="99">
        <v>7.4626865671641784</v>
      </c>
      <c r="BZ5" s="94">
        <v>10.769230769230763</v>
      </c>
      <c r="CA5" s="94">
        <v>42.57425742574258</v>
      </c>
      <c r="CB5" s="94">
        <v>3.1007751937984498</v>
      </c>
      <c r="CC5" s="99">
        <v>5.5555555555555554</v>
      </c>
      <c r="CD5" s="94">
        <v>30.612244897959194</v>
      </c>
      <c r="CE5" s="94">
        <v>19.753086419753082</v>
      </c>
      <c r="CF5" s="94">
        <v>12.676056338028163</v>
      </c>
      <c r="CG5" s="99">
        <v>18.18181818181818</v>
      </c>
      <c r="CH5" s="94">
        <v>16.09195402298851</v>
      </c>
      <c r="CI5" s="94">
        <v>14.569536423841065</v>
      </c>
      <c r="CJ5" s="94">
        <v>7.5630252100840343</v>
      </c>
      <c r="CK5" s="94">
        <v>12.949640287769782</v>
      </c>
      <c r="CL5" s="94">
        <v>14.049586776859508</v>
      </c>
      <c r="CM5" s="94">
        <v>12.844036697247711</v>
      </c>
      <c r="CN5" s="94">
        <v>25.373134328358219</v>
      </c>
      <c r="CO5" s="94">
        <v>15.384615384615387</v>
      </c>
      <c r="CP5" s="99">
        <v>12.745098039215689</v>
      </c>
      <c r="CQ5" s="94">
        <v>8.3969465648855</v>
      </c>
      <c r="CR5" s="94">
        <v>15.38461538461539</v>
      </c>
      <c r="CS5" s="93">
        <v>16.831683168316836</v>
      </c>
      <c r="CT5" s="93">
        <v>13.924050632911396</v>
      </c>
      <c r="CU5" s="99">
        <v>4.2857142857142847</v>
      </c>
      <c r="CV5" s="94">
        <v>9.0909090909090899</v>
      </c>
      <c r="CW5" s="94">
        <v>23.86363636363637</v>
      </c>
      <c r="CX5" s="93">
        <v>10.204081632653068</v>
      </c>
      <c r="CY5" s="93">
        <v>10.084033613445376</v>
      </c>
      <c r="CZ5" s="99">
        <v>18.705035971223015</v>
      </c>
      <c r="DA5" s="94">
        <v>17.21311475409836</v>
      </c>
      <c r="DB5" s="94">
        <v>7.4766355140186906</v>
      </c>
      <c r="DC5" s="93">
        <v>19.40298507462688</v>
      </c>
      <c r="DD5" s="93">
        <v>13.076923076923077</v>
      </c>
      <c r="DE5" s="99">
        <v>10.101010101010099</v>
      </c>
      <c r="DF5" s="94">
        <v>15.267175572519083</v>
      </c>
      <c r="DG5" s="94">
        <v>13.953488372093025</v>
      </c>
      <c r="DH5" s="93">
        <v>19</v>
      </c>
      <c r="DI5" s="93">
        <v>42.307692307692314</v>
      </c>
      <c r="DJ5" s="99">
        <v>44.927536231884076</v>
      </c>
      <c r="DK5" s="94">
        <v>40.909090909090907</v>
      </c>
      <c r="DL5" s="94">
        <v>44.318181818181813</v>
      </c>
      <c r="DM5" s="94">
        <v>54</v>
      </c>
      <c r="DN5" s="94">
        <v>34.453781512605055</v>
      </c>
      <c r="DO5" s="99">
        <v>37.588652482269516</v>
      </c>
      <c r="DP5" s="94">
        <v>46.721311475409856</v>
      </c>
      <c r="DQ5" s="94">
        <v>50.925925925925938</v>
      </c>
      <c r="DR5" s="94">
        <v>40.740740740740762</v>
      </c>
      <c r="DS5" s="94">
        <v>48.83720930232559</v>
      </c>
      <c r="DT5" s="99">
        <v>38.999999999999993</v>
      </c>
      <c r="DU5" s="101">
        <v>38.461538461538474</v>
      </c>
      <c r="DV5" s="101">
        <v>41.085271317829459</v>
      </c>
      <c r="DW5" s="93">
        <v>41.584158415841593</v>
      </c>
      <c r="DX5" s="101" t="s">
        <v>286</v>
      </c>
      <c r="DY5" s="99" t="s">
        <v>286</v>
      </c>
      <c r="DZ5" s="99" t="s">
        <v>286</v>
      </c>
      <c r="EA5" s="99" t="s">
        <v>286</v>
      </c>
      <c r="EB5" s="99" t="s">
        <v>286</v>
      </c>
      <c r="EC5" s="99" t="s">
        <v>286</v>
      </c>
      <c r="ED5" s="99" t="s">
        <v>286</v>
      </c>
      <c r="EE5" s="99" t="s">
        <v>286</v>
      </c>
      <c r="EF5" s="99" t="s">
        <v>286</v>
      </c>
      <c r="EG5" s="99">
        <v>5.0000000000000009</v>
      </c>
      <c r="EH5" s="99">
        <v>4.5112781954887229</v>
      </c>
      <c r="EI5" s="99">
        <v>6.8627450980392153</v>
      </c>
      <c r="EJ5" s="99">
        <v>6.1538461538461586</v>
      </c>
      <c r="EK5" s="99">
        <v>2.3076923076923075</v>
      </c>
      <c r="EL5" s="94">
        <v>5.9405940594059405</v>
      </c>
      <c r="EM5" s="94">
        <v>51.249999999999993</v>
      </c>
      <c r="EN5" s="94">
        <v>30</v>
      </c>
      <c r="EO5" s="94">
        <v>59.090909090909101</v>
      </c>
      <c r="EP5" s="99">
        <v>57.142857142857139</v>
      </c>
      <c r="EQ5" s="94">
        <v>35.099337748344382</v>
      </c>
      <c r="ER5" s="94">
        <v>36.974789915966376</v>
      </c>
      <c r="ES5" s="94">
        <v>62.857142857142875</v>
      </c>
      <c r="ET5" s="94">
        <v>37.500000000000014</v>
      </c>
      <c r="EU5" s="99">
        <v>42.72727272727272</v>
      </c>
      <c r="EV5" s="94">
        <v>55.555555555555557</v>
      </c>
      <c r="EW5" s="94">
        <v>40.624999999999993</v>
      </c>
      <c r="EX5" s="94">
        <v>53.921568627450974</v>
      </c>
      <c r="EY5" s="94">
        <v>53.076923076923102</v>
      </c>
      <c r="EZ5" s="99">
        <v>35.156249999999993</v>
      </c>
      <c r="FA5" s="94">
        <v>55.670103092783506</v>
      </c>
      <c r="FB5" s="94">
        <v>79.012345679012356</v>
      </c>
      <c r="FC5" s="94">
        <v>47.887323943661968</v>
      </c>
      <c r="FD5" s="94">
        <v>68.181818181818187</v>
      </c>
      <c r="FE5" s="99">
        <v>87.640449438202253</v>
      </c>
      <c r="FF5" s="94">
        <v>59.3333333333333</v>
      </c>
      <c r="FG5" s="94">
        <v>63.865546218487445</v>
      </c>
      <c r="FH5" s="94">
        <v>88.652482269503565</v>
      </c>
      <c r="FI5" s="94">
        <v>70.588235294117666</v>
      </c>
      <c r="FJ5" s="99">
        <v>69.090909090909108</v>
      </c>
      <c r="FK5" s="94">
        <v>88.405797101449238</v>
      </c>
      <c r="FL5" s="94">
        <v>70.229007633587827</v>
      </c>
      <c r="FM5" s="94">
        <v>80.392156862745111</v>
      </c>
      <c r="FN5" s="94">
        <v>78.78787878787881</v>
      </c>
      <c r="FO5" s="99">
        <v>80.769230769230717</v>
      </c>
      <c r="FP5" s="94">
        <v>84.693877551020449</v>
      </c>
      <c r="FQ5" s="94">
        <v>91.35802469135804</v>
      </c>
      <c r="FR5" s="94">
        <v>92.857142857142875</v>
      </c>
      <c r="FS5" s="94">
        <v>95.454545454545453</v>
      </c>
      <c r="FT5" s="99">
        <v>95.555555555555557</v>
      </c>
      <c r="FU5" s="94">
        <v>87.333333333333329</v>
      </c>
      <c r="FV5" s="94">
        <v>96.638655462184929</v>
      </c>
      <c r="FW5" s="94">
        <v>92.307692307692335</v>
      </c>
      <c r="FX5" s="94">
        <v>93.442622950819711</v>
      </c>
      <c r="FY5" s="99">
        <v>94.545454545454547</v>
      </c>
      <c r="FZ5" s="94">
        <v>92.028985507246404</v>
      </c>
      <c r="GA5" s="94">
        <v>95.454545454545482</v>
      </c>
      <c r="GB5" s="94">
        <v>98.039215686274488</v>
      </c>
      <c r="GC5" s="94">
        <v>94.656488549618359</v>
      </c>
      <c r="GD5" s="99">
        <v>97.692307692307679</v>
      </c>
      <c r="GE5" s="94">
        <v>97.029702970297024</v>
      </c>
      <c r="GF5" s="94">
        <v>88.461538461538495</v>
      </c>
      <c r="GG5" s="94">
        <v>87.142857142857125</v>
      </c>
      <c r="GH5" s="94">
        <v>95.454545454545453</v>
      </c>
      <c r="GI5" s="99">
        <v>91.954022988505798</v>
      </c>
      <c r="GJ5" s="94">
        <v>80.405405405405432</v>
      </c>
      <c r="GK5" s="94">
        <v>96.638655462184929</v>
      </c>
      <c r="GL5" s="94">
        <v>93.617021276595764</v>
      </c>
      <c r="GM5" s="108">
        <v>89.256198347107443</v>
      </c>
      <c r="GN5" s="99">
        <v>93.636363636363654</v>
      </c>
      <c r="GO5" s="94">
        <v>92.028985507246375</v>
      </c>
      <c r="GP5" s="94">
        <v>93.181818181818201</v>
      </c>
      <c r="GQ5" s="94">
        <v>96.078431372549062</v>
      </c>
      <c r="GR5" s="94">
        <v>93.129770992366446</v>
      </c>
      <c r="GS5" s="99">
        <v>96.15384615384616</v>
      </c>
      <c r="GT5" s="94">
        <v>99</v>
      </c>
      <c r="GU5" s="94" t="s">
        <v>286</v>
      </c>
      <c r="GV5" s="94" t="s">
        <v>286</v>
      </c>
      <c r="GW5" s="94" t="s">
        <v>286</v>
      </c>
      <c r="GX5" s="99" t="s">
        <v>286</v>
      </c>
      <c r="GY5" s="99" t="s">
        <v>286</v>
      </c>
      <c r="GZ5" s="99" t="s">
        <v>286</v>
      </c>
      <c r="HA5" s="99" t="s">
        <v>286</v>
      </c>
      <c r="HB5" s="99" t="s">
        <v>286</v>
      </c>
      <c r="HC5" s="99" t="s">
        <v>286</v>
      </c>
      <c r="HD5" s="99">
        <v>91.240875912408768</v>
      </c>
      <c r="HE5" s="99">
        <v>98.425196850393732</v>
      </c>
      <c r="HF5" s="99">
        <v>95.098039215686299</v>
      </c>
      <c r="HG5" s="99">
        <v>88.372093023255815</v>
      </c>
      <c r="HH5" s="99">
        <v>95.348837209302374</v>
      </c>
      <c r="HI5" s="99">
        <v>97</v>
      </c>
      <c r="HJ5" s="99">
        <v>72.5</v>
      </c>
      <c r="HK5" s="99">
        <v>80.597014925373131</v>
      </c>
      <c r="HL5" s="94">
        <v>100</v>
      </c>
      <c r="HM5" s="94">
        <v>73.86363636363636</v>
      </c>
      <c r="HN5" s="94">
        <v>65.562913907284738</v>
      </c>
      <c r="HO5" s="94">
        <v>92.372881355932222</v>
      </c>
      <c r="HP5" s="99">
        <v>79.562043795620411</v>
      </c>
      <c r="HQ5" s="94">
        <v>80.833333333333329</v>
      </c>
      <c r="HR5" s="94">
        <v>83.177570093457973</v>
      </c>
      <c r="HS5" s="94">
        <v>76.08695652173914</v>
      </c>
      <c r="HT5" s="95">
        <v>86.821705426356601</v>
      </c>
      <c r="HU5" s="99">
        <v>86.274509803921532</v>
      </c>
      <c r="HV5" s="93">
        <v>73.282442748091611</v>
      </c>
      <c r="HW5" s="93">
        <v>83.72093023255816</v>
      </c>
      <c r="HX5" s="93">
        <v>85.14851485148516</v>
      </c>
      <c r="HY5" s="93">
        <v>5.0632911392405076</v>
      </c>
      <c r="HZ5" s="93">
        <v>12.676056338028165</v>
      </c>
      <c r="IA5" s="93">
        <v>0</v>
      </c>
      <c r="IB5" s="93">
        <v>1.0869565217391302</v>
      </c>
      <c r="IC5" s="93">
        <v>4.6357615894039759</v>
      </c>
      <c r="ID5" s="93">
        <v>3.361344537815127</v>
      </c>
      <c r="IE5" s="93">
        <v>7.1428571428571459</v>
      </c>
      <c r="IF5" s="93">
        <v>6.611570247933888</v>
      </c>
      <c r="IG5" s="93">
        <v>6.3636363636363651</v>
      </c>
      <c r="IH5" s="93">
        <v>8.5714285714285712</v>
      </c>
      <c r="II5" s="93">
        <v>4.511278195488722</v>
      </c>
      <c r="IJ5" s="93">
        <v>3.9215686274509798</v>
      </c>
      <c r="IK5" s="93">
        <v>8.4615384615384635</v>
      </c>
      <c r="IL5" s="93">
        <v>3.8167938931297716</v>
      </c>
      <c r="IM5" s="93">
        <v>2</v>
      </c>
      <c r="IN5" s="93" t="str">
        <f t="shared" ref="IN5:IV14" si="0">"--"</f>
        <v>--</v>
      </c>
      <c r="IO5" s="93" t="str">
        <f t="shared" si="0"/>
        <v>--</v>
      </c>
      <c r="IP5" s="93" t="str">
        <f t="shared" si="0"/>
        <v>--</v>
      </c>
      <c r="IQ5" s="93" t="str">
        <f t="shared" si="0"/>
        <v>--</v>
      </c>
      <c r="IR5" s="93" t="str">
        <f t="shared" si="0"/>
        <v>--</v>
      </c>
      <c r="IS5" s="93" t="str">
        <f t="shared" si="0"/>
        <v>--</v>
      </c>
      <c r="IT5" s="93" t="str">
        <f t="shared" si="0"/>
        <v>--</v>
      </c>
      <c r="IU5" s="93" t="str">
        <f t="shared" si="0"/>
        <v>--</v>
      </c>
      <c r="IV5" s="93" t="str">
        <f t="shared" si="0"/>
        <v>--</v>
      </c>
      <c r="IW5" s="238">
        <v>492</v>
      </c>
      <c r="IX5" s="239">
        <v>413</v>
      </c>
      <c r="IY5" s="240">
        <v>138</v>
      </c>
      <c r="IZ5" s="240">
        <v>132</v>
      </c>
      <c r="JA5" s="240">
        <v>109</v>
      </c>
      <c r="JB5" s="240">
        <v>47</v>
      </c>
      <c r="JC5" s="240">
        <v>116</v>
      </c>
      <c r="JD5" s="240">
        <v>106</v>
      </c>
      <c r="JE5" s="240">
        <v>7.2463768115942004</v>
      </c>
      <c r="JF5" s="240">
        <v>10.6060606060606</v>
      </c>
      <c r="JG5" s="240">
        <v>15.7407407407407</v>
      </c>
      <c r="JH5" s="240">
        <v>14.893617021276601</v>
      </c>
      <c r="JI5" s="240">
        <v>12.280701754386</v>
      </c>
      <c r="JJ5" s="240">
        <v>15.094339622641501</v>
      </c>
      <c r="JK5" s="240">
        <v>5.0724637681159397</v>
      </c>
      <c r="JL5" s="240">
        <v>3.7878787878787898</v>
      </c>
      <c r="JM5" s="240">
        <v>6.4220183486238502</v>
      </c>
      <c r="JN5" s="240">
        <v>8.5106382978723403</v>
      </c>
      <c r="JO5" s="240">
        <v>9.5652173913043494</v>
      </c>
      <c r="JP5" s="240">
        <v>8.4905660377358494</v>
      </c>
      <c r="JQ5" s="240">
        <v>97.826086956521706</v>
      </c>
      <c r="JR5" s="240">
        <v>91.6666666666667</v>
      </c>
      <c r="JS5" s="240">
        <v>100</v>
      </c>
      <c r="JT5" s="240">
        <v>95.744680851063805</v>
      </c>
      <c r="JU5" s="240">
        <v>93.75</v>
      </c>
      <c r="JV5" s="240">
        <v>97.142857142857096</v>
      </c>
      <c r="JW5" s="240">
        <v>94.927536231884105</v>
      </c>
      <c r="JX5" s="240">
        <v>84.090909090909093</v>
      </c>
      <c r="JY5" s="240">
        <v>95.370370370370395</v>
      </c>
      <c r="JZ5" s="240">
        <v>93.617021276595807</v>
      </c>
      <c r="KA5" s="240">
        <v>84.821428571428598</v>
      </c>
      <c r="KB5" s="240">
        <v>94.285714285714306</v>
      </c>
      <c r="KC5" s="240">
        <v>94.202898550724697</v>
      </c>
      <c r="KD5" s="240">
        <v>94.696969696969703</v>
      </c>
      <c r="KE5" s="240">
        <v>99.074074074074105</v>
      </c>
      <c r="KF5" s="240">
        <v>97.872340425531902</v>
      </c>
      <c r="KG5" s="240">
        <v>93.75</v>
      </c>
      <c r="KH5" s="240">
        <v>94.285714285714306</v>
      </c>
      <c r="KI5" s="216">
        <v>113</v>
      </c>
      <c r="KJ5" s="216">
        <v>144</v>
      </c>
      <c r="KK5" s="99" t="str">
        <f t="shared" ref="KK5:KL8" si="1">"--"</f>
        <v>--</v>
      </c>
      <c r="KL5" s="99" t="str">
        <f t="shared" si="1"/>
        <v>--</v>
      </c>
      <c r="KM5" s="216">
        <v>13.2743362831858</v>
      </c>
      <c r="KN5" s="216">
        <v>11.1111111111111</v>
      </c>
      <c r="KO5" s="216">
        <v>91.964285714285694</v>
      </c>
      <c r="KP5" s="216">
        <v>90.845070422535201</v>
      </c>
      <c r="KQ5" s="216">
        <v>90.178571428571402</v>
      </c>
      <c r="KR5" s="216">
        <v>92.253521126760603</v>
      </c>
      <c r="KS5" s="216">
        <v>90.178571428571402</v>
      </c>
      <c r="KT5" s="216">
        <v>91.608391608391599</v>
      </c>
      <c r="KV5" s="375">
        <v>399</v>
      </c>
      <c r="KW5" s="376">
        <v>138</v>
      </c>
      <c r="KX5" s="377">
        <v>104</v>
      </c>
      <c r="KY5" s="377">
        <v>97</v>
      </c>
      <c r="KZ5" s="377">
        <v>60</v>
      </c>
      <c r="LA5" s="378" t="str">
        <f>"--"</f>
        <v>--</v>
      </c>
      <c r="LB5" s="377">
        <v>59.420289855072468</v>
      </c>
      <c r="LC5" s="377">
        <v>56.060606060606062</v>
      </c>
      <c r="LD5" s="377">
        <v>61.467889908256879</v>
      </c>
      <c r="LE5" s="378" t="str">
        <f>"--"</f>
        <v>--</v>
      </c>
      <c r="LF5" s="377">
        <v>43.478260869565226</v>
      </c>
      <c r="LG5" s="377">
        <v>61.739130434782595</v>
      </c>
      <c r="LH5" s="377">
        <v>59.433962264150956</v>
      </c>
      <c r="LI5" s="378" t="str">
        <f>"--"</f>
        <v>--</v>
      </c>
      <c r="LJ5" s="377">
        <v>45.098039215686271</v>
      </c>
      <c r="LK5" s="377">
        <v>47.422680412371136</v>
      </c>
      <c r="LL5" s="377">
        <v>53.333333333333336</v>
      </c>
      <c r="LM5" s="376">
        <v>89.285714285714292</v>
      </c>
      <c r="LN5" s="377">
        <v>78.985507246376798</v>
      </c>
      <c r="LO5" s="377">
        <v>65.909090909090892</v>
      </c>
      <c r="LP5" s="377">
        <v>71.296296296296305</v>
      </c>
      <c r="LQ5" s="377">
        <v>86.524822695035525</v>
      </c>
      <c r="LR5" s="377">
        <v>73.913043478260903</v>
      </c>
      <c r="LS5" s="377">
        <v>76.576576576576628</v>
      </c>
      <c r="LT5" s="377">
        <v>80</v>
      </c>
      <c r="LU5" s="377">
        <v>84.328358208955237</v>
      </c>
      <c r="LV5" s="377">
        <v>82.10526315789474</v>
      </c>
      <c r="LW5" s="377">
        <v>62.365591397849457</v>
      </c>
      <c r="LX5" s="377">
        <v>50.847457627118644</v>
      </c>
      <c r="LY5" s="376">
        <v>81.981981981982074</v>
      </c>
      <c r="LZ5" s="377">
        <v>83.333333333333371</v>
      </c>
      <c r="MA5" s="377">
        <v>73.484848484848499</v>
      </c>
      <c r="MB5" s="377">
        <v>82.407407407407391</v>
      </c>
      <c r="MC5" s="377">
        <v>89.436619718309899</v>
      </c>
      <c r="MD5" s="377">
        <v>76.59574468085107</v>
      </c>
      <c r="ME5" s="377">
        <v>77.876106194690237</v>
      </c>
      <c r="MF5" s="377">
        <v>85.576923076923066</v>
      </c>
      <c r="MG5" s="377">
        <v>89.473684210526343</v>
      </c>
      <c r="MH5" s="377">
        <v>81.25</v>
      </c>
      <c r="MI5" s="377">
        <v>65.957446808510653</v>
      </c>
      <c r="MJ5" s="377">
        <v>60.344827586206904</v>
      </c>
      <c r="MK5" s="376">
        <v>96.323529411764724</v>
      </c>
      <c r="ML5" s="377">
        <v>94.000000000000028</v>
      </c>
      <c r="MM5" s="377">
        <v>93.617021276595779</v>
      </c>
      <c r="MN5" s="377">
        <v>91.52542372881355</v>
      </c>
      <c r="MO5" s="376">
        <v>93.333333333333357</v>
      </c>
      <c r="MP5" s="377">
        <v>89.795918367346943</v>
      </c>
      <c r="MQ5" s="377">
        <v>85.106382978723431</v>
      </c>
      <c r="MR5" s="377">
        <v>83.0508474576271</v>
      </c>
      <c r="MS5" s="376">
        <v>91.111111111111128</v>
      </c>
      <c r="MT5" s="377">
        <v>96.93877551020411</v>
      </c>
      <c r="MU5" s="377">
        <v>94.68085106382982</v>
      </c>
      <c r="MV5" s="377">
        <v>93.220338983050851</v>
      </c>
      <c r="MW5" s="376">
        <v>99.107142857142861</v>
      </c>
      <c r="MX5" s="377">
        <v>98.550724637681185</v>
      </c>
      <c r="MY5" s="377">
        <v>98.484848484848484</v>
      </c>
      <c r="MZ5" s="377">
        <v>97.222222222222229</v>
      </c>
      <c r="NA5" s="377">
        <v>96.503496503496521</v>
      </c>
      <c r="NB5" s="377">
        <v>95.744680851063848</v>
      </c>
      <c r="NC5" s="377">
        <v>97.321428571428569</v>
      </c>
      <c r="ND5" s="377">
        <v>98.095238095238102</v>
      </c>
      <c r="NE5" s="377">
        <v>100</v>
      </c>
      <c r="NF5" s="377">
        <v>97.959183673469354</v>
      </c>
      <c r="NG5" s="377">
        <v>95.744680851063862</v>
      </c>
      <c r="NH5" s="377">
        <v>94.915254237288153</v>
      </c>
    </row>
    <row r="6" spans="1:373" ht="13.5" customHeight="1" x14ac:dyDescent="0.25">
      <c r="A6" s="93">
        <v>2</v>
      </c>
      <c r="B6" s="93" t="s">
        <v>3</v>
      </c>
      <c r="C6" s="104">
        <v>9162</v>
      </c>
      <c r="D6" s="104">
        <v>10185</v>
      </c>
      <c r="E6" s="104">
        <v>10276</v>
      </c>
      <c r="F6" s="104">
        <v>10786</v>
      </c>
      <c r="G6" s="104">
        <v>10064</v>
      </c>
      <c r="H6" s="104">
        <v>3886</v>
      </c>
      <c r="I6" s="104">
        <v>3314</v>
      </c>
      <c r="J6" s="104">
        <v>1962</v>
      </c>
      <c r="K6" s="104">
        <v>3874</v>
      </c>
      <c r="L6" s="104">
        <v>4010</v>
      </c>
      <c r="M6" s="103">
        <v>2301</v>
      </c>
      <c r="N6" s="103">
        <v>3965</v>
      </c>
      <c r="O6" s="103">
        <v>3841</v>
      </c>
      <c r="P6" s="103">
        <v>2470</v>
      </c>
      <c r="Q6" s="103">
        <v>4139</v>
      </c>
      <c r="R6" s="103">
        <v>3914</v>
      </c>
      <c r="S6" s="103">
        <v>2733</v>
      </c>
      <c r="T6" s="103">
        <v>3745</v>
      </c>
      <c r="U6" s="103">
        <v>3698</v>
      </c>
      <c r="V6" s="103">
        <v>2621</v>
      </c>
      <c r="W6" s="99">
        <v>87.241830065359565</v>
      </c>
      <c r="X6" s="99">
        <v>79.378617118489274</v>
      </c>
      <c r="Y6" s="99">
        <v>71.977459016393169</v>
      </c>
      <c r="Z6" s="99">
        <v>88.599262769879175</v>
      </c>
      <c r="AA6" s="99">
        <v>84.433249370277295</v>
      </c>
      <c r="AB6" s="99">
        <v>78.725274725274573</v>
      </c>
      <c r="AC6" s="99">
        <v>90.345005149330532</v>
      </c>
      <c r="AD6" s="99">
        <v>85.181264884890155</v>
      </c>
      <c r="AE6" s="99">
        <v>80.221130221130252</v>
      </c>
      <c r="AF6" s="99" t="s">
        <v>286</v>
      </c>
      <c r="AG6" s="99">
        <v>89.263485477178392</v>
      </c>
      <c r="AH6" s="99">
        <v>84.415584415584391</v>
      </c>
      <c r="AI6" s="99" t="s">
        <v>286</v>
      </c>
      <c r="AJ6" s="99">
        <v>90.791997807618543</v>
      </c>
      <c r="AK6" s="99">
        <v>89.918573090345191</v>
      </c>
      <c r="AL6" s="99">
        <v>16.757741347905288</v>
      </c>
      <c r="AM6" s="99">
        <v>24.129579170451116</v>
      </c>
      <c r="AN6" s="99">
        <v>44.132653061224509</v>
      </c>
      <c r="AO6" s="99">
        <v>17.784793475401269</v>
      </c>
      <c r="AP6" s="99">
        <v>21.507537688442234</v>
      </c>
      <c r="AQ6" s="99">
        <v>41.856392294220662</v>
      </c>
      <c r="AR6" s="99">
        <v>18.973042362002538</v>
      </c>
      <c r="AS6" s="99">
        <v>21.279957861469551</v>
      </c>
      <c r="AT6" s="99">
        <v>38.552739165985294</v>
      </c>
      <c r="AU6" s="99">
        <v>23.91357721581144</v>
      </c>
      <c r="AV6" s="99">
        <v>20.494972931167812</v>
      </c>
      <c r="AW6" s="99">
        <v>38.583548506086274</v>
      </c>
      <c r="AX6" s="102">
        <v>23.223523005717343</v>
      </c>
      <c r="AY6" s="102">
        <v>20.768601798855293</v>
      </c>
      <c r="AZ6" s="102">
        <v>33.25635103926097</v>
      </c>
      <c r="BA6" s="102" t="s">
        <v>286</v>
      </c>
      <c r="BB6" s="99" t="s">
        <v>286</v>
      </c>
      <c r="BC6" s="102" t="s">
        <v>286</v>
      </c>
      <c r="BD6" s="102" t="s">
        <v>286</v>
      </c>
      <c r="BE6" s="102" t="s">
        <v>286</v>
      </c>
      <c r="BF6" s="102" t="s">
        <v>286</v>
      </c>
      <c r="BG6" s="99" t="s">
        <v>286</v>
      </c>
      <c r="BH6" s="94" t="s">
        <v>286</v>
      </c>
      <c r="BI6" s="94" t="s">
        <v>286</v>
      </c>
      <c r="BJ6" s="94">
        <v>36.403172166794434</v>
      </c>
      <c r="BK6" s="94">
        <v>35.76739245884216</v>
      </c>
      <c r="BL6" s="99">
        <v>25.105566218809983</v>
      </c>
      <c r="BM6" s="94">
        <v>39.74799541809864</v>
      </c>
      <c r="BN6" s="93">
        <v>37.605633802816982</v>
      </c>
      <c r="BO6" s="93">
        <v>26.409736308316468</v>
      </c>
      <c r="BP6" s="93">
        <v>4.2616720955483309</v>
      </c>
      <c r="BQ6" s="99">
        <v>10.709798994974863</v>
      </c>
      <c r="BR6" s="94">
        <v>60.748155953635404</v>
      </c>
      <c r="BS6" s="94">
        <v>4.2394014962593598</v>
      </c>
      <c r="BT6" s="94">
        <v>10.063224446786082</v>
      </c>
      <c r="BU6" s="99">
        <v>59.023066485753098</v>
      </c>
      <c r="BV6" s="94">
        <v>3.2623721316007863</v>
      </c>
      <c r="BW6" s="94">
        <v>5.5785694559513868</v>
      </c>
      <c r="BX6" s="94">
        <v>48.821260180025689</v>
      </c>
      <c r="BY6" s="99">
        <v>3.4367786611951741</v>
      </c>
      <c r="BZ6" s="94">
        <v>5.9141236834998772</v>
      </c>
      <c r="CA6" s="94">
        <v>49.746390948107717</v>
      </c>
      <c r="CB6" s="94">
        <v>3.2176121930567332</v>
      </c>
      <c r="CC6" s="99">
        <v>4.2992261392949285</v>
      </c>
      <c r="CD6" s="94">
        <v>33.223548785508427</v>
      </c>
      <c r="CE6" s="94">
        <v>15.641293013555799</v>
      </c>
      <c r="CF6" s="94">
        <v>19.414812557147247</v>
      </c>
      <c r="CG6" s="99">
        <v>19.71104231166149</v>
      </c>
      <c r="CH6" s="94">
        <v>21.389108129439709</v>
      </c>
      <c r="CI6" s="94">
        <v>24.000000000000004</v>
      </c>
      <c r="CJ6" s="94">
        <v>21.637168141592955</v>
      </c>
      <c r="CK6" s="94">
        <v>19.310876832090532</v>
      </c>
      <c r="CL6" s="94">
        <v>26.239067055393647</v>
      </c>
      <c r="CM6" s="94">
        <v>22.305140961857404</v>
      </c>
      <c r="CN6" s="94">
        <v>20.093803999012572</v>
      </c>
      <c r="CO6" s="94">
        <v>25.624004248539535</v>
      </c>
      <c r="CP6" s="99">
        <v>25.412667946257162</v>
      </c>
      <c r="CQ6" s="94">
        <v>17.957842868874906</v>
      </c>
      <c r="CR6" s="94">
        <v>26.145251396648074</v>
      </c>
      <c r="CS6" s="93">
        <v>24.748490945674092</v>
      </c>
      <c r="CT6" s="93">
        <v>11.917372881355938</v>
      </c>
      <c r="CU6" s="99">
        <v>6.288532675709007</v>
      </c>
      <c r="CV6" s="94">
        <v>4.9973971889640865</v>
      </c>
      <c r="CW6" s="94">
        <v>14.484233030464997</v>
      </c>
      <c r="CX6" s="93">
        <v>7.9434447300771032</v>
      </c>
      <c r="CY6" s="93">
        <v>7.7301161751564011</v>
      </c>
      <c r="CZ6" s="99">
        <v>14.869496440812028</v>
      </c>
      <c r="DA6" s="94">
        <v>9.4711279007015747</v>
      </c>
      <c r="DB6" s="94">
        <v>8.333333333333341</v>
      </c>
      <c r="DC6" s="93">
        <v>13.856176396893019</v>
      </c>
      <c r="DD6" s="93">
        <v>9.5741795497694611</v>
      </c>
      <c r="DE6" s="99">
        <v>9.3883911180366173</v>
      </c>
      <c r="DF6" s="94">
        <v>17.638927287807604</v>
      </c>
      <c r="DG6" s="94">
        <v>11.608903916596235</v>
      </c>
      <c r="DH6" s="93">
        <v>11.075050709939136</v>
      </c>
      <c r="DI6" s="93">
        <v>37.779531702183696</v>
      </c>
      <c r="DJ6" s="99">
        <v>43.040685224839407</v>
      </c>
      <c r="DK6" s="94">
        <v>33.540694660445808</v>
      </c>
      <c r="DL6" s="94">
        <v>40.613333333333458</v>
      </c>
      <c r="DM6" s="94">
        <v>41.381947985721567</v>
      </c>
      <c r="DN6" s="94">
        <v>39.322336156932678</v>
      </c>
      <c r="DO6" s="99">
        <v>37.575281487300323</v>
      </c>
      <c r="DP6" s="94">
        <v>43.056300268096479</v>
      </c>
      <c r="DQ6" s="94">
        <v>39.186923721709931</v>
      </c>
      <c r="DR6" s="94">
        <v>38.313313313313358</v>
      </c>
      <c r="DS6" s="94">
        <v>48.344549125168221</v>
      </c>
      <c r="DT6" s="99">
        <v>40.271844660194041</v>
      </c>
      <c r="DU6" s="101">
        <v>39.049471928849471</v>
      </c>
      <c r="DV6" s="101">
        <v>44.945085891298177</v>
      </c>
      <c r="DW6" s="93">
        <v>43.659127625201862</v>
      </c>
      <c r="DX6" s="101" t="s">
        <v>286</v>
      </c>
      <c r="DY6" s="99" t="s">
        <v>286</v>
      </c>
      <c r="DZ6" s="99" t="s">
        <v>286</v>
      </c>
      <c r="EA6" s="99" t="s">
        <v>286</v>
      </c>
      <c r="EB6" s="99" t="s">
        <v>286</v>
      </c>
      <c r="EC6" s="99" t="s">
        <v>286</v>
      </c>
      <c r="ED6" s="99" t="s">
        <v>286</v>
      </c>
      <c r="EE6" s="99" t="s">
        <v>286</v>
      </c>
      <c r="EF6" s="99" t="s">
        <v>286</v>
      </c>
      <c r="EG6" s="99">
        <v>9.0264187866927639</v>
      </c>
      <c r="EH6" s="99">
        <v>5.8581706063720551</v>
      </c>
      <c r="EI6" s="99">
        <v>4.6057479734709004</v>
      </c>
      <c r="EJ6" s="99">
        <v>7.3843657019204807</v>
      </c>
      <c r="EK6" s="99">
        <v>4.3854899837574433</v>
      </c>
      <c r="EL6" s="94">
        <v>4.2226487523992375</v>
      </c>
      <c r="EM6" s="94">
        <v>61.417532640554178</v>
      </c>
      <c r="EN6" s="94">
        <v>36.416361416361489</v>
      </c>
      <c r="EO6" s="94">
        <v>40.881147540983484</v>
      </c>
      <c r="EP6" s="99">
        <v>62.566702241195337</v>
      </c>
      <c r="EQ6" s="94">
        <v>35.698113207547145</v>
      </c>
      <c r="ER6" s="94">
        <v>41.189331001311842</v>
      </c>
      <c r="ES6" s="94">
        <v>66.622621564481975</v>
      </c>
      <c r="ET6" s="94">
        <v>33.005580653733851</v>
      </c>
      <c r="EU6" s="99">
        <v>42.769104354971176</v>
      </c>
      <c r="EV6" s="94">
        <v>60.476434426229531</v>
      </c>
      <c r="EW6" s="94">
        <v>36.631578947368432</v>
      </c>
      <c r="EX6" s="94">
        <v>41.322314049586822</v>
      </c>
      <c r="EY6" s="94">
        <v>57.422651149588482</v>
      </c>
      <c r="EZ6" s="99">
        <v>38.81597319184592</v>
      </c>
      <c r="FA6" s="94">
        <v>47.20375439968722</v>
      </c>
      <c r="FB6" s="94">
        <v>81.796628029504603</v>
      </c>
      <c r="FC6" s="94">
        <v>65.287496197140527</v>
      </c>
      <c r="FD6" s="94">
        <v>63.678278688524628</v>
      </c>
      <c r="FE6" s="99">
        <v>82.773220428684837</v>
      </c>
      <c r="FF6" s="94">
        <v>68.419728233517759</v>
      </c>
      <c r="FG6" s="94">
        <v>66.241758241758376</v>
      </c>
      <c r="FH6" s="94">
        <v>85.216939464796084</v>
      </c>
      <c r="FI6" s="94">
        <v>67.657992565055864</v>
      </c>
      <c r="FJ6" s="99">
        <v>69.592088998763913</v>
      </c>
      <c r="FK6" s="94">
        <v>85.135471041511707</v>
      </c>
      <c r="FL6" s="94">
        <v>70.237784165142244</v>
      </c>
      <c r="FM6" s="94">
        <v>67.242674680691152</v>
      </c>
      <c r="FN6" s="94">
        <v>84.230769230769198</v>
      </c>
      <c r="FO6" s="99">
        <v>72.274488101826108</v>
      </c>
      <c r="FP6" s="94">
        <v>75.195312500000043</v>
      </c>
      <c r="FQ6" s="94">
        <v>92.013527575442382</v>
      </c>
      <c r="FR6" s="94">
        <v>95.780206435944038</v>
      </c>
      <c r="FS6" s="94">
        <v>97.634961439588707</v>
      </c>
      <c r="FT6" s="99">
        <v>91.135588775242539</v>
      </c>
      <c r="FU6" s="94">
        <v>91.945633022904573</v>
      </c>
      <c r="FV6" s="94">
        <v>94.109890109890245</v>
      </c>
      <c r="FW6" s="94">
        <v>92.370922167993882</v>
      </c>
      <c r="FX6" s="94">
        <v>92.987081465858111</v>
      </c>
      <c r="FY6" s="99">
        <v>95.142033758748425</v>
      </c>
      <c r="FZ6" s="94">
        <v>92.509823182711131</v>
      </c>
      <c r="GA6" s="94">
        <v>93.006993006993369</v>
      </c>
      <c r="GB6" s="94">
        <v>93.915640164240301</v>
      </c>
      <c r="GC6" s="94">
        <v>95.048701298701317</v>
      </c>
      <c r="GD6" s="99">
        <v>94.534468552595072</v>
      </c>
      <c r="GE6" s="94">
        <v>95.376845376845154</v>
      </c>
      <c r="GF6" s="94">
        <v>88.455455983131444</v>
      </c>
      <c r="GG6" s="94">
        <v>91.348522167487729</v>
      </c>
      <c r="GH6" s="94">
        <v>95.057232049948112</v>
      </c>
      <c r="GI6" s="99">
        <v>89.949481520871956</v>
      </c>
      <c r="GJ6" s="94">
        <v>87.74993672487966</v>
      </c>
      <c r="GK6" s="94">
        <v>91.652021089630836</v>
      </c>
      <c r="GL6" s="94">
        <v>91.78617992177324</v>
      </c>
      <c r="GM6" s="100">
        <v>88.844621513944261</v>
      </c>
      <c r="GN6" s="99">
        <v>92.744610281923897</v>
      </c>
      <c r="GO6" s="94">
        <v>91.471530687700337</v>
      </c>
      <c r="GP6" s="94">
        <v>91.067708333333258</v>
      </c>
      <c r="GQ6" s="94">
        <v>91.632270168855513</v>
      </c>
      <c r="GR6" s="94">
        <v>93.27548806941428</v>
      </c>
      <c r="GS6" s="99">
        <v>91.755976916735335</v>
      </c>
      <c r="GT6" s="94">
        <v>92.286716010907398</v>
      </c>
      <c r="GU6" s="94" t="s">
        <v>286</v>
      </c>
      <c r="GV6" s="94" t="s">
        <v>286</v>
      </c>
      <c r="GW6" s="94" t="s">
        <v>286</v>
      </c>
      <c r="GX6" s="99" t="s">
        <v>286</v>
      </c>
      <c r="GY6" s="99" t="s">
        <v>286</v>
      </c>
      <c r="GZ6" s="99" t="s">
        <v>286</v>
      </c>
      <c r="HA6" s="99" t="s">
        <v>286</v>
      </c>
      <c r="HB6" s="99" t="s">
        <v>286</v>
      </c>
      <c r="HC6" s="99" t="s">
        <v>286</v>
      </c>
      <c r="HD6" s="99">
        <v>90.39759939985008</v>
      </c>
      <c r="HE6" s="99">
        <v>93.068002108592481</v>
      </c>
      <c r="HF6" s="99">
        <v>94.67072706509326</v>
      </c>
      <c r="HG6" s="99">
        <v>91.349862258953181</v>
      </c>
      <c r="HH6" s="99">
        <v>93.061337774077231</v>
      </c>
      <c r="HI6" s="99">
        <v>94.126859827721276</v>
      </c>
      <c r="HJ6" s="99">
        <v>72.859025032937751</v>
      </c>
      <c r="HK6" s="99">
        <v>78.767334360554827</v>
      </c>
      <c r="HL6" s="94">
        <v>85.441404233350426</v>
      </c>
      <c r="HM6" s="94">
        <v>73.775292864750014</v>
      </c>
      <c r="HN6" s="94">
        <v>74.75826972010195</v>
      </c>
      <c r="HO6" s="94">
        <v>85.436893203883542</v>
      </c>
      <c r="HP6" s="99">
        <v>77.68161552583274</v>
      </c>
      <c r="HQ6" s="94">
        <v>73.506563085989768</v>
      </c>
      <c r="HR6" s="94">
        <v>81.852315394242936</v>
      </c>
      <c r="HS6" s="94">
        <v>77.941543842118293</v>
      </c>
      <c r="HT6" s="95">
        <v>78.419532685744414</v>
      </c>
      <c r="HU6" s="99">
        <v>83.666540927951743</v>
      </c>
      <c r="HV6" s="93">
        <v>80.033003300329966</v>
      </c>
      <c r="HW6" s="93">
        <v>80.45530260966143</v>
      </c>
      <c r="HX6" s="93">
        <v>85.19245875883729</v>
      </c>
      <c r="HY6" s="93">
        <v>6.1933143301373361</v>
      </c>
      <c r="HZ6" s="93">
        <v>4.8254931714719289</v>
      </c>
      <c r="IA6" s="93">
        <v>3.0271934325295056</v>
      </c>
      <c r="IB6" s="93">
        <v>6.8443051201671805</v>
      </c>
      <c r="IC6" s="93">
        <v>5.7150050352467385</v>
      </c>
      <c r="ID6" s="93">
        <v>5.6504599211563713</v>
      </c>
      <c r="IE6" s="93">
        <v>7.4802144498340626</v>
      </c>
      <c r="IF6" s="93">
        <v>6.2879788639365906</v>
      </c>
      <c r="IG6" s="93">
        <v>5.3475935828876962</v>
      </c>
      <c r="IH6" s="93">
        <v>7.2439024390243896</v>
      </c>
      <c r="II6" s="93">
        <v>6.1530506721819949</v>
      </c>
      <c r="IJ6" s="93">
        <v>6.5843621399176886</v>
      </c>
      <c r="IK6" s="93">
        <v>6.537530266343837</v>
      </c>
      <c r="IL6" s="93">
        <v>5.8631033542405255</v>
      </c>
      <c r="IM6" s="93">
        <v>6.2378922898101639</v>
      </c>
      <c r="IN6" s="93" t="str">
        <f t="shared" si="0"/>
        <v>--</v>
      </c>
      <c r="IO6" s="93" t="str">
        <f t="shared" si="0"/>
        <v>--</v>
      </c>
      <c r="IP6" s="93" t="str">
        <f t="shared" si="0"/>
        <v>--</v>
      </c>
      <c r="IQ6" s="93" t="str">
        <f t="shared" si="0"/>
        <v>--</v>
      </c>
      <c r="IR6" s="93" t="str">
        <f t="shared" si="0"/>
        <v>--</v>
      </c>
      <c r="IS6" s="93" t="str">
        <f t="shared" si="0"/>
        <v>--</v>
      </c>
      <c r="IT6" s="93" t="str">
        <f t="shared" si="0"/>
        <v>--</v>
      </c>
      <c r="IU6" s="93" t="str">
        <f t="shared" si="0"/>
        <v>--</v>
      </c>
      <c r="IV6" s="93" t="str">
        <f t="shared" si="0"/>
        <v>--</v>
      </c>
      <c r="IW6" s="241">
        <v>11984</v>
      </c>
      <c r="IX6" s="242">
        <v>11225</v>
      </c>
      <c r="IY6" s="243">
        <v>3473</v>
      </c>
      <c r="IZ6" s="243">
        <v>3283</v>
      </c>
      <c r="JA6" s="243">
        <v>2096</v>
      </c>
      <c r="JB6" s="243">
        <v>3546</v>
      </c>
      <c r="JC6" s="243">
        <v>3670</v>
      </c>
      <c r="JD6" s="243">
        <v>3030</v>
      </c>
      <c r="JE6" s="243">
        <v>9.3731863029599491</v>
      </c>
      <c r="JF6" s="243">
        <v>8.2974800245851092</v>
      </c>
      <c r="JG6" s="243">
        <v>9.7162097162097094</v>
      </c>
      <c r="JH6" s="243">
        <v>9.8039215686274606</v>
      </c>
      <c r="JI6" s="243">
        <v>8.1931034482758704</v>
      </c>
      <c r="JJ6" s="243">
        <v>10.1565101565101</v>
      </c>
      <c r="JK6" s="243">
        <v>5.7597684515195402</v>
      </c>
      <c r="JL6" s="243">
        <v>5.2825552825552897</v>
      </c>
      <c r="JM6" s="243">
        <v>4.6679499518768104</v>
      </c>
      <c r="JN6" s="243">
        <v>7.4660633484162897</v>
      </c>
      <c r="JO6" s="243">
        <v>4.9875998897768099</v>
      </c>
      <c r="JP6" s="243">
        <v>4.8236859614105096</v>
      </c>
      <c r="JQ6" s="243">
        <v>93.664632374309406</v>
      </c>
      <c r="JR6" s="243">
        <v>94.513715710723304</v>
      </c>
      <c r="JS6" s="243">
        <v>96.001950268161906</v>
      </c>
      <c r="JT6" s="243">
        <v>94.084186575654201</v>
      </c>
      <c r="JU6" s="243">
        <v>94.6344175701974</v>
      </c>
      <c r="JV6" s="243">
        <v>95.658027600134602</v>
      </c>
      <c r="JW6" s="243">
        <v>90.347039953339106</v>
      </c>
      <c r="JX6" s="243">
        <v>90.571339369341203</v>
      </c>
      <c r="JY6" s="243">
        <v>91.796874999999901</v>
      </c>
      <c r="JZ6" s="243">
        <v>91.348890153670993</v>
      </c>
      <c r="KA6" s="243">
        <v>91.443701226309898</v>
      </c>
      <c r="KB6" s="243">
        <v>93.901617250673795</v>
      </c>
      <c r="KC6" s="243">
        <v>93.257443082311696</v>
      </c>
      <c r="KD6" s="243">
        <v>95.281250000000099</v>
      </c>
      <c r="KE6" s="243">
        <v>94.682926829268297</v>
      </c>
      <c r="KF6" s="243">
        <v>95.130979498860995</v>
      </c>
      <c r="KG6" s="243">
        <v>96.045669729880402</v>
      </c>
      <c r="KH6" s="243">
        <v>96.559865092748694</v>
      </c>
      <c r="KI6" s="220">
        <v>3132</v>
      </c>
      <c r="KJ6" s="220">
        <v>979</v>
      </c>
      <c r="KK6" s="99" t="str">
        <f t="shared" si="1"/>
        <v>--</v>
      </c>
      <c r="KL6" s="99" t="str">
        <f t="shared" si="1"/>
        <v>--</v>
      </c>
      <c r="KM6" s="220">
        <v>12.520325203252</v>
      </c>
      <c r="KN6" s="220">
        <v>16.477857878475799</v>
      </c>
      <c r="KO6" s="220">
        <v>93.385982230996902</v>
      </c>
      <c r="KP6" s="220">
        <v>94.208893485005007</v>
      </c>
      <c r="KQ6" s="220">
        <v>92.694214876033101</v>
      </c>
      <c r="KR6" s="220">
        <v>93.595041322314003</v>
      </c>
      <c r="KS6" s="220">
        <v>89.026017344896701</v>
      </c>
      <c r="KT6" s="220">
        <v>90.579710144927503</v>
      </c>
      <c r="KV6" s="379">
        <v>14106</v>
      </c>
      <c r="KW6" s="380">
        <v>4124</v>
      </c>
      <c r="KX6" s="381">
        <v>4050</v>
      </c>
      <c r="KY6" s="381">
        <v>3544</v>
      </c>
      <c r="KZ6" s="381">
        <v>2388</v>
      </c>
      <c r="LA6" s="378" t="str">
        <f t="shared" ref="LA6:LD69" si="2">"--"</f>
        <v>--</v>
      </c>
      <c r="LB6" s="381">
        <v>69.466584917228701</v>
      </c>
      <c r="LC6" s="381">
        <v>73.497536945812897</v>
      </c>
      <c r="LD6" s="381">
        <v>68.177240684793645</v>
      </c>
      <c r="LE6" s="378" t="str">
        <f t="shared" ref="LE6:LH69" si="3">"--"</f>
        <v>--</v>
      </c>
      <c r="LF6" s="381">
        <v>70.422934998580629</v>
      </c>
      <c r="LG6" s="381">
        <v>73.020954598370082</v>
      </c>
      <c r="LH6" s="381">
        <v>70.017391304347726</v>
      </c>
      <c r="LI6" s="378" t="str">
        <f t="shared" ref="LI6:LM69" si="4">"--"</f>
        <v>--</v>
      </c>
      <c r="LJ6" s="381">
        <v>66.782522343594835</v>
      </c>
      <c r="LK6" s="381">
        <v>69.278818852924715</v>
      </c>
      <c r="LL6" s="381">
        <v>66.708648194794165</v>
      </c>
      <c r="LM6" s="380">
        <v>85.562048814025431</v>
      </c>
      <c r="LN6" s="381">
        <v>67.660956881275951</v>
      </c>
      <c r="LO6" s="381">
        <v>62.579415501905927</v>
      </c>
      <c r="LP6" s="381">
        <v>62.895256916996082</v>
      </c>
      <c r="LQ6" s="381">
        <v>83.40292275574123</v>
      </c>
      <c r="LR6" s="381">
        <v>68.857634902410851</v>
      </c>
      <c r="LS6" s="381">
        <v>61.568848758465137</v>
      </c>
      <c r="LT6" s="381">
        <v>66.109785202863847</v>
      </c>
      <c r="LU6" s="381">
        <v>77.01207243460739</v>
      </c>
      <c r="LV6" s="381">
        <v>61.50743634988666</v>
      </c>
      <c r="LW6" s="381">
        <v>58.323598130841212</v>
      </c>
      <c r="LX6" s="381">
        <v>63.648351648351614</v>
      </c>
      <c r="LY6" s="380">
        <v>86.996274974601832</v>
      </c>
      <c r="LZ6" s="381">
        <v>76.660735468564738</v>
      </c>
      <c r="MA6" s="381">
        <v>80.101716465352737</v>
      </c>
      <c r="MB6" s="381">
        <v>78.265155248891091</v>
      </c>
      <c r="MC6" s="381">
        <v>83.195876288659719</v>
      </c>
      <c r="MD6" s="381">
        <v>74.365554605075744</v>
      </c>
      <c r="ME6" s="381">
        <v>80.600786075238645</v>
      </c>
      <c r="MF6" s="381">
        <v>80.108621860149299</v>
      </c>
      <c r="MG6" s="381">
        <v>78.89109895574336</v>
      </c>
      <c r="MH6" s="381">
        <v>68.197791164658369</v>
      </c>
      <c r="MI6" s="381">
        <v>72.486155639754998</v>
      </c>
      <c r="MJ6" s="381">
        <v>75.692307692307708</v>
      </c>
      <c r="MK6" s="380">
        <v>92.184418145956528</v>
      </c>
      <c r="ML6" s="381">
        <v>93.562124248497</v>
      </c>
      <c r="MM6" s="381">
        <v>94.525334886429633</v>
      </c>
      <c r="MN6" s="381">
        <v>94.54465464144306</v>
      </c>
      <c r="MO6" s="380">
        <v>89.171817058096281</v>
      </c>
      <c r="MP6" s="381">
        <v>88.459608630205437</v>
      </c>
      <c r="MQ6" s="381">
        <v>86.964129483814588</v>
      </c>
      <c r="MR6" s="381">
        <v>88.771466314398992</v>
      </c>
      <c r="MS6" s="380">
        <v>91.806930693069432</v>
      </c>
      <c r="MT6" s="381">
        <v>95.963900726999157</v>
      </c>
      <c r="MU6" s="381">
        <v>95.491564863292695</v>
      </c>
      <c r="MV6" s="381">
        <v>96.437994722955182</v>
      </c>
      <c r="MW6" s="380">
        <v>96.757114493713104</v>
      </c>
      <c r="MX6" s="381">
        <v>96.23687281213509</v>
      </c>
      <c r="MY6" s="381">
        <v>96.64891951143133</v>
      </c>
      <c r="MZ6" s="381">
        <v>96.673189823874907</v>
      </c>
      <c r="NA6" s="381">
        <v>97.098445595854898</v>
      </c>
      <c r="NB6" s="381">
        <v>97.550555397322881</v>
      </c>
      <c r="NC6" s="381">
        <v>96.932515337423354</v>
      </c>
      <c r="ND6" s="381">
        <v>97.331982438365543</v>
      </c>
      <c r="NE6" s="381">
        <v>96.24227441285521</v>
      </c>
      <c r="NF6" s="381">
        <v>96.865596790370986</v>
      </c>
      <c r="NG6" s="381">
        <v>96.506550218340578</v>
      </c>
      <c r="NH6" s="381">
        <v>97.313958608542293</v>
      </c>
    </row>
    <row r="7" spans="1:373" x14ac:dyDescent="0.25">
      <c r="A7" s="93">
        <v>3</v>
      </c>
      <c r="B7" s="93" t="s">
        <v>4</v>
      </c>
      <c r="C7" s="104">
        <v>920</v>
      </c>
      <c r="D7" s="104">
        <v>936</v>
      </c>
      <c r="E7" s="104">
        <v>864</v>
      </c>
      <c r="F7" s="104">
        <v>808</v>
      </c>
      <c r="G7" s="104">
        <v>660</v>
      </c>
      <c r="H7" s="104">
        <v>329</v>
      </c>
      <c r="I7" s="104">
        <v>355</v>
      </c>
      <c r="J7" s="104">
        <v>236</v>
      </c>
      <c r="K7" s="104">
        <v>365</v>
      </c>
      <c r="L7" s="104">
        <v>343</v>
      </c>
      <c r="M7" s="103">
        <v>228</v>
      </c>
      <c r="N7" s="103">
        <v>291</v>
      </c>
      <c r="O7" s="103">
        <v>311</v>
      </c>
      <c r="P7" s="103">
        <v>262</v>
      </c>
      <c r="Q7" s="103">
        <v>300</v>
      </c>
      <c r="R7" s="103">
        <v>306</v>
      </c>
      <c r="S7" s="103">
        <v>202</v>
      </c>
      <c r="T7" s="103">
        <v>218</v>
      </c>
      <c r="U7" s="103">
        <v>237</v>
      </c>
      <c r="V7" s="103">
        <v>205</v>
      </c>
      <c r="W7" s="99">
        <v>77.846153846153811</v>
      </c>
      <c r="X7" s="99">
        <v>74.64788732394365</v>
      </c>
      <c r="Y7" s="99">
        <v>69.915254237288167</v>
      </c>
      <c r="Z7" s="99">
        <v>84.550561797752749</v>
      </c>
      <c r="AA7" s="99">
        <v>80.645161290322534</v>
      </c>
      <c r="AB7" s="99">
        <v>79.735682819383229</v>
      </c>
      <c r="AC7" s="99">
        <v>87.412587412587428</v>
      </c>
      <c r="AD7" s="99">
        <v>81.758957654723076</v>
      </c>
      <c r="AE7" s="99">
        <v>76.245210727969337</v>
      </c>
      <c r="AF7" s="99" t="s">
        <v>286</v>
      </c>
      <c r="AG7" s="99">
        <v>91.126279863481258</v>
      </c>
      <c r="AH7" s="99">
        <v>75.500000000000043</v>
      </c>
      <c r="AI7" s="99" t="s">
        <v>286</v>
      </c>
      <c r="AJ7" s="99">
        <v>87.606837606837644</v>
      </c>
      <c r="AK7" s="99">
        <v>91.584158415841586</v>
      </c>
      <c r="AL7" s="99">
        <v>16.307692307692299</v>
      </c>
      <c r="AM7" s="99">
        <v>15.254237288135599</v>
      </c>
      <c r="AN7" s="99">
        <v>38.983050847457619</v>
      </c>
      <c r="AO7" s="99">
        <v>12.813370473537612</v>
      </c>
      <c r="AP7" s="99">
        <v>21.40762463343107</v>
      </c>
      <c r="AQ7" s="99">
        <v>58.771929824561383</v>
      </c>
      <c r="AR7" s="99">
        <v>18.661971830985927</v>
      </c>
      <c r="AS7" s="99">
        <v>25.080385852090032</v>
      </c>
      <c r="AT7" s="99">
        <v>41.984732824427439</v>
      </c>
      <c r="AU7" s="99">
        <v>15</v>
      </c>
      <c r="AV7" s="99">
        <v>20</v>
      </c>
      <c r="AW7" s="99">
        <v>36.000000000000021</v>
      </c>
      <c r="AX7" s="102">
        <v>27.884615384615383</v>
      </c>
      <c r="AY7" s="102">
        <v>23.728813559322035</v>
      </c>
      <c r="AZ7" s="102">
        <v>26.108374384236466</v>
      </c>
      <c r="BA7" s="102" t="s">
        <v>286</v>
      </c>
      <c r="BB7" s="99" t="s">
        <v>286</v>
      </c>
      <c r="BC7" s="102" t="s">
        <v>286</v>
      </c>
      <c r="BD7" s="102" t="s">
        <v>286</v>
      </c>
      <c r="BE7" s="102" t="s">
        <v>286</v>
      </c>
      <c r="BF7" s="102" t="s">
        <v>286</v>
      </c>
      <c r="BG7" s="99" t="s">
        <v>286</v>
      </c>
      <c r="BH7" s="94" t="s">
        <v>286</v>
      </c>
      <c r="BI7" s="94" t="s">
        <v>286</v>
      </c>
      <c r="BJ7" s="94">
        <v>42</v>
      </c>
      <c r="BK7" s="94">
        <v>51</v>
      </c>
      <c r="BL7" s="99">
        <v>31.155778894472352</v>
      </c>
      <c r="BM7" s="94">
        <v>46.113989637305686</v>
      </c>
      <c r="BN7" s="93">
        <v>50.434782608695656</v>
      </c>
      <c r="BO7" s="93">
        <v>40.101522842639625</v>
      </c>
      <c r="BP7" s="93">
        <v>7.6190476190476248</v>
      </c>
      <c r="BQ7" s="99">
        <v>7.5144508670520196</v>
      </c>
      <c r="BR7" s="94">
        <v>48.275862068965516</v>
      </c>
      <c r="BS7" s="94">
        <v>10.495626822157439</v>
      </c>
      <c r="BT7" s="94">
        <v>15.361445783132529</v>
      </c>
      <c r="BU7" s="99">
        <v>51.101321585903079</v>
      </c>
      <c r="BV7" s="94">
        <v>2.5270758122743708</v>
      </c>
      <c r="BW7" s="94">
        <v>10.47297297297297</v>
      </c>
      <c r="BX7" s="94">
        <v>35.177865612648226</v>
      </c>
      <c r="BY7" s="99">
        <v>6.8100358422939058</v>
      </c>
      <c r="BZ7" s="94">
        <v>11.262798634812293</v>
      </c>
      <c r="CA7" s="94">
        <v>42.713567839195996</v>
      </c>
      <c r="CB7" s="94">
        <v>2.4271844660194173</v>
      </c>
      <c r="CC7" s="99">
        <v>11.160714285714283</v>
      </c>
      <c r="CD7" s="94">
        <v>31.472081218274106</v>
      </c>
      <c r="CE7" s="94">
        <v>19.375000000000018</v>
      </c>
      <c r="CF7" s="94">
        <v>17.2316384180791</v>
      </c>
      <c r="CG7" s="99">
        <v>17.021276595744677</v>
      </c>
      <c r="CH7" s="94">
        <v>18.941504178272975</v>
      </c>
      <c r="CI7" s="94">
        <v>20.882352941176482</v>
      </c>
      <c r="CJ7" s="94">
        <v>19.823788546255503</v>
      </c>
      <c r="CK7" s="94">
        <v>15.625000000000005</v>
      </c>
      <c r="CL7" s="94">
        <v>21.172638436482085</v>
      </c>
      <c r="CM7" s="94">
        <v>18.604651162790706</v>
      </c>
      <c r="CN7" s="94">
        <v>16.43356643356644</v>
      </c>
      <c r="CO7" s="94">
        <v>27.364864864864856</v>
      </c>
      <c r="CP7" s="99">
        <v>23</v>
      </c>
      <c r="CQ7" s="94">
        <v>19.248826291079816</v>
      </c>
      <c r="CR7" s="94">
        <v>25.217391304347835</v>
      </c>
      <c r="CS7" s="93">
        <v>31.343283582089583</v>
      </c>
      <c r="CT7" s="93">
        <v>12.65822784810126</v>
      </c>
      <c r="CU7" s="99">
        <v>5.6657223796033991</v>
      </c>
      <c r="CV7" s="94">
        <v>8.0851063829787222</v>
      </c>
      <c r="CW7" s="94">
        <v>23.863636363636356</v>
      </c>
      <c r="CX7" s="93">
        <v>5.917159763313613</v>
      </c>
      <c r="CY7" s="93">
        <v>6.2780269058295985</v>
      </c>
      <c r="CZ7" s="99">
        <v>17.314487632508829</v>
      </c>
      <c r="DA7" s="94">
        <v>9.2105263157894726</v>
      </c>
      <c r="DB7" s="94">
        <v>4.6875000000000027</v>
      </c>
      <c r="DC7" s="93">
        <v>15.248226950354606</v>
      </c>
      <c r="DD7" s="93">
        <v>13.265306122448978</v>
      </c>
      <c r="DE7" s="99">
        <v>9.7938144329896826</v>
      </c>
      <c r="DF7" s="94">
        <v>18.660287081339717</v>
      </c>
      <c r="DG7" s="94">
        <v>12.444444444444438</v>
      </c>
      <c r="DH7" s="93">
        <v>9.137055837563457</v>
      </c>
      <c r="DI7" s="93">
        <v>38.244514106583061</v>
      </c>
      <c r="DJ7" s="99">
        <v>38.983050847457655</v>
      </c>
      <c r="DK7" s="94">
        <v>36.595744680851062</v>
      </c>
      <c r="DL7" s="94">
        <v>36.871508379888276</v>
      </c>
      <c r="DM7" s="94">
        <v>43.067846607669622</v>
      </c>
      <c r="DN7" s="94">
        <v>32.888888888888907</v>
      </c>
      <c r="DO7" s="99">
        <v>28.421052631578956</v>
      </c>
      <c r="DP7" s="94">
        <v>42.483660130718953</v>
      </c>
      <c r="DQ7" s="94">
        <v>39.688715953307408</v>
      </c>
      <c r="DR7" s="94">
        <v>36.971830985915489</v>
      </c>
      <c r="DS7" s="94">
        <v>46.440677966101674</v>
      </c>
      <c r="DT7" s="99">
        <v>36.040609137055874</v>
      </c>
      <c r="DU7" s="101">
        <v>27.962085308056874</v>
      </c>
      <c r="DV7" s="101">
        <v>48.471615720524021</v>
      </c>
      <c r="DW7" s="93">
        <v>48.241206030150757</v>
      </c>
      <c r="DX7" s="101" t="s">
        <v>286</v>
      </c>
      <c r="DY7" s="99" t="s">
        <v>286</v>
      </c>
      <c r="DZ7" s="99" t="s">
        <v>286</v>
      </c>
      <c r="EA7" s="99" t="s">
        <v>286</v>
      </c>
      <c r="EB7" s="99" t="s">
        <v>286</v>
      </c>
      <c r="EC7" s="99" t="s">
        <v>286</v>
      </c>
      <c r="ED7" s="99" t="s">
        <v>286</v>
      </c>
      <c r="EE7" s="99" t="s">
        <v>286</v>
      </c>
      <c r="EF7" s="99" t="s">
        <v>286</v>
      </c>
      <c r="EG7" s="99">
        <v>8</v>
      </c>
      <c r="EH7" s="99">
        <v>4</v>
      </c>
      <c r="EI7" s="99">
        <v>2.487562189054727</v>
      </c>
      <c r="EJ7" s="99">
        <v>10.328638497652591</v>
      </c>
      <c r="EK7" s="99">
        <v>5.0632911392405058</v>
      </c>
      <c r="EL7" s="94">
        <v>1.951219512195123</v>
      </c>
      <c r="EM7" s="94">
        <v>61.70886075949366</v>
      </c>
      <c r="EN7" s="94">
        <v>36.827195467422094</v>
      </c>
      <c r="EO7" s="94">
        <v>47.659574468085111</v>
      </c>
      <c r="EP7" s="99">
        <v>65.616045845272225</v>
      </c>
      <c r="EQ7" s="94">
        <v>39.766081871345001</v>
      </c>
      <c r="ER7" s="94">
        <v>38.325991189427342</v>
      </c>
      <c r="ES7" s="94">
        <v>68.100358422939109</v>
      </c>
      <c r="ET7" s="94">
        <v>31.612903225806445</v>
      </c>
      <c r="EU7" s="99">
        <v>43.023255813953512</v>
      </c>
      <c r="EV7" s="94">
        <v>67.272727272727209</v>
      </c>
      <c r="EW7" s="94">
        <v>38.907849829351562</v>
      </c>
      <c r="EX7" s="94">
        <v>48.241206030150778</v>
      </c>
      <c r="EY7" s="94">
        <v>61.764705882352942</v>
      </c>
      <c r="EZ7" s="99">
        <v>48.695652173913018</v>
      </c>
      <c r="FA7" s="94">
        <v>51.980198019801975</v>
      </c>
      <c r="FB7" s="94">
        <v>81.931464174454831</v>
      </c>
      <c r="FC7" s="94">
        <v>64.406779661016941</v>
      </c>
      <c r="FD7" s="94">
        <v>65.957446808510639</v>
      </c>
      <c r="FE7" s="99">
        <v>87.818696883852738</v>
      </c>
      <c r="FF7" s="94">
        <v>63.716814159292099</v>
      </c>
      <c r="FG7" s="94">
        <v>65.638766519823761</v>
      </c>
      <c r="FH7" s="94">
        <v>84.507042253521206</v>
      </c>
      <c r="FI7" s="94">
        <v>63.430420711974094</v>
      </c>
      <c r="FJ7" s="99">
        <v>65.891472868217051</v>
      </c>
      <c r="FK7" s="94">
        <v>88.33922261484102</v>
      </c>
      <c r="FL7" s="94">
        <v>75.000000000000028</v>
      </c>
      <c r="FM7" s="94">
        <v>69.849246231155774</v>
      </c>
      <c r="FN7" s="94">
        <v>85.308056872037938</v>
      </c>
      <c r="FO7" s="99">
        <v>78.354978354978385</v>
      </c>
      <c r="FP7" s="94">
        <v>72.277227722772281</v>
      </c>
      <c r="FQ7" s="94">
        <v>91.950464396284872</v>
      </c>
      <c r="FR7" s="94">
        <v>98.305084745762784</v>
      </c>
      <c r="FS7" s="94">
        <v>98.728813559322063</v>
      </c>
      <c r="FT7" s="99">
        <v>92.83746556473838</v>
      </c>
      <c r="FU7" s="94">
        <v>90.643274853801159</v>
      </c>
      <c r="FV7" s="94">
        <v>96.929824561403464</v>
      </c>
      <c r="FW7" s="94">
        <v>91.349480968858131</v>
      </c>
      <c r="FX7" s="94">
        <v>91.909385113268627</v>
      </c>
      <c r="FY7" s="99">
        <v>96.093749999999943</v>
      </c>
      <c r="FZ7" s="94">
        <v>95.818815331010484</v>
      </c>
      <c r="GA7" s="94">
        <v>96</v>
      </c>
      <c r="GB7" s="94">
        <v>95.959595959595916</v>
      </c>
      <c r="GC7" s="94">
        <v>96.713615023474176</v>
      </c>
      <c r="GD7" s="99">
        <v>94.827586206896498</v>
      </c>
      <c r="GE7" s="94">
        <v>95.121951219512241</v>
      </c>
      <c r="GF7" s="94">
        <v>89.622641509433947</v>
      </c>
      <c r="GG7" s="94">
        <v>94.586894586894616</v>
      </c>
      <c r="GH7" s="94">
        <v>96.566523605150195</v>
      </c>
      <c r="GI7" s="99">
        <v>90.109890109890088</v>
      </c>
      <c r="GJ7" s="94">
        <v>86.257309941520504</v>
      </c>
      <c r="GK7" s="94">
        <v>93.392070484581524</v>
      </c>
      <c r="GL7" s="94">
        <v>87.63250883392223</v>
      </c>
      <c r="GM7" s="100">
        <v>89.285714285714349</v>
      </c>
      <c r="GN7" s="99">
        <v>92.968749999999957</v>
      </c>
      <c r="GO7" s="94">
        <v>94.4444444444444</v>
      </c>
      <c r="GP7" s="94">
        <v>91</v>
      </c>
      <c r="GQ7" s="94">
        <v>92.929292929292956</v>
      </c>
      <c r="GR7" s="94">
        <v>93.396226415094389</v>
      </c>
      <c r="GS7" s="99">
        <v>93.103448275862064</v>
      </c>
      <c r="GT7" s="94">
        <v>93.069306930693116</v>
      </c>
      <c r="GU7" s="94" t="s">
        <v>286</v>
      </c>
      <c r="GV7" s="94" t="s">
        <v>286</v>
      </c>
      <c r="GW7" s="94" t="s">
        <v>286</v>
      </c>
      <c r="GX7" s="99" t="s">
        <v>286</v>
      </c>
      <c r="GY7" s="99" t="s">
        <v>286</v>
      </c>
      <c r="GZ7" s="99" t="s">
        <v>286</v>
      </c>
      <c r="HA7" s="99" t="s">
        <v>286</v>
      </c>
      <c r="HB7" s="99" t="s">
        <v>286</v>
      </c>
      <c r="HC7" s="99" t="s">
        <v>286</v>
      </c>
      <c r="HD7" s="99">
        <v>90.391459074733149</v>
      </c>
      <c r="HE7" s="99">
        <v>96.258503401360485</v>
      </c>
      <c r="HF7" s="99">
        <v>94.358974358974365</v>
      </c>
      <c r="HG7" s="99">
        <v>94.312796208530798</v>
      </c>
      <c r="HH7" s="99">
        <v>92.20779220779221</v>
      </c>
      <c r="HI7" s="99">
        <v>96.039603960396079</v>
      </c>
      <c r="HJ7" s="99">
        <v>74.143302180685509</v>
      </c>
      <c r="HK7" s="99">
        <v>87.749287749287703</v>
      </c>
      <c r="HL7" s="94">
        <v>97.033898305084705</v>
      </c>
      <c r="HM7" s="94">
        <v>76.388888888888857</v>
      </c>
      <c r="HN7" s="94">
        <v>81.81818181818187</v>
      </c>
      <c r="HO7" s="94">
        <v>93.362831858407048</v>
      </c>
      <c r="HP7" s="99">
        <v>74.377224199288335</v>
      </c>
      <c r="HQ7" s="94">
        <v>81.372549019607817</v>
      </c>
      <c r="HR7" s="94">
        <v>86.614173228346431</v>
      </c>
      <c r="HS7" s="94">
        <v>81</v>
      </c>
      <c r="HT7" s="95">
        <v>85</v>
      </c>
      <c r="HU7" s="99">
        <v>88.717948717948744</v>
      </c>
      <c r="HV7" s="99">
        <v>83.980582524271853</v>
      </c>
      <c r="HW7" s="99">
        <v>86.956521739130451</v>
      </c>
      <c r="HX7" s="99">
        <v>83.823529411764753</v>
      </c>
      <c r="HY7" s="99">
        <v>7.6923076923076916</v>
      </c>
      <c r="HZ7" s="99">
        <v>3.1073446327683629</v>
      </c>
      <c r="IA7" s="99">
        <v>2.1276595744680864</v>
      </c>
      <c r="IB7" s="99">
        <v>8.8642659279778275</v>
      </c>
      <c r="IC7" s="99">
        <v>6.432748538011694</v>
      </c>
      <c r="ID7" s="99">
        <v>7.4889867841409661</v>
      </c>
      <c r="IE7" s="99">
        <v>5.555555555555558</v>
      </c>
      <c r="IF7" s="99">
        <v>4.8543689320388328</v>
      </c>
      <c r="IG7" s="99">
        <v>6.9498069498069537</v>
      </c>
      <c r="IH7" s="99">
        <v>4.1379310344827607</v>
      </c>
      <c r="II7" s="99">
        <v>4.3624161073825478</v>
      </c>
      <c r="IJ7" s="99">
        <v>6.9651741293532359</v>
      </c>
      <c r="IK7" s="99">
        <v>6.0185185185185217</v>
      </c>
      <c r="IL7" s="99">
        <v>6.7796610169491514</v>
      </c>
      <c r="IM7" s="99">
        <v>2.9411764705882355</v>
      </c>
      <c r="IN7" s="99" t="str">
        <f t="shared" si="0"/>
        <v>--</v>
      </c>
      <c r="IO7" s="99" t="str">
        <f t="shared" si="0"/>
        <v>--</v>
      </c>
      <c r="IP7" s="99" t="str">
        <f t="shared" si="0"/>
        <v>--</v>
      </c>
      <c r="IQ7" s="99" t="str">
        <f t="shared" si="0"/>
        <v>--</v>
      </c>
      <c r="IR7" s="99" t="str">
        <f t="shared" si="0"/>
        <v>--</v>
      </c>
      <c r="IS7" s="93" t="str">
        <f t="shared" si="0"/>
        <v>--</v>
      </c>
      <c r="IT7" s="93" t="str">
        <f t="shared" si="0"/>
        <v>--</v>
      </c>
      <c r="IU7" s="93" t="str">
        <f t="shared" si="0"/>
        <v>--</v>
      </c>
      <c r="IV7" s="93" t="str">
        <f t="shared" si="0"/>
        <v>--</v>
      </c>
      <c r="IW7" s="241">
        <v>837</v>
      </c>
      <c r="IX7" s="242">
        <v>1014</v>
      </c>
      <c r="IY7" s="243">
        <v>225</v>
      </c>
      <c r="IZ7" s="243">
        <v>292</v>
      </c>
      <c r="JA7" s="243">
        <v>234</v>
      </c>
      <c r="JB7" s="243">
        <v>268</v>
      </c>
      <c r="JC7" s="243">
        <v>257</v>
      </c>
      <c r="JD7" s="243">
        <v>226</v>
      </c>
      <c r="JE7" s="243">
        <v>9.8214285714285694</v>
      </c>
      <c r="JF7" s="243">
        <v>8.2474226804123703</v>
      </c>
      <c r="JG7" s="243">
        <v>10.8225108225108</v>
      </c>
      <c r="JH7" s="243">
        <v>11.610486891385801</v>
      </c>
      <c r="JI7" s="243">
        <v>11.673151750972799</v>
      </c>
      <c r="JJ7" s="243">
        <v>12.4444444444444</v>
      </c>
      <c r="JK7" s="243">
        <v>7.2398190045248896</v>
      </c>
      <c r="JL7" s="243">
        <v>4.46735395189003</v>
      </c>
      <c r="JM7" s="243">
        <v>5.15021459227468</v>
      </c>
      <c r="JN7" s="243">
        <v>7.8358208955223896</v>
      </c>
      <c r="JO7" s="243">
        <v>3.5019455252918301</v>
      </c>
      <c r="JP7" s="243">
        <v>5.8035714285714297</v>
      </c>
      <c r="JQ7" s="243">
        <v>96.860986547085204</v>
      </c>
      <c r="JR7" s="243">
        <v>96.853146853146896</v>
      </c>
      <c r="JS7" s="243">
        <v>96.536796536796501</v>
      </c>
      <c r="JT7" s="243">
        <v>97.378277153558102</v>
      </c>
      <c r="JU7" s="243">
        <v>98.046875000000099</v>
      </c>
      <c r="JV7" s="243">
        <v>97.321428571428598</v>
      </c>
      <c r="JW7" s="243">
        <v>95.022624434389201</v>
      </c>
      <c r="JX7" s="243">
        <v>91.549295774647902</v>
      </c>
      <c r="JY7" s="243">
        <v>95.670995670995794</v>
      </c>
      <c r="JZ7" s="243">
        <v>94.402985074626898</v>
      </c>
      <c r="KA7" s="243">
        <v>94.140625</v>
      </c>
      <c r="KB7" s="243">
        <v>93.75</v>
      </c>
      <c r="KC7" s="243">
        <v>97.747747747747695</v>
      </c>
      <c r="KD7" s="243">
        <v>95.774647887323994</v>
      </c>
      <c r="KE7" s="243">
        <v>98.260869565217405</v>
      </c>
      <c r="KF7" s="243">
        <v>96.254681647940004</v>
      </c>
      <c r="KG7" s="243">
        <v>98.046875000000099</v>
      </c>
      <c r="KH7" s="243">
        <v>98.214285714285793</v>
      </c>
      <c r="KI7" s="220">
        <v>86</v>
      </c>
      <c r="KJ7" s="220">
        <v>263</v>
      </c>
      <c r="KK7" s="99" t="str">
        <f t="shared" si="1"/>
        <v>--</v>
      </c>
      <c r="KL7" s="99" t="str">
        <f t="shared" si="1"/>
        <v>--</v>
      </c>
      <c r="KM7" s="220">
        <v>8.1395348837209305</v>
      </c>
      <c r="KN7" s="220">
        <v>7.6335877862595396</v>
      </c>
      <c r="KO7" s="220">
        <v>93.023255813953497</v>
      </c>
      <c r="KP7" s="220">
        <v>95.019157088122597</v>
      </c>
      <c r="KQ7" s="220">
        <v>90.697674418604706</v>
      </c>
      <c r="KR7" s="220">
        <v>93.436293436293397</v>
      </c>
      <c r="KS7" s="220">
        <v>93.023255813953497</v>
      </c>
      <c r="KT7" s="220">
        <v>92.664092664092607</v>
      </c>
      <c r="KV7" s="379">
        <v>1042</v>
      </c>
      <c r="KW7" s="380">
        <v>210</v>
      </c>
      <c r="KX7" s="381">
        <v>290</v>
      </c>
      <c r="KY7" s="381">
        <v>303</v>
      </c>
      <c r="KZ7" s="381">
        <v>239</v>
      </c>
      <c r="LA7" s="378" t="str">
        <f t="shared" si="2"/>
        <v>--</v>
      </c>
      <c r="LB7" s="381">
        <v>60.747663551401871</v>
      </c>
      <c r="LC7" s="381">
        <v>61.538461538461526</v>
      </c>
      <c r="LD7" s="381">
        <v>61.946902654867252</v>
      </c>
      <c r="LE7" s="378" t="str">
        <f t="shared" si="3"/>
        <v>--</v>
      </c>
      <c r="LF7" s="381">
        <v>59.022556390977456</v>
      </c>
      <c r="LG7" s="381">
        <v>63.385826771653498</v>
      </c>
      <c r="LH7" s="381">
        <v>60.986547085201792</v>
      </c>
      <c r="LI7" s="378" t="str">
        <f t="shared" si="4"/>
        <v>--</v>
      </c>
      <c r="LJ7" s="381">
        <v>62.413793103448306</v>
      </c>
      <c r="LK7" s="381">
        <v>45.36423841059608</v>
      </c>
      <c r="LL7" s="381">
        <v>57.563025210084028</v>
      </c>
      <c r="LM7" s="380">
        <v>86.04651162790698</v>
      </c>
      <c r="LN7" s="381">
        <v>78.995433789954319</v>
      </c>
      <c r="LO7" s="381">
        <v>70.671378091872796</v>
      </c>
      <c r="LP7" s="381">
        <v>70.484581497797379</v>
      </c>
      <c r="LQ7" s="381">
        <v>80.076628352490431</v>
      </c>
      <c r="LR7" s="381">
        <v>65.151515151515127</v>
      </c>
      <c r="LS7" s="381">
        <v>62.992125984251942</v>
      </c>
      <c r="LT7" s="381">
        <v>62.331838565022409</v>
      </c>
      <c r="LU7" s="381">
        <v>86.294416243654823</v>
      </c>
      <c r="LV7" s="381">
        <v>63.888888888888957</v>
      </c>
      <c r="LW7" s="381">
        <v>66.220735785953167</v>
      </c>
      <c r="LX7" s="381">
        <v>65.384615384615387</v>
      </c>
      <c r="LY7" s="380">
        <v>82.558139534883708</v>
      </c>
      <c r="LZ7" s="381">
        <v>80.365296803652953</v>
      </c>
      <c r="MA7" s="381">
        <v>84.375</v>
      </c>
      <c r="MB7" s="381">
        <v>80.701754385964861</v>
      </c>
      <c r="MC7" s="381">
        <v>83.908045977011582</v>
      </c>
      <c r="MD7" s="381">
        <v>74.906367041198479</v>
      </c>
      <c r="ME7" s="381">
        <v>80.155642023346346</v>
      </c>
      <c r="MF7" s="381">
        <v>73.094170403587512</v>
      </c>
      <c r="MG7" s="381">
        <v>81.773399014778406</v>
      </c>
      <c r="MH7" s="381">
        <v>71.626297577854743</v>
      </c>
      <c r="MI7" s="381">
        <v>74.581939799331067</v>
      </c>
      <c r="MJ7" s="381">
        <v>75.213675213675231</v>
      </c>
      <c r="MK7" s="380">
        <v>94.17475728155344</v>
      </c>
      <c r="ML7" s="381">
        <v>95.486111111111072</v>
      </c>
      <c r="MM7" s="381">
        <v>93.311036789297631</v>
      </c>
      <c r="MN7" s="381">
        <v>97.854077253218833</v>
      </c>
      <c r="MO7" s="380">
        <v>94.202898550724726</v>
      </c>
      <c r="MP7" s="381">
        <v>87.847222222222157</v>
      </c>
      <c r="MQ7" s="381">
        <v>85.185185185185162</v>
      </c>
      <c r="MR7" s="381">
        <v>92.274678111587917</v>
      </c>
      <c r="MS7" s="380">
        <v>89.655172413793096</v>
      </c>
      <c r="MT7" s="381">
        <v>97.5694444444444</v>
      </c>
      <c r="MU7" s="381">
        <v>97.979797979797979</v>
      </c>
      <c r="MV7" s="381">
        <v>98.283261802575097</v>
      </c>
      <c r="MW7" s="380">
        <v>97.674418604651194</v>
      </c>
      <c r="MX7" s="381">
        <v>97.75784753363223</v>
      </c>
      <c r="MY7" s="381">
        <v>95.818815331010413</v>
      </c>
      <c r="MZ7" s="381">
        <v>97.402597402597351</v>
      </c>
      <c r="NA7" s="381">
        <v>96.934865900383144</v>
      </c>
      <c r="NB7" s="381">
        <v>96.629213483146074</v>
      </c>
      <c r="NC7" s="381">
        <v>98.828124999999972</v>
      </c>
      <c r="ND7" s="381">
        <v>95.982142857142833</v>
      </c>
      <c r="NE7" s="381">
        <v>95.215311004784638</v>
      </c>
      <c r="NF7" s="381">
        <v>98.263888888888886</v>
      </c>
      <c r="NG7" s="381">
        <v>96.989966555183969</v>
      </c>
      <c r="NH7" s="381">
        <v>97.424892703862668</v>
      </c>
    </row>
    <row r="8" spans="1:373" x14ac:dyDescent="0.25">
      <c r="A8" s="93">
        <v>4</v>
      </c>
      <c r="B8" s="93" t="s">
        <v>5</v>
      </c>
      <c r="C8" s="104">
        <v>1131</v>
      </c>
      <c r="D8" s="104">
        <v>1151</v>
      </c>
      <c r="E8" s="104">
        <v>1028</v>
      </c>
      <c r="F8" s="104">
        <v>826</v>
      </c>
      <c r="G8" s="104">
        <v>1004</v>
      </c>
      <c r="H8" s="104">
        <v>500</v>
      </c>
      <c r="I8" s="104">
        <v>391</v>
      </c>
      <c r="J8" s="104">
        <v>240</v>
      </c>
      <c r="K8" s="104">
        <v>423</v>
      </c>
      <c r="L8" s="104">
        <v>465</v>
      </c>
      <c r="M8" s="103">
        <v>263</v>
      </c>
      <c r="N8" s="103">
        <v>222</v>
      </c>
      <c r="O8" s="103">
        <v>480</v>
      </c>
      <c r="P8" s="103">
        <v>326</v>
      </c>
      <c r="Q8" s="103">
        <v>189</v>
      </c>
      <c r="R8" s="103">
        <v>415</v>
      </c>
      <c r="S8" s="103">
        <v>222</v>
      </c>
      <c r="T8" s="103">
        <v>340</v>
      </c>
      <c r="U8" s="103">
        <v>431</v>
      </c>
      <c r="V8" s="103">
        <v>233</v>
      </c>
      <c r="W8" s="99">
        <v>85.020242914979775</v>
      </c>
      <c r="X8" s="99">
        <v>78.092783505154586</v>
      </c>
      <c r="Y8" s="99">
        <v>65.966386554621877</v>
      </c>
      <c r="Z8" s="99">
        <v>83.293556085918922</v>
      </c>
      <c r="AA8" s="99">
        <v>79.220779220779193</v>
      </c>
      <c r="AB8" s="99">
        <v>72.307692307692335</v>
      </c>
      <c r="AC8" s="99">
        <v>81.775700934579476</v>
      </c>
      <c r="AD8" s="99">
        <v>77.848101265822805</v>
      </c>
      <c r="AE8" s="99">
        <v>76.160990712074266</v>
      </c>
      <c r="AF8" s="99" t="s">
        <v>286</v>
      </c>
      <c r="AG8" s="99">
        <v>80.000000000000057</v>
      </c>
      <c r="AH8" s="99">
        <v>85.520361990950235</v>
      </c>
      <c r="AI8" s="99" t="s">
        <v>286</v>
      </c>
      <c r="AJ8" s="99">
        <v>84.000000000000014</v>
      </c>
      <c r="AK8" s="99">
        <v>82.173913043478251</v>
      </c>
      <c r="AL8" s="99">
        <v>19.153225806451609</v>
      </c>
      <c r="AM8" s="99">
        <v>26.410256410256419</v>
      </c>
      <c r="AN8" s="99">
        <v>57.32217573221758</v>
      </c>
      <c r="AO8" s="99">
        <v>18.6602870813397</v>
      </c>
      <c r="AP8" s="99">
        <v>22.79569892473117</v>
      </c>
      <c r="AQ8" s="99">
        <v>49.425287356321839</v>
      </c>
      <c r="AR8" s="99">
        <v>33.181818181818166</v>
      </c>
      <c r="AS8" s="99">
        <v>33.682008368200869</v>
      </c>
      <c r="AT8" s="99">
        <v>48.61538461538462</v>
      </c>
      <c r="AU8" s="99">
        <v>33.695652173913054</v>
      </c>
      <c r="AV8" s="99">
        <v>29.512195121951201</v>
      </c>
      <c r="AW8" s="99">
        <v>50</v>
      </c>
      <c r="AX8" s="102">
        <v>18.879056047197636</v>
      </c>
      <c r="AY8" s="102">
        <v>30.444964871194376</v>
      </c>
      <c r="AZ8" s="102">
        <v>41.810344827586235</v>
      </c>
      <c r="BA8" s="102" t="s">
        <v>286</v>
      </c>
      <c r="BB8" s="99" t="s">
        <v>286</v>
      </c>
      <c r="BC8" s="102" t="s">
        <v>286</v>
      </c>
      <c r="BD8" s="102" t="s">
        <v>286</v>
      </c>
      <c r="BE8" s="102" t="s">
        <v>286</v>
      </c>
      <c r="BF8" s="102" t="s">
        <v>286</v>
      </c>
      <c r="BG8" s="99" t="s">
        <v>286</v>
      </c>
      <c r="BH8" s="94" t="s">
        <v>286</v>
      </c>
      <c r="BI8" s="94" t="s">
        <v>286</v>
      </c>
      <c r="BJ8" s="94">
        <v>40.331491712707155</v>
      </c>
      <c r="BK8" s="94">
        <v>38.199513381995118</v>
      </c>
      <c r="BL8" s="99">
        <v>26.818181818181831</v>
      </c>
      <c r="BM8" s="94">
        <v>38.699690402476797</v>
      </c>
      <c r="BN8" s="93">
        <v>38.516746411483275</v>
      </c>
      <c r="BO8" s="93">
        <v>25.333333333333304</v>
      </c>
      <c r="BP8" s="93">
        <v>6.1052631578947398</v>
      </c>
      <c r="BQ8" s="99">
        <v>7.4468085106383004</v>
      </c>
      <c r="BR8" s="94">
        <v>38.461538461538453</v>
      </c>
      <c r="BS8" s="94">
        <v>8.0604534005037767</v>
      </c>
      <c r="BT8" s="94">
        <v>9.3749999999999929</v>
      </c>
      <c r="BU8" s="99">
        <v>55.29411764705884</v>
      </c>
      <c r="BV8" s="94">
        <v>7.462686567164182</v>
      </c>
      <c r="BW8" s="94">
        <v>7.4398249452954035</v>
      </c>
      <c r="BX8" s="94">
        <v>39.74763406940064</v>
      </c>
      <c r="BY8" s="99">
        <v>7.8212290502793289</v>
      </c>
      <c r="BZ8" s="94">
        <v>9.359605911330048</v>
      </c>
      <c r="CA8" s="94">
        <v>37.327188940092157</v>
      </c>
      <c r="CB8" s="94">
        <v>8.3591331269349869</v>
      </c>
      <c r="CC8" s="99">
        <v>9.9009900990098902</v>
      </c>
      <c r="CD8" s="94">
        <v>30.000000000000014</v>
      </c>
      <c r="CE8" s="94">
        <v>11.359026369168355</v>
      </c>
      <c r="CF8" s="94">
        <v>10.59431524547802</v>
      </c>
      <c r="CG8" s="99">
        <v>24.894514767932481</v>
      </c>
      <c r="CH8" s="94">
        <v>11.031175059952041</v>
      </c>
      <c r="CI8" s="94">
        <v>17.72428884026256</v>
      </c>
      <c r="CJ8" s="94">
        <v>12.595419847328243</v>
      </c>
      <c r="CK8" s="94">
        <v>11.111111111111112</v>
      </c>
      <c r="CL8" s="94">
        <v>17.161016949152536</v>
      </c>
      <c r="CM8" s="94">
        <v>18.209876543209894</v>
      </c>
      <c r="CN8" s="94">
        <v>17.03296703296704</v>
      </c>
      <c r="CO8" s="94">
        <v>24.757281553398048</v>
      </c>
      <c r="CP8" s="99">
        <v>25.114155251141554</v>
      </c>
      <c r="CQ8" s="94">
        <v>16.616314199395781</v>
      </c>
      <c r="CR8" s="94">
        <v>30.86124401913877</v>
      </c>
      <c r="CS8" s="93">
        <v>32.743362831858413</v>
      </c>
      <c r="CT8" s="93">
        <v>13.673469387755102</v>
      </c>
      <c r="CU8" s="99">
        <v>8.5714285714285605</v>
      </c>
      <c r="CV8" s="94">
        <v>10.30042918454936</v>
      </c>
      <c r="CW8" s="94">
        <v>14.285714285714286</v>
      </c>
      <c r="CX8" s="93">
        <v>11.607142857142856</v>
      </c>
      <c r="CY8" s="93">
        <v>8.045977011494255</v>
      </c>
      <c r="CZ8" s="99">
        <v>11.650485436893202</v>
      </c>
      <c r="DA8" s="94">
        <v>9.5238095238095113</v>
      </c>
      <c r="DB8" s="94">
        <v>13.291139240506324</v>
      </c>
      <c r="DC8" s="93">
        <v>15.300546448087442</v>
      </c>
      <c r="DD8" s="93">
        <v>11.951219512195131</v>
      </c>
      <c r="DE8" s="99">
        <v>14.678899082568808</v>
      </c>
      <c r="DF8" s="94">
        <v>22.629969418960222</v>
      </c>
      <c r="DG8" s="94">
        <v>13.76811594202899</v>
      </c>
      <c r="DH8" s="93">
        <v>12.946428571428571</v>
      </c>
      <c r="DI8" s="93">
        <v>35.040983606557411</v>
      </c>
      <c r="DJ8" s="99">
        <v>37.336814621409914</v>
      </c>
      <c r="DK8" s="94">
        <v>30.379746835443058</v>
      </c>
      <c r="DL8" s="94">
        <v>38.34951456310678</v>
      </c>
      <c r="DM8" s="94">
        <v>35.254988913525509</v>
      </c>
      <c r="DN8" s="94">
        <v>32.950191570881231</v>
      </c>
      <c r="DO8" s="99">
        <v>35.238095238095219</v>
      </c>
      <c r="DP8" s="94">
        <v>42.612419700214112</v>
      </c>
      <c r="DQ8" s="94">
        <v>28.66043613707166</v>
      </c>
      <c r="DR8" s="94">
        <v>28.57142857142858</v>
      </c>
      <c r="DS8" s="94">
        <v>48.774509803921546</v>
      </c>
      <c r="DT8" s="99">
        <v>44.036697247706428</v>
      </c>
      <c r="DU8" s="101">
        <v>43.030303030303052</v>
      </c>
      <c r="DV8" s="101">
        <v>43.301435406698566</v>
      </c>
      <c r="DW8" s="93">
        <v>38.666666666666664</v>
      </c>
      <c r="DX8" s="101" t="s">
        <v>286</v>
      </c>
      <c r="DY8" s="99" t="s">
        <v>286</v>
      </c>
      <c r="DZ8" s="99" t="s">
        <v>286</v>
      </c>
      <c r="EA8" s="99" t="s">
        <v>286</v>
      </c>
      <c r="EB8" s="99" t="s">
        <v>286</v>
      </c>
      <c r="EC8" s="99" t="s">
        <v>286</v>
      </c>
      <c r="ED8" s="99" t="s">
        <v>286</v>
      </c>
      <c r="EE8" s="99" t="s">
        <v>286</v>
      </c>
      <c r="EF8" s="99" t="s">
        <v>286</v>
      </c>
      <c r="EG8" s="99">
        <v>8.6021505376344098</v>
      </c>
      <c r="EH8" s="99">
        <v>7.5242718446602002</v>
      </c>
      <c r="EI8" s="99">
        <v>4.5045045045045056</v>
      </c>
      <c r="EJ8" s="99">
        <v>5.9347181008902083</v>
      </c>
      <c r="EK8" s="99">
        <v>6.0465116279069751</v>
      </c>
      <c r="EL8" s="94">
        <v>4.3103448275862064</v>
      </c>
      <c r="EM8" s="94">
        <v>64.583333333333314</v>
      </c>
      <c r="EN8" s="94">
        <v>34.447300771208212</v>
      </c>
      <c r="EO8" s="94">
        <v>46.44351464435146</v>
      </c>
      <c r="EP8" s="99">
        <v>59.801488833746902</v>
      </c>
      <c r="EQ8" s="94">
        <v>36.147186147186154</v>
      </c>
      <c r="ER8" s="94">
        <v>45.801526717557273</v>
      </c>
      <c r="ES8" s="94">
        <v>58.685446009389693</v>
      </c>
      <c r="ET8" s="94">
        <v>34.177215189873387</v>
      </c>
      <c r="EU8" s="99">
        <v>50.461538461538481</v>
      </c>
      <c r="EV8" s="94">
        <v>53.107344632768367</v>
      </c>
      <c r="EW8" s="94">
        <v>41.089108910891106</v>
      </c>
      <c r="EX8" s="94">
        <v>57.272727272727295</v>
      </c>
      <c r="EY8" s="94">
        <v>58.409785932721725</v>
      </c>
      <c r="EZ8" s="99">
        <v>44.47115384615384</v>
      </c>
      <c r="FA8" s="94">
        <v>52.631578947368403</v>
      </c>
      <c r="FB8" s="94">
        <v>83.231083844580766</v>
      </c>
      <c r="FC8" s="94">
        <v>65.473145780051198</v>
      </c>
      <c r="FD8" s="94">
        <v>68.907563025210081</v>
      </c>
      <c r="FE8" s="99">
        <v>83.046683046683142</v>
      </c>
      <c r="FF8" s="94">
        <v>69.546436285097187</v>
      </c>
      <c r="FG8" s="94">
        <v>69.465648854961856</v>
      </c>
      <c r="FH8" s="94">
        <v>80.188679245283055</v>
      </c>
      <c r="FI8" s="94">
        <v>64.210526315789508</v>
      </c>
      <c r="FJ8" s="99">
        <v>75.541795665634666</v>
      </c>
      <c r="FK8" s="94">
        <v>84.153005464480856</v>
      </c>
      <c r="FL8" s="94">
        <v>70.588235294117595</v>
      </c>
      <c r="FM8" s="94">
        <v>80.909090909090878</v>
      </c>
      <c r="FN8" s="94">
        <v>80.243161094224973</v>
      </c>
      <c r="FO8" s="99">
        <v>76.484560570071267</v>
      </c>
      <c r="FP8" s="94">
        <v>77.729257641921421</v>
      </c>
      <c r="FQ8" s="94">
        <v>93.279022403258566</v>
      </c>
      <c r="FR8" s="94">
        <v>95.384615384615401</v>
      </c>
      <c r="FS8" s="94">
        <v>97.907949790794959</v>
      </c>
      <c r="FT8" s="99">
        <v>87.893462469733691</v>
      </c>
      <c r="FU8" s="94">
        <v>92.173913043478294</v>
      </c>
      <c r="FV8" s="94">
        <v>96.958174904942879</v>
      </c>
      <c r="FW8" s="94">
        <v>88.679245283018901</v>
      </c>
      <c r="FX8" s="94">
        <v>91.596638655462172</v>
      </c>
      <c r="FY8" s="99">
        <v>97.523219814241486</v>
      </c>
      <c r="FZ8" s="94">
        <v>90.710382513661202</v>
      </c>
      <c r="GA8" s="94">
        <v>90.464547677261606</v>
      </c>
      <c r="GB8" s="94">
        <v>95.000000000000043</v>
      </c>
      <c r="GC8" s="94">
        <v>91.071428571428626</v>
      </c>
      <c r="GD8" s="99">
        <v>93.617021276595736</v>
      </c>
      <c r="GE8" s="94">
        <v>96.069868995633186</v>
      </c>
      <c r="GF8" s="94">
        <v>86.008230452674951</v>
      </c>
      <c r="GG8" s="94">
        <v>91.00257069408741</v>
      </c>
      <c r="GH8" s="94">
        <v>94.957983193277315</v>
      </c>
      <c r="GI8" s="99">
        <v>82.673267326732699</v>
      </c>
      <c r="GJ8" s="94">
        <v>89.254385964912288</v>
      </c>
      <c r="GK8" s="94">
        <v>95.419847328244273</v>
      </c>
      <c r="GL8" s="94">
        <v>79.620853080568693</v>
      </c>
      <c r="GM8" s="100">
        <v>87.815126050420105</v>
      </c>
      <c r="GN8" s="99">
        <v>92.569659442724458</v>
      </c>
      <c r="GO8" s="94">
        <v>85.792349726775981</v>
      </c>
      <c r="GP8" s="94">
        <v>87.009803921568619</v>
      </c>
      <c r="GQ8" s="94">
        <v>94.06392694063932</v>
      </c>
      <c r="GR8" s="94">
        <v>88.72403560830864</v>
      </c>
      <c r="GS8" s="99">
        <v>90.801886792452905</v>
      </c>
      <c r="GT8" s="94">
        <v>94.298245614035167</v>
      </c>
      <c r="GU8" s="94" t="s">
        <v>286</v>
      </c>
      <c r="GV8" s="94" t="s">
        <v>286</v>
      </c>
      <c r="GW8" s="94" t="s">
        <v>286</v>
      </c>
      <c r="GX8" s="99" t="s">
        <v>286</v>
      </c>
      <c r="GY8" s="99" t="s">
        <v>286</v>
      </c>
      <c r="GZ8" s="99" t="s">
        <v>286</v>
      </c>
      <c r="HA8" s="99" t="s">
        <v>286</v>
      </c>
      <c r="HB8" s="99" t="s">
        <v>286</v>
      </c>
      <c r="HC8" s="99" t="s">
        <v>286</v>
      </c>
      <c r="HD8" s="99">
        <v>88.505747126436759</v>
      </c>
      <c r="HE8" s="99">
        <v>87.841191066997496</v>
      </c>
      <c r="HF8" s="99">
        <v>93.150684931506888</v>
      </c>
      <c r="HG8" s="99">
        <v>93.093093093093117</v>
      </c>
      <c r="HH8" s="99">
        <v>90.973871733966718</v>
      </c>
      <c r="HI8" s="99">
        <v>92.477876106194685</v>
      </c>
      <c r="HJ8" s="99">
        <v>74.691358024691425</v>
      </c>
      <c r="HK8" s="99">
        <v>83.8541666666667</v>
      </c>
      <c r="HL8" s="94">
        <v>93.248945147679308</v>
      </c>
      <c r="HM8" s="94">
        <v>64.197530864197489</v>
      </c>
      <c r="HN8" s="94">
        <v>85.4304635761589</v>
      </c>
      <c r="HO8" s="94">
        <v>93.893129770992346</v>
      </c>
      <c r="HP8" s="99">
        <v>55.555555555555557</v>
      </c>
      <c r="HQ8" s="94">
        <v>78.111587982832631</v>
      </c>
      <c r="HR8" s="94">
        <v>91.277258566978219</v>
      </c>
      <c r="HS8" s="94">
        <v>68.156424581005609</v>
      </c>
      <c r="HT8" s="95">
        <v>81.481481481481481</v>
      </c>
      <c r="HU8" s="99">
        <v>87.096774193548356</v>
      </c>
      <c r="HV8" s="99">
        <v>75.830815709969841</v>
      </c>
      <c r="HW8" s="99">
        <v>71.190476190476176</v>
      </c>
      <c r="HX8" s="99">
        <v>84.581497797356889</v>
      </c>
      <c r="HY8" s="99">
        <v>9.2555331991951739</v>
      </c>
      <c r="HZ8" s="99">
        <v>5.8974358974358942</v>
      </c>
      <c r="IA8" s="99">
        <v>2.9288702928870305</v>
      </c>
      <c r="IB8" s="99">
        <v>11.990407673860899</v>
      </c>
      <c r="IC8" s="99">
        <v>5.6399132321041225</v>
      </c>
      <c r="ID8" s="99">
        <v>1.9011406844106475</v>
      </c>
      <c r="IE8" s="99">
        <v>19.999999999999996</v>
      </c>
      <c r="IF8" s="99">
        <v>8.0000000000000018</v>
      </c>
      <c r="IG8" s="99">
        <v>4.9079754601226977</v>
      </c>
      <c r="IH8" s="99">
        <v>16.042780748663102</v>
      </c>
      <c r="II8" s="99">
        <v>9.4202898550724665</v>
      </c>
      <c r="IJ8" s="99">
        <v>4.5045045045045056</v>
      </c>
      <c r="IK8" s="99">
        <v>11.470588235294114</v>
      </c>
      <c r="IL8" s="99">
        <v>7.2429906542056122</v>
      </c>
      <c r="IM8" s="99">
        <v>6.9565217391304399</v>
      </c>
      <c r="IN8" s="99" t="str">
        <f t="shared" si="0"/>
        <v>--</v>
      </c>
      <c r="IO8" s="99" t="str">
        <f t="shared" si="0"/>
        <v>--</v>
      </c>
      <c r="IP8" s="99" t="str">
        <f t="shared" si="0"/>
        <v>--</v>
      </c>
      <c r="IQ8" s="99" t="str">
        <f t="shared" si="0"/>
        <v>--</v>
      </c>
      <c r="IR8" s="99" t="str">
        <f t="shared" si="0"/>
        <v>--</v>
      </c>
      <c r="IS8" s="93" t="str">
        <f t="shared" si="0"/>
        <v>--</v>
      </c>
      <c r="IT8" s="93" t="str">
        <f t="shared" si="0"/>
        <v>--</v>
      </c>
      <c r="IU8" s="93" t="str">
        <f t="shared" si="0"/>
        <v>--</v>
      </c>
      <c r="IV8" s="93" t="str">
        <f t="shared" si="0"/>
        <v>--</v>
      </c>
      <c r="IW8" s="241">
        <v>1604</v>
      </c>
      <c r="IX8" s="242">
        <v>1651</v>
      </c>
      <c r="IY8" s="243">
        <v>421</v>
      </c>
      <c r="IZ8" s="243">
        <v>434</v>
      </c>
      <c r="JA8" s="243">
        <v>348</v>
      </c>
      <c r="JB8" s="243">
        <v>413</v>
      </c>
      <c r="JC8" s="243">
        <v>417</v>
      </c>
      <c r="JD8" s="243">
        <v>325</v>
      </c>
      <c r="JE8" s="243">
        <v>11.004784688995199</v>
      </c>
      <c r="JF8" s="243">
        <v>15.2777777777778</v>
      </c>
      <c r="JG8" s="243">
        <v>16.379310344827601</v>
      </c>
      <c r="JH8" s="243">
        <v>15.1219512195122</v>
      </c>
      <c r="JI8" s="243">
        <v>14.769975786924901</v>
      </c>
      <c r="JJ8" s="243">
        <v>17.592592592592599</v>
      </c>
      <c r="JK8" s="243">
        <v>8.6330935251798593</v>
      </c>
      <c r="JL8" s="243">
        <v>7.4245939675174002</v>
      </c>
      <c r="JM8" s="243">
        <v>5.45977011494253</v>
      </c>
      <c r="JN8" s="243">
        <v>9.0024330900243292</v>
      </c>
      <c r="JO8" s="243">
        <v>4.8543689320388301</v>
      </c>
      <c r="JP8" s="243">
        <v>6.5015479876161004</v>
      </c>
      <c r="JQ8" s="243">
        <v>92.270531400966206</v>
      </c>
      <c r="JR8" s="243">
        <v>92.325581395348905</v>
      </c>
      <c r="JS8" s="243">
        <v>96.820809248554895</v>
      </c>
      <c r="JT8" s="243">
        <v>93.902439024390205</v>
      </c>
      <c r="JU8" s="243">
        <v>93.187347931873404</v>
      </c>
      <c r="JV8" s="243">
        <v>96.894409937888298</v>
      </c>
      <c r="JW8" s="243">
        <v>88.349514563106794</v>
      </c>
      <c r="JX8" s="243">
        <v>92.307692307692307</v>
      </c>
      <c r="JY8" s="243">
        <v>92.753623188405797</v>
      </c>
      <c r="JZ8" s="243">
        <v>90.731707317073202</v>
      </c>
      <c r="KA8" s="243">
        <v>86.861313868612996</v>
      </c>
      <c r="KB8" s="243">
        <v>92.211838006230593</v>
      </c>
      <c r="KC8" s="243">
        <v>94.430992736077499</v>
      </c>
      <c r="KD8" s="243">
        <v>92.523364485981205</v>
      </c>
      <c r="KE8" s="243">
        <v>94.169096209912595</v>
      </c>
      <c r="KF8" s="243">
        <v>94.146341463414601</v>
      </c>
      <c r="KG8" s="243">
        <v>89.024390243902403</v>
      </c>
      <c r="KH8" s="243">
        <v>95.341614906832305</v>
      </c>
      <c r="KI8" s="220">
        <v>401</v>
      </c>
      <c r="KJ8" s="220">
        <v>496</v>
      </c>
      <c r="KK8" s="99" t="str">
        <f t="shared" si="1"/>
        <v>--</v>
      </c>
      <c r="KL8" s="99" t="str">
        <f t="shared" si="1"/>
        <v>--</v>
      </c>
      <c r="KM8" s="220">
        <v>17.0426065162907</v>
      </c>
      <c r="KN8" s="220">
        <v>18.548387096774199</v>
      </c>
      <c r="KO8" s="220">
        <v>94.723618090452206</v>
      </c>
      <c r="KP8" s="220">
        <v>93.442622950819697</v>
      </c>
      <c r="KQ8" s="220">
        <v>94.235588972431103</v>
      </c>
      <c r="KR8" s="220">
        <v>94.274028629856801</v>
      </c>
      <c r="KS8" s="220">
        <v>88.383838383838395</v>
      </c>
      <c r="KT8" s="220">
        <v>87.295081967213093</v>
      </c>
      <c r="KV8" s="379">
        <v>1719</v>
      </c>
      <c r="KW8" s="380">
        <v>504</v>
      </c>
      <c r="KX8" s="381">
        <v>432</v>
      </c>
      <c r="KY8" s="381">
        <v>461</v>
      </c>
      <c r="KZ8" s="381">
        <v>322</v>
      </c>
      <c r="LA8" s="378" t="str">
        <f t="shared" si="2"/>
        <v>--</v>
      </c>
      <c r="LB8" s="381">
        <v>60.148514851485146</v>
      </c>
      <c r="LC8" s="381">
        <v>59.759036144578317</v>
      </c>
      <c r="LD8" s="381">
        <v>62.058823529411789</v>
      </c>
      <c r="LE8" s="378" t="str">
        <f t="shared" si="3"/>
        <v>--</v>
      </c>
      <c r="LF8" s="381">
        <v>61.259079903147715</v>
      </c>
      <c r="LG8" s="381">
        <v>60.987654320987751</v>
      </c>
      <c r="LH8" s="381">
        <v>62.658227848101319</v>
      </c>
      <c r="LI8" s="378" t="str">
        <f t="shared" si="4"/>
        <v>--</v>
      </c>
      <c r="LJ8" s="381">
        <v>56.177156177156178</v>
      </c>
      <c r="LK8" s="381">
        <v>54.485776805251639</v>
      </c>
      <c r="LL8" s="381">
        <v>50.625000000000021</v>
      </c>
      <c r="LM8" s="380">
        <v>85.677749360613845</v>
      </c>
      <c r="LN8" s="381">
        <v>69.756097560975562</v>
      </c>
      <c r="LO8" s="381">
        <v>68.019093078758999</v>
      </c>
      <c r="LP8" s="381">
        <v>68.731563421828938</v>
      </c>
      <c r="LQ8" s="381">
        <v>88.565488565488579</v>
      </c>
      <c r="LR8" s="381">
        <v>69.852941176470665</v>
      </c>
      <c r="LS8" s="381">
        <v>62.195121951219548</v>
      </c>
      <c r="LT8" s="381">
        <v>69.496855345912024</v>
      </c>
      <c r="LU8" s="381">
        <v>76.891615541922235</v>
      </c>
      <c r="LV8" s="381">
        <v>59.241706161137422</v>
      </c>
      <c r="LW8" s="381">
        <v>61.981566820276498</v>
      </c>
      <c r="LX8" s="381">
        <v>71.153846153846231</v>
      </c>
      <c r="LY8" s="380">
        <v>89.086294416243689</v>
      </c>
      <c r="LZ8" s="381">
        <v>78.292682926829173</v>
      </c>
      <c r="MA8" s="381">
        <v>84.705882352941202</v>
      </c>
      <c r="MB8" s="381">
        <v>83.815028901734181</v>
      </c>
      <c r="MC8" s="381">
        <v>86.036960985626337</v>
      </c>
      <c r="MD8" s="381">
        <v>79.024390243902459</v>
      </c>
      <c r="ME8" s="381">
        <v>79.166666666666714</v>
      </c>
      <c r="MF8" s="381">
        <v>82.866043613707163</v>
      </c>
      <c r="MG8" s="381">
        <v>77.125506072874515</v>
      </c>
      <c r="MH8" s="381">
        <v>65.876777251184748</v>
      </c>
      <c r="MI8" s="381">
        <v>80.316742081448012</v>
      </c>
      <c r="MJ8" s="381">
        <v>79.682539682539741</v>
      </c>
      <c r="MK8" s="380">
        <v>86.746987951807284</v>
      </c>
      <c r="ML8" s="381">
        <v>93.333333333333329</v>
      </c>
      <c r="MM8" s="381">
        <v>92.700729927007245</v>
      </c>
      <c r="MN8" s="381">
        <v>94.557823129251688</v>
      </c>
      <c r="MO8" s="380">
        <v>85.020242914979747</v>
      </c>
      <c r="MP8" s="381">
        <v>84.24821002386642</v>
      </c>
      <c r="MQ8" s="381">
        <v>86.650485436893163</v>
      </c>
      <c r="MR8" s="381">
        <v>88.474576271186507</v>
      </c>
      <c r="MS8" s="380">
        <v>85.252525252525189</v>
      </c>
      <c r="MT8" s="381">
        <v>94.019138755980791</v>
      </c>
      <c r="MU8" s="381">
        <v>93.658536585365908</v>
      </c>
      <c r="MV8" s="381">
        <v>93.918918918918962</v>
      </c>
      <c r="MW8" s="380">
        <v>97.732997481108242</v>
      </c>
      <c r="MX8" s="381">
        <v>95.652173913043512</v>
      </c>
      <c r="MY8" s="381">
        <v>96.028037383177463</v>
      </c>
      <c r="MZ8" s="381">
        <v>97.391304347826051</v>
      </c>
      <c r="NA8" s="381">
        <v>98.159509202454046</v>
      </c>
      <c r="NB8" s="381">
        <v>97.560975609756056</v>
      </c>
      <c r="NC8" s="381">
        <v>94.852941176470679</v>
      </c>
      <c r="ND8" s="381">
        <v>95.962732919254634</v>
      </c>
      <c r="NE8" s="381">
        <v>96.177062374245523</v>
      </c>
      <c r="NF8" s="381">
        <v>98.80668257756551</v>
      </c>
      <c r="NG8" s="381">
        <v>96.821515892420564</v>
      </c>
      <c r="NH8" s="381">
        <v>95.932203389830548</v>
      </c>
    </row>
    <row r="9" spans="1:373" x14ac:dyDescent="0.25">
      <c r="A9" s="93">
        <v>5</v>
      </c>
      <c r="B9" s="93" t="s">
        <v>6</v>
      </c>
      <c r="C9" s="104">
        <v>1087</v>
      </c>
      <c r="D9" s="104">
        <v>1061</v>
      </c>
      <c r="E9" s="104">
        <v>984</v>
      </c>
      <c r="F9" s="104">
        <v>1078</v>
      </c>
      <c r="G9" s="104">
        <v>1083</v>
      </c>
      <c r="H9" s="104">
        <v>386</v>
      </c>
      <c r="I9" s="104">
        <v>408</v>
      </c>
      <c r="J9" s="104">
        <v>293</v>
      </c>
      <c r="K9" s="104">
        <v>366</v>
      </c>
      <c r="L9" s="104">
        <v>405</v>
      </c>
      <c r="M9" s="103">
        <v>290</v>
      </c>
      <c r="N9" s="103">
        <v>327</v>
      </c>
      <c r="O9" s="103">
        <v>406</v>
      </c>
      <c r="P9" s="103">
        <v>251</v>
      </c>
      <c r="Q9" s="103">
        <v>355</v>
      </c>
      <c r="R9" s="103">
        <v>387</v>
      </c>
      <c r="S9" s="103">
        <v>336</v>
      </c>
      <c r="T9" s="103">
        <v>375</v>
      </c>
      <c r="U9" s="103">
        <v>386</v>
      </c>
      <c r="V9" s="103">
        <v>322</v>
      </c>
      <c r="W9" s="99">
        <v>80.211081794195181</v>
      </c>
      <c r="X9" s="99">
        <v>70.197044334975274</v>
      </c>
      <c r="Y9" s="99">
        <v>67.808219178082254</v>
      </c>
      <c r="Z9" s="99">
        <v>85.515320334261844</v>
      </c>
      <c r="AA9" s="99">
        <v>78.947368421052587</v>
      </c>
      <c r="AB9" s="99">
        <v>65.972222222222243</v>
      </c>
      <c r="AC9" s="99">
        <v>85.714285714285722</v>
      </c>
      <c r="AD9" s="99">
        <v>81.93069306930694</v>
      </c>
      <c r="AE9" s="99">
        <v>78.000000000000043</v>
      </c>
      <c r="AF9" s="99" t="s">
        <v>286</v>
      </c>
      <c r="AG9" s="99">
        <v>87.894736842105203</v>
      </c>
      <c r="AH9" s="99">
        <v>76.716417910447817</v>
      </c>
      <c r="AI9" s="99" t="s">
        <v>286</v>
      </c>
      <c r="AJ9" s="99">
        <v>90.625</v>
      </c>
      <c r="AK9" s="99">
        <v>84.905660377358544</v>
      </c>
      <c r="AL9" s="99">
        <v>22.916666666666657</v>
      </c>
      <c r="AM9" s="99">
        <v>21.568627450980387</v>
      </c>
      <c r="AN9" s="99">
        <v>49.488054607508531</v>
      </c>
      <c r="AO9" s="99">
        <v>21.169916434540401</v>
      </c>
      <c r="AP9" s="99">
        <v>21.695760598503743</v>
      </c>
      <c r="AQ9" s="99">
        <v>37.586206896551744</v>
      </c>
      <c r="AR9" s="99">
        <v>17.901234567901231</v>
      </c>
      <c r="AS9" s="99">
        <v>22.906403940886712</v>
      </c>
      <c r="AT9" s="99">
        <v>45.6</v>
      </c>
      <c r="AU9" s="99">
        <v>21.082621082621102</v>
      </c>
      <c r="AV9" s="99">
        <v>18.18181818181818</v>
      </c>
      <c r="AW9" s="99">
        <v>40.773809523809518</v>
      </c>
      <c r="AX9" s="102">
        <v>23.848238482384819</v>
      </c>
      <c r="AY9" s="102">
        <v>17.187499999999982</v>
      </c>
      <c r="AZ9" s="102">
        <v>30.841121495327069</v>
      </c>
      <c r="BA9" s="102" t="s">
        <v>286</v>
      </c>
      <c r="BB9" s="99" t="s">
        <v>286</v>
      </c>
      <c r="BC9" s="102" t="s">
        <v>286</v>
      </c>
      <c r="BD9" s="102" t="s">
        <v>286</v>
      </c>
      <c r="BE9" s="102" t="s">
        <v>286</v>
      </c>
      <c r="BF9" s="102" t="s">
        <v>286</v>
      </c>
      <c r="BG9" s="99" t="s">
        <v>286</v>
      </c>
      <c r="BH9" s="94" t="s">
        <v>286</v>
      </c>
      <c r="BI9" s="94" t="s">
        <v>286</v>
      </c>
      <c r="BJ9" s="94">
        <v>38.12316715542525</v>
      </c>
      <c r="BK9" s="94">
        <v>44.094488188976356</v>
      </c>
      <c r="BL9" s="99">
        <v>19.45288753799392</v>
      </c>
      <c r="BM9" s="94">
        <v>24.649859943977567</v>
      </c>
      <c r="BN9" s="93">
        <v>44.474393530997325</v>
      </c>
      <c r="BO9" s="93">
        <v>22.118380062305292</v>
      </c>
      <c r="BP9" s="93">
        <v>6.9705093833780163</v>
      </c>
      <c r="BQ9" s="99">
        <v>13.670886075949364</v>
      </c>
      <c r="BR9" s="94">
        <v>64.137931034482833</v>
      </c>
      <c r="BS9" s="94">
        <v>4.7619047619047592</v>
      </c>
      <c r="BT9" s="94">
        <v>15.306122448979588</v>
      </c>
      <c r="BU9" s="99">
        <v>64.285714285714278</v>
      </c>
      <c r="BV9" s="94">
        <v>8.9108910891089099</v>
      </c>
      <c r="BW9" s="94">
        <v>7.7519379844961316</v>
      </c>
      <c r="BX9" s="94">
        <v>44.855967078189302</v>
      </c>
      <c r="BY9" s="99">
        <v>4.747774480712164</v>
      </c>
      <c r="BZ9" s="94">
        <v>9.0909090909090864</v>
      </c>
      <c r="CA9" s="94">
        <v>47.590361445783131</v>
      </c>
      <c r="CB9" s="94">
        <v>3.8888888888888875</v>
      </c>
      <c r="CC9" s="99">
        <v>4.5945945945945921</v>
      </c>
      <c r="CD9" s="94">
        <v>41.401273885350292</v>
      </c>
      <c r="CE9" s="94">
        <v>17.968749999999979</v>
      </c>
      <c r="CF9" s="94">
        <v>21.56862745098039</v>
      </c>
      <c r="CG9" s="99">
        <v>14.383561643835616</v>
      </c>
      <c r="CH9" s="94">
        <v>20.936639118457297</v>
      </c>
      <c r="CI9" s="94">
        <v>33.250620347394545</v>
      </c>
      <c r="CJ9" s="94">
        <v>17.647058823529409</v>
      </c>
      <c r="CK9" s="94">
        <v>20.123839009287927</v>
      </c>
      <c r="CL9" s="94">
        <v>17.574257425742573</v>
      </c>
      <c r="CM9" s="94">
        <v>29.149797570850211</v>
      </c>
      <c r="CN9" s="94">
        <v>16.091954022988503</v>
      </c>
      <c r="CO9" s="94">
        <v>18.51851851851853</v>
      </c>
      <c r="CP9" s="99">
        <v>18.263473053892234</v>
      </c>
      <c r="CQ9" s="94">
        <v>17.789757412398924</v>
      </c>
      <c r="CR9" s="94">
        <v>31.496062992126017</v>
      </c>
      <c r="CS9" s="93">
        <v>22.812499999999989</v>
      </c>
      <c r="CT9" s="93">
        <v>8.9947089947089882</v>
      </c>
      <c r="CU9" s="99">
        <v>4.9504950495049478</v>
      </c>
      <c r="CV9" s="94">
        <v>3.7671232876712311</v>
      </c>
      <c r="CW9" s="94">
        <v>15.235457063711927</v>
      </c>
      <c r="CX9" s="93">
        <v>6.8010075566750636</v>
      </c>
      <c r="CY9" s="93">
        <v>7.3684210526315805</v>
      </c>
      <c r="CZ9" s="99">
        <v>16.932907348242804</v>
      </c>
      <c r="DA9" s="94">
        <v>9.1139240506329067</v>
      </c>
      <c r="DB9" s="94">
        <v>5.6680161943319822</v>
      </c>
      <c r="DC9" s="93">
        <v>12.280701754385966</v>
      </c>
      <c r="DD9" s="93">
        <v>10.027100271002707</v>
      </c>
      <c r="DE9" s="99">
        <v>8.7349397590361413</v>
      </c>
      <c r="DF9" s="94">
        <v>14.364640883977899</v>
      </c>
      <c r="DG9" s="94">
        <v>10.904255319148939</v>
      </c>
      <c r="DH9" s="93">
        <v>6.6455696202531644</v>
      </c>
      <c r="DI9" s="93">
        <v>38.743455497382179</v>
      </c>
      <c r="DJ9" s="99">
        <v>45.925925925925931</v>
      </c>
      <c r="DK9" s="94">
        <v>37.201365187713321</v>
      </c>
      <c r="DL9" s="94">
        <v>39.999999999999986</v>
      </c>
      <c r="DM9" s="94">
        <v>46.633416458852842</v>
      </c>
      <c r="DN9" s="94">
        <v>40.972222222222214</v>
      </c>
      <c r="DO9" s="99">
        <v>43.492063492063487</v>
      </c>
      <c r="DP9" s="94">
        <v>41.457286432160821</v>
      </c>
      <c r="DQ9" s="94">
        <v>38.524590163934427</v>
      </c>
      <c r="DR9" s="94">
        <v>40.350877192982452</v>
      </c>
      <c r="DS9" s="94">
        <v>51.498637602179876</v>
      </c>
      <c r="DT9" s="99">
        <v>41.768292682926813</v>
      </c>
      <c r="DU9" s="101">
        <v>32.513661202185752</v>
      </c>
      <c r="DV9" s="101">
        <v>44.17989417989422</v>
      </c>
      <c r="DW9" s="93">
        <v>42.721518987341753</v>
      </c>
      <c r="DX9" s="101" t="s">
        <v>286</v>
      </c>
      <c r="DY9" s="99" t="s">
        <v>286</v>
      </c>
      <c r="DZ9" s="99" t="s">
        <v>286</v>
      </c>
      <c r="EA9" s="99" t="s">
        <v>286</v>
      </c>
      <c r="EB9" s="99" t="s">
        <v>286</v>
      </c>
      <c r="EC9" s="99" t="s">
        <v>286</v>
      </c>
      <c r="ED9" s="99" t="s">
        <v>286</v>
      </c>
      <c r="EE9" s="99" t="s">
        <v>286</v>
      </c>
      <c r="EF9" s="99" t="s">
        <v>286</v>
      </c>
      <c r="EG9" s="99">
        <v>6.7796610169491576</v>
      </c>
      <c r="EH9" s="99">
        <v>3.3591731266149862</v>
      </c>
      <c r="EI9" s="99">
        <v>2.9850746268656732</v>
      </c>
      <c r="EJ9" s="99">
        <v>3.7837837837837842</v>
      </c>
      <c r="EK9" s="99">
        <v>3.8860103626943019</v>
      </c>
      <c r="EL9" s="94">
        <v>1.8691588785046731</v>
      </c>
      <c r="EM9" s="94">
        <v>58.823529411764724</v>
      </c>
      <c r="EN9" s="94">
        <v>33.999999999999972</v>
      </c>
      <c r="EO9" s="94">
        <v>41.438356164383521</v>
      </c>
      <c r="EP9" s="99">
        <v>49.14285714285716</v>
      </c>
      <c r="EQ9" s="94">
        <v>38.805970149253731</v>
      </c>
      <c r="ER9" s="94">
        <v>38.965517241379303</v>
      </c>
      <c r="ES9" s="94">
        <v>67.912772585669757</v>
      </c>
      <c r="ET9" s="94">
        <v>39.000000000000014</v>
      </c>
      <c r="EU9" s="99">
        <v>46.613545816733087</v>
      </c>
      <c r="EV9" s="94">
        <v>61.515151515151473</v>
      </c>
      <c r="EW9" s="94">
        <v>39.095744680851048</v>
      </c>
      <c r="EX9" s="94">
        <v>46.296296296296305</v>
      </c>
      <c r="EY9" s="94">
        <v>54.901960784313708</v>
      </c>
      <c r="EZ9" s="99">
        <v>47.978436657681932</v>
      </c>
      <c r="FA9" s="94">
        <v>48.73417721518986</v>
      </c>
      <c r="FB9" s="94">
        <v>77.952755905511836</v>
      </c>
      <c r="FC9" s="94">
        <v>70.123456790123413</v>
      </c>
      <c r="FD9" s="94">
        <v>70.648464163822496</v>
      </c>
      <c r="FE9" s="99">
        <v>76.43835616438362</v>
      </c>
      <c r="FF9" s="94">
        <v>66.915422885572156</v>
      </c>
      <c r="FG9" s="94">
        <v>65.624999999999957</v>
      </c>
      <c r="FH9" s="94">
        <v>87.037037037036981</v>
      </c>
      <c r="FI9" s="94">
        <v>75.247524752475258</v>
      </c>
      <c r="FJ9" s="99">
        <v>70.281124497991954</v>
      </c>
      <c r="FK9" s="94">
        <v>86.297376093294517</v>
      </c>
      <c r="FL9" s="94">
        <v>82.291666666666686</v>
      </c>
      <c r="FM9" s="94">
        <v>70.212765957446805</v>
      </c>
      <c r="FN9" s="94">
        <v>85.43956043956041</v>
      </c>
      <c r="FO9" s="99">
        <v>83.550913838120181</v>
      </c>
      <c r="FP9" s="94">
        <v>82.131661442006248</v>
      </c>
      <c r="FQ9" s="94">
        <v>93.749999999999972</v>
      </c>
      <c r="FR9" s="94">
        <v>96.805896805896765</v>
      </c>
      <c r="FS9" s="94">
        <v>98.634812286689439</v>
      </c>
      <c r="FT9" s="99">
        <v>92.032967032967036</v>
      </c>
      <c r="FU9" s="94">
        <v>92.555831265508743</v>
      </c>
      <c r="FV9" s="94">
        <v>95.172413793103487</v>
      </c>
      <c r="FW9" s="94">
        <v>93.846153846153825</v>
      </c>
      <c r="FX9" s="94">
        <v>94.567901234567884</v>
      </c>
      <c r="FY9" s="99">
        <v>97.570850202429128</v>
      </c>
      <c r="FZ9" s="94">
        <v>94.067796610169509</v>
      </c>
      <c r="GA9" s="94">
        <v>95.854922279792731</v>
      </c>
      <c r="GB9" s="94">
        <v>95.808383233532894</v>
      </c>
      <c r="GC9" s="94">
        <v>94.638069705093798</v>
      </c>
      <c r="GD9" s="99">
        <v>96.344647519582139</v>
      </c>
      <c r="GE9" s="94">
        <v>99.062499999999972</v>
      </c>
      <c r="GF9" s="94">
        <v>92.368421052631561</v>
      </c>
      <c r="GG9" s="94">
        <v>93.333333333333329</v>
      </c>
      <c r="GH9" s="94">
        <v>97.586206896551758</v>
      </c>
      <c r="GI9" s="99">
        <v>91.46005509641877</v>
      </c>
      <c r="GJ9" s="94">
        <v>88.528678304239392</v>
      </c>
      <c r="GK9" s="94">
        <v>93.079584775086559</v>
      </c>
      <c r="GL9" s="94">
        <v>93.4375</v>
      </c>
      <c r="GM9" s="100">
        <v>91.542288557213965</v>
      </c>
      <c r="GN9" s="99">
        <v>94.331983805668031</v>
      </c>
      <c r="GO9" s="94">
        <v>94.034090909090878</v>
      </c>
      <c r="GP9" s="94">
        <v>91.709844559585491</v>
      </c>
      <c r="GQ9" s="94">
        <v>94.894894894894946</v>
      </c>
      <c r="GR9" s="94">
        <v>94.369973190348603</v>
      </c>
      <c r="GS9" s="99">
        <v>94.285714285714292</v>
      </c>
      <c r="GT9" s="94">
        <v>97.187500000000085</v>
      </c>
      <c r="GU9" s="94" t="s">
        <v>286</v>
      </c>
      <c r="GV9" s="94" t="s">
        <v>286</v>
      </c>
      <c r="GW9" s="94" t="s">
        <v>286</v>
      </c>
      <c r="GX9" s="99" t="s">
        <v>286</v>
      </c>
      <c r="GY9" s="99" t="s">
        <v>286</v>
      </c>
      <c r="GZ9" s="99" t="s">
        <v>286</v>
      </c>
      <c r="HA9" s="99" t="s">
        <v>286</v>
      </c>
      <c r="HB9" s="99" t="s">
        <v>286</v>
      </c>
      <c r="HC9" s="99" t="s">
        <v>286</v>
      </c>
      <c r="HD9" s="99">
        <v>91.01449275362323</v>
      </c>
      <c r="HE9" s="99">
        <v>95.561357702349923</v>
      </c>
      <c r="HF9" s="99">
        <v>95.195195195195211</v>
      </c>
      <c r="HG9" s="99">
        <v>91.758241758241795</v>
      </c>
      <c r="HH9" s="99">
        <v>95.811518324607434</v>
      </c>
      <c r="HI9" s="99">
        <v>98.749999999999915</v>
      </c>
      <c r="HJ9" s="99">
        <v>75.916230366492229</v>
      </c>
      <c r="HK9" s="99">
        <v>89.054726368159251</v>
      </c>
      <c r="HL9" s="94">
        <v>95.876288659793744</v>
      </c>
      <c r="HM9" s="94">
        <v>78.932584269662925</v>
      </c>
      <c r="HN9" s="94">
        <v>81.885856079404419</v>
      </c>
      <c r="HO9" s="94">
        <v>95.138888888888914</v>
      </c>
      <c r="HP9" s="99">
        <v>79.25696594427238</v>
      </c>
      <c r="HQ9" s="94">
        <v>88.557213930348183</v>
      </c>
      <c r="HR9" s="94">
        <v>91.164658634538213</v>
      </c>
      <c r="HS9" s="94">
        <v>83.861671469740699</v>
      </c>
      <c r="HT9" s="95">
        <v>87.139107611548553</v>
      </c>
      <c r="HU9" s="99">
        <v>94.011976047904255</v>
      </c>
      <c r="HV9" s="99">
        <v>82.655826558265673</v>
      </c>
      <c r="HW9" s="99">
        <v>91.90600522193219</v>
      </c>
      <c r="HX9" s="99">
        <v>95.625000000000071</v>
      </c>
      <c r="HY9" s="99">
        <v>5.4545454545454533</v>
      </c>
      <c r="HZ9" s="99">
        <v>5.1851851851851869</v>
      </c>
      <c r="IA9" s="99">
        <v>1.3651877133105803</v>
      </c>
      <c r="IB9" s="99">
        <v>6.9444444444444402</v>
      </c>
      <c r="IC9" s="99">
        <v>5.9850374064837881</v>
      </c>
      <c r="ID9" s="99">
        <v>4.4827586206896584</v>
      </c>
      <c r="IE9" s="99">
        <v>5.5900621118012435</v>
      </c>
      <c r="IF9" s="99">
        <v>4.9504950495049522</v>
      </c>
      <c r="IG9" s="99">
        <v>4.0160642570281144</v>
      </c>
      <c r="IH9" s="99">
        <v>5.6818181818181834</v>
      </c>
      <c r="II9" s="99">
        <v>4.4041450777202078</v>
      </c>
      <c r="IJ9" s="99">
        <v>4.1791044776119399</v>
      </c>
      <c r="IK9" s="99">
        <v>5.630026809651473</v>
      </c>
      <c r="IL9" s="99">
        <v>4.1450777202072526</v>
      </c>
      <c r="IM9" s="99">
        <v>1.2500000000000004</v>
      </c>
      <c r="IN9" s="99" t="str">
        <f t="shared" si="0"/>
        <v>--</v>
      </c>
      <c r="IO9" s="99" t="str">
        <f t="shared" si="0"/>
        <v>--</v>
      </c>
      <c r="IP9" s="99" t="str">
        <f t="shared" si="0"/>
        <v>--</v>
      </c>
      <c r="IQ9" s="99" t="str">
        <f t="shared" si="0"/>
        <v>--</v>
      </c>
      <c r="IR9" s="99" t="str">
        <f t="shared" si="0"/>
        <v>--</v>
      </c>
      <c r="IS9" s="93" t="str">
        <f t="shared" si="0"/>
        <v>--</v>
      </c>
      <c r="IT9" s="93" t="str">
        <f t="shared" si="0"/>
        <v>--</v>
      </c>
      <c r="IU9" s="93" t="str">
        <f t="shared" si="0"/>
        <v>--</v>
      </c>
      <c r="IV9" s="93" t="str">
        <f t="shared" si="0"/>
        <v>--</v>
      </c>
      <c r="IW9" s="241">
        <v>751</v>
      </c>
      <c r="IX9" s="242">
        <v>1298</v>
      </c>
      <c r="IY9" s="243">
        <v>254</v>
      </c>
      <c r="IZ9" s="243">
        <v>283</v>
      </c>
      <c r="JA9" s="243">
        <v>214</v>
      </c>
      <c r="JB9" s="243">
        <v>412</v>
      </c>
      <c r="JC9" s="243">
        <v>472</v>
      </c>
      <c r="JD9" s="243">
        <v>277</v>
      </c>
      <c r="JE9" s="243">
        <v>7.17131474103586</v>
      </c>
      <c r="JF9" s="243">
        <v>5.6737588652482298</v>
      </c>
      <c r="JG9" s="243">
        <v>4.6948356807511704</v>
      </c>
      <c r="JH9" s="243">
        <v>12.6520681265207</v>
      </c>
      <c r="JI9" s="243">
        <v>12.1535181236674</v>
      </c>
      <c r="JJ9" s="243">
        <v>11.636363636363599</v>
      </c>
      <c r="JK9" s="243">
        <v>6.4</v>
      </c>
      <c r="JL9" s="243">
        <v>6.7137809187279203</v>
      </c>
      <c r="JM9" s="243">
        <v>3.7383177570093502</v>
      </c>
      <c r="JN9" s="243">
        <v>4.3689320388349397</v>
      </c>
      <c r="JO9" s="243">
        <v>5.3078556263269698</v>
      </c>
      <c r="JP9" s="243">
        <v>5.4347826086956497</v>
      </c>
      <c r="JQ9" s="243">
        <v>91.269841269841294</v>
      </c>
      <c r="JR9" s="243">
        <v>97.508896797153</v>
      </c>
      <c r="JS9" s="243">
        <v>96.244131455399099</v>
      </c>
      <c r="JT9" s="243">
        <v>97.073170731707293</v>
      </c>
      <c r="JU9" s="243">
        <v>97.008547008546898</v>
      </c>
      <c r="JV9" s="243">
        <v>96.715328467153299</v>
      </c>
      <c r="JW9" s="243">
        <v>86.8</v>
      </c>
      <c r="JX9" s="243">
        <v>94.661921708185005</v>
      </c>
      <c r="JY9" s="243">
        <v>95.305164319248803</v>
      </c>
      <c r="JZ9" s="243">
        <v>93.902439024390304</v>
      </c>
      <c r="KA9" s="243">
        <v>92.521367521367594</v>
      </c>
      <c r="KB9" s="243">
        <v>93.772893772893795</v>
      </c>
      <c r="KC9" s="243">
        <v>90.4</v>
      </c>
      <c r="KD9" s="243">
        <v>94.661921708185105</v>
      </c>
      <c r="KE9" s="243">
        <v>96.713615023474105</v>
      </c>
      <c r="KF9" s="243">
        <v>94.865525672371604</v>
      </c>
      <c r="KG9" s="243">
        <v>95.940170940170901</v>
      </c>
      <c r="KH9" s="243">
        <v>96.323529411764696</v>
      </c>
      <c r="KI9" s="244" t="str">
        <f>"--"</f>
        <v>--</v>
      </c>
      <c r="KJ9" s="220">
        <v>137</v>
      </c>
      <c r="KK9" s="99" t="str">
        <f>"--"</f>
        <v>--</v>
      </c>
      <c r="KL9" s="99" t="str">
        <f>"--"</f>
        <v>--</v>
      </c>
      <c r="KM9" s="224" t="str">
        <f>"--"</f>
        <v>--</v>
      </c>
      <c r="KN9" s="220">
        <v>11.6788321167883</v>
      </c>
      <c r="KO9" s="224" t="str">
        <f>"--"</f>
        <v>--</v>
      </c>
      <c r="KP9" s="220">
        <v>94.890510948905103</v>
      </c>
      <c r="KQ9" s="224" t="str">
        <f>"--"</f>
        <v>--</v>
      </c>
      <c r="KR9" s="220">
        <v>94.117647058823493</v>
      </c>
      <c r="KS9" s="224" t="str">
        <f>"--"</f>
        <v>--</v>
      </c>
      <c r="KT9" s="220">
        <v>90.370370370370395</v>
      </c>
      <c r="KV9" s="379">
        <v>1665</v>
      </c>
      <c r="KW9" s="380">
        <v>443</v>
      </c>
      <c r="KX9" s="381">
        <v>450</v>
      </c>
      <c r="KY9" s="381">
        <v>431</v>
      </c>
      <c r="KZ9" s="381">
        <v>341</v>
      </c>
      <c r="LA9" s="378" t="str">
        <f t="shared" si="2"/>
        <v>--</v>
      </c>
      <c r="LB9" s="381">
        <v>69.787234042553195</v>
      </c>
      <c r="LC9" s="381">
        <v>65.248226950354706</v>
      </c>
      <c r="LD9" s="381">
        <v>63.084112149532707</v>
      </c>
      <c r="LE9" s="378" t="str">
        <f t="shared" si="3"/>
        <v>--</v>
      </c>
      <c r="LF9" s="381">
        <v>61.764705882352942</v>
      </c>
      <c r="LG9" s="381">
        <v>63.191489361702182</v>
      </c>
      <c r="LH9" s="381">
        <v>61.371841155234641</v>
      </c>
      <c r="LI9" s="378" t="str">
        <f t="shared" si="4"/>
        <v>--</v>
      </c>
      <c r="LJ9" s="381">
        <v>61.383928571428584</v>
      </c>
      <c r="LK9" s="381">
        <v>58.878504672897172</v>
      </c>
      <c r="LL9" s="381">
        <v>49.853372434017608</v>
      </c>
      <c r="LM9" s="378" t="str">
        <f t="shared" si="4"/>
        <v>--</v>
      </c>
      <c r="LN9" s="381">
        <v>71.311475409836021</v>
      </c>
      <c r="LO9" s="381">
        <v>78.64768683274022</v>
      </c>
      <c r="LP9" s="381">
        <v>73.70892018779341</v>
      </c>
      <c r="LQ9" s="381">
        <v>87.969924812030101</v>
      </c>
      <c r="LR9" s="381">
        <v>68.965517241379317</v>
      </c>
      <c r="LS9" s="381">
        <v>68.669527896995845</v>
      </c>
      <c r="LT9" s="381">
        <v>69.485294117647072</v>
      </c>
      <c r="LU9" s="381">
        <v>79.214780600461893</v>
      </c>
      <c r="LV9" s="381">
        <v>58.836689038031309</v>
      </c>
      <c r="LW9" s="381">
        <v>70.283018867924525</v>
      </c>
      <c r="LX9" s="381">
        <v>67.559523809523768</v>
      </c>
      <c r="LY9" s="378" t="str">
        <f t="shared" ref="LY9" si="5">"--"</f>
        <v>--</v>
      </c>
      <c r="LZ9" s="381">
        <v>80.161943319837974</v>
      </c>
      <c r="MA9" s="381">
        <v>90.391459074733106</v>
      </c>
      <c r="MB9" s="381">
        <v>86.384976525821571</v>
      </c>
      <c r="MC9" s="381">
        <v>91.970802919708035</v>
      </c>
      <c r="MD9" s="381">
        <v>78.431372549019557</v>
      </c>
      <c r="ME9" s="381">
        <v>82.655246252676605</v>
      </c>
      <c r="MF9" s="381">
        <v>81.249999999999986</v>
      </c>
      <c r="MG9" s="381">
        <v>84.792626728110676</v>
      </c>
      <c r="MH9" s="381">
        <v>68.456375838926164</v>
      </c>
      <c r="MI9" s="381">
        <v>77.411764705882433</v>
      </c>
      <c r="MJ9" s="381">
        <v>79.525222551928806</v>
      </c>
      <c r="MK9" s="380">
        <v>92.677345537757446</v>
      </c>
      <c r="ML9" s="381">
        <v>95.089285714285765</v>
      </c>
      <c r="MM9" s="381">
        <v>93.208430913348963</v>
      </c>
      <c r="MN9" s="381">
        <v>94.955489614243419</v>
      </c>
      <c r="MO9" s="380">
        <v>92.23744292237447</v>
      </c>
      <c r="MP9" s="381">
        <v>89.955357142857139</v>
      </c>
      <c r="MQ9" s="381">
        <v>89.227166276346594</v>
      </c>
      <c r="MR9" s="381">
        <v>88.13056379821964</v>
      </c>
      <c r="MS9" s="380">
        <v>92.448512585812338</v>
      </c>
      <c r="MT9" s="381">
        <v>95.52572706935122</v>
      </c>
      <c r="MU9" s="381">
        <v>96.018735362997617</v>
      </c>
      <c r="MV9" s="381">
        <v>96.153846153846104</v>
      </c>
      <c r="MW9" s="378" t="str">
        <f t="shared" ref="MW9" si="6">"--"</f>
        <v>--</v>
      </c>
      <c r="MX9" s="381">
        <v>94.820717131474098</v>
      </c>
      <c r="MY9" s="381">
        <v>97.864768683274036</v>
      </c>
      <c r="MZ9" s="381">
        <v>98.591549295774684</v>
      </c>
      <c r="NA9" s="381">
        <v>98.518518518518547</v>
      </c>
      <c r="NB9" s="381">
        <v>97.303921568627388</v>
      </c>
      <c r="NC9" s="381">
        <v>97.222222222222229</v>
      </c>
      <c r="ND9" s="381">
        <v>97.080291970802932</v>
      </c>
      <c r="NE9" s="381">
        <v>96.551724137931018</v>
      </c>
      <c r="NF9" s="381">
        <v>94.170403587443957</v>
      </c>
      <c r="NG9" s="381">
        <v>97.18969555035126</v>
      </c>
      <c r="NH9" s="381">
        <v>98.520710059171535</v>
      </c>
    </row>
    <row r="10" spans="1:373" x14ac:dyDescent="0.25">
      <c r="A10" s="93">
        <v>6</v>
      </c>
      <c r="B10" s="93" t="s">
        <v>7</v>
      </c>
      <c r="C10" s="104">
        <v>97</v>
      </c>
      <c r="D10" s="104">
        <v>119</v>
      </c>
      <c r="E10" s="104">
        <v>203</v>
      </c>
      <c r="F10" s="104">
        <v>164</v>
      </c>
      <c r="G10" s="104">
        <v>176</v>
      </c>
      <c r="H10" s="104" t="str">
        <f>"--"</f>
        <v>--</v>
      </c>
      <c r="I10" s="104">
        <v>57</v>
      </c>
      <c r="J10" s="104">
        <v>40</v>
      </c>
      <c r="K10" s="104">
        <v>23</v>
      </c>
      <c r="L10" s="104">
        <v>46</v>
      </c>
      <c r="M10" s="103">
        <v>50</v>
      </c>
      <c r="N10" s="103">
        <v>51</v>
      </c>
      <c r="O10" s="103">
        <v>73</v>
      </c>
      <c r="P10" s="103">
        <v>79</v>
      </c>
      <c r="Q10" s="103">
        <v>47</v>
      </c>
      <c r="R10" s="103">
        <v>80</v>
      </c>
      <c r="S10" s="103">
        <v>37</v>
      </c>
      <c r="T10" s="103">
        <v>50</v>
      </c>
      <c r="U10" s="103">
        <v>65</v>
      </c>
      <c r="V10" s="103">
        <v>61</v>
      </c>
      <c r="W10" s="99" t="s">
        <v>286</v>
      </c>
      <c r="X10" s="99">
        <v>84.210526315789465</v>
      </c>
      <c r="Y10" s="99">
        <v>67.499999999999986</v>
      </c>
      <c r="Z10" s="99">
        <v>95.454545454545453</v>
      </c>
      <c r="AA10" s="99">
        <v>69.565217391304344</v>
      </c>
      <c r="AB10" s="99">
        <v>79.999999999999986</v>
      </c>
      <c r="AC10" s="99">
        <v>80.392156862745097</v>
      </c>
      <c r="AD10" s="99">
        <v>82.191780821917789</v>
      </c>
      <c r="AE10" s="99">
        <v>74.683544303797476</v>
      </c>
      <c r="AF10" s="99" t="s">
        <v>286</v>
      </c>
      <c r="AG10" s="99">
        <v>86.250000000000014</v>
      </c>
      <c r="AH10" s="99">
        <v>81.081081081081066</v>
      </c>
      <c r="AI10" s="99" t="s">
        <v>286</v>
      </c>
      <c r="AJ10" s="99">
        <v>89.230769230769212</v>
      </c>
      <c r="AK10" s="99">
        <v>76.666666666666671</v>
      </c>
      <c r="AL10" s="99" t="s">
        <v>286</v>
      </c>
      <c r="AM10" s="99">
        <v>17.543859649122801</v>
      </c>
      <c r="AN10" s="99">
        <v>25.000000000000004</v>
      </c>
      <c r="AO10" s="99">
        <v>4.545454545454545</v>
      </c>
      <c r="AP10" s="99">
        <v>21.739130434782606</v>
      </c>
      <c r="AQ10" s="99">
        <v>27.999999999999996</v>
      </c>
      <c r="AR10" s="99">
        <v>17.647058823529413</v>
      </c>
      <c r="AS10" s="99">
        <v>20.833333333333339</v>
      </c>
      <c r="AT10" s="99">
        <v>39.240506329113913</v>
      </c>
      <c r="AU10" s="99">
        <v>29.787234042553202</v>
      </c>
      <c r="AV10" s="99">
        <v>21.250000000000004</v>
      </c>
      <c r="AW10" s="99">
        <v>29.729729729729733</v>
      </c>
      <c r="AX10" s="102">
        <v>20.000000000000004</v>
      </c>
      <c r="AY10" s="102">
        <v>29.23076923076923</v>
      </c>
      <c r="AZ10" s="102">
        <v>48.33333333333335</v>
      </c>
      <c r="BA10" s="102" t="s">
        <v>286</v>
      </c>
      <c r="BB10" s="99" t="s">
        <v>286</v>
      </c>
      <c r="BC10" s="102" t="s">
        <v>286</v>
      </c>
      <c r="BD10" s="102" t="s">
        <v>286</v>
      </c>
      <c r="BE10" s="102" t="s">
        <v>286</v>
      </c>
      <c r="BF10" s="102" t="s">
        <v>286</v>
      </c>
      <c r="BG10" s="99" t="s">
        <v>286</v>
      </c>
      <c r="BH10" s="94" t="s">
        <v>286</v>
      </c>
      <c r="BI10" s="94" t="s">
        <v>286</v>
      </c>
      <c r="BJ10" s="94">
        <v>59.574468085106382</v>
      </c>
      <c r="BK10" s="94">
        <v>36.70886075949366</v>
      </c>
      <c r="BL10" s="99">
        <v>40.54054054054054</v>
      </c>
      <c r="BM10" s="94">
        <v>58.33333333333335</v>
      </c>
      <c r="BN10" s="93">
        <v>62.499999999999993</v>
      </c>
      <c r="BO10" s="93">
        <v>30</v>
      </c>
      <c r="BP10" s="93" t="s">
        <v>286</v>
      </c>
      <c r="BQ10" s="99">
        <v>7.2727272727272734</v>
      </c>
      <c r="BR10" s="94">
        <v>37.499999999999993</v>
      </c>
      <c r="BS10" s="94">
        <v>4.545454545454545</v>
      </c>
      <c r="BT10" s="94">
        <v>17.777777777777779</v>
      </c>
      <c r="BU10" s="99">
        <v>34.6938775510204</v>
      </c>
      <c r="BV10" s="94">
        <v>3.9215686274509802</v>
      </c>
      <c r="BW10" s="94">
        <v>5.6338028169014107</v>
      </c>
      <c r="BX10" s="94">
        <v>42.857142857142875</v>
      </c>
      <c r="BY10" s="99">
        <v>2.1739130434782608</v>
      </c>
      <c r="BZ10" s="94">
        <v>19.480519480519476</v>
      </c>
      <c r="CA10" s="94">
        <v>27.777777777777775</v>
      </c>
      <c r="CB10" s="94">
        <v>10.638297872340424</v>
      </c>
      <c r="CC10" s="99">
        <v>12.698412698412696</v>
      </c>
      <c r="CD10" s="94">
        <v>45.762711864406775</v>
      </c>
      <c r="CE10" s="94" t="s">
        <v>286</v>
      </c>
      <c r="CF10" s="94">
        <v>29.824561403508781</v>
      </c>
      <c r="CG10" s="99">
        <v>12.5</v>
      </c>
      <c r="CH10" s="94">
        <v>26.086956521739129</v>
      </c>
      <c r="CI10" s="94">
        <v>13.333333333333337</v>
      </c>
      <c r="CJ10" s="94">
        <v>24.000000000000004</v>
      </c>
      <c r="CK10" s="94">
        <v>31.372549019607842</v>
      </c>
      <c r="CL10" s="94">
        <v>2.7397260273972606</v>
      </c>
      <c r="CM10" s="94">
        <v>7.59493670886076</v>
      </c>
      <c r="CN10" s="94">
        <v>19.148936170212771</v>
      </c>
      <c r="CO10" s="94">
        <v>6.3291139240506347</v>
      </c>
      <c r="CP10" s="99">
        <v>5.4054054054054044</v>
      </c>
      <c r="CQ10" s="94">
        <v>30.000000000000011</v>
      </c>
      <c r="CR10" s="94">
        <v>13.846153846153847</v>
      </c>
      <c r="CS10" s="93">
        <v>8.6206896551724146</v>
      </c>
      <c r="CT10" s="93" t="s">
        <v>286</v>
      </c>
      <c r="CU10" s="99">
        <v>7.1428571428571415</v>
      </c>
      <c r="CV10" s="94">
        <v>4.9999999999999991</v>
      </c>
      <c r="CW10" s="94">
        <v>13.636363636363637</v>
      </c>
      <c r="CX10" s="93">
        <v>4.3478260869565215</v>
      </c>
      <c r="CY10" s="93">
        <v>8</v>
      </c>
      <c r="CZ10" s="99">
        <v>11.764705882352944</v>
      </c>
      <c r="DA10" s="94">
        <v>10.958904109589042</v>
      </c>
      <c r="DB10" s="94">
        <v>2.5316455696202529</v>
      </c>
      <c r="DC10" s="93">
        <v>10.638297872340427</v>
      </c>
      <c r="DD10" s="93">
        <v>6.4935064935064952</v>
      </c>
      <c r="DE10" s="99">
        <v>2.7777777777777772</v>
      </c>
      <c r="DF10" s="94">
        <v>12.5</v>
      </c>
      <c r="DG10" s="94">
        <v>10.76923076923077</v>
      </c>
      <c r="DH10" s="93">
        <v>10.344827586206895</v>
      </c>
      <c r="DI10" s="93" t="s">
        <v>286</v>
      </c>
      <c r="DJ10" s="99">
        <v>46.428571428571431</v>
      </c>
      <c r="DK10" s="94">
        <v>55.000000000000007</v>
      </c>
      <c r="DL10" s="94">
        <v>40.909090909090914</v>
      </c>
      <c r="DM10" s="94">
        <v>41.304347826086939</v>
      </c>
      <c r="DN10" s="94">
        <v>42</v>
      </c>
      <c r="DO10" s="99">
        <v>42</v>
      </c>
      <c r="DP10" s="94">
        <v>47.945205479452049</v>
      </c>
      <c r="DQ10" s="94">
        <v>33.333333333333329</v>
      </c>
      <c r="DR10" s="94">
        <v>37.777777777777771</v>
      </c>
      <c r="DS10" s="94">
        <v>59.740259740259717</v>
      </c>
      <c r="DT10" s="99">
        <v>58.333333333333357</v>
      </c>
      <c r="DU10" s="101">
        <v>39.999999999999993</v>
      </c>
      <c r="DV10" s="101">
        <v>46.875</v>
      </c>
      <c r="DW10" s="93">
        <v>36.842105263157897</v>
      </c>
      <c r="DX10" s="101" t="s">
        <v>286</v>
      </c>
      <c r="DY10" s="99" t="s">
        <v>286</v>
      </c>
      <c r="DZ10" s="99" t="s">
        <v>286</v>
      </c>
      <c r="EA10" s="99" t="s">
        <v>286</v>
      </c>
      <c r="EB10" s="99" t="s">
        <v>286</v>
      </c>
      <c r="EC10" s="99" t="s">
        <v>286</v>
      </c>
      <c r="ED10" s="99" t="s">
        <v>286</v>
      </c>
      <c r="EE10" s="99" t="s">
        <v>286</v>
      </c>
      <c r="EF10" s="99" t="s">
        <v>286</v>
      </c>
      <c r="EG10" s="99">
        <v>4.2553191489361701</v>
      </c>
      <c r="EH10" s="99">
        <v>1.2499999999999996</v>
      </c>
      <c r="EI10" s="99">
        <v>0</v>
      </c>
      <c r="EJ10" s="99">
        <v>4</v>
      </c>
      <c r="EK10" s="99">
        <v>4.615384615384615</v>
      </c>
      <c r="EL10" s="94">
        <v>3.2786885245901636</v>
      </c>
      <c r="EM10" s="94" t="s">
        <v>286</v>
      </c>
      <c r="EN10" s="94">
        <v>33.333333333333329</v>
      </c>
      <c r="EO10" s="94">
        <v>57.5</v>
      </c>
      <c r="EP10" s="99">
        <v>61.904761904761905</v>
      </c>
      <c r="EQ10" s="94">
        <v>26.666666666666664</v>
      </c>
      <c r="ER10" s="94">
        <v>64.000000000000014</v>
      </c>
      <c r="ES10" s="94">
        <v>46.938775510204081</v>
      </c>
      <c r="ET10" s="94">
        <v>28.767123287671229</v>
      </c>
      <c r="EU10" s="99">
        <v>40.506329113924075</v>
      </c>
      <c r="EV10" s="94">
        <v>30.434782608695652</v>
      </c>
      <c r="EW10" s="94">
        <v>37.17948717948719</v>
      </c>
      <c r="EX10" s="94">
        <v>56.756756756756751</v>
      </c>
      <c r="EY10" s="94">
        <v>45.833333333333336</v>
      </c>
      <c r="EZ10" s="99">
        <v>41.935483870967744</v>
      </c>
      <c r="FA10" s="94">
        <v>36.84210526315789</v>
      </c>
      <c r="FB10" s="94" t="s">
        <v>286</v>
      </c>
      <c r="FC10" s="94">
        <v>66.6666666666667</v>
      </c>
      <c r="FD10" s="94">
        <v>60.000000000000028</v>
      </c>
      <c r="FE10" s="99">
        <v>73.91304347826086</v>
      </c>
      <c r="FF10" s="94">
        <v>41.304347826086939</v>
      </c>
      <c r="FG10" s="94">
        <v>72</v>
      </c>
      <c r="FH10" s="94">
        <v>86.274509803921561</v>
      </c>
      <c r="FI10" s="94">
        <v>47.945205479452049</v>
      </c>
      <c r="FJ10" s="99">
        <v>53.164556962025308</v>
      </c>
      <c r="FK10" s="94">
        <v>74.468085106383015</v>
      </c>
      <c r="FL10" s="94">
        <v>71.79487179487181</v>
      </c>
      <c r="FM10" s="94">
        <v>81.081081081081066</v>
      </c>
      <c r="FN10" s="94">
        <v>72.916666666666671</v>
      </c>
      <c r="FO10" s="99">
        <v>84.374999999999986</v>
      </c>
      <c r="FP10" s="94">
        <v>62.711864406779654</v>
      </c>
      <c r="FQ10" s="94" t="s">
        <v>286</v>
      </c>
      <c r="FR10" s="94">
        <v>100</v>
      </c>
      <c r="FS10" s="94">
        <v>97.5</v>
      </c>
      <c r="FT10" s="99">
        <v>95.652173913043484</v>
      </c>
      <c r="FU10" s="94">
        <v>100</v>
      </c>
      <c r="FV10" s="94">
        <v>96</v>
      </c>
      <c r="FW10" s="94">
        <v>98.039215686274545</v>
      </c>
      <c r="FX10" s="94">
        <v>95.890410958904113</v>
      </c>
      <c r="FY10" s="99">
        <v>98.734177215189874</v>
      </c>
      <c r="FZ10" s="94">
        <v>95.744680851063848</v>
      </c>
      <c r="GA10" s="94">
        <v>97.5</v>
      </c>
      <c r="GB10" s="94">
        <v>100</v>
      </c>
      <c r="GC10" s="94">
        <v>100</v>
      </c>
      <c r="GD10" s="99">
        <v>96.923076923076934</v>
      </c>
      <c r="GE10" s="94">
        <v>96.666666666666686</v>
      </c>
      <c r="GF10" s="94" t="s">
        <v>286</v>
      </c>
      <c r="GG10" s="94">
        <v>98.245614035087726</v>
      </c>
      <c r="GH10" s="94">
        <v>97.435897435897431</v>
      </c>
      <c r="GI10" s="99">
        <v>91.304347826086953</v>
      </c>
      <c r="GJ10" s="94">
        <v>97.826086956521735</v>
      </c>
      <c r="GK10" s="107">
        <v>94.000000000000014</v>
      </c>
      <c r="GL10" s="94">
        <v>98.039215686274531</v>
      </c>
      <c r="GM10" s="100">
        <v>86.30136986301369</v>
      </c>
      <c r="GN10" s="99">
        <v>98.73417721518986</v>
      </c>
      <c r="GO10" s="94">
        <v>97.826086956521749</v>
      </c>
      <c r="GP10" s="94">
        <v>97.500000000000043</v>
      </c>
      <c r="GQ10" s="94">
        <v>100</v>
      </c>
      <c r="GR10" s="94">
        <v>95.918367346938794</v>
      </c>
      <c r="GS10" s="99">
        <v>96.923076923076934</v>
      </c>
      <c r="GT10" s="94">
        <v>90</v>
      </c>
      <c r="GU10" s="94" t="s">
        <v>286</v>
      </c>
      <c r="GV10" s="94" t="s">
        <v>286</v>
      </c>
      <c r="GW10" s="94" t="s">
        <v>286</v>
      </c>
      <c r="GX10" s="99" t="s">
        <v>286</v>
      </c>
      <c r="GY10" s="99" t="s">
        <v>286</v>
      </c>
      <c r="GZ10" s="99" t="s">
        <v>286</v>
      </c>
      <c r="HA10" s="99" t="s">
        <v>286</v>
      </c>
      <c r="HB10" s="99" t="s">
        <v>286</v>
      </c>
      <c r="HC10" s="99" t="s">
        <v>286</v>
      </c>
      <c r="HD10" s="99">
        <v>89.130434782608688</v>
      </c>
      <c r="HE10" s="99">
        <v>93.589743589743605</v>
      </c>
      <c r="HF10" s="99">
        <v>100</v>
      </c>
      <c r="HG10" s="99">
        <v>96.000000000000014</v>
      </c>
      <c r="HH10" s="99">
        <v>95.161290322580655</v>
      </c>
      <c r="HI10" s="99">
        <v>96.666666666666686</v>
      </c>
      <c r="HJ10" s="99" t="s">
        <v>286</v>
      </c>
      <c r="HK10" s="99">
        <v>96.491228070175438</v>
      </c>
      <c r="HL10" s="94">
        <v>100</v>
      </c>
      <c r="HM10" s="94">
        <v>81.818181818181799</v>
      </c>
      <c r="HN10" s="94">
        <v>89.130434782608731</v>
      </c>
      <c r="HO10" s="94">
        <v>94.000000000000014</v>
      </c>
      <c r="HP10" s="99">
        <v>88.235294117647044</v>
      </c>
      <c r="HQ10" s="94">
        <v>80.821917808219169</v>
      </c>
      <c r="HR10" s="94">
        <v>93.670886075949355</v>
      </c>
      <c r="HS10" s="94">
        <v>93.617021276595764</v>
      </c>
      <c r="HT10" s="95">
        <v>91.249999999999972</v>
      </c>
      <c r="HU10" s="99">
        <v>94.594594594594597</v>
      </c>
      <c r="HV10" s="99">
        <v>87.999999999999957</v>
      </c>
      <c r="HW10" s="99">
        <v>87.692307692307679</v>
      </c>
      <c r="HX10" s="99">
        <v>84.745762711864401</v>
      </c>
      <c r="HY10" s="99" t="s">
        <v>286</v>
      </c>
      <c r="HZ10" s="99">
        <v>3.5087719298245608</v>
      </c>
      <c r="IA10" s="99">
        <v>0</v>
      </c>
      <c r="IB10" s="99">
        <v>0</v>
      </c>
      <c r="IC10" s="99">
        <v>2.1739130434782608</v>
      </c>
      <c r="ID10" s="99">
        <v>4</v>
      </c>
      <c r="IE10" s="99">
        <v>3.9215686274509802</v>
      </c>
      <c r="IF10" s="99">
        <v>1.3698630136986301</v>
      </c>
      <c r="IG10" s="99">
        <v>1.2658227848101264</v>
      </c>
      <c r="IH10" s="99">
        <v>0</v>
      </c>
      <c r="II10" s="99">
        <v>1.2658227848101262</v>
      </c>
      <c r="IJ10" s="99">
        <v>0</v>
      </c>
      <c r="IK10" s="99">
        <v>2</v>
      </c>
      <c r="IL10" s="99">
        <v>4.6153846153846159</v>
      </c>
      <c r="IM10" s="99">
        <v>6.5573770491803263</v>
      </c>
      <c r="IN10" s="99" t="str">
        <f t="shared" si="0"/>
        <v>--</v>
      </c>
      <c r="IO10" s="99" t="str">
        <f t="shared" si="0"/>
        <v>--</v>
      </c>
      <c r="IP10" s="99" t="str">
        <f t="shared" si="0"/>
        <v>--</v>
      </c>
      <c r="IQ10" s="99" t="str">
        <f t="shared" si="0"/>
        <v>--</v>
      </c>
      <c r="IR10" s="99" t="str">
        <f t="shared" si="0"/>
        <v>--</v>
      </c>
      <c r="IS10" s="93" t="str">
        <f t="shared" si="0"/>
        <v>--</v>
      </c>
      <c r="IT10" s="93" t="str">
        <f t="shared" si="0"/>
        <v>--</v>
      </c>
      <c r="IU10" s="93" t="str">
        <f t="shared" si="0"/>
        <v>--</v>
      </c>
      <c r="IV10" s="93" t="str">
        <f t="shared" si="0"/>
        <v>--</v>
      </c>
      <c r="IW10" s="241">
        <v>220</v>
      </c>
      <c r="IX10" s="242">
        <v>119</v>
      </c>
      <c r="IY10" s="243">
        <v>54</v>
      </c>
      <c r="IZ10" s="243">
        <v>63</v>
      </c>
      <c r="JA10" s="243">
        <v>77</v>
      </c>
      <c r="JB10" s="237" t="str">
        <f>"--"</f>
        <v>--</v>
      </c>
      <c r="JC10" s="243">
        <v>74</v>
      </c>
      <c r="JD10" s="243">
        <v>25</v>
      </c>
      <c r="JE10" s="243">
        <v>12.962962962962999</v>
      </c>
      <c r="JF10" s="243">
        <v>4.7619047619047601</v>
      </c>
      <c r="JG10" s="243">
        <v>3.8961038961039001</v>
      </c>
      <c r="JH10" s="245" t="str">
        <f>"--"</f>
        <v>--</v>
      </c>
      <c r="JI10" s="243">
        <v>4.0540540540540499</v>
      </c>
      <c r="JJ10" s="243">
        <v>8</v>
      </c>
      <c r="JK10" s="243">
        <v>3.7037037037037002</v>
      </c>
      <c r="JL10" s="243">
        <v>4.7619047619047601</v>
      </c>
      <c r="JM10" s="243">
        <v>9.0909090909090899</v>
      </c>
      <c r="JN10" s="245" t="str">
        <f>"--"</f>
        <v>--</v>
      </c>
      <c r="JO10" s="243">
        <v>5.4054054054054097</v>
      </c>
      <c r="JP10" s="243">
        <v>4</v>
      </c>
      <c r="JQ10" s="243">
        <v>100</v>
      </c>
      <c r="JR10" s="243">
        <v>96.825396825396794</v>
      </c>
      <c r="JS10" s="243">
        <v>97.402597402597394</v>
      </c>
      <c r="JT10" s="245" t="str">
        <f>"--"</f>
        <v>--</v>
      </c>
      <c r="JU10" s="243">
        <v>94.520547945205493</v>
      </c>
      <c r="JV10" s="243">
        <v>100</v>
      </c>
      <c r="JW10" s="243">
        <v>94.4444444444444</v>
      </c>
      <c r="JX10" s="243">
        <v>90.476190476190496</v>
      </c>
      <c r="JY10" s="243">
        <v>94.805194805194802</v>
      </c>
      <c r="JZ10" s="245" t="str">
        <f>"--"</f>
        <v>--</v>
      </c>
      <c r="KA10" s="243">
        <v>82.191780821917803</v>
      </c>
      <c r="KB10" s="243">
        <v>100</v>
      </c>
      <c r="KC10" s="243">
        <v>100</v>
      </c>
      <c r="KD10" s="243">
        <v>95.238095238095198</v>
      </c>
      <c r="KE10" s="243">
        <v>96.103896103896105</v>
      </c>
      <c r="KF10" s="245" t="str">
        <f>"--"</f>
        <v>--</v>
      </c>
      <c r="KG10" s="243">
        <v>94.520547945205493</v>
      </c>
      <c r="KH10" s="243">
        <v>100</v>
      </c>
      <c r="KI10" s="220">
        <v>26</v>
      </c>
      <c r="KJ10" s="220">
        <v>20</v>
      </c>
      <c r="KK10" s="99" t="str">
        <f t="shared" ref="KK10:KL29" si="7">"--"</f>
        <v>--</v>
      </c>
      <c r="KL10" s="99" t="str">
        <f t="shared" si="7"/>
        <v>--</v>
      </c>
      <c r="KM10" s="220">
        <v>0</v>
      </c>
      <c r="KN10" s="220">
        <v>5</v>
      </c>
      <c r="KO10" s="220">
        <v>96.153846153846203</v>
      </c>
      <c r="KP10" s="220">
        <v>95</v>
      </c>
      <c r="KQ10" s="220">
        <v>96.153846153846203</v>
      </c>
      <c r="KR10" s="220">
        <v>100</v>
      </c>
      <c r="KS10" s="220">
        <v>96.153846153846203</v>
      </c>
      <c r="KT10" s="220">
        <v>100</v>
      </c>
      <c r="KV10" s="379">
        <v>69</v>
      </c>
      <c r="KW10" s="380">
        <v>14</v>
      </c>
      <c r="KX10" s="381">
        <v>20</v>
      </c>
      <c r="KY10" s="381">
        <v>17</v>
      </c>
      <c r="KZ10" s="381">
        <v>18</v>
      </c>
      <c r="LA10" s="378" t="str">
        <f t="shared" si="2"/>
        <v>--</v>
      </c>
      <c r="LB10" s="381">
        <v>50</v>
      </c>
      <c r="LC10" s="381">
        <v>66.666666666666657</v>
      </c>
      <c r="LD10" s="381">
        <v>63.636363636363662</v>
      </c>
      <c r="LE10" s="378" t="str">
        <f t="shared" si="3"/>
        <v>--</v>
      </c>
      <c r="LF10" s="378" t="str">
        <f t="shared" si="3"/>
        <v>--</v>
      </c>
      <c r="LG10" s="381">
        <v>45.945945945945958</v>
      </c>
      <c r="LH10" s="381">
        <v>56</v>
      </c>
      <c r="LI10" s="378" t="str">
        <f t="shared" si="4"/>
        <v>--</v>
      </c>
      <c r="LJ10" s="381">
        <v>57.89473684210526</v>
      </c>
      <c r="LK10" s="378" t="str">
        <f t="shared" si="4"/>
        <v>--</v>
      </c>
      <c r="LL10" s="381">
        <v>44.44444444444445</v>
      </c>
      <c r="LM10" s="380">
        <v>96.15384615384616</v>
      </c>
      <c r="LN10" s="381">
        <v>66.666666666666671</v>
      </c>
      <c r="LO10" s="381">
        <v>69.841269841269863</v>
      </c>
      <c r="LP10" s="381">
        <v>72.727272727272734</v>
      </c>
      <c r="LQ10" s="381">
        <v>95</v>
      </c>
      <c r="LR10" s="378" t="str">
        <f t="shared" ref="LR10" si="8">"--"</f>
        <v>--</v>
      </c>
      <c r="LS10" s="381">
        <v>60.563380281690137</v>
      </c>
      <c r="LT10" s="381">
        <v>84.000000000000014</v>
      </c>
      <c r="LU10" s="378" t="str">
        <f t="shared" ref="LU10" si="9">"--"</f>
        <v>--</v>
      </c>
      <c r="LV10" s="381">
        <v>68.421052631578945</v>
      </c>
      <c r="LW10" s="378" t="str">
        <f t="shared" ref="LW10" si="10">"--"</f>
        <v>--</v>
      </c>
      <c r="LX10" s="381">
        <v>66.666666666666671</v>
      </c>
      <c r="LY10" s="380">
        <v>88.461538461538467</v>
      </c>
      <c r="LZ10" s="381">
        <v>68.518518518518519</v>
      </c>
      <c r="MA10" s="381">
        <v>65.07936507936509</v>
      </c>
      <c r="MB10" s="381">
        <v>80.519480519480496</v>
      </c>
      <c r="MC10" s="381">
        <v>100</v>
      </c>
      <c r="MD10" s="378" t="str">
        <f t="shared" ref="MD10" si="11">"--"</f>
        <v>--</v>
      </c>
      <c r="ME10" s="381">
        <v>62.162162162162147</v>
      </c>
      <c r="MF10" s="381">
        <v>84.000000000000014</v>
      </c>
      <c r="MG10" s="378" t="str">
        <f t="shared" ref="MG10" si="12">"--"</f>
        <v>--</v>
      </c>
      <c r="MH10" s="381">
        <v>90.000000000000014</v>
      </c>
      <c r="MI10" s="378" t="str">
        <f t="shared" ref="MI10" si="13">"--"</f>
        <v>--</v>
      </c>
      <c r="MJ10" s="381">
        <v>61.111111111111107</v>
      </c>
      <c r="MK10" s="378" t="str">
        <f t="shared" ref="MK10" si="14">"--"</f>
        <v>--</v>
      </c>
      <c r="ML10" s="381">
        <v>95</v>
      </c>
      <c r="MM10" s="378" t="str">
        <f t="shared" ref="MM10" si="15">"--"</f>
        <v>--</v>
      </c>
      <c r="MN10" s="381">
        <v>94.444444444444457</v>
      </c>
      <c r="MO10" s="378" t="str">
        <f t="shared" ref="MO10" si="16">"--"</f>
        <v>--</v>
      </c>
      <c r="MP10" s="381">
        <v>100</v>
      </c>
      <c r="MQ10" s="378" t="str">
        <f t="shared" ref="MQ10" si="17">"--"</f>
        <v>--</v>
      </c>
      <c r="MR10" s="381">
        <v>94.444444444444457</v>
      </c>
      <c r="MS10" s="378" t="str">
        <f t="shared" ref="MS10" si="18">"--"</f>
        <v>--</v>
      </c>
      <c r="MT10" s="381">
        <v>100</v>
      </c>
      <c r="MU10" s="378" t="str">
        <f t="shared" ref="MU10" si="19">"--"</f>
        <v>--</v>
      </c>
      <c r="MV10" s="381">
        <v>94.444444444444457</v>
      </c>
      <c r="MW10" s="380">
        <v>100</v>
      </c>
      <c r="MX10" s="381">
        <v>100</v>
      </c>
      <c r="MY10" s="381">
        <v>100</v>
      </c>
      <c r="MZ10" s="381">
        <v>100</v>
      </c>
      <c r="NA10" s="381">
        <v>100</v>
      </c>
      <c r="NB10" s="378" t="str">
        <f t="shared" ref="NB10" si="20">"--"</f>
        <v>--</v>
      </c>
      <c r="NC10" s="381">
        <v>94.520547945205493</v>
      </c>
      <c r="ND10" s="381">
        <v>100</v>
      </c>
      <c r="NE10" s="378" t="str">
        <f t="shared" ref="NE10" si="21">"--"</f>
        <v>--</v>
      </c>
      <c r="NF10" s="381">
        <v>100</v>
      </c>
      <c r="NG10" s="378" t="str">
        <f t="shared" ref="NG10" si="22">"--"</f>
        <v>--</v>
      </c>
      <c r="NH10" s="381">
        <v>100</v>
      </c>
    </row>
    <row r="11" spans="1:373" ht="21" customHeight="1" x14ac:dyDescent="0.25">
      <c r="A11" s="93">
        <v>7</v>
      </c>
      <c r="B11" s="93" t="s">
        <v>8</v>
      </c>
      <c r="C11" s="104">
        <v>1921</v>
      </c>
      <c r="D11" s="104">
        <v>1570</v>
      </c>
      <c r="E11" s="104">
        <v>1700</v>
      </c>
      <c r="F11" s="104">
        <v>1533</v>
      </c>
      <c r="G11" s="104">
        <v>1758</v>
      </c>
      <c r="H11" s="104">
        <v>691</v>
      </c>
      <c r="I11" s="104">
        <v>751</v>
      </c>
      <c r="J11" s="104">
        <v>479</v>
      </c>
      <c r="K11" s="104">
        <v>507</v>
      </c>
      <c r="L11" s="104">
        <v>591</v>
      </c>
      <c r="M11" s="103">
        <v>472</v>
      </c>
      <c r="N11" s="103">
        <v>603</v>
      </c>
      <c r="O11" s="103">
        <v>626</v>
      </c>
      <c r="P11" s="103">
        <v>471</v>
      </c>
      <c r="Q11" s="103">
        <v>403</v>
      </c>
      <c r="R11" s="103">
        <v>611</v>
      </c>
      <c r="S11" s="103">
        <v>519</v>
      </c>
      <c r="T11" s="103">
        <v>649</v>
      </c>
      <c r="U11" s="103">
        <v>632</v>
      </c>
      <c r="V11" s="103">
        <v>477</v>
      </c>
      <c r="W11" s="99">
        <v>86.25730994152056</v>
      </c>
      <c r="X11" s="99">
        <v>77.718120805369225</v>
      </c>
      <c r="Y11" s="99">
        <v>72.955974842767418</v>
      </c>
      <c r="Z11" s="99">
        <v>91.09311740890692</v>
      </c>
      <c r="AA11" s="99">
        <v>80.442176870748355</v>
      </c>
      <c r="AB11" s="99">
        <v>78.131634819532948</v>
      </c>
      <c r="AC11" s="99">
        <v>88.184931506849267</v>
      </c>
      <c r="AD11" s="99">
        <v>84.168012924071164</v>
      </c>
      <c r="AE11" s="99">
        <v>75.641025641025678</v>
      </c>
      <c r="AF11" s="99" t="s">
        <v>286</v>
      </c>
      <c r="AG11" s="99">
        <v>88.888888888888928</v>
      </c>
      <c r="AH11" s="99">
        <v>82.239382239382294</v>
      </c>
      <c r="AI11" s="99" t="s">
        <v>286</v>
      </c>
      <c r="AJ11" s="99">
        <v>90.938511326860805</v>
      </c>
      <c r="AK11" s="99">
        <v>88.39662447257389</v>
      </c>
      <c r="AL11" s="99">
        <v>12.735166425470332</v>
      </c>
      <c r="AM11" s="99">
        <v>22.963951935914555</v>
      </c>
      <c r="AN11" s="99">
        <v>44.025157232704409</v>
      </c>
      <c r="AO11" s="99">
        <v>17.799999999999983</v>
      </c>
      <c r="AP11" s="99">
        <v>21.052631578947352</v>
      </c>
      <c r="AQ11" s="99">
        <v>34.680851063829842</v>
      </c>
      <c r="AR11" s="99">
        <v>15.870307167235501</v>
      </c>
      <c r="AS11" s="99">
        <v>24.115755627009648</v>
      </c>
      <c r="AT11" s="99">
        <v>38.758029978586706</v>
      </c>
      <c r="AU11" s="99">
        <v>16.749999999999989</v>
      </c>
      <c r="AV11" s="99">
        <v>16.721311475409831</v>
      </c>
      <c r="AW11" s="99">
        <v>31.007751937984533</v>
      </c>
      <c r="AX11" s="102">
        <v>19.781931464174459</v>
      </c>
      <c r="AY11" s="102">
        <v>17.965023847376795</v>
      </c>
      <c r="AZ11" s="102">
        <v>32.704402515723253</v>
      </c>
      <c r="BA11" s="102" t="s">
        <v>286</v>
      </c>
      <c r="BB11" s="99" t="s">
        <v>286</v>
      </c>
      <c r="BC11" s="102" t="s">
        <v>286</v>
      </c>
      <c r="BD11" s="102" t="s">
        <v>286</v>
      </c>
      <c r="BE11" s="102" t="s">
        <v>286</v>
      </c>
      <c r="BF11" s="102" t="s">
        <v>286</v>
      </c>
      <c r="BG11" s="99" t="s">
        <v>286</v>
      </c>
      <c r="BH11" s="94" t="s">
        <v>286</v>
      </c>
      <c r="BI11" s="94" t="s">
        <v>286</v>
      </c>
      <c r="BJ11" s="94">
        <v>44.094488188976371</v>
      </c>
      <c r="BK11" s="94">
        <v>46.666666666666643</v>
      </c>
      <c r="BL11" s="99">
        <v>22.376237623762382</v>
      </c>
      <c r="BM11" s="94">
        <v>39.052287581699318</v>
      </c>
      <c r="BN11" s="93">
        <v>48.63563402889249</v>
      </c>
      <c r="BO11" s="93">
        <v>23.206751054852322</v>
      </c>
      <c r="BP11" s="93">
        <v>5.5389221556886259</v>
      </c>
      <c r="BQ11" s="99">
        <v>8.0054274084124835</v>
      </c>
      <c r="BR11" s="94">
        <v>55.531453362255959</v>
      </c>
      <c r="BS11" s="94">
        <v>5.2192066805845512</v>
      </c>
      <c r="BT11" s="94">
        <v>13.835376532399298</v>
      </c>
      <c r="BU11" s="99">
        <v>54.28571428571427</v>
      </c>
      <c r="BV11" s="94">
        <v>5.9999999999999991</v>
      </c>
      <c r="BW11" s="94">
        <v>10.797342192691042</v>
      </c>
      <c r="BX11" s="94">
        <v>43.141592920354</v>
      </c>
      <c r="BY11" s="99">
        <v>4.3367346938775535</v>
      </c>
      <c r="BZ11" s="94">
        <v>8.7394957983193287</v>
      </c>
      <c r="CA11" s="94">
        <v>49.601593625497983</v>
      </c>
      <c r="CB11" s="94">
        <v>4.6128500823723204</v>
      </c>
      <c r="CC11" s="99">
        <v>7.1428571428571423</v>
      </c>
      <c r="CD11" s="94">
        <v>39.743589743589716</v>
      </c>
      <c r="CE11" s="94">
        <v>21.282798833819264</v>
      </c>
      <c r="CF11" s="94">
        <v>17.066666666666638</v>
      </c>
      <c r="CG11" s="99">
        <v>14.587737843551794</v>
      </c>
      <c r="CH11" s="94">
        <v>25.100401606425706</v>
      </c>
      <c r="CI11" s="94">
        <v>31.046312178387673</v>
      </c>
      <c r="CJ11" s="94">
        <v>21.367521367521377</v>
      </c>
      <c r="CK11" s="94">
        <v>18.624161073825483</v>
      </c>
      <c r="CL11" s="94">
        <v>21.061093247588413</v>
      </c>
      <c r="CM11" s="94">
        <v>24.786324786324805</v>
      </c>
      <c r="CN11" s="94">
        <v>17.884130982367772</v>
      </c>
      <c r="CO11" s="94">
        <v>23.333333333333336</v>
      </c>
      <c r="CP11" s="99">
        <v>17.948717948717935</v>
      </c>
      <c r="CQ11" s="94">
        <v>12.954186413902045</v>
      </c>
      <c r="CR11" s="94">
        <v>26.494345718901432</v>
      </c>
      <c r="CS11" s="93">
        <v>19.873150105708259</v>
      </c>
      <c r="CT11" s="93">
        <v>9.4117647058823621</v>
      </c>
      <c r="CU11" s="99">
        <v>6.9986541049798126</v>
      </c>
      <c r="CV11" s="94">
        <v>5.7446808510638281</v>
      </c>
      <c r="CW11" s="94">
        <v>17.346938775510193</v>
      </c>
      <c r="CX11" s="93">
        <v>8.6058519793459567</v>
      </c>
      <c r="CY11" s="93">
        <v>6.4935064935064926</v>
      </c>
      <c r="CZ11" s="99">
        <v>14.457831325301209</v>
      </c>
      <c r="DA11" s="94">
        <v>12.052117263843646</v>
      </c>
      <c r="DB11" s="94">
        <v>9.9783080260303603</v>
      </c>
      <c r="DC11" s="93">
        <v>13.775510204081643</v>
      </c>
      <c r="DD11" s="93">
        <v>13.636363636363631</v>
      </c>
      <c r="DE11" s="99">
        <v>14.228456913827664</v>
      </c>
      <c r="DF11" s="94">
        <v>17.246835443038002</v>
      </c>
      <c r="DG11" s="94">
        <v>13.798701298701316</v>
      </c>
      <c r="DH11" s="93">
        <v>11.727078891258001</v>
      </c>
      <c r="DI11" s="93">
        <v>36.725663716814189</v>
      </c>
      <c r="DJ11" s="99">
        <v>42.436412315930376</v>
      </c>
      <c r="DK11" s="94">
        <v>35.4700854700855</v>
      </c>
      <c r="DL11" s="94">
        <v>38.696537678207733</v>
      </c>
      <c r="DM11" s="94">
        <v>44.691780821917774</v>
      </c>
      <c r="DN11" s="94">
        <v>36.480686695278983</v>
      </c>
      <c r="DO11" s="99">
        <v>40.778341793570171</v>
      </c>
      <c r="DP11" s="94">
        <v>44.371941272430682</v>
      </c>
      <c r="DQ11" s="94">
        <v>36.363636363636374</v>
      </c>
      <c r="DR11" s="94">
        <v>38.817480719794339</v>
      </c>
      <c r="DS11" s="94">
        <v>48.817567567567565</v>
      </c>
      <c r="DT11" s="99">
        <v>48.795180722891594</v>
      </c>
      <c r="DU11" s="101">
        <v>38.668779714738498</v>
      </c>
      <c r="DV11" s="101">
        <v>49.512987012987033</v>
      </c>
      <c r="DW11" s="93">
        <v>48.723404255319132</v>
      </c>
      <c r="DX11" s="101" t="s">
        <v>286</v>
      </c>
      <c r="DY11" s="99" t="s">
        <v>286</v>
      </c>
      <c r="DZ11" s="99" t="s">
        <v>286</v>
      </c>
      <c r="EA11" s="99" t="s">
        <v>286</v>
      </c>
      <c r="EB11" s="99" t="s">
        <v>286</v>
      </c>
      <c r="EC11" s="99" t="s">
        <v>286</v>
      </c>
      <c r="ED11" s="99" t="s">
        <v>286</v>
      </c>
      <c r="EE11" s="99" t="s">
        <v>286</v>
      </c>
      <c r="EF11" s="99" t="s">
        <v>286</v>
      </c>
      <c r="EG11" s="99">
        <v>6.2344139650872803</v>
      </c>
      <c r="EH11" s="99">
        <v>5.2459016393442557</v>
      </c>
      <c r="EI11" s="99">
        <v>2.5096525096525091</v>
      </c>
      <c r="EJ11" s="99">
        <v>5.4263565891472902</v>
      </c>
      <c r="EK11" s="99">
        <v>3.1695721077654508</v>
      </c>
      <c r="EL11" s="94">
        <v>2.0964360587002102</v>
      </c>
      <c r="EM11" s="94">
        <v>62.835820895522431</v>
      </c>
      <c r="EN11" s="94">
        <v>34.445927903871805</v>
      </c>
      <c r="EO11" s="94">
        <v>43.605870020964353</v>
      </c>
      <c r="EP11" s="99">
        <v>68.282828282828177</v>
      </c>
      <c r="EQ11" s="94">
        <v>30.2047781569966</v>
      </c>
      <c r="ER11" s="94">
        <v>39.915074309978763</v>
      </c>
      <c r="ES11" s="94">
        <v>66.6666666666666</v>
      </c>
      <c r="ET11" s="94">
        <v>36.129032258064576</v>
      </c>
      <c r="EU11" s="99">
        <v>48.068669527896986</v>
      </c>
      <c r="EV11" s="94">
        <v>61.111111111111128</v>
      </c>
      <c r="EW11" s="94">
        <v>34.348561759729215</v>
      </c>
      <c r="EX11" s="94">
        <v>45.882352941176457</v>
      </c>
      <c r="EY11" s="94">
        <v>62.58169934640523</v>
      </c>
      <c r="EZ11" s="99">
        <v>38.102893890675219</v>
      </c>
      <c r="FA11" s="94">
        <v>48.210526315789487</v>
      </c>
      <c r="FB11" s="94">
        <v>82.195845697329361</v>
      </c>
      <c r="FC11" s="94">
        <v>67.423230974632915</v>
      </c>
      <c r="FD11" s="94">
        <v>71.789473684210449</v>
      </c>
      <c r="FE11" s="99">
        <v>83.805668016194375</v>
      </c>
      <c r="FF11" s="94">
        <v>65.017064846416375</v>
      </c>
      <c r="FG11" s="94">
        <v>70.974576271186393</v>
      </c>
      <c r="FH11" s="94">
        <v>84.940778341793632</v>
      </c>
      <c r="FI11" s="94">
        <v>69.243156199677912</v>
      </c>
      <c r="FJ11" s="99">
        <v>76.293103448275929</v>
      </c>
      <c r="FK11" s="94">
        <v>88.131313131313092</v>
      </c>
      <c r="FL11" s="94">
        <v>71.239669421487605</v>
      </c>
      <c r="FM11" s="94">
        <v>72.265625</v>
      </c>
      <c r="FN11" s="94">
        <v>84.48</v>
      </c>
      <c r="FO11" s="99">
        <v>74.239999999999839</v>
      </c>
      <c r="FP11" s="94">
        <v>75.316455696202524</v>
      </c>
      <c r="FQ11" s="94">
        <v>94.152046783625707</v>
      </c>
      <c r="FR11" s="94">
        <v>97.453083109919561</v>
      </c>
      <c r="FS11" s="94">
        <v>98.52941176470587</v>
      </c>
      <c r="FT11" s="99">
        <v>94.545454545454561</v>
      </c>
      <c r="FU11" s="94">
        <v>95.051194539249195</v>
      </c>
      <c r="FV11" s="94">
        <v>98.301486199575351</v>
      </c>
      <c r="FW11" s="94">
        <v>94.949494949495033</v>
      </c>
      <c r="FX11" s="94">
        <v>94.051446945337602</v>
      </c>
      <c r="FY11" s="99">
        <v>99.145299145299106</v>
      </c>
      <c r="FZ11" s="94">
        <v>94.249999999999986</v>
      </c>
      <c r="GA11" s="94">
        <v>92.739273927392844</v>
      </c>
      <c r="GB11" s="94">
        <v>96.303501945525284</v>
      </c>
      <c r="GC11" s="94">
        <v>94.409937888198741</v>
      </c>
      <c r="GD11" s="99">
        <v>94.435612082671028</v>
      </c>
      <c r="GE11" s="94">
        <v>97.899159663865547</v>
      </c>
      <c r="GF11" s="94">
        <v>93.500738552437184</v>
      </c>
      <c r="GG11" s="94">
        <v>91.913746630727786</v>
      </c>
      <c r="GH11" s="94">
        <v>97.01492537313429</v>
      </c>
      <c r="GI11" s="99">
        <v>90.000000000000028</v>
      </c>
      <c r="GJ11" s="94">
        <v>89.419795221843003</v>
      </c>
      <c r="GK11" s="94">
        <v>96.794871794871739</v>
      </c>
      <c r="GL11" s="94">
        <v>92.333901192504158</v>
      </c>
      <c r="GM11" s="100">
        <v>89.389067524115731</v>
      </c>
      <c r="GN11" s="99">
        <v>98.279569892473077</v>
      </c>
      <c r="GO11" s="94">
        <v>93.249999999999872</v>
      </c>
      <c r="GP11" s="94">
        <v>88.925619834710773</v>
      </c>
      <c r="GQ11" s="94">
        <v>92.578125</v>
      </c>
      <c r="GR11" s="94">
        <v>93.749999999999957</v>
      </c>
      <c r="GS11" s="99">
        <v>92.025518341307773</v>
      </c>
      <c r="GT11" s="94">
        <v>95.798319327731178</v>
      </c>
      <c r="GU11" s="94" t="s">
        <v>286</v>
      </c>
      <c r="GV11" s="94" t="s">
        <v>286</v>
      </c>
      <c r="GW11" s="94" t="s">
        <v>286</v>
      </c>
      <c r="GX11" s="99" t="s">
        <v>286</v>
      </c>
      <c r="GY11" s="99" t="s">
        <v>286</v>
      </c>
      <c r="GZ11" s="99" t="s">
        <v>286</v>
      </c>
      <c r="HA11" s="99" t="s">
        <v>286</v>
      </c>
      <c r="HB11" s="99" t="s">
        <v>286</v>
      </c>
      <c r="HC11" s="99" t="s">
        <v>286</v>
      </c>
      <c r="HD11" s="99">
        <v>92.893401015228349</v>
      </c>
      <c r="HE11" s="99">
        <v>93.812709030100251</v>
      </c>
      <c r="HF11" s="99">
        <v>96.837944664031625</v>
      </c>
      <c r="HG11" s="99">
        <v>91.747572815533914</v>
      </c>
      <c r="HH11" s="99">
        <v>94.372990353697801</v>
      </c>
      <c r="HI11" s="99">
        <v>97.064989517819669</v>
      </c>
      <c r="HJ11" s="99">
        <v>84.070796460176993</v>
      </c>
      <c r="HK11" s="99">
        <v>87.584345479082458</v>
      </c>
      <c r="HL11" s="94">
        <v>92.796610169491572</v>
      </c>
      <c r="HM11" s="94">
        <v>78.688524590163993</v>
      </c>
      <c r="HN11" s="94">
        <v>86.277873070325995</v>
      </c>
      <c r="HO11" s="94">
        <v>94.396551724137908</v>
      </c>
      <c r="HP11" s="99">
        <v>79.792746113989594</v>
      </c>
      <c r="HQ11" s="94">
        <v>81.493506493506644</v>
      </c>
      <c r="HR11" s="94">
        <v>93.709327548806883</v>
      </c>
      <c r="HS11" s="94">
        <v>84.51776649746192</v>
      </c>
      <c r="HT11" s="95">
        <v>85.2159468438538</v>
      </c>
      <c r="HU11" s="99">
        <v>93.885601577909213</v>
      </c>
      <c r="HV11" s="99">
        <v>83.624801271860079</v>
      </c>
      <c r="HW11" s="99">
        <v>85.990338164251256</v>
      </c>
      <c r="HX11" s="99">
        <v>93.404255319148888</v>
      </c>
      <c r="HY11" s="99">
        <v>5.6603773584905639</v>
      </c>
      <c r="HZ11" s="99">
        <v>3.0625832223701734</v>
      </c>
      <c r="IA11" s="99">
        <v>1.6842105263157894</v>
      </c>
      <c r="IB11" s="99">
        <v>7.1856287425149663</v>
      </c>
      <c r="IC11" s="99">
        <v>4.0747028862478745</v>
      </c>
      <c r="ID11" s="99">
        <v>4.2372881355932197</v>
      </c>
      <c r="IE11" s="99">
        <v>5.6761268781302201</v>
      </c>
      <c r="IF11" s="99">
        <v>6.6022544283413875</v>
      </c>
      <c r="IG11" s="99">
        <v>2.5586353944562887</v>
      </c>
      <c r="IH11" s="99">
        <v>5.2631578947368434</v>
      </c>
      <c r="II11" s="99">
        <v>5.6013179571663914</v>
      </c>
      <c r="IJ11" s="99">
        <v>3.8610038610038582</v>
      </c>
      <c r="IK11" s="99">
        <v>6.832298136645961</v>
      </c>
      <c r="IL11" s="99">
        <v>4.7543581616481791</v>
      </c>
      <c r="IM11" s="99">
        <v>2.5157232704402501</v>
      </c>
      <c r="IN11" s="99" t="str">
        <f t="shared" si="0"/>
        <v>--</v>
      </c>
      <c r="IO11" s="99" t="str">
        <f t="shared" si="0"/>
        <v>--</v>
      </c>
      <c r="IP11" s="99" t="str">
        <f t="shared" si="0"/>
        <v>--</v>
      </c>
      <c r="IQ11" s="99" t="str">
        <f t="shared" si="0"/>
        <v>--</v>
      </c>
      <c r="IR11" s="99" t="str">
        <f t="shared" si="0"/>
        <v>--</v>
      </c>
      <c r="IS11" s="93" t="str">
        <f t="shared" si="0"/>
        <v>--</v>
      </c>
      <c r="IT11" s="93" t="str">
        <f t="shared" si="0"/>
        <v>--</v>
      </c>
      <c r="IU11" s="93" t="str">
        <f t="shared" si="0"/>
        <v>--</v>
      </c>
      <c r="IV11" s="93" t="str">
        <f t="shared" si="0"/>
        <v>--</v>
      </c>
      <c r="IW11" s="241">
        <v>2565</v>
      </c>
      <c r="IX11" s="242">
        <v>2717</v>
      </c>
      <c r="IY11" s="243">
        <v>692</v>
      </c>
      <c r="IZ11" s="243">
        <v>662</v>
      </c>
      <c r="JA11" s="243">
        <v>511</v>
      </c>
      <c r="JB11" s="243">
        <v>679</v>
      </c>
      <c r="JC11" s="243">
        <v>694</v>
      </c>
      <c r="JD11" s="243">
        <v>590</v>
      </c>
      <c r="JE11" s="243">
        <v>4.7756874095513799</v>
      </c>
      <c r="JF11" s="243">
        <v>4.0909090909090899</v>
      </c>
      <c r="JG11" s="243">
        <v>6.0784313725490202</v>
      </c>
      <c r="JH11" s="243">
        <v>5.1775147928994096</v>
      </c>
      <c r="JI11" s="243">
        <v>5.6195965417867502</v>
      </c>
      <c r="JJ11" s="243">
        <v>5.2721088435374099</v>
      </c>
      <c r="JK11" s="243">
        <v>6.5123010130246</v>
      </c>
      <c r="JL11" s="243">
        <v>4.5454545454545503</v>
      </c>
      <c r="JM11" s="243">
        <v>5.47945205479453</v>
      </c>
      <c r="JN11" s="243">
        <v>5.3333333333333304</v>
      </c>
      <c r="JO11" s="243">
        <v>4.0345821325648403</v>
      </c>
      <c r="JP11" s="243">
        <v>3.0508474576271198</v>
      </c>
      <c r="JQ11" s="243">
        <v>97.387518142235194</v>
      </c>
      <c r="JR11" s="243">
        <v>94.553706505294997</v>
      </c>
      <c r="JS11" s="243">
        <v>96.267190569744599</v>
      </c>
      <c r="JT11" s="243">
        <v>95.352323838081105</v>
      </c>
      <c r="JU11" s="243">
        <v>94.942196531791893</v>
      </c>
      <c r="JV11" s="243">
        <v>97.269624573378806</v>
      </c>
      <c r="JW11" s="243">
        <v>93.478260869565204</v>
      </c>
      <c r="JX11" s="243">
        <v>91.818181818181799</v>
      </c>
      <c r="JY11" s="243">
        <v>94.106090373280907</v>
      </c>
      <c r="JZ11" s="243">
        <v>90.597014925373102</v>
      </c>
      <c r="KA11" s="243">
        <v>89.580318379160701</v>
      </c>
      <c r="KB11" s="243">
        <v>94.197952218430103</v>
      </c>
      <c r="KC11" s="243">
        <v>95.639534883720899</v>
      </c>
      <c r="KD11" s="243">
        <v>94.090909090908994</v>
      </c>
      <c r="KE11" s="243">
        <v>98.228346456692805</v>
      </c>
      <c r="KF11" s="243">
        <v>95.665171898355695</v>
      </c>
      <c r="KG11" s="243">
        <v>97.398843930635806</v>
      </c>
      <c r="KH11" s="243">
        <v>97.614991482112302</v>
      </c>
      <c r="KI11" s="220">
        <v>700</v>
      </c>
      <c r="KJ11" s="220">
        <v>754</v>
      </c>
      <c r="KK11" s="99" t="str">
        <f t="shared" si="7"/>
        <v>--</v>
      </c>
      <c r="KL11" s="99" t="str">
        <f t="shared" si="7"/>
        <v>--</v>
      </c>
      <c r="KM11" s="220">
        <v>12.554112554112599</v>
      </c>
      <c r="KN11" s="220">
        <v>13.4487350199734</v>
      </c>
      <c r="KO11" s="220">
        <v>94.194484760522499</v>
      </c>
      <c r="KP11" s="220">
        <v>94.912985274431094</v>
      </c>
      <c r="KQ11" s="220">
        <v>94.660894660894698</v>
      </c>
      <c r="KR11" s="220">
        <v>93.716577540106996</v>
      </c>
      <c r="KS11" s="220">
        <v>92.898550724637701</v>
      </c>
      <c r="KT11" s="220">
        <v>93.513513513513402</v>
      </c>
      <c r="KV11" s="379">
        <v>2781</v>
      </c>
      <c r="KW11" s="380">
        <v>800</v>
      </c>
      <c r="KX11" s="381">
        <v>701</v>
      </c>
      <c r="KY11" s="381">
        <v>719</v>
      </c>
      <c r="KZ11" s="381">
        <v>561</v>
      </c>
      <c r="LA11" s="378" t="str">
        <f t="shared" si="2"/>
        <v>--</v>
      </c>
      <c r="LB11" s="381">
        <v>72.846715328467255</v>
      </c>
      <c r="LC11" s="381">
        <v>69.742813918305586</v>
      </c>
      <c r="LD11" s="381">
        <v>72.727272727272663</v>
      </c>
      <c r="LE11" s="378" t="str">
        <f t="shared" si="3"/>
        <v>--</v>
      </c>
      <c r="LF11" s="381">
        <v>65.481481481481467</v>
      </c>
      <c r="LG11" s="381">
        <v>74.710982658959651</v>
      </c>
      <c r="LH11" s="381">
        <v>69.217687074829854</v>
      </c>
      <c r="LI11" s="378" t="str">
        <f t="shared" si="4"/>
        <v>--</v>
      </c>
      <c r="LJ11" s="381">
        <v>68.821839080459782</v>
      </c>
      <c r="LK11" s="381">
        <v>70.61281337047356</v>
      </c>
      <c r="LL11" s="381">
        <v>63.992869875222866</v>
      </c>
      <c r="LM11" s="380">
        <v>85.985401459854089</v>
      </c>
      <c r="LN11" s="381">
        <v>79.475982532751146</v>
      </c>
      <c r="LO11" s="381">
        <v>71.884498480243224</v>
      </c>
      <c r="LP11" s="381">
        <v>71.794871794871838</v>
      </c>
      <c r="LQ11" s="381">
        <v>86.89655172413795</v>
      </c>
      <c r="LR11" s="381">
        <v>68.99696048632218</v>
      </c>
      <c r="LS11" s="381">
        <v>71.07558139534882</v>
      </c>
      <c r="LT11" s="381">
        <v>69.520547945205493</v>
      </c>
      <c r="LU11" s="381">
        <v>82.920469361147354</v>
      </c>
      <c r="LV11" s="381">
        <v>67.435158501440938</v>
      </c>
      <c r="LW11" s="381">
        <v>68.866571018651442</v>
      </c>
      <c r="LX11" s="381">
        <v>65.209471766848822</v>
      </c>
      <c r="LY11" s="380">
        <v>87.681159420289845</v>
      </c>
      <c r="LZ11" s="381">
        <v>86.569343065693545</v>
      </c>
      <c r="MA11" s="381">
        <v>80.699088145896752</v>
      </c>
      <c r="MB11" s="381">
        <v>84.448818897637835</v>
      </c>
      <c r="MC11" s="381">
        <v>88.005390835579533</v>
      </c>
      <c r="MD11" s="381">
        <v>76.761619190404787</v>
      </c>
      <c r="ME11" s="381">
        <v>84.126984126984084</v>
      </c>
      <c r="MF11" s="381">
        <v>82.423208191126335</v>
      </c>
      <c r="MG11" s="381">
        <v>85.47557840616966</v>
      </c>
      <c r="MH11" s="381">
        <v>77.45664739884387</v>
      </c>
      <c r="MI11" s="381">
        <v>78.954802259887032</v>
      </c>
      <c r="MJ11" s="381">
        <v>76.268115942028999</v>
      </c>
      <c r="MK11" s="380">
        <v>92.775665399239614</v>
      </c>
      <c r="ML11" s="381">
        <v>93.830703012912579</v>
      </c>
      <c r="MM11" s="381">
        <v>95.042492917847113</v>
      </c>
      <c r="MN11" s="381">
        <v>94.565217391304259</v>
      </c>
      <c r="MO11" s="380">
        <v>92.385786802030381</v>
      </c>
      <c r="MP11" s="381">
        <v>87.500000000000043</v>
      </c>
      <c r="MQ11" s="381">
        <v>91.501416430594958</v>
      </c>
      <c r="MR11" s="381">
        <v>89.130434782608617</v>
      </c>
      <c r="MS11" s="380">
        <v>91.666666666666757</v>
      </c>
      <c r="MT11" s="381">
        <v>96.109510086455302</v>
      </c>
      <c r="MU11" s="381">
        <v>97.443181818181742</v>
      </c>
      <c r="MV11" s="381">
        <v>97.463768115941946</v>
      </c>
      <c r="MW11" s="380">
        <v>98.27089337175795</v>
      </c>
      <c r="MX11" s="381">
        <v>97.674418604651194</v>
      </c>
      <c r="MY11" s="381">
        <v>96.363636363636317</v>
      </c>
      <c r="MZ11" s="381">
        <v>98.228346456692876</v>
      </c>
      <c r="NA11" s="381">
        <v>97.855227882037511</v>
      </c>
      <c r="NB11" s="381">
        <v>97.005988023951986</v>
      </c>
      <c r="NC11" s="381">
        <v>97.687861271676312</v>
      </c>
      <c r="ND11" s="381">
        <v>97.955706984667756</v>
      </c>
      <c r="NE11" s="381">
        <v>96.679438058748303</v>
      </c>
      <c r="NF11" s="381">
        <v>98.275862068965495</v>
      </c>
      <c r="NG11" s="381">
        <v>97.585227272727266</v>
      </c>
      <c r="NH11" s="381">
        <v>97.826086956521706</v>
      </c>
    </row>
    <row r="12" spans="1:373" x14ac:dyDescent="0.25">
      <c r="A12" s="93">
        <v>8</v>
      </c>
      <c r="B12" s="93" t="s">
        <v>9</v>
      </c>
      <c r="C12" s="104">
        <v>1028</v>
      </c>
      <c r="D12" s="104">
        <v>805</v>
      </c>
      <c r="E12" s="104">
        <v>789</v>
      </c>
      <c r="F12" s="104">
        <v>408</v>
      </c>
      <c r="G12" s="104">
        <v>577</v>
      </c>
      <c r="H12" s="104">
        <v>403</v>
      </c>
      <c r="I12" s="104">
        <v>333</v>
      </c>
      <c r="J12" s="104">
        <v>292</v>
      </c>
      <c r="K12" s="104">
        <v>286</v>
      </c>
      <c r="L12" s="104">
        <v>279</v>
      </c>
      <c r="M12" s="103">
        <v>240</v>
      </c>
      <c r="N12" s="103">
        <v>246</v>
      </c>
      <c r="O12" s="103">
        <v>305</v>
      </c>
      <c r="P12" s="103">
        <v>238</v>
      </c>
      <c r="Q12" s="103">
        <v>221</v>
      </c>
      <c r="R12" s="103">
        <v>96</v>
      </c>
      <c r="S12" s="103">
        <v>91</v>
      </c>
      <c r="T12" s="103">
        <v>219</v>
      </c>
      <c r="U12" s="103">
        <v>193</v>
      </c>
      <c r="V12" s="103">
        <v>165</v>
      </c>
      <c r="W12" s="99">
        <v>78.19548872180458</v>
      </c>
      <c r="X12" s="99">
        <v>75.987841945288721</v>
      </c>
      <c r="Y12" s="99">
        <v>60.689655172413786</v>
      </c>
      <c r="Z12" s="99">
        <v>85.563380281690172</v>
      </c>
      <c r="AA12" s="99">
        <v>73.646209386281612</v>
      </c>
      <c r="AB12" s="99">
        <v>71.966527196652763</v>
      </c>
      <c r="AC12" s="99">
        <v>91.322314049586808</v>
      </c>
      <c r="AD12" s="99">
        <v>79.207920792079207</v>
      </c>
      <c r="AE12" s="99">
        <v>70.886075949367125</v>
      </c>
      <c r="AF12" s="99" t="s">
        <v>286</v>
      </c>
      <c r="AG12" s="99">
        <v>86.021505376344123</v>
      </c>
      <c r="AH12" s="99">
        <v>87.912087912087884</v>
      </c>
      <c r="AI12" s="99" t="s">
        <v>286</v>
      </c>
      <c r="AJ12" s="99">
        <v>88.235294117647015</v>
      </c>
      <c r="AK12" s="99">
        <v>84.848484848484858</v>
      </c>
      <c r="AL12" s="99">
        <v>15.422885572139306</v>
      </c>
      <c r="AM12" s="99">
        <v>14.156626506024088</v>
      </c>
      <c r="AN12" s="99">
        <v>23.630136986301366</v>
      </c>
      <c r="AO12" s="99">
        <v>17.375886524822686</v>
      </c>
      <c r="AP12" s="99">
        <v>18.345323741007196</v>
      </c>
      <c r="AQ12" s="99">
        <v>25.416666666666661</v>
      </c>
      <c r="AR12" s="99">
        <v>11.111111111111111</v>
      </c>
      <c r="AS12" s="99">
        <v>15.181518151815183</v>
      </c>
      <c r="AT12" s="99">
        <v>33.613445378151283</v>
      </c>
      <c r="AU12" s="99">
        <v>24.88262910798122</v>
      </c>
      <c r="AV12" s="99">
        <v>12.631578947368423</v>
      </c>
      <c r="AW12" s="99">
        <v>27.472527472527471</v>
      </c>
      <c r="AX12" s="102">
        <v>25.837320574162685</v>
      </c>
      <c r="AY12" s="102">
        <v>20.000000000000014</v>
      </c>
      <c r="AZ12" s="102">
        <v>27.439024390243919</v>
      </c>
      <c r="BA12" s="102" t="s">
        <v>286</v>
      </c>
      <c r="BB12" s="99" t="s">
        <v>286</v>
      </c>
      <c r="BC12" s="102" t="s">
        <v>286</v>
      </c>
      <c r="BD12" s="102" t="s">
        <v>286</v>
      </c>
      <c r="BE12" s="102" t="s">
        <v>286</v>
      </c>
      <c r="BF12" s="102" t="s">
        <v>286</v>
      </c>
      <c r="BG12" s="99" t="s">
        <v>286</v>
      </c>
      <c r="BH12" s="94" t="s">
        <v>286</v>
      </c>
      <c r="BI12" s="94" t="s">
        <v>286</v>
      </c>
      <c r="BJ12" s="94">
        <v>43.269230769230781</v>
      </c>
      <c r="BK12" s="94">
        <v>59.139784946236567</v>
      </c>
      <c r="BL12" s="99">
        <v>27.472527472527478</v>
      </c>
      <c r="BM12" s="94">
        <v>48.500000000000036</v>
      </c>
      <c r="BN12" s="93">
        <v>49.729729729729712</v>
      </c>
      <c r="BO12" s="93">
        <v>31.707317073170756</v>
      </c>
      <c r="BP12" s="93">
        <v>4.2105263157894708</v>
      </c>
      <c r="BQ12" s="99">
        <v>11.009174311926603</v>
      </c>
      <c r="BR12" s="94">
        <v>60.553633217993067</v>
      </c>
      <c r="BS12" s="94">
        <v>4.8507462686567155</v>
      </c>
      <c r="BT12" s="94">
        <v>12.820512820512818</v>
      </c>
      <c r="BU12" s="99">
        <v>55.652173913043463</v>
      </c>
      <c r="BV12" s="94">
        <v>3.3492822966507183</v>
      </c>
      <c r="BW12" s="94">
        <v>11.458333333333336</v>
      </c>
      <c r="BX12" s="94">
        <v>48.034934497816579</v>
      </c>
      <c r="BY12" s="99">
        <v>6.7307692307692308</v>
      </c>
      <c r="BZ12" s="94">
        <v>17.20430107526882</v>
      </c>
      <c r="CA12" s="94">
        <v>37.777777777777786</v>
      </c>
      <c r="CB12" s="94">
        <v>6.5420560747663563</v>
      </c>
      <c r="CC12" s="99">
        <v>8.6021505376344116</v>
      </c>
      <c r="CD12" s="94">
        <v>39.999999999999986</v>
      </c>
      <c r="CE12" s="94">
        <v>16.876574307304779</v>
      </c>
      <c r="CF12" s="94">
        <v>24.924924924924952</v>
      </c>
      <c r="CG12" s="99">
        <v>15.807560137457024</v>
      </c>
      <c r="CH12" s="94">
        <v>13.261648745519713</v>
      </c>
      <c r="CI12" s="94">
        <v>23.826714801444055</v>
      </c>
      <c r="CJ12" s="94">
        <v>16.101694915254232</v>
      </c>
      <c r="CK12" s="94">
        <v>17.52136752136752</v>
      </c>
      <c r="CL12" s="94">
        <v>16.556291390728472</v>
      </c>
      <c r="CM12" s="94">
        <v>18.884120171673828</v>
      </c>
      <c r="CN12" s="94">
        <v>21.296296296296298</v>
      </c>
      <c r="CO12" s="94">
        <v>25.531914893617031</v>
      </c>
      <c r="CP12" s="99">
        <v>13.333333333333334</v>
      </c>
      <c r="CQ12" s="94">
        <v>18.571428571428577</v>
      </c>
      <c r="CR12" s="94">
        <v>22.75132275132275</v>
      </c>
      <c r="CS12" s="93">
        <v>28.834355828220868</v>
      </c>
      <c r="CT12" s="93">
        <v>11.50895140664961</v>
      </c>
      <c r="CU12" s="99">
        <v>7.6219512195122032</v>
      </c>
      <c r="CV12" s="94">
        <v>4.137931034482758</v>
      </c>
      <c r="CW12" s="94">
        <v>11.070110701107005</v>
      </c>
      <c r="CX12" s="93">
        <v>6.6176470588235281</v>
      </c>
      <c r="CY12" s="93">
        <v>5.9071729957805923</v>
      </c>
      <c r="CZ12" s="99">
        <v>8.8888888888888911</v>
      </c>
      <c r="DA12" s="94">
        <v>6</v>
      </c>
      <c r="DB12" s="94">
        <v>12.499999999999998</v>
      </c>
      <c r="DC12" s="93">
        <v>15.740740740740744</v>
      </c>
      <c r="DD12" s="93">
        <v>6.4516129032258078</v>
      </c>
      <c r="DE12" s="99">
        <v>5.5555555555555562</v>
      </c>
      <c r="DF12" s="94">
        <v>12.980769230769234</v>
      </c>
      <c r="DG12" s="94">
        <v>15.343915343915343</v>
      </c>
      <c r="DH12" s="93">
        <v>7.9268292682926829</v>
      </c>
      <c r="DI12" s="93">
        <v>40.506329113924053</v>
      </c>
      <c r="DJ12" s="99">
        <v>48.475609756097541</v>
      </c>
      <c r="DK12" s="94">
        <v>30.927835051546388</v>
      </c>
      <c r="DL12" s="94">
        <v>43.369175627240132</v>
      </c>
      <c r="DM12" s="94">
        <v>36.594202898550748</v>
      </c>
      <c r="DN12" s="94">
        <v>32.765957446808478</v>
      </c>
      <c r="DO12" s="99">
        <v>37.554585152838463</v>
      </c>
      <c r="DP12" s="94">
        <v>46.179401993355498</v>
      </c>
      <c r="DQ12" s="94">
        <v>37.021276595744681</v>
      </c>
      <c r="DR12" s="94">
        <v>37.850467289719653</v>
      </c>
      <c r="DS12" s="94">
        <v>54.255319148936174</v>
      </c>
      <c r="DT12" s="99">
        <v>42.222222222222214</v>
      </c>
      <c r="DU12" s="101">
        <v>36.9158878504673</v>
      </c>
      <c r="DV12" s="101">
        <v>55.026455026455061</v>
      </c>
      <c r="DW12" s="93">
        <v>36.196319018404928</v>
      </c>
      <c r="DX12" s="101" t="s">
        <v>286</v>
      </c>
      <c r="DY12" s="99" t="s">
        <v>286</v>
      </c>
      <c r="DZ12" s="99" t="s">
        <v>286</v>
      </c>
      <c r="EA12" s="99" t="s">
        <v>286</v>
      </c>
      <c r="EB12" s="99" t="s">
        <v>286</v>
      </c>
      <c r="EC12" s="99" t="s">
        <v>286</v>
      </c>
      <c r="ED12" s="99" t="s">
        <v>286</v>
      </c>
      <c r="EE12" s="99" t="s">
        <v>286</v>
      </c>
      <c r="EF12" s="99" t="s">
        <v>286</v>
      </c>
      <c r="EG12" s="99">
        <v>4.147465437788016</v>
      </c>
      <c r="EH12" s="99">
        <v>5.2631578947368407</v>
      </c>
      <c r="EI12" s="99">
        <v>1.0989010989010985</v>
      </c>
      <c r="EJ12" s="99">
        <v>7.7625570776255683</v>
      </c>
      <c r="EK12" s="99">
        <v>3.645833333333333</v>
      </c>
      <c r="EL12" s="94">
        <v>3.6363636363636389</v>
      </c>
      <c r="EM12" s="94">
        <v>62.404092071611288</v>
      </c>
      <c r="EN12" s="94">
        <v>34.44108761329305</v>
      </c>
      <c r="EO12" s="94">
        <v>36.551724137931068</v>
      </c>
      <c r="EP12" s="99">
        <v>56.159420289855113</v>
      </c>
      <c r="EQ12" s="94">
        <v>28.260869565217405</v>
      </c>
      <c r="ER12" s="94">
        <v>43.514644351464433</v>
      </c>
      <c r="ES12" s="94">
        <v>70.742358078602649</v>
      </c>
      <c r="ET12" s="94">
        <v>29.666666666666643</v>
      </c>
      <c r="EU12" s="99">
        <v>43.03797468354427</v>
      </c>
      <c r="EV12" s="94">
        <v>67.487684729064043</v>
      </c>
      <c r="EW12" s="94">
        <v>46.315789473684212</v>
      </c>
      <c r="EX12" s="94">
        <v>49.425287356321853</v>
      </c>
      <c r="EY12" s="94">
        <v>57.352941176470623</v>
      </c>
      <c r="EZ12" s="99">
        <v>34.574468085106403</v>
      </c>
      <c r="FA12" s="94">
        <v>42.073170731707307</v>
      </c>
      <c r="FB12" s="94">
        <v>82.951653944020393</v>
      </c>
      <c r="FC12" s="94">
        <v>63.554216867469933</v>
      </c>
      <c r="FD12" s="94">
        <v>60.824742268041263</v>
      </c>
      <c r="FE12" s="99">
        <v>83.392226148409918</v>
      </c>
      <c r="FF12" s="94">
        <v>59.139784946236574</v>
      </c>
      <c r="FG12" s="94">
        <v>65.271966527196639</v>
      </c>
      <c r="FH12" s="94">
        <v>86.666666666666728</v>
      </c>
      <c r="FI12" s="94">
        <v>76.490066225165521</v>
      </c>
      <c r="FJ12" s="99">
        <v>71.428571428571431</v>
      </c>
      <c r="FK12" s="94">
        <v>93.364928909952624</v>
      </c>
      <c r="FL12" s="94">
        <v>82.291666666666643</v>
      </c>
      <c r="FM12" s="94">
        <v>75.280898876404507</v>
      </c>
      <c r="FN12" s="94">
        <v>88.479262672811075</v>
      </c>
      <c r="FO12" s="99">
        <v>78.835978835978821</v>
      </c>
      <c r="FP12" s="94">
        <v>72.727272727272762</v>
      </c>
      <c r="FQ12" s="94">
        <v>94.472361809045225</v>
      </c>
      <c r="FR12" s="94">
        <v>96.978851963746195</v>
      </c>
      <c r="FS12" s="94">
        <v>97.938144329896957</v>
      </c>
      <c r="FT12" s="99">
        <v>91.166077738515924</v>
      </c>
      <c r="FU12" s="94">
        <v>93.548387096774192</v>
      </c>
      <c r="FV12" s="94">
        <v>98.749999999999943</v>
      </c>
      <c r="FW12" s="94">
        <v>95.850622406639005</v>
      </c>
      <c r="FX12" s="94">
        <v>96.369636963696365</v>
      </c>
      <c r="FY12" s="99">
        <v>95.378151260504197</v>
      </c>
      <c r="FZ12" s="94">
        <v>95.833333333333329</v>
      </c>
      <c r="GA12" s="94">
        <v>94.7916666666667</v>
      </c>
      <c r="GB12" s="94">
        <v>97.80219780219781</v>
      </c>
      <c r="GC12" s="94">
        <v>95.370370370370409</v>
      </c>
      <c r="GD12" s="99">
        <v>95.336787564766851</v>
      </c>
      <c r="GE12" s="94">
        <v>99.390243902439025</v>
      </c>
      <c r="GF12" s="94">
        <v>93.401015228426417</v>
      </c>
      <c r="GG12" s="94">
        <v>95.384615384615387</v>
      </c>
      <c r="GH12" s="94">
        <v>95.774647887323979</v>
      </c>
      <c r="GI12" s="99">
        <v>86.738351254480236</v>
      </c>
      <c r="GJ12" s="94">
        <v>87.725631768953093</v>
      </c>
      <c r="GK12" s="94">
        <v>97.478991596638579</v>
      </c>
      <c r="GL12" s="94">
        <v>92.468619246861948</v>
      </c>
      <c r="GM12" s="100">
        <v>93.687707641196056</v>
      </c>
      <c r="GN12" s="99">
        <v>94.537815126050347</v>
      </c>
      <c r="GO12" s="94">
        <v>94.470046082949352</v>
      </c>
      <c r="GP12" s="94">
        <v>95.833333333333385</v>
      </c>
      <c r="GQ12" s="94">
        <v>98.901098901098905</v>
      </c>
      <c r="GR12" s="94">
        <v>94.470046082949352</v>
      </c>
      <c r="GS12" s="99">
        <v>92.227979274611414</v>
      </c>
      <c r="GT12" s="94">
        <v>98.780487804878064</v>
      </c>
      <c r="GU12" s="94" t="s">
        <v>286</v>
      </c>
      <c r="GV12" s="94" t="s">
        <v>286</v>
      </c>
      <c r="GW12" s="94" t="s">
        <v>286</v>
      </c>
      <c r="GX12" s="99" t="s">
        <v>286</v>
      </c>
      <c r="GY12" s="99" t="s">
        <v>286</v>
      </c>
      <c r="GZ12" s="99" t="s">
        <v>286</v>
      </c>
      <c r="HA12" s="99" t="s">
        <v>286</v>
      </c>
      <c r="HB12" s="99" t="s">
        <v>286</v>
      </c>
      <c r="HC12" s="99" t="s">
        <v>286</v>
      </c>
      <c r="HD12" s="99">
        <v>92.093023255814003</v>
      </c>
      <c r="HE12" s="99">
        <v>91.666666666666686</v>
      </c>
      <c r="HF12" s="99">
        <v>100</v>
      </c>
      <c r="HG12" s="99">
        <v>90.32258064516131</v>
      </c>
      <c r="HH12" s="99">
        <v>94.736842105263179</v>
      </c>
      <c r="HI12" s="99">
        <v>96.913580246913611</v>
      </c>
      <c r="HJ12" s="99">
        <v>81.772151898734251</v>
      </c>
      <c r="HK12" s="99">
        <v>88.923076923076877</v>
      </c>
      <c r="HL12" s="94">
        <v>91.408934707903782</v>
      </c>
      <c r="HM12" s="94">
        <v>77.978339350180491</v>
      </c>
      <c r="HN12" s="94">
        <v>82.545454545454575</v>
      </c>
      <c r="HO12" s="94">
        <v>93.24894514767935</v>
      </c>
      <c r="HP12" s="99">
        <v>78.75</v>
      </c>
      <c r="HQ12" s="94">
        <v>84.615384615384656</v>
      </c>
      <c r="HR12" s="94">
        <v>91.983122362869182</v>
      </c>
      <c r="HS12" s="94">
        <v>79.716981132075489</v>
      </c>
      <c r="HT12" s="95">
        <v>86.458333333333371</v>
      </c>
      <c r="HU12" s="99">
        <v>98.901098901098905</v>
      </c>
      <c r="HV12" s="99">
        <v>81.860465116279045</v>
      </c>
      <c r="HW12" s="99">
        <v>84.736842105263136</v>
      </c>
      <c r="HX12" s="99">
        <v>92.024539877300597</v>
      </c>
      <c r="HY12" s="99">
        <v>4.4999999999999982</v>
      </c>
      <c r="HZ12" s="99">
        <v>3.0120481927710863</v>
      </c>
      <c r="IA12" s="99">
        <v>2.739726027397261</v>
      </c>
      <c r="IB12" s="99">
        <v>6.0070671378091891</v>
      </c>
      <c r="IC12" s="99">
        <v>4.316546762589927</v>
      </c>
      <c r="ID12" s="99">
        <v>2.1008403361344548</v>
      </c>
      <c r="IE12" s="99">
        <v>3.7815126050420171</v>
      </c>
      <c r="IF12" s="99">
        <v>2.6402640264026402</v>
      </c>
      <c r="IG12" s="99">
        <v>3.3755274261603381</v>
      </c>
      <c r="IH12" s="99">
        <v>6.4220183486238556</v>
      </c>
      <c r="II12" s="99">
        <v>4.166666666666667</v>
      </c>
      <c r="IJ12" s="99">
        <v>0</v>
      </c>
      <c r="IK12" s="99">
        <v>1.3824884792626733</v>
      </c>
      <c r="IL12" s="99">
        <v>5.7591623036649215</v>
      </c>
      <c r="IM12" s="99">
        <v>0.60606060606060608</v>
      </c>
      <c r="IN12" s="99" t="str">
        <f t="shared" si="0"/>
        <v>--</v>
      </c>
      <c r="IO12" s="99" t="str">
        <f t="shared" si="0"/>
        <v>--</v>
      </c>
      <c r="IP12" s="99" t="str">
        <f t="shared" si="0"/>
        <v>--</v>
      </c>
      <c r="IQ12" s="99" t="str">
        <f t="shared" si="0"/>
        <v>--</v>
      </c>
      <c r="IR12" s="99" t="str">
        <f t="shared" si="0"/>
        <v>--</v>
      </c>
      <c r="IS12" s="93" t="str">
        <f t="shared" si="0"/>
        <v>--</v>
      </c>
      <c r="IT12" s="93" t="str">
        <f t="shared" si="0"/>
        <v>--</v>
      </c>
      <c r="IU12" s="93" t="str">
        <f t="shared" si="0"/>
        <v>--</v>
      </c>
      <c r="IV12" s="93" t="str">
        <f t="shared" si="0"/>
        <v>--</v>
      </c>
      <c r="IW12" s="241">
        <v>853</v>
      </c>
      <c r="IX12" s="242">
        <v>841</v>
      </c>
      <c r="IY12" s="243">
        <v>227</v>
      </c>
      <c r="IZ12" s="243">
        <v>208</v>
      </c>
      <c r="JA12" s="243">
        <v>202</v>
      </c>
      <c r="JB12" s="243">
        <v>230</v>
      </c>
      <c r="JC12" s="243">
        <v>238</v>
      </c>
      <c r="JD12" s="243">
        <v>184</v>
      </c>
      <c r="JE12" s="243">
        <v>3.0837004405286299</v>
      </c>
      <c r="JF12" s="243">
        <v>5.3140096618357502</v>
      </c>
      <c r="JG12" s="243">
        <v>8.4158415841584198</v>
      </c>
      <c r="JH12" s="243">
        <v>4.7826086956521703</v>
      </c>
      <c r="JI12" s="243">
        <v>7.1428571428571397</v>
      </c>
      <c r="JJ12" s="243">
        <v>6.5217391304347796</v>
      </c>
      <c r="JK12" s="243">
        <v>4.50450450450451</v>
      </c>
      <c r="JL12" s="243">
        <v>5.3398058252427196</v>
      </c>
      <c r="JM12" s="243">
        <v>1.99004975124378</v>
      </c>
      <c r="JN12" s="243">
        <v>5.6768558951965096</v>
      </c>
      <c r="JO12" s="243">
        <v>2.9411764705882302</v>
      </c>
      <c r="JP12" s="243">
        <v>2.7173913043478302</v>
      </c>
      <c r="JQ12" s="243">
        <v>94.642857142857096</v>
      </c>
      <c r="JR12" s="243">
        <v>93.236714975845501</v>
      </c>
      <c r="JS12" s="243">
        <v>91.542288557213993</v>
      </c>
      <c r="JT12" s="243">
        <v>96.506550218340706</v>
      </c>
      <c r="JU12" s="243">
        <v>93.277310924369701</v>
      </c>
      <c r="JV12" s="243">
        <v>95.652173913043498</v>
      </c>
      <c r="JW12" s="243">
        <v>85.714285714285694</v>
      </c>
      <c r="JX12" s="243">
        <v>85.990338164251199</v>
      </c>
      <c r="JY12" s="243">
        <v>87.562189054726403</v>
      </c>
      <c r="JZ12" s="243">
        <v>89.519650655021806</v>
      </c>
      <c r="KA12" s="243">
        <v>81.512605042016801</v>
      </c>
      <c r="KB12" s="243">
        <v>85.869565217391298</v>
      </c>
      <c r="KC12" s="243">
        <v>95.089285714285694</v>
      </c>
      <c r="KD12" s="243">
        <v>93.236714975845501</v>
      </c>
      <c r="KE12" s="243">
        <v>97.014925373134304</v>
      </c>
      <c r="KF12" s="243">
        <v>96.052631578947299</v>
      </c>
      <c r="KG12" s="243">
        <v>95.378151260504197</v>
      </c>
      <c r="KH12" s="243">
        <v>97.2826086956522</v>
      </c>
      <c r="KI12" s="220">
        <v>216</v>
      </c>
      <c r="KJ12" s="220">
        <v>189</v>
      </c>
      <c r="KK12" s="99" t="str">
        <f t="shared" si="7"/>
        <v>--</v>
      </c>
      <c r="KL12" s="99" t="str">
        <f t="shared" si="7"/>
        <v>--</v>
      </c>
      <c r="KM12" s="220">
        <v>5.6603773584905701</v>
      </c>
      <c r="KN12" s="220">
        <v>12.2994652406417</v>
      </c>
      <c r="KO12" s="220">
        <v>94.312796208530798</v>
      </c>
      <c r="KP12" s="220">
        <v>89.839572192513302</v>
      </c>
      <c r="KQ12" s="220">
        <v>91.943127962085299</v>
      </c>
      <c r="KR12" s="220">
        <v>92.513368983957307</v>
      </c>
      <c r="KS12" s="220">
        <v>91.387559808612394</v>
      </c>
      <c r="KT12" s="220">
        <v>94.117647058823593</v>
      </c>
      <c r="KV12" s="379">
        <v>880</v>
      </c>
      <c r="KW12" s="380">
        <v>236</v>
      </c>
      <c r="KX12" s="381">
        <v>188</v>
      </c>
      <c r="KY12" s="381">
        <v>243</v>
      </c>
      <c r="KZ12" s="381">
        <v>213</v>
      </c>
      <c r="LA12" s="378" t="str">
        <f t="shared" si="2"/>
        <v>--</v>
      </c>
      <c r="LB12" s="381">
        <v>69.047619047619051</v>
      </c>
      <c r="LC12" s="381">
        <v>65.463917525773155</v>
      </c>
      <c r="LD12" s="381">
        <v>61.224489795918366</v>
      </c>
      <c r="LE12" s="378" t="str">
        <f t="shared" si="3"/>
        <v>--</v>
      </c>
      <c r="LF12" s="381">
        <v>68.122270742358083</v>
      </c>
      <c r="LG12" s="381">
        <v>63.291139240506311</v>
      </c>
      <c r="LH12" s="381">
        <v>61.41304347826086</v>
      </c>
      <c r="LI12" s="378" t="str">
        <f t="shared" si="4"/>
        <v>--</v>
      </c>
      <c r="LJ12" s="381">
        <v>59.35828877005352</v>
      </c>
      <c r="LK12" s="381">
        <v>58.024691358024725</v>
      </c>
      <c r="LL12" s="381">
        <v>63.849765258215982</v>
      </c>
      <c r="LM12" s="380">
        <v>85.990338164251199</v>
      </c>
      <c r="LN12" s="381">
        <v>69.266055045871568</v>
      </c>
      <c r="LO12" s="381">
        <v>60.194174757281552</v>
      </c>
      <c r="LP12" s="381">
        <v>59.701492537313442</v>
      </c>
      <c r="LQ12" s="381">
        <v>82.539682539682559</v>
      </c>
      <c r="LR12" s="381">
        <v>79.824561403508824</v>
      </c>
      <c r="LS12" s="381">
        <v>65.384615384615387</v>
      </c>
      <c r="LT12" s="381">
        <v>61.956521739130437</v>
      </c>
      <c r="LU12" s="381">
        <v>73.706896551724185</v>
      </c>
      <c r="LV12" s="381">
        <v>64.130434782608702</v>
      </c>
      <c r="LW12" s="381">
        <v>61.250000000000036</v>
      </c>
      <c r="LX12" s="381">
        <v>75.000000000000014</v>
      </c>
      <c r="LY12" s="380">
        <v>88.516746411483211</v>
      </c>
      <c r="LZ12" s="381">
        <v>78.181818181818215</v>
      </c>
      <c r="MA12" s="381">
        <v>72.815533980582615</v>
      </c>
      <c r="MB12" s="381">
        <v>73.134328358208961</v>
      </c>
      <c r="MC12" s="381">
        <v>83.068783068783105</v>
      </c>
      <c r="MD12" s="381">
        <v>87.772925764192181</v>
      </c>
      <c r="ME12" s="381">
        <v>73.94957983193278</v>
      </c>
      <c r="MF12" s="381">
        <v>76.630434782608702</v>
      </c>
      <c r="MG12" s="381">
        <v>87.931034482758633</v>
      </c>
      <c r="MH12" s="381">
        <v>72.972972972972997</v>
      </c>
      <c r="MI12" s="381">
        <v>74.074074074074105</v>
      </c>
      <c r="MJ12" s="381">
        <v>79.716981132075489</v>
      </c>
      <c r="MK12" s="380">
        <v>94.444444444444485</v>
      </c>
      <c r="ML12" s="381">
        <v>96.739130434782595</v>
      </c>
      <c r="MM12" s="381">
        <v>90.082644628099217</v>
      </c>
      <c r="MN12" s="381">
        <v>95.754716981132077</v>
      </c>
      <c r="MO12" s="380">
        <v>89.743589743589752</v>
      </c>
      <c r="MP12" s="381">
        <v>87.567567567567579</v>
      </c>
      <c r="MQ12" s="381">
        <v>85.596707818930071</v>
      </c>
      <c r="MR12" s="381">
        <v>91.981132075471734</v>
      </c>
      <c r="MS12" s="380">
        <v>90.557939914163157</v>
      </c>
      <c r="MT12" s="381">
        <v>95.135135135135087</v>
      </c>
      <c r="MU12" s="381">
        <v>95.454545454545425</v>
      </c>
      <c r="MV12" s="381">
        <v>96.698113207547138</v>
      </c>
      <c r="MW12" s="380">
        <v>98.578199052132703</v>
      </c>
      <c r="MX12" s="381">
        <v>96.888888888888872</v>
      </c>
      <c r="MY12" s="381">
        <v>96.135265700483089</v>
      </c>
      <c r="MZ12" s="381">
        <v>96.019900497512424</v>
      </c>
      <c r="NA12" s="381">
        <v>96.276595744680819</v>
      </c>
      <c r="NB12" s="381">
        <v>97.379912663755391</v>
      </c>
      <c r="NC12" s="381">
        <v>97.058823529411725</v>
      </c>
      <c r="ND12" s="381">
        <v>97.826086956521721</v>
      </c>
      <c r="NE12" s="381">
        <v>97.021276595744652</v>
      </c>
      <c r="NF12" s="381">
        <v>94.086021505376394</v>
      </c>
      <c r="NG12" s="381">
        <v>97.916666666666572</v>
      </c>
      <c r="NH12" s="381">
        <v>97.630331753554486</v>
      </c>
    </row>
    <row r="13" spans="1:373" x14ac:dyDescent="0.25">
      <c r="A13" s="93">
        <v>9</v>
      </c>
      <c r="B13" s="93" t="s">
        <v>10</v>
      </c>
      <c r="C13" s="104">
        <v>1223</v>
      </c>
      <c r="D13" s="104">
        <v>826</v>
      </c>
      <c r="E13" s="104">
        <v>994</v>
      </c>
      <c r="F13" s="104">
        <v>1128</v>
      </c>
      <c r="G13" s="104">
        <v>1101</v>
      </c>
      <c r="H13" s="104">
        <v>418</v>
      </c>
      <c r="I13" s="104">
        <v>480</v>
      </c>
      <c r="J13" s="104">
        <v>325</v>
      </c>
      <c r="K13" s="104">
        <v>259</v>
      </c>
      <c r="L13" s="104">
        <v>326</v>
      </c>
      <c r="M13" s="103">
        <v>241</v>
      </c>
      <c r="N13" s="103">
        <v>324</v>
      </c>
      <c r="O13" s="103">
        <v>408</v>
      </c>
      <c r="P13" s="103">
        <v>262</v>
      </c>
      <c r="Q13" s="103">
        <v>402</v>
      </c>
      <c r="R13" s="103">
        <v>405</v>
      </c>
      <c r="S13" s="103">
        <v>321</v>
      </c>
      <c r="T13" s="103">
        <v>388</v>
      </c>
      <c r="U13" s="103">
        <v>394</v>
      </c>
      <c r="V13" s="103">
        <v>319</v>
      </c>
      <c r="W13" s="99">
        <v>87.651331719128265</v>
      </c>
      <c r="X13" s="99">
        <v>77.4736842105264</v>
      </c>
      <c r="Y13" s="99">
        <v>71.913580246913668</v>
      </c>
      <c r="Z13" s="99">
        <v>90.07936507936509</v>
      </c>
      <c r="AA13" s="99">
        <v>84.355828220858825</v>
      </c>
      <c r="AB13" s="99">
        <v>74.166666666666686</v>
      </c>
      <c r="AC13" s="99">
        <v>87.898089171974519</v>
      </c>
      <c r="AD13" s="99">
        <v>88.888888888888843</v>
      </c>
      <c r="AE13" s="99">
        <v>83.3333333333334</v>
      </c>
      <c r="AF13" s="99" t="s">
        <v>286</v>
      </c>
      <c r="AG13" s="99">
        <v>87.032418952618414</v>
      </c>
      <c r="AH13" s="99">
        <v>86.392405063291136</v>
      </c>
      <c r="AI13" s="99" t="s">
        <v>286</v>
      </c>
      <c r="AJ13" s="99">
        <v>91.214470284237748</v>
      </c>
      <c r="AK13" s="99">
        <v>86.392405063291179</v>
      </c>
      <c r="AL13" s="99">
        <v>19.854721549636814</v>
      </c>
      <c r="AM13" s="99">
        <v>23.689727463312362</v>
      </c>
      <c r="AN13" s="99">
        <v>36.728395061728413</v>
      </c>
      <c r="AO13" s="99">
        <v>30.980392156862745</v>
      </c>
      <c r="AP13" s="99">
        <v>22.085889570552133</v>
      </c>
      <c r="AQ13" s="99">
        <v>39.834024896265561</v>
      </c>
      <c r="AR13" s="99">
        <v>20.937500000000014</v>
      </c>
      <c r="AS13" s="99">
        <v>22.469135802469122</v>
      </c>
      <c r="AT13" s="99">
        <v>46.564885496183173</v>
      </c>
      <c r="AU13" s="99">
        <v>27.318295739348354</v>
      </c>
      <c r="AV13" s="99">
        <v>23.209876543209898</v>
      </c>
      <c r="AW13" s="99">
        <v>31.250000000000021</v>
      </c>
      <c r="AX13" s="102">
        <v>23.622047244094468</v>
      </c>
      <c r="AY13" s="102">
        <v>20.051413881748083</v>
      </c>
      <c r="AZ13" s="102">
        <v>39.873417721519026</v>
      </c>
      <c r="BA13" s="102" t="s">
        <v>286</v>
      </c>
      <c r="BB13" s="99" t="s">
        <v>286</v>
      </c>
      <c r="BC13" s="102" t="s">
        <v>286</v>
      </c>
      <c r="BD13" s="102" t="s">
        <v>286</v>
      </c>
      <c r="BE13" s="102" t="s">
        <v>286</v>
      </c>
      <c r="BF13" s="102" t="s">
        <v>286</v>
      </c>
      <c r="BG13" s="99" t="s">
        <v>286</v>
      </c>
      <c r="BH13" s="94" t="s">
        <v>286</v>
      </c>
      <c r="BI13" s="94" t="s">
        <v>286</v>
      </c>
      <c r="BJ13" s="94">
        <v>36.649214659685882</v>
      </c>
      <c r="BK13" s="94">
        <v>45.250000000000036</v>
      </c>
      <c r="BL13" s="99">
        <v>35.576923076923066</v>
      </c>
      <c r="BM13" s="94">
        <v>34.4</v>
      </c>
      <c r="BN13" s="93">
        <v>41.45077720207253</v>
      </c>
      <c r="BO13" s="93">
        <v>29.166666666666664</v>
      </c>
      <c r="BP13" s="93">
        <v>6.0301507537688419</v>
      </c>
      <c r="BQ13" s="99">
        <v>5.4852320675105499</v>
      </c>
      <c r="BR13" s="94">
        <v>42.586750788643499</v>
      </c>
      <c r="BS13" s="94">
        <v>9.0163934426229542</v>
      </c>
      <c r="BT13" s="94">
        <v>11.881188118811878</v>
      </c>
      <c r="BU13" s="99">
        <v>47.234042553191479</v>
      </c>
      <c r="BV13" s="94">
        <v>5.6666666666666652</v>
      </c>
      <c r="BW13" s="94">
        <v>7.7120822622108038</v>
      </c>
      <c r="BX13" s="94">
        <v>44.799999999999976</v>
      </c>
      <c r="BY13" s="99">
        <v>6.0052219321148756</v>
      </c>
      <c r="BZ13" s="94">
        <v>8.5427135678391863</v>
      </c>
      <c r="CA13" s="94">
        <v>38.924050632911388</v>
      </c>
      <c r="CB13" s="94">
        <v>3.2171581769437005</v>
      </c>
      <c r="CC13" s="99">
        <v>8.5333333333333243</v>
      </c>
      <c r="CD13" s="94">
        <v>36.655948553054685</v>
      </c>
      <c r="CE13" s="94">
        <v>21.307506053268771</v>
      </c>
      <c r="CF13" s="94">
        <v>16.736401673640163</v>
      </c>
      <c r="CG13" s="99">
        <v>21.495327102803738</v>
      </c>
      <c r="CH13" s="94">
        <v>23.735408560311285</v>
      </c>
      <c r="CI13" s="94">
        <v>17.812500000000028</v>
      </c>
      <c r="CJ13" s="94">
        <v>12.970711297071132</v>
      </c>
      <c r="CK13" s="94">
        <v>21.202531645569621</v>
      </c>
      <c r="CL13" s="94">
        <v>14.603960396039597</v>
      </c>
      <c r="CM13" s="94">
        <v>14.062499999999998</v>
      </c>
      <c r="CN13" s="94">
        <v>19.899244332493694</v>
      </c>
      <c r="CO13" s="94">
        <v>26.381909547738669</v>
      </c>
      <c r="CP13" s="99">
        <v>23.197492163009425</v>
      </c>
      <c r="CQ13" s="94">
        <v>17.754569190600517</v>
      </c>
      <c r="CR13" s="94">
        <v>27.435897435897449</v>
      </c>
      <c r="CS13" s="93">
        <v>26.26582278481013</v>
      </c>
      <c r="CT13" s="93">
        <v>13.827160493827162</v>
      </c>
      <c r="CU13" s="99">
        <v>8.4745762711864376</v>
      </c>
      <c r="CV13" s="94">
        <v>6.230529595015577</v>
      </c>
      <c r="CW13" s="94">
        <v>16.929133858267711</v>
      </c>
      <c r="CX13" s="93">
        <v>11.111111111111105</v>
      </c>
      <c r="CY13" s="93">
        <v>8.0508474576271229</v>
      </c>
      <c r="CZ13" s="99">
        <v>16.938110749185654</v>
      </c>
      <c r="DA13" s="94">
        <v>12.626262626262621</v>
      </c>
      <c r="DB13" s="94">
        <v>8.7649402390438258</v>
      </c>
      <c r="DC13" s="93">
        <v>15.641025641025637</v>
      </c>
      <c r="DD13" s="93">
        <v>12.596401028277626</v>
      </c>
      <c r="DE13" s="99">
        <v>12.091503267973849</v>
      </c>
      <c r="DF13" s="94">
        <v>17.460317460317466</v>
      </c>
      <c r="DG13" s="94">
        <v>16.580310880829018</v>
      </c>
      <c r="DH13" s="93">
        <v>12.820512820512816</v>
      </c>
      <c r="DI13" s="93">
        <v>34.814814814814788</v>
      </c>
      <c r="DJ13" s="99">
        <v>37.735849056603769</v>
      </c>
      <c r="DK13" s="94">
        <v>31.03448275862068</v>
      </c>
      <c r="DL13" s="94">
        <v>36.363636363636367</v>
      </c>
      <c r="DM13" s="94">
        <v>42.721518987341788</v>
      </c>
      <c r="DN13" s="94">
        <v>30.80168776371308</v>
      </c>
      <c r="DO13" s="99">
        <v>37.380191693290719</v>
      </c>
      <c r="DP13" s="94">
        <v>43.424317617866031</v>
      </c>
      <c r="DQ13" s="94">
        <v>37.254901960784309</v>
      </c>
      <c r="DR13" s="94">
        <v>38.974358974358957</v>
      </c>
      <c r="DS13" s="94">
        <v>45.843828715365269</v>
      </c>
      <c r="DT13" s="99">
        <v>46.474358974358957</v>
      </c>
      <c r="DU13" s="101">
        <v>34.828496042216337</v>
      </c>
      <c r="DV13" s="101">
        <v>47.792207792207783</v>
      </c>
      <c r="DW13" s="93">
        <v>39.047619047619065</v>
      </c>
      <c r="DX13" s="101" t="s">
        <v>286</v>
      </c>
      <c r="DY13" s="99" t="s">
        <v>286</v>
      </c>
      <c r="DZ13" s="99" t="s">
        <v>286</v>
      </c>
      <c r="EA13" s="99" t="s">
        <v>286</v>
      </c>
      <c r="EB13" s="99" t="s">
        <v>286</v>
      </c>
      <c r="EC13" s="99" t="s">
        <v>286</v>
      </c>
      <c r="ED13" s="99" t="s">
        <v>286</v>
      </c>
      <c r="EE13" s="99" t="s">
        <v>286</v>
      </c>
      <c r="EF13" s="99" t="s">
        <v>286</v>
      </c>
      <c r="EG13" s="99">
        <v>5.0632911392405058</v>
      </c>
      <c r="EH13" s="99">
        <v>4.1975308641975317</v>
      </c>
      <c r="EI13" s="99">
        <v>2.8037383177570097</v>
      </c>
      <c r="EJ13" s="99">
        <v>7.0680628272251278</v>
      </c>
      <c r="EK13" s="99">
        <v>3.5532994923857855</v>
      </c>
      <c r="EL13" s="94">
        <v>2.2012578616352223</v>
      </c>
      <c r="EM13" s="94">
        <v>57.544757033248096</v>
      </c>
      <c r="EN13" s="94">
        <v>40.421052631578945</v>
      </c>
      <c r="EO13" s="94">
        <v>46.296296296296298</v>
      </c>
      <c r="EP13" s="99">
        <v>55.421686746987923</v>
      </c>
      <c r="EQ13" s="94">
        <v>37.654320987654351</v>
      </c>
      <c r="ER13" s="94">
        <v>47.698744769874459</v>
      </c>
      <c r="ES13" s="94">
        <v>55.44871794871797</v>
      </c>
      <c r="ET13" s="94">
        <v>39.012345679012356</v>
      </c>
      <c r="EU13" s="99">
        <v>49.420849420849407</v>
      </c>
      <c r="EV13" s="94">
        <v>53.766233766233761</v>
      </c>
      <c r="EW13" s="94">
        <v>33.41836734693878</v>
      </c>
      <c r="EX13" s="94">
        <v>59.354838709677452</v>
      </c>
      <c r="EY13" s="94">
        <v>52.459016393442646</v>
      </c>
      <c r="EZ13" s="99">
        <v>37.59791122715405</v>
      </c>
      <c r="FA13" s="94">
        <v>52.380952380952358</v>
      </c>
      <c r="FB13" s="94">
        <v>79.115479115479104</v>
      </c>
      <c r="FC13" s="94">
        <v>64.915966386554629</v>
      </c>
      <c r="FD13" s="94">
        <v>66.358024691358111</v>
      </c>
      <c r="FE13" s="99">
        <v>76.984126984127045</v>
      </c>
      <c r="FF13" s="94">
        <v>67.801857585139345</v>
      </c>
      <c r="FG13" s="94">
        <v>71.6666666666667</v>
      </c>
      <c r="FH13" s="94">
        <v>77.215189873417756</v>
      </c>
      <c r="FI13" s="94">
        <v>65.012406947890838</v>
      </c>
      <c r="FJ13" s="99">
        <v>72.586872586872701</v>
      </c>
      <c r="FK13" s="94">
        <v>79.493670886075975</v>
      </c>
      <c r="FL13" s="94">
        <v>73.115577889447223</v>
      </c>
      <c r="FM13" s="94">
        <v>77.987421383647799</v>
      </c>
      <c r="FN13" s="94">
        <v>83.422459893048071</v>
      </c>
      <c r="FO13" s="99">
        <v>76.744186046511587</v>
      </c>
      <c r="FP13" s="94">
        <v>75.949367088607545</v>
      </c>
      <c r="FQ13" s="94">
        <v>95.365853658536579</v>
      </c>
      <c r="FR13" s="94">
        <v>97.489539748953987</v>
      </c>
      <c r="FS13" s="94">
        <v>97.523219814241514</v>
      </c>
      <c r="FT13" s="99">
        <v>92.187499999999957</v>
      </c>
      <c r="FU13" s="94">
        <v>95.031055900621155</v>
      </c>
      <c r="FV13" s="94">
        <v>98.312236286919855</v>
      </c>
      <c r="FW13" s="94">
        <v>90.880503144654085</v>
      </c>
      <c r="FX13" s="94">
        <v>94.320987654320987</v>
      </c>
      <c r="FY13" s="99">
        <v>97.297297297297291</v>
      </c>
      <c r="FZ13" s="94">
        <v>93.147208121827404</v>
      </c>
      <c r="GA13" s="94">
        <v>94.801980198019777</v>
      </c>
      <c r="GB13" s="94">
        <v>97.812499999999943</v>
      </c>
      <c r="GC13" s="94">
        <v>93.97905759162299</v>
      </c>
      <c r="GD13" s="99">
        <v>94.85861182519271</v>
      </c>
      <c r="GE13" s="94">
        <v>98.422712933753957</v>
      </c>
      <c r="GF13" s="94">
        <v>91.68704156479221</v>
      </c>
      <c r="GG13" s="94">
        <v>92.58474576271189</v>
      </c>
      <c r="GH13" s="94">
        <v>95.341614906832291</v>
      </c>
      <c r="GI13" s="99">
        <v>89.72332015810278</v>
      </c>
      <c r="GJ13" s="94">
        <v>92.812499999999972</v>
      </c>
      <c r="GK13" s="94">
        <v>95.744680851063833</v>
      </c>
      <c r="GL13" s="94">
        <v>89.067524115755617</v>
      </c>
      <c r="GM13" s="100">
        <v>91.604938271604922</v>
      </c>
      <c r="GN13" s="99">
        <v>94.594594594594582</v>
      </c>
      <c r="GO13" s="94">
        <v>91.878172588832498</v>
      </c>
      <c r="GP13" s="94">
        <v>93.034825870646713</v>
      </c>
      <c r="GQ13" s="94">
        <v>95.611285266457756</v>
      </c>
      <c r="GR13" s="94">
        <v>90.501319261213695</v>
      </c>
      <c r="GS13" s="99">
        <v>91.516709511568109</v>
      </c>
      <c r="GT13" s="94">
        <v>97.7848101265823</v>
      </c>
      <c r="GU13" s="94" t="s">
        <v>286</v>
      </c>
      <c r="GV13" s="94" t="s">
        <v>286</v>
      </c>
      <c r="GW13" s="94" t="s">
        <v>286</v>
      </c>
      <c r="GX13" s="99" t="s">
        <v>286</v>
      </c>
      <c r="GY13" s="99" t="s">
        <v>286</v>
      </c>
      <c r="GZ13" s="99" t="s">
        <v>286</v>
      </c>
      <c r="HA13" s="99" t="s">
        <v>286</v>
      </c>
      <c r="HB13" s="99" t="s">
        <v>286</v>
      </c>
      <c r="HC13" s="99" t="s">
        <v>286</v>
      </c>
      <c r="HD13" s="99">
        <v>90.956072351421156</v>
      </c>
      <c r="HE13" s="99">
        <v>94.710327455919469</v>
      </c>
      <c r="HF13" s="99">
        <v>96.214511041009459</v>
      </c>
      <c r="HG13" s="99">
        <v>93.530997304582144</v>
      </c>
      <c r="HH13" s="99">
        <v>94.764397905759139</v>
      </c>
      <c r="HI13" s="99">
        <v>95.541401273885455</v>
      </c>
      <c r="HJ13" s="99">
        <v>78.325123152709395</v>
      </c>
      <c r="HK13" s="99">
        <v>87.288135593220389</v>
      </c>
      <c r="HL13" s="94">
        <v>92.500000000000043</v>
      </c>
      <c r="HM13" s="94">
        <v>73.493975903614469</v>
      </c>
      <c r="HN13" s="94">
        <v>85.173501577287041</v>
      </c>
      <c r="HO13" s="94">
        <v>88.60759493670885</v>
      </c>
      <c r="HP13" s="99">
        <v>72.435897435897488</v>
      </c>
      <c r="HQ13" s="94">
        <v>83.208020050125342</v>
      </c>
      <c r="HR13" s="94">
        <v>89.961389961389983</v>
      </c>
      <c r="HS13" s="94">
        <v>74.74489795918366</v>
      </c>
      <c r="HT13" s="95">
        <v>86.180904522613176</v>
      </c>
      <c r="HU13" s="99">
        <v>90.506329113924053</v>
      </c>
      <c r="HV13" s="93">
        <v>78.249336870026568</v>
      </c>
      <c r="HW13" s="93">
        <v>83.896103896103952</v>
      </c>
      <c r="HX13" s="93">
        <v>92.332268370607053</v>
      </c>
      <c r="HY13" s="93">
        <v>4.0963855421686741</v>
      </c>
      <c r="HZ13" s="93">
        <v>3.5564853556485372</v>
      </c>
      <c r="IA13" s="93">
        <v>3.1152647975077881</v>
      </c>
      <c r="IB13" s="93">
        <v>6.9767441860465116</v>
      </c>
      <c r="IC13" s="93">
        <v>5.2795031055900585</v>
      </c>
      <c r="ID13" s="93">
        <v>2.5210084033613458</v>
      </c>
      <c r="IE13" s="93">
        <v>5.0000000000000009</v>
      </c>
      <c r="IF13" s="93">
        <v>4.7146401985111694</v>
      </c>
      <c r="IG13" s="93">
        <v>3.4615384615384635</v>
      </c>
      <c r="IH13" s="93">
        <v>6.2656641604009984</v>
      </c>
      <c r="II13" s="93">
        <v>3.7220843672456603</v>
      </c>
      <c r="IJ13" s="93">
        <v>3.1250000000000004</v>
      </c>
      <c r="IK13" s="93">
        <v>9.3023255813953458</v>
      </c>
      <c r="IL13" s="93">
        <v>2.798982188295164</v>
      </c>
      <c r="IM13" s="93">
        <v>3.134796238244514</v>
      </c>
      <c r="IN13" s="93" t="str">
        <f t="shared" si="0"/>
        <v>--</v>
      </c>
      <c r="IO13" s="93" t="str">
        <f t="shared" si="0"/>
        <v>--</v>
      </c>
      <c r="IP13" s="93" t="str">
        <f t="shared" si="0"/>
        <v>--</v>
      </c>
      <c r="IQ13" s="93" t="str">
        <f t="shared" si="0"/>
        <v>--</v>
      </c>
      <c r="IR13" s="93" t="str">
        <f t="shared" si="0"/>
        <v>--</v>
      </c>
      <c r="IS13" s="93" t="str">
        <f t="shared" si="0"/>
        <v>--</v>
      </c>
      <c r="IT13" s="93" t="str">
        <f t="shared" si="0"/>
        <v>--</v>
      </c>
      <c r="IU13" s="93" t="str">
        <f t="shared" si="0"/>
        <v>--</v>
      </c>
      <c r="IV13" s="93" t="str">
        <f t="shared" si="0"/>
        <v>--</v>
      </c>
      <c r="IW13" s="241">
        <v>1447</v>
      </c>
      <c r="IX13" s="242">
        <v>1476</v>
      </c>
      <c r="IY13" s="243">
        <v>374</v>
      </c>
      <c r="IZ13" s="243">
        <v>364</v>
      </c>
      <c r="JA13" s="243">
        <v>326</v>
      </c>
      <c r="JB13" s="243">
        <v>406</v>
      </c>
      <c r="JC13" s="243">
        <v>383</v>
      </c>
      <c r="JD13" s="243">
        <v>319</v>
      </c>
      <c r="JE13" s="243">
        <v>9.1152815013404798</v>
      </c>
      <c r="JF13" s="243">
        <v>6.3360881542699801</v>
      </c>
      <c r="JG13" s="243">
        <v>9.2307692307692299</v>
      </c>
      <c r="JH13" s="243">
        <v>11.330049261083699</v>
      </c>
      <c r="JI13" s="243">
        <v>11.8110236220472</v>
      </c>
      <c r="JJ13" s="243">
        <v>10.0313479623824</v>
      </c>
      <c r="JK13" s="243">
        <v>4.0106951871657799</v>
      </c>
      <c r="JL13" s="243">
        <v>4.9723756906077297</v>
      </c>
      <c r="JM13" s="243">
        <v>4.9689440993788798</v>
      </c>
      <c r="JN13" s="243">
        <v>5.1724137931034502</v>
      </c>
      <c r="JO13" s="243">
        <v>6.0367454068241404</v>
      </c>
      <c r="JP13" s="243">
        <v>3.7617554858934201</v>
      </c>
      <c r="JQ13" s="243">
        <v>96.236559139785001</v>
      </c>
      <c r="JR13" s="243">
        <v>97.513812154696097</v>
      </c>
      <c r="JS13" s="243">
        <v>98.765432098765402</v>
      </c>
      <c r="JT13" s="243">
        <v>95.273631840796</v>
      </c>
      <c r="JU13" s="243">
        <v>96.858638743455501</v>
      </c>
      <c r="JV13" s="243">
        <v>99.059561128526695</v>
      </c>
      <c r="JW13" s="243">
        <v>91.6666666666667</v>
      </c>
      <c r="JX13" s="243">
        <v>95.290858725761794</v>
      </c>
      <c r="JY13" s="243">
        <v>95.6656346749227</v>
      </c>
      <c r="JZ13" s="243">
        <v>93.796526054590601</v>
      </c>
      <c r="KA13" s="243">
        <v>91.099476439790607</v>
      </c>
      <c r="KB13" s="243">
        <v>95.924764890282106</v>
      </c>
      <c r="KC13" s="243">
        <v>95.945945945945894</v>
      </c>
      <c r="KD13" s="243">
        <v>95.8563535911602</v>
      </c>
      <c r="KE13" s="243">
        <v>97.5232198142416</v>
      </c>
      <c r="KF13" s="243">
        <v>95.024875621890502</v>
      </c>
      <c r="KG13" s="243">
        <v>95.549738219895303</v>
      </c>
      <c r="KH13" s="243">
        <v>96.865203761755595</v>
      </c>
      <c r="KI13" s="220">
        <v>383</v>
      </c>
      <c r="KJ13" s="220">
        <v>368</v>
      </c>
      <c r="KK13" s="99" t="str">
        <f t="shared" si="7"/>
        <v>--</v>
      </c>
      <c r="KL13" s="99" t="str">
        <f t="shared" si="7"/>
        <v>--</v>
      </c>
      <c r="KM13" s="220">
        <v>10.443864229765</v>
      </c>
      <c r="KN13" s="220">
        <v>9.8360655737704903</v>
      </c>
      <c r="KO13" s="220">
        <v>94.919786096256701</v>
      </c>
      <c r="KP13" s="220">
        <v>93.732970027248001</v>
      </c>
      <c r="KQ13" s="220">
        <v>94.919786096256701</v>
      </c>
      <c r="KR13" s="220">
        <v>92.0980926430518</v>
      </c>
      <c r="KS13" s="220">
        <v>91.081081081080995</v>
      </c>
      <c r="KT13" s="220">
        <v>92.582417582417605</v>
      </c>
      <c r="KV13" s="379">
        <v>1467</v>
      </c>
      <c r="KW13" s="380">
        <v>397</v>
      </c>
      <c r="KX13" s="381">
        <v>337</v>
      </c>
      <c r="KY13" s="381">
        <v>410</v>
      </c>
      <c r="KZ13" s="381">
        <v>323</v>
      </c>
      <c r="LA13" s="378" t="str">
        <f t="shared" si="2"/>
        <v>--</v>
      </c>
      <c r="LB13" s="381">
        <v>57.377049180327845</v>
      </c>
      <c r="LC13" s="381">
        <v>68.361581920903916</v>
      </c>
      <c r="LD13" s="381">
        <v>57.278481012658233</v>
      </c>
      <c r="LE13" s="378" t="str">
        <f t="shared" si="3"/>
        <v>--</v>
      </c>
      <c r="LF13" s="381">
        <v>58.31265508684865</v>
      </c>
      <c r="LG13" s="381">
        <v>61.904761904761905</v>
      </c>
      <c r="LH13" s="381">
        <v>57.861635220125791</v>
      </c>
      <c r="LI13" s="378" t="str">
        <f t="shared" si="4"/>
        <v>--</v>
      </c>
      <c r="LJ13" s="381">
        <v>59.226190476190474</v>
      </c>
      <c r="LK13" s="381">
        <v>58.823529411764696</v>
      </c>
      <c r="LL13" s="381">
        <v>45.820433436532475</v>
      </c>
      <c r="LM13" s="380">
        <v>86.225895316804284</v>
      </c>
      <c r="LN13" s="381">
        <v>73.569482288828453</v>
      </c>
      <c r="LO13" s="381">
        <v>69.553072625698277</v>
      </c>
      <c r="LP13" s="381">
        <v>73.981191222570558</v>
      </c>
      <c r="LQ13" s="381">
        <v>82.485875706214628</v>
      </c>
      <c r="LR13" s="381">
        <v>70.175438596491205</v>
      </c>
      <c r="LS13" s="381">
        <v>69.680851063829721</v>
      </c>
      <c r="LT13" s="381">
        <v>76.415094339622613</v>
      </c>
      <c r="LU13" s="381">
        <v>80.314960629921273</v>
      </c>
      <c r="LV13" s="381">
        <v>66.969696969696898</v>
      </c>
      <c r="LW13" s="381">
        <v>67.90123456790117</v>
      </c>
      <c r="LX13" s="381">
        <v>75.776397515527904</v>
      </c>
      <c r="LY13" s="380">
        <v>87.771739130434739</v>
      </c>
      <c r="LZ13" s="381">
        <v>80.05464480874322</v>
      </c>
      <c r="MA13" s="381">
        <v>82.596685082872938</v>
      </c>
      <c r="MB13" s="381">
        <v>82.704402515723316</v>
      </c>
      <c r="MC13" s="381">
        <v>83.28767123287669</v>
      </c>
      <c r="MD13" s="381">
        <v>82.133995037220842</v>
      </c>
      <c r="ME13" s="381">
        <v>83.421052631579016</v>
      </c>
      <c r="MF13" s="381">
        <v>81.191222570532986</v>
      </c>
      <c r="MG13" s="381">
        <v>84.496124031007767</v>
      </c>
      <c r="MH13" s="381">
        <v>78.143712574850326</v>
      </c>
      <c r="MI13" s="381">
        <v>78.817733990147801</v>
      </c>
      <c r="MJ13" s="381">
        <v>79.503105590062134</v>
      </c>
      <c r="MK13" s="380">
        <v>92.950391644908635</v>
      </c>
      <c r="ML13" s="381">
        <v>93.902439024390205</v>
      </c>
      <c r="MM13" s="381">
        <v>94.567901234567856</v>
      </c>
      <c r="MN13" s="381">
        <v>96.463022508038534</v>
      </c>
      <c r="MO13" s="380">
        <v>90.314136125654443</v>
      </c>
      <c r="MP13" s="381">
        <v>91.131498470948031</v>
      </c>
      <c r="MQ13" s="381">
        <v>89.603960396039568</v>
      </c>
      <c r="MR13" s="381">
        <v>90.996784565916371</v>
      </c>
      <c r="MS13" s="380">
        <v>90.526315789473642</v>
      </c>
      <c r="MT13" s="381">
        <v>96.036585365853625</v>
      </c>
      <c r="MU13" s="381">
        <v>94.789081885856092</v>
      </c>
      <c r="MV13" s="381">
        <v>95.17684887459815</v>
      </c>
      <c r="MW13" s="380">
        <v>99.19999999999996</v>
      </c>
      <c r="MX13" s="381">
        <v>94.339622641509507</v>
      </c>
      <c r="MY13" s="381">
        <v>97.237569060773453</v>
      </c>
      <c r="MZ13" s="381">
        <v>98.456790123456784</v>
      </c>
      <c r="NA13" s="381">
        <v>97.527472527472526</v>
      </c>
      <c r="NB13" s="381">
        <v>97.256857855361602</v>
      </c>
      <c r="NC13" s="381">
        <v>97.894736842105246</v>
      </c>
      <c r="ND13" s="381">
        <v>98.432601880877769</v>
      </c>
      <c r="NE13" s="381">
        <v>96.062992125984195</v>
      </c>
      <c r="NF13" s="381">
        <v>97.256097560975633</v>
      </c>
      <c r="NG13" s="381">
        <v>94.789081885856049</v>
      </c>
      <c r="NH13" s="381">
        <v>96.784565916398634</v>
      </c>
    </row>
    <row r="14" spans="1:373" x14ac:dyDescent="0.25">
      <c r="A14" s="93">
        <v>10</v>
      </c>
      <c r="B14" s="93" t="s">
        <v>88</v>
      </c>
      <c r="C14" s="104">
        <v>1596</v>
      </c>
      <c r="D14" s="104">
        <v>1700</v>
      </c>
      <c r="E14" s="104">
        <v>2371</v>
      </c>
      <c r="F14" s="104">
        <v>2486</v>
      </c>
      <c r="G14" s="104">
        <v>2717</v>
      </c>
      <c r="H14" s="104">
        <v>651</v>
      </c>
      <c r="I14" s="104">
        <v>567</v>
      </c>
      <c r="J14" s="104">
        <v>378</v>
      </c>
      <c r="K14" s="104">
        <v>553</v>
      </c>
      <c r="L14" s="104">
        <v>789</v>
      </c>
      <c r="M14" s="103">
        <v>358</v>
      </c>
      <c r="N14" s="103">
        <v>863</v>
      </c>
      <c r="O14" s="103">
        <v>919</v>
      </c>
      <c r="P14" s="103">
        <v>589</v>
      </c>
      <c r="Q14" s="103">
        <v>949</v>
      </c>
      <c r="R14" s="103">
        <v>955</v>
      </c>
      <c r="S14" s="103">
        <v>582</v>
      </c>
      <c r="T14" s="103">
        <v>1006</v>
      </c>
      <c r="U14" s="103">
        <v>1056</v>
      </c>
      <c r="V14" s="103">
        <v>655</v>
      </c>
      <c r="W14" s="99">
        <v>88.661417322834708</v>
      </c>
      <c r="X14" s="99">
        <v>80.858676207513383</v>
      </c>
      <c r="Y14" s="99">
        <v>71.010638297872291</v>
      </c>
      <c r="Z14" s="99">
        <v>90.310786106032936</v>
      </c>
      <c r="AA14" s="99">
        <v>86.005089058524234</v>
      </c>
      <c r="AB14" s="99">
        <v>74.022346368715105</v>
      </c>
      <c r="AC14" s="99">
        <v>90.117647058823493</v>
      </c>
      <c r="AD14" s="99">
        <v>86.754966887417254</v>
      </c>
      <c r="AE14" s="99">
        <v>80.821917808219041</v>
      </c>
      <c r="AF14" s="99" t="s">
        <v>286</v>
      </c>
      <c r="AG14" s="99">
        <v>87.184873949579824</v>
      </c>
      <c r="AH14" s="99">
        <v>88.08290155440416</v>
      </c>
      <c r="AI14" s="99" t="s">
        <v>286</v>
      </c>
      <c r="AJ14" s="99">
        <v>91.562799616490892</v>
      </c>
      <c r="AK14" s="99">
        <v>90.740740740740762</v>
      </c>
      <c r="AL14" s="99">
        <v>11.5506329113924</v>
      </c>
      <c r="AM14" s="99">
        <v>20.390070921985796</v>
      </c>
      <c r="AN14" s="99">
        <v>42.553191489361708</v>
      </c>
      <c r="AO14" s="99">
        <v>13.893967093235831</v>
      </c>
      <c r="AP14" s="99">
        <v>19.64285714285716</v>
      </c>
      <c r="AQ14" s="99">
        <v>36.87150837988829</v>
      </c>
      <c r="AR14" s="99">
        <v>18.566392479435979</v>
      </c>
      <c r="AS14" s="99">
        <v>18.311403508771956</v>
      </c>
      <c r="AT14" s="99">
        <v>35.897435897435884</v>
      </c>
      <c r="AU14" s="99">
        <v>20.940170940170958</v>
      </c>
      <c r="AV14" s="99">
        <v>20.105263157894704</v>
      </c>
      <c r="AW14" s="99">
        <v>35.060449050086326</v>
      </c>
      <c r="AX14" s="102">
        <v>19.315895372233374</v>
      </c>
      <c r="AY14" s="102">
        <v>18.916349809885919</v>
      </c>
      <c r="AZ14" s="102">
        <v>35.439137134052388</v>
      </c>
      <c r="BA14" s="102" t="s">
        <v>286</v>
      </c>
      <c r="BB14" s="99" t="s">
        <v>286</v>
      </c>
      <c r="BC14" s="102" t="s">
        <v>286</v>
      </c>
      <c r="BD14" s="102" t="s">
        <v>286</v>
      </c>
      <c r="BE14" s="102" t="s">
        <v>286</v>
      </c>
      <c r="BF14" s="102" t="s">
        <v>286</v>
      </c>
      <c r="BG14" s="99" t="s">
        <v>286</v>
      </c>
      <c r="BH14" s="94" t="s">
        <v>286</v>
      </c>
      <c r="BI14" s="94" t="s">
        <v>286</v>
      </c>
      <c r="BJ14" s="94">
        <v>46.349557522123867</v>
      </c>
      <c r="BK14" s="94">
        <v>47.396386822529209</v>
      </c>
      <c r="BL14" s="99">
        <v>26.056338028169019</v>
      </c>
      <c r="BM14" s="94">
        <v>47.776628748707388</v>
      </c>
      <c r="BN14" s="93">
        <v>50.678294573643448</v>
      </c>
      <c r="BO14" s="93">
        <v>30.489731437598746</v>
      </c>
      <c r="BP14" s="93">
        <v>3.8397328881469113</v>
      </c>
      <c r="BQ14" s="99">
        <v>11.293260473588353</v>
      </c>
      <c r="BR14" s="94">
        <v>58.760107816711624</v>
      </c>
      <c r="BS14" s="94">
        <v>4.8</v>
      </c>
      <c r="BT14" s="94">
        <v>11.432325886990801</v>
      </c>
      <c r="BU14" s="99">
        <v>54.000000000000007</v>
      </c>
      <c r="BV14" s="94">
        <v>6.9738480697384757</v>
      </c>
      <c r="BW14" s="94">
        <v>7.9275198187995448</v>
      </c>
      <c r="BX14" s="94">
        <v>47.923875432525939</v>
      </c>
      <c r="BY14" s="99">
        <v>3.1145717463848732</v>
      </c>
      <c r="BZ14" s="94">
        <v>7.0739549839228291</v>
      </c>
      <c r="CA14" s="94">
        <v>48.500881834215178</v>
      </c>
      <c r="CB14" s="94">
        <v>3.4267912772585651</v>
      </c>
      <c r="CC14" s="99">
        <v>5.853174603174601</v>
      </c>
      <c r="CD14" s="94">
        <v>38.087520259319263</v>
      </c>
      <c r="CE14" s="94">
        <v>23.974763406940053</v>
      </c>
      <c r="CF14" s="94">
        <v>19.642857142857167</v>
      </c>
      <c r="CG14" s="99">
        <v>20.89947089947092</v>
      </c>
      <c r="CH14" s="94">
        <v>24.304267161409996</v>
      </c>
      <c r="CI14" s="94">
        <v>25.575447570332464</v>
      </c>
      <c r="CJ14" s="94">
        <v>24.225352112676067</v>
      </c>
      <c r="CK14" s="94">
        <v>25.851938895417153</v>
      </c>
      <c r="CL14" s="94">
        <v>25.137816979051831</v>
      </c>
      <c r="CM14" s="94">
        <v>21.858864027538736</v>
      </c>
      <c r="CN14" s="94">
        <v>30.39742212674544</v>
      </c>
      <c r="CO14" s="94">
        <v>33.579725448785659</v>
      </c>
      <c r="CP14" s="99">
        <v>23.321554770318002</v>
      </c>
      <c r="CQ14" s="94">
        <v>27.935222672064789</v>
      </c>
      <c r="CR14" s="94">
        <v>38.953488372092991</v>
      </c>
      <c r="CS14" s="93">
        <v>31.71875</v>
      </c>
      <c r="CT14" s="93">
        <v>12.300319488817891</v>
      </c>
      <c r="CU14" s="99">
        <v>6.6666666666666714</v>
      </c>
      <c r="CV14" s="94">
        <v>6.9705093833780216</v>
      </c>
      <c r="CW14" s="94">
        <v>15.83969465648855</v>
      </c>
      <c r="CX14" s="93">
        <v>7.2632944228274958</v>
      </c>
      <c r="CY14" s="93">
        <v>5.8988764044943807</v>
      </c>
      <c r="CZ14" s="99">
        <v>17.964071856287436</v>
      </c>
      <c r="DA14" s="94">
        <v>10.402684563758388</v>
      </c>
      <c r="DB14" s="94">
        <v>9.1065292096219892</v>
      </c>
      <c r="DC14" s="93">
        <v>14.004376367614878</v>
      </c>
      <c r="DD14" s="93">
        <v>9.3376764386536379</v>
      </c>
      <c r="DE14" s="99">
        <v>8.8967971530249041</v>
      </c>
      <c r="DF14" s="94">
        <v>15.086646279306832</v>
      </c>
      <c r="DG14" s="94">
        <v>11.50097465886939</v>
      </c>
      <c r="DH14" s="93">
        <v>7.6433121019108317</v>
      </c>
      <c r="DI14" s="93">
        <v>41.533546325878639</v>
      </c>
      <c r="DJ14" s="99">
        <v>37.52244165170562</v>
      </c>
      <c r="DK14" s="94">
        <v>31.818181818181806</v>
      </c>
      <c r="DL14" s="94">
        <v>34.935304990757857</v>
      </c>
      <c r="DM14" s="94">
        <v>43.18766066838046</v>
      </c>
      <c r="DN14" s="94">
        <v>37.988826815642497</v>
      </c>
      <c r="DO14" s="99">
        <v>40.85005903187723</v>
      </c>
      <c r="DP14" s="94">
        <v>43.937708565072327</v>
      </c>
      <c r="DQ14" s="94">
        <v>38.103448275862071</v>
      </c>
      <c r="DR14" s="94">
        <v>36.972972972972961</v>
      </c>
      <c r="DS14" s="94">
        <v>47.12153518123673</v>
      </c>
      <c r="DT14" s="99">
        <v>37.967914438502639</v>
      </c>
      <c r="DU14" s="101">
        <v>35.955056179775283</v>
      </c>
      <c r="DV14" s="101">
        <v>43.87159533073936</v>
      </c>
      <c r="DW14" s="93">
        <v>43.799058084772369</v>
      </c>
      <c r="DX14" s="101" t="s">
        <v>286</v>
      </c>
      <c r="DY14" s="99" t="s">
        <v>286</v>
      </c>
      <c r="DZ14" s="99" t="s">
        <v>286</v>
      </c>
      <c r="EA14" s="99" t="s">
        <v>286</v>
      </c>
      <c r="EB14" s="99" t="s">
        <v>286</v>
      </c>
      <c r="EC14" s="99" t="s">
        <v>286</v>
      </c>
      <c r="ED14" s="99" t="s">
        <v>286</v>
      </c>
      <c r="EE14" s="99" t="s">
        <v>286</v>
      </c>
      <c r="EF14" s="99" t="s">
        <v>286</v>
      </c>
      <c r="EG14" s="99">
        <v>7.2649572649572578</v>
      </c>
      <c r="EH14" s="99">
        <v>2.6288117770767601</v>
      </c>
      <c r="EI14" s="99">
        <v>2.7538726333907078</v>
      </c>
      <c r="EJ14" s="99">
        <v>6.5999999999999988</v>
      </c>
      <c r="EK14" s="99">
        <v>3.7001897533206827</v>
      </c>
      <c r="EL14" s="94">
        <v>2.599388379204894</v>
      </c>
      <c r="EM14" s="94">
        <v>66.123778501628749</v>
      </c>
      <c r="EN14" s="94">
        <v>42.704626334519595</v>
      </c>
      <c r="EO14" s="94">
        <v>41.114058355437656</v>
      </c>
      <c r="EP14" s="99">
        <v>63.307984790874492</v>
      </c>
      <c r="EQ14" s="94">
        <v>37.97953964194371</v>
      </c>
      <c r="ER14" s="94">
        <v>42.016806722689125</v>
      </c>
      <c r="ES14" s="94">
        <v>69.397590361445722</v>
      </c>
      <c r="ET14" s="94">
        <v>40.748898678414143</v>
      </c>
      <c r="EU14" s="99">
        <v>46.206896551724157</v>
      </c>
      <c r="EV14" s="94">
        <v>62.930077691454024</v>
      </c>
      <c r="EW14" s="94">
        <v>39.102564102564109</v>
      </c>
      <c r="EX14" s="94">
        <v>45.549738219895289</v>
      </c>
      <c r="EY14" s="94">
        <v>60.551431601272562</v>
      </c>
      <c r="EZ14" s="99">
        <v>38.631984585741748</v>
      </c>
      <c r="FA14" s="94">
        <v>48.598130841121545</v>
      </c>
      <c r="FB14" s="94">
        <v>87.460815047021939</v>
      </c>
      <c r="FC14" s="94">
        <v>72.192513368983938</v>
      </c>
      <c r="FD14" s="94">
        <v>67.733333333333306</v>
      </c>
      <c r="FE14" s="99">
        <v>84.859813084112233</v>
      </c>
      <c r="FF14" s="94">
        <v>71.90293742017883</v>
      </c>
      <c r="FG14" s="94">
        <v>66.201117318435735</v>
      </c>
      <c r="FH14" s="94">
        <v>84.441805225653212</v>
      </c>
      <c r="FI14" s="94">
        <v>73.200442967884769</v>
      </c>
      <c r="FJ14" s="99">
        <v>74.870017331022609</v>
      </c>
      <c r="FK14" s="94">
        <v>86.782231852654448</v>
      </c>
      <c r="FL14" s="94">
        <v>73.572938689217679</v>
      </c>
      <c r="FM14" s="94">
        <v>77.043478260869577</v>
      </c>
      <c r="FN14" s="94">
        <v>89.197530864197546</v>
      </c>
      <c r="FO14" s="99">
        <v>77.425552353506319</v>
      </c>
      <c r="FP14" s="94">
        <v>74.961119751166393</v>
      </c>
      <c r="FQ14" s="94">
        <v>96.250000000000014</v>
      </c>
      <c r="FR14" s="94">
        <v>96.958855098390032</v>
      </c>
      <c r="FS14" s="94">
        <v>98.93333333333328</v>
      </c>
      <c r="FT14" s="99">
        <v>93.967093235831769</v>
      </c>
      <c r="FU14" s="94">
        <v>94.402035623409688</v>
      </c>
      <c r="FV14" s="94">
        <v>96.368715083798847</v>
      </c>
      <c r="FW14" s="94">
        <v>93.559718969555163</v>
      </c>
      <c r="FX14" s="94">
        <v>95.599559955995744</v>
      </c>
      <c r="FY14" s="99">
        <v>97.60683760683763</v>
      </c>
      <c r="FZ14" s="94">
        <v>95.735607675906223</v>
      </c>
      <c r="GA14" s="94">
        <v>95.38300104931804</v>
      </c>
      <c r="GB14" s="94">
        <v>97.048611111111057</v>
      </c>
      <c r="GC14" s="94">
        <v>97.402597402597408</v>
      </c>
      <c r="GD14" s="99">
        <v>95.984703632887246</v>
      </c>
      <c r="GE14" s="94">
        <v>97.090352220520657</v>
      </c>
      <c r="GF14" s="94">
        <v>93.553459119496864</v>
      </c>
      <c r="GG14" s="94">
        <v>93.525179856115145</v>
      </c>
      <c r="GH14" s="94">
        <v>97.587131367292201</v>
      </c>
      <c r="GI14" s="99">
        <v>91.296296296296291</v>
      </c>
      <c r="GJ14" s="94">
        <v>91.4540816326531</v>
      </c>
      <c r="GK14" s="94">
        <v>94.413407821229058</v>
      </c>
      <c r="GL14" s="94">
        <v>92.033293697978607</v>
      </c>
      <c r="GM14" s="100">
        <v>91.823204419889436</v>
      </c>
      <c r="GN14" s="99">
        <v>95.876288659793758</v>
      </c>
      <c r="GO14" s="94">
        <v>93.548387096774178</v>
      </c>
      <c r="GP14" s="94">
        <v>94.426919032597254</v>
      </c>
      <c r="GQ14" s="94">
        <v>95.636998254799337</v>
      </c>
      <c r="GR14" s="94">
        <v>96.003996003995837</v>
      </c>
      <c r="GS14" s="99">
        <v>93.576222435283</v>
      </c>
      <c r="GT14" s="94">
        <v>95.099540581929588</v>
      </c>
      <c r="GU14" s="94" t="s">
        <v>286</v>
      </c>
      <c r="GV14" s="94" t="s">
        <v>286</v>
      </c>
      <c r="GW14" s="94" t="s">
        <v>286</v>
      </c>
      <c r="GX14" s="99" t="s">
        <v>286</v>
      </c>
      <c r="GY14" s="99" t="s">
        <v>286</v>
      </c>
      <c r="GZ14" s="99" t="s">
        <v>286</v>
      </c>
      <c r="HA14" s="99" t="s">
        <v>286</v>
      </c>
      <c r="HB14" s="99" t="s">
        <v>286</v>
      </c>
      <c r="HC14" s="99" t="s">
        <v>286</v>
      </c>
      <c r="HD14" s="99">
        <v>93.391115926327146</v>
      </c>
      <c r="HE14" s="99">
        <v>95.624332977588054</v>
      </c>
      <c r="HF14" s="99">
        <v>97.368421052631547</v>
      </c>
      <c r="HG14" s="99">
        <v>96.341463414634163</v>
      </c>
      <c r="HH14" s="99">
        <v>96.711798839458424</v>
      </c>
      <c r="HI14" s="99">
        <v>95.327102803738356</v>
      </c>
      <c r="HJ14" s="99">
        <v>81.832543443917828</v>
      </c>
      <c r="HK14" s="99">
        <v>87.725631768952965</v>
      </c>
      <c r="HL14" s="94">
        <v>95.225464190981455</v>
      </c>
      <c r="HM14" s="94">
        <v>75.422138836773044</v>
      </c>
      <c r="HN14" s="94">
        <v>82.247765006385663</v>
      </c>
      <c r="HO14" s="94">
        <v>91.830985915492988</v>
      </c>
      <c r="HP14" s="99">
        <v>76.98795180722891</v>
      </c>
      <c r="HQ14" s="94">
        <v>87.736900780379116</v>
      </c>
      <c r="HR14" s="94">
        <v>90.814558058925499</v>
      </c>
      <c r="HS14" s="94">
        <v>81.352235550708997</v>
      </c>
      <c r="HT14" s="95">
        <v>85.427666314677936</v>
      </c>
      <c r="HU14" s="99">
        <v>91.593695271453612</v>
      </c>
      <c r="HV14" s="93">
        <v>87.869520897043856</v>
      </c>
      <c r="HW14" s="93">
        <v>85.71428571428568</v>
      </c>
      <c r="HX14" s="93">
        <v>89.252336448598044</v>
      </c>
      <c r="HY14" s="93">
        <v>3.7267080745341614</v>
      </c>
      <c r="HZ14" s="93">
        <v>3.8938053097345109</v>
      </c>
      <c r="IA14" s="93">
        <v>1.322751322751323</v>
      </c>
      <c r="IB14" s="93">
        <v>5.4744525547445226</v>
      </c>
      <c r="IC14" s="93">
        <v>5.2429667519181598</v>
      </c>
      <c r="ID14" s="93">
        <v>3.3707865168539324</v>
      </c>
      <c r="IE14" s="93">
        <v>7.2009291521486523</v>
      </c>
      <c r="IF14" s="93">
        <v>5.1535087719298245</v>
      </c>
      <c r="IG14" s="93">
        <v>2.3931623931623944</v>
      </c>
      <c r="IH14" s="93">
        <v>4.8832271762208066</v>
      </c>
      <c r="II14" s="93">
        <v>4.3112513144058937</v>
      </c>
      <c r="IJ14" s="93">
        <v>4.3252595155709344</v>
      </c>
      <c r="IK14" s="93">
        <v>4.3868394815553264</v>
      </c>
      <c r="IL14" s="93">
        <v>4.5670789724072263</v>
      </c>
      <c r="IM14" s="93">
        <v>3.0674846625766889</v>
      </c>
      <c r="IN14" s="93" t="str">
        <f t="shared" si="0"/>
        <v>--</v>
      </c>
      <c r="IO14" s="93" t="str">
        <f t="shared" si="0"/>
        <v>--</v>
      </c>
      <c r="IP14" s="93" t="str">
        <f t="shared" si="0"/>
        <v>--</v>
      </c>
      <c r="IQ14" s="93" t="str">
        <f t="shared" si="0"/>
        <v>--</v>
      </c>
      <c r="IR14" s="93" t="str">
        <f t="shared" si="0"/>
        <v>--</v>
      </c>
      <c r="IS14" s="93" t="str">
        <f t="shared" si="0"/>
        <v>--</v>
      </c>
      <c r="IT14" s="93" t="str">
        <f t="shared" si="0"/>
        <v>--</v>
      </c>
      <c r="IU14" s="93" t="str">
        <f t="shared" si="0"/>
        <v>--</v>
      </c>
      <c r="IV14" s="93" t="str">
        <f t="shared" si="0"/>
        <v>--</v>
      </c>
      <c r="IW14" s="241">
        <v>1311</v>
      </c>
      <c r="IX14" s="242">
        <v>1519</v>
      </c>
      <c r="IY14" s="243">
        <v>317</v>
      </c>
      <c r="IZ14" s="243">
        <v>344</v>
      </c>
      <c r="JA14" s="243">
        <v>293</v>
      </c>
      <c r="JB14" s="243">
        <v>491</v>
      </c>
      <c r="JC14" s="243">
        <v>446</v>
      </c>
      <c r="JD14" s="243">
        <v>252</v>
      </c>
      <c r="JE14" s="243">
        <v>4.4303797468354498</v>
      </c>
      <c r="JF14" s="243">
        <v>4.0816326530612299</v>
      </c>
      <c r="JG14" s="243">
        <v>5.8020477815699696</v>
      </c>
      <c r="JH14" s="243">
        <v>6.7484662576687198</v>
      </c>
      <c r="JI14" s="243">
        <v>5.1569506726457401</v>
      </c>
      <c r="JJ14" s="243">
        <v>9.1269841269841194</v>
      </c>
      <c r="JK14" s="243">
        <v>3.47003154574133</v>
      </c>
      <c r="JL14" s="243">
        <v>2.9498525073746298</v>
      </c>
      <c r="JM14" s="243">
        <v>3.0927835051546402</v>
      </c>
      <c r="JN14" s="243">
        <v>4.8979591836734704</v>
      </c>
      <c r="JO14" s="243">
        <v>2.4663677130044799</v>
      </c>
      <c r="JP14" s="243">
        <v>1.9920318725099599</v>
      </c>
      <c r="JQ14" s="243">
        <v>96.496815286624198</v>
      </c>
      <c r="JR14" s="243">
        <v>97.383720930232599</v>
      </c>
      <c r="JS14" s="243">
        <v>97.260273972602704</v>
      </c>
      <c r="JT14" s="243">
        <v>97.759674134419498</v>
      </c>
      <c r="JU14" s="243">
        <v>98.873873873873904</v>
      </c>
      <c r="JV14" s="243">
        <v>98.406374501992005</v>
      </c>
      <c r="JW14" s="243">
        <v>94.249201277955294</v>
      </c>
      <c r="JX14" s="243">
        <v>95.058139534883793</v>
      </c>
      <c r="JY14" s="243">
        <v>92.123287671233001</v>
      </c>
      <c r="JZ14" s="243">
        <v>95.519348268838996</v>
      </c>
      <c r="KA14" s="243">
        <v>95.259593679458206</v>
      </c>
      <c r="KB14" s="243">
        <v>95.617529880478102</v>
      </c>
      <c r="KC14" s="243">
        <v>97.427652733118904</v>
      </c>
      <c r="KD14" s="243">
        <v>97.660818713450197</v>
      </c>
      <c r="KE14" s="243">
        <v>97.594501718212996</v>
      </c>
      <c r="KF14" s="243">
        <v>98.3640081799591</v>
      </c>
      <c r="KG14" s="243">
        <v>97.972972972972897</v>
      </c>
      <c r="KH14" s="243">
        <v>99.203187250996095</v>
      </c>
      <c r="KI14" s="220">
        <v>357</v>
      </c>
      <c r="KJ14" s="220">
        <v>330</v>
      </c>
      <c r="KK14" s="99" t="str">
        <f t="shared" si="7"/>
        <v>--</v>
      </c>
      <c r="KL14" s="99" t="str">
        <f t="shared" si="7"/>
        <v>--</v>
      </c>
      <c r="KM14" s="220">
        <v>6.6473988439306302</v>
      </c>
      <c r="KN14" s="220">
        <v>10.303030303030299</v>
      </c>
      <c r="KO14" s="220">
        <v>95.086705202312203</v>
      </c>
      <c r="KP14" s="220">
        <v>97.872340425531803</v>
      </c>
      <c r="KQ14" s="220">
        <v>93.586005830903801</v>
      </c>
      <c r="KR14" s="220">
        <v>96.352583586625997</v>
      </c>
      <c r="KS14" s="220">
        <v>93.548387096774206</v>
      </c>
      <c r="KT14" s="220">
        <v>94.153846153846104</v>
      </c>
      <c r="KV14" s="379">
        <v>1492</v>
      </c>
      <c r="KW14" s="380">
        <v>372</v>
      </c>
      <c r="KX14" s="381">
        <v>476</v>
      </c>
      <c r="KY14" s="381">
        <v>341</v>
      </c>
      <c r="KZ14" s="381">
        <v>303</v>
      </c>
      <c r="LA14" s="378" t="str">
        <f t="shared" si="2"/>
        <v>--</v>
      </c>
      <c r="LB14" s="381">
        <v>73.770491803278702</v>
      </c>
      <c r="LC14" s="381">
        <v>73.860182370820667</v>
      </c>
      <c r="LD14" s="381">
        <v>72.887323943661983</v>
      </c>
      <c r="LE14" s="378" t="str">
        <f t="shared" si="3"/>
        <v>--</v>
      </c>
      <c r="LF14" s="381">
        <v>72.073921971252574</v>
      </c>
      <c r="LG14" s="381">
        <v>75.336322869955168</v>
      </c>
      <c r="LH14" s="381">
        <v>72.509960159362606</v>
      </c>
      <c r="LI14" s="378" t="str">
        <f t="shared" si="4"/>
        <v>--</v>
      </c>
      <c r="LJ14" s="381">
        <v>71.729957805907219</v>
      </c>
      <c r="LK14" s="381">
        <v>64.306784660766922</v>
      </c>
      <c r="LL14" s="381">
        <v>69.536423841059531</v>
      </c>
      <c r="LM14" s="380">
        <v>90.746268656716381</v>
      </c>
      <c r="LN14" s="381">
        <v>79.872204472843421</v>
      </c>
      <c r="LO14" s="381">
        <v>69.026548672566392</v>
      </c>
      <c r="LP14" s="381">
        <v>68.275862068965552</v>
      </c>
      <c r="LQ14" s="381">
        <v>87.692307692307736</v>
      </c>
      <c r="LR14" s="381">
        <v>77.002053388090374</v>
      </c>
      <c r="LS14" s="381">
        <v>69.438202247191001</v>
      </c>
      <c r="LT14" s="381">
        <v>68.525896414342711</v>
      </c>
      <c r="LU14" s="381">
        <v>85.112359550561834</v>
      </c>
      <c r="LV14" s="381">
        <v>64.830508474576348</v>
      </c>
      <c r="LW14" s="381">
        <v>60.615384615384635</v>
      </c>
      <c r="LX14" s="381">
        <v>72.147651006711413</v>
      </c>
      <c r="LY14" s="380">
        <v>92.835820895522403</v>
      </c>
      <c r="LZ14" s="381">
        <v>90.460526315789394</v>
      </c>
      <c r="MA14" s="381">
        <v>87.941176470588204</v>
      </c>
      <c r="MB14" s="381">
        <v>82.926829268292693</v>
      </c>
      <c r="MC14" s="381">
        <v>94.478527607362011</v>
      </c>
      <c r="MD14" s="381">
        <v>87.116564417177884</v>
      </c>
      <c r="ME14" s="381">
        <v>89.18918918918925</v>
      </c>
      <c r="MF14" s="381">
        <v>81.349206349206312</v>
      </c>
      <c r="MG14" s="381">
        <v>91.666666666666657</v>
      </c>
      <c r="MH14" s="381">
        <v>77.941176470588246</v>
      </c>
      <c r="MI14" s="381">
        <v>74.923547400611639</v>
      </c>
      <c r="MJ14" s="381">
        <v>90.033222591362133</v>
      </c>
      <c r="MK14" s="380">
        <v>94.752186588921347</v>
      </c>
      <c r="ML14" s="381">
        <v>98.060344827586093</v>
      </c>
      <c r="MM14" s="381">
        <v>93.902439024390247</v>
      </c>
      <c r="MN14" s="381">
        <v>97.342192691029936</v>
      </c>
      <c r="MO14" s="380">
        <v>95.335276967930056</v>
      </c>
      <c r="MP14" s="381">
        <v>95.67099567099568</v>
      </c>
      <c r="MQ14" s="381">
        <v>86.890243902439011</v>
      </c>
      <c r="MR14" s="381">
        <v>94.352159468438614</v>
      </c>
      <c r="MS14" s="380">
        <v>93.235294117647115</v>
      </c>
      <c r="MT14" s="381">
        <v>99.134199134199164</v>
      </c>
      <c r="MU14" s="381">
        <v>95.731707317073244</v>
      </c>
      <c r="MV14" s="381">
        <v>98.006644518272481</v>
      </c>
      <c r="MW14" s="380">
        <v>96.176470588235247</v>
      </c>
      <c r="MX14" s="381">
        <v>97.756410256410206</v>
      </c>
      <c r="MY14" s="381">
        <v>97.667638483964993</v>
      </c>
      <c r="MZ14" s="381">
        <v>98.287671232876733</v>
      </c>
      <c r="NA14" s="381">
        <v>97.553516819571854</v>
      </c>
      <c r="NB14" s="381">
        <v>96.945010183299345</v>
      </c>
      <c r="NC14" s="381">
        <v>97.291196388261852</v>
      </c>
      <c r="ND14" s="381">
        <v>98.406374501992047</v>
      </c>
      <c r="NE14" s="381">
        <v>97.067448680351959</v>
      </c>
      <c r="NF14" s="381">
        <v>98.47826086956519</v>
      </c>
      <c r="NG14" s="381">
        <v>95.73170731707323</v>
      </c>
      <c r="NH14" s="381">
        <v>97.342192691029865</v>
      </c>
    </row>
    <row r="15" spans="1:373" x14ac:dyDescent="0.25">
      <c r="A15" s="93">
        <v>11</v>
      </c>
      <c r="B15" s="93" t="s">
        <v>11</v>
      </c>
      <c r="C15" s="104">
        <v>736</v>
      </c>
      <c r="D15" s="104">
        <v>407</v>
      </c>
      <c r="E15" s="104">
        <v>569</v>
      </c>
      <c r="F15" s="104">
        <v>728</v>
      </c>
      <c r="G15" s="104">
        <v>594</v>
      </c>
      <c r="H15" s="104">
        <v>314</v>
      </c>
      <c r="I15" s="104">
        <v>259</v>
      </c>
      <c r="J15" s="104">
        <v>163</v>
      </c>
      <c r="K15" s="104">
        <v>167</v>
      </c>
      <c r="L15" s="104">
        <v>133</v>
      </c>
      <c r="M15" s="103">
        <v>107</v>
      </c>
      <c r="N15" s="103">
        <v>228</v>
      </c>
      <c r="O15" s="103">
        <v>223</v>
      </c>
      <c r="P15" s="103">
        <v>118</v>
      </c>
      <c r="Q15" s="103">
        <v>236</v>
      </c>
      <c r="R15" s="103">
        <v>279</v>
      </c>
      <c r="S15" s="103">
        <v>213</v>
      </c>
      <c r="T15" s="103">
        <v>203</v>
      </c>
      <c r="U15" s="103">
        <v>203</v>
      </c>
      <c r="V15" s="103">
        <v>188</v>
      </c>
      <c r="W15" s="99">
        <v>76.848874598070793</v>
      </c>
      <c r="X15" s="99">
        <v>71.875000000000085</v>
      </c>
      <c r="Y15" s="99">
        <v>70.987654320987687</v>
      </c>
      <c r="Z15" s="99">
        <v>87.116564417177969</v>
      </c>
      <c r="AA15" s="99">
        <v>81.818181818181827</v>
      </c>
      <c r="AB15" s="99">
        <v>75.700934579439249</v>
      </c>
      <c r="AC15" s="99">
        <v>81.858407079646071</v>
      </c>
      <c r="AD15" s="99">
        <v>77.828054298642485</v>
      </c>
      <c r="AE15" s="99">
        <v>71.794871794871796</v>
      </c>
      <c r="AF15" s="99" t="s">
        <v>286</v>
      </c>
      <c r="AG15" s="99">
        <v>84.057971014492793</v>
      </c>
      <c r="AH15" s="99">
        <v>79.523809523809518</v>
      </c>
      <c r="AI15" s="99" t="s">
        <v>286</v>
      </c>
      <c r="AJ15" s="99">
        <v>84.500000000000085</v>
      </c>
      <c r="AK15" s="99">
        <v>85.082872928176855</v>
      </c>
      <c r="AL15" s="99">
        <v>23.794212218649516</v>
      </c>
      <c r="AM15" s="99">
        <v>29.571984435797674</v>
      </c>
      <c r="AN15" s="99">
        <v>50.617283950617285</v>
      </c>
      <c r="AO15" s="99">
        <v>31.707317073170717</v>
      </c>
      <c r="AP15" s="99">
        <v>34.090909090909079</v>
      </c>
      <c r="AQ15" s="99">
        <v>47.663551401869164</v>
      </c>
      <c r="AR15" s="99">
        <v>30.973451327433629</v>
      </c>
      <c r="AS15" s="99">
        <v>35.321100917431181</v>
      </c>
      <c r="AT15" s="99">
        <v>46.153846153846146</v>
      </c>
      <c r="AU15" s="99">
        <v>36.051502145922754</v>
      </c>
      <c r="AV15" s="99">
        <v>29.496402877697864</v>
      </c>
      <c r="AW15" s="99">
        <v>46.478873239436616</v>
      </c>
      <c r="AX15" s="102">
        <v>27.999999999999993</v>
      </c>
      <c r="AY15" s="102">
        <v>39.195979899497466</v>
      </c>
      <c r="AZ15" s="102">
        <v>52.972972972972954</v>
      </c>
      <c r="BA15" s="102" t="s">
        <v>286</v>
      </c>
      <c r="BB15" s="99" t="s">
        <v>286</v>
      </c>
      <c r="BC15" s="102" t="s">
        <v>286</v>
      </c>
      <c r="BD15" s="102" t="s">
        <v>286</v>
      </c>
      <c r="BE15" s="102" t="s">
        <v>286</v>
      </c>
      <c r="BF15" s="102" t="s">
        <v>286</v>
      </c>
      <c r="BG15" s="99" t="s">
        <v>286</v>
      </c>
      <c r="BH15" s="94" t="s">
        <v>286</v>
      </c>
      <c r="BI15" s="94" t="s">
        <v>286</v>
      </c>
      <c r="BJ15" s="94">
        <v>32.000000000000014</v>
      </c>
      <c r="BK15" s="94">
        <v>39.130434782608702</v>
      </c>
      <c r="BL15" s="99">
        <v>27.40384615384616</v>
      </c>
      <c r="BM15" s="94">
        <v>45.789473684210535</v>
      </c>
      <c r="BN15" s="93">
        <v>34.693877551020428</v>
      </c>
      <c r="BO15" s="93">
        <v>32.786885245901637</v>
      </c>
      <c r="BP15" s="93">
        <v>6.4189189189189202</v>
      </c>
      <c r="BQ15" s="99">
        <v>12.295081967213109</v>
      </c>
      <c r="BR15" s="94">
        <v>38.364779874213816</v>
      </c>
      <c r="BS15" s="94">
        <v>5.9602649006622519</v>
      </c>
      <c r="BT15" s="94">
        <v>11.538461538461538</v>
      </c>
      <c r="BU15" s="99">
        <v>42.452830188679243</v>
      </c>
      <c r="BV15" s="94">
        <v>7.4418604651162807</v>
      </c>
      <c r="BW15" s="94">
        <v>18.309859154929583</v>
      </c>
      <c r="BX15" s="94">
        <v>38.938053097345147</v>
      </c>
      <c r="BY15" s="99">
        <v>3.9301310043668143</v>
      </c>
      <c r="BZ15" s="94">
        <v>10.294117647058824</v>
      </c>
      <c r="CA15" s="94">
        <v>33.658536585365859</v>
      </c>
      <c r="CB15" s="94">
        <v>7.7319587628865989</v>
      </c>
      <c r="CC15" s="99">
        <v>12.953367875647668</v>
      </c>
      <c r="CD15" s="94">
        <v>31.868131868131865</v>
      </c>
      <c r="CE15" s="94">
        <v>14.052287581699348</v>
      </c>
      <c r="CF15" s="94">
        <v>10.980392156862747</v>
      </c>
      <c r="CG15" s="99">
        <v>10.429447852760735</v>
      </c>
      <c r="CH15" s="94">
        <v>16.875000000000007</v>
      </c>
      <c r="CI15" s="94">
        <v>15.03759398496241</v>
      </c>
      <c r="CJ15" s="94">
        <v>9.3457943925233664</v>
      </c>
      <c r="CK15" s="94">
        <v>13.333333333333329</v>
      </c>
      <c r="CL15" s="94">
        <v>15.31531531531531</v>
      </c>
      <c r="CM15" s="94">
        <v>11.11111111111112</v>
      </c>
      <c r="CN15" s="94">
        <v>19.913419913419922</v>
      </c>
      <c r="CO15" s="94">
        <v>18.115942028985522</v>
      </c>
      <c r="CP15" s="99">
        <v>10.526315789473685</v>
      </c>
      <c r="CQ15" s="94">
        <v>23.618090452261324</v>
      </c>
      <c r="CR15" s="94">
        <v>15.228426395939072</v>
      </c>
      <c r="CS15" s="93">
        <v>22.580645161290327</v>
      </c>
      <c r="CT15" s="93">
        <v>15.960912052117246</v>
      </c>
      <c r="CU15" s="99">
        <v>12.598425196850393</v>
      </c>
      <c r="CV15" s="94">
        <v>11.801242236024843</v>
      </c>
      <c r="CW15" s="94">
        <v>14.743589743589743</v>
      </c>
      <c r="CX15" s="93">
        <v>10.852713178294582</v>
      </c>
      <c r="CY15" s="93">
        <v>5.6074766355140202</v>
      </c>
      <c r="CZ15" s="99">
        <v>14.932126696832572</v>
      </c>
      <c r="DA15" s="94">
        <v>14.814814814814818</v>
      </c>
      <c r="DB15" s="94">
        <v>15.517241379310349</v>
      </c>
      <c r="DC15" s="93">
        <v>17.241379310344822</v>
      </c>
      <c r="DD15" s="93">
        <v>15.867158671586708</v>
      </c>
      <c r="DE15" s="99">
        <v>13.300492610837443</v>
      </c>
      <c r="DF15" s="94">
        <v>18.367346938775505</v>
      </c>
      <c r="DG15" s="94">
        <v>15.736040609137058</v>
      </c>
      <c r="DH15" s="93">
        <v>11.956521739130434</v>
      </c>
      <c r="DI15" s="93">
        <v>45.424836601307206</v>
      </c>
      <c r="DJ15" s="99">
        <v>42.913385826771687</v>
      </c>
      <c r="DK15" s="94">
        <v>48.765432098765402</v>
      </c>
      <c r="DL15" s="94">
        <v>39.102564102564116</v>
      </c>
      <c r="DM15" s="94">
        <v>56.060606060606048</v>
      </c>
      <c r="DN15" s="94">
        <v>39.252336448598157</v>
      </c>
      <c r="DO15" s="99">
        <v>35.585585585585569</v>
      </c>
      <c r="DP15" s="94">
        <v>49.090909090909086</v>
      </c>
      <c r="DQ15" s="94">
        <v>47.413793103448285</v>
      </c>
      <c r="DR15" s="94">
        <v>35.964912280701746</v>
      </c>
      <c r="DS15" s="94">
        <v>53.454545454545475</v>
      </c>
      <c r="DT15" s="99">
        <v>55.072463768115966</v>
      </c>
      <c r="DU15" s="101">
        <v>36.815920398009929</v>
      </c>
      <c r="DV15" s="101">
        <v>42.85714285714289</v>
      </c>
      <c r="DW15" s="93">
        <v>43.478260869565226</v>
      </c>
      <c r="DX15" s="101" t="s">
        <v>286</v>
      </c>
      <c r="DY15" s="99" t="s">
        <v>286</v>
      </c>
      <c r="DZ15" s="99" t="s">
        <v>286</v>
      </c>
      <c r="EA15" s="99" t="s">
        <v>286</v>
      </c>
      <c r="EB15" s="99" t="s">
        <v>286</v>
      </c>
      <c r="EC15" s="99" t="s">
        <v>286</v>
      </c>
      <c r="ED15" s="99" t="s">
        <v>286</v>
      </c>
      <c r="EE15" s="99" t="s">
        <v>286</v>
      </c>
      <c r="EF15" s="99" t="s">
        <v>286</v>
      </c>
      <c r="EG15" s="99">
        <v>5.0847457627118642</v>
      </c>
      <c r="EH15" s="99">
        <v>8.6021505376344098</v>
      </c>
      <c r="EI15" s="99">
        <v>4.6948356807511757</v>
      </c>
      <c r="EJ15" s="99">
        <v>10.344827586206897</v>
      </c>
      <c r="EK15" s="99">
        <v>5.940594059405945</v>
      </c>
      <c r="EL15" s="94">
        <v>5.9139784946236578</v>
      </c>
      <c r="EM15" s="94">
        <v>57.999999999999993</v>
      </c>
      <c r="EN15" s="94">
        <v>24.218750000000007</v>
      </c>
      <c r="EO15" s="94">
        <v>44.171779141104309</v>
      </c>
      <c r="EP15" s="99">
        <v>65.584415584415623</v>
      </c>
      <c r="EQ15" s="94">
        <v>39.097744360902261</v>
      </c>
      <c r="ER15" s="94">
        <v>49.056603773584897</v>
      </c>
      <c r="ES15" s="94">
        <v>53.636363636363633</v>
      </c>
      <c r="ET15" s="94">
        <v>37.327188940092206</v>
      </c>
      <c r="EU15" s="99">
        <v>52.136752136752136</v>
      </c>
      <c r="EV15" s="94">
        <v>59.471365638766549</v>
      </c>
      <c r="EW15" s="94">
        <v>34.191176470588218</v>
      </c>
      <c r="EX15" s="94">
        <v>47.368421052631604</v>
      </c>
      <c r="EY15" s="94">
        <v>57.923497267759572</v>
      </c>
      <c r="EZ15" s="99">
        <v>35.678391959799008</v>
      </c>
      <c r="FA15" s="94">
        <v>51.381215469613252</v>
      </c>
      <c r="FB15" s="94">
        <v>75.490196078431353</v>
      </c>
      <c r="FC15" s="94">
        <v>53.48837209302328</v>
      </c>
      <c r="FD15" s="94">
        <v>64.417177914110439</v>
      </c>
      <c r="FE15" s="99">
        <v>90.740740740740705</v>
      </c>
      <c r="FF15" s="94">
        <v>68.421052631579002</v>
      </c>
      <c r="FG15" s="94">
        <v>69.158878504672899</v>
      </c>
      <c r="FH15" s="94">
        <v>71.999999999999972</v>
      </c>
      <c r="FI15" s="94">
        <v>64.545454545454575</v>
      </c>
      <c r="FJ15" s="99">
        <v>73.504273504273527</v>
      </c>
      <c r="FK15" s="94">
        <v>74.672489082969435</v>
      </c>
      <c r="FL15" s="94">
        <v>74.181818181818144</v>
      </c>
      <c r="FM15" s="94">
        <v>70.33492822966511</v>
      </c>
      <c r="FN15" s="94">
        <v>77.319587628866003</v>
      </c>
      <c r="FO15" s="99">
        <v>69.849246231155803</v>
      </c>
      <c r="FP15" s="94">
        <v>75.274725274725299</v>
      </c>
      <c r="FQ15" s="94">
        <v>91.205211726384306</v>
      </c>
      <c r="FR15" s="94">
        <v>95.669291338582738</v>
      </c>
      <c r="FS15" s="94">
        <v>98.159509202453961</v>
      </c>
      <c r="FT15" s="99">
        <v>90.625000000000057</v>
      </c>
      <c r="FU15" s="94">
        <v>93.181818181818187</v>
      </c>
      <c r="FV15" s="94">
        <v>94.39252336448601</v>
      </c>
      <c r="FW15" s="94">
        <v>88.546255506607935</v>
      </c>
      <c r="FX15" s="94">
        <v>91.40271493212677</v>
      </c>
      <c r="FY15" s="99">
        <v>96.581196581196608</v>
      </c>
      <c r="FZ15" s="94">
        <v>92.307692307692321</v>
      </c>
      <c r="GA15" s="94">
        <v>92.114695340501839</v>
      </c>
      <c r="GB15" s="94">
        <v>93.333333333333371</v>
      </c>
      <c r="GC15" s="94">
        <v>92.964824120603026</v>
      </c>
      <c r="GD15" s="99">
        <v>97.000000000000014</v>
      </c>
      <c r="GE15" s="94">
        <v>94.054054054054063</v>
      </c>
      <c r="GF15" s="94">
        <v>85.29411764705884</v>
      </c>
      <c r="GG15" s="94">
        <v>92.430278884462126</v>
      </c>
      <c r="GH15" s="94">
        <v>94.444444444444443</v>
      </c>
      <c r="GI15" s="99">
        <v>86.250000000000043</v>
      </c>
      <c r="GJ15" s="94">
        <v>87.121212121212139</v>
      </c>
      <c r="GK15" s="94">
        <v>93.396226415094347</v>
      </c>
      <c r="GL15" s="94">
        <v>78.571428571428569</v>
      </c>
      <c r="GM15" s="100">
        <v>83.105022831050292</v>
      </c>
      <c r="GN15" s="99">
        <v>87.179487179487182</v>
      </c>
      <c r="GO15" s="94">
        <v>92.576419213973807</v>
      </c>
      <c r="GP15" s="94">
        <v>87.813620071684525</v>
      </c>
      <c r="GQ15" s="94">
        <v>91.387559808612494</v>
      </c>
      <c r="GR15" s="94">
        <v>93.401015228426488</v>
      </c>
      <c r="GS15" s="99">
        <v>91.500000000000014</v>
      </c>
      <c r="GT15" s="94">
        <v>94.054054054054035</v>
      </c>
      <c r="GU15" s="94" t="s">
        <v>286</v>
      </c>
      <c r="GV15" s="94" t="s">
        <v>286</v>
      </c>
      <c r="GW15" s="94" t="s">
        <v>286</v>
      </c>
      <c r="GX15" s="99" t="s">
        <v>286</v>
      </c>
      <c r="GY15" s="99" t="s">
        <v>286</v>
      </c>
      <c r="GZ15" s="99" t="s">
        <v>286</v>
      </c>
      <c r="HA15" s="99" t="s">
        <v>286</v>
      </c>
      <c r="HB15" s="99" t="s">
        <v>286</v>
      </c>
      <c r="HC15" s="99" t="s">
        <v>286</v>
      </c>
      <c r="HD15" s="99">
        <v>87.224669603524177</v>
      </c>
      <c r="HE15" s="99">
        <v>89.45454545454551</v>
      </c>
      <c r="HF15" s="99">
        <v>91.26213592233016</v>
      </c>
      <c r="HG15" s="99">
        <v>87.43455497382196</v>
      </c>
      <c r="HH15" s="99">
        <v>92.462311557788937</v>
      </c>
      <c r="HI15" s="99">
        <v>90.710382513661187</v>
      </c>
      <c r="HJ15" s="99">
        <v>69.180327868852473</v>
      </c>
      <c r="HK15" s="99">
        <v>76.800000000000011</v>
      </c>
      <c r="HL15" s="94">
        <v>84.662576687116541</v>
      </c>
      <c r="HM15" s="94">
        <v>71.794871794871852</v>
      </c>
      <c r="HN15" s="94">
        <v>66.412213740458043</v>
      </c>
      <c r="HO15" s="94">
        <v>77.358490566037744</v>
      </c>
      <c r="HP15" s="99">
        <v>63.063063063063062</v>
      </c>
      <c r="HQ15" s="94">
        <v>71.889400921659004</v>
      </c>
      <c r="HR15" s="94">
        <v>78.448275862068968</v>
      </c>
      <c r="HS15" s="94">
        <v>69.565217391304358</v>
      </c>
      <c r="HT15" s="95">
        <v>75.547445255474472</v>
      </c>
      <c r="HU15" s="99">
        <v>80.861244019138837</v>
      </c>
      <c r="HV15" s="93">
        <v>72.448979591836746</v>
      </c>
      <c r="HW15" s="93">
        <v>86.802030456852762</v>
      </c>
      <c r="HX15" s="93">
        <v>84.782608695652129</v>
      </c>
      <c r="HY15" s="93">
        <v>6.8403908794788277</v>
      </c>
      <c r="HZ15" s="93">
        <v>5.078125</v>
      </c>
      <c r="IA15" s="93">
        <v>3.6809815950920255</v>
      </c>
      <c r="IB15" s="93">
        <v>13.496932515337424</v>
      </c>
      <c r="IC15" s="93">
        <v>6.7669172932330843</v>
      </c>
      <c r="ID15" s="93">
        <v>3.7735849056603779</v>
      </c>
      <c r="IE15" s="93">
        <v>9.6916299559471391</v>
      </c>
      <c r="IF15" s="93">
        <v>7.6576576576576549</v>
      </c>
      <c r="IG15" s="93">
        <v>3.41880341880342</v>
      </c>
      <c r="IH15" s="93">
        <v>8.1196581196581192</v>
      </c>
      <c r="II15" s="93">
        <v>8.6642599277978274</v>
      </c>
      <c r="IJ15" s="93">
        <v>7.1090047393364948</v>
      </c>
      <c r="IK15" s="93">
        <v>10.83743842364532</v>
      </c>
      <c r="IL15" s="93">
        <v>5.4726368159204046</v>
      </c>
      <c r="IM15" s="93">
        <v>5.3763440860215059</v>
      </c>
      <c r="IN15" s="93" t="str">
        <f t="shared" ref="IN15:IV24" si="23">"--"</f>
        <v>--</v>
      </c>
      <c r="IO15" s="93" t="str">
        <f t="shared" si="23"/>
        <v>--</v>
      </c>
      <c r="IP15" s="93" t="str">
        <f t="shared" si="23"/>
        <v>--</v>
      </c>
      <c r="IQ15" s="93" t="str">
        <f t="shared" si="23"/>
        <v>--</v>
      </c>
      <c r="IR15" s="93" t="str">
        <f t="shared" si="23"/>
        <v>--</v>
      </c>
      <c r="IS15" s="93" t="str">
        <f t="shared" si="23"/>
        <v>--</v>
      </c>
      <c r="IT15" s="93" t="str">
        <f t="shared" si="23"/>
        <v>--</v>
      </c>
      <c r="IU15" s="93" t="str">
        <f t="shared" si="23"/>
        <v>--</v>
      </c>
      <c r="IV15" s="93" t="str">
        <f t="shared" si="23"/>
        <v>--</v>
      </c>
      <c r="IW15" s="241">
        <v>775</v>
      </c>
      <c r="IX15" s="242">
        <v>986</v>
      </c>
      <c r="IY15" s="243">
        <v>194</v>
      </c>
      <c r="IZ15" s="243">
        <v>190</v>
      </c>
      <c r="JA15" s="243">
        <v>143</v>
      </c>
      <c r="JB15" s="243">
        <v>244</v>
      </c>
      <c r="JC15" s="243">
        <v>255</v>
      </c>
      <c r="JD15" s="243">
        <v>171</v>
      </c>
      <c r="JE15" s="243">
        <v>16.1458333333333</v>
      </c>
      <c r="JF15" s="243">
        <v>11.0526315789474</v>
      </c>
      <c r="JG15" s="243">
        <v>27.972027972027998</v>
      </c>
      <c r="JH15" s="243">
        <v>21.311475409836099</v>
      </c>
      <c r="JI15" s="243">
        <v>22.440944881889799</v>
      </c>
      <c r="JJ15" s="243">
        <v>26.627218934911198</v>
      </c>
      <c r="JK15" s="243">
        <v>8.8082901554404192</v>
      </c>
      <c r="JL15" s="243">
        <v>11.1111111111111</v>
      </c>
      <c r="JM15" s="243">
        <v>11.188811188811201</v>
      </c>
      <c r="JN15" s="243">
        <v>10.655737704918</v>
      </c>
      <c r="JO15" s="243">
        <v>9.4117647058823497</v>
      </c>
      <c r="JP15" s="243">
        <v>10.588235294117601</v>
      </c>
      <c r="JQ15" s="243">
        <v>92.146596858638802</v>
      </c>
      <c r="JR15" s="243">
        <v>92.105263157894797</v>
      </c>
      <c r="JS15" s="243">
        <v>94.326241134751797</v>
      </c>
      <c r="JT15" s="243">
        <v>95.884773662551495</v>
      </c>
      <c r="JU15" s="243">
        <v>94.488188976377998</v>
      </c>
      <c r="JV15" s="243">
        <v>93.529411764705898</v>
      </c>
      <c r="JW15" s="243">
        <v>87.894736842105303</v>
      </c>
      <c r="JX15" s="243">
        <v>86.315789473684305</v>
      </c>
      <c r="JY15" s="243">
        <v>90.1408450704226</v>
      </c>
      <c r="JZ15" s="243">
        <v>91.358024691357997</v>
      </c>
      <c r="KA15" s="243">
        <v>90.944881889763806</v>
      </c>
      <c r="KB15" s="243">
        <v>94.117647058823593</v>
      </c>
      <c r="KC15" s="243">
        <v>91.623036649214697</v>
      </c>
      <c r="KD15" s="243">
        <v>93.684210526315795</v>
      </c>
      <c r="KE15" s="243">
        <v>94.326241134751797</v>
      </c>
      <c r="KF15" s="243">
        <v>95.491803278688494</v>
      </c>
      <c r="KG15" s="243">
        <v>90.551181102362193</v>
      </c>
      <c r="KH15" s="243">
        <v>94.117647058823593</v>
      </c>
      <c r="KI15" s="220">
        <v>248</v>
      </c>
      <c r="KJ15" s="220">
        <v>316</v>
      </c>
      <c r="KK15" s="99" t="str">
        <f t="shared" si="7"/>
        <v>--</v>
      </c>
      <c r="KL15" s="99" t="str">
        <f t="shared" si="7"/>
        <v>--</v>
      </c>
      <c r="KM15" s="220">
        <v>13.934426229508199</v>
      </c>
      <c r="KN15" s="220">
        <v>13.3333333333333</v>
      </c>
      <c r="KO15" s="220">
        <v>88.065843621399196</v>
      </c>
      <c r="KP15" s="220">
        <v>87.702265372168199</v>
      </c>
      <c r="KQ15" s="220">
        <v>87.190082644628106</v>
      </c>
      <c r="KR15" s="220">
        <v>84.887459807073995</v>
      </c>
      <c r="KS15" s="220">
        <v>86.008230452674894</v>
      </c>
      <c r="KT15" s="220">
        <v>87.337662337662294</v>
      </c>
      <c r="KV15" s="379">
        <v>885</v>
      </c>
      <c r="KW15" s="380">
        <v>244</v>
      </c>
      <c r="KX15" s="381">
        <v>255</v>
      </c>
      <c r="KY15" s="381">
        <v>237</v>
      </c>
      <c r="KZ15" s="381">
        <v>149</v>
      </c>
      <c r="LA15" s="378" t="str">
        <f t="shared" si="2"/>
        <v>--</v>
      </c>
      <c r="LB15" s="381">
        <v>54.255319148936167</v>
      </c>
      <c r="LC15" s="381">
        <v>55.263157894736864</v>
      </c>
      <c r="LD15" s="381">
        <v>55.633802816901394</v>
      </c>
      <c r="LE15" s="378" t="str">
        <f t="shared" si="3"/>
        <v>--</v>
      </c>
      <c r="LF15" s="381">
        <v>54.508196721311499</v>
      </c>
      <c r="LG15" s="381">
        <v>46.062992125984266</v>
      </c>
      <c r="LH15" s="381">
        <v>48.214285714285737</v>
      </c>
      <c r="LI15" s="378" t="str">
        <f t="shared" si="4"/>
        <v>--</v>
      </c>
      <c r="LJ15" s="381">
        <v>46.640316205533615</v>
      </c>
      <c r="LK15" s="381">
        <v>49.787234042553195</v>
      </c>
      <c r="LL15" s="381">
        <v>45.63758389261745</v>
      </c>
      <c r="LM15" s="380">
        <v>82.083333333333343</v>
      </c>
      <c r="LN15" s="381">
        <v>65.957446808510625</v>
      </c>
      <c r="LO15" s="381">
        <v>67.55319148936168</v>
      </c>
      <c r="LP15" s="381">
        <v>71.328671328671319</v>
      </c>
      <c r="LQ15" s="381">
        <v>75.974025974025992</v>
      </c>
      <c r="LR15" s="381">
        <v>71.90082644628103</v>
      </c>
      <c r="LS15" s="381">
        <v>59.28853754940711</v>
      </c>
      <c r="LT15" s="381">
        <v>60.479041916167645</v>
      </c>
      <c r="LU15" s="381">
        <v>82.127659574468069</v>
      </c>
      <c r="LV15" s="381">
        <v>62.151394422310759</v>
      </c>
      <c r="LW15" s="381">
        <v>60.000000000000014</v>
      </c>
      <c r="LX15" s="381">
        <v>62.068965517241381</v>
      </c>
      <c r="LY15" s="380">
        <v>79.75206611570249</v>
      </c>
      <c r="LZ15" s="381">
        <v>73.544973544973516</v>
      </c>
      <c r="MA15" s="381">
        <v>75.661375661375672</v>
      </c>
      <c r="MB15" s="381">
        <v>76.595744680851084</v>
      </c>
      <c r="MC15" s="381">
        <v>77.741935483870989</v>
      </c>
      <c r="MD15" s="381">
        <v>80.578512396694251</v>
      </c>
      <c r="ME15" s="381">
        <v>68.897637795275699</v>
      </c>
      <c r="MF15" s="381">
        <v>61.904761904761934</v>
      </c>
      <c r="MG15" s="381">
        <v>81.856540084388257</v>
      </c>
      <c r="MH15" s="381">
        <v>66.533864541832628</v>
      </c>
      <c r="MI15" s="381">
        <v>71.914893617021264</v>
      </c>
      <c r="MJ15" s="381">
        <v>70.945945945945908</v>
      </c>
      <c r="MK15" s="380">
        <v>89.539748953974922</v>
      </c>
      <c r="ML15" s="381">
        <v>90.476190476190496</v>
      </c>
      <c r="MM15" s="381">
        <v>93.589743589743577</v>
      </c>
      <c r="MN15" s="381">
        <v>94.482758620689665</v>
      </c>
      <c r="MO15" s="380">
        <v>88.655462184873954</v>
      </c>
      <c r="MP15" s="381">
        <v>83.333333333333385</v>
      </c>
      <c r="MQ15" s="381">
        <v>87.606837606837644</v>
      </c>
      <c r="MR15" s="381">
        <v>91.095890410958944</v>
      </c>
      <c r="MS15" s="380">
        <v>86.610878661087867</v>
      </c>
      <c r="MT15" s="381">
        <v>92.430278884462155</v>
      </c>
      <c r="MU15" s="381">
        <v>94.017094017093996</v>
      </c>
      <c r="MV15" s="381">
        <v>93.877551020408148</v>
      </c>
      <c r="MW15" s="380">
        <v>96.72131147540982</v>
      </c>
      <c r="MX15" s="381">
        <v>96.354166666666686</v>
      </c>
      <c r="MY15" s="381">
        <v>97.368421052631561</v>
      </c>
      <c r="MZ15" s="381">
        <v>93.661971830985948</v>
      </c>
      <c r="NA15" s="381">
        <v>96.44012944983821</v>
      </c>
      <c r="NB15" s="381">
        <v>98.353909465020607</v>
      </c>
      <c r="NC15" s="381">
        <v>96.04743083003946</v>
      </c>
      <c r="ND15" s="381">
        <v>95.882352941176478</v>
      </c>
      <c r="NE15" s="381">
        <v>93.277310924369772</v>
      </c>
      <c r="NF15" s="381">
        <v>94.047619047619094</v>
      </c>
      <c r="NG15" s="381">
        <v>96.137339055793987</v>
      </c>
      <c r="NH15" s="381">
        <v>96.551724137931032</v>
      </c>
    </row>
    <row r="16" spans="1:373" ht="21" customHeight="1" x14ac:dyDescent="0.25">
      <c r="A16" s="93">
        <v>12</v>
      </c>
      <c r="B16" s="93" t="s">
        <v>12</v>
      </c>
      <c r="C16" s="104">
        <v>333</v>
      </c>
      <c r="D16" s="104">
        <v>461</v>
      </c>
      <c r="E16" s="104">
        <v>189</v>
      </c>
      <c r="F16" s="104">
        <v>501</v>
      </c>
      <c r="G16" s="104">
        <v>172</v>
      </c>
      <c r="H16" s="104">
        <v>186</v>
      </c>
      <c r="I16" s="104">
        <v>71</v>
      </c>
      <c r="J16" s="104">
        <v>76</v>
      </c>
      <c r="K16" s="104">
        <v>157</v>
      </c>
      <c r="L16" s="104">
        <v>139</v>
      </c>
      <c r="M16" s="103">
        <v>165</v>
      </c>
      <c r="N16" s="103">
        <v>74</v>
      </c>
      <c r="O16" s="103">
        <v>66</v>
      </c>
      <c r="P16" s="103">
        <v>49</v>
      </c>
      <c r="Q16" s="103">
        <v>143</v>
      </c>
      <c r="R16" s="103">
        <v>202</v>
      </c>
      <c r="S16" s="103">
        <v>156</v>
      </c>
      <c r="T16" s="103">
        <v>56</v>
      </c>
      <c r="U16" s="103">
        <v>52</v>
      </c>
      <c r="V16" s="103">
        <v>64</v>
      </c>
      <c r="W16" s="99">
        <v>82.513661202185816</v>
      </c>
      <c r="X16" s="105">
        <v>85.91549295774648</v>
      </c>
      <c r="Y16" s="105">
        <v>65.78947368421052</v>
      </c>
      <c r="Z16" s="99">
        <v>85.526315789473685</v>
      </c>
      <c r="AA16" s="99">
        <v>84.892086330935285</v>
      </c>
      <c r="AB16" s="99">
        <v>73.170731707317117</v>
      </c>
      <c r="AC16" s="105">
        <v>93.150684931506845</v>
      </c>
      <c r="AD16" s="105">
        <v>79.687500000000028</v>
      </c>
      <c r="AE16" s="105">
        <v>81.63265306122446</v>
      </c>
      <c r="AF16" s="99" t="s">
        <v>286</v>
      </c>
      <c r="AG16" s="99">
        <v>88.500000000000028</v>
      </c>
      <c r="AH16" s="99">
        <v>81.045751633986924</v>
      </c>
      <c r="AI16" s="99" t="s">
        <v>286</v>
      </c>
      <c r="AJ16" s="105">
        <v>88.461538461538453</v>
      </c>
      <c r="AK16" s="105">
        <v>89.062499999999986</v>
      </c>
      <c r="AL16" s="99">
        <v>8.1081081081081141</v>
      </c>
      <c r="AM16" s="99">
        <v>19.718309859154921</v>
      </c>
      <c r="AN16" s="99">
        <v>28.947368421052623</v>
      </c>
      <c r="AO16" s="99">
        <v>12.582781456953645</v>
      </c>
      <c r="AP16" s="99">
        <v>28.776978417266157</v>
      </c>
      <c r="AQ16" s="99">
        <v>37.423312883435578</v>
      </c>
      <c r="AR16" s="99">
        <v>8.3333333333333339</v>
      </c>
      <c r="AS16" s="99">
        <v>21.212121212121218</v>
      </c>
      <c r="AT16" s="99">
        <v>32.653061224489797</v>
      </c>
      <c r="AU16" s="99">
        <v>12.05673758865248</v>
      </c>
      <c r="AV16" s="99">
        <v>22.27722772277227</v>
      </c>
      <c r="AW16" s="99">
        <v>30.519480519480521</v>
      </c>
      <c r="AX16" s="102">
        <v>25</v>
      </c>
      <c r="AY16" s="102">
        <v>26.92307692307692</v>
      </c>
      <c r="AZ16" s="102">
        <v>28.124999999999996</v>
      </c>
      <c r="BA16" s="102" t="s">
        <v>286</v>
      </c>
      <c r="BB16" s="99" t="s">
        <v>286</v>
      </c>
      <c r="BC16" s="102" t="s">
        <v>286</v>
      </c>
      <c r="BD16" s="102" t="s">
        <v>286</v>
      </c>
      <c r="BE16" s="102" t="s">
        <v>286</v>
      </c>
      <c r="BF16" s="102" t="s">
        <v>286</v>
      </c>
      <c r="BG16" s="99" t="s">
        <v>286</v>
      </c>
      <c r="BH16" s="94" t="s">
        <v>286</v>
      </c>
      <c r="BI16" s="94" t="s">
        <v>286</v>
      </c>
      <c r="BJ16" s="94">
        <v>51.824817518248182</v>
      </c>
      <c r="BK16" s="94">
        <v>54.726368159203972</v>
      </c>
      <c r="BL16" s="99">
        <v>33.548387096774185</v>
      </c>
      <c r="BM16" s="94">
        <v>32.075471698113212</v>
      </c>
      <c r="BN16" s="93">
        <v>72.549019607843121</v>
      </c>
      <c r="BO16" s="93">
        <v>53.225806451612897</v>
      </c>
      <c r="BP16" s="93">
        <v>8.74316939890711</v>
      </c>
      <c r="BQ16" s="99">
        <v>8.571428571428573</v>
      </c>
      <c r="BR16" s="94">
        <v>42.666666666666671</v>
      </c>
      <c r="BS16" s="94">
        <v>2.0979020979020975</v>
      </c>
      <c r="BT16" s="94">
        <v>8.8888888888888928</v>
      </c>
      <c r="BU16" s="99">
        <v>50.624999999999993</v>
      </c>
      <c r="BV16" s="94">
        <v>1.4492753623188406</v>
      </c>
      <c r="BW16" s="94">
        <v>15.873015873015873</v>
      </c>
      <c r="BX16" s="94">
        <v>22.222222222222232</v>
      </c>
      <c r="BY16" s="99">
        <v>1.418439716312057</v>
      </c>
      <c r="BZ16" s="94">
        <v>8.5427135678392006</v>
      </c>
      <c r="CA16" s="94">
        <v>43.506493506493541</v>
      </c>
      <c r="CB16" s="94">
        <v>5.3571428571428585</v>
      </c>
      <c r="CC16" s="99">
        <v>14.000000000000002</v>
      </c>
      <c r="CD16" s="94">
        <v>20.634920634920633</v>
      </c>
      <c r="CE16" s="94">
        <v>17.204301075268823</v>
      </c>
      <c r="CF16" s="94">
        <v>15.492957746478874</v>
      </c>
      <c r="CG16" s="99">
        <v>11.842105263157894</v>
      </c>
      <c r="CH16" s="94">
        <v>24.183006535947719</v>
      </c>
      <c r="CI16" s="94">
        <v>18.840579710144922</v>
      </c>
      <c r="CJ16" s="94">
        <v>16.564417177914113</v>
      </c>
      <c r="CK16" s="94">
        <v>13.698630136986299</v>
      </c>
      <c r="CL16" s="94">
        <v>10.606060606060607</v>
      </c>
      <c r="CM16" s="94">
        <v>21.276595744680854</v>
      </c>
      <c r="CN16" s="94">
        <v>16.428571428571438</v>
      </c>
      <c r="CO16" s="94">
        <v>28.500000000000004</v>
      </c>
      <c r="CP16" s="99">
        <v>24.999999999999996</v>
      </c>
      <c r="CQ16" s="94">
        <v>27.27272727272727</v>
      </c>
      <c r="CR16" s="94">
        <v>19.23076923076923</v>
      </c>
      <c r="CS16" s="93">
        <v>22.222222222222225</v>
      </c>
      <c r="CT16" s="93">
        <v>9.2896174863387966</v>
      </c>
      <c r="CU16" s="99">
        <v>7.1428571428571415</v>
      </c>
      <c r="CV16" s="94">
        <v>6.5789473684210522</v>
      </c>
      <c r="CW16" s="94">
        <v>14.864864864864863</v>
      </c>
      <c r="CX16" s="93">
        <v>7.2992700729926998</v>
      </c>
      <c r="CY16" s="93">
        <v>10.624999999999998</v>
      </c>
      <c r="CZ16" s="99">
        <v>9.8591549295774676</v>
      </c>
      <c r="DA16" s="94">
        <v>9.2307692307692299</v>
      </c>
      <c r="DB16" s="94">
        <v>2.2222222222222223</v>
      </c>
      <c r="DC16" s="93">
        <v>9.2857142857142883</v>
      </c>
      <c r="DD16" s="93">
        <v>10.05025125628141</v>
      </c>
      <c r="DE16" s="99">
        <v>8.4967320261437909</v>
      </c>
      <c r="DF16" s="94">
        <v>20.754716981132066</v>
      </c>
      <c r="DG16" s="94">
        <v>5.8823529411764728</v>
      </c>
      <c r="DH16" s="93">
        <v>14.285714285714283</v>
      </c>
      <c r="DI16" s="93">
        <v>36.26373626373627</v>
      </c>
      <c r="DJ16" s="99">
        <v>42.25352112676056</v>
      </c>
      <c r="DK16" s="94">
        <v>32.89473684210526</v>
      </c>
      <c r="DL16" s="94">
        <v>32.45033112582783</v>
      </c>
      <c r="DM16" s="94">
        <v>43.47826086956519</v>
      </c>
      <c r="DN16" s="94">
        <v>37.654320987654309</v>
      </c>
      <c r="DO16" s="99">
        <v>28.767123287671239</v>
      </c>
      <c r="DP16" s="94">
        <v>53.84615384615384</v>
      </c>
      <c r="DQ16" s="94">
        <v>51.111111111111114</v>
      </c>
      <c r="DR16" s="94">
        <v>32.167832167832159</v>
      </c>
      <c r="DS16" s="94">
        <v>53.000000000000014</v>
      </c>
      <c r="DT16" s="99">
        <v>38.562091503267986</v>
      </c>
      <c r="DU16" s="101">
        <v>36.363636363636353</v>
      </c>
      <c r="DV16" s="101">
        <v>52.000000000000007</v>
      </c>
      <c r="DW16" s="93">
        <v>49.180327868852466</v>
      </c>
      <c r="DX16" s="101" t="s">
        <v>286</v>
      </c>
      <c r="DY16" s="99" t="s">
        <v>286</v>
      </c>
      <c r="DZ16" s="99" t="s">
        <v>286</v>
      </c>
      <c r="EA16" s="99" t="s">
        <v>286</v>
      </c>
      <c r="EB16" s="99" t="s">
        <v>286</v>
      </c>
      <c r="EC16" s="99" t="s">
        <v>286</v>
      </c>
      <c r="ED16" s="99" t="s">
        <v>286</v>
      </c>
      <c r="EE16" s="99" t="s">
        <v>286</v>
      </c>
      <c r="EF16" s="99" t="s">
        <v>286</v>
      </c>
      <c r="EG16" s="99">
        <v>5.0359712230215843</v>
      </c>
      <c r="EH16" s="99">
        <v>3.9603960396039639</v>
      </c>
      <c r="EI16" s="99">
        <v>1.9230769230769231</v>
      </c>
      <c r="EJ16" s="99">
        <v>1.7857142857142854</v>
      </c>
      <c r="EK16" s="99">
        <v>5.7692307692307709</v>
      </c>
      <c r="EL16" s="94">
        <v>6.2499999999999991</v>
      </c>
      <c r="EM16" s="94">
        <v>55.617977528089874</v>
      </c>
      <c r="EN16" s="94">
        <v>34.285714285714292</v>
      </c>
      <c r="EO16" s="94">
        <v>40.789473684210513</v>
      </c>
      <c r="EP16" s="99">
        <v>46.621621621621635</v>
      </c>
      <c r="EQ16" s="94">
        <v>32.846715328467162</v>
      </c>
      <c r="ER16" s="94">
        <v>48.484848484848477</v>
      </c>
      <c r="ES16" s="94">
        <v>79.166666666666657</v>
      </c>
      <c r="ET16" s="94">
        <v>27.272727272727273</v>
      </c>
      <c r="EU16" s="99">
        <v>36.734693877551024</v>
      </c>
      <c r="EV16" s="94">
        <v>59.854014598540161</v>
      </c>
      <c r="EW16" s="94">
        <v>28.643216080402023</v>
      </c>
      <c r="EX16" s="94">
        <v>42.48366013071896</v>
      </c>
      <c r="EY16" s="94">
        <v>60</v>
      </c>
      <c r="EZ16" s="99">
        <v>33.333333333333329</v>
      </c>
      <c r="FA16" s="94">
        <v>66.666666666666686</v>
      </c>
      <c r="FB16" s="94">
        <v>79.781420765027363</v>
      </c>
      <c r="FC16" s="94">
        <v>74.285714285714263</v>
      </c>
      <c r="FD16" s="94">
        <v>59.21052631578948</v>
      </c>
      <c r="FE16" s="99">
        <v>82.35294117647058</v>
      </c>
      <c r="FF16" s="94">
        <v>60.583941605839406</v>
      </c>
      <c r="FG16" s="94">
        <v>64.848484848484844</v>
      </c>
      <c r="FH16" s="94">
        <v>92.957746478873247</v>
      </c>
      <c r="FI16" s="94">
        <v>51.515151515151501</v>
      </c>
      <c r="FJ16" s="99">
        <v>61.224489795918387</v>
      </c>
      <c r="FK16" s="94">
        <v>90.070921985815588</v>
      </c>
      <c r="FL16" s="94">
        <v>73.500000000000014</v>
      </c>
      <c r="FM16" s="94">
        <v>71.612903225806434</v>
      </c>
      <c r="FN16" s="94">
        <v>92.857142857142875</v>
      </c>
      <c r="FO16" s="99">
        <v>76.470588235294116</v>
      </c>
      <c r="FP16" s="94">
        <v>81.250000000000028</v>
      </c>
      <c r="FQ16" s="94">
        <v>93.513513513513544</v>
      </c>
      <c r="FR16" s="94">
        <v>95.774647887323951</v>
      </c>
      <c r="FS16" s="94">
        <v>98.684210526315795</v>
      </c>
      <c r="FT16" s="99">
        <v>88.235294117647044</v>
      </c>
      <c r="FU16" s="94">
        <v>96.350364963503665</v>
      </c>
      <c r="FV16" s="94">
        <v>95.151515151515142</v>
      </c>
      <c r="FW16" s="94">
        <v>94.444444444444429</v>
      </c>
      <c r="FX16" s="94">
        <v>86.363636363636388</v>
      </c>
      <c r="FY16" s="99">
        <v>93.750000000000014</v>
      </c>
      <c r="FZ16" s="94">
        <v>92.957746478873247</v>
      </c>
      <c r="GA16" s="94">
        <v>92.039800995024919</v>
      </c>
      <c r="GB16" s="94">
        <v>96.794871794871824</v>
      </c>
      <c r="GC16" s="94">
        <v>94.642857142857139</v>
      </c>
      <c r="GD16" s="99">
        <v>96.15384615384616</v>
      </c>
      <c r="GE16" s="94">
        <v>95.3125</v>
      </c>
      <c r="GF16" s="94">
        <v>91.304347826086953</v>
      </c>
      <c r="GG16" s="94">
        <v>91.304347826086953</v>
      </c>
      <c r="GH16" s="94">
        <v>98.684210526315795</v>
      </c>
      <c r="GI16" s="99">
        <v>84.768211920529851</v>
      </c>
      <c r="GJ16" s="94">
        <v>89.781021897810248</v>
      </c>
      <c r="GK16" s="94">
        <v>93.939393939393923</v>
      </c>
      <c r="GL16" s="94">
        <v>93.055555555555571</v>
      </c>
      <c r="GM16" s="100">
        <v>84.615384615384585</v>
      </c>
      <c r="GN16" s="99">
        <v>89.583333333333343</v>
      </c>
      <c r="GO16" s="94">
        <v>96.478873239436595</v>
      </c>
      <c r="GP16" s="94">
        <v>88.557213930348269</v>
      </c>
      <c r="GQ16" s="94">
        <v>96.153846153846175</v>
      </c>
      <c r="GR16" s="94">
        <v>96.428571428571459</v>
      </c>
      <c r="GS16" s="99">
        <v>96.15384615384616</v>
      </c>
      <c r="GT16" s="94">
        <v>95.3125</v>
      </c>
      <c r="GU16" s="94" t="s">
        <v>286</v>
      </c>
      <c r="GV16" s="94" t="s">
        <v>286</v>
      </c>
      <c r="GW16" s="94" t="s">
        <v>286</v>
      </c>
      <c r="GX16" s="99" t="s">
        <v>286</v>
      </c>
      <c r="GY16" s="99" t="s">
        <v>286</v>
      </c>
      <c r="GZ16" s="99" t="s">
        <v>286</v>
      </c>
      <c r="HA16" s="99" t="s">
        <v>286</v>
      </c>
      <c r="HB16" s="99" t="s">
        <v>286</v>
      </c>
      <c r="HC16" s="99" t="s">
        <v>286</v>
      </c>
      <c r="HD16" s="99">
        <v>90.780141843971634</v>
      </c>
      <c r="HE16" s="99">
        <v>91.41414141414144</v>
      </c>
      <c r="HF16" s="99">
        <v>96.774193548387075</v>
      </c>
      <c r="HG16" s="99">
        <v>85.185185185185205</v>
      </c>
      <c r="HH16" s="99">
        <v>96.078431372549034</v>
      </c>
      <c r="HI16" s="99">
        <v>96.875000000000014</v>
      </c>
      <c r="HJ16" s="99">
        <v>80.645161290322648</v>
      </c>
      <c r="HK16" s="99">
        <v>85.294117647058812</v>
      </c>
      <c r="HL16" s="94">
        <v>96.052631578947384</v>
      </c>
      <c r="HM16" s="94">
        <v>71.71052631578948</v>
      </c>
      <c r="HN16" s="94">
        <v>87.591240875912447</v>
      </c>
      <c r="HO16" s="94">
        <v>88.957055214723951</v>
      </c>
      <c r="HP16" s="99">
        <v>77.142857142857167</v>
      </c>
      <c r="HQ16" s="94">
        <v>74.242424242424221</v>
      </c>
      <c r="HR16" s="94">
        <v>81.249999999999986</v>
      </c>
      <c r="HS16" s="94">
        <v>81.428571428571445</v>
      </c>
      <c r="HT16" s="95">
        <v>84.924623115577859</v>
      </c>
      <c r="HU16" s="99">
        <v>88.96103896103898</v>
      </c>
      <c r="HV16" s="93">
        <v>87.272727272727309</v>
      </c>
      <c r="HW16" s="93">
        <v>96.15384615384616</v>
      </c>
      <c r="HX16" s="93">
        <v>93.750000000000028</v>
      </c>
      <c r="HY16" s="93">
        <v>2.7027027027027031</v>
      </c>
      <c r="HZ16" s="93">
        <v>7.0422535211267592</v>
      </c>
      <c r="IA16" s="93">
        <v>2.6315789473684208</v>
      </c>
      <c r="IB16" s="93">
        <v>5.2287581699346424</v>
      </c>
      <c r="IC16" s="93">
        <v>5.072463768115945</v>
      </c>
      <c r="ID16" s="93">
        <v>5.5555555555555571</v>
      </c>
      <c r="IE16" s="93">
        <v>8.1081081081081088</v>
      </c>
      <c r="IF16" s="93">
        <v>12.121212121212125</v>
      </c>
      <c r="IG16" s="93">
        <v>4.0816326530612246</v>
      </c>
      <c r="IH16" s="93">
        <v>5.6338028169014089</v>
      </c>
      <c r="II16" s="93">
        <v>4.975124378109455</v>
      </c>
      <c r="IJ16" s="93">
        <v>3.2051282051282057</v>
      </c>
      <c r="IK16" s="93">
        <v>1.8181818181818181</v>
      </c>
      <c r="IL16" s="93">
        <v>1.9230769230769229</v>
      </c>
      <c r="IM16" s="93">
        <v>3.1249999999999996</v>
      </c>
      <c r="IN16" s="93" t="str">
        <f t="shared" si="23"/>
        <v>--</v>
      </c>
      <c r="IO16" s="93" t="str">
        <f t="shared" si="23"/>
        <v>--</v>
      </c>
      <c r="IP16" s="93" t="str">
        <f t="shared" si="23"/>
        <v>--</v>
      </c>
      <c r="IQ16" s="93" t="str">
        <f t="shared" si="23"/>
        <v>--</v>
      </c>
      <c r="IR16" s="93" t="str">
        <f t="shared" si="23"/>
        <v>--</v>
      </c>
      <c r="IS16" s="93" t="str">
        <f t="shared" si="23"/>
        <v>--</v>
      </c>
      <c r="IT16" s="93" t="str">
        <f t="shared" si="23"/>
        <v>--</v>
      </c>
      <c r="IU16" s="93" t="str">
        <f t="shared" si="23"/>
        <v>--</v>
      </c>
      <c r="IV16" s="93" t="str">
        <f t="shared" si="23"/>
        <v>--</v>
      </c>
      <c r="IW16" s="241">
        <v>37</v>
      </c>
      <c r="IX16" s="242">
        <v>121</v>
      </c>
      <c r="IY16" s="237" t="str">
        <f>"--"</f>
        <v>--</v>
      </c>
      <c r="IZ16" s="237" t="str">
        <f>"--"</f>
        <v>--</v>
      </c>
      <c r="JA16" s="237" t="str">
        <f>"--"</f>
        <v>--</v>
      </c>
      <c r="JB16" s="243">
        <v>39</v>
      </c>
      <c r="JC16" s="243">
        <v>40</v>
      </c>
      <c r="JD16" s="243">
        <v>42</v>
      </c>
      <c r="JE16" s="245" t="str">
        <f>"--"</f>
        <v>--</v>
      </c>
      <c r="JF16" s="245" t="str">
        <f>"--"</f>
        <v>--</v>
      </c>
      <c r="JG16" s="245" t="str">
        <f>"--"</f>
        <v>--</v>
      </c>
      <c r="JH16" s="243">
        <v>12.8205128205128</v>
      </c>
      <c r="JI16" s="243">
        <v>15</v>
      </c>
      <c r="JJ16" s="243">
        <v>7.1428571428571397</v>
      </c>
      <c r="JK16" s="245" t="str">
        <f>"--"</f>
        <v>--</v>
      </c>
      <c r="JL16" s="245" t="str">
        <f>"--"</f>
        <v>--</v>
      </c>
      <c r="JM16" s="245" t="str">
        <f>"--"</f>
        <v>--</v>
      </c>
      <c r="JN16" s="243">
        <v>7.6923076923076898</v>
      </c>
      <c r="JO16" s="243">
        <v>7.5</v>
      </c>
      <c r="JP16" s="243">
        <v>4.7619047619047601</v>
      </c>
      <c r="JQ16" s="245" t="str">
        <f>"--"</f>
        <v>--</v>
      </c>
      <c r="JR16" s="245" t="str">
        <f>"--"</f>
        <v>--</v>
      </c>
      <c r="JS16" s="245" t="str">
        <f>"--"</f>
        <v>--</v>
      </c>
      <c r="JT16" s="243">
        <v>100</v>
      </c>
      <c r="JU16" s="243">
        <v>97.5</v>
      </c>
      <c r="JV16" s="243">
        <v>95.121951219512198</v>
      </c>
      <c r="JW16" s="245" t="str">
        <f>"--"</f>
        <v>--</v>
      </c>
      <c r="JX16" s="245" t="str">
        <f>"--"</f>
        <v>--</v>
      </c>
      <c r="JY16" s="245" t="str">
        <f>"--"</f>
        <v>--</v>
      </c>
      <c r="JZ16" s="243">
        <v>92.307692307692307</v>
      </c>
      <c r="KA16" s="243">
        <v>92.5</v>
      </c>
      <c r="KB16" s="243">
        <v>87.5</v>
      </c>
      <c r="KC16" s="245" t="str">
        <f>"--"</f>
        <v>--</v>
      </c>
      <c r="KD16" s="245" t="str">
        <f>"--"</f>
        <v>--</v>
      </c>
      <c r="KE16" s="245" t="str">
        <f>"--"</f>
        <v>--</v>
      </c>
      <c r="KF16" s="243">
        <v>100</v>
      </c>
      <c r="KG16" s="243">
        <v>100</v>
      </c>
      <c r="KH16" s="243">
        <v>92.682926829268297</v>
      </c>
      <c r="KI16" s="220">
        <v>37</v>
      </c>
      <c r="KJ16" s="246" t="str">
        <f>"--"</f>
        <v>--</v>
      </c>
      <c r="KK16" s="99" t="str">
        <f t="shared" si="7"/>
        <v>--</v>
      </c>
      <c r="KL16" s="99" t="str">
        <f t="shared" si="7"/>
        <v>--</v>
      </c>
      <c r="KM16" s="220">
        <v>2.7027027027027</v>
      </c>
      <c r="KN16" s="224" t="str">
        <f>"--"</f>
        <v>--</v>
      </c>
      <c r="KO16" s="220">
        <v>97.297297297297305</v>
      </c>
      <c r="KP16" s="224" t="str">
        <f>"--"</f>
        <v>--</v>
      </c>
      <c r="KQ16" s="220">
        <v>94.594594594594597</v>
      </c>
      <c r="KR16" s="224" t="str">
        <f>"--"</f>
        <v>--</v>
      </c>
      <c r="KS16" s="220">
        <v>91.891891891891902</v>
      </c>
      <c r="KT16" s="224" t="str">
        <f>"--"</f>
        <v>--</v>
      </c>
      <c r="KV16" s="379">
        <v>527</v>
      </c>
      <c r="KW16" s="380">
        <v>135</v>
      </c>
      <c r="KX16" s="381">
        <v>143</v>
      </c>
      <c r="KY16" s="381">
        <v>152</v>
      </c>
      <c r="KZ16" s="381">
        <v>97</v>
      </c>
      <c r="LA16" s="378" t="str">
        <f t="shared" si="2"/>
        <v>--</v>
      </c>
      <c r="LB16" s="378" t="str">
        <f t="shared" si="2"/>
        <v>--</v>
      </c>
      <c r="LC16" s="378" t="str">
        <f t="shared" si="2"/>
        <v>--</v>
      </c>
      <c r="LD16" s="378" t="str">
        <f t="shared" si="2"/>
        <v>--</v>
      </c>
      <c r="LE16" s="378" t="str">
        <f t="shared" si="3"/>
        <v>--</v>
      </c>
      <c r="LF16" s="381">
        <v>61.53846153846154</v>
      </c>
      <c r="LG16" s="381">
        <v>67.5</v>
      </c>
      <c r="LH16" s="381">
        <v>57.142857142857139</v>
      </c>
      <c r="LI16" s="378" t="str">
        <f t="shared" si="4"/>
        <v>--</v>
      </c>
      <c r="LJ16" s="381">
        <v>50.704225352112672</v>
      </c>
      <c r="LK16" s="381">
        <v>53.947368421052616</v>
      </c>
      <c r="LL16" s="381">
        <v>41.237113402061858</v>
      </c>
      <c r="LM16" s="380">
        <v>78.3783783783784</v>
      </c>
      <c r="LN16" s="378" t="str">
        <f t="shared" ref="LN16:LQ16" si="24">"--"</f>
        <v>--</v>
      </c>
      <c r="LO16" s="378" t="str">
        <f t="shared" si="24"/>
        <v>--</v>
      </c>
      <c r="LP16" s="378" t="str">
        <f t="shared" si="24"/>
        <v>--</v>
      </c>
      <c r="LQ16" s="378" t="str">
        <f t="shared" si="24"/>
        <v>--</v>
      </c>
      <c r="LR16" s="381">
        <v>71.79487179487181</v>
      </c>
      <c r="LS16" s="381">
        <v>70</v>
      </c>
      <c r="LT16" s="381">
        <v>68.292682926829286</v>
      </c>
      <c r="LU16" s="381">
        <v>81.818181818181827</v>
      </c>
      <c r="LV16" s="381">
        <v>61.428571428571438</v>
      </c>
      <c r="LW16" s="381">
        <v>60.66666666666665</v>
      </c>
      <c r="LX16" s="381">
        <v>57.89473684210526</v>
      </c>
      <c r="LY16" s="380">
        <v>81.081081081081066</v>
      </c>
      <c r="LZ16" s="378" t="str">
        <f t="shared" ref="LZ16:MC16" si="25">"--"</f>
        <v>--</v>
      </c>
      <c r="MA16" s="378" t="str">
        <f t="shared" si="25"/>
        <v>--</v>
      </c>
      <c r="MB16" s="378" t="str">
        <f t="shared" si="25"/>
        <v>--</v>
      </c>
      <c r="MC16" s="378" t="str">
        <f t="shared" si="25"/>
        <v>--</v>
      </c>
      <c r="MD16" s="381">
        <v>76.923076923076906</v>
      </c>
      <c r="ME16" s="381">
        <v>62.499999999999986</v>
      </c>
      <c r="MF16" s="381">
        <v>69.047619047619065</v>
      </c>
      <c r="MG16" s="381">
        <v>89.552238805970148</v>
      </c>
      <c r="MH16" s="381">
        <v>77.304964539007102</v>
      </c>
      <c r="MI16" s="381">
        <v>75.000000000000043</v>
      </c>
      <c r="MJ16" s="381">
        <v>57.446808510638299</v>
      </c>
      <c r="MK16" s="380">
        <v>90.225563909774436</v>
      </c>
      <c r="ML16" s="381">
        <v>92.198581560283699</v>
      </c>
      <c r="MM16" s="381">
        <v>94.078947368421041</v>
      </c>
      <c r="MN16" s="381">
        <v>94.736842105263179</v>
      </c>
      <c r="MO16" s="380">
        <v>89.473684210526329</v>
      </c>
      <c r="MP16" s="381">
        <v>80.851063829787236</v>
      </c>
      <c r="MQ16" s="381">
        <v>88.741721854304672</v>
      </c>
      <c r="MR16" s="381">
        <v>87.234042553191486</v>
      </c>
      <c r="MS16" s="380">
        <v>90.977443609022572</v>
      </c>
      <c r="MT16" s="381">
        <v>95.744680851063833</v>
      </c>
      <c r="MU16" s="381">
        <v>95.39473684210526</v>
      </c>
      <c r="MV16" s="381">
        <v>89.361702127659555</v>
      </c>
      <c r="MW16" s="380">
        <v>97.297297297297291</v>
      </c>
      <c r="MX16" s="378" t="str">
        <f t="shared" ref="MX16:NA16" si="26">"--"</f>
        <v>--</v>
      </c>
      <c r="MY16" s="378" t="str">
        <f t="shared" si="26"/>
        <v>--</v>
      </c>
      <c r="MZ16" s="378" t="str">
        <f t="shared" si="26"/>
        <v>--</v>
      </c>
      <c r="NA16" s="378" t="str">
        <f t="shared" si="26"/>
        <v>--</v>
      </c>
      <c r="NB16" s="381">
        <v>100</v>
      </c>
      <c r="NC16" s="381">
        <v>100</v>
      </c>
      <c r="ND16" s="381">
        <v>100</v>
      </c>
      <c r="NE16" s="381">
        <v>98.496240601503771</v>
      </c>
      <c r="NF16" s="381">
        <v>95.035460992907829</v>
      </c>
      <c r="NG16" s="381">
        <v>96.710526315789465</v>
      </c>
      <c r="NH16" s="381">
        <v>96.842105263157904</v>
      </c>
    </row>
    <row r="17" spans="1:372" x14ac:dyDescent="0.25">
      <c r="A17" s="93">
        <v>13</v>
      </c>
      <c r="B17" s="93" t="s">
        <v>13</v>
      </c>
      <c r="C17" s="104">
        <v>1261</v>
      </c>
      <c r="D17" s="104">
        <v>1390</v>
      </c>
      <c r="E17" s="104">
        <v>14</v>
      </c>
      <c r="F17" s="104">
        <v>1411</v>
      </c>
      <c r="G17" s="104">
        <v>1481</v>
      </c>
      <c r="H17" s="104">
        <v>560</v>
      </c>
      <c r="I17" s="104">
        <v>488</v>
      </c>
      <c r="J17" s="104">
        <v>213</v>
      </c>
      <c r="K17" s="104">
        <v>590</v>
      </c>
      <c r="L17" s="104">
        <v>459</v>
      </c>
      <c r="M17" s="103">
        <v>341</v>
      </c>
      <c r="N17" s="103">
        <v>0</v>
      </c>
      <c r="O17" s="103">
        <v>6</v>
      </c>
      <c r="P17" s="103">
        <v>8</v>
      </c>
      <c r="Q17" s="103">
        <v>555</v>
      </c>
      <c r="R17" s="103">
        <v>501</v>
      </c>
      <c r="S17" s="103">
        <v>355</v>
      </c>
      <c r="T17" s="103">
        <v>543</v>
      </c>
      <c r="U17" s="103">
        <v>534</v>
      </c>
      <c r="V17" s="103">
        <v>404</v>
      </c>
      <c r="W17" s="99">
        <v>80.073126142595967</v>
      </c>
      <c r="X17" s="99">
        <v>71.842650103519716</v>
      </c>
      <c r="Y17" s="99">
        <v>72.380952380952451</v>
      </c>
      <c r="Z17" s="99">
        <v>83.506944444444514</v>
      </c>
      <c r="AA17" s="99">
        <v>82.456140350877192</v>
      </c>
      <c r="AB17" s="99">
        <v>71.597633136094743</v>
      </c>
      <c r="AC17" s="99" t="s">
        <v>286</v>
      </c>
      <c r="AD17" s="99" t="str">
        <f>"--"</f>
        <v>--</v>
      </c>
      <c r="AE17" s="99" t="str">
        <f>"--"</f>
        <v>--</v>
      </c>
      <c r="AF17" s="99" t="s">
        <v>286</v>
      </c>
      <c r="AG17" s="99">
        <v>86.060606060606162</v>
      </c>
      <c r="AH17" s="99">
        <v>79.261363636363654</v>
      </c>
      <c r="AI17" s="99" t="s">
        <v>286</v>
      </c>
      <c r="AJ17" s="99">
        <v>87.83269961977183</v>
      </c>
      <c r="AK17" s="99">
        <v>82.914572864321556</v>
      </c>
      <c r="AL17" s="99">
        <v>18.918918918918919</v>
      </c>
      <c r="AM17" s="99">
        <v>26.488706365503077</v>
      </c>
      <c r="AN17" s="99">
        <v>42.452830188679229</v>
      </c>
      <c r="AO17" s="99">
        <v>18.760757314974196</v>
      </c>
      <c r="AP17" s="99">
        <v>16.775599128540286</v>
      </c>
      <c r="AQ17" s="99">
        <v>39.117647058823515</v>
      </c>
      <c r="AR17" s="99" t="s">
        <v>286</v>
      </c>
      <c r="AS17" s="99" t="str">
        <f>"--"</f>
        <v>--</v>
      </c>
      <c r="AT17" s="99" t="str">
        <f>"--"</f>
        <v>--</v>
      </c>
      <c r="AU17" s="99">
        <v>20.695970695970711</v>
      </c>
      <c r="AV17" s="99">
        <v>20.36290322580648</v>
      </c>
      <c r="AW17" s="99">
        <v>37.215909090909086</v>
      </c>
      <c r="AX17" s="102">
        <v>23.551401869158866</v>
      </c>
      <c r="AY17" s="102">
        <v>22.684310018903606</v>
      </c>
      <c r="AZ17" s="102">
        <v>31.5</v>
      </c>
      <c r="BA17" s="102" t="s">
        <v>286</v>
      </c>
      <c r="BB17" s="99" t="s">
        <v>286</v>
      </c>
      <c r="BC17" s="102" t="s">
        <v>286</v>
      </c>
      <c r="BD17" s="102" t="s">
        <v>286</v>
      </c>
      <c r="BE17" s="102" t="s">
        <v>286</v>
      </c>
      <c r="BF17" s="102" t="s">
        <v>286</v>
      </c>
      <c r="BG17" s="99" t="s">
        <v>286</v>
      </c>
      <c r="BH17" s="94" t="s">
        <v>286</v>
      </c>
      <c r="BI17" s="94" t="s">
        <v>286</v>
      </c>
      <c r="BJ17" s="94">
        <v>43.37121212121216</v>
      </c>
      <c r="BK17" s="94">
        <v>39.958592132505174</v>
      </c>
      <c r="BL17" s="99">
        <v>23.546511627906973</v>
      </c>
      <c r="BM17" s="94">
        <v>39.878542510121463</v>
      </c>
      <c r="BN17" s="93">
        <v>44.618395303326793</v>
      </c>
      <c r="BO17" s="93">
        <v>27.806122448979618</v>
      </c>
      <c r="BP17" s="93">
        <v>6.3789868667917498</v>
      </c>
      <c r="BQ17" s="99">
        <v>10.970464135021093</v>
      </c>
      <c r="BR17" s="94">
        <v>49.514563106796132</v>
      </c>
      <c r="BS17" s="94">
        <v>7.2463768115942102</v>
      </c>
      <c r="BT17" s="94">
        <v>11.936936936936934</v>
      </c>
      <c r="BU17" s="99">
        <v>60.124610591900314</v>
      </c>
      <c r="BV17" s="107" t="s">
        <v>286</v>
      </c>
      <c r="BW17" s="107" t="str">
        <f>"--"</f>
        <v>--</v>
      </c>
      <c r="BX17" s="107" t="str">
        <f>"--"</f>
        <v>--</v>
      </c>
      <c r="BY17" s="99">
        <v>6.1657032755298609</v>
      </c>
      <c r="BZ17" s="94">
        <v>10.714285714285708</v>
      </c>
      <c r="CA17" s="94">
        <v>54.819277108433717</v>
      </c>
      <c r="CB17" s="94">
        <v>4.4088176352705419</v>
      </c>
      <c r="CC17" s="99">
        <v>8.4848484848484809</v>
      </c>
      <c r="CD17" s="94">
        <v>38.19628647214855</v>
      </c>
      <c r="CE17" s="94">
        <v>13.224637681159425</v>
      </c>
      <c r="CF17" s="94">
        <v>13.374485596707833</v>
      </c>
      <c r="CG17" s="99">
        <v>17.619047619047617</v>
      </c>
      <c r="CH17" s="94">
        <v>20.376712328767105</v>
      </c>
      <c r="CI17" s="94">
        <v>18.859649122806999</v>
      </c>
      <c r="CJ17" s="94">
        <v>16.964285714285708</v>
      </c>
      <c r="CK17" s="94" t="s">
        <v>286</v>
      </c>
      <c r="CL17" s="94" t="str">
        <f>"--"</f>
        <v>--</v>
      </c>
      <c r="CM17" s="94" t="str">
        <f>"--"</f>
        <v>--</v>
      </c>
      <c r="CN17" s="94">
        <v>19.03881700554529</v>
      </c>
      <c r="CO17" s="94">
        <v>22.933884297520667</v>
      </c>
      <c r="CP17" s="99">
        <v>15.789473684210522</v>
      </c>
      <c r="CQ17" s="94">
        <v>18.96551724137932</v>
      </c>
      <c r="CR17" s="94">
        <v>30.902111324376182</v>
      </c>
      <c r="CS17" s="93">
        <v>19.948849104859335</v>
      </c>
      <c r="CT17" s="93">
        <v>12.336448598130856</v>
      </c>
      <c r="CU17" s="99">
        <v>6.2370062370062396</v>
      </c>
      <c r="CV17" s="94">
        <v>7.2115384615384608</v>
      </c>
      <c r="CW17" s="94">
        <v>15.03496503496504</v>
      </c>
      <c r="CX17" s="93">
        <v>8.8105726872246706</v>
      </c>
      <c r="CY17" s="93">
        <v>9.6969696969696901</v>
      </c>
      <c r="CZ17" s="99" t="s">
        <v>286</v>
      </c>
      <c r="DA17" s="94" t="str">
        <f>"--"</f>
        <v>--</v>
      </c>
      <c r="DB17" s="94" t="str">
        <f>"--"</f>
        <v>--</v>
      </c>
      <c r="DC17" s="93">
        <v>12.476722532588461</v>
      </c>
      <c r="DD17" s="93">
        <v>12.101910828025488</v>
      </c>
      <c r="DE17" s="99">
        <v>9.667673716012084</v>
      </c>
      <c r="DF17" s="94">
        <v>15.234374999999996</v>
      </c>
      <c r="DG17" s="94">
        <v>11.741682974559678</v>
      </c>
      <c r="DH17" s="93">
        <v>12.596401028277626</v>
      </c>
      <c r="DI17" s="93">
        <v>40.293040293040306</v>
      </c>
      <c r="DJ17" s="99">
        <v>41.49377593360996</v>
      </c>
      <c r="DK17" s="94">
        <v>37.980769230769234</v>
      </c>
      <c r="DL17" s="94">
        <v>39.191564147627425</v>
      </c>
      <c r="DM17" s="94">
        <v>41.137855579868699</v>
      </c>
      <c r="DN17" s="94">
        <v>36.555891238670682</v>
      </c>
      <c r="DO17" s="99" t="s">
        <v>286</v>
      </c>
      <c r="DP17" s="94" t="str">
        <f>"--"</f>
        <v>--</v>
      </c>
      <c r="DQ17" s="94" t="str">
        <f>"--"</f>
        <v>--</v>
      </c>
      <c r="DR17" s="94">
        <v>35.606060606060616</v>
      </c>
      <c r="DS17" s="94">
        <v>50.94736842105263</v>
      </c>
      <c r="DT17" s="99">
        <v>45.945945945945923</v>
      </c>
      <c r="DU17" s="101">
        <v>37.816764132553594</v>
      </c>
      <c r="DV17" s="101">
        <v>39.961389961389941</v>
      </c>
      <c r="DW17" s="93">
        <v>40.8740359897172</v>
      </c>
      <c r="DX17" s="101" t="s">
        <v>286</v>
      </c>
      <c r="DY17" s="99" t="s">
        <v>286</v>
      </c>
      <c r="DZ17" s="99" t="s">
        <v>286</v>
      </c>
      <c r="EA17" s="99" t="s">
        <v>286</v>
      </c>
      <c r="EB17" s="99" t="s">
        <v>286</v>
      </c>
      <c r="EC17" s="99" t="s">
        <v>286</v>
      </c>
      <c r="ED17" s="99" t="s">
        <v>286</v>
      </c>
      <c r="EE17" s="99" t="s">
        <v>286</v>
      </c>
      <c r="EF17" s="99" t="s">
        <v>286</v>
      </c>
      <c r="EG17" s="99">
        <v>4.9180327868852443</v>
      </c>
      <c r="EH17" s="99">
        <v>5.4655870445344146</v>
      </c>
      <c r="EI17" s="99">
        <v>3.6931818181818143</v>
      </c>
      <c r="EJ17" s="99">
        <v>6.1682242990654261</v>
      </c>
      <c r="EK17" s="99">
        <v>4.52830188679245</v>
      </c>
      <c r="EL17" s="94">
        <v>3.4653465346534666</v>
      </c>
      <c r="EM17" s="94">
        <v>54.596622889305841</v>
      </c>
      <c r="EN17" s="94">
        <v>28.601252609603357</v>
      </c>
      <c r="EO17" s="94">
        <v>52.132701421800945</v>
      </c>
      <c r="EP17" s="99">
        <v>59.8949211908932</v>
      </c>
      <c r="EQ17" s="94">
        <v>31.938325991189402</v>
      </c>
      <c r="ER17" s="94">
        <v>37.647058823529385</v>
      </c>
      <c r="ES17" s="94" t="s">
        <v>286</v>
      </c>
      <c r="ET17" s="94" t="str">
        <f>"--"</f>
        <v>--</v>
      </c>
      <c r="EU17" s="99" t="str">
        <f>"--"</f>
        <v>--</v>
      </c>
      <c r="EV17" s="94">
        <v>55.152671755725258</v>
      </c>
      <c r="EW17" s="94">
        <v>34.504132231404945</v>
      </c>
      <c r="EX17" s="94">
        <v>44.318181818181841</v>
      </c>
      <c r="EY17" s="94">
        <v>54.016064257028084</v>
      </c>
      <c r="EZ17" s="99">
        <v>36.186770428015642</v>
      </c>
      <c r="FA17" s="94">
        <v>44.556962025316437</v>
      </c>
      <c r="FB17" s="94">
        <v>80.510018214936153</v>
      </c>
      <c r="FC17" s="94">
        <v>60.618556701030968</v>
      </c>
      <c r="FD17" s="94">
        <v>74.396135265700451</v>
      </c>
      <c r="FE17" s="99">
        <v>83.533447684391135</v>
      </c>
      <c r="FF17" s="94">
        <v>62.280701754385966</v>
      </c>
      <c r="FG17" s="94">
        <v>63.235294117647086</v>
      </c>
      <c r="FH17" s="94" t="s">
        <v>286</v>
      </c>
      <c r="FI17" s="94" t="str">
        <f>"--"</f>
        <v>--</v>
      </c>
      <c r="FJ17" s="99" t="str">
        <f>"--"</f>
        <v>--</v>
      </c>
      <c r="FK17" s="94">
        <v>83.520599250936357</v>
      </c>
      <c r="FL17" s="94">
        <v>66.191446028513269</v>
      </c>
      <c r="FM17" s="94">
        <v>72.857142857142918</v>
      </c>
      <c r="FN17" s="94">
        <v>82.912621359223223</v>
      </c>
      <c r="FO17" s="99">
        <v>71.923076923076863</v>
      </c>
      <c r="FP17" s="94">
        <v>72.72727272727272</v>
      </c>
      <c r="FQ17" s="94">
        <v>92.405063291139228</v>
      </c>
      <c r="FR17" s="94">
        <v>96.701030927834964</v>
      </c>
      <c r="FS17" s="94">
        <v>97.641509433962256</v>
      </c>
      <c r="FT17" s="99">
        <v>89.690721649484473</v>
      </c>
      <c r="FU17" s="94">
        <v>92.982456140350905</v>
      </c>
      <c r="FV17" s="94">
        <v>97.935103244837777</v>
      </c>
      <c r="FW17" s="94" t="s">
        <v>286</v>
      </c>
      <c r="FX17" s="94" t="str">
        <f>"--"</f>
        <v>--</v>
      </c>
      <c r="FY17" s="99" t="str">
        <f>"--"</f>
        <v>--</v>
      </c>
      <c r="FZ17" s="94">
        <v>95.429616087751384</v>
      </c>
      <c r="GA17" s="94">
        <v>91.96787148594376</v>
      </c>
      <c r="GB17" s="94">
        <v>96.011396011395945</v>
      </c>
      <c r="GC17" s="94">
        <v>91.977611940298573</v>
      </c>
      <c r="GD17" s="99">
        <v>93.738140417457316</v>
      </c>
      <c r="GE17" s="94">
        <v>96.517412935323435</v>
      </c>
      <c r="GF17" s="94">
        <v>89.298892988929865</v>
      </c>
      <c r="GG17" s="94">
        <v>92.243186582809315</v>
      </c>
      <c r="GH17" s="94">
        <v>96.153846153846104</v>
      </c>
      <c r="GI17" s="99">
        <v>86.678200692041571</v>
      </c>
      <c r="GJ17" s="94">
        <v>88.157894736842152</v>
      </c>
      <c r="GK17" s="94">
        <v>94.378698224852144</v>
      </c>
      <c r="GL17" s="94" t="s">
        <v>286</v>
      </c>
      <c r="GM17" s="100" t="str">
        <f>"--"</f>
        <v>--</v>
      </c>
      <c r="GN17" s="99" t="str">
        <f>"--"</f>
        <v>--</v>
      </c>
      <c r="GO17" s="94">
        <v>93.772893772893809</v>
      </c>
      <c r="GP17" s="94">
        <v>85.365853658536551</v>
      </c>
      <c r="GQ17" s="94">
        <v>94.586894586894601</v>
      </c>
      <c r="GR17" s="94">
        <v>92.278719397363503</v>
      </c>
      <c r="GS17" s="99">
        <v>91.271347248576873</v>
      </c>
      <c r="GT17" s="94">
        <v>93.781094527363209</v>
      </c>
      <c r="GU17" s="94" t="s">
        <v>286</v>
      </c>
      <c r="GV17" s="94" t="s">
        <v>286</v>
      </c>
      <c r="GW17" s="94" t="s">
        <v>286</v>
      </c>
      <c r="GX17" s="99" t="s">
        <v>286</v>
      </c>
      <c r="GY17" s="99" t="s">
        <v>286</v>
      </c>
      <c r="GZ17" s="99" t="s">
        <v>286</v>
      </c>
      <c r="HA17" s="99" t="s">
        <v>286</v>
      </c>
      <c r="HB17" s="99" t="s">
        <v>286</v>
      </c>
      <c r="HC17" s="99" t="s">
        <v>286</v>
      </c>
      <c r="HD17" s="99">
        <v>91.760299625468193</v>
      </c>
      <c r="HE17" s="99">
        <v>93.647540983606575</v>
      </c>
      <c r="HF17" s="99">
        <v>95.428571428571445</v>
      </c>
      <c r="HG17" s="99">
        <v>91.634980988593156</v>
      </c>
      <c r="HH17" s="99">
        <v>93.857965451055563</v>
      </c>
      <c r="HI17" s="99">
        <v>96.47355163727967</v>
      </c>
      <c r="HJ17" s="99">
        <v>70.555555555555529</v>
      </c>
      <c r="HK17" s="99">
        <v>79.916317991631701</v>
      </c>
      <c r="HL17" s="94">
        <v>87.619047619047635</v>
      </c>
      <c r="HM17" s="94">
        <v>67.832167832167741</v>
      </c>
      <c r="HN17" s="94">
        <v>79.111111111111072</v>
      </c>
      <c r="HO17" s="94">
        <v>89.020771513352983</v>
      </c>
      <c r="HP17" s="99" t="s">
        <v>286</v>
      </c>
      <c r="HQ17" s="94" t="str">
        <f>"--"</f>
        <v>--</v>
      </c>
      <c r="HR17" s="94" t="str">
        <f>"--"</f>
        <v>--</v>
      </c>
      <c r="HS17" s="94">
        <v>80.819366852886418</v>
      </c>
      <c r="HT17" s="95">
        <v>76.22950819672127</v>
      </c>
      <c r="HU17" s="99">
        <v>86.000000000000043</v>
      </c>
      <c r="HV17" s="93">
        <v>80.694980694980643</v>
      </c>
      <c r="HW17" s="93">
        <v>84.038461538461505</v>
      </c>
      <c r="HX17" s="93">
        <v>84.78802992518699</v>
      </c>
      <c r="HY17" s="93">
        <v>7.5949367088607627</v>
      </c>
      <c r="HZ17" s="93">
        <v>4.7325102880658418</v>
      </c>
      <c r="IA17" s="93">
        <v>2.8708133971291869</v>
      </c>
      <c r="IB17" s="93">
        <v>7.5213675213675204</v>
      </c>
      <c r="IC17" s="93">
        <v>5.0549450549450556</v>
      </c>
      <c r="ID17" s="93">
        <v>4.1297935103244852</v>
      </c>
      <c r="IE17" s="93" t="s">
        <v>286</v>
      </c>
      <c r="IF17" s="93" t="str">
        <f>"--"</f>
        <v>--</v>
      </c>
      <c r="IG17" s="93" t="str">
        <f>"--"</f>
        <v>--</v>
      </c>
      <c r="IH17" s="93">
        <v>5.1001821493624737</v>
      </c>
      <c r="II17" s="93">
        <v>8.0645161290322616</v>
      </c>
      <c r="IJ17" s="93">
        <v>4.5454545454545432</v>
      </c>
      <c r="IK17" s="93">
        <v>8.1632653061224456</v>
      </c>
      <c r="IL17" s="93">
        <v>5.7142857142857135</v>
      </c>
      <c r="IM17" s="93">
        <v>3.473945409429279</v>
      </c>
      <c r="IN17" s="93" t="str">
        <f t="shared" si="23"/>
        <v>--</v>
      </c>
      <c r="IO17" s="93" t="str">
        <f t="shared" si="23"/>
        <v>--</v>
      </c>
      <c r="IP17" s="93" t="str">
        <f t="shared" si="23"/>
        <v>--</v>
      </c>
      <c r="IQ17" s="93" t="str">
        <f t="shared" si="23"/>
        <v>--</v>
      </c>
      <c r="IR17" s="93" t="str">
        <f t="shared" si="23"/>
        <v>--</v>
      </c>
      <c r="IS17" s="93" t="str">
        <f t="shared" si="23"/>
        <v>--</v>
      </c>
      <c r="IT17" s="93" t="str">
        <f t="shared" si="23"/>
        <v>--</v>
      </c>
      <c r="IU17" s="93" t="str">
        <f t="shared" si="23"/>
        <v>--</v>
      </c>
      <c r="IV17" s="93" t="str">
        <f t="shared" si="23"/>
        <v>--</v>
      </c>
      <c r="IW17" s="241">
        <v>1728</v>
      </c>
      <c r="IX17" s="242">
        <v>1044</v>
      </c>
      <c r="IY17" s="243">
        <v>505</v>
      </c>
      <c r="IZ17" s="243">
        <v>523</v>
      </c>
      <c r="JA17" s="243">
        <v>429</v>
      </c>
      <c r="JB17" s="243">
        <v>207</v>
      </c>
      <c r="JC17" s="243">
        <v>232</v>
      </c>
      <c r="JD17" s="243">
        <v>425</v>
      </c>
      <c r="JE17" s="243">
        <v>9.1633466135458193</v>
      </c>
      <c r="JF17" s="243">
        <v>11.153846153846199</v>
      </c>
      <c r="JG17" s="243">
        <v>9.1121495327102799</v>
      </c>
      <c r="JH17" s="243">
        <v>9.6618357487922708</v>
      </c>
      <c r="JI17" s="243">
        <v>8.2251082251082206</v>
      </c>
      <c r="JJ17" s="243">
        <v>17.176470588235301</v>
      </c>
      <c r="JK17" s="243">
        <v>6.2374245472837</v>
      </c>
      <c r="JL17" s="243">
        <v>4.0540540540540597</v>
      </c>
      <c r="JM17" s="243">
        <v>3.97196261682243</v>
      </c>
      <c r="JN17" s="243">
        <v>4.3478260869565197</v>
      </c>
      <c r="JO17" s="243">
        <v>7.3275862068965498</v>
      </c>
      <c r="JP17" s="243">
        <v>3.3018867924528301</v>
      </c>
      <c r="JQ17" s="243">
        <v>94.388777555110195</v>
      </c>
      <c r="JR17" s="243">
        <v>94.152046783625806</v>
      </c>
      <c r="JS17" s="243">
        <v>94.588235294117595</v>
      </c>
      <c r="JT17" s="243">
        <v>96.601941747572795</v>
      </c>
      <c r="JU17" s="243">
        <v>96.916299559471398</v>
      </c>
      <c r="JV17" s="243">
        <v>97.142857142857196</v>
      </c>
      <c r="JW17" s="243">
        <v>90.763052208835404</v>
      </c>
      <c r="JX17" s="243">
        <v>93.359375</v>
      </c>
      <c r="JY17" s="243">
        <v>93.176470588235304</v>
      </c>
      <c r="JZ17" s="243">
        <v>93.203883495145604</v>
      </c>
      <c r="KA17" s="243">
        <v>93.886462882096097</v>
      </c>
      <c r="KB17" s="243">
        <v>94.061757719715004</v>
      </c>
      <c r="KC17" s="243">
        <v>95.774647887323994</v>
      </c>
      <c r="KD17" s="243">
        <v>96.673189823874793</v>
      </c>
      <c r="KE17" s="243">
        <v>96.462264150943398</v>
      </c>
      <c r="KF17" s="243">
        <v>96.116504854368898</v>
      </c>
      <c r="KG17" s="243">
        <v>96.506550218340607</v>
      </c>
      <c r="KH17" s="243">
        <v>97.374701670644399</v>
      </c>
      <c r="KI17" s="220">
        <v>271</v>
      </c>
      <c r="KJ17" s="220">
        <v>180</v>
      </c>
      <c r="KK17" s="99" t="str">
        <f t="shared" si="7"/>
        <v>--</v>
      </c>
      <c r="KL17" s="99" t="str">
        <f t="shared" si="7"/>
        <v>--</v>
      </c>
      <c r="KM17" s="220">
        <v>9.8113207547169807</v>
      </c>
      <c r="KN17" s="220">
        <v>11.731843575418999</v>
      </c>
      <c r="KO17" s="220">
        <v>91.967871485943803</v>
      </c>
      <c r="KP17" s="220">
        <v>91.011235955056193</v>
      </c>
      <c r="KQ17" s="220">
        <v>91.566265060241093</v>
      </c>
      <c r="KR17" s="220">
        <v>93.181818181818201</v>
      </c>
      <c r="KS17" s="220">
        <v>92.712550607287497</v>
      </c>
      <c r="KT17" s="220">
        <v>89.265536723163905</v>
      </c>
      <c r="KV17" s="379">
        <v>1557</v>
      </c>
      <c r="KW17" s="380">
        <v>193</v>
      </c>
      <c r="KX17" s="381">
        <v>470</v>
      </c>
      <c r="KY17" s="381">
        <v>484</v>
      </c>
      <c r="KZ17" s="381">
        <v>410</v>
      </c>
      <c r="LA17" s="378" t="str">
        <f t="shared" si="2"/>
        <v>--</v>
      </c>
      <c r="LB17" s="381">
        <v>62.845010615711224</v>
      </c>
      <c r="LC17" s="381">
        <v>65.587044534413025</v>
      </c>
      <c r="LD17" s="381">
        <v>60.481927710843387</v>
      </c>
      <c r="LE17" s="378" t="str">
        <f t="shared" si="3"/>
        <v>--</v>
      </c>
      <c r="LF17" s="381">
        <v>58.536585365853654</v>
      </c>
      <c r="LG17" s="381">
        <v>67.123287671232802</v>
      </c>
      <c r="LH17" s="381">
        <v>63.80952380952381</v>
      </c>
      <c r="LI17" s="378" t="str">
        <f t="shared" si="4"/>
        <v>--</v>
      </c>
      <c r="LJ17" s="381">
        <v>54.059829059829077</v>
      </c>
      <c r="LK17" s="381">
        <v>60.537190082644678</v>
      </c>
      <c r="LL17" s="381">
        <v>48.166259168704158</v>
      </c>
      <c r="LM17" s="380">
        <v>81.707317073170714</v>
      </c>
      <c r="LN17" s="381">
        <v>59.470468431771877</v>
      </c>
      <c r="LO17" s="381">
        <v>61.980198019801961</v>
      </c>
      <c r="LP17" s="381">
        <v>69.121140142517802</v>
      </c>
      <c r="LQ17" s="381">
        <v>80.113636363636331</v>
      </c>
      <c r="LR17" s="381">
        <v>66.176470588235276</v>
      </c>
      <c r="LS17" s="381">
        <v>66.816143497757878</v>
      </c>
      <c r="LT17" s="381">
        <v>66.19047619047619</v>
      </c>
      <c r="LU17" s="381">
        <v>79.144385026737908</v>
      </c>
      <c r="LV17" s="381">
        <v>58.785249457700701</v>
      </c>
      <c r="LW17" s="381">
        <v>61.833688699360323</v>
      </c>
      <c r="LX17" s="381">
        <v>68.181818181818144</v>
      </c>
      <c r="LY17" s="380">
        <v>87.346938775510154</v>
      </c>
      <c r="LZ17" s="381">
        <v>75.560081466395161</v>
      </c>
      <c r="MA17" s="381">
        <v>78.799999999999983</v>
      </c>
      <c r="MB17" s="381">
        <v>83.293556085918851</v>
      </c>
      <c r="MC17" s="381">
        <v>86.363636363636417</v>
      </c>
      <c r="MD17" s="381">
        <v>79.227053140096658</v>
      </c>
      <c r="ME17" s="381">
        <v>78.854625550660842</v>
      </c>
      <c r="MF17" s="381">
        <v>75.534441805225654</v>
      </c>
      <c r="MG17" s="381">
        <v>84.210526315789537</v>
      </c>
      <c r="MH17" s="381">
        <v>66.52267818574515</v>
      </c>
      <c r="MI17" s="381">
        <v>76.873661670235549</v>
      </c>
      <c r="MJ17" s="381">
        <v>78.894472361809008</v>
      </c>
      <c r="MK17" s="380">
        <v>93.26424870466326</v>
      </c>
      <c r="ML17" s="381">
        <v>89.008620689655245</v>
      </c>
      <c r="MM17" s="381">
        <v>92.025862068965566</v>
      </c>
      <c r="MN17" s="381">
        <v>95.767195767195773</v>
      </c>
      <c r="MO17" s="380">
        <v>92.670157068062835</v>
      </c>
      <c r="MP17" s="381">
        <v>85.714285714285751</v>
      </c>
      <c r="MQ17" s="381">
        <v>88.412017167381961</v>
      </c>
      <c r="MR17" s="381">
        <v>93.915343915343882</v>
      </c>
      <c r="MS17" s="380">
        <v>94.764397905759196</v>
      </c>
      <c r="MT17" s="381">
        <v>94.396551724137993</v>
      </c>
      <c r="MU17" s="381">
        <v>96.815286624203765</v>
      </c>
      <c r="MV17" s="381">
        <v>97.99498746867161</v>
      </c>
      <c r="MW17" s="380">
        <v>97.600000000000023</v>
      </c>
      <c r="MX17" s="381">
        <v>95.983935742971923</v>
      </c>
      <c r="MY17" s="381">
        <v>96.303501945525227</v>
      </c>
      <c r="MZ17" s="381">
        <v>96.235294117647101</v>
      </c>
      <c r="NA17" s="381">
        <v>96.590909090909093</v>
      </c>
      <c r="NB17" s="381">
        <v>92.718446601941807</v>
      </c>
      <c r="NC17" s="381">
        <v>95.614035087719301</v>
      </c>
      <c r="ND17" s="381">
        <v>97.85714285714279</v>
      </c>
      <c r="NE17" s="381">
        <v>97.395833333333343</v>
      </c>
      <c r="NF17" s="381">
        <v>95.064377682403375</v>
      </c>
      <c r="NG17" s="381">
        <v>95.348837209302346</v>
      </c>
      <c r="NH17" s="381">
        <v>96.999999999999957</v>
      </c>
    </row>
    <row r="18" spans="1:372" x14ac:dyDescent="0.25">
      <c r="A18" s="93">
        <v>14</v>
      </c>
      <c r="B18" s="93" t="s">
        <v>14</v>
      </c>
      <c r="C18" s="104">
        <v>1528</v>
      </c>
      <c r="D18" s="104">
        <v>1541</v>
      </c>
      <c r="E18" s="104">
        <v>1617</v>
      </c>
      <c r="F18" s="104">
        <v>1535</v>
      </c>
      <c r="G18" s="104">
        <v>1084</v>
      </c>
      <c r="H18" s="104">
        <v>605</v>
      </c>
      <c r="I18" s="104">
        <v>528</v>
      </c>
      <c r="J18" s="104">
        <v>395</v>
      </c>
      <c r="K18" s="104">
        <v>586</v>
      </c>
      <c r="L18" s="104">
        <v>575</v>
      </c>
      <c r="M18" s="103">
        <v>380</v>
      </c>
      <c r="N18" s="103">
        <v>581</v>
      </c>
      <c r="O18" s="103">
        <v>561</v>
      </c>
      <c r="P18" s="103">
        <v>475</v>
      </c>
      <c r="Q18" s="103">
        <v>582</v>
      </c>
      <c r="R18" s="103">
        <v>540</v>
      </c>
      <c r="S18" s="103">
        <v>413</v>
      </c>
      <c r="T18" s="103">
        <v>227</v>
      </c>
      <c r="U18" s="103">
        <v>531</v>
      </c>
      <c r="V18" s="103">
        <v>326</v>
      </c>
      <c r="W18" s="99">
        <v>86.93467336683419</v>
      </c>
      <c r="X18" s="99">
        <v>81.368821292775678</v>
      </c>
      <c r="Y18" s="99">
        <v>74.809160305343553</v>
      </c>
      <c r="Z18" s="99">
        <v>91.003460207612562</v>
      </c>
      <c r="AA18" s="99">
        <v>86.491228070175481</v>
      </c>
      <c r="AB18" s="99">
        <v>77.894736842105289</v>
      </c>
      <c r="AC18" s="99">
        <v>90.248226950354564</v>
      </c>
      <c r="AD18" s="99">
        <v>88.53046594982068</v>
      </c>
      <c r="AE18" s="99">
        <v>86.046511627906924</v>
      </c>
      <c r="AF18" s="99" t="s">
        <v>286</v>
      </c>
      <c r="AG18" s="99">
        <v>90.298507462686572</v>
      </c>
      <c r="AH18" s="99">
        <v>85.888077858880806</v>
      </c>
      <c r="AI18" s="99" t="s">
        <v>286</v>
      </c>
      <c r="AJ18" s="99">
        <v>90.154440154440181</v>
      </c>
      <c r="AK18" s="99">
        <v>86.46153846153841</v>
      </c>
      <c r="AL18" s="99">
        <v>16.360601001669448</v>
      </c>
      <c r="AM18" s="99">
        <v>25.616698292220132</v>
      </c>
      <c r="AN18" s="99">
        <v>47.594936708860757</v>
      </c>
      <c r="AO18" s="99">
        <v>16.206896551724135</v>
      </c>
      <c r="AP18" s="99">
        <v>17.162872154115586</v>
      </c>
      <c r="AQ18" s="99">
        <v>43.157894736842067</v>
      </c>
      <c r="AR18" s="99">
        <v>17.89473684210526</v>
      </c>
      <c r="AS18" s="99">
        <v>18.571428571428555</v>
      </c>
      <c r="AT18" s="99">
        <v>35.232067510548504</v>
      </c>
      <c r="AU18" s="99">
        <v>18.006993006993028</v>
      </c>
      <c r="AV18" s="99">
        <v>20.037105751391451</v>
      </c>
      <c r="AW18" s="99">
        <v>27.184466019417474</v>
      </c>
      <c r="AX18" s="102">
        <v>14.159292035398236</v>
      </c>
      <c r="AY18" s="102">
        <v>13.282732447817839</v>
      </c>
      <c r="AZ18" s="102">
        <v>23.456790123456788</v>
      </c>
      <c r="BA18" s="102" t="s">
        <v>286</v>
      </c>
      <c r="BB18" s="99" t="s">
        <v>286</v>
      </c>
      <c r="BC18" s="102" t="s">
        <v>286</v>
      </c>
      <c r="BD18" s="102" t="s">
        <v>286</v>
      </c>
      <c r="BE18" s="102" t="s">
        <v>286</v>
      </c>
      <c r="BF18" s="102" t="s">
        <v>286</v>
      </c>
      <c r="BG18" s="99" t="s">
        <v>286</v>
      </c>
      <c r="BH18" s="94" t="s">
        <v>286</v>
      </c>
      <c r="BI18" s="94" t="s">
        <v>286</v>
      </c>
      <c r="BJ18" s="94">
        <v>48.75886524822694</v>
      </c>
      <c r="BK18" s="94">
        <v>54.307116104868946</v>
      </c>
      <c r="BL18" s="99">
        <v>33.660933660933615</v>
      </c>
      <c r="BM18" s="94">
        <v>39.069767441860478</v>
      </c>
      <c r="BN18" s="93">
        <v>51.171875000000007</v>
      </c>
      <c r="BO18" s="93">
        <v>28.660436137071667</v>
      </c>
      <c r="BP18" s="93">
        <v>5.0000000000000036</v>
      </c>
      <c r="BQ18" s="99">
        <v>6.7829457364341081</v>
      </c>
      <c r="BR18" s="94">
        <v>50.000000000000007</v>
      </c>
      <c r="BS18" s="94">
        <v>5.58558558558558</v>
      </c>
      <c r="BT18" s="94">
        <v>9.7690941385435188</v>
      </c>
      <c r="BU18" s="99">
        <v>43.561643835616429</v>
      </c>
      <c r="BV18" s="94">
        <v>4.6641791044776113</v>
      </c>
      <c r="BW18" s="94">
        <v>8.118081180811803</v>
      </c>
      <c r="BX18" s="94">
        <v>42.139737991266401</v>
      </c>
      <c r="BY18" s="99">
        <v>3.7567084078711988</v>
      </c>
      <c r="BZ18" s="94">
        <v>9.2803030303030276</v>
      </c>
      <c r="CA18" s="94">
        <v>43.564356435643525</v>
      </c>
      <c r="CB18" s="94">
        <v>5.4545454545454586</v>
      </c>
      <c r="CC18" s="99">
        <v>5.2104208416833666</v>
      </c>
      <c r="CD18" s="94">
        <v>33.225806451612918</v>
      </c>
      <c r="CE18" s="94">
        <v>15.588723051409607</v>
      </c>
      <c r="CF18" s="94">
        <v>21.689059500959658</v>
      </c>
      <c r="CG18" s="99">
        <v>13.994910941475828</v>
      </c>
      <c r="CH18" s="94">
        <v>24.263431542461007</v>
      </c>
      <c r="CI18" s="94">
        <v>25.479930191972098</v>
      </c>
      <c r="CJ18" s="94">
        <v>12.962962962962974</v>
      </c>
      <c r="CK18" s="94">
        <v>18.928571428571416</v>
      </c>
      <c r="CL18" s="94">
        <v>32.678571428571473</v>
      </c>
      <c r="CM18" s="94">
        <v>17.23404255319149</v>
      </c>
      <c r="CN18" s="94">
        <v>18.782608695652179</v>
      </c>
      <c r="CO18" s="94">
        <v>34.70919324577855</v>
      </c>
      <c r="CP18" s="99">
        <v>25.427872860635688</v>
      </c>
      <c r="CQ18" s="94">
        <v>19.469026548672563</v>
      </c>
      <c r="CR18" s="94">
        <v>23.35907335907336</v>
      </c>
      <c r="CS18" s="93">
        <v>24.922118380062308</v>
      </c>
      <c r="CT18" s="93">
        <v>8.3050847457627093</v>
      </c>
      <c r="CU18" s="99">
        <v>7.5</v>
      </c>
      <c r="CV18" s="94">
        <v>4.3589743589743541</v>
      </c>
      <c r="CW18" s="94">
        <v>14.462081128747798</v>
      </c>
      <c r="CX18" s="93">
        <v>8.3916083916084006</v>
      </c>
      <c r="CY18" s="93">
        <v>5.3475935828877006</v>
      </c>
      <c r="CZ18" s="99">
        <v>10.805860805860814</v>
      </c>
      <c r="DA18" s="94">
        <v>12.454873646209382</v>
      </c>
      <c r="DB18" s="94">
        <v>6.4239828693790129</v>
      </c>
      <c r="DC18" s="93">
        <v>12.743362831858402</v>
      </c>
      <c r="DD18" s="93">
        <v>9.2979127134724848</v>
      </c>
      <c r="DE18" s="99">
        <v>10.61728395061729</v>
      </c>
      <c r="DF18" s="94">
        <v>11.818181818181818</v>
      </c>
      <c r="DG18" s="94">
        <v>12.109375000000016</v>
      </c>
      <c r="DH18" s="93">
        <v>7.2555205047318658</v>
      </c>
      <c r="DI18" s="93">
        <v>36.317567567567579</v>
      </c>
      <c r="DJ18" s="99">
        <v>45.315487571701745</v>
      </c>
      <c r="DK18" s="94">
        <v>41.071428571428577</v>
      </c>
      <c r="DL18" s="94">
        <v>47.110332749562168</v>
      </c>
      <c r="DM18" s="94">
        <v>44.308231173380044</v>
      </c>
      <c r="DN18" s="94">
        <v>41.48936170212766</v>
      </c>
      <c r="DO18" s="99">
        <v>39.928698752228115</v>
      </c>
      <c r="DP18" s="94">
        <v>49.820143884892119</v>
      </c>
      <c r="DQ18" s="94">
        <v>42.521367521367566</v>
      </c>
      <c r="DR18" s="94">
        <v>37.900355871886127</v>
      </c>
      <c r="DS18" s="94">
        <v>44.128787878787911</v>
      </c>
      <c r="DT18" s="99">
        <v>45.297029702970313</v>
      </c>
      <c r="DU18" s="101">
        <v>34.529147982062753</v>
      </c>
      <c r="DV18" s="101">
        <v>49.610894941634228</v>
      </c>
      <c r="DW18" s="93">
        <v>41.065830721003124</v>
      </c>
      <c r="DX18" s="101" t="s">
        <v>286</v>
      </c>
      <c r="DY18" s="99" t="s">
        <v>286</v>
      </c>
      <c r="DZ18" s="99" t="s">
        <v>286</v>
      </c>
      <c r="EA18" s="99" t="s">
        <v>286</v>
      </c>
      <c r="EB18" s="99" t="s">
        <v>286</v>
      </c>
      <c r="EC18" s="99" t="s">
        <v>286</v>
      </c>
      <c r="ED18" s="99" t="s">
        <v>286</v>
      </c>
      <c r="EE18" s="99" t="s">
        <v>286</v>
      </c>
      <c r="EF18" s="99" t="s">
        <v>286</v>
      </c>
      <c r="EG18" s="99">
        <v>8.0279232111692771</v>
      </c>
      <c r="EH18" s="99">
        <v>3.3457249070631976</v>
      </c>
      <c r="EI18" s="99">
        <v>2.4213075060532687</v>
      </c>
      <c r="EJ18" s="99">
        <v>4.4247787610619467</v>
      </c>
      <c r="EK18" s="99">
        <v>4.8964218455743911</v>
      </c>
      <c r="EL18" s="94">
        <v>1.8404907975460127</v>
      </c>
      <c r="EM18" s="94">
        <v>64.471403812824946</v>
      </c>
      <c r="EN18" s="94">
        <v>36.000000000000036</v>
      </c>
      <c r="EO18" s="94">
        <v>46.192893401015219</v>
      </c>
      <c r="EP18" s="99">
        <v>65.248226950354621</v>
      </c>
      <c r="EQ18" s="94">
        <v>38.286713286713344</v>
      </c>
      <c r="ER18" s="94">
        <v>47.894736842105274</v>
      </c>
      <c r="ES18" s="94">
        <v>63.291139240506325</v>
      </c>
      <c r="ET18" s="94">
        <v>41.801801801801794</v>
      </c>
      <c r="EU18" s="99">
        <v>53.699788583509481</v>
      </c>
      <c r="EV18" s="94">
        <v>61.343012704174221</v>
      </c>
      <c r="EW18" s="94">
        <v>43.050193050193073</v>
      </c>
      <c r="EX18" s="94">
        <v>53.300733496332526</v>
      </c>
      <c r="EY18" s="94">
        <v>53.846153846153847</v>
      </c>
      <c r="EZ18" s="99">
        <v>45.472440944881896</v>
      </c>
      <c r="FA18" s="94">
        <v>57.89473684210521</v>
      </c>
      <c r="FB18" s="94">
        <v>83.503401360544231</v>
      </c>
      <c r="FC18" s="94">
        <v>66.984732824427553</v>
      </c>
      <c r="FD18" s="94">
        <v>68.354430379746887</v>
      </c>
      <c r="FE18" s="99">
        <v>81.78633975481614</v>
      </c>
      <c r="FF18" s="94">
        <v>70.157068062827207</v>
      </c>
      <c r="FG18" s="94">
        <v>73.614775725593731</v>
      </c>
      <c r="FH18" s="94">
        <v>84.848484848484773</v>
      </c>
      <c r="FI18" s="94">
        <v>72.2222222222222</v>
      </c>
      <c r="FJ18" s="99">
        <v>77.80126849894296</v>
      </c>
      <c r="FK18" s="94">
        <v>84.778761061946852</v>
      </c>
      <c r="FL18" s="94">
        <v>79.661016949152568</v>
      </c>
      <c r="FM18" s="94">
        <v>77.696078431372513</v>
      </c>
      <c r="FN18" s="94">
        <v>88.181818181818159</v>
      </c>
      <c r="FO18" s="99">
        <v>77.94970986460352</v>
      </c>
      <c r="FP18" s="94">
        <v>85.185185185185034</v>
      </c>
      <c r="FQ18" s="94">
        <v>96.314907872696793</v>
      </c>
      <c r="FR18" s="94">
        <v>98.666666666666686</v>
      </c>
      <c r="FS18" s="94">
        <v>99.49367088607589</v>
      </c>
      <c r="FT18" s="99">
        <v>94.117647058823593</v>
      </c>
      <c r="FU18" s="94">
        <v>95.644599303135905</v>
      </c>
      <c r="FV18" s="94">
        <v>97.889182058047496</v>
      </c>
      <c r="FW18" s="94">
        <v>92.226148409893952</v>
      </c>
      <c r="FX18" s="94">
        <v>95.885509838998217</v>
      </c>
      <c r="FY18" s="99">
        <v>99.154334038055012</v>
      </c>
      <c r="FZ18" s="94">
        <v>94.627383015597943</v>
      </c>
      <c r="GA18" s="94">
        <v>95.910780669145012</v>
      </c>
      <c r="GB18" s="94">
        <v>96.59367396593673</v>
      </c>
      <c r="GC18" s="94">
        <v>95.089285714285779</v>
      </c>
      <c r="GD18" s="99">
        <v>96.015180265654621</v>
      </c>
      <c r="GE18" s="94">
        <v>97.538461538461561</v>
      </c>
      <c r="GF18" s="94">
        <v>94.047619047618994</v>
      </c>
      <c r="GG18" s="94">
        <v>94.615384615384514</v>
      </c>
      <c r="GH18" s="94">
        <v>98.984771573604007</v>
      </c>
      <c r="GI18" s="99">
        <v>91.608391608391642</v>
      </c>
      <c r="GJ18" s="94">
        <v>92.819614711033282</v>
      </c>
      <c r="GK18" s="94">
        <v>95.778364116095062</v>
      </c>
      <c r="GL18" s="94">
        <v>92.717584369449412</v>
      </c>
      <c r="GM18" s="100">
        <v>93.917710196779908</v>
      </c>
      <c r="GN18" s="99">
        <v>97.452229299362969</v>
      </c>
      <c r="GO18" s="94">
        <v>92.670157068062863</v>
      </c>
      <c r="GP18" s="94">
        <v>93.854748603351965</v>
      </c>
      <c r="GQ18" s="94">
        <v>95.620437956204285</v>
      </c>
      <c r="GR18" s="94">
        <v>95.13274336283186</v>
      </c>
      <c r="GS18" s="99">
        <v>94.285714285714221</v>
      </c>
      <c r="GT18" s="94">
        <v>96.913580246913639</v>
      </c>
      <c r="GU18" s="94" t="s">
        <v>286</v>
      </c>
      <c r="GV18" s="94" t="s">
        <v>286</v>
      </c>
      <c r="GW18" s="94" t="s">
        <v>286</v>
      </c>
      <c r="GX18" s="99" t="s">
        <v>286</v>
      </c>
      <c r="GY18" s="99" t="s">
        <v>286</v>
      </c>
      <c r="GZ18" s="99" t="s">
        <v>286</v>
      </c>
      <c r="HA18" s="99" t="s">
        <v>286</v>
      </c>
      <c r="HB18" s="99" t="s">
        <v>286</v>
      </c>
      <c r="HC18" s="99" t="s">
        <v>286</v>
      </c>
      <c r="HD18" s="99">
        <v>91.519434628975262</v>
      </c>
      <c r="HE18" s="99">
        <v>94.54887218045107</v>
      </c>
      <c r="HF18" s="99">
        <v>95.80246913580244</v>
      </c>
      <c r="HG18" s="99">
        <v>94.545454545454561</v>
      </c>
      <c r="HH18" s="99">
        <v>95.817490494296592</v>
      </c>
      <c r="HI18" s="99">
        <v>95.665634674922572</v>
      </c>
      <c r="HJ18" s="99">
        <v>80.238500851788814</v>
      </c>
      <c r="HK18" s="99">
        <v>87.523992322456905</v>
      </c>
      <c r="HL18" s="94">
        <v>95.907928388746782</v>
      </c>
      <c r="HM18" s="94">
        <v>74.385964912280699</v>
      </c>
      <c r="HN18" s="94">
        <v>86.749116607773786</v>
      </c>
      <c r="HO18" s="94">
        <v>89.655172413793139</v>
      </c>
      <c r="HP18" s="99">
        <v>74.280575539568403</v>
      </c>
      <c r="HQ18" s="94">
        <v>87.949640287769753</v>
      </c>
      <c r="HR18" s="94">
        <v>94.456289978678086</v>
      </c>
      <c r="HS18" s="94">
        <v>76.063829787234098</v>
      </c>
      <c r="HT18" s="95">
        <v>85.283018867924426</v>
      </c>
      <c r="HU18" s="99">
        <v>93.137254901960773</v>
      </c>
      <c r="HV18" s="93">
        <v>84.684684684684711</v>
      </c>
      <c r="HW18" s="93">
        <v>84.761904761904759</v>
      </c>
      <c r="HX18" s="93">
        <v>94.427244582043357</v>
      </c>
      <c r="HY18" s="93">
        <v>4.6357615894039723</v>
      </c>
      <c r="HZ18" s="93">
        <v>4.7619047619047601</v>
      </c>
      <c r="IA18" s="93">
        <v>1.5228426395939076</v>
      </c>
      <c r="IB18" s="93">
        <v>5.8519793459552467</v>
      </c>
      <c r="IC18" s="93">
        <v>5.0699300699300682</v>
      </c>
      <c r="ID18" s="93">
        <v>2.9177718832891251</v>
      </c>
      <c r="IE18" s="93">
        <v>6.6202090592334484</v>
      </c>
      <c r="IF18" s="93">
        <v>2.8622540250447237</v>
      </c>
      <c r="IG18" s="93">
        <v>2.9473684210526323</v>
      </c>
      <c r="IH18" s="93">
        <v>7.1057192374350073</v>
      </c>
      <c r="II18" s="93">
        <v>2.9684601113172535</v>
      </c>
      <c r="IJ18" s="93">
        <v>3.8740920096852309</v>
      </c>
      <c r="IK18" s="93">
        <v>4.4052863436123371</v>
      </c>
      <c r="IL18" s="93">
        <v>4.3478260869565251</v>
      </c>
      <c r="IM18" s="93">
        <v>5.864197530864196</v>
      </c>
      <c r="IN18" s="93" t="str">
        <f t="shared" si="23"/>
        <v>--</v>
      </c>
      <c r="IO18" s="93" t="str">
        <f t="shared" si="23"/>
        <v>--</v>
      </c>
      <c r="IP18" s="93" t="str">
        <f t="shared" si="23"/>
        <v>--</v>
      </c>
      <c r="IQ18" s="93" t="str">
        <f t="shared" si="23"/>
        <v>--</v>
      </c>
      <c r="IR18" s="93" t="str">
        <f t="shared" si="23"/>
        <v>--</v>
      </c>
      <c r="IS18" s="93" t="str">
        <f t="shared" si="23"/>
        <v>--</v>
      </c>
      <c r="IT18" s="93" t="str">
        <f t="shared" si="23"/>
        <v>--</v>
      </c>
      <c r="IU18" s="93" t="str">
        <f t="shared" si="23"/>
        <v>--</v>
      </c>
      <c r="IV18" s="93" t="str">
        <f t="shared" si="23"/>
        <v>--</v>
      </c>
      <c r="IW18" s="241">
        <v>2149</v>
      </c>
      <c r="IX18" s="242">
        <v>2460</v>
      </c>
      <c r="IY18" s="243">
        <v>599</v>
      </c>
      <c r="IZ18" s="243">
        <v>503</v>
      </c>
      <c r="JA18" s="243">
        <v>465</v>
      </c>
      <c r="JB18" s="243">
        <v>627</v>
      </c>
      <c r="JC18" s="243">
        <v>632</v>
      </c>
      <c r="JD18" s="243">
        <v>554</v>
      </c>
      <c r="JE18" s="243">
        <v>5.8823529411764701</v>
      </c>
      <c r="JF18" s="243">
        <v>3.3797216699801198</v>
      </c>
      <c r="JG18" s="243">
        <v>4.9783549783549796</v>
      </c>
      <c r="JH18" s="243">
        <v>6.5390749601275902</v>
      </c>
      <c r="JI18" s="243">
        <v>5.0955414012738904</v>
      </c>
      <c r="JJ18" s="243">
        <v>5.6159420289855104</v>
      </c>
      <c r="JK18" s="243">
        <v>4.8903878583473901</v>
      </c>
      <c r="JL18" s="243">
        <v>4.2253521126760596</v>
      </c>
      <c r="JM18" s="243">
        <v>3.2397408207343399</v>
      </c>
      <c r="JN18" s="243">
        <v>5.4226475279106801</v>
      </c>
      <c r="JO18" s="243">
        <v>3.8338658146964901</v>
      </c>
      <c r="JP18" s="243">
        <v>2.7075812274368198</v>
      </c>
      <c r="JQ18" s="243">
        <v>95.918367346938695</v>
      </c>
      <c r="JR18" s="243">
        <v>95.4</v>
      </c>
      <c r="JS18" s="243">
        <v>97.821350762527203</v>
      </c>
      <c r="JT18" s="243">
        <v>97.603833865814707</v>
      </c>
      <c r="JU18" s="243">
        <v>97.603833865814707</v>
      </c>
      <c r="JV18" s="243">
        <v>97.623400365630602</v>
      </c>
      <c r="JW18" s="243">
        <v>91.808873720136503</v>
      </c>
      <c r="JX18" s="243">
        <v>92</v>
      </c>
      <c r="JY18" s="243">
        <v>95.196506550218302</v>
      </c>
      <c r="JZ18" s="243">
        <v>95.047923322683701</v>
      </c>
      <c r="KA18" s="243">
        <v>94.719999999999899</v>
      </c>
      <c r="KB18" s="243">
        <v>95.604395604395606</v>
      </c>
      <c r="KC18" s="243">
        <v>96.4163822525597</v>
      </c>
      <c r="KD18" s="243">
        <v>96.793587174348602</v>
      </c>
      <c r="KE18" s="243">
        <v>98.043478260869506</v>
      </c>
      <c r="KF18" s="243">
        <v>96.325878594249204</v>
      </c>
      <c r="KG18" s="243">
        <v>96.639999999999802</v>
      </c>
      <c r="KH18" s="243">
        <v>97.8102189781021</v>
      </c>
      <c r="KI18" s="220">
        <v>582</v>
      </c>
      <c r="KJ18" s="220">
        <v>647</v>
      </c>
      <c r="KK18" s="99" t="str">
        <f t="shared" si="7"/>
        <v>--</v>
      </c>
      <c r="KL18" s="99" t="str">
        <f t="shared" si="7"/>
        <v>--</v>
      </c>
      <c r="KM18" s="220">
        <v>9.0434782608695592</v>
      </c>
      <c r="KN18" s="220">
        <v>14.4186046511628</v>
      </c>
      <c r="KO18" s="220">
        <v>93.274336283185804</v>
      </c>
      <c r="KP18" s="220">
        <v>96.423017107309505</v>
      </c>
      <c r="KQ18" s="220">
        <v>95.070422535211307</v>
      </c>
      <c r="KR18" s="220">
        <v>94.090202177294003</v>
      </c>
      <c r="KS18" s="220">
        <v>88.849557522123902</v>
      </c>
      <c r="KT18" s="220">
        <v>90.668740279937893</v>
      </c>
      <c r="KV18" s="379">
        <v>2462</v>
      </c>
      <c r="KW18" s="380">
        <v>715</v>
      </c>
      <c r="KX18" s="381">
        <v>565</v>
      </c>
      <c r="KY18" s="381">
        <v>623</v>
      </c>
      <c r="KZ18" s="381">
        <v>559</v>
      </c>
      <c r="LA18" s="378" t="str">
        <f t="shared" si="2"/>
        <v>--</v>
      </c>
      <c r="LB18" s="381">
        <v>67.137809187279075</v>
      </c>
      <c r="LC18" s="381">
        <v>69.811320754717016</v>
      </c>
      <c r="LD18" s="381">
        <v>74.886877828054324</v>
      </c>
      <c r="LE18" s="378" t="str">
        <f t="shared" si="3"/>
        <v>--</v>
      </c>
      <c r="LF18" s="381">
        <v>67.200000000000031</v>
      </c>
      <c r="LG18" s="381">
        <v>65.34653465346527</v>
      </c>
      <c r="LH18" s="381">
        <v>64.672897196261673</v>
      </c>
      <c r="LI18" s="378" t="str">
        <f t="shared" si="4"/>
        <v>--</v>
      </c>
      <c r="LJ18" s="381">
        <v>63.410301953818774</v>
      </c>
      <c r="LK18" s="381">
        <v>63.183279742765293</v>
      </c>
      <c r="LL18" s="381">
        <v>66.6666666666667</v>
      </c>
      <c r="LM18" s="380">
        <v>85.405405405405332</v>
      </c>
      <c r="LN18" s="381">
        <v>72.648083623693282</v>
      </c>
      <c r="LO18" s="381">
        <v>69.7959183673469</v>
      </c>
      <c r="LP18" s="381">
        <v>70.796460176991175</v>
      </c>
      <c r="LQ18" s="381">
        <v>86.816720257234735</v>
      </c>
      <c r="LR18" s="381">
        <v>78.009630818619542</v>
      </c>
      <c r="LS18" s="381">
        <v>65.909090909090835</v>
      </c>
      <c r="LT18" s="381">
        <v>66.238532110091739</v>
      </c>
      <c r="LU18" s="381">
        <v>78.518518518518491</v>
      </c>
      <c r="LV18" s="381">
        <v>63.868613138686122</v>
      </c>
      <c r="LW18" s="381">
        <v>66.013071895424858</v>
      </c>
      <c r="LX18" s="381">
        <v>66.003616636528179</v>
      </c>
      <c r="LY18" s="380">
        <v>90.630630630630677</v>
      </c>
      <c r="LZ18" s="381">
        <v>80.381944444444457</v>
      </c>
      <c r="MA18" s="381">
        <v>82.293762575452831</v>
      </c>
      <c r="MB18" s="381">
        <v>85.274725274725412</v>
      </c>
      <c r="MC18" s="381">
        <v>90.23622047244092</v>
      </c>
      <c r="MD18" s="381">
        <v>82.022471910112429</v>
      </c>
      <c r="ME18" s="381">
        <v>84.838709677419345</v>
      </c>
      <c r="MF18" s="381">
        <v>82.181818181818201</v>
      </c>
      <c r="MG18" s="381">
        <v>85.465116279069818</v>
      </c>
      <c r="MH18" s="381">
        <v>77.495462794918353</v>
      </c>
      <c r="MI18" s="381">
        <v>80.487804878048749</v>
      </c>
      <c r="MJ18" s="381">
        <v>80.144404332129994</v>
      </c>
      <c r="MK18" s="380">
        <v>93.562231759656683</v>
      </c>
      <c r="ML18" s="381">
        <v>94.032549728752315</v>
      </c>
      <c r="MM18" s="381">
        <v>96.12277867528276</v>
      </c>
      <c r="MN18" s="381">
        <v>97.132616487455252</v>
      </c>
      <c r="MO18" s="380">
        <v>91.223021582733793</v>
      </c>
      <c r="MP18" s="381">
        <v>91.272727272727252</v>
      </c>
      <c r="MQ18" s="381">
        <v>91.909385113268669</v>
      </c>
      <c r="MR18" s="381">
        <v>92.8186714542191</v>
      </c>
      <c r="MS18" s="380">
        <v>94.492753623188392</v>
      </c>
      <c r="MT18" s="381">
        <v>94.717668488160299</v>
      </c>
      <c r="MU18" s="381">
        <v>97.087378640776691</v>
      </c>
      <c r="MV18" s="381">
        <v>97.307001795332098</v>
      </c>
      <c r="MW18" s="380">
        <v>98.056537102473484</v>
      </c>
      <c r="MX18" s="381">
        <v>98.639455782312837</v>
      </c>
      <c r="MY18" s="381">
        <v>97.394789579158214</v>
      </c>
      <c r="MZ18" s="381">
        <v>98.474945533769016</v>
      </c>
      <c r="NA18" s="381">
        <v>97.663551401869185</v>
      </c>
      <c r="NB18" s="381">
        <v>97.124600638977597</v>
      </c>
      <c r="NC18" s="381">
        <v>97.596153846153797</v>
      </c>
      <c r="ND18" s="381">
        <v>98.357664233576585</v>
      </c>
      <c r="NE18" s="381">
        <v>96.561604584527245</v>
      </c>
      <c r="NF18" s="381">
        <v>96.903460837887181</v>
      </c>
      <c r="NG18" s="381">
        <v>97.082658022690367</v>
      </c>
      <c r="NH18" s="381">
        <v>99.102333931777352</v>
      </c>
    </row>
    <row r="19" spans="1:372" x14ac:dyDescent="0.25">
      <c r="A19" s="93">
        <v>15</v>
      </c>
      <c r="B19" s="93" t="s">
        <v>15</v>
      </c>
      <c r="C19" s="104">
        <v>344</v>
      </c>
      <c r="D19" s="104">
        <v>305</v>
      </c>
      <c r="E19" s="104">
        <v>14</v>
      </c>
      <c r="F19" s="104">
        <v>267</v>
      </c>
      <c r="G19" s="104">
        <v>258</v>
      </c>
      <c r="H19" s="104">
        <v>129</v>
      </c>
      <c r="I19" s="104">
        <v>118</v>
      </c>
      <c r="J19" s="104">
        <v>97</v>
      </c>
      <c r="K19" s="104">
        <v>111</v>
      </c>
      <c r="L19" s="104">
        <v>124</v>
      </c>
      <c r="M19" s="103">
        <v>70</v>
      </c>
      <c r="N19" s="103">
        <v>14</v>
      </c>
      <c r="O19" s="103" t="str">
        <f>"--"</f>
        <v>--</v>
      </c>
      <c r="P19" s="103" t="str">
        <f>"--"</f>
        <v>--</v>
      </c>
      <c r="Q19" s="103">
        <v>115</v>
      </c>
      <c r="R19" s="103">
        <v>79</v>
      </c>
      <c r="S19" s="103">
        <v>73</v>
      </c>
      <c r="T19" s="103">
        <v>92</v>
      </c>
      <c r="U19" s="103">
        <v>105</v>
      </c>
      <c r="V19" s="103">
        <v>61</v>
      </c>
      <c r="W19" s="99">
        <v>80.952380952380949</v>
      </c>
      <c r="X19" s="99">
        <v>62.711864406779668</v>
      </c>
      <c r="Y19" s="99">
        <v>59.793814432989706</v>
      </c>
      <c r="Z19" s="99">
        <v>86.238532110091782</v>
      </c>
      <c r="AA19" s="99">
        <v>69.672131147540995</v>
      </c>
      <c r="AB19" s="99">
        <v>71.428571428571402</v>
      </c>
      <c r="AC19" s="99" t="str">
        <f>"--"</f>
        <v>--</v>
      </c>
      <c r="AD19" s="99" t="s">
        <v>286</v>
      </c>
      <c r="AE19" s="99" t="s">
        <v>286</v>
      </c>
      <c r="AF19" s="99" t="s">
        <v>286</v>
      </c>
      <c r="AG19" s="99">
        <v>79.487179487179475</v>
      </c>
      <c r="AH19" s="99">
        <v>86.111111111111072</v>
      </c>
      <c r="AI19" s="99" t="s">
        <v>286</v>
      </c>
      <c r="AJ19" s="99">
        <v>83.809523809523839</v>
      </c>
      <c r="AK19" s="99">
        <v>71.666666666666657</v>
      </c>
      <c r="AL19" s="99">
        <v>13.178294573643415</v>
      </c>
      <c r="AM19" s="99">
        <v>38.461538461538453</v>
      </c>
      <c r="AN19" s="99">
        <v>41.237113402061873</v>
      </c>
      <c r="AO19" s="99">
        <v>24.770642201834864</v>
      </c>
      <c r="AP19" s="99">
        <v>25.203252032520322</v>
      </c>
      <c r="AQ19" s="99">
        <v>61.428571428571416</v>
      </c>
      <c r="AR19" s="99" t="str">
        <f>"--"</f>
        <v>--</v>
      </c>
      <c r="AS19" s="99" t="s">
        <v>286</v>
      </c>
      <c r="AT19" s="99" t="s">
        <v>286</v>
      </c>
      <c r="AU19" s="99">
        <v>23.008849557522129</v>
      </c>
      <c r="AV19" s="99">
        <v>25.316455696202532</v>
      </c>
      <c r="AW19" s="99">
        <v>42.465753424657549</v>
      </c>
      <c r="AX19" s="102">
        <v>40.449438202247201</v>
      </c>
      <c r="AY19" s="102">
        <v>42.857142857142854</v>
      </c>
      <c r="AZ19" s="102">
        <v>63.934426229508169</v>
      </c>
      <c r="BA19" s="102" t="s">
        <v>286</v>
      </c>
      <c r="BB19" s="99" t="s">
        <v>286</v>
      </c>
      <c r="BC19" s="102" t="s">
        <v>286</v>
      </c>
      <c r="BD19" s="102" t="s">
        <v>286</v>
      </c>
      <c r="BE19" s="102" t="s">
        <v>286</v>
      </c>
      <c r="BF19" s="102" t="s">
        <v>286</v>
      </c>
      <c r="BG19" s="99" t="s">
        <v>286</v>
      </c>
      <c r="BH19" s="94" t="s">
        <v>286</v>
      </c>
      <c r="BI19" s="94" t="s">
        <v>286</v>
      </c>
      <c r="BJ19" s="94">
        <v>18.518518518518508</v>
      </c>
      <c r="BK19" s="94">
        <v>34.177215189873408</v>
      </c>
      <c r="BL19" s="99">
        <v>33.333333333333329</v>
      </c>
      <c r="BM19" s="94">
        <v>24.390243902439021</v>
      </c>
      <c r="BN19" s="93">
        <v>35.294117647058819</v>
      </c>
      <c r="BO19" s="93">
        <v>25.000000000000004</v>
      </c>
      <c r="BP19" s="93">
        <v>4.8780487804878039</v>
      </c>
      <c r="BQ19" s="99">
        <v>9.4827586206896566</v>
      </c>
      <c r="BR19" s="94">
        <v>29.896907216494853</v>
      </c>
      <c r="BS19" s="94">
        <v>4.716981132075472</v>
      </c>
      <c r="BT19" s="94">
        <v>12.711864406779663</v>
      </c>
      <c r="BU19" s="99">
        <v>49.275362318840578</v>
      </c>
      <c r="BV19" s="94" t="str">
        <f>"--"</f>
        <v>--</v>
      </c>
      <c r="BW19" s="94" t="s">
        <v>286</v>
      </c>
      <c r="BX19" s="94" t="s">
        <v>286</v>
      </c>
      <c r="BY19" s="99">
        <v>8.4112149532710276</v>
      </c>
      <c r="BZ19" s="94">
        <v>11.538461538461538</v>
      </c>
      <c r="CA19" s="94">
        <v>36.111111111111114</v>
      </c>
      <c r="CB19" s="94">
        <v>4.5977011494252888</v>
      </c>
      <c r="CC19" s="99">
        <v>13.861386138613861</v>
      </c>
      <c r="CD19" s="94">
        <v>37.5</v>
      </c>
      <c r="CE19" s="94">
        <v>17.460317460317469</v>
      </c>
      <c r="CF19" s="94">
        <v>11.965811965811962</v>
      </c>
      <c r="CG19" s="99">
        <v>16.49484536082473</v>
      </c>
      <c r="CH19" s="94">
        <v>11.926605504587156</v>
      </c>
      <c r="CI19" s="94">
        <v>23.52941176470588</v>
      </c>
      <c r="CJ19" s="94">
        <v>18.571428571428562</v>
      </c>
      <c r="CK19" s="94" t="str">
        <f>"--"</f>
        <v>--</v>
      </c>
      <c r="CL19" s="94" t="s">
        <v>286</v>
      </c>
      <c r="CM19" s="94" t="s">
        <v>286</v>
      </c>
      <c r="CN19" s="94">
        <v>12.499999999999998</v>
      </c>
      <c r="CO19" s="94">
        <v>20.779220779220775</v>
      </c>
      <c r="CP19" s="99">
        <v>24.657534246575342</v>
      </c>
      <c r="CQ19" s="94">
        <v>20.45454545454545</v>
      </c>
      <c r="CR19" s="94">
        <v>20.792079207920789</v>
      </c>
      <c r="CS19" s="93">
        <v>16.393442622950818</v>
      </c>
      <c r="CT19" s="93">
        <v>11.904761904761907</v>
      </c>
      <c r="CU19" s="99">
        <v>12.068965517241381</v>
      </c>
      <c r="CV19" s="94">
        <v>10.416666666666668</v>
      </c>
      <c r="CW19" s="94">
        <v>14.814814814814822</v>
      </c>
      <c r="CX19" s="93">
        <v>15.126050420168067</v>
      </c>
      <c r="CY19" s="93">
        <v>4.3478260869565206</v>
      </c>
      <c r="CZ19" s="99" t="str">
        <f>"--"</f>
        <v>--</v>
      </c>
      <c r="DA19" s="94" t="s">
        <v>286</v>
      </c>
      <c r="DB19" s="94" t="s">
        <v>286</v>
      </c>
      <c r="DC19" s="93">
        <v>10.714285714285715</v>
      </c>
      <c r="DD19" s="93">
        <v>5.4054054054054061</v>
      </c>
      <c r="DE19" s="99">
        <v>5.5555555555555562</v>
      </c>
      <c r="DF19" s="94">
        <v>11.235955056179778</v>
      </c>
      <c r="DG19" s="94">
        <v>11.881188118811886</v>
      </c>
      <c r="DH19" s="93">
        <v>8.7719298245614024</v>
      </c>
      <c r="DI19" s="93">
        <v>45.161290322580662</v>
      </c>
      <c r="DJ19" s="99">
        <v>41.025641025641022</v>
      </c>
      <c r="DK19" s="94">
        <v>36.082474226804116</v>
      </c>
      <c r="DL19" s="94">
        <v>42.056074766355131</v>
      </c>
      <c r="DM19" s="94">
        <v>38.842975206611598</v>
      </c>
      <c r="DN19" s="94" t="str">
        <f>"--"</f>
        <v>--</v>
      </c>
      <c r="DO19" s="99" t="s">
        <v>286</v>
      </c>
      <c r="DP19" s="94" t="s">
        <v>286</v>
      </c>
      <c r="DQ19" s="94" t="s">
        <v>286</v>
      </c>
      <c r="DR19" s="94">
        <v>36.283185840707958</v>
      </c>
      <c r="DS19" s="94">
        <v>40</v>
      </c>
      <c r="DT19" s="99">
        <v>52.112676056338024</v>
      </c>
      <c r="DU19" s="101">
        <v>35.955056179775291</v>
      </c>
      <c r="DV19" s="101">
        <v>34.653465346534666</v>
      </c>
      <c r="DW19" s="93">
        <v>44.067796610169495</v>
      </c>
      <c r="DX19" s="101" t="s">
        <v>286</v>
      </c>
      <c r="DY19" s="99" t="s">
        <v>286</v>
      </c>
      <c r="DZ19" s="99" t="s">
        <v>286</v>
      </c>
      <c r="EA19" s="99" t="s">
        <v>286</v>
      </c>
      <c r="EB19" s="99" t="s">
        <v>286</v>
      </c>
      <c r="EC19" s="99" t="s">
        <v>286</v>
      </c>
      <c r="ED19" s="99" t="s">
        <v>286</v>
      </c>
      <c r="EE19" s="99" t="s">
        <v>286</v>
      </c>
      <c r="EF19" s="99" t="s">
        <v>286</v>
      </c>
      <c r="EG19" s="99">
        <v>7.9646017699115053</v>
      </c>
      <c r="EH19" s="99">
        <v>6.329113924050632</v>
      </c>
      <c r="EI19" s="99">
        <v>2.7397260273972601</v>
      </c>
      <c r="EJ19" s="99">
        <v>6.521739130434784</v>
      </c>
      <c r="EK19" s="99">
        <v>2.8571428571428563</v>
      </c>
      <c r="EL19" s="94">
        <v>3.2786885245901631</v>
      </c>
      <c r="EM19" s="94">
        <v>70.085470085470078</v>
      </c>
      <c r="EN19" s="94">
        <v>38.983050847457626</v>
      </c>
      <c r="EO19" s="94">
        <v>51.546391752577335</v>
      </c>
      <c r="EP19" s="99">
        <v>63.207547169811299</v>
      </c>
      <c r="EQ19" s="94">
        <v>41.666666666666679</v>
      </c>
      <c r="ER19" s="94">
        <v>41.428571428571423</v>
      </c>
      <c r="ES19" s="94" t="str">
        <f>"--"</f>
        <v>--</v>
      </c>
      <c r="ET19" s="94" t="s">
        <v>286</v>
      </c>
      <c r="EU19" s="99" t="s">
        <v>286</v>
      </c>
      <c r="EV19" s="94">
        <v>73.148148148148195</v>
      </c>
      <c r="EW19" s="94">
        <v>45.454545454545453</v>
      </c>
      <c r="EX19" s="94">
        <v>47.222222222222236</v>
      </c>
      <c r="EY19" s="94">
        <v>51.851851851851862</v>
      </c>
      <c r="EZ19" s="99">
        <v>28.712871287128728</v>
      </c>
      <c r="FA19" s="94">
        <v>42.62295081967212</v>
      </c>
      <c r="FB19" s="94">
        <v>87.500000000000014</v>
      </c>
      <c r="FC19" s="94">
        <v>61.86440677966106</v>
      </c>
      <c r="FD19" s="94">
        <v>70.103092783505176</v>
      </c>
      <c r="FE19" s="99">
        <v>89.908256880733944</v>
      </c>
      <c r="FF19" s="94">
        <v>67.21311475409837</v>
      </c>
      <c r="FG19" s="94">
        <v>65.714285714285694</v>
      </c>
      <c r="FH19" s="94" t="str">
        <f>"--"</f>
        <v>--</v>
      </c>
      <c r="FI19" s="94" t="s">
        <v>286</v>
      </c>
      <c r="FJ19" s="99" t="s">
        <v>286</v>
      </c>
      <c r="FK19" s="94">
        <v>88.888888888888886</v>
      </c>
      <c r="FL19" s="94">
        <v>71.794871794871781</v>
      </c>
      <c r="FM19" s="94">
        <v>73.239436619718319</v>
      </c>
      <c r="FN19" s="94">
        <v>81.609195402298866</v>
      </c>
      <c r="FO19" s="99">
        <v>56.310679611650485</v>
      </c>
      <c r="FP19" s="94">
        <v>63.934426229508205</v>
      </c>
      <c r="FQ19" s="94">
        <v>94.48818897637797</v>
      </c>
      <c r="FR19" s="94">
        <v>92.372881355932208</v>
      </c>
      <c r="FS19" s="94">
        <v>97.9381443298969</v>
      </c>
      <c r="FT19" s="99">
        <v>88.8888888888889</v>
      </c>
      <c r="FU19" s="94">
        <v>95.081967213114766</v>
      </c>
      <c r="FV19" s="94">
        <v>98.571428571428569</v>
      </c>
      <c r="FW19" s="94" t="str">
        <f>"--"</f>
        <v>--</v>
      </c>
      <c r="FX19" s="94" t="s">
        <v>286</v>
      </c>
      <c r="FY19" s="99" t="s">
        <v>286</v>
      </c>
      <c r="FZ19" s="94">
        <v>91.071428571428612</v>
      </c>
      <c r="GA19" s="94">
        <v>93.670886075949369</v>
      </c>
      <c r="GB19" s="94">
        <v>95.890410958904098</v>
      </c>
      <c r="GC19" s="94">
        <v>96.6666666666667</v>
      </c>
      <c r="GD19" s="99">
        <v>94.174757281553397</v>
      </c>
      <c r="GE19" s="94">
        <v>93.442622950819683</v>
      </c>
      <c r="GF19" s="94">
        <v>94.444444444444443</v>
      </c>
      <c r="GG19" s="94">
        <v>89.830508474576291</v>
      </c>
      <c r="GH19" s="94">
        <v>95.876288659793829</v>
      </c>
      <c r="GI19" s="99">
        <v>91.588785046728972</v>
      </c>
      <c r="GJ19" s="94">
        <v>91.666666666666671</v>
      </c>
      <c r="GK19" s="94">
        <v>98.571428571428569</v>
      </c>
      <c r="GL19" s="94" t="str">
        <f>"--"</f>
        <v>--</v>
      </c>
      <c r="GM19" s="100" t="s">
        <v>286</v>
      </c>
      <c r="GN19" s="99" t="s">
        <v>286</v>
      </c>
      <c r="GO19" s="94">
        <v>90.990990990991008</v>
      </c>
      <c r="GP19" s="94">
        <v>91.139240506329159</v>
      </c>
      <c r="GQ19" s="94">
        <v>95.890410958904127</v>
      </c>
      <c r="GR19" s="94">
        <v>93.47826086956519</v>
      </c>
      <c r="GS19" s="99">
        <v>82.524271844660234</v>
      </c>
      <c r="GT19" s="94">
        <v>88.524590163934462</v>
      </c>
      <c r="GU19" s="94" t="s">
        <v>286</v>
      </c>
      <c r="GV19" s="94" t="s">
        <v>286</v>
      </c>
      <c r="GW19" s="94" t="s">
        <v>286</v>
      </c>
      <c r="GX19" s="99" t="s">
        <v>286</v>
      </c>
      <c r="GY19" s="99" t="s">
        <v>286</v>
      </c>
      <c r="GZ19" s="99" t="s">
        <v>286</v>
      </c>
      <c r="HA19" s="99" t="s">
        <v>286</v>
      </c>
      <c r="HB19" s="99" t="s">
        <v>286</v>
      </c>
      <c r="HC19" s="99" t="s">
        <v>286</v>
      </c>
      <c r="HD19" s="99">
        <v>88.181818181818187</v>
      </c>
      <c r="HE19" s="99">
        <v>96.15384615384616</v>
      </c>
      <c r="HF19" s="99">
        <v>98.6111111111111</v>
      </c>
      <c r="HG19" s="99">
        <v>94.382022471910091</v>
      </c>
      <c r="HH19" s="99">
        <v>95.049504950495049</v>
      </c>
      <c r="HI19" s="99">
        <v>96.666666666666686</v>
      </c>
      <c r="HJ19" s="99">
        <v>76.800000000000011</v>
      </c>
      <c r="HK19" s="99">
        <v>81.034482758620697</v>
      </c>
      <c r="HL19" s="94">
        <v>91.75257731958763</v>
      </c>
      <c r="HM19" s="94">
        <v>71.287128712871265</v>
      </c>
      <c r="HN19" s="94">
        <v>72.727272727272776</v>
      </c>
      <c r="HO19" s="94">
        <v>84.285714285714306</v>
      </c>
      <c r="HP19" s="99" t="str">
        <f>"--"</f>
        <v>--</v>
      </c>
      <c r="HQ19" s="94" t="s">
        <v>286</v>
      </c>
      <c r="HR19" s="94" t="s">
        <v>286</v>
      </c>
      <c r="HS19" s="94">
        <v>64.220183486238511</v>
      </c>
      <c r="HT19" s="95">
        <v>74.683544303797447</v>
      </c>
      <c r="HU19" s="99">
        <v>90.277777777777771</v>
      </c>
      <c r="HV19" s="93">
        <v>75.555555555555557</v>
      </c>
      <c r="HW19" s="93">
        <v>85.294117647058798</v>
      </c>
      <c r="HX19" s="93">
        <v>80.327868852459019</v>
      </c>
      <c r="HY19" s="93">
        <v>4.6874999999999991</v>
      </c>
      <c r="HZ19" s="93">
        <v>10.16949152542373</v>
      </c>
      <c r="IA19" s="93">
        <v>1.0309278350515463</v>
      </c>
      <c r="IB19" s="93">
        <v>7.3394495412843996</v>
      </c>
      <c r="IC19" s="93">
        <v>4.918032786885246</v>
      </c>
      <c r="ID19" s="93">
        <v>1.4285714285714284</v>
      </c>
      <c r="IE19" s="93" t="str">
        <f>"--"</f>
        <v>--</v>
      </c>
      <c r="IF19" s="93" t="s">
        <v>286</v>
      </c>
      <c r="IG19" s="93" t="s">
        <v>286</v>
      </c>
      <c r="IH19" s="93">
        <v>6.1946902654867282</v>
      </c>
      <c r="II19" s="93">
        <v>1.2820512820512819</v>
      </c>
      <c r="IJ19" s="93">
        <v>5.4794520547945202</v>
      </c>
      <c r="IK19" s="93">
        <v>7.6923076923076934</v>
      </c>
      <c r="IL19" s="93">
        <v>8.6538461538461533</v>
      </c>
      <c r="IM19" s="93">
        <v>6.6666666666666661</v>
      </c>
      <c r="IN19" s="93" t="str">
        <f t="shared" si="23"/>
        <v>--</v>
      </c>
      <c r="IO19" s="93" t="str">
        <f t="shared" si="23"/>
        <v>--</v>
      </c>
      <c r="IP19" s="93" t="str">
        <f t="shared" si="23"/>
        <v>--</v>
      </c>
      <c r="IQ19" s="93" t="str">
        <f t="shared" si="23"/>
        <v>--</v>
      </c>
      <c r="IR19" s="93" t="str">
        <f t="shared" si="23"/>
        <v>--</v>
      </c>
      <c r="IS19" s="93" t="str">
        <f t="shared" si="23"/>
        <v>--</v>
      </c>
      <c r="IT19" s="93" t="str">
        <f t="shared" si="23"/>
        <v>--</v>
      </c>
      <c r="IU19" s="93" t="str">
        <f t="shared" si="23"/>
        <v>--</v>
      </c>
      <c r="IV19" s="93" t="str">
        <f t="shared" si="23"/>
        <v>--</v>
      </c>
      <c r="IW19" s="241">
        <v>337</v>
      </c>
      <c r="IX19" s="242">
        <v>368</v>
      </c>
      <c r="IY19" s="243">
        <v>92</v>
      </c>
      <c r="IZ19" s="243">
        <v>94</v>
      </c>
      <c r="JA19" s="243">
        <v>70</v>
      </c>
      <c r="JB19" s="243">
        <v>84</v>
      </c>
      <c r="JC19" s="243">
        <v>107</v>
      </c>
      <c r="JD19" s="243">
        <v>71</v>
      </c>
      <c r="JE19" s="243">
        <v>13.1868131868132</v>
      </c>
      <c r="JF19" s="243">
        <v>10.752688172042999</v>
      </c>
      <c r="JG19" s="243">
        <v>21.428571428571399</v>
      </c>
      <c r="JH19" s="243">
        <v>13.0952380952381</v>
      </c>
      <c r="JI19" s="243">
        <v>20.5607476635514</v>
      </c>
      <c r="JJ19" s="243">
        <v>25.714285714285701</v>
      </c>
      <c r="JK19" s="243">
        <v>5.4945054945054999</v>
      </c>
      <c r="JL19" s="243">
        <v>7.4468085106383004</v>
      </c>
      <c r="JM19" s="243">
        <v>5.7142857142857197</v>
      </c>
      <c r="JN19" s="243">
        <v>3.5714285714285698</v>
      </c>
      <c r="JO19" s="243">
        <v>14.018691588785</v>
      </c>
      <c r="JP19" s="243">
        <v>4.28571428571429</v>
      </c>
      <c r="JQ19" s="243">
        <v>94.565217391304401</v>
      </c>
      <c r="JR19" s="243">
        <v>95.6989247311828</v>
      </c>
      <c r="JS19" s="243">
        <v>95.714285714285694</v>
      </c>
      <c r="JT19" s="243">
        <v>96.385542168674704</v>
      </c>
      <c r="JU19" s="243">
        <v>91.588785046728901</v>
      </c>
      <c r="JV19" s="243">
        <v>97.101449275362299</v>
      </c>
      <c r="JW19" s="243">
        <v>93.478260869565204</v>
      </c>
      <c r="JX19" s="243">
        <v>91.397849462365599</v>
      </c>
      <c r="JY19" s="243">
        <v>92.857142857142904</v>
      </c>
      <c r="JZ19" s="243">
        <v>95.180722891566305</v>
      </c>
      <c r="KA19" s="243">
        <v>85.046728971962594</v>
      </c>
      <c r="KB19" s="243">
        <v>95.652173913043498</v>
      </c>
      <c r="KC19" s="243">
        <v>94.565217391304401</v>
      </c>
      <c r="KD19" s="243">
        <v>92.473118279569903</v>
      </c>
      <c r="KE19" s="243">
        <v>94.285714285714306</v>
      </c>
      <c r="KF19" s="243">
        <v>92.771084337349393</v>
      </c>
      <c r="KG19" s="243">
        <v>99.065420560747697</v>
      </c>
      <c r="KH19" s="243">
        <v>94.202898550724697</v>
      </c>
      <c r="KI19" s="220">
        <v>81</v>
      </c>
      <c r="KJ19" s="220">
        <v>106</v>
      </c>
      <c r="KK19" s="99" t="str">
        <f t="shared" si="7"/>
        <v>--</v>
      </c>
      <c r="KL19" s="99" t="str">
        <f t="shared" si="7"/>
        <v>--</v>
      </c>
      <c r="KM19" s="220">
        <v>4.9382716049382704</v>
      </c>
      <c r="KN19" s="220">
        <v>11.4285714285714</v>
      </c>
      <c r="KO19" s="220">
        <v>91.139240506329102</v>
      </c>
      <c r="KP19" s="220">
        <v>90.476190476190496</v>
      </c>
      <c r="KQ19" s="220">
        <v>92.5</v>
      </c>
      <c r="KR19" s="220">
        <v>90.476190476190496</v>
      </c>
      <c r="KS19" s="220">
        <v>88.75</v>
      </c>
      <c r="KT19" s="220">
        <v>89.215686274509807</v>
      </c>
      <c r="KV19" s="395" t="str">
        <f>"--"</f>
        <v>--</v>
      </c>
      <c r="KW19" s="395" t="str">
        <f t="shared" ref="KW19:KZ19" si="27">"--"</f>
        <v>--</v>
      </c>
      <c r="KX19" s="395" t="str">
        <f t="shared" si="27"/>
        <v>--</v>
      </c>
      <c r="KY19" s="395" t="str">
        <f t="shared" si="27"/>
        <v>--</v>
      </c>
      <c r="KZ19" s="395" t="str">
        <f t="shared" si="27"/>
        <v>--</v>
      </c>
      <c r="LA19" s="378" t="str">
        <f t="shared" si="2"/>
        <v>--</v>
      </c>
      <c r="LB19" s="381">
        <v>46.153846153846153</v>
      </c>
      <c r="LC19" s="381">
        <v>54.347826086956516</v>
      </c>
      <c r="LD19" s="381">
        <v>44.927536231884062</v>
      </c>
      <c r="LE19" s="378" t="str">
        <f t="shared" si="3"/>
        <v>--</v>
      </c>
      <c r="LF19" s="381">
        <v>50.602409638554214</v>
      </c>
      <c r="LG19" s="381">
        <v>42.990654205607477</v>
      </c>
      <c r="LH19" s="381">
        <v>47.887323943661976</v>
      </c>
      <c r="LI19" s="378" t="str">
        <f t="shared" si="4"/>
        <v>--</v>
      </c>
      <c r="LJ19" s="395" t="str">
        <f t="shared" si="4"/>
        <v>--</v>
      </c>
      <c r="LK19" s="395" t="str">
        <f t="shared" si="4"/>
        <v>--</v>
      </c>
      <c r="LL19" s="395" t="str">
        <f t="shared" si="4"/>
        <v>--</v>
      </c>
      <c r="LM19" s="380">
        <v>86.075949367088626</v>
      </c>
      <c r="LN19" s="381">
        <v>70.652173913043526</v>
      </c>
      <c r="LO19" s="381">
        <v>60.439560439560445</v>
      </c>
      <c r="LP19" s="381">
        <v>64.70588235294116</v>
      </c>
      <c r="LQ19" s="381">
        <v>85.436893203883528</v>
      </c>
      <c r="LR19" s="381">
        <v>83.950617283950592</v>
      </c>
      <c r="LS19" s="381">
        <v>62.616822429906549</v>
      </c>
      <c r="LT19" s="381">
        <v>72.463768115942017</v>
      </c>
      <c r="LU19" s="395" t="str">
        <f t="shared" ref="LU19:LX19" si="28">"--"</f>
        <v>--</v>
      </c>
      <c r="LV19" s="395" t="str">
        <f t="shared" si="28"/>
        <v>--</v>
      </c>
      <c r="LW19" s="395" t="str">
        <f t="shared" si="28"/>
        <v>--</v>
      </c>
      <c r="LX19" s="395" t="str">
        <f t="shared" si="28"/>
        <v>--</v>
      </c>
      <c r="LY19" s="380">
        <v>83.333333333333343</v>
      </c>
      <c r="LZ19" s="381">
        <v>74.725274725274744</v>
      </c>
      <c r="MA19" s="381">
        <v>73.626373626373649</v>
      </c>
      <c r="MB19" s="381">
        <v>69.565217391304358</v>
      </c>
      <c r="MC19" s="381">
        <v>80.392156862745125</v>
      </c>
      <c r="MD19" s="381">
        <v>79.518072289156592</v>
      </c>
      <c r="ME19" s="381">
        <v>77.570093457943941</v>
      </c>
      <c r="MF19" s="381">
        <v>76.470588235294116</v>
      </c>
      <c r="MG19" s="395" t="str">
        <f t="shared" ref="MG19:MV19" si="29">"--"</f>
        <v>--</v>
      </c>
      <c r="MH19" s="395" t="str">
        <f t="shared" si="29"/>
        <v>--</v>
      </c>
      <c r="MI19" s="395" t="str">
        <f t="shared" si="29"/>
        <v>--</v>
      </c>
      <c r="MJ19" s="395" t="str">
        <f t="shared" si="29"/>
        <v>--</v>
      </c>
      <c r="MK19" s="395" t="str">
        <f t="shared" si="29"/>
        <v>--</v>
      </c>
      <c r="ML19" s="395" t="str">
        <f t="shared" si="29"/>
        <v>--</v>
      </c>
      <c r="MM19" s="395" t="str">
        <f t="shared" si="29"/>
        <v>--</v>
      </c>
      <c r="MN19" s="395" t="str">
        <f t="shared" si="29"/>
        <v>--</v>
      </c>
      <c r="MO19" s="395" t="str">
        <f t="shared" si="29"/>
        <v>--</v>
      </c>
      <c r="MP19" s="395" t="str">
        <f t="shared" si="29"/>
        <v>--</v>
      </c>
      <c r="MQ19" s="395" t="str">
        <f t="shared" si="29"/>
        <v>--</v>
      </c>
      <c r="MR19" s="395" t="str">
        <f t="shared" si="29"/>
        <v>--</v>
      </c>
      <c r="MS19" s="395" t="str">
        <f t="shared" si="29"/>
        <v>--</v>
      </c>
      <c r="MT19" s="395" t="str">
        <f t="shared" si="29"/>
        <v>--</v>
      </c>
      <c r="MU19" s="395" t="str">
        <f t="shared" si="29"/>
        <v>--</v>
      </c>
      <c r="MV19" s="395" t="str">
        <f t="shared" si="29"/>
        <v>--</v>
      </c>
      <c r="MW19" s="380">
        <v>98.73417721518986</v>
      </c>
      <c r="MX19" s="381">
        <v>97.826086956521721</v>
      </c>
      <c r="MY19" s="381">
        <v>95.698924731182814</v>
      </c>
      <c r="MZ19" s="381">
        <v>100</v>
      </c>
      <c r="NA19" s="381">
        <v>97.169811320754732</v>
      </c>
      <c r="NB19" s="381">
        <v>97.590361445783145</v>
      </c>
      <c r="NC19" s="381">
        <v>99.065420560747668</v>
      </c>
      <c r="ND19" s="381">
        <v>97.101449275362341</v>
      </c>
      <c r="NE19" s="395" t="str">
        <f t="shared" ref="NE19:NH19" si="30">"--"</f>
        <v>--</v>
      </c>
      <c r="NF19" s="395" t="str">
        <f t="shared" si="30"/>
        <v>--</v>
      </c>
      <c r="NG19" s="395" t="str">
        <f t="shared" si="30"/>
        <v>--</v>
      </c>
      <c r="NH19" s="395" t="str">
        <f t="shared" si="30"/>
        <v>--</v>
      </c>
    </row>
    <row r="20" spans="1:372" x14ac:dyDescent="0.25">
      <c r="A20" s="93">
        <v>16</v>
      </c>
      <c r="B20" s="93" t="s">
        <v>16</v>
      </c>
      <c r="C20" s="104">
        <v>125</v>
      </c>
      <c r="D20" s="104">
        <v>115</v>
      </c>
      <c r="E20" s="104">
        <v>127</v>
      </c>
      <c r="F20" s="104">
        <v>132</v>
      </c>
      <c r="G20" s="104">
        <v>127</v>
      </c>
      <c r="H20" s="104">
        <v>45</v>
      </c>
      <c r="I20" s="104">
        <v>51</v>
      </c>
      <c r="J20" s="104">
        <v>29</v>
      </c>
      <c r="K20" s="104">
        <v>45</v>
      </c>
      <c r="L20" s="104">
        <v>37</v>
      </c>
      <c r="M20" s="103">
        <v>33</v>
      </c>
      <c r="N20" s="103">
        <v>50</v>
      </c>
      <c r="O20" s="103">
        <v>50</v>
      </c>
      <c r="P20" s="103">
        <v>27</v>
      </c>
      <c r="Q20" s="103">
        <v>45</v>
      </c>
      <c r="R20" s="103">
        <v>53</v>
      </c>
      <c r="S20" s="103">
        <v>34</v>
      </c>
      <c r="T20" s="103">
        <v>27</v>
      </c>
      <c r="U20" s="103">
        <v>53</v>
      </c>
      <c r="V20" s="103">
        <v>47</v>
      </c>
      <c r="W20" s="99">
        <v>79.545454545454547</v>
      </c>
      <c r="X20" s="99">
        <v>87.999999999999986</v>
      </c>
      <c r="Y20" s="99">
        <v>82.142857142857139</v>
      </c>
      <c r="Z20" s="99">
        <v>75.555555555555571</v>
      </c>
      <c r="AA20" s="99">
        <v>91.666666666666657</v>
      </c>
      <c r="AB20" s="99">
        <v>87.878787878787875</v>
      </c>
      <c r="AC20" s="99">
        <v>76.000000000000014</v>
      </c>
      <c r="AD20" s="99">
        <v>78.000000000000028</v>
      </c>
      <c r="AE20" s="99">
        <v>96.296296296296305</v>
      </c>
      <c r="AF20" s="99" t="s">
        <v>286</v>
      </c>
      <c r="AG20" s="99">
        <v>88.235294117647072</v>
      </c>
      <c r="AH20" s="99">
        <v>79.41176470588232</v>
      </c>
      <c r="AI20" s="99" t="s">
        <v>286</v>
      </c>
      <c r="AJ20" s="99">
        <v>90.384615384615401</v>
      </c>
      <c r="AK20" s="99">
        <v>71.739130434782609</v>
      </c>
      <c r="AL20" s="99">
        <v>24.999999999999996</v>
      </c>
      <c r="AM20" s="99">
        <v>28.000000000000004</v>
      </c>
      <c r="AN20" s="99">
        <v>51.724137931034484</v>
      </c>
      <c r="AO20" s="99">
        <v>28.888888888888889</v>
      </c>
      <c r="AP20" s="99">
        <v>24.324324324324316</v>
      </c>
      <c r="AQ20" s="99">
        <v>75.757575757575751</v>
      </c>
      <c r="AR20" s="99">
        <v>24.000000000000004</v>
      </c>
      <c r="AS20" s="99">
        <v>16</v>
      </c>
      <c r="AT20" s="99">
        <v>22.222222222222221</v>
      </c>
      <c r="AU20" s="99">
        <v>18.181818181818176</v>
      </c>
      <c r="AV20" s="99">
        <v>41.509433962264154</v>
      </c>
      <c r="AW20" s="99">
        <v>51.515151515151516</v>
      </c>
      <c r="AX20" s="102">
        <v>22.222222222222225</v>
      </c>
      <c r="AY20" s="102">
        <v>18.867924528301891</v>
      </c>
      <c r="AZ20" s="102">
        <v>47.826086956521749</v>
      </c>
      <c r="BA20" s="102" t="s">
        <v>286</v>
      </c>
      <c r="BB20" s="99" t="s">
        <v>286</v>
      </c>
      <c r="BC20" s="102" t="s">
        <v>286</v>
      </c>
      <c r="BD20" s="102" t="s">
        <v>286</v>
      </c>
      <c r="BE20" s="102" t="s">
        <v>286</v>
      </c>
      <c r="BF20" s="102" t="s">
        <v>286</v>
      </c>
      <c r="BG20" s="99" t="s">
        <v>286</v>
      </c>
      <c r="BH20" s="94" t="s">
        <v>286</v>
      </c>
      <c r="BI20" s="94" t="s">
        <v>286</v>
      </c>
      <c r="BJ20" s="94">
        <v>39.999999999999993</v>
      </c>
      <c r="BK20" s="94">
        <v>23.07692307692307</v>
      </c>
      <c r="BL20" s="99">
        <v>18.750000000000004</v>
      </c>
      <c r="BM20" s="94">
        <v>40</v>
      </c>
      <c r="BN20" s="93">
        <v>24.489795918367349</v>
      </c>
      <c r="BO20" s="93">
        <v>15.217391304347824</v>
      </c>
      <c r="BP20" s="93">
        <v>7.3170731707317058</v>
      </c>
      <c r="BQ20" s="99">
        <v>7.8431372549019605</v>
      </c>
      <c r="BR20" s="94">
        <v>22.222222222222218</v>
      </c>
      <c r="BS20" s="94">
        <v>11.111111111111109</v>
      </c>
      <c r="BT20" s="94">
        <v>8.571428571428573</v>
      </c>
      <c r="BU20" s="99">
        <v>29.032258064516128</v>
      </c>
      <c r="BV20" s="94">
        <v>2.0408163265306123</v>
      </c>
      <c r="BW20" s="94">
        <v>14.583333333333332</v>
      </c>
      <c r="BX20" s="94">
        <v>28</v>
      </c>
      <c r="BY20" s="99">
        <v>2.2222222222222219</v>
      </c>
      <c r="BZ20" s="94">
        <v>13.207547169811319</v>
      </c>
      <c r="CA20" s="94">
        <v>41.17647058823529</v>
      </c>
      <c r="CB20" s="94">
        <v>3.9999999999999996</v>
      </c>
      <c r="CC20" s="99">
        <v>8.5106382978723403</v>
      </c>
      <c r="CD20" s="94">
        <v>41.304347826086953</v>
      </c>
      <c r="CE20" s="94">
        <v>20.930232558139537</v>
      </c>
      <c r="CF20" s="94">
        <v>19.607843137254903</v>
      </c>
      <c r="CG20" s="99">
        <v>46.428571428571423</v>
      </c>
      <c r="CH20" s="94">
        <v>15.555555555555561</v>
      </c>
      <c r="CI20" s="94">
        <v>27.027027027027028</v>
      </c>
      <c r="CJ20" s="94">
        <v>27.272727272727273</v>
      </c>
      <c r="CK20" s="94">
        <v>16</v>
      </c>
      <c r="CL20" s="94">
        <v>15.999999999999996</v>
      </c>
      <c r="CM20" s="94">
        <v>30.76923076923077</v>
      </c>
      <c r="CN20" s="94">
        <v>15.55555555555555</v>
      </c>
      <c r="CO20" s="94">
        <v>22.641509433962266</v>
      </c>
      <c r="CP20" s="99">
        <v>18.181818181818187</v>
      </c>
      <c r="CQ20" s="94">
        <v>19.23076923076923</v>
      </c>
      <c r="CR20" s="94">
        <v>19.607843137254903</v>
      </c>
      <c r="CS20" s="93">
        <v>13.043478260869566</v>
      </c>
      <c r="CT20" s="93">
        <v>14.285714285714285</v>
      </c>
      <c r="CU20" s="99">
        <v>10</v>
      </c>
      <c r="CV20" s="94">
        <v>7.4074074074074066</v>
      </c>
      <c r="CW20" s="94">
        <v>16.279069767441861</v>
      </c>
      <c r="CX20" s="93">
        <v>28.571428571428569</v>
      </c>
      <c r="CY20" s="93">
        <v>15.625</v>
      </c>
      <c r="CZ20" s="99">
        <v>8</v>
      </c>
      <c r="DA20" s="94">
        <v>18.75</v>
      </c>
      <c r="DB20" s="94">
        <v>15.384615384615385</v>
      </c>
      <c r="DC20" s="93">
        <v>25.581395348837198</v>
      </c>
      <c r="DD20" s="93">
        <v>24.528301886792452</v>
      </c>
      <c r="DE20" s="99">
        <v>3.0303030303030303</v>
      </c>
      <c r="DF20" s="94">
        <v>19.230769230769234</v>
      </c>
      <c r="DG20" s="94">
        <v>20.833333333333336</v>
      </c>
      <c r="DH20" s="93">
        <v>13.043478260869565</v>
      </c>
      <c r="DI20" s="93">
        <v>34.883720930232556</v>
      </c>
      <c r="DJ20" s="99">
        <v>43.13725490196078</v>
      </c>
      <c r="DK20" s="94">
        <v>28.571428571428569</v>
      </c>
      <c r="DL20" s="94">
        <v>35.555555555555543</v>
      </c>
      <c r="DM20" s="94">
        <v>41.666666666666664</v>
      </c>
      <c r="DN20" s="94">
        <v>53.124999999999993</v>
      </c>
      <c r="DO20" s="99">
        <v>62.500000000000021</v>
      </c>
      <c r="DP20" s="94">
        <v>34.693877551020407</v>
      </c>
      <c r="DQ20" s="94">
        <v>46.153846153846153</v>
      </c>
      <c r="DR20" s="94">
        <v>31.111111111111114</v>
      </c>
      <c r="DS20" s="94">
        <v>66.037735849056602</v>
      </c>
      <c r="DT20" s="99">
        <v>39.393939393939398</v>
      </c>
      <c r="DU20" s="101">
        <v>49.999999999999993</v>
      </c>
      <c r="DV20" s="101">
        <v>32</v>
      </c>
      <c r="DW20" s="93">
        <v>46.808510638297868</v>
      </c>
      <c r="DX20" s="101" t="s">
        <v>286</v>
      </c>
      <c r="DY20" s="99" t="s">
        <v>286</v>
      </c>
      <c r="DZ20" s="99" t="s">
        <v>286</v>
      </c>
      <c r="EA20" s="99" t="s">
        <v>286</v>
      </c>
      <c r="EB20" s="99" t="s">
        <v>286</v>
      </c>
      <c r="EC20" s="99" t="s">
        <v>286</v>
      </c>
      <c r="ED20" s="99" t="s">
        <v>286</v>
      </c>
      <c r="EE20" s="99" t="s">
        <v>286</v>
      </c>
      <c r="EF20" s="99" t="s">
        <v>286</v>
      </c>
      <c r="EG20" s="99">
        <v>2.2727272727272729</v>
      </c>
      <c r="EH20" s="99">
        <v>7.5471698113207539</v>
      </c>
      <c r="EI20" s="99">
        <v>0</v>
      </c>
      <c r="EJ20" s="99">
        <v>11.111111111111111</v>
      </c>
      <c r="EK20" s="99">
        <v>0</v>
      </c>
      <c r="EL20" s="94">
        <v>8.5106382978723403</v>
      </c>
      <c r="EM20" s="94">
        <v>43.181818181818166</v>
      </c>
      <c r="EN20" s="94">
        <v>18</v>
      </c>
      <c r="EO20" s="94">
        <v>60.714285714285715</v>
      </c>
      <c r="EP20" s="99">
        <v>36.363636363636367</v>
      </c>
      <c r="EQ20" s="94">
        <v>30.555555555555564</v>
      </c>
      <c r="ER20" s="94">
        <v>33.333333333333336</v>
      </c>
      <c r="ES20" s="94">
        <v>40.816326530612251</v>
      </c>
      <c r="ET20" s="94">
        <v>18.75</v>
      </c>
      <c r="EU20" s="99">
        <v>62.962962962962962</v>
      </c>
      <c r="EV20" s="94">
        <v>64.444444444444457</v>
      </c>
      <c r="EW20" s="94">
        <v>11.320754716981133</v>
      </c>
      <c r="EX20" s="94">
        <v>29.032258064516132</v>
      </c>
      <c r="EY20" s="94">
        <v>50.000000000000007</v>
      </c>
      <c r="EZ20" s="99">
        <v>44.680851063829799</v>
      </c>
      <c r="FA20" s="94">
        <v>40.425531914893611</v>
      </c>
      <c r="FB20" s="94">
        <v>57.777777777777793</v>
      </c>
      <c r="FC20" s="94">
        <v>47.058823529411768</v>
      </c>
      <c r="FD20" s="94">
        <v>64.285714285714292</v>
      </c>
      <c r="FE20" s="99">
        <v>58.139534883720927</v>
      </c>
      <c r="FF20" s="94">
        <v>69.444444444444457</v>
      </c>
      <c r="FG20" s="94">
        <v>57.575757575757592</v>
      </c>
      <c r="FH20" s="94">
        <v>70</v>
      </c>
      <c r="FI20" s="94">
        <v>58</v>
      </c>
      <c r="FJ20" s="99">
        <v>81.481481481481481</v>
      </c>
      <c r="FK20" s="94">
        <v>88.888888888888886</v>
      </c>
      <c r="FL20" s="94">
        <v>50</v>
      </c>
      <c r="FM20" s="94">
        <v>61.29032258064516</v>
      </c>
      <c r="FN20" s="94">
        <v>88</v>
      </c>
      <c r="FO20" s="99">
        <v>72.549019607843135</v>
      </c>
      <c r="FP20" s="94">
        <v>65.957446808510639</v>
      </c>
      <c r="FQ20" s="94">
        <v>90.697674418604663</v>
      </c>
      <c r="FR20" s="94">
        <v>98</v>
      </c>
      <c r="FS20" s="94">
        <v>100</v>
      </c>
      <c r="FT20" s="99">
        <v>83.720930232558132</v>
      </c>
      <c r="FU20" s="94">
        <v>100</v>
      </c>
      <c r="FV20" s="94">
        <v>96.969696969696955</v>
      </c>
      <c r="FW20" s="94">
        <v>91.836734693877574</v>
      </c>
      <c r="FX20" s="94">
        <v>94.000000000000014</v>
      </c>
      <c r="FY20" s="99">
        <v>100</v>
      </c>
      <c r="FZ20" s="94">
        <v>97.777777777777786</v>
      </c>
      <c r="GA20" s="94">
        <v>96.226415094339629</v>
      </c>
      <c r="GB20" s="94">
        <v>100</v>
      </c>
      <c r="GC20" s="94">
        <v>100</v>
      </c>
      <c r="GD20" s="99">
        <v>100</v>
      </c>
      <c r="GE20" s="94">
        <v>95.744680851063833</v>
      </c>
      <c r="GF20" s="94">
        <v>78.571428571428569</v>
      </c>
      <c r="GG20" s="94">
        <v>86.274509803921546</v>
      </c>
      <c r="GH20" s="94">
        <v>96.428571428571431</v>
      </c>
      <c r="GI20" s="99">
        <v>81.395348837209312</v>
      </c>
      <c r="GJ20" s="94">
        <v>97.297297297297291</v>
      </c>
      <c r="GK20" s="94">
        <v>90.909090909090907</v>
      </c>
      <c r="GL20" s="94">
        <v>87.755102040816325</v>
      </c>
      <c r="GM20" s="100">
        <v>92.000000000000014</v>
      </c>
      <c r="GN20" s="99">
        <v>100</v>
      </c>
      <c r="GO20" s="94">
        <v>93.333333333333343</v>
      </c>
      <c r="GP20" s="94">
        <v>92.452830188679258</v>
      </c>
      <c r="GQ20" s="94">
        <v>100</v>
      </c>
      <c r="GR20" s="94">
        <v>100</v>
      </c>
      <c r="GS20" s="99">
        <v>96.000000000000014</v>
      </c>
      <c r="GT20" s="94">
        <v>97.826086956521763</v>
      </c>
      <c r="GU20" s="94" t="s">
        <v>286</v>
      </c>
      <c r="GV20" s="94" t="s">
        <v>286</v>
      </c>
      <c r="GW20" s="94" t="s">
        <v>286</v>
      </c>
      <c r="GX20" s="99" t="s">
        <v>286</v>
      </c>
      <c r="GY20" s="99" t="s">
        <v>286</v>
      </c>
      <c r="GZ20" s="99" t="s">
        <v>286</v>
      </c>
      <c r="HA20" s="99" t="s">
        <v>286</v>
      </c>
      <c r="HB20" s="99" t="s">
        <v>286</v>
      </c>
      <c r="HC20" s="99" t="s">
        <v>286</v>
      </c>
      <c r="HD20" s="99">
        <v>100</v>
      </c>
      <c r="HE20" s="99">
        <v>100</v>
      </c>
      <c r="HF20" s="99">
        <v>100</v>
      </c>
      <c r="HG20" s="99">
        <v>100</v>
      </c>
      <c r="HH20" s="99">
        <v>97.959183673469411</v>
      </c>
      <c r="HI20" s="99">
        <v>97.872340425531931</v>
      </c>
      <c r="HJ20" s="99">
        <v>67.499999999999986</v>
      </c>
      <c r="HK20" s="99">
        <v>87.999999999999986</v>
      </c>
      <c r="HL20" s="94">
        <v>96.428571428571431</v>
      </c>
      <c r="HM20" s="94">
        <v>65.909090909090907</v>
      </c>
      <c r="HN20" s="94">
        <v>97.297297297297291</v>
      </c>
      <c r="HO20" s="94">
        <v>90.909090909090907</v>
      </c>
      <c r="HP20" s="99">
        <v>75.999999999999986</v>
      </c>
      <c r="HQ20" s="94">
        <v>91.666666666666671</v>
      </c>
      <c r="HR20" s="94">
        <v>92.592592592592595</v>
      </c>
      <c r="HS20" s="94">
        <v>86.666666666666657</v>
      </c>
      <c r="HT20" s="95">
        <v>94.339622641509465</v>
      </c>
      <c r="HU20" s="99">
        <v>100</v>
      </c>
      <c r="HV20" s="93">
        <v>81.481481481481481</v>
      </c>
      <c r="HW20" s="93">
        <v>95.91836734693878</v>
      </c>
      <c r="HX20" s="93">
        <v>93.61702127659575</v>
      </c>
      <c r="HY20" s="93">
        <v>9.0909090909090917</v>
      </c>
      <c r="HZ20" s="93">
        <v>8</v>
      </c>
      <c r="IA20" s="93">
        <v>3.4482758620689653</v>
      </c>
      <c r="IB20" s="93">
        <v>13.636363636363635</v>
      </c>
      <c r="IC20" s="93">
        <v>5.4054054054054053</v>
      </c>
      <c r="ID20" s="93">
        <v>6.0606060606060606</v>
      </c>
      <c r="IE20" s="93">
        <v>12</v>
      </c>
      <c r="IF20" s="93">
        <v>2</v>
      </c>
      <c r="IG20" s="93">
        <v>7.4074074074074066</v>
      </c>
      <c r="IH20" s="93">
        <v>8.8888888888888875</v>
      </c>
      <c r="II20" s="93">
        <v>5.6603773584905666</v>
      </c>
      <c r="IJ20" s="93">
        <v>6.0606060606060614</v>
      </c>
      <c r="IK20" s="93">
        <v>7.4074074074074066</v>
      </c>
      <c r="IL20" s="93">
        <v>5.6603773584905666</v>
      </c>
      <c r="IM20" s="93">
        <v>2.1276595744680851</v>
      </c>
      <c r="IN20" s="93" t="str">
        <f t="shared" si="23"/>
        <v>--</v>
      </c>
      <c r="IO20" s="93" t="str">
        <f t="shared" si="23"/>
        <v>--</v>
      </c>
      <c r="IP20" s="93" t="str">
        <f t="shared" si="23"/>
        <v>--</v>
      </c>
      <c r="IQ20" s="93" t="str">
        <f t="shared" si="23"/>
        <v>--</v>
      </c>
      <c r="IR20" s="93" t="str">
        <f t="shared" si="23"/>
        <v>--</v>
      </c>
      <c r="IS20" s="93" t="str">
        <f t="shared" si="23"/>
        <v>--</v>
      </c>
      <c r="IT20" s="93" t="str">
        <f t="shared" si="23"/>
        <v>--</v>
      </c>
      <c r="IU20" s="93" t="str">
        <f t="shared" si="23"/>
        <v>--</v>
      </c>
      <c r="IV20" s="93" t="str">
        <f t="shared" si="23"/>
        <v>--</v>
      </c>
      <c r="IW20" s="241">
        <v>119</v>
      </c>
      <c r="IX20" s="242">
        <v>115</v>
      </c>
      <c r="IY20" s="243">
        <v>34</v>
      </c>
      <c r="IZ20" s="243">
        <v>45</v>
      </c>
      <c r="JA20" s="243">
        <v>26</v>
      </c>
      <c r="JB20" s="243">
        <v>29</v>
      </c>
      <c r="JC20" s="243">
        <v>38</v>
      </c>
      <c r="JD20" s="243">
        <v>27</v>
      </c>
      <c r="JE20" s="243">
        <v>14.705882352941201</v>
      </c>
      <c r="JF20" s="243">
        <v>13.3333333333333</v>
      </c>
      <c r="JG20" s="243">
        <v>19.230769230769202</v>
      </c>
      <c r="JH20" s="243">
        <v>17.241379310344801</v>
      </c>
      <c r="JI20" s="243">
        <v>13.157894736842101</v>
      </c>
      <c r="JJ20" s="243">
        <v>14.814814814814801</v>
      </c>
      <c r="JK20" s="243">
        <v>2.9411764705882399</v>
      </c>
      <c r="JL20" s="243">
        <v>4.4444444444444402</v>
      </c>
      <c r="JM20" s="243">
        <v>0</v>
      </c>
      <c r="JN20" s="243">
        <v>10.3448275862069</v>
      </c>
      <c r="JO20" s="243">
        <v>5.2631578947368398</v>
      </c>
      <c r="JP20" s="243">
        <v>0</v>
      </c>
      <c r="JQ20" s="243">
        <v>94.117647058823493</v>
      </c>
      <c r="JR20" s="243">
        <v>93.3333333333334</v>
      </c>
      <c r="JS20" s="243">
        <v>100</v>
      </c>
      <c r="JT20" s="243">
        <v>100</v>
      </c>
      <c r="JU20" s="243">
        <v>97.368421052631604</v>
      </c>
      <c r="JV20" s="243">
        <v>92.592592592592595</v>
      </c>
      <c r="JW20" s="243">
        <v>82.352941176470594</v>
      </c>
      <c r="JX20" s="243">
        <v>93.3333333333334</v>
      </c>
      <c r="JY20" s="243">
        <v>96.153846153846203</v>
      </c>
      <c r="JZ20" s="243">
        <v>100</v>
      </c>
      <c r="KA20" s="243">
        <v>89.473684210526301</v>
      </c>
      <c r="KB20" s="243">
        <v>85.185185185185205</v>
      </c>
      <c r="KC20" s="243">
        <v>94.117647058823493</v>
      </c>
      <c r="KD20" s="243">
        <v>100</v>
      </c>
      <c r="KE20" s="243">
        <v>96.153846153846203</v>
      </c>
      <c r="KF20" s="243">
        <v>100</v>
      </c>
      <c r="KG20" s="243">
        <v>97.368421052631604</v>
      </c>
      <c r="KH20" s="243">
        <v>96.296296296296305</v>
      </c>
      <c r="KI20" s="224" t="str">
        <f>"--"</f>
        <v>--</v>
      </c>
      <c r="KJ20" s="220">
        <v>21</v>
      </c>
      <c r="KK20" s="99" t="str">
        <f t="shared" si="7"/>
        <v>--</v>
      </c>
      <c r="KL20" s="99" t="str">
        <f t="shared" si="7"/>
        <v>--</v>
      </c>
      <c r="KM20" s="224" t="str">
        <f>"--"</f>
        <v>--</v>
      </c>
      <c r="KN20" s="220">
        <v>9.5238095238095202</v>
      </c>
      <c r="KO20" s="224" t="str">
        <f>"--"</f>
        <v>--</v>
      </c>
      <c r="KP20" s="220">
        <v>90.476190476190496</v>
      </c>
      <c r="KQ20" s="224" t="str">
        <f>"--"</f>
        <v>--</v>
      </c>
      <c r="KR20" s="220">
        <v>90.476190476190496</v>
      </c>
      <c r="KS20" s="224" t="str">
        <f>"--"</f>
        <v>--</v>
      </c>
      <c r="KT20" s="220">
        <v>95.238095238095198</v>
      </c>
      <c r="KV20" s="379">
        <v>129</v>
      </c>
      <c r="KW20" s="380">
        <v>27</v>
      </c>
      <c r="KX20" s="381">
        <v>40</v>
      </c>
      <c r="KY20" s="381">
        <v>29</v>
      </c>
      <c r="KZ20" s="381">
        <v>33</v>
      </c>
      <c r="LA20" s="378" t="str">
        <f t="shared" si="2"/>
        <v>--</v>
      </c>
      <c r="LB20" s="381">
        <v>44.117647058823515</v>
      </c>
      <c r="LC20" s="381">
        <v>62.222222222222207</v>
      </c>
      <c r="LD20" s="381">
        <v>61.538461538461533</v>
      </c>
      <c r="LE20" s="378" t="str">
        <f t="shared" si="3"/>
        <v>--</v>
      </c>
      <c r="LF20" s="381">
        <v>65.517241379310349</v>
      </c>
      <c r="LG20" s="381">
        <v>65.78947368421052</v>
      </c>
      <c r="LH20" s="381">
        <v>48.148148148148152</v>
      </c>
      <c r="LI20" s="378" t="str">
        <f t="shared" si="4"/>
        <v>--</v>
      </c>
      <c r="LJ20" s="381">
        <v>62.5</v>
      </c>
      <c r="LK20" s="381">
        <v>62.068965517241374</v>
      </c>
      <c r="LL20" s="381">
        <v>66.666666666666671</v>
      </c>
      <c r="LM20" s="380">
        <v>84.615384615384613</v>
      </c>
      <c r="LN20" s="381">
        <v>42.424242424242429</v>
      </c>
      <c r="LO20" s="381">
        <v>55.555555555555557</v>
      </c>
      <c r="LP20" s="381">
        <v>42.307692307692307</v>
      </c>
      <c r="LQ20" s="381">
        <v>94.736842105263165</v>
      </c>
      <c r="LR20" s="381">
        <v>85.714285714285722</v>
      </c>
      <c r="LS20" s="381">
        <v>60.526315789473699</v>
      </c>
      <c r="LT20" s="381">
        <v>42.307692307692314</v>
      </c>
      <c r="LU20" s="381">
        <v>61.538461538461547</v>
      </c>
      <c r="LV20" s="381">
        <v>57.5</v>
      </c>
      <c r="LW20" s="381">
        <v>64.285714285714278</v>
      </c>
      <c r="LX20" s="381">
        <v>57.575757575757571</v>
      </c>
      <c r="LY20" s="380">
        <v>64.285714285714292</v>
      </c>
      <c r="LZ20" s="381">
        <v>51.515151515151516</v>
      </c>
      <c r="MA20" s="381">
        <v>60</v>
      </c>
      <c r="MB20" s="381">
        <v>61.53846153846154</v>
      </c>
      <c r="MC20" s="381">
        <v>85.714285714285694</v>
      </c>
      <c r="MD20" s="381">
        <v>86.206896551724114</v>
      </c>
      <c r="ME20" s="381">
        <v>68.421052631578959</v>
      </c>
      <c r="MF20" s="381">
        <v>44.444444444444443</v>
      </c>
      <c r="MG20" s="381">
        <v>70.370370370370381</v>
      </c>
      <c r="MH20" s="381">
        <v>67.5</v>
      </c>
      <c r="MI20" s="381">
        <v>51.724137931034484</v>
      </c>
      <c r="MJ20" s="381">
        <v>42.424242424242422</v>
      </c>
      <c r="MK20" s="380">
        <v>88.888888888888886</v>
      </c>
      <c r="ML20" s="381">
        <v>96.969696969696955</v>
      </c>
      <c r="MM20" s="381">
        <v>89.65517241379311</v>
      </c>
      <c r="MN20" s="381">
        <v>96.969696969696955</v>
      </c>
      <c r="MO20" s="380">
        <v>85.185185185185176</v>
      </c>
      <c r="MP20" s="381">
        <v>87.878787878787875</v>
      </c>
      <c r="MQ20" s="381">
        <v>72.41379310344827</v>
      </c>
      <c r="MR20" s="381">
        <v>90.909090909090921</v>
      </c>
      <c r="MS20" s="380">
        <v>92.307692307692321</v>
      </c>
      <c r="MT20" s="381">
        <v>100</v>
      </c>
      <c r="MU20" s="381">
        <v>96.551724137931032</v>
      </c>
      <c r="MV20" s="381">
        <v>100</v>
      </c>
      <c r="MW20" s="380">
        <v>92.857142857142861</v>
      </c>
      <c r="MX20" s="381">
        <v>100</v>
      </c>
      <c r="MY20" s="381">
        <v>100</v>
      </c>
      <c r="MZ20" s="381">
        <v>100</v>
      </c>
      <c r="NA20" s="381">
        <v>95.238095238095241</v>
      </c>
      <c r="NB20" s="381">
        <v>100</v>
      </c>
      <c r="NC20" s="381">
        <v>97.297297297297291</v>
      </c>
      <c r="ND20" s="381">
        <v>92.592592592592609</v>
      </c>
      <c r="NE20" s="381">
        <v>100</v>
      </c>
      <c r="NF20" s="381">
        <v>96.969696969696955</v>
      </c>
      <c r="NG20" s="381">
        <v>93.103448275862064</v>
      </c>
      <c r="NH20" s="381">
        <v>96.969696969696955</v>
      </c>
    </row>
    <row r="21" spans="1:372" ht="21" customHeight="1" x14ac:dyDescent="0.25">
      <c r="A21" s="93">
        <v>17</v>
      </c>
      <c r="B21" s="93" t="s">
        <v>17</v>
      </c>
      <c r="C21" s="104">
        <v>387</v>
      </c>
      <c r="D21" s="104">
        <v>368</v>
      </c>
      <c r="E21" s="104">
        <v>518</v>
      </c>
      <c r="F21" s="104">
        <v>486</v>
      </c>
      <c r="G21" s="104">
        <v>310</v>
      </c>
      <c r="H21" s="104">
        <v>129</v>
      </c>
      <c r="I21" s="104">
        <v>149</v>
      </c>
      <c r="J21" s="104">
        <v>109</v>
      </c>
      <c r="K21" s="104">
        <v>99</v>
      </c>
      <c r="L21" s="104">
        <v>157</v>
      </c>
      <c r="M21" s="103">
        <v>112</v>
      </c>
      <c r="N21" s="103">
        <v>188</v>
      </c>
      <c r="O21" s="103">
        <v>170</v>
      </c>
      <c r="P21" s="103">
        <v>160</v>
      </c>
      <c r="Q21" s="103">
        <v>171</v>
      </c>
      <c r="R21" s="103">
        <v>179</v>
      </c>
      <c r="S21" s="103">
        <v>136</v>
      </c>
      <c r="T21" s="103">
        <v>103</v>
      </c>
      <c r="U21" s="103">
        <v>106</v>
      </c>
      <c r="V21" s="103">
        <v>101</v>
      </c>
      <c r="W21" s="99">
        <v>84.677419354838705</v>
      </c>
      <c r="X21" s="99">
        <v>76.351351351351326</v>
      </c>
      <c r="Y21" s="99">
        <v>69.724770642201861</v>
      </c>
      <c r="Z21" s="99">
        <v>86.59793814432993</v>
      </c>
      <c r="AA21" s="99">
        <v>85.35031847133763</v>
      </c>
      <c r="AB21" s="99">
        <v>75.892857142857139</v>
      </c>
      <c r="AC21" s="99">
        <v>91.847826086956516</v>
      </c>
      <c r="AD21" s="99">
        <v>79.881656804733709</v>
      </c>
      <c r="AE21" s="99">
        <v>79.746835443037966</v>
      </c>
      <c r="AF21" s="99" t="s">
        <v>286</v>
      </c>
      <c r="AG21" s="99">
        <v>88.700564971751447</v>
      </c>
      <c r="AH21" s="99">
        <v>82.352941176470594</v>
      </c>
      <c r="AI21" s="99" t="s">
        <v>286</v>
      </c>
      <c r="AJ21" s="99">
        <v>86.407766990291265</v>
      </c>
      <c r="AK21" s="99">
        <v>88.118811881188108</v>
      </c>
      <c r="AL21" s="99">
        <v>22.047244094488189</v>
      </c>
      <c r="AM21" s="99">
        <v>19.463087248322147</v>
      </c>
      <c r="AN21" s="99">
        <v>38.532110091743135</v>
      </c>
      <c r="AO21" s="99">
        <v>26.530612244897959</v>
      </c>
      <c r="AP21" s="99">
        <v>21.794871794871796</v>
      </c>
      <c r="AQ21" s="99">
        <v>36.607142857142875</v>
      </c>
      <c r="AR21" s="99">
        <v>13.586956521739127</v>
      </c>
      <c r="AS21" s="99">
        <v>18.823529411764717</v>
      </c>
      <c r="AT21" s="99">
        <v>29.559748427672947</v>
      </c>
      <c r="AU21" s="99">
        <v>17.857142857142836</v>
      </c>
      <c r="AV21" s="99">
        <v>19.662921348314615</v>
      </c>
      <c r="AW21" s="99">
        <v>30.882352941176446</v>
      </c>
      <c r="AX21" s="102">
        <v>28.71287128712871</v>
      </c>
      <c r="AY21" s="102">
        <v>18.095238095238091</v>
      </c>
      <c r="AZ21" s="102">
        <v>22</v>
      </c>
      <c r="BA21" s="102" t="s">
        <v>286</v>
      </c>
      <c r="BB21" s="99" t="s">
        <v>286</v>
      </c>
      <c r="BC21" s="102" t="s">
        <v>286</v>
      </c>
      <c r="BD21" s="102" t="s">
        <v>286</v>
      </c>
      <c r="BE21" s="102" t="s">
        <v>286</v>
      </c>
      <c r="BF21" s="102" t="s">
        <v>286</v>
      </c>
      <c r="BG21" s="99" t="s">
        <v>286</v>
      </c>
      <c r="BH21" s="94" t="s">
        <v>286</v>
      </c>
      <c r="BI21" s="94" t="s">
        <v>286</v>
      </c>
      <c r="BJ21" s="94">
        <v>42.331288343558313</v>
      </c>
      <c r="BK21" s="94">
        <v>53.409090909090914</v>
      </c>
      <c r="BL21" s="99">
        <v>33.333333333333343</v>
      </c>
      <c r="BM21" s="94">
        <v>53.763440860215077</v>
      </c>
      <c r="BN21" s="93">
        <v>57.692307692307693</v>
      </c>
      <c r="BO21" s="93">
        <v>38.000000000000007</v>
      </c>
      <c r="BP21" s="93">
        <v>4.3103448275862082</v>
      </c>
      <c r="BQ21" s="99">
        <v>11.188811188811195</v>
      </c>
      <c r="BR21" s="94">
        <v>42.201834862385319</v>
      </c>
      <c r="BS21" s="94">
        <v>8.3333333333333357</v>
      </c>
      <c r="BT21" s="94">
        <v>12.162162162162163</v>
      </c>
      <c r="BU21" s="99">
        <v>48.181818181818159</v>
      </c>
      <c r="BV21" s="94">
        <v>3.3898305084745779</v>
      </c>
      <c r="BW21" s="94">
        <v>11.976047904191617</v>
      </c>
      <c r="BX21" s="94">
        <v>35.483870967741943</v>
      </c>
      <c r="BY21" s="99">
        <v>10.240963855421688</v>
      </c>
      <c r="BZ21" s="94">
        <v>11.864406779661019</v>
      </c>
      <c r="CA21" s="94">
        <v>38.167938931297712</v>
      </c>
      <c r="CB21" s="94">
        <v>3.1578947368421062</v>
      </c>
      <c r="CC21" s="99">
        <v>4.0404040404040398</v>
      </c>
      <c r="CD21" s="94">
        <v>27.835051546391767</v>
      </c>
      <c r="CE21" s="94">
        <v>18.253968253968264</v>
      </c>
      <c r="CF21" s="94">
        <v>19.047619047619058</v>
      </c>
      <c r="CG21" s="99">
        <v>15.740740740740739</v>
      </c>
      <c r="CH21" s="94">
        <v>22.916666666666668</v>
      </c>
      <c r="CI21" s="94">
        <v>24.025974025974026</v>
      </c>
      <c r="CJ21" s="94">
        <v>20</v>
      </c>
      <c r="CK21" s="94">
        <v>19.672131147540988</v>
      </c>
      <c r="CL21" s="94">
        <v>18.235294117647065</v>
      </c>
      <c r="CM21" s="94">
        <v>21.38364779874215</v>
      </c>
      <c r="CN21" s="94">
        <v>19.047619047619047</v>
      </c>
      <c r="CO21" s="94">
        <v>24.157303370786522</v>
      </c>
      <c r="CP21" s="99">
        <v>14.925373134328355</v>
      </c>
      <c r="CQ21" s="94">
        <v>12.745098039215689</v>
      </c>
      <c r="CR21" s="94">
        <v>20</v>
      </c>
      <c r="CS21" s="93">
        <v>22.772277227722775</v>
      </c>
      <c r="CT21" s="93">
        <v>6.3999999999999977</v>
      </c>
      <c r="CU21" s="99">
        <v>10.273972602739731</v>
      </c>
      <c r="CV21" s="94">
        <v>5.607476635514022</v>
      </c>
      <c r="CW21" s="94">
        <v>15.789473684210531</v>
      </c>
      <c r="CX21" s="93">
        <v>6.4935064935064943</v>
      </c>
      <c r="CY21" s="93">
        <v>10.091743119266058</v>
      </c>
      <c r="CZ21" s="99">
        <v>9.2896174863388019</v>
      </c>
      <c r="DA21" s="94">
        <v>10.059171597633144</v>
      </c>
      <c r="DB21" s="94">
        <v>8.9171974522292974</v>
      </c>
      <c r="DC21" s="93">
        <v>10.303030303030308</v>
      </c>
      <c r="DD21" s="93">
        <v>8.571428571428573</v>
      </c>
      <c r="DE21" s="99">
        <v>11.450381679389318</v>
      </c>
      <c r="DF21" s="94">
        <v>10.999999999999998</v>
      </c>
      <c r="DG21" s="94">
        <v>13.461538461538462</v>
      </c>
      <c r="DH21" s="93">
        <v>15.841584158415836</v>
      </c>
      <c r="DI21" s="93">
        <v>32.800000000000011</v>
      </c>
      <c r="DJ21" s="99">
        <v>44.137931034482754</v>
      </c>
      <c r="DK21" s="94">
        <v>37.614678899082584</v>
      </c>
      <c r="DL21" s="94">
        <v>35.789473684210527</v>
      </c>
      <c r="DM21" s="94">
        <v>46.103896103896091</v>
      </c>
      <c r="DN21" s="94">
        <v>36.936936936936931</v>
      </c>
      <c r="DO21" s="99">
        <v>37.499999999999993</v>
      </c>
      <c r="DP21" s="94">
        <v>36.144578313253028</v>
      </c>
      <c r="DQ21" s="94">
        <v>37.341772151898752</v>
      </c>
      <c r="DR21" s="94">
        <v>40.963855421686738</v>
      </c>
      <c r="DS21" s="94">
        <v>46.892655367231612</v>
      </c>
      <c r="DT21" s="99">
        <v>48.484848484848484</v>
      </c>
      <c r="DU21" s="101">
        <v>41.237113402061851</v>
      </c>
      <c r="DV21" s="101">
        <v>52.88461538461538</v>
      </c>
      <c r="DW21" s="93">
        <v>41.584158415841578</v>
      </c>
      <c r="DX21" s="101" t="s">
        <v>286</v>
      </c>
      <c r="DY21" s="99" t="s">
        <v>286</v>
      </c>
      <c r="DZ21" s="99" t="s">
        <v>286</v>
      </c>
      <c r="EA21" s="99" t="s">
        <v>286</v>
      </c>
      <c r="EB21" s="99" t="s">
        <v>286</v>
      </c>
      <c r="EC21" s="99" t="s">
        <v>286</v>
      </c>
      <c r="ED21" s="99" t="s">
        <v>286</v>
      </c>
      <c r="EE21" s="99" t="s">
        <v>286</v>
      </c>
      <c r="EF21" s="99" t="s">
        <v>286</v>
      </c>
      <c r="EG21" s="99">
        <v>5.9880239520958103</v>
      </c>
      <c r="EH21" s="99">
        <v>3.9325842696629212</v>
      </c>
      <c r="EI21" s="99">
        <v>3.6764705882352935</v>
      </c>
      <c r="EJ21" s="99">
        <v>6.9306930693069333</v>
      </c>
      <c r="EK21" s="99">
        <v>5.7692307692307683</v>
      </c>
      <c r="EL21" s="94">
        <v>3.9603960396039604</v>
      </c>
      <c r="EM21" s="94">
        <v>72.58064516129032</v>
      </c>
      <c r="EN21" s="94">
        <v>33.103448275862064</v>
      </c>
      <c r="EO21" s="94">
        <v>49.999999999999993</v>
      </c>
      <c r="EP21" s="99">
        <v>62.499999999999993</v>
      </c>
      <c r="EQ21" s="94">
        <v>36.12903225806452</v>
      </c>
      <c r="ER21" s="94">
        <v>38.392857142857132</v>
      </c>
      <c r="ES21" s="94">
        <v>72.06703910614533</v>
      </c>
      <c r="ET21" s="94">
        <v>33.928571428571402</v>
      </c>
      <c r="EU21" s="99">
        <v>46.250000000000014</v>
      </c>
      <c r="EV21" s="94">
        <v>58.860759493670905</v>
      </c>
      <c r="EW21" s="94">
        <v>51.149425287356308</v>
      </c>
      <c r="EX21" s="94">
        <v>48.529411764705863</v>
      </c>
      <c r="EY21" s="94">
        <v>57.95454545454546</v>
      </c>
      <c r="EZ21" s="99">
        <v>30.392156862745086</v>
      </c>
      <c r="FA21" s="94">
        <v>58.163265306122447</v>
      </c>
      <c r="FB21" s="94">
        <v>87.500000000000028</v>
      </c>
      <c r="FC21" s="94">
        <v>56.164383561643852</v>
      </c>
      <c r="FD21" s="94">
        <v>64.220183486238525</v>
      </c>
      <c r="FE21" s="99">
        <v>83.673469387755119</v>
      </c>
      <c r="FF21" s="94">
        <v>69.426751592356652</v>
      </c>
      <c r="FG21" s="94">
        <v>48.214285714285701</v>
      </c>
      <c r="FH21" s="94">
        <v>87.362637362637344</v>
      </c>
      <c r="FI21" s="94">
        <v>72.61904761904762</v>
      </c>
      <c r="FJ21" s="99">
        <v>62.500000000000028</v>
      </c>
      <c r="FK21" s="94">
        <v>81.36645962732922</v>
      </c>
      <c r="FL21" s="94">
        <v>77.52808988764049</v>
      </c>
      <c r="FM21" s="94">
        <v>75.000000000000043</v>
      </c>
      <c r="FN21" s="94">
        <v>89.7959183673469</v>
      </c>
      <c r="FO21" s="99">
        <v>60.576923076923066</v>
      </c>
      <c r="FP21" s="94">
        <v>79.999999999999986</v>
      </c>
      <c r="FQ21" s="94">
        <v>95.312500000000028</v>
      </c>
      <c r="FR21" s="94">
        <v>95.27027027027026</v>
      </c>
      <c r="FS21" s="94">
        <v>98.148148148148138</v>
      </c>
      <c r="FT21" s="99">
        <v>92.857142857142819</v>
      </c>
      <c r="FU21" s="94">
        <v>93.630573248407615</v>
      </c>
      <c r="FV21" s="94">
        <v>96.396396396396412</v>
      </c>
      <c r="FW21" s="94">
        <v>94.08602150537638</v>
      </c>
      <c r="FX21" s="94">
        <v>94.705882352941131</v>
      </c>
      <c r="FY21" s="99">
        <v>98.125000000000014</v>
      </c>
      <c r="FZ21" s="94">
        <v>89.820359281437135</v>
      </c>
      <c r="GA21" s="94">
        <v>96.089385474860279</v>
      </c>
      <c r="GB21" s="94">
        <v>97.037037037037024</v>
      </c>
      <c r="GC21" s="94">
        <v>96.078431372549019</v>
      </c>
      <c r="GD21" s="99">
        <v>97.115384615384627</v>
      </c>
      <c r="GE21" s="94">
        <v>99.009900990099013</v>
      </c>
      <c r="GF21" s="94">
        <v>95.2</v>
      </c>
      <c r="GG21" s="94">
        <v>93.835616438356169</v>
      </c>
      <c r="GH21" s="94">
        <v>98.130841121495337</v>
      </c>
      <c r="GI21" s="99">
        <v>91.666666666666686</v>
      </c>
      <c r="GJ21" s="94">
        <v>89.102564102564088</v>
      </c>
      <c r="GK21" s="94">
        <v>92.792792792792795</v>
      </c>
      <c r="GL21" s="94">
        <v>92.349726775956313</v>
      </c>
      <c r="GM21" s="100">
        <v>91.764705882352928</v>
      </c>
      <c r="GN21" s="99">
        <v>95.624999999999972</v>
      </c>
      <c r="GO21" s="94">
        <v>86.144578313252993</v>
      </c>
      <c r="GP21" s="94">
        <v>94.972067039106108</v>
      </c>
      <c r="GQ21" s="94">
        <v>97.777777777777786</v>
      </c>
      <c r="GR21" s="94">
        <v>94.117647058823536</v>
      </c>
      <c r="GS21" s="99">
        <v>94.285714285714306</v>
      </c>
      <c r="GT21" s="94">
        <v>96.03960396039605</v>
      </c>
      <c r="GU21" s="94" t="s">
        <v>286</v>
      </c>
      <c r="GV21" s="94" t="s">
        <v>286</v>
      </c>
      <c r="GW21" s="94" t="s">
        <v>286</v>
      </c>
      <c r="GX21" s="99" t="s">
        <v>286</v>
      </c>
      <c r="GY21" s="99" t="s">
        <v>286</v>
      </c>
      <c r="GZ21" s="99" t="s">
        <v>286</v>
      </c>
      <c r="HA21" s="99" t="s">
        <v>286</v>
      </c>
      <c r="HB21" s="99" t="s">
        <v>286</v>
      </c>
      <c r="HC21" s="99" t="s">
        <v>286</v>
      </c>
      <c r="HD21" s="99">
        <v>88.343558282208605</v>
      </c>
      <c r="HE21" s="99">
        <v>97.752808988764045</v>
      </c>
      <c r="HF21" s="99">
        <v>97.014925373134332</v>
      </c>
      <c r="HG21" s="99">
        <v>91.919191919191945</v>
      </c>
      <c r="HH21" s="99">
        <v>95.192307692307708</v>
      </c>
      <c r="HI21" s="99">
        <v>97.000000000000014</v>
      </c>
      <c r="HJ21" s="99">
        <v>78.740157480314977</v>
      </c>
      <c r="HK21" s="99">
        <v>90.540540540540505</v>
      </c>
      <c r="HL21" s="94">
        <v>96.296296296296319</v>
      </c>
      <c r="HM21" s="94">
        <v>71.134020618556661</v>
      </c>
      <c r="HN21" s="94">
        <v>83.333333333333357</v>
      </c>
      <c r="HO21" s="94">
        <v>85.585585585585591</v>
      </c>
      <c r="HP21" s="99">
        <v>74.301675977653659</v>
      </c>
      <c r="HQ21" s="94">
        <v>81.176470588235304</v>
      </c>
      <c r="HR21" s="94">
        <v>88.050314465408817</v>
      </c>
      <c r="HS21" s="94">
        <v>68.292682926829286</v>
      </c>
      <c r="HT21" s="95">
        <v>87.078651685393297</v>
      </c>
      <c r="HU21" s="99">
        <v>91.044776119403025</v>
      </c>
      <c r="HV21" s="93">
        <v>76</v>
      </c>
      <c r="HW21" s="93">
        <v>81.730769230769283</v>
      </c>
      <c r="HX21" s="93">
        <v>93.069306930693088</v>
      </c>
      <c r="HY21" s="93">
        <v>3.1007751937984498</v>
      </c>
      <c r="HZ21" s="93">
        <v>4.0816326530612246</v>
      </c>
      <c r="IA21" s="93">
        <v>1.8348623853211008</v>
      </c>
      <c r="IB21" s="93">
        <v>3.06122448979592</v>
      </c>
      <c r="IC21" s="93">
        <v>5.7324840764331215</v>
      </c>
      <c r="ID21" s="93">
        <v>4.5045045045045056</v>
      </c>
      <c r="IE21" s="93">
        <v>5.3763440860215095</v>
      </c>
      <c r="IF21" s="93">
        <v>2.3529411764705896</v>
      </c>
      <c r="IG21" s="93">
        <v>1.875</v>
      </c>
      <c r="IH21" s="93">
        <v>7.1856287425149707</v>
      </c>
      <c r="II21" s="93">
        <v>1.6759776536312856</v>
      </c>
      <c r="IJ21" s="93">
        <v>2.2222222222222223</v>
      </c>
      <c r="IK21" s="93">
        <v>8.7378640776699079</v>
      </c>
      <c r="IL21" s="93">
        <v>1.9047619047619047</v>
      </c>
      <c r="IM21" s="93">
        <v>3.960396039603959</v>
      </c>
      <c r="IN21" s="93" t="str">
        <f t="shared" si="23"/>
        <v>--</v>
      </c>
      <c r="IO21" s="93" t="str">
        <f t="shared" si="23"/>
        <v>--</v>
      </c>
      <c r="IP21" s="93" t="str">
        <f t="shared" si="23"/>
        <v>--</v>
      </c>
      <c r="IQ21" s="93" t="str">
        <f t="shared" si="23"/>
        <v>--</v>
      </c>
      <c r="IR21" s="93" t="str">
        <f t="shared" si="23"/>
        <v>--</v>
      </c>
      <c r="IS21" s="93" t="str">
        <f t="shared" si="23"/>
        <v>--</v>
      </c>
      <c r="IT21" s="93" t="str">
        <f t="shared" si="23"/>
        <v>--</v>
      </c>
      <c r="IU21" s="93" t="str">
        <f t="shared" si="23"/>
        <v>--</v>
      </c>
      <c r="IV21" s="93" t="str">
        <f t="shared" si="23"/>
        <v>--</v>
      </c>
      <c r="IW21" s="241">
        <v>388</v>
      </c>
      <c r="IX21" s="242">
        <v>376</v>
      </c>
      <c r="IY21" s="243">
        <v>106</v>
      </c>
      <c r="IZ21" s="243">
        <v>95</v>
      </c>
      <c r="JA21" s="243">
        <v>98</v>
      </c>
      <c r="JB21" s="243">
        <v>96</v>
      </c>
      <c r="JC21" s="243">
        <v>98</v>
      </c>
      <c r="JD21" s="243">
        <v>96</v>
      </c>
      <c r="JE21" s="243">
        <v>8.5714285714285694</v>
      </c>
      <c r="JF21" s="243">
        <v>11.578947368421099</v>
      </c>
      <c r="JG21" s="243">
        <v>6.12244897959184</v>
      </c>
      <c r="JH21" s="243">
        <v>12.5</v>
      </c>
      <c r="JI21" s="243">
        <v>9.1836734693877595</v>
      </c>
      <c r="JJ21" s="243">
        <v>11.578947368421</v>
      </c>
      <c r="JK21" s="243">
        <v>9.5238095238095308</v>
      </c>
      <c r="JL21" s="243">
        <v>2.1052631578947398</v>
      </c>
      <c r="JM21" s="243">
        <v>6.12244897959184</v>
      </c>
      <c r="JN21" s="243">
        <v>5.2083333333333304</v>
      </c>
      <c r="JO21" s="243">
        <v>5.1020408163265296</v>
      </c>
      <c r="JP21" s="243">
        <v>5.2631578947368398</v>
      </c>
      <c r="JQ21" s="243">
        <v>92.233009708737896</v>
      </c>
      <c r="JR21" s="243">
        <v>95.789473684210506</v>
      </c>
      <c r="JS21" s="243">
        <v>96.938775510204096</v>
      </c>
      <c r="JT21" s="243">
        <v>92.631578947368396</v>
      </c>
      <c r="JU21" s="243">
        <v>95.918367346938794</v>
      </c>
      <c r="JV21" s="243">
        <v>96.842105263157904</v>
      </c>
      <c r="JW21" s="243">
        <v>93.203883495145604</v>
      </c>
      <c r="JX21" s="243">
        <v>94.680851063829806</v>
      </c>
      <c r="JY21" s="243">
        <v>94.897959183673507</v>
      </c>
      <c r="JZ21" s="243">
        <v>90.526315789473699</v>
      </c>
      <c r="KA21" s="243">
        <v>91.836734693877602</v>
      </c>
      <c r="KB21" s="243">
        <v>92.631578947368396</v>
      </c>
      <c r="KC21" s="243">
        <v>92.233009708737896</v>
      </c>
      <c r="KD21" s="243">
        <v>98.947368421052602</v>
      </c>
      <c r="KE21" s="243">
        <v>96.938775510204096</v>
      </c>
      <c r="KF21" s="243">
        <v>96.842105263157904</v>
      </c>
      <c r="KG21" s="243">
        <v>90.816326530612301</v>
      </c>
      <c r="KH21" s="243">
        <v>98.947368421052602</v>
      </c>
      <c r="KI21" s="220">
        <v>89</v>
      </c>
      <c r="KJ21" s="220">
        <v>86</v>
      </c>
      <c r="KK21" s="99" t="str">
        <f t="shared" si="7"/>
        <v>--</v>
      </c>
      <c r="KL21" s="99" t="str">
        <f t="shared" si="7"/>
        <v>--</v>
      </c>
      <c r="KM21" s="220">
        <v>13.636363636363599</v>
      </c>
      <c r="KN21" s="220">
        <v>10.4651162790698</v>
      </c>
      <c r="KO21" s="220">
        <v>87.356321839080493</v>
      </c>
      <c r="KP21" s="220">
        <v>95.348837209302303</v>
      </c>
      <c r="KQ21" s="220">
        <v>83.908045977011497</v>
      </c>
      <c r="KR21" s="220">
        <v>93.023255813953497</v>
      </c>
      <c r="KS21" s="220">
        <v>87.5</v>
      </c>
      <c r="KT21" s="220">
        <v>87.058823529411796</v>
      </c>
      <c r="KV21" s="379">
        <v>628</v>
      </c>
      <c r="KW21" s="380">
        <v>152</v>
      </c>
      <c r="KX21" s="381">
        <v>160</v>
      </c>
      <c r="KY21" s="381">
        <v>159</v>
      </c>
      <c r="KZ21" s="381">
        <v>157</v>
      </c>
      <c r="LA21" s="378" t="str">
        <f t="shared" si="2"/>
        <v>--</v>
      </c>
      <c r="LB21" s="381">
        <v>53.333333333333329</v>
      </c>
      <c r="LC21" s="381">
        <v>69.473684210526343</v>
      </c>
      <c r="LD21" s="381">
        <v>58.762886597938135</v>
      </c>
      <c r="LE21" s="378" t="str">
        <f t="shared" si="3"/>
        <v>--</v>
      </c>
      <c r="LF21" s="381">
        <v>60.416666666666686</v>
      </c>
      <c r="LG21" s="381">
        <v>59.183673469387763</v>
      </c>
      <c r="LH21" s="381">
        <v>60.000000000000007</v>
      </c>
      <c r="LI21" s="378" t="str">
        <f t="shared" si="4"/>
        <v>--</v>
      </c>
      <c r="LJ21" s="381">
        <v>67.295597484276783</v>
      </c>
      <c r="LK21" s="381">
        <v>56.687898089171966</v>
      </c>
      <c r="LL21" s="381">
        <v>54.140127388535042</v>
      </c>
      <c r="LM21" s="380">
        <v>82.558139534883708</v>
      </c>
      <c r="LN21" s="381">
        <v>74</v>
      </c>
      <c r="LO21" s="381">
        <v>65.957446808510653</v>
      </c>
      <c r="LP21" s="381">
        <v>72.448979591836732</v>
      </c>
      <c r="LQ21" s="381">
        <v>87.058823529411768</v>
      </c>
      <c r="LR21" s="381">
        <v>64.893617021276611</v>
      </c>
      <c r="LS21" s="381">
        <v>69.072164948453647</v>
      </c>
      <c r="LT21" s="381">
        <v>71.276595744680861</v>
      </c>
      <c r="LU21" s="381">
        <v>90.476190476190467</v>
      </c>
      <c r="LV21" s="381">
        <v>61.146496815286618</v>
      </c>
      <c r="LW21" s="381">
        <v>63.225806451612897</v>
      </c>
      <c r="LX21" s="381">
        <v>68.387096774193566</v>
      </c>
      <c r="LY21" s="380">
        <v>86.046511627906995</v>
      </c>
      <c r="LZ21" s="381">
        <v>86.407766990291279</v>
      </c>
      <c r="MA21" s="381">
        <v>72.631578947368439</v>
      </c>
      <c r="MB21" s="381">
        <v>84.536082474226802</v>
      </c>
      <c r="MC21" s="381">
        <v>90.697674418604677</v>
      </c>
      <c r="MD21" s="381">
        <v>75.78947368421052</v>
      </c>
      <c r="ME21" s="381">
        <v>73.469387755102005</v>
      </c>
      <c r="MF21" s="381">
        <v>81.05263157894737</v>
      </c>
      <c r="MG21" s="381">
        <v>86.754966887417197</v>
      </c>
      <c r="MH21" s="381">
        <v>79.245283018867966</v>
      </c>
      <c r="MI21" s="381">
        <v>74.838709677419359</v>
      </c>
      <c r="MJ21" s="381">
        <v>77.070063694267517</v>
      </c>
      <c r="MK21" s="380">
        <v>96.026490066225136</v>
      </c>
      <c r="ML21" s="381">
        <v>95</v>
      </c>
      <c r="MM21" s="381">
        <v>92.307692307692335</v>
      </c>
      <c r="MN21" s="381">
        <v>97.435897435897402</v>
      </c>
      <c r="MO21" s="380">
        <v>91.275167785234899</v>
      </c>
      <c r="MP21" s="381">
        <v>87.421383647798777</v>
      </c>
      <c r="MQ21" s="381">
        <v>87.179487179487154</v>
      </c>
      <c r="MR21" s="381">
        <v>89.743589743589752</v>
      </c>
      <c r="MS21" s="380">
        <v>89.189189189189207</v>
      </c>
      <c r="MT21" s="381">
        <v>96.2264150943396</v>
      </c>
      <c r="MU21" s="381">
        <v>97.435897435897417</v>
      </c>
      <c r="MV21" s="381">
        <v>96.129032258064541</v>
      </c>
      <c r="MW21" s="380">
        <v>95.454545454545439</v>
      </c>
      <c r="MX21" s="381">
        <v>97.087378640776706</v>
      </c>
      <c r="MY21" s="381">
        <v>96.842105263157904</v>
      </c>
      <c r="MZ21" s="381">
        <v>98.979591836734699</v>
      </c>
      <c r="NA21" s="381">
        <v>98.83720930232559</v>
      </c>
      <c r="NB21" s="381">
        <v>98.947368421052644</v>
      </c>
      <c r="NC21" s="381">
        <v>97.959183673469369</v>
      </c>
      <c r="ND21" s="381">
        <v>98.947368421052644</v>
      </c>
      <c r="NE21" s="381">
        <v>98.013245033112582</v>
      </c>
      <c r="NF21" s="381">
        <v>95.597484276729588</v>
      </c>
      <c r="NG21" s="381">
        <v>95.512820512820483</v>
      </c>
      <c r="NH21" s="381">
        <v>98.07692307692308</v>
      </c>
    </row>
    <row r="22" spans="1:372" s="277" customFormat="1" x14ac:dyDescent="0.25">
      <c r="A22" s="277">
        <v>18</v>
      </c>
      <c r="B22" s="277" t="s">
        <v>18</v>
      </c>
      <c r="C22" s="278">
        <v>1765</v>
      </c>
      <c r="D22" s="278">
        <v>1726</v>
      </c>
      <c r="E22" s="278">
        <v>1676</v>
      </c>
      <c r="F22" s="278">
        <v>1572</v>
      </c>
      <c r="G22" s="278">
        <v>1223</v>
      </c>
      <c r="H22" s="278">
        <v>697</v>
      </c>
      <c r="I22" s="278">
        <v>669</v>
      </c>
      <c r="J22" s="278">
        <v>399</v>
      </c>
      <c r="K22" s="278">
        <v>660</v>
      </c>
      <c r="L22" s="278">
        <v>651</v>
      </c>
      <c r="M22" s="279">
        <v>415</v>
      </c>
      <c r="N22" s="279">
        <v>683</v>
      </c>
      <c r="O22" s="279">
        <v>637</v>
      </c>
      <c r="P22" s="279">
        <v>356</v>
      </c>
      <c r="Q22" s="279">
        <v>633</v>
      </c>
      <c r="R22" s="279">
        <v>497</v>
      </c>
      <c r="S22" s="279">
        <v>442</v>
      </c>
      <c r="T22" s="279">
        <v>561</v>
      </c>
      <c r="U22" s="279">
        <v>175</v>
      </c>
      <c r="V22" s="279">
        <v>487</v>
      </c>
      <c r="W22" s="279">
        <v>83.236994219653184</v>
      </c>
      <c r="X22" s="279">
        <v>76.957831325301129</v>
      </c>
      <c r="Y22" s="279">
        <v>74.242424242424278</v>
      </c>
      <c r="Z22" s="279">
        <v>89.55453149001535</v>
      </c>
      <c r="AA22" s="279">
        <v>83.540372670807415</v>
      </c>
      <c r="AB22" s="279">
        <v>75.912408759124105</v>
      </c>
      <c r="AC22" s="279">
        <v>88.375558867362258</v>
      </c>
      <c r="AD22" s="279">
        <v>82.938388625592552</v>
      </c>
      <c r="AE22" s="279">
        <v>82.621082621082607</v>
      </c>
      <c r="AF22" s="279" t="s">
        <v>286</v>
      </c>
      <c r="AG22" s="279">
        <v>85.569105691056947</v>
      </c>
      <c r="AH22" s="279">
        <v>79.818594104308389</v>
      </c>
      <c r="AI22" s="279" t="s">
        <v>286</v>
      </c>
      <c r="AJ22" s="279">
        <v>92.941176470588232</v>
      </c>
      <c r="AK22" s="279">
        <v>86.128364389234065</v>
      </c>
      <c r="AL22" s="279">
        <v>17.46031746031748</v>
      </c>
      <c r="AM22" s="279">
        <v>19.819819819819838</v>
      </c>
      <c r="AN22" s="279">
        <v>50.251256281407038</v>
      </c>
      <c r="AO22" s="279">
        <v>21.263482280431404</v>
      </c>
      <c r="AP22" s="279">
        <v>20.310077519379838</v>
      </c>
      <c r="AQ22" s="279">
        <v>51.084337349397586</v>
      </c>
      <c r="AR22" s="279">
        <v>21.225710014947687</v>
      </c>
      <c r="AS22" s="279">
        <v>21.044303797468334</v>
      </c>
      <c r="AT22" s="279">
        <v>42.897727272727266</v>
      </c>
      <c r="AU22" s="279">
        <v>19.713831478537372</v>
      </c>
      <c r="AV22" s="279">
        <v>17.038539553752511</v>
      </c>
      <c r="AW22" s="279">
        <v>41.136363636363647</v>
      </c>
      <c r="AX22" s="280">
        <v>24.64028776978417</v>
      </c>
      <c r="AY22" s="280">
        <v>27.745664739884397</v>
      </c>
      <c r="AZ22" s="280">
        <v>32.987551867219906</v>
      </c>
      <c r="BA22" s="280" t="s">
        <v>286</v>
      </c>
      <c r="BB22" s="279" t="s">
        <v>286</v>
      </c>
      <c r="BC22" s="280" t="s">
        <v>286</v>
      </c>
      <c r="BD22" s="280" t="s">
        <v>286</v>
      </c>
      <c r="BE22" s="280" t="s">
        <v>286</v>
      </c>
      <c r="BF22" s="280" t="s">
        <v>286</v>
      </c>
      <c r="BG22" s="279" t="s">
        <v>286</v>
      </c>
      <c r="BH22" s="281" t="s">
        <v>286</v>
      </c>
      <c r="BI22" s="281" t="s">
        <v>286</v>
      </c>
      <c r="BJ22" s="281">
        <v>36.303630363036248</v>
      </c>
      <c r="BK22" s="281">
        <v>41.322314049586758</v>
      </c>
      <c r="BL22" s="279">
        <v>26.218097447795817</v>
      </c>
      <c r="BM22" s="281">
        <v>39.736346516007529</v>
      </c>
      <c r="BN22" s="277">
        <v>45.029239766081879</v>
      </c>
      <c r="BO22" s="277">
        <v>26.388888888888893</v>
      </c>
      <c r="BP22" s="277">
        <v>5.5555555555555518</v>
      </c>
      <c r="BQ22" s="279">
        <v>7.3208722741433023</v>
      </c>
      <c r="BR22" s="281">
        <v>42.930591259640096</v>
      </c>
      <c r="BS22" s="281">
        <v>6.5810593900481482</v>
      </c>
      <c r="BT22" s="281">
        <v>11.356466876971604</v>
      </c>
      <c r="BU22" s="279">
        <v>47.826086956521756</v>
      </c>
      <c r="BV22" s="281">
        <v>6.1128526645767973</v>
      </c>
      <c r="BW22" s="281">
        <v>10.876623376623387</v>
      </c>
      <c r="BX22" s="281">
        <v>37.356321839080451</v>
      </c>
      <c r="BY22" s="279">
        <v>5.1409618573797697</v>
      </c>
      <c r="BZ22" s="281">
        <v>9.7510373443983429</v>
      </c>
      <c r="CA22" s="281">
        <v>44.941176470588225</v>
      </c>
      <c r="CB22" s="281">
        <v>5.8052434456928879</v>
      </c>
      <c r="CC22" s="279">
        <v>8.5889570552147241</v>
      </c>
      <c r="CD22" s="281">
        <v>31.219512195121972</v>
      </c>
      <c r="CE22" s="281">
        <v>20.378457059679782</v>
      </c>
      <c r="CF22" s="281">
        <v>17.522658610271879</v>
      </c>
      <c r="CG22" s="279">
        <v>15.656565656565656</v>
      </c>
      <c r="CH22" s="281">
        <v>21.846153846153868</v>
      </c>
      <c r="CI22" s="281">
        <v>21.495327102803714</v>
      </c>
      <c r="CJ22" s="281">
        <v>15.594059405940605</v>
      </c>
      <c r="CK22" s="281">
        <v>18.694362017804156</v>
      </c>
      <c r="CL22" s="281">
        <v>14.263074484944541</v>
      </c>
      <c r="CM22" s="281">
        <v>18.258426966292152</v>
      </c>
      <c r="CN22" s="281">
        <v>16.826923076923059</v>
      </c>
      <c r="CO22" s="281">
        <v>20.081967213114744</v>
      </c>
      <c r="CP22" s="279">
        <v>17.249417249417231</v>
      </c>
      <c r="CQ22" s="281">
        <v>20.036429872495429</v>
      </c>
      <c r="CR22" s="281">
        <v>16.37426900584795</v>
      </c>
      <c r="CS22" s="277">
        <v>24.349881796690308</v>
      </c>
      <c r="CT22" s="277">
        <v>10.283159463487326</v>
      </c>
      <c r="CU22" s="279">
        <v>9.9085365853658569</v>
      </c>
      <c r="CV22" s="281">
        <v>9.4147582697201013</v>
      </c>
      <c r="CW22" s="281">
        <v>17.316692667706715</v>
      </c>
      <c r="CX22" s="277">
        <v>9.7178683385580058</v>
      </c>
      <c r="CY22" s="277">
        <v>7.3047858942065504</v>
      </c>
      <c r="CZ22" s="279">
        <v>13.273001508295629</v>
      </c>
      <c r="DA22" s="281">
        <v>13.504823151125413</v>
      </c>
      <c r="DB22" s="281">
        <v>9.2219020172910646</v>
      </c>
      <c r="DC22" s="277">
        <v>11.363636363636365</v>
      </c>
      <c r="DD22" s="277">
        <v>11.08786610878661</v>
      </c>
      <c r="DE22" s="279">
        <v>10.070257611241207</v>
      </c>
      <c r="DF22" s="281">
        <v>22.24264705882354</v>
      </c>
      <c r="DG22" s="281">
        <v>11.111111111111112</v>
      </c>
      <c r="DH22" s="277">
        <v>10.071942446043177</v>
      </c>
      <c r="DI22" s="277">
        <v>37.758112094395251</v>
      </c>
      <c r="DJ22" s="279">
        <v>44.764795144157851</v>
      </c>
      <c r="DK22" s="281">
        <v>35.264483627204029</v>
      </c>
      <c r="DL22" s="281">
        <v>38.629283489096586</v>
      </c>
      <c r="DM22" s="281">
        <v>48.130841121495372</v>
      </c>
      <c r="DN22" s="281">
        <v>36.616161616161605</v>
      </c>
      <c r="DO22" s="279">
        <v>36.349924585218716</v>
      </c>
      <c r="DP22" s="281">
        <v>50.318471337579595</v>
      </c>
      <c r="DQ22" s="281">
        <v>39.82808022922633</v>
      </c>
      <c r="DR22" s="281">
        <v>41.042345276873014</v>
      </c>
      <c r="DS22" s="281">
        <v>46.597938144329923</v>
      </c>
      <c r="DT22" s="279">
        <v>45.070422535211272</v>
      </c>
      <c r="DU22" s="282">
        <v>34.719710669077756</v>
      </c>
      <c r="DV22" s="282">
        <v>47.61904761904762</v>
      </c>
      <c r="DW22" s="277">
        <v>39.95215311004781</v>
      </c>
      <c r="DX22" s="282" t="s">
        <v>286</v>
      </c>
      <c r="DY22" s="279" t="s">
        <v>286</v>
      </c>
      <c r="DZ22" s="279" t="s">
        <v>286</v>
      </c>
      <c r="EA22" s="279" t="s">
        <v>286</v>
      </c>
      <c r="EB22" s="279" t="s">
        <v>286</v>
      </c>
      <c r="EC22" s="279" t="s">
        <v>286</v>
      </c>
      <c r="ED22" s="279" t="s">
        <v>286</v>
      </c>
      <c r="EE22" s="279" t="s">
        <v>286</v>
      </c>
      <c r="EF22" s="279" t="s">
        <v>286</v>
      </c>
      <c r="EG22" s="279">
        <v>6.2200956937799061</v>
      </c>
      <c r="EH22" s="279">
        <v>2.4193548387096779</v>
      </c>
      <c r="EI22" s="279">
        <v>4.3181818181818183</v>
      </c>
      <c r="EJ22" s="279">
        <v>2.3297491039426541</v>
      </c>
      <c r="EK22" s="279">
        <v>4.624277456647401</v>
      </c>
      <c r="EL22" s="281">
        <v>3.9256198347107416</v>
      </c>
      <c r="EM22" s="281">
        <v>61.711711711711672</v>
      </c>
      <c r="EN22" s="281">
        <v>39.269406392694066</v>
      </c>
      <c r="EO22" s="281">
        <v>43.107769423558892</v>
      </c>
      <c r="EP22" s="279">
        <v>63.333333333333265</v>
      </c>
      <c r="EQ22" s="281">
        <v>39.906832298136571</v>
      </c>
      <c r="ER22" s="281">
        <v>43.236714975845409</v>
      </c>
      <c r="ES22" s="281">
        <v>65.527950310559035</v>
      </c>
      <c r="ET22" s="281">
        <v>38.425196850393718</v>
      </c>
      <c r="EU22" s="279">
        <v>44.632768361581952</v>
      </c>
      <c r="EV22" s="281">
        <v>63.474025974025906</v>
      </c>
      <c r="EW22" s="281">
        <v>39.039665970772425</v>
      </c>
      <c r="EX22" s="281">
        <v>36.426914153132238</v>
      </c>
      <c r="EY22" s="281">
        <v>55.491329479768851</v>
      </c>
      <c r="EZ22" s="279">
        <v>33.532934131736511</v>
      </c>
      <c r="FA22" s="281">
        <v>47.2340425531915</v>
      </c>
      <c r="FB22" s="281">
        <v>83.185840707964573</v>
      </c>
      <c r="FC22" s="281">
        <v>70.18072289156629</v>
      </c>
      <c r="FD22" s="281">
        <v>64.321608040201028</v>
      </c>
      <c r="FE22" s="279">
        <v>85.581395348837262</v>
      </c>
      <c r="FF22" s="281">
        <v>65.996908809891906</v>
      </c>
      <c r="FG22" s="281">
        <v>64.96350364963503</v>
      </c>
      <c r="FH22" s="281">
        <v>90.000000000000071</v>
      </c>
      <c r="FI22" s="281">
        <v>68.72037914691947</v>
      </c>
      <c r="FJ22" s="279">
        <v>67.231638418079143</v>
      </c>
      <c r="FK22" s="281">
        <v>85.899513776337159</v>
      </c>
      <c r="FL22" s="281">
        <v>74.02061855670101</v>
      </c>
      <c r="FM22" s="281">
        <v>69.212962962962919</v>
      </c>
      <c r="FN22" s="281">
        <v>85.873605947955355</v>
      </c>
      <c r="FO22" s="279">
        <v>68.235294117647086</v>
      </c>
      <c r="FP22" s="281">
        <v>73.447537473233453</v>
      </c>
      <c r="FQ22" s="281">
        <v>93.759071117561675</v>
      </c>
      <c r="FR22" s="281">
        <v>95.945945945945951</v>
      </c>
      <c r="FS22" s="281">
        <v>97.984886649874042</v>
      </c>
      <c r="FT22" s="279">
        <v>91.590214067278325</v>
      </c>
      <c r="FU22" s="281">
        <v>93.817619783616678</v>
      </c>
      <c r="FV22" s="281">
        <v>95.157384987893437</v>
      </c>
      <c r="FW22" s="281">
        <v>93.601190476190439</v>
      </c>
      <c r="FX22" s="281">
        <v>92.913385826771673</v>
      </c>
      <c r="FY22" s="279">
        <v>95.73863636363636</v>
      </c>
      <c r="FZ22" s="281">
        <v>91.813804173354697</v>
      </c>
      <c r="GA22" s="281">
        <v>94.908350305498985</v>
      </c>
      <c r="GB22" s="281">
        <v>95.899772209567132</v>
      </c>
      <c r="GC22" s="281">
        <v>90.99099099099098</v>
      </c>
      <c r="GD22" s="279">
        <v>98.255813953488413</v>
      </c>
      <c r="GE22" s="281">
        <v>97.274633123689711</v>
      </c>
      <c r="GF22" s="281">
        <v>90.455212922173359</v>
      </c>
      <c r="GG22" s="281">
        <v>93.425076452599455</v>
      </c>
      <c r="GH22" s="281">
        <v>95.226130653266267</v>
      </c>
      <c r="GI22" s="279">
        <v>91.203703703703766</v>
      </c>
      <c r="GJ22" s="281">
        <v>90.217391304347728</v>
      </c>
      <c r="GK22" s="281">
        <v>93.67396593673962</v>
      </c>
      <c r="GL22" s="281">
        <v>93.636363636363726</v>
      </c>
      <c r="GM22" s="283">
        <v>91.930379746835371</v>
      </c>
      <c r="GN22" s="279">
        <v>94.30199430199437</v>
      </c>
      <c r="GO22" s="281">
        <v>92.568659127625324</v>
      </c>
      <c r="GP22" s="281">
        <v>93.469387755102048</v>
      </c>
      <c r="GQ22" s="281">
        <v>90.846681922196751</v>
      </c>
      <c r="GR22" s="281">
        <v>88.065099457504473</v>
      </c>
      <c r="GS22" s="279">
        <v>93.023255813953497</v>
      </c>
      <c r="GT22" s="281">
        <v>94.936708860759495</v>
      </c>
      <c r="GU22" s="281" t="s">
        <v>286</v>
      </c>
      <c r="GV22" s="281" t="s">
        <v>286</v>
      </c>
      <c r="GW22" s="281" t="s">
        <v>286</v>
      </c>
      <c r="GX22" s="279" t="s">
        <v>286</v>
      </c>
      <c r="GY22" s="279" t="s">
        <v>286</v>
      </c>
      <c r="GZ22" s="279" t="s">
        <v>286</v>
      </c>
      <c r="HA22" s="279" t="s">
        <v>286</v>
      </c>
      <c r="HB22" s="279" t="s">
        <v>286</v>
      </c>
      <c r="HC22" s="279" t="s">
        <v>286</v>
      </c>
      <c r="HD22" s="279">
        <v>87.171052631579116</v>
      </c>
      <c r="HE22" s="279">
        <v>92.515592515592573</v>
      </c>
      <c r="HF22" s="279">
        <v>94.418604651162767</v>
      </c>
      <c r="HG22" s="279">
        <v>89.908256880733902</v>
      </c>
      <c r="HH22" s="279">
        <v>93.567251461988292</v>
      </c>
      <c r="HI22" s="279">
        <v>94.646680942184119</v>
      </c>
      <c r="HJ22" s="279">
        <v>76.957163958641033</v>
      </c>
      <c r="HK22" s="279">
        <v>86.232980332829072</v>
      </c>
      <c r="HL22" s="281">
        <v>92.620865139949188</v>
      </c>
      <c r="HM22" s="281">
        <v>72.968750000000114</v>
      </c>
      <c r="HN22" s="281">
        <v>81.690140845070431</v>
      </c>
      <c r="HO22" s="281">
        <v>86.829268292682954</v>
      </c>
      <c r="HP22" s="279">
        <v>74.203338391502285</v>
      </c>
      <c r="HQ22" s="281">
        <v>77.056962025316523</v>
      </c>
      <c r="HR22" s="281">
        <v>86.494252873563255</v>
      </c>
      <c r="HS22" s="281">
        <v>79.575163398692851</v>
      </c>
      <c r="HT22" s="278">
        <v>82.13552361396296</v>
      </c>
      <c r="HU22" s="279">
        <v>86.43678160919545</v>
      </c>
      <c r="HV22" s="277">
        <v>70.491803278688451</v>
      </c>
      <c r="HW22" s="277">
        <v>78.823529411764696</v>
      </c>
      <c r="HX22" s="277">
        <v>89.677419354838705</v>
      </c>
      <c r="HY22" s="277">
        <v>4.9132947976878665</v>
      </c>
      <c r="HZ22" s="277">
        <v>3.4690799396681742</v>
      </c>
      <c r="IA22" s="277">
        <v>4.2606516290726786</v>
      </c>
      <c r="IB22" s="277">
        <v>5.1908396946564812</v>
      </c>
      <c r="IC22" s="277">
        <v>6.790123456790127</v>
      </c>
      <c r="ID22" s="277">
        <v>6.6502463054187197</v>
      </c>
      <c r="IE22" s="277">
        <v>5.0073637702503655</v>
      </c>
      <c r="IF22" s="277">
        <v>6.3091482649842225</v>
      </c>
      <c r="IG22" s="277">
        <v>10.511363636363631</v>
      </c>
      <c r="IH22" s="277">
        <v>7.6190476190476222</v>
      </c>
      <c r="II22" s="277">
        <v>4.6558704453441289</v>
      </c>
      <c r="IJ22" s="277">
        <v>4.8054919908466793</v>
      </c>
      <c r="IK22" s="277">
        <v>7.181328545780973</v>
      </c>
      <c r="IL22" s="277">
        <v>4.0935672514619901</v>
      </c>
      <c r="IM22" s="277">
        <v>2.5641025641025661</v>
      </c>
      <c r="IN22" s="277" t="str">
        <f t="shared" si="23"/>
        <v>--</v>
      </c>
      <c r="IO22" s="277" t="str">
        <f t="shared" si="23"/>
        <v>--</v>
      </c>
      <c r="IP22" s="277" t="str">
        <f t="shared" si="23"/>
        <v>--</v>
      </c>
      <c r="IQ22" s="277" t="str">
        <f t="shared" si="23"/>
        <v>--</v>
      </c>
      <c r="IR22" s="277" t="str">
        <f t="shared" si="23"/>
        <v>--</v>
      </c>
      <c r="IS22" s="277" t="str">
        <f t="shared" si="23"/>
        <v>--</v>
      </c>
      <c r="IT22" s="277" t="str">
        <f t="shared" si="23"/>
        <v>--</v>
      </c>
      <c r="IU22" s="277" t="str">
        <f t="shared" si="23"/>
        <v>--</v>
      </c>
      <c r="IV22" s="277" t="str">
        <f t="shared" si="23"/>
        <v>--</v>
      </c>
      <c r="IW22" s="241">
        <v>715</v>
      </c>
      <c r="IX22" s="242">
        <v>1009</v>
      </c>
      <c r="IY22" s="243">
        <v>207</v>
      </c>
      <c r="IZ22" s="243">
        <v>170</v>
      </c>
      <c r="JA22" s="243">
        <v>143</v>
      </c>
      <c r="JB22" s="243">
        <v>171</v>
      </c>
      <c r="JC22" s="243">
        <v>600</v>
      </c>
      <c r="JD22" s="243">
        <v>94</v>
      </c>
      <c r="JE22" s="243">
        <v>7.7294685990338197</v>
      </c>
      <c r="JF22" s="243">
        <v>10.5882352941177</v>
      </c>
      <c r="JG22" s="243">
        <v>11.888111888111901</v>
      </c>
      <c r="JH22" s="243">
        <v>1.1764705882352899</v>
      </c>
      <c r="JI22" s="243">
        <v>7.3825503355704702</v>
      </c>
      <c r="JJ22" s="243">
        <v>10.869565217391299</v>
      </c>
      <c r="JK22" s="243">
        <v>6.3106796116504897</v>
      </c>
      <c r="JL22" s="243">
        <v>6.4705882352941204</v>
      </c>
      <c r="JM22" s="243">
        <v>6.3380281690140796</v>
      </c>
      <c r="JN22" s="243">
        <v>7.0588235294117698</v>
      </c>
      <c r="JO22" s="243">
        <v>3.1719532554257102</v>
      </c>
      <c r="JP22" s="243">
        <v>6.3829787234042596</v>
      </c>
      <c r="JQ22" s="243">
        <v>93.658536585365894</v>
      </c>
      <c r="JR22" s="243">
        <v>96.428571428571402</v>
      </c>
      <c r="JS22" s="243">
        <v>95.774647887323894</v>
      </c>
      <c r="JT22" s="243">
        <v>96.470588235294102</v>
      </c>
      <c r="JU22" s="243">
        <v>96.822742474916396</v>
      </c>
      <c r="JV22" s="243">
        <v>96.774193548387103</v>
      </c>
      <c r="JW22" s="243">
        <v>88.834951456310705</v>
      </c>
      <c r="JX22" s="243">
        <v>93.413173652694695</v>
      </c>
      <c r="JY22" s="243">
        <v>92.907801418439703</v>
      </c>
      <c r="JZ22" s="243">
        <v>92.307692307692307</v>
      </c>
      <c r="KA22" s="243">
        <v>93.143812709030101</v>
      </c>
      <c r="KB22" s="243">
        <v>94.623655913978496</v>
      </c>
      <c r="KC22" s="243">
        <v>96.097560975609795</v>
      </c>
      <c r="KD22" s="243">
        <v>95.238095238095198</v>
      </c>
      <c r="KE22" s="243">
        <v>95.744680851063805</v>
      </c>
      <c r="KF22" s="243">
        <v>98.823529411764696</v>
      </c>
      <c r="KG22" s="243">
        <v>95.150501672240793</v>
      </c>
      <c r="KH22" s="243">
        <v>98.924731182795696</v>
      </c>
      <c r="KI22" s="220">
        <v>195</v>
      </c>
      <c r="KJ22" s="220">
        <v>144</v>
      </c>
      <c r="KK22" s="279" t="str">
        <f t="shared" si="7"/>
        <v>--</v>
      </c>
      <c r="KL22" s="279" t="str">
        <f t="shared" si="7"/>
        <v>--</v>
      </c>
      <c r="KM22" s="220">
        <v>12.6315789473684</v>
      </c>
      <c r="KN22" s="220">
        <v>7.6388888888888902</v>
      </c>
      <c r="KO22" s="220">
        <v>93.684210526315795</v>
      </c>
      <c r="KP22" s="220">
        <v>95.104895104895107</v>
      </c>
      <c r="KQ22" s="220">
        <v>92.105263157894697</v>
      </c>
      <c r="KR22" s="220">
        <v>97.902097902097907</v>
      </c>
      <c r="KS22" s="220">
        <v>91.397849462365599</v>
      </c>
      <c r="KT22" s="220">
        <v>97.9166666666667</v>
      </c>
      <c r="KV22" s="379">
        <v>1367</v>
      </c>
      <c r="KW22" s="380">
        <v>189</v>
      </c>
      <c r="KX22" s="381">
        <v>133</v>
      </c>
      <c r="KY22" s="381">
        <v>588</v>
      </c>
      <c r="KZ22" s="381">
        <v>457</v>
      </c>
      <c r="LA22" s="378" t="str">
        <f t="shared" si="2"/>
        <v>--</v>
      </c>
      <c r="LB22" s="381">
        <v>67.005076142131955</v>
      </c>
      <c r="LC22" s="381">
        <v>67.283950617283878</v>
      </c>
      <c r="LD22" s="381">
        <v>51.470588235294123</v>
      </c>
      <c r="LE22" s="378" t="str">
        <f t="shared" si="3"/>
        <v>--</v>
      </c>
      <c r="LF22" s="381">
        <v>68.823529411764682</v>
      </c>
      <c r="LG22" s="381">
        <v>59.128978224455629</v>
      </c>
      <c r="LH22" s="381">
        <v>58.064516129032292</v>
      </c>
      <c r="LI22" s="378" t="str">
        <f t="shared" si="4"/>
        <v>--</v>
      </c>
      <c r="LJ22" s="381">
        <v>59.398496240601503</v>
      </c>
      <c r="LK22" s="381">
        <v>57.705479452054796</v>
      </c>
      <c r="LL22" s="381">
        <v>56.798245614035103</v>
      </c>
      <c r="LM22" s="380">
        <v>79.679144385026717</v>
      </c>
      <c r="LN22" s="381">
        <v>52.736318407960191</v>
      </c>
      <c r="LO22" s="381">
        <v>66.86746987951804</v>
      </c>
      <c r="LP22" s="381">
        <v>69.285714285714292</v>
      </c>
      <c r="LQ22" s="381">
        <v>88.811188811188828</v>
      </c>
      <c r="LR22" s="381">
        <v>67.647058823529406</v>
      </c>
      <c r="LS22" s="381">
        <v>65.430016863406465</v>
      </c>
      <c r="LT22" s="381">
        <v>75.268817204301058</v>
      </c>
      <c r="LU22" s="381">
        <v>79.120879120879138</v>
      </c>
      <c r="LV22" s="381">
        <v>71.212121212121318</v>
      </c>
      <c r="LW22" s="381">
        <v>67.764298093587513</v>
      </c>
      <c r="LX22" s="381">
        <v>67.706013363028873</v>
      </c>
      <c r="LY22" s="380">
        <v>82.978723404255319</v>
      </c>
      <c r="LZ22" s="381">
        <v>68.627450980392183</v>
      </c>
      <c r="MA22" s="381">
        <v>80.120481927710856</v>
      </c>
      <c r="MB22" s="381">
        <v>78.102189781021949</v>
      </c>
      <c r="MC22" s="381">
        <v>92.253521126760617</v>
      </c>
      <c r="MD22" s="381">
        <v>74.556213017751503</v>
      </c>
      <c r="ME22" s="381">
        <v>78.428093645484935</v>
      </c>
      <c r="MF22" s="381">
        <v>91.397849462365599</v>
      </c>
      <c r="MG22" s="381">
        <v>89.729729729729797</v>
      </c>
      <c r="MH22" s="381">
        <v>83.333333333333357</v>
      </c>
      <c r="MI22" s="381">
        <v>82.179930795847724</v>
      </c>
      <c r="MJ22" s="381">
        <v>81.25</v>
      </c>
      <c r="MK22" s="380">
        <v>93.582887700534826</v>
      </c>
      <c r="ML22" s="381">
        <v>97.727272727272748</v>
      </c>
      <c r="MM22" s="381">
        <v>95.517241379310278</v>
      </c>
      <c r="MN22" s="381">
        <v>96.666666666666615</v>
      </c>
      <c r="MO22" s="380">
        <v>90.810810810810821</v>
      </c>
      <c r="MP22" s="381">
        <v>95.454545454545496</v>
      </c>
      <c r="MQ22" s="381">
        <v>93.103448275861979</v>
      </c>
      <c r="MR22" s="381">
        <v>91.982182628062432</v>
      </c>
      <c r="MS22" s="380">
        <v>89.247311827957006</v>
      </c>
      <c r="MT22" s="381">
        <v>95.454545454545453</v>
      </c>
      <c r="MU22" s="381">
        <v>96.72413793103452</v>
      </c>
      <c r="MV22" s="381">
        <v>98.218262806236083</v>
      </c>
      <c r="MW22" s="380">
        <v>96.808510638297861</v>
      </c>
      <c r="MX22" s="381">
        <v>98.529411764705884</v>
      </c>
      <c r="MY22" s="381">
        <v>98.203592814371277</v>
      </c>
      <c r="MZ22" s="381">
        <v>97.142857142857125</v>
      </c>
      <c r="NA22" s="381">
        <v>97.916666666666671</v>
      </c>
      <c r="NB22" s="381">
        <v>96.470588235294102</v>
      </c>
      <c r="NC22" s="381">
        <v>96.81208053691266</v>
      </c>
      <c r="ND22" s="381">
        <v>100</v>
      </c>
      <c r="NE22" s="381">
        <v>96.236559139784944</v>
      </c>
      <c r="NF22" s="381">
        <v>98.484848484848499</v>
      </c>
      <c r="NG22" s="381">
        <v>97.074010327022336</v>
      </c>
      <c r="NH22" s="381">
        <v>98.66369710467707</v>
      </c>
    </row>
    <row r="23" spans="1:372" s="277" customFormat="1" x14ac:dyDescent="0.25">
      <c r="A23" s="277">
        <v>19</v>
      </c>
      <c r="B23" s="277" t="s">
        <v>19</v>
      </c>
      <c r="C23" s="278">
        <v>10586</v>
      </c>
      <c r="D23" s="278">
        <v>11618</v>
      </c>
      <c r="E23" s="278">
        <v>12611</v>
      </c>
      <c r="F23" s="278">
        <v>13065</v>
      </c>
      <c r="G23" s="278">
        <v>12815</v>
      </c>
      <c r="H23" s="278">
        <v>4574</v>
      </c>
      <c r="I23" s="278">
        <v>3848</v>
      </c>
      <c r="J23" s="278">
        <v>2164</v>
      </c>
      <c r="K23" s="278">
        <v>4669</v>
      </c>
      <c r="L23" s="278">
        <v>4304</v>
      </c>
      <c r="M23" s="279">
        <v>2645</v>
      </c>
      <c r="N23" s="279">
        <v>4479</v>
      </c>
      <c r="O23" s="279">
        <v>4558</v>
      </c>
      <c r="P23" s="279">
        <v>3574</v>
      </c>
      <c r="Q23" s="279">
        <v>4666</v>
      </c>
      <c r="R23" s="279">
        <v>4876</v>
      </c>
      <c r="S23" s="279">
        <v>3523</v>
      </c>
      <c r="T23" s="279">
        <v>4733</v>
      </c>
      <c r="U23" s="279">
        <v>4541</v>
      </c>
      <c r="V23" s="279">
        <v>3541</v>
      </c>
      <c r="W23" s="279">
        <v>90.331244404655436</v>
      </c>
      <c r="X23" s="279">
        <v>83.30700368615048</v>
      </c>
      <c r="Y23" s="279">
        <v>78.651162790697896</v>
      </c>
      <c r="Z23" s="279">
        <v>91.833188531711755</v>
      </c>
      <c r="AA23" s="279">
        <v>87.90077229113038</v>
      </c>
      <c r="AB23" s="279">
        <v>83.257055682684836</v>
      </c>
      <c r="AC23" s="279">
        <v>91.299409359382096</v>
      </c>
      <c r="AD23" s="279">
        <v>85.533614377634592</v>
      </c>
      <c r="AE23" s="279">
        <v>83.902852301609826</v>
      </c>
      <c r="AF23" s="279" t="s">
        <v>286</v>
      </c>
      <c r="AG23" s="279">
        <v>90.617232808616208</v>
      </c>
      <c r="AH23" s="279">
        <v>88.057142857142651</v>
      </c>
      <c r="AI23" s="279" t="s">
        <v>286</v>
      </c>
      <c r="AJ23" s="279">
        <v>91.677792612372258</v>
      </c>
      <c r="AK23" s="279">
        <v>91.080079794813258</v>
      </c>
      <c r="AL23" s="279">
        <v>13.855021059632005</v>
      </c>
      <c r="AM23" s="279">
        <v>21.94357366771165</v>
      </c>
      <c r="AN23" s="279">
        <v>45.227062094531981</v>
      </c>
      <c r="AO23" s="279">
        <v>15.196184695425952</v>
      </c>
      <c r="AP23" s="279">
        <v>19.121084618980817</v>
      </c>
      <c r="AQ23" s="279">
        <v>41.381928625664465</v>
      </c>
      <c r="AR23" s="279">
        <v>16.402356139556012</v>
      </c>
      <c r="AS23" s="279">
        <v>18.748618173778489</v>
      </c>
      <c r="AT23" s="279">
        <v>40.93468468468469</v>
      </c>
      <c r="AU23" s="279">
        <v>17.83231972198087</v>
      </c>
      <c r="AV23" s="279">
        <v>18.725510414518542</v>
      </c>
      <c r="AW23" s="279">
        <v>32.734530938123811</v>
      </c>
      <c r="AX23" s="280">
        <v>19.126151210109246</v>
      </c>
      <c r="AY23" s="280">
        <v>18.84700665188474</v>
      </c>
      <c r="AZ23" s="280">
        <v>34.676503972758262</v>
      </c>
      <c r="BA23" s="280" t="s">
        <v>286</v>
      </c>
      <c r="BB23" s="279" t="s">
        <v>286</v>
      </c>
      <c r="BC23" s="280" t="s">
        <v>286</v>
      </c>
      <c r="BD23" s="280" t="s">
        <v>286</v>
      </c>
      <c r="BE23" s="280" t="s">
        <v>286</v>
      </c>
      <c r="BF23" s="280" t="s">
        <v>286</v>
      </c>
      <c r="BG23" s="279" t="s">
        <v>286</v>
      </c>
      <c r="BH23" s="281" t="s">
        <v>286</v>
      </c>
      <c r="BI23" s="281" t="s">
        <v>286</v>
      </c>
      <c r="BJ23" s="281">
        <v>44.108422939068141</v>
      </c>
      <c r="BK23" s="281">
        <v>43.995815899581658</v>
      </c>
      <c r="BL23" s="279">
        <v>25.851125216387832</v>
      </c>
      <c r="BM23" s="281">
        <v>43.497858913680531</v>
      </c>
      <c r="BN23" s="277">
        <v>45.052201543350094</v>
      </c>
      <c r="BO23" s="277">
        <v>28.703972165845148</v>
      </c>
      <c r="BP23" s="277">
        <v>4.8667439165700914</v>
      </c>
      <c r="BQ23" s="279">
        <v>9.4405594405594293</v>
      </c>
      <c r="BR23" s="281">
        <v>60.626185958254247</v>
      </c>
      <c r="BS23" s="281">
        <v>4.4864495559098021</v>
      </c>
      <c r="BT23" s="281">
        <v>9.544573643410887</v>
      </c>
      <c r="BU23" s="279">
        <v>55.607659241891348</v>
      </c>
      <c r="BV23" s="281">
        <v>4.341498908561741</v>
      </c>
      <c r="BW23" s="281">
        <v>5.7057057057056957</v>
      </c>
      <c r="BX23" s="281">
        <v>48.827106863596967</v>
      </c>
      <c r="BY23" s="279">
        <v>4.5085662759242604</v>
      </c>
      <c r="BZ23" s="281">
        <v>5.4968287526427027</v>
      </c>
      <c r="CA23" s="281">
        <v>47.721335268505086</v>
      </c>
      <c r="CB23" s="281">
        <v>3.8095238095238124</v>
      </c>
      <c r="CC23" s="279">
        <v>4.5812124016659101</v>
      </c>
      <c r="CD23" s="281">
        <v>35.551611949127469</v>
      </c>
      <c r="CE23" s="281">
        <v>24.408746095493012</v>
      </c>
      <c r="CF23" s="281">
        <v>25.536368393511303</v>
      </c>
      <c r="CG23" s="279">
        <v>22.222222222222161</v>
      </c>
      <c r="CH23" s="281">
        <v>28.310898827616132</v>
      </c>
      <c r="CI23" s="281">
        <v>35.861906998590818</v>
      </c>
      <c r="CJ23" s="281">
        <v>28.887195121951162</v>
      </c>
      <c r="CK23" s="281">
        <v>22.810218978102192</v>
      </c>
      <c r="CL23" s="281">
        <v>34.095957352287869</v>
      </c>
      <c r="CM23" s="281">
        <v>26.591230551626563</v>
      </c>
      <c r="CN23" s="281">
        <v>24.96184870285586</v>
      </c>
      <c r="CO23" s="281">
        <v>33.701082431307221</v>
      </c>
      <c r="CP23" s="279">
        <v>34.409221902017308</v>
      </c>
      <c r="CQ23" s="281">
        <v>24.22859626249458</v>
      </c>
      <c r="CR23" s="281">
        <v>39.4724977457169</v>
      </c>
      <c r="CS23" s="277">
        <v>32.629447497830441</v>
      </c>
      <c r="CT23" s="277">
        <v>12.697338746053212</v>
      </c>
      <c r="CU23" s="279">
        <v>6.1874670879410205</v>
      </c>
      <c r="CV23" s="281">
        <v>6.5227592679493318</v>
      </c>
      <c r="CW23" s="281">
        <v>14.500774850564536</v>
      </c>
      <c r="CX23" s="277">
        <v>7.9172610556348113</v>
      </c>
      <c r="CY23" s="277">
        <v>6.9561875480399848</v>
      </c>
      <c r="CZ23" s="279">
        <v>15.733456732994016</v>
      </c>
      <c r="DA23" s="281">
        <v>10.128003593083331</v>
      </c>
      <c r="DB23" s="281">
        <v>8.0068630254503876</v>
      </c>
      <c r="DC23" s="277">
        <v>15.612560813799197</v>
      </c>
      <c r="DD23" s="277">
        <v>10.176619007569348</v>
      </c>
      <c r="DE23" s="279">
        <v>9.2711370262390869</v>
      </c>
      <c r="DF23" s="281">
        <v>17.272134000435027</v>
      </c>
      <c r="DG23" s="281">
        <v>11.705989110707785</v>
      </c>
      <c r="DH23" s="277">
        <v>9.0696996208807121</v>
      </c>
      <c r="DI23" s="277">
        <v>39.120681920143568</v>
      </c>
      <c r="DJ23" s="279">
        <v>43.510246978455186</v>
      </c>
      <c r="DK23" s="281">
        <v>33.785680861020076</v>
      </c>
      <c r="DL23" s="281">
        <v>38.07228915662656</v>
      </c>
      <c r="DM23" s="281">
        <v>47.150626625679706</v>
      </c>
      <c r="DN23" s="281">
        <v>39.946380697050877</v>
      </c>
      <c r="DO23" s="279">
        <v>39.052437902483838</v>
      </c>
      <c r="DP23" s="281">
        <v>45.057162071284409</v>
      </c>
      <c r="DQ23" s="281">
        <v>42.091764035337789</v>
      </c>
      <c r="DR23" s="281">
        <v>37.668956348327107</v>
      </c>
      <c r="DS23" s="281">
        <v>48.762951998308431</v>
      </c>
      <c r="DT23" s="279">
        <v>43.483343074225672</v>
      </c>
      <c r="DU23" s="282">
        <v>37.03866432337437</v>
      </c>
      <c r="DV23" s="282">
        <v>44.240362811791471</v>
      </c>
      <c r="DW23" s="277">
        <v>45.036390101892245</v>
      </c>
      <c r="DX23" s="282" t="s">
        <v>286</v>
      </c>
      <c r="DY23" s="279" t="s">
        <v>286</v>
      </c>
      <c r="DZ23" s="279" t="s">
        <v>286</v>
      </c>
      <c r="EA23" s="279" t="s">
        <v>286</v>
      </c>
      <c r="EB23" s="279" t="s">
        <v>286</v>
      </c>
      <c r="EC23" s="279" t="s">
        <v>286</v>
      </c>
      <c r="ED23" s="279" t="s">
        <v>286</v>
      </c>
      <c r="EE23" s="279" t="s">
        <v>286</v>
      </c>
      <c r="EF23" s="279" t="s">
        <v>286</v>
      </c>
      <c r="EG23" s="279">
        <v>7.0903588413316054</v>
      </c>
      <c r="EH23" s="279">
        <v>3.7425457536500089</v>
      </c>
      <c r="EI23" s="279">
        <v>2.5896414342629446</v>
      </c>
      <c r="EJ23" s="279">
        <v>6.7394094993581719</v>
      </c>
      <c r="EK23" s="279">
        <v>4.3727915194346316</v>
      </c>
      <c r="EL23" s="281">
        <v>2.2624434389140302</v>
      </c>
      <c r="EM23" s="281">
        <v>64.85327313769757</v>
      </c>
      <c r="EN23" s="281">
        <v>40.294194904123977</v>
      </c>
      <c r="EO23" s="281">
        <v>46.31773969430283</v>
      </c>
      <c r="EP23" s="279">
        <v>66.894876325088205</v>
      </c>
      <c r="EQ23" s="281">
        <v>39.586757454801486</v>
      </c>
      <c r="ER23" s="281">
        <v>45.537409798708694</v>
      </c>
      <c r="ES23" s="281">
        <v>65.455381784728289</v>
      </c>
      <c r="ET23" s="281">
        <v>39.453211824850044</v>
      </c>
      <c r="EU23" s="279">
        <v>46.970977740208376</v>
      </c>
      <c r="EV23" s="281">
        <v>60.312075983717769</v>
      </c>
      <c r="EW23" s="281">
        <v>39.040807740849786</v>
      </c>
      <c r="EX23" s="281">
        <v>48.585450346420352</v>
      </c>
      <c r="EY23" s="281">
        <v>60.281627179257846</v>
      </c>
      <c r="EZ23" s="279">
        <v>40.871934604904567</v>
      </c>
      <c r="FA23" s="281">
        <v>49.597238204833147</v>
      </c>
      <c r="FB23" s="281">
        <v>84.493175206981377</v>
      </c>
      <c r="FC23" s="281">
        <v>69.754055468341278</v>
      </c>
      <c r="FD23" s="281">
        <v>71.421954608615039</v>
      </c>
      <c r="FE23" s="279">
        <v>87.685914260717439</v>
      </c>
      <c r="FF23" s="281">
        <v>73.63125877398214</v>
      </c>
      <c r="FG23" s="281">
        <v>73.999237514296681</v>
      </c>
      <c r="FH23" s="281">
        <v>86.209254615910524</v>
      </c>
      <c r="FI23" s="281">
        <v>73.249113475177523</v>
      </c>
      <c r="FJ23" s="279">
        <v>75.873731679819656</v>
      </c>
      <c r="FK23" s="281">
        <v>86.55202821869473</v>
      </c>
      <c r="FL23" s="281">
        <v>77.74536361742021</v>
      </c>
      <c r="FM23" s="281">
        <v>79.354094579007793</v>
      </c>
      <c r="FN23" s="281">
        <v>86.184353889736499</v>
      </c>
      <c r="FO23" s="279">
        <v>79.538840385045788</v>
      </c>
      <c r="FP23" s="281">
        <v>79.146376396447934</v>
      </c>
      <c r="FQ23" s="281">
        <v>95.395173787912384</v>
      </c>
      <c r="FR23" s="281">
        <v>96.633611691023148</v>
      </c>
      <c r="FS23" s="281">
        <v>98.003714020426997</v>
      </c>
      <c r="FT23" s="279">
        <v>93.482026851450954</v>
      </c>
      <c r="FU23" s="281">
        <v>94.735610669162028</v>
      </c>
      <c r="FV23" s="281">
        <v>97.832699619772058</v>
      </c>
      <c r="FW23" s="281">
        <v>94.627539503385862</v>
      </c>
      <c r="FX23" s="281">
        <v>94.215425531914946</v>
      </c>
      <c r="FY23" s="279">
        <v>97.326203208556265</v>
      </c>
      <c r="FZ23" s="281">
        <v>94.959982695219537</v>
      </c>
      <c r="GA23" s="281">
        <v>95.098241985521909</v>
      </c>
      <c r="GB23" s="281">
        <v>97.20000000000023</v>
      </c>
      <c r="GC23" s="281">
        <v>95.140664961636588</v>
      </c>
      <c r="GD23" s="279">
        <v>96.241939070491497</v>
      </c>
      <c r="GE23" s="281">
        <v>96.584116140051108</v>
      </c>
      <c r="GF23" s="281">
        <v>93.410065447980301</v>
      </c>
      <c r="GG23" s="281">
        <v>93.473684210526088</v>
      </c>
      <c r="GH23" s="281">
        <v>96.533957845433193</v>
      </c>
      <c r="GI23" s="279">
        <v>92.833733886825328</v>
      </c>
      <c r="GJ23" s="281">
        <v>91.909005628517633</v>
      </c>
      <c r="GK23" s="281">
        <v>95.842868039664324</v>
      </c>
      <c r="GL23" s="281">
        <v>93.374457390907153</v>
      </c>
      <c r="GM23" s="283">
        <v>90.868695845367853</v>
      </c>
      <c r="GN23" s="279">
        <v>95.29046813310768</v>
      </c>
      <c r="GO23" s="281">
        <v>94.493821807934268</v>
      </c>
      <c r="GP23" s="281">
        <v>92.88529350757095</v>
      </c>
      <c r="GQ23" s="281">
        <v>95.223112128146454</v>
      </c>
      <c r="GR23" s="281">
        <v>93.834296724470079</v>
      </c>
      <c r="GS23" s="279">
        <v>93.98931433659817</v>
      </c>
      <c r="GT23" s="281">
        <v>94.463470319634808</v>
      </c>
      <c r="GU23" s="281" t="s">
        <v>286</v>
      </c>
      <c r="GV23" s="281" t="s">
        <v>286</v>
      </c>
      <c r="GW23" s="281" t="s">
        <v>286</v>
      </c>
      <c r="GX23" s="279" t="s">
        <v>286</v>
      </c>
      <c r="GY23" s="279" t="s">
        <v>286</v>
      </c>
      <c r="GZ23" s="279" t="s">
        <v>286</v>
      </c>
      <c r="HA23" s="279" t="s">
        <v>286</v>
      </c>
      <c r="HB23" s="279" t="s">
        <v>286</v>
      </c>
      <c r="HC23" s="279" t="s">
        <v>286</v>
      </c>
      <c r="HD23" s="279">
        <v>92.485676509475866</v>
      </c>
      <c r="HE23" s="279">
        <v>94.723565272230246</v>
      </c>
      <c r="HF23" s="279">
        <v>96.265199768384363</v>
      </c>
      <c r="HG23" s="279">
        <v>92.768460030494523</v>
      </c>
      <c r="HH23" s="279">
        <v>95.166366906474806</v>
      </c>
      <c r="HI23" s="279">
        <v>95.752009184844908</v>
      </c>
      <c r="HJ23" s="279">
        <v>82.144469525959295</v>
      </c>
      <c r="HK23" s="279">
        <v>83.790195044807618</v>
      </c>
      <c r="HL23" s="281">
        <v>90.790088826554594</v>
      </c>
      <c r="HM23" s="281">
        <v>80.163103372272559</v>
      </c>
      <c r="HN23" s="281">
        <v>83.636793568219332</v>
      </c>
      <c r="HO23" s="281">
        <v>90.607101947308024</v>
      </c>
      <c r="HP23" s="279">
        <v>79.162854528819707</v>
      </c>
      <c r="HQ23" s="281">
        <v>79.072372843378773</v>
      </c>
      <c r="HR23" s="281">
        <v>88.763090857628029</v>
      </c>
      <c r="HS23" s="281">
        <v>81.981587023235406</v>
      </c>
      <c r="HT23" s="278">
        <v>83.131270903010048</v>
      </c>
      <c r="HU23" s="279">
        <v>88.792855084989739</v>
      </c>
      <c r="HV23" s="277">
        <v>81.528384279475802</v>
      </c>
      <c r="HW23" s="277">
        <v>83.573033707865164</v>
      </c>
      <c r="HX23" s="277">
        <v>88.483630097644848</v>
      </c>
      <c r="HY23" s="277">
        <v>4.7335975341259147</v>
      </c>
      <c r="HZ23" s="277">
        <v>2.6935146443514615</v>
      </c>
      <c r="IA23" s="277">
        <v>2.271673620769584</v>
      </c>
      <c r="IB23" s="277">
        <v>4.8680225010817706</v>
      </c>
      <c r="IC23" s="277">
        <v>4.2213883677298218</v>
      </c>
      <c r="ID23" s="277">
        <v>3.1131359149582356</v>
      </c>
      <c r="IE23" s="277">
        <v>5.8305084745762601</v>
      </c>
      <c r="IF23" s="277">
        <v>5.8836540588365276</v>
      </c>
      <c r="IG23" s="277">
        <v>3.2094594594594601</v>
      </c>
      <c r="IH23" s="277">
        <v>5.343675931911247</v>
      </c>
      <c r="II23" s="277">
        <v>4.7717413757488076</v>
      </c>
      <c r="IJ23" s="277">
        <v>3.7639007698887936</v>
      </c>
      <c r="IK23" s="277">
        <v>5.9587146201319419</v>
      </c>
      <c r="IL23" s="277">
        <v>5.9070796460176966</v>
      </c>
      <c r="IM23" s="277">
        <v>6.0158910329171356</v>
      </c>
      <c r="IN23" s="277" t="str">
        <f t="shared" si="23"/>
        <v>--</v>
      </c>
      <c r="IO23" s="277" t="str">
        <f t="shared" si="23"/>
        <v>--</v>
      </c>
      <c r="IP23" s="277" t="str">
        <f t="shared" si="23"/>
        <v>--</v>
      </c>
      <c r="IQ23" s="277" t="str">
        <f t="shared" si="23"/>
        <v>--</v>
      </c>
      <c r="IR23" s="277" t="str">
        <f t="shared" si="23"/>
        <v>--</v>
      </c>
      <c r="IS23" s="277" t="str">
        <f t="shared" si="23"/>
        <v>--</v>
      </c>
      <c r="IT23" s="277" t="str">
        <f t="shared" si="23"/>
        <v>--</v>
      </c>
      <c r="IU23" s="277" t="str">
        <f t="shared" si="23"/>
        <v>--</v>
      </c>
      <c r="IV23" s="277" t="str">
        <f t="shared" si="23"/>
        <v>--</v>
      </c>
      <c r="IW23" s="241">
        <v>17808</v>
      </c>
      <c r="IX23" s="242">
        <v>17697</v>
      </c>
      <c r="IY23" s="243">
        <v>4618</v>
      </c>
      <c r="IZ23" s="243">
        <v>4266</v>
      </c>
      <c r="JA23" s="243">
        <v>4347</v>
      </c>
      <c r="JB23" s="243">
        <v>4707</v>
      </c>
      <c r="JC23" s="243">
        <v>5001</v>
      </c>
      <c r="JD23" s="243">
        <v>3944</v>
      </c>
      <c r="JE23" s="243">
        <v>8.3768494342906692</v>
      </c>
      <c r="JF23" s="243">
        <v>7.7811836830936301</v>
      </c>
      <c r="JG23" s="243">
        <v>10.080738177623999</v>
      </c>
      <c r="JH23" s="243">
        <v>9.4375798892203093</v>
      </c>
      <c r="JI23" s="243">
        <v>9.0854392298435709</v>
      </c>
      <c r="JJ23" s="243">
        <v>12.3252858958069</v>
      </c>
      <c r="JK23" s="243">
        <v>5.7641921397379798</v>
      </c>
      <c r="JL23" s="243">
        <v>4.1293062765455497</v>
      </c>
      <c r="JM23" s="243">
        <v>4.3638882475178997</v>
      </c>
      <c r="JN23" s="243">
        <v>5.57921635434412</v>
      </c>
      <c r="JO23" s="243">
        <v>5.07014028056114</v>
      </c>
      <c r="JP23" s="243">
        <v>3.3747779751332101</v>
      </c>
      <c r="JQ23" s="243">
        <v>95.3473132372214</v>
      </c>
      <c r="JR23" s="243">
        <v>96.604132035146193</v>
      </c>
      <c r="JS23" s="243">
        <v>96.982358402971201</v>
      </c>
      <c r="JT23" s="243">
        <v>96.028187059577107</v>
      </c>
      <c r="JU23" s="243">
        <v>96.597543789007403</v>
      </c>
      <c r="JV23" s="243">
        <v>97.575293517100803</v>
      </c>
      <c r="JW23" s="243">
        <v>92.548076923077005</v>
      </c>
      <c r="JX23" s="243">
        <v>94.391634980988897</v>
      </c>
      <c r="JY23" s="243">
        <v>95.240306477826906</v>
      </c>
      <c r="JZ23" s="243">
        <v>91.841093549765304</v>
      </c>
      <c r="KA23" s="243">
        <v>93.182734973779702</v>
      </c>
      <c r="KB23" s="243">
        <v>94.789272030651404</v>
      </c>
      <c r="KC23" s="243">
        <v>95.587592835299105</v>
      </c>
      <c r="KD23" s="243">
        <v>95.700712589073603</v>
      </c>
      <c r="KE23" s="243">
        <v>96.907695884677906</v>
      </c>
      <c r="KF23" s="243">
        <v>96.000855431993102</v>
      </c>
      <c r="KG23" s="243">
        <v>96.552419354838804</v>
      </c>
      <c r="KH23" s="243">
        <v>97.066326530612301</v>
      </c>
      <c r="KI23" s="220">
        <v>4577</v>
      </c>
      <c r="KJ23" s="220">
        <v>4045</v>
      </c>
      <c r="KK23" s="279" t="str">
        <f t="shared" si="7"/>
        <v>--</v>
      </c>
      <c r="KL23" s="279" t="str">
        <f t="shared" si="7"/>
        <v>--</v>
      </c>
      <c r="KM23" s="220">
        <v>11.256370485264799</v>
      </c>
      <c r="KN23" s="220">
        <v>15.593136035812</v>
      </c>
      <c r="KO23" s="220">
        <v>95.377019748653197</v>
      </c>
      <c r="KP23" s="220">
        <v>95.15</v>
      </c>
      <c r="KQ23" s="220">
        <v>94.320987654321101</v>
      </c>
      <c r="KR23" s="220">
        <v>93.879590307269495</v>
      </c>
      <c r="KS23" s="220">
        <v>91.888237945020293</v>
      </c>
      <c r="KT23" s="220">
        <v>92.814070351759</v>
      </c>
      <c r="KV23" s="379">
        <v>17674</v>
      </c>
      <c r="KW23" s="380">
        <v>4010</v>
      </c>
      <c r="KX23" s="381">
        <v>4818</v>
      </c>
      <c r="KY23" s="381">
        <v>4928</v>
      </c>
      <c r="KZ23" s="381">
        <v>3918</v>
      </c>
      <c r="LA23" s="378" t="str">
        <f t="shared" si="2"/>
        <v>--</v>
      </c>
      <c r="LB23" s="381">
        <v>76.59188760480373</v>
      </c>
      <c r="LC23" s="381">
        <v>77.861482381530791</v>
      </c>
      <c r="LD23" s="381">
        <v>76.588707772265849</v>
      </c>
      <c r="LE23" s="378" t="str">
        <f t="shared" si="3"/>
        <v>--</v>
      </c>
      <c r="LF23" s="381">
        <v>75.090947999143907</v>
      </c>
      <c r="LG23" s="381">
        <v>77.10622710622701</v>
      </c>
      <c r="LH23" s="381">
        <v>75.153688524590407</v>
      </c>
      <c r="LI23" s="378" t="str">
        <f t="shared" si="4"/>
        <v>--</v>
      </c>
      <c r="LJ23" s="381">
        <v>72.120200333889869</v>
      </c>
      <c r="LK23" s="381">
        <v>72.667891406409368</v>
      </c>
      <c r="LL23" s="381">
        <v>70.664961636828465</v>
      </c>
      <c r="LM23" s="380">
        <v>87.185987554736087</v>
      </c>
      <c r="LN23" s="381">
        <v>69.463457716935267</v>
      </c>
      <c r="LO23" s="381">
        <v>69.725209080047676</v>
      </c>
      <c r="LP23" s="381">
        <v>70.553867726104286</v>
      </c>
      <c r="LQ23" s="381">
        <v>85.243809037528663</v>
      </c>
      <c r="LR23" s="381">
        <v>73.110871905274209</v>
      </c>
      <c r="LS23" s="381">
        <v>69.882209585702782</v>
      </c>
      <c r="LT23" s="381">
        <v>71.53846153846159</v>
      </c>
      <c r="LU23" s="381">
        <v>81.367432150313093</v>
      </c>
      <c r="LV23" s="381">
        <v>68.463497453310694</v>
      </c>
      <c r="LW23" s="381">
        <v>64.061525670338909</v>
      </c>
      <c r="LX23" s="381">
        <v>69.019200830306161</v>
      </c>
      <c r="LY23" s="380">
        <v>88.909173893199608</v>
      </c>
      <c r="LZ23" s="381">
        <v>79.411113570954029</v>
      </c>
      <c r="MA23" s="381">
        <v>86.011477761836517</v>
      </c>
      <c r="MB23" s="381">
        <v>84.91449988287664</v>
      </c>
      <c r="MC23" s="381">
        <v>87.499999999999957</v>
      </c>
      <c r="MD23" s="381">
        <v>79.816121445370953</v>
      </c>
      <c r="ME23" s="381">
        <v>84.618490109002977</v>
      </c>
      <c r="MF23" s="381">
        <v>84.367816091953912</v>
      </c>
      <c r="MG23" s="381">
        <v>85.352112676056507</v>
      </c>
      <c r="MH23" s="381">
        <v>78.317836010143594</v>
      </c>
      <c r="MI23" s="381">
        <v>81.240951396070457</v>
      </c>
      <c r="MJ23" s="381">
        <v>81.507381507381595</v>
      </c>
      <c r="MK23" s="380">
        <v>92.879098360655803</v>
      </c>
      <c r="ML23" s="381">
        <v>94.679284963196451</v>
      </c>
      <c r="MM23" s="381">
        <v>95.072463768115895</v>
      </c>
      <c r="MN23" s="381">
        <v>95.512321660181669</v>
      </c>
      <c r="MO23" s="380">
        <v>91.910631741140179</v>
      </c>
      <c r="MP23" s="381">
        <v>89.721988205560137</v>
      </c>
      <c r="MQ23" s="381">
        <v>90.010362694300326</v>
      </c>
      <c r="MR23" s="381">
        <v>91.01065211743304</v>
      </c>
      <c r="MS23" s="380">
        <v>91.832514861721677</v>
      </c>
      <c r="MT23" s="381">
        <v>96.145745577084824</v>
      </c>
      <c r="MU23" s="381">
        <v>96.411532876996333</v>
      </c>
      <c r="MV23" s="381">
        <v>96.937451336620924</v>
      </c>
      <c r="MW23" s="380">
        <v>97.552211991915556</v>
      </c>
      <c r="MX23" s="381">
        <v>97.506561679789954</v>
      </c>
      <c r="MY23" s="381">
        <v>97.125890736341944</v>
      </c>
      <c r="MZ23" s="381">
        <v>97.560975609755957</v>
      </c>
      <c r="NA23" s="381">
        <v>97.52623688155937</v>
      </c>
      <c r="NB23" s="381">
        <v>96.923076923077105</v>
      </c>
      <c r="NC23" s="381">
        <v>97.558514931396246</v>
      </c>
      <c r="ND23" s="381">
        <v>97.393970362800189</v>
      </c>
      <c r="NE23" s="381">
        <v>96.604064831489495</v>
      </c>
      <c r="NF23" s="381">
        <v>96.694736842105215</v>
      </c>
      <c r="NG23" s="381">
        <v>96.681186475834679</v>
      </c>
      <c r="NH23" s="381">
        <v>97.560342590189649</v>
      </c>
    </row>
    <row r="24" spans="1:372" s="277" customFormat="1" x14ac:dyDescent="0.25">
      <c r="A24" s="277">
        <v>20</v>
      </c>
      <c r="B24" s="277" t="s">
        <v>20</v>
      </c>
      <c r="C24" s="278">
        <v>764</v>
      </c>
      <c r="D24" s="278">
        <v>736</v>
      </c>
      <c r="E24" s="278">
        <v>648</v>
      </c>
      <c r="F24" s="278">
        <v>734</v>
      </c>
      <c r="G24" s="278">
        <v>707</v>
      </c>
      <c r="H24" s="278">
        <v>267</v>
      </c>
      <c r="I24" s="278">
        <v>295</v>
      </c>
      <c r="J24" s="278">
        <v>202</v>
      </c>
      <c r="K24" s="278">
        <v>283</v>
      </c>
      <c r="L24" s="278">
        <v>247</v>
      </c>
      <c r="M24" s="279">
        <v>206</v>
      </c>
      <c r="N24" s="279">
        <v>219</v>
      </c>
      <c r="O24" s="279">
        <v>257</v>
      </c>
      <c r="P24" s="279">
        <v>172</v>
      </c>
      <c r="Q24" s="279">
        <v>258</v>
      </c>
      <c r="R24" s="279">
        <v>263</v>
      </c>
      <c r="S24" s="279">
        <v>213</v>
      </c>
      <c r="T24" s="279">
        <v>269</v>
      </c>
      <c r="U24" s="279">
        <v>258</v>
      </c>
      <c r="V24" s="279">
        <v>180</v>
      </c>
      <c r="W24" s="279">
        <v>84.586466165413484</v>
      </c>
      <c r="X24" s="279">
        <v>83.617747440273021</v>
      </c>
      <c r="Y24" s="279">
        <v>70.149253731343279</v>
      </c>
      <c r="Z24" s="279">
        <v>82.733812949640239</v>
      </c>
      <c r="AA24" s="279">
        <v>81.300813008130035</v>
      </c>
      <c r="AB24" s="279">
        <v>73.039215686274503</v>
      </c>
      <c r="AC24" s="279">
        <v>93.087557603686633</v>
      </c>
      <c r="AD24" s="279">
        <v>78.656126482213466</v>
      </c>
      <c r="AE24" s="279">
        <v>81.976744186046545</v>
      </c>
      <c r="AF24" s="279" t="s">
        <v>286</v>
      </c>
      <c r="AG24" s="279">
        <v>88.461538461538495</v>
      </c>
      <c r="AH24" s="279">
        <v>72.641509433962227</v>
      </c>
      <c r="AI24" s="279" t="s">
        <v>286</v>
      </c>
      <c r="AJ24" s="279">
        <v>87.747035573122545</v>
      </c>
      <c r="AK24" s="279">
        <v>80.337078651685417</v>
      </c>
      <c r="AL24" s="279">
        <v>17.66917293233082</v>
      </c>
      <c r="AM24" s="279">
        <v>23.809523809523828</v>
      </c>
      <c r="AN24" s="279">
        <v>45.544554455445557</v>
      </c>
      <c r="AO24" s="279">
        <v>20.938628158844747</v>
      </c>
      <c r="AP24" s="279">
        <v>20.647773279352229</v>
      </c>
      <c r="AQ24" s="279">
        <v>34.803921568627473</v>
      </c>
      <c r="AR24" s="279">
        <v>17.129629629629623</v>
      </c>
      <c r="AS24" s="279">
        <v>20.392156862745111</v>
      </c>
      <c r="AT24" s="279">
        <v>29.069767441860471</v>
      </c>
      <c r="AU24" s="279">
        <v>20.3125</v>
      </c>
      <c r="AV24" s="279">
        <v>24.714828897338396</v>
      </c>
      <c r="AW24" s="279">
        <v>32.394366197183103</v>
      </c>
      <c r="AX24" s="280">
        <v>28.358208955223883</v>
      </c>
      <c r="AY24" s="280">
        <v>29.687500000000011</v>
      </c>
      <c r="AZ24" s="280">
        <v>45.810055865921797</v>
      </c>
      <c r="BA24" s="280" t="s">
        <v>286</v>
      </c>
      <c r="BB24" s="279" t="s">
        <v>286</v>
      </c>
      <c r="BC24" s="280" t="s">
        <v>286</v>
      </c>
      <c r="BD24" s="280" t="s">
        <v>286</v>
      </c>
      <c r="BE24" s="280" t="s">
        <v>286</v>
      </c>
      <c r="BF24" s="280" t="s">
        <v>286</v>
      </c>
      <c r="BG24" s="279" t="s">
        <v>286</v>
      </c>
      <c r="BH24" s="281" t="s">
        <v>286</v>
      </c>
      <c r="BI24" s="281" t="s">
        <v>286</v>
      </c>
      <c r="BJ24" s="281">
        <v>40.160642570281119</v>
      </c>
      <c r="BK24" s="281">
        <v>46.3878326996198</v>
      </c>
      <c r="BL24" s="279">
        <v>28.155339805825253</v>
      </c>
      <c r="BM24" s="281">
        <v>42.205323193916314</v>
      </c>
      <c r="BN24" s="277">
        <v>52.549019607843114</v>
      </c>
      <c r="BO24" s="277">
        <v>33.707865168539321</v>
      </c>
      <c r="BP24" s="277">
        <v>7.6305220883534117</v>
      </c>
      <c r="BQ24" s="279">
        <v>11.683848797250858</v>
      </c>
      <c r="BR24" s="281">
        <v>54.455445544554458</v>
      </c>
      <c r="BS24" s="281">
        <v>6.5934065934065922</v>
      </c>
      <c r="BT24" s="281">
        <v>14.522821576763484</v>
      </c>
      <c r="BU24" s="279">
        <v>55.721393034825866</v>
      </c>
      <c r="BV24" s="281">
        <v>6.4039408866995107</v>
      </c>
      <c r="BW24" s="281">
        <v>11.244979919678718</v>
      </c>
      <c r="BX24" s="281">
        <v>37.869822485207102</v>
      </c>
      <c r="BY24" s="279">
        <v>8.5365853658536572</v>
      </c>
      <c r="BZ24" s="281">
        <v>7.7220077220077226</v>
      </c>
      <c r="CA24" s="281">
        <v>42.788461538461554</v>
      </c>
      <c r="CB24" s="281">
        <v>6.5384615384615383</v>
      </c>
      <c r="CC24" s="279">
        <v>6.3745019920318748</v>
      </c>
      <c r="CD24" s="281">
        <v>36.000000000000021</v>
      </c>
      <c r="CE24" s="281">
        <v>14.828897338403044</v>
      </c>
      <c r="CF24" s="281">
        <v>19.047619047619047</v>
      </c>
      <c r="CG24" s="279">
        <v>17.326732673267323</v>
      </c>
      <c r="CH24" s="281">
        <v>14.893617021276601</v>
      </c>
      <c r="CI24" s="281">
        <v>27.23577235772358</v>
      </c>
      <c r="CJ24" s="281">
        <v>25.490196078431371</v>
      </c>
      <c r="CK24" s="281">
        <v>15.137614678899086</v>
      </c>
      <c r="CL24" s="281">
        <v>19.921875000000014</v>
      </c>
      <c r="CM24" s="281">
        <v>27.485380116959067</v>
      </c>
      <c r="CN24" s="281">
        <v>17.578125000000018</v>
      </c>
      <c r="CO24" s="281">
        <v>21.072796934865895</v>
      </c>
      <c r="CP24" s="279">
        <v>19.047619047619055</v>
      </c>
      <c r="CQ24" s="281">
        <v>18.113207547169804</v>
      </c>
      <c r="CR24" s="281">
        <v>24.313725490196081</v>
      </c>
      <c r="CS24" s="277">
        <v>29.608938547486037</v>
      </c>
      <c r="CT24" s="277">
        <v>10.810810810810805</v>
      </c>
      <c r="CU24" s="279">
        <v>7.1186440677966107</v>
      </c>
      <c r="CV24" s="281">
        <v>6.4676616915422898</v>
      </c>
      <c r="CW24" s="281">
        <v>15.162454873646215</v>
      </c>
      <c r="CX24" s="277">
        <v>6.530612244897962</v>
      </c>
      <c r="CY24" s="277">
        <v>7.3529411764705914</v>
      </c>
      <c r="CZ24" s="279">
        <v>20.093457943925237</v>
      </c>
      <c r="DA24" s="281">
        <v>9.1269841269841248</v>
      </c>
      <c r="DB24" s="281">
        <v>6.508875739644969</v>
      </c>
      <c r="DC24" s="277">
        <v>17.529880478087641</v>
      </c>
      <c r="DD24" s="277">
        <v>7.7519379844961209</v>
      </c>
      <c r="DE24" s="279">
        <v>7.2115384615384581</v>
      </c>
      <c r="DF24" s="281">
        <v>8.6466165413533851</v>
      </c>
      <c r="DG24" s="281">
        <v>9.5238095238095237</v>
      </c>
      <c r="DH24" s="277">
        <v>11.299435028248595</v>
      </c>
      <c r="DI24" s="277">
        <v>31.1284046692607</v>
      </c>
      <c r="DJ24" s="279">
        <v>44.89795918367345</v>
      </c>
      <c r="DK24" s="281">
        <v>42.079207920792086</v>
      </c>
      <c r="DL24" s="281">
        <v>39.145907473309613</v>
      </c>
      <c r="DM24" s="281">
        <v>44.897959183673443</v>
      </c>
      <c r="DN24" s="281">
        <v>43.564356435643568</v>
      </c>
      <c r="DO24" s="279">
        <v>37.209302325581383</v>
      </c>
      <c r="DP24" s="281">
        <v>43.873517786561287</v>
      </c>
      <c r="DQ24" s="281">
        <v>42.105263157894754</v>
      </c>
      <c r="DR24" s="281">
        <v>41.129032258064512</v>
      </c>
      <c r="DS24" s="281">
        <v>49.034749034749026</v>
      </c>
      <c r="DT24" s="279">
        <v>40.384615384615387</v>
      </c>
      <c r="DU24" s="282">
        <v>35.580524344569319</v>
      </c>
      <c r="DV24" s="282">
        <v>48.221343873517768</v>
      </c>
      <c r="DW24" s="277">
        <v>44.134078212290483</v>
      </c>
      <c r="DX24" s="282" t="s">
        <v>286</v>
      </c>
      <c r="DY24" s="279" t="s">
        <v>286</v>
      </c>
      <c r="DZ24" s="279" t="s">
        <v>286</v>
      </c>
      <c r="EA24" s="279" t="s">
        <v>286</v>
      </c>
      <c r="EB24" s="279" t="s">
        <v>286</v>
      </c>
      <c r="EC24" s="279" t="s">
        <v>286</v>
      </c>
      <c r="ED24" s="279" t="s">
        <v>286</v>
      </c>
      <c r="EE24" s="279" t="s">
        <v>286</v>
      </c>
      <c r="EF24" s="279" t="s">
        <v>286</v>
      </c>
      <c r="EG24" s="279">
        <v>2.7237354085603109</v>
      </c>
      <c r="EH24" s="279">
        <v>3.4351145038167945</v>
      </c>
      <c r="EI24" s="279">
        <v>5.2132701421800949</v>
      </c>
      <c r="EJ24" s="279">
        <v>5.6603773584905683</v>
      </c>
      <c r="EK24" s="279">
        <v>3.8910505836575897</v>
      </c>
      <c r="EL24" s="281">
        <v>3.8888888888888902</v>
      </c>
      <c r="EM24" s="281">
        <v>70.588235294117666</v>
      </c>
      <c r="EN24" s="281">
        <v>40.410958904109599</v>
      </c>
      <c r="EO24" s="281">
        <v>45.27363184079605</v>
      </c>
      <c r="EP24" s="279">
        <v>64.338235294117638</v>
      </c>
      <c r="EQ24" s="281">
        <v>45.306122448979593</v>
      </c>
      <c r="ER24" s="281">
        <v>49.268292682926834</v>
      </c>
      <c r="ES24" s="281">
        <v>71.495327102803756</v>
      </c>
      <c r="ET24" s="281">
        <v>36.964980544747107</v>
      </c>
      <c r="EU24" s="279">
        <v>52.631578947368446</v>
      </c>
      <c r="EV24" s="281">
        <v>62.195121951219569</v>
      </c>
      <c r="EW24" s="281">
        <v>31.128404669260714</v>
      </c>
      <c r="EX24" s="281">
        <v>52.884615384615394</v>
      </c>
      <c r="EY24" s="281">
        <v>62.403100775193799</v>
      </c>
      <c r="EZ24" s="279">
        <v>38.888888888888872</v>
      </c>
      <c r="FA24" s="281">
        <v>43.181818181818201</v>
      </c>
      <c r="FB24" s="281">
        <v>83.397683397683466</v>
      </c>
      <c r="FC24" s="281">
        <v>67.353951890034466</v>
      </c>
      <c r="FD24" s="281">
        <v>67.661691542288565</v>
      </c>
      <c r="FE24" s="279">
        <v>86.909090909090892</v>
      </c>
      <c r="FF24" s="281">
        <v>70.040485829959607</v>
      </c>
      <c r="FG24" s="281">
        <v>66.341463414634134</v>
      </c>
      <c r="FH24" s="281">
        <v>87.96296296296299</v>
      </c>
      <c r="FI24" s="281">
        <v>77.34375</v>
      </c>
      <c r="FJ24" s="279">
        <v>78.362573099415215</v>
      </c>
      <c r="FK24" s="281">
        <v>88.671875000000099</v>
      </c>
      <c r="FL24" s="281">
        <v>73.461538461538467</v>
      </c>
      <c r="FM24" s="281">
        <v>81.730769230769241</v>
      </c>
      <c r="FN24" s="281">
        <v>87.20930232558139</v>
      </c>
      <c r="FO24" s="279">
        <v>72.94117647058826</v>
      </c>
      <c r="FP24" s="281">
        <v>63.483146067415703</v>
      </c>
      <c r="FQ24" s="281">
        <v>93.916349809885887</v>
      </c>
      <c r="FR24" s="281">
        <v>95.904436860068259</v>
      </c>
      <c r="FS24" s="281">
        <v>98.514851485148512</v>
      </c>
      <c r="FT24" s="279">
        <v>91.428571428571459</v>
      </c>
      <c r="FU24" s="281">
        <v>95.08196721311478</v>
      </c>
      <c r="FV24" s="281">
        <v>97.073170731707322</v>
      </c>
      <c r="FW24" s="281">
        <v>95.412844036697265</v>
      </c>
      <c r="FX24" s="281">
        <v>94.163424124513668</v>
      </c>
      <c r="FY24" s="279">
        <v>97.67441860465118</v>
      </c>
      <c r="FZ24" s="281">
        <v>93.725490196078454</v>
      </c>
      <c r="GA24" s="281">
        <v>95.384615384615373</v>
      </c>
      <c r="GB24" s="281">
        <v>96.682464454976298</v>
      </c>
      <c r="GC24" s="281">
        <v>97.014925373134261</v>
      </c>
      <c r="GD24" s="279">
        <v>95.312500000000014</v>
      </c>
      <c r="GE24" s="281">
        <v>91.620111731843537</v>
      </c>
      <c r="GF24" s="281">
        <v>90.31007751937986</v>
      </c>
      <c r="GG24" s="281">
        <v>90.410958904109577</v>
      </c>
      <c r="GH24" s="281">
        <v>96.482412060301527</v>
      </c>
      <c r="GI24" s="279">
        <v>94.661921708185019</v>
      </c>
      <c r="GJ24" s="281">
        <v>90.243902439024382</v>
      </c>
      <c r="GK24" s="281">
        <v>95.588235294117624</v>
      </c>
      <c r="GL24" s="281">
        <v>95.852534562211943</v>
      </c>
      <c r="GM24" s="283">
        <v>91.406249999999943</v>
      </c>
      <c r="GN24" s="279">
        <v>96.511627906976727</v>
      </c>
      <c r="GO24" s="281">
        <v>95.312499999999972</v>
      </c>
      <c r="GP24" s="281">
        <v>92.692307692307637</v>
      </c>
      <c r="GQ24" s="281">
        <v>97.607655502392277</v>
      </c>
      <c r="GR24" s="281">
        <v>95.910780669144941</v>
      </c>
      <c r="GS24" s="279">
        <v>90.625000000000085</v>
      </c>
      <c r="GT24" s="281">
        <v>92.73743016759785</v>
      </c>
      <c r="GU24" s="281" t="s">
        <v>286</v>
      </c>
      <c r="GV24" s="281" t="s">
        <v>286</v>
      </c>
      <c r="GW24" s="281" t="s">
        <v>286</v>
      </c>
      <c r="GX24" s="279" t="s">
        <v>286</v>
      </c>
      <c r="GY24" s="279" t="s">
        <v>286</v>
      </c>
      <c r="GZ24" s="279" t="s">
        <v>286</v>
      </c>
      <c r="HA24" s="279" t="s">
        <v>286</v>
      </c>
      <c r="HB24" s="279" t="s">
        <v>286</v>
      </c>
      <c r="HC24" s="279" t="s">
        <v>286</v>
      </c>
      <c r="HD24" s="279">
        <v>92.430278884462155</v>
      </c>
      <c r="HE24" s="279">
        <v>94.921875000000071</v>
      </c>
      <c r="HF24" s="279">
        <v>99.043062200956911</v>
      </c>
      <c r="HG24" s="279">
        <v>95.094339622641527</v>
      </c>
      <c r="HH24" s="279">
        <v>94.117647058823607</v>
      </c>
      <c r="HI24" s="279">
        <v>93.854748603351993</v>
      </c>
      <c r="HJ24" s="279">
        <v>81.538461538461604</v>
      </c>
      <c r="HK24" s="279">
        <v>87.931034482758562</v>
      </c>
      <c r="HL24" s="281">
        <v>92.537313432835774</v>
      </c>
      <c r="HM24" s="281">
        <v>78.339350180505377</v>
      </c>
      <c r="HN24" s="281">
        <v>86.065573770491767</v>
      </c>
      <c r="HO24" s="281">
        <v>92.118226600985196</v>
      </c>
      <c r="HP24" s="279">
        <v>73.611111111111143</v>
      </c>
      <c r="HQ24" s="281">
        <v>78.656126482213466</v>
      </c>
      <c r="HR24" s="281">
        <v>91.279069767441854</v>
      </c>
      <c r="HS24" s="281">
        <v>80.31496062992133</v>
      </c>
      <c r="HT24" s="278">
        <v>86.381322957198435</v>
      </c>
      <c r="HU24" s="279">
        <v>93.301435406698531</v>
      </c>
      <c r="HV24" s="277">
        <v>89.513108614232237</v>
      </c>
      <c r="HW24" s="277">
        <v>82.421874999999986</v>
      </c>
      <c r="HX24" s="277">
        <v>87.709497206703915</v>
      </c>
      <c r="HY24" s="277">
        <v>4.1825095057034227</v>
      </c>
      <c r="HZ24" s="277">
        <v>6.1224489795918391</v>
      </c>
      <c r="IA24" s="277">
        <v>2.9702970297029716</v>
      </c>
      <c r="IB24" s="277">
        <v>7.1684587813620047</v>
      </c>
      <c r="IC24" s="277">
        <v>2.0325203252032531</v>
      </c>
      <c r="ID24" s="277">
        <v>4.4334975369458114</v>
      </c>
      <c r="IE24" s="277">
        <v>3.2258064516129035</v>
      </c>
      <c r="IF24" s="277">
        <v>3.5156249999999996</v>
      </c>
      <c r="IG24" s="277">
        <v>2.3255813953488378</v>
      </c>
      <c r="IH24" s="277">
        <v>4.296875</v>
      </c>
      <c r="II24" s="277">
        <v>2.6615969581749055</v>
      </c>
      <c r="IJ24" s="277">
        <v>3.3175355450236976</v>
      </c>
      <c r="IK24" s="277">
        <v>5.2238805970149276</v>
      </c>
      <c r="IL24" s="277">
        <v>4.2635658914728705</v>
      </c>
      <c r="IM24" s="277">
        <v>6.6666666666666696</v>
      </c>
      <c r="IN24" s="277" t="str">
        <f t="shared" si="23"/>
        <v>--</v>
      </c>
      <c r="IO24" s="277" t="str">
        <f t="shared" si="23"/>
        <v>--</v>
      </c>
      <c r="IP24" s="277" t="str">
        <f t="shared" si="23"/>
        <v>--</v>
      </c>
      <c r="IQ24" s="277" t="str">
        <f t="shared" si="23"/>
        <v>--</v>
      </c>
      <c r="IR24" s="277" t="str">
        <f t="shared" si="23"/>
        <v>--</v>
      </c>
      <c r="IS24" s="277" t="str">
        <f t="shared" si="23"/>
        <v>--</v>
      </c>
      <c r="IT24" s="277" t="str">
        <f t="shared" si="23"/>
        <v>--</v>
      </c>
      <c r="IU24" s="277" t="str">
        <f t="shared" si="23"/>
        <v>--</v>
      </c>
      <c r="IV24" s="277" t="str">
        <f t="shared" si="23"/>
        <v>--</v>
      </c>
      <c r="IW24" s="241">
        <v>998</v>
      </c>
      <c r="IX24" s="242">
        <v>884</v>
      </c>
      <c r="IY24" s="243">
        <v>267</v>
      </c>
      <c r="IZ24" s="243">
        <v>269</v>
      </c>
      <c r="JA24" s="243">
        <v>202</v>
      </c>
      <c r="JB24" s="243">
        <v>225</v>
      </c>
      <c r="JC24" s="243">
        <v>244</v>
      </c>
      <c r="JD24" s="243">
        <v>172</v>
      </c>
      <c r="JE24" s="243">
        <v>5.2830188679245298</v>
      </c>
      <c r="JF24" s="243">
        <v>7.4626865671641802</v>
      </c>
      <c r="JG24" s="243">
        <v>8.9552238805970106</v>
      </c>
      <c r="JH24" s="243">
        <v>8.8888888888888999</v>
      </c>
      <c r="JI24" s="243">
        <v>9.4262295081967196</v>
      </c>
      <c r="JJ24" s="243">
        <v>5.8139534883720998</v>
      </c>
      <c r="JK24" s="243">
        <v>5.2631578947368398</v>
      </c>
      <c r="JL24" s="243">
        <v>4.4776119402985097</v>
      </c>
      <c r="JM24" s="243">
        <v>4.9504950495049496</v>
      </c>
      <c r="JN24" s="243">
        <v>4.8888888888888902</v>
      </c>
      <c r="JO24" s="243">
        <v>4.0983606557377099</v>
      </c>
      <c r="JP24" s="243">
        <v>4.6511627906976702</v>
      </c>
      <c r="JQ24" s="243">
        <v>96.946564885496102</v>
      </c>
      <c r="JR24" s="243">
        <v>95.167286245353097</v>
      </c>
      <c r="JS24" s="243">
        <v>96.534653465346494</v>
      </c>
      <c r="JT24" s="243">
        <v>96.8888888888889</v>
      </c>
      <c r="JU24" s="243">
        <v>98.353909465020607</v>
      </c>
      <c r="JV24" s="243">
        <v>99.418604651162795</v>
      </c>
      <c r="JW24" s="243">
        <v>92.337164750957797</v>
      </c>
      <c r="JX24" s="243">
        <v>92.164179104477597</v>
      </c>
      <c r="JY24" s="243">
        <v>92.574257425742601</v>
      </c>
      <c r="JZ24" s="243">
        <v>95.999999999999901</v>
      </c>
      <c r="KA24" s="243">
        <v>97.119341563785994</v>
      </c>
      <c r="KB24" s="243">
        <v>92.441860465116207</v>
      </c>
      <c r="KC24" s="243">
        <v>96.934865900383102</v>
      </c>
      <c r="KD24" s="243">
        <v>97.397769516728602</v>
      </c>
      <c r="KE24" s="243">
        <v>99.504950495049499</v>
      </c>
      <c r="KF24" s="243">
        <v>97.7777777777778</v>
      </c>
      <c r="KG24" s="243">
        <v>97.530864197530803</v>
      </c>
      <c r="KH24" s="243">
        <v>98.255813953488399</v>
      </c>
      <c r="KI24" s="220">
        <v>260</v>
      </c>
      <c r="KJ24" s="220">
        <v>243</v>
      </c>
      <c r="KK24" s="279" t="str">
        <f t="shared" si="7"/>
        <v>--</v>
      </c>
      <c r="KL24" s="279" t="str">
        <f t="shared" si="7"/>
        <v>--</v>
      </c>
      <c r="KM24" s="220">
        <v>7.3359073359073399</v>
      </c>
      <c r="KN24" s="220">
        <v>8.7136929460580905</v>
      </c>
      <c r="KO24" s="220">
        <v>93.076923076922995</v>
      </c>
      <c r="KP24" s="220">
        <v>95.397489539749003</v>
      </c>
      <c r="KQ24" s="220">
        <v>95.384615384615401</v>
      </c>
      <c r="KR24" s="220">
        <v>92.050209205021005</v>
      </c>
      <c r="KS24" s="220">
        <v>94.208494208494201</v>
      </c>
      <c r="KT24" s="220">
        <v>94.117647058823593</v>
      </c>
      <c r="KV24" s="379">
        <v>1051</v>
      </c>
      <c r="KW24" s="380">
        <v>301</v>
      </c>
      <c r="KX24" s="381">
        <v>289</v>
      </c>
      <c r="KY24" s="381">
        <v>210</v>
      </c>
      <c r="KZ24" s="381">
        <v>251</v>
      </c>
      <c r="LA24" s="378" t="str">
        <f t="shared" si="2"/>
        <v>--</v>
      </c>
      <c r="LB24" s="381">
        <v>72.030651340996201</v>
      </c>
      <c r="LC24" s="381">
        <v>63.197026022304819</v>
      </c>
      <c r="LD24" s="381">
        <v>64.356435643564367</v>
      </c>
      <c r="LE24" s="378" t="str">
        <f t="shared" si="3"/>
        <v>--</v>
      </c>
      <c r="LF24" s="381">
        <v>69.333333333333357</v>
      </c>
      <c r="LG24" s="381">
        <v>66.393442622950843</v>
      </c>
      <c r="LH24" s="381">
        <v>68.604651162790731</v>
      </c>
      <c r="LI24" s="378" t="str">
        <f t="shared" si="4"/>
        <v>--</v>
      </c>
      <c r="LJ24" s="381">
        <v>63.859649122807063</v>
      </c>
      <c r="LK24" s="381">
        <v>56.666666666666693</v>
      </c>
      <c r="LL24" s="381">
        <v>51.792828685258968</v>
      </c>
      <c r="LM24" s="380">
        <v>88.235294117647086</v>
      </c>
      <c r="LN24" s="381">
        <v>73.664122137404632</v>
      </c>
      <c r="LO24" s="381">
        <v>69.14498141263941</v>
      </c>
      <c r="LP24" s="381">
        <v>65.346534653465326</v>
      </c>
      <c r="LQ24" s="381">
        <v>84.518828451882868</v>
      </c>
      <c r="LR24" s="381">
        <v>75.000000000000028</v>
      </c>
      <c r="LS24" s="381">
        <v>72.199170124481384</v>
      </c>
      <c r="LT24" s="381">
        <v>69.767441860465098</v>
      </c>
      <c r="LU24" s="381">
        <v>82.094594594594597</v>
      </c>
      <c r="LV24" s="381">
        <v>75.609756097561075</v>
      </c>
      <c r="LW24" s="381">
        <v>65.384615384615415</v>
      </c>
      <c r="LX24" s="381">
        <v>77.108433734939766</v>
      </c>
      <c r="LY24" s="380">
        <v>79.6875</v>
      </c>
      <c r="LZ24" s="381">
        <v>77.099236641221339</v>
      </c>
      <c r="MA24" s="381">
        <v>77.611940298507477</v>
      </c>
      <c r="MB24" s="381">
        <v>76.61691542288554</v>
      </c>
      <c r="MC24" s="381">
        <v>82.987551867219892</v>
      </c>
      <c r="MD24" s="381">
        <v>84.8888888888889</v>
      </c>
      <c r="ME24" s="381">
        <v>83.884297520661164</v>
      </c>
      <c r="MF24" s="381">
        <v>87.790697674418652</v>
      </c>
      <c r="MG24" s="381">
        <v>83.783783783783818</v>
      </c>
      <c r="MH24" s="381">
        <v>80.139372822299592</v>
      </c>
      <c r="MI24" s="381">
        <v>83.253588516746433</v>
      </c>
      <c r="MJ24" s="381">
        <v>92.338709677419317</v>
      </c>
      <c r="MK24" s="380">
        <v>95.000000000000014</v>
      </c>
      <c r="ML24" s="381">
        <v>95.155709342560598</v>
      </c>
      <c r="MM24" s="381">
        <v>96.65071770334923</v>
      </c>
      <c r="MN24" s="381">
        <v>99.19999999999996</v>
      </c>
      <c r="MO24" s="380">
        <v>92.000000000000099</v>
      </c>
      <c r="MP24" s="381">
        <v>93.728222996515697</v>
      </c>
      <c r="MQ24" s="381">
        <v>91.866028708133996</v>
      </c>
      <c r="MR24" s="381">
        <v>96.799999999999912</v>
      </c>
      <c r="MS24" s="380">
        <v>89.491525423728788</v>
      </c>
      <c r="MT24" s="381">
        <v>97.560975609756099</v>
      </c>
      <c r="MU24" s="381">
        <v>96.650717703349287</v>
      </c>
      <c r="MV24" s="381">
        <v>98.800000000000011</v>
      </c>
      <c r="MW24" s="380">
        <v>98.461538461538495</v>
      </c>
      <c r="MX24" s="381">
        <v>96.551724137931046</v>
      </c>
      <c r="MY24" s="381">
        <v>97.769516728624524</v>
      </c>
      <c r="MZ24" s="381">
        <v>99.004975124378149</v>
      </c>
      <c r="NA24" s="381">
        <v>97.899159663865504</v>
      </c>
      <c r="NB24" s="381">
        <v>99.111111111111128</v>
      </c>
      <c r="NC24" s="381">
        <v>98.353909465020593</v>
      </c>
      <c r="ND24" s="381">
        <v>98.837209302325576</v>
      </c>
      <c r="NE24" s="381">
        <v>98.322147651006674</v>
      </c>
      <c r="NF24" s="381">
        <v>98.954703832752543</v>
      </c>
      <c r="NG24" s="381">
        <v>97.129186602870817</v>
      </c>
      <c r="NH24" s="381">
        <v>98.000000000000014</v>
      </c>
    </row>
    <row r="25" spans="1:372" s="277" customFormat="1" x14ac:dyDescent="0.25">
      <c r="A25" s="277">
        <v>21</v>
      </c>
      <c r="B25" s="277" t="s">
        <v>21</v>
      </c>
      <c r="C25" s="278">
        <v>861</v>
      </c>
      <c r="D25" s="278">
        <v>979</v>
      </c>
      <c r="E25" s="278">
        <v>925</v>
      </c>
      <c r="F25" s="278">
        <v>846</v>
      </c>
      <c r="G25" s="278">
        <v>846</v>
      </c>
      <c r="H25" s="278">
        <v>319</v>
      </c>
      <c r="I25" s="278">
        <v>345</v>
      </c>
      <c r="J25" s="278">
        <v>197</v>
      </c>
      <c r="K25" s="278">
        <v>354</v>
      </c>
      <c r="L25" s="278">
        <v>363</v>
      </c>
      <c r="M25" s="279">
        <v>262</v>
      </c>
      <c r="N25" s="279">
        <v>294</v>
      </c>
      <c r="O25" s="279">
        <v>362</v>
      </c>
      <c r="P25" s="279">
        <v>269</v>
      </c>
      <c r="Q25" s="279">
        <v>298</v>
      </c>
      <c r="R25" s="279">
        <v>315</v>
      </c>
      <c r="S25" s="279">
        <v>233</v>
      </c>
      <c r="T25" s="279">
        <v>296</v>
      </c>
      <c r="U25" s="279">
        <v>316</v>
      </c>
      <c r="V25" s="279">
        <v>234</v>
      </c>
      <c r="W25" s="279">
        <v>89.102564102564159</v>
      </c>
      <c r="X25" s="279">
        <v>78.654970760233866</v>
      </c>
      <c r="Y25" s="279">
        <v>71.649484536082497</v>
      </c>
      <c r="Z25" s="279">
        <v>89.428571428571416</v>
      </c>
      <c r="AA25" s="279">
        <v>82.825484764542963</v>
      </c>
      <c r="AB25" s="279">
        <v>73.282442748091583</v>
      </c>
      <c r="AC25" s="279">
        <v>90.940766550522682</v>
      </c>
      <c r="AD25" s="279">
        <v>86.629526462395475</v>
      </c>
      <c r="AE25" s="279">
        <v>86.466165413533844</v>
      </c>
      <c r="AF25" s="279" t="s">
        <v>286</v>
      </c>
      <c r="AG25" s="279">
        <v>90.000000000000028</v>
      </c>
      <c r="AH25" s="279">
        <v>89.655172413793125</v>
      </c>
      <c r="AI25" s="279" t="s">
        <v>286</v>
      </c>
      <c r="AJ25" s="279">
        <v>90.996784565916428</v>
      </c>
      <c r="AK25" s="279">
        <v>89.519650655021834</v>
      </c>
      <c r="AL25" s="279">
        <v>13.69426751592356</v>
      </c>
      <c r="AM25" s="279">
        <v>20.93023255813954</v>
      </c>
      <c r="AN25" s="279">
        <v>61.421319796954293</v>
      </c>
      <c r="AO25" s="279">
        <v>15.909090909090924</v>
      </c>
      <c r="AP25" s="279">
        <v>25.277777777777786</v>
      </c>
      <c r="AQ25" s="279">
        <v>56.321839080459768</v>
      </c>
      <c r="AR25" s="279">
        <v>13.194444444444438</v>
      </c>
      <c r="AS25" s="279">
        <v>22.222222222222243</v>
      </c>
      <c r="AT25" s="279">
        <v>33.208955223880629</v>
      </c>
      <c r="AU25" s="279">
        <v>23.711340206185572</v>
      </c>
      <c r="AV25" s="279">
        <v>16.29392971246007</v>
      </c>
      <c r="AW25" s="279">
        <v>29.310344827586206</v>
      </c>
      <c r="AX25" s="280">
        <v>23.63013698630137</v>
      </c>
      <c r="AY25" s="280">
        <v>21.904761904761891</v>
      </c>
      <c r="AZ25" s="280">
        <v>21.36752136752137</v>
      </c>
      <c r="BA25" s="280" t="s">
        <v>286</v>
      </c>
      <c r="BB25" s="279" t="s">
        <v>286</v>
      </c>
      <c r="BC25" s="280" t="s">
        <v>286</v>
      </c>
      <c r="BD25" s="280" t="s">
        <v>286</v>
      </c>
      <c r="BE25" s="280" t="s">
        <v>286</v>
      </c>
      <c r="BF25" s="280" t="s">
        <v>286</v>
      </c>
      <c r="BG25" s="279" t="s">
        <v>286</v>
      </c>
      <c r="BH25" s="281" t="s">
        <v>286</v>
      </c>
      <c r="BI25" s="281" t="s">
        <v>286</v>
      </c>
      <c r="BJ25" s="281">
        <v>50.526315789473678</v>
      </c>
      <c r="BK25" s="281">
        <v>54.983922829582006</v>
      </c>
      <c r="BL25" s="279">
        <v>29.955947136563879</v>
      </c>
      <c r="BM25" s="281">
        <v>47.872340425531888</v>
      </c>
      <c r="BN25" s="277">
        <v>62.700964630225073</v>
      </c>
      <c r="BO25" s="277">
        <v>33.480176211453738</v>
      </c>
      <c r="BP25" s="277">
        <v>6.3973063973064006</v>
      </c>
      <c r="BQ25" s="279">
        <v>10.714285714285715</v>
      </c>
      <c r="BR25" s="281">
        <v>61.855670103092748</v>
      </c>
      <c r="BS25" s="281">
        <v>6.6666666666666679</v>
      </c>
      <c r="BT25" s="281">
        <v>8.5959885386819437</v>
      </c>
      <c r="BU25" s="279">
        <v>56.299212598425214</v>
      </c>
      <c r="BV25" s="281">
        <v>5.0359712230215825</v>
      </c>
      <c r="BW25" s="281">
        <v>11.206896551724133</v>
      </c>
      <c r="BX25" s="281">
        <v>54.135338345864668</v>
      </c>
      <c r="BY25" s="279">
        <v>3.8194444444444438</v>
      </c>
      <c r="BZ25" s="281">
        <v>10.197368421052637</v>
      </c>
      <c r="CA25" s="281">
        <v>49.999999999999986</v>
      </c>
      <c r="CB25" s="281">
        <v>1.7985611510791371</v>
      </c>
      <c r="CC25" s="279">
        <v>8.5034013605442187</v>
      </c>
      <c r="CD25" s="281">
        <v>37.053571428571459</v>
      </c>
      <c r="CE25" s="281">
        <v>17.628205128205135</v>
      </c>
      <c r="CF25" s="281">
        <v>21.700879765395904</v>
      </c>
      <c r="CG25" s="279">
        <v>13.775510204081639</v>
      </c>
      <c r="CH25" s="281">
        <v>25.287356321839081</v>
      </c>
      <c r="CI25" s="281">
        <v>20.334261838440121</v>
      </c>
      <c r="CJ25" s="281">
        <v>10.727969348659009</v>
      </c>
      <c r="CK25" s="281">
        <v>26.989619377162633</v>
      </c>
      <c r="CL25" s="281">
        <v>27.777777777777771</v>
      </c>
      <c r="CM25" s="281">
        <v>16.479400749063668</v>
      </c>
      <c r="CN25" s="281">
        <v>18.493150684931514</v>
      </c>
      <c r="CO25" s="281">
        <v>31.168831168831186</v>
      </c>
      <c r="CP25" s="279">
        <v>27.111111111111104</v>
      </c>
      <c r="CQ25" s="281">
        <v>19.580419580419587</v>
      </c>
      <c r="CR25" s="281">
        <v>38.658146964856229</v>
      </c>
      <c r="CS25" s="277">
        <v>24.553571428571427</v>
      </c>
      <c r="CT25" s="277">
        <v>12.333333333333348</v>
      </c>
      <c r="CU25" s="279">
        <v>6.158357771260996</v>
      </c>
      <c r="CV25" s="281">
        <v>5.612244897959183</v>
      </c>
      <c r="CW25" s="281">
        <v>13.081395348837207</v>
      </c>
      <c r="CX25" s="277">
        <v>8.9635854341736625</v>
      </c>
      <c r="CY25" s="277">
        <v>7.3643410852713149</v>
      </c>
      <c r="CZ25" s="279">
        <v>17.605633802816897</v>
      </c>
      <c r="DA25" s="281">
        <v>8.4269662921348321</v>
      </c>
      <c r="DB25" s="281">
        <v>8.7121212121212093</v>
      </c>
      <c r="DC25" s="277">
        <v>11.498257839721255</v>
      </c>
      <c r="DD25" s="277">
        <v>9.5709570957095735</v>
      </c>
      <c r="DE25" s="279">
        <v>6.6964285714285747</v>
      </c>
      <c r="DF25" s="281">
        <v>14.878892733564012</v>
      </c>
      <c r="DG25" s="281">
        <v>11.363636363636363</v>
      </c>
      <c r="DH25" s="277">
        <v>8.8495575221238933</v>
      </c>
      <c r="DI25" s="277">
        <v>41.584158415841586</v>
      </c>
      <c r="DJ25" s="279">
        <v>45.614035087719323</v>
      </c>
      <c r="DK25" s="281">
        <v>34.715025906735747</v>
      </c>
      <c r="DL25" s="281">
        <v>40.517241379310391</v>
      </c>
      <c r="DM25" s="281">
        <v>42.857142857142875</v>
      </c>
      <c r="DN25" s="281">
        <v>29.844961240310081</v>
      </c>
      <c r="DO25" s="279">
        <v>37.412587412587399</v>
      </c>
      <c r="DP25" s="281">
        <v>51.253481894150383</v>
      </c>
      <c r="DQ25" s="281">
        <v>44.194756554307119</v>
      </c>
      <c r="DR25" s="281">
        <v>41.666666666666679</v>
      </c>
      <c r="DS25" s="281">
        <v>48.859934853420192</v>
      </c>
      <c r="DT25" s="279">
        <v>51.351351351351333</v>
      </c>
      <c r="DU25" s="282">
        <v>36.71328671328672</v>
      </c>
      <c r="DV25" s="282">
        <v>54.545454545454547</v>
      </c>
      <c r="DW25" s="277">
        <v>45.777777777777771</v>
      </c>
      <c r="DX25" s="282" t="s">
        <v>286</v>
      </c>
      <c r="DY25" s="279" t="s">
        <v>286</v>
      </c>
      <c r="DZ25" s="279" t="s">
        <v>286</v>
      </c>
      <c r="EA25" s="279" t="s">
        <v>286</v>
      </c>
      <c r="EB25" s="279" t="s">
        <v>286</v>
      </c>
      <c r="EC25" s="279" t="s">
        <v>286</v>
      </c>
      <c r="ED25" s="279" t="s">
        <v>286</v>
      </c>
      <c r="EE25" s="279" t="s">
        <v>286</v>
      </c>
      <c r="EF25" s="279" t="s">
        <v>286</v>
      </c>
      <c r="EG25" s="279">
        <v>5.42372881355932</v>
      </c>
      <c r="EH25" s="279">
        <v>4.4728434504792336</v>
      </c>
      <c r="EI25" s="279">
        <v>2.5751072961373396</v>
      </c>
      <c r="EJ25" s="279">
        <v>4.7781569965870299</v>
      </c>
      <c r="EK25" s="279">
        <v>2.547770700636943</v>
      </c>
      <c r="EL25" s="281">
        <v>1.7167381974248925</v>
      </c>
      <c r="EM25" s="281">
        <v>78.145695364238406</v>
      </c>
      <c r="EN25" s="281">
        <v>36.011904761904802</v>
      </c>
      <c r="EO25" s="281">
        <v>40.306122448979607</v>
      </c>
      <c r="EP25" s="279">
        <v>68.436578171091398</v>
      </c>
      <c r="EQ25" s="281">
        <v>36.011080332409961</v>
      </c>
      <c r="ER25" s="281">
        <v>36.781609195402268</v>
      </c>
      <c r="ES25" s="281">
        <v>74.733096085409329</v>
      </c>
      <c r="ET25" s="281">
        <v>40.61624649859943</v>
      </c>
      <c r="EU25" s="279">
        <v>47.19101123595506</v>
      </c>
      <c r="EV25" s="281">
        <v>70.774647887324051</v>
      </c>
      <c r="EW25" s="281">
        <v>40.066225165562919</v>
      </c>
      <c r="EX25" s="281">
        <v>46.491228070175438</v>
      </c>
      <c r="EY25" s="281">
        <v>65.808823529411768</v>
      </c>
      <c r="EZ25" s="279">
        <v>43.83116883116881</v>
      </c>
      <c r="FA25" s="281">
        <v>51.724137931034477</v>
      </c>
      <c r="FB25" s="281">
        <v>87.05501618122976</v>
      </c>
      <c r="FC25" s="281">
        <v>62.426035502958591</v>
      </c>
      <c r="FD25" s="281">
        <v>62.944162436548233</v>
      </c>
      <c r="FE25" s="279">
        <v>90.988372093023273</v>
      </c>
      <c r="FF25" s="281">
        <v>65.8333333333333</v>
      </c>
      <c r="FG25" s="281">
        <v>55.172413793103487</v>
      </c>
      <c r="FH25" s="281">
        <v>92.041522491349511</v>
      </c>
      <c r="FI25" s="281">
        <v>72.067039106145288</v>
      </c>
      <c r="FJ25" s="279">
        <v>74.253731343283562</v>
      </c>
      <c r="FK25" s="281">
        <v>90.689655172413808</v>
      </c>
      <c r="FL25" s="281">
        <v>77.850162866449438</v>
      </c>
      <c r="FM25" s="281">
        <v>81.497797356828201</v>
      </c>
      <c r="FN25" s="281">
        <v>88.070175438596493</v>
      </c>
      <c r="FO25" s="279">
        <v>80.830670926517598</v>
      </c>
      <c r="FP25" s="281">
        <v>80.000000000000057</v>
      </c>
      <c r="FQ25" s="281">
        <v>96.463022508038634</v>
      </c>
      <c r="FR25" s="281">
        <v>97.345132743362868</v>
      </c>
      <c r="FS25" s="281">
        <v>100</v>
      </c>
      <c r="FT25" s="279">
        <v>94.586894586894587</v>
      </c>
      <c r="FU25" s="281">
        <v>94.166666666666615</v>
      </c>
      <c r="FV25" s="281">
        <v>94.230769230769226</v>
      </c>
      <c r="FW25" s="281">
        <v>95.547945205479436</v>
      </c>
      <c r="FX25" s="281">
        <v>95.277777777777757</v>
      </c>
      <c r="FY25" s="279">
        <v>97.378277153558031</v>
      </c>
      <c r="FZ25" s="281">
        <v>97.602739726027366</v>
      </c>
      <c r="GA25" s="281">
        <v>96.496815286624269</v>
      </c>
      <c r="GB25" s="281">
        <v>97.40259740259738</v>
      </c>
      <c r="GC25" s="281">
        <v>96.245733788395853</v>
      </c>
      <c r="GD25" s="279">
        <v>96.202531645569593</v>
      </c>
      <c r="GE25" s="281">
        <v>97.835497835497847</v>
      </c>
      <c r="GF25" s="281">
        <v>94.498381877022666</v>
      </c>
      <c r="GG25" s="281">
        <v>91.445427728613566</v>
      </c>
      <c r="GH25" s="281">
        <v>97.448979591836689</v>
      </c>
      <c r="GI25" s="279">
        <v>92.507204610951078</v>
      </c>
      <c r="GJ25" s="281">
        <v>88.579387186629532</v>
      </c>
      <c r="GK25" s="281">
        <v>91.085271317829466</v>
      </c>
      <c r="GL25" s="281">
        <v>97.241379310344868</v>
      </c>
      <c r="GM25" s="283">
        <v>90.304709141274216</v>
      </c>
      <c r="GN25" s="279">
        <v>94.360902255639118</v>
      </c>
      <c r="GO25" s="281">
        <v>97.945205479452056</v>
      </c>
      <c r="GP25" s="281">
        <v>93.929712460063968</v>
      </c>
      <c r="GQ25" s="281">
        <v>94.323144104803546</v>
      </c>
      <c r="GR25" s="281">
        <v>96.219931271477705</v>
      </c>
      <c r="GS25" s="279">
        <v>93.670886075949355</v>
      </c>
      <c r="GT25" s="281">
        <v>96.956521739130395</v>
      </c>
      <c r="GU25" s="281" t="s">
        <v>286</v>
      </c>
      <c r="GV25" s="281" t="s">
        <v>286</v>
      </c>
      <c r="GW25" s="281" t="s">
        <v>286</v>
      </c>
      <c r="GX25" s="279" t="s">
        <v>286</v>
      </c>
      <c r="GY25" s="279" t="s">
        <v>286</v>
      </c>
      <c r="GZ25" s="279" t="s">
        <v>286</v>
      </c>
      <c r="HA25" s="279" t="s">
        <v>286</v>
      </c>
      <c r="HB25" s="279" t="s">
        <v>286</v>
      </c>
      <c r="HC25" s="279" t="s">
        <v>286</v>
      </c>
      <c r="HD25" s="279">
        <v>95.172413793103487</v>
      </c>
      <c r="HE25" s="279">
        <v>95.819935691318335</v>
      </c>
      <c r="HF25" s="279">
        <v>97.826086956521664</v>
      </c>
      <c r="HG25" s="279">
        <v>94.055944055944067</v>
      </c>
      <c r="HH25" s="279">
        <v>96.48562300319486</v>
      </c>
      <c r="HI25" s="279">
        <v>96.08695652173914</v>
      </c>
      <c r="HJ25" s="279">
        <v>85.576923076923023</v>
      </c>
      <c r="HK25" s="279">
        <v>84.955752212389385</v>
      </c>
      <c r="HL25" s="281">
        <v>87.755102040816354</v>
      </c>
      <c r="HM25" s="281">
        <v>83.861671469740671</v>
      </c>
      <c r="HN25" s="281">
        <v>80.446927374301737</v>
      </c>
      <c r="HO25" s="281">
        <v>91.119691119691169</v>
      </c>
      <c r="HP25" s="279">
        <v>85.467128027681696</v>
      </c>
      <c r="HQ25" s="281">
        <v>83.0555555555556</v>
      </c>
      <c r="HR25" s="281">
        <v>90.566037735849079</v>
      </c>
      <c r="HS25" s="281">
        <v>90.102389078498348</v>
      </c>
      <c r="HT25" s="278">
        <v>84.935897435897459</v>
      </c>
      <c r="HU25" s="279">
        <v>92.982456140350891</v>
      </c>
      <c r="HV25" s="277">
        <v>84.912280701754412</v>
      </c>
      <c r="HW25" s="277">
        <v>89.710610932475888</v>
      </c>
      <c r="HX25" s="277">
        <v>93.93939393939398</v>
      </c>
      <c r="HY25" s="277">
        <v>2.5236593059936929</v>
      </c>
      <c r="HZ25" s="277">
        <v>6.1403508771929793</v>
      </c>
      <c r="IA25" s="277">
        <v>1.015228426395939</v>
      </c>
      <c r="IB25" s="277">
        <v>4.8433048433048436</v>
      </c>
      <c r="IC25" s="277">
        <v>17.174515235457079</v>
      </c>
      <c r="ID25" s="277">
        <v>9.6525096525096483</v>
      </c>
      <c r="IE25" s="277">
        <v>4.7781569965870307</v>
      </c>
      <c r="IF25" s="277">
        <v>9.749303621169906</v>
      </c>
      <c r="IG25" s="277">
        <v>4.1198501872659126</v>
      </c>
      <c r="IH25" s="277">
        <v>5.0675675675675658</v>
      </c>
      <c r="II25" s="277">
        <v>3.8585209003215408</v>
      </c>
      <c r="IJ25" s="277">
        <v>3.0172413793103456</v>
      </c>
      <c r="IK25" s="277">
        <v>3.3783783783783776</v>
      </c>
      <c r="IL25" s="277">
        <v>4.1533546325878605</v>
      </c>
      <c r="IM25" s="277">
        <v>3.0042918454935617</v>
      </c>
      <c r="IN25" s="277" t="str">
        <f t="shared" ref="IN25:IV34" si="31">"--"</f>
        <v>--</v>
      </c>
      <c r="IO25" s="277" t="str">
        <f t="shared" si="31"/>
        <v>--</v>
      </c>
      <c r="IP25" s="277" t="str">
        <f t="shared" si="31"/>
        <v>--</v>
      </c>
      <c r="IQ25" s="277" t="str">
        <f t="shared" si="31"/>
        <v>--</v>
      </c>
      <c r="IR25" s="277" t="str">
        <f t="shared" si="31"/>
        <v>--</v>
      </c>
      <c r="IS25" s="277" t="str">
        <f t="shared" si="31"/>
        <v>--</v>
      </c>
      <c r="IT25" s="277" t="str">
        <f t="shared" si="31"/>
        <v>--</v>
      </c>
      <c r="IU25" s="277" t="str">
        <f t="shared" si="31"/>
        <v>--</v>
      </c>
      <c r="IV25" s="277" t="str">
        <f t="shared" si="31"/>
        <v>--</v>
      </c>
      <c r="IW25" s="241">
        <v>1245</v>
      </c>
      <c r="IX25" s="242">
        <v>1249</v>
      </c>
      <c r="IY25" s="243">
        <v>336</v>
      </c>
      <c r="IZ25" s="243">
        <v>313</v>
      </c>
      <c r="JA25" s="243">
        <v>307</v>
      </c>
      <c r="JB25" s="243">
        <v>322</v>
      </c>
      <c r="JC25" s="243">
        <v>316</v>
      </c>
      <c r="JD25" s="243">
        <v>293</v>
      </c>
      <c r="JE25" s="243">
        <v>7.4850299401197598</v>
      </c>
      <c r="JF25" s="243">
        <v>6.4102564102564097</v>
      </c>
      <c r="JG25" s="243">
        <v>7.2131147540983598</v>
      </c>
      <c r="JH25" s="243">
        <v>8.4112149532710205</v>
      </c>
      <c r="JI25" s="243">
        <v>6.32911392405064</v>
      </c>
      <c r="JJ25" s="243">
        <v>10.3448275862069</v>
      </c>
      <c r="JK25" s="243">
        <v>5.0898203592814397</v>
      </c>
      <c r="JL25" s="243">
        <v>2.2580645161290298</v>
      </c>
      <c r="JM25" s="243">
        <v>2.29508196721312</v>
      </c>
      <c r="JN25" s="243">
        <v>5.5900621118012399</v>
      </c>
      <c r="JO25" s="243">
        <v>5.37974683544304</v>
      </c>
      <c r="JP25" s="243">
        <v>3.43642611683849</v>
      </c>
      <c r="JQ25" s="243">
        <v>96.084337349397501</v>
      </c>
      <c r="JR25" s="243">
        <v>92.604501607716998</v>
      </c>
      <c r="JS25" s="243">
        <v>96.065573770491895</v>
      </c>
      <c r="JT25" s="243">
        <v>96.583850931677006</v>
      </c>
      <c r="JU25" s="243">
        <v>96.518987341772203</v>
      </c>
      <c r="JV25" s="243">
        <v>96.167247386759598</v>
      </c>
      <c r="JW25" s="243">
        <v>91.265060240963905</v>
      </c>
      <c r="JX25" s="243">
        <v>82.636655948552999</v>
      </c>
      <c r="JY25" s="243">
        <v>95.049504950495106</v>
      </c>
      <c r="JZ25" s="243">
        <v>94.720496894410005</v>
      </c>
      <c r="KA25" s="243">
        <v>93.354430379746802</v>
      </c>
      <c r="KB25" s="243">
        <v>91.608391608391699</v>
      </c>
      <c r="KC25" s="243">
        <v>96.996996996996998</v>
      </c>
      <c r="KD25" s="243">
        <v>95.192307692307693</v>
      </c>
      <c r="KE25" s="243">
        <v>95.394736842105303</v>
      </c>
      <c r="KF25" s="243">
        <v>96.894409937888199</v>
      </c>
      <c r="KG25" s="243">
        <v>96.202531645569593</v>
      </c>
      <c r="KH25" s="243">
        <v>96.167247386759598</v>
      </c>
      <c r="KI25" s="220">
        <v>289</v>
      </c>
      <c r="KJ25" s="220">
        <v>318</v>
      </c>
      <c r="KK25" s="279" t="str">
        <f t="shared" si="7"/>
        <v>--</v>
      </c>
      <c r="KL25" s="279" t="str">
        <f t="shared" si="7"/>
        <v>--</v>
      </c>
      <c r="KM25" s="220">
        <v>11.8466898954704</v>
      </c>
      <c r="KN25" s="220">
        <v>12.698412698412699</v>
      </c>
      <c r="KO25" s="220">
        <v>91.637630662020996</v>
      </c>
      <c r="KP25" s="220">
        <v>95.886075949367097</v>
      </c>
      <c r="KQ25" s="220">
        <v>93.728222996515697</v>
      </c>
      <c r="KR25" s="220">
        <v>95.886075949366997</v>
      </c>
      <c r="KS25" s="220">
        <v>87.108013937282294</v>
      </c>
      <c r="KT25" s="220">
        <v>93.987341772151893</v>
      </c>
      <c r="KV25" s="379">
        <v>1456</v>
      </c>
      <c r="KW25" s="380">
        <v>388</v>
      </c>
      <c r="KX25" s="381">
        <v>359</v>
      </c>
      <c r="KY25" s="381">
        <v>454</v>
      </c>
      <c r="KZ25" s="381">
        <v>255</v>
      </c>
      <c r="LA25" s="378" t="str">
        <f t="shared" si="2"/>
        <v>--</v>
      </c>
      <c r="LB25" s="381">
        <v>62.305295950155781</v>
      </c>
      <c r="LC25" s="381">
        <v>65.540540540540562</v>
      </c>
      <c r="LD25" s="381">
        <v>65.886287625418078</v>
      </c>
      <c r="LE25" s="378" t="str">
        <f t="shared" si="3"/>
        <v>--</v>
      </c>
      <c r="LF25" s="381">
        <v>62.928348909657323</v>
      </c>
      <c r="LG25" s="381">
        <v>67.405063291139271</v>
      </c>
      <c r="LH25" s="381">
        <v>58.70307167235493</v>
      </c>
      <c r="LI25" s="378" t="str">
        <f t="shared" si="4"/>
        <v>--</v>
      </c>
      <c r="LJ25" s="381">
        <v>63.305322128851536</v>
      </c>
      <c r="LK25" s="381">
        <v>62.030905077262709</v>
      </c>
      <c r="LL25" s="381">
        <v>54.117647058823522</v>
      </c>
      <c r="LM25" s="380">
        <v>86.315789473684205</v>
      </c>
      <c r="LN25" s="381">
        <v>72.61538461538467</v>
      </c>
      <c r="LO25" s="381">
        <v>64.838709677419317</v>
      </c>
      <c r="LP25" s="381">
        <v>67.434210526315809</v>
      </c>
      <c r="LQ25" s="381">
        <v>89.677419354838676</v>
      </c>
      <c r="LR25" s="381">
        <v>77.044025157232753</v>
      </c>
      <c r="LS25" s="381">
        <v>82.278481012658233</v>
      </c>
      <c r="LT25" s="381">
        <v>76.056338028169051</v>
      </c>
      <c r="LU25" s="381">
        <v>85.600000000000023</v>
      </c>
      <c r="LV25" s="381">
        <v>62.784090909090921</v>
      </c>
      <c r="LW25" s="381">
        <v>69.930069930069919</v>
      </c>
      <c r="LX25" s="381">
        <v>73.858921161825748</v>
      </c>
      <c r="LY25" s="380">
        <v>89.473684210526315</v>
      </c>
      <c r="LZ25" s="381">
        <v>82.370820668693042</v>
      </c>
      <c r="MA25" s="381">
        <v>74.834437086092763</v>
      </c>
      <c r="MB25" s="381">
        <v>80.066445182724252</v>
      </c>
      <c r="MC25" s="381">
        <v>89.589905362776037</v>
      </c>
      <c r="MD25" s="381">
        <v>87.85046728971966</v>
      </c>
      <c r="ME25" s="381">
        <v>87.30158730158729</v>
      </c>
      <c r="MF25" s="381">
        <v>87.368421052631618</v>
      </c>
      <c r="MG25" s="381">
        <v>92.553191489361737</v>
      </c>
      <c r="MH25" s="381">
        <v>74.929577464788707</v>
      </c>
      <c r="MI25" s="381">
        <v>78.454332552693231</v>
      </c>
      <c r="MJ25" s="381">
        <v>84.232365145228187</v>
      </c>
      <c r="MK25" s="380">
        <v>93.749999999999986</v>
      </c>
      <c r="ML25" s="381">
        <v>96.327683615819183</v>
      </c>
      <c r="MM25" s="381">
        <v>94.871794871794833</v>
      </c>
      <c r="MN25" s="381">
        <v>93.801652892561989</v>
      </c>
      <c r="MO25" s="380">
        <v>95.833333333333357</v>
      </c>
      <c r="MP25" s="381">
        <v>91.242937853107321</v>
      </c>
      <c r="MQ25" s="381">
        <v>90.442890442890459</v>
      </c>
      <c r="MR25" s="381">
        <v>88.016528925619824</v>
      </c>
      <c r="MS25" s="380">
        <v>93.421052631578917</v>
      </c>
      <c r="MT25" s="381">
        <v>98.022598870056569</v>
      </c>
      <c r="MU25" s="381">
        <v>95.550351288056248</v>
      </c>
      <c r="MV25" s="381">
        <v>95.041322314049609</v>
      </c>
      <c r="MW25" s="380">
        <v>95.8333333333333</v>
      </c>
      <c r="MX25" s="381">
        <v>97.583081570996995</v>
      </c>
      <c r="MY25" s="381">
        <v>96.153846153846104</v>
      </c>
      <c r="MZ25" s="381">
        <v>96.699669966996751</v>
      </c>
      <c r="NA25" s="381">
        <v>99.682539682539627</v>
      </c>
      <c r="NB25" s="381">
        <v>98.136645962732985</v>
      </c>
      <c r="NC25" s="381">
        <v>98.08917197452233</v>
      </c>
      <c r="ND25" s="381">
        <v>97.560975609756056</v>
      </c>
      <c r="NE25" s="381">
        <v>98.172323759791055</v>
      </c>
      <c r="NF25" s="381">
        <v>95.492957746478908</v>
      </c>
      <c r="NG25" s="381">
        <v>95.104895104895164</v>
      </c>
      <c r="NH25" s="381">
        <v>97.10743801652886</v>
      </c>
    </row>
    <row r="26" spans="1:372" s="277" customFormat="1" ht="21" customHeight="1" x14ac:dyDescent="0.25">
      <c r="A26" s="277">
        <v>22</v>
      </c>
      <c r="B26" s="277" t="s">
        <v>22</v>
      </c>
      <c r="C26" s="278">
        <v>578</v>
      </c>
      <c r="D26" s="278">
        <v>486</v>
      </c>
      <c r="E26" s="278">
        <v>491</v>
      </c>
      <c r="F26" s="278">
        <v>431</v>
      </c>
      <c r="G26" s="278">
        <v>135</v>
      </c>
      <c r="H26" s="278">
        <v>180</v>
      </c>
      <c r="I26" s="278">
        <v>203</v>
      </c>
      <c r="J26" s="278">
        <v>195</v>
      </c>
      <c r="K26" s="278">
        <v>159</v>
      </c>
      <c r="L26" s="278">
        <v>182</v>
      </c>
      <c r="M26" s="279">
        <v>145</v>
      </c>
      <c r="N26" s="279">
        <v>163</v>
      </c>
      <c r="O26" s="279">
        <v>176</v>
      </c>
      <c r="P26" s="279">
        <v>152</v>
      </c>
      <c r="Q26" s="279">
        <v>143</v>
      </c>
      <c r="R26" s="279">
        <v>158</v>
      </c>
      <c r="S26" s="279">
        <v>130</v>
      </c>
      <c r="T26" s="279">
        <v>50</v>
      </c>
      <c r="U26" s="279">
        <v>53</v>
      </c>
      <c r="V26" s="279">
        <v>32</v>
      </c>
      <c r="W26" s="279">
        <v>84.444444444444457</v>
      </c>
      <c r="X26" s="279">
        <v>73.26732673267324</v>
      </c>
      <c r="Y26" s="279">
        <v>68.393782383419719</v>
      </c>
      <c r="Z26" s="279">
        <v>84.713375796178354</v>
      </c>
      <c r="AA26" s="279">
        <v>78.571428571428527</v>
      </c>
      <c r="AB26" s="279">
        <v>74.999999999999972</v>
      </c>
      <c r="AC26" s="279">
        <v>91.772151898734108</v>
      </c>
      <c r="AD26" s="279">
        <v>80.681818181818159</v>
      </c>
      <c r="AE26" s="279">
        <v>73.999999999999972</v>
      </c>
      <c r="AF26" s="279" t="s">
        <v>286</v>
      </c>
      <c r="AG26" s="279">
        <v>84.713375796178383</v>
      </c>
      <c r="AH26" s="279">
        <v>76.744186046511615</v>
      </c>
      <c r="AI26" s="279" t="s">
        <v>286</v>
      </c>
      <c r="AJ26" s="279">
        <v>80.392156862745125</v>
      </c>
      <c r="AK26" s="279">
        <v>75.000000000000014</v>
      </c>
      <c r="AL26" s="279">
        <v>13.407821229050281</v>
      </c>
      <c r="AM26" s="279">
        <v>18.7192118226601</v>
      </c>
      <c r="AN26" s="279">
        <v>23.076923076923077</v>
      </c>
      <c r="AO26" s="279">
        <v>25.157232704402517</v>
      </c>
      <c r="AP26" s="279">
        <v>19.780219780219785</v>
      </c>
      <c r="AQ26" s="279">
        <v>37.931034482758612</v>
      </c>
      <c r="AR26" s="279">
        <v>15.95092024539877</v>
      </c>
      <c r="AS26" s="279">
        <v>11.363636363636369</v>
      </c>
      <c r="AT26" s="279">
        <v>27.814569536423836</v>
      </c>
      <c r="AU26" s="279">
        <v>18.70503597122303</v>
      </c>
      <c r="AV26" s="279">
        <v>17.307692307692303</v>
      </c>
      <c r="AW26" s="279">
        <v>23.076923076923094</v>
      </c>
      <c r="AX26" s="280">
        <v>16.666666666666668</v>
      </c>
      <c r="AY26" s="280">
        <v>23.07692307692308</v>
      </c>
      <c r="AZ26" s="280">
        <v>31.249999999999996</v>
      </c>
      <c r="BA26" s="280" t="s">
        <v>286</v>
      </c>
      <c r="BB26" s="279" t="s">
        <v>286</v>
      </c>
      <c r="BC26" s="280" t="s">
        <v>286</v>
      </c>
      <c r="BD26" s="280" t="s">
        <v>286</v>
      </c>
      <c r="BE26" s="280" t="s">
        <v>286</v>
      </c>
      <c r="BF26" s="280" t="s">
        <v>286</v>
      </c>
      <c r="BG26" s="279" t="s">
        <v>286</v>
      </c>
      <c r="BH26" s="281" t="s">
        <v>286</v>
      </c>
      <c r="BI26" s="281" t="s">
        <v>286</v>
      </c>
      <c r="BJ26" s="281">
        <v>44.360902255639125</v>
      </c>
      <c r="BK26" s="281">
        <v>46.15384615384616</v>
      </c>
      <c r="BL26" s="279">
        <v>28.125</v>
      </c>
      <c r="BM26" s="281">
        <v>29.545454545454547</v>
      </c>
      <c r="BN26" s="277">
        <v>45.098039215686264</v>
      </c>
      <c r="BO26" s="277">
        <v>28.125</v>
      </c>
      <c r="BP26" s="277">
        <v>5.7803468208092523</v>
      </c>
      <c r="BQ26" s="279">
        <v>8.0808080808080813</v>
      </c>
      <c r="BR26" s="281">
        <v>40.957446808510639</v>
      </c>
      <c r="BS26" s="281">
        <v>8.0536912751677896</v>
      </c>
      <c r="BT26" s="281">
        <v>15.517241379310338</v>
      </c>
      <c r="BU26" s="279">
        <v>56.338028169014081</v>
      </c>
      <c r="BV26" s="281">
        <v>5.3333333333333357</v>
      </c>
      <c r="BW26" s="281">
        <v>9.3023255813953494</v>
      </c>
      <c r="BX26" s="281">
        <v>40.000000000000043</v>
      </c>
      <c r="BY26" s="279">
        <v>7.5757575757575788</v>
      </c>
      <c r="BZ26" s="281">
        <v>12.820512820512818</v>
      </c>
      <c r="CA26" s="281">
        <v>40.310077519379853</v>
      </c>
      <c r="CB26" s="281">
        <v>6.5217391304347823</v>
      </c>
      <c r="CC26" s="279">
        <v>9.433962264150944</v>
      </c>
      <c r="CD26" s="281">
        <v>40.624999999999993</v>
      </c>
      <c r="CE26" s="281">
        <v>20.11173184357542</v>
      </c>
      <c r="CF26" s="281">
        <v>25.870646766169163</v>
      </c>
      <c r="CG26" s="279">
        <v>13.84615384615385</v>
      </c>
      <c r="CH26" s="281">
        <v>18.709677419354847</v>
      </c>
      <c r="CI26" s="281">
        <v>19.44444444444445</v>
      </c>
      <c r="CJ26" s="281">
        <v>19.310344827586214</v>
      </c>
      <c r="CK26" s="281">
        <v>15.723270440251589</v>
      </c>
      <c r="CL26" s="281">
        <v>30.11363636363636</v>
      </c>
      <c r="CM26" s="281">
        <v>19.736842105263165</v>
      </c>
      <c r="CN26" s="281">
        <v>24.264705882352938</v>
      </c>
      <c r="CO26" s="281">
        <v>27.564102564102587</v>
      </c>
      <c r="CP26" s="279">
        <v>22.480620155038771</v>
      </c>
      <c r="CQ26" s="281">
        <v>12.244897959183673</v>
      </c>
      <c r="CR26" s="281">
        <v>26.415094339622641</v>
      </c>
      <c r="CS26" s="277">
        <v>25.806451612903224</v>
      </c>
      <c r="CT26" s="277">
        <v>12</v>
      </c>
      <c r="CU26" s="279">
        <v>5.4726368159203993</v>
      </c>
      <c r="CV26" s="281">
        <v>6.7708333333333339</v>
      </c>
      <c r="CW26" s="281">
        <v>18.064516129032278</v>
      </c>
      <c r="CX26" s="277">
        <v>10.555555555555554</v>
      </c>
      <c r="CY26" s="277">
        <v>8.9655172413793167</v>
      </c>
      <c r="CZ26" s="279">
        <v>8.9171974522292938</v>
      </c>
      <c r="DA26" s="281">
        <v>9.2485549132947966</v>
      </c>
      <c r="DB26" s="281">
        <v>4.0000000000000009</v>
      </c>
      <c r="DC26" s="277">
        <v>14.074074074074074</v>
      </c>
      <c r="DD26" s="277">
        <v>13.636363636363637</v>
      </c>
      <c r="DE26" s="279">
        <v>8.59375</v>
      </c>
      <c r="DF26" s="281">
        <v>10.416666666666666</v>
      </c>
      <c r="DG26" s="281">
        <v>20.754716981132077</v>
      </c>
      <c r="DH26" s="277">
        <v>9.67741935483871</v>
      </c>
      <c r="DI26" s="277">
        <v>51.136363636363647</v>
      </c>
      <c r="DJ26" s="279">
        <v>51.980198019801961</v>
      </c>
      <c r="DK26" s="281">
        <v>38.860103626943022</v>
      </c>
      <c r="DL26" s="281">
        <v>40.909090909090899</v>
      </c>
      <c r="DM26" s="281">
        <v>43.016759776536325</v>
      </c>
      <c r="DN26" s="281">
        <v>35.416666666666686</v>
      </c>
      <c r="DO26" s="279">
        <v>38.461538461538474</v>
      </c>
      <c r="DP26" s="281">
        <v>48.275862068965516</v>
      </c>
      <c r="DQ26" s="281">
        <v>38.815789473684205</v>
      </c>
      <c r="DR26" s="281">
        <v>44.776119402985088</v>
      </c>
      <c r="DS26" s="281">
        <v>46.405228758169919</v>
      </c>
      <c r="DT26" s="279">
        <v>53.488372093023251</v>
      </c>
      <c r="DU26" s="282">
        <v>36.734693877551024</v>
      </c>
      <c r="DV26" s="282">
        <v>49.056603773584911</v>
      </c>
      <c r="DW26" s="277">
        <v>25</v>
      </c>
      <c r="DX26" s="282" t="s">
        <v>286</v>
      </c>
      <c r="DY26" s="279" t="s">
        <v>286</v>
      </c>
      <c r="DZ26" s="279" t="s">
        <v>286</v>
      </c>
      <c r="EA26" s="279" t="s">
        <v>286</v>
      </c>
      <c r="EB26" s="279" t="s">
        <v>286</v>
      </c>
      <c r="EC26" s="279" t="s">
        <v>286</v>
      </c>
      <c r="ED26" s="279" t="s">
        <v>286</v>
      </c>
      <c r="EE26" s="279" t="s">
        <v>286</v>
      </c>
      <c r="EF26" s="279" t="s">
        <v>286</v>
      </c>
      <c r="EG26" s="279">
        <v>2.7972027972027971</v>
      </c>
      <c r="EH26" s="279">
        <v>3.8216560509554136</v>
      </c>
      <c r="EI26" s="279">
        <v>0</v>
      </c>
      <c r="EJ26" s="279">
        <v>6</v>
      </c>
      <c r="EK26" s="279">
        <v>9.433962264150944</v>
      </c>
      <c r="EL26" s="281">
        <v>0</v>
      </c>
      <c r="EM26" s="281">
        <v>69.186046511627936</v>
      </c>
      <c r="EN26" s="281">
        <v>30.845771144278608</v>
      </c>
      <c r="EO26" s="281">
        <v>32.307692307692314</v>
      </c>
      <c r="EP26" s="279">
        <v>59.602649006622485</v>
      </c>
      <c r="EQ26" s="281">
        <v>37.5690607734807</v>
      </c>
      <c r="ER26" s="281">
        <v>38.620689655172399</v>
      </c>
      <c r="ES26" s="281">
        <v>73.20261437908502</v>
      </c>
      <c r="ET26" s="281">
        <v>35.227272727272727</v>
      </c>
      <c r="EU26" s="279">
        <v>52.317880794702006</v>
      </c>
      <c r="EV26" s="281">
        <v>50.781249999999986</v>
      </c>
      <c r="EW26" s="281">
        <v>38.666666666666671</v>
      </c>
      <c r="EX26" s="281">
        <v>40.769230769230774</v>
      </c>
      <c r="EY26" s="281">
        <v>42.222222222222229</v>
      </c>
      <c r="EZ26" s="279">
        <v>32.653061224489797</v>
      </c>
      <c r="FA26" s="281">
        <v>48.387096774193559</v>
      </c>
      <c r="FB26" s="281">
        <v>86.666666666666686</v>
      </c>
      <c r="FC26" s="281">
        <v>68.811881188118861</v>
      </c>
      <c r="FD26" s="281">
        <v>56.923076923076955</v>
      </c>
      <c r="FE26" s="279">
        <v>75.81699346405226</v>
      </c>
      <c r="FF26" s="281">
        <v>66.483516483516482</v>
      </c>
      <c r="FG26" s="281">
        <v>61.53846153846154</v>
      </c>
      <c r="FH26" s="281">
        <v>86.250000000000014</v>
      </c>
      <c r="FI26" s="281">
        <v>69.142857142857139</v>
      </c>
      <c r="FJ26" s="279">
        <v>70.198675496688764</v>
      </c>
      <c r="FK26" s="281">
        <v>83.94160583941607</v>
      </c>
      <c r="FL26" s="281">
        <v>66.451612903225808</v>
      </c>
      <c r="FM26" s="281">
        <v>70.542635658914776</v>
      </c>
      <c r="FN26" s="281">
        <v>72.916666666666671</v>
      </c>
      <c r="FO26" s="279">
        <v>58.823529411764703</v>
      </c>
      <c r="FP26" s="281">
        <v>87.500000000000014</v>
      </c>
      <c r="FQ26" s="281">
        <v>95.555555555555529</v>
      </c>
      <c r="FR26" s="281">
        <v>94.55445544554459</v>
      </c>
      <c r="FS26" s="281">
        <v>97.422680412371136</v>
      </c>
      <c r="FT26" s="279">
        <v>90.445859872611507</v>
      </c>
      <c r="FU26" s="281">
        <v>93.370165745856326</v>
      </c>
      <c r="FV26" s="281">
        <v>97.2222222222222</v>
      </c>
      <c r="FW26" s="281">
        <v>94.339622641509507</v>
      </c>
      <c r="FX26" s="281">
        <v>96.022727272727252</v>
      </c>
      <c r="FY26" s="279">
        <v>98.684210526315795</v>
      </c>
      <c r="FZ26" s="281">
        <v>91.489361702127695</v>
      </c>
      <c r="GA26" s="281">
        <v>94.267515923566918</v>
      </c>
      <c r="GB26" s="281">
        <v>97.692307692307708</v>
      </c>
      <c r="GC26" s="281">
        <v>91.666666666666671</v>
      </c>
      <c r="GD26" s="279">
        <v>92.452830188679258</v>
      </c>
      <c r="GE26" s="281">
        <v>100</v>
      </c>
      <c r="GF26" s="281">
        <v>96.045197740112997</v>
      </c>
      <c r="GG26" s="281">
        <v>87.562189054726375</v>
      </c>
      <c r="GH26" s="281">
        <v>94.818652849740914</v>
      </c>
      <c r="GI26" s="279">
        <v>88.535031847133737</v>
      </c>
      <c r="GJ26" s="281">
        <v>87.362637362637372</v>
      </c>
      <c r="GK26" s="281">
        <v>96.5277777777778</v>
      </c>
      <c r="GL26" s="281">
        <v>89.873417721518933</v>
      </c>
      <c r="GM26" s="283">
        <v>85.05747126436782</v>
      </c>
      <c r="GN26" s="279">
        <v>96.026490066225165</v>
      </c>
      <c r="GO26" s="281">
        <v>88.652482269503523</v>
      </c>
      <c r="GP26" s="281">
        <v>90.445859872611493</v>
      </c>
      <c r="GQ26" s="281">
        <v>94.615384615384627</v>
      </c>
      <c r="GR26" s="281">
        <v>95.833333333333329</v>
      </c>
      <c r="GS26" s="279">
        <v>84.905660377358444</v>
      </c>
      <c r="GT26" s="281">
        <v>100</v>
      </c>
      <c r="GU26" s="281" t="s">
        <v>286</v>
      </c>
      <c r="GV26" s="281" t="s">
        <v>286</v>
      </c>
      <c r="GW26" s="281" t="s">
        <v>286</v>
      </c>
      <c r="GX26" s="279" t="s">
        <v>286</v>
      </c>
      <c r="GY26" s="279" t="s">
        <v>286</v>
      </c>
      <c r="GZ26" s="279" t="s">
        <v>286</v>
      </c>
      <c r="HA26" s="279" t="s">
        <v>286</v>
      </c>
      <c r="HB26" s="279" t="s">
        <v>286</v>
      </c>
      <c r="HC26" s="279" t="s">
        <v>286</v>
      </c>
      <c r="HD26" s="279">
        <v>89.78102189781022</v>
      </c>
      <c r="HE26" s="279">
        <v>96.815286624203807</v>
      </c>
      <c r="HF26" s="279">
        <v>96.874999999999986</v>
      </c>
      <c r="HG26" s="279">
        <v>82.608695652173893</v>
      </c>
      <c r="HH26" s="279">
        <v>92.307692307692349</v>
      </c>
      <c r="HI26" s="279">
        <v>100</v>
      </c>
      <c r="HJ26" s="279">
        <v>85.875706214689288</v>
      </c>
      <c r="HK26" s="279">
        <v>87.064676616915364</v>
      </c>
      <c r="HL26" s="281">
        <v>94.329896907216465</v>
      </c>
      <c r="HM26" s="281">
        <v>75.657894736842167</v>
      </c>
      <c r="HN26" s="281">
        <v>86.740331491712709</v>
      </c>
      <c r="HO26" s="281">
        <v>93.103448275862036</v>
      </c>
      <c r="HP26" s="279">
        <v>77.41935483870968</v>
      </c>
      <c r="HQ26" s="281">
        <v>83.428571428571431</v>
      </c>
      <c r="HR26" s="281">
        <v>98.026315789473713</v>
      </c>
      <c r="HS26" s="281">
        <v>73.943661971830963</v>
      </c>
      <c r="HT26" s="278">
        <v>88.387096774193552</v>
      </c>
      <c r="HU26" s="279">
        <v>88.461538461538453</v>
      </c>
      <c r="HV26" s="277">
        <v>79.166666666666671</v>
      </c>
      <c r="HW26" s="277">
        <v>64.150943396226424</v>
      </c>
      <c r="HX26" s="277">
        <v>87.5</v>
      </c>
      <c r="HY26" s="277">
        <v>7.8212290502793307</v>
      </c>
      <c r="HZ26" s="277">
        <v>4.4334975369458123</v>
      </c>
      <c r="IA26" s="277">
        <v>2.0618556701030935</v>
      </c>
      <c r="IB26" s="277">
        <v>8.9171974522292992</v>
      </c>
      <c r="IC26" s="277">
        <v>6.5934065934065922</v>
      </c>
      <c r="ID26" s="277">
        <v>5.5172413793103443</v>
      </c>
      <c r="IE26" s="277">
        <v>6.2111801242236027</v>
      </c>
      <c r="IF26" s="277">
        <v>3.4285714285714293</v>
      </c>
      <c r="IG26" s="277">
        <v>0.65789473684210531</v>
      </c>
      <c r="IH26" s="277">
        <v>7.0422535211267654</v>
      </c>
      <c r="II26" s="277">
        <v>0.63291139240506344</v>
      </c>
      <c r="IJ26" s="277">
        <v>3.8461538461538458</v>
      </c>
      <c r="IK26" s="277">
        <v>4.0816326530612246</v>
      </c>
      <c r="IL26" s="277">
        <v>11.320754716981135</v>
      </c>
      <c r="IM26" s="277">
        <v>6.25</v>
      </c>
      <c r="IN26" s="277" t="str">
        <f t="shared" si="31"/>
        <v>--</v>
      </c>
      <c r="IO26" s="277" t="str">
        <f t="shared" si="31"/>
        <v>--</v>
      </c>
      <c r="IP26" s="277" t="str">
        <f t="shared" si="31"/>
        <v>--</v>
      </c>
      <c r="IQ26" s="277" t="str">
        <f t="shared" si="31"/>
        <v>--</v>
      </c>
      <c r="IR26" s="277" t="str">
        <f t="shared" si="31"/>
        <v>--</v>
      </c>
      <c r="IS26" s="277" t="str">
        <f t="shared" si="31"/>
        <v>--</v>
      </c>
      <c r="IT26" s="277" t="str">
        <f t="shared" si="31"/>
        <v>--</v>
      </c>
      <c r="IU26" s="277" t="str">
        <f t="shared" si="31"/>
        <v>--</v>
      </c>
      <c r="IV26" s="277" t="str">
        <f t="shared" si="31"/>
        <v>--</v>
      </c>
      <c r="IW26" s="241">
        <v>503</v>
      </c>
      <c r="IX26" s="242">
        <v>439</v>
      </c>
      <c r="IY26" s="243">
        <v>119</v>
      </c>
      <c r="IZ26" s="243">
        <v>144</v>
      </c>
      <c r="JA26" s="243">
        <v>118</v>
      </c>
      <c r="JB26" s="243">
        <v>107</v>
      </c>
      <c r="JC26" s="243">
        <v>108</v>
      </c>
      <c r="JD26" s="243">
        <v>114</v>
      </c>
      <c r="JE26" s="243">
        <v>10.1694915254237</v>
      </c>
      <c r="JF26" s="243">
        <v>8.5106382978723492</v>
      </c>
      <c r="JG26" s="243">
        <v>11.0169491525424</v>
      </c>
      <c r="JH26" s="243">
        <v>4.6728971962616797</v>
      </c>
      <c r="JI26" s="243">
        <v>7.4074074074074003</v>
      </c>
      <c r="JJ26" s="243">
        <v>11.5044247787611</v>
      </c>
      <c r="JK26" s="243">
        <v>4.31034482758621</v>
      </c>
      <c r="JL26" s="243">
        <v>3.4722222222222201</v>
      </c>
      <c r="JM26" s="243">
        <v>1.6949152542372901</v>
      </c>
      <c r="JN26" s="243">
        <v>5.6603773584905701</v>
      </c>
      <c r="JO26" s="243">
        <v>4.6296296296296298</v>
      </c>
      <c r="JP26" s="243">
        <v>7.0175438596491198</v>
      </c>
      <c r="JQ26" s="243">
        <v>96.6386554621849</v>
      </c>
      <c r="JR26" s="243">
        <v>97.183098591549296</v>
      </c>
      <c r="JS26" s="243">
        <v>96.581196581196593</v>
      </c>
      <c r="JT26" s="243">
        <v>96.153846153846203</v>
      </c>
      <c r="JU26" s="243">
        <v>96.2264150943396</v>
      </c>
      <c r="JV26" s="243">
        <v>99.115044247787594</v>
      </c>
      <c r="JW26" s="243">
        <v>93.2773109243698</v>
      </c>
      <c r="JX26" s="243">
        <v>91.549295774647902</v>
      </c>
      <c r="JY26" s="243">
        <v>93.162393162393101</v>
      </c>
      <c r="JZ26" s="243">
        <v>90.384615384615401</v>
      </c>
      <c r="KA26" s="243">
        <v>87.850467289719603</v>
      </c>
      <c r="KB26" s="243">
        <v>97.345132743362797</v>
      </c>
      <c r="KC26" s="243">
        <v>94.9579831932773</v>
      </c>
      <c r="KD26" s="243">
        <v>96.478873239436595</v>
      </c>
      <c r="KE26" s="243">
        <v>99.145299145299106</v>
      </c>
      <c r="KF26" s="243">
        <v>95.238095238095298</v>
      </c>
      <c r="KG26" s="243">
        <v>97.196261682243005</v>
      </c>
      <c r="KH26" s="243">
        <v>97.345132743362896</v>
      </c>
      <c r="KI26" s="220">
        <v>122</v>
      </c>
      <c r="KJ26" s="220">
        <v>110</v>
      </c>
      <c r="KK26" s="279" t="str">
        <f t="shared" si="7"/>
        <v>--</v>
      </c>
      <c r="KL26" s="279" t="str">
        <f t="shared" si="7"/>
        <v>--</v>
      </c>
      <c r="KM26" s="220">
        <v>7.8947368421052602</v>
      </c>
      <c r="KN26" s="220">
        <v>12.8440366972477</v>
      </c>
      <c r="KO26" s="220">
        <v>92.372881355932194</v>
      </c>
      <c r="KP26" s="220">
        <v>94.392523364485996</v>
      </c>
      <c r="KQ26" s="220">
        <v>96.610169491525497</v>
      </c>
      <c r="KR26" s="220">
        <v>93.457943925233707</v>
      </c>
      <c r="KS26" s="220">
        <v>85.470085470085493</v>
      </c>
      <c r="KT26" s="220">
        <v>90.566037735848994</v>
      </c>
      <c r="KV26" s="379">
        <v>461</v>
      </c>
      <c r="KW26" s="380">
        <v>109</v>
      </c>
      <c r="KX26" s="381">
        <v>126</v>
      </c>
      <c r="KY26" s="381">
        <v>120</v>
      </c>
      <c r="KZ26" s="381">
        <v>106</v>
      </c>
      <c r="LA26" s="378" t="str">
        <f t="shared" si="2"/>
        <v>--</v>
      </c>
      <c r="LB26" s="381">
        <v>64.545454545454533</v>
      </c>
      <c r="LC26" s="381">
        <v>62.773722627737222</v>
      </c>
      <c r="LD26" s="381">
        <v>71.551724137931032</v>
      </c>
      <c r="LE26" s="378" t="str">
        <f t="shared" si="3"/>
        <v>--</v>
      </c>
      <c r="LF26" s="381">
        <v>65.384615384615373</v>
      </c>
      <c r="LG26" s="381">
        <v>56.48148148148146</v>
      </c>
      <c r="LH26" s="381">
        <v>61.403508771929843</v>
      </c>
      <c r="LI26" s="378" t="str">
        <f t="shared" si="4"/>
        <v>--</v>
      </c>
      <c r="LJ26" s="381">
        <v>63.49206349206348</v>
      </c>
      <c r="LK26" s="381">
        <v>63.333333333333336</v>
      </c>
      <c r="LL26" s="381">
        <v>59.999999999999986</v>
      </c>
      <c r="LM26" s="380">
        <v>83.050847457627128</v>
      </c>
      <c r="LN26" s="381">
        <v>68.376068376068389</v>
      </c>
      <c r="LO26" s="381">
        <v>65.714285714285694</v>
      </c>
      <c r="LP26" s="381">
        <v>75.213675213675202</v>
      </c>
      <c r="LQ26" s="381">
        <v>80.188679245282998</v>
      </c>
      <c r="LR26" s="381">
        <v>67.647058823529449</v>
      </c>
      <c r="LS26" s="381">
        <v>71.15384615384616</v>
      </c>
      <c r="LT26" s="381">
        <v>66.371681415929203</v>
      </c>
      <c r="LU26" s="381">
        <v>77.570093457943941</v>
      </c>
      <c r="LV26" s="381">
        <v>65.546218487394981</v>
      </c>
      <c r="LW26" s="381">
        <v>67.826086956521678</v>
      </c>
      <c r="LX26" s="381">
        <v>65.384615384615373</v>
      </c>
      <c r="LY26" s="380">
        <v>78.448275862068954</v>
      </c>
      <c r="LZ26" s="381">
        <v>80.172413793103459</v>
      </c>
      <c r="MA26" s="381">
        <v>69.285714285714306</v>
      </c>
      <c r="MB26" s="381">
        <v>77.118644067796581</v>
      </c>
      <c r="MC26" s="381">
        <v>85.185185185185176</v>
      </c>
      <c r="MD26" s="381">
        <v>75.471698113207538</v>
      </c>
      <c r="ME26" s="381">
        <v>76.190476190476218</v>
      </c>
      <c r="MF26" s="381">
        <v>77.876106194690266</v>
      </c>
      <c r="MG26" s="381">
        <v>79.629629629629605</v>
      </c>
      <c r="MH26" s="381">
        <v>79.032258064516142</v>
      </c>
      <c r="MI26" s="381">
        <v>74.576271186440664</v>
      </c>
      <c r="MJ26" s="381">
        <v>74.285714285714263</v>
      </c>
      <c r="MK26" s="380">
        <v>87.850467289719631</v>
      </c>
      <c r="ML26" s="381">
        <v>94.40000000000002</v>
      </c>
      <c r="MM26" s="381">
        <v>88.235294117647058</v>
      </c>
      <c r="MN26" s="381">
        <v>94.230769230769255</v>
      </c>
      <c r="MO26" s="380">
        <v>92.452830188679258</v>
      </c>
      <c r="MP26" s="381">
        <v>91.129032258064527</v>
      </c>
      <c r="MQ26" s="381">
        <v>83.898305084745786</v>
      </c>
      <c r="MR26" s="381">
        <v>91.34615384615384</v>
      </c>
      <c r="MS26" s="380">
        <v>85.576923076923066</v>
      </c>
      <c r="MT26" s="381">
        <v>95.161290322580655</v>
      </c>
      <c r="MU26" s="381">
        <v>95.798319327731107</v>
      </c>
      <c r="MV26" s="381">
        <v>99.038461538461547</v>
      </c>
      <c r="MW26" s="380">
        <v>98.305084745762713</v>
      </c>
      <c r="MX26" s="381">
        <v>98.305084745762684</v>
      </c>
      <c r="MY26" s="381">
        <v>96.45390070921988</v>
      </c>
      <c r="MZ26" s="381">
        <v>98.290598290598297</v>
      </c>
      <c r="NA26" s="381">
        <v>97.196261682243019</v>
      </c>
      <c r="NB26" s="381">
        <v>98.095238095238102</v>
      </c>
      <c r="NC26" s="381">
        <v>98.130841121495337</v>
      </c>
      <c r="ND26" s="381">
        <v>99.115044247787608</v>
      </c>
      <c r="NE26" s="381">
        <v>95.238095238095255</v>
      </c>
      <c r="NF26" s="381">
        <v>96.800000000000026</v>
      </c>
      <c r="NG26" s="381">
        <v>97.478991596638679</v>
      </c>
      <c r="NH26" s="381">
        <v>100</v>
      </c>
    </row>
    <row r="27" spans="1:372" s="277" customFormat="1" x14ac:dyDescent="0.25">
      <c r="A27" s="277">
        <v>23</v>
      </c>
      <c r="B27" s="277" t="s">
        <v>23</v>
      </c>
      <c r="C27" s="278">
        <v>697</v>
      </c>
      <c r="D27" s="278">
        <v>548</v>
      </c>
      <c r="E27" s="278">
        <v>422</v>
      </c>
      <c r="F27" s="278">
        <v>474</v>
      </c>
      <c r="G27" s="278">
        <v>430</v>
      </c>
      <c r="H27" s="278">
        <v>223</v>
      </c>
      <c r="I27" s="278">
        <v>256</v>
      </c>
      <c r="J27" s="278">
        <v>218</v>
      </c>
      <c r="K27" s="278">
        <v>191</v>
      </c>
      <c r="L27" s="278">
        <v>182</v>
      </c>
      <c r="M27" s="279">
        <v>175</v>
      </c>
      <c r="N27" s="279">
        <v>148</v>
      </c>
      <c r="O27" s="279">
        <v>155</v>
      </c>
      <c r="P27" s="279">
        <v>119</v>
      </c>
      <c r="Q27" s="279">
        <v>182</v>
      </c>
      <c r="R27" s="279">
        <v>172</v>
      </c>
      <c r="S27" s="279">
        <v>120</v>
      </c>
      <c r="T27" s="279">
        <v>167</v>
      </c>
      <c r="U27" s="279">
        <v>122</v>
      </c>
      <c r="V27" s="279">
        <v>141</v>
      </c>
      <c r="W27" s="279">
        <v>86.757990867579849</v>
      </c>
      <c r="X27" s="279">
        <v>77.734375000000014</v>
      </c>
      <c r="Y27" s="279">
        <v>74.193548387096712</v>
      </c>
      <c r="Z27" s="279">
        <v>88.947368421052616</v>
      </c>
      <c r="AA27" s="279">
        <v>80.110497237569106</v>
      </c>
      <c r="AB27" s="279">
        <v>70</v>
      </c>
      <c r="AC27" s="279">
        <v>86.986301369863028</v>
      </c>
      <c r="AD27" s="279">
        <v>80.921052631578974</v>
      </c>
      <c r="AE27" s="279">
        <v>83.193277310924373</v>
      </c>
      <c r="AF27" s="279" t="s">
        <v>286</v>
      </c>
      <c r="AG27" s="279">
        <v>83.928571428571431</v>
      </c>
      <c r="AH27" s="279">
        <v>76.470588235294116</v>
      </c>
      <c r="AI27" s="279" t="s">
        <v>286</v>
      </c>
      <c r="AJ27" s="279">
        <v>90.082644628099175</v>
      </c>
      <c r="AK27" s="279">
        <v>78.518518518518491</v>
      </c>
      <c r="AL27" s="279">
        <v>18.018018018018008</v>
      </c>
      <c r="AM27" s="279">
        <v>26.171875000000004</v>
      </c>
      <c r="AN27" s="279">
        <v>35.779816513761446</v>
      </c>
      <c r="AO27" s="279">
        <v>17.368421052631582</v>
      </c>
      <c r="AP27" s="279">
        <v>16.111111111111118</v>
      </c>
      <c r="AQ27" s="279">
        <v>31.213872832369951</v>
      </c>
      <c r="AR27" s="279">
        <v>19.863013698630137</v>
      </c>
      <c r="AS27" s="279">
        <v>24.025974025974016</v>
      </c>
      <c r="AT27" s="279">
        <v>39.495798319327726</v>
      </c>
      <c r="AU27" s="279">
        <v>14.12429378531073</v>
      </c>
      <c r="AV27" s="279">
        <v>23.837209302325586</v>
      </c>
      <c r="AW27" s="279">
        <v>36.974789915966397</v>
      </c>
      <c r="AX27" s="280">
        <v>28.484848484848499</v>
      </c>
      <c r="AY27" s="280">
        <v>19.672131147540995</v>
      </c>
      <c r="AZ27" s="280">
        <v>37.857142857142861</v>
      </c>
      <c r="BA27" s="280" t="s">
        <v>286</v>
      </c>
      <c r="BB27" s="279" t="s">
        <v>286</v>
      </c>
      <c r="BC27" s="280" t="s">
        <v>286</v>
      </c>
      <c r="BD27" s="280" t="s">
        <v>286</v>
      </c>
      <c r="BE27" s="280" t="s">
        <v>286</v>
      </c>
      <c r="BF27" s="280" t="s">
        <v>286</v>
      </c>
      <c r="BG27" s="279" t="s">
        <v>286</v>
      </c>
      <c r="BH27" s="281" t="s">
        <v>286</v>
      </c>
      <c r="BI27" s="281" t="s">
        <v>286</v>
      </c>
      <c r="BJ27" s="281">
        <v>40.361445783132552</v>
      </c>
      <c r="BK27" s="281">
        <v>44.642857142857132</v>
      </c>
      <c r="BL27" s="279">
        <v>21.929824561403514</v>
      </c>
      <c r="BM27" s="281">
        <v>41.139240506329116</v>
      </c>
      <c r="BN27" s="277">
        <v>43.801652892562004</v>
      </c>
      <c r="BO27" s="277">
        <v>15.151515151515152</v>
      </c>
      <c r="BP27" s="277">
        <v>3.3980582524271843</v>
      </c>
      <c r="BQ27" s="279">
        <v>14.400000000000009</v>
      </c>
      <c r="BR27" s="281">
        <v>43.925233644859773</v>
      </c>
      <c r="BS27" s="281">
        <v>2.7777777777777772</v>
      </c>
      <c r="BT27" s="281">
        <v>12.429378531073448</v>
      </c>
      <c r="BU27" s="279">
        <v>42.196531791907525</v>
      </c>
      <c r="BV27" s="281">
        <v>9.6551724137931014</v>
      </c>
      <c r="BW27" s="281">
        <v>9.2105263157894726</v>
      </c>
      <c r="BX27" s="281">
        <v>37.391304347826122</v>
      </c>
      <c r="BY27" s="279">
        <v>2.9069767441860472</v>
      </c>
      <c r="BZ27" s="281">
        <v>15.337423312883436</v>
      </c>
      <c r="CA27" s="281">
        <v>41.96428571428573</v>
      </c>
      <c r="CB27" s="281">
        <v>9.2592592592592631</v>
      </c>
      <c r="CC27" s="279">
        <v>12.711864406779664</v>
      </c>
      <c r="CD27" s="281">
        <v>43.181818181818151</v>
      </c>
      <c r="CE27" s="281">
        <v>15.068493150684931</v>
      </c>
      <c r="CF27" s="281">
        <v>18.823529411764721</v>
      </c>
      <c r="CG27" s="279">
        <v>13.761467889908261</v>
      </c>
      <c r="CH27" s="281">
        <v>28.191489361702132</v>
      </c>
      <c r="CI27" s="281">
        <v>26.373626373626365</v>
      </c>
      <c r="CJ27" s="281">
        <v>18.285714285714292</v>
      </c>
      <c r="CK27" s="281">
        <v>19.31034482758621</v>
      </c>
      <c r="CL27" s="281">
        <v>15.686274509803928</v>
      </c>
      <c r="CM27" s="281">
        <v>16.806722689075624</v>
      </c>
      <c r="CN27" s="281">
        <v>12.571428571428573</v>
      </c>
      <c r="CO27" s="281">
        <v>13.017751479289943</v>
      </c>
      <c r="CP27" s="279">
        <v>19.469026548672563</v>
      </c>
      <c r="CQ27" s="281">
        <v>14.634146341463408</v>
      </c>
      <c r="CR27" s="281">
        <v>23.770491803278695</v>
      </c>
      <c r="CS27" s="277">
        <v>18.248175182481752</v>
      </c>
      <c r="CT27" s="277">
        <v>12.264150943396213</v>
      </c>
      <c r="CU27" s="279">
        <v>7.0866141732283507</v>
      </c>
      <c r="CV27" s="281">
        <v>5.1162790697674438</v>
      </c>
      <c r="CW27" s="281">
        <v>17.112299465240643</v>
      </c>
      <c r="CX27" s="277">
        <v>9.3922651933701715</v>
      </c>
      <c r="CY27" s="277">
        <v>7.6923076923076925</v>
      </c>
      <c r="CZ27" s="279">
        <v>11.888111888111883</v>
      </c>
      <c r="DA27" s="281">
        <v>8.6666666666666679</v>
      </c>
      <c r="DB27" s="281">
        <v>9.4017094017094038</v>
      </c>
      <c r="DC27" s="277">
        <v>9.8837209302325597</v>
      </c>
      <c r="DD27" s="277">
        <v>7.8313253012048234</v>
      </c>
      <c r="DE27" s="279">
        <v>6.3636363636363633</v>
      </c>
      <c r="DF27" s="281">
        <v>18.674698795180721</v>
      </c>
      <c r="DG27" s="281">
        <v>9.9173553719008289</v>
      </c>
      <c r="DH27" s="277">
        <v>9.7014925373134329</v>
      </c>
      <c r="DI27" s="277">
        <v>27.102803738317768</v>
      </c>
      <c r="DJ27" s="279">
        <v>44.488188976377948</v>
      </c>
      <c r="DK27" s="281">
        <v>39.069767441860471</v>
      </c>
      <c r="DL27" s="281">
        <v>37.234042553191486</v>
      </c>
      <c r="DM27" s="281">
        <v>45.303867403314904</v>
      </c>
      <c r="DN27" s="281">
        <v>36.257309941520496</v>
      </c>
      <c r="DO27" s="279">
        <v>36.551724137931046</v>
      </c>
      <c r="DP27" s="281">
        <v>44.44444444444445</v>
      </c>
      <c r="DQ27" s="281">
        <v>26.271186440677972</v>
      </c>
      <c r="DR27" s="281">
        <v>36.416184971098282</v>
      </c>
      <c r="DS27" s="281">
        <v>54.166666666666671</v>
      </c>
      <c r="DT27" s="279">
        <v>50.450450450450447</v>
      </c>
      <c r="DU27" s="282">
        <v>34.54545454545454</v>
      </c>
      <c r="DV27" s="282">
        <v>42.622950819672134</v>
      </c>
      <c r="DW27" s="277">
        <v>41.17647058823529</v>
      </c>
      <c r="DX27" s="282" t="s">
        <v>286</v>
      </c>
      <c r="DY27" s="279" t="s">
        <v>286</v>
      </c>
      <c r="DZ27" s="279" t="s">
        <v>286</v>
      </c>
      <c r="EA27" s="279" t="s">
        <v>286</v>
      </c>
      <c r="EB27" s="279" t="s">
        <v>286</v>
      </c>
      <c r="EC27" s="279" t="s">
        <v>286</v>
      </c>
      <c r="ED27" s="279" t="s">
        <v>286</v>
      </c>
      <c r="EE27" s="279" t="s">
        <v>286</v>
      </c>
      <c r="EF27" s="279" t="s">
        <v>286</v>
      </c>
      <c r="EG27" s="279">
        <v>6.1452513966480486</v>
      </c>
      <c r="EH27" s="279">
        <v>2.9239766081871346</v>
      </c>
      <c r="EI27" s="279">
        <v>5.0847457627118651</v>
      </c>
      <c r="EJ27" s="279">
        <v>4.9079754601227004</v>
      </c>
      <c r="EK27" s="279">
        <v>8.1967213114754092</v>
      </c>
      <c r="EL27" s="281">
        <v>3.5714285714285712</v>
      </c>
      <c r="EM27" s="281">
        <v>55.76036866359447</v>
      </c>
      <c r="EN27" s="281">
        <v>39.607843137254918</v>
      </c>
      <c r="EO27" s="281">
        <v>49.308755760368669</v>
      </c>
      <c r="EP27" s="279">
        <v>66.310160427807517</v>
      </c>
      <c r="EQ27" s="281">
        <v>35.91160220994476</v>
      </c>
      <c r="ER27" s="281">
        <v>58.720930232558139</v>
      </c>
      <c r="ES27" s="281">
        <v>61.379310344827594</v>
      </c>
      <c r="ET27" s="281">
        <v>42.483660130718953</v>
      </c>
      <c r="EU27" s="279">
        <v>54.62184873949581</v>
      </c>
      <c r="EV27" s="281">
        <v>49.700598802395184</v>
      </c>
      <c r="EW27" s="281">
        <v>49.112426035502956</v>
      </c>
      <c r="EX27" s="281">
        <v>56.521739130434753</v>
      </c>
      <c r="EY27" s="281">
        <v>63.636363636363676</v>
      </c>
      <c r="EZ27" s="279">
        <v>42.975206611570258</v>
      </c>
      <c r="FA27" s="281">
        <v>51.798561151079156</v>
      </c>
      <c r="FB27" s="281">
        <v>84.259259259259238</v>
      </c>
      <c r="FC27" s="281">
        <v>62.352941176470594</v>
      </c>
      <c r="FD27" s="281">
        <v>68.202764976958562</v>
      </c>
      <c r="FE27" s="279">
        <v>82.539682539682573</v>
      </c>
      <c r="FF27" s="281">
        <v>71.978021978021999</v>
      </c>
      <c r="FG27" s="281">
        <v>81.034482758620669</v>
      </c>
      <c r="FH27" s="281">
        <v>79.310344827586206</v>
      </c>
      <c r="FI27" s="281">
        <v>73.548387096774178</v>
      </c>
      <c r="FJ27" s="279">
        <v>68.067226890756288</v>
      </c>
      <c r="FK27" s="281">
        <v>81.871345029239762</v>
      </c>
      <c r="FL27" s="281">
        <v>79.532163742690116</v>
      </c>
      <c r="FM27" s="281">
        <v>71.304347826086953</v>
      </c>
      <c r="FN27" s="281">
        <v>84.567901234567913</v>
      </c>
      <c r="FO27" s="279">
        <v>77.049180327868868</v>
      </c>
      <c r="FP27" s="281">
        <v>63.30935251798563</v>
      </c>
      <c r="FQ27" s="281">
        <v>96.774193548387061</v>
      </c>
      <c r="FR27" s="281">
        <v>94.488188976377941</v>
      </c>
      <c r="FS27" s="281">
        <v>98.623853211009163</v>
      </c>
      <c r="FT27" s="279">
        <v>93.650793650793617</v>
      </c>
      <c r="FU27" s="281">
        <v>93.40659340659343</v>
      </c>
      <c r="FV27" s="281">
        <v>95.977011494252821</v>
      </c>
      <c r="FW27" s="281">
        <v>91.156462585034035</v>
      </c>
      <c r="FX27" s="281">
        <v>96.753246753246756</v>
      </c>
      <c r="FY27" s="279">
        <v>96.638655462184872</v>
      </c>
      <c r="FZ27" s="281">
        <v>93.888888888888943</v>
      </c>
      <c r="GA27" s="281">
        <v>92.982456140350948</v>
      </c>
      <c r="GB27" s="281">
        <v>94.782608695652158</v>
      </c>
      <c r="GC27" s="281">
        <v>94.545454545454589</v>
      </c>
      <c r="GD27" s="279">
        <v>94.262295081967196</v>
      </c>
      <c r="GE27" s="281">
        <v>95.68345323741012</v>
      </c>
      <c r="GF27" s="281">
        <v>93.953488372093076</v>
      </c>
      <c r="GG27" s="281">
        <v>91.164658634538171</v>
      </c>
      <c r="GH27" s="281">
        <v>99.078341013824897</v>
      </c>
      <c r="GI27" s="279">
        <v>92.105263157894697</v>
      </c>
      <c r="GJ27" s="281">
        <v>86.666666666666657</v>
      </c>
      <c r="GK27" s="281">
        <v>93.641618497109874</v>
      </c>
      <c r="GL27" s="281">
        <v>86.301369863013747</v>
      </c>
      <c r="GM27" s="283">
        <v>93.548387096774192</v>
      </c>
      <c r="GN27" s="279">
        <v>94.117647058823565</v>
      </c>
      <c r="GO27" s="281">
        <v>91.666666666666671</v>
      </c>
      <c r="GP27" s="281">
        <v>93.567251461988363</v>
      </c>
      <c r="GQ27" s="281">
        <v>92.173913043478279</v>
      </c>
      <c r="GR27" s="281">
        <v>96.913580246913597</v>
      </c>
      <c r="GS27" s="279">
        <v>92.62295081967217</v>
      </c>
      <c r="GT27" s="281">
        <v>91.366906474820169</v>
      </c>
      <c r="GU27" s="281" t="s">
        <v>286</v>
      </c>
      <c r="GV27" s="281" t="s">
        <v>286</v>
      </c>
      <c r="GW27" s="281" t="s">
        <v>286</v>
      </c>
      <c r="GX27" s="279" t="s">
        <v>286</v>
      </c>
      <c r="GY27" s="279" t="s">
        <v>286</v>
      </c>
      <c r="GZ27" s="279" t="s">
        <v>286</v>
      </c>
      <c r="HA27" s="279" t="s">
        <v>286</v>
      </c>
      <c r="HB27" s="279" t="s">
        <v>286</v>
      </c>
      <c r="HC27" s="279" t="s">
        <v>286</v>
      </c>
      <c r="HD27" s="279">
        <v>90.340909090909136</v>
      </c>
      <c r="HE27" s="279">
        <v>94.047619047619108</v>
      </c>
      <c r="HF27" s="279">
        <v>94.782608695652215</v>
      </c>
      <c r="HG27" s="279">
        <v>91.250000000000028</v>
      </c>
      <c r="HH27" s="279">
        <v>95.833333333333357</v>
      </c>
      <c r="HI27" s="279">
        <v>96.376811594202877</v>
      </c>
      <c r="HJ27" s="279">
        <v>80.930232558139551</v>
      </c>
      <c r="HK27" s="279">
        <v>87.795275590551256</v>
      </c>
      <c r="HL27" s="281">
        <v>95.852534562211943</v>
      </c>
      <c r="HM27" s="281">
        <v>77.00534759358294</v>
      </c>
      <c r="HN27" s="281">
        <v>86.187845303867405</v>
      </c>
      <c r="HO27" s="281">
        <v>94.827586206896584</v>
      </c>
      <c r="HP27" s="279">
        <v>78.169014084507026</v>
      </c>
      <c r="HQ27" s="281">
        <v>86.184210526315795</v>
      </c>
      <c r="HR27" s="281">
        <v>91.452991452991441</v>
      </c>
      <c r="HS27" s="281">
        <v>78.651685393258504</v>
      </c>
      <c r="HT27" s="278">
        <v>88.75739644970416</v>
      </c>
      <c r="HU27" s="279">
        <v>90.265486725663735</v>
      </c>
      <c r="HV27" s="277">
        <v>82.098765432098801</v>
      </c>
      <c r="HW27" s="277">
        <v>88.429752066115739</v>
      </c>
      <c r="HX27" s="277">
        <v>91.304347826087024</v>
      </c>
      <c r="HY27" s="277">
        <v>4.9773755656108607</v>
      </c>
      <c r="HZ27" s="277">
        <v>4.3137254901960773</v>
      </c>
      <c r="IA27" s="277">
        <v>1.8433179723502306</v>
      </c>
      <c r="IB27" s="277">
        <v>5.7591623036649224</v>
      </c>
      <c r="IC27" s="277">
        <v>3.8674033149171292</v>
      </c>
      <c r="ID27" s="277">
        <v>5.7142857142857162</v>
      </c>
      <c r="IE27" s="277">
        <v>6.1224489795918373</v>
      </c>
      <c r="IF27" s="277">
        <v>5.2287581699346406</v>
      </c>
      <c r="IG27" s="277">
        <v>5.0420168067226916</v>
      </c>
      <c r="IH27" s="277">
        <v>5.4945054945054936</v>
      </c>
      <c r="II27" s="277">
        <v>4.0935672514619901</v>
      </c>
      <c r="IJ27" s="277">
        <v>5.3097345132743365</v>
      </c>
      <c r="IK27" s="277">
        <v>4.7904191616766463</v>
      </c>
      <c r="IL27" s="277">
        <v>4.0983606557377064</v>
      </c>
      <c r="IM27" s="277">
        <v>6.4285714285714288</v>
      </c>
      <c r="IN27" s="277" t="str">
        <f t="shared" si="31"/>
        <v>--</v>
      </c>
      <c r="IO27" s="277" t="str">
        <f t="shared" si="31"/>
        <v>--</v>
      </c>
      <c r="IP27" s="277" t="str">
        <f t="shared" si="31"/>
        <v>--</v>
      </c>
      <c r="IQ27" s="277" t="str">
        <f t="shared" si="31"/>
        <v>--</v>
      </c>
      <c r="IR27" s="277" t="str">
        <f t="shared" si="31"/>
        <v>--</v>
      </c>
      <c r="IS27" s="277" t="str">
        <f t="shared" si="31"/>
        <v>--</v>
      </c>
      <c r="IT27" s="277" t="str">
        <f t="shared" si="31"/>
        <v>--</v>
      </c>
      <c r="IU27" s="277" t="str">
        <f t="shared" si="31"/>
        <v>--</v>
      </c>
      <c r="IV27" s="277" t="str">
        <f t="shared" si="31"/>
        <v>--</v>
      </c>
      <c r="IW27" s="241">
        <v>493</v>
      </c>
      <c r="IX27" s="242">
        <v>543</v>
      </c>
      <c r="IY27" s="243">
        <v>145</v>
      </c>
      <c r="IZ27" s="243">
        <v>114</v>
      </c>
      <c r="JA27" s="243">
        <v>109</v>
      </c>
      <c r="JB27" s="243">
        <v>136</v>
      </c>
      <c r="JC27" s="243">
        <v>149</v>
      </c>
      <c r="JD27" s="243">
        <v>126</v>
      </c>
      <c r="JE27" s="243">
        <v>4.8275862068965498</v>
      </c>
      <c r="JF27" s="243">
        <v>7.0175438596491198</v>
      </c>
      <c r="JG27" s="243">
        <v>4.5871559633027497</v>
      </c>
      <c r="JH27" s="243">
        <v>6.6176470588235299</v>
      </c>
      <c r="JI27" s="243">
        <v>11.034482758620699</v>
      </c>
      <c r="JJ27" s="243">
        <v>14.285714285714301</v>
      </c>
      <c r="JK27" s="243">
        <v>6.2068965517241397</v>
      </c>
      <c r="JL27" s="243">
        <v>2.6315789473684199</v>
      </c>
      <c r="JM27" s="243">
        <v>5.5045871559632999</v>
      </c>
      <c r="JN27" s="243">
        <v>5.1470588235294104</v>
      </c>
      <c r="JO27" s="243">
        <v>8.1081081081081106</v>
      </c>
      <c r="JP27" s="247">
        <v>0.79365079365079405</v>
      </c>
      <c r="JQ27" s="243">
        <v>92.413793103448299</v>
      </c>
      <c r="JR27" s="243">
        <v>99.122807017543906</v>
      </c>
      <c r="JS27" s="243">
        <v>97.247706422018396</v>
      </c>
      <c r="JT27" s="243">
        <v>95.5555555555556</v>
      </c>
      <c r="JU27" s="243">
        <v>97.872340425531902</v>
      </c>
      <c r="JV27" s="243">
        <v>97.619047619047606</v>
      </c>
      <c r="JW27" s="243">
        <v>87.586206896551701</v>
      </c>
      <c r="JX27" s="243">
        <v>94.736842105263193</v>
      </c>
      <c r="JY27" s="243">
        <v>95.412844036697294</v>
      </c>
      <c r="JZ27" s="243">
        <v>93.3333333333333</v>
      </c>
      <c r="KA27" s="243">
        <v>91.489361702127695</v>
      </c>
      <c r="KB27" s="243">
        <v>94.4444444444445</v>
      </c>
      <c r="KC27" s="243">
        <v>97.931034482758605</v>
      </c>
      <c r="KD27" s="243">
        <v>99.122807017543906</v>
      </c>
      <c r="KE27" s="243">
        <v>98.165137614678898</v>
      </c>
      <c r="KF27" s="243">
        <v>97.7777777777778</v>
      </c>
      <c r="KG27" s="243">
        <v>98.591549295774698</v>
      </c>
      <c r="KH27" s="243">
        <v>98.412698412698404</v>
      </c>
      <c r="KI27" s="220">
        <v>125</v>
      </c>
      <c r="KJ27" s="220">
        <v>132</v>
      </c>
      <c r="KK27" s="279" t="str">
        <f t="shared" si="7"/>
        <v>--</v>
      </c>
      <c r="KL27" s="279" t="str">
        <f t="shared" si="7"/>
        <v>--</v>
      </c>
      <c r="KM27" s="220">
        <v>8.0645161290322598</v>
      </c>
      <c r="KN27" s="220">
        <v>9.8484848484848406</v>
      </c>
      <c r="KO27" s="220">
        <v>85.6</v>
      </c>
      <c r="KP27" s="220">
        <v>95.419847328244302</v>
      </c>
      <c r="KQ27" s="220">
        <v>88</v>
      </c>
      <c r="KR27" s="220">
        <v>95.419847328244302</v>
      </c>
      <c r="KS27" s="220">
        <v>86.4</v>
      </c>
      <c r="KT27" s="220">
        <v>92.307692307692307</v>
      </c>
      <c r="KV27" s="379">
        <v>221</v>
      </c>
      <c r="KW27" s="380">
        <v>75</v>
      </c>
      <c r="KX27" s="381">
        <v>73</v>
      </c>
      <c r="KY27" s="381">
        <v>17</v>
      </c>
      <c r="KZ27" s="381">
        <v>56</v>
      </c>
      <c r="LA27" s="378" t="str">
        <f t="shared" si="2"/>
        <v>--</v>
      </c>
      <c r="LB27" s="381">
        <v>72.413793103448285</v>
      </c>
      <c r="LC27" s="381">
        <v>62.280701754385937</v>
      </c>
      <c r="LD27" s="381">
        <v>67.88990825688073</v>
      </c>
      <c r="LE27" s="378" t="str">
        <f t="shared" si="3"/>
        <v>--</v>
      </c>
      <c r="LF27" s="381">
        <v>64.925373134328368</v>
      </c>
      <c r="LG27" s="381">
        <v>69.79865771812085</v>
      </c>
      <c r="LH27" s="381">
        <v>57.142857142857139</v>
      </c>
      <c r="LI27" s="378" t="str">
        <f t="shared" si="4"/>
        <v>--</v>
      </c>
      <c r="LJ27" s="381">
        <v>57.534246575342479</v>
      </c>
      <c r="LK27" s="378" t="str">
        <f t="shared" si="4"/>
        <v>--</v>
      </c>
      <c r="LL27" s="381">
        <v>44.642857142857139</v>
      </c>
      <c r="LM27" s="380">
        <v>86.065573770491767</v>
      </c>
      <c r="LN27" s="381">
        <v>73.793103448275872</v>
      </c>
      <c r="LO27" s="381">
        <v>67.256637168141609</v>
      </c>
      <c r="LP27" s="381">
        <v>75.229357798165125</v>
      </c>
      <c r="LQ27" s="381">
        <v>85.496183206106906</v>
      </c>
      <c r="LR27" s="381">
        <v>69.402985074626926</v>
      </c>
      <c r="LS27" s="381">
        <v>60.839160839160868</v>
      </c>
      <c r="LT27" s="381">
        <v>64.80000000000004</v>
      </c>
      <c r="LU27" s="381">
        <v>74.999999999999986</v>
      </c>
      <c r="LV27" s="381">
        <v>76.056338028168994</v>
      </c>
      <c r="LW27" s="378" t="str">
        <f t="shared" ref="LW27" si="32">"--"</f>
        <v>--</v>
      </c>
      <c r="LX27" s="381">
        <v>58.181818181818187</v>
      </c>
      <c r="LY27" s="380">
        <v>87.096774193548399</v>
      </c>
      <c r="LZ27" s="381">
        <v>73.426573426573455</v>
      </c>
      <c r="MA27" s="381">
        <v>89.285714285714263</v>
      </c>
      <c r="MB27" s="381">
        <v>81.651376146789033</v>
      </c>
      <c r="MC27" s="381">
        <v>84.848484848484873</v>
      </c>
      <c r="MD27" s="381">
        <v>77.03703703703701</v>
      </c>
      <c r="ME27" s="381">
        <v>70.138888888888872</v>
      </c>
      <c r="MF27" s="381">
        <v>65.079365079365076</v>
      </c>
      <c r="MG27" s="381">
        <v>85.135135135135144</v>
      </c>
      <c r="MH27" s="381">
        <v>86.111111111111143</v>
      </c>
      <c r="MI27" s="378" t="str">
        <f t="shared" ref="MI27" si="33">"--"</f>
        <v>--</v>
      </c>
      <c r="MJ27" s="381">
        <v>64.285714285714278</v>
      </c>
      <c r="MK27" s="380">
        <v>97.333333333333329</v>
      </c>
      <c r="ML27" s="381">
        <v>98.630136986301352</v>
      </c>
      <c r="MM27" s="378" t="str">
        <f t="shared" ref="MM27" si="34">"--"</f>
        <v>--</v>
      </c>
      <c r="MN27" s="381">
        <v>100</v>
      </c>
      <c r="MO27" s="380">
        <v>95.833333333333343</v>
      </c>
      <c r="MP27" s="381">
        <v>94.444444444444443</v>
      </c>
      <c r="MQ27" s="378" t="str">
        <f t="shared" ref="MQ27" si="35">"--"</f>
        <v>--</v>
      </c>
      <c r="MR27" s="381">
        <v>96.428571428571445</v>
      </c>
      <c r="MS27" s="380">
        <v>95.833333333333329</v>
      </c>
      <c r="MT27" s="381">
        <v>94.444444444444443</v>
      </c>
      <c r="MU27" s="378" t="str">
        <f t="shared" ref="MU27" si="36">"--"</f>
        <v>--</v>
      </c>
      <c r="MV27" s="381">
        <v>100</v>
      </c>
      <c r="MW27" s="380">
        <v>95.200000000000017</v>
      </c>
      <c r="MX27" s="381">
        <v>96.551724137931046</v>
      </c>
      <c r="MY27" s="381">
        <v>98.245614035087712</v>
      </c>
      <c r="MZ27" s="381">
        <v>100</v>
      </c>
      <c r="NA27" s="381">
        <v>99.236641221374057</v>
      </c>
      <c r="NB27" s="381">
        <v>96.296296296296319</v>
      </c>
      <c r="NC27" s="381">
        <v>95.774647887323979</v>
      </c>
      <c r="ND27" s="381">
        <v>98.412698412698418</v>
      </c>
      <c r="NE27" s="381">
        <v>97.222222222222243</v>
      </c>
      <c r="NF27" s="381">
        <v>98.630136986301352</v>
      </c>
      <c r="NG27" s="378" t="str">
        <f t="shared" ref="NG27" si="37">"--"</f>
        <v>--</v>
      </c>
      <c r="NH27" s="381">
        <v>96.428571428571445</v>
      </c>
    </row>
    <row r="28" spans="1:372" s="277" customFormat="1" x14ac:dyDescent="0.25">
      <c r="A28" s="277">
        <v>24</v>
      </c>
      <c r="B28" s="277" t="s">
        <v>24</v>
      </c>
      <c r="C28" s="278">
        <v>984</v>
      </c>
      <c r="D28" s="278">
        <v>892</v>
      </c>
      <c r="E28" s="278">
        <v>902</v>
      </c>
      <c r="F28" s="278">
        <v>842</v>
      </c>
      <c r="G28" s="278">
        <v>639</v>
      </c>
      <c r="H28" s="278">
        <v>351</v>
      </c>
      <c r="I28" s="278">
        <v>379</v>
      </c>
      <c r="J28" s="278">
        <v>254</v>
      </c>
      <c r="K28" s="278">
        <v>354</v>
      </c>
      <c r="L28" s="278">
        <v>295</v>
      </c>
      <c r="M28" s="279">
        <v>243</v>
      </c>
      <c r="N28" s="279">
        <v>316</v>
      </c>
      <c r="O28" s="279">
        <v>357</v>
      </c>
      <c r="P28" s="279">
        <v>229</v>
      </c>
      <c r="Q28" s="279">
        <v>261</v>
      </c>
      <c r="R28" s="279">
        <v>345</v>
      </c>
      <c r="S28" s="279">
        <v>236</v>
      </c>
      <c r="T28" s="279">
        <v>242</v>
      </c>
      <c r="U28" s="279">
        <v>215</v>
      </c>
      <c r="V28" s="279">
        <v>182</v>
      </c>
      <c r="W28" s="279">
        <v>83.573487031700324</v>
      </c>
      <c r="X28" s="279">
        <v>75.999999999999957</v>
      </c>
      <c r="Y28" s="279">
        <v>73.122529644268781</v>
      </c>
      <c r="Z28" s="279">
        <v>89.595375722543338</v>
      </c>
      <c r="AA28" s="279">
        <v>79.591836734693885</v>
      </c>
      <c r="AB28" s="279">
        <v>76.56903765690376</v>
      </c>
      <c r="AC28" s="279">
        <v>88.10289389067529</v>
      </c>
      <c r="AD28" s="279">
        <v>80.736543909348427</v>
      </c>
      <c r="AE28" s="279">
        <v>82.378854625550687</v>
      </c>
      <c r="AF28" s="279" t="s">
        <v>286</v>
      </c>
      <c r="AG28" s="279">
        <v>84.839650145772623</v>
      </c>
      <c r="AH28" s="279">
        <v>77.922077922077889</v>
      </c>
      <c r="AI28" s="279" t="s">
        <v>286</v>
      </c>
      <c r="AJ28" s="279">
        <v>87.735849056603755</v>
      </c>
      <c r="AK28" s="279">
        <v>88.397790055248635</v>
      </c>
      <c r="AL28" s="279">
        <v>12.857142857142852</v>
      </c>
      <c r="AM28" s="279">
        <v>26.861702127659594</v>
      </c>
      <c r="AN28" s="279">
        <v>58.102766798418997</v>
      </c>
      <c r="AO28" s="279">
        <v>17.528735632183903</v>
      </c>
      <c r="AP28" s="279">
        <v>34.470989761092142</v>
      </c>
      <c r="AQ28" s="279">
        <v>62.809917355371923</v>
      </c>
      <c r="AR28" s="279">
        <v>25.079365079365079</v>
      </c>
      <c r="AS28" s="279">
        <v>25.779036827195458</v>
      </c>
      <c r="AT28" s="279">
        <v>46.666666666666664</v>
      </c>
      <c r="AU28" s="279">
        <v>21.70542635658915</v>
      </c>
      <c r="AV28" s="279">
        <v>21.574344023323615</v>
      </c>
      <c r="AW28" s="279">
        <v>42.372881355932186</v>
      </c>
      <c r="AX28" s="280">
        <v>32.61802575107297</v>
      </c>
      <c r="AY28" s="280">
        <v>20.56074766355141</v>
      </c>
      <c r="AZ28" s="280">
        <v>42.307692307692299</v>
      </c>
      <c r="BA28" s="280" t="s">
        <v>286</v>
      </c>
      <c r="BB28" s="279" t="s">
        <v>286</v>
      </c>
      <c r="BC28" s="280" t="s">
        <v>286</v>
      </c>
      <c r="BD28" s="280" t="s">
        <v>286</v>
      </c>
      <c r="BE28" s="280" t="s">
        <v>286</v>
      </c>
      <c r="BF28" s="280" t="s">
        <v>286</v>
      </c>
      <c r="BG28" s="279" t="s">
        <v>286</v>
      </c>
      <c r="BH28" s="281" t="s">
        <v>286</v>
      </c>
      <c r="BI28" s="281" t="s">
        <v>286</v>
      </c>
      <c r="BJ28" s="281">
        <v>34.309623430962333</v>
      </c>
      <c r="BK28" s="281">
        <v>42.52199413489739</v>
      </c>
      <c r="BL28" s="279">
        <v>26.406926406926409</v>
      </c>
      <c r="BM28" s="281">
        <v>37.053571428571459</v>
      </c>
      <c r="BN28" s="277">
        <v>44.600938967136145</v>
      </c>
      <c r="BO28" s="277">
        <v>27.374301675977666</v>
      </c>
      <c r="BP28" s="277">
        <v>4.1055718475073331</v>
      </c>
      <c r="BQ28" s="279">
        <v>10.382513661202189</v>
      </c>
      <c r="BR28" s="281">
        <v>50.602409638554221</v>
      </c>
      <c r="BS28" s="281">
        <v>7.5757575757575841</v>
      </c>
      <c r="BT28" s="281">
        <v>14.539007092198586</v>
      </c>
      <c r="BU28" s="279">
        <v>56.652360515021464</v>
      </c>
      <c r="BV28" s="281">
        <v>4.1237113402061869</v>
      </c>
      <c r="BW28" s="281">
        <v>9.3567251461988281</v>
      </c>
      <c r="BX28" s="281">
        <v>44.292237442922364</v>
      </c>
      <c r="BY28" s="279">
        <v>5.7142857142857135</v>
      </c>
      <c r="BZ28" s="281">
        <v>10.119047619047624</v>
      </c>
      <c r="CA28" s="281">
        <v>55.844155844155829</v>
      </c>
      <c r="CB28" s="281">
        <v>3.1111111111111112</v>
      </c>
      <c r="CC28" s="279">
        <v>9.7087378640776745</v>
      </c>
      <c r="CD28" s="281">
        <v>38.63636363636364</v>
      </c>
      <c r="CE28" s="281">
        <v>18.338108882521503</v>
      </c>
      <c r="CF28" s="281">
        <v>12.962962962962958</v>
      </c>
      <c r="CG28" s="279">
        <v>15.079365079365088</v>
      </c>
      <c r="CH28" s="281">
        <v>21.387283236994215</v>
      </c>
      <c r="CI28" s="281">
        <v>11.945392491467581</v>
      </c>
      <c r="CJ28" s="281">
        <v>10.504201680672272</v>
      </c>
      <c r="CK28" s="281">
        <v>18.506493506493502</v>
      </c>
      <c r="CL28" s="281">
        <v>15.90909090909091</v>
      </c>
      <c r="CM28" s="281">
        <v>13.274336283185839</v>
      </c>
      <c r="CN28" s="281">
        <v>16.21621621621621</v>
      </c>
      <c r="CO28" s="281">
        <v>15.542521994134912</v>
      </c>
      <c r="CP28" s="279">
        <v>15.517241379310333</v>
      </c>
      <c r="CQ28" s="281">
        <v>13.304721030042916</v>
      </c>
      <c r="CR28" s="281">
        <v>33.802816901408427</v>
      </c>
      <c r="CS28" s="277">
        <v>21.666666666666654</v>
      </c>
      <c r="CT28" s="277">
        <v>12.427745664739886</v>
      </c>
      <c r="CU28" s="279">
        <v>7.795698924731183</v>
      </c>
      <c r="CV28" s="281">
        <v>5.2</v>
      </c>
      <c r="CW28" s="281">
        <v>13.392857142857146</v>
      </c>
      <c r="CX28" s="277">
        <v>8.4210526315789522</v>
      </c>
      <c r="CY28" s="277">
        <v>10.084033613445387</v>
      </c>
      <c r="CZ28" s="279">
        <v>13.114754098360647</v>
      </c>
      <c r="DA28" s="281">
        <v>7.9772079772079705</v>
      </c>
      <c r="DB28" s="281">
        <v>9.4170403587443925</v>
      </c>
      <c r="DC28" s="277">
        <v>13.095238095238102</v>
      </c>
      <c r="DD28" s="277">
        <v>10.588235294117643</v>
      </c>
      <c r="DE28" s="279">
        <v>6.0869565217391317</v>
      </c>
      <c r="DF28" s="281">
        <v>9.0517241379310374</v>
      </c>
      <c r="DG28" s="281">
        <v>10.849056603773588</v>
      </c>
      <c r="DH28" s="277">
        <v>7.2222222222222232</v>
      </c>
      <c r="DI28" s="277">
        <v>41.379310344827573</v>
      </c>
      <c r="DJ28" s="279">
        <v>45.092838196286493</v>
      </c>
      <c r="DK28" s="281">
        <v>27.599999999999998</v>
      </c>
      <c r="DL28" s="281">
        <v>37.134502923976612</v>
      </c>
      <c r="DM28" s="281">
        <v>47.422680412371164</v>
      </c>
      <c r="DN28" s="281">
        <v>30.672268907563005</v>
      </c>
      <c r="DO28" s="279">
        <v>38.032786885245919</v>
      </c>
      <c r="DP28" s="281">
        <v>45.664739884393107</v>
      </c>
      <c r="DQ28" s="281">
        <v>34.955752212389335</v>
      </c>
      <c r="DR28" s="281">
        <v>40.963855421686752</v>
      </c>
      <c r="DS28" s="281">
        <v>43.749999999999957</v>
      </c>
      <c r="DT28" s="279">
        <v>41.739130434782616</v>
      </c>
      <c r="DU28" s="282">
        <v>30.303030303030308</v>
      </c>
      <c r="DV28" s="282">
        <v>42.583732057416285</v>
      </c>
      <c r="DW28" s="277">
        <v>36.666666666666657</v>
      </c>
      <c r="DX28" s="282" t="s">
        <v>286</v>
      </c>
      <c r="DY28" s="279" t="s">
        <v>286</v>
      </c>
      <c r="DZ28" s="279" t="s">
        <v>286</v>
      </c>
      <c r="EA28" s="279" t="s">
        <v>286</v>
      </c>
      <c r="EB28" s="279" t="s">
        <v>286</v>
      </c>
      <c r="EC28" s="279" t="s">
        <v>286</v>
      </c>
      <c r="ED28" s="279" t="s">
        <v>286</v>
      </c>
      <c r="EE28" s="279" t="s">
        <v>286</v>
      </c>
      <c r="EF28" s="279" t="s">
        <v>286</v>
      </c>
      <c r="EG28" s="279">
        <v>8.1712062256809386</v>
      </c>
      <c r="EH28" s="279">
        <v>4.0697674418604644</v>
      </c>
      <c r="EI28" s="279">
        <v>2.1276595744680864</v>
      </c>
      <c r="EJ28" s="279">
        <v>3.7656903765690397</v>
      </c>
      <c r="EK28" s="279">
        <v>8.3720930232558164</v>
      </c>
      <c r="EL28" s="281">
        <v>1.6483516483516485</v>
      </c>
      <c r="EM28" s="281">
        <v>67.341040462427713</v>
      </c>
      <c r="EN28" s="281">
        <v>41.176470588235318</v>
      </c>
      <c r="EO28" s="281">
        <v>43.478260869565197</v>
      </c>
      <c r="EP28" s="279">
        <v>65.689149560117315</v>
      </c>
      <c r="EQ28" s="281">
        <v>26.440677966101696</v>
      </c>
      <c r="ER28" s="281">
        <v>40.329218106995874</v>
      </c>
      <c r="ES28" s="281">
        <v>58.249158249158278</v>
      </c>
      <c r="ET28" s="281">
        <v>32.203389830508499</v>
      </c>
      <c r="EU28" s="279">
        <v>55.066079295154182</v>
      </c>
      <c r="EV28" s="281">
        <v>59.915611814346001</v>
      </c>
      <c r="EW28" s="281">
        <v>36.969696969696955</v>
      </c>
      <c r="EX28" s="281">
        <v>37.931034482758655</v>
      </c>
      <c r="EY28" s="281">
        <v>53.424657534246592</v>
      </c>
      <c r="EZ28" s="279">
        <v>37.019230769230781</v>
      </c>
      <c r="FA28" s="281">
        <v>48.618784530386741</v>
      </c>
      <c r="FB28" s="281">
        <v>84.438040345821349</v>
      </c>
      <c r="FC28" s="281">
        <v>65.508021390374381</v>
      </c>
      <c r="FD28" s="281">
        <v>62.450592885375499</v>
      </c>
      <c r="FE28" s="279">
        <v>85.014409221902042</v>
      </c>
      <c r="FF28" s="281">
        <v>63.356164383561634</v>
      </c>
      <c r="FG28" s="281">
        <v>59.090909090909086</v>
      </c>
      <c r="FH28" s="281">
        <v>79.801324503311292</v>
      </c>
      <c r="FI28" s="281">
        <v>70.285714285714377</v>
      </c>
      <c r="FJ28" s="279">
        <v>76.211453744493411</v>
      </c>
      <c r="FK28" s="281">
        <v>88.163265306122497</v>
      </c>
      <c r="FL28" s="281">
        <v>74.622356495468338</v>
      </c>
      <c r="FM28" s="281">
        <v>73.819742489270425</v>
      </c>
      <c r="FN28" s="281">
        <v>83.898305084745758</v>
      </c>
      <c r="FO28" s="279">
        <v>68.544600938967193</v>
      </c>
      <c r="FP28" s="281">
        <v>80</v>
      </c>
      <c r="FQ28" s="281">
        <v>91.618497109826535</v>
      </c>
      <c r="FR28" s="281">
        <v>94.399999999999991</v>
      </c>
      <c r="FS28" s="281">
        <v>96.015936254980076</v>
      </c>
      <c r="FT28" s="279">
        <v>91.142857142857181</v>
      </c>
      <c r="FU28" s="281">
        <v>92.857142857142847</v>
      </c>
      <c r="FV28" s="281">
        <v>94.65020576131684</v>
      </c>
      <c r="FW28" s="281">
        <v>91.987179487179461</v>
      </c>
      <c r="FX28" s="281">
        <v>94.632768361581853</v>
      </c>
      <c r="FY28" s="279">
        <v>97.787610619469049</v>
      </c>
      <c r="FZ28" s="281">
        <v>94.208494208494216</v>
      </c>
      <c r="GA28" s="281">
        <v>97.368421052631632</v>
      </c>
      <c r="GB28" s="281">
        <v>95.744680851063862</v>
      </c>
      <c r="GC28" s="281">
        <v>95.762711864406782</v>
      </c>
      <c r="GD28" s="279">
        <v>93.896713615023515</v>
      </c>
      <c r="GE28" s="281">
        <v>96.703296703296672</v>
      </c>
      <c r="GF28" s="281">
        <v>93.063583815028878</v>
      </c>
      <c r="GG28" s="281">
        <v>89.839572192513344</v>
      </c>
      <c r="GH28" s="281">
        <v>94.715447154471548</v>
      </c>
      <c r="GI28" s="279">
        <v>92.375366568914984</v>
      </c>
      <c r="GJ28" s="281">
        <v>87.755102040816254</v>
      </c>
      <c r="GK28" s="281">
        <v>92.9166666666667</v>
      </c>
      <c r="GL28" s="281">
        <v>88.925081433224776</v>
      </c>
      <c r="GM28" s="283">
        <v>91.168091168091195</v>
      </c>
      <c r="GN28" s="279">
        <v>97.797356828193841</v>
      </c>
      <c r="GO28" s="281">
        <v>91.015625000000014</v>
      </c>
      <c r="GP28" s="281">
        <v>92.982456140350848</v>
      </c>
      <c r="GQ28" s="281">
        <v>93.191489361702139</v>
      </c>
      <c r="GR28" s="281">
        <v>92.4050632911392</v>
      </c>
      <c r="GS28" s="279">
        <v>87.793427230046973</v>
      </c>
      <c r="GT28" s="281">
        <v>96.153846153846118</v>
      </c>
      <c r="GU28" s="281" t="s">
        <v>286</v>
      </c>
      <c r="GV28" s="281" t="s">
        <v>286</v>
      </c>
      <c r="GW28" s="281" t="s">
        <v>286</v>
      </c>
      <c r="GX28" s="279" t="s">
        <v>286</v>
      </c>
      <c r="GY28" s="279" t="s">
        <v>286</v>
      </c>
      <c r="GZ28" s="279" t="s">
        <v>286</v>
      </c>
      <c r="HA28" s="279" t="s">
        <v>286</v>
      </c>
      <c r="HB28" s="279" t="s">
        <v>286</v>
      </c>
      <c r="HC28" s="279" t="s">
        <v>286</v>
      </c>
      <c r="HD28" s="279">
        <v>90.836653386454216</v>
      </c>
      <c r="HE28" s="279">
        <v>94.95548961424339</v>
      </c>
      <c r="HF28" s="279">
        <v>96.943231441047999</v>
      </c>
      <c r="HG28" s="279">
        <v>87.931034482758662</v>
      </c>
      <c r="HH28" s="279">
        <v>93.838862559241718</v>
      </c>
      <c r="HI28" s="279">
        <v>97.237569060773438</v>
      </c>
      <c r="HJ28" s="279">
        <v>80.172413793103445</v>
      </c>
      <c r="HK28" s="279">
        <v>84.366576819407015</v>
      </c>
      <c r="HL28" s="281">
        <v>88.446215139442288</v>
      </c>
      <c r="HM28" s="281">
        <v>74.926253687315622</v>
      </c>
      <c r="HN28" s="281">
        <v>81.164383561643831</v>
      </c>
      <c r="HO28" s="281">
        <v>89.539748953974922</v>
      </c>
      <c r="HP28" s="279">
        <v>73.941368078175842</v>
      </c>
      <c r="HQ28" s="281">
        <v>84.090909090909108</v>
      </c>
      <c r="HR28" s="281">
        <v>92.888888888888928</v>
      </c>
      <c r="HS28" s="281">
        <v>71.428571428571445</v>
      </c>
      <c r="HT28" s="278">
        <v>88.235294117647058</v>
      </c>
      <c r="HU28" s="279">
        <v>87.982832618025782</v>
      </c>
      <c r="HV28" s="277">
        <v>77.350427350427339</v>
      </c>
      <c r="HW28" s="277">
        <v>83.253588516746447</v>
      </c>
      <c r="HX28" s="277">
        <v>91.620111731843565</v>
      </c>
      <c r="HY28" s="277">
        <v>4.0114613180515803</v>
      </c>
      <c r="HZ28" s="277">
        <v>5.8510638297872344</v>
      </c>
      <c r="IA28" s="277">
        <v>6.3492063492063524</v>
      </c>
      <c r="IB28" s="277">
        <v>6.818181818181821</v>
      </c>
      <c r="IC28" s="277">
        <v>24.067796610169484</v>
      </c>
      <c r="ID28" s="277">
        <v>26.859504132231404</v>
      </c>
      <c r="IE28" s="277">
        <v>5.1282051282051286</v>
      </c>
      <c r="IF28" s="277">
        <v>5.9829059829059839</v>
      </c>
      <c r="IG28" s="277">
        <v>1.3100436681222714</v>
      </c>
      <c r="IH28" s="277">
        <v>6.9498069498069572</v>
      </c>
      <c r="II28" s="277">
        <v>4.6511627906976729</v>
      </c>
      <c r="IJ28" s="277">
        <v>4.3103448275862082</v>
      </c>
      <c r="IK28" s="277">
        <v>6.666666666666667</v>
      </c>
      <c r="IL28" s="277">
        <v>7.4766355140186898</v>
      </c>
      <c r="IM28" s="277">
        <v>2.1978021978021984</v>
      </c>
      <c r="IN28" s="277" t="str">
        <f t="shared" si="31"/>
        <v>--</v>
      </c>
      <c r="IO28" s="277" t="str">
        <f t="shared" si="31"/>
        <v>--</v>
      </c>
      <c r="IP28" s="277" t="str">
        <f t="shared" si="31"/>
        <v>--</v>
      </c>
      <c r="IQ28" s="277" t="str">
        <f t="shared" si="31"/>
        <v>--</v>
      </c>
      <c r="IR28" s="277" t="str">
        <f t="shared" si="31"/>
        <v>--</v>
      </c>
      <c r="IS28" s="277" t="str">
        <f t="shared" si="31"/>
        <v>--</v>
      </c>
      <c r="IT28" s="277" t="str">
        <f t="shared" si="31"/>
        <v>--</v>
      </c>
      <c r="IU28" s="277" t="str">
        <f t="shared" si="31"/>
        <v>--</v>
      </c>
      <c r="IV28" s="277" t="str">
        <f t="shared" si="31"/>
        <v>--</v>
      </c>
      <c r="IW28" s="241">
        <v>828</v>
      </c>
      <c r="IX28" s="242">
        <v>873</v>
      </c>
      <c r="IY28" s="243">
        <v>197</v>
      </c>
      <c r="IZ28" s="243">
        <v>227</v>
      </c>
      <c r="JA28" s="243">
        <v>188</v>
      </c>
      <c r="JB28" s="243">
        <v>238</v>
      </c>
      <c r="JC28" s="243">
        <v>220</v>
      </c>
      <c r="JD28" s="243">
        <v>173</v>
      </c>
      <c r="JE28" s="243">
        <v>9.8958333333333304</v>
      </c>
      <c r="JF28" s="243">
        <v>12.9464285714286</v>
      </c>
      <c r="JG28" s="243">
        <v>14.9732620320856</v>
      </c>
      <c r="JH28" s="243">
        <v>10.084033613445399</v>
      </c>
      <c r="JI28" s="243">
        <v>9.1324200913241995</v>
      </c>
      <c r="JJ28" s="243">
        <v>12.209302325581399</v>
      </c>
      <c r="JK28" s="243">
        <v>7.6923076923076996</v>
      </c>
      <c r="JL28" s="243">
        <v>4.0178571428571397</v>
      </c>
      <c r="JM28" s="243">
        <v>5.31914893617021</v>
      </c>
      <c r="JN28" s="243">
        <v>11.0169491525424</v>
      </c>
      <c r="JO28" s="243">
        <v>9.0909090909091006</v>
      </c>
      <c r="JP28" s="243">
        <v>3.4682080924855501</v>
      </c>
      <c r="JQ28" s="243">
        <v>92.307692307692307</v>
      </c>
      <c r="JR28" s="243">
        <v>91.6666666666667</v>
      </c>
      <c r="JS28" s="243">
        <v>95.6989247311828</v>
      </c>
      <c r="JT28" s="243">
        <v>93.248945147679393</v>
      </c>
      <c r="JU28" s="243">
        <v>94.090909090909093</v>
      </c>
      <c r="JV28" s="243">
        <v>92.941176470588303</v>
      </c>
      <c r="JW28" s="243">
        <v>86.592178770949801</v>
      </c>
      <c r="JX28" s="243">
        <v>84.186046511627893</v>
      </c>
      <c r="JY28" s="243">
        <v>92.972972972972997</v>
      </c>
      <c r="JZ28" s="243">
        <v>88.655462184873997</v>
      </c>
      <c r="KA28" s="243">
        <v>89.545454545454604</v>
      </c>
      <c r="KB28" s="243">
        <v>88.8888888888889</v>
      </c>
      <c r="KC28" s="243">
        <v>93.2960893854749</v>
      </c>
      <c r="KD28" s="243">
        <v>93.577981651376206</v>
      </c>
      <c r="KE28" s="243">
        <v>93.478260869565204</v>
      </c>
      <c r="KF28" s="243">
        <v>92.016806722689097</v>
      </c>
      <c r="KG28" s="243">
        <v>93.181818181818102</v>
      </c>
      <c r="KH28" s="243">
        <v>93.567251461988306</v>
      </c>
      <c r="KI28" s="220">
        <v>216</v>
      </c>
      <c r="KJ28" s="220">
        <v>242</v>
      </c>
      <c r="KK28" s="279" t="str">
        <f t="shared" si="7"/>
        <v>--</v>
      </c>
      <c r="KL28" s="279" t="str">
        <f t="shared" si="7"/>
        <v>--</v>
      </c>
      <c r="KM28" s="220">
        <v>13.023255813953501</v>
      </c>
      <c r="KN28" s="220">
        <v>13.223140495867799</v>
      </c>
      <c r="KO28" s="220">
        <v>92.957746478873304</v>
      </c>
      <c r="KP28" s="220">
        <v>94.214876033057905</v>
      </c>
      <c r="KQ28" s="220">
        <v>92.523364485981304</v>
      </c>
      <c r="KR28" s="220">
        <v>94.190871369294598</v>
      </c>
      <c r="KS28" s="220">
        <v>85.849056603773505</v>
      </c>
      <c r="KT28" s="220">
        <v>89.211618257261506</v>
      </c>
      <c r="KV28" s="379">
        <v>900</v>
      </c>
      <c r="KW28" s="380">
        <v>234</v>
      </c>
      <c r="KX28" s="381">
        <v>241</v>
      </c>
      <c r="KY28" s="381">
        <v>250</v>
      </c>
      <c r="KZ28" s="381">
        <v>175</v>
      </c>
      <c r="LA28" s="378" t="str">
        <f t="shared" si="2"/>
        <v>--</v>
      </c>
      <c r="LB28" s="381">
        <v>63.95348837209302</v>
      </c>
      <c r="LC28" s="381">
        <v>56.796116504854368</v>
      </c>
      <c r="LD28" s="381">
        <v>56.49717514124292</v>
      </c>
      <c r="LE28" s="378" t="str">
        <f t="shared" si="3"/>
        <v>--</v>
      </c>
      <c r="LF28" s="381">
        <v>63.559322033898283</v>
      </c>
      <c r="LG28" s="381">
        <v>57.534246575342458</v>
      </c>
      <c r="LH28" s="381">
        <v>59.537572254335245</v>
      </c>
      <c r="LI28" s="378" t="str">
        <f t="shared" si="4"/>
        <v>--</v>
      </c>
      <c r="LJ28" s="381">
        <v>57.142857142857125</v>
      </c>
      <c r="LK28" s="381">
        <v>55.421686746987959</v>
      </c>
      <c r="LL28" s="381">
        <v>65.714285714285737</v>
      </c>
      <c r="LM28" s="380">
        <v>84.507042253521163</v>
      </c>
      <c r="LN28" s="381">
        <v>73.410404624277447</v>
      </c>
      <c r="LO28" s="381">
        <v>67.142857142857167</v>
      </c>
      <c r="LP28" s="381">
        <v>58.620689655172413</v>
      </c>
      <c r="LQ28" s="381">
        <v>86.440677966101745</v>
      </c>
      <c r="LR28" s="381">
        <v>69.198312236286966</v>
      </c>
      <c r="LS28" s="381">
        <v>69.724770642201804</v>
      </c>
      <c r="LT28" s="381">
        <v>70.17543859649129</v>
      </c>
      <c r="LU28" s="381">
        <v>83.482142857142875</v>
      </c>
      <c r="LV28" s="381">
        <v>62.820512820512818</v>
      </c>
      <c r="LW28" s="381">
        <v>58.024691358024697</v>
      </c>
      <c r="LX28" s="381">
        <v>66.86390532544381</v>
      </c>
      <c r="LY28" s="380">
        <v>83.018867924528337</v>
      </c>
      <c r="LZ28" s="381">
        <v>80.113636363636331</v>
      </c>
      <c r="MA28" s="381">
        <v>74.766355140186917</v>
      </c>
      <c r="MB28" s="381">
        <v>73.184357541899416</v>
      </c>
      <c r="MC28" s="381">
        <v>87.966804979253155</v>
      </c>
      <c r="MD28" s="381">
        <v>78.481012658227868</v>
      </c>
      <c r="ME28" s="381">
        <v>84.018264840182653</v>
      </c>
      <c r="MF28" s="381">
        <v>81.976744186046503</v>
      </c>
      <c r="MG28" s="381">
        <v>83.482142857142819</v>
      </c>
      <c r="MH28" s="381">
        <v>71.063829787234098</v>
      </c>
      <c r="MI28" s="381">
        <v>68.016194331983741</v>
      </c>
      <c r="MJ28" s="381">
        <v>75.739644970414219</v>
      </c>
      <c r="MK28" s="380">
        <v>92.982456140350891</v>
      </c>
      <c r="ML28" s="381">
        <v>91.561181434599249</v>
      </c>
      <c r="MM28" s="381">
        <v>93.117408906882588</v>
      </c>
      <c r="MN28" s="381">
        <v>94.117647058823579</v>
      </c>
      <c r="MO28" s="380">
        <v>92.105263157894782</v>
      </c>
      <c r="MP28" s="381">
        <v>82.70042194092828</v>
      </c>
      <c r="MQ28" s="381">
        <v>84.081632653061305</v>
      </c>
      <c r="MR28" s="381">
        <v>87.647058823529434</v>
      </c>
      <c r="MS28" s="380">
        <v>88.209606986899516</v>
      </c>
      <c r="MT28" s="381">
        <v>92.405063291139214</v>
      </c>
      <c r="MU28" s="381">
        <v>95.951417004048537</v>
      </c>
      <c r="MV28" s="381">
        <v>95.882352941176421</v>
      </c>
      <c r="MW28" s="380">
        <v>95.813953488372093</v>
      </c>
      <c r="MX28" s="381">
        <v>96.666666666666671</v>
      </c>
      <c r="MY28" s="381">
        <v>98.156682027649794</v>
      </c>
      <c r="MZ28" s="381">
        <v>96.756756756756772</v>
      </c>
      <c r="NA28" s="381">
        <v>97.510373443983397</v>
      </c>
      <c r="NB28" s="381">
        <v>97.890295358649723</v>
      </c>
      <c r="NC28" s="381">
        <v>98.181818181818244</v>
      </c>
      <c r="ND28" s="381">
        <v>92.982456140350891</v>
      </c>
      <c r="NE28" s="381">
        <v>96.035242290748869</v>
      </c>
      <c r="NF28" s="381">
        <v>95.780590717299575</v>
      </c>
      <c r="NG28" s="381">
        <v>97.154471544715406</v>
      </c>
      <c r="NH28" s="381">
        <v>97.058823529411754</v>
      </c>
    </row>
    <row r="29" spans="1:372" s="277" customFormat="1" x14ac:dyDescent="0.25">
      <c r="A29" s="277">
        <v>25</v>
      </c>
      <c r="B29" s="277" t="s">
        <v>25</v>
      </c>
      <c r="C29" s="278">
        <v>1594</v>
      </c>
      <c r="D29" s="278">
        <v>1116</v>
      </c>
      <c r="E29" s="278">
        <v>1294</v>
      </c>
      <c r="F29" s="278">
        <v>1234</v>
      </c>
      <c r="G29" s="278">
        <v>963</v>
      </c>
      <c r="H29" s="278">
        <v>573</v>
      </c>
      <c r="I29" s="278">
        <v>563</v>
      </c>
      <c r="J29" s="278">
        <v>458</v>
      </c>
      <c r="K29" s="278">
        <v>395</v>
      </c>
      <c r="L29" s="278">
        <v>436</v>
      </c>
      <c r="M29" s="279">
        <v>285</v>
      </c>
      <c r="N29" s="279">
        <v>469</v>
      </c>
      <c r="O29" s="279">
        <v>492</v>
      </c>
      <c r="P29" s="279">
        <v>333</v>
      </c>
      <c r="Q29" s="279">
        <v>464</v>
      </c>
      <c r="R29" s="279">
        <v>470</v>
      </c>
      <c r="S29" s="279">
        <v>300</v>
      </c>
      <c r="T29" s="279">
        <v>441</v>
      </c>
      <c r="U29" s="279">
        <v>231</v>
      </c>
      <c r="V29" s="279">
        <v>291</v>
      </c>
      <c r="W29" s="279">
        <v>86.145648312611129</v>
      </c>
      <c r="X29" s="279">
        <v>77.361853832442094</v>
      </c>
      <c r="Y29" s="279">
        <v>69.010989010989093</v>
      </c>
      <c r="Z29" s="279">
        <v>88.549618320610705</v>
      </c>
      <c r="AA29" s="279">
        <v>82.40740740740732</v>
      </c>
      <c r="AB29" s="279">
        <v>78.59649122807015</v>
      </c>
      <c r="AC29" s="279">
        <v>87.257019438444928</v>
      </c>
      <c r="AD29" s="279">
        <v>79.793814432989763</v>
      </c>
      <c r="AE29" s="279">
        <v>78.614457831325296</v>
      </c>
      <c r="AF29" s="279" t="s">
        <v>286</v>
      </c>
      <c r="AG29" s="279">
        <v>88.008565310492472</v>
      </c>
      <c r="AH29" s="279">
        <v>84.353741496598715</v>
      </c>
      <c r="AI29" s="279" t="s">
        <v>286</v>
      </c>
      <c r="AJ29" s="279">
        <v>89.130434782608745</v>
      </c>
      <c r="AK29" s="279">
        <v>84.912280701754426</v>
      </c>
      <c r="AL29" s="279">
        <v>12.478031634446396</v>
      </c>
      <c r="AM29" s="279">
        <v>17.229129662522201</v>
      </c>
      <c r="AN29" s="279">
        <v>37.582417582417563</v>
      </c>
      <c r="AO29" s="279">
        <v>14.503816793893129</v>
      </c>
      <c r="AP29" s="279">
        <v>18.937644341801391</v>
      </c>
      <c r="AQ29" s="279">
        <v>49.824561403508767</v>
      </c>
      <c r="AR29" s="279">
        <v>17.672413793103452</v>
      </c>
      <c r="AS29" s="279">
        <v>20.491803278688522</v>
      </c>
      <c r="AT29" s="279">
        <v>47.590361445783103</v>
      </c>
      <c r="AU29" s="279">
        <v>13.852813852813856</v>
      </c>
      <c r="AV29" s="279">
        <v>14.838709677419342</v>
      </c>
      <c r="AW29" s="279">
        <v>31.543624161073804</v>
      </c>
      <c r="AX29" s="280">
        <v>19.863013698630144</v>
      </c>
      <c r="AY29" s="280">
        <v>19.130434782608699</v>
      </c>
      <c r="AZ29" s="280">
        <v>36.93379790940763</v>
      </c>
      <c r="BA29" s="280" t="s">
        <v>286</v>
      </c>
      <c r="BB29" s="279" t="s">
        <v>286</v>
      </c>
      <c r="BC29" s="280" t="s">
        <v>286</v>
      </c>
      <c r="BD29" s="280" t="s">
        <v>286</v>
      </c>
      <c r="BE29" s="280" t="s">
        <v>286</v>
      </c>
      <c r="BF29" s="280" t="s">
        <v>286</v>
      </c>
      <c r="BG29" s="279" t="s">
        <v>286</v>
      </c>
      <c r="BH29" s="281" t="s">
        <v>286</v>
      </c>
      <c r="BI29" s="281" t="s">
        <v>286</v>
      </c>
      <c r="BJ29" s="281">
        <v>46.50112866817156</v>
      </c>
      <c r="BK29" s="281">
        <v>49.786324786324826</v>
      </c>
      <c r="BL29" s="279">
        <v>32.214765100671123</v>
      </c>
      <c r="BM29" s="281">
        <v>44.917257683215134</v>
      </c>
      <c r="BN29" s="277">
        <v>55.458515283842807</v>
      </c>
      <c r="BO29" s="277">
        <v>28.975265017667834</v>
      </c>
      <c r="BP29" s="277">
        <v>4.8824593128390568</v>
      </c>
      <c r="BQ29" s="279">
        <v>14.748201438848922</v>
      </c>
      <c r="BR29" s="281">
        <v>50.884955752212406</v>
      </c>
      <c r="BS29" s="281">
        <v>6.1662198391420917</v>
      </c>
      <c r="BT29" s="281">
        <v>20.142180094786728</v>
      </c>
      <c r="BU29" s="279">
        <v>53.763440860215056</v>
      </c>
      <c r="BV29" s="281">
        <v>3.2183908045976986</v>
      </c>
      <c r="BW29" s="281">
        <v>12.761506276150623</v>
      </c>
      <c r="BX29" s="281">
        <v>47.222222222222243</v>
      </c>
      <c r="BY29" s="279">
        <v>4.9661399548532703</v>
      </c>
      <c r="BZ29" s="281">
        <v>12.391304347826091</v>
      </c>
      <c r="CA29" s="281">
        <v>44.557823129251688</v>
      </c>
      <c r="CB29" s="281">
        <v>3.3734939759036151</v>
      </c>
      <c r="CC29" s="279">
        <v>5.555555555555558</v>
      </c>
      <c r="CD29" s="281">
        <v>40.501792114695355</v>
      </c>
      <c r="CE29" s="281">
        <v>17.926186291739874</v>
      </c>
      <c r="CF29" s="281">
        <v>18.425760286225419</v>
      </c>
      <c r="CG29" s="279">
        <v>20.088300220750551</v>
      </c>
      <c r="CH29" s="281">
        <v>23.979591836734702</v>
      </c>
      <c r="CI29" s="281">
        <v>23.023255813953487</v>
      </c>
      <c r="CJ29" s="281">
        <v>15.492957746478881</v>
      </c>
      <c r="CK29" s="281">
        <v>14.161220043572976</v>
      </c>
      <c r="CL29" s="281">
        <v>23.517382413087933</v>
      </c>
      <c r="CM29" s="281">
        <v>17.46987951807229</v>
      </c>
      <c r="CN29" s="281">
        <v>23.427331887201742</v>
      </c>
      <c r="CO29" s="281">
        <v>22.055674518201293</v>
      </c>
      <c r="CP29" s="279">
        <v>26.599326599326606</v>
      </c>
      <c r="CQ29" s="281">
        <v>17.782909930715938</v>
      </c>
      <c r="CR29" s="281">
        <v>23.144104803493445</v>
      </c>
      <c r="CS29" s="277">
        <v>23.049645390070914</v>
      </c>
      <c r="CT29" s="277">
        <v>7.6512455516014155</v>
      </c>
      <c r="CU29" s="279">
        <v>6.2724014336917584</v>
      </c>
      <c r="CV29" s="281">
        <v>3.524229074889869</v>
      </c>
      <c r="CW29" s="281">
        <v>15.143603133159267</v>
      </c>
      <c r="CX29" s="277">
        <v>10.53864168618267</v>
      </c>
      <c r="CY29" s="277">
        <v>5.6939501779359434</v>
      </c>
      <c r="CZ29" s="279">
        <v>10.864745011086477</v>
      </c>
      <c r="DA29" s="281">
        <v>13.016528925619838</v>
      </c>
      <c r="DB29" s="281">
        <v>7.294832826747724</v>
      </c>
      <c r="DC29" s="277">
        <v>16.114790286975733</v>
      </c>
      <c r="DD29" s="277">
        <v>11.397849462365592</v>
      </c>
      <c r="DE29" s="279">
        <v>14.041095890410965</v>
      </c>
      <c r="DF29" s="281">
        <v>19.437939110070275</v>
      </c>
      <c r="DG29" s="281">
        <v>16.228070175438607</v>
      </c>
      <c r="DH29" s="277">
        <v>10.283687943262409</v>
      </c>
      <c r="DI29" s="277">
        <v>41.238938053097343</v>
      </c>
      <c r="DJ29" s="279">
        <v>42.602495543672013</v>
      </c>
      <c r="DK29" s="281">
        <v>33.039647577092474</v>
      </c>
      <c r="DL29" s="281">
        <v>41.902313624678662</v>
      </c>
      <c r="DM29" s="281">
        <v>40.093240093240091</v>
      </c>
      <c r="DN29" s="281">
        <v>38.162544169611301</v>
      </c>
      <c r="DO29" s="279">
        <v>28.222222222222225</v>
      </c>
      <c r="DP29" s="281">
        <v>45.454545454545475</v>
      </c>
      <c r="DQ29" s="281">
        <v>40.060240963855406</v>
      </c>
      <c r="DR29" s="281">
        <v>31.858407079645993</v>
      </c>
      <c r="DS29" s="281">
        <v>49.032258064516135</v>
      </c>
      <c r="DT29" s="279">
        <v>44.709897610921509</v>
      </c>
      <c r="DU29" s="282">
        <v>33.726415094339643</v>
      </c>
      <c r="DV29" s="282">
        <v>49.122807017543849</v>
      </c>
      <c r="DW29" s="277">
        <v>38.652482269503558</v>
      </c>
      <c r="DX29" s="282" t="s">
        <v>286</v>
      </c>
      <c r="DY29" s="279" t="s">
        <v>286</v>
      </c>
      <c r="DZ29" s="279" t="s">
        <v>286</v>
      </c>
      <c r="EA29" s="279" t="s">
        <v>286</v>
      </c>
      <c r="EB29" s="279" t="s">
        <v>286</v>
      </c>
      <c r="EC29" s="279" t="s">
        <v>286</v>
      </c>
      <c r="ED29" s="279" t="s">
        <v>286</v>
      </c>
      <c r="EE29" s="279" t="s">
        <v>286</v>
      </c>
      <c r="EF29" s="279" t="s">
        <v>286</v>
      </c>
      <c r="EG29" s="279">
        <v>5.0108932461873614</v>
      </c>
      <c r="EH29" s="279">
        <v>3.1914893617021294</v>
      </c>
      <c r="EI29" s="279">
        <v>2.6755852842809356</v>
      </c>
      <c r="EJ29" s="279">
        <v>5.2511415525114149</v>
      </c>
      <c r="EK29" s="279">
        <v>2.1645021645021645</v>
      </c>
      <c r="EL29" s="281">
        <v>2.4054982817869419</v>
      </c>
      <c r="EM29" s="281">
        <v>62.996389891696779</v>
      </c>
      <c r="EN29" s="281">
        <v>33.273703041144969</v>
      </c>
      <c r="EO29" s="281">
        <v>34.061135371179049</v>
      </c>
      <c r="EP29" s="279">
        <v>51.288659793814425</v>
      </c>
      <c r="EQ29" s="281">
        <v>28.240740740740726</v>
      </c>
      <c r="ER29" s="281">
        <v>39.298245614035082</v>
      </c>
      <c r="ES29" s="281">
        <v>59.955257270693515</v>
      </c>
      <c r="ET29" s="281">
        <v>23.360655737704914</v>
      </c>
      <c r="EU29" s="279">
        <v>45.045045045045072</v>
      </c>
      <c r="EV29" s="281">
        <v>65.287356321839113</v>
      </c>
      <c r="EW29" s="281">
        <v>34.056399132321054</v>
      </c>
      <c r="EX29" s="281">
        <v>41.750841750841722</v>
      </c>
      <c r="EY29" s="281">
        <v>61.64705882352942</v>
      </c>
      <c r="EZ29" s="279">
        <v>35.1111111111111</v>
      </c>
      <c r="FA29" s="281">
        <v>50.354609929078045</v>
      </c>
      <c r="FB29" s="281">
        <v>84.615384615384642</v>
      </c>
      <c r="FC29" s="281">
        <v>66.488413547237172</v>
      </c>
      <c r="FD29" s="281">
        <v>64.113785557986844</v>
      </c>
      <c r="FE29" s="279">
        <v>77.519379844961222</v>
      </c>
      <c r="FF29" s="281">
        <v>60.829493087557609</v>
      </c>
      <c r="FG29" s="281">
        <v>61.403508771929801</v>
      </c>
      <c r="FH29" s="281">
        <v>77.092511013215812</v>
      </c>
      <c r="FI29" s="281">
        <v>58.811475409836049</v>
      </c>
      <c r="FJ29" s="279">
        <v>71.084337349397543</v>
      </c>
      <c r="FK29" s="281">
        <v>88.300220750551887</v>
      </c>
      <c r="FL29" s="281">
        <v>71.092077087794522</v>
      </c>
      <c r="FM29" s="281">
        <v>70.270270270270245</v>
      </c>
      <c r="FN29" s="281">
        <v>86.574074074074147</v>
      </c>
      <c r="FO29" s="279">
        <v>70.434782608695627</v>
      </c>
      <c r="FP29" s="281">
        <v>72.280701754385902</v>
      </c>
      <c r="FQ29" s="281">
        <v>96.830985915493031</v>
      </c>
      <c r="FR29" s="281">
        <v>97.335701598578979</v>
      </c>
      <c r="FS29" s="281">
        <v>97.811816192560116</v>
      </c>
      <c r="FT29" s="279">
        <v>89.922480620155071</v>
      </c>
      <c r="FU29" s="281">
        <v>92.12962962962969</v>
      </c>
      <c r="FV29" s="281">
        <v>96.830985915492903</v>
      </c>
      <c r="FW29" s="281">
        <v>92.794759825327489</v>
      </c>
      <c r="FX29" s="281">
        <v>93.877551020408077</v>
      </c>
      <c r="FY29" s="279">
        <v>97.597597597597556</v>
      </c>
      <c r="FZ29" s="281">
        <v>94.360086767895936</v>
      </c>
      <c r="GA29" s="281">
        <v>95.726495726495699</v>
      </c>
      <c r="GB29" s="281">
        <v>97.658862876254247</v>
      </c>
      <c r="GC29" s="281">
        <v>92.694063926940714</v>
      </c>
      <c r="GD29" s="279">
        <v>98.701298701298768</v>
      </c>
      <c r="GE29" s="281">
        <v>97.577854671280349</v>
      </c>
      <c r="GF29" s="281">
        <v>93.060498220640582</v>
      </c>
      <c r="GG29" s="281">
        <v>92.446043165467614</v>
      </c>
      <c r="GH29" s="281">
        <v>97.142857142857039</v>
      </c>
      <c r="GI29" s="279">
        <v>87.179487179487168</v>
      </c>
      <c r="GJ29" s="281">
        <v>87.238979118329539</v>
      </c>
      <c r="GK29" s="281">
        <v>95.017793594306042</v>
      </c>
      <c r="GL29" s="281">
        <v>87.692307692307665</v>
      </c>
      <c r="GM29" s="283">
        <v>85.245901639344225</v>
      </c>
      <c r="GN29" s="279">
        <v>96.396396396396341</v>
      </c>
      <c r="GO29" s="281">
        <v>93.722943722943654</v>
      </c>
      <c r="GP29" s="281">
        <v>91.880341880341874</v>
      </c>
      <c r="GQ29" s="281">
        <v>93.645484949832777</v>
      </c>
      <c r="GR29" s="281">
        <v>92.906178489702469</v>
      </c>
      <c r="GS29" s="279">
        <v>93.50649350649357</v>
      </c>
      <c r="GT29" s="281">
        <v>95.486111111111086</v>
      </c>
      <c r="GU29" s="281" t="s">
        <v>286</v>
      </c>
      <c r="GV29" s="281" t="s">
        <v>286</v>
      </c>
      <c r="GW29" s="281" t="s">
        <v>286</v>
      </c>
      <c r="GX29" s="279" t="s">
        <v>286</v>
      </c>
      <c r="GY29" s="279" t="s">
        <v>286</v>
      </c>
      <c r="GZ29" s="279" t="s">
        <v>286</v>
      </c>
      <c r="HA29" s="279" t="s">
        <v>286</v>
      </c>
      <c r="HB29" s="279" t="s">
        <v>286</v>
      </c>
      <c r="HC29" s="279" t="s">
        <v>286</v>
      </c>
      <c r="HD29" s="279">
        <v>92.873051224944234</v>
      </c>
      <c r="HE29" s="279">
        <v>95.196506550218146</v>
      </c>
      <c r="HF29" s="279">
        <v>96.283783783783704</v>
      </c>
      <c r="HG29" s="279">
        <v>90.023201856148489</v>
      </c>
      <c r="HH29" s="279">
        <v>97.826086956521664</v>
      </c>
      <c r="HI29" s="279">
        <v>97.909407665505256</v>
      </c>
      <c r="HJ29" s="279">
        <v>79.964539007092256</v>
      </c>
      <c r="HK29" s="279">
        <v>87.432675044883354</v>
      </c>
      <c r="HL29" s="281">
        <v>91.6666666666667</v>
      </c>
      <c r="HM29" s="281">
        <v>68.814432989690758</v>
      </c>
      <c r="HN29" s="281">
        <v>84.222737819025568</v>
      </c>
      <c r="HO29" s="281">
        <v>92.605633802816868</v>
      </c>
      <c r="HP29" s="279">
        <v>72.383073496659236</v>
      </c>
      <c r="HQ29" s="281">
        <v>77.777777777777743</v>
      </c>
      <c r="HR29" s="281">
        <v>91.842900302114856</v>
      </c>
      <c r="HS29" s="281">
        <v>77.777777777777828</v>
      </c>
      <c r="HT29" s="278">
        <v>87.257019438444928</v>
      </c>
      <c r="HU29" s="279">
        <v>89.225589225589232</v>
      </c>
      <c r="HV29" s="277">
        <v>78.32167832167832</v>
      </c>
      <c r="HW29" s="277">
        <v>88.695652173913047</v>
      </c>
      <c r="HX29" s="277">
        <v>90.972222222222257</v>
      </c>
      <c r="HY29" s="277">
        <v>3.1578947368421084</v>
      </c>
      <c r="HZ29" s="277">
        <v>3.3868092691622134</v>
      </c>
      <c r="IA29" s="277">
        <v>2.1929824561403488</v>
      </c>
      <c r="IB29" s="277">
        <v>15.306122448979584</v>
      </c>
      <c r="IC29" s="277">
        <v>19.069767441860467</v>
      </c>
      <c r="ID29" s="277">
        <v>24.028268551236753</v>
      </c>
      <c r="IE29" s="277">
        <v>6.0215053763440904</v>
      </c>
      <c r="IF29" s="277">
        <v>8.1466395112016361</v>
      </c>
      <c r="IG29" s="277">
        <v>1.8126888217522665</v>
      </c>
      <c r="IH29" s="277">
        <v>3.0237580993520536</v>
      </c>
      <c r="II29" s="277">
        <v>2.3504273504273514</v>
      </c>
      <c r="IJ29" s="277">
        <v>3.0100334448160551</v>
      </c>
      <c r="IK29" s="277">
        <v>6.6059225512528466</v>
      </c>
      <c r="IL29" s="277">
        <v>3.8961038961038965</v>
      </c>
      <c r="IM29" s="277">
        <v>3.0927835051546397</v>
      </c>
      <c r="IN29" s="277" t="str">
        <f t="shared" si="31"/>
        <v>--</v>
      </c>
      <c r="IO29" s="277" t="str">
        <f t="shared" si="31"/>
        <v>--</v>
      </c>
      <c r="IP29" s="277" t="str">
        <f t="shared" si="31"/>
        <v>--</v>
      </c>
      <c r="IQ29" s="277" t="str">
        <f t="shared" si="31"/>
        <v>--</v>
      </c>
      <c r="IR29" s="277" t="str">
        <f t="shared" si="31"/>
        <v>--</v>
      </c>
      <c r="IS29" s="277" t="str">
        <f t="shared" si="31"/>
        <v>--</v>
      </c>
      <c r="IT29" s="277" t="str">
        <f t="shared" si="31"/>
        <v>--</v>
      </c>
      <c r="IU29" s="277" t="str">
        <f t="shared" si="31"/>
        <v>--</v>
      </c>
      <c r="IV29" s="277" t="str">
        <f t="shared" si="31"/>
        <v>--</v>
      </c>
      <c r="IW29" s="241">
        <v>1512</v>
      </c>
      <c r="IX29" s="242">
        <v>1052</v>
      </c>
      <c r="IY29" s="243">
        <v>450</v>
      </c>
      <c r="IZ29" s="243">
        <v>265</v>
      </c>
      <c r="JA29" s="243">
        <v>368</v>
      </c>
      <c r="JB29" s="243">
        <v>272</v>
      </c>
      <c r="JC29" s="243">
        <v>256</v>
      </c>
      <c r="JD29" s="243">
        <v>223</v>
      </c>
      <c r="JE29" s="243">
        <v>5.8295964125560502</v>
      </c>
      <c r="JF29" s="243">
        <v>7.5471698113207601</v>
      </c>
      <c r="JG29" s="243">
        <v>8.1967213114754092</v>
      </c>
      <c r="JH29" s="243">
        <v>11.610486891385801</v>
      </c>
      <c r="JI29" s="243">
        <v>14.6245059288538</v>
      </c>
      <c r="JJ29" s="243">
        <v>12.2727272727273</v>
      </c>
      <c r="JK29" s="243">
        <v>4.2696629213483099</v>
      </c>
      <c r="JL29" s="243">
        <v>3.7735849056603801</v>
      </c>
      <c r="JM29" s="243">
        <v>5.1771117166212504</v>
      </c>
      <c r="JN29" s="243">
        <v>9.3283582089552208</v>
      </c>
      <c r="JO29" s="243">
        <v>5.1181102362204802</v>
      </c>
      <c r="JP29" s="243">
        <v>5.85585585585586</v>
      </c>
      <c r="JQ29" s="243">
        <v>97.303370786516894</v>
      </c>
      <c r="JR29" s="243">
        <v>95.454545454545496</v>
      </c>
      <c r="JS29" s="243">
        <v>96.153846153846004</v>
      </c>
      <c r="JT29" s="243">
        <v>94.029850746268707</v>
      </c>
      <c r="JU29" s="243">
        <v>94.820717131474098</v>
      </c>
      <c r="JV29" s="243">
        <v>97.727272727272705</v>
      </c>
      <c r="JW29" s="243">
        <v>93.258426966292205</v>
      </c>
      <c r="JX29" s="243">
        <v>92.803030303030397</v>
      </c>
      <c r="JY29" s="243">
        <v>95.604395604395606</v>
      </c>
      <c r="JZ29" s="243">
        <v>88.432835820895505</v>
      </c>
      <c r="KA29" s="243">
        <v>90.039840637450197</v>
      </c>
      <c r="KB29" s="243">
        <v>92.727272727272805</v>
      </c>
      <c r="KC29" s="243">
        <v>97.972972972972997</v>
      </c>
      <c r="KD29" s="243">
        <v>97.328244274809194</v>
      </c>
      <c r="KE29" s="243">
        <v>97.252747252747398</v>
      </c>
      <c r="KF29" s="243">
        <v>94.007490636704205</v>
      </c>
      <c r="KG29" s="243">
        <v>97.2</v>
      </c>
      <c r="KH29" s="243">
        <v>96.363636363636303</v>
      </c>
      <c r="KI29" s="220">
        <v>429</v>
      </c>
      <c r="KJ29" s="220">
        <v>301</v>
      </c>
      <c r="KK29" s="279" t="str">
        <f t="shared" si="7"/>
        <v>--</v>
      </c>
      <c r="KL29" s="279" t="str">
        <f t="shared" si="7"/>
        <v>--</v>
      </c>
      <c r="KM29" s="220">
        <v>10.747663551401899</v>
      </c>
      <c r="KN29" s="220">
        <v>10.2990033222591</v>
      </c>
      <c r="KO29" s="220">
        <v>92.907801418439604</v>
      </c>
      <c r="KP29" s="220">
        <v>89.632107023411393</v>
      </c>
      <c r="KQ29" s="220">
        <v>93.144208037825095</v>
      </c>
      <c r="KR29" s="220">
        <v>88.926174496644293</v>
      </c>
      <c r="KS29" s="220">
        <v>92.180094786729896</v>
      </c>
      <c r="KT29" s="220">
        <v>91.216216216216196</v>
      </c>
      <c r="KV29" s="379">
        <v>656</v>
      </c>
      <c r="KW29" s="380">
        <v>240</v>
      </c>
      <c r="KX29" s="381">
        <v>219</v>
      </c>
      <c r="KY29" s="381">
        <v>47</v>
      </c>
      <c r="KZ29" s="381">
        <v>150</v>
      </c>
      <c r="LA29" s="378" t="str">
        <f t="shared" si="2"/>
        <v>--</v>
      </c>
      <c r="LB29" s="381">
        <v>69.212962962962976</v>
      </c>
      <c r="LC29" s="381">
        <v>69.581749049429661</v>
      </c>
      <c r="LD29" s="381">
        <v>68.888888888888843</v>
      </c>
      <c r="LE29" s="378" t="str">
        <f t="shared" si="3"/>
        <v>--</v>
      </c>
      <c r="LF29" s="381">
        <v>60.223048327137541</v>
      </c>
      <c r="LG29" s="381">
        <v>61.960784313725497</v>
      </c>
      <c r="LH29" s="381">
        <v>67.567567567567579</v>
      </c>
      <c r="LI29" s="378" t="str">
        <f t="shared" si="4"/>
        <v>--</v>
      </c>
      <c r="LJ29" s="381">
        <v>57.990867579908702</v>
      </c>
      <c r="LK29" s="381">
        <v>51.063829787234042</v>
      </c>
      <c r="LL29" s="381">
        <v>59.999999999999993</v>
      </c>
      <c r="LM29" s="380">
        <v>86.298076923076891</v>
      </c>
      <c r="LN29" s="381">
        <v>69.683257918552044</v>
      </c>
      <c r="LO29" s="381">
        <v>67.300380228136888</v>
      </c>
      <c r="LP29" s="381">
        <v>65.564738292011057</v>
      </c>
      <c r="LQ29" s="381">
        <v>79.58477508650526</v>
      </c>
      <c r="LR29" s="381">
        <v>60.377358490566017</v>
      </c>
      <c r="LS29" s="381">
        <v>59.349593495934933</v>
      </c>
      <c r="LT29" s="381">
        <v>61.818181818181827</v>
      </c>
      <c r="LU29" s="381">
        <v>76.419213973799131</v>
      </c>
      <c r="LV29" s="381">
        <v>44.907407407407426</v>
      </c>
      <c r="LW29" s="381">
        <v>57.446808510638306</v>
      </c>
      <c r="LX29" s="381">
        <v>65.986394557823104</v>
      </c>
      <c r="LY29" s="380">
        <v>88.861985472154942</v>
      </c>
      <c r="LZ29" s="381">
        <v>80.090497737556561</v>
      </c>
      <c r="MA29" s="381">
        <v>82.954545454545467</v>
      </c>
      <c r="MB29" s="381">
        <v>82.093663911845738</v>
      </c>
      <c r="MC29" s="381">
        <v>77.076411960132916</v>
      </c>
      <c r="MD29" s="381">
        <v>70.833333333333343</v>
      </c>
      <c r="ME29" s="381">
        <v>69.999999999999986</v>
      </c>
      <c r="MF29" s="381">
        <v>74.545454545454547</v>
      </c>
      <c r="MG29" s="381">
        <v>85.897435897435912</v>
      </c>
      <c r="MH29" s="381">
        <v>67.129629629629648</v>
      </c>
      <c r="MI29" s="381">
        <v>63.82978723404257</v>
      </c>
      <c r="MJ29" s="381">
        <v>73.648648648648688</v>
      </c>
      <c r="MK29" s="380">
        <v>91.596638655462172</v>
      </c>
      <c r="ML29" s="381">
        <v>90.277777777777828</v>
      </c>
      <c r="MM29" s="381">
        <v>91.489361702127667</v>
      </c>
      <c r="MN29" s="381">
        <v>91.836734693877602</v>
      </c>
      <c r="MO29" s="380">
        <v>89.787234042553223</v>
      </c>
      <c r="MP29" s="381">
        <v>86.511627906976727</v>
      </c>
      <c r="MQ29" s="381">
        <v>87.234042553191458</v>
      </c>
      <c r="MR29" s="381">
        <v>85.810810810810821</v>
      </c>
      <c r="MS29" s="380">
        <v>90.170940170940227</v>
      </c>
      <c r="MT29" s="381">
        <v>94.444444444444429</v>
      </c>
      <c r="MU29" s="381">
        <v>93.617021276595779</v>
      </c>
      <c r="MV29" s="381">
        <v>95.890410958904155</v>
      </c>
      <c r="MW29" s="380">
        <v>96.926713947990464</v>
      </c>
      <c r="MX29" s="381">
        <v>97.516930022573362</v>
      </c>
      <c r="MY29" s="381">
        <v>97.348484848484844</v>
      </c>
      <c r="MZ29" s="381">
        <v>98.626373626373592</v>
      </c>
      <c r="NA29" s="381">
        <v>95.973154362416068</v>
      </c>
      <c r="NB29" s="381">
        <v>95.864661654135304</v>
      </c>
      <c r="NC29" s="381">
        <v>98.393574297188721</v>
      </c>
      <c r="ND29" s="381">
        <v>97.727272727272663</v>
      </c>
      <c r="NE29" s="381">
        <v>96.186440677966161</v>
      </c>
      <c r="NF29" s="381">
        <v>95.370370370370324</v>
      </c>
      <c r="NG29" s="381">
        <v>95.744680851063848</v>
      </c>
      <c r="NH29" s="381">
        <v>97.959183673469369</v>
      </c>
    </row>
    <row r="30" spans="1:372" s="277" customFormat="1" x14ac:dyDescent="0.25">
      <c r="A30" s="277">
        <v>26</v>
      </c>
      <c r="B30" s="277" t="s">
        <v>26</v>
      </c>
      <c r="C30" s="278">
        <v>183</v>
      </c>
      <c r="D30" s="278">
        <v>280</v>
      </c>
      <c r="E30" s="278">
        <v>203</v>
      </c>
      <c r="F30" s="278">
        <v>186</v>
      </c>
      <c r="G30" s="278">
        <v>144</v>
      </c>
      <c r="H30" s="278">
        <v>108</v>
      </c>
      <c r="I30" s="278">
        <v>45</v>
      </c>
      <c r="J30" s="278">
        <v>30</v>
      </c>
      <c r="K30" s="278">
        <v>78</v>
      </c>
      <c r="L30" s="278">
        <v>101</v>
      </c>
      <c r="M30" s="279">
        <v>101</v>
      </c>
      <c r="N30" s="279">
        <v>61</v>
      </c>
      <c r="O30" s="279">
        <v>76</v>
      </c>
      <c r="P30" s="279">
        <v>66</v>
      </c>
      <c r="Q30" s="279">
        <v>56</v>
      </c>
      <c r="R30" s="279">
        <v>69</v>
      </c>
      <c r="S30" s="279">
        <v>61</v>
      </c>
      <c r="T30" s="279">
        <v>45</v>
      </c>
      <c r="U30" s="279">
        <v>45</v>
      </c>
      <c r="V30" s="279">
        <v>54</v>
      </c>
      <c r="W30" s="279">
        <v>86.792452830188694</v>
      </c>
      <c r="X30" s="279">
        <v>81.818181818181799</v>
      </c>
      <c r="Y30" s="279">
        <v>66.666666666666671</v>
      </c>
      <c r="Z30" s="279">
        <v>85.897435897435926</v>
      </c>
      <c r="AA30" s="279">
        <v>86.999999999999986</v>
      </c>
      <c r="AB30" s="279">
        <v>74.747474747474755</v>
      </c>
      <c r="AC30" s="279">
        <v>95.081967213114751</v>
      </c>
      <c r="AD30" s="279">
        <v>81.578947368421069</v>
      </c>
      <c r="AE30" s="279">
        <v>80.303030303030269</v>
      </c>
      <c r="AF30" s="279" t="s">
        <v>286</v>
      </c>
      <c r="AG30" s="279">
        <v>95.652173913043498</v>
      </c>
      <c r="AH30" s="279">
        <v>75.409836065573771</v>
      </c>
      <c r="AI30" s="279" t="s">
        <v>286</v>
      </c>
      <c r="AJ30" s="279">
        <v>95.555555555555571</v>
      </c>
      <c r="AK30" s="279">
        <v>85.18518518518519</v>
      </c>
      <c r="AL30" s="279">
        <v>14.018691588785048</v>
      </c>
      <c r="AM30" s="279">
        <v>26.666666666666671</v>
      </c>
      <c r="AN30" s="279">
        <v>43.333333333333314</v>
      </c>
      <c r="AO30" s="279">
        <v>14.102564102564099</v>
      </c>
      <c r="AP30" s="279">
        <v>14.851485148514856</v>
      </c>
      <c r="AQ30" s="279">
        <v>30.693069306930692</v>
      </c>
      <c r="AR30" s="279">
        <v>6.5573770491803263</v>
      </c>
      <c r="AS30" s="279">
        <v>11.842105263157897</v>
      </c>
      <c r="AT30" s="279">
        <v>46.969696969696969</v>
      </c>
      <c r="AU30" s="279">
        <v>19.642857142857146</v>
      </c>
      <c r="AV30" s="279">
        <v>10.144927536231885</v>
      </c>
      <c r="AW30" s="279">
        <v>27.868852459016388</v>
      </c>
      <c r="AX30" s="280">
        <v>18.181818181818183</v>
      </c>
      <c r="AY30" s="280">
        <v>15.555555555555557</v>
      </c>
      <c r="AZ30" s="280">
        <v>29.62962962962963</v>
      </c>
      <c r="BA30" s="280" t="s">
        <v>286</v>
      </c>
      <c r="BB30" s="279" t="s">
        <v>286</v>
      </c>
      <c r="BC30" s="280" t="s">
        <v>286</v>
      </c>
      <c r="BD30" s="280" t="s">
        <v>286</v>
      </c>
      <c r="BE30" s="280" t="s">
        <v>286</v>
      </c>
      <c r="BF30" s="280" t="s">
        <v>286</v>
      </c>
      <c r="BG30" s="279" t="s">
        <v>286</v>
      </c>
      <c r="BH30" s="281" t="s">
        <v>286</v>
      </c>
      <c r="BI30" s="281" t="s">
        <v>286</v>
      </c>
      <c r="BJ30" s="281">
        <v>45.45454545454546</v>
      </c>
      <c r="BK30" s="281">
        <v>52.173913043478258</v>
      </c>
      <c r="BL30" s="279">
        <v>21.666666666666661</v>
      </c>
      <c r="BM30" s="281">
        <v>56.81818181818182</v>
      </c>
      <c r="BN30" s="277">
        <v>55.555555555555571</v>
      </c>
      <c r="BO30" s="277">
        <v>25.925925925925924</v>
      </c>
      <c r="BP30" s="277">
        <v>7.6190476190476195</v>
      </c>
      <c r="BQ30" s="279">
        <v>9.0909090909090899</v>
      </c>
      <c r="BR30" s="281">
        <v>36.666666666666664</v>
      </c>
      <c r="BS30" s="281">
        <v>9.8591549295774659</v>
      </c>
      <c r="BT30" s="281">
        <v>11.224489795918373</v>
      </c>
      <c r="BU30" s="279">
        <v>43.434343434343425</v>
      </c>
      <c r="BV30" s="281">
        <v>1.7241379310344824</v>
      </c>
      <c r="BW30" s="281">
        <v>9.3333333333333321</v>
      </c>
      <c r="BX30" s="281">
        <v>49.230769230769248</v>
      </c>
      <c r="BY30" s="279">
        <v>11.111111111111112</v>
      </c>
      <c r="BZ30" s="281">
        <v>7.3529411764705896</v>
      </c>
      <c r="CA30" s="281">
        <v>43.333333333333343</v>
      </c>
      <c r="CB30" s="281">
        <v>0</v>
      </c>
      <c r="CC30" s="279">
        <v>15.555555555555557</v>
      </c>
      <c r="CD30" s="281">
        <v>36.538461538461526</v>
      </c>
      <c r="CE30" s="281">
        <v>14.814814814814818</v>
      </c>
      <c r="CF30" s="281">
        <v>20</v>
      </c>
      <c r="CG30" s="279">
        <v>26.666666666666671</v>
      </c>
      <c r="CH30" s="281">
        <v>13.333333333333336</v>
      </c>
      <c r="CI30" s="281">
        <v>21</v>
      </c>
      <c r="CJ30" s="281">
        <v>30.693069306930685</v>
      </c>
      <c r="CK30" s="281">
        <v>21.311475409836074</v>
      </c>
      <c r="CL30" s="281">
        <v>11.842105263157897</v>
      </c>
      <c r="CM30" s="281">
        <v>19.999999999999993</v>
      </c>
      <c r="CN30" s="281">
        <v>14.285714285714286</v>
      </c>
      <c r="CO30" s="281">
        <v>7.2463768115942031</v>
      </c>
      <c r="CP30" s="279">
        <v>16.393442622950822</v>
      </c>
      <c r="CQ30" s="281">
        <v>13.333333333333334</v>
      </c>
      <c r="CR30" s="281">
        <v>17.777777777777779</v>
      </c>
      <c r="CS30" s="277">
        <v>14.814814814814815</v>
      </c>
      <c r="CT30" s="277">
        <v>20.000000000000004</v>
      </c>
      <c r="CU30" s="279">
        <v>11.111111111111112</v>
      </c>
      <c r="CV30" s="281">
        <v>3.4482758620689653</v>
      </c>
      <c r="CW30" s="281">
        <v>20.547945205479454</v>
      </c>
      <c r="CX30" s="277">
        <v>11.224489795918371</v>
      </c>
      <c r="CY30" s="277">
        <v>7.9207920792079198</v>
      </c>
      <c r="CZ30" s="279">
        <v>19.672131147540981</v>
      </c>
      <c r="DA30" s="281">
        <v>3.9999999999999996</v>
      </c>
      <c r="DB30" s="281">
        <v>4.6875</v>
      </c>
      <c r="DC30" s="277">
        <v>19.999999999999996</v>
      </c>
      <c r="DD30" s="277">
        <v>5.7971014492753614</v>
      </c>
      <c r="DE30" s="279">
        <v>8.1967213114754092</v>
      </c>
      <c r="DF30" s="281">
        <v>17.777777777777779</v>
      </c>
      <c r="DG30" s="281">
        <v>17.777777777777771</v>
      </c>
      <c r="DH30" s="277">
        <v>7.6923076923076898</v>
      </c>
      <c r="DI30" s="277">
        <v>35.849056603773583</v>
      </c>
      <c r="DJ30" s="279">
        <v>46.666666666666671</v>
      </c>
      <c r="DK30" s="281">
        <v>37.931034482758626</v>
      </c>
      <c r="DL30" s="281">
        <v>48.684210526315802</v>
      </c>
      <c r="DM30" s="281">
        <v>43.434343434343447</v>
      </c>
      <c r="DN30" s="281">
        <v>51</v>
      </c>
      <c r="DO30" s="279">
        <v>45.901639344262314</v>
      </c>
      <c r="DP30" s="281">
        <v>53.947368421052644</v>
      </c>
      <c r="DQ30" s="281">
        <v>40</v>
      </c>
      <c r="DR30" s="281">
        <v>49.999999999999993</v>
      </c>
      <c r="DS30" s="281">
        <v>62.318840579710148</v>
      </c>
      <c r="DT30" s="279">
        <v>50.847457627118636</v>
      </c>
      <c r="DU30" s="282">
        <v>33.333333333333336</v>
      </c>
      <c r="DV30" s="282">
        <v>53.488372093023244</v>
      </c>
      <c r="DW30" s="277">
        <v>47.169811320754718</v>
      </c>
      <c r="DX30" s="282" t="s">
        <v>286</v>
      </c>
      <c r="DY30" s="279" t="s">
        <v>286</v>
      </c>
      <c r="DZ30" s="279" t="s">
        <v>286</v>
      </c>
      <c r="EA30" s="279" t="s">
        <v>286</v>
      </c>
      <c r="EB30" s="279" t="s">
        <v>286</v>
      </c>
      <c r="EC30" s="279" t="s">
        <v>286</v>
      </c>
      <c r="ED30" s="279" t="s">
        <v>286</v>
      </c>
      <c r="EE30" s="279" t="s">
        <v>286</v>
      </c>
      <c r="EF30" s="279" t="s">
        <v>286</v>
      </c>
      <c r="EG30" s="279">
        <v>5.3571428571428577</v>
      </c>
      <c r="EH30" s="279">
        <v>2.8985507246376812</v>
      </c>
      <c r="EI30" s="279">
        <v>1.6393442622950816</v>
      </c>
      <c r="EJ30" s="279">
        <v>4.4444444444444446</v>
      </c>
      <c r="EK30" s="279">
        <v>2.2222222222222219</v>
      </c>
      <c r="EL30" s="281">
        <v>0</v>
      </c>
      <c r="EM30" s="281">
        <v>68.571428571428584</v>
      </c>
      <c r="EN30" s="281">
        <v>53.333333333333343</v>
      </c>
      <c r="EO30" s="281">
        <v>50</v>
      </c>
      <c r="EP30" s="279">
        <v>69.444444444444457</v>
      </c>
      <c r="EQ30" s="281">
        <v>42.424242424242415</v>
      </c>
      <c r="ER30" s="281">
        <v>64.356435643564367</v>
      </c>
      <c r="ES30" s="281">
        <v>91.379310344827587</v>
      </c>
      <c r="ET30" s="281">
        <v>50.666666666666664</v>
      </c>
      <c r="EU30" s="279">
        <v>57.575757575757578</v>
      </c>
      <c r="EV30" s="281">
        <v>71.698113207547181</v>
      </c>
      <c r="EW30" s="281">
        <v>53.731343283582078</v>
      </c>
      <c r="EX30" s="281">
        <v>65.573770491803288</v>
      </c>
      <c r="EY30" s="281">
        <v>55.000000000000007</v>
      </c>
      <c r="EZ30" s="279">
        <v>40.000000000000014</v>
      </c>
      <c r="FA30" s="281">
        <v>64.814814814814824</v>
      </c>
      <c r="FB30" s="281">
        <v>83.018867924528351</v>
      </c>
      <c r="FC30" s="281">
        <v>80</v>
      </c>
      <c r="FD30" s="281">
        <v>66.666666666666671</v>
      </c>
      <c r="FE30" s="279">
        <v>88.157894736842152</v>
      </c>
      <c r="FF30" s="281">
        <v>69.306930693069333</v>
      </c>
      <c r="FG30" s="281">
        <v>86.138613861386133</v>
      </c>
      <c r="FH30" s="281">
        <v>96.666666666666686</v>
      </c>
      <c r="FI30" s="281">
        <v>76.000000000000014</v>
      </c>
      <c r="FJ30" s="279">
        <v>87.878787878787904</v>
      </c>
      <c r="FK30" s="281">
        <v>85.185185185185148</v>
      </c>
      <c r="FL30" s="281">
        <v>95.588235294117652</v>
      </c>
      <c r="FM30" s="281">
        <v>80.327868852459034</v>
      </c>
      <c r="FN30" s="281">
        <v>97.777777777777786</v>
      </c>
      <c r="FO30" s="279">
        <v>77.7777777777778</v>
      </c>
      <c r="FP30" s="281">
        <v>90.740740740740733</v>
      </c>
      <c r="FQ30" s="281">
        <v>98.148148148148167</v>
      </c>
      <c r="FR30" s="281">
        <v>100</v>
      </c>
      <c r="FS30" s="281">
        <v>100</v>
      </c>
      <c r="FT30" s="279">
        <v>97.402597402597422</v>
      </c>
      <c r="FU30" s="281">
        <v>99</v>
      </c>
      <c r="FV30" s="281">
        <v>100</v>
      </c>
      <c r="FW30" s="281">
        <v>95.000000000000014</v>
      </c>
      <c r="FX30" s="281">
        <v>97.333333333333385</v>
      </c>
      <c r="FY30" s="279">
        <v>98.461538461538467</v>
      </c>
      <c r="FZ30" s="281">
        <v>96.428571428571445</v>
      </c>
      <c r="GA30" s="281">
        <v>98.550724637681157</v>
      </c>
      <c r="GB30" s="281">
        <v>95.081967213114766</v>
      </c>
      <c r="GC30" s="281">
        <v>100</v>
      </c>
      <c r="GD30" s="279">
        <v>95.555555555555557</v>
      </c>
      <c r="GE30" s="281">
        <v>98.148148148148152</v>
      </c>
      <c r="GF30" s="281">
        <v>98.113207547169822</v>
      </c>
      <c r="GG30" s="281">
        <v>97.777777777777786</v>
      </c>
      <c r="GH30" s="281">
        <v>96.666666666666657</v>
      </c>
      <c r="GI30" s="279">
        <v>93.421052631578959</v>
      </c>
      <c r="GJ30" s="281">
        <v>96.969696969696983</v>
      </c>
      <c r="GK30" s="281">
        <v>98.019801980198025</v>
      </c>
      <c r="GL30" s="281">
        <v>94.915254237288153</v>
      </c>
      <c r="GM30" s="283">
        <v>97.333333333333385</v>
      </c>
      <c r="GN30" s="279">
        <v>98.461538461538467</v>
      </c>
      <c r="GO30" s="281">
        <v>94.642857142857167</v>
      </c>
      <c r="GP30" s="281">
        <v>97.101449275362327</v>
      </c>
      <c r="GQ30" s="281">
        <v>93.442622950819668</v>
      </c>
      <c r="GR30" s="281">
        <v>97.727272727272734</v>
      </c>
      <c r="GS30" s="279">
        <v>93.333333333333343</v>
      </c>
      <c r="GT30" s="281">
        <v>98.148148148148152</v>
      </c>
      <c r="GU30" s="281" t="s">
        <v>286</v>
      </c>
      <c r="GV30" s="281" t="s">
        <v>286</v>
      </c>
      <c r="GW30" s="281" t="s">
        <v>286</v>
      </c>
      <c r="GX30" s="279" t="s">
        <v>286</v>
      </c>
      <c r="GY30" s="279" t="s">
        <v>286</v>
      </c>
      <c r="GZ30" s="279" t="s">
        <v>286</v>
      </c>
      <c r="HA30" s="279" t="s">
        <v>286</v>
      </c>
      <c r="HB30" s="279" t="s">
        <v>286</v>
      </c>
      <c r="HC30" s="279" t="s">
        <v>286</v>
      </c>
      <c r="HD30" s="279">
        <v>90.909090909090907</v>
      </c>
      <c r="HE30" s="279">
        <v>98.529411764705884</v>
      </c>
      <c r="HF30" s="279">
        <v>93.442622950819668</v>
      </c>
      <c r="HG30" s="279">
        <v>97.777777777777786</v>
      </c>
      <c r="HH30" s="279">
        <v>91.111111111111128</v>
      </c>
      <c r="HI30" s="279">
        <v>98.113207547169836</v>
      </c>
      <c r="HJ30" s="279">
        <v>89.719626168224309</v>
      </c>
      <c r="HK30" s="279">
        <v>90.909090909090921</v>
      </c>
      <c r="HL30" s="281">
        <v>93.333333333333329</v>
      </c>
      <c r="HM30" s="281">
        <v>77.333333333333343</v>
      </c>
      <c r="HN30" s="281">
        <v>95.91836734693878</v>
      </c>
      <c r="HO30" s="281">
        <v>95.049504950495063</v>
      </c>
      <c r="HP30" s="279">
        <v>83.606557377049157</v>
      </c>
      <c r="HQ30" s="281">
        <v>95.945945945945951</v>
      </c>
      <c r="HR30" s="281">
        <v>100</v>
      </c>
      <c r="HS30" s="281">
        <v>87.500000000000028</v>
      </c>
      <c r="HT30" s="278">
        <v>98.550724637681157</v>
      </c>
      <c r="HU30" s="279">
        <v>96.721311475409848</v>
      </c>
      <c r="HV30" s="277">
        <v>97.727272727272734</v>
      </c>
      <c r="HW30" s="277">
        <v>82.222222222222243</v>
      </c>
      <c r="HX30" s="277">
        <v>98.148148148148152</v>
      </c>
      <c r="HY30" s="277">
        <v>0.92592592592592582</v>
      </c>
      <c r="HZ30" s="277">
        <v>0</v>
      </c>
      <c r="IA30" s="277">
        <v>3.4482758620689653</v>
      </c>
      <c r="IB30" s="277">
        <v>3.8961038961038961</v>
      </c>
      <c r="IC30" s="277">
        <v>2.0202020202020199</v>
      </c>
      <c r="ID30" s="277">
        <v>0</v>
      </c>
      <c r="IE30" s="277">
        <v>6.666666666666667</v>
      </c>
      <c r="IF30" s="277">
        <v>4.0540540540540535</v>
      </c>
      <c r="IG30" s="277">
        <v>0</v>
      </c>
      <c r="IH30" s="277">
        <v>7.1428571428571415</v>
      </c>
      <c r="II30" s="277">
        <v>0</v>
      </c>
      <c r="IJ30" s="277">
        <v>3.2786885245901636</v>
      </c>
      <c r="IK30" s="277">
        <v>0</v>
      </c>
      <c r="IL30" s="277">
        <v>2.2222222222222219</v>
      </c>
      <c r="IM30" s="277">
        <v>0</v>
      </c>
      <c r="IN30" s="277" t="str">
        <f t="shared" si="31"/>
        <v>--</v>
      </c>
      <c r="IO30" s="277" t="str">
        <f t="shared" si="31"/>
        <v>--</v>
      </c>
      <c r="IP30" s="277" t="str">
        <f t="shared" si="31"/>
        <v>--</v>
      </c>
      <c r="IQ30" s="277" t="str">
        <f t="shared" si="31"/>
        <v>--</v>
      </c>
      <c r="IR30" s="277" t="str">
        <f t="shared" si="31"/>
        <v>--</v>
      </c>
      <c r="IS30" s="277" t="str">
        <f t="shared" si="31"/>
        <v>--</v>
      </c>
      <c r="IT30" s="277" t="str">
        <f t="shared" si="31"/>
        <v>--</v>
      </c>
      <c r="IU30" s="277" t="str">
        <f t="shared" si="31"/>
        <v>--</v>
      </c>
      <c r="IV30" s="277" t="str">
        <f t="shared" si="31"/>
        <v>--</v>
      </c>
      <c r="IW30" s="241">
        <v>253</v>
      </c>
      <c r="IX30" s="242">
        <v>288</v>
      </c>
      <c r="IY30" s="243">
        <v>63</v>
      </c>
      <c r="IZ30" s="243">
        <v>64</v>
      </c>
      <c r="JA30" s="243">
        <v>58</v>
      </c>
      <c r="JB30" s="243">
        <v>78</v>
      </c>
      <c r="JC30" s="243">
        <v>70</v>
      </c>
      <c r="JD30" s="243">
        <v>57</v>
      </c>
      <c r="JE30" s="243">
        <v>7.9365079365079403</v>
      </c>
      <c r="JF30" s="243">
        <v>3.125</v>
      </c>
      <c r="JG30" s="243">
        <v>3.44827586206896</v>
      </c>
      <c r="JH30" s="243">
        <v>7.7922077922077904</v>
      </c>
      <c r="JI30" s="243">
        <v>10.144927536231901</v>
      </c>
      <c r="JJ30" s="243">
        <v>8.7719298245614006</v>
      </c>
      <c r="JK30" s="243">
        <v>7.9365079365079403</v>
      </c>
      <c r="JL30" s="243">
        <v>1.5625</v>
      </c>
      <c r="JM30" s="243">
        <v>3.44827586206896</v>
      </c>
      <c r="JN30" s="243">
        <v>2.5641025641025599</v>
      </c>
      <c r="JO30" s="243">
        <v>7.1428571428571503</v>
      </c>
      <c r="JP30" s="243">
        <v>5.2631578947368398</v>
      </c>
      <c r="JQ30" s="243">
        <v>95.238095238095298</v>
      </c>
      <c r="JR30" s="243">
        <v>98.4375</v>
      </c>
      <c r="JS30" s="243">
        <v>98.275862068965495</v>
      </c>
      <c r="JT30" s="243">
        <v>98.717948717948701</v>
      </c>
      <c r="JU30" s="243">
        <v>98.529411764705898</v>
      </c>
      <c r="JV30" s="243">
        <v>98.245614035087698</v>
      </c>
      <c r="JW30" s="243">
        <v>93.650793650793702</v>
      </c>
      <c r="JX30" s="243">
        <v>92.1875</v>
      </c>
      <c r="JY30" s="243">
        <v>98.275862068965495</v>
      </c>
      <c r="JZ30" s="243">
        <v>92.307692307692307</v>
      </c>
      <c r="KA30" s="243">
        <v>98.507462686567195</v>
      </c>
      <c r="KB30" s="243">
        <v>92.982456140350905</v>
      </c>
      <c r="KC30" s="243">
        <v>98.412698412698404</v>
      </c>
      <c r="KD30" s="243">
        <v>100</v>
      </c>
      <c r="KE30" s="243">
        <v>98.275862068965495</v>
      </c>
      <c r="KF30" s="243">
        <v>94.871794871794904</v>
      </c>
      <c r="KG30" s="243">
        <v>100</v>
      </c>
      <c r="KH30" s="243">
        <v>98.245614035087698</v>
      </c>
      <c r="KI30" s="220">
        <v>68</v>
      </c>
      <c r="KJ30" s="220">
        <v>83</v>
      </c>
      <c r="KK30" s="279" t="str">
        <f t="shared" ref="KK30:KL49" si="38">"--"</f>
        <v>--</v>
      </c>
      <c r="KL30" s="279" t="str">
        <f t="shared" si="38"/>
        <v>--</v>
      </c>
      <c r="KM30" s="220">
        <v>4.4117647058823497</v>
      </c>
      <c r="KN30" s="220">
        <v>16.867469879518101</v>
      </c>
      <c r="KO30" s="220">
        <v>92.537313432835802</v>
      </c>
      <c r="KP30" s="220">
        <v>90.361445783132496</v>
      </c>
      <c r="KQ30" s="220">
        <v>92.537313432835802</v>
      </c>
      <c r="KR30" s="220">
        <v>90.361445783132595</v>
      </c>
      <c r="KS30" s="220">
        <v>94.029850746268707</v>
      </c>
      <c r="KT30" s="220">
        <v>93.902439024390205</v>
      </c>
      <c r="KV30" s="379">
        <v>285</v>
      </c>
      <c r="KW30" s="380">
        <v>86</v>
      </c>
      <c r="KX30" s="381">
        <v>66</v>
      </c>
      <c r="KY30" s="381">
        <v>66</v>
      </c>
      <c r="KZ30" s="381">
        <v>67</v>
      </c>
      <c r="LA30" s="378" t="str">
        <f t="shared" si="2"/>
        <v>--</v>
      </c>
      <c r="LB30" s="381">
        <v>52.45901639344261</v>
      </c>
      <c r="LC30" s="381">
        <v>59.375000000000021</v>
      </c>
      <c r="LD30" s="381">
        <v>62.068965517241359</v>
      </c>
      <c r="LE30" s="378" t="str">
        <f t="shared" si="3"/>
        <v>--</v>
      </c>
      <c r="LF30" s="381">
        <v>66.233766233766232</v>
      </c>
      <c r="LG30" s="381">
        <v>62.857142857142875</v>
      </c>
      <c r="LH30" s="381">
        <v>58.928571428571431</v>
      </c>
      <c r="LI30" s="378" t="str">
        <f t="shared" si="4"/>
        <v>--</v>
      </c>
      <c r="LJ30" s="381">
        <v>56.060606060606055</v>
      </c>
      <c r="LK30" s="381">
        <v>59.090909090909093</v>
      </c>
      <c r="LL30" s="381">
        <v>65.671641791044806</v>
      </c>
      <c r="LM30" s="380">
        <v>85.714285714285737</v>
      </c>
      <c r="LN30" s="381">
        <v>73.770491803278716</v>
      </c>
      <c r="LO30" s="381">
        <v>71.428571428571445</v>
      </c>
      <c r="LP30" s="381">
        <v>81.034482758620697</v>
      </c>
      <c r="LQ30" s="381">
        <v>83.132530120481903</v>
      </c>
      <c r="LR30" s="381">
        <v>71.79487179487181</v>
      </c>
      <c r="LS30" s="381">
        <v>68.181818181818173</v>
      </c>
      <c r="LT30" s="381">
        <v>57.894736842105274</v>
      </c>
      <c r="LU30" s="381">
        <v>81.249999999999986</v>
      </c>
      <c r="LV30" s="381">
        <v>71.428571428571416</v>
      </c>
      <c r="LW30" s="381">
        <v>66.15384615384616</v>
      </c>
      <c r="LX30" s="381">
        <v>71.641791044776141</v>
      </c>
      <c r="LY30" s="380">
        <v>87.87878787878789</v>
      </c>
      <c r="LZ30" s="381">
        <v>84.126984126984112</v>
      </c>
      <c r="MA30" s="381">
        <v>78.125000000000028</v>
      </c>
      <c r="MB30" s="381">
        <v>91.379310344827616</v>
      </c>
      <c r="MC30" s="381">
        <v>87.951807228915669</v>
      </c>
      <c r="MD30" s="381">
        <v>79.220779220779264</v>
      </c>
      <c r="ME30" s="381">
        <v>88.405797101449281</v>
      </c>
      <c r="MF30" s="381">
        <v>80.701754385964946</v>
      </c>
      <c r="MG30" s="381">
        <v>86.904761904761912</v>
      </c>
      <c r="MH30" s="381">
        <v>86.153846153846175</v>
      </c>
      <c r="MI30" s="381">
        <v>78.125</v>
      </c>
      <c r="MJ30" s="381">
        <v>85.074626865671661</v>
      </c>
      <c r="MK30" s="380">
        <v>88.095238095238116</v>
      </c>
      <c r="ML30" s="381">
        <v>95.454545454545467</v>
      </c>
      <c r="MM30" s="381">
        <v>95.312499999999986</v>
      </c>
      <c r="MN30" s="381">
        <v>97.014925373134346</v>
      </c>
      <c r="MO30" s="380">
        <v>90.476190476190439</v>
      </c>
      <c r="MP30" s="381">
        <v>95.454545454545453</v>
      </c>
      <c r="MQ30" s="381">
        <v>92.307692307692335</v>
      </c>
      <c r="MR30" s="381">
        <v>94.029850746268664</v>
      </c>
      <c r="MS30" s="380">
        <v>89.156626506024111</v>
      </c>
      <c r="MT30" s="381">
        <v>98.461538461538481</v>
      </c>
      <c r="MU30" s="381">
        <v>96.923076923076934</v>
      </c>
      <c r="MV30" s="381">
        <v>98.507462686567166</v>
      </c>
      <c r="MW30" s="380">
        <v>97.014925373134332</v>
      </c>
      <c r="MX30" s="381">
        <v>100</v>
      </c>
      <c r="MY30" s="381">
        <v>93.750000000000028</v>
      </c>
      <c r="MZ30" s="381">
        <v>98.275862068965537</v>
      </c>
      <c r="NA30" s="381">
        <v>97.560975609756127</v>
      </c>
      <c r="NB30" s="381">
        <v>97.435897435897459</v>
      </c>
      <c r="NC30" s="381">
        <v>98.529411764705884</v>
      </c>
      <c r="ND30" s="381">
        <v>100</v>
      </c>
      <c r="NE30" s="381">
        <v>95.180722891566262</v>
      </c>
      <c r="NF30" s="381">
        <v>95.3125</v>
      </c>
      <c r="NG30" s="381">
        <v>98.4375</v>
      </c>
      <c r="NH30" s="381">
        <v>97.014925373134332</v>
      </c>
    </row>
    <row r="31" spans="1:372" s="277" customFormat="1" ht="21" customHeight="1" x14ac:dyDescent="0.25">
      <c r="A31" s="277">
        <v>27</v>
      </c>
      <c r="B31" s="277" t="s">
        <v>27</v>
      </c>
      <c r="C31" s="278">
        <v>22070</v>
      </c>
      <c r="D31" s="278">
        <v>22411</v>
      </c>
      <c r="E31" s="278">
        <v>23007</v>
      </c>
      <c r="F31" s="278">
        <v>23972</v>
      </c>
      <c r="G31" s="278">
        <v>23937</v>
      </c>
      <c r="H31" s="278">
        <v>9398</v>
      </c>
      <c r="I31" s="278">
        <v>7944</v>
      </c>
      <c r="J31" s="278">
        <v>4728</v>
      </c>
      <c r="K31" s="278">
        <v>9416</v>
      </c>
      <c r="L31" s="278">
        <v>8036</v>
      </c>
      <c r="M31" s="279">
        <v>4959</v>
      </c>
      <c r="N31" s="279">
        <v>8795</v>
      </c>
      <c r="O31" s="279">
        <v>8609</v>
      </c>
      <c r="P31" s="279">
        <v>5603</v>
      </c>
      <c r="Q31" s="279">
        <v>8953</v>
      </c>
      <c r="R31" s="279">
        <v>8886</v>
      </c>
      <c r="S31" s="279">
        <v>6133</v>
      </c>
      <c r="T31" s="279">
        <v>8383</v>
      </c>
      <c r="U31" s="279">
        <v>8466</v>
      </c>
      <c r="V31" s="279">
        <v>7088</v>
      </c>
      <c r="W31" s="279">
        <v>90.127353869598196</v>
      </c>
      <c r="X31" s="279">
        <v>85.776191690032945</v>
      </c>
      <c r="Y31" s="279">
        <v>82.810164424514383</v>
      </c>
      <c r="Z31" s="279">
        <v>91.358158723265674</v>
      </c>
      <c r="AA31" s="279">
        <v>88.305639476334647</v>
      </c>
      <c r="AB31" s="279">
        <v>85.10075310400974</v>
      </c>
      <c r="AC31" s="279">
        <v>92.506399813823734</v>
      </c>
      <c r="AD31" s="279">
        <v>88.168118672003814</v>
      </c>
      <c r="AE31" s="279">
        <v>87.506770175121829</v>
      </c>
      <c r="AF31" s="279" t="s">
        <v>286</v>
      </c>
      <c r="AG31" s="279">
        <v>90.808530049036435</v>
      </c>
      <c r="AH31" s="279">
        <v>89.45203225275597</v>
      </c>
      <c r="AI31" s="279" t="s">
        <v>286</v>
      </c>
      <c r="AJ31" s="279">
        <v>92.834890965732257</v>
      </c>
      <c r="AK31" s="279">
        <v>91.715302491103202</v>
      </c>
      <c r="AL31" s="279">
        <v>17.499461555029146</v>
      </c>
      <c r="AM31" s="279">
        <v>22.368754755262504</v>
      </c>
      <c r="AN31" s="279">
        <v>41.503823279524269</v>
      </c>
      <c r="AO31" s="279">
        <v>19.822836772172362</v>
      </c>
      <c r="AP31" s="279">
        <v>23.543445504771505</v>
      </c>
      <c r="AQ31" s="279">
        <v>39.61881589618821</v>
      </c>
      <c r="AR31" s="279">
        <v>18.901098901098862</v>
      </c>
      <c r="AS31" s="279">
        <v>22.399811963803003</v>
      </c>
      <c r="AT31" s="279">
        <v>38.681279195113049</v>
      </c>
      <c r="AU31" s="279">
        <v>19.957008711392742</v>
      </c>
      <c r="AV31" s="279">
        <v>21.381578947368453</v>
      </c>
      <c r="AW31" s="279">
        <v>35.100968642259012</v>
      </c>
      <c r="AX31" s="280">
        <v>21.278914860118711</v>
      </c>
      <c r="AY31" s="280">
        <v>19.061828598710921</v>
      </c>
      <c r="AZ31" s="280">
        <v>34.22885572139311</v>
      </c>
      <c r="BA31" s="280" t="s">
        <v>286</v>
      </c>
      <c r="BB31" s="279" t="s">
        <v>286</v>
      </c>
      <c r="BC31" s="280" t="s">
        <v>286</v>
      </c>
      <c r="BD31" s="280" t="s">
        <v>286</v>
      </c>
      <c r="BE31" s="280" t="s">
        <v>286</v>
      </c>
      <c r="BF31" s="280" t="s">
        <v>286</v>
      </c>
      <c r="BG31" s="279" t="s">
        <v>286</v>
      </c>
      <c r="BH31" s="281" t="s">
        <v>286</v>
      </c>
      <c r="BI31" s="281" t="s">
        <v>286</v>
      </c>
      <c r="BJ31" s="281">
        <v>38.164594434576635</v>
      </c>
      <c r="BK31" s="281">
        <v>39.237983587338718</v>
      </c>
      <c r="BL31" s="279">
        <v>28.314377864539118</v>
      </c>
      <c r="BM31" s="281">
        <v>38.733919245955761</v>
      </c>
      <c r="BN31" s="277">
        <v>41.561806069578083</v>
      </c>
      <c r="BO31" s="277">
        <v>28.514588859416442</v>
      </c>
      <c r="BP31" s="277">
        <v>3.7235865219874542</v>
      </c>
      <c r="BQ31" s="279">
        <v>10.309143306261479</v>
      </c>
      <c r="BR31" s="281">
        <v>50.566695727986072</v>
      </c>
      <c r="BS31" s="281">
        <v>4.6918443002780394</v>
      </c>
      <c r="BT31" s="281">
        <v>8.9520800421274132</v>
      </c>
      <c r="BU31" s="279">
        <v>47.310027213732539</v>
      </c>
      <c r="BV31" s="281">
        <v>4.0994875640544945</v>
      </c>
      <c r="BW31" s="281">
        <v>6.2445900828490144</v>
      </c>
      <c r="BX31" s="281">
        <v>39.831618334892283</v>
      </c>
      <c r="BY31" s="279">
        <v>4.3618162316767961</v>
      </c>
      <c r="BZ31" s="281">
        <v>5.6993588221325187</v>
      </c>
      <c r="CA31" s="281">
        <v>38.964624676445233</v>
      </c>
      <c r="CB31" s="281">
        <v>3.7501583681743362</v>
      </c>
      <c r="CC31" s="279">
        <v>4.4413688978359547</v>
      </c>
      <c r="CD31" s="281">
        <v>27.145648579588205</v>
      </c>
      <c r="CE31" s="281">
        <v>23.034136765187075</v>
      </c>
      <c r="CF31" s="281">
        <v>29.249363867684469</v>
      </c>
      <c r="CG31" s="279">
        <v>27.514919011082718</v>
      </c>
      <c r="CH31" s="281">
        <v>25.752289576973311</v>
      </c>
      <c r="CI31" s="281">
        <v>32.8196058615464</v>
      </c>
      <c r="CJ31" s="281">
        <v>29.614521721395182</v>
      </c>
      <c r="CK31" s="281">
        <v>23.999999999999982</v>
      </c>
      <c r="CL31" s="281">
        <v>34.024303073624075</v>
      </c>
      <c r="CM31" s="281">
        <v>30.203414456956114</v>
      </c>
      <c r="CN31" s="281">
        <v>24.11683214038333</v>
      </c>
      <c r="CO31" s="281">
        <v>37.387545273980635</v>
      </c>
      <c r="CP31" s="279">
        <v>34.737557329709496</v>
      </c>
      <c r="CQ31" s="281">
        <v>24.286596664607771</v>
      </c>
      <c r="CR31" s="281">
        <v>38.330681679109048</v>
      </c>
      <c r="CS31" s="277">
        <v>35.599941254222394</v>
      </c>
      <c r="CT31" s="277">
        <v>12.621035058430731</v>
      </c>
      <c r="CU31" s="279">
        <v>6.7128738287767939</v>
      </c>
      <c r="CV31" s="281">
        <v>6.9462365591397983</v>
      </c>
      <c r="CW31" s="281">
        <v>15.434298440979898</v>
      </c>
      <c r="CX31" s="277">
        <v>8.8069636456733384</v>
      </c>
      <c r="CY31" s="277">
        <v>8.3918974782968174</v>
      </c>
      <c r="CZ31" s="279">
        <v>15.639980824544601</v>
      </c>
      <c r="DA31" s="281">
        <v>10.689696823287871</v>
      </c>
      <c r="DB31" s="281">
        <v>10.637119113573391</v>
      </c>
      <c r="DC31" s="277">
        <v>15.052126039592402</v>
      </c>
      <c r="DD31" s="277">
        <v>10.135295513885634</v>
      </c>
      <c r="DE31" s="279">
        <v>10.343044302706492</v>
      </c>
      <c r="DF31" s="281">
        <v>18.517138599105767</v>
      </c>
      <c r="DG31" s="281">
        <v>11.611549851925005</v>
      </c>
      <c r="DH31" s="277">
        <v>10.123017637468504</v>
      </c>
      <c r="DI31" s="277">
        <v>39.426997245178995</v>
      </c>
      <c r="DJ31" s="279">
        <v>42.679646471115667</v>
      </c>
      <c r="DK31" s="281">
        <v>35.434595524957096</v>
      </c>
      <c r="DL31" s="281">
        <v>38.056635202665078</v>
      </c>
      <c r="DM31" s="281">
        <v>45.148110316649763</v>
      </c>
      <c r="DN31" s="281">
        <v>39.544428483480516</v>
      </c>
      <c r="DO31" s="279">
        <v>37.46288157738433</v>
      </c>
      <c r="DP31" s="281">
        <v>44.472422062350198</v>
      </c>
      <c r="DQ31" s="281">
        <v>37.13605566746002</v>
      </c>
      <c r="DR31" s="281">
        <v>37.127845884413276</v>
      </c>
      <c r="DS31" s="281">
        <v>45.658362989323841</v>
      </c>
      <c r="DT31" s="279">
        <v>41.397756686799092</v>
      </c>
      <c r="DU31" s="282">
        <v>35.248041775456862</v>
      </c>
      <c r="DV31" s="282">
        <v>41.976372138813737</v>
      </c>
      <c r="DW31" s="277">
        <v>41.011235955056144</v>
      </c>
      <c r="DX31" s="282" t="s">
        <v>286</v>
      </c>
      <c r="DY31" s="279" t="s">
        <v>286</v>
      </c>
      <c r="DZ31" s="279" t="s">
        <v>286</v>
      </c>
      <c r="EA31" s="279" t="s">
        <v>286</v>
      </c>
      <c r="EB31" s="279" t="s">
        <v>286</v>
      </c>
      <c r="EC31" s="279" t="s">
        <v>286</v>
      </c>
      <c r="ED31" s="279" t="s">
        <v>286</v>
      </c>
      <c r="EE31" s="279" t="s">
        <v>286</v>
      </c>
      <c r="EF31" s="279" t="s">
        <v>286</v>
      </c>
      <c r="EG31" s="279">
        <v>10.827664399093029</v>
      </c>
      <c r="EH31" s="279">
        <v>6.0859728506787354</v>
      </c>
      <c r="EI31" s="279">
        <v>4.1632519259137917</v>
      </c>
      <c r="EJ31" s="279">
        <v>9.8122350090854393</v>
      </c>
      <c r="EK31" s="279">
        <v>5.7965860597439409</v>
      </c>
      <c r="EL31" s="281">
        <v>4.7092198581560432</v>
      </c>
      <c r="EM31" s="281">
        <v>63.73137647320408</v>
      </c>
      <c r="EN31" s="281">
        <v>39.877847054332676</v>
      </c>
      <c r="EO31" s="281">
        <v>47.8556263269639</v>
      </c>
      <c r="EP31" s="279">
        <v>64.115253491696834</v>
      </c>
      <c r="EQ31" s="281">
        <v>37.980587419639519</v>
      </c>
      <c r="ER31" s="281">
        <v>46.516808424463228</v>
      </c>
      <c r="ES31" s="281">
        <v>65.378707314191018</v>
      </c>
      <c r="ET31" s="281">
        <v>39.488870568837562</v>
      </c>
      <c r="EU31" s="279">
        <v>48.855649666606574</v>
      </c>
      <c r="EV31" s="281">
        <v>62.572545303801682</v>
      </c>
      <c r="EW31" s="281">
        <v>41.780663111523417</v>
      </c>
      <c r="EX31" s="281">
        <v>48.413098236775738</v>
      </c>
      <c r="EY31" s="281">
        <v>62.596190235902803</v>
      </c>
      <c r="EZ31" s="279">
        <v>45.442342892007197</v>
      </c>
      <c r="FA31" s="281">
        <v>50.391872278664813</v>
      </c>
      <c r="FB31" s="281">
        <v>81.520661157024463</v>
      </c>
      <c r="FC31" s="281">
        <v>68.518047788510742</v>
      </c>
      <c r="FD31" s="281">
        <v>71.139940450871904</v>
      </c>
      <c r="FE31" s="279">
        <v>80.138797091870188</v>
      </c>
      <c r="FF31" s="281">
        <v>67.997481108312513</v>
      </c>
      <c r="FG31" s="281">
        <v>73.62012987012946</v>
      </c>
      <c r="FH31" s="281">
        <v>82.546008674246778</v>
      </c>
      <c r="FI31" s="281">
        <v>70.692507681399263</v>
      </c>
      <c r="FJ31" s="279">
        <v>75.700596637136329</v>
      </c>
      <c r="FK31" s="281">
        <v>83.441483198146074</v>
      </c>
      <c r="FL31" s="281">
        <v>73.233256351039216</v>
      </c>
      <c r="FM31" s="281">
        <v>74.378360215053547</v>
      </c>
      <c r="FN31" s="281">
        <v>84.953132708436286</v>
      </c>
      <c r="FO31" s="279">
        <v>76.77816688805683</v>
      </c>
      <c r="FP31" s="281">
        <v>76.771767428405795</v>
      </c>
      <c r="FQ31" s="281">
        <v>93.698987920339661</v>
      </c>
      <c r="FR31" s="281">
        <v>95.441269841269701</v>
      </c>
      <c r="FS31" s="281">
        <v>97.003188097768358</v>
      </c>
      <c r="FT31" s="279">
        <v>91.496045932185197</v>
      </c>
      <c r="FU31" s="281">
        <v>91.768407803650234</v>
      </c>
      <c r="FV31" s="281">
        <v>95.698924731182942</v>
      </c>
      <c r="FW31" s="281">
        <v>93.576709796672688</v>
      </c>
      <c r="FX31" s="281">
        <v>92.889098186955195</v>
      </c>
      <c r="FY31" s="279">
        <v>95.718930635837992</v>
      </c>
      <c r="FZ31" s="281">
        <v>93.742220210478749</v>
      </c>
      <c r="GA31" s="281">
        <v>93.011305241521086</v>
      </c>
      <c r="GB31" s="281">
        <v>94.362704579269248</v>
      </c>
      <c r="GC31" s="281">
        <v>94.713975380159098</v>
      </c>
      <c r="GD31" s="279">
        <v>95.306341812970402</v>
      </c>
      <c r="GE31" s="281">
        <v>95.650307626270063</v>
      </c>
      <c r="GF31" s="281">
        <v>91.942446043165418</v>
      </c>
      <c r="GG31" s="281">
        <v>91.223335903366902</v>
      </c>
      <c r="GH31" s="281">
        <v>94.671517226621361</v>
      </c>
      <c r="GI31" s="279">
        <v>89.194542253521107</v>
      </c>
      <c r="GJ31" s="281">
        <v>87.572692793931935</v>
      </c>
      <c r="GK31" s="281">
        <v>93.403693931398578</v>
      </c>
      <c r="GL31" s="281">
        <v>91.549789621318396</v>
      </c>
      <c r="GM31" s="283">
        <v>89.512975471027445</v>
      </c>
      <c r="GN31" s="279">
        <v>92.67585206671508</v>
      </c>
      <c r="GO31" s="281">
        <v>92.659090909091219</v>
      </c>
      <c r="GP31" s="281">
        <v>90.959155575952408</v>
      </c>
      <c r="GQ31" s="281">
        <v>92.46473029045643</v>
      </c>
      <c r="GR31" s="281">
        <v>93.3187825876077</v>
      </c>
      <c r="GS31" s="279">
        <v>93.66921972235528</v>
      </c>
      <c r="GT31" s="281">
        <v>93.697056712132039</v>
      </c>
      <c r="GU31" s="281" t="s">
        <v>286</v>
      </c>
      <c r="GV31" s="281" t="s">
        <v>286</v>
      </c>
      <c r="GW31" s="281" t="s">
        <v>286</v>
      </c>
      <c r="GX31" s="279" t="s">
        <v>286</v>
      </c>
      <c r="GY31" s="279" t="s">
        <v>286</v>
      </c>
      <c r="GZ31" s="279" t="s">
        <v>286</v>
      </c>
      <c r="HA31" s="279" t="s">
        <v>286</v>
      </c>
      <c r="HB31" s="279" t="s">
        <v>286</v>
      </c>
      <c r="HC31" s="279" t="s">
        <v>286</v>
      </c>
      <c r="HD31" s="279">
        <v>89.987311108547843</v>
      </c>
      <c r="HE31" s="279">
        <v>91.939429237041139</v>
      </c>
      <c r="HF31" s="279">
        <v>93.154362416107631</v>
      </c>
      <c r="HG31" s="279">
        <v>91.04422604422605</v>
      </c>
      <c r="HH31" s="279">
        <v>92.559487860852542</v>
      </c>
      <c r="HI31" s="279">
        <v>93.69930475086899</v>
      </c>
      <c r="HJ31" s="279">
        <v>78.763500110205044</v>
      </c>
      <c r="HK31" s="279">
        <v>81.880998080614063</v>
      </c>
      <c r="HL31" s="281">
        <v>86.213550600342828</v>
      </c>
      <c r="HM31" s="281">
        <v>73.710317460317469</v>
      </c>
      <c r="HN31" s="281">
        <v>75.681155747053609</v>
      </c>
      <c r="HO31" s="281">
        <v>85.31154239019385</v>
      </c>
      <c r="HP31" s="279">
        <v>76.503183211506425</v>
      </c>
      <c r="HQ31" s="281">
        <v>77.385916835458275</v>
      </c>
      <c r="HR31" s="281">
        <v>84.395484340859511</v>
      </c>
      <c r="HS31" s="281">
        <v>77.273251123660316</v>
      </c>
      <c r="HT31" s="278">
        <v>78.943710910354355</v>
      </c>
      <c r="HU31" s="279">
        <v>83.249832999332014</v>
      </c>
      <c r="HV31" s="277">
        <v>80.779125321572891</v>
      </c>
      <c r="HW31" s="277">
        <v>81.045751633986811</v>
      </c>
      <c r="HX31" s="277">
        <v>84.962406015037516</v>
      </c>
      <c r="HY31" s="277">
        <v>5.667276051188276</v>
      </c>
      <c r="HZ31" s="277">
        <v>4.5869234668018137</v>
      </c>
      <c r="IA31" s="277">
        <v>2.8279821390601749</v>
      </c>
      <c r="IB31" s="277">
        <v>8.0310880829015474</v>
      </c>
      <c r="IC31" s="277">
        <v>7.9572595851665415</v>
      </c>
      <c r="ID31" s="277">
        <v>4.5666734321087885</v>
      </c>
      <c r="IE31" s="277">
        <v>7.3379629629629592</v>
      </c>
      <c r="IF31" s="277">
        <v>7.3056142823584782</v>
      </c>
      <c r="IG31" s="277">
        <v>4.5446348061316497</v>
      </c>
      <c r="IH31" s="277">
        <v>6.9654549559719809</v>
      </c>
      <c r="II31" s="277">
        <v>5.7276246868594827</v>
      </c>
      <c r="IJ31" s="277">
        <v>5.4690089492873497</v>
      </c>
      <c r="IK31" s="277">
        <v>7.1592418205963924</v>
      </c>
      <c r="IL31" s="277">
        <v>4.5232127938894902</v>
      </c>
      <c r="IM31" s="277">
        <v>4.0600428877769987</v>
      </c>
      <c r="IN31" s="277" t="str">
        <f t="shared" si="31"/>
        <v>--</v>
      </c>
      <c r="IO31" s="277" t="str">
        <f t="shared" si="31"/>
        <v>--</v>
      </c>
      <c r="IP31" s="277" t="str">
        <f t="shared" si="31"/>
        <v>--</v>
      </c>
      <c r="IQ31" s="277" t="str">
        <f t="shared" si="31"/>
        <v>--</v>
      </c>
      <c r="IR31" s="277" t="str">
        <f t="shared" si="31"/>
        <v>--</v>
      </c>
      <c r="IS31" s="277" t="str">
        <f t="shared" si="31"/>
        <v>--</v>
      </c>
      <c r="IT31" s="277" t="str">
        <f t="shared" si="31"/>
        <v>--</v>
      </c>
      <c r="IU31" s="277" t="str">
        <f t="shared" si="31"/>
        <v>--</v>
      </c>
      <c r="IV31" s="277" t="str">
        <f t="shared" si="31"/>
        <v>--</v>
      </c>
      <c r="IW31" s="241">
        <v>26269</v>
      </c>
      <c r="IX31" s="242">
        <v>27600</v>
      </c>
      <c r="IY31" s="243">
        <v>7058</v>
      </c>
      <c r="IZ31" s="243">
        <v>6805</v>
      </c>
      <c r="JA31" s="243">
        <v>6051</v>
      </c>
      <c r="JB31" s="243">
        <v>8043</v>
      </c>
      <c r="JC31" s="243">
        <v>6894</v>
      </c>
      <c r="JD31" s="243">
        <v>5284</v>
      </c>
      <c r="JE31" s="243">
        <v>8.2191780821918101</v>
      </c>
      <c r="JF31" s="243">
        <v>6.7061435973352896</v>
      </c>
      <c r="JG31" s="243">
        <v>9.2814371257485497</v>
      </c>
      <c r="JH31" s="243">
        <v>10.373808329152</v>
      </c>
      <c r="JI31" s="243">
        <v>8.0227970188513797</v>
      </c>
      <c r="JJ31" s="243">
        <v>13.3715377268386</v>
      </c>
      <c r="JK31" s="243">
        <v>6.6866695242177201</v>
      </c>
      <c r="JL31" s="243">
        <v>5.4674766632093696</v>
      </c>
      <c r="JM31" s="243">
        <v>4.4540468672095797</v>
      </c>
      <c r="JN31" s="243">
        <v>7.4606348412896697</v>
      </c>
      <c r="JO31" s="243">
        <v>5.6760296900014504</v>
      </c>
      <c r="JP31" s="243">
        <v>5.5460588793922199</v>
      </c>
      <c r="JQ31" s="243">
        <v>95.577254451464896</v>
      </c>
      <c r="JR31" s="243">
        <v>95.647637501863102</v>
      </c>
      <c r="JS31" s="243">
        <v>96.780684104627895</v>
      </c>
      <c r="JT31" s="243">
        <v>95.512170385395294</v>
      </c>
      <c r="JU31" s="243">
        <v>96.213906894519397</v>
      </c>
      <c r="JV31" s="243">
        <v>96.264757112444499</v>
      </c>
      <c r="JW31" s="243">
        <v>92.703986185062604</v>
      </c>
      <c r="JX31" s="243">
        <v>92.694950702121304</v>
      </c>
      <c r="JY31" s="243">
        <v>94.541484716157299</v>
      </c>
      <c r="JZ31" s="243">
        <v>92.274514778637993</v>
      </c>
      <c r="KA31" s="243">
        <v>93.635827931644201</v>
      </c>
      <c r="KB31" s="243">
        <v>93.007941119504295</v>
      </c>
      <c r="KC31" s="243">
        <v>95.578917050691302</v>
      </c>
      <c r="KD31" s="243">
        <v>94.602272727272506</v>
      </c>
      <c r="KE31" s="243">
        <v>95.908099949689898</v>
      </c>
      <c r="KF31" s="243">
        <v>94.986673435715105</v>
      </c>
      <c r="KG31" s="243">
        <v>96.802239905688197</v>
      </c>
      <c r="KH31" s="243">
        <v>96.010071663761494</v>
      </c>
      <c r="KI31" s="220">
        <v>6355</v>
      </c>
      <c r="KJ31" s="220">
        <v>7379</v>
      </c>
      <c r="KK31" s="279" t="str">
        <f t="shared" si="38"/>
        <v>--</v>
      </c>
      <c r="KL31" s="279" t="str">
        <f t="shared" si="38"/>
        <v>--</v>
      </c>
      <c r="KM31" s="220">
        <v>12.4780035194369</v>
      </c>
      <c r="KN31" s="220">
        <v>17.644650655021799</v>
      </c>
      <c r="KO31" s="220">
        <v>95.167286245353395</v>
      </c>
      <c r="KP31" s="220">
        <v>94.623358673116599</v>
      </c>
      <c r="KQ31" s="220">
        <v>94.383295564907996</v>
      </c>
      <c r="KR31" s="220">
        <v>93.274287295875695</v>
      </c>
      <c r="KS31" s="220">
        <v>91.318484799219604</v>
      </c>
      <c r="KT31" s="220">
        <v>91.3888888888888</v>
      </c>
      <c r="KV31" s="379">
        <v>27802</v>
      </c>
      <c r="KW31" s="380">
        <v>6894</v>
      </c>
      <c r="KX31" s="381">
        <v>6852</v>
      </c>
      <c r="KY31" s="381">
        <v>8206</v>
      </c>
      <c r="KZ31" s="381">
        <v>5850</v>
      </c>
      <c r="LA31" s="378" t="str">
        <f t="shared" si="2"/>
        <v>--</v>
      </c>
      <c r="LB31" s="381">
        <v>80.038416075650161</v>
      </c>
      <c r="LC31" s="381">
        <v>79.221777914487859</v>
      </c>
      <c r="LD31" s="381">
        <v>81.403269754768431</v>
      </c>
      <c r="LE31" s="378" t="str">
        <f t="shared" si="3"/>
        <v>--</v>
      </c>
      <c r="LF31" s="381">
        <v>76.514199547624528</v>
      </c>
      <c r="LG31" s="381">
        <v>79.12777129521578</v>
      </c>
      <c r="LH31" s="381">
        <v>75.570342205323328</v>
      </c>
      <c r="LI31" s="378" t="str">
        <f t="shared" si="4"/>
        <v>--</v>
      </c>
      <c r="LJ31" s="381">
        <v>74.96702330353186</v>
      </c>
      <c r="LK31" s="381">
        <v>76.086690339169479</v>
      </c>
      <c r="LL31" s="381">
        <v>75.49759780370637</v>
      </c>
      <c r="LM31" s="380">
        <v>86.56218739579846</v>
      </c>
      <c r="LN31" s="381">
        <v>71.851743761856241</v>
      </c>
      <c r="LO31" s="381">
        <v>71.029031767745849</v>
      </c>
      <c r="LP31" s="381">
        <v>72.340785907858788</v>
      </c>
      <c r="LQ31" s="381">
        <v>85.589396503102023</v>
      </c>
      <c r="LR31" s="381">
        <v>74.063694267515956</v>
      </c>
      <c r="LS31" s="381">
        <v>72.319312796208564</v>
      </c>
      <c r="LT31" s="381">
        <v>72.610722610722192</v>
      </c>
      <c r="LU31" s="381">
        <v>83.090688504701234</v>
      </c>
      <c r="LV31" s="381">
        <v>68.335081672411363</v>
      </c>
      <c r="LW31" s="381">
        <v>69.829867674858079</v>
      </c>
      <c r="LX31" s="381">
        <v>71.608218207580691</v>
      </c>
      <c r="LY31" s="380">
        <v>87.679366650173435</v>
      </c>
      <c r="LZ31" s="381">
        <v>80.280046674445728</v>
      </c>
      <c r="MA31" s="381">
        <v>83.965412621359178</v>
      </c>
      <c r="MB31" s="381">
        <v>84.526832571525347</v>
      </c>
      <c r="MC31" s="381">
        <v>84.371523915461665</v>
      </c>
      <c r="MD31" s="381">
        <v>79.946895941332414</v>
      </c>
      <c r="ME31" s="381">
        <v>84.613121506325285</v>
      </c>
      <c r="MF31" s="381">
        <v>82.791145332050121</v>
      </c>
      <c r="MG31" s="381">
        <v>84.254556319092003</v>
      </c>
      <c r="MH31" s="381">
        <v>77.283582089551956</v>
      </c>
      <c r="MI31" s="381">
        <v>82.911790612809938</v>
      </c>
      <c r="MJ31" s="381">
        <v>84.235668789808813</v>
      </c>
      <c r="MK31" s="380">
        <v>94.965675057208131</v>
      </c>
      <c r="ML31" s="381">
        <v>95.014662756598099</v>
      </c>
      <c r="MM31" s="381">
        <v>95.021924168171182</v>
      </c>
      <c r="MN31" s="381">
        <v>96.281221091581628</v>
      </c>
      <c r="MO31" s="380">
        <v>93.43912114739102</v>
      </c>
      <c r="MP31" s="381">
        <v>90.556414219474206</v>
      </c>
      <c r="MQ31" s="381">
        <v>91.497609510272568</v>
      </c>
      <c r="MR31" s="381">
        <v>93.129629629629619</v>
      </c>
      <c r="MS31" s="380">
        <v>93.413446912077916</v>
      </c>
      <c r="MT31" s="381">
        <v>96.241631162507588</v>
      </c>
      <c r="MU31" s="381">
        <v>96.198979591836746</v>
      </c>
      <c r="MV31" s="381">
        <v>97.401417408686441</v>
      </c>
      <c r="MW31" s="380">
        <v>97.34627831715197</v>
      </c>
      <c r="MX31" s="381">
        <v>97.266580348151464</v>
      </c>
      <c r="MY31" s="381">
        <v>96.760710553813709</v>
      </c>
      <c r="MZ31" s="381">
        <v>97.549924483973754</v>
      </c>
      <c r="NA31" s="381">
        <v>97.799612510379518</v>
      </c>
      <c r="NB31" s="381">
        <v>97.400456505199145</v>
      </c>
      <c r="NC31" s="381">
        <v>97.803007962252963</v>
      </c>
      <c r="ND31" s="381">
        <v>97.754548974061009</v>
      </c>
      <c r="NE31" s="381">
        <v>97.432001215620616</v>
      </c>
      <c r="NF31" s="381">
        <v>97.488584474885869</v>
      </c>
      <c r="NG31" s="381">
        <v>97.359693877550995</v>
      </c>
      <c r="NH31" s="381">
        <v>97.544561658784929</v>
      </c>
    </row>
    <row r="32" spans="1:372" s="277" customFormat="1" x14ac:dyDescent="0.25">
      <c r="A32" s="277">
        <v>28</v>
      </c>
      <c r="B32" s="277" t="s">
        <v>28</v>
      </c>
      <c r="C32" s="278">
        <v>483</v>
      </c>
      <c r="D32" s="278">
        <v>682</v>
      </c>
      <c r="E32" s="278">
        <v>661</v>
      </c>
      <c r="F32" s="278">
        <v>581</v>
      </c>
      <c r="G32" s="278">
        <v>554</v>
      </c>
      <c r="H32" s="278">
        <v>98</v>
      </c>
      <c r="I32" s="278">
        <v>223</v>
      </c>
      <c r="J32" s="278">
        <v>162</v>
      </c>
      <c r="K32" s="278">
        <v>200</v>
      </c>
      <c r="L32" s="278">
        <v>290</v>
      </c>
      <c r="M32" s="279">
        <v>192</v>
      </c>
      <c r="N32" s="279">
        <v>202</v>
      </c>
      <c r="O32" s="279">
        <v>235</v>
      </c>
      <c r="P32" s="279">
        <v>224</v>
      </c>
      <c r="Q32" s="279">
        <v>175</v>
      </c>
      <c r="R32" s="279">
        <v>225</v>
      </c>
      <c r="S32" s="279">
        <v>181</v>
      </c>
      <c r="T32" s="279">
        <v>146</v>
      </c>
      <c r="U32" s="279">
        <v>218</v>
      </c>
      <c r="V32" s="279">
        <v>190</v>
      </c>
      <c r="W32" s="279">
        <v>87.368421052631589</v>
      </c>
      <c r="X32" s="279">
        <v>77.927927927927911</v>
      </c>
      <c r="Y32" s="279">
        <v>62.73291925465837</v>
      </c>
      <c r="Z32" s="279">
        <v>88.324873096446694</v>
      </c>
      <c r="AA32" s="279">
        <v>87.152777777777786</v>
      </c>
      <c r="AB32" s="279">
        <v>76.719576719576693</v>
      </c>
      <c r="AC32" s="279">
        <v>88.000000000000014</v>
      </c>
      <c r="AD32" s="279">
        <v>77.7777777777778</v>
      </c>
      <c r="AE32" s="279">
        <v>81.165919282511226</v>
      </c>
      <c r="AF32" s="279" t="s">
        <v>286</v>
      </c>
      <c r="AG32" s="279">
        <v>87.330316742081436</v>
      </c>
      <c r="AH32" s="279">
        <v>84.357541899441344</v>
      </c>
      <c r="AI32" s="279" t="s">
        <v>286</v>
      </c>
      <c r="AJ32" s="279">
        <v>95.39170506912437</v>
      </c>
      <c r="AK32" s="279">
        <v>84.656084656084687</v>
      </c>
      <c r="AL32" s="279">
        <v>8.3333333333333339</v>
      </c>
      <c r="AM32" s="279">
        <v>30.630630630630613</v>
      </c>
      <c r="AN32" s="279">
        <v>45.679012345679048</v>
      </c>
      <c r="AO32" s="279">
        <v>11.000000000000002</v>
      </c>
      <c r="AP32" s="279">
        <v>16.262975778546711</v>
      </c>
      <c r="AQ32" s="279">
        <v>31.250000000000018</v>
      </c>
      <c r="AR32" s="279">
        <v>17.999999999999993</v>
      </c>
      <c r="AS32" s="279">
        <v>17.167381974248926</v>
      </c>
      <c r="AT32" s="279">
        <v>30.493273542600903</v>
      </c>
      <c r="AU32" s="279">
        <v>14.942528735632182</v>
      </c>
      <c r="AV32" s="279">
        <v>16.666666666666686</v>
      </c>
      <c r="AW32" s="279">
        <v>32.402234636871512</v>
      </c>
      <c r="AX32" s="280">
        <v>12.587412587412588</v>
      </c>
      <c r="AY32" s="280">
        <v>11.009174311926605</v>
      </c>
      <c r="AZ32" s="280">
        <v>27.894736842105264</v>
      </c>
      <c r="BA32" s="280" t="s">
        <v>286</v>
      </c>
      <c r="BB32" s="279" t="s">
        <v>286</v>
      </c>
      <c r="BC32" s="280" t="s">
        <v>286</v>
      </c>
      <c r="BD32" s="280" t="s">
        <v>286</v>
      </c>
      <c r="BE32" s="280" t="s">
        <v>286</v>
      </c>
      <c r="BF32" s="280" t="s">
        <v>286</v>
      </c>
      <c r="BG32" s="279" t="s">
        <v>286</v>
      </c>
      <c r="BH32" s="281" t="s">
        <v>286</v>
      </c>
      <c r="BI32" s="281" t="s">
        <v>286</v>
      </c>
      <c r="BJ32" s="281">
        <v>33.536585365853682</v>
      </c>
      <c r="BK32" s="281">
        <v>40.807174887892387</v>
      </c>
      <c r="BL32" s="279">
        <v>23.999999999999993</v>
      </c>
      <c r="BM32" s="281">
        <v>34.285714285714285</v>
      </c>
      <c r="BN32" s="277">
        <v>34.123222748815138</v>
      </c>
      <c r="BO32" s="277">
        <v>20.744680851063823</v>
      </c>
      <c r="BP32" s="277">
        <v>9.6774193548387082</v>
      </c>
      <c r="BQ32" s="279">
        <v>10.502283105022832</v>
      </c>
      <c r="BR32" s="281">
        <v>51.250000000000007</v>
      </c>
      <c r="BS32" s="281">
        <v>5.2631578947368443</v>
      </c>
      <c r="BT32" s="281">
        <v>9.7902097902097953</v>
      </c>
      <c r="BU32" s="279">
        <v>49.189189189189193</v>
      </c>
      <c r="BV32" s="281">
        <v>5.263157894736846</v>
      </c>
      <c r="BW32" s="281">
        <v>8.8888888888888911</v>
      </c>
      <c r="BX32" s="281">
        <v>54.418604651162795</v>
      </c>
      <c r="BY32" s="279">
        <v>4.3209876543209882</v>
      </c>
      <c r="BZ32" s="281">
        <v>7.5555555555555545</v>
      </c>
      <c r="CA32" s="281">
        <v>43.749999999999986</v>
      </c>
      <c r="CB32" s="281">
        <v>2.8169014084507045</v>
      </c>
      <c r="CC32" s="279">
        <v>7.1428571428571432</v>
      </c>
      <c r="CD32" s="281">
        <v>46.486486486486513</v>
      </c>
      <c r="CE32" s="281">
        <v>19.791666666666657</v>
      </c>
      <c r="CF32" s="281">
        <v>13.90134529147983</v>
      </c>
      <c r="CG32" s="279">
        <v>8.6956521739130483</v>
      </c>
      <c r="CH32" s="281">
        <v>21.82741116751269</v>
      </c>
      <c r="CI32" s="281">
        <v>24.221453287197221</v>
      </c>
      <c r="CJ32" s="281">
        <v>24.867724867724871</v>
      </c>
      <c r="CK32" s="281">
        <v>28.282828282828277</v>
      </c>
      <c r="CL32" s="281">
        <v>25.862068965517253</v>
      </c>
      <c r="CM32" s="281">
        <v>17.040358744394631</v>
      </c>
      <c r="CN32" s="281">
        <v>25.443786982248529</v>
      </c>
      <c r="CO32" s="281">
        <v>19.730941704035875</v>
      </c>
      <c r="CP32" s="279">
        <v>23.16384180790962</v>
      </c>
      <c r="CQ32" s="281">
        <v>24.475524475524477</v>
      </c>
      <c r="CR32" s="281">
        <v>31.944444444444418</v>
      </c>
      <c r="CS32" s="277">
        <v>15.343915343915343</v>
      </c>
      <c r="CT32" s="277">
        <v>20</v>
      </c>
      <c r="CU32" s="279">
        <v>7.1748878923766846</v>
      </c>
      <c r="CV32" s="281">
        <v>6.9182389937106921</v>
      </c>
      <c r="CW32" s="281">
        <v>11.794871794871794</v>
      </c>
      <c r="CX32" s="277">
        <v>11.538461538461545</v>
      </c>
      <c r="CY32" s="277">
        <v>8.6021505376344134</v>
      </c>
      <c r="CZ32" s="279">
        <v>17.171717171717166</v>
      </c>
      <c r="DA32" s="281">
        <v>11.790393013100434</v>
      </c>
      <c r="DB32" s="281">
        <v>6.787330316742084</v>
      </c>
      <c r="DC32" s="277">
        <v>10.11904761904762</v>
      </c>
      <c r="DD32" s="277">
        <v>8.1081081081081123</v>
      </c>
      <c r="DE32" s="279">
        <v>9.1954022988505741</v>
      </c>
      <c r="DF32" s="281">
        <v>13.013698630136993</v>
      </c>
      <c r="DG32" s="281">
        <v>7.8703703703703676</v>
      </c>
      <c r="DH32" s="277">
        <v>7.4468085106382986</v>
      </c>
      <c r="DI32" s="277">
        <v>49.473684210526322</v>
      </c>
      <c r="DJ32" s="279">
        <v>41.704035874439455</v>
      </c>
      <c r="DK32" s="281">
        <v>41.249999999999979</v>
      </c>
      <c r="DL32" s="281">
        <v>39.285714285714306</v>
      </c>
      <c r="DM32" s="281">
        <v>42.361111111111121</v>
      </c>
      <c r="DN32" s="281">
        <v>40.106951871657728</v>
      </c>
      <c r="DO32" s="279">
        <v>35.858585858585876</v>
      </c>
      <c r="DP32" s="281">
        <v>39.30131004366811</v>
      </c>
      <c r="DQ32" s="281">
        <v>38.181818181818173</v>
      </c>
      <c r="DR32" s="281">
        <v>32.121212121212125</v>
      </c>
      <c r="DS32" s="281">
        <v>46.818181818181799</v>
      </c>
      <c r="DT32" s="279">
        <v>47.428571428571431</v>
      </c>
      <c r="DU32" s="282">
        <v>37.241379310344847</v>
      </c>
      <c r="DV32" s="282">
        <v>46.26168224299068</v>
      </c>
      <c r="DW32" s="277">
        <v>39.682539682539705</v>
      </c>
      <c r="DX32" s="282" t="s">
        <v>286</v>
      </c>
      <c r="DY32" s="279" t="s">
        <v>286</v>
      </c>
      <c r="DZ32" s="279" t="s">
        <v>286</v>
      </c>
      <c r="EA32" s="279" t="s">
        <v>286</v>
      </c>
      <c r="EB32" s="279" t="s">
        <v>286</v>
      </c>
      <c r="EC32" s="279" t="s">
        <v>286</v>
      </c>
      <c r="ED32" s="279" t="s">
        <v>286</v>
      </c>
      <c r="EE32" s="279" t="s">
        <v>286</v>
      </c>
      <c r="EF32" s="279" t="s">
        <v>286</v>
      </c>
      <c r="EG32" s="279">
        <v>5.7142857142857162</v>
      </c>
      <c r="EH32" s="279">
        <v>2.6666666666666674</v>
      </c>
      <c r="EI32" s="279">
        <v>0.55555555555555558</v>
      </c>
      <c r="EJ32" s="279">
        <v>2.7972027972027971</v>
      </c>
      <c r="EK32" s="279">
        <v>3.669724770642202</v>
      </c>
      <c r="EL32" s="281">
        <v>1.0526315789473686</v>
      </c>
      <c r="EM32" s="281">
        <v>70.526315789473642</v>
      </c>
      <c r="EN32" s="281">
        <v>27.927927927927932</v>
      </c>
      <c r="EO32" s="281">
        <v>28.571428571428566</v>
      </c>
      <c r="EP32" s="279">
        <v>60.714285714285694</v>
      </c>
      <c r="EQ32" s="281">
        <v>31.034482758620705</v>
      </c>
      <c r="ER32" s="281">
        <v>42.931937172774873</v>
      </c>
      <c r="ES32" s="281">
        <v>56.770833333333343</v>
      </c>
      <c r="ET32" s="281">
        <v>33.620689655172434</v>
      </c>
      <c r="EU32" s="279">
        <v>43.049327354260079</v>
      </c>
      <c r="EV32" s="281">
        <v>53.124999999999993</v>
      </c>
      <c r="EW32" s="281">
        <v>29.279279279279287</v>
      </c>
      <c r="EX32" s="281">
        <v>44.692737430167583</v>
      </c>
      <c r="EY32" s="281">
        <v>62.043795620437947</v>
      </c>
      <c r="EZ32" s="279">
        <v>36.320754716981163</v>
      </c>
      <c r="FA32" s="281">
        <v>42.553191489361723</v>
      </c>
      <c r="FB32" s="281">
        <v>90.816326530612272</v>
      </c>
      <c r="FC32" s="281">
        <v>42.152466367712982</v>
      </c>
      <c r="FD32" s="281">
        <v>33.333333333333329</v>
      </c>
      <c r="FE32" s="279">
        <v>79.899497487437202</v>
      </c>
      <c r="FF32" s="281">
        <v>61.724137931034484</v>
      </c>
      <c r="FG32" s="281">
        <v>55.263157894736857</v>
      </c>
      <c r="FH32" s="281">
        <v>75.000000000000014</v>
      </c>
      <c r="FI32" s="281">
        <v>68.803418803418722</v>
      </c>
      <c r="FJ32" s="279">
        <v>77.232142857142833</v>
      </c>
      <c r="FK32" s="281">
        <v>89.473684210526287</v>
      </c>
      <c r="FL32" s="281">
        <v>67.5555555555556</v>
      </c>
      <c r="FM32" s="281">
        <v>71.666666666666671</v>
      </c>
      <c r="FN32" s="281">
        <v>81.81818181818187</v>
      </c>
      <c r="FO32" s="279">
        <v>71.296296296296276</v>
      </c>
      <c r="FP32" s="281">
        <v>65.425531914893639</v>
      </c>
      <c r="FQ32" s="281">
        <v>96.907216494845372</v>
      </c>
      <c r="FR32" s="281">
        <v>96.860986547085176</v>
      </c>
      <c r="FS32" s="281">
        <v>98.749999999999986</v>
      </c>
      <c r="FT32" s="279">
        <v>93.434343434343447</v>
      </c>
      <c r="FU32" s="281">
        <v>94.48275862068968</v>
      </c>
      <c r="FV32" s="281">
        <v>95.81151832460732</v>
      </c>
      <c r="FW32" s="281">
        <v>94.47236180904531</v>
      </c>
      <c r="FX32" s="281">
        <v>93.617021276595835</v>
      </c>
      <c r="FY32" s="279">
        <v>97.321428571428584</v>
      </c>
      <c r="FZ32" s="281">
        <v>92.000000000000028</v>
      </c>
      <c r="GA32" s="281">
        <v>91.555555555555614</v>
      </c>
      <c r="GB32" s="281">
        <v>98.314606741573044</v>
      </c>
      <c r="GC32" s="281">
        <v>93.835616438356212</v>
      </c>
      <c r="GD32" s="279">
        <v>97.706422018348547</v>
      </c>
      <c r="GE32" s="281">
        <v>98.421052631578959</v>
      </c>
      <c r="GF32" s="281">
        <v>98.958333333333343</v>
      </c>
      <c r="GG32" s="281">
        <v>90</v>
      </c>
      <c r="GH32" s="281">
        <v>93.750000000000014</v>
      </c>
      <c r="GI32" s="279">
        <v>91.878172588832498</v>
      </c>
      <c r="GJ32" s="281">
        <v>92.413793103448356</v>
      </c>
      <c r="GK32" s="281">
        <v>95.767195767195716</v>
      </c>
      <c r="GL32" s="281">
        <v>91.959798994974889</v>
      </c>
      <c r="GM32" s="283">
        <v>91.880341880341888</v>
      </c>
      <c r="GN32" s="279">
        <v>96.875</v>
      </c>
      <c r="GO32" s="281">
        <v>93.063583815028935</v>
      </c>
      <c r="GP32" s="281">
        <v>89.237668161434968</v>
      </c>
      <c r="GQ32" s="281">
        <v>97.206703910614536</v>
      </c>
      <c r="GR32" s="281">
        <v>89.726027397260282</v>
      </c>
      <c r="GS32" s="279">
        <v>95.39170506912447</v>
      </c>
      <c r="GT32" s="281">
        <v>94.73684210526315</v>
      </c>
      <c r="GU32" s="281" t="s">
        <v>286</v>
      </c>
      <c r="GV32" s="281" t="s">
        <v>286</v>
      </c>
      <c r="GW32" s="281" t="s">
        <v>286</v>
      </c>
      <c r="GX32" s="279" t="s">
        <v>286</v>
      </c>
      <c r="GY32" s="279" t="s">
        <v>286</v>
      </c>
      <c r="GZ32" s="279" t="s">
        <v>286</v>
      </c>
      <c r="HA32" s="279" t="s">
        <v>286</v>
      </c>
      <c r="HB32" s="279" t="s">
        <v>286</v>
      </c>
      <c r="HC32" s="279" t="s">
        <v>286</v>
      </c>
      <c r="HD32" s="279">
        <v>89.940828402366904</v>
      </c>
      <c r="HE32" s="279">
        <v>95.890410958904113</v>
      </c>
      <c r="HF32" s="279">
        <v>95.505617977528061</v>
      </c>
      <c r="HG32" s="279">
        <v>92.253521126760546</v>
      </c>
      <c r="HH32" s="279">
        <v>94.954128440367015</v>
      </c>
      <c r="HI32" s="279">
        <v>97.894736842105317</v>
      </c>
      <c r="HJ32" s="279">
        <v>90.721649484536101</v>
      </c>
      <c r="HK32" s="279">
        <v>75.675675675675649</v>
      </c>
      <c r="HL32" s="281">
        <v>83.750000000000014</v>
      </c>
      <c r="HM32" s="281">
        <v>81.632653061224516</v>
      </c>
      <c r="HN32" s="281">
        <v>74.137931034482762</v>
      </c>
      <c r="HO32" s="281">
        <v>85.026737967914428</v>
      </c>
      <c r="HP32" s="279">
        <v>82.500000000000085</v>
      </c>
      <c r="HQ32" s="281">
        <v>86.147186147186147</v>
      </c>
      <c r="HR32" s="281">
        <v>94.618834080717463</v>
      </c>
      <c r="HS32" s="281">
        <v>85.119047619047635</v>
      </c>
      <c r="HT32" s="278">
        <v>83.257918552036202</v>
      </c>
      <c r="HU32" s="279">
        <v>96.067415730337061</v>
      </c>
      <c r="HV32" s="277">
        <v>76.223776223776184</v>
      </c>
      <c r="HW32" s="277">
        <v>86.57407407407409</v>
      </c>
      <c r="HX32" s="277">
        <v>93.650793650793673</v>
      </c>
      <c r="HY32" s="277">
        <v>2.0618556701030926</v>
      </c>
      <c r="HZ32" s="277">
        <v>4.9549549549549559</v>
      </c>
      <c r="IA32" s="277">
        <v>2.4844720496894408</v>
      </c>
      <c r="IB32" s="277">
        <v>5.5276381909547752</v>
      </c>
      <c r="IC32" s="277">
        <v>5.8823529411764719</v>
      </c>
      <c r="ID32" s="277">
        <v>2.1276595744680851</v>
      </c>
      <c r="IE32" s="277">
        <v>4.5000000000000009</v>
      </c>
      <c r="IF32" s="277">
        <v>5.982905982905983</v>
      </c>
      <c r="IG32" s="277">
        <v>4.0358744394618853</v>
      </c>
      <c r="IH32" s="277">
        <v>2.8735632183908049</v>
      </c>
      <c r="II32" s="277">
        <v>3.5555555555555567</v>
      </c>
      <c r="IJ32" s="277">
        <v>4.4444444444444464</v>
      </c>
      <c r="IK32" s="277">
        <v>2.0547945205479454</v>
      </c>
      <c r="IL32" s="277">
        <v>2.2935779816513762</v>
      </c>
      <c r="IM32" s="277">
        <v>2.1052631578947367</v>
      </c>
      <c r="IN32" s="277" t="str">
        <f t="shared" si="31"/>
        <v>--</v>
      </c>
      <c r="IO32" s="277" t="str">
        <f t="shared" si="31"/>
        <v>--</v>
      </c>
      <c r="IP32" s="277" t="str">
        <f t="shared" si="31"/>
        <v>--</v>
      </c>
      <c r="IQ32" s="277" t="str">
        <f t="shared" si="31"/>
        <v>--</v>
      </c>
      <c r="IR32" s="277" t="str">
        <f t="shared" si="31"/>
        <v>--</v>
      </c>
      <c r="IS32" s="277" t="str">
        <f t="shared" si="31"/>
        <v>--</v>
      </c>
      <c r="IT32" s="277" t="str">
        <f t="shared" si="31"/>
        <v>--</v>
      </c>
      <c r="IU32" s="277" t="str">
        <f t="shared" si="31"/>
        <v>--</v>
      </c>
      <c r="IV32" s="277" t="str">
        <f t="shared" si="31"/>
        <v>--</v>
      </c>
      <c r="IW32" s="241">
        <v>741</v>
      </c>
      <c r="IX32" s="242">
        <v>672</v>
      </c>
      <c r="IY32" s="243">
        <v>173</v>
      </c>
      <c r="IZ32" s="243">
        <v>188</v>
      </c>
      <c r="JA32" s="243">
        <v>220</v>
      </c>
      <c r="JB32" s="243">
        <v>165</v>
      </c>
      <c r="JC32" s="243">
        <v>193</v>
      </c>
      <c r="JD32" s="243">
        <v>144</v>
      </c>
      <c r="JE32" s="243">
        <v>3.4883720930232598</v>
      </c>
      <c r="JF32" s="243">
        <v>3.1914893617021298</v>
      </c>
      <c r="JG32" s="243">
        <v>4.0909090909090899</v>
      </c>
      <c r="JH32" s="243">
        <v>8.5365853658536608</v>
      </c>
      <c r="JI32" s="243">
        <v>8.8082901554404192</v>
      </c>
      <c r="JJ32" s="243">
        <v>9.0277777777777803</v>
      </c>
      <c r="JK32" s="243">
        <v>3.4682080924855501</v>
      </c>
      <c r="JL32" s="243">
        <v>4.2553191489361701</v>
      </c>
      <c r="JM32" s="243">
        <v>4.5662100456620998</v>
      </c>
      <c r="JN32" s="243">
        <v>7.8787878787878798</v>
      </c>
      <c r="JO32" s="243">
        <v>2.59067357512953</v>
      </c>
      <c r="JP32" s="243">
        <v>1.3888888888888899</v>
      </c>
      <c r="JQ32" s="243">
        <v>93.567251461988306</v>
      </c>
      <c r="JR32" s="243">
        <v>97.326203208556095</v>
      </c>
      <c r="JS32" s="243">
        <v>97.727272727272705</v>
      </c>
      <c r="JT32" s="243">
        <v>98.181818181818201</v>
      </c>
      <c r="JU32" s="243">
        <v>98.4375</v>
      </c>
      <c r="JV32" s="243">
        <v>97.9166666666667</v>
      </c>
      <c r="JW32" s="243">
        <v>87.134502923976598</v>
      </c>
      <c r="JX32" s="243">
        <v>94.086021505376394</v>
      </c>
      <c r="JY32" s="243">
        <v>94.090909090909093</v>
      </c>
      <c r="JZ32" s="243">
        <v>94.545454545454604</v>
      </c>
      <c r="KA32" s="243">
        <v>93.2291666666667</v>
      </c>
      <c r="KB32" s="243">
        <v>90.2777777777778</v>
      </c>
      <c r="KC32" s="243">
        <v>95.882352941176407</v>
      </c>
      <c r="KD32" s="243">
        <v>96.774193548387103</v>
      </c>
      <c r="KE32" s="243">
        <v>99.545454545454504</v>
      </c>
      <c r="KF32" s="243">
        <v>95.151515151515198</v>
      </c>
      <c r="KG32" s="243">
        <v>95.8333333333334</v>
      </c>
      <c r="KH32" s="243">
        <v>98.6111111111111</v>
      </c>
      <c r="KI32" s="220">
        <v>160</v>
      </c>
      <c r="KJ32" s="220">
        <v>170</v>
      </c>
      <c r="KK32" s="279" t="str">
        <f t="shared" si="38"/>
        <v>--</v>
      </c>
      <c r="KL32" s="279" t="str">
        <f t="shared" si="38"/>
        <v>--</v>
      </c>
      <c r="KM32" s="220">
        <v>13.75</v>
      </c>
      <c r="KN32" s="220">
        <v>10.0591715976331</v>
      </c>
      <c r="KO32" s="220">
        <v>91.139240506329102</v>
      </c>
      <c r="KP32" s="220">
        <v>92.941176470588204</v>
      </c>
      <c r="KQ32" s="220">
        <v>91.139240506329102</v>
      </c>
      <c r="KR32" s="220">
        <v>91.176470588235304</v>
      </c>
      <c r="KS32" s="220">
        <v>92.4050632911393</v>
      </c>
      <c r="KT32" s="220">
        <v>93.491124260355093</v>
      </c>
      <c r="KV32" s="379">
        <v>722</v>
      </c>
      <c r="KW32" s="380">
        <v>151</v>
      </c>
      <c r="KX32" s="381">
        <v>169</v>
      </c>
      <c r="KY32" s="381">
        <v>210</v>
      </c>
      <c r="KZ32" s="381">
        <v>192</v>
      </c>
      <c r="LA32" s="378" t="str">
        <f t="shared" si="2"/>
        <v>--</v>
      </c>
      <c r="LB32" s="381">
        <v>66.049382716049351</v>
      </c>
      <c r="LC32" s="381">
        <v>72.131147540983676</v>
      </c>
      <c r="LD32" s="381">
        <v>56.872037914691937</v>
      </c>
      <c r="LE32" s="378" t="str">
        <f t="shared" si="3"/>
        <v>--</v>
      </c>
      <c r="LF32" s="381">
        <v>64.242424242424221</v>
      </c>
      <c r="LG32" s="381">
        <v>58.333333333333329</v>
      </c>
      <c r="LH32" s="381">
        <v>61.538461538461554</v>
      </c>
      <c r="LI32" s="378" t="str">
        <f t="shared" si="4"/>
        <v>--</v>
      </c>
      <c r="LJ32" s="381">
        <v>54.216867469879517</v>
      </c>
      <c r="LK32" s="381">
        <v>61.538461538461533</v>
      </c>
      <c r="LL32" s="381">
        <v>51.0416666666667</v>
      </c>
      <c r="LM32" s="380">
        <v>86.451612903225865</v>
      </c>
      <c r="LN32" s="381">
        <v>60.000000000000007</v>
      </c>
      <c r="LO32" s="381">
        <v>56.989247311827967</v>
      </c>
      <c r="LP32" s="381">
        <v>63.013698630136993</v>
      </c>
      <c r="LQ32" s="381">
        <v>82.317073170731732</v>
      </c>
      <c r="LR32" s="381">
        <v>59.756097560975576</v>
      </c>
      <c r="LS32" s="381">
        <v>64.550264550264558</v>
      </c>
      <c r="LT32" s="381">
        <v>44.755244755244718</v>
      </c>
      <c r="LU32" s="381">
        <v>79.166666666666615</v>
      </c>
      <c r="LV32" s="381">
        <v>58.787878787878746</v>
      </c>
      <c r="LW32" s="381">
        <v>64.878048780487802</v>
      </c>
      <c r="LX32" s="381">
        <v>69.109947643979012</v>
      </c>
      <c r="LY32" s="380">
        <v>89.171974522292999</v>
      </c>
      <c r="LZ32" s="381">
        <v>70.588235294117609</v>
      </c>
      <c r="MA32" s="381">
        <v>77.956989247311739</v>
      </c>
      <c r="MB32" s="381">
        <v>75.576036866359431</v>
      </c>
      <c r="MC32" s="381">
        <v>85.207100591715985</v>
      </c>
      <c r="MD32" s="381">
        <v>73.170731707317103</v>
      </c>
      <c r="ME32" s="381">
        <v>76.041666666666686</v>
      </c>
      <c r="MF32" s="381">
        <v>61.111111111111114</v>
      </c>
      <c r="MG32" s="381">
        <v>88.356164383561662</v>
      </c>
      <c r="MH32" s="381">
        <v>72.023809523809518</v>
      </c>
      <c r="MI32" s="381">
        <v>85.096153846153854</v>
      </c>
      <c r="MJ32" s="381">
        <v>80.526315789473657</v>
      </c>
      <c r="MK32" s="380">
        <v>93.835616438356183</v>
      </c>
      <c r="ML32" s="381">
        <v>96.000000000000057</v>
      </c>
      <c r="MM32" s="381">
        <v>97.752808988764045</v>
      </c>
      <c r="MN32" s="381">
        <v>97.604790419161645</v>
      </c>
      <c r="MO32" s="380">
        <v>91.724137931034548</v>
      </c>
      <c r="MP32" s="381">
        <v>89.26174496644299</v>
      </c>
      <c r="MQ32" s="381">
        <v>94.382022471910105</v>
      </c>
      <c r="MR32" s="381">
        <v>92.215568862275433</v>
      </c>
      <c r="MS32" s="380">
        <v>90.540540540540505</v>
      </c>
      <c r="MT32" s="381">
        <v>97.041420118343211</v>
      </c>
      <c r="MU32" s="381">
        <v>97.596153846153825</v>
      </c>
      <c r="MV32" s="381">
        <v>98.952879581151905</v>
      </c>
      <c r="MW32" s="380">
        <v>96.835443037974699</v>
      </c>
      <c r="MX32" s="381">
        <v>93.567251461988306</v>
      </c>
      <c r="MY32" s="381">
        <v>95.698924731182771</v>
      </c>
      <c r="MZ32" s="381">
        <v>98.181818181818215</v>
      </c>
      <c r="NA32" s="381">
        <v>97.64705882352942</v>
      </c>
      <c r="NB32" s="381">
        <v>97.575757575757521</v>
      </c>
      <c r="NC32" s="381">
        <v>98.429319371727743</v>
      </c>
      <c r="ND32" s="381">
        <v>97.2222222222222</v>
      </c>
      <c r="NE32" s="381">
        <v>97.27891156462583</v>
      </c>
      <c r="NF32" s="381">
        <v>95.238095238095241</v>
      </c>
      <c r="NG32" s="381">
        <v>96.634615384615373</v>
      </c>
      <c r="NH32" s="381">
        <v>97.382198952879534</v>
      </c>
    </row>
    <row r="33" spans="1:372" s="277" customFormat="1" x14ac:dyDescent="0.25">
      <c r="A33" s="277">
        <v>29</v>
      </c>
      <c r="B33" s="277" t="s">
        <v>29</v>
      </c>
      <c r="C33" s="278">
        <v>465</v>
      </c>
      <c r="D33" s="278">
        <v>430</v>
      </c>
      <c r="E33" s="278">
        <v>500</v>
      </c>
      <c r="F33" s="278">
        <v>475</v>
      </c>
      <c r="G33" s="278">
        <v>400</v>
      </c>
      <c r="H33" s="278">
        <v>154</v>
      </c>
      <c r="I33" s="278">
        <v>185</v>
      </c>
      <c r="J33" s="278">
        <v>126</v>
      </c>
      <c r="K33" s="278">
        <v>179</v>
      </c>
      <c r="L33" s="278">
        <v>146</v>
      </c>
      <c r="M33" s="279">
        <v>105</v>
      </c>
      <c r="N33" s="279">
        <v>162</v>
      </c>
      <c r="O33" s="279">
        <v>204</v>
      </c>
      <c r="P33" s="279">
        <v>134</v>
      </c>
      <c r="Q33" s="279">
        <v>177</v>
      </c>
      <c r="R33" s="279">
        <v>161</v>
      </c>
      <c r="S33" s="279">
        <v>137</v>
      </c>
      <c r="T33" s="279">
        <v>133</v>
      </c>
      <c r="U33" s="279">
        <v>159</v>
      </c>
      <c r="V33" s="279">
        <v>108</v>
      </c>
      <c r="W33" s="279">
        <v>76.470588235294116</v>
      </c>
      <c r="X33" s="279">
        <v>69.729729729729783</v>
      </c>
      <c r="Y33" s="279">
        <v>62.4</v>
      </c>
      <c r="Z33" s="279">
        <v>89.772727272727252</v>
      </c>
      <c r="AA33" s="279">
        <v>80.821917808219197</v>
      </c>
      <c r="AB33" s="279">
        <v>76.699029126213603</v>
      </c>
      <c r="AC33" s="279">
        <v>83.333333333333357</v>
      </c>
      <c r="AD33" s="279">
        <v>76.732673267326746</v>
      </c>
      <c r="AE33" s="279">
        <v>69.696969696969717</v>
      </c>
      <c r="AF33" s="279" t="s">
        <v>286</v>
      </c>
      <c r="AG33" s="279">
        <v>82.91139240506331</v>
      </c>
      <c r="AH33" s="279">
        <v>76.296296296296291</v>
      </c>
      <c r="AI33" s="279" t="s">
        <v>286</v>
      </c>
      <c r="AJ33" s="279">
        <v>82.389937106918268</v>
      </c>
      <c r="AK33" s="279">
        <v>84.761904761904717</v>
      </c>
      <c r="AL33" s="279">
        <v>14.935064935064934</v>
      </c>
      <c r="AM33" s="279">
        <v>23.369565217391308</v>
      </c>
      <c r="AN33" s="279">
        <v>35.714285714285737</v>
      </c>
      <c r="AO33" s="279">
        <v>19.774011299435031</v>
      </c>
      <c r="AP33" s="279">
        <v>17.808219178082208</v>
      </c>
      <c r="AQ33" s="279">
        <v>51.428571428571459</v>
      </c>
      <c r="AR33" s="279">
        <v>21.739130434782616</v>
      </c>
      <c r="AS33" s="279">
        <v>28.078817733990135</v>
      </c>
      <c r="AT33" s="279">
        <v>35.338345864661683</v>
      </c>
      <c r="AU33" s="279">
        <v>26.589595375722546</v>
      </c>
      <c r="AV33" s="279">
        <v>20</v>
      </c>
      <c r="AW33" s="279">
        <v>32.846715328467155</v>
      </c>
      <c r="AX33" s="280">
        <v>20.300751879699249</v>
      </c>
      <c r="AY33" s="280">
        <v>27.848101265822791</v>
      </c>
      <c r="AZ33" s="280">
        <v>45.370370370370352</v>
      </c>
      <c r="BA33" s="280" t="s">
        <v>286</v>
      </c>
      <c r="BB33" s="279" t="s">
        <v>286</v>
      </c>
      <c r="BC33" s="280" t="s">
        <v>286</v>
      </c>
      <c r="BD33" s="280" t="s">
        <v>286</v>
      </c>
      <c r="BE33" s="280" t="s">
        <v>286</v>
      </c>
      <c r="BF33" s="280" t="s">
        <v>286</v>
      </c>
      <c r="BG33" s="279" t="s">
        <v>286</v>
      </c>
      <c r="BH33" s="281" t="s">
        <v>286</v>
      </c>
      <c r="BI33" s="281" t="s">
        <v>286</v>
      </c>
      <c r="BJ33" s="281">
        <v>38.509316770186359</v>
      </c>
      <c r="BK33" s="281">
        <v>37.341772151898724</v>
      </c>
      <c r="BL33" s="279">
        <v>33.333333333333329</v>
      </c>
      <c r="BM33" s="281">
        <v>34.375</v>
      </c>
      <c r="BN33" s="277">
        <v>35.333333333333336</v>
      </c>
      <c r="BO33" s="277">
        <v>28.037383177570099</v>
      </c>
      <c r="BP33" s="277">
        <v>2.7586206896551726</v>
      </c>
      <c r="BQ33" s="279">
        <v>10.555555555555555</v>
      </c>
      <c r="BR33" s="281">
        <v>38.211382113821152</v>
      </c>
      <c r="BS33" s="281">
        <v>7.9754601226993902</v>
      </c>
      <c r="BT33" s="281">
        <v>10.489510489510492</v>
      </c>
      <c r="BU33" s="279">
        <v>39.805825242718441</v>
      </c>
      <c r="BV33" s="281">
        <v>6.918238993710693</v>
      </c>
      <c r="BW33" s="281">
        <v>10.714285714285714</v>
      </c>
      <c r="BX33" s="281">
        <v>32.812500000000007</v>
      </c>
      <c r="BY33" s="279">
        <v>4.7619047619047619</v>
      </c>
      <c r="BZ33" s="281">
        <v>10.759493670886084</v>
      </c>
      <c r="CA33" s="281">
        <v>41.176470588235304</v>
      </c>
      <c r="CB33" s="281">
        <v>6.9767441860465098</v>
      </c>
      <c r="CC33" s="279">
        <v>5.2287581699346415</v>
      </c>
      <c r="CD33" s="281">
        <v>34.951456310679617</v>
      </c>
      <c r="CE33" s="281">
        <v>6.5789473684210549</v>
      </c>
      <c r="CF33" s="281">
        <v>21.081081081081084</v>
      </c>
      <c r="CG33" s="279">
        <v>16.800000000000008</v>
      </c>
      <c r="CH33" s="281">
        <v>14.857142857142854</v>
      </c>
      <c r="CI33" s="281">
        <v>24.827586206896552</v>
      </c>
      <c r="CJ33" s="281">
        <v>25.000000000000011</v>
      </c>
      <c r="CK33" s="281">
        <v>11.949685534591206</v>
      </c>
      <c r="CL33" s="281">
        <v>13.930348258706479</v>
      </c>
      <c r="CM33" s="281">
        <v>16.030534351145043</v>
      </c>
      <c r="CN33" s="281">
        <v>7.5581395348837193</v>
      </c>
      <c r="CO33" s="281">
        <v>11.949685534591197</v>
      </c>
      <c r="CP33" s="279">
        <v>16.788321167883222</v>
      </c>
      <c r="CQ33" s="281">
        <v>11.627906976744191</v>
      </c>
      <c r="CR33" s="281">
        <v>13.92405063291139</v>
      </c>
      <c r="CS33" s="277">
        <v>20.754716981132077</v>
      </c>
      <c r="CT33" s="277">
        <v>8.7837837837837913</v>
      </c>
      <c r="CU33" s="279">
        <v>8.74316939890711</v>
      </c>
      <c r="CV33" s="281">
        <v>9.7560975609756113</v>
      </c>
      <c r="CW33" s="281">
        <v>15.697674418604645</v>
      </c>
      <c r="CX33" s="277">
        <v>14.482758620689655</v>
      </c>
      <c r="CY33" s="277">
        <v>8.8235294117647083</v>
      </c>
      <c r="CZ33" s="279">
        <v>14.743589743589746</v>
      </c>
      <c r="DA33" s="281">
        <v>8.1218274111675175</v>
      </c>
      <c r="DB33" s="281">
        <v>12.878787878787879</v>
      </c>
      <c r="DC33" s="277">
        <v>16.568047337278102</v>
      </c>
      <c r="DD33" s="277">
        <v>11.949685534591199</v>
      </c>
      <c r="DE33" s="279">
        <v>11.029411764705886</v>
      </c>
      <c r="DF33" s="281">
        <v>17.557251908396953</v>
      </c>
      <c r="DG33" s="281">
        <v>19.871794871794879</v>
      </c>
      <c r="DH33" s="277">
        <v>8.5714285714285747</v>
      </c>
      <c r="DI33" s="277">
        <v>45.333333333333329</v>
      </c>
      <c r="DJ33" s="279">
        <v>45.303867403314904</v>
      </c>
      <c r="DK33" s="281">
        <v>43.20000000000001</v>
      </c>
      <c r="DL33" s="281">
        <v>39.306358381502896</v>
      </c>
      <c r="DM33" s="281">
        <v>37.931034482758626</v>
      </c>
      <c r="DN33" s="281">
        <v>31.730769230769237</v>
      </c>
      <c r="DO33" s="279">
        <v>46.103896103896084</v>
      </c>
      <c r="DP33" s="281">
        <v>44.999999999999986</v>
      </c>
      <c r="DQ33" s="281">
        <v>44.274809160305367</v>
      </c>
      <c r="DR33" s="281">
        <v>41.176470588235283</v>
      </c>
      <c r="DS33" s="281">
        <v>50.955414012738849</v>
      </c>
      <c r="DT33" s="279">
        <v>49.253731343283583</v>
      </c>
      <c r="DU33" s="282">
        <v>29.457364341085267</v>
      </c>
      <c r="DV33" s="282">
        <v>43.670886075949404</v>
      </c>
      <c r="DW33" s="277">
        <v>49.514563106796125</v>
      </c>
      <c r="DX33" s="282" t="s">
        <v>286</v>
      </c>
      <c r="DY33" s="279" t="s">
        <v>286</v>
      </c>
      <c r="DZ33" s="279" t="s">
        <v>286</v>
      </c>
      <c r="EA33" s="279" t="s">
        <v>286</v>
      </c>
      <c r="EB33" s="279" t="s">
        <v>286</v>
      </c>
      <c r="EC33" s="279" t="s">
        <v>286</v>
      </c>
      <c r="ED33" s="279" t="s">
        <v>286</v>
      </c>
      <c r="EE33" s="279" t="s">
        <v>286</v>
      </c>
      <c r="EF33" s="279" t="s">
        <v>286</v>
      </c>
      <c r="EG33" s="279">
        <v>5.1136363636363651</v>
      </c>
      <c r="EH33" s="279">
        <v>9.937888198757765</v>
      </c>
      <c r="EI33" s="279">
        <v>2.1897810218978102</v>
      </c>
      <c r="EJ33" s="279">
        <v>6.0150375939849576</v>
      </c>
      <c r="EK33" s="279">
        <v>6.9182389937106947</v>
      </c>
      <c r="EL33" s="281">
        <v>2.7777777777777772</v>
      </c>
      <c r="EM33" s="281">
        <v>70.198675496688793</v>
      </c>
      <c r="EN33" s="281">
        <v>22.404371584699458</v>
      </c>
      <c r="EO33" s="281">
        <v>43.650793650793666</v>
      </c>
      <c r="EP33" s="279">
        <v>45.977011494252878</v>
      </c>
      <c r="EQ33" s="281">
        <v>31.724137931034495</v>
      </c>
      <c r="ER33" s="281">
        <v>44.761904761904759</v>
      </c>
      <c r="ES33" s="281">
        <v>59.235668789808926</v>
      </c>
      <c r="ET33" s="281">
        <v>28.282828282828287</v>
      </c>
      <c r="EU33" s="279">
        <v>40.769230769230788</v>
      </c>
      <c r="EV33" s="281">
        <v>53.086419753086382</v>
      </c>
      <c r="EW33" s="281">
        <v>29.374999999999989</v>
      </c>
      <c r="EX33" s="281">
        <v>40.441176470588239</v>
      </c>
      <c r="EY33" s="281">
        <v>54.761904761904766</v>
      </c>
      <c r="EZ33" s="279">
        <v>31.64556962025317</v>
      </c>
      <c r="FA33" s="281">
        <v>45.794392523364479</v>
      </c>
      <c r="FB33" s="281">
        <v>87.581699346405244</v>
      </c>
      <c r="FC33" s="281">
        <v>62.499999999999957</v>
      </c>
      <c r="FD33" s="281">
        <v>55.555555555555536</v>
      </c>
      <c r="FE33" s="279">
        <v>79.213483146067404</v>
      </c>
      <c r="FF33" s="281">
        <v>65.753424657534225</v>
      </c>
      <c r="FG33" s="281">
        <v>63.461538461538467</v>
      </c>
      <c r="FH33" s="281">
        <v>80.769230769230745</v>
      </c>
      <c r="FI33" s="281">
        <v>66.497461928934086</v>
      </c>
      <c r="FJ33" s="279">
        <v>66.923076923076948</v>
      </c>
      <c r="FK33" s="281">
        <v>76.506024096385588</v>
      </c>
      <c r="FL33" s="281">
        <v>70.700636942675175</v>
      </c>
      <c r="FM33" s="281">
        <v>61.313868613138681</v>
      </c>
      <c r="FN33" s="281">
        <v>81.538461538461533</v>
      </c>
      <c r="FO33" s="279">
        <v>71.069182389937112</v>
      </c>
      <c r="FP33" s="281">
        <v>71.698113207547138</v>
      </c>
      <c r="FQ33" s="281">
        <v>92.810457516339909</v>
      </c>
      <c r="FR33" s="281">
        <v>93.989071038251382</v>
      </c>
      <c r="FS33" s="281">
        <v>98.387096774193566</v>
      </c>
      <c r="FT33" s="279">
        <v>90.340909090909093</v>
      </c>
      <c r="FU33" s="281">
        <v>96.575342465753437</v>
      </c>
      <c r="FV33" s="281">
        <v>97.142857142857125</v>
      </c>
      <c r="FW33" s="281">
        <v>95</v>
      </c>
      <c r="FX33" s="281">
        <v>92.64705882352942</v>
      </c>
      <c r="FY33" s="279">
        <v>96.969696969696997</v>
      </c>
      <c r="FZ33" s="281">
        <v>92.397660818713462</v>
      </c>
      <c r="GA33" s="281">
        <v>95.000000000000028</v>
      </c>
      <c r="GB33" s="281">
        <v>94.890510948905103</v>
      </c>
      <c r="GC33" s="281">
        <v>95.45454545454551</v>
      </c>
      <c r="GD33" s="279">
        <v>96.83544303797467</v>
      </c>
      <c r="GE33" s="281">
        <v>95.370370370370381</v>
      </c>
      <c r="GF33" s="281">
        <v>92.000000000000043</v>
      </c>
      <c r="GG33" s="281">
        <v>86.813186813186746</v>
      </c>
      <c r="GH33" s="281">
        <v>96.800000000000026</v>
      </c>
      <c r="GI33" s="279">
        <v>90.285714285714334</v>
      </c>
      <c r="GJ33" s="281">
        <v>91.095890410958916</v>
      </c>
      <c r="GK33" s="281">
        <v>97.115384615384627</v>
      </c>
      <c r="GL33" s="281">
        <v>94.193548387096811</v>
      </c>
      <c r="GM33" s="283">
        <v>86.2068965517241</v>
      </c>
      <c r="GN33" s="279">
        <v>94.656488549618345</v>
      </c>
      <c r="GO33" s="281">
        <v>93.103448275862092</v>
      </c>
      <c r="GP33" s="281">
        <v>91.194968553459105</v>
      </c>
      <c r="GQ33" s="281">
        <v>89.705882352941188</v>
      </c>
      <c r="GR33" s="281">
        <v>94.696969696969745</v>
      </c>
      <c r="GS33" s="279">
        <v>93.670886075949355</v>
      </c>
      <c r="GT33" s="281">
        <v>96.296296296296305</v>
      </c>
      <c r="GU33" s="281" t="s">
        <v>286</v>
      </c>
      <c r="GV33" s="281" t="s">
        <v>286</v>
      </c>
      <c r="GW33" s="281" t="s">
        <v>286</v>
      </c>
      <c r="GX33" s="279" t="s">
        <v>286</v>
      </c>
      <c r="GY33" s="279" t="s">
        <v>286</v>
      </c>
      <c r="GZ33" s="279" t="s">
        <v>286</v>
      </c>
      <c r="HA33" s="279" t="s">
        <v>286</v>
      </c>
      <c r="HB33" s="279" t="s">
        <v>286</v>
      </c>
      <c r="HC33" s="279" t="s">
        <v>286</v>
      </c>
      <c r="HD33" s="279">
        <v>90.058479532163801</v>
      </c>
      <c r="HE33" s="279">
        <v>94.230769230769255</v>
      </c>
      <c r="HF33" s="279">
        <v>91.851851851851862</v>
      </c>
      <c r="HG33" s="279">
        <v>93.233082706766936</v>
      </c>
      <c r="HH33" s="279">
        <v>95.541401273885327</v>
      </c>
      <c r="HI33" s="279">
        <v>99.074074074074076</v>
      </c>
      <c r="HJ33" s="279">
        <v>65.789473684210549</v>
      </c>
      <c r="HK33" s="279">
        <v>80.66298342541441</v>
      </c>
      <c r="HL33" s="281">
        <v>90.322580645161295</v>
      </c>
      <c r="HM33" s="281">
        <v>69.999999999999972</v>
      </c>
      <c r="HN33" s="281">
        <v>77.241379310344854</v>
      </c>
      <c r="HO33" s="281">
        <v>89.523809523809533</v>
      </c>
      <c r="HP33" s="279">
        <v>74.025974025974065</v>
      </c>
      <c r="HQ33" s="281">
        <v>80.198019801980195</v>
      </c>
      <c r="HR33" s="281">
        <v>89.312977099236633</v>
      </c>
      <c r="HS33" s="281">
        <v>81.76470588235297</v>
      </c>
      <c r="HT33" s="278">
        <v>77.070063694267503</v>
      </c>
      <c r="HU33" s="279">
        <v>83.088235294117666</v>
      </c>
      <c r="HV33" s="277">
        <v>81.818181818181841</v>
      </c>
      <c r="HW33" s="277">
        <v>78.846153846153868</v>
      </c>
      <c r="HX33" s="277">
        <v>91.666666666666657</v>
      </c>
      <c r="HY33" s="277">
        <v>4.5751633986928129</v>
      </c>
      <c r="HZ33" s="277">
        <v>5.5248618784530414</v>
      </c>
      <c r="IA33" s="277">
        <v>2.3809523809523814</v>
      </c>
      <c r="IB33" s="277">
        <v>7.8651685393258441</v>
      </c>
      <c r="IC33" s="277">
        <v>1.3698630136986301</v>
      </c>
      <c r="ID33" s="277">
        <v>4.7619047619047619</v>
      </c>
      <c r="IE33" s="277">
        <v>5.5555555555555554</v>
      </c>
      <c r="IF33" s="277">
        <v>10.344827586206902</v>
      </c>
      <c r="IG33" s="277">
        <v>3.759398496240602</v>
      </c>
      <c r="IH33" s="277">
        <v>3.4682080924855496</v>
      </c>
      <c r="II33" s="277">
        <v>5.5900621118012426</v>
      </c>
      <c r="IJ33" s="277">
        <v>6.5693430656934328</v>
      </c>
      <c r="IK33" s="277">
        <v>6.0150375939849638</v>
      </c>
      <c r="IL33" s="277">
        <v>4.4303797468354427</v>
      </c>
      <c r="IM33" s="277">
        <v>2.7777777777777777</v>
      </c>
      <c r="IN33" s="277" t="str">
        <f t="shared" si="31"/>
        <v>--</v>
      </c>
      <c r="IO33" s="277" t="str">
        <f t="shared" si="31"/>
        <v>--</v>
      </c>
      <c r="IP33" s="277" t="str">
        <f t="shared" si="31"/>
        <v>--</v>
      </c>
      <c r="IQ33" s="277" t="str">
        <f t="shared" si="31"/>
        <v>--</v>
      </c>
      <c r="IR33" s="277" t="str">
        <f t="shared" si="31"/>
        <v>--</v>
      </c>
      <c r="IS33" s="277" t="str">
        <f t="shared" si="31"/>
        <v>--</v>
      </c>
      <c r="IT33" s="277" t="str">
        <f t="shared" si="31"/>
        <v>--</v>
      </c>
      <c r="IU33" s="277" t="str">
        <f t="shared" si="31"/>
        <v>--</v>
      </c>
      <c r="IV33" s="277" t="str">
        <f t="shared" si="31"/>
        <v>--</v>
      </c>
      <c r="IW33" s="241">
        <v>593</v>
      </c>
      <c r="IX33" s="242">
        <v>636</v>
      </c>
      <c r="IY33" s="243">
        <v>161</v>
      </c>
      <c r="IZ33" s="243">
        <v>140</v>
      </c>
      <c r="JA33" s="243">
        <v>142</v>
      </c>
      <c r="JB33" s="243">
        <v>151</v>
      </c>
      <c r="JC33" s="243">
        <v>167</v>
      </c>
      <c r="JD33" s="243">
        <v>146</v>
      </c>
      <c r="JE33" s="243">
        <v>7.5471698113207601</v>
      </c>
      <c r="JF33" s="243">
        <v>8.5714285714285694</v>
      </c>
      <c r="JG33" s="243">
        <v>15.492957746478901</v>
      </c>
      <c r="JH33" s="243">
        <v>16</v>
      </c>
      <c r="JI33" s="243">
        <v>14.371257485029901</v>
      </c>
      <c r="JJ33" s="243">
        <v>4.7945205479452104</v>
      </c>
      <c r="JK33" s="243">
        <v>8.125</v>
      </c>
      <c r="JL33" s="243">
        <v>9.28571428571429</v>
      </c>
      <c r="JM33" s="243">
        <v>5.6338028169014098</v>
      </c>
      <c r="JN33" s="243">
        <v>7.3333333333333401</v>
      </c>
      <c r="JO33" s="243">
        <v>9.6969696969697008</v>
      </c>
      <c r="JP33" s="243">
        <v>5.4794520547945202</v>
      </c>
      <c r="JQ33" s="243">
        <v>98.742138364779905</v>
      </c>
      <c r="JR33" s="243">
        <v>90.510948905109501</v>
      </c>
      <c r="JS33" s="243">
        <v>95.714285714285694</v>
      </c>
      <c r="JT33" s="243">
        <v>95.973154362416096</v>
      </c>
      <c r="JU33" s="243">
        <v>94.578313253012098</v>
      </c>
      <c r="JV33" s="243">
        <v>98.630136986301395</v>
      </c>
      <c r="JW33" s="243">
        <v>93.710691823899396</v>
      </c>
      <c r="JX33" s="243">
        <v>91.304347826086996</v>
      </c>
      <c r="JY33" s="243">
        <v>89.285714285714306</v>
      </c>
      <c r="JZ33" s="243">
        <v>92.6174496644296</v>
      </c>
      <c r="KA33" s="243">
        <v>87.349397590361505</v>
      </c>
      <c r="KB33" s="243">
        <v>95.890410958904198</v>
      </c>
      <c r="KC33" s="243">
        <v>98.742138364779905</v>
      </c>
      <c r="KD33" s="243">
        <v>94.160583941605907</v>
      </c>
      <c r="KE33" s="243">
        <v>96.428571428571402</v>
      </c>
      <c r="KF33" s="243">
        <v>95.973154362416096</v>
      </c>
      <c r="KG33" s="243">
        <v>95.783132530120398</v>
      </c>
      <c r="KH33" s="243">
        <v>99.315068493150704</v>
      </c>
      <c r="KI33" s="220">
        <v>150</v>
      </c>
      <c r="KJ33" s="220">
        <v>172</v>
      </c>
      <c r="KK33" s="279" t="str">
        <f t="shared" si="38"/>
        <v>--</v>
      </c>
      <c r="KL33" s="279" t="str">
        <f t="shared" si="38"/>
        <v>--</v>
      </c>
      <c r="KM33" s="220">
        <v>14.6666666666667</v>
      </c>
      <c r="KN33" s="220">
        <v>9.9415204678362592</v>
      </c>
      <c r="KO33" s="220">
        <v>94.594594594594597</v>
      </c>
      <c r="KP33" s="220">
        <v>95.857988165680496</v>
      </c>
      <c r="KQ33" s="220">
        <v>86.394557823129304</v>
      </c>
      <c r="KR33" s="220">
        <v>94.705882352941202</v>
      </c>
      <c r="KS33" s="220">
        <v>89.115646258503403</v>
      </c>
      <c r="KT33" s="220">
        <v>92.307692307692406</v>
      </c>
      <c r="KV33" s="379">
        <v>634</v>
      </c>
      <c r="KW33" s="380">
        <v>189</v>
      </c>
      <c r="KX33" s="381">
        <v>166</v>
      </c>
      <c r="KY33" s="381">
        <v>164</v>
      </c>
      <c r="KZ33" s="381">
        <v>115</v>
      </c>
      <c r="LA33" s="378" t="str">
        <f t="shared" si="2"/>
        <v>--</v>
      </c>
      <c r="LB33" s="381">
        <v>60.377358490566031</v>
      </c>
      <c r="LC33" s="381">
        <v>57.971014492753611</v>
      </c>
      <c r="LD33" s="381">
        <v>53.191489361702118</v>
      </c>
      <c r="LE33" s="378" t="str">
        <f t="shared" si="3"/>
        <v>--</v>
      </c>
      <c r="LF33" s="381">
        <v>52.980132450331133</v>
      </c>
      <c r="LG33" s="381">
        <v>59.036144578313248</v>
      </c>
      <c r="LH33" s="381">
        <v>58.62068965517242</v>
      </c>
      <c r="LI33" s="378" t="str">
        <f t="shared" si="4"/>
        <v>--</v>
      </c>
      <c r="LJ33" s="381">
        <v>53.65853658536588</v>
      </c>
      <c r="LK33" s="381">
        <v>54.878048780487809</v>
      </c>
      <c r="LL33" s="381">
        <v>57.894736842105267</v>
      </c>
      <c r="LM33" s="380">
        <v>76.923076923076948</v>
      </c>
      <c r="LN33" s="381">
        <v>75.949367088607573</v>
      </c>
      <c r="LO33" s="381">
        <v>58.273381294964054</v>
      </c>
      <c r="LP33" s="381">
        <v>65.467625899280591</v>
      </c>
      <c r="LQ33" s="381">
        <v>86.309523809523739</v>
      </c>
      <c r="LR33" s="381">
        <v>73.103448275862078</v>
      </c>
      <c r="LS33" s="381">
        <v>58.181818181818194</v>
      </c>
      <c r="LT33" s="381">
        <v>71.034482758620712</v>
      </c>
      <c r="LU33" s="381">
        <v>76.243093922651894</v>
      </c>
      <c r="LV33" s="381">
        <v>60.869565217391326</v>
      </c>
      <c r="LW33" s="381">
        <v>64.743589743589723</v>
      </c>
      <c r="LX33" s="381">
        <v>54.464285714285708</v>
      </c>
      <c r="LY33" s="380">
        <v>81.756756756756772</v>
      </c>
      <c r="LZ33" s="381">
        <v>83.439490445859903</v>
      </c>
      <c r="MA33" s="381">
        <v>72.661870503597115</v>
      </c>
      <c r="MB33" s="381">
        <v>74.285714285714292</v>
      </c>
      <c r="MC33" s="381">
        <v>92.899408284023721</v>
      </c>
      <c r="MD33" s="381">
        <v>80.272108843537382</v>
      </c>
      <c r="ME33" s="381">
        <v>68.263473053892213</v>
      </c>
      <c r="MF33" s="381">
        <v>76.71232876712331</v>
      </c>
      <c r="MG33" s="381">
        <v>83.695652173913089</v>
      </c>
      <c r="MH33" s="381">
        <v>62.195121951219519</v>
      </c>
      <c r="MI33" s="381">
        <v>70.253164556962005</v>
      </c>
      <c r="MJ33" s="381">
        <v>69.911504424778755</v>
      </c>
      <c r="MK33" s="380">
        <v>90.860215053763397</v>
      </c>
      <c r="ML33" s="381">
        <v>93.902439024390247</v>
      </c>
      <c r="MM33" s="381">
        <v>93.124999999999972</v>
      </c>
      <c r="MN33" s="381">
        <v>95.575221238938028</v>
      </c>
      <c r="MO33" s="380">
        <v>89.071038251366119</v>
      </c>
      <c r="MP33" s="381">
        <v>88.414634146341456</v>
      </c>
      <c r="MQ33" s="381">
        <v>89.17197452229297</v>
      </c>
      <c r="MR33" s="381">
        <v>92.920353982300895</v>
      </c>
      <c r="MS33" s="380">
        <v>90.163934426229545</v>
      </c>
      <c r="MT33" s="381">
        <v>95.061728395061749</v>
      </c>
      <c r="MU33" s="381">
        <v>93.081761006289341</v>
      </c>
      <c r="MV33" s="381">
        <v>96.46017699115049</v>
      </c>
      <c r="MW33" s="380">
        <v>94.594594594594568</v>
      </c>
      <c r="MX33" s="381">
        <v>97.484276729559724</v>
      </c>
      <c r="MY33" s="381">
        <v>96.323529411764724</v>
      </c>
      <c r="MZ33" s="381">
        <v>98.571428571428584</v>
      </c>
      <c r="NA33" s="381">
        <v>98.235294117647101</v>
      </c>
      <c r="NB33" s="381">
        <v>95.238095238095255</v>
      </c>
      <c r="NC33" s="381">
        <v>95.783132530120525</v>
      </c>
      <c r="ND33" s="381">
        <v>98.630136986301409</v>
      </c>
      <c r="NE33" s="381">
        <v>95.054945054945051</v>
      </c>
      <c r="NF33" s="381">
        <v>97.530864197530832</v>
      </c>
      <c r="NG33" s="381">
        <v>96.178343949044603</v>
      </c>
      <c r="NH33" s="381">
        <v>94.690265486725664</v>
      </c>
    </row>
    <row r="34" spans="1:372" s="277" customFormat="1" x14ac:dyDescent="0.25">
      <c r="A34" s="277">
        <v>30</v>
      </c>
      <c r="B34" s="277" t="s">
        <v>30</v>
      </c>
      <c r="C34" s="278">
        <v>1103</v>
      </c>
      <c r="D34" s="278">
        <v>961</v>
      </c>
      <c r="E34" s="278">
        <v>1057</v>
      </c>
      <c r="F34" s="278">
        <v>999</v>
      </c>
      <c r="G34" s="278">
        <v>851</v>
      </c>
      <c r="H34" s="278">
        <v>439</v>
      </c>
      <c r="I34" s="278">
        <v>404</v>
      </c>
      <c r="J34" s="278">
        <v>260</v>
      </c>
      <c r="K34" s="278">
        <v>376</v>
      </c>
      <c r="L34" s="278">
        <v>384</v>
      </c>
      <c r="M34" s="279">
        <v>201</v>
      </c>
      <c r="N34" s="279">
        <v>383</v>
      </c>
      <c r="O34" s="279">
        <v>395</v>
      </c>
      <c r="P34" s="279">
        <v>279</v>
      </c>
      <c r="Q34" s="279">
        <v>379</v>
      </c>
      <c r="R34" s="279">
        <v>388</v>
      </c>
      <c r="S34" s="279">
        <v>232</v>
      </c>
      <c r="T34" s="279">
        <v>357</v>
      </c>
      <c r="U34" s="279">
        <v>322</v>
      </c>
      <c r="V34" s="279">
        <v>172</v>
      </c>
      <c r="W34" s="279">
        <v>78.922716627634642</v>
      </c>
      <c r="X34" s="279">
        <v>71.321695760598487</v>
      </c>
      <c r="Y34" s="279">
        <v>72.868217054263582</v>
      </c>
      <c r="Z34" s="279">
        <v>80.716253443526185</v>
      </c>
      <c r="AA34" s="279">
        <v>74.210526315789494</v>
      </c>
      <c r="AB34" s="279">
        <v>74</v>
      </c>
      <c r="AC34" s="279">
        <v>82.758620689655217</v>
      </c>
      <c r="AD34" s="279">
        <v>76.726342710997457</v>
      </c>
      <c r="AE34" s="279">
        <v>71.119133574007279</v>
      </c>
      <c r="AF34" s="279" t="s">
        <v>286</v>
      </c>
      <c r="AG34" s="279">
        <v>83.678756476683958</v>
      </c>
      <c r="AH34" s="279">
        <v>78.508771929824562</v>
      </c>
      <c r="AI34" s="279" t="s">
        <v>286</v>
      </c>
      <c r="AJ34" s="279">
        <v>89.096573208722774</v>
      </c>
      <c r="AK34" s="279">
        <v>87.058823529411782</v>
      </c>
      <c r="AL34" s="279">
        <v>21.052631578947381</v>
      </c>
      <c r="AM34" s="279">
        <v>20.099255583126538</v>
      </c>
      <c r="AN34" s="279">
        <v>55.598455598455622</v>
      </c>
      <c r="AO34" s="279">
        <v>19.073569482288814</v>
      </c>
      <c r="AP34" s="279">
        <v>19.06005221932115</v>
      </c>
      <c r="AQ34" s="279">
        <v>46.766169154228841</v>
      </c>
      <c r="AR34" s="279">
        <v>23.73333333333332</v>
      </c>
      <c r="AS34" s="279">
        <v>20.918367346938755</v>
      </c>
      <c r="AT34" s="279">
        <v>49.275362318840614</v>
      </c>
      <c r="AU34" s="279">
        <v>22.043010752688165</v>
      </c>
      <c r="AV34" s="279">
        <v>26.80412371134021</v>
      </c>
      <c r="AW34" s="279">
        <v>39.912280701754383</v>
      </c>
      <c r="AX34" s="280">
        <v>23.361823361823365</v>
      </c>
      <c r="AY34" s="280">
        <v>25.471698113207552</v>
      </c>
      <c r="AZ34" s="280">
        <v>37.790697674418617</v>
      </c>
      <c r="BA34" s="280" t="s">
        <v>286</v>
      </c>
      <c r="BB34" s="279" t="s">
        <v>286</v>
      </c>
      <c r="BC34" s="280" t="s">
        <v>286</v>
      </c>
      <c r="BD34" s="280" t="s">
        <v>286</v>
      </c>
      <c r="BE34" s="280" t="s">
        <v>286</v>
      </c>
      <c r="BF34" s="280" t="s">
        <v>286</v>
      </c>
      <c r="BG34" s="279" t="s">
        <v>286</v>
      </c>
      <c r="BH34" s="281" t="s">
        <v>286</v>
      </c>
      <c r="BI34" s="281" t="s">
        <v>286</v>
      </c>
      <c r="BJ34" s="281">
        <v>44.352617079889811</v>
      </c>
      <c r="BK34" s="281">
        <v>41.9270833333333</v>
      </c>
      <c r="BL34" s="279">
        <v>45.089285714285744</v>
      </c>
      <c r="BM34" s="281">
        <v>40.773809523809504</v>
      </c>
      <c r="BN34" s="277">
        <v>44.267515923566904</v>
      </c>
      <c r="BO34" s="277">
        <v>35.403726708074522</v>
      </c>
      <c r="BP34" s="277">
        <v>4.2288557213930327</v>
      </c>
      <c r="BQ34" s="279">
        <v>9.1836734693877471</v>
      </c>
      <c r="BR34" s="281">
        <v>57.97665369649804</v>
      </c>
      <c r="BS34" s="281">
        <v>6.3037249283667585</v>
      </c>
      <c r="BT34" s="281">
        <v>9.1160220994475072</v>
      </c>
      <c r="BU34" s="279">
        <v>56.852791878172567</v>
      </c>
      <c r="BV34" s="281">
        <v>4.8913043478260834</v>
      </c>
      <c r="BW34" s="281">
        <v>8.4880636604774509</v>
      </c>
      <c r="BX34" s="281">
        <v>52.272727272727273</v>
      </c>
      <c r="BY34" s="279">
        <v>4.3956043956043969</v>
      </c>
      <c r="BZ34" s="281">
        <v>8.4210526315789362</v>
      </c>
      <c r="CA34" s="281">
        <v>45.909090909090935</v>
      </c>
      <c r="CB34" s="281">
        <v>2.9761904761904763</v>
      </c>
      <c r="CC34" s="279">
        <v>4.5602605863192158</v>
      </c>
      <c r="CD34" s="281">
        <v>35.443037974683548</v>
      </c>
      <c r="CE34" s="281">
        <v>15.69086651053864</v>
      </c>
      <c r="CF34" s="281">
        <v>11.471321695760601</v>
      </c>
      <c r="CG34" s="279">
        <v>12.741312741312742</v>
      </c>
      <c r="CH34" s="281">
        <v>14.363143631436301</v>
      </c>
      <c r="CI34" s="281">
        <v>18.848167539267006</v>
      </c>
      <c r="CJ34" s="281">
        <v>13.000000000000002</v>
      </c>
      <c r="CK34" s="281">
        <v>21.542553191489368</v>
      </c>
      <c r="CL34" s="281">
        <v>19.121447028423773</v>
      </c>
      <c r="CM34" s="281">
        <v>13.703703703703709</v>
      </c>
      <c r="CN34" s="281">
        <v>20.053475935828875</v>
      </c>
      <c r="CO34" s="281">
        <v>22.279792746113994</v>
      </c>
      <c r="CP34" s="279">
        <v>12.389380530973442</v>
      </c>
      <c r="CQ34" s="281">
        <v>21.874999999999989</v>
      </c>
      <c r="CR34" s="281">
        <v>19.303797468354418</v>
      </c>
      <c r="CS34" s="277">
        <v>19.374999999999989</v>
      </c>
      <c r="CT34" s="277">
        <v>13.52657004830918</v>
      </c>
      <c r="CU34" s="279">
        <v>6.361323155216283</v>
      </c>
      <c r="CV34" s="281">
        <v>5.4054054054054061</v>
      </c>
      <c r="CW34" s="281">
        <v>18.079096045197744</v>
      </c>
      <c r="CX34" s="277">
        <v>9.0185676392572862</v>
      </c>
      <c r="CY34" s="277">
        <v>5.6410256410256405</v>
      </c>
      <c r="CZ34" s="279">
        <v>15.873015873015863</v>
      </c>
      <c r="DA34" s="281">
        <v>11.052631578947375</v>
      </c>
      <c r="DB34" s="281">
        <v>8.2397003745318411</v>
      </c>
      <c r="DC34" s="277">
        <v>12.600536193029495</v>
      </c>
      <c r="DD34" s="277">
        <v>8.3333333333333393</v>
      </c>
      <c r="DE34" s="279">
        <v>8.1818181818181817</v>
      </c>
      <c r="DF34" s="281">
        <v>16.138328530259347</v>
      </c>
      <c r="DG34" s="281">
        <v>11.97411003236247</v>
      </c>
      <c r="DH34" s="277">
        <v>13.125000000000002</v>
      </c>
      <c r="DI34" s="277">
        <v>39.568345323740942</v>
      </c>
      <c r="DJ34" s="279">
        <v>40.100250626566378</v>
      </c>
      <c r="DK34" s="281">
        <v>36.679536679536696</v>
      </c>
      <c r="DL34" s="281">
        <v>38.504155124653749</v>
      </c>
      <c r="DM34" s="281">
        <v>45.40682414698162</v>
      </c>
      <c r="DN34" s="281">
        <v>35.353535353535378</v>
      </c>
      <c r="DO34" s="279">
        <v>38.726790450928355</v>
      </c>
      <c r="DP34" s="281">
        <v>42.118863049095594</v>
      </c>
      <c r="DQ34" s="281">
        <v>37.546468401486969</v>
      </c>
      <c r="DR34" s="281">
        <v>36.729222520107243</v>
      </c>
      <c r="DS34" s="281">
        <v>41.469816272965843</v>
      </c>
      <c r="DT34" s="279">
        <v>41.552511415525125</v>
      </c>
      <c r="DU34" s="282">
        <v>41.880341880341888</v>
      </c>
      <c r="DV34" s="282">
        <v>39.549839228295802</v>
      </c>
      <c r="DW34" s="277">
        <v>37.500000000000007</v>
      </c>
      <c r="DX34" s="282" t="s">
        <v>286</v>
      </c>
      <c r="DY34" s="279" t="s">
        <v>286</v>
      </c>
      <c r="DZ34" s="279" t="s">
        <v>286</v>
      </c>
      <c r="EA34" s="279" t="s">
        <v>286</v>
      </c>
      <c r="EB34" s="279" t="s">
        <v>286</v>
      </c>
      <c r="EC34" s="279" t="s">
        <v>286</v>
      </c>
      <c r="ED34" s="279" t="s">
        <v>286</v>
      </c>
      <c r="EE34" s="279" t="s">
        <v>286</v>
      </c>
      <c r="EF34" s="279" t="s">
        <v>286</v>
      </c>
      <c r="EG34" s="279">
        <v>7.142857142857145</v>
      </c>
      <c r="EH34" s="279">
        <v>5.95854922279793</v>
      </c>
      <c r="EI34" s="279">
        <v>3.0567685589519646</v>
      </c>
      <c r="EJ34" s="279">
        <v>6.2499999999999982</v>
      </c>
      <c r="EK34" s="279">
        <v>3.1152647975077885</v>
      </c>
      <c r="EL34" s="281">
        <v>5.8139534883720945</v>
      </c>
      <c r="EM34" s="281">
        <v>54.702970297029715</v>
      </c>
      <c r="EN34" s="281">
        <v>36.658354114713212</v>
      </c>
      <c r="EO34" s="281">
        <v>38.610038610038615</v>
      </c>
      <c r="EP34" s="279">
        <v>55.61643835616438</v>
      </c>
      <c r="EQ34" s="281">
        <v>37.007874015748037</v>
      </c>
      <c r="ER34" s="281">
        <v>43.781094527363152</v>
      </c>
      <c r="ES34" s="281">
        <v>53.90835579514826</v>
      </c>
      <c r="ET34" s="281">
        <v>42.597402597402606</v>
      </c>
      <c r="EU34" s="279">
        <v>48.188405797101439</v>
      </c>
      <c r="EV34" s="281">
        <v>55.397727272727266</v>
      </c>
      <c r="EW34" s="281">
        <v>35.356200527704495</v>
      </c>
      <c r="EX34" s="281">
        <v>48.908296943231456</v>
      </c>
      <c r="EY34" s="281">
        <v>56.083086053412451</v>
      </c>
      <c r="EZ34" s="279">
        <v>38.338658146964875</v>
      </c>
      <c r="FA34" s="281">
        <v>49.689440993788835</v>
      </c>
      <c r="FB34" s="281">
        <v>73.913043478260846</v>
      </c>
      <c r="FC34" s="281">
        <v>67.999999999999986</v>
      </c>
      <c r="FD34" s="281">
        <v>61.389961389961428</v>
      </c>
      <c r="FE34" s="279">
        <v>80.219780219780262</v>
      </c>
      <c r="FF34" s="281">
        <v>66.141732283464606</v>
      </c>
      <c r="FG34" s="281">
        <v>70.149253731343293</v>
      </c>
      <c r="FH34" s="281">
        <v>81.066666666666748</v>
      </c>
      <c r="FI34" s="281">
        <v>76.863753213367588</v>
      </c>
      <c r="FJ34" s="279">
        <v>70.289855072463794</v>
      </c>
      <c r="FK34" s="281">
        <v>86.863270777479826</v>
      </c>
      <c r="FL34" s="281">
        <v>68.134715025906715</v>
      </c>
      <c r="FM34" s="281">
        <v>73.913043478260832</v>
      </c>
      <c r="FN34" s="281">
        <v>86.039886039886056</v>
      </c>
      <c r="FO34" s="279">
        <v>75.078864353312326</v>
      </c>
      <c r="FP34" s="281">
        <v>76.969696969696983</v>
      </c>
      <c r="FQ34" s="281">
        <v>92.619047619047649</v>
      </c>
      <c r="FR34" s="281">
        <v>94.527363184079576</v>
      </c>
      <c r="FS34" s="281">
        <v>98.076923076923009</v>
      </c>
      <c r="FT34" s="279">
        <v>88.121546961326061</v>
      </c>
      <c r="FU34" s="281">
        <v>90.33942558746736</v>
      </c>
      <c r="FV34" s="281">
        <v>93.434343434343475</v>
      </c>
      <c r="FW34" s="281">
        <v>90.691489361702153</v>
      </c>
      <c r="FX34" s="281">
        <v>93.281653746770004</v>
      </c>
      <c r="FY34" s="279">
        <v>94.945848375451305</v>
      </c>
      <c r="FZ34" s="281">
        <v>89.037433155080194</v>
      </c>
      <c r="GA34" s="281">
        <v>94.025974025973966</v>
      </c>
      <c r="GB34" s="281">
        <v>94.298245614035153</v>
      </c>
      <c r="GC34" s="281">
        <v>91.011235955056179</v>
      </c>
      <c r="GD34" s="279">
        <v>96.874999999999972</v>
      </c>
      <c r="GE34" s="281">
        <v>95.757575757575765</v>
      </c>
      <c r="GF34" s="281">
        <v>86.519607843137379</v>
      </c>
      <c r="GG34" s="281">
        <v>88.944723618090478</v>
      </c>
      <c r="GH34" s="281">
        <v>96.511627906976713</v>
      </c>
      <c r="GI34" s="279">
        <v>84.122562674094667</v>
      </c>
      <c r="GJ34" s="281">
        <v>86.842105263157833</v>
      </c>
      <c r="GK34" s="281">
        <v>91.457286432160814</v>
      </c>
      <c r="GL34" s="281">
        <v>86.327077747989264</v>
      </c>
      <c r="GM34" s="283">
        <v>90.389610389610468</v>
      </c>
      <c r="GN34" s="279">
        <v>93.040293040293093</v>
      </c>
      <c r="GO34" s="281">
        <v>91.466666666666683</v>
      </c>
      <c r="GP34" s="281">
        <v>90.364583333333314</v>
      </c>
      <c r="GQ34" s="281">
        <v>92.982456140350877</v>
      </c>
      <c r="GR34" s="281">
        <v>90.084985835694042</v>
      </c>
      <c r="GS34" s="279">
        <v>93.124999999999943</v>
      </c>
      <c r="GT34" s="281">
        <v>93.292682926829258</v>
      </c>
      <c r="GU34" s="281" t="s">
        <v>286</v>
      </c>
      <c r="GV34" s="281" t="s">
        <v>286</v>
      </c>
      <c r="GW34" s="281" t="s">
        <v>286</v>
      </c>
      <c r="GX34" s="279" t="s">
        <v>286</v>
      </c>
      <c r="GY34" s="279" t="s">
        <v>286</v>
      </c>
      <c r="GZ34" s="279" t="s">
        <v>286</v>
      </c>
      <c r="HA34" s="279" t="s">
        <v>286</v>
      </c>
      <c r="HB34" s="279" t="s">
        <v>286</v>
      </c>
      <c r="HC34" s="279" t="s">
        <v>286</v>
      </c>
      <c r="HD34" s="279">
        <v>91.621621621621586</v>
      </c>
      <c r="HE34" s="279">
        <v>93.931398416886609</v>
      </c>
      <c r="HF34" s="279">
        <v>95.63318777292578</v>
      </c>
      <c r="HG34" s="279">
        <v>87.068965517241381</v>
      </c>
      <c r="HH34" s="279">
        <v>95.000000000000043</v>
      </c>
      <c r="HI34" s="279">
        <v>94.999999999999972</v>
      </c>
      <c r="HJ34" s="279">
        <v>66.666666666666728</v>
      </c>
      <c r="HK34" s="279">
        <v>70.000000000000014</v>
      </c>
      <c r="HL34" s="281">
        <v>87.692307692307708</v>
      </c>
      <c r="HM34" s="281">
        <v>61.559888579387227</v>
      </c>
      <c r="HN34" s="281">
        <v>65.333333333333343</v>
      </c>
      <c r="HO34" s="281">
        <v>75.879396984924583</v>
      </c>
      <c r="HP34" s="279">
        <v>66.846361185983838</v>
      </c>
      <c r="HQ34" s="281">
        <v>63.947368421052587</v>
      </c>
      <c r="HR34" s="281">
        <v>73.992673992673971</v>
      </c>
      <c r="HS34" s="281">
        <v>74.064171122994679</v>
      </c>
      <c r="HT34" s="278">
        <v>68.146214099216706</v>
      </c>
      <c r="HU34" s="279">
        <v>80.4444444444444</v>
      </c>
      <c r="HV34" s="277">
        <v>74.715909090909136</v>
      </c>
      <c r="HW34" s="277">
        <v>78.616352201257854</v>
      </c>
      <c r="HX34" s="277">
        <v>87.654320987654344</v>
      </c>
      <c r="HY34" s="277">
        <v>7.1593533487298</v>
      </c>
      <c r="HZ34" s="277">
        <v>4.4554455445544585</v>
      </c>
      <c r="IA34" s="277">
        <v>3.8610038610038622</v>
      </c>
      <c r="IB34" s="277">
        <v>7.6086956521739131</v>
      </c>
      <c r="IC34" s="277">
        <v>9.3750000000000018</v>
      </c>
      <c r="ID34" s="277">
        <v>3.5000000000000004</v>
      </c>
      <c r="IE34" s="277">
        <v>9.2348284960422209</v>
      </c>
      <c r="IF34" s="277">
        <v>5.3846153846153841</v>
      </c>
      <c r="IG34" s="277">
        <v>3.9855072463768111</v>
      </c>
      <c r="IH34" s="277">
        <v>6.5963060686015842</v>
      </c>
      <c r="II34" s="277">
        <v>7.2164948453608213</v>
      </c>
      <c r="IJ34" s="277">
        <v>5.2863436123348038</v>
      </c>
      <c r="IK34" s="277">
        <v>6.7415730337078648</v>
      </c>
      <c r="IL34" s="277">
        <v>4.6583850931677002</v>
      </c>
      <c r="IM34" s="277">
        <v>4.166666666666667</v>
      </c>
      <c r="IN34" s="277" t="str">
        <f t="shared" si="31"/>
        <v>--</v>
      </c>
      <c r="IO34" s="277" t="str">
        <f t="shared" si="31"/>
        <v>--</v>
      </c>
      <c r="IP34" s="277" t="str">
        <f t="shared" si="31"/>
        <v>--</v>
      </c>
      <c r="IQ34" s="277" t="str">
        <f t="shared" si="31"/>
        <v>--</v>
      </c>
      <c r="IR34" s="277" t="str">
        <f t="shared" si="31"/>
        <v>--</v>
      </c>
      <c r="IS34" s="277" t="str">
        <f t="shared" si="31"/>
        <v>--</v>
      </c>
      <c r="IT34" s="277" t="str">
        <f t="shared" si="31"/>
        <v>--</v>
      </c>
      <c r="IU34" s="277" t="str">
        <f t="shared" si="31"/>
        <v>--</v>
      </c>
      <c r="IV34" s="277" t="str">
        <f t="shared" si="31"/>
        <v>--</v>
      </c>
      <c r="IW34" s="241">
        <v>1353</v>
      </c>
      <c r="IX34" s="242">
        <v>1451</v>
      </c>
      <c r="IY34" s="243">
        <v>408</v>
      </c>
      <c r="IZ34" s="243">
        <v>350</v>
      </c>
      <c r="JA34" s="243">
        <v>208</v>
      </c>
      <c r="JB34" s="243">
        <v>369</v>
      </c>
      <c r="JC34" s="243">
        <v>373</v>
      </c>
      <c r="JD34" s="243">
        <v>321</v>
      </c>
      <c r="JE34" s="243">
        <v>13.054187192118199</v>
      </c>
      <c r="JF34" s="243">
        <v>10.0574712643678</v>
      </c>
      <c r="JG34" s="243">
        <v>6.7307692307692299</v>
      </c>
      <c r="JH34" s="243">
        <v>9.2896174863388001</v>
      </c>
      <c r="JI34" s="243">
        <v>11.051212938005399</v>
      </c>
      <c r="JJ34" s="243">
        <v>14.4200626959248</v>
      </c>
      <c r="JK34" s="243">
        <v>4.9627791563275396</v>
      </c>
      <c r="JL34" s="243">
        <v>4.9132947976878603</v>
      </c>
      <c r="JM34" s="243">
        <v>1.4423076923076901</v>
      </c>
      <c r="JN34" s="243">
        <v>7.3569482288828301</v>
      </c>
      <c r="JO34" s="243">
        <v>5.3908355795148299</v>
      </c>
      <c r="JP34" s="243">
        <v>4.0880503144654101</v>
      </c>
      <c r="JQ34" s="243">
        <v>94.044665012406995</v>
      </c>
      <c r="JR34" s="243">
        <v>92.151162790697597</v>
      </c>
      <c r="JS34" s="243">
        <v>94.660194174757294</v>
      </c>
      <c r="JT34" s="243">
        <v>94.505494505494497</v>
      </c>
      <c r="JU34" s="243">
        <v>93.513513513513502</v>
      </c>
      <c r="JV34" s="243">
        <v>96.2264150943396</v>
      </c>
      <c r="JW34" s="243">
        <v>91.5841584158416</v>
      </c>
      <c r="JX34" s="243">
        <v>88.405797101449295</v>
      </c>
      <c r="JY34" s="243">
        <v>93.658536585365894</v>
      </c>
      <c r="JZ34" s="243">
        <v>89.010989010988993</v>
      </c>
      <c r="KA34" s="243">
        <v>90.566037735848994</v>
      </c>
      <c r="KB34" s="243">
        <v>92.767295597484306</v>
      </c>
      <c r="KC34" s="243">
        <v>94.789081885856106</v>
      </c>
      <c r="KD34" s="243">
        <v>93.877551020408205</v>
      </c>
      <c r="KE34" s="243">
        <v>94.634146341463506</v>
      </c>
      <c r="KF34" s="243">
        <v>94.490358126721802</v>
      </c>
      <c r="KG34" s="243">
        <v>94.054054054054006</v>
      </c>
      <c r="KH34" s="243">
        <v>97.484276729559795</v>
      </c>
      <c r="KI34" s="220">
        <v>387</v>
      </c>
      <c r="KJ34" s="220">
        <v>388</v>
      </c>
      <c r="KK34" s="279" t="str">
        <f t="shared" si="38"/>
        <v>--</v>
      </c>
      <c r="KL34" s="279" t="str">
        <f t="shared" si="38"/>
        <v>--</v>
      </c>
      <c r="KM34" s="220">
        <v>9.7112860892388397</v>
      </c>
      <c r="KN34" s="220">
        <v>12.3711340206186</v>
      </c>
      <c r="KO34" s="220">
        <v>92.722371967654993</v>
      </c>
      <c r="KP34" s="220">
        <v>94.805194805194802</v>
      </c>
      <c r="KQ34" s="220">
        <v>93.817204301075193</v>
      </c>
      <c r="KR34" s="220">
        <v>96.363636363636402</v>
      </c>
      <c r="KS34" s="220">
        <v>90.190735694822905</v>
      </c>
      <c r="KT34" s="220">
        <v>90.129870129870199</v>
      </c>
      <c r="KV34" s="379">
        <v>1409</v>
      </c>
      <c r="KW34" s="380">
        <v>370</v>
      </c>
      <c r="KX34" s="381">
        <v>354</v>
      </c>
      <c r="KY34" s="381">
        <v>376</v>
      </c>
      <c r="KZ34" s="381">
        <v>309</v>
      </c>
      <c r="LA34" s="378" t="str">
        <f t="shared" si="2"/>
        <v>--</v>
      </c>
      <c r="LB34" s="381">
        <v>55.408970976253286</v>
      </c>
      <c r="LC34" s="381">
        <v>56.193353474320247</v>
      </c>
      <c r="LD34" s="381">
        <v>60.891089108910904</v>
      </c>
      <c r="LE34" s="378" t="str">
        <f t="shared" si="3"/>
        <v>--</v>
      </c>
      <c r="LF34" s="381">
        <v>59.065934065934044</v>
      </c>
      <c r="LG34" s="381">
        <v>62.365591397849464</v>
      </c>
      <c r="LH34" s="381">
        <v>55.937499999999972</v>
      </c>
      <c r="LI34" s="378" t="str">
        <f t="shared" si="4"/>
        <v>--</v>
      </c>
      <c r="LJ34" s="381">
        <v>56.410256410256409</v>
      </c>
      <c r="LK34" s="381">
        <v>51.199999999999974</v>
      </c>
      <c r="LL34" s="381">
        <v>48.220064724919105</v>
      </c>
      <c r="LM34" s="380">
        <v>85.915492957746466</v>
      </c>
      <c r="LN34" s="381">
        <v>65.829145728643184</v>
      </c>
      <c r="LO34" s="381">
        <v>59.883720930232542</v>
      </c>
      <c r="LP34" s="381">
        <v>65.196078431372626</v>
      </c>
      <c r="LQ34" s="381">
        <v>85.000000000000028</v>
      </c>
      <c r="LR34" s="381">
        <v>67.500000000000014</v>
      </c>
      <c r="LS34" s="381">
        <v>61.643835616438338</v>
      </c>
      <c r="LT34" s="381">
        <v>55.555555555555571</v>
      </c>
      <c r="LU34" s="381">
        <v>78.917378917378983</v>
      </c>
      <c r="LV34" s="381">
        <v>51.304347826086932</v>
      </c>
      <c r="LW34" s="381">
        <v>49.4413407821229</v>
      </c>
      <c r="LX34" s="381">
        <v>50.000000000000021</v>
      </c>
      <c r="LY34" s="380">
        <v>90.760869565217376</v>
      </c>
      <c r="LZ34" s="381">
        <v>79.539641943733997</v>
      </c>
      <c r="MA34" s="381">
        <v>75.652173913043484</v>
      </c>
      <c r="MB34" s="381">
        <v>81.463414634146403</v>
      </c>
      <c r="MC34" s="381">
        <v>86.528497409326377</v>
      </c>
      <c r="MD34" s="381">
        <v>77.222222222222214</v>
      </c>
      <c r="ME34" s="381">
        <v>80.810810810810963</v>
      </c>
      <c r="MF34" s="381">
        <v>71.159874608150474</v>
      </c>
      <c r="MG34" s="381">
        <v>83.286908077994482</v>
      </c>
      <c r="MH34" s="381">
        <v>64.161849710982651</v>
      </c>
      <c r="MI34" s="381">
        <v>68.219178082191718</v>
      </c>
      <c r="MJ34" s="381">
        <v>66.438356164383578</v>
      </c>
      <c r="MK34" s="380">
        <v>90.136986301369888</v>
      </c>
      <c r="ML34" s="381">
        <v>90.857142857142875</v>
      </c>
      <c r="MM34" s="381">
        <v>88.154269972451871</v>
      </c>
      <c r="MN34" s="381">
        <v>92.808219178082183</v>
      </c>
      <c r="MO34" s="380">
        <v>88.919667590027714</v>
      </c>
      <c r="MP34" s="381">
        <v>87.068965517241438</v>
      </c>
      <c r="MQ34" s="381">
        <v>82.692307692307637</v>
      </c>
      <c r="MR34" s="381">
        <v>83.904109589041141</v>
      </c>
      <c r="MS34" s="380">
        <v>89.944134078212301</v>
      </c>
      <c r="MT34" s="381">
        <v>94.571428571428555</v>
      </c>
      <c r="MU34" s="381">
        <v>94.780219780219753</v>
      </c>
      <c r="MV34" s="381">
        <v>93.127147766323048</v>
      </c>
      <c r="MW34" s="380">
        <v>97.043010752688133</v>
      </c>
      <c r="MX34" s="381">
        <v>95.533498759305147</v>
      </c>
      <c r="MY34" s="381">
        <v>96.793002915451893</v>
      </c>
      <c r="MZ34" s="381">
        <v>95.145631067961133</v>
      </c>
      <c r="NA34" s="381">
        <v>96.363636363636317</v>
      </c>
      <c r="NB34" s="381">
        <v>94.780219780219753</v>
      </c>
      <c r="NC34" s="381">
        <v>94.308943089430969</v>
      </c>
      <c r="ND34" s="381">
        <v>95.283018867924582</v>
      </c>
      <c r="NE34" s="381">
        <v>94.475138121546962</v>
      </c>
      <c r="NF34" s="381">
        <v>96.581196581196636</v>
      </c>
      <c r="NG34" s="381">
        <v>94.246575342465746</v>
      </c>
      <c r="NH34" s="381">
        <v>95.517241379310377</v>
      </c>
    </row>
    <row r="35" spans="1:372" s="277" customFormat="1" x14ac:dyDescent="0.25">
      <c r="A35" s="277">
        <v>31</v>
      </c>
      <c r="B35" s="277" t="s">
        <v>31</v>
      </c>
      <c r="C35" s="278">
        <v>1196</v>
      </c>
      <c r="D35" s="278">
        <v>1195</v>
      </c>
      <c r="E35" s="278">
        <v>963</v>
      </c>
      <c r="F35" s="278">
        <v>918</v>
      </c>
      <c r="G35" s="278">
        <v>1183</v>
      </c>
      <c r="H35" s="278">
        <v>507</v>
      </c>
      <c r="I35" s="278">
        <v>526</v>
      </c>
      <c r="J35" s="278">
        <v>163</v>
      </c>
      <c r="K35" s="278">
        <v>394</v>
      </c>
      <c r="L35" s="278">
        <v>407</v>
      </c>
      <c r="M35" s="279">
        <v>394</v>
      </c>
      <c r="N35" s="279">
        <v>345</v>
      </c>
      <c r="O35" s="279">
        <v>429</v>
      </c>
      <c r="P35" s="279">
        <v>189</v>
      </c>
      <c r="Q35" s="279">
        <v>318</v>
      </c>
      <c r="R35" s="279">
        <v>354</v>
      </c>
      <c r="S35" s="279">
        <v>246</v>
      </c>
      <c r="T35" s="279">
        <v>438</v>
      </c>
      <c r="U35" s="279">
        <v>423</v>
      </c>
      <c r="V35" s="279">
        <v>322</v>
      </c>
      <c r="W35" s="279">
        <v>83.333333333333272</v>
      </c>
      <c r="X35" s="279">
        <v>81.558935361216797</v>
      </c>
      <c r="Y35" s="279">
        <v>76.397515527950318</v>
      </c>
      <c r="Z35" s="279">
        <v>87.212276214833665</v>
      </c>
      <c r="AA35" s="279">
        <v>87.901234567901312</v>
      </c>
      <c r="AB35" s="279">
        <v>82.608695652173878</v>
      </c>
      <c r="AC35" s="279">
        <v>88.656716417910459</v>
      </c>
      <c r="AD35" s="279">
        <v>85.849056603773533</v>
      </c>
      <c r="AE35" s="279">
        <v>83.870967741935573</v>
      </c>
      <c r="AF35" s="279" t="s">
        <v>286</v>
      </c>
      <c r="AG35" s="279">
        <v>84.857142857142861</v>
      </c>
      <c r="AH35" s="279">
        <v>90.573770491803245</v>
      </c>
      <c r="AI35" s="279" t="s">
        <v>286</v>
      </c>
      <c r="AJ35" s="279">
        <v>90.023752969121233</v>
      </c>
      <c r="AK35" s="279">
        <v>87.460815047021924</v>
      </c>
      <c r="AL35" s="279">
        <v>18.799999999999997</v>
      </c>
      <c r="AM35" s="279">
        <v>28.190476190476183</v>
      </c>
      <c r="AN35" s="279">
        <v>52.46913580246909</v>
      </c>
      <c r="AO35" s="279">
        <v>28.940568475452189</v>
      </c>
      <c r="AP35" s="279">
        <v>23.341523341523352</v>
      </c>
      <c r="AQ35" s="279">
        <v>46.564885496183251</v>
      </c>
      <c r="AR35" s="279">
        <v>20.588235294117652</v>
      </c>
      <c r="AS35" s="279">
        <v>25.058548009367694</v>
      </c>
      <c r="AT35" s="279">
        <v>47.058823529411782</v>
      </c>
      <c r="AU35" s="279">
        <v>23.248407643312081</v>
      </c>
      <c r="AV35" s="279">
        <v>26.934097421203436</v>
      </c>
      <c r="AW35" s="279">
        <v>43.902439024390262</v>
      </c>
      <c r="AX35" s="280">
        <v>24.768518518518515</v>
      </c>
      <c r="AY35" s="280">
        <v>25.829383886255918</v>
      </c>
      <c r="AZ35" s="280">
        <v>43.613707165108998</v>
      </c>
      <c r="BA35" s="280" t="s">
        <v>286</v>
      </c>
      <c r="BB35" s="279" t="s">
        <v>286</v>
      </c>
      <c r="BC35" s="280" t="s">
        <v>286</v>
      </c>
      <c r="BD35" s="280" t="s">
        <v>286</v>
      </c>
      <c r="BE35" s="280" t="s">
        <v>286</v>
      </c>
      <c r="BF35" s="280" t="s">
        <v>286</v>
      </c>
      <c r="BG35" s="279" t="s">
        <v>286</v>
      </c>
      <c r="BH35" s="281" t="s">
        <v>286</v>
      </c>
      <c r="BI35" s="281" t="s">
        <v>286</v>
      </c>
      <c r="BJ35" s="281">
        <v>43.790849673202608</v>
      </c>
      <c r="BK35" s="281">
        <v>40.634005763688727</v>
      </c>
      <c r="BL35" s="279">
        <v>30.578512396694208</v>
      </c>
      <c r="BM35" s="281">
        <v>36.609336609336651</v>
      </c>
      <c r="BN35" s="277">
        <v>38.7409200968523</v>
      </c>
      <c r="BO35" s="277">
        <v>30.573248407643309</v>
      </c>
      <c r="BP35" s="277">
        <v>5.8333333333333339</v>
      </c>
      <c r="BQ35" s="279">
        <v>7.6023391812865517</v>
      </c>
      <c r="BR35" s="281">
        <v>30.379746835443047</v>
      </c>
      <c r="BS35" s="281">
        <v>6.7750677506775094</v>
      </c>
      <c r="BT35" s="281">
        <v>9.1139240506329084</v>
      </c>
      <c r="BU35" s="279">
        <v>45.953002610966074</v>
      </c>
      <c r="BV35" s="281">
        <v>2.1671826625387007</v>
      </c>
      <c r="BW35" s="281">
        <v>10.336538461538465</v>
      </c>
      <c r="BX35" s="281">
        <v>39.887640449438194</v>
      </c>
      <c r="BY35" s="279">
        <v>6.6889632107023411</v>
      </c>
      <c r="BZ35" s="281">
        <v>9.2485549132947931</v>
      </c>
      <c r="CA35" s="281">
        <v>33.609958506224082</v>
      </c>
      <c r="CB35" s="281">
        <v>7.3349633251833719</v>
      </c>
      <c r="CC35" s="279">
        <v>7.2319201995012472</v>
      </c>
      <c r="CD35" s="281">
        <v>31.210191082802538</v>
      </c>
      <c r="CE35" s="281">
        <v>15.662650602409636</v>
      </c>
      <c r="CF35" s="281">
        <v>15.105162523900567</v>
      </c>
      <c r="CG35" s="279">
        <v>19.135802469135804</v>
      </c>
      <c r="CH35" s="281">
        <v>23.772609819121456</v>
      </c>
      <c r="CI35" s="281">
        <v>18.226600985221662</v>
      </c>
      <c r="CJ35" s="281">
        <v>22.820512820512828</v>
      </c>
      <c r="CK35" s="281">
        <v>21.428571428571438</v>
      </c>
      <c r="CL35" s="281">
        <v>17.330210772833727</v>
      </c>
      <c r="CM35" s="281">
        <v>11.827956989247317</v>
      </c>
      <c r="CN35" s="281">
        <v>24.4299674267101</v>
      </c>
      <c r="CO35" s="281">
        <v>17.47851002865329</v>
      </c>
      <c r="CP35" s="279">
        <v>21.074380165289252</v>
      </c>
      <c r="CQ35" s="281">
        <v>20.330969267139487</v>
      </c>
      <c r="CR35" s="281">
        <v>18.269230769230766</v>
      </c>
      <c r="CS35" s="277">
        <v>18.181818181818187</v>
      </c>
      <c r="CT35" s="277">
        <v>10.204081632653052</v>
      </c>
      <c r="CU35" s="279">
        <v>9.615384615384615</v>
      </c>
      <c r="CV35" s="281">
        <v>6.8750000000000027</v>
      </c>
      <c r="CW35" s="281">
        <v>16.052631578947363</v>
      </c>
      <c r="CX35" s="277">
        <v>13.432835820895516</v>
      </c>
      <c r="CY35" s="277">
        <v>9.8445595854922239</v>
      </c>
      <c r="CZ35" s="279">
        <v>13.373860182370825</v>
      </c>
      <c r="DA35" s="281">
        <v>14.420803782505919</v>
      </c>
      <c r="DB35" s="281">
        <v>13.259668508287293</v>
      </c>
      <c r="DC35" s="277">
        <v>18.709677419354858</v>
      </c>
      <c r="DD35" s="277">
        <v>13.489736070381239</v>
      </c>
      <c r="DE35" s="279">
        <v>14.529914529914532</v>
      </c>
      <c r="DF35" s="281">
        <v>19.856459330143533</v>
      </c>
      <c r="DG35" s="281">
        <v>17.108433734939744</v>
      </c>
      <c r="DH35" s="277">
        <v>11.285266457680256</v>
      </c>
      <c r="DI35" s="277">
        <v>35.4838709677419</v>
      </c>
      <c r="DJ35" s="279">
        <v>40.347490347490321</v>
      </c>
      <c r="DK35" s="281">
        <v>41.975308641975339</v>
      </c>
      <c r="DL35" s="281">
        <v>32.89473684210526</v>
      </c>
      <c r="DM35" s="281">
        <v>47.64267990074439</v>
      </c>
      <c r="DN35" s="281">
        <v>36.082474226804088</v>
      </c>
      <c r="DO35" s="279">
        <v>34.451219512195181</v>
      </c>
      <c r="DP35" s="281">
        <v>41.54929577464786</v>
      </c>
      <c r="DQ35" s="281">
        <v>48.913043478260882</v>
      </c>
      <c r="DR35" s="281">
        <v>36.065573770491817</v>
      </c>
      <c r="DS35" s="281">
        <v>46.647230320699713</v>
      </c>
      <c r="DT35" s="279">
        <v>48.319327731092429</v>
      </c>
      <c r="DU35" s="282">
        <v>42.992874109263646</v>
      </c>
      <c r="DV35" s="282">
        <v>43.132530120481931</v>
      </c>
      <c r="DW35" s="277">
        <v>45.283018867924525</v>
      </c>
      <c r="DX35" s="282" t="s">
        <v>286</v>
      </c>
      <c r="DY35" s="279" t="s">
        <v>286</v>
      </c>
      <c r="DZ35" s="279" t="s">
        <v>286</v>
      </c>
      <c r="EA35" s="279" t="s">
        <v>286</v>
      </c>
      <c r="EB35" s="279" t="s">
        <v>286</v>
      </c>
      <c r="EC35" s="279" t="s">
        <v>286</v>
      </c>
      <c r="ED35" s="279" t="s">
        <v>286</v>
      </c>
      <c r="EE35" s="279" t="s">
        <v>286</v>
      </c>
      <c r="EF35" s="279" t="s">
        <v>286</v>
      </c>
      <c r="EG35" s="279">
        <v>5.0955414012738851</v>
      </c>
      <c r="EH35" s="279">
        <v>5.382436260623229</v>
      </c>
      <c r="EI35" s="279">
        <v>1.6260162601626025</v>
      </c>
      <c r="EJ35" s="279">
        <v>7.6388888888888919</v>
      </c>
      <c r="EK35" s="279">
        <v>3.7825059101654843</v>
      </c>
      <c r="EL35" s="281">
        <v>3.1152647975077894</v>
      </c>
      <c r="EM35" s="281">
        <v>55.809128630705381</v>
      </c>
      <c r="EN35" s="281">
        <v>31.861804222648747</v>
      </c>
      <c r="EO35" s="281">
        <v>31.481481481481499</v>
      </c>
      <c r="EP35" s="279">
        <v>60.317460317460331</v>
      </c>
      <c r="EQ35" s="281">
        <v>40.049751243781088</v>
      </c>
      <c r="ER35" s="281">
        <v>43.765903307888017</v>
      </c>
      <c r="ES35" s="281">
        <v>59.337349397590373</v>
      </c>
      <c r="ET35" s="281">
        <v>37.558685446009385</v>
      </c>
      <c r="EU35" s="279">
        <v>40.641711229946559</v>
      </c>
      <c r="EV35" s="281">
        <v>53.947368421052637</v>
      </c>
      <c r="EW35" s="281">
        <v>35.942028985507264</v>
      </c>
      <c r="EX35" s="281">
        <v>49.586776859504127</v>
      </c>
      <c r="EY35" s="281">
        <v>67.632850241545896</v>
      </c>
      <c r="EZ35" s="279">
        <v>38.630806845965743</v>
      </c>
      <c r="FA35" s="281">
        <v>47.949526813880141</v>
      </c>
      <c r="FB35" s="281">
        <v>79.797979797979778</v>
      </c>
      <c r="FC35" s="281">
        <v>57.633587786259518</v>
      </c>
      <c r="FD35" s="281">
        <v>62.345679012345656</v>
      </c>
      <c r="FE35" s="279">
        <v>83.989501312336017</v>
      </c>
      <c r="FF35" s="281">
        <v>71.851851851851848</v>
      </c>
      <c r="FG35" s="281">
        <v>64.122137404580187</v>
      </c>
      <c r="FH35" s="281">
        <v>82.544378698224833</v>
      </c>
      <c r="FI35" s="281">
        <v>75.058823529411839</v>
      </c>
      <c r="FJ35" s="279">
        <v>67.741935483870961</v>
      </c>
      <c r="FK35" s="281">
        <v>76.6233766233766</v>
      </c>
      <c r="FL35" s="281">
        <v>70.348837209302303</v>
      </c>
      <c r="FM35" s="281">
        <v>76.131687242798307</v>
      </c>
      <c r="FN35" s="281">
        <v>88.571428571428555</v>
      </c>
      <c r="FO35" s="279">
        <v>72.966507177033463</v>
      </c>
      <c r="FP35" s="281">
        <v>75.862068965517267</v>
      </c>
      <c r="FQ35" s="281">
        <v>93.360160965794805</v>
      </c>
      <c r="FR35" s="281">
        <v>95.219885277246604</v>
      </c>
      <c r="FS35" s="281">
        <v>98.148148148148181</v>
      </c>
      <c r="FT35" s="279">
        <v>92.764857881136976</v>
      </c>
      <c r="FU35" s="281">
        <v>96.782178217821723</v>
      </c>
      <c r="FV35" s="281">
        <v>97.704081632653043</v>
      </c>
      <c r="FW35" s="281">
        <v>94.36201780415432</v>
      </c>
      <c r="FX35" s="281">
        <v>96.962616822429808</v>
      </c>
      <c r="FY35" s="279">
        <v>96.256684491978561</v>
      </c>
      <c r="FZ35" s="281">
        <v>92.903225806451559</v>
      </c>
      <c r="GA35" s="281">
        <v>95.714285714285651</v>
      </c>
      <c r="GB35" s="281">
        <v>97.551020408163154</v>
      </c>
      <c r="GC35" s="281">
        <v>94.651162790697569</v>
      </c>
      <c r="GD35" s="279">
        <v>94.510739856801862</v>
      </c>
      <c r="GE35" s="281">
        <v>97.507788161993773</v>
      </c>
      <c r="GF35" s="281">
        <v>90.778688524590237</v>
      </c>
      <c r="GG35" s="281">
        <v>90.347490347490336</v>
      </c>
      <c r="GH35" s="281">
        <v>92.500000000000071</v>
      </c>
      <c r="GI35" s="279">
        <v>90.104166666666686</v>
      </c>
      <c r="GJ35" s="281">
        <v>91.563275434243181</v>
      </c>
      <c r="GK35" s="281">
        <v>95.165394402035616</v>
      </c>
      <c r="GL35" s="281">
        <v>92.537313432835802</v>
      </c>
      <c r="GM35" s="283">
        <v>94.131455399061025</v>
      </c>
      <c r="GN35" s="279">
        <v>94.62365591397851</v>
      </c>
      <c r="GO35" s="281">
        <v>91.612903225806519</v>
      </c>
      <c r="GP35" s="281">
        <v>94.871794871794947</v>
      </c>
      <c r="GQ35" s="281">
        <v>93.852459016393425</v>
      </c>
      <c r="GR35" s="281">
        <v>92.093023255813918</v>
      </c>
      <c r="GS35" s="279">
        <v>93.571428571428541</v>
      </c>
      <c r="GT35" s="281">
        <v>95.638629283489095</v>
      </c>
      <c r="GU35" s="281" t="s">
        <v>286</v>
      </c>
      <c r="GV35" s="281" t="s">
        <v>286</v>
      </c>
      <c r="GW35" s="281" t="s">
        <v>286</v>
      </c>
      <c r="GX35" s="279" t="s">
        <v>286</v>
      </c>
      <c r="GY35" s="279" t="s">
        <v>286</v>
      </c>
      <c r="GZ35" s="279" t="s">
        <v>286</v>
      </c>
      <c r="HA35" s="279" t="s">
        <v>286</v>
      </c>
      <c r="HB35" s="279" t="s">
        <v>286</v>
      </c>
      <c r="HC35" s="279" t="s">
        <v>286</v>
      </c>
      <c r="HD35" s="279">
        <v>91.205211726384363</v>
      </c>
      <c r="HE35" s="279">
        <v>93.965517241379374</v>
      </c>
      <c r="HF35" s="279">
        <v>97.530864197530818</v>
      </c>
      <c r="HG35" s="279">
        <v>92.723004694835595</v>
      </c>
      <c r="HH35" s="279">
        <v>94.964028776978466</v>
      </c>
      <c r="HI35" s="279">
        <v>96.529968454258565</v>
      </c>
      <c r="HJ35" s="279">
        <v>74.074074074074005</v>
      </c>
      <c r="HK35" s="279">
        <v>77.307692307692349</v>
      </c>
      <c r="HL35" s="281">
        <v>84.276729559748503</v>
      </c>
      <c r="HM35" s="281">
        <v>77.142857142857139</v>
      </c>
      <c r="HN35" s="281">
        <v>84.328358208955223</v>
      </c>
      <c r="HO35" s="281">
        <v>93.830334190231341</v>
      </c>
      <c r="HP35" s="279">
        <v>79.701492537313385</v>
      </c>
      <c r="HQ35" s="281">
        <v>86.288416075650233</v>
      </c>
      <c r="HR35" s="281">
        <v>84.946236559139763</v>
      </c>
      <c r="HS35" s="281">
        <v>80.781758957654745</v>
      </c>
      <c r="HT35" s="278">
        <v>76.436781609195336</v>
      </c>
      <c r="HU35" s="279">
        <v>81.893004115226347</v>
      </c>
      <c r="HV35" s="277">
        <v>81.235154394299244</v>
      </c>
      <c r="HW35" s="277">
        <v>78.345498783455</v>
      </c>
      <c r="HX35" s="277">
        <v>85.396825396825292</v>
      </c>
      <c r="HY35" s="277">
        <v>4.3737574552683913</v>
      </c>
      <c r="HZ35" s="277">
        <v>5.9047619047619042</v>
      </c>
      <c r="IA35" s="277">
        <v>6.1728395061728403</v>
      </c>
      <c r="IB35" s="277">
        <v>8.9514066496163611</v>
      </c>
      <c r="IC35" s="277">
        <v>3.4398034398034412</v>
      </c>
      <c r="ID35" s="277">
        <v>3.8265306122448974</v>
      </c>
      <c r="IE35" s="277">
        <v>6.4705882352941195</v>
      </c>
      <c r="IF35" s="277">
        <v>1.8648018648018652</v>
      </c>
      <c r="IG35" s="277">
        <v>3.7433155080213907</v>
      </c>
      <c r="IH35" s="277">
        <v>6.6878980891719761</v>
      </c>
      <c r="II35" s="277">
        <v>6.2322946175637401</v>
      </c>
      <c r="IJ35" s="277">
        <v>2.8455284552845548</v>
      </c>
      <c r="IK35" s="277">
        <v>6.9124423963133657</v>
      </c>
      <c r="IL35" s="277">
        <v>4.0189125295508275</v>
      </c>
      <c r="IM35" s="277">
        <v>1.5576323987538938</v>
      </c>
      <c r="IN35" s="277" t="str">
        <f t="shared" ref="IN35:IV44" si="39">"--"</f>
        <v>--</v>
      </c>
      <c r="IO35" s="277" t="str">
        <f t="shared" si="39"/>
        <v>--</v>
      </c>
      <c r="IP35" s="277" t="str">
        <f t="shared" si="39"/>
        <v>--</v>
      </c>
      <c r="IQ35" s="277" t="str">
        <f t="shared" si="39"/>
        <v>--</v>
      </c>
      <c r="IR35" s="277" t="str">
        <f t="shared" si="39"/>
        <v>--</v>
      </c>
      <c r="IS35" s="277" t="str">
        <f t="shared" si="39"/>
        <v>--</v>
      </c>
      <c r="IT35" s="277" t="str">
        <f t="shared" si="39"/>
        <v>--</v>
      </c>
      <c r="IU35" s="277" t="str">
        <f t="shared" si="39"/>
        <v>--</v>
      </c>
      <c r="IV35" s="277" t="str">
        <f t="shared" si="39"/>
        <v>--</v>
      </c>
      <c r="IW35" s="241">
        <v>1456</v>
      </c>
      <c r="IX35" s="242">
        <v>1492</v>
      </c>
      <c r="IY35" s="243">
        <v>409</v>
      </c>
      <c r="IZ35" s="243">
        <v>428</v>
      </c>
      <c r="JA35" s="243">
        <v>282</v>
      </c>
      <c r="JB35" s="243">
        <v>367</v>
      </c>
      <c r="JC35" s="243">
        <v>416</v>
      </c>
      <c r="JD35" s="243">
        <v>288</v>
      </c>
      <c r="JE35" s="243">
        <v>9.6059113300492598</v>
      </c>
      <c r="JF35" s="243">
        <v>13.1455399061033</v>
      </c>
      <c r="JG35" s="243">
        <v>20</v>
      </c>
      <c r="JH35" s="243">
        <v>13.6239782016349</v>
      </c>
      <c r="JI35" s="243">
        <v>15.903614457831299</v>
      </c>
      <c r="JJ35" s="243">
        <v>20.209059233449501</v>
      </c>
      <c r="JK35" s="243">
        <v>7.61670761670762</v>
      </c>
      <c r="JL35" s="243">
        <v>5.8548009367681502</v>
      </c>
      <c r="JM35" s="243">
        <v>6.4056939501779402</v>
      </c>
      <c r="JN35" s="243">
        <v>5.7377049180327804</v>
      </c>
      <c r="JO35" s="243">
        <v>7.9326923076923102</v>
      </c>
      <c r="JP35" s="243">
        <v>2.7972027972028002</v>
      </c>
      <c r="JQ35" s="243">
        <v>95.320197044335004</v>
      </c>
      <c r="JR35" s="243">
        <v>92.216981132075503</v>
      </c>
      <c r="JS35" s="243">
        <v>93.928571428571402</v>
      </c>
      <c r="JT35" s="243">
        <v>93.169398907103698</v>
      </c>
      <c r="JU35" s="243">
        <v>94.890510948905202</v>
      </c>
      <c r="JV35" s="243">
        <v>93.992932862190798</v>
      </c>
      <c r="JW35" s="243">
        <v>90.370370370370395</v>
      </c>
      <c r="JX35" s="243">
        <v>88.207547169811306</v>
      </c>
      <c r="JY35" s="243">
        <v>87.499999999999901</v>
      </c>
      <c r="JZ35" s="243">
        <v>87.704918032786907</v>
      </c>
      <c r="KA35" s="243">
        <v>89.051094890510896</v>
      </c>
      <c r="KB35" s="243">
        <v>91.197183098591594</v>
      </c>
      <c r="KC35" s="243">
        <v>95.3316953316953</v>
      </c>
      <c r="KD35" s="243">
        <v>93.867924528301899</v>
      </c>
      <c r="KE35" s="243">
        <v>96.071428571428598</v>
      </c>
      <c r="KF35" s="243">
        <v>96.185286103542097</v>
      </c>
      <c r="KG35" s="243">
        <v>94.902912621359306</v>
      </c>
      <c r="KH35" s="243">
        <v>95.774647887323894</v>
      </c>
      <c r="KI35" s="220">
        <v>337</v>
      </c>
      <c r="KJ35" s="220">
        <v>421</v>
      </c>
      <c r="KK35" s="279" t="str">
        <f t="shared" si="38"/>
        <v>--</v>
      </c>
      <c r="KL35" s="279" t="str">
        <f t="shared" si="38"/>
        <v>--</v>
      </c>
      <c r="KM35" s="220">
        <v>12.312312312312301</v>
      </c>
      <c r="KN35" s="220">
        <v>10.714285714285699</v>
      </c>
      <c r="KO35" s="220">
        <v>94.495412844036807</v>
      </c>
      <c r="KP35" s="220">
        <v>93.556085918854293</v>
      </c>
      <c r="KQ35" s="220">
        <v>92.048929663608604</v>
      </c>
      <c r="KR35" s="220">
        <v>91.846522781774596</v>
      </c>
      <c r="KS35" s="220">
        <v>85.889570552147205</v>
      </c>
      <c r="KT35" s="220">
        <v>90</v>
      </c>
      <c r="KV35" s="379">
        <v>1513</v>
      </c>
      <c r="KW35" s="380">
        <v>402</v>
      </c>
      <c r="KX35" s="381">
        <v>416</v>
      </c>
      <c r="KY35" s="381">
        <v>412</v>
      </c>
      <c r="KZ35" s="381">
        <v>283</v>
      </c>
      <c r="LA35" s="378" t="str">
        <f t="shared" si="2"/>
        <v>--</v>
      </c>
      <c r="LB35" s="381">
        <v>63.144963144963135</v>
      </c>
      <c r="LC35" s="381">
        <v>58.095238095238081</v>
      </c>
      <c r="LD35" s="381">
        <v>50.889679715302542</v>
      </c>
      <c r="LE35" s="378" t="str">
        <f t="shared" si="3"/>
        <v>--</v>
      </c>
      <c r="LF35" s="381">
        <v>58.356164383561655</v>
      </c>
      <c r="LG35" s="381">
        <v>56.385542168674704</v>
      </c>
      <c r="LH35" s="381">
        <v>47.2027972027972</v>
      </c>
      <c r="LI35" s="378" t="str">
        <f t="shared" si="4"/>
        <v>--</v>
      </c>
      <c r="LJ35" s="381">
        <v>58.795180722891608</v>
      </c>
      <c r="LK35" s="381">
        <v>55.637254901960794</v>
      </c>
      <c r="LL35" s="381">
        <v>47.872340425531931</v>
      </c>
      <c r="LM35" s="380">
        <v>86.956521739130451</v>
      </c>
      <c r="LN35" s="381">
        <v>65.346534653465341</v>
      </c>
      <c r="LO35" s="381">
        <v>63.915094339622605</v>
      </c>
      <c r="LP35" s="381">
        <v>66.428571428571445</v>
      </c>
      <c r="LQ35" s="381">
        <v>84.146341463414629</v>
      </c>
      <c r="LR35" s="381">
        <v>59.836065573770469</v>
      </c>
      <c r="LS35" s="381">
        <v>57.317073170731689</v>
      </c>
      <c r="LT35" s="381">
        <v>64.184397163120622</v>
      </c>
      <c r="LU35" s="381">
        <v>81.002638522427432</v>
      </c>
      <c r="LV35" s="381">
        <v>62.009803921568611</v>
      </c>
      <c r="LW35" s="381">
        <v>60.687960687960718</v>
      </c>
      <c r="LX35" s="381">
        <v>68.705035971223026</v>
      </c>
      <c r="LY35" s="380">
        <v>89.263803680981582</v>
      </c>
      <c r="LZ35" s="381">
        <v>75.862068965517281</v>
      </c>
      <c r="MA35" s="381">
        <v>77.358490566037773</v>
      </c>
      <c r="MB35" s="381">
        <v>74.910394265233023</v>
      </c>
      <c r="MC35" s="381">
        <v>83.89423076923083</v>
      </c>
      <c r="MD35" s="381">
        <v>72.950819672131189</v>
      </c>
      <c r="ME35" s="381">
        <v>73.479318734793281</v>
      </c>
      <c r="MF35" s="381">
        <v>73.851590106007052</v>
      </c>
      <c r="MG35" s="381">
        <v>81.887755102040813</v>
      </c>
      <c r="MH35" s="381">
        <v>67.951807228915598</v>
      </c>
      <c r="MI35" s="381">
        <v>72.235872235872193</v>
      </c>
      <c r="MJ35" s="381">
        <v>72.14285714285711</v>
      </c>
      <c r="MK35" s="380">
        <v>94.162436548223369</v>
      </c>
      <c r="ML35" s="381">
        <v>93.689320388349486</v>
      </c>
      <c r="MM35" s="381">
        <v>92.964824120603041</v>
      </c>
      <c r="MN35" s="381">
        <v>94.402985074626912</v>
      </c>
      <c r="MO35" s="380">
        <v>94.117647058823579</v>
      </c>
      <c r="MP35" s="381">
        <v>86.165048543689451</v>
      </c>
      <c r="MQ35" s="381">
        <v>84.673366834170835</v>
      </c>
      <c r="MR35" s="381">
        <v>85.820895522388113</v>
      </c>
      <c r="MS35" s="380">
        <v>93.908629441624342</v>
      </c>
      <c r="MT35" s="381">
        <v>93.20388349514559</v>
      </c>
      <c r="MU35" s="381">
        <v>94.683544303797404</v>
      </c>
      <c r="MV35" s="381">
        <v>95.895522388059717</v>
      </c>
      <c r="MW35" s="380">
        <v>98.780487804878078</v>
      </c>
      <c r="MX35" s="381">
        <v>97.788697788697775</v>
      </c>
      <c r="MY35" s="381">
        <v>95.27186761229315</v>
      </c>
      <c r="MZ35" s="381">
        <v>96.428571428571473</v>
      </c>
      <c r="NA35" s="381">
        <v>97.607655502392333</v>
      </c>
      <c r="NB35" s="381">
        <v>95.616438356164409</v>
      </c>
      <c r="NC35" s="381">
        <v>96.836982968369838</v>
      </c>
      <c r="ND35" s="381">
        <v>97.183098591549268</v>
      </c>
      <c r="NE35" s="381">
        <v>96.954314720812192</v>
      </c>
      <c r="NF35" s="381">
        <v>96.836982968369711</v>
      </c>
      <c r="NG35" s="381">
        <v>96.473551637279641</v>
      </c>
      <c r="NH35" s="381">
        <v>96.282527881040906</v>
      </c>
    </row>
    <row r="36" spans="1:372" s="277" customFormat="1" ht="21" customHeight="1" x14ac:dyDescent="0.25">
      <c r="A36" s="277">
        <v>32</v>
      </c>
      <c r="B36" s="277" t="s">
        <v>32</v>
      </c>
      <c r="C36" s="278">
        <v>274</v>
      </c>
      <c r="D36" s="278">
        <v>367</v>
      </c>
      <c r="E36" s="278">
        <v>342</v>
      </c>
      <c r="F36" s="278">
        <v>272</v>
      </c>
      <c r="G36" s="278">
        <v>252</v>
      </c>
      <c r="H36" s="278">
        <v>33</v>
      </c>
      <c r="I36" s="278">
        <v>135</v>
      </c>
      <c r="J36" s="278">
        <v>106</v>
      </c>
      <c r="K36" s="278">
        <v>130</v>
      </c>
      <c r="L36" s="278">
        <v>140</v>
      </c>
      <c r="M36" s="279">
        <v>97</v>
      </c>
      <c r="N36" s="279">
        <v>108</v>
      </c>
      <c r="O36" s="279">
        <v>131</v>
      </c>
      <c r="P36" s="279">
        <v>103</v>
      </c>
      <c r="Q36" s="279">
        <v>91</v>
      </c>
      <c r="R36" s="279">
        <v>101</v>
      </c>
      <c r="S36" s="279">
        <v>80</v>
      </c>
      <c r="T36" s="279">
        <v>55</v>
      </c>
      <c r="U36" s="279">
        <v>101</v>
      </c>
      <c r="V36" s="279">
        <v>96</v>
      </c>
      <c r="W36" s="279">
        <v>90.32258064516131</v>
      </c>
      <c r="X36" s="279">
        <v>81.954887218045087</v>
      </c>
      <c r="Y36" s="279">
        <v>68.269230769230745</v>
      </c>
      <c r="Z36" s="279">
        <v>92.307692307692321</v>
      </c>
      <c r="AA36" s="279">
        <v>80.575539568345349</v>
      </c>
      <c r="AB36" s="279">
        <v>80.851063829787208</v>
      </c>
      <c r="AC36" s="279">
        <v>89.719626168224323</v>
      </c>
      <c r="AD36" s="279">
        <v>89.312977099236562</v>
      </c>
      <c r="AE36" s="279">
        <v>85.436893203883486</v>
      </c>
      <c r="AF36" s="279" t="s">
        <v>286</v>
      </c>
      <c r="AG36" s="279">
        <v>86.138613861386176</v>
      </c>
      <c r="AH36" s="279">
        <v>81.012658227848135</v>
      </c>
      <c r="AI36" s="279" t="s">
        <v>286</v>
      </c>
      <c r="AJ36" s="279">
        <v>87.87878787878789</v>
      </c>
      <c r="AK36" s="279">
        <v>86.458333333333371</v>
      </c>
      <c r="AL36" s="279">
        <v>9.0909090909090917</v>
      </c>
      <c r="AM36" s="279">
        <v>25.925925925925927</v>
      </c>
      <c r="AN36" s="279">
        <v>34.90566037735848</v>
      </c>
      <c r="AO36" s="279">
        <v>13.076923076923075</v>
      </c>
      <c r="AP36" s="279">
        <v>18.57142857142858</v>
      </c>
      <c r="AQ36" s="279">
        <v>46.874999999999972</v>
      </c>
      <c r="AR36" s="279">
        <v>15.094339622641513</v>
      </c>
      <c r="AS36" s="279">
        <v>18.320610687022903</v>
      </c>
      <c r="AT36" s="279">
        <v>28.155339805825246</v>
      </c>
      <c r="AU36" s="279">
        <v>25.555555555555564</v>
      </c>
      <c r="AV36" s="279">
        <v>15.84158415841584</v>
      </c>
      <c r="AW36" s="279">
        <v>48.749999999999993</v>
      </c>
      <c r="AX36" s="280">
        <v>28.846153846153832</v>
      </c>
      <c r="AY36" s="280">
        <v>25.000000000000011</v>
      </c>
      <c r="AZ36" s="280">
        <v>32.631578947368432</v>
      </c>
      <c r="BA36" s="280" t="s">
        <v>286</v>
      </c>
      <c r="BB36" s="279" t="s">
        <v>286</v>
      </c>
      <c r="BC36" s="280" t="s">
        <v>286</v>
      </c>
      <c r="BD36" s="280" t="s">
        <v>286</v>
      </c>
      <c r="BE36" s="280" t="s">
        <v>286</v>
      </c>
      <c r="BF36" s="280" t="s">
        <v>286</v>
      </c>
      <c r="BG36" s="279" t="s">
        <v>286</v>
      </c>
      <c r="BH36" s="281" t="s">
        <v>286</v>
      </c>
      <c r="BI36" s="281" t="s">
        <v>286</v>
      </c>
      <c r="BJ36" s="281">
        <v>40.229885057471272</v>
      </c>
      <c r="BK36" s="281">
        <v>41.000000000000007</v>
      </c>
      <c r="BL36" s="279">
        <v>45.000000000000007</v>
      </c>
      <c r="BM36" s="281">
        <v>44.1860465116279</v>
      </c>
      <c r="BN36" s="277">
        <v>46.464646464646471</v>
      </c>
      <c r="BO36" s="277">
        <v>44.086021505376351</v>
      </c>
      <c r="BP36" s="277">
        <v>18.75</v>
      </c>
      <c r="BQ36" s="279">
        <v>6.1538461538461542</v>
      </c>
      <c r="BR36" s="281">
        <v>33.018867924528287</v>
      </c>
      <c r="BS36" s="281">
        <v>4.8000000000000043</v>
      </c>
      <c r="BT36" s="281">
        <v>13.235294117647065</v>
      </c>
      <c r="BU36" s="279">
        <v>53.76344086021507</v>
      </c>
      <c r="BV36" s="281">
        <v>6.862745098039218</v>
      </c>
      <c r="BW36" s="281">
        <v>7.8124999999999964</v>
      </c>
      <c r="BX36" s="281">
        <v>41.999999999999993</v>
      </c>
      <c r="BY36" s="279">
        <v>2.272727272727272</v>
      </c>
      <c r="BZ36" s="281">
        <v>13.265306122448983</v>
      </c>
      <c r="CA36" s="281">
        <v>41.249999999999993</v>
      </c>
      <c r="CB36" s="281">
        <v>4.3478260869565215</v>
      </c>
      <c r="CC36" s="279">
        <v>13.541666666666671</v>
      </c>
      <c r="CD36" s="281">
        <v>30.434782608695659</v>
      </c>
      <c r="CE36" s="281">
        <v>18.181818181818183</v>
      </c>
      <c r="CF36" s="281">
        <v>14.179104477611943</v>
      </c>
      <c r="CG36" s="279">
        <v>11.320754716981133</v>
      </c>
      <c r="CH36" s="281">
        <v>20.93023255813954</v>
      </c>
      <c r="CI36" s="281">
        <v>28.571428571428573</v>
      </c>
      <c r="CJ36" s="281">
        <v>25.26315789473685</v>
      </c>
      <c r="CK36" s="281">
        <v>12.962962962962969</v>
      </c>
      <c r="CL36" s="281">
        <v>29.00763358778627</v>
      </c>
      <c r="CM36" s="281">
        <v>12.871287128712879</v>
      </c>
      <c r="CN36" s="281">
        <v>10.989010989010993</v>
      </c>
      <c r="CO36" s="281">
        <v>30.693069306930692</v>
      </c>
      <c r="CP36" s="279">
        <v>17.721518987341774</v>
      </c>
      <c r="CQ36" s="281">
        <v>8</v>
      </c>
      <c r="CR36" s="281">
        <v>21.649484536082475</v>
      </c>
      <c r="CS36" s="277">
        <v>19.354838709677416</v>
      </c>
      <c r="CT36" s="277">
        <v>15.624999999999996</v>
      </c>
      <c r="CU36" s="279">
        <v>2.2900763358778629</v>
      </c>
      <c r="CV36" s="281">
        <v>1.886792452830188</v>
      </c>
      <c r="CW36" s="281">
        <v>17.96875</v>
      </c>
      <c r="CX36" s="277">
        <v>7.8571428571428656</v>
      </c>
      <c r="CY36" s="277">
        <v>5.3763440860215086</v>
      </c>
      <c r="CZ36" s="279">
        <v>6.7307692307692326</v>
      </c>
      <c r="DA36" s="281">
        <v>7.7519379844961227</v>
      </c>
      <c r="DB36" s="281">
        <v>6.8627450980392171</v>
      </c>
      <c r="DC36" s="277">
        <v>5.4945054945054972</v>
      </c>
      <c r="DD36" s="277">
        <v>4.9504950495049505</v>
      </c>
      <c r="DE36" s="279">
        <v>5.0632911392405067</v>
      </c>
      <c r="DF36" s="281">
        <v>23.52941176470588</v>
      </c>
      <c r="DG36" s="281">
        <v>6.1855670103092821</v>
      </c>
      <c r="DH36" s="277">
        <v>5.376344086021505</v>
      </c>
      <c r="DI36" s="277">
        <v>25.000000000000004</v>
      </c>
      <c r="DJ36" s="279">
        <v>48.484848484848499</v>
      </c>
      <c r="DK36" s="281">
        <v>43.396226415094333</v>
      </c>
      <c r="DL36" s="281">
        <v>48.818897637795267</v>
      </c>
      <c r="DM36" s="281">
        <v>33.093525179856115</v>
      </c>
      <c r="DN36" s="281">
        <v>44.680851063829792</v>
      </c>
      <c r="DO36" s="279">
        <v>32.710280373831765</v>
      </c>
      <c r="DP36" s="281">
        <v>51.937984496124031</v>
      </c>
      <c r="DQ36" s="281">
        <v>38.235294117647065</v>
      </c>
      <c r="DR36" s="281">
        <v>41.758241758241766</v>
      </c>
      <c r="DS36" s="281">
        <v>46.464646464646478</v>
      </c>
      <c r="DT36" s="279">
        <v>54.430379746835435</v>
      </c>
      <c r="DU36" s="282">
        <v>36.734693877551017</v>
      </c>
      <c r="DV36" s="282">
        <v>45.91836734693878</v>
      </c>
      <c r="DW36" s="277">
        <v>45.744680851063826</v>
      </c>
      <c r="DX36" s="282" t="s">
        <v>286</v>
      </c>
      <c r="DY36" s="279" t="s">
        <v>286</v>
      </c>
      <c r="DZ36" s="279" t="s">
        <v>286</v>
      </c>
      <c r="EA36" s="279" t="s">
        <v>286</v>
      </c>
      <c r="EB36" s="279" t="s">
        <v>286</v>
      </c>
      <c r="EC36" s="279" t="s">
        <v>286</v>
      </c>
      <c r="ED36" s="279" t="s">
        <v>286</v>
      </c>
      <c r="EE36" s="279" t="s">
        <v>286</v>
      </c>
      <c r="EF36" s="279" t="s">
        <v>286</v>
      </c>
      <c r="EG36" s="279">
        <v>10.112359550561795</v>
      </c>
      <c r="EH36" s="279">
        <v>7.9207920792079207</v>
      </c>
      <c r="EI36" s="279">
        <v>4.9999999999999982</v>
      </c>
      <c r="EJ36" s="279">
        <v>9.2592592592592649</v>
      </c>
      <c r="EK36" s="279">
        <v>6.9306930693069315</v>
      </c>
      <c r="EL36" s="281">
        <v>1.0416666666666663</v>
      </c>
      <c r="EM36" s="281">
        <v>68.75</v>
      </c>
      <c r="EN36" s="281">
        <v>43.703703703703674</v>
      </c>
      <c r="EO36" s="281">
        <v>46.226415094339636</v>
      </c>
      <c r="EP36" s="279">
        <v>61.240310077519354</v>
      </c>
      <c r="EQ36" s="281">
        <v>36.95652173913043</v>
      </c>
      <c r="ER36" s="281">
        <v>46.874999999999986</v>
      </c>
      <c r="ES36" s="281">
        <v>62.962962962962976</v>
      </c>
      <c r="ET36" s="281">
        <v>39.534883720930232</v>
      </c>
      <c r="EU36" s="279">
        <v>51.960784313725476</v>
      </c>
      <c r="EV36" s="281">
        <v>60.240963855421704</v>
      </c>
      <c r="EW36" s="281">
        <v>34.693877551020421</v>
      </c>
      <c r="EX36" s="281">
        <v>43.589743589743598</v>
      </c>
      <c r="EY36" s="281">
        <v>61.224489795918366</v>
      </c>
      <c r="EZ36" s="279">
        <v>39.999999999999986</v>
      </c>
      <c r="FA36" s="281">
        <v>47.916666666666671</v>
      </c>
      <c r="FB36" s="281">
        <v>90.625</v>
      </c>
      <c r="FC36" s="281">
        <v>71.85185185185189</v>
      </c>
      <c r="FD36" s="281">
        <v>68.571428571428555</v>
      </c>
      <c r="FE36" s="279">
        <v>87.596899224806194</v>
      </c>
      <c r="FF36" s="281">
        <v>70.000000000000014</v>
      </c>
      <c r="FG36" s="281">
        <v>60.41666666666665</v>
      </c>
      <c r="FH36" s="281">
        <v>86.915887850467286</v>
      </c>
      <c r="FI36" s="281">
        <v>77.692307692307722</v>
      </c>
      <c r="FJ36" s="279">
        <v>72.549019607843135</v>
      </c>
      <c r="FK36" s="281">
        <v>89.655172413793153</v>
      </c>
      <c r="FL36" s="281">
        <v>71.717171717171709</v>
      </c>
      <c r="FM36" s="281">
        <v>65.822784810126564</v>
      </c>
      <c r="FN36" s="281">
        <v>80.392156862745082</v>
      </c>
      <c r="FO36" s="279">
        <v>81</v>
      </c>
      <c r="FP36" s="281">
        <v>80.208333333333329</v>
      </c>
      <c r="FQ36" s="281">
        <v>96.969696969696955</v>
      </c>
      <c r="FR36" s="281">
        <v>96.296296296296305</v>
      </c>
      <c r="FS36" s="281">
        <v>93.396226415094333</v>
      </c>
      <c r="FT36" s="279">
        <v>95.384615384615415</v>
      </c>
      <c r="FU36" s="281">
        <v>94.999999999999986</v>
      </c>
      <c r="FV36" s="281">
        <v>98.958333333333343</v>
      </c>
      <c r="FW36" s="281">
        <v>97.222222222222257</v>
      </c>
      <c r="FX36" s="281">
        <v>99.230769230769241</v>
      </c>
      <c r="FY36" s="279">
        <v>99.019607843137251</v>
      </c>
      <c r="FZ36" s="281">
        <v>97.777777777777786</v>
      </c>
      <c r="GA36" s="281">
        <v>93.069306930693045</v>
      </c>
      <c r="GB36" s="281">
        <v>100</v>
      </c>
      <c r="GC36" s="281">
        <v>94.230769230769255</v>
      </c>
      <c r="GD36" s="279">
        <v>96.039603960396079</v>
      </c>
      <c r="GE36" s="281">
        <v>98.936170212765973</v>
      </c>
      <c r="GF36" s="281">
        <v>100</v>
      </c>
      <c r="GG36" s="281">
        <v>95.488721804511258</v>
      </c>
      <c r="GH36" s="281">
        <v>95.238095238095269</v>
      </c>
      <c r="GI36" s="279">
        <v>95.312500000000028</v>
      </c>
      <c r="GJ36" s="281">
        <v>92.086330935251809</v>
      </c>
      <c r="GK36" s="281">
        <v>95.833333333333343</v>
      </c>
      <c r="GL36" s="281">
        <v>93.457943925233664</v>
      </c>
      <c r="GM36" s="283">
        <v>93.798449612403104</v>
      </c>
      <c r="GN36" s="279">
        <v>97.058823529411754</v>
      </c>
      <c r="GO36" s="281">
        <v>84.090909090909122</v>
      </c>
      <c r="GP36" s="281">
        <v>87.128712871287107</v>
      </c>
      <c r="GQ36" s="281">
        <v>96.250000000000028</v>
      </c>
      <c r="GR36" s="281">
        <v>90.566037735849093</v>
      </c>
      <c r="GS36" s="279">
        <v>92.079207920792101</v>
      </c>
      <c r="GT36" s="281">
        <v>96.808510638297889</v>
      </c>
      <c r="GU36" s="281" t="s">
        <v>286</v>
      </c>
      <c r="GV36" s="281" t="s">
        <v>286</v>
      </c>
      <c r="GW36" s="281" t="s">
        <v>286</v>
      </c>
      <c r="GX36" s="279" t="s">
        <v>286</v>
      </c>
      <c r="GY36" s="279" t="s">
        <v>286</v>
      </c>
      <c r="GZ36" s="279" t="s">
        <v>286</v>
      </c>
      <c r="HA36" s="279" t="s">
        <v>286</v>
      </c>
      <c r="HB36" s="279" t="s">
        <v>286</v>
      </c>
      <c r="HC36" s="279" t="s">
        <v>286</v>
      </c>
      <c r="HD36" s="279">
        <v>91.954022988505798</v>
      </c>
      <c r="HE36" s="279">
        <v>93.06930693069306</v>
      </c>
      <c r="HF36" s="279">
        <v>100</v>
      </c>
      <c r="HG36" s="279">
        <v>90.196078431372541</v>
      </c>
      <c r="HH36" s="279">
        <v>97.979797979797979</v>
      </c>
      <c r="HI36" s="279">
        <v>97.872340425531917</v>
      </c>
      <c r="HJ36" s="279">
        <v>87.878787878787875</v>
      </c>
      <c r="HK36" s="279">
        <v>89.55223880597012</v>
      </c>
      <c r="HL36" s="281">
        <v>87.619047619047649</v>
      </c>
      <c r="HM36" s="281">
        <v>90.769230769230731</v>
      </c>
      <c r="HN36" s="281">
        <v>84.172661870503617</v>
      </c>
      <c r="HO36" s="281">
        <v>91.489361702127681</v>
      </c>
      <c r="HP36" s="279">
        <v>76.635514018691609</v>
      </c>
      <c r="HQ36" s="281">
        <v>89.843750000000014</v>
      </c>
      <c r="HR36" s="281">
        <v>91.176470588235318</v>
      </c>
      <c r="HS36" s="281">
        <v>83.908045977011497</v>
      </c>
      <c r="HT36" s="278">
        <v>88.118811881188122</v>
      </c>
      <c r="HU36" s="279">
        <v>87.500000000000014</v>
      </c>
      <c r="HV36" s="277">
        <v>85.18518518518519</v>
      </c>
      <c r="HW36" s="277">
        <v>90.000000000000028</v>
      </c>
      <c r="HX36" s="277">
        <v>93.684210526315795</v>
      </c>
      <c r="HY36" s="277">
        <v>6.4516129032258061</v>
      </c>
      <c r="HZ36" s="277">
        <v>2.9629629629629624</v>
      </c>
      <c r="IA36" s="277">
        <v>4.7169811320754729</v>
      </c>
      <c r="IB36" s="277">
        <v>20.000000000000004</v>
      </c>
      <c r="IC36" s="277">
        <v>27.142857142857157</v>
      </c>
      <c r="ID36" s="277">
        <v>19.791666666666671</v>
      </c>
      <c r="IE36" s="277">
        <v>2.8301886792452837</v>
      </c>
      <c r="IF36" s="277">
        <v>2.3076923076923079</v>
      </c>
      <c r="IG36" s="277">
        <v>2.9126213592233015</v>
      </c>
      <c r="IH36" s="277">
        <v>5.5555555555555536</v>
      </c>
      <c r="II36" s="277">
        <v>9.9009900990098991</v>
      </c>
      <c r="IJ36" s="277">
        <v>2.4999999999999991</v>
      </c>
      <c r="IK36" s="277">
        <v>3.7037037037037033</v>
      </c>
      <c r="IL36" s="277">
        <v>2.9702970297029694</v>
      </c>
      <c r="IM36" s="277">
        <v>4.1666666666666661</v>
      </c>
      <c r="IN36" s="277" t="str">
        <f t="shared" si="39"/>
        <v>--</v>
      </c>
      <c r="IO36" s="277" t="str">
        <f t="shared" si="39"/>
        <v>--</v>
      </c>
      <c r="IP36" s="277" t="str">
        <f t="shared" si="39"/>
        <v>--</v>
      </c>
      <c r="IQ36" s="277" t="str">
        <f t="shared" si="39"/>
        <v>--</v>
      </c>
      <c r="IR36" s="277" t="str">
        <f t="shared" si="39"/>
        <v>--</v>
      </c>
      <c r="IS36" s="277" t="str">
        <f t="shared" si="39"/>
        <v>--</v>
      </c>
      <c r="IT36" s="277" t="str">
        <f t="shared" si="39"/>
        <v>--</v>
      </c>
      <c r="IU36" s="277" t="str">
        <f t="shared" si="39"/>
        <v>--</v>
      </c>
      <c r="IV36" s="277" t="str">
        <f t="shared" si="39"/>
        <v>--</v>
      </c>
      <c r="IW36" s="241">
        <v>421</v>
      </c>
      <c r="IX36" s="242">
        <v>299</v>
      </c>
      <c r="IY36" s="243">
        <v>102</v>
      </c>
      <c r="IZ36" s="243">
        <v>104</v>
      </c>
      <c r="JA36" s="243">
        <v>110</v>
      </c>
      <c r="JB36" s="243">
        <v>37</v>
      </c>
      <c r="JC36" s="243">
        <v>90</v>
      </c>
      <c r="JD36" s="243">
        <v>84</v>
      </c>
      <c r="JE36" s="243">
        <v>2.0202020202020199</v>
      </c>
      <c r="JF36" s="243">
        <v>11.538461538461499</v>
      </c>
      <c r="JG36" s="243">
        <v>10</v>
      </c>
      <c r="JH36" s="243">
        <v>16.6666666666667</v>
      </c>
      <c r="JI36" s="243">
        <v>10.1123595505618</v>
      </c>
      <c r="JJ36" s="243">
        <v>3.5714285714285698</v>
      </c>
      <c r="JK36" s="243">
        <v>9</v>
      </c>
      <c r="JL36" s="243">
        <v>6.7307692307692299</v>
      </c>
      <c r="JM36" s="243">
        <v>3.6363636363636398</v>
      </c>
      <c r="JN36" s="243">
        <v>5.4054054054053999</v>
      </c>
      <c r="JO36" s="243">
        <v>5.6179775280898898</v>
      </c>
      <c r="JP36" s="243">
        <v>0</v>
      </c>
      <c r="JQ36" s="243">
        <v>96.9072164948454</v>
      </c>
      <c r="JR36" s="243">
        <v>97.115384615384599</v>
      </c>
      <c r="JS36" s="243">
        <v>97.272727272727295</v>
      </c>
      <c r="JT36" s="243">
        <v>94.594594594594597</v>
      </c>
      <c r="JU36" s="243">
        <v>97.752808988764102</v>
      </c>
      <c r="JV36" s="243">
        <v>97.590361445783202</v>
      </c>
      <c r="JW36" s="243">
        <v>96.9072164948454</v>
      </c>
      <c r="JX36" s="243">
        <v>94.230769230769297</v>
      </c>
      <c r="JY36" s="243">
        <v>94.545454545454504</v>
      </c>
      <c r="JZ36" s="243">
        <v>89.189189189189193</v>
      </c>
      <c r="KA36" s="243">
        <v>87.640449438202197</v>
      </c>
      <c r="KB36" s="243">
        <v>95.180722891566205</v>
      </c>
      <c r="KC36" s="243">
        <v>98.979591836734699</v>
      </c>
      <c r="KD36" s="243">
        <v>97.115384615384599</v>
      </c>
      <c r="KE36" s="243">
        <v>98.181818181818201</v>
      </c>
      <c r="KF36" s="243">
        <v>91.891891891891902</v>
      </c>
      <c r="KG36" s="243">
        <v>96.629213483146103</v>
      </c>
      <c r="KH36" s="243">
        <v>97.590361445783202</v>
      </c>
      <c r="KI36" s="220">
        <v>105</v>
      </c>
      <c r="KJ36" s="220">
        <v>88</v>
      </c>
      <c r="KK36" s="279" t="str">
        <f t="shared" si="38"/>
        <v>--</v>
      </c>
      <c r="KL36" s="279" t="str">
        <f t="shared" si="38"/>
        <v>--</v>
      </c>
      <c r="KM36" s="220">
        <v>8.5714285714285694</v>
      </c>
      <c r="KN36" s="220">
        <v>3.4090909090909101</v>
      </c>
      <c r="KO36" s="220">
        <v>93.269230769230802</v>
      </c>
      <c r="KP36" s="220">
        <v>93.181818181818201</v>
      </c>
      <c r="KQ36" s="220">
        <v>93.269230769230802</v>
      </c>
      <c r="KR36" s="220">
        <v>89.772727272727195</v>
      </c>
      <c r="KS36" s="220">
        <v>93.269230769230802</v>
      </c>
      <c r="KT36" s="220">
        <v>89.772727272727295</v>
      </c>
      <c r="KV36" s="379">
        <v>336</v>
      </c>
      <c r="KW36" s="380">
        <v>64</v>
      </c>
      <c r="KX36" s="381">
        <v>77</v>
      </c>
      <c r="KY36" s="381">
        <v>111</v>
      </c>
      <c r="KZ36" s="381">
        <v>84</v>
      </c>
      <c r="LA36" s="378" t="str">
        <f t="shared" si="2"/>
        <v>--</v>
      </c>
      <c r="LB36" s="381">
        <v>68.686868686868692</v>
      </c>
      <c r="LC36" s="381">
        <v>63.461538461538453</v>
      </c>
      <c r="LD36" s="381">
        <v>62.727272727272734</v>
      </c>
      <c r="LE36" s="378" t="str">
        <f t="shared" si="3"/>
        <v>--</v>
      </c>
      <c r="LF36" s="381">
        <v>58.333333333333343</v>
      </c>
      <c r="LG36" s="381">
        <v>61.797752808988776</v>
      </c>
      <c r="LH36" s="381">
        <v>58.333333333333336</v>
      </c>
      <c r="LI36" s="378" t="str">
        <f t="shared" si="4"/>
        <v>--</v>
      </c>
      <c r="LJ36" s="381">
        <v>57.534246575342465</v>
      </c>
      <c r="LK36" s="381">
        <v>45.454545454545446</v>
      </c>
      <c r="LL36" s="381">
        <v>46.987951807228903</v>
      </c>
      <c r="LM36" s="380">
        <v>89.423076923076948</v>
      </c>
      <c r="LN36" s="381">
        <v>78.350515463917517</v>
      </c>
      <c r="LO36" s="381">
        <v>61.538461538461519</v>
      </c>
      <c r="LP36" s="381">
        <v>67.272727272727309</v>
      </c>
      <c r="LQ36" s="381">
        <v>73.86363636363636</v>
      </c>
      <c r="LR36" s="381">
        <v>63.888888888888886</v>
      </c>
      <c r="LS36" s="381">
        <v>62.921348314606746</v>
      </c>
      <c r="LT36" s="381">
        <v>67.901234567901255</v>
      </c>
      <c r="LU36" s="381">
        <v>85.245901639344282</v>
      </c>
      <c r="LV36" s="381">
        <v>62.162162162162176</v>
      </c>
      <c r="LW36" s="381">
        <v>65.740740740740748</v>
      </c>
      <c r="LX36" s="381">
        <v>56.790123456790127</v>
      </c>
      <c r="LY36" s="380">
        <v>75.961538461538453</v>
      </c>
      <c r="LZ36" s="381">
        <v>84.536082474226802</v>
      </c>
      <c r="MA36" s="381">
        <v>75.961538461538439</v>
      </c>
      <c r="MB36" s="381">
        <v>83.636363636363654</v>
      </c>
      <c r="MC36" s="381">
        <v>68.181818181818144</v>
      </c>
      <c r="MD36" s="381">
        <v>72.222222222222229</v>
      </c>
      <c r="ME36" s="381">
        <v>79.775280898876389</v>
      </c>
      <c r="MF36" s="381">
        <v>73.809523809523782</v>
      </c>
      <c r="MG36" s="381">
        <v>84.126984126984098</v>
      </c>
      <c r="MH36" s="381">
        <v>69.333333333333314</v>
      </c>
      <c r="MI36" s="381">
        <v>73.87387387387389</v>
      </c>
      <c r="MJ36" s="381">
        <v>75.30864197530866</v>
      </c>
      <c r="MK36" s="380">
        <v>96.875000000000014</v>
      </c>
      <c r="ML36" s="381">
        <v>94.666666666666671</v>
      </c>
      <c r="MM36" s="381">
        <v>93.693693693693717</v>
      </c>
      <c r="MN36" s="381">
        <v>93.827160493827151</v>
      </c>
      <c r="MO36" s="380">
        <v>95.3125</v>
      </c>
      <c r="MP36" s="381">
        <v>89.333333333333385</v>
      </c>
      <c r="MQ36" s="381">
        <v>85.454545454545411</v>
      </c>
      <c r="MR36" s="381">
        <v>91.358024691358068</v>
      </c>
      <c r="MS36" s="380">
        <v>92.063492063492063</v>
      </c>
      <c r="MT36" s="381">
        <v>100</v>
      </c>
      <c r="MU36" s="381">
        <v>95.454545454545453</v>
      </c>
      <c r="MV36" s="381">
        <v>97.530864197530903</v>
      </c>
      <c r="MW36" s="380">
        <v>99.038461538461547</v>
      </c>
      <c r="MX36" s="381">
        <v>93.814432989690744</v>
      </c>
      <c r="MY36" s="381">
        <v>99.038461538461547</v>
      </c>
      <c r="MZ36" s="381">
        <v>96.363636363636388</v>
      </c>
      <c r="NA36" s="381">
        <v>95.454545454545482</v>
      </c>
      <c r="NB36" s="381">
        <v>94.594594594594597</v>
      </c>
      <c r="NC36" s="381">
        <v>98.876404494382015</v>
      </c>
      <c r="ND36" s="381">
        <v>98.795180722891558</v>
      </c>
      <c r="NE36" s="381">
        <v>96.875000000000028</v>
      </c>
      <c r="NF36" s="381">
        <v>100</v>
      </c>
      <c r="NG36" s="381">
        <v>92.792792792792795</v>
      </c>
      <c r="NH36" s="381">
        <v>98.765432098765416</v>
      </c>
    </row>
    <row r="37" spans="1:372" x14ac:dyDescent="0.25">
      <c r="A37" s="93">
        <v>33</v>
      </c>
      <c r="B37" s="93" t="s">
        <v>33</v>
      </c>
      <c r="C37" s="104">
        <v>541</v>
      </c>
      <c r="D37" s="104">
        <v>507</v>
      </c>
      <c r="E37" s="104">
        <v>372</v>
      </c>
      <c r="F37" s="104">
        <v>493</v>
      </c>
      <c r="G37" s="104">
        <v>440</v>
      </c>
      <c r="H37" s="104">
        <v>197</v>
      </c>
      <c r="I37" s="104">
        <v>204</v>
      </c>
      <c r="J37" s="104">
        <v>140</v>
      </c>
      <c r="K37" s="104">
        <v>173</v>
      </c>
      <c r="L37" s="104">
        <v>190</v>
      </c>
      <c r="M37" s="103">
        <v>144</v>
      </c>
      <c r="N37" s="103">
        <v>134</v>
      </c>
      <c r="O37" s="103">
        <v>132</v>
      </c>
      <c r="P37" s="103">
        <v>106</v>
      </c>
      <c r="Q37" s="103">
        <v>165</v>
      </c>
      <c r="R37" s="103">
        <v>173</v>
      </c>
      <c r="S37" s="103">
        <v>155</v>
      </c>
      <c r="T37" s="103">
        <v>147</v>
      </c>
      <c r="U37" s="103">
        <v>161</v>
      </c>
      <c r="V37" s="103">
        <v>132</v>
      </c>
      <c r="W37" s="99">
        <v>78.865979381443324</v>
      </c>
      <c r="X37" s="99">
        <v>68.159203980099477</v>
      </c>
      <c r="Y37" s="99">
        <v>75.000000000000028</v>
      </c>
      <c r="Z37" s="99">
        <v>80.813953488372107</v>
      </c>
      <c r="AA37" s="99">
        <v>77.894736842105218</v>
      </c>
      <c r="AB37" s="99">
        <v>66.901408450704253</v>
      </c>
      <c r="AC37" s="99">
        <v>87.969924812030087</v>
      </c>
      <c r="AD37" s="99">
        <v>74.809160305343497</v>
      </c>
      <c r="AE37" s="99">
        <v>68.571428571428612</v>
      </c>
      <c r="AF37" s="99" t="s">
        <v>286</v>
      </c>
      <c r="AG37" s="99">
        <v>85.798816568047357</v>
      </c>
      <c r="AH37" s="99">
        <v>68.831168831168796</v>
      </c>
      <c r="AI37" s="99" t="s">
        <v>286</v>
      </c>
      <c r="AJ37" s="99">
        <v>86.708860759493675</v>
      </c>
      <c r="AK37" s="99">
        <v>79.999999999999986</v>
      </c>
      <c r="AL37" s="99">
        <v>17.3469387755102</v>
      </c>
      <c r="AM37" s="99">
        <v>21.674876847290644</v>
      </c>
      <c r="AN37" s="99">
        <v>27.857142857142858</v>
      </c>
      <c r="AO37" s="99">
        <v>20.930232558139529</v>
      </c>
      <c r="AP37" s="99">
        <v>12.169312169312166</v>
      </c>
      <c r="AQ37" s="99">
        <v>23.77622377622378</v>
      </c>
      <c r="AR37" s="99">
        <v>17.29323308270676</v>
      </c>
      <c r="AS37" s="99">
        <v>18.939393939393952</v>
      </c>
      <c r="AT37" s="99">
        <v>35.238095238095234</v>
      </c>
      <c r="AU37" s="99">
        <v>31.677018633540371</v>
      </c>
      <c r="AV37" s="99">
        <v>15.606936416184976</v>
      </c>
      <c r="AW37" s="99">
        <v>32.258064516129032</v>
      </c>
      <c r="AX37" s="102">
        <v>25.342465753424655</v>
      </c>
      <c r="AY37" s="102">
        <v>21.875</v>
      </c>
      <c r="AZ37" s="102">
        <v>40.000000000000014</v>
      </c>
      <c r="BA37" s="102" t="s">
        <v>286</v>
      </c>
      <c r="BB37" s="99" t="s">
        <v>286</v>
      </c>
      <c r="BC37" s="102" t="s">
        <v>286</v>
      </c>
      <c r="BD37" s="102" t="s">
        <v>286</v>
      </c>
      <c r="BE37" s="102" t="s">
        <v>286</v>
      </c>
      <c r="BF37" s="102" t="s">
        <v>286</v>
      </c>
      <c r="BG37" s="99" t="s">
        <v>286</v>
      </c>
      <c r="BH37" s="94" t="s">
        <v>286</v>
      </c>
      <c r="BI37" s="94" t="s">
        <v>286</v>
      </c>
      <c r="BJ37" s="94">
        <v>28.662420382165621</v>
      </c>
      <c r="BK37" s="94">
        <v>40.000000000000007</v>
      </c>
      <c r="BL37" s="99">
        <v>22.875816993464046</v>
      </c>
      <c r="BM37" s="94">
        <v>36.95652173913043</v>
      </c>
      <c r="BN37" s="93">
        <v>33.749999999999993</v>
      </c>
      <c r="BO37" s="93">
        <v>25</v>
      </c>
      <c r="BP37" s="93">
        <v>2.645502645502646</v>
      </c>
      <c r="BQ37" s="99">
        <v>7.5757575757575806</v>
      </c>
      <c r="BR37" s="94">
        <v>52.55474452554742</v>
      </c>
      <c r="BS37" s="94">
        <v>3.2258064516129039</v>
      </c>
      <c r="BT37" s="94">
        <v>14.973262032085566</v>
      </c>
      <c r="BU37" s="99">
        <v>40.875912408759127</v>
      </c>
      <c r="BV37" s="94">
        <v>5.3846153846153841</v>
      </c>
      <c r="BW37" s="94">
        <v>10.077519379844963</v>
      </c>
      <c r="BX37" s="94">
        <v>46.601941747572816</v>
      </c>
      <c r="BY37" s="99">
        <v>6.9620253164556969</v>
      </c>
      <c r="BZ37" s="94">
        <v>12.426035502958582</v>
      </c>
      <c r="CA37" s="94">
        <v>48.684210526315773</v>
      </c>
      <c r="CB37" s="94">
        <v>7.092198581560285</v>
      </c>
      <c r="CC37" s="99">
        <v>11.464968152866247</v>
      </c>
      <c r="CD37" s="94">
        <v>33.593749999999986</v>
      </c>
      <c r="CE37" s="94">
        <v>11.340206185567011</v>
      </c>
      <c r="CF37" s="94">
        <v>12.25490196078432</v>
      </c>
      <c r="CG37" s="99">
        <v>22.302158273381298</v>
      </c>
      <c r="CH37" s="94">
        <v>18.07228915662651</v>
      </c>
      <c r="CI37" s="94">
        <v>22.105263157894736</v>
      </c>
      <c r="CJ37" s="94">
        <v>12.587412587412587</v>
      </c>
      <c r="CK37" s="94">
        <v>20.14925373134329</v>
      </c>
      <c r="CL37" s="94">
        <v>15.151515151515152</v>
      </c>
      <c r="CM37" s="94">
        <v>20.000000000000007</v>
      </c>
      <c r="CN37" s="94">
        <v>18.518518518518523</v>
      </c>
      <c r="CO37" s="94">
        <v>22.941176470588239</v>
      </c>
      <c r="CP37" s="99">
        <v>16.993464052287575</v>
      </c>
      <c r="CQ37" s="94">
        <v>16.666666666666671</v>
      </c>
      <c r="CR37" s="94">
        <v>18.633540372670787</v>
      </c>
      <c r="CS37" s="93">
        <v>16.279069767441865</v>
      </c>
      <c r="CT37" s="93">
        <v>8.8541666666666696</v>
      </c>
      <c r="CU37" s="99">
        <v>6.896551724137935</v>
      </c>
      <c r="CV37" s="94">
        <v>2.1897810218978107</v>
      </c>
      <c r="CW37" s="94">
        <v>21.518987341772174</v>
      </c>
      <c r="CX37" s="93">
        <v>12.765957446808505</v>
      </c>
      <c r="CY37" s="93">
        <v>4.9295774647887356</v>
      </c>
      <c r="CZ37" s="99">
        <v>19.548872180451141</v>
      </c>
      <c r="DA37" s="94">
        <v>12.121212121212123</v>
      </c>
      <c r="DB37" s="94">
        <v>10.476190476190474</v>
      </c>
      <c r="DC37" s="93">
        <v>19.512195121951223</v>
      </c>
      <c r="DD37" s="93">
        <v>14.880952380952387</v>
      </c>
      <c r="DE37" s="99">
        <v>9.27152317880795</v>
      </c>
      <c r="DF37" s="94">
        <v>23.287671232876729</v>
      </c>
      <c r="DG37" s="94">
        <v>10.000000000000009</v>
      </c>
      <c r="DH37" s="93">
        <v>13.953488372093027</v>
      </c>
      <c r="DI37" s="93">
        <v>33.160621761658007</v>
      </c>
      <c r="DJ37" s="99">
        <v>48.768472906403979</v>
      </c>
      <c r="DK37" s="94">
        <v>38.129496402877713</v>
      </c>
      <c r="DL37" s="94">
        <v>41.358024691358032</v>
      </c>
      <c r="DM37" s="94">
        <v>47.089947089947103</v>
      </c>
      <c r="DN37" s="94">
        <v>36.619718309859159</v>
      </c>
      <c r="DO37" s="99">
        <v>39.097744360902254</v>
      </c>
      <c r="DP37" s="94">
        <v>49.242424242424242</v>
      </c>
      <c r="DQ37" s="94">
        <v>38.834951456310684</v>
      </c>
      <c r="DR37" s="94">
        <v>40.606060606060581</v>
      </c>
      <c r="DS37" s="94">
        <v>57.485029940119716</v>
      </c>
      <c r="DT37" s="99">
        <v>44.078947368421041</v>
      </c>
      <c r="DU37" s="101">
        <v>41.958041958041974</v>
      </c>
      <c r="DV37" s="101">
        <v>41.772151898734172</v>
      </c>
      <c r="DW37" s="93">
        <v>37.209302325581405</v>
      </c>
      <c r="DX37" s="101" t="s">
        <v>286</v>
      </c>
      <c r="DY37" s="99" t="s">
        <v>286</v>
      </c>
      <c r="DZ37" s="99" t="s">
        <v>286</v>
      </c>
      <c r="EA37" s="99" t="s">
        <v>286</v>
      </c>
      <c r="EB37" s="99" t="s">
        <v>286</v>
      </c>
      <c r="EC37" s="99" t="s">
        <v>286</v>
      </c>
      <c r="ED37" s="99" t="s">
        <v>286</v>
      </c>
      <c r="EE37" s="99" t="s">
        <v>286</v>
      </c>
      <c r="EF37" s="99" t="s">
        <v>286</v>
      </c>
      <c r="EG37" s="99">
        <v>8.6956521739130466</v>
      </c>
      <c r="EH37" s="99">
        <v>4.6511627906976782</v>
      </c>
      <c r="EI37" s="99">
        <v>2.5806451612903221</v>
      </c>
      <c r="EJ37" s="99">
        <v>8.1632653061224545</v>
      </c>
      <c r="EK37" s="99">
        <v>2.5157232704402523</v>
      </c>
      <c r="EL37" s="94">
        <v>2.2900763358778629</v>
      </c>
      <c r="EM37" s="94">
        <v>70.833333333333314</v>
      </c>
      <c r="EN37" s="94">
        <v>30.653266331658322</v>
      </c>
      <c r="EO37" s="94">
        <v>47.857142857142847</v>
      </c>
      <c r="EP37" s="99">
        <v>68.047337278106497</v>
      </c>
      <c r="EQ37" s="94">
        <v>41.711229946524043</v>
      </c>
      <c r="ER37" s="94">
        <v>52.083333333333321</v>
      </c>
      <c r="ES37" s="94">
        <v>67.692307692307665</v>
      </c>
      <c r="ET37" s="94">
        <v>45.454545454545453</v>
      </c>
      <c r="EU37" s="99">
        <v>38.679245283018858</v>
      </c>
      <c r="EV37" s="94">
        <v>41.666666666666686</v>
      </c>
      <c r="EW37" s="94">
        <v>49.112426035502949</v>
      </c>
      <c r="EX37" s="94">
        <v>57.894736842105274</v>
      </c>
      <c r="EY37" s="94">
        <v>64.02877697841727</v>
      </c>
      <c r="EZ37" s="99">
        <v>50.318471337579602</v>
      </c>
      <c r="FA37" s="94">
        <v>45.736434108527121</v>
      </c>
      <c r="FB37" s="94">
        <v>83.333333333333329</v>
      </c>
      <c r="FC37" s="94">
        <v>61.386138613861363</v>
      </c>
      <c r="FD37" s="94">
        <v>76.428571428571388</v>
      </c>
      <c r="FE37" s="99">
        <v>86.904761904761898</v>
      </c>
      <c r="FF37" s="94">
        <v>73.796791443850211</v>
      </c>
      <c r="FG37" s="94">
        <v>72.727272727272734</v>
      </c>
      <c r="FH37" s="94">
        <v>91.603053435114532</v>
      </c>
      <c r="FI37" s="94">
        <v>63.63636363636364</v>
      </c>
      <c r="FJ37" s="99">
        <v>69.523809523809504</v>
      </c>
      <c r="FK37" s="94">
        <v>82.608695652173878</v>
      </c>
      <c r="FL37" s="94">
        <v>78.947368421052715</v>
      </c>
      <c r="FM37" s="94">
        <v>79.084967320261455</v>
      </c>
      <c r="FN37" s="94">
        <v>87.323943661971853</v>
      </c>
      <c r="FO37" s="99">
        <v>81.645569620253156</v>
      </c>
      <c r="FP37" s="94">
        <v>69.767441860465084</v>
      </c>
      <c r="FQ37" s="94">
        <v>92.82051282051286</v>
      </c>
      <c r="FR37" s="94">
        <v>96.078431372549034</v>
      </c>
      <c r="FS37" s="94">
        <v>99.280575539568346</v>
      </c>
      <c r="FT37" s="99">
        <v>89.349112426035504</v>
      </c>
      <c r="FU37" s="94">
        <v>92.063492063492063</v>
      </c>
      <c r="FV37" s="94">
        <v>95.804195804195828</v>
      </c>
      <c r="FW37" s="94">
        <v>95.522388059701498</v>
      </c>
      <c r="FX37" s="94">
        <v>90.076335877862604</v>
      </c>
      <c r="FY37" s="99">
        <v>95.238095238095298</v>
      </c>
      <c r="FZ37" s="94">
        <v>93.209876543209916</v>
      </c>
      <c r="GA37" s="94">
        <v>94.219653179190786</v>
      </c>
      <c r="GB37" s="94">
        <v>95.483870967741936</v>
      </c>
      <c r="GC37" s="94">
        <v>95.104895104895093</v>
      </c>
      <c r="GD37" s="99">
        <v>94.375</v>
      </c>
      <c r="GE37" s="94">
        <v>97.692307692307693</v>
      </c>
      <c r="GF37" s="94">
        <v>93.814432989690715</v>
      </c>
      <c r="GG37" s="94">
        <v>89.603960396039611</v>
      </c>
      <c r="GH37" s="94">
        <v>98.561151079136692</v>
      </c>
      <c r="GI37" s="99">
        <v>92.814371257485092</v>
      </c>
      <c r="GJ37" s="94">
        <v>88.108108108108112</v>
      </c>
      <c r="GK37" s="94">
        <v>95.833333333333357</v>
      </c>
      <c r="GL37" s="94">
        <v>93.846153846153911</v>
      </c>
      <c r="GM37" s="100">
        <v>73.437500000000057</v>
      </c>
      <c r="GN37" s="99">
        <v>89.423076923076906</v>
      </c>
      <c r="GO37" s="94">
        <v>93.081761006289341</v>
      </c>
      <c r="GP37" s="94">
        <v>89.595375722543366</v>
      </c>
      <c r="GQ37" s="94">
        <v>94.193548387096797</v>
      </c>
      <c r="GR37" s="94">
        <v>96.503496503496478</v>
      </c>
      <c r="GS37" s="99">
        <v>88.81987577639751</v>
      </c>
      <c r="GT37" s="94">
        <v>93.893129770992417</v>
      </c>
      <c r="GU37" s="94" t="s">
        <v>286</v>
      </c>
      <c r="GV37" s="94" t="s">
        <v>286</v>
      </c>
      <c r="GW37" s="94" t="s">
        <v>286</v>
      </c>
      <c r="GX37" s="99" t="s">
        <v>286</v>
      </c>
      <c r="GY37" s="99" t="s">
        <v>286</v>
      </c>
      <c r="GZ37" s="99" t="s">
        <v>286</v>
      </c>
      <c r="HA37" s="99" t="s">
        <v>286</v>
      </c>
      <c r="HB37" s="99" t="s">
        <v>286</v>
      </c>
      <c r="HC37" s="99" t="s">
        <v>286</v>
      </c>
      <c r="HD37" s="99">
        <v>88.124999999999972</v>
      </c>
      <c r="HE37" s="99">
        <v>95.930232558139522</v>
      </c>
      <c r="HF37" s="99">
        <v>97.402597402597394</v>
      </c>
      <c r="HG37" s="99">
        <v>94.326241134751811</v>
      </c>
      <c r="HH37" s="99">
        <v>93.71069182389941</v>
      </c>
      <c r="HI37" s="99">
        <v>93.846153846153854</v>
      </c>
      <c r="HJ37" s="99">
        <v>85.416666666666686</v>
      </c>
      <c r="HK37" s="99">
        <v>86.069651741293526</v>
      </c>
      <c r="HL37" s="94">
        <v>94.852941176470623</v>
      </c>
      <c r="HM37" s="94">
        <v>71.951219512195109</v>
      </c>
      <c r="HN37" s="94">
        <v>78.074866310160417</v>
      </c>
      <c r="HO37" s="94">
        <v>95.804195804195842</v>
      </c>
      <c r="HP37" s="99">
        <v>83.458646616541373</v>
      </c>
      <c r="HQ37" s="94">
        <v>80.158730158730165</v>
      </c>
      <c r="HR37" s="94">
        <v>83.653846153846189</v>
      </c>
      <c r="HS37" s="94">
        <v>76.250000000000043</v>
      </c>
      <c r="HT37" s="95">
        <v>86.127167630057798</v>
      </c>
      <c r="HU37" s="99">
        <v>87.096774193548413</v>
      </c>
      <c r="HV37" s="93">
        <v>85.314685314685306</v>
      </c>
      <c r="HW37" s="93">
        <v>84.276729559748432</v>
      </c>
      <c r="HX37" s="93">
        <v>84.375000000000028</v>
      </c>
      <c r="HY37" s="93">
        <v>7.142857142857145</v>
      </c>
      <c r="HZ37" s="93">
        <v>2.9411764705882359</v>
      </c>
      <c r="IA37" s="93">
        <v>0.7142857142857143</v>
      </c>
      <c r="IB37" s="93">
        <v>9.3567251461988299</v>
      </c>
      <c r="IC37" s="93">
        <v>3.6842105263157916</v>
      </c>
      <c r="ID37" s="93">
        <v>2.7777777777777781</v>
      </c>
      <c r="IE37" s="93">
        <v>5.2631578947368416</v>
      </c>
      <c r="IF37" s="93">
        <v>9.0909090909090935</v>
      </c>
      <c r="IG37" s="93">
        <v>7.6190476190476195</v>
      </c>
      <c r="IH37" s="93">
        <v>4.2944785276073612</v>
      </c>
      <c r="II37" s="93">
        <v>5.2325581395348859</v>
      </c>
      <c r="IJ37" s="93">
        <v>3.870967741935484</v>
      </c>
      <c r="IK37" s="93">
        <v>8.9041095890410951</v>
      </c>
      <c r="IL37" s="93">
        <v>6.8322981366459654</v>
      </c>
      <c r="IM37" s="93">
        <v>2.2727272727272734</v>
      </c>
      <c r="IN37" s="93" t="str">
        <f t="shared" si="39"/>
        <v>--</v>
      </c>
      <c r="IO37" s="93" t="str">
        <f t="shared" si="39"/>
        <v>--</v>
      </c>
      <c r="IP37" s="93" t="str">
        <f t="shared" si="39"/>
        <v>--</v>
      </c>
      <c r="IQ37" s="93" t="str">
        <f t="shared" si="39"/>
        <v>--</v>
      </c>
      <c r="IR37" s="93" t="str">
        <f t="shared" si="39"/>
        <v>--</v>
      </c>
      <c r="IS37" s="93" t="str">
        <f t="shared" si="39"/>
        <v>--</v>
      </c>
      <c r="IT37" s="93" t="str">
        <f t="shared" si="39"/>
        <v>--</v>
      </c>
      <c r="IU37" s="93" t="str">
        <f t="shared" si="39"/>
        <v>--</v>
      </c>
      <c r="IV37" s="93" t="str">
        <f t="shared" si="39"/>
        <v>--</v>
      </c>
      <c r="IW37" s="241">
        <v>562</v>
      </c>
      <c r="IX37" s="242">
        <v>564</v>
      </c>
      <c r="IY37" s="243">
        <v>163</v>
      </c>
      <c r="IZ37" s="243">
        <v>130</v>
      </c>
      <c r="JA37" s="243">
        <v>114</v>
      </c>
      <c r="JB37" s="243">
        <v>156</v>
      </c>
      <c r="JC37" s="243">
        <v>151</v>
      </c>
      <c r="JD37" s="243">
        <v>131</v>
      </c>
      <c r="JE37" s="243">
        <v>8.5889570552147294</v>
      </c>
      <c r="JF37" s="243">
        <v>14.615384615384601</v>
      </c>
      <c r="JG37" s="243">
        <v>14.0350877192982</v>
      </c>
      <c r="JH37" s="243">
        <v>15.384615384615399</v>
      </c>
      <c r="JI37" s="243">
        <v>10.596026490066199</v>
      </c>
      <c r="JJ37" s="243">
        <v>14.503816793893099</v>
      </c>
      <c r="JK37" s="243">
        <v>9.8159509202454007</v>
      </c>
      <c r="JL37" s="243">
        <v>6.1538461538461604</v>
      </c>
      <c r="JM37" s="243">
        <v>8.7719298245614006</v>
      </c>
      <c r="JN37" s="243">
        <v>5.1282051282051304</v>
      </c>
      <c r="JO37" s="243">
        <v>3.9735099337748401</v>
      </c>
      <c r="JP37" s="243">
        <v>9.1603053435114496</v>
      </c>
      <c r="JQ37" s="243">
        <v>94.478527607361897</v>
      </c>
      <c r="JR37" s="243">
        <v>91.538461538461604</v>
      </c>
      <c r="JS37" s="243">
        <v>96.491228070175495</v>
      </c>
      <c r="JT37" s="243">
        <v>91.612903225806406</v>
      </c>
      <c r="JU37" s="243">
        <v>96.688741721854299</v>
      </c>
      <c r="JV37" s="243">
        <v>96.946564885496201</v>
      </c>
      <c r="JW37" s="243">
        <v>89.570552147239198</v>
      </c>
      <c r="JX37" s="243">
        <v>86.153846153846104</v>
      </c>
      <c r="JY37" s="243">
        <v>92.982456140350905</v>
      </c>
      <c r="JZ37" s="243">
        <v>87.662337662337706</v>
      </c>
      <c r="KA37" s="243">
        <v>94</v>
      </c>
      <c r="KB37" s="243">
        <v>88.549618320610705</v>
      </c>
      <c r="KC37" s="243">
        <v>95.092024539877301</v>
      </c>
      <c r="KD37" s="243">
        <v>90.769230769230802</v>
      </c>
      <c r="KE37" s="243">
        <v>97.368421052631604</v>
      </c>
      <c r="KF37" s="243">
        <v>92.857142857142904</v>
      </c>
      <c r="KG37" s="243">
        <v>95.364238410596002</v>
      </c>
      <c r="KH37" s="243">
        <v>96.946564885496201</v>
      </c>
      <c r="KI37" s="220">
        <v>155</v>
      </c>
      <c r="KJ37" s="220">
        <v>126</v>
      </c>
      <c r="KK37" s="99" t="str">
        <f t="shared" si="38"/>
        <v>--</v>
      </c>
      <c r="KL37" s="99" t="str">
        <f t="shared" si="38"/>
        <v>--</v>
      </c>
      <c r="KM37" s="220">
        <v>9.0909090909091006</v>
      </c>
      <c r="KN37" s="220">
        <v>8</v>
      </c>
      <c r="KO37" s="220">
        <v>88.961038961038994</v>
      </c>
      <c r="KP37" s="220">
        <v>95.238095238095298</v>
      </c>
      <c r="KQ37" s="220">
        <v>91.558441558441501</v>
      </c>
      <c r="KR37" s="220">
        <v>92.857142857142904</v>
      </c>
      <c r="KS37" s="220">
        <v>92.156862745098096</v>
      </c>
      <c r="KT37" s="220">
        <v>88.8888888888889</v>
      </c>
      <c r="KV37" s="379">
        <v>496</v>
      </c>
      <c r="KW37" s="380">
        <v>123</v>
      </c>
      <c r="KX37" s="381">
        <v>124</v>
      </c>
      <c r="KY37" s="381">
        <v>141</v>
      </c>
      <c r="KZ37" s="381">
        <v>108</v>
      </c>
      <c r="LA37" s="378" t="str">
        <f t="shared" si="2"/>
        <v>--</v>
      </c>
      <c r="LB37" s="381">
        <v>55.828220858895691</v>
      </c>
      <c r="LC37" s="381">
        <v>54.615384615384613</v>
      </c>
      <c r="LD37" s="381">
        <v>43.859649122807014</v>
      </c>
      <c r="LE37" s="378" t="str">
        <f t="shared" si="3"/>
        <v>--</v>
      </c>
      <c r="LF37" s="381">
        <v>47.435897435897438</v>
      </c>
      <c r="LG37" s="381">
        <v>59.602649006622549</v>
      </c>
      <c r="LH37" s="381">
        <v>50.381679389312964</v>
      </c>
      <c r="LI37" s="378" t="str">
        <f t="shared" si="4"/>
        <v>--</v>
      </c>
      <c r="LJ37" s="381">
        <v>53.719008264462815</v>
      </c>
      <c r="LK37" s="381">
        <v>52.482269503546092</v>
      </c>
      <c r="LL37" s="381">
        <v>48.148148148148138</v>
      </c>
      <c r="LM37" s="380">
        <v>77.124183006535958</v>
      </c>
      <c r="LN37" s="381">
        <v>63.190184049079782</v>
      </c>
      <c r="LO37" s="381">
        <v>56.923076923076927</v>
      </c>
      <c r="LP37" s="381">
        <v>75.438596491228054</v>
      </c>
      <c r="LQ37" s="381">
        <v>87.804878048780466</v>
      </c>
      <c r="LR37" s="381">
        <v>59.354838709677445</v>
      </c>
      <c r="LS37" s="381">
        <v>67.54966887417217</v>
      </c>
      <c r="LT37" s="381">
        <v>61.068702290076331</v>
      </c>
      <c r="LU37" s="381">
        <v>80.172413793103431</v>
      </c>
      <c r="LV37" s="381">
        <v>67.479674796747943</v>
      </c>
      <c r="LW37" s="381">
        <v>53.237410071942442</v>
      </c>
      <c r="LX37" s="381">
        <v>66.037735849056617</v>
      </c>
      <c r="LY37" s="380">
        <v>80.263157894736821</v>
      </c>
      <c r="LZ37" s="381">
        <v>75.460122699386488</v>
      </c>
      <c r="MA37" s="381">
        <v>67.692307692307665</v>
      </c>
      <c r="MB37" s="381">
        <v>67.543859649122808</v>
      </c>
      <c r="MC37" s="381">
        <v>85.6</v>
      </c>
      <c r="MD37" s="381">
        <v>66.666666666666643</v>
      </c>
      <c r="ME37" s="381">
        <v>73.154362416107404</v>
      </c>
      <c r="MF37" s="381">
        <v>66.412213740458071</v>
      </c>
      <c r="MG37" s="381">
        <v>91.525423728813593</v>
      </c>
      <c r="MH37" s="381">
        <v>78.861788617886162</v>
      </c>
      <c r="MI37" s="381">
        <v>64.999999999999972</v>
      </c>
      <c r="MJ37" s="381">
        <v>73.584905660377345</v>
      </c>
      <c r="MK37" s="380">
        <v>95.041322314049609</v>
      </c>
      <c r="ML37" s="381">
        <v>94.308943089430883</v>
      </c>
      <c r="MM37" s="381">
        <v>94.285714285714334</v>
      </c>
      <c r="MN37" s="381">
        <v>94.285714285714306</v>
      </c>
      <c r="MO37" s="380">
        <v>91.735537190082667</v>
      </c>
      <c r="MP37" s="381">
        <v>88.617886178861781</v>
      </c>
      <c r="MQ37" s="381">
        <v>90.714285714285666</v>
      </c>
      <c r="MR37" s="381">
        <v>90.476190476190425</v>
      </c>
      <c r="MS37" s="380">
        <v>94.117647058823536</v>
      </c>
      <c r="MT37" s="381">
        <v>94.308943089430912</v>
      </c>
      <c r="MU37" s="381">
        <v>94.964028776978438</v>
      </c>
      <c r="MV37" s="381">
        <v>97.142857142857153</v>
      </c>
      <c r="MW37" s="380">
        <v>98.051948051948074</v>
      </c>
      <c r="MX37" s="381">
        <v>97.546012269938615</v>
      </c>
      <c r="MY37" s="381">
        <v>96.923076923076934</v>
      </c>
      <c r="MZ37" s="381">
        <v>96.46017699115049</v>
      </c>
      <c r="NA37" s="381">
        <v>95.238095238095241</v>
      </c>
      <c r="NB37" s="381">
        <v>93.548387096774164</v>
      </c>
      <c r="NC37" s="381">
        <v>96.026490066225165</v>
      </c>
      <c r="ND37" s="381">
        <v>97.709923664122186</v>
      </c>
      <c r="NE37" s="381">
        <v>98.333333333333314</v>
      </c>
      <c r="NF37" s="381">
        <v>95.934959349593527</v>
      </c>
      <c r="NG37" s="381">
        <v>94.285714285714278</v>
      </c>
      <c r="NH37" s="381">
        <v>97.142857142857139</v>
      </c>
    </row>
    <row r="38" spans="1:372" x14ac:dyDescent="0.25">
      <c r="A38" s="93">
        <v>34</v>
      </c>
      <c r="B38" s="93" t="s">
        <v>34</v>
      </c>
      <c r="C38" s="104">
        <v>1143</v>
      </c>
      <c r="D38" s="104">
        <v>897</v>
      </c>
      <c r="E38" s="104">
        <v>989</v>
      </c>
      <c r="F38" s="104">
        <v>929</v>
      </c>
      <c r="G38" s="104">
        <v>814</v>
      </c>
      <c r="H38" s="104">
        <v>446</v>
      </c>
      <c r="I38" s="104">
        <v>417</v>
      </c>
      <c r="J38" s="104">
        <v>280</v>
      </c>
      <c r="K38" s="104">
        <v>368</v>
      </c>
      <c r="L38" s="104">
        <v>304</v>
      </c>
      <c r="M38" s="103">
        <v>225</v>
      </c>
      <c r="N38" s="103">
        <v>416</v>
      </c>
      <c r="O38" s="103">
        <v>364</v>
      </c>
      <c r="P38" s="103">
        <v>209</v>
      </c>
      <c r="Q38" s="103">
        <v>348</v>
      </c>
      <c r="R38" s="103">
        <v>393</v>
      </c>
      <c r="S38" s="103">
        <v>188</v>
      </c>
      <c r="T38" s="103">
        <v>345</v>
      </c>
      <c r="U38" s="103">
        <v>262</v>
      </c>
      <c r="V38" s="103">
        <v>207</v>
      </c>
      <c r="W38" s="99">
        <v>86.727688787185315</v>
      </c>
      <c r="X38" s="99">
        <v>85.024154589372003</v>
      </c>
      <c r="Y38" s="99">
        <v>85.818181818181813</v>
      </c>
      <c r="Z38" s="99">
        <v>90.277777777777786</v>
      </c>
      <c r="AA38" s="99">
        <v>88.157894736842096</v>
      </c>
      <c r="AB38" s="99">
        <v>78.475336322869993</v>
      </c>
      <c r="AC38" s="99">
        <v>92.439024390243887</v>
      </c>
      <c r="AD38" s="99">
        <v>85.635359116022144</v>
      </c>
      <c r="AE38" s="99">
        <v>84.615384615384656</v>
      </c>
      <c r="AF38" s="99" t="s">
        <v>286</v>
      </c>
      <c r="AG38" s="99">
        <v>90.231362467866305</v>
      </c>
      <c r="AH38" s="99">
        <v>86.170212765957459</v>
      </c>
      <c r="AI38" s="99" t="s">
        <v>286</v>
      </c>
      <c r="AJ38" s="99">
        <v>87.356321839080394</v>
      </c>
      <c r="AK38" s="99">
        <v>87.864077669902926</v>
      </c>
      <c r="AL38" s="99">
        <v>13.513513513513507</v>
      </c>
      <c r="AM38" s="99">
        <v>20.722891566265066</v>
      </c>
      <c r="AN38" s="99">
        <v>31.046931407942239</v>
      </c>
      <c r="AO38" s="99">
        <v>17.174515235457054</v>
      </c>
      <c r="AP38" s="99">
        <v>19.47194719471948</v>
      </c>
      <c r="AQ38" s="99">
        <v>47.085201793721971</v>
      </c>
      <c r="AR38" s="99">
        <v>18.203883495145643</v>
      </c>
      <c r="AS38" s="99">
        <v>20.441988950276233</v>
      </c>
      <c r="AT38" s="99">
        <v>37.799043062200965</v>
      </c>
      <c r="AU38" s="99">
        <v>24.853801169590646</v>
      </c>
      <c r="AV38" s="99">
        <v>21.025641025641029</v>
      </c>
      <c r="AW38" s="99">
        <v>40.425531914893618</v>
      </c>
      <c r="AX38" s="102">
        <v>16.369047619047613</v>
      </c>
      <c r="AY38" s="102">
        <v>16.666666666666686</v>
      </c>
      <c r="AZ38" s="102">
        <v>33.333333333333329</v>
      </c>
      <c r="BA38" s="102" t="s">
        <v>286</v>
      </c>
      <c r="BB38" s="99" t="s">
        <v>286</v>
      </c>
      <c r="BC38" s="102" t="s">
        <v>286</v>
      </c>
      <c r="BD38" s="102" t="s">
        <v>286</v>
      </c>
      <c r="BE38" s="102" t="s">
        <v>286</v>
      </c>
      <c r="BF38" s="102" t="s">
        <v>286</v>
      </c>
      <c r="BG38" s="99" t="s">
        <v>286</v>
      </c>
      <c r="BH38" s="94" t="s">
        <v>286</v>
      </c>
      <c r="BI38" s="94" t="s">
        <v>286</v>
      </c>
      <c r="BJ38" s="94">
        <v>49.10714285714289</v>
      </c>
      <c r="BK38" s="94">
        <v>62.597402597402599</v>
      </c>
      <c r="BL38" s="99">
        <v>41.176470588235297</v>
      </c>
      <c r="BM38" s="94">
        <v>51.572327044025123</v>
      </c>
      <c r="BN38" s="93">
        <v>64.031620553359701</v>
      </c>
      <c r="BO38" s="93">
        <v>38.308457711442763</v>
      </c>
      <c r="BP38" s="93">
        <v>3.5799522673031023</v>
      </c>
      <c r="BQ38" s="99">
        <v>10.173697270471472</v>
      </c>
      <c r="BR38" s="94">
        <v>52.611940298507449</v>
      </c>
      <c r="BS38" s="94">
        <v>4.6511627906976702</v>
      </c>
      <c r="BT38" s="94">
        <v>9.0909090909090917</v>
      </c>
      <c r="BU38" s="99">
        <v>61.274509803921575</v>
      </c>
      <c r="BV38" s="94">
        <v>3.6082474226804138</v>
      </c>
      <c r="BW38" s="94">
        <v>9.3750000000000018</v>
      </c>
      <c r="BX38" s="94">
        <v>48.058252427184449</v>
      </c>
      <c r="BY38" s="99">
        <v>5.0898203592814344</v>
      </c>
      <c r="BZ38" s="94">
        <v>8.9238845144356915</v>
      </c>
      <c r="CA38" s="94">
        <v>53.038674033149142</v>
      </c>
      <c r="CB38" s="94">
        <v>3.6585365853658551</v>
      </c>
      <c r="CC38" s="99">
        <v>8.8709677419354804</v>
      </c>
      <c r="CD38" s="94">
        <v>35.051546391752602</v>
      </c>
      <c r="CE38" s="94">
        <v>20.181405895691622</v>
      </c>
      <c r="CF38" s="94">
        <v>23.658536585365859</v>
      </c>
      <c r="CG38" s="99">
        <v>18.450184501845023</v>
      </c>
      <c r="CH38" s="94">
        <v>25.138121546961326</v>
      </c>
      <c r="CI38" s="94">
        <v>21.283783783783775</v>
      </c>
      <c r="CJ38" s="94">
        <v>16.279069767441865</v>
      </c>
      <c r="CK38" s="94">
        <v>15.19607843137255</v>
      </c>
      <c r="CL38" s="94">
        <v>18.384401114206135</v>
      </c>
      <c r="CM38" s="94">
        <v>12.500000000000005</v>
      </c>
      <c r="CN38" s="94">
        <v>26.900584795321613</v>
      </c>
      <c r="CO38" s="94">
        <v>26.424870466321238</v>
      </c>
      <c r="CP38" s="99">
        <v>20.967741935483879</v>
      </c>
      <c r="CQ38" s="94">
        <v>22.754491017964082</v>
      </c>
      <c r="CR38" s="94">
        <v>30.88803088803089</v>
      </c>
      <c r="CS38" s="93">
        <v>21.568627450980387</v>
      </c>
      <c r="CT38" s="93">
        <v>10.29748283752861</v>
      </c>
      <c r="CU38" s="99">
        <v>4.9999999999999982</v>
      </c>
      <c r="CV38" s="94">
        <v>7.4906367041198543</v>
      </c>
      <c r="CW38" s="94">
        <v>10.306406685236773</v>
      </c>
      <c r="CX38" s="93">
        <v>5.9027777777777821</v>
      </c>
      <c r="CY38" s="93">
        <v>5.6603773584905639</v>
      </c>
      <c r="CZ38" s="99">
        <v>11.055276381909536</v>
      </c>
      <c r="DA38" s="94">
        <v>9.8039215686274463</v>
      </c>
      <c r="DB38" s="94">
        <v>6.3414634146341502</v>
      </c>
      <c r="DC38" s="93">
        <v>10.240963855421683</v>
      </c>
      <c r="DD38" s="93">
        <v>7.3878627968337778</v>
      </c>
      <c r="DE38" s="99">
        <v>7.1038251366120235</v>
      </c>
      <c r="DF38" s="94">
        <v>18.072289156626496</v>
      </c>
      <c r="DG38" s="94">
        <v>12.992125984251974</v>
      </c>
      <c r="DH38" s="93">
        <v>13.06532663316583</v>
      </c>
      <c r="DI38" s="93">
        <v>40.229885057471314</v>
      </c>
      <c r="DJ38" s="99">
        <v>34.482758620689673</v>
      </c>
      <c r="DK38" s="94">
        <v>27.037037037037035</v>
      </c>
      <c r="DL38" s="94">
        <v>35.754189944134048</v>
      </c>
      <c r="DM38" s="94">
        <v>35.738831615120283</v>
      </c>
      <c r="DN38" s="94">
        <v>33.490566037735839</v>
      </c>
      <c r="DO38" s="99">
        <v>32.499999999999986</v>
      </c>
      <c r="DP38" s="94">
        <v>36.592178770949687</v>
      </c>
      <c r="DQ38" s="94">
        <v>31.40096618357488</v>
      </c>
      <c r="DR38" s="94">
        <v>37.611940298507456</v>
      </c>
      <c r="DS38" s="94">
        <v>36.147757255936696</v>
      </c>
      <c r="DT38" s="99">
        <v>41.847826086956509</v>
      </c>
      <c r="DU38" s="101">
        <v>32.934131736526936</v>
      </c>
      <c r="DV38" s="101">
        <v>46.456692913385844</v>
      </c>
      <c r="DW38" s="93">
        <v>37.810945273631852</v>
      </c>
      <c r="DX38" s="101" t="s">
        <v>286</v>
      </c>
      <c r="DY38" s="99" t="s">
        <v>286</v>
      </c>
      <c r="DZ38" s="99" t="s">
        <v>286</v>
      </c>
      <c r="EA38" s="99" t="s">
        <v>286</v>
      </c>
      <c r="EB38" s="99" t="s">
        <v>286</v>
      </c>
      <c r="EC38" s="99" t="s">
        <v>286</v>
      </c>
      <c r="ED38" s="99" t="s">
        <v>286</v>
      </c>
      <c r="EE38" s="99" t="s">
        <v>286</v>
      </c>
      <c r="EF38" s="99" t="s">
        <v>286</v>
      </c>
      <c r="EG38" s="99">
        <v>6.4139941690962106</v>
      </c>
      <c r="EH38" s="99">
        <v>4.0816326530612201</v>
      </c>
      <c r="EI38" s="99">
        <v>3.191489361702128</v>
      </c>
      <c r="EJ38" s="99">
        <v>7.3746312684365831</v>
      </c>
      <c r="EK38" s="99">
        <v>3.0651340996168601</v>
      </c>
      <c r="EL38" s="94">
        <v>4.8309178743961354</v>
      </c>
      <c r="EM38" s="94">
        <v>67.906976744185968</v>
      </c>
      <c r="EN38" s="94">
        <v>33.414634146341427</v>
      </c>
      <c r="EO38" s="94">
        <v>46.209386281588465</v>
      </c>
      <c r="EP38" s="99">
        <v>66.106442577030762</v>
      </c>
      <c r="EQ38" s="94">
        <v>35.761589403973495</v>
      </c>
      <c r="ER38" s="94">
        <v>46.606334841628978</v>
      </c>
      <c r="ES38" s="94">
        <v>67.990074441687298</v>
      </c>
      <c r="ET38" s="94">
        <v>40.443213296398874</v>
      </c>
      <c r="EU38" s="99">
        <v>45.454545454545467</v>
      </c>
      <c r="EV38" s="94">
        <v>65.137614678899141</v>
      </c>
      <c r="EW38" s="94">
        <v>43.864229765013057</v>
      </c>
      <c r="EX38" s="94">
        <v>52.459016393442639</v>
      </c>
      <c r="EY38" s="94">
        <v>65.217391304347842</v>
      </c>
      <c r="EZ38" s="99">
        <v>41.434262948207163</v>
      </c>
      <c r="FA38" s="94">
        <v>53.731343283582085</v>
      </c>
      <c r="FB38" s="94">
        <v>86.896551724137922</v>
      </c>
      <c r="FC38" s="94">
        <v>66.506024096385403</v>
      </c>
      <c r="FD38" s="94">
        <v>68.613138686131364</v>
      </c>
      <c r="FE38" s="99">
        <v>85.195530726257061</v>
      </c>
      <c r="FF38" s="94">
        <v>71.428571428571445</v>
      </c>
      <c r="FG38" s="94">
        <v>71.748878923766867</v>
      </c>
      <c r="FH38" s="94">
        <v>89.901477832512271</v>
      </c>
      <c r="FI38" s="94">
        <v>78.611111111111157</v>
      </c>
      <c r="FJ38" s="99">
        <v>75.480769230769269</v>
      </c>
      <c r="FK38" s="94">
        <v>83.727810650887591</v>
      </c>
      <c r="FL38" s="94">
        <v>79.844961240309985</v>
      </c>
      <c r="FM38" s="94">
        <v>78.260869565217476</v>
      </c>
      <c r="FN38" s="94">
        <v>82.978723404255305</v>
      </c>
      <c r="FO38" s="99">
        <v>82.879377431906605</v>
      </c>
      <c r="FP38" s="94">
        <v>81.159420289855063</v>
      </c>
      <c r="FQ38" s="94">
        <v>94.508009153318042</v>
      </c>
      <c r="FR38" s="94">
        <v>96.836982968369824</v>
      </c>
      <c r="FS38" s="94">
        <v>98.913043478260846</v>
      </c>
      <c r="FT38" s="99">
        <v>93.388429752066074</v>
      </c>
      <c r="FU38" s="94">
        <v>92.026578073089738</v>
      </c>
      <c r="FV38" s="94">
        <v>97.747747747747724</v>
      </c>
      <c r="FW38" s="94">
        <v>95.823095823095798</v>
      </c>
      <c r="FX38" s="94">
        <v>95.000000000000057</v>
      </c>
      <c r="FY38" s="99">
        <v>97.607655502392291</v>
      </c>
      <c r="FZ38" s="94">
        <v>94.202898550724598</v>
      </c>
      <c r="GA38" s="94">
        <v>94.84536082474223</v>
      </c>
      <c r="GB38" s="94">
        <v>97.311827956989262</v>
      </c>
      <c r="GC38" s="94">
        <v>96.764705882352885</v>
      </c>
      <c r="GD38" s="99">
        <v>97.318007662835157</v>
      </c>
      <c r="GE38" s="94">
        <v>96.585365853658516</v>
      </c>
      <c r="GF38" s="94">
        <v>92.938496583143461</v>
      </c>
      <c r="GG38" s="94">
        <v>93.316831683168274</v>
      </c>
      <c r="GH38" s="94">
        <v>94.485294117647086</v>
      </c>
      <c r="GI38" s="99">
        <v>93.749999999999829</v>
      </c>
      <c r="GJ38" s="94">
        <v>88.590604026845611</v>
      </c>
      <c r="GK38" s="94">
        <v>93.693693693693689</v>
      </c>
      <c r="GL38" s="94">
        <v>95.250000000000057</v>
      </c>
      <c r="GM38" s="100">
        <v>91.666666666666714</v>
      </c>
      <c r="GN38" s="99">
        <v>94.736842105263179</v>
      </c>
      <c r="GO38" s="94">
        <v>92.941176470588204</v>
      </c>
      <c r="GP38" s="94">
        <v>91.688311688311714</v>
      </c>
      <c r="GQ38" s="94">
        <v>93.582887700534826</v>
      </c>
      <c r="GR38" s="94">
        <v>92.625368731563398</v>
      </c>
      <c r="GS38" s="99">
        <v>96.551724137931032</v>
      </c>
      <c r="GT38" s="94">
        <v>97.549019607843178</v>
      </c>
      <c r="GU38" s="94" t="s">
        <v>286</v>
      </c>
      <c r="GV38" s="94" t="s">
        <v>286</v>
      </c>
      <c r="GW38" s="94" t="s">
        <v>286</v>
      </c>
      <c r="GX38" s="99" t="s">
        <v>286</v>
      </c>
      <c r="GY38" s="99" t="s">
        <v>286</v>
      </c>
      <c r="GZ38" s="99" t="s">
        <v>286</v>
      </c>
      <c r="HA38" s="99" t="s">
        <v>286</v>
      </c>
      <c r="HB38" s="99" t="s">
        <v>286</v>
      </c>
      <c r="HC38" s="99" t="s">
        <v>286</v>
      </c>
      <c r="HD38" s="99">
        <v>86.64688427299707</v>
      </c>
      <c r="HE38" s="99">
        <v>93.193717277486925</v>
      </c>
      <c r="HF38" s="99">
        <v>97.282608695652115</v>
      </c>
      <c r="HG38" s="99">
        <v>90.030211480362539</v>
      </c>
      <c r="HH38" s="99">
        <v>94.230769230769212</v>
      </c>
      <c r="HI38" s="99">
        <v>95.121951219512226</v>
      </c>
      <c r="HJ38" s="99">
        <v>75.870069605568418</v>
      </c>
      <c r="HK38" s="99">
        <v>85.294117647058897</v>
      </c>
      <c r="HL38" s="94">
        <v>87.681159420289831</v>
      </c>
      <c r="HM38" s="94">
        <v>74.157303370786508</v>
      </c>
      <c r="HN38" s="94">
        <v>82.666666666666629</v>
      </c>
      <c r="HO38" s="94">
        <v>91.441441441441398</v>
      </c>
      <c r="HP38" s="99">
        <v>77.25</v>
      </c>
      <c r="HQ38" s="94">
        <v>78.151260504201616</v>
      </c>
      <c r="HR38" s="94">
        <v>91.346153846153882</v>
      </c>
      <c r="HS38" s="94">
        <v>77.581120943952882</v>
      </c>
      <c r="HT38" s="95">
        <v>82.984293193717249</v>
      </c>
      <c r="HU38" s="99">
        <v>89.247311827956977</v>
      </c>
      <c r="HV38" s="93">
        <v>68.955223880596961</v>
      </c>
      <c r="HW38" s="93">
        <v>86.381322957198378</v>
      </c>
      <c r="HX38" s="93">
        <v>88.557213930348226</v>
      </c>
      <c r="HY38" s="93">
        <v>3.9080459770114939</v>
      </c>
      <c r="HZ38" s="93">
        <v>3.3734939759036129</v>
      </c>
      <c r="IA38" s="93">
        <v>1.4545454545454557</v>
      </c>
      <c r="IB38" s="93">
        <v>6.8493150684931559</v>
      </c>
      <c r="IC38" s="93">
        <v>7.6411960132890409</v>
      </c>
      <c r="ID38" s="93">
        <v>5.454545454545455</v>
      </c>
      <c r="IE38" s="93">
        <v>6.0532687651331729</v>
      </c>
      <c r="IF38" s="93">
        <v>4.1666666666666679</v>
      </c>
      <c r="IG38" s="93">
        <v>3.3653846153846159</v>
      </c>
      <c r="IH38" s="93">
        <v>10.144927536231888</v>
      </c>
      <c r="II38" s="93">
        <v>4.3589743589743533</v>
      </c>
      <c r="IJ38" s="93">
        <v>3.7234042553191498</v>
      </c>
      <c r="IK38" s="93">
        <v>7.8717201166180741</v>
      </c>
      <c r="IL38" s="93">
        <v>5.7471264367816097</v>
      </c>
      <c r="IM38" s="93">
        <v>1.9323671497584547</v>
      </c>
      <c r="IN38" s="93" t="str">
        <f t="shared" si="39"/>
        <v>--</v>
      </c>
      <c r="IO38" s="93" t="str">
        <f t="shared" si="39"/>
        <v>--</v>
      </c>
      <c r="IP38" s="93" t="str">
        <f t="shared" si="39"/>
        <v>--</v>
      </c>
      <c r="IQ38" s="93" t="str">
        <f t="shared" si="39"/>
        <v>--</v>
      </c>
      <c r="IR38" s="93" t="str">
        <f t="shared" si="39"/>
        <v>--</v>
      </c>
      <c r="IS38" s="93" t="str">
        <f t="shared" si="39"/>
        <v>--</v>
      </c>
      <c r="IT38" s="93" t="str">
        <f t="shared" si="39"/>
        <v>--</v>
      </c>
      <c r="IU38" s="93" t="str">
        <f t="shared" si="39"/>
        <v>--</v>
      </c>
      <c r="IV38" s="93" t="str">
        <f t="shared" si="39"/>
        <v>--</v>
      </c>
      <c r="IW38" s="241">
        <v>1273</v>
      </c>
      <c r="IX38" s="242">
        <v>1332</v>
      </c>
      <c r="IY38" s="243">
        <v>315</v>
      </c>
      <c r="IZ38" s="243">
        <v>334</v>
      </c>
      <c r="JA38" s="243">
        <v>299</v>
      </c>
      <c r="JB38" s="243">
        <v>334</v>
      </c>
      <c r="JC38" s="243">
        <v>351</v>
      </c>
      <c r="JD38" s="243">
        <v>265</v>
      </c>
      <c r="JE38" s="243">
        <v>10.828025477707</v>
      </c>
      <c r="JF38" s="243">
        <v>9.2814371257485</v>
      </c>
      <c r="JG38" s="243">
        <v>13.4228187919463</v>
      </c>
      <c r="JH38" s="243">
        <v>6.9277108433735002</v>
      </c>
      <c r="JI38" s="243">
        <v>8.28571428571429</v>
      </c>
      <c r="JJ38" s="243">
        <v>10.9433962264151</v>
      </c>
      <c r="JK38" s="243">
        <v>8.2802547770700592</v>
      </c>
      <c r="JL38" s="243">
        <v>8.6826347305389202</v>
      </c>
      <c r="JM38" s="243">
        <v>3.0201342281879202</v>
      </c>
      <c r="JN38" s="243">
        <v>4.2042042042042</v>
      </c>
      <c r="JO38" s="243">
        <v>3.9886039886039901</v>
      </c>
      <c r="JP38" s="243">
        <v>4.9056603773584904</v>
      </c>
      <c r="JQ38" s="243">
        <v>95.512820512820596</v>
      </c>
      <c r="JR38" s="243">
        <v>95.209580838323404</v>
      </c>
      <c r="JS38" s="243">
        <v>93.624161073825604</v>
      </c>
      <c r="JT38" s="243">
        <v>96.374622356495394</v>
      </c>
      <c r="JU38" s="243">
        <v>93.659942363112407</v>
      </c>
      <c r="JV38" s="243">
        <v>98.490566037735903</v>
      </c>
      <c r="JW38" s="243">
        <v>92.282958199356898</v>
      </c>
      <c r="JX38" s="243">
        <v>90.718562874251504</v>
      </c>
      <c r="JY38" s="243">
        <v>89.932885906040298</v>
      </c>
      <c r="JZ38" s="243">
        <v>91.842900302114799</v>
      </c>
      <c r="KA38" s="243">
        <v>90.804597701149504</v>
      </c>
      <c r="KB38" s="243">
        <v>93.584905660377402</v>
      </c>
      <c r="KC38" s="243">
        <v>94.212218649517695</v>
      </c>
      <c r="KD38" s="243">
        <v>95.209580838323404</v>
      </c>
      <c r="KE38" s="243">
        <v>96.308724832214807</v>
      </c>
      <c r="KF38" s="243">
        <v>96.374622356495394</v>
      </c>
      <c r="KG38" s="243">
        <v>95.689655172413694</v>
      </c>
      <c r="KH38" s="243">
        <v>98.113207547169907</v>
      </c>
      <c r="KI38" s="220">
        <v>325</v>
      </c>
      <c r="KJ38" s="220">
        <v>382</v>
      </c>
      <c r="KK38" s="99" t="str">
        <f t="shared" si="38"/>
        <v>--</v>
      </c>
      <c r="KL38" s="99" t="str">
        <f t="shared" si="38"/>
        <v>--</v>
      </c>
      <c r="KM38" s="220">
        <v>13.2307692307692</v>
      </c>
      <c r="KN38" s="220">
        <v>15.9685863874346</v>
      </c>
      <c r="KO38" s="220">
        <v>94.117647058823493</v>
      </c>
      <c r="KP38" s="220">
        <v>93.915343915343897</v>
      </c>
      <c r="KQ38" s="220">
        <v>93.8080495356038</v>
      </c>
      <c r="KR38" s="220">
        <v>91.534391534391602</v>
      </c>
      <c r="KS38" s="220">
        <v>90.372670807453503</v>
      </c>
      <c r="KT38" s="220">
        <v>91.005291005290999</v>
      </c>
      <c r="KV38" s="379">
        <v>1388</v>
      </c>
      <c r="KW38" s="380">
        <v>358</v>
      </c>
      <c r="KX38" s="381">
        <v>365</v>
      </c>
      <c r="KY38" s="381">
        <v>376</v>
      </c>
      <c r="KZ38" s="381">
        <v>289</v>
      </c>
      <c r="LA38" s="378" t="str">
        <f t="shared" si="2"/>
        <v>--</v>
      </c>
      <c r="LB38" s="381">
        <v>57.324840764331199</v>
      </c>
      <c r="LC38" s="381">
        <v>64.156626506024139</v>
      </c>
      <c r="LD38" s="381">
        <v>67.785234899328827</v>
      </c>
      <c r="LE38" s="378" t="str">
        <f t="shared" si="3"/>
        <v>--</v>
      </c>
      <c r="LF38" s="381">
        <v>65.963855421686716</v>
      </c>
      <c r="LG38" s="381">
        <v>63.896848137535848</v>
      </c>
      <c r="LH38" s="381">
        <v>53.409090909090864</v>
      </c>
      <c r="LI38" s="378" t="str">
        <f t="shared" si="4"/>
        <v>--</v>
      </c>
      <c r="LJ38" s="381">
        <v>53.867403314917141</v>
      </c>
      <c r="LK38" s="381">
        <v>57.066666666666691</v>
      </c>
      <c r="LL38" s="381">
        <v>58.391608391608401</v>
      </c>
      <c r="LM38" s="380">
        <v>85.937499999999986</v>
      </c>
      <c r="LN38" s="381">
        <v>73.139158576051898</v>
      </c>
      <c r="LO38" s="381">
        <v>76.737160120845928</v>
      </c>
      <c r="LP38" s="381">
        <v>74.074074074074133</v>
      </c>
      <c r="LQ38" s="381">
        <v>85.983827493261487</v>
      </c>
      <c r="LR38" s="381">
        <v>75.757575757575736</v>
      </c>
      <c r="LS38" s="381">
        <v>73.54651162790698</v>
      </c>
      <c r="LT38" s="381">
        <v>75.849056603773576</v>
      </c>
      <c r="LU38" s="381">
        <v>78.164556962025202</v>
      </c>
      <c r="LV38" s="381">
        <v>64.88764044943818</v>
      </c>
      <c r="LW38" s="381">
        <v>68.664850136239721</v>
      </c>
      <c r="LX38" s="381">
        <v>69.503546099290801</v>
      </c>
      <c r="LY38" s="380">
        <v>87.381703470031496</v>
      </c>
      <c r="LZ38" s="381">
        <v>82.636655948553013</v>
      </c>
      <c r="MA38" s="381">
        <v>85.28528528528534</v>
      </c>
      <c r="MB38" s="381">
        <v>78.378378378378287</v>
      </c>
      <c r="MC38" s="381">
        <v>83.068783068783105</v>
      </c>
      <c r="MD38" s="381">
        <v>84.638554216867504</v>
      </c>
      <c r="ME38" s="381">
        <v>80.802292263610283</v>
      </c>
      <c r="MF38" s="381">
        <v>85.931558935361224</v>
      </c>
      <c r="MG38" s="381">
        <v>81.595092024539966</v>
      </c>
      <c r="MH38" s="381">
        <v>69.359331476323121</v>
      </c>
      <c r="MI38" s="381">
        <v>76.881720430107492</v>
      </c>
      <c r="MJ38" s="381">
        <v>77.385159010600688</v>
      </c>
      <c r="MK38" s="380">
        <v>91.117478510028675</v>
      </c>
      <c r="ML38" s="381">
        <v>93.854748603351936</v>
      </c>
      <c r="MM38" s="381">
        <v>93.297587131367351</v>
      </c>
      <c r="MN38" s="381">
        <v>98.586572438162563</v>
      </c>
      <c r="MO38" s="380">
        <v>89.64497041420114</v>
      </c>
      <c r="MP38" s="381">
        <v>88.333333333333329</v>
      </c>
      <c r="MQ38" s="381">
        <v>87.061994609164429</v>
      </c>
      <c r="MR38" s="381">
        <v>90.459363957597176</v>
      </c>
      <c r="MS38" s="380">
        <v>87.915407854984991</v>
      </c>
      <c r="MT38" s="381">
        <v>95.810055865921797</v>
      </c>
      <c r="MU38" s="381">
        <v>95.687331536388172</v>
      </c>
      <c r="MV38" s="381">
        <v>97.163120567375842</v>
      </c>
      <c r="MW38" s="380">
        <v>95.341614906832277</v>
      </c>
      <c r="MX38" s="381">
        <v>97.427652733118961</v>
      </c>
      <c r="MY38" s="381">
        <v>98.502994011976028</v>
      </c>
      <c r="MZ38" s="381">
        <v>98.657718120805413</v>
      </c>
      <c r="NA38" s="381">
        <v>97.63779527559052</v>
      </c>
      <c r="NB38" s="381">
        <v>97.583081570996953</v>
      </c>
      <c r="NC38" s="381">
        <v>96.551724137931046</v>
      </c>
      <c r="ND38" s="381">
        <v>97.73584905660374</v>
      </c>
      <c r="NE38" s="381">
        <v>97.626112759643874</v>
      </c>
      <c r="NF38" s="381">
        <v>96.378830083565376</v>
      </c>
      <c r="NG38" s="381">
        <v>96.782841823056131</v>
      </c>
      <c r="NH38" s="381">
        <v>98.233215547703168</v>
      </c>
    </row>
    <row r="39" spans="1:372" x14ac:dyDescent="0.25">
      <c r="A39" s="93">
        <v>35</v>
      </c>
      <c r="B39" s="93" t="s">
        <v>35</v>
      </c>
      <c r="C39" s="104">
        <v>142</v>
      </c>
      <c r="D39" s="104">
        <v>226</v>
      </c>
      <c r="E39" s="104">
        <v>167</v>
      </c>
      <c r="F39" s="104">
        <v>163</v>
      </c>
      <c r="G39" s="104">
        <v>151</v>
      </c>
      <c r="H39" s="104">
        <v>41</v>
      </c>
      <c r="I39" s="104">
        <v>55</v>
      </c>
      <c r="J39" s="104">
        <v>46</v>
      </c>
      <c r="K39" s="104">
        <v>64</v>
      </c>
      <c r="L39" s="104">
        <v>82</v>
      </c>
      <c r="M39" s="103">
        <v>80</v>
      </c>
      <c r="N39" s="103">
        <v>51</v>
      </c>
      <c r="O39" s="103">
        <v>57</v>
      </c>
      <c r="P39" s="103">
        <v>59</v>
      </c>
      <c r="Q39" s="103">
        <v>56</v>
      </c>
      <c r="R39" s="103">
        <v>49</v>
      </c>
      <c r="S39" s="103">
        <v>58</v>
      </c>
      <c r="T39" s="103">
        <v>59</v>
      </c>
      <c r="U39" s="103">
        <v>51</v>
      </c>
      <c r="V39" s="103">
        <v>41</v>
      </c>
      <c r="W39" s="99">
        <v>82.499999999999986</v>
      </c>
      <c r="X39" s="99">
        <v>69.090909090909093</v>
      </c>
      <c r="Y39" s="99">
        <v>76.086956521739125</v>
      </c>
      <c r="Z39" s="99">
        <v>90.476190476190496</v>
      </c>
      <c r="AA39" s="99">
        <v>90.243902439024396</v>
      </c>
      <c r="AB39" s="99">
        <v>76.250000000000014</v>
      </c>
      <c r="AC39" s="99">
        <v>86.274509803921575</v>
      </c>
      <c r="AD39" s="99">
        <v>85.964912280701725</v>
      </c>
      <c r="AE39" s="99">
        <v>84.745762711864415</v>
      </c>
      <c r="AF39" s="99" t="s">
        <v>286</v>
      </c>
      <c r="AG39" s="99">
        <v>97.916666666666686</v>
      </c>
      <c r="AH39" s="99">
        <v>77.586206896551715</v>
      </c>
      <c r="AI39" s="99" t="s">
        <v>286</v>
      </c>
      <c r="AJ39" s="99">
        <v>82.352941176470594</v>
      </c>
      <c r="AK39" s="99">
        <v>82.926829268292678</v>
      </c>
      <c r="AL39" s="99">
        <v>9.7560975609756113</v>
      </c>
      <c r="AM39" s="99">
        <v>34.545454545454561</v>
      </c>
      <c r="AN39" s="99">
        <v>52.173913043478251</v>
      </c>
      <c r="AO39" s="99">
        <v>8.064516129032258</v>
      </c>
      <c r="AP39" s="99">
        <v>19.512195121951219</v>
      </c>
      <c r="AQ39" s="99">
        <v>33.750000000000007</v>
      </c>
      <c r="AR39" s="99">
        <v>14.000000000000002</v>
      </c>
      <c r="AS39" s="99">
        <v>29.824561403508767</v>
      </c>
      <c r="AT39" s="99">
        <v>33.898305084745772</v>
      </c>
      <c r="AU39" s="99">
        <v>25.454545454545457</v>
      </c>
      <c r="AV39" s="99">
        <v>24.489795918367346</v>
      </c>
      <c r="AW39" s="99">
        <v>37.931034482758612</v>
      </c>
      <c r="AX39" s="102">
        <v>38.596491228070178</v>
      </c>
      <c r="AY39" s="102">
        <v>25.999999999999996</v>
      </c>
      <c r="AZ39" s="102">
        <v>44.999999999999993</v>
      </c>
      <c r="BA39" s="102" t="s">
        <v>286</v>
      </c>
      <c r="BB39" s="99" t="s">
        <v>286</v>
      </c>
      <c r="BC39" s="102" t="s">
        <v>286</v>
      </c>
      <c r="BD39" s="102" t="s">
        <v>286</v>
      </c>
      <c r="BE39" s="102" t="s">
        <v>286</v>
      </c>
      <c r="BF39" s="102" t="s">
        <v>286</v>
      </c>
      <c r="BG39" s="99" t="s">
        <v>286</v>
      </c>
      <c r="BH39" s="94" t="s">
        <v>286</v>
      </c>
      <c r="BI39" s="94" t="s">
        <v>286</v>
      </c>
      <c r="BJ39" s="94">
        <v>36.538461538461547</v>
      </c>
      <c r="BK39" s="94">
        <v>44.680851063829792</v>
      </c>
      <c r="BL39" s="99">
        <v>17.241379310344826</v>
      </c>
      <c r="BM39" s="94">
        <v>50.909090909090921</v>
      </c>
      <c r="BN39" s="93">
        <v>56.25</v>
      </c>
      <c r="BO39" s="93">
        <v>31.707317073170731</v>
      </c>
      <c r="BP39" s="93">
        <v>4.9999999999999991</v>
      </c>
      <c r="BQ39" s="99">
        <v>11.320754716981135</v>
      </c>
      <c r="BR39" s="94">
        <v>39.130434782608688</v>
      </c>
      <c r="BS39" s="94">
        <v>3.4482758620689649</v>
      </c>
      <c r="BT39" s="94">
        <v>10.97560975609756</v>
      </c>
      <c r="BU39" s="99">
        <v>35.897435897435905</v>
      </c>
      <c r="BV39" s="94">
        <v>4.0816326530612246</v>
      </c>
      <c r="BW39" s="94">
        <v>12.727272727272725</v>
      </c>
      <c r="BX39" s="94">
        <v>33.898305084745758</v>
      </c>
      <c r="BY39" s="99">
        <v>3.7037037037037033</v>
      </c>
      <c r="BZ39" s="94">
        <v>8.1632653061224492</v>
      </c>
      <c r="CA39" s="94">
        <v>53.448275862068968</v>
      </c>
      <c r="CB39" s="94">
        <v>1.7241379310344824</v>
      </c>
      <c r="CC39" s="99">
        <v>10.000000000000002</v>
      </c>
      <c r="CD39" s="94">
        <v>24.999999999999993</v>
      </c>
      <c r="CE39" s="94">
        <v>19.512195121951212</v>
      </c>
      <c r="CF39" s="94">
        <v>9.0909090909090917</v>
      </c>
      <c r="CG39" s="99">
        <v>15.217391304347824</v>
      </c>
      <c r="CH39" s="94">
        <v>33.333333333333329</v>
      </c>
      <c r="CI39" s="94">
        <v>24.390243902439021</v>
      </c>
      <c r="CJ39" s="94">
        <v>24.999999999999986</v>
      </c>
      <c r="CK39" s="94">
        <v>28.000000000000007</v>
      </c>
      <c r="CL39" s="94">
        <v>29.82456140350877</v>
      </c>
      <c r="CM39" s="94">
        <v>18.96551724137931</v>
      </c>
      <c r="CN39" s="94">
        <v>11.111111111111114</v>
      </c>
      <c r="CO39" s="94">
        <v>28.571428571428569</v>
      </c>
      <c r="CP39" s="99">
        <v>17.241379310344829</v>
      </c>
      <c r="CQ39" s="94">
        <v>23.728813559322035</v>
      </c>
      <c r="CR39" s="94">
        <v>15.686274509803921</v>
      </c>
      <c r="CS39" s="93">
        <v>12.5</v>
      </c>
      <c r="CT39" s="93">
        <v>10</v>
      </c>
      <c r="CU39" s="99">
        <v>5.5555555555555571</v>
      </c>
      <c r="CV39" s="94">
        <v>0</v>
      </c>
      <c r="CW39" s="94">
        <v>13.333333333333336</v>
      </c>
      <c r="CX39" s="93">
        <v>7.3170731707317103</v>
      </c>
      <c r="CY39" s="93">
        <v>2.4999999999999991</v>
      </c>
      <c r="CZ39" s="99">
        <v>25.490196078431371</v>
      </c>
      <c r="DA39" s="94">
        <v>7.0175438596491215</v>
      </c>
      <c r="DB39" s="94">
        <v>6.8965517241379324</v>
      </c>
      <c r="DC39" s="93">
        <v>16.071428571428569</v>
      </c>
      <c r="DD39" s="93">
        <v>6.1224489795918373</v>
      </c>
      <c r="DE39" s="99">
        <v>5.1724137931034484</v>
      </c>
      <c r="DF39" s="94">
        <v>22.413793103448281</v>
      </c>
      <c r="DG39" s="94">
        <v>9.8039215686274517</v>
      </c>
      <c r="DH39" s="93">
        <v>7.5</v>
      </c>
      <c r="DI39" s="93">
        <v>23.684210526315795</v>
      </c>
      <c r="DJ39" s="99">
        <v>38.18181818181818</v>
      </c>
      <c r="DK39" s="94">
        <v>43.478260869565204</v>
      </c>
      <c r="DL39" s="94">
        <v>36.065573770491795</v>
      </c>
      <c r="DM39" s="94">
        <v>42.68292682926829</v>
      </c>
      <c r="DN39" s="94">
        <v>38.749999999999993</v>
      </c>
      <c r="DO39" s="99">
        <v>36.000000000000007</v>
      </c>
      <c r="DP39" s="94">
        <v>49.122807017543856</v>
      </c>
      <c r="DQ39" s="94">
        <v>37.931034482758619</v>
      </c>
      <c r="DR39" s="94">
        <v>18.181818181818183</v>
      </c>
      <c r="DS39" s="94">
        <v>36.170212765957444</v>
      </c>
      <c r="DT39" s="99">
        <v>43.103448275862064</v>
      </c>
      <c r="DU39" s="101">
        <v>27.586206896551715</v>
      </c>
      <c r="DV39" s="101">
        <v>43.137254901960773</v>
      </c>
      <c r="DW39" s="93">
        <v>32.500000000000007</v>
      </c>
      <c r="DX39" s="101" t="s">
        <v>286</v>
      </c>
      <c r="DY39" s="99" t="s">
        <v>286</v>
      </c>
      <c r="DZ39" s="99" t="s">
        <v>286</v>
      </c>
      <c r="EA39" s="99" t="s">
        <v>286</v>
      </c>
      <c r="EB39" s="99" t="s">
        <v>286</v>
      </c>
      <c r="EC39" s="99" t="s">
        <v>286</v>
      </c>
      <c r="ED39" s="99" t="s">
        <v>286</v>
      </c>
      <c r="EE39" s="99" t="s">
        <v>286</v>
      </c>
      <c r="EF39" s="99" t="s">
        <v>286</v>
      </c>
      <c r="EG39" s="99">
        <v>5.454545454545455</v>
      </c>
      <c r="EH39" s="99">
        <v>2.0408163265306123</v>
      </c>
      <c r="EI39" s="99">
        <v>0</v>
      </c>
      <c r="EJ39" s="99">
        <v>5.3571428571428585</v>
      </c>
      <c r="EK39" s="99">
        <v>5.882352941176471</v>
      </c>
      <c r="EL39" s="94">
        <v>2.4390243902439019</v>
      </c>
      <c r="EM39" s="94">
        <v>51.282051282051285</v>
      </c>
      <c r="EN39" s="94">
        <v>35.185185185185183</v>
      </c>
      <c r="EO39" s="94">
        <v>58.695652173913047</v>
      </c>
      <c r="EP39" s="99">
        <v>61.290322580645153</v>
      </c>
      <c r="EQ39" s="94">
        <v>41.463414634146339</v>
      </c>
      <c r="ER39" s="94">
        <v>63.749999999999993</v>
      </c>
      <c r="ES39" s="94">
        <v>59.18367346938777</v>
      </c>
      <c r="ET39" s="94">
        <v>24.561403508771932</v>
      </c>
      <c r="EU39" s="99">
        <v>45.762711864406775</v>
      </c>
      <c r="EV39" s="94">
        <v>69.565217391304344</v>
      </c>
      <c r="EW39" s="94">
        <v>41.304347826086953</v>
      </c>
      <c r="EX39" s="94">
        <v>44.827586206896548</v>
      </c>
      <c r="EY39" s="94">
        <v>64.81481481481481</v>
      </c>
      <c r="EZ39" s="99">
        <v>36.170212765957459</v>
      </c>
      <c r="FA39" s="94">
        <v>65.853658536585343</v>
      </c>
      <c r="FB39" s="94">
        <v>73.170731707317074</v>
      </c>
      <c r="FC39" s="94">
        <v>63.636363636363633</v>
      </c>
      <c r="FD39" s="94">
        <v>78.260869565217348</v>
      </c>
      <c r="FE39" s="99">
        <v>87.301587301587318</v>
      </c>
      <c r="FF39" s="94">
        <v>75.609756097560975</v>
      </c>
      <c r="FG39" s="94">
        <v>81.249999999999986</v>
      </c>
      <c r="FH39" s="94">
        <v>64.000000000000014</v>
      </c>
      <c r="FI39" s="94">
        <v>56.140350877192979</v>
      </c>
      <c r="FJ39" s="99">
        <v>66.101694915254257</v>
      </c>
      <c r="FK39" s="94">
        <v>88.679245283018872</v>
      </c>
      <c r="FL39" s="94">
        <v>62.500000000000007</v>
      </c>
      <c r="FM39" s="94">
        <v>68.965517241379303</v>
      </c>
      <c r="FN39" s="94">
        <v>89.655172413793125</v>
      </c>
      <c r="FO39" s="99">
        <v>80</v>
      </c>
      <c r="FP39" s="94">
        <v>78.048780487804876</v>
      </c>
      <c r="FQ39" s="94">
        <v>100</v>
      </c>
      <c r="FR39" s="94">
        <v>100</v>
      </c>
      <c r="FS39" s="94">
        <v>100</v>
      </c>
      <c r="FT39" s="99">
        <v>93.548387096774206</v>
      </c>
      <c r="FU39" s="94">
        <v>98.780487804878035</v>
      </c>
      <c r="FV39" s="94">
        <v>100</v>
      </c>
      <c r="FW39" s="94">
        <v>94.11764705882355</v>
      </c>
      <c r="FX39" s="94">
        <v>94.736842105263179</v>
      </c>
      <c r="FY39" s="99">
        <v>96.610169491525454</v>
      </c>
      <c r="FZ39" s="94">
        <v>94.545454545454575</v>
      </c>
      <c r="GA39" s="94">
        <v>93.877551020408177</v>
      </c>
      <c r="GB39" s="94">
        <v>96.551724137931046</v>
      </c>
      <c r="GC39" s="94">
        <v>100</v>
      </c>
      <c r="GD39" s="99">
        <v>98.039215686274531</v>
      </c>
      <c r="GE39" s="94">
        <v>97.560975609756099</v>
      </c>
      <c r="GF39" s="94">
        <v>94.999999999999986</v>
      </c>
      <c r="GG39" s="94">
        <v>98.181818181818187</v>
      </c>
      <c r="GH39" s="94">
        <v>100</v>
      </c>
      <c r="GI39" s="99">
        <v>90.322580645161281</v>
      </c>
      <c r="GJ39" s="94">
        <v>96.34146341463412</v>
      </c>
      <c r="GK39" s="94">
        <v>100</v>
      </c>
      <c r="GL39" s="94">
        <v>100</v>
      </c>
      <c r="GM39" s="100">
        <v>94.736842105263165</v>
      </c>
      <c r="GN39" s="99">
        <v>96.610169491525454</v>
      </c>
      <c r="GO39" s="94">
        <v>98.181818181818187</v>
      </c>
      <c r="GP39" s="94">
        <v>95.918367346938794</v>
      </c>
      <c r="GQ39" s="94">
        <v>96.551724137931046</v>
      </c>
      <c r="GR39" s="94">
        <v>94.827586206896569</v>
      </c>
      <c r="GS39" s="99">
        <v>98.039215686274517</v>
      </c>
      <c r="GT39" s="94">
        <v>97.560975609756099</v>
      </c>
      <c r="GU39" s="94" t="s">
        <v>286</v>
      </c>
      <c r="GV39" s="94" t="s">
        <v>286</v>
      </c>
      <c r="GW39" s="94" t="s">
        <v>286</v>
      </c>
      <c r="GX39" s="99" t="s">
        <v>286</v>
      </c>
      <c r="GY39" s="99" t="s">
        <v>286</v>
      </c>
      <c r="GZ39" s="99" t="s">
        <v>286</v>
      </c>
      <c r="HA39" s="99" t="s">
        <v>286</v>
      </c>
      <c r="HB39" s="99" t="s">
        <v>286</v>
      </c>
      <c r="HC39" s="99" t="s">
        <v>286</v>
      </c>
      <c r="HD39" s="99">
        <v>92.452830188679258</v>
      </c>
      <c r="HE39" s="99">
        <v>100</v>
      </c>
      <c r="HF39" s="99">
        <v>96.551724137931046</v>
      </c>
      <c r="HG39" s="99">
        <v>96.551724137931046</v>
      </c>
      <c r="HH39" s="99">
        <v>100</v>
      </c>
      <c r="HI39" s="99">
        <v>97.560975609756099</v>
      </c>
      <c r="HJ39" s="99">
        <v>92.500000000000028</v>
      </c>
      <c r="HK39" s="99">
        <v>90.909090909090907</v>
      </c>
      <c r="HL39" s="94">
        <v>100</v>
      </c>
      <c r="HM39" s="94">
        <v>71.186440677966104</v>
      </c>
      <c r="HN39" s="94">
        <v>91.463414634146346</v>
      </c>
      <c r="HO39" s="94">
        <v>97.500000000000043</v>
      </c>
      <c r="HP39" s="99">
        <v>84.313725490196035</v>
      </c>
      <c r="HQ39" s="94">
        <v>91.228070175438603</v>
      </c>
      <c r="HR39" s="94">
        <v>96.610169491525454</v>
      </c>
      <c r="HS39" s="94">
        <v>84.615384615384585</v>
      </c>
      <c r="HT39" s="95">
        <v>93.750000000000014</v>
      </c>
      <c r="HU39" s="99">
        <v>96.551724137931046</v>
      </c>
      <c r="HV39" s="93">
        <v>87.719298245614056</v>
      </c>
      <c r="HW39" s="93">
        <v>90.196078431372541</v>
      </c>
      <c r="HX39" s="93">
        <v>95.000000000000014</v>
      </c>
      <c r="HY39" s="93">
        <v>0</v>
      </c>
      <c r="HZ39" s="93">
        <v>3.6363636363636358</v>
      </c>
      <c r="IA39" s="93">
        <v>2.1739130434782608</v>
      </c>
      <c r="IB39" s="93">
        <v>7.8125000000000036</v>
      </c>
      <c r="IC39" s="93">
        <v>2.4691358024691348</v>
      </c>
      <c r="ID39" s="93">
        <v>1.2499999999999996</v>
      </c>
      <c r="IE39" s="93">
        <v>1.9607843137254901</v>
      </c>
      <c r="IF39" s="93">
        <v>3.5087719298245608</v>
      </c>
      <c r="IG39" s="93">
        <v>6.7796610169491522</v>
      </c>
      <c r="IH39" s="93">
        <v>1.8181818181818179</v>
      </c>
      <c r="II39" s="93">
        <v>2.0408163265306123</v>
      </c>
      <c r="IJ39" s="93">
        <v>1.7241379310344827</v>
      </c>
      <c r="IK39" s="93">
        <v>5.0847457627118651</v>
      </c>
      <c r="IL39" s="93">
        <v>0</v>
      </c>
      <c r="IM39" s="93">
        <v>4.8780487804878048</v>
      </c>
      <c r="IN39" s="93" t="str">
        <f t="shared" si="39"/>
        <v>--</v>
      </c>
      <c r="IO39" s="93" t="str">
        <f t="shared" si="39"/>
        <v>--</v>
      </c>
      <c r="IP39" s="93" t="str">
        <f t="shared" si="39"/>
        <v>--</v>
      </c>
      <c r="IQ39" s="93" t="str">
        <f t="shared" si="39"/>
        <v>--</v>
      </c>
      <c r="IR39" s="93" t="str">
        <f t="shared" si="39"/>
        <v>--</v>
      </c>
      <c r="IS39" s="93" t="str">
        <f t="shared" si="39"/>
        <v>--</v>
      </c>
      <c r="IT39" s="93" t="str">
        <f t="shared" si="39"/>
        <v>--</v>
      </c>
      <c r="IU39" s="93" t="str">
        <f t="shared" si="39"/>
        <v>--</v>
      </c>
      <c r="IV39" s="93" t="str">
        <f t="shared" si="39"/>
        <v>--</v>
      </c>
      <c r="IW39" s="241">
        <v>191</v>
      </c>
      <c r="IX39" s="242">
        <v>161</v>
      </c>
      <c r="IY39" s="243">
        <v>45</v>
      </c>
      <c r="IZ39" s="243">
        <v>58</v>
      </c>
      <c r="JA39" s="243">
        <v>41</v>
      </c>
      <c r="JB39" s="243">
        <v>42</v>
      </c>
      <c r="JC39" s="243">
        <v>34</v>
      </c>
      <c r="JD39" s="243">
        <v>47</v>
      </c>
      <c r="JE39" s="243">
        <v>4.4444444444444402</v>
      </c>
      <c r="JF39" s="243">
        <v>3.44827586206896</v>
      </c>
      <c r="JG39" s="243">
        <v>9.7560975609756095</v>
      </c>
      <c r="JH39" s="243">
        <v>2.38095238095238</v>
      </c>
      <c r="JI39" s="243">
        <v>2.9411764705882399</v>
      </c>
      <c r="JJ39" s="243">
        <v>0</v>
      </c>
      <c r="JK39" s="243">
        <v>4.4444444444444402</v>
      </c>
      <c r="JL39" s="243">
        <v>0</v>
      </c>
      <c r="JM39" s="243">
        <v>7.3170731707317103</v>
      </c>
      <c r="JN39" s="243">
        <v>7.1428571428571397</v>
      </c>
      <c r="JO39" s="243">
        <v>2.9411764705882399</v>
      </c>
      <c r="JP39" s="243">
        <v>2.12765957446809</v>
      </c>
      <c r="JQ39" s="243">
        <v>97.7777777777778</v>
      </c>
      <c r="JR39" s="243">
        <v>100</v>
      </c>
      <c r="JS39" s="243">
        <v>97.560975609756099</v>
      </c>
      <c r="JT39" s="243">
        <v>100</v>
      </c>
      <c r="JU39" s="243">
        <v>97.058823529411796</v>
      </c>
      <c r="JV39" s="243">
        <v>100</v>
      </c>
      <c r="JW39" s="243">
        <v>97.7777777777778</v>
      </c>
      <c r="JX39" s="243">
        <v>94.827586206896598</v>
      </c>
      <c r="JY39" s="243">
        <v>100</v>
      </c>
      <c r="JZ39" s="243">
        <v>97.619047619047606</v>
      </c>
      <c r="KA39" s="243">
        <v>91.176470588235304</v>
      </c>
      <c r="KB39" s="243">
        <v>100</v>
      </c>
      <c r="KC39" s="243">
        <v>95.5555555555556</v>
      </c>
      <c r="KD39" s="243">
        <v>96.551724137931004</v>
      </c>
      <c r="KE39" s="243">
        <v>100</v>
      </c>
      <c r="KF39" s="243">
        <v>100</v>
      </c>
      <c r="KG39" s="243">
        <v>100</v>
      </c>
      <c r="KH39" s="243">
        <v>100</v>
      </c>
      <c r="KI39" s="220">
        <v>47</v>
      </c>
      <c r="KJ39" s="220">
        <v>38</v>
      </c>
      <c r="KK39" s="99" t="str">
        <f t="shared" si="38"/>
        <v>--</v>
      </c>
      <c r="KL39" s="99" t="str">
        <f t="shared" si="38"/>
        <v>--</v>
      </c>
      <c r="KM39" s="220">
        <v>8.5106382978723403</v>
      </c>
      <c r="KN39" s="220">
        <v>5.2631578947368398</v>
      </c>
      <c r="KO39" s="220">
        <v>93.478260869565204</v>
      </c>
      <c r="KP39" s="220">
        <v>100</v>
      </c>
      <c r="KQ39" s="220">
        <v>91.1111111111111</v>
      </c>
      <c r="KR39" s="220">
        <v>92.105263157894697</v>
      </c>
      <c r="KS39" s="220">
        <v>88.8888888888889</v>
      </c>
      <c r="KT39" s="220">
        <v>100</v>
      </c>
      <c r="KV39" s="379">
        <v>94</v>
      </c>
      <c r="KW39" s="380">
        <v>12</v>
      </c>
      <c r="KX39" s="381">
        <v>31</v>
      </c>
      <c r="KY39" s="381">
        <v>24</v>
      </c>
      <c r="KZ39" s="381">
        <v>27</v>
      </c>
      <c r="LA39" s="378" t="str">
        <f t="shared" si="2"/>
        <v>--</v>
      </c>
      <c r="LB39" s="381">
        <v>59.090909090909093</v>
      </c>
      <c r="LC39" s="381">
        <v>67.272727272727266</v>
      </c>
      <c r="LD39" s="381">
        <v>63.414634146341477</v>
      </c>
      <c r="LE39" s="378" t="str">
        <f t="shared" si="3"/>
        <v>--</v>
      </c>
      <c r="LF39" s="381">
        <v>66.666666666666686</v>
      </c>
      <c r="LG39" s="381">
        <v>55.882352941176478</v>
      </c>
      <c r="LH39" s="381">
        <v>61.702127659574487</v>
      </c>
      <c r="LI39" s="378" t="str">
        <f t="shared" si="4"/>
        <v>--</v>
      </c>
      <c r="LJ39" s="381">
        <v>61.29032258064516</v>
      </c>
      <c r="LK39" s="381">
        <v>69.565217391304373</v>
      </c>
      <c r="LL39" s="381">
        <v>66.666666666666686</v>
      </c>
      <c r="LM39" s="380">
        <v>90.697674418604663</v>
      </c>
      <c r="LN39" s="381">
        <v>88.63636363636364</v>
      </c>
      <c r="LO39" s="381">
        <v>75.438596491228054</v>
      </c>
      <c r="LP39" s="381">
        <v>82.926829268292678</v>
      </c>
      <c r="LQ39" s="381">
        <v>71.428571428571431</v>
      </c>
      <c r="LR39" s="381">
        <v>79.999999999999986</v>
      </c>
      <c r="LS39" s="381">
        <v>75</v>
      </c>
      <c r="LT39" s="381">
        <v>78.723404255319167</v>
      </c>
      <c r="LU39" s="378" t="str">
        <f t="shared" ref="LU39" si="40">"--"</f>
        <v>--</v>
      </c>
      <c r="LV39" s="381">
        <v>76.666666666666657</v>
      </c>
      <c r="LW39" s="381">
        <v>58.333333333333329</v>
      </c>
      <c r="LX39" s="381">
        <v>77.777777777777771</v>
      </c>
      <c r="LY39" s="380">
        <v>86.666666666666657</v>
      </c>
      <c r="LZ39" s="381">
        <v>93.333333333333357</v>
      </c>
      <c r="MA39" s="381">
        <v>80.701754385964918</v>
      </c>
      <c r="MB39" s="381">
        <v>90.243902439024396</v>
      </c>
      <c r="MC39" s="381">
        <v>83.783783783783775</v>
      </c>
      <c r="MD39" s="381">
        <v>87.804878048780481</v>
      </c>
      <c r="ME39" s="381">
        <v>58.82352941176471</v>
      </c>
      <c r="MF39" s="381">
        <v>91.489361702127653</v>
      </c>
      <c r="MG39" s="378" t="str">
        <f t="shared" ref="MG39" si="41">"--"</f>
        <v>--</v>
      </c>
      <c r="MH39" s="381">
        <v>87.096774193548384</v>
      </c>
      <c r="MI39" s="381">
        <v>79.166666666666671</v>
      </c>
      <c r="MJ39" s="381">
        <v>70.370370370370381</v>
      </c>
      <c r="MK39" s="378" t="str">
        <f t="shared" ref="MK39" si="42">"--"</f>
        <v>--</v>
      </c>
      <c r="ML39" s="381">
        <v>100</v>
      </c>
      <c r="MM39" s="381">
        <v>100</v>
      </c>
      <c r="MN39" s="381">
        <v>100</v>
      </c>
      <c r="MO39" s="378" t="str">
        <f t="shared" ref="MO39" si="43">"--"</f>
        <v>--</v>
      </c>
      <c r="MP39" s="381">
        <v>90.322580645161295</v>
      </c>
      <c r="MQ39" s="381">
        <v>95.833333333333343</v>
      </c>
      <c r="MR39" s="381">
        <v>100</v>
      </c>
      <c r="MS39" s="378" t="str">
        <f t="shared" ref="MS39" si="44">"--"</f>
        <v>--</v>
      </c>
      <c r="MT39" s="381">
        <v>100</v>
      </c>
      <c r="MU39" s="381">
        <v>95.833333333333343</v>
      </c>
      <c r="MV39" s="381">
        <v>96.296296296296305</v>
      </c>
      <c r="MW39" s="380">
        <v>95.652173913043498</v>
      </c>
      <c r="MX39" s="381">
        <v>97.777777777777786</v>
      </c>
      <c r="MY39" s="381">
        <v>100</v>
      </c>
      <c r="MZ39" s="381">
        <v>97.560975609756099</v>
      </c>
      <c r="NA39" s="381">
        <v>94.736842105263165</v>
      </c>
      <c r="NB39" s="381">
        <v>100</v>
      </c>
      <c r="NC39" s="381">
        <v>97.058823529411754</v>
      </c>
      <c r="ND39" s="381">
        <v>97.872340425531917</v>
      </c>
      <c r="NE39" s="378" t="str">
        <f t="shared" ref="NE39" si="45">"--"</f>
        <v>--</v>
      </c>
      <c r="NF39" s="381">
        <v>96.774193548387089</v>
      </c>
      <c r="NG39" s="381">
        <v>100</v>
      </c>
      <c r="NH39" s="381">
        <v>100</v>
      </c>
    </row>
    <row r="40" spans="1:372" x14ac:dyDescent="0.25">
      <c r="A40" s="93">
        <v>36</v>
      </c>
      <c r="B40" s="93" t="s">
        <v>36</v>
      </c>
      <c r="C40" s="104">
        <v>462</v>
      </c>
      <c r="D40" s="104">
        <v>411</v>
      </c>
      <c r="E40" s="104">
        <v>341</v>
      </c>
      <c r="F40" s="104">
        <v>227</v>
      </c>
      <c r="G40" s="104">
        <v>252</v>
      </c>
      <c r="H40" s="104">
        <v>170</v>
      </c>
      <c r="I40" s="104">
        <v>178</v>
      </c>
      <c r="J40" s="104">
        <v>114</v>
      </c>
      <c r="K40" s="104">
        <v>141</v>
      </c>
      <c r="L40" s="104">
        <v>150</v>
      </c>
      <c r="M40" s="103">
        <v>120</v>
      </c>
      <c r="N40" s="103">
        <v>121</v>
      </c>
      <c r="O40" s="103">
        <v>127</v>
      </c>
      <c r="P40" s="103">
        <v>93</v>
      </c>
      <c r="Q40" s="103">
        <v>85</v>
      </c>
      <c r="R40" s="103">
        <v>85</v>
      </c>
      <c r="S40" s="103">
        <v>57</v>
      </c>
      <c r="T40" s="103">
        <v>92</v>
      </c>
      <c r="U40" s="103">
        <v>97</v>
      </c>
      <c r="V40" s="103">
        <v>63</v>
      </c>
      <c r="W40" s="99">
        <v>79.761904761904702</v>
      </c>
      <c r="X40" s="99">
        <v>81.460674157303359</v>
      </c>
      <c r="Y40" s="99">
        <v>70.796460176991147</v>
      </c>
      <c r="Z40" s="99">
        <v>82.857142857142833</v>
      </c>
      <c r="AA40" s="99">
        <v>81.999999999999957</v>
      </c>
      <c r="AB40" s="99">
        <v>75.833333333333286</v>
      </c>
      <c r="AC40" s="99">
        <v>75.630252100840352</v>
      </c>
      <c r="AD40" s="99">
        <v>77.165354330708666</v>
      </c>
      <c r="AE40" s="99">
        <v>80.645161290322591</v>
      </c>
      <c r="AF40" s="99" t="s">
        <v>286</v>
      </c>
      <c r="AG40" s="99">
        <v>91.76470588235297</v>
      </c>
      <c r="AH40" s="99">
        <v>71.428571428571459</v>
      </c>
      <c r="AI40" s="99" t="s">
        <v>286</v>
      </c>
      <c r="AJ40" s="99">
        <v>86.597938144329902</v>
      </c>
      <c r="AK40" s="99">
        <v>82.539682539682531</v>
      </c>
      <c r="AL40" s="99">
        <v>18.343195266272193</v>
      </c>
      <c r="AM40" s="99">
        <v>18.079096045197737</v>
      </c>
      <c r="AN40" s="99">
        <v>44.247787610619469</v>
      </c>
      <c r="AO40" s="99">
        <v>21.276595744680858</v>
      </c>
      <c r="AP40" s="99">
        <v>22.666666666666671</v>
      </c>
      <c r="AQ40" s="99">
        <v>34.166666666666664</v>
      </c>
      <c r="AR40" s="99">
        <v>22.499999999999993</v>
      </c>
      <c r="AS40" s="99">
        <v>29.133858267716541</v>
      </c>
      <c r="AT40" s="99">
        <v>50.537634408602152</v>
      </c>
      <c r="AU40" s="99">
        <v>32.142857142857146</v>
      </c>
      <c r="AV40" s="99">
        <v>17.647058823529406</v>
      </c>
      <c r="AW40" s="99">
        <v>50.877192982456137</v>
      </c>
      <c r="AX40" s="102">
        <v>25.842696629213478</v>
      </c>
      <c r="AY40" s="102">
        <v>19.587628865979386</v>
      </c>
      <c r="AZ40" s="102">
        <v>51.612903225806441</v>
      </c>
      <c r="BA40" s="102" t="s">
        <v>286</v>
      </c>
      <c r="BB40" s="99" t="s">
        <v>286</v>
      </c>
      <c r="BC40" s="102" t="s">
        <v>286</v>
      </c>
      <c r="BD40" s="102" t="s">
        <v>286</v>
      </c>
      <c r="BE40" s="102" t="s">
        <v>286</v>
      </c>
      <c r="BF40" s="102" t="s">
        <v>286</v>
      </c>
      <c r="BG40" s="99" t="s">
        <v>286</v>
      </c>
      <c r="BH40" s="94" t="s">
        <v>286</v>
      </c>
      <c r="BI40" s="94" t="s">
        <v>286</v>
      </c>
      <c r="BJ40" s="94">
        <v>33.333333333333336</v>
      </c>
      <c r="BK40" s="94">
        <v>42.857142857142861</v>
      </c>
      <c r="BL40" s="99">
        <v>17.543859649122812</v>
      </c>
      <c r="BM40" s="94">
        <v>29.069767441860471</v>
      </c>
      <c r="BN40" s="93">
        <v>42.857142857142847</v>
      </c>
      <c r="BO40" s="93">
        <v>13.114754098360656</v>
      </c>
      <c r="BP40" s="93">
        <v>5.5214723926380405</v>
      </c>
      <c r="BQ40" s="99">
        <v>8.6705202312138745</v>
      </c>
      <c r="BR40" s="94">
        <v>37.500000000000014</v>
      </c>
      <c r="BS40" s="94">
        <v>9.3023255813953494</v>
      </c>
      <c r="BT40" s="94">
        <v>8.783783783783786</v>
      </c>
      <c r="BU40" s="99">
        <v>34.745762711864408</v>
      </c>
      <c r="BV40" s="94">
        <v>6.3636363636363669</v>
      </c>
      <c r="BW40" s="94">
        <v>13.11475409836066</v>
      </c>
      <c r="BX40" s="94">
        <v>36.263736263736263</v>
      </c>
      <c r="BY40" s="99">
        <v>5.0632911392405067</v>
      </c>
      <c r="BZ40" s="94">
        <v>12.345679012345675</v>
      </c>
      <c r="CA40" s="94">
        <v>45.614035087719294</v>
      </c>
      <c r="CB40" s="94">
        <v>11.235955056179778</v>
      </c>
      <c r="CC40" s="99">
        <v>10.526315789473681</v>
      </c>
      <c r="CD40" s="94">
        <v>43.333333333333329</v>
      </c>
      <c r="CE40" s="94">
        <v>13.690476190476186</v>
      </c>
      <c r="CF40" s="94">
        <v>22.727272727272737</v>
      </c>
      <c r="CG40" s="99">
        <v>13.274336283185846</v>
      </c>
      <c r="CH40" s="94">
        <v>19.285714285714281</v>
      </c>
      <c r="CI40" s="94">
        <v>22</v>
      </c>
      <c r="CJ40" s="94">
        <v>21.848739495798316</v>
      </c>
      <c r="CK40" s="94">
        <v>14.406779661016952</v>
      </c>
      <c r="CL40" s="94">
        <v>21.428571428571427</v>
      </c>
      <c r="CM40" s="94">
        <v>12.903225806451616</v>
      </c>
      <c r="CN40" s="94">
        <v>14.457831325301202</v>
      </c>
      <c r="CO40" s="94">
        <v>28.571428571428566</v>
      </c>
      <c r="CP40" s="99">
        <v>12.280701754385968</v>
      </c>
      <c r="CQ40" s="94">
        <v>17.045454545454543</v>
      </c>
      <c r="CR40" s="94">
        <v>20.000000000000014</v>
      </c>
      <c r="CS40" s="93">
        <v>6.5573770491803263</v>
      </c>
      <c r="CT40" s="93">
        <v>12.727272727272725</v>
      </c>
      <c r="CU40" s="99">
        <v>12.000000000000007</v>
      </c>
      <c r="CV40" s="94">
        <v>8.0357142857142865</v>
      </c>
      <c r="CW40" s="94">
        <v>17.647058823529406</v>
      </c>
      <c r="CX40" s="93">
        <v>13.333333333333341</v>
      </c>
      <c r="CY40" s="93">
        <v>6.722689075630254</v>
      </c>
      <c r="CZ40" s="99">
        <v>14.782608695652177</v>
      </c>
      <c r="DA40" s="94">
        <v>6.3492063492063506</v>
      </c>
      <c r="DB40" s="94">
        <v>14.130434782608697</v>
      </c>
      <c r="DC40" s="93">
        <v>17.073170731707322</v>
      </c>
      <c r="DD40" s="93">
        <v>18.072289156626503</v>
      </c>
      <c r="DE40" s="99">
        <v>8.928571428571427</v>
      </c>
      <c r="DF40" s="94">
        <v>20.689655172413801</v>
      </c>
      <c r="DG40" s="94">
        <v>14.130434782608704</v>
      </c>
      <c r="DH40" s="93">
        <v>4.9180327868852469</v>
      </c>
      <c r="DI40" s="93">
        <v>33.536585365853654</v>
      </c>
      <c r="DJ40" s="99">
        <v>39.204545454545475</v>
      </c>
      <c r="DK40" s="94">
        <v>33.62831858407079</v>
      </c>
      <c r="DL40" s="94">
        <v>30.882352941176464</v>
      </c>
      <c r="DM40" s="94">
        <v>38.666666666666636</v>
      </c>
      <c r="DN40" s="94">
        <v>36.134453781512605</v>
      </c>
      <c r="DO40" s="99">
        <v>33.91304347826086</v>
      </c>
      <c r="DP40" s="94">
        <v>39.370078740157489</v>
      </c>
      <c r="DQ40" s="94">
        <v>37.634408602150536</v>
      </c>
      <c r="DR40" s="94">
        <v>44.047619047619037</v>
      </c>
      <c r="DS40" s="94">
        <v>39.285714285714285</v>
      </c>
      <c r="DT40" s="99">
        <v>36.842105263157904</v>
      </c>
      <c r="DU40" s="101">
        <v>32.183908045977013</v>
      </c>
      <c r="DV40" s="101">
        <v>39.130434782608702</v>
      </c>
      <c r="DW40" s="93">
        <v>40.983606557377044</v>
      </c>
      <c r="DX40" s="101" t="s">
        <v>286</v>
      </c>
      <c r="DY40" s="99" t="s">
        <v>286</v>
      </c>
      <c r="DZ40" s="99" t="s">
        <v>286</v>
      </c>
      <c r="EA40" s="99" t="s">
        <v>286</v>
      </c>
      <c r="EB40" s="99" t="s">
        <v>286</v>
      </c>
      <c r="EC40" s="99" t="s">
        <v>286</v>
      </c>
      <c r="ED40" s="99" t="s">
        <v>286</v>
      </c>
      <c r="EE40" s="99" t="s">
        <v>286</v>
      </c>
      <c r="EF40" s="99" t="s">
        <v>286</v>
      </c>
      <c r="EG40" s="99">
        <v>2.3529411764705874</v>
      </c>
      <c r="EH40" s="99">
        <v>0</v>
      </c>
      <c r="EI40" s="99">
        <v>1.7543859649122804</v>
      </c>
      <c r="EJ40" s="99">
        <v>3.260869565217392</v>
      </c>
      <c r="EK40" s="99">
        <v>8.247422680412372</v>
      </c>
      <c r="EL40" s="94">
        <v>3.1746031746031749</v>
      </c>
      <c r="EM40" s="94">
        <v>58.895705521472394</v>
      </c>
      <c r="EN40" s="94">
        <v>32.386363636363633</v>
      </c>
      <c r="EO40" s="94">
        <v>46.49122807017541</v>
      </c>
      <c r="EP40" s="99">
        <v>57.664233576642324</v>
      </c>
      <c r="EQ40" s="94">
        <v>35.810810810810828</v>
      </c>
      <c r="ER40" s="94">
        <v>50.000000000000014</v>
      </c>
      <c r="ES40" s="94">
        <v>58.407079646017756</v>
      </c>
      <c r="ET40" s="94">
        <v>33.070866141732303</v>
      </c>
      <c r="EU40" s="99">
        <v>42.391304347826086</v>
      </c>
      <c r="EV40" s="94">
        <v>64.864864864864884</v>
      </c>
      <c r="EW40" s="94">
        <v>24.390243902439028</v>
      </c>
      <c r="EX40" s="94">
        <v>28.571428571428559</v>
      </c>
      <c r="EY40" s="94">
        <v>43.02325581395349</v>
      </c>
      <c r="EZ40" s="99">
        <v>25.806451612903228</v>
      </c>
      <c r="FA40" s="94">
        <v>40.322580645161288</v>
      </c>
      <c r="FB40" s="94">
        <v>79.166666666666671</v>
      </c>
      <c r="FC40" s="94">
        <v>62.71186440677964</v>
      </c>
      <c r="FD40" s="94">
        <v>71.05263157894737</v>
      </c>
      <c r="FE40" s="99">
        <v>76.428571428571445</v>
      </c>
      <c r="FF40" s="94">
        <v>62.416107382550315</v>
      </c>
      <c r="FG40" s="94">
        <v>62.499999999999993</v>
      </c>
      <c r="FH40" s="94">
        <v>77.391304347826079</v>
      </c>
      <c r="FI40" s="94">
        <v>74.015748031496116</v>
      </c>
      <c r="FJ40" s="99">
        <v>58.241758241758234</v>
      </c>
      <c r="FK40" s="94">
        <v>84.999999999999986</v>
      </c>
      <c r="FL40" s="94">
        <v>60.240963855421697</v>
      </c>
      <c r="FM40" s="94">
        <v>66.666666666666671</v>
      </c>
      <c r="FN40" s="94">
        <v>77.647058823529406</v>
      </c>
      <c r="FO40" s="99">
        <v>69.7916666666667</v>
      </c>
      <c r="FP40" s="94">
        <v>50.000000000000007</v>
      </c>
      <c r="FQ40" s="94">
        <v>94.082840236686408</v>
      </c>
      <c r="FR40" s="94">
        <v>100</v>
      </c>
      <c r="FS40" s="94">
        <v>99.122807017543863</v>
      </c>
      <c r="FT40" s="99">
        <v>91.366906474820183</v>
      </c>
      <c r="FU40" s="94">
        <v>95.3333333333333</v>
      </c>
      <c r="FV40" s="94">
        <v>100</v>
      </c>
      <c r="FW40" s="94">
        <v>90.517241379310335</v>
      </c>
      <c r="FX40" s="94">
        <v>96.825396825396851</v>
      </c>
      <c r="FY40" s="99">
        <v>96.774193548387103</v>
      </c>
      <c r="FZ40" s="94">
        <v>93.902439024390262</v>
      </c>
      <c r="GA40" s="94">
        <v>97.647058823529406</v>
      </c>
      <c r="GB40" s="94">
        <v>96.491228070175453</v>
      </c>
      <c r="GC40" s="94">
        <v>82.222222222222172</v>
      </c>
      <c r="GD40" s="99">
        <v>92.783505154639187</v>
      </c>
      <c r="GE40" s="94">
        <v>98.412698412698418</v>
      </c>
      <c r="GF40" s="94">
        <v>91.515151515151501</v>
      </c>
      <c r="GG40" s="94">
        <v>97.71428571428568</v>
      </c>
      <c r="GH40" s="94">
        <v>97.345132743362853</v>
      </c>
      <c r="GI40" s="99">
        <v>90.44117647058826</v>
      </c>
      <c r="GJ40" s="94">
        <v>94.666666666666728</v>
      </c>
      <c r="GK40" s="94">
        <v>100</v>
      </c>
      <c r="GL40" s="94">
        <v>83.928571428571445</v>
      </c>
      <c r="GM40" s="100">
        <v>92.063492063492077</v>
      </c>
      <c r="GN40" s="99">
        <v>94.623655913978496</v>
      </c>
      <c r="GO40" s="94">
        <v>93.902439024390247</v>
      </c>
      <c r="GP40" s="94">
        <v>91.76470588235297</v>
      </c>
      <c r="GQ40" s="94">
        <v>85.964912280701782</v>
      </c>
      <c r="GR40" s="94">
        <v>85.057471264367862</v>
      </c>
      <c r="GS40" s="99">
        <v>91.578947368421069</v>
      </c>
      <c r="GT40" s="94">
        <v>98.412698412698418</v>
      </c>
      <c r="GU40" s="94" t="s">
        <v>286</v>
      </c>
      <c r="GV40" s="94" t="s">
        <v>286</v>
      </c>
      <c r="GW40" s="94" t="s">
        <v>286</v>
      </c>
      <c r="GX40" s="99" t="s">
        <v>286</v>
      </c>
      <c r="GY40" s="99" t="s">
        <v>286</v>
      </c>
      <c r="GZ40" s="99" t="s">
        <v>286</v>
      </c>
      <c r="HA40" s="99" t="s">
        <v>286</v>
      </c>
      <c r="HB40" s="99" t="s">
        <v>286</v>
      </c>
      <c r="HC40" s="99" t="s">
        <v>286</v>
      </c>
      <c r="HD40" s="99">
        <v>89.024390243902445</v>
      </c>
      <c r="HE40" s="99">
        <v>100</v>
      </c>
      <c r="HF40" s="99">
        <v>96.491228070175453</v>
      </c>
      <c r="HG40" s="99">
        <v>82.022471910112358</v>
      </c>
      <c r="HH40" s="99">
        <v>95.789473684210549</v>
      </c>
      <c r="HI40" s="99">
        <v>96.774193548387103</v>
      </c>
      <c r="HJ40" s="99">
        <v>83.233532934131759</v>
      </c>
      <c r="HK40" s="99">
        <v>89.204545454545496</v>
      </c>
      <c r="HL40" s="94">
        <v>93.805309734513273</v>
      </c>
      <c r="HM40" s="94">
        <v>83.941605839416084</v>
      </c>
      <c r="HN40" s="94">
        <v>88.666666666666657</v>
      </c>
      <c r="HO40" s="94">
        <v>96.610169491525454</v>
      </c>
      <c r="HP40" s="99">
        <v>78.070175438596493</v>
      </c>
      <c r="HQ40" s="94">
        <v>91.269841269841294</v>
      </c>
      <c r="HR40" s="94">
        <v>95.698924731182828</v>
      </c>
      <c r="HS40" s="94">
        <v>83.950617283950592</v>
      </c>
      <c r="HT40" s="95">
        <v>94.117647058823508</v>
      </c>
      <c r="HU40" s="99">
        <v>92.982456140350891</v>
      </c>
      <c r="HV40" s="93">
        <v>77.011494252873561</v>
      </c>
      <c r="HW40" s="93">
        <v>80</v>
      </c>
      <c r="HX40" s="93">
        <v>90.322580645161267</v>
      </c>
      <c r="HY40" s="93">
        <v>2.9411764705882386</v>
      </c>
      <c r="HZ40" s="93">
        <v>1.7045454545454546</v>
      </c>
      <c r="IA40" s="93">
        <v>0</v>
      </c>
      <c r="IB40" s="93">
        <v>4.2857142857142847</v>
      </c>
      <c r="IC40" s="93">
        <v>3.333333333333333</v>
      </c>
      <c r="ID40" s="93">
        <v>0.84033613445378141</v>
      </c>
      <c r="IE40" s="93">
        <v>9.2436974789915993</v>
      </c>
      <c r="IF40" s="93">
        <v>3.149606299212599</v>
      </c>
      <c r="IG40" s="93">
        <v>2.1505376344086016</v>
      </c>
      <c r="IH40" s="93">
        <v>5.882352941176471</v>
      </c>
      <c r="II40" s="93">
        <v>1.1764705882352939</v>
      </c>
      <c r="IJ40" s="93">
        <v>3.5087719298245608</v>
      </c>
      <c r="IK40" s="93">
        <v>19.780219780219777</v>
      </c>
      <c r="IL40" s="93">
        <v>5.1546391752577314</v>
      </c>
      <c r="IM40" s="93">
        <v>7.9365079365079385</v>
      </c>
      <c r="IN40" s="93" t="str">
        <f t="shared" si="39"/>
        <v>--</v>
      </c>
      <c r="IO40" s="93" t="str">
        <f t="shared" si="39"/>
        <v>--</v>
      </c>
      <c r="IP40" s="93" t="str">
        <f t="shared" si="39"/>
        <v>--</v>
      </c>
      <c r="IQ40" s="93" t="str">
        <f t="shared" si="39"/>
        <v>--</v>
      </c>
      <c r="IR40" s="93" t="str">
        <f t="shared" si="39"/>
        <v>--</v>
      </c>
      <c r="IS40" s="93" t="str">
        <f t="shared" si="39"/>
        <v>--</v>
      </c>
      <c r="IT40" s="93" t="str">
        <f t="shared" si="39"/>
        <v>--</v>
      </c>
      <c r="IU40" s="93" t="str">
        <f t="shared" si="39"/>
        <v>--</v>
      </c>
      <c r="IV40" s="93" t="str">
        <f t="shared" si="39"/>
        <v>--</v>
      </c>
      <c r="IW40" s="241">
        <v>275</v>
      </c>
      <c r="IX40" s="242">
        <v>306</v>
      </c>
      <c r="IY40" s="243">
        <v>80</v>
      </c>
      <c r="IZ40" s="243">
        <v>70</v>
      </c>
      <c r="JA40" s="243">
        <v>52</v>
      </c>
      <c r="JB40" s="243">
        <v>82</v>
      </c>
      <c r="JC40" s="243">
        <v>85</v>
      </c>
      <c r="JD40" s="243">
        <v>70</v>
      </c>
      <c r="JE40" s="243">
        <v>5</v>
      </c>
      <c r="JF40" s="243">
        <v>10.144927536231901</v>
      </c>
      <c r="JG40" s="243">
        <v>7.6923076923076898</v>
      </c>
      <c r="JH40" s="243">
        <v>8.5365853658536608</v>
      </c>
      <c r="JI40" s="243">
        <v>7.0588235294117698</v>
      </c>
      <c r="JJ40" s="243">
        <v>12.8571428571429</v>
      </c>
      <c r="JK40" s="243">
        <v>5</v>
      </c>
      <c r="JL40" s="243">
        <v>1.4285714285714299</v>
      </c>
      <c r="JM40" s="243">
        <v>5.7692307692307701</v>
      </c>
      <c r="JN40" s="243">
        <v>7.3170731707317103</v>
      </c>
      <c r="JO40" s="243">
        <v>5.8823529411764701</v>
      </c>
      <c r="JP40" s="243">
        <v>10</v>
      </c>
      <c r="JQ40" s="243">
        <v>95</v>
      </c>
      <c r="JR40" s="243">
        <v>92.857142857142904</v>
      </c>
      <c r="JS40" s="243">
        <v>94.230769230769297</v>
      </c>
      <c r="JT40" s="243">
        <v>95.121951219512198</v>
      </c>
      <c r="JU40" s="243">
        <v>95.294117647058798</v>
      </c>
      <c r="JV40" s="243">
        <v>98.571428571428598</v>
      </c>
      <c r="JW40" s="243">
        <v>80</v>
      </c>
      <c r="JX40" s="243">
        <v>81.428571428571402</v>
      </c>
      <c r="JY40" s="243">
        <v>80.769230769230802</v>
      </c>
      <c r="JZ40" s="243">
        <v>86.585365853658502</v>
      </c>
      <c r="KA40" s="243">
        <v>90.588235294117695</v>
      </c>
      <c r="KB40" s="243">
        <v>90</v>
      </c>
      <c r="KC40" s="243">
        <v>96.25</v>
      </c>
      <c r="KD40" s="243">
        <v>88.571428571428598</v>
      </c>
      <c r="KE40" s="243">
        <v>96.153846153846203</v>
      </c>
      <c r="KF40" s="243">
        <v>93.902439024390304</v>
      </c>
      <c r="KG40" s="243">
        <v>94.117647058823593</v>
      </c>
      <c r="KH40" s="243">
        <v>95.714285714285694</v>
      </c>
      <c r="KI40" s="220">
        <v>73</v>
      </c>
      <c r="KJ40" s="220">
        <v>69</v>
      </c>
      <c r="KK40" s="99" t="str">
        <f t="shared" si="38"/>
        <v>--</v>
      </c>
      <c r="KL40" s="99" t="str">
        <f t="shared" si="38"/>
        <v>--</v>
      </c>
      <c r="KM40" s="220">
        <v>6.8493150684931496</v>
      </c>
      <c r="KN40" s="220">
        <v>14.492753623188401</v>
      </c>
      <c r="KO40" s="220">
        <v>91.780821917808197</v>
      </c>
      <c r="KP40" s="220">
        <v>97.058823529411796</v>
      </c>
      <c r="KQ40" s="220">
        <v>91.780821917808197</v>
      </c>
      <c r="KR40" s="220">
        <v>97.058823529411796</v>
      </c>
      <c r="KS40" s="220">
        <v>91.780821917808197</v>
      </c>
      <c r="KT40" s="220">
        <v>97.058823529411796</v>
      </c>
      <c r="KV40" s="379">
        <v>211</v>
      </c>
      <c r="KW40" s="380">
        <v>67</v>
      </c>
      <c r="KX40" s="381">
        <v>55</v>
      </c>
      <c r="KY40" s="381">
        <v>61</v>
      </c>
      <c r="KZ40" s="381">
        <v>28</v>
      </c>
      <c r="LA40" s="378" t="str">
        <f t="shared" si="2"/>
        <v>--</v>
      </c>
      <c r="LB40" s="381">
        <v>50.632911392405063</v>
      </c>
      <c r="LC40" s="381">
        <v>69.565217391304373</v>
      </c>
      <c r="LD40" s="381">
        <v>47.916666666666671</v>
      </c>
      <c r="LE40" s="378" t="str">
        <f t="shared" si="3"/>
        <v>--</v>
      </c>
      <c r="LF40" s="381">
        <v>46.341463414634148</v>
      </c>
      <c r="LG40" s="381">
        <v>67.058823529411782</v>
      </c>
      <c r="LH40" s="381">
        <v>47.142857142857139</v>
      </c>
      <c r="LI40" s="378" t="str">
        <f t="shared" si="4"/>
        <v>--</v>
      </c>
      <c r="LJ40" s="381">
        <v>57.407407407407405</v>
      </c>
      <c r="LK40" s="381">
        <v>45.901639344262307</v>
      </c>
      <c r="LL40" s="381">
        <v>35.714285714285722</v>
      </c>
      <c r="LM40" s="380">
        <v>89.041095890410972</v>
      </c>
      <c r="LN40" s="381">
        <v>62.025316455696213</v>
      </c>
      <c r="LO40" s="381">
        <v>54.285714285714299</v>
      </c>
      <c r="LP40" s="381">
        <v>39.215686274509792</v>
      </c>
      <c r="LQ40" s="381">
        <v>79.71014492753622</v>
      </c>
      <c r="LR40" s="381">
        <v>66.250000000000014</v>
      </c>
      <c r="LS40" s="381">
        <v>65.47619047619051</v>
      </c>
      <c r="LT40" s="381">
        <v>61.428571428571438</v>
      </c>
      <c r="LU40" s="381">
        <v>73.437500000000028</v>
      </c>
      <c r="LV40" s="381">
        <v>73.07692307692308</v>
      </c>
      <c r="LW40" s="381">
        <v>50.847457627118636</v>
      </c>
      <c r="LX40" s="381">
        <v>43.999999999999993</v>
      </c>
      <c r="LY40" s="380">
        <v>90.41095890410962</v>
      </c>
      <c r="LZ40" s="381">
        <v>68.831168831168839</v>
      </c>
      <c r="MA40" s="381">
        <v>71.014492753623159</v>
      </c>
      <c r="MB40" s="381">
        <v>63.46153846153846</v>
      </c>
      <c r="MC40" s="381">
        <v>85.507246376811565</v>
      </c>
      <c r="MD40" s="381">
        <v>74.390243902439025</v>
      </c>
      <c r="ME40" s="381">
        <v>75.294117647058812</v>
      </c>
      <c r="MF40" s="381">
        <v>68.571428571428569</v>
      </c>
      <c r="MG40" s="381">
        <v>77.777777777777786</v>
      </c>
      <c r="MH40" s="381">
        <v>75.925925925925938</v>
      </c>
      <c r="MI40" s="381">
        <v>69.491525423728788</v>
      </c>
      <c r="MJ40" s="381">
        <v>68</v>
      </c>
      <c r="MK40" s="380">
        <v>92.424242424242451</v>
      </c>
      <c r="ML40" s="381">
        <v>92.592592592592609</v>
      </c>
      <c r="MM40" s="381">
        <v>89.830508474576263</v>
      </c>
      <c r="MN40" s="381">
        <v>88.461538461538453</v>
      </c>
      <c r="MO40" s="380">
        <v>95.384615384615387</v>
      </c>
      <c r="MP40" s="381">
        <v>90.740740740740762</v>
      </c>
      <c r="MQ40" s="381">
        <v>84.745762711864415</v>
      </c>
      <c r="MR40" s="381">
        <v>80.769230769230774</v>
      </c>
      <c r="MS40" s="380">
        <v>93.846153846153854</v>
      </c>
      <c r="MT40" s="381">
        <v>96.226415094339643</v>
      </c>
      <c r="MU40" s="381">
        <v>98.275862068965523</v>
      </c>
      <c r="MV40" s="381">
        <v>92.307692307692292</v>
      </c>
      <c r="MW40" s="380">
        <v>100</v>
      </c>
      <c r="MX40" s="381">
        <v>98.734177215189874</v>
      </c>
      <c r="MY40" s="381">
        <v>95.714285714285722</v>
      </c>
      <c r="MZ40" s="381">
        <v>96.15384615384616</v>
      </c>
      <c r="NA40" s="381">
        <v>100</v>
      </c>
      <c r="NB40" s="381">
        <v>98.780487804878049</v>
      </c>
      <c r="NC40" s="381">
        <v>97.647058823529434</v>
      </c>
      <c r="ND40" s="381">
        <v>98.571428571428569</v>
      </c>
      <c r="NE40" s="381">
        <v>100</v>
      </c>
      <c r="NF40" s="381">
        <v>98.113207547169822</v>
      </c>
      <c r="NG40" s="381">
        <v>96.61016949152544</v>
      </c>
      <c r="NH40" s="381">
        <v>100</v>
      </c>
    </row>
    <row r="41" spans="1:372" ht="21" customHeight="1" x14ac:dyDescent="0.25">
      <c r="A41" s="93">
        <v>37</v>
      </c>
      <c r="B41" s="93" t="s">
        <v>37</v>
      </c>
      <c r="C41" s="104">
        <v>413</v>
      </c>
      <c r="D41" s="104">
        <v>372</v>
      </c>
      <c r="E41" s="104">
        <v>387</v>
      </c>
      <c r="F41" s="104">
        <v>334</v>
      </c>
      <c r="G41" s="104">
        <v>277</v>
      </c>
      <c r="H41" s="104">
        <v>162</v>
      </c>
      <c r="I41" s="104">
        <v>154</v>
      </c>
      <c r="J41" s="104">
        <v>97</v>
      </c>
      <c r="K41" s="104">
        <v>123</v>
      </c>
      <c r="L41" s="104">
        <v>138</v>
      </c>
      <c r="M41" s="103">
        <v>111</v>
      </c>
      <c r="N41" s="103">
        <v>115</v>
      </c>
      <c r="O41" s="103">
        <v>141</v>
      </c>
      <c r="P41" s="103">
        <v>131</v>
      </c>
      <c r="Q41" s="103">
        <v>108</v>
      </c>
      <c r="R41" s="103">
        <v>109</v>
      </c>
      <c r="S41" s="103">
        <v>117</v>
      </c>
      <c r="T41" s="103">
        <v>84</v>
      </c>
      <c r="U41" s="103">
        <v>110</v>
      </c>
      <c r="V41" s="103">
        <v>83</v>
      </c>
      <c r="W41" s="99">
        <v>92.546583850931682</v>
      </c>
      <c r="X41" s="99">
        <v>72.185430463576196</v>
      </c>
      <c r="Y41" s="99">
        <v>76.288659793814432</v>
      </c>
      <c r="Z41" s="99">
        <v>90.163934426229531</v>
      </c>
      <c r="AA41" s="99">
        <v>77.941176470588218</v>
      </c>
      <c r="AB41" s="99">
        <v>80.180180180180159</v>
      </c>
      <c r="AC41" s="99">
        <v>86.486486486486484</v>
      </c>
      <c r="AD41" s="99">
        <v>80.714285714285737</v>
      </c>
      <c r="AE41" s="99">
        <v>80.152671755725194</v>
      </c>
      <c r="AF41" s="99" t="s">
        <v>286</v>
      </c>
      <c r="AG41" s="99">
        <v>91.666666666666657</v>
      </c>
      <c r="AH41" s="99">
        <v>82.905982905982924</v>
      </c>
      <c r="AI41" s="99" t="s">
        <v>286</v>
      </c>
      <c r="AJ41" s="99">
        <v>85.185185185185219</v>
      </c>
      <c r="AK41" s="99">
        <v>86.585365853658587</v>
      </c>
      <c r="AL41" s="99">
        <v>9.8765432098765498</v>
      </c>
      <c r="AM41" s="99">
        <v>26.143790849673206</v>
      </c>
      <c r="AN41" s="99">
        <v>56.701030927835056</v>
      </c>
      <c r="AO41" s="99">
        <v>10.569105691056913</v>
      </c>
      <c r="AP41" s="99">
        <v>15.942028985507253</v>
      </c>
      <c r="AQ41" s="99">
        <v>33.333333333333329</v>
      </c>
      <c r="AR41" s="99">
        <v>12.389380530973447</v>
      </c>
      <c r="AS41" s="99">
        <v>15.827338129496402</v>
      </c>
      <c r="AT41" s="99">
        <v>32.061068702290072</v>
      </c>
      <c r="AU41" s="99">
        <v>21.296296296296301</v>
      </c>
      <c r="AV41" s="99">
        <v>20.37037037037037</v>
      </c>
      <c r="AW41" s="99">
        <v>34.188034188034187</v>
      </c>
      <c r="AX41" s="102">
        <v>21.428571428571434</v>
      </c>
      <c r="AY41" s="102">
        <v>29.999999999999993</v>
      </c>
      <c r="AZ41" s="102">
        <v>37.349397590361448</v>
      </c>
      <c r="BA41" s="102" t="s">
        <v>286</v>
      </c>
      <c r="BB41" s="99" t="s">
        <v>286</v>
      </c>
      <c r="BC41" s="102" t="s">
        <v>286</v>
      </c>
      <c r="BD41" s="102" t="s">
        <v>286</v>
      </c>
      <c r="BE41" s="102" t="s">
        <v>286</v>
      </c>
      <c r="BF41" s="102" t="s">
        <v>286</v>
      </c>
      <c r="BG41" s="99" t="s">
        <v>286</v>
      </c>
      <c r="BH41" s="94" t="s">
        <v>286</v>
      </c>
      <c r="BI41" s="94" t="s">
        <v>286</v>
      </c>
      <c r="BJ41" s="94">
        <v>51.401869158878519</v>
      </c>
      <c r="BK41" s="94">
        <v>63.551401869158859</v>
      </c>
      <c r="BL41" s="99">
        <v>42.24137931034484</v>
      </c>
      <c r="BM41" s="94">
        <v>45.121951219512184</v>
      </c>
      <c r="BN41" s="93">
        <v>61.111111111111093</v>
      </c>
      <c r="BO41" s="93">
        <v>44.578313253012034</v>
      </c>
      <c r="BP41" s="93">
        <v>6.8750000000000009</v>
      </c>
      <c r="BQ41" s="99">
        <v>10.526315789473689</v>
      </c>
      <c r="BR41" s="94">
        <v>44.210526315789473</v>
      </c>
      <c r="BS41" s="94">
        <v>7.3770491803278722</v>
      </c>
      <c r="BT41" s="94">
        <v>8.3333333333333375</v>
      </c>
      <c r="BU41" s="99">
        <v>46.363636363636353</v>
      </c>
      <c r="BV41" s="94">
        <v>2.7522935779816509</v>
      </c>
      <c r="BW41" s="94">
        <v>8.6956521739130448</v>
      </c>
      <c r="BX41" s="94">
        <v>34.883720930232585</v>
      </c>
      <c r="BY41" s="99">
        <v>5.6074766355140202</v>
      </c>
      <c r="BZ41" s="94">
        <v>13.084112149532713</v>
      </c>
      <c r="CA41" s="94">
        <v>39.655172413793117</v>
      </c>
      <c r="CB41" s="94">
        <v>4.7619047619047601</v>
      </c>
      <c r="CC41" s="99">
        <v>9.8039215686274517</v>
      </c>
      <c r="CD41" s="94">
        <v>43.209876543209873</v>
      </c>
      <c r="CE41" s="94">
        <v>12.422360248447204</v>
      </c>
      <c r="CF41" s="94">
        <v>17.10526315789474</v>
      </c>
      <c r="CG41" s="99">
        <v>15.625000000000002</v>
      </c>
      <c r="CH41" s="94">
        <v>27.868852459016406</v>
      </c>
      <c r="CI41" s="94">
        <v>16.296296296296298</v>
      </c>
      <c r="CJ41" s="94">
        <v>13.63636363636364</v>
      </c>
      <c r="CK41" s="94">
        <v>24.778761061946913</v>
      </c>
      <c r="CL41" s="94">
        <v>23.404255319148948</v>
      </c>
      <c r="CM41" s="94">
        <v>15.384615384615383</v>
      </c>
      <c r="CN41" s="94">
        <v>24.074074074074087</v>
      </c>
      <c r="CO41" s="94">
        <v>22.018348623853218</v>
      </c>
      <c r="CP41" s="99">
        <v>14.6551724137931</v>
      </c>
      <c r="CQ41" s="94">
        <v>14.285714285714288</v>
      </c>
      <c r="CR41" s="94">
        <v>24.545454545454554</v>
      </c>
      <c r="CS41" s="93">
        <v>15.662650602409645</v>
      </c>
      <c r="CT41" s="93">
        <v>9.3167701863354093</v>
      </c>
      <c r="CU41" s="99">
        <v>7.8947368421052619</v>
      </c>
      <c r="CV41" s="94">
        <v>7.216494845360824</v>
      </c>
      <c r="CW41" s="94">
        <v>16.393442622950818</v>
      </c>
      <c r="CX41" s="93">
        <v>5.882352941176471</v>
      </c>
      <c r="CY41" s="93">
        <v>6.3636363636363669</v>
      </c>
      <c r="CZ41" s="99">
        <v>15.789473684210524</v>
      </c>
      <c r="DA41" s="94">
        <v>7.1942446043165491</v>
      </c>
      <c r="DB41" s="94">
        <v>4.6153846153846168</v>
      </c>
      <c r="DC41" s="93">
        <v>10.185185185185189</v>
      </c>
      <c r="DD41" s="93">
        <v>12.149532710280374</v>
      </c>
      <c r="DE41" s="99">
        <v>10.434782608695651</v>
      </c>
      <c r="DF41" s="94">
        <v>15.662650602409649</v>
      </c>
      <c r="DG41" s="94">
        <v>7.4766355140186942</v>
      </c>
      <c r="DH41" s="93">
        <v>14.457831325301198</v>
      </c>
      <c r="DI41" s="93">
        <v>32.919254658385086</v>
      </c>
      <c r="DJ41" s="99">
        <v>53.94736842105263</v>
      </c>
      <c r="DK41" s="94">
        <v>31.958762886597949</v>
      </c>
      <c r="DL41" s="94">
        <v>46.721311475409827</v>
      </c>
      <c r="DM41" s="94">
        <v>41.176470588235304</v>
      </c>
      <c r="DN41" s="94">
        <v>36.363636363636367</v>
      </c>
      <c r="DO41" s="99">
        <v>39.285714285714292</v>
      </c>
      <c r="DP41" s="94">
        <v>44.680851063829778</v>
      </c>
      <c r="DQ41" s="94">
        <v>36.153846153846153</v>
      </c>
      <c r="DR41" s="94">
        <v>38.31775700934579</v>
      </c>
      <c r="DS41" s="94">
        <v>46.728971962616832</v>
      </c>
      <c r="DT41" s="99">
        <v>48.27586206896553</v>
      </c>
      <c r="DU41" s="101">
        <v>35.714285714285722</v>
      </c>
      <c r="DV41" s="101">
        <v>49.999999999999986</v>
      </c>
      <c r="DW41" s="93">
        <v>48.192771084337345</v>
      </c>
      <c r="DX41" s="101" t="s">
        <v>286</v>
      </c>
      <c r="DY41" s="99" t="s">
        <v>286</v>
      </c>
      <c r="DZ41" s="99" t="s">
        <v>286</v>
      </c>
      <c r="EA41" s="99" t="s">
        <v>286</v>
      </c>
      <c r="EB41" s="99" t="s">
        <v>286</v>
      </c>
      <c r="EC41" s="99" t="s">
        <v>286</v>
      </c>
      <c r="ED41" s="99" t="s">
        <v>286</v>
      </c>
      <c r="EE41" s="99" t="s">
        <v>286</v>
      </c>
      <c r="EF41" s="99" t="s">
        <v>286</v>
      </c>
      <c r="EG41" s="99">
        <v>4.7169811320754711</v>
      </c>
      <c r="EH41" s="99">
        <v>1.8691588785046722</v>
      </c>
      <c r="EI41" s="99">
        <v>2.5641025641025639</v>
      </c>
      <c r="EJ41" s="99">
        <v>5.9523809523809508</v>
      </c>
      <c r="EK41" s="99">
        <v>2.7522935779816509</v>
      </c>
      <c r="EL41" s="94">
        <v>2.4096385542168663</v>
      </c>
      <c r="EM41" s="94">
        <v>64.516129032258064</v>
      </c>
      <c r="EN41" s="94">
        <v>27.922077922077911</v>
      </c>
      <c r="EO41" s="94">
        <v>43.298969072164958</v>
      </c>
      <c r="EP41" s="99">
        <v>67.479674796748</v>
      </c>
      <c r="EQ41" s="94">
        <v>29.62962962962963</v>
      </c>
      <c r="ER41" s="94">
        <v>46.846846846846844</v>
      </c>
      <c r="ES41" s="94">
        <v>69.09090909090915</v>
      </c>
      <c r="ET41" s="94">
        <v>32.857142857142868</v>
      </c>
      <c r="EU41" s="99">
        <v>42.748091603053453</v>
      </c>
      <c r="EV41" s="94">
        <v>59.405940594059395</v>
      </c>
      <c r="EW41" s="94">
        <v>37.73584905660379</v>
      </c>
      <c r="EX41" s="94">
        <v>36.752136752136728</v>
      </c>
      <c r="EY41" s="94">
        <v>64.197530864197503</v>
      </c>
      <c r="EZ41" s="99">
        <v>33.333333333333343</v>
      </c>
      <c r="FA41" s="94">
        <v>47.560975609756092</v>
      </c>
      <c r="FB41" s="94">
        <v>88.679245283018886</v>
      </c>
      <c r="FC41" s="94">
        <v>43.421052631578952</v>
      </c>
      <c r="FD41" s="94">
        <v>58.762886597938156</v>
      </c>
      <c r="FE41" s="99">
        <v>78.048780487804819</v>
      </c>
      <c r="FF41" s="94">
        <v>64.963503649635044</v>
      </c>
      <c r="FG41" s="94">
        <v>65.76576576576575</v>
      </c>
      <c r="FH41" s="94">
        <v>91.071428571428569</v>
      </c>
      <c r="FI41" s="94">
        <v>63.571428571428548</v>
      </c>
      <c r="FJ41" s="99">
        <v>66.92307692307692</v>
      </c>
      <c r="FK41" s="94">
        <v>92.452830188679243</v>
      </c>
      <c r="FL41" s="94">
        <v>70.370370370370338</v>
      </c>
      <c r="FM41" s="94">
        <v>67.521367521367509</v>
      </c>
      <c r="FN41" s="94">
        <v>93.97590361445782</v>
      </c>
      <c r="FO41" s="99">
        <v>76.851851851851862</v>
      </c>
      <c r="FP41" s="94">
        <v>82.926829268292678</v>
      </c>
      <c r="FQ41" s="94">
        <v>98.750000000000028</v>
      </c>
      <c r="FR41" s="94">
        <v>95.424836601307192</v>
      </c>
      <c r="FS41" s="94">
        <v>100</v>
      </c>
      <c r="FT41" s="99">
        <v>93.495934959349597</v>
      </c>
      <c r="FU41" s="94">
        <v>94.117647058823536</v>
      </c>
      <c r="FV41" s="94">
        <v>98.198198198198199</v>
      </c>
      <c r="FW41" s="94">
        <v>97.345132743362825</v>
      </c>
      <c r="FX41" s="94">
        <v>95.035460992907772</v>
      </c>
      <c r="FY41" s="99">
        <v>97.709923664122144</v>
      </c>
      <c r="FZ41" s="94">
        <v>98.148148148148152</v>
      </c>
      <c r="GA41" s="94">
        <v>97.196261682243005</v>
      </c>
      <c r="GB41" s="94">
        <v>99.145299145299134</v>
      </c>
      <c r="GC41" s="94">
        <v>90.361445783132538</v>
      </c>
      <c r="GD41" s="99">
        <v>99.082568807339456</v>
      </c>
      <c r="GE41" s="94">
        <v>98.795180722891558</v>
      </c>
      <c r="GF41" s="94">
        <v>99.371069182389931</v>
      </c>
      <c r="GG41" s="94">
        <v>91.390728476821167</v>
      </c>
      <c r="GH41" s="94">
        <v>98.969072164948457</v>
      </c>
      <c r="GI41" s="99">
        <v>89.430894308943067</v>
      </c>
      <c r="GJ41" s="94">
        <v>90.510948905109458</v>
      </c>
      <c r="GK41" s="94">
        <v>99.099099099099107</v>
      </c>
      <c r="GL41" s="94">
        <v>98.230088495575217</v>
      </c>
      <c r="GM41" s="100">
        <v>91.366906474820183</v>
      </c>
      <c r="GN41" s="99">
        <v>96.92307692307692</v>
      </c>
      <c r="GO41" s="94">
        <v>92.592592592592609</v>
      </c>
      <c r="GP41" s="94">
        <v>95.370370370370381</v>
      </c>
      <c r="GQ41" s="94">
        <v>97.435897435897431</v>
      </c>
      <c r="GR41" s="94">
        <v>95.180722891566262</v>
      </c>
      <c r="GS41" s="99">
        <v>97.272727272727295</v>
      </c>
      <c r="GT41" s="94">
        <v>98.795180722891558</v>
      </c>
      <c r="GU41" s="94" t="s">
        <v>286</v>
      </c>
      <c r="GV41" s="94" t="s">
        <v>286</v>
      </c>
      <c r="GW41" s="94" t="s">
        <v>286</v>
      </c>
      <c r="GX41" s="99" t="s">
        <v>286</v>
      </c>
      <c r="GY41" s="99" t="s">
        <v>286</v>
      </c>
      <c r="GZ41" s="99" t="s">
        <v>286</v>
      </c>
      <c r="HA41" s="99" t="s">
        <v>286</v>
      </c>
      <c r="HB41" s="99" t="s">
        <v>286</v>
      </c>
      <c r="HC41" s="99" t="s">
        <v>286</v>
      </c>
      <c r="HD41" s="99">
        <v>99.065420560747668</v>
      </c>
      <c r="HE41" s="99">
        <v>97.142857142857153</v>
      </c>
      <c r="HF41" s="99">
        <v>99.137931034482762</v>
      </c>
      <c r="HG41" s="99">
        <v>86.585365853658558</v>
      </c>
      <c r="HH41" s="99">
        <v>99.065420560747668</v>
      </c>
      <c r="HI41" s="99">
        <v>100</v>
      </c>
      <c r="HJ41" s="99">
        <v>85.000000000000014</v>
      </c>
      <c r="HK41" s="99">
        <v>87.581699346405216</v>
      </c>
      <c r="HL41" s="94">
        <v>94.845360824742286</v>
      </c>
      <c r="HM41" s="94">
        <v>75.206611570247915</v>
      </c>
      <c r="HN41" s="94">
        <v>86.764705882352942</v>
      </c>
      <c r="HO41" s="94">
        <v>94.545454545454561</v>
      </c>
      <c r="HP41" s="99">
        <v>81.578947368421083</v>
      </c>
      <c r="HQ41" s="94">
        <v>84.892086330935314</v>
      </c>
      <c r="HR41" s="94">
        <v>97.692307692307708</v>
      </c>
      <c r="HS41" s="94">
        <v>87.037037037037067</v>
      </c>
      <c r="HT41" s="95">
        <v>89.814814814814852</v>
      </c>
      <c r="HU41" s="99">
        <v>96.58119658119665</v>
      </c>
      <c r="HV41" s="93">
        <v>83.333333333333286</v>
      </c>
      <c r="HW41" s="93">
        <v>87.037037037037024</v>
      </c>
      <c r="HX41" s="93">
        <v>95.180722891566248</v>
      </c>
      <c r="HY41" s="93">
        <v>1.8633540372670812</v>
      </c>
      <c r="HZ41" s="93">
        <v>7.7922077922077948</v>
      </c>
      <c r="IA41" s="93">
        <v>0</v>
      </c>
      <c r="IB41" s="93">
        <v>4.9180327868852469</v>
      </c>
      <c r="IC41" s="93">
        <v>3.6764705882352944</v>
      </c>
      <c r="ID41" s="93">
        <v>0.90090090090090102</v>
      </c>
      <c r="IE41" s="93">
        <v>1.7699115044247791</v>
      </c>
      <c r="IF41" s="93">
        <v>7.2463768115942058</v>
      </c>
      <c r="IG41" s="93">
        <v>3.0534351145038174</v>
      </c>
      <c r="IH41" s="93">
        <v>8.3333333333333357</v>
      </c>
      <c r="II41" s="93">
        <v>4.6296296296296342</v>
      </c>
      <c r="IJ41" s="93">
        <v>0.85470085470085466</v>
      </c>
      <c r="IK41" s="93">
        <v>2.38095238095238</v>
      </c>
      <c r="IL41" s="93">
        <v>3.6363636363636362</v>
      </c>
      <c r="IM41" s="93">
        <v>2.4096385542168663</v>
      </c>
      <c r="IN41" s="93" t="str">
        <f t="shared" si="39"/>
        <v>--</v>
      </c>
      <c r="IO41" s="93" t="str">
        <f t="shared" si="39"/>
        <v>--</v>
      </c>
      <c r="IP41" s="93" t="str">
        <f t="shared" si="39"/>
        <v>--</v>
      </c>
      <c r="IQ41" s="93" t="str">
        <f t="shared" si="39"/>
        <v>--</v>
      </c>
      <c r="IR41" s="93" t="str">
        <f t="shared" si="39"/>
        <v>--</v>
      </c>
      <c r="IS41" s="93" t="str">
        <f t="shared" si="39"/>
        <v>--</v>
      </c>
      <c r="IT41" s="93" t="str">
        <f t="shared" si="39"/>
        <v>--</v>
      </c>
      <c r="IU41" s="93" t="str">
        <f t="shared" si="39"/>
        <v>--</v>
      </c>
      <c r="IV41" s="93" t="str">
        <f t="shared" si="39"/>
        <v>--</v>
      </c>
      <c r="IW41" s="241">
        <v>324</v>
      </c>
      <c r="IX41" s="242">
        <v>340</v>
      </c>
      <c r="IY41" s="243">
        <v>76</v>
      </c>
      <c r="IZ41" s="243">
        <v>85</v>
      </c>
      <c r="JA41" s="243">
        <v>63</v>
      </c>
      <c r="JB41" s="243">
        <v>107</v>
      </c>
      <c r="JC41" s="243">
        <v>73</v>
      </c>
      <c r="JD41" s="243">
        <v>71</v>
      </c>
      <c r="JE41" s="243">
        <v>6.5789473684210504</v>
      </c>
      <c r="JF41" s="243">
        <v>12.9411764705882</v>
      </c>
      <c r="JG41" s="243">
        <v>17.460317460317501</v>
      </c>
      <c r="JH41" s="243">
        <v>5.6074766355140202</v>
      </c>
      <c r="JI41" s="243">
        <v>8.3333333333333304</v>
      </c>
      <c r="JJ41" s="243">
        <v>14.084507042253501</v>
      </c>
      <c r="JK41" s="243">
        <v>4</v>
      </c>
      <c r="JL41" s="243">
        <v>3.5714285714285698</v>
      </c>
      <c r="JM41" s="243">
        <v>1.61290322580645</v>
      </c>
      <c r="JN41" s="243">
        <v>6.5420560747663599</v>
      </c>
      <c r="JO41" s="243">
        <v>6.8493150684931496</v>
      </c>
      <c r="JP41" s="243">
        <v>5.6338028169014098</v>
      </c>
      <c r="JQ41" s="243">
        <v>94.736842105263193</v>
      </c>
      <c r="JR41" s="243">
        <v>94.117647058823493</v>
      </c>
      <c r="JS41" s="243">
        <v>95.161290322580697</v>
      </c>
      <c r="JT41" s="243">
        <v>94.392523364485996</v>
      </c>
      <c r="JU41" s="243">
        <v>97.260273972602803</v>
      </c>
      <c r="JV41" s="243">
        <v>97.183098591549296</v>
      </c>
      <c r="JW41" s="243">
        <v>86.842105263157904</v>
      </c>
      <c r="JX41" s="243">
        <v>87.058823529411796</v>
      </c>
      <c r="JY41" s="243">
        <v>93.548387096774206</v>
      </c>
      <c r="JZ41" s="243">
        <v>91.588785046729001</v>
      </c>
      <c r="KA41" s="243">
        <v>95.890410958904098</v>
      </c>
      <c r="KB41" s="243">
        <v>97.183098591549296</v>
      </c>
      <c r="KC41" s="243">
        <v>98.684210526315795</v>
      </c>
      <c r="KD41" s="243">
        <v>98.823529411764696</v>
      </c>
      <c r="KE41" s="243">
        <v>95.161290322580697</v>
      </c>
      <c r="KF41" s="243">
        <v>91.588785046729001</v>
      </c>
      <c r="KG41" s="243">
        <v>97.260273972602803</v>
      </c>
      <c r="KH41" s="243">
        <v>94.366197183098606</v>
      </c>
      <c r="KI41" s="220">
        <v>100</v>
      </c>
      <c r="KJ41" s="220">
        <v>89</v>
      </c>
      <c r="KK41" s="99" t="str">
        <f t="shared" si="38"/>
        <v>--</v>
      </c>
      <c r="KL41" s="99" t="str">
        <f t="shared" si="38"/>
        <v>--</v>
      </c>
      <c r="KM41" s="220">
        <v>12</v>
      </c>
      <c r="KN41" s="220">
        <v>11.235955056179799</v>
      </c>
      <c r="KO41" s="220">
        <v>97.959183673469397</v>
      </c>
      <c r="KP41" s="220">
        <v>93.258426966292106</v>
      </c>
      <c r="KQ41" s="220">
        <v>97.959183673469397</v>
      </c>
      <c r="KR41" s="220">
        <v>92.134831460674206</v>
      </c>
      <c r="KS41" s="220">
        <v>95.8333333333333</v>
      </c>
      <c r="KT41" s="220">
        <v>97.752808988764002</v>
      </c>
      <c r="KV41" s="379">
        <v>333</v>
      </c>
      <c r="KW41" s="380">
        <v>88</v>
      </c>
      <c r="KX41" s="381">
        <v>92</v>
      </c>
      <c r="KY41" s="381">
        <v>77</v>
      </c>
      <c r="KZ41" s="381">
        <v>76</v>
      </c>
      <c r="LA41" s="378" t="str">
        <f t="shared" si="2"/>
        <v>--</v>
      </c>
      <c r="LB41" s="381">
        <v>56.338028169014081</v>
      </c>
      <c r="LC41" s="381">
        <v>54.320987654320987</v>
      </c>
      <c r="LD41" s="381">
        <v>70.000000000000014</v>
      </c>
      <c r="LE41" s="378" t="str">
        <f t="shared" si="3"/>
        <v>--</v>
      </c>
      <c r="LF41" s="381">
        <v>66.355140186915904</v>
      </c>
      <c r="LG41" s="381">
        <v>64.383561643835606</v>
      </c>
      <c r="LH41" s="381">
        <v>54.929577464788728</v>
      </c>
      <c r="LI41" s="378" t="str">
        <f t="shared" si="4"/>
        <v>--</v>
      </c>
      <c r="LJ41" s="381">
        <v>50.549450549450547</v>
      </c>
      <c r="LK41" s="381">
        <v>58.441558441558456</v>
      </c>
      <c r="LL41" s="381">
        <v>63.157894736842117</v>
      </c>
      <c r="LM41" s="380">
        <v>88.421052631578974</v>
      </c>
      <c r="LN41" s="381">
        <v>71.05263157894737</v>
      </c>
      <c r="LO41" s="381">
        <v>56.47058823529413</v>
      </c>
      <c r="LP41" s="381">
        <v>74.193548387096783</v>
      </c>
      <c r="LQ41" s="381">
        <v>84.269662921348299</v>
      </c>
      <c r="LR41" s="381">
        <v>70.476190476190482</v>
      </c>
      <c r="LS41" s="381">
        <v>71.232876712328761</v>
      </c>
      <c r="LT41" s="381">
        <v>71.428571428571416</v>
      </c>
      <c r="LU41" s="381">
        <v>74.117647058823536</v>
      </c>
      <c r="LV41" s="381">
        <v>70.786516853932582</v>
      </c>
      <c r="LW41" s="381">
        <v>59.740259740259738</v>
      </c>
      <c r="LX41" s="381">
        <v>68.000000000000014</v>
      </c>
      <c r="LY41" s="380">
        <v>94.845360824742286</v>
      </c>
      <c r="LZ41" s="381">
        <v>67.567567567567551</v>
      </c>
      <c r="MA41" s="381">
        <v>69.411764705882348</v>
      </c>
      <c r="MB41" s="381">
        <v>69.354838709677423</v>
      </c>
      <c r="MC41" s="381">
        <v>84.269662921348328</v>
      </c>
      <c r="MD41" s="381">
        <v>82.24299065420567</v>
      </c>
      <c r="ME41" s="381">
        <v>77.7777777777778</v>
      </c>
      <c r="MF41" s="381">
        <v>79.999999999999986</v>
      </c>
      <c r="MG41" s="381">
        <v>76.190476190476176</v>
      </c>
      <c r="MH41" s="381">
        <v>64.835164835164832</v>
      </c>
      <c r="MI41" s="381">
        <v>63.636363636363626</v>
      </c>
      <c r="MJ41" s="381">
        <v>71.999999999999972</v>
      </c>
      <c r="MK41" s="380">
        <v>89.65517241379311</v>
      </c>
      <c r="ML41" s="381">
        <v>92.222222222222229</v>
      </c>
      <c r="MM41" s="381">
        <v>98.68421052631578</v>
      </c>
      <c r="MN41" s="381">
        <v>97.333333333333371</v>
      </c>
      <c r="MO41" s="380">
        <v>90.588235294117695</v>
      </c>
      <c r="MP41" s="381">
        <v>92.307692307692321</v>
      </c>
      <c r="MQ41" s="381">
        <v>94.736842105263179</v>
      </c>
      <c r="MR41" s="381">
        <v>93.333333333333329</v>
      </c>
      <c r="MS41" s="380">
        <v>93.023255813953526</v>
      </c>
      <c r="MT41" s="381">
        <v>98.8888888888889</v>
      </c>
      <c r="MU41" s="381">
        <v>98.684210526315766</v>
      </c>
      <c r="MV41" s="381">
        <v>100</v>
      </c>
      <c r="MW41" s="380">
        <v>96.842105263157904</v>
      </c>
      <c r="MX41" s="381">
        <v>97.333333333333357</v>
      </c>
      <c r="MY41" s="381">
        <v>96.470588235294102</v>
      </c>
      <c r="MZ41" s="381">
        <v>96.774193548387103</v>
      </c>
      <c r="NA41" s="381">
        <v>98.876404494382015</v>
      </c>
      <c r="NB41" s="381">
        <v>97.196261682243005</v>
      </c>
      <c r="NC41" s="381">
        <v>98.630136986301352</v>
      </c>
      <c r="ND41" s="381">
        <v>95.774647887323951</v>
      </c>
      <c r="NE41" s="381">
        <v>97.701149425287383</v>
      </c>
      <c r="NF41" s="381">
        <v>97.752808988764016</v>
      </c>
      <c r="NG41" s="381">
        <v>97.368421052631618</v>
      </c>
      <c r="NH41" s="381">
        <v>97.333333333333371</v>
      </c>
    </row>
    <row r="42" spans="1:372" x14ac:dyDescent="0.25">
      <c r="A42" s="93">
        <v>38</v>
      </c>
      <c r="B42" s="93" t="s">
        <v>38</v>
      </c>
      <c r="C42" s="104">
        <v>343</v>
      </c>
      <c r="D42" s="104">
        <v>363</v>
      </c>
      <c r="E42" s="104">
        <v>341</v>
      </c>
      <c r="F42" s="104">
        <v>230</v>
      </c>
      <c r="G42" s="104">
        <v>183</v>
      </c>
      <c r="H42" s="104">
        <v>78</v>
      </c>
      <c r="I42" s="104">
        <v>140</v>
      </c>
      <c r="J42" s="104">
        <v>125</v>
      </c>
      <c r="K42" s="104">
        <v>138</v>
      </c>
      <c r="L42" s="104">
        <v>125</v>
      </c>
      <c r="M42" s="103">
        <v>100</v>
      </c>
      <c r="N42" s="103">
        <v>109</v>
      </c>
      <c r="O42" s="103">
        <v>126</v>
      </c>
      <c r="P42" s="103">
        <v>106</v>
      </c>
      <c r="Q42" s="103">
        <v>57</v>
      </c>
      <c r="R42" s="103">
        <v>91</v>
      </c>
      <c r="S42" s="103">
        <v>82</v>
      </c>
      <c r="T42" s="103">
        <v>76</v>
      </c>
      <c r="U42" s="103">
        <v>83</v>
      </c>
      <c r="V42" s="103">
        <v>24</v>
      </c>
      <c r="W42" s="99">
        <v>90.909090909090892</v>
      </c>
      <c r="X42" s="99">
        <v>78.260869565217376</v>
      </c>
      <c r="Y42" s="99">
        <v>68.800000000000026</v>
      </c>
      <c r="Z42" s="99">
        <v>86.861313868613152</v>
      </c>
      <c r="AA42" s="99">
        <v>80.645161290322577</v>
      </c>
      <c r="AB42" s="99">
        <v>71.999999999999986</v>
      </c>
      <c r="AC42" s="99">
        <v>87.850467289719646</v>
      </c>
      <c r="AD42" s="99">
        <v>79.838709677419345</v>
      </c>
      <c r="AE42" s="99">
        <v>74.285714285714263</v>
      </c>
      <c r="AF42" s="99" t="s">
        <v>286</v>
      </c>
      <c r="AG42" s="99">
        <v>75.280898876404464</v>
      </c>
      <c r="AH42" s="99">
        <v>86.419753086419803</v>
      </c>
      <c r="AI42" s="99" t="s">
        <v>286</v>
      </c>
      <c r="AJ42" s="99">
        <v>83.132530120481903</v>
      </c>
      <c r="AK42" s="99">
        <v>91.666666666666671</v>
      </c>
      <c r="AL42" s="99">
        <v>11.53846153846154</v>
      </c>
      <c r="AM42" s="99">
        <v>23.913043478260871</v>
      </c>
      <c r="AN42" s="99">
        <v>49.600000000000009</v>
      </c>
      <c r="AO42" s="99">
        <v>19.117647058823536</v>
      </c>
      <c r="AP42" s="99">
        <v>34.677419354838712</v>
      </c>
      <c r="AQ42" s="99">
        <v>54.000000000000021</v>
      </c>
      <c r="AR42" s="99">
        <v>20.37037037037037</v>
      </c>
      <c r="AS42" s="99">
        <v>26.190476190476211</v>
      </c>
      <c r="AT42" s="99">
        <v>56.603773584905653</v>
      </c>
      <c r="AU42" s="99">
        <v>17.543859649122808</v>
      </c>
      <c r="AV42" s="99">
        <v>27.472527472527474</v>
      </c>
      <c r="AW42" s="99">
        <v>42.68292682926829</v>
      </c>
      <c r="AX42" s="102">
        <v>32.394366197183103</v>
      </c>
      <c r="AY42" s="102">
        <v>32.926829268292686</v>
      </c>
      <c r="AZ42" s="102">
        <v>21.739130434782609</v>
      </c>
      <c r="BA42" s="102" t="s">
        <v>286</v>
      </c>
      <c r="BB42" s="99" t="s">
        <v>286</v>
      </c>
      <c r="BC42" s="102" t="s">
        <v>286</v>
      </c>
      <c r="BD42" s="102" t="s">
        <v>286</v>
      </c>
      <c r="BE42" s="102" t="s">
        <v>286</v>
      </c>
      <c r="BF42" s="102" t="s">
        <v>286</v>
      </c>
      <c r="BG42" s="99" t="s">
        <v>286</v>
      </c>
      <c r="BH42" s="94" t="s">
        <v>286</v>
      </c>
      <c r="BI42" s="94" t="s">
        <v>286</v>
      </c>
      <c r="BJ42" s="94">
        <v>60</v>
      </c>
      <c r="BK42" s="94">
        <v>35.227272727272741</v>
      </c>
      <c r="BL42" s="99">
        <v>33.333333333333336</v>
      </c>
      <c r="BM42" s="94">
        <v>29.166666666666664</v>
      </c>
      <c r="BN42" s="93">
        <v>48.051948051948045</v>
      </c>
      <c r="BO42" s="93">
        <v>27.27272727272727</v>
      </c>
      <c r="BP42" s="93">
        <v>2.7777777777777781</v>
      </c>
      <c r="BQ42" s="99">
        <v>11.510791366906474</v>
      </c>
      <c r="BR42" s="94">
        <v>40.650406504065025</v>
      </c>
      <c r="BS42" s="94">
        <v>4.132231404958679</v>
      </c>
      <c r="BT42" s="94">
        <v>14.655172413793103</v>
      </c>
      <c r="BU42" s="99">
        <v>40.625</v>
      </c>
      <c r="BV42" s="94">
        <v>7.4468085106382986</v>
      </c>
      <c r="BW42" s="94">
        <v>9.7560975609756078</v>
      </c>
      <c r="BX42" s="94">
        <v>46.153846153846146</v>
      </c>
      <c r="BY42" s="99">
        <v>3.6363636363636362</v>
      </c>
      <c r="BZ42" s="94">
        <v>6.9767441860465125</v>
      </c>
      <c r="CA42" s="94">
        <v>26.829268292682929</v>
      </c>
      <c r="CB42" s="94">
        <v>4.2857142857142865</v>
      </c>
      <c r="CC42" s="99">
        <v>15.789473684210522</v>
      </c>
      <c r="CD42" s="94">
        <v>20</v>
      </c>
      <c r="CE42" s="94">
        <v>29.870129870129883</v>
      </c>
      <c r="CF42" s="94">
        <v>19.424460431654676</v>
      </c>
      <c r="CG42" s="99">
        <v>19.354838709677406</v>
      </c>
      <c r="CH42" s="94">
        <v>25.185185185185194</v>
      </c>
      <c r="CI42" s="94">
        <v>24.793388429752074</v>
      </c>
      <c r="CJ42" s="94">
        <v>22.916666666666671</v>
      </c>
      <c r="CK42" s="94">
        <v>23.364485981308412</v>
      </c>
      <c r="CL42" s="94">
        <v>26.984126984126991</v>
      </c>
      <c r="CM42" s="94">
        <v>17.142857142857149</v>
      </c>
      <c r="CN42" s="94">
        <v>21.428571428571423</v>
      </c>
      <c r="CO42" s="94">
        <v>24.719101123595504</v>
      </c>
      <c r="CP42" s="99">
        <v>12.195121951219512</v>
      </c>
      <c r="CQ42" s="94">
        <v>8.3333333333333321</v>
      </c>
      <c r="CR42" s="94">
        <v>30.379746835443029</v>
      </c>
      <c r="CS42" s="93">
        <v>42.857142857142854</v>
      </c>
      <c r="CT42" s="93">
        <v>13.333333333333337</v>
      </c>
      <c r="CU42" s="99">
        <v>12.949640287769792</v>
      </c>
      <c r="CV42" s="94">
        <v>10.569105691056912</v>
      </c>
      <c r="CW42" s="94">
        <v>17.293233082706763</v>
      </c>
      <c r="CX42" s="93">
        <v>12.195121951219514</v>
      </c>
      <c r="CY42" s="93">
        <v>10.638297872340427</v>
      </c>
      <c r="CZ42" s="99">
        <v>21.782178217821777</v>
      </c>
      <c r="DA42" s="94">
        <v>12.195121951219516</v>
      </c>
      <c r="DB42" s="94">
        <v>4.8076923076923093</v>
      </c>
      <c r="DC42" s="93">
        <v>16.071428571428569</v>
      </c>
      <c r="DD42" s="93">
        <v>11.235955056179778</v>
      </c>
      <c r="DE42" s="99">
        <v>8.9743589743589709</v>
      </c>
      <c r="DF42" s="94">
        <v>18.055555555555557</v>
      </c>
      <c r="DG42" s="94">
        <v>14.102564102564106</v>
      </c>
      <c r="DH42" s="93">
        <v>9.5238095238095237</v>
      </c>
      <c r="DI42" s="93">
        <v>26.315789473684205</v>
      </c>
      <c r="DJ42" s="99">
        <v>41.428571428571423</v>
      </c>
      <c r="DK42" s="94">
        <v>37.90322580645163</v>
      </c>
      <c r="DL42" s="94">
        <v>28.787878787878789</v>
      </c>
      <c r="DM42" s="94">
        <v>38.842975206611591</v>
      </c>
      <c r="DN42" s="94">
        <v>33.333333333333336</v>
      </c>
      <c r="DO42" s="99">
        <v>41.666666666666671</v>
      </c>
      <c r="DP42" s="94">
        <v>44.000000000000021</v>
      </c>
      <c r="DQ42" s="94">
        <v>30.188679245283019</v>
      </c>
      <c r="DR42" s="94">
        <v>36.36363636363636</v>
      </c>
      <c r="DS42" s="94">
        <v>40.909090909090907</v>
      </c>
      <c r="DT42" s="99">
        <v>46.835443037974684</v>
      </c>
      <c r="DU42" s="101">
        <v>17.567567567567565</v>
      </c>
      <c r="DV42" s="101">
        <v>32.911392405063296</v>
      </c>
      <c r="DW42" s="93">
        <v>31.81818181818182</v>
      </c>
      <c r="DX42" s="101" t="s">
        <v>286</v>
      </c>
      <c r="DY42" s="99" t="s">
        <v>286</v>
      </c>
      <c r="DZ42" s="99" t="s">
        <v>286</v>
      </c>
      <c r="EA42" s="99" t="s">
        <v>286</v>
      </c>
      <c r="EB42" s="99" t="s">
        <v>286</v>
      </c>
      <c r="EC42" s="99" t="s">
        <v>286</v>
      </c>
      <c r="ED42" s="99" t="s">
        <v>286</v>
      </c>
      <c r="EE42" s="99" t="s">
        <v>286</v>
      </c>
      <c r="EF42" s="99" t="s">
        <v>286</v>
      </c>
      <c r="EG42" s="99">
        <v>3.5087719298245608</v>
      </c>
      <c r="EH42" s="99">
        <v>6.5934065934065931</v>
      </c>
      <c r="EI42" s="99">
        <v>3.6585365853658529</v>
      </c>
      <c r="EJ42" s="99">
        <v>7.9999999999999973</v>
      </c>
      <c r="EK42" s="99">
        <v>4.8192771084337327</v>
      </c>
      <c r="EL42" s="94">
        <v>0</v>
      </c>
      <c r="EM42" s="94">
        <v>75.999999999999986</v>
      </c>
      <c r="EN42" s="94">
        <v>33.812949640287783</v>
      </c>
      <c r="EO42" s="94">
        <v>43.902439024390233</v>
      </c>
      <c r="EP42" s="99">
        <v>69.172932330827081</v>
      </c>
      <c r="EQ42" s="94">
        <v>30.894308943089431</v>
      </c>
      <c r="ER42" s="94">
        <v>45.000000000000014</v>
      </c>
      <c r="ES42" s="94">
        <v>69.607843137254918</v>
      </c>
      <c r="ET42" s="94">
        <v>29.75206611570248</v>
      </c>
      <c r="EU42" s="99">
        <v>38.461538461538474</v>
      </c>
      <c r="EV42" s="94">
        <v>52.941176470588239</v>
      </c>
      <c r="EW42" s="94">
        <v>33.720930232558132</v>
      </c>
      <c r="EX42" s="94">
        <v>39.240506329113934</v>
      </c>
      <c r="EY42" s="94">
        <v>57.142857142857153</v>
      </c>
      <c r="EZ42" s="99">
        <v>41.249999999999993</v>
      </c>
      <c r="FA42" s="94">
        <v>60.869565217391305</v>
      </c>
      <c r="FB42" s="94">
        <v>90.540540540540547</v>
      </c>
      <c r="FC42" s="94">
        <v>54.285714285714278</v>
      </c>
      <c r="FD42" s="94">
        <v>47.967479674796735</v>
      </c>
      <c r="FE42" s="99">
        <v>88.805970149253781</v>
      </c>
      <c r="FF42" s="94">
        <v>57.600000000000023</v>
      </c>
      <c r="FG42" s="94">
        <v>61</v>
      </c>
      <c r="FH42" s="94">
        <v>87.962962962962948</v>
      </c>
      <c r="FI42" s="94">
        <v>71.544715447154488</v>
      </c>
      <c r="FJ42" s="99">
        <v>61.904761904761905</v>
      </c>
      <c r="FK42" s="94">
        <v>86.79245283018868</v>
      </c>
      <c r="FL42" s="94">
        <v>63.636363636363633</v>
      </c>
      <c r="FM42" s="94">
        <v>61.25</v>
      </c>
      <c r="FN42" s="94">
        <v>90.277777777777786</v>
      </c>
      <c r="FO42" s="99">
        <v>80.487804878048806</v>
      </c>
      <c r="FP42" s="94">
        <v>87.499999999999986</v>
      </c>
      <c r="FQ42" s="94">
        <v>94.87179487179489</v>
      </c>
      <c r="FR42" s="94">
        <v>95.714285714285737</v>
      </c>
      <c r="FS42" s="94">
        <v>97.580645161290349</v>
      </c>
      <c r="FT42" s="99">
        <v>97.037037037037038</v>
      </c>
      <c r="FU42" s="94">
        <v>94.354838709677452</v>
      </c>
      <c r="FV42" s="94">
        <v>100</v>
      </c>
      <c r="FW42" s="94">
        <v>94.444444444444485</v>
      </c>
      <c r="FX42" s="94">
        <v>96.774193548387117</v>
      </c>
      <c r="FY42" s="99">
        <v>100</v>
      </c>
      <c r="FZ42" s="94">
        <v>94.736842105263179</v>
      </c>
      <c r="GA42" s="94">
        <v>91.011235955056193</v>
      </c>
      <c r="GB42" s="94">
        <v>98.780487804878035</v>
      </c>
      <c r="GC42" s="94">
        <v>94.666666666666643</v>
      </c>
      <c r="GD42" s="99">
        <v>95.180722891566262</v>
      </c>
      <c r="GE42" s="94">
        <v>100</v>
      </c>
      <c r="GF42" s="94">
        <v>96.103896103896133</v>
      </c>
      <c r="GG42" s="94">
        <v>89.208633093525179</v>
      </c>
      <c r="GH42" s="94">
        <v>94.262295081967252</v>
      </c>
      <c r="GI42" s="99">
        <v>94.736842105263179</v>
      </c>
      <c r="GJ42" s="94">
        <v>89.430894308943067</v>
      </c>
      <c r="GK42" s="94">
        <v>98.98989898989899</v>
      </c>
      <c r="GL42" s="94">
        <v>93.518518518518533</v>
      </c>
      <c r="GM42" s="100">
        <v>88.000000000000028</v>
      </c>
      <c r="GN42" s="99">
        <v>97.169811320754732</v>
      </c>
      <c r="GO42" s="94">
        <v>98.245614035087726</v>
      </c>
      <c r="GP42" s="94">
        <v>89.88764044943818</v>
      </c>
      <c r="GQ42" s="94">
        <v>96.341463414634148</v>
      </c>
      <c r="GR42" s="94">
        <v>90.666666666666657</v>
      </c>
      <c r="GS42" s="99">
        <v>97.590361445783117</v>
      </c>
      <c r="GT42" s="94">
        <v>100</v>
      </c>
      <c r="GU42" s="94" t="s">
        <v>286</v>
      </c>
      <c r="GV42" s="94" t="s">
        <v>286</v>
      </c>
      <c r="GW42" s="94" t="s">
        <v>286</v>
      </c>
      <c r="GX42" s="99" t="s">
        <v>286</v>
      </c>
      <c r="GY42" s="99" t="s">
        <v>286</v>
      </c>
      <c r="GZ42" s="99" t="s">
        <v>286</v>
      </c>
      <c r="HA42" s="99" t="s">
        <v>286</v>
      </c>
      <c r="HB42" s="99" t="s">
        <v>286</v>
      </c>
      <c r="HC42" s="99" t="s">
        <v>286</v>
      </c>
      <c r="HD42" s="99">
        <v>96.491228070175467</v>
      </c>
      <c r="HE42" s="99">
        <v>93.103448275862078</v>
      </c>
      <c r="HF42" s="99">
        <v>100</v>
      </c>
      <c r="HG42" s="99">
        <v>93.243243243243242</v>
      </c>
      <c r="HH42" s="99">
        <v>96.341463414634134</v>
      </c>
      <c r="HI42" s="99">
        <v>100</v>
      </c>
      <c r="HJ42" s="99">
        <v>88.157894736842124</v>
      </c>
      <c r="HK42" s="99">
        <v>77.697841726618705</v>
      </c>
      <c r="HL42" s="94">
        <v>85.483870967741979</v>
      </c>
      <c r="HM42" s="94">
        <v>78.787878787878796</v>
      </c>
      <c r="HN42" s="94">
        <v>71.074380165289284</v>
      </c>
      <c r="HO42" s="94">
        <v>85.714285714285694</v>
      </c>
      <c r="HP42" s="99">
        <v>84.761904761904745</v>
      </c>
      <c r="HQ42" s="94">
        <v>82.113821138211364</v>
      </c>
      <c r="HR42" s="94">
        <v>93.396226415094333</v>
      </c>
      <c r="HS42" s="94">
        <v>77.192982456140342</v>
      </c>
      <c r="HT42" s="95">
        <v>86.363636363636374</v>
      </c>
      <c r="HU42" s="99">
        <v>96.341463414634163</v>
      </c>
      <c r="HV42" s="93">
        <v>83.333333333333314</v>
      </c>
      <c r="HW42" s="93">
        <v>91.358024691358054</v>
      </c>
      <c r="HX42" s="93">
        <v>100</v>
      </c>
      <c r="HY42" s="93">
        <v>5.1948051948051939</v>
      </c>
      <c r="HZ42" s="93">
        <v>5.7142857142857126</v>
      </c>
      <c r="IA42" s="93">
        <v>4.8387096774193568</v>
      </c>
      <c r="IB42" s="93">
        <v>3.6496350364963499</v>
      </c>
      <c r="IC42" s="93">
        <v>7.200000000000002</v>
      </c>
      <c r="ID42" s="93">
        <v>6.0606060606060641</v>
      </c>
      <c r="IE42" s="93">
        <v>7.407407407407403</v>
      </c>
      <c r="IF42" s="93">
        <v>5.6000000000000014</v>
      </c>
      <c r="IG42" s="93">
        <v>1.9047619047619047</v>
      </c>
      <c r="IH42" s="93">
        <v>7.0175438596491215</v>
      </c>
      <c r="II42" s="93">
        <v>4.4943820224719104</v>
      </c>
      <c r="IJ42" s="93">
        <v>2.4390243902439019</v>
      </c>
      <c r="IK42" s="93">
        <v>1.3157894736842104</v>
      </c>
      <c r="IL42" s="93">
        <v>3.6144578313253013</v>
      </c>
      <c r="IM42" s="93">
        <v>0</v>
      </c>
      <c r="IN42" s="93" t="str">
        <f t="shared" si="39"/>
        <v>--</v>
      </c>
      <c r="IO42" s="93" t="str">
        <f t="shared" si="39"/>
        <v>--</v>
      </c>
      <c r="IP42" s="93" t="str">
        <f t="shared" si="39"/>
        <v>--</v>
      </c>
      <c r="IQ42" s="93" t="str">
        <f t="shared" si="39"/>
        <v>--</v>
      </c>
      <c r="IR42" s="93" t="str">
        <f t="shared" si="39"/>
        <v>--</v>
      </c>
      <c r="IS42" s="93" t="str">
        <f t="shared" si="39"/>
        <v>--</v>
      </c>
      <c r="IT42" s="93" t="str">
        <f t="shared" si="39"/>
        <v>--</v>
      </c>
      <c r="IU42" s="93" t="str">
        <f t="shared" si="39"/>
        <v>--</v>
      </c>
      <c r="IV42" s="93" t="str">
        <f t="shared" si="39"/>
        <v>--</v>
      </c>
      <c r="IW42" s="241">
        <v>324</v>
      </c>
      <c r="IX42" s="248" t="str">
        <f>"--"</f>
        <v>--</v>
      </c>
      <c r="IY42" s="243">
        <v>91</v>
      </c>
      <c r="IZ42" s="243">
        <v>101</v>
      </c>
      <c r="JA42" s="243">
        <v>61</v>
      </c>
      <c r="JB42" s="237" t="str">
        <f>"--"</f>
        <v>--</v>
      </c>
      <c r="JC42" s="237" t="str">
        <f>"--"</f>
        <v>--</v>
      </c>
      <c r="JD42" s="237" t="str">
        <f>"--"</f>
        <v>--</v>
      </c>
      <c r="JE42" s="243">
        <v>6.7415730337078701</v>
      </c>
      <c r="JF42" s="243">
        <v>6.9306930693069297</v>
      </c>
      <c r="JG42" s="243">
        <v>13.1147540983607</v>
      </c>
      <c r="JH42" s="245" t="str">
        <f>"--"</f>
        <v>--</v>
      </c>
      <c r="JI42" s="245" t="str">
        <f>"--"</f>
        <v>--</v>
      </c>
      <c r="JJ42" s="245" t="str">
        <f>"--"</f>
        <v>--</v>
      </c>
      <c r="JK42" s="243">
        <v>2.2471910112359499</v>
      </c>
      <c r="JL42" s="243">
        <v>3</v>
      </c>
      <c r="JM42" s="243">
        <v>1.63934426229508</v>
      </c>
      <c r="JN42" s="245" t="str">
        <f>"--"</f>
        <v>--</v>
      </c>
      <c r="JO42" s="245" t="str">
        <f>"--"</f>
        <v>--</v>
      </c>
      <c r="JP42" s="245" t="str">
        <f>"--"</f>
        <v>--</v>
      </c>
      <c r="JQ42" s="243">
        <v>93.3333333333333</v>
      </c>
      <c r="JR42" s="243">
        <v>94.949494949495005</v>
      </c>
      <c r="JS42" s="243">
        <v>95</v>
      </c>
      <c r="JT42" s="245" t="str">
        <f>"--"</f>
        <v>--</v>
      </c>
      <c r="JU42" s="245" t="str">
        <f>"--"</f>
        <v>--</v>
      </c>
      <c r="JV42" s="245" t="str">
        <f>"--"</f>
        <v>--</v>
      </c>
      <c r="JW42" s="243">
        <v>94.382022471910105</v>
      </c>
      <c r="JX42" s="243">
        <v>88.775510204081598</v>
      </c>
      <c r="JY42" s="243">
        <v>93.442622950819697</v>
      </c>
      <c r="JZ42" s="245" t="str">
        <f>"--"</f>
        <v>--</v>
      </c>
      <c r="KA42" s="245" t="str">
        <f>"--"</f>
        <v>--</v>
      </c>
      <c r="KB42" s="245" t="str">
        <f>"--"</f>
        <v>--</v>
      </c>
      <c r="KC42" s="243">
        <v>96.590909090909093</v>
      </c>
      <c r="KD42" s="243">
        <v>97.979797979797993</v>
      </c>
      <c r="KE42" s="243">
        <v>96.721311475409806</v>
      </c>
      <c r="KF42" s="245" t="str">
        <f>"--"</f>
        <v>--</v>
      </c>
      <c r="KG42" s="245" t="str">
        <f>"--"</f>
        <v>--</v>
      </c>
      <c r="KH42" s="245" t="str">
        <f>"--"</f>
        <v>--</v>
      </c>
      <c r="KI42" s="220">
        <v>71</v>
      </c>
      <c r="KJ42" s="246" t="str">
        <f>"--"</f>
        <v>--</v>
      </c>
      <c r="KK42" s="99" t="str">
        <f t="shared" si="38"/>
        <v>--</v>
      </c>
      <c r="KL42" s="99" t="str">
        <f t="shared" si="38"/>
        <v>--</v>
      </c>
      <c r="KM42" s="220">
        <v>12.6760563380282</v>
      </c>
      <c r="KN42" s="224" t="str">
        <f>"--"</f>
        <v>--</v>
      </c>
      <c r="KO42" s="220">
        <v>92.857142857142904</v>
      </c>
      <c r="KP42" s="224" t="str">
        <f>"--"</f>
        <v>--</v>
      </c>
      <c r="KQ42" s="220">
        <v>91.428571428571402</v>
      </c>
      <c r="KR42" s="224" t="str">
        <f>"--"</f>
        <v>--</v>
      </c>
      <c r="KS42" s="220">
        <v>92.647058823529406</v>
      </c>
      <c r="KT42" s="224" t="str">
        <f>"--"</f>
        <v>--</v>
      </c>
      <c r="KV42" s="379">
        <v>341</v>
      </c>
      <c r="KW42" s="380">
        <v>77</v>
      </c>
      <c r="KX42" s="381">
        <v>102</v>
      </c>
      <c r="KY42" s="381">
        <v>90</v>
      </c>
      <c r="KZ42" s="381">
        <v>72</v>
      </c>
      <c r="LA42" s="378" t="str">
        <f t="shared" si="2"/>
        <v>--</v>
      </c>
      <c r="LB42" s="381">
        <v>53.750000000000007</v>
      </c>
      <c r="LC42" s="381">
        <v>54.639175257731949</v>
      </c>
      <c r="LD42" s="381">
        <v>31.578947368421062</v>
      </c>
      <c r="LE42" s="378" t="str">
        <f t="shared" si="3"/>
        <v>--</v>
      </c>
      <c r="LF42" s="378" t="str">
        <f t="shared" si="3"/>
        <v>--</v>
      </c>
      <c r="LG42" s="378" t="str">
        <f t="shared" si="3"/>
        <v>--</v>
      </c>
      <c r="LH42" s="378" t="str">
        <f t="shared" si="3"/>
        <v>--</v>
      </c>
      <c r="LI42" s="378" t="str">
        <f t="shared" si="4"/>
        <v>--</v>
      </c>
      <c r="LJ42" s="381">
        <v>48.000000000000007</v>
      </c>
      <c r="LK42" s="381">
        <v>53.33333333333335</v>
      </c>
      <c r="LL42" s="381">
        <v>50.70422535211268</v>
      </c>
      <c r="LM42" s="380">
        <v>86.764705882352942</v>
      </c>
      <c r="LN42" s="381">
        <v>66.6666666666667</v>
      </c>
      <c r="LO42" s="381">
        <v>61.052631578947363</v>
      </c>
      <c r="LP42" s="381">
        <v>49.999999999999986</v>
      </c>
      <c r="LQ42" s="378" t="str">
        <f t="shared" ref="LQ42:LT42" si="46">"--"</f>
        <v>--</v>
      </c>
      <c r="LR42" s="378" t="str">
        <f t="shared" si="46"/>
        <v>--</v>
      </c>
      <c r="LS42" s="378" t="str">
        <f t="shared" si="46"/>
        <v>--</v>
      </c>
      <c r="LT42" s="378" t="str">
        <f t="shared" si="46"/>
        <v>--</v>
      </c>
      <c r="LU42" s="381">
        <v>78.378378378378414</v>
      </c>
      <c r="LV42" s="381">
        <v>69.696969696969703</v>
      </c>
      <c r="LW42" s="381">
        <v>51.136363636363654</v>
      </c>
      <c r="LX42" s="381">
        <v>59.154929577464813</v>
      </c>
      <c r="LY42" s="380">
        <v>72.463768115941988</v>
      </c>
      <c r="LZ42" s="381">
        <v>75.862068965517238</v>
      </c>
      <c r="MA42" s="381">
        <v>73.684210526315752</v>
      </c>
      <c r="MB42" s="381">
        <v>57.142857142857139</v>
      </c>
      <c r="MC42" s="378" t="str">
        <f t="shared" ref="MC42:MF42" si="47">"--"</f>
        <v>--</v>
      </c>
      <c r="MD42" s="378" t="str">
        <f t="shared" si="47"/>
        <v>--</v>
      </c>
      <c r="ME42" s="378" t="str">
        <f t="shared" si="47"/>
        <v>--</v>
      </c>
      <c r="MF42" s="378" t="str">
        <f t="shared" si="47"/>
        <v>--</v>
      </c>
      <c r="MG42" s="381">
        <v>78.378378378378386</v>
      </c>
      <c r="MH42" s="381">
        <v>80.808080808080803</v>
      </c>
      <c r="MI42" s="381">
        <v>67.415730337078671</v>
      </c>
      <c r="MJ42" s="381">
        <v>78.873239436619698</v>
      </c>
      <c r="MK42" s="380">
        <v>97.368421052631618</v>
      </c>
      <c r="ML42" s="381">
        <v>96</v>
      </c>
      <c r="MM42" s="381">
        <v>94.444444444444443</v>
      </c>
      <c r="MN42" s="381">
        <v>95.774647887323951</v>
      </c>
      <c r="MO42" s="380">
        <v>94.736842105263165</v>
      </c>
      <c r="MP42" s="381">
        <v>94.000000000000028</v>
      </c>
      <c r="MQ42" s="381">
        <v>86.666666666666643</v>
      </c>
      <c r="MR42" s="381">
        <v>90.140845070422557</v>
      </c>
      <c r="MS42" s="380">
        <v>93.333333333333343</v>
      </c>
      <c r="MT42" s="381">
        <v>98.000000000000014</v>
      </c>
      <c r="MU42" s="381">
        <v>94.382022471910105</v>
      </c>
      <c r="MV42" s="381">
        <v>97.183098591549324</v>
      </c>
      <c r="MW42" s="380">
        <v>98.571428571428569</v>
      </c>
      <c r="MX42" s="381">
        <v>96.666666666666643</v>
      </c>
      <c r="MY42" s="381">
        <v>94.845360824742272</v>
      </c>
      <c r="MZ42" s="381">
        <v>96.666666666666686</v>
      </c>
      <c r="NA42" s="378" t="str">
        <f t="shared" ref="NA42:ND42" si="48">"--"</f>
        <v>--</v>
      </c>
      <c r="NB42" s="378" t="str">
        <f t="shared" si="48"/>
        <v>--</v>
      </c>
      <c r="NC42" s="378" t="str">
        <f t="shared" si="48"/>
        <v>--</v>
      </c>
      <c r="ND42" s="378" t="str">
        <f t="shared" si="48"/>
        <v>--</v>
      </c>
      <c r="NE42" s="381">
        <v>100</v>
      </c>
      <c r="NF42" s="381">
        <v>98.000000000000014</v>
      </c>
      <c r="NG42" s="381">
        <v>98.888888888888886</v>
      </c>
      <c r="NH42" s="381">
        <v>95.774647887323951</v>
      </c>
    </row>
    <row r="43" spans="1:372" x14ac:dyDescent="0.25">
      <c r="A43" s="93">
        <v>39</v>
      </c>
      <c r="B43" s="93" t="s">
        <v>39</v>
      </c>
      <c r="C43" s="104">
        <v>170</v>
      </c>
      <c r="D43" s="104">
        <v>169</v>
      </c>
      <c r="E43" s="104">
        <v>167</v>
      </c>
      <c r="F43" s="104">
        <v>136</v>
      </c>
      <c r="G43" s="104">
        <v>108</v>
      </c>
      <c r="H43" s="104">
        <v>64</v>
      </c>
      <c r="I43" s="104">
        <v>51</v>
      </c>
      <c r="J43" s="104">
        <v>55</v>
      </c>
      <c r="K43" s="104">
        <v>60</v>
      </c>
      <c r="L43" s="104">
        <v>65</v>
      </c>
      <c r="M43" s="103">
        <v>44</v>
      </c>
      <c r="N43" s="103">
        <v>54</v>
      </c>
      <c r="O43" s="103">
        <v>59</v>
      </c>
      <c r="P43" s="103">
        <v>54</v>
      </c>
      <c r="Q43" s="103">
        <v>45</v>
      </c>
      <c r="R43" s="103">
        <v>46</v>
      </c>
      <c r="S43" s="103">
        <v>45</v>
      </c>
      <c r="T43" s="103">
        <v>26</v>
      </c>
      <c r="U43" s="103">
        <v>41</v>
      </c>
      <c r="V43" s="103">
        <v>41</v>
      </c>
      <c r="W43" s="99">
        <v>70.312500000000014</v>
      </c>
      <c r="X43" s="99">
        <v>78.431372549019599</v>
      </c>
      <c r="Y43" s="99">
        <v>71.698113207547152</v>
      </c>
      <c r="Z43" s="99">
        <v>86.440677966101731</v>
      </c>
      <c r="AA43" s="99">
        <v>79.999999999999986</v>
      </c>
      <c r="AB43" s="99">
        <v>84.090909090909051</v>
      </c>
      <c r="AC43" s="99">
        <v>88.888888888888886</v>
      </c>
      <c r="AD43" s="99">
        <v>86.2068965517241</v>
      </c>
      <c r="AE43" s="99">
        <v>79.629629629629648</v>
      </c>
      <c r="AF43" s="99" t="s">
        <v>286</v>
      </c>
      <c r="AG43" s="99">
        <v>91.111111111111143</v>
      </c>
      <c r="AH43" s="99">
        <v>73.333333333333314</v>
      </c>
      <c r="AI43" s="99" t="s">
        <v>286</v>
      </c>
      <c r="AJ43" s="99">
        <v>78.048780487804876</v>
      </c>
      <c r="AK43" s="99">
        <v>87.804878048780509</v>
      </c>
      <c r="AL43" s="99">
        <v>37.5</v>
      </c>
      <c r="AM43" s="99">
        <v>29.411764705882355</v>
      </c>
      <c r="AN43" s="99">
        <v>43.636363636363647</v>
      </c>
      <c r="AO43" s="99">
        <v>18.965517241379306</v>
      </c>
      <c r="AP43" s="99">
        <v>38.461538461538431</v>
      </c>
      <c r="AQ43" s="99">
        <v>43.181818181818173</v>
      </c>
      <c r="AR43" s="99">
        <v>5.6603773584905666</v>
      </c>
      <c r="AS43" s="99">
        <v>25.862068965517235</v>
      </c>
      <c r="AT43" s="99">
        <v>62.962962962962976</v>
      </c>
      <c r="AU43" s="99">
        <v>46.66666666666665</v>
      </c>
      <c r="AV43" s="99">
        <v>32.608695652173907</v>
      </c>
      <c r="AW43" s="99">
        <v>60</v>
      </c>
      <c r="AX43" s="102">
        <v>44</v>
      </c>
      <c r="AY43" s="102">
        <v>33.333333333333329</v>
      </c>
      <c r="AZ43" s="102">
        <v>53.658536585365852</v>
      </c>
      <c r="BA43" s="102" t="s">
        <v>286</v>
      </c>
      <c r="BB43" s="99" t="s">
        <v>286</v>
      </c>
      <c r="BC43" s="102" t="s">
        <v>286</v>
      </c>
      <c r="BD43" s="102" t="s">
        <v>286</v>
      </c>
      <c r="BE43" s="102" t="s">
        <v>286</v>
      </c>
      <c r="BF43" s="102" t="s">
        <v>286</v>
      </c>
      <c r="BG43" s="99" t="s">
        <v>286</v>
      </c>
      <c r="BH43" s="94" t="s">
        <v>286</v>
      </c>
      <c r="BI43" s="94" t="s">
        <v>286</v>
      </c>
      <c r="BJ43" s="94">
        <v>44.186046511627914</v>
      </c>
      <c r="BK43" s="94">
        <v>51.111111111111107</v>
      </c>
      <c r="BL43" s="99">
        <v>35.555555555555557</v>
      </c>
      <c r="BM43" s="94">
        <v>28.000000000000007</v>
      </c>
      <c r="BN43" s="93">
        <v>61.538461538461547</v>
      </c>
      <c r="BO43" s="93">
        <v>29.268292682926827</v>
      </c>
      <c r="BP43" s="93">
        <v>3.1249999999999996</v>
      </c>
      <c r="BQ43" s="99">
        <v>16.666666666666668</v>
      </c>
      <c r="BR43" s="94">
        <v>38.18181818181818</v>
      </c>
      <c r="BS43" s="94">
        <v>6.8965517241379297</v>
      </c>
      <c r="BT43" s="94">
        <v>15.873015873015877</v>
      </c>
      <c r="BU43" s="99">
        <v>37.209302325581405</v>
      </c>
      <c r="BV43" s="94">
        <v>9.8039215686274517</v>
      </c>
      <c r="BW43" s="94">
        <v>18.644067796610166</v>
      </c>
      <c r="BX43" s="94">
        <v>46.153846153846146</v>
      </c>
      <c r="BY43" s="99">
        <v>9.5238095238095237</v>
      </c>
      <c r="BZ43" s="94">
        <v>13.043478260869565</v>
      </c>
      <c r="CA43" s="94">
        <v>42.222222222222221</v>
      </c>
      <c r="CB43" s="94">
        <v>4.166666666666667</v>
      </c>
      <c r="CC43" s="99">
        <v>10.810810810810811</v>
      </c>
      <c r="CD43" s="94">
        <v>39.024390243902424</v>
      </c>
      <c r="CE43" s="94">
        <v>12.499999999999998</v>
      </c>
      <c r="CF43" s="94">
        <v>10.204081632653063</v>
      </c>
      <c r="CG43" s="99">
        <v>27.272727272727273</v>
      </c>
      <c r="CH43" s="94">
        <v>28.333333333333325</v>
      </c>
      <c r="CI43" s="94">
        <v>20</v>
      </c>
      <c r="CJ43" s="94">
        <v>20.454545454545453</v>
      </c>
      <c r="CK43" s="94">
        <v>17.647058823529413</v>
      </c>
      <c r="CL43" s="94">
        <v>23.728813559322042</v>
      </c>
      <c r="CM43" s="94">
        <v>14.814814814814813</v>
      </c>
      <c r="CN43" s="94">
        <v>27.906976744186046</v>
      </c>
      <c r="CO43" s="94">
        <v>26.086956521739133</v>
      </c>
      <c r="CP43" s="99">
        <v>28.888888888888882</v>
      </c>
      <c r="CQ43" s="94">
        <v>16</v>
      </c>
      <c r="CR43" s="94">
        <v>48.717948717948708</v>
      </c>
      <c r="CS43" s="93">
        <v>42.499999999999986</v>
      </c>
      <c r="CT43" s="93">
        <v>12.499999999999998</v>
      </c>
      <c r="CU43" s="99">
        <v>16.326530612244898</v>
      </c>
      <c r="CV43" s="94">
        <v>10.909090909090912</v>
      </c>
      <c r="CW43" s="94">
        <v>28.813559322033903</v>
      </c>
      <c r="CX43" s="93">
        <v>8.0645161290322598</v>
      </c>
      <c r="CY43" s="93">
        <v>18.18181818181818</v>
      </c>
      <c r="CZ43" s="99">
        <v>23.529411764705888</v>
      </c>
      <c r="DA43" s="94">
        <v>12.068965517241383</v>
      </c>
      <c r="DB43" s="94">
        <v>11.320754716981131</v>
      </c>
      <c r="DC43" s="93">
        <v>13.636363636363637</v>
      </c>
      <c r="DD43" s="93">
        <v>8.8888888888888893</v>
      </c>
      <c r="DE43" s="99">
        <v>2.2727272727272725</v>
      </c>
      <c r="DF43" s="94">
        <v>24.999999999999996</v>
      </c>
      <c r="DG43" s="94">
        <v>13.157894736842106</v>
      </c>
      <c r="DH43" s="93">
        <v>2.4390243902439024</v>
      </c>
      <c r="DI43" s="93">
        <v>40.624999999999986</v>
      </c>
      <c r="DJ43" s="99">
        <v>49.999999999999993</v>
      </c>
      <c r="DK43" s="94">
        <v>39.999999999999986</v>
      </c>
      <c r="DL43" s="94">
        <v>40.677966101694906</v>
      </c>
      <c r="DM43" s="94">
        <v>55.384615384615358</v>
      </c>
      <c r="DN43" s="94">
        <v>43.18181818181818</v>
      </c>
      <c r="DO43" s="99">
        <v>34.615384615384627</v>
      </c>
      <c r="DP43" s="94">
        <v>44.067796610169474</v>
      </c>
      <c r="DQ43" s="94">
        <v>30.769230769230774</v>
      </c>
      <c r="DR43" s="94">
        <v>35.714285714285722</v>
      </c>
      <c r="DS43" s="94">
        <v>40.909090909090892</v>
      </c>
      <c r="DT43" s="99">
        <v>27.272727272727277</v>
      </c>
      <c r="DU43" s="101">
        <v>36</v>
      </c>
      <c r="DV43" s="101">
        <v>50.000000000000007</v>
      </c>
      <c r="DW43" s="93">
        <v>31.707317073170735</v>
      </c>
      <c r="DX43" s="101" t="s">
        <v>286</v>
      </c>
      <c r="DY43" s="99" t="s">
        <v>286</v>
      </c>
      <c r="DZ43" s="99" t="s">
        <v>286</v>
      </c>
      <c r="EA43" s="99" t="s">
        <v>286</v>
      </c>
      <c r="EB43" s="99" t="s">
        <v>286</v>
      </c>
      <c r="EC43" s="99" t="s">
        <v>286</v>
      </c>
      <c r="ED43" s="99" t="s">
        <v>286</v>
      </c>
      <c r="EE43" s="99" t="s">
        <v>286</v>
      </c>
      <c r="EF43" s="99" t="s">
        <v>286</v>
      </c>
      <c r="EG43" s="99">
        <v>4.4444444444444446</v>
      </c>
      <c r="EH43" s="99">
        <v>4.3478260869565215</v>
      </c>
      <c r="EI43" s="99">
        <v>4.4444444444444446</v>
      </c>
      <c r="EJ43" s="99">
        <v>0</v>
      </c>
      <c r="EK43" s="99">
        <v>4.8780487804878039</v>
      </c>
      <c r="EL43" s="94">
        <v>0</v>
      </c>
      <c r="EM43" s="94">
        <v>53.125</v>
      </c>
      <c r="EN43" s="94">
        <v>27.450980392156861</v>
      </c>
      <c r="EO43" s="94">
        <v>39.999999999999993</v>
      </c>
      <c r="EP43" s="99">
        <v>59.649122807017555</v>
      </c>
      <c r="EQ43" s="94">
        <v>20.312499999999996</v>
      </c>
      <c r="ER43" s="94">
        <v>29.545454545454543</v>
      </c>
      <c r="ES43" s="94">
        <v>39.583333333333343</v>
      </c>
      <c r="ET43" s="94">
        <v>37.931034482758626</v>
      </c>
      <c r="EU43" s="99">
        <v>35.185185185185198</v>
      </c>
      <c r="EV43" s="94">
        <v>31.707317073170735</v>
      </c>
      <c r="EW43" s="94">
        <v>39.999999999999986</v>
      </c>
      <c r="EX43" s="94">
        <v>55.555555555555557</v>
      </c>
      <c r="EY43" s="94">
        <v>61.53846153846154</v>
      </c>
      <c r="EZ43" s="99">
        <v>34.210526315789473</v>
      </c>
      <c r="FA43" s="94">
        <v>53.846153846153847</v>
      </c>
      <c r="FB43" s="94">
        <v>79.687500000000014</v>
      </c>
      <c r="FC43" s="94">
        <v>39.215686274509814</v>
      </c>
      <c r="FD43" s="94">
        <v>50.909090909090907</v>
      </c>
      <c r="FE43" s="99">
        <v>77.586206896551744</v>
      </c>
      <c r="FF43" s="94">
        <v>40</v>
      </c>
      <c r="FG43" s="94">
        <v>31.81818181818182</v>
      </c>
      <c r="FH43" s="94">
        <v>61.702127659574458</v>
      </c>
      <c r="FI43" s="94">
        <v>69.491525423728817</v>
      </c>
      <c r="FJ43" s="99">
        <v>51.851851851851841</v>
      </c>
      <c r="FK43" s="94">
        <v>73.333333333333357</v>
      </c>
      <c r="FL43" s="94">
        <v>63.04347826086957</v>
      </c>
      <c r="FM43" s="94">
        <v>82.2222222222222</v>
      </c>
      <c r="FN43" s="94">
        <v>92.307692307692292</v>
      </c>
      <c r="FO43" s="99">
        <v>65.000000000000014</v>
      </c>
      <c r="FP43" s="94">
        <v>78.048780487804891</v>
      </c>
      <c r="FQ43" s="94">
        <v>98.412698412698418</v>
      </c>
      <c r="FR43" s="94">
        <v>92.156862745098024</v>
      </c>
      <c r="FS43" s="94">
        <v>96.36363636363636</v>
      </c>
      <c r="FT43" s="99">
        <v>95.000000000000014</v>
      </c>
      <c r="FU43" s="94">
        <v>95.384615384615387</v>
      </c>
      <c r="FV43" s="94">
        <v>97.727272727272734</v>
      </c>
      <c r="FW43" s="94">
        <v>90.384615384615401</v>
      </c>
      <c r="FX43" s="94">
        <v>94.915254237288153</v>
      </c>
      <c r="FY43" s="99">
        <v>94.444444444444471</v>
      </c>
      <c r="FZ43" s="94">
        <v>97.777777777777786</v>
      </c>
      <c r="GA43" s="94">
        <v>93.478260869565219</v>
      </c>
      <c r="GB43" s="94">
        <v>97.777777777777786</v>
      </c>
      <c r="GC43" s="94">
        <v>92.307692307692292</v>
      </c>
      <c r="GD43" s="99">
        <v>95.121951219512198</v>
      </c>
      <c r="GE43" s="94">
        <v>100</v>
      </c>
      <c r="GF43" s="94">
        <v>88.709677419354861</v>
      </c>
      <c r="GG43" s="94">
        <v>92.000000000000014</v>
      </c>
      <c r="GH43" s="94">
        <v>94.545454545454561</v>
      </c>
      <c r="GI43" s="99">
        <v>86.666666666666686</v>
      </c>
      <c r="GJ43" s="94">
        <v>85.937500000000028</v>
      </c>
      <c r="GK43" s="94">
        <v>93.181818181818201</v>
      </c>
      <c r="GL43" s="94">
        <v>89.999999999999986</v>
      </c>
      <c r="GM43" s="100">
        <v>91.525423728813578</v>
      </c>
      <c r="GN43" s="99">
        <v>96.226415094339629</v>
      </c>
      <c r="GO43" s="94">
        <v>86.666666666666671</v>
      </c>
      <c r="GP43" s="94">
        <v>91.304347826086982</v>
      </c>
      <c r="GQ43" s="94">
        <v>97.777777777777786</v>
      </c>
      <c r="GR43" s="94">
        <v>88.461538461538453</v>
      </c>
      <c r="GS43" s="99">
        <v>90.24390243902441</v>
      </c>
      <c r="GT43" s="94">
        <v>100</v>
      </c>
      <c r="GU43" s="94" t="s">
        <v>286</v>
      </c>
      <c r="GV43" s="94" t="s">
        <v>286</v>
      </c>
      <c r="GW43" s="94" t="s">
        <v>286</v>
      </c>
      <c r="GX43" s="99" t="s">
        <v>286</v>
      </c>
      <c r="GY43" s="99" t="s">
        <v>286</v>
      </c>
      <c r="GZ43" s="99" t="s">
        <v>286</v>
      </c>
      <c r="HA43" s="99" t="s">
        <v>286</v>
      </c>
      <c r="HB43" s="99" t="s">
        <v>286</v>
      </c>
      <c r="HC43" s="99" t="s">
        <v>286</v>
      </c>
      <c r="HD43" s="99">
        <v>93.181818181818173</v>
      </c>
      <c r="HE43" s="99">
        <v>97.777777777777786</v>
      </c>
      <c r="HF43" s="99">
        <v>100</v>
      </c>
      <c r="HG43" s="99">
        <v>92.307692307692292</v>
      </c>
      <c r="HH43" s="99">
        <v>90</v>
      </c>
      <c r="HI43" s="99">
        <v>100</v>
      </c>
      <c r="HJ43" s="99">
        <v>82.539682539682573</v>
      </c>
      <c r="HK43" s="99">
        <v>76.470588235294116</v>
      </c>
      <c r="HL43" s="94">
        <v>96.296296296296305</v>
      </c>
      <c r="HM43" s="94">
        <v>76.666666666666686</v>
      </c>
      <c r="HN43" s="94">
        <v>79.6875</v>
      </c>
      <c r="HO43" s="94">
        <v>95.454545454545467</v>
      </c>
      <c r="HP43" s="99">
        <v>76.470588235294144</v>
      </c>
      <c r="HQ43" s="94">
        <v>89.65517241379311</v>
      </c>
      <c r="HR43" s="94">
        <v>88.888888888888886</v>
      </c>
      <c r="HS43" s="94">
        <v>80.000000000000014</v>
      </c>
      <c r="HT43" s="95">
        <v>82.608695652173893</v>
      </c>
      <c r="HU43" s="99">
        <v>95.555555555555557</v>
      </c>
      <c r="HV43" s="93">
        <v>68</v>
      </c>
      <c r="HW43" s="93">
        <v>82.499999999999986</v>
      </c>
      <c r="HX43" s="93">
        <v>95.121951219512212</v>
      </c>
      <c r="HY43" s="93">
        <v>0</v>
      </c>
      <c r="HZ43" s="93">
        <v>11.76470588235294</v>
      </c>
      <c r="IA43" s="93">
        <v>5.5555555555555571</v>
      </c>
      <c r="IB43" s="93">
        <v>1.6666666666666663</v>
      </c>
      <c r="IC43" s="93">
        <v>10.9375</v>
      </c>
      <c r="ID43" s="93">
        <v>0</v>
      </c>
      <c r="IE43" s="93">
        <v>11.111111111111111</v>
      </c>
      <c r="IF43" s="93">
        <v>1.6949152542372878</v>
      </c>
      <c r="IG43" s="93">
        <v>7.4074074074074066</v>
      </c>
      <c r="IH43" s="93">
        <v>6.6666666666666661</v>
      </c>
      <c r="II43" s="93">
        <v>6.5217391304347831</v>
      </c>
      <c r="IJ43" s="93">
        <v>2.2222222222222219</v>
      </c>
      <c r="IK43" s="93">
        <v>11.538461538461538</v>
      </c>
      <c r="IL43" s="93">
        <v>9.7560975609756095</v>
      </c>
      <c r="IM43" s="93">
        <v>0</v>
      </c>
      <c r="IN43" s="93" t="str">
        <f t="shared" si="39"/>
        <v>--</v>
      </c>
      <c r="IO43" s="93" t="str">
        <f t="shared" si="39"/>
        <v>--</v>
      </c>
      <c r="IP43" s="93" t="str">
        <f t="shared" si="39"/>
        <v>--</v>
      </c>
      <c r="IQ43" s="93" t="str">
        <f t="shared" si="39"/>
        <v>--</v>
      </c>
      <c r="IR43" s="93" t="str">
        <f t="shared" si="39"/>
        <v>--</v>
      </c>
      <c r="IS43" s="93" t="str">
        <f t="shared" si="39"/>
        <v>--</v>
      </c>
      <c r="IT43" s="93" t="str">
        <f t="shared" si="39"/>
        <v>--</v>
      </c>
      <c r="IU43" s="93" t="str">
        <f t="shared" si="39"/>
        <v>--</v>
      </c>
      <c r="IV43" s="93" t="str">
        <f t="shared" si="39"/>
        <v>--</v>
      </c>
      <c r="IW43" s="241">
        <v>122</v>
      </c>
      <c r="IX43" s="242">
        <v>110</v>
      </c>
      <c r="IY43" s="243">
        <v>31</v>
      </c>
      <c r="IZ43" s="243">
        <v>25</v>
      </c>
      <c r="JA43" s="243">
        <v>30</v>
      </c>
      <c r="JB43" s="243">
        <v>31</v>
      </c>
      <c r="JC43" s="243">
        <v>21</v>
      </c>
      <c r="JD43" s="243">
        <v>26</v>
      </c>
      <c r="JE43" s="243">
        <v>13.3333333333333</v>
      </c>
      <c r="JF43" s="243">
        <v>24</v>
      </c>
      <c r="JG43" s="243">
        <v>10</v>
      </c>
      <c r="JH43" s="243">
        <v>6.4516129032258096</v>
      </c>
      <c r="JI43" s="243">
        <v>14.285714285714301</v>
      </c>
      <c r="JJ43" s="243">
        <v>26.923076923076898</v>
      </c>
      <c r="JK43" s="243">
        <v>6.4516129032258096</v>
      </c>
      <c r="JL43" s="243">
        <v>8.3333333333333304</v>
      </c>
      <c r="JM43" s="243">
        <v>3.3333333333333299</v>
      </c>
      <c r="JN43" s="243">
        <v>0</v>
      </c>
      <c r="JO43" s="243">
        <v>0</v>
      </c>
      <c r="JP43" s="243">
        <v>0</v>
      </c>
      <c r="JQ43" s="243">
        <v>96.774193548387103</v>
      </c>
      <c r="JR43" s="243">
        <v>88</v>
      </c>
      <c r="JS43" s="243">
        <v>96.6666666666667</v>
      </c>
      <c r="JT43" s="243">
        <v>90.322580645161295</v>
      </c>
      <c r="JU43" s="243">
        <v>100</v>
      </c>
      <c r="JV43" s="243">
        <v>100</v>
      </c>
      <c r="JW43" s="243">
        <v>90.322580645161295</v>
      </c>
      <c r="JX43" s="243">
        <v>88</v>
      </c>
      <c r="JY43" s="243">
        <v>93.3333333333333</v>
      </c>
      <c r="JZ43" s="243">
        <v>80.645161290322605</v>
      </c>
      <c r="KA43" s="243">
        <v>90.476190476190496</v>
      </c>
      <c r="KB43" s="243">
        <v>96.153846153846203</v>
      </c>
      <c r="KC43" s="243">
        <v>96.774193548387103</v>
      </c>
      <c r="KD43" s="243">
        <v>80</v>
      </c>
      <c r="KE43" s="243">
        <v>100</v>
      </c>
      <c r="KF43" s="243">
        <v>90.322580645161295</v>
      </c>
      <c r="KG43" s="243">
        <v>95.238095238095198</v>
      </c>
      <c r="KH43" s="243">
        <v>100</v>
      </c>
      <c r="KI43" s="220">
        <v>36</v>
      </c>
      <c r="KJ43" s="220">
        <v>32</v>
      </c>
      <c r="KK43" s="99" t="str">
        <f t="shared" si="38"/>
        <v>--</v>
      </c>
      <c r="KL43" s="99" t="str">
        <f t="shared" si="38"/>
        <v>--</v>
      </c>
      <c r="KM43" s="220">
        <v>8.5714285714285694</v>
      </c>
      <c r="KN43" s="220">
        <v>9.375</v>
      </c>
      <c r="KO43" s="220">
        <v>83.3333333333333</v>
      </c>
      <c r="KP43" s="220">
        <v>96.875</v>
      </c>
      <c r="KQ43" s="220">
        <v>88.8888888888889</v>
      </c>
      <c r="KR43" s="220">
        <v>96.875</v>
      </c>
      <c r="KS43" s="220">
        <v>83.3333333333333</v>
      </c>
      <c r="KT43" s="220">
        <v>96.774193548387103</v>
      </c>
      <c r="KV43" s="379">
        <v>134</v>
      </c>
      <c r="KW43" s="380">
        <v>29</v>
      </c>
      <c r="KX43" s="381">
        <v>33</v>
      </c>
      <c r="KY43" s="381">
        <v>38</v>
      </c>
      <c r="KZ43" s="381">
        <v>34</v>
      </c>
      <c r="LA43" s="378" t="str">
        <f t="shared" si="2"/>
        <v>--</v>
      </c>
      <c r="LB43" s="381">
        <v>62.068965517241374</v>
      </c>
      <c r="LC43" s="381">
        <v>45.45454545454546</v>
      </c>
      <c r="LD43" s="381">
        <v>44.44444444444445</v>
      </c>
      <c r="LE43" s="378" t="str">
        <f t="shared" si="3"/>
        <v>--</v>
      </c>
      <c r="LF43" s="381">
        <v>45.161290322580648</v>
      </c>
      <c r="LG43" s="381">
        <v>57.142857142857146</v>
      </c>
      <c r="LH43" s="381">
        <v>53.84615384615384</v>
      </c>
      <c r="LI43" s="378" t="str">
        <f t="shared" si="4"/>
        <v>--</v>
      </c>
      <c r="LJ43" s="381">
        <v>54.545454545454547</v>
      </c>
      <c r="LK43" s="381">
        <v>62.162162162162161</v>
      </c>
      <c r="LL43" s="381">
        <v>26.47058823529412</v>
      </c>
      <c r="LM43" s="380">
        <v>74.285714285714278</v>
      </c>
      <c r="LN43" s="381">
        <v>46.666666666666664</v>
      </c>
      <c r="LO43" s="381">
        <v>66.666666666666671</v>
      </c>
      <c r="LP43" s="381">
        <v>55.172413793103452</v>
      </c>
      <c r="LQ43" s="381">
        <v>83.870967741935473</v>
      </c>
      <c r="LR43" s="381">
        <v>54.838709677419359</v>
      </c>
      <c r="LS43" s="381">
        <v>57.142857142857153</v>
      </c>
      <c r="LT43" s="381">
        <v>73.07692307692308</v>
      </c>
      <c r="LU43" s="381">
        <v>89.285714285714292</v>
      </c>
      <c r="LV43" s="381">
        <v>51.515151515151523</v>
      </c>
      <c r="LW43" s="381">
        <v>48.648648648648653</v>
      </c>
      <c r="LX43" s="381">
        <v>59.375</v>
      </c>
      <c r="LY43" s="380">
        <v>75</v>
      </c>
      <c r="LZ43" s="381">
        <v>74.999999999999986</v>
      </c>
      <c r="MA43" s="381">
        <v>70.833333333333343</v>
      </c>
      <c r="MB43" s="381">
        <v>86.206896551724128</v>
      </c>
      <c r="MC43" s="381">
        <v>90.32258064516131</v>
      </c>
      <c r="MD43" s="381">
        <v>70.967741935483886</v>
      </c>
      <c r="ME43" s="381">
        <v>80.952380952380949</v>
      </c>
      <c r="MF43" s="381">
        <v>80.769230769230774</v>
      </c>
      <c r="MG43" s="381">
        <v>72.413793103448285</v>
      </c>
      <c r="MH43" s="381">
        <v>78.787878787878768</v>
      </c>
      <c r="MI43" s="381">
        <v>65.789473684210549</v>
      </c>
      <c r="MJ43" s="381">
        <v>69.696969696969703</v>
      </c>
      <c r="MK43" s="380">
        <v>93.103448275862092</v>
      </c>
      <c r="ML43" s="381">
        <v>93.939393939393966</v>
      </c>
      <c r="MM43" s="381">
        <v>97.368421052631575</v>
      </c>
      <c r="MN43" s="381">
        <v>78.787878787878782</v>
      </c>
      <c r="MO43" s="380">
        <v>86.206896551724128</v>
      </c>
      <c r="MP43" s="381">
        <v>90.909090909090921</v>
      </c>
      <c r="MQ43" s="381">
        <v>97.368421052631575</v>
      </c>
      <c r="MR43" s="381">
        <v>69.696969696969703</v>
      </c>
      <c r="MS43" s="380">
        <v>93.103448275862092</v>
      </c>
      <c r="MT43" s="381">
        <v>93.939393939393952</v>
      </c>
      <c r="MU43" s="381">
        <v>97.368421052631589</v>
      </c>
      <c r="MV43" s="381">
        <v>93.939393939393952</v>
      </c>
      <c r="MW43" s="380">
        <v>91.666666666666657</v>
      </c>
      <c r="MX43" s="381">
        <v>96.774193548387089</v>
      </c>
      <c r="MY43" s="381">
        <v>92</v>
      </c>
      <c r="MZ43" s="381">
        <v>96.666666666666657</v>
      </c>
      <c r="NA43" s="381">
        <v>100</v>
      </c>
      <c r="NB43" s="381">
        <v>96.774193548387089</v>
      </c>
      <c r="NC43" s="381">
        <v>95.238095238095241</v>
      </c>
      <c r="ND43" s="381">
        <v>100</v>
      </c>
      <c r="NE43" s="381">
        <v>100</v>
      </c>
      <c r="NF43" s="381">
        <v>96.969696969696955</v>
      </c>
      <c r="NG43" s="381">
        <v>94.736842105263165</v>
      </c>
      <c r="NH43" s="381">
        <v>96.969696969696955</v>
      </c>
    </row>
    <row r="44" spans="1:372" x14ac:dyDescent="0.25">
      <c r="A44" s="93">
        <v>40</v>
      </c>
      <c r="B44" s="93" t="s">
        <v>40</v>
      </c>
      <c r="C44" s="104">
        <v>946</v>
      </c>
      <c r="D44" s="104">
        <v>644</v>
      </c>
      <c r="E44" s="104">
        <v>807</v>
      </c>
      <c r="F44" s="104">
        <v>768</v>
      </c>
      <c r="G44" s="104">
        <v>673</v>
      </c>
      <c r="H44" s="104">
        <v>361</v>
      </c>
      <c r="I44" s="104">
        <v>332</v>
      </c>
      <c r="J44" s="104">
        <v>253</v>
      </c>
      <c r="K44" s="104">
        <v>236</v>
      </c>
      <c r="L44" s="104">
        <v>231</v>
      </c>
      <c r="M44" s="103">
        <v>177</v>
      </c>
      <c r="N44" s="103">
        <v>286</v>
      </c>
      <c r="O44" s="103">
        <v>287</v>
      </c>
      <c r="P44" s="103">
        <v>234</v>
      </c>
      <c r="Q44" s="103">
        <v>280</v>
      </c>
      <c r="R44" s="103">
        <v>282</v>
      </c>
      <c r="S44" s="103">
        <v>206</v>
      </c>
      <c r="T44" s="103">
        <v>282</v>
      </c>
      <c r="U44" s="103">
        <v>226</v>
      </c>
      <c r="V44" s="103">
        <v>165</v>
      </c>
      <c r="W44" s="99">
        <v>83.753501400560268</v>
      </c>
      <c r="X44" s="99">
        <v>68.693009118540985</v>
      </c>
      <c r="Y44" s="99">
        <v>58.73015873015872</v>
      </c>
      <c r="Z44" s="99">
        <v>82.173913043478294</v>
      </c>
      <c r="AA44" s="99">
        <v>75.109170305676955</v>
      </c>
      <c r="AB44" s="99">
        <v>71.590909090909093</v>
      </c>
      <c r="AC44" s="99">
        <v>85.815602836879449</v>
      </c>
      <c r="AD44" s="99">
        <v>79.442508710801434</v>
      </c>
      <c r="AE44" s="99">
        <v>74.568965517241395</v>
      </c>
      <c r="AF44" s="99" t="s">
        <v>286</v>
      </c>
      <c r="AG44" s="99">
        <v>79.71530249110323</v>
      </c>
      <c r="AH44" s="99">
        <v>77.941176470588246</v>
      </c>
      <c r="AI44" s="99" t="s">
        <v>286</v>
      </c>
      <c r="AJ44" s="99">
        <v>87.053571428571402</v>
      </c>
      <c r="AK44" s="99">
        <v>80</v>
      </c>
      <c r="AL44" s="99">
        <v>16.853932584269664</v>
      </c>
      <c r="AM44" s="99">
        <v>22.188449848024309</v>
      </c>
      <c r="AN44" s="99">
        <v>44.664031620553374</v>
      </c>
      <c r="AO44" s="99">
        <v>18.260869565217376</v>
      </c>
      <c r="AP44" s="99">
        <v>22.943722943722953</v>
      </c>
      <c r="AQ44" s="99">
        <v>40.112994350282491</v>
      </c>
      <c r="AR44" s="99">
        <v>24.113475177304991</v>
      </c>
      <c r="AS44" s="99">
        <v>20.979020979020969</v>
      </c>
      <c r="AT44" s="99">
        <v>35.622317596566546</v>
      </c>
      <c r="AU44" s="99">
        <v>22.382671480144399</v>
      </c>
      <c r="AV44" s="99">
        <v>21.505376344086034</v>
      </c>
      <c r="AW44" s="99">
        <v>41.951219512195102</v>
      </c>
      <c r="AX44" s="102">
        <v>17.921146953405017</v>
      </c>
      <c r="AY44" s="102">
        <v>26.222222222222229</v>
      </c>
      <c r="AZ44" s="102">
        <v>27.272727272727266</v>
      </c>
      <c r="BA44" s="102" t="s">
        <v>286</v>
      </c>
      <c r="BB44" s="99" t="s">
        <v>286</v>
      </c>
      <c r="BC44" s="102" t="s">
        <v>286</v>
      </c>
      <c r="BD44" s="102" t="s">
        <v>286</v>
      </c>
      <c r="BE44" s="102" t="s">
        <v>286</v>
      </c>
      <c r="BF44" s="102" t="s">
        <v>286</v>
      </c>
      <c r="BG44" s="99" t="s">
        <v>286</v>
      </c>
      <c r="BH44" s="94" t="s">
        <v>286</v>
      </c>
      <c r="BI44" s="94" t="s">
        <v>286</v>
      </c>
      <c r="BJ44" s="94">
        <v>43.511450381679403</v>
      </c>
      <c r="BK44" s="94">
        <v>37.634408602150536</v>
      </c>
      <c r="BL44" s="99">
        <v>24.500000000000007</v>
      </c>
      <c r="BM44" s="94">
        <v>51.145038167938921</v>
      </c>
      <c r="BN44" s="93">
        <v>47.004608294930904</v>
      </c>
      <c r="BO44" s="93">
        <v>22.085889570552158</v>
      </c>
      <c r="BP44" s="93">
        <v>9.2753623188405729</v>
      </c>
      <c r="BQ44" s="99">
        <v>14.678899082568806</v>
      </c>
      <c r="BR44" s="94">
        <v>48.192771084337373</v>
      </c>
      <c r="BS44" s="94">
        <v>3.9999999999999996</v>
      </c>
      <c r="BT44" s="94">
        <v>13.333333333333332</v>
      </c>
      <c r="BU44" s="99">
        <v>53.757225433525996</v>
      </c>
      <c r="BV44" s="94">
        <v>7.9245283018867969</v>
      </c>
      <c r="BW44" s="94">
        <v>12.363636363636369</v>
      </c>
      <c r="BX44" s="94">
        <v>43.111111111111121</v>
      </c>
      <c r="BY44" s="99">
        <v>3.8022813688212933</v>
      </c>
      <c r="BZ44" s="94">
        <v>14.181818181818171</v>
      </c>
      <c r="CA44" s="94">
        <v>46.5</v>
      </c>
      <c r="CB44" s="94">
        <v>5.384615384615385</v>
      </c>
      <c r="CC44" s="99">
        <v>8.0188679245283048</v>
      </c>
      <c r="CD44" s="94">
        <v>29.93630573248409</v>
      </c>
      <c r="CE44" s="94">
        <v>19.60784313725491</v>
      </c>
      <c r="CF44" s="94">
        <v>16.616314199395767</v>
      </c>
      <c r="CG44" s="99">
        <v>13.833992094861664</v>
      </c>
      <c r="CH44" s="94">
        <v>15.086206896551722</v>
      </c>
      <c r="CI44" s="94">
        <v>23.809523809523807</v>
      </c>
      <c r="CJ44" s="94">
        <v>11.299435028248592</v>
      </c>
      <c r="CK44" s="94">
        <v>14.590747330960861</v>
      </c>
      <c r="CL44" s="94">
        <v>20</v>
      </c>
      <c r="CM44" s="94">
        <v>20.779220779220804</v>
      </c>
      <c r="CN44" s="94">
        <v>15.867158671586719</v>
      </c>
      <c r="CO44" s="94">
        <v>18.571428571428577</v>
      </c>
      <c r="CP44" s="99">
        <v>25.615763546798043</v>
      </c>
      <c r="CQ44" s="94">
        <v>15.328467153284684</v>
      </c>
      <c r="CR44" s="94">
        <v>21.004566210045667</v>
      </c>
      <c r="CS44" s="93">
        <v>36.196319018404942</v>
      </c>
      <c r="CT44" s="93">
        <v>13.881019830028324</v>
      </c>
      <c r="CU44" s="99">
        <v>5.8282208588957047</v>
      </c>
      <c r="CV44" s="94">
        <v>4.0160642570281144</v>
      </c>
      <c r="CW44" s="94">
        <v>16.299559471365633</v>
      </c>
      <c r="CX44" s="93">
        <v>5.6521739130434812</v>
      </c>
      <c r="CY44" s="93">
        <v>6.2857142857142874</v>
      </c>
      <c r="CZ44" s="99">
        <v>11.355311355311363</v>
      </c>
      <c r="DA44" s="94">
        <v>9.6085409252669063</v>
      </c>
      <c r="DB44" s="94">
        <v>8.2969432314410501</v>
      </c>
      <c r="DC44" s="93">
        <v>11.69811320754717</v>
      </c>
      <c r="DD44" s="93">
        <v>10.583941605839422</v>
      </c>
      <c r="DE44" s="99">
        <v>9.9502487562189046</v>
      </c>
      <c r="DF44" s="94">
        <v>9.3632958801498116</v>
      </c>
      <c r="DG44" s="94">
        <v>14.220183486238531</v>
      </c>
      <c r="DH44" s="93">
        <v>8.0246913580246897</v>
      </c>
      <c r="DI44" s="93">
        <v>38.920454545454525</v>
      </c>
      <c r="DJ44" s="99">
        <v>44.512195121951223</v>
      </c>
      <c r="DK44" s="94">
        <v>38.24701195219123</v>
      </c>
      <c r="DL44" s="94">
        <v>37.991266375545862</v>
      </c>
      <c r="DM44" s="94">
        <v>46.288209606986889</v>
      </c>
      <c r="DN44" s="94">
        <v>35.593220338983059</v>
      </c>
      <c r="DO44" s="99">
        <v>38.909090909090892</v>
      </c>
      <c r="DP44" s="94">
        <v>52.296819787985868</v>
      </c>
      <c r="DQ44" s="94">
        <v>38.095238095238088</v>
      </c>
      <c r="DR44" s="94">
        <v>34.082397003745335</v>
      </c>
      <c r="DS44" s="94">
        <v>46.350364963503679</v>
      </c>
      <c r="DT44" s="99">
        <v>37.623762376237629</v>
      </c>
      <c r="DU44" s="101">
        <v>39.925373134328346</v>
      </c>
      <c r="DV44" s="101">
        <v>49.537037037037045</v>
      </c>
      <c r="DW44" s="93">
        <v>32.716049382716044</v>
      </c>
      <c r="DX44" s="101" t="s">
        <v>286</v>
      </c>
      <c r="DY44" s="99" t="s">
        <v>286</v>
      </c>
      <c r="DZ44" s="99" t="s">
        <v>286</v>
      </c>
      <c r="EA44" s="99" t="s">
        <v>286</v>
      </c>
      <c r="EB44" s="99" t="s">
        <v>286</v>
      </c>
      <c r="EC44" s="99" t="s">
        <v>286</v>
      </c>
      <c r="ED44" s="99" t="s">
        <v>286</v>
      </c>
      <c r="EE44" s="99" t="s">
        <v>286</v>
      </c>
      <c r="EF44" s="99" t="s">
        <v>286</v>
      </c>
      <c r="EG44" s="99">
        <v>6.227106227106229</v>
      </c>
      <c r="EH44" s="99">
        <v>7.117437722419929</v>
      </c>
      <c r="EI44" s="99">
        <v>5.3921568627451002</v>
      </c>
      <c r="EJ44" s="99">
        <v>5.376344086021505</v>
      </c>
      <c r="EK44" s="99">
        <v>5.3097345132743374</v>
      </c>
      <c r="EL44" s="94">
        <v>1.818181818181819</v>
      </c>
      <c r="EM44" s="94">
        <v>65.04297994269335</v>
      </c>
      <c r="EN44" s="94">
        <v>37.804878048780516</v>
      </c>
      <c r="EO44" s="94">
        <v>40.711462450592876</v>
      </c>
      <c r="EP44" s="99">
        <v>64.31718061674006</v>
      </c>
      <c r="EQ44" s="94">
        <v>31.877729257641928</v>
      </c>
      <c r="ER44" s="94">
        <v>42.045454545454561</v>
      </c>
      <c r="ES44" s="94">
        <v>61.538461538461526</v>
      </c>
      <c r="ET44" s="94">
        <v>28.268551236749115</v>
      </c>
      <c r="EU44" s="99">
        <v>45.299145299145309</v>
      </c>
      <c r="EV44" s="94">
        <v>57.751937984496131</v>
      </c>
      <c r="EW44" s="94">
        <v>30.909090909090903</v>
      </c>
      <c r="EX44" s="94">
        <v>36.363636363636338</v>
      </c>
      <c r="EY44" s="94">
        <v>42.519685039370074</v>
      </c>
      <c r="EZ44" s="99">
        <v>25.225225225225216</v>
      </c>
      <c r="FA44" s="94">
        <v>47.530864197530882</v>
      </c>
      <c r="FB44" s="94">
        <v>85.02824858757063</v>
      </c>
      <c r="FC44" s="94">
        <v>60.909090909090942</v>
      </c>
      <c r="FD44" s="94">
        <v>61.507936507936499</v>
      </c>
      <c r="FE44" s="99">
        <v>84.347826086956601</v>
      </c>
      <c r="FF44" s="94">
        <v>61.47186147186148</v>
      </c>
      <c r="FG44" s="94">
        <v>60.000000000000028</v>
      </c>
      <c r="FH44" s="94">
        <v>81.684981684981707</v>
      </c>
      <c r="FI44" s="94">
        <v>58.303886925795041</v>
      </c>
      <c r="FJ44" s="99">
        <v>65.811965811965834</v>
      </c>
      <c r="FK44" s="94">
        <v>85.018726591760355</v>
      </c>
      <c r="FL44" s="94">
        <v>63.898916967509074</v>
      </c>
      <c r="FM44" s="94">
        <v>60.696517412935364</v>
      </c>
      <c r="FN44" s="94">
        <v>83.082706766917283</v>
      </c>
      <c r="FO44" s="99">
        <v>66.666666666666657</v>
      </c>
      <c r="FP44" s="94">
        <v>72.670807453416145</v>
      </c>
      <c r="FQ44" s="94">
        <v>94.350282485875709</v>
      </c>
      <c r="FR44" s="94">
        <v>95.166163141994005</v>
      </c>
      <c r="FS44" s="94">
        <v>97.59999999999998</v>
      </c>
      <c r="FT44" s="99">
        <v>88.888888888888886</v>
      </c>
      <c r="FU44" s="94">
        <v>92.608695652173907</v>
      </c>
      <c r="FV44" s="94">
        <v>98.870056497175227</v>
      </c>
      <c r="FW44" s="94">
        <v>91.007194244604349</v>
      </c>
      <c r="FX44" s="94">
        <v>92.253521126760646</v>
      </c>
      <c r="FY44" s="99">
        <v>94.420600858369141</v>
      </c>
      <c r="FZ44" s="94">
        <v>91.970802919708021</v>
      </c>
      <c r="GA44" s="94">
        <v>91.428571428571459</v>
      </c>
      <c r="GB44" s="94">
        <v>96.568627450980387</v>
      </c>
      <c r="GC44" s="94">
        <v>92.473118279569903</v>
      </c>
      <c r="GD44" s="99">
        <v>90.222222222222243</v>
      </c>
      <c r="GE44" s="94">
        <v>95.705521472392633</v>
      </c>
      <c r="GF44" s="94">
        <v>93.785310734463138</v>
      </c>
      <c r="GG44" s="94">
        <v>87.999999999999986</v>
      </c>
      <c r="GH44" s="94">
        <v>91.935483870967786</v>
      </c>
      <c r="GI44" s="99">
        <v>91.703056768558909</v>
      </c>
      <c r="GJ44" s="94">
        <v>84.716157205240208</v>
      </c>
      <c r="GK44" s="94">
        <v>95.454545454545411</v>
      </c>
      <c r="GL44" s="94">
        <v>92.565055762081755</v>
      </c>
      <c r="GM44" s="100">
        <v>83.51254480286741</v>
      </c>
      <c r="GN44" s="99">
        <v>92.274678111588003</v>
      </c>
      <c r="GO44" s="94">
        <v>91.911764705882391</v>
      </c>
      <c r="GP44" s="94">
        <v>87.188612099644118</v>
      </c>
      <c r="GQ44" s="94">
        <v>91.219512195121965</v>
      </c>
      <c r="GR44" s="94">
        <v>92.753623188405797</v>
      </c>
      <c r="GS44" s="99">
        <v>91.517857142857153</v>
      </c>
      <c r="GT44" s="94">
        <v>93.902439024390247</v>
      </c>
      <c r="GU44" s="94" t="s">
        <v>286</v>
      </c>
      <c r="GV44" s="94" t="s">
        <v>286</v>
      </c>
      <c r="GW44" s="94" t="s">
        <v>286</v>
      </c>
      <c r="GX44" s="99" t="s">
        <v>286</v>
      </c>
      <c r="GY44" s="99" t="s">
        <v>286</v>
      </c>
      <c r="GZ44" s="99" t="s">
        <v>286</v>
      </c>
      <c r="HA44" s="99" t="s">
        <v>286</v>
      </c>
      <c r="HB44" s="99" t="s">
        <v>286</v>
      </c>
      <c r="HC44" s="99" t="s">
        <v>286</v>
      </c>
      <c r="HD44" s="99">
        <v>91.111111111111114</v>
      </c>
      <c r="HE44" s="99">
        <v>95.620437956204384</v>
      </c>
      <c r="HF44" s="99">
        <v>97.500000000000014</v>
      </c>
      <c r="HG44" s="99">
        <v>89.051094890510967</v>
      </c>
      <c r="HH44" s="99">
        <v>91.891891891891945</v>
      </c>
      <c r="HI44" s="99">
        <v>95.679012345679027</v>
      </c>
      <c r="HJ44" s="99">
        <v>80.898876404494317</v>
      </c>
      <c r="HK44" s="99">
        <v>83.180428134556635</v>
      </c>
      <c r="HL44" s="94">
        <v>88</v>
      </c>
      <c r="HM44" s="94">
        <v>70.925110132158565</v>
      </c>
      <c r="HN44" s="94">
        <v>73.684210526315795</v>
      </c>
      <c r="HO44" s="94">
        <v>94.915254237288138</v>
      </c>
      <c r="HP44" s="99">
        <v>74.087591240875952</v>
      </c>
      <c r="HQ44" s="94">
        <v>79.92831541218635</v>
      </c>
      <c r="HR44" s="94">
        <v>83.261802575107339</v>
      </c>
      <c r="HS44" s="94">
        <v>73.782771535580522</v>
      </c>
      <c r="HT44" s="95">
        <v>75.4512635379062</v>
      </c>
      <c r="HU44" s="99">
        <v>81.188118811881225</v>
      </c>
      <c r="HV44" s="93">
        <v>78.67647058823529</v>
      </c>
      <c r="HW44" s="93">
        <v>81.081081081081095</v>
      </c>
      <c r="HX44" s="93">
        <v>89.570552147239255</v>
      </c>
      <c r="HY44" s="93">
        <v>4.2134831460674196</v>
      </c>
      <c r="HZ44" s="93">
        <v>4.86322188449848</v>
      </c>
      <c r="IA44" s="93">
        <v>4.7619047619047663</v>
      </c>
      <c r="IB44" s="93">
        <v>6.3559322033898313</v>
      </c>
      <c r="IC44" s="93">
        <v>6.1135371179039293</v>
      </c>
      <c r="ID44" s="93">
        <v>3.389830508474577</v>
      </c>
      <c r="IE44" s="93">
        <v>7.4468085106383031</v>
      </c>
      <c r="IF44" s="93">
        <v>6.0283687943262425</v>
      </c>
      <c r="IG44" s="93">
        <v>6.4102564102564088</v>
      </c>
      <c r="IH44" s="93">
        <v>7.5539568345323751</v>
      </c>
      <c r="II44" s="93">
        <v>7.1684587813620126</v>
      </c>
      <c r="IJ44" s="93">
        <v>3.4313725490196072</v>
      </c>
      <c r="IK44" s="93">
        <v>7.2202166064981954</v>
      </c>
      <c r="IL44" s="93">
        <v>7.1111111111111143</v>
      </c>
      <c r="IM44" s="93">
        <v>2.4390243902439033</v>
      </c>
      <c r="IN44" s="93" t="str">
        <f t="shared" si="39"/>
        <v>--</v>
      </c>
      <c r="IO44" s="93" t="str">
        <f t="shared" si="39"/>
        <v>--</v>
      </c>
      <c r="IP44" s="93" t="str">
        <f t="shared" si="39"/>
        <v>--</v>
      </c>
      <c r="IQ44" s="93" t="str">
        <f t="shared" si="39"/>
        <v>--</v>
      </c>
      <c r="IR44" s="93" t="str">
        <f t="shared" si="39"/>
        <v>--</v>
      </c>
      <c r="IS44" s="93" t="str">
        <f t="shared" si="39"/>
        <v>--</v>
      </c>
      <c r="IT44" s="93" t="str">
        <f t="shared" si="39"/>
        <v>--</v>
      </c>
      <c r="IU44" s="93" t="str">
        <f t="shared" si="39"/>
        <v>--</v>
      </c>
      <c r="IV44" s="93" t="str">
        <f t="shared" si="39"/>
        <v>--</v>
      </c>
      <c r="IW44" s="241">
        <v>904</v>
      </c>
      <c r="IX44" s="242">
        <v>1003</v>
      </c>
      <c r="IY44" s="243">
        <v>212</v>
      </c>
      <c r="IZ44" s="243">
        <v>252</v>
      </c>
      <c r="JA44" s="243">
        <v>211</v>
      </c>
      <c r="JB44" s="243">
        <v>263</v>
      </c>
      <c r="JC44" s="243">
        <v>261</v>
      </c>
      <c r="JD44" s="243">
        <v>221</v>
      </c>
      <c r="JE44" s="243">
        <v>7.5471698113207601</v>
      </c>
      <c r="JF44" s="243">
        <v>7.5396825396825404</v>
      </c>
      <c r="JG44" s="243">
        <v>9.0476190476190492</v>
      </c>
      <c r="JH44" s="243">
        <v>8.3969465648855</v>
      </c>
      <c r="JI44" s="243">
        <v>7.2796934865900402</v>
      </c>
      <c r="JJ44" s="243">
        <v>11.312217194570101</v>
      </c>
      <c r="JK44" s="243">
        <v>7.0754716981132102</v>
      </c>
      <c r="JL44" s="243">
        <v>5.5776892430278897</v>
      </c>
      <c r="JM44" s="243">
        <v>2.8571428571428599</v>
      </c>
      <c r="JN44" s="243">
        <v>6.0836501901140698</v>
      </c>
      <c r="JO44" s="243">
        <v>4.6332046332046399</v>
      </c>
      <c r="JP44" s="243">
        <v>1.8348623853210999</v>
      </c>
      <c r="JQ44" s="243">
        <v>93.269230769230703</v>
      </c>
      <c r="JR44" s="243">
        <v>95.2191235059761</v>
      </c>
      <c r="JS44" s="243">
        <v>96.190476190476105</v>
      </c>
      <c r="JT44" s="243">
        <v>94.676806083650206</v>
      </c>
      <c r="JU44" s="243">
        <v>96.138996138996106</v>
      </c>
      <c r="JV44" s="243">
        <v>95.909090909090907</v>
      </c>
      <c r="JW44" s="243">
        <v>90.476190476190496</v>
      </c>
      <c r="JX44" s="243">
        <v>90.079365079365104</v>
      </c>
      <c r="JY44" s="243">
        <v>92.857142857142904</v>
      </c>
      <c r="JZ44" s="243">
        <v>87.786259541984705</v>
      </c>
      <c r="KA44" s="243">
        <v>89.655172413793196</v>
      </c>
      <c r="KB44" s="243">
        <v>88.584474885844699</v>
      </c>
      <c r="KC44" s="243">
        <v>95.714285714285694</v>
      </c>
      <c r="KD44" s="243">
        <v>96.812749003984095</v>
      </c>
      <c r="KE44" s="243">
        <v>96.6666666666667</v>
      </c>
      <c r="KF44" s="243">
        <v>97.338403041825003</v>
      </c>
      <c r="KG44" s="243">
        <v>96.934865900383201</v>
      </c>
      <c r="KH44" s="243">
        <v>97.727272727272705</v>
      </c>
      <c r="KI44" s="220">
        <v>229</v>
      </c>
      <c r="KJ44" s="220">
        <v>258</v>
      </c>
      <c r="KK44" s="99" t="str">
        <f t="shared" si="38"/>
        <v>--</v>
      </c>
      <c r="KL44" s="99" t="str">
        <f t="shared" si="38"/>
        <v>--</v>
      </c>
      <c r="KM44" s="220">
        <v>11.403508771929801</v>
      </c>
      <c r="KN44" s="220">
        <v>14.007782101167299</v>
      </c>
      <c r="KO44" s="220">
        <v>94.196428571428598</v>
      </c>
      <c r="KP44" s="220">
        <v>90.513833992094902</v>
      </c>
      <c r="KQ44" s="220">
        <v>93.721973094170394</v>
      </c>
      <c r="KR44" s="220">
        <v>90.157480314960594</v>
      </c>
      <c r="KS44" s="220">
        <v>91.479820627802795</v>
      </c>
      <c r="KT44" s="220">
        <v>91.6666666666667</v>
      </c>
      <c r="KV44" s="379">
        <v>696</v>
      </c>
      <c r="KW44" s="380">
        <v>188</v>
      </c>
      <c r="KX44" s="381">
        <v>162</v>
      </c>
      <c r="KY44" s="381">
        <v>185</v>
      </c>
      <c r="KZ44" s="381">
        <v>161</v>
      </c>
      <c r="LA44" s="378" t="str">
        <f t="shared" si="2"/>
        <v>--</v>
      </c>
      <c r="LB44" s="381">
        <v>68.932038834951442</v>
      </c>
      <c r="LC44" s="381">
        <v>65.873015873015888</v>
      </c>
      <c r="LD44" s="381">
        <v>57.89473684210526</v>
      </c>
      <c r="LE44" s="378" t="str">
        <f t="shared" si="3"/>
        <v>--</v>
      </c>
      <c r="LF44" s="381">
        <v>61.216730038022803</v>
      </c>
      <c r="LG44" s="381">
        <v>59.919028340080949</v>
      </c>
      <c r="LH44" s="381">
        <v>64.018691588785003</v>
      </c>
      <c r="LI44" s="378" t="str">
        <f t="shared" si="4"/>
        <v>--</v>
      </c>
      <c r="LJ44" s="381">
        <v>52.173913043478265</v>
      </c>
      <c r="LK44" s="381">
        <v>65.027322404371574</v>
      </c>
      <c r="LL44" s="381">
        <v>59.999999999999972</v>
      </c>
      <c r="LM44" s="380">
        <v>89.732142857142861</v>
      </c>
      <c r="LN44" s="381">
        <v>61.428571428571395</v>
      </c>
      <c r="LO44" s="381">
        <v>60.000000000000036</v>
      </c>
      <c r="LP44" s="381">
        <v>58.571428571428569</v>
      </c>
      <c r="LQ44" s="381">
        <v>82.329317269076327</v>
      </c>
      <c r="LR44" s="381">
        <v>64.728682170542598</v>
      </c>
      <c r="LS44" s="381">
        <v>64.453125000000014</v>
      </c>
      <c r="LT44" s="381">
        <v>58.18181818181818</v>
      </c>
      <c r="LU44" s="381">
        <v>78.688524590163894</v>
      </c>
      <c r="LV44" s="381">
        <v>68.750000000000028</v>
      </c>
      <c r="LW44" s="381">
        <v>61.956521739130473</v>
      </c>
      <c r="LX44" s="381">
        <v>56.521739130434767</v>
      </c>
      <c r="LY44" s="380">
        <v>91.855203619909531</v>
      </c>
      <c r="LZ44" s="381">
        <v>70.476190476190453</v>
      </c>
      <c r="MA44" s="381">
        <v>74.297188755020073</v>
      </c>
      <c r="MB44" s="381">
        <v>76.190476190476247</v>
      </c>
      <c r="MC44" s="381">
        <v>83.794466403162133</v>
      </c>
      <c r="MD44" s="381">
        <v>78.625954198473309</v>
      </c>
      <c r="ME44" s="381">
        <v>83.846153846153854</v>
      </c>
      <c r="MF44" s="381">
        <v>68.181818181818173</v>
      </c>
      <c r="MG44" s="381">
        <v>81.420765027322403</v>
      </c>
      <c r="MH44" s="381">
        <v>71.428571428571416</v>
      </c>
      <c r="MI44" s="381">
        <v>81.081081081081066</v>
      </c>
      <c r="MJ44" s="381">
        <v>66.875000000000014</v>
      </c>
      <c r="MK44" s="380">
        <v>91.304347826086996</v>
      </c>
      <c r="ML44" s="381">
        <v>94.375000000000043</v>
      </c>
      <c r="MM44" s="381">
        <v>93.513513513513502</v>
      </c>
      <c r="MN44" s="381">
        <v>93.788819875776397</v>
      </c>
      <c r="MO44" s="380">
        <v>91.304347826086939</v>
      </c>
      <c r="MP44" s="381">
        <v>90.625000000000028</v>
      </c>
      <c r="MQ44" s="381">
        <v>89.729729729729769</v>
      </c>
      <c r="MR44" s="381">
        <v>81.987577639751564</v>
      </c>
      <c r="MS44" s="380">
        <v>89.010989010988979</v>
      </c>
      <c r="MT44" s="381">
        <v>95.000000000000057</v>
      </c>
      <c r="MU44" s="381">
        <v>94.054054054054049</v>
      </c>
      <c r="MV44" s="381">
        <v>97.515527950310528</v>
      </c>
      <c r="MW44" s="380">
        <v>96.902654867256643</v>
      </c>
      <c r="MX44" s="381">
        <v>98.095238095238145</v>
      </c>
      <c r="MY44" s="381">
        <v>100</v>
      </c>
      <c r="MZ44" s="381">
        <v>98.095238095238088</v>
      </c>
      <c r="NA44" s="381">
        <v>96.812749003984052</v>
      </c>
      <c r="NB44" s="381">
        <v>97.718631178707255</v>
      </c>
      <c r="NC44" s="381">
        <v>96.551724137931032</v>
      </c>
      <c r="ND44" s="381">
        <v>99.086757990867525</v>
      </c>
      <c r="NE44" s="381">
        <v>96.739130434782624</v>
      </c>
      <c r="NF44" s="381">
        <v>96.874999999999929</v>
      </c>
      <c r="NG44" s="381">
        <v>96.19565217391299</v>
      </c>
      <c r="NH44" s="381">
        <v>98.757763975155328</v>
      </c>
    </row>
    <row r="45" spans="1:372" x14ac:dyDescent="0.25">
      <c r="A45" s="93">
        <v>41</v>
      </c>
      <c r="B45" s="93" t="s">
        <v>41</v>
      </c>
      <c r="C45" s="104">
        <v>282</v>
      </c>
      <c r="D45" s="104">
        <v>162</v>
      </c>
      <c r="E45" s="104">
        <v>198</v>
      </c>
      <c r="F45" s="104">
        <v>224</v>
      </c>
      <c r="G45" s="104">
        <v>159</v>
      </c>
      <c r="H45" s="104">
        <v>61</v>
      </c>
      <c r="I45" s="104">
        <v>115</v>
      </c>
      <c r="J45" s="104">
        <v>106</v>
      </c>
      <c r="K45" s="104">
        <v>47</v>
      </c>
      <c r="L45" s="104">
        <v>59</v>
      </c>
      <c r="M45" s="103">
        <v>56</v>
      </c>
      <c r="N45" s="103">
        <v>42</v>
      </c>
      <c r="O45" s="103">
        <v>86</v>
      </c>
      <c r="P45" s="103">
        <v>70</v>
      </c>
      <c r="Q45" s="103">
        <v>67</v>
      </c>
      <c r="R45" s="103">
        <v>82</v>
      </c>
      <c r="S45" s="103">
        <v>75</v>
      </c>
      <c r="T45" s="103">
        <v>38</v>
      </c>
      <c r="U45" s="103">
        <v>58</v>
      </c>
      <c r="V45" s="103">
        <v>63</v>
      </c>
      <c r="W45" s="99">
        <v>77.049180327868839</v>
      </c>
      <c r="X45" s="99">
        <v>76.991150442477888</v>
      </c>
      <c r="Y45" s="99">
        <v>57.142857142857146</v>
      </c>
      <c r="Z45" s="99">
        <v>76.595744680851084</v>
      </c>
      <c r="AA45" s="99">
        <v>74.137931034482747</v>
      </c>
      <c r="AB45" s="99">
        <v>73.214285714285722</v>
      </c>
      <c r="AC45" s="99">
        <v>90.476190476190482</v>
      </c>
      <c r="AD45" s="99">
        <v>74.999999999999986</v>
      </c>
      <c r="AE45" s="99">
        <v>62.857142857142868</v>
      </c>
      <c r="AF45" s="99" t="s">
        <v>286</v>
      </c>
      <c r="AG45" s="99">
        <v>84.146341463414586</v>
      </c>
      <c r="AH45" s="99">
        <v>68.000000000000014</v>
      </c>
      <c r="AI45" s="99" t="s">
        <v>286</v>
      </c>
      <c r="AJ45" s="99">
        <v>89.65517241379311</v>
      </c>
      <c r="AK45" s="99">
        <v>72.580645161290349</v>
      </c>
      <c r="AL45" s="99">
        <v>13.333333333333334</v>
      </c>
      <c r="AM45" s="99">
        <v>17.543859649122798</v>
      </c>
      <c r="AN45" s="99">
        <v>33.333333333333336</v>
      </c>
      <c r="AO45" s="99">
        <v>27.659574468085104</v>
      </c>
      <c r="AP45" s="99">
        <v>30.508474576271187</v>
      </c>
      <c r="AQ45" s="99">
        <v>21.428571428571427</v>
      </c>
      <c r="AR45" s="99">
        <v>7.1428571428571423</v>
      </c>
      <c r="AS45" s="99">
        <v>23.255813953488371</v>
      </c>
      <c r="AT45" s="99">
        <v>34.285714285714285</v>
      </c>
      <c r="AU45" s="99">
        <v>16.417910447761194</v>
      </c>
      <c r="AV45" s="99">
        <v>14.634146341463417</v>
      </c>
      <c r="AW45" s="99">
        <v>30.666666666666668</v>
      </c>
      <c r="AX45" s="102">
        <v>13.15789473684211</v>
      </c>
      <c r="AY45" s="102">
        <v>10.344827586206899</v>
      </c>
      <c r="AZ45" s="102">
        <v>33.333333333333329</v>
      </c>
      <c r="BA45" s="102" t="s">
        <v>286</v>
      </c>
      <c r="BB45" s="99" t="s">
        <v>286</v>
      </c>
      <c r="BC45" s="102" t="s">
        <v>286</v>
      </c>
      <c r="BD45" s="102" t="s">
        <v>286</v>
      </c>
      <c r="BE45" s="102" t="s">
        <v>286</v>
      </c>
      <c r="BF45" s="102" t="s">
        <v>286</v>
      </c>
      <c r="BG45" s="99" t="s">
        <v>286</v>
      </c>
      <c r="BH45" s="94" t="s">
        <v>286</v>
      </c>
      <c r="BI45" s="94" t="s">
        <v>286</v>
      </c>
      <c r="BJ45" s="94">
        <v>62.295081967213115</v>
      </c>
      <c r="BK45" s="94">
        <v>38.271604938271622</v>
      </c>
      <c r="BL45" s="99">
        <v>36.486486486486477</v>
      </c>
      <c r="BM45" s="94">
        <v>61.764705882352935</v>
      </c>
      <c r="BN45" s="93">
        <v>47.272727272727273</v>
      </c>
      <c r="BO45" s="93">
        <v>22.580645161290331</v>
      </c>
      <c r="BP45" s="93">
        <v>1.7857142857142854</v>
      </c>
      <c r="BQ45" s="99">
        <v>10.810810810810809</v>
      </c>
      <c r="BR45" s="94">
        <v>53.39805825242717</v>
      </c>
      <c r="BS45" s="94">
        <v>6.5217391304347831</v>
      </c>
      <c r="BT45" s="94">
        <v>12.068965517241381</v>
      </c>
      <c r="BU45" s="99">
        <v>38.888888888888886</v>
      </c>
      <c r="BV45" s="94">
        <v>2.5641025641025634</v>
      </c>
      <c r="BW45" s="94">
        <v>8.2352941176470562</v>
      </c>
      <c r="BX45" s="94">
        <v>46.376811594202906</v>
      </c>
      <c r="BY45" s="99">
        <v>6.6666666666666652</v>
      </c>
      <c r="BZ45" s="94">
        <v>18.518518518518512</v>
      </c>
      <c r="CA45" s="94">
        <v>36.486486486486491</v>
      </c>
      <c r="CB45" s="94">
        <v>5.8823529411764701</v>
      </c>
      <c r="CC45" s="99">
        <v>7.4074074074074066</v>
      </c>
      <c r="CD45" s="94">
        <v>37.096774193548384</v>
      </c>
      <c r="CE45" s="94">
        <v>20.338983050847453</v>
      </c>
      <c r="CF45" s="94">
        <v>15.652173913043475</v>
      </c>
      <c r="CG45" s="99">
        <v>16.19047619047619</v>
      </c>
      <c r="CH45" s="94">
        <v>19.148936170212764</v>
      </c>
      <c r="CI45" s="94">
        <v>18.96551724137931</v>
      </c>
      <c r="CJ45" s="94">
        <v>12.500000000000002</v>
      </c>
      <c r="CK45" s="94">
        <v>9.5238095238095219</v>
      </c>
      <c r="CL45" s="94">
        <v>19.999999999999993</v>
      </c>
      <c r="CM45" s="94">
        <v>11.594202898550725</v>
      </c>
      <c r="CN45" s="94">
        <v>12.121212121212125</v>
      </c>
      <c r="CO45" s="94">
        <v>18.292682926829265</v>
      </c>
      <c r="CP45" s="99">
        <v>17.333333333333332</v>
      </c>
      <c r="CQ45" s="94">
        <v>13.888888888888889</v>
      </c>
      <c r="CR45" s="94">
        <v>19.298245614035082</v>
      </c>
      <c r="CS45" s="93">
        <v>7.9365079365079385</v>
      </c>
      <c r="CT45" s="93">
        <v>5.0847457627118642</v>
      </c>
      <c r="CU45" s="99">
        <v>7.0796460176991154</v>
      </c>
      <c r="CV45" s="94">
        <v>3.883495145631068</v>
      </c>
      <c r="CW45" s="94">
        <v>17.021276595744681</v>
      </c>
      <c r="CX45" s="93">
        <v>5.2631578947368425</v>
      </c>
      <c r="CY45" s="93">
        <v>8.9285714285714306</v>
      </c>
      <c r="CZ45" s="99">
        <v>7.1428571428571432</v>
      </c>
      <c r="DA45" s="94">
        <v>14.285714285714288</v>
      </c>
      <c r="DB45" s="94">
        <v>5.7971014492753632</v>
      </c>
      <c r="DC45" s="93">
        <v>12.903225806451616</v>
      </c>
      <c r="DD45" s="93">
        <v>10.975609756097558</v>
      </c>
      <c r="DE45" s="99">
        <v>7.9999999999999991</v>
      </c>
      <c r="DF45" s="94">
        <v>11.111111111111112</v>
      </c>
      <c r="DG45" s="94">
        <v>29.82456140350877</v>
      </c>
      <c r="DH45" s="93">
        <v>9.5238095238095273</v>
      </c>
      <c r="DI45" s="93">
        <v>38.983050847457619</v>
      </c>
      <c r="DJ45" s="99">
        <v>38.596491228070171</v>
      </c>
      <c r="DK45" s="94">
        <v>32.692307692307686</v>
      </c>
      <c r="DL45" s="94">
        <v>28.260869565217394</v>
      </c>
      <c r="DM45" s="94">
        <v>62.068965517241388</v>
      </c>
      <c r="DN45" s="94">
        <v>41.81818181818182</v>
      </c>
      <c r="DO45" s="99">
        <v>35.714285714285701</v>
      </c>
      <c r="DP45" s="94">
        <v>47.058823529411782</v>
      </c>
      <c r="DQ45" s="94">
        <v>39.130434782608688</v>
      </c>
      <c r="DR45" s="94">
        <v>28.571428571428569</v>
      </c>
      <c r="DS45" s="94">
        <v>40.243902439024389</v>
      </c>
      <c r="DT45" s="99">
        <v>52.000000000000007</v>
      </c>
      <c r="DU45" s="101">
        <v>24.324324324324323</v>
      </c>
      <c r="DV45" s="101">
        <v>26.785714285714285</v>
      </c>
      <c r="DW45" s="93">
        <v>31.746031746031743</v>
      </c>
      <c r="DX45" s="101" t="s">
        <v>286</v>
      </c>
      <c r="DY45" s="99" t="s">
        <v>286</v>
      </c>
      <c r="DZ45" s="99" t="s">
        <v>286</v>
      </c>
      <c r="EA45" s="99" t="s">
        <v>286</v>
      </c>
      <c r="EB45" s="99" t="s">
        <v>286</v>
      </c>
      <c r="EC45" s="99" t="s">
        <v>286</v>
      </c>
      <c r="ED45" s="99" t="s">
        <v>286</v>
      </c>
      <c r="EE45" s="99" t="s">
        <v>286</v>
      </c>
      <c r="EF45" s="99" t="s">
        <v>286</v>
      </c>
      <c r="EG45" s="99">
        <v>7.5757575757575779</v>
      </c>
      <c r="EH45" s="99">
        <v>1.2195121951219507</v>
      </c>
      <c r="EI45" s="99">
        <v>2.6666666666666665</v>
      </c>
      <c r="EJ45" s="99">
        <v>0</v>
      </c>
      <c r="EK45" s="99">
        <v>6.8965517241379324</v>
      </c>
      <c r="EL45" s="94">
        <v>0</v>
      </c>
      <c r="EM45" s="94">
        <v>64.406779661016941</v>
      </c>
      <c r="EN45" s="94">
        <v>37.168141592920342</v>
      </c>
      <c r="EO45" s="94">
        <v>41.509433962264168</v>
      </c>
      <c r="EP45" s="99">
        <v>75.000000000000014</v>
      </c>
      <c r="EQ45" s="94">
        <v>33.898305084745772</v>
      </c>
      <c r="ER45" s="94">
        <v>49.999999999999993</v>
      </c>
      <c r="ES45" s="94">
        <v>61.904761904761919</v>
      </c>
      <c r="ET45" s="94">
        <v>31.395348837209301</v>
      </c>
      <c r="EU45" s="99">
        <v>37.142857142857153</v>
      </c>
      <c r="EV45" s="94">
        <v>57.377049180327887</v>
      </c>
      <c r="EW45" s="94">
        <v>33.333333333333343</v>
      </c>
      <c r="EX45" s="94">
        <v>50.000000000000007</v>
      </c>
      <c r="EY45" s="94">
        <v>52.777777777777793</v>
      </c>
      <c r="EZ45" s="99">
        <v>39.999999999999993</v>
      </c>
      <c r="FA45" s="94">
        <v>38.709677419354854</v>
      </c>
      <c r="FB45" s="94">
        <v>88.333333333333371</v>
      </c>
      <c r="FC45" s="94">
        <v>64.285714285714292</v>
      </c>
      <c r="FD45" s="94">
        <v>58.490566037735867</v>
      </c>
      <c r="FE45" s="99">
        <v>93.181818181818187</v>
      </c>
      <c r="FF45" s="94">
        <v>55.932203389830505</v>
      </c>
      <c r="FG45" s="94">
        <v>69.642857142857139</v>
      </c>
      <c r="FH45" s="94">
        <v>83.333333333333329</v>
      </c>
      <c r="FI45" s="94">
        <v>51.764705882352935</v>
      </c>
      <c r="FJ45" s="99">
        <v>55.714285714285708</v>
      </c>
      <c r="FK45" s="94">
        <v>86.153846153846175</v>
      </c>
      <c r="FL45" s="94">
        <v>62.962962962962955</v>
      </c>
      <c r="FM45" s="94">
        <v>68.918918918918905</v>
      </c>
      <c r="FN45" s="94">
        <v>82.857142857142833</v>
      </c>
      <c r="FO45" s="99">
        <v>62.500000000000014</v>
      </c>
      <c r="FP45" s="94">
        <v>74.603174603174594</v>
      </c>
      <c r="FQ45" s="94">
        <v>95.000000000000014</v>
      </c>
      <c r="FR45" s="94">
        <v>97.368421052631604</v>
      </c>
      <c r="FS45" s="94">
        <v>100</v>
      </c>
      <c r="FT45" s="99">
        <v>97.872340425531931</v>
      </c>
      <c r="FU45" s="94">
        <v>93.220338983050851</v>
      </c>
      <c r="FV45" s="94">
        <v>100</v>
      </c>
      <c r="FW45" s="94">
        <v>95.238095238095255</v>
      </c>
      <c r="FX45" s="94">
        <v>97.674418604651166</v>
      </c>
      <c r="FY45" s="99">
        <v>98.571428571428569</v>
      </c>
      <c r="FZ45" s="94">
        <v>95.384615384615373</v>
      </c>
      <c r="GA45" s="94">
        <v>97.530864197530846</v>
      </c>
      <c r="GB45" s="94">
        <v>100</v>
      </c>
      <c r="GC45" s="94">
        <v>86.111111111111128</v>
      </c>
      <c r="GD45" s="99">
        <v>100</v>
      </c>
      <c r="GE45" s="94">
        <v>96.825396825396837</v>
      </c>
      <c r="GF45" s="94">
        <v>95.081967213114766</v>
      </c>
      <c r="GG45" s="94">
        <v>92.10526315789474</v>
      </c>
      <c r="GH45" s="94">
        <v>100</v>
      </c>
      <c r="GI45" s="99">
        <v>88.8888888888889</v>
      </c>
      <c r="GJ45" s="94">
        <v>91.525423728813564</v>
      </c>
      <c r="GK45" s="94">
        <v>100</v>
      </c>
      <c r="GL45" s="94">
        <v>88.095238095238088</v>
      </c>
      <c r="GM45" s="100">
        <v>93.023255813953512</v>
      </c>
      <c r="GN45" s="99">
        <v>98.571428571428569</v>
      </c>
      <c r="GO45" s="94">
        <v>92.307692307692321</v>
      </c>
      <c r="GP45" s="94">
        <v>96.296296296296319</v>
      </c>
      <c r="GQ45" s="94">
        <v>94.666666666666686</v>
      </c>
      <c r="GR45" s="94">
        <v>88.888888888888886</v>
      </c>
      <c r="GS45" s="99">
        <v>92.85714285714289</v>
      </c>
      <c r="GT45" s="94">
        <v>93.650793650793645</v>
      </c>
      <c r="GU45" s="94" t="s">
        <v>286</v>
      </c>
      <c r="GV45" s="94" t="s">
        <v>286</v>
      </c>
      <c r="GW45" s="94" t="s">
        <v>286</v>
      </c>
      <c r="GX45" s="99" t="s">
        <v>286</v>
      </c>
      <c r="GY45" s="99" t="s">
        <v>286</v>
      </c>
      <c r="GZ45" s="99" t="s">
        <v>286</v>
      </c>
      <c r="HA45" s="99" t="s">
        <v>286</v>
      </c>
      <c r="HB45" s="99" t="s">
        <v>286</v>
      </c>
      <c r="HC45" s="99" t="s">
        <v>286</v>
      </c>
      <c r="HD45" s="99">
        <v>93.750000000000028</v>
      </c>
      <c r="HE45" s="99">
        <v>98.734177215189874</v>
      </c>
      <c r="HF45" s="99">
        <v>96.000000000000014</v>
      </c>
      <c r="HG45" s="99">
        <v>82.857142857142833</v>
      </c>
      <c r="HH45" s="99">
        <v>98.148148148148152</v>
      </c>
      <c r="HI45" s="99">
        <v>98.412698412698418</v>
      </c>
      <c r="HJ45" s="99">
        <v>84.999999999999986</v>
      </c>
      <c r="HK45" s="99">
        <v>90.178571428571445</v>
      </c>
      <c r="HL45" s="94">
        <v>98.095238095238102</v>
      </c>
      <c r="HM45" s="94">
        <v>84.444444444444457</v>
      </c>
      <c r="HN45" s="94">
        <v>87.931034482758633</v>
      </c>
      <c r="HO45" s="94">
        <v>96.428571428571445</v>
      </c>
      <c r="HP45" s="99">
        <v>87.5</v>
      </c>
      <c r="HQ45" s="94">
        <v>85.714285714285708</v>
      </c>
      <c r="HR45" s="94">
        <v>90.000000000000028</v>
      </c>
      <c r="HS45" s="94">
        <v>75</v>
      </c>
      <c r="HT45" s="95">
        <v>85.365853658536608</v>
      </c>
      <c r="HU45" s="99">
        <v>97.260273972602775</v>
      </c>
      <c r="HV45" s="93">
        <v>73.52941176470587</v>
      </c>
      <c r="HW45" s="93">
        <v>89.285714285714292</v>
      </c>
      <c r="HX45" s="93">
        <v>90.476190476190496</v>
      </c>
      <c r="HY45" s="93">
        <v>1.6666666666666663</v>
      </c>
      <c r="HZ45" s="93">
        <v>4.385964912280703</v>
      </c>
      <c r="IA45" s="93">
        <v>0</v>
      </c>
      <c r="IB45" s="93">
        <v>21.276595744680847</v>
      </c>
      <c r="IC45" s="93">
        <v>5.0847457627118651</v>
      </c>
      <c r="ID45" s="93">
        <v>1.7857142857142854</v>
      </c>
      <c r="IE45" s="93">
        <v>4.7619047619047619</v>
      </c>
      <c r="IF45" s="93">
        <v>4.6511627906976747</v>
      </c>
      <c r="IG45" s="93">
        <v>1.4285714285714284</v>
      </c>
      <c r="IH45" s="93">
        <v>7.4626865671641793</v>
      </c>
      <c r="II45" s="93">
        <v>1.2195121951219507</v>
      </c>
      <c r="IJ45" s="93">
        <v>1.3333333333333333</v>
      </c>
      <c r="IK45" s="93">
        <v>0</v>
      </c>
      <c r="IL45" s="93">
        <v>1.7543859649122804</v>
      </c>
      <c r="IM45" s="93">
        <v>1.587301587301587</v>
      </c>
      <c r="IN45" s="93" t="str">
        <f t="shared" ref="IN45:IV54" si="49">"--"</f>
        <v>--</v>
      </c>
      <c r="IO45" s="93" t="str">
        <f t="shared" si="49"/>
        <v>--</v>
      </c>
      <c r="IP45" s="93" t="str">
        <f t="shared" si="49"/>
        <v>--</v>
      </c>
      <c r="IQ45" s="93" t="str">
        <f t="shared" si="49"/>
        <v>--</v>
      </c>
      <c r="IR45" s="93" t="str">
        <f t="shared" si="49"/>
        <v>--</v>
      </c>
      <c r="IS45" s="93" t="str">
        <f t="shared" si="49"/>
        <v>--</v>
      </c>
      <c r="IT45" s="93" t="str">
        <f t="shared" si="49"/>
        <v>--</v>
      </c>
      <c r="IU45" s="93" t="str">
        <f t="shared" si="49"/>
        <v>--</v>
      </c>
      <c r="IV45" s="93" t="str">
        <f t="shared" si="49"/>
        <v>--</v>
      </c>
      <c r="IW45" s="241">
        <v>152</v>
      </c>
      <c r="IX45" s="242">
        <v>161</v>
      </c>
      <c r="IY45" s="243">
        <v>37</v>
      </c>
      <c r="IZ45" s="243">
        <v>39</v>
      </c>
      <c r="JA45" s="243">
        <v>43</v>
      </c>
      <c r="JB45" s="243">
        <v>41</v>
      </c>
      <c r="JC45" s="243">
        <v>38</v>
      </c>
      <c r="JD45" s="243">
        <v>32</v>
      </c>
      <c r="JE45" s="243">
        <v>22.2222222222222</v>
      </c>
      <c r="JF45" s="243">
        <v>15.384615384615399</v>
      </c>
      <c r="JG45" s="243">
        <v>11.6279069767442</v>
      </c>
      <c r="JH45" s="243">
        <v>12.5</v>
      </c>
      <c r="JI45" s="243">
        <v>5.2631578947368398</v>
      </c>
      <c r="JJ45" s="243">
        <v>9.375</v>
      </c>
      <c r="JK45" s="243">
        <v>5.55555555555555</v>
      </c>
      <c r="JL45" s="243">
        <v>5.1282051282051304</v>
      </c>
      <c r="JM45" s="243">
        <v>4.6511627906976702</v>
      </c>
      <c r="JN45" s="243">
        <v>4.8780487804878003</v>
      </c>
      <c r="JO45" s="243">
        <v>5.2631578947368398</v>
      </c>
      <c r="JP45" s="243">
        <v>0</v>
      </c>
      <c r="JQ45" s="243">
        <v>97.2222222222222</v>
      </c>
      <c r="JR45" s="243">
        <v>94.871794871794904</v>
      </c>
      <c r="JS45" s="243">
        <v>95.348837209302303</v>
      </c>
      <c r="JT45" s="243">
        <v>97.560975609756099</v>
      </c>
      <c r="JU45" s="243">
        <v>100</v>
      </c>
      <c r="JV45" s="243">
        <v>93.75</v>
      </c>
      <c r="JW45" s="243">
        <v>94.4444444444445</v>
      </c>
      <c r="JX45" s="243">
        <v>82.051282051282001</v>
      </c>
      <c r="JY45" s="243">
        <v>81.395348837209298</v>
      </c>
      <c r="JZ45" s="243">
        <v>95.121951219512198</v>
      </c>
      <c r="KA45" s="243">
        <v>94.594594594594597</v>
      </c>
      <c r="KB45" s="243">
        <v>87.096774193548399</v>
      </c>
      <c r="KC45" s="243">
        <v>94.4444444444445</v>
      </c>
      <c r="KD45" s="243">
        <v>94.871794871794904</v>
      </c>
      <c r="KE45" s="243">
        <v>93.023255813953497</v>
      </c>
      <c r="KF45" s="243">
        <v>97.560975609756099</v>
      </c>
      <c r="KG45" s="243">
        <v>100</v>
      </c>
      <c r="KH45" s="243">
        <v>100</v>
      </c>
      <c r="KI45" s="220">
        <v>33</v>
      </c>
      <c r="KJ45" s="220">
        <v>50</v>
      </c>
      <c r="KK45" s="99" t="str">
        <f t="shared" si="38"/>
        <v>--</v>
      </c>
      <c r="KL45" s="99" t="str">
        <f t="shared" si="38"/>
        <v>--</v>
      </c>
      <c r="KM45" s="220">
        <v>6.0606060606060597</v>
      </c>
      <c r="KN45" s="220">
        <v>6</v>
      </c>
      <c r="KO45" s="220">
        <v>87.878787878787904</v>
      </c>
      <c r="KP45" s="220">
        <v>93.877551020408205</v>
      </c>
      <c r="KQ45" s="220">
        <v>90.909090909090907</v>
      </c>
      <c r="KR45" s="220">
        <v>93.877551020408205</v>
      </c>
      <c r="KS45" s="220">
        <v>90.909090909090907</v>
      </c>
      <c r="KT45" s="220">
        <v>93.877551020408205</v>
      </c>
      <c r="KV45" s="379">
        <v>168</v>
      </c>
      <c r="KW45" s="380">
        <v>50</v>
      </c>
      <c r="KX45" s="381">
        <v>40</v>
      </c>
      <c r="KY45" s="381">
        <v>40</v>
      </c>
      <c r="KZ45" s="381">
        <v>38</v>
      </c>
      <c r="LA45" s="378" t="str">
        <f t="shared" si="2"/>
        <v>--</v>
      </c>
      <c r="LB45" s="381">
        <v>51.428571428571416</v>
      </c>
      <c r="LC45" s="381">
        <v>41.025641025641015</v>
      </c>
      <c r="LD45" s="381">
        <v>51.16279069767441</v>
      </c>
      <c r="LE45" s="378" t="str">
        <f t="shared" si="3"/>
        <v>--</v>
      </c>
      <c r="LF45" s="381">
        <v>58.536585365853668</v>
      </c>
      <c r="LG45" s="381">
        <v>65.789473684210535</v>
      </c>
      <c r="LH45" s="381">
        <v>74.193548387096769</v>
      </c>
      <c r="LI45" s="378" t="str">
        <f t="shared" si="4"/>
        <v>--</v>
      </c>
      <c r="LJ45" s="381">
        <v>60.526315789473699</v>
      </c>
      <c r="LK45" s="381">
        <v>49.999999999999993</v>
      </c>
      <c r="LL45" s="381">
        <v>50</v>
      </c>
      <c r="LM45" s="380">
        <v>84.374999999999972</v>
      </c>
      <c r="LN45" s="381">
        <v>41.666666666666671</v>
      </c>
      <c r="LO45" s="381">
        <v>68.421052631578945</v>
      </c>
      <c r="LP45" s="381">
        <v>53.488372093023266</v>
      </c>
      <c r="LQ45" s="381">
        <v>83.999999999999957</v>
      </c>
      <c r="LR45" s="381">
        <v>58.536585365853661</v>
      </c>
      <c r="LS45" s="381">
        <v>72.222222222222214</v>
      </c>
      <c r="LT45" s="381">
        <v>51.724137931034484</v>
      </c>
      <c r="LU45" s="381">
        <v>70.833333333333343</v>
      </c>
      <c r="LV45" s="381">
        <v>67.500000000000014</v>
      </c>
      <c r="LW45" s="381">
        <v>66.666666666666657</v>
      </c>
      <c r="LX45" s="381">
        <v>62.162162162162154</v>
      </c>
      <c r="LY45" s="380">
        <v>71.875000000000014</v>
      </c>
      <c r="LZ45" s="381">
        <v>58.333333333333343</v>
      </c>
      <c r="MA45" s="381">
        <v>73.684210526315795</v>
      </c>
      <c r="MB45" s="381">
        <v>69.767441860465127</v>
      </c>
      <c r="MC45" s="381">
        <v>79.591836734693885</v>
      </c>
      <c r="MD45" s="381">
        <v>63.414634146341477</v>
      </c>
      <c r="ME45" s="381">
        <v>65.789473684210535</v>
      </c>
      <c r="MF45" s="381">
        <v>56.25</v>
      </c>
      <c r="MG45" s="381">
        <v>74.000000000000014</v>
      </c>
      <c r="MH45" s="381">
        <v>84.999999999999986</v>
      </c>
      <c r="MI45" s="381">
        <v>82.5</v>
      </c>
      <c r="MJ45" s="381">
        <v>70.270270270270288</v>
      </c>
      <c r="MK45" s="380">
        <v>76.000000000000014</v>
      </c>
      <c r="ML45" s="381">
        <v>92.500000000000014</v>
      </c>
      <c r="MM45" s="381">
        <v>89.743589743589752</v>
      </c>
      <c r="MN45" s="381">
        <v>97.368421052631575</v>
      </c>
      <c r="MO45" s="380">
        <v>77.999999999999986</v>
      </c>
      <c r="MP45" s="381">
        <v>95</v>
      </c>
      <c r="MQ45" s="381">
        <v>90</v>
      </c>
      <c r="MR45" s="381">
        <v>94.73684210526315</v>
      </c>
      <c r="MS45" s="380">
        <v>86</v>
      </c>
      <c r="MT45" s="381">
        <v>97.5</v>
      </c>
      <c r="MU45" s="381">
        <v>95.000000000000014</v>
      </c>
      <c r="MV45" s="381">
        <v>97.368421052631575</v>
      </c>
      <c r="MW45" s="380">
        <v>93.939393939393952</v>
      </c>
      <c r="MX45" s="381">
        <v>97.222222222222214</v>
      </c>
      <c r="MY45" s="381">
        <v>100</v>
      </c>
      <c r="MZ45" s="381">
        <v>93.023255813953497</v>
      </c>
      <c r="NA45" s="381">
        <v>100</v>
      </c>
      <c r="NB45" s="381">
        <v>100</v>
      </c>
      <c r="NC45" s="381">
        <v>100</v>
      </c>
      <c r="ND45" s="381">
        <v>96.874999999999986</v>
      </c>
      <c r="NE45" s="381">
        <v>94.000000000000028</v>
      </c>
      <c r="NF45" s="381">
        <v>97.5</v>
      </c>
      <c r="NG45" s="381">
        <v>95.000000000000014</v>
      </c>
      <c r="NH45" s="381">
        <v>94.736842105263165</v>
      </c>
    </row>
    <row r="46" spans="1:372" ht="21" customHeight="1" x14ac:dyDescent="0.25">
      <c r="A46" s="93">
        <v>42</v>
      </c>
      <c r="B46" s="93" t="s">
        <v>42</v>
      </c>
      <c r="C46" s="104">
        <v>1018</v>
      </c>
      <c r="D46" s="104">
        <v>903</v>
      </c>
      <c r="E46" s="104">
        <v>898</v>
      </c>
      <c r="F46" s="104">
        <v>854</v>
      </c>
      <c r="G46" s="104">
        <v>751</v>
      </c>
      <c r="H46" s="104">
        <v>343</v>
      </c>
      <c r="I46" s="104">
        <v>372</v>
      </c>
      <c r="J46" s="104">
        <v>303</v>
      </c>
      <c r="K46" s="104">
        <v>319</v>
      </c>
      <c r="L46" s="104">
        <v>317</v>
      </c>
      <c r="M46" s="103">
        <v>267</v>
      </c>
      <c r="N46" s="103">
        <v>266</v>
      </c>
      <c r="O46" s="103">
        <v>363</v>
      </c>
      <c r="P46" s="103">
        <v>269</v>
      </c>
      <c r="Q46" s="103">
        <v>244</v>
      </c>
      <c r="R46" s="103">
        <v>321</v>
      </c>
      <c r="S46" s="103">
        <v>289</v>
      </c>
      <c r="T46" s="103">
        <v>251</v>
      </c>
      <c r="U46" s="103">
        <v>279</v>
      </c>
      <c r="V46" s="103">
        <v>221</v>
      </c>
      <c r="W46" s="99">
        <v>80.23952095808383</v>
      </c>
      <c r="X46" s="99">
        <v>73.983739837398431</v>
      </c>
      <c r="Y46" s="99">
        <v>69.306930693069319</v>
      </c>
      <c r="Z46" s="99">
        <v>89.710610932475973</v>
      </c>
      <c r="AA46" s="99">
        <v>80.891719745223014</v>
      </c>
      <c r="AB46" s="99">
        <v>69.924812030075273</v>
      </c>
      <c r="AC46" s="99">
        <v>86.53846153846159</v>
      </c>
      <c r="AD46" s="99">
        <v>86.42659279778394</v>
      </c>
      <c r="AE46" s="99">
        <v>79.400749063670503</v>
      </c>
      <c r="AF46" s="99" t="s">
        <v>286</v>
      </c>
      <c r="AG46" s="99">
        <v>87.066246056782319</v>
      </c>
      <c r="AH46" s="99">
        <v>84.668989547038308</v>
      </c>
      <c r="AI46" s="99" t="s">
        <v>286</v>
      </c>
      <c r="AJ46" s="99">
        <v>88.489208633093469</v>
      </c>
      <c r="AK46" s="99">
        <v>82.191780821917817</v>
      </c>
      <c r="AL46" s="99">
        <v>21.661721068249268</v>
      </c>
      <c r="AM46" s="99">
        <v>19.137466307277627</v>
      </c>
      <c r="AN46" s="99">
        <v>32.013201320132019</v>
      </c>
      <c r="AO46" s="99">
        <v>15.605095541401271</v>
      </c>
      <c r="AP46" s="99">
        <v>29.20634920634923</v>
      </c>
      <c r="AQ46" s="99">
        <v>41.729323308270665</v>
      </c>
      <c r="AR46" s="99">
        <v>13.740458015267174</v>
      </c>
      <c r="AS46" s="99">
        <v>22.625698324022334</v>
      </c>
      <c r="AT46" s="99">
        <v>33.457249070631981</v>
      </c>
      <c r="AU46" s="99">
        <v>16.182572614107887</v>
      </c>
      <c r="AV46" s="99">
        <v>20.125786163522012</v>
      </c>
      <c r="AW46" s="99">
        <v>26.736111111111111</v>
      </c>
      <c r="AX46" s="102">
        <v>17.813765182186248</v>
      </c>
      <c r="AY46" s="102">
        <v>20.071684587813614</v>
      </c>
      <c r="AZ46" s="102">
        <v>28.959276018099548</v>
      </c>
      <c r="BA46" s="102" t="s">
        <v>286</v>
      </c>
      <c r="BB46" s="99" t="s">
        <v>286</v>
      </c>
      <c r="BC46" s="102" t="s">
        <v>286</v>
      </c>
      <c r="BD46" s="102" t="s">
        <v>286</v>
      </c>
      <c r="BE46" s="102" t="s">
        <v>286</v>
      </c>
      <c r="BF46" s="102" t="s">
        <v>286</v>
      </c>
      <c r="BG46" s="99" t="s">
        <v>286</v>
      </c>
      <c r="BH46" s="94" t="s">
        <v>286</v>
      </c>
      <c r="BI46" s="94" t="s">
        <v>286</v>
      </c>
      <c r="BJ46" s="94">
        <v>44.635193133047217</v>
      </c>
      <c r="BK46" s="94">
        <v>58.631921824104246</v>
      </c>
      <c r="BL46" s="99">
        <v>38.111888111888128</v>
      </c>
      <c r="BM46" s="94">
        <v>55.793991416308998</v>
      </c>
      <c r="BN46" s="93">
        <v>54.961832061068719</v>
      </c>
      <c r="BO46" s="93">
        <v>41.552511415525139</v>
      </c>
      <c r="BP46" s="93">
        <v>8.6687306501547958</v>
      </c>
      <c r="BQ46" s="99">
        <v>7.9889807162534474</v>
      </c>
      <c r="BR46" s="94">
        <v>52.013422818791952</v>
      </c>
      <c r="BS46" s="94">
        <v>5.6666666666666643</v>
      </c>
      <c r="BT46" s="94">
        <v>11.111111111111109</v>
      </c>
      <c r="BU46" s="99">
        <v>44.274809160305352</v>
      </c>
      <c r="BV46" s="94">
        <v>8.5271317829457338</v>
      </c>
      <c r="BW46" s="94">
        <v>7.5581395348837273</v>
      </c>
      <c r="BX46" s="94">
        <v>42.911877394636008</v>
      </c>
      <c r="BY46" s="99">
        <v>8.3333333333333339</v>
      </c>
      <c r="BZ46" s="94">
        <v>9.5081967213114762</v>
      </c>
      <c r="CA46" s="94">
        <v>50.175438596491254</v>
      </c>
      <c r="CB46" s="94">
        <v>3.7344398340248985</v>
      </c>
      <c r="CC46" s="99">
        <v>7.7220077220077243</v>
      </c>
      <c r="CD46" s="94">
        <v>36.915887850467293</v>
      </c>
      <c r="CE46" s="94">
        <v>14.411764705882359</v>
      </c>
      <c r="CF46" s="94">
        <v>23.369565217391308</v>
      </c>
      <c r="CG46" s="99">
        <v>20.198675496688743</v>
      </c>
      <c r="CH46" s="94">
        <v>18.471337579617831</v>
      </c>
      <c r="CI46" s="94">
        <v>26.602564102564109</v>
      </c>
      <c r="CJ46" s="94">
        <v>22.097378277153545</v>
      </c>
      <c r="CK46" s="94">
        <v>29.389312977099223</v>
      </c>
      <c r="CL46" s="94">
        <v>24.507042253521131</v>
      </c>
      <c r="CM46" s="94">
        <v>22.180451127819545</v>
      </c>
      <c r="CN46" s="94">
        <v>23.236514522821579</v>
      </c>
      <c r="CO46" s="94">
        <v>21.019108280254784</v>
      </c>
      <c r="CP46" s="99">
        <v>19.930069930069919</v>
      </c>
      <c r="CQ46" s="94">
        <v>30.041152263374482</v>
      </c>
      <c r="CR46" s="94">
        <v>26.591760299625477</v>
      </c>
      <c r="CS46" s="93">
        <v>28.44036697247709</v>
      </c>
      <c r="CT46" s="93">
        <v>12.202380952380949</v>
      </c>
      <c r="CU46" s="99">
        <v>6.8870523415977942</v>
      </c>
      <c r="CV46" s="94">
        <v>4.6666666666666679</v>
      </c>
      <c r="CW46" s="94">
        <v>14.838709677419359</v>
      </c>
      <c r="CX46" s="93">
        <v>10.61093247588424</v>
      </c>
      <c r="CY46" s="93">
        <v>4.1825095057034201</v>
      </c>
      <c r="CZ46" s="99">
        <v>13.740458015267178</v>
      </c>
      <c r="DA46" s="94">
        <v>10.057471264367813</v>
      </c>
      <c r="DB46" s="94">
        <v>6.0377358490566051</v>
      </c>
      <c r="DC46" s="93">
        <v>11.440677966101697</v>
      </c>
      <c r="DD46" s="93">
        <v>14.851485148514842</v>
      </c>
      <c r="DE46" s="99">
        <v>8.8028169014084572</v>
      </c>
      <c r="DF46" s="94">
        <v>14.344262295081986</v>
      </c>
      <c r="DG46" s="94">
        <v>11.406844106463879</v>
      </c>
      <c r="DH46" s="93">
        <v>9.6330275229357802</v>
      </c>
      <c r="DI46" s="93">
        <v>39.583333333333343</v>
      </c>
      <c r="DJ46" s="99">
        <v>45.405405405405389</v>
      </c>
      <c r="DK46" s="94">
        <v>36.212624584717624</v>
      </c>
      <c r="DL46" s="94">
        <v>35.806451612903231</v>
      </c>
      <c r="DM46" s="94">
        <v>42.903225806451594</v>
      </c>
      <c r="DN46" s="94">
        <v>38.202247191011232</v>
      </c>
      <c r="DO46" s="99">
        <v>44.69696969696971</v>
      </c>
      <c r="DP46" s="94">
        <v>45.272206303724936</v>
      </c>
      <c r="DQ46" s="94">
        <v>38.867924528301891</v>
      </c>
      <c r="DR46" s="94">
        <v>35.443037974683541</v>
      </c>
      <c r="DS46" s="94">
        <v>47.435897435897445</v>
      </c>
      <c r="DT46" s="99">
        <v>43.772241992882556</v>
      </c>
      <c r="DU46" s="101">
        <v>38.174273858921154</v>
      </c>
      <c r="DV46" s="101">
        <v>43.984962406015036</v>
      </c>
      <c r="DW46" s="93">
        <v>46.296296296296298</v>
      </c>
      <c r="DX46" s="101" t="s">
        <v>286</v>
      </c>
      <c r="DY46" s="99" t="s">
        <v>286</v>
      </c>
      <c r="DZ46" s="99" t="s">
        <v>286</v>
      </c>
      <c r="EA46" s="99" t="s">
        <v>286</v>
      </c>
      <c r="EB46" s="99" t="s">
        <v>286</v>
      </c>
      <c r="EC46" s="99" t="s">
        <v>286</v>
      </c>
      <c r="ED46" s="99" t="s">
        <v>286</v>
      </c>
      <c r="EE46" s="99" t="s">
        <v>286</v>
      </c>
      <c r="EF46" s="99" t="s">
        <v>286</v>
      </c>
      <c r="EG46" s="99">
        <v>6.1983471074380176</v>
      </c>
      <c r="EH46" s="99">
        <v>6.5830721003134789</v>
      </c>
      <c r="EI46" s="99">
        <v>3.4722222222222219</v>
      </c>
      <c r="EJ46" s="99">
        <v>7.346938775510206</v>
      </c>
      <c r="EK46" s="99">
        <v>3.5971223021582746</v>
      </c>
      <c r="EL46" s="94">
        <v>2.2624434389140284</v>
      </c>
      <c r="EM46" s="94">
        <v>58.103975535168196</v>
      </c>
      <c r="EN46" s="94">
        <v>33.152173913043484</v>
      </c>
      <c r="EO46" s="94">
        <v>50.495049504950508</v>
      </c>
      <c r="EP46" s="99">
        <v>60.983606557377058</v>
      </c>
      <c r="EQ46" s="94">
        <v>25.401929260450167</v>
      </c>
      <c r="ER46" s="94">
        <v>40.074906367041194</v>
      </c>
      <c r="ES46" s="94">
        <v>63.178294573643392</v>
      </c>
      <c r="ET46" s="94">
        <v>40.960451977401135</v>
      </c>
      <c r="EU46" s="99">
        <v>50.373134328358205</v>
      </c>
      <c r="EV46" s="94">
        <v>54.273504273504273</v>
      </c>
      <c r="EW46" s="94">
        <v>33.333333333333364</v>
      </c>
      <c r="EX46" s="94">
        <v>41.901408450704231</v>
      </c>
      <c r="EY46" s="94">
        <v>60.330578512396663</v>
      </c>
      <c r="EZ46" s="99">
        <v>41.911764705882327</v>
      </c>
      <c r="FA46" s="94">
        <v>44.907407407407391</v>
      </c>
      <c r="FB46" s="94">
        <v>76.737160120845971</v>
      </c>
      <c r="FC46" s="94">
        <v>64.594594594594611</v>
      </c>
      <c r="FD46" s="94">
        <v>71.854304635761608</v>
      </c>
      <c r="FE46" s="99">
        <v>84.565916398713782</v>
      </c>
      <c r="FF46" s="94">
        <v>59.354838709677445</v>
      </c>
      <c r="FG46" s="94">
        <v>68.16479400749067</v>
      </c>
      <c r="FH46" s="94">
        <v>86.590038314176255</v>
      </c>
      <c r="FI46" s="94">
        <v>71.988795518207354</v>
      </c>
      <c r="FJ46" s="99">
        <v>73.880597014925385</v>
      </c>
      <c r="FK46" s="94">
        <v>75.105485232067522</v>
      </c>
      <c r="FL46" s="94">
        <v>64.761904761904759</v>
      </c>
      <c r="FM46" s="94">
        <v>70.034843205574916</v>
      </c>
      <c r="FN46" s="94">
        <v>80.4081632653062</v>
      </c>
      <c r="FO46" s="99">
        <v>69.70802919708035</v>
      </c>
      <c r="FP46" s="94">
        <v>69.158878504672884</v>
      </c>
      <c r="FQ46" s="94">
        <v>92.89940828402365</v>
      </c>
      <c r="FR46" s="94">
        <v>96.486486486486399</v>
      </c>
      <c r="FS46" s="94">
        <v>99.339933993399356</v>
      </c>
      <c r="FT46" s="99">
        <v>91.693290734824288</v>
      </c>
      <c r="FU46" s="94">
        <v>88.85350318471346</v>
      </c>
      <c r="FV46" s="94">
        <v>92.883895131086106</v>
      </c>
      <c r="FW46" s="94">
        <v>91.320754716981099</v>
      </c>
      <c r="FX46" s="94">
        <v>93.871866295264667</v>
      </c>
      <c r="FY46" s="99">
        <v>98.134328358208933</v>
      </c>
      <c r="FZ46" s="94">
        <v>93.032786885245898</v>
      </c>
      <c r="GA46" s="94">
        <v>94.968553459119519</v>
      </c>
      <c r="GB46" s="94">
        <v>96.874999999999986</v>
      </c>
      <c r="GC46" s="94">
        <v>90.400000000000034</v>
      </c>
      <c r="GD46" s="99">
        <v>94.139194139194103</v>
      </c>
      <c r="GE46" s="94">
        <v>98.190045248868827</v>
      </c>
      <c r="GF46" s="94">
        <v>91.017964071856255</v>
      </c>
      <c r="GG46" s="94">
        <v>91.304347826086868</v>
      </c>
      <c r="GH46" s="94">
        <v>98.996655518394633</v>
      </c>
      <c r="GI46" s="99">
        <v>90.000000000000028</v>
      </c>
      <c r="GJ46" s="94">
        <v>79.487179487179489</v>
      </c>
      <c r="GK46" s="94">
        <v>89.887640449438166</v>
      </c>
      <c r="GL46" s="94">
        <v>93.939393939393909</v>
      </c>
      <c r="GM46" s="100">
        <v>91.620111731843608</v>
      </c>
      <c r="GN46" s="99">
        <v>92.452830188679272</v>
      </c>
      <c r="GO46" s="94">
        <v>91.769547325102877</v>
      </c>
      <c r="GP46" s="94">
        <v>92.767295597484207</v>
      </c>
      <c r="GQ46" s="94">
        <v>96.167247386759641</v>
      </c>
      <c r="GR46" s="94">
        <v>90.725806451612968</v>
      </c>
      <c r="GS46" s="99">
        <v>93.406593406593487</v>
      </c>
      <c r="GT46" s="94">
        <v>95.909090909090821</v>
      </c>
      <c r="GU46" s="94" t="s">
        <v>286</v>
      </c>
      <c r="GV46" s="94" t="s">
        <v>286</v>
      </c>
      <c r="GW46" s="94" t="s">
        <v>286</v>
      </c>
      <c r="GX46" s="99" t="s">
        <v>286</v>
      </c>
      <c r="GY46" s="99" t="s">
        <v>286</v>
      </c>
      <c r="GZ46" s="99" t="s">
        <v>286</v>
      </c>
      <c r="HA46" s="99" t="s">
        <v>286</v>
      </c>
      <c r="HB46" s="99" t="s">
        <v>286</v>
      </c>
      <c r="HC46" s="99" t="s">
        <v>286</v>
      </c>
      <c r="HD46" s="99">
        <v>90.756302521008465</v>
      </c>
      <c r="HE46" s="99">
        <v>95.819935691318335</v>
      </c>
      <c r="HF46" s="99">
        <v>98.586572438162534</v>
      </c>
      <c r="HG46" s="99">
        <v>90.909090909090978</v>
      </c>
      <c r="HH46" s="99">
        <v>95.220588235294116</v>
      </c>
      <c r="HI46" s="99">
        <v>98.18181818181823</v>
      </c>
      <c r="HJ46" s="99">
        <v>76.854599406528209</v>
      </c>
      <c r="HK46" s="99">
        <v>73.756906077348035</v>
      </c>
      <c r="HL46" s="94">
        <v>91.721854304635727</v>
      </c>
      <c r="HM46" s="94">
        <v>76.623376623376629</v>
      </c>
      <c r="HN46" s="94">
        <v>70.645161290322648</v>
      </c>
      <c r="HO46" s="94">
        <v>82.575757575757621</v>
      </c>
      <c r="HP46" s="99">
        <v>78.378378378378343</v>
      </c>
      <c r="HQ46" s="94">
        <v>82.535211267605689</v>
      </c>
      <c r="HR46" s="94">
        <v>83.458646616541344</v>
      </c>
      <c r="HS46" s="94">
        <v>76.890756302520998</v>
      </c>
      <c r="HT46" s="95">
        <v>87.381703470031468</v>
      </c>
      <c r="HU46" s="99">
        <v>91.637630662020968</v>
      </c>
      <c r="HV46" s="93">
        <v>79.42386831275725</v>
      </c>
      <c r="HW46" s="93">
        <v>86.080586080586016</v>
      </c>
      <c r="HX46" s="93">
        <v>93.577981651376149</v>
      </c>
      <c r="HY46" s="93">
        <v>6.1764705882352953</v>
      </c>
      <c r="HZ46" s="93">
        <v>4.5945945945945921</v>
      </c>
      <c r="IA46" s="93">
        <v>1.320132013201321</v>
      </c>
      <c r="IB46" s="93">
        <v>6.0509554140127397</v>
      </c>
      <c r="IC46" s="93">
        <v>10.22364217252397</v>
      </c>
      <c r="ID46" s="93">
        <v>11.985018726591763</v>
      </c>
      <c r="IE46" s="93">
        <v>3.8167938931297716</v>
      </c>
      <c r="IF46" s="93">
        <v>5.2777777777777741</v>
      </c>
      <c r="IG46" s="93">
        <v>2.9962546816479416</v>
      </c>
      <c r="IH46" s="93">
        <v>5.7377049180327857</v>
      </c>
      <c r="II46" s="93">
        <v>6.3291139240506329</v>
      </c>
      <c r="IJ46" s="93">
        <v>3.1250000000000004</v>
      </c>
      <c r="IK46" s="93">
        <v>9.2000000000000064</v>
      </c>
      <c r="IL46" s="93">
        <v>5.0909090909090899</v>
      </c>
      <c r="IM46" s="93">
        <v>3.1818181818181812</v>
      </c>
      <c r="IN46" s="93" t="str">
        <f t="shared" si="49"/>
        <v>--</v>
      </c>
      <c r="IO46" s="93" t="str">
        <f t="shared" si="49"/>
        <v>--</v>
      </c>
      <c r="IP46" s="93" t="str">
        <f t="shared" si="49"/>
        <v>--</v>
      </c>
      <c r="IQ46" s="93" t="str">
        <f t="shared" si="49"/>
        <v>--</v>
      </c>
      <c r="IR46" s="93" t="str">
        <f t="shared" si="49"/>
        <v>--</v>
      </c>
      <c r="IS46" s="93" t="str">
        <f t="shared" si="49"/>
        <v>--</v>
      </c>
      <c r="IT46" s="93" t="str">
        <f t="shared" si="49"/>
        <v>--</v>
      </c>
      <c r="IU46" s="93" t="str">
        <f t="shared" si="49"/>
        <v>--</v>
      </c>
      <c r="IV46" s="93" t="str">
        <f t="shared" si="49"/>
        <v>--</v>
      </c>
      <c r="IW46" s="241">
        <v>750</v>
      </c>
      <c r="IX46" s="242">
        <v>1095</v>
      </c>
      <c r="IY46" s="243">
        <v>163</v>
      </c>
      <c r="IZ46" s="243">
        <v>241</v>
      </c>
      <c r="JA46" s="243">
        <v>199</v>
      </c>
      <c r="JB46" s="243">
        <v>280</v>
      </c>
      <c r="JC46" s="243">
        <v>297</v>
      </c>
      <c r="JD46" s="243">
        <v>228</v>
      </c>
      <c r="JE46" s="243">
        <v>7.9754601226993902</v>
      </c>
      <c r="JF46" s="243">
        <v>10.373443983402501</v>
      </c>
      <c r="JG46" s="243">
        <v>6.0301507537688499</v>
      </c>
      <c r="JH46" s="243">
        <v>11.1111111111111</v>
      </c>
      <c r="JI46" s="243">
        <v>11.4478114478114</v>
      </c>
      <c r="JJ46" s="243">
        <v>12.831858407079601</v>
      </c>
      <c r="JK46" s="243">
        <v>8.5889570552147205</v>
      </c>
      <c r="JL46" s="243">
        <v>6.6390041493776</v>
      </c>
      <c r="JM46" s="243">
        <v>3.5175879396984899</v>
      </c>
      <c r="JN46" s="243">
        <v>7.5</v>
      </c>
      <c r="JO46" s="243">
        <v>5.7432432432432501</v>
      </c>
      <c r="JP46" s="243">
        <v>4.8458149779735704</v>
      </c>
      <c r="JQ46" s="243">
        <v>94.4444444444444</v>
      </c>
      <c r="JR46" s="243">
        <v>95.020746887966794</v>
      </c>
      <c r="JS46" s="243">
        <v>96.446700507614196</v>
      </c>
      <c r="JT46" s="243">
        <v>95.714285714285694</v>
      </c>
      <c r="JU46" s="243">
        <v>95.959595959595902</v>
      </c>
      <c r="JV46" s="243">
        <v>93.392070484581495</v>
      </c>
      <c r="JW46" s="243">
        <v>89.506172839506206</v>
      </c>
      <c r="JX46" s="243">
        <v>91.286307053941897</v>
      </c>
      <c r="JY46" s="243">
        <v>94.416243654822395</v>
      </c>
      <c r="JZ46" s="243">
        <v>91.428571428571502</v>
      </c>
      <c r="KA46" s="243">
        <v>89.527027027027003</v>
      </c>
      <c r="KB46" s="243">
        <v>88.105726872246606</v>
      </c>
      <c r="KC46" s="243">
        <v>94.4444444444444</v>
      </c>
      <c r="KD46" s="243">
        <v>92.946058091286304</v>
      </c>
      <c r="KE46" s="243">
        <v>96.954314720812107</v>
      </c>
      <c r="KF46" s="243">
        <v>96.428571428571402</v>
      </c>
      <c r="KG46" s="243">
        <v>99.324324324324294</v>
      </c>
      <c r="KH46" s="243">
        <v>97.356828193832598</v>
      </c>
      <c r="KI46" s="220">
        <v>147</v>
      </c>
      <c r="KJ46" s="220">
        <v>290</v>
      </c>
      <c r="KK46" s="99" t="str">
        <f t="shared" si="38"/>
        <v>--</v>
      </c>
      <c r="KL46" s="99" t="str">
        <f t="shared" si="38"/>
        <v>--</v>
      </c>
      <c r="KM46" s="220">
        <v>13.013698630137</v>
      </c>
      <c r="KN46" s="220">
        <v>12.413793103448301</v>
      </c>
      <c r="KO46" s="220">
        <v>90.909090909090907</v>
      </c>
      <c r="KP46" s="220">
        <v>95.667870036101107</v>
      </c>
      <c r="KQ46" s="220">
        <v>91.6666666666667</v>
      </c>
      <c r="KR46" s="220">
        <v>94.604316546762604</v>
      </c>
      <c r="KS46" s="220">
        <v>90.2777777777778</v>
      </c>
      <c r="KT46" s="220">
        <v>92.727272727272805</v>
      </c>
      <c r="KV46" s="379">
        <v>996</v>
      </c>
      <c r="KW46" s="380">
        <v>260</v>
      </c>
      <c r="KX46" s="381">
        <v>217</v>
      </c>
      <c r="KY46" s="381">
        <v>271</v>
      </c>
      <c r="KZ46" s="381">
        <v>248</v>
      </c>
      <c r="LA46" s="378" t="str">
        <f t="shared" si="2"/>
        <v>--</v>
      </c>
      <c r="LB46" s="381">
        <v>73.00613496932516</v>
      </c>
      <c r="LC46" s="381">
        <v>66.250000000000085</v>
      </c>
      <c r="LD46" s="381">
        <v>70.707070707070685</v>
      </c>
      <c r="LE46" s="378" t="str">
        <f t="shared" si="3"/>
        <v>--</v>
      </c>
      <c r="LF46" s="381">
        <v>57.039711191335741</v>
      </c>
      <c r="LG46" s="381">
        <v>66.554054054054035</v>
      </c>
      <c r="LH46" s="381">
        <v>67.982456140350877</v>
      </c>
      <c r="LI46" s="378" t="str">
        <f t="shared" si="4"/>
        <v>--</v>
      </c>
      <c r="LJ46" s="381">
        <v>59.534883720930232</v>
      </c>
      <c r="LK46" s="381">
        <v>65.799256505576253</v>
      </c>
      <c r="LL46" s="381">
        <v>64.516129032258121</v>
      </c>
      <c r="LM46" s="380">
        <v>78.873239436619727</v>
      </c>
      <c r="LN46" s="381">
        <v>70.807453416149059</v>
      </c>
      <c r="LO46" s="381">
        <v>73.443983402489621</v>
      </c>
      <c r="LP46" s="381">
        <v>72.448979591836732</v>
      </c>
      <c r="LQ46" s="381">
        <v>88.059701492537329</v>
      </c>
      <c r="LR46" s="381">
        <v>73.646209386281669</v>
      </c>
      <c r="LS46" s="381">
        <v>69.491525423728902</v>
      </c>
      <c r="LT46" s="381">
        <v>67.699115044247748</v>
      </c>
      <c r="LU46" s="381">
        <v>75.206611570247972</v>
      </c>
      <c r="LV46" s="381">
        <v>71.770334928229715</v>
      </c>
      <c r="LW46" s="381">
        <v>70.676691729323267</v>
      </c>
      <c r="LX46" s="381">
        <v>73.469387755102005</v>
      </c>
      <c r="LY46" s="380">
        <v>87.5</v>
      </c>
      <c r="LZ46" s="381">
        <v>64.81481481481481</v>
      </c>
      <c r="MA46" s="381">
        <v>85.062240663900397</v>
      </c>
      <c r="MB46" s="381">
        <v>85.279187817258901</v>
      </c>
      <c r="MC46" s="381">
        <v>90.287769784172681</v>
      </c>
      <c r="MD46" s="381">
        <v>77.060931899641545</v>
      </c>
      <c r="ME46" s="381">
        <v>76.430976430976429</v>
      </c>
      <c r="MF46" s="381">
        <v>73.777777777777771</v>
      </c>
      <c r="MG46" s="381">
        <v>85.19999999999996</v>
      </c>
      <c r="MH46" s="381">
        <v>76.886792452830178</v>
      </c>
      <c r="MI46" s="381">
        <v>83.146067415730371</v>
      </c>
      <c r="MJ46" s="381">
        <v>82.92682926829265</v>
      </c>
      <c r="MK46" s="380">
        <v>93.774319066147882</v>
      </c>
      <c r="ML46" s="381">
        <v>95.283018867924511</v>
      </c>
      <c r="MM46" s="381">
        <v>95.880149812734047</v>
      </c>
      <c r="MN46" s="381">
        <v>96.747967479674799</v>
      </c>
      <c r="MO46" s="380">
        <v>90.234375000000014</v>
      </c>
      <c r="MP46" s="381">
        <v>90.566037735849051</v>
      </c>
      <c r="MQ46" s="381">
        <v>93.656716417910474</v>
      </c>
      <c r="MR46" s="381">
        <v>91.83673469387756</v>
      </c>
      <c r="MS46" s="380">
        <v>92.549019607843164</v>
      </c>
      <c r="MT46" s="381">
        <v>95.734597156398081</v>
      </c>
      <c r="MU46" s="381">
        <v>97.378277153558088</v>
      </c>
      <c r="MV46" s="381">
        <v>96.747967479674813</v>
      </c>
      <c r="MW46" s="380">
        <v>95.804195804195828</v>
      </c>
      <c r="MX46" s="381">
        <v>96.913580246913597</v>
      </c>
      <c r="MY46" s="381">
        <v>96.265560165975131</v>
      </c>
      <c r="MZ46" s="381">
        <v>97.969543147208114</v>
      </c>
      <c r="NA46" s="381">
        <v>98.916967509025298</v>
      </c>
      <c r="NB46" s="381">
        <v>97.849462365591435</v>
      </c>
      <c r="NC46" s="381">
        <v>97.97297297297294</v>
      </c>
      <c r="ND46" s="381">
        <v>98.678414096916327</v>
      </c>
      <c r="NE46" s="381">
        <v>96.899224806201602</v>
      </c>
      <c r="NF46" s="381">
        <v>96.208530805687161</v>
      </c>
      <c r="NG46" s="381">
        <v>96.641791044776227</v>
      </c>
      <c r="NH46" s="381">
        <v>97.15447154471542</v>
      </c>
    </row>
    <row r="47" spans="1:372" x14ac:dyDescent="0.25">
      <c r="A47" s="93">
        <v>43</v>
      </c>
      <c r="B47" s="93" t="s">
        <v>43</v>
      </c>
      <c r="C47" s="104">
        <v>1239</v>
      </c>
      <c r="D47" s="104">
        <v>1019</v>
      </c>
      <c r="E47" s="104">
        <v>1100</v>
      </c>
      <c r="F47" s="104">
        <v>1056</v>
      </c>
      <c r="G47" s="104">
        <v>659</v>
      </c>
      <c r="H47" s="104">
        <v>466</v>
      </c>
      <c r="I47" s="104">
        <v>455</v>
      </c>
      <c r="J47" s="104">
        <v>318</v>
      </c>
      <c r="K47" s="104">
        <v>349</v>
      </c>
      <c r="L47" s="104">
        <v>407</v>
      </c>
      <c r="M47" s="103">
        <v>263</v>
      </c>
      <c r="N47" s="103">
        <v>355</v>
      </c>
      <c r="O47" s="103">
        <v>417</v>
      </c>
      <c r="P47" s="103">
        <v>328</v>
      </c>
      <c r="Q47" s="103">
        <v>336</v>
      </c>
      <c r="R47" s="103">
        <v>436</v>
      </c>
      <c r="S47" s="103">
        <v>284</v>
      </c>
      <c r="T47" s="103">
        <v>214</v>
      </c>
      <c r="U47" s="103">
        <v>242</v>
      </c>
      <c r="V47" s="103">
        <v>203</v>
      </c>
      <c r="W47" s="99">
        <v>83.700440528634331</v>
      </c>
      <c r="X47" s="99">
        <v>76.444444444444528</v>
      </c>
      <c r="Y47" s="99">
        <v>63.091482649842241</v>
      </c>
      <c r="Z47" s="99">
        <v>86.627906976744242</v>
      </c>
      <c r="AA47" s="99">
        <v>81.188118811881196</v>
      </c>
      <c r="AB47" s="99">
        <v>81.249999999999972</v>
      </c>
      <c r="AC47" s="99">
        <v>90.257879656160469</v>
      </c>
      <c r="AD47" s="99">
        <v>82.211538461538439</v>
      </c>
      <c r="AE47" s="99">
        <v>77.675840978593357</v>
      </c>
      <c r="AF47" s="99" t="s">
        <v>286</v>
      </c>
      <c r="AG47" s="99">
        <v>87.962962962963005</v>
      </c>
      <c r="AH47" s="99">
        <v>85.663082437276017</v>
      </c>
      <c r="AI47" s="99" t="s">
        <v>286</v>
      </c>
      <c r="AJ47" s="99">
        <v>91.735537190082624</v>
      </c>
      <c r="AK47" s="99">
        <v>90.640394088669922</v>
      </c>
      <c r="AL47" s="99">
        <v>13.071895424836601</v>
      </c>
      <c r="AM47" s="99">
        <v>22.68722466960353</v>
      </c>
      <c r="AN47" s="99">
        <v>37.106918238993728</v>
      </c>
      <c r="AO47" s="99">
        <v>13.043478260869559</v>
      </c>
      <c r="AP47" s="99">
        <v>21.890547263681601</v>
      </c>
      <c r="AQ47" s="99">
        <v>43.076923076923045</v>
      </c>
      <c r="AR47" s="99">
        <v>10.795454545454547</v>
      </c>
      <c r="AS47" s="99">
        <v>18.554216867469883</v>
      </c>
      <c r="AT47" s="99">
        <v>33.944954128440351</v>
      </c>
      <c r="AU47" s="99">
        <v>20.30303030303029</v>
      </c>
      <c r="AV47" s="99">
        <v>19.124423963133633</v>
      </c>
      <c r="AW47" s="99">
        <v>34.042553191489354</v>
      </c>
      <c r="AX47" s="102">
        <v>20.772946859903399</v>
      </c>
      <c r="AY47" s="102">
        <v>18.672199170124497</v>
      </c>
      <c r="AZ47" s="102">
        <v>29.556650246305438</v>
      </c>
      <c r="BA47" s="102" t="s">
        <v>286</v>
      </c>
      <c r="BB47" s="99" t="s">
        <v>286</v>
      </c>
      <c r="BC47" s="102" t="s">
        <v>286</v>
      </c>
      <c r="BD47" s="102" t="s">
        <v>286</v>
      </c>
      <c r="BE47" s="102" t="s">
        <v>286</v>
      </c>
      <c r="BF47" s="102" t="s">
        <v>286</v>
      </c>
      <c r="BG47" s="99" t="s">
        <v>286</v>
      </c>
      <c r="BH47" s="94" t="s">
        <v>286</v>
      </c>
      <c r="BI47" s="94" t="s">
        <v>286</v>
      </c>
      <c r="BJ47" s="94">
        <v>48.231511254019317</v>
      </c>
      <c r="BK47" s="94">
        <v>51.627906976744185</v>
      </c>
      <c r="BL47" s="99">
        <v>29.151291512915151</v>
      </c>
      <c r="BM47" s="94">
        <v>50.000000000000007</v>
      </c>
      <c r="BN47" s="93">
        <v>52.521008403361357</v>
      </c>
      <c r="BO47" s="93">
        <v>33.004926108374384</v>
      </c>
      <c r="BP47" s="93">
        <v>8.31460674157303</v>
      </c>
      <c r="BQ47" s="99">
        <v>10.986547085201796</v>
      </c>
      <c r="BR47" s="94">
        <v>55.80645161290321</v>
      </c>
      <c r="BS47" s="94">
        <v>6.9908814589665651</v>
      </c>
      <c r="BT47" s="94">
        <v>10.3448275862069</v>
      </c>
      <c r="BU47" s="99">
        <v>52.569169960474319</v>
      </c>
      <c r="BV47" s="94">
        <v>5.0898203592814371</v>
      </c>
      <c r="BW47" s="94">
        <v>6.1576354679802954</v>
      </c>
      <c r="BX47" s="94">
        <v>48.813559322033903</v>
      </c>
      <c r="BY47" s="99">
        <v>5.9936908517350194</v>
      </c>
      <c r="BZ47" s="94">
        <v>9.8086124401913786</v>
      </c>
      <c r="CA47" s="94">
        <v>38.345864661654133</v>
      </c>
      <c r="CB47" s="94">
        <v>7.0351758793969887</v>
      </c>
      <c r="CC47" s="99">
        <v>9.0128755364806885</v>
      </c>
      <c r="CD47" s="94">
        <v>39.690721649484551</v>
      </c>
      <c r="CE47" s="94">
        <v>21.2581344902386</v>
      </c>
      <c r="CF47" s="94">
        <v>20.439560439560434</v>
      </c>
      <c r="CG47" s="99">
        <v>19.936708860759477</v>
      </c>
      <c r="CH47" s="94">
        <v>21.220930232558125</v>
      </c>
      <c r="CI47" s="94">
        <v>28.391959798994996</v>
      </c>
      <c r="CJ47" s="94">
        <v>20.769230769230763</v>
      </c>
      <c r="CK47" s="94">
        <v>18.857142857142858</v>
      </c>
      <c r="CL47" s="94">
        <v>29.297820823244518</v>
      </c>
      <c r="CM47" s="94">
        <v>20.655737704918035</v>
      </c>
      <c r="CN47" s="94">
        <v>20.245398773006141</v>
      </c>
      <c r="CO47" s="94">
        <v>30.373831775700939</v>
      </c>
      <c r="CP47" s="99">
        <v>21.402214022140203</v>
      </c>
      <c r="CQ47" s="94">
        <v>20.772946859903371</v>
      </c>
      <c r="CR47" s="94">
        <v>38.075313807531366</v>
      </c>
      <c r="CS47" s="93">
        <v>33.990147783251253</v>
      </c>
      <c r="CT47" s="93">
        <v>13.777777777777775</v>
      </c>
      <c r="CU47" s="99">
        <v>6.711409395973158</v>
      </c>
      <c r="CV47" s="94">
        <v>5.7507987220447268</v>
      </c>
      <c r="CW47" s="94">
        <v>12.979351032448374</v>
      </c>
      <c r="CX47" s="93">
        <v>5.3984575835475574</v>
      </c>
      <c r="CY47" s="93">
        <v>3.8610038610038639</v>
      </c>
      <c r="CZ47" s="99">
        <v>13.505747126436782</v>
      </c>
      <c r="DA47" s="94">
        <v>7.6167076167076218</v>
      </c>
      <c r="DB47" s="94">
        <v>3.6912751677852342</v>
      </c>
      <c r="DC47" s="93">
        <v>12.420382165605098</v>
      </c>
      <c r="DD47" s="93">
        <v>8.3135391923990571</v>
      </c>
      <c r="DE47" s="99">
        <v>7.9245283018867951</v>
      </c>
      <c r="DF47" s="94">
        <v>14.77832512315271</v>
      </c>
      <c r="DG47" s="94">
        <v>7.7253218884120205</v>
      </c>
      <c r="DH47" s="93">
        <v>12.935323383084581</v>
      </c>
      <c r="DI47" s="93">
        <v>41.906873614190644</v>
      </c>
      <c r="DJ47" s="99">
        <v>40.311804008908737</v>
      </c>
      <c r="DK47" s="94">
        <v>37.06070287539935</v>
      </c>
      <c r="DL47" s="94">
        <v>53.01204819277109</v>
      </c>
      <c r="DM47" s="94">
        <v>46.71717171717173</v>
      </c>
      <c r="DN47" s="94">
        <v>35.521235521235489</v>
      </c>
      <c r="DO47" s="99">
        <v>35.057471264367813</v>
      </c>
      <c r="DP47" s="94">
        <v>44.927536231884091</v>
      </c>
      <c r="DQ47" s="94">
        <v>38</v>
      </c>
      <c r="DR47" s="94">
        <v>44.687500000000028</v>
      </c>
      <c r="DS47" s="94">
        <v>50.354609929078038</v>
      </c>
      <c r="DT47" s="99">
        <v>35.315985130111514</v>
      </c>
      <c r="DU47" s="101">
        <v>40.29850746268658</v>
      </c>
      <c r="DV47" s="101">
        <v>48.29059829059829</v>
      </c>
      <c r="DW47" s="93">
        <v>47.263681592039809</v>
      </c>
      <c r="DX47" s="101" t="s">
        <v>286</v>
      </c>
      <c r="DY47" s="99" t="s">
        <v>286</v>
      </c>
      <c r="DZ47" s="99" t="s">
        <v>286</v>
      </c>
      <c r="EA47" s="99" t="s">
        <v>286</v>
      </c>
      <c r="EB47" s="99" t="s">
        <v>286</v>
      </c>
      <c r="EC47" s="99" t="s">
        <v>286</v>
      </c>
      <c r="ED47" s="99" t="s">
        <v>286</v>
      </c>
      <c r="EE47" s="99" t="s">
        <v>286</v>
      </c>
      <c r="EF47" s="99" t="s">
        <v>286</v>
      </c>
      <c r="EG47" s="99">
        <v>7.5075075075075119</v>
      </c>
      <c r="EH47" s="99">
        <v>5.3117782909930762</v>
      </c>
      <c r="EI47" s="99">
        <v>4.2553191489361692</v>
      </c>
      <c r="EJ47" s="99">
        <v>5.7416267942583747</v>
      </c>
      <c r="EK47" s="99">
        <v>2.8925619834710758</v>
      </c>
      <c r="EL47" s="94">
        <v>2.4630541871921192</v>
      </c>
      <c r="EM47" s="94">
        <v>59.242761692650348</v>
      </c>
      <c r="EN47" s="94">
        <v>32.37250554323726</v>
      </c>
      <c r="EO47" s="94">
        <v>38.05031446540881</v>
      </c>
      <c r="EP47" s="99">
        <v>58.682634730538936</v>
      </c>
      <c r="EQ47" s="94">
        <v>31.761786600496265</v>
      </c>
      <c r="ER47" s="94">
        <v>30.534351145038162</v>
      </c>
      <c r="ES47" s="94">
        <v>67.146974063400521</v>
      </c>
      <c r="ET47" s="94">
        <v>33.17191283292977</v>
      </c>
      <c r="EU47" s="99">
        <v>39.009287925696611</v>
      </c>
      <c r="EV47" s="94">
        <v>54.983922829581957</v>
      </c>
      <c r="EW47" s="94">
        <v>39.712918660287087</v>
      </c>
      <c r="EX47" s="94">
        <v>44.802867383512563</v>
      </c>
      <c r="EY47" s="94">
        <v>57.142857142857125</v>
      </c>
      <c r="EZ47" s="99">
        <v>44.491525423728817</v>
      </c>
      <c r="FA47" s="94">
        <v>53.960396039603935</v>
      </c>
      <c r="FB47" s="94">
        <v>85.745614035087755</v>
      </c>
      <c r="FC47" s="94">
        <v>61.7777777777778</v>
      </c>
      <c r="FD47" s="94">
        <v>62.578616352201252</v>
      </c>
      <c r="FE47" s="99">
        <v>85.545722713864308</v>
      </c>
      <c r="FF47" s="94">
        <v>59.259259259259274</v>
      </c>
      <c r="FG47" s="94">
        <v>52.692307692307693</v>
      </c>
      <c r="FH47" s="94">
        <v>90.285714285714292</v>
      </c>
      <c r="FI47" s="94">
        <v>69.806763285024203</v>
      </c>
      <c r="FJ47" s="99">
        <v>69.375000000000043</v>
      </c>
      <c r="FK47" s="94">
        <v>83.750000000000028</v>
      </c>
      <c r="FL47" s="94">
        <v>71.933962264150964</v>
      </c>
      <c r="FM47" s="94">
        <v>70.143884892086348</v>
      </c>
      <c r="FN47" s="94">
        <v>88.780487804878049</v>
      </c>
      <c r="FO47" s="99">
        <v>81.932773109243698</v>
      </c>
      <c r="FP47" s="94">
        <v>83.663366336633672</v>
      </c>
      <c r="FQ47" s="94">
        <v>93.695652173913061</v>
      </c>
      <c r="FR47" s="94">
        <v>97.14285714285711</v>
      </c>
      <c r="FS47" s="94">
        <v>96.529968454258579</v>
      </c>
      <c r="FT47" s="99">
        <v>89.884393063583872</v>
      </c>
      <c r="FU47" s="94">
        <v>94.029850746268622</v>
      </c>
      <c r="FV47" s="94">
        <v>96.153846153846246</v>
      </c>
      <c r="FW47" s="94">
        <v>94.617563739376877</v>
      </c>
      <c r="FX47" s="94">
        <v>96.618357487922751</v>
      </c>
      <c r="FY47" s="99">
        <v>95.886075949366969</v>
      </c>
      <c r="FZ47" s="94">
        <v>93.655589123867145</v>
      </c>
      <c r="GA47" s="94">
        <v>95.833333333333314</v>
      </c>
      <c r="GB47" s="94">
        <v>94.623655913978524</v>
      </c>
      <c r="GC47" s="94">
        <v>93.838862559241747</v>
      </c>
      <c r="GD47" s="99">
        <v>96.680497925311201</v>
      </c>
      <c r="GE47" s="94">
        <v>98.514851485148554</v>
      </c>
      <c r="GF47" s="94">
        <v>88.248337028824892</v>
      </c>
      <c r="GG47" s="94">
        <v>92.477876106194742</v>
      </c>
      <c r="GH47" s="94">
        <v>93.610223642172443</v>
      </c>
      <c r="GI47" s="99">
        <v>89.7959183673469</v>
      </c>
      <c r="GJ47" s="94">
        <v>86.111111111111171</v>
      </c>
      <c r="GK47" s="94">
        <v>94.208494208494244</v>
      </c>
      <c r="GL47" s="94">
        <v>95.086705202312146</v>
      </c>
      <c r="GM47" s="100">
        <v>93.917274939172785</v>
      </c>
      <c r="GN47" s="99">
        <v>92.405063291139271</v>
      </c>
      <c r="GO47" s="94">
        <v>91.212121212121218</v>
      </c>
      <c r="GP47" s="94">
        <v>91.860465116279073</v>
      </c>
      <c r="GQ47" s="94">
        <v>93.906810035842341</v>
      </c>
      <c r="GR47" s="94">
        <v>93.236714975845445</v>
      </c>
      <c r="GS47" s="99">
        <v>91.286307053942025</v>
      </c>
      <c r="GT47" s="94">
        <v>98.029556650246292</v>
      </c>
      <c r="GU47" s="94" t="s">
        <v>286</v>
      </c>
      <c r="GV47" s="94" t="s">
        <v>286</v>
      </c>
      <c r="GW47" s="94" t="s">
        <v>286</v>
      </c>
      <c r="GX47" s="99" t="s">
        <v>286</v>
      </c>
      <c r="GY47" s="99" t="s">
        <v>286</v>
      </c>
      <c r="GZ47" s="99" t="s">
        <v>286</v>
      </c>
      <c r="HA47" s="99" t="s">
        <v>286</v>
      </c>
      <c r="HB47" s="99" t="s">
        <v>286</v>
      </c>
      <c r="HC47" s="99" t="s">
        <v>286</v>
      </c>
      <c r="HD47" s="99">
        <v>89.296636085626986</v>
      </c>
      <c r="HE47" s="99">
        <v>94.326241134751768</v>
      </c>
      <c r="HF47" s="99">
        <v>94.964028776978466</v>
      </c>
      <c r="HG47" s="99">
        <v>91.707317073170771</v>
      </c>
      <c r="HH47" s="99">
        <v>94.979079497907946</v>
      </c>
      <c r="HI47" s="99">
        <v>97.029702970296995</v>
      </c>
      <c r="HJ47" s="99">
        <v>73.230088495575274</v>
      </c>
      <c r="HK47" s="99">
        <v>84.787472035794281</v>
      </c>
      <c r="HL47" s="94">
        <v>88.888888888888886</v>
      </c>
      <c r="HM47" s="94">
        <v>70.206489675516195</v>
      </c>
      <c r="HN47" s="94">
        <v>79.800498753117182</v>
      </c>
      <c r="HO47" s="94">
        <v>81.153846153846132</v>
      </c>
      <c r="HP47" s="99">
        <v>78.717201166180786</v>
      </c>
      <c r="HQ47" s="94">
        <v>86.97788697788701</v>
      </c>
      <c r="HR47" s="94">
        <v>83.974358974359077</v>
      </c>
      <c r="HS47" s="94">
        <v>79.503105590062148</v>
      </c>
      <c r="HT47" s="95">
        <v>80.705882352941202</v>
      </c>
      <c r="HU47" s="99">
        <v>87.500000000000071</v>
      </c>
      <c r="HV47" s="93">
        <v>85.221674876847345</v>
      </c>
      <c r="HW47" s="93">
        <v>86.249999999999986</v>
      </c>
      <c r="HX47" s="93">
        <v>95.049504950495006</v>
      </c>
      <c r="HY47" s="93">
        <v>5.8441558441558437</v>
      </c>
      <c r="HZ47" s="93">
        <v>3.5242290748898673</v>
      </c>
      <c r="IA47" s="93">
        <v>3.7735849056603761</v>
      </c>
      <c r="IB47" s="93">
        <v>5.1724137931034448</v>
      </c>
      <c r="IC47" s="93">
        <v>5.2109181141439196</v>
      </c>
      <c r="ID47" s="93">
        <v>5.3435114503816799</v>
      </c>
      <c r="IE47" s="93">
        <v>4.2372881355932188</v>
      </c>
      <c r="IF47" s="93">
        <v>3.1249999999999991</v>
      </c>
      <c r="IG47" s="93">
        <v>3.8834951456310698</v>
      </c>
      <c r="IH47" s="93">
        <v>7.4850299401197615</v>
      </c>
      <c r="II47" s="93">
        <v>4.8611111111111152</v>
      </c>
      <c r="IJ47" s="93">
        <v>6.8345323741007187</v>
      </c>
      <c r="IK47" s="93">
        <v>5.2380952380952381</v>
      </c>
      <c r="IL47" s="93">
        <v>5.3719008264462866</v>
      </c>
      <c r="IM47" s="93">
        <v>3.9408866995073901</v>
      </c>
      <c r="IN47" s="93" t="str">
        <f t="shared" si="49"/>
        <v>--</v>
      </c>
      <c r="IO47" s="93" t="str">
        <f t="shared" si="49"/>
        <v>--</v>
      </c>
      <c r="IP47" s="93" t="str">
        <f t="shared" si="49"/>
        <v>--</v>
      </c>
      <c r="IQ47" s="93" t="str">
        <f t="shared" si="49"/>
        <v>--</v>
      </c>
      <c r="IR47" s="93" t="str">
        <f t="shared" si="49"/>
        <v>--</v>
      </c>
      <c r="IS47" s="93" t="str">
        <f t="shared" si="49"/>
        <v>--</v>
      </c>
      <c r="IT47" s="93" t="str">
        <f t="shared" si="49"/>
        <v>--</v>
      </c>
      <c r="IU47" s="93" t="str">
        <f t="shared" si="49"/>
        <v>--</v>
      </c>
      <c r="IV47" s="93" t="str">
        <f t="shared" si="49"/>
        <v>--</v>
      </c>
      <c r="IW47" s="241">
        <v>103</v>
      </c>
      <c r="IX47" s="242">
        <v>101</v>
      </c>
      <c r="IY47" s="243">
        <v>30</v>
      </c>
      <c r="IZ47" s="243">
        <v>26</v>
      </c>
      <c r="JA47" s="243">
        <v>26</v>
      </c>
      <c r="JB47" s="243">
        <v>22</v>
      </c>
      <c r="JC47" s="243">
        <v>25</v>
      </c>
      <c r="JD47" s="243">
        <v>29</v>
      </c>
      <c r="JE47" s="243">
        <v>13.3333333333333</v>
      </c>
      <c r="JF47" s="243">
        <v>15.384615384615399</v>
      </c>
      <c r="JG47" s="243">
        <v>7.6923076923076898</v>
      </c>
      <c r="JH47" s="243">
        <v>0</v>
      </c>
      <c r="JI47" s="243">
        <v>4</v>
      </c>
      <c r="JJ47" s="243">
        <v>13.7931034482759</v>
      </c>
      <c r="JK47" s="243">
        <v>13.3333333333333</v>
      </c>
      <c r="JL47" s="243">
        <v>0</v>
      </c>
      <c r="JM47" s="243">
        <v>0</v>
      </c>
      <c r="JN47" s="243">
        <v>4.5454545454545396</v>
      </c>
      <c r="JO47" s="243">
        <v>0</v>
      </c>
      <c r="JP47" s="243">
        <v>3.4482758620689702</v>
      </c>
      <c r="JQ47" s="243">
        <v>96.6666666666667</v>
      </c>
      <c r="JR47" s="243">
        <v>88.461538461538495</v>
      </c>
      <c r="JS47" s="243">
        <v>84.615384615384599</v>
      </c>
      <c r="JT47" s="243">
        <v>95.454545454545496</v>
      </c>
      <c r="JU47" s="243">
        <v>91.6666666666667</v>
      </c>
      <c r="JV47" s="243">
        <v>93.103448275862107</v>
      </c>
      <c r="JW47" s="243">
        <v>96.6666666666667</v>
      </c>
      <c r="JX47" s="243">
        <v>76.923076923076906</v>
      </c>
      <c r="JY47" s="243">
        <v>76.923076923076906</v>
      </c>
      <c r="JZ47" s="243">
        <v>90.909090909090907</v>
      </c>
      <c r="KA47" s="243">
        <v>91.6666666666667</v>
      </c>
      <c r="KB47" s="243">
        <v>89.655172413793096</v>
      </c>
      <c r="KC47" s="243">
        <v>100</v>
      </c>
      <c r="KD47" s="243">
        <v>100</v>
      </c>
      <c r="KE47" s="243">
        <v>92.307692307692307</v>
      </c>
      <c r="KF47" s="243">
        <v>95.454545454545496</v>
      </c>
      <c r="KG47" s="243">
        <v>100</v>
      </c>
      <c r="KH47" s="243">
        <v>96.551724137931004</v>
      </c>
      <c r="KI47" s="220">
        <v>21</v>
      </c>
      <c r="KJ47" s="220">
        <v>25</v>
      </c>
      <c r="KK47" s="99" t="str">
        <f t="shared" si="38"/>
        <v>--</v>
      </c>
      <c r="KL47" s="99" t="str">
        <f t="shared" si="38"/>
        <v>--</v>
      </c>
      <c r="KM47" s="220">
        <v>10</v>
      </c>
      <c r="KN47" s="220">
        <v>16</v>
      </c>
      <c r="KO47" s="220">
        <v>95.238095238095198</v>
      </c>
      <c r="KP47" s="220">
        <v>87.5</v>
      </c>
      <c r="KQ47" s="220">
        <v>95.238095238095198</v>
      </c>
      <c r="KR47" s="220">
        <v>95.8333333333333</v>
      </c>
      <c r="KS47" s="220">
        <v>95.238095238095198</v>
      </c>
      <c r="KT47" s="220">
        <v>95.8333333333333</v>
      </c>
      <c r="KV47" s="379">
        <v>112</v>
      </c>
      <c r="KW47" s="380">
        <v>35</v>
      </c>
      <c r="KX47" s="381">
        <v>33</v>
      </c>
      <c r="KY47" s="381">
        <v>19</v>
      </c>
      <c r="KZ47" s="381">
        <v>25</v>
      </c>
      <c r="LA47" s="378" t="str">
        <f t="shared" si="2"/>
        <v>--</v>
      </c>
      <c r="LB47" s="381">
        <v>58.620689655172413</v>
      </c>
      <c r="LC47" s="381">
        <v>52</v>
      </c>
      <c r="LD47" s="381">
        <v>53.846153846153847</v>
      </c>
      <c r="LE47" s="378" t="str">
        <f t="shared" si="3"/>
        <v>--</v>
      </c>
      <c r="LF47" s="381">
        <v>68.181818181818215</v>
      </c>
      <c r="LG47" s="381">
        <v>58.333333333333343</v>
      </c>
      <c r="LH47" s="381">
        <v>44.827586206896555</v>
      </c>
      <c r="LI47" s="378" t="str">
        <f t="shared" si="4"/>
        <v>--</v>
      </c>
      <c r="LJ47" s="381">
        <v>63.636363636363633</v>
      </c>
      <c r="LK47" s="381">
        <v>63.157894736842103</v>
      </c>
      <c r="LL47" s="381">
        <v>56</v>
      </c>
      <c r="LM47" s="380">
        <v>95</v>
      </c>
      <c r="LN47" s="381">
        <v>68.965517241379303</v>
      </c>
      <c r="LO47" s="381">
        <v>88.461538461538453</v>
      </c>
      <c r="LP47" s="381">
        <v>50.000000000000007</v>
      </c>
      <c r="LQ47" s="381">
        <v>84</v>
      </c>
      <c r="LR47" s="381">
        <v>81.818181818181785</v>
      </c>
      <c r="LS47" s="381">
        <v>66.666666666666686</v>
      </c>
      <c r="LT47" s="381">
        <v>79.310344827586206</v>
      </c>
      <c r="LU47" s="381">
        <v>71.428571428571445</v>
      </c>
      <c r="LV47" s="381">
        <v>66.666666666666671</v>
      </c>
      <c r="LW47" s="381">
        <v>73.68421052631578</v>
      </c>
      <c r="LX47" s="381">
        <v>83.333333333333343</v>
      </c>
      <c r="LY47" s="380">
        <v>85.714285714285708</v>
      </c>
      <c r="LZ47" s="381">
        <v>66.666666666666671</v>
      </c>
      <c r="MA47" s="381">
        <v>83.999999999999986</v>
      </c>
      <c r="MB47" s="381">
        <v>69.230769230769226</v>
      </c>
      <c r="MC47" s="381">
        <v>79.999999999999986</v>
      </c>
      <c r="MD47" s="381">
        <v>90.909090909090935</v>
      </c>
      <c r="ME47" s="381">
        <v>83.333333333333329</v>
      </c>
      <c r="MF47" s="381">
        <v>89.655172413793096</v>
      </c>
      <c r="MG47" s="381">
        <v>88.235294117647058</v>
      </c>
      <c r="MH47" s="381">
        <v>78.787878787878768</v>
      </c>
      <c r="MI47" s="381">
        <v>77.777777777777771</v>
      </c>
      <c r="MJ47" s="381">
        <v>70.833333333333343</v>
      </c>
      <c r="MK47" s="380">
        <v>91.428571428571416</v>
      </c>
      <c r="ML47" s="381">
        <v>100</v>
      </c>
      <c r="MM47" s="381">
        <v>94.736842105263165</v>
      </c>
      <c r="MN47" s="381">
        <v>95.833333333333343</v>
      </c>
      <c r="MO47" s="380">
        <v>94.285714285714278</v>
      </c>
      <c r="MP47" s="381">
        <v>93.939393939393923</v>
      </c>
      <c r="MQ47" s="381">
        <v>94.736842105263165</v>
      </c>
      <c r="MR47" s="381">
        <v>87.499999999999986</v>
      </c>
      <c r="MS47" s="380">
        <v>88.571428571428584</v>
      </c>
      <c r="MT47" s="381">
        <v>100</v>
      </c>
      <c r="MU47" s="381">
        <v>94.736842105263165</v>
      </c>
      <c r="MV47" s="381">
        <v>87.5</v>
      </c>
      <c r="MW47" s="380">
        <v>100</v>
      </c>
      <c r="MX47" s="381">
        <v>100</v>
      </c>
      <c r="MY47" s="381">
        <v>100</v>
      </c>
      <c r="MZ47" s="381">
        <v>92.307692307692321</v>
      </c>
      <c r="NA47" s="381">
        <v>100</v>
      </c>
      <c r="NB47" s="381">
        <v>90.909090909090892</v>
      </c>
      <c r="NC47" s="381">
        <v>95.833333333333343</v>
      </c>
      <c r="ND47" s="381">
        <v>96.551724137931018</v>
      </c>
      <c r="NE47" s="381">
        <v>97.058823529411754</v>
      </c>
      <c r="NF47" s="381">
        <v>100</v>
      </c>
      <c r="NG47" s="381">
        <v>89.473684210526315</v>
      </c>
      <c r="NH47" s="381">
        <v>95.833333333333343</v>
      </c>
    </row>
    <row r="48" spans="1:372" x14ac:dyDescent="0.25">
      <c r="A48" s="93">
        <v>44</v>
      </c>
      <c r="B48" s="93" t="s">
        <v>44</v>
      </c>
      <c r="C48" s="104">
        <v>0</v>
      </c>
      <c r="D48" s="104">
        <v>201</v>
      </c>
      <c r="E48" s="104">
        <v>130</v>
      </c>
      <c r="F48" s="104">
        <v>205</v>
      </c>
      <c r="G48" s="104">
        <v>177</v>
      </c>
      <c r="H48" s="104">
        <v>0</v>
      </c>
      <c r="I48" s="104">
        <v>0</v>
      </c>
      <c r="J48" s="104">
        <v>0</v>
      </c>
      <c r="K48" s="104">
        <v>79</v>
      </c>
      <c r="L48" s="104">
        <v>69</v>
      </c>
      <c r="M48" s="103">
        <v>53</v>
      </c>
      <c r="N48" s="103">
        <v>76</v>
      </c>
      <c r="O48" s="103">
        <v>32</v>
      </c>
      <c r="P48" s="103">
        <v>22</v>
      </c>
      <c r="Q48" s="103">
        <v>82</v>
      </c>
      <c r="R48" s="103">
        <v>74</v>
      </c>
      <c r="S48" s="103">
        <v>49</v>
      </c>
      <c r="T48" s="103">
        <v>81</v>
      </c>
      <c r="U48" s="103">
        <v>54</v>
      </c>
      <c r="V48" s="103">
        <v>42</v>
      </c>
      <c r="W48" s="99" t="s">
        <v>286</v>
      </c>
      <c r="X48" s="99" t="s">
        <v>286</v>
      </c>
      <c r="Y48" s="99" t="s">
        <v>286</v>
      </c>
      <c r="Z48" s="99">
        <v>70.886075949367068</v>
      </c>
      <c r="AA48" s="99">
        <v>71.014492753623188</v>
      </c>
      <c r="AB48" s="99">
        <v>71.698113207547152</v>
      </c>
      <c r="AC48" s="99">
        <v>79.72972972972974</v>
      </c>
      <c r="AD48" s="99">
        <v>68.749999999999986</v>
      </c>
      <c r="AE48" s="99">
        <v>54.545454545454547</v>
      </c>
      <c r="AF48" s="99" t="s">
        <v>286</v>
      </c>
      <c r="AG48" s="99">
        <v>77</v>
      </c>
      <c r="AH48" s="99">
        <v>76.000000000000028</v>
      </c>
      <c r="AI48" s="99" t="s">
        <v>286</v>
      </c>
      <c r="AJ48" s="99">
        <v>82.692307692307693</v>
      </c>
      <c r="AK48" s="99">
        <v>80.952380952380935</v>
      </c>
      <c r="AL48" s="99" t="s">
        <v>286</v>
      </c>
      <c r="AM48" s="99" t="s">
        <v>286</v>
      </c>
      <c r="AN48" s="99" t="s">
        <v>286</v>
      </c>
      <c r="AO48" s="99">
        <v>44.15584415584415</v>
      </c>
      <c r="AP48" s="99">
        <v>34.782608695652172</v>
      </c>
      <c r="AQ48" s="99">
        <v>66.037735849056617</v>
      </c>
      <c r="AR48" s="99">
        <v>26.315789473684205</v>
      </c>
      <c r="AS48" s="99">
        <v>43.749999999999993</v>
      </c>
      <c r="AT48" s="99">
        <v>54.54545454545454</v>
      </c>
      <c r="AU48" s="99">
        <v>43</v>
      </c>
      <c r="AV48" s="99">
        <v>42</v>
      </c>
      <c r="AW48" s="99">
        <v>52</v>
      </c>
      <c r="AX48" s="102">
        <v>45.679012345679006</v>
      </c>
      <c r="AY48" s="102">
        <v>28.301886792452827</v>
      </c>
      <c r="AZ48" s="102">
        <v>47.61904761904762</v>
      </c>
      <c r="BA48" s="102" t="s">
        <v>286</v>
      </c>
      <c r="BB48" s="99" t="s">
        <v>286</v>
      </c>
      <c r="BC48" s="102" t="s">
        <v>286</v>
      </c>
      <c r="BD48" s="102" t="s">
        <v>286</v>
      </c>
      <c r="BE48" s="102" t="s">
        <v>286</v>
      </c>
      <c r="BF48" s="102" t="s">
        <v>286</v>
      </c>
      <c r="BG48" s="99" t="s">
        <v>286</v>
      </c>
      <c r="BH48" s="94" t="s">
        <v>286</v>
      </c>
      <c r="BI48" s="94" t="s">
        <v>286</v>
      </c>
      <c r="BJ48" s="94">
        <v>29.885057471264375</v>
      </c>
      <c r="BK48" s="94">
        <v>44</v>
      </c>
      <c r="BL48" s="99">
        <v>27</v>
      </c>
      <c r="BM48" s="94">
        <v>34.177215189873401</v>
      </c>
      <c r="BN48" s="93">
        <v>36.538461538461547</v>
      </c>
      <c r="BO48" s="93">
        <v>19.512195121951212</v>
      </c>
      <c r="BP48" s="93" t="s">
        <v>286</v>
      </c>
      <c r="BQ48" s="99" t="s">
        <v>286</v>
      </c>
      <c r="BR48" s="94" t="s">
        <v>286</v>
      </c>
      <c r="BS48" s="94">
        <v>7.042253521126761</v>
      </c>
      <c r="BT48" s="94">
        <v>13.432835820895523</v>
      </c>
      <c r="BU48" s="99">
        <v>40.38461538461538</v>
      </c>
      <c r="BV48" s="94">
        <v>5.8823529411764701</v>
      </c>
      <c r="BW48" s="94">
        <v>16.12903225806452</v>
      </c>
      <c r="BX48" s="94">
        <v>18.18181818181818</v>
      </c>
      <c r="BY48" s="99">
        <v>11</v>
      </c>
      <c r="BZ48" s="94">
        <v>10</v>
      </c>
      <c r="CA48" s="94">
        <v>23</v>
      </c>
      <c r="CB48" s="94">
        <v>7.5949367088607591</v>
      </c>
      <c r="CC48" s="99">
        <v>15.686274509803919</v>
      </c>
      <c r="CD48" s="94">
        <v>43.589743589743584</v>
      </c>
      <c r="CE48" s="94" t="s">
        <v>286</v>
      </c>
      <c r="CF48" s="94" t="s">
        <v>286</v>
      </c>
      <c r="CG48" s="99" t="s">
        <v>286</v>
      </c>
      <c r="CH48" s="94">
        <v>12.820512820512821</v>
      </c>
      <c r="CI48" s="94">
        <v>16.176470588235301</v>
      </c>
      <c r="CJ48" s="94">
        <v>7.6923076923076916</v>
      </c>
      <c r="CK48" s="94">
        <v>12.676056338028173</v>
      </c>
      <c r="CL48" s="94">
        <v>15.625000000000002</v>
      </c>
      <c r="CM48" s="94">
        <v>0</v>
      </c>
      <c r="CN48" s="94">
        <v>10.227272727272723</v>
      </c>
      <c r="CO48" s="94">
        <v>7</v>
      </c>
      <c r="CP48" s="99">
        <v>20</v>
      </c>
      <c r="CQ48" s="94">
        <v>5.1282051282051277</v>
      </c>
      <c r="CR48" s="94">
        <v>20.754716981132081</v>
      </c>
      <c r="CS48" s="93">
        <v>14.634146341463415</v>
      </c>
      <c r="CT48" s="93" t="s">
        <v>286</v>
      </c>
      <c r="CU48" s="99" t="s">
        <v>286</v>
      </c>
      <c r="CV48" s="94" t="s">
        <v>286</v>
      </c>
      <c r="CW48" s="94">
        <v>11.842105263157896</v>
      </c>
      <c r="CX48" s="93">
        <v>7.352941176470587</v>
      </c>
      <c r="CY48" s="93">
        <v>7.6923076923076916</v>
      </c>
      <c r="CZ48" s="99">
        <v>8.3333333333333321</v>
      </c>
      <c r="DA48" s="94">
        <v>12.903225806451617</v>
      </c>
      <c r="DB48" s="94">
        <v>13.636363636363637</v>
      </c>
      <c r="DC48" s="93">
        <v>9</v>
      </c>
      <c r="DD48" s="93">
        <v>7.7922077922077913</v>
      </c>
      <c r="DE48" s="99">
        <v>6</v>
      </c>
      <c r="DF48" s="94">
        <v>8.8607594936708818</v>
      </c>
      <c r="DG48" s="94">
        <v>22.641509433962266</v>
      </c>
      <c r="DH48" s="93">
        <v>10</v>
      </c>
      <c r="DI48" s="93" t="s">
        <v>286</v>
      </c>
      <c r="DJ48" s="99" t="s">
        <v>286</v>
      </c>
      <c r="DK48" s="94" t="s">
        <v>286</v>
      </c>
      <c r="DL48" s="94">
        <v>41.333333333333329</v>
      </c>
      <c r="DM48" s="94">
        <v>48.529411764705898</v>
      </c>
      <c r="DN48" s="94">
        <v>51.92307692307692</v>
      </c>
      <c r="DO48" s="99">
        <v>35.616438356164387</v>
      </c>
      <c r="DP48" s="94">
        <v>46.875</v>
      </c>
      <c r="DQ48" s="94">
        <v>36.363636363636374</v>
      </c>
      <c r="DR48" s="94">
        <v>35.632183908045981</v>
      </c>
      <c r="DS48" s="94">
        <v>43</v>
      </c>
      <c r="DT48" s="99">
        <v>51</v>
      </c>
      <c r="DU48" s="101">
        <v>29.870129870129869</v>
      </c>
      <c r="DV48" s="101">
        <v>54.716981132075468</v>
      </c>
      <c r="DW48" s="93">
        <v>47.500000000000007</v>
      </c>
      <c r="DX48" s="101" t="s">
        <v>286</v>
      </c>
      <c r="DY48" s="99" t="s">
        <v>286</v>
      </c>
      <c r="DZ48" s="99" t="s">
        <v>286</v>
      </c>
      <c r="EA48" s="99" t="s">
        <v>286</v>
      </c>
      <c r="EB48" s="99" t="s">
        <v>286</v>
      </c>
      <c r="EC48" s="99" t="s">
        <v>286</v>
      </c>
      <c r="ED48" s="99" t="s">
        <v>286</v>
      </c>
      <c r="EE48" s="99" t="s">
        <v>286</v>
      </c>
      <c r="EF48" s="99" t="s">
        <v>286</v>
      </c>
      <c r="EG48" s="99">
        <v>11</v>
      </c>
      <c r="EH48" s="99">
        <v>4</v>
      </c>
      <c r="EI48" s="99">
        <v>2</v>
      </c>
      <c r="EJ48" s="99">
        <v>3.7037037037037037</v>
      </c>
      <c r="EK48" s="99">
        <v>3.7037037037037033</v>
      </c>
      <c r="EL48" s="94">
        <v>0</v>
      </c>
      <c r="EM48" s="94" t="s">
        <v>286</v>
      </c>
      <c r="EN48" s="94" t="s">
        <v>286</v>
      </c>
      <c r="EO48" s="94" t="s">
        <v>286</v>
      </c>
      <c r="EP48" s="99">
        <v>57.692307692307701</v>
      </c>
      <c r="EQ48" s="94">
        <v>23.188405797101449</v>
      </c>
      <c r="ER48" s="94">
        <v>45.283018867924518</v>
      </c>
      <c r="ES48" s="94">
        <v>62.318840579710162</v>
      </c>
      <c r="ET48" s="94">
        <v>25.000000000000004</v>
      </c>
      <c r="EU48" s="99">
        <v>23.80952380952381</v>
      </c>
      <c r="EV48" s="94">
        <v>54</v>
      </c>
      <c r="EW48" s="94">
        <v>36</v>
      </c>
      <c r="EX48" s="94">
        <v>61</v>
      </c>
      <c r="EY48" s="94">
        <v>56.962025316455694</v>
      </c>
      <c r="EZ48" s="99">
        <v>23.076923076923077</v>
      </c>
      <c r="FA48" s="94">
        <v>54.761904761904781</v>
      </c>
      <c r="FB48" s="94" t="s">
        <v>286</v>
      </c>
      <c r="FC48" s="94" t="s">
        <v>286</v>
      </c>
      <c r="FD48" s="94" t="s">
        <v>286</v>
      </c>
      <c r="FE48" s="99">
        <v>74.324324324324337</v>
      </c>
      <c r="FF48" s="94">
        <v>57.971014492753632</v>
      </c>
      <c r="FG48" s="94">
        <v>63.461538461538474</v>
      </c>
      <c r="FH48" s="94">
        <v>82.191780821917803</v>
      </c>
      <c r="FI48" s="94">
        <v>50</v>
      </c>
      <c r="FJ48" s="99">
        <v>71.428571428571416</v>
      </c>
      <c r="FK48" s="94">
        <v>85</v>
      </c>
      <c r="FL48" s="94">
        <v>66</v>
      </c>
      <c r="FM48" s="94">
        <v>80</v>
      </c>
      <c r="FN48" s="94">
        <v>76.923076923076948</v>
      </c>
      <c r="FO48" s="99">
        <v>66.666666666666671</v>
      </c>
      <c r="FP48" s="94">
        <v>65</v>
      </c>
      <c r="FQ48" s="94" t="s">
        <v>286</v>
      </c>
      <c r="FR48" s="94" t="s">
        <v>286</v>
      </c>
      <c r="FS48" s="94" t="s">
        <v>286</v>
      </c>
      <c r="FT48" s="99">
        <v>85.333333333333329</v>
      </c>
      <c r="FU48" s="94">
        <v>92.647058823529406</v>
      </c>
      <c r="FV48" s="94">
        <v>96</v>
      </c>
      <c r="FW48" s="94">
        <v>91.891891891891916</v>
      </c>
      <c r="FX48" s="94">
        <v>90.625</v>
      </c>
      <c r="FY48" s="99">
        <v>95.454545454545453</v>
      </c>
      <c r="FZ48" s="94">
        <v>96</v>
      </c>
      <c r="GA48" s="94">
        <v>90</v>
      </c>
      <c r="GB48" s="94">
        <v>96</v>
      </c>
      <c r="GC48" s="94">
        <v>91.35802469135804</v>
      </c>
      <c r="GD48" s="99">
        <v>96.296296296296305</v>
      </c>
      <c r="GE48" s="94">
        <v>95.238095238095227</v>
      </c>
      <c r="GF48" s="94" t="s">
        <v>286</v>
      </c>
      <c r="GG48" s="94" t="s">
        <v>286</v>
      </c>
      <c r="GH48" s="94" t="s">
        <v>286</v>
      </c>
      <c r="GI48" s="99">
        <v>75.675675675675663</v>
      </c>
      <c r="GJ48" s="94">
        <v>88.235294117647101</v>
      </c>
      <c r="GK48" s="94">
        <v>93.750000000000014</v>
      </c>
      <c r="GL48" s="94">
        <v>91.549295774647916</v>
      </c>
      <c r="GM48" s="100">
        <v>84.374999999999972</v>
      </c>
      <c r="GN48" s="99">
        <v>86.363636363636346</v>
      </c>
      <c r="GO48" s="94">
        <v>93</v>
      </c>
      <c r="GP48" s="94">
        <v>74.683544303797461</v>
      </c>
      <c r="GQ48" s="94">
        <v>92.000000000000028</v>
      </c>
      <c r="GR48" s="94">
        <v>91.250000000000028</v>
      </c>
      <c r="GS48" s="99">
        <v>88.888888888888886</v>
      </c>
      <c r="GT48" s="94">
        <v>92.857142857142861</v>
      </c>
      <c r="GU48" s="94" t="s">
        <v>286</v>
      </c>
      <c r="GV48" s="94" t="s">
        <v>286</v>
      </c>
      <c r="GW48" s="94" t="s">
        <v>286</v>
      </c>
      <c r="GX48" s="99" t="s">
        <v>286</v>
      </c>
      <c r="GY48" s="99" t="s">
        <v>286</v>
      </c>
      <c r="GZ48" s="99" t="s">
        <v>286</v>
      </c>
      <c r="HA48" s="99" t="s">
        <v>286</v>
      </c>
      <c r="HB48" s="99" t="s">
        <v>286</v>
      </c>
      <c r="HC48" s="99" t="s">
        <v>286</v>
      </c>
      <c r="HD48" s="99">
        <v>89.534883720930267</v>
      </c>
      <c r="HE48" s="99">
        <v>89.873417721518948</v>
      </c>
      <c r="HF48" s="99">
        <v>94.000000000000028</v>
      </c>
      <c r="HG48" s="99">
        <v>81.818181818181827</v>
      </c>
      <c r="HH48" s="99">
        <v>92.592592592592609</v>
      </c>
      <c r="HI48" s="99">
        <v>90.476190476190467</v>
      </c>
      <c r="HJ48" s="99" t="s">
        <v>286</v>
      </c>
      <c r="HK48" s="99" t="s">
        <v>286</v>
      </c>
      <c r="HL48" s="94" t="s">
        <v>286</v>
      </c>
      <c r="HM48" s="94">
        <v>54.054054054054063</v>
      </c>
      <c r="HN48" s="94">
        <v>72.058823529411782</v>
      </c>
      <c r="HO48" s="94">
        <v>90.000000000000014</v>
      </c>
      <c r="HP48" s="99">
        <v>57.142857142857146</v>
      </c>
      <c r="HQ48" s="94">
        <v>74.999999999999972</v>
      </c>
      <c r="HR48" s="94">
        <v>76.19047619047619</v>
      </c>
      <c r="HS48" s="94">
        <v>60.919540229885058</v>
      </c>
      <c r="HT48" s="95">
        <v>71</v>
      </c>
      <c r="HU48" s="99">
        <v>78</v>
      </c>
      <c r="HV48" s="93">
        <v>61.250000000000014</v>
      </c>
      <c r="HW48" s="93">
        <v>81.132075471698144</v>
      </c>
      <c r="HX48" s="93">
        <v>85.714285714285708</v>
      </c>
      <c r="HY48" s="93" t="s">
        <v>286</v>
      </c>
      <c r="HZ48" s="93" t="s">
        <v>286</v>
      </c>
      <c r="IA48" s="93" t="s">
        <v>286</v>
      </c>
      <c r="IB48" s="93">
        <v>11.53846153846154</v>
      </c>
      <c r="IC48" s="93">
        <v>5.7971014492753623</v>
      </c>
      <c r="ID48" s="93">
        <v>3.773584905660377</v>
      </c>
      <c r="IE48" s="93">
        <v>5.2631578947368434</v>
      </c>
      <c r="IF48" s="93">
        <v>9.3749999999999982</v>
      </c>
      <c r="IG48" s="93">
        <v>9.0909090909090899</v>
      </c>
      <c r="IH48" s="93">
        <v>6</v>
      </c>
      <c r="II48" s="93">
        <v>10</v>
      </c>
      <c r="IJ48" s="93">
        <v>9.9999999999999982</v>
      </c>
      <c r="IK48" s="93">
        <v>13.580246913580249</v>
      </c>
      <c r="IL48" s="93">
        <v>1.8518518518518516</v>
      </c>
      <c r="IM48" s="93">
        <v>7.1428571428571432</v>
      </c>
      <c r="IN48" s="93" t="str">
        <f t="shared" si="49"/>
        <v>--</v>
      </c>
      <c r="IO48" s="93" t="str">
        <f t="shared" si="49"/>
        <v>--</v>
      </c>
      <c r="IP48" s="93" t="str">
        <f t="shared" si="49"/>
        <v>--</v>
      </c>
      <c r="IQ48" s="93" t="str">
        <f t="shared" si="49"/>
        <v>--</v>
      </c>
      <c r="IR48" s="93" t="str">
        <f t="shared" si="49"/>
        <v>--</v>
      </c>
      <c r="IS48" s="93" t="str">
        <f t="shared" si="49"/>
        <v>--</v>
      </c>
      <c r="IT48" s="93" t="str">
        <f t="shared" si="49"/>
        <v>--</v>
      </c>
      <c r="IU48" s="93" t="str">
        <f t="shared" si="49"/>
        <v>--</v>
      </c>
      <c r="IV48" s="93" t="str">
        <f t="shared" si="49"/>
        <v>--</v>
      </c>
      <c r="IW48" s="241">
        <v>265</v>
      </c>
      <c r="IX48" s="242">
        <v>260</v>
      </c>
      <c r="IY48" s="243">
        <v>67</v>
      </c>
      <c r="IZ48" s="243">
        <v>74</v>
      </c>
      <c r="JA48" s="243">
        <v>47</v>
      </c>
      <c r="JB48" s="243">
        <v>69</v>
      </c>
      <c r="JC48" s="243">
        <v>68</v>
      </c>
      <c r="JD48" s="243">
        <v>49</v>
      </c>
      <c r="JE48" s="243">
        <v>23.880597014925399</v>
      </c>
      <c r="JF48" s="243">
        <v>16.438356164383599</v>
      </c>
      <c r="JG48" s="243">
        <v>42.553191489361701</v>
      </c>
      <c r="JH48" s="243">
        <v>32.835820895522403</v>
      </c>
      <c r="JI48" s="243">
        <v>20.588235294117698</v>
      </c>
      <c r="JJ48" s="243">
        <v>28.571428571428601</v>
      </c>
      <c r="JK48" s="243">
        <v>13.4328358208955</v>
      </c>
      <c r="JL48" s="243">
        <v>4.10958904109589</v>
      </c>
      <c r="JM48" s="243">
        <v>4.2553191489361701</v>
      </c>
      <c r="JN48" s="243">
        <v>10.144927536231901</v>
      </c>
      <c r="JO48" s="243">
        <v>10.294117647058799</v>
      </c>
      <c r="JP48" s="243">
        <v>6.12244897959184</v>
      </c>
      <c r="JQ48" s="243">
        <v>92.307692307692406</v>
      </c>
      <c r="JR48" s="243">
        <v>98.648648648648603</v>
      </c>
      <c r="JS48" s="243">
        <v>93.617021276595807</v>
      </c>
      <c r="JT48" s="243">
        <v>97.014925373134403</v>
      </c>
      <c r="JU48" s="243">
        <v>92.647058823529406</v>
      </c>
      <c r="JV48" s="243">
        <v>97.959183673469397</v>
      </c>
      <c r="JW48" s="243">
        <v>82.8125</v>
      </c>
      <c r="JX48" s="243">
        <v>93.243243243243299</v>
      </c>
      <c r="JY48" s="243">
        <v>91.489361702127695</v>
      </c>
      <c r="JZ48" s="243">
        <v>86.567164179104495</v>
      </c>
      <c r="KA48" s="243">
        <v>86.764705882352899</v>
      </c>
      <c r="KB48" s="243">
        <v>93.877551020408205</v>
      </c>
      <c r="KC48" s="243">
        <v>85.714285714285694</v>
      </c>
      <c r="KD48" s="243">
        <v>94.594594594594597</v>
      </c>
      <c r="KE48" s="243">
        <v>91.489361702127695</v>
      </c>
      <c r="KF48" s="243">
        <v>95.522388059701498</v>
      </c>
      <c r="KG48" s="243">
        <v>88.235294117647001</v>
      </c>
      <c r="KH48" s="243">
        <v>91.836734693877602</v>
      </c>
      <c r="KI48" s="220">
        <v>77</v>
      </c>
      <c r="KJ48" s="220">
        <v>74</v>
      </c>
      <c r="KK48" s="99" t="str">
        <f t="shared" si="38"/>
        <v>--</v>
      </c>
      <c r="KL48" s="99" t="str">
        <f t="shared" si="38"/>
        <v>--</v>
      </c>
      <c r="KM48" s="220">
        <v>18.181818181818201</v>
      </c>
      <c r="KN48" s="220">
        <v>19.4444444444444</v>
      </c>
      <c r="KO48" s="220">
        <v>86.1111111111111</v>
      </c>
      <c r="KP48" s="220">
        <v>91.780821917808197</v>
      </c>
      <c r="KQ48" s="220">
        <v>82.191780821917803</v>
      </c>
      <c r="KR48" s="220">
        <v>90.410958904109606</v>
      </c>
      <c r="KS48" s="220">
        <v>80.821917808219197</v>
      </c>
      <c r="KT48" s="220">
        <v>81.690140845070403</v>
      </c>
      <c r="KV48" s="379">
        <v>274</v>
      </c>
      <c r="KW48" s="380">
        <v>80</v>
      </c>
      <c r="KX48" s="381">
        <v>71</v>
      </c>
      <c r="KY48" s="381">
        <v>84</v>
      </c>
      <c r="KZ48" s="381">
        <v>39</v>
      </c>
      <c r="LA48" s="378" t="str">
        <f t="shared" si="2"/>
        <v>--</v>
      </c>
      <c r="LB48" s="381">
        <v>61.666666666666671</v>
      </c>
      <c r="LC48" s="381">
        <v>60</v>
      </c>
      <c r="LD48" s="381">
        <v>61.363636363636353</v>
      </c>
      <c r="LE48" s="378" t="str">
        <f t="shared" si="3"/>
        <v>--</v>
      </c>
      <c r="LF48" s="381">
        <v>52.941176470588232</v>
      </c>
      <c r="LG48" s="381">
        <v>61.764705882352935</v>
      </c>
      <c r="LH48" s="381">
        <v>42.85714285714284</v>
      </c>
      <c r="LI48" s="378" t="str">
        <f t="shared" si="4"/>
        <v>--</v>
      </c>
      <c r="LJ48" s="381">
        <v>54.285714285714292</v>
      </c>
      <c r="LK48" s="381">
        <v>46.428571428571423</v>
      </c>
      <c r="LL48" s="381">
        <v>43.589743589743598</v>
      </c>
      <c r="LM48" s="380">
        <v>75.342465753424662</v>
      </c>
      <c r="LN48" s="381">
        <v>55.555555555555564</v>
      </c>
      <c r="LO48" s="381">
        <v>70.833333333333314</v>
      </c>
      <c r="LP48" s="381">
        <v>63.829787234042556</v>
      </c>
      <c r="LQ48" s="381">
        <v>67.605633802816911</v>
      </c>
      <c r="LR48" s="381">
        <v>60.606060606060602</v>
      </c>
      <c r="LS48" s="381">
        <v>53.030303030303031</v>
      </c>
      <c r="LT48" s="381">
        <v>61.224489795918366</v>
      </c>
      <c r="LU48" s="381">
        <v>81.578947368421041</v>
      </c>
      <c r="LV48" s="381">
        <v>46.268656716417922</v>
      </c>
      <c r="LW48" s="381">
        <v>64.197530864197546</v>
      </c>
      <c r="LX48" s="381">
        <v>59.45945945945946</v>
      </c>
      <c r="LY48" s="380">
        <v>72.222222222222229</v>
      </c>
      <c r="LZ48" s="381">
        <v>60</v>
      </c>
      <c r="MA48" s="381">
        <v>72.602739726027437</v>
      </c>
      <c r="MB48" s="381">
        <v>61.702127659574479</v>
      </c>
      <c r="MC48" s="381">
        <v>74.324324324324309</v>
      </c>
      <c r="MD48" s="381">
        <v>61.194029850746261</v>
      </c>
      <c r="ME48" s="381">
        <v>57.35294117647058</v>
      </c>
      <c r="MF48" s="381">
        <v>67.346938775510225</v>
      </c>
      <c r="MG48" s="381">
        <v>75.000000000000014</v>
      </c>
      <c r="MH48" s="381">
        <v>59.090909090909086</v>
      </c>
      <c r="MI48" s="381">
        <v>63.414634146341456</v>
      </c>
      <c r="MJ48" s="381">
        <v>60.526315789473678</v>
      </c>
      <c r="MK48" s="380">
        <v>92.105263157894782</v>
      </c>
      <c r="ML48" s="381">
        <v>94.029850746268664</v>
      </c>
      <c r="MM48" s="381">
        <v>96.341463414634134</v>
      </c>
      <c r="MN48" s="381">
        <v>97.368421052631575</v>
      </c>
      <c r="MO48" s="380">
        <v>89.333333333333371</v>
      </c>
      <c r="MP48" s="381">
        <v>82.089552238805979</v>
      </c>
      <c r="MQ48" s="381">
        <v>89.024390243902474</v>
      </c>
      <c r="MR48" s="381">
        <v>89.473684210526315</v>
      </c>
      <c r="MS48" s="380">
        <v>81.578947368421069</v>
      </c>
      <c r="MT48" s="381">
        <v>95.522388059701498</v>
      </c>
      <c r="MU48" s="381">
        <v>93.902439024390219</v>
      </c>
      <c r="MV48" s="381">
        <v>89.473684210526315</v>
      </c>
      <c r="MW48" s="380">
        <v>95.890410958904113</v>
      </c>
      <c r="MX48" s="381">
        <v>95.238095238095241</v>
      </c>
      <c r="MY48" s="381">
        <v>97.297297297297305</v>
      </c>
      <c r="MZ48" s="381">
        <v>97.872340425531931</v>
      </c>
      <c r="NA48" s="381">
        <v>90.410958904109606</v>
      </c>
      <c r="NB48" s="381">
        <v>98.507462686567166</v>
      </c>
      <c r="NC48" s="381">
        <v>97.058823529411782</v>
      </c>
      <c r="ND48" s="381">
        <v>100</v>
      </c>
      <c r="NE48" s="381">
        <v>96.052631578947384</v>
      </c>
      <c r="NF48" s="381">
        <v>97.014925373134346</v>
      </c>
      <c r="NG48" s="381">
        <v>98.780487804878035</v>
      </c>
      <c r="NH48" s="381">
        <v>94.73684210526315</v>
      </c>
    </row>
    <row r="49" spans="1:372" x14ac:dyDescent="0.25">
      <c r="A49" s="93">
        <v>45</v>
      </c>
      <c r="B49" s="93" t="s">
        <v>45</v>
      </c>
      <c r="C49" s="104">
        <v>377</v>
      </c>
      <c r="D49" s="104">
        <v>197</v>
      </c>
      <c r="E49" s="104">
        <v>280</v>
      </c>
      <c r="F49" s="104">
        <v>270</v>
      </c>
      <c r="G49" s="104">
        <v>283</v>
      </c>
      <c r="H49" s="104">
        <v>136</v>
      </c>
      <c r="I49" s="104">
        <v>127</v>
      </c>
      <c r="J49" s="104">
        <v>114</v>
      </c>
      <c r="K49" s="104">
        <v>62</v>
      </c>
      <c r="L49" s="104">
        <v>70</v>
      </c>
      <c r="M49" s="103">
        <v>65</v>
      </c>
      <c r="N49" s="103">
        <v>89</v>
      </c>
      <c r="O49" s="103">
        <v>95</v>
      </c>
      <c r="P49" s="103">
        <v>96</v>
      </c>
      <c r="Q49" s="103">
        <v>101</v>
      </c>
      <c r="R49" s="103">
        <v>86</v>
      </c>
      <c r="S49" s="103">
        <v>83</v>
      </c>
      <c r="T49" s="103">
        <v>90</v>
      </c>
      <c r="U49" s="103">
        <v>112</v>
      </c>
      <c r="V49" s="103">
        <v>81</v>
      </c>
      <c r="W49" s="99">
        <v>84.4444444444445</v>
      </c>
      <c r="X49" s="99">
        <v>77.777777777777814</v>
      </c>
      <c r="Y49" s="99">
        <v>84.07079646017705</v>
      </c>
      <c r="Z49" s="99">
        <v>91.935483870967772</v>
      </c>
      <c r="AA49" s="99">
        <v>85.507246376811608</v>
      </c>
      <c r="AB49" s="99">
        <v>84.374999999999986</v>
      </c>
      <c r="AC49" s="99">
        <v>91.954022988505798</v>
      </c>
      <c r="AD49" s="99">
        <v>89.361702127659555</v>
      </c>
      <c r="AE49" s="99">
        <v>85.416666666666643</v>
      </c>
      <c r="AF49" s="99" t="s">
        <v>286</v>
      </c>
      <c r="AG49" s="99">
        <v>84.883720930232499</v>
      </c>
      <c r="AH49" s="99">
        <v>86.746987951807228</v>
      </c>
      <c r="AI49" s="99" t="s">
        <v>286</v>
      </c>
      <c r="AJ49" s="99">
        <v>87.500000000000028</v>
      </c>
      <c r="AK49" s="99">
        <v>88.888888888888886</v>
      </c>
      <c r="AL49" s="99">
        <v>20</v>
      </c>
      <c r="AM49" s="99">
        <v>23.015873015873016</v>
      </c>
      <c r="AN49" s="99">
        <v>39.823008849557532</v>
      </c>
      <c r="AO49" s="99">
        <v>37.096774193548384</v>
      </c>
      <c r="AP49" s="99">
        <v>27.142857142857142</v>
      </c>
      <c r="AQ49" s="99">
        <v>35.384615384615394</v>
      </c>
      <c r="AR49" s="99">
        <v>14.942528735632184</v>
      </c>
      <c r="AS49" s="99">
        <v>10.526315789473685</v>
      </c>
      <c r="AT49" s="99">
        <v>20.833333333333339</v>
      </c>
      <c r="AU49" s="99">
        <v>28.282828282828284</v>
      </c>
      <c r="AV49" s="99">
        <v>18.604651162790695</v>
      </c>
      <c r="AW49" s="99">
        <v>37.349397590361399</v>
      </c>
      <c r="AX49" s="102">
        <v>14.606741573033705</v>
      </c>
      <c r="AY49" s="102">
        <v>20.183486238532112</v>
      </c>
      <c r="AZ49" s="102">
        <v>22.222222222222218</v>
      </c>
      <c r="BA49" s="102" t="s">
        <v>286</v>
      </c>
      <c r="BB49" s="99" t="s">
        <v>286</v>
      </c>
      <c r="BC49" s="102" t="s">
        <v>286</v>
      </c>
      <c r="BD49" s="102" t="s">
        <v>286</v>
      </c>
      <c r="BE49" s="102" t="s">
        <v>286</v>
      </c>
      <c r="BF49" s="102" t="s">
        <v>286</v>
      </c>
      <c r="BG49" s="99" t="s">
        <v>286</v>
      </c>
      <c r="BH49" s="94" t="s">
        <v>286</v>
      </c>
      <c r="BI49" s="94" t="s">
        <v>286</v>
      </c>
      <c r="BJ49" s="94">
        <v>50.000000000000007</v>
      </c>
      <c r="BK49" s="94">
        <v>58.82352941176471</v>
      </c>
      <c r="BL49" s="99">
        <v>30.487804878048777</v>
      </c>
      <c r="BM49" s="94">
        <v>59.756097560975626</v>
      </c>
      <c r="BN49" s="93">
        <v>65.137614678899098</v>
      </c>
      <c r="BO49" s="93">
        <v>44.444444444444436</v>
      </c>
      <c r="BP49" s="93">
        <v>6.7669172932330852</v>
      </c>
      <c r="BQ49" s="99">
        <v>9.0163934426229506</v>
      </c>
      <c r="BR49" s="94">
        <v>35.714285714285708</v>
      </c>
      <c r="BS49" s="94">
        <v>10.526315789473685</v>
      </c>
      <c r="BT49" s="94">
        <v>7.5757575757575779</v>
      </c>
      <c r="BU49" s="99">
        <v>26.666666666666664</v>
      </c>
      <c r="BV49" s="94">
        <v>8.0459770114942568</v>
      </c>
      <c r="BW49" s="94">
        <v>11.578947368421053</v>
      </c>
      <c r="BX49" s="94">
        <v>30.000000000000007</v>
      </c>
      <c r="BY49" s="99">
        <v>8.247422680412372</v>
      </c>
      <c r="BZ49" s="94">
        <v>5.8823529411764719</v>
      </c>
      <c r="CA49" s="94">
        <v>30.86419753086421</v>
      </c>
      <c r="CB49" s="94">
        <v>8.3333333333333339</v>
      </c>
      <c r="CC49" s="99">
        <v>10.000000000000002</v>
      </c>
      <c r="CD49" s="94">
        <v>27.160493827160497</v>
      </c>
      <c r="CE49" s="94">
        <v>14.814814814814815</v>
      </c>
      <c r="CF49" s="94">
        <v>16.535433070866148</v>
      </c>
      <c r="CG49" s="99">
        <v>21.05263157894737</v>
      </c>
      <c r="CH49" s="94">
        <v>14.754098360655734</v>
      </c>
      <c r="CI49" s="94">
        <v>22.058823529411772</v>
      </c>
      <c r="CJ49" s="94">
        <v>18.461538461538463</v>
      </c>
      <c r="CK49" s="94">
        <v>19.540229885057482</v>
      </c>
      <c r="CL49" s="94">
        <v>18.947368421052637</v>
      </c>
      <c r="CM49" s="94">
        <v>31.250000000000007</v>
      </c>
      <c r="CN49" s="94">
        <v>21.000000000000011</v>
      </c>
      <c r="CO49" s="94">
        <v>19.767441860465116</v>
      </c>
      <c r="CP49" s="99">
        <v>17.073170731707325</v>
      </c>
      <c r="CQ49" s="94">
        <v>17.977528089887642</v>
      </c>
      <c r="CR49" s="94">
        <v>21.818181818181817</v>
      </c>
      <c r="CS49" s="93">
        <v>35.802469135802461</v>
      </c>
      <c r="CT49" s="93">
        <v>7.575757575757577</v>
      </c>
      <c r="CU49" s="99">
        <v>7.1428571428571459</v>
      </c>
      <c r="CV49" s="94">
        <v>5.2631578947368434</v>
      </c>
      <c r="CW49" s="94">
        <v>20.967741935483868</v>
      </c>
      <c r="CX49" s="93">
        <v>12.121212121212126</v>
      </c>
      <c r="CY49" s="93">
        <v>6.4516129032258061</v>
      </c>
      <c r="CZ49" s="99">
        <v>14.457831325301198</v>
      </c>
      <c r="DA49" s="94">
        <v>6.3829787234042543</v>
      </c>
      <c r="DB49" s="94">
        <v>10.52631578947368</v>
      </c>
      <c r="DC49" s="93">
        <v>13.000000000000005</v>
      </c>
      <c r="DD49" s="93">
        <v>15.116279069767444</v>
      </c>
      <c r="DE49" s="99">
        <v>12.500000000000005</v>
      </c>
      <c r="DF49" s="94">
        <v>12.64367816091954</v>
      </c>
      <c r="DG49" s="94">
        <v>13.513513513513514</v>
      </c>
      <c r="DH49" s="93">
        <v>8.8607594936708836</v>
      </c>
      <c r="DI49" s="93">
        <v>37.878787878787875</v>
      </c>
      <c r="DJ49" s="99">
        <v>40.79999999999999</v>
      </c>
      <c r="DK49" s="94">
        <v>41.22807017543861</v>
      </c>
      <c r="DL49" s="94">
        <v>38.333333333333321</v>
      </c>
      <c r="DM49" s="94">
        <v>46.268656716417894</v>
      </c>
      <c r="DN49" s="94">
        <v>37.500000000000007</v>
      </c>
      <c r="DO49" s="99">
        <v>36.046511627906973</v>
      </c>
      <c r="DP49" s="94">
        <v>51.063829787234035</v>
      </c>
      <c r="DQ49" s="94">
        <v>35.10638297872341</v>
      </c>
      <c r="DR49" s="94">
        <v>35.643564356435654</v>
      </c>
      <c r="DS49" s="94">
        <v>50.588235294117645</v>
      </c>
      <c r="DT49" s="99">
        <v>50.000000000000007</v>
      </c>
      <c r="DU49" s="101">
        <v>37.500000000000014</v>
      </c>
      <c r="DV49" s="101">
        <v>50.909090909090892</v>
      </c>
      <c r="DW49" s="93">
        <v>41.250000000000021</v>
      </c>
      <c r="DX49" s="101" t="s">
        <v>286</v>
      </c>
      <c r="DY49" s="99" t="s">
        <v>286</v>
      </c>
      <c r="DZ49" s="99" t="s">
        <v>286</v>
      </c>
      <c r="EA49" s="99" t="s">
        <v>286</v>
      </c>
      <c r="EB49" s="99" t="s">
        <v>286</v>
      </c>
      <c r="EC49" s="99" t="s">
        <v>286</v>
      </c>
      <c r="ED49" s="99" t="s">
        <v>286</v>
      </c>
      <c r="EE49" s="99" t="s">
        <v>286</v>
      </c>
      <c r="EF49" s="99" t="s">
        <v>286</v>
      </c>
      <c r="EG49" s="99">
        <v>5.9405940594059432</v>
      </c>
      <c r="EH49" s="99">
        <v>4.8192771084337327</v>
      </c>
      <c r="EI49" s="99">
        <v>3.6144578313253004</v>
      </c>
      <c r="EJ49" s="99">
        <v>6.7415730337078665</v>
      </c>
      <c r="EK49" s="99">
        <v>3.5714285714285707</v>
      </c>
      <c r="EL49" s="94">
        <v>0</v>
      </c>
      <c r="EM49" s="94">
        <v>64.843750000000014</v>
      </c>
      <c r="EN49" s="94">
        <v>40.157480314960637</v>
      </c>
      <c r="EO49" s="94">
        <v>43.859649122807021</v>
      </c>
      <c r="EP49" s="99">
        <v>68.852459016393439</v>
      </c>
      <c r="EQ49" s="94">
        <v>45.714285714285715</v>
      </c>
      <c r="ER49" s="94">
        <v>52.307692307692321</v>
      </c>
      <c r="ES49" s="94">
        <v>70.588235294117652</v>
      </c>
      <c r="ET49" s="94">
        <v>55.789473684210527</v>
      </c>
      <c r="EU49" s="99">
        <v>51.041666666666664</v>
      </c>
      <c r="EV49" s="94">
        <v>53.684210526315823</v>
      </c>
      <c r="EW49" s="94">
        <v>45.783132530120483</v>
      </c>
      <c r="EX49" s="94">
        <v>48.148148148148145</v>
      </c>
      <c r="EY49" s="94">
        <v>60.256410256410255</v>
      </c>
      <c r="EZ49" s="99">
        <v>43.119266055045856</v>
      </c>
      <c r="FA49" s="94">
        <v>56.250000000000007</v>
      </c>
      <c r="FB49" s="94">
        <v>83.333333333333385</v>
      </c>
      <c r="FC49" s="94">
        <v>54.330708661417319</v>
      </c>
      <c r="FD49" s="94">
        <v>55.263157894736835</v>
      </c>
      <c r="FE49" s="99">
        <v>86.440677966101674</v>
      </c>
      <c r="FF49" s="94">
        <v>54.285714285714306</v>
      </c>
      <c r="FG49" s="94">
        <v>67.692307692307665</v>
      </c>
      <c r="FH49" s="94">
        <v>87.20930232558139</v>
      </c>
      <c r="FI49" s="94">
        <v>80.851063829787265</v>
      </c>
      <c r="FJ49" s="99">
        <v>62.499999999999993</v>
      </c>
      <c r="FK49" s="94">
        <v>85</v>
      </c>
      <c r="FL49" s="94">
        <v>81.176470588235262</v>
      </c>
      <c r="FM49" s="94">
        <v>72.839506172839521</v>
      </c>
      <c r="FN49" s="94">
        <v>90.697674418604677</v>
      </c>
      <c r="FO49" s="99">
        <v>77.27272727272728</v>
      </c>
      <c r="FP49" s="94">
        <v>76.249999999999986</v>
      </c>
      <c r="FQ49" s="94">
        <v>95.488721804511272</v>
      </c>
      <c r="FR49" s="94">
        <v>93.548387096774192</v>
      </c>
      <c r="FS49" s="94">
        <v>99.122807017543863</v>
      </c>
      <c r="FT49" s="99">
        <v>98.387096774193552</v>
      </c>
      <c r="FU49" s="94">
        <v>88.405797101449281</v>
      </c>
      <c r="FV49" s="94">
        <v>98.461538461538467</v>
      </c>
      <c r="FW49" s="94">
        <v>94.252873563218373</v>
      </c>
      <c r="FX49" s="94">
        <v>95.78947368421052</v>
      </c>
      <c r="FY49" s="99">
        <v>97.89473684210526</v>
      </c>
      <c r="FZ49" s="94">
        <v>95.999999999999972</v>
      </c>
      <c r="GA49" s="94">
        <v>100</v>
      </c>
      <c r="GB49" s="94">
        <v>100</v>
      </c>
      <c r="GC49" s="94">
        <v>95.505617977528104</v>
      </c>
      <c r="GD49" s="99">
        <v>98.181818181818159</v>
      </c>
      <c r="GE49" s="94">
        <v>100</v>
      </c>
      <c r="GF49" s="94">
        <v>95.34883720930236</v>
      </c>
      <c r="GG49" s="94">
        <v>93.600000000000009</v>
      </c>
      <c r="GH49" s="94">
        <v>96.460176991150476</v>
      </c>
      <c r="GI49" s="99">
        <v>100</v>
      </c>
      <c r="GJ49" s="94">
        <v>86.956521739130437</v>
      </c>
      <c r="GK49" s="94">
        <v>96.923076923076934</v>
      </c>
      <c r="GL49" s="94">
        <v>96.55172413793106</v>
      </c>
      <c r="GM49" s="100">
        <v>94.68085106382982</v>
      </c>
      <c r="GN49" s="99">
        <v>94.736842105263193</v>
      </c>
      <c r="GO49" s="94">
        <v>95.049504950495063</v>
      </c>
      <c r="GP49" s="94">
        <v>98.83720930232559</v>
      </c>
      <c r="GQ49" s="94">
        <v>96.341463414634134</v>
      </c>
      <c r="GR49" s="94">
        <v>95.505617977528118</v>
      </c>
      <c r="GS49" s="99">
        <v>95.454545454545453</v>
      </c>
      <c r="GT49" s="94">
        <v>97.53086419753086</v>
      </c>
      <c r="GU49" s="94" t="s">
        <v>286</v>
      </c>
      <c r="GV49" s="94" t="s">
        <v>286</v>
      </c>
      <c r="GW49" s="94" t="s">
        <v>286</v>
      </c>
      <c r="GX49" s="99" t="s">
        <v>286</v>
      </c>
      <c r="GY49" s="99" t="s">
        <v>286</v>
      </c>
      <c r="GZ49" s="99" t="s">
        <v>286</v>
      </c>
      <c r="HA49" s="99" t="s">
        <v>286</v>
      </c>
      <c r="HB49" s="99" t="s">
        <v>286</v>
      </c>
      <c r="HC49" s="99" t="s">
        <v>286</v>
      </c>
      <c r="HD49" s="99">
        <v>93.877551020408191</v>
      </c>
      <c r="HE49" s="99">
        <v>98.823529411764696</v>
      </c>
      <c r="HF49" s="99">
        <v>96.341463414634134</v>
      </c>
      <c r="HG49" s="99">
        <v>96.428571428571431</v>
      </c>
      <c r="HH49" s="99">
        <v>97.272727272727295</v>
      </c>
      <c r="HI49" s="99">
        <v>98.765432098765416</v>
      </c>
      <c r="HJ49" s="99">
        <v>84.962406015037615</v>
      </c>
      <c r="HK49" s="99">
        <v>92.000000000000028</v>
      </c>
      <c r="HL49" s="94">
        <v>92.857142857142875</v>
      </c>
      <c r="HM49" s="94">
        <v>88.709677419354847</v>
      </c>
      <c r="HN49" s="94">
        <v>86.956521739130451</v>
      </c>
      <c r="HO49" s="94">
        <v>96.923076923076934</v>
      </c>
      <c r="HP49" s="99">
        <v>84.883720930232556</v>
      </c>
      <c r="HQ49" s="94">
        <v>90.425531914893611</v>
      </c>
      <c r="HR49" s="94">
        <v>94.680851063829806</v>
      </c>
      <c r="HS49" s="94">
        <v>86.73469387755101</v>
      </c>
      <c r="HT49" s="95">
        <v>98.795180722891558</v>
      </c>
      <c r="HU49" s="99">
        <v>97.530864197530903</v>
      </c>
      <c r="HV49" s="93">
        <v>88.636363636363654</v>
      </c>
      <c r="HW49" s="93">
        <v>90.909090909090907</v>
      </c>
      <c r="HX49" s="93">
        <v>97.530864197530889</v>
      </c>
      <c r="HY49" s="93">
        <v>2.9629629629629632</v>
      </c>
      <c r="HZ49" s="93">
        <v>4.761904761904761</v>
      </c>
      <c r="IA49" s="93">
        <v>0.87719298245614052</v>
      </c>
      <c r="IB49" s="93">
        <v>0</v>
      </c>
      <c r="IC49" s="93">
        <v>7.142857142857145</v>
      </c>
      <c r="ID49" s="93">
        <v>4.615384615384615</v>
      </c>
      <c r="IE49" s="93">
        <v>6.7415730337078656</v>
      </c>
      <c r="IF49" s="93">
        <v>2.1052631578947367</v>
      </c>
      <c r="IG49" s="93">
        <v>4.2105263157894743</v>
      </c>
      <c r="IH49" s="93">
        <v>7.0707070707070674</v>
      </c>
      <c r="II49" s="93">
        <v>1.1627906976744182</v>
      </c>
      <c r="IJ49" s="93">
        <v>7.2289156626506053</v>
      </c>
      <c r="IK49" s="93">
        <v>2.2471910112359548</v>
      </c>
      <c r="IL49" s="93">
        <v>3.6363636363636358</v>
      </c>
      <c r="IM49" s="93">
        <v>0</v>
      </c>
      <c r="IN49" s="93" t="str">
        <f t="shared" si="49"/>
        <v>--</v>
      </c>
      <c r="IO49" s="93" t="str">
        <f t="shared" si="49"/>
        <v>--</v>
      </c>
      <c r="IP49" s="93" t="str">
        <f t="shared" si="49"/>
        <v>--</v>
      </c>
      <c r="IQ49" s="93" t="str">
        <f t="shared" si="49"/>
        <v>--</v>
      </c>
      <c r="IR49" s="93" t="str">
        <f t="shared" si="49"/>
        <v>--</v>
      </c>
      <c r="IS49" s="93" t="str">
        <f t="shared" si="49"/>
        <v>--</v>
      </c>
      <c r="IT49" s="93" t="str">
        <f t="shared" si="49"/>
        <v>--</v>
      </c>
      <c r="IU49" s="93" t="str">
        <f t="shared" si="49"/>
        <v>--</v>
      </c>
      <c r="IV49" s="93" t="str">
        <f t="shared" si="49"/>
        <v>--</v>
      </c>
      <c r="IW49" s="241">
        <v>343</v>
      </c>
      <c r="IX49" s="242">
        <v>286</v>
      </c>
      <c r="IY49" s="243">
        <v>75</v>
      </c>
      <c r="IZ49" s="243">
        <v>97</v>
      </c>
      <c r="JA49" s="243">
        <v>95</v>
      </c>
      <c r="JB49" s="243">
        <v>76</v>
      </c>
      <c r="JC49" s="243">
        <v>74</v>
      </c>
      <c r="JD49" s="243">
        <v>66</v>
      </c>
      <c r="JE49" s="243">
        <v>9.3333333333333304</v>
      </c>
      <c r="JF49" s="243">
        <v>8.2474226804123703</v>
      </c>
      <c r="JG49" s="243">
        <v>8.4210526315789505</v>
      </c>
      <c r="JH49" s="243">
        <v>2.6315789473684199</v>
      </c>
      <c r="JI49" s="243">
        <v>4.0540540540540499</v>
      </c>
      <c r="JJ49" s="243">
        <v>12.1212121212121</v>
      </c>
      <c r="JK49" s="243">
        <v>6.6666666666666696</v>
      </c>
      <c r="JL49" s="243">
        <v>7.2164948453608302</v>
      </c>
      <c r="JM49" s="243">
        <v>7.3684210526315796</v>
      </c>
      <c r="JN49" s="243">
        <v>5.2631578947368398</v>
      </c>
      <c r="JO49" s="243">
        <v>5.4054054054054097</v>
      </c>
      <c r="JP49" s="243">
        <v>1.51515151515151</v>
      </c>
      <c r="JQ49" s="243">
        <v>97.3333333333334</v>
      </c>
      <c r="JR49" s="243">
        <v>98.9583333333333</v>
      </c>
      <c r="JS49" s="243">
        <v>97.872340425531902</v>
      </c>
      <c r="JT49" s="243">
        <v>97.368421052631604</v>
      </c>
      <c r="JU49" s="243">
        <v>98.648648648648603</v>
      </c>
      <c r="JV49" s="243">
        <v>100</v>
      </c>
      <c r="JW49" s="243">
        <v>91.891891891891902</v>
      </c>
      <c r="JX49" s="243">
        <v>94.736842105263193</v>
      </c>
      <c r="JY49" s="243">
        <v>91.489361702127695</v>
      </c>
      <c r="JZ49" s="243">
        <v>94.736842105263193</v>
      </c>
      <c r="KA49" s="243">
        <v>98.648648648648603</v>
      </c>
      <c r="KB49" s="243">
        <v>93.939393939393895</v>
      </c>
      <c r="KC49" s="243">
        <v>98.648648648648603</v>
      </c>
      <c r="KD49" s="243">
        <v>96.875</v>
      </c>
      <c r="KE49" s="243">
        <v>97.872340425531902</v>
      </c>
      <c r="KF49" s="243">
        <v>96.052631578947398</v>
      </c>
      <c r="KG49" s="243">
        <v>97.297297297297305</v>
      </c>
      <c r="KH49" s="243">
        <v>98.484848484848499</v>
      </c>
      <c r="KI49" s="220">
        <v>76</v>
      </c>
      <c r="KJ49" s="220">
        <v>70</v>
      </c>
      <c r="KK49" s="99" t="str">
        <f t="shared" si="38"/>
        <v>--</v>
      </c>
      <c r="KL49" s="99" t="str">
        <f t="shared" si="38"/>
        <v>--</v>
      </c>
      <c r="KM49" s="220">
        <v>9.2105263157894708</v>
      </c>
      <c r="KN49" s="220">
        <v>14.285714285714301</v>
      </c>
      <c r="KO49" s="220">
        <v>93.3333333333334</v>
      </c>
      <c r="KP49" s="220">
        <v>94.202898550724598</v>
      </c>
      <c r="KQ49" s="220">
        <v>96.052631578947398</v>
      </c>
      <c r="KR49" s="220">
        <v>94.202898550724598</v>
      </c>
      <c r="KS49" s="220">
        <v>92.105263157894797</v>
      </c>
      <c r="KT49" s="220">
        <v>92.753623188405797</v>
      </c>
      <c r="KV49" s="379">
        <v>92</v>
      </c>
      <c r="KW49" s="380">
        <v>40</v>
      </c>
      <c r="KX49" s="378" t="str">
        <f t="shared" ref="KX49" si="50">"--"</f>
        <v>--</v>
      </c>
      <c r="KY49" s="381">
        <v>32</v>
      </c>
      <c r="KZ49" s="381">
        <v>20</v>
      </c>
      <c r="LA49" s="378" t="str">
        <f t="shared" si="2"/>
        <v>--</v>
      </c>
      <c r="LB49" s="381">
        <v>67.123287671232902</v>
      </c>
      <c r="LC49" s="381">
        <v>64.835164835164832</v>
      </c>
      <c r="LD49" s="381">
        <v>51.612903225806448</v>
      </c>
      <c r="LE49" s="378" t="str">
        <f t="shared" si="3"/>
        <v>--</v>
      </c>
      <c r="LF49" s="381">
        <v>61.84210526315789</v>
      </c>
      <c r="LG49" s="381">
        <v>59.459459459459474</v>
      </c>
      <c r="LH49" s="381">
        <v>56.060606060606055</v>
      </c>
      <c r="LI49" s="378" t="str">
        <f t="shared" si="4"/>
        <v>--</v>
      </c>
      <c r="LJ49" s="383" t="str">
        <f>"--"</f>
        <v>--</v>
      </c>
      <c r="LK49" s="381">
        <v>37.500000000000007</v>
      </c>
      <c r="LL49" s="381">
        <v>25</v>
      </c>
      <c r="LM49" s="380">
        <v>85.333333333333314</v>
      </c>
      <c r="LN49" s="381">
        <v>70.27027027027026</v>
      </c>
      <c r="LO49" s="381">
        <v>72.340425531914903</v>
      </c>
      <c r="LP49" s="381">
        <v>73.404255319148973</v>
      </c>
      <c r="LQ49" s="381">
        <v>88.405797101449267</v>
      </c>
      <c r="LR49" s="381">
        <v>78.666666666666686</v>
      </c>
      <c r="LS49" s="381">
        <v>66.197183098591509</v>
      </c>
      <c r="LT49" s="381">
        <v>81.818181818181785</v>
      </c>
      <c r="LU49" s="381">
        <v>90</v>
      </c>
      <c r="LV49" s="383" t="str">
        <f>"--"</f>
        <v>--</v>
      </c>
      <c r="LW49" s="381">
        <v>50</v>
      </c>
      <c r="LX49" s="381">
        <v>80</v>
      </c>
      <c r="LY49" s="380">
        <v>93.421052631578974</v>
      </c>
      <c r="LZ49" s="381">
        <v>73.972602739726042</v>
      </c>
      <c r="MA49" s="381">
        <v>84.210526315789465</v>
      </c>
      <c r="MB49" s="381">
        <v>82.105263157894754</v>
      </c>
      <c r="MC49" s="381">
        <v>84.057971014492765</v>
      </c>
      <c r="MD49" s="381">
        <v>89.473684210526372</v>
      </c>
      <c r="ME49" s="381">
        <v>83.561643835616394</v>
      </c>
      <c r="MF49" s="381">
        <v>81.81818181818177</v>
      </c>
      <c r="MG49" s="381">
        <v>77.500000000000014</v>
      </c>
      <c r="MH49" s="383" t="str">
        <f>"--"</f>
        <v>--</v>
      </c>
      <c r="MI49" s="381">
        <v>50</v>
      </c>
      <c r="MJ49" s="381">
        <v>85</v>
      </c>
      <c r="MK49" s="380">
        <v>97.5</v>
      </c>
      <c r="ML49" s="383" t="str">
        <f>"--"</f>
        <v>--</v>
      </c>
      <c r="MM49" s="381">
        <v>90.625</v>
      </c>
      <c r="MN49" s="381">
        <v>100</v>
      </c>
      <c r="MO49" s="380">
        <v>86.84210526315789</v>
      </c>
      <c r="MP49" s="383" t="str">
        <f>"--"</f>
        <v>--</v>
      </c>
      <c r="MQ49" s="381">
        <v>87.5</v>
      </c>
      <c r="MR49" s="381">
        <v>100</v>
      </c>
      <c r="MS49" s="380">
        <v>92.307692307692307</v>
      </c>
      <c r="MT49" s="383" t="str">
        <f>"--"</f>
        <v>--</v>
      </c>
      <c r="MU49" s="381">
        <v>96.874999999999986</v>
      </c>
      <c r="MV49" s="381">
        <v>100</v>
      </c>
      <c r="MW49" s="380">
        <v>96.05263157894737</v>
      </c>
      <c r="MX49" s="381">
        <v>95.945945945945937</v>
      </c>
      <c r="MY49" s="381">
        <v>98.969072164948457</v>
      </c>
      <c r="MZ49" s="381">
        <v>95.744680851063848</v>
      </c>
      <c r="NA49" s="381">
        <v>100</v>
      </c>
      <c r="NB49" s="381">
        <v>96.052631578947356</v>
      </c>
      <c r="NC49" s="381">
        <v>97.297297297297334</v>
      </c>
      <c r="ND49" s="381">
        <v>96.969696969696955</v>
      </c>
      <c r="NE49" s="381">
        <v>97.435897435897431</v>
      </c>
      <c r="NF49" s="383" t="str">
        <f>"--"</f>
        <v>--</v>
      </c>
      <c r="NG49" s="381">
        <v>84.374999999999986</v>
      </c>
      <c r="NH49" s="381">
        <v>100</v>
      </c>
    </row>
    <row r="50" spans="1:372" x14ac:dyDescent="0.25">
      <c r="A50" s="93">
        <v>46</v>
      </c>
      <c r="B50" s="93" t="s">
        <v>46</v>
      </c>
      <c r="C50" s="104">
        <v>885</v>
      </c>
      <c r="D50" s="104">
        <v>743</v>
      </c>
      <c r="E50" s="104">
        <v>495</v>
      </c>
      <c r="F50" s="104">
        <v>618</v>
      </c>
      <c r="G50" s="104">
        <v>503</v>
      </c>
      <c r="H50" s="104">
        <v>281</v>
      </c>
      <c r="I50" s="104">
        <v>339</v>
      </c>
      <c r="J50" s="104">
        <v>265</v>
      </c>
      <c r="K50" s="104">
        <v>230</v>
      </c>
      <c r="L50" s="104">
        <v>260</v>
      </c>
      <c r="M50" s="103">
        <v>253</v>
      </c>
      <c r="N50" s="103">
        <v>167</v>
      </c>
      <c r="O50" s="103">
        <v>189</v>
      </c>
      <c r="P50" s="103">
        <v>139</v>
      </c>
      <c r="Q50" s="103">
        <v>196</v>
      </c>
      <c r="R50" s="103">
        <v>244</v>
      </c>
      <c r="S50" s="103">
        <v>178</v>
      </c>
      <c r="T50" s="103">
        <v>171</v>
      </c>
      <c r="U50" s="103">
        <v>177</v>
      </c>
      <c r="V50" s="103">
        <v>155</v>
      </c>
      <c r="W50" s="99">
        <v>80.935251798561197</v>
      </c>
      <c r="X50" s="99">
        <v>75.22123893805319</v>
      </c>
      <c r="Y50" s="99">
        <v>72.623574144486625</v>
      </c>
      <c r="Z50" s="99">
        <v>87.719298245614041</v>
      </c>
      <c r="AA50" s="99">
        <v>74.708171206225728</v>
      </c>
      <c r="AB50" s="99">
        <v>75.396825396825434</v>
      </c>
      <c r="AC50" s="99">
        <v>88.55421686746989</v>
      </c>
      <c r="AD50" s="99">
        <v>84.126984126984127</v>
      </c>
      <c r="AE50" s="99">
        <v>83.333333333333371</v>
      </c>
      <c r="AF50" s="99" t="s">
        <v>286</v>
      </c>
      <c r="AG50" s="99">
        <v>87.551867219916986</v>
      </c>
      <c r="AH50" s="99">
        <v>82.485875706214699</v>
      </c>
      <c r="AI50" s="99" t="s">
        <v>286</v>
      </c>
      <c r="AJ50" s="99">
        <v>85.057471264367791</v>
      </c>
      <c r="AK50" s="99">
        <v>87.500000000000014</v>
      </c>
      <c r="AL50" s="99">
        <v>13.261648745519707</v>
      </c>
      <c r="AM50" s="99">
        <v>21.005917159763325</v>
      </c>
      <c r="AN50" s="99">
        <v>39.393939393939384</v>
      </c>
      <c r="AO50" s="99">
        <v>13.27433628318585</v>
      </c>
      <c r="AP50" s="99">
        <v>15.769230769230756</v>
      </c>
      <c r="AQ50" s="99">
        <v>32.806324110671973</v>
      </c>
      <c r="AR50" s="99">
        <v>25</v>
      </c>
      <c r="AS50" s="99">
        <v>15.343915343915338</v>
      </c>
      <c r="AT50" s="99">
        <v>36.69064748201437</v>
      </c>
      <c r="AU50" s="99">
        <v>22.395833333333336</v>
      </c>
      <c r="AV50" s="99">
        <v>19.7530864197531</v>
      </c>
      <c r="AW50" s="99">
        <v>41.807909604519772</v>
      </c>
      <c r="AX50" s="102">
        <v>30.409356725146214</v>
      </c>
      <c r="AY50" s="102">
        <v>21.022727272727273</v>
      </c>
      <c r="AZ50" s="102">
        <v>34.838709677419367</v>
      </c>
      <c r="BA50" s="102" t="s">
        <v>286</v>
      </c>
      <c r="BB50" s="99" t="s">
        <v>286</v>
      </c>
      <c r="BC50" s="102" t="s">
        <v>286</v>
      </c>
      <c r="BD50" s="102" t="s">
        <v>286</v>
      </c>
      <c r="BE50" s="102" t="s">
        <v>286</v>
      </c>
      <c r="BF50" s="102" t="s">
        <v>286</v>
      </c>
      <c r="BG50" s="99" t="s">
        <v>286</v>
      </c>
      <c r="BH50" s="94" t="s">
        <v>286</v>
      </c>
      <c r="BI50" s="94" t="s">
        <v>286</v>
      </c>
      <c r="BJ50" s="94">
        <v>41.05263157894737</v>
      </c>
      <c r="BK50" s="94">
        <v>52.697095435684673</v>
      </c>
      <c r="BL50" s="99">
        <v>29.943502824858758</v>
      </c>
      <c r="BM50" s="94">
        <v>43.478260869565197</v>
      </c>
      <c r="BN50" s="93">
        <v>43.529411764705898</v>
      </c>
      <c r="BO50" s="93">
        <v>34.899328859060397</v>
      </c>
      <c r="BP50" s="93">
        <v>5.5970149253731378</v>
      </c>
      <c r="BQ50" s="99">
        <v>11.764705882352944</v>
      </c>
      <c r="BR50" s="94">
        <v>48.461538461538474</v>
      </c>
      <c r="BS50" s="94">
        <v>10.648148148148152</v>
      </c>
      <c r="BT50" s="94">
        <v>11.020408163265309</v>
      </c>
      <c r="BU50" s="99">
        <v>51.02040816326533</v>
      </c>
      <c r="BV50" s="94">
        <v>6.4102564102564132</v>
      </c>
      <c r="BW50" s="94">
        <v>13.636363636363646</v>
      </c>
      <c r="BX50" s="94">
        <v>48.148148148148131</v>
      </c>
      <c r="BY50" s="99">
        <v>2.6737967914438507</v>
      </c>
      <c r="BZ50" s="94">
        <v>13.278008298755186</v>
      </c>
      <c r="CA50" s="94">
        <v>44</v>
      </c>
      <c r="CB50" s="94">
        <v>6.1728395061728376</v>
      </c>
      <c r="CC50" s="99">
        <v>9.4674556213017738</v>
      </c>
      <c r="CD50" s="94">
        <v>50.675675675675684</v>
      </c>
      <c r="CE50" s="94">
        <v>17.20430107526883</v>
      </c>
      <c r="CF50" s="94">
        <v>22.781065088757394</v>
      </c>
      <c r="CG50" s="99">
        <v>13.584905660377359</v>
      </c>
      <c r="CH50" s="94">
        <v>29.955947136563871</v>
      </c>
      <c r="CI50" s="94">
        <v>26.356589147286812</v>
      </c>
      <c r="CJ50" s="94">
        <v>19.521912350597603</v>
      </c>
      <c r="CK50" s="94">
        <v>21.341463414634156</v>
      </c>
      <c r="CL50" s="94">
        <v>27.272727272727288</v>
      </c>
      <c r="CM50" s="94">
        <v>28.260869565217394</v>
      </c>
      <c r="CN50" s="94">
        <v>14.948453608247425</v>
      </c>
      <c r="CO50" s="94">
        <v>31.535269709543591</v>
      </c>
      <c r="CP50" s="99">
        <v>16.853932584269653</v>
      </c>
      <c r="CQ50" s="94">
        <v>22.61904761904761</v>
      </c>
      <c r="CR50" s="94">
        <v>29.479768786127178</v>
      </c>
      <c r="CS50" s="93">
        <v>19.078947368421058</v>
      </c>
      <c r="CT50" s="93">
        <v>9.7744360902255725</v>
      </c>
      <c r="CU50" s="99">
        <v>6.9908814589665642</v>
      </c>
      <c r="CV50" s="94">
        <v>5.3639846743295054</v>
      </c>
      <c r="CW50" s="94">
        <v>14.666666666666664</v>
      </c>
      <c r="CX50" s="93">
        <v>7.8124999999999991</v>
      </c>
      <c r="CY50" s="93">
        <v>7.5697211155378525</v>
      </c>
      <c r="CZ50" s="99">
        <v>19.631901840490791</v>
      </c>
      <c r="DA50" s="94">
        <v>10.27027027027027</v>
      </c>
      <c r="DB50" s="94">
        <v>11.029411764705889</v>
      </c>
      <c r="DC50" s="93">
        <v>7.8125000000000009</v>
      </c>
      <c r="DD50" s="93">
        <v>9.4650205761316784</v>
      </c>
      <c r="DE50" s="99">
        <v>9.6590909090909083</v>
      </c>
      <c r="DF50" s="94">
        <v>21.212121212121229</v>
      </c>
      <c r="DG50" s="94">
        <v>17.647058823529413</v>
      </c>
      <c r="DH50" s="93">
        <v>14.473684210526322</v>
      </c>
      <c r="DI50" s="93">
        <v>37.867647058823522</v>
      </c>
      <c r="DJ50" s="99">
        <v>48.802395209580858</v>
      </c>
      <c r="DK50" s="94">
        <v>43.726235741444889</v>
      </c>
      <c r="DL50" s="94">
        <v>44.444444444444414</v>
      </c>
      <c r="DM50" s="94">
        <v>35.408560311284027</v>
      </c>
      <c r="DN50" s="94">
        <v>34.400000000000013</v>
      </c>
      <c r="DO50" s="99">
        <v>34.355828220858896</v>
      </c>
      <c r="DP50" s="94">
        <v>51.871657754010698</v>
      </c>
      <c r="DQ50" s="94">
        <v>34.306569343065689</v>
      </c>
      <c r="DR50" s="94">
        <v>33.510638297872347</v>
      </c>
      <c r="DS50" s="94">
        <v>47.058823529411733</v>
      </c>
      <c r="DT50" s="99">
        <v>46.022727272727259</v>
      </c>
      <c r="DU50" s="101">
        <v>37.195121951219548</v>
      </c>
      <c r="DV50" s="101">
        <v>46.820809248554923</v>
      </c>
      <c r="DW50" s="93">
        <v>50.993377483443695</v>
      </c>
      <c r="DX50" s="101" t="s">
        <v>286</v>
      </c>
      <c r="DY50" s="99" t="s">
        <v>286</v>
      </c>
      <c r="DZ50" s="99" t="s">
        <v>286</v>
      </c>
      <c r="EA50" s="99" t="s">
        <v>286</v>
      </c>
      <c r="EB50" s="99" t="s">
        <v>286</v>
      </c>
      <c r="EC50" s="99" t="s">
        <v>286</v>
      </c>
      <c r="ED50" s="99" t="s">
        <v>286</v>
      </c>
      <c r="EE50" s="99" t="s">
        <v>286</v>
      </c>
      <c r="EF50" s="99" t="s">
        <v>286</v>
      </c>
      <c r="EG50" s="99">
        <v>5.1546391752577359</v>
      </c>
      <c r="EH50" s="99">
        <v>4.5081967213114726</v>
      </c>
      <c r="EI50" s="99">
        <v>1.6853932584269666</v>
      </c>
      <c r="EJ50" s="99">
        <v>5.8479532163742718</v>
      </c>
      <c r="EK50" s="99">
        <v>5.6497175141242941</v>
      </c>
      <c r="EL50" s="94">
        <v>2.6143790849673212</v>
      </c>
      <c r="EM50" s="94">
        <v>62.92134831460676</v>
      </c>
      <c r="EN50" s="94">
        <v>30.059523809523807</v>
      </c>
      <c r="EO50" s="94">
        <v>48.106060606060623</v>
      </c>
      <c r="EP50" s="99">
        <v>61.363636363636381</v>
      </c>
      <c r="EQ50" s="94">
        <v>34.49612403100776</v>
      </c>
      <c r="ER50" s="94">
        <v>33.596837944664024</v>
      </c>
      <c r="ES50" s="94">
        <v>61.635220125786141</v>
      </c>
      <c r="ET50" s="94">
        <v>40.106951871657756</v>
      </c>
      <c r="EU50" s="99">
        <v>42.028985507246389</v>
      </c>
      <c r="EV50" s="94">
        <v>56.98324022346371</v>
      </c>
      <c r="EW50" s="94">
        <v>32.20338983050847</v>
      </c>
      <c r="EX50" s="94">
        <v>41.573033707865186</v>
      </c>
      <c r="EY50" s="94">
        <v>61.935483870967779</v>
      </c>
      <c r="EZ50" s="99">
        <v>32.758620689655139</v>
      </c>
      <c r="FA50" s="94">
        <v>46.308724832214779</v>
      </c>
      <c r="FB50" s="94">
        <v>78.228782287822838</v>
      </c>
      <c r="FC50" s="94">
        <v>55.752212389380531</v>
      </c>
      <c r="FD50" s="94">
        <v>60.98484848484847</v>
      </c>
      <c r="FE50" s="99">
        <v>86.098654708520144</v>
      </c>
      <c r="FF50" s="94">
        <v>57.751937984496109</v>
      </c>
      <c r="FG50" s="94">
        <v>58.565737051792816</v>
      </c>
      <c r="FH50" s="94">
        <v>81.987577639751635</v>
      </c>
      <c r="FI50" s="94">
        <v>71.957671957671963</v>
      </c>
      <c r="FJ50" s="99">
        <v>64.492753623188392</v>
      </c>
      <c r="FK50" s="94">
        <v>86.842105263157919</v>
      </c>
      <c r="FL50" s="94">
        <v>71.487603305785171</v>
      </c>
      <c r="FM50" s="94">
        <v>67.97752808988767</v>
      </c>
      <c r="FN50" s="94">
        <v>89.024390243902445</v>
      </c>
      <c r="FO50" s="99">
        <v>72.988505747126425</v>
      </c>
      <c r="FP50" s="94">
        <v>70.588235294117624</v>
      </c>
      <c r="FQ50" s="94">
        <v>93.795620437956202</v>
      </c>
      <c r="FR50" s="94">
        <v>95.562130177514817</v>
      </c>
      <c r="FS50" s="94">
        <v>96.981132075471777</v>
      </c>
      <c r="FT50" s="99">
        <v>90.707964601769916</v>
      </c>
      <c r="FU50" s="94">
        <v>89.575289575289545</v>
      </c>
      <c r="FV50" s="94">
        <v>97.609561752988085</v>
      </c>
      <c r="FW50" s="94">
        <v>95.15151515151517</v>
      </c>
      <c r="FX50" s="94">
        <v>93.650793650793673</v>
      </c>
      <c r="FY50" s="99">
        <v>95.683453237410106</v>
      </c>
      <c r="FZ50" s="94">
        <v>94.818652849740971</v>
      </c>
      <c r="GA50" s="94">
        <v>93.442622950819683</v>
      </c>
      <c r="GB50" s="94">
        <v>92.696629213483163</v>
      </c>
      <c r="GC50" s="94">
        <v>94.642857142857167</v>
      </c>
      <c r="GD50" s="99">
        <v>96.045197740112954</v>
      </c>
      <c r="GE50" s="94">
        <v>98.692810457516345</v>
      </c>
      <c r="GF50" s="94">
        <v>88.602941176470608</v>
      </c>
      <c r="GG50" s="94">
        <v>90.390390390390422</v>
      </c>
      <c r="GH50" s="94">
        <v>95.075757575757621</v>
      </c>
      <c r="GI50" s="99">
        <v>91.441441441441441</v>
      </c>
      <c r="GJ50" s="94">
        <v>84.108527131782878</v>
      </c>
      <c r="GK50" s="94">
        <v>96.414342629482022</v>
      </c>
      <c r="GL50" s="94">
        <v>93.902439024390247</v>
      </c>
      <c r="GM50" s="100">
        <v>87.830687830687822</v>
      </c>
      <c r="GN50" s="99">
        <v>89.855072463768153</v>
      </c>
      <c r="GO50" s="94">
        <v>94.300518134715048</v>
      </c>
      <c r="GP50" s="94">
        <v>90.495867768595119</v>
      </c>
      <c r="GQ50" s="94">
        <v>90.449438202247208</v>
      </c>
      <c r="GR50" s="94">
        <v>95.209580838323376</v>
      </c>
      <c r="GS50" s="99">
        <v>88.000000000000014</v>
      </c>
      <c r="GT50" s="94">
        <v>94.771241830065364</v>
      </c>
      <c r="GU50" s="94" t="s">
        <v>286</v>
      </c>
      <c r="GV50" s="94" t="s">
        <v>286</v>
      </c>
      <c r="GW50" s="94" t="s">
        <v>286</v>
      </c>
      <c r="GX50" s="99" t="s">
        <v>286</v>
      </c>
      <c r="GY50" s="99" t="s">
        <v>286</v>
      </c>
      <c r="GZ50" s="99" t="s">
        <v>286</v>
      </c>
      <c r="HA50" s="99" t="s">
        <v>286</v>
      </c>
      <c r="HB50" s="99" t="s">
        <v>286</v>
      </c>
      <c r="HC50" s="99" t="s">
        <v>286</v>
      </c>
      <c r="HD50" s="99">
        <v>92.063492063492077</v>
      </c>
      <c r="HE50" s="99">
        <v>94.957983193277286</v>
      </c>
      <c r="HF50" s="99">
        <v>95.480225988700539</v>
      </c>
      <c r="HG50" s="99">
        <v>90.909090909090907</v>
      </c>
      <c r="HH50" s="99">
        <v>95.375722543352566</v>
      </c>
      <c r="HI50" s="99">
        <v>95.36423841059603</v>
      </c>
      <c r="HJ50" s="99">
        <v>77.121771217712137</v>
      </c>
      <c r="HK50" s="99">
        <v>81.325301204819297</v>
      </c>
      <c r="HL50" s="94">
        <v>89.772727272727224</v>
      </c>
      <c r="HM50" s="94">
        <v>77.130044843049319</v>
      </c>
      <c r="HN50" s="94">
        <v>80.155642023346289</v>
      </c>
      <c r="HO50" s="94">
        <v>92.460317460317455</v>
      </c>
      <c r="HP50" s="99">
        <v>77.018633540372704</v>
      </c>
      <c r="HQ50" s="94">
        <v>86.243386243386297</v>
      </c>
      <c r="HR50" s="94">
        <v>86.231884057971016</v>
      </c>
      <c r="HS50" s="94">
        <v>84.895833333333329</v>
      </c>
      <c r="HT50" s="95">
        <v>82.231404958677714</v>
      </c>
      <c r="HU50" s="99">
        <v>85.955056179775283</v>
      </c>
      <c r="HV50" s="93">
        <v>83.950617283950663</v>
      </c>
      <c r="HW50" s="93">
        <v>86.046511627906966</v>
      </c>
      <c r="HX50" s="93">
        <v>94.117647058823522</v>
      </c>
      <c r="HY50" s="93">
        <v>8.2142857142857135</v>
      </c>
      <c r="HZ50" s="93">
        <v>7.1216617210682545</v>
      </c>
      <c r="IA50" s="93">
        <v>4.1509433962264133</v>
      </c>
      <c r="IB50" s="93">
        <v>7.4561403508771917</v>
      </c>
      <c r="IC50" s="93">
        <v>5.836575875486381</v>
      </c>
      <c r="ID50" s="93">
        <v>5.5335968379446658</v>
      </c>
      <c r="IE50" s="93">
        <v>7.831325301204819</v>
      </c>
      <c r="IF50" s="93">
        <v>8.9947089947089953</v>
      </c>
      <c r="IG50" s="93">
        <v>10.071942446043169</v>
      </c>
      <c r="IH50" s="93">
        <v>4.6153846153846159</v>
      </c>
      <c r="II50" s="93">
        <v>3.2786885245901649</v>
      </c>
      <c r="IJ50" s="93">
        <v>5.6179775280898854</v>
      </c>
      <c r="IK50" s="93">
        <v>4.0935672514619892</v>
      </c>
      <c r="IL50" s="93">
        <v>7.909604519774013</v>
      </c>
      <c r="IM50" s="93">
        <v>3.2679738562091512</v>
      </c>
      <c r="IN50" s="93" t="str">
        <f t="shared" si="49"/>
        <v>--</v>
      </c>
      <c r="IO50" s="93" t="str">
        <f t="shared" si="49"/>
        <v>--</v>
      </c>
      <c r="IP50" s="93" t="str">
        <f t="shared" si="49"/>
        <v>--</v>
      </c>
      <c r="IQ50" s="93" t="str">
        <f t="shared" si="49"/>
        <v>--</v>
      </c>
      <c r="IR50" s="93" t="str">
        <f t="shared" si="49"/>
        <v>--</v>
      </c>
      <c r="IS50" s="93" t="str">
        <f t="shared" si="49"/>
        <v>--</v>
      </c>
      <c r="IT50" s="93" t="str">
        <f t="shared" si="49"/>
        <v>--</v>
      </c>
      <c r="IU50" s="93" t="str">
        <f t="shared" si="49"/>
        <v>--</v>
      </c>
      <c r="IV50" s="93" t="str">
        <f t="shared" si="49"/>
        <v>--</v>
      </c>
      <c r="IW50" s="241">
        <v>771</v>
      </c>
      <c r="IX50" s="242">
        <v>541</v>
      </c>
      <c r="IY50" s="243">
        <v>170</v>
      </c>
      <c r="IZ50" s="243">
        <v>232</v>
      </c>
      <c r="JA50" s="243">
        <v>159</v>
      </c>
      <c r="JB50" s="243">
        <v>170</v>
      </c>
      <c r="JC50" s="243">
        <v>116</v>
      </c>
      <c r="JD50" s="243">
        <v>86</v>
      </c>
      <c r="JE50" s="243">
        <v>8.4848484848484897</v>
      </c>
      <c r="JF50" s="243">
        <v>11.637931034482801</v>
      </c>
      <c r="JG50" s="243">
        <v>15.1898734177215</v>
      </c>
      <c r="JH50" s="243">
        <v>8.2352941176470598</v>
      </c>
      <c r="JI50" s="243">
        <v>11.304347826087</v>
      </c>
      <c r="JJ50" s="243">
        <v>4.7619047619047601</v>
      </c>
      <c r="JK50" s="243">
        <v>2.9761904761904798</v>
      </c>
      <c r="JL50" s="243">
        <v>5.6277056277056303</v>
      </c>
      <c r="JM50" s="243">
        <v>7.0063694267515899</v>
      </c>
      <c r="JN50" s="243">
        <v>7.0588235294117698</v>
      </c>
      <c r="JO50" s="243">
        <v>7.7586206896551699</v>
      </c>
      <c r="JP50" s="243">
        <v>3.5714285714285698</v>
      </c>
      <c r="JQ50" s="243">
        <v>95.679012345678998</v>
      </c>
      <c r="JR50" s="243">
        <v>94.372294372294405</v>
      </c>
      <c r="JS50" s="243">
        <v>94.904458598726094</v>
      </c>
      <c r="JT50" s="243">
        <v>94.705882352941202</v>
      </c>
      <c r="JU50" s="243">
        <v>95.652173913043498</v>
      </c>
      <c r="JV50" s="243">
        <v>95.238095238095198</v>
      </c>
      <c r="JW50" s="243">
        <v>92.592592592592595</v>
      </c>
      <c r="JX50" s="243">
        <v>92.173913043478294</v>
      </c>
      <c r="JY50" s="243">
        <v>90.566037735849093</v>
      </c>
      <c r="JZ50" s="243">
        <v>93.529411764705898</v>
      </c>
      <c r="KA50" s="243">
        <v>88.695652173913103</v>
      </c>
      <c r="KB50" s="243">
        <v>89.285714285714306</v>
      </c>
      <c r="KC50" s="243">
        <v>96.319018404907993</v>
      </c>
      <c r="KD50" s="243">
        <v>92.608695652173907</v>
      </c>
      <c r="KE50" s="243">
        <v>92.356687898089206</v>
      </c>
      <c r="KF50" s="243">
        <v>97.058823529411697</v>
      </c>
      <c r="KG50" s="243">
        <v>93.913043478260903</v>
      </c>
      <c r="KH50" s="243">
        <v>94.047619047619094</v>
      </c>
      <c r="KI50" s="220">
        <v>210</v>
      </c>
      <c r="KJ50" s="220">
        <v>169</v>
      </c>
      <c r="KK50" s="99" t="str">
        <f t="shared" ref="KK50:KT69" si="51">"--"</f>
        <v>--</v>
      </c>
      <c r="KL50" s="99" t="str">
        <f t="shared" si="51"/>
        <v>--</v>
      </c>
      <c r="KM50" s="220">
        <v>9.1787439613526605</v>
      </c>
      <c r="KN50" s="220">
        <v>15.568862275449099</v>
      </c>
      <c r="KO50" s="220">
        <v>92.079207920792101</v>
      </c>
      <c r="KP50" s="220">
        <v>93.452380952381006</v>
      </c>
      <c r="KQ50" s="220">
        <v>90.099009900990097</v>
      </c>
      <c r="KR50" s="220">
        <v>92.899408284023707</v>
      </c>
      <c r="KS50" s="220">
        <v>93.069306930693102</v>
      </c>
      <c r="KT50" s="220">
        <v>89.285714285714306</v>
      </c>
      <c r="KV50" s="379">
        <v>575</v>
      </c>
      <c r="KW50" s="380">
        <v>155</v>
      </c>
      <c r="KX50" s="381">
        <v>138</v>
      </c>
      <c r="KY50" s="381">
        <v>149</v>
      </c>
      <c r="KZ50" s="381">
        <v>133</v>
      </c>
      <c r="LA50" s="378" t="str">
        <f t="shared" si="2"/>
        <v>--</v>
      </c>
      <c r="LB50" s="381">
        <v>58.282208588957076</v>
      </c>
      <c r="LC50" s="381">
        <v>62.222222222222214</v>
      </c>
      <c r="LD50" s="381">
        <v>58.278145695364231</v>
      </c>
      <c r="LE50" s="378" t="str">
        <f t="shared" si="3"/>
        <v>--</v>
      </c>
      <c r="LF50" s="381">
        <v>69.230769230769269</v>
      </c>
      <c r="LG50" s="381">
        <v>71.551724137931032</v>
      </c>
      <c r="LH50" s="381">
        <v>74.117647058823522</v>
      </c>
      <c r="LI50" s="378" t="str">
        <f t="shared" si="4"/>
        <v>--</v>
      </c>
      <c r="LJ50" s="381">
        <v>57.246376811594203</v>
      </c>
      <c r="LK50" s="381">
        <v>51.351351351351369</v>
      </c>
      <c r="LL50" s="381">
        <v>59.398496240601489</v>
      </c>
      <c r="LM50" s="380">
        <v>83.999999999999986</v>
      </c>
      <c r="LN50" s="381">
        <v>68.098159509202446</v>
      </c>
      <c r="LO50" s="381">
        <v>60.792951541850215</v>
      </c>
      <c r="LP50" s="381">
        <v>66.233766233766275</v>
      </c>
      <c r="LQ50" s="381">
        <v>82.317073170731732</v>
      </c>
      <c r="LR50" s="381">
        <v>77.380952380952351</v>
      </c>
      <c r="LS50" s="381">
        <v>70.270270270270274</v>
      </c>
      <c r="LT50" s="381">
        <v>67.857142857142861</v>
      </c>
      <c r="LU50" s="381">
        <v>68.531468531468576</v>
      </c>
      <c r="LV50" s="381">
        <v>76.811594202898561</v>
      </c>
      <c r="LW50" s="381">
        <v>57.823129251700685</v>
      </c>
      <c r="LX50" s="381">
        <v>65.648854961832058</v>
      </c>
      <c r="LY50" s="380">
        <v>82.914572864321613</v>
      </c>
      <c r="LZ50" s="381">
        <v>68.098159509202461</v>
      </c>
      <c r="MA50" s="381">
        <v>73.56828193832601</v>
      </c>
      <c r="MB50" s="381">
        <v>74.358974358974393</v>
      </c>
      <c r="MC50" s="381">
        <v>89.156626506024054</v>
      </c>
      <c r="MD50" s="381">
        <v>87.573964497041345</v>
      </c>
      <c r="ME50" s="381">
        <v>80.701754385964918</v>
      </c>
      <c r="MF50" s="381">
        <v>79.518072289156606</v>
      </c>
      <c r="MG50" s="381">
        <v>83.108108108108098</v>
      </c>
      <c r="MH50" s="381">
        <v>78.985507246376841</v>
      </c>
      <c r="MI50" s="381">
        <v>68.027210884353806</v>
      </c>
      <c r="MJ50" s="381">
        <v>74.045801526717511</v>
      </c>
      <c r="MK50" s="380">
        <v>89.999999999999986</v>
      </c>
      <c r="ML50" s="381">
        <v>97.101449275362299</v>
      </c>
      <c r="MM50" s="381">
        <v>93.243243243243199</v>
      </c>
      <c r="MN50" s="381">
        <v>96.899224806201573</v>
      </c>
      <c r="MO50" s="380">
        <v>89.932885906040241</v>
      </c>
      <c r="MP50" s="381">
        <v>88.405797101449295</v>
      </c>
      <c r="MQ50" s="381">
        <v>82.432432432432464</v>
      </c>
      <c r="MR50" s="381">
        <v>93.79844961240309</v>
      </c>
      <c r="MS50" s="380">
        <v>93.243243243243242</v>
      </c>
      <c r="MT50" s="381">
        <v>92.753623188405797</v>
      </c>
      <c r="MU50" s="381">
        <v>91.836734693877602</v>
      </c>
      <c r="MV50" s="381">
        <v>96.124031007751952</v>
      </c>
      <c r="MW50" s="380">
        <v>96.534653465346537</v>
      </c>
      <c r="MX50" s="381">
        <v>97.546012269938629</v>
      </c>
      <c r="MY50" s="381">
        <v>94.782608695652186</v>
      </c>
      <c r="MZ50" s="381">
        <v>97.452229299363026</v>
      </c>
      <c r="NA50" s="381">
        <v>99.408284023668628</v>
      </c>
      <c r="NB50" s="381">
        <v>97.05882352941174</v>
      </c>
      <c r="NC50" s="381">
        <v>97.391304347826093</v>
      </c>
      <c r="ND50" s="381">
        <v>95.238095238095241</v>
      </c>
      <c r="NE50" s="381">
        <v>94.701986754966882</v>
      </c>
      <c r="NF50" s="381">
        <v>94.202898550724669</v>
      </c>
      <c r="NG50" s="381">
        <v>93.243243243243242</v>
      </c>
      <c r="NH50" s="381">
        <v>95.348837209302374</v>
      </c>
    </row>
    <row r="51" spans="1:372" ht="21" customHeight="1" x14ac:dyDescent="0.25">
      <c r="A51" s="93">
        <v>47</v>
      </c>
      <c r="B51" s="93" t="s">
        <v>47</v>
      </c>
      <c r="C51" s="104">
        <v>1196</v>
      </c>
      <c r="D51" s="104">
        <v>1120</v>
      </c>
      <c r="E51" s="104">
        <v>1176</v>
      </c>
      <c r="F51" s="104">
        <v>1082</v>
      </c>
      <c r="G51" s="104">
        <v>1072</v>
      </c>
      <c r="H51" s="104">
        <v>447</v>
      </c>
      <c r="I51" s="104">
        <v>457</v>
      </c>
      <c r="J51" s="104">
        <v>292</v>
      </c>
      <c r="K51" s="104">
        <v>379</v>
      </c>
      <c r="L51" s="104">
        <v>436</v>
      </c>
      <c r="M51" s="103">
        <v>305</v>
      </c>
      <c r="N51" s="103">
        <v>436</v>
      </c>
      <c r="O51" s="103">
        <v>392</v>
      </c>
      <c r="P51" s="103">
        <v>348</v>
      </c>
      <c r="Q51" s="103">
        <v>395</v>
      </c>
      <c r="R51" s="103">
        <v>422</v>
      </c>
      <c r="S51" s="103">
        <v>265</v>
      </c>
      <c r="T51" s="103">
        <v>366</v>
      </c>
      <c r="U51" s="103">
        <v>384</v>
      </c>
      <c r="V51" s="103">
        <v>322</v>
      </c>
      <c r="W51" s="99">
        <v>83.944954128440372</v>
      </c>
      <c r="X51" s="99">
        <v>76.872246696035262</v>
      </c>
      <c r="Y51" s="99">
        <v>70.547945205479394</v>
      </c>
      <c r="Z51" s="99">
        <v>83.9673913043478</v>
      </c>
      <c r="AA51" s="99">
        <v>79.907621247113184</v>
      </c>
      <c r="AB51" s="99">
        <v>74.587458745874571</v>
      </c>
      <c r="AC51" s="99">
        <v>85.747663551401899</v>
      </c>
      <c r="AD51" s="99">
        <v>78.406169665809799</v>
      </c>
      <c r="AE51" s="99">
        <v>75.362318840579661</v>
      </c>
      <c r="AF51" s="99" t="s">
        <v>286</v>
      </c>
      <c r="AG51" s="99">
        <v>84.210526315789537</v>
      </c>
      <c r="AH51" s="99">
        <v>82.889733840304132</v>
      </c>
      <c r="AI51" s="99" t="s">
        <v>286</v>
      </c>
      <c r="AJ51" s="99">
        <v>87.434554973821903</v>
      </c>
      <c r="AK51" s="99">
        <v>87.46081504702191</v>
      </c>
      <c r="AL51" s="99">
        <v>16.40449438202247</v>
      </c>
      <c r="AM51" s="99">
        <v>20.92511013215859</v>
      </c>
      <c r="AN51" s="99">
        <v>37.671232876712345</v>
      </c>
      <c r="AO51" s="99">
        <v>19.733333333333324</v>
      </c>
      <c r="AP51" s="99">
        <v>22.298850574712667</v>
      </c>
      <c r="AQ51" s="99">
        <v>48.852459016393432</v>
      </c>
      <c r="AR51" s="99">
        <v>19.718309859154942</v>
      </c>
      <c r="AS51" s="99">
        <v>24.935732647814923</v>
      </c>
      <c r="AT51" s="99">
        <v>34.393063583815</v>
      </c>
      <c r="AU51" s="99">
        <v>24.935732647814906</v>
      </c>
      <c r="AV51" s="99">
        <v>18.421052631578942</v>
      </c>
      <c r="AW51" s="99">
        <v>35.606060606060581</v>
      </c>
      <c r="AX51" s="102">
        <v>23.822714681440434</v>
      </c>
      <c r="AY51" s="102">
        <v>20.104438642297652</v>
      </c>
      <c r="AZ51" s="102">
        <v>33.333333333333329</v>
      </c>
      <c r="BA51" s="102" t="s">
        <v>286</v>
      </c>
      <c r="BB51" s="99" t="s">
        <v>286</v>
      </c>
      <c r="BC51" s="102" t="s">
        <v>286</v>
      </c>
      <c r="BD51" s="102" t="s">
        <v>286</v>
      </c>
      <c r="BE51" s="102" t="s">
        <v>286</v>
      </c>
      <c r="BF51" s="102" t="s">
        <v>286</v>
      </c>
      <c r="BG51" s="99" t="s">
        <v>286</v>
      </c>
      <c r="BH51" s="94" t="s">
        <v>286</v>
      </c>
      <c r="BI51" s="94" t="s">
        <v>286</v>
      </c>
      <c r="BJ51" s="94">
        <v>49.056603773584932</v>
      </c>
      <c r="BK51" s="94">
        <v>52.038369304556362</v>
      </c>
      <c r="BL51" s="99">
        <v>30.268199233716476</v>
      </c>
      <c r="BM51" s="94">
        <v>46.153846153846146</v>
      </c>
      <c r="BN51" s="93">
        <v>57.671957671957685</v>
      </c>
      <c r="BO51" s="93">
        <v>36.075949367088612</v>
      </c>
      <c r="BP51" s="93">
        <v>8.5918854415274435</v>
      </c>
      <c r="BQ51" s="99">
        <v>14.765100671140935</v>
      </c>
      <c r="BR51" s="94">
        <v>49.300699300699272</v>
      </c>
      <c r="BS51" s="94">
        <v>7.7142857142857144</v>
      </c>
      <c r="BT51" s="94">
        <v>15.130023640661932</v>
      </c>
      <c r="BU51" s="99">
        <v>54.266211604095616</v>
      </c>
      <c r="BV51" s="94">
        <v>4.6454767726161359</v>
      </c>
      <c r="BW51" s="94">
        <v>11.733333333333338</v>
      </c>
      <c r="BX51" s="94">
        <v>45.53571428571432</v>
      </c>
      <c r="BY51" s="99">
        <v>4.0431266846361167</v>
      </c>
      <c r="BZ51" s="94">
        <v>10.386473429951693</v>
      </c>
      <c r="CA51" s="94">
        <v>45.593869731800794</v>
      </c>
      <c r="CB51" s="94">
        <v>5.1282051282051286</v>
      </c>
      <c r="CC51" s="99">
        <v>8.6486486486486509</v>
      </c>
      <c r="CD51" s="94">
        <v>39.490445859872644</v>
      </c>
      <c r="CE51" s="94">
        <v>17.045454545454554</v>
      </c>
      <c r="CF51" s="94">
        <v>15.789473684210533</v>
      </c>
      <c r="CG51" s="99">
        <v>19.931271477663223</v>
      </c>
      <c r="CH51" s="94">
        <v>26.829268292682936</v>
      </c>
      <c r="CI51" s="94">
        <v>22.969837587006939</v>
      </c>
      <c r="CJ51" s="94">
        <v>26.158940397351</v>
      </c>
      <c r="CK51" s="94">
        <v>16.550116550116535</v>
      </c>
      <c r="CL51" s="94">
        <v>18.961038961038962</v>
      </c>
      <c r="CM51" s="94">
        <v>17.816091954022983</v>
      </c>
      <c r="CN51" s="94">
        <v>18.062827225130885</v>
      </c>
      <c r="CO51" s="94">
        <v>20.238095238095248</v>
      </c>
      <c r="CP51" s="99">
        <v>19.01140684410646</v>
      </c>
      <c r="CQ51" s="94">
        <v>18.282548476454298</v>
      </c>
      <c r="CR51" s="94">
        <v>21.578947368421066</v>
      </c>
      <c r="CS51" s="93">
        <v>23.987538940809955</v>
      </c>
      <c r="CT51" s="93">
        <v>11.085450346420329</v>
      </c>
      <c r="CU51" s="99">
        <v>7.1269487750556815</v>
      </c>
      <c r="CV51" s="94">
        <v>5.841924398625431</v>
      </c>
      <c r="CW51" s="94">
        <v>16.991643454038993</v>
      </c>
      <c r="CX51" s="93">
        <v>12.000000000000004</v>
      </c>
      <c r="CY51" s="93">
        <v>6.9767441860465134</v>
      </c>
      <c r="CZ51" s="99">
        <v>13.033175355450231</v>
      </c>
      <c r="DA51" s="94">
        <v>9.3506493506493396</v>
      </c>
      <c r="DB51" s="94">
        <v>10.755813953488376</v>
      </c>
      <c r="DC51" s="93">
        <v>15.526315789473683</v>
      </c>
      <c r="DD51" s="93">
        <v>13.559322033898301</v>
      </c>
      <c r="DE51" s="99">
        <v>11.111111111111114</v>
      </c>
      <c r="DF51" s="94">
        <v>17.827298050139252</v>
      </c>
      <c r="DG51" s="94">
        <v>11.578947368421058</v>
      </c>
      <c r="DH51" s="93">
        <v>11.671924290220813</v>
      </c>
      <c r="DI51" s="93">
        <v>29.885057471264346</v>
      </c>
      <c r="DJ51" s="99">
        <v>39.689578713968942</v>
      </c>
      <c r="DK51" s="94">
        <v>32.068965517241374</v>
      </c>
      <c r="DL51" s="94">
        <v>35.230352303523006</v>
      </c>
      <c r="DM51" s="94">
        <v>40.559440559440539</v>
      </c>
      <c r="DN51" s="94">
        <v>29.900332225913612</v>
      </c>
      <c r="DO51" s="99">
        <v>33.254156769596221</v>
      </c>
      <c r="DP51" s="94">
        <v>36.175710594315213</v>
      </c>
      <c r="DQ51" s="94">
        <v>34.104046242774558</v>
      </c>
      <c r="DR51" s="94">
        <v>29.442970822281165</v>
      </c>
      <c r="DS51" s="94">
        <v>42.959427207637233</v>
      </c>
      <c r="DT51" s="99">
        <v>42.85714285714284</v>
      </c>
      <c r="DU51" s="101">
        <v>29.444444444444457</v>
      </c>
      <c r="DV51" s="101">
        <v>30.89005235602097</v>
      </c>
      <c r="DW51" s="93">
        <v>35.015772870662467</v>
      </c>
      <c r="DX51" s="101" t="s">
        <v>286</v>
      </c>
      <c r="DY51" s="99" t="s">
        <v>286</v>
      </c>
      <c r="DZ51" s="99" t="s">
        <v>286</v>
      </c>
      <c r="EA51" s="99" t="s">
        <v>286</v>
      </c>
      <c r="EB51" s="99" t="s">
        <v>286</v>
      </c>
      <c r="EC51" s="99" t="s">
        <v>286</v>
      </c>
      <c r="ED51" s="99" t="s">
        <v>286</v>
      </c>
      <c r="EE51" s="99" t="s">
        <v>286</v>
      </c>
      <c r="EF51" s="99" t="s">
        <v>286</v>
      </c>
      <c r="EG51" s="99">
        <v>6.3938618925831232</v>
      </c>
      <c r="EH51" s="99">
        <v>3.8186157517899741</v>
      </c>
      <c r="EI51" s="99">
        <v>1.5094339622641517</v>
      </c>
      <c r="EJ51" s="99">
        <v>2.7397260273972601</v>
      </c>
      <c r="EK51" s="99">
        <v>2.8795811518324617</v>
      </c>
      <c r="EL51" s="94">
        <v>1.8633540372670816</v>
      </c>
      <c r="EM51" s="94">
        <v>65.501165501165488</v>
      </c>
      <c r="EN51" s="94">
        <v>33.480176211453731</v>
      </c>
      <c r="EO51" s="94">
        <v>46.735395189003469</v>
      </c>
      <c r="EP51" s="99">
        <v>63.013698630137029</v>
      </c>
      <c r="EQ51" s="94">
        <v>36.279069767441833</v>
      </c>
      <c r="ER51" s="94">
        <v>43.894389438943911</v>
      </c>
      <c r="ES51" s="94">
        <v>71.999999999999986</v>
      </c>
      <c r="ET51" s="94">
        <v>32.901554404145074</v>
      </c>
      <c r="EU51" s="99">
        <v>51.724137931034484</v>
      </c>
      <c r="EV51" s="94">
        <v>60.975609756097583</v>
      </c>
      <c r="EW51" s="94">
        <v>36.739659367396555</v>
      </c>
      <c r="EX51" s="94">
        <v>44.486692015209101</v>
      </c>
      <c r="EY51" s="94">
        <v>57.26495726495726</v>
      </c>
      <c r="EZ51" s="99">
        <v>48.533333333333275</v>
      </c>
      <c r="FA51" s="94">
        <v>55.974842767295584</v>
      </c>
      <c r="FB51" s="94">
        <v>83.218390804597675</v>
      </c>
      <c r="FC51" s="94">
        <v>65.054945054945065</v>
      </c>
      <c r="FD51" s="94">
        <v>70.547945205479522</v>
      </c>
      <c r="FE51" s="99">
        <v>81.351351351351397</v>
      </c>
      <c r="FF51" s="94">
        <v>65.747126436781457</v>
      </c>
      <c r="FG51" s="94">
        <v>72.185430463576182</v>
      </c>
      <c r="FH51" s="94">
        <v>90.25522041763341</v>
      </c>
      <c r="FI51" s="94">
        <v>64.450127877237932</v>
      </c>
      <c r="FJ51" s="99">
        <v>74.566473988439256</v>
      </c>
      <c r="FK51" s="94">
        <v>83.333333333333385</v>
      </c>
      <c r="FL51" s="94">
        <v>77.858880778588784</v>
      </c>
      <c r="FM51" s="94">
        <v>76.226415094339586</v>
      </c>
      <c r="FN51" s="94">
        <v>89.635854341736703</v>
      </c>
      <c r="FO51" s="99">
        <v>81.052631578947341</v>
      </c>
      <c r="FP51" s="94">
        <v>87.774294670846416</v>
      </c>
      <c r="FQ51" s="94">
        <v>93.821510297482845</v>
      </c>
      <c r="FR51" s="94">
        <v>97.142857142857181</v>
      </c>
      <c r="FS51" s="94">
        <v>98.61591695501734</v>
      </c>
      <c r="FT51" s="99">
        <v>91.397849462365556</v>
      </c>
      <c r="FU51" s="94">
        <v>92.64367816091962</v>
      </c>
      <c r="FV51" s="94">
        <v>98.013245033112568</v>
      </c>
      <c r="FW51" s="94">
        <v>95.591647331786518</v>
      </c>
      <c r="FX51" s="94">
        <v>92.346938775510182</v>
      </c>
      <c r="FY51" s="99">
        <v>97.126436781609229</v>
      </c>
      <c r="FZ51" s="94">
        <v>94.117647058823579</v>
      </c>
      <c r="GA51" s="94">
        <v>94.951923076923066</v>
      </c>
      <c r="GB51" s="94">
        <v>98.479087452471546</v>
      </c>
      <c r="GC51" s="94">
        <v>95.592286501377444</v>
      </c>
      <c r="GD51" s="99">
        <v>96.335078534031311</v>
      </c>
      <c r="GE51" s="94">
        <v>98.753894080996801</v>
      </c>
      <c r="GF51" s="94">
        <v>93.967517401392087</v>
      </c>
      <c r="GG51" s="94">
        <v>93.569844789357063</v>
      </c>
      <c r="GH51" s="94">
        <v>97.543859649122908</v>
      </c>
      <c r="GI51" s="99">
        <v>90.437158469945345</v>
      </c>
      <c r="GJ51" s="94">
        <v>92.093023255814046</v>
      </c>
      <c r="GK51" s="94">
        <v>97.98657718120802</v>
      </c>
      <c r="GL51" s="94">
        <v>95.764705882352843</v>
      </c>
      <c r="GM51" s="100">
        <v>89.285714285714349</v>
      </c>
      <c r="GN51" s="99">
        <v>94.827586206896598</v>
      </c>
      <c r="GO51" s="94">
        <v>93.350383631713584</v>
      </c>
      <c r="GP51" s="94">
        <v>92.048192771084274</v>
      </c>
      <c r="GQ51" s="94">
        <v>96.197718631178745</v>
      </c>
      <c r="GR51" s="94">
        <v>94.428969359331518</v>
      </c>
      <c r="GS51" s="99">
        <v>94.778067885117451</v>
      </c>
      <c r="GT51" s="94">
        <v>98.44236760124609</v>
      </c>
      <c r="GU51" s="94" t="s">
        <v>286</v>
      </c>
      <c r="GV51" s="94" t="s">
        <v>286</v>
      </c>
      <c r="GW51" s="94" t="s">
        <v>286</v>
      </c>
      <c r="GX51" s="99" t="s">
        <v>286</v>
      </c>
      <c r="GY51" s="99" t="s">
        <v>286</v>
      </c>
      <c r="GZ51" s="99" t="s">
        <v>286</v>
      </c>
      <c r="HA51" s="99" t="s">
        <v>286</v>
      </c>
      <c r="HB51" s="99" t="s">
        <v>286</v>
      </c>
      <c r="HC51" s="99" t="s">
        <v>286</v>
      </c>
      <c r="HD51" s="99">
        <v>93.717277486910945</v>
      </c>
      <c r="HE51" s="99">
        <v>94.67312348668284</v>
      </c>
      <c r="HF51" s="99">
        <v>96.078431372548991</v>
      </c>
      <c r="HG51" s="99">
        <v>95.142857142857167</v>
      </c>
      <c r="HH51" s="99">
        <v>97.074468085106389</v>
      </c>
      <c r="HI51" s="99">
        <v>97.499999999999957</v>
      </c>
      <c r="HJ51" s="99">
        <v>81.755196304849932</v>
      </c>
      <c r="HK51" s="99">
        <v>84.326710816777052</v>
      </c>
      <c r="HL51" s="94">
        <v>92.708333333333414</v>
      </c>
      <c r="HM51" s="94">
        <v>78.356164383561577</v>
      </c>
      <c r="HN51" s="94">
        <v>86.078886310904892</v>
      </c>
      <c r="HO51" s="94">
        <v>94.966442953020163</v>
      </c>
      <c r="HP51" s="99">
        <v>84.941176470588289</v>
      </c>
      <c r="HQ51" s="94">
        <v>86.304909560723488</v>
      </c>
      <c r="HR51" s="94">
        <v>90.406976744186053</v>
      </c>
      <c r="HS51" s="94">
        <v>85.233160621761627</v>
      </c>
      <c r="HT51" s="95">
        <v>86.829268292682855</v>
      </c>
      <c r="HU51" s="99">
        <v>89.69465648854964</v>
      </c>
      <c r="HV51" s="93">
        <v>82.633053221288577</v>
      </c>
      <c r="HW51" s="93">
        <v>90.526315789473713</v>
      </c>
      <c r="HX51" s="93">
        <v>95.624999999999943</v>
      </c>
      <c r="HY51" s="93">
        <v>5.1685393258426959</v>
      </c>
      <c r="HZ51" s="93">
        <v>3.0905077262693168</v>
      </c>
      <c r="IA51" s="93">
        <v>2.397260273972603</v>
      </c>
      <c r="IB51" s="93">
        <v>5.8510638297872335</v>
      </c>
      <c r="IC51" s="93">
        <v>5.0808314087759845</v>
      </c>
      <c r="ID51" s="93">
        <v>2.960526315789473</v>
      </c>
      <c r="IE51" s="93">
        <v>4.4083526682134568</v>
      </c>
      <c r="IF51" s="93">
        <v>6.4102564102564115</v>
      </c>
      <c r="IG51" s="93">
        <v>2.2988505747126435</v>
      </c>
      <c r="IH51" s="93">
        <v>5.3846153846153868</v>
      </c>
      <c r="II51" s="93">
        <v>3.5799522673031032</v>
      </c>
      <c r="IJ51" s="93">
        <v>3.4090909090909101</v>
      </c>
      <c r="IK51" s="93">
        <v>8.1967213114754163</v>
      </c>
      <c r="IL51" s="93">
        <v>6.5616797900262496</v>
      </c>
      <c r="IM51" s="93">
        <v>2.4844720496894412</v>
      </c>
      <c r="IN51" s="93" t="str">
        <f t="shared" si="49"/>
        <v>--</v>
      </c>
      <c r="IO51" s="93" t="str">
        <f t="shared" si="49"/>
        <v>--</v>
      </c>
      <c r="IP51" s="93" t="str">
        <f t="shared" si="49"/>
        <v>--</v>
      </c>
      <c r="IQ51" s="93" t="str">
        <f t="shared" si="49"/>
        <v>--</v>
      </c>
      <c r="IR51" s="93" t="str">
        <f t="shared" si="49"/>
        <v>--</v>
      </c>
      <c r="IS51" s="93" t="str">
        <f t="shared" si="49"/>
        <v>--</v>
      </c>
      <c r="IT51" s="93" t="str">
        <f t="shared" si="49"/>
        <v>--</v>
      </c>
      <c r="IU51" s="93" t="str">
        <f t="shared" si="49"/>
        <v>--</v>
      </c>
      <c r="IV51" s="93" t="str">
        <f t="shared" si="49"/>
        <v>--</v>
      </c>
      <c r="IW51" s="241">
        <v>838</v>
      </c>
      <c r="IX51" s="242">
        <v>844</v>
      </c>
      <c r="IY51" s="243">
        <v>251</v>
      </c>
      <c r="IZ51" s="243">
        <v>218</v>
      </c>
      <c r="JA51" s="243">
        <v>132</v>
      </c>
      <c r="JB51" s="243">
        <v>236</v>
      </c>
      <c r="JC51" s="243">
        <v>223</v>
      </c>
      <c r="JD51" s="243">
        <v>155</v>
      </c>
      <c r="JE51" s="243">
        <v>7.5697211155378499</v>
      </c>
      <c r="JF51" s="243">
        <v>5.0458715596330297</v>
      </c>
      <c r="JG51" s="243">
        <v>10.6060606060606</v>
      </c>
      <c r="JH51" s="243">
        <v>5.0847457627118704</v>
      </c>
      <c r="JI51" s="243">
        <v>9.8654708520179408</v>
      </c>
      <c r="JJ51" s="243">
        <v>14.193548387096801</v>
      </c>
      <c r="JK51" s="243">
        <v>4.3824701195219102</v>
      </c>
      <c r="JL51" s="243">
        <v>3.21100917431193</v>
      </c>
      <c r="JM51" s="243">
        <v>8.3333333333333304</v>
      </c>
      <c r="JN51" s="243">
        <v>2.1186440677966099</v>
      </c>
      <c r="JO51" s="243">
        <v>5.3811659192825099</v>
      </c>
      <c r="JP51" s="243">
        <v>5.1612903225806503</v>
      </c>
      <c r="JQ51" s="243">
        <v>94.4</v>
      </c>
      <c r="JR51" s="243">
        <v>96.313364055299502</v>
      </c>
      <c r="JS51" s="243">
        <v>95.454545454545496</v>
      </c>
      <c r="JT51" s="243">
        <v>94.491525423728802</v>
      </c>
      <c r="JU51" s="243">
        <v>92.376681614349806</v>
      </c>
      <c r="JV51" s="243">
        <v>94.193548387096797</v>
      </c>
      <c r="JW51" s="243">
        <v>93.625498007968105</v>
      </c>
      <c r="JX51" s="243">
        <v>92.201834862385397</v>
      </c>
      <c r="JY51" s="243">
        <v>93.181818181818201</v>
      </c>
      <c r="JZ51" s="243">
        <v>89.830508474576305</v>
      </c>
      <c r="KA51" s="243">
        <v>88.789237668161405</v>
      </c>
      <c r="KB51" s="243">
        <v>91.612903225806505</v>
      </c>
      <c r="KC51" s="243">
        <v>95.6</v>
      </c>
      <c r="KD51" s="243">
        <v>95.871559633027502</v>
      </c>
      <c r="KE51" s="243">
        <v>97.727272727272705</v>
      </c>
      <c r="KF51" s="243">
        <v>96.186440677966104</v>
      </c>
      <c r="KG51" s="243">
        <v>92.376681614349806</v>
      </c>
      <c r="KH51" s="243">
        <v>97.419354838709594</v>
      </c>
      <c r="KI51" s="220">
        <v>237</v>
      </c>
      <c r="KJ51" s="220">
        <v>230</v>
      </c>
      <c r="KK51" s="99" t="str">
        <f t="shared" si="51"/>
        <v>--</v>
      </c>
      <c r="KL51" s="99" t="str">
        <f t="shared" si="51"/>
        <v>--</v>
      </c>
      <c r="KM51" s="220">
        <v>6.7510548523206797</v>
      </c>
      <c r="KN51" s="220">
        <v>9.1304347826087007</v>
      </c>
      <c r="KO51" s="220">
        <v>93.133047210300404</v>
      </c>
      <c r="KP51" s="220">
        <v>92.608695652174006</v>
      </c>
      <c r="KQ51" s="220">
        <v>93.991416309012806</v>
      </c>
      <c r="KR51" s="220">
        <v>95.2173913043478</v>
      </c>
      <c r="KS51" s="220">
        <v>92.274678111588003</v>
      </c>
      <c r="KT51" s="220">
        <v>88.646288209606993</v>
      </c>
      <c r="KV51" s="379">
        <v>224</v>
      </c>
      <c r="KW51" s="380">
        <v>54</v>
      </c>
      <c r="KX51" s="381">
        <v>65</v>
      </c>
      <c r="KY51" s="381">
        <v>61</v>
      </c>
      <c r="KZ51" s="381">
        <v>44</v>
      </c>
      <c r="LA51" s="378" t="str">
        <f t="shared" si="2"/>
        <v>--</v>
      </c>
      <c r="LB51" s="381">
        <v>55.77689243027887</v>
      </c>
      <c r="LC51" s="381">
        <v>62.844036697247688</v>
      </c>
      <c r="LD51" s="381">
        <v>57.575757575757585</v>
      </c>
      <c r="LE51" s="378" t="str">
        <f t="shared" si="3"/>
        <v>--</v>
      </c>
      <c r="LF51" s="381">
        <v>57.872340425531895</v>
      </c>
      <c r="LG51" s="381">
        <v>56.50224215246638</v>
      </c>
      <c r="LH51" s="381">
        <v>52.258064516129025</v>
      </c>
      <c r="LI51" s="378" t="str">
        <f t="shared" si="4"/>
        <v>--</v>
      </c>
      <c r="LJ51" s="381">
        <v>52.307692307692307</v>
      </c>
      <c r="LK51" s="381">
        <v>52.45901639344261</v>
      </c>
      <c r="LL51" s="381">
        <v>54.545454545454554</v>
      </c>
      <c r="LM51" s="380">
        <v>85.407725321888421</v>
      </c>
      <c r="LN51" s="381">
        <v>81.673306772908418</v>
      </c>
      <c r="LO51" s="381">
        <v>71.100917431192656</v>
      </c>
      <c r="LP51" s="381">
        <v>69.696969696969731</v>
      </c>
      <c r="LQ51" s="381">
        <v>83.842794759825352</v>
      </c>
      <c r="LR51" s="381">
        <v>68.93617021276593</v>
      </c>
      <c r="LS51" s="381">
        <v>71.621621621621685</v>
      </c>
      <c r="LT51" s="381">
        <v>67.096774193548441</v>
      </c>
      <c r="LU51" s="381">
        <v>71.428571428571431</v>
      </c>
      <c r="LV51" s="381">
        <v>73.4375</v>
      </c>
      <c r="LW51" s="381">
        <v>59.016393442622956</v>
      </c>
      <c r="LX51" s="381">
        <v>72.727272727272748</v>
      </c>
      <c r="LY51" s="380">
        <v>89.743589743589766</v>
      </c>
      <c r="LZ51" s="381">
        <v>84.063745019920333</v>
      </c>
      <c r="MA51" s="381">
        <v>80.275229357798167</v>
      </c>
      <c r="MB51" s="381">
        <v>78.78787878787881</v>
      </c>
      <c r="MC51" s="381">
        <v>87.826086956521721</v>
      </c>
      <c r="MD51" s="381">
        <v>76.27118644067798</v>
      </c>
      <c r="ME51" s="381">
        <v>80.630630630630606</v>
      </c>
      <c r="MF51" s="381">
        <v>79.354838709677452</v>
      </c>
      <c r="MG51" s="381">
        <v>79.245283018867937</v>
      </c>
      <c r="MH51" s="381">
        <v>87.692307692307693</v>
      </c>
      <c r="MI51" s="381">
        <v>59.016393442622963</v>
      </c>
      <c r="MJ51" s="381">
        <v>72.727272727272748</v>
      </c>
      <c r="MK51" s="380">
        <v>88.679245283018872</v>
      </c>
      <c r="ML51" s="381">
        <v>93.84615384615384</v>
      </c>
      <c r="MM51" s="381">
        <v>86.885245901639323</v>
      </c>
      <c r="MN51" s="381">
        <v>90.697674418604663</v>
      </c>
      <c r="MO51" s="380">
        <v>88.679245283018872</v>
      </c>
      <c r="MP51" s="381">
        <v>92.1875</v>
      </c>
      <c r="MQ51" s="381">
        <v>80.327868852459034</v>
      </c>
      <c r="MR51" s="381">
        <v>90.697674418604663</v>
      </c>
      <c r="MS51" s="380">
        <v>86.538461538461547</v>
      </c>
      <c r="MT51" s="381">
        <v>93.750000000000014</v>
      </c>
      <c r="MU51" s="381">
        <v>91.8032786885246</v>
      </c>
      <c r="MV51" s="381">
        <v>97.674418604651166</v>
      </c>
      <c r="MW51" s="380">
        <v>98.283261802575112</v>
      </c>
      <c r="MX51" s="381">
        <v>96.015936254980105</v>
      </c>
      <c r="MY51" s="381">
        <v>97.247706422018325</v>
      </c>
      <c r="MZ51" s="381">
        <v>96.969696969696955</v>
      </c>
      <c r="NA51" s="381">
        <v>97.391304347826107</v>
      </c>
      <c r="NB51" s="381">
        <v>98.305084745762741</v>
      </c>
      <c r="NC51" s="381">
        <v>95.515695067264517</v>
      </c>
      <c r="ND51" s="381">
        <v>99.354838709677423</v>
      </c>
      <c r="NE51" s="381">
        <v>94.444444444444471</v>
      </c>
      <c r="NF51" s="381">
        <v>96.875</v>
      </c>
      <c r="NG51" s="381">
        <v>98.360655737704917</v>
      </c>
      <c r="NH51" s="381">
        <v>95.454545454545467</v>
      </c>
    </row>
    <row r="52" spans="1:372" x14ac:dyDescent="0.25">
      <c r="A52" s="93">
        <v>48</v>
      </c>
      <c r="B52" s="93" t="s">
        <v>48</v>
      </c>
      <c r="C52" s="104">
        <v>1133</v>
      </c>
      <c r="D52" s="104">
        <v>994</v>
      </c>
      <c r="E52" s="104">
        <v>1204</v>
      </c>
      <c r="F52" s="104">
        <v>1132</v>
      </c>
      <c r="G52" s="104">
        <v>1112</v>
      </c>
      <c r="H52" s="104">
        <v>444</v>
      </c>
      <c r="I52" s="104">
        <v>428</v>
      </c>
      <c r="J52" s="104">
        <v>261</v>
      </c>
      <c r="K52" s="104">
        <v>402</v>
      </c>
      <c r="L52" s="104">
        <v>354</v>
      </c>
      <c r="M52" s="103">
        <v>238</v>
      </c>
      <c r="N52" s="103">
        <v>453</v>
      </c>
      <c r="O52" s="103">
        <v>432</v>
      </c>
      <c r="P52" s="103">
        <v>319</v>
      </c>
      <c r="Q52" s="103">
        <v>416</v>
      </c>
      <c r="R52" s="103">
        <v>447</v>
      </c>
      <c r="S52" s="103">
        <v>269</v>
      </c>
      <c r="T52" s="103">
        <v>444</v>
      </c>
      <c r="U52" s="103">
        <v>379</v>
      </c>
      <c r="V52" s="103">
        <v>289</v>
      </c>
      <c r="W52" s="99">
        <v>78.703703703703653</v>
      </c>
      <c r="X52" s="99">
        <v>72.196261682242962</v>
      </c>
      <c r="Y52" s="99">
        <v>69.884169884169907</v>
      </c>
      <c r="Z52" s="99">
        <v>84.170854271356788</v>
      </c>
      <c r="AA52" s="99">
        <v>81.818181818181827</v>
      </c>
      <c r="AB52" s="99">
        <v>79.237288135593275</v>
      </c>
      <c r="AC52" s="99">
        <v>79.954954954954999</v>
      </c>
      <c r="AD52" s="99">
        <v>79.861111111111086</v>
      </c>
      <c r="AE52" s="99">
        <v>72.870662460567843</v>
      </c>
      <c r="AF52" s="99" t="s">
        <v>286</v>
      </c>
      <c r="AG52" s="99">
        <v>82.500000000000014</v>
      </c>
      <c r="AH52" s="99">
        <v>77.528089887640505</v>
      </c>
      <c r="AI52" s="99" t="s">
        <v>286</v>
      </c>
      <c r="AJ52" s="99">
        <v>86.399999999999977</v>
      </c>
      <c r="AK52" s="99">
        <v>83.098591549295804</v>
      </c>
      <c r="AL52" s="99">
        <v>19.770114942528743</v>
      </c>
      <c r="AM52" s="99">
        <v>25.233644859813079</v>
      </c>
      <c r="AN52" s="99">
        <v>55.938697318007641</v>
      </c>
      <c r="AO52" s="99">
        <v>19.700748129675812</v>
      </c>
      <c r="AP52" s="99">
        <v>20.396600566572239</v>
      </c>
      <c r="AQ52" s="99">
        <v>48.523206751054857</v>
      </c>
      <c r="AR52" s="99">
        <v>21.875000000000014</v>
      </c>
      <c r="AS52" s="99">
        <v>20.417633410672842</v>
      </c>
      <c r="AT52" s="99">
        <v>47.962382445141067</v>
      </c>
      <c r="AU52" s="99">
        <v>30.024813895781627</v>
      </c>
      <c r="AV52" s="99">
        <v>24.324324324324326</v>
      </c>
      <c r="AW52" s="99">
        <v>36.567164179104445</v>
      </c>
      <c r="AX52" s="102">
        <v>30.875576036866363</v>
      </c>
      <c r="AY52" s="102">
        <v>21.220159151193645</v>
      </c>
      <c r="AZ52" s="102">
        <v>39.236111111111086</v>
      </c>
      <c r="BA52" s="102" t="s">
        <v>286</v>
      </c>
      <c r="BB52" s="99" t="s">
        <v>286</v>
      </c>
      <c r="BC52" s="102" t="s">
        <v>286</v>
      </c>
      <c r="BD52" s="102" t="s">
        <v>286</v>
      </c>
      <c r="BE52" s="102" t="s">
        <v>286</v>
      </c>
      <c r="BF52" s="102" t="s">
        <v>286</v>
      </c>
      <c r="BG52" s="99" t="s">
        <v>286</v>
      </c>
      <c r="BH52" s="94" t="s">
        <v>286</v>
      </c>
      <c r="BI52" s="94" t="s">
        <v>286</v>
      </c>
      <c r="BJ52" s="94">
        <v>35.732009925558323</v>
      </c>
      <c r="BK52" s="94">
        <v>35.034802784222734</v>
      </c>
      <c r="BL52" s="99">
        <v>26.356589147286822</v>
      </c>
      <c r="BM52" s="94">
        <v>38.403990024937627</v>
      </c>
      <c r="BN52" s="93">
        <v>33.962264150943376</v>
      </c>
      <c r="BO52" s="93">
        <v>21.582733812949634</v>
      </c>
      <c r="BP52" s="93">
        <v>7.6167076167076191</v>
      </c>
      <c r="BQ52" s="99">
        <v>13.253012048192767</v>
      </c>
      <c r="BR52" s="94">
        <v>53.174603174603128</v>
      </c>
      <c r="BS52" s="94">
        <v>7.8590785907859129</v>
      </c>
      <c r="BT52" s="94">
        <v>10.755813953488385</v>
      </c>
      <c r="BU52" s="99">
        <v>55.12820512820516</v>
      </c>
      <c r="BV52" s="94">
        <v>9.1981132075471681</v>
      </c>
      <c r="BW52" s="94">
        <v>7.8571428571428621</v>
      </c>
      <c r="BX52" s="94">
        <v>43.225806451612883</v>
      </c>
      <c r="BY52" s="99">
        <v>4.627249357326475</v>
      </c>
      <c r="BZ52" s="94">
        <v>13.364055299539174</v>
      </c>
      <c r="CA52" s="94">
        <v>48.846153846153832</v>
      </c>
      <c r="CB52" s="94">
        <v>4.3478260869565197</v>
      </c>
      <c r="CC52" s="99">
        <v>6.5902578796561606</v>
      </c>
      <c r="CD52" s="94">
        <v>34.926470588235297</v>
      </c>
      <c r="CE52" s="94">
        <v>17.633410672853824</v>
      </c>
      <c r="CF52" s="94">
        <v>13.507109004739339</v>
      </c>
      <c r="CG52" s="99">
        <v>13.409961685823749</v>
      </c>
      <c r="CH52" s="94">
        <v>13.853904282115868</v>
      </c>
      <c r="CI52" s="94">
        <v>19.770773638968471</v>
      </c>
      <c r="CJ52" s="94">
        <v>14.345991561181439</v>
      </c>
      <c r="CK52" s="94">
        <v>18.444444444444457</v>
      </c>
      <c r="CL52" s="94">
        <v>17.209302325581387</v>
      </c>
      <c r="CM52" s="94">
        <v>17.554858934169264</v>
      </c>
      <c r="CN52" s="94">
        <v>13.93034825870647</v>
      </c>
      <c r="CO52" s="94">
        <v>16.400911161731205</v>
      </c>
      <c r="CP52" s="99">
        <v>14.230769230769239</v>
      </c>
      <c r="CQ52" s="94">
        <v>11.737089201877922</v>
      </c>
      <c r="CR52" s="94">
        <v>16.986301369863011</v>
      </c>
      <c r="CS52" s="93">
        <v>14.28571428571429</v>
      </c>
      <c r="CT52" s="93">
        <v>15.071770334928228</v>
      </c>
      <c r="CU52" s="99">
        <v>8.8516746411483282</v>
      </c>
      <c r="CV52" s="94">
        <v>5.0583657587548645</v>
      </c>
      <c r="CW52" s="94">
        <v>13.924050632911394</v>
      </c>
      <c r="CX52" s="93">
        <v>8.092485549132947</v>
      </c>
      <c r="CY52" s="93">
        <v>6.7510548523206779</v>
      </c>
      <c r="CZ52" s="99">
        <v>15.540540540540544</v>
      </c>
      <c r="DA52" s="94">
        <v>8.1585081585081571</v>
      </c>
      <c r="DB52" s="94">
        <v>9.1772151898734151</v>
      </c>
      <c r="DC52" s="93">
        <v>14.06649616368286</v>
      </c>
      <c r="DD52" s="93">
        <v>10.232558139534872</v>
      </c>
      <c r="DE52" s="99">
        <v>8.9843750000000053</v>
      </c>
      <c r="DF52" s="94">
        <v>13.429256594724226</v>
      </c>
      <c r="DG52" s="94">
        <v>14.804469273743015</v>
      </c>
      <c r="DH52" s="93">
        <v>12.230215827338137</v>
      </c>
      <c r="DI52" s="93">
        <v>39.523809523809561</v>
      </c>
      <c r="DJ52" s="99">
        <v>48.2185273159145</v>
      </c>
      <c r="DK52" s="94">
        <v>30.350194552529164</v>
      </c>
      <c r="DL52" s="94">
        <v>42.966751918158572</v>
      </c>
      <c r="DM52" s="94">
        <v>40.579710144927503</v>
      </c>
      <c r="DN52" s="94">
        <v>32.20338983050847</v>
      </c>
      <c r="DO52" s="99">
        <v>46.308724832214793</v>
      </c>
      <c r="DP52" s="94">
        <v>44.496487119437923</v>
      </c>
      <c r="DQ52" s="94">
        <v>32.176656151419543</v>
      </c>
      <c r="DR52" s="94">
        <v>38.481012658227876</v>
      </c>
      <c r="DS52" s="94">
        <v>56.046511627906959</v>
      </c>
      <c r="DT52" s="99">
        <v>38.910505836575851</v>
      </c>
      <c r="DU52" s="101">
        <v>40.617577197149608</v>
      </c>
      <c r="DV52" s="101">
        <v>48.626373626373656</v>
      </c>
      <c r="DW52" s="93">
        <v>41.726618705036003</v>
      </c>
      <c r="DX52" s="101" t="s">
        <v>286</v>
      </c>
      <c r="DY52" s="99" t="s">
        <v>286</v>
      </c>
      <c r="DZ52" s="99" t="s">
        <v>286</v>
      </c>
      <c r="EA52" s="99" t="s">
        <v>286</v>
      </c>
      <c r="EB52" s="99" t="s">
        <v>286</v>
      </c>
      <c r="EC52" s="99" t="s">
        <v>286</v>
      </c>
      <c r="ED52" s="99" t="s">
        <v>286</v>
      </c>
      <c r="EE52" s="99" t="s">
        <v>286</v>
      </c>
      <c r="EF52" s="99" t="s">
        <v>286</v>
      </c>
      <c r="EG52" s="99">
        <v>9.6618357487922655</v>
      </c>
      <c r="EH52" s="99">
        <v>7.3825503355704685</v>
      </c>
      <c r="EI52" s="99">
        <v>1.4925373134328357</v>
      </c>
      <c r="EJ52" s="99">
        <v>5.9360730593607336</v>
      </c>
      <c r="EK52" s="99">
        <v>6.6137566137566122</v>
      </c>
      <c r="EL52" s="94">
        <v>3.1250000000000004</v>
      </c>
      <c r="EM52" s="94">
        <v>58.767772511848385</v>
      </c>
      <c r="EN52" s="94">
        <v>30.588235294117645</v>
      </c>
      <c r="EO52" s="94">
        <v>40.769230769230788</v>
      </c>
      <c r="EP52" s="99">
        <v>50.379746835443029</v>
      </c>
      <c r="EQ52" s="94">
        <v>35.34482758620689</v>
      </c>
      <c r="ER52" s="94">
        <v>38.235294117647079</v>
      </c>
      <c r="ES52" s="94">
        <v>46.803652968036509</v>
      </c>
      <c r="ET52" s="94">
        <v>30.069930069930063</v>
      </c>
      <c r="EU52" s="99">
        <v>43.217665615141946</v>
      </c>
      <c r="EV52" s="94">
        <v>53.571428571428598</v>
      </c>
      <c r="EW52" s="94">
        <v>28.735632183908052</v>
      </c>
      <c r="EX52" s="94">
        <v>44.943820224719097</v>
      </c>
      <c r="EY52" s="94">
        <v>54.054054054054042</v>
      </c>
      <c r="EZ52" s="99">
        <v>31.607629427792915</v>
      </c>
      <c r="FA52" s="94">
        <v>46.666666666666671</v>
      </c>
      <c r="FB52" s="94">
        <v>79.629629629629648</v>
      </c>
      <c r="FC52" s="94">
        <v>61.267605633802809</v>
      </c>
      <c r="FD52" s="94">
        <v>64.478764478764461</v>
      </c>
      <c r="FE52" s="99">
        <v>75.888324873096494</v>
      </c>
      <c r="FF52" s="94">
        <v>67.045454545454589</v>
      </c>
      <c r="FG52" s="94">
        <v>63.865546218487417</v>
      </c>
      <c r="FH52" s="94">
        <v>73.363431151241542</v>
      </c>
      <c r="FI52" s="94">
        <v>59.027777777777814</v>
      </c>
      <c r="FJ52" s="99">
        <v>66.242038216560545</v>
      </c>
      <c r="FK52" s="94">
        <v>82.920792079208042</v>
      </c>
      <c r="FL52" s="94">
        <v>65.610859728506796</v>
      </c>
      <c r="FM52" s="94">
        <v>73.207547169811349</v>
      </c>
      <c r="FN52" s="94">
        <v>83.649289099526129</v>
      </c>
      <c r="FO52" s="99">
        <v>68.279569892473162</v>
      </c>
      <c r="FP52" s="94">
        <v>69.503546099290702</v>
      </c>
      <c r="FQ52" s="94">
        <v>93.271461716937253</v>
      </c>
      <c r="FR52" s="94">
        <v>94.13145539906111</v>
      </c>
      <c r="FS52" s="94">
        <v>96.923076923076863</v>
      </c>
      <c r="FT52" s="99">
        <v>86.180904522613019</v>
      </c>
      <c r="FU52" s="94">
        <v>92.613636363636317</v>
      </c>
      <c r="FV52" s="94">
        <v>98.312236286919827</v>
      </c>
      <c r="FW52" s="94">
        <v>86.160714285714263</v>
      </c>
      <c r="FX52" s="94">
        <v>86.946386946386909</v>
      </c>
      <c r="FY52" s="99">
        <v>92.138364779874209</v>
      </c>
      <c r="FZ52" s="94">
        <v>90.487804878048863</v>
      </c>
      <c r="GA52" s="94">
        <v>90.990990990991023</v>
      </c>
      <c r="GB52" s="94">
        <v>97.003745318352046</v>
      </c>
      <c r="GC52" s="94">
        <v>90.114942528735682</v>
      </c>
      <c r="GD52" s="99">
        <v>90.981432360742744</v>
      </c>
      <c r="GE52" s="94">
        <v>95.470383275261383</v>
      </c>
      <c r="GF52" s="94">
        <v>87.089201877934272</v>
      </c>
      <c r="GG52" s="94">
        <v>87.058823529411811</v>
      </c>
      <c r="GH52" s="94">
        <v>93.486590038314162</v>
      </c>
      <c r="GI52" s="99">
        <v>84.343434343434353</v>
      </c>
      <c r="GJ52" s="94">
        <v>85.754985754985825</v>
      </c>
      <c r="GK52" s="94">
        <v>94.491525423728774</v>
      </c>
      <c r="GL52" s="94">
        <v>84.90990990990997</v>
      </c>
      <c r="GM52" s="100">
        <v>78.271028037383175</v>
      </c>
      <c r="GN52" s="99">
        <v>90.536277602523683</v>
      </c>
      <c r="GO52" s="94">
        <v>89.215686274509764</v>
      </c>
      <c r="GP52" s="94">
        <v>87.981859410430914</v>
      </c>
      <c r="GQ52" s="94">
        <v>95.112781954887183</v>
      </c>
      <c r="GR52" s="94">
        <v>86.374133949191659</v>
      </c>
      <c r="GS52" s="99">
        <v>89.920424403182992</v>
      </c>
      <c r="GT52" s="94">
        <v>90.909090909090949</v>
      </c>
      <c r="GU52" s="94" t="s">
        <v>286</v>
      </c>
      <c r="GV52" s="94" t="s">
        <v>286</v>
      </c>
      <c r="GW52" s="94" t="s">
        <v>286</v>
      </c>
      <c r="GX52" s="99" t="s">
        <v>286</v>
      </c>
      <c r="GY52" s="99" t="s">
        <v>286</v>
      </c>
      <c r="GZ52" s="99" t="s">
        <v>286</v>
      </c>
      <c r="HA52" s="99" t="s">
        <v>286</v>
      </c>
      <c r="HB52" s="99" t="s">
        <v>286</v>
      </c>
      <c r="HC52" s="99" t="s">
        <v>286</v>
      </c>
      <c r="HD52" s="99">
        <v>91.919191919191931</v>
      </c>
      <c r="HE52" s="99">
        <v>93.503480278422344</v>
      </c>
      <c r="HF52" s="99">
        <v>95.752895752895739</v>
      </c>
      <c r="HG52" s="99">
        <v>88.461538461538453</v>
      </c>
      <c r="HH52" s="99">
        <v>92.800000000000026</v>
      </c>
      <c r="HI52" s="99">
        <v>93.594306049822151</v>
      </c>
      <c r="HJ52" s="99">
        <v>62.470308788598579</v>
      </c>
      <c r="HK52" s="99">
        <v>75.409836065573813</v>
      </c>
      <c r="HL52" s="94">
        <v>88.416988416988403</v>
      </c>
      <c r="HM52" s="94">
        <v>66.921119592875328</v>
      </c>
      <c r="HN52" s="94">
        <v>72.159090909090892</v>
      </c>
      <c r="HO52" s="94">
        <v>85.957446808510625</v>
      </c>
      <c r="HP52" s="99">
        <v>66.367713004484287</v>
      </c>
      <c r="HQ52" s="94">
        <v>64.235294117647115</v>
      </c>
      <c r="HR52" s="94">
        <v>81.329113924050617</v>
      </c>
      <c r="HS52" s="94">
        <v>72.681704260651685</v>
      </c>
      <c r="HT52" s="95">
        <v>74.657534246575267</v>
      </c>
      <c r="HU52" s="99">
        <v>89.772727272727323</v>
      </c>
      <c r="HV52" s="93">
        <v>76.689976689976703</v>
      </c>
      <c r="HW52" s="93">
        <v>79.356568364611348</v>
      </c>
      <c r="HX52" s="93">
        <v>82.332155477031804</v>
      </c>
      <c r="HY52" s="93">
        <v>8.9244851258581175</v>
      </c>
      <c r="HZ52" s="93">
        <v>4.6948356807511713</v>
      </c>
      <c r="IA52" s="93">
        <v>2.334630350194554</v>
      </c>
      <c r="IB52" s="93">
        <v>8.3333333333333339</v>
      </c>
      <c r="IC52" s="93">
        <v>4.8158640226628888</v>
      </c>
      <c r="ID52" s="93">
        <v>1.6806722689075635</v>
      </c>
      <c r="IE52" s="93">
        <v>10.714285714285708</v>
      </c>
      <c r="IF52" s="93">
        <v>10.465116279069766</v>
      </c>
      <c r="IG52" s="93">
        <v>6.6037735849056602</v>
      </c>
      <c r="IH52" s="93">
        <v>7.7481840193704627</v>
      </c>
      <c r="II52" s="93">
        <v>5.6053811659192867</v>
      </c>
      <c r="IJ52" s="93">
        <v>5.6179775280898898</v>
      </c>
      <c r="IK52" s="93">
        <v>8.4668192219679561</v>
      </c>
      <c r="IL52" s="93">
        <v>6.1170212765957412</v>
      </c>
      <c r="IM52" s="93">
        <v>4.9295774647887329</v>
      </c>
      <c r="IN52" s="93" t="str">
        <f t="shared" si="49"/>
        <v>--</v>
      </c>
      <c r="IO52" s="93" t="str">
        <f t="shared" si="49"/>
        <v>--</v>
      </c>
      <c r="IP52" s="93" t="str">
        <f t="shared" si="49"/>
        <v>--</v>
      </c>
      <c r="IQ52" s="93" t="str">
        <f t="shared" si="49"/>
        <v>--</v>
      </c>
      <c r="IR52" s="93" t="str">
        <f t="shared" si="49"/>
        <v>--</v>
      </c>
      <c r="IS52" s="93" t="str">
        <f t="shared" si="49"/>
        <v>--</v>
      </c>
      <c r="IT52" s="93" t="str">
        <f t="shared" si="49"/>
        <v>--</v>
      </c>
      <c r="IU52" s="93" t="str">
        <f t="shared" si="49"/>
        <v>--</v>
      </c>
      <c r="IV52" s="93" t="str">
        <f t="shared" si="49"/>
        <v>--</v>
      </c>
      <c r="IW52" s="241">
        <v>1420</v>
      </c>
      <c r="IX52" s="242">
        <v>1523</v>
      </c>
      <c r="IY52" s="243">
        <v>436</v>
      </c>
      <c r="IZ52" s="243">
        <v>424</v>
      </c>
      <c r="JA52" s="243">
        <v>360</v>
      </c>
      <c r="JB52" s="243">
        <v>428</v>
      </c>
      <c r="JC52" s="243">
        <v>368</v>
      </c>
      <c r="JD52" s="243">
        <v>302</v>
      </c>
      <c r="JE52" s="243">
        <v>8.6247086247086209</v>
      </c>
      <c r="JF52" s="243">
        <v>9.6698113207547092</v>
      </c>
      <c r="JG52" s="243">
        <v>9.2696629213483099</v>
      </c>
      <c r="JH52" s="243">
        <v>9.1121495327102693</v>
      </c>
      <c r="JI52" s="243">
        <v>10.4109589041096</v>
      </c>
      <c r="JJ52" s="243">
        <v>14.238410596026499</v>
      </c>
      <c r="JK52" s="243">
        <v>5.0691244239631299</v>
      </c>
      <c r="JL52" s="243">
        <v>7.8014184397163104</v>
      </c>
      <c r="JM52" s="243">
        <v>5.9154929577464799</v>
      </c>
      <c r="JN52" s="243">
        <v>5.3864168618266897</v>
      </c>
      <c r="JO52" s="243">
        <v>7.6294277929155303</v>
      </c>
      <c r="JP52" s="243">
        <v>3.6423841059602702</v>
      </c>
      <c r="JQ52" s="243">
        <v>94.600938967136202</v>
      </c>
      <c r="JR52" s="243">
        <v>93.853427895981099</v>
      </c>
      <c r="JS52" s="243">
        <v>95.518207282913295</v>
      </c>
      <c r="JT52" s="243">
        <v>95.794392523364394</v>
      </c>
      <c r="JU52" s="243">
        <v>95.068493150684901</v>
      </c>
      <c r="JV52" s="243">
        <v>98.006644518272395</v>
      </c>
      <c r="JW52" s="243">
        <v>89.150943396226495</v>
      </c>
      <c r="JX52" s="243">
        <v>87.943262411347504</v>
      </c>
      <c r="JY52" s="243">
        <v>92.415730337078699</v>
      </c>
      <c r="JZ52" s="243">
        <v>92.289719626168207</v>
      </c>
      <c r="KA52" s="243">
        <v>89.315068493150704</v>
      </c>
      <c r="KB52" s="243">
        <v>94.019933554817399</v>
      </c>
      <c r="KC52" s="243">
        <v>94.339622641509393</v>
      </c>
      <c r="KD52" s="243">
        <v>96.453900709219795</v>
      </c>
      <c r="KE52" s="243">
        <v>96.078431372549005</v>
      </c>
      <c r="KF52" s="243">
        <v>95.093457943925202</v>
      </c>
      <c r="KG52" s="243">
        <v>95.041322314049594</v>
      </c>
      <c r="KH52" s="243">
        <v>98.006644518272395</v>
      </c>
      <c r="KI52" s="220">
        <v>200</v>
      </c>
      <c r="KJ52" s="220">
        <v>425</v>
      </c>
      <c r="KK52" s="99" t="str">
        <f t="shared" si="51"/>
        <v>--</v>
      </c>
      <c r="KL52" s="99" t="str">
        <f t="shared" si="51"/>
        <v>--</v>
      </c>
      <c r="KM52" s="220">
        <v>13.0653266331658</v>
      </c>
      <c r="KN52" s="220">
        <v>11.1111111111111</v>
      </c>
      <c r="KO52" s="220">
        <v>92.820512820512803</v>
      </c>
      <c r="KP52" s="220">
        <v>93.586698337292205</v>
      </c>
      <c r="KQ52" s="220">
        <v>92.346938775510196</v>
      </c>
      <c r="KR52" s="220">
        <v>93.586698337292205</v>
      </c>
      <c r="KS52" s="220">
        <v>89.285714285714306</v>
      </c>
      <c r="KT52" s="220">
        <v>88.598574821852793</v>
      </c>
      <c r="KV52" s="379">
        <v>1454</v>
      </c>
      <c r="KW52" s="380">
        <v>411</v>
      </c>
      <c r="KX52" s="381">
        <v>417</v>
      </c>
      <c r="KY52" s="381">
        <v>315</v>
      </c>
      <c r="KZ52" s="381">
        <v>311</v>
      </c>
      <c r="LA52" s="378" t="str">
        <f t="shared" si="2"/>
        <v>--</v>
      </c>
      <c r="LB52" s="381">
        <v>55.503512880562063</v>
      </c>
      <c r="LC52" s="381">
        <v>57.246376811594239</v>
      </c>
      <c r="LD52" s="381">
        <v>49.137931034482783</v>
      </c>
      <c r="LE52" s="378" t="str">
        <f t="shared" si="3"/>
        <v>--</v>
      </c>
      <c r="LF52" s="381">
        <v>57.14285714285716</v>
      </c>
      <c r="LG52" s="381">
        <v>56.130790190735695</v>
      </c>
      <c r="LH52" s="381">
        <v>54.152823920265789</v>
      </c>
      <c r="LI52" s="378" t="str">
        <f t="shared" si="4"/>
        <v>--</v>
      </c>
      <c r="LJ52" s="381">
        <v>51.338199513382001</v>
      </c>
      <c r="LK52" s="381">
        <v>55.016181229773466</v>
      </c>
      <c r="LL52" s="381">
        <v>57.877813504823131</v>
      </c>
      <c r="LM52" s="380">
        <v>82.989690721649495</v>
      </c>
      <c r="LN52" s="381">
        <v>73.09523809523813</v>
      </c>
      <c r="LO52" s="381">
        <v>62.650602409638537</v>
      </c>
      <c r="LP52" s="381">
        <v>68.926553672316331</v>
      </c>
      <c r="LQ52" s="381">
        <v>83.855421686747093</v>
      </c>
      <c r="LR52" s="381">
        <v>72.576832151300238</v>
      </c>
      <c r="LS52" s="381">
        <v>63.911845730027508</v>
      </c>
      <c r="LT52" s="381">
        <v>62.20735785953179</v>
      </c>
      <c r="LU52" s="381">
        <v>79.389312977099294</v>
      </c>
      <c r="LV52" s="381">
        <v>72.087378640776734</v>
      </c>
      <c r="LW52" s="381">
        <v>56.953642384105954</v>
      </c>
      <c r="LX52" s="381">
        <v>66.233766233766261</v>
      </c>
      <c r="LY52" s="380">
        <v>85.128205128205153</v>
      </c>
      <c r="LZ52" s="381">
        <v>81.839622641509521</v>
      </c>
      <c r="MA52" s="381">
        <v>78.947368421052616</v>
      </c>
      <c r="MB52" s="381">
        <v>78.962536023054753</v>
      </c>
      <c r="MC52" s="381">
        <v>86.091127098321422</v>
      </c>
      <c r="MD52" s="381">
        <v>83.177570093457973</v>
      </c>
      <c r="ME52" s="381">
        <v>77.071823204419871</v>
      </c>
      <c r="MF52" s="381">
        <v>73.509933774834451</v>
      </c>
      <c r="MG52" s="381">
        <v>83.037974683544277</v>
      </c>
      <c r="MH52" s="381">
        <v>81.265206812652096</v>
      </c>
      <c r="MI52" s="381">
        <v>69.836065573770483</v>
      </c>
      <c r="MJ52" s="381">
        <v>75.974025974025921</v>
      </c>
      <c r="MK52" s="380">
        <v>91.457286432160842</v>
      </c>
      <c r="ML52" s="381">
        <v>94.202898550724726</v>
      </c>
      <c r="MM52" s="381">
        <v>92.810457516339852</v>
      </c>
      <c r="MN52" s="381">
        <v>93.831168831168853</v>
      </c>
      <c r="MO52" s="380">
        <v>90.954773869346724</v>
      </c>
      <c r="MP52" s="381">
        <v>90.338164251207772</v>
      </c>
      <c r="MQ52" s="381">
        <v>85.294117647058869</v>
      </c>
      <c r="MR52" s="381">
        <v>91.856677524429941</v>
      </c>
      <c r="MS52" s="380">
        <v>92.131979695431454</v>
      </c>
      <c r="MT52" s="381">
        <v>94.444444444444528</v>
      </c>
      <c r="MU52" s="381">
        <v>93.81107491856676</v>
      </c>
      <c r="MV52" s="381">
        <v>94.805194805194816</v>
      </c>
      <c r="MW52" s="380">
        <v>95.918367346938851</v>
      </c>
      <c r="MX52" s="381">
        <v>96.713615023474091</v>
      </c>
      <c r="MY52" s="381">
        <v>97.393364928909946</v>
      </c>
      <c r="MZ52" s="381">
        <v>98.879551820728238</v>
      </c>
      <c r="NA52" s="381">
        <v>97.14964370546312</v>
      </c>
      <c r="NB52" s="381">
        <v>97.429906542056074</v>
      </c>
      <c r="NC52" s="381">
        <v>95.041322314049637</v>
      </c>
      <c r="ND52" s="381">
        <v>99.003322259136226</v>
      </c>
      <c r="NE52" s="381">
        <v>97.72727272727272</v>
      </c>
      <c r="NF52" s="381">
        <v>97.342995169082045</v>
      </c>
      <c r="NG52" s="381">
        <v>93.790849673202644</v>
      </c>
      <c r="NH52" s="381">
        <v>96.7532467532467</v>
      </c>
    </row>
    <row r="53" spans="1:372" x14ac:dyDescent="0.25">
      <c r="A53" s="93">
        <v>49</v>
      </c>
      <c r="B53" s="93" t="s">
        <v>49</v>
      </c>
      <c r="C53" s="104">
        <v>1156</v>
      </c>
      <c r="D53" s="104">
        <v>1129</v>
      </c>
      <c r="E53" s="104">
        <v>497</v>
      </c>
      <c r="F53" s="104">
        <v>1024</v>
      </c>
      <c r="G53" s="104">
        <v>1031</v>
      </c>
      <c r="H53" s="104">
        <v>423</v>
      </c>
      <c r="I53" s="104">
        <v>444</v>
      </c>
      <c r="J53" s="104">
        <v>289</v>
      </c>
      <c r="K53" s="104">
        <v>394</v>
      </c>
      <c r="L53" s="104">
        <v>462</v>
      </c>
      <c r="M53" s="103">
        <v>273</v>
      </c>
      <c r="N53" s="103">
        <v>154</v>
      </c>
      <c r="O53" s="103">
        <v>188</v>
      </c>
      <c r="P53" s="103">
        <v>155</v>
      </c>
      <c r="Q53" s="103">
        <v>311</v>
      </c>
      <c r="R53" s="103">
        <v>395</v>
      </c>
      <c r="S53" s="103">
        <v>318</v>
      </c>
      <c r="T53" s="103">
        <v>322</v>
      </c>
      <c r="U53" s="103">
        <v>367</v>
      </c>
      <c r="V53" s="103">
        <v>342</v>
      </c>
      <c r="W53" s="99">
        <v>83.253588516746362</v>
      </c>
      <c r="X53" s="99">
        <v>66.515837104072347</v>
      </c>
      <c r="Y53" s="99">
        <v>65.384615384615373</v>
      </c>
      <c r="Z53" s="99">
        <v>81.606217616580338</v>
      </c>
      <c r="AA53" s="99">
        <v>73.535791757049836</v>
      </c>
      <c r="AB53" s="99">
        <v>64.705882352941217</v>
      </c>
      <c r="AC53" s="99">
        <v>79.591836734693857</v>
      </c>
      <c r="AD53" s="99">
        <v>75.268817204301058</v>
      </c>
      <c r="AE53" s="99">
        <v>67.320261437908471</v>
      </c>
      <c r="AF53" s="99" t="s">
        <v>286</v>
      </c>
      <c r="AG53" s="99">
        <v>84.987277353689564</v>
      </c>
      <c r="AH53" s="99">
        <v>81.269841269841251</v>
      </c>
      <c r="AI53" s="99" t="s">
        <v>286</v>
      </c>
      <c r="AJ53" s="99">
        <v>87.912087912087898</v>
      </c>
      <c r="AK53" s="99">
        <v>80.58823529411768</v>
      </c>
      <c r="AL53" s="99">
        <v>15.639810426540288</v>
      </c>
      <c r="AM53" s="99">
        <v>30.995475113122186</v>
      </c>
      <c r="AN53" s="99">
        <v>55.052264808362359</v>
      </c>
      <c r="AO53" s="99">
        <v>25.70694087403599</v>
      </c>
      <c r="AP53" s="99">
        <v>25.434782608695624</v>
      </c>
      <c r="AQ53" s="99">
        <v>45.421245421245416</v>
      </c>
      <c r="AR53" s="99">
        <v>25.490196078431381</v>
      </c>
      <c r="AS53" s="99">
        <v>25.405405405405389</v>
      </c>
      <c r="AT53" s="99">
        <v>48.701298701298711</v>
      </c>
      <c r="AU53" s="99">
        <v>21.895424836601308</v>
      </c>
      <c r="AV53" s="99">
        <v>28.244274809160295</v>
      </c>
      <c r="AW53" s="99">
        <v>37.421383647798763</v>
      </c>
      <c r="AX53" s="102">
        <v>27.5</v>
      </c>
      <c r="AY53" s="102">
        <v>22.739726027397243</v>
      </c>
      <c r="AZ53" s="102">
        <v>38.011695906432749</v>
      </c>
      <c r="BA53" s="102" t="s">
        <v>286</v>
      </c>
      <c r="BB53" s="99" t="s">
        <v>286</v>
      </c>
      <c r="BC53" s="102" t="s">
        <v>286</v>
      </c>
      <c r="BD53" s="102" t="s">
        <v>286</v>
      </c>
      <c r="BE53" s="102" t="s">
        <v>286</v>
      </c>
      <c r="BF53" s="102" t="s">
        <v>286</v>
      </c>
      <c r="BG53" s="99" t="s">
        <v>286</v>
      </c>
      <c r="BH53" s="94" t="s">
        <v>286</v>
      </c>
      <c r="BI53" s="94" t="s">
        <v>286</v>
      </c>
      <c r="BJ53" s="94">
        <v>52.475247524752483</v>
      </c>
      <c r="BK53" s="94">
        <v>36.317135549872106</v>
      </c>
      <c r="BL53" s="99">
        <v>21.337579617834393</v>
      </c>
      <c r="BM53" s="94">
        <v>40.067340067340098</v>
      </c>
      <c r="BN53" s="93">
        <v>46.38888888888885</v>
      </c>
      <c r="BO53" s="93">
        <v>22.023809523809526</v>
      </c>
      <c r="BP53" s="93">
        <v>8.1481481481481524</v>
      </c>
      <c r="BQ53" s="99">
        <v>12.933025404157046</v>
      </c>
      <c r="BR53" s="94">
        <v>51.929824561403521</v>
      </c>
      <c r="BS53" s="94">
        <v>10.962566844919785</v>
      </c>
      <c r="BT53" s="94">
        <v>17.035398230088482</v>
      </c>
      <c r="BU53" s="99">
        <v>42.962962962962969</v>
      </c>
      <c r="BV53" s="94">
        <v>7.8571428571428603</v>
      </c>
      <c r="BW53" s="94">
        <v>10.112359550561797</v>
      </c>
      <c r="BX53" s="94">
        <v>48.322147651006716</v>
      </c>
      <c r="BY53" s="99">
        <v>7.6124567474048375</v>
      </c>
      <c r="BZ53" s="94">
        <v>13.054830287206268</v>
      </c>
      <c r="CA53" s="94">
        <v>49.36305732484076</v>
      </c>
      <c r="CB53" s="94">
        <v>7.3578595317725783</v>
      </c>
      <c r="CC53" s="99">
        <v>13.428571428571436</v>
      </c>
      <c r="CD53" s="94">
        <v>40.356083086053417</v>
      </c>
      <c r="CE53" s="94">
        <v>16.15201900237529</v>
      </c>
      <c r="CF53" s="94">
        <v>15.349887133182829</v>
      </c>
      <c r="CG53" s="99">
        <v>13.888888888888888</v>
      </c>
      <c r="CH53" s="94">
        <v>17.875647668393785</v>
      </c>
      <c r="CI53" s="94">
        <v>21.258134490238621</v>
      </c>
      <c r="CJ53" s="94">
        <v>14.285714285714276</v>
      </c>
      <c r="CK53" s="94">
        <v>24.000000000000007</v>
      </c>
      <c r="CL53" s="94">
        <v>24.064171122994658</v>
      </c>
      <c r="CM53" s="94">
        <v>14.379084967320262</v>
      </c>
      <c r="CN53" s="94">
        <v>22.549019607843139</v>
      </c>
      <c r="CO53" s="94">
        <v>22.307692307692317</v>
      </c>
      <c r="CP53" s="99">
        <v>15.28662420382166</v>
      </c>
      <c r="CQ53" s="94">
        <v>17.46031746031748</v>
      </c>
      <c r="CR53" s="94">
        <v>23.6111111111111</v>
      </c>
      <c r="CS53" s="93">
        <v>17.941176470588257</v>
      </c>
      <c r="CT53" s="93">
        <v>13.834951456310671</v>
      </c>
      <c r="CU53" s="99">
        <v>6.6361556064073222</v>
      </c>
      <c r="CV53" s="94">
        <v>4.8780487804878057</v>
      </c>
      <c r="CW53" s="94">
        <v>18.015665796344653</v>
      </c>
      <c r="CX53" s="93">
        <v>8.0786026200873398</v>
      </c>
      <c r="CY53" s="93">
        <v>6.7164179104477597</v>
      </c>
      <c r="CZ53" s="99">
        <v>12.66666666666667</v>
      </c>
      <c r="DA53" s="94">
        <v>7.6086956521739175</v>
      </c>
      <c r="DB53" s="94">
        <v>8.6092715231788084</v>
      </c>
      <c r="DC53" s="93">
        <v>13.953488372093021</v>
      </c>
      <c r="DD53" s="93">
        <v>11.227154046997386</v>
      </c>
      <c r="DE53" s="99">
        <v>7.1197411003236244</v>
      </c>
      <c r="DF53" s="94">
        <v>14.790996784565927</v>
      </c>
      <c r="DG53" s="94">
        <v>11.204481792717086</v>
      </c>
      <c r="DH53" s="93">
        <v>10.294117647058819</v>
      </c>
      <c r="DI53" s="93">
        <v>37.410071942446066</v>
      </c>
      <c r="DJ53" s="99">
        <v>43.24942791762016</v>
      </c>
      <c r="DK53" s="94">
        <v>40.069686411149846</v>
      </c>
      <c r="DL53" s="94">
        <v>43.717277486911001</v>
      </c>
      <c r="DM53" s="94">
        <v>45.098039215686278</v>
      </c>
      <c r="DN53" s="94">
        <v>36.900369003690024</v>
      </c>
      <c r="DO53" s="99">
        <v>35.570469798657726</v>
      </c>
      <c r="DP53" s="94">
        <v>42.934782608695635</v>
      </c>
      <c r="DQ53" s="94">
        <v>39.869281045751642</v>
      </c>
      <c r="DR53" s="94">
        <v>34.754098360655739</v>
      </c>
      <c r="DS53" s="94">
        <v>51.315789473684212</v>
      </c>
      <c r="DT53" s="99">
        <v>41.987179487179503</v>
      </c>
      <c r="DU53" s="101">
        <v>32.792207792207812</v>
      </c>
      <c r="DV53" s="101">
        <v>46.910112359550531</v>
      </c>
      <c r="DW53" s="93">
        <v>40.412979351032462</v>
      </c>
      <c r="DX53" s="101" t="s">
        <v>286</v>
      </c>
      <c r="DY53" s="99" t="s">
        <v>286</v>
      </c>
      <c r="DZ53" s="99" t="s">
        <v>286</v>
      </c>
      <c r="EA53" s="99" t="s">
        <v>286</v>
      </c>
      <c r="EB53" s="99" t="s">
        <v>286</v>
      </c>
      <c r="EC53" s="99" t="s">
        <v>286</v>
      </c>
      <c r="ED53" s="99" t="s">
        <v>286</v>
      </c>
      <c r="EE53" s="99" t="s">
        <v>286</v>
      </c>
      <c r="EF53" s="99" t="s">
        <v>286</v>
      </c>
      <c r="EG53" s="99">
        <v>5.1948051948051939</v>
      </c>
      <c r="EH53" s="99">
        <v>5.3164556962025307</v>
      </c>
      <c r="EI53" s="99">
        <v>0.94936708860759567</v>
      </c>
      <c r="EJ53" s="99">
        <v>7.1651090342679122</v>
      </c>
      <c r="EK53" s="99">
        <v>4.0871934604904636</v>
      </c>
      <c r="EL53" s="94">
        <v>2.3391812865497079</v>
      </c>
      <c r="EM53" s="94">
        <v>67.942583732057429</v>
      </c>
      <c r="EN53" s="94">
        <v>34.013605442176839</v>
      </c>
      <c r="EO53" s="94">
        <v>41.319444444444436</v>
      </c>
      <c r="EP53" s="99">
        <v>59.685863874345529</v>
      </c>
      <c r="EQ53" s="94">
        <v>40.174672489082951</v>
      </c>
      <c r="ER53" s="94">
        <v>44.117647058823508</v>
      </c>
      <c r="ES53" s="94">
        <v>70.748299319727892</v>
      </c>
      <c r="ET53" s="94">
        <v>43.71584699453549</v>
      </c>
      <c r="EU53" s="99">
        <v>39.869281045751656</v>
      </c>
      <c r="EV53" s="94">
        <v>57.284768211920564</v>
      </c>
      <c r="EW53" s="94">
        <v>32.987012987012974</v>
      </c>
      <c r="EX53" s="94">
        <v>47.909967845659153</v>
      </c>
      <c r="EY53" s="94">
        <v>57.425742574257463</v>
      </c>
      <c r="EZ53" s="99">
        <v>39.154929577464799</v>
      </c>
      <c r="FA53" s="94">
        <v>43.362831858407056</v>
      </c>
      <c r="FB53" s="94">
        <v>87.019230769230774</v>
      </c>
      <c r="FC53" s="94">
        <v>61.538461538461519</v>
      </c>
      <c r="FD53" s="94">
        <v>66.435986159169559</v>
      </c>
      <c r="FE53" s="99">
        <v>83.593749999999957</v>
      </c>
      <c r="FF53" s="94">
        <v>68.980477223427386</v>
      </c>
      <c r="FG53" s="94">
        <v>69.372693726937328</v>
      </c>
      <c r="FH53" s="94">
        <v>83.221476510067134</v>
      </c>
      <c r="FI53" s="94">
        <v>68.648648648648646</v>
      </c>
      <c r="FJ53" s="99">
        <v>60.927152317880811</v>
      </c>
      <c r="FK53" s="94">
        <v>83.93442622950819</v>
      </c>
      <c r="FL53" s="94">
        <v>71.319796954314683</v>
      </c>
      <c r="FM53" s="94">
        <v>77.316293929712501</v>
      </c>
      <c r="FN53" s="94">
        <v>84.090909090909065</v>
      </c>
      <c r="FO53" s="99">
        <v>68.698060941828203</v>
      </c>
      <c r="FP53" s="94">
        <v>74.117647058823579</v>
      </c>
      <c r="FQ53" s="94">
        <v>92.41706161137445</v>
      </c>
      <c r="FR53" s="94">
        <v>94.808126410835271</v>
      </c>
      <c r="FS53" s="94">
        <v>99.65397923875426</v>
      </c>
      <c r="FT53" s="99">
        <v>91.406249999999986</v>
      </c>
      <c r="FU53" s="94">
        <v>93.275488069414351</v>
      </c>
      <c r="FV53" s="94">
        <v>97.426470588235233</v>
      </c>
      <c r="FW53" s="94">
        <v>96.078431372549034</v>
      </c>
      <c r="FX53" s="94">
        <v>93.582887700534798</v>
      </c>
      <c r="FY53" s="99">
        <v>92.20779220779221</v>
      </c>
      <c r="FZ53" s="94">
        <v>92.880258899676363</v>
      </c>
      <c r="GA53" s="94">
        <v>96.192893401015112</v>
      </c>
      <c r="GB53" s="94">
        <v>98.734177215189831</v>
      </c>
      <c r="GC53" s="94">
        <v>93.103448275862135</v>
      </c>
      <c r="GD53" s="99">
        <v>96.43835616438345</v>
      </c>
      <c r="GE53" s="94">
        <v>98.230088495575245</v>
      </c>
      <c r="GF53" s="94">
        <v>89.638554216867476</v>
      </c>
      <c r="GG53" s="94">
        <v>91.533180778032047</v>
      </c>
      <c r="GH53" s="94">
        <v>97.560975609756156</v>
      </c>
      <c r="GI53" s="99">
        <v>84.776902887139144</v>
      </c>
      <c r="GJ53" s="94">
        <v>88.286334056399184</v>
      </c>
      <c r="GK53" s="94">
        <v>94.095940959409589</v>
      </c>
      <c r="GL53" s="94">
        <v>93.421052631578917</v>
      </c>
      <c r="GM53" s="100">
        <v>90.322580645161295</v>
      </c>
      <c r="GN53" s="99">
        <v>91.503267973856225</v>
      </c>
      <c r="GO53" s="94">
        <v>88.311688311688343</v>
      </c>
      <c r="GP53" s="94">
        <v>93.877551020408163</v>
      </c>
      <c r="GQ53" s="94">
        <v>96.202531645569636</v>
      </c>
      <c r="GR53" s="94">
        <v>91.746031746031733</v>
      </c>
      <c r="GS53" s="99">
        <v>95.616438356164437</v>
      </c>
      <c r="GT53" s="94">
        <v>94.985250737463261</v>
      </c>
      <c r="GU53" s="94" t="s">
        <v>286</v>
      </c>
      <c r="GV53" s="94" t="s">
        <v>286</v>
      </c>
      <c r="GW53" s="94" t="s">
        <v>286</v>
      </c>
      <c r="GX53" s="99" t="s">
        <v>286</v>
      </c>
      <c r="GY53" s="99" t="s">
        <v>286</v>
      </c>
      <c r="GZ53" s="99" t="s">
        <v>286</v>
      </c>
      <c r="HA53" s="99" t="s">
        <v>286</v>
      </c>
      <c r="HB53" s="99" t="s">
        <v>286</v>
      </c>
      <c r="HC53" s="99" t="s">
        <v>286</v>
      </c>
      <c r="HD53" s="99">
        <v>91.475409836065609</v>
      </c>
      <c r="HE53" s="99">
        <v>95.077720207253904</v>
      </c>
      <c r="HF53" s="99">
        <v>97.770700636942621</v>
      </c>
      <c r="HG53" s="99">
        <v>91.34615384615384</v>
      </c>
      <c r="HH53" s="99">
        <v>95.844875346260338</v>
      </c>
      <c r="HI53" s="99">
        <v>97.050147492625428</v>
      </c>
      <c r="HJ53" s="99">
        <v>76.811594202898604</v>
      </c>
      <c r="HK53" s="99">
        <v>83.599088838268784</v>
      </c>
      <c r="HL53" s="94">
        <v>94.444444444444485</v>
      </c>
      <c r="HM53" s="94">
        <v>67.460317460317469</v>
      </c>
      <c r="HN53" s="94">
        <v>79.470198675496661</v>
      </c>
      <c r="HO53" s="94">
        <v>88.148148148148152</v>
      </c>
      <c r="HP53" s="99">
        <v>74.172185430463529</v>
      </c>
      <c r="HQ53" s="94">
        <v>82.887700534759375</v>
      </c>
      <c r="HR53" s="94">
        <v>86.842105263157919</v>
      </c>
      <c r="HS53" s="94">
        <v>78.877887788778906</v>
      </c>
      <c r="HT53" s="95">
        <v>84.318766066837981</v>
      </c>
      <c r="HU53" s="99">
        <v>93.610223642172471</v>
      </c>
      <c r="HV53" s="93">
        <v>77.813504823151135</v>
      </c>
      <c r="HW53" s="93">
        <v>87.016574585635382</v>
      </c>
      <c r="HX53" s="93">
        <v>91.666666666666643</v>
      </c>
      <c r="HY53" s="93">
        <v>5.4761904761904727</v>
      </c>
      <c r="HZ53" s="93">
        <v>7.4660633484162924</v>
      </c>
      <c r="IA53" s="93">
        <v>1.3840830449826997</v>
      </c>
      <c r="IB53" s="93">
        <v>7.6923076923077014</v>
      </c>
      <c r="IC53" s="93">
        <v>5.8695652173913047</v>
      </c>
      <c r="ID53" s="93">
        <v>5.1470588235294121</v>
      </c>
      <c r="IE53" s="93">
        <v>5.194805194805193</v>
      </c>
      <c r="IF53" s="93">
        <v>6.3829787234042543</v>
      </c>
      <c r="IG53" s="93">
        <v>5.1948051948051983</v>
      </c>
      <c r="IH53" s="93">
        <v>7.4193548387096699</v>
      </c>
      <c r="II53" s="93">
        <v>5.8375634517766448</v>
      </c>
      <c r="IJ53" s="93">
        <v>3.1746031746031753</v>
      </c>
      <c r="IK53" s="93">
        <v>6.5217391304347814</v>
      </c>
      <c r="IL53" s="93">
        <v>2.4590163934426239</v>
      </c>
      <c r="IM53" s="93">
        <v>4.0935672514619865</v>
      </c>
      <c r="IN53" s="93" t="str">
        <f t="shared" si="49"/>
        <v>--</v>
      </c>
      <c r="IO53" s="93" t="str">
        <f t="shared" si="49"/>
        <v>--</v>
      </c>
      <c r="IP53" s="93" t="str">
        <f t="shared" si="49"/>
        <v>--</v>
      </c>
      <c r="IQ53" s="93" t="str">
        <f t="shared" si="49"/>
        <v>--</v>
      </c>
      <c r="IR53" s="93" t="str">
        <f t="shared" si="49"/>
        <v>--</v>
      </c>
      <c r="IS53" s="93" t="str">
        <f t="shared" si="49"/>
        <v>--</v>
      </c>
      <c r="IT53" s="93" t="str">
        <f t="shared" si="49"/>
        <v>--</v>
      </c>
      <c r="IU53" s="93" t="str">
        <f t="shared" si="49"/>
        <v>--</v>
      </c>
      <c r="IV53" s="93" t="str">
        <f t="shared" si="49"/>
        <v>--</v>
      </c>
      <c r="IW53" s="241">
        <v>1318</v>
      </c>
      <c r="IX53" s="242">
        <v>1412</v>
      </c>
      <c r="IY53" s="243">
        <v>360</v>
      </c>
      <c r="IZ53" s="243">
        <v>362</v>
      </c>
      <c r="JA53" s="243">
        <v>276</v>
      </c>
      <c r="JB53" s="243">
        <v>349</v>
      </c>
      <c r="JC53" s="243">
        <v>403</v>
      </c>
      <c r="JD53" s="243">
        <v>329</v>
      </c>
      <c r="JE53" s="243">
        <v>8.3565459610027801</v>
      </c>
      <c r="JF53" s="243">
        <v>7.7348066298342504</v>
      </c>
      <c r="JG53" s="243">
        <v>8</v>
      </c>
      <c r="JH53" s="243">
        <v>10.374639769452401</v>
      </c>
      <c r="JI53" s="243">
        <v>8.6848635235732008</v>
      </c>
      <c r="JJ53" s="243">
        <v>13.677811550152001</v>
      </c>
      <c r="JK53" s="243">
        <v>4.7353760445682402</v>
      </c>
      <c r="JL53" s="243">
        <v>3.8674033149171301</v>
      </c>
      <c r="JM53" s="243">
        <v>3.2727272727272698</v>
      </c>
      <c r="JN53" s="243">
        <v>4.8991354466858796</v>
      </c>
      <c r="JO53" s="243">
        <v>4.4776119402985</v>
      </c>
      <c r="JP53" s="243">
        <v>4.86322188449848</v>
      </c>
      <c r="JQ53" s="243">
        <v>94.428969359331404</v>
      </c>
      <c r="JR53" s="243">
        <v>95.5555555555556</v>
      </c>
      <c r="JS53" s="243">
        <v>98.161764705882405</v>
      </c>
      <c r="JT53" s="243">
        <v>95.389048991354599</v>
      </c>
      <c r="JU53" s="243">
        <v>96.517412935323406</v>
      </c>
      <c r="JV53" s="243">
        <v>98.170731707317103</v>
      </c>
      <c r="JW53" s="243">
        <v>92.737430167597793</v>
      </c>
      <c r="JX53" s="243">
        <v>91.6666666666667</v>
      </c>
      <c r="JY53" s="243">
        <v>93.750000000000099</v>
      </c>
      <c r="JZ53" s="243">
        <v>93.659942363112407</v>
      </c>
      <c r="KA53" s="243">
        <v>94.029850746268707</v>
      </c>
      <c r="KB53" s="243">
        <v>96.951219512194996</v>
      </c>
      <c r="KC53" s="243">
        <v>92.436974789915993</v>
      </c>
      <c r="KD53" s="243">
        <v>95.8333333333334</v>
      </c>
      <c r="KE53" s="243">
        <v>97.058823529411796</v>
      </c>
      <c r="KF53" s="243">
        <v>96.820809248554895</v>
      </c>
      <c r="KG53" s="243">
        <v>96.508728179551099</v>
      </c>
      <c r="KH53" s="243">
        <v>97.553516819571797</v>
      </c>
      <c r="KI53" s="220">
        <v>320</v>
      </c>
      <c r="KJ53" s="220">
        <v>331</v>
      </c>
      <c r="KK53" s="99" t="str">
        <f t="shared" si="51"/>
        <v>--</v>
      </c>
      <c r="KL53" s="99" t="str">
        <f t="shared" si="51"/>
        <v>--</v>
      </c>
      <c r="KM53" s="220">
        <v>7.8864353312302802</v>
      </c>
      <c r="KN53" s="220">
        <v>7.5528700906344399</v>
      </c>
      <c r="KO53" s="220">
        <v>94.568690095846705</v>
      </c>
      <c r="KP53" s="220">
        <v>94.785276073619599</v>
      </c>
      <c r="KQ53" s="220">
        <v>95.176848874598093</v>
      </c>
      <c r="KR53" s="220">
        <v>96.319018404907894</v>
      </c>
      <c r="KS53" s="220">
        <v>90.996784565916499</v>
      </c>
      <c r="KT53" s="220">
        <v>93.251533742331304</v>
      </c>
      <c r="KV53" s="379">
        <v>1168</v>
      </c>
      <c r="KW53" s="380">
        <v>308</v>
      </c>
      <c r="KX53" s="381">
        <v>291</v>
      </c>
      <c r="KY53" s="381">
        <v>329</v>
      </c>
      <c r="KZ53" s="381">
        <v>240</v>
      </c>
      <c r="LA53" s="378" t="str">
        <f t="shared" si="2"/>
        <v>--</v>
      </c>
      <c r="LB53" s="381">
        <v>56.460674157303416</v>
      </c>
      <c r="LC53" s="381">
        <v>58.522727272727309</v>
      </c>
      <c r="LD53" s="381">
        <v>61.454545454545425</v>
      </c>
      <c r="LE53" s="378" t="str">
        <f t="shared" si="3"/>
        <v>--</v>
      </c>
      <c r="LF53" s="381">
        <v>56.484149855907788</v>
      </c>
      <c r="LG53" s="381">
        <v>57.788944723618094</v>
      </c>
      <c r="LH53" s="381">
        <v>52.439024390243915</v>
      </c>
      <c r="LI53" s="378" t="str">
        <f t="shared" si="4"/>
        <v>--</v>
      </c>
      <c r="LJ53" s="381">
        <v>48.797250859106533</v>
      </c>
      <c r="LK53" s="381">
        <v>53.495440729483278</v>
      </c>
      <c r="LL53" s="381">
        <v>49.372384937238508</v>
      </c>
      <c r="LM53" s="380">
        <v>90.03322259136219</v>
      </c>
      <c r="LN53" s="381">
        <v>70.224719101123611</v>
      </c>
      <c r="LO53" s="381">
        <v>71.348314606741582</v>
      </c>
      <c r="LP53" s="381">
        <v>70.955882352941146</v>
      </c>
      <c r="LQ53" s="381">
        <v>84.520123839009315</v>
      </c>
      <c r="LR53" s="381">
        <v>71.220930232558061</v>
      </c>
      <c r="LS53" s="381">
        <v>63.567839195979886</v>
      </c>
      <c r="LT53" s="381">
        <v>65.644171779141089</v>
      </c>
      <c r="LU53" s="381">
        <v>81.000000000000043</v>
      </c>
      <c r="LV53" s="381">
        <v>60.701754385964882</v>
      </c>
      <c r="LW53" s="381">
        <v>59.50920245398774</v>
      </c>
      <c r="LX53" s="381">
        <v>58.474576271186486</v>
      </c>
      <c r="LY53" s="380">
        <v>90.131578947368467</v>
      </c>
      <c r="LZ53" s="381">
        <v>80.563380281690101</v>
      </c>
      <c r="MA53" s="381">
        <v>83.753501400560253</v>
      </c>
      <c r="MB53" s="381">
        <v>82.051282051282101</v>
      </c>
      <c r="MC53" s="381">
        <v>87.116564417177855</v>
      </c>
      <c r="MD53" s="381">
        <v>84.104046242774572</v>
      </c>
      <c r="ME53" s="381">
        <v>81.795511221945191</v>
      </c>
      <c r="MF53" s="381">
        <v>80.182926829268297</v>
      </c>
      <c r="MG53" s="381">
        <v>79.605263157894754</v>
      </c>
      <c r="MH53" s="381">
        <v>75.874125874125866</v>
      </c>
      <c r="MI53" s="381">
        <v>77.607361963190101</v>
      </c>
      <c r="MJ53" s="381">
        <v>78.661087866108787</v>
      </c>
      <c r="MK53" s="380">
        <v>94.370860927152336</v>
      </c>
      <c r="ML53" s="381">
        <v>91.258741258741239</v>
      </c>
      <c r="MM53" s="381">
        <v>94.817073170731788</v>
      </c>
      <c r="MN53" s="381">
        <v>93.670886075949397</v>
      </c>
      <c r="MO53" s="380">
        <v>93.708609271523216</v>
      </c>
      <c r="MP53" s="381">
        <v>86.315789473684191</v>
      </c>
      <c r="MQ53" s="381">
        <v>88.719512195121979</v>
      </c>
      <c r="MR53" s="381">
        <v>87.763713080168813</v>
      </c>
      <c r="MS53" s="380">
        <v>91.118421052631589</v>
      </c>
      <c r="MT53" s="381">
        <v>95.422535211267643</v>
      </c>
      <c r="MU53" s="381">
        <v>96.024464831804224</v>
      </c>
      <c r="MV53" s="381">
        <v>97.046413502109672</v>
      </c>
      <c r="MW53" s="380">
        <v>96.166134185303505</v>
      </c>
      <c r="MX53" s="381">
        <v>96.078431372548934</v>
      </c>
      <c r="MY53" s="381">
        <v>97.222222222222229</v>
      </c>
      <c r="MZ53" s="381">
        <v>98.523985239852408</v>
      </c>
      <c r="NA53" s="381">
        <v>98.159509202453989</v>
      </c>
      <c r="NB53" s="381">
        <v>97.976878612716675</v>
      </c>
      <c r="NC53" s="381">
        <v>97.506234413965188</v>
      </c>
      <c r="ND53" s="381">
        <v>97.865853658536565</v>
      </c>
      <c r="NE53" s="381">
        <v>96.039603960396093</v>
      </c>
      <c r="NF53" s="381">
        <v>96.140350877193015</v>
      </c>
      <c r="NG53" s="381">
        <v>96.34146341463412</v>
      </c>
      <c r="NH53" s="381">
        <v>97.89915966386549</v>
      </c>
    </row>
    <row r="54" spans="1:372" x14ac:dyDescent="0.25">
      <c r="A54" s="93">
        <v>50</v>
      </c>
      <c r="B54" s="93" t="s">
        <v>50</v>
      </c>
      <c r="C54" s="104">
        <v>764</v>
      </c>
      <c r="D54" s="104">
        <v>855</v>
      </c>
      <c r="E54" s="104">
        <v>1025</v>
      </c>
      <c r="F54" s="104">
        <v>1005</v>
      </c>
      <c r="G54" s="104">
        <v>1056</v>
      </c>
      <c r="H54" s="104">
        <v>125</v>
      </c>
      <c r="I54" s="104">
        <v>395</v>
      </c>
      <c r="J54" s="104">
        <v>244</v>
      </c>
      <c r="K54" s="104">
        <v>349</v>
      </c>
      <c r="L54" s="104">
        <v>311</v>
      </c>
      <c r="M54" s="103">
        <v>195</v>
      </c>
      <c r="N54" s="103">
        <v>427</v>
      </c>
      <c r="O54" s="103">
        <v>343</v>
      </c>
      <c r="P54" s="103">
        <v>255</v>
      </c>
      <c r="Q54" s="103">
        <v>348</v>
      </c>
      <c r="R54" s="103">
        <v>394</v>
      </c>
      <c r="S54" s="103">
        <v>263</v>
      </c>
      <c r="T54" s="103">
        <v>365</v>
      </c>
      <c r="U54" s="103">
        <v>359</v>
      </c>
      <c r="V54" s="103">
        <v>332</v>
      </c>
      <c r="W54" s="99">
        <v>81.300813008130049</v>
      </c>
      <c r="X54" s="99">
        <v>74.111675126903549</v>
      </c>
      <c r="Y54" s="99">
        <v>73.966942148760353</v>
      </c>
      <c r="Z54" s="99">
        <v>86.880466472303169</v>
      </c>
      <c r="AA54" s="99">
        <v>80.844155844155893</v>
      </c>
      <c r="AB54" s="99">
        <v>68.717948717948715</v>
      </c>
      <c r="AC54" s="99">
        <v>88.78281622911696</v>
      </c>
      <c r="AD54" s="99">
        <v>85.250737463126882</v>
      </c>
      <c r="AE54" s="99">
        <v>80.708661417322801</v>
      </c>
      <c r="AF54" s="99" t="s">
        <v>286</v>
      </c>
      <c r="AG54" s="99">
        <v>91.00257069408741</v>
      </c>
      <c r="AH54" s="99">
        <v>86.692015209125415</v>
      </c>
      <c r="AI54" s="99" t="s">
        <v>286</v>
      </c>
      <c r="AJ54" s="99">
        <v>91.666666666666671</v>
      </c>
      <c r="AK54" s="99">
        <v>88.414634146341442</v>
      </c>
      <c r="AL54" s="99">
        <v>19.2</v>
      </c>
      <c r="AM54" s="99">
        <v>22.842639593908629</v>
      </c>
      <c r="AN54" s="99">
        <v>49.590163934426236</v>
      </c>
      <c r="AO54" s="99">
        <v>25.513196480938408</v>
      </c>
      <c r="AP54" s="99">
        <v>26.537216828478964</v>
      </c>
      <c r="AQ54" s="99">
        <v>45.128205128205131</v>
      </c>
      <c r="AR54" s="99">
        <v>22.062350119904075</v>
      </c>
      <c r="AS54" s="99">
        <v>19.52662721893493</v>
      </c>
      <c r="AT54" s="99">
        <v>28.685258964143422</v>
      </c>
      <c r="AU54" s="99">
        <v>20.760233918128669</v>
      </c>
      <c r="AV54" s="99">
        <v>20.971867007672643</v>
      </c>
      <c r="AW54" s="99">
        <v>36.121673003802286</v>
      </c>
      <c r="AX54" s="102">
        <v>16.759776536312842</v>
      </c>
      <c r="AY54" s="102">
        <v>17.696629213483146</v>
      </c>
      <c r="AZ54" s="102">
        <v>32.522796352583583</v>
      </c>
      <c r="BA54" s="102" t="s">
        <v>286</v>
      </c>
      <c r="BB54" s="99" t="s">
        <v>286</v>
      </c>
      <c r="BC54" s="102" t="s">
        <v>286</v>
      </c>
      <c r="BD54" s="102" t="s">
        <v>286</v>
      </c>
      <c r="BE54" s="102" t="s">
        <v>286</v>
      </c>
      <c r="BF54" s="102" t="s">
        <v>286</v>
      </c>
      <c r="BG54" s="99" t="s">
        <v>286</v>
      </c>
      <c r="BH54" s="94" t="s">
        <v>286</v>
      </c>
      <c r="BI54" s="94" t="s">
        <v>286</v>
      </c>
      <c r="BJ54" s="94">
        <v>43.636363636363612</v>
      </c>
      <c r="BK54" s="94">
        <v>45.128205128205117</v>
      </c>
      <c r="BL54" s="99">
        <v>31.417624521072799</v>
      </c>
      <c r="BM54" s="94">
        <v>45.689655172413815</v>
      </c>
      <c r="BN54" s="93">
        <v>44.476744186046496</v>
      </c>
      <c r="BO54" s="93">
        <v>34.674922600619162</v>
      </c>
      <c r="BP54" s="93">
        <v>7.7586206896551753</v>
      </c>
      <c r="BQ54" s="99">
        <v>12.827225130890039</v>
      </c>
      <c r="BR54" s="94">
        <v>52.282157676348525</v>
      </c>
      <c r="BS54" s="94">
        <v>5.6074766355140175</v>
      </c>
      <c r="BT54" s="94">
        <v>11.960132890365452</v>
      </c>
      <c r="BU54" s="99">
        <v>54.255319148936195</v>
      </c>
      <c r="BV54" s="94">
        <v>6.0000000000000018</v>
      </c>
      <c r="BW54" s="94">
        <v>9.4801223241590211</v>
      </c>
      <c r="BX54" s="94">
        <v>47.346938775510196</v>
      </c>
      <c r="BY54" s="99">
        <v>4.1543026706231441</v>
      </c>
      <c r="BZ54" s="94">
        <v>10.909090909090912</v>
      </c>
      <c r="CA54" s="94">
        <v>40.540540540540533</v>
      </c>
      <c r="CB54" s="94">
        <v>7.1839080459770166</v>
      </c>
      <c r="CC54" s="99">
        <v>10.434782608695651</v>
      </c>
      <c r="CD54" s="94">
        <v>38.709677419354861</v>
      </c>
      <c r="CE54" s="94">
        <v>16.260162601626011</v>
      </c>
      <c r="CF54" s="94">
        <v>17.391304347826086</v>
      </c>
      <c r="CG54" s="99">
        <v>17.21311475409837</v>
      </c>
      <c r="CH54" s="94">
        <v>19.764011799410032</v>
      </c>
      <c r="CI54" s="94">
        <v>21.29032258064516</v>
      </c>
      <c r="CJ54" s="94">
        <v>13.402061855670105</v>
      </c>
      <c r="CK54" s="94">
        <v>19.75903614457831</v>
      </c>
      <c r="CL54" s="94">
        <v>22.485207100591722</v>
      </c>
      <c r="CM54" s="94">
        <v>9.6385542168674654</v>
      </c>
      <c r="CN54" s="94">
        <v>17.941176470588211</v>
      </c>
      <c r="CO54" s="94">
        <v>21.079691516709527</v>
      </c>
      <c r="CP54" s="99">
        <v>14.17624521072797</v>
      </c>
      <c r="CQ54" s="94">
        <v>20.670391061452527</v>
      </c>
      <c r="CR54" s="94">
        <v>29.131652661064418</v>
      </c>
      <c r="CS54" s="93">
        <v>13.622291021671822</v>
      </c>
      <c r="CT54" s="93">
        <v>12.500000000000002</v>
      </c>
      <c r="CU54" s="99">
        <v>4.4155844155844148</v>
      </c>
      <c r="CV54" s="94">
        <v>8.3333333333333375</v>
      </c>
      <c r="CW54" s="94">
        <v>13.946587537092</v>
      </c>
      <c r="CX54" s="93">
        <v>7.4675324675324717</v>
      </c>
      <c r="CY54" s="93">
        <v>7.7720207253886038</v>
      </c>
      <c r="CZ54" s="99">
        <v>10.696517412935327</v>
      </c>
      <c r="DA54" s="94">
        <v>8.0118694362017759</v>
      </c>
      <c r="DB54" s="94">
        <v>3.658536585365856</v>
      </c>
      <c r="DC54" s="93">
        <v>13.988095238095244</v>
      </c>
      <c r="DD54" s="93">
        <v>6.2015503875968951</v>
      </c>
      <c r="DE54" s="99">
        <v>8.9147286821705389</v>
      </c>
      <c r="DF54" s="94">
        <v>14.484679665738163</v>
      </c>
      <c r="DG54" s="94">
        <v>10.422535211267606</v>
      </c>
      <c r="DH54" s="93">
        <v>10.526315789473687</v>
      </c>
      <c r="DI54" s="93">
        <v>38.135593220338983</v>
      </c>
      <c r="DJ54" s="99">
        <v>40.874035989717207</v>
      </c>
      <c r="DK54" s="94">
        <v>34.297520661157051</v>
      </c>
      <c r="DL54" s="94">
        <v>39.349112426035504</v>
      </c>
      <c r="DM54" s="94">
        <v>47.727272727272727</v>
      </c>
      <c r="DN54" s="94">
        <v>39.17525773195878</v>
      </c>
      <c r="DO54" s="99">
        <v>38.256658595641667</v>
      </c>
      <c r="DP54" s="94">
        <v>47.916666666666671</v>
      </c>
      <c r="DQ54" s="94">
        <v>36.144578313252985</v>
      </c>
      <c r="DR54" s="94">
        <v>28.61356932153393</v>
      </c>
      <c r="DS54" s="94">
        <v>47.272727272727295</v>
      </c>
      <c r="DT54" s="99">
        <v>46.303501945525291</v>
      </c>
      <c r="DU54" s="101">
        <v>33.519553072625719</v>
      </c>
      <c r="DV54" s="101">
        <v>43.909348441926348</v>
      </c>
      <c r="DW54" s="93">
        <v>43.209876543209873</v>
      </c>
      <c r="DX54" s="101" t="s">
        <v>286</v>
      </c>
      <c r="DY54" s="99" t="s">
        <v>286</v>
      </c>
      <c r="DZ54" s="99" t="s">
        <v>286</v>
      </c>
      <c r="EA54" s="99" t="s">
        <v>286</v>
      </c>
      <c r="EB54" s="99" t="s">
        <v>286</v>
      </c>
      <c r="EC54" s="99" t="s">
        <v>286</v>
      </c>
      <c r="ED54" s="99" t="s">
        <v>286</v>
      </c>
      <c r="EE54" s="99" t="s">
        <v>286</v>
      </c>
      <c r="EF54" s="99" t="s">
        <v>286</v>
      </c>
      <c r="EG54" s="99">
        <v>6.6860465116279082</v>
      </c>
      <c r="EH54" s="99">
        <v>4.3147208121827418</v>
      </c>
      <c r="EI54" s="99">
        <v>0.76045627376425873</v>
      </c>
      <c r="EJ54" s="99">
        <v>6.5934065934065931</v>
      </c>
      <c r="EK54" s="99">
        <v>4.4692737430167613</v>
      </c>
      <c r="EL54" s="94">
        <v>3.0211480362537779</v>
      </c>
      <c r="EM54" s="94">
        <v>50.833333333333329</v>
      </c>
      <c r="EN54" s="94">
        <v>34.961439588688933</v>
      </c>
      <c r="EO54" s="94">
        <v>35.390946502057609</v>
      </c>
      <c r="EP54" s="99">
        <v>55.22388059701494</v>
      </c>
      <c r="EQ54" s="94">
        <v>22.508038585208997</v>
      </c>
      <c r="ER54" s="94">
        <v>26.804123711340214</v>
      </c>
      <c r="ES54" s="94">
        <v>56.86274509803922</v>
      </c>
      <c r="ET54" s="94">
        <v>29.881656804733691</v>
      </c>
      <c r="EU54" s="99">
        <v>36.363636363636381</v>
      </c>
      <c r="EV54" s="94">
        <v>65.846153846153769</v>
      </c>
      <c r="EW54" s="94">
        <v>42.077922077922096</v>
      </c>
      <c r="EX54" s="94">
        <v>35.271317829457374</v>
      </c>
      <c r="EY54" s="94">
        <v>57.060518731988495</v>
      </c>
      <c r="EZ54" s="99">
        <v>46.74220963172808</v>
      </c>
      <c r="FA54" s="94">
        <v>50.778816199376934</v>
      </c>
      <c r="FB54" s="94">
        <v>76.229508196721298</v>
      </c>
      <c r="FC54" s="94">
        <v>62.564102564102612</v>
      </c>
      <c r="FD54" s="94">
        <v>52.892561983471097</v>
      </c>
      <c r="FE54" s="99">
        <v>79.70588235294116</v>
      </c>
      <c r="FF54" s="94">
        <v>54.838709677419338</v>
      </c>
      <c r="FG54" s="94">
        <v>50.769230769230759</v>
      </c>
      <c r="FH54" s="94">
        <v>77.831325301204828</v>
      </c>
      <c r="FI54" s="94">
        <v>64.985163204747835</v>
      </c>
      <c r="FJ54" s="99">
        <v>64.799999999999983</v>
      </c>
      <c r="FK54" s="94">
        <v>86.706948640483361</v>
      </c>
      <c r="FL54" s="94">
        <v>76.726342710997486</v>
      </c>
      <c r="FM54" s="94">
        <v>68.992248062015577</v>
      </c>
      <c r="FN54" s="94">
        <v>83.002832861189816</v>
      </c>
      <c r="FO54" s="99">
        <v>79.378531073446339</v>
      </c>
      <c r="FP54" s="94">
        <v>74.143302180685367</v>
      </c>
      <c r="FQ54" s="94">
        <v>88</v>
      </c>
      <c r="FR54" s="94">
        <v>95.939086294416143</v>
      </c>
      <c r="FS54" s="94">
        <v>97.095435684647285</v>
      </c>
      <c r="FT54" s="99">
        <v>90.643274853801103</v>
      </c>
      <c r="FU54" s="94">
        <v>88.709677419354819</v>
      </c>
      <c r="FV54" s="94">
        <v>95.876288659793801</v>
      </c>
      <c r="FW54" s="94">
        <v>90.407673860911245</v>
      </c>
      <c r="FX54" s="94">
        <v>92.982456140350905</v>
      </c>
      <c r="FY54" s="99">
        <v>96.031746031746053</v>
      </c>
      <c r="FZ54" s="94">
        <v>92.647058823529406</v>
      </c>
      <c r="GA54" s="94">
        <v>94.38775510204087</v>
      </c>
      <c r="GB54" s="94">
        <v>93.486590038314162</v>
      </c>
      <c r="GC54" s="94">
        <v>95.290858725761794</v>
      </c>
      <c r="GD54" s="99">
        <v>97.74647887323944</v>
      </c>
      <c r="GE54" s="94">
        <v>96.048632218845</v>
      </c>
      <c r="GF54" s="94">
        <v>83.870967741935473</v>
      </c>
      <c r="GG54" s="94">
        <v>92.875318066157732</v>
      </c>
      <c r="GH54" s="94">
        <v>95</v>
      </c>
      <c r="GI54" s="99">
        <v>88.23529411764703</v>
      </c>
      <c r="GJ54" s="94">
        <v>80.258899676375492</v>
      </c>
      <c r="GK54" s="94">
        <v>94.329896907216465</v>
      </c>
      <c r="GL54" s="94">
        <v>93.236714975845473</v>
      </c>
      <c r="GM54" s="100">
        <v>88.823529411764753</v>
      </c>
      <c r="GN54" s="99">
        <v>93.600000000000037</v>
      </c>
      <c r="GO54" s="94">
        <v>92.352941176470665</v>
      </c>
      <c r="GP54" s="94">
        <v>90.330788804071219</v>
      </c>
      <c r="GQ54" s="94">
        <v>93.103448275862064</v>
      </c>
      <c r="GR54" s="94">
        <v>91.944444444444372</v>
      </c>
      <c r="GS54" s="99">
        <v>94.929577464788778</v>
      </c>
      <c r="GT54" s="94">
        <v>92.097264437689986</v>
      </c>
      <c r="GU54" s="94" t="s">
        <v>286</v>
      </c>
      <c r="GV54" s="94" t="s">
        <v>286</v>
      </c>
      <c r="GW54" s="94" t="s">
        <v>286</v>
      </c>
      <c r="GX54" s="99" t="s">
        <v>286</v>
      </c>
      <c r="GY54" s="99" t="s">
        <v>286</v>
      </c>
      <c r="GZ54" s="99" t="s">
        <v>286</v>
      </c>
      <c r="HA54" s="99" t="s">
        <v>286</v>
      </c>
      <c r="HB54" s="99" t="s">
        <v>286</v>
      </c>
      <c r="HC54" s="99" t="s">
        <v>286</v>
      </c>
      <c r="HD54" s="99">
        <v>89.020771513353182</v>
      </c>
      <c r="HE54" s="99">
        <v>94.344473007712111</v>
      </c>
      <c r="HF54" s="99">
        <v>93.774319066147868</v>
      </c>
      <c r="HG54" s="99">
        <v>91.876750700280112</v>
      </c>
      <c r="HH54" s="99">
        <v>93.181818181818187</v>
      </c>
      <c r="HI54" s="99">
        <v>96.319018404907951</v>
      </c>
      <c r="HJ54" s="99">
        <v>76.666666666666657</v>
      </c>
      <c r="HK54" s="99">
        <v>86.224489795918416</v>
      </c>
      <c r="HL54" s="94">
        <v>91.561181434599149</v>
      </c>
      <c r="HM54" s="94">
        <v>68.436578171091412</v>
      </c>
      <c r="HN54" s="94">
        <v>73.52941176470587</v>
      </c>
      <c r="HO54" s="94">
        <v>90.206185567010294</v>
      </c>
      <c r="HP54" s="99">
        <v>68.780487804878121</v>
      </c>
      <c r="HQ54" s="94">
        <v>82.352941176470566</v>
      </c>
      <c r="HR54" s="94">
        <v>86.693548387096797</v>
      </c>
      <c r="HS54" s="94">
        <v>67.761194029850714</v>
      </c>
      <c r="HT54" s="95">
        <v>70</v>
      </c>
      <c r="HU54" s="99">
        <v>71.264367816091976</v>
      </c>
      <c r="HV54" s="93">
        <v>68.80222841225627</v>
      </c>
      <c r="HW54" s="93">
        <v>76.504297994269407</v>
      </c>
      <c r="HX54" s="93">
        <v>78.048780487804905</v>
      </c>
      <c r="HY54" s="93">
        <v>7.3170731707317058</v>
      </c>
      <c r="HZ54" s="93">
        <v>3.8167938931297725</v>
      </c>
      <c r="IA54" s="93">
        <v>4.1152263374485614</v>
      </c>
      <c r="IB54" s="93">
        <v>8.4302325581395312</v>
      </c>
      <c r="IC54" s="93">
        <v>10</v>
      </c>
      <c r="ID54" s="93">
        <v>4.6391752577319574</v>
      </c>
      <c r="IE54" s="93">
        <v>7.6009501187648505</v>
      </c>
      <c r="IF54" s="93">
        <v>5.8309037900874641</v>
      </c>
      <c r="IG54" s="93">
        <v>6.3492063492063497</v>
      </c>
      <c r="IH54" s="93">
        <v>4.9418604651162745</v>
      </c>
      <c r="II54" s="93">
        <v>3.5532994923857872</v>
      </c>
      <c r="IJ54" s="93">
        <v>5.3435114503816781</v>
      </c>
      <c r="IK54" s="93">
        <v>6.043956043956042</v>
      </c>
      <c r="IL54" s="93">
        <v>4.4692737430167675</v>
      </c>
      <c r="IM54" s="93">
        <v>3.9877300613496907</v>
      </c>
      <c r="IN54" s="93" t="str">
        <f t="shared" si="49"/>
        <v>--</v>
      </c>
      <c r="IO54" s="93" t="str">
        <f t="shared" si="49"/>
        <v>--</v>
      </c>
      <c r="IP54" s="93" t="str">
        <f t="shared" si="49"/>
        <v>--</v>
      </c>
      <c r="IQ54" s="93" t="str">
        <f t="shared" si="49"/>
        <v>--</v>
      </c>
      <c r="IR54" s="93" t="str">
        <f t="shared" si="49"/>
        <v>--</v>
      </c>
      <c r="IS54" s="93" t="str">
        <f t="shared" si="49"/>
        <v>--</v>
      </c>
      <c r="IT54" s="93" t="str">
        <f t="shared" si="49"/>
        <v>--</v>
      </c>
      <c r="IU54" s="93" t="str">
        <f t="shared" si="49"/>
        <v>--</v>
      </c>
      <c r="IV54" s="93" t="str">
        <f t="shared" si="49"/>
        <v>--</v>
      </c>
      <c r="IW54" s="241">
        <v>1164</v>
      </c>
      <c r="IX54" s="242">
        <v>1269</v>
      </c>
      <c r="IY54" s="243">
        <v>301</v>
      </c>
      <c r="IZ54" s="243">
        <v>274</v>
      </c>
      <c r="JA54" s="243">
        <v>217</v>
      </c>
      <c r="JB54" s="243">
        <v>336</v>
      </c>
      <c r="JC54" s="243">
        <v>330</v>
      </c>
      <c r="JD54" s="243">
        <v>252</v>
      </c>
      <c r="JE54" s="243">
        <v>15</v>
      </c>
      <c r="JF54" s="243">
        <v>12.5</v>
      </c>
      <c r="JG54" s="243">
        <v>21.658986175115199</v>
      </c>
      <c r="JH54" s="243">
        <v>11.377245508982</v>
      </c>
      <c r="JI54" s="243">
        <v>16.207951070336399</v>
      </c>
      <c r="JJ54" s="243">
        <v>21.115537848605602</v>
      </c>
      <c r="JK54" s="243">
        <v>8.9700996677740896</v>
      </c>
      <c r="JL54" s="243">
        <v>6.6176470588235299</v>
      </c>
      <c r="JM54" s="243">
        <v>1.8518518518518501</v>
      </c>
      <c r="JN54" s="243">
        <v>7.4850299401197598</v>
      </c>
      <c r="JO54" s="243">
        <v>6.0606060606060597</v>
      </c>
      <c r="JP54" s="243">
        <v>3.9682539682539701</v>
      </c>
      <c r="JQ54" s="243">
        <v>93.6666666666667</v>
      </c>
      <c r="JR54" s="243">
        <v>92.565055762081798</v>
      </c>
      <c r="JS54" s="243">
        <v>96.313364055299502</v>
      </c>
      <c r="JT54" s="243">
        <v>94.294294294294303</v>
      </c>
      <c r="JU54" s="243">
        <v>95.454545454545496</v>
      </c>
      <c r="JV54" s="243">
        <v>95.617529880478202</v>
      </c>
      <c r="JW54" s="243">
        <v>90</v>
      </c>
      <c r="JX54" s="243">
        <v>88.389513108614196</v>
      </c>
      <c r="JY54" s="243">
        <v>94.009216589861794</v>
      </c>
      <c r="JZ54" s="243">
        <v>88.855421686747107</v>
      </c>
      <c r="KA54" s="243">
        <v>90.243902439024396</v>
      </c>
      <c r="KB54" s="243">
        <v>88.047808764940299</v>
      </c>
      <c r="KC54" s="243">
        <v>92.6666666666667</v>
      </c>
      <c r="KD54" s="243">
        <v>91.011235955056193</v>
      </c>
      <c r="KE54" s="243">
        <v>93.981481481481495</v>
      </c>
      <c r="KF54" s="243">
        <v>93.373493975903699</v>
      </c>
      <c r="KG54" s="243">
        <v>95.744680851063904</v>
      </c>
      <c r="KH54" s="243">
        <v>96.031746031746096</v>
      </c>
      <c r="KI54" s="220">
        <v>372</v>
      </c>
      <c r="KJ54" s="220">
        <v>351</v>
      </c>
      <c r="KK54" s="99" t="str">
        <f t="shared" si="51"/>
        <v>--</v>
      </c>
      <c r="KL54" s="99" t="str">
        <f t="shared" si="51"/>
        <v>--</v>
      </c>
      <c r="KM54" s="220">
        <v>16.531165311653101</v>
      </c>
      <c r="KN54" s="220">
        <v>10.6017191977077</v>
      </c>
      <c r="KO54" s="220">
        <v>91.232876712328704</v>
      </c>
      <c r="KP54" s="220">
        <v>91.066282420749303</v>
      </c>
      <c r="KQ54" s="220">
        <v>94.520547945205607</v>
      </c>
      <c r="KR54" s="220">
        <v>93.948126801152696</v>
      </c>
      <c r="KS54" s="220">
        <v>87.6373626373626</v>
      </c>
      <c r="KT54" s="220">
        <v>86.337209302325604</v>
      </c>
      <c r="KV54" s="379">
        <v>1145</v>
      </c>
      <c r="KW54" s="380">
        <v>390</v>
      </c>
      <c r="KX54" s="381">
        <v>314</v>
      </c>
      <c r="KY54" s="381">
        <v>250</v>
      </c>
      <c r="KZ54" s="381">
        <v>191</v>
      </c>
      <c r="LA54" s="378" t="str">
        <f t="shared" si="2"/>
        <v>--</v>
      </c>
      <c r="LB54" s="381">
        <v>59.468438538205994</v>
      </c>
      <c r="LC54" s="381">
        <v>67.716535433070831</v>
      </c>
      <c r="LD54" s="381">
        <v>58.128078817733993</v>
      </c>
      <c r="LE54" s="378" t="str">
        <f t="shared" si="3"/>
        <v>--</v>
      </c>
      <c r="LF54" s="381">
        <v>59.638554216867512</v>
      </c>
      <c r="LG54" s="381">
        <v>59.393939393939405</v>
      </c>
      <c r="LH54" s="381">
        <v>49.59999999999998</v>
      </c>
      <c r="LI54" s="378" t="str">
        <f t="shared" si="4"/>
        <v>--</v>
      </c>
      <c r="LJ54" s="381">
        <v>52.715654952076662</v>
      </c>
      <c r="LK54" s="381">
        <v>49.999999999999986</v>
      </c>
      <c r="LL54" s="381">
        <v>43.97905759162304</v>
      </c>
      <c r="LM54" s="380">
        <v>85.277777777777743</v>
      </c>
      <c r="LN54" s="381">
        <v>64.882943143812696</v>
      </c>
      <c r="LO54" s="381">
        <v>69.111969111969131</v>
      </c>
      <c r="LP54" s="381">
        <v>71.028037383177519</v>
      </c>
      <c r="LQ54" s="381">
        <v>82.352941176470509</v>
      </c>
      <c r="LR54" s="381">
        <v>59.999999999999979</v>
      </c>
      <c r="LS54" s="381">
        <v>62.616822429906527</v>
      </c>
      <c r="LT54" s="381">
        <v>68.127490039840566</v>
      </c>
      <c r="LU54" s="381">
        <v>75.66844919786098</v>
      </c>
      <c r="LV54" s="381">
        <v>63.725490196078432</v>
      </c>
      <c r="LW54" s="381">
        <v>47.47899159663865</v>
      </c>
      <c r="LX54" s="381">
        <v>58.8888888888889</v>
      </c>
      <c r="LY54" s="380">
        <v>87.114845938375325</v>
      </c>
      <c r="LZ54" s="381">
        <v>74.916387959866199</v>
      </c>
      <c r="MA54" s="381">
        <v>82.575757575757649</v>
      </c>
      <c r="MB54" s="381">
        <v>83.644859813084182</v>
      </c>
      <c r="MC54" s="381">
        <v>89.534883720930239</v>
      </c>
      <c r="MD54" s="381">
        <v>75.151515151515113</v>
      </c>
      <c r="ME54" s="381">
        <v>77.878787878787875</v>
      </c>
      <c r="MF54" s="381">
        <v>80.079681274900452</v>
      </c>
      <c r="MG54" s="381">
        <v>87.566137566137613</v>
      </c>
      <c r="MH54" s="381">
        <v>77.669902912621382</v>
      </c>
      <c r="MI54" s="381">
        <v>66.386554621848731</v>
      </c>
      <c r="MJ54" s="381">
        <v>73.333333333333371</v>
      </c>
      <c r="MK54" s="380">
        <v>92.28723404255318</v>
      </c>
      <c r="ML54" s="381">
        <v>89.610389610389689</v>
      </c>
      <c r="MM54" s="381">
        <v>88.842975206611612</v>
      </c>
      <c r="MN54" s="381">
        <v>87.640449438202225</v>
      </c>
      <c r="MO54" s="380">
        <v>90.211640211640216</v>
      </c>
      <c r="MP54" s="381">
        <v>86.363636363636402</v>
      </c>
      <c r="MQ54" s="381">
        <v>81.327800829875486</v>
      </c>
      <c r="MR54" s="381">
        <v>80.898876404494416</v>
      </c>
      <c r="MS54" s="380">
        <v>89.037433155080151</v>
      </c>
      <c r="MT54" s="381">
        <v>93.527508090614873</v>
      </c>
      <c r="MU54" s="381">
        <v>91.666666666666686</v>
      </c>
      <c r="MV54" s="381">
        <v>93.82022471910112</v>
      </c>
      <c r="MW54" s="380">
        <v>97.275204359672983</v>
      </c>
      <c r="MX54" s="381">
        <v>96.989966555184012</v>
      </c>
      <c r="MY54" s="381">
        <v>96.629213483146117</v>
      </c>
      <c r="MZ54" s="381">
        <v>96.296296296296276</v>
      </c>
      <c r="NA54" s="381">
        <v>97.681159420289788</v>
      </c>
      <c r="NB54" s="381">
        <v>98.498498498498464</v>
      </c>
      <c r="NC54" s="381">
        <v>97.272727272727252</v>
      </c>
      <c r="ND54" s="381">
        <v>97.619047619047549</v>
      </c>
      <c r="NE54" s="381">
        <v>97.354497354497369</v>
      </c>
      <c r="NF54" s="381">
        <v>95.779220779220793</v>
      </c>
      <c r="NG54" s="381">
        <v>96.265560165975089</v>
      </c>
      <c r="NH54" s="381">
        <v>97.752808988764016</v>
      </c>
    </row>
    <row r="55" spans="1:372" x14ac:dyDescent="0.25">
      <c r="A55" s="93">
        <v>51</v>
      </c>
      <c r="B55" s="93" t="s">
        <v>51</v>
      </c>
      <c r="C55" s="104">
        <v>352</v>
      </c>
      <c r="D55" s="104">
        <v>319</v>
      </c>
      <c r="E55" s="104">
        <v>294</v>
      </c>
      <c r="F55" s="104">
        <v>161</v>
      </c>
      <c r="G55" s="104">
        <v>124</v>
      </c>
      <c r="H55" s="104">
        <v>135</v>
      </c>
      <c r="I55" s="104">
        <v>113</v>
      </c>
      <c r="J55" s="104">
        <v>104</v>
      </c>
      <c r="K55" s="104">
        <v>93</v>
      </c>
      <c r="L55" s="104">
        <v>131</v>
      </c>
      <c r="M55" s="103">
        <v>95</v>
      </c>
      <c r="N55" s="103">
        <v>103</v>
      </c>
      <c r="O55" s="103">
        <v>97</v>
      </c>
      <c r="P55" s="103">
        <v>94</v>
      </c>
      <c r="Q55" s="103">
        <v>51</v>
      </c>
      <c r="R55" s="103">
        <v>58</v>
      </c>
      <c r="S55" s="103">
        <v>52</v>
      </c>
      <c r="T55" s="103">
        <v>42</v>
      </c>
      <c r="U55" s="103">
        <v>43</v>
      </c>
      <c r="V55" s="103">
        <v>39</v>
      </c>
      <c r="W55" s="99">
        <v>87.878787878787875</v>
      </c>
      <c r="X55" s="99">
        <v>76.99115044247786</v>
      </c>
      <c r="Y55" s="99">
        <v>83.495145631067984</v>
      </c>
      <c r="Z55" s="99">
        <v>92.391304347826107</v>
      </c>
      <c r="AA55" s="99">
        <v>82.307692307692349</v>
      </c>
      <c r="AB55" s="99">
        <v>81.052631578947398</v>
      </c>
      <c r="AC55" s="99">
        <v>98.019801980198039</v>
      </c>
      <c r="AD55" s="99">
        <v>90.624999999999986</v>
      </c>
      <c r="AE55" s="99">
        <v>76.92307692307692</v>
      </c>
      <c r="AF55" s="99" t="s">
        <v>286</v>
      </c>
      <c r="AG55" s="99">
        <v>91.379310344827587</v>
      </c>
      <c r="AH55" s="99">
        <v>98.076923076923094</v>
      </c>
      <c r="AI55" s="99" t="s">
        <v>286</v>
      </c>
      <c r="AJ55" s="99">
        <v>93.023255813953483</v>
      </c>
      <c r="AK55" s="99">
        <v>89.743589743589737</v>
      </c>
      <c r="AL55" s="99">
        <v>17.164179104477608</v>
      </c>
      <c r="AM55" s="99">
        <v>21.238938053097343</v>
      </c>
      <c r="AN55" s="99">
        <v>35.576923076923066</v>
      </c>
      <c r="AO55" s="99">
        <v>19.780219780219781</v>
      </c>
      <c r="AP55" s="99">
        <v>14.615384615384613</v>
      </c>
      <c r="AQ55" s="99">
        <v>26.315789473684212</v>
      </c>
      <c r="AR55" s="99">
        <v>15.686274509803924</v>
      </c>
      <c r="AS55" s="99">
        <v>11.340206185567014</v>
      </c>
      <c r="AT55" s="99">
        <v>19.565217391304341</v>
      </c>
      <c r="AU55" s="99">
        <v>25.490196078431374</v>
      </c>
      <c r="AV55" s="99">
        <v>18.965517241379306</v>
      </c>
      <c r="AW55" s="99">
        <v>13.461538461538463</v>
      </c>
      <c r="AX55" s="102">
        <v>9.5238095238095219</v>
      </c>
      <c r="AY55" s="102">
        <v>6.9767441860465107</v>
      </c>
      <c r="AZ55" s="102">
        <v>25.641025641025649</v>
      </c>
      <c r="BA55" s="102" t="s">
        <v>286</v>
      </c>
      <c r="BB55" s="99" t="s">
        <v>286</v>
      </c>
      <c r="BC55" s="102" t="s">
        <v>286</v>
      </c>
      <c r="BD55" s="102" t="s">
        <v>286</v>
      </c>
      <c r="BE55" s="102" t="s">
        <v>286</v>
      </c>
      <c r="BF55" s="102" t="s">
        <v>286</v>
      </c>
      <c r="BG55" s="99" t="s">
        <v>286</v>
      </c>
      <c r="BH55" s="94" t="s">
        <v>286</v>
      </c>
      <c r="BI55" s="94" t="s">
        <v>286</v>
      </c>
      <c r="BJ55" s="94">
        <v>62.500000000000007</v>
      </c>
      <c r="BK55" s="94">
        <v>67.857142857142861</v>
      </c>
      <c r="BL55" s="99">
        <v>36.538461538461547</v>
      </c>
      <c r="BM55" s="94">
        <v>74.358974358974365</v>
      </c>
      <c r="BN55" s="93">
        <v>74.418604651162823</v>
      </c>
      <c r="BO55" s="93">
        <v>43.243243243243242</v>
      </c>
      <c r="BP55" s="93">
        <v>7.6923076923076934</v>
      </c>
      <c r="BQ55" s="99">
        <v>13.513513513513512</v>
      </c>
      <c r="BR55" s="94">
        <v>42.307692307692321</v>
      </c>
      <c r="BS55" s="94">
        <v>3.7499999999999996</v>
      </c>
      <c r="BT55" s="94">
        <v>15.873015873015875</v>
      </c>
      <c r="BU55" s="99">
        <v>48.936170212765973</v>
      </c>
      <c r="BV55" s="94">
        <v>0.98039215686274495</v>
      </c>
      <c r="BW55" s="94">
        <v>10.416666666666673</v>
      </c>
      <c r="BX55" s="94">
        <v>45.555555555555543</v>
      </c>
      <c r="BY55" s="99">
        <v>6.25</v>
      </c>
      <c r="BZ55" s="94">
        <v>10.714285714285714</v>
      </c>
      <c r="CA55" s="94">
        <v>44.230769230769219</v>
      </c>
      <c r="CB55" s="94">
        <v>2.4390243902439019</v>
      </c>
      <c r="CC55" s="99">
        <v>14.634146341463419</v>
      </c>
      <c r="CD55" s="94">
        <v>32.432432432432435</v>
      </c>
      <c r="CE55" s="94">
        <v>12.781954887218047</v>
      </c>
      <c r="CF55" s="94">
        <v>19.469026548672563</v>
      </c>
      <c r="CG55" s="99">
        <v>14.423076923076923</v>
      </c>
      <c r="CH55" s="94">
        <v>27.777777777777779</v>
      </c>
      <c r="CI55" s="94">
        <v>13.953488372093029</v>
      </c>
      <c r="CJ55" s="94">
        <v>23.404255319148934</v>
      </c>
      <c r="CK55" s="94">
        <v>13.592233009708735</v>
      </c>
      <c r="CL55" s="94">
        <v>19.791666666666664</v>
      </c>
      <c r="CM55" s="94">
        <v>20.652173913043477</v>
      </c>
      <c r="CN55" s="94">
        <v>11.764705882352944</v>
      </c>
      <c r="CO55" s="94">
        <v>14.035087719298241</v>
      </c>
      <c r="CP55" s="99">
        <v>26.923076923076923</v>
      </c>
      <c r="CQ55" s="94">
        <v>7.1428571428571423</v>
      </c>
      <c r="CR55" s="94">
        <v>11.904761904761905</v>
      </c>
      <c r="CS55" s="93">
        <v>18.421052631578945</v>
      </c>
      <c r="CT55" s="93">
        <v>10.000000000000004</v>
      </c>
      <c r="CU55" s="99">
        <v>13.274336283185841</v>
      </c>
      <c r="CV55" s="94">
        <v>7.6923076923076943</v>
      </c>
      <c r="CW55" s="94">
        <v>20.45454545454546</v>
      </c>
      <c r="CX55" s="93">
        <v>8.5271317829457374</v>
      </c>
      <c r="CY55" s="93">
        <v>7.4468085106382995</v>
      </c>
      <c r="CZ55" s="99">
        <v>18.627450980392165</v>
      </c>
      <c r="DA55" s="94">
        <v>12.371134020618568</v>
      </c>
      <c r="DB55" s="94">
        <v>2.2222222222222214</v>
      </c>
      <c r="DC55" s="93">
        <v>11.764705882352944</v>
      </c>
      <c r="DD55" s="93">
        <v>12.499999999999998</v>
      </c>
      <c r="DE55" s="99">
        <v>5.882352941176471</v>
      </c>
      <c r="DF55" s="94">
        <v>26.19047619047619</v>
      </c>
      <c r="DG55" s="94">
        <v>2.3255813953488373</v>
      </c>
      <c r="DH55" s="93">
        <v>0</v>
      </c>
      <c r="DI55" s="93">
        <v>48.461538461538474</v>
      </c>
      <c r="DJ55" s="99">
        <v>57.522123893805301</v>
      </c>
      <c r="DK55" s="94">
        <v>34.615384615384613</v>
      </c>
      <c r="DL55" s="94">
        <v>50.574712643678161</v>
      </c>
      <c r="DM55" s="94">
        <v>43.410852713178279</v>
      </c>
      <c r="DN55" s="94">
        <v>40.000000000000007</v>
      </c>
      <c r="DO55" s="99">
        <v>28.43137254901961</v>
      </c>
      <c r="DP55" s="94">
        <v>48.453608247422686</v>
      </c>
      <c r="DQ55" s="94">
        <v>27.173913043478265</v>
      </c>
      <c r="DR55" s="94">
        <v>41.666666666666657</v>
      </c>
      <c r="DS55" s="94">
        <v>34.545454545454547</v>
      </c>
      <c r="DT55" s="99">
        <v>33.333333333333336</v>
      </c>
      <c r="DU55" s="101">
        <v>30.952380952380953</v>
      </c>
      <c r="DV55" s="101">
        <v>48.83720930232559</v>
      </c>
      <c r="DW55" s="93">
        <v>43.243243243243228</v>
      </c>
      <c r="DX55" s="101" t="s">
        <v>286</v>
      </c>
      <c r="DY55" s="99" t="s">
        <v>286</v>
      </c>
      <c r="DZ55" s="99" t="s">
        <v>286</v>
      </c>
      <c r="EA55" s="99" t="s">
        <v>286</v>
      </c>
      <c r="EB55" s="99" t="s">
        <v>286</v>
      </c>
      <c r="EC55" s="99" t="s">
        <v>286</v>
      </c>
      <c r="ED55" s="99" t="s">
        <v>286</v>
      </c>
      <c r="EE55" s="99" t="s">
        <v>286</v>
      </c>
      <c r="EF55" s="99" t="s">
        <v>286</v>
      </c>
      <c r="EG55" s="99">
        <v>1.9607843137254901</v>
      </c>
      <c r="EH55" s="99">
        <v>5.1724137931034484</v>
      </c>
      <c r="EI55" s="99">
        <v>0</v>
      </c>
      <c r="EJ55" s="99">
        <v>2.3809523809523809</v>
      </c>
      <c r="EK55" s="99">
        <v>2.3255813953488369</v>
      </c>
      <c r="EL55" s="94">
        <v>0</v>
      </c>
      <c r="EM55" s="94">
        <v>67.716535433070888</v>
      </c>
      <c r="EN55" s="94">
        <v>30.909090909090924</v>
      </c>
      <c r="EO55" s="94">
        <v>44.230769230769219</v>
      </c>
      <c r="EP55" s="99">
        <v>64.772727272727309</v>
      </c>
      <c r="EQ55" s="94">
        <v>18.749999999999996</v>
      </c>
      <c r="ER55" s="94">
        <v>31.578947368421055</v>
      </c>
      <c r="ES55" s="94">
        <v>63.366336633663359</v>
      </c>
      <c r="ET55" s="94">
        <v>28.421052631578956</v>
      </c>
      <c r="EU55" s="99">
        <v>21.276595744680858</v>
      </c>
      <c r="EV55" s="94">
        <v>70.212765957446805</v>
      </c>
      <c r="EW55" s="94">
        <v>44.642857142857153</v>
      </c>
      <c r="EX55" s="94">
        <v>48.076923076923073</v>
      </c>
      <c r="EY55" s="94">
        <v>92.5</v>
      </c>
      <c r="EZ55" s="99">
        <v>39.024390243902431</v>
      </c>
      <c r="FA55" s="94">
        <v>48.71794871794873</v>
      </c>
      <c r="FB55" s="94">
        <v>85.271317829457416</v>
      </c>
      <c r="FC55" s="94">
        <v>59.459459459459467</v>
      </c>
      <c r="FD55" s="94">
        <v>54.807692307692307</v>
      </c>
      <c r="FE55" s="99">
        <v>91.011235955056193</v>
      </c>
      <c r="FF55" s="94">
        <v>43.410852713178294</v>
      </c>
      <c r="FG55" s="94">
        <v>51.578947368421062</v>
      </c>
      <c r="FH55" s="94">
        <v>86.274509803921561</v>
      </c>
      <c r="FI55" s="94">
        <v>53.191489361702153</v>
      </c>
      <c r="FJ55" s="99">
        <v>41.489361702127667</v>
      </c>
      <c r="FK55" s="94">
        <v>84.313725490196077</v>
      </c>
      <c r="FL55" s="94">
        <v>72.413793103448285</v>
      </c>
      <c r="FM55" s="94">
        <v>63.461538461538474</v>
      </c>
      <c r="FN55" s="94">
        <v>97.5</v>
      </c>
      <c r="FO55" s="99">
        <v>72.093023255813989</v>
      </c>
      <c r="FP55" s="94">
        <v>69.230769230769255</v>
      </c>
      <c r="FQ55" s="94">
        <v>95.384615384615387</v>
      </c>
      <c r="FR55" s="94">
        <v>95.535714285714278</v>
      </c>
      <c r="FS55" s="94">
        <v>99.038461538461547</v>
      </c>
      <c r="FT55" s="99">
        <v>96.739130434782609</v>
      </c>
      <c r="FU55" s="94">
        <v>93.75</v>
      </c>
      <c r="FV55" s="94">
        <v>96.842105263157919</v>
      </c>
      <c r="FW55" s="94">
        <v>96.116504854368927</v>
      </c>
      <c r="FX55" s="94">
        <v>94.845360824742301</v>
      </c>
      <c r="FY55" s="99">
        <v>95.744680851063848</v>
      </c>
      <c r="FZ55" s="94">
        <v>98.039215686274531</v>
      </c>
      <c r="GA55" s="94">
        <v>100</v>
      </c>
      <c r="GB55" s="94">
        <v>100</v>
      </c>
      <c r="GC55" s="94">
        <v>100</v>
      </c>
      <c r="GD55" s="99">
        <v>100</v>
      </c>
      <c r="GE55" s="94">
        <v>97.435897435897431</v>
      </c>
      <c r="GF55" s="94">
        <v>98.461538461538467</v>
      </c>
      <c r="GG55" s="94">
        <v>87.61061946902656</v>
      </c>
      <c r="GH55" s="94">
        <v>99.029126213592235</v>
      </c>
      <c r="GI55" s="99">
        <v>94.444444444444443</v>
      </c>
      <c r="GJ55" s="94">
        <v>88.888888888888914</v>
      </c>
      <c r="GK55" s="94">
        <v>95.789473684210549</v>
      </c>
      <c r="GL55" s="94">
        <v>94.117647058823536</v>
      </c>
      <c r="GM55" s="100">
        <v>92.783505154639215</v>
      </c>
      <c r="GN55" s="99">
        <v>92.553191489361723</v>
      </c>
      <c r="GO55" s="94">
        <v>96.000000000000014</v>
      </c>
      <c r="GP55" s="94">
        <v>98.275862068965523</v>
      </c>
      <c r="GQ55" s="94">
        <v>100</v>
      </c>
      <c r="GR55" s="94">
        <v>100</v>
      </c>
      <c r="GS55" s="99">
        <v>97.674418604651166</v>
      </c>
      <c r="GT55" s="94">
        <v>97.435897435897431</v>
      </c>
      <c r="GU55" s="94" t="s">
        <v>286</v>
      </c>
      <c r="GV55" s="94" t="s">
        <v>286</v>
      </c>
      <c r="GW55" s="94" t="s">
        <v>286</v>
      </c>
      <c r="GX55" s="99" t="s">
        <v>286</v>
      </c>
      <c r="GY55" s="99" t="s">
        <v>286</v>
      </c>
      <c r="GZ55" s="99" t="s">
        <v>286</v>
      </c>
      <c r="HA55" s="99" t="s">
        <v>286</v>
      </c>
      <c r="HB55" s="99" t="s">
        <v>286</v>
      </c>
      <c r="HC55" s="99" t="s">
        <v>286</v>
      </c>
      <c r="HD55" s="99">
        <v>100</v>
      </c>
      <c r="HE55" s="99">
        <v>100</v>
      </c>
      <c r="HF55" s="99">
        <v>96</v>
      </c>
      <c r="HG55" s="99">
        <v>100</v>
      </c>
      <c r="HH55" s="99">
        <v>93.023255813953497</v>
      </c>
      <c r="HI55" s="99">
        <v>97.435897435897431</v>
      </c>
      <c r="HJ55" s="99">
        <v>89.14728682170545</v>
      </c>
      <c r="HK55" s="99">
        <v>83.035714285714278</v>
      </c>
      <c r="HL55" s="94">
        <v>96.078431372549034</v>
      </c>
      <c r="HM55" s="94">
        <v>87.640449438202268</v>
      </c>
      <c r="HN55" s="94">
        <v>83.593750000000057</v>
      </c>
      <c r="HO55" s="94">
        <v>96.842105263157904</v>
      </c>
      <c r="HP55" s="99">
        <v>81.553398058252426</v>
      </c>
      <c r="HQ55" s="94">
        <v>89.690721649484544</v>
      </c>
      <c r="HR55" s="94">
        <v>88.297872340425528</v>
      </c>
      <c r="HS55" s="94">
        <v>70.000000000000014</v>
      </c>
      <c r="HT55" s="95">
        <v>87.931034482758662</v>
      </c>
      <c r="HU55" s="99">
        <v>100</v>
      </c>
      <c r="HV55" s="93">
        <v>97.61904761904762</v>
      </c>
      <c r="HW55" s="93">
        <v>95.348837209302317</v>
      </c>
      <c r="HX55" s="93">
        <v>94.871794871794862</v>
      </c>
      <c r="HY55" s="93">
        <v>3.7593984962406011</v>
      </c>
      <c r="HZ55" s="93">
        <v>6.1946902654867237</v>
      </c>
      <c r="IA55" s="93">
        <v>0.96153846153846156</v>
      </c>
      <c r="IB55" s="93">
        <v>1.0752688172043012</v>
      </c>
      <c r="IC55" s="93">
        <v>3.8461538461538467</v>
      </c>
      <c r="ID55" s="93">
        <v>2.1052631578947363</v>
      </c>
      <c r="IE55" s="93">
        <v>0.98039215686274495</v>
      </c>
      <c r="IF55" s="93">
        <v>7.2916666666666696</v>
      </c>
      <c r="IG55" s="93">
        <v>2.1276595744680846</v>
      </c>
      <c r="IH55" s="93">
        <v>0</v>
      </c>
      <c r="II55" s="93">
        <v>0</v>
      </c>
      <c r="IJ55" s="93">
        <v>0</v>
      </c>
      <c r="IK55" s="93">
        <v>2.3809523809523805</v>
      </c>
      <c r="IL55" s="93">
        <v>4.6511627906976738</v>
      </c>
      <c r="IM55" s="93">
        <v>0</v>
      </c>
      <c r="IN55" s="93" t="str">
        <f t="shared" ref="IN55:IV64" si="52">"--"</f>
        <v>--</v>
      </c>
      <c r="IO55" s="93" t="str">
        <f t="shared" si="52"/>
        <v>--</v>
      </c>
      <c r="IP55" s="93" t="str">
        <f t="shared" si="52"/>
        <v>--</v>
      </c>
      <c r="IQ55" s="93" t="str">
        <f t="shared" si="52"/>
        <v>--</v>
      </c>
      <c r="IR55" s="93" t="str">
        <f t="shared" si="52"/>
        <v>--</v>
      </c>
      <c r="IS55" s="93" t="str">
        <f t="shared" si="52"/>
        <v>--</v>
      </c>
      <c r="IT55" s="93" t="str">
        <f t="shared" si="52"/>
        <v>--</v>
      </c>
      <c r="IU55" s="93" t="str">
        <f t="shared" si="52"/>
        <v>--</v>
      </c>
      <c r="IV55" s="93" t="str">
        <f t="shared" si="52"/>
        <v>--</v>
      </c>
      <c r="IW55" s="241">
        <v>270</v>
      </c>
      <c r="IX55" s="242">
        <v>297</v>
      </c>
      <c r="IY55" s="243">
        <v>72</v>
      </c>
      <c r="IZ55" s="243">
        <v>70</v>
      </c>
      <c r="JA55" s="243">
        <v>67</v>
      </c>
      <c r="JB55" s="243">
        <v>73</v>
      </c>
      <c r="JC55" s="243">
        <v>79</v>
      </c>
      <c r="JD55" s="243">
        <v>75</v>
      </c>
      <c r="JE55" s="243">
        <v>7.0422535211267601</v>
      </c>
      <c r="JF55" s="243">
        <v>7.1428571428571397</v>
      </c>
      <c r="JG55" s="243">
        <v>4.4776119402985097</v>
      </c>
      <c r="JH55" s="243">
        <v>2.7397260273972601</v>
      </c>
      <c r="JI55" s="243">
        <v>2.5316455696202498</v>
      </c>
      <c r="JJ55" s="243">
        <v>4</v>
      </c>
      <c r="JK55" s="243">
        <v>2.7777777777777799</v>
      </c>
      <c r="JL55" s="243">
        <v>2.8571428571428599</v>
      </c>
      <c r="JM55" s="243">
        <v>5.9701492537313401</v>
      </c>
      <c r="JN55" s="243">
        <v>4.10958904109589</v>
      </c>
      <c r="JO55" s="243">
        <v>3.79746835443038</v>
      </c>
      <c r="JP55" s="243">
        <v>0</v>
      </c>
      <c r="JQ55" s="243">
        <v>97.183098591549296</v>
      </c>
      <c r="JR55" s="243">
        <v>94.285714285714306</v>
      </c>
      <c r="JS55" s="243">
        <v>98.507462686567195</v>
      </c>
      <c r="JT55" s="243">
        <v>94.520547945205493</v>
      </c>
      <c r="JU55" s="243">
        <v>100</v>
      </c>
      <c r="JV55" s="243">
        <v>100</v>
      </c>
      <c r="JW55" s="243">
        <v>97.183098591549296</v>
      </c>
      <c r="JX55" s="243">
        <v>94.285714285714306</v>
      </c>
      <c r="JY55" s="243">
        <v>100</v>
      </c>
      <c r="JZ55" s="243">
        <v>91.780821917808296</v>
      </c>
      <c r="KA55" s="243">
        <v>98.734177215189902</v>
      </c>
      <c r="KB55" s="243">
        <v>98.6666666666666</v>
      </c>
      <c r="KC55" s="243">
        <v>97.183098591549296</v>
      </c>
      <c r="KD55" s="243">
        <v>98.571428571428598</v>
      </c>
      <c r="KE55" s="243">
        <v>98.484848484848499</v>
      </c>
      <c r="KF55" s="243">
        <v>98.630136986301395</v>
      </c>
      <c r="KG55" s="243">
        <v>100</v>
      </c>
      <c r="KH55" s="243">
        <v>100</v>
      </c>
      <c r="KI55" s="220">
        <v>61</v>
      </c>
      <c r="KJ55" s="220">
        <v>70</v>
      </c>
      <c r="KK55" s="99" t="str">
        <f t="shared" si="51"/>
        <v>--</v>
      </c>
      <c r="KL55" s="99" t="str">
        <f t="shared" si="51"/>
        <v>--</v>
      </c>
      <c r="KM55" s="220">
        <v>11.4754098360656</v>
      </c>
      <c r="KN55" s="220">
        <v>5.7971014492753596</v>
      </c>
      <c r="KO55" s="220">
        <v>91.8032786885246</v>
      </c>
      <c r="KP55" s="220">
        <v>95.652173913043498</v>
      </c>
      <c r="KQ55" s="220">
        <v>93.442622950819697</v>
      </c>
      <c r="KR55" s="220">
        <v>95.652173913043498</v>
      </c>
      <c r="KS55" s="220">
        <v>91.6666666666667</v>
      </c>
      <c r="KT55" s="220">
        <v>97.058823529411796</v>
      </c>
      <c r="KV55" s="379">
        <v>281</v>
      </c>
      <c r="KW55" s="380">
        <v>71</v>
      </c>
      <c r="KX55" s="381">
        <v>75</v>
      </c>
      <c r="KY55" s="381">
        <v>69</v>
      </c>
      <c r="KZ55" s="381">
        <v>66</v>
      </c>
      <c r="LA55" s="378" t="str">
        <f t="shared" si="2"/>
        <v>--</v>
      </c>
      <c r="LB55" s="381">
        <v>61.111111111111128</v>
      </c>
      <c r="LC55" s="381">
        <v>71.428571428571431</v>
      </c>
      <c r="LD55" s="381">
        <v>65.671641791044777</v>
      </c>
      <c r="LE55" s="378" t="str">
        <f t="shared" si="3"/>
        <v>--</v>
      </c>
      <c r="LF55" s="381">
        <v>64.38356164383562</v>
      </c>
      <c r="LG55" s="381">
        <v>72.727272727272734</v>
      </c>
      <c r="LH55" s="381">
        <v>62.666666666666671</v>
      </c>
      <c r="LI55" s="378" t="str">
        <f t="shared" si="4"/>
        <v>--</v>
      </c>
      <c r="LJ55" s="381">
        <v>61.643835616438359</v>
      </c>
      <c r="LK55" s="381">
        <v>55.072463768115945</v>
      </c>
      <c r="LL55" s="381">
        <v>50.000000000000021</v>
      </c>
      <c r="LM55" s="380">
        <v>77.966101694915253</v>
      </c>
      <c r="LN55" s="381">
        <v>76.056338028169009</v>
      </c>
      <c r="LO55" s="381">
        <v>75.71428571428568</v>
      </c>
      <c r="LP55" s="381">
        <v>71.212121212121204</v>
      </c>
      <c r="LQ55" s="381">
        <v>92.753623188405825</v>
      </c>
      <c r="LR55" s="381">
        <v>71.83098591549296</v>
      </c>
      <c r="LS55" s="381">
        <v>55.696202531645568</v>
      </c>
      <c r="LT55" s="381">
        <v>81.333333333333343</v>
      </c>
      <c r="LU55" s="381">
        <v>76.811594202898576</v>
      </c>
      <c r="LV55" s="381">
        <v>80.821917808219212</v>
      </c>
      <c r="LW55" s="381">
        <v>58.208955223880587</v>
      </c>
      <c r="LX55" s="381">
        <v>77.27272727272728</v>
      </c>
      <c r="LY55" s="380">
        <v>78.333333333333329</v>
      </c>
      <c r="LZ55" s="381">
        <v>77.464788732394382</v>
      </c>
      <c r="MA55" s="381">
        <v>81.428571428571416</v>
      </c>
      <c r="MB55" s="381">
        <v>68.656716417910445</v>
      </c>
      <c r="MC55" s="381">
        <v>89.85507246376811</v>
      </c>
      <c r="MD55" s="381">
        <v>84.931506849315085</v>
      </c>
      <c r="ME55" s="381">
        <v>75.949367088607588</v>
      </c>
      <c r="MF55" s="381">
        <v>75.999999999999986</v>
      </c>
      <c r="MG55" s="381">
        <v>85.714285714285694</v>
      </c>
      <c r="MH55" s="381">
        <v>76.712328767123296</v>
      </c>
      <c r="MI55" s="381">
        <v>69.565217391304373</v>
      </c>
      <c r="MJ55" s="381">
        <v>69.696969696969674</v>
      </c>
      <c r="MK55" s="380">
        <v>91.549295774647888</v>
      </c>
      <c r="ML55" s="381">
        <v>95.890410958904113</v>
      </c>
      <c r="MM55" s="381">
        <v>91.304347826086939</v>
      </c>
      <c r="MN55" s="381">
        <v>100</v>
      </c>
      <c r="MO55" s="380">
        <v>91.549295774647888</v>
      </c>
      <c r="MP55" s="381">
        <v>93.150684931506859</v>
      </c>
      <c r="MQ55" s="381">
        <v>91.304347826086968</v>
      </c>
      <c r="MR55" s="381">
        <v>100</v>
      </c>
      <c r="MS55" s="380">
        <v>92.957746478873261</v>
      </c>
      <c r="MT55" s="381">
        <v>94.444444444444457</v>
      </c>
      <c r="MU55" s="381">
        <v>95.652173913043484</v>
      </c>
      <c r="MV55" s="381">
        <v>98.484848484848484</v>
      </c>
      <c r="MW55" s="380">
        <v>95.081967213114766</v>
      </c>
      <c r="MX55" s="381">
        <v>97.183098591549324</v>
      </c>
      <c r="MY55" s="381">
        <v>98.571428571428569</v>
      </c>
      <c r="MZ55" s="381">
        <v>97.014925373134346</v>
      </c>
      <c r="NA55" s="381">
        <v>98.550724637681157</v>
      </c>
      <c r="NB55" s="381">
        <v>100</v>
      </c>
      <c r="NC55" s="381">
        <v>97.46835443037979</v>
      </c>
      <c r="ND55" s="381">
        <v>95.999999999999986</v>
      </c>
      <c r="NE55" s="381">
        <v>100</v>
      </c>
      <c r="NF55" s="381">
        <v>97.260273972602732</v>
      </c>
      <c r="NG55" s="381">
        <v>95.652173913043484</v>
      </c>
      <c r="NH55" s="381">
        <v>100</v>
      </c>
    </row>
    <row r="56" spans="1:372" ht="21" customHeight="1" x14ac:dyDescent="0.25">
      <c r="A56" s="93">
        <v>52</v>
      </c>
      <c r="B56" s="93" t="s">
        <v>52</v>
      </c>
      <c r="C56" s="104">
        <v>468</v>
      </c>
      <c r="D56" s="104">
        <v>415</v>
      </c>
      <c r="E56" s="104">
        <v>435</v>
      </c>
      <c r="F56" s="104">
        <v>434</v>
      </c>
      <c r="G56" s="104">
        <v>292</v>
      </c>
      <c r="H56" s="104">
        <v>177</v>
      </c>
      <c r="I56" s="104">
        <v>144</v>
      </c>
      <c r="J56" s="104">
        <v>147</v>
      </c>
      <c r="K56" s="104">
        <v>133</v>
      </c>
      <c r="L56" s="104">
        <v>155</v>
      </c>
      <c r="M56" s="103">
        <v>127</v>
      </c>
      <c r="N56" s="103">
        <v>146</v>
      </c>
      <c r="O56" s="103">
        <v>166</v>
      </c>
      <c r="P56" s="103">
        <v>123</v>
      </c>
      <c r="Q56" s="103">
        <v>154</v>
      </c>
      <c r="R56" s="103">
        <v>156</v>
      </c>
      <c r="S56" s="103">
        <v>124</v>
      </c>
      <c r="T56" s="103">
        <v>19</v>
      </c>
      <c r="U56" s="103">
        <v>144</v>
      </c>
      <c r="V56" s="103">
        <v>129</v>
      </c>
      <c r="W56" s="99">
        <v>91.954022988505713</v>
      </c>
      <c r="X56" s="99">
        <v>75.524475524475534</v>
      </c>
      <c r="Y56" s="99">
        <v>69.387755102040856</v>
      </c>
      <c r="Z56" s="99">
        <v>87.878787878787875</v>
      </c>
      <c r="AA56" s="99">
        <v>76.623376623376672</v>
      </c>
      <c r="AB56" s="99">
        <v>78.571428571428584</v>
      </c>
      <c r="AC56" s="99">
        <v>93.006993006992985</v>
      </c>
      <c r="AD56" s="99">
        <v>85.454545454545411</v>
      </c>
      <c r="AE56" s="99">
        <v>78.048780487804876</v>
      </c>
      <c r="AF56" s="99" t="s">
        <v>286</v>
      </c>
      <c r="AG56" s="99">
        <v>79.870129870129887</v>
      </c>
      <c r="AH56" s="99">
        <v>80.645161290322619</v>
      </c>
      <c r="AI56" s="99" t="s">
        <v>286</v>
      </c>
      <c r="AJ56" s="99">
        <v>85.815602836879407</v>
      </c>
      <c r="AK56" s="99">
        <v>86.399999999999977</v>
      </c>
      <c r="AL56" s="99">
        <v>11.428571428571427</v>
      </c>
      <c r="AM56" s="99">
        <v>22.377622377622377</v>
      </c>
      <c r="AN56" s="99">
        <v>42.176870748299343</v>
      </c>
      <c r="AO56" s="99">
        <v>22.307692307692314</v>
      </c>
      <c r="AP56" s="99">
        <v>19.480519480519483</v>
      </c>
      <c r="AQ56" s="99">
        <v>41.732283464566919</v>
      </c>
      <c r="AR56" s="99">
        <v>17.808219178082194</v>
      </c>
      <c r="AS56" s="99">
        <v>15.662650602409645</v>
      </c>
      <c r="AT56" s="99">
        <v>35.772357723577223</v>
      </c>
      <c r="AU56" s="99">
        <v>16.107382550335576</v>
      </c>
      <c r="AV56" s="99">
        <v>19.480519480519487</v>
      </c>
      <c r="AW56" s="99">
        <v>31.707317073170739</v>
      </c>
      <c r="AX56" s="102">
        <v>33.333333333333336</v>
      </c>
      <c r="AY56" s="102">
        <v>11.111111111111107</v>
      </c>
      <c r="AZ56" s="102">
        <v>41.406250000000007</v>
      </c>
      <c r="BA56" s="102" t="s">
        <v>286</v>
      </c>
      <c r="BB56" s="99" t="s">
        <v>286</v>
      </c>
      <c r="BC56" s="102" t="s">
        <v>286</v>
      </c>
      <c r="BD56" s="102" t="s">
        <v>286</v>
      </c>
      <c r="BE56" s="102" t="s">
        <v>286</v>
      </c>
      <c r="BF56" s="102" t="s">
        <v>286</v>
      </c>
      <c r="BG56" s="99" t="s">
        <v>286</v>
      </c>
      <c r="BH56" s="94" t="s">
        <v>286</v>
      </c>
      <c r="BI56" s="94" t="s">
        <v>286</v>
      </c>
      <c r="BJ56" s="94">
        <v>35.374149659863953</v>
      </c>
      <c r="BK56" s="94">
        <v>47.402597402597401</v>
      </c>
      <c r="BL56" s="99">
        <v>26.785714285714288</v>
      </c>
      <c r="BM56" s="94">
        <v>61.111111111111107</v>
      </c>
      <c r="BN56" s="93">
        <v>43.382352941176435</v>
      </c>
      <c r="BO56" s="93">
        <v>18.749999999999993</v>
      </c>
      <c r="BP56" s="93">
        <v>3.5087719298245621</v>
      </c>
      <c r="BQ56" s="99">
        <v>11.267605633802821</v>
      </c>
      <c r="BR56" s="94">
        <v>56.944444444444436</v>
      </c>
      <c r="BS56" s="94">
        <v>7.3170731707317032</v>
      </c>
      <c r="BT56" s="94">
        <v>11.564625850340136</v>
      </c>
      <c r="BU56" s="99">
        <v>52.845528455284551</v>
      </c>
      <c r="BV56" s="94">
        <v>6.6176470588235308</v>
      </c>
      <c r="BW56" s="94">
        <v>6.7901234567901216</v>
      </c>
      <c r="BX56" s="94">
        <v>41.071428571428569</v>
      </c>
      <c r="BY56" s="99">
        <v>3.2894736842105257</v>
      </c>
      <c r="BZ56" s="94">
        <v>10.000000000000004</v>
      </c>
      <c r="CA56" s="94">
        <v>40.740740740740733</v>
      </c>
      <c r="CB56" s="94">
        <v>11.111111111111112</v>
      </c>
      <c r="CC56" s="99">
        <v>8.9552238805970177</v>
      </c>
      <c r="CD56" s="94">
        <v>33.064516129032256</v>
      </c>
      <c r="CE56" s="94">
        <v>16.763005780346813</v>
      </c>
      <c r="CF56" s="94">
        <v>25.17482517482518</v>
      </c>
      <c r="CG56" s="99">
        <v>14.285714285714283</v>
      </c>
      <c r="CH56" s="94">
        <v>20.454545454545457</v>
      </c>
      <c r="CI56" s="94">
        <v>22.727272727272727</v>
      </c>
      <c r="CJ56" s="94">
        <v>10.317460317460322</v>
      </c>
      <c r="CK56" s="94">
        <v>21.527777777777771</v>
      </c>
      <c r="CL56" s="94">
        <v>23.493975903614459</v>
      </c>
      <c r="CM56" s="94">
        <v>17.355371900826455</v>
      </c>
      <c r="CN56" s="94">
        <v>25.657894736842113</v>
      </c>
      <c r="CO56" s="94">
        <v>18.300653594771241</v>
      </c>
      <c r="CP56" s="99">
        <v>33.636363636363647</v>
      </c>
      <c r="CQ56" s="94">
        <v>10.526315789473685</v>
      </c>
      <c r="CR56" s="94">
        <v>35.971223021582716</v>
      </c>
      <c r="CS56" s="93">
        <v>30.64516129032258</v>
      </c>
      <c r="CT56" s="93">
        <v>5.2325581395348895</v>
      </c>
      <c r="CU56" s="99">
        <v>9.8591549295774641</v>
      </c>
      <c r="CV56" s="94">
        <v>7.4829931972789101</v>
      </c>
      <c r="CW56" s="94">
        <v>15.07936507936507</v>
      </c>
      <c r="CX56" s="93">
        <v>11.764705882352942</v>
      </c>
      <c r="CY56" s="93">
        <v>6.4000000000000012</v>
      </c>
      <c r="CZ56" s="99">
        <v>17.021276595744681</v>
      </c>
      <c r="DA56" s="94">
        <v>8.5889570552147187</v>
      </c>
      <c r="DB56" s="94">
        <v>10.169491525423728</v>
      </c>
      <c r="DC56" s="93">
        <v>10.526315789473689</v>
      </c>
      <c r="DD56" s="93">
        <v>10.666666666666671</v>
      </c>
      <c r="DE56" s="99">
        <v>9.3457943925233646</v>
      </c>
      <c r="DF56" s="94">
        <v>22.222222222222225</v>
      </c>
      <c r="DG56" s="94">
        <v>11.428571428571427</v>
      </c>
      <c r="DH56" s="93">
        <v>10.743801652892559</v>
      </c>
      <c r="DI56" s="93">
        <v>43.678160919540225</v>
      </c>
      <c r="DJ56" s="99">
        <v>46.478873239436616</v>
      </c>
      <c r="DK56" s="94">
        <v>31.506849315068489</v>
      </c>
      <c r="DL56" s="94">
        <v>42.519685039370067</v>
      </c>
      <c r="DM56" s="94">
        <v>41.447368421052644</v>
      </c>
      <c r="DN56" s="94">
        <v>43.650793650793652</v>
      </c>
      <c r="DO56" s="99">
        <v>34.96503496503496</v>
      </c>
      <c r="DP56" s="94">
        <v>38.414634146341434</v>
      </c>
      <c r="DQ56" s="94">
        <v>36.134453781512583</v>
      </c>
      <c r="DR56" s="94">
        <v>40.789473684210535</v>
      </c>
      <c r="DS56" s="94">
        <v>49.333333333333343</v>
      </c>
      <c r="DT56" s="99">
        <v>47.222222222222236</v>
      </c>
      <c r="DU56" s="101">
        <v>21.05263157894737</v>
      </c>
      <c r="DV56" s="101">
        <v>42.33576642335764</v>
      </c>
      <c r="DW56" s="93">
        <v>45.528455284552848</v>
      </c>
      <c r="DX56" s="101" t="s">
        <v>286</v>
      </c>
      <c r="DY56" s="99" t="s">
        <v>286</v>
      </c>
      <c r="DZ56" s="99" t="s">
        <v>286</v>
      </c>
      <c r="EA56" s="99" t="s">
        <v>286</v>
      </c>
      <c r="EB56" s="99" t="s">
        <v>286</v>
      </c>
      <c r="EC56" s="99" t="s">
        <v>286</v>
      </c>
      <c r="ED56" s="99" t="s">
        <v>286</v>
      </c>
      <c r="EE56" s="99" t="s">
        <v>286</v>
      </c>
      <c r="EF56" s="99" t="s">
        <v>286</v>
      </c>
      <c r="EG56" s="99">
        <v>3.9473684210526332</v>
      </c>
      <c r="EH56" s="99">
        <v>5.1612903225806503</v>
      </c>
      <c r="EI56" s="99">
        <v>6.5573770491803298</v>
      </c>
      <c r="EJ56" s="99">
        <v>0</v>
      </c>
      <c r="EK56" s="99">
        <v>6.2937062937062933</v>
      </c>
      <c r="EL56" s="94">
        <v>5.4263565891472902</v>
      </c>
      <c r="EM56" s="94">
        <v>68.023255813953483</v>
      </c>
      <c r="EN56" s="94">
        <v>36.363636363636374</v>
      </c>
      <c r="EO56" s="94">
        <v>46.258503401360542</v>
      </c>
      <c r="EP56" s="99">
        <v>68.503937007874001</v>
      </c>
      <c r="EQ56" s="94">
        <v>31.818181818181809</v>
      </c>
      <c r="ER56" s="94">
        <v>46.456692913385837</v>
      </c>
      <c r="ES56" s="94">
        <v>68.309859154929597</v>
      </c>
      <c r="ET56" s="94">
        <v>37.575757575757621</v>
      </c>
      <c r="EU56" s="99">
        <v>48.360655737704896</v>
      </c>
      <c r="EV56" s="94">
        <v>59.183673469387756</v>
      </c>
      <c r="EW56" s="94">
        <v>37.662337662337691</v>
      </c>
      <c r="EX56" s="94">
        <v>50.833333333333343</v>
      </c>
      <c r="EY56" s="94">
        <v>52.941176470588232</v>
      </c>
      <c r="EZ56" s="99">
        <v>43.382352941176471</v>
      </c>
      <c r="FA56" s="94">
        <v>56.451612903225808</v>
      </c>
      <c r="FB56" s="94">
        <v>78.16091954022987</v>
      </c>
      <c r="FC56" s="94">
        <v>60.13986013986014</v>
      </c>
      <c r="FD56" s="94">
        <v>67.123287671232887</v>
      </c>
      <c r="FE56" s="99">
        <v>89.682539682539726</v>
      </c>
      <c r="FF56" s="94">
        <v>58.278145695364231</v>
      </c>
      <c r="FG56" s="94">
        <v>68.799999999999955</v>
      </c>
      <c r="FH56" s="94">
        <v>85.416666666666671</v>
      </c>
      <c r="FI56" s="94">
        <v>62.424242424242436</v>
      </c>
      <c r="FJ56" s="99">
        <v>61.983471074380162</v>
      </c>
      <c r="FK56" s="94">
        <v>84.210526315789494</v>
      </c>
      <c r="FL56" s="94">
        <v>64.516129032258064</v>
      </c>
      <c r="FM56" s="94">
        <v>70.588235294117666</v>
      </c>
      <c r="FN56" s="94">
        <v>88.888888888888886</v>
      </c>
      <c r="FO56" s="99">
        <v>71.631205673758913</v>
      </c>
      <c r="FP56" s="94">
        <v>76</v>
      </c>
      <c r="FQ56" s="94">
        <v>98.265895953757237</v>
      </c>
      <c r="FR56" s="94">
        <v>93.661971830985934</v>
      </c>
      <c r="FS56" s="94">
        <v>97.945205479452042</v>
      </c>
      <c r="FT56" s="99">
        <v>96.923076923076934</v>
      </c>
      <c r="FU56" s="94">
        <v>91.612903225806477</v>
      </c>
      <c r="FV56" s="94">
        <v>92.125984251968518</v>
      </c>
      <c r="FW56" s="94">
        <v>92.361111111111114</v>
      </c>
      <c r="FX56" s="94">
        <v>96.363636363636346</v>
      </c>
      <c r="FY56" s="99">
        <v>95.833333333333343</v>
      </c>
      <c r="FZ56" s="94">
        <v>92.105263157894768</v>
      </c>
      <c r="GA56" s="94">
        <v>96.153846153846118</v>
      </c>
      <c r="GB56" s="94">
        <v>98.305084745762684</v>
      </c>
      <c r="GC56" s="94">
        <v>100</v>
      </c>
      <c r="GD56" s="99">
        <v>96.478873239436624</v>
      </c>
      <c r="GE56" s="94">
        <v>98.437500000000014</v>
      </c>
      <c r="GF56" s="94">
        <v>95.977011494252835</v>
      </c>
      <c r="GG56" s="94">
        <v>87.234042553191514</v>
      </c>
      <c r="GH56" s="94">
        <v>99.319727891156461</v>
      </c>
      <c r="GI56" s="99">
        <v>94.488188976377941</v>
      </c>
      <c r="GJ56" s="94">
        <v>85.620915032679761</v>
      </c>
      <c r="GK56" s="94">
        <v>90.551181102362193</v>
      </c>
      <c r="GL56" s="94">
        <v>93.006993006993014</v>
      </c>
      <c r="GM56" s="100">
        <v>90.853658536585371</v>
      </c>
      <c r="GN56" s="99">
        <v>95.798319327731093</v>
      </c>
      <c r="GO56" s="94">
        <v>93.377483443708655</v>
      </c>
      <c r="GP56" s="94">
        <v>94.871794871794847</v>
      </c>
      <c r="GQ56" s="94">
        <v>97.500000000000057</v>
      </c>
      <c r="GR56" s="94">
        <v>100</v>
      </c>
      <c r="GS56" s="99">
        <v>90.909090909090935</v>
      </c>
      <c r="GT56" s="94">
        <v>97.65625</v>
      </c>
      <c r="GU56" s="94" t="s">
        <v>286</v>
      </c>
      <c r="GV56" s="94" t="s">
        <v>286</v>
      </c>
      <c r="GW56" s="94" t="s">
        <v>286</v>
      </c>
      <c r="GX56" s="99" t="s">
        <v>286</v>
      </c>
      <c r="GY56" s="99" t="s">
        <v>286</v>
      </c>
      <c r="GZ56" s="99" t="s">
        <v>286</v>
      </c>
      <c r="HA56" s="99" t="s">
        <v>286</v>
      </c>
      <c r="HB56" s="99" t="s">
        <v>286</v>
      </c>
      <c r="HC56" s="99" t="s">
        <v>286</v>
      </c>
      <c r="HD56" s="99">
        <v>91.275167785234927</v>
      </c>
      <c r="HE56" s="99">
        <v>95.48387096774195</v>
      </c>
      <c r="HF56" s="99">
        <v>94.915254237288124</v>
      </c>
      <c r="HG56" s="99">
        <v>100</v>
      </c>
      <c r="HH56" s="99">
        <v>93.571428571428584</v>
      </c>
      <c r="HI56" s="99">
        <v>96.03174603174601</v>
      </c>
      <c r="HJ56" s="99">
        <v>82.080924855491318</v>
      </c>
      <c r="HK56" s="99">
        <v>80.985915492957758</v>
      </c>
      <c r="HL56" s="94">
        <v>95.172413793103431</v>
      </c>
      <c r="HM56" s="94">
        <v>85.600000000000037</v>
      </c>
      <c r="HN56" s="94">
        <v>78.145695364238435</v>
      </c>
      <c r="HO56" s="94">
        <v>85.365853658536594</v>
      </c>
      <c r="HP56" s="99">
        <v>70.1388888888889</v>
      </c>
      <c r="HQ56" s="94">
        <v>85.889570552147248</v>
      </c>
      <c r="HR56" s="94">
        <v>93.22033898305088</v>
      </c>
      <c r="HS56" s="94">
        <v>71.621621621621586</v>
      </c>
      <c r="HT56" s="95">
        <v>86.928104575163388</v>
      </c>
      <c r="HU56" s="99">
        <v>89.830508474576277</v>
      </c>
      <c r="HV56" s="93">
        <v>88.888888888888872</v>
      </c>
      <c r="HW56" s="93">
        <v>82.269503546099301</v>
      </c>
      <c r="HX56" s="93">
        <v>95.200000000000045</v>
      </c>
      <c r="HY56" s="93">
        <v>3.3898305084745779</v>
      </c>
      <c r="HZ56" s="93">
        <v>7.0422535211267654</v>
      </c>
      <c r="IA56" s="93">
        <v>0.68493150684931514</v>
      </c>
      <c r="IB56" s="93">
        <v>10.606060606060613</v>
      </c>
      <c r="IC56" s="93">
        <v>7.0967741935483879</v>
      </c>
      <c r="ID56" s="93">
        <v>7.8740157480314963</v>
      </c>
      <c r="IE56" s="93">
        <v>4.7945205479452069</v>
      </c>
      <c r="IF56" s="93">
        <v>6.097560975609758</v>
      </c>
      <c r="IG56" s="93">
        <v>3.3057851239669427</v>
      </c>
      <c r="IH56" s="93">
        <v>3.9735099337748343</v>
      </c>
      <c r="II56" s="93">
        <v>3.2258064516129035</v>
      </c>
      <c r="IJ56" s="93">
        <v>4.1666666666666696</v>
      </c>
      <c r="IK56" s="93">
        <v>5.2631578947368425</v>
      </c>
      <c r="IL56" s="93">
        <v>7.042253521126761</v>
      </c>
      <c r="IM56" s="93">
        <v>4.6511627906976765</v>
      </c>
      <c r="IN56" s="93" t="str">
        <f t="shared" si="52"/>
        <v>--</v>
      </c>
      <c r="IO56" s="93" t="str">
        <f t="shared" si="52"/>
        <v>--</v>
      </c>
      <c r="IP56" s="93" t="str">
        <f t="shared" si="52"/>
        <v>--</v>
      </c>
      <c r="IQ56" s="93" t="str">
        <f t="shared" si="52"/>
        <v>--</v>
      </c>
      <c r="IR56" s="93" t="str">
        <f t="shared" si="52"/>
        <v>--</v>
      </c>
      <c r="IS56" s="93" t="str">
        <f t="shared" si="52"/>
        <v>--</v>
      </c>
      <c r="IT56" s="93" t="str">
        <f t="shared" si="52"/>
        <v>--</v>
      </c>
      <c r="IU56" s="93" t="str">
        <f t="shared" si="52"/>
        <v>--</v>
      </c>
      <c r="IV56" s="93" t="str">
        <f t="shared" si="52"/>
        <v>--</v>
      </c>
      <c r="IW56" s="241">
        <v>474</v>
      </c>
      <c r="IX56" s="242">
        <v>505</v>
      </c>
      <c r="IY56" s="243">
        <v>108</v>
      </c>
      <c r="IZ56" s="243">
        <v>120</v>
      </c>
      <c r="JA56" s="243">
        <v>105</v>
      </c>
      <c r="JB56" s="243">
        <v>157</v>
      </c>
      <c r="JC56" s="243">
        <v>127</v>
      </c>
      <c r="JD56" s="243">
        <v>89</v>
      </c>
      <c r="JE56" s="243">
        <v>2.7777777777777799</v>
      </c>
      <c r="JF56" s="243">
        <v>2.5</v>
      </c>
      <c r="JG56" s="243">
        <v>4.7619047619047699</v>
      </c>
      <c r="JH56" s="243">
        <v>5.1282051282051304</v>
      </c>
      <c r="JI56" s="243">
        <v>4.7619047619047601</v>
      </c>
      <c r="JJ56" s="243">
        <v>7.8651685393258397</v>
      </c>
      <c r="JK56" s="243">
        <v>7.4074074074074101</v>
      </c>
      <c r="JL56" s="243">
        <v>4.1666666666666696</v>
      </c>
      <c r="JM56" s="243">
        <v>3.8095238095238102</v>
      </c>
      <c r="JN56" s="243">
        <v>6.4102564102564097</v>
      </c>
      <c r="JO56" s="243">
        <v>7.1428571428571503</v>
      </c>
      <c r="JP56" s="243">
        <v>6.7415730337078701</v>
      </c>
      <c r="JQ56" s="243">
        <v>96.296296296296305</v>
      </c>
      <c r="JR56" s="243">
        <v>96.6666666666667</v>
      </c>
      <c r="JS56" s="243">
        <v>98.095238095238102</v>
      </c>
      <c r="JT56" s="243">
        <v>96.794871794871796</v>
      </c>
      <c r="JU56" s="243">
        <v>99.2</v>
      </c>
      <c r="JV56" s="243">
        <v>97.701149425287298</v>
      </c>
      <c r="JW56" s="243">
        <v>92.592592592592595</v>
      </c>
      <c r="JX56" s="243">
        <v>96.6666666666667</v>
      </c>
      <c r="JY56" s="243">
        <v>98.095238095238102</v>
      </c>
      <c r="JZ56" s="243">
        <v>91.025641025640994</v>
      </c>
      <c r="KA56" s="243">
        <v>93.6</v>
      </c>
      <c r="KB56" s="243">
        <v>95.402298850574695</v>
      </c>
      <c r="KC56" s="243">
        <v>97.2222222222222</v>
      </c>
      <c r="KD56" s="243">
        <v>96.6666666666667</v>
      </c>
      <c r="KE56" s="243">
        <v>99.047619047619094</v>
      </c>
      <c r="KF56" s="243">
        <v>98.076923076923094</v>
      </c>
      <c r="KG56" s="243">
        <v>98.4</v>
      </c>
      <c r="KH56" s="243">
        <v>98.850574712643706</v>
      </c>
      <c r="KI56" s="220">
        <v>141</v>
      </c>
      <c r="KJ56" s="220">
        <v>132</v>
      </c>
      <c r="KK56" s="99" t="str">
        <f t="shared" si="51"/>
        <v>--</v>
      </c>
      <c r="KL56" s="99" t="str">
        <f t="shared" si="51"/>
        <v>--</v>
      </c>
      <c r="KM56" s="220">
        <v>10</v>
      </c>
      <c r="KN56" s="220">
        <v>9.92366412213741</v>
      </c>
      <c r="KO56" s="220">
        <v>88.652482269503594</v>
      </c>
      <c r="KP56" s="220">
        <v>96.153846153846203</v>
      </c>
      <c r="KQ56" s="220">
        <v>85.815602836879506</v>
      </c>
      <c r="KR56" s="220">
        <v>92.96875</v>
      </c>
      <c r="KS56" s="220">
        <v>87.943262411347504</v>
      </c>
      <c r="KT56" s="220">
        <v>95.3125</v>
      </c>
      <c r="KV56" s="379">
        <v>292</v>
      </c>
      <c r="KW56" s="380">
        <v>6</v>
      </c>
      <c r="KX56" s="381">
        <v>6</v>
      </c>
      <c r="KY56" s="381">
        <v>137</v>
      </c>
      <c r="KZ56" s="381">
        <v>143</v>
      </c>
      <c r="LA56" s="378" t="str">
        <f t="shared" si="2"/>
        <v>--</v>
      </c>
      <c r="LB56" s="381">
        <v>69.444444444444414</v>
      </c>
      <c r="LC56" s="381">
        <v>78.333333333333343</v>
      </c>
      <c r="LD56" s="381">
        <v>76.190476190476176</v>
      </c>
      <c r="LE56" s="378" t="str">
        <f t="shared" si="3"/>
        <v>--</v>
      </c>
      <c r="LF56" s="381">
        <v>66.025641025641008</v>
      </c>
      <c r="LG56" s="381">
        <v>66.399999999999977</v>
      </c>
      <c r="LH56" s="381">
        <v>76.470588235294116</v>
      </c>
      <c r="LI56" s="378" t="str">
        <f t="shared" si="4"/>
        <v>--</v>
      </c>
      <c r="LJ56" s="378" t="str">
        <f t="shared" si="4"/>
        <v>--</v>
      </c>
      <c r="LK56" s="381">
        <v>64.233576642335791</v>
      </c>
      <c r="LL56" s="381">
        <v>70.422535211267629</v>
      </c>
      <c r="LM56" s="380">
        <v>90.714285714285694</v>
      </c>
      <c r="LN56" s="381">
        <v>75.000000000000014</v>
      </c>
      <c r="LO56" s="381">
        <v>80.000000000000057</v>
      </c>
      <c r="LP56" s="381">
        <v>80.952380952380977</v>
      </c>
      <c r="LQ56" s="381">
        <v>87.903225806451616</v>
      </c>
      <c r="LR56" s="381">
        <v>72.903225806451616</v>
      </c>
      <c r="LS56" s="381">
        <v>75</v>
      </c>
      <c r="LT56" s="381">
        <v>69.411764705882348</v>
      </c>
      <c r="LU56" s="378" t="str">
        <f t="shared" ref="LU56:LV56" si="53">"--"</f>
        <v>--</v>
      </c>
      <c r="LV56" s="378" t="str">
        <f t="shared" si="53"/>
        <v>--</v>
      </c>
      <c r="LW56" s="381">
        <v>54.887218045112782</v>
      </c>
      <c r="LX56" s="381">
        <v>68.794326241134783</v>
      </c>
      <c r="LY56" s="380">
        <v>81.294964028776988</v>
      </c>
      <c r="LZ56" s="381">
        <v>88.785046728971992</v>
      </c>
      <c r="MA56" s="381">
        <v>87.500000000000028</v>
      </c>
      <c r="MB56" s="381">
        <v>90.476190476190453</v>
      </c>
      <c r="MC56" s="381">
        <v>89.312977099236619</v>
      </c>
      <c r="MD56" s="381">
        <v>80.645161290322605</v>
      </c>
      <c r="ME56" s="381">
        <v>87.2</v>
      </c>
      <c r="MF56" s="381">
        <v>81.818181818181813</v>
      </c>
      <c r="MG56" s="378" t="str">
        <f t="shared" ref="MG56:MH56" si="54">"--"</f>
        <v>--</v>
      </c>
      <c r="MH56" s="378" t="str">
        <f t="shared" si="54"/>
        <v>--</v>
      </c>
      <c r="MI56" s="381">
        <v>68.8888888888889</v>
      </c>
      <c r="MJ56" s="381">
        <v>79.577464788732385</v>
      </c>
      <c r="MK56" s="378" t="str">
        <f t="shared" ref="MK56:ML56" si="55">"--"</f>
        <v>--</v>
      </c>
      <c r="ML56" s="378" t="str">
        <f t="shared" si="55"/>
        <v>--</v>
      </c>
      <c r="MM56" s="381">
        <v>92.424242424242436</v>
      </c>
      <c r="MN56" s="381">
        <v>93.478260869565204</v>
      </c>
      <c r="MO56" s="378" t="str">
        <f t="shared" ref="MO56:MP56" si="56">"--"</f>
        <v>--</v>
      </c>
      <c r="MP56" s="378" t="str">
        <f t="shared" si="56"/>
        <v>--</v>
      </c>
      <c r="MQ56" s="381">
        <v>89.393939393939419</v>
      </c>
      <c r="MR56" s="381">
        <v>86.95652173913048</v>
      </c>
      <c r="MS56" s="378" t="str">
        <f t="shared" ref="MS56:MT56" si="57">"--"</f>
        <v>--</v>
      </c>
      <c r="MT56" s="378" t="str">
        <f t="shared" si="57"/>
        <v>--</v>
      </c>
      <c r="MU56" s="381">
        <v>96.969696969696969</v>
      </c>
      <c r="MV56" s="381">
        <v>98.54014598540148</v>
      </c>
      <c r="MW56" s="380">
        <v>93.571428571428612</v>
      </c>
      <c r="MX56" s="381">
        <v>97.222222222222243</v>
      </c>
      <c r="MY56" s="381">
        <v>100</v>
      </c>
      <c r="MZ56" s="381">
        <v>99.047619047619051</v>
      </c>
      <c r="NA56" s="381">
        <v>97.674418604651137</v>
      </c>
      <c r="NB56" s="381">
        <v>98.064516129032256</v>
      </c>
      <c r="NC56" s="381">
        <v>98.40000000000002</v>
      </c>
      <c r="ND56" s="381">
        <v>96.551724137931075</v>
      </c>
      <c r="NE56" s="378" t="str">
        <f t="shared" ref="NE56:NF56" si="58">"--"</f>
        <v>--</v>
      </c>
      <c r="NF56" s="378" t="str">
        <f t="shared" si="58"/>
        <v>--</v>
      </c>
      <c r="NG56" s="381">
        <v>96.212121212121218</v>
      </c>
      <c r="NH56" s="381">
        <v>98.550724637681185</v>
      </c>
    </row>
    <row r="57" spans="1:372" x14ac:dyDescent="0.25">
      <c r="A57" s="93">
        <v>53</v>
      </c>
      <c r="B57" s="93" t="s">
        <v>53</v>
      </c>
      <c r="C57" s="104">
        <v>660</v>
      </c>
      <c r="D57" s="104">
        <v>663</v>
      </c>
      <c r="E57" s="104">
        <v>687</v>
      </c>
      <c r="F57" s="104">
        <v>650</v>
      </c>
      <c r="G57" s="104">
        <v>608</v>
      </c>
      <c r="H57" s="104">
        <v>211</v>
      </c>
      <c r="I57" s="104">
        <v>242</v>
      </c>
      <c r="J57" s="104">
        <v>207</v>
      </c>
      <c r="K57" s="104">
        <v>229</v>
      </c>
      <c r="L57" s="104">
        <v>249</v>
      </c>
      <c r="M57" s="103">
        <v>185</v>
      </c>
      <c r="N57" s="103">
        <v>242</v>
      </c>
      <c r="O57" s="103">
        <v>236</v>
      </c>
      <c r="P57" s="103">
        <v>209</v>
      </c>
      <c r="Q57" s="103">
        <v>233</v>
      </c>
      <c r="R57" s="103">
        <v>249</v>
      </c>
      <c r="S57" s="103">
        <v>168</v>
      </c>
      <c r="T57" s="103">
        <v>192</v>
      </c>
      <c r="U57" s="103">
        <v>239</v>
      </c>
      <c r="V57" s="103">
        <v>177</v>
      </c>
      <c r="W57" s="99">
        <v>86.956521739130508</v>
      </c>
      <c r="X57" s="99">
        <v>78.571428571428569</v>
      </c>
      <c r="Y57" s="99">
        <v>70.243902439024396</v>
      </c>
      <c r="Z57" s="99">
        <v>82.74336283185842</v>
      </c>
      <c r="AA57" s="99">
        <v>79.999999999999986</v>
      </c>
      <c r="AB57" s="99">
        <v>82.162162162162176</v>
      </c>
      <c r="AC57" s="99">
        <v>89.787234042553251</v>
      </c>
      <c r="AD57" s="99">
        <v>80.257510729613756</v>
      </c>
      <c r="AE57" s="99">
        <v>77.184466019417499</v>
      </c>
      <c r="AF57" s="99" t="s">
        <v>286</v>
      </c>
      <c r="AG57" s="99">
        <v>84.55284552845535</v>
      </c>
      <c r="AH57" s="99">
        <v>81.92771084337349</v>
      </c>
      <c r="AI57" s="99" t="s">
        <v>286</v>
      </c>
      <c r="AJ57" s="99">
        <v>87.179487179487197</v>
      </c>
      <c r="AK57" s="99">
        <v>85.549132947976872</v>
      </c>
      <c r="AL57" s="99">
        <v>24.880382775119621</v>
      </c>
      <c r="AM57" s="99">
        <v>23.333333333333339</v>
      </c>
      <c r="AN57" s="99">
        <v>31.400966183574884</v>
      </c>
      <c r="AO57" s="99">
        <v>16.071428571428566</v>
      </c>
      <c r="AP57" s="99">
        <v>29.959514170040496</v>
      </c>
      <c r="AQ57" s="99">
        <v>30.978260869565219</v>
      </c>
      <c r="AR57" s="99">
        <v>19.915254237288131</v>
      </c>
      <c r="AS57" s="99">
        <v>24.255319148936174</v>
      </c>
      <c r="AT57" s="99">
        <v>31.730769230769258</v>
      </c>
      <c r="AU57" s="99">
        <v>29.82456140350877</v>
      </c>
      <c r="AV57" s="99">
        <v>20.731707317073166</v>
      </c>
      <c r="AW57" s="99">
        <v>29.341317365269454</v>
      </c>
      <c r="AX57" s="102">
        <v>21.276595744680854</v>
      </c>
      <c r="AY57" s="102">
        <v>23.829787234042549</v>
      </c>
      <c r="AZ57" s="102">
        <v>37.142857142857153</v>
      </c>
      <c r="BA57" s="102" t="s">
        <v>286</v>
      </c>
      <c r="BB57" s="99" t="s">
        <v>286</v>
      </c>
      <c r="BC57" s="102" t="s">
        <v>286</v>
      </c>
      <c r="BD57" s="102" t="s">
        <v>286</v>
      </c>
      <c r="BE57" s="102" t="s">
        <v>286</v>
      </c>
      <c r="BF57" s="102" t="s">
        <v>286</v>
      </c>
      <c r="BG57" s="99" t="s">
        <v>286</v>
      </c>
      <c r="BH57" s="94" t="s">
        <v>286</v>
      </c>
      <c r="BI57" s="94" t="s">
        <v>286</v>
      </c>
      <c r="BJ57" s="94">
        <v>45.7777777777778</v>
      </c>
      <c r="BK57" s="94">
        <v>46.694214876033037</v>
      </c>
      <c r="BL57" s="99">
        <v>45.061728395061706</v>
      </c>
      <c r="BM57" s="94">
        <v>43.8888888888889</v>
      </c>
      <c r="BN57" s="93">
        <v>49.785407725321896</v>
      </c>
      <c r="BO57" s="93">
        <v>29.310344827586206</v>
      </c>
      <c r="BP57" s="93">
        <v>8.7628865979381434</v>
      </c>
      <c r="BQ57" s="99">
        <v>11.688311688311691</v>
      </c>
      <c r="BR57" s="94">
        <v>52.21674876847289</v>
      </c>
      <c r="BS57" s="94">
        <v>4.7169811320754711</v>
      </c>
      <c r="BT57" s="94">
        <v>17.083333333333339</v>
      </c>
      <c r="BU57" s="99">
        <v>47.191011235955067</v>
      </c>
      <c r="BV57" s="94">
        <v>4.0723981900452495</v>
      </c>
      <c r="BW57" s="94">
        <v>13.100436681222712</v>
      </c>
      <c r="BX57" s="94">
        <v>41.919191919191917</v>
      </c>
      <c r="BY57" s="99">
        <v>5.4794520547945256</v>
      </c>
      <c r="BZ57" s="94">
        <v>9.3220338983050919</v>
      </c>
      <c r="CA57" s="94">
        <v>46.625766871165609</v>
      </c>
      <c r="CB57" s="94">
        <v>5.913978494623656</v>
      </c>
      <c r="CC57" s="99">
        <v>10.132158590308372</v>
      </c>
      <c r="CD57" s="94">
        <v>38.235294117647058</v>
      </c>
      <c r="CE57" s="94">
        <v>20.487804878048781</v>
      </c>
      <c r="CF57" s="94">
        <v>19.665271966527197</v>
      </c>
      <c r="CG57" s="99">
        <v>16.019417475728154</v>
      </c>
      <c r="CH57" s="94">
        <v>26.431718061674022</v>
      </c>
      <c r="CI57" s="94">
        <v>23.79032258064516</v>
      </c>
      <c r="CJ57" s="94">
        <v>16.93989071038251</v>
      </c>
      <c r="CK57" s="94">
        <v>19.665271966527211</v>
      </c>
      <c r="CL57" s="94">
        <v>24.242424242424224</v>
      </c>
      <c r="CM57" s="94">
        <v>13.043478260869565</v>
      </c>
      <c r="CN57" s="94">
        <v>15.151515151515143</v>
      </c>
      <c r="CO57" s="94">
        <v>23.529411764705884</v>
      </c>
      <c r="CP57" s="99">
        <v>18.902439024390251</v>
      </c>
      <c r="CQ57" s="94">
        <v>18.181818181818201</v>
      </c>
      <c r="CR57" s="94">
        <v>23.706896551724142</v>
      </c>
      <c r="CS57" s="93">
        <v>28.901734104046245</v>
      </c>
      <c r="CT57" s="93">
        <v>12.435233160621763</v>
      </c>
      <c r="CU57" s="99">
        <v>4.6808510638297891</v>
      </c>
      <c r="CV57" s="94">
        <v>7.3170731707317085</v>
      </c>
      <c r="CW57" s="94">
        <v>13.364055299539165</v>
      </c>
      <c r="CX57" s="93">
        <v>7.7868852459016358</v>
      </c>
      <c r="CY57" s="93">
        <v>3.8043478260869579</v>
      </c>
      <c r="CZ57" s="99">
        <v>11.764705882352937</v>
      </c>
      <c r="DA57" s="94">
        <v>9.2105263157894761</v>
      </c>
      <c r="DB57" s="94">
        <v>5.7971014492753641</v>
      </c>
      <c r="DC57" s="93">
        <v>12.162162162162168</v>
      </c>
      <c r="DD57" s="93">
        <v>6.8085106382978742</v>
      </c>
      <c r="DE57" s="99">
        <v>5.625</v>
      </c>
      <c r="DF57" s="94">
        <v>10.86956521739131</v>
      </c>
      <c r="DG57" s="94">
        <v>9.1703056768559037</v>
      </c>
      <c r="DH57" s="93">
        <v>7.0588235294117636</v>
      </c>
      <c r="DI57" s="93">
        <v>31.818181818181838</v>
      </c>
      <c r="DJ57" s="99">
        <v>48.319327731092429</v>
      </c>
      <c r="DK57" s="94">
        <v>40.776699029126199</v>
      </c>
      <c r="DL57" s="94">
        <v>44.843049327354294</v>
      </c>
      <c r="DM57" s="94">
        <v>50.40650406504065</v>
      </c>
      <c r="DN57" s="94">
        <v>34.972677595628426</v>
      </c>
      <c r="DO57" s="99">
        <v>34.453781512605055</v>
      </c>
      <c r="DP57" s="94">
        <v>43.722943722943732</v>
      </c>
      <c r="DQ57" s="94">
        <v>34.299516908212588</v>
      </c>
      <c r="DR57" s="94">
        <v>30.666666666666661</v>
      </c>
      <c r="DS57" s="94">
        <v>48.750000000000007</v>
      </c>
      <c r="DT57" s="99">
        <v>43.670886075949369</v>
      </c>
      <c r="DU57" s="101">
        <v>27.567567567567572</v>
      </c>
      <c r="DV57" s="101">
        <v>42.241379310344847</v>
      </c>
      <c r="DW57" s="93">
        <v>43.352601156069355</v>
      </c>
      <c r="DX57" s="101" t="s">
        <v>286</v>
      </c>
      <c r="DY57" s="99" t="s">
        <v>286</v>
      </c>
      <c r="DZ57" s="99" t="s">
        <v>286</v>
      </c>
      <c r="EA57" s="99" t="s">
        <v>286</v>
      </c>
      <c r="EB57" s="99" t="s">
        <v>286</v>
      </c>
      <c r="EC57" s="99" t="s">
        <v>286</v>
      </c>
      <c r="ED57" s="99" t="s">
        <v>286</v>
      </c>
      <c r="EE57" s="99" t="s">
        <v>286</v>
      </c>
      <c r="EF57" s="99" t="s">
        <v>286</v>
      </c>
      <c r="EG57" s="99">
        <v>12.608695652173916</v>
      </c>
      <c r="EH57" s="99">
        <v>7.2874493927125537</v>
      </c>
      <c r="EI57" s="99">
        <v>4.2168674698795199</v>
      </c>
      <c r="EJ57" s="99">
        <v>7.3684210526315805</v>
      </c>
      <c r="EK57" s="99">
        <v>7.6271186440677976</v>
      </c>
      <c r="EL57" s="94">
        <v>3.3898305084745766</v>
      </c>
      <c r="EM57" s="94">
        <v>71.782178217821794</v>
      </c>
      <c r="EN57" s="94">
        <v>39.915966386554629</v>
      </c>
      <c r="EO57" s="94">
        <v>46.376811594202891</v>
      </c>
      <c r="EP57" s="99">
        <v>64.840182648401807</v>
      </c>
      <c r="EQ57" s="94">
        <v>31.854838709677402</v>
      </c>
      <c r="ER57" s="94">
        <v>52.173913043478251</v>
      </c>
      <c r="ES57" s="94">
        <v>68.965517241379303</v>
      </c>
      <c r="ET57" s="94">
        <v>40.343347639484975</v>
      </c>
      <c r="EU57" s="99">
        <v>49.038461538461554</v>
      </c>
      <c r="EV57" s="94">
        <v>67.272727272727309</v>
      </c>
      <c r="EW57" s="94">
        <v>34.309623430962333</v>
      </c>
      <c r="EX57" s="94">
        <v>42.857142857142868</v>
      </c>
      <c r="EY57" s="94">
        <v>56.571428571428541</v>
      </c>
      <c r="EZ57" s="99">
        <v>41.991341991342019</v>
      </c>
      <c r="FA57" s="94">
        <v>50.285714285714292</v>
      </c>
      <c r="FB57" s="94">
        <v>83.653846153846118</v>
      </c>
      <c r="FC57" s="94">
        <v>69.999999999999986</v>
      </c>
      <c r="FD57" s="94">
        <v>71.980676328502426</v>
      </c>
      <c r="FE57" s="99">
        <v>82.568807339449549</v>
      </c>
      <c r="FF57" s="94">
        <v>58.232931726907601</v>
      </c>
      <c r="FG57" s="94">
        <v>70.810810810810793</v>
      </c>
      <c r="FH57" s="94">
        <v>83.193277310924344</v>
      </c>
      <c r="FI57" s="94">
        <v>71.367521367521306</v>
      </c>
      <c r="FJ57" s="99">
        <v>68.269230769230703</v>
      </c>
      <c r="FK57" s="94">
        <v>80.434782608695684</v>
      </c>
      <c r="FL57" s="94">
        <v>59.426229508196705</v>
      </c>
      <c r="FM57" s="94">
        <v>69.375</v>
      </c>
      <c r="FN57" s="94">
        <v>81.215469613259714</v>
      </c>
      <c r="FO57" s="99">
        <v>71.551724137930989</v>
      </c>
      <c r="FP57" s="94">
        <v>72.41379310344827</v>
      </c>
      <c r="FQ57" s="94">
        <v>95.145631067961205</v>
      </c>
      <c r="FR57" s="94">
        <v>97.05882352941174</v>
      </c>
      <c r="FS57" s="94">
        <v>96.601941747572809</v>
      </c>
      <c r="FT57" s="99">
        <v>90.222222222222271</v>
      </c>
      <c r="FU57" s="94">
        <v>89.558232931726948</v>
      </c>
      <c r="FV57" s="94">
        <v>95.628415300546479</v>
      </c>
      <c r="FW57" s="94">
        <v>93.72384937238489</v>
      </c>
      <c r="FX57" s="94">
        <v>93.133047210300447</v>
      </c>
      <c r="FY57" s="99">
        <v>96.65071770334923</v>
      </c>
      <c r="FZ57" s="94">
        <v>93.133047210300461</v>
      </c>
      <c r="GA57" s="94">
        <v>93.415637860082285</v>
      </c>
      <c r="GB57" s="94">
        <v>94.512195121951294</v>
      </c>
      <c r="GC57" s="94">
        <v>95.26315789473685</v>
      </c>
      <c r="GD57" s="99">
        <v>93.56223175965664</v>
      </c>
      <c r="GE57" s="94">
        <v>93.714285714285722</v>
      </c>
      <c r="GF57" s="94">
        <v>91.787439613526615</v>
      </c>
      <c r="GG57" s="94">
        <v>92.405063291139214</v>
      </c>
      <c r="GH57" s="94">
        <v>95.073891625615758</v>
      </c>
      <c r="GI57" s="99">
        <v>89.49771689497716</v>
      </c>
      <c r="GJ57" s="94">
        <v>82.329317269076284</v>
      </c>
      <c r="GK57" s="94">
        <v>93.956043956043999</v>
      </c>
      <c r="GL57" s="94">
        <v>89.583333333333385</v>
      </c>
      <c r="GM57" s="100">
        <v>92.672413793103445</v>
      </c>
      <c r="GN57" s="99">
        <v>96.153846153846146</v>
      </c>
      <c r="GO57" s="94">
        <v>90.350877192982509</v>
      </c>
      <c r="GP57" s="94">
        <v>92.181069958847772</v>
      </c>
      <c r="GQ57" s="94">
        <v>91.35802469135804</v>
      </c>
      <c r="GR57" s="94">
        <v>92.670157068062835</v>
      </c>
      <c r="GS57" s="99">
        <v>92.703862660944168</v>
      </c>
      <c r="GT57" s="94">
        <v>93.142857142857196</v>
      </c>
      <c r="GU57" s="94" t="s">
        <v>286</v>
      </c>
      <c r="GV57" s="94" t="s">
        <v>286</v>
      </c>
      <c r="GW57" s="94" t="s">
        <v>286</v>
      </c>
      <c r="GX57" s="99" t="s">
        <v>286</v>
      </c>
      <c r="GY57" s="99" t="s">
        <v>286</v>
      </c>
      <c r="GZ57" s="99" t="s">
        <v>286</v>
      </c>
      <c r="HA57" s="99" t="s">
        <v>286</v>
      </c>
      <c r="HB57" s="99" t="s">
        <v>286</v>
      </c>
      <c r="HC57" s="99" t="s">
        <v>286</v>
      </c>
      <c r="HD57" s="99">
        <v>86.784140969163005</v>
      </c>
      <c r="HE57" s="99">
        <v>93.775933609958486</v>
      </c>
      <c r="HF57" s="99">
        <v>93.902439024390276</v>
      </c>
      <c r="HG57" s="99">
        <v>94.652406417112331</v>
      </c>
      <c r="HH57" s="99">
        <v>92.274678111588017</v>
      </c>
      <c r="HI57" s="99">
        <v>90.285714285714306</v>
      </c>
      <c r="HJ57" s="99">
        <v>72.361809045226195</v>
      </c>
      <c r="HK57" s="99">
        <v>86.382978723404264</v>
      </c>
      <c r="HL57" s="94">
        <v>88.235294117647129</v>
      </c>
      <c r="HM57" s="94">
        <v>65.753424657534254</v>
      </c>
      <c r="HN57" s="94">
        <v>78.137651821862363</v>
      </c>
      <c r="HO57" s="94">
        <v>90.05524861878456</v>
      </c>
      <c r="HP57" s="99">
        <v>73.529411764705927</v>
      </c>
      <c r="HQ57" s="94">
        <v>82.327586206896541</v>
      </c>
      <c r="HR57" s="94">
        <v>90.82125603864732</v>
      </c>
      <c r="HS57" s="94">
        <v>73.45132743362835</v>
      </c>
      <c r="HT57" s="95">
        <v>82.083333333333314</v>
      </c>
      <c r="HU57" s="99">
        <v>85.365853658536565</v>
      </c>
      <c r="HV57" s="93">
        <v>78.494623655913955</v>
      </c>
      <c r="HW57" s="93">
        <v>77.155172413793139</v>
      </c>
      <c r="HX57" s="93">
        <v>84.393063583815049</v>
      </c>
      <c r="HY57" s="93">
        <v>4.3062200956937797</v>
      </c>
      <c r="HZ57" s="93">
        <v>4.5833333333333339</v>
      </c>
      <c r="IA57" s="93">
        <v>4.3478260869565206</v>
      </c>
      <c r="IB57" s="93">
        <v>6.6371681415929213</v>
      </c>
      <c r="IC57" s="93">
        <v>5.6910569105691069</v>
      </c>
      <c r="ID57" s="93">
        <v>4.3243243243243255</v>
      </c>
      <c r="IE57" s="93">
        <v>9.1666666666666661</v>
      </c>
      <c r="IF57" s="93">
        <v>3.8461538461538467</v>
      </c>
      <c r="IG57" s="93">
        <v>4.3062200956937815</v>
      </c>
      <c r="IH57" s="93">
        <v>6.9868995633187785</v>
      </c>
      <c r="II57" s="93">
        <v>5.3061224489795933</v>
      </c>
      <c r="IJ57" s="93">
        <v>4.8484848484848495</v>
      </c>
      <c r="IK57" s="93">
        <v>7.8534031413612624</v>
      </c>
      <c r="IL57" s="93">
        <v>7.6923076923076872</v>
      </c>
      <c r="IM57" s="93">
        <v>5.6497175141242924</v>
      </c>
      <c r="IN57" s="93" t="str">
        <f t="shared" si="52"/>
        <v>--</v>
      </c>
      <c r="IO57" s="93" t="str">
        <f t="shared" si="52"/>
        <v>--</v>
      </c>
      <c r="IP57" s="93" t="str">
        <f t="shared" si="52"/>
        <v>--</v>
      </c>
      <c r="IQ57" s="93" t="str">
        <f t="shared" si="52"/>
        <v>--</v>
      </c>
      <c r="IR57" s="93" t="str">
        <f t="shared" si="52"/>
        <v>--</v>
      </c>
      <c r="IS57" s="93" t="str">
        <f t="shared" si="52"/>
        <v>--</v>
      </c>
      <c r="IT57" s="93" t="str">
        <f t="shared" si="52"/>
        <v>--</v>
      </c>
      <c r="IU57" s="93" t="str">
        <f t="shared" si="52"/>
        <v>--</v>
      </c>
      <c r="IV57" s="93" t="str">
        <f t="shared" si="52"/>
        <v>--</v>
      </c>
      <c r="IW57" s="241">
        <v>835</v>
      </c>
      <c r="IX57" s="242">
        <v>808</v>
      </c>
      <c r="IY57" s="243">
        <v>225</v>
      </c>
      <c r="IZ57" s="243">
        <v>234</v>
      </c>
      <c r="JA57" s="243">
        <v>175</v>
      </c>
      <c r="JB57" s="243">
        <v>211</v>
      </c>
      <c r="JC57" s="243">
        <v>207</v>
      </c>
      <c r="JD57" s="243">
        <v>173</v>
      </c>
      <c r="JE57" s="243">
        <v>15.1785714285714</v>
      </c>
      <c r="JF57" s="243">
        <v>15.384615384615399</v>
      </c>
      <c r="JG57" s="243">
        <v>15.606936416185</v>
      </c>
      <c r="JH57" s="243">
        <v>9.9526066350710902</v>
      </c>
      <c r="JI57" s="243">
        <v>12.0603015075377</v>
      </c>
      <c r="JJ57" s="243">
        <v>12.8654970760234</v>
      </c>
      <c r="JK57" s="243">
        <v>8.4444444444444393</v>
      </c>
      <c r="JL57" s="243">
        <v>13.2478632478633</v>
      </c>
      <c r="JM57" s="243">
        <v>6.28571428571429</v>
      </c>
      <c r="JN57" s="243">
        <v>6.1611374407583002</v>
      </c>
      <c r="JO57" s="243">
        <v>13.235294117647101</v>
      </c>
      <c r="JP57" s="243">
        <v>5.8139534883720998</v>
      </c>
      <c r="JQ57" s="243">
        <v>94.2222222222222</v>
      </c>
      <c r="JR57" s="243">
        <v>93.991416309012905</v>
      </c>
      <c r="JS57" s="243">
        <v>96.551724137931004</v>
      </c>
      <c r="JT57" s="243">
        <v>95.734597156398095</v>
      </c>
      <c r="JU57" s="243">
        <v>94.871794871794904</v>
      </c>
      <c r="JV57" s="243">
        <v>96.470588235294102</v>
      </c>
      <c r="JW57" s="243">
        <v>89.7777777777778</v>
      </c>
      <c r="JX57" s="243">
        <v>87.878787878787904</v>
      </c>
      <c r="JY57" s="243">
        <v>89.080459770114999</v>
      </c>
      <c r="JZ57" s="243">
        <v>89.5734597156398</v>
      </c>
      <c r="KA57" s="243">
        <v>91.191709844559597</v>
      </c>
      <c r="KB57" s="243">
        <v>92.899408284023707</v>
      </c>
      <c r="KC57" s="243">
        <v>93.7777777777778</v>
      </c>
      <c r="KD57" s="243">
        <v>93.103448275862107</v>
      </c>
      <c r="KE57" s="243">
        <v>95.402298850574695</v>
      </c>
      <c r="KF57" s="243">
        <v>97.142857142857096</v>
      </c>
      <c r="KG57" s="243">
        <v>94.7916666666667</v>
      </c>
      <c r="KH57" s="243">
        <v>96.470588235294102</v>
      </c>
      <c r="KI57" s="220">
        <v>201</v>
      </c>
      <c r="KJ57" s="220">
        <v>217</v>
      </c>
      <c r="KK57" s="99" t="str">
        <f t="shared" si="51"/>
        <v>--</v>
      </c>
      <c r="KL57" s="99" t="str">
        <f t="shared" si="51"/>
        <v>--</v>
      </c>
      <c r="KM57" s="220">
        <v>19.387755102040799</v>
      </c>
      <c r="KN57" s="220">
        <v>20.8333333333333</v>
      </c>
      <c r="KO57" s="220">
        <v>90.355329949238595</v>
      </c>
      <c r="KP57" s="220">
        <v>93.896713615023501</v>
      </c>
      <c r="KQ57" s="220">
        <v>89.340101522842701</v>
      </c>
      <c r="KR57" s="220">
        <v>93.488372093023301</v>
      </c>
      <c r="KS57" s="220">
        <v>87.113402061855695</v>
      </c>
      <c r="KT57" s="220">
        <v>92.523364485981304</v>
      </c>
      <c r="KV57" s="379">
        <v>894</v>
      </c>
      <c r="KW57" s="380">
        <v>189</v>
      </c>
      <c r="KX57" s="381">
        <v>230</v>
      </c>
      <c r="KY57" s="381">
        <v>248</v>
      </c>
      <c r="KZ57" s="381">
        <v>227</v>
      </c>
      <c r="LA57" s="378" t="str">
        <f t="shared" si="2"/>
        <v>--</v>
      </c>
      <c r="LB57" s="381">
        <v>55.111111111111136</v>
      </c>
      <c r="LC57" s="381">
        <v>61.965811965811966</v>
      </c>
      <c r="LD57" s="381">
        <v>49.142857142857139</v>
      </c>
      <c r="LE57" s="378" t="str">
        <f t="shared" si="3"/>
        <v>--</v>
      </c>
      <c r="LF57" s="381">
        <v>57.89473684210526</v>
      </c>
      <c r="LG57" s="381">
        <v>58.793969849246217</v>
      </c>
      <c r="LH57" s="381">
        <v>49.71098265895953</v>
      </c>
      <c r="LI57" s="378" t="str">
        <f t="shared" si="4"/>
        <v>--</v>
      </c>
      <c r="LJ57" s="381">
        <v>52.838427947598277</v>
      </c>
      <c r="LK57" s="381">
        <v>47.773279352226723</v>
      </c>
      <c r="LL57" s="381">
        <v>43.61233480176211</v>
      </c>
      <c r="LM57" s="380">
        <v>84.455958549222814</v>
      </c>
      <c r="LN57" s="381">
        <v>70.852017937219671</v>
      </c>
      <c r="LO57" s="381">
        <v>65.948275862069011</v>
      </c>
      <c r="LP57" s="381">
        <v>67.630057803468176</v>
      </c>
      <c r="LQ57" s="381">
        <v>84.951456310679632</v>
      </c>
      <c r="LR57" s="381">
        <v>65.071770334928246</v>
      </c>
      <c r="LS57" s="381">
        <v>71.874999999999972</v>
      </c>
      <c r="LT57" s="381">
        <v>75.882352941176464</v>
      </c>
      <c r="LU57" s="381">
        <v>85.026737967914443</v>
      </c>
      <c r="LV57" s="381">
        <v>63.999999999999993</v>
      </c>
      <c r="LW57" s="381">
        <v>57.563025210083993</v>
      </c>
      <c r="LX57" s="381">
        <v>65.610859728506824</v>
      </c>
      <c r="LY57" s="380">
        <v>81.443298969072146</v>
      </c>
      <c r="LZ57" s="381">
        <v>73.333333333333385</v>
      </c>
      <c r="MA57" s="381">
        <v>72.173913043478322</v>
      </c>
      <c r="MB57" s="381">
        <v>70.520231213872819</v>
      </c>
      <c r="MC57" s="381">
        <v>92.990654205607498</v>
      </c>
      <c r="MD57" s="381">
        <v>76.666666666666728</v>
      </c>
      <c r="ME57" s="381">
        <v>80.512820512820497</v>
      </c>
      <c r="MF57" s="381">
        <v>77.456647398843941</v>
      </c>
      <c r="MG57" s="381">
        <v>84.57446808510646</v>
      </c>
      <c r="MH57" s="381">
        <v>81.2227074235808</v>
      </c>
      <c r="MI57" s="381">
        <v>76.56903765690376</v>
      </c>
      <c r="MJ57" s="381">
        <v>78.923766816143527</v>
      </c>
      <c r="MK57" s="380">
        <v>93.617021276595764</v>
      </c>
      <c r="ML57" s="381">
        <v>93.39207048458151</v>
      </c>
      <c r="MM57" s="381">
        <v>93.697478991596697</v>
      </c>
      <c r="MN57" s="381">
        <v>96</v>
      </c>
      <c r="MO57" s="380">
        <v>92.021276595744681</v>
      </c>
      <c r="MP57" s="381">
        <v>90.748898678414136</v>
      </c>
      <c r="MQ57" s="381">
        <v>89.958158995815879</v>
      </c>
      <c r="MR57" s="381">
        <v>90.624999999999972</v>
      </c>
      <c r="MS57" s="380">
        <v>87.234042553191429</v>
      </c>
      <c r="MT57" s="381">
        <v>93.013100436681285</v>
      </c>
      <c r="MU57" s="381">
        <v>93.750000000000043</v>
      </c>
      <c r="MV57" s="381">
        <v>96.000000000000057</v>
      </c>
      <c r="MW57" s="380">
        <v>97.979797979798022</v>
      </c>
      <c r="MX57" s="381">
        <v>97.333333333333314</v>
      </c>
      <c r="MY57" s="381">
        <v>95.689655172413822</v>
      </c>
      <c r="MZ57" s="381">
        <v>96.571428571428555</v>
      </c>
      <c r="NA57" s="381">
        <v>98.604651162790759</v>
      </c>
      <c r="NB57" s="381">
        <v>98.104265402843581</v>
      </c>
      <c r="NC57" s="381">
        <v>96.858638743455458</v>
      </c>
      <c r="ND57" s="381">
        <v>97.660818713450269</v>
      </c>
      <c r="NE57" s="381">
        <v>94.148936170212835</v>
      </c>
      <c r="NF57" s="381">
        <v>96.47577092511014</v>
      </c>
      <c r="NG57" s="381">
        <v>96.680497925311215</v>
      </c>
      <c r="NH57" s="381">
        <v>96.888888888888857</v>
      </c>
    </row>
    <row r="58" spans="1:372" x14ac:dyDescent="0.25">
      <c r="A58" s="93">
        <v>54</v>
      </c>
      <c r="B58" s="93" t="s">
        <v>54</v>
      </c>
      <c r="C58" s="104">
        <v>264</v>
      </c>
      <c r="D58" s="104">
        <v>258</v>
      </c>
      <c r="E58" s="104">
        <v>252</v>
      </c>
      <c r="F58" s="104">
        <v>235</v>
      </c>
      <c r="G58" s="104">
        <v>221</v>
      </c>
      <c r="H58" s="104">
        <v>65</v>
      </c>
      <c r="I58" s="104">
        <v>103</v>
      </c>
      <c r="J58" s="104">
        <v>96</v>
      </c>
      <c r="K58" s="104">
        <v>80</v>
      </c>
      <c r="L58" s="104">
        <v>93</v>
      </c>
      <c r="M58" s="103">
        <v>85</v>
      </c>
      <c r="N58" s="103">
        <v>90</v>
      </c>
      <c r="O58" s="103">
        <v>93</v>
      </c>
      <c r="P58" s="103">
        <v>69</v>
      </c>
      <c r="Q58" s="103">
        <v>83</v>
      </c>
      <c r="R58" s="103">
        <v>78</v>
      </c>
      <c r="S58" s="103">
        <v>74</v>
      </c>
      <c r="T58" s="103">
        <v>70</v>
      </c>
      <c r="U58" s="103">
        <v>76</v>
      </c>
      <c r="V58" s="103">
        <v>75</v>
      </c>
      <c r="W58" s="99">
        <v>89.062500000000043</v>
      </c>
      <c r="X58" s="99">
        <v>71.84466019417475</v>
      </c>
      <c r="Y58" s="99">
        <v>66.666666666666657</v>
      </c>
      <c r="Z58" s="99">
        <v>88.607594936708878</v>
      </c>
      <c r="AA58" s="99">
        <v>85.869565217391326</v>
      </c>
      <c r="AB58" s="99">
        <v>66.666666666666686</v>
      </c>
      <c r="AC58" s="99">
        <v>88.636363636363654</v>
      </c>
      <c r="AD58" s="99">
        <v>78.494623655913969</v>
      </c>
      <c r="AE58" s="99">
        <v>85.50724637681158</v>
      </c>
      <c r="AF58" s="99" t="s">
        <v>286</v>
      </c>
      <c r="AG58" s="99">
        <v>89.473684210526372</v>
      </c>
      <c r="AH58" s="99">
        <v>81.944444444444471</v>
      </c>
      <c r="AI58" s="99" t="s">
        <v>286</v>
      </c>
      <c r="AJ58" s="99">
        <v>86.666666666666671</v>
      </c>
      <c r="AK58" s="99">
        <v>79.729729729729712</v>
      </c>
      <c r="AL58" s="99">
        <v>15.625</v>
      </c>
      <c r="AM58" s="99">
        <v>25.242718446601945</v>
      </c>
      <c r="AN58" s="99">
        <v>50.000000000000014</v>
      </c>
      <c r="AO58" s="99">
        <v>20.512820512820507</v>
      </c>
      <c r="AP58" s="99">
        <v>17.39130434782609</v>
      </c>
      <c r="AQ58" s="99">
        <v>32.941176470588232</v>
      </c>
      <c r="AR58" s="99">
        <v>15.55555555555555</v>
      </c>
      <c r="AS58" s="99">
        <v>21.505376344086024</v>
      </c>
      <c r="AT58" s="99">
        <v>28.985507246376805</v>
      </c>
      <c r="AU58" s="99">
        <v>22.222222222222221</v>
      </c>
      <c r="AV58" s="99">
        <v>19.480519480519476</v>
      </c>
      <c r="AW58" s="99">
        <v>35.61643835616438</v>
      </c>
      <c r="AX58" s="102">
        <v>26.470588235294116</v>
      </c>
      <c r="AY58" s="102">
        <v>17.10526315789474</v>
      </c>
      <c r="AZ58" s="102">
        <v>36.000000000000007</v>
      </c>
      <c r="BA58" s="102" t="s">
        <v>286</v>
      </c>
      <c r="BB58" s="99" t="s">
        <v>286</v>
      </c>
      <c r="BC58" s="102" t="s">
        <v>286</v>
      </c>
      <c r="BD58" s="102" t="s">
        <v>286</v>
      </c>
      <c r="BE58" s="102" t="s">
        <v>286</v>
      </c>
      <c r="BF58" s="102" t="s">
        <v>286</v>
      </c>
      <c r="BG58" s="99" t="s">
        <v>286</v>
      </c>
      <c r="BH58" s="94" t="s">
        <v>286</v>
      </c>
      <c r="BI58" s="94" t="s">
        <v>286</v>
      </c>
      <c r="BJ58" s="94">
        <v>51.898734177215196</v>
      </c>
      <c r="BK58" s="94">
        <v>42.666666666666664</v>
      </c>
      <c r="BL58" s="99">
        <v>16.438356164383563</v>
      </c>
      <c r="BM58" s="94">
        <v>36.363636363636353</v>
      </c>
      <c r="BN58" s="93">
        <v>35.616438356164373</v>
      </c>
      <c r="BO58" s="93">
        <v>21.917808219178088</v>
      </c>
      <c r="BP58" s="93">
        <v>4.6153846153846159</v>
      </c>
      <c r="BQ58" s="99">
        <v>9.9009900990099009</v>
      </c>
      <c r="BR58" s="94">
        <v>44.791666666666657</v>
      </c>
      <c r="BS58" s="94">
        <v>8</v>
      </c>
      <c r="BT58" s="94">
        <v>8.8888888888888893</v>
      </c>
      <c r="BU58" s="99">
        <v>30.120481927710845</v>
      </c>
      <c r="BV58" s="94">
        <v>7.8651685393258397</v>
      </c>
      <c r="BW58" s="94">
        <v>10.989010989010991</v>
      </c>
      <c r="BX58" s="94">
        <v>28.787878787878785</v>
      </c>
      <c r="BY58" s="99">
        <v>7.5949367088607618</v>
      </c>
      <c r="BZ58" s="94">
        <v>10.666666666666663</v>
      </c>
      <c r="CA58" s="94">
        <v>34.246575342465761</v>
      </c>
      <c r="CB58" s="94">
        <v>2.9850746268656714</v>
      </c>
      <c r="CC58" s="99">
        <v>12.328767123287676</v>
      </c>
      <c r="CD58" s="94">
        <v>38.028169014084497</v>
      </c>
      <c r="CE58" s="94">
        <v>21.53846153846154</v>
      </c>
      <c r="CF58" s="94">
        <v>12.745098039215685</v>
      </c>
      <c r="CG58" s="99">
        <v>12.500000000000004</v>
      </c>
      <c r="CH58" s="94">
        <v>15.38461538461538</v>
      </c>
      <c r="CI58" s="94">
        <v>20.430107526881731</v>
      </c>
      <c r="CJ58" s="94">
        <v>12.94117647058823</v>
      </c>
      <c r="CK58" s="94">
        <v>18.888888888888875</v>
      </c>
      <c r="CL58" s="94">
        <v>22.580645161290324</v>
      </c>
      <c r="CM58" s="94">
        <v>14.492753623188401</v>
      </c>
      <c r="CN58" s="94">
        <v>23.456790123456791</v>
      </c>
      <c r="CO58" s="94">
        <v>19.230769230769237</v>
      </c>
      <c r="CP58" s="99">
        <v>13.698630136986303</v>
      </c>
      <c r="CQ58" s="94">
        <v>22.058823529411768</v>
      </c>
      <c r="CR58" s="94">
        <v>32</v>
      </c>
      <c r="CS58" s="93">
        <v>21.126760563380277</v>
      </c>
      <c r="CT58" s="93">
        <v>10.937500000000005</v>
      </c>
      <c r="CU58" s="99">
        <v>5.8823529411764719</v>
      </c>
      <c r="CV58" s="94">
        <v>2.1052631578947367</v>
      </c>
      <c r="CW58" s="94">
        <v>11.688311688311689</v>
      </c>
      <c r="CX58" s="93">
        <v>11.82795698924731</v>
      </c>
      <c r="CY58" s="93">
        <v>5.9523809523809517</v>
      </c>
      <c r="CZ58" s="99">
        <v>14.942528735632187</v>
      </c>
      <c r="DA58" s="94">
        <v>9.7826086956521738</v>
      </c>
      <c r="DB58" s="94">
        <v>11.940298507462687</v>
      </c>
      <c r="DC58" s="93">
        <v>12.658227848101268</v>
      </c>
      <c r="DD58" s="93">
        <v>11.842105263157899</v>
      </c>
      <c r="DE58" s="99">
        <v>9.7222222222222214</v>
      </c>
      <c r="DF58" s="94">
        <v>11.428571428571427</v>
      </c>
      <c r="DG58" s="94">
        <v>13.333333333333336</v>
      </c>
      <c r="DH58" s="93">
        <v>14.084507042253522</v>
      </c>
      <c r="DI58" s="93">
        <v>42.1875</v>
      </c>
      <c r="DJ58" s="99">
        <v>44.660194174757279</v>
      </c>
      <c r="DK58" s="94">
        <v>37.500000000000007</v>
      </c>
      <c r="DL58" s="94">
        <v>47.435897435897438</v>
      </c>
      <c r="DM58" s="94">
        <v>49.462365591397848</v>
      </c>
      <c r="DN58" s="94">
        <v>37.647058823529413</v>
      </c>
      <c r="DO58" s="99">
        <v>28.409090909090907</v>
      </c>
      <c r="DP58" s="94">
        <v>45.161290322580655</v>
      </c>
      <c r="DQ58" s="94">
        <v>36.23188405797103</v>
      </c>
      <c r="DR58" s="94">
        <v>34.177215189873415</v>
      </c>
      <c r="DS58" s="94">
        <v>51.28205128205127</v>
      </c>
      <c r="DT58" s="99">
        <v>45.205479452054796</v>
      </c>
      <c r="DU58" s="101">
        <v>45.588235294117652</v>
      </c>
      <c r="DV58" s="101">
        <v>52.702702702702702</v>
      </c>
      <c r="DW58" s="93">
        <v>52.857142857142854</v>
      </c>
      <c r="DX58" s="101" t="s">
        <v>286</v>
      </c>
      <c r="DY58" s="99" t="s">
        <v>286</v>
      </c>
      <c r="DZ58" s="99" t="s">
        <v>286</v>
      </c>
      <c r="EA58" s="99" t="s">
        <v>286</v>
      </c>
      <c r="EB58" s="99" t="s">
        <v>286</v>
      </c>
      <c r="EC58" s="99" t="s">
        <v>286</v>
      </c>
      <c r="ED58" s="99" t="s">
        <v>286</v>
      </c>
      <c r="EE58" s="99" t="s">
        <v>286</v>
      </c>
      <c r="EF58" s="99" t="s">
        <v>286</v>
      </c>
      <c r="EG58" s="99">
        <v>9.7560975609756095</v>
      </c>
      <c r="EH58" s="99">
        <v>2.5641025641025634</v>
      </c>
      <c r="EI58" s="99">
        <v>2.7777777777777777</v>
      </c>
      <c r="EJ58" s="99">
        <v>8.8235294117647065</v>
      </c>
      <c r="EK58" s="99">
        <v>7.8947368421052628</v>
      </c>
      <c r="EL58" s="94">
        <v>2.6666666666666665</v>
      </c>
      <c r="EM58" s="94">
        <v>78.688524590163937</v>
      </c>
      <c r="EN58" s="94">
        <v>41.584158415841578</v>
      </c>
      <c r="EO58" s="94">
        <v>42.708333333333336</v>
      </c>
      <c r="EP58" s="99">
        <v>71.79487179487181</v>
      </c>
      <c r="EQ58" s="94">
        <v>44.565217391304344</v>
      </c>
      <c r="ER58" s="94">
        <v>50.588235294117652</v>
      </c>
      <c r="ES58" s="94">
        <v>64.367816091954026</v>
      </c>
      <c r="ET58" s="94">
        <v>42.222222222222221</v>
      </c>
      <c r="EU58" s="99">
        <v>47.058823529411768</v>
      </c>
      <c r="EV58" s="94">
        <v>63.013698630136965</v>
      </c>
      <c r="EW58" s="94">
        <v>48</v>
      </c>
      <c r="EX58" s="94">
        <v>43.055555555555557</v>
      </c>
      <c r="EY58" s="94">
        <v>66.666666666666671</v>
      </c>
      <c r="EZ58" s="99">
        <v>40.540540540540547</v>
      </c>
      <c r="FA58" s="94">
        <v>43.835616438356169</v>
      </c>
      <c r="FB58" s="94">
        <v>93.650793650793659</v>
      </c>
      <c r="FC58" s="94">
        <v>61.165048543689316</v>
      </c>
      <c r="FD58" s="94">
        <v>68.750000000000014</v>
      </c>
      <c r="FE58" s="99">
        <v>83.333333333333314</v>
      </c>
      <c r="FF58" s="94">
        <v>74.193548387096797</v>
      </c>
      <c r="FG58" s="94">
        <v>68.235294117647044</v>
      </c>
      <c r="FH58" s="94">
        <v>85.227272727272734</v>
      </c>
      <c r="FI58" s="94">
        <v>75.268817204301072</v>
      </c>
      <c r="FJ58" s="99">
        <v>66.176470588235276</v>
      </c>
      <c r="FK58" s="94">
        <v>83.116883116883102</v>
      </c>
      <c r="FL58" s="94">
        <v>66.233766233766232</v>
      </c>
      <c r="FM58" s="94">
        <v>75</v>
      </c>
      <c r="FN58" s="94">
        <v>86.567164179104495</v>
      </c>
      <c r="FO58" s="99">
        <v>85.333333333333314</v>
      </c>
      <c r="FP58" s="94">
        <v>70.270270270270274</v>
      </c>
      <c r="FQ58" s="94">
        <v>93.846153846153882</v>
      </c>
      <c r="FR58" s="94">
        <v>100</v>
      </c>
      <c r="FS58" s="94">
        <v>100</v>
      </c>
      <c r="FT58" s="99">
        <v>93.670886075949355</v>
      </c>
      <c r="FU58" s="94">
        <v>95.652173913043512</v>
      </c>
      <c r="FV58" s="94">
        <v>98.809523809523796</v>
      </c>
      <c r="FW58" s="94">
        <v>97.752808988764059</v>
      </c>
      <c r="FX58" s="94">
        <v>97.849462365591407</v>
      </c>
      <c r="FY58" s="99">
        <v>100</v>
      </c>
      <c r="FZ58" s="94">
        <v>93.827160493827179</v>
      </c>
      <c r="GA58" s="94">
        <v>97.368421052631618</v>
      </c>
      <c r="GB58" s="94">
        <v>100</v>
      </c>
      <c r="GC58" s="94">
        <v>94.11764705882355</v>
      </c>
      <c r="GD58" s="99">
        <v>97.368421052631618</v>
      </c>
      <c r="GE58" s="94">
        <v>98.666666666666643</v>
      </c>
      <c r="GF58" s="94">
        <v>96.923076923076934</v>
      </c>
      <c r="GG58" s="94">
        <v>95.049504950495063</v>
      </c>
      <c r="GH58" s="94">
        <v>98.958333333333343</v>
      </c>
      <c r="GI58" s="99">
        <v>97.402597402597436</v>
      </c>
      <c r="GJ58" s="94">
        <v>94.565217391304344</v>
      </c>
      <c r="GK58" s="94">
        <v>97.619047619047663</v>
      </c>
      <c r="GL58" s="94">
        <v>96.62921348314606</v>
      </c>
      <c r="GM58" s="100">
        <v>92.473118279569931</v>
      </c>
      <c r="GN58" s="99">
        <v>100</v>
      </c>
      <c r="GO58" s="94">
        <v>91.250000000000014</v>
      </c>
      <c r="GP58" s="94">
        <v>94.736842105263179</v>
      </c>
      <c r="GQ58" s="94">
        <v>98.630136986301352</v>
      </c>
      <c r="GR58" s="94">
        <v>91.304347826086953</v>
      </c>
      <c r="GS58" s="99">
        <v>89.333333333333357</v>
      </c>
      <c r="GT58" s="94">
        <v>96</v>
      </c>
      <c r="GU58" s="94" t="s">
        <v>286</v>
      </c>
      <c r="GV58" s="94" t="s">
        <v>286</v>
      </c>
      <c r="GW58" s="94" t="s">
        <v>286</v>
      </c>
      <c r="GX58" s="99" t="s">
        <v>286</v>
      </c>
      <c r="GY58" s="99" t="s">
        <v>286</v>
      </c>
      <c r="GZ58" s="99" t="s">
        <v>286</v>
      </c>
      <c r="HA58" s="99" t="s">
        <v>286</v>
      </c>
      <c r="HB58" s="99" t="s">
        <v>286</v>
      </c>
      <c r="HC58" s="99" t="s">
        <v>286</v>
      </c>
      <c r="HD58" s="99">
        <v>93.67088607594934</v>
      </c>
      <c r="HE58" s="99">
        <v>100</v>
      </c>
      <c r="HF58" s="99">
        <v>100</v>
      </c>
      <c r="HG58" s="99">
        <v>98.461538461538467</v>
      </c>
      <c r="HH58" s="99">
        <v>98.684210526315766</v>
      </c>
      <c r="HI58" s="99">
        <v>94.666666666666671</v>
      </c>
      <c r="HJ58" s="99">
        <v>89.230769230769226</v>
      </c>
      <c r="HK58" s="99">
        <v>86.274509803921589</v>
      </c>
      <c r="HL58" s="94">
        <v>97.872340425531888</v>
      </c>
      <c r="HM58" s="94">
        <v>73.68421052631578</v>
      </c>
      <c r="HN58" s="94">
        <v>90.109890109890088</v>
      </c>
      <c r="HO58" s="94">
        <v>94.117647058823536</v>
      </c>
      <c r="HP58" s="99">
        <v>86.516853932584283</v>
      </c>
      <c r="HQ58" s="94">
        <v>88.172043010752688</v>
      </c>
      <c r="HR58" s="94">
        <v>95.384615384615387</v>
      </c>
      <c r="HS58" s="94">
        <v>77.215189873417714</v>
      </c>
      <c r="HT58" s="95">
        <v>89.473684210526343</v>
      </c>
      <c r="HU58" s="99">
        <v>97.260273972602775</v>
      </c>
      <c r="HV58" s="93">
        <v>85.074626865671647</v>
      </c>
      <c r="HW58" s="93">
        <v>89.473684210526343</v>
      </c>
      <c r="HX58" s="93">
        <v>86.486486486486513</v>
      </c>
      <c r="HY58" s="93">
        <v>0</v>
      </c>
      <c r="HZ58" s="93">
        <v>2.9411764705882351</v>
      </c>
      <c r="IA58" s="93">
        <v>1.0416666666666663</v>
      </c>
      <c r="IB58" s="93">
        <v>6.329113924050632</v>
      </c>
      <c r="IC58" s="93">
        <v>2.1739130434782608</v>
      </c>
      <c r="ID58" s="93">
        <v>0</v>
      </c>
      <c r="IE58" s="93">
        <v>7.7777777777777786</v>
      </c>
      <c r="IF58" s="93">
        <v>5.3763440860215086</v>
      </c>
      <c r="IG58" s="93">
        <v>2.8985507246376812</v>
      </c>
      <c r="IH58" s="93">
        <v>4.8192771084337327</v>
      </c>
      <c r="II58" s="93">
        <v>5.1282051282051269</v>
      </c>
      <c r="IJ58" s="93">
        <v>2.7397260273972606</v>
      </c>
      <c r="IK58" s="93">
        <v>2.8571428571428568</v>
      </c>
      <c r="IL58" s="93">
        <v>2.6315789473684208</v>
      </c>
      <c r="IM58" s="93">
        <v>2.7027027027027031</v>
      </c>
      <c r="IN58" s="93" t="str">
        <f t="shared" si="52"/>
        <v>--</v>
      </c>
      <c r="IO58" s="93" t="str">
        <f t="shared" si="52"/>
        <v>--</v>
      </c>
      <c r="IP58" s="93" t="str">
        <f t="shared" si="52"/>
        <v>--</v>
      </c>
      <c r="IQ58" s="93" t="str">
        <f t="shared" si="52"/>
        <v>--</v>
      </c>
      <c r="IR58" s="93" t="str">
        <f t="shared" si="52"/>
        <v>--</v>
      </c>
      <c r="IS58" s="93" t="str">
        <f t="shared" si="52"/>
        <v>--</v>
      </c>
      <c r="IT58" s="93" t="str">
        <f t="shared" si="52"/>
        <v>--</v>
      </c>
      <c r="IU58" s="93" t="str">
        <f t="shared" si="52"/>
        <v>--</v>
      </c>
      <c r="IV58" s="93" t="str">
        <f t="shared" si="52"/>
        <v>--</v>
      </c>
      <c r="IW58" s="241">
        <v>312</v>
      </c>
      <c r="IX58" s="242">
        <v>274</v>
      </c>
      <c r="IY58" s="243">
        <v>68</v>
      </c>
      <c r="IZ58" s="243">
        <v>78</v>
      </c>
      <c r="JA58" s="243">
        <v>61</v>
      </c>
      <c r="JB58" s="243">
        <v>102</v>
      </c>
      <c r="JC58" s="243">
        <v>63</v>
      </c>
      <c r="JD58" s="243">
        <v>52</v>
      </c>
      <c r="JE58" s="243">
        <v>5.8823529411764701</v>
      </c>
      <c r="JF58" s="243">
        <v>7.7922077922077904</v>
      </c>
      <c r="JG58" s="243">
        <v>8.1967213114754092</v>
      </c>
      <c r="JH58" s="243">
        <v>16.6666666666667</v>
      </c>
      <c r="JI58" s="243">
        <v>11.1111111111111</v>
      </c>
      <c r="JJ58" s="243">
        <v>15.384615384615399</v>
      </c>
      <c r="JK58" s="243">
        <v>8.8235294117646994</v>
      </c>
      <c r="JL58" s="243">
        <v>7.8947368421052602</v>
      </c>
      <c r="JM58" s="243">
        <v>1.63934426229508</v>
      </c>
      <c r="JN58" s="243">
        <v>5.8823529411764701</v>
      </c>
      <c r="JO58" s="243">
        <v>1.5873015873015901</v>
      </c>
      <c r="JP58" s="243">
        <v>3.8461538461538498</v>
      </c>
      <c r="JQ58" s="243">
        <v>100</v>
      </c>
      <c r="JR58" s="243">
        <v>98.684210526315795</v>
      </c>
      <c r="JS58" s="243">
        <v>98.360655737704903</v>
      </c>
      <c r="JT58" s="243">
        <v>94.059405940594104</v>
      </c>
      <c r="JU58" s="243">
        <v>96.825396825396794</v>
      </c>
      <c r="JV58" s="243">
        <v>100</v>
      </c>
      <c r="JW58" s="243">
        <v>98.529411764705898</v>
      </c>
      <c r="JX58" s="243">
        <v>98.684210526315795</v>
      </c>
      <c r="JY58" s="243">
        <v>98.360655737704903</v>
      </c>
      <c r="JZ58" s="243">
        <v>90.099009900990097</v>
      </c>
      <c r="KA58" s="243">
        <v>92.063492063492106</v>
      </c>
      <c r="KB58" s="243">
        <v>96.153846153846203</v>
      </c>
      <c r="KC58" s="243">
        <v>100</v>
      </c>
      <c r="KD58" s="243">
        <v>98.684210526315795</v>
      </c>
      <c r="KE58" s="243">
        <v>96.721311475409806</v>
      </c>
      <c r="KF58" s="243">
        <v>92.156862745098096</v>
      </c>
      <c r="KG58" s="243">
        <v>96.825396825396794</v>
      </c>
      <c r="KH58" s="243">
        <v>100</v>
      </c>
      <c r="KI58" s="220">
        <v>105</v>
      </c>
      <c r="KJ58" s="220">
        <v>57</v>
      </c>
      <c r="KK58" s="99" t="str">
        <f t="shared" si="51"/>
        <v>--</v>
      </c>
      <c r="KL58" s="99" t="str">
        <f t="shared" si="51"/>
        <v>--</v>
      </c>
      <c r="KM58" s="220">
        <v>13.3333333333333</v>
      </c>
      <c r="KN58" s="220">
        <v>15.789473684210501</v>
      </c>
      <c r="KO58" s="220">
        <v>92.380952380952394</v>
      </c>
      <c r="KP58" s="220">
        <v>89.473684210526301</v>
      </c>
      <c r="KQ58" s="220">
        <v>90.476190476190496</v>
      </c>
      <c r="KR58" s="220">
        <v>85.964912280701796</v>
      </c>
      <c r="KS58" s="220">
        <v>92.380952380952394</v>
      </c>
      <c r="KT58" s="220">
        <v>92.982456140350905</v>
      </c>
      <c r="KV58" s="379">
        <v>142</v>
      </c>
      <c r="KW58" s="380">
        <v>29</v>
      </c>
      <c r="KX58" s="381">
        <v>69</v>
      </c>
      <c r="KY58" s="381">
        <v>17</v>
      </c>
      <c r="KZ58" s="381">
        <v>27</v>
      </c>
      <c r="LA58" s="378" t="str">
        <f t="shared" si="2"/>
        <v>--</v>
      </c>
      <c r="LB58" s="381">
        <v>67.64705882352942</v>
      </c>
      <c r="LC58" s="381">
        <v>71.052631578947356</v>
      </c>
      <c r="LD58" s="381">
        <v>62.295081967213108</v>
      </c>
      <c r="LE58" s="378" t="str">
        <f t="shared" si="3"/>
        <v>--</v>
      </c>
      <c r="LF58" s="381">
        <v>61.764705882352935</v>
      </c>
      <c r="LG58" s="381">
        <v>47.61904761904762</v>
      </c>
      <c r="LH58" s="381">
        <v>55.769230769230774</v>
      </c>
      <c r="LI58" s="378" t="str">
        <f t="shared" si="4"/>
        <v>--</v>
      </c>
      <c r="LJ58" s="381">
        <v>52.173913043478258</v>
      </c>
      <c r="LK58" s="378" t="str">
        <f t="shared" si="4"/>
        <v>--</v>
      </c>
      <c r="LL58" s="381">
        <v>66.666666666666671</v>
      </c>
      <c r="LM58" s="380">
        <v>74.285714285714306</v>
      </c>
      <c r="LN58" s="381">
        <v>82.352941176470608</v>
      </c>
      <c r="LO58" s="381">
        <v>71.052631578947341</v>
      </c>
      <c r="LP58" s="381">
        <v>73.770491803278674</v>
      </c>
      <c r="LQ58" s="381">
        <v>76.785714285714292</v>
      </c>
      <c r="LR58" s="381">
        <v>56.862745098039213</v>
      </c>
      <c r="LS58" s="381">
        <v>69.841269841269821</v>
      </c>
      <c r="LT58" s="381">
        <v>71.153846153846146</v>
      </c>
      <c r="LU58" s="381">
        <v>60.714285714285715</v>
      </c>
      <c r="LV58" s="381">
        <v>66.176470588235304</v>
      </c>
      <c r="LW58" s="378" t="str">
        <f t="shared" ref="LW58" si="59">"--"</f>
        <v>--</v>
      </c>
      <c r="LX58" s="381">
        <v>62.962962962962969</v>
      </c>
      <c r="LY58" s="380">
        <v>85.436893203883471</v>
      </c>
      <c r="LZ58" s="381">
        <v>88.235294117647101</v>
      </c>
      <c r="MA58" s="381">
        <v>81.578947368421083</v>
      </c>
      <c r="MB58" s="381">
        <v>83.606557377049157</v>
      </c>
      <c r="MC58" s="381">
        <v>75.438596491228068</v>
      </c>
      <c r="MD58" s="381">
        <v>75.490196078431367</v>
      </c>
      <c r="ME58" s="381">
        <v>82.539682539682531</v>
      </c>
      <c r="MF58" s="381">
        <v>82.692307692307679</v>
      </c>
      <c r="MG58" s="381">
        <v>68.965517241379303</v>
      </c>
      <c r="MH58" s="381">
        <v>61.194029850746283</v>
      </c>
      <c r="MI58" s="378" t="str">
        <f t="shared" ref="MI58" si="60">"--"</f>
        <v>--</v>
      </c>
      <c r="MJ58" s="381">
        <v>74.07407407407409</v>
      </c>
      <c r="MK58" s="380">
        <v>93.103448275862092</v>
      </c>
      <c r="ML58" s="381">
        <v>92.753623188405797</v>
      </c>
      <c r="MM58" s="378" t="str">
        <f t="shared" ref="MM58" si="61">"--"</f>
        <v>--</v>
      </c>
      <c r="MN58" s="381">
        <v>100</v>
      </c>
      <c r="MO58" s="380">
        <v>89.65517241379311</v>
      </c>
      <c r="MP58" s="381">
        <v>79.710144927536234</v>
      </c>
      <c r="MQ58" s="378" t="str">
        <f t="shared" ref="MQ58" si="62">"--"</f>
        <v>--</v>
      </c>
      <c r="MR58" s="381">
        <v>100</v>
      </c>
      <c r="MS58" s="380">
        <v>89.655172413793125</v>
      </c>
      <c r="MT58" s="381">
        <v>97.101449275362327</v>
      </c>
      <c r="MU58" s="378" t="str">
        <f t="shared" ref="MU58" si="63">"--"</f>
        <v>--</v>
      </c>
      <c r="MV58" s="381">
        <v>100</v>
      </c>
      <c r="MW58" s="380">
        <v>97.142857142857153</v>
      </c>
      <c r="MX58" s="381">
        <v>98.529411764705884</v>
      </c>
      <c r="MY58" s="378" t="str">
        <f t="shared" ref="MY58" si="64">"--"</f>
        <v>--</v>
      </c>
      <c r="MZ58" s="381">
        <v>96.721311475409848</v>
      </c>
      <c r="NA58" s="381">
        <v>98.245614035087726</v>
      </c>
      <c r="NB58" s="381">
        <v>94.117647058823536</v>
      </c>
      <c r="NC58" s="381">
        <v>93.650793650793673</v>
      </c>
      <c r="ND58" s="381">
        <v>100</v>
      </c>
      <c r="NE58" s="381">
        <v>96.551724137931032</v>
      </c>
      <c r="NF58" s="381">
        <v>97.101449275362327</v>
      </c>
      <c r="NG58" s="378" t="str">
        <f t="shared" ref="NG58" si="65">"--"</f>
        <v>--</v>
      </c>
      <c r="NH58" s="381">
        <v>96.296296296296305</v>
      </c>
    </row>
    <row r="59" spans="1:372" x14ac:dyDescent="0.25">
      <c r="A59" s="93">
        <v>55</v>
      </c>
      <c r="B59" s="93" t="s">
        <v>55</v>
      </c>
      <c r="C59" s="104">
        <v>3296</v>
      </c>
      <c r="D59" s="104">
        <v>3661</v>
      </c>
      <c r="E59" s="104">
        <v>2931</v>
      </c>
      <c r="F59" s="104">
        <v>3844</v>
      </c>
      <c r="G59" s="104">
        <v>3291</v>
      </c>
      <c r="H59" s="104">
        <v>1434</v>
      </c>
      <c r="I59" s="104">
        <v>1111</v>
      </c>
      <c r="J59" s="104">
        <v>751</v>
      </c>
      <c r="K59" s="104">
        <v>1402</v>
      </c>
      <c r="L59" s="104">
        <v>1500</v>
      </c>
      <c r="M59" s="103">
        <v>759</v>
      </c>
      <c r="N59" s="103">
        <v>1160</v>
      </c>
      <c r="O59" s="103">
        <v>1149</v>
      </c>
      <c r="P59" s="103">
        <v>622</v>
      </c>
      <c r="Q59" s="103">
        <v>1469</v>
      </c>
      <c r="R59" s="103">
        <v>1368</v>
      </c>
      <c r="S59" s="103">
        <v>1007</v>
      </c>
      <c r="T59" s="103">
        <v>1272</v>
      </c>
      <c r="U59" s="103">
        <v>1244</v>
      </c>
      <c r="V59" s="103">
        <v>775</v>
      </c>
      <c r="W59" s="99">
        <v>89.801699716713955</v>
      </c>
      <c r="X59" s="99">
        <v>83.532658693652351</v>
      </c>
      <c r="Y59" s="99">
        <v>80.135135135135101</v>
      </c>
      <c r="Z59" s="99">
        <v>90.962099125364489</v>
      </c>
      <c r="AA59" s="99">
        <v>85.646900269541803</v>
      </c>
      <c r="AB59" s="99">
        <v>84.574468085106432</v>
      </c>
      <c r="AC59" s="99">
        <v>91.453744493391952</v>
      </c>
      <c r="AD59" s="99">
        <v>88.780918727915122</v>
      </c>
      <c r="AE59" s="99">
        <v>88.091353996737382</v>
      </c>
      <c r="AF59" s="99" t="s">
        <v>286</v>
      </c>
      <c r="AG59" s="99">
        <v>89.201183431952742</v>
      </c>
      <c r="AH59" s="99">
        <v>86.767676767676804</v>
      </c>
      <c r="AI59" s="99" t="s">
        <v>286</v>
      </c>
      <c r="AJ59" s="99">
        <v>90.309446254071773</v>
      </c>
      <c r="AK59" s="99">
        <v>90.494791666666615</v>
      </c>
      <c r="AL59" s="99">
        <v>11.693834160170088</v>
      </c>
      <c r="AM59" s="99">
        <v>21.134492223238816</v>
      </c>
      <c r="AN59" s="99">
        <v>41.64420485175205</v>
      </c>
      <c r="AO59" s="99">
        <v>14.347826086956518</v>
      </c>
      <c r="AP59" s="99">
        <v>16.756393001345895</v>
      </c>
      <c r="AQ59" s="99">
        <v>39.973439575033233</v>
      </c>
      <c r="AR59" s="99">
        <v>14.222614840989388</v>
      </c>
      <c r="AS59" s="99">
        <v>18.909410729991215</v>
      </c>
      <c r="AT59" s="99">
        <v>33.22528363047001</v>
      </c>
      <c r="AU59" s="99">
        <v>14.697802197802195</v>
      </c>
      <c r="AV59" s="99">
        <v>18.081180811808107</v>
      </c>
      <c r="AW59" s="99">
        <v>28.528528528528518</v>
      </c>
      <c r="AX59" s="102">
        <v>16.57325860688551</v>
      </c>
      <c r="AY59" s="102">
        <v>17.694805194805205</v>
      </c>
      <c r="AZ59" s="102">
        <v>31.476683937823793</v>
      </c>
      <c r="BA59" s="102" t="s">
        <v>286</v>
      </c>
      <c r="BB59" s="99" t="s">
        <v>286</v>
      </c>
      <c r="BC59" s="102" t="s">
        <v>286</v>
      </c>
      <c r="BD59" s="102" t="s">
        <v>286</v>
      </c>
      <c r="BE59" s="102" t="s">
        <v>286</v>
      </c>
      <c r="BF59" s="102" t="s">
        <v>286</v>
      </c>
      <c r="BG59" s="99" t="s">
        <v>286</v>
      </c>
      <c r="BH59" s="94" t="s">
        <v>286</v>
      </c>
      <c r="BI59" s="94" t="s">
        <v>286</v>
      </c>
      <c r="BJ59" s="94">
        <v>37.32752360203331</v>
      </c>
      <c r="BK59" s="94">
        <v>40.933435348125435</v>
      </c>
      <c r="BL59" s="99">
        <v>28.75</v>
      </c>
      <c r="BM59" s="94">
        <v>37.988362427265109</v>
      </c>
      <c r="BN59" s="93">
        <v>44.034334763948429</v>
      </c>
      <c r="BO59" s="93">
        <v>26.308539944903607</v>
      </c>
      <c r="BP59" s="93">
        <v>6.004447739065971</v>
      </c>
      <c r="BQ59" s="99">
        <v>9.0390104662226349</v>
      </c>
      <c r="BR59" s="94">
        <v>49.717514124293821</v>
      </c>
      <c r="BS59" s="94">
        <v>4.813664596273286</v>
      </c>
      <c r="BT59" s="94">
        <v>10.739191073919105</v>
      </c>
      <c r="BU59" s="99">
        <v>51.162790697674382</v>
      </c>
      <c r="BV59" s="94">
        <v>5.2034058656575208</v>
      </c>
      <c r="BW59" s="94">
        <v>5.9433962264150972</v>
      </c>
      <c r="BX59" s="94">
        <v>38.747884940778349</v>
      </c>
      <c r="BY59" s="99">
        <v>3.4757422157856666</v>
      </c>
      <c r="BZ59" s="94">
        <v>7.3038073038073064</v>
      </c>
      <c r="CA59" s="94">
        <v>41.791044776119378</v>
      </c>
      <c r="CB59" s="94">
        <v>4.0969899665551806</v>
      </c>
      <c r="CC59" s="99">
        <v>5.996472663139337</v>
      </c>
      <c r="CD59" s="94">
        <v>35.785007072135826</v>
      </c>
      <c r="CE59" s="94">
        <v>19.689484827099516</v>
      </c>
      <c r="CF59" s="94">
        <v>23.055555555555504</v>
      </c>
      <c r="CG59" s="99">
        <v>23.513139695712304</v>
      </c>
      <c r="CH59" s="94">
        <v>23.233794610342326</v>
      </c>
      <c r="CI59" s="94">
        <v>30.939597315436234</v>
      </c>
      <c r="CJ59" s="94">
        <v>24.396782841823057</v>
      </c>
      <c r="CK59" s="94">
        <v>24.046140195208558</v>
      </c>
      <c r="CL59" s="94">
        <v>33.151680290644883</v>
      </c>
      <c r="CM59" s="94">
        <v>27.631578947368432</v>
      </c>
      <c r="CN59" s="94">
        <v>26.326815642458122</v>
      </c>
      <c r="CO59" s="94">
        <v>32.393292682926813</v>
      </c>
      <c r="CP59" s="99">
        <v>28.004179728317649</v>
      </c>
      <c r="CQ59" s="94">
        <v>29.402129402129404</v>
      </c>
      <c r="CR59" s="94">
        <v>41.131105398457557</v>
      </c>
      <c r="CS59" s="93">
        <v>30.727023319615917</v>
      </c>
      <c r="CT59" s="93">
        <v>13.52899069434504</v>
      </c>
      <c r="CU59" s="99">
        <v>8.0149114631873228</v>
      </c>
      <c r="CV59" s="94">
        <v>7.433380084151473</v>
      </c>
      <c r="CW59" s="94">
        <v>14.708056171470789</v>
      </c>
      <c r="CX59" s="93">
        <v>9.7411444141689465</v>
      </c>
      <c r="CY59" s="93">
        <v>9.0909090909090882</v>
      </c>
      <c r="CZ59" s="99">
        <v>17.609489051094904</v>
      </c>
      <c r="DA59" s="94">
        <v>12.062615101289136</v>
      </c>
      <c r="DB59" s="94">
        <v>10.2177554438861</v>
      </c>
      <c r="DC59" s="93">
        <v>15.211267605633799</v>
      </c>
      <c r="DD59" s="93">
        <v>11.832946635730867</v>
      </c>
      <c r="DE59" s="99">
        <v>9.255319148936163</v>
      </c>
      <c r="DF59" s="94">
        <v>19.540229885057467</v>
      </c>
      <c r="DG59" s="94">
        <v>13.223854796888507</v>
      </c>
      <c r="DH59" s="93">
        <v>12.674094707520899</v>
      </c>
      <c r="DI59" s="93">
        <v>35.49536707056307</v>
      </c>
      <c r="DJ59" s="99">
        <v>35.840297121634229</v>
      </c>
      <c r="DK59" s="94">
        <v>29.7071129707113</v>
      </c>
      <c r="DL59" s="94">
        <v>30.983847283406718</v>
      </c>
      <c r="DM59" s="94">
        <v>40.204081632653029</v>
      </c>
      <c r="DN59" s="94">
        <v>32.655826558265609</v>
      </c>
      <c r="DO59" s="99">
        <v>39.263252470799657</v>
      </c>
      <c r="DP59" s="94">
        <v>39.944649446494481</v>
      </c>
      <c r="DQ59" s="94">
        <v>36.877076411960111</v>
      </c>
      <c r="DR59" s="94">
        <v>32.462949894142504</v>
      </c>
      <c r="DS59" s="94">
        <v>47.523219814241536</v>
      </c>
      <c r="DT59" s="99">
        <v>45.123258306538062</v>
      </c>
      <c r="DU59" s="101">
        <v>36.595394736842074</v>
      </c>
      <c r="DV59" s="101">
        <v>41.32873166522868</v>
      </c>
      <c r="DW59" s="93">
        <v>43.015214384509036</v>
      </c>
      <c r="DX59" s="101" t="s">
        <v>286</v>
      </c>
      <c r="DY59" s="99" t="s">
        <v>286</v>
      </c>
      <c r="DZ59" s="99" t="s">
        <v>286</v>
      </c>
      <c r="EA59" s="99" t="s">
        <v>286</v>
      </c>
      <c r="EB59" s="99" t="s">
        <v>286</v>
      </c>
      <c r="EC59" s="99" t="s">
        <v>286</v>
      </c>
      <c r="ED59" s="99" t="s">
        <v>286</v>
      </c>
      <c r="EE59" s="99" t="s">
        <v>286</v>
      </c>
      <c r="EF59" s="99" t="s">
        <v>286</v>
      </c>
      <c r="EG59" s="99">
        <v>5.6318681318681403</v>
      </c>
      <c r="EH59" s="99">
        <v>4.4819985304922803</v>
      </c>
      <c r="EI59" s="99">
        <v>2.9940119760479043</v>
      </c>
      <c r="EJ59" s="99">
        <v>4.6788263283108602</v>
      </c>
      <c r="EK59" s="99">
        <v>3.1630170316301762</v>
      </c>
      <c r="EL59" s="94">
        <v>3.2341526520051751</v>
      </c>
      <c r="EM59" s="94">
        <v>71.584302325581319</v>
      </c>
      <c r="EN59" s="94">
        <v>35.288725939505078</v>
      </c>
      <c r="EO59" s="94">
        <v>47.837837837837924</v>
      </c>
      <c r="EP59" s="99">
        <v>71.955719557195565</v>
      </c>
      <c r="EQ59" s="94">
        <v>38.27493261455529</v>
      </c>
      <c r="ER59" s="94">
        <v>46.471371504660461</v>
      </c>
      <c r="ES59" s="94">
        <v>74.414414414414523</v>
      </c>
      <c r="ET59" s="94">
        <v>44.179894179894205</v>
      </c>
      <c r="EU59" s="99">
        <v>53.646677471636949</v>
      </c>
      <c r="EV59" s="94">
        <v>71.099928109274003</v>
      </c>
      <c r="EW59" s="94">
        <v>43.576258452291484</v>
      </c>
      <c r="EX59" s="94">
        <v>50.256410256410206</v>
      </c>
      <c r="EY59" s="94">
        <v>68.193172356369558</v>
      </c>
      <c r="EZ59" s="99">
        <v>41.010770505385217</v>
      </c>
      <c r="FA59" s="94">
        <v>53.174603174603192</v>
      </c>
      <c r="FB59" s="94">
        <v>85.08208422555316</v>
      </c>
      <c r="FC59" s="94">
        <v>63.153070577451757</v>
      </c>
      <c r="FD59" s="94">
        <v>67.029972752043633</v>
      </c>
      <c r="FE59" s="99">
        <v>89.941690962099145</v>
      </c>
      <c r="FF59" s="94">
        <v>70.572390572390717</v>
      </c>
      <c r="FG59" s="94">
        <v>71.049136786188598</v>
      </c>
      <c r="FH59" s="94">
        <v>85.211267605633907</v>
      </c>
      <c r="FI59" s="94">
        <v>74.999999999999986</v>
      </c>
      <c r="FJ59" s="99">
        <v>81.129032258064711</v>
      </c>
      <c r="FK59" s="94">
        <v>87.121745249824016</v>
      </c>
      <c r="FL59" s="94">
        <v>72.836719337847853</v>
      </c>
      <c r="FM59" s="94">
        <v>75.897435897435827</v>
      </c>
      <c r="FN59" s="94">
        <v>87.398373983739845</v>
      </c>
      <c r="FO59" s="99">
        <v>73.891625615763644</v>
      </c>
      <c r="FP59" s="94">
        <v>81.266490765171369</v>
      </c>
      <c r="FQ59" s="94">
        <v>94.350282485875738</v>
      </c>
      <c r="FR59" s="94">
        <v>94.765840220385698</v>
      </c>
      <c r="FS59" s="94">
        <v>95.231607629427813</v>
      </c>
      <c r="FT59" s="99">
        <v>93.29488103821194</v>
      </c>
      <c r="FU59" s="94">
        <v>95.381526104417944</v>
      </c>
      <c r="FV59" s="94">
        <v>94.540612516644458</v>
      </c>
      <c r="FW59" s="94">
        <v>92.763731473408811</v>
      </c>
      <c r="FX59" s="94">
        <v>92.914083259521689</v>
      </c>
      <c r="FY59" s="99">
        <v>96.596434359805471</v>
      </c>
      <c r="FZ59" s="94">
        <v>95.175740868366574</v>
      </c>
      <c r="GA59" s="94">
        <v>94.564408041697689</v>
      </c>
      <c r="GB59" s="94">
        <v>95.040485829959437</v>
      </c>
      <c r="GC59" s="94">
        <v>93.953858392999209</v>
      </c>
      <c r="GD59" s="99">
        <v>94.381107491856667</v>
      </c>
      <c r="GE59" s="94">
        <v>96.456692913385936</v>
      </c>
      <c r="GF59" s="94">
        <v>93.318965517241395</v>
      </c>
      <c r="GG59" s="94">
        <v>90.101757631822437</v>
      </c>
      <c r="GH59" s="94">
        <v>92.886456908344769</v>
      </c>
      <c r="GI59" s="99">
        <v>94.241982507288583</v>
      </c>
      <c r="GJ59" s="94">
        <v>91.420911528150171</v>
      </c>
      <c r="GK59" s="94">
        <v>93.066666666666663</v>
      </c>
      <c r="GL59" s="94">
        <v>92.294065544729904</v>
      </c>
      <c r="GM59" s="100">
        <v>90.391459074732865</v>
      </c>
      <c r="GN59" s="99">
        <v>96.084828711256066</v>
      </c>
      <c r="GO59" s="94">
        <v>94.333102971665468</v>
      </c>
      <c r="GP59" s="94">
        <v>92.825112107623156</v>
      </c>
      <c r="GQ59" s="94">
        <v>93.495934959349569</v>
      </c>
      <c r="GR59" s="94">
        <v>93.963463065925225</v>
      </c>
      <c r="GS59" s="99">
        <v>93.519278096800718</v>
      </c>
      <c r="GT59" s="94">
        <v>95.006570302233953</v>
      </c>
      <c r="GU59" s="94" t="s">
        <v>286</v>
      </c>
      <c r="GV59" s="94" t="s">
        <v>286</v>
      </c>
      <c r="GW59" s="94" t="s">
        <v>286</v>
      </c>
      <c r="GX59" s="99" t="s">
        <v>286</v>
      </c>
      <c r="GY59" s="99" t="s">
        <v>286</v>
      </c>
      <c r="GZ59" s="99" t="s">
        <v>286</v>
      </c>
      <c r="HA59" s="99" t="s">
        <v>286</v>
      </c>
      <c r="HB59" s="99" t="s">
        <v>286</v>
      </c>
      <c r="HC59" s="99" t="s">
        <v>286</v>
      </c>
      <c r="HD59" s="99">
        <v>93.661971830985806</v>
      </c>
      <c r="HE59" s="99">
        <v>93.797276853252399</v>
      </c>
      <c r="HF59" s="99">
        <v>96.5056526207605</v>
      </c>
      <c r="HG59" s="99">
        <v>91.740890688259114</v>
      </c>
      <c r="HH59" s="99">
        <v>94.632535094962748</v>
      </c>
      <c r="HI59" s="99">
        <v>96.969696969696983</v>
      </c>
      <c r="HJ59" s="99">
        <v>77.889447236181027</v>
      </c>
      <c r="HK59" s="99">
        <v>84.958217270195064</v>
      </c>
      <c r="HL59" s="94">
        <v>85.871056241426615</v>
      </c>
      <c r="HM59" s="94">
        <v>81.85157972079358</v>
      </c>
      <c r="HN59" s="94">
        <v>84.345479082321177</v>
      </c>
      <c r="HO59" s="94">
        <v>89.037433155080464</v>
      </c>
      <c r="HP59" s="99">
        <v>82.978723404255391</v>
      </c>
      <c r="HQ59" s="94">
        <v>84.285714285714278</v>
      </c>
      <c r="HR59" s="94">
        <v>91.954022988505727</v>
      </c>
      <c r="HS59" s="94">
        <v>85.024492652204458</v>
      </c>
      <c r="HT59" s="95">
        <v>85.476550680786701</v>
      </c>
      <c r="HU59" s="99">
        <v>88.331627430911013</v>
      </c>
      <c r="HV59" s="93">
        <v>83.118971061093291</v>
      </c>
      <c r="HW59" s="93">
        <v>84.564315352697122</v>
      </c>
      <c r="HX59" s="93">
        <v>89.801324503311335</v>
      </c>
      <c r="HY59" s="93">
        <v>5.2891396332863172</v>
      </c>
      <c r="HZ59" s="93">
        <v>5.7745187901008208</v>
      </c>
      <c r="IA59" s="93">
        <v>4.8913043478260887</v>
      </c>
      <c r="IB59" s="93">
        <v>5.0614605929139573</v>
      </c>
      <c r="IC59" s="93">
        <v>6.523201075991925</v>
      </c>
      <c r="ID59" s="93">
        <v>6.6844919786096275</v>
      </c>
      <c r="IE59" s="93">
        <v>6.772207563764292</v>
      </c>
      <c r="IF59" s="93">
        <v>6.8201948627103643</v>
      </c>
      <c r="IG59" s="93">
        <v>5.0406504065040627</v>
      </c>
      <c r="IH59" s="93">
        <v>6.5381968341362713</v>
      </c>
      <c r="II59" s="93">
        <v>5.1775147928994132</v>
      </c>
      <c r="IJ59" s="93">
        <v>6.2374245472836991</v>
      </c>
      <c r="IK59" s="93">
        <v>5.5379746835443058</v>
      </c>
      <c r="IL59" s="93">
        <v>6.2448644207066524</v>
      </c>
      <c r="IM59" s="93">
        <v>4.0522875816993418</v>
      </c>
      <c r="IN59" s="93" t="str">
        <f t="shared" si="52"/>
        <v>--</v>
      </c>
      <c r="IO59" s="93" t="str">
        <f t="shared" si="52"/>
        <v>--</v>
      </c>
      <c r="IP59" s="93" t="str">
        <f t="shared" si="52"/>
        <v>--</v>
      </c>
      <c r="IQ59" s="93" t="str">
        <f t="shared" si="52"/>
        <v>--</v>
      </c>
      <c r="IR59" s="93" t="str">
        <f t="shared" si="52"/>
        <v>--</v>
      </c>
      <c r="IS59" s="93" t="str">
        <f t="shared" si="52"/>
        <v>--</v>
      </c>
      <c r="IT59" s="93" t="str">
        <f t="shared" si="52"/>
        <v>--</v>
      </c>
      <c r="IU59" s="93" t="str">
        <f t="shared" si="52"/>
        <v>--</v>
      </c>
      <c r="IV59" s="93" t="str">
        <f t="shared" si="52"/>
        <v>--</v>
      </c>
      <c r="IW59" s="241">
        <v>1224</v>
      </c>
      <c r="IX59" s="242">
        <v>4315</v>
      </c>
      <c r="IY59" s="243">
        <v>495</v>
      </c>
      <c r="IZ59" s="243">
        <v>307</v>
      </c>
      <c r="JA59" s="243">
        <v>239</v>
      </c>
      <c r="JB59" s="243">
        <v>1138</v>
      </c>
      <c r="JC59" s="243">
        <v>1022</v>
      </c>
      <c r="JD59" s="243">
        <v>780</v>
      </c>
      <c r="JE59" s="243">
        <v>5.0813008130081299</v>
      </c>
      <c r="JF59" s="243">
        <v>5.5374592833876202</v>
      </c>
      <c r="JG59" s="243">
        <v>11.764705882352899</v>
      </c>
      <c r="JH59" s="243">
        <v>10.1500441306267</v>
      </c>
      <c r="JI59" s="243">
        <v>6.3850687622789701</v>
      </c>
      <c r="JJ59" s="243">
        <v>7.7021822849807497</v>
      </c>
      <c r="JK59" s="243">
        <v>4.4534412955465603</v>
      </c>
      <c r="JL59" s="243">
        <v>4.8859934853420199</v>
      </c>
      <c r="JM59" s="243">
        <v>6.3025210084033603</v>
      </c>
      <c r="JN59" s="243">
        <v>6.6901408450704203</v>
      </c>
      <c r="JO59" s="243">
        <v>3.7254901960784301</v>
      </c>
      <c r="JP59" s="243">
        <v>3.85109114249037</v>
      </c>
      <c r="JQ59" s="243">
        <v>95.546558704453503</v>
      </c>
      <c r="JR59" s="243">
        <v>96.393442622950801</v>
      </c>
      <c r="JS59" s="243">
        <v>98.305084745762798</v>
      </c>
      <c r="JT59" s="243">
        <v>93.280282935455304</v>
      </c>
      <c r="JU59" s="243">
        <v>96.951819075712805</v>
      </c>
      <c r="JV59" s="243">
        <v>97.016861219195803</v>
      </c>
      <c r="JW59" s="243">
        <v>92.0570264765785</v>
      </c>
      <c r="JX59" s="243">
        <v>93.790849673202601</v>
      </c>
      <c r="JY59" s="243">
        <v>94.936708860759495</v>
      </c>
      <c r="JZ59" s="243">
        <v>89.3109540636041</v>
      </c>
      <c r="KA59" s="243">
        <v>93.990147783251203</v>
      </c>
      <c r="KB59" s="243">
        <v>95.071335927367102</v>
      </c>
      <c r="KC59" s="243">
        <v>96.1065573770491</v>
      </c>
      <c r="KD59" s="243">
        <v>96.065573770491795</v>
      </c>
      <c r="KE59" s="243">
        <v>97.890295358649794</v>
      </c>
      <c r="KF59" s="243">
        <v>95.044247787610601</v>
      </c>
      <c r="KG59" s="243">
        <v>96.751968503936993</v>
      </c>
      <c r="KH59" s="243">
        <v>97.146562905317793</v>
      </c>
      <c r="KI59" s="220">
        <v>183</v>
      </c>
      <c r="KJ59" s="220">
        <v>1375</v>
      </c>
      <c r="KK59" s="99" t="str">
        <f t="shared" si="51"/>
        <v>--</v>
      </c>
      <c r="KL59" s="99" t="str">
        <f t="shared" si="51"/>
        <v>--</v>
      </c>
      <c r="KM59" s="220">
        <v>6.0773480662983399</v>
      </c>
      <c r="KN59" s="220">
        <v>14.369073668854799</v>
      </c>
      <c r="KO59" s="220">
        <v>93.406593406593402</v>
      </c>
      <c r="KP59" s="220">
        <v>94.022140221402097</v>
      </c>
      <c r="KQ59" s="220">
        <v>92.265193370165804</v>
      </c>
      <c r="KR59" s="220">
        <v>94.325718496683905</v>
      </c>
      <c r="KS59" s="220">
        <v>92.857142857142904</v>
      </c>
      <c r="KT59" s="220">
        <v>91.117690599555701</v>
      </c>
      <c r="KV59" s="379">
        <v>5182</v>
      </c>
      <c r="KW59" s="380">
        <v>1583</v>
      </c>
      <c r="KX59" s="381">
        <v>1565</v>
      </c>
      <c r="KY59" s="381">
        <v>1101</v>
      </c>
      <c r="KZ59" s="381">
        <v>933</v>
      </c>
      <c r="LA59" s="378" t="str">
        <f t="shared" si="2"/>
        <v>--</v>
      </c>
      <c r="LB59" s="381">
        <v>69.392033542976975</v>
      </c>
      <c r="LC59" s="381">
        <v>68.092105263157933</v>
      </c>
      <c r="LD59" s="381">
        <v>65.400843881856488</v>
      </c>
      <c r="LE59" s="378" t="str">
        <f t="shared" si="3"/>
        <v>--</v>
      </c>
      <c r="LF59" s="381">
        <v>71.201413427561846</v>
      </c>
      <c r="LG59" s="381">
        <v>73.405299313051955</v>
      </c>
      <c r="LH59" s="381">
        <v>71.979434447300847</v>
      </c>
      <c r="LI59" s="378" t="str">
        <f t="shared" si="4"/>
        <v>--</v>
      </c>
      <c r="LJ59" s="381">
        <v>67.394094993581461</v>
      </c>
      <c r="LK59" s="381">
        <v>68.704379562043755</v>
      </c>
      <c r="LL59" s="381">
        <v>65.48387096774205</v>
      </c>
      <c r="LM59" s="380">
        <v>82.967032967032978</v>
      </c>
      <c r="LN59" s="381">
        <v>68.388429752066187</v>
      </c>
      <c r="LO59" s="381">
        <v>68.646864686468632</v>
      </c>
      <c r="LP59" s="381">
        <v>73.617021276595793</v>
      </c>
      <c r="LQ59" s="381">
        <v>83.32092330603129</v>
      </c>
      <c r="LR59" s="381">
        <v>65.15957446808514</v>
      </c>
      <c r="LS59" s="381">
        <v>67.492566897918707</v>
      </c>
      <c r="LT59" s="381">
        <v>72.077922077922125</v>
      </c>
      <c r="LU59" s="381">
        <v>79.697766097240432</v>
      </c>
      <c r="LV59" s="381">
        <v>60.679294578706674</v>
      </c>
      <c r="LW59" s="381">
        <v>63.870967741935502</v>
      </c>
      <c r="LX59" s="381">
        <v>69.67391304347835</v>
      </c>
      <c r="LY59" s="380">
        <v>83.798882681564294</v>
      </c>
      <c r="LZ59" s="381">
        <v>79.079497907949744</v>
      </c>
      <c r="MA59" s="381">
        <v>80.983606557377101</v>
      </c>
      <c r="MB59" s="381">
        <v>81.012658227848092</v>
      </c>
      <c r="MC59" s="381">
        <v>86.286137879911053</v>
      </c>
      <c r="MD59" s="381">
        <v>73.056537102473371</v>
      </c>
      <c r="ME59" s="381">
        <v>81.934846989141107</v>
      </c>
      <c r="MF59" s="381">
        <v>84.695201037613472</v>
      </c>
      <c r="MG59" s="381">
        <v>80.628272251308843</v>
      </c>
      <c r="MH59" s="381">
        <v>66.796368352788605</v>
      </c>
      <c r="MI59" s="381">
        <v>81.576535288725637</v>
      </c>
      <c r="MJ59" s="381">
        <v>82.537960954446973</v>
      </c>
      <c r="MK59" s="380">
        <v>92.529488859764058</v>
      </c>
      <c r="ML59" s="381">
        <v>92.028985507246503</v>
      </c>
      <c r="MM59" s="381">
        <v>95.508707607699478</v>
      </c>
      <c r="MN59" s="381">
        <v>94.685466377440292</v>
      </c>
      <c r="MO59" s="380">
        <v>92.136304062909574</v>
      </c>
      <c r="MP59" s="381">
        <v>85.309617918313705</v>
      </c>
      <c r="MQ59" s="381">
        <v>91.842346471127314</v>
      </c>
      <c r="MR59" s="381">
        <v>88.828633405639863</v>
      </c>
      <c r="MS59" s="380">
        <v>91.147540983606632</v>
      </c>
      <c r="MT59" s="381">
        <v>95.511551155115669</v>
      </c>
      <c r="MU59" s="381">
        <v>96.703296703296758</v>
      </c>
      <c r="MV59" s="381">
        <v>95.874049945711207</v>
      </c>
      <c r="MW59" s="380">
        <v>97.80219780219781</v>
      </c>
      <c r="MX59" s="381">
        <v>97.14867617107943</v>
      </c>
      <c r="MY59" s="381">
        <v>98.360655737704903</v>
      </c>
      <c r="MZ59" s="381">
        <v>98.312236286919855</v>
      </c>
      <c r="NA59" s="381">
        <v>97.782705099778298</v>
      </c>
      <c r="NB59" s="381">
        <v>97.259062776304219</v>
      </c>
      <c r="NC59" s="381">
        <v>98.323471400394581</v>
      </c>
      <c r="ND59" s="381">
        <v>98.054474708171199</v>
      </c>
      <c r="NE59" s="381">
        <v>96.79738562091508</v>
      </c>
      <c r="NF59" s="381">
        <v>96.701846965699204</v>
      </c>
      <c r="NG59" s="381">
        <v>96.97525206232811</v>
      </c>
      <c r="NH59" s="381">
        <v>97.282608695652144</v>
      </c>
    </row>
    <row r="60" spans="1:372" x14ac:dyDescent="0.25">
      <c r="A60" s="93">
        <v>56</v>
      </c>
      <c r="B60" s="93" t="s">
        <v>56</v>
      </c>
      <c r="C60" s="104">
        <v>1216</v>
      </c>
      <c r="D60" s="104">
        <v>1111</v>
      </c>
      <c r="E60" s="104">
        <v>1401</v>
      </c>
      <c r="F60" s="104">
        <v>1488</v>
      </c>
      <c r="G60" s="104">
        <v>1049</v>
      </c>
      <c r="H60" s="104">
        <v>419</v>
      </c>
      <c r="I60" s="104">
        <v>456</v>
      </c>
      <c r="J60" s="104">
        <v>341</v>
      </c>
      <c r="K60" s="104">
        <v>388</v>
      </c>
      <c r="L60" s="104">
        <v>440</v>
      </c>
      <c r="M60" s="103">
        <v>283</v>
      </c>
      <c r="N60" s="103">
        <v>552</v>
      </c>
      <c r="O60" s="103">
        <v>489</v>
      </c>
      <c r="P60" s="103">
        <v>360</v>
      </c>
      <c r="Q60" s="103">
        <v>498</v>
      </c>
      <c r="R60" s="103">
        <v>590</v>
      </c>
      <c r="S60" s="103">
        <v>400</v>
      </c>
      <c r="T60" s="103">
        <v>378</v>
      </c>
      <c r="U60" s="103">
        <v>354</v>
      </c>
      <c r="V60" s="103">
        <v>317</v>
      </c>
      <c r="W60" s="99">
        <v>83.173076923076891</v>
      </c>
      <c r="X60" s="99">
        <v>68.141592920354</v>
      </c>
      <c r="Y60" s="99">
        <v>70.710059171597621</v>
      </c>
      <c r="Z60" s="99">
        <v>82.50652741514358</v>
      </c>
      <c r="AA60" s="99">
        <v>78.587699316628772</v>
      </c>
      <c r="AB60" s="99">
        <v>73.404255319148916</v>
      </c>
      <c r="AC60" s="99">
        <v>86.900369003690003</v>
      </c>
      <c r="AD60" s="99">
        <v>80.698151950718682</v>
      </c>
      <c r="AE60" s="99">
        <v>76.256983240223533</v>
      </c>
      <c r="AF60" s="99" t="s">
        <v>286</v>
      </c>
      <c r="AG60" s="99">
        <v>88.164665523156089</v>
      </c>
      <c r="AH60" s="99">
        <v>81.90954773869349</v>
      </c>
      <c r="AI60" s="99" t="s">
        <v>286</v>
      </c>
      <c r="AJ60" s="99">
        <v>86.285714285714292</v>
      </c>
      <c r="AK60" s="99">
        <v>86.984126984126974</v>
      </c>
      <c r="AL60" s="99">
        <v>13.942307692307688</v>
      </c>
      <c r="AM60" s="99">
        <v>29.139072847682115</v>
      </c>
      <c r="AN60" s="99">
        <v>46.627565982404697</v>
      </c>
      <c r="AO60" s="99">
        <v>18.110236220472451</v>
      </c>
      <c r="AP60" s="99">
        <v>23.744292237442924</v>
      </c>
      <c r="AQ60" s="99">
        <v>43.816254416961101</v>
      </c>
      <c r="AR60" s="99">
        <v>17.527675276752735</v>
      </c>
      <c r="AS60" s="99">
        <v>19.341563786008241</v>
      </c>
      <c r="AT60" s="99">
        <v>40.896358543417385</v>
      </c>
      <c r="AU60" s="99">
        <v>22.606924643584517</v>
      </c>
      <c r="AV60" s="99">
        <v>21.768707482993193</v>
      </c>
      <c r="AW60" s="99">
        <v>35.338345864661626</v>
      </c>
      <c r="AX60" s="102">
        <v>18.399999999999988</v>
      </c>
      <c r="AY60" s="102">
        <v>21.999999999999982</v>
      </c>
      <c r="AZ60" s="102">
        <v>40.694006309148257</v>
      </c>
      <c r="BA60" s="102" t="s">
        <v>286</v>
      </c>
      <c r="BB60" s="99" t="s">
        <v>286</v>
      </c>
      <c r="BC60" s="102" t="s">
        <v>286</v>
      </c>
      <c r="BD60" s="102" t="s">
        <v>286</v>
      </c>
      <c r="BE60" s="102" t="s">
        <v>286</v>
      </c>
      <c r="BF60" s="102" t="s">
        <v>286</v>
      </c>
      <c r="BG60" s="99" t="s">
        <v>286</v>
      </c>
      <c r="BH60" s="94" t="s">
        <v>286</v>
      </c>
      <c r="BI60" s="94" t="s">
        <v>286</v>
      </c>
      <c r="BJ60" s="94">
        <v>51.585623678646911</v>
      </c>
      <c r="BK60" s="94">
        <v>58.003442340791757</v>
      </c>
      <c r="BL60" s="99">
        <v>33.501259445843829</v>
      </c>
      <c r="BM60" s="94">
        <v>42.148760330578462</v>
      </c>
      <c r="BN60" s="93">
        <v>56.484149855907773</v>
      </c>
      <c r="BO60" s="93">
        <v>36.075949367088619</v>
      </c>
      <c r="BP60" s="93">
        <v>6.5326633165829184</v>
      </c>
      <c r="BQ60" s="99">
        <v>13.318284424379224</v>
      </c>
      <c r="BR60" s="94">
        <v>50.450450450450475</v>
      </c>
      <c r="BS60" s="94">
        <v>6.4425770308123242</v>
      </c>
      <c r="BT60" s="94">
        <v>12.589073634204269</v>
      </c>
      <c r="BU60" s="99">
        <v>49.635036496350381</v>
      </c>
      <c r="BV60" s="94">
        <v>5.0781249999999982</v>
      </c>
      <c r="BW60" s="94">
        <v>11.702127659574476</v>
      </c>
      <c r="BX60" s="94">
        <v>43.930635838150316</v>
      </c>
      <c r="BY60" s="99">
        <v>4.8218029350104779</v>
      </c>
      <c r="BZ60" s="94">
        <v>10.086956521739127</v>
      </c>
      <c r="CA60" s="94">
        <v>43.03797468354432</v>
      </c>
      <c r="CB60" s="94">
        <v>6.0109289617486334</v>
      </c>
      <c r="CC60" s="99">
        <v>12.573099415204682</v>
      </c>
      <c r="CD60" s="94">
        <v>41.6938110749186</v>
      </c>
      <c r="CE60" s="94">
        <v>14.251207729468584</v>
      </c>
      <c r="CF60" s="94">
        <v>15.384615384615373</v>
      </c>
      <c r="CG60" s="99">
        <v>16.863905325443788</v>
      </c>
      <c r="CH60" s="94">
        <v>17.941952506596287</v>
      </c>
      <c r="CI60" s="94">
        <v>17.741935483870979</v>
      </c>
      <c r="CJ60" s="94">
        <v>17.857142857142868</v>
      </c>
      <c r="CK60" s="94">
        <v>17.005545286506486</v>
      </c>
      <c r="CL60" s="94">
        <v>19.793814432989691</v>
      </c>
      <c r="CM60" s="94">
        <v>16.193181818181824</v>
      </c>
      <c r="CN60" s="94">
        <v>12.114989733059552</v>
      </c>
      <c r="CO60" s="94">
        <v>22.089041095890398</v>
      </c>
      <c r="CP60" s="99">
        <v>20.854271356783922</v>
      </c>
      <c r="CQ60" s="94">
        <v>12.66846361185984</v>
      </c>
      <c r="CR60" s="94">
        <v>20.57142857142858</v>
      </c>
      <c r="CS60" s="93">
        <v>28.481012658227858</v>
      </c>
      <c r="CT60" s="93">
        <v>10.784313725490186</v>
      </c>
      <c r="CU60" s="99">
        <v>6.6518847006651924</v>
      </c>
      <c r="CV60" s="94">
        <v>7.4626865671641776</v>
      </c>
      <c r="CW60" s="94">
        <v>15.405405405405407</v>
      </c>
      <c r="CX60" s="93">
        <v>7.4418604651162781</v>
      </c>
      <c r="CY60" s="93">
        <v>7.5268817204301106</v>
      </c>
      <c r="CZ60" s="99">
        <v>16.135084427767357</v>
      </c>
      <c r="DA60" s="94">
        <v>11.249999999999998</v>
      </c>
      <c r="DB60" s="94">
        <v>6.3218390804597711</v>
      </c>
      <c r="DC60" s="93">
        <v>12.240663900414942</v>
      </c>
      <c r="DD60" s="93">
        <v>9.3425605536332093</v>
      </c>
      <c r="DE60" s="99">
        <v>12.405063291139239</v>
      </c>
      <c r="DF60" s="94">
        <v>12.841530054644801</v>
      </c>
      <c r="DG60" s="94">
        <v>12.931034482758619</v>
      </c>
      <c r="DH60" s="93">
        <v>8.0128205128205092</v>
      </c>
      <c r="DI60" s="93">
        <v>37.226277372262778</v>
      </c>
      <c r="DJ60" s="99">
        <v>46.491228070175453</v>
      </c>
      <c r="DK60" s="94">
        <v>37.014925373134332</v>
      </c>
      <c r="DL60" s="94">
        <v>43.27956989247312</v>
      </c>
      <c r="DM60" s="94">
        <v>43.77880184331795</v>
      </c>
      <c r="DN60" s="94">
        <v>38.214285714285708</v>
      </c>
      <c r="DO60" s="99">
        <v>35.567970204841664</v>
      </c>
      <c r="DP60" s="94">
        <v>50.311850311850293</v>
      </c>
      <c r="DQ60" s="94">
        <v>37.677053824362595</v>
      </c>
      <c r="DR60" s="94">
        <v>32.648870636550321</v>
      </c>
      <c r="DS60" s="94">
        <v>45.2173913043478</v>
      </c>
      <c r="DT60" s="99">
        <v>43.112244897959229</v>
      </c>
      <c r="DU60" s="101">
        <v>34.324324324324309</v>
      </c>
      <c r="DV60" s="101">
        <v>38.793103448275872</v>
      </c>
      <c r="DW60" s="93">
        <v>37.89808917197454</v>
      </c>
      <c r="DX60" s="101" t="s">
        <v>286</v>
      </c>
      <c r="DY60" s="99" t="s">
        <v>286</v>
      </c>
      <c r="DZ60" s="99" t="s">
        <v>286</v>
      </c>
      <c r="EA60" s="99" t="s">
        <v>286</v>
      </c>
      <c r="EB60" s="99" t="s">
        <v>286</v>
      </c>
      <c r="EC60" s="99" t="s">
        <v>286</v>
      </c>
      <c r="ED60" s="99" t="s">
        <v>286</v>
      </c>
      <c r="EE60" s="99" t="s">
        <v>286</v>
      </c>
      <c r="EF60" s="99" t="s">
        <v>286</v>
      </c>
      <c r="EG60" s="99">
        <v>6.2880324543610522</v>
      </c>
      <c r="EH60" s="99">
        <v>3.7414965986394573</v>
      </c>
      <c r="EI60" s="99">
        <v>3.0000000000000018</v>
      </c>
      <c r="EJ60" s="99">
        <v>9.06666666666667</v>
      </c>
      <c r="EK60" s="99">
        <v>6.7796610169491514</v>
      </c>
      <c r="EL60" s="94">
        <v>2.8481012658227853</v>
      </c>
      <c r="EM60" s="94">
        <v>66.080402010050307</v>
      </c>
      <c r="EN60" s="94">
        <v>38.2222222222222</v>
      </c>
      <c r="EO60" s="94">
        <v>51.18343195266273</v>
      </c>
      <c r="EP60" s="99">
        <v>58.196721311475351</v>
      </c>
      <c r="EQ60" s="94">
        <v>35.483870967741993</v>
      </c>
      <c r="ER60" s="94">
        <v>44.839857651245531</v>
      </c>
      <c r="ES60" s="94">
        <v>65.076335877862618</v>
      </c>
      <c r="ET60" s="94">
        <v>33.195876288659761</v>
      </c>
      <c r="EU60" s="99">
        <v>50.140056022408949</v>
      </c>
      <c r="EV60" s="94">
        <v>60.737527114967456</v>
      </c>
      <c r="EW60" s="94">
        <v>42.307692307692299</v>
      </c>
      <c r="EX60" s="94">
        <v>49.238578680203034</v>
      </c>
      <c r="EY60" s="94">
        <v>53.824362606232263</v>
      </c>
      <c r="EZ60" s="99">
        <v>40.350877192982459</v>
      </c>
      <c r="FA60" s="94">
        <v>54.692556634304204</v>
      </c>
      <c r="FB60" s="94">
        <v>85.257985257985283</v>
      </c>
      <c r="FC60" s="94">
        <v>64.380530973451329</v>
      </c>
      <c r="FD60" s="94">
        <v>65.57863501483682</v>
      </c>
      <c r="FE60" s="99">
        <v>79.733333333333306</v>
      </c>
      <c r="FF60" s="94">
        <v>68.493150684931464</v>
      </c>
      <c r="FG60" s="94">
        <v>72.857142857142847</v>
      </c>
      <c r="FH60" s="94">
        <v>85.000000000000114</v>
      </c>
      <c r="FI60" s="94">
        <v>65.289256198347104</v>
      </c>
      <c r="FJ60" s="99">
        <v>77.932960893854784</v>
      </c>
      <c r="FK60" s="94">
        <v>90.208333333333385</v>
      </c>
      <c r="FL60" s="94">
        <v>76.804123711340267</v>
      </c>
      <c r="FM60" s="94">
        <v>72.405063291139172</v>
      </c>
      <c r="FN60" s="94">
        <v>80.821917808219212</v>
      </c>
      <c r="FO60" s="99">
        <v>76.217765042979835</v>
      </c>
      <c r="FP60" s="94">
        <v>78.913738019169358</v>
      </c>
      <c r="FQ60" s="94">
        <v>94.685990338164189</v>
      </c>
      <c r="FR60" s="94">
        <v>95.777777777777686</v>
      </c>
      <c r="FS60" s="94">
        <v>97.935103244837748</v>
      </c>
      <c r="FT60" s="99">
        <v>92.592592592592652</v>
      </c>
      <c r="FU60" s="94">
        <v>94.077448747152516</v>
      </c>
      <c r="FV60" s="94">
        <v>99.293286219081281</v>
      </c>
      <c r="FW60" s="94">
        <v>95.081967213114737</v>
      </c>
      <c r="FX60" s="94">
        <v>94.855967078189323</v>
      </c>
      <c r="FY60" s="99">
        <v>98.319327731092415</v>
      </c>
      <c r="FZ60" s="94">
        <v>94.117647058823408</v>
      </c>
      <c r="GA60" s="94">
        <v>95.71183533447693</v>
      </c>
      <c r="GB60" s="94">
        <v>97.229219143576827</v>
      </c>
      <c r="GC60" s="94">
        <v>93.066666666666706</v>
      </c>
      <c r="GD60" s="99">
        <v>97.457627118644098</v>
      </c>
      <c r="GE60" s="94">
        <v>97.476340694006325</v>
      </c>
      <c r="GF60" s="94">
        <v>94.174757281553312</v>
      </c>
      <c r="GG60" s="94">
        <v>92.82511210762334</v>
      </c>
      <c r="GH60" s="94">
        <v>95.535714285714263</v>
      </c>
      <c r="GI60" s="99">
        <v>89.893617021276512</v>
      </c>
      <c r="GJ60" s="94">
        <v>88.940092165898619</v>
      </c>
      <c r="GK60" s="94">
        <v>98.214285714285722</v>
      </c>
      <c r="GL60" s="94">
        <v>93.001841620626166</v>
      </c>
      <c r="GM60" s="100">
        <v>90.396659707724552</v>
      </c>
      <c r="GN60" s="99">
        <v>96.358543417366917</v>
      </c>
      <c r="GO60" s="94">
        <v>96.544715447154445</v>
      </c>
      <c r="GP60" s="94">
        <v>94.017094017094024</v>
      </c>
      <c r="GQ60" s="94">
        <v>94.458438287153626</v>
      </c>
      <c r="GR60" s="94">
        <v>92.452830188679229</v>
      </c>
      <c r="GS60" s="99">
        <v>92.89772727272728</v>
      </c>
      <c r="GT60" s="94">
        <v>96.845425867507942</v>
      </c>
      <c r="GU60" s="94" t="s">
        <v>286</v>
      </c>
      <c r="GV60" s="94" t="s">
        <v>286</v>
      </c>
      <c r="GW60" s="94" t="s">
        <v>286</v>
      </c>
      <c r="GX60" s="99" t="s">
        <v>286</v>
      </c>
      <c r="GY60" s="99" t="s">
        <v>286</v>
      </c>
      <c r="GZ60" s="99" t="s">
        <v>286</v>
      </c>
      <c r="HA60" s="99" t="s">
        <v>286</v>
      </c>
      <c r="HB60" s="99" t="s">
        <v>286</v>
      </c>
      <c r="HC60" s="99" t="s">
        <v>286</v>
      </c>
      <c r="HD60" s="99">
        <v>91.304347826087024</v>
      </c>
      <c r="HE60" s="99">
        <v>97.231833910034567</v>
      </c>
      <c r="HF60" s="99">
        <v>96.675191815856735</v>
      </c>
      <c r="HG60" s="99">
        <v>90.810810810810821</v>
      </c>
      <c r="HH60" s="99">
        <v>98.290598290598268</v>
      </c>
      <c r="HI60" s="99">
        <v>97.770700636942621</v>
      </c>
      <c r="HJ60" s="99">
        <v>83.698296836982877</v>
      </c>
      <c r="HK60" s="99">
        <v>86.936936936936988</v>
      </c>
      <c r="HL60" s="94">
        <v>91.715976331360977</v>
      </c>
      <c r="HM60" s="94">
        <v>75.471698113207523</v>
      </c>
      <c r="HN60" s="94">
        <v>82.488479262672769</v>
      </c>
      <c r="HO60" s="94">
        <v>94.661921708185034</v>
      </c>
      <c r="HP60" s="99">
        <v>78.236397748592893</v>
      </c>
      <c r="HQ60" s="94">
        <v>81.198347107438025</v>
      </c>
      <c r="HR60" s="94">
        <v>90.909090909090907</v>
      </c>
      <c r="HS60" s="94">
        <v>83.229813664596264</v>
      </c>
      <c r="HT60" s="95">
        <v>82.17993079584771</v>
      </c>
      <c r="HU60" s="99">
        <v>82.323232323232361</v>
      </c>
      <c r="HV60" s="93">
        <v>81.09589041095893</v>
      </c>
      <c r="HW60" s="93">
        <v>88.034188034188048</v>
      </c>
      <c r="HX60" s="93">
        <v>90.822784810126578</v>
      </c>
      <c r="HY60" s="93">
        <v>2.8776978417266181</v>
      </c>
      <c r="HZ60" s="93">
        <v>5.7142857142857162</v>
      </c>
      <c r="IA60" s="93">
        <v>2.949852507374632</v>
      </c>
      <c r="IB60" s="93">
        <v>5.7894736842105265</v>
      </c>
      <c r="IC60" s="93">
        <v>18.223234624145793</v>
      </c>
      <c r="ID60" s="93">
        <v>9.6085409252669045</v>
      </c>
      <c r="IE60" s="93">
        <v>7.1823204419889555</v>
      </c>
      <c r="IF60" s="93">
        <v>4.3478260869565233</v>
      </c>
      <c r="IG60" s="93">
        <v>1.1142061281337052</v>
      </c>
      <c r="IH60" s="93">
        <v>3.4412955465587043</v>
      </c>
      <c r="II60" s="93">
        <v>4.2808219178082183</v>
      </c>
      <c r="IJ60" s="93">
        <v>4.5000000000000018</v>
      </c>
      <c r="IK60" s="93">
        <v>6.6489361702127701</v>
      </c>
      <c r="IL60" s="93">
        <v>4.2613636363636376</v>
      </c>
      <c r="IM60" s="93">
        <v>3.1746031746031753</v>
      </c>
      <c r="IN60" s="93" t="str">
        <f t="shared" si="52"/>
        <v>--</v>
      </c>
      <c r="IO60" s="93" t="str">
        <f t="shared" si="52"/>
        <v>--</v>
      </c>
      <c r="IP60" s="93" t="str">
        <f t="shared" si="52"/>
        <v>--</v>
      </c>
      <c r="IQ60" s="93" t="str">
        <f t="shared" si="52"/>
        <v>--</v>
      </c>
      <c r="IR60" s="93" t="str">
        <f t="shared" si="52"/>
        <v>--</v>
      </c>
      <c r="IS60" s="93" t="str">
        <f t="shared" si="52"/>
        <v>--</v>
      </c>
      <c r="IT60" s="93" t="str">
        <f t="shared" si="52"/>
        <v>--</v>
      </c>
      <c r="IU60" s="93" t="str">
        <f t="shared" si="52"/>
        <v>--</v>
      </c>
      <c r="IV60" s="93" t="str">
        <f t="shared" si="52"/>
        <v>--</v>
      </c>
      <c r="IW60" s="241">
        <v>1918</v>
      </c>
      <c r="IX60" s="242">
        <v>1878</v>
      </c>
      <c r="IY60" s="243">
        <v>546</v>
      </c>
      <c r="IZ60" s="243">
        <v>516</v>
      </c>
      <c r="JA60" s="243">
        <v>411</v>
      </c>
      <c r="JB60" s="243">
        <v>482</v>
      </c>
      <c r="JC60" s="243">
        <v>467</v>
      </c>
      <c r="JD60" s="243">
        <v>436</v>
      </c>
      <c r="JE60" s="243">
        <v>6.1111111111111098</v>
      </c>
      <c r="JF60" s="243">
        <v>6.6147859922179002</v>
      </c>
      <c r="JG60" s="243">
        <v>5.8536585365853604</v>
      </c>
      <c r="JH60" s="243">
        <v>5.8333333333333304</v>
      </c>
      <c r="JI60" s="243">
        <v>6.8965517241379297</v>
      </c>
      <c r="JJ60" s="243">
        <v>10.5747126436782</v>
      </c>
      <c r="JK60" s="243">
        <v>5.3113553113553102</v>
      </c>
      <c r="JL60" s="243">
        <v>5.2529182879377503</v>
      </c>
      <c r="JM60" s="243">
        <v>4.6683046683046596</v>
      </c>
      <c r="JN60" s="243">
        <v>8.5239085239085206</v>
      </c>
      <c r="JO60" s="243">
        <v>6.0215053763440904</v>
      </c>
      <c r="JP60" s="243">
        <v>5.2752293577981701</v>
      </c>
      <c r="JQ60" s="243">
        <v>95.748613678373403</v>
      </c>
      <c r="JR60" s="243">
        <v>97.855750487329402</v>
      </c>
      <c r="JS60" s="243">
        <v>98.044009779951097</v>
      </c>
      <c r="JT60" s="243">
        <v>96.874999999999901</v>
      </c>
      <c r="JU60" s="243">
        <v>96.120689655172399</v>
      </c>
      <c r="JV60" s="243">
        <v>96.774193548387004</v>
      </c>
      <c r="JW60" s="243">
        <v>92.988929889298902</v>
      </c>
      <c r="JX60" s="243">
        <v>95.3125</v>
      </c>
      <c r="JY60" s="243">
        <v>95.599022004890003</v>
      </c>
      <c r="JZ60" s="243">
        <v>93.75</v>
      </c>
      <c r="KA60" s="243">
        <v>92.672413793103502</v>
      </c>
      <c r="KB60" s="243">
        <v>94.252873563218401</v>
      </c>
      <c r="KC60" s="243">
        <v>97.588126159554605</v>
      </c>
      <c r="KD60" s="243">
        <v>96.686159844054501</v>
      </c>
      <c r="KE60" s="243">
        <v>97.799511002445001</v>
      </c>
      <c r="KF60" s="243">
        <v>97.9166666666667</v>
      </c>
      <c r="KG60" s="243">
        <v>96.551724137931004</v>
      </c>
      <c r="KH60" s="243">
        <v>96.543778801843303</v>
      </c>
      <c r="KI60" s="220">
        <v>445</v>
      </c>
      <c r="KJ60" s="220">
        <v>493</v>
      </c>
      <c r="KK60" s="99" t="str">
        <f t="shared" si="51"/>
        <v>--</v>
      </c>
      <c r="KL60" s="99" t="str">
        <f t="shared" si="51"/>
        <v>--</v>
      </c>
      <c r="KM60" s="220">
        <v>10</v>
      </c>
      <c r="KN60" s="220">
        <v>11.2016293279022</v>
      </c>
      <c r="KO60" s="220">
        <v>91.415313225058</v>
      </c>
      <c r="KP60" s="220">
        <v>93.456032719836401</v>
      </c>
      <c r="KQ60" s="220">
        <v>93.720930232558104</v>
      </c>
      <c r="KR60" s="220">
        <v>93.237704918032705</v>
      </c>
      <c r="KS60" s="220">
        <v>93.488372093023301</v>
      </c>
      <c r="KT60" s="220">
        <v>92.931392931393006</v>
      </c>
      <c r="KV60" s="379">
        <v>1954</v>
      </c>
      <c r="KW60" s="380">
        <v>511</v>
      </c>
      <c r="KX60" s="381">
        <v>529</v>
      </c>
      <c r="KY60" s="381">
        <v>496</v>
      </c>
      <c r="KZ60" s="381">
        <v>418</v>
      </c>
      <c r="LA60" s="378" t="str">
        <f t="shared" si="2"/>
        <v>--</v>
      </c>
      <c r="LB60" s="381">
        <v>55.407969639468696</v>
      </c>
      <c r="LC60" s="381">
        <v>61.200000000000024</v>
      </c>
      <c r="LD60" s="381">
        <v>58.955223880597018</v>
      </c>
      <c r="LE60" s="378" t="str">
        <f t="shared" si="3"/>
        <v>--</v>
      </c>
      <c r="LF60" s="381">
        <v>57.828810020876816</v>
      </c>
      <c r="LG60" s="381">
        <v>61.670235546038555</v>
      </c>
      <c r="LH60" s="381">
        <v>50.344827586206904</v>
      </c>
      <c r="LI60" s="378" t="str">
        <f t="shared" si="4"/>
        <v>--</v>
      </c>
      <c r="LJ60" s="381">
        <v>54.1666666666667</v>
      </c>
      <c r="LK60" s="381">
        <v>52.23577235772359</v>
      </c>
      <c r="LL60" s="381">
        <v>53.253012048192765</v>
      </c>
      <c r="LM60" s="380">
        <v>84.741784037558645</v>
      </c>
      <c r="LN60" s="381">
        <v>74.859287054408995</v>
      </c>
      <c r="LO60" s="381">
        <v>65.999999999999972</v>
      </c>
      <c r="LP60" s="381">
        <v>73.69727047146408</v>
      </c>
      <c r="LQ60" s="381">
        <v>83.263598326359784</v>
      </c>
      <c r="LR60" s="381">
        <v>76.906779661016955</v>
      </c>
      <c r="LS60" s="381">
        <v>67.755991285402985</v>
      </c>
      <c r="LT60" s="381">
        <v>68.98148148148141</v>
      </c>
      <c r="LU60" s="381">
        <v>83.232323232323211</v>
      </c>
      <c r="LV60" s="381">
        <v>72.115384615384599</v>
      </c>
      <c r="LW60" s="381">
        <v>62.398373983739859</v>
      </c>
      <c r="LX60" s="381">
        <v>70.904645476772671</v>
      </c>
      <c r="LY60" s="380">
        <v>88.084112149532771</v>
      </c>
      <c r="LZ60" s="381">
        <v>83.17580340264648</v>
      </c>
      <c r="MA60" s="381">
        <v>80.943025540275073</v>
      </c>
      <c r="MB60" s="381">
        <v>83.622828784119093</v>
      </c>
      <c r="MC60" s="381">
        <v>82.886597938144462</v>
      </c>
      <c r="MD60" s="381">
        <v>88.124999999999986</v>
      </c>
      <c r="ME60" s="381">
        <v>80.952380952380992</v>
      </c>
      <c r="MF60" s="381">
        <v>79.214780600461822</v>
      </c>
      <c r="MG60" s="381">
        <v>85</v>
      </c>
      <c r="MH60" s="381">
        <v>79.732313575525794</v>
      </c>
      <c r="MI60" s="381">
        <v>75.000000000000071</v>
      </c>
      <c r="MJ60" s="381">
        <v>81.995133819951363</v>
      </c>
      <c r="MK60" s="380">
        <v>93.465346534653463</v>
      </c>
      <c r="ML60" s="381">
        <v>96.374045801526805</v>
      </c>
      <c r="MM60" s="381">
        <v>94.320486815415748</v>
      </c>
      <c r="MN60" s="381">
        <v>96.359223300970783</v>
      </c>
      <c r="MO60" s="380">
        <v>92.460317460317384</v>
      </c>
      <c r="MP60" s="381">
        <v>92.911877394635965</v>
      </c>
      <c r="MQ60" s="381">
        <v>89.655172413793068</v>
      </c>
      <c r="MR60" s="381">
        <v>93.446601941747531</v>
      </c>
      <c r="MS60" s="380">
        <v>91.053677932405577</v>
      </c>
      <c r="MT60" s="381">
        <v>96.367112810707397</v>
      </c>
      <c r="MU60" s="381">
        <v>95.131845841785008</v>
      </c>
      <c r="MV60" s="381">
        <v>97.330097087378647</v>
      </c>
      <c r="MW60" s="380">
        <v>96.766743648960741</v>
      </c>
      <c r="MX60" s="381">
        <v>97.222222222222172</v>
      </c>
      <c r="MY60" s="381">
        <v>98.054474708171171</v>
      </c>
      <c r="MZ60" s="381">
        <v>97.555012224938935</v>
      </c>
      <c r="NA60" s="381">
        <v>97.325102880658477</v>
      </c>
      <c r="NB60" s="381">
        <v>97.916666666666586</v>
      </c>
      <c r="NC60" s="381">
        <v>97.198275862069011</v>
      </c>
      <c r="ND60" s="381">
        <v>98.15668202764968</v>
      </c>
      <c r="NE60" s="381">
        <v>96.8316831683168</v>
      </c>
      <c r="NF60" s="381">
        <v>96.934865900383087</v>
      </c>
      <c r="NG60" s="381">
        <v>96.153846153846118</v>
      </c>
      <c r="NH60" s="381">
        <v>97.073170731707336</v>
      </c>
    </row>
    <row r="61" spans="1:372" ht="21" customHeight="1" x14ac:dyDescent="0.25">
      <c r="A61" s="93">
        <v>57</v>
      </c>
      <c r="B61" s="93" t="s">
        <v>57</v>
      </c>
      <c r="C61" s="104">
        <v>405</v>
      </c>
      <c r="D61" s="104">
        <v>356</v>
      </c>
      <c r="E61" s="104">
        <v>444</v>
      </c>
      <c r="F61" s="104">
        <v>438</v>
      </c>
      <c r="G61" s="104">
        <v>374</v>
      </c>
      <c r="H61" s="104">
        <v>173</v>
      </c>
      <c r="I61" s="104">
        <v>145</v>
      </c>
      <c r="J61" s="104">
        <v>87</v>
      </c>
      <c r="K61" s="104">
        <v>118</v>
      </c>
      <c r="L61" s="104">
        <v>158</v>
      </c>
      <c r="M61" s="103">
        <v>80</v>
      </c>
      <c r="N61" s="103">
        <v>158</v>
      </c>
      <c r="O61" s="103">
        <v>129</v>
      </c>
      <c r="P61" s="103">
        <v>157</v>
      </c>
      <c r="Q61" s="103">
        <v>147</v>
      </c>
      <c r="R61" s="103">
        <v>161</v>
      </c>
      <c r="S61" s="103">
        <v>130</v>
      </c>
      <c r="T61" s="103">
        <v>128</v>
      </c>
      <c r="U61" s="103">
        <v>130</v>
      </c>
      <c r="V61" s="103">
        <v>116</v>
      </c>
      <c r="W61" s="99">
        <v>82.634730538922199</v>
      </c>
      <c r="X61" s="99">
        <v>81.379310344827616</v>
      </c>
      <c r="Y61" s="99">
        <v>73.563218390804607</v>
      </c>
      <c r="Z61" s="99">
        <v>81.578947368421069</v>
      </c>
      <c r="AA61" s="99">
        <v>84.177215189873422</v>
      </c>
      <c r="AB61" s="99">
        <v>87.500000000000014</v>
      </c>
      <c r="AC61" s="99">
        <v>90.259740259740212</v>
      </c>
      <c r="AD61" s="99">
        <v>89.763779527559024</v>
      </c>
      <c r="AE61" s="99">
        <v>82.802547770700642</v>
      </c>
      <c r="AF61" s="99" t="s">
        <v>286</v>
      </c>
      <c r="AG61" s="99">
        <v>91.25</v>
      </c>
      <c r="AH61" s="99">
        <v>85.271317829457374</v>
      </c>
      <c r="AI61" s="99" t="s">
        <v>286</v>
      </c>
      <c r="AJ61" s="99">
        <v>83.846153846153854</v>
      </c>
      <c r="AK61" s="99">
        <v>94.827586206896584</v>
      </c>
      <c r="AL61" s="99">
        <v>15.028901734104053</v>
      </c>
      <c r="AM61" s="99">
        <v>27.083333333333336</v>
      </c>
      <c r="AN61" s="99">
        <v>58.620689655172427</v>
      </c>
      <c r="AO61" s="99">
        <v>16.521739130434792</v>
      </c>
      <c r="AP61" s="99">
        <v>32.278481012658226</v>
      </c>
      <c r="AQ61" s="99">
        <v>53.749999999999993</v>
      </c>
      <c r="AR61" s="99">
        <v>20.000000000000007</v>
      </c>
      <c r="AS61" s="99">
        <v>24.031007751937995</v>
      </c>
      <c r="AT61" s="99">
        <v>57.324840764331213</v>
      </c>
      <c r="AU61" s="99">
        <v>16.197183098591555</v>
      </c>
      <c r="AV61" s="99">
        <v>25.465838509316786</v>
      </c>
      <c r="AW61" s="99">
        <v>43.076923076923066</v>
      </c>
      <c r="AX61" s="102">
        <v>31.250000000000004</v>
      </c>
      <c r="AY61" s="102">
        <v>26.356589147286837</v>
      </c>
      <c r="AZ61" s="102">
        <v>31.034482758620666</v>
      </c>
      <c r="BA61" s="102" t="s">
        <v>286</v>
      </c>
      <c r="BB61" s="99" t="s">
        <v>286</v>
      </c>
      <c r="BC61" s="102" t="s">
        <v>286</v>
      </c>
      <c r="BD61" s="102" t="s">
        <v>286</v>
      </c>
      <c r="BE61" s="102" t="s">
        <v>286</v>
      </c>
      <c r="BF61" s="102" t="s">
        <v>286</v>
      </c>
      <c r="BG61" s="99" t="s">
        <v>286</v>
      </c>
      <c r="BH61" s="94" t="s">
        <v>286</v>
      </c>
      <c r="BI61" s="94" t="s">
        <v>286</v>
      </c>
      <c r="BJ61" s="94">
        <v>46.762589928057551</v>
      </c>
      <c r="BK61" s="94">
        <v>49.685534591194973</v>
      </c>
      <c r="BL61" s="99">
        <v>23.4375</v>
      </c>
      <c r="BM61" s="94">
        <v>37.500000000000021</v>
      </c>
      <c r="BN61" s="93">
        <v>42.307692307692299</v>
      </c>
      <c r="BO61" s="93">
        <v>26.548672566371675</v>
      </c>
      <c r="BP61" s="93">
        <v>7.8787878787878789</v>
      </c>
      <c r="BQ61" s="99">
        <v>8.3333333333333321</v>
      </c>
      <c r="BR61" s="94">
        <v>52.439024390243915</v>
      </c>
      <c r="BS61" s="94">
        <v>9.9099099099099099</v>
      </c>
      <c r="BT61" s="94">
        <v>14.189189189189184</v>
      </c>
      <c r="BU61" s="99">
        <v>67.532467532467564</v>
      </c>
      <c r="BV61" s="94">
        <v>4.8275862068965525</v>
      </c>
      <c r="BW61" s="94">
        <v>16.535433070866148</v>
      </c>
      <c r="BX61" s="94">
        <v>44.666666666666686</v>
      </c>
      <c r="BY61" s="99">
        <v>6.4748201438848962</v>
      </c>
      <c r="BZ61" s="94">
        <v>10.126582278481013</v>
      </c>
      <c r="CA61" s="94">
        <v>50.399999999999984</v>
      </c>
      <c r="CB61" s="94">
        <v>6.4516129032258069</v>
      </c>
      <c r="CC61" s="99">
        <v>8.8000000000000043</v>
      </c>
      <c r="CD61" s="94">
        <v>48.672566371681398</v>
      </c>
      <c r="CE61" s="94">
        <v>15.882352941176471</v>
      </c>
      <c r="CF61" s="94">
        <v>22.068965517241384</v>
      </c>
      <c r="CG61" s="99">
        <v>9.4117647058823533</v>
      </c>
      <c r="CH61" s="94">
        <v>17.094017094017097</v>
      </c>
      <c r="CI61" s="94">
        <v>19.871794871794869</v>
      </c>
      <c r="CJ61" s="94">
        <v>18.987341772151897</v>
      </c>
      <c r="CK61" s="94">
        <v>22.580645161290313</v>
      </c>
      <c r="CL61" s="94">
        <v>14.728682170542637</v>
      </c>
      <c r="CM61" s="94">
        <v>8.9743589743589798</v>
      </c>
      <c r="CN61" s="94">
        <v>18.055555555555539</v>
      </c>
      <c r="CO61" s="94">
        <v>23.750000000000011</v>
      </c>
      <c r="CP61" s="99">
        <v>10.937500000000004</v>
      </c>
      <c r="CQ61" s="94">
        <v>22.222222222222221</v>
      </c>
      <c r="CR61" s="94">
        <v>18.46153846153846</v>
      </c>
      <c r="CS61" s="93">
        <v>18.965517241379313</v>
      </c>
      <c r="CT61" s="93">
        <v>7.0588235294117672</v>
      </c>
      <c r="CU61" s="99">
        <v>7.7464788732394396</v>
      </c>
      <c r="CV61" s="94">
        <v>6.0240963855421672</v>
      </c>
      <c r="CW61" s="94">
        <v>8.6956521739130448</v>
      </c>
      <c r="CX61" s="93">
        <v>6.4102564102564115</v>
      </c>
      <c r="CY61" s="93">
        <v>3.79746835443038</v>
      </c>
      <c r="CZ61" s="99">
        <v>12.987012987012992</v>
      </c>
      <c r="DA61" s="94">
        <v>10.399999999999999</v>
      </c>
      <c r="DB61" s="94">
        <v>7.843137254901964</v>
      </c>
      <c r="DC61" s="93">
        <v>11.888111888111888</v>
      </c>
      <c r="DD61" s="93">
        <v>13.291139240506329</v>
      </c>
      <c r="DE61" s="99">
        <v>6.2499999999999982</v>
      </c>
      <c r="DF61" s="94">
        <v>19.512195121951212</v>
      </c>
      <c r="DG61" s="94">
        <v>10.769230769230766</v>
      </c>
      <c r="DH61" s="93">
        <v>11.206896551724141</v>
      </c>
      <c r="DI61" s="93">
        <v>30.538922155688624</v>
      </c>
      <c r="DJ61" s="99">
        <v>44.755244755244767</v>
      </c>
      <c r="DK61" s="94">
        <v>51.19047619047619</v>
      </c>
      <c r="DL61" s="94">
        <v>35.344827586206897</v>
      </c>
      <c r="DM61" s="94">
        <v>42.857142857142854</v>
      </c>
      <c r="DN61" s="94">
        <v>41.772151898734158</v>
      </c>
      <c r="DO61" s="99">
        <v>29.870129870129862</v>
      </c>
      <c r="DP61" s="94">
        <v>44.88188976377954</v>
      </c>
      <c r="DQ61" s="94">
        <v>37.012987012987018</v>
      </c>
      <c r="DR61" s="94">
        <v>29.370629370629366</v>
      </c>
      <c r="DS61" s="94">
        <v>43.037974683544292</v>
      </c>
      <c r="DT61" s="99">
        <v>39.37007874015746</v>
      </c>
      <c r="DU61" s="101">
        <v>38.095238095238081</v>
      </c>
      <c r="DV61" s="101">
        <v>38.461538461538481</v>
      </c>
      <c r="DW61" s="93">
        <v>34.782608695652179</v>
      </c>
      <c r="DX61" s="101" t="s">
        <v>286</v>
      </c>
      <c r="DY61" s="99" t="s">
        <v>286</v>
      </c>
      <c r="DZ61" s="99" t="s">
        <v>286</v>
      </c>
      <c r="EA61" s="99" t="s">
        <v>286</v>
      </c>
      <c r="EB61" s="99" t="s">
        <v>286</v>
      </c>
      <c r="EC61" s="99" t="s">
        <v>286</v>
      </c>
      <c r="ED61" s="99" t="s">
        <v>286</v>
      </c>
      <c r="EE61" s="99" t="s">
        <v>286</v>
      </c>
      <c r="EF61" s="99" t="s">
        <v>286</v>
      </c>
      <c r="EG61" s="99">
        <v>10.958904109589044</v>
      </c>
      <c r="EH61" s="99">
        <v>1.8749999999999998</v>
      </c>
      <c r="EI61" s="99">
        <v>1.5503875968992249</v>
      </c>
      <c r="EJ61" s="99">
        <v>4.6875</v>
      </c>
      <c r="EK61" s="99">
        <v>6.1538461538461569</v>
      </c>
      <c r="EL61" s="94">
        <v>3.4482758620689649</v>
      </c>
      <c r="EM61" s="94">
        <v>52.071005917159731</v>
      </c>
      <c r="EN61" s="94">
        <v>45.517241379310342</v>
      </c>
      <c r="EO61" s="94">
        <v>40.229885057471265</v>
      </c>
      <c r="EP61" s="99">
        <v>58.620689655172413</v>
      </c>
      <c r="EQ61" s="94">
        <v>36.075949367088597</v>
      </c>
      <c r="ER61" s="94">
        <v>53.749999999999993</v>
      </c>
      <c r="ES61" s="94">
        <v>64.473684210526315</v>
      </c>
      <c r="ET61" s="94">
        <v>34.108527131782942</v>
      </c>
      <c r="EU61" s="99">
        <v>46.794871794871803</v>
      </c>
      <c r="EV61" s="94">
        <v>51.079136690647481</v>
      </c>
      <c r="EW61" s="94">
        <v>41.250000000000014</v>
      </c>
      <c r="EX61" s="94">
        <v>43.650793650793631</v>
      </c>
      <c r="EY61" s="94">
        <v>35.772357723577237</v>
      </c>
      <c r="EZ61" s="99">
        <v>35.71428571428573</v>
      </c>
      <c r="FA61" s="94">
        <v>48.648648648648667</v>
      </c>
      <c r="FB61" s="94">
        <v>77.456647398843927</v>
      </c>
      <c r="FC61" s="94">
        <v>71.724137931034548</v>
      </c>
      <c r="FD61" s="94">
        <v>58.620689655172413</v>
      </c>
      <c r="FE61" s="99">
        <v>85.344827586206861</v>
      </c>
      <c r="FF61" s="94">
        <v>64.556962025316437</v>
      </c>
      <c r="FG61" s="94">
        <v>73.750000000000028</v>
      </c>
      <c r="FH61" s="94">
        <v>80.000000000000014</v>
      </c>
      <c r="FI61" s="94">
        <v>77.51937984496125</v>
      </c>
      <c r="FJ61" s="99">
        <v>69.230769230769226</v>
      </c>
      <c r="FK61" s="94">
        <v>77.777777777777771</v>
      </c>
      <c r="FL61" s="94">
        <v>80.625000000000043</v>
      </c>
      <c r="FM61" s="94">
        <v>78.740157480314991</v>
      </c>
      <c r="FN61" s="94">
        <v>75.999999999999972</v>
      </c>
      <c r="FO61" s="99">
        <v>75.396825396825406</v>
      </c>
      <c r="FP61" s="94">
        <v>83.478260869565247</v>
      </c>
      <c r="FQ61" s="94">
        <v>95.348837209302289</v>
      </c>
      <c r="FR61" s="94">
        <v>95.172413793103459</v>
      </c>
      <c r="FS61" s="94">
        <v>98.850574712643677</v>
      </c>
      <c r="FT61" s="99">
        <v>94.827586206896584</v>
      </c>
      <c r="FU61" s="94">
        <v>92.405063291139314</v>
      </c>
      <c r="FV61" s="94">
        <v>95.000000000000014</v>
      </c>
      <c r="FW61" s="94">
        <v>91.719745222929959</v>
      </c>
      <c r="FX61" s="94">
        <v>96.062992125984252</v>
      </c>
      <c r="FY61" s="99">
        <v>98.07692307692308</v>
      </c>
      <c r="FZ61" s="94">
        <v>93.055555555555586</v>
      </c>
      <c r="GA61" s="94">
        <v>99.375</v>
      </c>
      <c r="GB61" s="94">
        <v>96.899224806201559</v>
      </c>
      <c r="GC61" s="94">
        <v>92.968750000000014</v>
      </c>
      <c r="GD61" s="99">
        <v>95.348837209302332</v>
      </c>
      <c r="GE61" s="94">
        <v>99.137931034482762</v>
      </c>
      <c r="GF61" s="94">
        <v>90.000000000000028</v>
      </c>
      <c r="GG61" s="94">
        <v>90.209790209790256</v>
      </c>
      <c r="GH61" s="94">
        <v>95.402298850574738</v>
      </c>
      <c r="GI61" s="99">
        <v>92.241379310344797</v>
      </c>
      <c r="GJ61" s="94">
        <v>91.139240506329102</v>
      </c>
      <c r="GK61" s="94">
        <v>93.750000000000014</v>
      </c>
      <c r="GL61" s="94">
        <v>91.02564102564105</v>
      </c>
      <c r="GM61" s="100">
        <v>95.200000000000031</v>
      </c>
      <c r="GN61" s="99">
        <v>98.726114649681563</v>
      </c>
      <c r="GO61" s="94">
        <v>93.006993006993</v>
      </c>
      <c r="GP61" s="94">
        <v>95.625</v>
      </c>
      <c r="GQ61" s="94">
        <v>98.449612403100787</v>
      </c>
      <c r="GR61" s="94">
        <v>89.84375</v>
      </c>
      <c r="GS61" s="99">
        <v>91.472868217054284</v>
      </c>
      <c r="GT61" s="94">
        <v>95.689655172413822</v>
      </c>
      <c r="GU61" s="94" t="s">
        <v>286</v>
      </c>
      <c r="GV61" s="94" t="s">
        <v>286</v>
      </c>
      <c r="GW61" s="94" t="s">
        <v>286</v>
      </c>
      <c r="GX61" s="99" t="s">
        <v>286</v>
      </c>
      <c r="GY61" s="99" t="s">
        <v>286</v>
      </c>
      <c r="GZ61" s="99" t="s">
        <v>286</v>
      </c>
      <c r="HA61" s="99" t="s">
        <v>286</v>
      </c>
      <c r="HB61" s="99" t="s">
        <v>286</v>
      </c>
      <c r="HC61" s="99" t="s">
        <v>286</v>
      </c>
      <c r="HD61" s="99">
        <v>89.855072463768096</v>
      </c>
      <c r="HE61" s="99">
        <v>97.499999999999986</v>
      </c>
      <c r="HF61" s="99">
        <v>98.449612403100787</v>
      </c>
      <c r="HG61" s="99">
        <v>90.32258064516131</v>
      </c>
      <c r="HH61" s="99">
        <v>92.968749999999986</v>
      </c>
      <c r="HI61" s="99">
        <v>98.275862068965523</v>
      </c>
      <c r="HJ61" s="99">
        <v>73.684210526315724</v>
      </c>
      <c r="HK61" s="99">
        <v>80.5555555555556</v>
      </c>
      <c r="HL61" s="94">
        <v>89.534883720930253</v>
      </c>
      <c r="HM61" s="94">
        <v>70.689655172413822</v>
      </c>
      <c r="HN61" s="94">
        <v>80.519480519480567</v>
      </c>
      <c r="HO61" s="94">
        <v>88.75</v>
      </c>
      <c r="HP61" s="99">
        <v>74.509803921568633</v>
      </c>
      <c r="HQ61" s="94">
        <v>77.600000000000009</v>
      </c>
      <c r="HR61" s="94">
        <v>89.677419354838705</v>
      </c>
      <c r="HS61" s="94">
        <v>80.821917808219141</v>
      </c>
      <c r="HT61" s="95">
        <v>87.261146496815272</v>
      </c>
      <c r="HU61" s="99">
        <v>88.372093023255815</v>
      </c>
      <c r="HV61" s="93">
        <v>80.314960629921245</v>
      </c>
      <c r="HW61" s="93">
        <v>85.271317829457345</v>
      </c>
      <c r="HX61" s="93">
        <v>94.736842105263193</v>
      </c>
      <c r="HY61" s="93">
        <v>6.9767441860465134</v>
      </c>
      <c r="HZ61" s="93">
        <v>5.5172413793103479</v>
      </c>
      <c r="IA61" s="93">
        <v>6.9767441860465134</v>
      </c>
      <c r="IB61" s="93">
        <v>7.6271186440677958</v>
      </c>
      <c r="IC61" s="93">
        <v>4.4303797468354436</v>
      </c>
      <c r="ID61" s="93">
        <v>5.0632911392405058</v>
      </c>
      <c r="IE61" s="93">
        <v>7.6433121019108272</v>
      </c>
      <c r="IF61" s="93">
        <v>3.8759689922480618</v>
      </c>
      <c r="IG61" s="93">
        <v>0.64102564102564097</v>
      </c>
      <c r="IH61" s="93">
        <v>2.0689655172413794</v>
      </c>
      <c r="II61" s="93">
        <v>1.8633540372670814</v>
      </c>
      <c r="IJ61" s="93">
        <v>3.1007751937984489</v>
      </c>
      <c r="IK61" s="93">
        <v>10.156250000000002</v>
      </c>
      <c r="IL61" s="93">
        <v>5.384615384615385</v>
      </c>
      <c r="IM61" s="93">
        <v>0.86206896551724121</v>
      </c>
      <c r="IN61" s="93" t="str">
        <f t="shared" si="52"/>
        <v>--</v>
      </c>
      <c r="IO61" s="93" t="str">
        <f t="shared" si="52"/>
        <v>--</v>
      </c>
      <c r="IP61" s="93" t="str">
        <f t="shared" si="52"/>
        <v>--</v>
      </c>
      <c r="IQ61" s="93" t="str">
        <f t="shared" si="52"/>
        <v>--</v>
      </c>
      <c r="IR61" s="93" t="str">
        <f t="shared" si="52"/>
        <v>--</v>
      </c>
      <c r="IS61" s="93" t="str">
        <f t="shared" si="52"/>
        <v>--</v>
      </c>
      <c r="IT61" s="93" t="str">
        <f t="shared" si="52"/>
        <v>--</v>
      </c>
      <c r="IU61" s="93" t="str">
        <f t="shared" si="52"/>
        <v>--</v>
      </c>
      <c r="IV61" s="93" t="str">
        <f t="shared" si="52"/>
        <v>--</v>
      </c>
      <c r="IW61" s="241">
        <v>451</v>
      </c>
      <c r="IX61" s="242">
        <v>108</v>
      </c>
      <c r="IY61" s="243">
        <v>186</v>
      </c>
      <c r="IZ61" s="243">
        <v>150</v>
      </c>
      <c r="JA61" s="243">
        <v>102</v>
      </c>
      <c r="JB61" s="243">
        <v>108</v>
      </c>
      <c r="JC61" s="237" t="str">
        <f>"--"</f>
        <v>--</v>
      </c>
      <c r="JD61" s="237" t="str">
        <f>"--"</f>
        <v>--</v>
      </c>
      <c r="JE61" s="243">
        <v>4.3010752688171996</v>
      </c>
      <c r="JF61" s="243">
        <v>8.7248322147650992</v>
      </c>
      <c r="JG61" s="243">
        <v>13.7254901960784</v>
      </c>
      <c r="JH61" s="243">
        <v>10.185185185185199</v>
      </c>
      <c r="JI61" s="245" t="str">
        <f>"--"</f>
        <v>--</v>
      </c>
      <c r="JJ61" s="245" t="str">
        <f>"--"</f>
        <v>--</v>
      </c>
      <c r="JK61" s="243">
        <v>5.4054054054054097</v>
      </c>
      <c r="JL61" s="243">
        <v>6.0402684563758404</v>
      </c>
      <c r="JM61" s="243">
        <v>7.8431372549019596</v>
      </c>
      <c r="JN61" s="243">
        <v>2.7777777777777799</v>
      </c>
      <c r="JO61" s="245" t="str">
        <f>"--"</f>
        <v>--</v>
      </c>
      <c r="JP61" s="245" t="str">
        <f>"--"</f>
        <v>--</v>
      </c>
      <c r="JQ61" s="243">
        <v>95.161290322580697</v>
      </c>
      <c r="JR61" s="243">
        <v>94.557823129251702</v>
      </c>
      <c r="JS61" s="243">
        <v>93.137254901960802</v>
      </c>
      <c r="JT61" s="243">
        <v>97.2222222222222</v>
      </c>
      <c r="JU61" s="245" t="str">
        <f>"--"</f>
        <v>--</v>
      </c>
      <c r="JV61" s="245" t="str">
        <f>"--"</f>
        <v>--</v>
      </c>
      <c r="JW61" s="243">
        <v>92.473118279569903</v>
      </c>
      <c r="JX61" s="243">
        <v>91.156462585034006</v>
      </c>
      <c r="JY61" s="243">
        <v>89.215686274509807</v>
      </c>
      <c r="JZ61" s="243">
        <v>94.392523364485996</v>
      </c>
      <c r="KA61" s="245" t="str">
        <f>"--"</f>
        <v>--</v>
      </c>
      <c r="KB61" s="245" t="str">
        <f>"--"</f>
        <v>--</v>
      </c>
      <c r="KC61" s="243">
        <v>95.161290322580697</v>
      </c>
      <c r="KD61" s="243">
        <v>95.918367346938794</v>
      </c>
      <c r="KE61" s="243">
        <v>95.098039215686299</v>
      </c>
      <c r="KF61" s="243">
        <v>93.457943925233707</v>
      </c>
      <c r="KG61" s="245" t="str">
        <f>"--"</f>
        <v>--</v>
      </c>
      <c r="KH61" s="245" t="str">
        <f>"--"</f>
        <v>--</v>
      </c>
      <c r="KI61" s="245" t="str">
        <f t="shared" ref="KI61:KJ61" si="66">"--"</f>
        <v>--</v>
      </c>
      <c r="KJ61" s="245" t="str">
        <f t="shared" si="66"/>
        <v>--</v>
      </c>
      <c r="KK61" s="245" t="str">
        <f t="shared" si="51"/>
        <v>--</v>
      </c>
      <c r="KL61" s="245" t="str">
        <f t="shared" si="51"/>
        <v>--</v>
      </c>
      <c r="KM61" s="245" t="str">
        <f t="shared" si="51"/>
        <v>--</v>
      </c>
      <c r="KN61" s="245" t="str">
        <f t="shared" si="51"/>
        <v>--</v>
      </c>
      <c r="KO61" s="245" t="str">
        <f t="shared" si="51"/>
        <v>--</v>
      </c>
      <c r="KP61" s="245" t="str">
        <f t="shared" si="51"/>
        <v>--</v>
      </c>
      <c r="KQ61" s="245" t="str">
        <f t="shared" si="51"/>
        <v>--</v>
      </c>
      <c r="KR61" s="245" t="str">
        <f t="shared" si="51"/>
        <v>--</v>
      </c>
      <c r="KS61" s="245" t="str">
        <f t="shared" si="51"/>
        <v>--</v>
      </c>
      <c r="KT61" s="245" t="str">
        <f t="shared" si="51"/>
        <v>--</v>
      </c>
      <c r="KV61" s="379">
        <v>518</v>
      </c>
      <c r="KW61" s="380">
        <v>133</v>
      </c>
      <c r="KX61" s="381">
        <v>146</v>
      </c>
      <c r="KY61" s="381">
        <v>133</v>
      </c>
      <c r="KZ61" s="381">
        <v>106</v>
      </c>
      <c r="LA61" s="378" t="str">
        <f t="shared" si="2"/>
        <v>--</v>
      </c>
      <c r="LB61" s="381">
        <v>61.235955056179769</v>
      </c>
      <c r="LC61" s="381">
        <v>60.958904109589056</v>
      </c>
      <c r="LD61" s="381">
        <v>50.505050505050484</v>
      </c>
      <c r="LE61" s="378" t="str">
        <f t="shared" si="3"/>
        <v>--</v>
      </c>
      <c r="LF61" s="381">
        <v>74.074074074074048</v>
      </c>
      <c r="LG61" s="378" t="str">
        <f t="shared" si="3"/>
        <v>--</v>
      </c>
      <c r="LH61" s="378" t="str">
        <f t="shared" si="3"/>
        <v>--</v>
      </c>
      <c r="LI61" s="378" t="str">
        <f t="shared" si="4"/>
        <v>--</v>
      </c>
      <c r="LJ61" s="381">
        <v>52.054794520547958</v>
      </c>
      <c r="LK61" s="381">
        <v>47.368421052631568</v>
      </c>
      <c r="LL61" s="381">
        <v>55.660377358490557</v>
      </c>
      <c r="LM61" s="380">
        <v>92.307692307692292</v>
      </c>
      <c r="LN61" s="381">
        <v>68.888888888888914</v>
      </c>
      <c r="LO61" s="381">
        <v>73.469387755102048</v>
      </c>
      <c r="LP61" s="381">
        <v>74.509803921568604</v>
      </c>
      <c r="LQ61" s="378" t="str">
        <f t="shared" ref="LQ61" si="67">"--"</f>
        <v>--</v>
      </c>
      <c r="LR61" s="381">
        <v>69.811320754716988</v>
      </c>
      <c r="LS61" s="378" t="str">
        <f t="shared" ref="LS61:LT61" si="68">"--"</f>
        <v>--</v>
      </c>
      <c r="LT61" s="378" t="str">
        <f t="shared" si="68"/>
        <v>--</v>
      </c>
      <c r="LU61" s="381">
        <v>77.862595419847352</v>
      </c>
      <c r="LV61" s="381">
        <v>63.013698630136972</v>
      </c>
      <c r="LW61" s="381">
        <v>64.393939393939391</v>
      </c>
      <c r="LX61" s="381">
        <v>71.153846153846104</v>
      </c>
      <c r="LY61" s="380">
        <v>92.307692307692292</v>
      </c>
      <c r="LZ61" s="381">
        <v>78.333333333333329</v>
      </c>
      <c r="MA61" s="381">
        <v>86.486486486486498</v>
      </c>
      <c r="MB61" s="381">
        <v>89.000000000000014</v>
      </c>
      <c r="MC61" s="378" t="str">
        <f t="shared" ref="MC61" si="69">"--"</f>
        <v>--</v>
      </c>
      <c r="MD61" s="381">
        <v>83.333333333333329</v>
      </c>
      <c r="ME61" s="378" t="str">
        <f t="shared" ref="ME61:MF61" si="70">"--"</f>
        <v>--</v>
      </c>
      <c r="MF61" s="378" t="str">
        <f t="shared" si="70"/>
        <v>--</v>
      </c>
      <c r="MG61" s="381">
        <v>87.878787878787875</v>
      </c>
      <c r="MH61" s="381">
        <v>71.91780821917807</v>
      </c>
      <c r="MI61" s="381">
        <v>68.421052631578959</v>
      </c>
      <c r="MJ61" s="381">
        <v>74.999999999999986</v>
      </c>
      <c r="MK61" s="380">
        <v>89.473684210526301</v>
      </c>
      <c r="ML61" s="381">
        <v>91.72413793103452</v>
      </c>
      <c r="MM61" s="381">
        <v>88.721804511278208</v>
      </c>
      <c r="MN61" s="381">
        <v>94.28571428571432</v>
      </c>
      <c r="MO61" s="380">
        <v>88.721804511278165</v>
      </c>
      <c r="MP61" s="381">
        <v>90.34482758620689</v>
      </c>
      <c r="MQ61" s="381">
        <v>84.210526315789537</v>
      </c>
      <c r="MR61" s="381">
        <v>88.461538461538467</v>
      </c>
      <c r="MS61" s="380">
        <v>89.312977099236647</v>
      </c>
      <c r="MT61" s="381">
        <v>94.482758620689722</v>
      </c>
      <c r="MU61" s="381">
        <v>90.977443609022558</v>
      </c>
      <c r="MV61" s="381">
        <v>94.339622641509436</v>
      </c>
      <c r="MW61" s="380">
        <v>92.307692307692292</v>
      </c>
      <c r="MX61" s="381">
        <v>97.84946236559135</v>
      </c>
      <c r="MY61" s="381">
        <v>93.197278911564609</v>
      </c>
      <c r="MZ61" s="381">
        <v>98.039215686274517</v>
      </c>
      <c r="NA61" s="378" t="str">
        <f t="shared" ref="NA61" si="71">"--"</f>
        <v>--</v>
      </c>
      <c r="NB61" s="381">
        <v>95.327102803738327</v>
      </c>
      <c r="NC61" s="378" t="str">
        <f t="shared" ref="NC61:ND61" si="72">"--"</f>
        <v>--</v>
      </c>
      <c r="ND61" s="378" t="str">
        <f t="shared" si="72"/>
        <v>--</v>
      </c>
      <c r="NE61" s="381">
        <v>94.696969696969703</v>
      </c>
      <c r="NF61" s="381">
        <v>95.862068965517253</v>
      </c>
      <c r="NG61" s="381">
        <v>95.488721804511286</v>
      </c>
      <c r="NH61" s="381">
        <v>98.113207547169822</v>
      </c>
    </row>
    <row r="62" spans="1:372" x14ac:dyDescent="0.25">
      <c r="A62" s="93">
        <v>58</v>
      </c>
      <c r="B62" s="93" t="s">
        <v>58</v>
      </c>
      <c r="C62" s="104">
        <v>817</v>
      </c>
      <c r="D62" s="104">
        <v>806</v>
      </c>
      <c r="E62" s="104">
        <v>745</v>
      </c>
      <c r="F62" s="104">
        <v>571</v>
      </c>
      <c r="G62" s="104">
        <v>719</v>
      </c>
      <c r="H62" s="104">
        <v>333</v>
      </c>
      <c r="I62" s="104">
        <v>251</v>
      </c>
      <c r="J62" s="104">
        <v>233</v>
      </c>
      <c r="K62" s="104">
        <v>303</v>
      </c>
      <c r="L62" s="104">
        <v>306</v>
      </c>
      <c r="M62" s="103">
        <v>197</v>
      </c>
      <c r="N62" s="103">
        <v>258</v>
      </c>
      <c r="O62" s="103">
        <v>256</v>
      </c>
      <c r="P62" s="103">
        <v>231</v>
      </c>
      <c r="Q62" s="103">
        <v>244</v>
      </c>
      <c r="R62" s="103">
        <v>190</v>
      </c>
      <c r="S62" s="103">
        <v>137</v>
      </c>
      <c r="T62" s="103">
        <v>264</v>
      </c>
      <c r="U62" s="103">
        <v>260</v>
      </c>
      <c r="V62" s="103">
        <v>195</v>
      </c>
      <c r="W62" s="99">
        <v>78.593272171253801</v>
      </c>
      <c r="X62" s="99">
        <v>69.076305220883498</v>
      </c>
      <c r="Y62" s="99">
        <v>72.608695652173907</v>
      </c>
      <c r="Z62" s="99">
        <v>83.892617449664442</v>
      </c>
      <c r="AA62" s="99">
        <v>75.90759075907593</v>
      </c>
      <c r="AB62" s="99">
        <v>67.512690355329909</v>
      </c>
      <c r="AC62" s="99">
        <v>82.936507936507908</v>
      </c>
      <c r="AD62" s="99">
        <v>76.095617529880442</v>
      </c>
      <c r="AE62" s="99">
        <v>72.489082969432289</v>
      </c>
      <c r="AF62" s="99" t="s">
        <v>286</v>
      </c>
      <c r="AG62" s="99">
        <v>82.887700534759389</v>
      </c>
      <c r="AH62" s="99">
        <v>83.088235294117624</v>
      </c>
      <c r="AI62" s="99" t="s">
        <v>286</v>
      </c>
      <c r="AJ62" s="99">
        <v>82.812499999999986</v>
      </c>
      <c r="AK62" s="99">
        <v>83.505154639175345</v>
      </c>
      <c r="AL62" s="99">
        <v>23.547400611620787</v>
      </c>
      <c r="AM62" s="99">
        <v>24.497991967871496</v>
      </c>
      <c r="AN62" s="99">
        <v>42.672413793103473</v>
      </c>
      <c r="AO62" s="99">
        <v>21.14093959731543</v>
      </c>
      <c r="AP62" s="99">
        <v>27.960526315789473</v>
      </c>
      <c r="AQ62" s="99">
        <v>47.208121827411162</v>
      </c>
      <c r="AR62" s="99">
        <v>29.317269076305219</v>
      </c>
      <c r="AS62" s="99">
        <v>26.984126984126981</v>
      </c>
      <c r="AT62" s="99">
        <v>42.608695652173914</v>
      </c>
      <c r="AU62" s="99">
        <v>28.571428571428559</v>
      </c>
      <c r="AV62" s="99">
        <v>21.390374331550802</v>
      </c>
      <c r="AW62" s="99">
        <v>46.715328467153299</v>
      </c>
      <c r="AX62" s="102">
        <v>32.558139534883729</v>
      </c>
      <c r="AY62" s="102">
        <v>25.482625482625476</v>
      </c>
      <c r="AZ62" s="102">
        <v>36.597938144329937</v>
      </c>
      <c r="BA62" s="102" t="s">
        <v>286</v>
      </c>
      <c r="BB62" s="99" t="s">
        <v>286</v>
      </c>
      <c r="BC62" s="102" t="s">
        <v>286</v>
      </c>
      <c r="BD62" s="102" t="s">
        <v>286</v>
      </c>
      <c r="BE62" s="102" t="s">
        <v>286</v>
      </c>
      <c r="BF62" s="102" t="s">
        <v>286</v>
      </c>
      <c r="BG62" s="99" t="s">
        <v>286</v>
      </c>
      <c r="BH62" s="94" t="s">
        <v>286</v>
      </c>
      <c r="BI62" s="94" t="s">
        <v>286</v>
      </c>
      <c r="BJ62" s="94">
        <v>27.826086956521742</v>
      </c>
      <c r="BK62" s="94">
        <v>32.631578947368432</v>
      </c>
      <c r="BL62" s="99">
        <v>26.153846153846164</v>
      </c>
      <c r="BM62" s="94">
        <v>30.241935483870968</v>
      </c>
      <c r="BN62" s="93">
        <v>38.188976377952763</v>
      </c>
      <c r="BO62" s="93">
        <v>32.446808510638299</v>
      </c>
      <c r="BP62" s="93">
        <v>3.2679738562091494</v>
      </c>
      <c r="BQ62" s="99">
        <v>9.0163934426229488</v>
      </c>
      <c r="BR62" s="94">
        <v>51.515151515151508</v>
      </c>
      <c r="BS62" s="94">
        <v>6.7857142857142909</v>
      </c>
      <c r="BT62" s="94">
        <v>12.891986062717773</v>
      </c>
      <c r="BU62" s="99">
        <v>53.367875647668406</v>
      </c>
      <c r="BV62" s="94">
        <v>6.926406926406929</v>
      </c>
      <c r="BW62" s="94">
        <v>11.646586345381529</v>
      </c>
      <c r="BX62" s="94">
        <v>49.107142857142868</v>
      </c>
      <c r="BY62" s="99">
        <v>8.3333333333333304</v>
      </c>
      <c r="BZ62" s="94">
        <v>19.021739130434785</v>
      </c>
      <c r="CA62" s="94">
        <v>46.456692913385844</v>
      </c>
      <c r="CB62" s="94">
        <v>4.0322580645161317</v>
      </c>
      <c r="CC62" s="99">
        <v>10.288065843621407</v>
      </c>
      <c r="CD62" s="94">
        <v>35.359116022099471</v>
      </c>
      <c r="CE62" s="94">
        <v>13.271604938271603</v>
      </c>
      <c r="CF62" s="94">
        <v>14.919354838709674</v>
      </c>
      <c r="CG62" s="99">
        <v>22.317596566523608</v>
      </c>
      <c r="CH62" s="94">
        <v>16.666666666666679</v>
      </c>
      <c r="CI62" s="94">
        <v>21.192052980132448</v>
      </c>
      <c r="CJ62" s="94">
        <v>20.103092783505158</v>
      </c>
      <c r="CK62" s="94">
        <v>12.851405622489953</v>
      </c>
      <c r="CL62" s="94">
        <v>20.866141732283474</v>
      </c>
      <c r="CM62" s="94">
        <v>14.410480349344985</v>
      </c>
      <c r="CN62" s="94">
        <v>12.340425531914889</v>
      </c>
      <c r="CO62" s="94">
        <v>24.598930481283428</v>
      </c>
      <c r="CP62" s="99">
        <v>19.23076923076923</v>
      </c>
      <c r="CQ62" s="94">
        <v>8.6274509803921582</v>
      </c>
      <c r="CR62" s="94">
        <v>17.131474103585663</v>
      </c>
      <c r="CS62" s="93">
        <v>22.340425531914899</v>
      </c>
      <c r="CT62" s="93">
        <v>9.1772151898734222</v>
      </c>
      <c r="CU62" s="99">
        <v>12.145748987854251</v>
      </c>
      <c r="CV62" s="94">
        <v>3.4482758620689653</v>
      </c>
      <c r="CW62" s="94">
        <v>16.271186440677962</v>
      </c>
      <c r="CX62" s="93">
        <v>10.367892976588633</v>
      </c>
      <c r="CY62" s="93">
        <v>7.1794871794871824</v>
      </c>
      <c r="CZ62" s="99">
        <v>18.487394957983192</v>
      </c>
      <c r="DA62" s="94">
        <v>11.693548387096765</v>
      </c>
      <c r="DB62" s="94">
        <v>8.8888888888888911</v>
      </c>
      <c r="DC62" s="93">
        <v>14.912280701754387</v>
      </c>
      <c r="DD62" s="93">
        <v>12.36559139784946</v>
      </c>
      <c r="DE62" s="99">
        <v>6.9767441860465143</v>
      </c>
      <c r="DF62" s="94">
        <v>18.800000000000018</v>
      </c>
      <c r="DG62" s="94">
        <v>16.465863453815274</v>
      </c>
      <c r="DH62" s="93">
        <v>14.516129032258069</v>
      </c>
      <c r="DI62" s="93">
        <v>38.92405063291141</v>
      </c>
      <c r="DJ62" s="99">
        <v>46.93877551020411</v>
      </c>
      <c r="DK62" s="94">
        <v>32.327586206896555</v>
      </c>
      <c r="DL62" s="94">
        <v>34.563758389261757</v>
      </c>
      <c r="DM62" s="94">
        <v>46.843853820597985</v>
      </c>
      <c r="DN62" s="94">
        <v>32.989690721649488</v>
      </c>
      <c r="DO62" s="99">
        <v>39.662447257383981</v>
      </c>
      <c r="DP62" s="94">
        <v>50.399999999999991</v>
      </c>
      <c r="DQ62" s="94">
        <v>41.850220264317159</v>
      </c>
      <c r="DR62" s="94">
        <v>38.157894736842124</v>
      </c>
      <c r="DS62" s="94">
        <v>48.648648648648653</v>
      </c>
      <c r="DT62" s="99">
        <v>62.698412698412689</v>
      </c>
      <c r="DU62" s="101">
        <v>34.000000000000043</v>
      </c>
      <c r="DV62" s="101">
        <v>44.841269841269835</v>
      </c>
      <c r="DW62" s="93">
        <v>39.784946236559122</v>
      </c>
      <c r="DX62" s="101" t="s">
        <v>286</v>
      </c>
      <c r="DY62" s="99" t="s">
        <v>286</v>
      </c>
      <c r="DZ62" s="99" t="s">
        <v>286</v>
      </c>
      <c r="EA62" s="99" t="s">
        <v>286</v>
      </c>
      <c r="EB62" s="99" t="s">
        <v>286</v>
      </c>
      <c r="EC62" s="99" t="s">
        <v>286</v>
      </c>
      <c r="ED62" s="99" t="s">
        <v>286</v>
      </c>
      <c r="EE62" s="99" t="s">
        <v>286</v>
      </c>
      <c r="EF62" s="99" t="s">
        <v>286</v>
      </c>
      <c r="EG62" s="99">
        <v>9.9173553719008307</v>
      </c>
      <c r="EH62" s="99">
        <v>9.4736842105263133</v>
      </c>
      <c r="EI62" s="99">
        <v>6.7164179104477624</v>
      </c>
      <c r="EJ62" s="99">
        <v>7.6628352490421454</v>
      </c>
      <c r="EK62" s="99">
        <v>10.000000000000005</v>
      </c>
      <c r="EL62" s="94">
        <v>3.0927835051546388</v>
      </c>
      <c r="EM62" s="94">
        <v>62.341772151898702</v>
      </c>
      <c r="EN62" s="94">
        <v>26.8</v>
      </c>
      <c r="EO62" s="94">
        <v>46.086956521739133</v>
      </c>
      <c r="EP62" s="99">
        <v>55.749128919860617</v>
      </c>
      <c r="EQ62" s="94">
        <v>37.417218543046395</v>
      </c>
      <c r="ER62" s="94">
        <v>45.685279187817251</v>
      </c>
      <c r="ES62" s="94">
        <v>56.611570247933876</v>
      </c>
      <c r="ET62" s="94">
        <v>30.039525691699591</v>
      </c>
      <c r="EU62" s="99">
        <v>42.424242424242436</v>
      </c>
      <c r="EV62" s="94">
        <v>48.444444444444443</v>
      </c>
      <c r="EW62" s="94">
        <v>33.155080213903737</v>
      </c>
      <c r="EX62" s="94">
        <v>39.25925925925926</v>
      </c>
      <c r="EY62" s="94">
        <v>40.425531914893647</v>
      </c>
      <c r="EZ62" s="99">
        <v>28.174603174603167</v>
      </c>
      <c r="FA62" s="94">
        <v>50.785340314136135</v>
      </c>
      <c r="FB62" s="94">
        <v>80.745341614906835</v>
      </c>
      <c r="FC62" s="94">
        <v>61.133603238866421</v>
      </c>
      <c r="FD62" s="94">
        <v>63.793103448275858</v>
      </c>
      <c r="FE62" s="99">
        <v>79.461279461279531</v>
      </c>
      <c r="FF62" s="94">
        <v>68.316831683168289</v>
      </c>
      <c r="FG62" s="94">
        <v>65.989847715736062</v>
      </c>
      <c r="FH62" s="94">
        <v>83.265306122448976</v>
      </c>
      <c r="FI62" s="94">
        <v>64.285714285714306</v>
      </c>
      <c r="FJ62" s="99">
        <v>67.099567099567139</v>
      </c>
      <c r="FK62" s="94">
        <v>79.741379310344882</v>
      </c>
      <c r="FL62" s="94">
        <v>67.021276595744752</v>
      </c>
      <c r="FM62" s="94">
        <v>56.716417910447767</v>
      </c>
      <c r="FN62" s="94">
        <v>75.999999999999929</v>
      </c>
      <c r="FO62" s="99">
        <v>64.313725490196063</v>
      </c>
      <c r="FP62" s="94">
        <v>72.916666666666686</v>
      </c>
      <c r="FQ62" s="94">
        <v>91.384615384615429</v>
      </c>
      <c r="FR62" s="94">
        <v>96.774193548387117</v>
      </c>
      <c r="FS62" s="94">
        <v>97.854077253218861</v>
      </c>
      <c r="FT62" s="99">
        <v>90.63545150501669</v>
      </c>
      <c r="FU62" s="94">
        <v>91</v>
      </c>
      <c r="FV62" s="94">
        <v>97.461928934010132</v>
      </c>
      <c r="FW62" s="94">
        <v>90.322580645161338</v>
      </c>
      <c r="FX62" s="94">
        <v>91.30434782608701</v>
      </c>
      <c r="FY62" s="99">
        <v>96.086956521739111</v>
      </c>
      <c r="FZ62" s="94">
        <v>90.794979079497963</v>
      </c>
      <c r="GA62" s="94">
        <v>94.179894179894134</v>
      </c>
      <c r="GB62" s="94">
        <v>91.791044776119392</v>
      </c>
      <c r="GC62" s="94">
        <v>89.961389961389983</v>
      </c>
      <c r="GD62" s="99">
        <v>94.921875000000014</v>
      </c>
      <c r="GE62" s="94">
        <v>94.791666666666671</v>
      </c>
      <c r="GF62" s="94">
        <v>87.812499999999972</v>
      </c>
      <c r="GG62" s="94">
        <v>90.283400809716639</v>
      </c>
      <c r="GH62" s="94">
        <v>93.073593073593116</v>
      </c>
      <c r="GI62" s="99">
        <v>87.118644067796694</v>
      </c>
      <c r="GJ62" s="94">
        <v>83.388704318936902</v>
      </c>
      <c r="GK62" s="94">
        <v>94.897959183673436</v>
      </c>
      <c r="GL62" s="94">
        <v>87.96680497925307</v>
      </c>
      <c r="GM62" s="100">
        <v>86.454183266932318</v>
      </c>
      <c r="GN62" s="99">
        <v>93.449781659388663</v>
      </c>
      <c r="GO62" s="94">
        <v>87.083333333333329</v>
      </c>
      <c r="GP62" s="94">
        <v>90.425531914893583</v>
      </c>
      <c r="GQ62" s="94">
        <v>87.313432835820947</v>
      </c>
      <c r="GR62" s="94">
        <v>84.765625000000057</v>
      </c>
      <c r="GS62" s="99">
        <v>92.549019607843093</v>
      </c>
      <c r="GT62" s="94">
        <v>95.833333333333329</v>
      </c>
      <c r="GU62" s="94" t="s">
        <v>286</v>
      </c>
      <c r="GV62" s="94" t="s">
        <v>286</v>
      </c>
      <c r="GW62" s="94" t="s">
        <v>286</v>
      </c>
      <c r="GX62" s="99" t="s">
        <v>286</v>
      </c>
      <c r="GY62" s="99" t="s">
        <v>286</v>
      </c>
      <c r="GZ62" s="99" t="s">
        <v>286</v>
      </c>
      <c r="HA62" s="99" t="s">
        <v>286</v>
      </c>
      <c r="HB62" s="99" t="s">
        <v>286</v>
      </c>
      <c r="HC62" s="99" t="s">
        <v>286</v>
      </c>
      <c r="HD62" s="99">
        <v>87.288135593220318</v>
      </c>
      <c r="HE62" s="99">
        <v>92.97297297297294</v>
      </c>
      <c r="HF62" s="99">
        <v>92.481203007518829</v>
      </c>
      <c r="HG62" s="99">
        <v>88.235294117647058</v>
      </c>
      <c r="HH62" s="99">
        <v>90.661478599221851</v>
      </c>
      <c r="HI62" s="99">
        <v>96.373056994818597</v>
      </c>
      <c r="HJ62" s="99">
        <v>71.473354231974966</v>
      </c>
      <c r="HK62" s="99">
        <v>81.85483870967748</v>
      </c>
      <c r="HL62" s="94">
        <v>90.434782608695627</v>
      </c>
      <c r="HM62" s="94">
        <v>70.989761092150204</v>
      </c>
      <c r="HN62" s="94">
        <v>73.489932885906057</v>
      </c>
      <c r="HO62" s="94">
        <v>88.717948717948701</v>
      </c>
      <c r="HP62" s="99">
        <v>67.355371900826512</v>
      </c>
      <c r="HQ62" s="94">
        <v>71.951219512195152</v>
      </c>
      <c r="HR62" s="94">
        <v>90.829694323144125</v>
      </c>
      <c r="HS62" s="94">
        <v>70.762711864406725</v>
      </c>
      <c r="HT62" s="95">
        <v>85.561497326203224</v>
      </c>
      <c r="HU62" s="99">
        <v>83.582089552238799</v>
      </c>
      <c r="HV62" s="93">
        <v>67.460317460317526</v>
      </c>
      <c r="HW62" s="93">
        <v>84.584980237154141</v>
      </c>
      <c r="HX62" s="93">
        <v>92.2279792746114</v>
      </c>
      <c r="HY62" s="93">
        <v>8.5626911314984682</v>
      </c>
      <c r="HZ62" s="93">
        <v>6.8548387096774217</v>
      </c>
      <c r="IA62" s="93">
        <v>2.5751072961373405</v>
      </c>
      <c r="IB62" s="93">
        <v>9.0604026845637513</v>
      </c>
      <c r="IC62" s="93">
        <v>8.2508250825082516</v>
      </c>
      <c r="ID62" s="93">
        <v>0</v>
      </c>
      <c r="IE62" s="93">
        <v>8.5603112840466888</v>
      </c>
      <c r="IF62" s="93">
        <v>8.5937500000000018</v>
      </c>
      <c r="IG62" s="93">
        <v>3.9473684210526336</v>
      </c>
      <c r="IH62" s="93">
        <v>8.6776859504132222</v>
      </c>
      <c r="II62" s="93">
        <v>3.6842105263157898</v>
      </c>
      <c r="IJ62" s="93">
        <v>12.121212121212125</v>
      </c>
      <c r="IK62" s="93">
        <v>8.778625954198473</v>
      </c>
      <c r="IL62" s="93">
        <v>4.2307692307692317</v>
      </c>
      <c r="IM62" s="93">
        <v>2.6178010471204192</v>
      </c>
      <c r="IN62" s="93" t="str">
        <f t="shared" si="52"/>
        <v>--</v>
      </c>
      <c r="IO62" s="93" t="str">
        <f t="shared" si="52"/>
        <v>--</v>
      </c>
      <c r="IP62" s="93" t="str">
        <f t="shared" si="52"/>
        <v>--</v>
      </c>
      <c r="IQ62" s="93" t="str">
        <f t="shared" si="52"/>
        <v>--</v>
      </c>
      <c r="IR62" s="93" t="str">
        <f t="shared" si="52"/>
        <v>--</v>
      </c>
      <c r="IS62" s="93" t="str">
        <f t="shared" si="52"/>
        <v>--</v>
      </c>
      <c r="IT62" s="93" t="str">
        <f t="shared" si="52"/>
        <v>--</v>
      </c>
      <c r="IU62" s="93" t="str">
        <f t="shared" si="52"/>
        <v>--</v>
      </c>
      <c r="IV62" s="93" t="str">
        <f t="shared" si="52"/>
        <v>--</v>
      </c>
      <c r="IW62" s="241">
        <v>848</v>
      </c>
      <c r="IX62" s="242">
        <v>829</v>
      </c>
      <c r="IY62" s="243">
        <v>238</v>
      </c>
      <c r="IZ62" s="243">
        <v>256</v>
      </c>
      <c r="JA62" s="243">
        <v>220</v>
      </c>
      <c r="JB62" s="243">
        <v>251</v>
      </c>
      <c r="JC62" s="243">
        <v>258</v>
      </c>
      <c r="JD62" s="243">
        <v>182</v>
      </c>
      <c r="JE62" s="243">
        <v>15.879828326180199</v>
      </c>
      <c r="JF62" s="243">
        <v>9.4117647058823604</v>
      </c>
      <c r="JG62" s="243">
        <v>17.727272727272702</v>
      </c>
      <c r="JH62" s="243">
        <v>13.147410358565701</v>
      </c>
      <c r="JI62" s="243">
        <v>10.4651162790698</v>
      </c>
      <c r="JJ62" s="243">
        <v>14.917127071823201</v>
      </c>
      <c r="JK62" s="243">
        <v>6.7510548523206797</v>
      </c>
      <c r="JL62" s="243">
        <v>9.0196078431372495</v>
      </c>
      <c r="JM62" s="243">
        <v>7.7272727272727302</v>
      </c>
      <c r="JN62" s="243">
        <v>12.749003984063799</v>
      </c>
      <c r="JO62" s="243">
        <v>7.75193798449612</v>
      </c>
      <c r="JP62" s="243">
        <v>4.3956043956044004</v>
      </c>
      <c r="JQ62" s="243">
        <v>91.880341880341902</v>
      </c>
      <c r="JR62" s="243">
        <v>91.764705882352999</v>
      </c>
      <c r="JS62" s="243">
        <v>94.495412844036693</v>
      </c>
      <c r="JT62" s="243">
        <v>91.200000000000102</v>
      </c>
      <c r="JU62" s="243">
        <v>93.385214007782096</v>
      </c>
      <c r="JV62" s="243">
        <v>94.475138121547005</v>
      </c>
      <c r="JW62" s="243">
        <v>85.470085470085493</v>
      </c>
      <c r="JX62" s="243">
        <v>83.529411764705898</v>
      </c>
      <c r="JY62" s="243">
        <v>87.671232876712395</v>
      </c>
      <c r="JZ62" s="243">
        <v>89.2</v>
      </c>
      <c r="KA62" s="243">
        <v>88.715953307392994</v>
      </c>
      <c r="KB62" s="243">
        <v>92.2222222222223</v>
      </c>
      <c r="KC62" s="243">
        <v>91.452991452991398</v>
      </c>
      <c r="KD62" s="243">
        <v>91.764705882352999</v>
      </c>
      <c r="KE62" s="243">
        <v>90.366972477064294</v>
      </c>
      <c r="KF62" s="243">
        <v>91.633466135458207</v>
      </c>
      <c r="KG62" s="243">
        <v>92.187500000000099</v>
      </c>
      <c r="KH62" s="243">
        <v>91.6666666666667</v>
      </c>
      <c r="KI62" s="220">
        <v>134</v>
      </c>
      <c r="KJ62" s="220">
        <v>138</v>
      </c>
      <c r="KK62" s="99" t="str">
        <f t="shared" si="51"/>
        <v>--</v>
      </c>
      <c r="KL62" s="99" t="str">
        <f t="shared" si="51"/>
        <v>--</v>
      </c>
      <c r="KM62" s="220">
        <v>14.179104477611901</v>
      </c>
      <c r="KN62" s="220">
        <v>13.768115942029</v>
      </c>
      <c r="KO62" s="220">
        <v>86.363636363636402</v>
      </c>
      <c r="KP62" s="220">
        <v>93.430656934306597</v>
      </c>
      <c r="KQ62" s="220">
        <v>85.384615384615401</v>
      </c>
      <c r="KR62" s="220">
        <v>93.430656934306498</v>
      </c>
      <c r="KS62" s="220">
        <v>83.076923076923094</v>
      </c>
      <c r="KT62" s="220">
        <v>87.5</v>
      </c>
      <c r="KV62" s="379">
        <v>971</v>
      </c>
      <c r="KW62" s="380">
        <v>271</v>
      </c>
      <c r="KX62" s="381">
        <v>268</v>
      </c>
      <c r="KY62" s="381">
        <v>246</v>
      </c>
      <c r="KZ62" s="381">
        <v>186</v>
      </c>
      <c r="LA62" s="378" t="str">
        <f t="shared" si="2"/>
        <v>--</v>
      </c>
      <c r="LB62" s="381">
        <v>47.435897435897424</v>
      </c>
      <c r="LC62" s="381">
        <v>59.448818897637807</v>
      </c>
      <c r="LD62" s="381">
        <v>55.045871559633021</v>
      </c>
      <c r="LE62" s="378" t="str">
        <f t="shared" si="3"/>
        <v>--</v>
      </c>
      <c r="LF62" s="381">
        <v>51.999999999999986</v>
      </c>
      <c r="LG62" s="381">
        <v>51.162790697674438</v>
      </c>
      <c r="LH62" s="381">
        <v>53.888888888888907</v>
      </c>
      <c r="LI62" s="378" t="str">
        <f t="shared" si="4"/>
        <v>--</v>
      </c>
      <c r="LJ62" s="381">
        <v>39.325842696629202</v>
      </c>
      <c r="LK62" s="381">
        <v>45.679012345679034</v>
      </c>
      <c r="LL62" s="381">
        <v>45.108695652173914</v>
      </c>
      <c r="LM62" s="380">
        <v>72.440944881889806</v>
      </c>
      <c r="LN62" s="381">
        <v>58.798283261802574</v>
      </c>
      <c r="LO62" s="381">
        <v>46.062992125984252</v>
      </c>
      <c r="LP62" s="381">
        <v>60.55045871559637</v>
      </c>
      <c r="LQ62" s="381">
        <v>78.947368421052616</v>
      </c>
      <c r="LR62" s="381">
        <v>61.943319838056709</v>
      </c>
      <c r="LS62" s="381">
        <v>62.890625000000007</v>
      </c>
      <c r="LT62" s="381">
        <v>62.983425414364653</v>
      </c>
      <c r="LU62" s="381">
        <v>79.150579150579176</v>
      </c>
      <c r="LV62" s="381">
        <v>64.503816793893165</v>
      </c>
      <c r="LW62" s="381">
        <v>57.91666666666665</v>
      </c>
      <c r="LX62" s="381">
        <v>62.01117318435751</v>
      </c>
      <c r="LY62" s="380">
        <v>79.527559055118118</v>
      </c>
      <c r="LZ62" s="381">
        <v>67.234042553191571</v>
      </c>
      <c r="MA62" s="381">
        <v>62.352941176470594</v>
      </c>
      <c r="MB62" s="381">
        <v>63.761467889908197</v>
      </c>
      <c r="MC62" s="381">
        <v>82.48175182481755</v>
      </c>
      <c r="MD62" s="381">
        <v>75.697211155378483</v>
      </c>
      <c r="ME62" s="381">
        <v>73.540856031128456</v>
      </c>
      <c r="MF62" s="381">
        <v>75.690607734806662</v>
      </c>
      <c r="MG62" s="381">
        <v>86.692015209125486</v>
      </c>
      <c r="MH62" s="381">
        <v>77.272727272727295</v>
      </c>
      <c r="MI62" s="381">
        <v>69.421487603305735</v>
      </c>
      <c r="MJ62" s="381">
        <v>72.625698324022324</v>
      </c>
      <c r="MK62" s="380">
        <v>92.857142857142904</v>
      </c>
      <c r="ML62" s="381">
        <v>93.20754716981132</v>
      </c>
      <c r="MM62" s="381">
        <v>89.256198347107414</v>
      </c>
      <c r="MN62" s="381">
        <v>92.737430167597779</v>
      </c>
      <c r="MO62" s="380">
        <v>92.045454545454589</v>
      </c>
      <c r="MP62" s="381">
        <v>87.547169811320813</v>
      </c>
      <c r="MQ62" s="381">
        <v>83.884297520661164</v>
      </c>
      <c r="MR62" s="381">
        <v>91.061452513966501</v>
      </c>
      <c r="MS62" s="380">
        <v>84.410646387832742</v>
      </c>
      <c r="MT62" s="381">
        <v>93.511450381679381</v>
      </c>
      <c r="MU62" s="381">
        <v>87.916666666666728</v>
      </c>
      <c r="MV62" s="381">
        <v>89.944134078212272</v>
      </c>
      <c r="MW62" s="380">
        <v>96.153846153846217</v>
      </c>
      <c r="MX62" s="381">
        <v>94.893617021276611</v>
      </c>
      <c r="MY62" s="381">
        <v>94.48818897637797</v>
      </c>
      <c r="MZ62" s="381">
        <v>95.412844036697237</v>
      </c>
      <c r="NA62" s="381">
        <v>96.376811594202891</v>
      </c>
      <c r="NB62" s="381">
        <v>94.820717131474069</v>
      </c>
      <c r="NC62" s="381">
        <v>96.887159533073913</v>
      </c>
      <c r="ND62" s="381">
        <v>94.413407821229114</v>
      </c>
      <c r="NE62" s="381">
        <v>95.864661654135361</v>
      </c>
      <c r="NF62" s="381">
        <v>93.56060606060602</v>
      </c>
      <c r="NG62" s="381">
        <v>94.190871369294555</v>
      </c>
      <c r="NH62" s="381">
        <v>95.530726256983229</v>
      </c>
    </row>
    <row r="63" spans="1:372" x14ac:dyDescent="0.25">
      <c r="A63" s="93">
        <v>59</v>
      </c>
      <c r="B63" s="93" t="s">
        <v>59</v>
      </c>
      <c r="C63" s="104">
        <v>363</v>
      </c>
      <c r="D63" s="104">
        <v>332</v>
      </c>
      <c r="E63" s="104">
        <v>314</v>
      </c>
      <c r="F63" s="104">
        <v>321</v>
      </c>
      <c r="G63" s="104">
        <v>224</v>
      </c>
      <c r="H63" s="104">
        <v>132</v>
      </c>
      <c r="I63" s="104">
        <v>122</v>
      </c>
      <c r="J63" s="104">
        <v>109</v>
      </c>
      <c r="K63" s="104">
        <v>125</v>
      </c>
      <c r="L63" s="104">
        <v>118</v>
      </c>
      <c r="M63" s="103">
        <v>89</v>
      </c>
      <c r="N63" s="103">
        <v>119</v>
      </c>
      <c r="O63" s="103">
        <v>102</v>
      </c>
      <c r="P63" s="103">
        <v>93</v>
      </c>
      <c r="Q63" s="103">
        <v>95</v>
      </c>
      <c r="R63" s="103">
        <v>118</v>
      </c>
      <c r="S63" s="103">
        <v>108</v>
      </c>
      <c r="T63" s="103">
        <v>78</v>
      </c>
      <c r="U63" s="103">
        <v>68</v>
      </c>
      <c r="V63" s="103">
        <v>78</v>
      </c>
      <c r="W63" s="99">
        <v>89.312977099236619</v>
      </c>
      <c r="X63" s="99">
        <v>77.685950413223139</v>
      </c>
      <c r="Y63" s="99">
        <v>67.889908256880744</v>
      </c>
      <c r="Z63" s="99">
        <v>87.903225806451616</v>
      </c>
      <c r="AA63" s="99">
        <v>76.068376068376097</v>
      </c>
      <c r="AB63" s="99">
        <v>76.404494382022477</v>
      </c>
      <c r="AC63" s="99">
        <v>79.831932773109216</v>
      </c>
      <c r="AD63" s="99">
        <v>82.352941176470594</v>
      </c>
      <c r="AE63" s="99">
        <v>76.344086021505404</v>
      </c>
      <c r="AF63" s="99" t="s">
        <v>286</v>
      </c>
      <c r="AG63" s="99">
        <v>90.598290598290589</v>
      </c>
      <c r="AH63" s="99">
        <v>75.925925925925952</v>
      </c>
      <c r="AI63" s="99" t="s">
        <v>286</v>
      </c>
      <c r="AJ63" s="99">
        <v>89.705882352941174</v>
      </c>
      <c r="AK63" s="99">
        <v>87.012987012987026</v>
      </c>
      <c r="AL63" s="99">
        <v>18.939393939393938</v>
      </c>
      <c r="AM63" s="99">
        <v>25.409836065573778</v>
      </c>
      <c r="AN63" s="99">
        <v>23.853211009174309</v>
      </c>
      <c r="AO63" s="99">
        <v>7.2580645161290329</v>
      </c>
      <c r="AP63" s="99">
        <v>23.931623931623939</v>
      </c>
      <c r="AQ63" s="99">
        <v>39.325842696629209</v>
      </c>
      <c r="AR63" s="99">
        <v>12.711864406779663</v>
      </c>
      <c r="AS63" s="99">
        <v>22.549019607843139</v>
      </c>
      <c r="AT63" s="99">
        <v>30.107526881720442</v>
      </c>
      <c r="AU63" s="99">
        <v>15.957446808510642</v>
      </c>
      <c r="AV63" s="99">
        <v>17.948717948717949</v>
      </c>
      <c r="AW63" s="99">
        <v>28.703703703703699</v>
      </c>
      <c r="AX63" s="102">
        <v>20.512820512820522</v>
      </c>
      <c r="AY63" s="102">
        <v>16.176470588235301</v>
      </c>
      <c r="AZ63" s="102">
        <v>18.181818181818176</v>
      </c>
      <c r="BA63" s="102" t="s">
        <v>286</v>
      </c>
      <c r="BB63" s="99" t="s">
        <v>286</v>
      </c>
      <c r="BC63" s="102" t="s">
        <v>286</v>
      </c>
      <c r="BD63" s="102" t="s">
        <v>286</v>
      </c>
      <c r="BE63" s="102" t="s">
        <v>286</v>
      </c>
      <c r="BF63" s="102" t="s">
        <v>286</v>
      </c>
      <c r="BG63" s="99" t="s">
        <v>286</v>
      </c>
      <c r="BH63" s="94" t="s">
        <v>286</v>
      </c>
      <c r="BI63" s="94" t="s">
        <v>286</v>
      </c>
      <c r="BJ63" s="94">
        <v>56.98924731182796</v>
      </c>
      <c r="BK63" s="94">
        <v>58.974358974358971</v>
      </c>
      <c r="BL63" s="99">
        <v>49.532710280373834</v>
      </c>
      <c r="BM63" s="94">
        <v>59.740259740259731</v>
      </c>
      <c r="BN63" s="93">
        <v>62.121212121212118</v>
      </c>
      <c r="BO63" s="93">
        <v>28.205128205128201</v>
      </c>
      <c r="BP63" s="93">
        <v>7.6923076923076925</v>
      </c>
      <c r="BQ63" s="99">
        <v>12.396694214876034</v>
      </c>
      <c r="BR63" s="94">
        <v>50.458715596330272</v>
      </c>
      <c r="BS63" s="94">
        <v>14.65517241379311</v>
      </c>
      <c r="BT63" s="94">
        <v>21.739130434782606</v>
      </c>
      <c r="BU63" s="99">
        <v>57.95454545454546</v>
      </c>
      <c r="BV63" s="94">
        <v>6.1946902654867246</v>
      </c>
      <c r="BW63" s="94">
        <v>16.494845360824741</v>
      </c>
      <c r="BX63" s="94">
        <v>50.549450549450555</v>
      </c>
      <c r="BY63" s="99">
        <v>8.6021505376344045</v>
      </c>
      <c r="BZ63" s="94">
        <v>14.782608695652172</v>
      </c>
      <c r="CA63" s="94">
        <v>53.773584905660378</v>
      </c>
      <c r="CB63" s="94">
        <v>5.4794520547945229</v>
      </c>
      <c r="CC63" s="99">
        <v>8.9552238805970141</v>
      </c>
      <c r="CD63" s="94">
        <v>45.454545454545446</v>
      </c>
      <c r="CE63" s="94">
        <v>19.696969696969688</v>
      </c>
      <c r="CF63" s="94">
        <v>18.181818181818183</v>
      </c>
      <c r="CG63" s="99">
        <v>24.770642201834871</v>
      </c>
      <c r="CH63" s="94">
        <v>30.645161290322577</v>
      </c>
      <c r="CI63" s="94">
        <v>27.586206896551719</v>
      </c>
      <c r="CJ63" s="94">
        <v>10.112359550561795</v>
      </c>
      <c r="CK63" s="94">
        <v>11.864406779661019</v>
      </c>
      <c r="CL63" s="94">
        <v>20.588235294117656</v>
      </c>
      <c r="CM63" s="94">
        <v>9.6774193548387029</v>
      </c>
      <c r="CN63" s="94">
        <v>13.829787234042566</v>
      </c>
      <c r="CO63" s="94">
        <v>15.254237288135593</v>
      </c>
      <c r="CP63" s="99">
        <v>34.579439252336456</v>
      </c>
      <c r="CQ63" s="107">
        <v>12.820512820512816</v>
      </c>
      <c r="CR63" s="107">
        <v>10.294117647058824</v>
      </c>
      <c r="CS63" s="107">
        <v>19.23076923076923</v>
      </c>
      <c r="CT63" s="93">
        <v>12.977099236641223</v>
      </c>
      <c r="CU63" s="99">
        <v>7.5630252100840387</v>
      </c>
      <c r="CV63" s="94">
        <v>6.4814814814814827</v>
      </c>
      <c r="CW63" s="94">
        <v>16.393442622950822</v>
      </c>
      <c r="CX63" s="93">
        <v>10.434782608695652</v>
      </c>
      <c r="CY63" s="93">
        <v>5.6179775280898872</v>
      </c>
      <c r="CZ63" s="99">
        <v>10.344827586206895</v>
      </c>
      <c r="DA63" s="94">
        <v>8.823529411764703</v>
      </c>
      <c r="DB63" s="94">
        <v>1.098901098901099</v>
      </c>
      <c r="DC63" s="93">
        <v>10.752688172043012</v>
      </c>
      <c r="DD63" s="93">
        <v>11.206896551724142</v>
      </c>
      <c r="DE63" s="99">
        <v>4.7169811320754755</v>
      </c>
      <c r="DF63" s="94">
        <v>6.4935064935064952</v>
      </c>
      <c r="DG63" s="94">
        <v>10.606060606060606</v>
      </c>
      <c r="DH63" s="93">
        <v>2.5974025974025969</v>
      </c>
      <c r="DI63" s="93">
        <v>45.801526717557238</v>
      </c>
      <c r="DJ63" s="99">
        <v>43.220338983050844</v>
      </c>
      <c r="DK63" s="94">
        <v>35.185185185185205</v>
      </c>
      <c r="DL63" s="94">
        <v>42.741935483870975</v>
      </c>
      <c r="DM63" s="94">
        <v>36.521739130434781</v>
      </c>
      <c r="DN63" s="94">
        <v>34.831460674157327</v>
      </c>
      <c r="DO63" s="99">
        <v>31.355932203389841</v>
      </c>
      <c r="DP63" s="94">
        <v>48.039215686274503</v>
      </c>
      <c r="DQ63" s="94">
        <v>31.182795698924732</v>
      </c>
      <c r="DR63" s="94">
        <v>46.739130434782581</v>
      </c>
      <c r="DS63" s="94">
        <v>52.542372881355938</v>
      </c>
      <c r="DT63" s="99">
        <v>47.169811320754718</v>
      </c>
      <c r="DU63" s="101">
        <v>35.526315789473685</v>
      </c>
      <c r="DV63" s="101">
        <v>57.575757575757557</v>
      </c>
      <c r="DW63" s="93">
        <v>51.948051948051948</v>
      </c>
      <c r="DX63" s="101" t="s">
        <v>286</v>
      </c>
      <c r="DY63" s="99" t="s">
        <v>286</v>
      </c>
      <c r="DZ63" s="99" t="s">
        <v>286</v>
      </c>
      <c r="EA63" s="99" t="s">
        <v>286</v>
      </c>
      <c r="EB63" s="99" t="s">
        <v>286</v>
      </c>
      <c r="EC63" s="99" t="s">
        <v>286</v>
      </c>
      <c r="ED63" s="99" t="s">
        <v>286</v>
      </c>
      <c r="EE63" s="99" t="s">
        <v>286</v>
      </c>
      <c r="EF63" s="99" t="s">
        <v>286</v>
      </c>
      <c r="EG63" s="99">
        <v>7.3684210526315841</v>
      </c>
      <c r="EH63" s="99">
        <v>5.0847457627118668</v>
      </c>
      <c r="EI63" s="99">
        <v>1.8518518518518512</v>
      </c>
      <c r="EJ63" s="99">
        <v>7.6923076923076925</v>
      </c>
      <c r="EK63" s="99">
        <v>5.8823529411764728</v>
      </c>
      <c r="EL63" s="94">
        <v>2.5641025641025634</v>
      </c>
      <c r="EM63" s="94">
        <v>54.399999999999991</v>
      </c>
      <c r="EN63" s="94">
        <v>26.890756302521019</v>
      </c>
      <c r="EO63" s="94">
        <v>42.201834862385311</v>
      </c>
      <c r="EP63" s="99">
        <v>61.016949152542388</v>
      </c>
      <c r="EQ63" s="94">
        <v>28.205128205128204</v>
      </c>
      <c r="ER63" s="94">
        <v>35.955056179775283</v>
      </c>
      <c r="ES63" s="94">
        <v>59.482758620689651</v>
      </c>
      <c r="ET63" s="94">
        <v>36.633663366336641</v>
      </c>
      <c r="EU63" s="99">
        <v>48.387096774193559</v>
      </c>
      <c r="EV63" s="94">
        <v>64.835164835164846</v>
      </c>
      <c r="EW63" s="94">
        <v>38.053097345132741</v>
      </c>
      <c r="EX63" s="94">
        <v>52.33644859813085</v>
      </c>
      <c r="EY63" s="94">
        <v>61.111111111111114</v>
      </c>
      <c r="EZ63" s="99">
        <v>34.848484848484851</v>
      </c>
      <c r="FA63" s="94">
        <v>36.363636363636374</v>
      </c>
      <c r="FB63" s="94">
        <v>75.999999999999957</v>
      </c>
      <c r="FC63" s="94">
        <v>56.302521008403374</v>
      </c>
      <c r="FD63" s="94">
        <v>60.550458715596314</v>
      </c>
      <c r="FE63" s="99">
        <v>84.297520661157051</v>
      </c>
      <c r="FF63" s="94">
        <v>52.542372881355931</v>
      </c>
      <c r="FG63" s="94">
        <v>58.426966292134836</v>
      </c>
      <c r="FH63" s="94">
        <v>84.482758620689665</v>
      </c>
      <c r="FI63" s="94">
        <v>79.41176470588232</v>
      </c>
      <c r="FJ63" s="99">
        <v>67.741935483870947</v>
      </c>
      <c r="FK63" s="94">
        <v>89.010989010988965</v>
      </c>
      <c r="FL63" s="94">
        <v>76.315789473684191</v>
      </c>
      <c r="FM63" s="94">
        <v>75</v>
      </c>
      <c r="FN63" s="94">
        <v>82.666666666666671</v>
      </c>
      <c r="FO63" s="99">
        <v>72.05882352941174</v>
      </c>
      <c r="FP63" s="94">
        <v>73.076923076923052</v>
      </c>
      <c r="FQ63" s="94">
        <v>94.615384615384642</v>
      </c>
      <c r="FR63" s="94">
        <v>95.041322314049594</v>
      </c>
      <c r="FS63" s="94">
        <v>98.165137614678898</v>
      </c>
      <c r="FT63" s="99">
        <v>92.8</v>
      </c>
      <c r="FU63" s="94">
        <v>92.241379310344755</v>
      </c>
      <c r="FV63" s="94">
        <v>97.752808988764031</v>
      </c>
      <c r="FW63" s="94">
        <v>93.220338983050894</v>
      </c>
      <c r="FX63" s="94">
        <v>96.078431372549034</v>
      </c>
      <c r="FY63" s="99">
        <v>98.924731182795711</v>
      </c>
      <c r="FZ63" s="94">
        <v>98.936170212765973</v>
      </c>
      <c r="GA63" s="94">
        <v>96.610169491525454</v>
      </c>
      <c r="GB63" s="94">
        <v>96.296296296296319</v>
      </c>
      <c r="GC63" s="94">
        <v>96.15384615384616</v>
      </c>
      <c r="GD63" s="99">
        <v>92.64705882352942</v>
      </c>
      <c r="GE63" s="94">
        <v>100</v>
      </c>
      <c r="GF63" s="94">
        <v>89.922480620155071</v>
      </c>
      <c r="GG63" s="94">
        <v>91.735537190082638</v>
      </c>
      <c r="GH63" s="94">
        <v>97.196261682243005</v>
      </c>
      <c r="GI63" s="99">
        <v>90.24390243902441</v>
      </c>
      <c r="GJ63" s="94">
        <v>76.92307692307692</v>
      </c>
      <c r="GK63" s="94">
        <v>92.134831460674206</v>
      </c>
      <c r="GL63" s="94">
        <v>95.652173913043526</v>
      </c>
      <c r="GM63" s="100">
        <v>95.098039215686285</v>
      </c>
      <c r="GN63" s="99">
        <v>97.777777777777771</v>
      </c>
      <c r="GO63" s="94">
        <v>94.623655913978496</v>
      </c>
      <c r="GP63" s="94">
        <v>93.220338983050851</v>
      </c>
      <c r="GQ63" s="94">
        <v>96.296296296296319</v>
      </c>
      <c r="GR63" s="94">
        <v>91.025641025641008</v>
      </c>
      <c r="GS63" s="99">
        <v>91.17647058823529</v>
      </c>
      <c r="GT63" s="94">
        <v>96.103896103896105</v>
      </c>
      <c r="GU63" s="94" t="s">
        <v>286</v>
      </c>
      <c r="GV63" s="94" t="s">
        <v>286</v>
      </c>
      <c r="GW63" s="94" t="s">
        <v>286</v>
      </c>
      <c r="GX63" s="99" t="s">
        <v>286</v>
      </c>
      <c r="GY63" s="99" t="s">
        <v>286</v>
      </c>
      <c r="GZ63" s="99" t="s">
        <v>286</v>
      </c>
      <c r="HA63" s="99" t="s">
        <v>286</v>
      </c>
      <c r="HB63" s="99" t="s">
        <v>286</v>
      </c>
      <c r="HC63" s="99" t="s">
        <v>286</v>
      </c>
      <c r="HD63" s="99">
        <v>92.553191489361723</v>
      </c>
      <c r="HE63" s="99">
        <v>97.435897435897459</v>
      </c>
      <c r="HF63" s="99">
        <v>99.074074074074076</v>
      </c>
      <c r="HG63" s="99">
        <v>89.333333333333357</v>
      </c>
      <c r="HH63" s="99">
        <v>94.029850746268679</v>
      </c>
      <c r="HI63" s="99">
        <v>100</v>
      </c>
      <c r="HJ63" s="99">
        <v>66.40625</v>
      </c>
      <c r="HK63" s="99">
        <v>70.247933884297552</v>
      </c>
      <c r="HL63" s="94">
        <v>90.740740740740719</v>
      </c>
      <c r="HM63" s="94">
        <v>72.727272727272748</v>
      </c>
      <c r="HN63" s="94">
        <v>71.304347826086953</v>
      </c>
      <c r="HO63" s="94">
        <v>84.88372093023257</v>
      </c>
      <c r="HP63" s="99">
        <v>72.173913043478237</v>
      </c>
      <c r="HQ63" s="94">
        <v>90.099009900990112</v>
      </c>
      <c r="HR63" s="94">
        <v>93.406593406593416</v>
      </c>
      <c r="HS63" s="94">
        <v>82.608695652173907</v>
      </c>
      <c r="HT63" s="95">
        <v>86.324786324786302</v>
      </c>
      <c r="HU63" s="99">
        <v>93.518518518518533</v>
      </c>
      <c r="HV63" s="93">
        <v>83.3333333333333</v>
      </c>
      <c r="HW63" s="93">
        <v>89.552238805970163</v>
      </c>
      <c r="HX63" s="93">
        <v>97.402597402597436</v>
      </c>
      <c r="HY63" s="93">
        <v>4.5801526717557248</v>
      </c>
      <c r="HZ63" s="93">
        <v>4.1322314049586817</v>
      </c>
      <c r="IA63" s="93">
        <v>0.91743119266055018</v>
      </c>
      <c r="IB63" s="93">
        <v>8.1300813008130106</v>
      </c>
      <c r="IC63" s="93">
        <v>7.6271186440678003</v>
      </c>
      <c r="ID63" s="93">
        <v>4.4943820224719095</v>
      </c>
      <c r="IE63" s="93">
        <v>5.0420168067226907</v>
      </c>
      <c r="IF63" s="93">
        <v>3.9215686274509802</v>
      </c>
      <c r="IG63" s="93">
        <v>3.2258064516129035</v>
      </c>
      <c r="IH63" s="93">
        <v>1.0526315789473684</v>
      </c>
      <c r="II63" s="93">
        <v>2.5423728813559321</v>
      </c>
      <c r="IJ63" s="93">
        <v>2.7777777777777777</v>
      </c>
      <c r="IK63" s="93">
        <v>6.4102564102564097</v>
      </c>
      <c r="IL63" s="93">
        <v>1.4705882352941175</v>
      </c>
      <c r="IM63" s="93">
        <v>2.5641025641025634</v>
      </c>
      <c r="IN63" s="93" t="str">
        <f t="shared" si="52"/>
        <v>--</v>
      </c>
      <c r="IO63" s="93" t="str">
        <f t="shared" si="52"/>
        <v>--</v>
      </c>
      <c r="IP63" s="93" t="str">
        <f t="shared" si="52"/>
        <v>--</v>
      </c>
      <c r="IQ63" s="93" t="str">
        <f t="shared" si="52"/>
        <v>--</v>
      </c>
      <c r="IR63" s="93" t="str">
        <f t="shared" si="52"/>
        <v>--</v>
      </c>
      <c r="IS63" s="93" t="str">
        <f t="shared" si="52"/>
        <v>--</v>
      </c>
      <c r="IT63" s="93" t="str">
        <f t="shared" si="52"/>
        <v>--</v>
      </c>
      <c r="IU63" s="93" t="str">
        <f t="shared" si="52"/>
        <v>--</v>
      </c>
      <c r="IV63" s="93" t="str">
        <f t="shared" si="52"/>
        <v>--</v>
      </c>
      <c r="IW63" s="241">
        <v>261</v>
      </c>
      <c r="IX63" s="242">
        <v>272</v>
      </c>
      <c r="IY63" s="243">
        <v>61</v>
      </c>
      <c r="IZ63" s="243">
        <v>70</v>
      </c>
      <c r="JA63" s="243">
        <v>65</v>
      </c>
      <c r="JB63" s="243">
        <v>59</v>
      </c>
      <c r="JC63" s="243">
        <v>81</v>
      </c>
      <c r="JD63" s="243">
        <v>56</v>
      </c>
      <c r="JE63" s="243">
        <v>6.5573770491803298</v>
      </c>
      <c r="JF63" s="243">
        <v>14.285714285714301</v>
      </c>
      <c r="JG63" s="243">
        <v>6.1538461538461497</v>
      </c>
      <c r="JH63" s="243">
        <v>6.7796610169491496</v>
      </c>
      <c r="JI63" s="243">
        <v>13.75</v>
      </c>
      <c r="JJ63" s="243">
        <v>12.7272727272727</v>
      </c>
      <c r="JK63" s="243">
        <v>6.5573770491803298</v>
      </c>
      <c r="JL63" s="243">
        <v>2.9411764705882399</v>
      </c>
      <c r="JM63" s="243">
        <v>0</v>
      </c>
      <c r="JN63" s="243">
        <v>5.0847457627118597</v>
      </c>
      <c r="JO63" s="243">
        <v>4.9382716049382704</v>
      </c>
      <c r="JP63" s="243">
        <v>3.6363636363636398</v>
      </c>
      <c r="JQ63" s="243">
        <v>100</v>
      </c>
      <c r="JR63" s="243">
        <v>97.058823529411796</v>
      </c>
      <c r="JS63" s="243">
        <v>96.923076923076906</v>
      </c>
      <c r="JT63" s="243">
        <v>93.220338983050894</v>
      </c>
      <c r="JU63" s="243">
        <v>93.827160493827094</v>
      </c>
      <c r="JV63" s="243">
        <v>94.545454545454604</v>
      </c>
      <c r="JW63" s="243">
        <v>96.721311475409806</v>
      </c>
      <c r="JX63" s="243">
        <v>86.764705882352999</v>
      </c>
      <c r="JY63" s="243">
        <v>93.846153846153896</v>
      </c>
      <c r="JZ63" s="243">
        <v>81.355932203389798</v>
      </c>
      <c r="KA63" s="243">
        <v>93.827160493827193</v>
      </c>
      <c r="KB63" s="243">
        <v>90.909090909090907</v>
      </c>
      <c r="KC63" s="243">
        <v>96.721311475409806</v>
      </c>
      <c r="KD63" s="243">
        <v>95.588235294117695</v>
      </c>
      <c r="KE63" s="243">
        <v>95.384615384615401</v>
      </c>
      <c r="KF63" s="243">
        <v>93.220338983050894</v>
      </c>
      <c r="KG63" s="243">
        <v>97.530864197530903</v>
      </c>
      <c r="KH63" s="243">
        <v>94.545454545454604</v>
      </c>
      <c r="KI63" s="220">
        <v>65</v>
      </c>
      <c r="KJ63" s="220">
        <v>76</v>
      </c>
      <c r="KK63" s="99" t="str">
        <f t="shared" si="51"/>
        <v>--</v>
      </c>
      <c r="KL63" s="99" t="str">
        <f t="shared" si="51"/>
        <v>--</v>
      </c>
      <c r="KM63" s="220">
        <v>4.6875</v>
      </c>
      <c r="KN63" s="220">
        <v>5.2631578947368398</v>
      </c>
      <c r="KO63" s="220">
        <v>98.412698412698404</v>
      </c>
      <c r="KP63" s="220">
        <v>92.105263157894797</v>
      </c>
      <c r="KQ63" s="220">
        <v>96.825396825396794</v>
      </c>
      <c r="KR63" s="220">
        <v>93.421052631579002</v>
      </c>
      <c r="KS63" s="220">
        <v>83.870967741935502</v>
      </c>
      <c r="KT63" s="220">
        <v>96.052631578947398</v>
      </c>
      <c r="KV63" s="379">
        <v>249</v>
      </c>
      <c r="KW63" s="380">
        <v>69</v>
      </c>
      <c r="KX63" s="381">
        <v>71</v>
      </c>
      <c r="KY63" s="381">
        <v>59</v>
      </c>
      <c r="KZ63" s="381">
        <v>50</v>
      </c>
      <c r="LA63" s="378" t="str">
        <f t="shared" si="2"/>
        <v>--</v>
      </c>
      <c r="LB63" s="381">
        <v>61.818181818181827</v>
      </c>
      <c r="LC63" s="381">
        <v>62.686567164179102</v>
      </c>
      <c r="LD63" s="381">
        <v>66.666666666666657</v>
      </c>
      <c r="LE63" s="378" t="str">
        <f t="shared" si="3"/>
        <v>--</v>
      </c>
      <c r="LF63" s="381">
        <v>60.34482758620689</v>
      </c>
      <c r="LG63" s="381">
        <v>62.02531645569622</v>
      </c>
      <c r="LH63" s="381">
        <v>58.928571428571423</v>
      </c>
      <c r="LI63" s="378" t="str">
        <f t="shared" si="4"/>
        <v>--</v>
      </c>
      <c r="LJ63" s="381">
        <v>54.929577464788728</v>
      </c>
      <c r="LK63" s="381">
        <v>55.932203389830484</v>
      </c>
      <c r="LL63" s="381">
        <v>63.265306122448976</v>
      </c>
      <c r="LM63" s="380">
        <v>81.355932203389798</v>
      </c>
      <c r="LN63" s="381">
        <v>76.785714285714263</v>
      </c>
      <c r="LO63" s="381">
        <v>60.294117647058812</v>
      </c>
      <c r="LP63" s="381">
        <v>53.968253968253961</v>
      </c>
      <c r="LQ63" s="381">
        <v>84.210526315789494</v>
      </c>
      <c r="LR63" s="381">
        <v>75.862068965517238</v>
      </c>
      <c r="LS63" s="381">
        <v>55.555555555555543</v>
      </c>
      <c r="LT63" s="381">
        <v>61.818181818181806</v>
      </c>
      <c r="LU63" s="381">
        <v>86.956521739130409</v>
      </c>
      <c r="LV63" s="381">
        <v>69.014084507042242</v>
      </c>
      <c r="LW63" s="381">
        <v>76.785714285714306</v>
      </c>
      <c r="LX63" s="381">
        <v>71.428571428571431</v>
      </c>
      <c r="LY63" s="380">
        <v>85.48387096774195</v>
      </c>
      <c r="LZ63" s="381">
        <v>72.41379310344827</v>
      </c>
      <c r="MA63" s="381">
        <v>72.058823529411796</v>
      </c>
      <c r="MB63" s="381">
        <v>87.301587301587347</v>
      </c>
      <c r="MC63" s="381">
        <v>84.210526315789451</v>
      </c>
      <c r="MD63" s="381">
        <v>79.661016949152554</v>
      </c>
      <c r="ME63" s="381">
        <v>63.750000000000014</v>
      </c>
      <c r="MF63" s="381">
        <v>80.000000000000028</v>
      </c>
      <c r="MG63" s="381">
        <v>89.85507246376811</v>
      </c>
      <c r="MH63" s="381">
        <v>76.056338028168994</v>
      </c>
      <c r="MI63" s="381">
        <v>68.421052631578945</v>
      </c>
      <c r="MJ63" s="381">
        <v>72.916666666666643</v>
      </c>
      <c r="MK63" s="380">
        <v>95.652173913043484</v>
      </c>
      <c r="ML63" s="381">
        <v>91.549295774647902</v>
      </c>
      <c r="MM63" s="381">
        <v>87.71929824561407</v>
      </c>
      <c r="MN63" s="381">
        <v>97.959183673469411</v>
      </c>
      <c r="MO63" s="380">
        <v>98.529411764705884</v>
      </c>
      <c r="MP63" s="381">
        <v>88.732394366197198</v>
      </c>
      <c r="MQ63" s="381">
        <v>75.862068965517253</v>
      </c>
      <c r="MR63" s="381">
        <v>85.714285714285708</v>
      </c>
      <c r="MS63" s="380">
        <v>91.17647058823529</v>
      </c>
      <c r="MT63" s="381">
        <v>95.774647887323937</v>
      </c>
      <c r="MU63" s="381">
        <v>91.379310344827587</v>
      </c>
      <c r="MV63" s="381">
        <v>91.836734693877574</v>
      </c>
      <c r="MW63" s="380">
        <v>96.825396825396837</v>
      </c>
      <c r="MX63" s="381">
        <v>98.360655737704917</v>
      </c>
      <c r="MY63" s="381">
        <v>95.588235294117652</v>
      </c>
      <c r="MZ63" s="381">
        <v>98.461538461538453</v>
      </c>
      <c r="NA63" s="381">
        <v>98.684210526315766</v>
      </c>
      <c r="NB63" s="381">
        <v>98.305084745762713</v>
      </c>
      <c r="NC63" s="381">
        <v>98.749999999999986</v>
      </c>
      <c r="ND63" s="381">
        <v>96.363636363636374</v>
      </c>
      <c r="NE63" s="381">
        <v>97.058823529411782</v>
      </c>
      <c r="NF63" s="381">
        <v>98.591549295774641</v>
      </c>
      <c r="NG63" s="381">
        <v>94.827586206896569</v>
      </c>
      <c r="NH63" s="381">
        <v>97.916666666666671</v>
      </c>
    </row>
    <row r="64" spans="1:372" x14ac:dyDescent="0.25">
      <c r="A64" s="93">
        <v>60</v>
      </c>
      <c r="B64" s="93" t="s">
        <v>60</v>
      </c>
      <c r="C64" s="104">
        <v>1105</v>
      </c>
      <c r="D64" s="104">
        <v>1072</v>
      </c>
      <c r="E64" s="104">
        <v>766</v>
      </c>
      <c r="F64" s="104">
        <v>811</v>
      </c>
      <c r="G64" s="104">
        <v>948</v>
      </c>
      <c r="H64" s="104">
        <v>360</v>
      </c>
      <c r="I64" s="104">
        <v>442</v>
      </c>
      <c r="J64" s="104">
        <v>303</v>
      </c>
      <c r="K64" s="104">
        <v>326</v>
      </c>
      <c r="L64" s="104">
        <v>401</v>
      </c>
      <c r="M64" s="103">
        <v>345</v>
      </c>
      <c r="N64" s="103">
        <v>269</v>
      </c>
      <c r="O64" s="103">
        <v>280</v>
      </c>
      <c r="P64" s="103">
        <v>217</v>
      </c>
      <c r="Q64" s="103">
        <v>282</v>
      </c>
      <c r="R64" s="103">
        <v>289</v>
      </c>
      <c r="S64" s="103">
        <v>240</v>
      </c>
      <c r="T64" s="103">
        <v>306</v>
      </c>
      <c r="U64" s="103">
        <v>351</v>
      </c>
      <c r="V64" s="103">
        <v>291</v>
      </c>
      <c r="W64" s="99">
        <v>85.754189944134097</v>
      </c>
      <c r="X64" s="99">
        <v>84.282460136674288</v>
      </c>
      <c r="Y64" s="99">
        <v>74.503311258278174</v>
      </c>
      <c r="Z64" s="99">
        <v>84.591194968553438</v>
      </c>
      <c r="AA64" s="99">
        <v>83.62720403022665</v>
      </c>
      <c r="AB64" s="99">
        <v>78.717201166180757</v>
      </c>
      <c r="AC64" s="99">
        <v>86.194029850746304</v>
      </c>
      <c r="AD64" s="99">
        <v>84.229390681003608</v>
      </c>
      <c r="AE64" s="99">
        <v>81.105990783410178</v>
      </c>
      <c r="AF64" s="99" t="s">
        <v>286</v>
      </c>
      <c r="AG64" s="99">
        <v>86.805555555555543</v>
      </c>
      <c r="AH64" s="99">
        <v>85.294117647058826</v>
      </c>
      <c r="AI64" s="99" t="s">
        <v>286</v>
      </c>
      <c r="AJ64" s="99">
        <v>86.167146974063456</v>
      </c>
      <c r="AK64" s="99">
        <v>82.698961937716248</v>
      </c>
      <c r="AL64" s="99">
        <v>14.444444444444445</v>
      </c>
      <c r="AM64" s="99">
        <v>24.318181818181834</v>
      </c>
      <c r="AN64" s="99">
        <v>44.884488448844891</v>
      </c>
      <c r="AO64" s="99">
        <v>17.337461300309592</v>
      </c>
      <c r="AP64" s="99">
        <v>24.62311557788945</v>
      </c>
      <c r="AQ64" s="99">
        <v>42.105263157894761</v>
      </c>
      <c r="AR64" s="99">
        <v>13.108614232209742</v>
      </c>
      <c r="AS64" s="99">
        <v>21.785714285714274</v>
      </c>
      <c r="AT64" s="99">
        <v>37.327188940092149</v>
      </c>
      <c r="AU64" s="99">
        <v>23.928571428571427</v>
      </c>
      <c r="AV64" s="99">
        <v>20.138888888888882</v>
      </c>
      <c r="AW64" s="99">
        <v>26.890756302521005</v>
      </c>
      <c r="AX64" s="102">
        <v>27.392739273927383</v>
      </c>
      <c r="AY64" s="102">
        <v>18.96551724137931</v>
      </c>
      <c r="AZ64" s="102">
        <v>31.487889273356402</v>
      </c>
      <c r="BA64" s="102" t="s">
        <v>286</v>
      </c>
      <c r="BB64" s="99" t="s">
        <v>286</v>
      </c>
      <c r="BC64" s="102" t="s">
        <v>286</v>
      </c>
      <c r="BD64" s="102" t="s">
        <v>286</v>
      </c>
      <c r="BE64" s="102" t="s">
        <v>286</v>
      </c>
      <c r="BF64" s="102" t="s">
        <v>286</v>
      </c>
      <c r="BG64" s="99" t="s">
        <v>286</v>
      </c>
      <c r="BH64" s="94" t="s">
        <v>286</v>
      </c>
      <c r="BI64" s="94" t="s">
        <v>286</v>
      </c>
      <c r="BJ64" s="94">
        <v>45.555555555555586</v>
      </c>
      <c r="BK64" s="94">
        <v>42.253521126760532</v>
      </c>
      <c r="BL64" s="99">
        <v>27.731092436974798</v>
      </c>
      <c r="BM64" s="94">
        <v>42.708333333333343</v>
      </c>
      <c r="BN64" s="93">
        <v>41.642228739002945</v>
      </c>
      <c r="BO64" s="93">
        <v>22.299651567944256</v>
      </c>
      <c r="BP64" s="93">
        <v>3.1884057971014474</v>
      </c>
      <c r="BQ64" s="99">
        <v>10.747663551401873</v>
      </c>
      <c r="BR64" s="94">
        <v>43.478260869565226</v>
      </c>
      <c r="BS64" s="94">
        <v>6.4516129032258052</v>
      </c>
      <c r="BT64" s="94">
        <v>12.307692307692307</v>
      </c>
      <c r="BU64" s="99">
        <v>50.146627565982378</v>
      </c>
      <c r="BV64" s="94">
        <v>8.4</v>
      </c>
      <c r="BW64" s="94">
        <v>8.7591240875912391</v>
      </c>
      <c r="BX64" s="94">
        <v>40.566037735849065</v>
      </c>
      <c r="BY64" s="99">
        <v>6.9597069597069616</v>
      </c>
      <c r="BZ64" s="94">
        <v>8.2733812949640253</v>
      </c>
      <c r="CA64" s="94">
        <v>49.356223175965674</v>
      </c>
      <c r="CB64" s="94">
        <v>3.7414965986394577</v>
      </c>
      <c r="CC64" s="99">
        <v>11.480362537764353</v>
      </c>
      <c r="CD64" s="94">
        <v>38.947368421052609</v>
      </c>
      <c r="CE64" s="94">
        <v>14.565826330532207</v>
      </c>
      <c r="CF64" s="94">
        <v>18.181818181818173</v>
      </c>
      <c r="CG64" s="99">
        <v>15.562913907284777</v>
      </c>
      <c r="CH64" s="94">
        <v>19.003115264797511</v>
      </c>
      <c r="CI64" s="94">
        <v>20.55137844611529</v>
      </c>
      <c r="CJ64" s="94">
        <v>19.476744186046506</v>
      </c>
      <c r="CK64" s="94">
        <v>18.867924528301899</v>
      </c>
      <c r="CL64" s="94">
        <v>15.053763440860216</v>
      </c>
      <c r="CM64" s="94">
        <v>11.162790697674422</v>
      </c>
      <c r="CN64" s="94">
        <v>16.487455197132611</v>
      </c>
      <c r="CO64" s="94">
        <v>17.6056338028169</v>
      </c>
      <c r="CP64" s="99">
        <v>16.806722689075631</v>
      </c>
      <c r="CQ64" s="94">
        <v>14.90066225165563</v>
      </c>
      <c r="CR64" s="94">
        <v>18.658892128279874</v>
      </c>
      <c r="CS64" s="93">
        <v>19.163763066202087</v>
      </c>
      <c r="CT64" s="93">
        <v>9.2696629213483099</v>
      </c>
      <c r="CU64" s="99">
        <v>7.09382151029748</v>
      </c>
      <c r="CV64" s="94">
        <v>4.9833887043189362</v>
      </c>
      <c r="CW64" s="94">
        <v>10</v>
      </c>
      <c r="CX64" s="93">
        <v>8.6075949367088587</v>
      </c>
      <c r="CY64" s="93">
        <v>9.0379008746355609</v>
      </c>
      <c r="CZ64" s="99">
        <v>11.450381679389324</v>
      </c>
      <c r="DA64" s="94">
        <v>8.3032490974729249</v>
      </c>
      <c r="DB64" s="94">
        <v>5.1643192488262946</v>
      </c>
      <c r="DC64" s="93">
        <v>16.606498194945843</v>
      </c>
      <c r="DD64" s="93">
        <v>8.5409252669039191</v>
      </c>
      <c r="DE64" s="99">
        <v>8.4745762711864465</v>
      </c>
      <c r="DF64" s="94">
        <v>16.279069767441872</v>
      </c>
      <c r="DG64" s="94">
        <v>19.941348973607031</v>
      </c>
      <c r="DH64" s="93">
        <v>12.4567474048443</v>
      </c>
      <c r="DI64" s="93">
        <v>34.277620396600561</v>
      </c>
      <c r="DJ64" s="99">
        <v>47.716894977168963</v>
      </c>
      <c r="DK64" s="94">
        <v>39.273927392739239</v>
      </c>
      <c r="DL64" s="94">
        <v>39.687500000000043</v>
      </c>
      <c r="DM64" s="94">
        <v>49.49494949494953</v>
      </c>
      <c r="DN64" s="94">
        <v>44.057971014492743</v>
      </c>
      <c r="DO64" s="99">
        <v>39.312977099236662</v>
      </c>
      <c r="DP64" s="94">
        <v>44.964028776978445</v>
      </c>
      <c r="DQ64" s="94">
        <v>39.719626168224309</v>
      </c>
      <c r="DR64" s="94">
        <v>39.350180505415153</v>
      </c>
      <c r="DS64" s="94">
        <v>50.896057347670215</v>
      </c>
      <c r="DT64" s="99">
        <v>47.03389830508474</v>
      </c>
      <c r="DU64" s="101">
        <v>30.067567567567551</v>
      </c>
      <c r="DV64" s="101">
        <v>49.854227405247855</v>
      </c>
      <c r="DW64" s="93">
        <v>45.993031358885027</v>
      </c>
      <c r="DX64" s="101" t="s">
        <v>286</v>
      </c>
      <c r="DY64" s="99" t="s">
        <v>286</v>
      </c>
      <c r="DZ64" s="99" t="s">
        <v>286</v>
      </c>
      <c r="EA64" s="99" t="s">
        <v>286</v>
      </c>
      <c r="EB64" s="99" t="s">
        <v>286</v>
      </c>
      <c r="EC64" s="99" t="s">
        <v>286</v>
      </c>
      <c r="ED64" s="99" t="s">
        <v>286</v>
      </c>
      <c r="EE64" s="99" t="s">
        <v>286</v>
      </c>
      <c r="EF64" s="99" t="s">
        <v>286</v>
      </c>
      <c r="EG64" s="99">
        <v>7.8571428571428585</v>
      </c>
      <c r="EH64" s="99">
        <v>6.2283737024221457</v>
      </c>
      <c r="EI64" s="99">
        <v>1.2500000000000004</v>
      </c>
      <c r="EJ64" s="99">
        <v>7.3089700996677784</v>
      </c>
      <c r="EK64" s="99">
        <v>3.9886039886039879</v>
      </c>
      <c r="EL64" s="94">
        <v>3.103448275862069</v>
      </c>
      <c r="EM64" s="94">
        <v>65.229885057471293</v>
      </c>
      <c r="EN64" s="94">
        <v>38.990825688073386</v>
      </c>
      <c r="EO64" s="94">
        <v>52.82392026578075</v>
      </c>
      <c r="EP64" s="99">
        <v>61.198738170347013</v>
      </c>
      <c r="EQ64" s="94">
        <v>38.265306122448962</v>
      </c>
      <c r="ER64" s="94">
        <v>53.043478260869591</v>
      </c>
      <c r="ES64" s="94">
        <v>61.977186311787072</v>
      </c>
      <c r="ET64" s="94">
        <v>33.333333333333321</v>
      </c>
      <c r="EU64" s="99">
        <v>51.612903225806448</v>
      </c>
      <c r="EV64" s="94">
        <v>60.150375939849653</v>
      </c>
      <c r="EW64" s="94">
        <v>35.563380281690144</v>
      </c>
      <c r="EX64" s="94">
        <v>45.762711864406789</v>
      </c>
      <c r="EY64" s="94">
        <v>61.805555555555586</v>
      </c>
      <c r="EZ64" s="99">
        <v>41.715976331360949</v>
      </c>
      <c r="FA64" s="94">
        <v>50.000000000000021</v>
      </c>
      <c r="FB64" s="94">
        <v>87.784090909090935</v>
      </c>
      <c r="FC64" s="94">
        <v>72.335600907029502</v>
      </c>
      <c r="FD64" s="94">
        <v>72.425249169435219</v>
      </c>
      <c r="FE64" s="99">
        <v>81.677018633540413</v>
      </c>
      <c r="FF64" s="94">
        <v>71.177944862155357</v>
      </c>
      <c r="FG64" s="94">
        <v>74.492753623188449</v>
      </c>
      <c r="FH64" s="94">
        <v>82.264150943396288</v>
      </c>
      <c r="FI64" s="94">
        <v>67.857142857142861</v>
      </c>
      <c r="FJ64" s="99">
        <v>75.576036866359459</v>
      </c>
      <c r="FK64" s="94">
        <v>84.476534296028831</v>
      </c>
      <c r="FL64" s="94">
        <v>73.3333333333333</v>
      </c>
      <c r="FM64" s="94">
        <v>72.573839662447298</v>
      </c>
      <c r="FN64" s="94">
        <v>88.704318936877101</v>
      </c>
      <c r="FO64" s="99">
        <v>70.809248554913367</v>
      </c>
      <c r="FP64" s="94">
        <v>77.700348432055719</v>
      </c>
      <c r="FQ64" s="94">
        <v>95.454545454545467</v>
      </c>
      <c r="FR64" s="94">
        <v>98.412698412698376</v>
      </c>
      <c r="FS64" s="94">
        <v>99.669966996699614</v>
      </c>
      <c r="FT64" s="99">
        <v>92.236024844720518</v>
      </c>
      <c r="FU64" s="94">
        <v>93.750000000000014</v>
      </c>
      <c r="FV64" s="94">
        <v>97.376093294460659</v>
      </c>
      <c r="FW64" s="94">
        <v>91.078066914498137</v>
      </c>
      <c r="FX64" s="94">
        <v>94.642857142857153</v>
      </c>
      <c r="FY64" s="99">
        <v>98.617511520737366</v>
      </c>
      <c r="FZ64" s="94">
        <v>90.035587188612112</v>
      </c>
      <c r="GA64" s="94">
        <v>93.356643356643445</v>
      </c>
      <c r="GB64" s="94">
        <v>97.5</v>
      </c>
      <c r="GC64" s="94">
        <v>93.092105263157876</v>
      </c>
      <c r="GD64" s="99">
        <v>95.702005730659067</v>
      </c>
      <c r="GE64" s="94">
        <v>97.231833910034638</v>
      </c>
      <c r="GF64" s="94">
        <v>92.613636363636374</v>
      </c>
      <c r="GG64" s="94">
        <v>94.965675057208131</v>
      </c>
      <c r="GH64" s="94">
        <v>99.003322259136198</v>
      </c>
      <c r="GI64" s="99">
        <v>87.500000000000014</v>
      </c>
      <c r="GJ64" s="94">
        <v>89.724310776942403</v>
      </c>
      <c r="GK64" s="94">
        <v>93.586005830903872</v>
      </c>
      <c r="GL64" s="94">
        <v>92.830188679245353</v>
      </c>
      <c r="GM64" s="100">
        <v>88.172043010752631</v>
      </c>
      <c r="GN64" s="99">
        <v>96.744186046511629</v>
      </c>
      <c r="GO64" s="94">
        <v>92.17081850533809</v>
      </c>
      <c r="GP64" s="94">
        <v>88.070175438596479</v>
      </c>
      <c r="GQ64" s="94">
        <v>96.234309623430974</v>
      </c>
      <c r="GR64" s="94">
        <v>91.776315789473713</v>
      </c>
      <c r="GS64" s="99">
        <v>93.982808022922598</v>
      </c>
      <c r="GT64" s="94">
        <v>94.482758620689708</v>
      </c>
      <c r="GU64" s="94" t="s">
        <v>286</v>
      </c>
      <c r="GV64" s="94" t="s">
        <v>286</v>
      </c>
      <c r="GW64" s="94" t="s">
        <v>286</v>
      </c>
      <c r="GX64" s="99" t="s">
        <v>286</v>
      </c>
      <c r="GY64" s="99" t="s">
        <v>286</v>
      </c>
      <c r="GZ64" s="99" t="s">
        <v>286</v>
      </c>
      <c r="HA64" s="99" t="s">
        <v>286</v>
      </c>
      <c r="HB64" s="99" t="s">
        <v>286</v>
      </c>
      <c r="HC64" s="99" t="s">
        <v>286</v>
      </c>
      <c r="HD64" s="99">
        <v>87.455197132616476</v>
      </c>
      <c r="HE64" s="99">
        <v>95.422535211267629</v>
      </c>
      <c r="HF64" s="99">
        <v>96.234309623430931</v>
      </c>
      <c r="HG64" s="99">
        <v>89.225589225589175</v>
      </c>
      <c r="HH64" s="99">
        <v>94.736842105263179</v>
      </c>
      <c r="HI64" s="99">
        <v>94.463667820069205</v>
      </c>
      <c r="HJ64" s="99">
        <v>75.354107648725176</v>
      </c>
      <c r="HK64" s="99">
        <v>88.584474885844756</v>
      </c>
      <c r="HL64" s="94">
        <v>94.370860927152336</v>
      </c>
      <c r="HM64" s="94">
        <v>72.812499999999972</v>
      </c>
      <c r="HN64" s="94">
        <v>82.871536523929507</v>
      </c>
      <c r="HO64" s="94">
        <v>92.857142857142861</v>
      </c>
      <c r="HP64" s="99">
        <v>80.075187969924798</v>
      </c>
      <c r="HQ64" s="94">
        <v>82.310469314079455</v>
      </c>
      <c r="HR64" s="94">
        <v>89.767441860465127</v>
      </c>
      <c r="HS64" s="94">
        <v>74.368231046931427</v>
      </c>
      <c r="HT64" s="95">
        <v>83.09859154929579</v>
      </c>
      <c r="HU64" s="99">
        <v>87.763713080168827</v>
      </c>
      <c r="HV64" s="93">
        <v>75.919732441471595</v>
      </c>
      <c r="HW64" s="93">
        <v>86.455331412103774</v>
      </c>
      <c r="HX64" s="93">
        <v>88.23529411764703</v>
      </c>
      <c r="HY64" s="93">
        <v>4.2253521126760569</v>
      </c>
      <c r="HZ64" s="93">
        <v>2.2779043280182236</v>
      </c>
      <c r="IA64" s="93">
        <v>1.6501650165016506</v>
      </c>
      <c r="IB64" s="93">
        <v>7.6923076923076978</v>
      </c>
      <c r="IC64" s="93">
        <v>3.0075187969924793</v>
      </c>
      <c r="ID64" s="93">
        <v>3.7790697674418614</v>
      </c>
      <c r="IE64" s="93">
        <v>7.8358208955223922</v>
      </c>
      <c r="IF64" s="93">
        <v>6.0714285714285721</v>
      </c>
      <c r="IG64" s="93">
        <v>4.1860465116279091</v>
      </c>
      <c r="IH64" s="93">
        <v>5.338078291814945</v>
      </c>
      <c r="II64" s="93">
        <v>4.8611111111111098</v>
      </c>
      <c r="IJ64" s="93">
        <v>2.0920502092050217</v>
      </c>
      <c r="IK64" s="93">
        <v>5.5737704918032813</v>
      </c>
      <c r="IL64" s="93">
        <v>6.5714285714285658</v>
      </c>
      <c r="IM64" s="93">
        <v>2.7681660899654004</v>
      </c>
      <c r="IN64" s="93" t="str">
        <f t="shared" si="52"/>
        <v>--</v>
      </c>
      <c r="IO64" s="93" t="str">
        <f t="shared" si="52"/>
        <v>--</v>
      </c>
      <c r="IP64" s="93" t="str">
        <f t="shared" si="52"/>
        <v>--</v>
      </c>
      <c r="IQ64" s="93" t="str">
        <f t="shared" si="52"/>
        <v>--</v>
      </c>
      <c r="IR64" s="93" t="str">
        <f t="shared" si="52"/>
        <v>--</v>
      </c>
      <c r="IS64" s="93" t="str">
        <f t="shared" si="52"/>
        <v>--</v>
      </c>
      <c r="IT64" s="93" t="str">
        <f t="shared" si="52"/>
        <v>--</v>
      </c>
      <c r="IU64" s="93" t="str">
        <f t="shared" si="52"/>
        <v>--</v>
      </c>
      <c r="IV64" s="93" t="str">
        <f t="shared" si="52"/>
        <v>--</v>
      </c>
      <c r="IW64" s="241">
        <v>1072</v>
      </c>
      <c r="IX64" s="242">
        <v>1255</v>
      </c>
      <c r="IY64" s="243">
        <v>263</v>
      </c>
      <c r="IZ64" s="243">
        <v>285</v>
      </c>
      <c r="JA64" s="243">
        <v>251</v>
      </c>
      <c r="JB64" s="243">
        <v>331</v>
      </c>
      <c r="JC64" s="243">
        <v>336</v>
      </c>
      <c r="JD64" s="243">
        <v>256</v>
      </c>
      <c r="JE64" s="243">
        <v>7.6045627376425902</v>
      </c>
      <c r="JF64" s="243">
        <v>6.3604240282685502</v>
      </c>
      <c r="JG64" s="243">
        <v>8.7649402390438294</v>
      </c>
      <c r="JH64" s="243">
        <v>8.4592145015105693</v>
      </c>
      <c r="JI64" s="243">
        <v>9.8507462686567102</v>
      </c>
      <c r="JJ64" s="243">
        <v>12.890625</v>
      </c>
      <c r="JK64" s="243">
        <v>4.5627376425855504</v>
      </c>
      <c r="JL64" s="243">
        <v>6.3157894736842097</v>
      </c>
      <c r="JM64" s="243">
        <v>4.7808764940239099</v>
      </c>
      <c r="JN64" s="243">
        <v>9.3655589123866996</v>
      </c>
      <c r="JO64" s="243">
        <v>6.5476190476190501</v>
      </c>
      <c r="JP64" s="243">
        <v>4.31372549019608</v>
      </c>
      <c r="JQ64" s="243">
        <v>95.038167938931295</v>
      </c>
      <c r="JR64" s="243">
        <v>93.286219081272094</v>
      </c>
      <c r="JS64" s="243">
        <v>96.787148594377598</v>
      </c>
      <c r="JT64" s="243">
        <v>94.259818731117804</v>
      </c>
      <c r="JU64" s="243">
        <v>95.238095238095298</v>
      </c>
      <c r="JV64" s="243">
        <v>92.941176470588303</v>
      </c>
      <c r="JW64" s="243">
        <v>93.129770992366403</v>
      </c>
      <c r="JX64" s="243">
        <v>91.166077738515895</v>
      </c>
      <c r="JY64" s="243">
        <v>93.548387096774206</v>
      </c>
      <c r="JZ64" s="243">
        <v>94.259818731117804</v>
      </c>
      <c r="KA64" s="243">
        <v>94.047619047619094</v>
      </c>
      <c r="KB64" s="243">
        <v>89.019607843137294</v>
      </c>
      <c r="KC64" s="243">
        <v>96.168582375479005</v>
      </c>
      <c r="KD64" s="243">
        <v>93.262411347517698</v>
      </c>
      <c r="KE64" s="243">
        <v>98.387096774193594</v>
      </c>
      <c r="KF64" s="243">
        <v>94.864048338368605</v>
      </c>
      <c r="KG64" s="243">
        <v>94.047619047618994</v>
      </c>
      <c r="KH64" s="243">
        <v>94.509803921568704</v>
      </c>
      <c r="KI64" s="220">
        <v>273</v>
      </c>
      <c r="KJ64" s="220">
        <v>332</v>
      </c>
      <c r="KK64" s="99" t="str">
        <f t="shared" si="51"/>
        <v>--</v>
      </c>
      <c r="KL64" s="99" t="str">
        <f t="shared" si="51"/>
        <v>--</v>
      </c>
      <c r="KM64" s="220">
        <v>8.5501858736059493</v>
      </c>
      <c r="KN64" s="220">
        <v>12.048192771084301</v>
      </c>
      <c r="KO64" s="220">
        <v>93.3085501858736</v>
      </c>
      <c r="KP64" s="220">
        <v>95.426829268292707</v>
      </c>
      <c r="KQ64" s="220">
        <v>92.164179104477597</v>
      </c>
      <c r="KR64" s="220">
        <v>95.426829268292707</v>
      </c>
      <c r="KS64" s="220">
        <v>89.925373134328396</v>
      </c>
      <c r="KT64" s="220">
        <v>88</v>
      </c>
      <c r="KV64" s="379">
        <v>1234</v>
      </c>
      <c r="KW64" s="380">
        <v>333</v>
      </c>
      <c r="KX64" s="381">
        <v>318</v>
      </c>
      <c r="KY64" s="381">
        <v>305</v>
      </c>
      <c r="KZ64" s="381">
        <v>278</v>
      </c>
      <c r="LA64" s="378" t="str">
        <f t="shared" si="2"/>
        <v>--</v>
      </c>
      <c r="LB64" s="381">
        <v>64.344262295082018</v>
      </c>
      <c r="LC64" s="381">
        <v>65.248226950354606</v>
      </c>
      <c r="LD64" s="381">
        <v>63.052208835341382</v>
      </c>
      <c r="LE64" s="378" t="str">
        <f t="shared" si="3"/>
        <v>--</v>
      </c>
      <c r="LF64" s="381">
        <v>58.536585365853661</v>
      </c>
      <c r="LG64" s="381">
        <v>60.778443113772461</v>
      </c>
      <c r="LH64" s="381">
        <v>54.509803921568626</v>
      </c>
      <c r="LI64" s="378" t="str">
        <f t="shared" si="4"/>
        <v>--</v>
      </c>
      <c r="LJ64" s="381">
        <v>62.025316455696206</v>
      </c>
      <c r="LK64" s="381">
        <v>63.815789473684163</v>
      </c>
      <c r="LL64" s="381">
        <v>62.949640287769753</v>
      </c>
      <c r="LM64" s="380">
        <v>85.823754789272016</v>
      </c>
      <c r="LN64" s="381">
        <v>63.953488372093034</v>
      </c>
      <c r="LO64" s="381">
        <v>64.056939501779397</v>
      </c>
      <c r="LP64" s="381">
        <v>69.354838709677509</v>
      </c>
      <c r="LQ64" s="381">
        <v>84.307692307692292</v>
      </c>
      <c r="LR64" s="381">
        <v>71.951219512195181</v>
      </c>
      <c r="LS64" s="381">
        <v>71.98795180722891</v>
      </c>
      <c r="LT64" s="381">
        <v>66.406250000000028</v>
      </c>
      <c r="LU64" s="381">
        <v>75.15723270440246</v>
      </c>
      <c r="LV64" s="381">
        <v>61.146496815286596</v>
      </c>
      <c r="LW64" s="381">
        <v>64.98316498316494</v>
      </c>
      <c r="LX64" s="381">
        <v>65.107913669064757</v>
      </c>
      <c r="LY64" s="380">
        <v>86.363636363636374</v>
      </c>
      <c r="LZ64" s="381">
        <v>79.310344827586206</v>
      </c>
      <c r="MA64" s="381">
        <v>80</v>
      </c>
      <c r="MB64" s="381">
        <v>81.200000000000031</v>
      </c>
      <c r="MC64" s="381">
        <v>88.719512195121965</v>
      </c>
      <c r="MD64" s="381">
        <v>85.410334346504541</v>
      </c>
      <c r="ME64" s="381">
        <v>84.776119402985088</v>
      </c>
      <c r="MF64" s="381">
        <v>74.609374999999986</v>
      </c>
      <c r="MG64" s="381">
        <v>83.489096573208826</v>
      </c>
      <c r="MH64" s="381">
        <v>69.523809523809476</v>
      </c>
      <c r="MI64" s="381">
        <v>76.845637583892668</v>
      </c>
      <c r="MJ64" s="381">
        <v>76.895306859205732</v>
      </c>
      <c r="MK64" s="380">
        <v>93.769470404984432</v>
      </c>
      <c r="ML64" s="381">
        <v>94.585987261146457</v>
      </c>
      <c r="MM64" s="381">
        <v>94.630872483221466</v>
      </c>
      <c r="MN64" s="381">
        <v>97.472924187725638</v>
      </c>
      <c r="MO64" s="380">
        <v>92.211838006230536</v>
      </c>
      <c r="MP64" s="381">
        <v>90.476190476190538</v>
      </c>
      <c r="MQ64" s="381">
        <v>86.195286195286201</v>
      </c>
      <c r="MR64" s="381">
        <v>93.165467625899325</v>
      </c>
      <c r="MS64" s="380">
        <v>91.849529780564367</v>
      </c>
      <c r="MT64" s="381">
        <v>96.190476190476176</v>
      </c>
      <c r="MU64" s="381">
        <v>96.969696969696912</v>
      </c>
      <c r="MV64" s="381">
        <v>98.555956678700369</v>
      </c>
      <c r="MW64" s="380">
        <v>97.407407407407334</v>
      </c>
      <c r="MX64" s="381">
        <v>96.551724137931046</v>
      </c>
      <c r="MY64" s="381">
        <v>96.113074204946969</v>
      </c>
      <c r="MZ64" s="381">
        <v>98.795180722891544</v>
      </c>
      <c r="NA64" s="381">
        <v>97.553516819571797</v>
      </c>
      <c r="NB64" s="381">
        <v>97.280966767371666</v>
      </c>
      <c r="NC64" s="381">
        <v>97.61194029850742</v>
      </c>
      <c r="ND64" s="381">
        <v>94.117647058823607</v>
      </c>
      <c r="NE64" s="381">
        <v>96.884735202492209</v>
      </c>
      <c r="NF64" s="381">
        <v>97.444089456869079</v>
      </c>
      <c r="NG64" s="381">
        <v>95.973154362416025</v>
      </c>
      <c r="NH64" s="381">
        <v>97.122302158273357</v>
      </c>
    </row>
    <row r="65" spans="1:372" x14ac:dyDescent="0.25">
      <c r="A65" s="93">
        <v>61</v>
      </c>
      <c r="B65" s="93" t="s">
        <v>61</v>
      </c>
      <c r="C65" s="104">
        <v>371</v>
      </c>
      <c r="D65" s="104">
        <v>392</v>
      </c>
      <c r="E65" s="104">
        <v>337</v>
      </c>
      <c r="F65" s="104">
        <v>247</v>
      </c>
      <c r="G65" s="104">
        <v>223</v>
      </c>
      <c r="H65" s="104">
        <v>149</v>
      </c>
      <c r="I65" s="104">
        <v>112</v>
      </c>
      <c r="J65" s="104">
        <v>110</v>
      </c>
      <c r="K65" s="104">
        <v>128</v>
      </c>
      <c r="L65" s="104">
        <v>132</v>
      </c>
      <c r="M65" s="103">
        <v>132</v>
      </c>
      <c r="N65" s="103">
        <v>114</v>
      </c>
      <c r="O65" s="103">
        <v>116</v>
      </c>
      <c r="P65" s="103">
        <v>107</v>
      </c>
      <c r="Q65" s="103">
        <v>69</v>
      </c>
      <c r="R65" s="103">
        <v>94</v>
      </c>
      <c r="S65" s="103">
        <v>84</v>
      </c>
      <c r="T65" s="103">
        <v>71</v>
      </c>
      <c r="U65" s="103">
        <v>78</v>
      </c>
      <c r="V65" s="103">
        <v>74</v>
      </c>
      <c r="W65" s="99">
        <v>86.486486486486513</v>
      </c>
      <c r="X65" s="99">
        <v>75.892857142857139</v>
      </c>
      <c r="Y65" s="99">
        <v>75.92592592592591</v>
      </c>
      <c r="Z65" s="99">
        <v>91.338582677165377</v>
      </c>
      <c r="AA65" s="99">
        <v>83.333333333333343</v>
      </c>
      <c r="AB65" s="99">
        <v>70.992366412213727</v>
      </c>
      <c r="AC65" s="99">
        <v>86.72566371681414</v>
      </c>
      <c r="AD65" s="99">
        <v>86.956521739130451</v>
      </c>
      <c r="AE65" s="99">
        <v>83.809523809523839</v>
      </c>
      <c r="AF65" s="99" t="s">
        <v>286</v>
      </c>
      <c r="AG65" s="99">
        <v>91.397849462365585</v>
      </c>
      <c r="AH65" s="99">
        <v>85.71428571428568</v>
      </c>
      <c r="AI65" s="99" t="s">
        <v>286</v>
      </c>
      <c r="AJ65" s="99">
        <v>90.789473684210563</v>
      </c>
      <c r="AK65" s="99">
        <v>86.486486486486498</v>
      </c>
      <c r="AL65" s="99">
        <v>6.0810810810810798</v>
      </c>
      <c r="AM65" s="99">
        <v>16.071428571428569</v>
      </c>
      <c r="AN65" s="99">
        <v>37.272727272727252</v>
      </c>
      <c r="AO65" s="99">
        <v>15.873015873015877</v>
      </c>
      <c r="AP65" s="99">
        <v>19.696969696969695</v>
      </c>
      <c r="AQ65" s="99">
        <v>28.244274809160302</v>
      </c>
      <c r="AR65" s="99">
        <v>15.789473684210527</v>
      </c>
      <c r="AS65" s="99">
        <v>14.655172413793107</v>
      </c>
      <c r="AT65" s="99">
        <v>38.095238095238081</v>
      </c>
      <c r="AU65" s="99">
        <v>11.594202898550723</v>
      </c>
      <c r="AV65" s="99">
        <v>18.279569892473113</v>
      </c>
      <c r="AW65" s="99">
        <v>40.476190476190467</v>
      </c>
      <c r="AX65" s="102">
        <v>9.8591549295774623</v>
      </c>
      <c r="AY65" s="102">
        <v>19.230769230769226</v>
      </c>
      <c r="AZ65" s="102">
        <v>50.684931506849324</v>
      </c>
      <c r="BA65" s="102" t="s">
        <v>286</v>
      </c>
      <c r="BB65" s="99" t="s">
        <v>286</v>
      </c>
      <c r="BC65" s="102" t="s">
        <v>286</v>
      </c>
      <c r="BD65" s="102" t="s">
        <v>286</v>
      </c>
      <c r="BE65" s="102" t="s">
        <v>286</v>
      </c>
      <c r="BF65" s="102" t="s">
        <v>286</v>
      </c>
      <c r="BG65" s="99" t="s">
        <v>286</v>
      </c>
      <c r="BH65" s="94" t="s">
        <v>286</v>
      </c>
      <c r="BI65" s="94" t="s">
        <v>286</v>
      </c>
      <c r="BJ65" s="94">
        <v>51.515151515151508</v>
      </c>
      <c r="BK65" s="94">
        <v>58.510638297872326</v>
      </c>
      <c r="BL65" s="99">
        <v>27.38095238095238</v>
      </c>
      <c r="BM65" s="94">
        <v>40.625000000000007</v>
      </c>
      <c r="BN65" s="93">
        <v>51.948051948051962</v>
      </c>
      <c r="BO65" s="93">
        <v>24.324324324324323</v>
      </c>
      <c r="BP65" s="93">
        <v>7.092198581560285</v>
      </c>
      <c r="BQ65" s="99">
        <v>12.745098039215682</v>
      </c>
      <c r="BR65" s="94">
        <v>46.666666666666671</v>
      </c>
      <c r="BS65" s="94">
        <v>4.8387096774193568</v>
      </c>
      <c r="BT65" s="94">
        <v>13.076923076923071</v>
      </c>
      <c r="BU65" s="99">
        <v>44.61538461538462</v>
      </c>
      <c r="BV65" s="94">
        <v>9.5238095238095237</v>
      </c>
      <c r="BW65" s="94">
        <v>9.6491228070175445</v>
      </c>
      <c r="BX65" s="94">
        <v>40.566037735849065</v>
      </c>
      <c r="BY65" s="99">
        <v>3.0303030303030303</v>
      </c>
      <c r="BZ65" s="94">
        <v>11.702127659574471</v>
      </c>
      <c r="CA65" s="94">
        <v>46.341463414634141</v>
      </c>
      <c r="CB65" s="94">
        <v>2.9411764705882351</v>
      </c>
      <c r="CC65" s="99">
        <v>8.0000000000000018</v>
      </c>
      <c r="CD65" s="94">
        <v>50.000000000000014</v>
      </c>
      <c r="CE65" s="94">
        <v>16.216216216216218</v>
      </c>
      <c r="CF65" s="94">
        <v>12.727272727272725</v>
      </c>
      <c r="CG65" s="99">
        <v>11.009174311926611</v>
      </c>
      <c r="CH65" s="94">
        <v>27.343750000000021</v>
      </c>
      <c r="CI65" s="94">
        <v>9.9236641221374082</v>
      </c>
      <c r="CJ65" s="94">
        <v>8.4615384615384599</v>
      </c>
      <c r="CK65" s="94">
        <v>20.353982300884955</v>
      </c>
      <c r="CL65" s="94">
        <v>13.043478260869573</v>
      </c>
      <c r="CM65" s="94">
        <v>13.084112149532716</v>
      </c>
      <c r="CN65" s="94">
        <v>28.358208955223876</v>
      </c>
      <c r="CO65" s="94">
        <v>25.531914893617024</v>
      </c>
      <c r="CP65" s="99">
        <v>20.481927710843365</v>
      </c>
      <c r="CQ65" s="94">
        <v>11.940298507462687</v>
      </c>
      <c r="CR65" s="94">
        <v>23.376623376623382</v>
      </c>
      <c r="CS65" s="93">
        <v>13.698630136986301</v>
      </c>
      <c r="CT65" s="93">
        <v>9.655172413793105</v>
      </c>
      <c r="CU65" s="99">
        <v>3.7037037037037037</v>
      </c>
      <c r="CV65" s="94">
        <v>0</v>
      </c>
      <c r="CW65" s="94">
        <v>14.843750000000004</v>
      </c>
      <c r="CX65" s="93">
        <v>7.6923076923076916</v>
      </c>
      <c r="CY65" s="93">
        <v>4.615384615384615</v>
      </c>
      <c r="CZ65" s="99">
        <v>19.819819819819823</v>
      </c>
      <c r="DA65" s="94">
        <v>8.6956521739130412</v>
      </c>
      <c r="DB65" s="94">
        <v>5.6603773584905666</v>
      </c>
      <c r="DC65" s="93">
        <v>29.85074626865671</v>
      </c>
      <c r="DD65" s="93">
        <v>10.638297872340432</v>
      </c>
      <c r="DE65" s="99">
        <v>9.7560975609756095</v>
      </c>
      <c r="DF65" s="94">
        <v>25</v>
      </c>
      <c r="DG65" s="94">
        <v>15.789473684210533</v>
      </c>
      <c r="DH65" s="93">
        <v>4.2857142857142847</v>
      </c>
      <c r="DI65" s="93">
        <v>40.81632653061223</v>
      </c>
      <c r="DJ65" s="99">
        <v>36.448598130841113</v>
      </c>
      <c r="DK65" s="94">
        <v>26.415094339622641</v>
      </c>
      <c r="DL65" s="94">
        <v>43.30708661417323</v>
      </c>
      <c r="DM65" s="94">
        <v>27.480916030534356</v>
      </c>
      <c r="DN65" s="94">
        <v>37.404580152671763</v>
      </c>
      <c r="DO65" s="99">
        <v>34.513274336283182</v>
      </c>
      <c r="DP65" s="94">
        <v>49.565217391304373</v>
      </c>
      <c r="DQ65" s="94">
        <v>35.51401869158876</v>
      </c>
      <c r="DR65" s="94">
        <v>46.153846153846146</v>
      </c>
      <c r="DS65" s="94">
        <v>43.61702127659575</v>
      </c>
      <c r="DT65" s="99">
        <v>41.975308641975303</v>
      </c>
      <c r="DU65" s="101">
        <v>37.681159420289852</v>
      </c>
      <c r="DV65" s="101">
        <v>45.454545454545439</v>
      </c>
      <c r="DW65" s="93">
        <v>44.444444444444443</v>
      </c>
      <c r="DX65" s="101" t="s">
        <v>286</v>
      </c>
      <c r="DY65" s="99" t="s">
        <v>286</v>
      </c>
      <c r="DZ65" s="99" t="s">
        <v>286</v>
      </c>
      <c r="EA65" s="99" t="s">
        <v>286</v>
      </c>
      <c r="EB65" s="99" t="s">
        <v>286</v>
      </c>
      <c r="EC65" s="99" t="s">
        <v>286</v>
      </c>
      <c r="ED65" s="99" t="s">
        <v>286</v>
      </c>
      <c r="EE65" s="99" t="s">
        <v>286</v>
      </c>
      <c r="EF65" s="99" t="s">
        <v>286</v>
      </c>
      <c r="EG65" s="99">
        <v>7.3529411764705879</v>
      </c>
      <c r="EH65" s="99">
        <v>2.1276595744680851</v>
      </c>
      <c r="EI65" s="99">
        <v>0</v>
      </c>
      <c r="EJ65" s="99">
        <v>5.6338028169014098</v>
      </c>
      <c r="EK65" s="99">
        <v>5.1282051282051277</v>
      </c>
      <c r="EL65" s="94">
        <v>1.3513513513513513</v>
      </c>
      <c r="EM65" s="94">
        <v>62.837837837837803</v>
      </c>
      <c r="EN65" s="94">
        <v>48.214285714285715</v>
      </c>
      <c r="EO65" s="94">
        <v>66.9724770642202</v>
      </c>
      <c r="EP65" s="99">
        <v>61.111111111111136</v>
      </c>
      <c r="EQ65" s="94">
        <v>33.587786259541993</v>
      </c>
      <c r="ER65" s="94">
        <v>45.801526717557266</v>
      </c>
      <c r="ES65" s="94">
        <v>62.16216216216214</v>
      </c>
      <c r="ET65" s="94">
        <v>31.858407079646017</v>
      </c>
      <c r="EU65" s="99">
        <v>50.46728971962618</v>
      </c>
      <c r="EV65" s="94">
        <v>71.428571428571431</v>
      </c>
      <c r="EW65" s="94">
        <v>39.784946236559144</v>
      </c>
      <c r="EX65" s="94">
        <v>53.08641975308641</v>
      </c>
      <c r="EY65" s="94">
        <v>72.463768115942059</v>
      </c>
      <c r="EZ65" s="99">
        <v>38.157894736842103</v>
      </c>
      <c r="FA65" s="94">
        <v>58.904109589041084</v>
      </c>
      <c r="FB65" s="94">
        <v>85.906040268456394</v>
      </c>
      <c r="FC65" s="94">
        <v>66.071428571428584</v>
      </c>
      <c r="FD65" s="94">
        <v>82.568807339449577</v>
      </c>
      <c r="FE65" s="99">
        <v>91.338582677165363</v>
      </c>
      <c r="FF65" s="94">
        <v>71.969696969697011</v>
      </c>
      <c r="FG65" s="94">
        <v>62.595419847328223</v>
      </c>
      <c r="FH65" s="94">
        <v>82.882882882882868</v>
      </c>
      <c r="FI65" s="94">
        <v>72.807017543859629</v>
      </c>
      <c r="FJ65" s="99">
        <v>75.700934579439291</v>
      </c>
      <c r="FK65" s="94">
        <v>85.074626865671661</v>
      </c>
      <c r="FL65" s="94">
        <v>76.595744680851084</v>
      </c>
      <c r="FM65" s="94">
        <v>70.370370370370352</v>
      </c>
      <c r="FN65" s="94">
        <v>90.000000000000028</v>
      </c>
      <c r="FO65" s="99">
        <v>74.358974358974393</v>
      </c>
      <c r="FP65" s="94">
        <v>82.432432432432407</v>
      </c>
      <c r="FQ65" s="94">
        <v>92.617449664429543</v>
      </c>
      <c r="FR65" s="94">
        <v>99.107142857142847</v>
      </c>
      <c r="FS65" s="94">
        <v>95.454545454545467</v>
      </c>
      <c r="FT65" s="99">
        <v>96.093750000000014</v>
      </c>
      <c r="FU65" s="94">
        <v>91.666666666666657</v>
      </c>
      <c r="FV65" s="94">
        <v>94.656488549618359</v>
      </c>
      <c r="FW65" s="94">
        <v>98.245614035087712</v>
      </c>
      <c r="FX65" s="94">
        <v>94.827586206896598</v>
      </c>
      <c r="FY65" s="99">
        <v>96.226415094339629</v>
      </c>
      <c r="FZ65" s="94">
        <v>97.101449275362327</v>
      </c>
      <c r="GA65" s="94">
        <v>93.617021276595736</v>
      </c>
      <c r="GB65" s="94">
        <v>96.428571428571473</v>
      </c>
      <c r="GC65" s="94">
        <v>98.571428571428569</v>
      </c>
      <c r="GD65" s="99">
        <v>98.717948717948701</v>
      </c>
      <c r="GE65" s="94">
        <v>100</v>
      </c>
      <c r="GF65" s="94">
        <v>95.238095238095227</v>
      </c>
      <c r="GG65" s="94">
        <v>93.75</v>
      </c>
      <c r="GH65" s="94">
        <v>97.272727272727266</v>
      </c>
      <c r="GI65" s="99">
        <v>97.61904761904762</v>
      </c>
      <c r="GJ65" s="94">
        <v>85.496183206106892</v>
      </c>
      <c r="GK65" s="94">
        <v>94.656488549618359</v>
      </c>
      <c r="GL65" s="94">
        <v>94.642857142857139</v>
      </c>
      <c r="GM65" s="100">
        <v>87.826086956521749</v>
      </c>
      <c r="GN65" s="99">
        <v>99.065420560747668</v>
      </c>
      <c r="GO65" s="94">
        <v>94.202898550724626</v>
      </c>
      <c r="GP65" s="94">
        <v>92.553191489361723</v>
      </c>
      <c r="GQ65" s="94">
        <v>96.428571428571431</v>
      </c>
      <c r="GR65" s="94">
        <v>98.571428571428569</v>
      </c>
      <c r="GS65" s="99">
        <v>97.435897435897459</v>
      </c>
      <c r="GT65" s="94">
        <v>100</v>
      </c>
      <c r="GU65" s="94" t="s">
        <v>286</v>
      </c>
      <c r="GV65" s="94" t="s">
        <v>286</v>
      </c>
      <c r="GW65" s="94" t="s">
        <v>286</v>
      </c>
      <c r="GX65" s="99" t="s">
        <v>286</v>
      </c>
      <c r="GY65" s="99" t="s">
        <v>286</v>
      </c>
      <c r="GZ65" s="99" t="s">
        <v>286</v>
      </c>
      <c r="HA65" s="99" t="s">
        <v>286</v>
      </c>
      <c r="HB65" s="99" t="s">
        <v>286</v>
      </c>
      <c r="HC65" s="99" t="s">
        <v>286</v>
      </c>
      <c r="HD65" s="99">
        <v>96.969696969696983</v>
      </c>
      <c r="HE65" s="99">
        <v>98.901098901098905</v>
      </c>
      <c r="HF65" s="99">
        <v>98.795180722891573</v>
      </c>
      <c r="HG65" s="99">
        <v>89.552238805970134</v>
      </c>
      <c r="HH65" s="99">
        <v>98.684210526315766</v>
      </c>
      <c r="HI65" s="99">
        <v>98.648648648648646</v>
      </c>
      <c r="HJ65" s="99">
        <v>85.2348993288591</v>
      </c>
      <c r="HK65" s="99">
        <v>90</v>
      </c>
      <c r="HL65" s="94">
        <v>96.296296296296319</v>
      </c>
      <c r="HM65" s="94">
        <v>93.750000000000014</v>
      </c>
      <c r="HN65" s="94">
        <v>84.09090909090915</v>
      </c>
      <c r="HO65" s="94">
        <v>90.839694656488589</v>
      </c>
      <c r="HP65" s="99">
        <v>63.392857142857139</v>
      </c>
      <c r="HQ65" s="94">
        <v>83.478260869565219</v>
      </c>
      <c r="HR65" s="94">
        <v>90.566037735849022</v>
      </c>
      <c r="HS65" s="94">
        <v>92.647058823529434</v>
      </c>
      <c r="HT65" s="95">
        <v>88.172043010752702</v>
      </c>
      <c r="HU65" s="99">
        <v>95.238095238095241</v>
      </c>
      <c r="HV65" s="93">
        <v>85.507246376811594</v>
      </c>
      <c r="HW65" s="93">
        <v>96.153846153846175</v>
      </c>
      <c r="HX65" s="93">
        <v>94.594594594594625</v>
      </c>
      <c r="HY65" s="93">
        <v>3.3557046979865777</v>
      </c>
      <c r="HZ65" s="93">
        <v>2.7027027027027026</v>
      </c>
      <c r="IA65" s="93">
        <v>2.7522935779816518</v>
      </c>
      <c r="IB65" s="93">
        <v>4.7619047619047628</v>
      </c>
      <c r="IC65" s="93">
        <v>6.0606060606060623</v>
      </c>
      <c r="ID65" s="93">
        <v>5.343511450381679</v>
      </c>
      <c r="IE65" s="93">
        <v>4.3859649122807038</v>
      </c>
      <c r="IF65" s="93">
        <v>5.1724137931034502</v>
      </c>
      <c r="IG65" s="93">
        <v>2.8037383177570101</v>
      </c>
      <c r="IH65" s="93">
        <v>2.8985507246376807</v>
      </c>
      <c r="II65" s="93">
        <v>5.3191489361702118</v>
      </c>
      <c r="IJ65" s="93">
        <v>5.9523809523809543</v>
      </c>
      <c r="IK65" s="93">
        <v>0</v>
      </c>
      <c r="IL65" s="93">
        <v>5.1282051282051277</v>
      </c>
      <c r="IM65" s="93">
        <v>1.3513513513513513</v>
      </c>
      <c r="IN65" s="93" t="str">
        <f t="shared" ref="IN65:IV74" si="73">"--"</f>
        <v>--</v>
      </c>
      <c r="IO65" s="93" t="str">
        <f t="shared" si="73"/>
        <v>--</v>
      </c>
      <c r="IP65" s="93" t="str">
        <f t="shared" si="73"/>
        <v>--</v>
      </c>
      <c r="IQ65" s="93" t="str">
        <f t="shared" si="73"/>
        <v>--</v>
      </c>
      <c r="IR65" s="93" t="str">
        <f t="shared" si="73"/>
        <v>--</v>
      </c>
      <c r="IS65" s="93" t="str">
        <f t="shared" si="73"/>
        <v>--</v>
      </c>
      <c r="IT65" s="93" t="str">
        <f t="shared" si="73"/>
        <v>--</v>
      </c>
      <c r="IU65" s="93" t="str">
        <f t="shared" si="73"/>
        <v>--</v>
      </c>
      <c r="IV65" s="93" t="str">
        <f t="shared" si="73"/>
        <v>--</v>
      </c>
      <c r="IW65" s="241">
        <v>296</v>
      </c>
      <c r="IX65" s="242">
        <v>269</v>
      </c>
      <c r="IY65" s="243">
        <v>73</v>
      </c>
      <c r="IZ65" s="243">
        <v>78</v>
      </c>
      <c r="JA65" s="243">
        <v>69</v>
      </c>
      <c r="JB65" s="243">
        <v>76</v>
      </c>
      <c r="JC65" s="243">
        <v>55</v>
      </c>
      <c r="JD65" s="243">
        <v>62</v>
      </c>
      <c r="JE65" s="243">
        <v>8.2191780821917799</v>
      </c>
      <c r="JF65" s="243">
        <v>8.9743589743589691</v>
      </c>
      <c r="JG65" s="243">
        <v>7.2463768115942004</v>
      </c>
      <c r="JH65" s="243">
        <v>9.2105263157894708</v>
      </c>
      <c r="JI65" s="243">
        <v>0</v>
      </c>
      <c r="JJ65" s="243">
        <v>8.0645161290322598</v>
      </c>
      <c r="JK65" s="243">
        <v>8.2191780821917799</v>
      </c>
      <c r="JL65" s="243">
        <v>6.4102564102564097</v>
      </c>
      <c r="JM65" s="243">
        <v>8.6956521739130395</v>
      </c>
      <c r="JN65" s="243">
        <v>2.6315789473684199</v>
      </c>
      <c r="JO65" s="243">
        <v>3.6363636363636398</v>
      </c>
      <c r="JP65" s="243">
        <v>4.8387096774193603</v>
      </c>
      <c r="JQ65" s="243">
        <v>97.260273972602704</v>
      </c>
      <c r="JR65" s="243">
        <v>97.435897435897502</v>
      </c>
      <c r="JS65" s="243">
        <v>94.202898550724697</v>
      </c>
      <c r="JT65" s="243">
        <v>96.052631578947398</v>
      </c>
      <c r="JU65" s="243">
        <v>100</v>
      </c>
      <c r="JV65" s="243">
        <v>95.161290322580697</v>
      </c>
      <c r="JW65" s="243">
        <v>89.041095890411</v>
      </c>
      <c r="JX65" s="243">
        <v>91.025641025640994</v>
      </c>
      <c r="JY65" s="243">
        <v>95.652173913043498</v>
      </c>
      <c r="JZ65" s="243">
        <v>92.105263157894797</v>
      </c>
      <c r="KA65" s="243">
        <v>94.545454545454604</v>
      </c>
      <c r="KB65" s="243">
        <v>90.322580645161295</v>
      </c>
      <c r="KC65" s="243">
        <v>98.630136986301395</v>
      </c>
      <c r="KD65" s="243">
        <v>94.871794871794904</v>
      </c>
      <c r="KE65" s="243">
        <v>92.753623188405797</v>
      </c>
      <c r="KF65" s="243">
        <v>93.421052631578902</v>
      </c>
      <c r="KG65" s="243">
        <v>98.181818181818201</v>
      </c>
      <c r="KH65" s="243">
        <v>100</v>
      </c>
      <c r="KI65" s="220">
        <v>76</v>
      </c>
      <c r="KJ65" s="220">
        <v>76</v>
      </c>
      <c r="KK65" s="99" t="str">
        <f t="shared" si="51"/>
        <v>--</v>
      </c>
      <c r="KL65" s="99" t="str">
        <f t="shared" si="51"/>
        <v>--</v>
      </c>
      <c r="KM65" s="220">
        <v>5.3333333333333304</v>
      </c>
      <c r="KN65" s="220">
        <v>9.2105263157894708</v>
      </c>
      <c r="KO65" s="220">
        <v>86.301369863013704</v>
      </c>
      <c r="KP65" s="220">
        <v>93.421052631578902</v>
      </c>
      <c r="KQ65" s="220">
        <v>89.189189189189193</v>
      </c>
      <c r="KR65" s="220">
        <v>90.789473684210506</v>
      </c>
      <c r="KS65" s="220">
        <v>89.189189189189193</v>
      </c>
      <c r="KT65" s="220">
        <v>94.594594594594597</v>
      </c>
      <c r="KV65" s="379">
        <v>215</v>
      </c>
      <c r="KW65" s="378" t="str">
        <f t="shared" ref="KW65" si="74">"--"</f>
        <v>--</v>
      </c>
      <c r="KX65" s="381">
        <v>66</v>
      </c>
      <c r="KY65" s="381">
        <v>81</v>
      </c>
      <c r="KZ65" s="381">
        <v>68</v>
      </c>
      <c r="LA65" s="378" t="str">
        <f t="shared" si="2"/>
        <v>--</v>
      </c>
      <c r="LB65" s="381">
        <v>58.904109589041092</v>
      </c>
      <c r="LC65" s="381">
        <v>53.846153846153832</v>
      </c>
      <c r="LD65" s="381">
        <v>57.971014492753611</v>
      </c>
      <c r="LE65" s="378" t="str">
        <f t="shared" si="3"/>
        <v>--</v>
      </c>
      <c r="LF65" s="381">
        <v>59.210526315789473</v>
      </c>
      <c r="LG65" s="381">
        <v>61.818181818181841</v>
      </c>
      <c r="LH65" s="381">
        <v>61.290322580645167</v>
      </c>
      <c r="LI65" s="378" t="str">
        <f t="shared" si="4"/>
        <v>--</v>
      </c>
      <c r="LJ65" s="381">
        <v>59.090909090909065</v>
      </c>
      <c r="LK65" s="381">
        <v>62.500000000000007</v>
      </c>
      <c r="LL65" s="381">
        <v>58.82352941176471</v>
      </c>
      <c r="LM65" s="380">
        <v>74.324324324324309</v>
      </c>
      <c r="LN65" s="381">
        <v>68.493150684931507</v>
      </c>
      <c r="LO65" s="381">
        <v>76.923076923076906</v>
      </c>
      <c r="LP65" s="381">
        <v>69.565217391304344</v>
      </c>
      <c r="LQ65" s="381">
        <v>82.432432432432392</v>
      </c>
      <c r="LR65" s="381">
        <v>70.270270270270302</v>
      </c>
      <c r="LS65" s="381">
        <v>67.27272727272728</v>
      </c>
      <c r="LT65" s="381">
        <v>82.258064516129053</v>
      </c>
      <c r="LU65" s="378" t="str">
        <f t="shared" ref="LU65" si="75">"--"</f>
        <v>--</v>
      </c>
      <c r="LV65" s="381">
        <v>63.076923076923066</v>
      </c>
      <c r="LW65" s="381">
        <v>63.291139240506325</v>
      </c>
      <c r="LX65" s="381">
        <v>82.812499999999986</v>
      </c>
      <c r="LY65" s="380">
        <v>76.712328767123296</v>
      </c>
      <c r="LZ65" s="381">
        <v>67.123287671232902</v>
      </c>
      <c r="MA65" s="381">
        <v>87.179487179487197</v>
      </c>
      <c r="MB65" s="381">
        <v>82.608695652173907</v>
      </c>
      <c r="MC65" s="381">
        <v>83.999999999999957</v>
      </c>
      <c r="MD65" s="381">
        <v>71.052631578947356</v>
      </c>
      <c r="ME65" s="381">
        <v>67.272727272727266</v>
      </c>
      <c r="MF65" s="381">
        <v>83.870967741935488</v>
      </c>
      <c r="MG65" s="378" t="str">
        <f t="shared" ref="MG65" si="76">"--"</f>
        <v>--</v>
      </c>
      <c r="MH65" s="381">
        <v>86.153846153846175</v>
      </c>
      <c r="MI65" s="381">
        <v>60.75949367088608</v>
      </c>
      <c r="MJ65" s="381">
        <v>87.692307692307722</v>
      </c>
      <c r="MK65" s="378" t="str">
        <f t="shared" ref="MK65" si="77">"--"</f>
        <v>--</v>
      </c>
      <c r="ML65" s="381">
        <v>98.461538461538467</v>
      </c>
      <c r="MM65" s="381">
        <v>89.873417721518962</v>
      </c>
      <c r="MN65" s="381">
        <v>98.484848484848484</v>
      </c>
      <c r="MO65" s="378" t="str">
        <f t="shared" ref="MO65" si="78">"--"</f>
        <v>--</v>
      </c>
      <c r="MP65" s="381">
        <v>93.846153846153868</v>
      </c>
      <c r="MQ65" s="381">
        <v>83.544303797468345</v>
      </c>
      <c r="MR65" s="381">
        <v>91.044776119402982</v>
      </c>
      <c r="MS65" s="378" t="str">
        <f t="shared" ref="MS65" si="79">"--"</f>
        <v>--</v>
      </c>
      <c r="MT65" s="381">
        <v>93.846153846153868</v>
      </c>
      <c r="MU65" s="381">
        <v>96.202531645569607</v>
      </c>
      <c r="MV65" s="381">
        <v>98.484848484848499</v>
      </c>
      <c r="MW65" s="380">
        <v>95.945945945945937</v>
      </c>
      <c r="MX65" s="381">
        <v>97.260273972602775</v>
      </c>
      <c r="MY65" s="381">
        <v>96.153846153846175</v>
      </c>
      <c r="MZ65" s="381">
        <v>97.101449275362341</v>
      </c>
      <c r="NA65" s="381">
        <v>94.736842105263179</v>
      </c>
      <c r="NB65" s="381">
        <v>94.736842105263165</v>
      </c>
      <c r="NC65" s="381">
        <v>98.181818181818187</v>
      </c>
      <c r="ND65" s="381">
        <v>100</v>
      </c>
      <c r="NE65" s="378" t="str">
        <f t="shared" ref="NE65" si="80">"--"</f>
        <v>--</v>
      </c>
      <c r="NF65" s="381">
        <v>95.454545454545467</v>
      </c>
      <c r="NG65" s="381">
        <v>98.734177215189874</v>
      </c>
      <c r="NH65" s="381">
        <v>98.507462686567166</v>
      </c>
    </row>
    <row r="66" spans="1:372" ht="21" customHeight="1" x14ac:dyDescent="0.25">
      <c r="A66" s="93">
        <v>62</v>
      </c>
      <c r="B66" s="93" t="s">
        <v>62</v>
      </c>
      <c r="C66" s="104">
        <v>12244</v>
      </c>
      <c r="D66" s="104">
        <v>12382</v>
      </c>
      <c r="E66" s="104">
        <v>12546</v>
      </c>
      <c r="F66" s="104">
        <v>11766</v>
      </c>
      <c r="G66" s="104">
        <v>11572</v>
      </c>
      <c r="H66" s="104">
        <v>5134</v>
      </c>
      <c r="I66" s="104">
        <v>4462</v>
      </c>
      <c r="J66" s="104">
        <v>2648</v>
      </c>
      <c r="K66" s="104">
        <v>4804</v>
      </c>
      <c r="L66" s="104">
        <v>4670</v>
      </c>
      <c r="M66" s="103">
        <v>2908</v>
      </c>
      <c r="N66" s="103">
        <v>4914</v>
      </c>
      <c r="O66" s="103">
        <v>4804</v>
      </c>
      <c r="P66" s="103">
        <v>2828</v>
      </c>
      <c r="Q66" s="103">
        <v>4298</v>
      </c>
      <c r="R66" s="103">
        <v>4460</v>
      </c>
      <c r="S66" s="103">
        <v>3008</v>
      </c>
      <c r="T66" s="103">
        <v>3904</v>
      </c>
      <c r="U66" s="103">
        <v>4401</v>
      </c>
      <c r="V66" s="103">
        <v>3267</v>
      </c>
      <c r="W66" s="99">
        <v>87.642017141718313</v>
      </c>
      <c r="X66" s="99">
        <v>81.814048647419739</v>
      </c>
      <c r="Y66" s="99">
        <v>77.913175932978035</v>
      </c>
      <c r="Z66" s="99">
        <v>90.401023890785012</v>
      </c>
      <c r="AA66" s="99">
        <v>84.652173913043598</v>
      </c>
      <c r="AB66" s="99">
        <v>81.132731063238353</v>
      </c>
      <c r="AC66" s="99">
        <v>90.435328589368012</v>
      </c>
      <c r="AD66" s="99">
        <v>85.820105820106008</v>
      </c>
      <c r="AE66" s="99">
        <v>85.847701149425333</v>
      </c>
      <c r="AF66" s="99" t="s">
        <v>286</v>
      </c>
      <c r="AG66" s="99">
        <v>88.840712003651177</v>
      </c>
      <c r="AH66" s="99">
        <v>87.793427230047016</v>
      </c>
      <c r="AI66" s="99" t="s">
        <v>286</v>
      </c>
      <c r="AJ66" s="99">
        <v>89.500462534690101</v>
      </c>
      <c r="AK66" s="99">
        <v>89.844720496894311</v>
      </c>
      <c r="AL66" s="99">
        <v>19.952399841332792</v>
      </c>
      <c r="AM66" s="99">
        <v>27.39571589627964</v>
      </c>
      <c r="AN66" s="99">
        <v>41.967337637675605</v>
      </c>
      <c r="AO66" s="99">
        <v>21.262668918918919</v>
      </c>
      <c r="AP66" s="99">
        <v>24.956709956709897</v>
      </c>
      <c r="AQ66" s="99">
        <v>47.197231833910038</v>
      </c>
      <c r="AR66" s="99">
        <v>23.261589403973492</v>
      </c>
      <c r="AS66" s="99">
        <v>27.810526315789421</v>
      </c>
      <c r="AT66" s="99">
        <v>49.339521599428871</v>
      </c>
      <c r="AU66" s="99">
        <v>25.445051032518414</v>
      </c>
      <c r="AV66" s="99">
        <v>26.1569872958258</v>
      </c>
      <c r="AW66" s="99">
        <v>45.332887253261937</v>
      </c>
      <c r="AX66" s="102">
        <v>25.318761384335087</v>
      </c>
      <c r="AY66" s="102">
        <v>25.674118460474709</v>
      </c>
      <c r="AZ66" s="102">
        <v>40.654927401915202</v>
      </c>
      <c r="BA66" s="102" t="s">
        <v>286</v>
      </c>
      <c r="BB66" s="99" t="s">
        <v>286</v>
      </c>
      <c r="BC66" s="102" t="s">
        <v>286</v>
      </c>
      <c r="BD66" s="102" t="s">
        <v>286</v>
      </c>
      <c r="BE66" s="102" t="s">
        <v>286</v>
      </c>
      <c r="BF66" s="102" t="s">
        <v>286</v>
      </c>
      <c r="BG66" s="99" t="s">
        <v>286</v>
      </c>
      <c r="BH66" s="94" t="s">
        <v>286</v>
      </c>
      <c r="BI66" s="94" t="s">
        <v>286</v>
      </c>
      <c r="BJ66" s="94">
        <v>32.85288270377719</v>
      </c>
      <c r="BK66" s="94">
        <v>30.806902985074665</v>
      </c>
      <c r="BL66" s="99">
        <v>23.97378406347017</v>
      </c>
      <c r="BM66" s="94">
        <v>34.309623430962333</v>
      </c>
      <c r="BN66" s="93">
        <v>33.982889733840317</v>
      </c>
      <c r="BO66" s="93">
        <v>22.190201729106636</v>
      </c>
      <c r="BP66" s="93">
        <v>4.1586692258477242</v>
      </c>
      <c r="BQ66" s="99">
        <v>9.8608162302429623</v>
      </c>
      <c r="BR66" s="94">
        <v>53.442240373395663</v>
      </c>
      <c r="BS66" s="94">
        <v>5.1494252873563351</v>
      </c>
      <c r="BT66" s="94">
        <v>10.492554410080139</v>
      </c>
      <c r="BU66" s="99">
        <v>52.422270426608875</v>
      </c>
      <c r="BV66" s="94">
        <v>4.7800718132854687</v>
      </c>
      <c r="BW66" s="94">
        <v>6.4989984420209259</v>
      </c>
      <c r="BX66" s="94">
        <v>41.853512705530633</v>
      </c>
      <c r="BY66" s="99">
        <v>4.181184668989534</v>
      </c>
      <c r="BZ66" s="94">
        <v>6.4830206601757263</v>
      </c>
      <c r="CA66" s="94">
        <v>45.242244684559097</v>
      </c>
      <c r="CB66" s="94">
        <v>4.1643835616438425</v>
      </c>
      <c r="CC66" s="99">
        <v>5.3545232273838712</v>
      </c>
      <c r="CD66" s="94">
        <v>27.649168568633836</v>
      </c>
      <c r="CE66" s="94">
        <v>20.581745235707089</v>
      </c>
      <c r="CF66" s="94">
        <v>23.996371059197067</v>
      </c>
      <c r="CG66" s="99">
        <v>23.291332569683139</v>
      </c>
      <c r="CH66" s="94">
        <v>22.241231822070162</v>
      </c>
      <c r="CI66" s="94">
        <v>27.700043725404452</v>
      </c>
      <c r="CJ66" s="94">
        <v>24.684431977559612</v>
      </c>
      <c r="CK66" s="94">
        <v>19.175214569813708</v>
      </c>
      <c r="CL66" s="94">
        <v>25.267436884895137</v>
      </c>
      <c r="CM66" s="94">
        <v>24.981897175959439</v>
      </c>
      <c r="CN66" s="94">
        <v>19.524495677233471</v>
      </c>
      <c r="CO66" s="94">
        <v>29.955741905427406</v>
      </c>
      <c r="CP66" s="99">
        <v>26.404688038607368</v>
      </c>
      <c r="CQ66" s="94">
        <v>20.699708454810523</v>
      </c>
      <c r="CR66" s="94">
        <v>34.241989478718232</v>
      </c>
      <c r="CS66" s="93">
        <v>31.19617224880388</v>
      </c>
      <c r="CT66" s="93">
        <v>14.079273327828227</v>
      </c>
      <c r="CU66" s="99">
        <v>7.3007830492860331</v>
      </c>
      <c r="CV66" s="94">
        <v>7.6359429232549108</v>
      </c>
      <c r="CW66" s="94">
        <v>16.593018117543085</v>
      </c>
      <c r="CX66" s="93">
        <v>9.6243609691042504</v>
      </c>
      <c r="CY66" s="93">
        <v>10.18518518518518</v>
      </c>
      <c r="CZ66" s="99">
        <v>16.80942184154182</v>
      </c>
      <c r="DA66" s="94">
        <v>10.721290041403357</v>
      </c>
      <c r="DB66" s="94">
        <v>11.894273127753296</v>
      </c>
      <c r="DC66" s="93">
        <v>15.499145716377809</v>
      </c>
      <c r="DD66" s="93">
        <v>11.405584477046837</v>
      </c>
      <c r="DE66" s="99">
        <v>11.219512195121942</v>
      </c>
      <c r="DF66" s="94">
        <v>19.373829274819446</v>
      </c>
      <c r="DG66" s="94">
        <v>10.942760942760948</v>
      </c>
      <c r="DH66" s="93">
        <v>10.160771704180071</v>
      </c>
      <c r="DI66" s="93">
        <v>38.734693877550946</v>
      </c>
      <c r="DJ66" s="99">
        <v>41.918498168498168</v>
      </c>
      <c r="DK66" s="94">
        <v>34.994250670755221</v>
      </c>
      <c r="DL66" s="94">
        <v>37.744884632128873</v>
      </c>
      <c r="DM66" s="94">
        <v>44.90925188136351</v>
      </c>
      <c r="DN66" s="94">
        <v>39.469026548672552</v>
      </c>
      <c r="DO66" s="99">
        <v>37.972800679983031</v>
      </c>
      <c r="DP66" s="94">
        <v>43.529920069129417</v>
      </c>
      <c r="DQ66" s="94">
        <v>39.501648955661366</v>
      </c>
      <c r="DR66" s="94">
        <v>36.073170731707336</v>
      </c>
      <c r="DS66" s="94">
        <v>47.489983502238964</v>
      </c>
      <c r="DT66" s="99">
        <v>42.488672011153717</v>
      </c>
      <c r="DU66" s="101">
        <v>35.459662288930673</v>
      </c>
      <c r="DV66" s="101">
        <v>40.980062454960354</v>
      </c>
      <c r="DW66" s="93">
        <v>39.877892030848244</v>
      </c>
      <c r="DX66" s="101" t="s">
        <v>286</v>
      </c>
      <c r="DY66" s="99" t="s">
        <v>286</v>
      </c>
      <c r="DZ66" s="99" t="s">
        <v>286</v>
      </c>
      <c r="EA66" s="99" t="s">
        <v>286</v>
      </c>
      <c r="EB66" s="99" t="s">
        <v>286</v>
      </c>
      <c r="EC66" s="99" t="s">
        <v>286</v>
      </c>
      <c r="ED66" s="99" t="s">
        <v>286</v>
      </c>
      <c r="EE66" s="99" t="s">
        <v>286</v>
      </c>
      <c r="EF66" s="99" t="s">
        <v>286</v>
      </c>
      <c r="EG66" s="99">
        <v>10.738730233655902</v>
      </c>
      <c r="EH66" s="99">
        <v>6.0906835100383478</v>
      </c>
      <c r="EI66" s="99">
        <v>3.9719626168224327</v>
      </c>
      <c r="EJ66" s="99">
        <v>11.41670991177997</v>
      </c>
      <c r="EK66" s="99">
        <v>6.8446269678302567</v>
      </c>
      <c r="EL66" s="94">
        <v>4.7355473554735594</v>
      </c>
      <c r="EM66" s="94">
        <v>61.783960720130999</v>
      </c>
      <c r="EN66" s="94">
        <v>35.730593607305863</v>
      </c>
      <c r="EO66" s="94">
        <v>42.163187855787463</v>
      </c>
      <c r="EP66" s="99">
        <v>62.543554006968698</v>
      </c>
      <c r="EQ66" s="94">
        <v>33.282509257242495</v>
      </c>
      <c r="ER66" s="94">
        <v>38.002773925104023</v>
      </c>
      <c r="ES66" s="94">
        <v>61.80467091295116</v>
      </c>
      <c r="ET66" s="94">
        <v>36.055861193398044</v>
      </c>
      <c r="EU66" s="99">
        <v>43.326195574589612</v>
      </c>
      <c r="EV66" s="94">
        <v>57.790438444389395</v>
      </c>
      <c r="EW66" s="94">
        <v>35.338865836791193</v>
      </c>
      <c r="EX66" s="94">
        <v>43.362831858407141</v>
      </c>
      <c r="EY66" s="94">
        <v>59.005192675594373</v>
      </c>
      <c r="EZ66" s="99">
        <v>38.017890772128048</v>
      </c>
      <c r="FA66" s="94">
        <v>46.291640477686897</v>
      </c>
      <c r="FB66" s="94">
        <v>81.69470910196614</v>
      </c>
      <c r="FC66" s="94">
        <v>64.937428896473293</v>
      </c>
      <c r="FD66" s="94">
        <v>67.211867630277652</v>
      </c>
      <c r="FE66" s="99">
        <v>82.631237848347283</v>
      </c>
      <c r="FF66" s="94">
        <v>61.94824961948251</v>
      </c>
      <c r="FG66" s="94">
        <v>64.196242171189994</v>
      </c>
      <c r="FH66" s="94">
        <v>81.672971836906214</v>
      </c>
      <c r="FI66" s="94">
        <v>67.18783012888251</v>
      </c>
      <c r="FJ66" s="99">
        <v>71.464375223773601</v>
      </c>
      <c r="FK66" s="94">
        <v>82.952889752306859</v>
      </c>
      <c r="FL66" s="94">
        <v>69.837267934907501</v>
      </c>
      <c r="FM66" s="94">
        <v>73.818429105746247</v>
      </c>
      <c r="FN66" s="94">
        <v>83.209153805215252</v>
      </c>
      <c r="FO66" s="99">
        <v>72.120083779380977</v>
      </c>
      <c r="FP66" s="94">
        <v>75.477009696590542</v>
      </c>
      <c r="FQ66" s="94">
        <v>92.054574638844286</v>
      </c>
      <c r="FR66" s="94">
        <v>93.424345847554093</v>
      </c>
      <c r="FS66" s="94">
        <v>96.000000000000028</v>
      </c>
      <c r="FT66" s="99">
        <v>90.498508734554889</v>
      </c>
      <c r="FU66" s="94">
        <v>91.349706585524913</v>
      </c>
      <c r="FV66" s="94">
        <v>94.369134515119882</v>
      </c>
      <c r="FW66" s="94">
        <v>91.324200913242038</v>
      </c>
      <c r="FX66" s="94">
        <v>91.085762568652356</v>
      </c>
      <c r="FY66" s="99">
        <v>94.334887056292658</v>
      </c>
      <c r="FZ66" s="94">
        <v>91.51212553495013</v>
      </c>
      <c r="GA66" s="94">
        <v>90.770629688565577</v>
      </c>
      <c r="GB66" s="94">
        <v>93.230043785786421</v>
      </c>
      <c r="GC66" s="94">
        <v>94.314032342201102</v>
      </c>
      <c r="GD66" s="99">
        <v>94.449562413634183</v>
      </c>
      <c r="GE66" s="94">
        <v>94.731949178803717</v>
      </c>
      <c r="GF66" s="94">
        <v>90.93692590324531</v>
      </c>
      <c r="GG66" s="94">
        <v>88.863269541157734</v>
      </c>
      <c r="GH66" s="94">
        <v>93.764434180138423</v>
      </c>
      <c r="GI66" s="99">
        <v>89.151147682979655</v>
      </c>
      <c r="GJ66" s="94">
        <v>86.354690575114816</v>
      </c>
      <c r="GK66" s="94">
        <v>90.604261264407896</v>
      </c>
      <c r="GL66" s="94">
        <v>89.379600420609961</v>
      </c>
      <c r="GM66" s="100">
        <v>86.7996604414259</v>
      </c>
      <c r="GN66" s="99">
        <v>91.063675832127529</v>
      </c>
      <c r="GO66" s="94">
        <v>91.475644699140446</v>
      </c>
      <c r="GP66" s="94">
        <v>88.468550592525091</v>
      </c>
      <c r="GQ66" s="94">
        <v>91.129848229342286</v>
      </c>
      <c r="GR66" s="94">
        <v>92.43455497382196</v>
      </c>
      <c r="GS66" s="99">
        <v>91.240202858460151</v>
      </c>
      <c r="GT66" s="94">
        <v>91.648556348959815</v>
      </c>
      <c r="GU66" s="94" t="s">
        <v>286</v>
      </c>
      <c r="GV66" s="94" t="s">
        <v>286</v>
      </c>
      <c r="GW66" s="94" t="s">
        <v>286</v>
      </c>
      <c r="GX66" s="99" t="s">
        <v>286</v>
      </c>
      <c r="GY66" s="99" t="s">
        <v>286</v>
      </c>
      <c r="GZ66" s="99" t="s">
        <v>286</v>
      </c>
      <c r="HA66" s="99" t="s">
        <v>286</v>
      </c>
      <c r="HB66" s="99" t="s">
        <v>286</v>
      </c>
      <c r="HC66" s="99" t="s">
        <v>286</v>
      </c>
      <c r="HD66" s="99">
        <v>85.50583657587562</v>
      </c>
      <c r="HE66" s="99">
        <v>89.004389004388841</v>
      </c>
      <c r="HF66" s="99">
        <v>92.00686106346491</v>
      </c>
      <c r="HG66" s="99">
        <v>87.998935604044433</v>
      </c>
      <c r="HH66" s="99">
        <v>89.809213587715377</v>
      </c>
      <c r="HI66" s="99">
        <v>91.823308270676776</v>
      </c>
      <c r="HJ66" s="99">
        <v>73.480212158302777</v>
      </c>
      <c r="HK66" s="99">
        <v>68.188105117565726</v>
      </c>
      <c r="HL66" s="94">
        <v>77.931034482758449</v>
      </c>
      <c r="HM66" s="94">
        <v>71.148825065274337</v>
      </c>
      <c r="HN66" s="94">
        <v>61.986376620522606</v>
      </c>
      <c r="HO66" s="94">
        <v>71.980337078651658</v>
      </c>
      <c r="HP66" s="99">
        <v>74.389985147464301</v>
      </c>
      <c r="HQ66" s="94">
        <v>69.623770842240248</v>
      </c>
      <c r="HR66" s="94">
        <v>77.026535805161586</v>
      </c>
      <c r="HS66" s="94">
        <v>74.744773942634936</v>
      </c>
      <c r="HT66" s="95">
        <v>71.474432469617142</v>
      </c>
      <c r="HU66" s="99">
        <v>79.149659863945573</v>
      </c>
      <c r="HV66" s="93">
        <v>76.825059729227419</v>
      </c>
      <c r="HW66" s="93">
        <v>75.040783034257544</v>
      </c>
      <c r="HX66" s="93">
        <v>79.644083671558121</v>
      </c>
      <c r="HY66" s="93">
        <v>7.2781065088757524</v>
      </c>
      <c r="HZ66" s="93">
        <v>6.2006764374295278</v>
      </c>
      <c r="IA66" s="93">
        <v>3.1511009870918825</v>
      </c>
      <c r="IB66" s="93">
        <v>7.5105485232067384</v>
      </c>
      <c r="IC66" s="93">
        <v>7.3551746582772619</v>
      </c>
      <c r="ID66" s="93">
        <v>6.3696484510964124</v>
      </c>
      <c r="IE66" s="93">
        <v>8.0397845006216375</v>
      </c>
      <c r="IF66" s="93">
        <v>7.5882477277531244</v>
      </c>
      <c r="IG66" s="93">
        <v>6.3531945441493214</v>
      </c>
      <c r="IH66" s="93">
        <v>7.4728901461574972</v>
      </c>
      <c r="II66" s="93">
        <v>6.7226890756302504</v>
      </c>
      <c r="IJ66" s="93">
        <v>5.7517658930373337</v>
      </c>
      <c r="IK66" s="93">
        <v>7.3987538940809801</v>
      </c>
      <c r="IL66" s="93">
        <v>6.0396496081143516</v>
      </c>
      <c r="IM66" s="93">
        <v>5.4297238597579902</v>
      </c>
      <c r="IN66" s="93" t="str">
        <f t="shared" si="73"/>
        <v>--</v>
      </c>
      <c r="IO66" s="93" t="str">
        <f t="shared" si="73"/>
        <v>--</v>
      </c>
      <c r="IP66" s="93" t="str">
        <f t="shared" si="73"/>
        <v>--</v>
      </c>
      <c r="IQ66" s="93" t="str">
        <f t="shared" si="73"/>
        <v>--</v>
      </c>
      <c r="IR66" s="93" t="str">
        <f t="shared" si="73"/>
        <v>--</v>
      </c>
      <c r="IS66" s="93" t="str">
        <f t="shared" si="73"/>
        <v>--</v>
      </c>
      <c r="IT66" s="93" t="str">
        <f t="shared" si="73"/>
        <v>--</v>
      </c>
      <c r="IU66" s="93" t="str">
        <f t="shared" si="73"/>
        <v>--</v>
      </c>
      <c r="IV66" s="93" t="str">
        <f t="shared" si="73"/>
        <v>--</v>
      </c>
      <c r="IW66" s="241">
        <v>15613</v>
      </c>
      <c r="IX66" s="242">
        <v>15571</v>
      </c>
      <c r="IY66" s="243">
        <v>3490</v>
      </c>
      <c r="IZ66" s="243">
        <v>4192</v>
      </c>
      <c r="JA66" s="243">
        <v>3699</v>
      </c>
      <c r="JB66" s="243">
        <v>3571</v>
      </c>
      <c r="JC66" s="243">
        <v>4011</v>
      </c>
      <c r="JD66" s="243">
        <v>3494</v>
      </c>
      <c r="JE66" s="243">
        <v>13.538640325392199</v>
      </c>
      <c r="JF66" s="243">
        <v>14.534041525833</v>
      </c>
      <c r="JG66" s="243">
        <v>18.949087939014401</v>
      </c>
      <c r="JH66" s="243">
        <v>14.5165863339949</v>
      </c>
      <c r="JI66" s="243">
        <v>13.938780672906599</v>
      </c>
      <c r="JJ66" s="243">
        <v>17.346053772766702</v>
      </c>
      <c r="JK66" s="243">
        <v>7.3298429319371801</v>
      </c>
      <c r="JL66" s="243">
        <v>7.8109932497589396</v>
      </c>
      <c r="JM66" s="243">
        <v>5.71739722297849</v>
      </c>
      <c r="JN66" s="243">
        <v>9.1420534458509106</v>
      </c>
      <c r="JO66" s="243">
        <v>6.9311903566047199</v>
      </c>
      <c r="JP66" s="243">
        <v>6.41726618705035</v>
      </c>
      <c r="JQ66" s="243">
        <v>93.1317874963311</v>
      </c>
      <c r="JR66" s="243">
        <v>92.492051846417397</v>
      </c>
      <c r="JS66" s="243">
        <v>94.523940561364995</v>
      </c>
      <c r="JT66" s="243">
        <v>94.512368495877297</v>
      </c>
      <c r="JU66" s="243">
        <v>94.610472541507406</v>
      </c>
      <c r="JV66" s="243">
        <v>95.037945125510703</v>
      </c>
      <c r="JW66" s="243">
        <v>90.279823269514097</v>
      </c>
      <c r="JX66" s="243">
        <v>89.367956883880694</v>
      </c>
      <c r="JY66" s="243">
        <v>92.309812568908299</v>
      </c>
      <c r="JZ66" s="243">
        <v>89.888920535459903</v>
      </c>
      <c r="KA66" s="243">
        <v>90.194075587334396</v>
      </c>
      <c r="KB66" s="243">
        <v>90.435799941503504</v>
      </c>
      <c r="KC66" s="243">
        <v>90.882266155208299</v>
      </c>
      <c r="KD66" s="243">
        <v>90.083456062837399</v>
      </c>
      <c r="KE66" s="243">
        <v>90.497237569060701</v>
      </c>
      <c r="KF66" s="243">
        <v>92.439372325249593</v>
      </c>
      <c r="KG66" s="243">
        <v>93.463214560369195</v>
      </c>
      <c r="KH66" s="243">
        <v>93.380199179847594</v>
      </c>
      <c r="KI66" s="220">
        <v>4232</v>
      </c>
      <c r="KJ66" s="220">
        <v>4495</v>
      </c>
      <c r="KK66" s="99" t="str">
        <f t="shared" si="51"/>
        <v>--</v>
      </c>
      <c r="KL66" s="99" t="str">
        <f t="shared" si="51"/>
        <v>--</v>
      </c>
      <c r="KM66" s="220">
        <v>16.440677966101699</v>
      </c>
      <c r="KN66" s="220">
        <v>20.772512912643101</v>
      </c>
      <c r="KO66" s="220">
        <v>92.843137254902004</v>
      </c>
      <c r="KP66" s="220">
        <v>94.532667876587794</v>
      </c>
      <c r="KQ66" s="220">
        <v>91.103992114342105</v>
      </c>
      <c r="KR66" s="220">
        <v>92.831215970961907</v>
      </c>
      <c r="KS66" s="220">
        <v>85.873330034636197</v>
      </c>
      <c r="KT66" s="220">
        <v>89.139858544375898</v>
      </c>
      <c r="KV66" s="379">
        <v>13761</v>
      </c>
      <c r="KW66" s="380">
        <v>4400</v>
      </c>
      <c r="KX66" s="381">
        <v>3506</v>
      </c>
      <c r="KY66" s="381">
        <v>3242</v>
      </c>
      <c r="KZ66" s="381">
        <v>2613</v>
      </c>
      <c r="LA66" s="378" t="str">
        <f t="shared" si="2"/>
        <v>--</v>
      </c>
      <c r="LB66" s="381">
        <v>73.159366262814586</v>
      </c>
      <c r="LC66" s="381">
        <v>71.39917695473244</v>
      </c>
      <c r="LD66" s="381">
        <v>70.826259196377933</v>
      </c>
      <c r="LE66" s="378" t="str">
        <f t="shared" si="3"/>
        <v>--</v>
      </c>
      <c r="LF66" s="381">
        <v>71.254602095723598</v>
      </c>
      <c r="LG66" s="381">
        <v>72.682291666666799</v>
      </c>
      <c r="LH66" s="381">
        <v>70.215275729873284</v>
      </c>
      <c r="LI66" s="378" t="str">
        <f t="shared" si="4"/>
        <v>--</v>
      </c>
      <c r="LJ66" s="381">
        <v>67.451881643205809</v>
      </c>
      <c r="LK66" s="381">
        <v>66.138552345449185</v>
      </c>
      <c r="LL66" s="381">
        <v>67.564447864563235</v>
      </c>
      <c r="LM66" s="380">
        <v>85.710620831195655</v>
      </c>
      <c r="LN66" s="381">
        <v>68.921775898520025</v>
      </c>
      <c r="LO66" s="381">
        <v>64.74406991260912</v>
      </c>
      <c r="LP66" s="381">
        <v>70.709893795416363</v>
      </c>
      <c r="LQ66" s="381">
        <v>85.118636258926458</v>
      </c>
      <c r="LR66" s="381">
        <v>71.387449625791717</v>
      </c>
      <c r="LS66" s="381">
        <v>69.501163091238027</v>
      </c>
      <c r="LT66" s="381">
        <v>69.610159480212602</v>
      </c>
      <c r="LU66" s="381">
        <v>80.612490957318371</v>
      </c>
      <c r="LV66" s="381">
        <v>67.861339600470316</v>
      </c>
      <c r="LW66" s="381">
        <v>62.620734063103662</v>
      </c>
      <c r="LX66" s="381">
        <v>70.96390321301061</v>
      </c>
      <c r="LY66" s="380">
        <v>83.574511297283465</v>
      </c>
      <c r="LZ66" s="381">
        <v>77.241379310344996</v>
      </c>
      <c r="MA66" s="381">
        <v>80.014877262583511</v>
      </c>
      <c r="MB66" s="381">
        <v>84.476031215161669</v>
      </c>
      <c r="MC66" s="381">
        <v>87.357110196616404</v>
      </c>
      <c r="MD66" s="381">
        <v>77.65140744953068</v>
      </c>
      <c r="ME66" s="381">
        <v>83.137154554759448</v>
      </c>
      <c r="MF66" s="381">
        <v>82.932551319648169</v>
      </c>
      <c r="MG66" s="381">
        <v>83.859482553999413</v>
      </c>
      <c r="MH66" s="381">
        <v>75.314052001168477</v>
      </c>
      <c r="MI66" s="381">
        <v>79.297124600638909</v>
      </c>
      <c r="MJ66" s="381">
        <v>84.54867954276709</v>
      </c>
      <c r="MK66" s="380">
        <v>92.08791208791223</v>
      </c>
      <c r="ML66" s="381">
        <v>92.164634146341356</v>
      </c>
      <c r="MM66" s="381">
        <v>92.9624664879356</v>
      </c>
      <c r="MN66" s="381">
        <v>95.098449937159671</v>
      </c>
      <c r="MO66" s="380">
        <v>90.471512770137707</v>
      </c>
      <c r="MP66" s="381">
        <v>87.240537240537179</v>
      </c>
      <c r="MQ66" s="381">
        <v>88.639410187667494</v>
      </c>
      <c r="MR66" s="381">
        <v>90.482180293501017</v>
      </c>
      <c r="MS66" s="380">
        <v>87.582822085889788</v>
      </c>
      <c r="MT66" s="381">
        <v>92.867981790591699</v>
      </c>
      <c r="MU66" s="381">
        <v>93.588039867109586</v>
      </c>
      <c r="MV66" s="381">
        <v>95.056086414624048</v>
      </c>
      <c r="MW66" s="380">
        <v>96.630595179537536</v>
      </c>
      <c r="MX66" s="381">
        <v>96.587231538687774</v>
      </c>
      <c r="MY66" s="381">
        <v>96.023564064801192</v>
      </c>
      <c r="MZ66" s="381">
        <v>97.571743929359855</v>
      </c>
      <c r="NA66" s="381">
        <v>97.527223230490108</v>
      </c>
      <c r="NB66" s="381">
        <v>96.837606837606671</v>
      </c>
      <c r="NC66" s="381">
        <v>96.882187579862062</v>
      </c>
      <c r="ND66" s="381">
        <v>97.423133235724734</v>
      </c>
      <c r="NE66" s="381">
        <v>95.951219512194925</v>
      </c>
      <c r="NF66" s="381">
        <v>95.985401459854074</v>
      </c>
      <c r="NG66" s="381">
        <v>96.745267353038969</v>
      </c>
      <c r="NH66" s="381">
        <v>97.299542999584418</v>
      </c>
    </row>
    <row r="67" spans="1:372" x14ac:dyDescent="0.25">
      <c r="A67" s="93">
        <v>63</v>
      </c>
      <c r="B67" s="93" t="s">
        <v>63</v>
      </c>
      <c r="C67" s="104">
        <v>220</v>
      </c>
      <c r="D67" s="104">
        <v>172</v>
      </c>
      <c r="E67" s="104">
        <v>154</v>
      </c>
      <c r="F67" s="104">
        <v>144</v>
      </c>
      <c r="G67" s="104">
        <v>132</v>
      </c>
      <c r="H67" s="104">
        <v>61</v>
      </c>
      <c r="I67" s="104">
        <v>88</v>
      </c>
      <c r="J67" s="104">
        <v>71</v>
      </c>
      <c r="K67" s="104">
        <v>42</v>
      </c>
      <c r="L67" s="104">
        <v>65</v>
      </c>
      <c r="M67" s="103">
        <v>65</v>
      </c>
      <c r="N67" s="103">
        <v>49</v>
      </c>
      <c r="O67" s="103">
        <v>53</v>
      </c>
      <c r="P67" s="103">
        <v>52</v>
      </c>
      <c r="Q67" s="103">
        <v>49</v>
      </c>
      <c r="R67" s="103">
        <v>53</v>
      </c>
      <c r="S67" s="103">
        <v>42</v>
      </c>
      <c r="T67" s="103">
        <v>50</v>
      </c>
      <c r="U67" s="103">
        <v>47</v>
      </c>
      <c r="V67" s="103">
        <v>35</v>
      </c>
      <c r="W67" s="99">
        <v>83.050847457627142</v>
      </c>
      <c r="X67" s="99">
        <v>89.77272727272728</v>
      </c>
      <c r="Y67" s="99">
        <v>72.857142857142847</v>
      </c>
      <c r="Z67" s="99">
        <v>85.714285714285694</v>
      </c>
      <c r="AA67" s="99">
        <v>87.5</v>
      </c>
      <c r="AB67" s="99">
        <v>82.812499999999986</v>
      </c>
      <c r="AC67" s="99">
        <v>82.978723404255319</v>
      </c>
      <c r="AD67" s="99">
        <v>81.132075471698116</v>
      </c>
      <c r="AE67" s="99">
        <v>78.846153846153825</v>
      </c>
      <c r="AF67" s="99" t="s">
        <v>286</v>
      </c>
      <c r="AG67" s="99">
        <v>78.84615384615384</v>
      </c>
      <c r="AH67" s="99">
        <v>80.952380952380963</v>
      </c>
      <c r="AI67" s="99" t="s">
        <v>286</v>
      </c>
      <c r="AJ67" s="99">
        <v>91.489361702127667</v>
      </c>
      <c r="AK67" s="99">
        <v>78.787878787878768</v>
      </c>
      <c r="AL67" s="99">
        <v>14.999999999999996</v>
      </c>
      <c r="AM67" s="99">
        <v>15.90909090909091</v>
      </c>
      <c r="AN67" s="99">
        <v>49.295774647887313</v>
      </c>
      <c r="AO67" s="99">
        <v>11.904761904761905</v>
      </c>
      <c r="AP67" s="99">
        <v>24.615384615384613</v>
      </c>
      <c r="AQ67" s="99">
        <v>50.000000000000007</v>
      </c>
      <c r="AR67" s="99">
        <v>28.571428571428569</v>
      </c>
      <c r="AS67" s="99">
        <v>26.415094339622634</v>
      </c>
      <c r="AT67" s="99">
        <v>35.29411764705884</v>
      </c>
      <c r="AU67" s="99">
        <v>20.833333333333325</v>
      </c>
      <c r="AV67" s="99">
        <v>20.754716981132088</v>
      </c>
      <c r="AW67" s="99">
        <v>16.666666666666668</v>
      </c>
      <c r="AX67" s="102">
        <v>34.693877551020414</v>
      </c>
      <c r="AY67" s="102">
        <v>31.914893617021281</v>
      </c>
      <c r="AZ67" s="102">
        <v>34.285714285714292</v>
      </c>
      <c r="BA67" s="102" t="s">
        <v>286</v>
      </c>
      <c r="BB67" s="99" t="s">
        <v>286</v>
      </c>
      <c r="BC67" s="102" t="s">
        <v>286</v>
      </c>
      <c r="BD67" s="102" t="s">
        <v>286</v>
      </c>
      <c r="BE67" s="102" t="s">
        <v>286</v>
      </c>
      <c r="BF67" s="102" t="s">
        <v>286</v>
      </c>
      <c r="BG67" s="99" t="s">
        <v>286</v>
      </c>
      <c r="BH67" s="94" t="s">
        <v>286</v>
      </c>
      <c r="BI67" s="94" t="s">
        <v>286</v>
      </c>
      <c r="BJ67" s="94">
        <v>44.186046511627893</v>
      </c>
      <c r="BK67" s="94">
        <v>50.943396226415082</v>
      </c>
      <c r="BL67" s="99">
        <v>30.952380952380953</v>
      </c>
      <c r="BM67" s="94">
        <v>48.888888888888886</v>
      </c>
      <c r="BN67" s="93">
        <v>64.444444444444443</v>
      </c>
      <c r="BO67" s="93">
        <v>15.151515151515154</v>
      </c>
      <c r="BP67" s="93">
        <v>8.1967213114754092</v>
      </c>
      <c r="BQ67" s="99">
        <v>8.3333333333333339</v>
      </c>
      <c r="BR67" s="94">
        <v>43.661971830985919</v>
      </c>
      <c r="BS67" s="94">
        <v>12.500000000000002</v>
      </c>
      <c r="BT67" s="94">
        <v>9.8360655737704938</v>
      </c>
      <c r="BU67" s="99">
        <v>36.50793650793652</v>
      </c>
      <c r="BV67" s="94">
        <v>2.2222222222222219</v>
      </c>
      <c r="BW67" s="94">
        <v>3.773584905660377</v>
      </c>
      <c r="BX67" s="94">
        <v>44.230769230769234</v>
      </c>
      <c r="BY67" s="99">
        <v>6.3829787234042561</v>
      </c>
      <c r="BZ67" s="94">
        <v>18.867924528301888</v>
      </c>
      <c r="CA67" s="94">
        <v>38.095238095238095</v>
      </c>
      <c r="CB67" s="94">
        <v>8.1632653061224492</v>
      </c>
      <c r="CC67" s="99">
        <v>9.0909090909090899</v>
      </c>
      <c r="CD67" s="94">
        <v>25</v>
      </c>
      <c r="CE67" s="94">
        <v>19.672131147540973</v>
      </c>
      <c r="CF67" s="94">
        <v>17.04545454545455</v>
      </c>
      <c r="CG67" s="99">
        <v>9.8591549295774659</v>
      </c>
      <c r="CH67" s="94">
        <v>21.428571428571427</v>
      </c>
      <c r="CI67" s="94">
        <v>18.46153846153846</v>
      </c>
      <c r="CJ67" s="94">
        <v>13.846153846153845</v>
      </c>
      <c r="CK67" s="94">
        <v>12.244897959183671</v>
      </c>
      <c r="CL67" s="94">
        <v>24.528301886792455</v>
      </c>
      <c r="CM67" s="94">
        <v>3.8461538461538458</v>
      </c>
      <c r="CN67" s="94">
        <v>18.75</v>
      </c>
      <c r="CO67" s="94">
        <v>33.962264150943405</v>
      </c>
      <c r="CP67" s="99">
        <v>23.80952380952381</v>
      </c>
      <c r="CQ67" s="94">
        <v>10.000000000000002</v>
      </c>
      <c r="CR67" s="94">
        <v>26.666666666666664</v>
      </c>
      <c r="CS67" s="93">
        <v>8.5714285714285712</v>
      </c>
      <c r="CT67" s="93">
        <v>9.8360655737704938</v>
      </c>
      <c r="CU67" s="99">
        <v>6.8965517241379315</v>
      </c>
      <c r="CV67" s="94">
        <v>7.1428571428571423</v>
      </c>
      <c r="CW67" s="94">
        <v>11.904761904761903</v>
      </c>
      <c r="CX67" s="93">
        <v>6.349206349206348</v>
      </c>
      <c r="CY67" s="93">
        <v>6.25</v>
      </c>
      <c r="CZ67" s="99">
        <v>10.416666666666666</v>
      </c>
      <c r="DA67" s="94">
        <v>9.6153846153846168</v>
      </c>
      <c r="DB67" s="94">
        <v>5.7692307692307701</v>
      </c>
      <c r="DC67" s="93">
        <v>17.021276595744681</v>
      </c>
      <c r="DD67" s="93">
        <v>5.7692307692307701</v>
      </c>
      <c r="DE67" s="99">
        <v>4.761904761904761</v>
      </c>
      <c r="DF67" s="94">
        <v>10.869565217391303</v>
      </c>
      <c r="DG67" s="94">
        <v>13.333333333333334</v>
      </c>
      <c r="DH67" s="93">
        <v>14.705882352941181</v>
      </c>
      <c r="DI67" s="93">
        <v>38.333333333333343</v>
      </c>
      <c r="DJ67" s="99">
        <v>37.5</v>
      </c>
      <c r="DK67" s="94">
        <v>38.028169014084511</v>
      </c>
      <c r="DL67" s="94">
        <v>40.476190476190467</v>
      </c>
      <c r="DM67" s="94">
        <v>46.031746031746039</v>
      </c>
      <c r="DN67" s="94">
        <v>47.619047619047628</v>
      </c>
      <c r="DO67" s="99">
        <v>31.250000000000004</v>
      </c>
      <c r="DP67" s="94">
        <v>38.461538461538467</v>
      </c>
      <c r="DQ67" s="94">
        <v>44.230769230769226</v>
      </c>
      <c r="DR67" s="94">
        <v>31.250000000000004</v>
      </c>
      <c r="DS67" s="94">
        <v>47.169811320754718</v>
      </c>
      <c r="DT67" s="99">
        <v>39.024390243902431</v>
      </c>
      <c r="DU67" s="101">
        <v>25.000000000000004</v>
      </c>
      <c r="DV67" s="101">
        <v>50.000000000000007</v>
      </c>
      <c r="DW67" s="93">
        <v>38.235294117647051</v>
      </c>
      <c r="DX67" s="101" t="s">
        <v>286</v>
      </c>
      <c r="DY67" s="99" t="s">
        <v>286</v>
      </c>
      <c r="DZ67" s="99" t="s">
        <v>286</v>
      </c>
      <c r="EA67" s="99" t="s">
        <v>286</v>
      </c>
      <c r="EB67" s="99" t="s">
        <v>286</v>
      </c>
      <c r="EC67" s="99" t="s">
        <v>286</v>
      </c>
      <c r="ED67" s="99" t="s">
        <v>286</v>
      </c>
      <c r="EE67" s="99" t="s">
        <v>286</v>
      </c>
      <c r="EF67" s="99" t="s">
        <v>286</v>
      </c>
      <c r="EG67" s="99">
        <v>8.5106382978723385</v>
      </c>
      <c r="EH67" s="99">
        <v>5.6603773584905657</v>
      </c>
      <c r="EI67" s="99">
        <v>0</v>
      </c>
      <c r="EJ67" s="99">
        <v>6</v>
      </c>
      <c r="EK67" s="99">
        <v>2.1739130434782608</v>
      </c>
      <c r="EL67" s="94">
        <v>8.571428571428573</v>
      </c>
      <c r="EM67" s="94">
        <v>81.034482758620726</v>
      </c>
      <c r="EN67" s="94">
        <v>26.136363636363637</v>
      </c>
      <c r="EO67" s="94">
        <v>57.746478873239433</v>
      </c>
      <c r="EP67" s="99">
        <v>63.8888888888889</v>
      </c>
      <c r="EQ67" s="94">
        <v>34.426229508196705</v>
      </c>
      <c r="ER67" s="94">
        <v>46.874999999999993</v>
      </c>
      <c r="ES67" s="94">
        <v>62.499999999999986</v>
      </c>
      <c r="ET67" s="94">
        <v>45.098039215686285</v>
      </c>
      <c r="EU67" s="99">
        <v>53.84615384615384</v>
      </c>
      <c r="EV67" s="94">
        <v>76.086956521739097</v>
      </c>
      <c r="EW67" s="94">
        <v>54.000000000000007</v>
      </c>
      <c r="EX67" s="94">
        <v>55</v>
      </c>
      <c r="EY67" s="94">
        <v>76.086956521739125</v>
      </c>
      <c r="EZ67" s="99">
        <v>42.222222222222221</v>
      </c>
      <c r="FA67" s="94">
        <v>54.285714285714292</v>
      </c>
      <c r="FB67" s="94">
        <v>83.333333333333314</v>
      </c>
      <c r="FC67" s="94">
        <v>56.321839080459782</v>
      </c>
      <c r="FD67" s="94">
        <v>66.197183098591523</v>
      </c>
      <c r="FE67" s="99">
        <v>81.578947368421055</v>
      </c>
      <c r="FF67" s="94">
        <v>64.062500000000028</v>
      </c>
      <c r="FG67" s="94">
        <v>68.750000000000028</v>
      </c>
      <c r="FH67" s="94">
        <v>85.106382978723389</v>
      </c>
      <c r="FI67" s="94">
        <v>71.698113207547166</v>
      </c>
      <c r="FJ67" s="99">
        <v>78.846153846153854</v>
      </c>
      <c r="FK67" s="94">
        <v>87.234042553191486</v>
      </c>
      <c r="FL67" s="94">
        <v>84.615384615384627</v>
      </c>
      <c r="FM67" s="94">
        <v>85.714285714285694</v>
      </c>
      <c r="FN67" s="94">
        <v>85.714285714285694</v>
      </c>
      <c r="FO67" s="99">
        <v>68.888888888888886</v>
      </c>
      <c r="FP67" s="94">
        <v>74.285714285714306</v>
      </c>
      <c r="FQ67" s="94">
        <v>96.666666666666671</v>
      </c>
      <c r="FR67" s="94">
        <v>97.701149425287369</v>
      </c>
      <c r="FS67" s="94">
        <v>97.18309859154931</v>
      </c>
      <c r="FT67" s="99">
        <v>90.243902439024396</v>
      </c>
      <c r="FU67" s="94">
        <v>100</v>
      </c>
      <c r="FV67" s="94">
        <v>96.92307692307692</v>
      </c>
      <c r="FW67" s="94">
        <v>93.877551020408177</v>
      </c>
      <c r="FX67" s="94">
        <v>94.339622641509465</v>
      </c>
      <c r="FY67" s="99">
        <v>100</v>
      </c>
      <c r="FZ67" s="94">
        <v>95.918367346938794</v>
      </c>
      <c r="GA67" s="94">
        <v>96.226415094339629</v>
      </c>
      <c r="GB67" s="94">
        <v>100</v>
      </c>
      <c r="GC67" s="94">
        <v>93.877551020408191</v>
      </c>
      <c r="GD67" s="99">
        <v>100</v>
      </c>
      <c r="GE67" s="94">
        <v>97.142857142857139</v>
      </c>
      <c r="GF67" s="94">
        <v>98.275862068965523</v>
      </c>
      <c r="GG67" s="94">
        <v>97.70114942528734</v>
      </c>
      <c r="GH67" s="94">
        <v>95.774647887323937</v>
      </c>
      <c r="GI67" s="99">
        <v>90</v>
      </c>
      <c r="GJ67" s="94">
        <v>100</v>
      </c>
      <c r="GK67" s="94">
        <v>95.384615384615387</v>
      </c>
      <c r="GL67" s="94">
        <v>95.833333333333357</v>
      </c>
      <c r="GM67" s="100">
        <v>94.339622641509465</v>
      </c>
      <c r="GN67" s="99">
        <v>98.07692307692308</v>
      </c>
      <c r="GO67" s="94">
        <v>91.836734693877546</v>
      </c>
      <c r="GP67" s="94">
        <v>90.566037735849051</v>
      </c>
      <c r="GQ67" s="94">
        <v>100</v>
      </c>
      <c r="GR67" s="94">
        <v>93.877551020408191</v>
      </c>
      <c r="GS67" s="99">
        <v>93.333333333333329</v>
      </c>
      <c r="GT67" s="94">
        <v>88.571428571428584</v>
      </c>
      <c r="GU67" s="94" t="s">
        <v>286</v>
      </c>
      <c r="GV67" s="94" t="s">
        <v>286</v>
      </c>
      <c r="GW67" s="94" t="s">
        <v>286</v>
      </c>
      <c r="GX67" s="99" t="s">
        <v>286</v>
      </c>
      <c r="GY67" s="99" t="s">
        <v>286</v>
      </c>
      <c r="GZ67" s="99" t="s">
        <v>286</v>
      </c>
      <c r="HA67" s="99" t="s">
        <v>286</v>
      </c>
      <c r="HB67" s="99" t="s">
        <v>286</v>
      </c>
      <c r="HC67" s="99" t="s">
        <v>286</v>
      </c>
      <c r="HD67" s="99">
        <v>93.877551020408177</v>
      </c>
      <c r="HE67" s="99">
        <v>94.11764705882355</v>
      </c>
      <c r="HF67" s="99">
        <v>100</v>
      </c>
      <c r="HG67" s="99">
        <v>91.666666666666657</v>
      </c>
      <c r="HH67" s="99">
        <v>100</v>
      </c>
      <c r="HI67" s="99">
        <v>97.142857142857139</v>
      </c>
      <c r="HJ67" s="99">
        <v>81.967213114754117</v>
      </c>
      <c r="HK67" s="99">
        <v>93.023255813953497</v>
      </c>
      <c r="HL67" s="94">
        <v>91.549295774647902</v>
      </c>
      <c r="HM67" s="94">
        <v>60.975609756097576</v>
      </c>
      <c r="HN67" s="94">
        <v>92.307692307692307</v>
      </c>
      <c r="HO67" s="94">
        <v>92.307692307692335</v>
      </c>
      <c r="HP67" s="99">
        <v>73.913043478260889</v>
      </c>
      <c r="HQ67" s="94">
        <v>90.566037735849051</v>
      </c>
      <c r="HR67" s="94">
        <v>98.07692307692308</v>
      </c>
      <c r="HS67" s="94">
        <v>81.250000000000014</v>
      </c>
      <c r="HT67" s="95">
        <v>88.679245283018858</v>
      </c>
      <c r="HU67" s="99">
        <v>95.238095238095241</v>
      </c>
      <c r="HV67" s="93">
        <v>80.000000000000014</v>
      </c>
      <c r="HW67" s="93">
        <v>86.666666666666657</v>
      </c>
      <c r="HX67" s="93">
        <v>84.84848484848483</v>
      </c>
      <c r="HY67" s="93">
        <v>5</v>
      </c>
      <c r="HZ67" s="93">
        <v>2.2727272727272725</v>
      </c>
      <c r="IA67" s="93">
        <v>8.4507042253521139</v>
      </c>
      <c r="IB67" s="93">
        <v>7.1428571428571432</v>
      </c>
      <c r="IC67" s="93">
        <v>1.5625000000000002</v>
      </c>
      <c r="ID67" s="93">
        <v>1.5384615384615385</v>
      </c>
      <c r="IE67" s="93">
        <v>12.244897959183673</v>
      </c>
      <c r="IF67" s="93">
        <v>0</v>
      </c>
      <c r="IG67" s="93">
        <v>0</v>
      </c>
      <c r="IH67" s="93">
        <v>6.1224489795918373</v>
      </c>
      <c r="II67" s="93">
        <v>5.6603773584905657</v>
      </c>
      <c r="IJ67" s="93">
        <v>0</v>
      </c>
      <c r="IK67" s="93">
        <v>8</v>
      </c>
      <c r="IL67" s="93">
        <v>6.3829787234042561</v>
      </c>
      <c r="IM67" s="93">
        <v>2.8571428571428568</v>
      </c>
      <c r="IN67" s="93" t="str">
        <f t="shared" si="73"/>
        <v>--</v>
      </c>
      <c r="IO67" s="93" t="str">
        <f t="shared" si="73"/>
        <v>--</v>
      </c>
      <c r="IP67" s="93" t="str">
        <f t="shared" si="73"/>
        <v>--</v>
      </c>
      <c r="IQ67" s="93" t="str">
        <f t="shared" si="73"/>
        <v>--</v>
      </c>
      <c r="IR67" s="93" t="str">
        <f t="shared" si="73"/>
        <v>--</v>
      </c>
      <c r="IS67" s="93" t="str">
        <f t="shared" si="73"/>
        <v>--</v>
      </c>
      <c r="IT67" s="93" t="str">
        <f t="shared" si="73"/>
        <v>--</v>
      </c>
      <c r="IU67" s="93" t="str">
        <f t="shared" si="73"/>
        <v>--</v>
      </c>
      <c r="IV67" s="93" t="str">
        <f t="shared" si="73"/>
        <v>--</v>
      </c>
      <c r="IW67" s="241">
        <v>204</v>
      </c>
      <c r="IX67" s="242">
        <v>185</v>
      </c>
      <c r="IY67" s="243">
        <v>44</v>
      </c>
      <c r="IZ67" s="243">
        <v>60</v>
      </c>
      <c r="JA67" s="243">
        <v>48</v>
      </c>
      <c r="JB67" s="243">
        <v>46</v>
      </c>
      <c r="JC67" s="243">
        <v>44</v>
      </c>
      <c r="JD67" s="243">
        <v>42</v>
      </c>
      <c r="JE67" s="243">
        <v>9.0909090909090899</v>
      </c>
      <c r="JF67" s="243">
        <v>0</v>
      </c>
      <c r="JG67" s="243">
        <v>8.3333333333333304</v>
      </c>
      <c r="JH67" s="243">
        <v>13.0434782608696</v>
      </c>
      <c r="JI67" s="243">
        <v>6.8181818181818201</v>
      </c>
      <c r="JJ67" s="243">
        <v>9.5238095238095202</v>
      </c>
      <c r="JK67" s="243">
        <v>9.0909090909090899</v>
      </c>
      <c r="JL67" s="243">
        <v>6.6666666666666696</v>
      </c>
      <c r="JM67" s="243">
        <v>6.25</v>
      </c>
      <c r="JN67" s="243">
        <v>6.5217391304347796</v>
      </c>
      <c r="JO67" s="243">
        <v>4.5454545454545503</v>
      </c>
      <c r="JP67" s="243">
        <v>0</v>
      </c>
      <c r="JQ67" s="243">
        <v>95.454545454545496</v>
      </c>
      <c r="JR67" s="243">
        <v>96.6666666666667</v>
      </c>
      <c r="JS67" s="243">
        <v>97.9166666666667</v>
      </c>
      <c r="JT67" s="243">
        <v>100</v>
      </c>
      <c r="JU67" s="243">
        <v>100</v>
      </c>
      <c r="JV67" s="243">
        <v>95.238095238095198</v>
      </c>
      <c r="JW67" s="243">
        <v>90.909090909090907</v>
      </c>
      <c r="JX67" s="243">
        <v>98.3333333333333</v>
      </c>
      <c r="JY67" s="243">
        <v>93.75</v>
      </c>
      <c r="JZ67" s="243">
        <v>95.652173913043498</v>
      </c>
      <c r="KA67" s="243">
        <v>93.181818181818201</v>
      </c>
      <c r="KB67" s="243">
        <v>88.095238095238102</v>
      </c>
      <c r="KC67" s="243">
        <v>88.636363636363697</v>
      </c>
      <c r="KD67" s="243">
        <v>95</v>
      </c>
      <c r="KE67" s="243">
        <v>97.9166666666667</v>
      </c>
      <c r="KF67" s="243">
        <v>95.652173913043498</v>
      </c>
      <c r="KG67" s="243">
        <v>100</v>
      </c>
      <c r="KH67" s="243">
        <v>100</v>
      </c>
      <c r="KI67" s="220">
        <v>52</v>
      </c>
      <c r="KJ67" s="220">
        <v>53</v>
      </c>
      <c r="KK67" s="99" t="str">
        <f t="shared" si="51"/>
        <v>--</v>
      </c>
      <c r="KL67" s="99" t="str">
        <f t="shared" si="51"/>
        <v>--</v>
      </c>
      <c r="KM67" s="220">
        <v>7.6923076923076898</v>
      </c>
      <c r="KN67" s="220">
        <v>3.7735849056603801</v>
      </c>
      <c r="KO67" s="220">
        <v>98.076923076923094</v>
      </c>
      <c r="KP67" s="220">
        <v>92.307692307692307</v>
      </c>
      <c r="KQ67" s="220">
        <v>98.076923076923094</v>
      </c>
      <c r="KR67" s="220">
        <v>94.230769230769297</v>
      </c>
      <c r="KS67" s="220">
        <v>94.230769230769297</v>
      </c>
      <c r="KT67" s="220">
        <v>96.153846153846203</v>
      </c>
      <c r="KV67" s="379">
        <v>205</v>
      </c>
      <c r="KW67" s="380">
        <v>53</v>
      </c>
      <c r="KX67" s="381">
        <v>53</v>
      </c>
      <c r="KY67" s="381">
        <v>55</v>
      </c>
      <c r="KZ67" s="381">
        <v>44</v>
      </c>
      <c r="LA67" s="378" t="str">
        <f t="shared" si="2"/>
        <v>--</v>
      </c>
      <c r="LB67" s="381">
        <v>47.727272727272727</v>
      </c>
      <c r="LC67" s="381">
        <v>48.333333333333329</v>
      </c>
      <c r="LD67" s="381">
        <v>44.680851063829792</v>
      </c>
      <c r="LE67" s="378" t="str">
        <f t="shared" si="3"/>
        <v>--</v>
      </c>
      <c r="LF67" s="381">
        <v>50.000000000000007</v>
      </c>
      <c r="LG67" s="381">
        <v>39.534883720930225</v>
      </c>
      <c r="LH67" s="381">
        <v>45.238095238095241</v>
      </c>
      <c r="LI67" s="378" t="str">
        <f t="shared" si="4"/>
        <v>--</v>
      </c>
      <c r="LJ67" s="381">
        <v>50.943396226415096</v>
      </c>
      <c r="LK67" s="381">
        <v>53.703703703703709</v>
      </c>
      <c r="LL67" s="381">
        <v>38.636363636363633</v>
      </c>
      <c r="LM67" s="380">
        <v>94.230769230769255</v>
      </c>
      <c r="LN67" s="381">
        <v>74.999999999999972</v>
      </c>
      <c r="LO67" s="381">
        <v>73.333333333333343</v>
      </c>
      <c r="LP67" s="381">
        <v>81.25</v>
      </c>
      <c r="LQ67" s="381">
        <v>80.851063829787208</v>
      </c>
      <c r="LR67" s="381">
        <v>67.391304347826079</v>
      </c>
      <c r="LS67" s="381">
        <v>75.000000000000028</v>
      </c>
      <c r="LT67" s="381">
        <v>83.333333333333329</v>
      </c>
      <c r="LU67" s="381">
        <v>91.836734693877574</v>
      </c>
      <c r="LV67" s="381">
        <v>73.584905660377373</v>
      </c>
      <c r="LW67" s="381">
        <v>63.636363636363633</v>
      </c>
      <c r="LX67" s="381">
        <v>63.63636363636364</v>
      </c>
      <c r="LY67" s="380">
        <v>94.230769230769255</v>
      </c>
      <c r="LZ67" s="381">
        <v>70.454545454545467</v>
      </c>
      <c r="MA67" s="381">
        <v>67.796610169491515</v>
      </c>
      <c r="MB67" s="381">
        <v>87.499999999999957</v>
      </c>
      <c r="MC67" s="381">
        <v>75</v>
      </c>
      <c r="MD67" s="381">
        <v>86.956521739130423</v>
      </c>
      <c r="ME67" s="381">
        <v>84.090909090909065</v>
      </c>
      <c r="MF67" s="381">
        <v>76.190476190476176</v>
      </c>
      <c r="MG67" s="381">
        <v>91.666666666666657</v>
      </c>
      <c r="MH67" s="381">
        <v>83.018867924528308</v>
      </c>
      <c r="MI67" s="381">
        <v>70.909090909090878</v>
      </c>
      <c r="MJ67" s="381">
        <v>81.818181818181813</v>
      </c>
      <c r="MK67" s="380">
        <v>100</v>
      </c>
      <c r="ML67" s="381">
        <v>100</v>
      </c>
      <c r="MM67" s="381">
        <v>98.181818181818187</v>
      </c>
      <c r="MN67" s="381">
        <v>100</v>
      </c>
      <c r="MO67" s="380">
        <v>98.039215686274545</v>
      </c>
      <c r="MP67" s="381">
        <v>98.113207547169822</v>
      </c>
      <c r="MQ67" s="381">
        <v>90.909090909090921</v>
      </c>
      <c r="MR67" s="381">
        <v>100</v>
      </c>
      <c r="MS67" s="380">
        <v>88</v>
      </c>
      <c r="MT67" s="381">
        <v>98.113207547169822</v>
      </c>
      <c r="MU67" s="381">
        <v>96.363636363636374</v>
      </c>
      <c r="MV67" s="381">
        <v>100</v>
      </c>
      <c r="MW67" s="380">
        <v>98.076923076923094</v>
      </c>
      <c r="MX67" s="381">
        <v>100</v>
      </c>
      <c r="MY67" s="381">
        <v>96.666666666666671</v>
      </c>
      <c r="MZ67" s="381">
        <v>97.916666666666686</v>
      </c>
      <c r="NA67" s="381">
        <v>96.078431372549034</v>
      </c>
      <c r="NB67" s="381">
        <v>91.304347826086968</v>
      </c>
      <c r="NC67" s="381">
        <v>97.727272727272734</v>
      </c>
      <c r="ND67" s="381">
        <v>100</v>
      </c>
      <c r="NE67" s="381">
        <v>98.039215686274517</v>
      </c>
      <c r="NF67" s="381">
        <v>96.226415094339629</v>
      </c>
      <c r="NG67" s="381">
        <v>98.181818181818187</v>
      </c>
      <c r="NH67" s="381">
        <v>97.727272727272734</v>
      </c>
    </row>
    <row r="68" spans="1:372" x14ac:dyDescent="0.25">
      <c r="A68" s="93">
        <v>64</v>
      </c>
      <c r="B68" s="93" t="s">
        <v>64</v>
      </c>
      <c r="C68" s="104">
        <v>513</v>
      </c>
      <c r="D68" s="104">
        <v>661</v>
      </c>
      <c r="E68" s="104">
        <v>434</v>
      </c>
      <c r="F68" s="104">
        <v>414</v>
      </c>
      <c r="G68" s="104">
        <v>385</v>
      </c>
      <c r="H68" s="104">
        <v>196</v>
      </c>
      <c r="I68" s="104">
        <v>174</v>
      </c>
      <c r="J68" s="104">
        <v>143</v>
      </c>
      <c r="K68" s="104">
        <v>212</v>
      </c>
      <c r="L68" s="104">
        <v>244</v>
      </c>
      <c r="M68" s="103">
        <v>205</v>
      </c>
      <c r="N68" s="103">
        <v>136</v>
      </c>
      <c r="O68" s="103">
        <v>154</v>
      </c>
      <c r="P68" s="103">
        <v>144</v>
      </c>
      <c r="Q68" s="103">
        <v>140</v>
      </c>
      <c r="R68" s="103">
        <v>155</v>
      </c>
      <c r="S68" s="103">
        <v>119</v>
      </c>
      <c r="T68" s="103">
        <v>136</v>
      </c>
      <c r="U68" s="103">
        <v>151</v>
      </c>
      <c r="V68" s="103">
        <v>98</v>
      </c>
      <c r="W68" s="99">
        <v>79.473684210526343</v>
      </c>
      <c r="X68" s="99">
        <v>76.16279069767441</v>
      </c>
      <c r="Y68" s="99">
        <v>69.014084507042256</v>
      </c>
      <c r="Z68" s="99">
        <v>89.80582524271847</v>
      </c>
      <c r="AA68" s="99">
        <v>80.082987551867234</v>
      </c>
      <c r="AB68" s="99">
        <v>68.137254901960773</v>
      </c>
      <c r="AC68" s="99">
        <v>82.706766917293251</v>
      </c>
      <c r="AD68" s="99">
        <v>86.928104575163403</v>
      </c>
      <c r="AE68" s="99">
        <v>81.118881118881148</v>
      </c>
      <c r="AF68" s="99" t="s">
        <v>286</v>
      </c>
      <c r="AG68" s="99">
        <v>85.806451612903231</v>
      </c>
      <c r="AH68" s="99">
        <v>82.905982905982924</v>
      </c>
      <c r="AI68" s="99" t="s">
        <v>286</v>
      </c>
      <c r="AJ68" s="99">
        <v>89.932885906040269</v>
      </c>
      <c r="AK68" s="99">
        <v>81.632653061224488</v>
      </c>
      <c r="AL68" s="99">
        <v>14.285714285714294</v>
      </c>
      <c r="AM68" s="99">
        <v>13.872832369942197</v>
      </c>
      <c r="AN68" s="99">
        <v>38.028169014084519</v>
      </c>
      <c r="AO68" s="99">
        <v>13.809523809523812</v>
      </c>
      <c r="AP68" s="99">
        <v>25.925925925925924</v>
      </c>
      <c r="AQ68" s="99">
        <v>41.666666666666686</v>
      </c>
      <c r="AR68" s="99">
        <v>24.060150375939852</v>
      </c>
      <c r="AS68" s="99">
        <v>20.779220779220783</v>
      </c>
      <c r="AT68" s="99">
        <v>33.566433566433595</v>
      </c>
      <c r="AU68" s="99">
        <v>17.85714285714284</v>
      </c>
      <c r="AV68" s="99">
        <v>21.290322580645171</v>
      </c>
      <c r="AW68" s="99">
        <v>38.135593220338997</v>
      </c>
      <c r="AX68" s="102">
        <v>21.481481481481474</v>
      </c>
      <c r="AY68" s="102">
        <v>23.84105960264899</v>
      </c>
      <c r="AZ68" s="102">
        <v>33.673469387755127</v>
      </c>
      <c r="BA68" s="102" t="s">
        <v>286</v>
      </c>
      <c r="BB68" s="99" t="s">
        <v>286</v>
      </c>
      <c r="BC68" s="102" t="s">
        <v>286</v>
      </c>
      <c r="BD68" s="102" t="s">
        <v>286</v>
      </c>
      <c r="BE68" s="102" t="s">
        <v>286</v>
      </c>
      <c r="BF68" s="102" t="s">
        <v>286</v>
      </c>
      <c r="BG68" s="99" t="s">
        <v>286</v>
      </c>
      <c r="BH68" s="94" t="s">
        <v>286</v>
      </c>
      <c r="BI68" s="94" t="s">
        <v>286</v>
      </c>
      <c r="BJ68" s="94">
        <v>36.84210526315789</v>
      </c>
      <c r="BK68" s="94">
        <v>50.326797385620914</v>
      </c>
      <c r="BL68" s="99">
        <v>26.495726495726498</v>
      </c>
      <c r="BM68" s="94">
        <v>46.212121212121211</v>
      </c>
      <c r="BN68" s="93">
        <v>47.260273972602725</v>
      </c>
      <c r="BO68" s="93">
        <v>29.473684210526319</v>
      </c>
      <c r="BP68" s="93">
        <v>7.8534031413612588</v>
      </c>
      <c r="BQ68" s="99">
        <v>11.242603550295858</v>
      </c>
      <c r="BR68" s="94">
        <v>49.635036496350352</v>
      </c>
      <c r="BS68" s="94">
        <v>5.0000000000000027</v>
      </c>
      <c r="BT68" s="94">
        <v>15.481171548117157</v>
      </c>
      <c r="BU68" s="99">
        <v>41.708542713567873</v>
      </c>
      <c r="BV68" s="94">
        <v>9.9236641221374047</v>
      </c>
      <c r="BW68" s="94">
        <v>12.666666666666663</v>
      </c>
      <c r="BX68" s="94">
        <v>38.732394366197191</v>
      </c>
      <c r="BY68" s="99">
        <v>9.022556390977444</v>
      </c>
      <c r="BZ68" s="94">
        <v>15.686274509803912</v>
      </c>
      <c r="CA68" s="94">
        <v>39.130434782608702</v>
      </c>
      <c r="CB68" s="94">
        <v>7.5187969924812039</v>
      </c>
      <c r="CC68" s="99">
        <v>4.2253521126760596</v>
      </c>
      <c r="CD68" s="94">
        <v>43.749999999999993</v>
      </c>
      <c r="CE68" s="94">
        <v>16.410256410256412</v>
      </c>
      <c r="CF68" s="94">
        <v>20.68965517241379</v>
      </c>
      <c r="CG68" s="99">
        <v>14.893617021276601</v>
      </c>
      <c r="CH68" s="94">
        <v>17.22488038277513</v>
      </c>
      <c r="CI68" s="94">
        <v>22.31404958677685</v>
      </c>
      <c r="CJ68" s="94">
        <v>24.999999999999993</v>
      </c>
      <c r="CK68" s="94">
        <v>21.052631578947381</v>
      </c>
      <c r="CL68" s="94">
        <v>20.129870129870124</v>
      </c>
      <c r="CM68" s="94">
        <v>15.384615384615387</v>
      </c>
      <c r="CN68" s="94">
        <v>21.582733812949641</v>
      </c>
      <c r="CO68" s="94">
        <v>21.290322580645164</v>
      </c>
      <c r="CP68" s="99">
        <v>24.137931034482758</v>
      </c>
      <c r="CQ68" s="94">
        <v>8.1481481481481524</v>
      </c>
      <c r="CR68" s="94">
        <v>18.493150684931511</v>
      </c>
      <c r="CS68" s="93">
        <v>24.46808510638299</v>
      </c>
      <c r="CT68" s="93">
        <v>9.7435897435897463</v>
      </c>
      <c r="CU68" s="99">
        <v>5.8479532163742718</v>
      </c>
      <c r="CV68" s="94">
        <v>2.127659574468086</v>
      </c>
      <c r="CW68" s="94">
        <v>11.428571428571425</v>
      </c>
      <c r="CX68" s="93">
        <v>3.7190082644628113</v>
      </c>
      <c r="CY68" s="93">
        <v>5.8823529411764719</v>
      </c>
      <c r="CZ68" s="99">
        <v>8.9552238805970124</v>
      </c>
      <c r="DA68" s="94">
        <v>7.1895424836601336</v>
      </c>
      <c r="DB68" s="94">
        <v>7.8014184397163122</v>
      </c>
      <c r="DC68" s="93">
        <v>12.592592592592597</v>
      </c>
      <c r="DD68" s="93">
        <v>5.8441558441558454</v>
      </c>
      <c r="DE68" s="99">
        <v>6.8376068376068408</v>
      </c>
      <c r="DF68" s="94">
        <v>5.9701492537313419</v>
      </c>
      <c r="DG68" s="94">
        <v>10.416666666666671</v>
      </c>
      <c r="DH68" s="93">
        <v>9.3749999999999982</v>
      </c>
      <c r="DI68" s="93">
        <v>35.204081632653065</v>
      </c>
      <c r="DJ68" s="99">
        <v>46.511627906976756</v>
      </c>
      <c r="DK68" s="94">
        <v>31.914893617021288</v>
      </c>
      <c r="DL68" s="94">
        <v>28.708133971291872</v>
      </c>
      <c r="DM68" s="94">
        <v>37.448559670781911</v>
      </c>
      <c r="DN68" s="94">
        <v>29.850746268656707</v>
      </c>
      <c r="DO68" s="99">
        <v>41.791044776119421</v>
      </c>
      <c r="DP68" s="94">
        <v>39.86928104575162</v>
      </c>
      <c r="DQ68" s="94">
        <v>43.661971830985919</v>
      </c>
      <c r="DR68" s="94">
        <v>45.588235294117673</v>
      </c>
      <c r="DS68" s="94">
        <v>52.941176470588253</v>
      </c>
      <c r="DT68" s="99">
        <v>30.434782608695659</v>
      </c>
      <c r="DU68" s="101">
        <v>34.074074074074076</v>
      </c>
      <c r="DV68" s="101">
        <v>38.095238095238095</v>
      </c>
      <c r="DW68" s="93">
        <v>49.473684210526308</v>
      </c>
      <c r="DX68" s="101" t="s">
        <v>286</v>
      </c>
      <c r="DY68" s="99" t="s">
        <v>286</v>
      </c>
      <c r="DZ68" s="99" t="s">
        <v>286</v>
      </c>
      <c r="EA68" s="99" t="s">
        <v>286</v>
      </c>
      <c r="EB68" s="99" t="s">
        <v>286</v>
      </c>
      <c r="EC68" s="99" t="s">
        <v>286</v>
      </c>
      <c r="ED68" s="99" t="s">
        <v>286</v>
      </c>
      <c r="EE68" s="99" t="s">
        <v>286</v>
      </c>
      <c r="EF68" s="99" t="s">
        <v>286</v>
      </c>
      <c r="EG68" s="99">
        <v>6.4285714285714297</v>
      </c>
      <c r="EH68" s="99">
        <v>3.8709677419354849</v>
      </c>
      <c r="EI68" s="99">
        <v>2.5210084033613467</v>
      </c>
      <c r="EJ68" s="99">
        <v>9.558823529411768</v>
      </c>
      <c r="EK68" s="99">
        <v>4.6357615894039759</v>
      </c>
      <c r="EL68" s="94">
        <v>1.0309278350515463</v>
      </c>
      <c r="EM68" s="94">
        <v>71.578947368421026</v>
      </c>
      <c r="EN68" s="94">
        <v>47.398843930635827</v>
      </c>
      <c r="EO68" s="94">
        <v>36.619718309859167</v>
      </c>
      <c r="EP68" s="99">
        <v>67.942583732057457</v>
      </c>
      <c r="EQ68" s="94">
        <v>33.333333333333336</v>
      </c>
      <c r="ER68" s="94">
        <v>45.365853658536587</v>
      </c>
      <c r="ES68" s="94">
        <v>55.118110236220481</v>
      </c>
      <c r="ET68" s="94">
        <v>43.421052631578952</v>
      </c>
      <c r="EU68" s="99">
        <v>56.249999999999986</v>
      </c>
      <c r="EV68" s="94">
        <v>69.230769230769212</v>
      </c>
      <c r="EW68" s="94">
        <v>31.168831168831161</v>
      </c>
      <c r="EX68" s="94">
        <v>48.739495798319311</v>
      </c>
      <c r="EY68" s="94">
        <v>63.84615384615384</v>
      </c>
      <c r="EZ68" s="99">
        <v>35.416666666666671</v>
      </c>
      <c r="FA68" s="94">
        <v>46.315789473684212</v>
      </c>
      <c r="FB68" s="94">
        <v>87.499999999999972</v>
      </c>
      <c r="FC68" s="94">
        <v>64.161849710982622</v>
      </c>
      <c r="FD68" s="94">
        <v>57.746478873239433</v>
      </c>
      <c r="FE68" s="99">
        <v>85.576923076923023</v>
      </c>
      <c r="FF68" s="94">
        <v>66.666666666666671</v>
      </c>
      <c r="FG68" s="94">
        <v>64.390243902439067</v>
      </c>
      <c r="FH68" s="94">
        <v>73.846153846153854</v>
      </c>
      <c r="FI68" s="94">
        <v>66.666666666666657</v>
      </c>
      <c r="FJ68" s="99">
        <v>69.230769230769212</v>
      </c>
      <c r="FK68" s="94">
        <v>88.235294117647101</v>
      </c>
      <c r="FL68" s="94">
        <v>66.013071895424815</v>
      </c>
      <c r="FM68" s="94">
        <v>71.428571428571431</v>
      </c>
      <c r="FN68" s="94">
        <v>88.721804511278208</v>
      </c>
      <c r="FO68" s="99">
        <v>77.24137931034484</v>
      </c>
      <c r="FP68" s="94">
        <v>73.958333333333329</v>
      </c>
      <c r="FQ68" s="94">
        <v>94.897959183673478</v>
      </c>
      <c r="FR68" s="94">
        <v>95.977011494252878</v>
      </c>
      <c r="FS68" s="94">
        <v>98.591549295774655</v>
      </c>
      <c r="FT68" s="99">
        <v>90.995260663507096</v>
      </c>
      <c r="FU68" s="94">
        <v>91.803278688524628</v>
      </c>
      <c r="FV68" s="94">
        <v>96.585365853658516</v>
      </c>
      <c r="FW68" s="94">
        <v>96.212121212121218</v>
      </c>
      <c r="FX68" s="94">
        <v>92.810457516339937</v>
      </c>
      <c r="FY68" s="99">
        <v>97.916666666666657</v>
      </c>
      <c r="FZ68" s="94">
        <v>87.857142857142861</v>
      </c>
      <c r="GA68" s="94">
        <v>93.548387096774178</v>
      </c>
      <c r="GB68" s="94">
        <v>97.457627118644098</v>
      </c>
      <c r="GC68" s="94">
        <v>91.791044776119449</v>
      </c>
      <c r="GD68" s="99">
        <v>92.715231788079493</v>
      </c>
      <c r="GE68" s="94">
        <v>94.845360824742272</v>
      </c>
      <c r="GF68" s="94">
        <v>92.26804123711338</v>
      </c>
      <c r="GG68" s="94">
        <v>94.219653179190729</v>
      </c>
      <c r="GH68" s="94">
        <v>96.37681159420292</v>
      </c>
      <c r="GI68" s="99">
        <v>88.151658767772503</v>
      </c>
      <c r="GJ68" s="94">
        <v>84.836065573770469</v>
      </c>
      <c r="GK68" s="94">
        <v>92.682926829268339</v>
      </c>
      <c r="GL68" s="94">
        <v>89.147286821705379</v>
      </c>
      <c r="GM68" s="100">
        <v>92.15686274509811</v>
      </c>
      <c r="GN68" s="99">
        <v>95.1388888888889</v>
      </c>
      <c r="GO68" s="94">
        <v>89.130434782608674</v>
      </c>
      <c r="GP68" s="94">
        <v>91.558441558441558</v>
      </c>
      <c r="GQ68" s="94">
        <v>96.581196581196593</v>
      </c>
      <c r="GR68" s="94">
        <v>93.283582089552255</v>
      </c>
      <c r="GS68" s="99">
        <v>94.000000000000014</v>
      </c>
      <c r="GT68" s="94">
        <v>91.752577319587644</v>
      </c>
      <c r="GU68" s="94" t="s">
        <v>286</v>
      </c>
      <c r="GV68" s="94" t="s">
        <v>286</v>
      </c>
      <c r="GW68" s="94" t="s">
        <v>286</v>
      </c>
      <c r="GX68" s="99" t="s">
        <v>286</v>
      </c>
      <c r="GY68" s="99" t="s">
        <v>286</v>
      </c>
      <c r="GZ68" s="99" t="s">
        <v>286</v>
      </c>
      <c r="HA68" s="99" t="s">
        <v>286</v>
      </c>
      <c r="HB68" s="99" t="s">
        <v>286</v>
      </c>
      <c r="HC68" s="99" t="s">
        <v>286</v>
      </c>
      <c r="HD68" s="99">
        <v>92.647058823529449</v>
      </c>
      <c r="HE68" s="99">
        <v>93.377483443708613</v>
      </c>
      <c r="HF68" s="99">
        <v>97.435897435897459</v>
      </c>
      <c r="HG68" s="99">
        <v>90.298507462686544</v>
      </c>
      <c r="HH68" s="99">
        <v>93.288590604026865</v>
      </c>
      <c r="HI68" s="99">
        <v>97.849462365591407</v>
      </c>
      <c r="HJ68" s="99">
        <v>78.865979381443296</v>
      </c>
      <c r="HK68" s="99">
        <v>89.595375722543324</v>
      </c>
      <c r="HL68" s="94">
        <v>93.61702127659575</v>
      </c>
      <c r="HM68" s="94">
        <v>75.961538461538495</v>
      </c>
      <c r="HN68" s="94">
        <v>86.00823045267488</v>
      </c>
      <c r="HO68" s="94">
        <v>93.627450980392155</v>
      </c>
      <c r="HP68" s="99">
        <v>75.193798449612416</v>
      </c>
      <c r="HQ68" s="94">
        <v>87.662337662337691</v>
      </c>
      <c r="HR68" s="94">
        <v>91.608391608391628</v>
      </c>
      <c r="HS68" s="94">
        <v>74.626865671641838</v>
      </c>
      <c r="HT68" s="95">
        <v>87.333333333333343</v>
      </c>
      <c r="HU68" s="99">
        <v>93.220338983050866</v>
      </c>
      <c r="HV68" s="93">
        <v>85.714285714285751</v>
      </c>
      <c r="HW68" s="93">
        <v>88.590604026845654</v>
      </c>
      <c r="HX68" s="93">
        <v>83.505154639175259</v>
      </c>
      <c r="HY68" s="93">
        <v>4.1237113402061878</v>
      </c>
      <c r="HZ68" s="93">
        <v>2.8735632183908049</v>
      </c>
      <c r="IA68" s="93">
        <v>2.8169014084507045</v>
      </c>
      <c r="IB68" s="93">
        <v>14.21800947867299</v>
      </c>
      <c r="IC68" s="93">
        <v>18.442622950819668</v>
      </c>
      <c r="ID68" s="93">
        <v>12.745098039215693</v>
      </c>
      <c r="IE68" s="93">
        <v>11.851851851851855</v>
      </c>
      <c r="IF68" s="93">
        <v>5.2287581699346433</v>
      </c>
      <c r="IG68" s="93">
        <v>2.8169014084507045</v>
      </c>
      <c r="IH68" s="93">
        <v>8.571428571428573</v>
      </c>
      <c r="II68" s="93">
        <v>4.5161290322580649</v>
      </c>
      <c r="IJ68" s="93">
        <v>5.8823529411764754</v>
      </c>
      <c r="IK68" s="93">
        <v>8.0882352941176467</v>
      </c>
      <c r="IL68" s="93">
        <v>6.7114093959731536</v>
      </c>
      <c r="IM68" s="93">
        <v>2.0618556701030926</v>
      </c>
      <c r="IN68" s="93" t="str">
        <f t="shared" si="73"/>
        <v>--</v>
      </c>
      <c r="IO68" s="93" t="str">
        <f t="shared" si="73"/>
        <v>--</v>
      </c>
      <c r="IP68" s="93" t="str">
        <f t="shared" si="73"/>
        <v>--</v>
      </c>
      <c r="IQ68" s="93" t="str">
        <f t="shared" si="73"/>
        <v>--</v>
      </c>
      <c r="IR68" s="93" t="str">
        <f t="shared" si="73"/>
        <v>--</v>
      </c>
      <c r="IS68" s="93" t="str">
        <f t="shared" si="73"/>
        <v>--</v>
      </c>
      <c r="IT68" s="93" t="str">
        <f t="shared" si="73"/>
        <v>--</v>
      </c>
      <c r="IU68" s="93" t="str">
        <f t="shared" si="73"/>
        <v>--</v>
      </c>
      <c r="IV68" s="93" t="str">
        <f t="shared" si="73"/>
        <v>--</v>
      </c>
      <c r="IW68" s="241">
        <v>478</v>
      </c>
      <c r="IX68" s="242">
        <v>456</v>
      </c>
      <c r="IY68" s="243">
        <v>115</v>
      </c>
      <c r="IZ68" s="243">
        <v>126</v>
      </c>
      <c r="JA68" s="243">
        <v>116</v>
      </c>
      <c r="JB68" s="243">
        <v>141</v>
      </c>
      <c r="JC68" s="243">
        <v>138</v>
      </c>
      <c r="JD68" s="243">
        <v>121</v>
      </c>
      <c r="JE68" s="243">
        <v>7.8260869565217401</v>
      </c>
      <c r="JF68" s="243">
        <v>13.492063492063499</v>
      </c>
      <c r="JG68" s="243">
        <v>3.47826086956522</v>
      </c>
      <c r="JH68" s="243">
        <v>9.2198581560283692</v>
      </c>
      <c r="JI68" s="243">
        <v>4.3478260869565197</v>
      </c>
      <c r="JJ68" s="243">
        <v>9.0909090909090899</v>
      </c>
      <c r="JK68" s="243">
        <v>4.3859649122807003</v>
      </c>
      <c r="JL68" s="243">
        <v>4.8387096774193497</v>
      </c>
      <c r="JM68" s="243">
        <v>2.5862068965517202</v>
      </c>
      <c r="JN68" s="243">
        <v>4.9645390070922</v>
      </c>
      <c r="JO68" s="243">
        <v>2.1739130434782599</v>
      </c>
      <c r="JP68" s="243">
        <v>5.7851239669421499</v>
      </c>
      <c r="JQ68" s="243">
        <v>95.652173913043498</v>
      </c>
      <c r="JR68" s="243">
        <v>92.857142857142904</v>
      </c>
      <c r="JS68" s="243">
        <v>96.521739130434796</v>
      </c>
      <c r="JT68" s="243">
        <v>96.453900709219894</v>
      </c>
      <c r="JU68" s="243">
        <v>93.430656934306597</v>
      </c>
      <c r="JV68" s="243">
        <v>97.520661157024804</v>
      </c>
      <c r="JW68" s="243">
        <v>94.736842105263193</v>
      </c>
      <c r="JX68" s="243">
        <v>92.857142857142904</v>
      </c>
      <c r="JY68" s="243">
        <v>95.652173913043498</v>
      </c>
      <c r="JZ68" s="243">
        <v>86.524822695035496</v>
      </c>
      <c r="KA68" s="243">
        <v>92.700729927007302</v>
      </c>
      <c r="KB68" s="243">
        <v>90.909090909090907</v>
      </c>
      <c r="KC68" s="243">
        <v>95.614035087719301</v>
      </c>
      <c r="KD68" s="243">
        <v>92.857142857142804</v>
      </c>
      <c r="KE68" s="243">
        <v>97.391304347826093</v>
      </c>
      <c r="KF68" s="243">
        <v>91.489361702127695</v>
      </c>
      <c r="KG68" s="243">
        <v>94.814814814814795</v>
      </c>
      <c r="KH68" s="243">
        <v>97.520661157024804</v>
      </c>
      <c r="KI68" s="220">
        <v>121</v>
      </c>
      <c r="KJ68" s="220">
        <v>56</v>
      </c>
      <c r="KK68" s="99" t="str">
        <f t="shared" si="51"/>
        <v>--</v>
      </c>
      <c r="KL68" s="99" t="str">
        <f t="shared" si="51"/>
        <v>--</v>
      </c>
      <c r="KM68" s="220">
        <v>8.3333333333333393</v>
      </c>
      <c r="KN68" s="220">
        <v>3.5714285714285698</v>
      </c>
      <c r="KO68" s="220">
        <v>90.756302521008394</v>
      </c>
      <c r="KP68" s="220">
        <v>87.5</v>
      </c>
      <c r="KQ68" s="220">
        <v>90.756302521008394</v>
      </c>
      <c r="KR68" s="220">
        <v>92.857142857142904</v>
      </c>
      <c r="KS68" s="220">
        <v>88.983050847457704</v>
      </c>
      <c r="KT68" s="220">
        <v>82.142857142857096</v>
      </c>
      <c r="KV68" s="379">
        <v>544</v>
      </c>
      <c r="KW68" s="380">
        <v>138</v>
      </c>
      <c r="KX68" s="381">
        <v>145</v>
      </c>
      <c r="KY68" s="381">
        <v>151</v>
      </c>
      <c r="KZ68" s="381">
        <v>110</v>
      </c>
      <c r="LA68" s="378" t="str">
        <f t="shared" si="2"/>
        <v>--</v>
      </c>
      <c r="LB68" s="381">
        <v>62.500000000000007</v>
      </c>
      <c r="LC68" s="381">
        <v>59.523809523809511</v>
      </c>
      <c r="LD68" s="381">
        <v>59.63302752293577</v>
      </c>
      <c r="LE68" s="378" t="str">
        <f t="shared" si="3"/>
        <v>--</v>
      </c>
      <c r="LF68" s="381">
        <v>61.151079136690626</v>
      </c>
      <c r="LG68" s="381">
        <v>71.739130434782638</v>
      </c>
      <c r="LH68" s="381">
        <v>56.198347107437996</v>
      </c>
      <c r="LI68" s="378" t="str">
        <f t="shared" si="4"/>
        <v>--</v>
      </c>
      <c r="LJ68" s="381">
        <v>50.000000000000007</v>
      </c>
      <c r="LK68" s="381">
        <v>54.666666666666657</v>
      </c>
      <c r="LL68" s="381">
        <v>50.458715596330272</v>
      </c>
      <c r="LM68" s="380">
        <v>86.206896551724157</v>
      </c>
      <c r="LN68" s="381">
        <v>70.535714285714306</v>
      </c>
      <c r="LO68" s="381">
        <v>64.799999999999983</v>
      </c>
      <c r="LP68" s="381">
        <v>63.716814159292028</v>
      </c>
      <c r="LQ68" s="381">
        <v>78.571428571428584</v>
      </c>
      <c r="LR68" s="381">
        <v>65.248226950354606</v>
      </c>
      <c r="LS68" s="381">
        <v>64.70588235294116</v>
      </c>
      <c r="LT68" s="381">
        <v>69.747899159663888</v>
      </c>
      <c r="LU68" s="381">
        <v>82.089552238805965</v>
      </c>
      <c r="LV68" s="381">
        <v>70.629370629370626</v>
      </c>
      <c r="LW68" s="381">
        <v>57.534246575342465</v>
      </c>
      <c r="LX68" s="381">
        <v>64.81481481481481</v>
      </c>
      <c r="LY68" s="380">
        <v>80</v>
      </c>
      <c r="LZ68" s="381">
        <v>73.684210526315795</v>
      </c>
      <c r="MA68" s="381">
        <v>73.600000000000037</v>
      </c>
      <c r="MB68" s="381">
        <v>74.336283185840713</v>
      </c>
      <c r="MC68" s="381">
        <v>92.85714285714289</v>
      </c>
      <c r="MD68" s="381">
        <v>74.468085106382986</v>
      </c>
      <c r="ME68" s="381">
        <v>72.058823529411768</v>
      </c>
      <c r="MF68" s="381">
        <v>76.859504132231422</v>
      </c>
      <c r="MG68" s="381">
        <v>89.705882352941202</v>
      </c>
      <c r="MH68" s="381">
        <v>67.586206896551715</v>
      </c>
      <c r="MI68" s="381">
        <v>73.287671232876704</v>
      </c>
      <c r="MJ68" s="381">
        <v>72.222222222222214</v>
      </c>
      <c r="MK68" s="380">
        <v>92.753623188405811</v>
      </c>
      <c r="ML68" s="381">
        <v>90.344827586206875</v>
      </c>
      <c r="MM68" s="381">
        <v>94.520547945205465</v>
      </c>
      <c r="MN68" s="381">
        <v>92.523364485981332</v>
      </c>
      <c r="MO68" s="380">
        <v>92.753623188405797</v>
      </c>
      <c r="MP68" s="381">
        <v>85.517241379310377</v>
      </c>
      <c r="MQ68" s="381">
        <v>89.795918367346957</v>
      </c>
      <c r="MR68" s="381">
        <v>89.719626168224309</v>
      </c>
      <c r="MS68" s="380">
        <v>89.781021897810206</v>
      </c>
      <c r="MT68" s="381">
        <v>94.482758620689694</v>
      </c>
      <c r="MU68" s="381">
        <v>91.156462585034035</v>
      </c>
      <c r="MV68" s="381">
        <v>95.327102803738313</v>
      </c>
      <c r="MW68" s="380">
        <v>97.500000000000014</v>
      </c>
      <c r="MX68" s="381">
        <v>98.260869565217391</v>
      </c>
      <c r="MY68" s="381">
        <v>95.999999999999986</v>
      </c>
      <c r="MZ68" s="381">
        <v>98.260869565217405</v>
      </c>
      <c r="NA68" s="381">
        <v>98.214285714285722</v>
      </c>
      <c r="NB68" s="381">
        <v>95.744680851063848</v>
      </c>
      <c r="NC68" s="381">
        <v>96.323529411764724</v>
      </c>
      <c r="ND68" s="381">
        <v>97.520661157024819</v>
      </c>
      <c r="NE68" s="381">
        <v>100</v>
      </c>
      <c r="NF68" s="381">
        <v>96.55172413793106</v>
      </c>
      <c r="NG68" s="381">
        <v>95.890410958904098</v>
      </c>
      <c r="NH68" s="381">
        <v>96.261682242990631</v>
      </c>
    </row>
    <row r="69" spans="1:372" x14ac:dyDescent="0.25">
      <c r="A69" s="93">
        <v>65</v>
      </c>
      <c r="B69" s="93" t="s">
        <v>65</v>
      </c>
      <c r="C69" s="104">
        <v>571</v>
      </c>
      <c r="D69" s="104">
        <v>498</v>
      </c>
      <c r="E69" s="104">
        <v>350</v>
      </c>
      <c r="F69" s="104">
        <v>303</v>
      </c>
      <c r="G69" s="104">
        <v>349</v>
      </c>
      <c r="H69" s="104">
        <v>166</v>
      </c>
      <c r="I69" s="104">
        <v>206</v>
      </c>
      <c r="J69" s="104">
        <v>199</v>
      </c>
      <c r="K69" s="104">
        <v>161</v>
      </c>
      <c r="L69" s="104">
        <v>179</v>
      </c>
      <c r="M69" s="103">
        <v>158</v>
      </c>
      <c r="N69" s="103">
        <v>104</v>
      </c>
      <c r="O69" s="103">
        <v>118</v>
      </c>
      <c r="P69" s="103">
        <v>128</v>
      </c>
      <c r="Q69" s="103">
        <v>78</v>
      </c>
      <c r="R69" s="103">
        <v>89</v>
      </c>
      <c r="S69" s="103">
        <v>136</v>
      </c>
      <c r="T69" s="103">
        <v>126</v>
      </c>
      <c r="U69" s="103">
        <v>125</v>
      </c>
      <c r="V69" s="103">
        <v>98</v>
      </c>
      <c r="W69" s="99">
        <v>86.060606060606062</v>
      </c>
      <c r="X69" s="99">
        <v>82.926829268292707</v>
      </c>
      <c r="Y69" s="99">
        <v>73.232323232323225</v>
      </c>
      <c r="Z69" s="99">
        <v>87.898089171974561</v>
      </c>
      <c r="AA69" s="99">
        <v>83.798882681564294</v>
      </c>
      <c r="AB69" s="99">
        <v>79.617834394904435</v>
      </c>
      <c r="AC69" s="99">
        <v>91.346153846153811</v>
      </c>
      <c r="AD69" s="99">
        <v>87.17948717948714</v>
      </c>
      <c r="AE69" s="99">
        <v>86.718750000000014</v>
      </c>
      <c r="AF69" s="99" t="s">
        <v>286</v>
      </c>
      <c r="AG69" s="99">
        <v>87.5</v>
      </c>
      <c r="AH69" s="99">
        <v>82.835820895522389</v>
      </c>
      <c r="AI69" s="99" t="s">
        <v>286</v>
      </c>
      <c r="AJ69" s="99">
        <v>89.516129032258092</v>
      </c>
      <c r="AK69" s="99">
        <v>86.734693877551038</v>
      </c>
      <c r="AL69" s="99">
        <v>12.121212121212118</v>
      </c>
      <c r="AM69" s="99">
        <v>15.609756097560977</v>
      </c>
      <c r="AN69" s="99">
        <v>27.638190954773854</v>
      </c>
      <c r="AO69" s="99">
        <v>18.75</v>
      </c>
      <c r="AP69" s="99">
        <v>23.033707865168541</v>
      </c>
      <c r="AQ69" s="99">
        <v>33.333333333333329</v>
      </c>
      <c r="AR69" s="99">
        <v>14.705882352941183</v>
      </c>
      <c r="AS69" s="99">
        <v>18.64406779661017</v>
      </c>
      <c r="AT69" s="99">
        <v>33.593749999999993</v>
      </c>
      <c r="AU69" s="99">
        <v>20.512820512820511</v>
      </c>
      <c r="AV69" s="99">
        <v>22.471910112359545</v>
      </c>
      <c r="AW69" s="99">
        <v>30.882352941176485</v>
      </c>
      <c r="AX69" s="102">
        <v>17.886178861788618</v>
      </c>
      <c r="AY69" s="102">
        <v>21.600000000000005</v>
      </c>
      <c r="AZ69" s="102">
        <v>24.489795918367339</v>
      </c>
      <c r="BA69" s="102" t="s">
        <v>286</v>
      </c>
      <c r="BB69" s="99" t="s">
        <v>286</v>
      </c>
      <c r="BC69" s="102" t="s">
        <v>286</v>
      </c>
      <c r="BD69" s="102" t="s">
        <v>286</v>
      </c>
      <c r="BE69" s="102" t="s">
        <v>286</v>
      </c>
      <c r="BF69" s="102" t="s">
        <v>286</v>
      </c>
      <c r="BG69" s="99" t="s">
        <v>286</v>
      </c>
      <c r="BH69" s="94" t="s">
        <v>286</v>
      </c>
      <c r="BI69" s="94" t="s">
        <v>286</v>
      </c>
      <c r="BJ69" s="94">
        <v>37.333333333333321</v>
      </c>
      <c r="BK69" s="94">
        <v>39.772727272727273</v>
      </c>
      <c r="BL69" s="99">
        <v>25.735294117647058</v>
      </c>
      <c r="BM69" s="94">
        <v>40.869565217391298</v>
      </c>
      <c r="BN69" s="93">
        <v>47.999999999999993</v>
      </c>
      <c r="BO69" s="93">
        <v>25.510204081632658</v>
      </c>
      <c r="BP69" s="93">
        <v>4.4585987261146505</v>
      </c>
      <c r="BQ69" s="99">
        <v>12.500000000000007</v>
      </c>
      <c r="BR69" s="94">
        <v>40.101522842639604</v>
      </c>
      <c r="BS69" s="94">
        <v>5.7692307692307718</v>
      </c>
      <c r="BT69" s="94">
        <v>14.124293785310735</v>
      </c>
      <c r="BU69" s="99">
        <v>44.516129032258064</v>
      </c>
      <c r="BV69" s="94">
        <v>8.4210526315789433</v>
      </c>
      <c r="BW69" s="94">
        <v>10.434782608695652</v>
      </c>
      <c r="BX69" s="94">
        <v>50.793650793650784</v>
      </c>
      <c r="BY69" s="99">
        <v>5.4794520547945202</v>
      </c>
      <c r="BZ69" s="94">
        <v>10.112359550561797</v>
      </c>
      <c r="CA69" s="94">
        <v>41.481481481481488</v>
      </c>
      <c r="CB69" s="94">
        <v>9.8360655737704974</v>
      </c>
      <c r="CC69" s="99">
        <v>11.111111111111109</v>
      </c>
      <c r="CD69" s="94">
        <v>44.210526315789487</v>
      </c>
      <c r="CE69" s="94">
        <v>19.393939393939391</v>
      </c>
      <c r="CF69" s="94">
        <v>20.487804878048792</v>
      </c>
      <c r="CG69" s="99">
        <v>15.577889447236171</v>
      </c>
      <c r="CH69" s="94">
        <v>21.250000000000004</v>
      </c>
      <c r="CI69" s="94">
        <v>25.139664804469273</v>
      </c>
      <c r="CJ69" s="94">
        <v>9.493670886075952</v>
      </c>
      <c r="CK69" s="94">
        <v>12.745098039215691</v>
      </c>
      <c r="CL69" s="94">
        <v>22.033898305084733</v>
      </c>
      <c r="CM69" s="94">
        <v>14.843749999999993</v>
      </c>
      <c r="CN69" s="94">
        <v>11.53846153846154</v>
      </c>
      <c r="CO69" s="94">
        <v>14.606741573033712</v>
      </c>
      <c r="CP69" s="99">
        <v>15.441176470588234</v>
      </c>
      <c r="CQ69" s="94">
        <v>23.577235772357717</v>
      </c>
      <c r="CR69" s="94">
        <v>24.800000000000011</v>
      </c>
      <c r="CS69" s="93">
        <v>9.473684210526315</v>
      </c>
      <c r="CT69" s="93">
        <v>14.285714285714288</v>
      </c>
      <c r="CU69" s="99">
        <v>4.9261083743842393</v>
      </c>
      <c r="CV69" s="94">
        <v>8.1632653061224509</v>
      </c>
      <c r="CW69" s="94">
        <v>11.464968152866245</v>
      </c>
      <c r="CX69" s="93">
        <v>5.5865921787709523</v>
      </c>
      <c r="CY69" s="93">
        <v>5.0632911392405084</v>
      </c>
      <c r="CZ69" s="99">
        <v>10.89108910891089</v>
      </c>
      <c r="DA69" s="94">
        <v>5.9829059829059856</v>
      </c>
      <c r="DB69" s="94">
        <v>6.2499999999999991</v>
      </c>
      <c r="DC69" s="93">
        <v>17.10526315789474</v>
      </c>
      <c r="DD69" s="93">
        <v>3.4090909090909083</v>
      </c>
      <c r="DE69" s="99">
        <v>4.477611940298508</v>
      </c>
      <c r="DF69" s="94">
        <v>14.516129032258069</v>
      </c>
      <c r="DG69" s="94">
        <v>10.56910569105691</v>
      </c>
      <c r="DH69" s="93">
        <v>5.3191489361702136</v>
      </c>
      <c r="DI69" s="93">
        <v>38.787878787878789</v>
      </c>
      <c r="DJ69" s="99">
        <v>40.686274509803937</v>
      </c>
      <c r="DK69" s="94">
        <v>32.828282828282823</v>
      </c>
      <c r="DL69" s="94">
        <v>36.250000000000007</v>
      </c>
      <c r="DM69" s="94">
        <v>35.028248587570644</v>
      </c>
      <c r="DN69" s="94">
        <v>40.127388535031862</v>
      </c>
      <c r="DO69" s="99">
        <v>38.775510204081641</v>
      </c>
      <c r="DP69" s="94">
        <v>36.440677966101717</v>
      </c>
      <c r="DQ69" s="94">
        <v>30.468749999999993</v>
      </c>
      <c r="DR69" s="94">
        <v>34.210526315789465</v>
      </c>
      <c r="DS69" s="94">
        <v>51.764705882352942</v>
      </c>
      <c r="DT69" s="99">
        <v>39.259259259259281</v>
      </c>
      <c r="DU69" s="101">
        <v>28.455284552845534</v>
      </c>
      <c r="DV69" s="101">
        <v>35.199999999999989</v>
      </c>
      <c r="DW69" s="93">
        <v>39.583333333333343</v>
      </c>
      <c r="DX69" s="101" t="s">
        <v>286</v>
      </c>
      <c r="DY69" s="99" t="s">
        <v>286</v>
      </c>
      <c r="DZ69" s="99" t="s">
        <v>286</v>
      </c>
      <c r="EA69" s="99" t="s">
        <v>286</v>
      </c>
      <c r="EB69" s="99" t="s">
        <v>286</v>
      </c>
      <c r="EC69" s="99" t="s">
        <v>286</v>
      </c>
      <c r="ED69" s="99" t="s">
        <v>286</v>
      </c>
      <c r="EE69" s="99" t="s">
        <v>286</v>
      </c>
      <c r="EF69" s="99" t="s">
        <v>286</v>
      </c>
      <c r="EG69" s="99">
        <v>9.3333333333333321</v>
      </c>
      <c r="EH69" s="99">
        <v>6.7415730337078665</v>
      </c>
      <c r="EI69" s="99">
        <v>3.6764705882352935</v>
      </c>
      <c r="EJ69" s="99">
        <v>6.5573770491803289</v>
      </c>
      <c r="EK69" s="99">
        <v>3.2000000000000011</v>
      </c>
      <c r="EL69" s="94">
        <v>6.1224489795918409</v>
      </c>
      <c r="EM69" s="94">
        <v>64.81481481481481</v>
      </c>
      <c r="EN69" s="94">
        <v>25.980392156862745</v>
      </c>
      <c r="EO69" s="94">
        <v>45.226130653266296</v>
      </c>
      <c r="EP69" s="99">
        <v>61.184210526315788</v>
      </c>
      <c r="EQ69" s="94">
        <v>33.898305084745729</v>
      </c>
      <c r="ER69" s="94">
        <v>42.405063291139243</v>
      </c>
      <c r="ES69" s="94">
        <v>49.504950495049506</v>
      </c>
      <c r="ET69" s="94">
        <v>29.914529914529915</v>
      </c>
      <c r="EU69" s="99">
        <v>35.937500000000014</v>
      </c>
      <c r="EV69" s="94">
        <v>54.166666666666671</v>
      </c>
      <c r="EW69" s="94">
        <v>45.238095238095241</v>
      </c>
      <c r="EX69" s="94">
        <v>33.82352941176471</v>
      </c>
      <c r="EY69" s="94">
        <v>61.739130434782616</v>
      </c>
      <c r="EZ69" s="99">
        <v>42.40000000000002</v>
      </c>
      <c r="FA69" s="94">
        <v>51.546391752577321</v>
      </c>
      <c r="FB69" s="94">
        <v>86.746987951807228</v>
      </c>
      <c r="FC69" s="94">
        <v>55.392156862745097</v>
      </c>
      <c r="FD69" s="94">
        <v>69.191919191919268</v>
      </c>
      <c r="FE69" s="99">
        <v>80.124223602484506</v>
      </c>
      <c r="FF69" s="94">
        <v>60.112359550561813</v>
      </c>
      <c r="FG69" s="94">
        <v>63.291139240506304</v>
      </c>
      <c r="FH69" s="94">
        <v>82.178217821782169</v>
      </c>
      <c r="FI69" s="94">
        <v>68.103448275862092</v>
      </c>
      <c r="FJ69" s="99">
        <v>65.625000000000014</v>
      </c>
      <c r="FK69" s="94">
        <v>93.589743589743577</v>
      </c>
      <c r="FL69" s="94">
        <v>64.772727272727295</v>
      </c>
      <c r="FM69" s="94">
        <v>60.294117647058819</v>
      </c>
      <c r="FN69" s="94">
        <v>78.861788617886177</v>
      </c>
      <c r="FO69" s="99">
        <v>72.580645161290349</v>
      </c>
      <c r="FP69" s="94">
        <v>65.97938144329899</v>
      </c>
      <c r="FQ69" s="94">
        <v>93.333333333333414</v>
      </c>
      <c r="FR69" s="94">
        <v>95.145631067961219</v>
      </c>
      <c r="FS69" s="94">
        <v>97.487437185929565</v>
      </c>
      <c r="FT69" s="99">
        <v>89.873417721519004</v>
      </c>
      <c r="FU69" s="94">
        <v>93.854748603351965</v>
      </c>
      <c r="FV69" s="94">
        <v>97.468354430379733</v>
      </c>
      <c r="FW69" s="94">
        <v>88.000000000000014</v>
      </c>
      <c r="FX69" s="94">
        <v>94.067796610169495</v>
      </c>
      <c r="FY69" s="99">
        <v>92.968750000000014</v>
      </c>
      <c r="FZ69" s="94">
        <v>92.105263157894754</v>
      </c>
      <c r="GA69" s="94">
        <v>88.764044943820238</v>
      </c>
      <c r="GB69" s="94">
        <v>93.382352941176478</v>
      </c>
      <c r="GC69" s="94">
        <v>92.000000000000028</v>
      </c>
      <c r="GD69" s="99">
        <v>92.800000000000011</v>
      </c>
      <c r="GE69" s="94">
        <v>93.877551020408148</v>
      </c>
      <c r="GF69" s="94">
        <v>90.625000000000043</v>
      </c>
      <c r="GG69" s="94">
        <v>92.156862745098053</v>
      </c>
      <c r="GH69" s="94">
        <v>97.461928934010089</v>
      </c>
      <c r="GI69" s="99">
        <v>85.714285714285737</v>
      </c>
      <c r="GJ69" s="94">
        <v>84.357541899441372</v>
      </c>
      <c r="GK69" s="94">
        <v>96.83544303797467</v>
      </c>
      <c r="GL69" s="94">
        <v>81.553398058252398</v>
      </c>
      <c r="GM69" s="100">
        <v>90.598290598290603</v>
      </c>
      <c r="GN69" s="99">
        <v>90.551181102362207</v>
      </c>
      <c r="GO69" s="94">
        <v>96.103896103896119</v>
      </c>
      <c r="GP69" s="94">
        <v>88.636363636363654</v>
      </c>
      <c r="GQ69" s="94">
        <v>90.370370370370381</v>
      </c>
      <c r="GR69" s="94">
        <v>92.561983471074399</v>
      </c>
      <c r="GS69" s="99">
        <v>90.399999999999991</v>
      </c>
      <c r="GT69" s="94">
        <v>90.816326530612258</v>
      </c>
      <c r="GU69" s="94" t="s">
        <v>286</v>
      </c>
      <c r="GV69" s="94" t="s">
        <v>286</v>
      </c>
      <c r="GW69" s="94" t="s">
        <v>286</v>
      </c>
      <c r="GX69" s="99" t="s">
        <v>286</v>
      </c>
      <c r="GY69" s="99" t="s">
        <v>286</v>
      </c>
      <c r="GZ69" s="99" t="s">
        <v>286</v>
      </c>
      <c r="HA69" s="99" t="s">
        <v>286</v>
      </c>
      <c r="HB69" s="99" t="s">
        <v>286</v>
      </c>
      <c r="HC69" s="99" t="s">
        <v>286</v>
      </c>
      <c r="HD69" s="99">
        <v>86.486486486486513</v>
      </c>
      <c r="HE69" s="99">
        <v>91.860465116279073</v>
      </c>
      <c r="HF69" s="99">
        <v>94.074074074074076</v>
      </c>
      <c r="HG69" s="99">
        <v>86.991869918699194</v>
      </c>
      <c r="HH69" s="99">
        <v>91.869918699187011</v>
      </c>
      <c r="HI69" s="99">
        <v>93.877551020408191</v>
      </c>
      <c r="HJ69" s="99">
        <v>80.981595092024534</v>
      </c>
      <c r="HK69" s="99">
        <v>84.466019417475735</v>
      </c>
      <c r="HL69" s="94">
        <v>92.462311557788965</v>
      </c>
      <c r="HM69" s="94">
        <v>71.428571428571473</v>
      </c>
      <c r="HN69" s="94">
        <v>84.831460674157313</v>
      </c>
      <c r="HO69" s="94">
        <v>89.80891719745226</v>
      </c>
      <c r="HP69" s="99">
        <v>67.326732673267315</v>
      </c>
      <c r="HQ69" s="94">
        <v>84.070796460176965</v>
      </c>
      <c r="HR69" s="94">
        <v>88.888888888888914</v>
      </c>
      <c r="HS69" s="94">
        <v>77.631578947368396</v>
      </c>
      <c r="HT69" s="95">
        <v>77.011494252873533</v>
      </c>
      <c r="HU69" s="99">
        <v>90.298507462686601</v>
      </c>
      <c r="HV69" s="93">
        <v>76.229508196721326</v>
      </c>
      <c r="HW69" s="93">
        <v>83.87096774193553</v>
      </c>
      <c r="HX69" s="93">
        <v>87.75510204081634</v>
      </c>
      <c r="HY69" s="93">
        <v>3.6144578313253044</v>
      </c>
      <c r="HZ69" s="93">
        <v>5.8252427184466011</v>
      </c>
      <c r="IA69" s="93">
        <v>2.0100502512562812</v>
      </c>
      <c r="IB69" s="93">
        <v>5.5900621118012443</v>
      </c>
      <c r="IC69" s="93">
        <v>6.7039106145251397</v>
      </c>
      <c r="ID69" s="93">
        <v>5.0632911392405058</v>
      </c>
      <c r="IE69" s="93">
        <v>11.650485436893204</v>
      </c>
      <c r="IF69" s="93">
        <v>7.6271186440677985</v>
      </c>
      <c r="IG69" s="93">
        <v>6.2992125984251981</v>
      </c>
      <c r="IH69" s="93">
        <v>6.4102564102564115</v>
      </c>
      <c r="II69" s="93">
        <v>10.112359550561797</v>
      </c>
      <c r="IJ69" s="93">
        <v>3.6764705882352953</v>
      </c>
      <c r="IK69" s="93">
        <v>6.3492063492063515</v>
      </c>
      <c r="IL69" s="93">
        <v>4.8</v>
      </c>
      <c r="IM69" s="93">
        <v>4.0816326530612228</v>
      </c>
      <c r="IN69" s="93" t="str">
        <f t="shared" si="73"/>
        <v>--</v>
      </c>
      <c r="IO69" s="93" t="str">
        <f t="shared" si="73"/>
        <v>--</v>
      </c>
      <c r="IP69" s="93" t="str">
        <f t="shared" si="73"/>
        <v>--</v>
      </c>
      <c r="IQ69" s="93" t="str">
        <f t="shared" si="73"/>
        <v>--</v>
      </c>
      <c r="IR69" s="93" t="str">
        <f t="shared" si="73"/>
        <v>--</v>
      </c>
      <c r="IS69" s="93" t="str">
        <f t="shared" si="73"/>
        <v>--</v>
      </c>
      <c r="IT69" s="93" t="str">
        <f t="shared" si="73"/>
        <v>--</v>
      </c>
      <c r="IU69" s="93" t="str">
        <f t="shared" si="73"/>
        <v>--</v>
      </c>
      <c r="IV69" s="93" t="str">
        <f t="shared" si="73"/>
        <v>--</v>
      </c>
      <c r="IW69" s="241">
        <v>272</v>
      </c>
      <c r="IX69" s="242">
        <v>409</v>
      </c>
      <c r="IY69" s="243">
        <v>68</v>
      </c>
      <c r="IZ69" s="243">
        <v>72</v>
      </c>
      <c r="JA69" s="243">
        <v>56</v>
      </c>
      <c r="JB69" s="243">
        <v>128</v>
      </c>
      <c r="JC69" s="243">
        <v>108</v>
      </c>
      <c r="JD69" s="243">
        <v>110</v>
      </c>
      <c r="JE69" s="243">
        <v>11.764705882352899</v>
      </c>
      <c r="JF69" s="243">
        <v>1.3888888888888899</v>
      </c>
      <c r="JG69" s="243">
        <v>8.9285714285714306</v>
      </c>
      <c r="JH69" s="243">
        <v>4.6875</v>
      </c>
      <c r="JI69" s="243">
        <v>7.5471698113207504</v>
      </c>
      <c r="JJ69" s="243">
        <v>9.0909090909090899</v>
      </c>
      <c r="JK69" s="243">
        <v>13.235294117647101</v>
      </c>
      <c r="JL69" s="243">
        <v>8.3333333333333304</v>
      </c>
      <c r="JM69" s="243">
        <v>1.78571428571429</v>
      </c>
      <c r="JN69" s="243">
        <v>7.03125</v>
      </c>
      <c r="JO69" s="243">
        <v>4.6296296296296298</v>
      </c>
      <c r="JP69" s="243">
        <v>7.2727272727272698</v>
      </c>
      <c r="JQ69" s="243">
        <v>98.529411764705898</v>
      </c>
      <c r="JR69" s="243">
        <v>98.6111111111111</v>
      </c>
      <c r="JS69" s="243">
        <v>100</v>
      </c>
      <c r="JT69" s="243">
        <v>93.75</v>
      </c>
      <c r="JU69" s="243">
        <v>93.396226415094404</v>
      </c>
      <c r="JV69" s="243">
        <v>94.495412844036693</v>
      </c>
      <c r="JW69" s="243">
        <v>92.647058823529406</v>
      </c>
      <c r="JX69" s="243">
        <v>95.8333333333333</v>
      </c>
      <c r="JY69" s="243">
        <v>100</v>
      </c>
      <c r="JZ69" s="243">
        <v>85.15625</v>
      </c>
      <c r="KA69" s="243">
        <v>90.566037735849093</v>
      </c>
      <c r="KB69" s="243">
        <v>88.9908256880734</v>
      </c>
      <c r="KC69" s="243">
        <v>95.588235294117695</v>
      </c>
      <c r="KD69" s="243">
        <v>95.8333333333333</v>
      </c>
      <c r="KE69" s="243">
        <v>98.214285714285694</v>
      </c>
      <c r="KF69" s="243">
        <v>97.65625</v>
      </c>
      <c r="KG69" s="243">
        <v>96.190476190476204</v>
      </c>
      <c r="KH69" s="243">
        <v>100</v>
      </c>
      <c r="KI69" s="220">
        <v>76</v>
      </c>
      <c r="KJ69" s="220">
        <v>63</v>
      </c>
      <c r="KK69" s="99" t="str">
        <f t="shared" si="51"/>
        <v>--</v>
      </c>
      <c r="KL69" s="99" t="str">
        <f t="shared" si="51"/>
        <v>--</v>
      </c>
      <c r="KM69" s="220">
        <v>18.421052631578899</v>
      </c>
      <c r="KN69" s="220">
        <v>11.1111111111111</v>
      </c>
      <c r="KO69" s="220">
        <v>90.789473684210506</v>
      </c>
      <c r="KP69" s="220">
        <v>90.476190476190496</v>
      </c>
      <c r="KQ69" s="220">
        <v>92.105263157894797</v>
      </c>
      <c r="KR69" s="220">
        <v>93.650793650793602</v>
      </c>
      <c r="KS69" s="220">
        <v>93.421052631579002</v>
      </c>
      <c r="KT69" s="220">
        <v>88.8888888888889</v>
      </c>
      <c r="KV69" s="379">
        <v>300</v>
      </c>
      <c r="KW69" s="380">
        <v>84</v>
      </c>
      <c r="KX69" s="381">
        <v>71</v>
      </c>
      <c r="KY69" s="381">
        <v>82</v>
      </c>
      <c r="KZ69" s="381">
        <v>63</v>
      </c>
      <c r="LA69" s="378" t="str">
        <f t="shared" si="2"/>
        <v>--</v>
      </c>
      <c r="LB69" s="381">
        <v>57.352941176470594</v>
      </c>
      <c r="LC69" s="381">
        <v>62.5</v>
      </c>
      <c r="LD69" s="381">
        <v>58.928571428571438</v>
      </c>
      <c r="LE69" s="378" t="str">
        <f t="shared" si="3"/>
        <v>--</v>
      </c>
      <c r="LF69" s="381">
        <v>61.718749999999993</v>
      </c>
      <c r="LG69" s="381">
        <v>62.264150943396224</v>
      </c>
      <c r="LH69" s="381">
        <v>58.181818181818166</v>
      </c>
      <c r="LI69" s="378" t="str">
        <f t="shared" si="4"/>
        <v>--</v>
      </c>
      <c r="LJ69" s="381">
        <v>54.929577464788728</v>
      </c>
      <c r="LK69" s="381">
        <v>71.951219512195166</v>
      </c>
      <c r="LL69" s="381">
        <v>60.317460317460323</v>
      </c>
      <c r="LM69" s="380">
        <v>86.842105263157919</v>
      </c>
      <c r="LN69" s="381">
        <v>82.352941176470594</v>
      </c>
      <c r="LO69" s="381">
        <v>79.166666666666657</v>
      </c>
      <c r="LP69" s="381">
        <v>75</v>
      </c>
      <c r="LQ69" s="381">
        <v>79.365079365079396</v>
      </c>
      <c r="LR69" s="381">
        <v>65.873015873015859</v>
      </c>
      <c r="LS69" s="381">
        <v>63.80952380952381</v>
      </c>
      <c r="LT69" s="381">
        <v>74.311926605504567</v>
      </c>
      <c r="LU69" s="381">
        <v>83.333333333333314</v>
      </c>
      <c r="LV69" s="381">
        <v>65.714285714285722</v>
      </c>
      <c r="LW69" s="381">
        <v>75.949367088607573</v>
      </c>
      <c r="LX69" s="381">
        <v>68.852459016393468</v>
      </c>
      <c r="LY69" s="380">
        <v>85.526315789473671</v>
      </c>
      <c r="LZ69" s="381">
        <v>82.35294117647058</v>
      </c>
      <c r="MA69" s="381">
        <v>86.1111111111111</v>
      </c>
      <c r="MB69" s="381">
        <v>76.785714285714292</v>
      </c>
      <c r="MC69" s="381">
        <v>80.952380952380963</v>
      </c>
      <c r="MD69" s="381">
        <v>81.889763779527584</v>
      </c>
      <c r="ME69" s="381">
        <v>76.190476190476176</v>
      </c>
      <c r="MF69" s="381">
        <v>85.321100917431167</v>
      </c>
      <c r="MG69" s="381">
        <v>84.810126582278443</v>
      </c>
      <c r="MH69" s="381">
        <v>70.422535211267601</v>
      </c>
      <c r="MI69" s="381">
        <v>78.749999999999957</v>
      </c>
      <c r="MJ69" s="381">
        <v>77.049180327868868</v>
      </c>
      <c r="MK69" s="380">
        <v>92.405063291139271</v>
      </c>
      <c r="ML69" s="381">
        <v>87.323943661971811</v>
      </c>
      <c r="MM69" s="381">
        <v>93.827160493827151</v>
      </c>
      <c r="MN69" s="381">
        <v>93.442622950819697</v>
      </c>
      <c r="MO69" s="380">
        <v>94.999999999999986</v>
      </c>
      <c r="MP69" s="381">
        <v>84.28571428571432</v>
      </c>
      <c r="MQ69" s="381">
        <v>96.20253164556965</v>
      </c>
      <c r="MR69" s="381">
        <v>88.524590163934462</v>
      </c>
      <c r="MS69" s="380">
        <v>94.87179487179489</v>
      </c>
      <c r="MT69" s="381">
        <v>95.714285714285722</v>
      </c>
      <c r="MU69" s="381">
        <v>100</v>
      </c>
      <c r="MV69" s="381">
        <v>98.360655737704917</v>
      </c>
      <c r="MW69" s="380">
        <v>98.684210526315766</v>
      </c>
      <c r="MX69" s="381">
        <v>94.11764705882355</v>
      </c>
      <c r="MY69" s="381">
        <v>100</v>
      </c>
      <c r="MZ69" s="381">
        <v>100</v>
      </c>
      <c r="NA69" s="381">
        <v>100</v>
      </c>
      <c r="NB69" s="381">
        <v>96.875000000000014</v>
      </c>
      <c r="NC69" s="381">
        <v>98.095238095238102</v>
      </c>
      <c r="ND69" s="381">
        <v>96.330275229357824</v>
      </c>
      <c r="NE69" s="381">
        <v>98.749999999999986</v>
      </c>
      <c r="NF69" s="381">
        <v>100</v>
      </c>
      <c r="NG69" s="381">
        <v>98.73417721518986</v>
      </c>
      <c r="NH69" s="381">
        <v>96.721311475409877</v>
      </c>
    </row>
    <row r="70" spans="1:372" x14ac:dyDescent="0.25">
      <c r="A70" s="93">
        <v>66</v>
      </c>
      <c r="B70" s="93" t="s">
        <v>66</v>
      </c>
      <c r="C70" s="104">
        <v>1479</v>
      </c>
      <c r="D70" s="104">
        <v>1357</v>
      </c>
      <c r="E70" s="104">
        <v>1180</v>
      </c>
      <c r="F70" s="104">
        <v>1425</v>
      </c>
      <c r="G70" s="104">
        <v>1329</v>
      </c>
      <c r="H70" s="104">
        <v>536</v>
      </c>
      <c r="I70" s="104">
        <v>567</v>
      </c>
      <c r="J70" s="104">
        <v>376</v>
      </c>
      <c r="K70" s="104">
        <v>492</v>
      </c>
      <c r="L70" s="104">
        <v>549</v>
      </c>
      <c r="M70" s="103">
        <v>316</v>
      </c>
      <c r="N70" s="103">
        <v>286</v>
      </c>
      <c r="O70" s="103">
        <v>522</v>
      </c>
      <c r="P70" s="103">
        <v>372</v>
      </c>
      <c r="Q70" s="103">
        <v>547</v>
      </c>
      <c r="R70" s="103">
        <v>534</v>
      </c>
      <c r="S70" s="103">
        <v>344</v>
      </c>
      <c r="T70" s="103">
        <v>485</v>
      </c>
      <c r="U70" s="103">
        <v>506</v>
      </c>
      <c r="V70" s="103">
        <v>338</v>
      </c>
      <c r="W70" s="99">
        <v>86.398467432950241</v>
      </c>
      <c r="X70" s="99">
        <v>76.554174067495694</v>
      </c>
      <c r="Y70" s="99">
        <v>74.663072776280373</v>
      </c>
      <c r="Z70" s="99">
        <v>88.63636363636374</v>
      </c>
      <c r="AA70" s="99">
        <v>79.779411764705955</v>
      </c>
      <c r="AB70" s="99">
        <v>81.210191082802581</v>
      </c>
      <c r="AC70" s="99">
        <v>88.29787234042557</v>
      </c>
      <c r="AD70" s="99">
        <v>84.21052631578948</v>
      </c>
      <c r="AE70" s="99">
        <v>82.432432432432407</v>
      </c>
      <c r="AF70" s="99" t="s">
        <v>286</v>
      </c>
      <c r="AG70" s="99">
        <v>88.53383458646617</v>
      </c>
      <c r="AH70" s="99">
        <v>86.176470588235276</v>
      </c>
      <c r="AI70" s="99" t="s">
        <v>286</v>
      </c>
      <c r="AJ70" s="99">
        <v>86.746987951807213</v>
      </c>
      <c r="AK70" s="99">
        <v>89.999999999999986</v>
      </c>
      <c r="AL70" s="99">
        <v>14.962121212121216</v>
      </c>
      <c r="AM70" s="99">
        <v>21.378091872791547</v>
      </c>
      <c r="AN70" s="99">
        <v>47.849462365591386</v>
      </c>
      <c r="AO70" s="99">
        <v>12.448132780082993</v>
      </c>
      <c r="AP70" s="99">
        <v>25.411334552102364</v>
      </c>
      <c r="AQ70" s="99">
        <v>44.585987261146485</v>
      </c>
      <c r="AR70" s="99">
        <v>15.602836879432626</v>
      </c>
      <c r="AS70" s="99">
        <v>15.339805825242719</v>
      </c>
      <c r="AT70" s="99">
        <v>36.216216216216218</v>
      </c>
      <c r="AU70" s="99">
        <v>17.318435754189931</v>
      </c>
      <c r="AV70" s="99">
        <v>16.510318949343333</v>
      </c>
      <c r="AW70" s="99">
        <v>32.558139534883693</v>
      </c>
      <c r="AX70" s="102">
        <v>18.162839248434214</v>
      </c>
      <c r="AY70" s="102">
        <v>13.888888888888877</v>
      </c>
      <c r="AZ70" s="102">
        <v>25.835866261398159</v>
      </c>
      <c r="BA70" s="102" t="s">
        <v>286</v>
      </c>
      <c r="BB70" s="99" t="s">
        <v>286</v>
      </c>
      <c r="BC70" s="102" t="s">
        <v>286</v>
      </c>
      <c r="BD70" s="102" t="s">
        <v>286</v>
      </c>
      <c r="BE70" s="102" t="s">
        <v>286</v>
      </c>
      <c r="BF70" s="102" t="s">
        <v>286</v>
      </c>
      <c r="BG70" s="99" t="s">
        <v>286</v>
      </c>
      <c r="BH70" s="94" t="s">
        <v>286</v>
      </c>
      <c r="BI70" s="94" t="s">
        <v>286</v>
      </c>
      <c r="BJ70" s="94">
        <v>45.752895752895732</v>
      </c>
      <c r="BK70" s="94">
        <v>47.609942638623359</v>
      </c>
      <c r="BL70" s="99">
        <v>25.146198830409336</v>
      </c>
      <c r="BM70" s="94">
        <v>40.259740259740255</v>
      </c>
      <c r="BN70" s="93">
        <v>46.544715447154509</v>
      </c>
      <c r="BO70" s="93">
        <v>33.333333333333343</v>
      </c>
      <c r="BP70" s="93">
        <v>7.1570576540755466</v>
      </c>
      <c r="BQ70" s="99">
        <v>15.300546448087434</v>
      </c>
      <c r="BR70" s="94">
        <v>54.098360655737721</v>
      </c>
      <c r="BS70" s="94">
        <v>7.555555555555558</v>
      </c>
      <c r="BT70" s="94">
        <v>15.370018975332055</v>
      </c>
      <c r="BU70" s="99">
        <v>58.199356913183301</v>
      </c>
      <c r="BV70" s="94">
        <v>3.4090909090909092</v>
      </c>
      <c r="BW70" s="94">
        <v>8.9108910891089064</v>
      </c>
      <c r="BX70" s="94">
        <v>41.690140845070445</v>
      </c>
      <c r="BY70" s="99">
        <v>3.0651340996168557</v>
      </c>
      <c r="BZ70" s="94">
        <v>10.638297872340425</v>
      </c>
      <c r="CA70" s="94">
        <v>47.214076246334272</v>
      </c>
      <c r="CB70" s="94">
        <v>4.3383947939262457</v>
      </c>
      <c r="CC70" s="99">
        <v>8.8659793814433066</v>
      </c>
      <c r="CD70" s="94">
        <v>28.767123287671218</v>
      </c>
      <c r="CE70" s="94">
        <v>23.384030418250955</v>
      </c>
      <c r="CF70" s="94">
        <v>26.418439716312054</v>
      </c>
      <c r="CG70" s="99">
        <v>20.430107526881709</v>
      </c>
      <c r="CH70" s="94">
        <v>26.804123711340207</v>
      </c>
      <c r="CI70" s="94">
        <v>23.204419889502756</v>
      </c>
      <c r="CJ70" s="94">
        <v>22.756410256410255</v>
      </c>
      <c r="CK70" s="94">
        <v>31.560283687943276</v>
      </c>
      <c r="CL70" s="94">
        <v>33.84912959381046</v>
      </c>
      <c r="CM70" s="94">
        <v>25.745257452574545</v>
      </c>
      <c r="CN70" s="94">
        <v>22.761194029850753</v>
      </c>
      <c r="CO70" s="94">
        <v>40.115163147792742</v>
      </c>
      <c r="CP70" s="99">
        <v>28.279883381924201</v>
      </c>
      <c r="CQ70" s="94">
        <v>23.368421052631582</v>
      </c>
      <c r="CR70" s="94">
        <v>39.595959595959592</v>
      </c>
      <c r="CS70" s="93">
        <v>29.372937293729361</v>
      </c>
      <c r="CT70" s="93">
        <v>12.571428571428578</v>
      </c>
      <c r="CU70" s="99">
        <v>5.7245080500894403</v>
      </c>
      <c r="CV70" s="94">
        <v>7.1038251366120244</v>
      </c>
      <c r="CW70" s="94">
        <v>20.210526315789508</v>
      </c>
      <c r="CX70" s="93">
        <v>7.9925650557620829</v>
      </c>
      <c r="CY70" s="93">
        <v>8.681672025723465</v>
      </c>
      <c r="CZ70" s="99">
        <v>22.500000000000014</v>
      </c>
      <c r="DA70" s="94">
        <v>15.009746588693964</v>
      </c>
      <c r="DB70" s="94">
        <v>9.8092643051771127</v>
      </c>
      <c r="DC70" s="93">
        <v>16.318785578747626</v>
      </c>
      <c r="DD70" s="93">
        <v>11.695906432748542</v>
      </c>
      <c r="DE70" s="99">
        <v>7.3746312684365805</v>
      </c>
      <c r="DF70" s="94">
        <v>19.620253164556956</v>
      </c>
      <c r="DG70" s="94">
        <v>12.857142857142867</v>
      </c>
      <c r="DH70" s="93">
        <v>13.201320132013199</v>
      </c>
      <c r="DI70" s="93">
        <v>37.884615384615401</v>
      </c>
      <c r="DJ70" s="99">
        <v>40.720720720720699</v>
      </c>
      <c r="DK70" s="94">
        <v>33.783783783783811</v>
      </c>
      <c r="DL70" s="94">
        <v>40.29850746268653</v>
      </c>
      <c r="DM70" s="94">
        <v>40.295748613678384</v>
      </c>
      <c r="DN70" s="94">
        <v>35.987261146496841</v>
      </c>
      <c r="DO70" s="99">
        <v>41.071428571428584</v>
      </c>
      <c r="DP70" s="94">
        <v>47.553816046966702</v>
      </c>
      <c r="DQ70" s="94">
        <v>39.010989010988979</v>
      </c>
      <c r="DR70" s="94">
        <v>36.329588014981276</v>
      </c>
      <c r="DS70" s="94">
        <v>45.5968688845401</v>
      </c>
      <c r="DT70" s="99">
        <v>46.783625730994153</v>
      </c>
      <c r="DU70" s="101">
        <v>40.254237288135592</v>
      </c>
      <c r="DV70" s="101">
        <v>43.991853360488818</v>
      </c>
      <c r="DW70" s="93">
        <v>43.046357615894038</v>
      </c>
      <c r="DX70" s="101" t="s">
        <v>286</v>
      </c>
      <c r="DY70" s="99" t="s">
        <v>286</v>
      </c>
      <c r="DZ70" s="99" t="s">
        <v>286</v>
      </c>
      <c r="EA70" s="99" t="s">
        <v>286</v>
      </c>
      <c r="EB70" s="99" t="s">
        <v>286</v>
      </c>
      <c r="EC70" s="99" t="s">
        <v>286</v>
      </c>
      <c r="ED70" s="99" t="s">
        <v>286</v>
      </c>
      <c r="EE70" s="99" t="s">
        <v>286</v>
      </c>
      <c r="EF70" s="99" t="s">
        <v>286</v>
      </c>
      <c r="EG70" s="99">
        <v>6.0885608856088576</v>
      </c>
      <c r="EH70" s="99">
        <v>3.1894934333958687</v>
      </c>
      <c r="EI70" s="99">
        <v>2.3323615160349882</v>
      </c>
      <c r="EJ70" s="99">
        <v>5.2083333333333366</v>
      </c>
      <c r="EK70" s="99">
        <v>3.5573122529644268</v>
      </c>
      <c r="EL70" s="94">
        <v>3.9393939393939363</v>
      </c>
      <c r="EM70" s="94">
        <v>67.698259187620934</v>
      </c>
      <c r="EN70" s="94">
        <v>31.016042780748663</v>
      </c>
      <c r="EO70" s="94">
        <v>40.533333333333331</v>
      </c>
      <c r="EP70" s="99">
        <v>62.655601659751021</v>
      </c>
      <c r="EQ70" s="94">
        <v>34.926470588235269</v>
      </c>
      <c r="ER70" s="94">
        <v>35.759493670886073</v>
      </c>
      <c r="ES70" s="94">
        <v>63.440860215053732</v>
      </c>
      <c r="ET70" s="94">
        <v>34.113060428849899</v>
      </c>
      <c r="EU70" s="99">
        <v>46.48648648648652</v>
      </c>
      <c r="EV70" s="94">
        <v>62.598425196850357</v>
      </c>
      <c r="EW70" s="94">
        <v>44.296577946768082</v>
      </c>
      <c r="EX70" s="94">
        <v>44.868035190615835</v>
      </c>
      <c r="EY70" s="94">
        <v>57.266811279826449</v>
      </c>
      <c r="EZ70" s="99">
        <v>42.276422764227661</v>
      </c>
      <c r="FA70" s="94">
        <v>54.08805031446542</v>
      </c>
      <c r="FB70" s="94">
        <v>80.916030534351165</v>
      </c>
      <c r="FC70" s="94">
        <v>65.070921985815559</v>
      </c>
      <c r="FD70" s="94">
        <v>68.983957219251366</v>
      </c>
      <c r="FE70" s="99">
        <v>83.9916839916839</v>
      </c>
      <c r="FF70" s="94">
        <v>64.272559852670369</v>
      </c>
      <c r="FG70" s="94">
        <v>62.341772151898738</v>
      </c>
      <c r="FH70" s="94">
        <v>79.787234042553237</v>
      </c>
      <c r="FI70" s="94">
        <v>69.186046511627893</v>
      </c>
      <c r="FJ70" s="99">
        <v>72.702702702702794</v>
      </c>
      <c r="FK70" s="94">
        <v>85.714285714285666</v>
      </c>
      <c r="FL70" s="94">
        <v>80.418250950570339</v>
      </c>
      <c r="FM70" s="94">
        <v>72.807017543859615</v>
      </c>
      <c r="FN70" s="94">
        <v>84.778012684989477</v>
      </c>
      <c r="FO70" s="99">
        <v>76.506024096385588</v>
      </c>
      <c r="FP70" s="94">
        <v>77.950310559006184</v>
      </c>
      <c r="FQ70" s="94">
        <v>92.22011385199238</v>
      </c>
      <c r="FR70" s="94">
        <v>96.466431095406378</v>
      </c>
      <c r="FS70" s="94">
        <v>97.319034852546963</v>
      </c>
      <c r="FT70" s="99">
        <v>92.577319587628821</v>
      </c>
      <c r="FU70" s="94">
        <v>91.042047531992793</v>
      </c>
      <c r="FV70" s="94">
        <v>97.142857142857196</v>
      </c>
      <c r="FW70" s="94">
        <v>95.01779359430617</v>
      </c>
      <c r="FX70" s="94">
        <v>92.100192678227344</v>
      </c>
      <c r="FY70" s="99">
        <v>95.405405405405446</v>
      </c>
      <c r="FZ70" s="94">
        <v>94.205607476635421</v>
      </c>
      <c r="GA70" s="94">
        <v>95.480225988700539</v>
      </c>
      <c r="GB70" s="94">
        <v>97.084548104956312</v>
      </c>
      <c r="GC70" s="94">
        <v>92.693110647181669</v>
      </c>
      <c r="GD70" s="99">
        <v>95.418326693227101</v>
      </c>
      <c r="GE70" s="94">
        <v>95.061728395061721</v>
      </c>
      <c r="GF70" s="94">
        <v>91.650485436893149</v>
      </c>
      <c r="GG70" s="94">
        <v>92.293906810035836</v>
      </c>
      <c r="GH70" s="94">
        <v>95.40540540540546</v>
      </c>
      <c r="GI70" s="99">
        <v>89.285714285714278</v>
      </c>
      <c r="GJ70" s="94">
        <v>81.066176470588303</v>
      </c>
      <c r="GK70" s="94">
        <v>90.764331210191102</v>
      </c>
      <c r="GL70" s="94">
        <v>91.756272401433748</v>
      </c>
      <c r="GM70" s="100">
        <v>88.223938223938291</v>
      </c>
      <c r="GN70" s="99">
        <v>93.261455525606451</v>
      </c>
      <c r="GO70" s="94">
        <v>92.883895131086064</v>
      </c>
      <c r="GP70" s="94">
        <v>93.773584905660385</v>
      </c>
      <c r="GQ70" s="94">
        <v>95.335276967930113</v>
      </c>
      <c r="GR70" s="94">
        <v>90.947368421052545</v>
      </c>
      <c r="GS70" s="99">
        <v>92.015968063872279</v>
      </c>
      <c r="GT70" s="94">
        <v>91.277258566978148</v>
      </c>
      <c r="GU70" s="94" t="s">
        <v>286</v>
      </c>
      <c r="GV70" s="94" t="s">
        <v>286</v>
      </c>
      <c r="GW70" s="94" t="s">
        <v>286</v>
      </c>
      <c r="GX70" s="99" t="s">
        <v>286</v>
      </c>
      <c r="GY70" s="99" t="s">
        <v>286</v>
      </c>
      <c r="GZ70" s="99" t="s">
        <v>286</v>
      </c>
      <c r="HA70" s="99" t="s">
        <v>286</v>
      </c>
      <c r="HB70" s="99" t="s">
        <v>286</v>
      </c>
      <c r="HC70" s="99" t="s">
        <v>286</v>
      </c>
      <c r="HD70" s="99">
        <v>92.160611854684518</v>
      </c>
      <c r="HE70" s="99">
        <v>95.57692307692308</v>
      </c>
      <c r="HF70" s="99">
        <v>96.198830409356674</v>
      </c>
      <c r="HG70" s="99">
        <v>91.144708423326122</v>
      </c>
      <c r="HH70" s="99">
        <v>95.774647887323937</v>
      </c>
      <c r="HI70" s="99">
        <v>93.690851735015713</v>
      </c>
      <c r="HJ70" s="99">
        <v>80.343511450381556</v>
      </c>
      <c r="HK70" s="99">
        <v>81.216457960644064</v>
      </c>
      <c r="HL70" s="94">
        <v>91.129032258064569</v>
      </c>
      <c r="HM70" s="94">
        <v>72.955974842767333</v>
      </c>
      <c r="HN70" s="94">
        <v>77.614678899082563</v>
      </c>
      <c r="HO70" s="94">
        <v>87.820512820512803</v>
      </c>
      <c r="HP70" s="99">
        <v>76.92307692307692</v>
      </c>
      <c r="HQ70" s="94">
        <v>75.243664717348906</v>
      </c>
      <c r="HR70" s="94">
        <v>87.465940054495888</v>
      </c>
      <c r="HS70" s="94">
        <v>83.079847908745293</v>
      </c>
      <c r="HT70" s="95">
        <v>80.11363636363636</v>
      </c>
      <c r="HU70" s="99">
        <v>81.924198250728864</v>
      </c>
      <c r="HV70" s="93">
        <v>76.759061833688591</v>
      </c>
      <c r="HW70" s="93">
        <v>80.321285140562225</v>
      </c>
      <c r="HX70" s="93">
        <v>87.658227848101276</v>
      </c>
      <c r="HY70" s="93">
        <v>5.4613935969868184</v>
      </c>
      <c r="HZ70" s="93">
        <v>5.8201058201058187</v>
      </c>
      <c r="IA70" s="93">
        <v>4.5822102425875979</v>
      </c>
      <c r="IB70" s="93">
        <v>16.734693877551003</v>
      </c>
      <c r="IC70" s="93">
        <v>41.499085923217528</v>
      </c>
      <c r="ID70" s="93">
        <v>32.594936708860736</v>
      </c>
      <c r="IE70" s="93">
        <v>9.5070422535211261</v>
      </c>
      <c r="IF70" s="93">
        <v>5.8139534883720954</v>
      </c>
      <c r="IG70" s="93">
        <v>5.6756756756756745</v>
      </c>
      <c r="IH70" s="93">
        <v>6.2846580406654367</v>
      </c>
      <c r="II70" s="93">
        <v>3.20754716981132</v>
      </c>
      <c r="IJ70" s="93">
        <v>2.6162790697674407</v>
      </c>
      <c r="IK70" s="93">
        <v>7.2765072765072727</v>
      </c>
      <c r="IL70" s="93">
        <v>4.3478260869565242</v>
      </c>
      <c r="IM70" s="93">
        <v>6.11620795107034</v>
      </c>
      <c r="IN70" s="93" t="str">
        <f t="shared" si="73"/>
        <v>--</v>
      </c>
      <c r="IO70" s="93" t="str">
        <f t="shared" si="73"/>
        <v>--</v>
      </c>
      <c r="IP70" s="93" t="str">
        <f t="shared" si="73"/>
        <v>--</v>
      </c>
      <c r="IQ70" s="93" t="str">
        <f t="shared" si="73"/>
        <v>--</v>
      </c>
      <c r="IR70" s="93" t="str">
        <f t="shared" si="73"/>
        <v>--</v>
      </c>
      <c r="IS70" s="93" t="str">
        <f t="shared" si="73"/>
        <v>--</v>
      </c>
      <c r="IT70" s="93" t="str">
        <f t="shared" si="73"/>
        <v>--</v>
      </c>
      <c r="IU70" s="93" t="str">
        <f t="shared" si="73"/>
        <v>--</v>
      </c>
      <c r="IV70" s="93" t="str">
        <f t="shared" si="73"/>
        <v>--</v>
      </c>
      <c r="IW70" s="241">
        <v>1987</v>
      </c>
      <c r="IX70" s="242">
        <v>1824</v>
      </c>
      <c r="IY70" s="243">
        <v>569</v>
      </c>
      <c r="IZ70" s="243">
        <v>519</v>
      </c>
      <c r="JA70" s="243">
        <v>404</v>
      </c>
      <c r="JB70" s="243">
        <v>513</v>
      </c>
      <c r="JC70" s="243">
        <v>444</v>
      </c>
      <c r="JD70" s="243">
        <v>376</v>
      </c>
      <c r="JE70" s="243">
        <v>6.7137809187279203</v>
      </c>
      <c r="JF70" s="243">
        <v>5.7915057915057897</v>
      </c>
      <c r="JG70" s="243">
        <v>7.1782178217821802</v>
      </c>
      <c r="JH70" s="243">
        <v>7.6171875</v>
      </c>
      <c r="JI70" s="243">
        <v>6.0948081264108298</v>
      </c>
      <c r="JJ70" s="243">
        <v>7.2580645161290303</v>
      </c>
      <c r="JK70" s="243">
        <v>5.4770318021201403</v>
      </c>
      <c r="JL70" s="243">
        <v>3.2945736434108501</v>
      </c>
      <c r="JM70" s="243">
        <v>2.7363184079602001</v>
      </c>
      <c r="JN70" s="243">
        <v>4.8923679060665402</v>
      </c>
      <c r="JO70" s="243">
        <v>4.7297297297297298</v>
      </c>
      <c r="JP70" s="243">
        <v>1.33689839572192</v>
      </c>
      <c r="JQ70" s="243">
        <v>95.017793594306099</v>
      </c>
      <c r="JR70" s="243">
        <v>91.456310679611605</v>
      </c>
      <c r="JS70" s="243">
        <v>94.527363184079604</v>
      </c>
      <c r="JT70" s="243">
        <v>94.106090373281006</v>
      </c>
      <c r="JU70" s="243">
        <v>97.706422018348604</v>
      </c>
      <c r="JV70" s="243">
        <v>98.3333333333334</v>
      </c>
      <c r="JW70" s="243">
        <v>93.023255813953497</v>
      </c>
      <c r="JX70" s="243">
        <v>87.279843444227097</v>
      </c>
      <c r="JY70" s="243">
        <v>92.307692307692193</v>
      </c>
      <c r="JZ70" s="243">
        <v>92.534381139489199</v>
      </c>
      <c r="KA70" s="243">
        <v>92.201834862385297</v>
      </c>
      <c r="KB70" s="243">
        <v>95</v>
      </c>
      <c r="KC70" s="243">
        <v>94.285714285714207</v>
      </c>
      <c r="KD70" s="243">
        <v>93.554687499999901</v>
      </c>
      <c r="KE70" s="243">
        <v>95.012468827930206</v>
      </c>
      <c r="KF70" s="243">
        <v>94.106090373280793</v>
      </c>
      <c r="KG70" s="243">
        <v>96.330275229357795</v>
      </c>
      <c r="KH70" s="243">
        <v>97.2222222222222</v>
      </c>
      <c r="KI70" s="220">
        <v>495</v>
      </c>
      <c r="KJ70" s="220">
        <v>491</v>
      </c>
      <c r="KK70" s="99" t="str">
        <f t="shared" ref="KK70:KL92" si="81">"--"</f>
        <v>--</v>
      </c>
      <c r="KL70" s="99" t="str">
        <f t="shared" si="81"/>
        <v>--</v>
      </c>
      <c r="KM70" s="220">
        <v>11.860940695296501</v>
      </c>
      <c r="KN70" s="220">
        <v>7.9754601226993804</v>
      </c>
      <c r="KO70" s="220">
        <v>94.639175257732006</v>
      </c>
      <c r="KP70" s="220">
        <v>95.6967213114754</v>
      </c>
      <c r="KQ70" s="220">
        <v>95.445134575569398</v>
      </c>
      <c r="KR70" s="220">
        <v>95.277207392197099</v>
      </c>
      <c r="KS70" s="220">
        <v>89.1666666666666</v>
      </c>
      <c r="KT70" s="220">
        <v>91.152263374485599</v>
      </c>
      <c r="KV70" s="379">
        <v>1917</v>
      </c>
      <c r="KW70" s="380">
        <v>485</v>
      </c>
      <c r="KX70" s="381">
        <v>459</v>
      </c>
      <c r="KY70" s="381">
        <v>567</v>
      </c>
      <c r="KZ70" s="381">
        <v>406</v>
      </c>
      <c r="LA70" s="378" t="str">
        <f t="shared" ref="LA70:LA109" si="82">"--"</f>
        <v>--</v>
      </c>
      <c r="LB70" s="381">
        <v>71.245421245421213</v>
      </c>
      <c r="LC70" s="381">
        <v>69.01960784313728</v>
      </c>
      <c r="LD70" s="381">
        <v>74.686716791980032</v>
      </c>
      <c r="LE70" s="378" t="str">
        <f t="shared" ref="LE70:LE110" si="83">"--"</f>
        <v>--</v>
      </c>
      <c r="LF70" s="381">
        <v>69.607843137254989</v>
      </c>
      <c r="LG70" s="381">
        <v>72.009029345372454</v>
      </c>
      <c r="LH70" s="381">
        <v>70.6666666666667</v>
      </c>
      <c r="LI70" s="378" t="str">
        <f t="shared" ref="LI70:LL110" si="84">"--"</f>
        <v>--</v>
      </c>
      <c r="LJ70" s="381">
        <v>66.013071895424829</v>
      </c>
      <c r="LK70" s="381">
        <v>62.897526501766812</v>
      </c>
      <c r="LL70" s="381">
        <v>64.285714285714306</v>
      </c>
      <c r="LM70" s="380">
        <v>88.699360341151419</v>
      </c>
      <c r="LN70" s="381">
        <v>67.210144927536334</v>
      </c>
      <c r="LO70" s="381">
        <v>66.927592954990288</v>
      </c>
      <c r="LP70" s="381">
        <v>71.641791044776085</v>
      </c>
      <c r="LQ70" s="381">
        <v>81.573498964803321</v>
      </c>
      <c r="LR70" s="381">
        <v>67.984189723320171</v>
      </c>
      <c r="LS70" s="381">
        <v>66.666666666666643</v>
      </c>
      <c r="LT70" s="381">
        <v>74.65564738292008</v>
      </c>
      <c r="LU70" s="381">
        <v>83.262711864406739</v>
      </c>
      <c r="LV70" s="381">
        <v>69.078947368421069</v>
      </c>
      <c r="LW70" s="381">
        <v>66.666666666666643</v>
      </c>
      <c r="LX70" s="381">
        <v>62.53101736972701</v>
      </c>
      <c r="LY70" s="380">
        <v>88.272921108742011</v>
      </c>
      <c r="LZ70" s="381">
        <v>76.950998185118024</v>
      </c>
      <c r="MA70" s="381">
        <v>80.039138943248616</v>
      </c>
      <c r="MB70" s="381">
        <v>83.790523690773085</v>
      </c>
      <c r="MC70" s="381">
        <v>93.456032719836301</v>
      </c>
      <c r="MD70" s="381">
        <v>83.137254901960688</v>
      </c>
      <c r="ME70" s="381">
        <v>87.816091954022966</v>
      </c>
      <c r="MF70" s="381">
        <v>87.771739130434796</v>
      </c>
      <c r="MG70" s="381">
        <v>88.469601677148816</v>
      </c>
      <c r="MH70" s="381">
        <v>78.94736842105263</v>
      </c>
      <c r="MI70" s="381">
        <v>83.512544802867467</v>
      </c>
      <c r="MJ70" s="381">
        <v>86.138613861386148</v>
      </c>
      <c r="MK70" s="380">
        <v>92.448512585812395</v>
      </c>
      <c r="ML70" s="381">
        <v>93.62745098039214</v>
      </c>
      <c r="MM70" s="381">
        <v>93.442622950819612</v>
      </c>
      <c r="MN70" s="381">
        <v>94.884910485933574</v>
      </c>
      <c r="MO70" s="380">
        <v>93.59267734553778</v>
      </c>
      <c r="MP70" s="381">
        <v>90.953545232273839</v>
      </c>
      <c r="MQ70" s="381">
        <v>88.181818181818201</v>
      </c>
      <c r="MR70" s="381">
        <v>89.002557544757053</v>
      </c>
      <c r="MS70" s="380">
        <v>91.264367816091891</v>
      </c>
      <c r="MT70" s="381">
        <v>95.599022004889932</v>
      </c>
      <c r="MU70" s="381">
        <v>94.717668488160285</v>
      </c>
      <c r="MV70" s="381">
        <v>96.675191815856735</v>
      </c>
      <c r="MW70" s="380">
        <v>95.625000000000085</v>
      </c>
      <c r="MX70" s="381">
        <v>96.422182468694231</v>
      </c>
      <c r="MY70" s="381">
        <v>94.18604651162795</v>
      </c>
      <c r="MZ70" s="381">
        <v>97.014925373134304</v>
      </c>
      <c r="NA70" s="381">
        <v>97.131147540983562</v>
      </c>
      <c r="NB70" s="381">
        <v>97.053045186640375</v>
      </c>
      <c r="NC70" s="381">
        <v>98.394495412844009</v>
      </c>
      <c r="ND70" s="381">
        <v>97.500000000000028</v>
      </c>
      <c r="NE70" s="381">
        <v>97.011494252873419</v>
      </c>
      <c r="NF70" s="381">
        <v>97.310513447432825</v>
      </c>
      <c r="NG70" s="381">
        <v>96.892138939671028</v>
      </c>
      <c r="NH70" s="381">
        <v>97.179487179487126</v>
      </c>
    </row>
    <row r="71" spans="1:372" ht="21" customHeight="1" x14ac:dyDescent="0.25">
      <c r="A71" s="93">
        <v>67</v>
      </c>
      <c r="B71" s="93" t="s">
        <v>67</v>
      </c>
      <c r="C71" s="104">
        <v>281</v>
      </c>
      <c r="D71" s="104">
        <v>256</v>
      </c>
      <c r="E71" s="104">
        <v>251</v>
      </c>
      <c r="F71" s="104">
        <v>216</v>
      </c>
      <c r="G71" s="104">
        <v>234</v>
      </c>
      <c r="H71" s="104">
        <v>124</v>
      </c>
      <c r="I71" s="104">
        <v>116</v>
      </c>
      <c r="J71" s="104">
        <v>41</v>
      </c>
      <c r="K71" s="104">
        <v>122</v>
      </c>
      <c r="L71" s="104">
        <v>124</v>
      </c>
      <c r="M71" s="103">
        <v>10</v>
      </c>
      <c r="N71" s="103">
        <v>89</v>
      </c>
      <c r="O71" s="103">
        <v>85</v>
      </c>
      <c r="P71" s="103">
        <v>77</v>
      </c>
      <c r="Q71" s="103">
        <v>79</v>
      </c>
      <c r="R71" s="103">
        <v>69</v>
      </c>
      <c r="S71" s="103">
        <v>68</v>
      </c>
      <c r="T71" s="103">
        <v>87</v>
      </c>
      <c r="U71" s="103">
        <v>74</v>
      </c>
      <c r="V71" s="103">
        <v>73</v>
      </c>
      <c r="W71" s="99">
        <v>84.677419354838705</v>
      </c>
      <c r="X71" s="99">
        <v>71.551724137931032</v>
      </c>
      <c r="Y71" s="99">
        <v>68.292682926829286</v>
      </c>
      <c r="Z71" s="99">
        <v>87.179487179487197</v>
      </c>
      <c r="AA71" s="99">
        <v>79.338842975206646</v>
      </c>
      <c r="AB71" s="99" t="str">
        <f>"--"</f>
        <v>--</v>
      </c>
      <c r="AC71" s="99">
        <v>82.954545454545396</v>
      </c>
      <c r="AD71" s="99">
        <v>78.823529411764682</v>
      </c>
      <c r="AE71" s="99">
        <v>77.631578947368439</v>
      </c>
      <c r="AF71" s="99" t="s">
        <v>286</v>
      </c>
      <c r="AG71" s="99">
        <v>81.159420289855063</v>
      </c>
      <c r="AH71" s="99">
        <v>80.882352941176478</v>
      </c>
      <c r="AI71" s="99" t="s">
        <v>286</v>
      </c>
      <c r="AJ71" s="99">
        <v>86.486486486486527</v>
      </c>
      <c r="AK71" s="99">
        <v>82.191780821917845</v>
      </c>
      <c r="AL71" s="99">
        <v>9.6774193548387153</v>
      </c>
      <c r="AM71" s="99">
        <v>15.517241379310342</v>
      </c>
      <c r="AN71" s="99">
        <v>19.512195121951219</v>
      </c>
      <c r="AO71" s="99">
        <v>12.396694214876034</v>
      </c>
      <c r="AP71" s="99">
        <v>13.934426229508201</v>
      </c>
      <c r="AQ71" s="99" t="str">
        <f>"--"</f>
        <v>--</v>
      </c>
      <c r="AR71" s="99">
        <v>10.227272727272727</v>
      </c>
      <c r="AS71" s="99">
        <v>17.647058823529417</v>
      </c>
      <c r="AT71" s="99">
        <v>12.987012987012992</v>
      </c>
      <c r="AU71" s="99">
        <v>21.794871794871803</v>
      </c>
      <c r="AV71" s="99">
        <v>21.739130434782613</v>
      </c>
      <c r="AW71" s="99">
        <v>35.294117647058826</v>
      </c>
      <c r="AX71" s="102">
        <v>22.09302325581395</v>
      </c>
      <c r="AY71" s="102">
        <v>25.67567567567567</v>
      </c>
      <c r="AZ71" s="102">
        <v>18.05555555555555</v>
      </c>
      <c r="BA71" s="102" t="s">
        <v>286</v>
      </c>
      <c r="BB71" s="99" t="s">
        <v>286</v>
      </c>
      <c r="BC71" s="102" t="s">
        <v>286</v>
      </c>
      <c r="BD71" s="102" t="s">
        <v>286</v>
      </c>
      <c r="BE71" s="102" t="s">
        <v>286</v>
      </c>
      <c r="BF71" s="102" t="s">
        <v>286</v>
      </c>
      <c r="BG71" s="99" t="s">
        <v>286</v>
      </c>
      <c r="BH71" s="94" t="s">
        <v>286</v>
      </c>
      <c r="BI71" s="94" t="s">
        <v>286</v>
      </c>
      <c r="BJ71" s="94">
        <v>65.333333333333343</v>
      </c>
      <c r="BK71" s="94">
        <v>53.623188405797109</v>
      </c>
      <c r="BL71" s="99">
        <v>52.941176470588218</v>
      </c>
      <c r="BM71" s="94">
        <v>60</v>
      </c>
      <c r="BN71" s="93">
        <v>68.055555555555586</v>
      </c>
      <c r="BO71" s="93">
        <v>52.112676056338017</v>
      </c>
      <c r="BP71" s="93">
        <v>2.5210084033613454</v>
      </c>
      <c r="BQ71" s="99">
        <v>7.0175438596491242</v>
      </c>
      <c r="BR71" s="94">
        <v>70.731707317073187</v>
      </c>
      <c r="BS71" s="94">
        <v>7.272727272727276</v>
      </c>
      <c r="BT71" s="94">
        <v>12.499999999999996</v>
      </c>
      <c r="BU71" s="99" t="str">
        <f>"--"</f>
        <v>--</v>
      </c>
      <c r="BV71" s="94">
        <v>3.6585365853658538</v>
      </c>
      <c r="BW71" s="94">
        <v>7.2289156626506053</v>
      </c>
      <c r="BX71" s="94">
        <v>37.662337662337649</v>
      </c>
      <c r="BY71" s="99">
        <v>6.9444444444444455</v>
      </c>
      <c r="BZ71" s="94">
        <v>8.823529411764703</v>
      </c>
      <c r="CA71" s="94">
        <v>34.32835820895523</v>
      </c>
      <c r="CB71" s="94">
        <v>3.7500000000000004</v>
      </c>
      <c r="CC71" s="99">
        <v>15.942028985507243</v>
      </c>
      <c r="CD71" s="94">
        <v>36.619718309859159</v>
      </c>
      <c r="CE71" s="94">
        <v>27.642276422764223</v>
      </c>
      <c r="CF71" s="94">
        <v>8.6206896551724146</v>
      </c>
      <c r="CG71" s="99">
        <v>19.512195121951219</v>
      </c>
      <c r="CH71" s="94">
        <v>29.166666666666671</v>
      </c>
      <c r="CI71" s="94">
        <v>30.645161290322584</v>
      </c>
      <c r="CJ71" s="94" t="str">
        <f>"--"</f>
        <v>--</v>
      </c>
      <c r="CK71" s="94">
        <v>12.5</v>
      </c>
      <c r="CL71" s="94">
        <v>21.428571428571431</v>
      </c>
      <c r="CM71" s="94">
        <v>20.779220779220772</v>
      </c>
      <c r="CN71" s="94">
        <v>20.270270270270274</v>
      </c>
      <c r="CO71" s="94">
        <v>17.64705882352942</v>
      </c>
      <c r="CP71" s="99">
        <v>23.52941176470588</v>
      </c>
      <c r="CQ71" s="94">
        <v>19.512195121951216</v>
      </c>
      <c r="CR71" s="94">
        <v>17.808219178082194</v>
      </c>
      <c r="CS71" s="93">
        <v>23.287671232876722</v>
      </c>
      <c r="CT71" s="93">
        <v>4.166666666666667</v>
      </c>
      <c r="CU71" s="99">
        <v>13.043478260869568</v>
      </c>
      <c r="CV71" s="94">
        <v>2.4390243902439019</v>
      </c>
      <c r="CW71" s="94">
        <v>21.186440677966111</v>
      </c>
      <c r="CX71" s="93">
        <v>6.504065040650409</v>
      </c>
      <c r="CY71" s="93" t="str">
        <f>"--"</f>
        <v>--</v>
      </c>
      <c r="CZ71" s="99">
        <v>11.904761904761903</v>
      </c>
      <c r="DA71" s="94">
        <v>7.4074074074074066</v>
      </c>
      <c r="DB71" s="94">
        <v>2.5974025974025969</v>
      </c>
      <c r="DC71" s="93">
        <v>14.666666666666661</v>
      </c>
      <c r="DD71" s="93">
        <v>14.492753623188413</v>
      </c>
      <c r="DE71" s="99">
        <v>12.121212121212121</v>
      </c>
      <c r="DF71" s="94">
        <v>12.04819277108434</v>
      </c>
      <c r="DG71" s="94">
        <v>11.267605633802816</v>
      </c>
      <c r="DH71" s="93">
        <v>6.9444444444444464</v>
      </c>
      <c r="DI71" s="93">
        <v>36.885245901639351</v>
      </c>
      <c r="DJ71" s="99">
        <v>46.956521739130437</v>
      </c>
      <c r="DK71" s="94">
        <v>21.95121951219512</v>
      </c>
      <c r="DL71" s="94">
        <v>38.016528925619866</v>
      </c>
      <c r="DM71" s="94">
        <v>45.528455284552855</v>
      </c>
      <c r="DN71" s="94" t="str">
        <f>"--"</f>
        <v>--</v>
      </c>
      <c r="DO71" s="99">
        <v>26.436781609195407</v>
      </c>
      <c r="DP71" s="94">
        <v>34.939759036144572</v>
      </c>
      <c r="DQ71" s="94">
        <v>36.842105263157919</v>
      </c>
      <c r="DR71" s="94">
        <v>41.666666666666671</v>
      </c>
      <c r="DS71" s="94">
        <v>37.313432835820898</v>
      </c>
      <c r="DT71" s="99">
        <v>50.000000000000007</v>
      </c>
      <c r="DU71" s="101">
        <v>40.243902439024403</v>
      </c>
      <c r="DV71" s="101">
        <v>41.095890410958908</v>
      </c>
      <c r="DW71" s="93">
        <v>38.356164383561655</v>
      </c>
      <c r="DX71" s="101" t="s">
        <v>286</v>
      </c>
      <c r="DY71" s="99" t="s">
        <v>286</v>
      </c>
      <c r="DZ71" s="99" t="s">
        <v>286</v>
      </c>
      <c r="EA71" s="99" t="s">
        <v>286</v>
      </c>
      <c r="EB71" s="99" t="s">
        <v>286</v>
      </c>
      <c r="EC71" s="99" t="s">
        <v>286</v>
      </c>
      <c r="ED71" s="99" t="s">
        <v>286</v>
      </c>
      <c r="EE71" s="99" t="s">
        <v>286</v>
      </c>
      <c r="EF71" s="99" t="s">
        <v>286</v>
      </c>
      <c r="EG71" s="99">
        <v>3.8961038961038961</v>
      </c>
      <c r="EH71" s="99">
        <v>2.8985507246376812</v>
      </c>
      <c r="EI71" s="99">
        <v>2.9411764705882351</v>
      </c>
      <c r="EJ71" s="99">
        <v>4.597701149425288</v>
      </c>
      <c r="EK71" s="99">
        <v>1.3513513513513513</v>
      </c>
      <c r="EL71" s="94">
        <v>2.7397260273972601</v>
      </c>
      <c r="EM71" s="94">
        <v>69.747899159663888</v>
      </c>
      <c r="EN71" s="94">
        <v>22.60869565217391</v>
      </c>
      <c r="EO71" s="94">
        <v>75.609756097560961</v>
      </c>
      <c r="EP71" s="99">
        <v>57.500000000000021</v>
      </c>
      <c r="EQ71" s="94">
        <v>33.870967741935495</v>
      </c>
      <c r="ER71" s="94" t="str">
        <f>"--"</f>
        <v>--</v>
      </c>
      <c r="ES71" s="94">
        <v>66.279069767441896</v>
      </c>
      <c r="ET71" s="94">
        <v>29.761904761904759</v>
      </c>
      <c r="EU71" s="99">
        <v>49.350649350649356</v>
      </c>
      <c r="EV71" s="94">
        <v>34.722222222222229</v>
      </c>
      <c r="EW71" s="94">
        <v>20.895522388059703</v>
      </c>
      <c r="EX71" s="94">
        <v>36.764705882352956</v>
      </c>
      <c r="EY71" s="94">
        <v>46.428571428571423</v>
      </c>
      <c r="EZ71" s="99">
        <v>25</v>
      </c>
      <c r="FA71" s="94">
        <v>37.5</v>
      </c>
      <c r="FB71" s="94">
        <v>90.833333333333371</v>
      </c>
      <c r="FC71" s="94">
        <v>48.695652173913047</v>
      </c>
      <c r="FD71" s="94">
        <v>82.926829268292664</v>
      </c>
      <c r="FE71" s="99">
        <v>80.833333333333343</v>
      </c>
      <c r="FF71" s="94">
        <v>67.741935483871003</v>
      </c>
      <c r="FG71" s="94" t="str">
        <f>"--"</f>
        <v>--</v>
      </c>
      <c r="FH71" s="94">
        <v>92.045454545454575</v>
      </c>
      <c r="FI71" s="94">
        <v>55.294117647058812</v>
      </c>
      <c r="FJ71" s="99">
        <v>74.666666666666643</v>
      </c>
      <c r="FK71" s="94">
        <v>81.578947368421055</v>
      </c>
      <c r="FL71" s="94">
        <v>66.17647058823529</v>
      </c>
      <c r="FM71" s="94">
        <v>69.117647058823536</v>
      </c>
      <c r="FN71" s="94">
        <v>86.206896551724128</v>
      </c>
      <c r="FO71" s="99">
        <v>58.108108108108105</v>
      </c>
      <c r="FP71" s="94">
        <v>57.534246575342479</v>
      </c>
      <c r="FQ71" s="94">
        <v>92.682926829268325</v>
      </c>
      <c r="FR71" s="94">
        <v>99.130434782608702</v>
      </c>
      <c r="FS71" s="94">
        <v>100</v>
      </c>
      <c r="FT71" s="99">
        <v>89.256198347107443</v>
      </c>
      <c r="FU71" s="94">
        <v>96.774193548387117</v>
      </c>
      <c r="FV71" s="94" t="str">
        <f>"--"</f>
        <v>--</v>
      </c>
      <c r="FW71" s="94">
        <v>94.318181818181813</v>
      </c>
      <c r="FX71" s="94">
        <v>94.117647058823536</v>
      </c>
      <c r="FY71" s="99">
        <v>100</v>
      </c>
      <c r="FZ71" s="94">
        <v>92.405063291139228</v>
      </c>
      <c r="GA71" s="94">
        <v>92.753623188405825</v>
      </c>
      <c r="GB71" s="94">
        <v>97.058823529411782</v>
      </c>
      <c r="GC71" s="94">
        <v>96.511627906976756</v>
      </c>
      <c r="GD71" s="99">
        <v>90.540540540540547</v>
      </c>
      <c r="GE71" s="94">
        <v>93.150684931506873</v>
      </c>
      <c r="GF71" s="94">
        <v>90.833333333333357</v>
      </c>
      <c r="GG71" s="94">
        <v>94.782608695652215</v>
      </c>
      <c r="GH71" s="94">
        <v>100</v>
      </c>
      <c r="GI71" s="99">
        <v>90.000000000000014</v>
      </c>
      <c r="GJ71" s="94">
        <v>96.774193548387117</v>
      </c>
      <c r="GK71" s="94" t="str">
        <f>"--"</f>
        <v>--</v>
      </c>
      <c r="GL71" s="94">
        <v>90.697674418604649</v>
      </c>
      <c r="GM71" s="100">
        <v>92.94117647058826</v>
      </c>
      <c r="GN71" s="99">
        <v>98.684210526315766</v>
      </c>
      <c r="GO71" s="94">
        <v>91.139240506329145</v>
      </c>
      <c r="GP71" s="94">
        <v>91.304347826086982</v>
      </c>
      <c r="GQ71" s="94">
        <v>94.11764705882355</v>
      </c>
      <c r="GR71" s="94">
        <v>91.95402298850577</v>
      </c>
      <c r="GS71" s="99">
        <v>89.189189189189221</v>
      </c>
      <c r="GT71" s="94">
        <v>90.410958904109592</v>
      </c>
      <c r="GU71" s="94" t="s">
        <v>286</v>
      </c>
      <c r="GV71" s="94" t="s">
        <v>286</v>
      </c>
      <c r="GW71" s="94" t="s">
        <v>286</v>
      </c>
      <c r="GX71" s="99" t="s">
        <v>286</v>
      </c>
      <c r="GY71" s="99" t="s">
        <v>286</v>
      </c>
      <c r="GZ71" s="99" t="s">
        <v>286</v>
      </c>
      <c r="HA71" s="99" t="s">
        <v>286</v>
      </c>
      <c r="HB71" s="99" t="s">
        <v>286</v>
      </c>
      <c r="HC71" s="99" t="s">
        <v>286</v>
      </c>
      <c r="HD71" s="99">
        <v>81.818181818181841</v>
      </c>
      <c r="HE71" s="99">
        <v>97.101449275362327</v>
      </c>
      <c r="HF71" s="99">
        <v>96.923076923076934</v>
      </c>
      <c r="HG71" s="99">
        <v>95.402298850574766</v>
      </c>
      <c r="HH71" s="99">
        <v>93.243243243243271</v>
      </c>
      <c r="HI71" s="99">
        <v>95.833333333333343</v>
      </c>
      <c r="HJ71" s="99">
        <v>83.333333333333357</v>
      </c>
      <c r="HK71" s="99">
        <v>93.043478260869591</v>
      </c>
      <c r="HL71" s="94">
        <v>100</v>
      </c>
      <c r="HM71" s="94">
        <v>78.99159663865548</v>
      </c>
      <c r="HN71" s="94">
        <v>88.709677419354861</v>
      </c>
      <c r="HO71" s="94" t="str">
        <f>"--"</f>
        <v>--</v>
      </c>
      <c r="HP71" s="99">
        <v>72.413793103448313</v>
      </c>
      <c r="HQ71" s="94">
        <v>79.999999999999986</v>
      </c>
      <c r="HR71" s="94">
        <v>96.052631578947384</v>
      </c>
      <c r="HS71" s="94">
        <v>79.729729729729755</v>
      </c>
      <c r="HT71" s="95">
        <v>83.823529411764667</v>
      </c>
      <c r="HU71" s="99">
        <v>96.969696969696983</v>
      </c>
      <c r="HV71" s="93">
        <v>85.057471264367834</v>
      </c>
      <c r="HW71" s="93">
        <v>69.863013698630127</v>
      </c>
      <c r="HX71" s="93">
        <v>90.410958904109577</v>
      </c>
      <c r="HY71" s="93">
        <v>4.8387096774193576</v>
      </c>
      <c r="HZ71" s="93">
        <v>2.5862068965517238</v>
      </c>
      <c r="IA71" s="93">
        <v>0</v>
      </c>
      <c r="IB71" s="93">
        <v>9.0909090909090935</v>
      </c>
      <c r="IC71" s="93">
        <v>0.80645161290322598</v>
      </c>
      <c r="ID71" s="93" t="str">
        <f>"--"</f>
        <v>--</v>
      </c>
      <c r="IE71" s="93">
        <v>4.5977011494252888</v>
      </c>
      <c r="IF71" s="93">
        <v>2.3529411764705874</v>
      </c>
      <c r="IG71" s="93">
        <v>0</v>
      </c>
      <c r="IH71" s="93">
        <v>3.7974683544303787</v>
      </c>
      <c r="II71" s="93">
        <v>5.7971014492753614</v>
      </c>
      <c r="IJ71" s="93">
        <v>4.4117647058823533</v>
      </c>
      <c r="IK71" s="93">
        <v>5.8139534883720945</v>
      </c>
      <c r="IL71" s="93">
        <v>5.4054054054054053</v>
      </c>
      <c r="IM71" s="93">
        <v>2.7397260273972606</v>
      </c>
      <c r="IN71" s="93" t="str">
        <f t="shared" si="73"/>
        <v>--</v>
      </c>
      <c r="IO71" s="93" t="str">
        <f t="shared" si="73"/>
        <v>--</v>
      </c>
      <c r="IP71" s="93" t="str">
        <f t="shared" si="73"/>
        <v>--</v>
      </c>
      <c r="IQ71" s="93" t="str">
        <f t="shared" si="73"/>
        <v>--</v>
      </c>
      <c r="IR71" s="93" t="str">
        <f t="shared" si="73"/>
        <v>--</v>
      </c>
      <c r="IS71" s="93" t="str">
        <f t="shared" si="73"/>
        <v>--</v>
      </c>
      <c r="IT71" s="93" t="str">
        <f t="shared" si="73"/>
        <v>--</v>
      </c>
      <c r="IU71" s="93" t="str">
        <f t="shared" si="73"/>
        <v>--</v>
      </c>
      <c r="IV71" s="93" t="str">
        <f t="shared" si="73"/>
        <v>--</v>
      </c>
      <c r="IW71" s="241">
        <v>317</v>
      </c>
      <c r="IX71" s="242">
        <v>328</v>
      </c>
      <c r="IY71" s="243">
        <v>93</v>
      </c>
      <c r="IZ71" s="243">
        <v>79</v>
      </c>
      <c r="JA71" s="243">
        <v>73</v>
      </c>
      <c r="JB71" s="243">
        <v>89</v>
      </c>
      <c r="JC71" s="243">
        <v>88</v>
      </c>
      <c r="JD71" s="243">
        <v>73</v>
      </c>
      <c r="JE71" s="243">
        <v>3.2608695652173898</v>
      </c>
      <c r="JF71" s="243">
        <v>8.8607594936708907</v>
      </c>
      <c r="JG71" s="243">
        <v>2.7397260273972601</v>
      </c>
      <c r="JH71" s="243">
        <v>14.6067415730337</v>
      </c>
      <c r="JI71" s="243">
        <v>9.0909090909090899</v>
      </c>
      <c r="JJ71" s="243">
        <v>9.7222222222222197</v>
      </c>
      <c r="JK71" s="243">
        <v>4.3956043956043898</v>
      </c>
      <c r="JL71" s="243">
        <v>2.5316455696202498</v>
      </c>
      <c r="JM71" s="243">
        <v>1.3698630136986301</v>
      </c>
      <c r="JN71" s="243">
        <v>6.7415730337078701</v>
      </c>
      <c r="JO71" s="243">
        <v>5.6818181818181799</v>
      </c>
      <c r="JP71" s="243">
        <v>4.10958904109589</v>
      </c>
      <c r="JQ71" s="243">
        <v>91.208791208791197</v>
      </c>
      <c r="JR71" s="243">
        <v>97.368421052631604</v>
      </c>
      <c r="JS71" s="243">
        <v>100</v>
      </c>
      <c r="JT71" s="243">
        <v>96.629213483146103</v>
      </c>
      <c r="JU71" s="243">
        <v>97.727272727272705</v>
      </c>
      <c r="JV71" s="243">
        <v>95.890410958904098</v>
      </c>
      <c r="JW71" s="243">
        <v>86.813186813186803</v>
      </c>
      <c r="JX71" s="243">
        <v>90.789473684210506</v>
      </c>
      <c r="JY71" s="243">
        <v>97.260273972602803</v>
      </c>
      <c r="JZ71" s="243">
        <v>93.258426966292106</v>
      </c>
      <c r="KA71" s="243">
        <v>93.181818181818201</v>
      </c>
      <c r="KB71" s="243">
        <v>93.150684931506902</v>
      </c>
      <c r="KC71" s="243">
        <v>94.505494505494497</v>
      </c>
      <c r="KD71" s="243">
        <v>97.3333333333334</v>
      </c>
      <c r="KE71" s="243">
        <v>100</v>
      </c>
      <c r="KF71" s="243">
        <v>97.752808988764102</v>
      </c>
      <c r="KG71" s="243">
        <v>100</v>
      </c>
      <c r="KH71" s="243">
        <v>98.630136986301395</v>
      </c>
      <c r="KI71" s="220">
        <v>72</v>
      </c>
      <c r="KJ71" s="220">
        <v>78</v>
      </c>
      <c r="KK71" s="99" t="str">
        <f t="shared" si="81"/>
        <v>--</v>
      </c>
      <c r="KL71" s="99" t="str">
        <f t="shared" si="81"/>
        <v>--</v>
      </c>
      <c r="KM71" s="220">
        <v>4.1666666666666696</v>
      </c>
      <c r="KN71" s="220">
        <v>6.4102564102564097</v>
      </c>
      <c r="KO71" s="220">
        <v>90.2777777777778</v>
      </c>
      <c r="KP71" s="220">
        <v>89.743589743589794</v>
      </c>
      <c r="KQ71" s="220">
        <v>93.0555555555556</v>
      </c>
      <c r="KR71" s="220">
        <v>93.589743589743605</v>
      </c>
      <c r="KS71" s="220">
        <v>90.2777777777778</v>
      </c>
      <c r="KT71" s="220">
        <v>96.153846153846203</v>
      </c>
      <c r="KV71" s="379">
        <v>322</v>
      </c>
      <c r="KW71" s="380">
        <v>82</v>
      </c>
      <c r="KX71" s="381">
        <v>87</v>
      </c>
      <c r="KY71" s="381">
        <v>86</v>
      </c>
      <c r="KZ71" s="381">
        <v>67</v>
      </c>
      <c r="LA71" s="378" t="str">
        <f t="shared" si="82"/>
        <v>--</v>
      </c>
      <c r="LB71" s="381">
        <v>49.350649350649356</v>
      </c>
      <c r="LC71" s="381">
        <v>53.333333333333336</v>
      </c>
      <c r="LD71" s="381">
        <v>74.999999999999986</v>
      </c>
      <c r="LE71" s="378" t="str">
        <f t="shared" si="83"/>
        <v>--</v>
      </c>
      <c r="LF71" s="381">
        <v>55.681818181818194</v>
      </c>
      <c r="LG71" s="381">
        <v>53.409090909090907</v>
      </c>
      <c r="LH71" s="381">
        <v>59.722222222222236</v>
      </c>
      <c r="LI71" s="378" t="str">
        <f t="shared" si="84"/>
        <v>--</v>
      </c>
      <c r="LJ71" s="381">
        <v>60.919540229885058</v>
      </c>
      <c r="LK71" s="381">
        <v>57.647058823529427</v>
      </c>
      <c r="LL71" s="381">
        <v>59.701492537313442</v>
      </c>
      <c r="LM71" s="380">
        <v>85.714285714285737</v>
      </c>
      <c r="LN71" s="381">
        <v>73.913043478260846</v>
      </c>
      <c r="LO71" s="381">
        <v>62.337662337662337</v>
      </c>
      <c r="LP71" s="381">
        <v>65.753424657534225</v>
      </c>
      <c r="LQ71" s="381">
        <v>88</v>
      </c>
      <c r="LR71" s="381">
        <v>76.744186046511643</v>
      </c>
      <c r="LS71" s="381">
        <v>56.818181818181827</v>
      </c>
      <c r="LT71" s="381">
        <v>55.555555555555557</v>
      </c>
      <c r="LU71" s="381">
        <v>86.250000000000028</v>
      </c>
      <c r="LV71" s="381">
        <v>65.517241379310335</v>
      </c>
      <c r="LW71" s="381">
        <v>66.265060240963905</v>
      </c>
      <c r="LX71" s="381">
        <v>65.151515151515127</v>
      </c>
      <c r="LY71" s="380">
        <v>88.571428571428612</v>
      </c>
      <c r="LZ71" s="381">
        <v>83.516483516483518</v>
      </c>
      <c r="MA71" s="381">
        <v>89.743589743589752</v>
      </c>
      <c r="MB71" s="381">
        <v>80.555555555555529</v>
      </c>
      <c r="MC71" s="381">
        <v>89.743589743589752</v>
      </c>
      <c r="MD71" s="381">
        <v>85.227272727272762</v>
      </c>
      <c r="ME71" s="381">
        <v>73.863636363636402</v>
      </c>
      <c r="MF71" s="381">
        <v>73.611111111111086</v>
      </c>
      <c r="MG71" s="381">
        <v>84.146341463414601</v>
      </c>
      <c r="MH71" s="381">
        <v>74.712643678160916</v>
      </c>
      <c r="MI71" s="381">
        <v>75.294117647058826</v>
      </c>
      <c r="MJ71" s="381">
        <v>80.303030303030312</v>
      </c>
      <c r="MK71" s="380">
        <v>95.121951219512184</v>
      </c>
      <c r="ML71" s="381">
        <v>95.402298850574752</v>
      </c>
      <c r="MM71" s="381">
        <v>97.619047619047677</v>
      </c>
      <c r="MN71" s="381">
        <v>98.484848484848484</v>
      </c>
      <c r="MO71" s="380">
        <v>95.121951219512198</v>
      </c>
      <c r="MP71" s="381">
        <v>88.505747126436788</v>
      </c>
      <c r="MQ71" s="381">
        <v>95.238095238095241</v>
      </c>
      <c r="MR71" s="381">
        <v>95.454545454545453</v>
      </c>
      <c r="MS71" s="380">
        <v>89.024390243902459</v>
      </c>
      <c r="MT71" s="381">
        <v>97.701149425287355</v>
      </c>
      <c r="MU71" s="381">
        <v>97.647058823529463</v>
      </c>
      <c r="MV71" s="381">
        <v>96.969696969696997</v>
      </c>
      <c r="MW71" s="380">
        <v>97.222222222222257</v>
      </c>
      <c r="MX71" s="381">
        <v>95.60439560439562</v>
      </c>
      <c r="MY71" s="381">
        <v>98.666666666666643</v>
      </c>
      <c r="MZ71" s="381">
        <v>97.260273972602775</v>
      </c>
      <c r="NA71" s="381">
        <v>98.717948717948701</v>
      </c>
      <c r="NB71" s="381">
        <v>96.62921348314606</v>
      </c>
      <c r="NC71" s="381">
        <v>96.55172413793106</v>
      </c>
      <c r="ND71" s="381">
        <v>97.260273972602775</v>
      </c>
      <c r="NE71" s="381">
        <v>97.560975609756142</v>
      </c>
      <c r="NF71" s="381">
        <v>95.402298850574738</v>
      </c>
      <c r="NG71" s="381">
        <v>96.470588235294088</v>
      </c>
      <c r="NH71" s="381">
        <v>100</v>
      </c>
    </row>
    <row r="72" spans="1:372" x14ac:dyDescent="0.25">
      <c r="A72" s="93">
        <v>68</v>
      </c>
      <c r="B72" s="93" t="s">
        <v>68</v>
      </c>
      <c r="C72" s="104">
        <v>758</v>
      </c>
      <c r="D72" s="104">
        <v>758</v>
      </c>
      <c r="E72" s="104">
        <v>709</v>
      </c>
      <c r="F72" s="104">
        <v>675</v>
      </c>
      <c r="G72" s="104">
        <v>631</v>
      </c>
      <c r="H72" s="104">
        <v>285</v>
      </c>
      <c r="I72" s="104">
        <v>256</v>
      </c>
      <c r="J72" s="104">
        <v>217</v>
      </c>
      <c r="K72" s="104">
        <v>280</v>
      </c>
      <c r="L72" s="104">
        <v>249</v>
      </c>
      <c r="M72" s="103">
        <v>229</v>
      </c>
      <c r="N72" s="103">
        <v>227</v>
      </c>
      <c r="O72" s="103">
        <v>254</v>
      </c>
      <c r="P72" s="103">
        <v>228</v>
      </c>
      <c r="Q72" s="103">
        <v>224</v>
      </c>
      <c r="R72" s="103">
        <v>220</v>
      </c>
      <c r="S72" s="103">
        <v>231</v>
      </c>
      <c r="T72" s="103">
        <v>210</v>
      </c>
      <c r="U72" s="103">
        <v>222</v>
      </c>
      <c r="V72" s="103">
        <v>199</v>
      </c>
      <c r="W72" s="99">
        <v>86.330935251798564</v>
      </c>
      <c r="X72" s="99">
        <v>79.133858267716619</v>
      </c>
      <c r="Y72" s="99">
        <v>73.148148148148181</v>
      </c>
      <c r="Z72" s="99">
        <v>86.231884057970959</v>
      </c>
      <c r="AA72" s="99">
        <v>87.449392712550548</v>
      </c>
      <c r="AB72" s="99">
        <v>78.602620087336263</v>
      </c>
      <c r="AC72" s="99">
        <v>87.272727272727266</v>
      </c>
      <c r="AD72" s="99">
        <v>88.047808764940285</v>
      </c>
      <c r="AE72" s="99">
        <v>81.140350877193086</v>
      </c>
      <c r="AF72" s="99" t="s">
        <v>286</v>
      </c>
      <c r="AG72" s="99">
        <v>84.545454545454561</v>
      </c>
      <c r="AH72" s="99">
        <v>85.217391304347785</v>
      </c>
      <c r="AI72" s="99" t="s">
        <v>286</v>
      </c>
      <c r="AJ72" s="99">
        <v>87.330316742081422</v>
      </c>
      <c r="AK72" s="99">
        <v>82.323232323232332</v>
      </c>
      <c r="AL72" s="99">
        <v>15.492957746478863</v>
      </c>
      <c r="AM72" s="99">
        <v>27.843137254901976</v>
      </c>
      <c r="AN72" s="99">
        <v>46.759259259259281</v>
      </c>
      <c r="AO72" s="99">
        <v>13.261648745519715</v>
      </c>
      <c r="AP72" s="99">
        <v>22.177419354838694</v>
      </c>
      <c r="AQ72" s="99">
        <v>36.84210526315789</v>
      </c>
      <c r="AR72" s="99">
        <v>18.385650224215244</v>
      </c>
      <c r="AS72" s="99">
        <v>27.888446215139449</v>
      </c>
      <c r="AT72" s="99">
        <v>44.298245614035068</v>
      </c>
      <c r="AU72" s="99">
        <v>17.857142857142861</v>
      </c>
      <c r="AV72" s="99">
        <v>25.570776255707756</v>
      </c>
      <c r="AW72" s="99">
        <v>49.78354978354978</v>
      </c>
      <c r="AX72" s="102">
        <v>16.267942583732061</v>
      </c>
      <c r="AY72" s="102">
        <v>18.099547511312227</v>
      </c>
      <c r="AZ72" s="102">
        <v>37.373737373737363</v>
      </c>
      <c r="BA72" s="102" t="s">
        <v>286</v>
      </c>
      <c r="BB72" s="99" t="s">
        <v>286</v>
      </c>
      <c r="BC72" s="102" t="s">
        <v>286</v>
      </c>
      <c r="BD72" s="102" t="s">
        <v>286</v>
      </c>
      <c r="BE72" s="102" t="s">
        <v>286</v>
      </c>
      <c r="BF72" s="102" t="s">
        <v>286</v>
      </c>
      <c r="BG72" s="99" t="s">
        <v>286</v>
      </c>
      <c r="BH72" s="94" t="s">
        <v>286</v>
      </c>
      <c r="BI72" s="94" t="s">
        <v>286</v>
      </c>
      <c r="BJ72" s="94">
        <v>35.648148148148167</v>
      </c>
      <c r="BK72" s="94">
        <v>47.247706422018361</v>
      </c>
      <c r="BL72" s="99">
        <v>29.333333333333357</v>
      </c>
      <c r="BM72" s="94">
        <v>42.424242424242436</v>
      </c>
      <c r="BN72" s="93">
        <v>52.112676056338032</v>
      </c>
      <c r="BO72" s="93">
        <v>25.128205128205103</v>
      </c>
      <c r="BP72" s="93">
        <v>5.0724637681159424</v>
      </c>
      <c r="BQ72" s="99">
        <v>13.654618473895583</v>
      </c>
      <c r="BR72" s="94">
        <v>44.444444444444436</v>
      </c>
      <c r="BS72" s="94">
        <v>4.8872180451127827</v>
      </c>
      <c r="BT72" s="94">
        <v>12.552301255230127</v>
      </c>
      <c r="BU72" s="99">
        <v>46.01769911504428</v>
      </c>
      <c r="BV72" s="94">
        <v>4.5871559633027541</v>
      </c>
      <c r="BW72" s="94">
        <v>14.462809917355374</v>
      </c>
      <c r="BX72" s="94">
        <v>48.214285714285722</v>
      </c>
      <c r="BY72" s="99">
        <v>3.7735849056603787</v>
      </c>
      <c r="BZ72" s="94">
        <v>8.7155963302752362</v>
      </c>
      <c r="CA72" s="94">
        <v>38.288288288288285</v>
      </c>
      <c r="CB72" s="94">
        <v>1.0309278350515467</v>
      </c>
      <c r="CC72" s="99">
        <v>8.8785046728972006</v>
      </c>
      <c r="CD72" s="94">
        <v>38.14432989690723</v>
      </c>
      <c r="CE72" s="94">
        <v>19.014084507042263</v>
      </c>
      <c r="CF72" s="94">
        <v>12.109375000000002</v>
      </c>
      <c r="CG72" s="99">
        <v>17.674418604651176</v>
      </c>
      <c r="CH72" s="94">
        <v>17.58241758241758</v>
      </c>
      <c r="CI72" s="94">
        <v>22.17741935483873</v>
      </c>
      <c r="CJ72" s="94">
        <v>17.467248908296938</v>
      </c>
      <c r="CK72" s="94">
        <v>17.699115044247783</v>
      </c>
      <c r="CL72" s="94">
        <v>13.6</v>
      </c>
      <c r="CM72" s="94">
        <v>13.656387665198242</v>
      </c>
      <c r="CN72" s="94">
        <v>15.315315315315313</v>
      </c>
      <c r="CO72" s="94">
        <v>17.351598173515981</v>
      </c>
      <c r="CP72" s="99">
        <v>12.444444444444446</v>
      </c>
      <c r="CQ72" s="94">
        <v>13.043478260869573</v>
      </c>
      <c r="CR72" s="94">
        <v>14.611872146118722</v>
      </c>
      <c r="CS72" s="93">
        <v>17.766497461928942</v>
      </c>
      <c r="CT72" s="93">
        <v>9.9999999999999947</v>
      </c>
      <c r="CU72" s="99">
        <v>8.6956521739130448</v>
      </c>
      <c r="CV72" s="94">
        <v>8.8372093023255829</v>
      </c>
      <c r="CW72" s="94">
        <v>16.788321167883204</v>
      </c>
      <c r="CX72" s="93">
        <v>12.295081967213113</v>
      </c>
      <c r="CY72" s="93">
        <v>7.894736842105269</v>
      </c>
      <c r="CZ72" s="99">
        <v>15.178571428571434</v>
      </c>
      <c r="DA72" s="94">
        <v>8.4677419354838737</v>
      </c>
      <c r="DB72" s="94">
        <v>11.160714285714288</v>
      </c>
      <c r="DC72" s="93">
        <v>11.981566820276504</v>
      </c>
      <c r="DD72" s="93">
        <v>6.8807339449541285</v>
      </c>
      <c r="DE72" s="99">
        <v>8.1081081081081088</v>
      </c>
      <c r="DF72" s="94">
        <v>11.16504854368932</v>
      </c>
      <c r="DG72" s="94">
        <v>12.962962962962969</v>
      </c>
      <c r="DH72" s="93">
        <v>6.6326530612244907</v>
      </c>
      <c r="DI72" s="93">
        <v>29.856115107913677</v>
      </c>
      <c r="DJ72" s="99">
        <v>38.823529411764717</v>
      </c>
      <c r="DK72" s="94">
        <v>41.203703703703681</v>
      </c>
      <c r="DL72" s="94">
        <v>36.029411764705898</v>
      </c>
      <c r="DM72" s="94">
        <v>42.914979757084993</v>
      </c>
      <c r="DN72" s="94">
        <v>28.820960698689966</v>
      </c>
      <c r="DO72" s="99">
        <v>35.294117647058854</v>
      </c>
      <c r="DP72" s="94">
        <v>40.740740740740748</v>
      </c>
      <c r="DQ72" s="94">
        <v>39.823008849557532</v>
      </c>
      <c r="DR72" s="94">
        <v>31.221719457013574</v>
      </c>
      <c r="DS72" s="94">
        <v>51.851851851851862</v>
      </c>
      <c r="DT72" s="99">
        <v>40</v>
      </c>
      <c r="DU72" s="101">
        <v>32.352941176470587</v>
      </c>
      <c r="DV72" s="101">
        <v>40.552995391705053</v>
      </c>
      <c r="DW72" s="93">
        <v>38.578680203045671</v>
      </c>
      <c r="DX72" s="101" t="s">
        <v>286</v>
      </c>
      <c r="DY72" s="99" t="s">
        <v>286</v>
      </c>
      <c r="DZ72" s="99" t="s">
        <v>286</v>
      </c>
      <c r="EA72" s="99" t="s">
        <v>286</v>
      </c>
      <c r="EB72" s="99" t="s">
        <v>286</v>
      </c>
      <c r="EC72" s="99" t="s">
        <v>286</v>
      </c>
      <c r="ED72" s="99" t="s">
        <v>286</v>
      </c>
      <c r="EE72" s="99" t="s">
        <v>286</v>
      </c>
      <c r="EF72" s="99" t="s">
        <v>286</v>
      </c>
      <c r="EG72" s="99">
        <v>4.0358744394618844</v>
      </c>
      <c r="EH72" s="99">
        <v>2.739726027397261</v>
      </c>
      <c r="EI72" s="99">
        <v>3.4782608695652173</v>
      </c>
      <c r="EJ72" s="99">
        <v>2.3809523809523814</v>
      </c>
      <c r="EK72" s="99">
        <v>4.9549549549549559</v>
      </c>
      <c r="EL72" s="94">
        <v>2.512562814070352</v>
      </c>
      <c r="EM72" s="94">
        <v>52.962962962962969</v>
      </c>
      <c r="EN72" s="94">
        <v>34.920634920634932</v>
      </c>
      <c r="EO72" s="94">
        <v>54.629629629629605</v>
      </c>
      <c r="EP72" s="99">
        <v>51.711026615969587</v>
      </c>
      <c r="EQ72" s="94">
        <v>35.222672064777335</v>
      </c>
      <c r="ER72" s="94">
        <v>50.655021834061131</v>
      </c>
      <c r="ES72" s="94">
        <v>54.751131221719461</v>
      </c>
      <c r="ET72" s="94">
        <v>33.199999999999989</v>
      </c>
      <c r="EU72" s="99">
        <v>45.175438596491226</v>
      </c>
      <c r="EV72" s="94">
        <v>52.132701421800945</v>
      </c>
      <c r="EW72" s="94">
        <v>39.719626168224323</v>
      </c>
      <c r="EX72" s="94">
        <v>43.231441048034952</v>
      </c>
      <c r="EY72" s="94">
        <v>54.973821989528794</v>
      </c>
      <c r="EZ72" s="99">
        <v>41.037735849056581</v>
      </c>
      <c r="FA72" s="94">
        <v>45.128205128205131</v>
      </c>
      <c r="FB72" s="94">
        <v>83.214285714285737</v>
      </c>
      <c r="FC72" s="94">
        <v>63.241106719367615</v>
      </c>
      <c r="FD72" s="94">
        <v>72.558139534883736</v>
      </c>
      <c r="FE72" s="99">
        <v>86.988847583643079</v>
      </c>
      <c r="FF72" s="94">
        <v>60.887096774193559</v>
      </c>
      <c r="FG72" s="94">
        <v>68.558951965065518</v>
      </c>
      <c r="FH72" s="94">
        <v>83.408071748878925</v>
      </c>
      <c r="FI72" s="94">
        <v>68.127490039840666</v>
      </c>
      <c r="FJ72" s="99">
        <v>74.561403508771917</v>
      </c>
      <c r="FK72" s="94">
        <v>83.181818181818215</v>
      </c>
      <c r="FL72" s="94">
        <v>72.146118721461193</v>
      </c>
      <c r="FM72" s="94">
        <v>71.304347826087024</v>
      </c>
      <c r="FN72" s="94">
        <v>87</v>
      </c>
      <c r="FO72" s="99">
        <v>72.935779816513829</v>
      </c>
      <c r="FP72" s="94">
        <v>73.232323232323324</v>
      </c>
      <c r="FQ72" s="94">
        <v>95.070422535211264</v>
      </c>
      <c r="FR72" s="94">
        <v>98.046875000000043</v>
      </c>
      <c r="FS72" s="94">
        <v>100</v>
      </c>
      <c r="FT72" s="99">
        <v>94.20289855072464</v>
      </c>
      <c r="FU72" s="94">
        <v>97.177419354838634</v>
      </c>
      <c r="FV72" s="94">
        <v>97.37991266375542</v>
      </c>
      <c r="FW72" s="94">
        <v>95.06726457399111</v>
      </c>
      <c r="FX72" s="94">
        <v>96</v>
      </c>
      <c r="FY72" s="99">
        <v>98.684210526315795</v>
      </c>
      <c r="FZ72" s="94">
        <v>91.517857142857153</v>
      </c>
      <c r="GA72" s="94">
        <v>95.391705069124427</v>
      </c>
      <c r="GB72" s="94">
        <v>95.196506550218345</v>
      </c>
      <c r="GC72" s="94">
        <v>94.736842105263193</v>
      </c>
      <c r="GD72" s="99">
        <v>96.396396396396369</v>
      </c>
      <c r="GE72" s="94">
        <v>98.492462311557759</v>
      </c>
      <c r="GF72" s="94">
        <v>91.785714285714306</v>
      </c>
      <c r="GG72" s="94">
        <v>95.68627450980388</v>
      </c>
      <c r="GH72" s="94">
        <v>96.313364055299544</v>
      </c>
      <c r="GI72" s="99">
        <v>91.941391941391913</v>
      </c>
      <c r="GJ72" s="94">
        <v>91.935483870967786</v>
      </c>
      <c r="GK72" s="94">
        <v>97.368421052631561</v>
      </c>
      <c r="GL72" s="94">
        <v>92.760180995475125</v>
      </c>
      <c r="GM72" s="100">
        <v>94.4</v>
      </c>
      <c r="GN72" s="99">
        <v>98.237885462555056</v>
      </c>
      <c r="GO72" s="94">
        <v>91.818181818181841</v>
      </c>
      <c r="GP72" s="94">
        <v>92.592592592592581</v>
      </c>
      <c r="GQ72" s="94">
        <v>91.703056768558994</v>
      </c>
      <c r="GR72" s="94">
        <v>94.230769230769241</v>
      </c>
      <c r="GS72" s="99">
        <v>90.990990990991008</v>
      </c>
      <c r="GT72" s="94">
        <v>97.979797979797965</v>
      </c>
      <c r="GU72" s="94" t="s">
        <v>286</v>
      </c>
      <c r="GV72" s="94" t="s">
        <v>286</v>
      </c>
      <c r="GW72" s="94" t="s">
        <v>286</v>
      </c>
      <c r="GX72" s="99" t="s">
        <v>286</v>
      </c>
      <c r="GY72" s="99" t="s">
        <v>286</v>
      </c>
      <c r="GZ72" s="99" t="s">
        <v>286</v>
      </c>
      <c r="HA72" s="99" t="s">
        <v>286</v>
      </c>
      <c r="HB72" s="99" t="s">
        <v>286</v>
      </c>
      <c r="HC72" s="99" t="s">
        <v>286</v>
      </c>
      <c r="HD72" s="99">
        <v>93.119266055045912</v>
      </c>
      <c r="HE72" s="99">
        <v>94.907407407407462</v>
      </c>
      <c r="HF72" s="99">
        <v>95.111111111111143</v>
      </c>
      <c r="HG72" s="99">
        <v>93.069306930693088</v>
      </c>
      <c r="HH72" s="99">
        <v>95.000000000000043</v>
      </c>
      <c r="HI72" s="99">
        <v>97.959183673469383</v>
      </c>
      <c r="HJ72" s="99">
        <v>78.494623655913983</v>
      </c>
      <c r="HK72" s="99">
        <v>89.723320158102808</v>
      </c>
      <c r="HL72" s="94">
        <v>98.156682027649794</v>
      </c>
      <c r="HM72" s="94">
        <v>80.147058823529463</v>
      </c>
      <c r="HN72" s="94">
        <v>81.781376518218579</v>
      </c>
      <c r="HO72" s="94">
        <v>95.575221238938099</v>
      </c>
      <c r="HP72" s="99">
        <v>81.651376146789019</v>
      </c>
      <c r="HQ72" s="94">
        <v>86.693548387096797</v>
      </c>
      <c r="HR72" s="94">
        <v>93.832599118942767</v>
      </c>
      <c r="HS72" s="94">
        <v>75.576036866359445</v>
      </c>
      <c r="HT72" s="95">
        <v>85.981308411214926</v>
      </c>
      <c r="HU72" s="99">
        <v>85.903083700440547</v>
      </c>
      <c r="HV72" s="93">
        <v>79.411764705882334</v>
      </c>
      <c r="HW72" s="93">
        <v>84.615384615384627</v>
      </c>
      <c r="HX72" s="93">
        <v>93.467336683417116</v>
      </c>
      <c r="HY72" s="93">
        <v>3.8869257950530036</v>
      </c>
      <c r="HZ72" s="93">
        <v>4.7244094488188999</v>
      </c>
      <c r="IA72" s="93">
        <v>3.7209302325581404</v>
      </c>
      <c r="IB72" s="93">
        <v>4.3321299638989172</v>
      </c>
      <c r="IC72" s="93">
        <v>6.8273092369477935</v>
      </c>
      <c r="ID72" s="93">
        <v>2.6315789473684212</v>
      </c>
      <c r="IE72" s="93">
        <v>4.4247787610619485</v>
      </c>
      <c r="IF72" s="93">
        <v>3.2000000000000011</v>
      </c>
      <c r="IG72" s="93">
        <v>2.2026431718061685</v>
      </c>
      <c r="IH72" s="93">
        <v>4.9107142857142865</v>
      </c>
      <c r="II72" s="93">
        <v>2.2831050228310503</v>
      </c>
      <c r="IJ72" s="93">
        <v>3.4632034632034641</v>
      </c>
      <c r="IK72" s="93">
        <v>2.8571428571428577</v>
      </c>
      <c r="IL72" s="93">
        <v>2.262443438914028</v>
      </c>
      <c r="IM72" s="93">
        <v>3.0150753768844236</v>
      </c>
      <c r="IN72" s="93" t="str">
        <f t="shared" si="73"/>
        <v>--</v>
      </c>
      <c r="IO72" s="93" t="str">
        <f t="shared" si="73"/>
        <v>--</v>
      </c>
      <c r="IP72" s="93" t="str">
        <f t="shared" si="73"/>
        <v>--</v>
      </c>
      <c r="IQ72" s="93" t="str">
        <f t="shared" si="73"/>
        <v>--</v>
      </c>
      <c r="IR72" s="93" t="str">
        <f t="shared" si="73"/>
        <v>--</v>
      </c>
      <c r="IS72" s="93" t="str">
        <f t="shared" si="73"/>
        <v>--</v>
      </c>
      <c r="IT72" s="93" t="str">
        <f t="shared" si="73"/>
        <v>--</v>
      </c>
      <c r="IU72" s="93" t="str">
        <f t="shared" si="73"/>
        <v>--</v>
      </c>
      <c r="IV72" s="93" t="str">
        <f t="shared" si="73"/>
        <v>--</v>
      </c>
      <c r="IW72" s="241">
        <v>611</v>
      </c>
      <c r="IX72" s="242">
        <v>611</v>
      </c>
      <c r="IY72" s="243">
        <v>130</v>
      </c>
      <c r="IZ72" s="243">
        <v>170</v>
      </c>
      <c r="JA72" s="243">
        <v>155</v>
      </c>
      <c r="JB72" s="243">
        <v>159</v>
      </c>
      <c r="JC72" s="243">
        <v>183</v>
      </c>
      <c r="JD72" s="243">
        <v>119</v>
      </c>
      <c r="JE72" s="243">
        <v>6.9230769230769296</v>
      </c>
      <c r="JF72" s="243">
        <v>4.7058823529411802</v>
      </c>
      <c r="JG72" s="243">
        <v>6.4516129032258096</v>
      </c>
      <c r="JH72" s="243">
        <v>6.3291139240506302</v>
      </c>
      <c r="JI72" s="243">
        <v>9.2896174863388001</v>
      </c>
      <c r="JJ72" s="243">
        <v>10.084033613445399</v>
      </c>
      <c r="JK72" s="243">
        <v>6.1538461538461604</v>
      </c>
      <c r="JL72" s="243">
        <v>4.7058823529411802</v>
      </c>
      <c r="JM72" s="243">
        <v>2.5806451612903198</v>
      </c>
      <c r="JN72" s="243">
        <v>2.5157232704402501</v>
      </c>
      <c r="JO72" s="243">
        <v>6.5573770491803298</v>
      </c>
      <c r="JP72" s="243">
        <v>1.6806722689075599</v>
      </c>
      <c r="JQ72" s="243">
        <v>96.923076923076906</v>
      </c>
      <c r="JR72" s="243">
        <v>97.058823529411697</v>
      </c>
      <c r="JS72" s="243">
        <v>98.051948051948102</v>
      </c>
      <c r="JT72" s="243">
        <v>95.569620253164501</v>
      </c>
      <c r="JU72" s="243">
        <v>96.174863387978107</v>
      </c>
      <c r="JV72" s="243">
        <v>97.478991596638707</v>
      </c>
      <c r="JW72" s="243">
        <v>93.076923076923094</v>
      </c>
      <c r="JX72" s="243">
        <v>93.529411764705898</v>
      </c>
      <c r="JY72" s="243">
        <v>94.838709677419303</v>
      </c>
      <c r="JZ72" s="243">
        <v>93.6305732484076</v>
      </c>
      <c r="KA72" s="243">
        <v>94.505494505494497</v>
      </c>
      <c r="KB72" s="243">
        <v>93.2773109243698</v>
      </c>
      <c r="KC72" s="243">
        <v>97.692307692307693</v>
      </c>
      <c r="KD72" s="243">
        <v>98.823529411764795</v>
      </c>
      <c r="KE72" s="243">
        <v>100</v>
      </c>
      <c r="KF72" s="243">
        <v>98.101265822784796</v>
      </c>
      <c r="KG72" s="243">
        <v>97.267759562841505</v>
      </c>
      <c r="KH72" s="243">
        <v>98.3193277310924</v>
      </c>
      <c r="KI72" s="220">
        <v>156</v>
      </c>
      <c r="KJ72" s="220">
        <v>150</v>
      </c>
      <c r="KK72" s="99" t="str">
        <f t="shared" si="81"/>
        <v>--</v>
      </c>
      <c r="KL72" s="99" t="str">
        <f t="shared" si="81"/>
        <v>--</v>
      </c>
      <c r="KM72" s="220">
        <v>10.8974358974359</v>
      </c>
      <c r="KN72" s="220">
        <v>10.6666666666667</v>
      </c>
      <c r="KO72" s="220">
        <v>89.743589743589695</v>
      </c>
      <c r="KP72" s="220">
        <v>93.959731543624102</v>
      </c>
      <c r="KQ72" s="220">
        <v>88.461538461538495</v>
      </c>
      <c r="KR72" s="220">
        <v>93.288590604026894</v>
      </c>
      <c r="KS72" s="220">
        <v>92.307692307692307</v>
      </c>
      <c r="KT72" s="220">
        <v>94.630872483221495</v>
      </c>
      <c r="KV72" s="379">
        <v>488</v>
      </c>
      <c r="KW72" s="380">
        <v>86</v>
      </c>
      <c r="KX72" s="381">
        <v>141</v>
      </c>
      <c r="KY72" s="381">
        <v>148</v>
      </c>
      <c r="KZ72" s="381">
        <v>113</v>
      </c>
      <c r="LA72" s="378" t="str">
        <f t="shared" si="82"/>
        <v>--</v>
      </c>
      <c r="LB72" s="381">
        <v>56.153846153846182</v>
      </c>
      <c r="LC72" s="381">
        <v>63.52941176470587</v>
      </c>
      <c r="LD72" s="381">
        <v>51.612903225806441</v>
      </c>
      <c r="LE72" s="378" t="str">
        <f t="shared" si="83"/>
        <v>--</v>
      </c>
      <c r="LF72" s="381">
        <v>64.150943396226396</v>
      </c>
      <c r="LG72" s="381">
        <v>61.202185792349766</v>
      </c>
      <c r="LH72" s="381">
        <v>60.504201680672274</v>
      </c>
      <c r="LI72" s="378" t="str">
        <f t="shared" si="84"/>
        <v>--</v>
      </c>
      <c r="LJ72" s="381">
        <v>61.870503597122323</v>
      </c>
      <c r="LK72" s="381">
        <v>62.162162162162147</v>
      </c>
      <c r="LL72" s="381">
        <v>47.787610619469028</v>
      </c>
      <c r="LM72" s="380">
        <v>75.483870967741964</v>
      </c>
      <c r="LN72" s="381">
        <v>63.076923076923073</v>
      </c>
      <c r="LO72" s="381">
        <v>69.822485207100598</v>
      </c>
      <c r="LP72" s="381">
        <v>66.233766233766204</v>
      </c>
      <c r="LQ72" s="381">
        <v>84.931506849315099</v>
      </c>
      <c r="LR72" s="381">
        <v>72.151898734177195</v>
      </c>
      <c r="LS72" s="381">
        <v>67.977528089887599</v>
      </c>
      <c r="LT72" s="381">
        <v>65.254237288135641</v>
      </c>
      <c r="LU72" s="381">
        <v>87.804878048780509</v>
      </c>
      <c r="LV72" s="381">
        <v>60.431654676258965</v>
      </c>
      <c r="LW72" s="381">
        <v>62.758620689655174</v>
      </c>
      <c r="LX72" s="381">
        <v>59.292035398230098</v>
      </c>
      <c r="LY72" s="380">
        <v>81.29032258064521</v>
      </c>
      <c r="LZ72" s="381">
        <v>76.923076923076934</v>
      </c>
      <c r="MA72" s="381">
        <v>86.470588235294102</v>
      </c>
      <c r="MB72" s="381">
        <v>79.220779220779221</v>
      </c>
      <c r="MC72" s="381">
        <v>94.594594594594597</v>
      </c>
      <c r="MD72" s="381">
        <v>83.544303797468373</v>
      </c>
      <c r="ME72" s="381">
        <v>80.769230769230816</v>
      </c>
      <c r="MF72" s="381">
        <v>78.151260504201701</v>
      </c>
      <c r="MG72" s="381">
        <v>82.352941176470551</v>
      </c>
      <c r="MH72" s="381">
        <v>84.999999999999986</v>
      </c>
      <c r="MI72" s="381">
        <v>71.428571428571445</v>
      </c>
      <c r="MJ72" s="381">
        <v>61.946902654867266</v>
      </c>
      <c r="MK72" s="380">
        <v>95.238095238095212</v>
      </c>
      <c r="ML72" s="381">
        <v>96.402877697841731</v>
      </c>
      <c r="MM72" s="381">
        <v>98.620689655172441</v>
      </c>
      <c r="MN72" s="381">
        <v>96.460176991150462</v>
      </c>
      <c r="MO72" s="380">
        <v>97.647058823529449</v>
      </c>
      <c r="MP72" s="381">
        <v>93.478260869565219</v>
      </c>
      <c r="MQ72" s="381">
        <v>90.344827586206847</v>
      </c>
      <c r="MR72" s="381">
        <v>91.150442477876112</v>
      </c>
      <c r="MS72" s="380">
        <v>96.428571428571431</v>
      </c>
      <c r="MT72" s="381">
        <v>94.927536231884091</v>
      </c>
      <c r="MU72" s="381">
        <v>97.241379310344811</v>
      </c>
      <c r="MV72" s="381">
        <v>98.230088495575217</v>
      </c>
      <c r="MW72" s="380">
        <v>95.512820512820539</v>
      </c>
      <c r="MX72" s="381">
        <v>96.92307692307692</v>
      </c>
      <c r="MY72" s="381">
        <v>97.058823529411754</v>
      </c>
      <c r="MZ72" s="381">
        <v>100</v>
      </c>
      <c r="NA72" s="381">
        <v>98.657718120805399</v>
      </c>
      <c r="NB72" s="381">
        <v>96.202531645569636</v>
      </c>
      <c r="NC72" s="381">
        <v>96.703296703296658</v>
      </c>
      <c r="ND72" s="381">
        <v>100</v>
      </c>
      <c r="NE72" s="381">
        <v>96.470588235294102</v>
      </c>
      <c r="NF72" s="381">
        <v>94.927536231884034</v>
      </c>
      <c r="NG72" s="381">
        <v>96.575342465753437</v>
      </c>
      <c r="NH72" s="381">
        <v>97.345132743362853</v>
      </c>
    </row>
    <row r="73" spans="1:372" x14ac:dyDescent="0.25">
      <c r="A73" s="93">
        <v>69</v>
      </c>
      <c r="B73" s="93" t="s">
        <v>69</v>
      </c>
      <c r="C73" s="104">
        <v>4844</v>
      </c>
      <c r="D73" s="104">
        <v>5147</v>
      </c>
      <c r="E73" s="104">
        <v>4217</v>
      </c>
      <c r="F73" s="104">
        <v>4161</v>
      </c>
      <c r="G73" s="104">
        <v>4077</v>
      </c>
      <c r="H73" s="104">
        <v>1865</v>
      </c>
      <c r="I73" s="104">
        <v>1818</v>
      </c>
      <c r="J73" s="104">
        <v>1161</v>
      </c>
      <c r="K73" s="104">
        <v>1710</v>
      </c>
      <c r="L73" s="104">
        <v>1836</v>
      </c>
      <c r="M73" s="103">
        <v>1601</v>
      </c>
      <c r="N73" s="103">
        <v>1572</v>
      </c>
      <c r="O73" s="103">
        <v>1476</v>
      </c>
      <c r="P73" s="103">
        <v>1169</v>
      </c>
      <c r="Q73" s="103">
        <v>1442</v>
      </c>
      <c r="R73" s="103">
        <v>1575</v>
      </c>
      <c r="S73" s="103">
        <v>1144</v>
      </c>
      <c r="T73" s="103">
        <v>1480</v>
      </c>
      <c r="U73" s="103">
        <v>1486</v>
      </c>
      <c r="V73" s="103">
        <v>1111</v>
      </c>
      <c r="W73" s="99">
        <v>85.784313725490236</v>
      </c>
      <c r="X73" s="99">
        <v>80.408388520971215</v>
      </c>
      <c r="Y73" s="99">
        <v>78.614718614718583</v>
      </c>
      <c r="Z73" s="99">
        <v>89.827483640690019</v>
      </c>
      <c r="AA73" s="99">
        <v>85.753424657534396</v>
      </c>
      <c r="AB73" s="99">
        <v>79.433962264150992</v>
      </c>
      <c r="AC73" s="99">
        <v>89.234760051880684</v>
      </c>
      <c r="AD73" s="99">
        <v>87.78156996587019</v>
      </c>
      <c r="AE73" s="99">
        <v>86.351931330472127</v>
      </c>
      <c r="AF73" s="99" t="s">
        <v>286</v>
      </c>
      <c r="AG73" s="99">
        <v>89.081567116249403</v>
      </c>
      <c r="AH73" s="99">
        <v>86.914235190097301</v>
      </c>
      <c r="AI73" s="99" t="s">
        <v>286</v>
      </c>
      <c r="AJ73" s="99">
        <v>89.297886843899207</v>
      </c>
      <c r="AK73" s="99">
        <v>89.19164396003633</v>
      </c>
      <c r="AL73" s="99">
        <v>16.55844155844159</v>
      </c>
      <c r="AM73" s="99">
        <v>28.847214561500266</v>
      </c>
      <c r="AN73" s="99">
        <v>49.913494809688551</v>
      </c>
      <c r="AO73" s="99">
        <v>19.06754333532578</v>
      </c>
      <c r="AP73" s="99">
        <v>24.726477024070022</v>
      </c>
      <c r="AQ73" s="99">
        <v>52.80050346129638</v>
      </c>
      <c r="AR73" s="99">
        <v>22.019543973941367</v>
      </c>
      <c r="AS73" s="99">
        <v>23.887748117727568</v>
      </c>
      <c r="AT73" s="99">
        <v>45.415595544130262</v>
      </c>
      <c r="AU73" s="99">
        <v>21.604503870513721</v>
      </c>
      <c r="AV73" s="99">
        <v>23.548181238034477</v>
      </c>
      <c r="AW73" s="99">
        <v>40.490797546012296</v>
      </c>
      <c r="AX73" s="102">
        <v>19.97264021887824</v>
      </c>
      <c r="AY73" s="102">
        <v>21.680216802168026</v>
      </c>
      <c r="AZ73" s="102">
        <v>39.134355275022507</v>
      </c>
      <c r="BA73" s="102" t="s">
        <v>286</v>
      </c>
      <c r="BB73" s="99" t="s">
        <v>286</v>
      </c>
      <c r="BC73" s="102" t="s">
        <v>286</v>
      </c>
      <c r="BD73" s="102" t="s">
        <v>286</v>
      </c>
      <c r="BE73" s="102" t="s">
        <v>286</v>
      </c>
      <c r="BF73" s="102" t="s">
        <v>286</v>
      </c>
      <c r="BG73" s="99" t="s">
        <v>286</v>
      </c>
      <c r="BH73" s="94" t="s">
        <v>286</v>
      </c>
      <c r="BI73" s="94" t="s">
        <v>286</v>
      </c>
      <c r="BJ73" s="94">
        <v>35.285610990600162</v>
      </c>
      <c r="BK73" s="94">
        <v>37.779237844940816</v>
      </c>
      <c r="BL73" s="99">
        <v>23.581560283687935</v>
      </c>
      <c r="BM73" s="94">
        <v>36.092955700798846</v>
      </c>
      <c r="BN73" s="93">
        <v>42.112578179291226</v>
      </c>
      <c r="BO73" s="93">
        <v>24.609733700642785</v>
      </c>
      <c r="BP73" s="93">
        <v>4.8891415577032449</v>
      </c>
      <c r="BQ73" s="99">
        <v>6.6401816118047678</v>
      </c>
      <c r="BR73" s="94">
        <v>43.854995579133508</v>
      </c>
      <c r="BS73" s="94">
        <v>6.1326658322903604</v>
      </c>
      <c r="BT73" s="94">
        <v>9.8758465011286649</v>
      </c>
      <c r="BU73" s="99">
        <v>48.320413436692576</v>
      </c>
      <c r="BV73" s="94">
        <v>6.7726330338631717</v>
      </c>
      <c r="BW73" s="94">
        <v>7.3839662447257375</v>
      </c>
      <c r="BX73" s="94">
        <v>43.401240035429566</v>
      </c>
      <c r="BY73" s="99">
        <v>5.6892778993435478</v>
      </c>
      <c r="BZ73" s="94">
        <v>8.0132450331125966</v>
      </c>
      <c r="CA73" s="94">
        <v>43.149466192170834</v>
      </c>
      <c r="CB73" s="94">
        <v>4.3758967001434783</v>
      </c>
      <c r="CC73" s="99">
        <v>6.6854327938071698</v>
      </c>
      <c r="CD73" s="94">
        <v>34.137291280148439</v>
      </c>
      <c r="CE73" s="94">
        <v>20.196506550218352</v>
      </c>
      <c r="CF73" s="94">
        <v>19.757174392935926</v>
      </c>
      <c r="CG73" s="99">
        <v>20.53959965187121</v>
      </c>
      <c r="CH73" s="94">
        <v>22.70270270270273</v>
      </c>
      <c r="CI73" s="94">
        <v>29.276315789473678</v>
      </c>
      <c r="CJ73" s="94">
        <v>17.432347388294502</v>
      </c>
      <c r="CK73" s="94">
        <v>18.741808650065508</v>
      </c>
      <c r="CL73" s="94">
        <v>27.210418094585343</v>
      </c>
      <c r="CM73" s="94">
        <v>20.362381363244172</v>
      </c>
      <c r="CN73" s="94">
        <v>19.127988748241929</v>
      </c>
      <c r="CO73" s="94">
        <v>24.264224983649445</v>
      </c>
      <c r="CP73" s="99">
        <v>21.908127208480614</v>
      </c>
      <c r="CQ73" s="94">
        <v>17.785467128027729</v>
      </c>
      <c r="CR73" s="94">
        <v>27.491408934707913</v>
      </c>
      <c r="CS73" s="93">
        <v>22.283105022831066</v>
      </c>
      <c r="CT73" s="93">
        <v>13.898117386489488</v>
      </c>
      <c r="CU73" s="99">
        <v>9.2427616926503493</v>
      </c>
      <c r="CV73" s="94">
        <v>9.1943957968476493</v>
      </c>
      <c r="CW73" s="94">
        <v>19.094247246022022</v>
      </c>
      <c r="CX73" s="93">
        <v>11.351052048726482</v>
      </c>
      <c r="CY73" s="93">
        <v>9.763880025526479</v>
      </c>
      <c r="CZ73" s="99">
        <v>16.957104557640744</v>
      </c>
      <c r="DA73" s="94">
        <v>12.898751733703183</v>
      </c>
      <c r="DB73" s="94">
        <v>10.726643598615917</v>
      </c>
      <c r="DC73" s="93">
        <v>17.310443490701026</v>
      </c>
      <c r="DD73" s="93">
        <v>11.682242990654192</v>
      </c>
      <c r="DE73" s="99">
        <v>9.1964285714285747</v>
      </c>
      <c r="DF73" s="94">
        <v>18.251214434420529</v>
      </c>
      <c r="DG73" s="94">
        <v>13.324080499653039</v>
      </c>
      <c r="DH73" s="93">
        <v>11.705069124423968</v>
      </c>
      <c r="DI73" s="93">
        <v>37.631433314886564</v>
      </c>
      <c r="DJ73" s="99">
        <v>42.508324084350754</v>
      </c>
      <c r="DK73" s="94">
        <v>32.690622261174461</v>
      </c>
      <c r="DL73" s="94">
        <v>39.551786795881299</v>
      </c>
      <c r="DM73" s="94">
        <v>47.101049144119322</v>
      </c>
      <c r="DN73" s="94">
        <v>38.029058749210328</v>
      </c>
      <c r="DO73" s="99">
        <v>38.573315719947118</v>
      </c>
      <c r="DP73" s="94">
        <v>49.758120248790568</v>
      </c>
      <c r="DQ73" s="94">
        <v>43.005181347150263</v>
      </c>
      <c r="DR73" s="94">
        <v>38.633093525179859</v>
      </c>
      <c r="DS73" s="94">
        <v>51.230871590153058</v>
      </c>
      <c r="DT73" s="99">
        <v>44.196428571428626</v>
      </c>
      <c r="DU73" s="101">
        <v>35.2201257861635</v>
      </c>
      <c r="DV73" s="101">
        <v>46.920415224913484</v>
      </c>
      <c r="DW73" s="93">
        <v>47.89377289377294</v>
      </c>
      <c r="DX73" s="101" t="s">
        <v>286</v>
      </c>
      <c r="DY73" s="99" t="s">
        <v>286</v>
      </c>
      <c r="DZ73" s="99" t="s">
        <v>286</v>
      </c>
      <c r="EA73" s="99" t="s">
        <v>286</v>
      </c>
      <c r="EB73" s="99" t="s">
        <v>286</v>
      </c>
      <c r="EC73" s="99" t="s">
        <v>286</v>
      </c>
      <c r="ED73" s="99" t="s">
        <v>286</v>
      </c>
      <c r="EE73" s="99" t="s">
        <v>286</v>
      </c>
      <c r="EF73" s="99" t="s">
        <v>286</v>
      </c>
      <c r="EG73" s="99">
        <v>6.6760365425158206</v>
      </c>
      <c r="EH73" s="99">
        <v>4.5396419437340096</v>
      </c>
      <c r="EI73" s="99">
        <v>3.0674846625766894</v>
      </c>
      <c r="EJ73" s="99">
        <v>6.5663474692202382</v>
      </c>
      <c r="EK73" s="99">
        <v>3.5158891142663986</v>
      </c>
      <c r="EL73" s="94">
        <v>2.6126126126126157</v>
      </c>
      <c r="EM73" s="94">
        <v>60.815402038505141</v>
      </c>
      <c r="EN73" s="94">
        <v>37.043189368770776</v>
      </c>
      <c r="EO73" s="94">
        <v>45.03025064822824</v>
      </c>
      <c r="EP73" s="99">
        <v>59.331306990881465</v>
      </c>
      <c r="EQ73" s="94">
        <v>37.020810514786469</v>
      </c>
      <c r="ER73" s="94">
        <v>44.862155388471102</v>
      </c>
      <c r="ES73" s="94">
        <v>60.039761431411549</v>
      </c>
      <c r="ET73" s="94">
        <v>36.80603152844408</v>
      </c>
      <c r="EU73" s="99">
        <v>47.079037800687281</v>
      </c>
      <c r="EV73" s="94">
        <v>59.703703703703695</v>
      </c>
      <c r="EW73" s="94">
        <v>36.703873933026919</v>
      </c>
      <c r="EX73" s="94">
        <v>44.021257750221416</v>
      </c>
      <c r="EY73" s="94">
        <v>59.183673469387742</v>
      </c>
      <c r="EZ73" s="99">
        <v>38.707435719249517</v>
      </c>
      <c r="FA73" s="94">
        <v>50.413223140495859</v>
      </c>
      <c r="FB73" s="94">
        <v>81.493868450390266</v>
      </c>
      <c r="FC73" s="94">
        <v>63.761720904577984</v>
      </c>
      <c r="FD73" s="94">
        <v>68.489583333333272</v>
      </c>
      <c r="FE73" s="99">
        <v>83.022275737507499</v>
      </c>
      <c r="FF73" s="94">
        <v>69.222343921138986</v>
      </c>
      <c r="FG73" s="94">
        <v>68.902821316614308</v>
      </c>
      <c r="FH73" s="94">
        <v>81.086387434554993</v>
      </c>
      <c r="FI73" s="94">
        <v>69.630642954856469</v>
      </c>
      <c r="FJ73" s="99">
        <v>73.086844368013701</v>
      </c>
      <c r="FK73" s="94">
        <v>83.130807719799961</v>
      </c>
      <c r="FL73" s="94">
        <v>69.385113268608535</v>
      </c>
      <c r="FM73" s="94">
        <v>73.280423280423335</v>
      </c>
      <c r="FN73" s="94">
        <v>85.240112994350298</v>
      </c>
      <c r="FO73" s="99">
        <v>75.291695264241582</v>
      </c>
      <c r="FP73" s="94">
        <v>79.470802919708063</v>
      </c>
      <c r="FQ73" s="94">
        <v>94.997281131049405</v>
      </c>
      <c r="FR73" s="94">
        <v>97.297297297297249</v>
      </c>
      <c r="FS73" s="94">
        <v>98.612315698178662</v>
      </c>
      <c r="FT73" s="99">
        <v>91.3404507710556</v>
      </c>
      <c r="FU73" s="94">
        <v>94.599018003273173</v>
      </c>
      <c r="FV73" s="94">
        <v>97.490589711417783</v>
      </c>
      <c r="FW73" s="94">
        <v>92.427184466019455</v>
      </c>
      <c r="FX73" s="94">
        <v>95.153583617747429</v>
      </c>
      <c r="FY73" s="99">
        <v>97.764402407566607</v>
      </c>
      <c r="FZ73" s="94">
        <v>93.052631578947441</v>
      </c>
      <c r="GA73" s="94">
        <v>95.250320924261814</v>
      </c>
      <c r="GB73" s="94">
        <v>96.737213403880062</v>
      </c>
      <c r="GC73" s="94">
        <v>93.630136986301324</v>
      </c>
      <c r="GD73" s="99">
        <v>95.858791581805676</v>
      </c>
      <c r="GE73" s="94">
        <v>97.368421052631589</v>
      </c>
      <c r="GF73" s="94">
        <v>91.796008869179715</v>
      </c>
      <c r="GG73" s="94">
        <v>93.59688195991076</v>
      </c>
      <c r="GH73" s="94">
        <v>96.260869565217234</v>
      </c>
      <c r="GI73" s="99">
        <v>88.235294117646959</v>
      </c>
      <c r="GJ73" s="94">
        <v>90.630136986301252</v>
      </c>
      <c r="GK73" s="94">
        <v>95.0943396226414</v>
      </c>
      <c r="GL73" s="94">
        <v>90.573500329597849</v>
      </c>
      <c r="GM73" s="100">
        <v>92.827868852459005</v>
      </c>
      <c r="GN73" s="99">
        <v>96.041308089501001</v>
      </c>
      <c r="GO73" s="94">
        <v>91.18476727785621</v>
      </c>
      <c r="GP73" s="94">
        <v>91.189710610932522</v>
      </c>
      <c r="GQ73" s="94">
        <v>95.229681978798553</v>
      </c>
      <c r="GR73" s="94">
        <v>88.942639944713306</v>
      </c>
      <c r="GS73" s="99">
        <v>93.328795098706692</v>
      </c>
      <c r="GT73" s="94">
        <v>95.285584768812271</v>
      </c>
      <c r="GU73" s="94" t="s">
        <v>286</v>
      </c>
      <c r="GV73" s="94" t="s">
        <v>286</v>
      </c>
      <c r="GW73" s="94" t="s">
        <v>286</v>
      </c>
      <c r="GX73" s="99" t="s">
        <v>286</v>
      </c>
      <c r="GY73" s="99" t="s">
        <v>286</v>
      </c>
      <c r="GZ73" s="99" t="s">
        <v>286</v>
      </c>
      <c r="HA73" s="99" t="s">
        <v>286</v>
      </c>
      <c r="HB73" s="99" t="s">
        <v>286</v>
      </c>
      <c r="HC73" s="99" t="s">
        <v>286</v>
      </c>
      <c r="HD73" s="99">
        <v>91.50467962562999</v>
      </c>
      <c r="HE73" s="99">
        <v>94.610389610389547</v>
      </c>
      <c r="HF73" s="99">
        <v>96.053811659192846</v>
      </c>
      <c r="HG73" s="99">
        <v>91.929824561403564</v>
      </c>
      <c r="HH73" s="99">
        <v>94.25051334702259</v>
      </c>
      <c r="HI73" s="99">
        <v>95.110701107011138</v>
      </c>
      <c r="HJ73" s="99">
        <v>80.684326710817032</v>
      </c>
      <c r="HK73" s="99">
        <v>86.692650334075793</v>
      </c>
      <c r="HL73" s="94">
        <v>91.42607174103226</v>
      </c>
      <c r="HM73" s="94">
        <v>72.78213639106805</v>
      </c>
      <c r="HN73" s="94">
        <v>83.966942148760339</v>
      </c>
      <c r="HO73" s="94">
        <v>90.70208728652743</v>
      </c>
      <c r="HP73" s="99">
        <v>74.520185307743262</v>
      </c>
      <c r="HQ73" s="94">
        <v>82.038834951456238</v>
      </c>
      <c r="HR73" s="94">
        <v>91.08996539792399</v>
      </c>
      <c r="HS73" s="94">
        <v>80.01422475106672</v>
      </c>
      <c r="HT73" s="95">
        <v>82.586094866796671</v>
      </c>
      <c r="HU73" s="99">
        <v>89.304812834224563</v>
      </c>
      <c r="HV73" s="93">
        <v>76.549295774647931</v>
      </c>
      <c r="HW73" s="93">
        <v>86.840301576422291</v>
      </c>
      <c r="HX73" s="93">
        <v>89.478499542543318</v>
      </c>
      <c r="HY73" s="93">
        <v>4.7593293672255275</v>
      </c>
      <c r="HZ73" s="93">
        <v>3.8016528925619903</v>
      </c>
      <c r="IA73" s="93">
        <v>2.6909722222222232</v>
      </c>
      <c r="IB73" s="93">
        <v>6.8842729970326495</v>
      </c>
      <c r="IC73" s="93">
        <v>5.0163576881134055</v>
      </c>
      <c r="ID73" s="93">
        <v>3.8196618659987513</v>
      </c>
      <c r="IE73" s="93">
        <v>8.2851637764932526</v>
      </c>
      <c r="IF73" s="93">
        <v>4.1524846834581322</v>
      </c>
      <c r="IG73" s="93">
        <v>3.7800687285223393</v>
      </c>
      <c r="IH73" s="93">
        <v>8.1761006289308114</v>
      </c>
      <c r="II73" s="93">
        <v>6.8035943517329844</v>
      </c>
      <c r="IJ73" s="93">
        <v>5.0788091068301195</v>
      </c>
      <c r="IK73" s="93">
        <v>8.6360520904729334</v>
      </c>
      <c r="IL73" s="93">
        <v>5.3595658073270016</v>
      </c>
      <c r="IM73" s="93">
        <v>4.1553748870822105</v>
      </c>
      <c r="IN73" s="93" t="str">
        <f t="shared" si="73"/>
        <v>--</v>
      </c>
      <c r="IO73" s="93" t="str">
        <f t="shared" si="73"/>
        <v>--</v>
      </c>
      <c r="IP73" s="93" t="str">
        <f t="shared" si="73"/>
        <v>--</v>
      </c>
      <c r="IQ73" s="93" t="str">
        <f t="shared" si="73"/>
        <v>--</v>
      </c>
      <c r="IR73" s="93" t="str">
        <f t="shared" si="73"/>
        <v>--</v>
      </c>
      <c r="IS73" s="93" t="str">
        <f t="shared" si="73"/>
        <v>--</v>
      </c>
      <c r="IT73" s="93" t="str">
        <f t="shared" si="73"/>
        <v>--</v>
      </c>
      <c r="IU73" s="93" t="str">
        <f t="shared" si="73"/>
        <v>--</v>
      </c>
      <c r="IV73" s="93" t="str">
        <f t="shared" si="73"/>
        <v>--</v>
      </c>
      <c r="IW73" s="241">
        <v>4483</v>
      </c>
      <c r="IX73" s="242">
        <v>4549</v>
      </c>
      <c r="IY73" s="243">
        <v>1069</v>
      </c>
      <c r="IZ73" s="243">
        <v>1252</v>
      </c>
      <c r="JA73" s="243">
        <v>984</v>
      </c>
      <c r="JB73" s="243">
        <v>1088</v>
      </c>
      <c r="JC73" s="243">
        <v>1278</v>
      </c>
      <c r="JD73" s="243">
        <v>949</v>
      </c>
      <c r="JE73" s="243">
        <v>9.1674462114125301</v>
      </c>
      <c r="JF73" s="243">
        <v>8.2598235765838002</v>
      </c>
      <c r="JG73" s="243">
        <v>10.714285714285699</v>
      </c>
      <c r="JH73" s="243">
        <v>10.322580645161301</v>
      </c>
      <c r="JI73" s="243">
        <v>11.3385826771653</v>
      </c>
      <c r="JJ73" s="243">
        <v>9.6194503171247394</v>
      </c>
      <c r="JK73" s="243">
        <v>6.4727954971857402</v>
      </c>
      <c r="JL73" s="243">
        <v>5.1240992794235396</v>
      </c>
      <c r="JM73" s="243">
        <v>4.4806517311608998</v>
      </c>
      <c r="JN73" s="243">
        <v>6.4516129032258096</v>
      </c>
      <c r="JO73" s="243">
        <v>5.0940438871473299</v>
      </c>
      <c r="JP73" s="243">
        <v>4.1226215644820297</v>
      </c>
      <c r="JQ73" s="243">
        <v>93.408662900188304</v>
      </c>
      <c r="JR73" s="243">
        <v>95.906902086677405</v>
      </c>
      <c r="JS73" s="243">
        <v>95.375128468653799</v>
      </c>
      <c r="JT73" s="243">
        <v>94.177449168207005</v>
      </c>
      <c r="JU73" s="243">
        <v>95.987411487018093</v>
      </c>
      <c r="JV73" s="243">
        <v>97.438633938100395</v>
      </c>
      <c r="JW73" s="243">
        <v>88.689915174363904</v>
      </c>
      <c r="JX73" s="243">
        <v>92.109500805153004</v>
      </c>
      <c r="JY73" s="243">
        <v>92.798353909464893</v>
      </c>
      <c r="JZ73" s="243">
        <v>90.000000000000099</v>
      </c>
      <c r="KA73" s="243">
        <v>91.660110149488503</v>
      </c>
      <c r="KB73" s="243">
        <v>93.376068376068403</v>
      </c>
      <c r="KC73" s="243">
        <v>94.245283018868093</v>
      </c>
      <c r="KD73" s="243">
        <v>95.578778135048296</v>
      </c>
      <c r="KE73" s="243">
        <v>96.185567010309398</v>
      </c>
      <c r="KF73" s="243">
        <v>94.542090656799402</v>
      </c>
      <c r="KG73" s="243">
        <v>95.200629425649097</v>
      </c>
      <c r="KH73" s="243">
        <v>95.8422174840086</v>
      </c>
      <c r="KI73" s="220">
        <v>1178</v>
      </c>
      <c r="KJ73" s="220">
        <v>1234</v>
      </c>
      <c r="KK73" s="99" t="str">
        <f t="shared" si="81"/>
        <v>--</v>
      </c>
      <c r="KL73" s="99" t="str">
        <f t="shared" si="81"/>
        <v>--</v>
      </c>
      <c r="KM73" s="220">
        <v>11.7294520547945</v>
      </c>
      <c r="KN73" s="220">
        <v>11.074918566775199</v>
      </c>
      <c r="KO73" s="220">
        <v>93.023255813953398</v>
      </c>
      <c r="KP73" s="220">
        <v>96.150696150696305</v>
      </c>
      <c r="KQ73" s="220">
        <v>92.413793103448299</v>
      </c>
      <c r="KR73" s="220">
        <v>94.512694512694495</v>
      </c>
      <c r="KS73" s="220">
        <v>88.581314878892698</v>
      </c>
      <c r="KT73" s="220">
        <v>91.440329218106896</v>
      </c>
      <c r="KV73" s="379">
        <v>4599</v>
      </c>
      <c r="KW73" s="380">
        <v>1337</v>
      </c>
      <c r="KX73" s="381">
        <v>1163</v>
      </c>
      <c r="KY73" s="381">
        <v>1257</v>
      </c>
      <c r="KZ73" s="381">
        <v>842</v>
      </c>
      <c r="LA73" s="378" t="str">
        <f t="shared" si="82"/>
        <v>--</v>
      </c>
      <c r="LB73" s="381">
        <v>61.927480916030589</v>
      </c>
      <c r="LC73" s="381">
        <v>64.619164619164721</v>
      </c>
      <c r="LD73" s="381">
        <v>63.005181347150256</v>
      </c>
      <c r="LE73" s="378" t="str">
        <f t="shared" si="83"/>
        <v>--</v>
      </c>
      <c r="LF73" s="381">
        <v>59.962928637627385</v>
      </c>
      <c r="LG73" s="381">
        <v>65.141955835962079</v>
      </c>
      <c r="LH73" s="381">
        <v>59.894179894179906</v>
      </c>
      <c r="LI73" s="378" t="str">
        <f t="shared" si="84"/>
        <v>--</v>
      </c>
      <c r="LJ73" s="381">
        <v>60.621761658031105</v>
      </c>
      <c r="LK73" s="381">
        <v>61.519999999999975</v>
      </c>
      <c r="LL73" s="381">
        <v>53.095238095238123</v>
      </c>
      <c r="LM73" s="380">
        <v>83.552055993000906</v>
      </c>
      <c r="LN73" s="381">
        <v>63.696682464455051</v>
      </c>
      <c r="LO73" s="381">
        <v>62.903225806451623</v>
      </c>
      <c r="LP73" s="381">
        <v>70.721649484536073</v>
      </c>
      <c r="LQ73" s="381">
        <v>87.510407993339001</v>
      </c>
      <c r="LR73" s="381">
        <v>65.581395348837177</v>
      </c>
      <c r="LS73" s="381">
        <v>63.831478537360908</v>
      </c>
      <c r="LT73" s="381">
        <v>62.526766595289111</v>
      </c>
      <c r="LU73" s="381">
        <v>79.140127388535063</v>
      </c>
      <c r="LV73" s="381">
        <v>63.309352517985651</v>
      </c>
      <c r="LW73" s="381">
        <v>61.600646725949872</v>
      </c>
      <c r="LX73" s="381">
        <v>64.606060606060495</v>
      </c>
      <c r="LY73" s="380">
        <v>86.434782608695585</v>
      </c>
      <c r="LZ73" s="381">
        <v>75.165876777251214</v>
      </c>
      <c r="MA73" s="381">
        <v>81.832797427652835</v>
      </c>
      <c r="MB73" s="381">
        <v>79.896373056994776</v>
      </c>
      <c r="MC73" s="381">
        <v>88.524590163934477</v>
      </c>
      <c r="MD73" s="381">
        <v>75.925925925925895</v>
      </c>
      <c r="ME73" s="381">
        <v>78.243670886076046</v>
      </c>
      <c r="MF73" s="381">
        <v>73.991507430997999</v>
      </c>
      <c r="MG73" s="381">
        <v>82.830626450116071</v>
      </c>
      <c r="MH73" s="381">
        <v>75.353356890459224</v>
      </c>
      <c r="MI73" s="381">
        <v>73.467741935483787</v>
      </c>
      <c r="MJ73" s="381">
        <v>73.518742442563536</v>
      </c>
      <c r="MK73" s="380">
        <v>91.474103585657261</v>
      </c>
      <c r="ML73" s="381">
        <v>94.459102902374852</v>
      </c>
      <c r="MM73" s="381">
        <v>94.703049759229529</v>
      </c>
      <c r="MN73" s="381">
        <v>94.216867469879546</v>
      </c>
      <c r="MO73" s="380">
        <v>92.079999999999927</v>
      </c>
      <c r="MP73" s="381">
        <v>89.074889867841463</v>
      </c>
      <c r="MQ73" s="381">
        <v>88.012872083668512</v>
      </c>
      <c r="MR73" s="381">
        <v>90.108564535585089</v>
      </c>
      <c r="MS73" s="380">
        <v>89.774557165861495</v>
      </c>
      <c r="MT73" s="381">
        <v>93.936731107205588</v>
      </c>
      <c r="MU73" s="381">
        <v>93.800322061191764</v>
      </c>
      <c r="MV73" s="381">
        <v>95.306859205776121</v>
      </c>
      <c r="MW73" s="380">
        <v>97.236614853195178</v>
      </c>
      <c r="MX73" s="381">
        <v>96.989651928504358</v>
      </c>
      <c r="MY73" s="381">
        <v>97.423510466988645</v>
      </c>
      <c r="MZ73" s="381">
        <v>97.738951695786156</v>
      </c>
      <c r="NA73" s="381">
        <v>97.37704918032783</v>
      </c>
      <c r="NB73" s="381">
        <v>96.848934198331804</v>
      </c>
      <c r="NC73" s="381">
        <v>97.158642462509803</v>
      </c>
      <c r="ND73" s="381">
        <v>97.972251867662735</v>
      </c>
      <c r="NE73" s="381">
        <v>96.884984025559035</v>
      </c>
      <c r="NF73" s="381">
        <v>96.296296296296234</v>
      </c>
      <c r="NG73" s="381">
        <v>95.974235104669773</v>
      </c>
      <c r="NH73" s="381">
        <v>96.6265060240964</v>
      </c>
    </row>
    <row r="74" spans="1:372" x14ac:dyDescent="0.25">
      <c r="A74" s="93">
        <v>70</v>
      </c>
      <c r="B74" s="93" t="s">
        <v>70</v>
      </c>
      <c r="C74" s="104">
        <v>1931</v>
      </c>
      <c r="D74" s="104">
        <v>2051</v>
      </c>
      <c r="E74" s="104">
        <v>2672</v>
      </c>
      <c r="F74" s="104">
        <v>2839</v>
      </c>
      <c r="G74" s="104">
        <v>3753</v>
      </c>
      <c r="H74" s="104">
        <v>772</v>
      </c>
      <c r="I74" s="104">
        <v>643</v>
      </c>
      <c r="J74" s="104">
        <v>516</v>
      </c>
      <c r="K74" s="104">
        <v>756</v>
      </c>
      <c r="L74" s="104">
        <v>786</v>
      </c>
      <c r="M74" s="103">
        <v>509</v>
      </c>
      <c r="N74" s="103">
        <v>988</v>
      </c>
      <c r="O74" s="103">
        <v>1002</v>
      </c>
      <c r="P74" s="103">
        <v>682</v>
      </c>
      <c r="Q74" s="103">
        <v>1060</v>
      </c>
      <c r="R74" s="103">
        <v>1052</v>
      </c>
      <c r="S74" s="103">
        <v>727</v>
      </c>
      <c r="T74" s="103">
        <v>1430</v>
      </c>
      <c r="U74" s="103">
        <v>1415</v>
      </c>
      <c r="V74" s="103">
        <v>908</v>
      </c>
      <c r="W74" s="99">
        <v>87.962962962962877</v>
      </c>
      <c r="X74" s="99">
        <v>77.358490566037716</v>
      </c>
      <c r="Y74" s="99">
        <v>71.011673151750983</v>
      </c>
      <c r="Z74" s="99">
        <v>88.575268817204275</v>
      </c>
      <c r="AA74" s="99">
        <v>82.480818414322442</v>
      </c>
      <c r="AB74" s="99">
        <v>74.653465346534759</v>
      </c>
      <c r="AC74" s="99">
        <v>89.117043121149891</v>
      </c>
      <c r="AD74" s="99">
        <v>82.364729458917907</v>
      </c>
      <c r="AE74" s="99">
        <v>78.486646884272986</v>
      </c>
      <c r="AF74" s="99" t="s">
        <v>286</v>
      </c>
      <c r="AG74" s="99">
        <v>89.092664092664165</v>
      </c>
      <c r="AH74" s="99">
        <v>83.916083916083949</v>
      </c>
      <c r="AI74" s="99" t="s">
        <v>286</v>
      </c>
      <c r="AJ74" s="99">
        <v>90.24216524216537</v>
      </c>
      <c r="AK74" s="99">
        <v>86.000000000000142</v>
      </c>
      <c r="AL74" s="99">
        <v>18.05006587615285</v>
      </c>
      <c r="AM74" s="99">
        <v>28.100470957613823</v>
      </c>
      <c r="AN74" s="99">
        <v>38.178294573643356</v>
      </c>
      <c r="AO74" s="99">
        <v>20.982735723771594</v>
      </c>
      <c r="AP74" s="99">
        <v>22.890025575447556</v>
      </c>
      <c r="AQ74" s="99">
        <v>34.584980237154113</v>
      </c>
      <c r="AR74" s="99">
        <v>21.38492871690428</v>
      </c>
      <c r="AS74" s="99">
        <v>19.597989949748733</v>
      </c>
      <c r="AT74" s="99">
        <v>35.346097201767307</v>
      </c>
      <c r="AU74" s="99">
        <v>19.828408007626301</v>
      </c>
      <c r="AV74" s="99">
        <v>19.636015325670485</v>
      </c>
      <c r="AW74" s="99">
        <v>33.3333333333333</v>
      </c>
      <c r="AX74" s="102">
        <v>21.968616262482168</v>
      </c>
      <c r="AY74" s="102">
        <v>19.943019943019923</v>
      </c>
      <c r="AZ74" s="102">
        <v>38.827433628318524</v>
      </c>
      <c r="BA74" s="102" t="s">
        <v>286</v>
      </c>
      <c r="BB74" s="99" t="s">
        <v>286</v>
      </c>
      <c r="BC74" s="102" t="s">
        <v>286</v>
      </c>
      <c r="BD74" s="102" t="s">
        <v>286</v>
      </c>
      <c r="BE74" s="102" t="s">
        <v>286</v>
      </c>
      <c r="BF74" s="102" t="s">
        <v>286</v>
      </c>
      <c r="BG74" s="99" t="s">
        <v>286</v>
      </c>
      <c r="BH74" s="94" t="s">
        <v>286</v>
      </c>
      <c r="BI74" s="94" t="s">
        <v>286</v>
      </c>
      <c r="BJ74" s="94">
        <v>46.966731898238741</v>
      </c>
      <c r="BK74" s="94">
        <v>48.402710551790925</v>
      </c>
      <c r="BL74" s="99">
        <v>26.478873239436659</v>
      </c>
      <c r="BM74" s="94">
        <v>52.607709750566904</v>
      </c>
      <c r="BN74" s="93">
        <v>45.908761766835724</v>
      </c>
      <c r="BO74" s="93">
        <v>28.124999999999986</v>
      </c>
      <c r="BP74" s="93">
        <v>5.6551724137931059</v>
      </c>
      <c r="BQ74" s="99">
        <v>13.866231647634587</v>
      </c>
      <c r="BR74" s="94">
        <v>56.799999999999983</v>
      </c>
      <c r="BS74" s="94">
        <v>6.0085836909871224</v>
      </c>
      <c r="BT74" s="94">
        <v>16.489361702127688</v>
      </c>
      <c r="BU74" s="99">
        <v>55.555555555555571</v>
      </c>
      <c r="BV74" s="94">
        <v>3.8588754134509342</v>
      </c>
      <c r="BW74" s="94">
        <v>7.7559462254395077</v>
      </c>
      <c r="BX74" s="94">
        <v>46.293494704992519</v>
      </c>
      <c r="BY74" s="99">
        <v>4.6488625123640004</v>
      </c>
      <c r="BZ74" s="94">
        <v>7.1568627450980378</v>
      </c>
      <c r="CA74" s="94">
        <v>48.30028328611899</v>
      </c>
      <c r="CB74" s="94">
        <v>4.1085840058694094</v>
      </c>
      <c r="CC74" s="99">
        <v>6.0427413411938042</v>
      </c>
      <c r="CD74" s="94">
        <v>36.674259681093389</v>
      </c>
      <c r="CE74" s="94">
        <v>20.183486238532101</v>
      </c>
      <c r="CF74" s="94">
        <v>25.665101721439761</v>
      </c>
      <c r="CG74" s="99">
        <v>22.460937500000007</v>
      </c>
      <c r="CH74" s="94">
        <v>24.393530997304605</v>
      </c>
      <c r="CI74" s="94">
        <v>25.839793281653737</v>
      </c>
      <c r="CJ74" s="94">
        <v>26.336633663366342</v>
      </c>
      <c r="CK74" s="94">
        <v>21.69421487603303</v>
      </c>
      <c r="CL74" s="94">
        <v>27.839195979899454</v>
      </c>
      <c r="CM74" s="94">
        <v>25.112107623318387</v>
      </c>
      <c r="CN74" s="94">
        <v>21.093000958772773</v>
      </c>
      <c r="CO74" s="94">
        <v>32.720232333010586</v>
      </c>
      <c r="CP74" s="99">
        <v>26.928471248246858</v>
      </c>
      <c r="CQ74" s="94">
        <v>23.385939741750324</v>
      </c>
      <c r="CR74" s="94">
        <v>34.648493543758953</v>
      </c>
      <c r="CS74" s="93">
        <v>29.273743016759735</v>
      </c>
      <c r="CT74" s="93">
        <v>11.481975967957261</v>
      </c>
      <c r="CU74" s="99">
        <v>5.9936908517350194</v>
      </c>
      <c r="CV74" s="94">
        <v>6.090373280943024</v>
      </c>
      <c r="CW74" s="94">
        <v>16.301369863013704</v>
      </c>
      <c r="CX74" s="93">
        <v>7.4315514993481111</v>
      </c>
      <c r="CY74" s="93">
        <v>6.7999999999999954</v>
      </c>
      <c r="CZ74" s="99">
        <v>14.150943396226412</v>
      </c>
      <c r="DA74" s="94">
        <v>9.2105263157894779</v>
      </c>
      <c r="DB74" s="94">
        <v>8.7218045112781848</v>
      </c>
      <c r="DC74" s="93">
        <v>13.450292397660824</v>
      </c>
      <c r="DD74" s="93">
        <v>12.548638132295718</v>
      </c>
      <c r="DE74" s="99">
        <v>7.9207920792079181</v>
      </c>
      <c r="DF74" s="94">
        <v>17.206623470122384</v>
      </c>
      <c r="DG74" s="94">
        <v>12.037708484408984</v>
      </c>
      <c r="DH74" s="93">
        <v>10.898876404494381</v>
      </c>
      <c r="DI74" s="93">
        <v>44.827586206896541</v>
      </c>
      <c r="DJ74" s="99">
        <v>44.479495268138784</v>
      </c>
      <c r="DK74" s="94">
        <v>32.677165354330754</v>
      </c>
      <c r="DL74" s="94">
        <v>42.739726027397253</v>
      </c>
      <c r="DM74" s="94">
        <v>48.046874999999972</v>
      </c>
      <c r="DN74" s="94">
        <v>35.387673956262425</v>
      </c>
      <c r="DO74" s="99">
        <v>40.461215932914008</v>
      </c>
      <c r="DP74" s="94">
        <v>46.107178968655262</v>
      </c>
      <c r="DQ74" s="94">
        <v>38.622754491017943</v>
      </c>
      <c r="DR74" s="94">
        <v>36.986301369863014</v>
      </c>
      <c r="DS74" s="94">
        <v>48.919449901768189</v>
      </c>
      <c r="DT74" s="99">
        <v>41.310541310541254</v>
      </c>
      <c r="DU74" s="101">
        <v>34.03179190751456</v>
      </c>
      <c r="DV74" s="101">
        <v>43.641618497109818</v>
      </c>
      <c r="DW74" s="93">
        <v>43.546576879910276</v>
      </c>
      <c r="DX74" s="101" t="s">
        <v>286</v>
      </c>
      <c r="DY74" s="99" t="s">
        <v>286</v>
      </c>
      <c r="DZ74" s="99" t="s">
        <v>286</v>
      </c>
      <c r="EA74" s="99" t="s">
        <v>286</v>
      </c>
      <c r="EB74" s="99" t="s">
        <v>286</v>
      </c>
      <c r="EC74" s="99" t="s">
        <v>286</v>
      </c>
      <c r="ED74" s="99" t="s">
        <v>286</v>
      </c>
      <c r="EE74" s="99" t="s">
        <v>286</v>
      </c>
      <c r="EF74" s="99" t="s">
        <v>286</v>
      </c>
      <c r="EG74" s="99">
        <v>5.916030534351143</v>
      </c>
      <c r="EH74" s="99">
        <v>5.0572519083969425</v>
      </c>
      <c r="EI74" s="99">
        <v>1.3812154696132595</v>
      </c>
      <c r="EJ74" s="99">
        <v>5.5045871559633035</v>
      </c>
      <c r="EK74" s="99">
        <v>4.3231750531537925</v>
      </c>
      <c r="EL74" s="94">
        <v>3.193832599118946</v>
      </c>
      <c r="EM74" s="94">
        <v>66.353887399463858</v>
      </c>
      <c r="EN74" s="94">
        <v>37.44075829383889</v>
      </c>
      <c r="EO74" s="94">
        <v>37.475728155339787</v>
      </c>
      <c r="EP74" s="99">
        <v>66.803840877914936</v>
      </c>
      <c r="EQ74" s="94">
        <v>33.590733590733592</v>
      </c>
      <c r="ER74" s="94">
        <v>39.525691699604742</v>
      </c>
      <c r="ES74" s="94">
        <v>62.317327766179559</v>
      </c>
      <c r="ET74" s="94">
        <v>39.354187689202824</v>
      </c>
      <c r="EU74" s="99">
        <v>42.920353982300909</v>
      </c>
      <c r="EV74" s="94">
        <v>61.061061061061068</v>
      </c>
      <c r="EW74" s="94">
        <v>37.951219512195138</v>
      </c>
      <c r="EX74" s="94">
        <v>45.454545454545482</v>
      </c>
      <c r="EY74" s="94">
        <v>61.073318216175373</v>
      </c>
      <c r="EZ74" s="99">
        <v>35.947712418300654</v>
      </c>
      <c r="FA74" s="94">
        <v>45.067264573991082</v>
      </c>
      <c r="FB74" s="94">
        <v>84.403669724770708</v>
      </c>
      <c r="FC74" s="94">
        <v>66.194968553459049</v>
      </c>
      <c r="FD74" s="94">
        <v>61.284046692606957</v>
      </c>
      <c r="FE74" s="99">
        <v>88.52459016393442</v>
      </c>
      <c r="FF74" s="94">
        <v>60.746460746460741</v>
      </c>
      <c r="FG74" s="94">
        <v>66.666666666666615</v>
      </c>
      <c r="FH74" s="94">
        <v>85.611510791366783</v>
      </c>
      <c r="FI74" s="94">
        <v>76.132930513595383</v>
      </c>
      <c r="FJ74" s="99">
        <v>68.731563421828938</v>
      </c>
      <c r="FK74" s="94">
        <v>86.964980544747007</v>
      </c>
      <c r="FL74" s="94">
        <v>75.288461538461519</v>
      </c>
      <c r="FM74" s="94">
        <v>73.913043478260946</v>
      </c>
      <c r="FN74" s="94">
        <v>90.68592057761731</v>
      </c>
      <c r="FO74" s="99">
        <v>75.606276747503486</v>
      </c>
      <c r="FP74" s="94">
        <v>72.849162011173163</v>
      </c>
      <c r="FQ74" s="94">
        <v>93.577981651376092</v>
      </c>
      <c r="FR74" s="94">
        <v>95.611285266457685</v>
      </c>
      <c r="FS74" s="94">
        <v>98.640776699029118</v>
      </c>
      <c r="FT74" s="99">
        <v>95.026881720430069</v>
      </c>
      <c r="FU74" s="94">
        <v>93.341869398207422</v>
      </c>
      <c r="FV74" s="94">
        <v>97.826086956521706</v>
      </c>
      <c r="FW74" s="94">
        <v>93.769152196118412</v>
      </c>
      <c r="FX74" s="94">
        <v>95.075376884422298</v>
      </c>
      <c r="FY74" s="99">
        <v>97.496318114874768</v>
      </c>
      <c r="FZ74" s="94">
        <v>93.047619047619094</v>
      </c>
      <c r="GA74" s="94">
        <v>93.582375478927233</v>
      </c>
      <c r="GB74" s="94">
        <v>97.222222222222186</v>
      </c>
      <c r="GC74" s="94">
        <v>94.840989399293264</v>
      </c>
      <c r="GD74" s="99">
        <v>96.102055279943286</v>
      </c>
      <c r="GE74" s="94">
        <v>95.138121546961358</v>
      </c>
      <c r="GF74" s="94">
        <v>93.475366178428771</v>
      </c>
      <c r="GG74" s="94">
        <v>90.851735015772917</v>
      </c>
      <c r="GH74" s="94">
        <v>94.841269841269821</v>
      </c>
      <c r="GI74" s="99">
        <v>92.607526881720446</v>
      </c>
      <c r="GJ74" s="94">
        <v>86.889460154241775</v>
      </c>
      <c r="GK74" s="94">
        <v>95.069033530572028</v>
      </c>
      <c r="GL74" s="94">
        <v>91.942148760330568</v>
      </c>
      <c r="GM74" s="100">
        <v>91.624621594349094</v>
      </c>
      <c r="GN74" s="99">
        <v>95.118343195266206</v>
      </c>
      <c r="GO74" s="94">
        <v>95.493767976989446</v>
      </c>
      <c r="GP74" s="94">
        <v>90.462427745664684</v>
      </c>
      <c r="GQ74" s="94">
        <v>95.416666666666643</v>
      </c>
      <c r="GR74" s="94">
        <v>94.68085106382982</v>
      </c>
      <c r="GS74" s="99">
        <v>93.120567375886509</v>
      </c>
      <c r="GT74" s="94">
        <v>94.137168141592866</v>
      </c>
      <c r="GU74" s="94" t="s">
        <v>286</v>
      </c>
      <c r="GV74" s="94" t="s">
        <v>286</v>
      </c>
      <c r="GW74" s="94" t="s">
        <v>286</v>
      </c>
      <c r="GX74" s="99" t="s">
        <v>286</v>
      </c>
      <c r="GY74" s="99" t="s">
        <v>286</v>
      </c>
      <c r="GZ74" s="99" t="s">
        <v>286</v>
      </c>
      <c r="HA74" s="99" t="s">
        <v>286</v>
      </c>
      <c r="HB74" s="99" t="s">
        <v>286</v>
      </c>
      <c r="HC74" s="99" t="s">
        <v>286</v>
      </c>
      <c r="HD74" s="99">
        <v>90.979631425800221</v>
      </c>
      <c r="HE74" s="99">
        <v>95.432458697764801</v>
      </c>
      <c r="HF74" s="99">
        <v>97.468354430379719</v>
      </c>
      <c r="HG74" s="99">
        <v>93.745506829619103</v>
      </c>
      <c r="HH74" s="99">
        <v>95.503211991434782</v>
      </c>
      <c r="HI74" s="99">
        <v>95.105672969966591</v>
      </c>
      <c r="HJ74" s="99">
        <v>79.600000000000009</v>
      </c>
      <c r="HK74" s="99">
        <v>86.50793650793652</v>
      </c>
      <c r="HL74" s="94">
        <v>85.658153241650311</v>
      </c>
      <c r="HM74" s="94">
        <v>81.47138964577654</v>
      </c>
      <c r="HN74" s="94">
        <v>80.465717981888787</v>
      </c>
      <c r="HO74" s="94">
        <v>92.885375494071084</v>
      </c>
      <c r="HP74" s="99">
        <v>79.002079002079014</v>
      </c>
      <c r="HQ74" s="94">
        <v>82.926829268292778</v>
      </c>
      <c r="HR74" s="94">
        <v>91.479820627802624</v>
      </c>
      <c r="HS74" s="94">
        <v>81.844660194174864</v>
      </c>
      <c r="HT74" s="95">
        <v>82.512077294685895</v>
      </c>
      <c r="HU74" s="99">
        <v>89.5251396648043</v>
      </c>
      <c r="HV74" s="93">
        <v>81.308411214953267</v>
      </c>
      <c r="HW74" s="93">
        <v>76.575931232091492</v>
      </c>
      <c r="HX74" s="93">
        <v>90.066964285714377</v>
      </c>
      <c r="HY74" s="93">
        <v>5.9817945383615116</v>
      </c>
      <c r="HZ74" s="93">
        <v>3.5937499999999982</v>
      </c>
      <c r="IA74" s="93">
        <v>2.9239766081871346</v>
      </c>
      <c r="IB74" s="93">
        <v>4.9267643142476736</v>
      </c>
      <c r="IC74" s="93">
        <v>8.1946222791293266</v>
      </c>
      <c r="ID74" s="93">
        <v>2.9527559055118124</v>
      </c>
      <c r="IE74" s="93">
        <v>6.3329928498467796</v>
      </c>
      <c r="IF74" s="93">
        <v>5.5110220440881754</v>
      </c>
      <c r="IG74" s="93">
        <v>4.1358936484490387</v>
      </c>
      <c r="IH74" s="93">
        <v>6.5527065527065584</v>
      </c>
      <c r="II74" s="93">
        <v>4.9904030710172718</v>
      </c>
      <c r="IJ74" s="93">
        <v>3.4770514603616158</v>
      </c>
      <c r="IK74" s="93">
        <v>5.9859154929577354</v>
      </c>
      <c r="IL74" s="93">
        <v>3.9716312056737593</v>
      </c>
      <c r="IM74" s="93">
        <v>3.646408839779002</v>
      </c>
      <c r="IN74" s="93" t="str">
        <f t="shared" si="73"/>
        <v>--</v>
      </c>
      <c r="IO74" s="93" t="str">
        <f t="shared" si="73"/>
        <v>--</v>
      </c>
      <c r="IP74" s="93" t="str">
        <f t="shared" si="73"/>
        <v>--</v>
      </c>
      <c r="IQ74" s="93" t="str">
        <f t="shared" si="73"/>
        <v>--</v>
      </c>
      <c r="IR74" s="93" t="str">
        <f t="shared" si="73"/>
        <v>--</v>
      </c>
      <c r="IS74" s="93" t="str">
        <f t="shared" si="73"/>
        <v>--</v>
      </c>
      <c r="IT74" s="93" t="str">
        <f t="shared" si="73"/>
        <v>--</v>
      </c>
      <c r="IU74" s="93" t="str">
        <f t="shared" si="73"/>
        <v>--</v>
      </c>
      <c r="IV74" s="93" t="str">
        <f t="shared" si="73"/>
        <v>--</v>
      </c>
      <c r="IW74" s="241">
        <v>4596</v>
      </c>
      <c r="IX74" s="242">
        <v>6169</v>
      </c>
      <c r="IY74" s="243">
        <v>1222</v>
      </c>
      <c r="IZ74" s="243">
        <v>1189</v>
      </c>
      <c r="JA74" s="243">
        <v>1060</v>
      </c>
      <c r="JB74" s="243">
        <v>1572</v>
      </c>
      <c r="JC74" s="243">
        <v>1661</v>
      </c>
      <c r="JD74" s="243">
        <v>1305</v>
      </c>
      <c r="JE74" s="243">
        <v>9.1659785301403893</v>
      </c>
      <c r="JF74" s="243">
        <v>7.6142131979695398</v>
      </c>
      <c r="JG74" s="243">
        <v>10.321969696969701</v>
      </c>
      <c r="JH74" s="243">
        <v>8.4291187739463709</v>
      </c>
      <c r="JI74" s="243">
        <v>10.4116222760291</v>
      </c>
      <c r="JJ74" s="243">
        <v>9.7147262914417993</v>
      </c>
      <c r="JK74" s="243">
        <v>6.4092029580936796</v>
      </c>
      <c r="JL74" s="243">
        <v>4.9873203719357502</v>
      </c>
      <c r="JM74" s="243">
        <v>3.2258064516128999</v>
      </c>
      <c r="JN74" s="243">
        <v>5.4881940012763097</v>
      </c>
      <c r="JO74" s="243">
        <v>5.1995163240628903</v>
      </c>
      <c r="JP74" s="243">
        <v>2.5365103766333599</v>
      </c>
      <c r="JQ74" s="243">
        <v>95.049504950495006</v>
      </c>
      <c r="JR74" s="243">
        <v>95.225916453538005</v>
      </c>
      <c r="JS74" s="243">
        <v>96.774193548387203</v>
      </c>
      <c r="JT74" s="243">
        <v>95.387572069186405</v>
      </c>
      <c r="JU74" s="243">
        <v>95.258358662613801</v>
      </c>
      <c r="JV74" s="243">
        <v>98.522550544323494</v>
      </c>
      <c r="JW74" s="243">
        <v>91.3978494623655</v>
      </c>
      <c r="JX74" s="243">
        <v>91.460290350128005</v>
      </c>
      <c r="JY74" s="243">
        <v>94.866920152091296</v>
      </c>
      <c r="JZ74" s="243">
        <v>92.051282051281902</v>
      </c>
      <c r="KA74" s="243">
        <v>91.610942249240296</v>
      </c>
      <c r="KB74" s="243">
        <v>95.956454121306294</v>
      </c>
      <c r="KC74" s="243">
        <v>95.6989247311827</v>
      </c>
      <c r="KD74" s="243">
        <v>95.904436860068202</v>
      </c>
      <c r="KE74" s="243">
        <v>96.577946768060798</v>
      </c>
      <c r="KF74" s="243">
        <v>96.921103271327695</v>
      </c>
      <c r="KG74" s="243">
        <v>97.080291970802804</v>
      </c>
      <c r="KH74" s="243">
        <v>97.435897435897402</v>
      </c>
      <c r="KI74" s="220">
        <v>1125</v>
      </c>
      <c r="KJ74" s="220">
        <v>1631</v>
      </c>
      <c r="KK74" s="99" t="str">
        <f t="shared" si="81"/>
        <v>--</v>
      </c>
      <c r="KL74" s="99" t="str">
        <f t="shared" si="81"/>
        <v>--</v>
      </c>
      <c r="KM74" s="220">
        <v>10.1985559566787</v>
      </c>
      <c r="KN74" s="220">
        <v>13.177339901477801</v>
      </c>
      <c r="KO74" s="220">
        <v>96.188747731397498</v>
      </c>
      <c r="KP74" s="220">
        <v>97.292307692308</v>
      </c>
      <c r="KQ74" s="220">
        <v>96.279491833030804</v>
      </c>
      <c r="KR74" s="220">
        <v>96.059113300492598</v>
      </c>
      <c r="KS74" s="220">
        <v>92.511415525114202</v>
      </c>
      <c r="KT74" s="220">
        <v>94.753086419753004</v>
      </c>
      <c r="KV74" s="379">
        <v>6400</v>
      </c>
      <c r="KW74" s="380">
        <v>1627</v>
      </c>
      <c r="KX74" s="381">
        <v>1746</v>
      </c>
      <c r="KY74" s="381">
        <v>1743</v>
      </c>
      <c r="KZ74" s="381">
        <v>1284</v>
      </c>
      <c r="LA74" s="378" t="str">
        <f t="shared" si="82"/>
        <v>--</v>
      </c>
      <c r="LB74" s="381">
        <v>71.770744225833937</v>
      </c>
      <c r="LC74" s="381">
        <v>76.889661164204924</v>
      </c>
      <c r="LD74" s="381">
        <v>75.048169556840136</v>
      </c>
      <c r="LE74" s="378" t="str">
        <f t="shared" si="83"/>
        <v>--</v>
      </c>
      <c r="LF74" s="381">
        <v>73.96033269353812</v>
      </c>
      <c r="LG74" s="381">
        <v>74.138972809667607</v>
      </c>
      <c r="LH74" s="381">
        <v>72.132409545804435</v>
      </c>
      <c r="LI74" s="378" t="str">
        <f t="shared" si="84"/>
        <v>--</v>
      </c>
      <c r="LJ74" s="381">
        <v>73.593570608496051</v>
      </c>
      <c r="LK74" s="381">
        <v>72.103746397694607</v>
      </c>
      <c r="LL74" s="381">
        <v>72.122161315583469</v>
      </c>
      <c r="LM74" s="380">
        <v>89.897100093545419</v>
      </c>
      <c r="LN74" s="381">
        <v>68.086883876357547</v>
      </c>
      <c r="LO74" s="381">
        <v>63.597246127366503</v>
      </c>
      <c r="LP74" s="381">
        <v>66.125954198473252</v>
      </c>
      <c r="LQ74" s="381">
        <v>87.987421383647899</v>
      </c>
      <c r="LR74" s="381">
        <v>70.857511283043223</v>
      </c>
      <c r="LS74" s="381">
        <v>62.752293577981668</v>
      </c>
      <c r="LT74" s="381">
        <v>69.69696969696956</v>
      </c>
      <c r="LU74" s="381">
        <v>82.416879795396511</v>
      </c>
      <c r="LV74" s="381">
        <v>67.230320699708457</v>
      </c>
      <c r="LW74" s="381">
        <v>59.239766081871267</v>
      </c>
      <c r="LX74" s="381">
        <v>69.541139240506212</v>
      </c>
      <c r="LY74" s="380">
        <v>90.400745573159298</v>
      </c>
      <c r="LZ74" s="381">
        <v>75.833333333333343</v>
      </c>
      <c r="MA74" s="381">
        <v>80.692640692640751</v>
      </c>
      <c r="MB74" s="381">
        <v>83.667621776504404</v>
      </c>
      <c r="MC74" s="381">
        <v>88.881987577639819</v>
      </c>
      <c r="MD74" s="381">
        <v>78.782051282051171</v>
      </c>
      <c r="ME74" s="381">
        <v>76.847892486255361</v>
      </c>
      <c r="MF74" s="381">
        <v>83.178294573643399</v>
      </c>
      <c r="MG74" s="381">
        <v>86.515437933207465</v>
      </c>
      <c r="MH74" s="381">
        <v>76.229034123770944</v>
      </c>
      <c r="MI74" s="381">
        <v>78.938156359393176</v>
      </c>
      <c r="MJ74" s="381">
        <v>80.347277032359898</v>
      </c>
      <c r="MK74" s="380">
        <v>94.035532994923855</v>
      </c>
      <c r="ML74" s="381">
        <v>94.093804284887042</v>
      </c>
      <c r="MM74" s="381">
        <v>93.768200349446829</v>
      </c>
      <c r="MN74" s="381">
        <v>93.685872138910781</v>
      </c>
      <c r="MO74" s="380">
        <v>93.193384223918613</v>
      </c>
      <c r="MP74" s="381">
        <v>90.313225058004591</v>
      </c>
      <c r="MQ74" s="381">
        <v>86.472303206997054</v>
      </c>
      <c r="MR74" s="381">
        <v>88.528481012658219</v>
      </c>
      <c r="MS74" s="380">
        <v>92.715654952076747</v>
      </c>
      <c r="MT74" s="381">
        <v>96.465816917728858</v>
      </c>
      <c r="MU74" s="381">
        <v>98.076923076923094</v>
      </c>
      <c r="MV74" s="381">
        <v>98.262243285940102</v>
      </c>
      <c r="MW74" s="380">
        <v>97.461468721668169</v>
      </c>
      <c r="MX74" s="381">
        <v>97.022332506203497</v>
      </c>
      <c r="MY74" s="381">
        <v>97.529812606473456</v>
      </c>
      <c r="MZ74" s="381">
        <v>98.387096774193495</v>
      </c>
      <c r="NA74" s="381">
        <v>98.3384615384618</v>
      </c>
      <c r="NB74" s="381">
        <v>97.496790757381177</v>
      </c>
      <c r="NC74" s="381">
        <v>96.897810218978137</v>
      </c>
      <c r="ND74" s="381">
        <v>98.059006211180105</v>
      </c>
      <c r="NE74" s="381">
        <v>97.257653061224502</v>
      </c>
      <c r="NF74" s="381">
        <v>96.234067207415961</v>
      </c>
      <c r="NG74" s="381">
        <v>97.551020408163183</v>
      </c>
      <c r="NH74" s="381">
        <v>97.790055248618813</v>
      </c>
    </row>
    <row r="75" spans="1:372" x14ac:dyDescent="0.25">
      <c r="A75" s="93">
        <v>71</v>
      </c>
      <c r="B75" s="93" t="s">
        <v>71</v>
      </c>
      <c r="C75" s="104">
        <v>1706</v>
      </c>
      <c r="D75" s="104">
        <v>2254</v>
      </c>
      <c r="E75" s="104">
        <v>2566</v>
      </c>
      <c r="F75" s="104">
        <v>2986</v>
      </c>
      <c r="G75" s="104">
        <v>3273</v>
      </c>
      <c r="H75" s="104">
        <v>754</v>
      </c>
      <c r="I75" s="104">
        <v>509</v>
      </c>
      <c r="J75" s="104">
        <v>443</v>
      </c>
      <c r="K75" s="104">
        <v>957</v>
      </c>
      <c r="L75" s="104">
        <v>852</v>
      </c>
      <c r="M75" s="103">
        <v>445</v>
      </c>
      <c r="N75" s="103">
        <v>1060</v>
      </c>
      <c r="O75" s="103">
        <v>1049</v>
      </c>
      <c r="P75" s="103">
        <v>457</v>
      </c>
      <c r="Q75" s="103">
        <v>1174</v>
      </c>
      <c r="R75" s="103">
        <v>1104</v>
      </c>
      <c r="S75" s="103">
        <v>708</v>
      </c>
      <c r="T75" s="103">
        <v>1296</v>
      </c>
      <c r="U75" s="103">
        <v>1202</v>
      </c>
      <c r="V75" s="103">
        <v>775</v>
      </c>
      <c r="W75" s="99">
        <v>85.425101214574951</v>
      </c>
      <c r="X75" s="99">
        <v>75.590551181102384</v>
      </c>
      <c r="Y75" s="99">
        <v>68.34862385321108</v>
      </c>
      <c r="Z75" s="99">
        <v>88.900634249471494</v>
      </c>
      <c r="AA75" s="99">
        <v>78.291814946619283</v>
      </c>
      <c r="AB75" s="99">
        <v>71.981776765375898</v>
      </c>
      <c r="AC75" s="99">
        <v>88.824662813102009</v>
      </c>
      <c r="AD75" s="99">
        <v>85.328185328185455</v>
      </c>
      <c r="AE75" s="99">
        <v>78.539823008849595</v>
      </c>
      <c r="AF75" s="99" t="s">
        <v>286</v>
      </c>
      <c r="AG75" s="99">
        <v>88.422971741112079</v>
      </c>
      <c r="AH75" s="99">
        <v>83.427762039659996</v>
      </c>
      <c r="AI75" s="99" t="s">
        <v>286</v>
      </c>
      <c r="AJ75" s="99">
        <v>92.314189189189136</v>
      </c>
      <c r="AK75" s="99">
        <v>87.483530961791843</v>
      </c>
      <c r="AL75" s="99">
        <v>20.375335120643427</v>
      </c>
      <c r="AM75" s="99">
        <v>23.228346456692925</v>
      </c>
      <c r="AN75" s="99">
        <v>54.195011337868465</v>
      </c>
      <c r="AO75" s="99">
        <v>20.908130939809947</v>
      </c>
      <c r="AP75" s="99">
        <v>26.832151300236422</v>
      </c>
      <c r="AQ75" s="99">
        <v>50.793650793650833</v>
      </c>
      <c r="AR75" s="99">
        <v>19.385796545105563</v>
      </c>
      <c r="AS75" s="99">
        <v>21.249999999999993</v>
      </c>
      <c r="AT75" s="99">
        <v>39.823008849557532</v>
      </c>
      <c r="AU75" s="99">
        <v>19.982698961937718</v>
      </c>
      <c r="AV75" s="99">
        <v>20.617620345140768</v>
      </c>
      <c r="AW75" s="99">
        <v>38.668555240793182</v>
      </c>
      <c r="AX75" s="102">
        <v>22.265625000000011</v>
      </c>
      <c r="AY75" s="102">
        <v>19.815281276238476</v>
      </c>
      <c r="AZ75" s="102">
        <v>35.974025974026013</v>
      </c>
      <c r="BA75" s="102" t="s">
        <v>286</v>
      </c>
      <c r="BB75" s="99" t="s">
        <v>286</v>
      </c>
      <c r="BC75" s="102" t="s">
        <v>286</v>
      </c>
      <c r="BD75" s="102" t="s">
        <v>286</v>
      </c>
      <c r="BE75" s="102" t="s">
        <v>286</v>
      </c>
      <c r="BF75" s="102" t="s">
        <v>286</v>
      </c>
      <c r="BG75" s="99" t="s">
        <v>286</v>
      </c>
      <c r="BH75" s="94" t="s">
        <v>286</v>
      </c>
      <c r="BI75" s="94" t="s">
        <v>286</v>
      </c>
      <c r="BJ75" s="94">
        <v>40.571939231456732</v>
      </c>
      <c r="BK75" s="94">
        <v>39.999999999999936</v>
      </c>
      <c r="BL75" s="99">
        <v>23.495702005730671</v>
      </c>
      <c r="BM75" s="94">
        <v>41.825726141078839</v>
      </c>
      <c r="BN75" s="93">
        <v>44.99572284003419</v>
      </c>
      <c r="BO75" s="93">
        <v>26.525198938992034</v>
      </c>
      <c r="BP75" s="93">
        <v>5.6338028169014098</v>
      </c>
      <c r="BQ75" s="99">
        <v>9.0543259557343987</v>
      </c>
      <c r="BR75" s="94">
        <v>66.589861751152114</v>
      </c>
      <c r="BS75" s="94">
        <v>5.9933407325194246</v>
      </c>
      <c r="BT75" s="94">
        <v>11.814859926918386</v>
      </c>
      <c r="BU75" s="99">
        <v>65.127020785219401</v>
      </c>
      <c r="BV75" s="94">
        <v>4.8730964467004982</v>
      </c>
      <c r="BW75" s="94">
        <v>8.0118694362017937</v>
      </c>
      <c r="BX75" s="94">
        <v>53.828828828828776</v>
      </c>
      <c r="BY75" s="99">
        <v>4.7877145438121085</v>
      </c>
      <c r="BZ75" s="94">
        <v>6.4066852367688041</v>
      </c>
      <c r="CA75" s="94">
        <v>53.448275862068947</v>
      </c>
      <c r="CB75" s="94">
        <v>3.2679738562091494</v>
      </c>
      <c r="CC75" s="99">
        <v>4.5650301464254923</v>
      </c>
      <c r="CD75" s="94">
        <v>34.829931972789112</v>
      </c>
      <c r="CE75" s="94">
        <v>15.208613728129201</v>
      </c>
      <c r="CF75" s="94">
        <v>19.329388560157799</v>
      </c>
      <c r="CG75" s="99">
        <v>14.058956916099785</v>
      </c>
      <c r="CH75" s="94">
        <v>23.698193411264629</v>
      </c>
      <c r="CI75" s="94">
        <v>26.421800947867325</v>
      </c>
      <c r="CJ75" s="94">
        <v>14.672686230248315</v>
      </c>
      <c r="CK75" s="94">
        <v>20.579710144927539</v>
      </c>
      <c r="CL75" s="94">
        <v>27.810077519379831</v>
      </c>
      <c r="CM75" s="94">
        <v>17.410714285714285</v>
      </c>
      <c r="CN75" s="94">
        <v>22.416812609457089</v>
      </c>
      <c r="CO75" s="94">
        <v>24.3813015582035</v>
      </c>
      <c r="CP75" s="99">
        <v>19.088319088319057</v>
      </c>
      <c r="CQ75" s="94">
        <v>19.681274900398435</v>
      </c>
      <c r="CR75" s="94">
        <v>34.098639455782347</v>
      </c>
      <c r="CS75" s="93">
        <v>23.188405797101424</v>
      </c>
      <c r="CT75" s="93">
        <v>11.050477489768078</v>
      </c>
      <c r="CU75" s="99">
        <v>7.4950690335305605</v>
      </c>
      <c r="CV75" s="94">
        <v>7.0776255707762523</v>
      </c>
      <c r="CW75" s="94">
        <v>17.545748116254057</v>
      </c>
      <c r="CX75" s="93">
        <v>8.1048867699642422</v>
      </c>
      <c r="CY75" s="93">
        <v>7.727272727272724</v>
      </c>
      <c r="CZ75" s="99">
        <v>13.919052319842045</v>
      </c>
      <c r="DA75" s="94">
        <v>10.067763794772503</v>
      </c>
      <c r="DB75" s="94">
        <v>8.7837837837837789</v>
      </c>
      <c r="DC75" s="93">
        <v>17.152961980548195</v>
      </c>
      <c r="DD75" s="93">
        <v>8.2483781278961867</v>
      </c>
      <c r="DE75" s="99">
        <v>8.9466089466089436</v>
      </c>
      <c r="DF75" s="94">
        <v>16.129032258064495</v>
      </c>
      <c r="DG75" s="94">
        <v>11.528608027327065</v>
      </c>
      <c r="DH75" s="93">
        <v>9.1633466135458086</v>
      </c>
      <c r="DI75" s="93">
        <v>36.770691994572616</v>
      </c>
      <c r="DJ75" s="99">
        <v>49.209486166007899</v>
      </c>
      <c r="DK75" s="94">
        <v>34.318181818181806</v>
      </c>
      <c r="DL75" s="94">
        <v>38.304721030042863</v>
      </c>
      <c r="DM75" s="94">
        <v>45.389221556886234</v>
      </c>
      <c r="DN75" s="94">
        <v>40.589569160997733</v>
      </c>
      <c r="DO75" s="99">
        <v>38.574218750000021</v>
      </c>
      <c r="DP75" s="94">
        <v>44.820909970958404</v>
      </c>
      <c r="DQ75" s="94">
        <v>39.955357142857125</v>
      </c>
      <c r="DR75" s="94">
        <v>40.301151461470354</v>
      </c>
      <c r="DS75" s="94">
        <v>49.117920148560806</v>
      </c>
      <c r="DT75" s="99">
        <v>45.942028985507243</v>
      </c>
      <c r="DU75" s="101">
        <v>34.432823813354695</v>
      </c>
      <c r="DV75" s="101">
        <v>40.595744680851041</v>
      </c>
      <c r="DW75" s="93">
        <v>45.514511873350955</v>
      </c>
      <c r="DX75" s="101" t="s">
        <v>286</v>
      </c>
      <c r="DY75" s="99" t="s">
        <v>286</v>
      </c>
      <c r="DZ75" s="99" t="s">
        <v>286</v>
      </c>
      <c r="EA75" s="99" t="s">
        <v>286</v>
      </c>
      <c r="EB75" s="99" t="s">
        <v>286</v>
      </c>
      <c r="EC75" s="99" t="s">
        <v>286</v>
      </c>
      <c r="ED75" s="99" t="s">
        <v>286</v>
      </c>
      <c r="EE75" s="99" t="s">
        <v>286</v>
      </c>
      <c r="EF75" s="99" t="s">
        <v>286</v>
      </c>
      <c r="EG75" s="99">
        <v>7.1861471861471884</v>
      </c>
      <c r="EH75" s="99">
        <v>5.8128973660308771</v>
      </c>
      <c r="EI75" s="99">
        <v>4.9435028248587622</v>
      </c>
      <c r="EJ75" s="99">
        <v>6.0985144644253362</v>
      </c>
      <c r="EK75" s="99">
        <v>3.5000000000000013</v>
      </c>
      <c r="EL75" s="94">
        <v>4.1343669250645938</v>
      </c>
      <c r="EM75" s="94">
        <v>60.995850622406643</v>
      </c>
      <c r="EN75" s="94">
        <v>38.811881188118761</v>
      </c>
      <c r="EO75" s="94">
        <v>38.374717832957131</v>
      </c>
      <c r="EP75" s="99">
        <v>64.56521739130433</v>
      </c>
      <c r="EQ75" s="94">
        <v>33.689205219454323</v>
      </c>
      <c r="ER75" s="94">
        <v>41.986455981941276</v>
      </c>
      <c r="ES75" s="94">
        <v>59.446092977250188</v>
      </c>
      <c r="ET75" s="94">
        <v>32.372718539865488</v>
      </c>
      <c r="EU75" s="99">
        <v>40.757238307349617</v>
      </c>
      <c r="EV75" s="94">
        <v>54.231119199272122</v>
      </c>
      <c r="EW75" s="94">
        <v>33.611884865366804</v>
      </c>
      <c r="EX75" s="94">
        <v>48.63701578192255</v>
      </c>
      <c r="EY75" s="94">
        <v>53.802125919869184</v>
      </c>
      <c r="EZ75" s="99">
        <v>34.526854219948824</v>
      </c>
      <c r="FA75" s="94">
        <v>43.489583333333279</v>
      </c>
      <c r="FB75" s="94">
        <v>84.124830393487173</v>
      </c>
      <c r="FC75" s="94">
        <v>69.822485207100641</v>
      </c>
      <c r="FD75" s="94">
        <v>67.5736961451247</v>
      </c>
      <c r="FE75" s="99">
        <v>85.89743589743604</v>
      </c>
      <c r="FF75" s="94">
        <v>59.031877213695431</v>
      </c>
      <c r="FG75" s="94">
        <v>66.292134831460658</v>
      </c>
      <c r="FH75" s="94">
        <v>81.906614785992232</v>
      </c>
      <c r="FI75" s="94">
        <v>72.072936660268809</v>
      </c>
      <c r="FJ75" s="99">
        <v>74.557522123893804</v>
      </c>
      <c r="FK75" s="94">
        <v>87.21541155866889</v>
      </c>
      <c r="FL75" s="94">
        <v>72.084481175390309</v>
      </c>
      <c r="FM75" s="94">
        <v>78.273381294963954</v>
      </c>
      <c r="FN75" s="94">
        <v>86.767036450079019</v>
      </c>
      <c r="FO75" s="99">
        <v>75.634517766497382</v>
      </c>
      <c r="FP75" s="94">
        <v>76.623376623376643</v>
      </c>
      <c r="FQ75" s="94">
        <v>93.975903614457792</v>
      </c>
      <c r="FR75" s="94">
        <v>97.425742574257299</v>
      </c>
      <c r="FS75" s="94">
        <v>97.505668934240362</v>
      </c>
      <c r="FT75" s="99">
        <v>93.446088794925998</v>
      </c>
      <c r="FU75" s="94">
        <v>92.198581560283628</v>
      </c>
      <c r="FV75" s="94">
        <v>95.270270270270302</v>
      </c>
      <c r="FW75" s="94">
        <v>91.786055396370443</v>
      </c>
      <c r="FX75" s="94">
        <v>95.50239234449775</v>
      </c>
      <c r="FY75" s="99">
        <v>96.681415929203538</v>
      </c>
      <c r="FZ75" s="94">
        <v>91.61624891961948</v>
      </c>
      <c r="GA75" s="94">
        <v>95.194922937443366</v>
      </c>
      <c r="GB75" s="94">
        <v>96.022727272727309</v>
      </c>
      <c r="GC75" s="94">
        <v>95.931142410015696</v>
      </c>
      <c r="GD75" s="99">
        <v>94.891122278056997</v>
      </c>
      <c r="GE75" s="94">
        <v>95.194805194805241</v>
      </c>
      <c r="GF75" s="94">
        <v>93.070652173913032</v>
      </c>
      <c r="GG75" s="94">
        <v>95.463510848126248</v>
      </c>
      <c r="GH75" s="94">
        <v>95.02262443438913</v>
      </c>
      <c r="GI75" s="99">
        <v>91.471215351812319</v>
      </c>
      <c r="GJ75" s="94">
        <v>88.717339667458432</v>
      </c>
      <c r="GK75" s="94">
        <v>93.905191873589175</v>
      </c>
      <c r="GL75" s="94">
        <v>88.286544046466673</v>
      </c>
      <c r="GM75" s="100">
        <v>93.0835734870317</v>
      </c>
      <c r="GN75" s="99">
        <v>95.132743362831761</v>
      </c>
      <c r="GO75" s="94">
        <v>93.275862068965466</v>
      </c>
      <c r="GP75" s="94">
        <v>92.629663330300318</v>
      </c>
      <c r="GQ75" s="94">
        <v>95.857142857142833</v>
      </c>
      <c r="GR75" s="94">
        <v>93.984375000000114</v>
      </c>
      <c r="GS75" s="99">
        <v>91.953059513830723</v>
      </c>
      <c r="GT75" s="94">
        <v>94.033722438391678</v>
      </c>
      <c r="GU75" s="94" t="s">
        <v>286</v>
      </c>
      <c r="GV75" s="94" t="s">
        <v>286</v>
      </c>
      <c r="GW75" s="94" t="s">
        <v>286</v>
      </c>
      <c r="GX75" s="99" t="s">
        <v>286</v>
      </c>
      <c r="GY75" s="99" t="s">
        <v>286</v>
      </c>
      <c r="GZ75" s="99" t="s">
        <v>286</v>
      </c>
      <c r="HA75" s="99" t="s">
        <v>286</v>
      </c>
      <c r="HB75" s="99" t="s">
        <v>286</v>
      </c>
      <c r="HC75" s="99" t="s">
        <v>286</v>
      </c>
      <c r="HD75" s="99">
        <v>91.65935030728707</v>
      </c>
      <c r="HE75" s="99">
        <v>95.856353591160257</v>
      </c>
      <c r="HF75" s="99">
        <v>97.406340057636925</v>
      </c>
      <c r="HG75" s="99">
        <v>92.857142857142961</v>
      </c>
      <c r="HH75" s="99">
        <v>95.864978902953538</v>
      </c>
      <c r="HI75" s="99">
        <v>96.475195822454268</v>
      </c>
      <c r="HJ75" s="99">
        <v>78.737997256515783</v>
      </c>
      <c r="HK75" s="99">
        <v>89.702970297029736</v>
      </c>
      <c r="HL75" s="94">
        <v>90.366972477064181</v>
      </c>
      <c r="HM75" s="94">
        <v>75.836030204962213</v>
      </c>
      <c r="HN75" s="94">
        <v>82.227488151658747</v>
      </c>
      <c r="HO75" s="94">
        <v>87.330316742081393</v>
      </c>
      <c r="HP75" s="99">
        <v>73.632812499999844</v>
      </c>
      <c r="HQ75" s="94">
        <v>83.702989392478159</v>
      </c>
      <c r="HR75" s="94">
        <v>91.031390134529147</v>
      </c>
      <c r="HS75" s="94">
        <v>79.453262786596227</v>
      </c>
      <c r="HT75" s="95">
        <v>85.321100917431252</v>
      </c>
      <c r="HU75" s="99">
        <v>92.528735632183853</v>
      </c>
      <c r="HV75" s="93">
        <v>82.605242255758455</v>
      </c>
      <c r="HW75" s="93">
        <v>80.050718512256864</v>
      </c>
      <c r="HX75" s="93">
        <v>87.942332896461394</v>
      </c>
      <c r="HY75" s="93">
        <v>3.8770053475935837</v>
      </c>
      <c r="HZ75" s="93">
        <v>2.559055118110237</v>
      </c>
      <c r="IA75" s="93">
        <v>2.2727272727272716</v>
      </c>
      <c r="IB75" s="93">
        <v>6.9620253164556951</v>
      </c>
      <c r="IC75" s="93">
        <v>6.7455621301775119</v>
      </c>
      <c r="ID75" s="93">
        <v>4.5146726862302504</v>
      </c>
      <c r="IE75" s="93">
        <v>7.8095238095237978</v>
      </c>
      <c r="IF75" s="93">
        <v>3.9196940726577432</v>
      </c>
      <c r="IG75" s="93">
        <v>3.3112582781456945</v>
      </c>
      <c r="IH75" s="93">
        <v>6.346483704974279</v>
      </c>
      <c r="II75" s="93">
        <v>4.8225659690627847</v>
      </c>
      <c r="IJ75" s="93">
        <v>4.8090523338048161</v>
      </c>
      <c r="IK75" s="93">
        <v>4.3377226955848247</v>
      </c>
      <c r="IL75" s="93">
        <v>5.7644110275689266</v>
      </c>
      <c r="IM75" s="93">
        <v>3.756476683937827</v>
      </c>
      <c r="IN75" s="93" t="str">
        <f t="shared" ref="IN75:IV84" si="85">"--"</f>
        <v>--</v>
      </c>
      <c r="IO75" s="93" t="str">
        <f t="shared" si="85"/>
        <v>--</v>
      </c>
      <c r="IP75" s="93" t="str">
        <f t="shared" si="85"/>
        <v>--</v>
      </c>
      <c r="IQ75" s="93" t="str">
        <f t="shared" si="85"/>
        <v>--</v>
      </c>
      <c r="IR75" s="93" t="str">
        <f t="shared" si="85"/>
        <v>--</v>
      </c>
      <c r="IS75" s="93" t="str">
        <f t="shared" si="85"/>
        <v>--</v>
      </c>
      <c r="IT75" s="93" t="str">
        <f t="shared" si="85"/>
        <v>--</v>
      </c>
      <c r="IU75" s="93" t="str">
        <f t="shared" si="85"/>
        <v>--</v>
      </c>
      <c r="IV75" s="93" t="str">
        <f t="shared" si="85"/>
        <v>--</v>
      </c>
      <c r="IW75" s="241">
        <v>4962</v>
      </c>
      <c r="IX75" s="242">
        <v>4724</v>
      </c>
      <c r="IY75" s="243">
        <v>1341</v>
      </c>
      <c r="IZ75" s="243">
        <v>1236</v>
      </c>
      <c r="JA75" s="243">
        <v>1090</v>
      </c>
      <c r="JB75" s="243">
        <v>1336</v>
      </c>
      <c r="JC75" s="243">
        <v>1148</v>
      </c>
      <c r="JD75" s="243">
        <v>1045</v>
      </c>
      <c r="JE75" s="243">
        <v>7.8710644677661099</v>
      </c>
      <c r="JF75" s="243">
        <v>8.1766148814390895</v>
      </c>
      <c r="JG75" s="243">
        <v>9.4756209751610001</v>
      </c>
      <c r="JH75" s="243">
        <v>9.1522880720180204</v>
      </c>
      <c r="JI75" s="243">
        <v>6.8241469816273002</v>
      </c>
      <c r="JJ75" s="243">
        <v>10.172744721689099</v>
      </c>
      <c r="JK75" s="243">
        <v>3.9819684447783601</v>
      </c>
      <c r="JL75" s="243">
        <v>4.9795918367346896</v>
      </c>
      <c r="JM75" s="243">
        <v>2.7675276752767499</v>
      </c>
      <c r="JN75" s="243">
        <v>5.7764441110277502</v>
      </c>
      <c r="JO75" s="243">
        <v>4.0139616055846403</v>
      </c>
      <c r="JP75" s="243">
        <v>3.2723772858517899</v>
      </c>
      <c r="JQ75" s="243">
        <v>95.475113122171805</v>
      </c>
      <c r="JR75" s="243">
        <v>96.4638157894736</v>
      </c>
      <c r="JS75" s="243">
        <v>97.689463955637805</v>
      </c>
      <c r="JT75" s="243">
        <v>96.769346356123194</v>
      </c>
      <c r="JU75" s="243">
        <v>96.299559471365797</v>
      </c>
      <c r="JV75" s="243">
        <v>97.270955165691902</v>
      </c>
      <c r="JW75" s="243">
        <v>92.394578313253007</v>
      </c>
      <c r="JX75" s="243">
        <v>93.157460840890394</v>
      </c>
      <c r="JY75" s="243">
        <v>95.825602968460004</v>
      </c>
      <c r="JZ75" s="243">
        <v>93.233082706766893</v>
      </c>
      <c r="KA75" s="243">
        <v>92.667844522968096</v>
      </c>
      <c r="KB75" s="243">
        <v>93.469785575048704</v>
      </c>
      <c r="KC75" s="243">
        <v>96.142208774583807</v>
      </c>
      <c r="KD75" s="243">
        <v>97.0247933884296</v>
      </c>
      <c r="KE75" s="243">
        <v>97.7777777777778</v>
      </c>
      <c r="KF75" s="243">
        <v>97.291196388261795</v>
      </c>
      <c r="KG75" s="243">
        <v>96.387665198237698</v>
      </c>
      <c r="KH75" s="243">
        <v>97.851562499999801</v>
      </c>
      <c r="KI75" s="220">
        <v>1295</v>
      </c>
      <c r="KJ75" s="220">
        <v>1195</v>
      </c>
      <c r="KK75" s="99" t="str">
        <f t="shared" si="81"/>
        <v>--</v>
      </c>
      <c r="KL75" s="99" t="str">
        <f t="shared" si="81"/>
        <v>--</v>
      </c>
      <c r="KM75" s="220">
        <v>8.3007047768206803</v>
      </c>
      <c r="KN75" s="220">
        <v>9.5878889823380895</v>
      </c>
      <c r="KO75" s="220">
        <v>95.631453534551198</v>
      </c>
      <c r="KP75" s="220">
        <v>93.581081081081095</v>
      </c>
      <c r="KQ75" s="220">
        <v>95.853269537480102</v>
      </c>
      <c r="KR75" s="220">
        <v>93.75</v>
      </c>
      <c r="KS75" s="220">
        <v>94.484412470023997</v>
      </c>
      <c r="KT75" s="220">
        <v>94.008438818565395</v>
      </c>
      <c r="KV75" s="379">
        <v>5066</v>
      </c>
      <c r="KW75" s="380">
        <v>1414</v>
      </c>
      <c r="KX75" s="381">
        <v>1353</v>
      </c>
      <c r="KY75" s="381">
        <v>1291</v>
      </c>
      <c r="KZ75" s="381">
        <v>1008</v>
      </c>
      <c r="LA75" s="378" t="str">
        <f t="shared" si="82"/>
        <v>--</v>
      </c>
      <c r="LB75" s="381">
        <v>70.839813374805487</v>
      </c>
      <c r="LC75" s="381">
        <v>71.632996632996608</v>
      </c>
      <c r="LD75" s="381">
        <v>69.238095238095326</v>
      </c>
      <c r="LE75" s="378" t="str">
        <f t="shared" si="83"/>
        <v>--</v>
      </c>
      <c r="LF75" s="381">
        <v>69.450714823175261</v>
      </c>
      <c r="LG75" s="381">
        <v>70.090090090090001</v>
      </c>
      <c r="LH75" s="381">
        <v>61.904761904761941</v>
      </c>
      <c r="LI75" s="378" t="str">
        <f t="shared" si="84"/>
        <v>--</v>
      </c>
      <c r="LJ75" s="381">
        <v>65.650557620817779</v>
      </c>
      <c r="LK75" s="381">
        <v>64.59143968871598</v>
      </c>
      <c r="LL75" s="381">
        <v>60.615079365079353</v>
      </c>
      <c r="LM75" s="380">
        <v>87.284659557013825</v>
      </c>
      <c r="LN75" s="381">
        <v>67.838044308632533</v>
      </c>
      <c r="LO75" s="381">
        <v>66.279069767441783</v>
      </c>
      <c r="LP75" s="381">
        <v>64.425770308123319</v>
      </c>
      <c r="LQ75" s="381">
        <v>79.683377308707179</v>
      </c>
      <c r="LR75" s="381">
        <v>68.353474320241503</v>
      </c>
      <c r="LS75" s="381">
        <v>59.576345984112983</v>
      </c>
      <c r="LT75" s="381">
        <v>64.746093749999986</v>
      </c>
      <c r="LU75" s="381">
        <v>79.446935724962557</v>
      </c>
      <c r="LV75" s="381">
        <v>62.923888470233621</v>
      </c>
      <c r="LW75" s="381">
        <v>60.29874213836478</v>
      </c>
      <c r="LX75" s="381">
        <v>66.80080482897381</v>
      </c>
      <c r="LY75" s="380">
        <v>89.886731391585855</v>
      </c>
      <c r="LZ75" s="381">
        <v>79.555895865237389</v>
      </c>
      <c r="MA75" s="381">
        <v>83.264291632145913</v>
      </c>
      <c r="MB75" s="381">
        <v>80.726256983240233</v>
      </c>
      <c r="MC75" s="381">
        <v>83.517417162277042</v>
      </c>
      <c r="MD75" s="381">
        <v>77.125658389766713</v>
      </c>
      <c r="ME75" s="381">
        <v>80.738786279683353</v>
      </c>
      <c r="MF75" s="381">
        <v>78.082191780821915</v>
      </c>
      <c r="MG75" s="381">
        <v>86.056644880174304</v>
      </c>
      <c r="MH75" s="381">
        <v>73.223635003739815</v>
      </c>
      <c r="MI75" s="381">
        <v>76.336477987421318</v>
      </c>
      <c r="MJ75" s="381">
        <v>78.894472361809107</v>
      </c>
      <c r="MK75" s="380">
        <v>93.314162473040966</v>
      </c>
      <c r="ML75" s="381">
        <v>93.028485757121331</v>
      </c>
      <c r="MM75" s="381">
        <v>94.299287410926524</v>
      </c>
      <c r="MN75" s="381">
        <v>94.630192502532992</v>
      </c>
      <c r="MO75" s="380">
        <v>93.429602888086535</v>
      </c>
      <c r="MP75" s="381">
        <v>88.412340105342238</v>
      </c>
      <c r="MQ75" s="381">
        <v>88.104678826328396</v>
      </c>
      <c r="MR75" s="381">
        <v>92.105263157894683</v>
      </c>
      <c r="MS75" s="380">
        <v>93.28519855595674</v>
      </c>
      <c r="MT75" s="381">
        <v>96.711509715993785</v>
      </c>
      <c r="MU75" s="381">
        <v>97.809076682316118</v>
      </c>
      <c r="MV75" s="381">
        <v>97.587939698492534</v>
      </c>
      <c r="MW75" s="380">
        <v>97.703879651623041</v>
      </c>
      <c r="MX75" s="381">
        <v>96.891584533737657</v>
      </c>
      <c r="MY75" s="381">
        <v>96.531791907514275</v>
      </c>
      <c r="MZ75" s="381">
        <v>98.423005565862823</v>
      </c>
      <c r="NA75" s="381">
        <v>97.888513513513402</v>
      </c>
      <c r="NB75" s="381">
        <v>96.61654135338334</v>
      </c>
      <c r="NC75" s="381">
        <v>96.293027360988432</v>
      </c>
      <c r="ND75" s="381">
        <v>97.855750487329374</v>
      </c>
      <c r="NE75" s="381">
        <v>97.272074659009419</v>
      </c>
      <c r="NF75" s="381">
        <v>96.047725577926911</v>
      </c>
      <c r="NG75" s="381">
        <v>97.33959311424104</v>
      </c>
      <c r="NH75" s="381">
        <v>97.091273821464313</v>
      </c>
    </row>
    <row r="76" spans="1:372" ht="21" customHeight="1" x14ac:dyDescent="0.25">
      <c r="A76" s="93">
        <v>72</v>
      </c>
      <c r="B76" s="93" t="s">
        <v>72</v>
      </c>
      <c r="C76" s="104">
        <v>517</v>
      </c>
      <c r="D76" s="104">
        <v>502</v>
      </c>
      <c r="E76" s="104">
        <v>483</v>
      </c>
      <c r="F76" s="104">
        <v>416</v>
      </c>
      <c r="G76" s="104">
        <v>381</v>
      </c>
      <c r="H76" s="104">
        <v>164</v>
      </c>
      <c r="I76" s="104">
        <v>199</v>
      </c>
      <c r="J76" s="104">
        <v>154</v>
      </c>
      <c r="K76" s="104">
        <v>178</v>
      </c>
      <c r="L76" s="104">
        <v>183</v>
      </c>
      <c r="M76" s="103">
        <v>141</v>
      </c>
      <c r="N76" s="103">
        <v>151</v>
      </c>
      <c r="O76" s="103">
        <v>189</v>
      </c>
      <c r="P76" s="103">
        <v>143</v>
      </c>
      <c r="Q76" s="103">
        <v>109</v>
      </c>
      <c r="R76" s="103">
        <v>161</v>
      </c>
      <c r="S76" s="103">
        <v>146</v>
      </c>
      <c r="T76" s="103">
        <v>121</v>
      </c>
      <c r="U76" s="103">
        <v>143</v>
      </c>
      <c r="V76" s="103">
        <v>117</v>
      </c>
      <c r="W76" s="99">
        <v>84.472049689441008</v>
      </c>
      <c r="X76" s="99">
        <v>72.36180904522611</v>
      </c>
      <c r="Y76" s="99">
        <v>60.130718954248344</v>
      </c>
      <c r="Z76" s="99">
        <v>83.52272727272728</v>
      </c>
      <c r="AA76" s="99">
        <v>83.516483516483518</v>
      </c>
      <c r="AB76" s="99">
        <v>73.758865248226968</v>
      </c>
      <c r="AC76" s="99">
        <v>84.563758389261778</v>
      </c>
      <c r="AD76" s="99">
        <v>80.85106382978725</v>
      </c>
      <c r="AE76" s="99">
        <v>73.758865248226996</v>
      </c>
      <c r="AF76" s="99" t="s">
        <v>286</v>
      </c>
      <c r="AG76" s="99">
        <v>86.250000000000014</v>
      </c>
      <c r="AH76" s="99">
        <v>87.586206896551744</v>
      </c>
      <c r="AI76" s="99" t="s">
        <v>286</v>
      </c>
      <c r="AJ76" s="99">
        <v>81.560283687943254</v>
      </c>
      <c r="AK76" s="99">
        <v>82.75862068965516</v>
      </c>
      <c r="AL76" s="99">
        <v>12.26993865030675</v>
      </c>
      <c r="AM76" s="99">
        <v>26.633165829145728</v>
      </c>
      <c r="AN76" s="99">
        <v>38.961038961038959</v>
      </c>
      <c r="AO76" s="99">
        <v>20.338983050847474</v>
      </c>
      <c r="AP76" s="99">
        <v>25.966850828729289</v>
      </c>
      <c r="AQ76" s="99">
        <v>42.857142857142847</v>
      </c>
      <c r="AR76" s="99">
        <v>23.809523809523814</v>
      </c>
      <c r="AS76" s="99">
        <v>24.338624338624328</v>
      </c>
      <c r="AT76" s="99">
        <v>44.366197183098606</v>
      </c>
      <c r="AU76" s="99">
        <v>17.307692307692317</v>
      </c>
      <c r="AV76" s="99">
        <v>24.528301886792441</v>
      </c>
      <c r="AW76" s="99">
        <v>28.96551724137932</v>
      </c>
      <c r="AX76" s="102">
        <v>19.008264462809919</v>
      </c>
      <c r="AY76" s="102">
        <v>25.17482517482517</v>
      </c>
      <c r="AZ76" s="102">
        <v>40.170940170940156</v>
      </c>
      <c r="BA76" s="102" t="s">
        <v>286</v>
      </c>
      <c r="BB76" s="99" t="s">
        <v>286</v>
      </c>
      <c r="BC76" s="102" t="s">
        <v>286</v>
      </c>
      <c r="BD76" s="102" t="s">
        <v>286</v>
      </c>
      <c r="BE76" s="102" t="s">
        <v>286</v>
      </c>
      <c r="BF76" s="102" t="s">
        <v>286</v>
      </c>
      <c r="BG76" s="99" t="s">
        <v>286</v>
      </c>
      <c r="BH76" s="94" t="s">
        <v>286</v>
      </c>
      <c r="BI76" s="94" t="s">
        <v>286</v>
      </c>
      <c r="BJ76" s="94">
        <v>33.999999999999993</v>
      </c>
      <c r="BK76" s="94">
        <v>43.870967741935495</v>
      </c>
      <c r="BL76" s="99">
        <v>27.338129496402875</v>
      </c>
      <c r="BM76" s="94">
        <v>45.53571428571427</v>
      </c>
      <c r="BN76" s="93">
        <v>45.925925925925931</v>
      </c>
      <c r="BO76" s="93">
        <v>29.824561403508785</v>
      </c>
      <c r="BP76" s="93">
        <v>9.6774193548387135</v>
      </c>
      <c r="BQ76" s="99">
        <v>7.4866310160427814</v>
      </c>
      <c r="BR76" s="94">
        <v>57.236842105263122</v>
      </c>
      <c r="BS76" s="94">
        <v>11.728395061728396</v>
      </c>
      <c r="BT76" s="94">
        <v>12.29050279329609</v>
      </c>
      <c r="BU76" s="99">
        <v>53.237410071942449</v>
      </c>
      <c r="BV76" s="94">
        <v>6.9444444444444455</v>
      </c>
      <c r="BW76" s="94">
        <v>13.513513513513516</v>
      </c>
      <c r="BX76" s="94">
        <v>53.956834532374089</v>
      </c>
      <c r="BY76" s="99">
        <v>6.6666666666666679</v>
      </c>
      <c r="BZ76" s="94">
        <v>11.111111111111111</v>
      </c>
      <c r="CA76" s="94">
        <v>41.176470588235311</v>
      </c>
      <c r="CB76" s="94">
        <v>6.9565217391304373</v>
      </c>
      <c r="CC76" s="99">
        <v>12.121212121212123</v>
      </c>
      <c r="CD76" s="94">
        <v>26.785714285714288</v>
      </c>
      <c r="CE76" s="94">
        <v>22.012578616352208</v>
      </c>
      <c r="CF76" s="94">
        <v>22.051282051282044</v>
      </c>
      <c r="CG76" s="99">
        <v>8.4415584415584437</v>
      </c>
      <c r="CH76" s="94">
        <v>20</v>
      </c>
      <c r="CI76" s="94">
        <v>25.136612021857928</v>
      </c>
      <c r="CJ76" s="94">
        <v>18.439716312056738</v>
      </c>
      <c r="CK76" s="94">
        <v>17.218543046357624</v>
      </c>
      <c r="CL76" s="94">
        <v>12.234042553191488</v>
      </c>
      <c r="CM76" s="94">
        <v>16.083916083916073</v>
      </c>
      <c r="CN76" s="94">
        <v>13.761467889908257</v>
      </c>
      <c r="CO76" s="94">
        <v>21.250000000000004</v>
      </c>
      <c r="CP76" s="99">
        <v>14.492753623188412</v>
      </c>
      <c r="CQ76" s="94">
        <v>10.08403361344538</v>
      </c>
      <c r="CR76" s="94">
        <v>16.058394160583948</v>
      </c>
      <c r="CS76" s="93">
        <v>19.658119658119652</v>
      </c>
      <c r="CT76" s="93">
        <v>10.759493670886078</v>
      </c>
      <c r="CU76" s="99">
        <v>8.2901554404145106</v>
      </c>
      <c r="CV76" s="94">
        <v>5.2287581699346406</v>
      </c>
      <c r="CW76" s="94">
        <v>14.450867052023121</v>
      </c>
      <c r="CX76" s="93">
        <v>7.2222222222222223</v>
      </c>
      <c r="CY76" s="93">
        <v>6.4285714285714288</v>
      </c>
      <c r="CZ76" s="99">
        <v>15.862068965517247</v>
      </c>
      <c r="DA76" s="94">
        <v>9.1891891891891913</v>
      </c>
      <c r="DB76" s="94">
        <v>10.563380281690142</v>
      </c>
      <c r="DC76" s="93">
        <v>15.238095238095241</v>
      </c>
      <c r="DD76" s="93">
        <v>15.189873417721522</v>
      </c>
      <c r="DE76" s="99">
        <v>5.1470588235294148</v>
      </c>
      <c r="DF76" s="94">
        <v>12.068965517241381</v>
      </c>
      <c r="DG76" s="94">
        <v>9.4890510948905131</v>
      </c>
      <c r="DH76" s="93">
        <v>12.820512820512819</v>
      </c>
      <c r="DI76" s="93">
        <v>43.750000000000028</v>
      </c>
      <c r="DJ76" s="99">
        <v>44.041450777202051</v>
      </c>
      <c r="DK76" s="94">
        <v>34.640522875816998</v>
      </c>
      <c r="DL76" s="94">
        <v>47.398843930635849</v>
      </c>
      <c r="DM76" s="94">
        <v>56.666666666666664</v>
      </c>
      <c r="DN76" s="94">
        <v>44.999999999999993</v>
      </c>
      <c r="DO76" s="99">
        <v>36.241610738255041</v>
      </c>
      <c r="DP76" s="94">
        <v>51.351351351351369</v>
      </c>
      <c r="DQ76" s="94">
        <v>40.845070422535215</v>
      </c>
      <c r="DR76" s="94">
        <v>41.904761904761898</v>
      </c>
      <c r="DS76" s="94">
        <v>46.540880503144642</v>
      </c>
      <c r="DT76" s="99">
        <v>50.000000000000021</v>
      </c>
      <c r="DU76" s="101">
        <v>31.35593220338982</v>
      </c>
      <c r="DV76" s="101">
        <v>53.333333333333314</v>
      </c>
      <c r="DW76" s="93">
        <v>47.863247863247864</v>
      </c>
      <c r="DX76" s="101" t="s">
        <v>286</v>
      </c>
      <c r="DY76" s="99" t="s">
        <v>286</v>
      </c>
      <c r="DZ76" s="99" t="s">
        <v>286</v>
      </c>
      <c r="EA76" s="99" t="s">
        <v>286</v>
      </c>
      <c r="EB76" s="99" t="s">
        <v>286</v>
      </c>
      <c r="EC76" s="99" t="s">
        <v>286</v>
      </c>
      <c r="ED76" s="99" t="s">
        <v>286</v>
      </c>
      <c r="EE76" s="99" t="s">
        <v>286</v>
      </c>
      <c r="EF76" s="99" t="s">
        <v>286</v>
      </c>
      <c r="EG76" s="99">
        <v>7.4074074074074083</v>
      </c>
      <c r="EH76" s="99">
        <v>6.8322981366459645</v>
      </c>
      <c r="EI76" s="99">
        <v>0.68493150684931514</v>
      </c>
      <c r="EJ76" s="99">
        <v>5.8333333333333348</v>
      </c>
      <c r="EK76" s="99">
        <v>8.3916083916083934</v>
      </c>
      <c r="EL76" s="94">
        <v>1.7094017094017091</v>
      </c>
      <c r="EM76" s="94">
        <v>65.584415584415581</v>
      </c>
      <c r="EN76" s="94">
        <v>33.673469387755112</v>
      </c>
      <c r="EO76" s="94">
        <v>35.064935064935064</v>
      </c>
      <c r="EP76" s="99">
        <v>63.005780346820814</v>
      </c>
      <c r="EQ76" s="94">
        <v>35.91160220994476</v>
      </c>
      <c r="ER76" s="94">
        <v>39.007092198581553</v>
      </c>
      <c r="ES76" s="94">
        <v>66.90647482014387</v>
      </c>
      <c r="ET76" s="94">
        <v>34.408602150537639</v>
      </c>
      <c r="EU76" s="99">
        <v>44.366197183098585</v>
      </c>
      <c r="EV76" s="94">
        <v>72.826086956521749</v>
      </c>
      <c r="EW76" s="94">
        <v>44.871794871794854</v>
      </c>
      <c r="EX76" s="94">
        <v>41.379310344827609</v>
      </c>
      <c r="EY76" s="94">
        <v>66.6666666666667</v>
      </c>
      <c r="EZ76" s="99">
        <v>39.285714285714278</v>
      </c>
      <c r="FA76" s="94">
        <v>42.342342342342327</v>
      </c>
      <c r="FB76" s="94">
        <v>90.566037735849093</v>
      </c>
      <c r="FC76" s="94">
        <v>55.612244897959158</v>
      </c>
      <c r="FD76" s="94">
        <v>60.389610389610397</v>
      </c>
      <c r="FE76" s="99">
        <v>86.363636363636388</v>
      </c>
      <c r="FF76" s="94">
        <v>70.16574585635361</v>
      </c>
      <c r="FG76" s="94">
        <v>65.957446808510596</v>
      </c>
      <c r="FH76" s="94">
        <v>81.879194630872504</v>
      </c>
      <c r="FI76" s="94">
        <v>67.914438502673761</v>
      </c>
      <c r="FJ76" s="99">
        <v>73.239436619718333</v>
      </c>
      <c r="FK76" s="94">
        <v>89.000000000000014</v>
      </c>
      <c r="FL76" s="94">
        <v>74.358974358974379</v>
      </c>
      <c r="FM76" s="94">
        <v>80.821917808219226</v>
      </c>
      <c r="FN76" s="94">
        <v>87.394957983193251</v>
      </c>
      <c r="FO76" s="99">
        <v>65.467625899280577</v>
      </c>
      <c r="FP76" s="94">
        <v>79.310344827586206</v>
      </c>
      <c r="FQ76" s="94">
        <v>96.296296296296291</v>
      </c>
      <c r="FR76" s="94">
        <v>95.939086294416228</v>
      </c>
      <c r="FS76" s="94">
        <v>98.051948051948088</v>
      </c>
      <c r="FT76" s="99">
        <v>90.751445086705203</v>
      </c>
      <c r="FU76" s="94">
        <v>96.1111111111111</v>
      </c>
      <c r="FV76" s="94">
        <v>97.857142857142861</v>
      </c>
      <c r="FW76" s="94">
        <v>94.630872483221466</v>
      </c>
      <c r="FX76" s="94">
        <v>97.849462365591407</v>
      </c>
      <c r="FY76" s="99">
        <v>95.774647887323951</v>
      </c>
      <c r="FZ76" s="94">
        <v>93.457943925233636</v>
      </c>
      <c r="GA76" s="94">
        <v>94.838709677419402</v>
      </c>
      <c r="GB76" s="94">
        <v>95.172413793103445</v>
      </c>
      <c r="GC76" s="94">
        <v>96.61016949152544</v>
      </c>
      <c r="GD76" s="99">
        <v>93.525179856115088</v>
      </c>
      <c r="GE76" s="94">
        <v>99.137931034482762</v>
      </c>
      <c r="GF76" s="94">
        <v>94.90445859872608</v>
      </c>
      <c r="GG76" s="94">
        <v>91.282051282051327</v>
      </c>
      <c r="GH76" s="94">
        <v>96.732026143790833</v>
      </c>
      <c r="GI76" s="99">
        <v>87.356321839080437</v>
      </c>
      <c r="GJ76" s="94">
        <v>93.333333333333329</v>
      </c>
      <c r="GK76" s="94">
        <v>96.402877697841731</v>
      </c>
      <c r="GL76" s="94">
        <v>86</v>
      </c>
      <c r="GM76" s="100">
        <v>90.425531914893625</v>
      </c>
      <c r="GN76" s="99">
        <v>94.366197183098635</v>
      </c>
      <c r="GO76" s="94">
        <v>93.396226415094375</v>
      </c>
      <c r="GP76" s="94">
        <v>90.384615384615401</v>
      </c>
      <c r="GQ76" s="94">
        <v>95.172413793103459</v>
      </c>
      <c r="GR76" s="94">
        <v>93.22033898305088</v>
      </c>
      <c r="GS76" s="99">
        <v>90</v>
      </c>
      <c r="GT76" s="94">
        <v>95.689655172413822</v>
      </c>
      <c r="GU76" s="94" t="s">
        <v>286</v>
      </c>
      <c r="GV76" s="94" t="s">
        <v>286</v>
      </c>
      <c r="GW76" s="94" t="s">
        <v>286</v>
      </c>
      <c r="GX76" s="99" t="s">
        <v>286</v>
      </c>
      <c r="GY76" s="99" t="s">
        <v>286</v>
      </c>
      <c r="GZ76" s="99" t="s">
        <v>286</v>
      </c>
      <c r="HA76" s="99" t="s">
        <v>286</v>
      </c>
      <c r="HB76" s="99" t="s">
        <v>286</v>
      </c>
      <c r="HC76" s="99" t="s">
        <v>286</v>
      </c>
      <c r="HD76" s="99">
        <v>93.269230769230802</v>
      </c>
      <c r="HE76" s="99">
        <v>94.193548387096797</v>
      </c>
      <c r="HF76" s="99">
        <v>98.611111111111143</v>
      </c>
      <c r="HG76" s="99">
        <v>90.265486725663749</v>
      </c>
      <c r="HH76" s="99">
        <v>89.285714285714292</v>
      </c>
      <c r="HI76" s="99">
        <v>97.41379310344827</v>
      </c>
      <c r="HJ76" s="99">
        <v>78.260869565217419</v>
      </c>
      <c r="HK76" s="99">
        <v>88.265306122448919</v>
      </c>
      <c r="HL76" s="94">
        <v>90.19607843137257</v>
      </c>
      <c r="HM76" s="94">
        <v>69.540229885057471</v>
      </c>
      <c r="HN76" s="94">
        <v>83.79888268156428</v>
      </c>
      <c r="HO76" s="94">
        <v>92.142857142857139</v>
      </c>
      <c r="HP76" s="99">
        <v>71.621621621621642</v>
      </c>
      <c r="HQ76" s="94">
        <v>85.945945945945937</v>
      </c>
      <c r="HR76" s="94">
        <v>88.02816901408454</v>
      </c>
      <c r="HS76" s="94">
        <v>79.41176470588232</v>
      </c>
      <c r="HT76" s="95">
        <v>83.225806451612911</v>
      </c>
      <c r="HU76" s="99">
        <v>91.724137931034505</v>
      </c>
      <c r="HV76" s="93">
        <v>82.051282051282072</v>
      </c>
      <c r="HW76" s="93">
        <v>78.260869565217376</v>
      </c>
      <c r="HX76" s="93">
        <v>93.103448275862078</v>
      </c>
      <c r="HY76" s="93">
        <v>2.4539877300613502</v>
      </c>
      <c r="HZ76" s="93">
        <v>4.615384615384615</v>
      </c>
      <c r="IA76" s="93">
        <v>2.6143790849673207</v>
      </c>
      <c r="IB76" s="93">
        <v>6.2500000000000018</v>
      </c>
      <c r="IC76" s="93">
        <v>4.4198895027624303</v>
      </c>
      <c r="ID76" s="93">
        <v>4.2857142857142865</v>
      </c>
      <c r="IE76" s="93">
        <v>6.0000000000000018</v>
      </c>
      <c r="IF76" s="93">
        <v>5.820105820105824</v>
      </c>
      <c r="IG76" s="93">
        <v>4.1958041958041958</v>
      </c>
      <c r="IH76" s="93">
        <v>9.5238095238095219</v>
      </c>
      <c r="II76" s="93">
        <v>6.8322981366459636</v>
      </c>
      <c r="IJ76" s="93">
        <v>4.1666666666666661</v>
      </c>
      <c r="IK76" s="93">
        <v>9.9173553719008272</v>
      </c>
      <c r="IL76" s="93">
        <v>6.3380281690140823</v>
      </c>
      <c r="IM76" s="93">
        <v>0.86206896551724121</v>
      </c>
      <c r="IN76" s="93" t="str">
        <f t="shared" si="85"/>
        <v>--</v>
      </c>
      <c r="IO76" s="93" t="str">
        <f t="shared" si="85"/>
        <v>--</v>
      </c>
      <c r="IP76" s="93" t="str">
        <f t="shared" si="85"/>
        <v>--</v>
      </c>
      <c r="IQ76" s="93" t="str">
        <f t="shared" si="85"/>
        <v>--</v>
      </c>
      <c r="IR76" s="93" t="str">
        <f t="shared" si="85"/>
        <v>--</v>
      </c>
      <c r="IS76" s="93" t="str">
        <f t="shared" si="85"/>
        <v>--</v>
      </c>
      <c r="IT76" s="93" t="str">
        <f t="shared" si="85"/>
        <v>--</v>
      </c>
      <c r="IU76" s="93" t="str">
        <f t="shared" si="85"/>
        <v>--</v>
      </c>
      <c r="IV76" s="93" t="str">
        <f t="shared" si="85"/>
        <v>--</v>
      </c>
      <c r="IW76" s="241">
        <v>509</v>
      </c>
      <c r="IX76" s="242">
        <v>477</v>
      </c>
      <c r="IY76" s="243">
        <v>118</v>
      </c>
      <c r="IZ76" s="243">
        <v>147</v>
      </c>
      <c r="JA76" s="243">
        <v>111</v>
      </c>
      <c r="JB76" s="243">
        <v>133</v>
      </c>
      <c r="JC76" s="243">
        <v>117</v>
      </c>
      <c r="JD76" s="243">
        <v>105</v>
      </c>
      <c r="JE76" s="243">
        <v>9.3220338983050794</v>
      </c>
      <c r="JF76" s="243">
        <v>11.5646258503401</v>
      </c>
      <c r="JG76" s="243">
        <v>13.5135135135135</v>
      </c>
      <c r="JH76" s="243">
        <v>14.285714285714301</v>
      </c>
      <c r="JI76" s="243">
        <v>12.8205128205128</v>
      </c>
      <c r="JJ76" s="243">
        <v>24.761904761904798</v>
      </c>
      <c r="JK76" s="243">
        <v>7.6923076923076898</v>
      </c>
      <c r="JL76" s="243">
        <v>6.12244897959184</v>
      </c>
      <c r="JM76" s="243">
        <v>4.5454545454545503</v>
      </c>
      <c r="JN76" s="243">
        <v>9.7744360902255707</v>
      </c>
      <c r="JO76" s="243">
        <v>3.41880341880342</v>
      </c>
      <c r="JP76" s="243">
        <v>4.7619047619047601</v>
      </c>
      <c r="JQ76" s="243">
        <v>92.307692307692307</v>
      </c>
      <c r="JR76" s="243">
        <v>91.095890410958901</v>
      </c>
      <c r="JS76" s="243">
        <v>100</v>
      </c>
      <c r="JT76" s="243">
        <v>96.969696969696997</v>
      </c>
      <c r="JU76" s="243">
        <v>94.017094017094095</v>
      </c>
      <c r="JV76" s="243">
        <v>98.076923076923094</v>
      </c>
      <c r="JW76" s="243">
        <v>89.743589743589695</v>
      </c>
      <c r="JX76" s="243">
        <v>94.520547945205493</v>
      </c>
      <c r="JY76" s="243">
        <v>93.693693693693703</v>
      </c>
      <c r="JZ76" s="243">
        <v>84.848484848484802</v>
      </c>
      <c r="KA76" s="243">
        <v>88.8888888888889</v>
      </c>
      <c r="KB76" s="243">
        <v>87.5</v>
      </c>
      <c r="KC76" s="243">
        <v>93.162393162393201</v>
      </c>
      <c r="KD76" s="243">
        <v>94.520547945205493</v>
      </c>
      <c r="KE76" s="243">
        <v>98.198198198198199</v>
      </c>
      <c r="KF76" s="243">
        <v>96.212121212121204</v>
      </c>
      <c r="KG76" s="243">
        <v>96.581196581196593</v>
      </c>
      <c r="KH76" s="243">
        <v>96.153846153846203</v>
      </c>
      <c r="KI76" s="220">
        <v>133</v>
      </c>
      <c r="KJ76" s="220">
        <v>122</v>
      </c>
      <c r="KK76" s="99" t="str">
        <f t="shared" si="81"/>
        <v>--</v>
      </c>
      <c r="KL76" s="99" t="str">
        <f t="shared" si="81"/>
        <v>--</v>
      </c>
      <c r="KM76" s="220">
        <v>12.9770992366412</v>
      </c>
      <c r="KN76" s="220">
        <v>13.934426229508199</v>
      </c>
      <c r="KO76" s="220">
        <v>90.769230769230703</v>
      </c>
      <c r="KP76" s="220">
        <v>96.6666666666667</v>
      </c>
      <c r="KQ76" s="220">
        <v>89.312977099236605</v>
      </c>
      <c r="KR76" s="220">
        <v>95.8333333333333</v>
      </c>
      <c r="KS76" s="220">
        <v>88.3720930232558</v>
      </c>
      <c r="KT76" s="220">
        <v>94.067796610169495</v>
      </c>
      <c r="KV76" s="379">
        <v>518</v>
      </c>
      <c r="KW76" s="380">
        <v>132</v>
      </c>
      <c r="KX76" s="381">
        <v>127</v>
      </c>
      <c r="KY76" s="381">
        <v>142</v>
      </c>
      <c r="KZ76" s="381">
        <v>117</v>
      </c>
      <c r="LA76" s="378" t="str">
        <f t="shared" si="82"/>
        <v>--</v>
      </c>
      <c r="LB76" s="381">
        <v>49.122807017543842</v>
      </c>
      <c r="LC76" s="381">
        <v>57.042253521126753</v>
      </c>
      <c r="LD76" s="381">
        <v>72.727272727272748</v>
      </c>
      <c r="LE76" s="378" t="str">
        <f t="shared" si="83"/>
        <v>--</v>
      </c>
      <c r="LF76" s="381">
        <v>51.127819548872182</v>
      </c>
      <c r="LG76" s="381">
        <v>60.344827586206904</v>
      </c>
      <c r="LH76" s="381">
        <v>46.666666666666643</v>
      </c>
      <c r="LI76" s="378" t="str">
        <f t="shared" si="84"/>
        <v>--</v>
      </c>
      <c r="LJ76" s="381">
        <v>52.755905511811029</v>
      </c>
      <c r="LK76" s="381">
        <v>50.704225352112658</v>
      </c>
      <c r="LL76" s="381">
        <v>50.427350427350433</v>
      </c>
      <c r="LM76" s="380">
        <v>87.401574803149643</v>
      </c>
      <c r="LN76" s="381">
        <v>77.586206896551744</v>
      </c>
      <c r="LO76" s="381">
        <v>72.413793103448342</v>
      </c>
      <c r="LP76" s="381">
        <v>68.468468468468515</v>
      </c>
      <c r="LQ76" s="381">
        <v>88.429752066115725</v>
      </c>
      <c r="LR76" s="381">
        <v>62.87878787878789</v>
      </c>
      <c r="LS76" s="381">
        <v>55.652173913043477</v>
      </c>
      <c r="LT76" s="381">
        <v>61.165048543689323</v>
      </c>
      <c r="LU76" s="381">
        <v>82.8125</v>
      </c>
      <c r="LV76" s="381">
        <v>66.400000000000006</v>
      </c>
      <c r="LW76" s="381">
        <v>64.999999999999957</v>
      </c>
      <c r="LX76" s="381">
        <v>62.068965517241367</v>
      </c>
      <c r="LY76" s="380">
        <v>86.153846153846175</v>
      </c>
      <c r="LZ76" s="381">
        <v>76.724137931034491</v>
      </c>
      <c r="MA76" s="381">
        <v>79.452054794520521</v>
      </c>
      <c r="MB76" s="381">
        <v>77.477477477477478</v>
      </c>
      <c r="MC76" s="381">
        <v>86.666666666666671</v>
      </c>
      <c r="MD76" s="381">
        <v>78.03030303030306</v>
      </c>
      <c r="ME76" s="381">
        <v>77.391304347826079</v>
      </c>
      <c r="MF76" s="381">
        <v>69.902912621359192</v>
      </c>
      <c r="MG76" s="381">
        <v>89.147286821705407</v>
      </c>
      <c r="MH76" s="381">
        <v>78.399999999999991</v>
      </c>
      <c r="MI76" s="381">
        <v>78.571428571428555</v>
      </c>
      <c r="MJ76" s="381">
        <v>75.862068965517267</v>
      </c>
      <c r="MK76" s="380">
        <v>91.406250000000028</v>
      </c>
      <c r="ML76" s="381">
        <v>93.650793650793645</v>
      </c>
      <c r="MM76" s="381">
        <v>92.198581560283714</v>
      </c>
      <c r="MN76" s="381">
        <v>99.145299145299148</v>
      </c>
      <c r="MO76" s="380">
        <v>88.28125</v>
      </c>
      <c r="MP76" s="381">
        <v>87.301587301587304</v>
      </c>
      <c r="MQ76" s="381">
        <v>85.106382978723431</v>
      </c>
      <c r="MR76" s="381">
        <v>92.307692307692321</v>
      </c>
      <c r="MS76" s="380">
        <v>85.271317829457402</v>
      </c>
      <c r="MT76" s="381">
        <v>90.47619047619051</v>
      </c>
      <c r="MU76" s="381">
        <v>92.907801418439703</v>
      </c>
      <c r="MV76" s="381">
        <v>99.137931034482762</v>
      </c>
      <c r="MW76" s="380">
        <v>98.461538461538467</v>
      </c>
      <c r="MX76" s="381">
        <v>95.689655172413808</v>
      </c>
      <c r="MY76" s="381">
        <v>96.575342465753451</v>
      </c>
      <c r="MZ76" s="381">
        <v>95.49549549549549</v>
      </c>
      <c r="NA76" s="381">
        <v>98.3333333333333</v>
      </c>
      <c r="NB76" s="381">
        <v>96.212121212121218</v>
      </c>
      <c r="NC76" s="381">
        <v>96.581196581196593</v>
      </c>
      <c r="ND76" s="381">
        <v>96.153846153846146</v>
      </c>
      <c r="NE76" s="381">
        <v>96.093749999999986</v>
      </c>
      <c r="NF76" s="381">
        <v>91.338582677165334</v>
      </c>
      <c r="NG76" s="381">
        <v>94.326241134751811</v>
      </c>
      <c r="NH76" s="381">
        <v>98.290598290598297</v>
      </c>
    </row>
    <row r="77" spans="1:372" x14ac:dyDescent="0.25">
      <c r="A77" s="93">
        <v>73</v>
      </c>
      <c r="B77" s="93" t="s">
        <v>73</v>
      </c>
      <c r="C77" s="104">
        <v>5090</v>
      </c>
      <c r="D77" s="104">
        <v>4441</v>
      </c>
      <c r="E77" s="104">
        <v>3824</v>
      </c>
      <c r="F77" s="104">
        <v>3958</v>
      </c>
      <c r="G77" s="104">
        <v>2824</v>
      </c>
      <c r="H77" s="104">
        <v>1733</v>
      </c>
      <c r="I77" s="104">
        <v>1946</v>
      </c>
      <c r="J77" s="104">
        <v>1411</v>
      </c>
      <c r="K77" s="104">
        <v>1505</v>
      </c>
      <c r="L77" s="104">
        <v>1656</v>
      </c>
      <c r="M77" s="103">
        <v>1280</v>
      </c>
      <c r="N77" s="103">
        <v>1364</v>
      </c>
      <c r="O77" s="103">
        <v>1426</v>
      </c>
      <c r="P77" s="103">
        <v>1034</v>
      </c>
      <c r="Q77" s="103">
        <v>1347</v>
      </c>
      <c r="R77" s="103">
        <v>1458</v>
      </c>
      <c r="S77" s="103">
        <v>1153</v>
      </c>
      <c r="T77" s="103">
        <v>995</v>
      </c>
      <c r="U77" s="103">
        <v>1057</v>
      </c>
      <c r="V77" s="103">
        <v>772</v>
      </c>
      <c r="W77" s="99">
        <v>83.71411833626253</v>
      </c>
      <c r="X77" s="99">
        <v>76.333505955463451</v>
      </c>
      <c r="Y77" s="99">
        <v>69.472182596291134</v>
      </c>
      <c r="Z77" s="99">
        <v>88.191632928474959</v>
      </c>
      <c r="AA77" s="99">
        <v>79.635258358662668</v>
      </c>
      <c r="AB77" s="99">
        <v>73.86185243328103</v>
      </c>
      <c r="AC77" s="99">
        <v>89.162929745889471</v>
      </c>
      <c r="AD77" s="99">
        <v>83.898305084745616</v>
      </c>
      <c r="AE77" s="99">
        <v>74.099318403115888</v>
      </c>
      <c r="AF77" s="99" t="s">
        <v>286</v>
      </c>
      <c r="AG77" s="99">
        <v>87.23108952116597</v>
      </c>
      <c r="AH77" s="99">
        <v>81.37510879025244</v>
      </c>
      <c r="AI77" s="99" t="s">
        <v>286</v>
      </c>
      <c r="AJ77" s="99">
        <v>88.049713193116716</v>
      </c>
      <c r="AK77" s="99">
        <v>82.65971316818775</v>
      </c>
      <c r="AL77" s="99">
        <v>17.492711370262366</v>
      </c>
      <c r="AM77" s="99">
        <v>21.112255406797082</v>
      </c>
      <c r="AN77" s="99">
        <v>39.148936170212764</v>
      </c>
      <c r="AO77" s="99">
        <v>20.026881720430104</v>
      </c>
      <c r="AP77" s="99">
        <v>19.854721549636807</v>
      </c>
      <c r="AQ77" s="99">
        <v>40.90909090909097</v>
      </c>
      <c r="AR77" s="99">
        <v>21.784386617100367</v>
      </c>
      <c r="AS77" s="99">
        <v>17.385159010600674</v>
      </c>
      <c r="AT77" s="99">
        <v>37.669902912621389</v>
      </c>
      <c r="AU77" s="99">
        <v>21.67673716012083</v>
      </c>
      <c r="AV77" s="99">
        <v>16.91988950276243</v>
      </c>
      <c r="AW77" s="99">
        <v>34.029590948650963</v>
      </c>
      <c r="AX77" s="102">
        <v>25.204081632653057</v>
      </c>
      <c r="AY77" s="102">
        <v>18.190476190476154</v>
      </c>
      <c r="AZ77" s="102">
        <v>32.899869960988262</v>
      </c>
      <c r="BA77" s="102" t="s">
        <v>286</v>
      </c>
      <c r="BB77" s="99" t="s">
        <v>286</v>
      </c>
      <c r="BC77" s="102" t="s">
        <v>286</v>
      </c>
      <c r="BD77" s="102" t="s">
        <v>286</v>
      </c>
      <c r="BE77" s="102" t="s">
        <v>286</v>
      </c>
      <c r="BF77" s="102" t="s">
        <v>286</v>
      </c>
      <c r="BG77" s="99" t="s">
        <v>286</v>
      </c>
      <c r="BH77" s="94" t="s">
        <v>286</v>
      </c>
      <c r="BI77" s="94" t="s">
        <v>286</v>
      </c>
      <c r="BJ77" s="94">
        <v>47.725520431765581</v>
      </c>
      <c r="BK77" s="94">
        <v>44.202389318341545</v>
      </c>
      <c r="BL77" s="99">
        <v>25.595763459841145</v>
      </c>
      <c r="BM77" s="94">
        <v>41.505376344086002</v>
      </c>
      <c r="BN77" s="93">
        <v>46.561886051080535</v>
      </c>
      <c r="BO77" s="93">
        <v>24.037184594953509</v>
      </c>
      <c r="BP77" s="93">
        <v>6.9486404833836817</v>
      </c>
      <c r="BQ77" s="99">
        <v>10.110584518167451</v>
      </c>
      <c r="BR77" s="94">
        <v>56.731461483081361</v>
      </c>
      <c r="BS77" s="94">
        <v>5.4804270462633413</v>
      </c>
      <c r="BT77" s="94">
        <v>13.366645846346032</v>
      </c>
      <c r="BU77" s="99">
        <v>59.047619047619108</v>
      </c>
      <c r="BV77" s="94">
        <v>5.15055467511886</v>
      </c>
      <c r="BW77" s="94">
        <v>12.609970674486801</v>
      </c>
      <c r="BX77" s="94">
        <v>54.420432220039338</v>
      </c>
      <c r="BY77" s="99">
        <v>4.7950502706883276</v>
      </c>
      <c r="BZ77" s="94">
        <v>8.9679715302491108</v>
      </c>
      <c r="CA77" s="94">
        <v>54.318788958147799</v>
      </c>
      <c r="CB77" s="94">
        <v>5.5378061767838105</v>
      </c>
      <c r="CC77" s="99">
        <v>7.8973346495557628</v>
      </c>
      <c r="CD77" s="94">
        <v>42.338709677419338</v>
      </c>
      <c r="CE77" s="94">
        <v>15.560775102759802</v>
      </c>
      <c r="CF77" s="94">
        <v>22.434244455905091</v>
      </c>
      <c r="CG77" s="99">
        <v>20.868945868945911</v>
      </c>
      <c r="CH77" s="94">
        <v>20.833333333333361</v>
      </c>
      <c r="CI77" s="94">
        <v>24.311083894672382</v>
      </c>
      <c r="CJ77" s="94">
        <v>19.858712715855599</v>
      </c>
      <c r="CK77" s="94">
        <v>20.799407846039937</v>
      </c>
      <c r="CL77" s="94">
        <v>25.902335456475619</v>
      </c>
      <c r="CM77" s="94">
        <v>21.047526673132886</v>
      </c>
      <c r="CN77" s="94">
        <v>21.132075471698091</v>
      </c>
      <c r="CO77" s="94">
        <v>24.405594405594396</v>
      </c>
      <c r="CP77" s="99">
        <v>23.529411764705856</v>
      </c>
      <c r="CQ77" s="94">
        <v>18.865979381443285</v>
      </c>
      <c r="CR77" s="94">
        <v>28.034682080924874</v>
      </c>
      <c r="CS77" s="93">
        <v>24.769433465085637</v>
      </c>
      <c r="CT77" s="93">
        <v>10.143198090692106</v>
      </c>
      <c r="CU77" s="99">
        <v>6.4968814968814881</v>
      </c>
      <c r="CV77" s="94">
        <v>5.3956834532374138</v>
      </c>
      <c r="CW77" s="94">
        <v>13.310580204778162</v>
      </c>
      <c r="CX77" s="93">
        <v>7.8066914498141067</v>
      </c>
      <c r="CY77" s="93">
        <v>6.4566929133858277</v>
      </c>
      <c r="CZ77" s="99">
        <v>14.533132530120481</v>
      </c>
      <c r="DA77" s="94">
        <v>9.421841541755887</v>
      </c>
      <c r="DB77" s="94">
        <v>6.385068762278979</v>
      </c>
      <c r="DC77" s="93">
        <v>14.426727410782075</v>
      </c>
      <c r="DD77" s="93">
        <v>10.191082802547776</v>
      </c>
      <c r="DE77" s="99">
        <v>8.0428954423592405</v>
      </c>
      <c r="DF77" s="94">
        <v>15.000000000000004</v>
      </c>
      <c r="DG77" s="94">
        <v>12.403100775193783</v>
      </c>
      <c r="DH77" s="93">
        <v>7.8561917443408804</v>
      </c>
      <c r="DI77" s="93">
        <v>37.641453245979726</v>
      </c>
      <c r="DJ77" s="99">
        <v>42.9089026915114</v>
      </c>
      <c r="DK77" s="94">
        <v>32.214285714285673</v>
      </c>
      <c r="DL77" s="94">
        <v>35.704607046070407</v>
      </c>
      <c r="DM77" s="94">
        <v>42.199017199017199</v>
      </c>
      <c r="DN77" s="94">
        <v>35.669291338582624</v>
      </c>
      <c r="DO77" s="99">
        <v>38.976674191121134</v>
      </c>
      <c r="DP77" s="94">
        <v>47.615658362989272</v>
      </c>
      <c r="DQ77" s="94">
        <v>37.329434697855731</v>
      </c>
      <c r="DR77" s="94">
        <v>33.56428021555034</v>
      </c>
      <c r="DS77" s="94">
        <v>49.536707056307939</v>
      </c>
      <c r="DT77" s="99">
        <v>42.256042972247094</v>
      </c>
      <c r="DU77" s="101">
        <v>35.550935550935591</v>
      </c>
      <c r="DV77" s="101">
        <v>45.314009661835762</v>
      </c>
      <c r="DW77" s="93">
        <v>44.090305444887086</v>
      </c>
      <c r="DX77" s="101" t="s">
        <v>286</v>
      </c>
      <c r="DY77" s="99" t="s">
        <v>286</v>
      </c>
      <c r="DZ77" s="99" t="s">
        <v>286</v>
      </c>
      <c r="EA77" s="99" t="s">
        <v>286</v>
      </c>
      <c r="EB77" s="99" t="s">
        <v>286</v>
      </c>
      <c r="EC77" s="99" t="s">
        <v>286</v>
      </c>
      <c r="ED77" s="99" t="s">
        <v>286</v>
      </c>
      <c r="EE77" s="99" t="s">
        <v>286</v>
      </c>
      <c r="EF77" s="99" t="s">
        <v>286</v>
      </c>
      <c r="EG77" s="99">
        <v>6.2218890554722543</v>
      </c>
      <c r="EH77" s="99">
        <v>4.3986254295532605</v>
      </c>
      <c r="EI77" s="99">
        <v>3.4752389226759384</v>
      </c>
      <c r="EJ77" s="99">
        <v>8.1983805668016174</v>
      </c>
      <c r="EK77" s="99">
        <v>4.3560606060606064</v>
      </c>
      <c r="EL77" s="94">
        <v>3.6316472114137519</v>
      </c>
      <c r="EM77" s="94">
        <v>65.61743341404383</v>
      </c>
      <c r="EN77" s="94">
        <v>33.125325013000541</v>
      </c>
      <c r="EO77" s="94">
        <v>40.738112136266793</v>
      </c>
      <c r="EP77" s="99">
        <v>65.635738831615058</v>
      </c>
      <c r="EQ77" s="94">
        <v>33.353621424223938</v>
      </c>
      <c r="ER77" s="94">
        <v>39.339103068450051</v>
      </c>
      <c r="ES77" s="94">
        <v>65.352539802880813</v>
      </c>
      <c r="ET77" s="94">
        <v>35.607675906183388</v>
      </c>
      <c r="EU77" s="99">
        <v>41.593780369290585</v>
      </c>
      <c r="EV77" s="94">
        <v>60.361067503924602</v>
      </c>
      <c r="EW77" s="94">
        <v>38.885017421602761</v>
      </c>
      <c r="EX77" s="94">
        <v>42.5044091710758</v>
      </c>
      <c r="EY77" s="94">
        <v>62.258064516128982</v>
      </c>
      <c r="EZ77" s="99">
        <v>35.819430814523983</v>
      </c>
      <c r="FA77" s="94">
        <v>45.625841184387625</v>
      </c>
      <c r="FB77" s="94">
        <v>85.595238095238074</v>
      </c>
      <c r="FC77" s="94">
        <v>67.184265010352064</v>
      </c>
      <c r="FD77" s="94">
        <v>64.982206405693901</v>
      </c>
      <c r="FE77" s="99">
        <v>86.702849389416443</v>
      </c>
      <c r="FF77" s="94">
        <v>66.868932038835084</v>
      </c>
      <c r="FG77" s="94">
        <v>67.242733699921445</v>
      </c>
      <c r="FH77" s="94">
        <v>84.471117779445009</v>
      </c>
      <c r="FI77" s="94">
        <v>72.096317280453306</v>
      </c>
      <c r="FJ77" s="99">
        <v>70.970873786407736</v>
      </c>
      <c r="FK77" s="94">
        <v>86.33587786259541</v>
      </c>
      <c r="FL77" s="94">
        <v>75.523012552301239</v>
      </c>
      <c r="FM77" s="94">
        <v>70.748898678414122</v>
      </c>
      <c r="FN77" s="94">
        <v>86.13138686131397</v>
      </c>
      <c r="FO77" s="99">
        <v>74.224806201550379</v>
      </c>
      <c r="FP77" s="94">
        <v>73.901464713715015</v>
      </c>
      <c r="FQ77" s="94">
        <v>95.728496196606187</v>
      </c>
      <c r="FR77" s="94">
        <v>96.646026831785292</v>
      </c>
      <c r="FS77" s="94">
        <v>98.079658605974316</v>
      </c>
      <c r="FT77" s="99">
        <v>93.485560779046367</v>
      </c>
      <c r="FU77" s="94">
        <v>93.377885783718099</v>
      </c>
      <c r="FV77" s="94">
        <v>96.554424432263104</v>
      </c>
      <c r="FW77" s="94">
        <v>94.826311899482675</v>
      </c>
      <c r="FX77" s="94">
        <v>92.796610169491643</v>
      </c>
      <c r="FY77" s="99">
        <v>96.79922405431607</v>
      </c>
      <c r="FZ77" s="94">
        <v>95.287958115183372</v>
      </c>
      <c r="GA77" s="94">
        <v>94.685990338164316</v>
      </c>
      <c r="GB77" s="94">
        <v>93.60770577933441</v>
      </c>
      <c r="GC77" s="94">
        <v>95.035460992907758</v>
      </c>
      <c r="GD77" s="99">
        <v>93.557692307692264</v>
      </c>
      <c r="GE77" s="94">
        <v>93.856209150326833</v>
      </c>
      <c r="GF77" s="94">
        <v>95.672791938352347</v>
      </c>
      <c r="GG77" s="94">
        <v>91.39450492483158</v>
      </c>
      <c r="GH77" s="94">
        <v>96.487455197132519</v>
      </c>
      <c r="GI77" s="99">
        <v>91.785471826205111</v>
      </c>
      <c r="GJ77" s="94">
        <v>89.031078610603444</v>
      </c>
      <c r="GK77" s="94">
        <v>93.092621664050384</v>
      </c>
      <c r="GL77" s="94">
        <v>92.382374906646902</v>
      </c>
      <c r="GM77" s="100">
        <v>86.605244507441412</v>
      </c>
      <c r="GN77" s="99">
        <v>91.245136186770537</v>
      </c>
      <c r="GO77" s="94">
        <v>93.918918918919019</v>
      </c>
      <c r="GP77" s="94">
        <v>91.280276816609145</v>
      </c>
      <c r="GQ77" s="94">
        <v>90.184049079754502</v>
      </c>
      <c r="GR77" s="94">
        <v>93.20486815415812</v>
      </c>
      <c r="GS77" s="99">
        <v>89.605389797882466</v>
      </c>
      <c r="GT77" s="94">
        <v>90.457516339869116</v>
      </c>
      <c r="GU77" s="94" t="s">
        <v>286</v>
      </c>
      <c r="GV77" s="94" t="s">
        <v>286</v>
      </c>
      <c r="GW77" s="94" t="s">
        <v>286</v>
      </c>
      <c r="GX77" s="99" t="s">
        <v>286</v>
      </c>
      <c r="GY77" s="99" t="s">
        <v>286</v>
      </c>
      <c r="GZ77" s="99" t="s">
        <v>286</v>
      </c>
      <c r="HA77" s="99" t="s">
        <v>286</v>
      </c>
      <c r="HB77" s="99" t="s">
        <v>286</v>
      </c>
      <c r="HC77" s="99" t="s">
        <v>286</v>
      </c>
      <c r="HD77" s="99">
        <v>92.541856925418557</v>
      </c>
      <c r="HE77" s="99">
        <v>94.11352487736508</v>
      </c>
      <c r="HF77" s="99">
        <v>95.583038869257976</v>
      </c>
      <c r="HG77" s="99">
        <v>91.987513007284122</v>
      </c>
      <c r="HH77" s="99">
        <v>94.578896418199392</v>
      </c>
      <c r="HI77" s="99">
        <v>94.266666666666708</v>
      </c>
      <c r="HJ77" s="99">
        <v>84.606275902901118</v>
      </c>
      <c r="HK77" s="99">
        <v>82.294911734164145</v>
      </c>
      <c r="HL77" s="94">
        <v>91.928571428571288</v>
      </c>
      <c r="HM77" s="94">
        <v>81.787175989085981</v>
      </c>
      <c r="HN77" s="94">
        <v>76.354679802955687</v>
      </c>
      <c r="HO77" s="94">
        <v>90.332805071315249</v>
      </c>
      <c r="HP77" s="99">
        <v>80.408472012102948</v>
      </c>
      <c r="HQ77" s="94">
        <v>78.372591006423903</v>
      </c>
      <c r="HR77" s="94">
        <v>84.712755598831535</v>
      </c>
      <c r="HS77" s="94">
        <v>83.422870299309238</v>
      </c>
      <c r="HT77" s="95">
        <v>80.208333333333343</v>
      </c>
      <c r="HU77" s="99">
        <v>83.922261484099153</v>
      </c>
      <c r="HV77" s="93">
        <v>80.595482546201254</v>
      </c>
      <c r="HW77" s="93">
        <v>78.578383641674804</v>
      </c>
      <c r="HX77" s="93">
        <v>84.788359788359713</v>
      </c>
      <c r="HY77" s="93">
        <v>4.2516016307513089</v>
      </c>
      <c r="HZ77" s="93">
        <v>3.960905349794237</v>
      </c>
      <c r="IA77" s="93">
        <v>1.8505338078291813</v>
      </c>
      <c r="IB77" s="93">
        <v>5.2348993288590675</v>
      </c>
      <c r="IC77" s="93">
        <v>4.3004239854633628</v>
      </c>
      <c r="ID77" s="93">
        <v>5.4075235109717941</v>
      </c>
      <c r="IE77" s="93">
        <v>5.8345642540620375</v>
      </c>
      <c r="IF77" s="93">
        <v>5.4301833568406259</v>
      </c>
      <c r="IG77" s="93">
        <v>4.2759961127308088</v>
      </c>
      <c r="IH77" s="93">
        <v>5.4013503375843896</v>
      </c>
      <c r="II77" s="93">
        <v>5.3621169916434583</v>
      </c>
      <c r="IJ77" s="93">
        <v>4.4541484716157163</v>
      </c>
      <c r="IK77" s="93">
        <v>5.6622851365015174</v>
      </c>
      <c r="IL77" s="93">
        <v>5.8767772511848282</v>
      </c>
      <c r="IM77" s="93">
        <v>6.5019505851755497</v>
      </c>
      <c r="IN77" s="93" t="str">
        <f t="shared" si="85"/>
        <v>--</v>
      </c>
      <c r="IO77" s="93" t="str">
        <f t="shared" si="85"/>
        <v>--</v>
      </c>
      <c r="IP77" s="93" t="str">
        <f t="shared" si="85"/>
        <v>--</v>
      </c>
      <c r="IQ77" s="93" t="str">
        <f t="shared" si="85"/>
        <v>--</v>
      </c>
      <c r="IR77" s="93" t="str">
        <f t="shared" si="85"/>
        <v>--</v>
      </c>
      <c r="IS77" s="93" t="str">
        <f t="shared" si="85"/>
        <v>--</v>
      </c>
      <c r="IT77" s="93" t="str">
        <f t="shared" si="85"/>
        <v>--</v>
      </c>
      <c r="IU77" s="93" t="str">
        <f t="shared" si="85"/>
        <v>--</v>
      </c>
      <c r="IV77" s="93" t="str">
        <f t="shared" si="85"/>
        <v>--</v>
      </c>
      <c r="IW77" s="241">
        <v>4378</v>
      </c>
      <c r="IX77" s="242">
        <v>5805</v>
      </c>
      <c r="IY77" s="243">
        <v>1083</v>
      </c>
      <c r="IZ77" s="243">
        <v>1197</v>
      </c>
      <c r="JA77" s="243">
        <v>1097</v>
      </c>
      <c r="JB77" s="243">
        <v>1523</v>
      </c>
      <c r="JC77" s="243">
        <v>1523</v>
      </c>
      <c r="JD77" s="243">
        <v>1206</v>
      </c>
      <c r="JE77" s="243">
        <v>9.0232558139534902</v>
      </c>
      <c r="JF77" s="243">
        <v>7.4476987447698697</v>
      </c>
      <c r="JG77" s="243">
        <v>8.4172003659652397</v>
      </c>
      <c r="JH77" s="243">
        <v>8.2562747688243103</v>
      </c>
      <c r="JI77" s="243">
        <v>7.4983410749834096</v>
      </c>
      <c r="JJ77" s="243">
        <v>10.183639398998301</v>
      </c>
      <c r="JK77" s="243">
        <v>7.46268656716419</v>
      </c>
      <c r="JL77" s="243">
        <v>4.1841004184100399</v>
      </c>
      <c r="JM77" s="243">
        <v>3.9377289377289402</v>
      </c>
      <c r="JN77" s="243">
        <v>7.4440052700922301</v>
      </c>
      <c r="JO77" s="243">
        <v>5.36068828590337</v>
      </c>
      <c r="JP77" s="243">
        <v>5.17097581317765</v>
      </c>
      <c r="JQ77" s="243">
        <v>94.183864915572201</v>
      </c>
      <c r="JR77" s="243">
        <v>94.794290512174499</v>
      </c>
      <c r="JS77" s="243">
        <v>95.421245421245501</v>
      </c>
      <c r="JT77" s="243">
        <v>95.042961004626406</v>
      </c>
      <c r="JU77" s="243">
        <v>95.771812080536805</v>
      </c>
      <c r="JV77" s="243">
        <v>96.229648671807993</v>
      </c>
      <c r="JW77" s="243">
        <v>89.840075258701802</v>
      </c>
      <c r="JX77" s="243">
        <v>89.084802686817795</v>
      </c>
      <c r="JY77" s="243">
        <v>92.025664527955897</v>
      </c>
      <c r="JZ77" s="243">
        <v>90.350297422339807</v>
      </c>
      <c r="KA77" s="243">
        <v>92.240215924426494</v>
      </c>
      <c r="KB77" s="243">
        <v>94.051724137931103</v>
      </c>
      <c r="KC77" s="243">
        <v>94.360902255639104</v>
      </c>
      <c r="KD77" s="243">
        <v>95.630252100840494</v>
      </c>
      <c r="KE77" s="243">
        <v>96.336996336996293</v>
      </c>
      <c r="KF77" s="243">
        <v>96.558570483123603</v>
      </c>
      <c r="KG77" s="243">
        <v>96.005416384563205</v>
      </c>
      <c r="KH77" s="243">
        <v>97.246127366609301</v>
      </c>
      <c r="KI77" s="220">
        <v>1001</v>
      </c>
      <c r="KJ77" s="220">
        <v>1553</v>
      </c>
      <c r="KK77" s="99" t="str">
        <f t="shared" si="81"/>
        <v>--</v>
      </c>
      <c r="KL77" s="99" t="str">
        <f t="shared" si="81"/>
        <v>--</v>
      </c>
      <c r="KM77" s="220">
        <v>12.9032258064516</v>
      </c>
      <c r="KN77" s="220">
        <v>13.057530704589499</v>
      </c>
      <c r="KO77" s="220">
        <v>91.842900302114799</v>
      </c>
      <c r="KP77" s="220">
        <v>94.843342036553594</v>
      </c>
      <c r="KQ77" s="220">
        <v>92.145015105740299</v>
      </c>
      <c r="KR77" s="220">
        <v>92.156862745098096</v>
      </c>
      <c r="KS77" s="220">
        <v>91.304347826086897</v>
      </c>
      <c r="KT77" s="220">
        <v>92.519685039370103</v>
      </c>
      <c r="KV77" s="379">
        <v>5563</v>
      </c>
      <c r="KW77" s="380">
        <v>1461</v>
      </c>
      <c r="KX77" s="381">
        <v>1512</v>
      </c>
      <c r="KY77" s="381">
        <v>1359</v>
      </c>
      <c r="KZ77" s="381">
        <v>1231</v>
      </c>
      <c r="LA77" s="378" t="str">
        <f t="shared" si="82"/>
        <v>--</v>
      </c>
      <c r="LB77" s="381">
        <v>64.251207729468604</v>
      </c>
      <c r="LC77" s="381">
        <v>67.572156196944135</v>
      </c>
      <c r="LD77" s="381">
        <v>67.52767527675276</v>
      </c>
      <c r="LE77" s="378" t="str">
        <f t="shared" si="83"/>
        <v>--</v>
      </c>
      <c r="LF77" s="381">
        <v>66.88741721854305</v>
      </c>
      <c r="LG77" s="381">
        <v>66.41740312712443</v>
      </c>
      <c r="LH77" s="381">
        <v>66.441251056635522</v>
      </c>
      <c r="LI77" s="378" t="str">
        <f t="shared" si="84"/>
        <v>--</v>
      </c>
      <c r="LJ77" s="381">
        <v>60.678642714570927</v>
      </c>
      <c r="LK77" s="381">
        <v>58.845299777942266</v>
      </c>
      <c r="LL77" s="381">
        <v>59.869494290375179</v>
      </c>
      <c r="LM77" s="380">
        <v>83.248730964467015</v>
      </c>
      <c r="LN77" s="381">
        <v>69.598470363288698</v>
      </c>
      <c r="LO77" s="381">
        <v>64.91525423728811</v>
      </c>
      <c r="LP77" s="381">
        <v>67.250922509225191</v>
      </c>
      <c r="LQ77" s="381">
        <v>84.231274638633366</v>
      </c>
      <c r="LR77" s="381">
        <v>67.55319148936168</v>
      </c>
      <c r="LS77" s="381">
        <v>69.618528610354232</v>
      </c>
      <c r="LT77" s="381">
        <v>74.288179465056004</v>
      </c>
      <c r="LU77" s="381">
        <v>81.290322580645153</v>
      </c>
      <c r="LV77" s="381">
        <v>70.156356220258374</v>
      </c>
      <c r="LW77" s="381">
        <v>63.546423135464259</v>
      </c>
      <c r="LX77" s="381">
        <v>67.088607594936775</v>
      </c>
      <c r="LY77" s="380">
        <v>79.243353783231115</v>
      </c>
      <c r="LZ77" s="381">
        <v>76.755218216318852</v>
      </c>
      <c r="MA77" s="381">
        <v>76.460626587637734</v>
      </c>
      <c r="MB77" s="381">
        <v>80.092165898617665</v>
      </c>
      <c r="MC77" s="381">
        <v>85.12720156555784</v>
      </c>
      <c r="MD77" s="381">
        <v>76.775049767750431</v>
      </c>
      <c r="ME77" s="381">
        <v>82.252559726962559</v>
      </c>
      <c r="MF77" s="381">
        <v>83.505154639175245</v>
      </c>
      <c r="MG77" s="381">
        <v>83.321454027084968</v>
      </c>
      <c r="MH77" s="381">
        <v>76.303317535544977</v>
      </c>
      <c r="MI77" s="381">
        <v>77.634571645185687</v>
      </c>
      <c r="MJ77" s="381">
        <v>75.336700336700389</v>
      </c>
      <c r="MK77" s="380">
        <v>93.32855093256822</v>
      </c>
      <c r="ML77" s="381">
        <v>93.265993265993345</v>
      </c>
      <c r="MM77" s="381">
        <v>94.229309035687095</v>
      </c>
      <c r="MN77" s="381">
        <v>95.298068849706269</v>
      </c>
      <c r="MO77" s="380">
        <v>92.156862745097925</v>
      </c>
      <c r="MP77" s="381">
        <v>88.866396761133387</v>
      </c>
      <c r="MQ77" s="381">
        <v>87.30038022813693</v>
      </c>
      <c r="MR77" s="381">
        <v>91.07744107744098</v>
      </c>
      <c r="MS77" s="380">
        <v>91.272727272727224</v>
      </c>
      <c r="MT77" s="381">
        <v>95.61107359891956</v>
      </c>
      <c r="MU77" s="381">
        <v>95.747911921032511</v>
      </c>
      <c r="MV77" s="381">
        <v>97.304128053917495</v>
      </c>
      <c r="MW77" s="380">
        <v>97.681451612903217</v>
      </c>
      <c r="MX77" s="381">
        <v>96.247654784240268</v>
      </c>
      <c r="MY77" s="381">
        <v>96.386554621848731</v>
      </c>
      <c r="MZ77" s="381">
        <v>97.435897435897559</v>
      </c>
      <c r="NA77" s="381">
        <v>97.060744611365067</v>
      </c>
      <c r="NB77" s="381">
        <v>97.620621282220682</v>
      </c>
      <c r="NC77" s="381">
        <v>97.437626432906299</v>
      </c>
      <c r="ND77" s="381">
        <v>97.086546700942648</v>
      </c>
      <c r="NE77" s="381">
        <v>96.459537572254177</v>
      </c>
      <c r="NF77" s="381">
        <v>96.896086369770487</v>
      </c>
      <c r="NG77" s="381">
        <v>97.03647416413358</v>
      </c>
      <c r="NH77" s="381">
        <v>97.897392767030979</v>
      </c>
    </row>
    <row r="78" spans="1:372" x14ac:dyDescent="0.25">
      <c r="A78" s="93">
        <v>74</v>
      </c>
      <c r="B78" s="93" t="s">
        <v>74</v>
      </c>
      <c r="C78" s="104">
        <v>1052</v>
      </c>
      <c r="D78" s="104">
        <v>1219</v>
      </c>
      <c r="E78" s="104">
        <v>1222</v>
      </c>
      <c r="F78" s="104">
        <v>1232</v>
      </c>
      <c r="G78" s="104">
        <v>1140</v>
      </c>
      <c r="H78" s="104">
        <v>411</v>
      </c>
      <c r="I78" s="104">
        <v>406</v>
      </c>
      <c r="J78" s="104">
        <v>235</v>
      </c>
      <c r="K78" s="104">
        <v>416</v>
      </c>
      <c r="L78" s="104">
        <v>487</v>
      </c>
      <c r="M78" s="103">
        <v>316</v>
      </c>
      <c r="N78" s="103">
        <v>426</v>
      </c>
      <c r="O78" s="103">
        <v>448</v>
      </c>
      <c r="P78" s="103">
        <v>348</v>
      </c>
      <c r="Q78" s="103">
        <v>428</v>
      </c>
      <c r="R78" s="103">
        <v>473</v>
      </c>
      <c r="S78" s="103">
        <v>331</v>
      </c>
      <c r="T78" s="103">
        <v>415</v>
      </c>
      <c r="U78" s="103">
        <v>425</v>
      </c>
      <c r="V78" s="103">
        <v>300</v>
      </c>
      <c r="W78" s="99">
        <v>84.48275862068968</v>
      </c>
      <c r="X78" s="99">
        <v>76.296296296296305</v>
      </c>
      <c r="Y78" s="99">
        <v>73.504273504273527</v>
      </c>
      <c r="Z78" s="99">
        <v>84.596577017114939</v>
      </c>
      <c r="AA78" s="99">
        <v>81.4968814968815</v>
      </c>
      <c r="AB78" s="99">
        <v>74.203821656050962</v>
      </c>
      <c r="AC78" s="99">
        <v>87.834549878345527</v>
      </c>
      <c r="AD78" s="99">
        <v>85.327313769751839</v>
      </c>
      <c r="AE78" s="99">
        <v>79.250720461095085</v>
      </c>
      <c r="AF78" s="99" t="s">
        <v>286</v>
      </c>
      <c r="AG78" s="99">
        <v>85.438972162741052</v>
      </c>
      <c r="AH78" s="99">
        <v>82.370820668692943</v>
      </c>
      <c r="AI78" s="99" t="s">
        <v>286</v>
      </c>
      <c r="AJ78" s="99">
        <v>90.73634204275541</v>
      </c>
      <c r="AK78" s="99">
        <v>87.074829931972701</v>
      </c>
      <c r="AL78" s="99">
        <v>12.315270935960603</v>
      </c>
      <c r="AM78" s="99">
        <v>23.762376237623766</v>
      </c>
      <c r="AN78" s="99">
        <v>35.319148936170222</v>
      </c>
      <c r="AO78" s="99">
        <v>19.174757281553415</v>
      </c>
      <c r="AP78" s="99">
        <v>18.181818181818187</v>
      </c>
      <c r="AQ78" s="99">
        <v>36.741214057507989</v>
      </c>
      <c r="AR78" s="99">
        <v>18.509615384615405</v>
      </c>
      <c r="AS78" s="99">
        <v>19.015659955257295</v>
      </c>
      <c r="AT78" s="99">
        <v>26.011560693641623</v>
      </c>
      <c r="AU78" s="99">
        <v>18.246445497630322</v>
      </c>
      <c r="AV78" s="99">
        <v>17.872340425531899</v>
      </c>
      <c r="AW78" s="99">
        <v>29.268292682926838</v>
      </c>
      <c r="AX78" s="102">
        <v>25.121951219512184</v>
      </c>
      <c r="AY78" s="102">
        <v>14.489311163895483</v>
      </c>
      <c r="AZ78" s="102">
        <v>28.956228956228973</v>
      </c>
      <c r="BA78" s="102" t="s">
        <v>286</v>
      </c>
      <c r="BB78" s="99" t="s">
        <v>286</v>
      </c>
      <c r="BC78" s="102" t="s">
        <v>286</v>
      </c>
      <c r="BD78" s="102" t="s">
        <v>286</v>
      </c>
      <c r="BE78" s="102" t="s">
        <v>286</v>
      </c>
      <c r="BF78" s="102" t="s">
        <v>286</v>
      </c>
      <c r="BG78" s="99" t="s">
        <v>286</v>
      </c>
      <c r="BH78" s="94" t="s">
        <v>286</v>
      </c>
      <c r="BI78" s="94" t="s">
        <v>286</v>
      </c>
      <c r="BJ78" s="94">
        <v>45.343137254901961</v>
      </c>
      <c r="BK78" s="94">
        <v>52.888888888888893</v>
      </c>
      <c r="BL78" s="99">
        <v>33.333333333333357</v>
      </c>
      <c r="BM78" s="94">
        <v>41.057934508816103</v>
      </c>
      <c r="BN78" s="93">
        <v>53.734939759036131</v>
      </c>
      <c r="BO78" s="93">
        <v>35.144927536231876</v>
      </c>
      <c r="BP78" s="93">
        <v>6.1068702290076331</v>
      </c>
      <c r="BQ78" s="99">
        <v>10.178117048346051</v>
      </c>
      <c r="BR78" s="94">
        <v>55.217391304347821</v>
      </c>
      <c r="BS78" s="94">
        <v>4.6391752577319538</v>
      </c>
      <c r="BT78" s="94">
        <v>14.947368421052635</v>
      </c>
      <c r="BU78" s="99">
        <v>53.921568627450988</v>
      </c>
      <c r="BV78" s="94">
        <v>3.5897435897435894</v>
      </c>
      <c r="BW78" s="94">
        <v>12.771084337349393</v>
      </c>
      <c r="BX78" s="94">
        <v>47.462686567164177</v>
      </c>
      <c r="BY78" s="99">
        <v>6.6014669926650402</v>
      </c>
      <c r="BZ78" s="94">
        <v>8.888888888888884</v>
      </c>
      <c r="CA78" s="94">
        <v>55.063291139240491</v>
      </c>
      <c r="CB78" s="94">
        <v>3.5353535353535364</v>
      </c>
      <c r="CC78" s="99">
        <v>6.4676616915422889</v>
      </c>
      <c r="CD78" s="94">
        <v>38.04347826086957</v>
      </c>
      <c r="CE78" s="94">
        <v>22.693266832917683</v>
      </c>
      <c r="CF78" s="94">
        <v>23.441396508728182</v>
      </c>
      <c r="CG78" s="99">
        <v>21.888412017167369</v>
      </c>
      <c r="CH78" s="94">
        <v>20.098039215686253</v>
      </c>
      <c r="CI78" s="94">
        <v>31.458333333333304</v>
      </c>
      <c r="CJ78" s="94">
        <v>20.063694267515935</v>
      </c>
      <c r="CK78" s="94">
        <v>15.942028985507246</v>
      </c>
      <c r="CL78" s="94">
        <v>23.165137614678876</v>
      </c>
      <c r="CM78" s="94">
        <v>17.68115942028987</v>
      </c>
      <c r="CN78" s="94">
        <v>22.985781990521311</v>
      </c>
      <c r="CO78" s="94">
        <v>24.889867841409689</v>
      </c>
      <c r="CP78" s="99">
        <v>20.743034055727559</v>
      </c>
      <c r="CQ78" s="94">
        <v>16.04938271604939</v>
      </c>
      <c r="CR78" s="94">
        <v>26.94174757281553</v>
      </c>
      <c r="CS78" s="93">
        <v>23.049645390070921</v>
      </c>
      <c r="CT78" s="93">
        <v>13.399503722084365</v>
      </c>
      <c r="CU78" s="99">
        <v>3.7878787878787885</v>
      </c>
      <c r="CV78" s="94">
        <v>6.1135371179039337</v>
      </c>
      <c r="CW78" s="94">
        <v>10.80402010050252</v>
      </c>
      <c r="CX78" s="93">
        <v>6.6098081023454149</v>
      </c>
      <c r="CY78" s="93">
        <v>8.1433224755700362</v>
      </c>
      <c r="CZ78" s="99">
        <v>12.935323383084574</v>
      </c>
      <c r="DA78" s="94">
        <v>11.682242990654199</v>
      </c>
      <c r="DB78" s="94">
        <v>9.7345132743362761</v>
      </c>
      <c r="DC78" s="93">
        <v>19.268292682926813</v>
      </c>
      <c r="DD78" s="93">
        <v>8.5201793721973029</v>
      </c>
      <c r="DE78" s="99">
        <v>9.2651757188498358</v>
      </c>
      <c r="DF78" s="94">
        <v>12.903225806451616</v>
      </c>
      <c r="DG78" s="94">
        <v>12.315270935960593</v>
      </c>
      <c r="DH78" s="93">
        <v>7.8291814946619231</v>
      </c>
      <c r="DI78" s="93">
        <v>43.920595533498776</v>
      </c>
      <c r="DJ78" s="99">
        <v>44.72361809045227</v>
      </c>
      <c r="DK78" s="94">
        <v>34.632034632034646</v>
      </c>
      <c r="DL78" s="94">
        <v>39.356435643564367</v>
      </c>
      <c r="DM78" s="94">
        <v>44.560669456066961</v>
      </c>
      <c r="DN78" s="94">
        <v>41.479099678456585</v>
      </c>
      <c r="DO78" s="99">
        <v>27.804878048780491</v>
      </c>
      <c r="DP78" s="94">
        <v>44.651162790697676</v>
      </c>
      <c r="DQ78" s="94">
        <v>37.82991202346043</v>
      </c>
      <c r="DR78" s="94">
        <v>40.291262135922324</v>
      </c>
      <c r="DS78" s="94">
        <v>46.75615212527962</v>
      </c>
      <c r="DT78" s="99">
        <v>46.202531645569643</v>
      </c>
      <c r="DU78" s="101">
        <v>41.542288557213965</v>
      </c>
      <c r="DV78" s="101">
        <v>43.41463414634147</v>
      </c>
      <c r="DW78" s="93">
        <v>40.860215053763476</v>
      </c>
      <c r="DX78" s="101" t="s">
        <v>286</v>
      </c>
      <c r="DY78" s="99" t="s">
        <v>286</v>
      </c>
      <c r="DZ78" s="99" t="s">
        <v>286</v>
      </c>
      <c r="EA78" s="99" t="s">
        <v>286</v>
      </c>
      <c r="EB78" s="99" t="s">
        <v>286</v>
      </c>
      <c r="EC78" s="99" t="s">
        <v>286</v>
      </c>
      <c r="ED78" s="99" t="s">
        <v>286</v>
      </c>
      <c r="EE78" s="99" t="s">
        <v>286</v>
      </c>
      <c r="EF78" s="99" t="s">
        <v>286</v>
      </c>
      <c r="EG78" s="99">
        <v>5.9101654846335681</v>
      </c>
      <c r="EH78" s="99">
        <v>3.184713375796179</v>
      </c>
      <c r="EI78" s="99">
        <v>2.7272727272727262</v>
      </c>
      <c r="EJ78" s="99">
        <v>3.9024390243902447</v>
      </c>
      <c r="EK78" s="99">
        <v>2.5882352941176485</v>
      </c>
      <c r="EL78" s="94">
        <v>4.0000000000000018</v>
      </c>
      <c r="EM78" s="94">
        <v>74.5</v>
      </c>
      <c r="EN78" s="94">
        <v>32.920792079207907</v>
      </c>
      <c r="EO78" s="94">
        <v>50.212765957446805</v>
      </c>
      <c r="EP78" s="99">
        <v>66.093366093366143</v>
      </c>
      <c r="EQ78" s="94">
        <v>33.057851239669432</v>
      </c>
      <c r="ER78" s="94">
        <v>41.719745222929944</v>
      </c>
      <c r="ES78" s="94">
        <v>71.851851851851876</v>
      </c>
      <c r="ET78" s="94">
        <v>39.359267734553789</v>
      </c>
      <c r="EU78" s="99">
        <v>50.144927536231918</v>
      </c>
      <c r="EV78" s="94">
        <v>67.741935483870918</v>
      </c>
      <c r="EW78" s="94">
        <v>34.210526315789451</v>
      </c>
      <c r="EX78" s="94">
        <v>47.987616099071211</v>
      </c>
      <c r="EY78" s="94">
        <v>68.734491315136495</v>
      </c>
      <c r="EZ78" s="99">
        <v>35.643564356435668</v>
      </c>
      <c r="FA78" s="94">
        <v>43.877551020408177</v>
      </c>
      <c r="FB78" s="94">
        <v>85.286783042393992</v>
      </c>
      <c r="FC78" s="94">
        <v>68.641975308642017</v>
      </c>
      <c r="FD78" s="94">
        <v>73.39055793991416</v>
      </c>
      <c r="FE78" s="99">
        <v>82.512315270935986</v>
      </c>
      <c r="FF78" s="94">
        <v>66.528066528066518</v>
      </c>
      <c r="FG78" s="94">
        <v>67.197452229299415</v>
      </c>
      <c r="FH78" s="94">
        <v>89.473684210526358</v>
      </c>
      <c r="FI78" s="94">
        <v>74.599542334096142</v>
      </c>
      <c r="FJ78" s="99">
        <v>75.29069767441861</v>
      </c>
      <c r="FK78" s="94">
        <v>89.613526570048307</v>
      </c>
      <c r="FL78" s="94">
        <v>73.144104803493462</v>
      </c>
      <c r="FM78" s="94">
        <v>80.307692307692349</v>
      </c>
      <c r="FN78" s="94">
        <v>88.861386138613881</v>
      </c>
      <c r="FO78" s="99">
        <v>78.155339805825236</v>
      </c>
      <c r="FP78" s="94">
        <v>73.195876288659761</v>
      </c>
      <c r="FQ78" s="94">
        <v>92.364532019704455</v>
      </c>
      <c r="FR78" s="94">
        <v>94.306930693069319</v>
      </c>
      <c r="FS78" s="94">
        <v>97.854077253218833</v>
      </c>
      <c r="FT78" s="99">
        <v>90.220048899755511</v>
      </c>
      <c r="FU78" s="94">
        <v>92.323651452282093</v>
      </c>
      <c r="FV78" s="94">
        <v>96.190476190476204</v>
      </c>
      <c r="FW78" s="94">
        <v>92.124105011933167</v>
      </c>
      <c r="FX78" s="94">
        <v>93.821510297482817</v>
      </c>
      <c r="FY78" s="99">
        <v>98.265895953757266</v>
      </c>
      <c r="FZ78" s="94">
        <v>94.536817102137789</v>
      </c>
      <c r="GA78" s="94">
        <v>93.347639484978501</v>
      </c>
      <c r="GB78" s="94">
        <v>95.770392749244763</v>
      </c>
      <c r="GC78" s="94">
        <v>93.93203883495147</v>
      </c>
      <c r="GD78" s="99">
        <v>95.693779904306226</v>
      </c>
      <c r="GE78" s="94">
        <v>98.287671232876747</v>
      </c>
      <c r="GF78" s="94">
        <v>91.315136476426815</v>
      </c>
      <c r="GG78" s="94">
        <v>91.645569620253141</v>
      </c>
      <c r="GH78" s="94">
        <v>95.258620689655231</v>
      </c>
      <c r="GI78" s="99">
        <v>92.059553349875927</v>
      </c>
      <c r="GJ78" s="94">
        <v>89.770354906054237</v>
      </c>
      <c r="GK78" s="94">
        <v>94.888178913738017</v>
      </c>
      <c r="GL78" s="94">
        <v>92.909535452322743</v>
      </c>
      <c r="GM78" s="100">
        <v>92.165898617511445</v>
      </c>
      <c r="GN78" s="99">
        <v>95.33527696793</v>
      </c>
      <c r="GO78" s="94">
        <v>94.77434679334911</v>
      </c>
      <c r="GP78" s="94">
        <v>89.270386266094462</v>
      </c>
      <c r="GQ78" s="94">
        <v>94.224924012158013</v>
      </c>
      <c r="GR78" s="94">
        <v>94.417475728155338</v>
      </c>
      <c r="GS78" s="99">
        <v>91.846522781774553</v>
      </c>
      <c r="GT78" s="94">
        <v>94.827586206896584</v>
      </c>
      <c r="GU78" s="94" t="s">
        <v>286</v>
      </c>
      <c r="GV78" s="94" t="s">
        <v>286</v>
      </c>
      <c r="GW78" s="94" t="s">
        <v>286</v>
      </c>
      <c r="GX78" s="99" t="s">
        <v>286</v>
      </c>
      <c r="GY78" s="99" t="s">
        <v>286</v>
      </c>
      <c r="GZ78" s="99" t="s">
        <v>286</v>
      </c>
      <c r="HA78" s="99" t="s">
        <v>286</v>
      </c>
      <c r="HB78" s="99" t="s">
        <v>286</v>
      </c>
      <c r="HC78" s="99" t="s">
        <v>286</v>
      </c>
      <c r="HD78" s="99">
        <v>92.270531400966149</v>
      </c>
      <c r="HE78" s="99">
        <v>96.304347826086939</v>
      </c>
      <c r="HF78" s="99">
        <v>98.761609907120672</v>
      </c>
      <c r="HG78" s="99">
        <v>93.872549019607803</v>
      </c>
      <c r="HH78" s="99">
        <v>96.618357487922651</v>
      </c>
      <c r="HI78" s="99">
        <v>98.263888888888843</v>
      </c>
      <c r="HJ78" s="99">
        <v>76.059850374064894</v>
      </c>
      <c r="HK78" s="99">
        <v>87.909319899244338</v>
      </c>
      <c r="HL78" s="94">
        <v>91.880341880341945</v>
      </c>
      <c r="HM78" s="94">
        <v>71.534653465346622</v>
      </c>
      <c r="HN78" s="94">
        <v>78.825995807127796</v>
      </c>
      <c r="HO78" s="94">
        <v>90.384615384615358</v>
      </c>
      <c r="HP78" s="99">
        <v>85.922330097087354</v>
      </c>
      <c r="HQ78" s="94">
        <v>80.369515011547321</v>
      </c>
      <c r="HR78" s="94">
        <v>87.315634218289034</v>
      </c>
      <c r="HS78" s="94">
        <v>83.777239709443037</v>
      </c>
      <c r="HT78" s="95">
        <v>77.559912854030571</v>
      </c>
      <c r="HU78" s="99">
        <v>86.645962732919259</v>
      </c>
      <c r="HV78" s="93">
        <v>82.962962962963076</v>
      </c>
      <c r="HW78" s="93">
        <v>83.2524271844661</v>
      </c>
      <c r="HX78" s="93">
        <v>87.889273356401347</v>
      </c>
      <c r="HY78" s="93">
        <v>5.4054054054054061</v>
      </c>
      <c r="HZ78" s="93">
        <v>5.4590570719602933</v>
      </c>
      <c r="IA78" s="93">
        <v>3.0042918454935643</v>
      </c>
      <c r="IB78" s="93">
        <v>7.7858880778588855</v>
      </c>
      <c r="IC78" s="93">
        <v>5.9670781893004108</v>
      </c>
      <c r="ID78" s="93">
        <v>3.4920634920634948</v>
      </c>
      <c r="IE78" s="93">
        <v>7.3459715639810481</v>
      </c>
      <c r="IF78" s="93">
        <v>5.9090909090909083</v>
      </c>
      <c r="IG78" s="93">
        <v>4.0579710144927548</v>
      </c>
      <c r="IH78" s="93">
        <v>6.1032863849765233</v>
      </c>
      <c r="II78" s="93">
        <v>4.2826552462526788</v>
      </c>
      <c r="IJ78" s="93">
        <v>4.2296072507552873</v>
      </c>
      <c r="IK78" s="93">
        <v>9.4202898550724647</v>
      </c>
      <c r="IL78" s="93">
        <v>8.2742316784870003</v>
      </c>
      <c r="IM78" s="93">
        <v>10.169491525423727</v>
      </c>
      <c r="IN78" s="93" t="str">
        <f t="shared" si="85"/>
        <v>--</v>
      </c>
      <c r="IO78" s="93" t="str">
        <f t="shared" si="85"/>
        <v>--</v>
      </c>
      <c r="IP78" s="93" t="str">
        <f t="shared" si="85"/>
        <v>--</v>
      </c>
      <c r="IQ78" s="93" t="str">
        <f t="shared" si="85"/>
        <v>--</v>
      </c>
      <c r="IR78" s="93" t="str">
        <f t="shared" si="85"/>
        <v>--</v>
      </c>
      <c r="IS78" s="93" t="str">
        <f t="shared" si="85"/>
        <v>--</v>
      </c>
      <c r="IT78" s="93" t="str">
        <f t="shared" si="85"/>
        <v>--</v>
      </c>
      <c r="IU78" s="93" t="str">
        <f t="shared" si="85"/>
        <v>--</v>
      </c>
      <c r="IV78" s="93" t="str">
        <f t="shared" si="85"/>
        <v>--</v>
      </c>
      <c r="IW78" s="241">
        <v>1377</v>
      </c>
      <c r="IX78" s="242">
        <v>1618</v>
      </c>
      <c r="IY78" s="243">
        <v>427</v>
      </c>
      <c r="IZ78" s="243">
        <v>435</v>
      </c>
      <c r="JA78" s="243">
        <v>409</v>
      </c>
      <c r="JB78" s="243">
        <v>373</v>
      </c>
      <c r="JC78" s="243">
        <v>424</v>
      </c>
      <c r="JD78" s="243">
        <v>394</v>
      </c>
      <c r="JE78" s="243">
        <v>4.2352941176470598</v>
      </c>
      <c r="JF78" s="243">
        <v>5.7870370370370399</v>
      </c>
      <c r="JG78" s="243">
        <v>8.0882352941176396</v>
      </c>
      <c r="JH78" s="243">
        <v>6.4864864864864904</v>
      </c>
      <c r="JI78" s="243">
        <v>5.0119331742243496</v>
      </c>
      <c r="JJ78" s="243">
        <v>6.1068702290076304</v>
      </c>
      <c r="JK78" s="243">
        <v>4.2352941176470598</v>
      </c>
      <c r="JL78" s="243">
        <v>4.8837209302325499</v>
      </c>
      <c r="JM78" s="243">
        <v>3.6764705882353002</v>
      </c>
      <c r="JN78" s="243">
        <v>4.8517520215633398</v>
      </c>
      <c r="JO78" s="243">
        <v>5.0359712230215798</v>
      </c>
      <c r="JP78" s="243">
        <v>2.8205128205128198</v>
      </c>
      <c r="JQ78" s="243">
        <v>92.688679245282998</v>
      </c>
      <c r="JR78" s="243">
        <v>96.296296296296305</v>
      </c>
      <c r="JS78" s="243">
        <v>95.037220843672401</v>
      </c>
      <c r="JT78" s="243">
        <v>92.953929539295402</v>
      </c>
      <c r="JU78" s="243">
        <v>93.253012048192701</v>
      </c>
      <c r="JV78" s="243">
        <v>93.606138107416896</v>
      </c>
      <c r="JW78" s="243">
        <v>91.037735849056702</v>
      </c>
      <c r="JX78" s="243">
        <v>93.503480278422302</v>
      </c>
      <c r="JY78" s="243">
        <v>94.554455445544605</v>
      </c>
      <c r="JZ78" s="243">
        <v>85.983827493261501</v>
      </c>
      <c r="KA78" s="243">
        <v>87.135922330097003</v>
      </c>
      <c r="KB78" s="243">
        <v>88.717948717948801</v>
      </c>
      <c r="KC78" s="243">
        <v>95.999999999999901</v>
      </c>
      <c r="KD78" s="243">
        <v>96.296296296296305</v>
      </c>
      <c r="KE78" s="243">
        <v>95.285359801488795</v>
      </c>
      <c r="KF78" s="243">
        <v>95.945945945945894</v>
      </c>
      <c r="KG78" s="243">
        <v>95.903614457831196</v>
      </c>
      <c r="KH78" s="243">
        <v>96.410256410256295</v>
      </c>
      <c r="KI78" s="220">
        <v>106</v>
      </c>
      <c r="KJ78" s="220">
        <v>427</v>
      </c>
      <c r="KK78" s="99" t="str">
        <f t="shared" si="81"/>
        <v>--</v>
      </c>
      <c r="KL78" s="99" t="str">
        <f t="shared" si="81"/>
        <v>--</v>
      </c>
      <c r="KM78" s="220">
        <v>13.207547169811299</v>
      </c>
      <c r="KN78" s="220">
        <v>13.176470588235301</v>
      </c>
      <c r="KO78" s="220">
        <v>93.203883495145604</v>
      </c>
      <c r="KP78" s="220">
        <v>92.890995260663502</v>
      </c>
      <c r="KQ78" s="220">
        <v>95.192307692307693</v>
      </c>
      <c r="KR78" s="220">
        <v>94.312796208530798</v>
      </c>
      <c r="KS78" s="220">
        <v>90.196078431372499</v>
      </c>
      <c r="KT78" s="220">
        <v>91.923990498812302</v>
      </c>
      <c r="KV78" s="379">
        <v>1338</v>
      </c>
      <c r="KW78" s="380">
        <v>103</v>
      </c>
      <c r="KX78" s="381">
        <v>416</v>
      </c>
      <c r="KY78" s="381">
        <v>477</v>
      </c>
      <c r="KZ78" s="381">
        <v>342</v>
      </c>
      <c r="LA78" s="378" t="str">
        <f t="shared" si="82"/>
        <v>--</v>
      </c>
      <c r="LB78" s="381">
        <v>65.569620253164516</v>
      </c>
      <c r="LC78" s="381">
        <v>71.111111111111157</v>
      </c>
      <c r="LD78" s="381">
        <v>69.974554707379127</v>
      </c>
      <c r="LE78" s="378" t="str">
        <f t="shared" si="83"/>
        <v>--</v>
      </c>
      <c r="LF78" s="381">
        <v>68.834688346883468</v>
      </c>
      <c r="LG78" s="381">
        <v>66.583541147132166</v>
      </c>
      <c r="LH78" s="381">
        <v>68.75</v>
      </c>
      <c r="LI78" s="378" t="str">
        <f t="shared" si="84"/>
        <v>--</v>
      </c>
      <c r="LJ78" s="381">
        <v>62.168674698795144</v>
      </c>
      <c r="LK78" s="381">
        <v>67.088607594936732</v>
      </c>
      <c r="LL78" s="381">
        <v>62.28070175438598</v>
      </c>
      <c r="LM78" s="380">
        <v>81.632653061224445</v>
      </c>
      <c r="LN78" s="381">
        <v>67.07317073170735</v>
      </c>
      <c r="LO78" s="381">
        <v>64.485981308411212</v>
      </c>
      <c r="LP78" s="381">
        <v>65.835411471321677</v>
      </c>
      <c r="LQ78" s="381">
        <v>85.265700483091848</v>
      </c>
      <c r="LR78" s="381">
        <v>74.184782608695613</v>
      </c>
      <c r="LS78" s="381">
        <v>67.654320987654302</v>
      </c>
      <c r="LT78" s="381">
        <v>62.015503875969017</v>
      </c>
      <c r="LU78" s="381">
        <v>81.63265306122446</v>
      </c>
      <c r="LV78" s="381">
        <v>69.417475728155395</v>
      </c>
      <c r="LW78" s="381">
        <v>63.636363636363612</v>
      </c>
      <c r="LX78" s="381">
        <v>67.781155015197527</v>
      </c>
      <c r="LY78" s="380">
        <v>86.274509803921575</v>
      </c>
      <c r="LZ78" s="381">
        <v>78.934624697336574</v>
      </c>
      <c r="MA78" s="381">
        <v>82.422802850356334</v>
      </c>
      <c r="MB78" s="381">
        <v>82.835820895522332</v>
      </c>
      <c r="MC78" s="381">
        <v>89.09952606635072</v>
      </c>
      <c r="MD78" s="381">
        <v>75.338753387533899</v>
      </c>
      <c r="ME78" s="381">
        <v>80.000000000000028</v>
      </c>
      <c r="MF78" s="381">
        <v>70.801033591731326</v>
      </c>
      <c r="MG78" s="381">
        <v>86.407766990291265</v>
      </c>
      <c r="MH78" s="381">
        <v>80.097087378640822</v>
      </c>
      <c r="MI78" s="381">
        <v>71.030042918454939</v>
      </c>
      <c r="MJ78" s="381">
        <v>76.060606060606034</v>
      </c>
      <c r="MK78" s="380">
        <v>92.156862745098039</v>
      </c>
      <c r="ML78" s="381">
        <v>92.718446601941693</v>
      </c>
      <c r="MM78" s="381">
        <v>87.768240343347628</v>
      </c>
      <c r="MN78" s="381">
        <v>89.18918918918925</v>
      </c>
      <c r="MO78" s="380">
        <v>90.29126213592231</v>
      </c>
      <c r="MP78" s="381">
        <v>87.591240875912376</v>
      </c>
      <c r="MQ78" s="381">
        <v>75.593952483801388</v>
      </c>
      <c r="MR78" s="381">
        <v>79.819277108433667</v>
      </c>
      <c r="MS78" s="380">
        <v>95.098039215686327</v>
      </c>
      <c r="MT78" s="381">
        <v>93.203883495145618</v>
      </c>
      <c r="MU78" s="381">
        <v>95.493562231759725</v>
      </c>
      <c r="MV78" s="381">
        <v>94.294294294294275</v>
      </c>
      <c r="MW78" s="380">
        <v>97.087378640776706</v>
      </c>
      <c r="MX78" s="381">
        <v>96.462264150943284</v>
      </c>
      <c r="MY78" s="381">
        <v>95.601851851851848</v>
      </c>
      <c r="MZ78" s="381">
        <v>97.029702970296952</v>
      </c>
      <c r="NA78" s="381">
        <v>96.445497630331644</v>
      </c>
      <c r="NB78" s="381">
        <v>95.934959349593512</v>
      </c>
      <c r="NC78" s="381">
        <v>97.087378640776677</v>
      </c>
      <c r="ND78" s="381">
        <v>97.442455242966773</v>
      </c>
      <c r="NE78" s="381">
        <v>97.058823529411796</v>
      </c>
      <c r="NF78" s="381">
        <v>96.84466019417475</v>
      </c>
      <c r="NG78" s="381">
        <v>95.931477516059857</v>
      </c>
      <c r="NH78" s="381">
        <v>97.280966767371623</v>
      </c>
    </row>
    <row r="79" spans="1:372" x14ac:dyDescent="0.25">
      <c r="A79" s="93">
        <v>75</v>
      </c>
      <c r="B79" s="93" t="s">
        <v>75</v>
      </c>
      <c r="C79" s="104">
        <v>17</v>
      </c>
      <c r="D79" s="104">
        <v>240</v>
      </c>
      <c r="E79" s="104">
        <v>241</v>
      </c>
      <c r="F79" s="104">
        <v>218</v>
      </c>
      <c r="G79" s="104">
        <v>197</v>
      </c>
      <c r="H79" s="104">
        <v>17</v>
      </c>
      <c r="I79" s="104" t="str">
        <f>"--"</f>
        <v>--</v>
      </c>
      <c r="J79" s="104" t="str">
        <f>"--"</f>
        <v>--</v>
      </c>
      <c r="K79" s="104">
        <v>45</v>
      </c>
      <c r="L79" s="104">
        <v>104</v>
      </c>
      <c r="M79" s="103">
        <v>91</v>
      </c>
      <c r="N79" s="103">
        <v>64</v>
      </c>
      <c r="O79" s="103">
        <v>87</v>
      </c>
      <c r="P79" s="103">
        <v>90</v>
      </c>
      <c r="Q79" s="103">
        <v>76</v>
      </c>
      <c r="R79" s="103">
        <v>80</v>
      </c>
      <c r="S79" s="103">
        <v>62</v>
      </c>
      <c r="T79" s="103">
        <v>82</v>
      </c>
      <c r="U79" s="103">
        <v>65</v>
      </c>
      <c r="V79" s="103">
        <v>50</v>
      </c>
      <c r="W79" s="99" t="str">
        <f>"--"</f>
        <v>--</v>
      </c>
      <c r="X79" s="99" t="s">
        <v>286</v>
      </c>
      <c r="Y79" s="99" t="s">
        <v>286</v>
      </c>
      <c r="Z79" s="99">
        <v>88.888888888888886</v>
      </c>
      <c r="AA79" s="99">
        <v>83.653846153846175</v>
      </c>
      <c r="AB79" s="99">
        <v>73.626373626373635</v>
      </c>
      <c r="AC79" s="99">
        <v>88.888888888888872</v>
      </c>
      <c r="AD79" s="99">
        <v>77.011494252873547</v>
      </c>
      <c r="AE79" s="99">
        <v>84.444444444444429</v>
      </c>
      <c r="AF79" s="99" t="s">
        <v>286</v>
      </c>
      <c r="AG79" s="99">
        <v>89.473684210526358</v>
      </c>
      <c r="AH79" s="99">
        <v>75</v>
      </c>
      <c r="AI79" s="99" t="s">
        <v>286</v>
      </c>
      <c r="AJ79" s="99">
        <v>96.875000000000014</v>
      </c>
      <c r="AK79" s="99">
        <v>90.000000000000014</v>
      </c>
      <c r="AL79" s="99" t="str">
        <f>"--"</f>
        <v>--</v>
      </c>
      <c r="AM79" s="99" t="s">
        <v>286</v>
      </c>
      <c r="AN79" s="99" t="s">
        <v>286</v>
      </c>
      <c r="AO79" s="99">
        <v>17.777777777777779</v>
      </c>
      <c r="AP79" s="99">
        <v>17.475728155339812</v>
      </c>
      <c r="AQ79" s="99">
        <v>35.164835164835154</v>
      </c>
      <c r="AR79" s="99">
        <v>6.5573770491803263</v>
      </c>
      <c r="AS79" s="99">
        <v>12.643678160919544</v>
      </c>
      <c r="AT79" s="99">
        <v>19.101123595505616</v>
      </c>
      <c r="AU79" s="99">
        <v>9.2105263157894726</v>
      </c>
      <c r="AV79" s="99">
        <v>16.666666666666671</v>
      </c>
      <c r="AW79" s="99">
        <v>20.967741935483875</v>
      </c>
      <c r="AX79" s="102">
        <v>14.634146341463413</v>
      </c>
      <c r="AY79" s="102">
        <v>16.92307692307692</v>
      </c>
      <c r="AZ79" s="102">
        <v>29.999999999999993</v>
      </c>
      <c r="BA79" s="102" t="s">
        <v>286</v>
      </c>
      <c r="BB79" s="99" t="s">
        <v>286</v>
      </c>
      <c r="BC79" s="102" t="s">
        <v>286</v>
      </c>
      <c r="BD79" s="102" t="s">
        <v>286</v>
      </c>
      <c r="BE79" s="102" t="s">
        <v>286</v>
      </c>
      <c r="BF79" s="102" t="s">
        <v>286</v>
      </c>
      <c r="BG79" s="99" t="s">
        <v>286</v>
      </c>
      <c r="BH79" s="94" t="s">
        <v>286</v>
      </c>
      <c r="BI79" s="94" t="s">
        <v>286</v>
      </c>
      <c r="BJ79" s="94">
        <v>52</v>
      </c>
      <c r="BK79" s="94">
        <v>59.210526315789494</v>
      </c>
      <c r="BL79" s="99">
        <v>42.622950819672141</v>
      </c>
      <c r="BM79" s="94">
        <v>42.307692307692307</v>
      </c>
      <c r="BN79" s="93">
        <v>54.098360655737693</v>
      </c>
      <c r="BO79" s="93">
        <v>42</v>
      </c>
      <c r="BP79" s="93" t="str">
        <f>"--"</f>
        <v>--</v>
      </c>
      <c r="BQ79" s="99" t="s">
        <v>286</v>
      </c>
      <c r="BR79" s="94" t="s">
        <v>286</v>
      </c>
      <c r="BS79" s="94">
        <v>4.6511627906976747</v>
      </c>
      <c r="BT79" s="94">
        <v>15.533980582524274</v>
      </c>
      <c r="BU79" s="99">
        <v>51.685393258426991</v>
      </c>
      <c r="BV79" s="94">
        <v>8.1967213114754145</v>
      </c>
      <c r="BW79" s="94">
        <v>15.294117647058824</v>
      </c>
      <c r="BX79" s="94">
        <v>44.827586206896534</v>
      </c>
      <c r="BY79" s="99">
        <v>5.3333333333333321</v>
      </c>
      <c r="BZ79" s="94">
        <v>14.66666666666667</v>
      </c>
      <c r="CA79" s="94">
        <v>42.372881355932201</v>
      </c>
      <c r="CB79" s="94">
        <v>2.5316455696202529</v>
      </c>
      <c r="CC79" s="99">
        <v>3.1746031746031744</v>
      </c>
      <c r="CD79" s="94">
        <v>40.816326530612237</v>
      </c>
      <c r="CE79" s="94" t="str">
        <f>"--"</f>
        <v>--</v>
      </c>
      <c r="CF79" s="94" t="s">
        <v>286</v>
      </c>
      <c r="CG79" s="99" t="s">
        <v>286</v>
      </c>
      <c r="CH79" s="94">
        <v>15.55555555555555</v>
      </c>
      <c r="CI79" s="94">
        <v>13.592233009708739</v>
      </c>
      <c r="CJ79" s="94">
        <v>17.777777777777768</v>
      </c>
      <c r="CK79" s="94">
        <v>39.682539682539677</v>
      </c>
      <c r="CL79" s="94">
        <v>9.1954022988505741</v>
      </c>
      <c r="CM79" s="94">
        <v>18.888888888888875</v>
      </c>
      <c r="CN79" s="94">
        <v>28.000000000000004</v>
      </c>
      <c r="CO79" s="94">
        <v>15.789473684210529</v>
      </c>
      <c r="CP79" s="99">
        <v>20.967741935483872</v>
      </c>
      <c r="CQ79" s="94">
        <v>14.814814814814815</v>
      </c>
      <c r="CR79" s="94">
        <v>17.1875</v>
      </c>
      <c r="CS79" s="93">
        <v>16.666666666666671</v>
      </c>
      <c r="CT79" s="93" t="str">
        <f>"--"</f>
        <v>--</v>
      </c>
      <c r="CU79" s="99" t="s">
        <v>286</v>
      </c>
      <c r="CV79" s="94" t="s">
        <v>286</v>
      </c>
      <c r="CW79" s="94">
        <v>25.000000000000007</v>
      </c>
      <c r="CX79" s="93">
        <v>12.621359223300974</v>
      </c>
      <c r="CY79" s="93">
        <v>10.112359550561797</v>
      </c>
      <c r="CZ79" s="99">
        <v>20.967741935483872</v>
      </c>
      <c r="DA79" s="94">
        <v>4.6511627906976738</v>
      </c>
      <c r="DB79" s="94">
        <v>6.7415730337078656</v>
      </c>
      <c r="DC79" s="93">
        <v>18.918918918918912</v>
      </c>
      <c r="DD79" s="93">
        <v>16.000000000000004</v>
      </c>
      <c r="DE79" s="99">
        <v>1.6393442622950816</v>
      </c>
      <c r="DF79" s="94">
        <v>10.12658227848101</v>
      </c>
      <c r="DG79" s="94">
        <v>9.5238095238095291</v>
      </c>
      <c r="DH79" s="93">
        <v>16.326530612244898</v>
      </c>
      <c r="DI79" s="93" t="str">
        <f>"--"</f>
        <v>--</v>
      </c>
      <c r="DJ79" s="99" t="s">
        <v>286</v>
      </c>
      <c r="DK79" s="94" t="s">
        <v>286</v>
      </c>
      <c r="DL79" s="94">
        <v>37.777777777777757</v>
      </c>
      <c r="DM79" s="94">
        <v>45.631067961165058</v>
      </c>
      <c r="DN79" s="94">
        <v>35.22727272727272</v>
      </c>
      <c r="DO79" s="99">
        <v>38.70967741935484</v>
      </c>
      <c r="DP79" s="94">
        <v>41.379310344827601</v>
      </c>
      <c r="DQ79" s="94">
        <v>31.460674157303369</v>
      </c>
      <c r="DR79" s="94">
        <v>30.136986301369856</v>
      </c>
      <c r="DS79" s="94">
        <v>50.666666666666664</v>
      </c>
      <c r="DT79" s="99">
        <v>40.983606557377065</v>
      </c>
      <c r="DU79" s="101">
        <v>30.37974683544304</v>
      </c>
      <c r="DV79" s="101">
        <v>42.187500000000007</v>
      </c>
      <c r="DW79" s="93">
        <v>51.020408163265316</v>
      </c>
      <c r="DX79" s="101" t="s">
        <v>286</v>
      </c>
      <c r="DY79" s="99" t="s">
        <v>286</v>
      </c>
      <c r="DZ79" s="99" t="s">
        <v>286</v>
      </c>
      <c r="EA79" s="99" t="s">
        <v>286</v>
      </c>
      <c r="EB79" s="99" t="s">
        <v>286</v>
      </c>
      <c r="EC79" s="99" t="s">
        <v>286</v>
      </c>
      <c r="ED79" s="99" t="s">
        <v>286</v>
      </c>
      <c r="EE79" s="99" t="s">
        <v>286</v>
      </c>
      <c r="EF79" s="99" t="s">
        <v>286</v>
      </c>
      <c r="EG79" s="99">
        <v>3.9473684210526301</v>
      </c>
      <c r="EH79" s="99">
        <v>1.2499999999999996</v>
      </c>
      <c r="EI79" s="99">
        <v>1.6129032258064513</v>
      </c>
      <c r="EJ79" s="99">
        <v>6.1728395061728412</v>
      </c>
      <c r="EK79" s="99">
        <v>7.6923076923076943</v>
      </c>
      <c r="EL79" s="94">
        <v>0</v>
      </c>
      <c r="EM79" s="94" t="str">
        <f>"--"</f>
        <v>--</v>
      </c>
      <c r="EN79" s="94" t="s">
        <v>286</v>
      </c>
      <c r="EO79" s="94" t="s">
        <v>286</v>
      </c>
      <c r="EP79" s="99">
        <v>68.181818181818187</v>
      </c>
      <c r="EQ79" s="94">
        <v>38.461538461538481</v>
      </c>
      <c r="ER79" s="94">
        <v>50.54945054945054</v>
      </c>
      <c r="ES79" s="94">
        <v>72.580645161290306</v>
      </c>
      <c r="ET79" s="94">
        <v>24.096385542168672</v>
      </c>
      <c r="EU79" s="99">
        <v>47.777777777777771</v>
      </c>
      <c r="EV79" s="94">
        <v>74.999999999999986</v>
      </c>
      <c r="EW79" s="94">
        <v>46.575342465753444</v>
      </c>
      <c r="EX79" s="94">
        <v>59.016393442622963</v>
      </c>
      <c r="EY79" s="94">
        <v>58.974358974358978</v>
      </c>
      <c r="EZ79" s="99">
        <v>46.875000000000014</v>
      </c>
      <c r="FA79" s="94">
        <v>61.22448979591838</v>
      </c>
      <c r="FB79" s="94" t="str">
        <f>"--"</f>
        <v>--</v>
      </c>
      <c r="FC79" s="94" t="s">
        <v>286</v>
      </c>
      <c r="FD79" s="94" t="s">
        <v>286</v>
      </c>
      <c r="FE79" s="99">
        <v>93.181818181818187</v>
      </c>
      <c r="FF79" s="94">
        <v>60.576923076923087</v>
      </c>
      <c r="FG79" s="94">
        <v>72.527472527472568</v>
      </c>
      <c r="FH79" s="94">
        <v>88.709677419354833</v>
      </c>
      <c r="FI79" s="94">
        <v>59.523809523809547</v>
      </c>
      <c r="FJ79" s="99">
        <v>67.777777777777814</v>
      </c>
      <c r="FK79" s="94">
        <v>93.150684931506845</v>
      </c>
      <c r="FL79" s="94">
        <v>70.129870129870142</v>
      </c>
      <c r="FM79" s="94">
        <v>70.967741935483858</v>
      </c>
      <c r="FN79" s="94">
        <v>88.888888888888914</v>
      </c>
      <c r="FO79" s="99">
        <v>92.307692307692307</v>
      </c>
      <c r="FP79" s="94">
        <v>92.000000000000028</v>
      </c>
      <c r="FQ79" s="94" t="str">
        <f>"--"</f>
        <v>--</v>
      </c>
      <c r="FR79" s="94" t="s">
        <v>286</v>
      </c>
      <c r="FS79" s="94" t="s">
        <v>286</v>
      </c>
      <c r="FT79" s="99">
        <v>97.777777777777786</v>
      </c>
      <c r="FU79" s="94">
        <v>94.230769230769255</v>
      </c>
      <c r="FV79" s="94">
        <v>98.901098901098905</v>
      </c>
      <c r="FW79" s="94">
        <v>96.825396825396837</v>
      </c>
      <c r="FX79" s="94">
        <v>97.701149425287397</v>
      </c>
      <c r="FY79" s="99">
        <v>96.629213483146046</v>
      </c>
      <c r="FZ79" s="94">
        <v>97.333333333333371</v>
      </c>
      <c r="GA79" s="94">
        <v>94.805194805194816</v>
      </c>
      <c r="GB79" s="94">
        <v>96.774193548387103</v>
      </c>
      <c r="GC79" s="94">
        <v>97.560975609756127</v>
      </c>
      <c r="GD79" s="99">
        <v>98.461538461538467</v>
      </c>
      <c r="GE79" s="94">
        <v>100</v>
      </c>
      <c r="GF79" s="94" t="str">
        <f>"--"</f>
        <v>--</v>
      </c>
      <c r="GG79" s="94" t="s">
        <v>286</v>
      </c>
      <c r="GH79" s="94" t="s">
        <v>286</v>
      </c>
      <c r="GI79" s="99">
        <v>88.8888888888889</v>
      </c>
      <c r="GJ79" s="94">
        <v>86.538461538461547</v>
      </c>
      <c r="GK79" s="94">
        <v>94.505494505494497</v>
      </c>
      <c r="GL79" s="94">
        <v>95.161290322580655</v>
      </c>
      <c r="GM79" s="100">
        <v>91.860465116279101</v>
      </c>
      <c r="GN79" s="99">
        <v>94.444444444444429</v>
      </c>
      <c r="GO79" s="94">
        <v>94.666666666666671</v>
      </c>
      <c r="GP79" s="94">
        <v>93.506493506493513</v>
      </c>
      <c r="GQ79" s="94">
        <v>96.721311475409848</v>
      </c>
      <c r="GR79" s="94">
        <v>95.121951219512198</v>
      </c>
      <c r="GS79" s="99">
        <v>100</v>
      </c>
      <c r="GT79" s="94">
        <v>100</v>
      </c>
      <c r="GU79" s="94" t="s">
        <v>286</v>
      </c>
      <c r="GV79" s="94" t="s">
        <v>286</v>
      </c>
      <c r="GW79" s="94" t="s">
        <v>286</v>
      </c>
      <c r="GX79" s="99" t="s">
        <v>286</v>
      </c>
      <c r="GY79" s="99" t="s">
        <v>286</v>
      </c>
      <c r="GZ79" s="99" t="s">
        <v>286</v>
      </c>
      <c r="HA79" s="99" t="s">
        <v>286</v>
      </c>
      <c r="HB79" s="99" t="s">
        <v>286</v>
      </c>
      <c r="HC79" s="99" t="s">
        <v>286</v>
      </c>
      <c r="HD79" s="99">
        <v>94.73684210526315</v>
      </c>
      <c r="HE79" s="99">
        <v>96.05263157894737</v>
      </c>
      <c r="HF79" s="99">
        <v>100</v>
      </c>
      <c r="HG79" s="99">
        <v>95.121951219512198</v>
      </c>
      <c r="HH79" s="99">
        <v>100</v>
      </c>
      <c r="HI79" s="99">
        <v>97.959183673469411</v>
      </c>
      <c r="HJ79" s="99" t="str">
        <f>"--"</f>
        <v>--</v>
      </c>
      <c r="HK79" s="99" t="s">
        <v>286</v>
      </c>
      <c r="HL79" s="94" t="s">
        <v>286</v>
      </c>
      <c r="HM79" s="94">
        <v>82.222222222222229</v>
      </c>
      <c r="HN79" s="94">
        <v>84.615384615384627</v>
      </c>
      <c r="HO79" s="94">
        <v>92.307692307692321</v>
      </c>
      <c r="HP79" s="99">
        <v>88.333333333333371</v>
      </c>
      <c r="HQ79" s="94">
        <v>88.372093023255857</v>
      </c>
      <c r="HR79" s="94">
        <v>90.909090909090935</v>
      </c>
      <c r="HS79" s="94">
        <v>81.081081081081109</v>
      </c>
      <c r="HT79" s="95">
        <v>84.415584415584391</v>
      </c>
      <c r="HU79" s="99">
        <v>86.885245901639337</v>
      </c>
      <c r="HV79" s="93">
        <v>87.341772151898766</v>
      </c>
      <c r="HW79" s="93">
        <v>93.750000000000014</v>
      </c>
      <c r="HX79" s="93">
        <v>96.000000000000028</v>
      </c>
      <c r="HY79" s="106" t="str">
        <f>"--"</f>
        <v>--</v>
      </c>
      <c r="HZ79" s="106" t="s">
        <v>286</v>
      </c>
      <c r="IA79" s="106" t="s">
        <v>286</v>
      </c>
      <c r="IB79" s="106">
        <v>2.2222222222222219</v>
      </c>
      <c r="IC79" s="106">
        <v>1.9230769230769225</v>
      </c>
      <c r="ID79" s="106">
        <v>5.4945054945054954</v>
      </c>
      <c r="IE79" s="93">
        <v>6.557377049180328</v>
      </c>
      <c r="IF79" s="93">
        <v>2.3255813953488365</v>
      </c>
      <c r="IG79" s="93">
        <v>2.2222222222222219</v>
      </c>
      <c r="IH79" s="93">
        <v>3.9473684210526319</v>
      </c>
      <c r="II79" s="93">
        <v>7.59493670886076</v>
      </c>
      <c r="IJ79" s="93">
        <v>4.8387096774193559</v>
      </c>
      <c r="IK79" s="93">
        <v>3.6585365853658538</v>
      </c>
      <c r="IL79" s="93">
        <v>0</v>
      </c>
      <c r="IM79" s="106">
        <v>0</v>
      </c>
      <c r="IN79" s="93" t="str">
        <f t="shared" si="85"/>
        <v>--</v>
      </c>
      <c r="IO79" s="93" t="str">
        <f t="shared" si="85"/>
        <v>--</v>
      </c>
      <c r="IP79" s="93" t="str">
        <f t="shared" si="85"/>
        <v>--</v>
      </c>
      <c r="IQ79" s="93" t="str">
        <f t="shared" si="85"/>
        <v>--</v>
      </c>
      <c r="IR79" s="93" t="str">
        <f t="shared" si="85"/>
        <v>--</v>
      </c>
      <c r="IS79" s="93" t="str">
        <f t="shared" si="85"/>
        <v>--</v>
      </c>
      <c r="IT79" s="93" t="str">
        <f t="shared" si="85"/>
        <v>--</v>
      </c>
      <c r="IU79" s="93" t="str">
        <f t="shared" si="85"/>
        <v>--</v>
      </c>
      <c r="IV79" s="93" t="str">
        <f t="shared" si="85"/>
        <v>--</v>
      </c>
      <c r="IW79" s="241">
        <v>294</v>
      </c>
      <c r="IX79" s="242">
        <v>306</v>
      </c>
      <c r="IY79" s="243">
        <v>95</v>
      </c>
      <c r="IZ79" s="243">
        <v>85</v>
      </c>
      <c r="JA79" s="243">
        <v>41</v>
      </c>
      <c r="JB79" s="243">
        <v>77</v>
      </c>
      <c r="JC79" s="243">
        <v>76</v>
      </c>
      <c r="JD79" s="243">
        <v>84</v>
      </c>
      <c r="JE79" s="243">
        <v>4.2105263157894699</v>
      </c>
      <c r="JF79" s="243">
        <v>3.52941176470588</v>
      </c>
      <c r="JG79" s="243">
        <v>4.8780487804878003</v>
      </c>
      <c r="JH79" s="243">
        <v>6.4935064935064899</v>
      </c>
      <c r="JI79" s="243">
        <v>3.9473684210526301</v>
      </c>
      <c r="JJ79" s="243">
        <v>3.5714285714285698</v>
      </c>
      <c r="JK79" s="243">
        <v>4.2105263157894699</v>
      </c>
      <c r="JL79" s="243">
        <v>8.2352941176470598</v>
      </c>
      <c r="JM79" s="243">
        <v>0</v>
      </c>
      <c r="JN79" s="243">
        <v>7.7922077922078001</v>
      </c>
      <c r="JO79" s="243">
        <v>7.8947368421052602</v>
      </c>
      <c r="JP79" s="243">
        <v>2.4096385542168699</v>
      </c>
      <c r="JQ79" s="243">
        <v>97.894736842105303</v>
      </c>
      <c r="JR79" s="243">
        <v>97.647058823529406</v>
      </c>
      <c r="JS79" s="243">
        <v>97.560975609756099</v>
      </c>
      <c r="JT79" s="243">
        <v>97.402597402597394</v>
      </c>
      <c r="JU79" s="243">
        <v>96.052631578947398</v>
      </c>
      <c r="JV79" s="243">
        <v>96.385542168674704</v>
      </c>
      <c r="JW79" s="243">
        <v>89.473684210526301</v>
      </c>
      <c r="JX79" s="243">
        <v>94.117647058823593</v>
      </c>
      <c r="JY79" s="243">
        <v>97.560975609756099</v>
      </c>
      <c r="JZ79" s="243">
        <v>96.103896103896105</v>
      </c>
      <c r="KA79" s="243">
        <v>98.684210526315795</v>
      </c>
      <c r="KB79" s="243">
        <v>96.385542168674704</v>
      </c>
      <c r="KC79" s="243">
        <v>95.789473684210506</v>
      </c>
      <c r="KD79" s="243">
        <v>100</v>
      </c>
      <c r="KE79" s="243">
        <v>97.560975609756099</v>
      </c>
      <c r="KF79" s="243">
        <v>97.402597402597493</v>
      </c>
      <c r="KG79" s="243">
        <v>98.684210526315795</v>
      </c>
      <c r="KH79" s="243">
        <v>96.428571428571402</v>
      </c>
      <c r="KI79" s="220">
        <v>73</v>
      </c>
      <c r="KJ79" s="220">
        <v>69</v>
      </c>
      <c r="KK79" s="99" t="str">
        <f t="shared" si="81"/>
        <v>--</v>
      </c>
      <c r="KL79" s="99" t="str">
        <f t="shared" si="81"/>
        <v>--</v>
      </c>
      <c r="KM79" s="220">
        <v>8.2191780821917799</v>
      </c>
      <c r="KN79" s="220">
        <v>13.0434782608696</v>
      </c>
      <c r="KO79" s="220">
        <v>97.260273972602803</v>
      </c>
      <c r="KP79" s="220">
        <v>97.101449275362299</v>
      </c>
      <c r="KQ79" s="220">
        <v>94.520547945205493</v>
      </c>
      <c r="KR79" s="220">
        <v>97.101449275362299</v>
      </c>
      <c r="KS79" s="220">
        <v>95.890410958904098</v>
      </c>
      <c r="KT79" s="220">
        <v>94.202898550724598</v>
      </c>
      <c r="KV79" s="379">
        <v>61</v>
      </c>
      <c r="KW79" s="380">
        <v>15</v>
      </c>
      <c r="KX79" s="381">
        <v>9</v>
      </c>
      <c r="KY79" s="381">
        <v>28</v>
      </c>
      <c r="KZ79" s="381">
        <v>9</v>
      </c>
      <c r="LA79" s="378" t="str">
        <f t="shared" si="82"/>
        <v>--</v>
      </c>
      <c r="LB79" s="381">
        <v>62.765957446808507</v>
      </c>
      <c r="LC79" s="381">
        <v>60.000000000000014</v>
      </c>
      <c r="LD79" s="381">
        <v>56.097560975609753</v>
      </c>
      <c r="LE79" s="378" t="str">
        <f t="shared" si="83"/>
        <v>--</v>
      </c>
      <c r="LF79" s="381">
        <v>69.736842105263165</v>
      </c>
      <c r="LG79" s="381">
        <v>61.84210526315789</v>
      </c>
      <c r="LH79" s="381">
        <v>59.036144578313248</v>
      </c>
      <c r="LI79" s="378" t="str">
        <f t="shared" si="84"/>
        <v>--</v>
      </c>
      <c r="LJ79" s="378" t="str">
        <f t="shared" si="84"/>
        <v>--</v>
      </c>
      <c r="LK79" s="381">
        <v>64.285714285714292</v>
      </c>
      <c r="LL79" s="378" t="str">
        <f t="shared" si="84"/>
        <v>--</v>
      </c>
      <c r="LM79" s="380">
        <v>90.410958904109549</v>
      </c>
      <c r="LN79" s="381">
        <v>80.851063829787236</v>
      </c>
      <c r="LO79" s="381">
        <v>69.411764705882348</v>
      </c>
      <c r="LP79" s="381">
        <v>80.000000000000014</v>
      </c>
      <c r="LQ79" s="381">
        <v>85.294117647058854</v>
      </c>
      <c r="LR79" s="381">
        <v>80.519480519480538</v>
      </c>
      <c r="LS79" s="381">
        <v>79.999999999999972</v>
      </c>
      <c r="LT79" s="381">
        <v>75.903614457831281</v>
      </c>
      <c r="LU79" s="378" t="str">
        <f t="shared" ref="LU79:LV79" si="86">"--"</f>
        <v>--</v>
      </c>
      <c r="LV79" s="378" t="str">
        <f t="shared" si="86"/>
        <v>--</v>
      </c>
      <c r="LW79" s="381">
        <v>82.142857142857139</v>
      </c>
      <c r="LX79" s="378" t="str">
        <f t="shared" ref="LX79" si="87">"--"</f>
        <v>--</v>
      </c>
      <c r="LY79" s="380">
        <v>89.041095890410972</v>
      </c>
      <c r="LZ79" s="381">
        <v>85.263157894736864</v>
      </c>
      <c r="MA79" s="381">
        <v>82.352941176470551</v>
      </c>
      <c r="MB79" s="381">
        <v>87.500000000000014</v>
      </c>
      <c r="MC79" s="381">
        <v>84.057971014492722</v>
      </c>
      <c r="MD79" s="381">
        <v>76.623376623376629</v>
      </c>
      <c r="ME79" s="381">
        <v>75.999999999999972</v>
      </c>
      <c r="MF79" s="381">
        <v>85.542168674698829</v>
      </c>
      <c r="MG79" s="378" t="str">
        <f t="shared" ref="MG79:MH79" si="88">"--"</f>
        <v>--</v>
      </c>
      <c r="MH79" s="378" t="str">
        <f t="shared" si="88"/>
        <v>--</v>
      </c>
      <c r="MI79" s="381">
        <v>78.571428571428555</v>
      </c>
      <c r="MJ79" s="378" t="str">
        <f t="shared" ref="MJ79:ML79" si="89">"--"</f>
        <v>--</v>
      </c>
      <c r="MK79" s="378" t="str">
        <f t="shared" si="89"/>
        <v>--</v>
      </c>
      <c r="ML79" s="378" t="str">
        <f t="shared" si="89"/>
        <v>--</v>
      </c>
      <c r="MM79" s="381">
        <v>100</v>
      </c>
      <c r="MN79" s="378" t="str">
        <f t="shared" ref="MN79:MP79" si="90">"--"</f>
        <v>--</v>
      </c>
      <c r="MO79" s="378" t="str">
        <f t="shared" si="90"/>
        <v>--</v>
      </c>
      <c r="MP79" s="378" t="str">
        <f t="shared" si="90"/>
        <v>--</v>
      </c>
      <c r="MQ79" s="381">
        <v>96.428571428571431</v>
      </c>
      <c r="MR79" s="378" t="str">
        <f t="shared" ref="MR79:MT79" si="91">"--"</f>
        <v>--</v>
      </c>
      <c r="MS79" s="378" t="str">
        <f t="shared" si="91"/>
        <v>--</v>
      </c>
      <c r="MT79" s="378" t="str">
        <f t="shared" si="91"/>
        <v>--</v>
      </c>
      <c r="MU79" s="381">
        <v>96.428571428571431</v>
      </c>
      <c r="MV79" s="378" t="str">
        <f t="shared" ref="MV79" si="92">"--"</f>
        <v>--</v>
      </c>
      <c r="MW79" s="380">
        <v>98.630136986301352</v>
      </c>
      <c r="MX79" s="381">
        <v>98.947368421052644</v>
      </c>
      <c r="MY79" s="381">
        <v>97.647058823529434</v>
      </c>
      <c r="MZ79" s="381">
        <v>100</v>
      </c>
      <c r="NA79" s="381">
        <v>95.652173913043498</v>
      </c>
      <c r="NB79" s="381">
        <v>97.402597402597436</v>
      </c>
      <c r="NC79" s="381">
        <v>96.05263157894737</v>
      </c>
      <c r="ND79" s="381">
        <v>97.619047619047663</v>
      </c>
      <c r="NE79" s="378" t="str">
        <f t="shared" ref="NE79:NF79" si="93">"--"</f>
        <v>--</v>
      </c>
      <c r="NF79" s="378" t="str">
        <f t="shared" si="93"/>
        <v>--</v>
      </c>
      <c r="NG79" s="381">
        <v>100</v>
      </c>
      <c r="NH79" s="378" t="str">
        <f t="shared" ref="NH79" si="94">"--"</f>
        <v>--</v>
      </c>
    </row>
    <row r="80" spans="1:372" x14ac:dyDescent="0.25">
      <c r="A80" s="93">
        <v>76</v>
      </c>
      <c r="B80" s="93" t="s">
        <v>76</v>
      </c>
      <c r="C80" s="104">
        <v>351</v>
      </c>
      <c r="D80" s="104">
        <v>314</v>
      </c>
      <c r="E80" s="104">
        <v>148</v>
      </c>
      <c r="F80" s="104">
        <v>312</v>
      </c>
      <c r="G80" s="104">
        <v>289</v>
      </c>
      <c r="H80" s="104">
        <v>126</v>
      </c>
      <c r="I80" s="104">
        <v>114</v>
      </c>
      <c r="J80" s="104">
        <v>111</v>
      </c>
      <c r="K80" s="104">
        <v>120</v>
      </c>
      <c r="L80" s="104">
        <v>114</v>
      </c>
      <c r="M80" s="103">
        <v>80</v>
      </c>
      <c r="N80" s="103">
        <v>52</v>
      </c>
      <c r="O80" s="103">
        <v>55</v>
      </c>
      <c r="P80" s="103">
        <v>41</v>
      </c>
      <c r="Q80" s="103">
        <v>83</v>
      </c>
      <c r="R80" s="103">
        <v>115</v>
      </c>
      <c r="S80" s="103">
        <v>114</v>
      </c>
      <c r="T80" s="103">
        <v>103</v>
      </c>
      <c r="U80" s="103">
        <v>87</v>
      </c>
      <c r="V80" s="103">
        <v>99</v>
      </c>
      <c r="W80" s="99">
        <v>82.399999999999977</v>
      </c>
      <c r="X80" s="99">
        <v>76.991150442477903</v>
      </c>
      <c r="Y80" s="99">
        <v>74.311926605504581</v>
      </c>
      <c r="Z80" s="99">
        <v>90.000000000000028</v>
      </c>
      <c r="AA80" s="99">
        <v>81.578947368421041</v>
      </c>
      <c r="AB80" s="99">
        <v>83.749999999999957</v>
      </c>
      <c r="AC80" s="99">
        <v>72.000000000000014</v>
      </c>
      <c r="AD80" s="99">
        <v>85.454545454545453</v>
      </c>
      <c r="AE80" s="99">
        <v>76.92307692307692</v>
      </c>
      <c r="AF80" s="99" t="s">
        <v>286</v>
      </c>
      <c r="AG80" s="99">
        <v>79.999999999999986</v>
      </c>
      <c r="AH80" s="99">
        <v>84.95575221238937</v>
      </c>
      <c r="AI80" s="99" t="s">
        <v>286</v>
      </c>
      <c r="AJ80" s="99">
        <v>82.758620689655103</v>
      </c>
      <c r="AK80" s="99">
        <v>77.551020408163268</v>
      </c>
      <c r="AL80" s="99">
        <v>11.904761904761902</v>
      </c>
      <c r="AM80" s="99">
        <v>17.543859649122808</v>
      </c>
      <c r="AN80" s="99">
        <v>27.927927927927925</v>
      </c>
      <c r="AO80" s="99">
        <v>15.254237288135593</v>
      </c>
      <c r="AP80" s="99">
        <v>13.274336283185844</v>
      </c>
      <c r="AQ80" s="99">
        <v>35</v>
      </c>
      <c r="AR80" s="99">
        <v>37.999999999999993</v>
      </c>
      <c r="AS80" s="99">
        <v>12.72727272727273</v>
      </c>
      <c r="AT80" s="99">
        <v>35</v>
      </c>
      <c r="AU80" s="99">
        <v>15.662650602409634</v>
      </c>
      <c r="AV80" s="99">
        <v>24.347826086956516</v>
      </c>
      <c r="AW80" s="99">
        <v>29.824561403508774</v>
      </c>
      <c r="AX80" s="102">
        <v>27.000000000000004</v>
      </c>
      <c r="AY80" s="102">
        <v>14.942528735632182</v>
      </c>
      <c r="AZ80" s="102">
        <v>37.373737373737363</v>
      </c>
      <c r="BA80" s="102" t="s">
        <v>286</v>
      </c>
      <c r="BB80" s="99" t="s">
        <v>286</v>
      </c>
      <c r="BC80" s="102" t="s">
        <v>286</v>
      </c>
      <c r="BD80" s="102" t="s">
        <v>286</v>
      </c>
      <c r="BE80" s="102" t="s">
        <v>286</v>
      </c>
      <c r="BF80" s="102" t="s">
        <v>286</v>
      </c>
      <c r="BG80" s="99" t="s">
        <v>286</v>
      </c>
      <c r="BH80" s="94" t="s">
        <v>286</v>
      </c>
      <c r="BI80" s="94" t="s">
        <v>286</v>
      </c>
      <c r="BJ80" s="94">
        <v>46.15384615384616</v>
      </c>
      <c r="BK80" s="94">
        <v>59.649122807017541</v>
      </c>
      <c r="BL80" s="99">
        <v>40.540540540540555</v>
      </c>
      <c r="BM80" s="94">
        <v>59.793814432989691</v>
      </c>
      <c r="BN80" s="93">
        <v>62.068965517241374</v>
      </c>
      <c r="BO80" s="93">
        <v>28.124999999999996</v>
      </c>
      <c r="BP80" s="93">
        <v>7.3170731707317103</v>
      </c>
      <c r="BQ80" s="99">
        <v>12.389380530973458</v>
      </c>
      <c r="BR80" s="94">
        <v>51.81818181818182</v>
      </c>
      <c r="BS80" s="94">
        <v>5.5555555555555562</v>
      </c>
      <c r="BT80" s="94">
        <v>14.678899082568805</v>
      </c>
      <c r="BU80" s="99">
        <v>42.857142857142861</v>
      </c>
      <c r="BV80" s="94">
        <v>8.3333333333333339</v>
      </c>
      <c r="BW80" s="94">
        <v>3.773584905660377</v>
      </c>
      <c r="BX80" s="94">
        <v>38.46153846153846</v>
      </c>
      <c r="BY80" s="99">
        <v>6.3291139240506329</v>
      </c>
      <c r="BZ80" s="94">
        <v>14.285714285714288</v>
      </c>
      <c r="CA80" s="94">
        <v>39.639639639639647</v>
      </c>
      <c r="CB80" s="94">
        <v>7.1428571428571459</v>
      </c>
      <c r="CC80" s="99">
        <v>9.3023255813953458</v>
      </c>
      <c r="CD80" s="94">
        <v>34.693877551020421</v>
      </c>
      <c r="CE80" s="94">
        <v>14.400000000000006</v>
      </c>
      <c r="CF80" s="94">
        <v>15.789473684210529</v>
      </c>
      <c r="CG80" s="99">
        <v>14.414414414414415</v>
      </c>
      <c r="CH80" s="94">
        <v>11.111111111111116</v>
      </c>
      <c r="CI80" s="94">
        <v>16.071428571428573</v>
      </c>
      <c r="CJ80" s="94">
        <v>24.050632911392405</v>
      </c>
      <c r="CK80" s="94">
        <v>7.6923076923076916</v>
      </c>
      <c r="CL80" s="94">
        <v>14.545454545454543</v>
      </c>
      <c r="CM80" s="94">
        <v>14.634146341463415</v>
      </c>
      <c r="CN80" s="94">
        <v>16.867469879518069</v>
      </c>
      <c r="CO80" s="94">
        <v>18.584070796460164</v>
      </c>
      <c r="CP80" s="99">
        <v>15.789473684210536</v>
      </c>
      <c r="CQ80" s="94">
        <v>20.792079207920803</v>
      </c>
      <c r="CR80" s="94">
        <v>22.093023255813957</v>
      </c>
      <c r="CS80" s="93">
        <v>11.224489795918366</v>
      </c>
      <c r="CT80" s="93">
        <v>11.999999999999998</v>
      </c>
      <c r="CU80" s="99">
        <v>5.2631578947368451</v>
      </c>
      <c r="CV80" s="94">
        <v>7.2072072072072055</v>
      </c>
      <c r="CW80" s="94">
        <v>10.714285714285717</v>
      </c>
      <c r="CX80" s="93">
        <v>9.0090090090090094</v>
      </c>
      <c r="CY80" s="93">
        <v>6.3291139240506347</v>
      </c>
      <c r="CZ80" s="99">
        <v>7.8431372549019605</v>
      </c>
      <c r="DA80" s="94">
        <v>7.2727272727272716</v>
      </c>
      <c r="DB80" s="94">
        <v>4.8780487804878039</v>
      </c>
      <c r="DC80" s="93">
        <v>18.292682926829269</v>
      </c>
      <c r="DD80" s="93">
        <v>15.178571428571425</v>
      </c>
      <c r="DE80" s="99">
        <v>10.091743119266052</v>
      </c>
      <c r="DF80" s="94">
        <v>16.831683168316829</v>
      </c>
      <c r="DG80" s="94">
        <v>14.942528735632184</v>
      </c>
      <c r="DH80" s="93">
        <v>9.1836734693877595</v>
      </c>
      <c r="DI80" s="93">
        <v>34.920634920634924</v>
      </c>
      <c r="DJ80" s="99">
        <v>35.96491228070176</v>
      </c>
      <c r="DK80" s="94">
        <v>31.53153153153152</v>
      </c>
      <c r="DL80" s="94">
        <v>34.21052631578948</v>
      </c>
      <c r="DM80" s="94">
        <v>34.234234234234229</v>
      </c>
      <c r="DN80" s="94">
        <v>40.506329113924046</v>
      </c>
      <c r="DO80" s="105">
        <v>25.490196078431381</v>
      </c>
      <c r="DP80" s="105">
        <v>38.181818181818166</v>
      </c>
      <c r="DQ80" s="105">
        <v>26.829268292682922</v>
      </c>
      <c r="DR80" s="94">
        <v>36.144578313253014</v>
      </c>
      <c r="DS80" s="94">
        <v>59.459459459459453</v>
      </c>
      <c r="DT80" s="99">
        <v>46.017699115044252</v>
      </c>
      <c r="DU80" s="101">
        <v>39.000000000000007</v>
      </c>
      <c r="DV80" s="101">
        <v>50.574712643678168</v>
      </c>
      <c r="DW80" s="93">
        <v>44.897959183673471</v>
      </c>
      <c r="DX80" s="101" t="s">
        <v>286</v>
      </c>
      <c r="DY80" s="99" t="s">
        <v>286</v>
      </c>
      <c r="DZ80" s="99" t="s">
        <v>286</v>
      </c>
      <c r="EA80" s="99" t="s">
        <v>286</v>
      </c>
      <c r="EB80" s="99" t="s">
        <v>286</v>
      </c>
      <c r="EC80" s="99" t="s">
        <v>286</v>
      </c>
      <c r="ED80" s="99" t="s">
        <v>286</v>
      </c>
      <c r="EE80" s="99" t="s">
        <v>286</v>
      </c>
      <c r="EF80" s="99" t="s">
        <v>286</v>
      </c>
      <c r="EG80" s="99">
        <v>4.8192771084337327</v>
      </c>
      <c r="EH80" s="99">
        <v>1.7391304347826091</v>
      </c>
      <c r="EI80" s="99">
        <v>2.6315789473684212</v>
      </c>
      <c r="EJ80" s="99">
        <v>3.9215686274509811</v>
      </c>
      <c r="EK80" s="99">
        <v>5.7471264367816106</v>
      </c>
      <c r="EL80" s="94">
        <v>2.0202020202020194</v>
      </c>
      <c r="EM80" s="94">
        <v>61.290322580645167</v>
      </c>
      <c r="EN80" s="94">
        <v>35.714285714285715</v>
      </c>
      <c r="EO80" s="94">
        <v>50.45045045045044</v>
      </c>
      <c r="EP80" s="99">
        <v>54.86725663716814</v>
      </c>
      <c r="EQ80" s="94">
        <v>40.707964601769909</v>
      </c>
      <c r="ER80" s="94">
        <v>51.898734177215196</v>
      </c>
      <c r="ES80" s="94">
        <v>38</v>
      </c>
      <c r="ET80" s="94">
        <v>25</v>
      </c>
      <c r="EU80" s="99">
        <v>48.780487804878064</v>
      </c>
      <c r="EV80" s="94">
        <v>72.000000000000028</v>
      </c>
      <c r="EW80" s="94">
        <v>25.438596491228079</v>
      </c>
      <c r="EX80" s="94">
        <v>33.035714285714292</v>
      </c>
      <c r="EY80" s="94">
        <v>67.010309278350547</v>
      </c>
      <c r="EZ80" s="99">
        <v>48.275862068965502</v>
      </c>
      <c r="FA80" s="94">
        <v>39.393939393939405</v>
      </c>
      <c r="FB80" s="94">
        <v>89.256198347107457</v>
      </c>
      <c r="FC80" s="94">
        <v>61.06194690265486</v>
      </c>
      <c r="FD80" s="94">
        <v>78.378378378378414</v>
      </c>
      <c r="FE80" s="99">
        <v>84.48275862068968</v>
      </c>
      <c r="FF80" s="94">
        <v>69.642857142857196</v>
      </c>
      <c r="FG80" s="94">
        <v>64.55696202531648</v>
      </c>
      <c r="FH80" s="94">
        <v>69.230769230769283</v>
      </c>
      <c r="FI80" s="94">
        <v>72.727272727272734</v>
      </c>
      <c r="FJ80" s="99">
        <v>73.17073170731706</v>
      </c>
      <c r="FK80" s="94">
        <v>93.589743589743605</v>
      </c>
      <c r="FL80" s="94">
        <v>63.15789473684211</v>
      </c>
      <c r="FM80" s="94">
        <v>57.894736842105246</v>
      </c>
      <c r="FN80" s="94">
        <v>91.999999999999972</v>
      </c>
      <c r="FO80" s="99">
        <v>77.011494252873533</v>
      </c>
      <c r="FP80" s="94">
        <v>61.616161616161584</v>
      </c>
      <c r="FQ80" s="94">
        <v>95.161290322580655</v>
      </c>
      <c r="FR80" s="94">
        <v>94.736842105263179</v>
      </c>
      <c r="FS80" s="94">
        <v>100</v>
      </c>
      <c r="FT80" s="99">
        <v>91.525423728813593</v>
      </c>
      <c r="FU80" s="94">
        <v>97.368421052631604</v>
      </c>
      <c r="FV80" s="94">
        <v>96.202531645569636</v>
      </c>
      <c r="FW80" s="94">
        <v>94.230769230769255</v>
      </c>
      <c r="FX80" s="94">
        <v>90.740740740740762</v>
      </c>
      <c r="FY80" s="99">
        <v>92.682926829268297</v>
      </c>
      <c r="FZ80" s="94">
        <v>95.121951219512184</v>
      </c>
      <c r="GA80" s="94">
        <v>94.736842105263136</v>
      </c>
      <c r="GB80" s="94">
        <v>97.368421052631589</v>
      </c>
      <c r="GC80" s="94">
        <v>86.407766990291265</v>
      </c>
      <c r="GD80" s="99">
        <v>95.402298850574709</v>
      </c>
      <c r="GE80" s="94">
        <v>94.897959183673464</v>
      </c>
      <c r="GF80" s="94">
        <v>94.214876033057877</v>
      </c>
      <c r="GG80" s="94">
        <v>95.575221238938042</v>
      </c>
      <c r="GH80" s="94">
        <v>99.090909090909093</v>
      </c>
      <c r="GI80" s="99">
        <v>85.71428571428568</v>
      </c>
      <c r="GJ80" s="94">
        <v>92.105263157894726</v>
      </c>
      <c r="GK80" s="94">
        <v>93.670886075949369</v>
      </c>
      <c r="GL80" s="94">
        <v>86.274509803921589</v>
      </c>
      <c r="GM80" s="100">
        <v>87.272727272727266</v>
      </c>
      <c r="GN80" s="99">
        <v>90.243902439024396</v>
      </c>
      <c r="GO80" s="94">
        <v>97.560975609756142</v>
      </c>
      <c r="GP80" s="94">
        <v>90.434782608695656</v>
      </c>
      <c r="GQ80" s="94">
        <v>94.736842105263165</v>
      </c>
      <c r="GR80" s="94">
        <v>93.069306930693088</v>
      </c>
      <c r="GS80" s="99">
        <v>94.252873563218387</v>
      </c>
      <c r="GT80" s="94">
        <v>92.929292929292956</v>
      </c>
      <c r="GU80" s="94" t="s">
        <v>286</v>
      </c>
      <c r="GV80" s="94" t="s">
        <v>286</v>
      </c>
      <c r="GW80" s="94" t="s">
        <v>286</v>
      </c>
      <c r="GX80" s="99" t="s">
        <v>286</v>
      </c>
      <c r="GY80" s="99" t="s">
        <v>286</v>
      </c>
      <c r="GZ80" s="99" t="s">
        <v>286</v>
      </c>
      <c r="HA80" s="99" t="s">
        <v>286</v>
      </c>
      <c r="HB80" s="99" t="s">
        <v>286</v>
      </c>
      <c r="HC80" s="99" t="s">
        <v>286</v>
      </c>
      <c r="HD80" s="99">
        <v>92.682926829268283</v>
      </c>
      <c r="HE80" s="99">
        <v>95.575221238938042</v>
      </c>
      <c r="HF80" s="99">
        <v>97.345132743362853</v>
      </c>
      <c r="HG80" s="99">
        <v>91.836734693877531</v>
      </c>
      <c r="HH80" s="99">
        <v>93.023255813953512</v>
      </c>
      <c r="HI80" s="99">
        <v>96.938775510204096</v>
      </c>
      <c r="HJ80" s="99">
        <v>84.8</v>
      </c>
      <c r="HK80" s="99">
        <v>92.035398230088475</v>
      </c>
      <c r="HL80" s="94">
        <v>97.272727272727266</v>
      </c>
      <c r="HM80" s="94">
        <v>79.130434782608688</v>
      </c>
      <c r="HN80" s="94">
        <v>87.719298245614041</v>
      </c>
      <c r="HO80" s="94">
        <v>93.589743589743563</v>
      </c>
      <c r="HP80" s="99">
        <v>69.230769230769226</v>
      </c>
      <c r="HQ80" s="94">
        <v>76.363636363636402</v>
      </c>
      <c r="HR80" s="94">
        <v>60.975609756097569</v>
      </c>
      <c r="HS80" s="94">
        <v>88.607594936708892</v>
      </c>
      <c r="HT80" s="95">
        <v>80.869565217391354</v>
      </c>
      <c r="HU80" s="99">
        <v>89.380530973451329</v>
      </c>
      <c r="HV80" s="93">
        <v>87.128712871287135</v>
      </c>
      <c r="HW80" s="93">
        <v>95.402298850574738</v>
      </c>
      <c r="HX80" s="93">
        <v>87.755102040816325</v>
      </c>
      <c r="HY80" s="93">
        <v>1.612903225806452</v>
      </c>
      <c r="HZ80" s="93">
        <v>2.6315789473684208</v>
      </c>
      <c r="IA80" s="93">
        <v>0.90090090090090102</v>
      </c>
      <c r="IB80" s="93">
        <v>8.4745762711864412</v>
      </c>
      <c r="IC80" s="93">
        <v>6.1946902654867282</v>
      </c>
      <c r="ID80" s="93">
        <v>1.2658227848101264</v>
      </c>
      <c r="IE80" s="93">
        <v>5.7692307692307701</v>
      </c>
      <c r="IF80" s="93">
        <v>0</v>
      </c>
      <c r="IG80" s="93">
        <v>2.4390243902439019</v>
      </c>
      <c r="IH80" s="93">
        <v>2.4096385542168663</v>
      </c>
      <c r="II80" s="93">
        <v>2.6086956521739126</v>
      </c>
      <c r="IJ80" s="93">
        <v>2.6315789473684212</v>
      </c>
      <c r="IK80" s="93">
        <v>4.9019607843137258</v>
      </c>
      <c r="IL80" s="93">
        <v>5.7471264367816115</v>
      </c>
      <c r="IM80" s="93">
        <v>2.0202020202020194</v>
      </c>
      <c r="IN80" s="93" t="str">
        <f t="shared" si="85"/>
        <v>--</v>
      </c>
      <c r="IO80" s="93" t="str">
        <f t="shared" si="85"/>
        <v>--</v>
      </c>
      <c r="IP80" s="93" t="str">
        <f t="shared" si="85"/>
        <v>--</v>
      </c>
      <c r="IQ80" s="93" t="str">
        <f t="shared" si="85"/>
        <v>--</v>
      </c>
      <c r="IR80" s="93" t="str">
        <f t="shared" si="85"/>
        <v>--</v>
      </c>
      <c r="IS80" s="93" t="str">
        <f t="shared" si="85"/>
        <v>--</v>
      </c>
      <c r="IT80" s="93" t="str">
        <f t="shared" si="85"/>
        <v>--</v>
      </c>
      <c r="IU80" s="93" t="str">
        <f t="shared" si="85"/>
        <v>--</v>
      </c>
      <c r="IV80" s="93" t="str">
        <f t="shared" si="85"/>
        <v>--</v>
      </c>
      <c r="IW80" s="241">
        <v>252</v>
      </c>
      <c r="IX80" s="242">
        <v>214</v>
      </c>
      <c r="IY80" s="243">
        <v>71</v>
      </c>
      <c r="IZ80" s="243">
        <v>54</v>
      </c>
      <c r="JA80" s="243">
        <v>63</v>
      </c>
      <c r="JB80" s="243">
        <v>52</v>
      </c>
      <c r="JC80" s="243">
        <v>44</v>
      </c>
      <c r="JD80" s="243">
        <v>60</v>
      </c>
      <c r="JE80" s="243">
        <v>2.8169014084507</v>
      </c>
      <c r="JF80" s="243">
        <v>7.4074074074074101</v>
      </c>
      <c r="JG80" s="243">
        <v>3.17460317460317</v>
      </c>
      <c r="JH80" s="243">
        <v>9.6153846153846203</v>
      </c>
      <c r="JI80" s="243">
        <v>4.5454545454545503</v>
      </c>
      <c r="JJ80" s="243">
        <v>10</v>
      </c>
      <c r="JK80" s="243">
        <v>2.8169014084507</v>
      </c>
      <c r="JL80" s="243">
        <v>3.7037037037037002</v>
      </c>
      <c r="JM80" s="243">
        <v>1.5873015873015901</v>
      </c>
      <c r="JN80" s="243">
        <v>1.92307692307692</v>
      </c>
      <c r="JO80" s="243">
        <v>2.2727272727272698</v>
      </c>
      <c r="JP80" s="243">
        <v>1.6666666666666701</v>
      </c>
      <c r="JQ80" s="243">
        <v>92.957746478873304</v>
      </c>
      <c r="JR80" s="243">
        <v>90.740740740740804</v>
      </c>
      <c r="JS80" s="243">
        <v>96.825396825396794</v>
      </c>
      <c r="JT80" s="243">
        <v>94.230769230769198</v>
      </c>
      <c r="JU80" s="243">
        <v>100</v>
      </c>
      <c r="JV80" s="243">
        <v>98.3333333333333</v>
      </c>
      <c r="JW80" s="243">
        <v>91.549295774647902</v>
      </c>
      <c r="JX80" s="243">
        <v>81.481481481481495</v>
      </c>
      <c r="JY80" s="243">
        <v>96.825396825396794</v>
      </c>
      <c r="JZ80" s="243">
        <v>92.307692307692307</v>
      </c>
      <c r="KA80" s="243">
        <v>97.727272727272705</v>
      </c>
      <c r="KB80" s="243">
        <v>98.3333333333333</v>
      </c>
      <c r="KC80" s="243">
        <v>97.183098591549296</v>
      </c>
      <c r="KD80" s="243">
        <v>94.4444444444445</v>
      </c>
      <c r="KE80" s="243">
        <v>98.412698412698404</v>
      </c>
      <c r="KF80" s="243">
        <v>100</v>
      </c>
      <c r="KG80" s="243">
        <v>97.727272727272705</v>
      </c>
      <c r="KH80" s="243">
        <v>100</v>
      </c>
      <c r="KI80" s="220">
        <v>64</v>
      </c>
      <c r="KJ80" s="220">
        <v>58</v>
      </c>
      <c r="KK80" s="99" t="str">
        <f t="shared" si="81"/>
        <v>--</v>
      </c>
      <c r="KL80" s="99" t="str">
        <f t="shared" si="81"/>
        <v>--</v>
      </c>
      <c r="KM80" s="220">
        <v>9.375</v>
      </c>
      <c r="KN80" s="220">
        <v>22.413793103448299</v>
      </c>
      <c r="KO80" s="220">
        <v>96.875</v>
      </c>
      <c r="KP80" s="220">
        <v>92.982456140350905</v>
      </c>
      <c r="KQ80" s="220">
        <v>98.4375</v>
      </c>
      <c r="KR80" s="220">
        <v>82.456140350877106</v>
      </c>
      <c r="KS80" s="220">
        <v>95.3125</v>
      </c>
      <c r="KT80" s="220">
        <v>93.103448275862107</v>
      </c>
      <c r="KV80" s="384" t="s">
        <v>2620</v>
      </c>
      <c r="KW80" s="385" t="s">
        <v>2620</v>
      </c>
      <c r="KX80" s="386" t="s">
        <v>2620</v>
      </c>
      <c r="KY80" s="386" t="s">
        <v>2620</v>
      </c>
      <c r="KZ80" s="386" t="s">
        <v>2620</v>
      </c>
      <c r="LA80" s="378" t="str">
        <f t="shared" si="82"/>
        <v>--</v>
      </c>
      <c r="LB80" s="381">
        <v>69.01408450704227</v>
      </c>
      <c r="LC80" s="381">
        <v>59.259259259259274</v>
      </c>
      <c r="LD80" s="381">
        <v>73.015873015873012</v>
      </c>
      <c r="LE80" s="378" t="str">
        <f t="shared" si="83"/>
        <v>--</v>
      </c>
      <c r="LF80" s="381">
        <v>73.07692307692308</v>
      </c>
      <c r="LG80" s="381">
        <v>79.545454545454561</v>
      </c>
      <c r="LH80" s="381">
        <v>66.666666666666671</v>
      </c>
      <c r="LI80" s="378" t="str">
        <f t="shared" si="84"/>
        <v>--</v>
      </c>
      <c r="LJ80" s="378" t="str">
        <f t="shared" si="84"/>
        <v>--</v>
      </c>
      <c r="LK80" s="378" t="str">
        <f t="shared" si="84"/>
        <v>--</v>
      </c>
      <c r="LL80" s="378" t="str">
        <f t="shared" si="84"/>
        <v>--</v>
      </c>
      <c r="LM80" s="380">
        <v>85.937499999999972</v>
      </c>
      <c r="LN80" s="381">
        <v>80.281690140845086</v>
      </c>
      <c r="LO80" s="381">
        <v>57.407407407407391</v>
      </c>
      <c r="LP80" s="381">
        <v>76.190476190476204</v>
      </c>
      <c r="LQ80" s="381">
        <v>83.928571428571445</v>
      </c>
      <c r="LR80" s="381">
        <v>75</v>
      </c>
      <c r="LS80" s="381">
        <v>73.170731707317088</v>
      </c>
      <c r="LT80" s="381">
        <v>81.666666666666657</v>
      </c>
      <c r="LU80" s="378" t="str">
        <f t="shared" ref="LU80" si="95">"--"</f>
        <v>--</v>
      </c>
      <c r="LV80" s="378" t="str">
        <f t="shared" ref="LV80:LX80" si="96">"--"</f>
        <v>--</v>
      </c>
      <c r="LW80" s="378" t="str">
        <f t="shared" si="96"/>
        <v>--</v>
      </c>
      <c r="LX80" s="378" t="str">
        <f t="shared" si="96"/>
        <v>--</v>
      </c>
      <c r="LY80" s="380">
        <v>92.063492063492092</v>
      </c>
      <c r="LZ80" s="381">
        <v>87.323943661971839</v>
      </c>
      <c r="MA80" s="381">
        <v>85.185185185185176</v>
      </c>
      <c r="MB80" s="381">
        <v>79.365079365079382</v>
      </c>
      <c r="MC80" s="381">
        <v>85.714285714285708</v>
      </c>
      <c r="MD80" s="381">
        <v>69.230769230769241</v>
      </c>
      <c r="ME80" s="381">
        <v>90.909090909090935</v>
      </c>
      <c r="MF80" s="381">
        <v>88.333333333333371</v>
      </c>
      <c r="MG80" s="378" t="str">
        <f t="shared" ref="MG80:MV80" si="97">"--"</f>
        <v>--</v>
      </c>
      <c r="MH80" s="378" t="str">
        <f t="shared" si="97"/>
        <v>--</v>
      </c>
      <c r="MI80" s="378" t="str">
        <f t="shared" si="97"/>
        <v>--</v>
      </c>
      <c r="MJ80" s="378" t="str">
        <f t="shared" si="97"/>
        <v>--</v>
      </c>
      <c r="MK80" s="378" t="str">
        <f t="shared" si="97"/>
        <v>--</v>
      </c>
      <c r="ML80" s="378" t="str">
        <f t="shared" si="97"/>
        <v>--</v>
      </c>
      <c r="MM80" s="378" t="str">
        <f t="shared" si="97"/>
        <v>--</v>
      </c>
      <c r="MN80" s="378" t="str">
        <f t="shared" si="97"/>
        <v>--</v>
      </c>
      <c r="MO80" s="378" t="str">
        <f t="shared" si="97"/>
        <v>--</v>
      </c>
      <c r="MP80" s="378" t="str">
        <f t="shared" si="97"/>
        <v>--</v>
      </c>
      <c r="MQ80" s="378" t="str">
        <f t="shared" si="97"/>
        <v>--</v>
      </c>
      <c r="MR80" s="378" t="str">
        <f t="shared" si="97"/>
        <v>--</v>
      </c>
      <c r="MS80" s="378" t="str">
        <f t="shared" si="97"/>
        <v>--</v>
      </c>
      <c r="MT80" s="378" t="str">
        <f t="shared" si="97"/>
        <v>--</v>
      </c>
      <c r="MU80" s="378" t="str">
        <f t="shared" si="97"/>
        <v>--</v>
      </c>
      <c r="MV80" s="378" t="str">
        <f t="shared" si="97"/>
        <v>--</v>
      </c>
      <c r="MW80" s="380">
        <v>98.4375</v>
      </c>
      <c r="MX80" s="381">
        <v>100</v>
      </c>
      <c r="MY80" s="381">
        <v>92.592592592592609</v>
      </c>
      <c r="MZ80" s="381">
        <v>100</v>
      </c>
      <c r="NA80" s="381">
        <v>94.827586206896569</v>
      </c>
      <c r="NB80" s="381">
        <v>100</v>
      </c>
      <c r="NC80" s="381">
        <v>95.454545454545453</v>
      </c>
      <c r="ND80" s="381">
        <v>100</v>
      </c>
      <c r="NE80" s="378" t="str">
        <f t="shared" ref="NE80:NH80" si="98">"--"</f>
        <v>--</v>
      </c>
      <c r="NF80" s="378" t="str">
        <f t="shared" si="98"/>
        <v>--</v>
      </c>
      <c r="NG80" s="378" t="str">
        <f t="shared" si="98"/>
        <v>--</v>
      </c>
      <c r="NH80" s="378" t="str">
        <f t="shared" si="98"/>
        <v>--</v>
      </c>
    </row>
    <row r="81" spans="1:372" ht="21" customHeight="1" x14ac:dyDescent="0.25">
      <c r="A81" s="93">
        <v>77</v>
      </c>
      <c r="B81" s="93" t="s">
        <v>77</v>
      </c>
      <c r="C81" s="104">
        <v>815</v>
      </c>
      <c r="D81" s="104">
        <v>902</v>
      </c>
      <c r="E81" s="104">
        <v>813</v>
      </c>
      <c r="F81" s="104">
        <v>772</v>
      </c>
      <c r="G81" s="104">
        <v>697</v>
      </c>
      <c r="H81" s="104">
        <v>272</v>
      </c>
      <c r="I81" s="104">
        <v>345</v>
      </c>
      <c r="J81" s="104">
        <v>198</v>
      </c>
      <c r="K81" s="104">
        <v>301</v>
      </c>
      <c r="L81" s="104">
        <v>329</v>
      </c>
      <c r="M81" s="103">
        <v>272</v>
      </c>
      <c r="N81" s="103">
        <v>249</v>
      </c>
      <c r="O81" s="103">
        <v>308</v>
      </c>
      <c r="P81" s="103">
        <v>256</v>
      </c>
      <c r="Q81" s="103">
        <v>224</v>
      </c>
      <c r="R81" s="103">
        <v>309</v>
      </c>
      <c r="S81" s="103">
        <v>239</v>
      </c>
      <c r="T81" s="103">
        <v>214</v>
      </c>
      <c r="U81" s="103">
        <v>214</v>
      </c>
      <c r="V81" s="103">
        <v>269</v>
      </c>
      <c r="W81" s="99">
        <v>82.462686567164155</v>
      </c>
      <c r="X81" s="99">
        <v>75.290697674418539</v>
      </c>
      <c r="Y81" s="99">
        <v>61.928934010152304</v>
      </c>
      <c r="Z81" s="99">
        <v>86.301369863013647</v>
      </c>
      <c r="AA81" s="99">
        <v>77.370030581039728</v>
      </c>
      <c r="AB81" s="99">
        <v>73.333333333333385</v>
      </c>
      <c r="AC81" s="99">
        <v>84.897959183673521</v>
      </c>
      <c r="AD81" s="99">
        <v>81.372549019607888</v>
      </c>
      <c r="AE81" s="99">
        <v>73.333333333333343</v>
      </c>
      <c r="AF81" s="99" t="s">
        <v>286</v>
      </c>
      <c r="AG81" s="99">
        <v>84.690553745928398</v>
      </c>
      <c r="AH81" s="99">
        <v>80.59071729957806</v>
      </c>
      <c r="AI81" s="99" t="s">
        <v>286</v>
      </c>
      <c r="AJ81" s="99">
        <v>87.73584905660374</v>
      </c>
      <c r="AK81" s="99">
        <v>87.169811320754718</v>
      </c>
      <c r="AL81" s="99">
        <v>15.613382899628247</v>
      </c>
      <c r="AM81" s="99">
        <v>23.18840579710146</v>
      </c>
      <c r="AN81" s="99">
        <v>38.383838383838366</v>
      </c>
      <c r="AO81" s="99">
        <v>14.617940199335548</v>
      </c>
      <c r="AP81" s="99">
        <v>22.492401215805476</v>
      </c>
      <c r="AQ81" s="99">
        <v>41.328413284132836</v>
      </c>
      <c r="AR81" s="99">
        <v>18.367346938775484</v>
      </c>
      <c r="AS81" s="99">
        <v>24.262295081967238</v>
      </c>
      <c r="AT81" s="99">
        <v>40.234375000000007</v>
      </c>
      <c r="AU81" s="99">
        <v>21.171171171171178</v>
      </c>
      <c r="AV81" s="99">
        <v>20.064724919093834</v>
      </c>
      <c r="AW81" s="99">
        <v>37.552742616033754</v>
      </c>
      <c r="AX81" s="102">
        <v>19.811320754716984</v>
      </c>
      <c r="AY81" s="102">
        <v>19.626168224299061</v>
      </c>
      <c r="AZ81" s="102">
        <v>36.32958801498129</v>
      </c>
      <c r="BA81" s="102" t="s">
        <v>286</v>
      </c>
      <c r="BB81" s="99" t="s">
        <v>286</v>
      </c>
      <c r="BC81" s="102" t="s">
        <v>286</v>
      </c>
      <c r="BD81" s="102" t="s">
        <v>286</v>
      </c>
      <c r="BE81" s="102" t="s">
        <v>286</v>
      </c>
      <c r="BF81" s="102" t="s">
        <v>286</v>
      </c>
      <c r="BG81" s="99" t="s">
        <v>286</v>
      </c>
      <c r="BH81" s="94" t="s">
        <v>286</v>
      </c>
      <c r="BI81" s="94" t="s">
        <v>286</v>
      </c>
      <c r="BJ81" s="94">
        <v>54.326923076923073</v>
      </c>
      <c r="BK81" s="94">
        <v>45.065789473684234</v>
      </c>
      <c r="BL81" s="99">
        <v>33.613445378151276</v>
      </c>
      <c r="BM81" s="94">
        <v>44</v>
      </c>
      <c r="BN81" s="93">
        <v>41.904761904761891</v>
      </c>
      <c r="BO81" s="93">
        <v>30.620155038759684</v>
      </c>
      <c r="BP81" s="93">
        <v>6.1302681992337176</v>
      </c>
      <c r="BQ81" s="99">
        <v>11.411411411411413</v>
      </c>
      <c r="BR81" s="94">
        <v>44.845360824742272</v>
      </c>
      <c r="BS81" s="94">
        <v>4.0816326530612237</v>
      </c>
      <c r="BT81" s="94">
        <v>10.937500000000005</v>
      </c>
      <c r="BU81" s="99">
        <v>36.742424242424249</v>
      </c>
      <c r="BV81" s="94">
        <v>5.1063829787234081</v>
      </c>
      <c r="BW81" s="94">
        <v>10.067114093959734</v>
      </c>
      <c r="BX81" s="94">
        <v>40.399999999999984</v>
      </c>
      <c r="BY81" s="99">
        <v>6.5727699530516448</v>
      </c>
      <c r="BZ81" s="94">
        <v>11.784511784511787</v>
      </c>
      <c r="CA81" s="94">
        <v>41.880341880341909</v>
      </c>
      <c r="CB81" s="94">
        <v>5.882352941176471</v>
      </c>
      <c r="CC81" s="99">
        <v>13.043478260869572</v>
      </c>
      <c r="CD81" s="94">
        <v>32.142857142857146</v>
      </c>
      <c r="CE81" s="94">
        <v>16.791044776119403</v>
      </c>
      <c r="CF81" s="94">
        <v>13.662790697674417</v>
      </c>
      <c r="CG81" s="99">
        <v>20.707070707070717</v>
      </c>
      <c r="CH81" s="94">
        <v>18.666666666666675</v>
      </c>
      <c r="CI81" s="94">
        <v>16.463414634146343</v>
      </c>
      <c r="CJ81" s="94">
        <v>14.022140221402219</v>
      </c>
      <c r="CK81" s="94">
        <v>11.788617886178859</v>
      </c>
      <c r="CL81" s="94">
        <v>13.398692810457522</v>
      </c>
      <c r="CM81" s="94">
        <v>14.117647058823524</v>
      </c>
      <c r="CN81" s="94">
        <v>17.040358744394617</v>
      </c>
      <c r="CO81" s="94">
        <v>17.105263157894733</v>
      </c>
      <c r="CP81" s="99">
        <v>14.767932489451475</v>
      </c>
      <c r="CQ81" s="94">
        <v>15.492957746478874</v>
      </c>
      <c r="CR81" s="94">
        <v>17.452830188679247</v>
      </c>
      <c r="CS81" s="93">
        <v>19.691119691119692</v>
      </c>
      <c r="CT81" s="93">
        <v>16.858237547892731</v>
      </c>
      <c r="CU81" s="99">
        <v>12.1301775147929</v>
      </c>
      <c r="CV81" s="94">
        <v>3.5897435897435908</v>
      </c>
      <c r="CW81" s="94">
        <v>16.333333333333336</v>
      </c>
      <c r="CX81" s="93">
        <v>10.493827160493817</v>
      </c>
      <c r="CY81" s="93">
        <v>12.359550561797747</v>
      </c>
      <c r="CZ81" s="99">
        <v>11.983471074380162</v>
      </c>
      <c r="DA81" s="94">
        <v>10.819672131147538</v>
      </c>
      <c r="DB81" s="94">
        <v>7.4803149606299231</v>
      </c>
      <c r="DC81" s="93">
        <v>13.636363636363633</v>
      </c>
      <c r="DD81" s="93">
        <v>12.751677852348998</v>
      </c>
      <c r="DE81" s="99">
        <v>9.0517241379310374</v>
      </c>
      <c r="DF81" s="94">
        <v>12.857142857142861</v>
      </c>
      <c r="DG81" s="94">
        <v>11.483253588516748</v>
      </c>
      <c r="DH81" s="93">
        <v>12.598425196850396</v>
      </c>
      <c r="DI81" s="93">
        <v>38.490566037735839</v>
      </c>
      <c r="DJ81" s="99">
        <v>48.68804664723033</v>
      </c>
      <c r="DK81" s="94">
        <v>37.244897959183668</v>
      </c>
      <c r="DL81" s="94">
        <v>39.597315436241573</v>
      </c>
      <c r="DM81" s="94">
        <v>42.682926829268325</v>
      </c>
      <c r="DN81" s="94">
        <v>37.313432835820912</v>
      </c>
      <c r="DO81" s="99">
        <v>32.09876543209878</v>
      </c>
      <c r="DP81" s="94">
        <v>45.214521452145213</v>
      </c>
      <c r="DQ81" s="94">
        <v>34.901960784313729</v>
      </c>
      <c r="DR81" s="94">
        <v>38.812785388127871</v>
      </c>
      <c r="DS81" s="94">
        <v>45.637583892617428</v>
      </c>
      <c r="DT81" s="99">
        <v>39.574468085106346</v>
      </c>
      <c r="DU81" s="101">
        <v>37.142857142857167</v>
      </c>
      <c r="DV81" s="101">
        <v>46.226415094339593</v>
      </c>
      <c r="DW81" s="93">
        <v>44.357976653696504</v>
      </c>
      <c r="DX81" s="101" t="s">
        <v>286</v>
      </c>
      <c r="DY81" s="99" t="s">
        <v>286</v>
      </c>
      <c r="DZ81" s="99" t="s">
        <v>286</v>
      </c>
      <c r="EA81" s="99" t="s">
        <v>286</v>
      </c>
      <c r="EB81" s="99" t="s">
        <v>286</v>
      </c>
      <c r="EC81" s="99" t="s">
        <v>286</v>
      </c>
      <c r="ED81" s="99" t="s">
        <v>286</v>
      </c>
      <c r="EE81" s="99" t="s">
        <v>286</v>
      </c>
      <c r="EF81" s="99" t="s">
        <v>286</v>
      </c>
      <c r="EG81" s="99">
        <v>5.8823529411764737</v>
      </c>
      <c r="EH81" s="99">
        <v>5.8823529411764719</v>
      </c>
      <c r="EI81" s="99">
        <v>2.9288702928870287</v>
      </c>
      <c r="EJ81" s="99">
        <v>5.1401869158878535</v>
      </c>
      <c r="EK81" s="99">
        <v>2.8169014084507049</v>
      </c>
      <c r="EL81" s="94">
        <v>5.9701492537313463</v>
      </c>
      <c r="EM81" s="94">
        <v>63.498098859315604</v>
      </c>
      <c r="EN81" s="94">
        <v>35.190615835777123</v>
      </c>
      <c r="EO81" s="94">
        <v>47.715736040609173</v>
      </c>
      <c r="EP81" s="99">
        <v>70.13422818791949</v>
      </c>
      <c r="EQ81" s="94">
        <v>34.556574923547423</v>
      </c>
      <c r="ER81" s="94">
        <v>48.134328358208954</v>
      </c>
      <c r="ES81" s="94">
        <v>63.865546218487346</v>
      </c>
      <c r="ET81" s="94">
        <v>36.333333333333343</v>
      </c>
      <c r="EU81" s="99">
        <v>44.268774703557298</v>
      </c>
      <c r="EV81" s="94">
        <v>69.230769230769241</v>
      </c>
      <c r="EW81" s="94">
        <v>33.445945945945972</v>
      </c>
      <c r="EX81" s="94">
        <v>48.510638297872362</v>
      </c>
      <c r="EY81" s="94">
        <v>51.724137931034477</v>
      </c>
      <c r="EZ81" s="99">
        <v>40.48780487804877</v>
      </c>
      <c r="FA81" s="94">
        <v>42.528735632183874</v>
      </c>
      <c r="FB81" s="94">
        <v>87.500000000000071</v>
      </c>
      <c r="FC81" s="94">
        <v>70.760233918128662</v>
      </c>
      <c r="FD81" s="94">
        <v>65.151515151515127</v>
      </c>
      <c r="FE81" s="99">
        <v>84.79729729729732</v>
      </c>
      <c r="FF81" s="94">
        <v>67.987804878048735</v>
      </c>
      <c r="FG81" s="94">
        <v>77.777777777777757</v>
      </c>
      <c r="FH81" s="94">
        <v>88.259109311740872</v>
      </c>
      <c r="FI81" s="94">
        <v>67.973856209150313</v>
      </c>
      <c r="FJ81" s="99">
        <v>72.047244094488249</v>
      </c>
      <c r="FK81" s="94">
        <v>88.018433179723488</v>
      </c>
      <c r="FL81" s="94">
        <v>67.774086378737536</v>
      </c>
      <c r="FM81" s="94">
        <v>76.170212765957388</v>
      </c>
      <c r="FN81" s="94">
        <v>84.285714285714334</v>
      </c>
      <c r="FO81" s="99">
        <v>69.52380952380949</v>
      </c>
      <c r="FP81" s="94">
        <v>65.53030303030306</v>
      </c>
      <c r="FQ81" s="94">
        <v>92.883895131086163</v>
      </c>
      <c r="FR81" s="94">
        <v>97.959183673469298</v>
      </c>
      <c r="FS81" s="94">
        <v>99.494949494949466</v>
      </c>
      <c r="FT81" s="99">
        <v>95.986622073578616</v>
      </c>
      <c r="FU81" s="94">
        <v>93.865030674846693</v>
      </c>
      <c r="FV81" s="94">
        <v>98.884758364312262</v>
      </c>
      <c r="FW81" s="94">
        <v>91.836734693877546</v>
      </c>
      <c r="FX81" s="94">
        <v>96.710526315789522</v>
      </c>
      <c r="FY81" s="99">
        <v>98.046875000000043</v>
      </c>
      <c r="FZ81" s="94">
        <v>91.031390134529175</v>
      </c>
      <c r="GA81" s="94">
        <v>95.098039215686242</v>
      </c>
      <c r="GB81" s="94">
        <v>95.815899581589974</v>
      </c>
      <c r="GC81" s="94">
        <v>93.867924528301927</v>
      </c>
      <c r="GD81" s="99">
        <v>93.427230046948395</v>
      </c>
      <c r="GE81" s="94">
        <v>96.590909090909122</v>
      </c>
      <c r="GF81" s="94">
        <v>89.552238805970134</v>
      </c>
      <c r="GG81" s="94">
        <v>91.691394658753708</v>
      </c>
      <c r="GH81" s="94">
        <v>97.435897435897417</v>
      </c>
      <c r="GI81" s="99">
        <v>94.594594594594611</v>
      </c>
      <c r="GJ81" s="94">
        <v>92.592592592592581</v>
      </c>
      <c r="GK81" s="94">
        <v>96.282527881040949</v>
      </c>
      <c r="GL81" s="94">
        <v>90.946502057613174</v>
      </c>
      <c r="GM81" s="100">
        <v>93.399339933993389</v>
      </c>
      <c r="GN81" s="99">
        <v>95.312499999999972</v>
      </c>
      <c r="GO81" s="94">
        <v>91.891891891891902</v>
      </c>
      <c r="GP81" s="94">
        <v>92.459016393442667</v>
      </c>
      <c r="GQ81" s="94">
        <v>92.85714285714279</v>
      </c>
      <c r="GR81" s="94">
        <v>90.47619047619051</v>
      </c>
      <c r="GS81" s="99">
        <v>93.867924528301913</v>
      </c>
      <c r="GT81" s="94">
        <v>96.212121212121218</v>
      </c>
      <c r="GU81" s="94" t="s">
        <v>286</v>
      </c>
      <c r="GV81" s="94" t="s">
        <v>286</v>
      </c>
      <c r="GW81" s="94" t="s">
        <v>286</v>
      </c>
      <c r="GX81" s="99" t="s">
        <v>286</v>
      </c>
      <c r="GY81" s="99" t="s">
        <v>286</v>
      </c>
      <c r="GZ81" s="99" t="s">
        <v>286</v>
      </c>
      <c r="HA81" s="99" t="s">
        <v>286</v>
      </c>
      <c r="HB81" s="99" t="s">
        <v>286</v>
      </c>
      <c r="HC81" s="99" t="s">
        <v>286</v>
      </c>
      <c r="HD81" s="99">
        <v>92.16589861751153</v>
      </c>
      <c r="HE81" s="99">
        <v>92.715231788079464</v>
      </c>
      <c r="HF81" s="99">
        <v>95.278969957081571</v>
      </c>
      <c r="HG81" s="99">
        <v>93.750000000000028</v>
      </c>
      <c r="HH81" s="99">
        <v>93.779904306220175</v>
      </c>
      <c r="HI81" s="99">
        <v>95.454545454545467</v>
      </c>
      <c r="HJ81" s="99">
        <v>77.307692307692278</v>
      </c>
      <c r="HK81" s="99">
        <v>83.040935672514607</v>
      </c>
      <c r="HL81" s="94">
        <v>93.846153846153868</v>
      </c>
      <c r="HM81" s="94">
        <v>77.591973244147127</v>
      </c>
      <c r="HN81" s="94">
        <v>84.049079754601209</v>
      </c>
      <c r="HO81" s="94">
        <v>91.821561338289911</v>
      </c>
      <c r="HP81" s="99">
        <v>77.178423236514533</v>
      </c>
      <c r="HQ81" s="94">
        <v>85.28428093645492</v>
      </c>
      <c r="HR81" s="94">
        <v>90.118577075098884</v>
      </c>
      <c r="HS81" s="94">
        <v>74.885844748858446</v>
      </c>
      <c r="HT81" s="95">
        <v>78.405315614617933</v>
      </c>
      <c r="HU81" s="99">
        <v>86.919831223628719</v>
      </c>
      <c r="HV81" s="93">
        <v>73.205741626794307</v>
      </c>
      <c r="HW81" s="93">
        <v>88.99521531100477</v>
      </c>
      <c r="HX81" s="93">
        <v>92.045454545454618</v>
      </c>
      <c r="HY81" s="93">
        <v>4.8507462686567173</v>
      </c>
      <c r="HZ81" s="93">
        <v>2.9069767441860477</v>
      </c>
      <c r="IA81" s="93">
        <v>2.0202020202020212</v>
      </c>
      <c r="IB81" s="93">
        <v>5.0167224080267543</v>
      </c>
      <c r="IC81" s="93">
        <v>5.7926829268292703</v>
      </c>
      <c r="ID81" s="93">
        <v>0.73800738007380084</v>
      </c>
      <c r="IE81" s="93">
        <v>7.6305220883534117</v>
      </c>
      <c r="IF81" s="93">
        <v>3.8961038961038952</v>
      </c>
      <c r="IG81" s="93">
        <v>3.9370078740157499</v>
      </c>
      <c r="IH81" s="93">
        <v>1.7857142857142863</v>
      </c>
      <c r="II81" s="93">
        <v>5.8631921824104234</v>
      </c>
      <c r="IJ81" s="93">
        <v>3.7815126050420176</v>
      </c>
      <c r="IK81" s="93">
        <v>7.9812206572769933</v>
      </c>
      <c r="IL81" s="93">
        <v>3.7558685446009372</v>
      </c>
      <c r="IM81" s="93">
        <v>4.1353383458646604</v>
      </c>
      <c r="IN81" s="93" t="str">
        <f t="shared" si="85"/>
        <v>--</v>
      </c>
      <c r="IO81" s="93" t="str">
        <f t="shared" si="85"/>
        <v>--</v>
      </c>
      <c r="IP81" s="93" t="str">
        <f t="shared" si="85"/>
        <v>--</v>
      </c>
      <c r="IQ81" s="93" t="str">
        <f t="shared" si="85"/>
        <v>--</v>
      </c>
      <c r="IR81" s="93" t="str">
        <f t="shared" si="85"/>
        <v>--</v>
      </c>
      <c r="IS81" s="93" t="str">
        <f t="shared" si="85"/>
        <v>--</v>
      </c>
      <c r="IT81" s="93" t="str">
        <f t="shared" si="85"/>
        <v>--</v>
      </c>
      <c r="IU81" s="93" t="str">
        <f t="shared" si="85"/>
        <v>--</v>
      </c>
      <c r="IV81" s="93" t="str">
        <f t="shared" si="85"/>
        <v>--</v>
      </c>
      <c r="IW81" s="241">
        <v>785</v>
      </c>
      <c r="IX81" s="242">
        <v>794</v>
      </c>
      <c r="IY81" s="243">
        <v>203</v>
      </c>
      <c r="IZ81" s="243">
        <v>210</v>
      </c>
      <c r="JA81" s="243">
        <v>194</v>
      </c>
      <c r="JB81" s="243">
        <v>208</v>
      </c>
      <c r="JC81" s="243">
        <v>189</v>
      </c>
      <c r="JD81" s="243">
        <v>193</v>
      </c>
      <c r="JE81" s="243">
        <v>8.37438423645321</v>
      </c>
      <c r="JF81" s="243">
        <v>6.6666666666666696</v>
      </c>
      <c r="JG81" s="243">
        <v>6.7010309278350499</v>
      </c>
      <c r="JH81" s="243">
        <v>12.0192307692308</v>
      </c>
      <c r="JI81" s="243">
        <v>14.814814814814801</v>
      </c>
      <c r="JJ81" s="243">
        <v>12.565445026178001</v>
      </c>
      <c r="JK81" s="243">
        <v>8.4577114427860796</v>
      </c>
      <c r="JL81" s="243">
        <v>4.7619047619047601</v>
      </c>
      <c r="JM81" s="243">
        <v>5.1546391752577296</v>
      </c>
      <c r="JN81" s="243">
        <v>7.6923076923076996</v>
      </c>
      <c r="JO81" s="243">
        <v>9.5238095238095308</v>
      </c>
      <c r="JP81" s="243">
        <v>7.2916666666666696</v>
      </c>
      <c r="JQ81" s="243">
        <v>95.5</v>
      </c>
      <c r="JR81" s="243">
        <v>94.711538461538495</v>
      </c>
      <c r="JS81" s="243">
        <v>97.422680412371093</v>
      </c>
      <c r="JT81" s="243">
        <v>94.202898550724598</v>
      </c>
      <c r="JU81" s="243">
        <v>93.048128342246002</v>
      </c>
      <c r="JV81" s="243">
        <v>96.3541666666667</v>
      </c>
      <c r="JW81" s="243">
        <v>91</v>
      </c>
      <c r="JX81" s="243">
        <v>93.750000000000099</v>
      </c>
      <c r="JY81" s="243">
        <v>96.391752577319494</v>
      </c>
      <c r="JZ81" s="243">
        <v>89.855072463768096</v>
      </c>
      <c r="KA81" s="243">
        <v>87.165775401069496</v>
      </c>
      <c r="KB81" s="243">
        <v>94.764397905759196</v>
      </c>
      <c r="KC81" s="243">
        <v>95.959595959596001</v>
      </c>
      <c r="KD81" s="243">
        <v>96.650717703349201</v>
      </c>
      <c r="KE81" s="243">
        <v>96.907216494845301</v>
      </c>
      <c r="KF81" s="243">
        <v>93.719806763285007</v>
      </c>
      <c r="KG81" s="243">
        <v>93.048128342246002</v>
      </c>
      <c r="KH81" s="243">
        <v>96.3541666666666</v>
      </c>
      <c r="KI81" s="220">
        <v>178</v>
      </c>
      <c r="KJ81" s="220">
        <v>204</v>
      </c>
      <c r="KK81" s="99" t="str">
        <f t="shared" si="81"/>
        <v>--</v>
      </c>
      <c r="KL81" s="99" t="str">
        <f t="shared" si="81"/>
        <v>--</v>
      </c>
      <c r="KM81" s="220">
        <v>8.4745762711864394</v>
      </c>
      <c r="KN81" s="220">
        <v>10.891089108910901</v>
      </c>
      <c r="KO81" s="220">
        <v>89.204545454545396</v>
      </c>
      <c r="KP81" s="220">
        <v>90.640394088670007</v>
      </c>
      <c r="KQ81" s="220">
        <v>89.204545454545496</v>
      </c>
      <c r="KR81" s="220">
        <v>90.147783251231502</v>
      </c>
      <c r="KS81" s="220">
        <v>82.954545454545496</v>
      </c>
      <c r="KT81" s="220">
        <v>91.5841584158416</v>
      </c>
      <c r="KV81" s="379">
        <v>637</v>
      </c>
      <c r="KW81" s="380">
        <v>192</v>
      </c>
      <c r="KX81" s="381">
        <v>197</v>
      </c>
      <c r="KY81" s="381">
        <v>128</v>
      </c>
      <c r="KZ81" s="381">
        <v>120</v>
      </c>
      <c r="LA81" s="378" t="str">
        <f t="shared" si="82"/>
        <v>--</v>
      </c>
      <c r="LB81" s="381">
        <v>51.794871794871788</v>
      </c>
      <c r="LC81" s="381">
        <v>56.730769230769255</v>
      </c>
      <c r="LD81" s="381">
        <v>50.537634408602131</v>
      </c>
      <c r="LE81" s="378" t="str">
        <f t="shared" si="83"/>
        <v>--</v>
      </c>
      <c r="LF81" s="381">
        <v>53.140096618357489</v>
      </c>
      <c r="LG81" s="381">
        <v>51.87165775401072</v>
      </c>
      <c r="LH81" s="381">
        <v>48.704663212435221</v>
      </c>
      <c r="LI81" s="378" t="str">
        <f t="shared" si="84"/>
        <v>--</v>
      </c>
      <c r="LJ81" s="381">
        <v>39.593908629441657</v>
      </c>
      <c r="LK81" s="381">
        <v>44.531250000000007</v>
      </c>
      <c r="LL81" s="381">
        <v>47.499999999999993</v>
      </c>
      <c r="LM81" s="380">
        <v>77.586206896551744</v>
      </c>
      <c r="LN81" s="381">
        <v>68.367346938775526</v>
      </c>
      <c r="LO81" s="381">
        <v>62.679425837320579</v>
      </c>
      <c r="LP81" s="381">
        <v>66.145833333333385</v>
      </c>
      <c r="LQ81" s="381">
        <v>81.4070351758794</v>
      </c>
      <c r="LR81" s="381">
        <v>61.165048543689302</v>
      </c>
      <c r="LS81" s="381">
        <v>72.192513368983924</v>
      </c>
      <c r="LT81" s="381">
        <v>68.421052631578974</v>
      </c>
      <c r="LU81" s="381">
        <v>81.081081081081095</v>
      </c>
      <c r="LV81" s="381">
        <v>61.855670103092805</v>
      </c>
      <c r="LW81" s="381">
        <v>47.933884297520656</v>
      </c>
      <c r="LX81" s="381">
        <v>58.823529411764724</v>
      </c>
      <c r="LY81" s="380">
        <v>81.395348837209283</v>
      </c>
      <c r="LZ81" s="381">
        <v>71.500000000000085</v>
      </c>
      <c r="MA81" s="381">
        <v>76.076555023923419</v>
      </c>
      <c r="MB81" s="381">
        <v>78.350515463917503</v>
      </c>
      <c r="MC81" s="381">
        <v>86.000000000000043</v>
      </c>
      <c r="MD81" s="381">
        <v>70.531400966183554</v>
      </c>
      <c r="ME81" s="381">
        <v>78.074866310160445</v>
      </c>
      <c r="MF81" s="381">
        <v>79.166666666666657</v>
      </c>
      <c r="MG81" s="381">
        <v>79.891304347826036</v>
      </c>
      <c r="MH81" s="381">
        <v>69.587628865979369</v>
      </c>
      <c r="MI81" s="381">
        <v>57.723577235772353</v>
      </c>
      <c r="MJ81" s="381">
        <v>67.226890756302538</v>
      </c>
      <c r="MK81" s="380">
        <v>90.322580645161324</v>
      </c>
      <c r="ML81" s="381">
        <v>90.20618556701028</v>
      </c>
      <c r="MM81" s="381">
        <v>91.869918699187025</v>
      </c>
      <c r="MN81" s="381">
        <v>89.915966386554601</v>
      </c>
      <c r="MO81" s="380">
        <v>86.559139784946282</v>
      </c>
      <c r="MP81" s="381">
        <v>85.567010309278388</v>
      </c>
      <c r="MQ81" s="381">
        <v>82.113821138211421</v>
      </c>
      <c r="MR81" s="381">
        <v>85.714285714285722</v>
      </c>
      <c r="MS81" s="380">
        <v>85.869565217391312</v>
      </c>
      <c r="MT81" s="381">
        <v>94.358974358974379</v>
      </c>
      <c r="MU81" s="381">
        <v>95.121951219512255</v>
      </c>
      <c r="MV81" s="381">
        <v>94.957983193277329</v>
      </c>
      <c r="MW81" s="380">
        <v>95.454545454545425</v>
      </c>
      <c r="MX81" s="381">
        <v>96.000000000000028</v>
      </c>
      <c r="MY81" s="381">
        <v>98.086124401913892</v>
      </c>
      <c r="MZ81" s="381">
        <v>98.453608247422693</v>
      </c>
      <c r="NA81" s="381">
        <v>96.551724137930961</v>
      </c>
      <c r="NB81" s="381">
        <v>95.169082125603836</v>
      </c>
      <c r="NC81" s="381">
        <v>94.652406417112346</v>
      </c>
      <c r="ND81" s="381">
        <v>96.874999999999972</v>
      </c>
      <c r="NE81" s="381">
        <v>97.326203208556109</v>
      </c>
      <c r="NF81" s="381">
        <v>94.87179487179489</v>
      </c>
      <c r="NG81" s="381">
        <v>94.262295081967224</v>
      </c>
      <c r="NH81" s="381">
        <v>93.277310924369729</v>
      </c>
    </row>
    <row r="82" spans="1:372" x14ac:dyDescent="0.25">
      <c r="A82" s="93">
        <v>78</v>
      </c>
      <c r="B82" s="93" t="s">
        <v>78</v>
      </c>
      <c r="C82" s="104">
        <v>138</v>
      </c>
      <c r="D82" s="104">
        <v>142</v>
      </c>
      <c r="E82" s="104">
        <v>124</v>
      </c>
      <c r="F82" s="104">
        <v>118</v>
      </c>
      <c r="G82" s="104">
        <v>105</v>
      </c>
      <c r="H82" s="104">
        <v>64</v>
      </c>
      <c r="I82" s="104">
        <v>39</v>
      </c>
      <c r="J82" s="104">
        <v>35</v>
      </c>
      <c r="K82" s="104">
        <v>56</v>
      </c>
      <c r="L82" s="104">
        <v>44</v>
      </c>
      <c r="M82" s="103">
        <v>42</v>
      </c>
      <c r="N82" s="103">
        <v>44</v>
      </c>
      <c r="O82" s="103">
        <v>40</v>
      </c>
      <c r="P82" s="103">
        <v>40</v>
      </c>
      <c r="Q82" s="103">
        <v>50</v>
      </c>
      <c r="R82" s="103">
        <v>29</v>
      </c>
      <c r="S82" s="103">
        <v>39</v>
      </c>
      <c r="T82" s="103">
        <v>34</v>
      </c>
      <c r="U82" s="103">
        <v>41</v>
      </c>
      <c r="V82" s="103">
        <v>30</v>
      </c>
      <c r="W82" s="99">
        <v>89.062500000000028</v>
      </c>
      <c r="X82" s="99">
        <v>87.179487179487168</v>
      </c>
      <c r="Y82" s="99">
        <v>62.857142857142868</v>
      </c>
      <c r="Z82" s="99">
        <v>83.01886792452828</v>
      </c>
      <c r="AA82" s="99">
        <v>90.909090909090921</v>
      </c>
      <c r="AB82" s="99">
        <v>85.365853658536579</v>
      </c>
      <c r="AC82" s="99">
        <v>88.372093023255815</v>
      </c>
      <c r="AD82" s="99">
        <v>79.999999999999986</v>
      </c>
      <c r="AE82" s="99">
        <v>92.500000000000028</v>
      </c>
      <c r="AF82" s="99" t="s">
        <v>286</v>
      </c>
      <c r="AG82" s="99">
        <v>82.758620689655174</v>
      </c>
      <c r="AH82" s="99">
        <v>92.307692307692307</v>
      </c>
      <c r="AI82" s="99" t="s">
        <v>286</v>
      </c>
      <c r="AJ82" s="99">
        <v>85.365853658536608</v>
      </c>
      <c r="AK82" s="99">
        <v>83.333333333333314</v>
      </c>
      <c r="AL82" s="99">
        <v>23.80952380952381</v>
      </c>
      <c r="AM82" s="99">
        <v>28.205128205128204</v>
      </c>
      <c r="AN82" s="99">
        <v>57.575757575757592</v>
      </c>
      <c r="AO82" s="99">
        <v>10.714285714285717</v>
      </c>
      <c r="AP82" s="99">
        <v>45.45454545454546</v>
      </c>
      <c r="AQ82" s="99">
        <v>49.999999999999993</v>
      </c>
      <c r="AR82" s="99">
        <v>29.545454545454547</v>
      </c>
      <c r="AS82" s="99">
        <v>20.512820512820507</v>
      </c>
      <c r="AT82" s="99">
        <v>57.500000000000007</v>
      </c>
      <c r="AU82" s="99">
        <v>6.1224489795918373</v>
      </c>
      <c r="AV82" s="99">
        <v>24.137931034482762</v>
      </c>
      <c r="AW82" s="99">
        <v>38.461538461538453</v>
      </c>
      <c r="AX82" s="102">
        <v>5.8823529411764701</v>
      </c>
      <c r="AY82" s="102">
        <v>21.951219512195124</v>
      </c>
      <c r="AZ82" s="102">
        <v>36.666666666666664</v>
      </c>
      <c r="BA82" s="102" t="s">
        <v>286</v>
      </c>
      <c r="BB82" s="99" t="s">
        <v>286</v>
      </c>
      <c r="BC82" s="102" t="s">
        <v>286</v>
      </c>
      <c r="BD82" s="102" t="s">
        <v>286</v>
      </c>
      <c r="BE82" s="102" t="s">
        <v>286</v>
      </c>
      <c r="BF82" s="102" t="s">
        <v>286</v>
      </c>
      <c r="BG82" s="99" t="s">
        <v>286</v>
      </c>
      <c r="BH82" s="94" t="s">
        <v>286</v>
      </c>
      <c r="BI82" s="94" t="s">
        <v>286</v>
      </c>
      <c r="BJ82" s="94">
        <v>61.702127659574487</v>
      </c>
      <c r="BK82" s="94">
        <v>41.379310344827587</v>
      </c>
      <c r="BL82" s="99">
        <v>28.205128205128212</v>
      </c>
      <c r="BM82" s="94">
        <v>67.64705882352942</v>
      </c>
      <c r="BN82" s="93">
        <v>41.463414634146325</v>
      </c>
      <c r="BO82" s="93">
        <v>16.666666666666668</v>
      </c>
      <c r="BP82" s="93">
        <v>4.838709677419355</v>
      </c>
      <c r="BQ82" s="99">
        <v>19.444444444444443</v>
      </c>
      <c r="BR82" s="94">
        <v>34.285714285714292</v>
      </c>
      <c r="BS82" s="94">
        <v>5.5555555555555562</v>
      </c>
      <c r="BT82" s="94">
        <v>11.627906976744182</v>
      </c>
      <c r="BU82" s="99">
        <v>38.095238095238095</v>
      </c>
      <c r="BV82" s="94">
        <v>7.1428571428571432</v>
      </c>
      <c r="BW82" s="94">
        <v>15.384615384615381</v>
      </c>
      <c r="BX82" s="94">
        <v>38.461538461538453</v>
      </c>
      <c r="BY82" s="99">
        <v>4.0816326530612246</v>
      </c>
      <c r="BZ82" s="94">
        <v>10.344827586206893</v>
      </c>
      <c r="CA82" s="94">
        <v>44.73684210526315</v>
      </c>
      <c r="CB82" s="94">
        <v>3.0303030303030303</v>
      </c>
      <c r="CC82" s="99">
        <v>2.4390243902439024</v>
      </c>
      <c r="CD82" s="94">
        <v>17.857142857142861</v>
      </c>
      <c r="CE82" s="94">
        <v>20.3125</v>
      </c>
      <c r="CF82" s="94">
        <v>17.948717948717952</v>
      </c>
      <c r="CG82" s="99">
        <v>17.142857142857142</v>
      </c>
      <c r="CH82" s="94">
        <v>22.222222222222229</v>
      </c>
      <c r="CI82" s="94">
        <v>13.636363636363637</v>
      </c>
      <c r="CJ82" s="94">
        <v>14.285714285714286</v>
      </c>
      <c r="CK82" s="94">
        <v>6.8181818181818183</v>
      </c>
      <c r="CL82" s="94">
        <v>22.499999999999996</v>
      </c>
      <c r="CM82" s="94">
        <v>22.499999999999996</v>
      </c>
      <c r="CN82" s="94">
        <v>20.408163265306122</v>
      </c>
      <c r="CO82" s="94">
        <v>3.4482758620689653</v>
      </c>
      <c r="CP82" s="99">
        <v>25.641025641025632</v>
      </c>
      <c r="CQ82" s="94">
        <v>11.764705882352942</v>
      </c>
      <c r="CR82" s="94">
        <v>12.195121951219514</v>
      </c>
      <c r="CS82" s="93">
        <v>17.857142857142858</v>
      </c>
      <c r="CT82" s="93">
        <v>4.6875</v>
      </c>
      <c r="CU82" s="99">
        <v>10.526315789473685</v>
      </c>
      <c r="CV82" s="94">
        <v>5.8823529411764701</v>
      </c>
      <c r="CW82" s="94">
        <v>14.814814814814817</v>
      </c>
      <c r="CX82" s="93">
        <v>4.545454545454545</v>
      </c>
      <c r="CY82" s="93">
        <v>4.761904761904761</v>
      </c>
      <c r="CZ82" s="99">
        <v>11.363636363636365</v>
      </c>
      <c r="DA82" s="94">
        <v>15.000000000000004</v>
      </c>
      <c r="DB82" s="94">
        <v>2.5641025641025639</v>
      </c>
      <c r="DC82" s="93">
        <v>14.583333333333336</v>
      </c>
      <c r="DD82" s="93">
        <v>3.4482758620689653</v>
      </c>
      <c r="DE82" s="99">
        <v>5.4054054054054044</v>
      </c>
      <c r="DF82" s="94">
        <v>3.125</v>
      </c>
      <c r="DG82" s="94">
        <v>19.999999999999993</v>
      </c>
      <c r="DH82" s="93">
        <v>3.4482758620689653</v>
      </c>
      <c r="DI82" s="93">
        <v>37.499999999999986</v>
      </c>
      <c r="DJ82" s="99">
        <v>44.73684210526315</v>
      </c>
      <c r="DK82" s="94">
        <v>51.428571428571438</v>
      </c>
      <c r="DL82" s="94">
        <v>39.999999999999993</v>
      </c>
      <c r="DM82" s="94">
        <v>45.454545454545453</v>
      </c>
      <c r="DN82" s="94">
        <v>50.000000000000007</v>
      </c>
      <c r="DO82" s="99">
        <v>38.636363636363626</v>
      </c>
      <c r="DP82" s="94">
        <v>52.5</v>
      </c>
      <c r="DQ82" s="94">
        <v>47.5</v>
      </c>
      <c r="DR82" s="94">
        <v>41.666666666666657</v>
      </c>
      <c r="DS82" s="94">
        <v>44.827586206896548</v>
      </c>
      <c r="DT82" s="99">
        <v>47.368421052631582</v>
      </c>
      <c r="DU82" s="101">
        <v>30.303030303030305</v>
      </c>
      <c r="DV82" s="101">
        <v>52.5</v>
      </c>
      <c r="DW82" s="93">
        <v>32.142857142857139</v>
      </c>
      <c r="DX82" s="101" t="s">
        <v>286</v>
      </c>
      <c r="DY82" s="99" t="s">
        <v>286</v>
      </c>
      <c r="DZ82" s="99" t="s">
        <v>286</v>
      </c>
      <c r="EA82" s="99" t="s">
        <v>286</v>
      </c>
      <c r="EB82" s="99" t="s">
        <v>286</v>
      </c>
      <c r="EC82" s="99" t="s">
        <v>286</v>
      </c>
      <c r="ED82" s="99" t="s">
        <v>286</v>
      </c>
      <c r="EE82" s="99" t="s">
        <v>286</v>
      </c>
      <c r="EF82" s="99" t="s">
        <v>286</v>
      </c>
      <c r="EG82" s="99">
        <v>8.3333333333333357</v>
      </c>
      <c r="EH82" s="99">
        <v>0</v>
      </c>
      <c r="EI82" s="99">
        <v>2.5641025641025634</v>
      </c>
      <c r="EJ82" s="99">
        <v>2.9411764705882351</v>
      </c>
      <c r="EK82" s="99">
        <v>4.8780487804878039</v>
      </c>
      <c r="EL82" s="94">
        <v>0</v>
      </c>
      <c r="EM82" s="94">
        <v>67.741935483870989</v>
      </c>
      <c r="EN82" s="94">
        <v>35.13513513513513</v>
      </c>
      <c r="EO82" s="94">
        <v>42.857142857142847</v>
      </c>
      <c r="EP82" s="99">
        <v>60.784313725490193</v>
      </c>
      <c r="EQ82" s="94">
        <v>20.454545454545457</v>
      </c>
      <c r="ER82" s="94">
        <v>39.024390243902438</v>
      </c>
      <c r="ES82" s="94">
        <v>55.813953488372093</v>
      </c>
      <c r="ET82" s="94">
        <v>47.5</v>
      </c>
      <c r="EU82" s="99">
        <v>55</v>
      </c>
      <c r="EV82" s="94">
        <v>59.18367346938777</v>
      </c>
      <c r="EW82" s="94">
        <v>44.827586206896548</v>
      </c>
      <c r="EX82" s="94">
        <v>64.102564102564088</v>
      </c>
      <c r="EY82" s="94">
        <v>84.375000000000014</v>
      </c>
      <c r="EZ82" s="99">
        <v>29.26829268292683</v>
      </c>
      <c r="FA82" s="94">
        <v>36.666666666666671</v>
      </c>
      <c r="FB82" s="94">
        <v>90.322580645161295</v>
      </c>
      <c r="FC82" s="94">
        <v>66.666666666666686</v>
      </c>
      <c r="FD82" s="94">
        <v>68.571428571428584</v>
      </c>
      <c r="FE82" s="99">
        <v>73.07692307692308</v>
      </c>
      <c r="FF82" s="94">
        <v>40.909090909090899</v>
      </c>
      <c r="FG82" s="94">
        <v>66.666666666666671</v>
      </c>
      <c r="FH82" s="94">
        <v>81.818181818181813</v>
      </c>
      <c r="FI82" s="94">
        <v>80</v>
      </c>
      <c r="FJ82" s="99">
        <v>85.000000000000014</v>
      </c>
      <c r="FK82" s="94">
        <v>93.877551020408191</v>
      </c>
      <c r="FL82" s="94">
        <v>65.517241379310349</v>
      </c>
      <c r="FM82" s="94">
        <v>82.05128205128203</v>
      </c>
      <c r="FN82" s="94">
        <v>94.117647058823522</v>
      </c>
      <c r="FO82" s="99">
        <v>78.048780487804862</v>
      </c>
      <c r="FP82" s="94">
        <v>63.33333333333335</v>
      </c>
      <c r="FQ82" s="94">
        <v>100</v>
      </c>
      <c r="FR82" s="94">
        <v>100</v>
      </c>
      <c r="FS82" s="94">
        <v>97.142857142857153</v>
      </c>
      <c r="FT82" s="99">
        <v>92.857142857142861</v>
      </c>
      <c r="FU82" s="94">
        <v>95.454545454545467</v>
      </c>
      <c r="FV82" s="94">
        <v>100</v>
      </c>
      <c r="FW82" s="94">
        <v>100</v>
      </c>
      <c r="FX82" s="94">
        <v>100</v>
      </c>
      <c r="FY82" s="99">
        <v>100</v>
      </c>
      <c r="FZ82" s="94">
        <v>98.000000000000028</v>
      </c>
      <c r="GA82" s="94">
        <v>100</v>
      </c>
      <c r="GB82" s="94">
        <v>94.736842105263179</v>
      </c>
      <c r="GC82" s="94">
        <v>100</v>
      </c>
      <c r="GD82" s="99">
        <v>95.121951219512184</v>
      </c>
      <c r="GE82" s="94">
        <v>93.103448275862064</v>
      </c>
      <c r="GF82" s="94">
        <v>98.4375</v>
      </c>
      <c r="GG82" s="94">
        <v>97.435897435897431</v>
      </c>
      <c r="GH82" s="94">
        <v>97.142857142857153</v>
      </c>
      <c r="GI82" s="99">
        <v>90.909090909090935</v>
      </c>
      <c r="GJ82" s="94">
        <v>93.023255813953497</v>
      </c>
      <c r="GK82" s="94">
        <v>100</v>
      </c>
      <c r="GL82" s="94">
        <v>86.363636363636331</v>
      </c>
      <c r="GM82" s="100">
        <v>94.999999999999986</v>
      </c>
      <c r="GN82" s="99">
        <v>94.999999999999986</v>
      </c>
      <c r="GO82" s="94">
        <v>96.000000000000014</v>
      </c>
      <c r="GP82" s="94">
        <v>93.103448275862064</v>
      </c>
      <c r="GQ82" s="94">
        <v>92.307692307692307</v>
      </c>
      <c r="GR82" s="94">
        <v>100</v>
      </c>
      <c r="GS82" s="99">
        <v>95.121951219512184</v>
      </c>
      <c r="GT82" s="94">
        <v>93.103448275862064</v>
      </c>
      <c r="GU82" s="94" t="s">
        <v>286</v>
      </c>
      <c r="GV82" s="94" t="s">
        <v>286</v>
      </c>
      <c r="GW82" s="94" t="s">
        <v>286</v>
      </c>
      <c r="GX82" s="99" t="s">
        <v>286</v>
      </c>
      <c r="GY82" s="99" t="s">
        <v>286</v>
      </c>
      <c r="GZ82" s="99" t="s">
        <v>286</v>
      </c>
      <c r="HA82" s="99" t="s">
        <v>286</v>
      </c>
      <c r="HB82" s="99" t="s">
        <v>286</v>
      </c>
      <c r="HC82" s="99" t="s">
        <v>286</v>
      </c>
      <c r="HD82" s="99">
        <v>91.489361702127681</v>
      </c>
      <c r="HE82" s="99">
        <v>89.285714285714278</v>
      </c>
      <c r="HF82" s="99">
        <v>97.435897435897431</v>
      </c>
      <c r="HG82" s="99">
        <v>96.969696969696955</v>
      </c>
      <c r="HH82" s="99">
        <v>92.682926829268297</v>
      </c>
      <c r="HI82" s="99">
        <v>90</v>
      </c>
      <c r="HJ82" s="99">
        <v>88.888888888888886</v>
      </c>
      <c r="HK82" s="99">
        <v>89.473684210526315</v>
      </c>
      <c r="HL82" s="94">
        <v>97.142857142857139</v>
      </c>
      <c r="HM82" s="94">
        <v>81.818181818181827</v>
      </c>
      <c r="HN82" s="94">
        <v>93.181818181818187</v>
      </c>
      <c r="HO82" s="94">
        <v>97.61904761904762</v>
      </c>
      <c r="HP82" s="99">
        <v>80.952380952380935</v>
      </c>
      <c r="HQ82" s="94">
        <v>86.842105263157904</v>
      </c>
      <c r="HR82" s="94">
        <v>97.435897435897431</v>
      </c>
      <c r="HS82" s="94">
        <v>89.795918367346914</v>
      </c>
      <c r="HT82" s="95">
        <v>96.551724137931032</v>
      </c>
      <c r="HU82" s="99">
        <v>92.307692307692307</v>
      </c>
      <c r="HV82" s="93">
        <v>91.17647058823529</v>
      </c>
      <c r="HW82" s="93">
        <v>95.121951219512184</v>
      </c>
      <c r="HX82" s="93">
        <v>86.666666666666657</v>
      </c>
      <c r="HY82" s="93">
        <v>1.5625000000000002</v>
      </c>
      <c r="HZ82" s="93">
        <v>2.5641025641025634</v>
      </c>
      <c r="IA82" s="93">
        <v>0</v>
      </c>
      <c r="IB82" s="93">
        <v>5.3571428571428568</v>
      </c>
      <c r="IC82" s="93">
        <v>6.8181818181818201</v>
      </c>
      <c r="ID82" s="93">
        <v>7.1428571428571432</v>
      </c>
      <c r="IE82" s="93">
        <v>2.3255813953488369</v>
      </c>
      <c r="IF82" s="93">
        <v>0</v>
      </c>
      <c r="IG82" s="93">
        <v>0</v>
      </c>
      <c r="IH82" s="93">
        <v>2</v>
      </c>
      <c r="II82" s="93">
        <v>6.8965517241379306</v>
      </c>
      <c r="IJ82" s="93">
        <v>5.1282051282051277</v>
      </c>
      <c r="IK82" s="93">
        <v>0</v>
      </c>
      <c r="IL82" s="93">
        <v>7.3170731707317076</v>
      </c>
      <c r="IM82" s="93">
        <v>16.666666666666664</v>
      </c>
      <c r="IN82" s="93" t="str">
        <f t="shared" si="85"/>
        <v>--</v>
      </c>
      <c r="IO82" s="93" t="str">
        <f t="shared" si="85"/>
        <v>--</v>
      </c>
      <c r="IP82" s="93" t="str">
        <f t="shared" si="85"/>
        <v>--</v>
      </c>
      <c r="IQ82" s="93" t="str">
        <f t="shared" si="85"/>
        <v>--</v>
      </c>
      <c r="IR82" s="93" t="str">
        <f t="shared" si="85"/>
        <v>--</v>
      </c>
      <c r="IS82" s="93" t="str">
        <f t="shared" si="85"/>
        <v>--</v>
      </c>
      <c r="IT82" s="93" t="str">
        <f t="shared" si="85"/>
        <v>--</v>
      </c>
      <c r="IU82" s="93" t="str">
        <f t="shared" si="85"/>
        <v>--</v>
      </c>
      <c r="IV82" s="93" t="str">
        <f t="shared" si="85"/>
        <v>--</v>
      </c>
      <c r="IW82" s="241">
        <v>117</v>
      </c>
      <c r="IX82" s="242">
        <v>126</v>
      </c>
      <c r="IY82" s="243">
        <v>40</v>
      </c>
      <c r="IZ82" s="243">
        <v>23</v>
      </c>
      <c r="JA82" s="243">
        <v>26</v>
      </c>
      <c r="JB82" s="243">
        <v>29</v>
      </c>
      <c r="JC82" s="243">
        <v>29</v>
      </c>
      <c r="JD82" s="243">
        <v>29</v>
      </c>
      <c r="JE82" s="243">
        <v>7.8947368421052602</v>
      </c>
      <c r="JF82" s="243">
        <v>4.3478260869565197</v>
      </c>
      <c r="JG82" s="243">
        <v>15.384615384615399</v>
      </c>
      <c r="JH82" s="243">
        <v>10.3448275862069</v>
      </c>
      <c r="JI82" s="243">
        <v>17.241379310344801</v>
      </c>
      <c r="JJ82" s="243">
        <v>31.034482758620701</v>
      </c>
      <c r="JK82" s="243">
        <v>10.2564102564103</v>
      </c>
      <c r="JL82" s="243">
        <v>4.3478260869565197</v>
      </c>
      <c r="JM82" s="243">
        <v>7.6923076923076898</v>
      </c>
      <c r="JN82" s="243">
        <v>6.8965517241379297</v>
      </c>
      <c r="JO82" s="243">
        <v>6.8965517241379297</v>
      </c>
      <c r="JP82" s="243">
        <v>6.8965517241379297</v>
      </c>
      <c r="JQ82" s="243">
        <v>94.871794871794904</v>
      </c>
      <c r="JR82" s="243">
        <v>95.652173913043498</v>
      </c>
      <c r="JS82" s="243">
        <v>100</v>
      </c>
      <c r="JT82" s="243">
        <v>96.551724137931004</v>
      </c>
      <c r="JU82" s="243">
        <v>96.428571428571402</v>
      </c>
      <c r="JV82" s="243">
        <v>100</v>
      </c>
      <c r="JW82" s="243">
        <v>84.615384615384599</v>
      </c>
      <c r="JX82" s="243">
        <v>95.652173913043498</v>
      </c>
      <c r="JY82" s="243">
        <v>100</v>
      </c>
      <c r="JZ82" s="243">
        <v>96.551724137931004</v>
      </c>
      <c r="KA82" s="243">
        <v>100</v>
      </c>
      <c r="KB82" s="243">
        <v>100</v>
      </c>
      <c r="KC82" s="243">
        <v>97.435897435897402</v>
      </c>
      <c r="KD82" s="243">
        <v>100</v>
      </c>
      <c r="KE82" s="243">
        <v>100</v>
      </c>
      <c r="KF82" s="243">
        <v>100</v>
      </c>
      <c r="KG82" s="243">
        <v>96.428571428571402</v>
      </c>
      <c r="KH82" s="243">
        <v>96.551724137931004</v>
      </c>
      <c r="KI82" s="220">
        <v>28</v>
      </c>
      <c r="KJ82" s="220">
        <v>39</v>
      </c>
      <c r="KK82" s="99" t="str">
        <f t="shared" si="81"/>
        <v>--</v>
      </c>
      <c r="KL82" s="99" t="str">
        <f t="shared" si="81"/>
        <v>--</v>
      </c>
      <c r="KM82" s="220">
        <v>3.5714285714285698</v>
      </c>
      <c r="KN82" s="220">
        <v>12.8205128205128</v>
      </c>
      <c r="KO82" s="220">
        <v>89.285714285714306</v>
      </c>
      <c r="KP82" s="220">
        <v>100</v>
      </c>
      <c r="KQ82" s="220">
        <v>96.428571428571402</v>
      </c>
      <c r="KR82" s="220">
        <v>87.179487179487197</v>
      </c>
      <c r="KS82" s="220">
        <v>92.857142857142804</v>
      </c>
      <c r="KT82" s="220">
        <v>82.051282051282101</v>
      </c>
      <c r="KV82" s="379">
        <v>120</v>
      </c>
      <c r="KW82" s="380">
        <v>41</v>
      </c>
      <c r="KX82" s="381">
        <v>34</v>
      </c>
      <c r="KY82" s="381">
        <v>30</v>
      </c>
      <c r="KZ82" s="381">
        <v>15</v>
      </c>
      <c r="LA82" s="378" t="str">
        <f t="shared" si="82"/>
        <v>--</v>
      </c>
      <c r="LB82" s="381">
        <v>57.500000000000007</v>
      </c>
      <c r="LC82" s="381">
        <v>73.913043478260875</v>
      </c>
      <c r="LD82" s="381">
        <v>69.230769230769226</v>
      </c>
      <c r="LE82" s="378" t="str">
        <f t="shared" si="83"/>
        <v>--</v>
      </c>
      <c r="LF82" s="381">
        <v>57.142857142857139</v>
      </c>
      <c r="LG82" s="381">
        <v>55.172413793103459</v>
      </c>
      <c r="LH82" s="381">
        <v>58.620689655172427</v>
      </c>
      <c r="LI82" s="378" t="str">
        <f t="shared" si="84"/>
        <v>--</v>
      </c>
      <c r="LJ82" s="381">
        <v>52.941176470588239</v>
      </c>
      <c r="LK82" s="381">
        <v>56.666666666666664</v>
      </c>
      <c r="LL82" s="378" t="str">
        <f t="shared" si="84"/>
        <v>--</v>
      </c>
      <c r="LM82" s="380">
        <v>75</v>
      </c>
      <c r="LN82" s="381">
        <v>76.315789473684205</v>
      </c>
      <c r="LO82" s="381">
        <v>86.956521739130423</v>
      </c>
      <c r="LP82" s="381">
        <v>88.461538461538453</v>
      </c>
      <c r="LQ82" s="381">
        <v>76.31578947368422</v>
      </c>
      <c r="LR82" s="381">
        <v>59.259259259259252</v>
      </c>
      <c r="LS82" s="381">
        <v>53.571428571428577</v>
      </c>
      <c r="LT82" s="381">
        <v>72.413793103448285</v>
      </c>
      <c r="LU82" s="381">
        <v>61.111111111111107</v>
      </c>
      <c r="LV82" s="381">
        <v>58.823529411764717</v>
      </c>
      <c r="LW82" s="381">
        <v>51.724137931034484</v>
      </c>
      <c r="LX82" s="378" t="str">
        <f t="shared" ref="LX82" si="99">"--"</f>
        <v>--</v>
      </c>
      <c r="LY82" s="380">
        <v>78.571428571428569</v>
      </c>
      <c r="LZ82" s="381">
        <v>79.487179487179489</v>
      </c>
      <c r="MA82" s="381">
        <v>86.956521739130437</v>
      </c>
      <c r="MB82" s="381">
        <v>84.615384615384599</v>
      </c>
      <c r="MC82" s="381">
        <v>74.358974358974365</v>
      </c>
      <c r="MD82" s="381">
        <v>62.068965517241381</v>
      </c>
      <c r="ME82" s="381">
        <v>67.857142857142861</v>
      </c>
      <c r="MF82" s="381">
        <v>82.758620689655189</v>
      </c>
      <c r="MG82" s="381">
        <v>63.15789473684211</v>
      </c>
      <c r="MH82" s="381">
        <v>76.470588235294116</v>
      </c>
      <c r="MI82" s="381">
        <v>46.666666666666671</v>
      </c>
      <c r="MJ82" s="378" t="str">
        <f t="shared" ref="MJ82" si="100">"--"</f>
        <v>--</v>
      </c>
      <c r="MK82" s="380">
        <v>92.105263157894754</v>
      </c>
      <c r="ML82" s="381">
        <v>100</v>
      </c>
      <c r="MM82" s="381">
        <v>96.666666666666657</v>
      </c>
      <c r="MN82" s="378" t="str">
        <f t="shared" ref="MN82" si="101">"--"</f>
        <v>--</v>
      </c>
      <c r="MO82" s="380">
        <v>92.105263157894754</v>
      </c>
      <c r="MP82" s="381">
        <v>97.058823529411754</v>
      </c>
      <c r="MQ82" s="381">
        <v>90</v>
      </c>
      <c r="MR82" s="378" t="str">
        <f t="shared" ref="MR82" si="102">"--"</f>
        <v>--</v>
      </c>
      <c r="MS82" s="380">
        <v>89.473684210526301</v>
      </c>
      <c r="MT82" s="381">
        <v>94.117647058823522</v>
      </c>
      <c r="MU82" s="381">
        <v>93.333333333333329</v>
      </c>
      <c r="MV82" s="378" t="str">
        <f t="shared" ref="MV82" si="103">"--"</f>
        <v>--</v>
      </c>
      <c r="MW82" s="380">
        <v>100</v>
      </c>
      <c r="MX82" s="381">
        <v>94.87179487179489</v>
      </c>
      <c r="MY82" s="381">
        <v>95.652173913043484</v>
      </c>
      <c r="MZ82" s="381">
        <v>100</v>
      </c>
      <c r="NA82" s="381">
        <v>94.871794871794862</v>
      </c>
      <c r="NB82" s="381">
        <v>100</v>
      </c>
      <c r="NC82" s="381">
        <v>100</v>
      </c>
      <c r="ND82" s="381">
        <v>100</v>
      </c>
      <c r="NE82" s="381">
        <v>97.435897435897431</v>
      </c>
      <c r="NF82" s="381">
        <v>100</v>
      </c>
      <c r="NG82" s="381">
        <v>93.333333333333329</v>
      </c>
      <c r="NH82" s="378" t="str">
        <f t="shared" ref="NH82" si="104">"--"</f>
        <v>--</v>
      </c>
    </row>
    <row r="83" spans="1:372" x14ac:dyDescent="0.25">
      <c r="A83" s="93">
        <v>79</v>
      </c>
      <c r="B83" s="93" t="s">
        <v>79</v>
      </c>
      <c r="C83" s="104">
        <v>842</v>
      </c>
      <c r="D83" s="104">
        <v>847</v>
      </c>
      <c r="E83" s="104">
        <v>863</v>
      </c>
      <c r="F83" s="104">
        <v>902</v>
      </c>
      <c r="G83" s="104">
        <v>893</v>
      </c>
      <c r="H83" s="104">
        <v>289</v>
      </c>
      <c r="I83" s="104">
        <v>309</v>
      </c>
      <c r="J83" s="104">
        <v>244</v>
      </c>
      <c r="K83" s="104">
        <v>284</v>
      </c>
      <c r="L83" s="104">
        <v>355</v>
      </c>
      <c r="M83" s="103">
        <v>208</v>
      </c>
      <c r="N83" s="103">
        <v>221</v>
      </c>
      <c r="O83" s="103">
        <v>373</v>
      </c>
      <c r="P83" s="103">
        <v>269</v>
      </c>
      <c r="Q83" s="103">
        <v>296</v>
      </c>
      <c r="R83" s="103">
        <v>327</v>
      </c>
      <c r="S83" s="103">
        <v>279</v>
      </c>
      <c r="T83" s="103">
        <v>301</v>
      </c>
      <c r="U83" s="103">
        <v>310</v>
      </c>
      <c r="V83" s="103">
        <v>282</v>
      </c>
      <c r="W83" s="99">
        <v>81.338028169014095</v>
      </c>
      <c r="X83" s="99">
        <v>73.529411764705841</v>
      </c>
      <c r="Y83" s="99">
        <v>64.344262295082061</v>
      </c>
      <c r="Z83" s="99">
        <v>87.188612099644146</v>
      </c>
      <c r="AA83" s="99">
        <v>78.285714285714334</v>
      </c>
      <c r="AB83" s="99">
        <v>69.711538461538495</v>
      </c>
      <c r="AC83" s="99">
        <v>90.045248868778287</v>
      </c>
      <c r="AD83" s="99">
        <v>84.657534246575338</v>
      </c>
      <c r="AE83" s="99">
        <v>74.43609022556393</v>
      </c>
      <c r="AF83" s="99" t="s">
        <v>286</v>
      </c>
      <c r="AG83" s="99">
        <v>80.555555555555571</v>
      </c>
      <c r="AH83" s="99">
        <v>77.617328519855562</v>
      </c>
      <c r="AI83" s="99" t="s">
        <v>286</v>
      </c>
      <c r="AJ83" s="99">
        <v>90.131578947368411</v>
      </c>
      <c r="AK83" s="99">
        <v>84.532374100719451</v>
      </c>
      <c r="AL83" s="99">
        <v>17.543859649122798</v>
      </c>
      <c r="AM83" s="99">
        <v>22.950819672131153</v>
      </c>
      <c r="AN83" s="99">
        <v>42.21311475409837</v>
      </c>
      <c r="AO83" s="99">
        <v>15.492957746478867</v>
      </c>
      <c r="AP83" s="99">
        <v>26.062322946175652</v>
      </c>
      <c r="AQ83" s="99">
        <v>39.903846153846182</v>
      </c>
      <c r="AR83" s="99">
        <v>15.90909090909091</v>
      </c>
      <c r="AS83" s="99">
        <v>20.923913043478265</v>
      </c>
      <c r="AT83" s="99">
        <v>40.449438202247201</v>
      </c>
      <c r="AU83" s="99">
        <v>15.120274914089348</v>
      </c>
      <c r="AV83" s="99">
        <v>25.84615384615385</v>
      </c>
      <c r="AW83" s="99">
        <v>33.691756272401427</v>
      </c>
      <c r="AX83" s="102">
        <v>19.191919191919197</v>
      </c>
      <c r="AY83" s="102">
        <v>13.311688311688318</v>
      </c>
      <c r="AZ83" s="102">
        <v>31.541218637992841</v>
      </c>
      <c r="BA83" s="102" t="s">
        <v>286</v>
      </c>
      <c r="BB83" s="99" t="s">
        <v>286</v>
      </c>
      <c r="BC83" s="102" t="s">
        <v>286</v>
      </c>
      <c r="BD83" s="102" t="s">
        <v>286</v>
      </c>
      <c r="BE83" s="102" t="s">
        <v>286</v>
      </c>
      <c r="BF83" s="102" t="s">
        <v>286</v>
      </c>
      <c r="BG83" s="99" t="s">
        <v>286</v>
      </c>
      <c r="BH83" s="94" t="s">
        <v>286</v>
      </c>
      <c r="BI83" s="94" t="s">
        <v>286</v>
      </c>
      <c r="BJ83" s="94">
        <v>47.463768115942052</v>
      </c>
      <c r="BK83" s="94">
        <v>44.582043343653261</v>
      </c>
      <c r="BL83" s="99">
        <v>21.245421245421241</v>
      </c>
      <c r="BM83" s="94">
        <v>46.236559139785001</v>
      </c>
      <c r="BN83" s="93">
        <v>49.666666666666664</v>
      </c>
      <c r="BO83" s="93">
        <v>21.146953405017918</v>
      </c>
      <c r="BP83" s="93">
        <v>6.1818181818181852</v>
      </c>
      <c r="BQ83" s="99">
        <v>15.719063545150501</v>
      </c>
      <c r="BR83" s="94">
        <v>49.579831932773118</v>
      </c>
      <c r="BS83" s="94">
        <v>4.1825095057034236</v>
      </c>
      <c r="BT83" s="94">
        <v>15.522388059701495</v>
      </c>
      <c r="BU83" s="99">
        <v>59.405940594059395</v>
      </c>
      <c r="BV83" s="94">
        <v>8.6538461538461569</v>
      </c>
      <c r="BW83" s="94">
        <v>10.140845070422534</v>
      </c>
      <c r="BX83" s="94">
        <v>49.049429657794683</v>
      </c>
      <c r="BY83" s="99">
        <v>5.376344086021505</v>
      </c>
      <c r="BZ83" s="94">
        <v>15.527950310559005</v>
      </c>
      <c r="CA83" s="94">
        <v>48.905109489051121</v>
      </c>
      <c r="CB83" s="94">
        <v>5.3763440860215077</v>
      </c>
      <c r="CC83" s="99">
        <v>10.000000000000005</v>
      </c>
      <c r="CD83" s="94">
        <v>45.955882352941188</v>
      </c>
      <c r="CE83" s="94">
        <v>14.084507042253522</v>
      </c>
      <c r="CF83" s="94">
        <v>24.75570032573291</v>
      </c>
      <c r="CG83" s="99">
        <v>16.872427983539104</v>
      </c>
      <c r="CH83" s="94">
        <v>20.503597122302128</v>
      </c>
      <c r="CI83" s="94">
        <v>24.857142857142868</v>
      </c>
      <c r="CJ83" s="94">
        <v>20.873786407766996</v>
      </c>
      <c r="CK83" s="94">
        <v>20.642201834862387</v>
      </c>
      <c r="CL83" s="94">
        <v>19.618528610354215</v>
      </c>
      <c r="CM83" s="94">
        <v>14.9812734082397</v>
      </c>
      <c r="CN83" s="94">
        <v>22.887323943661965</v>
      </c>
      <c r="CO83" s="94">
        <v>22.769230769230756</v>
      </c>
      <c r="CP83" s="99">
        <v>11.913357400722015</v>
      </c>
      <c r="CQ83" s="94">
        <v>19.661016949152533</v>
      </c>
      <c r="CR83" s="94">
        <v>28.85245901639345</v>
      </c>
      <c r="CS83" s="93">
        <v>14.946619217081857</v>
      </c>
      <c r="CT83" s="93">
        <v>7.1174377224199299</v>
      </c>
      <c r="CU83" s="99">
        <v>6.5573770491803316</v>
      </c>
      <c r="CV83" s="94">
        <v>2.9166666666666674</v>
      </c>
      <c r="CW83" s="94">
        <v>12.454212454212453</v>
      </c>
      <c r="CX83" s="93">
        <v>6.705539358600582</v>
      </c>
      <c r="CY83" s="93">
        <v>5.9113300492610863</v>
      </c>
      <c r="CZ83" s="99">
        <v>12.264150943396224</v>
      </c>
      <c r="DA83" s="94">
        <v>7.1823204419889537</v>
      </c>
      <c r="DB83" s="94">
        <v>6.4638783269962001</v>
      </c>
      <c r="DC83" s="93">
        <v>12.891986062717768</v>
      </c>
      <c r="DD83" s="93">
        <v>9.717868338557988</v>
      </c>
      <c r="DE83" s="99">
        <v>7.3260073260073266</v>
      </c>
      <c r="DF83" s="94">
        <v>19.727891156462594</v>
      </c>
      <c r="DG83" s="94">
        <v>13.95348837209302</v>
      </c>
      <c r="DH83" s="93">
        <v>9.7826086956521703</v>
      </c>
      <c r="DI83" s="93">
        <v>32.269503546099301</v>
      </c>
      <c r="DJ83" s="99">
        <v>43.934426229508176</v>
      </c>
      <c r="DK83" s="94">
        <v>34.583333333333343</v>
      </c>
      <c r="DL83" s="94">
        <v>34.057971014492743</v>
      </c>
      <c r="DM83" s="94">
        <v>45.086705202312153</v>
      </c>
      <c r="DN83" s="94">
        <v>39.70588235294116</v>
      </c>
      <c r="DO83" s="99">
        <v>38.425925925925959</v>
      </c>
      <c r="DP83" s="94">
        <v>45.231607629427806</v>
      </c>
      <c r="DQ83" s="94">
        <v>39.69465648854964</v>
      </c>
      <c r="DR83" s="94">
        <v>37.366548042704636</v>
      </c>
      <c r="DS83" s="94">
        <v>48.742138364779855</v>
      </c>
      <c r="DT83" s="99">
        <v>39.483394833948374</v>
      </c>
      <c r="DU83" s="101">
        <v>33.333333333333321</v>
      </c>
      <c r="DV83" s="101">
        <v>40.666666666666686</v>
      </c>
      <c r="DW83" s="93">
        <v>41.877256317689536</v>
      </c>
      <c r="DX83" s="101" t="s">
        <v>286</v>
      </c>
      <c r="DY83" s="99" t="s">
        <v>286</v>
      </c>
      <c r="DZ83" s="99" t="s">
        <v>286</v>
      </c>
      <c r="EA83" s="99" t="s">
        <v>286</v>
      </c>
      <c r="EB83" s="99" t="s">
        <v>286</v>
      </c>
      <c r="EC83" s="99" t="s">
        <v>286</v>
      </c>
      <c r="ED83" s="99" t="s">
        <v>286</v>
      </c>
      <c r="EE83" s="99" t="s">
        <v>286</v>
      </c>
      <c r="EF83" s="99" t="s">
        <v>286</v>
      </c>
      <c r="EG83" s="99">
        <v>2.3972602739726039</v>
      </c>
      <c r="EH83" s="99">
        <v>3.0769230769230775</v>
      </c>
      <c r="EI83" s="99">
        <v>2.8673835125448046</v>
      </c>
      <c r="EJ83" s="99">
        <v>5.351170568561872</v>
      </c>
      <c r="EK83" s="99">
        <v>3.5598705501618113</v>
      </c>
      <c r="EL83" s="94">
        <v>2.4822695035461</v>
      </c>
      <c r="EM83" s="94">
        <v>57.142857142857153</v>
      </c>
      <c r="EN83" s="94">
        <v>37.828947368421062</v>
      </c>
      <c r="EO83" s="94">
        <v>49.180327868852444</v>
      </c>
      <c r="EP83" s="99">
        <v>68.840579710144894</v>
      </c>
      <c r="EQ83" s="94">
        <v>31.714285714285698</v>
      </c>
      <c r="ER83" s="94">
        <v>46.376811594202913</v>
      </c>
      <c r="ES83" s="94">
        <v>69.668246445497701</v>
      </c>
      <c r="ET83" s="94">
        <v>32.336956521739111</v>
      </c>
      <c r="EU83" s="99">
        <v>46.067415730337068</v>
      </c>
      <c r="EV83" s="94">
        <v>69.175627240143328</v>
      </c>
      <c r="EW83" s="94">
        <v>34.069400630914814</v>
      </c>
      <c r="EX83" s="94">
        <v>45.487364620938642</v>
      </c>
      <c r="EY83" s="94">
        <v>63.120567375886509</v>
      </c>
      <c r="EZ83" s="99">
        <v>39.202657807308952</v>
      </c>
      <c r="FA83" s="94">
        <v>47.292418772563174</v>
      </c>
      <c r="FB83" s="94">
        <v>82.481751824817565</v>
      </c>
      <c r="FC83" s="94">
        <v>66.449511400651431</v>
      </c>
      <c r="FD83" s="94">
        <v>68.032786885245855</v>
      </c>
      <c r="FE83" s="99">
        <v>86.861313868613081</v>
      </c>
      <c r="FF83" s="94">
        <v>61.538461538461526</v>
      </c>
      <c r="FG83" s="94">
        <v>70.048309178743992</v>
      </c>
      <c r="FH83" s="94">
        <v>88.990825688073386</v>
      </c>
      <c r="FI83" s="94">
        <v>67.750677506775119</v>
      </c>
      <c r="FJ83" s="99">
        <v>69.402985074626898</v>
      </c>
      <c r="FK83" s="94">
        <v>86.254295532646097</v>
      </c>
      <c r="FL83" s="94">
        <v>72.955974842767318</v>
      </c>
      <c r="FM83" s="94">
        <v>72.924187725631825</v>
      </c>
      <c r="FN83" s="94">
        <v>86.941580756013778</v>
      </c>
      <c r="FO83" s="99">
        <v>78.104575163398678</v>
      </c>
      <c r="FP83" s="94">
        <v>71.223021582733764</v>
      </c>
      <c r="FQ83" s="94">
        <v>94.444444444444429</v>
      </c>
      <c r="FR83" s="94">
        <v>99.029126213592264</v>
      </c>
      <c r="FS83" s="94">
        <v>99.588477366255063</v>
      </c>
      <c r="FT83" s="99">
        <v>95.035460992907801</v>
      </c>
      <c r="FU83" s="94">
        <v>92.571428571428541</v>
      </c>
      <c r="FV83" s="94">
        <v>100</v>
      </c>
      <c r="FW83" s="94">
        <v>95.433789954337925</v>
      </c>
      <c r="FX83" s="94">
        <v>95.135135135135144</v>
      </c>
      <c r="FY83" s="99">
        <v>97.388059701492523</v>
      </c>
      <c r="FZ83" s="94">
        <v>95.945945945945894</v>
      </c>
      <c r="GA83" s="94">
        <v>95.999999999999957</v>
      </c>
      <c r="GB83" s="94">
        <v>96.774193548387061</v>
      </c>
      <c r="GC83" s="94">
        <v>96.283783783783733</v>
      </c>
      <c r="GD83" s="99">
        <v>97.394136807817603</v>
      </c>
      <c r="GE83" s="94">
        <v>98.936170212765973</v>
      </c>
      <c r="GF83" s="94">
        <v>91.397849462365599</v>
      </c>
      <c r="GG83" s="94">
        <v>94.788273615635148</v>
      </c>
      <c r="GH83" s="94">
        <v>99.180327868852473</v>
      </c>
      <c r="GI83" s="99">
        <v>93.862815884476532</v>
      </c>
      <c r="GJ83" s="94">
        <v>87.392550143266476</v>
      </c>
      <c r="GK83" s="94">
        <v>99.03846153846159</v>
      </c>
      <c r="GL83" s="94">
        <v>95.412844036697265</v>
      </c>
      <c r="GM83" s="100">
        <v>91.576086956521706</v>
      </c>
      <c r="GN83" s="99">
        <v>95.11278195488724</v>
      </c>
      <c r="GO83" s="94">
        <v>94.897959183673521</v>
      </c>
      <c r="GP83" s="94">
        <v>93.769470404984375</v>
      </c>
      <c r="GQ83" s="94">
        <v>92.473118279569945</v>
      </c>
      <c r="GR83" s="94">
        <v>95.973154362416125</v>
      </c>
      <c r="GS83" s="99">
        <v>94.136807817589556</v>
      </c>
      <c r="GT83" s="94">
        <v>97.864768683274022</v>
      </c>
      <c r="GU83" s="94" t="s">
        <v>286</v>
      </c>
      <c r="GV83" s="94" t="s">
        <v>286</v>
      </c>
      <c r="GW83" s="94" t="s">
        <v>286</v>
      </c>
      <c r="GX83" s="99" t="s">
        <v>286</v>
      </c>
      <c r="GY83" s="99" t="s">
        <v>286</v>
      </c>
      <c r="GZ83" s="99" t="s">
        <v>286</v>
      </c>
      <c r="HA83" s="99" t="s">
        <v>286</v>
      </c>
      <c r="HB83" s="99" t="s">
        <v>286</v>
      </c>
      <c r="HC83" s="99" t="s">
        <v>286</v>
      </c>
      <c r="HD83" s="99">
        <v>88.69863013698631</v>
      </c>
      <c r="HE83" s="99">
        <v>94.999999999999972</v>
      </c>
      <c r="HF83" s="99">
        <v>97.472924187725638</v>
      </c>
      <c r="HG83" s="99">
        <v>89.761092150170654</v>
      </c>
      <c r="HH83" s="99">
        <v>94.117647058823621</v>
      </c>
      <c r="HI83" s="99">
        <v>98.928571428571445</v>
      </c>
      <c r="HJ83" s="99">
        <v>73.021582733812949</v>
      </c>
      <c r="HK83" s="99">
        <v>87.333333333333385</v>
      </c>
      <c r="HL83" s="94">
        <v>95.491803278688536</v>
      </c>
      <c r="HM83" s="94">
        <v>80.144404332129952</v>
      </c>
      <c r="HN83" s="94">
        <v>81.449275362318858</v>
      </c>
      <c r="HO83" s="94">
        <v>95.631067961165044</v>
      </c>
      <c r="HP83" s="99">
        <v>82.242990654205656</v>
      </c>
      <c r="HQ83" s="94">
        <v>85.205479452054874</v>
      </c>
      <c r="HR83" s="94">
        <v>89.097744360902254</v>
      </c>
      <c r="HS83" s="94">
        <v>82.291666666666671</v>
      </c>
      <c r="HT83" s="95">
        <v>84.687499999999986</v>
      </c>
      <c r="HU83" s="99">
        <v>91.30434782608701</v>
      </c>
      <c r="HV83" s="93">
        <v>82.413793103448299</v>
      </c>
      <c r="HW83" s="93">
        <v>92.105263157894782</v>
      </c>
      <c r="HX83" s="93">
        <v>92.086330935251837</v>
      </c>
      <c r="HY83" s="93">
        <v>5.9649122807017569</v>
      </c>
      <c r="HZ83" s="93">
        <v>2.2727272727272725</v>
      </c>
      <c r="IA83" s="93">
        <v>0.82644628099173567</v>
      </c>
      <c r="IB83" s="93">
        <v>4.6263345195729579</v>
      </c>
      <c r="IC83" s="93">
        <v>4.5714285714285694</v>
      </c>
      <c r="ID83" s="93">
        <v>0.96618357487922735</v>
      </c>
      <c r="IE83" s="93">
        <v>4.9773755656108625</v>
      </c>
      <c r="IF83" s="93">
        <v>4.8780487804878083</v>
      </c>
      <c r="IG83" s="93">
        <v>5.5762081784386641</v>
      </c>
      <c r="IH83" s="93">
        <v>6.1224489795918391</v>
      </c>
      <c r="II83" s="93">
        <v>4.0000000000000009</v>
      </c>
      <c r="IJ83" s="93">
        <v>3.2490974729241873</v>
      </c>
      <c r="IK83" s="93">
        <v>6.0402684563758386</v>
      </c>
      <c r="IL83" s="93">
        <v>4.8859934853420182</v>
      </c>
      <c r="IM83" s="93">
        <v>1.4234875444839865</v>
      </c>
      <c r="IN83" s="93" t="str">
        <f t="shared" si="85"/>
        <v>--</v>
      </c>
      <c r="IO83" s="93" t="str">
        <f t="shared" si="85"/>
        <v>--</v>
      </c>
      <c r="IP83" s="93" t="str">
        <f t="shared" si="85"/>
        <v>--</v>
      </c>
      <c r="IQ83" s="93" t="str">
        <f t="shared" si="85"/>
        <v>--</v>
      </c>
      <c r="IR83" s="93" t="str">
        <f t="shared" si="85"/>
        <v>--</v>
      </c>
      <c r="IS83" s="93" t="str">
        <f t="shared" si="85"/>
        <v>--</v>
      </c>
      <c r="IT83" s="93" t="str">
        <f t="shared" si="85"/>
        <v>--</v>
      </c>
      <c r="IU83" s="93" t="str">
        <f t="shared" si="85"/>
        <v>--</v>
      </c>
      <c r="IV83" s="93" t="str">
        <f t="shared" si="85"/>
        <v>--</v>
      </c>
      <c r="IW83" s="241">
        <v>907</v>
      </c>
      <c r="IX83" s="242">
        <v>1208</v>
      </c>
      <c r="IY83" s="243">
        <v>201</v>
      </c>
      <c r="IZ83" s="243">
        <v>209</v>
      </c>
      <c r="JA83" s="243">
        <v>293</v>
      </c>
      <c r="JB83" s="243">
        <v>301</v>
      </c>
      <c r="JC83" s="243">
        <v>329</v>
      </c>
      <c r="JD83" s="243">
        <v>266</v>
      </c>
      <c r="JE83" s="243">
        <v>2.98507462686567</v>
      </c>
      <c r="JF83" s="243">
        <v>4.8076923076923102</v>
      </c>
      <c r="JG83" s="243">
        <v>6.4846416382252601</v>
      </c>
      <c r="JH83" s="243">
        <v>7.3089700996677802</v>
      </c>
      <c r="JI83" s="243">
        <v>4.8929663608562697</v>
      </c>
      <c r="JJ83" s="243">
        <v>9.5057034220532302</v>
      </c>
      <c r="JK83" s="243">
        <v>4.5226130653266301</v>
      </c>
      <c r="JL83" s="243">
        <v>1.92307692307692</v>
      </c>
      <c r="JM83" s="243">
        <v>3.4129692832764502</v>
      </c>
      <c r="JN83" s="243">
        <v>5.6478405315614602</v>
      </c>
      <c r="JO83" s="243">
        <v>4.2682926829268304</v>
      </c>
      <c r="JP83" s="243">
        <v>1.88679245283019</v>
      </c>
      <c r="JQ83" s="243">
        <v>99</v>
      </c>
      <c r="JR83" s="243">
        <v>97.101449275362299</v>
      </c>
      <c r="JS83" s="243">
        <v>97.9381443298969</v>
      </c>
      <c r="JT83" s="243">
        <v>94.295302013422898</v>
      </c>
      <c r="JU83" s="243">
        <v>96.341463414634106</v>
      </c>
      <c r="JV83" s="243">
        <v>97.338403041825103</v>
      </c>
      <c r="JW83" s="243">
        <v>96.482412060301499</v>
      </c>
      <c r="JX83" s="243">
        <v>93.719806763285106</v>
      </c>
      <c r="JY83" s="243">
        <v>94.809688581314902</v>
      </c>
      <c r="JZ83" s="243">
        <v>91.610738255033596</v>
      </c>
      <c r="KA83" s="243">
        <v>92.073170731707407</v>
      </c>
      <c r="KB83" s="243">
        <v>92.015209125475295</v>
      </c>
      <c r="KC83" s="243">
        <v>100</v>
      </c>
      <c r="KD83" s="243">
        <v>99.512195121951194</v>
      </c>
      <c r="KE83" s="243">
        <v>97.931034482758704</v>
      </c>
      <c r="KF83" s="243">
        <v>97.306397306397301</v>
      </c>
      <c r="KG83" s="243">
        <v>98.470948012232398</v>
      </c>
      <c r="KH83" s="243">
        <v>97.718631178707099</v>
      </c>
      <c r="KI83" s="220">
        <v>204</v>
      </c>
      <c r="KJ83" s="220">
        <v>312</v>
      </c>
      <c r="KK83" s="99" t="str">
        <f t="shared" si="81"/>
        <v>--</v>
      </c>
      <c r="KL83" s="99" t="str">
        <f t="shared" si="81"/>
        <v>--</v>
      </c>
      <c r="KM83" s="220">
        <v>6.4356435643564396</v>
      </c>
      <c r="KN83" s="220">
        <v>9.9358974358974308</v>
      </c>
      <c r="KO83" s="220">
        <v>93.564356435643603</v>
      </c>
      <c r="KP83" s="220">
        <v>97.435897435897502</v>
      </c>
      <c r="KQ83" s="220">
        <v>90.196078431372598</v>
      </c>
      <c r="KR83" s="220">
        <v>96.794871794871796</v>
      </c>
      <c r="KS83" s="220">
        <v>95.522388059701498</v>
      </c>
      <c r="KT83" s="220">
        <v>96.129032258064498</v>
      </c>
      <c r="KV83" s="379">
        <v>1169</v>
      </c>
      <c r="KW83" s="380">
        <v>345</v>
      </c>
      <c r="KX83" s="381">
        <v>307</v>
      </c>
      <c r="KY83" s="381">
        <v>289</v>
      </c>
      <c r="KZ83" s="381">
        <v>228</v>
      </c>
      <c r="LA83" s="378" t="str">
        <f t="shared" si="82"/>
        <v>--</v>
      </c>
      <c r="LB83" s="381">
        <v>62.75510204081634</v>
      </c>
      <c r="LC83" s="381">
        <v>68.137254901960787</v>
      </c>
      <c r="LD83" s="381">
        <v>64.359861591695491</v>
      </c>
      <c r="LE83" s="378" t="str">
        <f t="shared" si="83"/>
        <v>--</v>
      </c>
      <c r="LF83" s="381">
        <v>61.073825503355678</v>
      </c>
      <c r="LG83" s="381">
        <v>61.963190184049097</v>
      </c>
      <c r="LH83" s="381">
        <v>61.278195488721828</v>
      </c>
      <c r="LI83" s="378" t="str">
        <f t="shared" si="84"/>
        <v>--</v>
      </c>
      <c r="LJ83" s="381">
        <v>58.957654723127085</v>
      </c>
      <c r="LK83" s="381">
        <v>61.538461538461547</v>
      </c>
      <c r="LL83" s="381">
        <v>60.792951541850215</v>
      </c>
      <c r="LM83" s="380">
        <v>84.079601990049738</v>
      </c>
      <c r="LN83" s="381">
        <v>66.331658291457359</v>
      </c>
      <c r="LO83" s="381">
        <v>64.646464646464679</v>
      </c>
      <c r="LP83" s="381">
        <v>64.827586206896527</v>
      </c>
      <c r="LQ83" s="381">
        <v>90.78947368421052</v>
      </c>
      <c r="LR83" s="381">
        <v>68.120805369127595</v>
      </c>
      <c r="LS83" s="381">
        <v>67.492260061919509</v>
      </c>
      <c r="LT83" s="381">
        <v>64.122137404580158</v>
      </c>
      <c r="LU83" s="381">
        <v>84.776119402985103</v>
      </c>
      <c r="LV83" s="381">
        <v>73.597359735973669</v>
      </c>
      <c r="LW83" s="381">
        <v>66.312056737588577</v>
      </c>
      <c r="LX83" s="381">
        <v>63.274336283185846</v>
      </c>
      <c r="LY83" s="380">
        <v>83.756345177664997</v>
      </c>
      <c r="LZ83" s="381">
        <v>77.157360406091385</v>
      </c>
      <c r="MA83" s="381">
        <v>81.592039800995025</v>
      </c>
      <c r="MB83" s="381">
        <v>76.551724137931075</v>
      </c>
      <c r="MC83" s="381">
        <v>93.548387096774164</v>
      </c>
      <c r="MD83" s="381">
        <v>79.598662207357876</v>
      </c>
      <c r="ME83" s="381">
        <v>85.015290519877723</v>
      </c>
      <c r="MF83" s="381">
        <v>75.954198473282474</v>
      </c>
      <c r="MG83" s="381">
        <v>87.240356083086056</v>
      </c>
      <c r="MH83" s="381">
        <v>87.171052631579002</v>
      </c>
      <c r="MI83" s="381">
        <v>72.982456140350976</v>
      </c>
      <c r="MJ83" s="381">
        <v>74.008810572687253</v>
      </c>
      <c r="MK83" s="380">
        <v>90.882352941176549</v>
      </c>
      <c r="ML83" s="381">
        <v>94.736842105263179</v>
      </c>
      <c r="MM83" s="381">
        <v>94.055944055944039</v>
      </c>
      <c r="MN83" s="381">
        <v>95.614035087719287</v>
      </c>
      <c r="MO83" s="380">
        <v>92.603550295858</v>
      </c>
      <c r="MP83" s="381">
        <v>93.729372937293661</v>
      </c>
      <c r="MQ83" s="381">
        <v>91.258741258741267</v>
      </c>
      <c r="MR83" s="381">
        <v>88.59649122807015</v>
      </c>
      <c r="MS83" s="380">
        <v>91.071428571428527</v>
      </c>
      <c r="MT83" s="381">
        <v>98.026315789473628</v>
      </c>
      <c r="MU83" s="381">
        <v>97.202797202797242</v>
      </c>
      <c r="MV83" s="381">
        <v>97.8070175438597</v>
      </c>
      <c r="MW83" s="380">
        <v>96.568627450980387</v>
      </c>
      <c r="MX83" s="381">
        <v>98.484848484848484</v>
      </c>
      <c r="MY83" s="381">
        <v>98.067632850241552</v>
      </c>
      <c r="MZ83" s="381">
        <v>98.961937716262952</v>
      </c>
      <c r="NA83" s="381">
        <v>98.392282958199388</v>
      </c>
      <c r="NB83" s="381">
        <v>96.64429530201339</v>
      </c>
      <c r="NC83" s="381">
        <v>97.865853658536594</v>
      </c>
      <c r="ND83" s="381">
        <v>98.479087452471489</v>
      </c>
      <c r="NE83" s="381">
        <v>97.337278106508833</v>
      </c>
      <c r="NF83" s="381">
        <v>96.065573770491824</v>
      </c>
      <c r="NG83" s="381">
        <v>97.543859649122837</v>
      </c>
      <c r="NH83" s="381">
        <v>96.929824561403464</v>
      </c>
    </row>
    <row r="84" spans="1:372" x14ac:dyDescent="0.25">
      <c r="A84" s="93">
        <v>80</v>
      </c>
      <c r="B84" s="93" t="s">
        <v>80</v>
      </c>
      <c r="C84" s="104">
        <v>534</v>
      </c>
      <c r="D84" s="104">
        <v>592</v>
      </c>
      <c r="E84" s="104">
        <v>606</v>
      </c>
      <c r="F84" s="104">
        <v>537</v>
      </c>
      <c r="G84" s="104">
        <v>450</v>
      </c>
      <c r="H84" s="104">
        <v>200</v>
      </c>
      <c r="I84" s="104">
        <v>174</v>
      </c>
      <c r="J84" s="104">
        <v>160</v>
      </c>
      <c r="K84" s="104">
        <v>219</v>
      </c>
      <c r="L84" s="104">
        <v>214</v>
      </c>
      <c r="M84" s="103">
        <v>159</v>
      </c>
      <c r="N84" s="103">
        <v>211</v>
      </c>
      <c r="O84" s="103">
        <v>217</v>
      </c>
      <c r="P84" s="103">
        <v>178</v>
      </c>
      <c r="Q84" s="103">
        <v>180</v>
      </c>
      <c r="R84" s="103">
        <v>203</v>
      </c>
      <c r="S84" s="103">
        <v>154</v>
      </c>
      <c r="T84" s="103">
        <v>164</v>
      </c>
      <c r="U84" s="103">
        <v>143</v>
      </c>
      <c r="V84" s="103">
        <v>143</v>
      </c>
      <c r="W84" s="99">
        <v>77.319587628866032</v>
      </c>
      <c r="X84" s="99">
        <v>71.098265895953745</v>
      </c>
      <c r="Y84" s="99">
        <v>73.125000000000014</v>
      </c>
      <c r="Z84" s="99">
        <v>77.934272300469516</v>
      </c>
      <c r="AA84" s="99">
        <v>80.568720379146939</v>
      </c>
      <c r="AB84" s="99">
        <v>70.440251572327099</v>
      </c>
      <c r="AC84" s="99">
        <v>83.251231527093609</v>
      </c>
      <c r="AD84" s="99">
        <v>76.388888888888886</v>
      </c>
      <c r="AE84" s="99">
        <v>78.089887640449504</v>
      </c>
      <c r="AF84" s="99" t="s">
        <v>286</v>
      </c>
      <c r="AG84" s="99">
        <v>83.756345177664969</v>
      </c>
      <c r="AH84" s="99">
        <v>81.045751633986967</v>
      </c>
      <c r="AI84" s="99" t="s">
        <v>286</v>
      </c>
      <c r="AJ84" s="99">
        <v>85.915492957746494</v>
      </c>
      <c r="AK84" s="99">
        <v>83.802816901408477</v>
      </c>
      <c r="AL84" s="99">
        <v>19.191919191919187</v>
      </c>
      <c r="AM84" s="99">
        <v>26.436781609195414</v>
      </c>
      <c r="AN84" s="99">
        <v>44.999999999999993</v>
      </c>
      <c r="AO84" s="99">
        <v>22.119815668202769</v>
      </c>
      <c r="AP84" s="99">
        <v>24.170616113744074</v>
      </c>
      <c r="AQ84" s="99">
        <v>35.443037974683556</v>
      </c>
      <c r="AR84" s="99">
        <v>24.752475247524746</v>
      </c>
      <c r="AS84" s="99">
        <v>22.580645161290331</v>
      </c>
      <c r="AT84" s="99">
        <v>57.865168539325829</v>
      </c>
      <c r="AU84" s="99">
        <v>23.295454545454533</v>
      </c>
      <c r="AV84" s="99">
        <v>29.353233830845767</v>
      </c>
      <c r="AW84" s="99">
        <v>49.342105263157919</v>
      </c>
      <c r="AX84" s="102">
        <v>29.447852760736218</v>
      </c>
      <c r="AY84" s="102">
        <v>24.647887323943657</v>
      </c>
      <c r="AZ84" s="102">
        <v>32.624113475177296</v>
      </c>
      <c r="BA84" s="102" t="s">
        <v>286</v>
      </c>
      <c r="BB84" s="99" t="s">
        <v>286</v>
      </c>
      <c r="BC84" s="102" t="s">
        <v>286</v>
      </c>
      <c r="BD84" s="102" t="s">
        <v>286</v>
      </c>
      <c r="BE84" s="102" t="s">
        <v>286</v>
      </c>
      <c r="BF84" s="102" t="s">
        <v>286</v>
      </c>
      <c r="BG84" s="99" t="s">
        <v>286</v>
      </c>
      <c r="BH84" s="94" t="s">
        <v>286</v>
      </c>
      <c r="BI84" s="94" t="s">
        <v>286</v>
      </c>
      <c r="BJ84" s="94">
        <v>48.000000000000014</v>
      </c>
      <c r="BK84" s="94">
        <v>51.243781094527364</v>
      </c>
      <c r="BL84" s="99">
        <v>30.666666666666679</v>
      </c>
      <c r="BM84" s="94">
        <v>47.333333333333336</v>
      </c>
      <c r="BN84" s="93">
        <v>52.857142857142854</v>
      </c>
      <c r="BO84" s="93">
        <v>34.285714285714278</v>
      </c>
      <c r="BP84" s="93">
        <v>4.1025641025641049</v>
      </c>
      <c r="BQ84" s="99">
        <v>16.071428571428569</v>
      </c>
      <c r="BR84" s="94">
        <v>48.734177215189867</v>
      </c>
      <c r="BS84" s="94">
        <v>8.4905660377358529</v>
      </c>
      <c r="BT84" s="94">
        <v>15.789473684210527</v>
      </c>
      <c r="BU84" s="99">
        <v>45.806451612903231</v>
      </c>
      <c r="BV84" s="94">
        <v>7.4999999999999991</v>
      </c>
      <c r="BW84" s="94">
        <v>13.809523809523808</v>
      </c>
      <c r="BX84" s="94">
        <v>47.647058823529406</v>
      </c>
      <c r="BY84" s="99">
        <v>8.2840236686390512</v>
      </c>
      <c r="BZ84" s="94">
        <v>12.244897959183673</v>
      </c>
      <c r="CA84" s="94">
        <v>42.666666666666671</v>
      </c>
      <c r="CB84" s="94">
        <v>7.6923076923076916</v>
      </c>
      <c r="CC84" s="99">
        <v>8.6956521739130448</v>
      </c>
      <c r="CD84" s="94">
        <v>37.142857142857139</v>
      </c>
      <c r="CE84" s="94">
        <v>17.587939698492448</v>
      </c>
      <c r="CF84" s="94">
        <v>18.497109826589593</v>
      </c>
      <c r="CG84" s="99">
        <v>18.238993710691826</v>
      </c>
      <c r="CH84" s="94">
        <v>30.733944954128432</v>
      </c>
      <c r="CI84" s="94">
        <v>20.379146919431292</v>
      </c>
      <c r="CJ84" s="94">
        <v>15.822784810126578</v>
      </c>
      <c r="CK84" s="94">
        <v>15.19607843137255</v>
      </c>
      <c r="CL84" s="94">
        <v>16.203703703703709</v>
      </c>
      <c r="CM84" s="94">
        <v>12.716763005780342</v>
      </c>
      <c r="CN84" s="94">
        <v>21.264367816091958</v>
      </c>
      <c r="CO84" s="94">
        <v>20.000000000000007</v>
      </c>
      <c r="CP84" s="99">
        <v>18.120805369127524</v>
      </c>
      <c r="CQ84" s="94">
        <v>15.822784810126581</v>
      </c>
      <c r="CR84" s="94">
        <v>15.000000000000007</v>
      </c>
      <c r="CS84" s="93">
        <v>20.567375886524822</v>
      </c>
      <c r="CT84" s="93">
        <v>13.402061855670107</v>
      </c>
      <c r="CU84" s="99">
        <v>14.619883040935679</v>
      </c>
      <c r="CV84" s="94">
        <v>5.0632911392405076</v>
      </c>
      <c r="CW84" s="94">
        <v>17.370892018779344</v>
      </c>
      <c r="CX84" s="93">
        <v>15.566037735849054</v>
      </c>
      <c r="CY84" s="93">
        <v>13.46153846153846</v>
      </c>
      <c r="CZ84" s="99">
        <v>14.000000000000005</v>
      </c>
      <c r="DA84" s="94">
        <v>12.264150943396226</v>
      </c>
      <c r="DB84" s="94">
        <v>9.2485549132948037</v>
      </c>
      <c r="DC84" s="93">
        <v>15.606936416184967</v>
      </c>
      <c r="DD84" s="93">
        <v>13.333333333333332</v>
      </c>
      <c r="DE84" s="99">
        <v>5.3691275167785255</v>
      </c>
      <c r="DF84" s="94">
        <v>17.948717948717949</v>
      </c>
      <c r="DG84" s="94">
        <v>14.084507042253522</v>
      </c>
      <c r="DH84" s="93">
        <v>17.857142857142851</v>
      </c>
      <c r="DI84" s="93">
        <v>31.97969543147207</v>
      </c>
      <c r="DJ84" s="99">
        <v>42.441860465116292</v>
      </c>
      <c r="DK84" s="94">
        <v>35.849056603773583</v>
      </c>
      <c r="DL84" s="94">
        <v>36.866359447004605</v>
      </c>
      <c r="DM84" s="94">
        <v>42.253521126760567</v>
      </c>
      <c r="DN84" s="94">
        <v>43.589743589743577</v>
      </c>
      <c r="DO84" s="99">
        <v>29.702970297029715</v>
      </c>
      <c r="DP84" s="94">
        <v>38.785046728971963</v>
      </c>
      <c r="DQ84" s="94">
        <v>40.462427745664755</v>
      </c>
      <c r="DR84" s="94">
        <v>33.908045977011504</v>
      </c>
      <c r="DS84" s="94">
        <v>40.609137055837557</v>
      </c>
      <c r="DT84" s="99">
        <v>48.666666666666664</v>
      </c>
      <c r="DU84" s="101">
        <v>30.817610062893099</v>
      </c>
      <c r="DV84" s="101">
        <v>46.09929078014185</v>
      </c>
      <c r="DW84" s="93">
        <v>38.848920863309353</v>
      </c>
      <c r="DX84" s="101" t="s">
        <v>286</v>
      </c>
      <c r="DY84" s="99" t="s">
        <v>286</v>
      </c>
      <c r="DZ84" s="99" t="s">
        <v>286</v>
      </c>
      <c r="EA84" s="99" t="s">
        <v>286</v>
      </c>
      <c r="EB84" s="99" t="s">
        <v>286</v>
      </c>
      <c r="EC84" s="99" t="s">
        <v>286</v>
      </c>
      <c r="ED84" s="99" t="s">
        <v>286</v>
      </c>
      <c r="EE84" s="99" t="s">
        <v>286</v>
      </c>
      <c r="EF84" s="99" t="s">
        <v>286</v>
      </c>
      <c r="EG84" s="99">
        <v>5.6497175141242968</v>
      </c>
      <c r="EH84" s="99">
        <v>6.4676616915422924</v>
      </c>
      <c r="EI84" s="99">
        <v>3.947368421052631</v>
      </c>
      <c r="EJ84" s="99">
        <v>6.7901234567901252</v>
      </c>
      <c r="EK84" s="99">
        <v>4.8951048951048959</v>
      </c>
      <c r="EL84" s="94">
        <v>3.4965034965034971</v>
      </c>
      <c r="EM84" s="94">
        <v>66.666666666666714</v>
      </c>
      <c r="EN84" s="94">
        <v>36.257309941520461</v>
      </c>
      <c r="EO84" s="94">
        <v>40.000000000000007</v>
      </c>
      <c r="EP84" s="99">
        <v>67.804878048780481</v>
      </c>
      <c r="EQ84" s="94">
        <v>31.455399061032864</v>
      </c>
      <c r="ER84" s="94">
        <v>48.101265822784818</v>
      </c>
      <c r="ES84" s="94">
        <v>70.854271356783869</v>
      </c>
      <c r="ET84" s="94">
        <v>33.802816901408455</v>
      </c>
      <c r="EU84" s="99">
        <v>35.838150289017342</v>
      </c>
      <c r="EV84" s="94">
        <v>68.235294117647058</v>
      </c>
      <c r="EW84" s="94">
        <v>37.435897435897431</v>
      </c>
      <c r="EX84" s="94">
        <v>44.594594594594597</v>
      </c>
      <c r="EY84" s="94">
        <v>57.931034482758598</v>
      </c>
      <c r="EZ84" s="99">
        <v>34.507042253521121</v>
      </c>
      <c r="FA84" s="94">
        <v>51.798561151079141</v>
      </c>
      <c r="FB84" s="94">
        <v>86.082474226804095</v>
      </c>
      <c r="FC84" s="94">
        <v>65.895953757225485</v>
      </c>
      <c r="FD84" s="94">
        <v>69.18238993710689</v>
      </c>
      <c r="FE84" s="99">
        <v>89.622641509434004</v>
      </c>
      <c r="FF84" s="94">
        <v>64.953271028037378</v>
      </c>
      <c r="FG84" s="94">
        <v>72.955974842767304</v>
      </c>
      <c r="FH84" s="94">
        <v>85.853658536585357</v>
      </c>
      <c r="FI84" s="94">
        <v>62.790697674418567</v>
      </c>
      <c r="FJ84" s="99">
        <v>60.465116279069797</v>
      </c>
      <c r="FK84" s="94">
        <v>88.068181818181841</v>
      </c>
      <c r="FL84" s="94">
        <v>74.626865671641724</v>
      </c>
      <c r="FM84" s="94">
        <v>70.000000000000057</v>
      </c>
      <c r="FN84" s="94">
        <v>87.179487179487239</v>
      </c>
      <c r="FO84" s="99">
        <v>71.328671328671348</v>
      </c>
      <c r="FP84" s="94">
        <v>80.714285714285751</v>
      </c>
      <c r="FQ84" s="94">
        <v>94.897959183673507</v>
      </c>
      <c r="FR84" s="94">
        <v>98.843930635838191</v>
      </c>
      <c r="FS84" s="94">
        <v>99.375</v>
      </c>
      <c r="FT84" s="99">
        <v>95.412844036697223</v>
      </c>
      <c r="FU84" s="94">
        <v>96.244131455399014</v>
      </c>
      <c r="FV84" s="94">
        <v>98.101265822784882</v>
      </c>
      <c r="FW84" s="94">
        <v>96.135265700483117</v>
      </c>
      <c r="FX84" s="94">
        <v>93.518518518518562</v>
      </c>
      <c r="FY84" s="99">
        <v>97.687861271676368</v>
      </c>
      <c r="FZ84" s="94">
        <v>94.413407821229058</v>
      </c>
      <c r="GA84" s="94">
        <v>94.088669950738833</v>
      </c>
      <c r="GB84" s="94">
        <v>95.333333333333371</v>
      </c>
      <c r="GC84" s="94">
        <v>95.000000000000057</v>
      </c>
      <c r="GD84" s="99">
        <v>97.18309859154931</v>
      </c>
      <c r="GE84" s="94">
        <v>97.902097902097921</v>
      </c>
      <c r="GF84" s="94">
        <v>93.814432989690729</v>
      </c>
      <c r="GG84" s="94">
        <v>94.082840236686351</v>
      </c>
      <c r="GH84" s="94">
        <v>98.125000000000028</v>
      </c>
      <c r="GI84" s="99">
        <v>94.009216589861765</v>
      </c>
      <c r="GJ84" s="94">
        <v>90.094339622641513</v>
      </c>
      <c r="GK84" s="94">
        <v>91.823899371069231</v>
      </c>
      <c r="GL84" s="94">
        <v>93.689320388349529</v>
      </c>
      <c r="GM84" s="100">
        <v>88.837209302325576</v>
      </c>
      <c r="GN84" s="99">
        <v>96.531791907514418</v>
      </c>
      <c r="GO84" s="94">
        <v>93.854748603351979</v>
      </c>
      <c r="GP84" s="94">
        <v>91.584158415841614</v>
      </c>
      <c r="GQ84" s="94">
        <v>93.959731543624159</v>
      </c>
      <c r="GR84" s="94">
        <v>95.652173913043455</v>
      </c>
      <c r="GS84" s="99">
        <v>95.070422535211279</v>
      </c>
      <c r="GT84" s="94">
        <v>95.104895104895093</v>
      </c>
      <c r="GU84" s="94" t="s">
        <v>286</v>
      </c>
      <c r="GV84" s="94" t="s">
        <v>286</v>
      </c>
      <c r="GW84" s="94" t="s">
        <v>286</v>
      </c>
      <c r="GX84" s="99" t="s">
        <v>286</v>
      </c>
      <c r="GY84" s="99" t="s">
        <v>286</v>
      </c>
      <c r="GZ84" s="99" t="s">
        <v>286</v>
      </c>
      <c r="HA84" s="99" t="s">
        <v>286</v>
      </c>
      <c r="HB84" s="99" t="s">
        <v>286</v>
      </c>
      <c r="HC84" s="99" t="s">
        <v>286</v>
      </c>
      <c r="HD84" s="99">
        <v>90.395480225988678</v>
      </c>
      <c r="HE84" s="99">
        <v>93.999999999999986</v>
      </c>
      <c r="HF84" s="99">
        <v>97.297297297297277</v>
      </c>
      <c r="HG84" s="99">
        <v>92.207792207792224</v>
      </c>
      <c r="HH84" s="99">
        <v>92.907801418439675</v>
      </c>
      <c r="HI84" s="99">
        <v>97.887323943661968</v>
      </c>
      <c r="HJ84" s="99">
        <v>73.958333333333385</v>
      </c>
      <c r="HK84" s="99">
        <v>91.124260355029577</v>
      </c>
      <c r="HL84" s="94">
        <v>96.250000000000028</v>
      </c>
      <c r="HM84" s="94">
        <v>78.440366972477065</v>
      </c>
      <c r="HN84" s="94">
        <v>88.732394366197184</v>
      </c>
      <c r="HO84" s="94">
        <v>91.139240506329116</v>
      </c>
      <c r="HP84" s="99">
        <v>81.159420289855149</v>
      </c>
      <c r="HQ84" s="94">
        <v>83.177570093457987</v>
      </c>
      <c r="HR84" s="94">
        <v>86.127167630057784</v>
      </c>
      <c r="HS84" s="94">
        <v>75.706214689265565</v>
      </c>
      <c r="HT84" s="95">
        <v>86.567164179104466</v>
      </c>
      <c r="HU84" s="99">
        <v>91.780821917808282</v>
      </c>
      <c r="HV84" s="93">
        <v>73.333333333333343</v>
      </c>
      <c r="HW84" s="93">
        <v>82.978723404255376</v>
      </c>
      <c r="HX84" s="93">
        <v>93.706293706293678</v>
      </c>
      <c r="HY84" s="93">
        <v>6.0000000000000018</v>
      </c>
      <c r="HZ84" s="93">
        <v>4.0229885057471284</v>
      </c>
      <c r="IA84" s="93">
        <v>2.5157232704402523</v>
      </c>
      <c r="IB84" s="93">
        <v>4.1474654377880196</v>
      </c>
      <c r="IC84" s="93">
        <v>4.2452830188679265</v>
      </c>
      <c r="ID84" s="93">
        <v>1.257861635220126</v>
      </c>
      <c r="IE84" s="93">
        <v>6.2801932367149771</v>
      </c>
      <c r="IF84" s="93">
        <v>6.4814814814814836</v>
      </c>
      <c r="IG84" s="93">
        <v>6.395348837209303</v>
      </c>
      <c r="IH84" s="93">
        <v>7.2625698324022343</v>
      </c>
      <c r="II84" s="93">
        <v>3.4482758620689657</v>
      </c>
      <c r="IJ84" s="93">
        <v>7.3333333333333366</v>
      </c>
      <c r="IK84" s="93">
        <v>3.1055900621118013</v>
      </c>
      <c r="IL84" s="93">
        <v>2.8169014084507049</v>
      </c>
      <c r="IM84" s="93">
        <v>2.112676056338028</v>
      </c>
      <c r="IN84" s="93" t="str">
        <f t="shared" si="85"/>
        <v>--</v>
      </c>
      <c r="IO84" s="93" t="str">
        <f t="shared" si="85"/>
        <v>--</v>
      </c>
      <c r="IP84" s="93" t="str">
        <f t="shared" si="85"/>
        <v>--</v>
      </c>
      <c r="IQ84" s="93" t="str">
        <f t="shared" si="85"/>
        <v>--</v>
      </c>
      <c r="IR84" s="93" t="str">
        <f t="shared" si="85"/>
        <v>--</v>
      </c>
      <c r="IS84" s="93" t="str">
        <f t="shared" si="85"/>
        <v>--</v>
      </c>
      <c r="IT84" s="93" t="str">
        <f t="shared" si="85"/>
        <v>--</v>
      </c>
      <c r="IU84" s="93" t="str">
        <f t="shared" si="85"/>
        <v>--</v>
      </c>
      <c r="IV84" s="93" t="str">
        <f t="shared" si="85"/>
        <v>--</v>
      </c>
      <c r="IW84" s="241">
        <v>703</v>
      </c>
      <c r="IX84" s="242">
        <v>702</v>
      </c>
      <c r="IY84" s="243">
        <v>183</v>
      </c>
      <c r="IZ84" s="243">
        <v>171</v>
      </c>
      <c r="JA84" s="243">
        <v>135</v>
      </c>
      <c r="JB84" s="243">
        <v>185</v>
      </c>
      <c r="JC84" s="243">
        <v>159</v>
      </c>
      <c r="JD84" s="243">
        <v>151</v>
      </c>
      <c r="JE84" s="243">
        <v>9.2896174863388001</v>
      </c>
      <c r="JF84" s="243">
        <v>10.0591715976331</v>
      </c>
      <c r="JG84" s="243">
        <v>10.3703703703704</v>
      </c>
      <c r="JH84" s="243">
        <v>8.6486486486486491</v>
      </c>
      <c r="JI84" s="243">
        <v>11.6129032258065</v>
      </c>
      <c r="JJ84" s="243">
        <v>13.9072847682119</v>
      </c>
      <c r="JK84" s="243">
        <v>5.4644808743169397</v>
      </c>
      <c r="JL84" s="243">
        <v>9.9415204678362503</v>
      </c>
      <c r="JM84" s="243">
        <v>2.2222222222222201</v>
      </c>
      <c r="JN84" s="243">
        <v>5.4347826086956497</v>
      </c>
      <c r="JO84" s="243">
        <v>3.8461538461538498</v>
      </c>
      <c r="JP84" s="243">
        <v>4.6357615894039803</v>
      </c>
      <c r="JQ84" s="243">
        <v>97.814207650273104</v>
      </c>
      <c r="JR84" s="243">
        <v>96.470588235294102</v>
      </c>
      <c r="JS84" s="243">
        <v>96.268656716417894</v>
      </c>
      <c r="JT84" s="243">
        <v>96.216216216216196</v>
      </c>
      <c r="JU84" s="243">
        <v>96.710526315789494</v>
      </c>
      <c r="JV84" s="243">
        <v>97.986577181208006</v>
      </c>
      <c r="JW84" s="243">
        <v>94.535519125683095</v>
      </c>
      <c r="JX84" s="243">
        <v>95.294117647058798</v>
      </c>
      <c r="JY84" s="243">
        <v>93.283582089552198</v>
      </c>
      <c r="JZ84" s="243">
        <v>94.021739130434796</v>
      </c>
      <c r="KA84" s="243">
        <v>93.421052631579002</v>
      </c>
      <c r="KB84" s="243">
        <v>97.315436241610698</v>
      </c>
      <c r="KC84" s="243">
        <v>98.360655737704903</v>
      </c>
      <c r="KD84" s="243">
        <v>98.224852071005898</v>
      </c>
      <c r="KE84" s="243">
        <v>97.014925373134304</v>
      </c>
      <c r="KF84" s="243">
        <v>95.675675675675706</v>
      </c>
      <c r="KG84" s="243">
        <v>97.385620915032604</v>
      </c>
      <c r="KH84" s="243">
        <v>99.324324324324294</v>
      </c>
      <c r="KI84" s="220">
        <v>214</v>
      </c>
      <c r="KJ84" s="220">
        <v>207</v>
      </c>
      <c r="KK84" s="99" t="str">
        <f t="shared" si="81"/>
        <v>--</v>
      </c>
      <c r="KL84" s="99" t="str">
        <f t="shared" si="81"/>
        <v>--</v>
      </c>
      <c r="KM84" s="220">
        <v>14.018691588785</v>
      </c>
      <c r="KN84" s="220">
        <v>9.6618357487922708</v>
      </c>
      <c r="KO84" s="220">
        <v>92.647058823529505</v>
      </c>
      <c r="KP84" s="220">
        <v>90.594059405940598</v>
      </c>
      <c r="KQ84" s="220">
        <v>93.596059113300498</v>
      </c>
      <c r="KR84" s="220">
        <v>90.547263681592</v>
      </c>
      <c r="KS84" s="220">
        <v>94.607843137254903</v>
      </c>
      <c r="KT84" s="220">
        <v>94.416243654822296</v>
      </c>
      <c r="KV84" s="379">
        <v>627</v>
      </c>
      <c r="KW84" s="380">
        <v>177</v>
      </c>
      <c r="KX84" s="381">
        <v>189</v>
      </c>
      <c r="KY84" s="381">
        <v>122</v>
      </c>
      <c r="KZ84" s="381">
        <v>139</v>
      </c>
      <c r="LA84" s="378" t="str">
        <f t="shared" si="82"/>
        <v>--</v>
      </c>
      <c r="LB84" s="381">
        <v>53.005464480874323</v>
      </c>
      <c r="LC84" s="381">
        <v>46.783625730994153</v>
      </c>
      <c r="LD84" s="381">
        <v>48.888888888888921</v>
      </c>
      <c r="LE84" s="378" t="str">
        <f t="shared" si="83"/>
        <v>--</v>
      </c>
      <c r="LF84" s="381">
        <v>50.828729281767956</v>
      </c>
      <c r="LG84" s="381">
        <v>50.657894736842096</v>
      </c>
      <c r="LH84" s="381">
        <v>48.000000000000028</v>
      </c>
      <c r="LI84" s="378" t="str">
        <f t="shared" si="84"/>
        <v>--</v>
      </c>
      <c r="LJ84" s="381">
        <v>53.723404255319181</v>
      </c>
      <c r="LK84" s="381">
        <v>42.622950819672141</v>
      </c>
      <c r="LL84" s="381">
        <v>43.795620437956202</v>
      </c>
      <c r="LM84" s="380">
        <v>82.843137254901961</v>
      </c>
      <c r="LN84" s="381">
        <v>75.824175824175839</v>
      </c>
      <c r="LO84" s="381">
        <v>68.235294117647101</v>
      </c>
      <c r="LP84" s="381">
        <v>60.44776119402988</v>
      </c>
      <c r="LQ84" s="381">
        <v>83.07692307692308</v>
      </c>
      <c r="LR84" s="381">
        <v>67.777777777777786</v>
      </c>
      <c r="LS84" s="381">
        <v>70.666666666666671</v>
      </c>
      <c r="LT84" s="381">
        <v>74.666666666666643</v>
      </c>
      <c r="LU84" s="381">
        <v>81.764705882352999</v>
      </c>
      <c r="LV84" s="381">
        <v>62.032085561497347</v>
      </c>
      <c r="LW84" s="381">
        <v>60.504201680672281</v>
      </c>
      <c r="LX84" s="381">
        <v>67.153284671532901</v>
      </c>
      <c r="LY84" s="380">
        <v>88.669950738916313</v>
      </c>
      <c r="LZ84" s="381">
        <v>86.885245901639308</v>
      </c>
      <c r="MA84" s="381">
        <v>83.928571428571459</v>
      </c>
      <c r="MB84" s="381">
        <v>71.641791044776113</v>
      </c>
      <c r="MC84" s="381">
        <v>87.128712871287149</v>
      </c>
      <c r="MD84" s="381">
        <v>80.978260869565204</v>
      </c>
      <c r="ME84" s="381">
        <v>73.154362416107404</v>
      </c>
      <c r="MF84" s="381">
        <v>83.3333333333333</v>
      </c>
      <c r="MG84" s="381">
        <v>89.017341040462441</v>
      </c>
      <c r="MH84" s="381">
        <v>77.127659574468112</v>
      </c>
      <c r="MI84" s="381">
        <v>66.94214876033061</v>
      </c>
      <c r="MJ84" s="381">
        <v>81.294964028776974</v>
      </c>
      <c r="MK84" s="380">
        <v>92.528735632183924</v>
      </c>
      <c r="ML84" s="381">
        <v>94.117647058823593</v>
      </c>
      <c r="MM84" s="381">
        <v>95.65217391304347</v>
      </c>
      <c r="MN84" s="381">
        <v>96.946564885496187</v>
      </c>
      <c r="MO84" s="380">
        <v>92.485549132948037</v>
      </c>
      <c r="MP84" s="381">
        <v>90.322580645161295</v>
      </c>
      <c r="MQ84" s="381">
        <v>91.304347826086968</v>
      </c>
      <c r="MR84" s="381">
        <v>90.839694656488518</v>
      </c>
      <c r="MS84" s="380">
        <v>93.52941176470587</v>
      </c>
      <c r="MT84" s="381">
        <v>96.195652173913018</v>
      </c>
      <c r="MU84" s="381">
        <v>94.782608695652144</v>
      </c>
      <c r="MV84" s="381">
        <v>94.656488549618331</v>
      </c>
      <c r="MW84" s="380">
        <v>97.536945812807829</v>
      </c>
      <c r="MX84" s="381">
        <v>96.721311475409877</v>
      </c>
      <c r="MY84" s="381">
        <v>97.660818713450269</v>
      </c>
      <c r="MZ84" s="381">
        <v>98.507462686567152</v>
      </c>
      <c r="NA84" s="381">
        <v>98.5</v>
      </c>
      <c r="NB84" s="381">
        <v>97.837837837837881</v>
      </c>
      <c r="NC84" s="381">
        <v>98.026315789473685</v>
      </c>
      <c r="ND84" s="381">
        <v>97.986577181208034</v>
      </c>
      <c r="NE84" s="381">
        <v>98.285714285714349</v>
      </c>
      <c r="NF84" s="381">
        <v>95.161290322580626</v>
      </c>
      <c r="NG84" s="381">
        <v>94.782608695652215</v>
      </c>
      <c r="NH84" s="381">
        <v>93.893129770992388</v>
      </c>
    </row>
    <row r="85" spans="1:372" x14ac:dyDescent="0.25">
      <c r="A85" s="93">
        <v>81</v>
      </c>
      <c r="B85" s="93" t="s">
        <v>81</v>
      </c>
      <c r="C85" s="104">
        <v>869</v>
      </c>
      <c r="D85" s="104">
        <v>775</v>
      </c>
      <c r="E85" s="104">
        <v>570</v>
      </c>
      <c r="F85" s="104">
        <v>597</v>
      </c>
      <c r="G85" s="104">
        <v>441</v>
      </c>
      <c r="H85" s="104">
        <v>304</v>
      </c>
      <c r="I85" s="104">
        <v>288</v>
      </c>
      <c r="J85" s="104">
        <v>277</v>
      </c>
      <c r="K85" s="104">
        <v>245</v>
      </c>
      <c r="L85" s="104">
        <v>292</v>
      </c>
      <c r="M85" s="103">
        <v>238</v>
      </c>
      <c r="N85" s="103">
        <v>106</v>
      </c>
      <c r="O85" s="103">
        <v>247</v>
      </c>
      <c r="P85" s="103">
        <v>217</v>
      </c>
      <c r="Q85" s="103">
        <v>204</v>
      </c>
      <c r="R85" s="103">
        <v>205</v>
      </c>
      <c r="S85" s="103">
        <v>188</v>
      </c>
      <c r="T85" s="103">
        <v>125</v>
      </c>
      <c r="U85" s="103">
        <v>175</v>
      </c>
      <c r="V85" s="103">
        <v>141</v>
      </c>
      <c r="W85" s="99">
        <v>84.666666666666686</v>
      </c>
      <c r="X85" s="99">
        <v>71.777003484320531</v>
      </c>
      <c r="Y85" s="99">
        <v>70.909090909090921</v>
      </c>
      <c r="Z85" s="99">
        <v>89.539748953974893</v>
      </c>
      <c r="AA85" s="99">
        <v>78.546712802768141</v>
      </c>
      <c r="AB85" s="99">
        <v>75.000000000000085</v>
      </c>
      <c r="AC85" s="99">
        <v>82.692307692307736</v>
      </c>
      <c r="AD85" s="99">
        <v>82.231404958677757</v>
      </c>
      <c r="AE85" s="99">
        <v>81.395348837209298</v>
      </c>
      <c r="AF85" s="99" t="s">
        <v>286</v>
      </c>
      <c r="AG85" s="99">
        <v>84.158415841584144</v>
      </c>
      <c r="AH85" s="99">
        <v>82.258064516129068</v>
      </c>
      <c r="AI85" s="99" t="s">
        <v>286</v>
      </c>
      <c r="AJ85" s="99">
        <v>88.888888888888914</v>
      </c>
      <c r="AK85" s="99">
        <v>86.330935251798579</v>
      </c>
      <c r="AL85" s="99">
        <v>16.442953020134237</v>
      </c>
      <c r="AM85" s="99">
        <v>17.13286713286713</v>
      </c>
      <c r="AN85" s="99">
        <v>47.101449275362334</v>
      </c>
      <c r="AO85" s="99">
        <v>14.403292181069965</v>
      </c>
      <c r="AP85" s="99">
        <v>17.525773195876297</v>
      </c>
      <c r="AQ85" s="99">
        <v>35.593220338983059</v>
      </c>
      <c r="AR85" s="99">
        <v>27.184466019417471</v>
      </c>
      <c r="AS85" s="99">
        <v>13.87755102040817</v>
      </c>
      <c r="AT85" s="99">
        <v>22.58064516129031</v>
      </c>
      <c r="AU85" s="99">
        <v>11.881188118811878</v>
      </c>
      <c r="AV85" s="99">
        <v>20.098039215686271</v>
      </c>
      <c r="AW85" s="99">
        <v>25.531914893617035</v>
      </c>
      <c r="AX85" s="102">
        <v>13.600000000000005</v>
      </c>
      <c r="AY85" s="102">
        <v>20.231213872832367</v>
      </c>
      <c r="AZ85" s="102">
        <v>34.042553191489368</v>
      </c>
      <c r="BA85" s="102" t="s">
        <v>286</v>
      </c>
      <c r="BB85" s="99" t="s">
        <v>286</v>
      </c>
      <c r="BC85" s="102" t="s">
        <v>286</v>
      </c>
      <c r="BD85" s="102" t="s">
        <v>286</v>
      </c>
      <c r="BE85" s="102" t="s">
        <v>286</v>
      </c>
      <c r="BF85" s="102" t="s">
        <v>286</v>
      </c>
      <c r="BG85" s="99" t="s">
        <v>286</v>
      </c>
      <c r="BH85" s="94" t="s">
        <v>286</v>
      </c>
      <c r="BI85" s="94" t="s">
        <v>286</v>
      </c>
      <c r="BJ85" s="94">
        <v>43.654822335025358</v>
      </c>
      <c r="BK85" s="94">
        <v>49.238578680203069</v>
      </c>
      <c r="BL85" s="99">
        <v>33.879781420765021</v>
      </c>
      <c r="BM85" s="94">
        <v>45.762711864406789</v>
      </c>
      <c r="BN85" s="93">
        <v>46.783625730994146</v>
      </c>
      <c r="BO85" s="93">
        <v>36.496350364963519</v>
      </c>
      <c r="BP85" s="93">
        <v>5.8020477815699687</v>
      </c>
      <c r="BQ85" s="99">
        <v>11.151079136690646</v>
      </c>
      <c r="BR85" s="94">
        <v>52.592592592592602</v>
      </c>
      <c r="BS85" s="94">
        <v>3.0172413793103448</v>
      </c>
      <c r="BT85" s="94">
        <v>15.412186379928308</v>
      </c>
      <c r="BU85" s="99">
        <v>59.051724137931053</v>
      </c>
      <c r="BV85" s="94">
        <v>10.999999999999998</v>
      </c>
      <c r="BW85" s="94">
        <v>9.6638655462184939</v>
      </c>
      <c r="BX85" s="94">
        <v>47.169811320754718</v>
      </c>
      <c r="BY85" s="99">
        <v>7.8125000000000053</v>
      </c>
      <c r="BZ85" s="94">
        <v>8.0402010050251267</v>
      </c>
      <c r="CA85" s="94">
        <v>49.723756906077341</v>
      </c>
      <c r="CB85" s="94">
        <v>5.1282051282051269</v>
      </c>
      <c r="CC85" s="99">
        <v>4.7619047619047636</v>
      </c>
      <c r="CD85" s="94">
        <v>38.518518518518526</v>
      </c>
      <c r="CE85" s="94">
        <v>15.050167224080267</v>
      </c>
      <c r="CF85" s="94">
        <v>22.996515679442524</v>
      </c>
      <c r="CG85" s="99">
        <v>14.652014652014639</v>
      </c>
      <c r="CH85" s="94">
        <v>27.049180327868871</v>
      </c>
      <c r="CI85" s="94">
        <v>28.373702422145328</v>
      </c>
      <c r="CJ85" s="94">
        <v>24.034334763948486</v>
      </c>
      <c r="CK85" s="94">
        <v>24.271844660194173</v>
      </c>
      <c r="CL85" s="94">
        <v>23.983739837398385</v>
      </c>
      <c r="CM85" s="94">
        <v>17.592592592592602</v>
      </c>
      <c r="CN85" s="94">
        <v>25.247524752475243</v>
      </c>
      <c r="CO85" s="94">
        <v>27.135678391959807</v>
      </c>
      <c r="CP85" s="99">
        <v>17.486338797814213</v>
      </c>
      <c r="CQ85" s="94">
        <v>16.260162601626018</v>
      </c>
      <c r="CR85" s="94">
        <v>25.294117647058819</v>
      </c>
      <c r="CS85" s="93">
        <v>19.424460431654676</v>
      </c>
      <c r="CT85" s="93">
        <v>8.5324232081911262</v>
      </c>
      <c r="CU85" s="99">
        <v>7.692307692307697</v>
      </c>
      <c r="CV85" s="94">
        <v>4.4280442804428066</v>
      </c>
      <c r="CW85" s="94">
        <v>14.225941422594143</v>
      </c>
      <c r="CX85" s="93">
        <v>6.9930069930069969</v>
      </c>
      <c r="CY85" s="93">
        <v>9.0517241379310356</v>
      </c>
      <c r="CZ85" s="99">
        <v>16.666666666666657</v>
      </c>
      <c r="DA85" s="94">
        <v>7.7551020408163245</v>
      </c>
      <c r="DB85" s="94">
        <v>5.687203791469198</v>
      </c>
      <c r="DC85" s="93">
        <v>18.8118811881188</v>
      </c>
      <c r="DD85" s="93">
        <v>11.398963730569955</v>
      </c>
      <c r="DE85" s="99">
        <v>8.9385474860335226</v>
      </c>
      <c r="DF85" s="94">
        <v>19.512195121951223</v>
      </c>
      <c r="DG85" s="94">
        <v>13.095238095238093</v>
      </c>
      <c r="DH85" s="93">
        <v>10.294117647058824</v>
      </c>
      <c r="DI85" s="93">
        <v>35.353535353535356</v>
      </c>
      <c r="DJ85" s="99">
        <v>40.766550522648089</v>
      </c>
      <c r="DK85" s="94">
        <v>32.472324723247247</v>
      </c>
      <c r="DL85" s="94">
        <v>39.256198347107436</v>
      </c>
      <c r="DM85" s="94">
        <v>45.964912280701775</v>
      </c>
      <c r="DN85" s="94">
        <v>36.909871244635212</v>
      </c>
      <c r="DO85" s="99">
        <v>55.882352941176471</v>
      </c>
      <c r="DP85" s="94">
        <v>43.265306122448997</v>
      </c>
      <c r="DQ85" s="94">
        <v>38.028169014084462</v>
      </c>
      <c r="DR85" s="94">
        <v>47.499999999999964</v>
      </c>
      <c r="DS85" s="94">
        <v>51.776649746192888</v>
      </c>
      <c r="DT85" s="99">
        <v>43.888888888888886</v>
      </c>
      <c r="DU85" s="101">
        <v>31.451612903225804</v>
      </c>
      <c r="DV85" s="101">
        <v>38.823529411764731</v>
      </c>
      <c r="DW85" s="93">
        <v>33.33333333333335</v>
      </c>
      <c r="DX85" s="101" t="s">
        <v>286</v>
      </c>
      <c r="DY85" s="99" t="s">
        <v>286</v>
      </c>
      <c r="DZ85" s="99" t="s">
        <v>286</v>
      </c>
      <c r="EA85" s="99" t="s">
        <v>286</v>
      </c>
      <c r="EB85" s="99" t="s">
        <v>286</v>
      </c>
      <c r="EC85" s="99" t="s">
        <v>286</v>
      </c>
      <c r="ED85" s="99" t="s">
        <v>286</v>
      </c>
      <c r="EE85" s="99" t="s">
        <v>286</v>
      </c>
      <c r="EF85" s="99" t="s">
        <v>286</v>
      </c>
      <c r="EG85" s="99">
        <v>3.9603960396039599</v>
      </c>
      <c r="EH85" s="99">
        <v>5.8823529411764692</v>
      </c>
      <c r="EI85" s="99">
        <v>2.1276595744680855</v>
      </c>
      <c r="EJ85" s="99">
        <v>5.6000000000000005</v>
      </c>
      <c r="EK85" s="99">
        <v>2.2857142857142865</v>
      </c>
      <c r="EL85" s="94">
        <v>4.2553191489361701</v>
      </c>
      <c r="EM85" s="94">
        <v>63.51351351351353</v>
      </c>
      <c r="EN85" s="94">
        <v>34.146341463414622</v>
      </c>
      <c r="EO85" s="94">
        <v>43.115942028985508</v>
      </c>
      <c r="EP85" s="99">
        <v>58.847736625514415</v>
      </c>
      <c r="EQ85" s="94">
        <v>38.965517241379303</v>
      </c>
      <c r="ER85" s="94">
        <v>46.18644067796609</v>
      </c>
      <c r="ES85" s="94">
        <v>57.28155339805825</v>
      </c>
      <c r="ET85" s="94">
        <v>32.653061224489797</v>
      </c>
      <c r="EU85" s="99">
        <v>42.129629629629626</v>
      </c>
      <c r="EV85" s="94">
        <v>64.948453608247434</v>
      </c>
      <c r="EW85" s="94">
        <v>39.901477832512334</v>
      </c>
      <c r="EX85" s="94">
        <v>53.804347826086968</v>
      </c>
      <c r="EY85" s="94">
        <v>65.517241379310391</v>
      </c>
      <c r="EZ85" s="99">
        <v>36.781609195402332</v>
      </c>
      <c r="FA85" s="94">
        <v>49.640287769784159</v>
      </c>
      <c r="FB85" s="94">
        <v>83.000000000000014</v>
      </c>
      <c r="FC85" s="94">
        <v>61.805555555555571</v>
      </c>
      <c r="FD85" s="94">
        <v>65.454545454545467</v>
      </c>
      <c r="FE85" s="99">
        <v>81.171548117154771</v>
      </c>
      <c r="FF85" s="94">
        <v>66.438356164383578</v>
      </c>
      <c r="FG85" s="94">
        <v>69.198312236286952</v>
      </c>
      <c r="FH85" s="94">
        <v>77.669902912621382</v>
      </c>
      <c r="FI85" s="94">
        <v>71.836734693877574</v>
      </c>
      <c r="FJ85" s="99">
        <v>72.222222222222157</v>
      </c>
      <c r="FK85" s="94">
        <v>84.577114427860678</v>
      </c>
      <c r="FL85" s="94">
        <v>70.098039215686242</v>
      </c>
      <c r="FM85" s="94">
        <v>77.419354838709708</v>
      </c>
      <c r="FN85" s="94">
        <v>91.803278688524614</v>
      </c>
      <c r="FO85" s="99">
        <v>81.714285714285765</v>
      </c>
      <c r="FP85" s="94">
        <v>76.978417266187066</v>
      </c>
      <c r="FQ85" s="94">
        <v>96.308724832214779</v>
      </c>
      <c r="FR85" s="94">
        <v>94.42508710801394</v>
      </c>
      <c r="FS85" s="94">
        <v>98.181818181818187</v>
      </c>
      <c r="FT85" s="99">
        <v>92.181069958847743</v>
      </c>
      <c r="FU85" s="94">
        <v>92.361111111111143</v>
      </c>
      <c r="FV85" s="94">
        <v>97.046413502109672</v>
      </c>
      <c r="FW85" s="94">
        <v>93.203883495145661</v>
      </c>
      <c r="FX85" s="94">
        <v>95.528455284552848</v>
      </c>
      <c r="FY85" s="99">
        <v>98.156682027649751</v>
      </c>
      <c r="FZ85" s="94">
        <v>95.544554455445578</v>
      </c>
      <c r="GA85" s="94">
        <v>94.581280788177324</v>
      </c>
      <c r="GB85" s="94">
        <v>95.72192513368978</v>
      </c>
      <c r="GC85" s="94">
        <v>96.774193548387117</v>
      </c>
      <c r="GD85" s="99">
        <v>98.857142857142918</v>
      </c>
      <c r="GE85" s="94">
        <v>96.428571428571445</v>
      </c>
      <c r="GF85" s="94">
        <v>89.152542372881413</v>
      </c>
      <c r="GG85" s="94">
        <v>89.860139860139839</v>
      </c>
      <c r="GH85" s="94">
        <v>96.350364963503694</v>
      </c>
      <c r="GI85" s="99">
        <v>90.041493775933645</v>
      </c>
      <c r="GJ85" s="94">
        <v>88.461538461538396</v>
      </c>
      <c r="GK85" s="94">
        <v>94.89361702127654</v>
      </c>
      <c r="GL85" s="94">
        <v>88.349514563106794</v>
      </c>
      <c r="GM85" s="100">
        <v>93.877551020408177</v>
      </c>
      <c r="GN85" s="99">
        <v>96.296296296296276</v>
      </c>
      <c r="GO85" s="94">
        <v>97.029702970297024</v>
      </c>
      <c r="GP85" s="94">
        <v>92.574257425742573</v>
      </c>
      <c r="GQ85" s="94">
        <v>95.67567567567562</v>
      </c>
      <c r="GR85" s="94">
        <v>93.495934959349597</v>
      </c>
      <c r="GS85" s="99">
        <v>95.428571428571487</v>
      </c>
      <c r="GT85" s="94">
        <v>97.142857142857153</v>
      </c>
      <c r="GU85" s="94" t="s">
        <v>286</v>
      </c>
      <c r="GV85" s="94" t="s">
        <v>286</v>
      </c>
      <c r="GW85" s="94" t="s">
        <v>286</v>
      </c>
      <c r="GX85" s="99" t="s">
        <v>286</v>
      </c>
      <c r="GY85" s="99" t="s">
        <v>286</v>
      </c>
      <c r="GZ85" s="99" t="s">
        <v>286</v>
      </c>
      <c r="HA85" s="99" t="s">
        <v>286</v>
      </c>
      <c r="HB85" s="99" t="s">
        <v>286</v>
      </c>
      <c r="HC85" s="99" t="s">
        <v>286</v>
      </c>
      <c r="HD85" s="99">
        <v>89.949748743718615</v>
      </c>
      <c r="HE85" s="99">
        <v>95.431472081218288</v>
      </c>
      <c r="HF85" s="99">
        <v>95.67567567567562</v>
      </c>
      <c r="HG85" s="99">
        <v>94.308943089430969</v>
      </c>
      <c r="HH85" s="99">
        <v>95.428571428571459</v>
      </c>
      <c r="HI85" s="99">
        <v>95.714285714285722</v>
      </c>
      <c r="HJ85" s="99">
        <v>74.662162162162218</v>
      </c>
      <c r="HK85" s="99">
        <v>87.499999999999929</v>
      </c>
      <c r="HL85" s="94">
        <v>93.09090909090915</v>
      </c>
      <c r="HM85" s="94">
        <v>77.215189873417728</v>
      </c>
      <c r="HN85" s="94">
        <v>82.042253521126767</v>
      </c>
      <c r="HO85" s="94">
        <v>88.559322033898283</v>
      </c>
      <c r="HP85" s="99">
        <v>72.549019607843135</v>
      </c>
      <c r="HQ85" s="94">
        <v>83.333333333333371</v>
      </c>
      <c r="HR85" s="94">
        <v>88.837209302325576</v>
      </c>
      <c r="HS85" s="94">
        <v>81.2182741116752</v>
      </c>
      <c r="HT85" s="95">
        <v>84.079601990049753</v>
      </c>
      <c r="HU85" s="99">
        <v>89.247311827956992</v>
      </c>
      <c r="HV85" s="93">
        <v>82.786885245901601</v>
      </c>
      <c r="HW85" s="93">
        <v>89.017341040462441</v>
      </c>
      <c r="HX85" s="93">
        <v>91.304347826086953</v>
      </c>
      <c r="HY85" s="93">
        <v>6.6889632107023429</v>
      </c>
      <c r="HZ85" s="93">
        <v>3.5087719298245617</v>
      </c>
      <c r="IA85" s="93">
        <v>3.2727272727272751</v>
      </c>
      <c r="IB85" s="93">
        <v>6.584362139917693</v>
      </c>
      <c r="IC85" s="93">
        <v>5.1903114186851225</v>
      </c>
      <c r="ID85" s="93">
        <v>2.5423728813559339</v>
      </c>
      <c r="IE85" s="93">
        <v>4.8076923076923057</v>
      </c>
      <c r="IF85" s="93">
        <v>3.6734693877551026</v>
      </c>
      <c r="IG85" s="93">
        <v>3.2258064516129044</v>
      </c>
      <c r="IH85" s="93">
        <v>7.3529411764705905</v>
      </c>
      <c r="II85" s="93">
        <v>7.8048780487804903</v>
      </c>
      <c r="IJ85" s="93">
        <v>7.4866310160427805</v>
      </c>
      <c r="IK85" s="93">
        <v>3.2000000000000011</v>
      </c>
      <c r="IL85" s="93">
        <v>4.5977011494252897</v>
      </c>
      <c r="IM85" s="93">
        <v>2.8571428571428577</v>
      </c>
      <c r="IN85" s="93" t="str">
        <f t="shared" ref="IN85:IV92" si="105">"--"</f>
        <v>--</v>
      </c>
      <c r="IO85" s="93" t="str">
        <f t="shared" si="105"/>
        <v>--</v>
      </c>
      <c r="IP85" s="93" t="str">
        <f t="shared" si="105"/>
        <v>--</v>
      </c>
      <c r="IQ85" s="93" t="str">
        <f t="shared" si="105"/>
        <v>--</v>
      </c>
      <c r="IR85" s="93" t="str">
        <f t="shared" si="105"/>
        <v>--</v>
      </c>
      <c r="IS85" s="93" t="str">
        <f t="shared" si="105"/>
        <v>--</v>
      </c>
      <c r="IT85" s="93" t="str">
        <f t="shared" si="105"/>
        <v>--</v>
      </c>
      <c r="IU85" s="93" t="str">
        <f t="shared" si="105"/>
        <v>--</v>
      </c>
      <c r="IV85" s="93" t="str">
        <f t="shared" si="105"/>
        <v>--</v>
      </c>
      <c r="IW85" s="241">
        <v>736</v>
      </c>
      <c r="IX85" s="242">
        <v>803</v>
      </c>
      <c r="IY85" s="243">
        <v>194</v>
      </c>
      <c r="IZ85" s="243">
        <v>181</v>
      </c>
      <c r="JA85" s="243">
        <v>168</v>
      </c>
      <c r="JB85" s="243">
        <v>228</v>
      </c>
      <c r="JC85" s="243">
        <v>210</v>
      </c>
      <c r="JD85" s="243">
        <v>166</v>
      </c>
      <c r="JE85" s="243">
        <v>7.2538860103626996</v>
      </c>
      <c r="JF85" s="243">
        <v>3.3149171270718201</v>
      </c>
      <c r="JG85" s="243">
        <v>7.1428571428571397</v>
      </c>
      <c r="JH85" s="243">
        <v>4.8458149779735704</v>
      </c>
      <c r="JI85" s="243">
        <v>8.5714285714285801</v>
      </c>
      <c r="JJ85" s="243">
        <v>4.8192771084337398</v>
      </c>
      <c r="JK85" s="243">
        <v>5.1813471502590698</v>
      </c>
      <c r="JL85" s="243">
        <v>2.20994475138122</v>
      </c>
      <c r="JM85" s="243">
        <v>2.39520958083832</v>
      </c>
      <c r="JN85" s="243">
        <v>7.0175438596491198</v>
      </c>
      <c r="JO85" s="243">
        <v>4.7619047619047601</v>
      </c>
      <c r="JP85" s="243">
        <v>3.6144578313253</v>
      </c>
      <c r="JQ85" s="243">
        <v>94.2708333333333</v>
      </c>
      <c r="JR85" s="243">
        <v>96.6666666666667</v>
      </c>
      <c r="JS85" s="243">
        <v>97.619047619047606</v>
      </c>
      <c r="JT85" s="243">
        <v>97.309417040358696</v>
      </c>
      <c r="JU85" s="243">
        <v>96.172248803827799</v>
      </c>
      <c r="JV85" s="243">
        <v>97.590361445783103</v>
      </c>
      <c r="JW85" s="243">
        <v>90.1041666666667</v>
      </c>
      <c r="JX85" s="243">
        <v>92.2222222222223</v>
      </c>
      <c r="JY85" s="243">
        <v>92.857142857142904</v>
      </c>
      <c r="JZ85" s="243">
        <v>94.144144144144093</v>
      </c>
      <c r="KA85" s="243">
        <v>88.038277511961695</v>
      </c>
      <c r="KB85" s="243">
        <v>89.696969696969703</v>
      </c>
      <c r="KC85" s="243">
        <v>94.764397905759196</v>
      </c>
      <c r="KD85" s="243">
        <v>93.8888888888889</v>
      </c>
      <c r="KE85" s="243">
        <v>98.809523809523796</v>
      </c>
      <c r="KF85" s="243">
        <v>93.693693693693703</v>
      </c>
      <c r="KG85" s="243">
        <v>96.650717703349301</v>
      </c>
      <c r="KH85" s="243">
        <v>97.590361445783103</v>
      </c>
      <c r="KI85" s="220">
        <v>193</v>
      </c>
      <c r="KJ85" s="220">
        <v>199</v>
      </c>
      <c r="KK85" s="99" t="str">
        <f t="shared" si="81"/>
        <v>--</v>
      </c>
      <c r="KL85" s="99" t="str">
        <f t="shared" si="81"/>
        <v>--</v>
      </c>
      <c r="KM85" s="220">
        <v>11.5183246073298</v>
      </c>
      <c r="KN85" s="220">
        <v>5.5276381909547796</v>
      </c>
      <c r="KO85" s="220">
        <v>94.148936170212806</v>
      </c>
      <c r="KP85" s="220">
        <v>95.897435897435898</v>
      </c>
      <c r="KQ85" s="220">
        <v>93.157894736842096</v>
      </c>
      <c r="KR85" s="220">
        <v>93.8144329896908</v>
      </c>
      <c r="KS85" s="220">
        <v>87.096774193548399</v>
      </c>
      <c r="KT85" s="220">
        <v>93.782383419689097</v>
      </c>
      <c r="KV85" s="379">
        <v>635</v>
      </c>
      <c r="KW85" s="380">
        <v>80</v>
      </c>
      <c r="KX85" s="381">
        <v>217</v>
      </c>
      <c r="KY85" s="381">
        <v>192</v>
      </c>
      <c r="KZ85" s="381">
        <v>146</v>
      </c>
      <c r="LA85" s="378" t="str">
        <f t="shared" si="82"/>
        <v>--</v>
      </c>
      <c r="LB85" s="381">
        <v>62.032085561497283</v>
      </c>
      <c r="LC85" s="381">
        <v>69.590643274853804</v>
      </c>
      <c r="LD85" s="381">
        <v>71.428571428571416</v>
      </c>
      <c r="LE85" s="378" t="str">
        <f t="shared" si="83"/>
        <v>--</v>
      </c>
      <c r="LF85" s="381">
        <v>62.114537444933887</v>
      </c>
      <c r="LG85" s="381">
        <v>68.571428571428555</v>
      </c>
      <c r="LH85" s="381">
        <v>71.515151515151487</v>
      </c>
      <c r="LI85" s="378" t="str">
        <f t="shared" si="84"/>
        <v>--</v>
      </c>
      <c r="LJ85" s="381">
        <v>55.299539170506897</v>
      </c>
      <c r="LK85" s="381">
        <v>57.812500000000014</v>
      </c>
      <c r="LL85" s="381">
        <v>61.643835616438416</v>
      </c>
      <c r="LM85" s="380">
        <v>90</v>
      </c>
      <c r="LN85" s="381">
        <v>69.729729729729669</v>
      </c>
      <c r="LO85" s="381">
        <v>71.111111111111114</v>
      </c>
      <c r="LP85" s="381">
        <v>61.077844311377234</v>
      </c>
      <c r="LQ85" s="381">
        <v>84.656084656084687</v>
      </c>
      <c r="LR85" s="381">
        <v>69.683257918552044</v>
      </c>
      <c r="LS85" s="381">
        <v>70.192307692307693</v>
      </c>
      <c r="LT85" s="381">
        <v>68.518518518518547</v>
      </c>
      <c r="LU85" s="381">
        <v>76.712328767123296</v>
      </c>
      <c r="LV85" s="381">
        <v>62.037037037037045</v>
      </c>
      <c r="LW85" s="381">
        <v>54.687499999999993</v>
      </c>
      <c r="LX85" s="381">
        <v>62.328767123287683</v>
      </c>
      <c r="LY85" s="380">
        <v>87.431693989071022</v>
      </c>
      <c r="LZ85" s="381">
        <v>82.44680851063832</v>
      </c>
      <c r="MA85" s="381">
        <v>85.63535911602213</v>
      </c>
      <c r="MB85" s="381">
        <v>79.640718562874255</v>
      </c>
      <c r="MC85" s="381">
        <v>80.412371134020688</v>
      </c>
      <c r="MD85" s="381">
        <v>81.165919282511254</v>
      </c>
      <c r="ME85" s="381">
        <v>82.380952380952422</v>
      </c>
      <c r="MF85" s="381">
        <v>75.301204819277118</v>
      </c>
      <c r="MG85" s="381">
        <v>86.48648648648647</v>
      </c>
      <c r="MH85" s="381">
        <v>68.981481481481566</v>
      </c>
      <c r="MI85" s="381">
        <v>73.437500000000028</v>
      </c>
      <c r="MJ85" s="381">
        <v>71.232876712328803</v>
      </c>
      <c r="MK85" s="380">
        <v>87.096774193548384</v>
      </c>
      <c r="ML85" s="381">
        <v>89.351851851851833</v>
      </c>
      <c r="MM85" s="381">
        <v>95.312500000000028</v>
      </c>
      <c r="MN85" s="381">
        <v>91.780821917808225</v>
      </c>
      <c r="MO85" s="380">
        <v>90.32258064516131</v>
      </c>
      <c r="MP85" s="381">
        <v>80.645161290322562</v>
      </c>
      <c r="MQ85" s="381">
        <v>86.458333333333314</v>
      </c>
      <c r="MR85" s="381">
        <v>91.780821917808254</v>
      </c>
      <c r="MS85" s="380">
        <v>88.333333333333329</v>
      </c>
      <c r="MT85" s="381">
        <v>93.055555555555571</v>
      </c>
      <c r="MU85" s="381">
        <v>97.395833333333314</v>
      </c>
      <c r="MV85" s="381">
        <v>93.835616438356155</v>
      </c>
      <c r="MW85" s="380">
        <v>97.395833333333258</v>
      </c>
      <c r="MX85" s="381">
        <v>97.894736842105189</v>
      </c>
      <c r="MY85" s="381">
        <v>94.444444444444457</v>
      </c>
      <c r="MZ85" s="381">
        <v>99.404761904761898</v>
      </c>
      <c r="NA85" s="381">
        <v>96.907216494845272</v>
      </c>
      <c r="NB85" s="381">
        <v>95.945945945945923</v>
      </c>
      <c r="NC85" s="381">
        <v>96.650717703349258</v>
      </c>
      <c r="ND85" s="381">
        <v>99.393939393939391</v>
      </c>
      <c r="NE85" s="381">
        <v>95.161290322580655</v>
      </c>
      <c r="NF85" s="381">
        <v>97.222222222222186</v>
      </c>
      <c r="NG85" s="381">
        <v>94.7916666666667</v>
      </c>
      <c r="NH85" s="381">
        <v>94.520547945205465</v>
      </c>
    </row>
    <row r="86" spans="1:372" ht="21" customHeight="1" x14ac:dyDescent="0.25">
      <c r="A86" s="93">
        <v>82</v>
      </c>
      <c r="B86" s="93" t="s">
        <v>82</v>
      </c>
      <c r="C86" s="104">
        <v>5944</v>
      </c>
      <c r="D86" s="104">
        <v>5607</v>
      </c>
      <c r="E86" s="104">
        <v>6068</v>
      </c>
      <c r="F86" s="104">
        <v>6703</v>
      </c>
      <c r="G86" s="104">
        <v>6551</v>
      </c>
      <c r="H86" s="104">
        <v>2192</v>
      </c>
      <c r="I86" s="104">
        <v>2281</v>
      </c>
      <c r="J86" s="104">
        <v>1471</v>
      </c>
      <c r="K86" s="104">
        <v>2041</v>
      </c>
      <c r="L86" s="104">
        <v>2239</v>
      </c>
      <c r="M86" s="103">
        <v>1327</v>
      </c>
      <c r="N86" s="103">
        <v>2284</v>
      </c>
      <c r="O86" s="103">
        <v>2103</v>
      </c>
      <c r="P86" s="103">
        <v>1681</v>
      </c>
      <c r="Q86" s="103">
        <v>2347</v>
      </c>
      <c r="R86" s="103">
        <v>2466</v>
      </c>
      <c r="S86" s="103">
        <v>1890</v>
      </c>
      <c r="T86" s="103">
        <v>2359</v>
      </c>
      <c r="U86" s="103">
        <v>2478</v>
      </c>
      <c r="V86" s="103">
        <v>1714</v>
      </c>
      <c r="W86" s="99">
        <v>91.031598513011019</v>
      </c>
      <c r="X86" s="99">
        <v>82.796647551830603</v>
      </c>
      <c r="Y86" s="99">
        <v>80.396174863387913</v>
      </c>
      <c r="Z86" s="99">
        <v>91.42999501743904</v>
      </c>
      <c r="AA86" s="99">
        <v>85.881822282363743</v>
      </c>
      <c r="AB86" s="99">
        <v>82.397572078907302</v>
      </c>
      <c r="AC86" s="99">
        <v>92.952720785013355</v>
      </c>
      <c r="AD86" s="99">
        <v>86.766121270452302</v>
      </c>
      <c r="AE86" s="99">
        <v>84.527393136664728</v>
      </c>
      <c r="AF86" s="99" t="s">
        <v>286</v>
      </c>
      <c r="AG86" s="99">
        <v>92.260189378344862</v>
      </c>
      <c r="AH86" s="99">
        <v>87.32694355697538</v>
      </c>
      <c r="AI86" s="99" t="s">
        <v>286</v>
      </c>
      <c r="AJ86" s="99">
        <v>93.061224489795919</v>
      </c>
      <c r="AK86" s="99">
        <v>93.00411522633739</v>
      </c>
      <c r="AL86" s="99">
        <v>14.714022140221415</v>
      </c>
      <c r="AM86" s="99">
        <v>20.423467137185742</v>
      </c>
      <c r="AN86" s="99">
        <v>46.753246753246728</v>
      </c>
      <c r="AO86" s="99">
        <v>17.412935323383106</v>
      </c>
      <c r="AP86" s="99">
        <v>21.91163210099192</v>
      </c>
      <c r="AQ86" s="99">
        <v>45.275888133030982</v>
      </c>
      <c r="AR86" s="99">
        <v>17.245989304812809</v>
      </c>
      <c r="AS86" s="99">
        <v>21.870503597122323</v>
      </c>
      <c r="AT86" s="99">
        <v>39.916467780429684</v>
      </c>
      <c r="AU86" s="99">
        <v>18.865492049849571</v>
      </c>
      <c r="AV86" s="99">
        <v>23.259623259623289</v>
      </c>
      <c r="AW86" s="99">
        <v>38.658146964856172</v>
      </c>
      <c r="AX86" s="102">
        <v>19.879258300991779</v>
      </c>
      <c r="AY86" s="102">
        <v>20.504475183075737</v>
      </c>
      <c r="AZ86" s="102">
        <v>35.01170960187352</v>
      </c>
      <c r="BA86" s="102" t="s">
        <v>286</v>
      </c>
      <c r="BB86" s="99" t="s">
        <v>286</v>
      </c>
      <c r="BC86" s="102" t="s">
        <v>286</v>
      </c>
      <c r="BD86" s="102" t="s">
        <v>286</v>
      </c>
      <c r="BE86" s="102" t="s">
        <v>286</v>
      </c>
      <c r="BF86" s="102" t="s">
        <v>286</v>
      </c>
      <c r="BG86" s="99" t="s">
        <v>286</v>
      </c>
      <c r="BH86" s="94" t="s">
        <v>286</v>
      </c>
      <c r="BI86" s="94" t="s">
        <v>286</v>
      </c>
      <c r="BJ86" s="94">
        <v>37.633451957295343</v>
      </c>
      <c r="BK86" s="94">
        <v>41.830338487254579</v>
      </c>
      <c r="BL86" s="99">
        <v>25.925925925925963</v>
      </c>
      <c r="BM86" s="94">
        <v>41.189624329159159</v>
      </c>
      <c r="BN86" s="93">
        <v>41.764214046822758</v>
      </c>
      <c r="BO86" s="93">
        <v>24.584103512014796</v>
      </c>
      <c r="BP86" s="93">
        <v>4.6386718750000098</v>
      </c>
      <c r="BQ86" s="99">
        <v>10.410094637223988</v>
      </c>
      <c r="BR86" s="94">
        <v>59.650349650349654</v>
      </c>
      <c r="BS86" s="94">
        <v>4.3933054393305389</v>
      </c>
      <c r="BT86" s="94">
        <v>10.13133208255161</v>
      </c>
      <c r="BU86" s="99">
        <v>52.523659305993689</v>
      </c>
      <c r="BV86" s="94">
        <v>3.5628310062590267</v>
      </c>
      <c r="BW86" s="94">
        <v>7.6999012833168754</v>
      </c>
      <c r="BX86" s="94">
        <v>49.566831683168353</v>
      </c>
      <c r="BY86" s="99">
        <v>3.529937444146559</v>
      </c>
      <c r="BZ86" s="94">
        <v>6.4775613886536885</v>
      </c>
      <c r="CA86" s="94">
        <v>47.068584070796476</v>
      </c>
      <c r="CB86" s="94">
        <v>3.2656663724624893</v>
      </c>
      <c r="CC86" s="99">
        <v>5.0752688172043019</v>
      </c>
      <c r="CD86" s="94">
        <v>31.536050156739769</v>
      </c>
      <c r="CE86" s="94">
        <v>23.970037453183533</v>
      </c>
      <c r="CF86" s="94">
        <v>25.497127706584202</v>
      </c>
      <c r="CG86" s="99">
        <v>22.02339986235372</v>
      </c>
      <c r="CH86" s="94">
        <v>26.106414719045258</v>
      </c>
      <c r="CI86" s="94">
        <v>29.858898497951756</v>
      </c>
      <c r="CJ86" s="94">
        <v>27.091327705295484</v>
      </c>
      <c r="CK86" s="94">
        <v>22.336615935541626</v>
      </c>
      <c r="CL86" s="94">
        <v>31.748318924111391</v>
      </c>
      <c r="CM86" s="94">
        <v>28.079710144927546</v>
      </c>
      <c r="CN86" s="94">
        <v>24.34782608695653</v>
      </c>
      <c r="CO86" s="94">
        <v>34.74646716541978</v>
      </c>
      <c r="CP86" s="99">
        <v>32.553075666848095</v>
      </c>
      <c r="CQ86" s="94">
        <v>29.974048442906529</v>
      </c>
      <c r="CR86" s="94">
        <v>38.589904046725138</v>
      </c>
      <c r="CS86" s="93">
        <v>37.095790115924366</v>
      </c>
      <c r="CT86" s="93">
        <v>15.373631603998092</v>
      </c>
      <c r="CU86" s="99">
        <v>6.7706013363028896</v>
      </c>
      <c r="CV86" s="94">
        <v>5.9556786703601015</v>
      </c>
      <c r="CW86" s="94">
        <v>16.286149162861495</v>
      </c>
      <c r="CX86" s="93">
        <v>9.4166283876894941</v>
      </c>
      <c r="CY86" s="93">
        <v>7.9192546583850891</v>
      </c>
      <c r="CZ86" s="99">
        <v>15.919487648673364</v>
      </c>
      <c r="DA86" s="94">
        <v>10.097087378640786</v>
      </c>
      <c r="DB86" s="94">
        <v>7.6219512195121979</v>
      </c>
      <c r="DC86" s="93">
        <v>15.710503089143851</v>
      </c>
      <c r="DD86" s="93">
        <v>11.209813874788498</v>
      </c>
      <c r="DE86" s="99">
        <v>8.8315962698848054</v>
      </c>
      <c r="DF86" s="94">
        <v>19.022687609075042</v>
      </c>
      <c r="DG86" s="94">
        <v>10.985324947589104</v>
      </c>
      <c r="DH86" s="93">
        <v>9.0239410681399566</v>
      </c>
      <c r="DI86" s="93">
        <v>40.491958372753125</v>
      </c>
      <c r="DJ86" s="99">
        <v>45.192733717323982</v>
      </c>
      <c r="DK86" s="94">
        <v>31.400966183574873</v>
      </c>
      <c r="DL86" s="94">
        <v>37.449799196787183</v>
      </c>
      <c r="DM86" s="94">
        <v>44.750114626318243</v>
      </c>
      <c r="DN86" s="94">
        <v>35.011618900077529</v>
      </c>
      <c r="DO86" s="99">
        <v>36.923076923076913</v>
      </c>
      <c r="DP86" s="94">
        <v>48.063891577928359</v>
      </c>
      <c r="DQ86" s="94">
        <v>39.587128111718165</v>
      </c>
      <c r="DR86" s="94">
        <v>37.912813738441237</v>
      </c>
      <c r="DS86" s="94">
        <v>49.704890387858342</v>
      </c>
      <c r="DT86" s="99">
        <v>44.278606965174113</v>
      </c>
      <c r="DU86" s="101">
        <v>32.304347826087024</v>
      </c>
      <c r="DV86" s="101">
        <v>43.789209535759163</v>
      </c>
      <c r="DW86" s="93">
        <v>41.656441717791431</v>
      </c>
      <c r="DX86" s="101" t="s">
        <v>286</v>
      </c>
      <c r="DY86" s="99" t="s">
        <v>286</v>
      </c>
      <c r="DZ86" s="99" t="s">
        <v>286</v>
      </c>
      <c r="EA86" s="99" t="s">
        <v>286</v>
      </c>
      <c r="EB86" s="99" t="s">
        <v>286</v>
      </c>
      <c r="EC86" s="99" t="s">
        <v>286</v>
      </c>
      <c r="ED86" s="99" t="s">
        <v>286</v>
      </c>
      <c r="EE86" s="99" t="s">
        <v>286</v>
      </c>
      <c r="EF86" s="99" t="s">
        <v>286</v>
      </c>
      <c r="EG86" s="99">
        <v>6.5517241379310462</v>
      </c>
      <c r="EH86" s="99">
        <v>4.1530944625407251</v>
      </c>
      <c r="EI86" s="99">
        <v>2.284803400637613</v>
      </c>
      <c r="EJ86" s="99">
        <v>5.4959209961356787</v>
      </c>
      <c r="EK86" s="99">
        <v>3.8803556992724353</v>
      </c>
      <c r="EL86" s="94">
        <v>1.6422287390029322</v>
      </c>
      <c r="EM86" s="94">
        <v>64.85714285714279</v>
      </c>
      <c r="EN86" s="94">
        <v>39.946973044631015</v>
      </c>
      <c r="EO86" s="94">
        <v>39.427012278308368</v>
      </c>
      <c r="EP86" s="99">
        <v>66.359918200408927</v>
      </c>
      <c r="EQ86" s="94">
        <v>38.019891500904166</v>
      </c>
      <c r="ER86" s="94">
        <v>42.304776345716398</v>
      </c>
      <c r="ES86" s="94">
        <v>68.014705882352786</v>
      </c>
      <c r="ET86" s="94">
        <v>37.964302942595218</v>
      </c>
      <c r="EU86" s="99">
        <v>44.264264264264213</v>
      </c>
      <c r="EV86" s="94">
        <v>61.149110807113559</v>
      </c>
      <c r="EW86" s="94">
        <v>37.375000000000014</v>
      </c>
      <c r="EX86" s="94">
        <v>46.814254859611232</v>
      </c>
      <c r="EY86" s="94">
        <v>60.604713205869253</v>
      </c>
      <c r="EZ86" s="99">
        <v>37.650978758850506</v>
      </c>
      <c r="FA86" s="94">
        <v>53.102625298329478</v>
      </c>
      <c r="FB86" s="94">
        <v>84.637002341920308</v>
      </c>
      <c r="FC86" s="94">
        <v>71.277533039647537</v>
      </c>
      <c r="FD86" s="94">
        <v>63.524590163934398</v>
      </c>
      <c r="FE86" s="99">
        <v>87.456096337179986</v>
      </c>
      <c r="FF86" s="94">
        <v>67.179023508137547</v>
      </c>
      <c r="FG86" s="94">
        <v>69.42336874051604</v>
      </c>
      <c r="FH86" s="94">
        <v>87.173717371737141</v>
      </c>
      <c r="FI86" s="94">
        <v>72.347575612097941</v>
      </c>
      <c r="FJ86" s="99">
        <v>71.98795180722891</v>
      </c>
      <c r="FK86" s="94">
        <v>87.544326241134812</v>
      </c>
      <c r="FL86" s="94">
        <v>73.338836153528717</v>
      </c>
      <c r="FM86" s="94">
        <v>74.526771227690659</v>
      </c>
      <c r="FN86" s="94">
        <v>85.651793525809126</v>
      </c>
      <c r="FO86" s="99">
        <v>74.537987679671488</v>
      </c>
      <c r="FP86" s="94">
        <v>80.274135876042948</v>
      </c>
      <c r="FQ86" s="94">
        <v>95.35962877030164</v>
      </c>
      <c r="FR86" s="94">
        <v>97.495606326889373</v>
      </c>
      <c r="FS86" s="94">
        <v>97.879616963064365</v>
      </c>
      <c r="FT86" s="99">
        <v>94.518518518518533</v>
      </c>
      <c r="FU86" s="94">
        <v>92.992766726943898</v>
      </c>
      <c r="FV86" s="94">
        <v>97.262357414448658</v>
      </c>
      <c r="FW86" s="94">
        <v>94.774452880750403</v>
      </c>
      <c r="FX86" s="94">
        <v>94.258373205741464</v>
      </c>
      <c r="FY86" s="99">
        <v>96.995192307692278</v>
      </c>
      <c r="FZ86" s="94">
        <v>96.172043010752475</v>
      </c>
      <c r="GA86" s="94">
        <v>95.458265139116094</v>
      </c>
      <c r="GB86" s="94">
        <v>96.527777777777786</v>
      </c>
      <c r="GC86" s="94">
        <v>95.28706083975986</v>
      </c>
      <c r="GD86" s="99">
        <v>96.456211812627416</v>
      </c>
      <c r="GE86" s="94">
        <v>97.514792899408292</v>
      </c>
      <c r="GF86" s="94">
        <v>93.691148775894717</v>
      </c>
      <c r="GG86" s="94">
        <v>93.924611973392331</v>
      </c>
      <c r="GH86" s="94">
        <v>96.013745704467183</v>
      </c>
      <c r="GI86" s="99">
        <v>93.6810431293883</v>
      </c>
      <c r="GJ86" s="94">
        <v>88.449295134151882</v>
      </c>
      <c r="GK86" s="94">
        <v>94.162244124336581</v>
      </c>
      <c r="GL86" s="94">
        <v>94.78182636077365</v>
      </c>
      <c r="GM86" s="100">
        <v>92.141830378533825</v>
      </c>
      <c r="GN86" s="99">
        <v>95.186522262334663</v>
      </c>
      <c r="GO86" s="94">
        <v>95.719844357976413</v>
      </c>
      <c r="GP86" s="94">
        <v>93.117574764440803</v>
      </c>
      <c r="GQ86" s="94">
        <v>94.697375468666053</v>
      </c>
      <c r="GR86" s="94">
        <v>93.986254295532589</v>
      </c>
      <c r="GS86" s="99">
        <v>94.462540716612367</v>
      </c>
      <c r="GT86" s="94">
        <v>96.39053254437853</v>
      </c>
      <c r="GU86" s="94" t="s">
        <v>286</v>
      </c>
      <c r="GV86" s="94" t="s">
        <v>286</v>
      </c>
      <c r="GW86" s="94" t="s">
        <v>286</v>
      </c>
      <c r="GX86" s="99" t="s">
        <v>286</v>
      </c>
      <c r="GY86" s="99" t="s">
        <v>286</v>
      </c>
      <c r="GZ86" s="99" t="s">
        <v>286</v>
      </c>
      <c r="HA86" s="99" t="s">
        <v>286</v>
      </c>
      <c r="HB86" s="99" t="s">
        <v>286</v>
      </c>
      <c r="HC86" s="99" t="s">
        <v>286</v>
      </c>
      <c r="HD86" s="99">
        <v>93.076248904469679</v>
      </c>
      <c r="HE86" s="99">
        <v>95.242035581299007</v>
      </c>
      <c r="HF86" s="99">
        <v>97.189189189189307</v>
      </c>
      <c r="HG86" s="99">
        <v>93.973799126637502</v>
      </c>
      <c r="HH86" s="99">
        <v>96.261298274445494</v>
      </c>
      <c r="HI86" s="99">
        <v>97.195704057279229</v>
      </c>
      <c r="HJ86" s="99">
        <v>82.582159624413222</v>
      </c>
      <c r="HK86" s="99">
        <v>85.784095957352406</v>
      </c>
      <c r="HL86" s="94">
        <v>89.73829201101907</v>
      </c>
      <c r="HM86" s="94">
        <v>82.403217697335322</v>
      </c>
      <c r="HN86" s="94">
        <v>82.28021978021988</v>
      </c>
      <c r="HO86" s="94">
        <v>88.922841864018281</v>
      </c>
      <c r="HP86" s="99">
        <v>82.382246376811722</v>
      </c>
      <c r="HQ86" s="94">
        <v>84.16988416988417</v>
      </c>
      <c r="HR86" s="94">
        <v>88.359469240048156</v>
      </c>
      <c r="HS86" s="94">
        <v>81.734559789750506</v>
      </c>
      <c r="HT86" s="95">
        <v>85.460553490293194</v>
      </c>
      <c r="HU86" s="99">
        <v>89.422558014031367</v>
      </c>
      <c r="HV86" s="93">
        <v>83.907544701264754</v>
      </c>
      <c r="HW86" s="93">
        <v>87.02101359703326</v>
      </c>
      <c r="HX86" s="93">
        <v>91.795481569560096</v>
      </c>
      <c r="HY86" s="93">
        <v>4.253351826167366</v>
      </c>
      <c r="HZ86" s="93">
        <v>3.9560439560439526</v>
      </c>
      <c r="IA86" s="93">
        <v>3.2125768967874291</v>
      </c>
      <c r="IB86" s="93">
        <v>4.3928923988153992</v>
      </c>
      <c r="IC86" s="93">
        <v>8.852755194218588</v>
      </c>
      <c r="ID86" s="93">
        <v>3.4351145038167972</v>
      </c>
      <c r="IE86" s="93">
        <v>5.2748226950354722</v>
      </c>
      <c r="IF86" s="93">
        <v>4.4868735083532183</v>
      </c>
      <c r="IG86" s="93">
        <v>4.7533092659446412</v>
      </c>
      <c r="IH86" s="93">
        <v>4.2024013722126901</v>
      </c>
      <c r="II86" s="93">
        <v>3.8430089942763646</v>
      </c>
      <c r="IJ86" s="93">
        <v>3.4188034188034164</v>
      </c>
      <c r="IK86" s="93">
        <v>5.0703025138474613</v>
      </c>
      <c r="IL86" s="93">
        <v>3.7367993501218533</v>
      </c>
      <c r="IM86" s="93">
        <v>3.4380557202134017</v>
      </c>
      <c r="IN86" s="93" t="str">
        <f t="shared" si="105"/>
        <v>--</v>
      </c>
      <c r="IO86" s="93" t="str">
        <f t="shared" si="105"/>
        <v>--</v>
      </c>
      <c r="IP86" s="93" t="str">
        <f t="shared" si="105"/>
        <v>--</v>
      </c>
      <c r="IQ86" s="93" t="str">
        <f t="shared" si="105"/>
        <v>--</v>
      </c>
      <c r="IR86" s="93" t="str">
        <f t="shared" si="105"/>
        <v>--</v>
      </c>
      <c r="IS86" s="93" t="str">
        <f t="shared" si="105"/>
        <v>--</v>
      </c>
      <c r="IT86" s="93" t="str">
        <f t="shared" si="105"/>
        <v>--</v>
      </c>
      <c r="IU86" s="93" t="str">
        <f t="shared" si="105"/>
        <v>--</v>
      </c>
      <c r="IV86" s="93" t="str">
        <f t="shared" si="105"/>
        <v>--</v>
      </c>
      <c r="IW86" s="241">
        <v>9363</v>
      </c>
      <c r="IX86" s="242">
        <v>9552</v>
      </c>
      <c r="IY86" s="243">
        <v>2495</v>
      </c>
      <c r="IZ86" s="243">
        <v>2269</v>
      </c>
      <c r="JA86" s="243">
        <v>2354</v>
      </c>
      <c r="JB86" s="243">
        <v>2433</v>
      </c>
      <c r="JC86" s="243">
        <v>2525</v>
      </c>
      <c r="JD86" s="243">
        <v>2143</v>
      </c>
      <c r="JE86" s="243">
        <v>8.5243264977885005</v>
      </c>
      <c r="JF86" s="243">
        <v>9.7173144876324908</v>
      </c>
      <c r="JG86" s="243">
        <v>11.0209312259718</v>
      </c>
      <c r="JH86" s="243">
        <v>9.3840429929723097</v>
      </c>
      <c r="JI86" s="243">
        <v>9.3799682034975902</v>
      </c>
      <c r="JJ86" s="243">
        <v>10.0702576112412</v>
      </c>
      <c r="JK86" s="243">
        <v>4.7599838644614803</v>
      </c>
      <c r="JL86" s="243">
        <v>4.2666666666666702</v>
      </c>
      <c r="JM86" s="243">
        <v>2.7861123017573899</v>
      </c>
      <c r="JN86" s="243">
        <v>4.9112670243499696</v>
      </c>
      <c r="JO86" s="243">
        <v>4.2823156225218098</v>
      </c>
      <c r="JP86" s="243">
        <v>3.1820308844173999</v>
      </c>
      <c r="JQ86" s="243">
        <v>95.840064620355605</v>
      </c>
      <c r="JR86" s="243">
        <v>95.202132385606404</v>
      </c>
      <c r="JS86" s="243">
        <v>97.408207343412499</v>
      </c>
      <c r="JT86" s="243">
        <v>96.526054590570794</v>
      </c>
      <c r="JU86" s="243">
        <v>97.329613391789593</v>
      </c>
      <c r="JV86" s="243">
        <v>97.831211692597805</v>
      </c>
      <c r="JW86" s="243">
        <v>91.848264729620496</v>
      </c>
      <c r="JX86" s="243">
        <v>92.971530249110302</v>
      </c>
      <c r="JY86" s="243">
        <v>96.278667243617704</v>
      </c>
      <c r="JZ86" s="243">
        <v>92.594124948282996</v>
      </c>
      <c r="KA86" s="243">
        <v>93.932135728542903</v>
      </c>
      <c r="KB86" s="243">
        <v>96.132075471698201</v>
      </c>
      <c r="KC86" s="243">
        <v>96.006454215409505</v>
      </c>
      <c r="KD86" s="243">
        <v>96.217178460169094</v>
      </c>
      <c r="KE86" s="243">
        <v>97.407087294727603</v>
      </c>
      <c r="KF86" s="243">
        <v>97.097844112769593</v>
      </c>
      <c r="KG86" s="243">
        <v>97.124600638977498</v>
      </c>
      <c r="KH86" s="243">
        <v>98.208392267798303</v>
      </c>
      <c r="KI86" s="220">
        <v>2245</v>
      </c>
      <c r="KJ86" s="220">
        <v>2451</v>
      </c>
      <c r="KK86" s="99" t="str">
        <f t="shared" si="81"/>
        <v>--</v>
      </c>
      <c r="KL86" s="99" t="str">
        <f t="shared" si="81"/>
        <v>--</v>
      </c>
      <c r="KM86" s="220">
        <v>10.300044782803401</v>
      </c>
      <c r="KN86" s="220">
        <v>10.952186350633401</v>
      </c>
      <c r="KO86" s="220">
        <v>96.061566319601695</v>
      </c>
      <c r="KP86" s="220">
        <v>95.862639635912402</v>
      </c>
      <c r="KQ86" s="220">
        <v>95.644283121597098</v>
      </c>
      <c r="KR86" s="220">
        <v>95.571192052980194</v>
      </c>
      <c r="KS86" s="220">
        <v>94.208846329229402</v>
      </c>
      <c r="KT86" s="220">
        <v>95.226234952262402</v>
      </c>
      <c r="KV86" s="379">
        <v>9567</v>
      </c>
      <c r="KW86" s="380">
        <v>2458</v>
      </c>
      <c r="KX86" s="381">
        <v>2601</v>
      </c>
      <c r="KY86" s="381">
        <v>2425</v>
      </c>
      <c r="KZ86" s="381">
        <v>2083</v>
      </c>
      <c r="LA86" s="378" t="str">
        <f t="shared" si="82"/>
        <v>--</v>
      </c>
      <c r="LB86" s="381">
        <v>76.145274453157143</v>
      </c>
      <c r="LC86" s="381">
        <v>78.13932172318971</v>
      </c>
      <c r="LD86" s="381">
        <v>77.256637168141481</v>
      </c>
      <c r="LE86" s="378" t="str">
        <f t="shared" si="83"/>
        <v>--</v>
      </c>
      <c r="LF86" s="381">
        <v>78.178053830227569</v>
      </c>
      <c r="LG86" s="381">
        <v>79.98369343660822</v>
      </c>
      <c r="LH86" s="381">
        <v>77.095238095238145</v>
      </c>
      <c r="LI86" s="378" t="str">
        <f t="shared" si="84"/>
        <v>--</v>
      </c>
      <c r="LJ86" s="381">
        <v>75.965996908810055</v>
      </c>
      <c r="LK86" s="381">
        <v>75.000000000000043</v>
      </c>
      <c r="LL86" s="381">
        <v>72.067307692307708</v>
      </c>
      <c r="LM86" s="380">
        <v>87.789084181313626</v>
      </c>
      <c r="LN86" s="381">
        <v>67.453213995117991</v>
      </c>
      <c r="LO86" s="381">
        <v>63.938848920863428</v>
      </c>
      <c r="LP86" s="381">
        <v>70.095902353966849</v>
      </c>
      <c r="LQ86" s="381">
        <v>86.686143572620892</v>
      </c>
      <c r="LR86" s="381">
        <v>72.356369691923362</v>
      </c>
      <c r="LS86" s="381">
        <v>67.740636327023708</v>
      </c>
      <c r="LT86" s="381">
        <v>68.421052631578775</v>
      </c>
      <c r="LU86" s="381">
        <v>83.248515691263847</v>
      </c>
      <c r="LV86" s="381">
        <v>66.640716231996961</v>
      </c>
      <c r="LW86" s="381">
        <v>63.254035683942213</v>
      </c>
      <c r="LX86" s="381">
        <v>64.975369458127886</v>
      </c>
      <c r="LY86" s="380">
        <v>89.200367647058684</v>
      </c>
      <c r="LZ86" s="381">
        <v>80.495733441690319</v>
      </c>
      <c r="MA86" s="381">
        <v>83.811659192825132</v>
      </c>
      <c r="MB86" s="381">
        <v>85.982532751091739</v>
      </c>
      <c r="MC86" s="381">
        <v>89.146644573322206</v>
      </c>
      <c r="MD86" s="381">
        <v>82.443064182194604</v>
      </c>
      <c r="ME86" s="381">
        <v>83.780536643972766</v>
      </c>
      <c r="MF86" s="381">
        <v>85.011820330969229</v>
      </c>
      <c r="MG86" s="381">
        <v>86.253143336127408</v>
      </c>
      <c r="MH86" s="381">
        <v>77.669902912621382</v>
      </c>
      <c r="MI86" s="381">
        <v>80.313958421722489</v>
      </c>
      <c r="MJ86" s="381">
        <v>78.497790868924739</v>
      </c>
      <c r="MK86" s="380">
        <v>94.252873563218543</v>
      </c>
      <c r="ML86" s="381">
        <v>94.98607242339834</v>
      </c>
      <c r="MM86" s="381">
        <v>95.077720207253734</v>
      </c>
      <c r="MN86" s="381">
        <v>95.158102766798422</v>
      </c>
      <c r="MO86" s="380">
        <v>93.592481845365285</v>
      </c>
      <c r="MP86" s="381">
        <v>90.869218500797359</v>
      </c>
      <c r="MQ86" s="381">
        <v>89.594127806563151</v>
      </c>
      <c r="MR86" s="381">
        <v>89.728395061728534</v>
      </c>
      <c r="MS86" s="380">
        <v>94.684954993570472</v>
      </c>
      <c r="MT86" s="381">
        <v>97.731794667727883</v>
      </c>
      <c r="MU86" s="381">
        <v>97.023295944780017</v>
      </c>
      <c r="MV86" s="381">
        <v>98.025666337611256</v>
      </c>
      <c r="MW86" s="380">
        <v>97.778785131459699</v>
      </c>
      <c r="MX86" s="381">
        <v>96.243941841680154</v>
      </c>
      <c r="MY86" s="381">
        <v>95.902004454342887</v>
      </c>
      <c r="MZ86" s="381">
        <v>98.010380622837289</v>
      </c>
      <c r="NA86" s="381">
        <v>97.933884297520763</v>
      </c>
      <c r="NB86" s="381">
        <v>97.634854771784291</v>
      </c>
      <c r="NC86" s="381">
        <v>97.438975590236041</v>
      </c>
      <c r="ND86" s="381">
        <v>97.78301886792454</v>
      </c>
      <c r="NE86" s="381">
        <v>97.274275979557174</v>
      </c>
      <c r="NF86" s="381">
        <v>96.735668789808983</v>
      </c>
      <c r="NG86" s="381">
        <v>97.020725388601122</v>
      </c>
      <c r="NH86" s="381">
        <v>97.778874629812336</v>
      </c>
    </row>
    <row r="87" spans="1:372" x14ac:dyDescent="0.25">
      <c r="A87" s="93">
        <v>83</v>
      </c>
      <c r="B87" s="93" t="s">
        <v>83</v>
      </c>
      <c r="C87" s="104">
        <v>475</v>
      </c>
      <c r="D87" s="104">
        <v>390</v>
      </c>
      <c r="E87" s="104">
        <v>421</v>
      </c>
      <c r="F87" s="104">
        <v>378</v>
      </c>
      <c r="G87" s="104">
        <v>363</v>
      </c>
      <c r="H87" s="104">
        <v>169</v>
      </c>
      <c r="I87" s="104">
        <v>160</v>
      </c>
      <c r="J87" s="104">
        <v>146</v>
      </c>
      <c r="K87" s="104">
        <v>130</v>
      </c>
      <c r="L87" s="104">
        <v>150</v>
      </c>
      <c r="M87" s="103">
        <v>110</v>
      </c>
      <c r="N87" s="103">
        <v>138</v>
      </c>
      <c r="O87" s="103">
        <v>154</v>
      </c>
      <c r="P87" s="103">
        <v>129</v>
      </c>
      <c r="Q87" s="103">
        <v>134</v>
      </c>
      <c r="R87" s="103">
        <v>143</v>
      </c>
      <c r="S87" s="103">
        <v>101</v>
      </c>
      <c r="T87" s="103">
        <v>123</v>
      </c>
      <c r="U87" s="103">
        <v>135</v>
      </c>
      <c r="V87" s="103">
        <v>105</v>
      </c>
      <c r="W87" s="99">
        <v>77.575757575757578</v>
      </c>
      <c r="X87" s="99">
        <v>77.987421383647842</v>
      </c>
      <c r="Y87" s="99">
        <v>72.602739726027409</v>
      </c>
      <c r="Z87" s="99">
        <v>85.714285714285737</v>
      </c>
      <c r="AA87" s="99">
        <v>78.666666666666643</v>
      </c>
      <c r="AB87" s="99">
        <v>67.88990825688073</v>
      </c>
      <c r="AC87" s="99">
        <v>90.151515151515127</v>
      </c>
      <c r="AD87" s="99">
        <v>80.263157894736878</v>
      </c>
      <c r="AE87" s="99">
        <v>75</v>
      </c>
      <c r="AF87" s="99" t="s">
        <v>286</v>
      </c>
      <c r="AG87" s="99">
        <v>81.560283687943297</v>
      </c>
      <c r="AH87" s="99">
        <v>78</v>
      </c>
      <c r="AI87" s="99" t="s">
        <v>286</v>
      </c>
      <c r="AJ87" s="99">
        <v>82.962962962962976</v>
      </c>
      <c r="AK87" s="99">
        <v>75.238095238095269</v>
      </c>
      <c r="AL87" s="99">
        <v>18.452380952380963</v>
      </c>
      <c r="AM87" s="99">
        <v>16.249999999999996</v>
      </c>
      <c r="AN87" s="99">
        <v>33.561643835616437</v>
      </c>
      <c r="AO87" s="99">
        <v>23.846153846153857</v>
      </c>
      <c r="AP87" s="99">
        <v>19.333333333333325</v>
      </c>
      <c r="AQ87" s="99">
        <v>32.727272727272727</v>
      </c>
      <c r="AR87" s="99">
        <v>22.222222222222221</v>
      </c>
      <c r="AS87" s="99">
        <v>25.827814569536425</v>
      </c>
      <c r="AT87" s="99">
        <v>44.186046511627914</v>
      </c>
      <c r="AU87" s="99">
        <v>29.104477611940304</v>
      </c>
      <c r="AV87" s="99">
        <v>22.302158273381298</v>
      </c>
      <c r="AW87" s="99">
        <v>36.633663366336634</v>
      </c>
      <c r="AX87" s="102">
        <v>36.974789915966404</v>
      </c>
      <c r="AY87" s="102">
        <v>24.444444444444425</v>
      </c>
      <c r="AZ87" s="102">
        <v>33.333333333333343</v>
      </c>
      <c r="BA87" s="102" t="s">
        <v>286</v>
      </c>
      <c r="BB87" s="99" t="s">
        <v>286</v>
      </c>
      <c r="BC87" s="102" t="s">
        <v>286</v>
      </c>
      <c r="BD87" s="102" t="s">
        <v>286</v>
      </c>
      <c r="BE87" s="102" t="s">
        <v>286</v>
      </c>
      <c r="BF87" s="102" t="s">
        <v>286</v>
      </c>
      <c r="BG87" s="99" t="s">
        <v>286</v>
      </c>
      <c r="BH87" s="94" t="s">
        <v>286</v>
      </c>
      <c r="BI87" s="94" t="s">
        <v>286</v>
      </c>
      <c r="BJ87" s="94">
        <v>41.221374045801539</v>
      </c>
      <c r="BK87" s="94">
        <v>35.251798561151055</v>
      </c>
      <c r="BL87" s="99">
        <v>18.811881188118818</v>
      </c>
      <c r="BM87" s="94">
        <v>40.170940170940192</v>
      </c>
      <c r="BN87" s="93">
        <v>40.909090909090914</v>
      </c>
      <c r="BO87" s="93">
        <v>25.242718446601952</v>
      </c>
      <c r="BP87" s="93">
        <v>5.6962025316455707</v>
      </c>
      <c r="BQ87" s="99">
        <v>11.538461538461537</v>
      </c>
      <c r="BR87" s="94">
        <v>52.739726027397268</v>
      </c>
      <c r="BS87" s="94">
        <v>5.0420168067226925</v>
      </c>
      <c r="BT87" s="94">
        <v>20.270270270270267</v>
      </c>
      <c r="BU87" s="99">
        <v>53.271028037383196</v>
      </c>
      <c r="BV87" s="94">
        <v>5.6000000000000005</v>
      </c>
      <c r="BW87" s="94">
        <v>6.0810810810810807</v>
      </c>
      <c r="BX87" s="94">
        <v>43.999999999999986</v>
      </c>
      <c r="BY87" s="99">
        <v>7.8125000000000053</v>
      </c>
      <c r="BZ87" s="94">
        <v>9.5588235294117627</v>
      </c>
      <c r="CA87" s="94">
        <v>42.268041237113394</v>
      </c>
      <c r="CB87" s="94">
        <v>5.0847457627118686</v>
      </c>
      <c r="CC87" s="99">
        <v>7.0866141732283516</v>
      </c>
      <c r="CD87" s="94">
        <v>33.333333333333336</v>
      </c>
      <c r="CE87" s="94">
        <v>20.481927710843376</v>
      </c>
      <c r="CF87" s="94">
        <v>11.250000000000005</v>
      </c>
      <c r="CG87" s="99">
        <v>13.013698630136986</v>
      </c>
      <c r="CH87" s="94">
        <v>15.079365079365084</v>
      </c>
      <c r="CI87" s="94">
        <v>12.751677852348992</v>
      </c>
      <c r="CJ87" s="94">
        <v>13.636363636363638</v>
      </c>
      <c r="CK87" s="94">
        <v>10.370370370370372</v>
      </c>
      <c r="CL87" s="94">
        <v>14.76510067114094</v>
      </c>
      <c r="CM87" s="94">
        <v>14.843750000000004</v>
      </c>
      <c r="CN87" s="94">
        <v>13.432835820895525</v>
      </c>
      <c r="CO87" s="94">
        <v>15.328467153284672</v>
      </c>
      <c r="CP87" s="99">
        <v>8.9108910891089135</v>
      </c>
      <c r="CQ87" s="94">
        <v>14.40677966101695</v>
      </c>
      <c r="CR87" s="94">
        <v>14.814814814814818</v>
      </c>
      <c r="CS87" s="93">
        <v>21.782178217821798</v>
      </c>
      <c r="CT87" s="93">
        <v>15.337423312883439</v>
      </c>
      <c r="CU87" s="99">
        <v>5.6603773584905674</v>
      </c>
      <c r="CV87" s="94">
        <v>6.8965517241379306</v>
      </c>
      <c r="CW87" s="94">
        <v>19.047619047619055</v>
      </c>
      <c r="CX87" s="93">
        <v>15.436241610738255</v>
      </c>
      <c r="CY87" s="93">
        <v>6.4814814814814845</v>
      </c>
      <c r="CZ87" s="99">
        <v>13.076923076923084</v>
      </c>
      <c r="DA87" s="94">
        <v>8.783783783783786</v>
      </c>
      <c r="DB87" s="94">
        <v>4.7244094488189008</v>
      </c>
      <c r="DC87" s="93">
        <v>9.090909090909097</v>
      </c>
      <c r="DD87" s="93">
        <v>9.4890510948905114</v>
      </c>
      <c r="DE87" s="99">
        <v>3.0000000000000009</v>
      </c>
      <c r="DF87" s="94">
        <v>16.528925619834713</v>
      </c>
      <c r="DG87" s="94">
        <v>11.940298507462691</v>
      </c>
      <c r="DH87" s="93">
        <v>5.9405940594059432</v>
      </c>
      <c r="DI87" s="93">
        <v>46.951219512195117</v>
      </c>
      <c r="DJ87" s="99">
        <v>44.025157232704409</v>
      </c>
      <c r="DK87" s="94">
        <v>39.726027397260268</v>
      </c>
      <c r="DL87" s="94">
        <v>44.961240310077521</v>
      </c>
      <c r="DM87" s="94">
        <v>55.405405405405403</v>
      </c>
      <c r="DN87" s="94">
        <v>31.818181818181817</v>
      </c>
      <c r="DO87" s="99">
        <v>29.850746268656721</v>
      </c>
      <c r="DP87" s="94">
        <v>48.648648648648653</v>
      </c>
      <c r="DQ87" s="94">
        <v>36.220472440944917</v>
      </c>
      <c r="DR87" s="94">
        <v>45.736434108527156</v>
      </c>
      <c r="DS87" s="94">
        <v>45.185185185185176</v>
      </c>
      <c r="DT87" s="99">
        <v>46.534653465346544</v>
      </c>
      <c r="DU87" s="101">
        <v>37.190082644628099</v>
      </c>
      <c r="DV87" s="101">
        <v>46.616541353383454</v>
      </c>
      <c r="DW87" s="93">
        <v>34.313725490196077</v>
      </c>
      <c r="DX87" s="101" t="s">
        <v>286</v>
      </c>
      <c r="DY87" s="99" t="s">
        <v>286</v>
      </c>
      <c r="DZ87" s="99" t="s">
        <v>286</v>
      </c>
      <c r="EA87" s="99" t="s">
        <v>286</v>
      </c>
      <c r="EB87" s="99" t="s">
        <v>286</v>
      </c>
      <c r="EC87" s="99" t="s">
        <v>286</v>
      </c>
      <c r="ED87" s="99" t="s">
        <v>286</v>
      </c>
      <c r="EE87" s="99" t="s">
        <v>286</v>
      </c>
      <c r="EF87" s="99" t="s">
        <v>286</v>
      </c>
      <c r="EG87" s="99">
        <v>9.7744360902255671</v>
      </c>
      <c r="EH87" s="99">
        <v>11.188811188811192</v>
      </c>
      <c r="EI87" s="99">
        <v>1.98019801980198</v>
      </c>
      <c r="EJ87" s="99">
        <v>11.666666666666666</v>
      </c>
      <c r="EK87" s="99">
        <v>3.7037037037037042</v>
      </c>
      <c r="EL87" s="94">
        <v>3.8461538461538467</v>
      </c>
      <c r="EM87" s="94">
        <v>68.072289156626582</v>
      </c>
      <c r="EN87" s="94">
        <v>40.251572327044038</v>
      </c>
      <c r="EO87" s="94">
        <v>36.301369863013697</v>
      </c>
      <c r="EP87" s="99">
        <v>47.580645161290349</v>
      </c>
      <c r="EQ87" s="94">
        <v>41.610738255033546</v>
      </c>
      <c r="ER87" s="94">
        <v>43.636363636363647</v>
      </c>
      <c r="ES87" s="94">
        <v>58.914728682170526</v>
      </c>
      <c r="ET87" s="94">
        <v>34.868421052631582</v>
      </c>
      <c r="EU87" s="99">
        <v>47.656249999999993</v>
      </c>
      <c r="EV87" s="94">
        <v>46.774193548387103</v>
      </c>
      <c r="EW87" s="94">
        <v>40.15151515151517</v>
      </c>
      <c r="EX87" s="94">
        <v>38</v>
      </c>
      <c r="EY87" s="94">
        <v>56.756756756756758</v>
      </c>
      <c r="EZ87" s="99">
        <v>42.307692307692307</v>
      </c>
      <c r="FA87" s="94">
        <v>52.884615384615394</v>
      </c>
      <c r="FB87" s="94">
        <v>87.116564417177926</v>
      </c>
      <c r="FC87" s="94">
        <v>69.999999999999986</v>
      </c>
      <c r="FD87" s="94">
        <v>58.904109589041092</v>
      </c>
      <c r="FE87" s="99">
        <v>77.952755905511779</v>
      </c>
      <c r="FF87" s="94">
        <v>65.771812080536847</v>
      </c>
      <c r="FG87" s="94">
        <v>71.818181818181841</v>
      </c>
      <c r="FH87" s="94">
        <v>82.706766917293237</v>
      </c>
      <c r="FI87" s="94">
        <v>78.571428571428584</v>
      </c>
      <c r="FJ87" s="99">
        <v>74.218750000000043</v>
      </c>
      <c r="FK87" s="94">
        <v>88.372093023255815</v>
      </c>
      <c r="FL87" s="94">
        <v>76.470588235294116</v>
      </c>
      <c r="FM87" s="94">
        <v>77.000000000000014</v>
      </c>
      <c r="FN87" s="94">
        <v>82.20338983050847</v>
      </c>
      <c r="FO87" s="99">
        <v>75.384615384615344</v>
      </c>
      <c r="FP87" s="94">
        <v>82.692307692307736</v>
      </c>
      <c r="FQ87" s="94">
        <v>95.808383233532894</v>
      </c>
      <c r="FR87" s="94">
        <v>95.625</v>
      </c>
      <c r="FS87" s="94">
        <v>97.260273972602761</v>
      </c>
      <c r="FT87" s="99">
        <v>84.496124031007739</v>
      </c>
      <c r="FU87" s="94">
        <v>89.333333333333343</v>
      </c>
      <c r="FV87" s="94">
        <v>99.090909090909108</v>
      </c>
      <c r="FW87" s="94">
        <v>86.666666666666686</v>
      </c>
      <c r="FX87" s="94">
        <v>94.736842105263179</v>
      </c>
      <c r="FY87" s="99">
        <v>95.34883720930236</v>
      </c>
      <c r="FZ87" s="94">
        <v>91.729323308270722</v>
      </c>
      <c r="GA87" s="94">
        <v>94.326241134751839</v>
      </c>
      <c r="GB87" s="94">
        <v>98.019801980198025</v>
      </c>
      <c r="GC87" s="94">
        <v>91.666666666666657</v>
      </c>
      <c r="GD87" s="99">
        <v>95.555555555555557</v>
      </c>
      <c r="GE87" s="94">
        <v>98.095238095238102</v>
      </c>
      <c r="GF87" s="94">
        <v>90.853658536585385</v>
      </c>
      <c r="GG87" s="94">
        <v>93.630573248407629</v>
      </c>
      <c r="GH87" s="94">
        <v>93.150684931506859</v>
      </c>
      <c r="GI87" s="99">
        <v>83.333333333333385</v>
      </c>
      <c r="GJ87" s="94">
        <v>81.3333333333334</v>
      </c>
      <c r="GK87" s="94">
        <v>94.545454545454561</v>
      </c>
      <c r="GL87" s="94">
        <v>86.76470588235297</v>
      </c>
      <c r="GM87" s="100">
        <v>90.259740259740283</v>
      </c>
      <c r="GN87" s="99">
        <v>93.798449612403132</v>
      </c>
      <c r="GO87" s="94">
        <v>90.225563909774436</v>
      </c>
      <c r="GP87" s="94">
        <v>87.85714285714289</v>
      </c>
      <c r="GQ87" s="94">
        <v>94.059405940594075</v>
      </c>
      <c r="GR87" s="94">
        <v>86.554621848739529</v>
      </c>
      <c r="GS87" s="99">
        <v>89.552238805970148</v>
      </c>
      <c r="GT87" s="94">
        <v>94.285714285714306</v>
      </c>
      <c r="GU87" s="94" t="s">
        <v>286</v>
      </c>
      <c r="GV87" s="94" t="s">
        <v>286</v>
      </c>
      <c r="GW87" s="94" t="s">
        <v>286</v>
      </c>
      <c r="GX87" s="99" t="s">
        <v>286</v>
      </c>
      <c r="GY87" s="99" t="s">
        <v>286</v>
      </c>
      <c r="GZ87" s="99" t="s">
        <v>286</v>
      </c>
      <c r="HA87" s="99" t="s">
        <v>286</v>
      </c>
      <c r="HB87" s="99" t="s">
        <v>286</v>
      </c>
      <c r="HC87" s="99" t="s">
        <v>286</v>
      </c>
      <c r="HD87" s="99">
        <v>86.363636363636388</v>
      </c>
      <c r="HE87" s="99">
        <v>94.117647058823536</v>
      </c>
      <c r="HF87" s="99">
        <v>96.000000000000028</v>
      </c>
      <c r="HG87" s="99">
        <v>88.034188034188048</v>
      </c>
      <c r="HH87" s="99">
        <v>93.129770992366417</v>
      </c>
      <c r="HI87" s="99">
        <v>97.087378640776706</v>
      </c>
      <c r="HJ87" s="99">
        <v>67.878787878787904</v>
      </c>
      <c r="HK87" s="99">
        <v>83.544303797468359</v>
      </c>
      <c r="HL87" s="94">
        <v>94.366197183098606</v>
      </c>
      <c r="HM87" s="94">
        <v>64.062499999999986</v>
      </c>
      <c r="HN87" s="94">
        <v>81.208053691275197</v>
      </c>
      <c r="HO87" s="94">
        <v>93.636363636363669</v>
      </c>
      <c r="HP87" s="99">
        <v>61.654135338345867</v>
      </c>
      <c r="HQ87" s="94">
        <v>80.921052631578902</v>
      </c>
      <c r="HR87" s="94">
        <v>94.573643410852725</v>
      </c>
      <c r="HS87" s="94">
        <v>65.41353383458646</v>
      </c>
      <c r="HT87" s="95">
        <v>79.285714285714278</v>
      </c>
      <c r="HU87" s="99">
        <v>92.079207920792086</v>
      </c>
      <c r="HV87" s="93">
        <v>79.66101694915254</v>
      </c>
      <c r="HW87" s="93">
        <v>78.030303030303031</v>
      </c>
      <c r="HX87" s="93">
        <v>93.269230769230802</v>
      </c>
      <c r="HY87" s="93">
        <v>10.11904761904762</v>
      </c>
      <c r="HZ87" s="93">
        <v>1.8867924528301887</v>
      </c>
      <c r="IA87" s="93">
        <v>1.3698630136986303</v>
      </c>
      <c r="IB87" s="93">
        <v>5.4687500000000018</v>
      </c>
      <c r="IC87" s="93">
        <v>5.405405405405407</v>
      </c>
      <c r="ID87" s="93">
        <v>0.90909090909090884</v>
      </c>
      <c r="IE87" s="93">
        <v>8.7591240875912426</v>
      </c>
      <c r="IF87" s="93">
        <v>5.1948051948051956</v>
      </c>
      <c r="IG87" s="93">
        <v>6.9767441860465125</v>
      </c>
      <c r="IH87" s="93">
        <v>14.179104477611945</v>
      </c>
      <c r="II87" s="93">
        <v>7.6923076923076934</v>
      </c>
      <c r="IJ87" s="93">
        <v>1.9801980198019795</v>
      </c>
      <c r="IK87" s="93">
        <v>13.934426229508201</v>
      </c>
      <c r="IL87" s="93">
        <v>4.4776119402985071</v>
      </c>
      <c r="IM87" s="93">
        <v>6.6666666666666679</v>
      </c>
      <c r="IN87" s="93" t="str">
        <f t="shared" si="105"/>
        <v>--</v>
      </c>
      <c r="IO87" s="93" t="str">
        <f t="shared" si="105"/>
        <v>--</v>
      </c>
      <c r="IP87" s="93" t="str">
        <f t="shared" si="105"/>
        <v>--</v>
      </c>
      <c r="IQ87" s="93" t="str">
        <f t="shared" si="105"/>
        <v>--</v>
      </c>
      <c r="IR87" s="93" t="str">
        <f t="shared" si="105"/>
        <v>--</v>
      </c>
      <c r="IS87" s="93" t="str">
        <f t="shared" si="105"/>
        <v>--</v>
      </c>
      <c r="IT87" s="93" t="str">
        <f t="shared" si="105"/>
        <v>--</v>
      </c>
      <c r="IU87" s="93" t="str">
        <f t="shared" si="105"/>
        <v>--</v>
      </c>
      <c r="IV87" s="93" t="str">
        <f t="shared" si="105"/>
        <v>--</v>
      </c>
      <c r="IW87" s="241">
        <v>272</v>
      </c>
      <c r="IX87" s="242">
        <v>458</v>
      </c>
      <c r="IY87" s="243">
        <v>85</v>
      </c>
      <c r="IZ87" s="243">
        <v>87</v>
      </c>
      <c r="JA87" s="243">
        <v>82</v>
      </c>
      <c r="JB87" s="243">
        <v>125</v>
      </c>
      <c r="JC87" s="243">
        <v>142</v>
      </c>
      <c r="JD87" s="243">
        <v>104</v>
      </c>
      <c r="JE87" s="243">
        <v>7.0588235294117601</v>
      </c>
      <c r="JF87" s="243">
        <v>12.790697674418601</v>
      </c>
      <c r="JG87" s="243">
        <v>9.8765432098765409</v>
      </c>
      <c r="JH87" s="243">
        <v>10.4</v>
      </c>
      <c r="JI87" s="243">
        <v>18.309859154929601</v>
      </c>
      <c r="JJ87" s="243">
        <v>13.461538461538501</v>
      </c>
      <c r="JK87" s="243">
        <v>2.3529411764705901</v>
      </c>
      <c r="JL87" s="243">
        <v>7.0588235294117698</v>
      </c>
      <c r="JM87" s="243">
        <v>6.0975609756097597</v>
      </c>
      <c r="JN87" s="243">
        <v>9.6</v>
      </c>
      <c r="JO87" s="243">
        <v>9.1549295774647899</v>
      </c>
      <c r="JP87" s="243">
        <v>4.8076923076923102</v>
      </c>
      <c r="JQ87" s="243">
        <v>95.294117647058798</v>
      </c>
      <c r="JR87" s="243">
        <v>96.428571428571402</v>
      </c>
      <c r="JS87" s="243">
        <v>98.75</v>
      </c>
      <c r="JT87" s="243">
        <v>92</v>
      </c>
      <c r="JU87" s="243">
        <v>95.774647887323994</v>
      </c>
      <c r="JV87" s="243">
        <v>95.192307692307693</v>
      </c>
      <c r="JW87" s="243">
        <v>85.882352941176507</v>
      </c>
      <c r="JX87" s="243">
        <v>86.904761904761898</v>
      </c>
      <c r="JY87" s="243">
        <v>95</v>
      </c>
      <c r="JZ87" s="243">
        <v>86.4</v>
      </c>
      <c r="KA87" s="243">
        <v>88.652482269503494</v>
      </c>
      <c r="KB87" s="243">
        <v>80.769230769230802</v>
      </c>
      <c r="KC87" s="243">
        <v>96.470588235294102</v>
      </c>
      <c r="KD87" s="243">
        <v>97.619047619047606</v>
      </c>
      <c r="KE87" s="243">
        <v>96.25</v>
      </c>
      <c r="KF87" s="243">
        <v>96.8</v>
      </c>
      <c r="KG87" s="243">
        <v>96.478873239436595</v>
      </c>
      <c r="KH87" s="243">
        <v>99.038461538461505</v>
      </c>
      <c r="KI87" s="220">
        <v>18</v>
      </c>
      <c r="KJ87" s="220">
        <v>87</v>
      </c>
      <c r="KK87" s="99" t="str">
        <f t="shared" si="81"/>
        <v>--</v>
      </c>
      <c r="KL87" s="99" t="str">
        <f t="shared" si="81"/>
        <v>--</v>
      </c>
      <c r="KM87" s="220">
        <v>16.6666666666667</v>
      </c>
      <c r="KN87" s="220">
        <v>17.647058823529399</v>
      </c>
      <c r="KO87" s="220">
        <v>100</v>
      </c>
      <c r="KP87" s="220">
        <v>89.655172413793096</v>
      </c>
      <c r="KQ87" s="220">
        <v>100</v>
      </c>
      <c r="KR87" s="220">
        <v>91.954022988505798</v>
      </c>
      <c r="KS87" s="220">
        <v>100</v>
      </c>
      <c r="KT87" s="220">
        <v>90.697674418604706</v>
      </c>
      <c r="KV87" s="379">
        <v>433</v>
      </c>
      <c r="KW87" s="380">
        <v>126</v>
      </c>
      <c r="KX87" s="381">
        <v>105</v>
      </c>
      <c r="KY87" s="381">
        <v>111</v>
      </c>
      <c r="KZ87" s="381">
        <v>91</v>
      </c>
      <c r="LA87" s="378" t="str">
        <f t="shared" si="82"/>
        <v>--</v>
      </c>
      <c r="LB87" s="381">
        <v>67.07317073170735</v>
      </c>
      <c r="LC87" s="381">
        <v>55.696202531645589</v>
      </c>
      <c r="LD87" s="381">
        <v>55.696202531645568</v>
      </c>
      <c r="LE87" s="378" t="str">
        <f t="shared" si="83"/>
        <v>--</v>
      </c>
      <c r="LF87" s="381">
        <v>62.096774193548399</v>
      </c>
      <c r="LG87" s="381">
        <v>55.633802816901394</v>
      </c>
      <c r="LH87" s="381">
        <v>54.368932038834934</v>
      </c>
      <c r="LI87" s="378" t="str">
        <f t="shared" si="84"/>
        <v>--</v>
      </c>
      <c r="LJ87" s="381">
        <v>60.952380952380949</v>
      </c>
      <c r="LK87" s="381">
        <v>48.648648648648646</v>
      </c>
      <c r="LL87" s="381">
        <v>46.153846153846146</v>
      </c>
      <c r="LM87" s="380">
        <v>73.333333333333329</v>
      </c>
      <c r="LN87" s="381">
        <v>65.060240963855406</v>
      </c>
      <c r="LO87" s="381">
        <v>71.084337349397586</v>
      </c>
      <c r="LP87" s="381">
        <v>65.000000000000014</v>
      </c>
      <c r="LQ87" s="381">
        <v>84.146341463414643</v>
      </c>
      <c r="LR87" s="381">
        <v>59.349593495934961</v>
      </c>
      <c r="LS87" s="381">
        <v>58.865248226950371</v>
      </c>
      <c r="LT87" s="381">
        <v>61.53846153846154</v>
      </c>
      <c r="LU87" s="381">
        <v>88.135593220339004</v>
      </c>
      <c r="LV87" s="381">
        <v>63.917525773195869</v>
      </c>
      <c r="LW87" s="381">
        <v>58.333333333333336</v>
      </c>
      <c r="LX87" s="381">
        <v>54.545454545454547</v>
      </c>
      <c r="LY87" s="380">
        <v>88.235294117647044</v>
      </c>
      <c r="LZ87" s="381">
        <v>77.64705882352942</v>
      </c>
      <c r="MA87" s="381">
        <v>75.903614457831296</v>
      </c>
      <c r="MB87" s="381">
        <v>72.151898734177209</v>
      </c>
      <c r="MC87" s="381">
        <v>84.88372093023257</v>
      </c>
      <c r="MD87" s="381">
        <v>63.70967741935484</v>
      </c>
      <c r="ME87" s="381">
        <v>71.126760563380287</v>
      </c>
      <c r="MF87" s="381">
        <v>67.307692307692292</v>
      </c>
      <c r="MG87" s="381">
        <v>84.873949579831972</v>
      </c>
      <c r="MH87" s="381">
        <v>76.288659793814389</v>
      </c>
      <c r="MI87" s="381">
        <v>74.07407407407409</v>
      </c>
      <c r="MJ87" s="381">
        <v>60.227272727272712</v>
      </c>
      <c r="MK87" s="380">
        <v>91.803278688524614</v>
      </c>
      <c r="ML87" s="381">
        <v>92.85714285714289</v>
      </c>
      <c r="MM87" s="381">
        <v>93.518518518518547</v>
      </c>
      <c r="MN87" s="381">
        <v>92.134831460674164</v>
      </c>
      <c r="MO87" s="380">
        <v>90.909090909090949</v>
      </c>
      <c r="MP87" s="381">
        <v>89.795918367346971</v>
      </c>
      <c r="MQ87" s="381">
        <v>85.185185185185205</v>
      </c>
      <c r="MR87" s="381">
        <v>85.393258426966312</v>
      </c>
      <c r="MS87" s="380">
        <v>88.333333333333343</v>
      </c>
      <c r="MT87" s="381">
        <v>91.836734693877574</v>
      </c>
      <c r="MU87" s="381">
        <v>92.592592592592624</v>
      </c>
      <c r="MV87" s="381">
        <v>93.258426966292134</v>
      </c>
      <c r="MW87" s="380">
        <v>100</v>
      </c>
      <c r="MX87" s="381">
        <v>97.647058823529406</v>
      </c>
      <c r="MY87" s="381">
        <v>98.809523809523796</v>
      </c>
      <c r="MZ87" s="381">
        <v>96.250000000000028</v>
      </c>
      <c r="NA87" s="381">
        <v>97.701149425287355</v>
      </c>
      <c r="NB87" s="381">
        <v>96.774193548387089</v>
      </c>
      <c r="NC87" s="381">
        <v>94.36619718309862</v>
      </c>
      <c r="ND87" s="381">
        <v>98.07692307692308</v>
      </c>
      <c r="NE87" s="381">
        <v>96.721311475409848</v>
      </c>
      <c r="NF87" s="381">
        <v>95.918367346938794</v>
      </c>
      <c r="NG87" s="381">
        <v>99.074074074074076</v>
      </c>
      <c r="NH87" s="381">
        <v>97.752808988764059</v>
      </c>
    </row>
    <row r="88" spans="1:372" x14ac:dyDescent="0.25">
      <c r="A88" s="93">
        <v>84</v>
      </c>
      <c r="B88" s="93" t="s">
        <v>84</v>
      </c>
      <c r="C88" s="104">
        <v>297</v>
      </c>
      <c r="D88" s="104">
        <v>290</v>
      </c>
      <c r="E88" s="104">
        <v>296</v>
      </c>
      <c r="F88" s="104">
        <v>262</v>
      </c>
      <c r="G88" s="104">
        <v>215</v>
      </c>
      <c r="H88" s="104">
        <v>92</v>
      </c>
      <c r="I88" s="104">
        <v>108</v>
      </c>
      <c r="J88" s="104">
        <v>97</v>
      </c>
      <c r="K88" s="104">
        <v>116</v>
      </c>
      <c r="L88" s="104">
        <v>101</v>
      </c>
      <c r="M88" s="103">
        <v>73</v>
      </c>
      <c r="N88" s="103">
        <v>86</v>
      </c>
      <c r="O88" s="103">
        <v>128</v>
      </c>
      <c r="P88" s="103">
        <v>82</v>
      </c>
      <c r="Q88" s="103">
        <v>69</v>
      </c>
      <c r="R88" s="103">
        <v>90</v>
      </c>
      <c r="S88" s="103">
        <v>103</v>
      </c>
      <c r="T88" s="103">
        <v>84</v>
      </c>
      <c r="U88" s="103">
        <v>70</v>
      </c>
      <c r="V88" s="103">
        <v>61</v>
      </c>
      <c r="W88" s="99">
        <v>83.695652173913047</v>
      </c>
      <c r="X88" s="99">
        <v>78.703703703703695</v>
      </c>
      <c r="Y88" s="99">
        <v>83.333333333333329</v>
      </c>
      <c r="Z88" s="99">
        <v>88.596491228070192</v>
      </c>
      <c r="AA88" s="99">
        <v>92.999999999999986</v>
      </c>
      <c r="AB88" s="99">
        <v>72.602739726027409</v>
      </c>
      <c r="AC88" s="99">
        <v>76.470588235294102</v>
      </c>
      <c r="AD88" s="99">
        <v>88.8888888888889</v>
      </c>
      <c r="AE88" s="99">
        <v>82.499999999999986</v>
      </c>
      <c r="AF88" s="99" t="s">
        <v>286</v>
      </c>
      <c r="AG88" s="99">
        <v>87.5</v>
      </c>
      <c r="AH88" s="99">
        <v>91.262135922330103</v>
      </c>
      <c r="AI88" s="99" t="s">
        <v>286</v>
      </c>
      <c r="AJ88" s="99">
        <v>88.571428571428612</v>
      </c>
      <c r="AK88" s="99">
        <v>88.52459016393442</v>
      </c>
      <c r="AL88" s="99">
        <v>7.6086956521739104</v>
      </c>
      <c r="AM88" s="99">
        <v>22.222222222222229</v>
      </c>
      <c r="AN88" s="99">
        <v>23.711340206185575</v>
      </c>
      <c r="AO88" s="99">
        <v>14.655172413793109</v>
      </c>
      <c r="AP88" s="99">
        <v>17.171717171717169</v>
      </c>
      <c r="AQ88" s="99">
        <v>47.945205479452049</v>
      </c>
      <c r="AR88" s="99">
        <v>13.953488372093021</v>
      </c>
      <c r="AS88" s="99">
        <v>17.96875</v>
      </c>
      <c r="AT88" s="99">
        <v>34.146341463414636</v>
      </c>
      <c r="AU88" s="99">
        <v>11.76470588235294</v>
      </c>
      <c r="AV88" s="99">
        <v>13.793103448275863</v>
      </c>
      <c r="AW88" s="99">
        <v>12.621359223300972</v>
      </c>
      <c r="AX88" s="102">
        <v>16.86746987951808</v>
      </c>
      <c r="AY88" s="102">
        <v>15.71428571428571</v>
      </c>
      <c r="AZ88" s="102">
        <v>22.95081967213115</v>
      </c>
      <c r="BA88" s="102" t="s">
        <v>286</v>
      </c>
      <c r="BB88" s="99" t="s">
        <v>286</v>
      </c>
      <c r="BC88" s="102" t="s">
        <v>286</v>
      </c>
      <c r="BD88" s="102" t="s">
        <v>286</v>
      </c>
      <c r="BE88" s="102" t="s">
        <v>286</v>
      </c>
      <c r="BF88" s="102" t="s">
        <v>286</v>
      </c>
      <c r="BG88" s="99" t="s">
        <v>286</v>
      </c>
      <c r="BH88" s="94" t="s">
        <v>286</v>
      </c>
      <c r="BI88" s="94" t="s">
        <v>286</v>
      </c>
      <c r="BJ88" s="94">
        <v>50.000000000000007</v>
      </c>
      <c r="BK88" s="94">
        <v>56.179775280898888</v>
      </c>
      <c r="BL88" s="99">
        <v>26.470588235294127</v>
      </c>
      <c r="BM88" s="94">
        <v>39.75903614457831</v>
      </c>
      <c r="BN88" s="93">
        <v>44.776119402985096</v>
      </c>
      <c r="BO88" s="93">
        <v>31.666666666666661</v>
      </c>
      <c r="BP88" s="93">
        <v>8.8888888888888893</v>
      </c>
      <c r="BQ88" s="99">
        <v>13.084112149532711</v>
      </c>
      <c r="BR88" s="94">
        <v>44.680851063829799</v>
      </c>
      <c r="BS88" s="94">
        <v>11.111111111111114</v>
      </c>
      <c r="BT88" s="94">
        <v>12.371134020618559</v>
      </c>
      <c r="BU88" s="99">
        <v>31.506849315068507</v>
      </c>
      <c r="BV88" s="94">
        <v>4.9382716049382696</v>
      </c>
      <c r="BW88" s="94">
        <v>12.605042016806728</v>
      </c>
      <c r="BX88" s="94">
        <v>39.024390243902431</v>
      </c>
      <c r="BY88" s="99">
        <v>5</v>
      </c>
      <c r="BZ88" s="94">
        <v>11.494252873563225</v>
      </c>
      <c r="CA88" s="94">
        <v>39.603960396039618</v>
      </c>
      <c r="CB88" s="94">
        <v>6.0240963855421708</v>
      </c>
      <c r="CC88" s="99">
        <v>10.606060606060606</v>
      </c>
      <c r="CD88" s="94">
        <v>41.666666666666671</v>
      </c>
      <c r="CE88" s="94">
        <v>16.304347826086961</v>
      </c>
      <c r="CF88" s="94">
        <v>12.03703703703704</v>
      </c>
      <c r="CG88" s="99">
        <v>15.625000000000004</v>
      </c>
      <c r="CH88" s="94">
        <v>16.666666666666671</v>
      </c>
      <c r="CI88" s="94">
        <v>22.000000000000011</v>
      </c>
      <c r="CJ88" s="94">
        <v>12.328767123287673</v>
      </c>
      <c r="CK88" s="94">
        <v>29.069767441860467</v>
      </c>
      <c r="CL88" s="94">
        <v>18.400000000000006</v>
      </c>
      <c r="CM88" s="94">
        <v>15.853658536585366</v>
      </c>
      <c r="CN88" s="94">
        <v>19.696969696969699</v>
      </c>
      <c r="CO88" s="94">
        <v>22.988505747126439</v>
      </c>
      <c r="CP88" s="99">
        <v>23.529411764705891</v>
      </c>
      <c r="CQ88" s="94">
        <v>22.619047619047617</v>
      </c>
      <c r="CR88" s="94">
        <v>22.058823529411772</v>
      </c>
      <c r="CS88" s="93">
        <v>21.666666666666664</v>
      </c>
      <c r="CT88" s="93">
        <v>11.36363636363636</v>
      </c>
      <c r="CU88" s="99">
        <v>4.6296296296296315</v>
      </c>
      <c r="CV88" s="94">
        <v>10.526315789473681</v>
      </c>
      <c r="CW88" s="94">
        <v>9.17431192660551</v>
      </c>
      <c r="CX88" s="93">
        <v>5.1020408163265314</v>
      </c>
      <c r="CY88" s="93">
        <v>2.8571428571428572</v>
      </c>
      <c r="CZ88" s="99">
        <v>10.714285714285714</v>
      </c>
      <c r="DA88" s="94">
        <v>8.1967213114754109</v>
      </c>
      <c r="DB88" s="94">
        <v>3.7037037037037037</v>
      </c>
      <c r="DC88" s="93">
        <v>26.865671641791042</v>
      </c>
      <c r="DD88" s="93">
        <v>13.793103448275861</v>
      </c>
      <c r="DE88" s="99">
        <v>6.9999999999999956</v>
      </c>
      <c r="DF88" s="94">
        <v>14.457831325301207</v>
      </c>
      <c r="DG88" s="94">
        <v>13.636363636363635</v>
      </c>
      <c r="DH88" s="93">
        <v>13.114754098360658</v>
      </c>
      <c r="DI88" s="93">
        <v>42.528735632183903</v>
      </c>
      <c r="DJ88" s="99">
        <v>47.169811320754711</v>
      </c>
      <c r="DK88" s="94">
        <v>29.787234042553195</v>
      </c>
      <c r="DL88" s="94">
        <v>42.85714285714284</v>
      </c>
      <c r="DM88" s="94">
        <v>47.422680412371122</v>
      </c>
      <c r="DN88" s="94">
        <v>38.356164383561648</v>
      </c>
      <c r="DO88" s="99">
        <v>37.64705882352942</v>
      </c>
      <c r="DP88" s="94">
        <v>44.715447154471541</v>
      </c>
      <c r="DQ88" s="94">
        <v>45.679012345679006</v>
      </c>
      <c r="DR88" s="94">
        <v>46.268656716417908</v>
      </c>
      <c r="DS88" s="94">
        <v>47.126436781609193</v>
      </c>
      <c r="DT88" s="99">
        <v>49.504950495049499</v>
      </c>
      <c r="DU88" s="101">
        <v>44.047619047619044</v>
      </c>
      <c r="DV88" s="101">
        <v>60.294117647058833</v>
      </c>
      <c r="DW88" s="93">
        <v>47.54098360655739</v>
      </c>
      <c r="DX88" s="101" t="s">
        <v>286</v>
      </c>
      <c r="DY88" s="99" t="s">
        <v>286</v>
      </c>
      <c r="DZ88" s="99" t="s">
        <v>286</v>
      </c>
      <c r="EA88" s="99" t="s">
        <v>286</v>
      </c>
      <c r="EB88" s="99" t="s">
        <v>286</v>
      </c>
      <c r="EC88" s="99" t="s">
        <v>286</v>
      </c>
      <c r="ED88" s="99" t="s">
        <v>286</v>
      </c>
      <c r="EE88" s="99" t="s">
        <v>286</v>
      </c>
      <c r="EF88" s="99" t="s">
        <v>286</v>
      </c>
      <c r="EG88" s="99">
        <v>5.8823529411764719</v>
      </c>
      <c r="EH88" s="99">
        <v>5.6818181818181834</v>
      </c>
      <c r="EI88" s="99">
        <v>0.970873786407767</v>
      </c>
      <c r="EJ88" s="99">
        <v>4.8192771084337336</v>
      </c>
      <c r="EK88" s="99">
        <v>7.1428571428571423</v>
      </c>
      <c r="EL88" s="94">
        <v>4.9180327868852469</v>
      </c>
      <c r="EM88" s="94">
        <v>58.426966292134836</v>
      </c>
      <c r="EN88" s="94">
        <v>34.905660377358487</v>
      </c>
      <c r="EO88" s="94">
        <v>56.250000000000007</v>
      </c>
      <c r="EP88" s="99">
        <v>64.601769911504434</v>
      </c>
      <c r="EQ88" s="94">
        <v>33.663366336633651</v>
      </c>
      <c r="ER88" s="94">
        <v>49.315068493150683</v>
      </c>
      <c r="ES88" s="94">
        <v>73.493975903614455</v>
      </c>
      <c r="ET88" s="94">
        <v>41.269841269841272</v>
      </c>
      <c r="EU88" s="99">
        <v>41.463414634146339</v>
      </c>
      <c r="EV88" s="94">
        <v>80</v>
      </c>
      <c r="EW88" s="94">
        <v>39.77272727272728</v>
      </c>
      <c r="EX88" s="94">
        <v>49.999999999999993</v>
      </c>
      <c r="EY88" s="94">
        <v>56.249999999999993</v>
      </c>
      <c r="EZ88" s="99">
        <v>29.85074626865671</v>
      </c>
      <c r="FA88" s="94">
        <v>58.333333333333329</v>
      </c>
      <c r="FB88" s="94">
        <v>80.898876404494374</v>
      </c>
      <c r="FC88" s="94">
        <v>51.401869158878519</v>
      </c>
      <c r="FD88" s="94">
        <v>73.958333333333343</v>
      </c>
      <c r="FE88" s="99">
        <v>89.3805309734513</v>
      </c>
      <c r="FF88" s="94">
        <v>79.207920792079193</v>
      </c>
      <c r="FG88" s="94">
        <v>65.753424657534254</v>
      </c>
      <c r="FH88" s="94">
        <v>89.024390243902459</v>
      </c>
      <c r="FI88" s="94">
        <v>76.000000000000014</v>
      </c>
      <c r="FJ88" s="99">
        <v>64.634146341463435</v>
      </c>
      <c r="FK88" s="94">
        <v>92.307692307692307</v>
      </c>
      <c r="FL88" s="94">
        <v>79.545454545454547</v>
      </c>
      <c r="FM88" s="94">
        <v>83.1683168316832</v>
      </c>
      <c r="FN88" s="94">
        <v>88.749999999999972</v>
      </c>
      <c r="FO88" s="99">
        <v>67.164179104477626</v>
      </c>
      <c r="FP88" s="94">
        <v>88.524590163934434</v>
      </c>
      <c r="FQ88" s="94">
        <v>98.901098901098905</v>
      </c>
      <c r="FR88" s="94">
        <v>96.296296296296305</v>
      </c>
      <c r="FS88" s="94">
        <v>97.916666666666686</v>
      </c>
      <c r="FT88" s="99">
        <v>95.61403508771933</v>
      </c>
      <c r="FU88" s="94">
        <v>96.969696969696969</v>
      </c>
      <c r="FV88" s="94">
        <v>100</v>
      </c>
      <c r="FW88" s="94">
        <v>93.023255813953497</v>
      </c>
      <c r="FX88" s="94">
        <v>94.444444444444471</v>
      </c>
      <c r="FY88" s="99">
        <v>97.560975609756156</v>
      </c>
      <c r="FZ88" s="94">
        <v>94.202898550724626</v>
      </c>
      <c r="GA88" s="94">
        <v>93.25842696629212</v>
      </c>
      <c r="GB88" s="94">
        <v>99.029126213592235</v>
      </c>
      <c r="GC88" s="94">
        <v>97.619047619047606</v>
      </c>
      <c r="GD88" s="99">
        <v>97.101449275362341</v>
      </c>
      <c r="GE88" s="94">
        <v>100</v>
      </c>
      <c r="GF88" s="94">
        <v>96.590909090909079</v>
      </c>
      <c r="GG88" s="94">
        <v>92.592592592592595</v>
      </c>
      <c r="GH88" s="94">
        <v>96.875000000000014</v>
      </c>
      <c r="GI88" s="99">
        <v>95.575221238938056</v>
      </c>
      <c r="GJ88" s="94">
        <v>96.969696969696969</v>
      </c>
      <c r="GK88" s="94">
        <v>98.6111111111111</v>
      </c>
      <c r="GL88" s="94">
        <v>95.29411764705884</v>
      </c>
      <c r="GM88" s="100">
        <v>90.476190476190482</v>
      </c>
      <c r="GN88" s="99">
        <v>90.243902439024424</v>
      </c>
      <c r="GO88" s="94">
        <v>98.529411764705884</v>
      </c>
      <c r="GP88" s="94">
        <v>90.909090909090921</v>
      </c>
      <c r="GQ88" s="94">
        <v>99.019607843137251</v>
      </c>
      <c r="GR88" s="94">
        <v>94.047619047619065</v>
      </c>
      <c r="GS88" s="99">
        <v>92.753623188405825</v>
      </c>
      <c r="GT88" s="94">
        <v>98.360655737704931</v>
      </c>
      <c r="GU88" s="94" t="s">
        <v>286</v>
      </c>
      <c r="GV88" s="94" t="s">
        <v>286</v>
      </c>
      <c r="GW88" s="94" t="s">
        <v>286</v>
      </c>
      <c r="GX88" s="99" t="s">
        <v>286</v>
      </c>
      <c r="GY88" s="99" t="s">
        <v>286</v>
      </c>
      <c r="GZ88" s="99" t="s">
        <v>286</v>
      </c>
      <c r="HA88" s="99" t="s">
        <v>286</v>
      </c>
      <c r="HB88" s="99" t="s">
        <v>286</v>
      </c>
      <c r="HC88" s="99" t="s">
        <v>286</v>
      </c>
      <c r="HD88" s="99">
        <v>93.939393939393952</v>
      </c>
      <c r="HE88" s="99">
        <v>92.134831460674206</v>
      </c>
      <c r="HF88" s="99">
        <v>97.999999999999986</v>
      </c>
      <c r="HG88" s="99">
        <v>92.682926829268311</v>
      </c>
      <c r="HH88" s="99">
        <v>98.529411764705884</v>
      </c>
      <c r="HI88" s="99">
        <v>98.333333333333329</v>
      </c>
      <c r="HJ88" s="99">
        <v>88.888888888888872</v>
      </c>
      <c r="HK88" s="99">
        <v>88.888888888888886</v>
      </c>
      <c r="HL88" s="94">
        <v>96.842105263157904</v>
      </c>
      <c r="HM88" s="94">
        <v>77.192982456140356</v>
      </c>
      <c r="HN88" s="94">
        <v>91.919191919191931</v>
      </c>
      <c r="HO88" s="94">
        <v>100</v>
      </c>
      <c r="HP88" s="99">
        <v>77.380952380952365</v>
      </c>
      <c r="HQ88" s="94">
        <v>84.920634920634953</v>
      </c>
      <c r="HR88" s="94">
        <v>89.024390243902474</v>
      </c>
      <c r="HS88" s="94">
        <v>83.582089552238799</v>
      </c>
      <c r="HT88" s="95">
        <v>86.363636363636374</v>
      </c>
      <c r="HU88" s="99">
        <v>90.099009900990069</v>
      </c>
      <c r="HV88" s="93">
        <v>80.722891566265062</v>
      </c>
      <c r="HW88" s="93">
        <v>81.81818181818177</v>
      </c>
      <c r="HX88" s="93">
        <v>96.721311475409848</v>
      </c>
      <c r="HY88" s="93">
        <v>0</v>
      </c>
      <c r="HZ88" s="93">
        <v>3.7037037037037024</v>
      </c>
      <c r="IA88" s="93">
        <v>3.0927835051546384</v>
      </c>
      <c r="IB88" s="93">
        <v>2.5862068965517233</v>
      </c>
      <c r="IC88" s="93">
        <v>1.9999999999999998</v>
      </c>
      <c r="ID88" s="93">
        <v>1.3698630136986301</v>
      </c>
      <c r="IE88" s="93">
        <v>9.4117647058823515</v>
      </c>
      <c r="IF88" s="93">
        <v>3.9370078740157481</v>
      </c>
      <c r="IG88" s="93">
        <v>2.4390243902439024</v>
      </c>
      <c r="IH88" s="93">
        <v>2.9411764705882351</v>
      </c>
      <c r="II88" s="93">
        <v>3.3707865168539333</v>
      </c>
      <c r="IJ88" s="93">
        <v>0.98039215686274495</v>
      </c>
      <c r="IK88" s="93">
        <v>2.4096385542168663</v>
      </c>
      <c r="IL88" s="93">
        <v>4.2857142857142847</v>
      </c>
      <c r="IM88" s="93">
        <v>0</v>
      </c>
      <c r="IN88" s="93" t="str">
        <f t="shared" si="105"/>
        <v>--</v>
      </c>
      <c r="IO88" s="93" t="str">
        <f t="shared" si="105"/>
        <v>--</v>
      </c>
      <c r="IP88" s="93" t="str">
        <f t="shared" si="105"/>
        <v>--</v>
      </c>
      <c r="IQ88" s="93" t="str">
        <f t="shared" si="105"/>
        <v>--</v>
      </c>
      <c r="IR88" s="93" t="str">
        <f t="shared" si="105"/>
        <v>--</v>
      </c>
      <c r="IS88" s="93" t="str">
        <f t="shared" si="105"/>
        <v>--</v>
      </c>
      <c r="IT88" s="93" t="str">
        <f t="shared" si="105"/>
        <v>--</v>
      </c>
      <c r="IU88" s="93" t="str">
        <f t="shared" si="105"/>
        <v>--</v>
      </c>
      <c r="IV88" s="93" t="str">
        <f t="shared" si="105"/>
        <v>--</v>
      </c>
      <c r="IW88" s="241">
        <v>292</v>
      </c>
      <c r="IX88" s="242">
        <v>285</v>
      </c>
      <c r="IY88" s="243">
        <v>71</v>
      </c>
      <c r="IZ88" s="243">
        <v>87</v>
      </c>
      <c r="JA88" s="243">
        <v>80</v>
      </c>
      <c r="JB88" s="243">
        <v>72</v>
      </c>
      <c r="JC88" s="243">
        <v>87</v>
      </c>
      <c r="JD88" s="243">
        <v>66</v>
      </c>
      <c r="JE88" s="243">
        <v>11.2676056338028</v>
      </c>
      <c r="JF88" s="243">
        <v>4.6511627906976702</v>
      </c>
      <c r="JG88" s="243">
        <v>6.25</v>
      </c>
      <c r="JH88" s="243">
        <v>5.55555555555555</v>
      </c>
      <c r="JI88" s="243">
        <v>3.4482758620689702</v>
      </c>
      <c r="JJ88" s="243">
        <v>7.5757575757575797</v>
      </c>
      <c r="JK88" s="243">
        <v>18.309859154929601</v>
      </c>
      <c r="JL88" s="243">
        <v>9.3023255813953494</v>
      </c>
      <c r="JM88" s="243">
        <v>10</v>
      </c>
      <c r="JN88" s="243">
        <v>4.1666666666666696</v>
      </c>
      <c r="JO88" s="243">
        <v>6.8965517241379297</v>
      </c>
      <c r="JP88" s="243">
        <v>3.0303030303030298</v>
      </c>
      <c r="JQ88" s="243">
        <v>92.857142857142804</v>
      </c>
      <c r="JR88" s="243">
        <v>98.823529411764696</v>
      </c>
      <c r="JS88" s="243">
        <v>100</v>
      </c>
      <c r="JT88" s="243">
        <v>98.6111111111111</v>
      </c>
      <c r="JU88" s="243">
        <v>100</v>
      </c>
      <c r="JV88" s="243">
        <v>98.484848484848499</v>
      </c>
      <c r="JW88" s="243">
        <v>90.1408450704225</v>
      </c>
      <c r="JX88" s="243">
        <v>94.117647058823493</v>
      </c>
      <c r="JY88" s="243">
        <v>98.75</v>
      </c>
      <c r="JZ88" s="243">
        <v>93.0555555555556</v>
      </c>
      <c r="KA88" s="243">
        <v>97.701149425287397</v>
      </c>
      <c r="KB88" s="243">
        <v>96.969696969696997</v>
      </c>
      <c r="KC88" s="243">
        <v>95.714285714285694</v>
      </c>
      <c r="KD88" s="243">
        <v>100</v>
      </c>
      <c r="KE88" s="243">
        <v>98.75</v>
      </c>
      <c r="KF88" s="243">
        <v>93.0555555555556</v>
      </c>
      <c r="KG88" s="243">
        <v>97.701149425287397</v>
      </c>
      <c r="KH88" s="243">
        <v>100</v>
      </c>
      <c r="KI88" s="220">
        <v>54</v>
      </c>
      <c r="KJ88" s="220">
        <v>60</v>
      </c>
      <c r="KK88" s="99" t="str">
        <f t="shared" si="81"/>
        <v>--</v>
      </c>
      <c r="KL88" s="99" t="str">
        <f t="shared" si="81"/>
        <v>--</v>
      </c>
      <c r="KM88" s="220">
        <v>9.2592592592592595</v>
      </c>
      <c r="KN88" s="220">
        <v>11.6666666666667</v>
      </c>
      <c r="KO88" s="220">
        <v>96.296296296296305</v>
      </c>
      <c r="KP88" s="220">
        <v>98.3333333333333</v>
      </c>
      <c r="KQ88" s="220">
        <v>96.2264150943396</v>
      </c>
      <c r="KR88" s="220">
        <v>93.3333333333333</v>
      </c>
      <c r="KS88" s="220">
        <v>92.156862745098096</v>
      </c>
      <c r="KT88" s="220">
        <v>96.6666666666667</v>
      </c>
      <c r="KV88" s="379">
        <v>214</v>
      </c>
      <c r="KW88" s="380">
        <v>46</v>
      </c>
      <c r="KX88" s="381">
        <v>53</v>
      </c>
      <c r="KY88" s="381">
        <v>66</v>
      </c>
      <c r="KZ88" s="381">
        <v>49</v>
      </c>
      <c r="LA88" s="378" t="str">
        <f t="shared" si="82"/>
        <v>--</v>
      </c>
      <c r="LB88" s="381">
        <v>51.428571428571438</v>
      </c>
      <c r="LC88" s="381">
        <v>48.837209302325583</v>
      </c>
      <c r="LD88" s="381">
        <v>74.358974358974351</v>
      </c>
      <c r="LE88" s="378" t="str">
        <f t="shared" si="83"/>
        <v>--</v>
      </c>
      <c r="LF88" s="381">
        <v>61.111111111111128</v>
      </c>
      <c r="LG88" s="381">
        <v>54.651162790697683</v>
      </c>
      <c r="LH88" s="381">
        <v>47.692307692307686</v>
      </c>
      <c r="LI88" s="378" t="str">
        <f t="shared" si="84"/>
        <v>--</v>
      </c>
      <c r="LJ88" s="381">
        <v>54.716981132075475</v>
      </c>
      <c r="LK88" s="381">
        <v>53.030303030303038</v>
      </c>
      <c r="LL88" s="381">
        <v>59.183673469387777</v>
      </c>
      <c r="LM88" s="380">
        <v>83.018867924528294</v>
      </c>
      <c r="LN88" s="381">
        <v>62.318840579710148</v>
      </c>
      <c r="LO88" s="381">
        <v>52.38095238095238</v>
      </c>
      <c r="LP88" s="381">
        <v>77.5</v>
      </c>
      <c r="LQ88" s="381">
        <v>93.220338983050837</v>
      </c>
      <c r="LR88" s="381">
        <v>68.055555555555529</v>
      </c>
      <c r="LS88" s="381">
        <v>81.609195402298838</v>
      </c>
      <c r="LT88" s="381">
        <v>80.000000000000014</v>
      </c>
      <c r="LU88" s="381">
        <v>78.260869565217405</v>
      </c>
      <c r="LV88" s="381">
        <v>73.584905660377359</v>
      </c>
      <c r="LW88" s="381">
        <v>71.874999999999972</v>
      </c>
      <c r="LX88" s="381">
        <v>71.428571428571431</v>
      </c>
      <c r="LY88" s="380">
        <v>81.132075471698116</v>
      </c>
      <c r="LZ88" s="381">
        <v>69.117647058823565</v>
      </c>
      <c r="MA88" s="381">
        <v>79.999999999999986</v>
      </c>
      <c r="MB88" s="381">
        <v>73.749999999999986</v>
      </c>
      <c r="MC88" s="381">
        <v>94.915254237288167</v>
      </c>
      <c r="MD88" s="381">
        <v>88.732394366197212</v>
      </c>
      <c r="ME88" s="381">
        <v>90.697674418604663</v>
      </c>
      <c r="MF88" s="381">
        <v>86.363636363636374</v>
      </c>
      <c r="MG88" s="381">
        <v>84.782608695652144</v>
      </c>
      <c r="MH88" s="381">
        <v>83.018867924528294</v>
      </c>
      <c r="MI88" s="381">
        <v>82.539682539682531</v>
      </c>
      <c r="MJ88" s="381">
        <v>79.591836734693857</v>
      </c>
      <c r="MK88" s="380">
        <v>100</v>
      </c>
      <c r="ML88" s="381">
        <v>94.33962264150945</v>
      </c>
      <c r="MM88" s="381">
        <v>98.461538461538467</v>
      </c>
      <c r="MN88" s="381">
        <v>97.916666666666686</v>
      </c>
      <c r="MO88" s="380">
        <v>95.555555555555557</v>
      </c>
      <c r="MP88" s="381">
        <v>88.679245283018872</v>
      </c>
      <c r="MQ88" s="381">
        <v>93.846153846153854</v>
      </c>
      <c r="MR88" s="381">
        <v>93.750000000000028</v>
      </c>
      <c r="MS88" s="380">
        <v>93.478260869565233</v>
      </c>
      <c r="MT88" s="381">
        <v>94.339622641509465</v>
      </c>
      <c r="MU88" s="381">
        <v>98.4375</v>
      </c>
      <c r="MV88" s="381">
        <v>97.916666666666686</v>
      </c>
      <c r="MW88" s="380">
        <v>94.339622641509465</v>
      </c>
      <c r="MX88" s="381">
        <v>97.183098591549324</v>
      </c>
      <c r="MY88" s="381">
        <v>96.47058823529413</v>
      </c>
      <c r="MZ88" s="381">
        <v>100</v>
      </c>
      <c r="NA88" s="381">
        <v>91.666666666666714</v>
      </c>
      <c r="NB88" s="381">
        <v>91.6666666666667</v>
      </c>
      <c r="NC88" s="381">
        <v>98.850574712643692</v>
      </c>
      <c r="ND88" s="381">
        <v>98.484848484848484</v>
      </c>
      <c r="NE88" s="381">
        <v>95.652173913043484</v>
      </c>
      <c r="NF88" s="381">
        <v>98.113207547169807</v>
      </c>
      <c r="NG88" s="381">
        <v>98.461538461538453</v>
      </c>
      <c r="NH88" s="381">
        <v>95.833333333333357</v>
      </c>
    </row>
    <row r="89" spans="1:372" x14ac:dyDescent="0.25">
      <c r="A89" s="93">
        <v>85</v>
      </c>
      <c r="B89" s="93" t="s">
        <v>85</v>
      </c>
      <c r="C89" s="104">
        <v>1190</v>
      </c>
      <c r="D89" s="104">
        <v>1192</v>
      </c>
      <c r="E89" s="104">
        <v>539</v>
      </c>
      <c r="F89" s="104">
        <v>1130</v>
      </c>
      <c r="G89" s="104">
        <v>1014</v>
      </c>
      <c r="H89" s="104">
        <v>435</v>
      </c>
      <c r="I89" s="104">
        <v>419</v>
      </c>
      <c r="J89" s="104">
        <v>336</v>
      </c>
      <c r="K89" s="104">
        <v>406</v>
      </c>
      <c r="L89" s="104">
        <v>498</v>
      </c>
      <c r="M89" s="103">
        <v>288</v>
      </c>
      <c r="N89" s="103">
        <v>198</v>
      </c>
      <c r="O89" s="103">
        <v>188</v>
      </c>
      <c r="P89" s="103">
        <v>153</v>
      </c>
      <c r="Q89" s="103">
        <v>388</v>
      </c>
      <c r="R89" s="103">
        <v>399</v>
      </c>
      <c r="S89" s="103">
        <v>343</v>
      </c>
      <c r="T89" s="103">
        <v>354</v>
      </c>
      <c r="U89" s="103">
        <v>372</v>
      </c>
      <c r="V89" s="103">
        <v>288</v>
      </c>
      <c r="W89" s="99">
        <v>87.587822014051468</v>
      </c>
      <c r="X89" s="99">
        <v>76.97841726618708</v>
      </c>
      <c r="Y89" s="99">
        <v>65.861027190332365</v>
      </c>
      <c r="Z89" s="99">
        <v>88.44221105527636</v>
      </c>
      <c r="AA89" s="99">
        <v>75.609756097561018</v>
      </c>
      <c r="AB89" s="99">
        <v>76.140350877193001</v>
      </c>
      <c r="AC89" s="99">
        <v>87.113402061855666</v>
      </c>
      <c r="AD89" s="99">
        <v>86.170212765957402</v>
      </c>
      <c r="AE89" s="99">
        <v>79.084967320261441</v>
      </c>
      <c r="AF89" s="99" t="s">
        <v>286</v>
      </c>
      <c r="AG89" s="99">
        <v>85.606060606060595</v>
      </c>
      <c r="AH89" s="99">
        <v>77.192982456140314</v>
      </c>
      <c r="AI89" s="99" t="s">
        <v>286</v>
      </c>
      <c r="AJ89" s="99">
        <v>86.956521739130423</v>
      </c>
      <c r="AK89" s="99">
        <v>80.985915492957801</v>
      </c>
      <c r="AL89" s="99">
        <v>12.529002320185619</v>
      </c>
      <c r="AM89" s="99">
        <v>13.189448441247</v>
      </c>
      <c r="AN89" s="99">
        <v>34.131736526946092</v>
      </c>
      <c r="AO89" s="99">
        <v>11.33501259445843</v>
      </c>
      <c r="AP89" s="99">
        <v>22.10953346855986</v>
      </c>
      <c r="AQ89" s="99">
        <v>53.658536585365844</v>
      </c>
      <c r="AR89" s="99">
        <v>16.410256410256391</v>
      </c>
      <c r="AS89" s="99">
        <v>19.148936170212767</v>
      </c>
      <c r="AT89" s="99">
        <v>31.372549019607852</v>
      </c>
      <c r="AU89" s="99">
        <v>23.575129533678769</v>
      </c>
      <c r="AV89" s="99">
        <v>22.727272727272737</v>
      </c>
      <c r="AW89" s="99">
        <v>37.026239067055386</v>
      </c>
      <c r="AX89" s="102">
        <v>16.571428571428566</v>
      </c>
      <c r="AY89" s="102">
        <v>20.754716981132066</v>
      </c>
      <c r="AZ89" s="102">
        <v>26.480836236933808</v>
      </c>
      <c r="BA89" s="102" t="s">
        <v>286</v>
      </c>
      <c r="BB89" s="99" t="s">
        <v>286</v>
      </c>
      <c r="BC89" s="102" t="s">
        <v>286</v>
      </c>
      <c r="BD89" s="102" t="s">
        <v>286</v>
      </c>
      <c r="BE89" s="102" t="s">
        <v>286</v>
      </c>
      <c r="BF89" s="102" t="s">
        <v>286</v>
      </c>
      <c r="BG89" s="99" t="s">
        <v>286</v>
      </c>
      <c r="BH89" s="94" t="s">
        <v>286</v>
      </c>
      <c r="BI89" s="94" t="s">
        <v>286</v>
      </c>
      <c r="BJ89" s="94">
        <v>42.440318302387254</v>
      </c>
      <c r="BK89" s="94">
        <v>41.6243654822335</v>
      </c>
      <c r="BL89" s="99">
        <v>21.726190476190506</v>
      </c>
      <c r="BM89" s="94">
        <v>38.392857142857153</v>
      </c>
      <c r="BN89" s="93">
        <v>31.578947368421048</v>
      </c>
      <c r="BO89" s="93">
        <v>23.021582733812959</v>
      </c>
      <c r="BP89" s="93">
        <v>6.4039408866995053</v>
      </c>
      <c r="BQ89" s="99">
        <v>14.527845036319613</v>
      </c>
      <c r="BR89" s="94">
        <v>49.999999999999979</v>
      </c>
      <c r="BS89" s="94">
        <v>9.8360655737704832</v>
      </c>
      <c r="BT89" s="94">
        <v>13.58811040339703</v>
      </c>
      <c r="BU89" s="99">
        <v>51.77304964539006</v>
      </c>
      <c r="BV89" s="94">
        <v>3.3149171270718236</v>
      </c>
      <c r="BW89" s="94">
        <v>7.7348066298342566</v>
      </c>
      <c r="BX89" s="94">
        <v>38.095238095238109</v>
      </c>
      <c r="BY89" s="99">
        <v>5.6756756756756763</v>
      </c>
      <c r="BZ89" s="94">
        <v>11.369509043927639</v>
      </c>
      <c r="CA89" s="94">
        <v>48.071216617210695</v>
      </c>
      <c r="CB89" s="94">
        <v>3.3033033033033061</v>
      </c>
      <c r="CC89" s="99">
        <v>6.8376068376068435</v>
      </c>
      <c r="CD89" s="94">
        <v>38.827838827838846</v>
      </c>
      <c r="CE89" s="94">
        <v>15.222482435597193</v>
      </c>
      <c r="CF89" s="94">
        <v>25.899280575539585</v>
      </c>
      <c r="CG89" s="99">
        <v>21.856287425149713</v>
      </c>
      <c r="CH89" s="94">
        <v>16.751269035532982</v>
      </c>
      <c r="CI89" s="94">
        <v>18.126272912423619</v>
      </c>
      <c r="CJ89" s="94">
        <v>12.982456140350873</v>
      </c>
      <c r="CK89" s="94">
        <v>22.395833333333343</v>
      </c>
      <c r="CL89" s="94">
        <v>17.647058823529406</v>
      </c>
      <c r="CM89" s="94">
        <v>15.686274509803916</v>
      </c>
      <c r="CN89" s="94">
        <v>18.421052631578945</v>
      </c>
      <c r="CO89" s="94">
        <v>27.179487179487204</v>
      </c>
      <c r="CP89" s="99">
        <v>22.781065088757401</v>
      </c>
      <c r="CQ89" s="94">
        <v>20.058139534883701</v>
      </c>
      <c r="CR89" s="94">
        <v>23.822714681440434</v>
      </c>
      <c r="CS89" s="93">
        <v>25.352112676056333</v>
      </c>
      <c r="CT89" s="93">
        <v>9.9762470308788611</v>
      </c>
      <c r="CU89" s="99">
        <v>6.5375302663438291</v>
      </c>
      <c r="CV89" s="94">
        <v>8.157099697885192</v>
      </c>
      <c r="CW89" s="94">
        <v>13.421052631578947</v>
      </c>
      <c r="CX89" s="93">
        <v>6.3917525773195871</v>
      </c>
      <c r="CY89" s="93">
        <v>8.7719298245613988</v>
      </c>
      <c r="CZ89" s="99">
        <v>16.402116402116413</v>
      </c>
      <c r="DA89" s="94">
        <v>5.882352941176471</v>
      </c>
      <c r="DB89" s="94">
        <v>9.9337748344370951</v>
      </c>
      <c r="DC89" s="93">
        <v>9.6000000000000068</v>
      </c>
      <c r="DD89" s="93">
        <v>10.309278350515463</v>
      </c>
      <c r="DE89" s="99">
        <v>10.210210210210201</v>
      </c>
      <c r="DF89" s="94">
        <v>15.223880597014912</v>
      </c>
      <c r="DG89" s="94">
        <v>8.4033613445378155</v>
      </c>
      <c r="DH89" s="93">
        <v>8.1850533807829198</v>
      </c>
      <c r="DI89" s="93">
        <v>31.654676258992801</v>
      </c>
      <c r="DJ89" s="99">
        <v>42.961165048543684</v>
      </c>
      <c r="DK89" s="94">
        <v>39.339339339339325</v>
      </c>
      <c r="DL89" s="94">
        <v>36.36363636363636</v>
      </c>
      <c r="DM89" s="94">
        <v>39.918533604887962</v>
      </c>
      <c r="DN89" s="94">
        <v>37.323943661971818</v>
      </c>
      <c r="DO89" s="99">
        <v>37.368421052631582</v>
      </c>
      <c r="DP89" s="94">
        <v>45.744680851063841</v>
      </c>
      <c r="DQ89" s="94">
        <v>37.748344370860956</v>
      </c>
      <c r="DR89" s="94">
        <v>37.466307277627983</v>
      </c>
      <c r="DS89" s="94">
        <v>53.076923076923009</v>
      </c>
      <c r="DT89" s="99">
        <v>48.214285714285701</v>
      </c>
      <c r="DU89" s="101">
        <v>28.07017543859649</v>
      </c>
      <c r="DV89" s="101">
        <v>40.226628895184142</v>
      </c>
      <c r="DW89" s="93">
        <v>45.390070921985853</v>
      </c>
      <c r="DX89" s="101" t="s">
        <v>286</v>
      </c>
      <c r="DY89" s="99" t="s">
        <v>286</v>
      </c>
      <c r="DZ89" s="99" t="s">
        <v>286</v>
      </c>
      <c r="EA89" s="99" t="s">
        <v>286</v>
      </c>
      <c r="EB89" s="99" t="s">
        <v>286</v>
      </c>
      <c r="EC89" s="99" t="s">
        <v>286</v>
      </c>
      <c r="ED89" s="99" t="s">
        <v>286</v>
      </c>
      <c r="EE89" s="99" t="s">
        <v>286</v>
      </c>
      <c r="EF89" s="99" t="s">
        <v>286</v>
      </c>
      <c r="EG89" s="99">
        <v>5.4830287206266295</v>
      </c>
      <c r="EH89" s="99">
        <v>1.7587939698492456</v>
      </c>
      <c r="EI89" s="99">
        <v>3.2163742690058497</v>
      </c>
      <c r="EJ89" s="99">
        <v>3.4285714285714293</v>
      </c>
      <c r="EK89" s="99">
        <v>5.10752688172043</v>
      </c>
      <c r="EL89" s="94">
        <v>2.4305555555555567</v>
      </c>
      <c r="EM89" s="94">
        <v>64.164648910411657</v>
      </c>
      <c r="EN89" s="94">
        <v>48.07692307692303</v>
      </c>
      <c r="EO89" s="94">
        <v>37.724550898203617</v>
      </c>
      <c r="EP89" s="99">
        <v>68.421052631578931</v>
      </c>
      <c r="EQ89" s="94">
        <v>38.056680161943284</v>
      </c>
      <c r="ER89" s="94">
        <v>44.755244755244746</v>
      </c>
      <c r="ES89" s="94">
        <v>66.839378238341979</v>
      </c>
      <c r="ET89" s="94">
        <v>47.058823529411768</v>
      </c>
      <c r="EU89" s="99">
        <v>48.684210526315795</v>
      </c>
      <c r="EV89" s="94">
        <v>60.857908847184987</v>
      </c>
      <c r="EW89" s="94">
        <v>39.230769230769219</v>
      </c>
      <c r="EX89" s="94">
        <v>46.268656716417908</v>
      </c>
      <c r="EY89" s="94">
        <v>56.666666666666686</v>
      </c>
      <c r="EZ89" s="99">
        <v>37.673130193905855</v>
      </c>
      <c r="FA89" s="94">
        <v>45.296167247386798</v>
      </c>
      <c r="FB89" s="94">
        <v>85.680751173709027</v>
      </c>
      <c r="FC89" s="94">
        <v>76.315789473684205</v>
      </c>
      <c r="FD89" s="94">
        <v>65.373134328358219</v>
      </c>
      <c r="FE89" s="99">
        <v>87.500000000000071</v>
      </c>
      <c r="FF89" s="94">
        <v>67.272727272727323</v>
      </c>
      <c r="FG89" s="94">
        <v>73.776223776223745</v>
      </c>
      <c r="FH89" s="94">
        <v>88.297872340425471</v>
      </c>
      <c r="FI89" s="94">
        <v>80.213903743315527</v>
      </c>
      <c r="FJ89" s="99">
        <v>74.342105263157876</v>
      </c>
      <c r="FK89" s="94">
        <v>84.334203655352511</v>
      </c>
      <c r="FL89" s="94">
        <v>78.734177215189888</v>
      </c>
      <c r="FM89" s="94">
        <v>74.336283185840699</v>
      </c>
      <c r="FN89" s="94">
        <v>84.070796460176965</v>
      </c>
      <c r="FO89" s="99">
        <v>67.302452316076284</v>
      </c>
      <c r="FP89" s="94">
        <v>73.2638888888889</v>
      </c>
      <c r="FQ89" s="94">
        <v>93.271461716937253</v>
      </c>
      <c r="FR89" s="94">
        <v>97.841726618704968</v>
      </c>
      <c r="FS89" s="94">
        <v>98.502994011976014</v>
      </c>
      <c r="FT89" s="99">
        <v>93.164556962025316</v>
      </c>
      <c r="FU89" s="94">
        <v>92.494929006085243</v>
      </c>
      <c r="FV89" s="94">
        <v>99.293286219081295</v>
      </c>
      <c r="FW89" s="94">
        <v>93.750000000000014</v>
      </c>
      <c r="FX89" s="94">
        <v>97.872340425531902</v>
      </c>
      <c r="FY89" s="99">
        <v>94.771241830065378</v>
      </c>
      <c r="FZ89" s="94">
        <v>92.689295039164463</v>
      </c>
      <c r="GA89" s="94">
        <v>91.41414141414144</v>
      </c>
      <c r="GB89" s="94">
        <v>94.7214076246334</v>
      </c>
      <c r="GC89" s="94">
        <v>93.0835734870317</v>
      </c>
      <c r="GD89" s="99">
        <v>94.086021505376308</v>
      </c>
      <c r="GE89" s="94">
        <v>96.842105263157919</v>
      </c>
      <c r="GF89" s="94">
        <v>92.000000000000014</v>
      </c>
      <c r="GG89" s="94">
        <v>93.187347931873475</v>
      </c>
      <c r="GH89" s="94">
        <v>93.009118541033459</v>
      </c>
      <c r="GI89" s="99">
        <v>90</v>
      </c>
      <c r="GJ89" s="94">
        <v>86.409736308316454</v>
      </c>
      <c r="GK89" s="94">
        <v>96.126760563380316</v>
      </c>
      <c r="GL89" s="94">
        <v>94.08602150537638</v>
      </c>
      <c r="GM89" s="100">
        <v>97.872340425531846</v>
      </c>
      <c r="GN89" s="99">
        <v>94.117647058823536</v>
      </c>
      <c r="GO89" s="94">
        <v>90.339425587467389</v>
      </c>
      <c r="GP89" s="94">
        <v>88.383838383838466</v>
      </c>
      <c r="GQ89" s="94">
        <v>90.265486725663806</v>
      </c>
      <c r="GR89" s="94">
        <v>94.2363112391931</v>
      </c>
      <c r="GS89" s="99">
        <v>88.679245283018886</v>
      </c>
      <c r="GT89" s="94">
        <v>93.684210526315766</v>
      </c>
      <c r="GU89" s="94" t="s">
        <v>286</v>
      </c>
      <c r="GV89" s="94" t="s">
        <v>286</v>
      </c>
      <c r="GW89" s="94" t="s">
        <v>286</v>
      </c>
      <c r="GX89" s="99" t="s">
        <v>286</v>
      </c>
      <c r="GY89" s="99" t="s">
        <v>286</v>
      </c>
      <c r="GZ89" s="99" t="s">
        <v>286</v>
      </c>
      <c r="HA89" s="99" t="s">
        <v>286</v>
      </c>
      <c r="HB89" s="99" t="s">
        <v>286</v>
      </c>
      <c r="HC89" s="99" t="s">
        <v>286</v>
      </c>
      <c r="HD89" s="99">
        <v>89.701897018970186</v>
      </c>
      <c r="HE89" s="99">
        <v>92.583120204603631</v>
      </c>
      <c r="HF89" s="99">
        <v>94.082840236686437</v>
      </c>
      <c r="HG89" s="99">
        <v>86.627906976744171</v>
      </c>
      <c r="HH89" s="99">
        <v>90.735694822888249</v>
      </c>
      <c r="HI89" s="99">
        <v>96.830985915492988</v>
      </c>
      <c r="HJ89" s="99">
        <v>77.068557919621668</v>
      </c>
      <c r="HK89" s="99">
        <v>77.669902912621353</v>
      </c>
      <c r="HL89" s="94">
        <v>80.538922155688638</v>
      </c>
      <c r="HM89" s="94">
        <v>77.894736842105317</v>
      </c>
      <c r="HN89" s="94">
        <v>80.122950819672099</v>
      </c>
      <c r="HO89" s="94">
        <v>88.732394366197198</v>
      </c>
      <c r="HP89" s="99">
        <v>80.107526881720403</v>
      </c>
      <c r="HQ89" s="94">
        <v>89.130434782608717</v>
      </c>
      <c r="HR89" s="94">
        <v>94.736842105263165</v>
      </c>
      <c r="HS89" s="94">
        <v>75.000000000000028</v>
      </c>
      <c r="HT89" s="95">
        <v>77.377892030848358</v>
      </c>
      <c r="HU89" s="99">
        <v>86.470588235294073</v>
      </c>
      <c r="HV89" s="93">
        <v>83.18840579710151</v>
      </c>
      <c r="HW89" s="93">
        <v>80.487804878048777</v>
      </c>
      <c r="HX89" s="93">
        <v>89.007092198581546</v>
      </c>
      <c r="HY89" s="93">
        <v>4.6403712296983786</v>
      </c>
      <c r="HZ89" s="93">
        <v>3.8186157517899764</v>
      </c>
      <c r="IA89" s="93">
        <v>1.8018018018018025</v>
      </c>
      <c r="IB89" s="93">
        <v>6.297229219143575</v>
      </c>
      <c r="IC89" s="93">
        <v>5.4655870445344092</v>
      </c>
      <c r="ID89" s="93">
        <v>3.8461538461538467</v>
      </c>
      <c r="IE89" s="93">
        <v>5.0505050505050537</v>
      </c>
      <c r="IF89" s="93">
        <v>3.225806451612903</v>
      </c>
      <c r="IG89" s="93">
        <v>3.9473684210526314</v>
      </c>
      <c r="IH89" s="93">
        <v>7.0680628272251349</v>
      </c>
      <c r="II89" s="93">
        <v>9.7989949748743683</v>
      </c>
      <c r="IJ89" s="93">
        <v>10.26392961876833</v>
      </c>
      <c r="IK89" s="93">
        <v>4.2979942693409754</v>
      </c>
      <c r="IL89" s="93">
        <v>7.7956989247311812</v>
      </c>
      <c r="IM89" s="93">
        <v>1.7361111111111118</v>
      </c>
      <c r="IN89" s="93" t="str">
        <f t="shared" si="105"/>
        <v>--</v>
      </c>
      <c r="IO89" s="93" t="str">
        <f t="shared" si="105"/>
        <v>--</v>
      </c>
      <c r="IP89" s="93" t="str">
        <f t="shared" si="105"/>
        <v>--</v>
      </c>
      <c r="IQ89" s="93" t="str">
        <f t="shared" si="105"/>
        <v>--</v>
      </c>
      <c r="IR89" s="93" t="str">
        <f t="shared" si="105"/>
        <v>--</v>
      </c>
      <c r="IS89" s="93" t="str">
        <f t="shared" si="105"/>
        <v>--</v>
      </c>
      <c r="IT89" s="93" t="str">
        <f t="shared" si="105"/>
        <v>--</v>
      </c>
      <c r="IU89" s="93" t="str">
        <f t="shared" si="105"/>
        <v>--</v>
      </c>
      <c r="IV89" s="93" t="str">
        <f t="shared" si="105"/>
        <v>--</v>
      </c>
      <c r="IW89" s="241">
        <v>1301</v>
      </c>
      <c r="IX89" s="242">
        <v>1334</v>
      </c>
      <c r="IY89" s="243">
        <v>346</v>
      </c>
      <c r="IZ89" s="243">
        <v>377</v>
      </c>
      <c r="JA89" s="243">
        <v>291</v>
      </c>
      <c r="JB89" s="243">
        <v>324</v>
      </c>
      <c r="JC89" s="243">
        <v>380</v>
      </c>
      <c r="JD89" s="243">
        <v>329</v>
      </c>
      <c r="JE89" s="243">
        <v>6.4139941690962203</v>
      </c>
      <c r="JF89" s="243">
        <v>7.4468085106383004</v>
      </c>
      <c r="JG89" s="243">
        <v>9.0277777777777803</v>
      </c>
      <c r="JH89" s="243">
        <v>8.9506172839506206</v>
      </c>
      <c r="JI89" s="243">
        <v>6.5963060686015798</v>
      </c>
      <c r="JJ89" s="243">
        <v>7.9268292682926802</v>
      </c>
      <c r="JK89" s="243">
        <v>4.0697674418604697</v>
      </c>
      <c r="JL89" s="243">
        <v>3.7333333333333401</v>
      </c>
      <c r="JM89" s="243">
        <v>4.4827586206896601</v>
      </c>
      <c r="JN89" s="243">
        <v>10.8024691358025</v>
      </c>
      <c r="JO89" s="243">
        <v>3.42105263157895</v>
      </c>
      <c r="JP89" s="243">
        <v>3.6474164133738598</v>
      </c>
      <c r="JQ89" s="243">
        <v>95.362318840579803</v>
      </c>
      <c r="JR89" s="243">
        <v>95.478723404255405</v>
      </c>
      <c r="JS89" s="243">
        <v>93.75</v>
      </c>
      <c r="JT89" s="243">
        <v>95.975232198142393</v>
      </c>
      <c r="JU89" s="243">
        <v>96.031746031745996</v>
      </c>
      <c r="JV89" s="243">
        <v>97.239263803680998</v>
      </c>
      <c r="JW89" s="243">
        <v>92.173913043478294</v>
      </c>
      <c r="JX89" s="243">
        <v>91.733333333333306</v>
      </c>
      <c r="JY89" s="243">
        <v>93.425605536332199</v>
      </c>
      <c r="JZ89" s="243">
        <v>93.167701863353997</v>
      </c>
      <c r="KA89" s="243">
        <v>91.798941798941797</v>
      </c>
      <c r="KB89" s="243">
        <v>92.638036809815901</v>
      </c>
      <c r="KC89" s="243">
        <v>94.7826086956522</v>
      </c>
      <c r="KD89" s="243">
        <v>92.533333333333303</v>
      </c>
      <c r="KE89" s="243">
        <v>96.1805555555555</v>
      </c>
      <c r="KF89" s="243">
        <v>94.409937888198797</v>
      </c>
      <c r="KG89" s="243">
        <v>93.915343915343996</v>
      </c>
      <c r="KH89" s="243">
        <v>97.2222222222223</v>
      </c>
      <c r="KI89" s="220">
        <v>287</v>
      </c>
      <c r="KJ89" s="220">
        <v>301</v>
      </c>
      <c r="KK89" s="99" t="str">
        <f t="shared" si="81"/>
        <v>--</v>
      </c>
      <c r="KL89" s="99" t="str">
        <f t="shared" si="81"/>
        <v>--</v>
      </c>
      <c r="KM89" s="220">
        <v>8.0139372822299606</v>
      </c>
      <c r="KN89" s="220">
        <v>11.6666666666667</v>
      </c>
      <c r="KO89" s="220">
        <v>93.706293706293707</v>
      </c>
      <c r="KP89" s="220">
        <v>92.000000000000099</v>
      </c>
      <c r="KQ89" s="220">
        <v>93.684210526315795</v>
      </c>
      <c r="KR89" s="220">
        <v>93.000000000000099</v>
      </c>
      <c r="KS89" s="220">
        <v>91.8727915194346</v>
      </c>
      <c r="KT89" s="220">
        <v>91</v>
      </c>
      <c r="KV89" s="379">
        <v>845</v>
      </c>
      <c r="KW89" s="380">
        <v>289</v>
      </c>
      <c r="KX89" s="381">
        <v>304</v>
      </c>
      <c r="KY89" s="381">
        <v>137</v>
      </c>
      <c r="KZ89" s="381">
        <v>115</v>
      </c>
      <c r="LA89" s="378" t="str">
        <f t="shared" si="82"/>
        <v>--</v>
      </c>
      <c r="LB89" s="381">
        <v>65.882352941176421</v>
      </c>
      <c r="LC89" s="381">
        <v>68.681318681318714</v>
      </c>
      <c r="LD89" s="381">
        <v>69.534050179211491</v>
      </c>
      <c r="LE89" s="378" t="str">
        <f t="shared" si="83"/>
        <v>--</v>
      </c>
      <c r="LF89" s="381">
        <v>61.609907120743053</v>
      </c>
      <c r="LG89" s="381">
        <v>65.013774104683208</v>
      </c>
      <c r="LH89" s="381">
        <v>66.457680250783767</v>
      </c>
      <c r="LI89" s="378" t="str">
        <f t="shared" si="84"/>
        <v>--</v>
      </c>
      <c r="LJ89" s="381">
        <v>64.802631578947356</v>
      </c>
      <c r="LK89" s="381">
        <v>64.444444444444429</v>
      </c>
      <c r="LL89" s="381">
        <v>66.086956521739111</v>
      </c>
      <c r="LM89" s="380">
        <v>89.007092198581532</v>
      </c>
      <c r="LN89" s="381">
        <v>71.84750733137831</v>
      </c>
      <c r="LO89" s="381">
        <v>66.844919786096241</v>
      </c>
      <c r="LP89" s="381">
        <v>69.039145907473284</v>
      </c>
      <c r="LQ89" s="381">
        <v>85.034013605442198</v>
      </c>
      <c r="LR89" s="381">
        <v>74.382716049382694</v>
      </c>
      <c r="LS89" s="381">
        <v>68.632707774798973</v>
      </c>
      <c r="LT89" s="381">
        <v>61.320754716981178</v>
      </c>
      <c r="LU89" s="381">
        <v>81.690140845070488</v>
      </c>
      <c r="LV89" s="381">
        <v>73.825503355704754</v>
      </c>
      <c r="LW89" s="381">
        <v>61.068702290076317</v>
      </c>
      <c r="LX89" s="381">
        <v>65.48672566371684</v>
      </c>
      <c r="LY89" s="380">
        <v>91.197183098591566</v>
      </c>
      <c r="LZ89" s="381">
        <v>76.093294460641459</v>
      </c>
      <c r="MA89" s="381">
        <v>79.89276139410191</v>
      </c>
      <c r="MB89" s="381">
        <v>80.419580419580441</v>
      </c>
      <c r="MC89" s="381">
        <v>87.542087542087557</v>
      </c>
      <c r="MD89" s="381">
        <v>76.780185758513952</v>
      </c>
      <c r="ME89" s="381">
        <v>84.308510638297932</v>
      </c>
      <c r="MF89" s="381">
        <v>70.552147239263775</v>
      </c>
      <c r="MG89" s="381">
        <v>83.802816901408491</v>
      </c>
      <c r="MH89" s="381">
        <v>78.929765886287655</v>
      </c>
      <c r="MI89" s="381">
        <v>73.684210526315795</v>
      </c>
      <c r="MJ89" s="381">
        <v>76.106194690265511</v>
      </c>
      <c r="MK89" s="380">
        <v>93.055555555555614</v>
      </c>
      <c r="ML89" s="381">
        <v>94.000000000000014</v>
      </c>
      <c r="MM89" s="381">
        <v>94.029850746268693</v>
      </c>
      <c r="MN89" s="381">
        <v>97.368421052631604</v>
      </c>
      <c r="MO89" s="380">
        <v>90.9722222222222</v>
      </c>
      <c r="MP89" s="381">
        <v>86.956521739130437</v>
      </c>
      <c r="MQ89" s="381">
        <v>92.481203007518843</v>
      </c>
      <c r="MR89" s="381">
        <v>95.614035087719301</v>
      </c>
      <c r="MS89" s="380">
        <v>93.750000000000014</v>
      </c>
      <c r="MT89" s="381">
        <v>97.643097643097661</v>
      </c>
      <c r="MU89" s="381">
        <v>97.014925373134318</v>
      </c>
      <c r="MV89" s="381">
        <v>96.491228070175467</v>
      </c>
      <c r="MW89" s="380">
        <v>96.140350877192958</v>
      </c>
      <c r="MX89" s="381">
        <v>97.391304347826065</v>
      </c>
      <c r="MY89" s="381">
        <v>94.133333333333354</v>
      </c>
      <c r="MZ89" s="381">
        <v>98.263888888888843</v>
      </c>
      <c r="NA89" s="381">
        <v>96.333333333333272</v>
      </c>
      <c r="NB89" s="381">
        <v>96.894409937888227</v>
      </c>
      <c r="NC89" s="381">
        <v>97.347480106100818</v>
      </c>
      <c r="ND89" s="381">
        <v>98.153846153846132</v>
      </c>
      <c r="NE89" s="381">
        <v>97.916666666666643</v>
      </c>
      <c r="NF89" s="381">
        <v>97.000000000000043</v>
      </c>
      <c r="NG89" s="381">
        <v>96.268656716417908</v>
      </c>
      <c r="NH89" s="381">
        <v>98.245614035087712</v>
      </c>
    </row>
    <row r="90" spans="1:372" x14ac:dyDescent="0.25">
      <c r="A90" s="93">
        <v>86</v>
      </c>
      <c r="B90" s="93" t="s">
        <v>86</v>
      </c>
      <c r="C90" s="104">
        <v>3240</v>
      </c>
      <c r="D90" s="104">
        <v>2175</v>
      </c>
      <c r="E90" s="104">
        <v>2656</v>
      </c>
      <c r="F90" s="104">
        <v>2518</v>
      </c>
      <c r="G90" s="104">
        <v>2916</v>
      </c>
      <c r="H90" s="104">
        <v>1269</v>
      </c>
      <c r="I90" s="104">
        <v>1200</v>
      </c>
      <c r="J90" s="104">
        <v>771</v>
      </c>
      <c r="K90" s="104">
        <v>838</v>
      </c>
      <c r="L90" s="104">
        <v>787</v>
      </c>
      <c r="M90" s="103">
        <v>550</v>
      </c>
      <c r="N90" s="103">
        <v>1028</v>
      </c>
      <c r="O90" s="103">
        <v>1011</v>
      </c>
      <c r="P90" s="103">
        <v>617</v>
      </c>
      <c r="Q90" s="103">
        <v>936</v>
      </c>
      <c r="R90" s="103">
        <v>917</v>
      </c>
      <c r="S90" s="103">
        <v>665</v>
      </c>
      <c r="T90" s="103">
        <v>1064</v>
      </c>
      <c r="U90" s="103">
        <v>1047</v>
      </c>
      <c r="V90" s="103">
        <v>805</v>
      </c>
      <c r="W90" s="99">
        <v>82.775119617224902</v>
      </c>
      <c r="X90" s="99">
        <v>71.766694843617984</v>
      </c>
      <c r="Y90" s="99">
        <v>69.960988296488907</v>
      </c>
      <c r="Z90" s="99">
        <v>89.359129383313288</v>
      </c>
      <c r="AA90" s="99">
        <v>80.970625798212012</v>
      </c>
      <c r="AB90" s="99">
        <v>75.091575091575109</v>
      </c>
      <c r="AC90" s="99">
        <v>87.747035573122517</v>
      </c>
      <c r="AD90" s="99">
        <v>82.582582582582475</v>
      </c>
      <c r="AE90" s="99">
        <v>78.196721311475386</v>
      </c>
      <c r="AF90" s="99" t="s">
        <v>286</v>
      </c>
      <c r="AG90" s="99">
        <v>87.969094922737284</v>
      </c>
      <c r="AH90" s="99">
        <v>81.363636363636502</v>
      </c>
      <c r="AI90" s="99" t="s">
        <v>286</v>
      </c>
      <c r="AJ90" s="99">
        <v>89.545014520813098</v>
      </c>
      <c r="AK90" s="99">
        <v>86.700125470514422</v>
      </c>
      <c r="AL90" s="99">
        <v>15.847860538827257</v>
      </c>
      <c r="AM90" s="99">
        <v>25.125628140703522</v>
      </c>
      <c r="AN90" s="99">
        <v>50.713359273670576</v>
      </c>
      <c r="AO90" s="99">
        <v>17.237163814180946</v>
      </c>
      <c r="AP90" s="99">
        <v>23.815620998719609</v>
      </c>
      <c r="AQ90" s="99">
        <v>46.800731261425952</v>
      </c>
      <c r="AR90" s="99">
        <v>15.976331360946752</v>
      </c>
      <c r="AS90" s="99">
        <v>19.698492462311567</v>
      </c>
      <c r="AT90" s="99">
        <v>33.549432739059945</v>
      </c>
      <c r="AU90" s="99">
        <v>16.991341991341955</v>
      </c>
      <c r="AV90" s="99">
        <v>18.221734357848508</v>
      </c>
      <c r="AW90" s="99">
        <v>36.541353383458663</v>
      </c>
      <c r="AX90" s="102">
        <v>19.161105815061973</v>
      </c>
      <c r="AY90" s="102">
        <v>19.075144508670547</v>
      </c>
      <c r="AZ90" s="102">
        <v>31.54613466334164</v>
      </c>
      <c r="BA90" s="102" t="s">
        <v>286</v>
      </c>
      <c r="BB90" s="99" t="s">
        <v>286</v>
      </c>
      <c r="BC90" s="102" t="s">
        <v>286</v>
      </c>
      <c r="BD90" s="102" t="s">
        <v>286</v>
      </c>
      <c r="BE90" s="102" t="s">
        <v>286</v>
      </c>
      <c r="BF90" s="102" t="s">
        <v>286</v>
      </c>
      <c r="BG90" s="99" t="s">
        <v>286</v>
      </c>
      <c r="BH90" s="94" t="s">
        <v>286</v>
      </c>
      <c r="BI90" s="94" t="s">
        <v>286</v>
      </c>
      <c r="BJ90" s="94">
        <v>44.629014396456157</v>
      </c>
      <c r="BK90" s="94">
        <v>45.76837416481073</v>
      </c>
      <c r="BL90" s="99">
        <v>24.012158054711239</v>
      </c>
      <c r="BM90" s="94">
        <v>43.015075376884468</v>
      </c>
      <c r="BN90" s="93">
        <v>44.106090373280928</v>
      </c>
      <c r="BO90" s="93">
        <v>24.055415617128475</v>
      </c>
      <c r="BP90" s="93">
        <v>5.5091819699499149</v>
      </c>
      <c r="BQ90" s="99">
        <v>15.766923736075411</v>
      </c>
      <c r="BR90" s="94">
        <v>56.389986824769423</v>
      </c>
      <c r="BS90" s="94">
        <v>6.8614993646759803</v>
      </c>
      <c r="BT90" s="94">
        <v>15.354330708661415</v>
      </c>
      <c r="BU90" s="99">
        <v>54.110898661567873</v>
      </c>
      <c r="BV90" s="94">
        <v>5.5907172995780625</v>
      </c>
      <c r="BW90" s="94">
        <v>9.3237704918032751</v>
      </c>
      <c r="BX90" s="94">
        <v>47.508305647840558</v>
      </c>
      <c r="BY90" s="99">
        <v>5.399325084364456</v>
      </c>
      <c r="BZ90" s="94">
        <v>10.045146726862301</v>
      </c>
      <c r="CA90" s="94">
        <v>55.963302752293544</v>
      </c>
      <c r="CB90" s="94">
        <v>3.4791252485089439</v>
      </c>
      <c r="CC90" s="99">
        <v>6.8341708542713606</v>
      </c>
      <c r="CD90" s="94">
        <v>38.441890166028173</v>
      </c>
      <c r="CE90" s="94">
        <v>18.71485943775102</v>
      </c>
      <c r="CF90" s="94">
        <v>16.904962153069782</v>
      </c>
      <c r="CG90" s="99">
        <v>10.326797385620923</v>
      </c>
      <c r="CH90" s="94">
        <v>22.545454545454554</v>
      </c>
      <c r="CI90" s="94">
        <v>30.128205128205138</v>
      </c>
      <c r="CJ90" s="94">
        <v>16.759776536312852</v>
      </c>
      <c r="CK90" s="94">
        <v>19.702970297029751</v>
      </c>
      <c r="CL90" s="94">
        <v>24.99999999999994</v>
      </c>
      <c r="CM90" s="94">
        <v>19.218241042345262</v>
      </c>
      <c r="CN90" s="94">
        <v>21.560130010834222</v>
      </c>
      <c r="CO90" s="94">
        <v>25.558035714285701</v>
      </c>
      <c r="CP90" s="99">
        <v>19.062027231467454</v>
      </c>
      <c r="CQ90" s="94">
        <v>22.105263157894765</v>
      </c>
      <c r="CR90" s="94">
        <v>30.14634146341464</v>
      </c>
      <c r="CS90" s="93">
        <v>24.025157232704395</v>
      </c>
      <c r="CT90" s="93">
        <v>12.377850162866453</v>
      </c>
      <c r="CU90" s="99">
        <v>6.7567567567567561</v>
      </c>
      <c r="CV90" s="94">
        <v>4.6174142480211078</v>
      </c>
      <c r="CW90" s="94">
        <v>15.403422982885095</v>
      </c>
      <c r="CX90" s="93">
        <v>11.125485122897805</v>
      </c>
      <c r="CY90" s="93">
        <v>7.1161048689138591</v>
      </c>
      <c r="CZ90" s="99">
        <v>13.272543059777105</v>
      </c>
      <c r="DA90" s="94">
        <v>10.526315789473674</v>
      </c>
      <c r="DB90" s="94">
        <v>8.0592105263157858</v>
      </c>
      <c r="DC90" s="93">
        <v>12.652608213096569</v>
      </c>
      <c r="DD90" s="93">
        <v>8.3710407239819133</v>
      </c>
      <c r="DE90" s="99">
        <v>8.2695252679938722</v>
      </c>
      <c r="DF90" s="94">
        <v>17.550626808100276</v>
      </c>
      <c r="DG90" s="94">
        <v>12.881022615535873</v>
      </c>
      <c r="DH90" s="93">
        <v>10.012674271229409</v>
      </c>
      <c r="DI90" s="93">
        <v>39.758064516128968</v>
      </c>
      <c r="DJ90" s="99">
        <v>42.114093959731541</v>
      </c>
      <c r="DK90" s="94">
        <v>30.131578947368418</v>
      </c>
      <c r="DL90" s="94">
        <v>40.709046454767673</v>
      </c>
      <c r="DM90" s="94">
        <v>46.01542416452439</v>
      </c>
      <c r="DN90" s="94">
        <v>37.243947858472957</v>
      </c>
      <c r="DO90" s="99">
        <v>38.716148445336039</v>
      </c>
      <c r="DP90" s="94">
        <v>45.281124497991982</v>
      </c>
      <c r="DQ90" s="94">
        <v>36.90280065897857</v>
      </c>
      <c r="DR90" s="94">
        <v>38.802660753880268</v>
      </c>
      <c r="DS90" s="94">
        <v>47.451868629671566</v>
      </c>
      <c r="DT90" s="99">
        <v>45.230769230769241</v>
      </c>
      <c r="DU90" s="101">
        <v>33.011583011583028</v>
      </c>
      <c r="DV90" s="101">
        <v>43.039215686274574</v>
      </c>
      <c r="DW90" s="93">
        <v>44.318181818181792</v>
      </c>
      <c r="DX90" s="101" t="s">
        <v>286</v>
      </c>
      <c r="DY90" s="99" t="s">
        <v>286</v>
      </c>
      <c r="DZ90" s="99" t="s">
        <v>286</v>
      </c>
      <c r="EA90" s="99" t="s">
        <v>286</v>
      </c>
      <c r="EB90" s="99" t="s">
        <v>286</v>
      </c>
      <c r="EC90" s="99" t="s">
        <v>286</v>
      </c>
      <c r="ED90" s="99" t="s">
        <v>286</v>
      </c>
      <c r="EE90" s="99" t="s">
        <v>286</v>
      </c>
      <c r="EF90" s="99" t="s">
        <v>286</v>
      </c>
      <c r="EG90" s="99">
        <v>7.0967741935483799</v>
      </c>
      <c r="EH90" s="99">
        <v>4.4857768052516391</v>
      </c>
      <c r="EI90" s="99">
        <v>1.9607843137254894</v>
      </c>
      <c r="EJ90" s="99">
        <v>4.4676806083650185</v>
      </c>
      <c r="EK90" s="99">
        <v>3.9309683604985639</v>
      </c>
      <c r="EL90" s="94">
        <v>2.1329987452948558</v>
      </c>
      <c r="EM90" s="94">
        <v>61.764705882352864</v>
      </c>
      <c r="EN90" s="94">
        <v>33.474576271186393</v>
      </c>
      <c r="EO90" s="94">
        <v>46.805736636245079</v>
      </c>
      <c r="EP90" s="99">
        <v>61.838790931989877</v>
      </c>
      <c r="EQ90" s="94">
        <v>34.536082474226809</v>
      </c>
      <c r="ER90" s="94">
        <v>46.507352941176499</v>
      </c>
      <c r="ES90" s="94">
        <v>64.13373860182385</v>
      </c>
      <c r="ET90" s="94">
        <v>32.150101419878276</v>
      </c>
      <c r="EU90" s="99">
        <v>45.187601957585613</v>
      </c>
      <c r="EV90" s="94">
        <v>58.983050847457633</v>
      </c>
      <c r="EW90" s="94">
        <v>40.848214285714285</v>
      </c>
      <c r="EX90" s="94">
        <v>45.329249617151625</v>
      </c>
      <c r="EY90" s="94">
        <v>62.333674513817783</v>
      </c>
      <c r="EZ90" s="99">
        <v>40.440440440440341</v>
      </c>
      <c r="FA90" s="94">
        <v>51.324085750315227</v>
      </c>
      <c r="FB90" s="94">
        <v>84.090909090909093</v>
      </c>
      <c r="FC90" s="94">
        <v>63.21548821548825</v>
      </c>
      <c r="FD90" s="94">
        <v>69.401041666666785</v>
      </c>
      <c r="FE90" s="99">
        <v>84.455324357405203</v>
      </c>
      <c r="FF90" s="94">
        <v>65.941101152368759</v>
      </c>
      <c r="FG90" s="94">
        <v>70.329670329670321</v>
      </c>
      <c r="FH90" s="94">
        <v>88.282025819265186</v>
      </c>
      <c r="FI90" s="94">
        <v>66.599394550958607</v>
      </c>
      <c r="FJ90" s="99">
        <v>74.551386623164632</v>
      </c>
      <c r="FK90" s="94">
        <v>86.637458926615722</v>
      </c>
      <c r="FL90" s="94">
        <v>80.726872246696189</v>
      </c>
      <c r="FM90" s="94">
        <v>73.282442748091611</v>
      </c>
      <c r="FN90" s="94">
        <v>89.776046738072225</v>
      </c>
      <c r="FO90" s="99">
        <v>80.79534432589719</v>
      </c>
      <c r="FP90" s="94">
        <v>83.709273182957375</v>
      </c>
      <c r="FQ90" s="94">
        <v>94.707297514033712</v>
      </c>
      <c r="FR90" s="94">
        <v>96.147403685092101</v>
      </c>
      <c r="FS90" s="94">
        <v>98.699609882964921</v>
      </c>
      <c r="FT90" s="99">
        <v>90.666666666666657</v>
      </c>
      <c r="FU90" s="94">
        <v>91.95402298850567</v>
      </c>
      <c r="FV90" s="94">
        <v>96.146788990825655</v>
      </c>
      <c r="FW90" s="94">
        <v>94.20432220039298</v>
      </c>
      <c r="FX90" s="94">
        <v>93.793793793793796</v>
      </c>
      <c r="FY90" s="99">
        <v>98.042414355628011</v>
      </c>
      <c r="FZ90" s="94">
        <v>92.696025778732505</v>
      </c>
      <c r="GA90" s="94">
        <v>96.166484118291407</v>
      </c>
      <c r="GB90" s="94">
        <v>98.184568835098318</v>
      </c>
      <c r="GC90" s="94">
        <v>95.623215984776408</v>
      </c>
      <c r="GD90" s="99">
        <v>96.817743490838865</v>
      </c>
      <c r="GE90" s="94">
        <v>98.50187265917603</v>
      </c>
      <c r="GF90" s="94">
        <v>92.559280457890409</v>
      </c>
      <c r="GG90" s="94">
        <v>91.891891891891945</v>
      </c>
      <c r="GH90" s="94">
        <v>97.378768020969787</v>
      </c>
      <c r="GI90" s="99">
        <v>88.518518518518405</v>
      </c>
      <c r="GJ90" s="94">
        <v>88.589743589743634</v>
      </c>
      <c r="GK90" s="94">
        <v>95.045871559632971</v>
      </c>
      <c r="GL90" s="94">
        <v>93.13432835820899</v>
      </c>
      <c r="GM90" s="100">
        <v>91.62462159434908</v>
      </c>
      <c r="GN90" s="99">
        <v>97.231270358306148</v>
      </c>
      <c r="GO90" s="94">
        <v>93.506493506493541</v>
      </c>
      <c r="GP90" s="94">
        <v>95.180722891566305</v>
      </c>
      <c r="GQ90" s="94">
        <v>96.515151515151487</v>
      </c>
      <c r="GR90" s="94">
        <v>95.428571428571459</v>
      </c>
      <c r="GS90" s="99">
        <v>94.96611810261372</v>
      </c>
      <c r="GT90" s="94">
        <v>97.503121098626707</v>
      </c>
      <c r="GU90" s="94" t="s">
        <v>286</v>
      </c>
      <c r="GV90" s="94" t="s">
        <v>286</v>
      </c>
      <c r="GW90" s="94" t="s">
        <v>286</v>
      </c>
      <c r="GX90" s="99" t="s">
        <v>286</v>
      </c>
      <c r="GY90" s="99" t="s">
        <v>286</v>
      </c>
      <c r="GZ90" s="99" t="s">
        <v>286</v>
      </c>
      <c r="HA90" s="99" t="s">
        <v>286</v>
      </c>
      <c r="HB90" s="99" t="s">
        <v>286</v>
      </c>
      <c r="HC90" s="99" t="s">
        <v>286</v>
      </c>
      <c r="HD90" s="99">
        <v>90.088105726872186</v>
      </c>
      <c r="HE90" s="99">
        <v>94.339622641509436</v>
      </c>
      <c r="HF90" s="99">
        <v>97.256097560975661</v>
      </c>
      <c r="HG90" s="99">
        <v>93.725868725868736</v>
      </c>
      <c r="HH90" s="99">
        <v>96.202531645569707</v>
      </c>
      <c r="HI90" s="99">
        <v>98.611111111111128</v>
      </c>
      <c r="HJ90" s="99">
        <v>74.654752233956117</v>
      </c>
      <c r="HK90" s="99">
        <v>84.835720303285569</v>
      </c>
      <c r="HL90" s="94">
        <v>94.64052287581697</v>
      </c>
      <c r="HM90" s="94">
        <v>75.92137592137594</v>
      </c>
      <c r="HN90" s="94">
        <v>84.813384813384772</v>
      </c>
      <c r="HO90" s="94">
        <v>92.095588235294159</v>
      </c>
      <c r="HP90" s="99">
        <v>81.881881881881938</v>
      </c>
      <c r="HQ90" s="94">
        <v>83.197556008146691</v>
      </c>
      <c r="HR90" s="94">
        <v>92.34527687296422</v>
      </c>
      <c r="HS90" s="94">
        <v>81.367144432194095</v>
      </c>
      <c r="HT90" s="95">
        <v>85.920177383592119</v>
      </c>
      <c r="HU90" s="99">
        <v>90.672782874617766</v>
      </c>
      <c r="HV90" s="93">
        <v>83.752417794971208</v>
      </c>
      <c r="HW90" s="93">
        <v>88.160469667318822</v>
      </c>
      <c r="HX90" s="93">
        <v>92.991239048810996</v>
      </c>
      <c r="HY90" s="93">
        <v>5.4675118858954104</v>
      </c>
      <c r="HZ90" s="93">
        <v>3.5146443514644323</v>
      </c>
      <c r="IA90" s="93">
        <v>2.6041666666666665</v>
      </c>
      <c r="IB90" s="93">
        <v>5.4413542926239531</v>
      </c>
      <c r="IC90" s="93">
        <v>5.3639846743294983</v>
      </c>
      <c r="ID90" s="93">
        <v>4.2201834862385255</v>
      </c>
      <c r="IE90" s="93">
        <v>6.3663075416258632</v>
      </c>
      <c r="IF90" s="93">
        <v>4.7188755020080331</v>
      </c>
      <c r="IG90" s="93">
        <v>2.2801302931596128</v>
      </c>
      <c r="IH90" s="93">
        <v>6.8817204301075332</v>
      </c>
      <c r="II90" s="93">
        <v>9.3201754385964879</v>
      </c>
      <c r="IJ90" s="93">
        <v>8.4337349397590398</v>
      </c>
      <c r="IK90" s="93">
        <v>5.1984877126654023</v>
      </c>
      <c r="IL90" s="93">
        <v>2.9721955896452537</v>
      </c>
      <c r="IM90" s="93">
        <v>1.6209476309226931</v>
      </c>
      <c r="IN90" s="93" t="str">
        <f t="shared" si="105"/>
        <v>--</v>
      </c>
      <c r="IO90" s="93" t="str">
        <f t="shared" si="105"/>
        <v>--</v>
      </c>
      <c r="IP90" s="93" t="str">
        <f t="shared" si="105"/>
        <v>--</v>
      </c>
      <c r="IQ90" s="93" t="str">
        <f t="shared" si="105"/>
        <v>--</v>
      </c>
      <c r="IR90" s="93" t="str">
        <f t="shared" si="105"/>
        <v>--</v>
      </c>
      <c r="IS90" s="93" t="str">
        <f t="shared" si="105"/>
        <v>--</v>
      </c>
      <c r="IT90" s="93" t="str">
        <f t="shared" si="105"/>
        <v>--</v>
      </c>
      <c r="IU90" s="93" t="str">
        <f t="shared" si="105"/>
        <v>--</v>
      </c>
      <c r="IV90" s="93" t="str">
        <f t="shared" si="105"/>
        <v>--</v>
      </c>
      <c r="IW90" s="241">
        <v>5124</v>
      </c>
      <c r="IX90" s="242">
        <v>3859</v>
      </c>
      <c r="IY90" s="243">
        <v>1379</v>
      </c>
      <c r="IZ90" s="243">
        <v>1305</v>
      </c>
      <c r="JA90" s="243">
        <v>1153</v>
      </c>
      <c r="JB90" s="243">
        <v>987</v>
      </c>
      <c r="JC90" s="243">
        <v>1008</v>
      </c>
      <c r="JD90" s="243">
        <v>875</v>
      </c>
      <c r="JE90" s="243">
        <v>5.1900584795321603</v>
      </c>
      <c r="JF90" s="243">
        <v>5.3846153846153797</v>
      </c>
      <c r="JG90" s="243">
        <v>8.2608695652173907</v>
      </c>
      <c r="JH90" s="243">
        <v>7.2522982635342101</v>
      </c>
      <c r="JI90" s="243">
        <v>6.6666666666666599</v>
      </c>
      <c r="JJ90" s="243">
        <v>7.8160919540229896</v>
      </c>
      <c r="JK90" s="243">
        <v>5.17870167760758</v>
      </c>
      <c r="JL90" s="243">
        <v>4.3209876543209802</v>
      </c>
      <c r="JM90" s="243">
        <v>3.6585365853658498</v>
      </c>
      <c r="JN90" s="243">
        <v>5.2845528455284496</v>
      </c>
      <c r="JO90" s="243">
        <v>3.5856573705179202</v>
      </c>
      <c r="JP90" s="243">
        <v>2.75229357798165</v>
      </c>
      <c r="JQ90" s="243">
        <v>96.404988994864198</v>
      </c>
      <c r="JR90" s="243">
        <v>96.450617283950507</v>
      </c>
      <c r="JS90" s="243">
        <v>97.822299651567803</v>
      </c>
      <c r="JT90" s="243">
        <v>97.049847405900294</v>
      </c>
      <c r="JU90" s="243">
        <v>97.713717693836898</v>
      </c>
      <c r="JV90" s="243">
        <v>96.547756041426794</v>
      </c>
      <c r="JW90" s="243">
        <v>95.080763582966398</v>
      </c>
      <c r="JX90" s="243">
        <v>95.1388888888889</v>
      </c>
      <c r="JY90" s="243">
        <v>96.1605584642233</v>
      </c>
      <c r="JZ90" s="243">
        <v>96.028513238289094</v>
      </c>
      <c r="KA90" s="243">
        <v>95.422885572139194</v>
      </c>
      <c r="KB90" s="243">
        <v>94.821634062140504</v>
      </c>
      <c r="KC90" s="243">
        <v>96.842878120411001</v>
      </c>
      <c r="KD90" s="243">
        <v>96.831530139103506</v>
      </c>
      <c r="KE90" s="243">
        <v>98.342059336823795</v>
      </c>
      <c r="KF90" s="243">
        <v>97.049847405900394</v>
      </c>
      <c r="KG90" s="243">
        <v>97.410358565736999</v>
      </c>
      <c r="KH90" s="243">
        <v>97.577854671280207</v>
      </c>
      <c r="KI90" s="220">
        <v>1287</v>
      </c>
      <c r="KJ90" s="220">
        <v>989</v>
      </c>
      <c r="KK90" s="99" t="str">
        <f t="shared" si="81"/>
        <v>--</v>
      </c>
      <c r="KL90" s="99" t="str">
        <f t="shared" si="81"/>
        <v>--</v>
      </c>
      <c r="KM90" s="220">
        <v>8.2018927444794905</v>
      </c>
      <c r="KN90" s="220">
        <v>10.931174089068801</v>
      </c>
      <c r="KO90" s="220">
        <v>95.176848874598093</v>
      </c>
      <c r="KP90" s="220">
        <v>97.046843177189402</v>
      </c>
      <c r="KQ90" s="220">
        <v>95.6556717618665</v>
      </c>
      <c r="KR90" s="220">
        <v>96.839959225280296</v>
      </c>
      <c r="KS90" s="220">
        <v>93.262987012986997</v>
      </c>
      <c r="KT90" s="220">
        <v>95.087001023541504</v>
      </c>
      <c r="KV90" s="379">
        <v>4302</v>
      </c>
      <c r="KW90" s="380">
        <v>1141</v>
      </c>
      <c r="KX90" s="381">
        <v>1097</v>
      </c>
      <c r="KY90" s="381">
        <v>1166</v>
      </c>
      <c r="KZ90" s="381">
        <v>898</v>
      </c>
      <c r="LA90" s="378" t="str">
        <f t="shared" si="82"/>
        <v>--</v>
      </c>
      <c r="LB90" s="381">
        <v>71.082513247539751</v>
      </c>
      <c r="LC90" s="381">
        <v>71.199999999999974</v>
      </c>
      <c r="LD90" s="381">
        <v>69.40966010733446</v>
      </c>
      <c r="LE90" s="378" t="str">
        <f t="shared" si="83"/>
        <v>--</v>
      </c>
      <c r="LF90" s="381">
        <v>71.647901740020515</v>
      </c>
      <c r="LG90" s="381">
        <v>74.100719424460451</v>
      </c>
      <c r="LH90" s="381">
        <v>66.899766899766917</v>
      </c>
      <c r="LI90" s="378" t="str">
        <f t="shared" si="84"/>
        <v>--</v>
      </c>
      <c r="LJ90" s="381">
        <v>71.009174311926543</v>
      </c>
      <c r="LK90" s="381">
        <v>70.431034482758619</v>
      </c>
      <c r="LL90" s="381">
        <v>65.691788526434195</v>
      </c>
      <c r="LM90" s="380">
        <v>86.866167913549475</v>
      </c>
      <c r="LN90" s="381">
        <v>76.317743132887955</v>
      </c>
      <c r="LO90" s="381">
        <v>71.80685358255441</v>
      </c>
      <c r="LP90" s="381">
        <v>72.823218997361337</v>
      </c>
      <c r="LQ90" s="381">
        <v>89.566115702479308</v>
      </c>
      <c r="LR90" s="381">
        <v>79.468845760980614</v>
      </c>
      <c r="LS90" s="381">
        <v>72.462311557789008</v>
      </c>
      <c r="LT90" s="381">
        <v>69.186046511627978</v>
      </c>
      <c r="LU90" s="381">
        <v>82.074613284804428</v>
      </c>
      <c r="LV90" s="381">
        <v>75.231053604436156</v>
      </c>
      <c r="LW90" s="381">
        <v>63.121185701830854</v>
      </c>
      <c r="LX90" s="381">
        <v>65.986394557823061</v>
      </c>
      <c r="LY90" s="380">
        <v>90.429042904290327</v>
      </c>
      <c r="LZ90" s="381">
        <v>85.564697083021699</v>
      </c>
      <c r="MA90" s="381">
        <v>88.551401869158823</v>
      </c>
      <c r="MB90" s="381">
        <v>87.335092348284974</v>
      </c>
      <c r="MC90" s="381">
        <v>93.667007150153182</v>
      </c>
      <c r="MD90" s="381">
        <v>86.85015290519884</v>
      </c>
      <c r="ME90" s="381">
        <v>88.02395209580834</v>
      </c>
      <c r="MF90" s="381">
        <v>86.389850057670074</v>
      </c>
      <c r="MG90" s="381">
        <v>90.81081081081075</v>
      </c>
      <c r="MH90" s="381">
        <v>82.536764705882362</v>
      </c>
      <c r="MI90" s="381">
        <v>77.383015597920306</v>
      </c>
      <c r="MJ90" s="381">
        <v>79.726651480637756</v>
      </c>
      <c r="MK90" s="380">
        <v>94.741532976827187</v>
      </c>
      <c r="ML90" s="381">
        <v>95.408631772268052</v>
      </c>
      <c r="MM90" s="381">
        <v>95.151515151515042</v>
      </c>
      <c r="MN90" s="381">
        <v>94.988610478360044</v>
      </c>
      <c r="MO90" s="380">
        <v>95.796064400715665</v>
      </c>
      <c r="MP90" s="381">
        <v>92.463235294117609</v>
      </c>
      <c r="MQ90" s="381">
        <v>92.541196877710433</v>
      </c>
      <c r="MR90" s="381">
        <v>93.166287015945258</v>
      </c>
      <c r="MS90" s="380">
        <v>94.324324324324323</v>
      </c>
      <c r="MT90" s="381">
        <v>96.228150873965092</v>
      </c>
      <c r="MU90" s="381">
        <v>97.573656845753959</v>
      </c>
      <c r="MV90" s="381">
        <v>97.380410022779103</v>
      </c>
      <c r="MW90" s="380">
        <v>98.06763285024158</v>
      </c>
      <c r="MX90" s="381">
        <v>97.650513950073432</v>
      </c>
      <c r="MY90" s="381">
        <v>97.131782945736404</v>
      </c>
      <c r="MZ90" s="381">
        <v>98.07860262008731</v>
      </c>
      <c r="NA90" s="381">
        <v>98.268839103869709</v>
      </c>
      <c r="NB90" s="381">
        <v>98.065173116089525</v>
      </c>
      <c r="NC90" s="381">
        <v>97.711442786069568</v>
      </c>
      <c r="ND90" s="381">
        <v>97.465437788018377</v>
      </c>
      <c r="NE90" s="381">
        <v>96.87220732797131</v>
      </c>
      <c r="NF90" s="381">
        <v>96.688132474701078</v>
      </c>
      <c r="NG90" s="381">
        <v>96.883116883116756</v>
      </c>
      <c r="NH90" s="381">
        <v>96.123147092360455</v>
      </c>
    </row>
    <row r="91" spans="1:372" ht="21" customHeight="1" thickBot="1" x14ac:dyDescent="0.3">
      <c r="A91" s="93">
        <v>87</v>
      </c>
      <c r="B91" s="93" t="s">
        <v>87</v>
      </c>
      <c r="C91" s="104">
        <v>296</v>
      </c>
      <c r="D91" s="104">
        <v>438</v>
      </c>
      <c r="E91" s="104">
        <v>394</v>
      </c>
      <c r="F91" s="104">
        <v>363</v>
      </c>
      <c r="G91" s="104">
        <v>314</v>
      </c>
      <c r="H91" s="104">
        <v>106</v>
      </c>
      <c r="I91" s="104">
        <v>103</v>
      </c>
      <c r="J91" s="104">
        <v>87</v>
      </c>
      <c r="K91" s="104">
        <v>133</v>
      </c>
      <c r="L91" s="104">
        <v>154</v>
      </c>
      <c r="M91" s="103">
        <v>151</v>
      </c>
      <c r="N91" s="103">
        <v>124</v>
      </c>
      <c r="O91" s="103">
        <v>136</v>
      </c>
      <c r="P91" s="103">
        <v>134</v>
      </c>
      <c r="Q91" s="103">
        <v>107</v>
      </c>
      <c r="R91" s="103">
        <v>132</v>
      </c>
      <c r="S91" s="103">
        <v>124</v>
      </c>
      <c r="T91" s="103">
        <v>83</v>
      </c>
      <c r="U91" s="103">
        <v>115</v>
      </c>
      <c r="V91" s="103">
        <v>116</v>
      </c>
      <c r="W91" s="99">
        <v>89.622641509433961</v>
      </c>
      <c r="X91" s="99">
        <v>76.470588235294116</v>
      </c>
      <c r="Y91" s="99">
        <v>67.441860465116278</v>
      </c>
      <c r="Z91" s="99">
        <v>90.076335877862562</v>
      </c>
      <c r="AA91" s="99">
        <v>80.519480519480481</v>
      </c>
      <c r="AB91" s="99">
        <v>69.536423841059573</v>
      </c>
      <c r="AC91" s="99">
        <v>92.622950819672141</v>
      </c>
      <c r="AD91" s="99">
        <v>75.555555555555557</v>
      </c>
      <c r="AE91" s="99">
        <v>76.119402985074629</v>
      </c>
      <c r="AF91" s="99" t="s">
        <v>286</v>
      </c>
      <c r="AG91" s="99">
        <v>82.307692307692321</v>
      </c>
      <c r="AH91" s="99">
        <v>80.645161290322591</v>
      </c>
      <c r="AI91" s="99" t="s">
        <v>286</v>
      </c>
      <c r="AJ91" s="99">
        <v>88.596491228070192</v>
      </c>
      <c r="AK91" s="99">
        <v>88.793103448275858</v>
      </c>
      <c r="AL91" s="99">
        <v>8.4905660377358494</v>
      </c>
      <c r="AM91" s="99">
        <v>23.529411764705888</v>
      </c>
      <c r="AN91" s="99">
        <v>44.827586206896562</v>
      </c>
      <c r="AO91" s="99">
        <v>6.8181818181818157</v>
      </c>
      <c r="AP91" s="99">
        <v>17.532467532467535</v>
      </c>
      <c r="AQ91" s="99">
        <v>41.059602649006628</v>
      </c>
      <c r="AR91" s="99">
        <v>14.876033057851242</v>
      </c>
      <c r="AS91" s="99">
        <v>20.74074074074074</v>
      </c>
      <c r="AT91" s="99">
        <v>33.582089552238799</v>
      </c>
      <c r="AU91" s="99">
        <v>17.757009345794387</v>
      </c>
      <c r="AV91" s="99">
        <v>22.727272727272723</v>
      </c>
      <c r="AW91" s="99">
        <v>37.09677419354837</v>
      </c>
      <c r="AX91" s="102">
        <v>29.268292682926834</v>
      </c>
      <c r="AY91" s="102">
        <v>18.421052631578942</v>
      </c>
      <c r="AZ91" s="102">
        <v>43.103448275862078</v>
      </c>
      <c r="BA91" s="102" t="s">
        <v>286</v>
      </c>
      <c r="BB91" s="99" t="s">
        <v>286</v>
      </c>
      <c r="BC91" s="102" t="s">
        <v>286</v>
      </c>
      <c r="BD91" s="102" t="s">
        <v>286</v>
      </c>
      <c r="BE91" s="102" t="s">
        <v>286</v>
      </c>
      <c r="BF91" s="102" t="s">
        <v>286</v>
      </c>
      <c r="BG91" s="99" t="s">
        <v>286</v>
      </c>
      <c r="BH91" s="94" t="s">
        <v>286</v>
      </c>
      <c r="BI91" s="94" t="s">
        <v>286</v>
      </c>
      <c r="BJ91" s="94">
        <v>45.544554455445542</v>
      </c>
      <c r="BK91" s="94">
        <v>54.615384615384606</v>
      </c>
      <c r="BL91" s="99">
        <v>22.131147540983605</v>
      </c>
      <c r="BM91" s="94">
        <v>50.632911392405056</v>
      </c>
      <c r="BN91" s="93">
        <v>46.428571428571409</v>
      </c>
      <c r="BO91" s="93">
        <v>31.578947368421062</v>
      </c>
      <c r="BP91" s="93">
        <v>7.5471698113207566</v>
      </c>
      <c r="BQ91" s="99">
        <v>1.9801980198019795</v>
      </c>
      <c r="BR91" s="94">
        <v>49.999999999999993</v>
      </c>
      <c r="BS91" s="94">
        <v>7.0866141732283481</v>
      </c>
      <c r="BT91" s="94">
        <v>13.286713286713285</v>
      </c>
      <c r="BU91" s="99">
        <v>46</v>
      </c>
      <c r="BV91" s="94">
        <v>9.734513274336285</v>
      </c>
      <c r="BW91" s="94">
        <v>10.606060606060611</v>
      </c>
      <c r="BX91" s="94">
        <v>40.151515151515149</v>
      </c>
      <c r="BY91" s="99">
        <v>5.8252427184466029</v>
      </c>
      <c r="BZ91" s="94">
        <v>8.4615384615384652</v>
      </c>
      <c r="CA91" s="94">
        <v>47.540983606557383</v>
      </c>
      <c r="CB91" s="94">
        <v>3.8461538461538458</v>
      </c>
      <c r="CC91" s="99">
        <v>11.926605504587153</v>
      </c>
      <c r="CD91" s="94">
        <v>37.068965517241381</v>
      </c>
      <c r="CE91" s="94">
        <v>19.811320754716988</v>
      </c>
      <c r="CF91" s="94">
        <v>9.7087378640776709</v>
      </c>
      <c r="CG91" s="99">
        <v>14.942528735632187</v>
      </c>
      <c r="CH91" s="94">
        <v>39.097744360902261</v>
      </c>
      <c r="CI91" s="94">
        <v>12.5</v>
      </c>
      <c r="CJ91" s="94">
        <v>17.880794701986762</v>
      </c>
      <c r="CK91" s="94">
        <v>16.806722689075634</v>
      </c>
      <c r="CL91" s="94">
        <v>16.296296296296298</v>
      </c>
      <c r="CM91" s="94">
        <v>8.9552238805970177</v>
      </c>
      <c r="CN91" s="94">
        <v>24.528301886792462</v>
      </c>
      <c r="CO91" s="94">
        <v>10.606060606060606</v>
      </c>
      <c r="CP91" s="99">
        <v>12.09677419354839</v>
      </c>
      <c r="CQ91" s="94">
        <v>23.170731707317067</v>
      </c>
      <c r="CR91" s="94">
        <v>9.8214285714285747</v>
      </c>
      <c r="CS91" s="93">
        <v>6.0344827586206895</v>
      </c>
      <c r="CT91" s="93">
        <v>18.867924528301891</v>
      </c>
      <c r="CU91" s="99">
        <v>5.825242718446602</v>
      </c>
      <c r="CV91" s="94">
        <v>3.5294117647058827</v>
      </c>
      <c r="CW91" s="94">
        <v>15.037593984962399</v>
      </c>
      <c r="CX91" s="93">
        <v>4.0540540540540535</v>
      </c>
      <c r="CY91" s="93">
        <v>5.2980132450331148</v>
      </c>
      <c r="CZ91" s="99">
        <v>8.4033613445378172</v>
      </c>
      <c r="DA91" s="94">
        <v>8.8888888888888928</v>
      </c>
      <c r="DB91" s="94">
        <v>10.68702290076336</v>
      </c>
      <c r="DC91" s="93">
        <v>13.207547169811324</v>
      </c>
      <c r="DD91" s="93">
        <v>10.769230769230772</v>
      </c>
      <c r="DE91" s="99">
        <v>9.3220338983050848</v>
      </c>
      <c r="DF91" s="94">
        <v>7.3170731707317067</v>
      </c>
      <c r="DG91" s="94">
        <v>11.504424778761063</v>
      </c>
      <c r="DH91" s="93">
        <v>7.826086956521741</v>
      </c>
      <c r="DI91" s="93">
        <v>51.886792452830178</v>
      </c>
      <c r="DJ91" s="99">
        <v>33.980582524271838</v>
      </c>
      <c r="DK91" s="94">
        <v>30.232558139534884</v>
      </c>
      <c r="DL91" s="94">
        <v>50.757575757575765</v>
      </c>
      <c r="DM91" s="94">
        <v>45.695364238410605</v>
      </c>
      <c r="DN91" s="94">
        <v>31.333333333333336</v>
      </c>
      <c r="DO91" s="99">
        <v>42.372881355932194</v>
      </c>
      <c r="DP91" s="94">
        <v>41.176470588235297</v>
      </c>
      <c r="DQ91" s="94">
        <v>43.609022556390975</v>
      </c>
      <c r="DR91" s="94">
        <v>38.31775700934579</v>
      </c>
      <c r="DS91" s="94">
        <v>54.545454545454561</v>
      </c>
      <c r="DT91" s="99">
        <v>34.166666666666664</v>
      </c>
      <c r="DU91" s="101">
        <v>28.04878048780488</v>
      </c>
      <c r="DV91" s="101">
        <v>43.362831858407098</v>
      </c>
      <c r="DW91" s="93">
        <v>43.478260869565226</v>
      </c>
      <c r="DX91" s="101" t="s">
        <v>286</v>
      </c>
      <c r="DY91" s="99" t="s">
        <v>286</v>
      </c>
      <c r="DZ91" s="99" t="s">
        <v>286</v>
      </c>
      <c r="EA91" s="99" t="s">
        <v>286</v>
      </c>
      <c r="EB91" s="99" t="s">
        <v>286</v>
      </c>
      <c r="EC91" s="99" t="s">
        <v>286</v>
      </c>
      <c r="ED91" s="99" t="s">
        <v>286</v>
      </c>
      <c r="EE91" s="99" t="s">
        <v>286</v>
      </c>
      <c r="EF91" s="99" t="s">
        <v>286</v>
      </c>
      <c r="EG91" s="99">
        <v>4.6728971962616823</v>
      </c>
      <c r="EH91" s="99">
        <v>2.2727272727272729</v>
      </c>
      <c r="EI91" s="99">
        <v>0.80645161290322587</v>
      </c>
      <c r="EJ91" s="99">
        <v>7.2289156626506035</v>
      </c>
      <c r="EK91" s="99">
        <v>3.4782608695652177</v>
      </c>
      <c r="EL91" s="94">
        <v>5.1724137931034493</v>
      </c>
      <c r="EM91" s="94">
        <v>63.207547169811285</v>
      </c>
      <c r="EN91" s="94">
        <v>57.281553398058243</v>
      </c>
      <c r="EO91" s="94">
        <v>46.51162790697672</v>
      </c>
      <c r="EP91" s="99">
        <v>73.282442748091626</v>
      </c>
      <c r="EQ91" s="94">
        <v>42.48366013071896</v>
      </c>
      <c r="ER91" s="94">
        <v>49.00662251655627</v>
      </c>
      <c r="ES91" s="94">
        <v>63.02521008403361</v>
      </c>
      <c r="ET91" s="94">
        <v>40.441176470588239</v>
      </c>
      <c r="EU91" s="99">
        <v>48.507462686567159</v>
      </c>
      <c r="EV91" s="94">
        <v>56.862745098039191</v>
      </c>
      <c r="EW91" s="94">
        <v>38.931297709923655</v>
      </c>
      <c r="EX91" s="94">
        <v>48.360655737704917</v>
      </c>
      <c r="EY91" s="94">
        <v>55.000000000000007</v>
      </c>
      <c r="EZ91" s="99">
        <v>41.071428571428569</v>
      </c>
      <c r="FA91" s="94">
        <v>53.097345132743385</v>
      </c>
      <c r="FB91" s="94">
        <v>85.84905660377359</v>
      </c>
      <c r="FC91" s="94">
        <v>81.553398058252426</v>
      </c>
      <c r="FD91" s="94">
        <v>71.764705882352942</v>
      </c>
      <c r="FE91" s="99">
        <v>88.721804511278194</v>
      </c>
      <c r="FF91" s="94">
        <v>70.779220779220822</v>
      </c>
      <c r="FG91" s="94">
        <v>68.211920529801304</v>
      </c>
      <c r="FH91" s="94">
        <v>82.499999999999972</v>
      </c>
      <c r="FI91" s="94">
        <v>73.134328358208947</v>
      </c>
      <c r="FJ91" s="99">
        <v>71.641791044776141</v>
      </c>
      <c r="FK91" s="94">
        <v>90.19607843137257</v>
      </c>
      <c r="FL91" s="94">
        <v>71.969696969697011</v>
      </c>
      <c r="FM91" s="94">
        <v>79.508196721311435</v>
      </c>
      <c r="FN91" s="94">
        <v>70.512820512820525</v>
      </c>
      <c r="FO91" s="99">
        <v>64.912280701754383</v>
      </c>
      <c r="FP91" s="94">
        <v>76.31578947368422</v>
      </c>
      <c r="FQ91" s="94">
        <v>94.285714285714306</v>
      </c>
      <c r="FR91" s="94">
        <v>98.05825242718447</v>
      </c>
      <c r="FS91" s="94">
        <v>100</v>
      </c>
      <c r="FT91" s="99">
        <v>94.736842105263207</v>
      </c>
      <c r="FU91" s="94">
        <v>97.385620915032675</v>
      </c>
      <c r="FV91" s="94">
        <v>96.688741721854328</v>
      </c>
      <c r="FW91" s="94">
        <v>92.741935483871003</v>
      </c>
      <c r="FX91" s="94">
        <v>91.111111111111128</v>
      </c>
      <c r="FY91" s="99">
        <v>95.522388059701512</v>
      </c>
      <c r="FZ91" s="94">
        <v>98.113207547169793</v>
      </c>
      <c r="GA91" s="94">
        <v>93.93939393939398</v>
      </c>
      <c r="GB91" s="94">
        <v>100</v>
      </c>
      <c r="GC91" s="94">
        <v>91.566265060240994</v>
      </c>
      <c r="GD91" s="99">
        <v>93.913043478260889</v>
      </c>
      <c r="GE91" s="94">
        <v>96.55172413793106</v>
      </c>
      <c r="GF91" s="94">
        <v>93.333333333333329</v>
      </c>
      <c r="GG91" s="94">
        <v>96.116504854368927</v>
      </c>
      <c r="GH91" s="94">
        <v>100</v>
      </c>
      <c r="GI91" s="99">
        <v>93.984962406015072</v>
      </c>
      <c r="GJ91" s="94">
        <v>94.805194805194887</v>
      </c>
      <c r="GK91" s="94">
        <v>93.377483443708599</v>
      </c>
      <c r="GL91" s="94">
        <v>91.735537190082667</v>
      </c>
      <c r="GM91" s="100">
        <v>89.629629629629648</v>
      </c>
      <c r="GN91" s="99">
        <v>91.791044776119449</v>
      </c>
      <c r="GO91" s="94">
        <v>97.142857142857153</v>
      </c>
      <c r="GP91" s="94">
        <v>94.696969696969688</v>
      </c>
      <c r="GQ91" s="94">
        <v>97.58064516129032</v>
      </c>
      <c r="GR91" s="94">
        <v>85.542168674698814</v>
      </c>
      <c r="GS91" s="99">
        <v>88.695652173913047</v>
      </c>
      <c r="GT91" s="94">
        <v>97.41379310344827</v>
      </c>
      <c r="GU91" s="94" t="s">
        <v>286</v>
      </c>
      <c r="GV91" s="94" t="s">
        <v>286</v>
      </c>
      <c r="GW91" s="94" t="s">
        <v>286</v>
      </c>
      <c r="GX91" s="99" t="s">
        <v>286</v>
      </c>
      <c r="GY91" s="99" t="s">
        <v>286</v>
      </c>
      <c r="GZ91" s="99" t="s">
        <v>286</v>
      </c>
      <c r="HA91" s="99" t="s">
        <v>286</v>
      </c>
      <c r="HB91" s="99" t="s">
        <v>286</v>
      </c>
      <c r="HC91" s="99" t="s">
        <v>286</v>
      </c>
      <c r="HD91" s="99">
        <v>98.095238095238102</v>
      </c>
      <c r="HE91" s="99">
        <v>95.419847328244288</v>
      </c>
      <c r="HF91" s="99">
        <v>96.747967479674813</v>
      </c>
      <c r="HG91" s="99">
        <v>88.888888888888914</v>
      </c>
      <c r="HH91" s="99">
        <v>95.652173913043498</v>
      </c>
      <c r="HI91" s="99">
        <v>96.551724137931046</v>
      </c>
      <c r="HJ91" s="99">
        <v>84.761904761904745</v>
      </c>
      <c r="HK91" s="99">
        <v>92.233009708737868</v>
      </c>
      <c r="HL91" s="94">
        <v>93.103448275862092</v>
      </c>
      <c r="HM91" s="94">
        <v>77.272727272727266</v>
      </c>
      <c r="HN91" s="94">
        <v>88.311688311688314</v>
      </c>
      <c r="HO91" s="94">
        <v>91.946308724832249</v>
      </c>
      <c r="HP91" s="99">
        <v>82.926829268292678</v>
      </c>
      <c r="HQ91" s="94">
        <v>84.444444444444485</v>
      </c>
      <c r="HR91" s="94">
        <v>88.80597014925371</v>
      </c>
      <c r="HS91" s="94">
        <v>82.857142857142932</v>
      </c>
      <c r="HT91" s="95">
        <v>87.692307692307679</v>
      </c>
      <c r="HU91" s="99">
        <v>97.560975609756085</v>
      </c>
      <c r="HV91" s="93">
        <v>82.926829268292636</v>
      </c>
      <c r="HW91" s="93">
        <v>87.719298245614027</v>
      </c>
      <c r="HX91" s="93">
        <v>94.827586206896555</v>
      </c>
      <c r="HY91" s="93">
        <v>1.8867924528301885</v>
      </c>
      <c r="HZ91" s="93">
        <v>2.9126213592233001</v>
      </c>
      <c r="IA91" s="93">
        <v>0</v>
      </c>
      <c r="IB91" s="93">
        <v>2.2727272727272729</v>
      </c>
      <c r="IC91" s="93">
        <v>3.8961038961038996</v>
      </c>
      <c r="ID91" s="93">
        <v>5.9602649006622537</v>
      </c>
      <c r="IE91" s="93">
        <v>6.5040650406504055</v>
      </c>
      <c r="IF91" s="93">
        <v>8.0882352941176503</v>
      </c>
      <c r="IG91" s="93">
        <v>3.7313432835820901</v>
      </c>
      <c r="IH91" s="93">
        <v>1.8691588785046722</v>
      </c>
      <c r="II91" s="93">
        <v>4.5454545454545467</v>
      </c>
      <c r="IJ91" s="93">
        <v>3.2258064516129039</v>
      </c>
      <c r="IK91" s="93">
        <v>6.024096385542169</v>
      </c>
      <c r="IL91" s="93">
        <v>5.2173913043478244</v>
      </c>
      <c r="IM91" s="93">
        <v>2.5862068965517238</v>
      </c>
      <c r="IN91" s="93" t="str">
        <f t="shared" si="105"/>
        <v>--</v>
      </c>
      <c r="IO91" s="93" t="str">
        <f t="shared" si="105"/>
        <v>--</v>
      </c>
      <c r="IP91" s="93" t="str">
        <f t="shared" si="105"/>
        <v>--</v>
      </c>
      <c r="IQ91" s="93" t="str">
        <f t="shared" si="105"/>
        <v>--</v>
      </c>
      <c r="IR91" s="93" t="str">
        <f t="shared" si="105"/>
        <v>--</v>
      </c>
      <c r="IS91" s="93" t="str">
        <f t="shared" si="105"/>
        <v>--</v>
      </c>
      <c r="IT91" s="93" t="str">
        <f t="shared" si="105"/>
        <v>--</v>
      </c>
      <c r="IU91" s="93" t="str">
        <f t="shared" si="105"/>
        <v>--</v>
      </c>
      <c r="IV91" s="93" t="str">
        <f t="shared" si="105"/>
        <v>--</v>
      </c>
      <c r="IW91" s="241">
        <v>256</v>
      </c>
      <c r="IX91" s="242">
        <v>321</v>
      </c>
      <c r="IY91" s="243">
        <v>53</v>
      </c>
      <c r="IZ91" s="243">
        <v>81</v>
      </c>
      <c r="JA91" s="243">
        <v>92</v>
      </c>
      <c r="JB91" s="243">
        <v>74</v>
      </c>
      <c r="JC91" s="243">
        <v>85</v>
      </c>
      <c r="JD91" s="243">
        <v>68</v>
      </c>
      <c r="JE91" s="243">
        <v>5.6603773584905701</v>
      </c>
      <c r="JF91" s="243">
        <v>6.1728395061728403</v>
      </c>
      <c r="JG91" s="243">
        <v>6.5217391304347796</v>
      </c>
      <c r="JH91" s="243">
        <v>1.35135135135135</v>
      </c>
      <c r="JI91" s="243">
        <v>5.8823529411764701</v>
      </c>
      <c r="JJ91" s="243">
        <v>8.9552238805970195</v>
      </c>
      <c r="JK91" s="243">
        <v>1.88679245283019</v>
      </c>
      <c r="JL91" s="243">
        <v>2.4691358024691299</v>
      </c>
      <c r="JM91" s="243">
        <v>4.3478260869565197</v>
      </c>
      <c r="JN91" s="243">
        <v>4.0540540540540499</v>
      </c>
      <c r="JO91" s="243">
        <v>1.19047619047619</v>
      </c>
      <c r="JP91" s="243">
        <v>7.3529411764705896</v>
      </c>
      <c r="JQ91" s="243">
        <v>96.2264150943396</v>
      </c>
      <c r="JR91" s="243">
        <v>93.827160493827193</v>
      </c>
      <c r="JS91" s="243">
        <v>95.652173913043498</v>
      </c>
      <c r="JT91" s="243">
        <v>97.297297297297305</v>
      </c>
      <c r="JU91" s="243">
        <v>94.117647058823493</v>
      </c>
      <c r="JV91" s="243">
        <v>94.117647058823493</v>
      </c>
      <c r="JW91" s="243">
        <v>88.679245283018901</v>
      </c>
      <c r="JX91" s="243">
        <v>91.358024691358096</v>
      </c>
      <c r="JY91" s="243">
        <v>94.565217391304401</v>
      </c>
      <c r="JZ91" s="243">
        <v>95.945945945945994</v>
      </c>
      <c r="KA91" s="243">
        <v>89.411764705882405</v>
      </c>
      <c r="KB91" s="243">
        <v>91.176470588235304</v>
      </c>
      <c r="KC91" s="243">
        <v>96.2264150943396</v>
      </c>
      <c r="KD91" s="243">
        <v>95.061728395061806</v>
      </c>
      <c r="KE91" s="243">
        <v>96.739130434782595</v>
      </c>
      <c r="KF91" s="243">
        <v>95.945945945945994</v>
      </c>
      <c r="KG91" s="243">
        <v>91.764705882352899</v>
      </c>
      <c r="KH91" s="243">
        <v>97.058823529411796</v>
      </c>
      <c r="KI91" s="220">
        <v>30</v>
      </c>
      <c r="KJ91" s="220">
        <v>94</v>
      </c>
      <c r="KK91" s="99" t="str">
        <f t="shared" si="81"/>
        <v>--</v>
      </c>
      <c r="KL91" s="99" t="str">
        <f t="shared" si="81"/>
        <v>--</v>
      </c>
      <c r="KM91" s="220">
        <v>10</v>
      </c>
      <c r="KN91" s="220">
        <v>14.893617021276601</v>
      </c>
      <c r="KO91" s="220">
        <v>96.6666666666667</v>
      </c>
      <c r="KP91" s="220">
        <v>95.6989247311828</v>
      </c>
      <c r="KQ91" s="220">
        <v>96.6666666666667</v>
      </c>
      <c r="KR91" s="220">
        <v>89.361702127659598</v>
      </c>
      <c r="KS91" s="220">
        <v>96.6666666666667</v>
      </c>
      <c r="KT91" s="220">
        <v>90.2173913043478</v>
      </c>
      <c r="KV91" s="379">
        <v>369</v>
      </c>
      <c r="KW91" s="380">
        <v>115</v>
      </c>
      <c r="KX91" s="381">
        <v>95</v>
      </c>
      <c r="KY91" s="381">
        <v>95</v>
      </c>
      <c r="KZ91" s="381">
        <v>64</v>
      </c>
      <c r="LA91" s="378" t="str">
        <f t="shared" si="82"/>
        <v>--</v>
      </c>
      <c r="LB91" s="381">
        <v>71.698113207547166</v>
      </c>
      <c r="LC91" s="381">
        <v>62.499999999999993</v>
      </c>
      <c r="LD91" s="381">
        <v>67.391304347826107</v>
      </c>
      <c r="LE91" s="378" t="str">
        <f t="shared" si="83"/>
        <v>--</v>
      </c>
      <c r="LF91" s="381">
        <v>63.513513513513516</v>
      </c>
      <c r="LG91" s="381">
        <v>64.28571428571432</v>
      </c>
      <c r="LH91" s="381">
        <v>51.470588235294116</v>
      </c>
      <c r="LI91" s="378" t="str">
        <f t="shared" si="84"/>
        <v>--</v>
      </c>
      <c r="LJ91" s="381">
        <v>65.263157894736835</v>
      </c>
      <c r="LK91" s="381">
        <v>61.052631578947356</v>
      </c>
      <c r="LL91" s="381">
        <v>53.125000000000007</v>
      </c>
      <c r="LM91" s="380">
        <v>90</v>
      </c>
      <c r="LN91" s="381">
        <v>67.924528301886795</v>
      </c>
      <c r="LO91" s="381">
        <v>68.749999999999986</v>
      </c>
      <c r="LP91" s="381">
        <v>75.000000000000043</v>
      </c>
      <c r="LQ91" s="381">
        <v>83.516483516483504</v>
      </c>
      <c r="LR91" s="381">
        <v>78.082191780821972</v>
      </c>
      <c r="LS91" s="381">
        <v>70.238095238095241</v>
      </c>
      <c r="LT91" s="381">
        <v>77.941176470588218</v>
      </c>
      <c r="LU91" s="381">
        <v>70.192307692307693</v>
      </c>
      <c r="LV91" s="381">
        <v>74.468085106382986</v>
      </c>
      <c r="LW91" s="381">
        <v>69.892473118279568</v>
      </c>
      <c r="LX91" s="381">
        <v>78.125000000000028</v>
      </c>
      <c r="LY91" s="380">
        <v>93.333333333333329</v>
      </c>
      <c r="LZ91" s="381">
        <v>83.018867924528294</v>
      </c>
      <c r="MA91" s="381">
        <v>80.246913580246911</v>
      </c>
      <c r="MB91" s="381">
        <v>77.173913043478223</v>
      </c>
      <c r="MC91" s="381">
        <v>79.78723404255318</v>
      </c>
      <c r="MD91" s="381">
        <v>87.837837837837853</v>
      </c>
      <c r="ME91" s="381">
        <v>82.35294117647058</v>
      </c>
      <c r="MF91" s="381">
        <v>81.818181818181813</v>
      </c>
      <c r="MG91" s="381">
        <v>76.576576576576613</v>
      </c>
      <c r="MH91" s="381">
        <v>79.569892473118301</v>
      </c>
      <c r="MI91" s="381">
        <v>73.404255319148916</v>
      </c>
      <c r="MJ91" s="381">
        <v>78.125</v>
      </c>
      <c r="MK91" s="380">
        <v>89.719626168224323</v>
      </c>
      <c r="ML91" s="381">
        <v>95.454545454545482</v>
      </c>
      <c r="MM91" s="381">
        <v>92.134831460674192</v>
      </c>
      <c r="MN91" s="381">
        <v>100</v>
      </c>
      <c r="MO91" s="380">
        <v>86.792452830188694</v>
      </c>
      <c r="MP91" s="381">
        <v>86.363636363636402</v>
      </c>
      <c r="MQ91" s="381">
        <v>85.393258426966341</v>
      </c>
      <c r="MR91" s="381">
        <v>98.245614035087726</v>
      </c>
      <c r="MS91" s="380">
        <v>85.576923076923066</v>
      </c>
      <c r="MT91" s="381">
        <v>95.454545454545453</v>
      </c>
      <c r="MU91" s="381">
        <v>96.629213483146074</v>
      </c>
      <c r="MV91" s="381">
        <v>98.245614035087726</v>
      </c>
      <c r="MW91" s="380">
        <v>100</v>
      </c>
      <c r="MX91" s="381">
        <v>100</v>
      </c>
      <c r="MY91" s="381">
        <v>93.827160493827165</v>
      </c>
      <c r="MZ91" s="381">
        <v>96.739130434782609</v>
      </c>
      <c r="NA91" s="381">
        <v>96.808510638297875</v>
      </c>
      <c r="NB91" s="381">
        <v>98.6111111111111</v>
      </c>
      <c r="NC91" s="381">
        <v>96.470588235294088</v>
      </c>
      <c r="ND91" s="381">
        <v>97.058823529411782</v>
      </c>
      <c r="NE91" s="381">
        <v>99.056603773584911</v>
      </c>
      <c r="NF91" s="381">
        <v>96.590909090909065</v>
      </c>
      <c r="NG91" s="381">
        <v>96.629213483146074</v>
      </c>
      <c r="NH91" s="381">
        <v>100</v>
      </c>
    </row>
    <row r="92" spans="1:372" ht="13.8" thickTop="1" x14ac:dyDescent="0.25">
      <c r="A92" s="93" t="str">
        <f t="shared" ref="A92:A117" si="106">"--"</f>
        <v>--</v>
      </c>
      <c r="B92" s="96" t="s">
        <v>167</v>
      </c>
      <c r="C92" s="96">
        <v>1833</v>
      </c>
      <c r="D92" s="95">
        <v>1969</v>
      </c>
      <c r="E92" s="95">
        <v>1680</v>
      </c>
      <c r="F92" s="95">
        <v>1521</v>
      </c>
      <c r="G92" s="95">
        <v>1799</v>
      </c>
      <c r="H92" s="95">
        <v>758</v>
      </c>
      <c r="I92" s="95">
        <v>776</v>
      </c>
      <c r="J92" s="95">
        <v>299</v>
      </c>
      <c r="K92" s="95">
        <v>627</v>
      </c>
      <c r="L92" s="95">
        <v>709</v>
      </c>
      <c r="M92" s="93">
        <v>633</v>
      </c>
      <c r="N92" s="93">
        <v>610</v>
      </c>
      <c r="O92" s="93">
        <v>678</v>
      </c>
      <c r="P92" s="93">
        <v>392</v>
      </c>
      <c r="Q92" s="93">
        <v>544</v>
      </c>
      <c r="R92" s="93">
        <v>572</v>
      </c>
      <c r="S92" s="93">
        <v>405</v>
      </c>
      <c r="T92" s="93">
        <v>662</v>
      </c>
      <c r="U92" s="93">
        <v>651</v>
      </c>
      <c r="V92" s="93">
        <v>486</v>
      </c>
      <c r="W92" s="93">
        <v>82.597054886211552</v>
      </c>
      <c r="X92" s="93">
        <v>81.007751937984537</v>
      </c>
      <c r="Y92" s="93">
        <v>75.000000000000014</v>
      </c>
      <c r="Z92" s="93">
        <v>86.774193548387089</v>
      </c>
      <c r="AA92" s="93">
        <v>82.386363636363626</v>
      </c>
      <c r="AB92" s="93">
        <v>79.0143084260732</v>
      </c>
      <c r="AC92" s="93">
        <v>84.175084175084251</v>
      </c>
      <c r="AD92" s="93">
        <v>85.119047619047734</v>
      </c>
      <c r="AE92" s="93">
        <v>80.361757105943198</v>
      </c>
      <c r="AF92" s="93" t="s">
        <v>286</v>
      </c>
      <c r="AG92" s="93">
        <v>86.243386243386198</v>
      </c>
      <c r="AH92" s="93">
        <v>84.788029925187004</v>
      </c>
      <c r="AI92" s="93" t="s">
        <v>286</v>
      </c>
      <c r="AJ92" s="93">
        <v>88.871715610510037</v>
      </c>
      <c r="AK92" s="93">
        <v>85.477178423236523</v>
      </c>
      <c r="AL92" s="93">
        <v>18.799999999999983</v>
      </c>
      <c r="AM92" s="93">
        <v>26.485788113695079</v>
      </c>
      <c r="AN92" s="93">
        <v>49.158249158249163</v>
      </c>
      <c r="AO92" s="93">
        <v>25.363489499192234</v>
      </c>
      <c r="AP92" s="93">
        <v>23.272214386459808</v>
      </c>
      <c r="AQ92" s="93">
        <v>42.088607594936704</v>
      </c>
      <c r="AR92" s="93">
        <v>23.166666666666639</v>
      </c>
      <c r="AS92" s="93">
        <v>24.035608308605358</v>
      </c>
      <c r="AT92" s="93">
        <v>47.557840616966551</v>
      </c>
      <c r="AU92" s="93">
        <v>26.208178438661708</v>
      </c>
      <c r="AV92" s="93">
        <v>24.867724867724871</v>
      </c>
      <c r="AW92" s="93">
        <v>45.792079207920793</v>
      </c>
      <c r="AX92" s="93">
        <v>26.840490797546039</v>
      </c>
      <c r="AY92" s="93">
        <v>26.615384615384606</v>
      </c>
      <c r="AZ92" s="93">
        <v>42.768595041322328</v>
      </c>
      <c r="BA92" s="93" t="s">
        <v>286</v>
      </c>
      <c r="BB92" s="93" t="s">
        <v>286</v>
      </c>
      <c r="BC92" s="93" t="s">
        <v>286</v>
      </c>
      <c r="BD92" s="93" t="s">
        <v>286</v>
      </c>
      <c r="BE92" s="93" t="s">
        <v>286</v>
      </c>
      <c r="BF92" s="93" t="s">
        <v>286</v>
      </c>
      <c r="BG92" s="93" t="s">
        <v>286</v>
      </c>
      <c r="BH92" s="93" t="s">
        <v>286</v>
      </c>
      <c r="BI92" s="93" t="s">
        <v>286</v>
      </c>
      <c r="BJ92" s="93">
        <v>42.77456647398845</v>
      </c>
      <c r="BK92" s="93">
        <v>38.967971530249088</v>
      </c>
      <c r="BL92" s="93">
        <v>26.932668329177076</v>
      </c>
      <c r="BM92" s="93">
        <v>37.198067632850261</v>
      </c>
      <c r="BN92" s="93">
        <v>40.758293838862578</v>
      </c>
      <c r="BO92" s="93">
        <v>26.526315789473696</v>
      </c>
      <c r="BP92" s="93">
        <v>5.8414464534075101</v>
      </c>
      <c r="BQ92" s="93">
        <v>8.079470198675498</v>
      </c>
      <c r="BR92" s="93">
        <v>33.219178082191775</v>
      </c>
      <c r="BS92" s="93">
        <v>7.5993091537133024</v>
      </c>
      <c r="BT92" s="93">
        <v>10.885341074020314</v>
      </c>
      <c r="BU92" s="93">
        <v>43.941841680129201</v>
      </c>
      <c r="BV92" s="93">
        <v>4.0636042402826877</v>
      </c>
      <c r="BW92" s="93">
        <v>11.229135053110767</v>
      </c>
      <c r="BX92" s="93">
        <v>38.400000000000027</v>
      </c>
      <c r="BY92" s="93">
        <v>6.6406250000000053</v>
      </c>
      <c r="BZ92" s="93">
        <v>10.053859964093355</v>
      </c>
      <c r="CA92" s="93">
        <v>37.593984962406026</v>
      </c>
      <c r="CB92" s="93">
        <v>7.0175438596491206</v>
      </c>
      <c r="CC92" s="93">
        <v>7.3954983922829625</v>
      </c>
      <c r="CD92" s="93">
        <v>32.627118644067821</v>
      </c>
      <c r="CE92" s="93">
        <v>15.662650602409666</v>
      </c>
      <c r="CF92" s="93">
        <v>16.623376623376618</v>
      </c>
      <c r="CG92" s="93">
        <v>16.835016835016809</v>
      </c>
      <c r="CH92" s="93">
        <v>21.661237785016318</v>
      </c>
      <c r="CI92" s="93">
        <v>18.246110325318263</v>
      </c>
      <c r="CJ92" s="93">
        <v>19.745222929936293</v>
      </c>
      <c r="CK92" s="93">
        <v>18.043844856661046</v>
      </c>
      <c r="CL92" s="93">
        <v>17.507418397626118</v>
      </c>
      <c r="CM92" s="93">
        <v>12.371134020618554</v>
      </c>
      <c r="CN92" s="93">
        <v>23.09160305343509</v>
      </c>
      <c r="CO92" s="93">
        <v>18.65008880994672</v>
      </c>
      <c r="CP92" s="93">
        <v>17.705735660847878</v>
      </c>
      <c r="CQ92" s="93">
        <v>17.445482866043623</v>
      </c>
      <c r="CR92" s="93">
        <v>17.940717628705169</v>
      </c>
      <c r="CS92" s="93">
        <v>16.424116424116413</v>
      </c>
      <c r="CT92" s="93">
        <v>11.171662125340605</v>
      </c>
      <c r="CU92" s="93">
        <v>9.6732026143790897</v>
      </c>
      <c r="CV92" s="93">
        <v>7.4829931972789128</v>
      </c>
      <c r="CW92" s="93">
        <v>17.549668874172195</v>
      </c>
      <c r="CX92" s="93">
        <v>12.732474964234614</v>
      </c>
      <c r="CY92" s="93">
        <v>9.2948717948717867</v>
      </c>
      <c r="CZ92" s="93">
        <v>14.922813036020573</v>
      </c>
      <c r="DA92" s="93">
        <v>13.412816691505208</v>
      </c>
      <c r="DB92" s="93">
        <v>11.842105263157894</v>
      </c>
      <c r="DC92" s="93">
        <v>18.631178707224333</v>
      </c>
      <c r="DD92" s="93">
        <v>14.079422382671478</v>
      </c>
      <c r="DE92" s="93">
        <v>12.596401028277626</v>
      </c>
      <c r="DF92" s="93">
        <v>19.025157232704377</v>
      </c>
      <c r="DG92" s="93">
        <v>16.03773584905661</v>
      </c>
      <c r="DH92" s="93">
        <v>12.083333333333334</v>
      </c>
      <c r="DI92" s="93">
        <v>35.772357723577251</v>
      </c>
      <c r="DJ92" s="93">
        <v>40.498034076015742</v>
      </c>
      <c r="DK92" s="93">
        <v>38.720538720538741</v>
      </c>
      <c r="DL92" s="93">
        <v>34.105960264900716</v>
      </c>
      <c r="DM92" s="93">
        <v>47.083926031294425</v>
      </c>
      <c r="DN92" s="93">
        <v>35.782747603833933</v>
      </c>
      <c r="DO92" s="93">
        <v>35.102739726027401</v>
      </c>
      <c r="DP92" s="93">
        <v>42.074074074074083</v>
      </c>
      <c r="DQ92" s="93">
        <v>46.753246753246735</v>
      </c>
      <c r="DR92" s="93">
        <v>38.549618320610698</v>
      </c>
      <c r="DS92" s="93">
        <v>46.043165467625954</v>
      </c>
      <c r="DT92" s="93">
        <v>44.30379746835446</v>
      </c>
      <c r="DU92" s="93">
        <v>40.5956112852665</v>
      </c>
      <c r="DV92" s="93">
        <v>42.138364779874166</v>
      </c>
      <c r="DW92" s="93">
        <v>43.958333333333343</v>
      </c>
      <c r="DX92" s="93" t="s">
        <v>286</v>
      </c>
      <c r="DY92" s="93" t="s">
        <v>286</v>
      </c>
      <c r="DZ92" s="93" t="s">
        <v>286</v>
      </c>
      <c r="EA92" s="93" t="s">
        <v>286</v>
      </c>
      <c r="EB92" s="93" t="s">
        <v>286</v>
      </c>
      <c r="EC92" s="93" t="s">
        <v>286</v>
      </c>
      <c r="ED92" s="93" t="s">
        <v>286</v>
      </c>
      <c r="EE92" s="93" t="s">
        <v>286</v>
      </c>
      <c r="EF92" s="93" t="s">
        <v>286</v>
      </c>
      <c r="EG92" s="93">
        <v>4.6382189239332057</v>
      </c>
      <c r="EH92" s="93">
        <v>4.3782837127845813</v>
      </c>
      <c r="EI92" s="93">
        <v>2.9629629629629632</v>
      </c>
      <c r="EJ92" s="93">
        <v>6.7278287461773711</v>
      </c>
      <c r="EK92" s="93">
        <v>4.1538461538461515</v>
      </c>
      <c r="EL92" s="93">
        <v>3.7113402061855685</v>
      </c>
      <c r="EM92" s="93">
        <v>56.00000000000005</v>
      </c>
      <c r="EN92" s="93">
        <v>31.812255541069113</v>
      </c>
      <c r="EO92" s="93">
        <v>39.261744966442969</v>
      </c>
      <c r="EP92" s="93">
        <v>59.265442404006698</v>
      </c>
      <c r="EQ92" s="93">
        <v>38.088445078459308</v>
      </c>
      <c r="ER92" s="93">
        <v>43.67088607594934</v>
      </c>
      <c r="ES92" s="93">
        <v>59.999999999999986</v>
      </c>
      <c r="ET92" s="93">
        <v>36.701337295690912</v>
      </c>
      <c r="EU92" s="93">
        <v>41.64524421593832</v>
      </c>
      <c r="EV92" s="93">
        <v>55.945419103313867</v>
      </c>
      <c r="EW92" s="93">
        <v>35.315315315315289</v>
      </c>
      <c r="EX92" s="93">
        <v>47.749999999999979</v>
      </c>
      <c r="EY92" s="93">
        <v>61.269841269841294</v>
      </c>
      <c r="EZ92" s="93">
        <v>36.03174603174601</v>
      </c>
      <c r="FA92" s="93">
        <v>48.529411764705884</v>
      </c>
      <c r="FB92" s="93">
        <v>79.569892473118301</v>
      </c>
      <c r="FC92" s="93">
        <v>57.901554404145095</v>
      </c>
      <c r="FD92" s="93">
        <v>66.107382550335558</v>
      </c>
      <c r="FE92" s="93">
        <v>82.786885245901701</v>
      </c>
      <c r="FF92" s="93">
        <v>67.187499999999957</v>
      </c>
      <c r="FG92" s="93">
        <v>63.765822784810204</v>
      </c>
      <c r="FH92" s="93">
        <v>82.996632996632925</v>
      </c>
      <c r="FI92" s="93">
        <v>74.06855439642321</v>
      </c>
      <c r="FJ92" s="93">
        <v>65.891472868217107</v>
      </c>
      <c r="FK92" s="93">
        <v>80.988593155893469</v>
      </c>
      <c r="FL92" s="93">
        <v>68.817204301075392</v>
      </c>
      <c r="FM92" s="93">
        <v>75.870646766169244</v>
      </c>
      <c r="FN92" s="93">
        <v>85.086342229199431</v>
      </c>
      <c r="FO92" s="93">
        <v>74.068322981366478</v>
      </c>
      <c r="FP92" s="93">
        <v>74.321503131524054</v>
      </c>
      <c r="FQ92" s="93">
        <v>93.306559571619871</v>
      </c>
      <c r="FR92" s="93">
        <v>96.108949416342384</v>
      </c>
      <c r="FS92" s="93">
        <v>98.32214765100673</v>
      </c>
      <c r="FT92" s="93">
        <v>92.857142857142733</v>
      </c>
      <c r="FU92" s="93">
        <v>94.460227272727167</v>
      </c>
      <c r="FV92" s="93">
        <v>97.939778129952444</v>
      </c>
      <c r="FW92" s="93">
        <v>93.120805369127552</v>
      </c>
      <c r="FX92" s="93">
        <v>96.301775147929021</v>
      </c>
      <c r="FY92" s="93">
        <v>95.897435897435983</v>
      </c>
      <c r="FZ92" s="93">
        <v>92.830188679245211</v>
      </c>
      <c r="GA92" s="93">
        <v>95.94356261022935</v>
      </c>
      <c r="GB92" s="93">
        <v>97.524752475247425</v>
      </c>
      <c r="GC92" s="93">
        <v>92.933947772657362</v>
      </c>
      <c r="GD92" s="93">
        <v>94.891640866873118</v>
      </c>
      <c r="GE92" s="93">
        <v>97.525773195876212</v>
      </c>
      <c r="GF92" s="93">
        <v>90.69767441860462</v>
      </c>
      <c r="GG92" s="93">
        <v>91.743119266055075</v>
      </c>
      <c r="GH92" s="93">
        <v>94.576271186440707</v>
      </c>
      <c r="GI92" s="93">
        <v>90.44481054365724</v>
      </c>
      <c r="GJ92" s="93">
        <v>89.871611982881532</v>
      </c>
      <c r="GK92" s="93">
        <v>96.360759493670926</v>
      </c>
      <c r="GL92" s="93">
        <v>91.156462585033921</v>
      </c>
      <c r="GM92" s="93">
        <v>92.867756315007512</v>
      </c>
      <c r="GN92" s="93">
        <v>94.344473007712097</v>
      </c>
      <c r="GO92" s="93">
        <v>92.075471698113233</v>
      </c>
      <c r="GP92" s="93">
        <v>94.014084507042242</v>
      </c>
      <c r="GQ92" s="93">
        <v>93.300248138957869</v>
      </c>
      <c r="GR92" s="93">
        <v>91.358024691358111</v>
      </c>
      <c r="GS92" s="93">
        <v>93.79844961240309</v>
      </c>
      <c r="GT92" s="93">
        <v>96.694214876033101</v>
      </c>
      <c r="GU92" s="93" t="s">
        <v>286</v>
      </c>
      <c r="GV92" s="93" t="s">
        <v>286</v>
      </c>
      <c r="GW92" s="93" t="s">
        <v>286</v>
      </c>
      <c r="GX92" s="93" t="s">
        <v>286</v>
      </c>
      <c r="GY92" s="93" t="s">
        <v>286</v>
      </c>
      <c r="GZ92" s="93" t="s">
        <v>286</v>
      </c>
      <c r="HA92" s="93" t="s">
        <v>286</v>
      </c>
      <c r="HB92" s="93" t="s">
        <v>286</v>
      </c>
      <c r="HC92" s="93" t="s">
        <v>286</v>
      </c>
      <c r="HD92" s="93">
        <v>90.87452471482888</v>
      </c>
      <c r="HE92" s="93">
        <v>95.878136200716824</v>
      </c>
      <c r="HF92" s="93">
        <v>96.76616915422882</v>
      </c>
      <c r="HG92" s="93">
        <v>90.372670807453375</v>
      </c>
      <c r="HH92" s="93">
        <v>95.163806552262074</v>
      </c>
      <c r="HI92" s="94">
        <v>96.659707724425886</v>
      </c>
      <c r="HJ92" s="94">
        <v>75.98908594815822</v>
      </c>
      <c r="HK92" s="94">
        <v>80.340760157273976</v>
      </c>
      <c r="HL92" s="94">
        <v>89.115646258503432</v>
      </c>
      <c r="HM92" s="93">
        <v>78.196721311475429</v>
      </c>
      <c r="HN92" s="93">
        <v>81.223328591749635</v>
      </c>
      <c r="HO92" s="93">
        <v>94.079999999999956</v>
      </c>
      <c r="HP92" s="93">
        <v>79.351535836177575</v>
      </c>
      <c r="HQ92" s="93">
        <v>86.248131539611435</v>
      </c>
      <c r="HR92" s="93">
        <v>87.046632124352314</v>
      </c>
      <c r="HS92" s="93">
        <v>80.038022813688272</v>
      </c>
      <c r="HT92" s="93">
        <v>81.494661921708129</v>
      </c>
      <c r="HU92" s="93">
        <v>84.577114427860735</v>
      </c>
      <c r="HV92" s="93">
        <v>79.029733959311486</v>
      </c>
      <c r="HW92" s="93">
        <v>79.685039370078911</v>
      </c>
      <c r="HX92" s="93">
        <v>85.983263598326403</v>
      </c>
      <c r="HY92" s="93">
        <v>4.1223404255319167</v>
      </c>
      <c r="HZ92" s="93">
        <v>5.5699481865284941</v>
      </c>
      <c r="IA92" s="93">
        <v>3.3557046979865781</v>
      </c>
      <c r="IB92" s="93">
        <v>6.7415730337078701</v>
      </c>
      <c r="IC92" s="93">
        <v>3.6723163841807929</v>
      </c>
      <c r="ID92" s="93">
        <v>3.1746031746031731</v>
      </c>
      <c r="IE92" s="93">
        <v>7.1786310517529204</v>
      </c>
      <c r="IF92" s="93">
        <v>2.954209748892175</v>
      </c>
      <c r="IG92" s="93">
        <v>4.1025641025640978</v>
      </c>
      <c r="IH92" s="93">
        <v>7.0500927643784763</v>
      </c>
      <c r="II92" s="93">
        <v>5.0788091068301231</v>
      </c>
      <c r="IJ92" s="93">
        <v>3.2098765432098766</v>
      </c>
      <c r="IK92" s="93">
        <v>9.007633587786259</v>
      </c>
      <c r="IL92" s="93">
        <v>4.1474654377880151</v>
      </c>
      <c r="IM92" s="93">
        <v>2.4793388429752068</v>
      </c>
      <c r="IN92" s="93" t="str">
        <f t="shared" si="105"/>
        <v>--</v>
      </c>
      <c r="IO92" s="93" t="str">
        <f t="shared" si="105"/>
        <v>--</v>
      </c>
      <c r="IP92" s="93" t="str">
        <f t="shared" si="105"/>
        <v>--</v>
      </c>
      <c r="IQ92" s="93" t="str">
        <f t="shared" si="105"/>
        <v>--</v>
      </c>
      <c r="IR92" s="93" t="str">
        <f t="shared" si="105"/>
        <v>--</v>
      </c>
      <c r="IS92" s="93" t="str">
        <f t="shared" si="105"/>
        <v>--</v>
      </c>
      <c r="IT92" s="93" t="str">
        <f t="shared" si="105"/>
        <v>--</v>
      </c>
      <c r="IU92" s="93" t="str">
        <f t="shared" si="105"/>
        <v>--</v>
      </c>
      <c r="IV92" s="93" t="str">
        <f t="shared" si="105"/>
        <v>--</v>
      </c>
      <c r="IW92" s="226">
        <v>2223</v>
      </c>
      <c r="IX92" s="249">
        <v>2211</v>
      </c>
      <c r="IY92" s="226">
        <v>627</v>
      </c>
      <c r="IZ92" s="226">
        <v>630</v>
      </c>
      <c r="JA92" s="226">
        <v>443</v>
      </c>
      <c r="JB92" s="226">
        <v>496</v>
      </c>
      <c r="JC92" s="226">
        <v>617</v>
      </c>
      <c r="JD92" s="226">
        <v>464</v>
      </c>
      <c r="JE92" s="226">
        <v>8.4935897435897392</v>
      </c>
      <c r="JF92" s="226">
        <v>12.280701754386</v>
      </c>
      <c r="JG92" s="226">
        <v>17.5</v>
      </c>
      <c r="JH92" s="226">
        <v>12.9032258064516</v>
      </c>
      <c r="JI92" s="226">
        <v>14.0065146579805</v>
      </c>
      <c r="JJ92" s="226">
        <v>17.926565874729999</v>
      </c>
      <c r="JK92" s="226">
        <v>6.7200000000000104</v>
      </c>
      <c r="JL92" s="226">
        <v>4.9284578696343404</v>
      </c>
      <c r="JM92" s="226">
        <v>6.3348416289592704</v>
      </c>
      <c r="JN92" s="226">
        <v>6.2626262626262603</v>
      </c>
      <c r="JO92" s="226">
        <v>7.9545454545454497</v>
      </c>
      <c r="JP92" s="226">
        <v>5.1948051948051903</v>
      </c>
      <c r="JQ92" s="226">
        <v>95.8333333333333</v>
      </c>
      <c r="JR92" s="226">
        <v>92.172523961661298</v>
      </c>
      <c r="JS92" s="226">
        <v>95.454545454545396</v>
      </c>
      <c r="JT92" s="226">
        <v>93.737373737373801</v>
      </c>
      <c r="JU92" s="226">
        <v>94.736842105263193</v>
      </c>
      <c r="JV92" s="226">
        <v>95.414847161571998</v>
      </c>
      <c r="JW92" s="226">
        <v>90.048154093097807</v>
      </c>
      <c r="JX92" s="226">
        <v>86.581469648562404</v>
      </c>
      <c r="JY92" s="226">
        <v>88.636363636363598</v>
      </c>
      <c r="JZ92" s="226">
        <v>88.080808080808097</v>
      </c>
      <c r="KA92" s="226">
        <v>88.486842105263094</v>
      </c>
      <c r="KB92" s="226">
        <v>91.721132897603496</v>
      </c>
      <c r="KC92" s="226">
        <v>95.2</v>
      </c>
      <c r="KD92" s="226">
        <v>93.450479233226901</v>
      </c>
      <c r="KE92" s="226">
        <v>96.818181818181799</v>
      </c>
      <c r="KF92" s="226">
        <v>95.967741935483801</v>
      </c>
      <c r="KG92" s="226">
        <v>94.581280788177395</v>
      </c>
      <c r="KH92" s="226">
        <v>95.424836601307206</v>
      </c>
      <c r="KI92" s="226">
        <v>523</v>
      </c>
      <c r="KJ92" s="226">
        <v>634</v>
      </c>
      <c r="KK92" s="99" t="str">
        <f t="shared" si="81"/>
        <v>--</v>
      </c>
      <c r="KL92" s="99" t="str">
        <f t="shared" si="81"/>
        <v>--</v>
      </c>
      <c r="KM92" s="227">
        <v>11.7533718689788</v>
      </c>
      <c r="KN92" s="227">
        <v>11.216429699841999</v>
      </c>
      <c r="KO92" s="227">
        <v>93.5546875</v>
      </c>
      <c r="KP92" s="227">
        <v>93.322734499204998</v>
      </c>
      <c r="KQ92" s="227">
        <v>91.6015625</v>
      </c>
      <c r="KR92" s="227">
        <v>92.503987240829304</v>
      </c>
      <c r="KS92" s="227">
        <v>87.671232876712295</v>
      </c>
      <c r="KT92" s="227">
        <v>91.143317230273794</v>
      </c>
      <c r="KV92" s="387">
        <v>2123</v>
      </c>
      <c r="KW92" s="388">
        <v>607</v>
      </c>
      <c r="KX92" s="389">
        <v>575</v>
      </c>
      <c r="KY92" s="389">
        <v>570</v>
      </c>
      <c r="KZ92" s="389">
        <v>371</v>
      </c>
      <c r="LA92" s="378" t="str">
        <f t="shared" si="82"/>
        <v>--</v>
      </c>
      <c r="LB92" s="389">
        <v>60.737179487179468</v>
      </c>
      <c r="LC92" s="389">
        <v>58.937198067632877</v>
      </c>
      <c r="LD92" s="389">
        <v>53.196347031963441</v>
      </c>
      <c r="LE92" s="378" t="str">
        <f t="shared" si="83"/>
        <v>--</v>
      </c>
      <c r="LF92" s="389">
        <v>54.969574036511226</v>
      </c>
      <c r="LG92" s="389">
        <v>58.861788617886219</v>
      </c>
      <c r="LH92" s="389">
        <v>50</v>
      </c>
      <c r="LI92" s="378" t="str">
        <f t="shared" si="84"/>
        <v>--</v>
      </c>
      <c r="LJ92" s="389">
        <v>56.217162872154177</v>
      </c>
      <c r="LK92" s="389">
        <v>53.180212014134248</v>
      </c>
      <c r="LL92" s="389">
        <v>47.83783783783786</v>
      </c>
      <c r="LM92" s="388">
        <v>87.771203155818554</v>
      </c>
      <c r="LN92" s="389">
        <v>67.954911433172228</v>
      </c>
      <c r="LO92" s="389">
        <v>63.258785942492032</v>
      </c>
      <c r="LP92" s="389">
        <v>64.46469248291568</v>
      </c>
      <c r="LQ92" s="389">
        <v>84.193548387096826</v>
      </c>
      <c r="LR92" s="389">
        <v>62.195121951219548</v>
      </c>
      <c r="LS92" s="389">
        <v>61.983471074380084</v>
      </c>
      <c r="LT92" s="389">
        <v>67.396061269146671</v>
      </c>
      <c r="LU92" s="389">
        <v>80.935875216637783</v>
      </c>
      <c r="LV92" s="389">
        <v>66.486486486486498</v>
      </c>
      <c r="LW92" s="389">
        <v>59.928443649373904</v>
      </c>
      <c r="LX92" s="389">
        <v>64.088397790055225</v>
      </c>
      <c r="LY92" s="388">
        <v>87.843137254901947</v>
      </c>
      <c r="LZ92" s="389">
        <v>76.650563607085346</v>
      </c>
      <c r="MA92" s="389">
        <v>75.839999999999961</v>
      </c>
      <c r="MB92" s="389">
        <v>75.398633257403176</v>
      </c>
      <c r="MC92" s="389">
        <v>85.326953748006545</v>
      </c>
      <c r="MD92" s="389">
        <v>73.535353535353522</v>
      </c>
      <c r="ME92" s="389">
        <v>74.54844006568149</v>
      </c>
      <c r="MF92" s="389">
        <v>75.711159737418086</v>
      </c>
      <c r="MG92" s="389">
        <v>83.163265306122526</v>
      </c>
      <c r="MH92" s="389">
        <v>70.973451327433608</v>
      </c>
      <c r="MI92" s="389">
        <v>70.892857142857039</v>
      </c>
      <c r="MJ92" s="389">
        <v>69.972451790633585</v>
      </c>
      <c r="MK92" s="388">
        <v>94.463087248322182</v>
      </c>
      <c r="ML92" s="389">
        <v>93.639575971731446</v>
      </c>
      <c r="MM92" s="389">
        <v>92.740471869328445</v>
      </c>
      <c r="MN92" s="389">
        <v>93.484419263456076</v>
      </c>
      <c r="MO92" s="388">
        <v>94.077834179356998</v>
      </c>
      <c r="MP92" s="389">
        <v>87.234042553191443</v>
      </c>
      <c r="MQ92" s="389">
        <v>84.754990925589851</v>
      </c>
      <c r="MR92" s="389">
        <v>84.985835694051033</v>
      </c>
      <c r="MS92" s="388">
        <v>93.265993265993231</v>
      </c>
      <c r="MT92" s="389">
        <v>94.13854351687381</v>
      </c>
      <c r="MU92" s="389">
        <v>95.063985374771562</v>
      </c>
      <c r="MV92" s="389">
        <v>95.184135977337107</v>
      </c>
      <c r="MW92" s="388">
        <v>99.025341130604275</v>
      </c>
      <c r="MX92" s="389">
        <v>98.076923076923123</v>
      </c>
      <c r="MY92" s="389">
        <v>96.000000000000057</v>
      </c>
      <c r="MZ92" s="389">
        <v>96.590909090908966</v>
      </c>
      <c r="NA92" s="389">
        <v>97.615262321144726</v>
      </c>
      <c r="NB92" s="389">
        <v>96.153846153846189</v>
      </c>
      <c r="NC92" s="389">
        <v>97.03947368421052</v>
      </c>
      <c r="ND92" s="389">
        <v>97.603485838779903</v>
      </c>
      <c r="NE92" s="389">
        <v>97.983193277310789</v>
      </c>
      <c r="NF92" s="389">
        <v>97.153024911032077</v>
      </c>
      <c r="NG92" s="389">
        <v>96.363636363636388</v>
      </c>
      <c r="NH92" s="389">
        <v>96.327683615819197</v>
      </c>
    </row>
    <row r="93" spans="1:372" x14ac:dyDescent="0.25">
      <c r="A93" s="93" t="str">
        <f t="shared" si="106"/>
        <v>--</v>
      </c>
      <c r="B93" s="96" t="s">
        <v>2521</v>
      </c>
      <c r="C93" s="93" t="str">
        <f t="shared" ref="C93:BN93" si="107">"--"</f>
        <v>--</v>
      </c>
      <c r="D93" s="93" t="str">
        <f t="shared" si="107"/>
        <v>--</v>
      </c>
      <c r="E93" s="93" t="str">
        <f t="shared" si="107"/>
        <v>--</v>
      </c>
      <c r="F93" s="93" t="str">
        <f t="shared" si="107"/>
        <v>--</v>
      </c>
      <c r="G93" s="93" t="str">
        <f t="shared" si="107"/>
        <v>--</v>
      </c>
      <c r="H93" s="93" t="str">
        <f t="shared" si="107"/>
        <v>--</v>
      </c>
      <c r="I93" s="93" t="str">
        <f t="shared" si="107"/>
        <v>--</v>
      </c>
      <c r="J93" s="93" t="str">
        <f t="shared" si="107"/>
        <v>--</v>
      </c>
      <c r="K93" s="93" t="str">
        <f t="shared" si="107"/>
        <v>--</v>
      </c>
      <c r="L93" s="93" t="str">
        <f t="shared" si="107"/>
        <v>--</v>
      </c>
      <c r="M93" s="93" t="str">
        <f t="shared" si="107"/>
        <v>--</v>
      </c>
      <c r="N93" s="93" t="str">
        <f t="shared" si="107"/>
        <v>--</v>
      </c>
      <c r="O93" s="93" t="str">
        <f t="shared" si="107"/>
        <v>--</v>
      </c>
      <c r="P93" s="93" t="str">
        <f t="shared" si="107"/>
        <v>--</v>
      </c>
      <c r="Q93" s="93" t="str">
        <f t="shared" si="107"/>
        <v>--</v>
      </c>
      <c r="R93" s="93" t="str">
        <f t="shared" si="107"/>
        <v>--</v>
      </c>
      <c r="S93" s="93" t="str">
        <f t="shared" si="107"/>
        <v>--</v>
      </c>
      <c r="T93" s="93" t="str">
        <f t="shared" si="107"/>
        <v>--</v>
      </c>
      <c r="U93" s="93" t="str">
        <f t="shared" si="107"/>
        <v>--</v>
      </c>
      <c r="V93" s="93" t="str">
        <f t="shared" si="107"/>
        <v>--</v>
      </c>
      <c r="W93" s="93" t="str">
        <f t="shared" si="107"/>
        <v>--</v>
      </c>
      <c r="X93" s="93" t="str">
        <f t="shared" si="107"/>
        <v>--</v>
      </c>
      <c r="Y93" s="93" t="str">
        <f t="shared" si="107"/>
        <v>--</v>
      </c>
      <c r="Z93" s="93" t="str">
        <f t="shared" si="107"/>
        <v>--</v>
      </c>
      <c r="AA93" s="93" t="str">
        <f t="shared" si="107"/>
        <v>--</v>
      </c>
      <c r="AB93" s="93" t="str">
        <f t="shared" si="107"/>
        <v>--</v>
      </c>
      <c r="AC93" s="93" t="str">
        <f t="shared" si="107"/>
        <v>--</v>
      </c>
      <c r="AD93" s="93" t="str">
        <f t="shared" si="107"/>
        <v>--</v>
      </c>
      <c r="AE93" s="93" t="str">
        <f t="shared" si="107"/>
        <v>--</v>
      </c>
      <c r="AF93" s="93" t="str">
        <f t="shared" si="107"/>
        <v>--</v>
      </c>
      <c r="AG93" s="93" t="str">
        <f t="shared" si="107"/>
        <v>--</v>
      </c>
      <c r="AH93" s="93" t="str">
        <f t="shared" si="107"/>
        <v>--</v>
      </c>
      <c r="AI93" s="93" t="str">
        <f t="shared" si="107"/>
        <v>--</v>
      </c>
      <c r="AJ93" s="93" t="str">
        <f t="shared" si="107"/>
        <v>--</v>
      </c>
      <c r="AK93" s="93" t="str">
        <f t="shared" si="107"/>
        <v>--</v>
      </c>
      <c r="AL93" s="93" t="str">
        <f t="shared" si="107"/>
        <v>--</v>
      </c>
      <c r="AM93" s="93" t="str">
        <f t="shared" si="107"/>
        <v>--</v>
      </c>
      <c r="AN93" s="93" t="str">
        <f t="shared" si="107"/>
        <v>--</v>
      </c>
      <c r="AO93" s="93" t="str">
        <f t="shared" si="107"/>
        <v>--</v>
      </c>
      <c r="AP93" s="93" t="str">
        <f t="shared" si="107"/>
        <v>--</v>
      </c>
      <c r="AQ93" s="93" t="str">
        <f t="shared" si="107"/>
        <v>--</v>
      </c>
      <c r="AR93" s="93" t="str">
        <f t="shared" si="107"/>
        <v>--</v>
      </c>
      <c r="AS93" s="93" t="str">
        <f t="shared" si="107"/>
        <v>--</v>
      </c>
      <c r="AT93" s="93" t="str">
        <f t="shared" si="107"/>
        <v>--</v>
      </c>
      <c r="AU93" s="93" t="str">
        <f t="shared" si="107"/>
        <v>--</v>
      </c>
      <c r="AV93" s="93" t="str">
        <f t="shared" si="107"/>
        <v>--</v>
      </c>
      <c r="AW93" s="93" t="str">
        <f t="shared" si="107"/>
        <v>--</v>
      </c>
      <c r="AX93" s="93" t="str">
        <f t="shared" si="107"/>
        <v>--</v>
      </c>
      <c r="AY93" s="93" t="str">
        <f t="shared" si="107"/>
        <v>--</v>
      </c>
      <c r="AZ93" s="93" t="str">
        <f t="shared" si="107"/>
        <v>--</v>
      </c>
      <c r="BA93" s="93" t="str">
        <f t="shared" si="107"/>
        <v>--</v>
      </c>
      <c r="BB93" s="93" t="str">
        <f t="shared" si="107"/>
        <v>--</v>
      </c>
      <c r="BC93" s="93" t="str">
        <f t="shared" si="107"/>
        <v>--</v>
      </c>
      <c r="BD93" s="93" t="str">
        <f t="shared" si="107"/>
        <v>--</v>
      </c>
      <c r="BE93" s="93" t="str">
        <f t="shared" si="107"/>
        <v>--</v>
      </c>
      <c r="BF93" s="93" t="str">
        <f t="shared" si="107"/>
        <v>--</v>
      </c>
      <c r="BG93" s="93" t="str">
        <f t="shared" si="107"/>
        <v>--</v>
      </c>
      <c r="BH93" s="93" t="str">
        <f t="shared" si="107"/>
        <v>--</v>
      </c>
      <c r="BI93" s="93" t="str">
        <f t="shared" si="107"/>
        <v>--</v>
      </c>
      <c r="BJ93" s="93" t="str">
        <f t="shared" si="107"/>
        <v>--</v>
      </c>
      <c r="BK93" s="93" t="str">
        <f t="shared" si="107"/>
        <v>--</v>
      </c>
      <c r="BL93" s="93" t="str">
        <f t="shared" si="107"/>
        <v>--</v>
      </c>
      <c r="BM93" s="93" t="str">
        <f t="shared" si="107"/>
        <v>--</v>
      </c>
      <c r="BN93" s="93" t="str">
        <f t="shared" si="107"/>
        <v>--</v>
      </c>
      <c r="BO93" s="93" t="str">
        <f t="shared" ref="BO93:DZ93" si="108">"--"</f>
        <v>--</v>
      </c>
      <c r="BP93" s="93" t="str">
        <f t="shared" si="108"/>
        <v>--</v>
      </c>
      <c r="BQ93" s="93" t="str">
        <f t="shared" si="108"/>
        <v>--</v>
      </c>
      <c r="BR93" s="93" t="str">
        <f t="shared" si="108"/>
        <v>--</v>
      </c>
      <c r="BS93" s="93" t="str">
        <f t="shared" si="108"/>
        <v>--</v>
      </c>
      <c r="BT93" s="93" t="str">
        <f t="shared" si="108"/>
        <v>--</v>
      </c>
      <c r="BU93" s="93" t="str">
        <f t="shared" si="108"/>
        <v>--</v>
      </c>
      <c r="BV93" s="93" t="str">
        <f t="shared" si="108"/>
        <v>--</v>
      </c>
      <c r="BW93" s="93" t="str">
        <f t="shared" si="108"/>
        <v>--</v>
      </c>
      <c r="BX93" s="93" t="str">
        <f t="shared" si="108"/>
        <v>--</v>
      </c>
      <c r="BY93" s="93" t="str">
        <f t="shared" si="108"/>
        <v>--</v>
      </c>
      <c r="BZ93" s="93" t="str">
        <f t="shared" si="108"/>
        <v>--</v>
      </c>
      <c r="CA93" s="93" t="str">
        <f t="shared" si="108"/>
        <v>--</v>
      </c>
      <c r="CB93" s="93" t="str">
        <f t="shared" si="108"/>
        <v>--</v>
      </c>
      <c r="CC93" s="93" t="str">
        <f t="shared" si="108"/>
        <v>--</v>
      </c>
      <c r="CD93" s="93" t="str">
        <f t="shared" si="108"/>
        <v>--</v>
      </c>
      <c r="CE93" s="93" t="str">
        <f t="shared" si="108"/>
        <v>--</v>
      </c>
      <c r="CF93" s="93" t="str">
        <f t="shared" si="108"/>
        <v>--</v>
      </c>
      <c r="CG93" s="93" t="str">
        <f t="shared" si="108"/>
        <v>--</v>
      </c>
      <c r="CH93" s="93" t="str">
        <f t="shared" si="108"/>
        <v>--</v>
      </c>
      <c r="CI93" s="93" t="str">
        <f t="shared" si="108"/>
        <v>--</v>
      </c>
      <c r="CJ93" s="93" t="str">
        <f t="shared" si="108"/>
        <v>--</v>
      </c>
      <c r="CK93" s="93" t="str">
        <f t="shared" si="108"/>
        <v>--</v>
      </c>
      <c r="CL93" s="93" t="str">
        <f t="shared" si="108"/>
        <v>--</v>
      </c>
      <c r="CM93" s="93" t="str">
        <f t="shared" si="108"/>
        <v>--</v>
      </c>
      <c r="CN93" s="93" t="str">
        <f t="shared" si="108"/>
        <v>--</v>
      </c>
      <c r="CO93" s="93" t="str">
        <f t="shared" si="108"/>
        <v>--</v>
      </c>
      <c r="CP93" s="93" t="str">
        <f t="shared" si="108"/>
        <v>--</v>
      </c>
      <c r="CQ93" s="93" t="str">
        <f t="shared" si="108"/>
        <v>--</v>
      </c>
      <c r="CR93" s="93" t="str">
        <f t="shared" si="108"/>
        <v>--</v>
      </c>
      <c r="CS93" s="93" t="str">
        <f t="shared" si="108"/>
        <v>--</v>
      </c>
      <c r="CT93" s="93" t="str">
        <f t="shared" si="108"/>
        <v>--</v>
      </c>
      <c r="CU93" s="93" t="str">
        <f t="shared" si="108"/>
        <v>--</v>
      </c>
      <c r="CV93" s="93" t="str">
        <f t="shared" si="108"/>
        <v>--</v>
      </c>
      <c r="CW93" s="93" t="str">
        <f t="shared" si="108"/>
        <v>--</v>
      </c>
      <c r="CX93" s="93" t="str">
        <f t="shared" si="108"/>
        <v>--</v>
      </c>
      <c r="CY93" s="93" t="str">
        <f t="shared" si="108"/>
        <v>--</v>
      </c>
      <c r="CZ93" s="93" t="str">
        <f t="shared" si="108"/>
        <v>--</v>
      </c>
      <c r="DA93" s="93" t="str">
        <f t="shared" si="108"/>
        <v>--</v>
      </c>
      <c r="DB93" s="93" t="str">
        <f t="shared" si="108"/>
        <v>--</v>
      </c>
      <c r="DC93" s="93" t="str">
        <f t="shared" si="108"/>
        <v>--</v>
      </c>
      <c r="DD93" s="93" t="str">
        <f t="shared" si="108"/>
        <v>--</v>
      </c>
      <c r="DE93" s="93" t="str">
        <f t="shared" si="108"/>
        <v>--</v>
      </c>
      <c r="DF93" s="93" t="str">
        <f t="shared" si="108"/>
        <v>--</v>
      </c>
      <c r="DG93" s="93" t="str">
        <f t="shared" si="108"/>
        <v>--</v>
      </c>
      <c r="DH93" s="93" t="str">
        <f t="shared" si="108"/>
        <v>--</v>
      </c>
      <c r="DI93" s="93" t="str">
        <f t="shared" si="108"/>
        <v>--</v>
      </c>
      <c r="DJ93" s="93" t="str">
        <f t="shared" si="108"/>
        <v>--</v>
      </c>
      <c r="DK93" s="93" t="str">
        <f t="shared" si="108"/>
        <v>--</v>
      </c>
      <c r="DL93" s="93" t="str">
        <f t="shared" si="108"/>
        <v>--</v>
      </c>
      <c r="DM93" s="93" t="str">
        <f t="shared" si="108"/>
        <v>--</v>
      </c>
      <c r="DN93" s="93" t="str">
        <f t="shared" si="108"/>
        <v>--</v>
      </c>
      <c r="DO93" s="93" t="str">
        <f t="shared" si="108"/>
        <v>--</v>
      </c>
      <c r="DP93" s="93" t="str">
        <f t="shared" si="108"/>
        <v>--</v>
      </c>
      <c r="DQ93" s="93" t="str">
        <f t="shared" si="108"/>
        <v>--</v>
      </c>
      <c r="DR93" s="93" t="str">
        <f t="shared" si="108"/>
        <v>--</v>
      </c>
      <c r="DS93" s="93" t="str">
        <f t="shared" si="108"/>
        <v>--</v>
      </c>
      <c r="DT93" s="93" t="str">
        <f t="shared" si="108"/>
        <v>--</v>
      </c>
      <c r="DU93" s="93" t="str">
        <f t="shared" si="108"/>
        <v>--</v>
      </c>
      <c r="DV93" s="93" t="str">
        <f t="shared" si="108"/>
        <v>--</v>
      </c>
      <c r="DW93" s="93" t="str">
        <f t="shared" si="108"/>
        <v>--</v>
      </c>
      <c r="DX93" s="93" t="str">
        <f t="shared" si="108"/>
        <v>--</v>
      </c>
      <c r="DY93" s="93" t="str">
        <f t="shared" si="108"/>
        <v>--</v>
      </c>
      <c r="DZ93" s="93" t="str">
        <f t="shared" si="108"/>
        <v>--</v>
      </c>
      <c r="EA93" s="93" t="str">
        <f t="shared" ref="EA93:GL93" si="109">"--"</f>
        <v>--</v>
      </c>
      <c r="EB93" s="93" t="str">
        <f t="shared" si="109"/>
        <v>--</v>
      </c>
      <c r="EC93" s="93" t="str">
        <f t="shared" si="109"/>
        <v>--</v>
      </c>
      <c r="ED93" s="93" t="str">
        <f t="shared" si="109"/>
        <v>--</v>
      </c>
      <c r="EE93" s="93" t="str">
        <f t="shared" si="109"/>
        <v>--</v>
      </c>
      <c r="EF93" s="93" t="str">
        <f t="shared" si="109"/>
        <v>--</v>
      </c>
      <c r="EG93" s="93" t="str">
        <f t="shared" si="109"/>
        <v>--</v>
      </c>
      <c r="EH93" s="93" t="str">
        <f t="shared" si="109"/>
        <v>--</v>
      </c>
      <c r="EI93" s="93" t="str">
        <f t="shared" si="109"/>
        <v>--</v>
      </c>
      <c r="EJ93" s="93" t="str">
        <f t="shared" si="109"/>
        <v>--</v>
      </c>
      <c r="EK93" s="93" t="str">
        <f t="shared" si="109"/>
        <v>--</v>
      </c>
      <c r="EL93" s="93" t="str">
        <f t="shared" si="109"/>
        <v>--</v>
      </c>
      <c r="EM93" s="93" t="str">
        <f t="shared" si="109"/>
        <v>--</v>
      </c>
      <c r="EN93" s="93" t="str">
        <f t="shared" si="109"/>
        <v>--</v>
      </c>
      <c r="EO93" s="93" t="str">
        <f t="shared" si="109"/>
        <v>--</v>
      </c>
      <c r="EP93" s="93" t="str">
        <f t="shared" si="109"/>
        <v>--</v>
      </c>
      <c r="EQ93" s="93" t="str">
        <f t="shared" si="109"/>
        <v>--</v>
      </c>
      <c r="ER93" s="93" t="str">
        <f t="shared" si="109"/>
        <v>--</v>
      </c>
      <c r="ES93" s="93" t="str">
        <f t="shared" si="109"/>
        <v>--</v>
      </c>
      <c r="ET93" s="93" t="str">
        <f t="shared" si="109"/>
        <v>--</v>
      </c>
      <c r="EU93" s="93" t="str">
        <f t="shared" si="109"/>
        <v>--</v>
      </c>
      <c r="EV93" s="93" t="str">
        <f t="shared" si="109"/>
        <v>--</v>
      </c>
      <c r="EW93" s="93" t="str">
        <f t="shared" si="109"/>
        <v>--</v>
      </c>
      <c r="EX93" s="93" t="str">
        <f t="shared" si="109"/>
        <v>--</v>
      </c>
      <c r="EY93" s="93" t="str">
        <f t="shared" si="109"/>
        <v>--</v>
      </c>
      <c r="EZ93" s="93" t="str">
        <f t="shared" si="109"/>
        <v>--</v>
      </c>
      <c r="FA93" s="93" t="str">
        <f t="shared" si="109"/>
        <v>--</v>
      </c>
      <c r="FB93" s="93" t="str">
        <f t="shared" si="109"/>
        <v>--</v>
      </c>
      <c r="FC93" s="93" t="str">
        <f t="shared" si="109"/>
        <v>--</v>
      </c>
      <c r="FD93" s="93" t="str">
        <f t="shared" si="109"/>
        <v>--</v>
      </c>
      <c r="FE93" s="93" t="str">
        <f t="shared" si="109"/>
        <v>--</v>
      </c>
      <c r="FF93" s="93" t="str">
        <f t="shared" si="109"/>
        <v>--</v>
      </c>
      <c r="FG93" s="93" t="str">
        <f t="shared" si="109"/>
        <v>--</v>
      </c>
      <c r="FH93" s="93" t="str">
        <f t="shared" si="109"/>
        <v>--</v>
      </c>
      <c r="FI93" s="93" t="str">
        <f t="shared" si="109"/>
        <v>--</v>
      </c>
      <c r="FJ93" s="93" t="str">
        <f t="shared" si="109"/>
        <v>--</v>
      </c>
      <c r="FK93" s="93" t="str">
        <f t="shared" si="109"/>
        <v>--</v>
      </c>
      <c r="FL93" s="93" t="str">
        <f t="shared" si="109"/>
        <v>--</v>
      </c>
      <c r="FM93" s="93" t="str">
        <f t="shared" si="109"/>
        <v>--</v>
      </c>
      <c r="FN93" s="93" t="str">
        <f t="shared" si="109"/>
        <v>--</v>
      </c>
      <c r="FO93" s="93" t="str">
        <f t="shared" si="109"/>
        <v>--</v>
      </c>
      <c r="FP93" s="93" t="str">
        <f t="shared" si="109"/>
        <v>--</v>
      </c>
      <c r="FQ93" s="93" t="str">
        <f t="shared" si="109"/>
        <v>--</v>
      </c>
      <c r="FR93" s="93" t="str">
        <f t="shared" si="109"/>
        <v>--</v>
      </c>
      <c r="FS93" s="93" t="str">
        <f t="shared" si="109"/>
        <v>--</v>
      </c>
      <c r="FT93" s="93" t="str">
        <f t="shared" si="109"/>
        <v>--</v>
      </c>
      <c r="FU93" s="93" t="str">
        <f t="shared" si="109"/>
        <v>--</v>
      </c>
      <c r="FV93" s="93" t="str">
        <f t="shared" si="109"/>
        <v>--</v>
      </c>
      <c r="FW93" s="93" t="str">
        <f t="shared" si="109"/>
        <v>--</v>
      </c>
      <c r="FX93" s="93" t="str">
        <f t="shared" si="109"/>
        <v>--</v>
      </c>
      <c r="FY93" s="93" t="str">
        <f t="shared" si="109"/>
        <v>--</v>
      </c>
      <c r="FZ93" s="93" t="str">
        <f t="shared" si="109"/>
        <v>--</v>
      </c>
      <c r="GA93" s="93" t="str">
        <f t="shared" si="109"/>
        <v>--</v>
      </c>
      <c r="GB93" s="93" t="str">
        <f t="shared" si="109"/>
        <v>--</v>
      </c>
      <c r="GC93" s="93" t="str">
        <f t="shared" si="109"/>
        <v>--</v>
      </c>
      <c r="GD93" s="93" t="str">
        <f t="shared" si="109"/>
        <v>--</v>
      </c>
      <c r="GE93" s="93" t="str">
        <f t="shared" si="109"/>
        <v>--</v>
      </c>
      <c r="GF93" s="93" t="str">
        <f t="shared" si="109"/>
        <v>--</v>
      </c>
      <c r="GG93" s="93" t="str">
        <f t="shared" si="109"/>
        <v>--</v>
      </c>
      <c r="GH93" s="93" t="str">
        <f t="shared" si="109"/>
        <v>--</v>
      </c>
      <c r="GI93" s="93" t="str">
        <f t="shared" si="109"/>
        <v>--</v>
      </c>
      <c r="GJ93" s="93" t="str">
        <f t="shared" si="109"/>
        <v>--</v>
      </c>
      <c r="GK93" s="93" t="str">
        <f t="shared" si="109"/>
        <v>--</v>
      </c>
      <c r="GL93" s="93" t="str">
        <f t="shared" si="109"/>
        <v>--</v>
      </c>
      <c r="GM93" s="93" t="str">
        <f t="shared" ref="GM93:IV93" si="110">"--"</f>
        <v>--</v>
      </c>
      <c r="GN93" s="93" t="str">
        <f t="shared" si="110"/>
        <v>--</v>
      </c>
      <c r="GO93" s="93" t="str">
        <f t="shared" si="110"/>
        <v>--</v>
      </c>
      <c r="GP93" s="93" t="str">
        <f t="shared" si="110"/>
        <v>--</v>
      </c>
      <c r="GQ93" s="93" t="str">
        <f t="shared" si="110"/>
        <v>--</v>
      </c>
      <c r="GR93" s="93" t="str">
        <f t="shared" si="110"/>
        <v>--</v>
      </c>
      <c r="GS93" s="93" t="str">
        <f t="shared" si="110"/>
        <v>--</v>
      </c>
      <c r="GT93" s="93" t="str">
        <f t="shared" si="110"/>
        <v>--</v>
      </c>
      <c r="GU93" s="93" t="str">
        <f t="shared" si="110"/>
        <v>--</v>
      </c>
      <c r="GV93" s="93" t="str">
        <f t="shared" si="110"/>
        <v>--</v>
      </c>
      <c r="GW93" s="93" t="str">
        <f t="shared" si="110"/>
        <v>--</v>
      </c>
      <c r="GX93" s="93" t="str">
        <f t="shared" si="110"/>
        <v>--</v>
      </c>
      <c r="GY93" s="93" t="str">
        <f t="shared" si="110"/>
        <v>--</v>
      </c>
      <c r="GZ93" s="93" t="str">
        <f t="shared" si="110"/>
        <v>--</v>
      </c>
      <c r="HA93" s="93" t="str">
        <f t="shared" si="110"/>
        <v>--</v>
      </c>
      <c r="HB93" s="93" t="str">
        <f t="shared" si="110"/>
        <v>--</v>
      </c>
      <c r="HC93" s="93" t="str">
        <f t="shared" si="110"/>
        <v>--</v>
      </c>
      <c r="HD93" s="93" t="str">
        <f t="shared" si="110"/>
        <v>--</v>
      </c>
      <c r="HE93" s="93" t="str">
        <f t="shared" si="110"/>
        <v>--</v>
      </c>
      <c r="HF93" s="93" t="str">
        <f t="shared" si="110"/>
        <v>--</v>
      </c>
      <c r="HG93" s="93" t="str">
        <f t="shared" si="110"/>
        <v>--</v>
      </c>
      <c r="HH93" s="93" t="str">
        <f t="shared" si="110"/>
        <v>--</v>
      </c>
      <c r="HI93" s="93" t="str">
        <f t="shared" si="110"/>
        <v>--</v>
      </c>
      <c r="HJ93" s="93" t="str">
        <f t="shared" si="110"/>
        <v>--</v>
      </c>
      <c r="HK93" s="93" t="str">
        <f t="shared" si="110"/>
        <v>--</v>
      </c>
      <c r="HL93" s="93" t="str">
        <f t="shared" si="110"/>
        <v>--</v>
      </c>
      <c r="HM93" s="93" t="str">
        <f t="shared" si="110"/>
        <v>--</v>
      </c>
      <c r="HN93" s="93" t="str">
        <f t="shared" si="110"/>
        <v>--</v>
      </c>
      <c r="HO93" s="93" t="str">
        <f t="shared" si="110"/>
        <v>--</v>
      </c>
      <c r="HP93" s="93" t="str">
        <f t="shared" si="110"/>
        <v>--</v>
      </c>
      <c r="HQ93" s="93" t="str">
        <f t="shared" si="110"/>
        <v>--</v>
      </c>
      <c r="HR93" s="93" t="str">
        <f t="shared" si="110"/>
        <v>--</v>
      </c>
      <c r="HS93" s="93" t="str">
        <f t="shared" si="110"/>
        <v>--</v>
      </c>
      <c r="HT93" s="93" t="str">
        <f t="shared" si="110"/>
        <v>--</v>
      </c>
      <c r="HU93" s="93" t="str">
        <f t="shared" si="110"/>
        <v>--</v>
      </c>
      <c r="HV93" s="93" t="str">
        <f t="shared" si="110"/>
        <v>--</v>
      </c>
      <c r="HW93" s="93" t="str">
        <f t="shared" si="110"/>
        <v>--</v>
      </c>
      <c r="HX93" s="93" t="str">
        <f t="shared" si="110"/>
        <v>--</v>
      </c>
      <c r="HY93" s="93" t="str">
        <f t="shared" si="110"/>
        <v>--</v>
      </c>
      <c r="HZ93" s="93" t="str">
        <f t="shared" si="110"/>
        <v>--</v>
      </c>
      <c r="IA93" s="93" t="str">
        <f t="shared" si="110"/>
        <v>--</v>
      </c>
      <c r="IB93" s="93" t="str">
        <f t="shared" si="110"/>
        <v>--</v>
      </c>
      <c r="IC93" s="93" t="str">
        <f t="shared" si="110"/>
        <v>--</v>
      </c>
      <c r="ID93" s="93" t="str">
        <f t="shared" si="110"/>
        <v>--</v>
      </c>
      <c r="IE93" s="93" t="str">
        <f t="shared" si="110"/>
        <v>--</v>
      </c>
      <c r="IF93" s="93" t="str">
        <f t="shared" si="110"/>
        <v>--</v>
      </c>
      <c r="IG93" s="93" t="str">
        <f t="shared" si="110"/>
        <v>--</v>
      </c>
      <c r="IH93" s="93" t="str">
        <f t="shared" si="110"/>
        <v>--</v>
      </c>
      <c r="II93" s="93" t="str">
        <f t="shared" si="110"/>
        <v>--</v>
      </c>
      <c r="IJ93" s="93" t="str">
        <f t="shared" si="110"/>
        <v>--</v>
      </c>
      <c r="IK93" s="93" t="str">
        <f t="shared" si="110"/>
        <v>--</v>
      </c>
      <c r="IL93" s="93" t="str">
        <f t="shared" si="110"/>
        <v>--</v>
      </c>
      <c r="IM93" s="93" t="str">
        <f t="shared" si="110"/>
        <v>--</v>
      </c>
      <c r="IN93" s="93" t="str">
        <f t="shared" si="110"/>
        <v>--</v>
      </c>
      <c r="IO93" s="93" t="str">
        <f t="shared" si="110"/>
        <v>--</v>
      </c>
      <c r="IP93" s="93" t="str">
        <f t="shared" si="110"/>
        <v>--</v>
      </c>
      <c r="IQ93" s="93" t="str">
        <f t="shared" si="110"/>
        <v>--</v>
      </c>
      <c r="IR93" s="93" t="str">
        <f t="shared" si="110"/>
        <v>--</v>
      </c>
      <c r="IS93" s="93" t="str">
        <f t="shared" si="110"/>
        <v>--</v>
      </c>
      <c r="IT93" s="93" t="str">
        <f t="shared" si="110"/>
        <v>--</v>
      </c>
      <c r="IU93" s="93" t="str">
        <f t="shared" si="110"/>
        <v>--</v>
      </c>
      <c r="IV93" s="93" t="str">
        <f t="shared" si="110"/>
        <v>--</v>
      </c>
      <c r="IW93" s="228">
        <v>5196</v>
      </c>
      <c r="IX93" s="250">
        <v>5637</v>
      </c>
      <c r="IY93" s="228">
        <v>1441</v>
      </c>
      <c r="IZ93" s="228">
        <v>1398</v>
      </c>
      <c r="JA93" s="228">
        <v>1190</v>
      </c>
      <c r="JB93" s="228">
        <v>1449</v>
      </c>
      <c r="JC93" s="228">
        <v>1443</v>
      </c>
      <c r="JD93" s="228">
        <v>1282</v>
      </c>
      <c r="JE93" s="228">
        <v>6.8531468531468596</v>
      </c>
      <c r="JF93" s="228">
        <v>5.6671449067431796</v>
      </c>
      <c r="JG93" s="228">
        <v>6.5088757396449601</v>
      </c>
      <c r="JH93" s="228">
        <v>7.1922544951590597</v>
      </c>
      <c r="JI93" s="228">
        <v>6.7548746518105798</v>
      </c>
      <c r="JJ93" s="228">
        <v>8.6071987480437997</v>
      </c>
      <c r="JK93" s="228">
        <v>6.0796645702306096</v>
      </c>
      <c r="JL93" s="228">
        <v>4.9711815561959698</v>
      </c>
      <c r="JM93" s="228">
        <v>4.5646661031276397</v>
      </c>
      <c r="JN93" s="228">
        <v>6.8370165745856397</v>
      </c>
      <c r="JO93" s="228">
        <v>4.6689895470383203</v>
      </c>
      <c r="JP93" s="228">
        <v>4.1406250000000098</v>
      </c>
      <c r="JQ93" s="228">
        <v>95.850914205344495</v>
      </c>
      <c r="JR93" s="228">
        <v>96.820809248554795</v>
      </c>
      <c r="JS93" s="228">
        <v>97.794741306191696</v>
      </c>
      <c r="JT93" s="228">
        <v>97.370242214532993</v>
      </c>
      <c r="JU93" s="228">
        <v>97.348220516399294</v>
      </c>
      <c r="JV93" s="228">
        <v>97.3249409913455</v>
      </c>
      <c r="JW93" s="228">
        <v>92.676056338028303</v>
      </c>
      <c r="JX93" s="228">
        <v>93.265749456915103</v>
      </c>
      <c r="JY93" s="228">
        <v>95.6706281833616</v>
      </c>
      <c r="JZ93" s="228">
        <v>94.398340248962697</v>
      </c>
      <c r="KA93" s="228">
        <v>94.134078212290504</v>
      </c>
      <c r="KB93" s="228">
        <v>94.8859166011013</v>
      </c>
      <c r="KC93" s="228">
        <v>97.035991531404207</v>
      </c>
      <c r="KD93" s="228">
        <v>96.741491672700903</v>
      </c>
      <c r="KE93" s="228">
        <v>98.049194232400296</v>
      </c>
      <c r="KF93" s="228">
        <v>96.6782006920415</v>
      </c>
      <c r="KG93" s="228">
        <v>96.927374301675897</v>
      </c>
      <c r="KH93" s="228">
        <v>97.562893081760905</v>
      </c>
      <c r="KI93" s="228">
        <v>1167</v>
      </c>
      <c r="KJ93" s="228">
        <v>1463</v>
      </c>
      <c r="KK93" s="99" t="str">
        <f t="shared" ref="KK93:KL110" si="111">"--"</f>
        <v>--</v>
      </c>
      <c r="KL93" s="99" t="str">
        <f t="shared" si="111"/>
        <v>--</v>
      </c>
      <c r="KM93" s="230">
        <v>9.3506493506493502</v>
      </c>
      <c r="KN93" s="230">
        <v>12.002743484225</v>
      </c>
      <c r="KO93" s="230">
        <v>92.693661971831006</v>
      </c>
      <c r="KP93" s="230">
        <v>95.251204404679996</v>
      </c>
      <c r="KQ93" s="230">
        <v>94.283201407212005</v>
      </c>
      <c r="KR93" s="230">
        <v>93.655172413793096</v>
      </c>
      <c r="KS93" s="230">
        <v>91.077738515901103</v>
      </c>
      <c r="KT93" s="230">
        <v>92.030492030492098</v>
      </c>
      <c r="KV93" s="390">
        <v>5672</v>
      </c>
      <c r="KW93" s="391">
        <v>1482</v>
      </c>
      <c r="KX93" s="392">
        <v>1437</v>
      </c>
      <c r="KY93" s="392">
        <v>1488</v>
      </c>
      <c r="KZ93" s="392">
        <v>1265</v>
      </c>
      <c r="LA93" s="378" t="str">
        <f t="shared" si="82"/>
        <v>--</v>
      </c>
      <c r="LB93" s="392">
        <v>60.856935366739258</v>
      </c>
      <c r="LC93" s="392">
        <v>63.547904191616709</v>
      </c>
      <c r="LD93" s="392">
        <v>66.72473867595815</v>
      </c>
      <c r="LE93" s="378" t="str">
        <f t="shared" si="83"/>
        <v>--</v>
      </c>
      <c r="LF93" s="392">
        <v>62.274618585298199</v>
      </c>
      <c r="LG93" s="392">
        <v>63.128096249115394</v>
      </c>
      <c r="LH93" s="392">
        <v>58.187599364069975</v>
      </c>
      <c r="LI93" s="378" t="str">
        <f t="shared" si="84"/>
        <v>--</v>
      </c>
      <c r="LJ93" s="392">
        <v>59.483960948396025</v>
      </c>
      <c r="LK93" s="392">
        <v>55.46558704453436</v>
      </c>
      <c r="LL93" s="392">
        <v>60.238095238095148</v>
      </c>
      <c r="LM93" s="391">
        <v>85.089285714285737</v>
      </c>
      <c r="LN93" s="392">
        <v>73.978494623655877</v>
      </c>
      <c r="LO93" s="392">
        <v>67.501842299189434</v>
      </c>
      <c r="LP93" s="392">
        <v>72.203098106712702</v>
      </c>
      <c r="LQ93" s="392">
        <v>84.647887323943678</v>
      </c>
      <c r="LR93" s="392">
        <v>74.772886093640807</v>
      </c>
      <c r="LS93" s="392">
        <v>66.949152542372829</v>
      </c>
      <c r="LT93" s="392">
        <v>67.193675889328077</v>
      </c>
      <c r="LU93" s="392">
        <v>81.245576786978035</v>
      </c>
      <c r="LV93" s="392">
        <v>67.281760113555634</v>
      </c>
      <c r="LW93" s="392">
        <v>65.098841172460766</v>
      </c>
      <c r="LX93" s="392">
        <v>67.710843373493972</v>
      </c>
      <c r="LY93" s="391">
        <v>88.591800356506226</v>
      </c>
      <c r="LZ93" s="392">
        <v>80.890804597701091</v>
      </c>
      <c r="MA93" s="392">
        <v>82.088469905728857</v>
      </c>
      <c r="MB93" s="392">
        <v>83.018867924528323</v>
      </c>
      <c r="MC93" s="392">
        <v>86.805555555555458</v>
      </c>
      <c r="MD93" s="392">
        <v>83.067314365024203</v>
      </c>
      <c r="ME93" s="392">
        <v>83.087719298245602</v>
      </c>
      <c r="MF93" s="392">
        <v>79.795597484276712</v>
      </c>
      <c r="MG93" s="392">
        <v>84.759916492693293</v>
      </c>
      <c r="MH93" s="392">
        <v>77.330508474576362</v>
      </c>
      <c r="MI93" s="392">
        <v>77.535738597685381</v>
      </c>
      <c r="MJ93" s="392">
        <v>79.807692307692335</v>
      </c>
      <c r="MK93" s="391">
        <v>93.818681318681215</v>
      </c>
      <c r="ML93" s="392">
        <v>95.204513399153782</v>
      </c>
      <c r="MM93" s="392">
        <v>95.054200542005461</v>
      </c>
      <c r="MN93" s="392">
        <v>97.042366107114361</v>
      </c>
      <c r="MO93" s="391">
        <v>92.212267401791834</v>
      </c>
      <c r="MP93" s="392">
        <v>91.082802547770754</v>
      </c>
      <c r="MQ93" s="392">
        <v>89.884589273591331</v>
      </c>
      <c r="MR93" s="392">
        <v>92.959999999999866</v>
      </c>
      <c r="MS93" s="391">
        <v>92.579750346740539</v>
      </c>
      <c r="MT93" s="392">
        <v>95.895258315640405</v>
      </c>
      <c r="MU93" s="392">
        <v>96.671195652173736</v>
      </c>
      <c r="MV93" s="392">
        <v>97.519999999999854</v>
      </c>
      <c r="MW93" s="391">
        <v>97.363796133567604</v>
      </c>
      <c r="MX93" s="392">
        <v>97.890295358649837</v>
      </c>
      <c r="MY93" s="392">
        <v>97.256317689530775</v>
      </c>
      <c r="MZ93" s="392">
        <v>98.049194232400282</v>
      </c>
      <c r="NA93" s="392">
        <v>97.170462387853632</v>
      </c>
      <c r="NB93" s="392">
        <v>97.024221453287069</v>
      </c>
      <c r="NC93" s="392">
        <v>97.763801537386399</v>
      </c>
      <c r="ND93" s="392">
        <v>97.877358490566024</v>
      </c>
      <c r="NE93" s="392">
        <v>96.433470507544541</v>
      </c>
      <c r="NF93" s="392">
        <v>97.237960339943214</v>
      </c>
      <c r="NG93" s="392">
        <v>96.81355932203391</v>
      </c>
      <c r="NH93" s="392">
        <v>97.996794871794791</v>
      </c>
    </row>
    <row r="94" spans="1:372" x14ac:dyDescent="0.25">
      <c r="A94" s="93" t="str">
        <f t="shared" si="106"/>
        <v>--</v>
      </c>
      <c r="B94" s="96" t="s">
        <v>169</v>
      </c>
      <c r="C94" s="96">
        <v>1490</v>
      </c>
      <c r="D94" s="95">
        <v>1704</v>
      </c>
      <c r="E94" s="95">
        <v>1321</v>
      </c>
      <c r="F94" s="95">
        <v>1674</v>
      </c>
      <c r="G94" s="95">
        <v>1228</v>
      </c>
      <c r="H94" s="95">
        <v>580</v>
      </c>
      <c r="I94" s="95">
        <v>499</v>
      </c>
      <c r="J94" s="95">
        <v>411</v>
      </c>
      <c r="K94" s="95">
        <v>556</v>
      </c>
      <c r="L94" s="95">
        <v>591</v>
      </c>
      <c r="M94" s="93">
        <v>557</v>
      </c>
      <c r="N94" s="93">
        <v>416</v>
      </c>
      <c r="O94" s="93">
        <v>471</v>
      </c>
      <c r="P94" s="93">
        <v>434</v>
      </c>
      <c r="Q94" s="93">
        <v>488</v>
      </c>
      <c r="R94" s="93">
        <v>638</v>
      </c>
      <c r="S94" s="93">
        <v>548</v>
      </c>
      <c r="T94" s="93">
        <v>376</v>
      </c>
      <c r="U94" s="93">
        <v>429</v>
      </c>
      <c r="V94" s="93">
        <v>423</v>
      </c>
      <c r="W94" s="93">
        <v>86.608695652173893</v>
      </c>
      <c r="X94" s="93">
        <v>77.530364372469634</v>
      </c>
      <c r="Y94" s="93">
        <v>71.078431372549005</v>
      </c>
      <c r="Z94" s="93">
        <v>89.031078610603231</v>
      </c>
      <c r="AA94" s="93">
        <v>80.30560271646857</v>
      </c>
      <c r="AB94" s="93">
        <v>75.719424460431725</v>
      </c>
      <c r="AC94" s="93">
        <v>86.977886977886925</v>
      </c>
      <c r="AD94" s="93">
        <v>79.871520342612314</v>
      </c>
      <c r="AE94" s="93">
        <v>77.777777777777729</v>
      </c>
      <c r="AF94" s="93" t="s">
        <v>286</v>
      </c>
      <c r="AG94" s="93">
        <v>85.939968404423524</v>
      </c>
      <c r="AH94" s="93">
        <v>82.169117647058812</v>
      </c>
      <c r="AI94" s="93" t="s">
        <v>286</v>
      </c>
      <c r="AJ94" s="93">
        <v>86.619718309859181</v>
      </c>
      <c r="AK94" s="93">
        <v>84.047619047619079</v>
      </c>
      <c r="AL94" s="93">
        <v>9.4991364421416158</v>
      </c>
      <c r="AM94" s="93">
        <v>21.730382293762553</v>
      </c>
      <c r="AN94" s="93">
        <v>38.199513381995139</v>
      </c>
      <c r="AO94" s="93">
        <v>10.989010989010985</v>
      </c>
      <c r="AP94" s="93">
        <v>19.322033898305115</v>
      </c>
      <c r="AQ94" s="93">
        <v>36.396396396396383</v>
      </c>
      <c r="AR94" s="93">
        <v>16.216216216216225</v>
      </c>
      <c r="AS94" s="93">
        <v>18.41541755888651</v>
      </c>
      <c r="AT94" s="93">
        <v>34.18013856812933</v>
      </c>
      <c r="AU94" s="93">
        <v>17.695473251028808</v>
      </c>
      <c r="AV94" s="93">
        <v>22.291993720565163</v>
      </c>
      <c r="AW94" s="93">
        <v>32.600732600732584</v>
      </c>
      <c r="AX94" s="93">
        <v>24.999999999999989</v>
      </c>
      <c r="AY94" s="93">
        <v>23.364485981308398</v>
      </c>
      <c r="AZ94" s="93">
        <v>39.099526066350734</v>
      </c>
      <c r="BA94" s="93" t="s">
        <v>286</v>
      </c>
      <c r="BB94" s="93" t="s">
        <v>286</v>
      </c>
      <c r="BC94" s="93" t="s">
        <v>286</v>
      </c>
      <c r="BD94" s="93" t="s">
        <v>286</v>
      </c>
      <c r="BE94" s="93" t="s">
        <v>286</v>
      </c>
      <c r="BF94" s="93" t="s">
        <v>286</v>
      </c>
      <c r="BG94" s="93" t="s">
        <v>286</v>
      </c>
      <c r="BH94" s="93" t="s">
        <v>286</v>
      </c>
      <c r="BI94" s="93" t="s">
        <v>286</v>
      </c>
      <c r="BJ94" s="93">
        <v>50.212765957446813</v>
      </c>
      <c r="BK94" s="93">
        <v>54.833597464342304</v>
      </c>
      <c r="BL94" s="93">
        <v>34.750462107208868</v>
      </c>
      <c r="BM94" s="93">
        <v>50.139275766016709</v>
      </c>
      <c r="BN94" s="93">
        <v>59.004739336492925</v>
      </c>
      <c r="BO94" s="93">
        <v>36.385542168674689</v>
      </c>
      <c r="BP94" s="93">
        <v>7.6923076923076961</v>
      </c>
      <c r="BQ94" s="93">
        <v>8.5539714867617107</v>
      </c>
      <c r="BR94" s="93">
        <v>46.551724137931025</v>
      </c>
      <c r="BS94" s="93">
        <v>5.363984674329501</v>
      </c>
      <c r="BT94" s="93">
        <v>11.702127659574463</v>
      </c>
      <c r="BU94" s="93">
        <v>45.970695970695935</v>
      </c>
      <c r="BV94" s="93">
        <v>5.384615384615385</v>
      </c>
      <c r="BW94" s="93">
        <v>9.1903719912472575</v>
      </c>
      <c r="BX94" s="93">
        <v>36.966824644549781</v>
      </c>
      <c r="BY94" s="93">
        <v>4.201680672268906</v>
      </c>
      <c r="BZ94" s="93">
        <v>11.68</v>
      </c>
      <c r="CA94" s="93">
        <v>41.74397031539889</v>
      </c>
      <c r="CB94" s="93">
        <v>6.0606060606060588</v>
      </c>
      <c r="CC94" s="93">
        <v>11.219512195121945</v>
      </c>
      <c r="CD94" s="93">
        <v>36.450839328537135</v>
      </c>
      <c r="CE94" s="93">
        <v>15.743944636678192</v>
      </c>
      <c r="CF94" s="93">
        <v>16.498993963782688</v>
      </c>
      <c r="CG94" s="93">
        <v>14.146341463414647</v>
      </c>
      <c r="CH94" s="93">
        <v>25.912408759124073</v>
      </c>
      <c r="CI94" s="93">
        <v>15.635738831615113</v>
      </c>
      <c r="CJ94" s="93">
        <v>18.08318264014466</v>
      </c>
      <c r="CK94" s="93">
        <v>19.117647058823533</v>
      </c>
      <c r="CL94" s="93">
        <v>15.319148936170208</v>
      </c>
      <c r="CM94" s="93">
        <v>12.529002320185617</v>
      </c>
      <c r="CN94" s="93">
        <v>20.247933884297499</v>
      </c>
      <c r="CO94" s="93">
        <v>19.115323854660343</v>
      </c>
      <c r="CP94" s="93">
        <v>16.636197440585033</v>
      </c>
      <c r="CQ94" s="93">
        <v>22.043010752688154</v>
      </c>
      <c r="CR94" s="93">
        <v>17.882352941176478</v>
      </c>
      <c r="CS94" s="93">
        <v>11.961722488038273</v>
      </c>
      <c r="CT94" s="93">
        <v>11.652173913043473</v>
      </c>
      <c r="CU94" s="93">
        <v>6.6666666666666705</v>
      </c>
      <c r="CV94" s="93">
        <v>6.1124694376528064</v>
      </c>
      <c r="CW94" s="93">
        <v>14.33891992551211</v>
      </c>
      <c r="CX94" s="93">
        <v>6.2283737024221519</v>
      </c>
      <c r="CY94" s="93">
        <v>7.4545454545454604</v>
      </c>
      <c r="CZ94" s="93">
        <v>11.083743842364532</v>
      </c>
      <c r="DA94" s="93">
        <v>8.5653104925053505</v>
      </c>
      <c r="DB94" s="93">
        <v>5.8685446009389644</v>
      </c>
      <c r="DC94" s="93">
        <v>12.008281573498969</v>
      </c>
      <c r="DD94" s="93">
        <v>11.040000000000004</v>
      </c>
      <c r="DE94" s="93">
        <v>9.0395480225988738</v>
      </c>
      <c r="DF94" s="93">
        <v>14.441416893732985</v>
      </c>
      <c r="DG94" s="93">
        <v>10.401891252955075</v>
      </c>
      <c r="DH94" s="93">
        <v>10.791366906474826</v>
      </c>
      <c r="DI94" s="93">
        <v>37.913043478260882</v>
      </c>
      <c r="DJ94" s="93">
        <v>43.145161290322612</v>
      </c>
      <c r="DK94" s="93">
        <v>33.902439024390205</v>
      </c>
      <c r="DL94" s="93">
        <v>40.850277264325314</v>
      </c>
      <c r="DM94" s="93">
        <v>41.580756013745649</v>
      </c>
      <c r="DN94" s="93">
        <v>36.479128856624271</v>
      </c>
      <c r="DO94" s="93">
        <v>36.88118811881187</v>
      </c>
      <c r="DP94" s="93">
        <v>44.680851063829827</v>
      </c>
      <c r="DQ94" s="93">
        <v>38.641686182669808</v>
      </c>
      <c r="DR94" s="93">
        <v>36.082474226804123</v>
      </c>
      <c r="DS94" s="93">
        <v>54.226475279106801</v>
      </c>
      <c r="DT94" s="93">
        <v>42.565055762081791</v>
      </c>
      <c r="DU94" s="93">
        <v>35.579514824797855</v>
      </c>
      <c r="DV94" s="93">
        <v>48.095238095238095</v>
      </c>
      <c r="DW94" s="93">
        <v>44.685990338164245</v>
      </c>
      <c r="DX94" s="93" t="s">
        <v>286</v>
      </c>
      <c r="DY94" s="93" t="s">
        <v>286</v>
      </c>
      <c r="DZ94" s="93" t="s">
        <v>286</v>
      </c>
      <c r="EA94" s="93" t="s">
        <v>286</v>
      </c>
      <c r="EB94" s="93" t="s">
        <v>286</v>
      </c>
      <c r="EC94" s="93" t="s">
        <v>286</v>
      </c>
      <c r="ED94" s="93" t="s">
        <v>286</v>
      </c>
      <c r="EE94" s="93" t="s">
        <v>286</v>
      </c>
      <c r="EF94" s="93" t="s">
        <v>286</v>
      </c>
      <c r="EG94" s="93">
        <v>4.7717842323651496</v>
      </c>
      <c r="EH94" s="93">
        <v>2.5157232704402506</v>
      </c>
      <c r="EI94" s="93">
        <v>1.8248175182481743</v>
      </c>
      <c r="EJ94" s="93">
        <v>4.7999999999999963</v>
      </c>
      <c r="EK94" s="93">
        <v>4.2056074766355138</v>
      </c>
      <c r="EL94" s="93">
        <v>3.7825059101654843</v>
      </c>
      <c r="EM94" s="93">
        <v>60.746003552397916</v>
      </c>
      <c r="EN94" s="93">
        <v>37.298387096774235</v>
      </c>
      <c r="EO94" s="93">
        <v>46.829268292682912</v>
      </c>
      <c r="EP94" s="93">
        <v>60.261194029850735</v>
      </c>
      <c r="EQ94" s="93">
        <v>35.677530017152627</v>
      </c>
      <c r="ER94" s="93">
        <v>50.179856115107917</v>
      </c>
      <c r="ES94" s="93">
        <v>62.499999999999964</v>
      </c>
      <c r="ET94" s="93">
        <v>32.762312633832963</v>
      </c>
      <c r="EU94" s="93">
        <v>44.009216589861765</v>
      </c>
      <c r="EV94" s="93">
        <v>58.134490238611704</v>
      </c>
      <c r="EW94" s="93">
        <v>32.802547770700677</v>
      </c>
      <c r="EX94" s="93">
        <v>41.589648798521182</v>
      </c>
      <c r="EY94" s="93">
        <v>59.83379501385042</v>
      </c>
      <c r="EZ94" s="93">
        <v>39.80815347721822</v>
      </c>
      <c r="FA94" s="93">
        <v>48.550724637681157</v>
      </c>
      <c r="FB94" s="93">
        <v>85.413005272407659</v>
      </c>
      <c r="FC94" s="93">
        <v>62.424242424242422</v>
      </c>
      <c r="FD94" s="93">
        <v>66.992665036674822</v>
      </c>
      <c r="FE94" s="93">
        <v>83.029197080292064</v>
      </c>
      <c r="FF94" s="93">
        <v>64.505119453924962</v>
      </c>
      <c r="FG94" s="93">
        <v>66.546762589928065</v>
      </c>
      <c r="FH94" s="93">
        <v>85.467980295566562</v>
      </c>
      <c r="FI94" s="93">
        <v>63.247863247863215</v>
      </c>
      <c r="FJ94" s="93">
        <v>65.819861431870621</v>
      </c>
      <c r="FK94" s="93">
        <v>89.662447257383945</v>
      </c>
      <c r="FL94" s="93">
        <v>70.569620253164544</v>
      </c>
      <c r="FM94" s="93">
        <v>70.275229357798196</v>
      </c>
      <c r="FN94" s="93">
        <v>85.47945205479455</v>
      </c>
      <c r="FO94" s="93">
        <v>74.76415094339626</v>
      </c>
      <c r="FP94" s="93">
        <v>72.966507177033535</v>
      </c>
      <c r="FQ94" s="93">
        <v>95.470383275261369</v>
      </c>
      <c r="FR94" s="93">
        <v>96.385542168674746</v>
      </c>
      <c r="FS94" s="93">
        <v>99.512195121951166</v>
      </c>
      <c r="FT94" s="93">
        <v>91.999999999999957</v>
      </c>
      <c r="FU94" s="93">
        <v>96.587030716723646</v>
      </c>
      <c r="FV94" s="93">
        <v>96.402877697841745</v>
      </c>
      <c r="FW94" s="93">
        <v>95.145631067961205</v>
      </c>
      <c r="FX94" s="93">
        <v>92.324093816631191</v>
      </c>
      <c r="FY94" s="93">
        <v>96.304849884526504</v>
      </c>
      <c r="FZ94" s="93">
        <v>95.876288659793843</v>
      </c>
      <c r="GA94" s="93">
        <v>94.479495268138777</v>
      </c>
      <c r="GB94" s="93">
        <v>98.357664233576571</v>
      </c>
      <c r="GC94" s="93">
        <v>91.466666666666654</v>
      </c>
      <c r="GD94" s="93">
        <v>96.261682242990616</v>
      </c>
      <c r="GE94" s="93">
        <v>96.437054631828957</v>
      </c>
      <c r="GF94" s="93">
        <v>94.551845342706528</v>
      </c>
      <c r="GG94" s="93">
        <v>94.117647058823593</v>
      </c>
      <c r="GH94" s="93">
        <v>99.022004889975534</v>
      </c>
      <c r="GI94" s="93">
        <v>88.560885608856125</v>
      </c>
      <c r="GJ94" s="93">
        <v>92.346938775510239</v>
      </c>
      <c r="GK94" s="93">
        <v>94.784172661870514</v>
      </c>
      <c r="GL94" s="93">
        <v>93.872549019607831</v>
      </c>
      <c r="GM94" s="93">
        <v>88.650963597430433</v>
      </c>
      <c r="GN94" s="93">
        <v>94.212962962963005</v>
      </c>
      <c r="GO94" s="93">
        <v>96.066252587991727</v>
      </c>
      <c r="GP94" s="93">
        <v>92.452830188679158</v>
      </c>
      <c r="GQ94" s="93">
        <v>96.715328467153256</v>
      </c>
      <c r="GR94" s="93">
        <v>92.741935483871018</v>
      </c>
      <c r="GS94" s="93">
        <v>94.172494172494169</v>
      </c>
      <c r="GT94" s="93">
        <v>95.260663507109086</v>
      </c>
      <c r="GU94" s="93" t="s">
        <v>286</v>
      </c>
      <c r="GV94" s="93" t="s">
        <v>286</v>
      </c>
      <c r="GW94" s="93" t="s">
        <v>286</v>
      </c>
      <c r="GX94" s="93" t="s">
        <v>286</v>
      </c>
      <c r="GY94" s="93" t="s">
        <v>286</v>
      </c>
      <c r="GZ94" s="93" t="s">
        <v>286</v>
      </c>
      <c r="HA94" s="93" t="s">
        <v>286</v>
      </c>
      <c r="HB94" s="93" t="s">
        <v>286</v>
      </c>
      <c r="HC94" s="93" t="s">
        <v>286</v>
      </c>
      <c r="HD94" s="93">
        <v>94.386694386694444</v>
      </c>
      <c r="HE94" s="93">
        <v>94.240000000000009</v>
      </c>
      <c r="HF94" s="93">
        <v>97.610294117647086</v>
      </c>
      <c r="HG94" s="93">
        <v>89.589041095890451</v>
      </c>
      <c r="HH94" s="93">
        <v>95.961995249406129</v>
      </c>
      <c r="HI94" s="94">
        <v>97.374701670644342</v>
      </c>
      <c r="HJ94" s="94">
        <v>83.506944444444485</v>
      </c>
      <c r="HK94" s="94">
        <v>90.283400809716667</v>
      </c>
      <c r="HL94" s="94">
        <v>95.853658536585286</v>
      </c>
      <c r="HM94" s="93">
        <v>75.830258302583019</v>
      </c>
      <c r="HN94" s="93">
        <v>87.73424190800678</v>
      </c>
      <c r="HO94" s="93">
        <v>92.000000000000014</v>
      </c>
      <c r="HP94" s="93">
        <v>80.48780487804882</v>
      </c>
      <c r="HQ94" s="93">
        <v>81.623931623931611</v>
      </c>
      <c r="HR94" s="93">
        <v>88.8888888888889</v>
      </c>
      <c r="HS94" s="93">
        <v>85.38622129436331</v>
      </c>
      <c r="HT94" s="93">
        <v>86.392405063291079</v>
      </c>
      <c r="HU94" s="93">
        <v>93.014705882352942</v>
      </c>
      <c r="HV94" s="93">
        <v>85.483870967741993</v>
      </c>
      <c r="HW94" s="93">
        <v>90.140845070422472</v>
      </c>
      <c r="HX94" s="93">
        <v>91.666666666666629</v>
      </c>
      <c r="HY94" s="93">
        <v>2.0833333333333335</v>
      </c>
      <c r="HZ94" s="93">
        <v>5.0100200400801569</v>
      </c>
      <c r="IA94" s="93">
        <v>0.72992700729926974</v>
      </c>
      <c r="IB94" s="93">
        <v>4.9270072992700742</v>
      </c>
      <c r="IC94" s="93">
        <v>4.4293015332197632</v>
      </c>
      <c r="ID94" s="93">
        <v>3.978300180831829</v>
      </c>
      <c r="IE94" s="93">
        <v>5.0847457627118677</v>
      </c>
      <c r="IF94" s="93">
        <v>6.4102564102564026</v>
      </c>
      <c r="IG94" s="93">
        <v>2.9953917050691237</v>
      </c>
      <c r="IH94" s="93">
        <v>4.3121149897330611</v>
      </c>
      <c r="II94" s="93">
        <v>3.9370078740157504</v>
      </c>
      <c r="IJ94" s="93">
        <v>2.3722627737226274</v>
      </c>
      <c r="IK94" s="93">
        <v>3.7433155080213898</v>
      </c>
      <c r="IL94" s="93">
        <v>4.4289044289044295</v>
      </c>
      <c r="IM94" s="93">
        <v>3.0732860520094576</v>
      </c>
      <c r="IN94" s="93" t="str">
        <f t="shared" ref="IN94:IV94" si="112">"--"</f>
        <v>--</v>
      </c>
      <c r="IO94" s="93" t="str">
        <f t="shared" si="112"/>
        <v>--</v>
      </c>
      <c r="IP94" s="93" t="str">
        <f t="shared" si="112"/>
        <v>--</v>
      </c>
      <c r="IQ94" s="93" t="str">
        <f t="shared" si="112"/>
        <v>--</v>
      </c>
      <c r="IR94" s="93" t="str">
        <f t="shared" si="112"/>
        <v>--</v>
      </c>
      <c r="IS94" s="93" t="str">
        <f t="shared" si="112"/>
        <v>--</v>
      </c>
      <c r="IT94" s="93" t="str">
        <f t="shared" si="112"/>
        <v>--</v>
      </c>
      <c r="IU94" s="93" t="str">
        <f t="shared" si="112"/>
        <v>--</v>
      </c>
      <c r="IV94" s="93" t="str">
        <f t="shared" si="112"/>
        <v>--</v>
      </c>
      <c r="IW94" s="228">
        <v>1089</v>
      </c>
      <c r="IX94" s="250">
        <v>1115</v>
      </c>
      <c r="IY94" s="228">
        <v>254</v>
      </c>
      <c r="IZ94" s="228">
        <v>283</v>
      </c>
      <c r="JA94" s="228">
        <v>295</v>
      </c>
      <c r="JB94" s="228">
        <v>272</v>
      </c>
      <c r="JC94" s="228">
        <v>316</v>
      </c>
      <c r="JD94" s="228">
        <v>266</v>
      </c>
      <c r="JE94" s="228">
        <v>6.6929133858267704</v>
      </c>
      <c r="JF94" s="228">
        <v>8.1272084805653808</v>
      </c>
      <c r="JG94" s="228">
        <v>7.4576271186440701</v>
      </c>
      <c r="JH94" s="228">
        <v>6.25</v>
      </c>
      <c r="JI94" s="228">
        <v>6.9841269841269904</v>
      </c>
      <c r="JJ94" s="228">
        <v>10.188679245283</v>
      </c>
      <c r="JK94" s="228">
        <v>3.1620553359683798</v>
      </c>
      <c r="JL94" s="228">
        <v>3.5460992907801399</v>
      </c>
      <c r="JM94" s="228">
        <v>4.4217687074829897</v>
      </c>
      <c r="JN94" s="228">
        <v>5.1470588235294104</v>
      </c>
      <c r="JO94" s="228">
        <v>4.44444444444445</v>
      </c>
      <c r="JP94" s="228">
        <v>4.88721804511278</v>
      </c>
      <c r="JQ94" s="228">
        <v>95.669291338582696</v>
      </c>
      <c r="JR94" s="228">
        <v>93.992932862190798</v>
      </c>
      <c r="JS94" s="228">
        <v>96.2585034013605</v>
      </c>
      <c r="JT94" s="228">
        <v>95.955882352941202</v>
      </c>
      <c r="JU94" s="228">
        <v>96.190476190476204</v>
      </c>
      <c r="JV94" s="228">
        <v>96.603773584905696</v>
      </c>
      <c r="JW94" s="228">
        <v>90.157480314960694</v>
      </c>
      <c r="JX94" s="228">
        <v>87.985865724381597</v>
      </c>
      <c r="JY94" s="228">
        <v>94.897959183673507</v>
      </c>
      <c r="JZ94" s="228">
        <v>93.014705882352999</v>
      </c>
      <c r="KA94" s="228">
        <v>90.793650793650798</v>
      </c>
      <c r="KB94" s="228">
        <v>94.696969696969703</v>
      </c>
      <c r="KC94" s="228">
        <v>98.031496062992105</v>
      </c>
      <c r="KD94" s="228">
        <v>96.113074204946997</v>
      </c>
      <c r="KE94" s="228">
        <v>96.598639455782305</v>
      </c>
      <c r="KF94" s="228">
        <v>95.588235294117595</v>
      </c>
      <c r="KG94" s="228">
        <v>95.5555555555555</v>
      </c>
      <c r="KH94" s="228">
        <v>96.603773584905696</v>
      </c>
      <c r="KI94" s="228">
        <v>257</v>
      </c>
      <c r="KJ94" s="228">
        <v>261</v>
      </c>
      <c r="KK94" s="99" t="str">
        <f t="shared" si="111"/>
        <v>--</v>
      </c>
      <c r="KL94" s="99" t="str">
        <f t="shared" si="111"/>
        <v>--</v>
      </c>
      <c r="KM94" s="230">
        <v>8.5603112840466906</v>
      </c>
      <c r="KN94" s="230">
        <v>14.5593869731801</v>
      </c>
      <c r="KO94" s="230">
        <v>97.254901960784196</v>
      </c>
      <c r="KP94" s="230">
        <v>94.208494208494301</v>
      </c>
      <c r="KQ94" s="230">
        <v>97.254901960784295</v>
      </c>
      <c r="KR94" s="230">
        <v>89.615384615384599</v>
      </c>
      <c r="KS94" s="230">
        <v>95.256916996047494</v>
      </c>
      <c r="KT94" s="230">
        <v>94.208494208494201</v>
      </c>
      <c r="KV94" s="390">
        <v>1298</v>
      </c>
      <c r="KW94" s="391">
        <v>352</v>
      </c>
      <c r="KX94" s="392">
        <v>350</v>
      </c>
      <c r="KY94" s="392">
        <v>341</v>
      </c>
      <c r="KZ94" s="392">
        <v>255</v>
      </c>
      <c r="LA94" s="378" t="str">
        <f t="shared" si="82"/>
        <v>--</v>
      </c>
      <c r="LB94" s="392">
        <v>61.847389558232905</v>
      </c>
      <c r="LC94" s="392">
        <v>60.431654676258965</v>
      </c>
      <c r="LD94" s="392">
        <v>68.150684931506802</v>
      </c>
      <c r="LE94" s="378" t="str">
        <f t="shared" si="83"/>
        <v>--</v>
      </c>
      <c r="LF94" s="392">
        <v>66.176470588235247</v>
      </c>
      <c r="LG94" s="392">
        <v>62.53968253968258</v>
      </c>
      <c r="LH94" s="392">
        <v>57.142857142857132</v>
      </c>
      <c r="LI94" s="378" t="str">
        <f t="shared" si="84"/>
        <v>--</v>
      </c>
      <c r="LJ94" s="392">
        <v>55.043227665706048</v>
      </c>
      <c r="LK94" s="392">
        <v>56.598240469208221</v>
      </c>
      <c r="LL94" s="392">
        <v>50.980392156862749</v>
      </c>
      <c r="LM94" s="391">
        <v>87.301587301587332</v>
      </c>
      <c r="LN94" s="392">
        <v>72.047244094488249</v>
      </c>
      <c r="LO94" s="392">
        <v>63.12056737588653</v>
      </c>
      <c r="LP94" s="392">
        <v>74.489795918367392</v>
      </c>
      <c r="LQ94" s="392">
        <v>84.765625000000043</v>
      </c>
      <c r="LR94" s="392">
        <v>73.605947955390363</v>
      </c>
      <c r="LS94" s="392">
        <v>68.608414239482272</v>
      </c>
      <c r="LT94" s="392">
        <v>76.13636363636364</v>
      </c>
      <c r="LU94" s="392">
        <v>76.276276276276278</v>
      </c>
      <c r="LV94" s="392">
        <v>67.836257309941516</v>
      </c>
      <c r="LW94" s="392">
        <v>62.314540059347216</v>
      </c>
      <c r="LX94" s="392">
        <v>66.666666666666671</v>
      </c>
      <c r="LY94" s="391">
        <v>91.304347826086996</v>
      </c>
      <c r="LZ94" s="392">
        <v>76.587301587301582</v>
      </c>
      <c r="MA94" s="392">
        <v>74.558303886925827</v>
      </c>
      <c r="MB94" s="392">
        <v>76.870748299319786</v>
      </c>
      <c r="MC94" s="392">
        <v>84.169884169884156</v>
      </c>
      <c r="MD94" s="392">
        <v>80.514705882352985</v>
      </c>
      <c r="ME94" s="392">
        <v>75.238095238095298</v>
      </c>
      <c r="MF94" s="392">
        <v>80.988593155893611</v>
      </c>
      <c r="MG94" s="392">
        <v>82.163742690058555</v>
      </c>
      <c r="MH94" s="392">
        <v>75.362318840579789</v>
      </c>
      <c r="MI94" s="392">
        <v>69.999999999999972</v>
      </c>
      <c r="MJ94" s="392">
        <v>67.330677290836647</v>
      </c>
      <c r="MK94" s="391">
        <v>90.322580645161281</v>
      </c>
      <c r="ML94" s="392">
        <v>93.215339233038321</v>
      </c>
      <c r="MM94" s="392">
        <v>94.610778443113787</v>
      </c>
      <c r="MN94" s="392">
        <v>96.734693877550953</v>
      </c>
      <c r="MO94" s="391">
        <v>88.72403560830864</v>
      </c>
      <c r="MP94" s="392">
        <v>86.470588235294116</v>
      </c>
      <c r="MQ94" s="392">
        <v>89.489489489489515</v>
      </c>
      <c r="MR94" s="392">
        <v>92.213114754098314</v>
      </c>
      <c r="MS94" s="391">
        <v>89.880952380952422</v>
      </c>
      <c r="MT94" s="392">
        <v>96.755162241887817</v>
      </c>
      <c r="MU94" s="392">
        <v>96.107784431137702</v>
      </c>
      <c r="MV94" s="392">
        <v>95.081967213114822</v>
      </c>
      <c r="MW94" s="391">
        <v>98.01587301587297</v>
      </c>
      <c r="MX94" s="392">
        <v>99.209486166007878</v>
      </c>
      <c r="MY94" s="392">
        <v>95.759717314487631</v>
      </c>
      <c r="MZ94" s="392">
        <v>98.299319727891145</v>
      </c>
      <c r="NA94" s="392">
        <v>97.318007662835143</v>
      </c>
      <c r="NB94" s="392">
        <v>98.518518518518476</v>
      </c>
      <c r="NC94" s="392">
        <v>96.825396825396879</v>
      </c>
      <c r="ND94" s="392">
        <v>98.11320754716985</v>
      </c>
      <c r="NE94" s="392">
        <v>98.525073746312671</v>
      </c>
      <c r="NF94" s="392">
        <v>96.449704142011797</v>
      </c>
      <c r="NG94" s="392">
        <v>97.005988023952114</v>
      </c>
      <c r="NH94" s="392">
        <v>97.959183673469312</v>
      </c>
    </row>
    <row r="95" spans="1:372" x14ac:dyDescent="0.25">
      <c r="A95" s="93" t="str">
        <f t="shared" si="106"/>
        <v>--</v>
      </c>
      <c r="B95" s="96" t="s">
        <v>170</v>
      </c>
      <c r="C95" s="96">
        <v>1496</v>
      </c>
      <c r="D95" s="95">
        <v>1220</v>
      </c>
      <c r="E95" s="95">
        <v>1224</v>
      </c>
      <c r="F95" s="95">
        <v>842</v>
      </c>
      <c r="G95" s="95">
        <v>869</v>
      </c>
      <c r="H95" s="95">
        <v>580</v>
      </c>
      <c r="I95" s="95">
        <v>477</v>
      </c>
      <c r="J95" s="95">
        <v>439</v>
      </c>
      <c r="K95" s="95">
        <v>419</v>
      </c>
      <c r="L95" s="95">
        <v>434</v>
      </c>
      <c r="M95" s="93">
        <v>367</v>
      </c>
      <c r="N95" s="93">
        <v>392</v>
      </c>
      <c r="O95" s="93">
        <v>471</v>
      </c>
      <c r="P95" s="93">
        <v>361</v>
      </c>
      <c r="Q95" s="93">
        <v>375</v>
      </c>
      <c r="R95" s="93">
        <v>252</v>
      </c>
      <c r="S95" s="93">
        <v>215</v>
      </c>
      <c r="T95" s="93">
        <v>238</v>
      </c>
      <c r="U95" s="93">
        <v>337</v>
      </c>
      <c r="V95" s="93">
        <v>294</v>
      </c>
      <c r="W95" s="93">
        <v>82.373472949389239</v>
      </c>
      <c r="X95" s="93">
        <v>75.847457627118629</v>
      </c>
      <c r="Y95" s="93">
        <v>63.615560640732227</v>
      </c>
      <c r="Z95" s="93">
        <v>86.298076923076948</v>
      </c>
      <c r="AA95" s="93">
        <v>74.709976798143884</v>
      </c>
      <c r="AB95" s="93">
        <v>74.246575342465761</v>
      </c>
      <c r="AC95" s="93">
        <v>91.94805194805194</v>
      </c>
      <c r="AD95" s="93">
        <v>81.410256410256466</v>
      </c>
      <c r="AE95" s="93">
        <v>73.333333333333428</v>
      </c>
      <c r="AF95" s="93" t="s">
        <v>286</v>
      </c>
      <c r="AG95" s="93">
        <v>82.186234817813713</v>
      </c>
      <c r="AH95" s="93">
        <v>83.72093023255816</v>
      </c>
      <c r="AI95" s="93" t="s">
        <v>286</v>
      </c>
      <c r="AJ95" s="93">
        <v>87.195121951219463</v>
      </c>
      <c r="AK95" s="93">
        <v>85.517241379310363</v>
      </c>
      <c r="AL95" s="93">
        <v>14.211438474870018</v>
      </c>
      <c r="AM95" s="93">
        <v>16.631578947368396</v>
      </c>
      <c r="AN95" s="93">
        <v>29.840546697038722</v>
      </c>
      <c r="AO95" s="93">
        <v>18.932038834951438</v>
      </c>
      <c r="AP95" s="93">
        <v>18.749999999999989</v>
      </c>
      <c r="AQ95" s="93">
        <v>31.062670299727525</v>
      </c>
      <c r="AR95" s="93">
        <v>13.624678663239074</v>
      </c>
      <c r="AS95" s="93">
        <v>15.351812366737741</v>
      </c>
      <c r="AT95" s="93">
        <v>34.34903047091413</v>
      </c>
      <c r="AU95" s="93">
        <v>21.270718232044207</v>
      </c>
      <c r="AV95" s="93">
        <v>16.867469879518087</v>
      </c>
      <c r="AW95" s="93">
        <v>29.906542056074773</v>
      </c>
      <c r="AX95" s="93">
        <v>26.431718061674008</v>
      </c>
      <c r="AY95" s="93">
        <v>16.167664670658695</v>
      </c>
      <c r="AZ95" s="93">
        <v>33.561643835616429</v>
      </c>
      <c r="BA95" s="93" t="s">
        <v>286</v>
      </c>
      <c r="BB95" s="93" t="s">
        <v>286</v>
      </c>
      <c r="BC95" s="93" t="s">
        <v>286</v>
      </c>
      <c r="BD95" s="93" t="s">
        <v>286</v>
      </c>
      <c r="BE95" s="93" t="s">
        <v>286</v>
      </c>
      <c r="BF95" s="93" t="s">
        <v>286</v>
      </c>
      <c r="BG95" s="93" t="s">
        <v>286</v>
      </c>
      <c r="BH95" s="93" t="s">
        <v>286</v>
      </c>
      <c r="BI95" s="93" t="s">
        <v>286</v>
      </c>
      <c r="BJ95" s="93">
        <v>40</v>
      </c>
      <c r="BK95" s="93">
        <v>51.821862348178136</v>
      </c>
      <c r="BL95" s="93">
        <v>27.09359605911331</v>
      </c>
      <c r="BM95" s="93">
        <v>49.541284403669756</v>
      </c>
      <c r="BN95" s="93">
        <v>47.040498442367593</v>
      </c>
      <c r="BO95" s="93">
        <v>26.027397260273975</v>
      </c>
      <c r="BP95" s="93">
        <v>3.992740471869328</v>
      </c>
      <c r="BQ95" s="93">
        <v>11.087420042643927</v>
      </c>
      <c r="BR95" s="93">
        <v>59.353348729792124</v>
      </c>
      <c r="BS95" s="93">
        <v>5.6265984654731422</v>
      </c>
      <c r="BT95" s="93">
        <v>12.380952380952374</v>
      </c>
      <c r="BU95" s="93">
        <v>54.674220963172779</v>
      </c>
      <c r="BV95" s="93">
        <v>4.6376811594202891</v>
      </c>
      <c r="BW95" s="93">
        <v>9.7777777777777768</v>
      </c>
      <c r="BX95" s="93">
        <v>45.747800586510252</v>
      </c>
      <c r="BY95" s="93">
        <v>5.2777777777777786</v>
      </c>
      <c r="BZ95" s="93">
        <v>12.757201646090534</v>
      </c>
      <c r="CA95" s="93">
        <v>39.393939393939384</v>
      </c>
      <c r="CB95" s="93">
        <v>6.8965517241379315</v>
      </c>
      <c r="CC95" s="93">
        <v>8.7499999999999982</v>
      </c>
      <c r="CD95" s="93">
        <v>36.971830985915489</v>
      </c>
      <c r="CE95" s="93">
        <v>16.842105263157897</v>
      </c>
      <c r="CF95" s="93">
        <v>24.999999999999972</v>
      </c>
      <c r="CG95" s="93">
        <v>15.296803652968057</v>
      </c>
      <c r="CH95" s="93">
        <v>15.571776155717775</v>
      </c>
      <c r="CI95" s="93">
        <v>23.43387470997682</v>
      </c>
      <c r="CJ95" s="93">
        <v>14.08839779005525</v>
      </c>
      <c r="CK95" s="93">
        <v>19.047619047619055</v>
      </c>
      <c r="CL95" s="93">
        <v>19.017094017094003</v>
      </c>
      <c r="CM95" s="93">
        <v>18.361581920903948</v>
      </c>
      <c r="CN95" s="93">
        <v>23.09782608695653</v>
      </c>
      <c r="CO95" s="93">
        <v>21.052631578947363</v>
      </c>
      <c r="CP95" s="93">
        <v>24.499999999999996</v>
      </c>
      <c r="CQ95" s="93">
        <v>17.903930131004373</v>
      </c>
      <c r="CR95" s="93">
        <v>28.353658536585375</v>
      </c>
      <c r="CS95" s="93">
        <v>29.616724738675966</v>
      </c>
      <c r="CT95" s="93">
        <v>9.5914742451154424</v>
      </c>
      <c r="CU95" s="93">
        <v>8.2978723404255348</v>
      </c>
      <c r="CV95" s="93">
        <v>5.263157894736846</v>
      </c>
      <c r="CW95" s="93">
        <v>12.342569269521412</v>
      </c>
      <c r="CX95" s="93">
        <v>8.4705882352941195</v>
      </c>
      <c r="CY95" s="93">
        <v>6.0773480662983452</v>
      </c>
      <c r="CZ95" s="93">
        <v>12.021857923497263</v>
      </c>
      <c r="DA95" s="93">
        <v>6.9114470842332647</v>
      </c>
      <c r="DB95" s="93">
        <v>11.714285714285714</v>
      </c>
      <c r="DC95" s="93">
        <v>13.586956521739127</v>
      </c>
      <c r="DD95" s="93">
        <v>9.0534979423868336</v>
      </c>
      <c r="DE95" s="93">
        <v>7.6142131979695424</v>
      </c>
      <c r="DF95" s="93">
        <v>13.716814159292037</v>
      </c>
      <c r="DG95" s="93">
        <v>13.677811550151976</v>
      </c>
      <c r="DH95" s="93">
        <v>9.1228070175438596</v>
      </c>
      <c r="DI95" s="93">
        <v>41.476274165202142</v>
      </c>
      <c r="DJ95" s="93">
        <v>47.872340425531902</v>
      </c>
      <c r="DK95" s="93">
        <v>31.121281464530902</v>
      </c>
      <c r="DL95" s="93">
        <v>43.103448275862071</v>
      </c>
      <c r="DM95" s="93">
        <v>38.317757009345797</v>
      </c>
      <c r="DN95" s="93">
        <v>36.565096952908576</v>
      </c>
      <c r="DO95" s="93">
        <v>36.559139784946247</v>
      </c>
      <c r="DP95" s="93">
        <v>43.440860215053824</v>
      </c>
      <c r="DQ95" s="93">
        <v>36.723163841807896</v>
      </c>
      <c r="DR95" s="93">
        <v>39.071038251366105</v>
      </c>
      <c r="DS95" s="93">
        <v>51.229508196721319</v>
      </c>
      <c r="DT95" s="93">
        <v>44.949494949494927</v>
      </c>
      <c r="DU95" s="93">
        <v>35.622317596566539</v>
      </c>
      <c r="DV95" s="93">
        <v>49.693251533742362</v>
      </c>
      <c r="DW95" s="93">
        <v>40.209790209790206</v>
      </c>
      <c r="DX95" s="93" t="s">
        <v>286</v>
      </c>
      <c r="DY95" s="93" t="s">
        <v>286</v>
      </c>
      <c r="DZ95" s="93" t="s">
        <v>286</v>
      </c>
      <c r="EA95" s="93" t="s">
        <v>286</v>
      </c>
      <c r="EB95" s="93" t="s">
        <v>286</v>
      </c>
      <c r="EC95" s="93" t="s">
        <v>286</v>
      </c>
      <c r="ED95" s="93" t="s">
        <v>286</v>
      </c>
      <c r="EE95" s="93" t="s">
        <v>286</v>
      </c>
      <c r="EF95" s="93" t="s">
        <v>286</v>
      </c>
      <c r="EG95" s="93">
        <v>4.0650406504065035</v>
      </c>
      <c r="EH95" s="93">
        <v>5.1999999999999993</v>
      </c>
      <c r="EI95" s="93">
        <v>4.225352112676056</v>
      </c>
      <c r="EJ95" s="93">
        <v>7.2033898305084723</v>
      </c>
      <c r="EK95" s="93">
        <v>4.7761194029850733</v>
      </c>
      <c r="EL95" s="93">
        <v>4.4217687074829932</v>
      </c>
      <c r="EM95" s="93">
        <v>64.12078152753115</v>
      </c>
      <c r="EN95" s="93">
        <v>35.021097046413516</v>
      </c>
      <c r="EO95" s="93">
        <v>39.816933638443928</v>
      </c>
      <c r="EP95" s="93">
        <v>60.049627791563289</v>
      </c>
      <c r="EQ95" s="93">
        <v>29.534883720930235</v>
      </c>
      <c r="ER95" s="93">
        <v>44.535519125683052</v>
      </c>
      <c r="ES95" s="93">
        <v>69.811320754716931</v>
      </c>
      <c r="ET95" s="93">
        <v>32.47311827956986</v>
      </c>
      <c r="EU95" s="93">
        <v>44.846796657381603</v>
      </c>
      <c r="EV95" s="93">
        <v>64.000000000000043</v>
      </c>
      <c r="EW95" s="93">
        <v>40.963855421686738</v>
      </c>
      <c r="EX95" s="93">
        <v>50.241545893719795</v>
      </c>
      <c r="EY95" s="93">
        <v>57.013574660633523</v>
      </c>
      <c r="EZ95" s="93">
        <v>38.271604938271629</v>
      </c>
      <c r="FA95" s="93">
        <v>48.263888888888928</v>
      </c>
      <c r="FB95" s="93">
        <v>81.481481481481495</v>
      </c>
      <c r="FC95" s="93">
        <v>62.526315789473678</v>
      </c>
      <c r="FD95" s="93">
        <v>62.929061784897044</v>
      </c>
      <c r="FE95" s="93">
        <v>85.330073349633309</v>
      </c>
      <c r="FF95" s="93">
        <v>58.837209302325597</v>
      </c>
      <c r="FG95" s="93">
        <v>66.483516483516453</v>
      </c>
      <c r="FH95" s="93">
        <v>86.197916666666728</v>
      </c>
      <c r="FI95" s="93">
        <v>71.520342612419697</v>
      </c>
      <c r="FJ95" s="93">
        <v>68.245125348189347</v>
      </c>
      <c r="FK95" s="93">
        <v>89.531680440771297</v>
      </c>
      <c r="FL95" s="93">
        <v>71.314741035856613</v>
      </c>
      <c r="FM95" s="93">
        <v>72.596153846153868</v>
      </c>
      <c r="FN95" s="93">
        <v>88.510638297872376</v>
      </c>
      <c r="FO95" s="93">
        <v>75.757575757575736</v>
      </c>
      <c r="FP95" s="93">
        <v>74.137931034482776</v>
      </c>
      <c r="FQ95" s="93">
        <v>95.621716287215335</v>
      </c>
      <c r="FR95" s="93">
        <v>95.983086680761119</v>
      </c>
      <c r="FS95" s="93">
        <v>97.940503432494253</v>
      </c>
      <c r="FT95" s="93">
        <v>92.978208232445596</v>
      </c>
      <c r="FU95" s="93">
        <v>92.857142857142819</v>
      </c>
      <c r="FV95" s="93">
        <v>96.457765667574861</v>
      </c>
      <c r="FW95" s="93">
        <v>94.545454545454561</v>
      </c>
      <c r="FX95" s="93">
        <v>96.367521367521306</v>
      </c>
      <c r="FY95" s="93">
        <v>95.530726256983257</v>
      </c>
      <c r="FZ95" s="93">
        <v>94.293478260869549</v>
      </c>
      <c r="GA95" s="93">
        <v>95.634920634920661</v>
      </c>
      <c r="GB95" s="93">
        <v>98.086124401913892</v>
      </c>
      <c r="GC95" s="93">
        <v>95.726495726495799</v>
      </c>
      <c r="GD95" s="93">
        <v>95.820895522388057</v>
      </c>
      <c r="GE95" s="93">
        <v>98.972602739725957</v>
      </c>
      <c r="GF95" s="93">
        <v>94.190140845070431</v>
      </c>
      <c r="GG95" s="93">
        <v>92.918454935622393</v>
      </c>
      <c r="GH95" s="93">
        <v>96.983758700695972</v>
      </c>
      <c r="GI95" s="93">
        <v>89.162561576354676</v>
      </c>
      <c r="GJ95" s="93">
        <v>86.976744186046545</v>
      </c>
      <c r="GK95" s="93">
        <v>95.068493150684986</v>
      </c>
      <c r="GL95" s="93">
        <v>92.670157068062778</v>
      </c>
      <c r="GM95" s="93">
        <v>92.688172043010837</v>
      </c>
      <c r="GN95" s="93">
        <v>94.957983193277244</v>
      </c>
      <c r="GO95" s="93">
        <v>94.02173913043481</v>
      </c>
      <c r="GP95" s="93">
        <v>95.238095238095255</v>
      </c>
      <c r="GQ95" s="93">
        <v>98.104265402843637</v>
      </c>
      <c r="GR95" s="93">
        <v>94.893617021276626</v>
      </c>
      <c r="GS95" s="93">
        <v>91.666666666666671</v>
      </c>
      <c r="GT95" s="93">
        <v>98.287671232876733</v>
      </c>
      <c r="GU95" s="93" t="s">
        <v>286</v>
      </c>
      <c r="GV95" s="93" t="s">
        <v>286</v>
      </c>
      <c r="GW95" s="93" t="s">
        <v>286</v>
      </c>
      <c r="GX95" s="93" t="s">
        <v>286</v>
      </c>
      <c r="GY95" s="93" t="s">
        <v>286</v>
      </c>
      <c r="GZ95" s="93" t="s">
        <v>286</v>
      </c>
      <c r="HA95" s="93" t="s">
        <v>286</v>
      </c>
      <c r="HB95" s="93" t="s">
        <v>286</v>
      </c>
      <c r="HC95" s="93" t="s">
        <v>286</v>
      </c>
      <c r="HD95" s="93">
        <v>91.758241758241752</v>
      </c>
      <c r="HE95" s="93">
        <v>94.023904382470079</v>
      </c>
      <c r="HF95" s="93">
        <v>97.073170731707293</v>
      </c>
      <c r="HG95" s="93">
        <v>91.063829787234098</v>
      </c>
      <c r="HH95" s="93">
        <v>94.242424242424249</v>
      </c>
      <c r="HI95" s="94">
        <v>96.5277777777778</v>
      </c>
      <c r="HJ95" s="94">
        <v>81.86619718309862</v>
      </c>
      <c r="HK95" s="94">
        <v>86.509635974304089</v>
      </c>
      <c r="HL95" s="94">
        <v>92.660550458715619</v>
      </c>
      <c r="HM95" s="93">
        <v>80.348258706467718</v>
      </c>
      <c r="HN95" s="93">
        <v>80.98591549295783</v>
      </c>
      <c r="HO95" s="93">
        <v>90.555555555555486</v>
      </c>
      <c r="HP95" s="93">
        <v>75.520833333333286</v>
      </c>
      <c r="HQ95" s="93">
        <v>85.064935064935142</v>
      </c>
      <c r="HR95" s="93">
        <v>92.394366197183075</v>
      </c>
      <c r="HS95" s="93">
        <v>76.388888888888886</v>
      </c>
      <c r="HT95" s="93">
        <v>86.746987951807213</v>
      </c>
      <c r="HU95" s="93">
        <v>93.779904306220089</v>
      </c>
      <c r="HV95" s="93">
        <v>82.403433476394824</v>
      </c>
      <c r="HW95" s="93">
        <v>83.685800604229641</v>
      </c>
      <c r="HX95" s="93">
        <v>93.402777777777814</v>
      </c>
      <c r="HY95" s="93">
        <v>4.1594454072790308</v>
      </c>
      <c r="HZ95" s="93">
        <v>4.2194092827004246</v>
      </c>
      <c r="IA95" s="93">
        <v>2.0547945205479441</v>
      </c>
      <c r="IB95" s="93">
        <v>7.4698795180722879</v>
      </c>
      <c r="IC95" s="93">
        <v>5.31177829099307</v>
      </c>
      <c r="ID95" s="93">
        <v>4.1095890410958917</v>
      </c>
      <c r="IE95" s="93">
        <v>4.1666666666666652</v>
      </c>
      <c r="IF95" s="93">
        <v>3.8543897216274106</v>
      </c>
      <c r="IG95" s="93">
        <v>3.3519553072625703</v>
      </c>
      <c r="IH95" s="93">
        <v>5.4200542005420047</v>
      </c>
      <c r="II95" s="93">
        <v>3.5856573705179287</v>
      </c>
      <c r="IJ95" s="93">
        <v>2.3696682464454981</v>
      </c>
      <c r="IK95" s="93">
        <v>1.6949152542372883</v>
      </c>
      <c r="IL95" s="93">
        <v>6.3063063063063085</v>
      </c>
      <c r="IM95" s="93">
        <v>2.3809523809523805</v>
      </c>
      <c r="IN95" s="93" t="str">
        <f t="shared" ref="IN95:IV113" si="113">"--"</f>
        <v>--</v>
      </c>
      <c r="IO95" s="93" t="str">
        <f t="shared" si="113"/>
        <v>--</v>
      </c>
      <c r="IP95" s="93" t="str">
        <f t="shared" si="113"/>
        <v>--</v>
      </c>
      <c r="IQ95" s="93" t="str">
        <f t="shared" si="113"/>
        <v>--</v>
      </c>
      <c r="IR95" s="93" t="str">
        <f t="shared" si="113"/>
        <v>--</v>
      </c>
      <c r="IS95" s="93" t="str">
        <f t="shared" si="113"/>
        <v>--</v>
      </c>
      <c r="IT95" s="93" t="str">
        <f t="shared" si="113"/>
        <v>--</v>
      </c>
      <c r="IU95" s="93" t="str">
        <f t="shared" si="113"/>
        <v>--</v>
      </c>
      <c r="IV95" s="93" t="str">
        <f t="shared" si="113"/>
        <v>--</v>
      </c>
      <c r="IW95" s="228">
        <v>1327</v>
      </c>
      <c r="IX95" s="250">
        <v>1346</v>
      </c>
      <c r="IY95" s="228">
        <v>335</v>
      </c>
      <c r="IZ95" s="228">
        <v>328</v>
      </c>
      <c r="JA95" s="228">
        <v>307</v>
      </c>
      <c r="JB95" s="228">
        <v>387</v>
      </c>
      <c r="JC95" s="228">
        <v>365</v>
      </c>
      <c r="JD95" s="228">
        <v>273</v>
      </c>
      <c r="JE95" s="228">
        <v>2.98507462686567</v>
      </c>
      <c r="JF95" s="228">
        <v>4.2813455657492403</v>
      </c>
      <c r="JG95" s="228">
        <v>7.1661237785016398</v>
      </c>
      <c r="JH95" s="228">
        <v>4.9222797927461199</v>
      </c>
      <c r="JI95" s="228">
        <v>6.3186813186813202</v>
      </c>
      <c r="JJ95" s="228">
        <v>6.9597069597069599</v>
      </c>
      <c r="JK95" s="228">
        <v>5.4545454545454497</v>
      </c>
      <c r="JL95" s="228">
        <v>4.9079754601227004</v>
      </c>
      <c r="JM95" s="228">
        <v>2.6143790849673199</v>
      </c>
      <c r="JN95" s="228">
        <v>5.9740259740259702</v>
      </c>
      <c r="JO95" s="228">
        <v>4.3956043956044004</v>
      </c>
      <c r="JP95" s="228">
        <v>4.0293040293040301</v>
      </c>
      <c r="JQ95" s="228">
        <v>95.180722891566305</v>
      </c>
      <c r="JR95" s="228">
        <v>94.495412844036807</v>
      </c>
      <c r="JS95" s="228">
        <v>93.790849673202601</v>
      </c>
      <c r="JT95" s="228">
        <v>96.6233766233766</v>
      </c>
      <c r="JU95" s="228">
        <v>95.316804407713505</v>
      </c>
      <c r="JV95" s="228">
        <v>96.309963099631105</v>
      </c>
      <c r="JW95" s="228">
        <v>87.951807228915698</v>
      </c>
      <c r="JX95" s="228">
        <v>89.908256880733902</v>
      </c>
      <c r="JY95" s="228">
        <v>91.176470588235304</v>
      </c>
      <c r="JZ95" s="228">
        <v>90.129870129870099</v>
      </c>
      <c r="KA95" s="228">
        <v>85.674931129476604</v>
      </c>
      <c r="KB95" s="228">
        <v>88.929889298893002</v>
      </c>
      <c r="KC95" s="228">
        <v>95.783132530120398</v>
      </c>
      <c r="KD95" s="228">
        <v>94.495412844036807</v>
      </c>
      <c r="KE95" s="228">
        <v>97.712418300653596</v>
      </c>
      <c r="KF95" s="228">
        <v>96.874999999999901</v>
      </c>
      <c r="KG95" s="228">
        <v>96.418732782369105</v>
      </c>
      <c r="KH95" s="228">
        <v>97.785977859778598</v>
      </c>
      <c r="KI95" s="228">
        <v>357</v>
      </c>
      <c r="KJ95" s="228">
        <v>321</v>
      </c>
      <c r="KK95" s="99" t="str">
        <f t="shared" si="111"/>
        <v>--</v>
      </c>
      <c r="KL95" s="99" t="str">
        <f t="shared" si="111"/>
        <v>--</v>
      </c>
      <c r="KM95" s="230">
        <v>7.3863636363636402</v>
      </c>
      <c r="KN95" s="230">
        <v>11.320754716981099</v>
      </c>
      <c r="KO95" s="230">
        <v>92.045454545454604</v>
      </c>
      <c r="KP95" s="230">
        <v>92.429022082018903</v>
      </c>
      <c r="KQ95" s="230">
        <v>89.488636363636402</v>
      </c>
      <c r="KR95" s="230">
        <v>92.698412698412696</v>
      </c>
      <c r="KS95" s="230">
        <v>90</v>
      </c>
      <c r="KT95" s="230">
        <v>94.603174603174693</v>
      </c>
      <c r="KV95" s="390">
        <v>1172</v>
      </c>
      <c r="KW95" s="391">
        <v>242</v>
      </c>
      <c r="KX95" s="392">
        <v>194</v>
      </c>
      <c r="KY95" s="392">
        <v>380</v>
      </c>
      <c r="KZ95" s="392">
        <v>356</v>
      </c>
      <c r="LA95" s="378" t="str">
        <f t="shared" si="82"/>
        <v>--</v>
      </c>
      <c r="LB95" s="392">
        <v>69.182389937106919</v>
      </c>
      <c r="LC95" s="392">
        <v>70.382165605095537</v>
      </c>
      <c r="LD95" s="392">
        <v>66.445182724252504</v>
      </c>
      <c r="LE95" s="378" t="str">
        <f t="shared" si="83"/>
        <v>--</v>
      </c>
      <c r="LF95" s="392">
        <v>67.272727272727323</v>
      </c>
      <c r="LG95" s="392">
        <v>64.364640883977941</v>
      </c>
      <c r="LH95" s="392">
        <v>66.171003717472146</v>
      </c>
      <c r="LI95" s="378" t="str">
        <f t="shared" si="84"/>
        <v>--</v>
      </c>
      <c r="LJ95" s="392">
        <v>58.854166666666707</v>
      </c>
      <c r="LK95" s="392">
        <v>60.263157894736842</v>
      </c>
      <c r="LL95" s="392">
        <v>66.478873239436624</v>
      </c>
      <c r="LM95" s="391">
        <v>87.89625360230545</v>
      </c>
      <c r="LN95" s="392">
        <v>71.165644171779192</v>
      </c>
      <c r="LO95" s="392">
        <v>67.484662576687128</v>
      </c>
      <c r="LP95" s="392">
        <v>66.993464052287635</v>
      </c>
      <c r="LQ95" s="392">
        <v>84.664536741214079</v>
      </c>
      <c r="LR95" s="392">
        <v>77.023498694517073</v>
      </c>
      <c r="LS95" s="392">
        <v>68.715083798882645</v>
      </c>
      <c r="LT95" s="392">
        <v>64.312267657992564</v>
      </c>
      <c r="LU95" s="392">
        <v>72.689075630252162</v>
      </c>
      <c r="LV95" s="392">
        <v>64.550264550264558</v>
      </c>
      <c r="LW95" s="392">
        <v>58.981233243967885</v>
      </c>
      <c r="LX95" s="392">
        <v>72.5212464589235</v>
      </c>
      <c r="LY95" s="391">
        <v>85.632183908046002</v>
      </c>
      <c r="LZ95" s="392">
        <v>81.651376146789019</v>
      </c>
      <c r="MA95" s="392">
        <v>78.220858895705604</v>
      </c>
      <c r="MB95" s="392">
        <v>79.084967320261441</v>
      </c>
      <c r="MC95" s="392">
        <v>85.625</v>
      </c>
      <c r="MD95" s="392">
        <v>84.895833333333385</v>
      </c>
      <c r="ME95" s="392">
        <v>78.512396694214871</v>
      </c>
      <c r="MF95" s="392">
        <v>78.308823529411711</v>
      </c>
      <c r="MG95" s="392">
        <v>87.394957983193294</v>
      </c>
      <c r="MH95" s="392">
        <v>73.544973544973573</v>
      </c>
      <c r="MI95" s="392">
        <v>72.222222222222229</v>
      </c>
      <c r="MJ95" s="392">
        <v>79.661016949152653</v>
      </c>
      <c r="MK95" s="391">
        <v>94.444444444444485</v>
      </c>
      <c r="ML95" s="392">
        <v>96.739130434782595</v>
      </c>
      <c r="MM95" s="392">
        <v>90.909090909090878</v>
      </c>
      <c r="MN95" s="392">
        <v>94.857142857142861</v>
      </c>
      <c r="MO95" s="391">
        <v>89.743589743589752</v>
      </c>
      <c r="MP95" s="392">
        <v>87.567567567567579</v>
      </c>
      <c r="MQ95" s="392">
        <v>86.933333333333351</v>
      </c>
      <c r="MR95" s="392">
        <v>89.999999999999986</v>
      </c>
      <c r="MS95" s="391">
        <v>90.557939914163157</v>
      </c>
      <c r="MT95" s="392">
        <v>95.135135135135087</v>
      </c>
      <c r="MU95" s="392">
        <v>95.989304812834234</v>
      </c>
      <c r="MV95" s="392">
        <v>97.421203438395423</v>
      </c>
      <c r="MW95" s="391">
        <v>96.581196581196536</v>
      </c>
      <c r="MX95" s="392">
        <v>96.996996996997012</v>
      </c>
      <c r="MY95" s="392">
        <v>97.553516819571925</v>
      </c>
      <c r="MZ95" s="392">
        <v>97.058823529411796</v>
      </c>
      <c r="NA95" s="392">
        <v>96.845425867507885</v>
      </c>
      <c r="NB95" s="392">
        <v>97.65625</v>
      </c>
      <c r="NC95" s="392">
        <v>97.52066115702479</v>
      </c>
      <c r="ND95" s="392">
        <v>97.416974169741664</v>
      </c>
      <c r="NE95" s="392">
        <v>97.021276595744652</v>
      </c>
      <c r="NF95" s="392">
        <v>94.086021505376394</v>
      </c>
      <c r="NG95" s="392">
        <v>97.31182795698922</v>
      </c>
      <c r="NH95" s="392">
        <v>97.994269340974171</v>
      </c>
    </row>
    <row r="96" spans="1:372" x14ac:dyDescent="0.25">
      <c r="A96" s="93" t="str">
        <f t="shared" si="106"/>
        <v>--</v>
      </c>
      <c r="B96" s="96" t="s">
        <v>171</v>
      </c>
      <c r="C96" s="96">
        <v>6535</v>
      </c>
      <c r="D96" s="95">
        <v>6451</v>
      </c>
      <c r="E96" s="95">
        <v>5679</v>
      </c>
      <c r="F96" s="95">
        <v>5651</v>
      </c>
      <c r="G96" s="95">
        <v>5488</v>
      </c>
      <c r="H96" s="95">
        <v>2406</v>
      </c>
      <c r="I96" s="95">
        <v>2489</v>
      </c>
      <c r="J96" s="95">
        <v>1640</v>
      </c>
      <c r="K96" s="95">
        <v>2152</v>
      </c>
      <c r="L96" s="95">
        <v>2324</v>
      </c>
      <c r="M96" s="93">
        <v>1975</v>
      </c>
      <c r="N96" s="93">
        <v>2055</v>
      </c>
      <c r="O96" s="93">
        <v>2060</v>
      </c>
      <c r="P96" s="93">
        <v>1564</v>
      </c>
      <c r="Q96" s="93">
        <v>1946</v>
      </c>
      <c r="R96" s="93">
        <v>2124</v>
      </c>
      <c r="S96" s="93">
        <v>1581</v>
      </c>
      <c r="T96" s="93">
        <v>1971</v>
      </c>
      <c r="U96" s="93">
        <v>2016</v>
      </c>
      <c r="V96" s="93">
        <v>1501</v>
      </c>
      <c r="W96" s="93">
        <v>86.160337552742561</v>
      </c>
      <c r="X96" s="93">
        <v>79.878787878787691</v>
      </c>
      <c r="Y96" s="93">
        <v>76.593137254901819</v>
      </c>
      <c r="Z96" s="93">
        <v>89.361702127659512</v>
      </c>
      <c r="AA96" s="93">
        <v>85.374296841194322</v>
      </c>
      <c r="AB96" s="93">
        <v>78.553234844625564</v>
      </c>
      <c r="AC96" s="93">
        <v>88.623944361649322</v>
      </c>
      <c r="AD96" s="93">
        <v>87.279843444227168</v>
      </c>
      <c r="AE96" s="93">
        <v>85.209003215433967</v>
      </c>
      <c r="AF96" s="93" t="s">
        <v>286</v>
      </c>
      <c r="AG96" s="93">
        <v>88.083889418493712</v>
      </c>
      <c r="AH96" s="93">
        <v>86.619718309859152</v>
      </c>
      <c r="AI96" s="93" t="s">
        <v>286</v>
      </c>
      <c r="AJ96" s="93">
        <v>89.441930618401088</v>
      </c>
      <c r="AK96" s="93">
        <v>88.096839273705498</v>
      </c>
      <c r="AL96" s="93">
        <v>17.121275702895492</v>
      </c>
      <c r="AM96" s="93">
        <v>27.562550443906389</v>
      </c>
      <c r="AN96" s="93">
        <v>47.307221542227751</v>
      </c>
      <c r="AO96" s="93">
        <v>20.72072072072077</v>
      </c>
      <c r="AP96" s="93">
        <v>24.881209503239795</v>
      </c>
      <c r="AQ96" s="93">
        <v>51.655629139072801</v>
      </c>
      <c r="AR96" s="93">
        <v>21.80824639841034</v>
      </c>
      <c r="AS96" s="93">
        <v>23.555337904015637</v>
      </c>
      <c r="AT96" s="93">
        <v>45.96670934699101</v>
      </c>
      <c r="AU96" s="93">
        <v>22.592399791775136</v>
      </c>
      <c r="AV96" s="93">
        <v>24.10207939508512</v>
      </c>
      <c r="AW96" s="93">
        <v>38.959390862944183</v>
      </c>
      <c r="AX96" s="93">
        <v>21.174652241112838</v>
      </c>
      <c r="AY96" s="93">
        <v>21.749999999999979</v>
      </c>
      <c r="AZ96" s="93">
        <v>39.29049531459173</v>
      </c>
      <c r="BA96" s="93" t="s">
        <v>286</v>
      </c>
      <c r="BB96" s="93" t="s">
        <v>286</v>
      </c>
      <c r="BC96" s="93" t="s">
        <v>286</v>
      </c>
      <c r="BD96" s="93" t="s">
        <v>286</v>
      </c>
      <c r="BE96" s="93" t="s">
        <v>286</v>
      </c>
      <c r="BF96" s="93" t="s">
        <v>286</v>
      </c>
      <c r="BG96" s="93" t="s">
        <v>286</v>
      </c>
      <c r="BH96" s="93" t="s">
        <v>286</v>
      </c>
      <c r="BI96" s="93" t="s">
        <v>286</v>
      </c>
      <c r="BJ96" s="93">
        <v>36.407506702412981</v>
      </c>
      <c r="BK96" s="93">
        <v>38.748787584869035</v>
      </c>
      <c r="BL96" s="93">
        <v>26.40051513200256</v>
      </c>
      <c r="BM96" s="93">
        <v>35.532720389399699</v>
      </c>
      <c r="BN96" s="93">
        <v>41.773449513070297</v>
      </c>
      <c r="BO96" s="93">
        <v>25.323349217154529</v>
      </c>
      <c r="BP96" s="93">
        <v>5.0660792951541822</v>
      </c>
      <c r="BQ96" s="93">
        <v>6.71887881286069</v>
      </c>
      <c r="BR96" s="93">
        <v>42.991239048810975</v>
      </c>
      <c r="BS96" s="93">
        <v>6.4741035856573736</v>
      </c>
      <c r="BT96" s="93">
        <v>10.37735849056603</v>
      </c>
      <c r="BU96" s="93">
        <v>47.486910994764322</v>
      </c>
      <c r="BV96" s="93">
        <v>6.507936507936507</v>
      </c>
      <c r="BW96" s="93">
        <v>7.7699293642785188</v>
      </c>
      <c r="BX96" s="93">
        <v>43.567639257294466</v>
      </c>
      <c r="BY96" s="93">
        <v>5.6094929881337547</v>
      </c>
      <c r="BZ96" s="93">
        <v>8.2071323888617389</v>
      </c>
      <c r="CA96" s="93">
        <v>41.388174807197906</v>
      </c>
      <c r="CB96" s="93">
        <v>4.135338345864672</v>
      </c>
      <c r="CC96" s="93">
        <v>7.4517978113600813</v>
      </c>
      <c r="CD96" s="93">
        <v>34.707903780068804</v>
      </c>
      <c r="CE96" s="93">
        <v>20.718816067653272</v>
      </c>
      <c r="CF96" s="93">
        <v>19.153225806451573</v>
      </c>
      <c r="CG96" s="93">
        <v>21.085080147965485</v>
      </c>
      <c r="CH96" s="93">
        <v>22.835394862036129</v>
      </c>
      <c r="CI96" s="93">
        <v>27.410947002606438</v>
      </c>
      <c r="CJ96" s="93">
        <v>17.322432294328024</v>
      </c>
      <c r="CK96" s="93">
        <v>19.309654827413702</v>
      </c>
      <c r="CL96" s="93">
        <v>24.423737126042237</v>
      </c>
      <c r="CM96" s="93">
        <v>19.275549805950835</v>
      </c>
      <c r="CN96" s="93">
        <v>19.270833333333353</v>
      </c>
      <c r="CO96" s="93">
        <v>24.649589173513743</v>
      </c>
      <c r="CP96" s="93">
        <v>21.583652618135368</v>
      </c>
      <c r="CQ96" s="93">
        <v>17.445482866043605</v>
      </c>
      <c r="CR96" s="93">
        <v>27.392405063291147</v>
      </c>
      <c r="CS96" s="93">
        <v>23.13937753721244</v>
      </c>
      <c r="CT96" s="93">
        <v>13.874570446735412</v>
      </c>
      <c r="CU96" s="93">
        <v>9.3203093203093292</v>
      </c>
      <c r="CV96" s="93">
        <v>8.679479231246102</v>
      </c>
      <c r="CW96" s="93">
        <v>18.653100775193785</v>
      </c>
      <c r="CX96" s="93">
        <v>11.627906976744182</v>
      </c>
      <c r="CY96" s="93">
        <v>9.6941420425090783</v>
      </c>
      <c r="CZ96" s="93">
        <v>16.974358974358971</v>
      </c>
      <c r="DA96" s="93">
        <v>12.941762070681889</v>
      </c>
      <c r="DB96" s="93">
        <v>10.084580351333775</v>
      </c>
      <c r="DC96" s="93">
        <v>17.117117117117147</v>
      </c>
      <c r="DD96" s="93">
        <v>12.1734844751109</v>
      </c>
      <c r="DE96" s="93">
        <v>9.6291476903057927</v>
      </c>
      <c r="DF96" s="93">
        <v>18.101199791340647</v>
      </c>
      <c r="DG96" s="93">
        <v>14.183307731694839</v>
      </c>
      <c r="DH96" s="93">
        <v>11.95355191256831</v>
      </c>
      <c r="DI96" s="93">
        <v>36.722436722436711</v>
      </c>
      <c r="DJ96" s="93">
        <v>41.538461538461526</v>
      </c>
      <c r="DK96" s="93">
        <v>32.692307692307686</v>
      </c>
      <c r="DL96" s="93">
        <v>38.395002402690992</v>
      </c>
      <c r="DM96" s="93">
        <v>45.971978984238035</v>
      </c>
      <c r="DN96" s="93">
        <v>37.166324435318259</v>
      </c>
      <c r="DO96" s="93">
        <v>39.132627332324702</v>
      </c>
      <c r="DP96" s="93">
        <v>47.776679841897213</v>
      </c>
      <c r="DQ96" s="93">
        <v>41.2297734627832</v>
      </c>
      <c r="DR96" s="93">
        <v>38.457446808510682</v>
      </c>
      <c r="DS96" s="93">
        <v>50.122488975992177</v>
      </c>
      <c r="DT96" s="93">
        <v>44.689119170984405</v>
      </c>
      <c r="DU96" s="93">
        <v>34.659685863874309</v>
      </c>
      <c r="DV96" s="93">
        <v>46.145992853496708</v>
      </c>
      <c r="DW96" s="93">
        <v>45.731707317073123</v>
      </c>
      <c r="DX96" s="93" t="s">
        <v>286</v>
      </c>
      <c r="DY96" s="93" t="s">
        <v>286</v>
      </c>
      <c r="DZ96" s="93" t="s">
        <v>286</v>
      </c>
      <c r="EA96" s="93" t="s">
        <v>286</v>
      </c>
      <c r="EB96" s="93" t="s">
        <v>286</v>
      </c>
      <c r="EC96" s="93" t="s">
        <v>286</v>
      </c>
      <c r="ED96" s="93" t="s">
        <v>286</v>
      </c>
      <c r="EE96" s="93" t="s">
        <v>286</v>
      </c>
      <c r="EF96" s="93" t="s">
        <v>286</v>
      </c>
      <c r="EG96" s="93">
        <v>6.1490359562271966</v>
      </c>
      <c r="EH96" s="93">
        <v>4.6379555134879276</v>
      </c>
      <c r="EI96" s="93">
        <v>2.9803424223208679</v>
      </c>
      <c r="EJ96" s="93">
        <v>6.7831449126413075</v>
      </c>
      <c r="EK96" s="93">
        <v>3.4843205574912886</v>
      </c>
      <c r="EL96" s="93">
        <v>2.6684456304202779</v>
      </c>
      <c r="EM96" s="93">
        <v>60.413005272407801</v>
      </c>
      <c r="EN96" s="93">
        <v>37.125506072874515</v>
      </c>
      <c r="EO96" s="93">
        <v>45.465686274509721</v>
      </c>
      <c r="EP96" s="93">
        <v>59.005311443746891</v>
      </c>
      <c r="EQ96" s="93">
        <v>36.682546556951131</v>
      </c>
      <c r="ER96" s="93">
        <v>45.020325203252085</v>
      </c>
      <c r="ES96" s="93">
        <v>59.330628803245453</v>
      </c>
      <c r="ET96" s="93">
        <v>36.399409739301525</v>
      </c>
      <c r="EU96" s="93">
        <v>47.168597168597259</v>
      </c>
      <c r="EV96" s="93">
        <v>58.383397050791913</v>
      </c>
      <c r="EW96" s="93">
        <v>35.296981499513201</v>
      </c>
      <c r="EX96" s="93">
        <v>46.546158812136866</v>
      </c>
      <c r="EY96" s="93">
        <v>57.63546798029558</v>
      </c>
      <c r="EZ96" s="93">
        <v>38.737814263725049</v>
      </c>
      <c r="FA96" s="93">
        <v>50.678426051560329</v>
      </c>
      <c r="FB96" s="93">
        <v>80.905172413793082</v>
      </c>
      <c r="FC96" s="93">
        <v>63.104838709677402</v>
      </c>
      <c r="FD96" s="93">
        <v>66.441303011678087</v>
      </c>
      <c r="FE96" s="93">
        <v>82.15311004784688</v>
      </c>
      <c r="FF96" s="93">
        <v>68.398268398268485</v>
      </c>
      <c r="FG96" s="93">
        <v>68.648373983739674</v>
      </c>
      <c r="FH96" s="93">
        <v>80.569430569430438</v>
      </c>
      <c r="FI96" s="93">
        <v>68.547595682041091</v>
      </c>
      <c r="FJ96" s="93">
        <v>72.393822393822319</v>
      </c>
      <c r="FK96" s="93">
        <v>82.610993657505318</v>
      </c>
      <c r="FL96" s="93">
        <v>69.371099375900258</v>
      </c>
      <c r="FM96" s="93">
        <v>73.384516954574295</v>
      </c>
      <c r="FN96" s="93">
        <v>85.108638049814616</v>
      </c>
      <c r="FO96" s="93">
        <v>75.720789074355253</v>
      </c>
      <c r="FP96" s="93">
        <v>78.42211732973702</v>
      </c>
      <c r="FQ96" s="93">
        <v>94.978902953586399</v>
      </c>
      <c r="FR96" s="93">
        <v>97.259169689641297</v>
      </c>
      <c r="FS96" s="93">
        <v>98.34152334152347</v>
      </c>
      <c r="FT96" s="93">
        <v>91.650943396226509</v>
      </c>
      <c r="FU96" s="93">
        <v>94.73229706390309</v>
      </c>
      <c r="FV96" s="93">
        <v>97.708757637474562</v>
      </c>
      <c r="FW96" s="93">
        <v>92.277227722772309</v>
      </c>
      <c r="FX96" s="93">
        <v>95.058708414872825</v>
      </c>
      <c r="FY96" s="93">
        <v>97.877813504823251</v>
      </c>
      <c r="FZ96" s="93">
        <v>93.232691306611173</v>
      </c>
      <c r="GA96" s="93">
        <v>95.009505703422079</v>
      </c>
      <c r="GB96" s="93">
        <v>97.130102040816354</v>
      </c>
      <c r="GC96" s="93">
        <v>93.827160493827208</v>
      </c>
      <c r="GD96" s="93">
        <v>95.741482965931624</v>
      </c>
      <c r="GE96" s="93">
        <v>97.582269979852072</v>
      </c>
      <c r="GF96" s="93">
        <v>91.680960548885082</v>
      </c>
      <c r="GG96" s="93">
        <v>93.00244100895047</v>
      </c>
      <c r="GH96" s="93">
        <v>95.930949445129428</v>
      </c>
      <c r="GI96" s="93">
        <v>88.687350835322235</v>
      </c>
      <c r="GJ96" s="93">
        <v>90.976138828633253</v>
      </c>
      <c r="GK96" s="93">
        <v>95.29892692897279</v>
      </c>
      <c r="GL96" s="93">
        <v>90.428211586901654</v>
      </c>
      <c r="GM96" s="93">
        <v>92.270058708414894</v>
      </c>
      <c r="GN96" s="93">
        <v>95.94594594594588</v>
      </c>
      <c r="GO96" s="93">
        <v>91.58829676071052</v>
      </c>
      <c r="GP96" s="93">
        <v>91.519771319675982</v>
      </c>
      <c r="GQ96" s="93">
        <v>95.463258785942273</v>
      </c>
      <c r="GR96" s="93">
        <v>89.470954356846406</v>
      </c>
      <c r="GS96" s="93">
        <v>93.21948769462584</v>
      </c>
      <c r="GT96" s="93">
        <v>95.967741935483659</v>
      </c>
      <c r="GU96" s="93" t="s">
        <v>286</v>
      </c>
      <c r="GV96" s="93" t="s">
        <v>286</v>
      </c>
      <c r="GW96" s="93" t="s">
        <v>286</v>
      </c>
      <c r="GX96" s="93" t="s">
        <v>286</v>
      </c>
      <c r="GY96" s="93" t="s">
        <v>286</v>
      </c>
      <c r="GZ96" s="93" t="s">
        <v>286</v>
      </c>
      <c r="HA96" s="93" t="s">
        <v>286</v>
      </c>
      <c r="HB96" s="93" t="s">
        <v>286</v>
      </c>
      <c r="HC96" s="93" t="s">
        <v>286</v>
      </c>
      <c r="HD96" s="93">
        <v>91.746538871139592</v>
      </c>
      <c r="HE96" s="93">
        <v>94.703899855560834</v>
      </c>
      <c r="HF96" s="93">
        <v>96.375404530744305</v>
      </c>
      <c r="HG96" s="93">
        <v>92.409066947812192</v>
      </c>
      <c r="HH96" s="93">
        <v>94.528875379939237</v>
      </c>
      <c r="HI96" s="94">
        <v>95.364689843217477</v>
      </c>
      <c r="HJ96" s="94">
        <v>80.291345329905795</v>
      </c>
      <c r="HK96" s="94">
        <v>86.324786324786146</v>
      </c>
      <c r="HL96" s="94">
        <v>91.269349845201234</v>
      </c>
      <c r="HM96" s="93">
        <v>73.102785782900952</v>
      </c>
      <c r="HN96" s="93">
        <v>83.668122270742316</v>
      </c>
      <c r="HO96" s="93">
        <v>90.200102616726355</v>
      </c>
      <c r="HP96" s="93">
        <v>74.77249747219426</v>
      </c>
      <c r="HQ96" s="93">
        <v>82.504970178926314</v>
      </c>
      <c r="HR96" s="93">
        <v>91.08527131782958</v>
      </c>
      <c r="HS96" s="93">
        <v>79</v>
      </c>
      <c r="HT96" s="93">
        <v>83.734359961501553</v>
      </c>
      <c r="HU96" s="93">
        <v>90.141752577319608</v>
      </c>
      <c r="HV96" s="93">
        <v>77.215189873417799</v>
      </c>
      <c r="HW96" s="93">
        <v>86.676798378925938</v>
      </c>
      <c r="HX96" s="93">
        <v>90.379403794037898</v>
      </c>
      <c r="HY96" s="93">
        <v>4.7379454926624671</v>
      </c>
      <c r="HZ96" s="93">
        <v>3.9468385018123295</v>
      </c>
      <c r="IA96" s="93">
        <v>2.952029520295202</v>
      </c>
      <c r="IB96" s="93">
        <v>6.8267419962335119</v>
      </c>
      <c r="IC96" s="93">
        <v>5.1768766177739405</v>
      </c>
      <c r="ID96" s="93">
        <v>3.8129130655821069</v>
      </c>
      <c r="IE96" s="93">
        <v>7.8132678132678146</v>
      </c>
      <c r="IF96" s="93">
        <v>4.2989741084513904</v>
      </c>
      <c r="IG96" s="93">
        <v>3.6632390745501291</v>
      </c>
      <c r="IH96" s="93">
        <v>7.7639751552795113</v>
      </c>
      <c r="II96" s="93">
        <v>6.0865430337612842</v>
      </c>
      <c r="IJ96" s="93">
        <v>4.5656309448319599</v>
      </c>
      <c r="IK96" s="93">
        <v>8.4658799384299765</v>
      </c>
      <c r="IL96" s="93">
        <v>4.7928107838242662</v>
      </c>
      <c r="IM96" s="93">
        <v>3.8076152304609225</v>
      </c>
      <c r="IN96" s="93" t="str">
        <f t="shared" si="113"/>
        <v>--</v>
      </c>
      <c r="IO96" s="93" t="str">
        <f t="shared" si="113"/>
        <v>--</v>
      </c>
      <c r="IP96" s="93" t="str">
        <f t="shared" si="113"/>
        <v>--</v>
      </c>
      <c r="IQ96" s="93" t="str">
        <f t="shared" si="113"/>
        <v>--</v>
      </c>
      <c r="IR96" s="93" t="str">
        <f t="shared" si="113"/>
        <v>--</v>
      </c>
      <c r="IS96" s="93" t="str">
        <f t="shared" si="113"/>
        <v>--</v>
      </c>
      <c r="IT96" s="93" t="str">
        <f t="shared" si="113"/>
        <v>--</v>
      </c>
      <c r="IU96" s="93" t="str">
        <f t="shared" si="113"/>
        <v>--</v>
      </c>
      <c r="IV96" s="93" t="str">
        <f t="shared" si="113"/>
        <v>--</v>
      </c>
      <c r="IW96" s="228">
        <v>6373</v>
      </c>
      <c r="IX96" s="250">
        <v>6140</v>
      </c>
      <c r="IY96" s="228">
        <v>1568</v>
      </c>
      <c r="IZ96" s="228">
        <v>1762</v>
      </c>
      <c r="JA96" s="228">
        <v>1397</v>
      </c>
      <c r="JB96" s="228">
        <v>1523</v>
      </c>
      <c r="JC96" s="228">
        <v>1699</v>
      </c>
      <c r="JD96" s="228">
        <v>1295</v>
      </c>
      <c r="JE96" s="228">
        <v>9.1373801916932909</v>
      </c>
      <c r="JF96" s="228">
        <v>7.9157175398633202</v>
      </c>
      <c r="JG96" s="228">
        <v>10.632183908046001</v>
      </c>
      <c r="JH96" s="228">
        <v>10.723684210526301</v>
      </c>
      <c r="JI96" s="228">
        <v>11.486086441681399</v>
      </c>
      <c r="JJ96" s="228">
        <v>9.82972136222911</v>
      </c>
      <c r="JK96" s="228">
        <v>5.5662188099808096</v>
      </c>
      <c r="JL96" s="228">
        <v>4.9544419134396298</v>
      </c>
      <c r="JM96" s="228">
        <v>4.38533429187635</v>
      </c>
      <c r="JN96" s="228">
        <v>6.1842105263157796</v>
      </c>
      <c r="JO96" s="228">
        <v>5.3097345132743197</v>
      </c>
      <c r="JP96" s="228">
        <v>3.9473684210526301</v>
      </c>
      <c r="JQ96" s="228">
        <v>94.0949935815147</v>
      </c>
      <c r="JR96" s="228">
        <v>96.118721461187207</v>
      </c>
      <c r="JS96" s="228">
        <v>96.240057845263806</v>
      </c>
      <c r="JT96" s="228">
        <v>94.580304031725007</v>
      </c>
      <c r="JU96" s="228">
        <v>96.215257244234095</v>
      </c>
      <c r="JV96" s="228">
        <v>97.739672642244599</v>
      </c>
      <c r="JW96" s="228">
        <v>89.588688946015594</v>
      </c>
      <c r="JX96" s="228">
        <v>92.611683848797099</v>
      </c>
      <c r="JY96" s="228">
        <v>93.560057887120294</v>
      </c>
      <c r="JZ96" s="228">
        <v>91.203703703703596</v>
      </c>
      <c r="KA96" s="228">
        <v>91.484328799526807</v>
      </c>
      <c r="KB96" s="228">
        <v>93.837753510140303</v>
      </c>
      <c r="KC96" s="228">
        <v>94.7809278350516</v>
      </c>
      <c r="KD96" s="228">
        <v>95.885714285714201</v>
      </c>
      <c r="KE96" s="228">
        <v>96.521739130434796</v>
      </c>
      <c r="KF96" s="228">
        <v>94.775132275132194</v>
      </c>
      <c r="KG96" s="228">
        <v>95.328208160851602</v>
      </c>
      <c r="KH96" s="228">
        <v>96.105919003115105</v>
      </c>
      <c r="KI96" s="228">
        <v>1646</v>
      </c>
      <c r="KJ96" s="228">
        <v>1623</v>
      </c>
      <c r="KK96" s="99" t="str">
        <f t="shared" si="111"/>
        <v>--</v>
      </c>
      <c r="KL96" s="99" t="str">
        <f t="shared" si="111"/>
        <v>--</v>
      </c>
      <c r="KM96" s="230">
        <v>11.5525672371638</v>
      </c>
      <c r="KN96" s="230">
        <v>10.7739938080495</v>
      </c>
      <c r="KO96" s="230">
        <v>93.514515132797996</v>
      </c>
      <c r="KP96" s="230">
        <v>95.525170913610907</v>
      </c>
      <c r="KQ96" s="230">
        <v>92.954264524103706</v>
      </c>
      <c r="KR96" s="230">
        <v>93.909260410192601</v>
      </c>
      <c r="KS96" s="230">
        <v>89.303482587064707</v>
      </c>
      <c r="KT96" s="230">
        <v>91.75</v>
      </c>
      <c r="KV96" s="390">
        <v>6536</v>
      </c>
      <c r="KW96" s="391">
        <v>1838</v>
      </c>
      <c r="KX96" s="392">
        <v>1642</v>
      </c>
      <c r="KY96" s="392">
        <v>1786</v>
      </c>
      <c r="KZ96" s="392">
        <v>1270</v>
      </c>
      <c r="LA96" s="378" t="str">
        <f t="shared" si="82"/>
        <v>--</v>
      </c>
      <c r="LB96" s="392">
        <v>60.013089005235642</v>
      </c>
      <c r="LC96" s="392">
        <v>64.764123471170564</v>
      </c>
      <c r="LD96" s="392">
        <v>60.337243401759508</v>
      </c>
      <c r="LE96" s="378" t="str">
        <f t="shared" si="83"/>
        <v>--</v>
      </c>
      <c r="LF96" s="392">
        <v>59.629384513567203</v>
      </c>
      <c r="LG96" s="392">
        <v>64.429928741092581</v>
      </c>
      <c r="LH96" s="392">
        <v>59.147286821705471</v>
      </c>
      <c r="LI96" s="378" t="str">
        <f t="shared" si="84"/>
        <v>--</v>
      </c>
      <c r="LJ96" s="392">
        <v>59.608323133414892</v>
      </c>
      <c r="LK96" s="392">
        <v>60.495216657287529</v>
      </c>
      <c r="LL96" s="392">
        <v>51.460142067876866</v>
      </c>
      <c r="LM96" s="391">
        <v>84.310018903591725</v>
      </c>
      <c r="LN96" s="392">
        <v>65.756985055230842</v>
      </c>
      <c r="LO96" s="392">
        <v>63.981588032220891</v>
      </c>
      <c r="LP96" s="392">
        <v>70.036363636363689</v>
      </c>
      <c r="LQ96" s="392">
        <v>86.467598475222374</v>
      </c>
      <c r="LR96" s="392">
        <v>67.177097203728309</v>
      </c>
      <c r="LS96" s="392">
        <v>65.071770334928132</v>
      </c>
      <c r="LT96" s="392">
        <v>65.57120500782473</v>
      </c>
      <c r="LU96" s="392">
        <v>79.101899827288463</v>
      </c>
      <c r="LV96" s="392">
        <v>64.326375711574855</v>
      </c>
      <c r="LW96" s="392">
        <v>62.571103526734895</v>
      </c>
      <c r="LX96" s="392">
        <v>66.986410871302823</v>
      </c>
      <c r="LY96" s="391">
        <v>85.946283572767101</v>
      </c>
      <c r="LZ96" s="392">
        <v>75.85983127839053</v>
      </c>
      <c r="MA96" s="392">
        <v>80.985108820160249</v>
      </c>
      <c r="MB96" s="392">
        <v>79.267399267399398</v>
      </c>
      <c r="MC96" s="392">
        <v>87.297633872976292</v>
      </c>
      <c r="MD96" s="392">
        <v>77.777777777777729</v>
      </c>
      <c r="ME96" s="392">
        <v>79.191438763377022</v>
      </c>
      <c r="MF96" s="392">
        <v>75.155279503105746</v>
      </c>
      <c r="MG96" s="392">
        <v>82.818641212801708</v>
      </c>
      <c r="MH96" s="392">
        <v>76.074766355140127</v>
      </c>
      <c r="MI96" s="392">
        <v>74.036281179138328</v>
      </c>
      <c r="MJ96" s="392">
        <v>74.54110135674388</v>
      </c>
      <c r="MK96" s="391">
        <v>92.016082711085659</v>
      </c>
      <c r="ML96" s="392">
        <v>94.49311639549444</v>
      </c>
      <c r="MM96" s="392">
        <v>94.576271186440508</v>
      </c>
      <c r="MN96" s="392">
        <v>94.939759036144736</v>
      </c>
      <c r="MO96" s="391">
        <v>91.700288184438079</v>
      </c>
      <c r="MP96" s="392">
        <v>89.780564263322788</v>
      </c>
      <c r="MQ96" s="392">
        <v>88.05209513023793</v>
      </c>
      <c r="MR96" s="392">
        <v>90.353697749196144</v>
      </c>
      <c r="MS96" s="391">
        <v>90.133488102147339</v>
      </c>
      <c r="MT96" s="392">
        <v>94.746716697936193</v>
      </c>
      <c r="MU96" s="392">
        <v>94.100964265456525</v>
      </c>
      <c r="MV96" s="392">
        <v>95.505617977528047</v>
      </c>
      <c r="MW96" s="391">
        <v>97.71181199752624</v>
      </c>
      <c r="MX96" s="392">
        <v>96.405648267008985</v>
      </c>
      <c r="MY96" s="392">
        <v>97.308132875142988</v>
      </c>
      <c r="MZ96" s="392">
        <v>97.903109182935594</v>
      </c>
      <c r="NA96" s="392">
        <v>97.383177570093551</v>
      </c>
      <c r="NB96" s="392">
        <v>97.017892644135046</v>
      </c>
      <c r="NC96" s="392">
        <v>97.327790973871686</v>
      </c>
      <c r="ND96" s="392">
        <v>97.973499610288414</v>
      </c>
      <c r="NE96" s="392">
        <v>96.885813148788941</v>
      </c>
      <c r="NF96" s="392">
        <v>96.614420062695856</v>
      </c>
      <c r="NG96" s="392">
        <v>95.804988662131493</v>
      </c>
      <c r="NH96" s="392">
        <v>96.626506024096216</v>
      </c>
    </row>
    <row r="97" spans="1:372" s="277" customFormat="1" x14ac:dyDescent="0.25">
      <c r="A97" s="277" t="str">
        <f t="shared" si="106"/>
        <v>--</v>
      </c>
      <c r="B97" s="284" t="s">
        <v>2442</v>
      </c>
      <c r="C97" s="284" t="str">
        <f t="shared" ref="C97:BN97" si="114">"--"</f>
        <v>--</v>
      </c>
      <c r="D97" s="278" t="str">
        <f t="shared" si="114"/>
        <v>--</v>
      </c>
      <c r="E97" s="278" t="str">
        <f t="shared" si="114"/>
        <v>--</v>
      </c>
      <c r="F97" s="278" t="str">
        <f t="shared" si="114"/>
        <v>--</v>
      </c>
      <c r="G97" s="278" t="str">
        <f t="shared" si="114"/>
        <v>--</v>
      </c>
      <c r="H97" s="278" t="str">
        <f t="shared" si="114"/>
        <v>--</v>
      </c>
      <c r="I97" s="278" t="str">
        <f t="shared" si="114"/>
        <v>--</v>
      </c>
      <c r="J97" s="278" t="str">
        <f t="shared" si="114"/>
        <v>--</v>
      </c>
      <c r="K97" s="278" t="str">
        <f t="shared" si="114"/>
        <v>--</v>
      </c>
      <c r="L97" s="278" t="str">
        <f t="shared" si="114"/>
        <v>--</v>
      </c>
      <c r="M97" s="277" t="str">
        <f t="shared" si="114"/>
        <v>--</v>
      </c>
      <c r="N97" s="277" t="str">
        <f t="shared" si="114"/>
        <v>--</v>
      </c>
      <c r="O97" s="277" t="str">
        <f t="shared" si="114"/>
        <v>--</v>
      </c>
      <c r="P97" s="277" t="str">
        <f t="shared" si="114"/>
        <v>--</v>
      </c>
      <c r="Q97" s="277" t="str">
        <f t="shared" si="114"/>
        <v>--</v>
      </c>
      <c r="R97" s="277" t="str">
        <f t="shared" si="114"/>
        <v>--</v>
      </c>
      <c r="S97" s="277" t="str">
        <f t="shared" si="114"/>
        <v>--</v>
      </c>
      <c r="T97" s="277" t="str">
        <f t="shared" si="114"/>
        <v>--</v>
      </c>
      <c r="U97" s="277" t="str">
        <f t="shared" si="114"/>
        <v>--</v>
      </c>
      <c r="V97" s="277" t="str">
        <f t="shared" si="114"/>
        <v>--</v>
      </c>
      <c r="W97" s="277" t="str">
        <f t="shared" si="114"/>
        <v>--</v>
      </c>
      <c r="X97" s="277" t="str">
        <f t="shared" si="114"/>
        <v>--</v>
      </c>
      <c r="Y97" s="277" t="str">
        <f t="shared" si="114"/>
        <v>--</v>
      </c>
      <c r="Z97" s="277" t="str">
        <f t="shared" si="114"/>
        <v>--</v>
      </c>
      <c r="AA97" s="277" t="str">
        <f t="shared" si="114"/>
        <v>--</v>
      </c>
      <c r="AB97" s="277" t="str">
        <f t="shared" si="114"/>
        <v>--</v>
      </c>
      <c r="AC97" s="277" t="str">
        <f t="shared" si="114"/>
        <v>--</v>
      </c>
      <c r="AD97" s="277" t="str">
        <f t="shared" si="114"/>
        <v>--</v>
      </c>
      <c r="AE97" s="277" t="str">
        <f t="shared" si="114"/>
        <v>--</v>
      </c>
      <c r="AF97" s="277" t="str">
        <f t="shared" si="114"/>
        <v>--</v>
      </c>
      <c r="AG97" s="277" t="str">
        <f t="shared" si="114"/>
        <v>--</v>
      </c>
      <c r="AH97" s="277" t="str">
        <f t="shared" si="114"/>
        <v>--</v>
      </c>
      <c r="AI97" s="277" t="str">
        <f t="shared" si="114"/>
        <v>--</v>
      </c>
      <c r="AJ97" s="277" t="str">
        <f t="shared" si="114"/>
        <v>--</v>
      </c>
      <c r="AK97" s="277" t="str">
        <f t="shared" si="114"/>
        <v>--</v>
      </c>
      <c r="AL97" s="277" t="str">
        <f t="shared" si="114"/>
        <v>--</v>
      </c>
      <c r="AM97" s="277" t="str">
        <f t="shared" si="114"/>
        <v>--</v>
      </c>
      <c r="AN97" s="277" t="str">
        <f t="shared" si="114"/>
        <v>--</v>
      </c>
      <c r="AO97" s="277" t="str">
        <f t="shared" si="114"/>
        <v>--</v>
      </c>
      <c r="AP97" s="277" t="str">
        <f t="shared" si="114"/>
        <v>--</v>
      </c>
      <c r="AQ97" s="277" t="str">
        <f t="shared" si="114"/>
        <v>--</v>
      </c>
      <c r="AR97" s="277" t="str">
        <f t="shared" si="114"/>
        <v>--</v>
      </c>
      <c r="AS97" s="277" t="str">
        <f t="shared" si="114"/>
        <v>--</v>
      </c>
      <c r="AT97" s="277" t="str">
        <f t="shared" si="114"/>
        <v>--</v>
      </c>
      <c r="AU97" s="277" t="str">
        <f t="shared" si="114"/>
        <v>--</v>
      </c>
      <c r="AV97" s="277" t="str">
        <f t="shared" si="114"/>
        <v>--</v>
      </c>
      <c r="AW97" s="277" t="str">
        <f t="shared" si="114"/>
        <v>--</v>
      </c>
      <c r="AX97" s="277" t="str">
        <f t="shared" si="114"/>
        <v>--</v>
      </c>
      <c r="AY97" s="277" t="str">
        <f t="shared" si="114"/>
        <v>--</v>
      </c>
      <c r="AZ97" s="277" t="str">
        <f t="shared" si="114"/>
        <v>--</v>
      </c>
      <c r="BA97" s="277" t="str">
        <f t="shared" si="114"/>
        <v>--</v>
      </c>
      <c r="BB97" s="277" t="str">
        <f t="shared" si="114"/>
        <v>--</v>
      </c>
      <c r="BC97" s="277" t="str">
        <f t="shared" si="114"/>
        <v>--</v>
      </c>
      <c r="BD97" s="277" t="str">
        <f t="shared" si="114"/>
        <v>--</v>
      </c>
      <c r="BE97" s="277" t="str">
        <f t="shared" si="114"/>
        <v>--</v>
      </c>
      <c r="BF97" s="277" t="str">
        <f t="shared" si="114"/>
        <v>--</v>
      </c>
      <c r="BG97" s="277" t="str">
        <f t="shared" si="114"/>
        <v>--</v>
      </c>
      <c r="BH97" s="277" t="str">
        <f t="shared" si="114"/>
        <v>--</v>
      </c>
      <c r="BI97" s="277" t="str">
        <f t="shared" si="114"/>
        <v>--</v>
      </c>
      <c r="BJ97" s="277" t="str">
        <f t="shared" si="114"/>
        <v>--</v>
      </c>
      <c r="BK97" s="277" t="str">
        <f t="shared" si="114"/>
        <v>--</v>
      </c>
      <c r="BL97" s="277" t="str">
        <f t="shared" si="114"/>
        <v>--</v>
      </c>
      <c r="BM97" s="277" t="str">
        <f t="shared" si="114"/>
        <v>--</v>
      </c>
      <c r="BN97" s="277" t="str">
        <f t="shared" si="114"/>
        <v>--</v>
      </c>
      <c r="BO97" s="277" t="str">
        <f t="shared" ref="BO97:DZ97" si="115">"--"</f>
        <v>--</v>
      </c>
      <c r="BP97" s="277" t="str">
        <f t="shared" si="115"/>
        <v>--</v>
      </c>
      <c r="BQ97" s="277" t="str">
        <f t="shared" si="115"/>
        <v>--</v>
      </c>
      <c r="BR97" s="277" t="str">
        <f t="shared" si="115"/>
        <v>--</v>
      </c>
      <c r="BS97" s="277" t="str">
        <f t="shared" si="115"/>
        <v>--</v>
      </c>
      <c r="BT97" s="277" t="str">
        <f t="shared" si="115"/>
        <v>--</v>
      </c>
      <c r="BU97" s="277" t="str">
        <f t="shared" si="115"/>
        <v>--</v>
      </c>
      <c r="BV97" s="277" t="str">
        <f t="shared" si="115"/>
        <v>--</v>
      </c>
      <c r="BW97" s="277" t="str">
        <f t="shared" si="115"/>
        <v>--</v>
      </c>
      <c r="BX97" s="277" t="str">
        <f t="shared" si="115"/>
        <v>--</v>
      </c>
      <c r="BY97" s="277" t="str">
        <f t="shared" si="115"/>
        <v>--</v>
      </c>
      <c r="BZ97" s="277" t="str">
        <f t="shared" si="115"/>
        <v>--</v>
      </c>
      <c r="CA97" s="277" t="str">
        <f t="shared" si="115"/>
        <v>--</v>
      </c>
      <c r="CB97" s="277" t="str">
        <f t="shared" si="115"/>
        <v>--</v>
      </c>
      <c r="CC97" s="277" t="str">
        <f t="shared" si="115"/>
        <v>--</v>
      </c>
      <c r="CD97" s="277" t="str">
        <f t="shared" si="115"/>
        <v>--</v>
      </c>
      <c r="CE97" s="277" t="str">
        <f t="shared" si="115"/>
        <v>--</v>
      </c>
      <c r="CF97" s="277" t="str">
        <f t="shared" si="115"/>
        <v>--</v>
      </c>
      <c r="CG97" s="277" t="str">
        <f t="shared" si="115"/>
        <v>--</v>
      </c>
      <c r="CH97" s="277" t="str">
        <f t="shared" si="115"/>
        <v>--</v>
      </c>
      <c r="CI97" s="277" t="str">
        <f t="shared" si="115"/>
        <v>--</v>
      </c>
      <c r="CJ97" s="277" t="str">
        <f t="shared" si="115"/>
        <v>--</v>
      </c>
      <c r="CK97" s="277" t="str">
        <f t="shared" si="115"/>
        <v>--</v>
      </c>
      <c r="CL97" s="277" t="str">
        <f t="shared" si="115"/>
        <v>--</v>
      </c>
      <c r="CM97" s="277" t="str">
        <f t="shared" si="115"/>
        <v>--</v>
      </c>
      <c r="CN97" s="277" t="str">
        <f t="shared" si="115"/>
        <v>--</v>
      </c>
      <c r="CO97" s="277" t="str">
        <f t="shared" si="115"/>
        <v>--</v>
      </c>
      <c r="CP97" s="277" t="str">
        <f t="shared" si="115"/>
        <v>--</v>
      </c>
      <c r="CQ97" s="277" t="str">
        <f t="shared" si="115"/>
        <v>--</v>
      </c>
      <c r="CR97" s="277" t="str">
        <f t="shared" si="115"/>
        <v>--</v>
      </c>
      <c r="CS97" s="277" t="str">
        <f t="shared" si="115"/>
        <v>--</v>
      </c>
      <c r="CT97" s="277" t="str">
        <f t="shared" si="115"/>
        <v>--</v>
      </c>
      <c r="CU97" s="277" t="str">
        <f t="shared" si="115"/>
        <v>--</v>
      </c>
      <c r="CV97" s="277" t="str">
        <f t="shared" si="115"/>
        <v>--</v>
      </c>
      <c r="CW97" s="277" t="str">
        <f t="shared" si="115"/>
        <v>--</v>
      </c>
      <c r="CX97" s="277" t="str">
        <f t="shared" si="115"/>
        <v>--</v>
      </c>
      <c r="CY97" s="277" t="str">
        <f t="shared" si="115"/>
        <v>--</v>
      </c>
      <c r="CZ97" s="277" t="str">
        <f t="shared" si="115"/>
        <v>--</v>
      </c>
      <c r="DA97" s="277" t="str">
        <f t="shared" si="115"/>
        <v>--</v>
      </c>
      <c r="DB97" s="277" t="str">
        <f t="shared" si="115"/>
        <v>--</v>
      </c>
      <c r="DC97" s="277" t="str">
        <f t="shared" si="115"/>
        <v>--</v>
      </c>
      <c r="DD97" s="277" t="str">
        <f t="shared" si="115"/>
        <v>--</v>
      </c>
      <c r="DE97" s="277" t="str">
        <f t="shared" si="115"/>
        <v>--</v>
      </c>
      <c r="DF97" s="277" t="str">
        <f t="shared" si="115"/>
        <v>--</v>
      </c>
      <c r="DG97" s="277" t="str">
        <f t="shared" si="115"/>
        <v>--</v>
      </c>
      <c r="DH97" s="277" t="str">
        <f t="shared" si="115"/>
        <v>--</v>
      </c>
      <c r="DI97" s="277" t="str">
        <f t="shared" si="115"/>
        <v>--</v>
      </c>
      <c r="DJ97" s="277" t="str">
        <f t="shared" si="115"/>
        <v>--</v>
      </c>
      <c r="DK97" s="277" t="str">
        <f t="shared" si="115"/>
        <v>--</v>
      </c>
      <c r="DL97" s="277" t="str">
        <f t="shared" si="115"/>
        <v>--</v>
      </c>
      <c r="DM97" s="277" t="str">
        <f t="shared" si="115"/>
        <v>--</v>
      </c>
      <c r="DN97" s="277" t="str">
        <f t="shared" si="115"/>
        <v>--</v>
      </c>
      <c r="DO97" s="277" t="str">
        <f t="shared" si="115"/>
        <v>--</v>
      </c>
      <c r="DP97" s="277" t="str">
        <f t="shared" si="115"/>
        <v>--</v>
      </c>
      <c r="DQ97" s="277" t="str">
        <f t="shared" si="115"/>
        <v>--</v>
      </c>
      <c r="DR97" s="277" t="str">
        <f t="shared" si="115"/>
        <v>--</v>
      </c>
      <c r="DS97" s="277" t="str">
        <f t="shared" si="115"/>
        <v>--</v>
      </c>
      <c r="DT97" s="277" t="str">
        <f t="shared" si="115"/>
        <v>--</v>
      </c>
      <c r="DU97" s="277" t="str">
        <f t="shared" si="115"/>
        <v>--</v>
      </c>
      <c r="DV97" s="277" t="str">
        <f t="shared" si="115"/>
        <v>--</v>
      </c>
      <c r="DW97" s="277" t="str">
        <f t="shared" si="115"/>
        <v>--</v>
      </c>
      <c r="DX97" s="277" t="str">
        <f t="shared" si="115"/>
        <v>--</v>
      </c>
      <c r="DY97" s="277" t="str">
        <f t="shared" si="115"/>
        <v>--</v>
      </c>
      <c r="DZ97" s="277" t="str">
        <f t="shared" si="115"/>
        <v>--</v>
      </c>
      <c r="EA97" s="277" t="str">
        <f t="shared" ref="EA97:GL97" si="116">"--"</f>
        <v>--</v>
      </c>
      <c r="EB97" s="277" t="str">
        <f t="shared" si="116"/>
        <v>--</v>
      </c>
      <c r="EC97" s="277" t="str">
        <f t="shared" si="116"/>
        <v>--</v>
      </c>
      <c r="ED97" s="277" t="str">
        <f t="shared" si="116"/>
        <v>--</v>
      </c>
      <c r="EE97" s="277" t="str">
        <f t="shared" si="116"/>
        <v>--</v>
      </c>
      <c r="EF97" s="277" t="str">
        <f t="shared" si="116"/>
        <v>--</v>
      </c>
      <c r="EG97" s="277" t="str">
        <f t="shared" si="116"/>
        <v>--</v>
      </c>
      <c r="EH97" s="277" t="str">
        <f t="shared" si="116"/>
        <v>--</v>
      </c>
      <c r="EI97" s="277" t="str">
        <f t="shared" si="116"/>
        <v>--</v>
      </c>
      <c r="EJ97" s="277" t="str">
        <f t="shared" si="116"/>
        <v>--</v>
      </c>
      <c r="EK97" s="277" t="str">
        <f t="shared" si="116"/>
        <v>--</v>
      </c>
      <c r="EL97" s="277" t="str">
        <f t="shared" si="116"/>
        <v>--</v>
      </c>
      <c r="EM97" s="277" t="str">
        <f t="shared" si="116"/>
        <v>--</v>
      </c>
      <c r="EN97" s="277" t="str">
        <f t="shared" si="116"/>
        <v>--</v>
      </c>
      <c r="EO97" s="277" t="str">
        <f t="shared" si="116"/>
        <v>--</v>
      </c>
      <c r="EP97" s="277" t="str">
        <f t="shared" si="116"/>
        <v>--</v>
      </c>
      <c r="EQ97" s="277" t="str">
        <f t="shared" si="116"/>
        <v>--</v>
      </c>
      <c r="ER97" s="277" t="str">
        <f t="shared" si="116"/>
        <v>--</v>
      </c>
      <c r="ES97" s="277" t="str">
        <f t="shared" si="116"/>
        <v>--</v>
      </c>
      <c r="ET97" s="277" t="str">
        <f t="shared" si="116"/>
        <v>--</v>
      </c>
      <c r="EU97" s="277" t="str">
        <f t="shared" si="116"/>
        <v>--</v>
      </c>
      <c r="EV97" s="277" t="str">
        <f t="shared" si="116"/>
        <v>--</v>
      </c>
      <c r="EW97" s="277" t="str">
        <f t="shared" si="116"/>
        <v>--</v>
      </c>
      <c r="EX97" s="277" t="str">
        <f t="shared" si="116"/>
        <v>--</v>
      </c>
      <c r="EY97" s="277" t="str">
        <f t="shared" si="116"/>
        <v>--</v>
      </c>
      <c r="EZ97" s="277" t="str">
        <f t="shared" si="116"/>
        <v>--</v>
      </c>
      <c r="FA97" s="277" t="str">
        <f t="shared" si="116"/>
        <v>--</v>
      </c>
      <c r="FB97" s="277" t="str">
        <f t="shared" si="116"/>
        <v>--</v>
      </c>
      <c r="FC97" s="277" t="str">
        <f t="shared" si="116"/>
        <v>--</v>
      </c>
      <c r="FD97" s="277" t="str">
        <f t="shared" si="116"/>
        <v>--</v>
      </c>
      <c r="FE97" s="277" t="str">
        <f t="shared" si="116"/>
        <v>--</v>
      </c>
      <c r="FF97" s="277" t="str">
        <f t="shared" si="116"/>
        <v>--</v>
      </c>
      <c r="FG97" s="277" t="str">
        <f t="shared" si="116"/>
        <v>--</v>
      </c>
      <c r="FH97" s="277" t="str">
        <f t="shared" si="116"/>
        <v>--</v>
      </c>
      <c r="FI97" s="277" t="str">
        <f t="shared" si="116"/>
        <v>--</v>
      </c>
      <c r="FJ97" s="277" t="str">
        <f t="shared" si="116"/>
        <v>--</v>
      </c>
      <c r="FK97" s="277" t="str">
        <f t="shared" si="116"/>
        <v>--</v>
      </c>
      <c r="FL97" s="277" t="str">
        <f t="shared" si="116"/>
        <v>--</v>
      </c>
      <c r="FM97" s="277" t="str">
        <f t="shared" si="116"/>
        <v>--</v>
      </c>
      <c r="FN97" s="277" t="str">
        <f t="shared" si="116"/>
        <v>--</v>
      </c>
      <c r="FO97" s="277" t="str">
        <f t="shared" si="116"/>
        <v>--</v>
      </c>
      <c r="FP97" s="277" t="str">
        <f t="shared" si="116"/>
        <v>--</v>
      </c>
      <c r="FQ97" s="277" t="str">
        <f t="shared" si="116"/>
        <v>--</v>
      </c>
      <c r="FR97" s="277" t="str">
        <f t="shared" si="116"/>
        <v>--</v>
      </c>
      <c r="FS97" s="277" t="str">
        <f t="shared" si="116"/>
        <v>--</v>
      </c>
      <c r="FT97" s="277" t="str">
        <f t="shared" si="116"/>
        <v>--</v>
      </c>
      <c r="FU97" s="277" t="str">
        <f t="shared" si="116"/>
        <v>--</v>
      </c>
      <c r="FV97" s="277" t="str">
        <f t="shared" si="116"/>
        <v>--</v>
      </c>
      <c r="FW97" s="277" t="str">
        <f t="shared" si="116"/>
        <v>--</v>
      </c>
      <c r="FX97" s="277" t="str">
        <f t="shared" si="116"/>
        <v>--</v>
      </c>
      <c r="FY97" s="277" t="str">
        <f t="shared" si="116"/>
        <v>--</v>
      </c>
      <c r="FZ97" s="277" t="str">
        <f t="shared" si="116"/>
        <v>--</v>
      </c>
      <c r="GA97" s="277" t="str">
        <f t="shared" si="116"/>
        <v>--</v>
      </c>
      <c r="GB97" s="277" t="str">
        <f t="shared" si="116"/>
        <v>--</v>
      </c>
      <c r="GC97" s="277" t="str">
        <f t="shared" si="116"/>
        <v>--</v>
      </c>
      <c r="GD97" s="277" t="str">
        <f t="shared" si="116"/>
        <v>--</v>
      </c>
      <c r="GE97" s="277" t="str">
        <f t="shared" si="116"/>
        <v>--</v>
      </c>
      <c r="GF97" s="277" t="str">
        <f t="shared" si="116"/>
        <v>--</v>
      </c>
      <c r="GG97" s="277" t="str">
        <f t="shared" si="116"/>
        <v>--</v>
      </c>
      <c r="GH97" s="277" t="str">
        <f t="shared" si="116"/>
        <v>--</v>
      </c>
      <c r="GI97" s="277" t="str">
        <f t="shared" si="116"/>
        <v>--</v>
      </c>
      <c r="GJ97" s="277" t="str">
        <f t="shared" si="116"/>
        <v>--</v>
      </c>
      <c r="GK97" s="277" t="str">
        <f t="shared" si="116"/>
        <v>--</v>
      </c>
      <c r="GL97" s="277" t="str">
        <f t="shared" si="116"/>
        <v>--</v>
      </c>
      <c r="GM97" s="277" t="str">
        <f t="shared" ref="GM97:IV97" si="117">"--"</f>
        <v>--</v>
      </c>
      <c r="GN97" s="277" t="str">
        <f t="shared" si="117"/>
        <v>--</v>
      </c>
      <c r="GO97" s="277" t="str">
        <f t="shared" si="117"/>
        <v>--</v>
      </c>
      <c r="GP97" s="277" t="str">
        <f t="shared" si="117"/>
        <v>--</v>
      </c>
      <c r="GQ97" s="277" t="str">
        <f t="shared" si="117"/>
        <v>--</v>
      </c>
      <c r="GR97" s="277" t="str">
        <f t="shared" si="117"/>
        <v>--</v>
      </c>
      <c r="GS97" s="277" t="str">
        <f t="shared" si="117"/>
        <v>--</v>
      </c>
      <c r="GT97" s="277" t="str">
        <f t="shared" si="117"/>
        <v>--</v>
      </c>
      <c r="GU97" s="277" t="str">
        <f t="shared" si="117"/>
        <v>--</v>
      </c>
      <c r="GV97" s="277" t="str">
        <f t="shared" si="117"/>
        <v>--</v>
      </c>
      <c r="GW97" s="277" t="str">
        <f t="shared" si="117"/>
        <v>--</v>
      </c>
      <c r="GX97" s="277" t="str">
        <f t="shared" si="117"/>
        <v>--</v>
      </c>
      <c r="GY97" s="277" t="str">
        <f t="shared" si="117"/>
        <v>--</v>
      </c>
      <c r="GZ97" s="277" t="str">
        <f t="shared" si="117"/>
        <v>--</v>
      </c>
      <c r="HA97" s="277" t="str">
        <f t="shared" si="117"/>
        <v>--</v>
      </c>
      <c r="HB97" s="277" t="str">
        <f t="shared" si="117"/>
        <v>--</v>
      </c>
      <c r="HC97" s="277" t="str">
        <f t="shared" si="117"/>
        <v>--</v>
      </c>
      <c r="HD97" s="277" t="str">
        <f t="shared" si="117"/>
        <v>--</v>
      </c>
      <c r="HE97" s="277" t="str">
        <f t="shared" si="117"/>
        <v>--</v>
      </c>
      <c r="HF97" s="277" t="str">
        <f t="shared" si="117"/>
        <v>--</v>
      </c>
      <c r="HG97" s="277" t="str">
        <f t="shared" si="117"/>
        <v>--</v>
      </c>
      <c r="HH97" s="277" t="str">
        <f t="shared" si="117"/>
        <v>--</v>
      </c>
      <c r="HI97" s="281" t="str">
        <f t="shared" si="117"/>
        <v>--</v>
      </c>
      <c r="HJ97" s="281" t="str">
        <f t="shared" si="117"/>
        <v>--</v>
      </c>
      <c r="HK97" s="281" t="str">
        <f t="shared" si="117"/>
        <v>--</v>
      </c>
      <c r="HL97" s="281" t="str">
        <f t="shared" si="117"/>
        <v>--</v>
      </c>
      <c r="HM97" s="277" t="str">
        <f t="shared" si="117"/>
        <v>--</v>
      </c>
      <c r="HN97" s="277" t="str">
        <f t="shared" si="117"/>
        <v>--</v>
      </c>
      <c r="HO97" s="277" t="str">
        <f t="shared" si="117"/>
        <v>--</v>
      </c>
      <c r="HP97" s="277" t="str">
        <f t="shared" si="117"/>
        <v>--</v>
      </c>
      <c r="HQ97" s="277" t="str">
        <f t="shared" si="117"/>
        <v>--</v>
      </c>
      <c r="HR97" s="277" t="str">
        <f t="shared" si="117"/>
        <v>--</v>
      </c>
      <c r="HS97" s="277" t="str">
        <f t="shared" si="117"/>
        <v>--</v>
      </c>
      <c r="HT97" s="277" t="str">
        <f t="shared" si="117"/>
        <v>--</v>
      </c>
      <c r="HU97" s="277" t="str">
        <f t="shared" si="117"/>
        <v>--</v>
      </c>
      <c r="HV97" s="277" t="str">
        <f t="shared" si="117"/>
        <v>--</v>
      </c>
      <c r="HW97" s="277" t="str">
        <f t="shared" si="117"/>
        <v>--</v>
      </c>
      <c r="HX97" s="277" t="str">
        <f t="shared" si="117"/>
        <v>--</v>
      </c>
      <c r="HY97" s="277" t="str">
        <f t="shared" si="117"/>
        <v>--</v>
      </c>
      <c r="HZ97" s="277" t="str">
        <f t="shared" si="117"/>
        <v>--</v>
      </c>
      <c r="IA97" s="277" t="str">
        <f t="shared" si="117"/>
        <v>--</v>
      </c>
      <c r="IB97" s="277" t="str">
        <f t="shared" si="117"/>
        <v>--</v>
      </c>
      <c r="IC97" s="277" t="str">
        <f t="shared" si="117"/>
        <v>--</v>
      </c>
      <c r="ID97" s="277" t="str">
        <f t="shared" si="117"/>
        <v>--</v>
      </c>
      <c r="IE97" s="277" t="str">
        <f t="shared" si="117"/>
        <v>--</v>
      </c>
      <c r="IF97" s="277" t="str">
        <f t="shared" si="117"/>
        <v>--</v>
      </c>
      <c r="IG97" s="277" t="str">
        <f t="shared" si="117"/>
        <v>--</v>
      </c>
      <c r="IH97" s="277" t="str">
        <f t="shared" si="117"/>
        <v>--</v>
      </c>
      <c r="II97" s="277" t="str">
        <f t="shared" si="117"/>
        <v>--</v>
      </c>
      <c r="IJ97" s="277" t="str">
        <f t="shared" si="117"/>
        <v>--</v>
      </c>
      <c r="IK97" s="277" t="str">
        <f t="shared" si="117"/>
        <v>--</v>
      </c>
      <c r="IL97" s="277" t="str">
        <f t="shared" si="117"/>
        <v>--</v>
      </c>
      <c r="IM97" s="277" t="str">
        <f t="shared" si="117"/>
        <v>--</v>
      </c>
      <c r="IN97" s="277" t="str">
        <f t="shared" si="117"/>
        <v>--</v>
      </c>
      <c r="IO97" s="277" t="str">
        <f t="shared" si="117"/>
        <v>--</v>
      </c>
      <c r="IP97" s="277" t="str">
        <f t="shared" si="117"/>
        <v>--</v>
      </c>
      <c r="IQ97" s="277" t="str">
        <f t="shared" si="117"/>
        <v>--</v>
      </c>
      <c r="IR97" s="277" t="str">
        <f t="shared" si="117"/>
        <v>--</v>
      </c>
      <c r="IS97" s="277" t="str">
        <f t="shared" si="117"/>
        <v>--</v>
      </c>
      <c r="IT97" s="277" t="str">
        <f t="shared" si="117"/>
        <v>--</v>
      </c>
      <c r="IU97" s="277" t="str">
        <f t="shared" si="117"/>
        <v>--</v>
      </c>
      <c r="IV97" s="277" t="str">
        <f t="shared" si="117"/>
        <v>--</v>
      </c>
      <c r="IW97" s="228">
        <v>1052</v>
      </c>
      <c r="IX97" s="250">
        <v>1114</v>
      </c>
      <c r="IY97" s="228">
        <v>284</v>
      </c>
      <c r="IZ97" s="228">
        <v>259</v>
      </c>
      <c r="JA97" s="228">
        <v>242</v>
      </c>
      <c r="JB97" s="228">
        <v>266</v>
      </c>
      <c r="JC97" s="228">
        <v>295</v>
      </c>
      <c r="JD97" s="228">
        <v>243</v>
      </c>
      <c r="JE97" s="228">
        <v>10</v>
      </c>
      <c r="JF97" s="228">
        <v>10.8527131782946</v>
      </c>
      <c r="JG97" s="228">
        <v>16.528925619834698</v>
      </c>
      <c r="JH97" s="228">
        <v>13.962264150943399</v>
      </c>
      <c r="JI97" s="228">
        <v>16.610169491525401</v>
      </c>
      <c r="JJ97" s="228">
        <v>13.223140495867799</v>
      </c>
      <c r="JK97" s="228">
        <v>7.0921985815602904</v>
      </c>
      <c r="JL97" s="228">
        <v>8.5271317829457391</v>
      </c>
      <c r="JM97" s="228">
        <v>5.3719008264462804</v>
      </c>
      <c r="JN97" s="228">
        <v>5.2830188679245298</v>
      </c>
      <c r="JO97" s="228">
        <v>10.580204778157</v>
      </c>
      <c r="JP97" s="228">
        <v>4.5454545454545503</v>
      </c>
      <c r="JQ97" s="228">
        <v>97.163120567375898</v>
      </c>
      <c r="JR97" s="228">
        <v>92.156862745098096</v>
      </c>
      <c r="JS97" s="228">
        <v>95.8333333333334</v>
      </c>
      <c r="JT97" s="228">
        <v>95.437262357414497</v>
      </c>
      <c r="JU97" s="228">
        <v>93.877551020408106</v>
      </c>
      <c r="JV97" s="228">
        <v>98.340248962655593</v>
      </c>
      <c r="JW97" s="228">
        <v>93.262411347517798</v>
      </c>
      <c r="JX97" s="228">
        <v>91.015625</v>
      </c>
      <c r="JY97" s="228">
        <v>90.8333333333334</v>
      </c>
      <c r="JZ97" s="228">
        <v>92.015209125475295</v>
      </c>
      <c r="KA97" s="228">
        <v>86.734693877550995</v>
      </c>
      <c r="KB97" s="228">
        <v>95.850622406639104</v>
      </c>
      <c r="KC97" s="228">
        <v>97.163120567375898</v>
      </c>
      <c r="KD97" s="228">
        <v>92.156862745098096</v>
      </c>
      <c r="KE97" s="228">
        <v>96.25</v>
      </c>
      <c r="KF97" s="228">
        <v>94.296577946768096</v>
      </c>
      <c r="KG97" s="228">
        <v>96.938775510203996</v>
      </c>
      <c r="KH97" s="228">
        <v>97.925311203319495</v>
      </c>
      <c r="KI97" s="228">
        <v>267</v>
      </c>
      <c r="KJ97" s="228">
        <v>310</v>
      </c>
      <c r="KK97" s="279" t="str">
        <f t="shared" si="111"/>
        <v>--</v>
      </c>
      <c r="KL97" s="279" t="str">
        <f t="shared" si="111"/>
        <v>--</v>
      </c>
      <c r="KM97" s="230">
        <v>10.902255639097699</v>
      </c>
      <c r="KN97" s="230">
        <v>10.3896103896104</v>
      </c>
      <c r="KO97" s="230">
        <v>92.015209125475295</v>
      </c>
      <c r="KP97" s="230">
        <v>94.117647058823493</v>
      </c>
      <c r="KQ97" s="230">
        <v>88.593155893536206</v>
      </c>
      <c r="KR97" s="230">
        <v>93.485342019544007</v>
      </c>
      <c r="KS97" s="230">
        <v>88.212927756653997</v>
      </c>
      <c r="KT97" s="230">
        <v>91.721854304635698</v>
      </c>
      <c r="KV97" s="390">
        <v>768</v>
      </c>
      <c r="KW97" s="391">
        <v>218</v>
      </c>
      <c r="KX97" s="392">
        <v>199</v>
      </c>
      <c r="KY97" s="392">
        <v>202</v>
      </c>
      <c r="KZ97" s="392">
        <v>149</v>
      </c>
      <c r="LA97" s="378" t="str">
        <f t="shared" si="82"/>
        <v>--</v>
      </c>
      <c r="LB97" s="392">
        <v>55.913978494623699</v>
      </c>
      <c r="LC97" s="392">
        <v>55.55555555555555</v>
      </c>
      <c r="LD97" s="392">
        <v>49.789029535865005</v>
      </c>
      <c r="LE97" s="378" t="str">
        <f t="shared" si="83"/>
        <v>--</v>
      </c>
      <c r="LF97" s="392">
        <v>51.320754716981121</v>
      </c>
      <c r="LG97" s="392">
        <v>53.061224489795926</v>
      </c>
      <c r="LH97" s="392">
        <v>54.958677685950427</v>
      </c>
      <c r="LI97" s="378" t="str">
        <f t="shared" si="84"/>
        <v>--</v>
      </c>
      <c r="LJ97" s="392">
        <v>53.807106598984809</v>
      </c>
      <c r="LK97" s="392">
        <v>56.21890547263682</v>
      </c>
      <c r="LL97" s="392">
        <v>50.67567567567567</v>
      </c>
      <c r="LM97" s="391">
        <v>79.377431906614746</v>
      </c>
      <c r="LN97" s="392">
        <v>71.07142857142864</v>
      </c>
      <c r="LO97" s="392">
        <v>59.84251968503937</v>
      </c>
      <c r="LP97" s="392">
        <v>63.983050847457598</v>
      </c>
      <c r="LQ97" s="392">
        <v>85.761589403973602</v>
      </c>
      <c r="LR97" s="392">
        <v>74.319066147859928</v>
      </c>
      <c r="LS97" s="392">
        <v>59.726962457337876</v>
      </c>
      <c r="LT97" s="392">
        <v>71.666666666666643</v>
      </c>
      <c r="LU97" s="392">
        <v>77.990430622009541</v>
      </c>
      <c r="LV97" s="392">
        <v>59.278350515463934</v>
      </c>
      <c r="LW97" s="392">
        <v>61.658031088082893</v>
      </c>
      <c r="LX97" s="392">
        <v>55.555555555555536</v>
      </c>
      <c r="LY97" s="391">
        <v>81.297709923664144</v>
      </c>
      <c r="LZ97" s="392">
        <v>79.710144927536248</v>
      </c>
      <c r="MA97" s="392">
        <v>72.834645669291362</v>
      </c>
      <c r="MB97" s="392">
        <v>74.369747899159734</v>
      </c>
      <c r="MC97" s="392">
        <v>88.410596026490154</v>
      </c>
      <c r="MD97" s="392">
        <v>78.92720306513408</v>
      </c>
      <c r="ME97" s="392">
        <v>72.542372881355959</v>
      </c>
      <c r="MF97" s="392">
        <v>77.083333333333329</v>
      </c>
      <c r="MG97" s="392">
        <v>82.159624413145607</v>
      </c>
      <c r="MH97" s="392">
        <v>64.97461928934014</v>
      </c>
      <c r="MI97" s="392">
        <v>69.387755102040799</v>
      </c>
      <c r="MJ97" s="392">
        <v>69.863013698630127</v>
      </c>
      <c r="MK97" s="391">
        <v>91.162790697674396</v>
      </c>
      <c r="ML97" s="392">
        <v>93.908629441624385</v>
      </c>
      <c r="MM97" s="392">
        <v>93.939393939393909</v>
      </c>
      <c r="MN97" s="392">
        <v>91.780821917808183</v>
      </c>
      <c r="MO97" s="391">
        <v>88.679245283018858</v>
      </c>
      <c r="MP97" s="392">
        <v>88.832487309644691</v>
      </c>
      <c r="MQ97" s="392">
        <v>90.769230769230717</v>
      </c>
      <c r="MR97" s="392">
        <v>87.671232876712338</v>
      </c>
      <c r="MS97" s="391">
        <v>90.566037735849065</v>
      </c>
      <c r="MT97" s="392">
        <v>94.871794871794904</v>
      </c>
      <c r="MU97" s="392">
        <v>93.908629441624413</v>
      </c>
      <c r="MV97" s="392">
        <v>95.890410958904141</v>
      </c>
      <c r="MW97" s="391">
        <v>95.437262357414426</v>
      </c>
      <c r="MX97" s="392">
        <v>97.517730496453908</v>
      </c>
      <c r="MY97" s="392">
        <v>95.669291338582653</v>
      </c>
      <c r="MZ97" s="392">
        <v>98.750000000000014</v>
      </c>
      <c r="NA97" s="392">
        <v>98.051948051948031</v>
      </c>
      <c r="NB97" s="392">
        <v>96.168582375478934</v>
      </c>
      <c r="NC97" s="392">
        <v>96.938775510204138</v>
      </c>
      <c r="ND97" s="392">
        <v>98.340248962655608</v>
      </c>
      <c r="NE97" s="392">
        <v>95.73459715639811</v>
      </c>
      <c r="NF97" s="392">
        <v>97.435897435897346</v>
      </c>
      <c r="NG97" s="392">
        <v>95.897435897435912</v>
      </c>
      <c r="NH97" s="392">
        <v>95.205479452054774</v>
      </c>
    </row>
    <row r="98" spans="1:372" s="277" customFormat="1" x14ac:dyDescent="0.25">
      <c r="A98" s="277" t="str">
        <f t="shared" si="106"/>
        <v>--</v>
      </c>
      <c r="B98" s="284" t="s">
        <v>172</v>
      </c>
      <c r="C98" s="284">
        <v>661</v>
      </c>
      <c r="D98" s="278">
        <v>735</v>
      </c>
      <c r="E98" s="278">
        <v>860</v>
      </c>
      <c r="F98" s="278">
        <v>758</v>
      </c>
      <c r="G98" s="278">
        <v>562</v>
      </c>
      <c r="H98" s="278">
        <v>162</v>
      </c>
      <c r="I98" s="278">
        <v>284</v>
      </c>
      <c r="J98" s="278">
        <v>215</v>
      </c>
      <c r="K98" s="278">
        <v>229</v>
      </c>
      <c r="L98" s="278">
        <v>297</v>
      </c>
      <c r="M98" s="277">
        <v>209</v>
      </c>
      <c r="N98" s="277">
        <v>296</v>
      </c>
      <c r="O98" s="277">
        <v>301</v>
      </c>
      <c r="P98" s="277">
        <v>263</v>
      </c>
      <c r="Q98" s="277">
        <v>262</v>
      </c>
      <c r="R98" s="277">
        <v>280</v>
      </c>
      <c r="S98" s="277">
        <v>216</v>
      </c>
      <c r="T98" s="277">
        <v>158</v>
      </c>
      <c r="U98" s="277">
        <v>207</v>
      </c>
      <c r="V98" s="277">
        <v>197</v>
      </c>
      <c r="W98" s="277">
        <v>85.806451612903231</v>
      </c>
      <c r="X98" s="277">
        <v>79.003558718861214</v>
      </c>
      <c r="Y98" s="277">
        <v>69.014084507042242</v>
      </c>
      <c r="Z98" s="277">
        <v>89.867841409691636</v>
      </c>
      <c r="AA98" s="277">
        <v>83.108108108108098</v>
      </c>
      <c r="AB98" s="277">
        <v>78.15533980582525</v>
      </c>
      <c r="AC98" s="277">
        <v>91.065292096219935</v>
      </c>
      <c r="AD98" s="277">
        <v>84.000000000000028</v>
      </c>
      <c r="AE98" s="277">
        <v>81.992337164750978</v>
      </c>
      <c r="AF98" s="277" t="s">
        <v>286</v>
      </c>
      <c r="AG98" s="277">
        <v>87.769784172661872</v>
      </c>
      <c r="AH98" s="277">
        <v>81.860465116279073</v>
      </c>
      <c r="AI98" s="277" t="s">
        <v>286</v>
      </c>
      <c r="AJ98" s="277">
        <v>87.128712871287135</v>
      </c>
      <c r="AK98" s="277">
        <v>87.309644670050773</v>
      </c>
      <c r="AL98" s="277">
        <v>19.375</v>
      </c>
      <c r="AM98" s="277">
        <v>22.535211267605636</v>
      </c>
      <c r="AN98" s="277">
        <v>36.744186046511636</v>
      </c>
      <c r="AO98" s="277">
        <v>18.859649122807021</v>
      </c>
      <c r="AP98" s="277">
        <v>20.270270270270252</v>
      </c>
      <c r="AQ98" s="277">
        <v>41.346153846153861</v>
      </c>
      <c r="AR98" s="277">
        <v>14.137931034482758</v>
      </c>
      <c r="AS98" s="277">
        <v>18.60465116279072</v>
      </c>
      <c r="AT98" s="277">
        <v>29.007633587786273</v>
      </c>
      <c r="AU98" s="277">
        <v>20.542635658914733</v>
      </c>
      <c r="AV98" s="277">
        <v>18.27956989247312</v>
      </c>
      <c r="AW98" s="277">
        <v>37.499999999999979</v>
      </c>
      <c r="AX98" s="277">
        <v>28.758169934640524</v>
      </c>
      <c r="AY98" s="277">
        <v>21.46341463414635</v>
      </c>
      <c r="AZ98" s="277">
        <v>27.179487179487175</v>
      </c>
      <c r="BA98" s="277" t="s">
        <v>286</v>
      </c>
      <c r="BB98" s="277" t="s">
        <v>286</v>
      </c>
      <c r="BC98" s="277" t="s">
        <v>286</v>
      </c>
      <c r="BD98" s="277" t="s">
        <v>286</v>
      </c>
      <c r="BE98" s="277" t="s">
        <v>286</v>
      </c>
      <c r="BF98" s="277" t="s">
        <v>286</v>
      </c>
      <c r="BG98" s="277" t="s">
        <v>286</v>
      </c>
      <c r="BH98" s="277" t="s">
        <v>286</v>
      </c>
      <c r="BI98" s="277" t="s">
        <v>286</v>
      </c>
      <c r="BJ98" s="277">
        <v>41.599999999999966</v>
      </c>
      <c r="BK98" s="277">
        <v>48.913043478260867</v>
      </c>
      <c r="BL98" s="277">
        <v>37.67441860465118</v>
      </c>
      <c r="BM98" s="277">
        <v>50.735294117647086</v>
      </c>
      <c r="BN98" s="277">
        <v>52.216748768472883</v>
      </c>
      <c r="BO98" s="277">
        <v>40.932642487046628</v>
      </c>
      <c r="BP98" s="277">
        <v>7.4324324324324333</v>
      </c>
      <c r="BQ98" s="277">
        <v>8.7912087912087991</v>
      </c>
      <c r="BR98" s="277">
        <v>37.674418604651152</v>
      </c>
      <c r="BS98" s="277">
        <v>6.3348416289592775</v>
      </c>
      <c r="BT98" s="277">
        <v>12.676056338028168</v>
      </c>
      <c r="BU98" s="277">
        <v>50.73891625615763</v>
      </c>
      <c r="BV98" s="277">
        <v>4.6594982078853029</v>
      </c>
      <c r="BW98" s="277">
        <v>10.169491525423734</v>
      </c>
      <c r="BX98" s="277">
        <v>38.039215686274524</v>
      </c>
      <c r="BY98" s="277">
        <v>7.4803149606299222</v>
      </c>
      <c r="BZ98" s="277">
        <v>12.36363636363636</v>
      </c>
      <c r="CA98" s="277">
        <v>39.33649289099526</v>
      </c>
      <c r="CB98" s="277">
        <v>3.5460992907801425</v>
      </c>
      <c r="CC98" s="277">
        <v>8.7179487179487172</v>
      </c>
      <c r="CD98" s="277">
        <v>29.100529100529105</v>
      </c>
      <c r="CE98" s="277">
        <v>18.238993710691819</v>
      </c>
      <c r="CF98" s="277">
        <v>16.72597864768683</v>
      </c>
      <c r="CG98" s="277">
        <v>13.55140186915888</v>
      </c>
      <c r="CH98" s="277">
        <v>21.777777777777779</v>
      </c>
      <c r="CI98" s="277">
        <v>26.190476190476183</v>
      </c>
      <c r="CJ98" s="277">
        <v>22.439024390243905</v>
      </c>
      <c r="CK98" s="277">
        <v>17.182130584192446</v>
      </c>
      <c r="CL98" s="277">
        <v>22.923588039867095</v>
      </c>
      <c r="CM98" s="277">
        <v>18.076923076923091</v>
      </c>
      <c r="CN98" s="277">
        <v>16.216216216216232</v>
      </c>
      <c r="CO98" s="277">
        <v>26.523297491039429</v>
      </c>
      <c r="CP98" s="277">
        <v>15.962441314553983</v>
      </c>
      <c r="CQ98" s="277">
        <v>11.184210526315796</v>
      </c>
      <c r="CR98" s="277">
        <v>20.792079207920796</v>
      </c>
      <c r="CS98" s="277">
        <v>21.134020618556708</v>
      </c>
      <c r="CT98" s="277">
        <v>8.2802547770700627</v>
      </c>
      <c r="CU98" s="277">
        <v>6.4981949458483754</v>
      </c>
      <c r="CV98" s="277">
        <v>3.7558685446009403</v>
      </c>
      <c r="CW98" s="277">
        <v>17.04035874439462</v>
      </c>
      <c r="CX98" s="277">
        <v>7.1428571428571441</v>
      </c>
      <c r="CY98" s="277">
        <v>7.9207920792079225</v>
      </c>
      <c r="CZ98" s="277">
        <v>8.3623693379790982</v>
      </c>
      <c r="DA98" s="277">
        <v>9.0604026845637602</v>
      </c>
      <c r="DB98" s="277">
        <v>8.1081081081081159</v>
      </c>
      <c r="DC98" s="277">
        <v>8.59375</v>
      </c>
      <c r="DD98" s="277">
        <v>7.2463768115942067</v>
      </c>
      <c r="DE98" s="277">
        <v>9.0476190476190528</v>
      </c>
      <c r="DF98" s="277">
        <v>15.231788079470201</v>
      </c>
      <c r="DG98" s="277">
        <v>9.9502487562189028</v>
      </c>
      <c r="DH98" s="277">
        <v>10.824742268041232</v>
      </c>
      <c r="DI98" s="277">
        <v>31.210191082802538</v>
      </c>
      <c r="DJ98" s="277">
        <v>46.209386281588444</v>
      </c>
      <c r="DK98" s="277">
        <v>40.465116279069775</v>
      </c>
      <c r="DL98" s="277">
        <v>43.243243243243242</v>
      </c>
      <c r="DM98" s="277">
        <v>39.931740614334437</v>
      </c>
      <c r="DN98" s="277">
        <v>40.48780487804877</v>
      </c>
      <c r="DO98" s="277">
        <v>35.738831615120269</v>
      </c>
      <c r="DP98" s="277">
        <v>43.050847457627121</v>
      </c>
      <c r="DQ98" s="277">
        <v>37.692307692307715</v>
      </c>
      <c r="DR98" s="277">
        <v>41.245136186770452</v>
      </c>
      <c r="DS98" s="277">
        <v>46.739130434782588</v>
      </c>
      <c r="DT98" s="277">
        <v>50.710900473933634</v>
      </c>
      <c r="DU98" s="277">
        <v>39.726027397260282</v>
      </c>
      <c r="DV98" s="277">
        <v>49.504950495049528</v>
      </c>
      <c r="DW98" s="277">
        <v>43.589743589743563</v>
      </c>
      <c r="DX98" s="277" t="s">
        <v>286</v>
      </c>
      <c r="DY98" s="277" t="s">
        <v>286</v>
      </c>
      <c r="DZ98" s="277" t="s">
        <v>286</v>
      </c>
      <c r="EA98" s="277" t="s">
        <v>286</v>
      </c>
      <c r="EB98" s="277" t="s">
        <v>286</v>
      </c>
      <c r="EC98" s="277" t="s">
        <v>286</v>
      </c>
      <c r="ED98" s="277" t="s">
        <v>286</v>
      </c>
      <c r="EE98" s="277" t="s">
        <v>286</v>
      </c>
      <c r="EF98" s="277" t="s">
        <v>286</v>
      </c>
      <c r="EG98" s="277">
        <v>7.4218750000000036</v>
      </c>
      <c r="EH98" s="277">
        <v>5.3763440860215095</v>
      </c>
      <c r="EI98" s="277">
        <v>4.1666666666666661</v>
      </c>
      <c r="EJ98" s="277">
        <v>7.7419354838709697</v>
      </c>
      <c r="EK98" s="277">
        <v>6.3414634146341475</v>
      </c>
      <c r="EL98" s="277">
        <v>2.5380710659898487</v>
      </c>
      <c r="EM98" s="277">
        <v>71.794871794871796</v>
      </c>
      <c r="EN98" s="277">
        <v>38.214285714285708</v>
      </c>
      <c r="EO98" s="277">
        <v>48.130841121495344</v>
      </c>
      <c r="EP98" s="277">
        <v>61.777777777777764</v>
      </c>
      <c r="EQ98" s="277">
        <v>36.518771331058012</v>
      </c>
      <c r="ER98" s="277">
        <v>42.307692307692285</v>
      </c>
      <c r="ES98" s="277">
        <v>68.641114982578387</v>
      </c>
      <c r="ET98" s="277">
        <v>36.363636363636388</v>
      </c>
      <c r="EU98" s="277">
        <v>48.473282442748101</v>
      </c>
      <c r="EV98" s="277">
        <v>59.33609958506225</v>
      </c>
      <c r="EW98" s="277">
        <v>45.220588235294116</v>
      </c>
      <c r="EX98" s="277">
        <v>46.728971962616811</v>
      </c>
      <c r="EY98" s="277">
        <v>59.124087591240865</v>
      </c>
      <c r="EZ98" s="277">
        <v>35.148514851485139</v>
      </c>
      <c r="FA98" s="277">
        <v>53.092783505154635</v>
      </c>
      <c r="FB98" s="277">
        <v>88.125000000000014</v>
      </c>
      <c r="FC98" s="277">
        <v>63.701067615658403</v>
      </c>
      <c r="FD98" s="277">
        <v>66.355140186915861</v>
      </c>
      <c r="FE98" s="277">
        <v>85.903083700440561</v>
      </c>
      <c r="FF98" s="277">
        <v>69.696969696969632</v>
      </c>
      <c r="FG98" s="277">
        <v>53.846153846153847</v>
      </c>
      <c r="FH98" s="277">
        <v>87.197231833910038</v>
      </c>
      <c r="FI98" s="277">
        <v>74.83221476510063</v>
      </c>
      <c r="FJ98" s="277">
        <v>66.412213740458043</v>
      </c>
      <c r="FK98" s="277">
        <v>84.274193548387117</v>
      </c>
      <c r="FL98" s="277">
        <v>75.451263537906172</v>
      </c>
      <c r="FM98" s="277">
        <v>71.627906976744171</v>
      </c>
      <c r="FN98" s="277">
        <v>86.57718120805373</v>
      </c>
      <c r="FO98" s="277">
        <v>70.588235294117609</v>
      </c>
      <c r="FP98" s="277">
        <v>80.102040816326536</v>
      </c>
      <c r="FQ98" s="277">
        <v>95.652173913043484</v>
      </c>
      <c r="FR98" s="277">
        <v>95.759717314487588</v>
      </c>
      <c r="FS98" s="277">
        <v>95.794392523364507</v>
      </c>
      <c r="FT98" s="277">
        <v>94.298245614035096</v>
      </c>
      <c r="FU98" s="277">
        <v>94.276094276094227</v>
      </c>
      <c r="FV98" s="277">
        <v>97.584541062801947</v>
      </c>
      <c r="FW98" s="277">
        <v>95.238095238095283</v>
      </c>
      <c r="FX98" s="277">
        <v>96.666666666666615</v>
      </c>
      <c r="FY98" s="277">
        <v>98.473282442748157</v>
      </c>
      <c r="FZ98" s="277">
        <v>92.607003891050596</v>
      </c>
      <c r="GA98" s="277">
        <v>94.999999999999957</v>
      </c>
      <c r="GB98" s="277">
        <v>98.139534883720955</v>
      </c>
      <c r="GC98" s="277">
        <v>95.454545454545425</v>
      </c>
      <c r="GD98" s="277">
        <v>96.585365853658502</v>
      </c>
      <c r="GE98" s="277">
        <v>98.974358974358935</v>
      </c>
      <c r="GF98" s="277">
        <v>96.202531645569621</v>
      </c>
      <c r="GG98" s="277">
        <v>94.623655913978538</v>
      </c>
      <c r="GH98" s="277">
        <v>96.698113207547181</v>
      </c>
      <c r="GI98" s="277">
        <v>93.750000000000043</v>
      </c>
      <c r="GJ98" s="277">
        <v>90.508474576271198</v>
      </c>
      <c r="GK98" s="277">
        <v>94.202898550724669</v>
      </c>
      <c r="GL98" s="277">
        <v>92.758620689655174</v>
      </c>
      <c r="GM98" s="277">
        <v>92.642140468227467</v>
      </c>
      <c r="GN98" s="277">
        <v>96.183206106870173</v>
      </c>
      <c r="GO98" s="277">
        <v>85.433070866141662</v>
      </c>
      <c r="GP98" s="277">
        <v>92.14285714285721</v>
      </c>
      <c r="GQ98" s="277">
        <v>97.20930232558139</v>
      </c>
      <c r="GR98" s="277">
        <v>92.903225806451644</v>
      </c>
      <c r="GS98" s="277">
        <v>93.203883495145675</v>
      </c>
      <c r="GT98" s="277">
        <v>96.410256410256366</v>
      </c>
      <c r="GU98" s="277" t="s">
        <v>286</v>
      </c>
      <c r="GV98" s="277" t="s">
        <v>286</v>
      </c>
      <c r="GW98" s="277" t="s">
        <v>286</v>
      </c>
      <c r="GX98" s="277" t="s">
        <v>286</v>
      </c>
      <c r="GY98" s="277" t="s">
        <v>286</v>
      </c>
      <c r="GZ98" s="277" t="s">
        <v>286</v>
      </c>
      <c r="HA98" s="277" t="s">
        <v>286</v>
      </c>
      <c r="HB98" s="277" t="s">
        <v>286</v>
      </c>
      <c r="HC98" s="277" t="s">
        <v>286</v>
      </c>
      <c r="HD98" s="277">
        <v>89.600000000000023</v>
      </c>
      <c r="HE98" s="277">
        <v>96.05734767025082</v>
      </c>
      <c r="HF98" s="277">
        <v>98.113207547169878</v>
      </c>
      <c r="HG98" s="277">
        <v>91.333333333333385</v>
      </c>
      <c r="HH98" s="277">
        <v>96.551724137931018</v>
      </c>
      <c r="HI98" s="281">
        <v>97.422680412371079</v>
      </c>
      <c r="HJ98" s="281">
        <v>80.625000000000085</v>
      </c>
      <c r="HK98" s="281">
        <v>90.070921985815602</v>
      </c>
      <c r="HL98" s="281">
        <v>92.018779342722993</v>
      </c>
      <c r="HM98" s="277">
        <v>82.37885462555073</v>
      </c>
      <c r="HN98" s="277">
        <v>83.728813559322049</v>
      </c>
      <c r="HO98" s="277">
        <v>88.292682926829244</v>
      </c>
      <c r="HP98" s="277">
        <v>75.174825174825145</v>
      </c>
      <c r="HQ98" s="277">
        <v>84.899328859060375</v>
      </c>
      <c r="HR98" s="277">
        <v>89.272030651341055</v>
      </c>
      <c r="HS98" s="277">
        <v>73.705179282868528</v>
      </c>
      <c r="HT98" s="277">
        <v>87.45519713261649</v>
      </c>
      <c r="HU98" s="277">
        <v>89.719626168224337</v>
      </c>
      <c r="HV98" s="277">
        <v>79.220779220779193</v>
      </c>
      <c r="HW98" s="277">
        <v>85.784313725490208</v>
      </c>
      <c r="HX98" s="277">
        <v>93.367346938775555</v>
      </c>
      <c r="HY98" s="277">
        <v>3.75</v>
      </c>
      <c r="HZ98" s="277">
        <v>3.5460992907801425</v>
      </c>
      <c r="IA98" s="277">
        <v>3.2558139534883721</v>
      </c>
      <c r="IB98" s="277">
        <v>12.71929824561404</v>
      </c>
      <c r="IC98" s="277">
        <v>15.824915824915822</v>
      </c>
      <c r="ID98" s="277">
        <v>11.594202898550726</v>
      </c>
      <c r="IE98" s="277">
        <v>4.4520547945205529</v>
      </c>
      <c r="IF98" s="277">
        <v>2.3333333333333348</v>
      </c>
      <c r="IG98" s="277">
        <v>2.2813688212927774</v>
      </c>
      <c r="IH98" s="277">
        <v>6.6147859922178949</v>
      </c>
      <c r="II98" s="277">
        <v>4.6428571428571415</v>
      </c>
      <c r="IJ98" s="277">
        <v>2.3255813953488378</v>
      </c>
      <c r="IK98" s="277">
        <v>7.0063694267515935</v>
      </c>
      <c r="IL98" s="277">
        <v>2.4271844660194186</v>
      </c>
      <c r="IM98" s="277">
        <v>4.060913705583757</v>
      </c>
      <c r="IN98" s="277" t="str">
        <f t="shared" si="113"/>
        <v>--</v>
      </c>
      <c r="IO98" s="277" t="str">
        <f t="shared" si="113"/>
        <v>--</v>
      </c>
      <c r="IP98" s="277" t="str">
        <f t="shared" si="113"/>
        <v>--</v>
      </c>
      <c r="IQ98" s="277" t="str">
        <f t="shared" si="113"/>
        <v>--</v>
      </c>
      <c r="IR98" s="277" t="str">
        <f t="shared" si="113"/>
        <v>--</v>
      </c>
      <c r="IS98" s="277" t="str">
        <f t="shared" si="113"/>
        <v>--</v>
      </c>
      <c r="IT98" s="277" t="str">
        <f t="shared" si="113"/>
        <v>--</v>
      </c>
      <c r="IU98" s="277" t="str">
        <f t="shared" si="113"/>
        <v>--</v>
      </c>
      <c r="IV98" s="277" t="str">
        <f t="shared" si="113"/>
        <v>--</v>
      </c>
      <c r="IW98" s="228">
        <v>809</v>
      </c>
      <c r="IX98" s="250">
        <v>675</v>
      </c>
      <c r="IY98" s="228">
        <v>208</v>
      </c>
      <c r="IZ98" s="228">
        <v>199</v>
      </c>
      <c r="JA98" s="228">
        <v>208</v>
      </c>
      <c r="JB98" s="228">
        <v>133</v>
      </c>
      <c r="JC98" s="228">
        <v>188</v>
      </c>
      <c r="JD98" s="228">
        <v>180</v>
      </c>
      <c r="JE98" s="228">
        <v>5.3921568627451002</v>
      </c>
      <c r="JF98" s="228">
        <v>11.557788944723599</v>
      </c>
      <c r="JG98" s="228">
        <v>8.1730769230769198</v>
      </c>
      <c r="JH98" s="228">
        <v>13.636363636363599</v>
      </c>
      <c r="JI98" s="228">
        <v>9.6256684491978604</v>
      </c>
      <c r="JJ98" s="228">
        <v>7.8212290502793298</v>
      </c>
      <c r="JK98" s="228">
        <v>9.2682926829268304</v>
      </c>
      <c r="JL98" s="228">
        <v>4.5226130653266301</v>
      </c>
      <c r="JM98" s="228">
        <v>4.8076923076923102</v>
      </c>
      <c r="JN98" s="228">
        <v>5.2631578947368398</v>
      </c>
      <c r="JO98" s="228">
        <v>5.3475935828876997</v>
      </c>
      <c r="JP98" s="228">
        <v>2.7932960893854801</v>
      </c>
      <c r="JQ98" s="228">
        <v>94.5</v>
      </c>
      <c r="JR98" s="228">
        <v>96.482412060301499</v>
      </c>
      <c r="JS98" s="228">
        <v>97.115384615384599</v>
      </c>
      <c r="JT98" s="228">
        <v>93.181818181818201</v>
      </c>
      <c r="JU98" s="228">
        <v>96.791443850267399</v>
      </c>
      <c r="JV98" s="228">
        <v>97.191011235955102</v>
      </c>
      <c r="JW98" s="228">
        <v>95</v>
      </c>
      <c r="JX98" s="228">
        <v>94.4444444444444</v>
      </c>
      <c r="JY98" s="228">
        <v>94.711538461538495</v>
      </c>
      <c r="JZ98" s="228">
        <v>90.151515151515099</v>
      </c>
      <c r="KA98" s="228">
        <v>89.839572192513401</v>
      </c>
      <c r="KB98" s="228">
        <v>93.820224719101205</v>
      </c>
      <c r="KC98" s="228">
        <v>95.522388059701498</v>
      </c>
      <c r="KD98" s="228">
        <v>97.989949748743697</v>
      </c>
      <c r="KE98" s="228">
        <v>97.596153846153896</v>
      </c>
      <c r="KF98" s="228">
        <v>95.454545454545496</v>
      </c>
      <c r="KG98" s="228">
        <v>93.582887700534698</v>
      </c>
      <c r="KH98" s="228">
        <v>98.314606741573002</v>
      </c>
      <c r="KI98" s="228">
        <v>194</v>
      </c>
      <c r="KJ98" s="228">
        <v>174</v>
      </c>
      <c r="KK98" s="279" t="str">
        <f t="shared" si="111"/>
        <v>--</v>
      </c>
      <c r="KL98" s="279" t="str">
        <f t="shared" si="111"/>
        <v>--</v>
      </c>
      <c r="KM98" s="230">
        <v>10.880829015544</v>
      </c>
      <c r="KN98" s="230">
        <v>6.8965517241379297</v>
      </c>
      <c r="KO98" s="230">
        <v>90.575916230366502</v>
      </c>
      <c r="KP98" s="230">
        <v>94.252873563218401</v>
      </c>
      <c r="KQ98" s="230">
        <v>89.005235602094203</v>
      </c>
      <c r="KR98" s="230">
        <v>91.379310344827601</v>
      </c>
      <c r="KS98" s="230">
        <v>90.625</v>
      </c>
      <c r="KT98" s="230">
        <v>88.439306358381501</v>
      </c>
      <c r="KV98" s="390">
        <v>964</v>
      </c>
      <c r="KW98" s="391">
        <v>216</v>
      </c>
      <c r="KX98" s="392">
        <v>237</v>
      </c>
      <c r="KY98" s="392">
        <v>270</v>
      </c>
      <c r="KZ98" s="392">
        <v>241</v>
      </c>
      <c r="LA98" s="378" t="str">
        <f t="shared" si="82"/>
        <v>--</v>
      </c>
      <c r="LB98" s="392">
        <v>60.784313725490257</v>
      </c>
      <c r="LC98" s="392">
        <v>66.331658291457288</v>
      </c>
      <c r="LD98" s="392">
        <v>60.869565217391312</v>
      </c>
      <c r="LE98" s="378" t="str">
        <f t="shared" si="83"/>
        <v>--</v>
      </c>
      <c r="LF98" s="392">
        <v>59.848484848484851</v>
      </c>
      <c r="LG98" s="392">
        <v>60.427807486631025</v>
      </c>
      <c r="LH98" s="392">
        <v>59.217877094972067</v>
      </c>
      <c r="LI98" s="378" t="str">
        <f t="shared" si="84"/>
        <v>--</v>
      </c>
      <c r="LJ98" s="392">
        <v>64.224137931034463</v>
      </c>
      <c r="LK98" s="392">
        <v>52.059925093632948</v>
      </c>
      <c r="LL98" s="392">
        <v>51.666666666666664</v>
      </c>
      <c r="LM98" s="391">
        <v>86.315789473684248</v>
      </c>
      <c r="LN98" s="392">
        <v>76.142131979695421</v>
      </c>
      <c r="LO98" s="392">
        <v>63.636363636363626</v>
      </c>
      <c r="LP98" s="392">
        <v>69.711538461538495</v>
      </c>
      <c r="LQ98" s="392">
        <v>80.346820809248598</v>
      </c>
      <c r="LR98" s="392">
        <v>64.615384615384599</v>
      </c>
      <c r="LS98" s="392">
        <v>66.12903225806447</v>
      </c>
      <c r="LT98" s="392">
        <v>69.714285714285708</v>
      </c>
      <c r="LU98" s="392">
        <v>88.942307692307693</v>
      </c>
      <c r="LV98" s="392">
        <v>61.471861471861466</v>
      </c>
      <c r="LW98" s="392">
        <v>64.258555133079838</v>
      </c>
      <c r="LX98" s="392">
        <v>64.406779661016941</v>
      </c>
      <c r="LY98" s="391">
        <v>80.526315789473713</v>
      </c>
      <c r="LZ98" s="392">
        <v>85.500000000000057</v>
      </c>
      <c r="MA98" s="392">
        <v>74.371859296482413</v>
      </c>
      <c r="MB98" s="392">
        <v>84.057971014492736</v>
      </c>
      <c r="MC98" s="392">
        <v>79.310344827586192</v>
      </c>
      <c r="MD98" s="392">
        <v>74.809160305343539</v>
      </c>
      <c r="ME98" s="392">
        <v>76.470588235294116</v>
      </c>
      <c r="MF98" s="392">
        <v>77.653631284916187</v>
      </c>
      <c r="MG98" s="392">
        <v>85.981308411214954</v>
      </c>
      <c r="MH98" s="392">
        <v>76.068376068376054</v>
      </c>
      <c r="MI98" s="392">
        <v>74.436090225563902</v>
      </c>
      <c r="MJ98" s="392">
        <v>76.470588235294116</v>
      </c>
      <c r="MK98" s="391">
        <v>96.279069767441825</v>
      </c>
      <c r="ML98" s="392">
        <v>94.893617021276597</v>
      </c>
      <c r="MM98" s="392">
        <v>92.883895131086192</v>
      </c>
      <c r="MN98" s="392">
        <v>96.202531645569621</v>
      </c>
      <c r="MO98" s="391">
        <v>92.488262910798113</v>
      </c>
      <c r="MP98" s="392">
        <v>88.034188034188034</v>
      </c>
      <c r="MQ98" s="392">
        <v>86.466165413533801</v>
      </c>
      <c r="MR98" s="392">
        <v>90.295358649789009</v>
      </c>
      <c r="MS98" s="391">
        <v>90.047393364928851</v>
      </c>
      <c r="MT98" s="392">
        <v>97.435897435897417</v>
      </c>
      <c r="MU98" s="392">
        <v>96.616541353383482</v>
      </c>
      <c r="MV98" s="392">
        <v>96.610169491525397</v>
      </c>
      <c r="MW98" s="391">
        <v>97.3958333333333</v>
      </c>
      <c r="MX98" s="392">
        <v>95.499999999999972</v>
      </c>
      <c r="MY98" s="392">
        <v>97.98994974874374</v>
      </c>
      <c r="MZ98" s="392">
        <v>97.596153846153854</v>
      </c>
      <c r="NA98" s="392">
        <v>97.126436781609172</v>
      </c>
      <c r="NB98" s="392">
        <v>97.72727272727272</v>
      </c>
      <c r="NC98" s="392">
        <v>98.395721925133685</v>
      </c>
      <c r="ND98" s="392">
        <v>98.876404494382101</v>
      </c>
      <c r="NE98" s="392">
        <v>97.674418604651152</v>
      </c>
      <c r="NF98" s="392">
        <v>97.008547008547012</v>
      </c>
      <c r="NG98" s="392">
        <v>94.382022471910176</v>
      </c>
      <c r="NH98" s="392">
        <v>98.312236286919841</v>
      </c>
    </row>
    <row r="99" spans="1:372" x14ac:dyDescent="0.25">
      <c r="A99" s="93" t="str">
        <f t="shared" si="106"/>
        <v>--</v>
      </c>
      <c r="B99" s="96" t="s">
        <v>175</v>
      </c>
      <c r="C99" s="96">
        <v>1816</v>
      </c>
      <c r="D99" s="95">
        <v>1955</v>
      </c>
      <c r="E99" s="95">
        <v>1870</v>
      </c>
      <c r="F99" s="95">
        <v>1966</v>
      </c>
      <c r="G99" s="95">
        <v>1847</v>
      </c>
      <c r="H99" s="95">
        <v>678</v>
      </c>
      <c r="I99" s="95">
        <v>701</v>
      </c>
      <c r="J99" s="95">
        <v>437</v>
      </c>
      <c r="K99" s="95">
        <v>699</v>
      </c>
      <c r="L99" s="95">
        <v>734</v>
      </c>
      <c r="M99" s="93">
        <v>522</v>
      </c>
      <c r="N99" s="93">
        <v>645</v>
      </c>
      <c r="O99" s="93">
        <v>705</v>
      </c>
      <c r="P99" s="93">
        <v>520</v>
      </c>
      <c r="Q99" s="93">
        <v>686</v>
      </c>
      <c r="R99" s="93">
        <v>736</v>
      </c>
      <c r="S99" s="93">
        <v>544</v>
      </c>
      <c r="T99" s="93">
        <v>684</v>
      </c>
      <c r="U99" s="93">
        <v>683</v>
      </c>
      <c r="V99" s="93">
        <v>480</v>
      </c>
      <c r="W99" s="93">
        <v>84.523809523809618</v>
      </c>
      <c r="X99" s="93">
        <v>79.369627507163386</v>
      </c>
      <c r="Y99" s="93">
        <v>71.95402298850577</v>
      </c>
      <c r="Z99" s="93">
        <v>83.842794759825338</v>
      </c>
      <c r="AA99" s="93">
        <v>81.430536451169232</v>
      </c>
      <c r="AB99" s="93">
        <v>73.745173745173815</v>
      </c>
      <c r="AC99" s="93">
        <v>89.649681528662398</v>
      </c>
      <c r="AD99" s="93">
        <v>82.902298850574823</v>
      </c>
      <c r="AE99" s="93">
        <v>80.15414258188828</v>
      </c>
      <c r="AF99" s="93" t="s">
        <v>286</v>
      </c>
      <c r="AG99" s="93">
        <v>86.519944979367295</v>
      </c>
      <c r="AH99" s="93">
        <v>78.558225508318031</v>
      </c>
      <c r="AI99" s="93" t="s">
        <v>286</v>
      </c>
      <c r="AJ99" s="93">
        <v>89.614243323442054</v>
      </c>
      <c r="AK99" s="93">
        <v>84.533898305084804</v>
      </c>
      <c r="AL99" s="93">
        <v>14.434523809523819</v>
      </c>
      <c r="AM99" s="93">
        <v>23.782234957020055</v>
      </c>
      <c r="AN99" s="93">
        <v>40.045766590389022</v>
      </c>
      <c r="AO99" s="93">
        <v>19.883889695210442</v>
      </c>
      <c r="AP99" s="93">
        <v>19.015047879616979</v>
      </c>
      <c r="AQ99" s="93">
        <v>35.976789168278529</v>
      </c>
      <c r="AR99" s="93">
        <v>18.037974683544292</v>
      </c>
      <c r="AS99" s="93">
        <v>19.515669515669511</v>
      </c>
      <c r="AT99" s="93">
        <v>27.027027027027035</v>
      </c>
      <c r="AU99" s="93">
        <v>19.026548672566378</v>
      </c>
      <c r="AV99" s="93">
        <v>20.327421555252386</v>
      </c>
      <c r="AW99" s="93">
        <v>30.499075785582242</v>
      </c>
      <c r="AX99" s="93">
        <v>26.401179941002948</v>
      </c>
      <c r="AY99" s="93">
        <v>20.236336779911369</v>
      </c>
      <c r="AZ99" s="93">
        <v>35.294117647058826</v>
      </c>
      <c r="BA99" s="93" t="s">
        <v>286</v>
      </c>
      <c r="BB99" s="93" t="s">
        <v>286</v>
      </c>
      <c r="BC99" s="93" t="s">
        <v>286</v>
      </c>
      <c r="BD99" s="93" t="s">
        <v>286</v>
      </c>
      <c r="BE99" s="93" t="s">
        <v>286</v>
      </c>
      <c r="BF99" s="93" t="s">
        <v>286</v>
      </c>
      <c r="BG99" s="93" t="s">
        <v>286</v>
      </c>
      <c r="BH99" s="93" t="s">
        <v>286</v>
      </c>
      <c r="BI99" s="93" t="s">
        <v>286</v>
      </c>
      <c r="BJ99" s="93">
        <v>43.37899543378991</v>
      </c>
      <c r="BK99" s="93">
        <v>50.490883590462829</v>
      </c>
      <c r="BL99" s="93">
        <v>31.309297912713468</v>
      </c>
      <c r="BM99" s="93">
        <v>41.515151515151537</v>
      </c>
      <c r="BN99" s="93">
        <v>53.283582089552233</v>
      </c>
      <c r="BO99" s="93">
        <v>34.581497797356853</v>
      </c>
      <c r="BP99" s="93">
        <v>6.6978193146417428</v>
      </c>
      <c r="BQ99" s="93">
        <v>10.818713450292396</v>
      </c>
      <c r="BR99" s="93">
        <v>54.861111111111107</v>
      </c>
      <c r="BS99" s="93">
        <v>5.4462934947049861</v>
      </c>
      <c r="BT99" s="93">
        <v>14.804469273743011</v>
      </c>
      <c r="BU99" s="93">
        <v>54.635108481262321</v>
      </c>
      <c r="BV99" s="93">
        <v>4.5531197301854975</v>
      </c>
      <c r="BW99" s="93">
        <v>12.19879518072289</v>
      </c>
      <c r="BX99" s="93">
        <v>44.246031746031754</v>
      </c>
      <c r="BY99" s="93">
        <v>7.3282442748091601</v>
      </c>
      <c r="BZ99" s="93">
        <v>8.4626234132581075</v>
      </c>
      <c r="CA99" s="93">
        <v>50.190839694656461</v>
      </c>
      <c r="CB99" s="93">
        <v>4.7256097560975565</v>
      </c>
      <c r="CC99" s="93">
        <v>6.4318529862174509</v>
      </c>
      <c r="CD99" s="93">
        <v>37.250554323725034</v>
      </c>
      <c r="CE99" s="93">
        <v>19.578313253012059</v>
      </c>
      <c r="CF99" s="93">
        <v>21.582733812949659</v>
      </c>
      <c r="CG99" s="93">
        <v>19.770114942528732</v>
      </c>
      <c r="CH99" s="93">
        <v>17.971014492753611</v>
      </c>
      <c r="CI99" s="93">
        <v>30.027548209366419</v>
      </c>
      <c r="CJ99" s="93">
        <v>22.200772200772178</v>
      </c>
      <c r="CK99" s="93">
        <v>15.664556962025328</v>
      </c>
      <c r="CL99" s="93">
        <v>21.965317919075122</v>
      </c>
      <c r="CM99" s="93">
        <v>20.93023255813954</v>
      </c>
      <c r="CN99" s="93">
        <v>20.943952802359892</v>
      </c>
      <c r="CO99" s="93">
        <v>23.496503496503472</v>
      </c>
      <c r="CP99" s="93">
        <v>20.07504690431519</v>
      </c>
      <c r="CQ99" s="93">
        <v>16.865671641791057</v>
      </c>
      <c r="CR99" s="93">
        <v>25.937031484257876</v>
      </c>
      <c r="CS99" s="93">
        <v>25.596529284164848</v>
      </c>
      <c r="CT99" s="93">
        <v>12.386706948640478</v>
      </c>
      <c r="CU99" s="93">
        <v>5.2098408104196832</v>
      </c>
      <c r="CV99" s="93">
        <v>6.2790697674418583</v>
      </c>
      <c r="CW99" s="93">
        <v>12.592592592592595</v>
      </c>
      <c r="CX99" s="93">
        <v>6.5826330532212847</v>
      </c>
      <c r="CY99" s="93">
        <v>7.8277886497064584</v>
      </c>
      <c r="CZ99" s="93">
        <v>15.422077922077921</v>
      </c>
      <c r="DA99" s="93">
        <v>10.735294117647056</v>
      </c>
      <c r="DB99" s="93">
        <v>8.6614173228346498</v>
      </c>
      <c r="DC99" s="93">
        <v>18.60816944024204</v>
      </c>
      <c r="DD99" s="93">
        <v>8.2386363636363775</v>
      </c>
      <c r="DE99" s="93">
        <v>8.445297504798452</v>
      </c>
      <c r="DF99" s="93">
        <v>11.210762331838563</v>
      </c>
      <c r="DG99" s="93">
        <v>11.246200607902741</v>
      </c>
      <c r="DH99" s="93">
        <v>9.170305676855893</v>
      </c>
      <c r="DI99" s="93">
        <v>38.939393939393966</v>
      </c>
      <c r="DJ99" s="93">
        <v>44.79768786127164</v>
      </c>
      <c r="DK99" s="93">
        <v>38.106235565819837</v>
      </c>
      <c r="DL99" s="93">
        <v>39.270072992700733</v>
      </c>
      <c r="DM99" s="93">
        <v>44.674965421853422</v>
      </c>
      <c r="DN99" s="93">
        <v>42.300194931773838</v>
      </c>
      <c r="DO99" s="93">
        <v>31.04</v>
      </c>
      <c r="DP99" s="93">
        <v>44.363103953147871</v>
      </c>
      <c r="DQ99" s="93">
        <v>39.257812499999964</v>
      </c>
      <c r="DR99" s="93">
        <v>40.606060606060588</v>
      </c>
      <c r="DS99" s="93">
        <v>47.59206798866856</v>
      </c>
      <c r="DT99" s="93">
        <v>43.893129770992402</v>
      </c>
      <c r="DU99" s="93">
        <v>39.162929745889407</v>
      </c>
      <c r="DV99" s="93">
        <v>45.248868778280595</v>
      </c>
      <c r="DW99" s="93">
        <v>42.139737991266358</v>
      </c>
      <c r="DX99" s="93" t="s">
        <v>286</v>
      </c>
      <c r="DY99" s="93" t="s">
        <v>286</v>
      </c>
      <c r="DZ99" s="93" t="s">
        <v>286</v>
      </c>
      <c r="EA99" s="93" t="s">
        <v>286</v>
      </c>
      <c r="EB99" s="93" t="s">
        <v>286</v>
      </c>
      <c r="EC99" s="93" t="s">
        <v>286</v>
      </c>
      <c r="ED99" s="93" t="s">
        <v>286</v>
      </c>
      <c r="EE99" s="93" t="s">
        <v>286</v>
      </c>
      <c r="EF99" s="93" t="s">
        <v>286</v>
      </c>
      <c r="EG99" s="93">
        <v>4.705882352941174</v>
      </c>
      <c r="EH99" s="93">
        <v>3.2742155525238728</v>
      </c>
      <c r="EI99" s="93">
        <v>3.6968576709796683</v>
      </c>
      <c r="EJ99" s="93">
        <v>4.5925925925925908</v>
      </c>
      <c r="EK99" s="93">
        <v>3.0791788856304985</v>
      </c>
      <c r="EL99" s="93">
        <v>3.958333333333337</v>
      </c>
      <c r="EM99" s="93">
        <v>72.977099236641166</v>
      </c>
      <c r="EN99" s="93">
        <v>36.063218390804607</v>
      </c>
      <c r="EO99" s="93">
        <v>47.935779816513744</v>
      </c>
      <c r="EP99" s="93">
        <v>65.390279823269495</v>
      </c>
      <c r="EQ99" s="93">
        <v>37.174211248285317</v>
      </c>
      <c r="ER99" s="93">
        <v>44.701348747591517</v>
      </c>
      <c r="ES99" s="93">
        <v>71.728594507269761</v>
      </c>
      <c r="ET99" s="93">
        <v>38.472622478386178</v>
      </c>
      <c r="EU99" s="93">
        <v>50.968992248062008</v>
      </c>
      <c r="EV99" s="93">
        <v>65.639445300462214</v>
      </c>
      <c r="EW99" s="93">
        <v>33.099579242636743</v>
      </c>
      <c r="EX99" s="93">
        <v>49.905838041431238</v>
      </c>
      <c r="EY99" s="93">
        <v>66.263237518910827</v>
      </c>
      <c r="EZ99" s="93">
        <v>36.890243902439018</v>
      </c>
      <c r="FA99" s="93">
        <v>43.617021276595764</v>
      </c>
      <c r="FB99" s="93">
        <v>84.545454545454518</v>
      </c>
      <c r="FC99" s="93">
        <v>68.103448275862135</v>
      </c>
      <c r="FD99" s="93">
        <v>70.737327188940114</v>
      </c>
      <c r="FE99" s="93">
        <v>84.287812041115941</v>
      </c>
      <c r="FF99" s="93">
        <v>67.719780219780262</v>
      </c>
      <c r="FG99" s="93">
        <v>66.859344894026975</v>
      </c>
      <c r="FH99" s="93">
        <v>88.95899053627771</v>
      </c>
      <c r="FI99" s="93">
        <v>75.613275613275604</v>
      </c>
      <c r="FJ99" s="93">
        <v>76.310679611650571</v>
      </c>
      <c r="FK99" s="93">
        <v>89.253731343283647</v>
      </c>
      <c r="FL99" s="93">
        <v>73.259052924791078</v>
      </c>
      <c r="FM99" s="93">
        <v>80.863039399624753</v>
      </c>
      <c r="FN99" s="93">
        <v>88.217522658610264</v>
      </c>
      <c r="FO99" s="93">
        <v>76.161919040479773</v>
      </c>
      <c r="FP99" s="93">
        <v>69.509594882729232</v>
      </c>
      <c r="FQ99" s="93">
        <v>92.97458893871449</v>
      </c>
      <c r="FR99" s="93">
        <v>94.978479196556634</v>
      </c>
      <c r="FS99" s="93">
        <v>98.160919540229827</v>
      </c>
      <c r="FT99" s="93">
        <v>90.711175616836016</v>
      </c>
      <c r="FU99" s="93">
        <v>93.250688705234225</v>
      </c>
      <c r="FV99" s="93">
        <v>96.538461538461618</v>
      </c>
      <c r="FW99" s="93">
        <v>93.249607535321886</v>
      </c>
      <c r="FX99" s="93">
        <v>93.948126801152824</v>
      </c>
      <c r="FY99" s="93">
        <v>98.069498069498025</v>
      </c>
      <c r="FZ99" s="93">
        <v>94.230769230769312</v>
      </c>
      <c r="GA99" s="93">
        <v>94.077134986225829</v>
      </c>
      <c r="GB99" s="93">
        <v>96.125461254612532</v>
      </c>
      <c r="GC99" s="93">
        <v>95.147058823529449</v>
      </c>
      <c r="GD99" s="93">
        <v>95.54896142433239</v>
      </c>
      <c r="GE99" s="93">
        <v>95.753715498938419</v>
      </c>
      <c r="GF99" s="93">
        <v>90.922844175491633</v>
      </c>
      <c r="GG99" s="93">
        <v>91.120815138282467</v>
      </c>
      <c r="GH99" s="93">
        <v>95.823665893271581</v>
      </c>
      <c r="GI99" s="93">
        <v>93.128654970760238</v>
      </c>
      <c r="GJ99" s="93">
        <v>89.931034482758591</v>
      </c>
      <c r="GK99" s="93">
        <v>95.164410058027087</v>
      </c>
      <c r="GL99" s="93">
        <v>93.929712460063854</v>
      </c>
      <c r="GM99" s="93">
        <v>91.884057971014499</v>
      </c>
      <c r="GN99" s="93">
        <v>95.728155339805909</v>
      </c>
      <c r="GO99" s="93">
        <v>94.977843426883339</v>
      </c>
      <c r="GP99" s="93">
        <v>90.495867768594977</v>
      </c>
      <c r="GQ99" s="93">
        <v>95.539033457248991</v>
      </c>
      <c r="GR99" s="93">
        <v>95.007342143906087</v>
      </c>
      <c r="GS99" s="93">
        <v>91.381872213967256</v>
      </c>
      <c r="GT99" s="93">
        <v>94.029850746268735</v>
      </c>
      <c r="GU99" s="93" t="s">
        <v>286</v>
      </c>
      <c r="GV99" s="93" t="s">
        <v>286</v>
      </c>
      <c r="GW99" s="93" t="s">
        <v>286</v>
      </c>
      <c r="GX99" s="93" t="s">
        <v>286</v>
      </c>
      <c r="GY99" s="93" t="s">
        <v>286</v>
      </c>
      <c r="GZ99" s="93" t="s">
        <v>286</v>
      </c>
      <c r="HA99" s="93" t="s">
        <v>286</v>
      </c>
      <c r="HB99" s="93" t="s">
        <v>286</v>
      </c>
      <c r="HC99" s="93" t="s">
        <v>286</v>
      </c>
      <c r="HD99" s="93">
        <v>92.33082706766919</v>
      </c>
      <c r="HE99" s="93">
        <v>95.810055865921839</v>
      </c>
      <c r="HF99" s="93">
        <v>98.872180451127747</v>
      </c>
      <c r="HG99" s="93">
        <v>94.35364041604744</v>
      </c>
      <c r="HH99" s="93">
        <v>95.665171898355766</v>
      </c>
      <c r="HI99" s="94">
        <v>96.573875802997833</v>
      </c>
      <c r="HJ99" s="94">
        <v>78.214826021180102</v>
      </c>
      <c r="HK99" s="94">
        <v>87.918486171761359</v>
      </c>
      <c r="HL99" s="94">
        <v>92.183908045977049</v>
      </c>
      <c r="HM99" s="93">
        <v>74.302496328927944</v>
      </c>
      <c r="HN99" s="93">
        <v>81.27600554785009</v>
      </c>
      <c r="HO99" s="93">
        <v>91.067961165048601</v>
      </c>
      <c r="HP99" s="93">
        <v>81.687898089172009</v>
      </c>
      <c r="HQ99" s="93">
        <v>79.737609329446201</v>
      </c>
      <c r="HR99" s="93">
        <v>88.649706457925674</v>
      </c>
      <c r="HS99" s="93">
        <v>82.458770614692668</v>
      </c>
      <c r="HT99" s="93">
        <v>80.726256983240333</v>
      </c>
      <c r="HU99" s="93">
        <v>89.265536723163891</v>
      </c>
      <c r="HV99" s="93">
        <v>85.565476190476261</v>
      </c>
      <c r="HW99" s="93">
        <v>82.934131736527021</v>
      </c>
      <c r="HX99" s="93">
        <v>87.820512820512818</v>
      </c>
      <c r="HY99" s="93">
        <v>4.9253731343283604</v>
      </c>
      <c r="HZ99" s="93">
        <v>5.7388809182209481</v>
      </c>
      <c r="IA99" s="93">
        <v>2.9885057471264376</v>
      </c>
      <c r="IB99" s="93">
        <v>7.5362318840579672</v>
      </c>
      <c r="IC99" s="93">
        <v>4.6448087431693974</v>
      </c>
      <c r="ID99" s="93">
        <v>3.8610038610038524</v>
      </c>
      <c r="IE99" s="93">
        <v>5.9467918622848162</v>
      </c>
      <c r="IF99" s="93">
        <v>5.0287356321839027</v>
      </c>
      <c r="IG99" s="93">
        <v>3.4816247582205033</v>
      </c>
      <c r="IH99" s="93">
        <v>5.4252199413489741</v>
      </c>
      <c r="II99" s="93">
        <v>3.6986301369862993</v>
      </c>
      <c r="IJ99" s="93">
        <v>3.8745387453874538</v>
      </c>
      <c r="IK99" s="93">
        <v>7.7712609970674444</v>
      </c>
      <c r="IL99" s="93">
        <v>6.7547723935389108</v>
      </c>
      <c r="IM99" s="93">
        <v>8.8421052631578956</v>
      </c>
      <c r="IN99" s="93" t="str">
        <f t="shared" si="113"/>
        <v>--</v>
      </c>
      <c r="IO99" s="93" t="str">
        <f t="shared" si="113"/>
        <v>--</v>
      </c>
      <c r="IP99" s="93" t="str">
        <f t="shared" si="113"/>
        <v>--</v>
      </c>
      <c r="IQ99" s="93" t="str">
        <f t="shared" si="113"/>
        <v>--</v>
      </c>
      <c r="IR99" s="93" t="str">
        <f t="shared" si="113"/>
        <v>--</v>
      </c>
      <c r="IS99" s="93" t="str">
        <f t="shared" si="113"/>
        <v>--</v>
      </c>
      <c r="IT99" s="93" t="str">
        <f t="shared" si="113"/>
        <v>--</v>
      </c>
      <c r="IU99" s="93" t="str">
        <f t="shared" si="113"/>
        <v>--</v>
      </c>
      <c r="IV99" s="93" t="str">
        <f t="shared" si="113"/>
        <v>--</v>
      </c>
      <c r="IW99" s="228">
        <v>2375</v>
      </c>
      <c r="IX99" s="250">
        <v>2502</v>
      </c>
      <c r="IY99" s="228">
        <v>694</v>
      </c>
      <c r="IZ99" s="228">
        <v>704</v>
      </c>
      <c r="JA99" s="228">
        <v>611</v>
      </c>
      <c r="JB99" s="228">
        <v>598</v>
      </c>
      <c r="JC99" s="228">
        <v>668</v>
      </c>
      <c r="JD99" s="228">
        <v>566</v>
      </c>
      <c r="JE99" s="228">
        <v>4.63768115942029</v>
      </c>
      <c r="JF99" s="228">
        <v>6.4285714285714297</v>
      </c>
      <c r="JG99" s="228">
        <v>8.3743842364531993</v>
      </c>
      <c r="JH99" s="228">
        <v>7.3949579831932803</v>
      </c>
      <c r="JI99" s="228">
        <v>6.6365007541478098</v>
      </c>
      <c r="JJ99" s="228">
        <v>6.01769911504425</v>
      </c>
      <c r="JK99" s="228">
        <v>4.6309696092619399</v>
      </c>
      <c r="JL99" s="228">
        <v>4.7277936962750697</v>
      </c>
      <c r="JM99" s="228">
        <v>4.0983606557377099</v>
      </c>
      <c r="JN99" s="228">
        <v>4.8657718120805402</v>
      </c>
      <c r="JO99" s="228">
        <v>4.6898638426626302</v>
      </c>
      <c r="JP99" s="228">
        <v>3.3807829181494702</v>
      </c>
      <c r="JQ99" s="228">
        <v>94.314868804664698</v>
      </c>
      <c r="JR99" s="228">
        <v>95.863052781740507</v>
      </c>
      <c r="JS99" s="228">
        <v>95.537190082644699</v>
      </c>
      <c r="JT99" s="228">
        <v>94.4444444444444</v>
      </c>
      <c r="JU99" s="228">
        <v>95.1367781155015</v>
      </c>
      <c r="JV99" s="228">
        <v>95.381882770870305</v>
      </c>
      <c r="JW99" s="228">
        <v>91.532846715328503</v>
      </c>
      <c r="JX99" s="228">
        <v>92.989985693848396</v>
      </c>
      <c r="JY99" s="228">
        <v>93.894389438943904</v>
      </c>
      <c r="JZ99" s="228">
        <v>89.765100671140999</v>
      </c>
      <c r="KA99" s="228">
        <v>90.839694656488504</v>
      </c>
      <c r="KB99" s="228">
        <v>89.857651245551693</v>
      </c>
      <c r="KC99" s="228">
        <v>96.355685131195401</v>
      </c>
      <c r="KD99" s="228">
        <v>96.718972895863203</v>
      </c>
      <c r="KE99" s="228">
        <v>96.694214876032902</v>
      </c>
      <c r="KF99" s="228">
        <v>96.6386554621849</v>
      </c>
      <c r="KG99" s="228">
        <v>96.504559270516694</v>
      </c>
      <c r="KH99" s="228">
        <v>96.975088967971502</v>
      </c>
      <c r="KI99" s="228">
        <v>366</v>
      </c>
      <c r="KJ99" s="228">
        <v>670</v>
      </c>
      <c r="KK99" s="99" t="str">
        <f t="shared" si="111"/>
        <v>--</v>
      </c>
      <c r="KL99" s="99" t="str">
        <f t="shared" si="111"/>
        <v>--</v>
      </c>
      <c r="KM99" s="230">
        <v>9.0410958904109506</v>
      </c>
      <c r="KN99" s="230">
        <v>11.5615615615616</v>
      </c>
      <c r="KO99" s="230">
        <v>93.112947658402206</v>
      </c>
      <c r="KP99" s="230">
        <v>93.797276853252498</v>
      </c>
      <c r="KQ99" s="230">
        <v>95.329670329670407</v>
      </c>
      <c r="KR99" s="230">
        <v>93.494704992435601</v>
      </c>
      <c r="KS99" s="230">
        <v>93.074792243767405</v>
      </c>
      <c r="KT99" s="230">
        <v>92.716236722306505</v>
      </c>
      <c r="KV99" s="390">
        <v>2389</v>
      </c>
      <c r="KW99" s="391">
        <v>404</v>
      </c>
      <c r="KX99" s="392">
        <v>705</v>
      </c>
      <c r="KY99" s="392">
        <v>687</v>
      </c>
      <c r="KZ99" s="392">
        <v>593</v>
      </c>
      <c r="LA99" s="378" t="str">
        <f t="shared" si="82"/>
        <v>--</v>
      </c>
      <c r="LB99" s="392">
        <v>68.140243902439011</v>
      </c>
      <c r="LC99" s="392">
        <v>67.952522255192733</v>
      </c>
      <c r="LD99" s="392">
        <v>68.06722689075643</v>
      </c>
      <c r="LE99" s="378" t="str">
        <f t="shared" si="83"/>
        <v>--</v>
      </c>
      <c r="LF99" s="392">
        <v>69.023569023569053</v>
      </c>
      <c r="LG99" s="392">
        <v>66.511627906976756</v>
      </c>
      <c r="LH99" s="392">
        <v>68.70503597122304</v>
      </c>
      <c r="LI99" s="378" t="str">
        <f t="shared" si="84"/>
        <v>--</v>
      </c>
      <c r="LJ99" s="392">
        <v>62.857142857142861</v>
      </c>
      <c r="LK99" s="392">
        <v>63.888888888888864</v>
      </c>
      <c r="LL99" s="392">
        <v>57.841483979763908</v>
      </c>
      <c r="LM99" s="391">
        <v>86.402266288951807</v>
      </c>
      <c r="LN99" s="392">
        <v>69.642857142857238</v>
      </c>
      <c r="LO99" s="392">
        <v>66.284074605451863</v>
      </c>
      <c r="LP99" s="392">
        <v>65.671641791044735</v>
      </c>
      <c r="LQ99" s="392">
        <v>84.992343032159184</v>
      </c>
      <c r="LR99" s="392">
        <v>74.493243243243256</v>
      </c>
      <c r="LS99" s="392">
        <v>69.349845201238338</v>
      </c>
      <c r="LT99" s="392">
        <v>64.400715563506296</v>
      </c>
      <c r="LU99" s="392">
        <v>81.979695431472095</v>
      </c>
      <c r="LV99" s="392">
        <v>71.959942775393358</v>
      </c>
      <c r="LW99" s="392">
        <v>64.179104477611858</v>
      </c>
      <c r="LX99" s="392">
        <v>71.799307958477556</v>
      </c>
      <c r="LY99" s="391">
        <v>81.564245810055894</v>
      </c>
      <c r="LZ99" s="392">
        <v>78.222222222222186</v>
      </c>
      <c r="MA99" s="392">
        <v>80.551523947750397</v>
      </c>
      <c r="MB99" s="392">
        <v>80.76285240464351</v>
      </c>
      <c r="MC99" s="392">
        <v>86.877828054298746</v>
      </c>
      <c r="MD99" s="392">
        <v>78.956228956228998</v>
      </c>
      <c r="ME99" s="392">
        <v>81.430745814307372</v>
      </c>
      <c r="MF99" s="392">
        <v>76.028622540250538</v>
      </c>
      <c r="MG99" s="392">
        <v>84.461152882205567</v>
      </c>
      <c r="MH99" s="392">
        <v>80.114449213161564</v>
      </c>
      <c r="MI99" s="392">
        <v>74.814814814814952</v>
      </c>
      <c r="MJ99" s="392">
        <v>83.044982698961945</v>
      </c>
      <c r="MK99" s="391">
        <v>94.278606965174106</v>
      </c>
      <c r="ML99" s="392">
        <v>93.723252496433659</v>
      </c>
      <c r="MM99" s="392">
        <v>90.518518518518576</v>
      </c>
      <c r="MN99" s="392">
        <v>93.481989708404839</v>
      </c>
      <c r="MO99" s="391">
        <v>91.563275434243167</v>
      </c>
      <c r="MP99" s="392">
        <v>90.114613180515761</v>
      </c>
      <c r="MQ99" s="392">
        <v>80.654761904761955</v>
      </c>
      <c r="MR99" s="392">
        <v>87.113402061855666</v>
      </c>
      <c r="MS99" s="391">
        <v>90.931989924433196</v>
      </c>
      <c r="MT99" s="392">
        <v>94.992846924177428</v>
      </c>
      <c r="MU99" s="392">
        <v>95.851851851851848</v>
      </c>
      <c r="MV99" s="392">
        <v>96.2264150943396</v>
      </c>
      <c r="MW99" s="391">
        <v>98.071625344352583</v>
      </c>
      <c r="MX99" s="392">
        <v>96.496350364963476</v>
      </c>
      <c r="MY99" s="392">
        <v>96.43366619115551</v>
      </c>
      <c r="MZ99" s="392">
        <v>97.685950413223068</v>
      </c>
      <c r="NA99" s="392">
        <v>96.969696969696912</v>
      </c>
      <c r="NB99" s="392">
        <v>97.138047138047085</v>
      </c>
      <c r="NC99" s="392">
        <v>97.557251908396978</v>
      </c>
      <c r="ND99" s="392">
        <v>97.868561278863169</v>
      </c>
      <c r="NE99" s="392">
        <v>97.999999999999858</v>
      </c>
      <c r="NF99" s="392">
        <v>97.711015736766754</v>
      </c>
      <c r="NG99" s="392">
        <v>96.30177514792905</v>
      </c>
      <c r="NH99" s="392">
        <v>97.590361445783117</v>
      </c>
    </row>
    <row r="100" spans="1:372" x14ac:dyDescent="0.25">
      <c r="A100" s="93" t="str">
        <f t="shared" si="106"/>
        <v>--</v>
      </c>
      <c r="B100" s="96" t="s">
        <v>174</v>
      </c>
      <c r="C100" s="96">
        <v>1570</v>
      </c>
      <c r="D100" s="95">
        <v>2033</v>
      </c>
      <c r="E100" s="95">
        <v>1830</v>
      </c>
      <c r="F100" s="95">
        <v>1615</v>
      </c>
      <c r="G100" s="95">
        <v>1515</v>
      </c>
      <c r="H100" s="95">
        <v>657</v>
      </c>
      <c r="I100" s="95">
        <v>541</v>
      </c>
      <c r="J100" s="95">
        <v>372</v>
      </c>
      <c r="K100" s="95">
        <v>661</v>
      </c>
      <c r="L100" s="95">
        <v>744</v>
      </c>
      <c r="M100" s="93">
        <v>628</v>
      </c>
      <c r="N100" s="93">
        <v>577</v>
      </c>
      <c r="O100" s="93">
        <v>681</v>
      </c>
      <c r="P100" s="93">
        <v>572</v>
      </c>
      <c r="Q100" s="93">
        <v>549</v>
      </c>
      <c r="R100" s="93">
        <v>587</v>
      </c>
      <c r="S100" s="93">
        <v>479</v>
      </c>
      <c r="T100" s="93">
        <v>528</v>
      </c>
      <c r="U100" s="93">
        <v>545</v>
      </c>
      <c r="V100" s="93">
        <v>442</v>
      </c>
      <c r="W100" s="93">
        <v>88.253477588871675</v>
      </c>
      <c r="X100" s="93">
        <v>78.957169459962728</v>
      </c>
      <c r="Y100" s="93">
        <v>71.662125340599403</v>
      </c>
      <c r="Z100" s="93">
        <v>88.820826952526815</v>
      </c>
      <c r="AA100" s="93">
        <v>84.075573549257825</v>
      </c>
      <c r="AB100" s="93">
        <v>73.878205128205181</v>
      </c>
      <c r="AC100" s="93">
        <v>90.123456790123413</v>
      </c>
      <c r="AD100" s="93">
        <v>84.490398818316137</v>
      </c>
      <c r="AE100" s="93">
        <v>85.361552028218753</v>
      </c>
      <c r="AF100" s="93" t="s">
        <v>286</v>
      </c>
      <c r="AG100" s="93">
        <v>90.467937608318849</v>
      </c>
      <c r="AH100" s="93">
        <v>85.504201680672239</v>
      </c>
      <c r="AI100" s="93" t="s">
        <v>286</v>
      </c>
      <c r="AJ100" s="93">
        <v>91.620111731843608</v>
      </c>
      <c r="AK100" s="93">
        <v>88.10068649885585</v>
      </c>
      <c r="AL100" s="93">
        <v>12.942989214175684</v>
      </c>
      <c r="AM100" s="93">
        <v>20.925925925925938</v>
      </c>
      <c r="AN100" s="93">
        <v>52.432432432432449</v>
      </c>
      <c r="AO100" s="93">
        <v>15.372907153729068</v>
      </c>
      <c r="AP100" s="93">
        <v>22.972972972972965</v>
      </c>
      <c r="AQ100" s="93">
        <v>42.811501597444071</v>
      </c>
      <c r="AR100" s="93">
        <v>13.556338028169021</v>
      </c>
      <c r="AS100" s="93">
        <v>18.436578171091465</v>
      </c>
      <c r="AT100" s="93">
        <v>35.211267605633822</v>
      </c>
      <c r="AU100" s="93">
        <v>18.11460258780038</v>
      </c>
      <c r="AV100" s="93">
        <v>16.32302405498282</v>
      </c>
      <c r="AW100" s="93">
        <v>30.753138075313807</v>
      </c>
      <c r="AX100" s="93">
        <v>18.738049713193128</v>
      </c>
      <c r="AY100" s="93">
        <v>20.404411764705877</v>
      </c>
      <c r="AZ100" s="93">
        <v>29.251700680272126</v>
      </c>
      <c r="BA100" s="93" t="s">
        <v>286</v>
      </c>
      <c r="BB100" s="93" t="s">
        <v>286</v>
      </c>
      <c r="BC100" s="93" t="s">
        <v>286</v>
      </c>
      <c r="BD100" s="93" t="s">
        <v>286</v>
      </c>
      <c r="BE100" s="93" t="s">
        <v>286</v>
      </c>
      <c r="BF100" s="93" t="s">
        <v>286</v>
      </c>
      <c r="BG100" s="93" t="s">
        <v>286</v>
      </c>
      <c r="BH100" s="93" t="s">
        <v>286</v>
      </c>
      <c r="BI100" s="93" t="s">
        <v>286</v>
      </c>
      <c r="BJ100" s="93">
        <v>51.325757575757542</v>
      </c>
      <c r="BK100" s="93">
        <v>55.094991364421446</v>
      </c>
      <c r="BL100" s="93">
        <v>29.936305732484104</v>
      </c>
      <c r="BM100" s="93">
        <v>48.207171314741053</v>
      </c>
      <c r="BN100" s="93">
        <v>57.943925233644869</v>
      </c>
      <c r="BO100" s="93">
        <v>30.804597701149429</v>
      </c>
      <c r="BP100" s="93">
        <v>6.4308681672025765</v>
      </c>
      <c r="BQ100" s="93">
        <v>11.583011583011578</v>
      </c>
      <c r="BR100" s="93">
        <v>52.747252747252737</v>
      </c>
      <c r="BS100" s="93">
        <v>6.4308681672025694</v>
      </c>
      <c r="BT100" s="93">
        <v>10.926694329183956</v>
      </c>
      <c r="BU100" s="93">
        <v>49.837133550488574</v>
      </c>
      <c r="BV100" s="93">
        <v>6.0661764705882293</v>
      </c>
      <c r="BW100" s="93">
        <v>11.497730711043863</v>
      </c>
      <c r="BX100" s="93">
        <v>48.490230905861445</v>
      </c>
      <c r="BY100" s="93">
        <v>4.6992481203007523</v>
      </c>
      <c r="BZ100" s="93">
        <v>10.701754385964916</v>
      </c>
      <c r="CA100" s="93">
        <v>47.071583514099771</v>
      </c>
      <c r="CB100" s="93">
        <v>1.9960079840319345</v>
      </c>
      <c r="CC100" s="93">
        <v>7.9150579150579086</v>
      </c>
      <c r="CD100" s="93">
        <v>38.297872340425563</v>
      </c>
      <c r="CE100" s="93">
        <v>17.103235747303554</v>
      </c>
      <c r="CF100" s="93">
        <v>19.439252336448597</v>
      </c>
      <c r="CG100" s="93">
        <v>14.324324324324335</v>
      </c>
      <c r="CH100" s="93">
        <v>23.38461538461538</v>
      </c>
      <c r="CI100" s="93">
        <v>17.232021709633642</v>
      </c>
      <c r="CJ100" s="93">
        <v>14.743589743589729</v>
      </c>
      <c r="CK100" s="93">
        <v>24.912280701754391</v>
      </c>
      <c r="CL100" s="93">
        <v>20.796460176991143</v>
      </c>
      <c r="CM100" s="93">
        <v>17.047451669595777</v>
      </c>
      <c r="CN100" s="93">
        <v>20.7792207792208</v>
      </c>
      <c r="CO100" s="93">
        <v>23.958333333333318</v>
      </c>
      <c r="CP100" s="93">
        <v>23.617021276595736</v>
      </c>
      <c r="CQ100" s="93">
        <v>16.764132553606235</v>
      </c>
      <c r="CR100" s="93">
        <v>30.185185185185166</v>
      </c>
      <c r="CS100" s="93">
        <v>20.140515222482431</v>
      </c>
      <c r="CT100" s="93">
        <v>12.519809825673549</v>
      </c>
      <c r="CU100" s="93">
        <v>6.3909774436090192</v>
      </c>
      <c r="CV100" s="93">
        <v>3.8356164383561611</v>
      </c>
      <c r="CW100" s="93">
        <v>15.241057542768267</v>
      </c>
      <c r="CX100" s="93">
        <v>9.2896174863388037</v>
      </c>
      <c r="CY100" s="93">
        <v>7.096774193548387</v>
      </c>
      <c r="CZ100" s="93">
        <v>18.149466192170831</v>
      </c>
      <c r="DA100" s="93">
        <v>7.8869047619047619</v>
      </c>
      <c r="DB100" s="93">
        <v>6.9395017793594302</v>
      </c>
      <c r="DC100" s="93">
        <v>16.007532956685495</v>
      </c>
      <c r="DD100" s="93">
        <v>9.8245614035087829</v>
      </c>
      <c r="DE100" s="93">
        <v>6.6666666666666643</v>
      </c>
      <c r="DF100" s="93">
        <v>15.00974658869395</v>
      </c>
      <c r="DG100" s="93">
        <v>12.969924812030063</v>
      </c>
      <c r="DH100" s="93">
        <v>8.4507042253521014</v>
      </c>
      <c r="DI100" s="93">
        <v>40.502354788069049</v>
      </c>
      <c r="DJ100" s="93">
        <v>43.796992481203006</v>
      </c>
      <c r="DK100" s="93">
        <v>34.159779614325025</v>
      </c>
      <c r="DL100" s="93">
        <v>41.781874039938536</v>
      </c>
      <c r="DM100" s="93">
        <v>40.735694822888341</v>
      </c>
      <c r="DN100" s="93">
        <v>36.995153473344104</v>
      </c>
      <c r="DO100" s="93">
        <v>37.98586572438164</v>
      </c>
      <c r="DP100" s="93">
        <v>50.073855243722356</v>
      </c>
      <c r="DQ100" s="93">
        <v>40.316901408450633</v>
      </c>
      <c r="DR100" s="93">
        <v>41.509433962264161</v>
      </c>
      <c r="DS100" s="93">
        <v>49.651567944250914</v>
      </c>
      <c r="DT100" s="93">
        <v>47.939262472885027</v>
      </c>
      <c r="DU100" s="93">
        <v>35.156249999999993</v>
      </c>
      <c r="DV100" s="93">
        <v>51.503759398496257</v>
      </c>
      <c r="DW100" s="93">
        <v>45.433255269320874</v>
      </c>
      <c r="DX100" s="93" t="s">
        <v>286</v>
      </c>
      <c r="DY100" s="93" t="s">
        <v>286</v>
      </c>
      <c r="DZ100" s="93" t="s">
        <v>286</v>
      </c>
      <c r="EA100" s="93" t="s">
        <v>286</v>
      </c>
      <c r="EB100" s="93" t="s">
        <v>286</v>
      </c>
      <c r="EC100" s="93" t="s">
        <v>286</v>
      </c>
      <c r="ED100" s="93" t="s">
        <v>286</v>
      </c>
      <c r="EE100" s="93" t="s">
        <v>286</v>
      </c>
      <c r="EF100" s="93" t="s">
        <v>286</v>
      </c>
      <c r="EG100" s="93">
        <v>5.7090239410681347</v>
      </c>
      <c r="EH100" s="93">
        <v>3.2478632478632501</v>
      </c>
      <c r="EI100" s="93">
        <v>1.8789144050104365</v>
      </c>
      <c r="EJ100" s="93">
        <v>4.9618320610687023</v>
      </c>
      <c r="EK100" s="93">
        <v>3.6832412523020248</v>
      </c>
      <c r="EL100" s="93">
        <v>1.1337868480725615</v>
      </c>
      <c r="EM100" s="93">
        <v>72.082018927444764</v>
      </c>
      <c r="EN100" s="93">
        <v>40.000000000000014</v>
      </c>
      <c r="EO100" s="93">
        <v>49.189189189189158</v>
      </c>
      <c r="EP100" s="93">
        <v>66.455696202531698</v>
      </c>
      <c r="EQ100" s="93">
        <v>35.859269282814573</v>
      </c>
      <c r="ER100" s="93">
        <v>45.28</v>
      </c>
      <c r="ES100" s="93">
        <v>72.252252252252276</v>
      </c>
      <c r="ET100" s="93">
        <v>38.622754491017979</v>
      </c>
      <c r="EU100" s="93">
        <v>49.649122807017548</v>
      </c>
      <c r="EV100" s="93">
        <v>70.441458733205408</v>
      </c>
      <c r="EW100" s="93">
        <v>42.730496453900749</v>
      </c>
      <c r="EX100" s="93">
        <v>53.191489361702139</v>
      </c>
      <c r="EY100" s="93">
        <v>65.987780040733156</v>
      </c>
      <c r="EZ100" s="93">
        <v>41.947565543071185</v>
      </c>
      <c r="FA100" s="93">
        <v>54.566210045662075</v>
      </c>
      <c r="FB100" s="93">
        <v>86.625194401244258</v>
      </c>
      <c r="FC100" s="93">
        <v>64.971751412429427</v>
      </c>
      <c r="FD100" s="93">
        <v>69.541778975741167</v>
      </c>
      <c r="FE100" s="93">
        <v>89.424572317262871</v>
      </c>
      <c r="FF100" s="93">
        <v>65.182186234817877</v>
      </c>
      <c r="FG100" s="93">
        <v>65.015974440894638</v>
      </c>
      <c r="FH100" s="93">
        <v>89.575971731448789</v>
      </c>
      <c r="FI100" s="93">
        <v>71.535022354694547</v>
      </c>
      <c r="FJ100" s="93">
        <v>75.831873905429021</v>
      </c>
      <c r="FK100" s="93">
        <v>90.056285178236422</v>
      </c>
      <c r="FL100" s="93">
        <v>78.086956521739083</v>
      </c>
      <c r="FM100" s="93">
        <v>78.085106382978751</v>
      </c>
      <c r="FN100" s="93">
        <v>89.708737864077662</v>
      </c>
      <c r="FO100" s="93">
        <v>80.811808118081217</v>
      </c>
      <c r="FP100" s="93">
        <v>81.963470319634723</v>
      </c>
      <c r="FQ100" s="93">
        <v>96.147919876733468</v>
      </c>
      <c r="FR100" s="93">
        <v>98.130841121495394</v>
      </c>
      <c r="FS100" s="93">
        <v>98.387096774193509</v>
      </c>
      <c r="FT100" s="93">
        <v>95.281582952815867</v>
      </c>
      <c r="FU100" s="93">
        <v>94.459459459459438</v>
      </c>
      <c r="FV100" s="93">
        <v>96.32</v>
      </c>
      <c r="FW100" s="93">
        <v>96.497373029772305</v>
      </c>
      <c r="FX100" s="93">
        <v>96.017699115044238</v>
      </c>
      <c r="FY100" s="93">
        <v>97.354497354497369</v>
      </c>
      <c r="FZ100" s="93">
        <v>97.416974169741735</v>
      </c>
      <c r="GA100" s="93">
        <v>96.226415094339671</v>
      </c>
      <c r="GB100" s="93">
        <v>96.638655462184801</v>
      </c>
      <c r="GC100" s="93">
        <v>97.328244274809009</v>
      </c>
      <c r="GD100" s="93">
        <v>96.697247706421948</v>
      </c>
      <c r="GE100" s="93">
        <v>98.169336384439291</v>
      </c>
      <c r="GF100" s="93">
        <v>95.645412130637752</v>
      </c>
      <c r="GG100" s="93">
        <v>92.897196261682282</v>
      </c>
      <c r="GH100" s="93">
        <v>97.304582210242529</v>
      </c>
      <c r="GI100" s="93">
        <v>93.220338983050681</v>
      </c>
      <c r="GJ100" s="93">
        <v>89.130434782608745</v>
      </c>
      <c r="GK100" s="93">
        <v>94.060995184590752</v>
      </c>
      <c r="GL100" s="93">
        <v>95.414462081128818</v>
      </c>
      <c r="GM100" s="93">
        <v>91.137370753323395</v>
      </c>
      <c r="GN100" s="93">
        <v>95.774647887323979</v>
      </c>
      <c r="GO100" s="93">
        <v>96.494464944649422</v>
      </c>
      <c r="GP100" s="93">
        <v>93.986254295532717</v>
      </c>
      <c r="GQ100" s="93">
        <v>94.72573839662445</v>
      </c>
      <c r="GR100" s="93">
        <v>96.737044145873341</v>
      </c>
      <c r="GS100" s="93">
        <v>95.045871559633028</v>
      </c>
      <c r="GT100" s="93">
        <v>97.711670480549145</v>
      </c>
      <c r="GU100" s="93" t="s">
        <v>286</v>
      </c>
      <c r="GV100" s="93" t="s">
        <v>286</v>
      </c>
      <c r="GW100" s="93" t="s">
        <v>286</v>
      </c>
      <c r="GX100" s="93" t="s">
        <v>286</v>
      </c>
      <c r="GY100" s="93" t="s">
        <v>286</v>
      </c>
      <c r="GZ100" s="93" t="s">
        <v>286</v>
      </c>
      <c r="HA100" s="93" t="s">
        <v>286</v>
      </c>
      <c r="HB100" s="93" t="s">
        <v>286</v>
      </c>
      <c r="HC100" s="93" t="s">
        <v>286</v>
      </c>
      <c r="HD100" s="93">
        <v>94.569288389513162</v>
      </c>
      <c r="HE100" s="93">
        <v>96.341463414634191</v>
      </c>
      <c r="HF100" s="93">
        <v>97.669491525423638</v>
      </c>
      <c r="HG100" s="93">
        <v>94.15204678362575</v>
      </c>
      <c r="HH100" s="93">
        <v>96.481481481481381</v>
      </c>
      <c r="HI100" s="94">
        <v>96.559633027522935</v>
      </c>
      <c r="HJ100" s="94">
        <v>86.26543209876543</v>
      </c>
      <c r="HK100" s="94">
        <v>86.817325800376636</v>
      </c>
      <c r="HL100" s="94">
        <v>91.598915989159877</v>
      </c>
      <c r="HM100" s="93">
        <v>84.769230769230845</v>
      </c>
      <c r="HN100" s="93">
        <v>84.510869565217348</v>
      </c>
      <c r="HO100" s="93">
        <v>92.307692307692207</v>
      </c>
      <c r="HP100" s="93">
        <v>80.851063829787222</v>
      </c>
      <c r="HQ100" s="93">
        <v>85.438335809806958</v>
      </c>
      <c r="HR100" s="93">
        <v>92.170818505338019</v>
      </c>
      <c r="HS100" s="93">
        <v>88.888888888888928</v>
      </c>
      <c r="HT100" s="93">
        <v>87.586206896551701</v>
      </c>
      <c r="HU100" s="93">
        <v>93.023255813953526</v>
      </c>
      <c r="HV100" s="93">
        <v>86.888454011741743</v>
      </c>
      <c r="HW100" s="93">
        <v>90.909090909090935</v>
      </c>
      <c r="HX100" s="93">
        <v>94.305239179954413</v>
      </c>
      <c r="HY100" s="93">
        <v>2.2900763358778629</v>
      </c>
      <c r="HZ100" s="93">
        <v>4.6554934823091214</v>
      </c>
      <c r="IA100" s="93">
        <v>1.6216216216216219</v>
      </c>
      <c r="IB100" s="93">
        <v>4.5801526717557204</v>
      </c>
      <c r="IC100" s="93">
        <v>10.405405405405403</v>
      </c>
      <c r="ID100" s="93">
        <v>6.4102564102564097</v>
      </c>
      <c r="IE100" s="93">
        <v>4.9036777583187341</v>
      </c>
      <c r="IF100" s="93">
        <v>6.8148148148148087</v>
      </c>
      <c r="IG100" s="93">
        <v>2.8119507908611565</v>
      </c>
      <c r="IH100" s="93">
        <v>4.5703839122486283</v>
      </c>
      <c r="II100" s="93">
        <v>4.295532646048108</v>
      </c>
      <c r="IJ100" s="93">
        <v>3.9748953974895382</v>
      </c>
      <c r="IK100" s="93">
        <v>2.462121212121211</v>
      </c>
      <c r="IL100" s="93">
        <v>3.874538745387452</v>
      </c>
      <c r="IM100" s="93">
        <v>2.9478458049886624</v>
      </c>
      <c r="IN100" s="93" t="str">
        <f t="shared" si="113"/>
        <v>--</v>
      </c>
      <c r="IO100" s="93" t="str">
        <f t="shared" si="113"/>
        <v>--</v>
      </c>
      <c r="IP100" s="93" t="str">
        <f t="shared" si="113"/>
        <v>--</v>
      </c>
      <c r="IQ100" s="93" t="str">
        <f t="shared" si="113"/>
        <v>--</v>
      </c>
      <c r="IR100" s="93" t="str">
        <f t="shared" si="113"/>
        <v>--</v>
      </c>
      <c r="IS100" s="93" t="str">
        <f t="shared" si="113"/>
        <v>--</v>
      </c>
      <c r="IT100" s="93" t="str">
        <f t="shared" si="113"/>
        <v>--</v>
      </c>
      <c r="IU100" s="93" t="str">
        <f t="shared" si="113"/>
        <v>--</v>
      </c>
      <c r="IV100" s="93" t="str">
        <f t="shared" si="113"/>
        <v>--</v>
      </c>
      <c r="IW100" s="228">
        <v>2205</v>
      </c>
      <c r="IX100" s="250">
        <v>2238</v>
      </c>
      <c r="IY100" s="228">
        <v>607</v>
      </c>
      <c r="IZ100" s="228">
        <v>563</v>
      </c>
      <c r="JA100" s="228">
        <v>501</v>
      </c>
      <c r="JB100" s="228">
        <v>582</v>
      </c>
      <c r="JC100" s="228">
        <v>546</v>
      </c>
      <c r="JD100" s="228">
        <v>525</v>
      </c>
      <c r="JE100" s="228">
        <v>7.1310116086235498</v>
      </c>
      <c r="JF100" s="228">
        <v>5.8718861209964404</v>
      </c>
      <c r="JG100" s="228">
        <v>7.0140280561122301</v>
      </c>
      <c r="JH100" s="228">
        <v>8.2758620689655196</v>
      </c>
      <c r="JI100" s="228">
        <v>6.42201834862386</v>
      </c>
      <c r="JJ100" s="228">
        <v>9.9616858237547898</v>
      </c>
      <c r="JK100" s="228">
        <v>5.9602649006622599</v>
      </c>
      <c r="JL100" s="228">
        <v>3.75</v>
      </c>
      <c r="JM100" s="228">
        <v>3.4068136272545102</v>
      </c>
      <c r="JN100" s="228">
        <v>5.1546391752577296</v>
      </c>
      <c r="JO100" s="228">
        <v>5.8608058608058604</v>
      </c>
      <c r="JP100" s="228">
        <v>3.83141762452107</v>
      </c>
      <c r="JQ100" s="228">
        <v>96.345514950166006</v>
      </c>
      <c r="JR100" s="228">
        <v>94.830659536541802</v>
      </c>
      <c r="JS100" s="228">
        <v>96.392785571142298</v>
      </c>
      <c r="JT100" s="228">
        <v>96.9072164948454</v>
      </c>
      <c r="JU100" s="228">
        <v>97.053406998158295</v>
      </c>
      <c r="JV100" s="228">
        <v>96.525096525096501</v>
      </c>
      <c r="JW100" s="228">
        <v>90.531561461794098</v>
      </c>
      <c r="JX100" s="228">
        <v>87.165775401069595</v>
      </c>
      <c r="JY100" s="228">
        <v>95.975855130784794</v>
      </c>
      <c r="JZ100" s="228">
        <v>94.329896907216494</v>
      </c>
      <c r="KA100" s="228">
        <v>95.194085027726302</v>
      </c>
      <c r="KB100" s="228">
        <v>92.843326885880202</v>
      </c>
      <c r="KC100" s="228">
        <v>97.180762852404698</v>
      </c>
      <c r="KD100" s="228">
        <v>96.619217081850607</v>
      </c>
      <c r="KE100" s="228">
        <v>95.783132530120497</v>
      </c>
      <c r="KF100" s="228">
        <v>96.391752577319593</v>
      </c>
      <c r="KG100" s="228">
        <v>97.237569060773396</v>
      </c>
      <c r="KH100" s="228">
        <v>96.917148362234997</v>
      </c>
      <c r="KI100" s="228">
        <v>534</v>
      </c>
      <c r="KJ100" s="228">
        <v>585</v>
      </c>
      <c r="KK100" s="99" t="str">
        <f t="shared" si="111"/>
        <v>--</v>
      </c>
      <c r="KL100" s="99" t="str">
        <f t="shared" si="111"/>
        <v>--</v>
      </c>
      <c r="KM100" s="230">
        <v>9.0395480225988791</v>
      </c>
      <c r="KN100" s="230">
        <v>12.8865979381443</v>
      </c>
      <c r="KO100" s="230">
        <v>91.6666666666666</v>
      </c>
      <c r="KP100" s="230">
        <v>95.197255574614005</v>
      </c>
      <c r="KQ100" s="230">
        <v>93.194706994328897</v>
      </c>
      <c r="KR100" s="230">
        <v>93.996569468267595</v>
      </c>
      <c r="KS100" s="230">
        <v>89.792060491493402</v>
      </c>
      <c r="KT100" s="230">
        <v>93.275862068965495</v>
      </c>
      <c r="KV100" s="390">
        <v>2137</v>
      </c>
      <c r="KW100" s="391">
        <v>530</v>
      </c>
      <c r="KX100" s="392">
        <v>534</v>
      </c>
      <c r="KY100" s="392">
        <v>659</v>
      </c>
      <c r="KZ100" s="392">
        <v>414</v>
      </c>
      <c r="LA100" s="378" t="str">
        <f t="shared" si="82"/>
        <v>--</v>
      </c>
      <c r="LB100" s="392">
        <v>60.611205432937211</v>
      </c>
      <c r="LC100" s="392">
        <v>62.637362637362656</v>
      </c>
      <c r="LD100" s="392">
        <v>63.691683569979723</v>
      </c>
      <c r="LE100" s="378" t="str">
        <f t="shared" si="83"/>
        <v>--</v>
      </c>
      <c r="LF100" s="392">
        <v>63.494809688581263</v>
      </c>
      <c r="LG100" s="392">
        <v>64.83516483516479</v>
      </c>
      <c r="LH100" s="392">
        <v>59.082217973231359</v>
      </c>
      <c r="LI100" s="378" t="str">
        <f t="shared" si="84"/>
        <v>--</v>
      </c>
      <c r="LJ100" s="392">
        <v>60.714285714285666</v>
      </c>
      <c r="LK100" s="392">
        <v>61.64383561643838</v>
      </c>
      <c r="LL100" s="392">
        <v>55.072463768115952</v>
      </c>
      <c r="LM100" s="391">
        <v>84.512428298279133</v>
      </c>
      <c r="LN100" s="392">
        <v>73.773265651438223</v>
      </c>
      <c r="LO100" s="392">
        <v>68.872987477638645</v>
      </c>
      <c r="LP100" s="392">
        <v>71.428571428571431</v>
      </c>
      <c r="LQ100" s="392">
        <v>86.387434554973836</v>
      </c>
      <c r="LR100" s="392">
        <v>75.087108013937353</v>
      </c>
      <c r="LS100" s="392">
        <v>77.222222222222257</v>
      </c>
      <c r="LT100" s="392">
        <v>74.563106796116472</v>
      </c>
      <c r="LU100" s="392">
        <v>83.366336633663352</v>
      </c>
      <c r="LV100" s="392">
        <v>63.862332695984712</v>
      </c>
      <c r="LW100" s="392">
        <v>68.412698412698404</v>
      </c>
      <c r="LX100" s="392">
        <v>74.242424242424278</v>
      </c>
      <c r="LY100" s="391">
        <v>86.857142857142847</v>
      </c>
      <c r="LZ100" s="392">
        <v>80.968280467445751</v>
      </c>
      <c r="MA100" s="392">
        <v>78.623188405797094</v>
      </c>
      <c r="MB100" s="392">
        <v>82.591093117408874</v>
      </c>
      <c r="MC100" s="392">
        <v>86.963979416809593</v>
      </c>
      <c r="MD100" s="392">
        <v>81.72413793103452</v>
      </c>
      <c r="ME100" s="392">
        <v>82.841328413284117</v>
      </c>
      <c r="MF100" s="392">
        <v>85.658914728682348</v>
      </c>
      <c r="MG100" s="392">
        <v>88.867187500000099</v>
      </c>
      <c r="MH100" s="392">
        <v>77.840909090909136</v>
      </c>
      <c r="MI100" s="392">
        <v>74.681528662420448</v>
      </c>
      <c r="MJ100" s="392">
        <v>83.375314861460922</v>
      </c>
      <c r="MK100" s="391">
        <v>92.884615384615415</v>
      </c>
      <c r="ML100" s="392">
        <v>96.780303030302989</v>
      </c>
      <c r="MM100" s="392">
        <v>94.603174603174509</v>
      </c>
      <c r="MN100" s="392">
        <v>95.238095238095227</v>
      </c>
      <c r="MO100" s="391">
        <v>94.807692307692335</v>
      </c>
      <c r="MP100" s="392">
        <v>92.424242424242408</v>
      </c>
      <c r="MQ100" s="392">
        <v>90.015847860538841</v>
      </c>
      <c r="MR100" s="392">
        <v>90.000000000000014</v>
      </c>
      <c r="MS100" s="391">
        <v>92.621359223300928</v>
      </c>
      <c r="MT100" s="392">
        <v>97.343453510436419</v>
      </c>
      <c r="MU100" s="392">
        <v>95.707472178060499</v>
      </c>
      <c r="MV100" s="392">
        <v>96.240601503759436</v>
      </c>
      <c r="MW100" s="391">
        <v>96.603773584905554</v>
      </c>
      <c r="MX100" s="392">
        <v>97.836938435940141</v>
      </c>
      <c r="MY100" s="392">
        <v>96.085409252668995</v>
      </c>
      <c r="MZ100" s="392">
        <v>97.384305835010139</v>
      </c>
      <c r="NA100" s="392">
        <v>97.934595524956876</v>
      </c>
      <c r="NB100" s="392">
        <v>97.594501718213166</v>
      </c>
      <c r="NC100" s="392">
        <v>97.966728280961192</v>
      </c>
      <c r="ND100" s="392">
        <v>98.265895953757109</v>
      </c>
      <c r="NE100" s="392">
        <v>97.692307692307594</v>
      </c>
      <c r="NF100" s="392">
        <v>95.833333333333343</v>
      </c>
      <c r="NG100" s="392">
        <v>96.03174603174611</v>
      </c>
      <c r="NH100" s="392">
        <v>97.499999999999972</v>
      </c>
    </row>
    <row r="101" spans="1:372" x14ac:dyDescent="0.25">
      <c r="A101" s="93" t="str">
        <f t="shared" si="106"/>
        <v>--</v>
      </c>
      <c r="B101" s="96" t="s">
        <v>177</v>
      </c>
      <c r="C101" s="96">
        <v>1463</v>
      </c>
      <c r="D101" s="95">
        <v>1229</v>
      </c>
      <c r="E101" s="95">
        <v>986</v>
      </c>
      <c r="F101" s="95">
        <v>1049</v>
      </c>
      <c r="G101" s="95">
        <v>638</v>
      </c>
      <c r="H101" s="95">
        <v>461</v>
      </c>
      <c r="I101" s="95">
        <v>542</v>
      </c>
      <c r="J101" s="95">
        <v>460</v>
      </c>
      <c r="K101" s="95">
        <v>389</v>
      </c>
      <c r="L101" s="95">
        <v>442</v>
      </c>
      <c r="M101" s="93">
        <v>398</v>
      </c>
      <c r="N101" s="93">
        <v>330</v>
      </c>
      <c r="O101" s="93">
        <v>365</v>
      </c>
      <c r="P101" s="93">
        <v>291</v>
      </c>
      <c r="Q101" s="93">
        <v>339</v>
      </c>
      <c r="R101" s="93">
        <v>402</v>
      </c>
      <c r="S101" s="93">
        <v>308</v>
      </c>
      <c r="T101" s="93">
        <v>221</v>
      </c>
      <c r="U101" s="93">
        <v>230</v>
      </c>
      <c r="V101" s="93">
        <v>187</v>
      </c>
      <c r="W101" s="93">
        <v>82.314410480349238</v>
      </c>
      <c r="X101" s="93">
        <v>74.491682070240302</v>
      </c>
      <c r="Y101" s="93">
        <v>70.833333333333357</v>
      </c>
      <c r="Z101" s="93">
        <v>86.493506493506501</v>
      </c>
      <c r="AA101" s="93">
        <v>76.309794988610562</v>
      </c>
      <c r="AB101" s="93">
        <v>75.25252525252526</v>
      </c>
      <c r="AC101" s="93">
        <v>90.123456790123498</v>
      </c>
      <c r="AD101" s="93">
        <v>82.465753424657493</v>
      </c>
      <c r="AE101" s="93">
        <v>78.472222222222214</v>
      </c>
      <c r="AF101" s="93" t="s">
        <v>286</v>
      </c>
      <c r="AG101" s="93">
        <v>86.432160804020114</v>
      </c>
      <c r="AH101" s="93">
        <v>80.06535947712419</v>
      </c>
      <c r="AI101" s="93" t="s">
        <v>286</v>
      </c>
      <c r="AJ101" s="93">
        <v>84.000000000000014</v>
      </c>
      <c r="AK101" s="93">
        <v>85.326086956521777</v>
      </c>
      <c r="AL101" s="93">
        <v>13.318777292576414</v>
      </c>
      <c r="AM101" s="93">
        <v>20.147874306839192</v>
      </c>
      <c r="AN101" s="93">
        <v>32.461873638344201</v>
      </c>
      <c r="AO101" s="93">
        <v>18.181818181818191</v>
      </c>
      <c r="AP101" s="93">
        <v>17.420814479638</v>
      </c>
      <c r="AQ101" s="93">
        <v>34.673366834170842</v>
      </c>
      <c r="AR101" s="93">
        <v>20.489296636085644</v>
      </c>
      <c r="AS101" s="93">
        <v>13.424657534246579</v>
      </c>
      <c r="AT101" s="93">
        <v>32.068965517241395</v>
      </c>
      <c r="AU101" s="93">
        <v>20.845921450151067</v>
      </c>
      <c r="AV101" s="93">
        <v>18.796992481203016</v>
      </c>
      <c r="AW101" s="93">
        <v>33.876221498371336</v>
      </c>
      <c r="AX101" s="93">
        <v>27.397260273972606</v>
      </c>
      <c r="AY101" s="93">
        <v>21.491228070175445</v>
      </c>
      <c r="AZ101" s="93">
        <v>34.224598930481292</v>
      </c>
      <c r="BA101" s="93" t="s">
        <v>286</v>
      </c>
      <c r="BB101" s="93" t="s">
        <v>286</v>
      </c>
      <c r="BC101" s="93" t="s">
        <v>286</v>
      </c>
      <c r="BD101" s="93" t="s">
        <v>286</v>
      </c>
      <c r="BE101" s="93" t="s">
        <v>286</v>
      </c>
      <c r="BF101" s="93" t="s">
        <v>286</v>
      </c>
      <c r="BG101" s="93" t="s">
        <v>286</v>
      </c>
      <c r="BH101" s="93" t="s">
        <v>286</v>
      </c>
      <c r="BI101" s="93" t="s">
        <v>286</v>
      </c>
      <c r="BJ101" s="93">
        <v>42.414860681114575</v>
      </c>
      <c r="BK101" s="93">
        <v>50.125944584382871</v>
      </c>
      <c r="BL101" s="93">
        <v>29.180327868852455</v>
      </c>
      <c r="BM101" s="93">
        <v>40.487804878048799</v>
      </c>
      <c r="BN101" s="93">
        <v>43.891402714932099</v>
      </c>
      <c r="BO101" s="93">
        <v>33.701657458563524</v>
      </c>
      <c r="BP101" s="93">
        <v>5.668934240362808</v>
      </c>
      <c r="BQ101" s="93">
        <v>10.364683301343579</v>
      </c>
      <c r="BR101" s="93">
        <v>45.312500000000014</v>
      </c>
      <c r="BS101" s="93">
        <v>9.5890410958904031</v>
      </c>
      <c r="BT101" s="93">
        <v>12.887828162291175</v>
      </c>
      <c r="BU101" s="93">
        <v>52.971576227390244</v>
      </c>
      <c r="BV101" s="93">
        <v>5.8823529411764754</v>
      </c>
      <c r="BW101" s="93">
        <v>11.494252873563216</v>
      </c>
      <c r="BX101" s="93">
        <v>43.928571428571409</v>
      </c>
      <c r="BY101" s="93">
        <v>4.7021943573667695</v>
      </c>
      <c r="BZ101" s="93">
        <v>13.09823677581865</v>
      </c>
      <c r="CA101" s="93">
        <v>42.434210526315844</v>
      </c>
      <c r="CB101" s="93">
        <v>6.2500000000000018</v>
      </c>
      <c r="CC101" s="93">
        <v>9.4594594594594597</v>
      </c>
      <c r="CD101" s="93">
        <v>48.888888888888907</v>
      </c>
      <c r="CE101" s="93">
        <v>18.340611353711779</v>
      </c>
      <c r="CF101" s="93">
        <v>23.93320964749536</v>
      </c>
      <c r="CG101" s="93">
        <v>13.695652173913039</v>
      </c>
      <c r="CH101" s="93">
        <v>25.392670157068054</v>
      </c>
      <c r="CI101" s="93">
        <v>23.515981735159809</v>
      </c>
      <c r="CJ101" s="93">
        <v>19.444444444444436</v>
      </c>
      <c r="CK101" s="93">
        <v>18.57585139318887</v>
      </c>
      <c r="CL101" s="93">
        <v>28.650137741046844</v>
      </c>
      <c r="CM101" s="93">
        <v>23.793103448275858</v>
      </c>
      <c r="CN101" s="93">
        <v>18.787878787878796</v>
      </c>
      <c r="CO101" s="93">
        <v>29.974811083123416</v>
      </c>
      <c r="CP101" s="93">
        <v>19.21824104234528</v>
      </c>
      <c r="CQ101" s="93">
        <v>20.276497695852534</v>
      </c>
      <c r="CR101" s="93">
        <v>28.761061946902668</v>
      </c>
      <c r="CS101" s="93">
        <v>20.218579234972683</v>
      </c>
      <c r="CT101" s="93">
        <v>10.657596371882081</v>
      </c>
      <c r="CU101" s="93">
        <v>6.4150943396226365</v>
      </c>
      <c r="CV101" s="93">
        <v>5.9602649006622492</v>
      </c>
      <c r="CW101" s="93">
        <v>16.052631578947349</v>
      </c>
      <c r="CX101" s="93">
        <v>8.9449541284403651</v>
      </c>
      <c r="CY101" s="93">
        <v>8.0808080808080831</v>
      </c>
      <c r="CZ101" s="93">
        <v>14.374999999999996</v>
      </c>
      <c r="DA101" s="93">
        <v>9.7765363128491547</v>
      </c>
      <c r="DB101" s="93">
        <v>7.3426573426573514</v>
      </c>
      <c r="DC101" s="93">
        <v>10.397553516819563</v>
      </c>
      <c r="DD101" s="93">
        <v>11.08312342569269</v>
      </c>
      <c r="DE101" s="93">
        <v>9.2105263157894761</v>
      </c>
      <c r="DF101" s="93">
        <v>18.779342723004689</v>
      </c>
      <c r="DG101" s="93">
        <v>18.385650224215262</v>
      </c>
      <c r="DH101" s="93">
        <v>13.661202185792348</v>
      </c>
      <c r="DI101" s="93">
        <v>43.080357142857174</v>
      </c>
      <c r="DJ101" s="93">
        <v>50</v>
      </c>
      <c r="DK101" s="93">
        <v>41.66666666666665</v>
      </c>
      <c r="DL101" s="93">
        <v>43.007915567282311</v>
      </c>
      <c r="DM101" s="93">
        <v>38.5321100917431</v>
      </c>
      <c r="DN101" s="93">
        <v>34.771573604060912</v>
      </c>
      <c r="DO101" s="93">
        <v>36.363636363636409</v>
      </c>
      <c r="DP101" s="93">
        <v>50.13850415512465</v>
      </c>
      <c r="DQ101" s="93">
        <v>36.678200692041528</v>
      </c>
      <c r="DR101" s="93">
        <v>38.198757763975159</v>
      </c>
      <c r="DS101" s="93">
        <v>46.803069053708427</v>
      </c>
      <c r="DT101" s="93">
        <v>49.180327868852437</v>
      </c>
      <c r="DU101" s="93">
        <v>37.089201877934286</v>
      </c>
      <c r="DV101" s="93">
        <v>47.345132743362825</v>
      </c>
      <c r="DW101" s="93">
        <v>46.448087431694006</v>
      </c>
      <c r="DX101" s="93" t="s">
        <v>286</v>
      </c>
      <c r="DY101" s="93" t="s">
        <v>286</v>
      </c>
      <c r="DZ101" s="93" t="s">
        <v>286</v>
      </c>
      <c r="EA101" s="93" t="s">
        <v>286</v>
      </c>
      <c r="EB101" s="93" t="s">
        <v>286</v>
      </c>
      <c r="EC101" s="93" t="s">
        <v>286</v>
      </c>
      <c r="ED101" s="93" t="s">
        <v>286</v>
      </c>
      <c r="EE101" s="93" t="s">
        <v>286</v>
      </c>
      <c r="EF101" s="93" t="s">
        <v>286</v>
      </c>
      <c r="EG101" s="93">
        <v>4.1543026706231441</v>
      </c>
      <c r="EH101" s="93">
        <v>4.23940149625935</v>
      </c>
      <c r="EI101" s="93">
        <v>0.97402597402597468</v>
      </c>
      <c r="EJ101" s="93">
        <v>5.8823529411764719</v>
      </c>
      <c r="EK101" s="93">
        <v>6.5217391304347876</v>
      </c>
      <c r="EL101" s="93">
        <v>2.1621621621621623</v>
      </c>
      <c r="EM101" s="93">
        <v>65.375854214123024</v>
      </c>
      <c r="EN101" s="93">
        <v>30.353817504655481</v>
      </c>
      <c r="EO101" s="93">
        <v>41.394335511982561</v>
      </c>
      <c r="EP101" s="93">
        <v>60.646900269541803</v>
      </c>
      <c r="EQ101" s="93">
        <v>35.763097949886131</v>
      </c>
      <c r="ER101" s="93">
        <v>35.427135678391956</v>
      </c>
      <c r="ES101" s="93">
        <v>67.307692307692378</v>
      </c>
      <c r="ET101" s="93">
        <v>37.74104683195592</v>
      </c>
      <c r="EU101" s="93">
        <v>47.404844290657429</v>
      </c>
      <c r="EV101" s="93">
        <v>54.397394136807819</v>
      </c>
      <c r="EW101" s="93">
        <v>34.715025906735775</v>
      </c>
      <c r="EX101" s="93">
        <v>41.233766233766225</v>
      </c>
      <c r="EY101" s="93">
        <v>57.499999999999979</v>
      </c>
      <c r="EZ101" s="93">
        <v>32.735426008968624</v>
      </c>
      <c r="FA101" s="93">
        <v>46.666666666666657</v>
      </c>
      <c r="FB101" s="93">
        <v>81.596452328159614</v>
      </c>
      <c r="FC101" s="93">
        <v>60.628465804066508</v>
      </c>
      <c r="FD101" s="93">
        <v>59.259259259259224</v>
      </c>
      <c r="FE101" s="93">
        <v>81.914893617021249</v>
      </c>
      <c r="FF101" s="93">
        <v>61.363636363636346</v>
      </c>
      <c r="FG101" s="93">
        <v>59.644670050761427</v>
      </c>
      <c r="FH101" s="93">
        <v>84.112149532710305</v>
      </c>
      <c r="FI101" s="93">
        <v>70.60439560439562</v>
      </c>
      <c r="FJ101" s="93">
        <v>67.47404844290655</v>
      </c>
      <c r="FK101" s="93">
        <v>85.626911314984667</v>
      </c>
      <c r="FL101" s="93">
        <v>69.521410579345115</v>
      </c>
      <c r="FM101" s="93">
        <v>69.055374592833914</v>
      </c>
      <c r="FN101" s="93">
        <v>85.37735849056611</v>
      </c>
      <c r="FO101" s="93">
        <v>69.777777777777786</v>
      </c>
      <c r="FP101" s="93">
        <v>73.513513513513502</v>
      </c>
      <c r="FQ101" s="93">
        <v>94.493392070484546</v>
      </c>
      <c r="FR101" s="93">
        <v>95.185185185185176</v>
      </c>
      <c r="FS101" s="93">
        <v>97.167755991285318</v>
      </c>
      <c r="FT101" s="93">
        <v>90.600522193211418</v>
      </c>
      <c r="FU101" s="93">
        <v>91.136363636363612</v>
      </c>
      <c r="FV101" s="93">
        <v>97.468354430379762</v>
      </c>
      <c r="FW101" s="93">
        <v>94.753086419753089</v>
      </c>
      <c r="FX101" s="93">
        <v>94.794520547945211</v>
      </c>
      <c r="FY101" s="93">
        <v>97.250859106529191</v>
      </c>
      <c r="FZ101" s="93">
        <v>93.413173652694695</v>
      </c>
      <c r="GA101" s="93">
        <v>93.765586034912673</v>
      </c>
      <c r="GB101" s="93">
        <v>94.805194805194802</v>
      </c>
      <c r="GC101" s="93">
        <v>93.981481481481509</v>
      </c>
      <c r="GD101" s="93">
        <v>95.2173913043478</v>
      </c>
      <c r="GE101" s="93">
        <v>98.918918918918905</v>
      </c>
      <c r="GF101" s="93">
        <v>91.536748329621375</v>
      </c>
      <c r="GG101" s="93">
        <v>89.32584269662928</v>
      </c>
      <c r="GH101" s="93">
        <v>94.96717724288834</v>
      </c>
      <c r="GI101" s="93">
        <v>90.237467018469673</v>
      </c>
      <c r="GJ101" s="93">
        <v>85.454545454545453</v>
      </c>
      <c r="GK101" s="93">
        <v>96.455696202531513</v>
      </c>
      <c r="GL101" s="93">
        <v>91.925465838509211</v>
      </c>
      <c r="GM101" s="93">
        <v>86.501377410468365</v>
      </c>
      <c r="GN101" s="93">
        <v>93.079584775086516</v>
      </c>
      <c r="GO101" s="93">
        <v>91.916167664670681</v>
      </c>
      <c r="GP101" s="93">
        <v>90.476190476190553</v>
      </c>
      <c r="GQ101" s="93">
        <v>92.207792207792181</v>
      </c>
      <c r="GR101" s="93">
        <v>95.348837209302289</v>
      </c>
      <c r="GS101" s="93">
        <v>87.280701754385973</v>
      </c>
      <c r="GT101" s="93">
        <v>95.675675675675606</v>
      </c>
      <c r="GU101" s="93" t="s">
        <v>286</v>
      </c>
      <c r="GV101" s="93" t="s">
        <v>286</v>
      </c>
      <c r="GW101" s="93" t="s">
        <v>286</v>
      </c>
      <c r="GX101" s="93" t="s">
        <v>286</v>
      </c>
      <c r="GY101" s="93" t="s">
        <v>286</v>
      </c>
      <c r="GZ101" s="93" t="s">
        <v>286</v>
      </c>
      <c r="HA101" s="93" t="s">
        <v>286</v>
      </c>
      <c r="HB101" s="93" t="s">
        <v>286</v>
      </c>
      <c r="HC101" s="93" t="s">
        <v>286</v>
      </c>
      <c r="HD101" s="93">
        <v>91.104294478527635</v>
      </c>
      <c r="HE101" s="93">
        <v>95.696202531645554</v>
      </c>
      <c r="HF101" s="93">
        <v>96.06557377049181</v>
      </c>
      <c r="HG101" s="93">
        <v>89.09952606635072</v>
      </c>
      <c r="HH101" s="93">
        <v>94.666666666666714</v>
      </c>
      <c r="HI101" s="94">
        <v>96.174863387978135</v>
      </c>
      <c r="HJ101" s="94">
        <v>80.580357142857196</v>
      </c>
      <c r="HK101" s="94">
        <v>83.489681050656586</v>
      </c>
      <c r="HL101" s="94">
        <v>91.703056768558866</v>
      </c>
      <c r="HM101" s="93">
        <v>76.533333333333374</v>
      </c>
      <c r="HN101" s="93">
        <v>82.876712328767127</v>
      </c>
      <c r="HO101" s="93">
        <v>92.69521410579344</v>
      </c>
      <c r="HP101" s="93">
        <v>77.2151898734177</v>
      </c>
      <c r="HQ101" s="93">
        <v>84.890109890109926</v>
      </c>
      <c r="HR101" s="93">
        <v>92.413793103448299</v>
      </c>
      <c r="HS101" s="93">
        <v>80.239520958083844</v>
      </c>
      <c r="HT101" s="93">
        <v>84.63476070528975</v>
      </c>
      <c r="HU101" s="93">
        <v>87.012987012986926</v>
      </c>
      <c r="HV101" s="93">
        <v>82.85714285714289</v>
      </c>
      <c r="HW101" s="93">
        <v>80.888888888888914</v>
      </c>
      <c r="HX101" s="93">
        <v>92.972972972973025</v>
      </c>
      <c r="HY101" s="93">
        <v>8.0610021786492396</v>
      </c>
      <c r="HZ101" s="93">
        <v>6.1111111111111054</v>
      </c>
      <c r="IA101" s="93">
        <v>3.2679738562091489</v>
      </c>
      <c r="IB101" s="93">
        <v>8.0519480519480542</v>
      </c>
      <c r="IC101" s="93">
        <v>6.1503416856492024</v>
      </c>
      <c r="ID101" s="93">
        <v>5.5276381909547725</v>
      </c>
      <c r="IE101" s="93">
        <v>7.0336391437308894</v>
      </c>
      <c r="IF101" s="93">
        <v>6.3186813186813167</v>
      </c>
      <c r="IG101" s="93">
        <v>5.1546391752577305</v>
      </c>
      <c r="IH101" s="93">
        <v>5.6379821958456953</v>
      </c>
      <c r="II101" s="93">
        <v>2.2388059701492544</v>
      </c>
      <c r="IJ101" s="93">
        <v>4.8701298701298654</v>
      </c>
      <c r="IK101" s="93">
        <v>4.0909090909090917</v>
      </c>
      <c r="IL101" s="93">
        <v>8.695652173913043</v>
      </c>
      <c r="IM101" s="93">
        <v>3.7837837837837851</v>
      </c>
      <c r="IN101" s="93" t="str">
        <f t="shared" si="113"/>
        <v>--</v>
      </c>
      <c r="IO101" s="93" t="str">
        <f t="shared" si="113"/>
        <v>--</v>
      </c>
      <c r="IP101" s="93" t="str">
        <f t="shared" si="113"/>
        <v>--</v>
      </c>
      <c r="IQ101" s="93" t="str">
        <f t="shared" si="113"/>
        <v>--</v>
      </c>
      <c r="IR101" s="93" t="str">
        <f t="shared" si="113"/>
        <v>--</v>
      </c>
      <c r="IS101" s="93" t="str">
        <f t="shared" si="113"/>
        <v>--</v>
      </c>
      <c r="IT101" s="93" t="str">
        <f t="shared" si="113"/>
        <v>--</v>
      </c>
      <c r="IU101" s="93" t="str">
        <f t="shared" si="113"/>
        <v>--</v>
      </c>
      <c r="IV101" s="93" t="str">
        <f t="shared" si="113"/>
        <v>--</v>
      </c>
      <c r="IW101" s="228">
        <v>1274</v>
      </c>
      <c r="IX101" s="250">
        <v>980</v>
      </c>
      <c r="IY101" s="228">
        <v>289</v>
      </c>
      <c r="IZ101" s="228">
        <v>376</v>
      </c>
      <c r="JA101" s="228">
        <v>277</v>
      </c>
      <c r="JB101" s="228">
        <v>277</v>
      </c>
      <c r="JC101" s="228">
        <v>224</v>
      </c>
      <c r="JD101" s="228">
        <v>200</v>
      </c>
      <c r="JE101" s="228">
        <v>9.1872791519434607</v>
      </c>
      <c r="JF101" s="228">
        <v>10.455764075067</v>
      </c>
      <c r="JG101" s="228">
        <v>13.4057971014493</v>
      </c>
      <c r="JH101" s="228">
        <v>6.8592057761732903</v>
      </c>
      <c r="JI101" s="228">
        <v>9.4170403587443996</v>
      </c>
      <c r="JJ101" s="228">
        <v>8.6294416243654908</v>
      </c>
      <c r="JK101" s="228">
        <v>3.52112676056338</v>
      </c>
      <c r="JL101" s="228">
        <v>4.8</v>
      </c>
      <c r="JM101" s="228">
        <v>4.7272727272727302</v>
      </c>
      <c r="JN101" s="228">
        <v>6.5217391304347903</v>
      </c>
      <c r="JO101" s="228">
        <v>6.25</v>
      </c>
      <c r="JP101" s="228">
        <v>5.5555555555555598</v>
      </c>
      <c r="JQ101" s="228">
        <v>96.085409252668995</v>
      </c>
      <c r="JR101" s="228">
        <v>95.442359249329698</v>
      </c>
      <c r="JS101" s="228">
        <v>95.620437956204398</v>
      </c>
      <c r="JT101" s="228">
        <v>95.255474452554694</v>
      </c>
      <c r="JU101" s="228">
        <v>95.927601809954794</v>
      </c>
      <c r="JV101" s="228">
        <v>97.461928934010103</v>
      </c>
      <c r="JW101" s="228">
        <v>92.882562277580107</v>
      </c>
      <c r="JX101" s="228">
        <v>91.935483870967701</v>
      </c>
      <c r="JY101" s="228">
        <v>91.6666666666667</v>
      </c>
      <c r="JZ101" s="228">
        <v>92.335766423357697</v>
      </c>
      <c r="KA101" s="228">
        <v>88.2882882882883</v>
      </c>
      <c r="KB101" s="228">
        <v>93.908629441624399</v>
      </c>
      <c r="KC101" s="228">
        <v>95.744680851063805</v>
      </c>
      <c r="KD101" s="228">
        <v>94.086021505376294</v>
      </c>
      <c r="KE101" s="228">
        <v>95.255474452554793</v>
      </c>
      <c r="KF101" s="228">
        <v>96.363636363636303</v>
      </c>
      <c r="KG101" s="228">
        <v>95.495495495495504</v>
      </c>
      <c r="KH101" s="228">
        <v>95.9390862944162</v>
      </c>
      <c r="KI101" s="228">
        <v>332</v>
      </c>
      <c r="KJ101" s="228">
        <v>279</v>
      </c>
      <c r="KK101" s="99" t="str">
        <f t="shared" si="111"/>
        <v>--</v>
      </c>
      <c r="KL101" s="99" t="str">
        <f t="shared" si="111"/>
        <v>--</v>
      </c>
      <c r="KM101" s="230">
        <v>8.7227414330218096</v>
      </c>
      <c r="KN101" s="230">
        <v>14.492753623188401</v>
      </c>
      <c r="KO101" s="230">
        <v>92.1875</v>
      </c>
      <c r="KP101" s="230">
        <v>93.818181818181799</v>
      </c>
      <c r="KQ101" s="230">
        <v>92.500000000000099</v>
      </c>
      <c r="KR101" s="230">
        <v>93.115942028985501</v>
      </c>
      <c r="KS101" s="230">
        <v>90.282131661441994</v>
      </c>
      <c r="KT101" s="230">
        <v>89.781021897810206</v>
      </c>
      <c r="KV101" s="390">
        <v>1036</v>
      </c>
      <c r="KW101" s="391">
        <v>264</v>
      </c>
      <c r="KX101" s="392">
        <v>264</v>
      </c>
      <c r="KY101" s="392">
        <v>269</v>
      </c>
      <c r="KZ101" s="392">
        <v>239</v>
      </c>
      <c r="LA101" s="378" t="str">
        <f t="shared" si="82"/>
        <v>--</v>
      </c>
      <c r="LB101" s="392">
        <v>60.805860805860803</v>
      </c>
      <c r="LC101" s="392">
        <v>62.430939226519399</v>
      </c>
      <c r="LD101" s="392">
        <v>64.044943820224731</v>
      </c>
      <c r="LE101" s="378" t="str">
        <f t="shared" si="83"/>
        <v>--</v>
      </c>
      <c r="LF101" s="392">
        <v>67.765567765567752</v>
      </c>
      <c r="LG101" s="392">
        <v>64.285714285714292</v>
      </c>
      <c r="LH101" s="392">
        <v>66.834170854271377</v>
      </c>
      <c r="LI101" s="378" t="str">
        <f t="shared" si="84"/>
        <v>--</v>
      </c>
      <c r="LJ101" s="392">
        <v>60.227272727272705</v>
      </c>
      <c r="LK101" s="392">
        <v>56.716417910447774</v>
      </c>
      <c r="LL101" s="392">
        <v>59.663865546218467</v>
      </c>
      <c r="LM101" s="391">
        <v>83.647798742138406</v>
      </c>
      <c r="LN101" s="392">
        <v>68.214285714285765</v>
      </c>
      <c r="LO101" s="392">
        <v>62.670299727520444</v>
      </c>
      <c r="LP101" s="392">
        <v>70.110701107011053</v>
      </c>
      <c r="LQ101" s="392">
        <v>81.481481481481509</v>
      </c>
      <c r="LR101" s="392">
        <v>73.703703703703695</v>
      </c>
      <c r="LS101" s="392">
        <v>70.697674418604606</v>
      </c>
      <c r="LT101" s="392">
        <v>67.005076142131941</v>
      </c>
      <c r="LU101" s="392">
        <v>72.399999999999977</v>
      </c>
      <c r="LV101" s="392">
        <v>71.595330739299641</v>
      </c>
      <c r="LW101" s="392">
        <v>62.213740458015259</v>
      </c>
      <c r="LX101" s="392">
        <v>65.531914893617056</v>
      </c>
      <c r="LY101" s="391">
        <v>81.269841269841265</v>
      </c>
      <c r="LZ101" s="392">
        <v>73.118279569892465</v>
      </c>
      <c r="MA101" s="392">
        <v>71.93460490463211</v>
      </c>
      <c r="MB101" s="392">
        <v>75.547445255474472</v>
      </c>
      <c r="MC101" s="392">
        <v>87.59124087591249</v>
      </c>
      <c r="MD101" s="392">
        <v>82.909090909090963</v>
      </c>
      <c r="ME101" s="392">
        <v>78.538812785388146</v>
      </c>
      <c r="MF101" s="392">
        <v>78.571428571428555</v>
      </c>
      <c r="MG101" s="392">
        <v>81.640625000000028</v>
      </c>
      <c r="MH101" s="392">
        <v>79.007633587786316</v>
      </c>
      <c r="MI101" s="392">
        <v>70.943396226415089</v>
      </c>
      <c r="MJ101" s="392">
        <v>74.152542372881427</v>
      </c>
      <c r="MK101" s="391">
        <v>89.105058365758751</v>
      </c>
      <c r="ML101" s="392">
        <v>95.817490494296621</v>
      </c>
      <c r="MM101" s="392">
        <v>91.01123595505625</v>
      </c>
      <c r="MN101" s="392">
        <v>95.708154506437793</v>
      </c>
      <c r="MO101" s="391">
        <v>90.980392156862749</v>
      </c>
      <c r="MP101" s="392">
        <v>89.694656488549654</v>
      </c>
      <c r="MQ101" s="392">
        <v>83.082706766917269</v>
      </c>
      <c r="MR101" s="392">
        <v>92.703862660944225</v>
      </c>
      <c r="MS101" s="391">
        <v>90.079365079365132</v>
      </c>
      <c r="MT101" s="392">
        <v>93.893129770992402</v>
      </c>
      <c r="MU101" s="392">
        <v>93.609022556391025</v>
      </c>
      <c r="MV101" s="392">
        <v>97.424892703862682</v>
      </c>
      <c r="MW101" s="391">
        <v>97.1875</v>
      </c>
      <c r="MX101" s="392">
        <v>97.864768683274093</v>
      </c>
      <c r="MY101" s="392">
        <v>95.417789757412535</v>
      </c>
      <c r="MZ101" s="392">
        <v>97.810218978102199</v>
      </c>
      <c r="NA101" s="392">
        <v>98.550724637681185</v>
      </c>
      <c r="NB101" s="392">
        <v>97.454545454545411</v>
      </c>
      <c r="NC101" s="392">
        <v>97.747747747747681</v>
      </c>
      <c r="ND101" s="392">
        <v>97.46192893401016</v>
      </c>
      <c r="NE101" s="392">
        <v>94.921875000000043</v>
      </c>
      <c r="NF101" s="392">
        <v>95.437262357414497</v>
      </c>
      <c r="NG101" s="392">
        <v>95.131086142322175</v>
      </c>
      <c r="NH101" s="392">
        <v>97.424892703862696</v>
      </c>
    </row>
    <row r="102" spans="1:372" x14ac:dyDescent="0.25">
      <c r="A102" s="93" t="str">
        <f t="shared" si="106"/>
        <v>--</v>
      </c>
      <c r="B102" s="96" t="s">
        <v>176</v>
      </c>
      <c r="C102" s="96">
        <v>1180</v>
      </c>
      <c r="D102" s="95">
        <v>1230</v>
      </c>
      <c r="E102" s="95">
        <v>1083</v>
      </c>
      <c r="F102" s="95">
        <v>1055</v>
      </c>
      <c r="G102" s="95">
        <v>984</v>
      </c>
      <c r="H102" s="95">
        <v>321</v>
      </c>
      <c r="I102" s="95">
        <v>479</v>
      </c>
      <c r="J102" s="95">
        <v>380</v>
      </c>
      <c r="K102" s="95">
        <v>391</v>
      </c>
      <c r="L102" s="95">
        <v>472</v>
      </c>
      <c r="M102" s="93">
        <v>367</v>
      </c>
      <c r="N102" s="93">
        <v>350</v>
      </c>
      <c r="O102" s="93">
        <v>390</v>
      </c>
      <c r="P102" s="93">
        <v>343</v>
      </c>
      <c r="Q102" s="93">
        <v>357</v>
      </c>
      <c r="R102" s="93">
        <v>397</v>
      </c>
      <c r="S102" s="93">
        <v>301</v>
      </c>
      <c r="T102" s="93">
        <v>313</v>
      </c>
      <c r="U102" s="93">
        <v>340</v>
      </c>
      <c r="V102" s="93">
        <v>331</v>
      </c>
      <c r="W102" s="93">
        <v>86.942675159235691</v>
      </c>
      <c r="X102" s="93">
        <v>77.824267782426787</v>
      </c>
      <c r="Y102" s="93">
        <v>69.312169312169374</v>
      </c>
      <c r="Z102" s="93">
        <v>88.630490956072364</v>
      </c>
      <c r="AA102" s="93">
        <v>84.434968017057599</v>
      </c>
      <c r="AB102" s="93">
        <v>73.537604456824468</v>
      </c>
      <c r="AC102" s="93">
        <v>87.572254335260084</v>
      </c>
      <c r="AD102" s="93">
        <v>79.015544041450866</v>
      </c>
      <c r="AE102" s="93">
        <v>81.871345029239777</v>
      </c>
      <c r="AF102" s="93" t="s">
        <v>286</v>
      </c>
      <c r="AG102" s="93">
        <v>85.861182519280263</v>
      </c>
      <c r="AH102" s="93">
        <v>81.208053691275239</v>
      </c>
      <c r="AI102" s="93" t="s">
        <v>286</v>
      </c>
      <c r="AJ102" s="93">
        <v>93.491124260355008</v>
      </c>
      <c r="AK102" s="93">
        <v>82.098765432098801</v>
      </c>
      <c r="AL102" s="93">
        <v>15.09433962264151</v>
      </c>
      <c r="AM102" s="93">
        <v>28.242677824267794</v>
      </c>
      <c r="AN102" s="93">
        <v>39.999999999999993</v>
      </c>
      <c r="AO102" s="93">
        <v>14.102564102564116</v>
      </c>
      <c r="AP102" s="93">
        <v>16.204690831556501</v>
      </c>
      <c r="AQ102" s="93">
        <v>31.232876712328775</v>
      </c>
      <c r="AR102" s="93">
        <v>18.786127167630074</v>
      </c>
      <c r="AS102" s="93">
        <v>19.896640826873377</v>
      </c>
      <c r="AT102" s="93">
        <v>33.625730994152036</v>
      </c>
      <c r="AU102" s="93">
        <v>14.529914529914546</v>
      </c>
      <c r="AV102" s="93">
        <v>19.796954314720832</v>
      </c>
      <c r="AW102" s="93">
        <v>34.228187919463089</v>
      </c>
      <c r="AX102" s="93">
        <v>21.103896103896119</v>
      </c>
      <c r="AY102" s="93">
        <v>14.117647058823534</v>
      </c>
      <c r="AZ102" s="93">
        <v>32.121212121212174</v>
      </c>
      <c r="BA102" s="93" t="s">
        <v>286</v>
      </c>
      <c r="BB102" s="93" t="s">
        <v>286</v>
      </c>
      <c r="BC102" s="93" t="s">
        <v>286</v>
      </c>
      <c r="BD102" s="93" t="s">
        <v>286</v>
      </c>
      <c r="BE102" s="93" t="s">
        <v>286</v>
      </c>
      <c r="BF102" s="93" t="s">
        <v>286</v>
      </c>
      <c r="BG102" s="93" t="s">
        <v>286</v>
      </c>
      <c r="BH102" s="93" t="s">
        <v>286</v>
      </c>
      <c r="BI102" s="93" t="s">
        <v>286</v>
      </c>
      <c r="BJ102" s="93">
        <v>36.969696969696962</v>
      </c>
      <c r="BK102" s="93">
        <v>42.455242966751939</v>
      </c>
      <c r="BL102" s="93">
        <v>23.183391003460212</v>
      </c>
      <c r="BM102" s="93">
        <v>37.919463087248332</v>
      </c>
      <c r="BN102" s="93">
        <v>37.650602409638559</v>
      </c>
      <c r="BO102" s="93">
        <v>18.437500000000011</v>
      </c>
      <c r="BP102" s="93">
        <v>5.351170568561872</v>
      </c>
      <c r="BQ102" s="93">
        <v>12.579957356076767</v>
      </c>
      <c r="BR102" s="93">
        <v>47.058823529411761</v>
      </c>
      <c r="BS102" s="93">
        <v>4.0540540540540491</v>
      </c>
      <c r="BT102" s="93">
        <v>10.799136069114471</v>
      </c>
      <c r="BU102" s="93">
        <v>45.810055865921811</v>
      </c>
      <c r="BV102" s="93">
        <v>7.1641791044776086</v>
      </c>
      <c r="BW102" s="93">
        <v>9.018567639257288</v>
      </c>
      <c r="BX102" s="93">
        <v>48.484848484848484</v>
      </c>
      <c r="BY102" s="93">
        <v>3.5928143712574845</v>
      </c>
      <c r="BZ102" s="93">
        <v>10.824742268041234</v>
      </c>
      <c r="CA102" s="93">
        <v>43.055555555555571</v>
      </c>
      <c r="CB102" s="93">
        <v>6.2500000000000036</v>
      </c>
      <c r="CC102" s="93">
        <v>9.1463414634146343</v>
      </c>
      <c r="CD102" s="93">
        <v>45.110410094637217</v>
      </c>
      <c r="CE102" s="93">
        <v>16.507936507936492</v>
      </c>
      <c r="CF102" s="93">
        <v>16.527196652719688</v>
      </c>
      <c r="CG102" s="93">
        <v>11.609498680738783</v>
      </c>
      <c r="CH102" s="93">
        <v>24.935064935064965</v>
      </c>
      <c r="CI102" s="93">
        <v>25.053078556263273</v>
      </c>
      <c r="CJ102" s="93">
        <v>21.703296703296711</v>
      </c>
      <c r="CK102" s="93">
        <v>24.489795918367339</v>
      </c>
      <c r="CL102" s="93">
        <v>21.818181818181824</v>
      </c>
      <c r="CM102" s="93">
        <v>16.959064327485368</v>
      </c>
      <c r="CN102" s="93">
        <v>18.895348837209301</v>
      </c>
      <c r="CO102" s="93">
        <v>16.83673469387757</v>
      </c>
      <c r="CP102" s="93">
        <v>21.72413793103448</v>
      </c>
      <c r="CQ102" s="93">
        <v>19.218241042345287</v>
      </c>
      <c r="CR102" s="93">
        <v>28.994082840236683</v>
      </c>
      <c r="CS102" s="93">
        <v>16.564417177914095</v>
      </c>
      <c r="CT102" s="93">
        <v>14.657980456026062</v>
      </c>
      <c r="CU102" s="93">
        <v>7.1278825995807189</v>
      </c>
      <c r="CV102" s="93">
        <v>5.8823529411764683</v>
      </c>
      <c r="CW102" s="93">
        <v>14.397905759162299</v>
      </c>
      <c r="CX102" s="93">
        <v>10.706638115631689</v>
      </c>
      <c r="CY102" s="93">
        <v>8.1690140845070456</v>
      </c>
      <c r="CZ102" s="93">
        <v>14.956011730205267</v>
      </c>
      <c r="DA102" s="93">
        <v>10.554089709762541</v>
      </c>
      <c r="DB102" s="93">
        <v>7.6923076923076907</v>
      </c>
      <c r="DC102" s="93">
        <v>9.9999999999999911</v>
      </c>
      <c r="DD102" s="93">
        <v>7.9896907216494943</v>
      </c>
      <c r="DE102" s="93">
        <v>8.0985915492957758</v>
      </c>
      <c r="DF102" s="93">
        <v>16.025641025641033</v>
      </c>
      <c r="DG102" s="93">
        <v>8.6053412462908039</v>
      </c>
      <c r="DH102" s="93">
        <v>8.3850931677018608</v>
      </c>
      <c r="DI102" s="93">
        <v>33.980582524271874</v>
      </c>
      <c r="DJ102" s="93">
        <v>43.186582809224348</v>
      </c>
      <c r="DK102" s="93">
        <v>40.000000000000014</v>
      </c>
      <c r="DL102" s="93">
        <v>38.281250000000014</v>
      </c>
      <c r="DM102" s="93">
        <v>43.496801705756909</v>
      </c>
      <c r="DN102" s="93">
        <v>38.268156424580965</v>
      </c>
      <c r="DO102" s="93">
        <v>36.151603498542272</v>
      </c>
      <c r="DP102" s="93">
        <v>41.361256544502623</v>
      </c>
      <c r="DQ102" s="93">
        <v>34.023668639053277</v>
      </c>
      <c r="DR102" s="93">
        <v>34.319526627218934</v>
      </c>
      <c r="DS102" s="93">
        <v>50</v>
      </c>
      <c r="DT102" s="93">
        <v>48.601398601398621</v>
      </c>
      <c r="DU102" s="93">
        <v>35.806451612903217</v>
      </c>
      <c r="DV102" s="93">
        <v>44.940476190476218</v>
      </c>
      <c r="DW102" s="93">
        <v>40.307692307692321</v>
      </c>
      <c r="DX102" s="93" t="s">
        <v>286</v>
      </c>
      <c r="DY102" s="93" t="s">
        <v>286</v>
      </c>
      <c r="DZ102" s="93" t="s">
        <v>286</v>
      </c>
      <c r="EA102" s="93" t="s">
        <v>286</v>
      </c>
      <c r="EB102" s="93" t="s">
        <v>286</v>
      </c>
      <c r="EC102" s="93" t="s">
        <v>286</v>
      </c>
      <c r="ED102" s="93" t="s">
        <v>286</v>
      </c>
      <c r="EE102" s="93" t="s">
        <v>286</v>
      </c>
      <c r="EF102" s="93" t="s">
        <v>286</v>
      </c>
      <c r="EG102" s="93">
        <v>5.9322033898305087</v>
      </c>
      <c r="EH102" s="93">
        <v>2.7777777777777763</v>
      </c>
      <c r="EI102" s="93">
        <v>2.3489932885906057</v>
      </c>
      <c r="EJ102" s="93">
        <v>3.9215686274509816</v>
      </c>
      <c r="EK102" s="93">
        <v>5.2941176470588225</v>
      </c>
      <c r="EL102" s="93">
        <v>2.1212121212121224</v>
      </c>
      <c r="EM102" s="93">
        <v>60.256410256410234</v>
      </c>
      <c r="EN102" s="93">
        <v>34.171907756813454</v>
      </c>
      <c r="EO102" s="93">
        <v>40.476190476190467</v>
      </c>
      <c r="EP102" s="93">
        <v>63.446475195822401</v>
      </c>
      <c r="EQ102" s="93">
        <v>32.908704883227159</v>
      </c>
      <c r="ER102" s="93">
        <v>50.413223140495901</v>
      </c>
      <c r="ES102" s="93">
        <v>58.753709198813048</v>
      </c>
      <c r="ET102" s="93">
        <v>37.142857142857132</v>
      </c>
      <c r="EU102" s="93">
        <v>47.076023391812882</v>
      </c>
      <c r="EV102" s="93">
        <v>51.376146788990802</v>
      </c>
      <c r="EW102" s="93">
        <v>37.851662404092089</v>
      </c>
      <c r="EX102" s="93">
        <v>49.319727891156418</v>
      </c>
      <c r="EY102" s="93">
        <v>62.886597938144327</v>
      </c>
      <c r="EZ102" s="93">
        <v>38.738738738738739</v>
      </c>
      <c r="FA102" s="93">
        <v>46.483180428134581</v>
      </c>
      <c r="FB102" s="93">
        <v>86.305732484076415</v>
      </c>
      <c r="FC102" s="93">
        <v>52.928870292887019</v>
      </c>
      <c r="FD102" s="93">
        <v>53.298153034300803</v>
      </c>
      <c r="FE102" s="93">
        <v>81.185567010309242</v>
      </c>
      <c r="FF102" s="93">
        <v>65.677966101694921</v>
      </c>
      <c r="FG102" s="93">
        <v>67.582417582417591</v>
      </c>
      <c r="FH102" s="93">
        <v>76.811594202898604</v>
      </c>
      <c r="FI102" s="93">
        <v>70.694087403598914</v>
      </c>
      <c r="FJ102" s="93">
        <v>74.052478134110729</v>
      </c>
      <c r="FK102" s="93">
        <v>85.672514619883017</v>
      </c>
      <c r="FL102" s="93">
        <v>72.727272727272691</v>
      </c>
      <c r="FM102" s="93">
        <v>71.525423728813564</v>
      </c>
      <c r="FN102" s="93">
        <v>83.278688524590223</v>
      </c>
      <c r="FO102" s="93">
        <v>73.372781065088816</v>
      </c>
      <c r="FP102" s="93">
        <v>64.525993883792054</v>
      </c>
      <c r="FQ102" s="93">
        <v>96.815286624203836</v>
      </c>
      <c r="FR102" s="93">
        <v>95.59748427672956</v>
      </c>
      <c r="FS102" s="93">
        <v>98.677248677248642</v>
      </c>
      <c r="FT102" s="93">
        <v>93.540051679586611</v>
      </c>
      <c r="FU102" s="93">
        <v>94.067796610169495</v>
      </c>
      <c r="FV102" s="93">
        <v>95.890410958904127</v>
      </c>
      <c r="FW102" s="93">
        <v>93.063583815028977</v>
      </c>
      <c r="FX102" s="93">
        <v>94.858611825192796</v>
      </c>
      <c r="FY102" s="93">
        <v>97.084548104956284</v>
      </c>
      <c r="FZ102" s="93">
        <v>92.957746478873304</v>
      </c>
      <c r="GA102" s="93">
        <v>92.171717171717191</v>
      </c>
      <c r="GB102" s="93">
        <v>96.928327645051255</v>
      </c>
      <c r="GC102" s="93">
        <v>94.212218649517695</v>
      </c>
      <c r="GD102" s="93">
        <v>96.470588235294073</v>
      </c>
      <c r="GE102" s="93">
        <v>97.264437689969682</v>
      </c>
      <c r="GF102" s="93">
        <v>95.498392282958193</v>
      </c>
      <c r="GG102" s="93">
        <v>90.618336886993546</v>
      </c>
      <c r="GH102" s="93">
        <v>96.816976127320856</v>
      </c>
      <c r="GI102" s="93">
        <v>91.989664082687341</v>
      </c>
      <c r="GJ102" s="93">
        <v>90.212765957446791</v>
      </c>
      <c r="GK102" s="93">
        <v>94.751381215469621</v>
      </c>
      <c r="GL102" s="93">
        <v>89.565217391304373</v>
      </c>
      <c r="GM102" s="93">
        <v>92.544987146529564</v>
      </c>
      <c r="GN102" s="93">
        <v>95.918367346938794</v>
      </c>
      <c r="GO102" s="93">
        <v>92.351274787535459</v>
      </c>
      <c r="GP102" s="93">
        <v>91.116751269035504</v>
      </c>
      <c r="GQ102" s="93">
        <v>95.238095238095298</v>
      </c>
      <c r="GR102" s="93">
        <v>93.506493506493499</v>
      </c>
      <c r="GS102" s="93">
        <v>94.395280235988196</v>
      </c>
      <c r="GT102" s="93">
        <v>93.313069908814541</v>
      </c>
      <c r="GU102" s="93" t="s">
        <v>286</v>
      </c>
      <c r="GV102" s="93" t="s">
        <v>286</v>
      </c>
      <c r="GW102" s="93" t="s">
        <v>286</v>
      </c>
      <c r="GX102" s="93" t="s">
        <v>286</v>
      </c>
      <c r="GY102" s="93" t="s">
        <v>286</v>
      </c>
      <c r="GZ102" s="93" t="s">
        <v>286</v>
      </c>
      <c r="HA102" s="93" t="s">
        <v>286</v>
      </c>
      <c r="HB102" s="93" t="s">
        <v>286</v>
      </c>
      <c r="HC102" s="93" t="s">
        <v>286</v>
      </c>
      <c r="HD102" s="93">
        <v>90.144927536231947</v>
      </c>
      <c r="HE102" s="93">
        <v>95.090439276485739</v>
      </c>
      <c r="HF102" s="93">
        <v>95.221843003413056</v>
      </c>
      <c r="HG102" s="93">
        <v>91.721854304635784</v>
      </c>
      <c r="HH102" s="93">
        <v>95.266272189349181</v>
      </c>
      <c r="HI102" s="94">
        <v>97.256097560975618</v>
      </c>
      <c r="HJ102" s="94">
        <v>83.974358974359021</v>
      </c>
      <c r="HK102" s="94">
        <v>82.142857142857125</v>
      </c>
      <c r="HL102" s="94">
        <v>90.716180371352706</v>
      </c>
      <c r="HM102" s="93">
        <v>79.373368146214176</v>
      </c>
      <c r="HN102" s="93">
        <v>78.768577494692124</v>
      </c>
      <c r="HO102" s="93">
        <v>89.750692520775715</v>
      </c>
      <c r="HP102" s="93">
        <v>80.701754385964946</v>
      </c>
      <c r="HQ102" s="93">
        <v>86.16187989556137</v>
      </c>
      <c r="HR102" s="93">
        <v>93.529411764705912</v>
      </c>
      <c r="HS102" s="93">
        <v>81.791907514450898</v>
      </c>
      <c r="HT102" s="93">
        <v>85.641025641025635</v>
      </c>
      <c r="HU102" s="93">
        <v>93.814432989690758</v>
      </c>
      <c r="HV102" s="93">
        <v>79.344262295082032</v>
      </c>
      <c r="HW102" s="93">
        <v>87.240356083086041</v>
      </c>
      <c r="HX102" s="93">
        <v>92.660550458715562</v>
      </c>
      <c r="HY102" s="93">
        <v>4.0880503144654101</v>
      </c>
      <c r="HZ102" s="93">
        <v>4.6121593291404643</v>
      </c>
      <c r="IA102" s="93">
        <v>2.116402116402115</v>
      </c>
      <c r="IB102" s="93">
        <v>5.6410256410256387</v>
      </c>
      <c r="IC102" s="93">
        <v>5.1063829787233992</v>
      </c>
      <c r="ID102" s="93">
        <v>3.8567493112947693</v>
      </c>
      <c r="IE102" s="93">
        <v>5.187319884726227</v>
      </c>
      <c r="IF102" s="93">
        <v>5.6847545219638222</v>
      </c>
      <c r="IG102" s="93">
        <v>4.3859649122807021</v>
      </c>
      <c r="IH102" s="93">
        <v>4.2134831460674178</v>
      </c>
      <c r="II102" s="93">
        <v>3.7878787878787885</v>
      </c>
      <c r="IJ102" s="93">
        <v>4.7781569965870325</v>
      </c>
      <c r="IK102" s="93">
        <v>3.5143769968051122</v>
      </c>
      <c r="IL102" s="93">
        <v>2.9411764705882355</v>
      </c>
      <c r="IM102" s="93">
        <v>3.9393939393939346</v>
      </c>
      <c r="IN102" s="93" t="str">
        <f t="shared" si="113"/>
        <v>--</v>
      </c>
      <c r="IO102" s="93" t="str">
        <f t="shared" si="113"/>
        <v>--</v>
      </c>
      <c r="IP102" s="93" t="str">
        <f t="shared" si="113"/>
        <v>--</v>
      </c>
      <c r="IQ102" s="93" t="str">
        <f t="shared" si="113"/>
        <v>--</v>
      </c>
      <c r="IR102" s="93" t="str">
        <f t="shared" si="113"/>
        <v>--</v>
      </c>
      <c r="IS102" s="93" t="str">
        <f t="shared" si="113"/>
        <v>--</v>
      </c>
      <c r="IT102" s="93" t="str">
        <f t="shared" si="113"/>
        <v>--</v>
      </c>
      <c r="IU102" s="93" t="str">
        <f t="shared" si="113"/>
        <v>--</v>
      </c>
      <c r="IV102" s="93" t="str">
        <f t="shared" si="113"/>
        <v>--</v>
      </c>
      <c r="IW102" s="228">
        <v>1234</v>
      </c>
      <c r="IX102" s="250">
        <v>1215</v>
      </c>
      <c r="IY102" s="228">
        <v>318</v>
      </c>
      <c r="IZ102" s="228">
        <v>302</v>
      </c>
      <c r="JA102" s="228">
        <v>329</v>
      </c>
      <c r="JB102" s="228">
        <v>301</v>
      </c>
      <c r="JC102" s="228">
        <v>342</v>
      </c>
      <c r="JD102" s="228">
        <v>270</v>
      </c>
      <c r="JE102" s="228">
        <v>4.1009463722397497</v>
      </c>
      <c r="JF102" s="228">
        <v>4.6357615894039803</v>
      </c>
      <c r="JG102" s="228">
        <v>4.2553191489361701</v>
      </c>
      <c r="JH102" s="228">
        <v>7.6666666666666696</v>
      </c>
      <c r="JI102" s="228">
        <v>9.7633136094674597</v>
      </c>
      <c r="JJ102" s="228">
        <v>11.4814814814815</v>
      </c>
      <c r="JK102" s="228">
        <v>4.7169811320754702</v>
      </c>
      <c r="JL102" s="228">
        <v>3.64238410596026</v>
      </c>
      <c r="JM102" s="228">
        <v>4.8780487804878003</v>
      </c>
      <c r="JN102" s="228">
        <v>6.6445182724252501</v>
      </c>
      <c r="JO102" s="228">
        <v>4.9853372434017604</v>
      </c>
      <c r="JP102" s="228">
        <v>1.1111111111111101</v>
      </c>
      <c r="JQ102" s="228">
        <v>93.037974683544306</v>
      </c>
      <c r="JR102" s="228">
        <v>98.006644518272495</v>
      </c>
      <c r="JS102" s="228">
        <v>97.568389057750693</v>
      </c>
      <c r="JT102" s="228">
        <v>97.000000000000099</v>
      </c>
      <c r="JU102" s="228">
        <v>98.198198198198199</v>
      </c>
      <c r="JV102" s="228">
        <v>97.7777777777778</v>
      </c>
      <c r="JW102" s="228">
        <v>87.341772151898695</v>
      </c>
      <c r="JX102" s="228">
        <v>94.3333333333333</v>
      </c>
      <c r="JY102" s="228">
        <v>94.528875379939194</v>
      </c>
      <c r="JZ102" s="228">
        <v>94</v>
      </c>
      <c r="KA102" s="228">
        <v>92.492492492492403</v>
      </c>
      <c r="KB102" s="228">
        <v>92.2222222222223</v>
      </c>
      <c r="KC102" s="228">
        <v>96.825396825396794</v>
      </c>
      <c r="KD102" s="228">
        <v>97.6666666666666</v>
      </c>
      <c r="KE102" s="228">
        <v>99.088145896656499</v>
      </c>
      <c r="KF102" s="228">
        <v>96.3333333333333</v>
      </c>
      <c r="KG102" s="228">
        <v>97.005988023952099</v>
      </c>
      <c r="KH102" s="228">
        <v>98.518518518518505</v>
      </c>
      <c r="KI102" s="228">
        <v>285</v>
      </c>
      <c r="KJ102" s="228">
        <v>302</v>
      </c>
      <c r="KK102" s="99" t="str">
        <f t="shared" si="111"/>
        <v>--</v>
      </c>
      <c r="KL102" s="99" t="str">
        <f t="shared" si="111"/>
        <v>--</v>
      </c>
      <c r="KM102" s="230">
        <v>11.2676056338028</v>
      </c>
      <c r="KN102" s="230">
        <v>9.9667774086378706</v>
      </c>
      <c r="KO102" s="230">
        <v>88.692579505300301</v>
      </c>
      <c r="KP102" s="230">
        <v>94.0199335548173</v>
      </c>
      <c r="KQ102" s="230">
        <v>89.752650176678401</v>
      </c>
      <c r="KR102" s="230">
        <v>93.023255813953497</v>
      </c>
      <c r="KS102" s="230">
        <v>89.7526501766785</v>
      </c>
      <c r="KT102" s="230">
        <v>92.976588628762499</v>
      </c>
      <c r="KV102" s="390">
        <v>943</v>
      </c>
      <c r="KW102" s="391">
        <v>226</v>
      </c>
      <c r="KX102" s="392">
        <v>242</v>
      </c>
      <c r="KY102" s="392">
        <v>227</v>
      </c>
      <c r="KZ102" s="392">
        <v>248</v>
      </c>
      <c r="LA102" s="378" t="str">
        <f t="shared" si="82"/>
        <v>--</v>
      </c>
      <c r="LB102" s="392">
        <v>69.055374592833829</v>
      </c>
      <c r="LC102" s="392">
        <v>68.350168350168389</v>
      </c>
      <c r="LD102" s="392">
        <v>60.625000000000007</v>
      </c>
      <c r="LE102" s="378" t="str">
        <f t="shared" si="83"/>
        <v>--</v>
      </c>
      <c r="LF102" s="392">
        <v>64.548494983277692</v>
      </c>
      <c r="LG102" s="392">
        <v>63.343108504398835</v>
      </c>
      <c r="LH102" s="392">
        <v>59.479553903345739</v>
      </c>
      <c r="LI102" s="378" t="str">
        <f t="shared" si="84"/>
        <v>--</v>
      </c>
      <c r="LJ102" s="392">
        <v>55.230125523012546</v>
      </c>
      <c r="LK102" s="392">
        <v>61.77777777777775</v>
      </c>
      <c r="LL102" s="392">
        <v>49.596774193548377</v>
      </c>
      <c r="LM102" s="391">
        <v>86.281588447653434</v>
      </c>
      <c r="LN102" s="392">
        <v>66.349206349206298</v>
      </c>
      <c r="LO102" s="392">
        <v>60.869565217391298</v>
      </c>
      <c r="LP102" s="392">
        <v>67.073170731707265</v>
      </c>
      <c r="LQ102" s="392">
        <v>83.72881355932202</v>
      </c>
      <c r="LR102" s="392">
        <v>64.09395973154362</v>
      </c>
      <c r="LS102" s="392">
        <v>62.95180722891569</v>
      </c>
      <c r="LT102" s="392">
        <v>54.10447761194029</v>
      </c>
      <c r="LU102" s="392">
        <v>77.777777777777814</v>
      </c>
      <c r="LV102" s="392">
        <v>63.983050847457598</v>
      </c>
      <c r="LW102" s="392">
        <v>66.216216216216253</v>
      </c>
      <c r="LX102" s="392">
        <v>66.6666666666666</v>
      </c>
      <c r="LY102" s="391">
        <v>88.256227758007128</v>
      </c>
      <c r="LZ102" s="392">
        <v>71.884984025559106</v>
      </c>
      <c r="MA102" s="392">
        <v>82.214765100671173</v>
      </c>
      <c r="MB102" s="392">
        <v>77.607361963190201</v>
      </c>
      <c r="MC102" s="392">
        <v>85.049833887043164</v>
      </c>
      <c r="MD102" s="392">
        <v>74.916387959866171</v>
      </c>
      <c r="ME102" s="392">
        <v>73.511904761904773</v>
      </c>
      <c r="MF102" s="392">
        <v>62.962962962962941</v>
      </c>
      <c r="MG102" s="392">
        <v>87.272727272727266</v>
      </c>
      <c r="MH102" s="392">
        <v>76.249999999999972</v>
      </c>
      <c r="MI102" s="392">
        <v>84.888888888888872</v>
      </c>
      <c r="MJ102" s="392">
        <v>76.829268292682883</v>
      </c>
      <c r="MK102" s="391">
        <v>95.02262443438913</v>
      </c>
      <c r="ML102" s="392">
        <v>96.86098654708519</v>
      </c>
      <c r="MM102" s="392">
        <v>97.435897435897388</v>
      </c>
      <c r="MN102" s="392">
        <v>98.206278026905835</v>
      </c>
      <c r="MO102" s="391">
        <v>93.087557603686676</v>
      </c>
      <c r="MP102" s="392">
        <v>90.950226244343938</v>
      </c>
      <c r="MQ102" s="392">
        <v>94.871794871794862</v>
      </c>
      <c r="MR102" s="392">
        <v>93.273542600896903</v>
      </c>
      <c r="MS102" s="391">
        <v>92.27272727272728</v>
      </c>
      <c r="MT102" s="392">
        <v>96.265560165975074</v>
      </c>
      <c r="MU102" s="392">
        <v>97.777777777777814</v>
      </c>
      <c r="MV102" s="392">
        <v>99.190283400809747</v>
      </c>
      <c r="MW102" s="391">
        <v>96.113074204946955</v>
      </c>
      <c r="MX102" s="392">
        <v>94.936708860759524</v>
      </c>
      <c r="MY102" s="392">
        <v>96.666666666666586</v>
      </c>
      <c r="MZ102" s="392">
        <v>98.784194528875346</v>
      </c>
      <c r="NA102" s="392">
        <v>98.33887043189371</v>
      </c>
      <c r="NB102" s="392">
        <v>97.000000000000028</v>
      </c>
      <c r="NC102" s="392">
        <v>97.29729729729732</v>
      </c>
      <c r="ND102" s="392">
        <v>97.777777777777715</v>
      </c>
      <c r="NE102" s="392">
        <v>97.260273972602718</v>
      </c>
      <c r="NF102" s="392">
        <v>96.265560165975032</v>
      </c>
      <c r="NG102" s="392">
        <v>96.4444444444444</v>
      </c>
      <c r="NH102" s="392">
        <v>97.165991902833994</v>
      </c>
    </row>
    <row r="103" spans="1:372" x14ac:dyDescent="0.25">
      <c r="A103" s="93" t="str">
        <f t="shared" si="106"/>
        <v>--</v>
      </c>
      <c r="B103" s="96" t="s">
        <v>281</v>
      </c>
      <c r="C103" s="95">
        <v>1714</v>
      </c>
      <c r="D103" s="95">
        <v>1395</v>
      </c>
      <c r="E103" s="95">
        <v>1339</v>
      </c>
      <c r="F103" s="95">
        <v>1232</v>
      </c>
      <c r="G103" s="95">
        <v>1163</v>
      </c>
      <c r="H103" s="95">
        <v>612</v>
      </c>
      <c r="I103" s="95">
        <v>623</v>
      </c>
      <c r="J103" s="95">
        <v>479</v>
      </c>
      <c r="K103" s="95">
        <v>529</v>
      </c>
      <c r="L103" s="95">
        <v>483</v>
      </c>
      <c r="M103" s="93">
        <v>383</v>
      </c>
      <c r="N103" s="93">
        <v>520</v>
      </c>
      <c r="O103" s="93">
        <v>482</v>
      </c>
      <c r="P103" s="93">
        <v>337</v>
      </c>
      <c r="Q103" s="93">
        <v>426</v>
      </c>
      <c r="R103" s="93">
        <v>482</v>
      </c>
      <c r="S103" s="93">
        <v>324</v>
      </c>
      <c r="T103" s="93">
        <v>471</v>
      </c>
      <c r="U103" s="93">
        <v>387</v>
      </c>
      <c r="V103" s="93">
        <v>305</v>
      </c>
      <c r="W103" s="93">
        <v>86.54485049833896</v>
      </c>
      <c r="X103" s="93">
        <v>84.329563812601108</v>
      </c>
      <c r="Y103" s="93">
        <v>80.549682875264239</v>
      </c>
      <c r="Z103" s="93">
        <v>89.555125725338485</v>
      </c>
      <c r="AA103" s="93">
        <v>86.542443064182237</v>
      </c>
      <c r="AB103" s="93">
        <v>78.947368421052602</v>
      </c>
      <c r="AC103" s="93">
        <v>92.217898832684739</v>
      </c>
      <c r="AD103" s="93">
        <v>86.012526096033412</v>
      </c>
      <c r="AE103" s="93">
        <v>85.416666666666671</v>
      </c>
      <c r="AF103" s="93" t="s">
        <v>286</v>
      </c>
      <c r="AG103" s="93">
        <v>89.72746331236894</v>
      </c>
      <c r="AH103" s="93">
        <v>84.782608695652158</v>
      </c>
      <c r="AI103" s="93" t="s">
        <v>286</v>
      </c>
      <c r="AJ103" s="93">
        <v>88.051948051948017</v>
      </c>
      <c r="AK103" s="93">
        <v>87.500000000000028</v>
      </c>
      <c r="AL103" s="93">
        <v>13.136288998357966</v>
      </c>
      <c r="AM103" s="93">
        <v>19.032258064516149</v>
      </c>
      <c r="AN103" s="93">
        <v>29.621848739495796</v>
      </c>
      <c r="AO103" s="93">
        <v>17.658349328214982</v>
      </c>
      <c r="AP103" s="93">
        <v>20.790020790020804</v>
      </c>
      <c r="AQ103" s="93">
        <v>41.42480211081795</v>
      </c>
      <c r="AR103" s="93">
        <v>17.509727626459139</v>
      </c>
      <c r="AS103" s="93">
        <v>19.999999999999979</v>
      </c>
      <c r="AT103" s="93">
        <v>36.201780415430285</v>
      </c>
      <c r="AU103" s="93">
        <v>24.04761904761904</v>
      </c>
      <c r="AV103" s="93">
        <v>21.294363256784965</v>
      </c>
      <c r="AW103" s="93">
        <v>36.419753086419739</v>
      </c>
      <c r="AX103" s="93">
        <v>16.7755991285403</v>
      </c>
      <c r="AY103" s="93">
        <v>18.276762402088753</v>
      </c>
      <c r="AZ103" s="93">
        <v>30.491803278688536</v>
      </c>
      <c r="BA103" s="93" t="s">
        <v>286</v>
      </c>
      <c r="BB103" s="93" t="s">
        <v>286</v>
      </c>
      <c r="BC103" s="93" t="s">
        <v>286</v>
      </c>
      <c r="BD103" s="93" t="s">
        <v>286</v>
      </c>
      <c r="BE103" s="93" t="s">
        <v>286</v>
      </c>
      <c r="BF103" s="93" t="s">
        <v>286</v>
      </c>
      <c r="BG103" s="93" t="s">
        <v>286</v>
      </c>
      <c r="BH103" s="93" t="s">
        <v>286</v>
      </c>
      <c r="BI103" s="93" t="s">
        <v>286</v>
      </c>
      <c r="BJ103" s="93">
        <v>46.9586374695864</v>
      </c>
      <c r="BK103" s="93">
        <v>58.350951374207192</v>
      </c>
      <c r="BL103" s="93">
        <v>34.674922600619226</v>
      </c>
      <c r="BM103" s="93">
        <v>48.729792147805966</v>
      </c>
      <c r="BN103" s="93">
        <v>58.730158730158706</v>
      </c>
      <c r="BO103" s="93">
        <v>34.113712374581958</v>
      </c>
      <c r="BP103" s="93">
        <v>3.8194444444444451</v>
      </c>
      <c r="BQ103" s="93">
        <v>10.945273631840802</v>
      </c>
      <c r="BR103" s="93">
        <v>47.311827956989227</v>
      </c>
      <c r="BS103" s="93">
        <v>4.9999999999999973</v>
      </c>
      <c r="BT103" s="93">
        <v>11.015118790496766</v>
      </c>
      <c r="BU103" s="93">
        <v>54.038997214484667</v>
      </c>
      <c r="BV103" s="93">
        <v>4.554865424430643</v>
      </c>
      <c r="BW103" s="93">
        <v>9.6359743040685277</v>
      </c>
      <c r="BX103" s="93">
        <v>49.096385542168683</v>
      </c>
      <c r="BY103" s="93">
        <v>5.1597051597051617</v>
      </c>
      <c r="BZ103" s="93">
        <v>9.1489361702127603</v>
      </c>
      <c r="CA103" s="93">
        <v>48.101265822784789</v>
      </c>
      <c r="CB103" s="93">
        <v>5.333333333333333</v>
      </c>
      <c r="CC103" s="93">
        <v>9.5890410958904013</v>
      </c>
      <c r="CD103" s="93">
        <v>38.06228373702421</v>
      </c>
      <c r="CE103" s="93">
        <v>19.966996699669963</v>
      </c>
      <c r="CF103" s="93">
        <v>22.601626016260184</v>
      </c>
      <c r="CG103" s="93">
        <v>17.234042553191468</v>
      </c>
      <c r="CH103" s="93">
        <v>23.946360153256698</v>
      </c>
      <c r="CI103" s="93">
        <v>22.736842105263168</v>
      </c>
      <c r="CJ103" s="93">
        <v>13.404825737265419</v>
      </c>
      <c r="CK103" s="93">
        <v>14.705882352941185</v>
      </c>
      <c r="CL103" s="93">
        <v>19.287211740041929</v>
      </c>
      <c r="CM103" s="93">
        <v>13.392857142857149</v>
      </c>
      <c r="CN103" s="93">
        <v>24.047619047619015</v>
      </c>
      <c r="CO103" s="93">
        <v>24.210526315789483</v>
      </c>
      <c r="CP103" s="93">
        <v>18.633540372670822</v>
      </c>
      <c r="CQ103" s="93">
        <v>22.975929978118167</v>
      </c>
      <c r="CR103" s="93">
        <v>28.906249999999993</v>
      </c>
      <c r="CS103" s="93">
        <v>17.725752508361197</v>
      </c>
      <c r="CT103" s="93">
        <v>11.371237458193981</v>
      </c>
      <c r="CU103" s="93">
        <v>4.9751243781094496</v>
      </c>
      <c r="CV103" s="93">
        <v>7.7753779697624168</v>
      </c>
      <c r="CW103" s="93">
        <v>10.65891472868217</v>
      </c>
      <c r="CX103" s="93">
        <v>5.7815845824411065</v>
      </c>
      <c r="CY103" s="93">
        <v>5.4054054054054026</v>
      </c>
      <c r="CZ103" s="93">
        <v>11.022044088176344</v>
      </c>
      <c r="DA103" s="93">
        <v>8.8607594936708818</v>
      </c>
      <c r="DB103" s="93">
        <v>6.306306306306305</v>
      </c>
      <c r="DC103" s="93">
        <v>11.51960784313725</v>
      </c>
      <c r="DD103" s="93">
        <v>6.6381156316916501</v>
      </c>
      <c r="DE103" s="93">
        <v>5.9936908517350149</v>
      </c>
      <c r="DF103" s="93">
        <v>17.105263157894733</v>
      </c>
      <c r="DG103" s="93">
        <v>12.201591511936332</v>
      </c>
      <c r="DH103" s="93">
        <v>10.580204778156997</v>
      </c>
      <c r="DI103" s="93">
        <v>39.83333333333335</v>
      </c>
      <c r="DJ103" s="93">
        <v>36.557377049180332</v>
      </c>
      <c r="DK103" s="93">
        <v>29.487179487179485</v>
      </c>
      <c r="DL103" s="93">
        <v>35.90733590733587</v>
      </c>
      <c r="DM103" s="93">
        <v>35.470085470085458</v>
      </c>
      <c r="DN103" s="93">
        <v>36.314363143631432</v>
      </c>
      <c r="DO103" s="93">
        <v>33.734939759036131</v>
      </c>
      <c r="DP103" s="93">
        <v>36.554621848739437</v>
      </c>
      <c r="DQ103" s="93">
        <v>31.044776119402982</v>
      </c>
      <c r="DR103" s="93">
        <v>36.982968369829671</v>
      </c>
      <c r="DS103" s="93">
        <v>39.008620689655196</v>
      </c>
      <c r="DT103" s="93">
        <v>40.752351097178654</v>
      </c>
      <c r="DU103" s="93">
        <v>31.728665207877434</v>
      </c>
      <c r="DV103" s="93">
        <v>42.744063324538281</v>
      </c>
      <c r="DW103" s="93">
        <v>38.383838383838409</v>
      </c>
      <c r="DX103" s="93" t="s">
        <v>286</v>
      </c>
      <c r="DY103" s="93" t="s">
        <v>286</v>
      </c>
      <c r="DZ103" s="93" t="s">
        <v>286</v>
      </c>
      <c r="EA103" s="93" t="s">
        <v>286</v>
      </c>
      <c r="EB103" s="93" t="s">
        <v>286</v>
      </c>
      <c r="EC103" s="93" t="s">
        <v>286</v>
      </c>
      <c r="ED103" s="93" t="s">
        <v>286</v>
      </c>
      <c r="EE103" s="93" t="s">
        <v>286</v>
      </c>
      <c r="EF103" s="93" t="s">
        <v>286</v>
      </c>
      <c r="EG103" s="93">
        <v>6.9377990430621983</v>
      </c>
      <c r="EH103" s="93">
        <v>4.5738045738045709</v>
      </c>
      <c r="EI103" s="93">
        <v>3.3950617283950613</v>
      </c>
      <c r="EJ103" s="93">
        <v>7.1583514099783123</v>
      </c>
      <c r="EK103" s="93">
        <v>3.1088082901554417</v>
      </c>
      <c r="EL103" s="93">
        <v>5.2459016393442637</v>
      </c>
      <c r="EM103" s="93">
        <v>67.060810810810779</v>
      </c>
      <c r="EN103" s="93">
        <v>30.944625407166118</v>
      </c>
      <c r="EO103" s="93">
        <v>45.798319327731058</v>
      </c>
      <c r="EP103" s="93">
        <v>64.63654223968571</v>
      </c>
      <c r="EQ103" s="93">
        <v>35.073068893528223</v>
      </c>
      <c r="ER103" s="93">
        <v>44.854881266490743</v>
      </c>
      <c r="ES103" s="93">
        <v>64.285714285714221</v>
      </c>
      <c r="ET103" s="93">
        <v>37.866108786610873</v>
      </c>
      <c r="EU103" s="93">
        <v>41.839762611275937</v>
      </c>
      <c r="EV103" s="93">
        <v>63.157894736842138</v>
      </c>
      <c r="EW103" s="93">
        <v>44.111349036402572</v>
      </c>
      <c r="EX103" s="93">
        <v>44.514106583072092</v>
      </c>
      <c r="EY103" s="93">
        <v>64.30205949656748</v>
      </c>
      <c r="EZ103" s="93">
        <v>41.755319148936167</v>
      </c>
      <c r="FA103" s="93">
        <v>53.020134228187921</v>
      </c>
      <c r="FB103" s="93">
        <v>86.855241264559098</v>
      </c>
      <c r="FC103" s="93">
        <v>62.843295638126008</v>
      </c>
      <c r="FD103" s="93">
        <v>68.855932203389912</v>
      </c>
      <c r="FE103" s="93">
        <v>83.622350674373763</v>
      </c>
      <c r="FF103" s="93">
        <v>67.223382045928972</v>
      </c>
      <c r="FG103" s="93">
        <v>68.241469816272954</v>
      </c>
      <c r="FH103" s="93">
        <v>88.362919132149884</v>
      </c>
      <c r="FI103" s="93">
        <v>76.050420168067248</v>
      </c>
      <c r="FJ103" s="93">
        <v>71.726190476190482</v>
      </c>
      <c r="FK103" s="93">
        <v>85.576923076923066</v>
      </c>
      <c r="FL103" s="93">
        <v>77.052631578947228</v>
      </c>
      <c r="FM103" s="93">
        <v>70.625000000000057</v>
      </c>
      <c r="FN103" s="93">
        <v>81.858407079646014</v>
      </c>
      <c r="FO103" s="93">
        <v>79.527559055118104</v>
      </c>
      <c r="FP103" s="93">
        <v>76.315789473684191</v>
      </c>
      <c r="FQ103" s="93">
        <v>94.18604651162795</v>
      </c>
      <c r="FR103" s="93">
        <v>96.272285251215621</v>
      </c>
      <c r="FS103" s="93">
        <v>98.315789473684276</v>
      </c>
      <c r="FT103" s="93">
        <v>92.322456813819599</v>
      </c>
      <c r="FU103" s="93">
        <v>92.708333333333286</v>
      </c>
      <c r="FV103" s="93">
        <v>97.631578947368354</v>
      </c>
      <c r="FW103" s="93">
        <v>94.280078895463532</v>
      </c>
      <c r="FX103" s="93">
        <v>94.769874476987468</v>
      </c>
      <c r="FY103" s="93">
        <v>95.84569732937679</v>
      </c>
      <c r="FZ103" s="93">
        <v>93.824228028503526</v>
      </c>
      <c r="GA103" s="93">
        <v>93.71069182389931</v>
      </c>
      <c r="GB103" s="93">
        <v>95.652173913043526</v>
      </c>
      <c r="GC103" s="93">
        <v>95.483870967741865</v>
      </c>
      <c r="GD103" s="93">
        <v>95.854922279792703</v>
      </c>
      <c r="GE103" s="93">
        <v>95.70957095709565</v>
      </c>
      <c r="GF103" s="93">
        <v>92.320534223706105</v>
      </c>
      <c r="GG103" s="93">
        <v>92.92763157894737</v>
      </c>
      <c r="GH103" s="93">
        <v>95.735607675906181</v>
      </c>
      <c r="GI103" s="93">
        <v>91.304347826086939</v>
      </c>
      <c r="GJ103" s="93">
        <v>87.00209643605865</v>
      </c>
      <c r="GK103" s="93">
        <v>94.999999999999929</v>
      </c>
      <c r="GL103" s="93">
        <v>92.445328031809254</v>
      </c>
      <c r="GM103" s="93">
        <v>91.40461215932919</v>
      </c>
      <c r="GN103" s="93">
        <v>93.154761904761941</v>
      </c>
      <c r="GO103" s="93">
        <v>93.525179856115074</v>
      </c>
      <c r="GP103" s="93">
        <v>91.120507399577221</v>
      </c>
      <c r="GQ103" s="93">
        <v>92.236024844720532</v>
      </c>
      <c r="GR103" s="93">
        <v>92.608695652173893</v>
      </c>
      <c r="GS103" s="93">
        <v>94.559585492227995</v>
      </c>
      <c r="GT103" s="93">
        <v>95.364238410596059</v>
      </c>
      <c r="GU103" s="93" t="s">
        <v>286</v>
      </c>
      <c r="GV103" s="93" t="s">
        <v>286</v>
      </c>
      <c r="GW103" s="93" t="s">
        <v>286</v>
      </c>
      <c r="GX103" s="93" t="s">
        <v>286</v>
      </c>
      <c r="GY103" s="93" t="s">
        <v>286</v>
      </c>
      <c r="GZ103" s="93" t="s">
        <v>286</v>
      </c>
      <c r="HA103" s="93" t="s">
        <v>286</v>
      </c>
      <c r="HB103" s="93" t="s">
        <v>286</v>
      </c>
      <c r="HC103" s="93" t="s">
        <v>286</v>
      </c>
      <c r="HD103" s="93">
        <v>86.618004866180058</v>
      </c>
      <c r="HE103" s="93">
        <v>92.94871794871797</v>
      </c>
      <c r="HF103" s="93">
        <v>95.924764890282034</v>
      </c>
      <c r="HG103" s="93">
        <v>89.207048458149757</v>
      </c>
      <c r="HH103" s="93">
        <v>93.47258485639685</v>
      </c>
      <c r="HI103" s="94">
        <v>94.719471947194734</v>
      </c>
      <c r="HJ103" s="94">
        <v>77.272727272727295</v>
      </c>
      <c r="HK103" s="94">
        <v>85.016286644951109</v>
      </c>
      <c r="HL103" s="94">
        <v>89.684210526315795</v>
      </c>
      <c r="HM103" s="93">
        <v>73.333333333333385</v>
      </c>
      <c r="HN103" s="93">
        <v>83.472803347280319</v>
      </c>
      <c r="HO103" s="93">
        <v>90.765171503957788</v>
      </c>
      <c r="HP103" s="93">
        <v>75.249500998004095</v>
      </c>
      <c r="HQ103" s="93">
        <v>79.574468085106346</v>
      </c>
      <c r="HR103" s="93">
        <v>90.419161676646738</v>
      </c>
      <c r="HS103" s="93">
        <v>77.590361445783145</v>
      </c>
      <c r="HT103" s="93">
        <v>81.876332622601254</v>
      </c>
      <c r="HU103" s="93">
        <v>89.6875</v>
      </c>
      <c r="HV103" s="93">
        <v>70.897155361050324</v>
      </c>
      <c r="HW103" s="93">
        <v>85.564304461942228</v>
      </c>
      <c r="HX103" s="93">
        <v>88.294314381270837</v>
      </c>
      <c r="HY103" s="93">
        <v>3.8269550748752108</v>
      </c>
      <c r="HZ103" s="93">
        <v>4.1867954911433181</v>
      </c>
      <c r="IA103" s="93">
        <v>1.6877637130801699</v>
      </c>
      <c r="IB103" s="93">
        <v>6.4638783269962001</v>
      </c>
      <c r="IC103" s="93">
        <v>7.2916666666666661</v>
      </c>
      <c r="ID103" s="93">
        <v>5.2910052910052912</v>
      </c>
      <c r="IE103" s="93">
        <v>7.1705426356589124</v>
      </c>
      <c r="IF103" s="93">
        <v>5.0209205020920535</v>
      </c>
      <c r="IG103" s="93">
        <v>4.4776119402985088</v>
      </c>
      <c r="IH103" s="93">
        <v>9.456264775413727</v>
      </c>
      <c r="II103" s="93">
        <v>5.4279749478079271</v>
      </c>
      <c r="IJ103" s="93">
        <v>3.7037037037037055</v>
      </c>
      <c r="IK103" s="93">
        <v>7.4626865671641847</v>
      </c>
      <c r="IL103" s="93">
        <v>5.4404145077720232</v>
      </c>
      <c r="IM103" s="93">
        <v>2.6229508196721336</v>
      </c>
      <c r="IN103" s="93" t="str">
        <f t="shared" ref="IN103:IV117" si="118">"--"</f>
        <v>--</v>
      </c>
      <c r="IO103" s="93" t="str">
        <f t="shared" si="118"/>
        <v>--</v>
      </c>
      <c r="IP103" s="93" t="str">
        <f t="shared" si="118"/>
        <v>--</v>
      </c>
      <c r="IQ103" s="93" t="str">
        <f t="shared" si="118"/>
        <v>--</v>
      </c>
      <c r="IR103" s="93" t="str">
        <f t="shared" si="118"/>
        <v>--</v>
      </c>
      <c r="IS103" s="93" t="str">
        <f t="shared" si="118"/>
        <v>--</v>
      </c>
      <c r="IT103" s="93" t="str">
        <f t="shared" si="118"/>
        <v>--</v>
      </c>
      <c r="IU103" s="93" t="str">
        <f t="shared" si="118"/>
        <v>--</v>
      </c>
      <c r="IV103" s="93" t="str">
        <f t="shared" si="118"/>
        <v>--</v>
      </c>
      <c r="IW103" s="228">
        <v>1545</v>
      </c>
      <c r="IX103" s="250">
        <v>1741</v>
      </c>
      <c r="IY103" s="228">
        <v>383</v>
      </c>
      <c r="IZ103" s="228">
        <v>406</v>
      </c>
      <c r="JA103" s="228">
        <v>355</v>
      </c>
      <c r="JB103" s="228">
        <v>462</v>
      </c>
      <c r="JC103" s="228">
        <v>459</v>
      </c>
      <c r="JD103" s="228">
        <v>375</v>
      </c>
      <c r="JE103" s="228">
        <v>10.994764397905801</v>
      </c>
      <c r="JF103" s="228">
        <v>7.8817733990147696</v>
      </c>
      <c r="JG103" s="228">
        <v>12.7118644067797</v>
      </c>
      <c r="JH103" s="228">
        <v>6.3043478260869596</v>
      </c>
      <c r="JI103" s="228">
        <v>8.1140350877193104</v>
      </c>
      <c r="JJ103" s="228">
        <v>10.4</v>
      </c>
      <c r="JK103" s="228">
        <v>9.1623036649214704</v>
      </c>
      <c r="JL103" s="228">
        <v>8.6206896551724093</v>
      </c>
      <c r="JM103" s="228">
        <v>2.8248587570621502</v>
      </c>
      <c r="JN103" s="228">
        <v>4.9891540130151801</v>
      </c>
      <c r="JO103" s="228">
        <v>4.1394335511982598</v>
      </c>
      <c r="JP103" s="228">
        <v>5.6</v>
      </c>
      <c r="JQ103" s="228">
        <v>96.052631578947398</v>
      </c>
      <c r="JR103" s="228">
        <v>95.812807881773495</v>
      </c>
      <c r="JS103" s="228">
        <v>94.632768361581995</v>
      </c>
      <c r="JT103" s="228">
        <v>95.642701525054505</v>
      </c>
      <c r="JU103" s="228">
        <v>93.598233995585005</v>
      </c>
      <c r="JV103" s="228">
        <v>97.326203208556194</v>
      </c>
      <c r="JW103" s="228">
        <v>92.348284960422106</v>
      </c>
      <c r="JX103" s="228">
        <v>91.625615763546804</v>
      </c>
      <c r="JY103" s="228">
        <v>91.525423728813607</v>
      </c>
      <c r="JZ103" s="228">
        <v>89.978213507625298</v>
      </c>
      <c r="KA103" s="228">
        <v>90.748898678414093</v>
      </c>
      <c r="KB103" s="228">
        <v>92.245989304812795</v>
      </c>
      <c r="KC103" s="228">
        <v>94.459102902374696</v>
      </c>
      <c r="KD103" s="228">
        <v>95.320197044335004</v>
      </c>
      <c r="KE103" s="228">
        <v>96.610169491525497</v>
      </c>
      <c r="KF103" s="228">
        <v>96.732026143790804</v>
      </c>
      <c r="KG103" s="228">
        <v>95.805739514348701</v>
      </c>
      <c r="KH103" s="228">
        <v>98.663101604278097</v>
      </c>
      <c r="KI103" s="228">
        <v>401</v>
      </c>
      <c r="KJ103" s="228">
        <v>445</v>
      </c>
      <c r="KK103" s="99" t="str">
        <f t="shared" si="111"/>
        <v>--</v>
      </c>
      <c r="KL103" s="99" t="str">
        <f t="shared" si="111"/>
        <v>--</v>
      </c>
      <c r="KM103" s="230">
        <v>14.214463840399</v>
      </c>
      <c r="KN103" s="230">
        <v>15.2808988764045</v>
      </c>
      <c r="KO103" s="230">
        <v>93.483709273182896</v>
      </c>
      <c r="KP103" s="230">
        <v>93.424036281179099</v>
      </c>
      <c r="KQ103" s="230">
        <v>93.483709273182996</v>
      </c>
      <c r="KR103" s="230">
        <v>91.836734693877602</v>
      </c>
      <c r="KS103" s="230">
        <v>90.954773869346795</v>
      </c>
      <c r="KT103" s="230">
        <v>90.702947845804999</v>
      </c>
      <c r="KV103" s="390">
        <v>1688</v>
      </c>
      <c r="KW103" s="391">
        <v>442</v>
      </c>
      <c r="KX103" s="392">
        <v>436</v>
      </c>
      <c r="KY103" s="392">
        <v>458</v>
      </c>
      <c r="KZ103" s="392">
        <v>352</v>
      </c>
      <c r="LA103" s="378" t="str">
        <f t="shared" si="82"/>
        <v>--</v>
      </c>
      <c r="LB103" s="392">
        <v>57.329842931937165</v>
      </c>
      <c r="LC103" s="392">
        <v>63.861386138613881</v>
      </c>
      <c r="LD103" s="392">
        <v>66.384180790960443</v>
      </c>
      <c r="LE103" s="378" t="str">
        <f t="shared" si="83"/>
        <v>--</v>
      </c>
      <c r="LF103" s="392">
        <v>64.782608695652186</v>
      </c>
      <c r="LG103" s="392">
        <v>63.516483516483547</v>
      </c>
      <c r="LH103" s="392">
        <v>54.812834224598909</v>
      </c>
      <c r="LI103" s="378" t="str">
        <f t="shared" si="84"/>
        <v>--</v>
      </c>
      <c r="LJ103" s="392">
        <v>54.041570438799091</v>
      </c>
      <c r="LK103" s="392">
        <v>59.737417943107253</v>
      </c>
      <c r="LL103" s="392">
        <v>58.739255014326659</v>
      </c>
      <c r="LM103" s="391">
        <v>86.111111111111086</v>
      </c>
      <c r="LN103" s="392">
        <v>74.801061007957657</v>
      </c>
      <c r="LO103" s="392">
        <v>77.171215880893257</v>
      </c>
      <c r="LP103" s="392">
        <v>74.220963172804588</v>
      </c>
      <c r="LQ103" s="392">
        <v>85.023041474654377</v>
      </c>
      <c r="LR103" s="392">
        <v>73.026315789473585</v>
      </c>
      <c r="LS103" s="392">
        <v>71.269487750556777</v>
      </c>
      <c r="LT103" s="392">
        <v>75.401069518716596</v>
      </c>
      <c r="LU103" s="392">
        <v>79.187817258883143</v>
      </c>
      <c r="LV103" s="392">
        <v>65.023474178403731</v>
      </c>
      <c r="LW103" s="392">
        <v>69.95515695067256</v>
      </c>
      <c r="LX103" s="392">
        <v>69.387755102040799</v>
      </c>
      <c r="LY103" s="391">
        <v>87.02290076335872</v>
      </c>
      <c r="LZ103" s="392">
        <v>82.585751978891793</v>
      </c>
      <c r="MA103" s="392">
        <v>85.432098765432158</v>
      </c>
      <c r="MB103" s="392">
        <v>78.124999999999929</v>
      </c>
      <c r="MC103" s="392">
        <v>82.766439909297063</v>
      </c>
      <c r="MD103" s="392">
        <v>83.877995642701492</v>
      </c>
      <c r="ME103" s="392">
        <v>79.735682819383257</v>
      </c>
      <c r="MF103" s="392">
        <v>85.752688172042994</v>
      </c>
      <c r="MG103" s="392">
        <v>82.222222222222243</v>
      </c>
      <c r="MH103" s="392">
        <v>69.53488372093021</v>
      </c>
      <c r="MI103" s="392">
        <v>77.212389380530965</v>
      </c>
      <c r="MJ103" s="392">
        <v>77.325581395348806</v>
      </c>
      <c r="MK103" s="391">
        <v>91.355140186915918</v>
      </c>
      <c r="ML103" s="392">
        <v>92.773892773892769</v>
      </c>
      <c r="MM103" s="392">
        <v>93.392070484581524</v>
      </c>
      <c r="MN103" s="392">
        <v>97.674418604651137</v>
      </c>
      <c r="MO103" s="391">
        <v>90.669856459330106</v>
      </c>
      <c r="MP103" s="392">
        <v>87.674418604651123</v>
      </c>
      <c r="MQ103" s="392">
        <v>88.666666666666671</v>
      </c>
      <c r="MR103" s="392">
        <v>90.116279069767444</v>
      </c>
      <c r="MS103" s="391">
        <v>89.242053789731102</v>
      </c>
      <c r="MT103" s="392">
        <v>95.794392523364465</v>
      </c>
      <c r="MU103" s="392">
        <v>96.444444444444457</v>
      </c>
      <c r="MV103" s="392">
        <v>97.376093294460617</v>
      </c>
      <c r="MW103" s="391">
        <v>95.979899497487438</v>
      </c>
      <c r="MX103" s="392">
        <v>96.833773087071236</v>
      </c>
      <c r="MY103" s="392">
        <v>98.768472906403943</v>
      </c>
      <c r="MZ103" s="392">
        <v>98.870056497175113</v>
      </c>
      <c r="NA103" s="392">
        <v>97.97297297297294</v>
      </c>
      <c r="NB103" s="392">
        <v>97.385620915032661</v>
      </c>
      <c r="NC103" s="392">
        <v>96.909492273730663</v>
      </c>
      <c r="ND103" s="392">
        <v>97.32620320855618</v>
      </c>
      <c r="NE103" s="392">
        <v>97.841726618704968</v>
      </c>
      <c r="NF103" s="392">
        <v>96.969696969696841</v>
      </c>
      <c r="NG103" s="392">
        <v>97.123893805309592</v>
      </c>
      <c r="NH103" s="392">
        <v>97.965116279069719</v>
      </c>
    </row>
    <row r="104" spans="1:372" x14ac:dyDescent="0.25">
      <c r="A104" s="93" t="str">
        <f t="shared" si="106"/>
        <v>--</v>
      </c>
      <c r="B104" s="96" t="s">
        <v>179</v>
      </c>
      <c r="C104" s="96">
        <v>1902</v>
      </c>
      <c r="D104" s="95">
        <v>1709</v>
      </c>
      <c r="E104" s="95">
        <v>1754</v>
      </c>
      <c r="F104" s="95">
        <v>1690</v>
      </c>
      <c r="G104" s="95">
        <v>1571</v>
      </c>
      <c r="H104" s="95">
        <v>696</v>
      </c>
      <c r="I104" s="95">
        <v>671</v>
      </c>
      <c r="J104" s="95">
        <v>535</v>
      </c>
      <c r="K104" s="95">
        <v>566</v>
      </c>
      <c r="L104" s="95">
        <v>624</v>
      </c>
      <c r="M104" s="93">
        <v>519</v>
      </c>
      <c r="N104" s="93">
        <v>574</v>
      </c>
      <c r="O104" s="93">
        <v>588</v>
      </c>
      <c r="P104" s="93">
        <v>592</v>
      </c>
      <c r="Q104" s="93">
        <v>577</v>
      </c>
      <c r="R104" s="93">
        <v>569</v>
      </c>
      <c r="S104" s="93">
        <v>544</v>
      </c>
      <c r="T104" s="93">
        <v>537</v>
      </c>
      <c r="U104" s="93">
        <v>562</v>
      </c>
      <c r="V104" s="93">
        <v>472</v>
      </c>
      <c r="W104" s="93">
        <v>84.536082474226816</v>
      </c>
      <c r="X104" s="93">
        <v>79.94011976047905</v>
      </c>
      <c r="Y104" s="93">
        <v>75.751879699248107</v>
      </c>
      <c r="Z104" s="93">
        <v>86.355475763016202</v>
      </c>
      <c r="AA104" s="93">
        <v>86.774193548387089</v>
      </c>
      <c r="AB104" s="93">
        <v>80.851063829787151</v>
      </c>
      <c r="AC104" s="93">
        <v>88.372093023255744</v>
      </c>
      <c r="AD104" s="93">
        <v>87.800687285223347</v>
      </c>
      <c r="AE104" s="93">
        <v>82.432432432432364</v>
      </c>
      <c r="AF104" s="93" t="s">
        <v>286</v>
      </c>
      <c r="AG104" s="93">
        <v>87.102473498233181</v>
      </c>
      <c r="AH104" s="93">
        <v>84.317343173431766</v>
      </c>
      <c r="AI104" s="93" t="s">
        <v>286</v>
      </c>
      <c r="AJ104" s="93">
        <v>86.452762923351145</v>
      </c>
      <c r="AK104" s="93">
        <v>86.35394456289967</v>
      </c>
      <c r="AL104" s="93">
        <v>15.873015873015856</v>
      </c>
      <c r="AM104" s="93">
        <v>25.748502994011954</v>
      </c>
      <c r="AN104" s="93">
        <v>48.030018761726076</v>
      </c>
      <c r="AO104" s="93">
        <v>15.892857142857139</v>
      </c>
      <c r="AP104" s="93">
        <v>25.200642054574626</v>
      </c>
      <c r="AQ104" s="93">
        <v>40.425531914893632</v>
      </c>
      <c r="AR104" s="93">
        <v>18.794326241134762</v>
      </c>
      <c r="AS104" s="93">
        <v>24.273504273504265</v>
      </c>
      <c r="AT104" s="93">
        <v>42.131979695431504</v>
      </c>
      <c r="AU104" s="93">
        <v>20.246478873239436</v>
      </c>
      <c r="AV104" s="93">
        <v>23.943661971830984</v>
      </c>
      <c r="AW104" s="93">
        <v>42.463235294117659</v>
      </c>
      <c r="AX104" s="93">
        <v>23.684210526315795</v>
      </c>
      <c r="AY104" s="93">
        <v>22.302158273381266</v>
      </c>
      <c r="AZ104" s="93">
        <v>33.617021276595736</v>
      </c>
      <c r="BA104" s="93" t="s">
        <v>286</v>
      </c>
      <c r="BB104" s="93" t="s">
        <v>286</v>
      </c>
      <c r="BC104" s="93" t="s">
        <v>286</v>
      </c>
      <c r="BD104" s="93" t="s">
        <v>286</v>
      </c>
      <c r="BE104" s="93" t="s">
        <v>286</v>
      </c>
      <c r="BF104" s="93" t="s">
        <v>286</v>
      </c>
      <c r="BG104" s="93" t="s">
        <v>286</v>
      </c>
      <c r="BH104" s="93" t="s">
        <v>286</v>
      </c>
      <c r="BI104" s="93" t="s">
        <v>286</v>
      </c>
      <c r="BJ104" s="93">
        <v>41.697416974169712</v>
      </c>
      <c r="BK104" s="93">
        <v>49.822064056939517</v>
      </c>
      <c r="BL104" s="93">
        <v>26.9158878504673</v>
      </c>
      <c r="BM104" s="93">
        <v>45.600000000000037</v>
      </c>
      <c r="BN104" s="93">
        <v>53.761467889908246</v>
      </c>
      <c r="BO104" s="93">
        <v>28.725701943844502</v>
      </c>
      <c r="BP104" s="93">
        <v>6.3703703703703685</v>
      </c>
      <c r="BQ104" s="93">
        <v>10.736196319018408</v>
      </c>
      <c r="BR104" s="93">
        <v>43.263757115749542</v>
      </c>
      <c r="BS104" s="93">
        <v>6.9548872180451129</v>
      </c>
      <c r="BT104" s="93">
        <v>11.912751677852354</v>
      </c>
      <c r="BU104" s="93">
        <v>44.246031746031733</v>
      </c>
      <c r="BV104" s="93">
        <v>4.9632352941176476</v>
      </c>
      <c r="BW104" s="93">
        <v>13.286713286713294</v>
      </c>
      <c r="BX104" s="93">
        <v>42.608695652173907</v>
      </c>
      <c r="BY104" s="93">
        <v>5.4644808743169415</v>
      </c>
      <c r="BZ104" s="93">
        <v>9.591474245115462</v>
      </c>
      <c r="CA104" s="93">
        <v>41.666666666666671</v>
      </c>
      <c r="CB104" s="93">
        <v>4.3222003929273161</v>
      </c>
      <c r="CC104" s="93">
        <v>9.2081031307550667</v>
      </c>
      <c r="CD104" s="93">
        <v>36.739130434782595</v>
      </c>
      <c r="CE104" s="93">
        <v>17.510853835021706</v>
      </c>
      <c r="CF104" s="93">
        <v>15.499254843517136</v>
      </c>
      <c r="CG104" s="93">
        <v>15.819209039548005</v>
      </c>
      <c r="CH104" s="93">
        <v>19.090909090909079</v>
      </c>
      <c r="CI104" s="93">
        <v>21.486268174474947</v>
      </c>
      <c r="CJ104" s="93">
        <v>18.532818532818549</v>
      </c>
      <c r="CK104" s="93">
        <v>19.753086419753068</v>
      </c>
      <c r="CL104" s="93">
        <v>17.294520547945201</v>
      </c>
      <c r="CM104" s="93">
        <v>14.940577249575556</v>
      </c>
      <c r="CN104" s="93">
        <v>16.901408450704228</v>
      </c>
      <c r="CO104" s="93">
        <v>22.045855379188708</v>
      </c>
      <c r="CP104" s="93">
        <v>14.205607476635517</v>
      </c>
      <c r="CQ104" s="93">
        <v>16.949152542372879</v>
      </c>
      <c r="CR104" s="93">
        <v>18.018018018018015</v>
      </c>
      <c r="CS104" s="93">
        <v>20.042643923240909</v>
      </c>
      <c r="CT104" s="93">
        <v>8.7847730600292966</v>
      </c>
      <c r="CU104" s="93">
        <v>7.7039274924471322</v>
      </c>
      <c r="CV104" s="93">
        <v>6.628787878787878</v>
      </c>
      <c r="CW104" s="93">
        <v>14.828209764918624</v>
      </c>
      <c r="CX104" s="93">
        <v>9.4926350245499229</v>
      </c>
      <c r="CY104" s="93">
        <v>6.0428849902534081</v>
      </c>
      <c r="CZ104" s="93">
        <v>15.000000000000004</v>
      </c>
      <c r="DA104" s="93">
        <v>8.5069444444444411</v>
      </c>
      <c r="DB104" s="93">
        <v>9.2783505154639307</v>
      </c>
      <c r="DC104" s="93">
        <v>12.966252220248668</v>
      </c>
      <c r="DD104" s="93">
        <v>9.7690941385435117</v>
      </c>
      <c r="DE104" s="93">
        <v>7.7358490566037732</v>
      </c>
      <c r="DF104" s="93">
        <v>14.615384615384624</v>
      </c>
      <c r="DG104" s="93">
        <v>12.29656419529838</v>
      </c>
      <c r="DH104" s="93">
        <v>8.8172043010752681</v>
      </c>
      <c r="DI104" s="93">
        <v>31.999999999999961</v>
      </c>
      <c r="DJ104" s="93">
        <v>40.240240240240176</v>
      </c>
      <c r="DK104" s="93">
        <v>42.561205273069696</v>
      </c>
      <c r="DL104" s="93">
        <v>36.479128856624286</v>
      </c>
      <c r="DM104" s="93">
        <v>43.556280587275708</v>
      </c>
      <c r="DN104" s="93">
        <v>35.728155339805831</v>
      </c>
      <c r="DO104" s="93">
        <v>33.631484794275451</v>
      </c>
      <c r="DP104" s="93">
        <v>43.979057591623025</v>
      </c>
      <c r="DQ104" s="93">
        <v>38.527397260273986</v>
      </c>
      <c r="DR104" s="93">
        <v>30.281690140845075</v>
      </c>
      <c r="DS104" s="93">
        <v>47.40608228980318</v>
      </c>
      <c r="DT104" s="93">
        <v>41.666666666666636</v>
      </c>
      <c r="DU104" s="93">
        <v>33.396946564885482</v>
      </c>
      <c r="DV104" s="93">
        <v>43.115942028985557</v>
      </c>
      <c r="DW104" s="93">
        <v>37.553648068669517</v>
      </c>
      <c r="DX104" s="93" t="s">
        <v>286</v>
      </c>
      <c r="DY104" s="93" t="s">
        <v>286</v>
      </c>
      <c r="DZ104" s="93" t="s">
        <v>286</v>
      </c>
      <c r="EA104" s="93" t="s">
        <v>286</v>
      </c>
      <c r="EB104" s="93" t="s">
        <v>286</v>
      </c>
      <c r="EC104" s="93" t="s">
        <v>286</v>
      </c>
      <c r="ED104" s="93" t="s">
        <v>286</v>
      </c>
      <c r="EE104" s="93" t="s">
        <v>286</v>
      </c>
      <c r="EF104" s="93" t="s">
        <v>286</v>
      </c>
      <c r="EG104" s="93">
        <v>6.6433566433566416</v>
      </c>
      <c r="EH104" s="93">
        <v>3.0141843971631208</v>
      </c>
      <c r="EI104" s="93">
        <v>2.3985239852398523</v>
      </c>
      <c r="EJ104" s="93">
        <v>4.3151969981238301</v>
      </c>
      <c r="EK104" s="93">
        <v>4.8128342245989231</v>
      </c>
      <c r="EL104" s="93">
        <v>2.7542372881355934</v>
      </c>
      <c r="EM104" s="93">
        <v>57.379518072289137</v>
      </c>
      <c r="EN104" s="93">
        <v>37.087087087087077</v>
      </c>
      <c r="EO104" s="93">
        <v>50.749063670411971</v>
      </c>
      <c r="EP104" s="93">
        <v>57.06319702602233</v>
      </c>
      <c r="EQ104" s="93">
        <v>37.378640776699037</v>
      </c>
      <c r="ER104" s="93">
        <v>52.895752895752864</v>
      </c>
      <c r="ES104" s="93">
        <v>60.900900900900858</v>
      </c>
      <c r="ET104" s="93">
        <v>37.285223367697618</v>
      </c>
      <c r="EU104" s="93">
        <v>47.377326565143804</v>
      </c>
      <c r="EV104" s="93">
        <v>55.679702048417141</v>
      </c>
      <c r="EW104" s="93">
        <v>42.495479204339901</v>
      </c>
      <c r="EX104" s="93">
        <v>45.131086142322083</v>
      </c>
      <c r="EY104" s="93">
        <v>54.06504065040653</v>
      </c>
      <c r="EZ104" s="93">
        <v>39.888682745825605</v>
      </c>
      <c r="FA104" s="93">
        <v>50.432900432900432</v>
      </c>
      <c r="FB104" s="93">
        <v>81.195335276967853</v>
      </c>
      <c r="FC104" s="93">
        <v>62.518740629685141</v>
      </c>
      <c r="FD104" s="93">
        <v>66.228893058161347</v>
      </c>
      <c r="FE104" s="93">
        <v>86.238532110091683</v>
      </c>
      <c r="FF104" s="93">
        <v>63.344051446945308</v>
      </c>
      <c r="FG104" s="93">
        <v>71.23552123552119</v>
      </c>
      <c r="FH104" s="93">
        <v>81.461675579322659</v>
      </c>
      <c r="FI104" s="93">
        <v>71.404109589041042</v>
      </c>
      <c r="FJ104" s="93">
        <v>70.727580372250458</v>
      </c>
      <c r="FK104" s="93">
        <v>82.978723404255177</v>
      </c>
      <c r="FL104" s="93">
        <v>76.241134751773018</v>
      </c>
      <c r="FM104" s="93">
        <v>74.163568773234175</v>
      </c>
      <c r="FN104" s="93">
        <v>85.135135135135243</v>
      </c>
      <c r="FO104" s="93">
        <v>74.681238615665038</v>
      </c>
      <c r="FP104" s="93">
        <v>76.759061833688634</v>
      </c>
      <c r="FQ104" s="93">
        <v>95.652173913043498</v>
      </c>
      <c r="FR104" s="93">
        <v>96.701649175412271</v>
      </c>
      <c r="FS104" s="93">
        <v>99.252336448598143</v>
      </c>
      <c r="FT104" s="93">
        <v>94.434470377019622</v>
      </c>
      <c r="FU104" s="93">
        <v>95.491143317230282</v>
      </c>
      <c r="FV104" s="93">
        <v>97.495183044315979</v>
      </c>
      <c r="FW104" s="93">
        <v>93.827160493827137</v>
      </c>
      <c r="FX104" s="93">
        <v>95.704467353951856</v>
      </c>
      <c r="FY104" s="93">
        <v>98.305084745762684</v>
      </c>
      <c r="FZ104" s="93">
        <v>93.356643356643374</v>
      </c>
      <c r="GA104" s="93">
        <v>97.168141592920279</v>
      </c>
      <c r="GB104" s="93">
        <v>96.857670979667247</v>
      </c>
      <c r="GC104" s="93">
        <v>94.943820224719033</v>
      </c>
      <c r="GD104" s="93">
        <v>96.947935368043005</v>
      </c>
      <c r="GE104" s="93">
        <v>98.728813559321964</v>
      </c>
      <c r="GF104" s="93">
        <v>92.762186115214163</v>
      </c>
      <c r="GG104" s="93">
        <v>94.586466165413512</v>
      </c>
      <c r="GH104" s="93">
        <v>96.44194756554306</v>
      </c>
      <c r="GI104" s="93">
        <v>92.572463768115952</v>
      </c>
      <c r="GJ104" s="93">
        <v>92.604501607717012</v>
      </c>
      <c r="GK104" s="93">
        <v>96.911196911196839</v>
      </c>
      <c r="GL104" s="93">
        <v>93.783303730017778</v>
      </c>
      <c r="GM104" s="93">
        <v>94.645941278065635</v>
      </c>
      <c r="GN104" s="93">
        <v>97.62711864406765</v>
      </c>
      <c r="GO104" s="93">
        <v>93.309859154929512</v>
      </c>
      <c r="GP104" s="93">
        <v>94.503546099290816</v>
      </c>
      <c r="GQ104" s="93">
        <v>95.185185185185176</v>
      </c>
      <c r="GR104" s="93">
        <v>93.421052631578874</v>
      </c>
      <c r="GS104" s="93">
        <v>92.818671454219057</v>
      </c>
      <c r="GT104" s="93">
        <v>96.602972399150644</v>
      </c>
      <c r="GU104" s="93" t="s">
        <v>286</v>
      </c>
      <c r="GV104" s="93" t="s">
        <v>286</v>
      </c>
      <c r="GW104" s="93" t="s">
        <v>286</v>
      </c>
      <c r="GX104" s="93" t="s">
        <v>286</v>
      </c>
      <c r="GY104" s="93" t="s">
        <v>286</v>
      </c>
      <c r="GZ104" s="93" t="s">
        <v>286</v>
      </c>
      <c r="HA104" s="93" t="s">
        <v>286</v>
      </c>
      <c r="HB104" s="93" t="s">
        <v>286</v>
      </c>
      <c r="HC104" s="93" t="s">
        <v>286</v>
      </c>
      <c r="HD104" s="93">
        <v>92.446043165467572</v>
      </c>
      <c r="HE104" s="93">
        <v>96.613190730837829</v>
      </c>
      <c r="HF104" s="93">
        <v>96.641791044776141</v>
      </c>
      <c r="HG104" s="93">
        <v>93.21705426356597</v>
      </c>
      <c r="HH104" s="93">
        <v>95.848375451263607</v>
      </c>
      <c r="HI104" s="94">
        <v>98.081023454157744</v>
      </c>
      <c r="HJ104" s="94">
        <v>79.67836257309942</v>
      </c>
      <c r="HK104" s="94">
        <v>88.687782805429805</v>
      </c>
      <c r="HL104" s="94">
        <v>94.92481203007523</v>
      </c>
      <c r="HM104" s="93">
        <v>76.727272727272791</v>
      </c>
      <c r="HN104" s="93">
        <v>84.440842787682314</v>
      </c>
      <c r="HO104" s="93">
        <v>94.573643410852711</v>
      </c>
      <c r="HP104" s="93">
        <v>79.783393501805051</v>
      </c>
      <c r="HQ104" s="93">
        <v>86.135181975736529</v>
      </c>
      <c r="HR104" s="93">
        <v>93.526405451448028</v>
      </c>
      <c r="HS104" s="93">
        <v>80.213903743315541</v>
      </c>
      <c r="HT104" s="93">
        <v>89.189189189189236</v>
      </c>
      <c r="HU104" s="93">
        <v>90.130353817504641</v>
      </c>
      <c r="HV104" s="93">
        <v>82.129277566540026</v>
      </c>
      <c r="HW104" s="93">
        <v>86.690647482014484</v>
      </c>
      <c r="HX104" s="93">
        <v>94.004282655246328</v>
      </c>
      <c r="HY104" s="93">
        <v>4.3478260869565242</v>
      </c>
      <c r="HZ104" s="93">
        <v>4.4910179640718582</v>
      </c>
      <c r="IA104" s="93">
        <v>4.1353383458646622</v>
      </c>
      <c r="IB104" s="93">
        <v>5.1509769094138509</v>
      </c>
      <c r="IC104" s="93">
        <v>5.1446945337620589</v>
      </c>
      <c r="ID104" s="93">
        <v>2.9013539651837545</v>
      </c>
      <c r="IE104" s="93">
        <v>6.1188811188811174</v>
      </c>
      <c r="IF104" s="93">
        <v>2.9109589041095916</v>
      </c>
      <c r="IG104" s="93">
        <v>2.3769100169779294</v>
      </c>
      <c r="IH104" s="93">
        <v>4.3706293706293708</v>
      </c>
      <c r="II104" s="93">
        <v>2.288732394366197</v>
      </c>
      <c r="IJ104" s="93">
        <v>3.4990791896869267</v>
      </c>
      <c r="IK104" s="93">
        <v>5.223880597014924</v>
      </c>
      <c r="IL104" s="93">
        <v>3.3989266547406092</v>
      </c>
      <c r="IM104" s="93">
        <v>2.1186440677966094</v>
      </c>
      <c r="IN104" s="93" t="str">
        <f t="shared" si="113"/>
        <v>--</v>
      </c>
      <c r="IO104" s="93" t="str">
        <f t="shared" si="113"/>
        <v>--</v>
      </c>
      <c r="IP104" s="93" t="str">
        <f t="shared" si="113"/>
        <v>--</v>
      </c>
      <c r="IQ104" s="93" t="str">
        <f t="shared" si="113"/>
        <v>--</v>
      </c>
      <c r="IR104" s="93" t="str">
        <f t="shared" si="113"/>
        <v>--</v>
      </c>
      <c r="IS104" s="93" t="str">
        <f t="shared" si="113"/>
        <v>--</v>
      </c>
      <c r="IT104" s="93" t="str">
        <f t="shared" si="113"/>
        <v>--</v>
      </c>
      <c r="IU104" s="93" t="str">
        <f t="shared" si="113"/>
        <v>--</v>
      </c>
      <c r="IV104" s="93" t="str">
        <f t="shared" si="113"/>
        <v>--</v>
      </c>
      <c r="IW104" s="228">
        <v>1800</v>
      </c>
      <c r="IX104" s="250">
        <v>1351</v>
      </c>
      <c r="IY104" s="228">
        <v>480</v>
      </c>
      <c r="IZ104" s="228">
        <v>535</v>
      </c>
      <c r="JA104" s="228">
        <v>441</v>
      </c>
      <c r="JB104" s="228">
        <v>431</v>
      </c>
      <c r="JC104" s="228">
        <v>335</v>
      </c>
      <c r="JD104" s="228">
        <v>274</v>
      </c>
      <c r="JE104" s="228">
        <v>6.25</v>
      </c>
      <c r="JF104" s="228">
        <v>5.8052434456928896</v>
      </c>
      <c r="JG104" s="228">
        <v>9.07029478458049</v>
      </c>
      <c r="JH104" s="228">
        <v>6.9767441860465196</v>
      </c>
      <c r="JI104" s="228">
        <v>7.1641791044776104</v>
      </c>
      <c r="JJ104" s="228">
        <v>8.7591240875912408</v>
      </c>
      <c r="JK104" s="228">
        <v>6.0542797494780896</v>
      </c>
      <c r="JL104" s="228">
        <v>5.2532833020637897</v>
      </c>
      <c r="JM104" s="228">
        <v>5.6689342403628098</v>
      </c>
      <c r="JN104" s="228">
        <v>3.94431554524362</v>
      </c>
      <c r="JO104" s="228">
        <v>5.6716417910447801</v>
      </c>
      <c r="JP104" s="228">
        <v>1.4598540145985399</v>
      </c>
      <c r="JQ104" s="228">
        <v>96.25</v>
      </c>
      <c r="JR104" s="228">
        <v>96.986817325800303</v>
      </c>
      <c r="JS104" s="228">
        <v>96.810933940774405</v>
      </c>
      <c r="JT104" s="228">
        <v>97.209302325581305</v>
      </c>
      <c r="JU104" s="228">
        <v>97.313432835820905</v>
      </c>
      <c r="JV104" s="228">
        <v>98.175182481751804</v>
      </c>
      <c r="JW104" s="228">
        <v>92.901878914405003</v>
      </c>
      <c r="JX104" s="228">
        <v>93.773584905660499</v>
      </c>
      <c r="JY104" s="228">
        <v>93.181818181818102</v>
      </c>
      <c r="JZ104" s="228">
        <v>94.626168224298993</v>
      </c>
      <c r="KA104" s="228">
        <v>94.910179640718496</v>
      </c>
      <c r="KB104" s="228">
        <v>93.795620437956202</v>
      </c>
      <c r="KC104" s="228">
        <v>95.824634655532407</v>
      </c>
      <c r="KD104" s="228">
        <v>96.986817325800402</v>
      </c>
      <c r="KE104" s="228">
        <v>98.177676537585299</v>
      </c>
      <c r="KF104" s="228">
        <v>96.503496503496507</v>
      </c>
      <c r="KG104" s="228">
        <v>97.910447761194007</v>
      </c>
      <c r="KH104" s="228">
        <v>98.9051094890511</v>
      </c>
      <c r="KI104" s="228">
        <v>344</v>
      </c>
      <c r="KJ104" s="228">
        <v>311</v>
      </c>
      <c r="KK104" s="99" t="str">
        <f t="shared" si="111"/>
        <v>--</v>
      </c>
      <c r="KL104" s="99" t="str">
        <f t="shared" si="111"/>
        <v>--</v>
      </c>
      <c r="KM104" s="230">
        <v>10.1744186046512</v>
      </c>
      <c r="KN104" s="230">
        <v>9.6463022508038598</v>
      </c>
      <c r="KO104" s="230">
        <v>92.397660818713504</v>
      </c>
      <c r="KP104" s="230">
        <v>94.480519480519504</v>
      </c>
      <c r="KQ104" s="230">
        <v>92.397660818713405</v>
      </c>
      <c r="KR104" s="230">
        <v>93.506493506493598</v>
      </c>
      <c r="KS104" s="230">
        <v>92.397660818713504</v>
      </c>
      <c r="KT104" s="230">
        <v>95.129870129870199</v>
      </c>
      <c r="KV104" s="390">
        <v>1397</v>
      </c>
      <c r="KW104" s="391">
        <v>324</v>
      </c>
      <c r="KX104" s="392">
        <v>371</v>
      </c>
      <c r="KY104" s="392">
        <v>392</v>
      </c>
      <c r="KZ104" s="392">
        <v>310</v>
      </c>
      <c r="LA104" s="378" t="str">
        <f t="shared" si="82"/>
        <v>--</v>
      </c>
      <c r="LB104" s="392">
        <v>59.275053304904056</v>
      </c>
      <c r="LC104" s="392">
        <v>61.685823754789283</v>
      </c>
      <c r="LD104" s="392">
        <v>51.724137931034512</v>
      </c>
      <c r="LE104" s="378" t="str">
        <f t="shared" si="83"/>
        <v>--</v>
      </c>
      <c r="LF104" s="392">
        <v>64.965197215777238</v>
      </c>
      <c r="LG104" s="392">
        <v>57.48502994011978</v>
      </c>
      <c r="LH104" s="392">
        <v>57.299270072992691</v>
      </c>
      <c r="LI104" s="378" t="str">
        <f t="shared" si="84"/>
        <v>--</v>
      </c>
      <c r="LJ104" s="392">
        <v>56.368563685636843</v>
      </c>
      <c r="LK104" s="392">
        <v>54.358974358974315</v>
      </c>
      <c r="LL104" s="392">
        <v>49.354838709677452</v>
      </c>
      <c r="LM104" s="391">
        <v>83.136094674556276</v>
      </c>
      <c r="LN104" s="392">
        <v>69.915254237288153</v>
      </c>
      <c r="LO104" s="392">
        <v>72.296015180265684</v>
      </c>
      <c r="LP104" s="392">
        <v>72.892938496583128</v>
      </c>
      <c r="LQ104" s="392">
        <v>83.501683501683431</v>
      </c>
      <c r="LR104" s="392">
        <v>72.941176470588275</v>
      </c>
      <c r="LS104" s="392">
        <v>69.230769230769226</v>
      </c>
      <c r="LT104" s="392">
        <v>74.358974358974322</v>
      </c>
      <c r="LU104" s="392">
        <v>83.43949044585996</v>
      </c>
      <c r="LV104" s="392">
        <v>64.673913043478279</v>
      </c>
      <c r="LW104" s="392">
        <v>62.113402061855695</v>
      </c>
      <c r="LX104" s="392">
        <v>66.883116883116941</v>
      </c>
      <c r="LY104" s="391">
        <v>87.096774193548399</v>
      </c>
      <c r="LZ104" s="392">
        <v>77.966101694915139</v>
      </c>
      <c r="MA104" s="392">
        <v>83.364839319470633</v>
      </c>
      <c r="MB104" s="392">
        <v>84.018264840182667</v>
      </c>
      <c r="MC104" s="392">
        <v>87.581699346405273</v>
      </c>
      <c r="MD104" s="392">
        <v>85.314685314685292</v>
      </c>
      <c r="ME104" s="392">
        <v>79.579579579579644</v>
      </c>
      <c r="MF104" s="392">
        <v>81.021897810219031</v>
      </c>
      <c r="MG104" s="392">
        <v>84.8101265822785</v>
      </c>
      <c r="MH104" s="392">
        <v>79.729729729729797</v>
      </c>
      <c r="MI104" s="392">
        <v>69.05370843989769</v>
      </c>
      <c r="MJ104" s="392">
        <v>71.428571428571416</v>
      </c>
      <c r="MK104" s="391">
        <v>93.769470404984389</v>
      </c>
      <c r="ML104" s="392">
        <v>95.380434782608745</v>
      </c>
      <c r="MM104" s="392">
        <v>94.601542416452403</v>
      </c>
      <c r="MN104" s="392">
        <v>96.763754045307394</v>
      </c>
      <c r="MO104" s="391">
        <v>92.476489028213166</v>
      </c>
      <c r="MP104" s="392">
        <v>92.643051771117158</v>
      </c>
      <c r="MQ104" s="392">
        <v>88.431876606683872</v>
      </c>
      <c r="MR104" s="392">
        <v>92.857142857142918</v>
      </c>
      <c r="MS104" s="391">
        <v>91.111111111111214</v>
      </c>
      <c r="MT104" s="392">
        <v>95.640326975476896</v>
      </c>
      <c r="MU104" s="392">
        <v>94.858611825192781</v>
      </c>
      <c r="MV104" s="392">
        <v>97.096774193548427</v>
      </c>
      <c r="MW104" s="391">
        <v>95.918367346938808</v>
      </c>
      <c r="MX104" s="392">
        <v>97.494780793319364</v>
      </c>
      <c r="MY104" s="392">
        <v>96.616541353383525</v>
      </c>
      <c r="MZ104" s="392">
        <v>98.177676537585427</v>
      </c>
      <c r="NA104" s="392">
        <v>98.045602605863152</v>
      </c>
      <c r="NB104" s="392">
        <v>95.8041958041958</v>
      </c>
      <c r="NC104" s="392">
        <v>97.005988023952085</v>
      </c>
      <c r="ND104" s="392">
        <v>98.905109489051114</v>
      </c>
      <c r="NE104" s="392">
        <v>95.911949685534623</v>
      </c>
      <c r="NF104" s="392">
        <v>95.640326975476853</v>
      </c>
      <c r="NG104" s="392">
        <v>95.641025641025678</v>
      </c>
      <c r="NH104" s="392">
        <v>98.064516129032299</v>
      </c>
    </row>
    <row r="105" spans="1:372" x14ac:dyDescent="0.25">
      <c r="A105" s="93" t="str">
        <f t="shared" si="106"/>
        <v>--</v>
      </c>
      <c r="B105" s="96" t="s">
        <v>182</v>
      </c>
      <c r="C105" s="96">
        <v>1815</v>
      </c>
      <c r="D105" s="95">
        <v>1419</v>
      </c>
      <c r="E105" s="95">
        <v>1377</v>
      </c>
      <c r="F105" s="95">
        <v>1365</v>
      </c>
      <c r="G105" s="95">
        <v>1114</v>
      </c>
      <c r="H105" s="95">
        <v>665</v>
      </c>
      <c r="I105" s="95">
        <v>620</v>
      </c>
      <c r="J105" s="95">
        <v>530</v>
      </c>
      <c r="K105" s="95">
        <v>481</v>
      </c>
      <c r="L105" s="95">
        <v>523</v>
      </c>
      <c r="M105" s="93">
        <v>415</v>
      </c>
      <c r="N105" s="93">
        <v>392</v>
      </c>
      <c r="O105" s="93">
        <v>534</v>
      </c>
      <c r="P105" s="93">
        <v>451</v>
      </c>
      <c r="Q105" s="93">
        <v>484</v>
      </c>
      <c r="R105" s="93">
        <v>487</v>
      </c>
      <c r="S105" s="93">
        <v>394</v>
      </c>
      <c r="T105" s="93">
        <v>407</v>
      </c>
      <c r="U105" s="93">
        <v>401</v>
      </c>
      <c r="V105" s="93">
        <v>306</v>
      </c>
      <c r="W105" s="93">
        <v>84.17047184170481</v>
      </c>
      <c r="X105" s="93">
        <v>70.129870129870113</v>
      </c>
      <c r="Y105" s="93">
        <v>65.085388994307365</v>
      </c>
      <c r="Z105" s="93">
        <v>85.927505330490419</v>
      </c>
      <c r="AA105" s="93">
        <v>77.027027027027032</v>
      </c>
      <c r="AB105" s="93">
        <v>73.543689320388353</v>
      </c>
      <c r="AC105" s="93">
        <v>84.974093264248822</v>
      </c>
      <c r="AD105" s="93">
        <v>80.718336483931964</v>
      </c>
      <c r="AE105" s="93">
        <v>77.852348993288587</v>
      </c>
      <c r="AF105" s="93" t="s">
        <v>286</v>
      </c>
      <c r="AG105" s="93">
        <v>81.573498964803363</v>
      </c>
      <c r="AH105" s="93">
        <v>80.000000000000028</v>
      </c>
      <c r="AI105" s="93" t="s">
        <v>286</v>
      </c>
      <c r="AJ105" s="93">
        <v>87.848101265822763</v>
      </c>
      <c r="AK105" s="93">
        <v>82.894736842105232</v>
      </c>
      <c r="AL105" s="93">
        <v>16.666666666666679</v>
      </c>
      <c r="AM105" s="93">
        <v>19.837398373983746</v>
      </c>
      <c r="AN105" s="93">
        <v>45.935727788279792</v>
      </c>
      <c r="AO105" s="93">
        <v>16.279069767441861</v>
      </c>
      <c r="AP105" s="93">
        <v>19.923371647509587</v>
      </c>
      <c r="AQ105" s="93">
        <v>37.53026634382568</v>
      </c>
      <c r="AR105" s="93">
        <v>24.935064935064922</v>
      </c>
      <c r="AS105" s="93">
        <v>17.7024482109228</v>
      </c>
      <c r="AT105" s="93">
        <v>29.33333333333335</v>
      </c>
      <c r="AU105" s="93">
        <v>17.954070981210862</v>
      </c>
      <c r="AV105" s="93">
        <v>20.910973084886134</v>
      </c>
      <c r="AW105" s="93">
        <v>34.096692111959271</v>
      </c>
      <c r="AX105" s="93">
        <v>16.584158415841586</v>
      </c>
      <c r="AY105" s="93">
        <v>23.61809045226132</v>
      </c>
      <c r="AZ105" s="93">
        <v>30.392156862745114</v>
      </c>
      <c r="BA105" s="93" t="s">
        <v>286</v>
      </c>
      <c r="BB105" s="93" t="s">
        <v>286</v>
      </c>
      <c r="BC105" s="93" t="s">
        <v>286</v>
      </c>
      <c r="BD105" s="93" t="s">
        <v>286</v>
      </c>
      <c r="BE105" s="93" t="s">
        <v>286</v>
      </c>
      <c r="BF105" s="93" t="s">
        <v>286</v>
      </c>
      <c r="BG105" s="93" t="s">
        <v>286</v>
      </c>
      <c r="BH105" s="93" t="s">
        <v>286</v>
      </c>
      <c r="BI105" s="93" t="s">
        <v>286</v>
      </c>
      <c r="BJ105" s="93">
        <v>43.57298474945533</v>
      </c>
      <c r="BK105" s="93">
        <v>42.436974789915986</v>
      </c>
      <c r="BL105" s="93">
        <v>28.981723237597922</v>
      </c>
      <c r="BM105" s="93">
        <v>49.473684210526287</v>
      </c>
      <c r="BN105" s="93">
        <v>46.90721649484535</v>
      </c>
      <c r="BO105" s="93">
        <v>28.666666666666675</v>
      </c>
      <c r="BP105" s="93">
        <v>7.6802507836990639</v>
      </c>
      <c r="BQ105" s="93">
        <v>13.057851239669427</v>
      </c>
      <c r="BR105" s="93">
        <v>50.48169556840076</v>
      </c>
      <c r="BS105" s="93">
        <v>3.5010940919037208</v>
      </c>
      <c r="BT105" s="93">
        <v>14.484126984126974</v>
      </c>
      <c r="BU105" s="93">
        <v>56.790123456790134</v>
      </c>
      <c r="BV105" s="93">
        <v>8.7671232876712306</v>
      </c>
      <c r="BW105" s="93">
        <v>11.111111111111116</v>
      </c>
      <c r="BX105" s="93">
        <v>45.080091533180799</v>
      </c>
      <c r="BY105" s="93">
        <v>5.4945054945054892</v>
      </c>
      <c r="BZ105" s="93">
        <v>11.603375527426159</v>
      </c>
      <c r="CA105" s="93">
        <v>48.03149606299214</v>
      </c>
      <c r="CB105" s="93">
        <v>5.3050397877984041</v>
      </c>
      <c r="CC105" s="93">
        <v>6.5789473684210567</v>
      </c>
      <c r="CD105" s="93">
        <v>33.904109589041084</v>
      </c>
      <c r="CE105" s="93">
        <v>17.530487804878074</v>
      </c>
      <c r="CF105" s="93">
        <v>19.579288025889962</v>
      </c>
      <c r="CG105" s="93">
        <v>14.258555133079861</v>
      </c>
      <c r="CH105" s="93">
        <v>21.218487394958011</v>
      </c>
      <c r="CI105" s="93">
        <v>26.346153846153836</v>
      </c>
      <c r="CJ105" s="93">
        <v>18.536585365853661</v>
      </c>
      <c r="CK105" s="93">
        <v>17.1875</v>
      </c>
      <c r="CL105" s="93">
        <v>21.845574387947288</v>
      </c>
      <c r="CM105" s="93">
        <v>19.239373601789701</v>
      </c>
      <c r="CN105" s="93">
        <v>19.873150105708252</v>
      </c>
      <c r="CO105" s="93">
        <v>22.129436325678501</v>
      </c>
      <c r="CP105" s="93">
        <v>21.761658031088061</v>
      </c>
      <c r="CQ105" s="93">
        <v>15.617128463476076</v>
      </c>
      <c r="CR105" s="93">
        <v>22.879177377892031</v>
      </c>
      <c r="CS105" s="93">
        <v>28.476821192052974</v>
      </c>
      <c r="CT105" s="93">
        <v>11.45510835913313</v>
      </c>
      <c r="CU105" s="93">
        <v>6.6993464052287592</v>
      </c>
      <c r="CV105" s="93">
        <v>4.2307692307692282</v>
      </c>
      <c r="CW105" s="93">
        <v>15.23605150214593</v>
      </c>
      <c r="CX105" s="93">
        <v>6.3953488372093048</v>
      </c>
      <c r="CY105" s="93">
        <v>7.8624078624078635</v>
      </c>
      <c r="CZ105" s="93">
        <v>12.800000000000006</v>
      </c>
      <c r="DA105" s="93">
        <v>8.7452471482889731</v>
      </c>
      <c r="DB105" s="93">
        <v>7.0454545454545405</v>
      </c>
      <c r="DC105" s="93">
        <v>14.775160599571734</v>
      </c>
      <c r="DD105" s="93">
        <v>10.920770877944324</v>
      </c>
      <c r="DE105" s="93">
        <v>9.4736842105263133</v>
      </c>
      <c r="DF105" s="93">
        <v>12.564102564102562</v>
      </c>
      <c r="DG105" s="93">
        <v>13.730569948186531</v>
      </c>
      <c r="DH105" s="93">
        <v>9.0604026845637549</v>
      </c>
      <c r="DI105" s="93">
        <v>37.28813559322036</v>
      </c>
      <c r="DJ105" s="93">
        <v>42.764227642276403</v>
      </c>
      <c r="DK105" s="93">
        <v>35.249042145593833</v>
      </c>
      <c r="DL105" s="93">
        <v>38.641188959660305</v>
      </c>
      <c r="DM105" s="93">
        <v>46.108949416342462</v>
      </c>
      <c r="DN105" s="93">
        <v>36.341463414634141</v>
      </c>
      <c r="DO105" s="93">
        <v>43.501326259946936</v>
      </c>
      <c r="DP105" s="93">
        <v>48.106060606060602</v>
      </c>
      <c r="DQ105" s="93">
        <v>38.063063063063062</v>
      </c>
      <c r="DR105" s="93">
        <v>39.828693790149885</v>
      </c>
      <c r="DS105" s="93">
        <v>48.61995753715501</v>
      </c>
      <c r="DT105" s="93">
        <v>40.575916230366531</v>
      </c>
      <c r="DU105" s="93">
        <v>37.244897959183682</v>
      </c>
      <c r="DV105" s="93">
        <v>44.818652849740921</v>
      </c>
      <c r="DW105" s="93">
        <v>32.999999999999993</v>
      </c>
      <c r="DX105" s="93" t="s">
        <v>286</v>
      </c>
      <c r="DY105" s="93" t="s">
        <v>286</v>
      </c>
      <c r="DZ105" s="93" t="s">
        <v>286</v>
      </c>
      <c r="EA105" s="93" t="s">
        <v>286</v>
      </c>
      <c r="EB105" s="93" t="s">
        <v>286</v>
      </c>
      <c r="EC105" s="93" t="s">
        <v>286</v>
      </c>
      <c r="ED105" s="93" t="s">
        <v>286</v>
      </c>
      <c r="EE105" s="93" t="s">
        <v>286</v>
      </c>
      <c r="EF105" s="93" t="s">
        <v>286</v>
      </c>
      <c r="EG105" s="93">
        <v>5.2631578947368389</v>
      </c>
      <c r="EH105" s="93">
        <v>6.597938144329893</v>
      </c>
      <c r="EI105" s="93">
        <v>3.8265306122449005</v>
      </c>
      <c r="EJ105" s="93">
        <v>5.4455445544554406</v>
      </c>
      <c r="EK105" s="93">
        <v>3.9900249376558614</v>
      </c>
      <c r="EL105" s="93">
        <v>2.9411764705882355</v>
      </c>
      <c r="EM105" s="93">
        <v>64.341085271317723</v>
      </c>
      <c r="EN105" s="93">
        <v>36.097560975609753</v>
      </c>
      <c r="EO105" s="93">
        <v>41.965973534971603</v>
      </c>
      <c r="EP105" s="93">
        <v>61.489361702127653</v>
      </c>
      <c r="EQ105" s="93">
        <v>35.838150289017328</v>
      </c>
      <c r="ER105" s="93">
        <v>44.41747572815536</v>
      </c>
      <c r="ES105" s="93">
        <v>60.372340425531888</v>
      </c>
      <c r="ET105" s="93">
        <v>30.303030303030297</v>
      </c>
      <c r="EU105" s="93">
        <v>43.777777777777771</v>
      </c>
      <c r="EV105" s="93">
        <v>60.840707964601812</v>
      </c>
      <c r="EW105" s="93">
        <v>34.728033472803368</v>
      </c>
      <c r="EX105" s="93">
        <v>44.764397905759154</v>
      </c>
      <c r="EY105" s="93">
        <v>49.729729729729726</v>
      </c>
      <c r="EZ105" s="93">
        <v>30.303030303030305</v>
      </c>
      <c r="FA105" s="93">
        <v>48.504983388704353</v>
      </c>
      <c r="FB105" s="93">
        <v>84.097859327217165</v>
      </c>
      <c r="FC105" s="93">
        <v>61.326860841423944</v>
      </c>
      <c r="FD105" s="93">
        <v>63.567362428842507</v>
      </c>
      <c r="FE105" s="93">
        <v>82.729211087420055</v>
      </c>
      <c r="FF105" s="93">
        <v>64.244741873804955</v>
      </c>
      <c r="FG105" s="93">
        <v>65.291262135922409</v>
      </c>
      <c r="FH105" s="93">
        <v>80.585106382978765</v>
      </c>
      <c r="FI105" s="93">
        <v>64.583333333333329</v>
      </c>
      <c r="FJ105" s="93">
        <v>68.888888888888857</v>
      </c>
      <c r="FK105" s="93">
        <v>84.829059829059872</v>
      </c>
      <c r="FL105" s="93">
        <v>66.52806652806656</v>
      </c>
      <c r="FM105" s="93">
        <v>68.733850129199041</v>
      </c>
      <c r="FN105" s="93">
        <v>85.824742268041192</v>
      </c>
      <c r="FO105" s="93">
        <v>73.299748110831274</v>
      </c>
      <c r="FP105" s="93">
        <v>74.666666666666757</v>
      </c>
      <c r="FQ105" s="93">
        <v>95.24539877300613</v>
      </c>
      <c r="FR105" s="93">
        <v>94.822006472491935</v>
      </c>
      <c r="FS105" s="93">
        <v>97.904761904761884</v>
      </c>
      <c r="FT105" s="93">
        <v>90.566037735849079</v>
      </c>
      <c r="FU105" s="93">
        <v>92.47104247104248</v>
      </c>
      <c r="FV105" s="93">
        <v>97.826086956521706</v>
      </c>
      <c r="FW105" s="93">
        <v>91.601049868766367</v>
      </c>
      <c r="FX105" s="93">
        <v>93.7735849056604</v>
      </c>
      <c r="FY105" s="93">
        <v>96.222222222222186</v>
      </c>
      <c r="FZ105" s="93">
        <v>93.487394957983284</v>
      </c>
      <c r="GA105" s="93">
        <v>92.753623188405783</v>
      </c>
      <c r="GB105" s="93">
        <v>96.16368286445018</v>
      </c>
      <c r="GC105" s="93">
        <v>93.796526054590572</v>
      </c>
      <c r="GD105" s="93">
        <v>94</v>
      </c>
      <c r="GE105" s="93">
        <v>96.039603960396036</v>
      </c>
      <c r="GF105" s="93">
        <v>91.679506933744278</v>
      </c>
      <c r="GG105" s="93">
        <v>88.870703764320808</v>
      </c>
      <c r="GH105" s="93">
        <v>94.252873563218373</v>
      </c>
      <c r="GI105" s="93">
        <v>90.85106382978725</v>
      </c>
      <c r="GJ105" s="93">
        <v>86.796116504854282</v>
      </c>
      <c r="GK105" s="93">
        <v>95.133819951338197</v>
      </c>
      <c r="GL105" s="93">
        <v>91.397849462365599</v>
      </c>
      <c r="GM105" s="93">
        <v>88.358778625954216</v>
      </c>
      <c r="GN105" s="93">
        <v>94.209354120267278</v>
      </c>
      <c r="GO105" s="93">
        <v>94.092827004219444</v>
      </c>
      <c r="GP105" s="93">
        <v>89.440993788819938</v>
      </c>
      <c r="GQ105" s="93">
        <v>93.333333333333286</v>
      </c>
      <c r="GR105" s="93">
        <v>92.982456140350905</v>
      </c>
      <c r="GS105" s="93">
        <v>93.233082706766851</v>
      </c>
      <c r="GT105" s="93">
        <v>95.394736842105246</v>
      </c>
      <c r="GU105" s="93" t="s">
        <v>286</v>
      </c>
      <c r="GV105" s="93" t="s">
        <v>286</v>
      </c>
      <c r="GW105" s="93" t="s">
        <v>286</v>
      </c>
      <c r="GX105" s="93" t="s">
        <v>286</v>
      </c>
      <c r="GY105" s="93" t="s">
        <v>286</v>
      </c>
      <c r="GZ105" s="93" t="s">
        <v>286</v>
      </c>
      <c r="HA105" s="93" t="s">
        <v>286</v>
      </c>
      <c r="HB105" s="93" t="s">
        <v>286</v>
      </c>
      <c r="HC105" s="93" t="s">
        <v>286</v>
      </c>
      <c r="HD105" s="93">
        <v>90.618336886993561</v>
      </c>
      <c r="HE105" s="93">
        <v>95.541401273885356</v>
      </c>
      <c r="HF105" s="93">
        <v>96.623376623376657</v>
      </c>
      <c r="HG105" s="93">
        <v>90.680100755667453</v>
      </c>
      <c r="HH105" s="93">
        <v>93.450881612090654</v>
      </c>
      <c r="HI105" s="94">
        <v>95.695364238410605</v>
      </c>
      <c r="HJ105" s="94">
        <v>78.067484662576646</v>
      </c>
      <c r="HK105" s="94">
        <v>85.203252032520297</v>
      </c>
      <c r="HL105" s="94">
        <v>90.666666666666657</v>
      </c>
      <c r="HM105" s="93">
        <v>74.137931034482776</v>
      </c>
      <c r="HN105" s="93">
        <v>78.320312500000057</v>
      </c>
      <c r="HO105" s="93">
        <v>91.283292978208209</v>
      </c>
      <c r="HP105" s="93">
        <v>73.670212765957544</v>
      </c>
      <c r="HQ105" s="93">
        <v>81.523809523809575</v>
      </c>
      <c r="HR105" s="93">
        <v>85.937499999999972</v>
      </c>
      <c r="HS105" s="93">
        <v>76.939655172413694</v>
      </c>
      <c r="HT105" s="93">
        <v>79.079497907949801</v>
      </c>
      <c r="HU105" s="93">
        <v>85.051546391752709</v>
      </c>
      <c r="HV105" s="93">
        <v>79.949238578680252</v>
      </c>
      <c r="HW105" s="93">
        <v>84.556962025316466</v>
      </c>
      <c r="HX105" s="93">
        <v>90.365448504983362</v>
      </c>
      <c r="HY105" s="93">
        <v>5.3435114503816763</v>
      </c>
      <c r="HZ105" s="93">
        <v>4.2345276872964117</v>
      </c>
      <c r="IA105" s="93">
        <v>3.984819734345348</v>
      </c>
      <c r="IB105" s="93">
        <v>6.4718162839248379</v>
      </c>
      <c r="IC105" s="93">
        <v>5.5984555984555939</v>
      </c>
      <c r="ID105" s="93">
        <v>2.9055690072639231</v>
      </c>
      <c r="IE105" s="93">
        <v>6.7357512953367884</v>
      </c>
      <c r="IF105" s="93">
        <v>4.9335863377609046</v>
      </c>
      <c r="IG105" s="93">
        <v>4.8780487804878074</v>
      </c>
      <c r="IH105" s="93">
        <v>7.4688796680497944</v>
      </c>
      <c r="II105" s="93">
        <v>7.4380165289256182</v>
      </c>
      <c r="IJ105" s="93">
        <v>5.3708439897698215</v>
      </c>
      <c r="IK105" s="93">
        <v>5.9701492537313428</v>
      </c>
      <c r="IL105" s="93">
        <v>6.015037593984963</v>
      </c>
      <c r="IM105" s="93">
        <v>2.6315789473684212</v>
      </c>
      <c r="IN105" s="93" t="str">
        <f t="shared" si="118"/>
        <v>--</v>
      </c>
      <c r="IO105" s="93" t="str">
        <f t="shared" si="118"/>
        <v>--</v>
      </c>
      <c r="IP105" s="93" t="str">
        <f t="shared" si="118"/>
        <v>--</v>
      </c>
      <c r="IQ105" s="93" t="str">
        <f t="shared" si="118"/>
        <v>--</v>
      </c>
      <c r="IR105" s="93" t="str">
        <f t="shared" si="118"/>
        <v>--</v>
      </c>
      <c r="IS105" s="93" t="str">
        <f t="shared" si="118"/>
        <v>--</v>
      </c>
      <c r="IT105" s="93" t="str">
        <f t="shared" si="118"/>
        <v>--</v>
      </c>
      <c r="IU105" s="93" t="str">
        <f t="shared" si="118"/>
        <v>--</v>
      </c>
      <c r="IV105" s="93" t="str">
        <f t="shared" si="118"/>
        <v>--</v>
      </c>
      <c r="IW105" s="228">
        <v>1640</v>
      </c>
      <c r="IX105" s="250">
        <v>1806</v>
      </c>
      <c r="IY105" s="228">
        <v>406</v>
      </c>
      <c r="IZ105" s="228">
        <v>433</v>
      </c>
      <c r="JA105" s="228">
        <v>379</v>
      </c>
      <c r="JB105" s="228">
        <v>491</v>
      </c>
      <c r="JC105" s="228">
        <v>471</v>
      </c>
      <c r="JD105" s="228">
        <v>387</v>
      </c>
      <c r="JE105" s="228">
        <v>7.4074074074074101</v>
      </c>
      <c r="JF105" s="228">
        <v>5.7736720554272596</v>
      </c>
      <c r="JG105" s="228">
        <v>8.2010582010581903</v>
      </c>
      <c r="JH105" s="228">
        <v>6.74846625766871</v>
      </c>
      <c r="JI105" s="228">
        <v>7.8556263269639102</v>
      </c>
      <c r="JJ105" s="228">
        <v>8.5271317829457391</v>
      </c>
      <c r="JK105" s="228">
        <v>6.1728395061728403</v>
      </c>
      <c r="JL105" s="228">
        <v>4.1666666666666696</v>
      </c>
      <c r="JM105" s="228">
        <v>2.6525198938992101</v>
      </c>
      <c r="JN105" s="228">
        <v>6.5173116089613004</v>
      </c>
      <c r="JO105" s="228">
        <v>4.6908315565032002</v>
      </c>
      <c r="JP105" s="228">
        <v>2.6041666666666701</v>
      </c>
      <c r="JQ105" s="228">
        <v>93.75</v>
      </c>
      <c r="JR105" s="228">
        <v>95.823665893271396</v>
      </c>
      <c r="JS105" s="228">
        <v>96.825396825396794</v>
      </c>
      <c r="JT105" s="228">
        <v>95.884773662551396</v>
      </c>
      <c r="JU105" s="228">
        <v>96.153846153846203</v>
      </c>
      <c r="JV105" s="228">
        <v>96.632124352331601</v>
      </c>
      <c r="JW105" s="228">
        <v>90.298507462686501</v>
      </c>
      <c r="JX105" s="228">
        <v>90.9722222222222</v>
      </c>
      <c r="JY105" s="228">
        <v>92.857142857142705</v>
      </c>
      <c r="JZ105" s="228">
        <v>90.702479338843006</v>
      </c>
      <c r="KA105" s="228">
        <v>88.936170212766001</v>
      </c>
      <c r="KB105" s="228">
        <v>89.0625</v>
      </c>
      <c r="KC105" s="228">
        <v>95.261845386533693</v>
      </c>
      <c r="KD105" s="228">
        <v>95.591647331786604</v>
      </c>
      <c r="KE105" s="228">
        <v>97.619047619047507</v>
      </c>
      <c r="KF105" s="228">
        <v>95.670103092783606</v>
      </c>
      <c r="KG105" s="228">
        <v>96.808510638297903</v>
      </c>
      <c r="KH105" s="228">
        <v>97.668393782383305</v>
      </c>
      <c r="KI105" s="228">
        <v>422</v>
      </c>
      <c r="KJ105" s="228">
        <v>457</v>
      </c>
      <c r="KK105" s="99" t="str">
        <f t="shared" si="111"/>
        <v>--</v>
      </c>
      <c r="KL105" s="99" t="str">
        <f t="shared" si="111"/>
        <v>--</v>
      </c>
      <c r="KM105" s="230">
        <v>11.4558472553699</v>
      </c>
      <c r="KN105" s="230">
        <v>10.307017543859599</v>
      </c>
      <c r="KO105" s="230">
        <v>94.174757281553397</v>
      </c>
      <c r="KP105" s="230">
        <v>92.857142857142804</v>
      </c>
      <c r="KQ105" s="230">
        <v>93.462469733656107</v>
      </c>
      <c r="KR105" s="230">
        <v>91.741071428571402</v>
      </c>
      <c r="KS105" s="230">
        <v>89.486552567237197</v>
      </c>
      <c r="KT105" s="230">
        <v>92.584269662921301</v>
      </c>
      <c r="KV105" s="390">
        <v>1331</v>
      </c>
      <c r="KW105" s="391">
        <v>268</v>
      </c>
      <c r="KX105" s="392">
        <v>379</v>
      </c>
      <c r="KY105" s="392">
        <v>377</v>
      </c>
      <c r="KZ105" s="392">
        <v>307</v>
      </c>
      <c r="LA105" s="378" t="str">
        <f t="shared" si="82"/>
        <v>--</v>
      </c>
      <c r="LB105" s="392">
        <v>65.648854961832086</v>
      </c>
      <c r="LC105" s="392">
        <v>67.375886524822661</v>
      </c>
      <c r="LD105" s="392">
        <v>63.783783783783804</v>
      </c>
      <c r="LE105" s="378" t="str">
        <f t="shared" si="83"/>
        <v>--</v>
      </c>
      <c r="LF105" s="392">
        <v>61.632653061224481</v>
      </c>
      <c r="LG105" s="392">
        <v>63.894967177242876</v>
      </c>
      <c r="LH105" s="392">
        <v>67.282321899736132</v>
      </c>
      <c r="LI105" s="378" t="str">
        <f t="shared" si="84"/>
        <v>--</v>
      </c>
      <c r="LJ105" s="392">
        <v>53.968253968253975</v>
      </c>
      <c r="LK105" s="392">
        <v>61.333333333333357</v>
      </c>
      <c r="LL105" s="392">
        <v>60.784313725490193</v>
      </c>
      <c r="LM105" s="391">
        <v>89.851485148514868</v>
      </c>
      <c r="LN105" s="392">
        <v>65.31645569620251</v>
      </c>
      <c r="LO105" s="392">
        <v>64.65116279069774</v>
      </c>
      <c r="LP105" s="392">
        <v>59.68169761273208</v>
      </c>
      <c r="LQ105" s="392">
        <v>83.333333333333343</v>
      </c>
      <c r="LR105" s="392">
        <v>67.01461377870568</v>
      </c>
      <c r="LS105" s="392">
        <v>67.025862068965537</v>
      </c>
      <c r="LT105" s="392">
        <v>62.565445026178061</v>
      </c>
      <c r="LU105" s="392">
        <v>78.124999999999972</v>
      </c>
      <c r="LV105" s="392">
        <v>64.893617021276668</v>
      </c>
      <c r="LW105" s="392">
        <v>58.244680851063826</v>
      </c>
      <c r="LX105" s="392">
        <v>59.283387622149824</v>
      </c>
      <c r="LY105" s="391">
        <v>89.851485148514911</v>
      </c>
      <c r="LZ105" s="392">
        <v>76.130653266331706</v>
      </c>
      <c r="MA105" s="392">
        <v>79.069767441860492</v>
      </c>
      <c r="MB105" s="392">
        <v>77.71883289124662</v>
      </c>
      <c r="MC105" s="392">
        <v>82.326621923937481</v>
      </c>
      <c r="MD105" s="392">
        <v>79.793814432989691</v>
      </c>
      <c r="ME105" s="392">
        <v>83.191489361702139</v>
      </c>
      <c r="MF105" s="392">
        <v>71.243523316062166</v>
      </c>
      <c r="MG105" s="392">
        <v>82.879377431906647</v>
      </c>
      <c r="MH105" s="392">
        <v>70.026525198939069</v>
      </c>
      <c r="MI105" s="392">
        <v>77.188328912466915</v>
      </c>
      <c r="MJ105" s="392">
        <v>68.954248366013132</v>
      </c>
      <c r="MK105" s="391">
        <v>90.243902439024353</v>
      </c>
      <c r="ML105" s="392">
        <v>91.489361702127653</v>
      </c>
      <c r="MM105" s="392">
        <v>94.429708222811684</v>
      </c>
      <c r="MN105" s="392">
        <v>92.833876221498386</v>
      </c>
      <c r="MO105" s="391">
        <v>91.056910569105654</v>
      </c>
      <c r="MP105" s="392">
        <v>84.880636604774551</v>
      </c>
      <c r="MQ105" s="392">
        <v>88.063660477453595</v>
      </c>
      <c r="MR105" s="392">
        <v>86.644951140065132</v>
      </c>
      <c r="MS105" s="391">
        <v>88.84297520661157</v>
      </c>
      <c r="MT105" s="392">
        <v>93.882978723404278</v>
      </c>
      <c r="MU105" s="392">
        <v>95.755968169761275</v>
      </c>
      <c r="MV105" s="392">
        <v>95.765472312703608</v>
      </c>
      <c r="MW105" s="391">
        <v>97.129186602870774</v>
      </c>
      <c r="MX105" s="392">
        <v>98.000000000000014</v>
      </c>
      <c r="MY105" s="392">
        <v>97.685185185185034</v>
      </c>
      <c r="MZ105" s="392">
        <v>98.677248677248599</v>
      </c>
      <c r="NA105" s="392">
        <v>96.8539325842697</v>
      </c>
      <c r="NB105" s="392">
        <v>96.907216494845272</v>
      </c>
      <c r="NC105" s="392">
        <v>96.595744680851126</v>
      </c>
      <c r="ND105" s="392">
        <v>99.218749999999915</v>
      </c>
      <c r="NE105" s="392">
        <v>96.341463414634219</v>
      </c>
      <c r="NF105" s="392">
        <v>97.074468085106375</v>
      </c>
      <c r="NG105" s="392">
        <v>95.478723404255334</v>
      </c>
      <c r="NH105" s="392">
        <v>96.742671009771954</v>
      </c>
    </row>
    <row r="106" spans="1:372" x14ac:dyDescent="0.25">
      <c r="A106" s="93" t="str">
        <f t="shared" si="106"/>
        <v>--</v>
      </c>
      <c r="B106" s="96" t="s">
        <v>283</v>
      </c>
      <c r="C106" s="95">
        <v>2809</v>
      </c>
      <c r="D106" s="95">
        <v>2633</v>
      </c>
      <c r="E106" s="95">
        <v>2389</v>
      </c>
      <c r="F106" s="95">
        <v>2190</v>
      </c>
      <c r="G106" s="95">
        <v>1877</v>
      </c>
      <c r="H106" s="95">
        <v>991</v>
      </c>
      <c r="I106" s="95">
        <v>1012</v>
      </c>
      <c r="J106" s="95">
        <v>806</v>
      </c>
      <c r="K106" s="95">
        <v>918</v>
      </c>
      <c r="L106" s="95">
        <v>993</v>
      </c>
      <c r="M106" s="93">
        <v>722</v>
      </c>
      <c r="N106" s="93">
        <v>755</v>
      </c>
      <c r="O106" s="93">
        <v>887</v>
      </c>
      <c r="P106" s="93">
        <v>747</v>
      </c>
      <c r="Q106" s="93">
        <v>676</v>
      </c>
      <c r="R106" s="93">
        <v>803</v>
      </c>
      <c r="S106" s="93">
        <v>711</v>
      </c>
      <c r="T106" s="93">
        <v>632</v>
      </c>
      <c r="U106" s="93">
        <v>673</v>
      </c>
      <c r="V106" s="93">
        <v>572</v>
      </c>
      <c r="W106" s="93">
        <v>82.716049382716008</v>
      </c>
      <c r="X106" s="93">
        <v>75.19920318725093</v>
      </c>
      <c r="Y106" s="93">
        <v>69.24034869240343</v>
      </c>
      <c r="Z106" s="93">
        <v>88.740245261984441</v>
      </c>
      <c r="AA106" s="93">
        <v>79.714576962283431</v>
      </c>
      <c r="AB106" s="93">
        <v>72.083333333333272</v>
      </c>
      <c r="AC106" s="93">
        <v>86.137281292059313</v>
      </c>
      <c r="AD106" s="93">
        <v>84.676503972758354</v>
      </c>
      <c r="AE106" s="93">
        <v>77.29729729729732</v>
      </c>
      <c r="AF106" s="93" t="s">
        <v>286</v>
      </c>
      <c r="AG106" s="93">
        <v>86.842105263157919</v>
      </c>
      <c r="AH106" s="93">
        <v>81.895332390381924</v>
      </c>
      <c r="AI106" s="93" t="s">
        <v>286</v>
      </c>
      <c r="AJ106" s="93">
        <v>89.104477611940226</v>
      </c>
      <c r="AK106" s="93">
        <v>82.218309859154928</v>
      </c>
      <c r="AL106" s="93">
        <v>17.192268565615457</v>
      </c>
      <c r="AM106" s="93">
        <v>18.6323092170466</v>
      </c>
      <c r="AN106" s="93">
        <v>31.965174129353194</v>
      </c>
      <c r="AO106" s="93">
        <v>14.663726571113571</v>
      </c>
      <c r="AP106" s="93">
        <v>24.036511156186616</v>
      </c>
      <c r="AQ106" s="93">
        <v>37.499999999999993</v>
      </c>
      <c r="AR106" s="93">
        <v>14.899328859060406</v>
      </c>
      <c r="AS106" s="93">
        <v>20.634920634920661</v>
      </c>
      <c r="AT106" s="93">
        <v>29.30107526881724</v>
      </c>
      <c r="AU106" s="93">
        <v>17.883755588673626</v>
      </c>
      <c r="AV106" s="93">
        <v>19.524405506883607</v>
      </c>
      <c r="AW106" s="93">
        <v>29.196050775740474</v>
      </c>
      <c r="AX106" s="93">
        <v>18.690095846645377</v>
      </c>
      <c r="AY106" s="93">
        <v>19.465081723625563</v>
      </c>
      <c r="AZ106" s="93">
        <v>27.192982456140349</v>
      </c>
      <c r="BA106" s="93" t="s">
        <v>286</v>
      </c>
      <c r="BB106" s="93" t="s">
        <v>286</v>
      </c>
      <c r="BC106" s="93" t="s">
        <v>286</v>
      </c>
      <c r="BD106" s="93" t="s">
        <v>286</v>
      </c>
      <c r="BE106" s="93" t="s">
        <v>286</v>
      </c>
      <c r="BF106" s="93" t="s">
        <v>286</v>
      </c>
      <c r="BG106" s="93" t="s">
        <v>286</v>
      </c>
      <c r="BH106" s="93" t="s">
        <v>286</v>
      </c>
      <c r="BI106" s="93" t="s">
        <v>286</v>
      </c>
      <c r="BJ106" s="93">
        <v>50.233281493001556</v>
      </c>
      <c r="BK106" s="93">
        <v>55.172413793103438</v>
      </c>
      <c r="BL106" s="93">
        <v>39.062499999999957</v>
      </c>
      <c r="BM106" s="93">
        <v>56.333333333333336</v>
      </c>
      <c r="BN106" s="93">
        <v>56.055900621118028</v>
      </c>
      <c r="BO106" s="93">
        <v>37.010676156583628</v>
      </c>
      <c r="BP106" s="93">
        <v>7.0600632244467851</v>
      </c>
      <c r="BQ106" s="93">
        <v>9.9089989888776522</v>
      </c>
      <c r="BR106" s="93">
        <v>51.262626262626206</v>
      </c>
      <c r="BS106" s="93">
        <v>6.8075117370891975</v>
      </c>
      <c r="BT106" s="93">
        <v>14.315352697095419</v>
      </c>
      <c r="BU106" s="93">
        <v>45.403111739745405</v>
      </c>
      <c r="BV106" s="93">
        <v>6.4827586206896548</v>
      </c>
      <c r="BW106" s="93">
        <v>9.8245614035087847</v>
      </c>
      <c r="BX106" s="93">
        <v>43.150684931506802</v>
      </c>
      <c r="BY106" s="93">
        <v>8.0441640378548929</v>
      </c>
      <c r="BZ106" s="93">
        <v>12.467866323907455</v>
      </c>
      <c r="CA106" s="93">
        <v>45.493562231759633</v>
      </c>
      <c r="CB106" s="93">
        <v>4.8172757475083072</v>
      </c>
      <c r="CC106" s="93">
        <v>8.3860759493670951</v>
      </c>
      <c r="CD106" s="93">
        <v>38.958707360861716</v>
      </c>
      <c r="CE106" s="93">
        <v>17.311608961303474</v>
      </c>
      <c r="CF106" s="93">
        <v>19.265143992055631</v>
      </c>
      <c r="CG106" s="93">
        <v>18.578553615960086</v>
      </c>
      <c r="CH106" s="93">
        <v>22.23451327433628</v>
      </c>
      <c r="CI106" s="93">
        <v>24.05708460754332</v>
      </c>
      <c r="CJ106" s="93">
        <v>21.111111111111125</v>
      </c>
      <c r="CK106" s="93">
        <v>19.839142091152802</v>
      </c>
      <c r="CL106" s="93">
        <v>22.031963470319621</v>
      </c>
      <c r="CM106" s="93">
        <v>17.97297297297299</v>
      </c>
      <c r="CN106" s="93">
        <v>19.248120300751861</v>
      </c>
      <c r="CO106" s="93">
        <v>19.143576826196462</v>
      </c>
      <c r="CP106" s="93">
        <v>23.4375</v>
      </c>
      <c r="CQ106" s="93">
        <v>19.155844155844154</v>
      </c>
      <c r="CR106" s="93">
        <v>20.520673813169967</v>
      </c>
      <c r="CS106" s="93">
        <v>22.872340425531931</v>
      </c>
      <c r="CT106" s="93">
        <v>10.092687950566422</v>
      </c>
      <c r="CU106" s="93">
        <v>8.2494969818913439</v>
      </c>
      <c r="CV106" s="93">
        <v>4.6424090338770334</v>
      </c>
      <c r="CW106" s="93">
        <v>15.754189944134096</v>
      </c>
      <c r="CX106" s="93">
        <v>7.7789150460593754</v>
      </c>
      <c r="CY106" s="93">
        <v>5.7262569832402272</v>
      </c>
      <c r="CZ106" s="93">
        <v>12.43243243243244</v>
      </c>
      <c r="DA106" s="93">
        <v>9.8265895953757294</v>
      </c>
      <c r="DB106" s="93">
        <v>4.9113233287858069</v>
      </c>
      <c r="DC106" s="93">
        <v>12.116564417177909</v>
      </c>
      <c r="DD106" s="93">
        <v>11.923076923076936</v>
      </c>
      <c r="DE106" s="93">
        <v>7.868383404864101</v>
      </c>
      <c r="DF106" s="93">
        <v>11.850649350649354</v>
      </c>
      <c r="DG106" s="93">
        <v>12.111801242236027</v>
      </c>
      <c r="DH106" s="93">
        <v>7.6512455516014244</v>
      </c>
      <c r="DI106" s="93">
        <v>40.349075975359376</v>
      </c>
      <c r="DJ106" s="93">
        <v>46.107784431137752</v>
      </c>
      <c r="DK106" s="93">
        <v>33.917396745932443</v>
      </c>
      <c r="DL106" s="93">
        <v>36.454849498327775</v>
      </c>
      <c r="DM106" s="93">
        <v>42.331288343558313</v>
      </c>
      <c r="DN106" s="93">
        <v>35.955056179775262</v>
      </c>
      <c r="DO106" s="93">
        <v>37.215528781793886</v>
      </c>
      <c r="DP106" s="93">
        <v>44.188722669735334</v>
      </c>
      <c r="DQ106" s="93">
        <v>37.177747625508808</v>
      </c>
      <c r="DR106" s="93">
        <v>39.660493827160522</v>
      </c>
      <c r="DS106" s="93">
        <v>46.759847522236321</v>
      </c>
      <c r="DT106" s="93">
        <v>42.774566473988422</v>
      </c>
      <c r="DU106" s="93">
        <v>35.889070146818845</v>
      </c>
      <c r="DV106" s="93">
        <v>42.549923195084446</v>
      </c>
      <c r="DW106" s="93">
        <v>44.741532976827088</v>
      </c>
      <c r="DX106" s="93" t="s">
        <v>286</v>
      </c>
      <c r="DY106" s="93" t="s">
        <v>286</v>
      </c>
      <c r="DZ106" s="93" t="s">
        <v>286</v>
      </c>
      <c r="EA106" s="93" t="s">
        <v>286</v>
      </c>
      <c r="EB106" s="93" t="s">
        <v>286</v>
      </c>
      <c r="EC106" s="93" t="s">
        <v>286</v>
      </c>
      <c r="ED106" s="93" t="s">
        <v>286</v>
      </c>
      <c r="EE106" s="93" t="s">
        <v>286</v>
      </c>
      <c r="EF106" s="93" t="s">
        <v>286</v>
      </c>
      <c r="EG106" s="93">
        <v>5.9612518628912019</v>
      </c>
      <c r="EH106" s="93">
        <v>4.8689138576779003</v>
      </c>
      <c r="EI106" s="93">
        <v>2.6760563380281717</v>
      </c>
      <c r="EJ106" s="93">
        <v>6.7092651757188531</v>
      </c>
      <c r="EK106" s="93">
        <v>4.0178571428571388</v>
      </c>
      <c r="EL106" s="93">
        <v>1.7513134851138348</v>
      </c>
      <c r="EM106" s="93">
        <v>63.463569165786637</v>
      </c>
      <c r="EN106" s="93">
        <v>33.867735470941852</v>
      </c>
      <c r="EO106" s="93">
        <v>46.211180124223695</v>
      </c>
      <c r="EP106" s="93">
        <v>63.235294117647094</v>
      </c>
      <c r="EQ106" s="93">
        <v>28.411405295315699</v>
      </c>
      <c r="ER106" s="93">
        <v>40.858725761772853</v>
      </c>
      <c r="ES106" s="93">
        <v>61.506849315068536</v>
      </c>
      <c r="ET106" s="93">
        <v>37.499999999999979</v>
      </c>
      <c r="EU106" s="93">
        <v>46.246648793565726</v>
      </c>
      <c r="EV106" s="93">
        <v>58.110236220472466</v>
      </c>
      <c r="EW106" s="93">
        <v>33.333333333333336</v>
      </c>
      <c r="EX106" s="93">
        <v>45.454545454545517</v>
      </c>
      <c r="EY106" s="93">
        <v>60.927152317880839</v>
      </c>
      <c r="EZ106" s="93">
        <v>37.538461538461554</v>
      </c>
      <c r="FA106" s="93">
        <v>42.602495543672035</v>
      </c>
      <c r="FB106" s="93">
        <v>82.445141065830768</v>
      </c>
      <c r="FC106" s="93">
        <v>61.100000000000051</v>
      </c>
      <c r="FD106" s="93">
        <v>64.42786069651747</v>
      </c>
      <c r="FE106" s="93">
        <v>85.330347144456908</v>
      </c>
      <c r="FF106" s="93">
        <v>59.104781281790416</v>
      </c>
      <c r="FG106" s="93">
        <v>63.988919667590068</v>
      </c>
      <c r="FH106" s="93">
        <v>84.438430311231443</v>
      </c>
      <c r="FI106" s="93">
        <v>66.324200913241867</v>
      </c>
      <c r="FJ106" s="93">
        <v>66.487213997308189</v>
      </c>
      <c r="FK106" s="93">
        <v>82.317073170731774</v>
      </c>
      <c r="FL106" s="93">
        <v>67.173637515842884</v>
      </c>
      <c r="FM106" s="93">
        <v>70.33898305084746</v>
      </c>
      <c r="FN106" s="93">
        <v>84.552845528455251</v>
      </c>
      <c r="FO106" s="93">
        <v>69.848484848484929</v>
      </c>
      <c r="FP106" s="93">
        <v>69.626998223801124</v>
      </c>
      <c r="FQ106" s="93">
        <v>93.961105424769613</v>
      </c>
      <c r="FR106" s="93">
        <v>96.520874751491021</v>
      </c>
      <c r="FS106" s="93">
        <v>99.13043478260866</v>
      </c>
      <c r="FT106" s="93">
        <v>92.189218921892177</v>
      </c>
      <c r="FU106" s="93">
        <v>91.878172588832541</v>
      </c>
      <c r="FV106" s="93">
        <v>95.706371191135844</v>
      </c>
      <c r="FW106" s="93">
        <v>93.716577540106996</v>
      </c>
      <c r="FX106" s="93">
        <v>94.444444444444443</v>
      </c>
      <c r="FY106" s="93">
        <v>98.120805369127552</v>
      </c>
      <c r="FZ106" s="93">
        <v>93.313521545319475</v>
      </c>
      <c r="GA106" s="93">
        <v>95.369211514393058</v>
      </c>
      <c r="GB106" s="93">
        <v>97.457627118644041</v>
      </c>
      <c r="GC106" s="93">
        <v>92.651757188498422</v>
      </c>
      <c r="GD106" s="93">
        <v>94.135338345864639</v>
      </c>
      <c r="GE106" s="93">
        <v>97.01754385964918</v>
      </c>
      <c r="GF106" s="93">
        <v>92.355371900826427</v>
      </c>
      <c r="GG106" s="93">
        <v>91.932270916334716</v>
      </c>
      <c r="GH106" s="93">
        <v>98.488664987405571</v>
      </c>
      <c r="GI106" s="93">
        <v>89.988876529477153</v>
      </c>
      <c r="GJ106" s="93">
        <v>84.623217922606969</v>
      </c>
      <c r="GK106" s="93">
        <v>92.659279778393483</v>
      </c>
      <c r="GL106" s="93">
        <v>92.682926829268283</v>
      </c>
      <c r="GM106" s="93">
        <v>92.508513053348565</v>
      </c>
      <c r="GN106" s="93">
        <v>94.857916102841756</v>
      </c>
      <c r="GO106" s="93">
        <v>91.916167664670638</v>
      </c>
      <c r="GP106" s="93">
        <v>93.233082706766893</v>
      </c>
      <c r="GQ106" s="93">
        <v>96.175637393767715</v>
      </c>
      <c r="GR106" s="93">
        <v>91.987179487179517</v>
      </c>
      <c r="GS106" s="93">
        <v>93.072289156626425</v>
      </c>
      <c r="GT106" s="93">
        <v>94.376098418277635</v>
      </c>
      <c r="GU106" s="93" t="s">
        <v>286</v>
      </c>
      <c r="GV106" s="93" t="s">
        <v>286</v>
      </c>
      <c r="GW106" s="93" t="s">
        <v>286</v>
      </c>
      <c r="GX106" s="93" t="s">
        <v>286</v>
      </c>
      <c r="GY106" s="93" t="s">
        <v>286</v>
      </c>
      <c r="GZ106" s="93" t="s">
        <v>286</v>
      </c>
      <c r="HA106" s="93" t="s">
        <v>286</v>
      </c>
      <c r="HB106" s="93" t="s">
        <v>286</v>
      </c>
      <c r="HC106" s="93" t="s">
        <v>286</v>
      </c>
      <c r="HD106" s="93">
        <v>91.350531107738959</v>
      </c>
      <c r="HE106" s="93">
        <v>96.305732484076472</v>
      </c>
      <c r="HF106" s="93">
        <v>97.851002865329434</v>
      </c>
      <c r="HG106" s="93">
        <v>91.382113821138105</v>
      </c>
      <c r="HH106" s="93">
        <v>94.537177541729889</v>
      </c>
      <c r="HI106" s="94">
        <v>98.04964539007085</v>
      </c>
      <c r="HJ106" s="94">
        <v>78.822314049586595</v>
      </c>
      <c r="HK106" s="94">
        <v>81.206030150753776</v>
      </c>
      <c r="HL106" s="94">
        <v>93.73433583959897</v>
      </c>
      <c r="HM106" s="93">
        <v>77.752808988764031</v>
      </c>
      <c r="HN106" s="93">
        <v>79.550102249488688</v>
      </c>
      <c r="HO106" s="93">
        <v>89.090909090909193</v>
      </c>
      <c r="HP106" s="93">
        <v>77.080491132332895</v>
      </c>
      <c r="HQ106" s="93">
        <v>85.159817351598235</v>
      </c>
      <c r="HR106" s="93">
        <v>88.783783783783775</v>
      </c>
      <c r="HS106" s="93">
        <v>76.840490797545968</v>
      </c>
      <c r="HT106" s="93">
        <v>86.742424242424278</v>
      </c>
      <c r="HU106" s="93">
        <v>93.883357041251713</v>
      </c>
      <c r="HV106" s="93">
        <v>82.98217179902764</v>
      </c>
      <c r="HW106" s="93">
        <v>86.081694402420652</v>
      </c>
      <c r="HX106" s="93">
        <v>91.71075837742498</v>
      </c>
      <c r="HY106" s="93">
        <v>4.7861507128309562</v>
      </c>
      <c r="HZ106" s="93">
        <v>4.166666666666659</v>
      </c>
      <c r="IA106" s="93">
        <v>1.243781094527366</v>
      </c>
      <c r="IB106" s="93">
        <v>8.910891089108917</v>
      </c>
      <c r="IC106" s="93">
        <v>9.615384615384615</v>
      </c>
      <c r="ID106" s="93">
        <v>9.0152565880721269</v>
      </c>
      <c r="IE106" s="93">
        <v>5.2208835341365436</v>
      </c>
      <c r="IF106" s="93">
        <v>4.9886621315192734</v>
      </c>
      <c r="IG106" s="93">
        <v>2.4226110363391626</v>
      </c>
      <c r="IH106" s="93">
        <v>5.1775147928994087</v>
      </c>
      <c r="II106" s="93">
        <v>4.3859649122807056</v>
      </c>
      <c r="IJ106" s="93">
        <v>3.2394366197183104</v>
      </c>
      <c r="IK106" s="93">
        <v>7.1428571428571335</v>
      </c>
      <c r="IL106" s="93">
        <v>4.8048048048048111</v>
      </c>
      <c r="IM106" s="93">
        <v>2.4561403508771966</v>
      </c>
      <c r="IN106" s="93" t="str">
        <f t="shared" si="118"/>
        <v>--</v>
      </c>
      <c r="IO106" s="93" t="str">
        <f t="shared" si="118"/>
        <v>--</v>
      </c>
      <c r="IP106" s="93" t="str">
        <f t="shared" si="118"/>
        <v>--</v>
      </c>
      <c r="IQ106" s="93" t="str">
        <f t="shared" si="118"/>
        <v>--</v>
      </c>
      <c r="IR106" s="93" t="str">
        <f t="shared" si="118"/>
        <v>--</v>
      </c>
      <c r="IS106" s="93" t="str">
        <f t="shared" si="118"/>
        <v>--</v>
      </c>
      <c r="IT106" s="93" t="str">
        <f t="shared" si="118"/>
        <v>--</v>
      </c>
      <c r="IU106" s="93" t="str">
        <f t="shared" si="118"/>
        <v>--</v>
      </c>
      <c r="IV106" s="93" t="str">
        <f t="shared" si="118"/>
        <v>--</v>
      </c>
      <c r="IW106" s="228">
        <v>2228</v>
      </c>
      <c r="IX106" s="250">
        <v>2609</v>
      </c>
      <c r="IY106" s="228">
        <v>541</v>
      </c>
      <c r="IZ106" s="228">
        <v>625</v>
      </c>
      <c r="JA106" s="228">
        <v>563</v>
      </c>
      <c r="JB106" s="228">
        <v>683</v>
      </c>
      <c r="JC106" s="228">
        <v>721</v>
      </c>
      <c r="JD106" s="228">
        <v>585</v>
      </c>
      <c r="JE106" s="228">
        <v>7.8066914498141298</v>
      </c>
      <c r="JF106" s="228">
        <v>11.2</v>
      </c>
      <c r="JG106" s="228">
        <v>5.3380782918149503</v>
      </c>
      <c r="JH106" s="228">
        <v>9.9853157121879494</v>
      </c>
      <c r="JI106" s="228">
        <v>8.7499999999999893</v>
      </c>
      <c r="JJ106" s="228">
        <v>10.327022375215201</v>
      </c>
      <c r="JK106" s="228">
        <v>5.7728119180633204</v>
      </c>
      <c r="JL106" s="228">
        <v>4.8309178743961398</v>
      </c>
      <c r="JM106" s="228">
        <v>3.0195381882770902</v>
      </c>
      <c r="JN106" s="228">
        <v>6.1493411420205</v>
      </c>
      <c r="JO106" s="228">
        <v>4.7222222222222197</v>
      </c>
      <c r="JP106" s="228">
        <v>3.9451114922813102</v>
      </c>
      <c r="JQ106" s="228">
        <v>95.327102803738498</v>
      </c>
      <c r="JR106" s="228">
        <v>95</v>
      </c>
      <c r="JS106" s="228">
        <v>97.142857142857196</v>
      </c>
      <c r="JT106" s="228">
        <v>95.754026354319194</v>
      </c>
      <c r="JU106" s="228">
        <v>96.105702364394901</v>
      </c>
      <c r="JV106" s="228">
        <v>95.540308747855903</v>
      </c>
      <c r="JW106" s="228">
        <v>92.336448598130801</v>
      </c>
      <c r="JX106" s="228">
        <v>90.806451612903203</v>
      </c>
      <c r="JY106" s="228">
        <v>94.642857142857196</v>
      </c>
      <c r="JZ106" s="228">
        <v>90.043923865300101</v>
      </c>
      <c r="KA106" s="228">
        <v>92.339832869080794</v>
      </c>
      <c r="KB106" s="228">
        <v>90.893470790378103</v>
      </c>
      <c r="KC106" s="228">
        <v>95.327102803738399</v>
      </c>
      <c r="KD106" s="228">
        <v>94.507269789983894</v>
      </c>
      <c r="KE106" s="228">
        <v>97.137745974955195</v>
      </c>
      <c r="KF106" s="228">
        <v>95.607613469985495</v>
      </c>
      <c r="KG106" s="228">
        <v>98.461538461538396</v>
      </c>
      <c r="KH106" s="228">
        <v>97.770154373927895</v>
      </c>
      <c r="KI106" s="228">
        <v>499</v>
      </c>
      <c r="KJ106" s="228">
        <v>620</v>
      </c>
      <c r="KK106" s="99" t="str">
        <f t="shared" si="111"/>
        <v>--</v>
      </c>
      <c r="KL106" s="99" t="str">
        <f t="shared" si="111"/>
        <v>--</v>
      </c>
      <c r="KM106" s="230">
        <v>8.8709677419354698</v>
      </c>
      <c r="KN106" s="230">
        <v>8.7237479806138793</v>
      </c>
      <c r="KO106" s="230">
        <v>91.649694501018402</v>
      </c>
      <c r="KP106" s="230">
        <v>93.553719008264494</v>
      </c>
      <c r="KQ106" s="230">
        <v>92.479674796747901</v>
      </c>
      <c r="KR106" s="230">
        <v>94.224422442244204</v>
      </c>
      <c r="KS106" s="230">
        <v>89.366053169734101</v>
      </c>
      <c r="KT106" s="230">
        <v>93.189368770764105</v>
      </c>
      <c r="KV106" s="390">
        <v>2560</v>
      </c>
      <c r="KW106" s="391">
        <v>670</v>
      </c>
      <c r="KX106" s="392">
        <v>635</v>
      </c>
      <c r="KY106" s="392">
        <v>676</v>
      </c>
      <c r="KZ106" s="392">
        <v>579</v>
      </c>
      <c r="LA106" s="378" t="str">
        <f t="shared" si="82"/>
        <v>--</v>
      </c>
      <c r="LB106" s="392">
        <v>62.840466926070022</v>
      </c>
      <c r="LC106" s="392">
        <v>61.912479740680723</v>
      </c>
      <c r="LD106" s="392">
        <v>66.485507246376841</v>
      </c>
      <c r="LE106" s="378" t="str">
        <f t="shared" si="83"/>
        <v>--</v>
      </c>
      <c r="LF106" s="392">
        <v>58.875739644970423</v>
      </c>
      <c r="LG106" s="392">
        <v>66.061452513966501</v>
      </c>
      <c r="LH106" s="392">
        <v>63.293310463121784</v>
      </c>
      <c r="LI106" s="378" t="str">
        <f t="shared" si="84"/>
        <v>--</v>
      </c>
      <c r="LJ106" s="392">
        <v>57.324840764331221</v>
      </c>
      <c r="LK106" s="392">
        <v>59.374999999999964</v>
      </c>
      <c r="LL106" s="392">
        <v>58.578856152513019</v>
      </c>
      <c r="LM106" s="391">
        <v>82.217573221757377</v>
      </c>
      <c r="LN106" s="392">
        <v>70.643939393939419</v>
      </c>
      <c r="LO106" s="392">
        <v>68.820678513731849</v>
      </c>
      <c r="LP106" s="392">
        <v>66.064981949458627</v>
      </c>
      <c r="LQ106" s="392">
        <v>86.868686868686922</v>
      </c>
      <c r="LR106" s="392">
        <v>71.364985163204764</v>
      </c>
      <c r="LS106" s="392">
        <v>64.055944055944025</v>
      </c>
      <c r="LT106" s="392">
        <v>67.013888888889014</v>
      </c>
      <c r="LU106" s="392">
        <v>79.127725856697879</v>
      </c>
      <c r="LV106" s="392">
        <v>71.107544141252021</v>
      </c>
      <c r="LW106" s="392">
        <v>66.210045662100512</v>
      </c>
      <c r="LX106" s="392">
        <v>70.402802101576128</v>
      </c>
      <c r="LY106" s="391">
        <v>83.436853002070322</v>
      </c>
      <c r="LZ106" s="392">
        <v>71.992481203007543</v>
      </c>
      <c r="MA106" s="392">
        <v>80.806451612903146</v>
      </c>
      <c r="MB106" s="392">
        <v>79.459459459459552</v>
      </c>
      <c r="MC106" s="392">
        <v>88.778877887788724</v>
      </c>
      <c r="MD106" s="392">
        <v>77.826725403817974</v>
      </c>
      <c r="ME106" s="392">
        <v>73.259052924791135</v>
      </c>
      <c r="MF106" s="392">
        <v>74.310344827586135</v>
      </c>
      <c r="MG106" s="392">
        <v>85.692541856925416</v>
      </c>
      <c r="MH106" s="392">
        <v>74.840764331210238</v>
      </c>
      <c r="MI106" s="392">
        <v>77.259036144578261</v>
      </c>
      <c r="MJ106" s="392">
        <v>77.40805604203149</v>
      </c>
      <c r="MK106" s="391">
        <v>92.353823088455769</v>
      </c>
      <c r="ML106" s="392">
        <v>93.630573248407629</v>
      </c>
      <c r="MM106" s="392">
        <v>94.259818731117818</v>
      </c>
      <c r="MN106" s="392">
        <v>96.678321678321765</v>
      </c>
      <c r="MO106" s="391">
        <v>91.428571428571416</v>
      </c>
      <c r="MP106" s="392">
        <v>89.490445859872565</v>
      </c>
      <c r="MQ106" s="392">
        <v>90.990990990990952</v>
      </c>
      <c r="MR106" s="392">
        <v>92.46935201401044</v>
      </c>
      <c r="MS106" s="391">
        <v>90.950226244343895</v>
      </c>
      <c r="MT106" s="392">
        <v>95.686900958466424</v>
      </c>
      <c r="MU106" s="392">
        <v>95.195195195195225</v>
      </c>
      <c r="MV106" s="392">
        <v>96.328671328671319</v>
      </c>
      <c r="MW106" s="391">
        <v>96.341463414634092</v>
      </c>
      <c r="MX106" s="392">
        <v>97.201492537313428</v>
      </c>
      <c r="MY106" s="392">
        <v>96.925566343041922</v>
      </c>
      <c r="MZ106" s="392">
        <v>97.499999999999972</v>
      </c>
      <c r="NA106" s="392">
        <v>98.841059602648983</v>
      </c>
      <c r="NB106" s="392">
        <v>97.653958944281541</v>
      </c>
      <c r="NC106" s="392">
        <v>97.622377622377513</v>
      </c>
      <c r="ND106" s="392">
        <v>97.598627787306981</v>
      </c>
      <c r="NE106" s="392">
        <v>97.747747747747709</v>
      </c>
      <c r="NF106" s="392">
        <v>96.650717703349315</v>
      </c>
      <c r="NG106" s="392">
        <v>96.096096096096048</v>
      </c>
      <c r="NH106" s="392">
        <v>97.548161120840547</v>
      </c>
    </row>
    <row r="107" spans="1:372" x14ac:dyDescent="0.25">
      <c r="A107" s="93" t="str">
        <f t="shared" si="106"/>
        <v>--</v>
      </c>
      <c r="B107" s="96" t="s">
        <v>282</v>
      </c>
      <c r="C107" s="95">
        <v>1369</v>
      </c>
      <c r="D107" s="95">
        <v>1531</v>
      </c>
      <c r="E107" s="95">
        <v>1148</v>
      </c>
      <c r="F107" s="95">
        <v>1251</v>
      </c>
      <c r="G107" s="95">
        <v>1346</v>
      </c>
      <c r="H107" s="95">
        <v>425</v>
      </c>
      <c r="I107" s="95">
        <v>545</v>
      </c>
      <c r="J107" s="95">
        <v>399</v>
      </c>
      <c r="K107" s="95">
        <v>485</v>
      </c>
      <c r="L107" s="95">
        <v>563</v>
      </c>
      <c r="M107" s="93">
        <v>483</v>
      </c>
      <c r="N107" s="93">
        <v>435</v>
      </c>
      <c r="O107" s="93">
        <v>405</v>
      </c>
      <c r="P107" s="93">
        <v>308</v>
      </c>
      <c r="Q107" s="93">
        <v>447</v>
      </c>
      <c r="R107" s="93">
        <v>441</v>
      </c>
      <c r="S107" s="93">
        <v>363</v>
      </c>
      <c r="T107" s="93">
        <v>457</v>
      </c>
      <c r="U107" s="93">
        <v>481</v>
      </c>
      <c r="V107" s="93">
        <v>408</v>
      </c>
      <c r="W107" s="93">
        <v>86.255924170616183</v>
      </c>
      <c r="X107" s="93">
        <v>81.918819188191847</v>
      </c>
      <c r="Y107" s="93">
        <v>72.613065326633134</v>
      </c>
      <c r="Z107" s="93">
        <v>82.983193277310974</v>
      </c>
      <c r="AA107" s="93">
        <v>82.437275985663049</v>
      </c>
      <c r="AB107" s="93">
        <v>75.833333333333414</v>
      </c>
      <c r="AC107" s="93">
        <v>85.581395348837333</v>
      </c>
      <c r="AD107" s="93">
        <v>81.683168316831654</v>
      </c>
      <c r="AE107" s="93">
        <v>80.194805194805198</v>
      </c>
      <c r="AF107" s="93" t="s">
        <v>286</v>
      </c>
      <c r="AG107" s="93">
        <v>85.583524027459944</v>
      </c>
      <c r="AH107" s="93">
        <v>83.286908077994411</v>
      </c>
      <c r="AI107" s="93" t="s">
        <v>286</v>
      </c>
      <c r="AJ107" s="93">
        <v>85.864978902953524</v>
      </c>
      <c r="AK107" s="93">
        <v>81.975308641975275</v>
      </c>
      <c r="AL107" s="93">
        <v>14.62264150943397</v>
      </c>
      <c r="AM107" s="93">
        <v>24.493554327808486</v>
      </c>
      <c r="AN107" s="93">
        <v>46.115288220551406</v>
      </c>
      <c r="AO107" s="93">
        <v>22.175732217573199</v>
      </c>
      <c r="AP107" s="93">
        <v>24.686940966010727</v>
      </c>
      <c r="AQ107" s="93">
        <v>43.124999999999993</v>
      </c>
      <c r="AR107" s="93">
        <v>15.935334872979221</v>
      </c>
      <c r="AS107" s="93">
        <v>23.456790123456774</v>
      </c>
      <c r="AT107" s="93">
        <v>36.688311688311664</v>
      </c>
      <c r="AU107" s="93">
        <v>26.984126984127002</v>
      </c>
      <c r="AV107" s="93">
        <v>23.690205011389516</v>
      </c>
      <c r="AW107" s="93">
        <v>32.033426183844</v>
      </c>
      <c r="AX107" s="93">
        <v>30.530973451327441</v>
      </c>
      <c r="AY107" s="93">
        <v>19.706498951781992</v>
      </c>
      <c r="AZ107" s="93">
        <v>33.990147783251196</v>
      </c>
      <c r="BA107" s="93" t="s">
        <v>286</v>
      </c>
      <c r="BB107" s="93" t="s">
        <v>286</v>
      </c>
      <c r="BC107" s="93" t="s">
        <v>286</v>
      </c>
      <c r="BD107" s="93" t="s">
        <v>286</v>
      </c>
      <c r="BE107" s="93" t="s">
        <v>286</v>
      </c>
      <c r="BF107" s="93" t="s">
        <v>286</v>
      </c>
      <c r="BG107" s="93" t="s">
        <v>286</v>
      </c>
      <c r="BH107" s="93" t="s">
        <v>286</v>
      </c>
      <c r="BI107" s="93" t="s">
        <v>286</v>
      </c>
      <c r="BJ107" s="93">
        <v>43.822843822843851</v>
      </c>
      <c r="BK107" s="93">
        <v>42.69141531322505</v>
      </c>
      <c r="BL107" s="93">
        <v>25.277777777777789</v>
      </c>
      <c r="BM107" s="93">
        <v>40.184757505773668</v>
      </c>
      <c r="BN107" s="93">
        <v>40.12875536480685</v>
      </c>
      <c r="BO107" s="93">
        <v>21.945137157107212</v>
      </c>
      <c r="BP107" s="93">
        <v>3.4146341463414633</v>
      </c>
      <c r="BQ107" s="93">
        <v>10.586011342155006</v>
      </c>
      <c r="BR107" s="93">
        <v>43.79746835443035</v>
      </c>
      <c r="BS107" s="93">
        <v>6.7982456140350891</v>
      </c>
      <c r="BT107" s="93">
        <v>11.882998171846436</v>
      </c>
      <c r="BU107" s="93">
        <v>45.588235294117652</v>
      </c>
      <c r="BV107" s="93">
        <v>7.8624078624078599</v>
      </c>
      <c r="BW107" s="93">
        <v>9.8484848484848477</v>
      </c>
      <c r="BX107" s="93">
        <v>36.33333333333335</v>
      </c>
      <c r="BY107" s="93">
        <v>7.8886310904872445</v>
      </c>
      <c r="BZ107" s="93">
        <v>9.004739336492884</v>
      </c>
      <c r="CA107" s="93">
        <v>42.655367231638394</v>
      </c>
      <c r="CB107" s="93">
        <v>4.3181818181818121</v>
      </c>
      <c r="CC107" s="93">
        <v>12.08791208791208</v>
      </c>
      <c r="CD107" s="93">
        <v>39.24050632911392</v>
      </c>
      <c r="CE107" s="93">
        <v>15.639810426540272</v>
      </c>
      <c r="CF107" s="93">
        <v>17.158671586715865</v>
      </c>
      <c r="CG107" s="93">
        <v>14.824120603015075</v>
      </c>
      <c r="CH107" s="93">
        <v>17.400419287211729</v>
      </c>
      <c r="CI107" s="93">
        <v>20.000000000000004</v>
      </c>
      <c r="CJ107" s="93">
        <v>17.047817047817045</v>
      </c>
      <c r="CK107" s="93">
        <v>17.840375586854442</v>
      </c>
      <c r="CL107" s="93">
        <v>16.831683168316829</v>
      </c>
      <c r="CM107" s="93">
        <v>11.111111111111109</v>
      </c>
      <c r="CN107" s="93">
        <v>16.553287981859416</v>
      </c>
      <c r="CO107" s="93">
        <v>16.166281755196309</v>
      </c>
      <c r="CP107" s="93">
        <v>16.666666666666675</v>
      </c>
      <c r="CQ107" s="93">
        <v>14.28571428571429</v>
      </c>
      <c r="CR107" s="93">
        <v>21.019108280254777</v>
      </c>
      <c r="CS107" s="93">
        <v>19.047619047619047</v>
      </c>
      <c r="CT107" s="93">
        <v>9.5238095238095202</v>
      </c>
      <c r="CU107" s="93">
        <v>6.8645640074211514</v>
      </c>
      <c r="CV107" s="93">
        <v>4.2929292929292924</v>
      </c>
      <c r="CW107" s="93">
        <v>10.570824524312894</v>
      </c>
      <c r="CX107" s="93">
        <v>8.9928057553956933</v>
      </c>
      <c r="CY107" s="93">
        <v>8.3507306889352897</v>
      </c>
      <c r="CZ107" s="93">
        <v>11.638954869358663</v>
      </c>
      <c r="DA107" s="93">
        <v>8.9999999999999982</v>
      </c>
      <c r="DB107" s="93">
        <v>7.2847682119205297</v>
      </c>
      <c r="DC107" s="93">
        <v>14.416475972540047</v>
      </c>
      <c r="DD107" s="93">
        <v>9.1121495327102693</v>
      </c>
      <c r="DE107" s="93">
        <v>8.4033613445378137</v>
      </c>
      <c r="DF107" s="93">
        <v>14.222222222222223</v>
      </c>
      <c r="DG107" s="93">
        <v>19.189765458422176</v>
      </c>
      <c r="DH107" s="93">
        <v>12.500000000000002</v>
      </c>
      <c r="DI107" s="93">
        <v>35.491606714628261</v>
      </c>
      <c r="DJ107" s="93">
        <v>47.134935304990698</v>
      </c>
      <c r="DK107" s="93">
        <v>38.847117794486202</v>
      </c>
      <c r="DL107" s="93">
        <v>41.226215644820343</v>
      </c>
      <c r="DM107" s="93">
        <v>49.371633752244158</v>
      </c>
      <c r="DN107" s="93">
        <v>43.775933609958493</v>
      </c>
      <c r="DO107" s="93">
        <v>36.406619385342786</v>
      </c>
      <c r="DP107" s="93">
        <v>45.161290322580662</v>
      </c>
      <c r="DQ107" s="93">
        <v>38.688524590163929</v>
      </c>
      <c r="DR107" s="93">
        <v>37.844036697247681</v>
      </c>
      <c r="DS107" s="93">
        <v>49.648711943793899</v>
      </c>
      <c r="DT107" s="93">
        <v>47.206703910614522</v>
      </c>
      <c r="DU107" s="93">
        <v>32.426303854875286</v>
      </c>
      <c r="DV107" s="93">
        <v>50.851063829787186</v>
      </c>
      <c r="DW107" s="93">
        <v>47.355163727959649</v>
      </c>
      <c r="DX107" s="93" t="s">
        <v>286</v>
      </c>
      <c r="DY107" s="93" t="s">
        <v>286</v>
      </c>
      <c r="DZ107" s="93" t="s">
        <v>286</v>
      </c>
      <c r="EA107" s="93" t="s">
        <v>286</v>
      </c>
      <c r="EB107" s="93" t="s">
        <v>286</v>
      </c>
      <c r="EC107" s="93" t="s">
        <v>286</v>
      </c>
      <c r="ED107" s="93" t="s">
        <v>286</v>
      </c>
      <c r="EE107" s="93" t="s">
        <v>286</v>
      </c>
      <c r="EF107" s="93" t="s">
        <v>286</v>
      </c>
      <c r="EG107" s="93">
        <v>8.803611738148982</v>
      </c>
      <c r="EH107" s="93">
        <v>5.2154195011337876</v>
      </c>
      <c r="EI107" s="93">
        <v>1.6620498614958445</v>
      </c>
      <c r="EJ107" s="93">
        <v>6.888888888888884</v>
      </c>
      <c r="EK107" s="93">
        <v>4.5738045738045754</v>
      </c>
      <c r="EL107" s="93">
        <v>2.7027027027027</v>
      </c>
      <c r="EM107" s="93">
        <v>67.237163814180931</v>
      </c>
      <c r="EN107" s="93">
        <v>39.478584729981385</v>
      </c>
      <c r="EO107" s="93">
        <v>50.377833753148629</v>
      </c>
      <c r="EP107" s="93">
        <v>62.367864693446094</v>
      </c>
      <c r="EQ107" s="93">
        <v>37.432188065099446</v>
      </c>
      <c r="ER107" s="93">
        <v>51.759834368530001</v>
      </c>
      <c r="ES107" s="93">
        <v>62.52983293556089</v>
      </c>
      <c r="ET107" s="93">
        <v>34.663341645885289</v>
      </c>
      <c r="EU107" s="93">
        <v>48.692810457516302</v>
      </c>
      <c r="EV107" s="93">
        <v>59.523809523809533</v>
      </c>
      <c r="EW107" s="93">
        <v>37.762237762237739</v>
      </c>
      <c r="EX107" s="93">
        <v>47.338935574229694</v>
      </c>
      <c r="EY107" s="93">
        <v>61.662817551963045</v>
      </c>
      <c r="EZ107" s="93">
        <v>39.439655172413772</v>
      </c>
      <c r="FA107" s="93">
        <v>49.376558603491262</v>
      </c>
      <c r="FB107" s="93">
        <v>88.674698795180674</v>
      </c>
      <c r="FC107" s="93">
        <v>70.22058823529413</v>
      </c>
      <c r="FD107" s="93">
        <v>71.536523929471045</v>
      </c>
      <c r="FE107" s="93">
        <v>80.801687763713048</v>
      </c>
      <c r="FF107" s="93">
        <v>70.053475935828857</v>
      </c>
      <c r="FG107" s="93">
        <v>72.199170124481313</v>
      </c>
      <c r="FH107" s="93">
        <v>82.863849765258266</v>
      </c>
      <c r="FI107" s="93">
        <v>68.148148148148152</v>
      </c>
      <c r="FJ107" s="93">
        <v>73.202614379084949</v>
      </c>
      <c r="FK107" s="93">
        <v>84.367816091954012</v>
      </c>
      <c r="FL107" s="93">
        <v>70.900692840646727</v>
      </c>
      <c r="FM107" s="93">
        <v>74.02234636871512</v>
      </c>
      <c r="FN107" s="93">
        <v>86.322869955157003</v>
      </c>
      <c r="FO107" s="93">
        <v>72.631578947368425</v>
      </c>
      <c r="FP107" s="93">
        <v>75.062344139650875</v>
      </c>
      <c r="FQ107" s="93">
        <v>95.203836930455651</v>
      </c>
      <c r="FR107" s="93">
        <v>98.713235294117624</v>
      </c>
      <c r="FS107" s="93">
        <v>99.749373433583884</v>
      </c>
      <c r="FT107" s="93">
        <v>91.386554621848802</v>
      </c>
      <c r="FU107" s="93">
        <v>93.92857142857136</v>
      </c>
      <c r="FV107" s="93">
        <v>97.484276729559681</v>
      </c>
      <c r="FW107" s="93">
        <v>92.592592592592652</v>
      </c>
      <c r="FX107" s="93">
        <v>95.061728395061664</v>
      </c>
      <c r="FY107" s="93">
        <v>98.697068403908801</v>
      </c>
      <c r="FZ107" s="93">
        <v>91.873589164785542</v>
      </c>
      <c r="GA107" s="93">
        <v>93.563218390804593</v>
      </c>
      <c r="GB107" s="93">
        <v>97.790055248618842</v>
      </c>
      <c r="GC107" s="93">
        <v>92.935982339955743</v>
      </c>
      <c r="GD107" s="93">
        <v>96.033402922755769</v>
      </c>
      <c r="GE107" s="93">
        <v>97.290640394088697</v>
      </c>
      <c r="GF107" s="93">
        <v>93.285371702637832</v>
      </c>
      <c r="GG107" s="93">
        <v>94.981412639405079</v>
      </c>
      <c r="GH107" s="93">
        <v>98.992443324937028</v>
      </c>
      <c r="GI107" s="93">
        <v>87.261146496815314</v>
      </c>
      <c r="GJ107" s="93">
        <v>90.339892665474068</v>
      </c>
      <c r="GK107" s="93">
        <v>94.315789473684163</v>
      </c>
      <c r="GL107" s="93">
        <v>93.411764705882206</v>
      </c>
      <c r="GM107" s="93">
        <v>88.861386138613895</v>
      </c>
      <c r="GN107" s="93">
        <v>96.72131147540982</v>
      </c>
      <c r="GO107" s="93">
        <v>92.081447963800983</v>
      </c>
      <c r="GP107" s="93">
        <v>87.096774193548413</v>
      </c>
      <c r="GQ107" s="93">
        <v>96.121883656509709</v>
      </c>
      <c r="GR107" s="93">
        <v>91.611479028697516</v>
      </c>
      <c r="GS107" s="93">
        <v>92.677824267782384</v>
      </c>
      <c r="GT107" s="93">
        <v>94.594594594594611</v>
      </c>
      <c r="GU107" s="93" t="s">
        <v>286</v>
      </c>
      <c r="GV107" s="93" t="s">
        <v>286</v>
      </c>
      <c r="GW107" s="93" t="s">
        <v>286</v>
      </c>
      <c r="GX107" s="93" t="s">
        <v>286</v>
      </c>
      <c r="GY107" s="93" t="s">
        <v>286</v>
      </c>
      <c r="GZ107" s="93" t="s">
        <v>286</v>
      </c>
      <c r="HA107" s="93" t="s">
        <v>286</v>
      </c>
      <c r="HB107" s="93" t="s">
        <v>286</v>
      </c>
      <c r="HC107" s="93" t="s">
        <v>286</v>
      </c>
      <c r="HD107" s="93">
        <v>89.016018306636141</v>
      </c>
      <c r="HE107" s="93">
        <v>95.337995337995324</v>
      </c>
      <c r="HF107" s="93">
        <v>96.666666666666572</v>
      </c>
      <c r="HG107" s="93">
        <v>89.293849658314329</v>
      </c>
      <c r="HH107" s="93">
        <v>95.127118644067821</v>
      </c>
      <c r="HI107" s="94">
        <v>94.088669950738947</v>
      </c>
      <c r="HJ107" s="94">
        <v>77.511961722488039</v>
      </c>
      <c r="HK107" s="94">
        <v>88.14814814814828</v>
      </c>
      <c r="HL107" s="94">
        <v>95.202020202020137</v>
      </c>
      <c r="HM107" s="93">
        <v>70</v>
      </c>
      <c r="HN107" s="93">
        <v>82.733812949640253</v>
      </c>
      <c r="HO107" s="93">
        <v>92.781316348195332</v>
      </c>
      <c r="HP107" s="93">
        <v>77.647058823529534</v>
      </c>
      <c r="HQ107" s="93">
        <v>83.084577114427873</v>
      </c>
      <c r="HR107" s="93">
        <v>90.033222591362161</v>
      </c>
      <c r="HS107" s="93">
        <v>72.477064220183493</v>
      </c>
      <c r="HT107" s="93">
        <v>82.175925925925952</v>
      </c>
      <c r="HU107" s="93">
        <v>88.300835654596042</v>
      </c>
      <c r="HV107" s="93">
        <v>74.663677130044803</v>
      </c>
      <c r="HW107" s="93">
        <v>86.344537815126088</v>
      </c>
      <c r="HX107" s="93">
        <v>87.654320987654316</v>
      </c>
      <c r="HY107" s="93">
        <v>3.5714285714285712</v>
      </c>
      <c r="HZ107" s="93">
        <v>2.4029574861367862</v>
      </c>
      <c r="IA107" s="93">
        <v>1.5037593984962405</v>
      </c>
      <c r="IB107" s="93">
        <v>8.0912863070539469</v>
      </c>
      <c r="IC107" s="93">
        <v>3.2142857142857122</v>
      </c>
      <c r="ID107" s="93">
        <v>3.1120331950207469</v>
      </c>
      <c r="IE107" s="93">
        <v>7.373271889400919</v>
      </c>
      <c r="IF107" s="93">
        <v>6.1728395061728421</v>
      </c>
      <c r="IG107" s="93">
        <v>4.2483660130718963</v>
      </c>
      <c r="IH107" s="93">
        <v>5.3932584269662929</v>
      </c>
      <c r="II107" s="93">
        <v>5.6947608200455591</v>
      </c>
      <c r="IJ107" s="93">
        <v>3.3240997229916891</v>
      </c>
      <c r="IK107" s="93">
        <v>6.5789473684210558</v>
      </c>
      <c r="IL107" s="93">
        <v>5.4166666666666599</v>
      </c>
      <c r="IM107" s="93">
        <v>3.2098765432098753</v>
      </c>
      <c r="IN107" s="93" t="str">
        <f t="shared" si="118"/>
        <v>--</v>
      </c>
      <c r="IO107" s="93" t="str">
        <f t="shared" si="118"/>
        <v>--</v>
      </c>
      <c r="IP107" s="93" t="str">
        <f t="shared" si="118"/>
        <v>--</v>
      </c>
      <c r="IQ107" s="93" t="str">
        <f t="shared" si="118"/>
        <v>--</v>
      </c>
      <c r="IR107" s="93" t="str">
        <f t="shared" si="118"/>
        <v>--</v>
      </c>
      <c r="IS107" s="93" t="str">
        <f t="shared" si="118"/>
        <v>--</v>
      </c>
      <c r="IT107" s="93" t="str">
        <f t="shared" si="118"/>
        <v>--</v>
      </c>
      <c r="IU107" s="93" t="str">
        <f t="shared" si="118"/>
        <v>--</v>
      </c>
      <c r="IV107" s="93" t="str">
        <f t="shared" si="118"/>
        <v>--</v>
      </c>
      <c r="IW107" s="228">
        <v>1649</v>
      </c>
      <c r="IX107" s="250">
        <v>1789</v>
      </c>
      <c r="IY107" s="228">
        <v>398</v>
      </c>
      <c r="IZ107" s="228">
        <v>437</v>
      </c>
      <c r="JA107" s="228">
        <v>359</v>
      </c>
      <c r="JB107" s="228">
        <v>502</v>
      </c>
      <c r="JC107" s="228">
        <v>467</v>
      </c>
      <c r="JD107" s="228">
        <v>357</v>
      </c>
      <c r="JE107" s="228">
        <v>10.050251256281401</v>
      </c>
      <c r="JF107" s="228">
        <v>8.3140877598152407</v>
      </c>
      <c r="JG107" s="228">
        <v>13.091922005571</v>
      </c>
      <c r="JH107" s="228">
        <v>13.4</v>
      </c>
      <c r="JI107" s="228">
        <v>11.587982832618</v>
      </c>
      <c r="JJ107" s="228">
        <v>15.406162464986</v>
      </c>
      <c r="JK107" s="228">
        <v>6.78391959798995</v>
      </c>
      <c r="JL107" s="228">
        <v>6.2211981566820302</v>
      </c>
      <c r="JM107" s="228">
        <v>4.1782729805013901</v>
      </c>
      <c r="JN107" s="228">
        <v>8.7649402390438294</v>
      </c>
      <c r="JO107" s="228">
        <v>6.42398286937902</v>
      </c>
      <c r="JP107" s="228">
        <v>4.4943820224719104</v>
      </c>
      <c r="JQ107" s="228">
        <v>95.443037974683605</v>
      </c>
      <c r="JR107" s="228">
        <v>95.150115473441105</v>
      </c>
      <c r="JS107" s="228">
        <v>96.638655462184801</v>
      </c>
      <c r="JT107" s="228">
        <v>94.589178356713504</v>
      </c>
      <c r="JU107" s="228">
        <v>95.074946466809394</v>
      </c>
      <c r="JV107" s="228">
        <v>94.662921348314597</v>
      </c>
      <c r="JW107" s="228">
        <v>92.385786802030495</v>
      </c>
      <c r="JX107" s="228">
        <v>92.840646651270205</v>
      </c>
      <c r="JY107" s="228">
        <v>94.101123595505598</v>
      </c>
      <c r="JZ107" s="228">
        <v>92.384769539078206</v>
      </c>
      <c r="KA107" s="228">
        <v>92.719486081370405</v>
      </c>
      <c r="KB107" s="228">
        <v>90.730337078651701</v>
      </c>
      <c r="KC107" s="228">
        <v>95.153061224489804</v>
      </c>
      <c r="KD107" s="228">
        <v>94.4444444444444</v>
      </c>
      <c r="KE107" s="228">
        <v>97.191011235955102</v>
      </c>
      <c r="KF107" s="228">
        <v>94.4</v>
      </c>
      <c r="KG107" s="228">
        <v>93.576017130620897</v>
      </c>
      <c r="KH107" s="228">
        <v>94.943820224719104</v>
      </c>
      <c r="KI107" s="228">
        <v>455</v>
      </c>
      <c r="KJ107" s="228">
        <v>463</v>
      </c>
      <c r="KK107" s="99" t="str">
        <f t="shared" si="111"/>
        <v>--</v>
      </c>
      <c r="KL107" s="99" t="str">
        <f t="shared" si="111"/>
        <v>--</v>
      </c>
      <c r="KM107" s="230">
        <v>11.308203991130799</v>
      </c>
      <c r="KN107" s="230">
        <v>13.665943600867701</v>
      </c>
      <c r="KO107" s="230">
        <v>91.9282511210763</v>
      </c>
      <c r="KP107" s="230">
        <v>94.104803493449793</v>
      </c>
      <c r="KQ107" s="230">
        <v>90.134529147981993</v>
      </c>
      <c r="KR107" s="230">
        <v>93.449781659388606</v>
      </c>
      <c r="KS107" s="230">
        <v>89.013452914798194</v>
      </c>
      <c r="KT107" s="230">
        <v>87.637969094922695</v>
      </c>
      <c r="KV107" s="390">
        <v>1650</v>
      </c>
      <c r="KW107" s="391">
        <v>442</v>
      </c>
      <c r="KX107" s="392">
        <v>458</v>
      </c>
      <c r="KY107" s="392">
        <v>406</v>
      </c>
      <c r="KZ107" s="392">
        <v>344</v>
      </c>
      <c r="LA107" s="378" t="str">
        <f t="shared" si="82"/>
        <v>--</v>
      </c>
      <c r="LB107" s="392">
        <v>64.516129032258135</v>
      </c>
      <c r="LC107" s="392">
        <v>65.48463356973997</v>
      </c>
      <c r="LD107" s="392">
        <v>62.711864406779654</v>
      </c>
      <c r="LE107" s="378" t="str">
        <f t="shared" si="83"/>
        <v>--</v>
      </c>
      <c r="LF107" s="392">
        <v>58.433734939759091</v>
      </c>
      <c r="LG107" s="392">
        <v>59.13978494623656</v>
      </c>
      <c r="LH107" s="392">
        <v>53.089887640449426</v>
      </c>
      <c r="LI107" s="378" t="str">
        <f t="shared" si="84"/>
        <v>--</v>
      </c>
      <c r="LJ107" s="392">
        <v>59.340659340659364</v>
      </c>
      <c r="LK107" s="392">
        <v>59.506172839506128</v>
      </c>
      <c r="LL107" s="392">
        <v>61.046511627906945</v>
      </c>
      <c r="LM107" s="391">
        <v>81.321184510250461</v>
      </c>
      <c r="LN107" s="392">
        <v>65.80976863753213</v>
      </c>
      <c r="LO107" s="392">
        <v>66.43356643356644</v>
      </c>
      <c r="LP107" s="392">
        <v>69.382022471910147</v>
      </c>
      <c r="LQ107" s="392">
        <v>80.752212389380603</v>
      </c>
      <c r="LR107" s="392">
        <v>67.338709677419345</v>
      </c>
      <c r="LS107" s="392">
        <v>68.980477223427357</v>
      </c>
      <c r="LT107" s="392">
        <v>66.386554621848816</v>
      </c>
      <c r="LU107" s="392">
        <v>75.355450236966746</v>
      </c>
      <c r="LV107" s="392">
        <v>59.688195991091348</v>
      </c>
      <c r="LW107" s="392">
        <v>65.569620253164587</v>
      </c>
      <c r="LX107" s="392">
        <v>64.327485380116954</v>
      </c>
      <c r="LY107" s="391">
        <v>83.826879271070624</v>
      </c>
      <c r="LZ107" s="392">
        <v>77.66497461928931</v>
      </c>
      <c r="MA107" s="392">
        <v>79.020979020979013</v>
      </c>
      <c r="MB107" s="392">
        <v>79.050279329609012</v>
      </c>
      <c r="MC107" s="392">
        <v>84.749455337690662</v>
      </c>
      <c r="MD107" s="392">
        <v>80.120481927710898</v>
      </c>
      <c r="ME107" s="392">
        <v>80.472103004291924</v>
      </c>
      <c r="MF107" s="392">
        <v>74.789915966386573</v>
      </c>
      <c r="MG107" s="392">
        <v>80.98591549295773</v>
      </c>
      <c r="MH107" s="392">
        <v>66.741071428571416</v>
      </c>
      <c r="MI107" s="392">
        <v>74.559193954659932</v>
      </c>
      <c r="MJ107" s="392">
        <v>74.853801169590596</v>
      </c>
      <c r="MK107" s="391">
        <v>93.42723004694831</v>
      </c>
      <c r="ML107" s="392">
        <v>94.222222222222157</v>
      </c>
      <c r="MM107" s="392">
        <v>94.710327455919384</v>
      </c>
      <c r="MN107" s="392">
        <v>97.66081871345024</v>
      </c>
      <c r="MO107" s="391">
        <v>91.529411764705912</v>
      </c>
      <c r="MP107" s="392">
        <v>87.583148558758381</v>
      </c>
      <c r="MQ107" s="392">
        <v>86.868686868686822</v>
      </c>
      <c r="MR107" s="392">
        <v>93.294460641399439</v>
      </c>
      <c r="MS107" s="391">
        <v>89.858490566037773</v>
      </c>
      <c r="MT107" s="392">
        <v>96.230598669623021</v>
      </c>
      <c r="MU107" s="392">
        <v>96.464646464646407</v>
      </c>
      <c r="MV107" s="392">
        <v>97.660818713450212</v>
      </c>
      <c r="MW107" s="391">
        <v>97.098214285714235</v>
      </c>
      <c r="MX107" s="392">
        <v>96.683673469387671</v>
      </c>
      <c r="MY107" s="392">
        <v>96.535796766743601</v>
      </c>
      <c r="MZ107" s="392">
        <v>98.319327731092429</v>
      </c>
      <c r="NA107" s="392">
        <v>96.498905908096376</v>
      </c>
      <c r="NB107" s="392">
        <v>96.800000000000026</v>
      </c>
      <c r="NC107" s="392">
        <v>96.995708154506389</v>
      </c>
      <c r="ND107" s="392">
        <v>95.786516853932625</v>
      </c>
      <c r="NE107" s="392">
        <v>96.713615023474105</v>
      </c>
      <c r="NF107" s="392">
        <v>97.327394209354111</v>
      </c>
      <c r="NG107" s="392">
        <v>96.725440806045341</v>
      </c>
      <c r="NH107" s="392">
        <v>96.793002915451893</v>
      </c>
    </row>
    <row r="108" spans="1:372" ht="12.75" customHeight="1" x14ac:dyDescent="0.25">
      <c r="A108" s="93" t="str">
        <f t="shared" si="106"/>
        <v>--</v>
      </c>
      <c r="B108" s="96" t="s">
        <v>183</v>
      </c>
      <c r="C108" s="96">
        <v>2952</v>
      </c>
      <c r="D108" s="95">
        <v>2641</v>
      </c>
      <c r="E108" s="95">
        <v>2759</v>
      </c>
      <c r="F108" s="95">
        <v>2554</v>
      </c>
      <c r="G108" s="95">
        <v>2112</v>
      </c>
      <c r="H108" s="95">
        <v>1077</v>
      </c>
      <c r="I108" s="95">
        <v>1111</v>
      </c>
      <c r="J108" s="95">
        <v>764</v>
      </c>
      <c r="K108" s="95">
        <v>906</v>
      </c>
      <c r="L108" s="95">
        <v>1026</v>
      </c>
      <c r="M108" s="93">
        <v>709</v>
      </c>
      <c r="N108" s="93">
        <v>942</v>
      </c>
      <c r="O108" s="93">
        <v>998</v>
      </c>
      <c r="P108" s="93">
        <v>819</v>
      </c>
      <c r="Q108" s="93">
        <v>840</v>
      </c>
      <c r="R108" s="93">
        <v>1019</v>
      </c>
      <c r="S108" s="93">
        <v>695</v>
      </c>
      <c r="T108" s="93">
        <v>701</v>
      </c>
      <c r="U108" s="93">
        <v>769</v>
      </c>
      <c r="V108" s="93">
        <v>642</v>
      </c>
      <c r="W108" s="93">
        <v>83.920076117983044</v>
      </c>
      <c r="X108" s="93">
        <v>75.883952855847667</v>
      </c>
      <c r="Y108" s="93">
        <v>65.354330708661379</v>
      </c>
      <c r="Z108" s="93">
        <v>84.909909909909885</v>
      </c>
      <c r="AA108" s="93">
        <v>81.059862610402462</v>
      </c>
      <c r="AB108" s="93">
        <v>76.857142857142861</v>
      </c>
      <c r="AC108" s="93">
        <v>87.257019438444928</v>
      </c>
      <c r="AD108" s="93">
        <v>80.46324269889206</v>
      </c>
      <c r="AE108" s="93">
        <v>76.014760147601507</v>
      </c>
      <c r="AF108" s="93" t="s">
        <v>286</v>
      </c>
      <c r="AG108" s="93">
        <v>86.138613861386048</v>
      </c>
      <c r="AH108" s="93">
        <v>85.007278020378536</v>
      </c>
      <c r="AI108" s="93" t="s">
        <v>286</v>
      </c>
      <c r="AJ108" s="93">
        <v>87.71241830065361</v>
      </c>
      <c r="AK108" s="93">
        <v>87.617554858934227</v>
      </c>
      <c r="AL108" s="93">
        <v>14.339268978444229</v>
      </c>
      <c r="AM108" s="93">
        <v>22.67389340560073</v>
      </c>
      <c r="AN108" s="93">
        <v>37.696335078534034</v>
      </c>
      <c r="AO108" s="93">
        <v>17.279821627647738</v>
      </c>
      <c r="AP108" s="93">
        <v>22.789783889980338</v>
      </c>
      <c r="AQ108" s="93">
        <v>45.531914893616992</v>
      </c>
      <c r="AR108" s="93">
        <v>16.972972972972975</v>
      </c>
      <c r="AS108" s="93">
        <v>22.155085599194333</v>
      </c>
      <c r="AT108" s="93">
        <v>35.950920245398869</v>
      </c>
      <c r="AU108" s="93">
        <v>22.114216281895484</v>
      </c>
      <c r="AV108" s="93">
        <v>19.683481701285864</v>
      </c>
      <c r="AW108" s="93">
        <v>33.574529667149079</v>
      </c>
      <c r="AX108" s="93">
        <v>22.060957910014505</v>
      </c>
      <c r="AY108" s="93">
        <v>20.599739243807047</v>
      </c>
      <c r="AZ108" s="93">
        <v>33.385335413416527</v>
      </c>
      <c r="BA108" s="93" t="s">
        <v>286</v>
      </c>
      <c r="BB108" s="93" t="s">
        <v>286</v>
      </c>
      <c r="BC108" s="93" t="s">
        <v>286</v>
      </c>
      <c r="BD108" s="93" t="s">
        <v>286</v>
      </c>
      <c r="BE108" s="93" t="s">
        <v>286</v>
      </c>
      <c r="BF108" s="93" t="s">
        <v>286</v>
      </c>
      <c r="BG108" s="93" t="s">
        <v>286</v>
      </c>
      <c r="BH108" s="93" t="s">
        <v>286</v>
      </c>
      <c r="BI108" s="93" t="s">
        <v>286</v>
      </c>
      <c r="BJ108" s="93">
        <v>46.803069053708455</v>
      </c>
      <c r="BK108" s="93">
        <v>50.59880239520961</v>
      </c>
      <c r="BL108" s="93">
        <v>29.210134128166921</v>
      </c>
      <c r="BM108" s="93">
        <v>47.166921898927995</v>
      </c>
      <c r="BN108" s="93">
        <v>53.928095872170438</v>
      </c>
      <c r="BO108" s="93">
        <v>33.965244865718802</v>
      </c>
      <c r="BP108" s="93">
        <v>8.6359175662414085</v>
      </c>
      <c r="BQ108" s="93">
        <v>11.944444444444441</v>
      </c>
      <c r="BR108" s="93">
        <v>53.609625668449162</v>
      </c>
      <c r="BS108" s="93">
        <v>8.204518430439963</v>
      </c>
      <c r="BT108" s="93">
        <v>12.768130745658832</v>
      </c>
      <c r="BU108" s="93">
        <v>53.430656934306569</v>
      </c>
      <c r="BV108" s="93">
        <v>5.1860202931228878</v>
      </c>
      <c r="BW108" s="93">
        <v>9.7308488612836381</v>
      </c>
      <c r="BX108" s="93">
        <v>48.311688311688307</v>
      </c>
      <c r="BY108" s="93">
        <v>5.1702395964691066</v>
      </c>
      <c r="BZ108" s="93">
        <v>10.253807106599</v>
      </c>
      <c r="CA108" s="93">
        <v>41.779788838612355</v>
      </c>
      <c r="CB108" s="93">
        <v>6.0150375939849638</v>
      </c>
      <c r="CC108" s="93">
        <v>9.3877551020408045</v>
      </c>
      <c r="CD108" s="93">
        <v>37.258064516129053</v>
      </c>
      <c r="CE108" s="93">
        <v>19.622641509433944</v>
      </c>
      <c r="CF108" s="93">
        <v>18.806509945750435</v>
      </c>
      <c r="CG108" s="93">
        <v>17.608409986859403</v>
      </c>
      <c r="CH108" s="93">
        <v>23.310810810810842</v>
      </c>
      <c r="CI108" s="93">
        <v>25.49407114624508</v>
      </c>
      <c r="CJ108" s="93">
        <v>22.617354196301541</v>
      </c>
      <c r="CK108" s="93">
        <v>17.526881720430126</v>
      </c>
      <c r="CL108" s="93">
        <v>22.008113590263655</v>
      </c>
      <c r="CM108" s="93">
        <v>18.592964824120607</v>
      </c>
      <c r="CN108" s="93">
        <v>18.359853121175007</v>
      </c>
      <c r="CO108" s="93">
        <v>24.702380952380974</v>
      </c>
      <c r="CP108" s="93">
        <v>19.047619047619026</v>
      </c>
      <c r="CQ108" s="93">
        <v>17.612809315866095</v>
      </c>
      <c r="CR108" s="93">
        <v>25.79365079365077</v>
      </c>
      <c r="CS108" s="93">
        <v>26.365054602184085</v>
      </c>
      <c r="CT108" s="93">
        <v>12.199807877041312</v>
      </c>
      <c r="CU108" s="93">
        <v>7.1625344352617084</v>
      </c>
      <c r="CV108" s="93">
        <v>5.6803170409511248</v>
      </c>
      <c r="CW108" s="93">
        <v>14.92537313432835</v>
      </c>
      <c r="CX108" s="93">
        <v>8.5513078470824926</v>
      </c>
      <c r="CY108" s="93">
        <v>5.71428571428571</v>
      </c>
      <c r="CZ108" s="93">
        <v>13.661202185792341</v>
      </c>
      <c r="DA108" s="93">
        <v>8.5977482088024431</v>
      </c>
      <c r="DB108" s="93">
        <v>8.0357142857142847</v>
      </c>
      <c r="DC108" s="93">
        <v>14.267834793491867</v>
      </c>
      <c r="DD108" s="93">
        <v>11.592741935483874</v>
      </c>
      <c r="DE108" s="93">
        <v>8.6102719033232713</v>
      </c>
      <c r="DF108" s="93">
        <v>15.929203539823034</v>
      </c>
      <c r="DG108" s="93">
        <v>9.9999999999999947</v>
      </c>
      <c r="DH108" s="93">
        <v>12.28346456692914</v>
      </c>
      <c r="DI108" s="93">
        <v>37.18929254302094</v>
      </c>
      <c r="DJ108" s="93">
        <v>40.713632204940538</v>
      </c>
      <c r="DK108" s="93">
        <v>34.656084656084687</v>
      </c>
      <c r="DL108" s="93">
        <v>44.393592677345517</v>
      </c>
      <c r="DM108" s="93">
        <v>45.870646766169124</v>
      </c>
      <c r="DN108" s="93">
        <v>35.000000000000043</v>
      </c>
      <c r="DO108" s="93">
        <v>34.422657952069706</v>
      </c>
      <c r="DP108" s="93">
        <v>42.697768762677491</v>
      </c>
      <c r="DQ108" s="93">
        <v>36.802030456852791</v>
      </c>
      <c r="DR108" s="93">
        <v>37.157107231920151</v>
      </c>
      <c r="DS108" s="93">
        <v>46.653346653346674</v>
      </c>
      <c r="DT108" s="93">
        <v>41.265060240963841</v>
      </c>
      <c r="DU108" s="93">
        <v>32.989690721649517</v>
      </c>
      <c r="DV108" s="93">
        <v>40.346205059920116</v>
      </c>
      <c r="DW108" s="93">
        <v>41.259842519685058</v>
      </c>
      <c r="DX108" s="93" t="s">
        <v>286</v>
      </c>
      <c r="DY108" s="93" t="s">
        <v>286</v>
      </c>
      <c r="DZ108" s="93" t="s">
        <v>286</v>
      </c>
      <c r="EA108" s="93" t="s">
        <v>286</v>
      </c>
      <c r="EB108" s="93" t="s">
        <v>286</v>
      </c>
      <c r="EC108" s="93" t="s">
        <v>286</v>
      </c>
      <c r="ED108" s="93" t="s">
        <v>286</v>
      </c>
      <c r="EE108" s="93" t="s">
        <v>286</v>
      </c>
      <c r="EF108" s="93" t="s">
        <v>286</v>
      </c>
      <c r="EG108" s="93">
        <v>6.9711538461538423</v>
      </c>
      <c r="EH108" s="93">
        <v>4.9358341559723566</v>
      </c>
      <c r="EI108" s="93">
        <v>2.4531024531024528</v>
      </c>
      <c r="EJ108" s="93">
        <v>4.1786743515850135</v>
      </c>
      <c r="EK108" s="93">
        <v>3.9113428943937407</v>
      </c>
      <c r="EL108" s="93">
        <v>2.0249221183800632</v>
      </c>
      <c r="EM108" s="93">
        <v>62.790697674418645</v>
      </c>
      <c r="EN108" s="93">
        <v>33.060853769300643</v>
      </c>
      <c r="EO108" s="93">
        <v>40.76015727391875</v>
      </c>
      <c r="EP108" s="93">
        <v>61.353211009174323</v>
      </c>
      <c r="EQ108" s="93">
        <v>34.418145956607553</v>
      </c>
      <c r="ER108" s="93">
        <v>37.960339943342809</v>
      </c>
      <c r="ES108" s="93">
        <v>69.374313940724534</v>
      </c>
      <c r="ET108" s="93">
        <v>33.299492385786799</v>
      </c>
      <c r="EU108" s="93">
        <v>45.387453874538735</v>
      </c>
      <c r="EV108" s="93">
        <v>59.974093264248737</v>
      </c>
      <c r="EW108" s="93">
        <v>39.289340101522882</v>
      </c>
      <c r="EX108" s="93">
        <v>43.95924308588063</v>
      </c>
      <c r="EY108" s="93">
        <v>58.850226928895587</v>
      </c>
      <c r="EZ108" s="93">
        <v>45.539280958721641</v>
      </c>
      <c r="FA108" s="93">
        <v>52.931854199683045</v>
      </c>
      <c r="FB108" s="93">
        <v>85.428571428571331</v>
      </c>
      <c r="FC108" s="93">
        <v>62.034514078110838</v>
      </c>
      <c r="FD108" s="93">
        <v>65.183246073298292</v>
      </c>
      <c r="FE108" s="93">
        <v>83.954802259887018</v>
      </c>
      <c r="FF108" s="93">
        <v>63.956904995102825</v>
      </c>
      <c r="FG108" s="93">
        <v>63.726884779516325</v>
      </c>
      <c r="FH108" s="93">
        <v>88.924731182795739</v>
      </c>
      <c r="FI108" s="93">
        <v>67.338709677419274</v>
      </c>
      <c r="FJ108" s="93">
        <v>72.277227722772309</v>
      </c>
      <c r="FK108" s="93">
        <v>84.197530864197645</v>
      </c>
      <c r="FL108" s="93">
        <v>74.772956609485391</v>
      </c>
      <c r="FM108" s="93">
        <v>74.746008708272868</v>
      </c>
      <c r="FN108" s="93">
        <v>88.98678414096922</v>
      </c>
      <c r="FO108" s="93">
        <v>78.46763540290624</v>
      </c>
      <c r="FP108" s="93">
        <v>84.929356357927688</v>
      </c>
      <c r="FQ108" s="93">
        <v>94.145420207743356</v>
      </c>
      <c r="FR108" s="93">
        <v>96.92863595302633</v>
      </c>
      <c r="FS108" s="93">
        <v>97.631578947368254</v>
      </c>
      <c r="FT108" s="93">
        <v>90.68462401795729</v>
      </c>
      <c r="FU108" s="93">
        <v>93.805309734513244</v>
      </c>
      <c r="FV108" s="93">
        <v>97.293447293447315</v>
      </c>
      <c r="FW108" s="93">
        <v>95.069667738478088</v>
      </c>
      <c r="FX108" s="93">
        <v>95.161290322580555</v>
      </c>
      <c r="FY108" s="93">
        <v>96.401985111662484</v>
      </c>
      <c r="FZ108" s="93">
        <v>93.848009650180856</v>
      </c>
      <c r="GA108" s="93">
        <v>95.314057826520454</v>
      </c>
      <c r="GB108" s="93">
        <v>96.21542940320235</v>
      </c>
      <c r="GC108" s="93">
        <v>95.231213872832427</v>
      </c>
      <c r="GD108" s="93">
        <v>95.931758530183757</v>
      </c>
      <c r="GE108" s="93">
        <v>98.748043818466243</v>
      </c>
      <c r="GF108" s="93">
        <v>91.626564003849808</v>
      </c>
      <c r="GG108" s="93">
        <v>92.71402550091068</v>
      </c>
      <c r="GH108" s="93">
        <v>95.739014647137211</v>
      </c>
      <c r="GI108" s="93">
        <v>89.580973952434846</v>
      </c>
      <c r="GJ108" s="93">
        <v>89.96023856858838</v>
      </c>
      <c r="GK108" s="93">
        <v>96.264367816091948</v>
      </c>
      <c r="GL108" s="93">
        <v>93.919652551574274</v>
      </c>
      <c r="GM108" s="93">
        <v>91.422805247224957</v>
      </c>
      <c r="GN108" s="93">
        <v>93.796526054590572</v>
      </c>
      <c r="GO108" s="93">
        <v>92.503022974607035</v>
      </c>
      <c r="GP108" s="93">
        <v>91.708291708291597</v>
      </c>
      <c r="GQ108" s="93">
        <v>95.050946142649224</v>
      </c>
      <c r="GR108" s="93">
        <v>93.859649122806914</v>
      </c>
      <c r="GS108" s="93">
        <v>92.801047120418772</v>
      </c>
      <c r="GT108" s="93">
        <v>97.812499999999957</v>
      </c>
      <c r="GU108" s="93" t="s">
        <v>286</v>
      </c>
      <c r="GV108" s="93" t="s">
        <v>286</v>
      </c>
      <c r="GW108" s="93" t="s">
        <v>286</v>
      </c>
      <c r="GX108" s="93" t="s">
        <v>286</v>
      </c>
      <c r="GY108" s="93" t="s">
        <v>286</v>
      </c>
      <c r="GZ108" s="93" t="s">
        <v>286</v>
      </c>
      <c r="HA108" s="93" t="s">
        <v>286</v>
      </c>
      <c r="HB108" s="93" t="s">
        <v>286</v>
      </c>
      <c r="HC108" s="93" t="s">
        <v>286</v>
      </c>
      <c r="HD108" s="93">
        <v>91.881918819188286</v>
      </c>
      <c r="HE108" s="93">
        <v>94.450050454086778</v>
      </c>
      <c r="HF108" s="93">
        <v>96.159527326440184</v>
      </c>
      <c r="HG108" s="93">
        <v>93.263473053892156</v>
      </c>
      <c r="HH108" s="93">
        <v>94.966887417218516</v>
      </c>
      <c r="HI108" s="94">
        <v>97.335423197492204</v>
      </c>
      <c r="HJ108" s="94">
        <v>77.533460803059157</v>
      </c>
      <c r="HK108" s="94">
        <v>85.218978102189737</v>
      </c>
      <c r="HL108" s="94">
        <v>90.608465608465551</v>
      </c>
      <c r="HM108" s="93">
        <v>73.462414578587627</v>
      </c>
      <c r="HN108" s="93">
        <v>83.184965380811107</v>
      </c>
      <c r="HO108" s="93">
        <v>89.255014326647526</v>
      </c>
      <c r="HP108" s="93">
        <v>80.458515283842885</v>
      </c>
      <c r="HQ108" s="93">
        <v>86.516853932584425</v>
      </c>
      <c r="HR108" s="93">
        <v>87.46867167919801</v>
      </c>
      <c r="HS108" s="93">
        <v>82.222222222222285</v>
      </c>
      <c r="HT108" s="93">
        <v>83.63636363636364</v>
      </c>
      <c r="HU108" s="93">
        <v>89.228529839883564</v>
      </c>
      <c r="HV108" s="93">
        <v>83.308714918759307</v>
      </c>
      <c r="HW108" s="93">
        <v>86.939313984168948</v>
      </c>
      <c r="HX108" s="93">
        <v>94.984326018808801</v>
      </c>
      <c r="HY108" s="93">
        <v>5.0467289719626178</v>
      </c>
      <c r="HZ108" s="93">
        <v>3.5390199637023616</v>
      </c>
      <c r="IA108" s="93">
        <v>3.0144167758846687</v>
      </c>
      <c r="IB108" s="93">
        <v>5.6666666666666625</v>
      </c>
      <c r="IC108" s="93">
        <v>5.0147492625368733</v>
      </c>
      <c r="ID108" s="93">
        <v>4.1076487252124609</v>
      </c>
      <c r="IE108" s="93">
        <v>4.598930481283424</v>
      </c>
      <c r="IF108" s="93">
        <v>4.9246231155778819</v>
      </c>
      <c r="IG108" s="93">
        <v>3.250000000000004</v>
      </c>
      <c r="IH108" s="93">
        <v>6.7551266586248575</v>
      </c>
      <c r="II108" s="93">
        <v>4.6442687747035629</v>
      </c>
      <c r="IJ108" s="93">
        <v>4.9562682215743381</v>
      </c>
      <c r="IK108" s="93">
        <v>7.6040172166427578</v>
      </c>
      <c r="IL108" s="93">
        <v>6.1437908496731986</v>
      </c>
      <c r="IM108" s="93">
        <v>2.6521060842433672</v>
      </c>
      <c r="IN108" s="93" t="str">
        <f t="shared" si="118"/>
        <v>--</v>
      </c>
      <c r="IO108" s="93" t="str">
        <f t="shared" si="118"/>
        <v>--</v>
      </c>
      <c r="IP108" s="93" t="str">
        <f t="shared" si="118"/>
        <v>--</v>
      </c>
      <c r="IQ108" s="93" t="str">
        <f t="shared" si="118"/>
        <v>--</v>
      </c>
      <c r="IR108" s="93" t="str">
        <f t="shared" si="118"/>
        <v>--</v>
      </c>
      <c r="IS108" s="93" t="str">
        <f t="shared" si="118"/>
        <v>--</v>
      </c>
      <c r="IT108" s="93" t="str">
        <f t="shared" si="118"/>
        <v>--</v>
      </c>
      <c r="IU108" s="93" t="str">
        <f t="shared" si="118"/>
        <v>--</v>
      </c>
      <c r="IV108" s="93" t="str">
        <f t="shared" si="118"/>
        <v>--</v>
      </c>
      <c r="IW108" s="228">
        <v>1450</v>
      </c>
      <c r="IX108" s="250">
        <v>1422</v>
      </c>
      <c r="IY108" s="228">
        <v>399</v>
      </c>
      <c r="IZ108" s="228">
        <v>391</v>
      </c>
      <c r="JA108" s="228">
        <v>269</v>
      </c>
      <c r="JB108" s="228">
        <v>391</v>
      </c>
      <c r="JC108" s="228">
        <v>365</v>
      </c>
      <c r="JD108" s="228">
        <v>289</v>
      </c>
      <c r="JE108" s="228">
        <v>8.5213032581453696</v>
      </c>
      <c r="JF108" s="228">
        <v>8.1841432225063802</v>
      </c>
      <c r="JG108" s="228">
        <v>11.524163568773201</v>
      </c>
      <c r="JH108" s="228">
        <v>7.92838874680307</v>
      </c>
      <c r="JI108" s="228">
        <v>10.4109589041096</v>
      </c>
      <c r="JJ108" s="228">
        <v>17.993079584775099</v>
      </c>
      <c r="JK108" s="228">
        <v>6.0301507537688401</v>
      </c>
      <c r="JL108" s="228">
        <v>4.0920716112531998</v>
      </c>
      <c r="JM108" s="228">
        <v>5.9701492537313499</v>
      </c>
      <c r="JN108" s="228">
        <v>4.8593350383631702</v>
      </c>
      <c r="JO108" s="228">
        <v>4.3835616438356197</v>
      </c>
      <c r="JP108" s="228">
        <v>4.8442906574394504</v>
      </c>
      <c r="JQ108" s="228">
        <v>93.954659949622197</v>
      </c>
      <c r="JR108" s="228">
        <v>93.830334190231397</v>
      </c>
      <c r="JS108" s="228">
        <v>96.282527881040906</v>
      </c>
      <c r="JT108" s="228">
        <v>95.384615384615401</v>
      </c>
      <c r="JU108" s="228">
        <v>92.857142857142904</v>
      </c>
      <c r="JV108" s="228">
        <v>95.4861111111112</v>
      </c>
      <c r="JW108" s="228">
        <v>92.713567839196003</v>
      </c>
      <c r="JX108" s="228">
        <v>92.051282051282101</v>
      </c>
      <c r="JY108" s="228">
        <v>91.821561338289897</v>
      </c>
      <c r="JZ108" s="228">
        <v>88.205128205128204</v>
      </c>
      <c r="KA108" s="228">
        <v>89.010989010989107</v>
      </c>
      <c r="KB108" s="228">
        <v>89.9305555555555</v>
      </c>
      <c r="KC108" s="228">
        <v>95.214105793450798</v>
      </c>
      <c r="KD108" s="228">
        <v>95.641025641025607</v>
      </c>
      <c r="KE108" s="228">
        <v>97.397769516728602</v>
      </c>
      <c r="KF108" s="228">
        <v>96.153846153846104</v>
      </c>
      <c r="KG108" s="228">
        <v>94.230769230769198</v>
      </c>
      <c r="KH108" s="228">
        <v>96.875</v>
      </c>
      <c r="KI108" s="228">
        <v>391</v>
      </c>
      <c r="KJ108" s="228">
        <v>377</v>
      </c>
      <c r="KK108" s="99" t="str">
        <f t="shared" si="111"/>
        <v>--</v>
      </c>
      <c r="KL108" s="99" t="str">
        <f t="shared" si="111"/>
        <v>--</v>
      </c>
      <c r="KM108" s="230">
        <v>9.0206185567010309</v>
      </c>
      <c r="KN108" s="230">
        <v>11.1405835543767</v>
      </c>
      <c r="KO108" s="230">
        <v>92.4479166666667</v>
      </c>
      <c r="KP108" s="230">
        <v>93.582887700534798</v>
      </c>
      <c r="KQ108" s="230">
        <v>92.467532467532493</v>
      </c>
      <c r="KR108" s="230">
        <v>95.454545454545496</v>
      </c>
      <c r="KS108" s="230">
        <v>91.122715404699704</v>
      </c>
      <c r="KT108" s="230">
        <v>90.835579514824801</v>
      </c>
      <c r="KV108" s="390">
        <v>854</v>
      </c>
      <c r="KW108" s="391">
        <v>221</v>
      </c>
      <c r="KX108" s="392">
        <v>225</v>
      </c>
      <c r="KY108" s="392">
        <v>222</v>
      </c>
      <c r="KZ108" s="392">
        <v>186</v>
      </c>
      <c r="LA108" s="378" t="str">
        <f t="shared" si="82"/>
        <v>--</v>
      </c>
      <c r="LB108" s="392">
        <v>54.060913705583737</v>
      </c>
      <c r="LC108" s="392">
        <v>60</v>
      </c>
      <c r="LD108" s="392">
        <v>63.432835820895484</v>
      </c>
      <c r="LE108" s="378" t="str">
        <f t="shared" si="83"/>
        <v>--</v>
      </c>
      <c r="LF108" s="392">
        <v>56.153846153846182</v>
      </c>
      <c r="LG108" s="392">
        <v>57.851239669421489</v>
      </c>
      <c r="LH108" s="392">
        <v>49.480968858131483</v>
      </c>
      <c r="LI108" s="378" t="str">
        <f t="shared" si="84"/>
        <v>--</v>
      </c>
      <c r="LJ108" s="392">
        <v>54.222222222222229</v>
      </c>
      <c r="LK108" s="392">
        <v>52.252252252252241</v>
      </c>
      <c r="LL108" s="392">
        <v>52.150537634408586</v>
      </c>
      <c r="LM108" s="391">
        <v>86.578947368421041</v>
      </c>
      <c r="LN108" s="392">
        <v>79.545454545454604</v>
      </c>
      <c r="LO108" s="392">
        <v>72.750642673521909</v>
      </c>
      <c r="LP108" s="392">
        <v>67.286245353159828</v>
      </c>
      <c r="LQ108" s="392">
        <v>85.333333333333385</v>
      </c>
      <c r="LR108" s="392">
        <v>67.609254498714677</v>
      </c>
      <c r="LS108" s="392">
        <v>66.204986149584556</v>
      </c>
      <c r="LT108" s="392">
        <v>66.202090592334542</v>
      </c>
      <c r="LU108" s="392">
        <v>78.301886792452819</v>
      </c>
      <c r="LV108" s="392">
        <v>68.468468468468473</v>
      </c>
      <c r="LW108" s="392">
        <v>64.090909090909122</v>
      </c>
      <c r="LX108" s="392">
        <v>67.391304347826065</v>
      </c>
      <c r="LY108" s="391">
        <v>88.311688311688343</v>
      </c>
      <c r="LZ108" s="392">
        <v>80.604534005037891</v>
      </c>
      <c r="MA108" s="392">
        <v>80.205655526992288</v>
      </c>
      <c r="MB108" s="392">
        <v>77.323420074349457</v>
      </c>
      <c r="MC108" s="392">
        <v>86.933333333333252</v>
      </c>
      <c r="MD108" s="392">
        <v>77.692307692307708</v>
      </c>
      <c r="ME108" s="392">
        <v>79.778393351800617</v>
      </c>
      <c r="MF108" s="392">
        <v>77.00348432055749</v>
      </c>
      <c r="MG108" s="392">
        <v>86.574074074074062</v>
      </c>
      <c r="MH108" s="392">
        <v>81.165919282511254</v>
      </c>
      <c r="MI108" s="392">
        <v>73.05936073059361</v>
      </c>
      <c r="MJ108" s="392">
        <v>74.45652173913048</v>
      </c>
      <c r="MK108" s="391">
        <v>90.740740740740748</v>
      </c>
      <c r="ML108" s="392">
        <v>94.642857142857224</v>
      </c>
      <c r="MM108" s="392">
        <v>90.950226244343966</v>
      </c>
      <c r="MN108" s="392">
        <v>96.739130434782624</v>
      </c>
      <c r="MO108" s="391">
        <v>89.351851851851833</v>
      </c>
      <c r="MP108" s="392">
        <v>89.686098654708516</v>
      </c>
      <c r="MQ108" s="392">
        <v>84.615384615384599</v>
      </c>
      <c r="MR108" s="392">
        <v>91.304347826087024</v>
      </c>
      <c r="MS108" s="391">
        <v>86.1111111111111</v>
      </c>
      <c r="MT108" s="392">
        <v>92.825112107623369</v>
      </c>
      <c r="MU108" s="392">
        <v>92.760180995475167</v>
      </c>
      <c r="MV108" s="392">
        <v>97.267759562841505</v>
      </c>
      <c r="MW108" s="391">
        <v>98.437500000000057</v>
      </c>
      <c r="MX108" s="392">
        <v>96.22166246851377</v>
      </c>
      <c r="MY108" s="392">
        <v>97.179487179487097</v>
      </c>
      <c r="MZ108" s="392">
        <v>95.910780669144984</v>
      </c>
      <c r="NA108" s="392">
        <v>97.860962566844861</v>
      </c>
      <c r="NB108" s="392">
        <v>97.179487179487197</v>
      </c>
      <c r="NC108" s="392">
        <v>95.879120879120791</v>
      </c>
      <c r="ND108" s="392">
        <v>97.916666666666629</v>
      </c>
      <c r="NE108" s="392">
        <v>95.833333333333357</v>
      </c>
      <c r="NF108" s="392">
        <v>94.196428571428541</v>
      </c>
      <c r="NG108" s="392">
        <v>95.022624434389215</v>
      </c>
      <c r="NH108" s="392">
        <v>97.297297297297291</v>
      </c>
    </row>
    <row r="109" spans="1:372" ht="12.75" customHeight="1" thickBot="1" x14ac:dyDescent="0.3">
      <c r="A109" s="93" t="str">
        <f t="shared" si="106"/>
        <v>--</v>
      </c>
      <c r="B109" s="96" t="s">
        <v>185</v>
      </c>
      <c r="C109" s="96">
        <v>2505</v>
      </c>
      <c r="D109" s="95">
        <v>2623</v>
      </c>
      <c r="E109" s="95">
        <v>1916</v>
      </c>
      <c r="F109" s="95">
        <v>2333</v>
      </c>
      <c r="G109" s="95">
        <v>2178</v>
      </c>
      <c r="H109" s="95">
        <v>895</v>
      </c>
      <c r="I109" s="95">
        <v>963</v>
      </c>
      <c r="J109" s="95">
        <v>647</v>
      </c>
      <c r="K109" s="95">
        <v>914</v>
      </c>
      <c r="L109" s="95">
        <v>1005</v>
      </c>
      <c r="M109" s="93">
        <v>704</v>
      </c>
      <c r="N109" s="93">
        <v>614</v>
      </c>
      <c r="O109" s="93">
        <v>713</v>
      </c>
      <c r="P109" s="93">
        <v>589</v>
      </c>
      <c r="Q109" s="93">
        <v>715</v>
      </c>
      <c r="R109" s="93">
        <v>907</v>
      </c>
      <c r="S109" s="93">
        <v>711</v>
      </c>
      <c r="T109" s="93">
        <v>700</v>
      </c>
      <c r="U109" s="93">
        <v>724</v>
      </c>
      <c r="V109" s="93">
        <v>754</v>
      </c>
      <c r="W109" s="93">
        <v>81.704545454545524</v>
      </c>
      <c r="X109" s="93">
        <v>70.49009384775799</v>
      </c>
      <c r="Y109" s="93">
        <v>66.251944012441712</v>
      </c>
      <c r="Z109" s="93">
        <v>82.267115600449031</v>
      </c>
      <c r="AA109" s="93">
        <v>76.276276276276278</v>
      </c>
      <c r="AB109" s="93">
        <v>69.329529243937216</v>
      </c>
      <c r="AC109" s="93">
        <v>83.025210084033461</v>
      </c>
      <c r="AD109" s="93">
        <v>78.248587570621297</v>
      </c>
      <c r="AE109" s="93">
        <v>73.208191126279786</v>
      </c>
      <c r="AF109" s="93" t="s">
        <v>286</v>
      </c>
      <c r="AG109" s="93">
        <v>84.615384615384571</v>
      </c>
      <c r="AH109" s="93">
        <v>80.992907801418454</v>
      </c>
      <c r="AI109" s="93" t="s">
        <v>286</v>
      </c>
      <c r="AJ109" s="93">
        <v>87.465181058495816</v>
      </c>
      <c r="AK109" s="93">
        <v>83.534136546184754</v>
      </c>
      <c r="AL109" s="93">
        <v>16.422947131608552</v>
      </c>
      <c r="AM109" s="93">
        <v>27.367325702393362</v>
      </c>
      <c r="AN109" s="93">
        <v>47.441860465116264</v>
      </c>
      <c r="AO109" s="93">
        <v>21.16868798235944</v>
      </c>
      <c r="AP109" s="93">
        <v>24.199999999999992</v>
      </c>
      <c r="AQ109" s="93">
        <v>41.595441595441571</v>
      </c>
      <c r="AR109" s="93">
        <v>22.333333333333353</v>
      </c>
      <c r="AS109" s="93">
        <v>24.045261669024018</v>
      </c>
      <c r="AT109" s="93">
        <v>47.789115646258487</v>
      </c>
      <c r="AU109" s="93">
        <v>22.017045454545443</v>
      </c>
      <c r="AV109" s="93">
        <v>25.692137320044331</v>
      </c>
      <c r="AW109" s="93">
        <v>40.028288543140064</v>
      </c>
      <c r="AX109" s="93">
        <v>25.611510791366911</v>
      </c>
      <c r="AY109" s="93">
        <v>22.191400832177514</v>
      </c>
      <c r="AZ109" s="93">
        <v>36.39999999999997</v>
      </c>
      <c r="BA109" s="93" t="s">
        <v>286</v>
      </c>
      <c r="BB109" s="93" t="s">
        <v>286</v>
      </c>
      <c r="BC109" s="93" t="s">
        <v>286</v>
      </c>
      <c r="BD109" s="93" t="s">
        <v>286</v>
      </c>
      <c r="BE109" s="93" t="s">
        <v>286</v>
      </c>
      <c r="BF109" s="93" t="s">
        <v>286</v>
      </c>
      <c r="BG109" s="93" t="s">
        <v>286</v>
      </c>
      <c r="BH109" s="93" t="s">
        <v>286</v>
      </c>
      <c r="BI109" s="93" t="s">
        <v>286</v>
      </c>
      <c r="BJ109" s="93">
        <v>51.895043731778351</v>
      </c>
      <c r="BK109" s="93">
        <v>42.633928571428555</v>
      </c>
      <c r="BL109" s="93">
        <v>27.492877492877508</v>
      </c>
      <c r="BM109" s="93">
        <v>42.967542503863974</v>
      </c>
      <c r="BN109" s="93">
        <v>46.338028169014031</v>
      </c>
      <c r="BO109" s="93">
        <v>27.384196185286072</v>
      </c>
      <c r="BP109" s="93">
        <v>6.6202090592334475</v>
      </c>
      <c r="BQ109" s="93">
        <v>12.955032119914357</v>
      </c>
      <c r="BR109" s="93">
        <v>48.979591836734677</v>
      </c>
      <c r="BS109" s="93">
        <v>8.0681818181818272</v>
      </c>
      <c r="BT109" s="93">
        <v>14.780835881753299</v>
      </c>
      <c r="BU109" s="93">
        <v>41.219158200290323</v>
      </c>
      <c r="BV109" s="93">
        <v>6.608695652173914</v>
      </c>
      <c r="BW109" s="93">
        <v>11.22448979591837</v>
      </c>
      <c r="BX109" s="93">
        <v>44.639718804920939</v>
      </c>
      <c r="BY109" s="93">
        <v>7.4515648286140097</v>
      </c>
      <c r="BZ109" s="93">
        <v>12.442922374429218</v>
      </c>
      <c r="CA109" s="93">
        <v>45.415472779369587</v>
      </c>
      <c r="CB109" s="93">
        <v>6.9802731411229146</v>
      </c>
      <c r="CC109" s="93">
        <v>12.37410071942446</v>
      </c>
      <c r="CD109" s="93">
        <v>36.899862825788787</v>
      </c>
      <c r="CE109" s="93">
        <v>16.666666666666696</v>
      </c>
      <c r="CF109" s="93">
        <v>15.312500000000007</v>
      </c>
      <c r="CG109" s="93">
        <v>17.054263565891478</v>
      </c>
      <c r="CH109" s="93">
        <v>21.238938053097343</v>
      </c>
      <c r="CI109" s="93">
        <v>19.499999999999943</v>
      </c>
      <c r="CJ109" s="93">
        <v>14.529914529914533</v>
      </c>
      <c r="CK109" s="93">
        <v>16</v>
      </c>
      <c r="CL109" s="93">
        <v>17.066290550070512</v>
      </c>
      <c r="CM109" s="93">
        <v>13.769363166953529</v>
      </c>
      <c r="CN109" s="93">
        <v>20.483641536273119</v>
      </c>
      <c r="CO109" s="93">
        <v>20.022371364653264</v>
      </c>
      <c r="CP109" s="93">
        <v>15.714285714285701</v>
      </c>
      <c r="CQ109" s="93">
        <v>16.472303206997079</v>
      </c>
      <c r="CR109" s="93">
        <v>20.084269662921329</v>
      </c>
      <c r="CS109" s="93">
        <v>19.054054054054049</v>
      </c>
      <c r="CT109" s="93">
        <v>14.64821222606688</v>
      </c>
      <c r="CU109" s="93">
        <v>10.042283298097235</v>
      </c>
      <c r="CV109" s="93">
        <v>4.53125</v>
      </c>
      <c r="CW109" s="93">
        <v>17.299107142857128</v>
      </c>
      <c r="CX109" s="93">
        <v>10.462776659959752</v>
      </c>
      <c r="CY109" s="93">
        <v>10.419681620839356</v>
      </c>
      <c r="CZ109" s="93">
        <v>12.837837837837833</v>
      </c>
      <c r="DA109" s="93">
        <v>10.413694721825951</v>
      </c>
      <c r="DB109" s="93">
        <v>8.304498269896202</v>
      </c>
      <c r="DC109" s="93">
        <v>14.265129682997118</v>
      </c>
      <c r="DD109" s="93">
        <v>12.214611872146117</v>
      </c>
      <c r="DE109" s="93">
        <v>7.3913043478260949</v>
      </c>
      <c r="DF109" s="93">
        <v>14.91875923190547</v>
      </c>
      <c r="DG109" s="93">
        <v>11.864406779661008</v>
      </c>
      <c r="DH109" s="93">
        <v>12.534059945504092</v>
      </c>
      <c r="DI109" s="93">
        <v>36.518771331058026</v>
      </c>
      <c r="DJ109" s="93">
        <v>45.063025210084042</v>
      </c>
      <c r="DK109" s="93">
        <v>38.161993769470399</v>
      </c>
      <c r="DL109" s="93">
        <v>40.691192865105968</v>
      </c>
      <c r="DM109" s="93">
        <v>43.699999999999982</v>
      </c>
      <c r="DN109" s="93">
        <v>38.561151079136714</v>
      </c>
      <c r="DO109" s="93">
        <v>32.154882154882195</v>
      </c>
      <c r="DP109" s="93">
        <v>42.653352353780271</v>
      </c>
      <c r="DQ109" s="93">
        <v>37.865748709122208</v>
      </c>
      <c r="DR109" s="93">
        <v>35.816618911174793</v>
      </c>
      <c r="DS109" s="93">
        <v>46.971428571428568</v>
      </c>
      <c r="DT109" s="93">
        <v>42.611190817790479</v>
      </c>
      <c r="DU109" s="93">
        <v>33.677991137370697</v>
      </c>
      <c r="DV109" s="93">
        <v>46.544428772919559</v>
      </c>
      <c r="DW109" s="93">
        <v>41.49659863945579</v>
      </c>
      <c r="DX109" s="93" t="s">
        <v>286</v>
      </c>
      <c r="DY109" s="93" t="s">
        <v>286</v>
      </c>
      <c r="DZ109" s="93" t="s">
        <v>286</v>
      </c>
      <c r="EA109" s="93" t="s">
        <v>286</v>
      </c>
      <c r="EB109" s="93" t="s">
        <v>286</v>
      </c>
      <c r="EC109" s="93" t="s">
        <v>286</v>
      </c>
      <c r="ED109" s="93" t="s">
        <v>286</v>
      </c>
      <c r="EE109" s="93" t="s">
        <v>286</v>
      </c>
      <c r="EF109" s="93" t="s">
        <v>286</v>
      </c>
      <c r="EG109" s="93">
        <v>5.5240793201133096</v>
      </c>
      <c r="EH109" s="93">
        <v>5.7649667405764928</v>
      </c>
      <c r="EI109" s="93">
        <v>2.2630834512022617</v>
      </c>
      <c r="EJ109" s="93">
        <v>6.4562410329985642</v>
      </c>
      <c r="EK109" s="93">
        <v>3.8727524204702659</v>
      </c>
      <c r="EL109" s="93">
        <v>3.8512616201859236</v>
      </c>
      <c r="EM109" s="93">
        <v>66.323024054982611</v>
      </c>
      <c r="EN109" s="93">
        <v>34.837355718782781</v>
      </c>
      <c r="EO109" s="93">
        <v>42.945736434108547</v>
      </c>
      <c r="EP109" s="93">
        <v>65.084745762711819</v>
      </c>
      <c r="EQ109" s="93">
        <v>36.472945891783581</v>
      </c>
      <c r="ER109" s="93">
        <v>46.561604584527174</v>
      </c>
      <c r="ES109" s="93">
        <v>67.979452054794521</v>
      </c>
      <c r="ET109" s="93">
        <v>37.499999999999979</v>
      </c>
      <c r="EU109" s="93">
        <v>40.587219343696013</v>
      </c>
      <c r="EV109" s="93">
        <v>63.676470588235318</v>
      </c>
      <c r="EW109" s="93">
        <v>34.132420091324221</v>
      </c>
      <c r="EX109" s="93">
        <v>47.406340057636903</v>
      </c>
      <c r="EY109" s="93">
        <v>55.760368663594484</v>
      </c>
      <c r="EZ109" s="93">
        <v>38.603988603988597</v>
      </c>
      <c r="FA109" s="93">
        <v>44.654939106901182</v>
      </c>
      <c r="FB109" s="93">
        <v>86.956521739130352</v>
      </c>
      <c r="FC109" s="93">
        <v>65.621734587251794</v>
      </c>
      <c r="FD109" s="93">
        <v>66.718266253870041</v>
      </c>
      <c r="FE109" s="93">
        <v>85.426008968609793</v>
      </c>
      <c r="FF109" s="93">
        <v>67.796610169491657</v>
      </c>
      <c r="FG109" s="93">
        <v>73.428571428571473</v>
      </c>
      <c r="FH109" s="93">
        <v>86.189683860232961</v>
      </c>
      <c r="FI109" s="93">
        <v>66.572237960339962</v>
      </c>
      <c r="FJ109" s="93">
        <v>65.684575389947923</v>
      </c>
      <c r="FK109" s="93">
        <v>86.246418338108796</v>
      </c>
      <c r="FL109" s="93">
        <v>70.870535714285651</v>
      </c>
      <c r="FM109" s="93">
        <v>75.358166189111785</v>
      </c>
      <c r="FN109" s="93">
        <v>84.866468842730001</v>
      </c>
      <c r="FO109" s="93">
        <v>69.467787114845919</v>
      </c>
      <c r="FP109" s="93">
        <v>72.311827956989276</v>
      </c>
      <c r="FQ109" s="93">
        <v>93.107344632768232</v>
      </c>
      <c r="FR109" s="93">
        <v>96.663190823774698</v>
      </c>
      <c r="FS109" s="93">
        <v>99.536321483771275</v>
      </c>
      <c r="FT109" s="93">
        <v>93.895671476137707</v>
      </c>
      <c r="FU109" s="93">
        <v>94.099999999999952</v>
      </c>
      <c r="FV109" s="93">
        <v>98.140200286123061</v>
      </c>
      <c r="FW109" s="93">
        <v>94.38016528925634</v>
      </c>
      <c r="FX109" s="93">
        <v>94.908062234794883</v>
      </c>
      <c r="FY109" s="93">
        <v>96.39794168096067</v>
      </c>
      <c r="FZ109" s="93">
        <v>92.686357243319236</v>
      </c>
      <c r="GA109" s="93">
        <v>95.348837209302403</v>
      </c>
      <c r="GB109" s="93">
        <v>97.021276595744638</v>
      </c>
      <c r="GC109" s="93">
        <v>93.777134587554286</v>
      </c>
      <c r="GD109" s="93">
        <v>95.694444444444485</v>
      </c>
      <c r="GE109" s="93">
        <v>97.587131367292272</v>
      </c>
      <c r="GF109" s="93">
        <v>90.535917901938376</v>
      </c>
      <c r="GG109" s="93">
        <v>92.046659597030754</v>
      </c>
      <c r="GH109" s="93">
        <v>97.663551401869142</v>
      </c>
      <c r="GI109" s="93">
        <v>90.268456375839037</v>
      </c>
      <c r="GJ109" s="93">
        <v>90.070210631895804</v>
      </c>
      <c r="GK109" s="93">
        <v>94.420600858369156</v>
      </c>
      <c r="GL109" s="93">
        <v>92.512479201331203</v>
      </c>
      <c r="GM109" s="93">
        <v>91.193181818181856</v>
      </c>
      <c r="GN109" s="93">
        <v>94.673539518900341</v>
      </c>
      <c r="GO109" s="93">
        <v>90.832157968970378</v>
      </c>
      <c r="GP109" s="93">
        <v>92.880978865406121</v>
      </c>
      <c r="GQ109" s="93">
        <v>94.594594594594597</v>
      </c>
      <c r="GR109" s="93">
        <v>92.274052478134053</v>
      </c>
      <c r="GS109" s="93">
        <v>94.993045897079313</v>
      </c>
      <c r="GT109" s="93">
        <v>95.442359249329925</v>
      </c>
      <c r="GU109" s="93" t="s">
        <v>286</v>
      </c>
      <c r="GV109" s="93" t="s">
        <v>286</v>
      </c>
      <c r="GW109" s="93" t="s">
        <v>286</v>
      </c>
      <c r="GX109" s="93" t="s">
        <v>286</v>
      </c>
      <c r="GY109" s="93" t="s">
        <v>286</v>
      </c>
      <c r="GZ109" s="93" t="s">
        <v>286</v>
      </c>
      <c r="HA109" s="93" t="s">
        <v>286</v>
      </c>
      <c r="HB109" s="93" t="s">
        <v>286</v>
      </c>
      <c r="HC109" s="93" t="s">
        <v>286</v>
      </c>
      <c r="HD109" s="93">
        <v>91.416309012875502</v>
      </c>
      <c r="HE109" s="93">
        <v>94.031531531531598</v>
      </c>
      <c r="HF109" s="93">
        <v>96.834532374100519</v>
      </c>
      <c r="HG109" s="93">
        <v>92.284866468842736</v>
      </c>
      <c r="HH109" s="93">
        <v>94.655414908579473</v>
      </c>
      <c r="HI109" s="94">
        <v>96.644295302013418</v>
      </c>
      <c r="HJ109" s="94">
        <v>76.327944572748166</v>
      </c>
      <c r="HK109" s="94">
        <v>84.73684210526315</v>
      </c>
      <c r="HL109" s="94">
        <v>94.712286158631372</v>
      </c>
      <c r="HM109" s="93">
        <v>73.519553072625726</v>
      </c>
      <c r="HN109" s="93">
        <v>82.963709677419288</v>
      </c>
      <c r="HO109" s="93">
        <v>90.243902439024353</v>
      </c>
      <c r="HP109" s="93">
        <v>77.796327212020046</v>
      </c>
      <c r="HQ109" s="93">
        <v>84.000000000000028</v>
      </c>
      <c r="HR109" s="93">
        <v>88.062283737024174</v>
      </c>
      <c r="HS109" s="93">
        <v>76.824034334763937</v>
      </c>
      <c r="HT109" s="93">
        <v>82.828282828282966</v>
      </c>
      <c r="HU109" s="93">
        <v>90.948275862068897</v>
      </c>
      <c r="HV109" s="93">
        <v>75.373134328358134</v>
      </c>
      <c r="HW109" s="93">
        <v>86.797752808988704</v>
      </c>
      <c r="HX109" s="93">
        <v>92.193808882907092</v>
      </c>
      <c r="HY109" s="93">
        <v>5.4054054054054088</v>
      </c>
      <c r="HZ109" s="93">
        <v>5.208333333333333</v>
      </c>
      <c r="IA109" s="93">
        <v>1.857585139318886</v>
      </c>
      <c r="IB109" s="93">
        <v>5.9602649006622475</v>
      </c>
      <c r="IC109" s="93">
        <v>5.4999999999999964</v>
      </c>
      <c r="ID109" s="93">
        <v>2.5641025641025625</v>
      </c>
      <c r="IE109" s="93">
        <v>6.5573770491803307</v>
      </c>
      <c r="IF109" s="93">
        <v>5.3370786516853927</v>
      </c>
      <c r="IG109" s="93">
        <v>5.0000000000000009</v>
      </c>
      <c r="IH109" s="93">
        <v>5.6100981767180924</v>
      </c>
      <c r="II109" s="93">
        <v>5.3097345132743357</v>
      </c>
      <c r="IJ109" s="93">
        <v>4.2674253200569012</v>
      </c>
      <c r="IK109" s="93">
        <v>6.1781609195402298</v>
      </c>
      <c r="IL109" s="93">
        <v>2.9126213592233001</v>
      </c>
      <c r="IM109" s="93">
        <v>3.7333333333333338</v>
      </c>
      <c r="IN109" s="93" t="str">
        <f t="shared" si="118"/>
        <v>--</v>
      </c>
      <c r="IO109" s="93" t="str">
        <f t="shared" si="118"/>
        <v>--</v>
      </c>
      <c r="IP109" s="93" t="str">
        <f t="shared" si="118"/>
        <v>--</v>
      </c>
      <c r="IQ109" s="93" t="str">
        <f t="shared" si="118"/>
        <v>--</v>
      </c>
      <c r="IR109" s="93" t="str">
        <f t="shared" si="118"/>
        <v>--</v>
      </c>
      <c r="IS109" s="93" t="str">
        <f t="shared" si="118"/>
        <v>--</v>
      </c>
      <c r="IT109" s="93" t="str">
        <f t="shared" si="118"/>
        <v>--</v>
      </c>
      <c r="IU109" s="93" t="str">
        <f t="shared" si="118"/>
        <v>--</v>
      </c>
      <c r="IV109" s="93" t="str">
        <f t="shared" si="118"/>
        <v>--</v>
      </c>
      <c r="IW109" s="228">
        <v>2806</v>
      </c>
      <c r="IX109" s="250">
        <v>2908</v>
      </c>
      <c r="IY109" s="228">
        <v>746</v>
      </c>
      <c r="IZ109" s="228">
        <v>743</v>
      </c>
      <c r="JA109" s="228">
        <v>605</v>
      </c>
      <c r="JB109" s="228">
        <v>742</v>
      </c>
      <c r="JC109" s="228">
        <v>751</v>
      </c>
      <c r="JD109" s="228">
        <v>673</v>
      </c>
      <c r="JE109" s="228">
        <v>8.5906040268456394</v>
      </c>
      <c r="JF109" s="228">
        <v>7.96221322537113</v>
      </c>
      <c r="JG109" s="228">
        <v>8.1125827814569593</v>
      </c>
      <c r="JH109" s="228">
        <v>10.4054054054054</v>
      </c>
      <c r="JI109" s="228">
        <v>10.8433734939759</v>
      </c>
      <c r="JJ109" s="228">
        <v>13.412816691505199</v>
      </c>
      <c r="JK109" s="228">
        <v>5.9219380888290702</v>
      </c>
      <c r="JL109" s="228">
        <v>5.5181695827725399</v>
      </c>
      <c r="JM109" s="228">
        <v>3.64238410596026</v>
      </c>
      <c r="JN109" s="228">
        <v>5.8186738836265199</v>
      </c>
      <c r="JO109" s="228">
        <v>5.6224899598393598</v>
      </c>
      <c r="JP109" s="228">
        <v>5.5059523809523796</v>
      </c>
      <c r="JQ109" s="228">
        <v>95.552560646900304</v>
      </c>
      <c r="JR109" s="228">
        <v>95.528455284552905</v>
      </c>
      <c r="JS109" s="228">
        <v>97.5</v>
      </c>
      <c r="JT109" s="228">
        <v>95.263870094722705</v>
      </c>
      <c r="JU109" s="228">
        <v>95.6815114709852</v>
      </c>
      <c r="JV109" s="228">
        <v>97.608370702541094</v>
      </c>
      <c r="JW109" s="228">
        <v>92.712550607287497</v>
      </c>
      <c r="JX109" s="228">
        <v>93.089430894309004</v>
      </c>
      <c r="JY109" s="228">
        <v>94.500000000000099</v>
      </c>
      <c r="JZ109" s="228">
        <v>92.682926829268297</v>
      </c>
      <c r="KA109" s="228">
        <v>92.172739541160695</v>
      </c>
      <c r="KB109" s="228">
        <v>96.407185628742496</v>
      </c>
      <c r="KC109" s="228">
        <v>94.850948509485093</v>
      </c>
      <c r="KD109" s="228">
        <v>96.612466124661296</v>
      </c>
      <c r="KE109" s="228">
        <v>97</v>
      </c>
      <c r="KF109" s="228">
        <v>95.663956639566393</v>
      </c>
      <c r="KG109" s="228">
        <v>95.816464237516897</v>
      </c>
      <c r="KH109" s="228">
        <v>97.601199400299805</v>
      </c>
      <c r="KI109" s="228">
        <v>712</v>
      </c>
      <c r="KJ109" s="228">
        <v>742</v>
      </c>
      <c r="KK109" s="99" t="str">
        <f t="shared" si="111"/>
        <v>--</v>
      </c>
      <c r="KL109" s="99" t="str">
        <f t="shared" si="111"/>
        <v>--</v>
      </c>
      <c r="KM109" s="230">
        <v>9.8870056497175103</v>
      </c>
      <c r="KN109" s="230">
        <v>9.0540540540540508</v>
      </c>
      <c r="KO109" s="230">
        <v>92.640692640692606</v>
      </c>
      <c r="KP109" s="230">
        <v>92.476060191518499</v>
      </c>
      <c r="KQ109" s="230">
        <v>93.188405797101595</v>
      </c>
      <c r="KR109" s="230">
        <v>93.013698630137</v>
      </c>
      <c r="KS109" s="230">
        <v>90.014471780028998</v>
      </c>
      <c r="KT109" s="230">
        <v>93.103448275861993</v>
      </c>
      <c r="KV109" s="390">
        <v>2432</v>
      </c>
      <c r="KW109" s="391">
        <v>677</v>
      </c>
      <c r="KX109" s="392">
        <v>677</v>
      </c>
      <c r="KY109" s="392">
        <v>579</v>
      </c>
      <c r="KZ109" s="392">
        <v>499</v>
      </c>
      <c r="LA109" s="378" t="str">
        <f t="shared" si="82"/>
        <v>--</v>
      </c>
      <c r="LB109" s="392">
        <v>54.359673024523239</v>
      </c>
      <c r="LC109" s="392">
        <v>55.266757865937059</v>
      </c>
      <c r="LD109" s="392">
        <v>55.201342281879178</v>
      </c>
      <c r="LE109" s="378" t="str">
        <f t="shared" si="83"/>
        <v>--</v>
      </c>
      <c r="LF109" s="392">
        <v>54.14965986394558</v>
      </c>
      <c r="LG109" s="392">
        <v>54.816824966078698</v>
      </c>
      <c r="LH109" s="392">
        <v>50.372578241430723</v>
      </c>
      <c r="LI109" s="378" t="str">
        <f t="shared" si="84"/>
        <v>--</v>
      </c>
      <c r="LJ109" s="392">
        <v>47.485207100591737</v>
      </c>
      <c r="LK109" s="392">
        <v>49.222797927461137</v>
      </c>
      <c r="LL109" s="392">
        <v>47.37903225806452</v>
      </c>
      <c r="LM109" s="391">
        <v>84.683357879234194</v>
      </c>
      <c r="LN109" s="392">
        <v>71.117166212534116</v>
      </c>
      <c r="LO109" s="392">
        <v>68.163265306122469</v>
      </c>
      <c r="LP109" s="392">
        <v>67.05685618729089</v>
      </c>
      <c r="LQ109" s="392">
        <v>83.263598326359897</v>
      </c>
      <c r="LR109" s="392">
        <v>67.534246575342451</v>
      </c>
      <c r="LS109" s="392">
        <v>67.210884353741491</v>
      </c>
      <c r="LT109" s="392">
        <v>68.468468468468515</v>
      </c>
      <c r="LU109" s="392">
        <v>81.221374045801539</v>
      </c>
      <c r="LV109" s="392">
        <v>61.4114114114114</v>
      </c>
      <c r="LW109" s="392">
        <v>57.243816254416963</v>
      </c>
      <c r="LX109" s="392">
        <v>60.975609756097583</v>
      </c>
      <c r="LY109" s="391">
        <v>87.481590574374067</v>
      </c>
      <c r="LZ109" s="392">
        <v>79.67479674796752</v>
      </c>
      <c r="MA109" s="392">
        <v>81.607629427792929</v>
      </c>
      <c r="MB109" s="392">
        <v>78.535773710482545</v>
      </c>
      <c r="MC109" s="392">
        <v>86.81318681318686</v>
      </c>
      <c r="MD109" s="392">
        <v>79.511533242876453</v>
      </c>
      <c r="ME109" s="392">
        <v>79.104477611940297</v>
      </c>
      <c r="MF109" s="392">
        <v>80.597014925373202</v>
      </c>
      <c r="MG109" s="392">
        <v>82.148260211800263</v>
      </c>
      <c r="MH109" s="392">
        <v>74.401197604790397</v>
      </c>
      <c r="MI109" s="392">
        <v>71.052631578947327</v>
      </c>
      <c r="MJ109" s="392">
        <v>76.659959758551395</v>
      </c>
      <c r="MK109" s="391">
        <v>92.749244712990958</v>
      </c>
      <c r="ML109" s="392">
        <v>91.754122938530671</v>
      </c>
      <c r="MM109" s="392">
        <v>94.346289752650179</v>
      </c>
      <c r="MN109" s="392">
        <v>93.634496919917851</v>
      </c>
      <c r="MO109" s="391">
        <v>91.376701966717107</v>
      </c>
      <c r="MP109" s="392">
        <v>87.218045112781951</v>
      </c>
      <c r="MQ109" s="392">
        <v>87.809187279151942</v>
      </c>
      <c r="MR109" s="392">
        <v>88.090349075975411</v>
      </c>
      <c r="MS109" s="391">
        <v>90.273556231003084</v>
      </c>
      <c r="MT109" s="392">
        <v>95.324283559577694</v>
      </c>
      <c r="MU109" s="392">
        <v>95.575221238938042</v>
      </c>
      <c r="MV109" s="392">
        <v>95.893223819301966</v>
      </c>
      <c r="MW109" s="391">
        <v>96.387283236994236</v>
      </c>
      <c r="MX109" s="392">
        <v>96.216216216216239</v>
      </c>
      <c r="MY109" s="392">
        <v>97.567567567567551</v>
      </c>
      <c r="MZ109" s="392">
        <v>98.497495826377218</v>
      </c>
      <c r="NA109" s="392">
        <v>97.805212620027461</v>
      </c>
      <c r="NB109" s="392">
        <v>97.154471544715321</v>
      </c>
      <c r="NC109" s="392">
        <v>96.891891891891973</v>
      </c>
      <c r="ND109" s="392">
        <v>97.608370702541038</v>
      </c>
      <c r="NE109" s="392">
        <v>96.992481203007472</v>
      </c>
      <c r="NF109" s="392">
        <v>95.495495495495376</v>
      </c>
      <c r="NG109" s="392">
        <v>95.575221238937985</v>
      </c>
      <c r="NH109" s="392">
        <v>95.696721311475358</v>
      </c>
    </row>
    <row r="110" spans="1:372" s="178" customFormat="1" ht="14.4" thickTop="1" thickBot="1" x14ac:dyDescent="0.3">
      <c r="A110" s="178" t="str">
        <f t="shared" si="106"/>
        <v>--</v>
      </c>
      <c r="B110" s="179" t="s">
        <v>0</v>
      </c>
      <c r="C110" s="179">
        <v>134422</v>
      </c>
      <c r="D110" s="180">
        <v>133629</v>
      </c>
      <c r="E110" s="180">
        <v>131862</v>
      </c>
      <c r="F110" s="180">
        <v>136549</v>
      </c>
      <c r="G110" s="180">
        <v>130908</v>
      </c>
      <c r="H110" s="180">
        <v>52817</v>
      </c>
      <c r="I110" s="180">
        <v>49254</v>
      </c>
      <c r="J110" s="180">
        <v>32351</v>
      </c>
      <c r="K110" s="180">
        <v>50148</v>
      </c>
      <c r="L110" s="180">
        <v>50168</v>
      </c>
      <c r="M110" s="178">
        <v>33313</v>
      </c>
      <c r="N110" s="178">
        <v>48131</v>
      </c>
      <c r="O110" s="178">
        <v>49210</v>
      </c>
      <c r="P110" s="178">
        <v>34521</v>
      </c>
      <c r="Q110" s="178">
        <v>49081</v>
      </c>
      <c r="R110" s="178">
        <v>50713</v>
      </c>
      <c r="S110" s="178">
        <v>36755</v>
      </c>
      <c r="T110" s="178">
        <v>46787</v>
      </c>
      <c r="U110" s="178">
        <v>47387</v>
      </c>
      <c r="V110" s="178">
        <v>36734</v>
      </c>
      <c r="W110" s="178">
        <v>86.682098765432002</v>
      </c>
      <c r="X110" s="178">
        <v>79.517973521334582</v>
      </c>
      <c r="Y110" s="178">
        <v>74.449736932224795</v>
      </c>
      <c r="Z110" s="178">
        <v>89.098592121568274</v>
      </c>
      <c r="AA110" s="178">
        <v>83.795961058813802</v>
      </c>
      <c r="AB110" s="178">
        <v>78.587203146271506</v>
      </c>
      <c r="AC110" s="178">
        <v>89.762844172924474</v>
      </c>
      <c r="AD110" s="178">
        <v>84.912021049170136</v>
      </c>
      <c r="AE110" s="178">
        <v>81.879587122431005</v>
      </c>
      <c r="AF110" s="178" t="s">
        <v>286</v>
      </c>
      <c r="AG110" s="178">
        <v>88.55152313650332</v>
      </c>
      <c r="AH110" s="178">
        <v>85.099201448917199</v>
      </c>
      <c r="AI110" s="178" t="s">
        <v>286</v>
      </c>
      <c r="AJ110" s="178">
        <v>90.253132081925543</v>
      </c>
      <c r="AK110" s="178">
        <v>88.499009247028511</v>
      </c>
      <c r="AL110" s="178">
        <v>16.536774984202452</v>
      </c>
      <c r="AM110" s="178">
        <v>23.27375122428986</v>
      </c>
      <c r="AN110" s="178">
        <v>43.027258349613881</v>
      </c>
      <c r="AO110" s="178">
        <v>18.475797312611217</v>
      </c>
      <c r="AP110" s="178">
        <v>22.242735591587746</v>
      </c>
      <c r="AQ110" s="178">
        <v>42.611580217129209</v>
      </c>
      <c r="AR110" s="178">
        <v>19.187544889940604</v>
      </c>
      <c r="AS110" s="178">
        <v>21.768456444635749</v>
      </c>
      <c r="AT110" s="178">
        <v>39.621267297887663</v>
      </c>
      <c r="AU110" s="178">
        <v>20.895676614036415</v>
      </c>
      <c r="AV110" s="178">
        <v>21.224700577988809</v>
      </c>
      <c r="AW110" s="178">
        <v>36.314666958328552</v>
      </c>
      <c r="AX110" s="178">
        <v>21.937668200364428</v>
      </c>
      <c r="AY110" s="178">
        <v>20.623470581976893</v>
      </c>
      <c r="AZ110" s="178">
        <v>34.988768969484518</v>
      </c>
      <c r="BA110" s="178" t="s">
        <v>286</v>
      </c>
      <c r="BB110" s="178" t="s">
        <v>286</v>
      </c>
      <c r="BC110" s="178" t="s">
        <v>286</v>
      </c>
      <c r="BD110" s="178" t="s">
        <v>286</v>
      </c>
      <c r="BE110" s="178" t="s">
        <v>286</v>
      </c>
      <c r="BF110" s="178" t="s">
        <v>286</v>
      </c>
      <c r="BG110" s="178" t="s">
        <v>286</v>
      </c>
      <c r="BH110" s="178" t="s">
        <v>286</v>
      </c>
      <c r="BI110" s="178" t="s">
        <v>286</v>
      </c>
      <c r="BJ110" s="178">
        <v>40.584715042577649</v>
      </c>
      <c r="BK110" s="178">
        <v>42.091717834923998</v>
      </c>
      <c r="BL110" s="178">
        <v>27.273489698359047</v>
      </c>
      <c r="BM110" s="178">
        <v>40.90992101538577</v>
      </c>
      <c r="BN110" s="178">
        <v>43.396350125669521</v>
      </c>
      <c r="BO110" s="178">
        <v>27.543676441534306</v>
      </c>
      <c r="BP110" s="178">
        <v>5.1240267970306217</v>
      </c>
      <c r="BQ110" s="178">
        <v>10.449579831932947</v>
      </c>
      <c r="BR110" s="178">
        <v>52.439642608199634</v>
      </c>
      <c r="BS110" s="178">
        <v>5.5253720445809593</v>
      </c>
      <c r="BT110" s="178">
        <v>11.339367648285641</v>
      </c>
      <c r="BU110" s="178">
        <v>51.723709547176952</v>
      </c>
      <c r="BV110" s="178">
        <v>4.8662075194761316</v>
      </c>
      <c r="BW110" s="178">
        <v>8.0630707518989428</v>
      </c>
      <c r="BX110" s="178">
        <v>44.643664306161796</v>
      </c>
      <c r="BY110" s="178">
        <v>4.6836642404927415</v>
      </c>
      <c r="BZ110" s="178">
        <v>7.9446826846132996</v>
      </c>
      <c r="CA110" s="178">
        <v>45.23500169472365</v>
      </c>
      <c r="CB110" s="178">
        <v>4.2041092797471382</v>
      </c>
      <c r="CC110" s="178">
        <v>6.2952049290115175</v>
      </c>
      <c r="CD110" s="178">
        <v>33.66020590096079</v>
      </c>
      <c r="CE110" s="178">
        <v>19.648919753086265</v>
      </c>
      <c r="CF110" s="178">
        <v>21.875383796618436</v>
      </c>
      <c r="CG110" s="178">
        <v>20.044876589379101</v>
      </c>
      <c r="CH110" s="178">
        <v>23.158280112272703</v>
      </c>
      <c r="CI110" s="178">
        <v>26.939846588615278</v>
      </c>
      <c r="CJ110" s="178">
        <v>21.943297717338542</v>
      </c>
      <c r="CK110" s="178">
        <v>20.706716782400161</v>
      </c>
      <c r="CL110" s="178">
        <v>26.586982101938332</v>
      </c>
      <c r="CM110" s="178">
        <v>22.480460715754727</v>
      </c>
      <c r="CN110" s="178">
        <v>21.494099495433836</v>
      </c>
      <c r="CO110" s="178">
        <v>28.623115171605313</v>
      </c>
      <c r="CP110" s="178">
        <v>25.606318550975416</v>
      </c>
      <c r="CQ110" s="178">
        <v>21.281223225466196</v>
      </c>
      <c r="CR110" s="178">
        <v>31.723523919133324</v>
      </c>
      <c r="CS110" s="178">
        <v>27.974366901824141</v>
      </c>
      <c r="CT110" s="178">
        <v>12.303192115905571</v>
      </c>
      <c r="CU110" s="178">
        <v>7.0919347839563756</v>
      </c>
      <c r="CV110" s="178">
        <v>6.362178983434454</v>
      </c>
      <c r="CW110" s="178">
        <v>15.499149765667092</v>
      </c>
      <c r="CX110" s="178">
        <v>8.8448575222142267</v>
      </c>
      <c r="CY110" s="178">
        <v>7.8685106252490931</v>
      </c>
      <c r="CZ110" s="178">
        <v>15.176092990978402</v>
      </c>
      <c r="DA110" s="178">
        <v>10.352975617916412</v>
      </c>
      <c r="DB110" s="178">
        <v>8.8813539157075585</v>
      </c>
      <c r="DC110" s="178">
        <v>14.683555010467149</v>
      </c>
      <c r="DD110" s="178">
        <v>10.516707349592837</v>
      </c>
      <c r="DE110" s="178">
        <v>9.4521168213719964</v>
      </c>
      <c r="DF110" s="178">
        <v>17.312798725438387</v>
      </c>
      <c r="DG110" s="178">
        <v>12.069267481063072</v>
      </c>
      <c r="DH110" s="178">
        <v>10.149363716237279</v>
      </c>
      <c r="DI110" s="178">
        <v>38.54739882137136</v>
      </c>
      <c r="DJ110" s="178">
        <v>42.975938085338406</v>
      </c>
      <c r="DK110" s="178">
        <v>34.677570971987379</v>
      </c>
      <c r="DL110" s="178">
        <v>38.628872775214269</v>
      </c>
      <c r="DM110" s="178">
        <v>44.244728655374608</v>
      </c>
      <c r="DN110" s="178">
        <v>37.812996213509287</v>
      </c>
      <c r="DO110" s="178">
        <v>37.697405223977441</v>
      </c>
      <c r="DP110" s="178">
        <v>44.8839047936086</v>
      </c>
      <c r="DQ110" s="178">
        <v>38.69669438607891</v>
      </c>
      <c r="DR110" s="178">
        <v>37.175122126588455</v>
      </c>
      <c r="DS110" s="178">
        <v>47.856469527439401</v>
      </c>
      <c r="DT110" s="178">
        <v>43.243396279833419</v>
      </c>
      <c r="DU110" s="178">
        <v>35.660013734133763</v>
      </c>
      <c r="DV110" s="178">
        <v>43.657971774369386</v>
      </c>
      <c r="DW110" s="178">
        <v>42.440430764012774</v>
      </c>
      <c r="DX110" s="178" t="s">
        <v>286</v>
      </c>
      <c r="DY110" s="178" t="s">
        <v>286</v>
      </c>
      <c r="DZ110" s="178" t="s">
        <v>286</v>
      </c>
      <c r="EA110" s="178" t="s">
        <v>286</v>
      </c>
      <c r="EB110" s="178" t="s">
        <v>286</v>
      </c>
      <c r="EC110" s="178" t="s">
        <v>286</v>
      </c>
      <c r="ED110" s="178" t="s">
        <v>286</v>
      </c>
      <c r="EE110" s="178" t="s">
        <v>286</v>
      </c>
      <c r="EF110" s="178" t="s">
        <v>286</v>
      </c>
      <c r="EG110" s="178">
        <v>7.8578939771953999</v>
      </c>
      <c r="EH110" s="178">
        <v>4.9803952631787691</v>
      </c>
      <c r="EI110" s="178">
        <v>3.233470792254975</v>
      </c>
      <c r="EJ110" s="178">
        <v>7.2282902562992879</v>
      </c>
      <c r="EK110" s="178">
        <v>4.7741990096076776</v>
      </c>
      <c r="EL110" s="178">
        <v>3.4474280875242531</v>
      </c>
      <c r="EM110" s="178">
        <v>63.512899978285908</v>
      </c>
      <c r="EN110" s="178">
        <v>36.722873749717166</v>
      </c>
      <c r="EO110" s="178">
        <v>44.056594992088023</v>
      </c>
      <c r="EP110" s="178">
        <v>63.343612243630922</v>
      </c>
      <c r="EQ110" s="178">
        <v>35.988878143133356</v>
      </c>
      <c r="ER110" s="178">
        <v>43.472884116546979</v>
      </c>
      <c r="ES110" s="178">
        <v>64.506499967554163</v>
      </c>
      <c r="ET110" s="178">
        <v>36.830715963892722</v>
      </c>
      <c r="EU110" s="178">
        <v>46.050518323842482</v>
      </c>
      <c r="EV110" s="178">
        <v>60.708796085817291</v>
      </c>
      <c r="EW110" s="178">
        <v>38.292133920061708</v>
      </c>
      <c r="EX110" s="178">
        <v>46.153632448951072</v>
      </c>
      <c r="EY110" s="178">
        <v>59.81610451090134</v>
      </c>
      <c r="EZ110" s="178">
        <v>40.00784125808601</v>
      </c>
      <c r="FA110" s="178">
        <v>49.086503648415537</v>
      </c>
      <c r="FB110" s="178">
        <v>82.958374724867198</v>
      </c>
      <c r="FC110" s="178">
        <v>65.916767312849487</v>
      </c>
      <c r="FD110" s="178">
        <v>66.916311880418334</v>
      </c>
      <c r="FE110" s="178">
        <v>83.668990976210495</v>
      </c>
      <c r="FF110" s="178">
        <v>66.700846452339775</v>
      </c>
      <c r="FG110" s="178">
        <v>68.373048231704658</v>
      </c>
      <c r="FH110" s="178">
        <v>83.970817245130476</v>
      </c>
      <c r="FI110" s="178">
        <v>70.009468527438386</v>
      </c>
      <c r="FJ110" s="178">
        <v>72.516381933067692</v>
      </c>
      <c r="FK110" s="178">
        <v>85.130526315789183</v>
      </c>
      <c r="FL110" s="178">
        <v>73.065793175516049</v>
      </c>
      <c r="FM110" s="178">
        <v>73.782314434706478</v>
      </c>
      <c r="FN110" s="178">
        <v>85.431913153065167</v>
      </c>
      <c r="FO110" s="178">
        <v>75.191397849461964</v>
      </c>
      <c r="FP110" s="178">
        <v>76.506809419466407</v>
      </c>
      <c r="FQ110" s="178">
        <v>93.981124807396171</v>
      </c>
      <c r="FR110" s="178">
        <v>96.017581518961691</v>
      </c>
      <c r="FS110" s="178">
        <v>97.759129759129635</v>
      </c>
      <c r="FT110" s="178">
        <v>92.028280863823056</v>
      </c>
      <c r="FU110" s="178">
        <v>92.957774785458312</v>
      </c>
      <c r="FV110" s="178">
        <v>96.427061310782335</v>
      </c>
      <c r="FW110" s="178">
        <v>93.242188324156217</v>
      </c>
      <c r="FX110" s="178">
        <v>93.587244259301286</v>
      </c>
      <c r="FY110" s="178">
        <v>96.51101630530124</v>
      </c>
      <c r="FZ110" s="178">
        <v>93.626024315230438</v>
      </c>
      <c r="GA110" s="178">
        <v>93.974823726248616</v>
      </c>
      <c r="GB110" s="178">
        <v>95.667830341680343</v>
      </c>
      <c r="GC110" s="178">
        <v>94.538296813826022</v>
      </c>
      <c r="GD110" s="178">
        <v>95.399799620559165</v>
      </c>
      <c r="GE110" s="178">
        <v>96.346026854501204</v>
      </c>
      <c r="GF110" s="178">
        <v>91.916565664465352</v>
      </c>
      <c r="GG110" s="178">
        <v>91.829275847116804</v>
      </c>
      <c r="GH110" s="178">
        <v>95.706232383337664</v>
      </c>
      <c r="GI110" s="178">
        <v>90.30960832187742</v>
      </c>
      <c r="GJ110" s="178">
        <v>88.546691154210734</v>
      </c>
      <c r="GK110" s="178">
        <v>94.043042649151658</v>
      </c>
      <c r="GL110" s="178">
        <v>91.682153156039917</v>
      </c>
      <c r="GM110" s="178">
        <v>89.937340258883722</v>
      </c>
      <c r="GN110" s="178">
        <v>94.120579438155701</v>
      </c>
      <c r="GO110" s="178">
        <v>92.947416400778934</v>
      </c>
      <c r="GP110" s="178">
        <v>91.455399061033276</v>
      </c>
      <c r="GQ110" s="178">
        <v>93.63132802381007</v>
      </c>
      <c r="GR110" s="178">
        <v>93.090048627995927</v>
      </c>
      <c r="GS110" s="178">
        <v>92.89220917822847</v>
      </c>
      <c r="GT110" s="178">
        <v>94.316427783903265</v>
      </c>
      <c r="GU110" s="178" t="s">
        <v>286</v>
      </c>
      <c r="GV110" s="178" t="s">
        <v>286</v>
      </c>
      <c r="GW110" s="178" t="s">
        <v>286</v>
      </c>
      <c r="GX110" s="178" t="s">
        <v>286</v>
      </c>
      <c r="GY110" s="178" t="s">
        <v>286</v>
      </c>
      <c r="GZ110" s="178" t="s">
        <v>286</v>
      </c>
      <c r="HA110" s="178" t="s">
        <v>286</v>
      </c>
      <c r="HB110" s="178" t="s">
        <v>286</v>
      </c>
      <c r="HC110" s="178" t="s">
        <v>286</v>
      </c>
      <c r="HD110" s="178">
        <v>90.686315789473582</v>
      </c>
      <c r="HE110" s="178">
        <v>93.607934419592709</v>
      </c>
      <c r="HF110" s="178">
        <v>95.396790013374485</v>
      </c>
      <c r="HG110" s="178">
        <v>91.588888153394038</v>
      </c>
      <c r="HH110" s="178">
        <v>93.946569651045664</v>
      </c>
      <c r="HI110" s="181">
        <v>95.191800227770727</v>
      </c>
      <c r="HJ110" s="181">
        <v>78.084491644540776</v>
      </c>
      <c r="HK110" s="181">
        <v>82.369942196531881</v>
      </c>
      <c r="HL110" s="181">
        <v>89.21133279129397</v>
      </c>
      <c r="HM110" s="178">
        <v>75.280852554984932</v>
      </c>
      <c r="HN110" s="178">
        <v>78.433996310038935</v>
      </c>
      <c r="HO110" s="178">
        <v>87.864048154678756</v>
      </c>
      <c r="HP110" s="178">
        <v>77.055206810560577</v>
      </c>
      <c r="HQ110" s="178">
        <v>79.261457987378975</v>
      </c>
      <c r="HR110" s="178">
        <v>87.052098066949483</v>
      </c>
      <c r="HS110" s="178">
        <v>78.967278229619566</v>
      </c>
      <c r="HT110" s="178">
        <v>81.084565488900765</v>
      </c>
      <c r="HU110" s="178">
        <v>86.775553213909205</v>
      </c>
      <c r="HV110" s="178">
        <v>80.390559640702222</v>
      </c>
      <c r="HW110" s="178">
        <v>82.40417367309027</v>
      </c>
      <c r="HX110" s="178">
        <v>87.660968028419902</v>
      </c>
      <c r="HY110" s="178">
        <v>5.3949204043801355</v>
      </c>
      <c r="HZ110" s="178">
        <v>4.4473925910807388</v>
      </c>
      <c r="IA110" s="178">
        <v>2.7282331738238845</v>
      </c>
      <c r="IB110" s="178">
        <v>6.8887588530841937</v>
      </c>
      <c r="IC110" s="178">
        <v>7.0820106883111613</v>
      </c>
      <c r="ID110" s="178">
        <v>5.1539228422102576</v>
      </c>
      <c r="IE110" s="178">
        <v>6.8749342589671318</v>
      </c>
      <c r="IF110" s="178">
        <v>5.9922482209872427</v>
      </c>
      <c r="IG110" s="178">
        <v>4.274777933613815</v>
      </c>
      <c r="IH110" s="178">
        <v>6.3670181063362179</v>
      </c>
      <c r="II110" s="178">
        <v>5.369394451625733</v>
      </c>
      <c r="IJ110" s="178">
        <v>4.8283438615765011</v>
      </c>
      <c r="IK110" s="178">
        <v>6.5171492588762412</v>
      </c>
      <c r="IL110" s="178">
        <v>5.1129961519654632</v>
      </c>
      <c r="IM110" s="178">
        <v>4.2503503035964707</v>
      </c>
      <c r="IN110" s="178" t="str">
        <f t="shared" si="118"/>
        <v>--</v>
      </c>
      <c r="IO110" s="178" t="str">
        <f t="shared" si="118"/>
        <v>--</v>
      </c>
      <c r="IP110" s="178" t="str">
        <f t="shared" si="118"/>
        <v>--</v>
      </c>
      <c r="IQ110" s="178" t="str">
        <f t="shared" si="118"/>
        <v>--</v>
      </c>
      <c r="IR110" s="178" t="str">
        <f t="shared" si="118"/>
        <v>--</v>
      </c>
      <c r="IS110" s="178" t="str">
        <f t="shared" si="118"/>
        <v>--</v>
      </c>
      <c r="IT110" s="178" t="str">
        <f t="shared" si="118"/>
        <v>--</v>
      </c>
      <c r="IU110" s="178" t="str">
        <f t="shared" si="118"/>
        <v>--</v>
      </c>
      <c r="IV110" s="178" t="str">
        <f t="shared" si="118"/>
        <v>--</v>
      </c>
      <c r="IW110" s="231">
        <v>162034</v>
      </c>
      <c r="IX110" s="251">
        <f>SUM(IX5:IX91)</f>
        <v>168733</v>
      </c>
      <c r="IY110" s="231">
        <v>42841</v>
      </c>
      <c r="IZ110" s="231">
        <v>42381</v>
      </c>
      <c r="JA110" s="231">
        <v>36958</v>
      </c>
      <c r="JB110" s="231">
        <v>44983</v>
      </c>
      <c r="JC110" s="231">
        <v>45309</v>
      </c>
      <c r="JD110" s="231">
        <v>36576</v>
      </c>
      <c r="JE110" s="231">
        <v>8.6192311307453604</v>
      </c>
      <c r="JF110" s="231">
        <v>8.4875664388762395</v>
      </c>
      <c r="JG110" s="231">
        <v>10.647896510490201</v>
      </c>
      <c r="JH110" s="231">
        <v>9.8645386266094199</v>
      </c>
      <c r="JI110" s="231">
        <v>9.3015506286931497</v>
      </c>
      <c r="JJ110" s="231">
        <v>11.841526448916801</v>
      </c>
      <c r="JK110" s="231">
        <v>6.0495626822157504</v>
      </c>
      <c r="JL110" s="231">
        <v>5.3036600717288502</v>
      </c>
      <c r="JM110" s="231">
        <v>4.36662225726639</v>
      </c>
      <c r="JN110" s="231">
        <v>6.6903057469726201</v>
      </c>
      <c r="JO110" s="231">
        <v>5.3339538181979398</v>
      </c>
      <c r="JP110" s="231">
        <v>4.3819453971738396</v>
      </c>
      <c r="JQ110" s="231">
        <v>94.979573523508094</v>
      </c>
      <c r="JR110" s="231">
        <v>95.071902919116198</v>
      </c>
      <c r="JS110" s="231">
        <v>96.397997976095994</v>
      </c>
      <c r="JT110" s="231">
        <v>95.390309555855296</v>
      </c>
      <c r="JU110" s="231">
        <v>95.915496103084905</v>
      </c>
      <c r="JV110" s="231">
        <v>96.662786185486993</v>
      </c>
      <c r="JW110" s="231">
        <v>91.622516556290606</v>
      </c>
      <c r="JX110" s="231">
        <v>91.775119617225002</v>
      </c>
      <c r="JY110" s="231">
        <v>93.957894160483804</v>
      </c>
      <c r="JZ110" s="231">
        <v>91.696588868940907</v>
      </c>
      <c r="KA110" s="231">
        <v>92.167206884989795</v>
      </c>
      <c r="KB110" s="231">
        <v>93.385861724559106</v>
      </c>
      <c r="KC110" s="231">
        <v>95.029232844935507</v>
      </c>
      <c r="KD110" s="231">
        <v>94.896957801766305</v>
      </c>
      <c r="KE110" s="231">
        <v>95.9715185540188</v>
      </c>
      <c r="KF110" s="231">
        <v>95.468121898088498</v>
      </c>
      <c r="KG110" s="231">
        <v>96.0330948121658</v>
      </c>
      <c r="KH110" s="231">
        <v>96.6239458499779</v>
      </c>
      <c r="KI110" s="252">
        <v>39854</v>
      </c>
      <c r="KJ110" s="253">
        <v>41865</v>
      </c>
      <c r="KK110" s="252" t="str">
        <f t="shared" si="111"/>
        <v>--</v>
      </c>
      <c r="KL110" s="252" t="str">
        <f t="shared" si="111"/>
        <v>--</v>
      </c>
      <c r="KM110" s="252">
        <v>12</v>
      </c>
      <c r="KN110" s="252">
        <v>14</v>
      </c>
      <c r="KO110" s="252">
        <v>94</v>
      </c>
      <c r="KP110" s="252">
        <v>95</v>
      </c>
      <c r="KQ110" s="252">
        <v>93</v>
      </c>
      <c r="KR110" s="252">
        <v>94</v>
      </c>
      <c r="KS110" s="252">
        <v>91</v>
      </c>
      <c r="KT110" s="252">
        <v>92</v>
      </c>
      <c r="KV110" s="252">
        <v>170128</v>
      </c>
      <c r="KW110" s="252">
        <v>44753</v>
      </c>
      <c r="KX110" s="252">
        <v>44919</v>
      </c>
      <c r="KY110" s="252">
        <v>45232</v>
      </c>
      <c r="KZ110" s="252">
        <v>35224</v>
      </c>
      <c r="LA110" s="393" t="str">
        <f t="shared" ref="LA110" si="119">"--"</f>
        <v>--</v>
      </c>
      <c r="LB110" s="252">
        <v>69.875905112514076</v>
      </c>
      <c r="LC110" s="252">
        <v>70.796460176991644</v>
      </c>
      <c r="LD110" s="252">
        <v>70.189226095922123</v>
      </c>
      <c r="LE110" s="393" t="str">
        <f t="shared" si="83"/>
        <v>--</v>
      </c>
      <c r="LF110" s="252">
        <v>69.268511257981118</v>
      </c>
      <c r="LG110" s="252">
        <v>70.627196539605805</v>
      </c>
      <c r="LH110" s="252">
        <v>67.632769773187576</v>
      </c>
      <c r="LI110" s="393" t="str">
        <f t="shared" si="84"/>
        <v>--</v>
      </c>
      <c r="LJ110" s="252">
        <v>66.278731451848174</v>
      </c>
      <c r="LK110" s="252">
        <v>66.574806649479555</v>
      </c>
      <c r="LL110" s="252">
        <v>64.564171199134819</v>
      </c>
      <c r="LM110" s="252">
        <v>86.005122653217612</v>
      </c>
      <c r="LN110" s="252">
        <v>69.804269183776483</v>
      </c>
      <c r="LO110" s="252">
        <v>66.967439160093974</v>
      </c>
      <c r="LP110" s="252">
        <v>69.400369767377939</v>
      </c>
      <c r="LQ110" s="252">
        <v>85.074884225047029</v>
      </c>
      <c r="LR110" s="252">
        <v>71.071428571429081</v>
      </c>
      <c r="LS110" s="252">
        <v>67.688700514023068</v>
      </c>
      <c r="LT110" s="252">
        <v>69.036467045835138</v>
      </c>
      <c r="LU110" s="252">
        <v>80.783342291602736</v>
      </c>
      <c r="LV110" s="252">
        <v>66.197984210406418</v>
      </c>
      <c r="LW110" s="252">
        <v>63.758099352052049</v>
      </c>
      <c r="LX110" s="252">
        <v>67.816259357432685</v>
      </c>
      <c r="LY110" s="252">
        <v>87.020100107444421</v>
      </c>
      <c r="LZ110" s="252">
        <v>78.830036875628608</v>
      </c>
      <c r="MA110" s="252">
        <v>81.649604017770628</v>
      </c>
      <c r="MB110" s="252">
        <v>82.31480204166094</v>
      </c>
      <c r="MC110" s="252">
        <v>86.629716063787896</v>
      </c>
      <c r="MD110" s="252">
        <v>78.981163422464817</v>
      </c>
      <c r="ME110" s="252">
        <v>81.821032590435934</v>
      </c>
      <c r="MF110" s="252">
        <v>80.979059769796208</v>
      </c>
      <c r="MG110" s="252">
        <v>84.15827901513228</v>
      </c>
      <c r="MH110" s="252">
        <v>75.198605798610259</v>
      </c>
      <c r="MI110" s="252">
        <v>77.955857385398886</v>
      </c>
      <c r="MJ110" s="252">
        <v>79.540831153734331</v>
      </c>
      <c r="MK110" s="252">
        <v>93.080930878777565</v>
      </c>
      <c r="ML110" s="252">
        <v>93.96928569793765</v>
      </c>
      <c r="MM110" s="252">
        <v>94.235520175679795</v>
      </c>
      <c r="MN110" s="252">
        <v>95.271825748184455</v>
      </c>
      <c r="MO110" s="252">
        <v>91.918393902779584</v>
      </c>
      <c r="MP110" s="252">
        <v>89.221529433339171</v>
      </c>
      <c r="MQ110" s="252">
        <v>89.022212044882494</v>
      </c>
      <c r="MR110" s="252">
        <v>90.714433385511342</v>
      </c>
      <c r="MS110" s="252">
        <v>91.502597917006668</v>
      </c>
      <c r="MT110" s="252">
        <v>95.675218752141362</v>
      </c>
      <c r="MU110" s="252">
        <v>95.876946933934875</v>
      </c>
      <c r="MV110" s="252">
        <v>96.760265523115734</v>
      </c>
      <c r="MW110" s="252">
        <v>97.231085949561717</v>
      </c>
      <c r="MX110" s="252">
        <v>96.9458967140597</v>
      </c>
      <c r="MY110" s="252">
        <v>96.700088540045954</v>
      </c>
      <c r="MZ110" s="252">
        <v>97.658752977902026</v>
      </c>
      <c r="NA110" s="252">
        <v>97.614896605161604</v>
      </c>
      <c r="NB110" s="252">
        <v>97.170701037409927</v>
      </c>
      <c r="NC110" s="252">
        <v>97.265668702870698</v>
      </c>
      <c r="ND110" s="252">
        <v>97.606301833411578</v>
      </c>
      <c r="NE110" s="252">
        <v>96.799554720656005</v>
      </c>
      <c r="NF110" s="252">
        <v>96.705807100104977</v>
      </c>
      <c r="NG110" s="252">
        <v>96.723367384165982</v>
      </c>
      <c r="NH110" s="252">
        <v>97.385505713698748</v>
      </c>
    </row>
    <row r="111" spans="1:372" s="174" customFormat="1" ht="13.8" thickTop="1" x14ac:dyDescent="0.25">
      <c r="A111" s="174" t="str">
        <f t="shared" si="106"/>
        <v>--</v>
      </c>
      <c r="B111" s="175" t="s">
        <v>168</v>
      </c>
      <c r="C111" s="175">
        <v>2110</v>
      </c>
      <c r="D111" s="176">
        <v>2055</v>
      </c>
      <c r="E111" s="176">
        <v>1709</v>
      </c>
      <c r="F111" s="176">
        <v>1704</v>
      </c>
      <c r="G111" s="176">
        <v>1770</v>
      </c>
      <c r="H111" s="176">
        <v>847</v>
      </c>
      <c r="I111" s="176">
        <v>745</v>
      </c>
      <c r="J111" s="176">
        <v>518</v>
      </c>
      <c r="K111" s="176">
        <v>773</v>
      </c>
      <c r="L111" s="176">
        <v>800</v>
      </c>
      <c r="M111" s="174">
        <v>482</v>
      </c>
      <c r="N111" s="174">
        <v>452</v>
      </c>
      <c r="O111" s="174">
        <v>743</v>
      </c>
      <c r="P111" s="174">
        <v>514</v>
      </c>
      <c r="Q111" s="174">
        <v>526</v>
      </c>
      <c r="R111" s="174">
        <v>701</v>
      </c>
      <c r="S111" s="174">
        <v>477</v>
      </c>
      <c r="T111" s="174">
        <v>591</v>
      </c>
      <c r="U111" s="174">
        <v>736</v>
      </c>
      <c r="V111" s="174">
        <v>443</v>
      </c>
      <c r="W111" s="174">
        <v>81.720430107526994</v>
      </c>
      <c r="X111" s="174">
        <v>73.58490566037743</v>
      </c>
      <c r="Y111" s="174">
        <v>64.522417153996074</v>
      </c>
      <c r="Z111" s="174">
        <v>85.452162516382757</v>
      </c>
      <c r="AA111" s="174">
        <v>78.113207547169836</v>
      </c>
      <c r="AB111" s="174">
        <v>74.213836477987371</v>
      </c>
      <c r="AC111" s="174">
        <v>83.783783783783861</v>
      </c>
      <c r="AD111" s="174">
        <v>78.201634877384322</v>
      </c>
      <c r="AE111" s="174">
        <v>74.852652259332075</v>
      </c>
      <c r="AF111" s="174" t="s">
        <v>286</v>
      </c>
      <c r="AG111" s="174">
        <v>81.331403762663001</v>
      </c>
      <c r="AH111" s="174">
        <v>81.818181818181785</v>
      </c>
      <c r="AI111" s="174" t="s">
        <v>286</v>
      </c>
      <c r="AJ111" s="174">
        <v>83.287671232876775</v>
      </c>
      <c r="AK111" s="174">
        <v>81.880733944954159</v>
      </c>
      <c r="AL111" s="174">
        <v>18.861209964412801</v>
      </c>
      <c r="AM111" s="174">
        <v>27.762803234501348</v>
      </c>
      <c r="AN111" s="174">
        <v>47.582205029013529</v>
      </c>
      <c r="AO111" s="174">
        <v>19.816272965879275</v>
      </c>
      <c r="AP111" s="174">
        <v>23.52941176470587</v>
      </c>
      <c r="AQ111" s="174">
        <v>51.041666666666686</v>
      </c>
      <c r="AR111" s="174">
        <v>25.892857142857125</v>
      </c>
      <c r="AS111" s="174">
        <v>31.529093369418163</v>
      </c>
      <c r="AT111" s="174">
        <v>46.67968750000005</v>
      </c>
      <c r="AU111" s="174">
        <v>30.097087378640783</v>
      </c>
      <c r="AV111" s="174">
        <v>27.050359712230197</v>
      </c>
      <c r="AW111" s="174">
        <v>44.863731656184498</v>
      </c>
      <c r="AX111" s="174">
        <v>23.549488054607508</v>
      </c>
      <c r="AY111" s="174">
        <v>31.824417009602211</v>
      </c>
      <c r="AZ111" s="174">
        <v>46.83257918552038</v>
      </c>
      <c r="BA111" s="174" t="s">
        <v>286</v>
      </c>
      <c r="BB111" s="174" t="s">
        <v>286</v>
      </c>
      <c r="BC111" s="174" t="s">
        <v>286</v>
      </c>
      <c r="BD111" s="174" t="s">
        <v>286</v>
      </c>
      <c r="BE111" s="174" t="s">
        <v>286</v>
      </c>
      <c r="BF111" s="174" t="s">
        <v>286</v>
      </c>
      <c r="BG111" s="174" t="s">
        <v>286</v>
      </c>
      <c r="BH111" s="174" t="s">
        <v>286</v>
      </c>
      <c r="BI111" s="174" t="s">
        <v>286</v>
      </c>
      <c r="BJ111" s="174">
        <v>35.294117647058826</v>
      </c>
      <c r="BK111" s="174">
        <v>38.383838383838444</v>
      </c>
      <c r="BL111" s="174">
        <v>30.508474576271187</v>
      </c>
      <c r="BM111" s="174">
        <v>35.125448028673816</v>
      </c>
      <c r="BN111" s="174">
        <v>38.645980253878662</v>
      </c>
      <c r="BO111" s="174">
        <v>26.327944572748244</v>
      </c>
      <c r="BP111" s="174">
        <v>5.0805452292441133</v>
      </c>
      <c r="BQ111" s="174">
        <v>9.1666666666666732</v>
      </c>
      <c r="BR111" s="174">
        <v>36.7387033398821</v>
      </c>
      <c r="BS111" s="174">
        <v>7.4585635359116029</v>
      </c>
      <c r="BT111" s="174">
        <v>10.62176165803108</v>
      </c>
      <c r="BU111" s="174">
        <v>49.361702127659569</v>
      </c>
      <c r="BV111" s="174">
        <v>7.7647058823529447</v>
      </c>
      <c r="BW111" s="174">
        <v>9.269662921348317</v>
      </c>
      <c r="BX111" s="174">
        <v>38.631790744466798</v>
      </c>
      <c r="BY111" s="174">
        <v>7.0564516129032242</v>
      </c>
      <c r="BZ111" s="174">
        <v>10.174418604651173</v>
      </c>
      <c r="CA111" s="174">
        <v>38.723404255319139</v>
      </c>
      <c r="CB111" s="174">
        <v>7.2824156305506165</v>
      </c>
      <c r="CC111" s="174">
        <v>9.496402877697836</v>
      </c>
      <c r="CD111" s="174">
        <v>33.095238095238088</v>
      </c>
      <c r="CE111" s="174">
        <v>11.497005988023957</v>
      </c>
      <c r="CF111" s="174">
        <v>13.414634146341465</v>
      </c>
      <c r="CG111" s="174">
        <v>21.595330739299598</v>
      </c>
      <c r="CH111" s="174">
        <v>13.40341655716162</v>
      </c>
      <c r="CI111" s="174">
        <v>20.101781170483449</v>
      </c>
      <c r="CJ111" s="174">
        <v>16.875000000000004</v>
      </c>
      <c r="CK111" s="174">
        <v>12.27272727272728</v>
      </c>
      <c r="CL111" s="174">
        <v>16.803278688524603</v>
      </c>
      <c r="CM111" s="174">
        <v>17.288801571709218</v>
      </c>
      <c r="CN111" s="174">
        <v>13.752455795677806</v>
      </c>
      <c r="CO111" s="174">
        <v>21.469740634005753</v>
      </c>
      <c r="CP111" s="174">
        <v>22.995780590717303</v>
      </c>
      <c r="CQ111" s="174">
        <v>16.055846422338593</v>
      </c>
      <c r="CR111" s="174">
        <v>26.675977653631293</v>
      </c>
      <c r="CS111" s="174">
        <v>28.406466512702092</v>
      </c>
      <c r="CT111" s="174">
        <v>12.439613526570055</v>
      </c>
      <c r="CU111" s="174">
        <v>9.6862210095497883</v>
      </c>
      <c r="CV111" s="174">
        <v>10.256410256410254</v>
      </c>
      <c r="CW111" s="174">
        <v>15.838926174496629</v>
      </c>
      <c r="CX111" s="174">
        <v>12.403100775193803</v>
      </c>
      <c r="CY111" s="174">
        <v>8.6134453781512601</v>
      </c>
      <c r="CZ111" s="174">
        <v>14.519906323185005</v>
      </c>
      <c r="DA111" s="174">
        <v>9.344490934449091</v>
      </c>
      <c r="DB111" s="174">
        <v>12.974051896207589</v>
      </c>
      <c r="DC111" s="174">
        <v>14.566929133858276</v>
      </c>
      <c r="DD111" s="174">
        <v>11.046511627906996</v>
      </c>
      <c r="DE111" s="174">
        <v>11.063829787234038</v>
      </c>
      <c r="DF111" s="174">
        <v>19.789842381786332</v>
      </c>
      <c r="DG111" s="174">
        <v>14.809590973201695</v>
      </c>
      <c r="DH111" s="174">
        <v>10.304449648711939</v>
      </c>
      <c r="DI111" s="174">
        <v>38.861985472154956</v>
      </c>
      <c r="DJ111" s="174">
        <v>40.740740740740719</v>
      </c>
      <c r="DK111" s="174">
        <v>35.603112840466892</v>
      </c>
      <c r="DL111" s="174">
        <v>39.28095872170438</v>
      </c>
      <c r="DM111" s="174">
        <v>37.97953964194371</v>
      </c>
      <c r="DN111" s="174">
        <v>34.937238493723832</v>
      </c>
      <c r="DO111" s="174">
        <v>39.069767441860478</v>
      </c>
      <c r="DP111" s="174">
        <v>43.388429752066124</v>
      </c>
      <c r="DQ111" s="174">
        <v>32.936507936507908</v>
      </c>
      <c r="DR111" s="174">
        <v>35.108481262327409</v>
      </c>
      <c r="DS111" s="174">
        <v>47.807017543859622</v>
      </c>
      <c r="DT111" s="174">
        <v>45.182012847965709</v>
      </c>
      <c r="DU111" s="174">
        <v>38.568935427574168</v>
      </c>
      <c r="DV111" s="174">
        <v>42.517482517482563</v>
      </c>
      <c r="DW111" s="174">
        <v>41.355140186915875</v>
      </c>
      <c r="DX111" s="174" t="s">
        <v>286</v>
      </c>
      <c r="DY111" s="174" t="s">
        <v>286</v>
      </c>
      <c r="DZ111" s="174" t="s">
        <v>286</v>
      </c>
      <c r="EA111" s="174" t="s">
        <v>286</v>
      </c>
      <c r="EB111" s="174" t="s">
        <v>286</v>
      </c>
      <c r="EC111" s="174" t="s">
        <v>286</v>
      </c>
      <c r="ED111" s="174" t="s">
        <v>286</v>
      </c>
      <c r="EE111" s="174" t="s">
        <v>286</v>
      </c>
      <c r="EF111" s="174" t="s">
        <v>286</v>
      </c>
      <c r="EG111" s="174">
        <v>6.9230769230769207</v>
      </c>
      <c r="EH111" s="174">
        <v>7.736389684813755</v>
      </c>
      <c r="EI111" s="174">
        <v>3.563941299790355</v>
      </c>
      <c r="EJ111" s="174">
        <v>5.802047781569966</v>
      </c>
      <c r="EK111" s="174">
        <v>5.71428571428571</v>
      </c>
      <c r="EL111" s="174">
        <v>3.3936651583710415</v>
      </c>
      <c r="EM111" s="174">
        <v>65.517241379310278</v>
      </c>
      <c r="EN111" s="174">
        <v>31.713900134952777</v>
      </c>
      <c r="EO111" s="174">
        <v>46.034816247582221</v>
      </c>
      <c r="EP111" s="174">
        <v>57.027027027027039</v>
      </c>
      <c r="EQ111" s="174">
        <v>34.892541087231329</v>
      </c>
      <c r="ER111" s="174">
        <v>43.451143451143452</v>
      </c>
      <c r="ES111" s="174">
        <v>56.71296296296299</v>
      </c>
      <c r="ET111" s="174">
        <v>32.876712328767105</v>
      </c>
      <c r="EU111" s="174">
        <v>46.36542239685658</v>
      </c>
      <c r="EV111" s="174">
        <v>55.737704918032811</v>
      </c>
      <c r="EW111" s="174">
        <v>38.77551020408162</v>
      </c>
      <c r="EX111" s="174">
        <v>50.739957716701888</v>
      </c>
      <c r="EY111" s="174">
        <v>56.785714285714256</v>
      </c>
      <c r="EZ111" s="174">
        <v>38.849929873772794</v>
      </c>
      <c r="FA111" s="174">
        <v>49.655172413793139</v>
      </c>
      <c r="FB111" s="174">
        <v>84.382566585956454</v>
      </c>
      <c r="FC111" s="174">
        <v>62.365591397849343</v>
      </c>
      <c r="FD111" s="174">
        <v>63.953488372093091</v>
      </c>
      <c r="FE111" s="174">
        <v>82.712765957446834</v>
      </c>
      <c r="FF111" s="174">
        <v>66.080402010050264</v>
      </c>
      <c r="FG111" s="174">
        <v>64.166666666666728</v>
      </c>
      <c r="FH111" s="174">
        <v>78.78787878787881</v>
      </c>
      <c r="FI111" s="174">
        <v>65.253077975376172</v>
      </c>
      <c r="FJ111" s="174">
        <v>70.80867850098619</v>
      </c>
      <c r="FK111" s="174">
        <v>81.673306772908347</v>
      </c>
      <c r="FL111" s="174">
        <v>70.246734397677756</v>
      </c>
      <c r="FM111" s="174">
        <v>74.207188160676466</v>
      </c>
      <c r="FN111" s="174">
        <v>81.293706293706308</v>
      </c>
      <c r="FO111" s="174">
        <v>71.784232365145201</v>
      </c>
      <c r="FP111" s="174">
        <v>74.370709382151119</v>
      </c>
      <c r="FQ111" s="174">
        <v>93.764988009592273</v>
      </c>
      <c r="FR111" s="174">
        <v>94.339622641509465</v>
      </c>
      <c r="FS111" s="174">
        <v>97.864077669902912</v>
      </c>
      <c r="FT111" s="174">
        <v>89.167767503302372</v>
      </c>
      <c r="FU111" s="174">
        <v>93.694829760403451</v>
      </c>
      <c r="FV111" s="174">
        <v>97.302904564315284</v>
      </c>
      <c r="FW111" s="174">
        <v>91.552511415525061</v>
      </c>
      <c r="FX111" s="174">
        <v>92.151556156968923</v>
      </c>
      <c r="FY111" s="174">
        <v>97.053045186640489</v>
      </c>
      <c r="FZ111" s="174">
        <v>91.976516634050839</v>
      </c>
      <c r="GA111" s="174">
        <v>92.074927953890494</v>
      </c>
      <c r="GB111" s="174">
        <v>95.368421052631646</v>
      </c>
      <c r="GC111" s="174">
        <v>92.979452054794564</v>
      </c>
      <c r="GD111" s="174">
        <v>94.482758620689665</v>
      </c>
      <c r="GE111" s="174">
        <v>95.899772209567274</v>
      </c>
      <c r="GF111" s="174">
        <v>88.592233009708764</v>
      </c>
      <c r="GG111" s="174">
        <v>89.851150202977024</v>
      </c>
      <c r="GH111" s="174">
        <v>95.533980582524293</v>
      </c>
      <c r="GI111" s="174">
        <v>86.058981233243998</v>
      </c>
      <c r="GJ111" s="174">
        <v>89.694656488549711</v>
      </c>
      <c r="GK111" s="174">
        <v>96.041666666666671</v>
      </c>
      <c r="GL111" s="174">
        <v>86.744186046511672</v>
      </c>
      <c r="GM111" s="174">
        <v>87.669376693766793</v>
      </c>
      <c r="GN111" s="174">
        <v>93.491124260354994</v>
      </c>
      <c r="GO111" s="174">
        <v>89.473684210526258</v>
      </c>
      <c r="GP111" s="174">
        <v>88.728323699421949</v>
      </c>
      <c r="GQ111" s="174">
        <v>93.44608879492597</v>
      </c>
      <c r="GR111" s="174">
        <v>90.800681431005174</v>
      </c>
      <c r="GS111" s="174">
        <v>90.22038567493108</v>
      </c>
      <c r="GT111" s="174">
        <v>94.520547945205493</v>
      </c>
      <c r="GU111" s="174" t="s">
        <v>286</v>
      </c>
      <c r="GV111" s="174" t="s">
        <v>286</v>
      </c>
      <c r="GW111" s="174" t="s">
        <v>286</v>
      </c>
      <c r="GX111" s="174" t="s">
        <v>286</v>
      </c>
      <c r="GY111" s="174" t="s">
        <v>286</v>
      </c>
      <c r="GZ111" s="174" t="s">
        <v>286</v>
      </c>
      <c r="HA111" s="174" t="s">
        <v>286</v>
      </c>
      <c r="HB111" s="174" t="s">
        <v>286</v>
      </c>
      <c r="HC111" s="174" t="s">
        <v>286</v>
      </c>
      <c r="HD111" s="174">
        <v>89.37875751503006</v>
      </c>
      <c r="HE111" s="174">
        <v>90.909090909090835</v>
      </c>
      <c r="HF111" s="174">
        <v>94.267515923566933</v>
      </c>
      <c r="HG111" s="174">
        <v>93.287435456110174</v>
      </c>
      <c r="HH111" s="174">
        <v>92.489568845618948</v>
      </c>
      <c r="HI111" s="177">
        <v>95.402298850574738</v>
      </c>
      <c r="HJ111" s="177">
        <v>73.970944309927376</v>
      </c>
      <c r="HK111" s="177">
        <v>82.103825136612059</v>
      </c>
      <c r="HL111" s="177">
        <v>92.578125000000014</v>
      </c>
      <c r="HM111" s="174">
        <v>67.527173913043498</v>
      </c>
      <c r="HN111" s="174">
        <v>81.481481481481552</v>
      </c>
      <c r="HO111" s="174">
        <v>91.683991683991707</v>
      </c>
      <c r="HP111" s="174">
        <v>65.492957746478851</v>
      </c>
      <c r="HQ111" s="174">
        <v>79.6143250688705</v>
      </c>
      <c r="HR111" s="174">
        <v>90.513833992094845</v>
      </c>
      <c r="HS111" s="174">
        <v>72.962226640159059</v>
      </c>
      <c r="HT111" s="174">
        <v>79.767103347889361</v>
      </c>
      <c r="HU111" s="174">
        <v>87.234042553191443</v>
      </c>
      <c r="HV111" s="174">
        <v>76.816608996539813</v>
      </c>
      <c r="HW111" s="174">
        <v>75.487465181058496</v>
      </c>
      <c r="HX111" s="174">
        <v>86.7276887871854</v>
      </c>
      <c r="HY111" s="174">
        <v>7.0154577883472085</v>
      </c>
      <c r="HZ111" s="174">
        <v>6.8918918918918912</v>
      </c>
      <c r="IA111" s="174">
        <v>2.7131782945736416</v>
      </c>
      <c r="IB111" s="174">
        <v>9.5549738219895364</v>
      </c>
      <c r="IC111" s="174">
        <v>5.1702395964691048</v>
      </c>
      <c r="ID111" s="174">
        <v>2.2821576763485472</v>
      </c>
      <c r="IE111" s="174">
        <v>13.111111111111104</v>
      </c>
      <c r="IF111" s="174">
        <v>8.141112618724561</v>
      </c>
      <c r="IG111" s="174">
        <v>4.8732943469785583</v>
      </c>
      <c r="IH111" s="174">
        <v>8.8803088803088883</v>
      </c>
      <c r="II111" s="174">
        <v>7.4391988555078719</v>
      </c>
      <c r="IJ111" s="174">
        <v>5.0314465408804976</v>
      </c>
      <c r="IK111" s="174">
        <v>9.6610169491525539</v>
      </c>
      <c r="IL111" s="174">
        <v>6.9767441860465098</v>
      </c>
      <c r="IM111" s="174">
        <v>5.2391799544419113</v>
      </c>
      <c r="IN111" s="174" t="str">
        <f t="shared" ref="IN111:IV111" si="120">"--"</f>
        <v>--</v>
      </c>
      <c r="IO111" s="174" t="str">
        <f t="shared" si="120"/>
        <v>--</v>
      </c>
      <c r="IP111" s="174" t="str">
        <f t="shared" si="120"/>
        <v>--</v>
      </c>
      <c r="IQ111" s="174" t="str">
        <f t="shared" si="120"/>
        <v>--</v>
      </c>
      <c r="IR111" s="174" t="str">
        <f t="shared" si="120"/>
        <v>--</v>
      </c>
      <c r="IS111" s="174" t="str">
        <f t="shared" si="120"/>
        <v>--</v>
      </c>
      <c r="IT111" s="174" t="str">
        <f t="shared" si="120"/>
        <v>--</v>
      </c>
      <c r="IU111" s="174" t="str">
        <f t="shared" si="120"/>
        <v>--</v>
      </c>
      <c r="IV111" s="174" t="str">
        <f t="shared" si="120"/>
        <v>--</v>
      </c>
      <c r="IW111" s="254" t="str">
        <f t="shared" ref="IW111:JF117" si="121">"--"</f>
        <v>--</v>
      </c>
      <c r="IX111" s="254" t="str">
        <f t="shared" si="121"/>
        <v>--</v>
      </c>
      <c r="IY111" s="254" t="str">
        <f t="shared" si="121"/>
        <v>--</v>
      </c>
      <c r="IZ111" s="254" t="str">
        <f t="shared" si="121"/>
        <v>--</v>
      </c>
      <c r="JA111" s="254" t="str">
        <f t="shared" si="121"/>
        <v>--</v>
      </c>
      <c r="JB111" s="254" t="str">
        <f t="shared" si="121"/>
        <v>--</v>
      </c>
      <c r="JC111" s="254" t="str">
        <f t="shared" si="121"/>
        <v>--</v>
      </c>
      <c r="JD111" s="254" t="str">
        <f t="shared" si="121"/>
        <v>--</v>
      </c>
      <c r="JE111" s="254" t="str">
        <f t="shared" si="121"/>
        <v>--</v>
      </c>
      <c r="JF111" s="254" t="str">
        <f t="shared" si="121"/>
        <v>--</v>
      </c>
      <c r="JG111" s="254" t="str">
        <f t="shared" ref="JG111:JP117" si="122">"--"</f>
        <v>--</v>
      </c>
      <c r="JH111" s="254" t="str">
        <f t="shared" si="122"/>
        <v>--</v>
      </c>
      <c r="JI111" s="254" t="str">
        <f t="shared" si="122"/>
        <v>--</v>
      </c>
      <c r="JJ111" s="254" t="str">
        <f t="shared" si="122"/>
        <v>--</v>
      </c>
      <c r="JK111" s="254" t="str">
        <f t="shared" si="122"/>
        <v>--</v>
      </c>
      <c r="JL111" s="254" t="str">
        <f t="shared" si="122"/>
        <v>--</v>
      </c>
      <c r="JM111" s="254" t="str">
        <f t="shared" si="122"/>
        <v>--</v>
      </c>
      <c r="JN111" s="254" t="str">
        <f t="shared" si="122"/>
        <v>--</v>
      </c>
      <c r="JO111" s="254" t="str">
        <f t="shared" si="122"/>
        <v>--</v>
      </c>
      <c r="JP111" s="254" t="str">
        <f t="shared" si="122"/>
        <v>--</v>
      </c>
      <c r="JQ111" s="254" t="str">
        <f t="shared" ref="JQ111:JZ117" si="123">"--"</f>
        <v>--</v>
      </c>
      <c r="JR111" s="254" t="str">
        <f t="shared" si="123"/>
        <v>--</v>
      </c>
      <c r="JS111" s="254" t="str">
        <f t="shared" si="123"/>
        <v>--</v>
      </c>
      <c r="JT111" s="254" t="str">
        <f t="shared" si="123"/>
        <v>--</v>
      </c>
      <c r="JU111" s="254" t="str">
        <f t="shared" si="123"/>
        <v>--</v>
      </c>
      <c r="JV111" s="254" t="str">
        <f t="shared" si="123"/>
        <v>--</v>
      </c>
      <c r="JW111" s="254" t="str">
        <f t="shared" si="123"/>
        <v>--</v>
      </c>
      <c r="JX111" s="254" t="str">
        <f t="shared" si="123"/>
        <v>--</v>
      </c>
      <c r="JY111" s="254" t="str">
        <f t="shared" si="123"/>
        <v>--</v>
      </c>
      <c r="JZ111" s="254" t="str">
        <f t="shared" si="123"/>
        <v>--</v>
      </c>
      <c r="KA111" s="254" t="str">
        <f t="shared" ref="KA111:KJ117" si="124">"--"</f>
        <v>--</v>
      </c>
      <c r="KB111" s="254" t="str">
        <f t="shared" si="124"/>
        <v>--</v>
      </c>
      <c r="KC111" s="254" t="str">
        <f t="shared" si="124"/>
        <v>--</v>
      </c>
      <c r="KD111" s="254" t="str">
        <f t="shared" si="124"/>
        <v>--</v>
      </c>
      <c r="KE111" s="254" t="str">
        <f t="shared" si="124"/>
        <v>--</v>
      </c>
      <c r="KF111" s="254" t="str">
        <f t="shared" si="124"/>
        <v>--</v>
      </c>
      <c r="KG111" s="254" t="str">
        <f t="shared" si="124"/>
        <v>--</v>
      </c>
      <c r="KH111" s="254" t="str">
        <f t="shared" si="124"/>
        <v>--</v>
      </c>
      <c r="KI111" s="254" t="str">
        <f t="shared" si="124"/>
        <v>--</v>
      </c>
      <c r="KJ111" s="254" t="str">
        <f t="shared" si="124"/>
        <v>--</v>
      </c>
      <c r="KK111" s="254" t="str">
        <f t="shared" ref="KK111:KL115" si="125">"--"</f>
        <v>--</v>
      </c>
      <c r="KL111" s="254" t="str">
        <f t="shared" si="125"/>
        <v>--</v>
      </c>
      <c r="KM111" s="254" t="str">
        <f t="shared" ref="KM111:KT117" si="126">"--"</f>
        <v>--</v>
      </c>
      <c r="KN111" s="254" t="str">
        <f t="shared" si="126"/>
        <v>--</v>
      </c>
      <c r="KO111" s="254" t="str">
        <f t="shared" si="126"/>
        <v>--</v>
      </c>
      <c r="KP111" s="254" t="str">
        <f t="shared" si="126"/>
        <v>--</v>
      </c>
      <c r="KQ111" s="254" t="str">
        <f t="shared" si="126"/>
        <v>--</v>
      </c>
      <c r="KR111" s="254" t="str">
        <f t="shared" si="126"/>
        <v>--</v>
      </c>
      <c r="KS111" s="254" t="str">
        <f t="shared" si="126"/>
        <v>--</v>
      </c>
      <c r="KT111" s="254" t="str">
        <f t="shared" si="126"/>
        <v>--</v>
      </c>
    </row>
    <row r="112" spans="1:372" s="174" customFormat="1" x14ac:dyDescent="0.25">
      <c r="A112" s="174" t="str">
        <f t="shared" si="106"/>
        <v>--</v>
      </c>
      <c r="B112" s="175" t="s">
        <v>173</v>
      </c>
      <c r="C112" s="175">
        <v>1825</v>
      </c>
      <c r="D112" s="176">
        <v>1831</v>
      </c>
      <c r="E112" s="176">
        <v>1913</v>
      </c>
      <c r="F112" s="176">
        <v>1797</v>
      </c>
      <c r="G112" s="176">
        <v>1299</v>
      </c>
      <c r="H112" s="176">
        <v>697</v>
      </c>
      <c r="I112" s="176">
        <v>636</v>
      </c>
      <c r="J112" s="176">
        <v>492</v>
      </c>
      <c r="K112" s="176">
        <v>702</v>
      </c>
      <c r="L112" s="176">
        <v>676</v>
      </c>
      <c r="M112" s="174">
        <v>453</v>
      </c>
      <c r="N112" s="174">
        <v>667</v>
      </c>
      <c r="O112" s="174">
        <v>689</v>
      </c>
      <c r="P112" s="174">
        <v>557</v>
      </c>
      <c r="Q112" s="174">
        <v>651</v>
      </c>
      <c r="R112" s="174">
        <v>630</v>
      </c>
      <c r="S112" s="174">
        <v>516</v>
      </c>
      <c r="T112" s="174">
        <v>311</v>
      </c>
      <c r="U112" s="174">
        <v>601</v>
      </c>
      <c r="V112" s="174">
        <v>387</v>
      </c>
      <c r="W112" s="174">
        <v>86.502177068214792</v>
      </c>
      <c r="X112" s="174">
        <v>80.914826498422812</v>
      </c>
      <c r="Y112" s="174">
        <v>76.48261758691217</v>
      </c>
      <c r="Z112" s="174">
        <v>90.606936416184908</v>
      </c>
      <c r="AA112" s="174">
        <v>87.462686567164269</v>
      </c>
      <c r="AB112" s="174">
        <v>77.041942604856615</v>
      </c>
      <c r="AC112" s="174">
        <v>88.443759630200276</v>
      </c>
      <c r="AD112" s="174">
        <v>88.596491228070121</v>
      </c>
      <c r="AE112" s="174">
        <v>85.533453887884335</v>
      </c>
      <c r="AF112" s="174" t="s">
        <v>286</v>
      </c>
      <c r="AG112" s="174">
        <v>89.903846153846118</v>
      </c>
      <c r="AH112" s="174">
        <v>86.964980544747121</v>
      </c>
      <c r="AI112" s="174" t="s">
        <v>286</v>
      </c>
      <c r="AJ112" s="174">
        <v>89.965986394557802</v>
      </c>
      <c r="AK112" s="174">
        <v>86.787564766839324</v>
      </c>
      <c r="AL112" s="174">
        <v>15.195369030390742</v>
      </c>
      <c r="AM112" s="174">
        <v>25.039370078740145</v>
      </c>
      <c r="AN112" s="174">
        <v>42.886178861788643</v>
      </c>
      <c r="AO112" s="174">
        <v>15.948275862068972</v>
      </c>
      <c r="AP112" s="174">
        <v>17.164179104477636</v>
      </c>
      <c r="AQ112" s="174">
        <v>43.929359823399544</v>
      </c>
      <c r="AR112" s="174">
        <v>17.378048780487799</v>
      </c>
      <c r="AS112" s="174">
        <v>18.45930232558138</v>
      </c>
      <c r="AT112" s="174">
        <v>35.071942446043131</v>
      </c>
      <c r="AU112" s="174">
        <v>17.343750000000018</v>
      </c>
      <c r="AV112" s="174">
        <v>19.169329073482423</v>
      </c>
      <c r="AW112" s="174">
        <v>24.271844660194187</v>
      </c>
      <c r="AX112" s="174">
        <v>14.886731391585762</v>
      </c>
      <c r="AY112" s="174">
        <v>13.5678391959799</v>
      </c>
      <c r="AZ112" s="174">
        <v>23.37662337662336</v>
      </c>
      <c r="BA112" s="174" t="s">
        <v>286</v>
      </c>
      <c r="BB112" s="174" t="s">
        <v>286</v>
      </c>
      <c r="BC112" s="174" t="s">
        <v>286</v>
      </c>
      <c r="BD112" s="174" t="s">
        <v>286</v>
      </c>
      <c r="BE112" s="174" t="s">
        <v>286</v>
      </c>
      <c r="BF112" s="174" t="s">
        <v>286</v>
      </c>
      <c r="BG112" s="174" t="s">
        <v>286</v>
      </c>
      <c r="BH112" s="174" t="s">
        <v>286</v>
      </c>
      <c r="BI112" s="174" t="s">
        <v>286</v>
      </c>
      <c r="BJ112" s="174">
        <v>48.888888888888957</v>
      </c>
      <c r="BK112" s="174">
        <v>54.574638844301766</v>
      </c>
      <c r="BL112" s="174">
        <v>32.220039292730817</v>
      </c>
      <c r="BM112" s="174">
        <v>39.261744966442947</v>
      </c>
      <c r="BN112" s="174">
        <v>50.431778929188241</v>
      </c>
      <c r="BO112" s="174">
        <v>29.133858267716548</v>
      </c>
      <c r="BP112" s="174">
        <v>5.5223880597014938</v>
      </c>
      <c r="BQ112" s="174">
        <v>7.8651685393258362</v>
      </c>
      <c r="BR112" s="174">
        <v>48.958333333333336</v>
      </c>
      <c r="BS112" s="174">
        <v>6.4856711915535445</v>
      </c>
      <c r="BT112" s="174">
        <v>10.151515151515152</v>
      </c>
      <c r="BU112" s="174">
        <v>41.552511415525117</v>
      </c>
      <c r="BV112" s="174">
        <v>4.7001620745542922</v>
      </c>
      <c r="BW112" s="174">
        <v>8.9258698940998453</v>
      </c>
      <c r="BX112" s="174">
        <v>41.666666666666679</v>
      </c>
      <c r="BY112" s="174">
        <v>3.877221324717286</v>
      </c>
      <c r="BZ112" s="174">
        <v>9.5934959349593498</v>
      </c>
      <c r="CA112" s="174">
        <v>42.772277227722761</v>
      </c>
      <c r="CB112" s="174">
        <v>5.6105610561056114</v>
      </c>
      <c r="CC112" s="174">
        <v>5.8407079646017692</v>
      </c>
      <c r="CD112" s="174">
        <v>34.594594594594625</v>
      </c>
      <c r="CE112" s="174">
        <v>15.683453237410067</v>
      </c>
      <c r="CF112" s="174">
        <v>20.031796502384754</v>
      </c>
      <c r="CG112" s="174">
        <v>14.314928425357861</v>
      </c>
      <c r="CH112" s="174">
        <v>23.010130246020264</v>
      </c>
      <c r="CI112" s="174">
        <v>24.962852897473987</v>
      </c>
      <c r="CJ112" s="174">
        <v>12.860310421286043</v>
      </c>
      <c r="CK112" s="174">
        <v>20.278637770897816</v>
      </c>
      <c r="CL112" s="174">
        <v>30.072992700729941</v>
      </c>
      <c r="CM112" s="174">
        <v>17.028985507246365</v>
      </c>
      <c r="CN112" s="174">
        <v>18.876755070202812</v>
      </c>
      <c r="CO112" s="174">
        <v>33.064516129032192</v>
      </c>
      <c r="CP112" s="174">
        <v>25.048923679060664</v>
      </c>
      <c r="CQ112" s="174">
        <v>20.322580645161285</v>
      </c>
      <c r="CR112" s="174">
        <v>23.208191126279864</v>
      </c>
      <c r="CS112" s="174">
        <v>24.409448818897626</v>
      </c>
      <c r="CT112" s="174">
        <v>8.7020648967551661</v>
      </c>
      <c r="CU112" s="174">
        <v>7.0063694267515935</v>
      </c>
      <c r="CV112" s="174">
        <v>5.5670103092783503</v>
      </c>
      <c r="CW112" s="174">
        <v>13.609467455621301</v>
      </c>
      <c r="CX112" s="174">
        <v>7.9104477611940327</v>
      </c>
      <c r="CY112" s="174">
        <v>4.9549549549549612</v>
      </c>
      <c r="CZ112" s="174">
        <v>10.79365079365081</v>
      </c>
      <c r="DA112" s="174">
        <v>11.686390532544371</v>
      </c>
      <c r="DB112" s="174">
        <v>6.0218978102189773</v>
      </c>
      <c r="DC112" s="174">
        <v>14.240506329113927</v>
      </c>
      <c r="DD112" s="174">
        <v>9.9348534201954433</v>
      </c>
      <c r="DE112" s="174">
        <v>9.9009900990099062</v>
      </c>
      <c r="DF112" s="174">
        <v>12.541254125412541</v>
      </c>
      <c r="DG112" s="174">
        <v>12.283737024221459</v>
      </c>
      <c r="DH112" s="174">
        <v>8.201058201058208</v>
      </c>
      <c r="DI112" s="174">
        <v>37.11340206185573</v>
      </c>
      <c r="DJ112" s="174">
        <v>45.627980922098629</v>
      </c>
      <c r="DK112" s="174">
        <v>38.888888888888879</v>
      </c>
      <c r="DL112" s="174">
        <v>46.412884333821331</v>
      </c>
      <c r="DM112" s="174">
        <v>44.760479041916199</v>
      </c>
      <c r="DN112" s="174">
        <v>40.979955456570138</v>
      </c>
      <c r="DO112" s="174">
        <v>39.628482972136204</v>
      </c>
      <c r="DP112" s="174">
        <v>48.895434462444804</v>
      </c>
      <c r="DQ112" s="174">
        <v>42.987249544626607</v>
      </c>
      <c r="DR112" s="174">
        <v>38.791732909379952</v>
      </c>
      <c r="DS112" s="174">
        <v>44.552845528455322</v>
      </c>
      <c r="DT112" s="174">
        <v>46.138613861386112</v>
      </c>
      <c r="DU112" s="174">
        <v>37.133550488599369</v>
      </c>
      <c r="DV112" s="174">
        <v>50.859106529209569</v>
      </c>
      <c r="DW112" s="174">
        <v>42.105263157894711</v>
      </c>
      <c r="DX112" s="174" t="s">
        <v>286</v>
      </c>
      <c r="DY112" s="174" t="s">
        <v>286</v>
      </c>
      <c r="DZ112" s="174" t="s">
        <v>286</v>
      </c>
      <c r="EA112" s="174" t="s">
        <v>286</v>
      </c>
      <c r="EB112" s="174" t="s">
        <v>286</v>
      </c>
      <c r="EC112" s="174" t="s">
        <v>286</v>
      </c>
      <c r="ED112" s="174" t="s">
        <v>286</v>
      </c>
      <c r="EE112" s="174" t="s">
        <v>286</v>
      </c>
      <c r="EF112" s="174" t="s">
        <v>286</v>
      </c>
      <c r="EG112" s="174">
        <v>7.8003120124804939</v>
      </c>
      <c r="EH112" s="174">
        <v>3.6741214057507992</v>
      </c>
      <c r="EI112" s="174">
        <v>2.1317829457364335</v>
      </c>
      <c r="EJ112" s="174">
        <v>4.5307443365695805</v>
      </c>
      <c r="EK112" s="174">
        <v>5.158069883527455</v>
      </c>
      <c r="EL112" s="174">
        <v>2.3255813953488356</v>
      </c>
      <c r="EM112" s="174">
        <v>63.663663663663677</v>
      </c>
      <c r="EN112" s="174">
        <v>35.816164817749602</v>
      </c>
      <c r="EO112" s="174">
        <v>48.163265306122454</v>
      </c>
      <c r="EP112" s="174">
        <v>65.140324963072345</v>
      </c>
      <c r="EQ112" s="174">
        <v>37.592867756315052</v>
      </c>
      <c r="ER112" s="174">
        <v>48.123620309050771</v>
      </c>
      <c r="ES112" s="174">
        <v>64.622641509433961</v>
      </c>
      <c r="ET112" s="174">
        <v>41.703377386196777</v>
      </c>
      <c r="EU112" s="174">
        <v>51.891891891891888</v>
      </c>
      <c r="EV112" s="174">
        <v>63.311688311688307</v>
      </c>
      <c r="EW112" s="174">
        <v>42.574257425742609</v>
      </c>
      <c r="EX112" s="174">
        <v>52.652259332023547</v>
      </c>
      <c r="EY112" s="174">
        <v>54.513888888888886</v>
      </c>
      <c r="EZ112" s="174">
        <v>43.652173913043526</v>
      </c>
      <c r="FA112" s="174">
        <v>57.96344647519583</v>
      </c>
      <c r="FB112" s="174">
        <v>83.161004431314623</v>
      </c>
      <c r="FC112" s="174">
        <v>64.342313787638744</v>
      </c>
      <c r="FD112" s="174">
        <v>69.450101832993923</v>
      </c>
      <c r="FE112" s="174">
        <v>83.040935672514635</v>
      </c>
      <c r="FF112" s="174">
        <v>71.513353115727085</v>
      </c>
      <c r="FG112" s="174">
        <v>72.345132743362839</v>
      </c>
      <c r="FH112" s="174">
        <v>85.381026438569151</v>
      </c>
      <c r="FI112" s="174">
        <v>72.91361639824288</v>
      </c>
      <c r="FJ112" s="174">
        <v>75.855855855855864</v>
      </c>
      <c r="FK112" s="174">
        <v>85.555555555555486</v>
      </c>
      <c r="FL112" s="174">
        <v>79.644588045234201</v>
      </c>
      <c r="FM112" s="174">
        <v>78.781925343811324</v>
      </c>
      <c r="FN112" s="174">
        <v>88.333333333333343</v>
      </c>
      <c r="FO112" s="174">
        <v>76.712328767123296</v>
      </c>
      <c r="FP112" s="174">
        <v>85.714285714285595</v>
      </c>
      <c r="FQ112" s="174">
        <v>96.65697674418594</v>
      </c>
      <c r="FR112" s="174">
        <v>98.262243285939974</v>
      </c>
      <c r="FS112" s="174">
        <v>99.185336048879805</v>
      </c>
      <c r="FT112" s="174">
        <v>94.364161849711039</v>
      </c>
      <c r="FU112" s="174">
        <v>95.83952451708771</v>
      </c>
      <c r="FV112" s="174">
        <v>98.230088495575231</v>
      </c>
      <c r="FW112" s="174">
        <v>92.331288343558285</v>
      </c>
      <c r="FX112" s="174">
        <v>95.620437956204483</v>
      </c>
      <c r="FY112" s="174">
        <v>98.918918918918905</v>
      </c>
      <c r="FZ112" s="174">
        <v>94.58204334365324</v>
      </c>
      <c r="GA112" s="174">
        <v>95.534290271132406</v>
      </c>
      <c r="GB112" s="174">
        <v>97.081712062256798</v>
      </c>
      <c r="GC112" s="174">
        <v>95.779220779220793</v>
      </c>
      <c r="GD112" s="174">
        <v>96.140939597315452</v>
      </c>
      <c r="GE112" s="174">
        <v>97.927461139896408</v>
      </c>
      <c r="GF112" s="174">
        <v>94.378698224851945</v>
      </c>
      <c r="GG112" s="174">
        <v>94.267515923566833</v>
      </c>
      <c r="GH112" s="174">
        <v>98.571428571428541</v>
      </c>
      <c r="GI112" s="174">
        <v>92.26277372262777</v>
      </c>
      <c r="GJ112" s="174">
        <v>93.432835820895519</v>
      </c>
      <c r="GK112" s="174">
        <v>96.230598669623063</v>
      </c>
      <c r="GL112" s="174">
        <v>93.055555555555586</v>
      </c>
      <c r="GM112" s="174">
        <v>93.284671532846716</v>
      </c>
      <c r="GN112" s="174">
        <v>96.383363471971037</v>
      </c>
      <c r="GO112" s="174">
        <v>93.291731669266838</v>
      </c>
      <c r="GP112" s="174">
        <v>93.44000000000004</v>
      </c>
      <c r="GQ112" s="174">
        <v>96.296296296296177</v>
      </c>
      <c r="GR112" s="174">
        <v>94.838709677419388</v>
      </c>
      <c r="GS112" s="174">
        <v>94.107744107744196</v>
      </c>
      <c r="GT112" s="174">
        <v>97.142857142857167</v>
      </c>
      <c r="GU112" s="174" t="s">
        <v>286</v>
      </c>
      <c r="GV112" s="174" t="s">
        <v>286</v>
      </c>
      <c r="GW112" s="174" t="s">
        <v>286</v>
      </c>
      <c r="GX112" s="174" t="s">
        <v>286</v>
      </c>
      <c r="GY112" s="174" t="s">
        <v>286</v>
      </c>
      <c r="GZ112" s="174" t="s">
        <v>286</v>
      </c>
      <c r="HA112" s="174" t="s">
        <v>286</v>
      </c>
      <c r="HB112" s="174" t="s">
        <v>286</v>
      </c>
      <c r="HC112" s="174" t="s">
        <v>286</v>
      </c>
      <c r="HD112" s="174">
        <v>91.77215189873418</v>
      </c>
      <c r="HE112" s="174">
        <v>94.202898550724598</v>
      </c>
      <c r="HF112" s="174">
        <v>96.237623762376302</v>
      </c>
      <c r="HG112" s="174">
        <v>94.039735099337776</v>
      </c>
      <c r="HH112" s="174">
        <v>96.127946127946089</v>
      </c>
      <c r="HI112" s="177">
        <v>96.08355091383811</v>
      </c>
      <c r="HJ112" s="177">
        <v>81.388478581979385</v>
      </c>
      <c r="HK112" s="177">
        <v>87.758346581875955</v>
      </c>
      <c r="HL112" s="177">
        <v>96.090534979423907</v>
      </c>
      <c r="HM112" s="174">
        <v>74.853801169590696</v>
      </c>
      <c r="HN112" s="174">
        <v>87.518796992481271</v>
      </c>
      <c r="HO112" s="174">
        <v>91.333333333333428</v>
      </c>
      <c r="HP112" s="174">
        <v>74.687499999999972</v>
      </c>
      <c r="HQ112" s="174">
        <v>87.390029325513183</v>
      </c>
      <c r="HR112" s="174">
        <v>93.647912885662492</v>
      </c>
      <c r="HS112" s="174">
        <v>76.862123613312235</v>
      </c>
      <c r="HT112" s="174">
        <v>85.436893203883415</v>
      </c>
      <c r="HU112" s="174">
        <v>92.534381139489241</v>
      </c>
      <c r="HV112" s="174">
        <v>83.606557377049199</v>
      </c>
      <c r="HW112" s="174">
        <v>84.433164128595621</v>
      </c>
      <c r="HX112" s="174">
        <v>94.791666666666686</v>
      </c>
      <c r="HY112" s="174">
        <v>4.0229885057471222</v>
      </c>
      <c r="HZ112" s="174">
        <v>4.5813586097946315</v>
      </c>
      <c r="IA112" s="174">
        <v>1.8329938900203664</v>
      </c>
      <c r="IB112" s="174">
        <v>5.3084648493543716</v>
      </c>
      <c r="IC112" s="174">
        <v>4.6130952380952381</v>
      </c>
      <c r="ID112" s="174">
        <v>2.6666666666666639</v>
      </c>
      <c r="IE112" s="174">
        <v>6.980273141122912</v>
      </c>
      <c r="IF112" s="174">
        <v>3.0612244897959204</v>
      </c>
      <c r="IG112" s="174">
        <v>2.8725314183123882</v>
      </c>
      <c r="IH112" s="174">
        <v>6.6666666666666661</v>
      </c>
      <c r="II112" s="174">
        <v>3.0254777070063694</v>
      </c>
      <c r="IJ112" s="174">
        <v>3.3009708737864094</v>
      </c>
      <c r="IK112" s="174">
        <v>3.8709677419354822</v>
      </c>
      <c r="IL112" s="174">
        <v>4.3405676126878117</v>
      </c>
      <c r="IM112" s="174">
        <v>4.9350649350649318</v>
      </c>
      <c r="IN112" s="174" t="str">
        <f t="shared" si="113"/>
        <v>--</v>
      </c>
      <c r="IO112" s="174" t="str">
        <f t="shared" si="113"/>
        <v>--</v>
      </c>
      <c r="IP112" s="174" t="str">
        <f t="shared" si="113"/>
        <v>--</v>
      </c>
      <c r="IQ112" s="174" t="str">
        <f t="shared" si="113"/>
        <v>--</v>
      </c>
      <c r="IR112" s="174" t="str">
        <f t="shared" si="113"/>
        <v>--</v>
      </c>
      <c r="IS112" s="174" t="str">
        <f t="shared" si="113"/>
        <v>--</v>
      </c>
      <c r="IT112" s="174" t="str">
        <f t="shared" si="113"/>
        <v>--</v>
      </c>
      <c r="IU112" s="174" t="str">
        <f t="shared" si="113"/>
        <v>--</v>
      </c>
      <c r="IV112" s="174" t="str">
        <f>"--"</f>
        <v>--</v>
      </c>
      <c r="IW112" s="254" t="str">
        <f t="shared" si="121"/>
        <v>--</v>
      </c>
      <c r="IX112" s="254" t="str">
        <f t="shared" si="121"/>
        <v>--</v>
      </c>
      <c r="IY112" s="254" t="str">
        <f t="shared" si="121"/>
        <v>--</v>
      </c>
      <c r="IZ112" s="254" t="str">
        <f t="shared" si="121"/>
        <v>--</v>
      </c>
      <c r="JA112" s="254" t="str">
        <f t="shared" si="121"/>
        <v>--</v>
      </c>
      <c r="JB112" s="254" t="str">
        <f t="shared" si="121"/>
        <v>--</v>
      </c>
      <c r="JC112" s="254" t="str">
        <f t="shared" si="121"/>
        <v>--</v>
      </c>
      <c r="JD112" s="254" t="str">
        <f t="shared" si="121"/>
        <v>--</v>
      </c>
      <c r="JE112" s="254" t="str">
        <f t="shared" si="121"/>
        <v>--</v>
      </c>
      <c r="JF112" s="254" t="str">
        <f t="shared" si="121"/>
        <v>--</v>
      </c>
      <c r="JG112" s="254" t="str">
        <f t="shared" si="122"/>
        <v>--</v>
      </c>
      <c r="JH112" s="254" t="str">
        <f t="shared" si="122"/>
        <v>--</v>
      </c>
      <c r="JI112" s="254" t="str">
        <f t="shared" si="122"/>
        <v>--</v>
      </c>
      <c r="JJ112" s="254" t="str">
        <f t="shared" si="122"/>
        <v>--</v>
      </c>
      <c r="JK112" s="254" t="str">
        <f t="shared" si="122"/>
        <v>--</v>
      </c>
      <c r="JL112" s="254" t="str">
        <f t="shared" si="122"/>
        <v>--</v>
      </c>
      <c r="JM112" s="254" t="str">
        <f t="shared" si="122"/>
        <v>--</v>
      </c>
      <c r="JN112" s="254" t="str">
        <f t="shared" si="122"/>
        <v>--</v>
      </c>
      <c r="JO112" s="254" t="str">
        <f t="shared" si="122"/>
        <v>--</v>
      </c>
      <c r="JP112" s="254" t="str">
        <f t="shared" si="122"/>
        <v>--</v>
      </c>
      <c r="JQ112" s="254" t="str">
        <f t="shared" si="123"/>
        <v>--</v>
      </c>
      <c r="JR112" s="254" t="str">
        <f t="shared" si="123"/>
        <v>--</v>
      </c>
      <c r="JS112" s="254" t="str">
        <f t="shared" si="123"/>
        <v>--</v>
      </c>
      <c r="JT112" s="254" t="str">
        <f t="shared" si="123"/>
        <v>--</v>
      </c>
      <c r="JU112" s="254" t="str">
        <f t="shared" si="123"/>
        <v>--</v>
      </c>
      <c r="JV112" s="254" t="str">
        <f t="shared" si="123"/>
        <v>--</v>
      </c>
      <c r="JW112" s="254" t="str">
        <f t="shared" si="123"/>
        <v>--</v>
      </c>
      <c r="JX112" s="254" t="str">
        <f t="shared" si="123"/>
        <v>--</v>
      </c>
      <c r="JY112" s="254" t="str">
        <f t="shared" si="123"/>
        <v>--</v>
      </c>
      <c r="JZ112" s="254" t="str">
        <f t="shared" si="123"/>
        <v>--</v>
      </c>
      <c r="KA112" s="254" t="str">
        <f t="shared" si="124"/>
        <v>--</v>
      </c>
      <c r="KB112" s="254" t="str">
        <f t="shared" si="124"/>
        <v>--</v>
      </c>
      <c r="KC112" s="254" t="str">
        <f t="shared" si="124"/>
        <v>--</v>
      </c>
      <c r="KD112" s="254" t="str">
        <f t="shared" si="124"/>
        <v>--</v>
      </c>
      <c r="KE112" s="254" t="str">
        <f t="shared" si="124"/>
        <v>--</v>
      </c>
      <c r="KF112" s="254" t="str">
        <f t="shared" si="124"/>
        <v>--</v>
      </c>
      <c r="KG112" s="254" t="str">
        <f t="shared" si="124"/>
        <v>--</v>
      </c>
      <c r="KH112" s="254" t="str">
        <f t="shared" si="124"/>
        <v>--</v>
      </c>
      <c r="KI112" s="254" t="str">
        <f t="shared" si="124"/>
        <v>--</v>
      </c>
      <c r="KJ112" s="254" t="str">
        <f t="shared" si="124"/>
        <v>--</v>
      </c>
      <c r="KK112" s="254" t="str">
        <f t="shared" si="125"/>
        <v>--</v>
      </c>
      <c r="KL112" s="254" t="str">
        <f t="shared" si="125"/>
        <v>--</v>
      </c>
      <c r="KM112" s="254" t="str">
        <f t="shared" si="126"/>
        <v>--</v>
      </c>
      <c r="KN112" s="254" t="str">
        <f t="shared" si="126"/>
        <v>--</v>
      </c>
      <c r="KO112" s="254" t="str">
        <f t="shared" si="126"/>
        <v>--</v>
      </c>
      <c r="KP112" s="254" t="str">
        <f t="shared" si="126"/>
        <v>--</v>
      </c>
      <c r="KQ112" s="254" t="str">
        <f t="shared" si="126"/>
        <v>--</v>
      </c>
      <c r="KR112" s="254" t="str">
        <f t="shared" si="126"/>
        <v>--</v>
      </c>
      <c r="KS112" s="254" t="str">
        <f t="shared" si="126"/>
        <v>--</v>
      </c>
      <c r="KT112" s="254" t="str">
        <f t="shared" si="126"/>
        <v>--</v>
      </c>
    </row>
    <row r="113" spans="1:306" s="174" customFormat="1" x14ac:dyDescent="0.25">
      <c r="A113" s="174" t="str">
        <f t="shared" si="106"/>
        <v>--</v>
      </c>
      <c r="B113" s="175" t="s">
        <v>178</v>
      </c>
      <c r="C113" s="175">
        <v>2236</v>
      </c>
      <c r="D113" s="176">
        <v>1955</v>
      </c>
      <c r="E113" s="176">
        <v>2261</v>
      </c>
      <c r="F113" s="176">
        <v>2131</v>
      </c>
      <c r="G113" s="176">
        <v>1963</v>
      </c>
      <c r="H113" s="176">
        <v>883</v>
      </c>
      <c r="I113" s="176">
        <v>832</v>
      </c>
      <c r="J113" s="176">
        <v>521</v>
      </c>
      <c r="K113" s="176">
        <v>778</v>
      </c>
      <c r="L113" s="176">
        <v>738</v>
      </c>
      <c r="M113" s="174">
        <v>439</v>
      </c>
      <c r="N113" s="174">
        <v>836</v>
      </c>
      <c r="O113" s="174">
        <v>827</v>
      </c>
      <c r="P113" s="174">
        <v>598</v>
      </c>
      <c r="Q113" s="174">
        <v>795</v>
      </c>
      <c r="R113" s="174">
        <v>835</v>
      </c>
      <c r="S113" s="174">
        <v>501</v>
      </c>
      <c r="T113" s="174">
        <v>801</v>
      </c>
      <c r="U113" s="174">
        <v>701</v>
      </c>
      <c r="V113" s="174">
        <v>461</v>
      </c>
      <c r="W113" s="174">
        <v>78.812572759022217</v>
      </c>
      <c r="X113" s="174">
        <v>71.773220747889013</v>
      </c>
      <c r="Y113" s="174">
        <v>71.37330754352034</v>
      </c>
      <c r="Z113" s="174">
        <v>82.522996057818602</v>
      </c>
      <c r="AA113" s="174">
        <v>77.868852459016324</v>
      </c>
      <c r="AB113" s="174">
        <v>76.834862385321145</v>
      </c>
      <c r="AC113" s="174">
        <v>81.242387332521332</v>
      </c>
      <c r="AD113" s="174">
        <v>78.371810449574738</v>
      </c>
      <c r="AE113" s="174">
        <v>72.053872053872041</v>
      </c>
      <c r="AF113" s="174" t="s">
        <v>286</v>
      </c>
      <c r="AG113" s="174">
        <v>83.050847457627171</v>
      </c>
      <c r="AH113" s="174">
        <v>77.979797979797965</v>
      </c>
      <c r="AI113" s="174" t="s">
        <v>286</v>
      </c>
      <c r="AJ113" s="174">
        <v>87.643678160919407</v>
      </c>
      <c r="AK113" s="174">
        <v>84.581497797356931</v>
      </c>
      <c r="AL113" s="174">
        <v>20.412844036697258</v>
      </c>
      <c r="AM113" s="174">
        <v>22.743682310469332</v>
      </c>
      <c r="AN113" s="174">
        <v>55.769230769230774</v>
      </c>
      <c r="AO113" s="174">
        <v>19.401041666666668</v>
      </c>
      <c r="AP113" s="174">
        <v>19.701086956521749</v>
      </c>
      <c r="AQ113" s="174">
        <v>47.716894977168948</v>
      </c>
      <c r="AR113" s="174">
        <v>22.721749696233292</v>
      </c>
      <c r="AS113" s="174">
        <v>20.656136087484821</v>
      </c>
      <c r="AT113" s="174">
        <v>48.571428571428591</v>
      </c>
      <c r="AU113" s="174">
        <v>26.193548387096772</v>
      </c>
      <c r="AV113" s="174">
        <v>25.480769230769234</v>
      </c>
      <c r="AW113" s="174">
        <v>38.104838709677431</v>
      </c>
      <c r="AX113" s="174">
        <v>27.515923566878978</v>
      </c>
      <c r="AY113" s="174">
        <v>23.165467625899268</v>
      </c>
      <c r="AZ113" s="174">
        <v>38.695652173913054</v>
      </c>
      <c r="BA113" s="174" t="s">
        <v>286</v>
      </c>
      <c r="BB113" s="174" t="s">
        <v>286</v>
      </c>
      <c r="BC113" s="174" t="s">
        <v>286</v>
      </c>
      <c r="BD113" s="174" t="s">
        <v>286</v>
      </c>
      <c r="BE113" s="174" t="s">
        <v>286</v>
      </c>
      <c r="BF113" s="174" t="s">
        <v>286</v>
      </c>
      <c r="BG113" s="174" t="s">
        <v>286</v>
      </c>
      <c r="BH113" s="174" t="s">
        <v>286</v>
      </c>
      <c r="BI113" s="174" t="s">
        <v>286</v>
      </c>
      <c r="BJ113" s="174">
        <v>39.817232375979032</v>
      </c>
      <c r="BK113" s="174">
        <v>38.282208588957076</v>
      </c>
      <c r="BL113" s="174">
        <v>35.062240663900404</v>
      </c>
      <c r="BM113" s="174">
        <v>39.484396200814132</v>
      </c>
      <c r="BN113" s="174">
        <v>38.686131386861369</v>
      </c>
      <c r="BO113" s="174">
        <v>26.651480637813208</v>
      </c>
      <c r="BP113" s="174">
        <v>5.9332509270704579</v>
      </c>
      <c r="BQ113" s="174">
        <v>11.276332094175958</v>
      </c>
      <c r="BR113" s="174">
        <v>55.599214145383151</v>
      </c>
      <c r="BS113" s="174">
        <v>7.1030640668523732</v>
      </c>
      <c r="BT113" s="174">
        <v>9.9150141643059566</v>
      </c>
      <c r="BU113" s="174">
        <v>55.916473317865417</v>
      </c>
      <c r="BV113" s="174">
        <v>7.1969696969696972</v>
      </c>
      <c r="BW113" s="174">
        <v>8.1555834378920942</v>
      </c>
      <c r="BX113" s="174">
        <v>47.386759581881563</v>
      </c>
      <c r="BY113" s="174">
        <v>4.5152722443559083</v>
      </c>
      <c r="BZ113" s="174">
        <v>11.056511056511043</v>
      </c>
      <c r="CA113" s="174">
        <v>47.499999999999972</v>
      </c>
      <c r="CB113" s="174">
        <v>3.7333333333333307</v>
      </c>
      <c r="CC113" s="174">
        <v>5.6402439024390256</v>
      </c>
      <c r="CD113" s="174">
        <v>35.116279069767494</v>
      </c>
      <c r="CE113" s="174">
        <v>16.666666666666664</v>
      </c>
      <c r="CF113" s="174">
        <v>12.515188335358435</v>
      </c>
      <c r="CG113" s="174">
        <v>13.07692307692308</v>
      </c>
      <c r="CH113" s="174">
        <v>14.099216710182777</v>
      </c>
      <c r="CI113" s="174">
        <v>19.288645690834464</v>
      </c>
      <c r="CJ113" s="174">
        <v>13.7299771167048</v>
      </c>
      <c r="CK113" s="174">
        <v>19.854721549636803</v>
      </c>
      <c r="CL113" s="174">
        <v>18.115055079559376</v>
      </c>
      <c r="CM113" s="174">
        <v>15.789473684210531</v>
      </c>
      <c r="CN113" s="174">
        <v>16.881443298969092</v>
      </c>
      <c r="CO113" s="174">
        <v>19.151515151515156</v>
      </c>
      <c r="CP113" s="174">
        <v>13.374485596707819</v>
      </c>
      <c r="CQ113" s="174">
        <v>16.323907455012844</v>
      </c>
      <c r="CR113" s="174">
        <v>18.061674008810574</v>
      </c>
      <c r="CS113" s="174">
        <v>16.136363636363633</v>
      </c>
      <c r="CT113" s="174">
        <v>14.302884615384619</v>
      </c>
      <c r="CU113" s="174">
        <v>7.644882860665847</v>
      </c>
      <c r="CV113" s="174">
        <v>5.2325581395348859</v>
      </c>
      <c r="CW113" s="174">
        <v>15.887850467289715</v>
      </c>
      <c r="CX113" s="174">
        <v>8.5753803596127298</v>
      </c>
      <c r="CY113" s="174">
        <v>6.2500000000000009</v>
      </c>
      <c r="CZ113" s="174">
        <v>15.693430656934304</v>
      </c>
      <c r="DA113" s="174">
        <v>9.5179233621755159</v>
      </c>
      <c r="DB113" s="174">
        <v>8.747855917667243</v>
      </c>
      <c r="DC113" s="174">
        <v>13.350785340314147</v>
      </c>
      <c r="DD113" s="174">
        <v>9.3366093366093388</v>
      </c>
      <c r="DE113" s="174">
        <v>8.6134453781512619</v>
      </c>
      <c r="DF113" s="174">
        <v>14.659685863874342</v>
      </c>
      <c r="DG113" s="174">
        <v>13.493253373313349</v>
      </c>
      <c r="DH113" s="174">
        <v>12.557077625570781</v>
      </c>
      <c r="DI113" s="174">
        <v>39.545997610513744</v>
      </c>
      <c r="DJ113" s="174">
        <v>44.268292682926834</v>
      </c>
      <c r="DK113" s="174">
        <v>33.527131782945744</v>
      </c>
      <c r="DL113" s="174">
        <v>40.824468085106396</v>
      </c>
      <c r="DM113" s="174">
        <v>43.11294765840217</v>
      </c>
      <c r="DN113" s="174">
        <v>33.64055299539168</v>
      </c>
      <c r="DO113" s="174">
        <v>42.839805825242763</v>
      </c>
      <c r="DP113" s="174">
        <v>43.366093366093374</v>
      </c>
      <c r="DQ113" s="174">
        <v>34.64163822525596</v>
      </c>
      <c r="DR113" s="174">
        <v>37.630208333333229</v>
      </c>
      <c r="DS113" s="174">
        <v>49.19852034525276</v>
      </c>
      <c r="DT113" s="174">
        <v>40.126050420168056</v>
      </c>
      <c r="DU113" s="174">
        <v>41.191709844559604</v>
      </c>
      <c r="DV113" s="174">
        <v>44.444444444444521</v>
      </c>
      <c r="DW113" s="174">
        <v>40.182648401826469</v>
      </c>
      <c r="DX113" s="174" t="s">
        <v>286</v>
      </c>
      <c r="DY113" s="174" t="s">
        <v>286</v>
      </c>
      <c r="DZ113" s="174" t="s">
        <v>286</v>
      </c>
      <c r="EA113" s="174" t="s">
        <v>286</v>
      </c>
      <c r="EB113" s="174" t="s">
        <v>286</v>
      </c>
      <c r="EC113" s="174" t="s">
        <v>286</v>
      </c>
      <c r="ED113" s="174" t="s">
        <v>286</v>
      </c>
      <c r="EE113" s="174" t="s">
        <v>286</v>
      </c>
      <c r="EF113" s="174" t="s">
        <v>286</v>
      </c>
      <c r="EG113" s="174">
        <v>8.4595959595959691</v>
      </c>
      <c r="EH113" s="174">
        <v>6.7226890756302646</v>
      </c>
      <c r="EI113" s="174">
        <v>2.2132796780684143</v>
      </c>
      <c r="EJ113" s="174">
        <v>6.0759493670886124</v>
      </c>
      <c r="EK113" s="174">
        <v>5.0071530758225995</v>
      </c>
      <c r="EL113" s="174">
        <v>4.1304347826086945</v>
      </c>
      <c r="EM113" s="174">
        <v>56.779661016949106</v>
      </c>
      <c r="EN113" s="174">
        <v>33.535108958837739</v>
      </c>
      <c r="EO113" s="174">
        <v>39.691714836223483</v>
      </c>
      <c r="EP113" s="174">
        <v>52.89473684210521</v>
      </c>
      <c r="EQ113" s="174">
        <v>36.213991769547277</v>
      </c>
      <c r="ER113" s="174">
        <v>40.7744874715262</v>
      </c>
      <c r="ES113" s="174">
        <v>50.061804697156987</v>
      </c>
      <c r="ET113" s="174">
        <v>35.995085995086029</v>
      </c>
      <c r="EU113" s="174">
        <v>45.531197301855009</v>
      </c>
      <c r="EV113" s="174">
        <v>54.435483870967744</v>
      </c>
      <c r="EW113" s="174">
        <v>31.81818181818182</v>
      </c>
      <c r="EX113" s="174">
        <v>46.774193548387139</v>
      </c>
      <c r="EY113" s="174">
        <v>54.97311827956991</v>
      </c>
      <c r="EZ113" s="174">
        <v>34.705882352941209</v>
      </c>
      <c r="FA113" s="174">
        <v>47.757847533632322</v>
      </c>
      <c r="FB113" s="174">
        <v>76.832151300236404</v>
      </c>
      <c r="FC113" s="174">
        <v>64.52784503631959</v>
      </c>
      <c r="FD113" s="174">
        <v>62.934362934362937</v>
      </c>
      <c r="FE113" s="174">
        <v>77.968337730870701</v>
      </c>
      <c r="FF113" s="174">
        <v>66.57571623465212</v>
      </c>
      <c r="FG113" s="174">
        <v>66.742596810933989</v>
      </c>
      <c r="FH113" s="174">
        <v>76.894865525672458</v>
      </c>
      <c r="FI113" s="174">
        <v>67.478684531059599</v>
      </c>
      <c r="FJ113" s="174">
        <v>68.13559322033899</v>
      </c>
      <c r="FK113" s="174">
        <v>84.813384813384943</v>
      </c>
      <c r="FL113" s="174">
        <v>66.787439613526587</v>
      </c>
      <c r="FM113" s="174">
        <v>73.535353535353437</v>
      </c>
      <c r="FN113" s="174">
        <v>84.73479948253555</v>
      </c>
      <c r="FO113" s="174">
        <v>71.407837445573392</v>
      </c>
      <c r="FP113" s="174">
        <v>72.259507829977551</v>
      </c>
      <c r="FQ113" s="174">
        <v>92.949471210340818</v>
      </c>
      <c r="FR113" s="174">
        <v>94.323671497584485</v>
      </c>
      <c r="FS113" s="174">
        <v>97.499999999999844</v>
      </c>
      <c r="FT113" s="174">
        <v>87.105263157894697</v>
      </c>
      <c r="FU113" s="174">
        <v>91.428571428571402</v>
      </c>
      <c r="FV113" s="174">
        <v>96.09195402298856</v>
      </c>
      <c r="FW113" s="174">
        <v>88.22815533980571</v>
      </c>
      <c r="FX113" s="174">
        <v>89.950980392156794</v>
      </c>
      <c r="FY113" s="174">
        <v>93.445378151260556</v>
      </c>
      <c r="FZ113" s="174">
        <v>89.795918367346928</v>
      </c>
      <c r="GA113" s="174">
        <v>92.400482509047023</v>
      </c>
      <c r="GB113" s="174">
        <v>95.757575757575765</v>
      </c>
      <c r="GC113" s="174">
        <v>90.518331226295913</v>
      </c>
      <c r="GD113" s="174">
        <v>93.687230989956987</v>
      </c>
      <c r="GE113" s="174">
        <v>95.575221238937999</v>
      </c>
      <c r="GF113" s="174">
        <v>86.810551558753119</v>
      </c>
      <c r="GG113" s="174">
        <v>87.970838396111887</v>
      </c>
      <c r="GH113" s="174">
        <v>94.990366088632001</v>
      </c>
      <c r="GI113" s="174">
        <v>84.238410596026512</v>
      </c>
      <c r="GJ113" s="174">
        <v>86.320109439124565</v>
      </c>
      <c r="GK113" s="174">
        <v>93.103448275862007</v>
      </c>
      <c r="GL113" s="174">
        <v>85.556915544675675</v>
      </c>
      <c r="GM113" s="174">
        <v>84.009840098400986</v>
      </c>
      <c r="GN113" s="174">
        <v>91.69491525423733</v>
      </c>
      <c r="GO113" s="174">
        <v>90.293742017879964</v>
      </c>
      <c r="GP113" s="174">
        <v>89.09090909090915</v>
      </c>
      <c r="GQ113" s="174">
        <v>94.12955465587045</v>
      </c>
      <c r="GR113" s="174">
        <v>88.040712468193462</v>
      </c>
      <c r="GS113" s="174">
        <v>91.391678622668465</v>
      </c>
      <c r="GT113" s="174">
        <v>91.777777777777857</v>
      </c>
      <c r="GU113" s="174" t="s">
        <v>286</v>
      </c>
      <c r="GV113" s="174" t="s">
        <v>286</v>
      </c>
      <c r="GW113" s="174" t="s">
        <v>286</v>
      </c>
      <c r="GX113" s="174" t="s">
        <v>286</v>
      </c>
      <c r="GY113" s="174" t="s">
        <v>286</v>
      </c>
      <c r="GZ113" s="174" t="s">
        <v>286</v>
      </c>
      <c r="HA113" s="174" t="s">
        <v>286</v>
      </c>
      <c r="HB113" s="174" t="s">
        <v>286</v>
      </c>
      <c r="HC113" s="174" t="s">
        <v>286</v>
      </c>
      <c r="HD113" s="174">
        <v>91.775456919060176</v>
      </c>
      <c r="HE113" s="174">
        <v>93.703703703703752</v>
      </c>
      <c r="HF113" s="174">
        <v>95.6967213114754</v>
      </c>
      <c r="HG113" s="174">
        <v>87.827225130890113</v>
      </c>
      <c r="HH113" s="174">
        <v>93.81294964028767</v>
      </c>
      <c r="HI113" s="177">
        <v>94.104308390022695</v>
      </c>
      <c r="HJ113" s="177">
        <v>64.558472553699247</v>
      </c>
      <c r="HK113" s="177">
        <v>72.793228536880335</v>
      </c>
      <c r="HL113" s="177">
        <v>88.053949903660879</v>
      </c>
      <c r="HM113" s="174">
        <v>64.361702127659612</v>
      </c>
      <c r="HN113" s="174">
        <v>68.638239339752417</v>
      </c>
      <c r="HO113" s="174">
        <v>81.336405529953936</v>
      </c>
      <c r="HP113" s="174">
        <v>66.585067319461487</v>
      </c>
      <c r="HQ113" s="174">
        <v>64.099378881987604</v>
      </c>
      <c r="HR113" s="174">
        <v>77.928692699490639</v>
      </c>
      <c r="HS113" s="174">
        <v>73.350582147477425</v>
      </c>
      <c r="HT113" s="174">
        <v>71.619975639464073</v>
      </c>
      <c r="HU113" s="174">
        <v>85.480572597136998</v>
      </c>
      <c r="HV113" s="174">
        <v>75.800256081946188</v>
      </c>
      <c r="HW113" s="174">
        <v>79.015918958031818</v>
      </c>
      <c r="HX113" s="174">
        <v>84.269662921348356</v>
      </c>
      <c r="HY113" s="174">
        <v>8.0459770114942479</v>
      </c>
      <c r="HZ113" s="174">
        <v>4.5783132530120447</v>
      </c>
      <c r="IA113" s="174">
        <v>3.1007751937984507</v>
      </c>
      <c r="IB113" s="174">
        <v>7.9842931937172814</v>
      </c>
      <c r="IC113" s="174">
        <v>7.1913161465400286</v>
      </c>
      <c r="ID113" s="174">
        <v>2.5114155251141548</v>
      </c>
      <c r="IE113" s="174">
        <v>10.036275695284173</v>
      </c>
      <c r="IF113" s="174">
        <v>8.0487804878048905</v>
      </c>
      <c r="IG113" s="174">
        <v>5.3872053872053867</v>
      </c>
      <c r="IH113" s="174">
        <v>7.1969696969696955</v>
      </c>
      <c r="II113" s="174">
        <v>6.3549160671462843</v>
      </c>
      <c r="IJ113" s="174">
        <v>5.4655870445344119</v>
      </c>
      <c r="IK113" s="174">
        <v>7.6923076923076872</v>
      </c>
      <c r="IL113" s="174">
        <v>5.4441260744985662</v>
      </c>
      <c r="IM113" s="174">
        <v>4.6460176991150464</v>
      </c>
      <c r="IN113" s="174" t="str">
        <f t="shared" si="113"/>
        <v>--</v>
      </c>
      <c r="IO113" s="174" t="str">
        <f t="shared" si="113"/>
        <v>--</v>
      </c>
      <c r="IP113" s="174" t="str">
        <f t="shared" si="113"/>
        <v>--</v>
      </c>
      <c r="IQ113" s="174" t="str">
        <f t="shared" si="113"/>
        <v>--</v>
      </c>
      <c r="IR113" s="174" t="str">
        <f t="shared" si="113"/>
        <v>--</v>
      </c>
      <c r="IS113" s="174" t="str">
        <f t="shared" si="113"/>
        <v>--</v>
      </c>
      <c r="IT113" s="174" t="str">
        <f t="shared" si="113"/>
        <v>--</v>
      </c>
      <c r="IU113" s="174" t="str">
        <f t="shared" si="113"/>
        <v>--</v>
      </c>
      <c r="IV113" s="174" t="str">
        <f t="shared" si="113"/>
        <v>--</v>
      </c>
      <c r="IW113" s="254" t="str">
        <f t="shared" si="121"/>
        <v>--</v>
      </c>
      <c r="IX113" s="254" t="str">
        <f t="shared" si="121"/>
        <v>--</v>
      </c>
      <c r="IY113" s="254" t="str">
        <f t="shared" si="121"/>
        <v>--</v>
      </c>
      <c r="IZ113" s="254" t="str">
        <f t="shared" si="121"/>
        <v>--</v>
      </c>
      <c r="JA113" s="254" t="str">
        <f t="shared" si="121"/>
        <v>--</v>
      </c>
      <c r="JB113" s="254" t="str">
        <f t="shared" si="121"/>
        <v>--</v>
      </c>
      <c r="JC113" s="254" t="str">
        <f t="shared" si="121"/>
        <v>--</v>
      </c>
      <c r="JD113" s="254" t="str">
        <f t="shared" si="121"/>
        <v>--</v>
      </c>
      <c r="JE113" s="254" t="str">
        <f t="shared" si="121"/>
        <v>--</v>
      </c>
      <c r="JF113" s="254" t="str">
        <f t="shared" si="121"/>
        <v>--</v>
      </c>
      <c r="JG113" s="254" t="str">
        <f t="shared" si="122"/>
        <v>--</v>
      </c>
      <c r="JH113" s="254" t="str">
        <f t="shared" si="122"/>
        <v>--</v>
      </c>
      <c r="JI113" s="254" t="str">
        <f t="shared" si="122"/>
        <v>--</v>
      </c>
      <c r="JJ113" s="254" t="str">
        <f t="shared" si="122"/>
        <v>--</v>
      </c>
      <c r="JK113" s="254" t="str">
        <f t="shared" si="122"/>
        <v>--</v>
      </c>
      <c r="JL113" s="254" t="str">
        <f t="shared" si="122"/>
        <v>--</v>
      </c>
      <c r="JM113" s="254" t="str">
        <f t="shared" si="122"/>
        <v>--</v>
      </c>
      <c r="JN113" s="254" t="str">
        <f t="shared" si="122"/>
        <v>--</v>
      </c>
      <c r="JO113" s="254" t="str">
        <f t="shared" si="122"/>
        <v>--</v>
      </c>
      <c r="JP113" s="254" t="str">
        <f t="shared" si="122"/>
        <v>--</v>
      </c>
      <c r="JQ113" s="254" t="str">
        <f t="shared" si="123"/>
        <v>--</v>
      </c>
      <c r="JR113" s="254" t="str">
        <f t="shared" si="123"/>
        <v>--</v>
      </c>
      <c r="JS113" s="254" t="str">
        <f t="shared" si="123"/>
        <v>--</v>
      </c>
      <c r="JT113" s="254" t="str">
        <f t="shared" si="123"/>
        <v>--</v>
      </c>
      <c r="JU113" s="254" t="str">
        <f t="shared" si="123"/>
        <v>--</v>
      </c>
      <c r="JV113" s="254" t="str">
        <f t="shared" si="123"/>
        <v>--</v>
      </c>
      <c r="JW113" s="254" t="str">
        <f t="shared" si="123"/>
        <v>--</v>
      </c>
      <c r="JX113" s="254" t="str">
        <f t="shared" si="123"/>
        <v>--</v>
      </c>
      <c r="JY113" s="254" t="str">
        <f t="shared" si="123"/>
        <v>--</v>
      </c>
      <c r="JZ113" s="254" t="str">
        <f t="shared" si="123"/>
        <v>--</v>
      </c>
      <c r="KA113" s="254" t="str">
        <f t="shared" si="124"/>
        <v>--</v>
      </c>
      <c r="KB113" s="254" t="str">
        <f t="shared" si="124"/>
        <v>--</v>
      </c>
      <c r="KC113" s="254" t="str">
        <f t="shared" si="124"/>
        <v>--</v>
      </c>
      <c r="KD113" s="254" t="str">
        <f t="shared" si="124"/>
        <v>--</v>
      </c>
      <c r="KE113" s="254" t="str">
        <f t="shared" si="124"/>
        <v>--</v>
      </c>
      <c r="KF113" s="254" t="str">
        <f t="shared" si="124"/>
        <v>--</v>
      </c>
      <c r="KG113" s="254" t="str">
        <f t="shared" si="124"/>
        <v>--</v>
      </c>
      <c r="KH113" s="254" t="str">
        <f t="shared" si="124"/>
        <v>--</v>
      </c>
      <c r="KI113" s="254" t="str">
        <f t="shared" si="124"/>
        <v>--</v>
      </c>
      <c r="KJ113" s="254" t="str">
        <f t="shared" si="124"/>
        <v>--</v>
      </c>
      <c r="KK113" s="254" t="str">
        <f t="shared" si="125"/>
        <v>--</v>
      </c>
      <c r="KL113" s="254" t="str">
        <f t="shared" si="125"/>
        <v>--</v>
      </c>
      <c r="KM113" s="254" t="str">
        <f t="shared" si="126"/>
        <v>--</v>
      </c>
      <c r="KN113" s="254" t="str">
        <f t="shared" si="126"/>
        <v>--</v>
      </c>
      <c r="KO113" s="254" t="str">
        <f t="shared" si="126"/>
        <v>--</v>
      </c>
      <c r="KP113" s="254" t="str">
        <f t="shared" si="126"/>
        <v>--</v>
      </c>
      <c r="KQ113" s="254" t="str">
        <f t="shared" si="126"/>
        <v>--</v>
      </c>
      <c r="KR113" s="254" t="str">
        <f t="shared" si="126"/>
        <v>--</v>
      </c>
      <c r="KS113" s="254" t="str">
        <f t="shared" si="126"/>
        <v>--</v>
      </c>
      <c r="KT113" s="254" t="str">
        <f t="shared" si="126"/>
        <v>--</v>
      </c>
    </row>
    <row r="114" spans="1:306" s="174" customFormat="1" x14ac:dyDescent="0.25">
      <c r="A114" s="174" t="str">
        <f t="shared" si="106"/>
        <v>--</v>
      </c>
      <c r="B114" s="175" t="s">
        <v>180</v>
      </c>
      <c r="C114" s="175">
        <v>1358</v>
      </c>
      <c r="D114" s="176">
        <v>1313</v>
      </c>
      <c r="E114" s="176">
        <v>1117</v>
      </c>
      <c r="F114" s="176">
        <v>1064</v>
      </c>
      <c r="G114" s="176">
        <v>1159</v>
      </c>
      <c r="H114" s="176">
        <v>530</v>
      </c>
      <c r="I114" s="176">
        <v>455</v>
      </c>
      <c r="J114" s="176">
        <v>373</v>
      </c>
      <c r="K114" s="176">
        <v>476</v>
      </c>
      <c r="L114" s="176">
        <v>496</v>
      </c>
      <c r="M114" s="174">
        <v>341</v>
      </c>
      <c r="N114" s="174">
        <v>392</v>
      </c>
      <c r="O114" s="174">
        <v>388</v>
      </c>
      <c r="P114" s="174">
        <v>337</v>
      </c>
      <c r="Q114" s="174">
        <v>409</v>
      </c>
      <c r="R114" s="174">
        <v>363</v>
      </c>
      <c r="S114" s="174">
        <v>292</v>
      </c>
      <c r="T114" s="174">
        <v>411</v>
      </c>
      <c r="U114" s="174">
        <v>421</v>
      </c>
      <c r="V114" s="174">
        <v>327</v>
      </c>
      <c r="W114" s="174">
        <v>78.694817658349336</v>
      </c>
      <c r="X114" s="174">
        <v>68.666666666666629</v>
      </c>
      <c r="Y114" s="174">
        <v>73.513513513513558</v>
      </c>
      <c r="Z114" s="174">
        <v>82.765957446808486</v>
      </c>
      <c r="AA114" s="174">
        <v>76.673427991886442</v>
      </c>
      <c r="AB114" s="174">
        <v>67.25663716814158</v>
      </c>
      <c r="AC114" s="174">
        <v>84.675324675324688</v>
      </c>
      <c r="AD114" s="174">
        <v>75.65445026178007</v>
      </c>
      <c r="AE114" s="174">
        <v>71.25748502994017</v>
      </c>
      <c r="AF114" s="174" t="s">
        <v>286</v>
      </c>
      <c r="AG114" s="174">
        <v>84.269662921348313</v>
      </c>
      <c r="AH114" s="174">
        <v>75.517241379310462</v>
      </c>
      <c r="AI114" s="174" t="s">
        <v>286</v>
      </c>
      <c r="AJ114" s="174">
        <v>84.299516908212539</v>
      </c>
      <c r="AK114" s="174">
        <v>82.098765432098816</v>
      </c>
      <c r="AL114" s="174">
        <v>21.223709369024878</v>
      </c>
      <c r="AM114" s="174">
        <v>23.230088495575213</v>
      </c>
      <c r="AN114" s="174">
        <v>37.096774193548384</v>
      </c>
      <c r="AO114" s="174">
        <v>21.063829787234045</v>
      </c>
      <c r="AP114" s="174">
        <v>21.906693711967534</v>
      </c>
      <c r="AQ114" s="174">
        <v>37.352941176470587</v>
      </c>
      <c r="AR114" s="174">
        <v>25.130890052356023</v>
      </c>
      <c r="AS114" s="174">
        <v>24.218750000000007</v>
      </c>
      <c r="AT114" s="174">
        <v>40.29850746268658</v>
      </c>
      <c r="AU114" s="174">
        <v>29.824561403508767</v>
      </c>
      <c r="AV114" s="174">
        <v>18.611111111111111</v>
      </c>
      <c r="AW114" s="174">
        <v>39.041095890410951</v>
      </c>
      <c r="AX114" s="174">
        <v>29.950495049504966</v>
      </c>
      <c r="AY114" s="174">
        <v>24.105011933174225</v>
      </c>
      <c r="AZ114" s="174">
        <v>37.962962962962912</v>
      </c>
      <c r="BA114" s="174" t="s">
        <v>286</v>
      </c>
      <c r="BB114" s="174" t="s">
        <v>286</v>
      </c>
      <c r="BC114" s="174" t="s">
        <v>286</v>
      </c>
      <c r="BD114" s="174" t="s">
        <v>286</v>
      </c>
      <c r="BE114" s="174" t="s">
        <v>286</v>
      </c>
      <c r="BF114" s="174" t="s">
        <v>286</v>
      </c>
      <c r="BG114" s="174" t="s">
        <v>286</v>
      </c>
      <c r="BH114" s="174" t="s">
        <v>286</v>
      </c>
      <c r="BI114" s="174" t="s">
        <v>286</v>
      </c>
      <c r="BJ114" s="174">
        <v>28.165374677002614</v>
      </c>
      <c r="BK114" s="174">
        <v>36.111111111111065</v>
      </c>
      <c r="BL114" s="174">
        <v>24.381625441696109</v>
      </c>
      <c r="BM114" s="174">
        <v>32.642487046632141</v>
      </c>
      <c r="BN114" s="174">
        <v>36.473429951690825</v>
      </c>
      <c r="BO114" s="174">
        <v>29.430379746835435</v>
      </c>
      <c r="BP114" s="174">
        <v>3.0303030303030303</v>
      </c>
      <c r="BQ114" s="174">
        <v>8.3710407239819045</v>
      </c>
      <c r="BR114" s="174">
        <v>51.902173913043484</v>
      </c>
      <c r="BS114" s="174">
        <v>5.5172413793103452</v>
      </c>
      <c r="BT114" s="174">
        <v>13.713080168776367</v>
      </c>
      <c r="BU114" s="174">
        <v>48.181818181818194</v>
      </c>
      <c r="BV114" s="174">
        <v>6.3711911357340769</v>
      </c>
      <c r="BW114" s="174">
        <v>11.111111111111123</v>
      </c>
      <c r="BX114" s="174">
        <v>48.318042813455683</v>
      </c>
      <c r="BY114" s="174">
        <v>7.7720207253886082</v>
      </c>
      <c r="BZ114" s="174">
        <v>15.864022662889523</v>
      </c>
      <c r="CA114" s="174">
        <v>47.670250896057361</v>
      </c>
      <c r="CB114" s="174">
        <v>5.1413881748071999</v>
      </c>
      <c r="CC114" s="174">
        <v>10.750000000000005</v>
      </c>
      <c r="CD114" s="174">
        <v>34.627831715210341</v>
      </c>
      <c r="CE114" s="174">
        <v>12.548262548262548</v>
      </c>
      <c r="CF114" s="174">
        <v>13.71681415929204</v>
      </c>
      <c r="CG114" s="174">
        <v>22.311827956989255</v>
      </c>
      <c r="CH114" s="174">
        <v>17.167381974248919</v>
      </c>
      <c r="CI114" s="174">
        <v>21.544715447154459</v>
      </c>
      <c r="CJ114" s="174">
        <v>16.913946587537094</v>
      </c>
      <c r="CK114" s="174">
        <v>15.404699738903386</v>
      </c>
      <c r="CL114" s="174">
        <v>18.911917098445581</v>
      </c>
      <c r="CM114" s="174">
        <v>16.167664670658681</v>
      </c>
      <c r="CN114" s="174">
        <v>14.861460957178835</v>
      </c>
      <c r="CO114" s="174">
        <v>23.809523809523824</v>
      </c>
      <c r="CP114" s="174">
        <v>18.021201413427566</v>
      </c>
      <c r="CQ114" s="174">
        <v>11.528822055137855</v>
      </c>
      <c r="CR114" s="174">
        <v>17.718446601941739</v>
      </c>
      <c r="CS114" s="174">
        <v>19.87381703470033</v>
      </c>
      <c r="CT114" s="174">
        <v>9.055118110236215</v>
      </c>
      <c r="CU114" s="174">
        <v>9.7777777777777715</v>
      </c>
      <c r="CV114" s="174">
        <v>2.9810298102981037</v>
      </c>
      <c r="CW114" s="174">
        <v>18.101545253863115</v>
      </c>
      <c r="CX114" s="174">
        <v>11.293634496919918</v>
      </c>
      <c r="CY114" s="174">
        <v>6.231454005934717</v>
      </c>
      <c r="CZ114" s="174">
        <v>18.867924528301891</v>
      </c>
      <c r="DA114" s="174">
        <v>11.842105263157901</v>
      </c>
      <c r="DB114" s="174">
        <v>9.3939393939393927</v>
      </c>
      <c r="DC114" s="174">
        <v>16.836734693877549</v>
      </c>
      <c r="DD114" s="174">
        <v>13.559322033898303</v>
      </c>
      <c r="DE114" s="174">
        <v>8.2142857142857064</v>
      </c>
      <c r="DF114" s="174">
        <v>20.45454545454546</v>
      </c>
      <c r="DG114" s="174">
        <v>13.936430317848416</v>
      </c>
      <c r="DH114" s="174">
        <v>14.285714285714286</v>
      </c>
      <c r="DI114" s="174">
        <v>36.738703339882143</v>
      </c>
      <c r="DJ114" s="174">
        <v>47.767857142857139</v>
      </c>
      <c r="DK114" s="174">
        <v>34.501347708894919</v>
      </c>
      <c r="DL114" s="174">
        <v>36.956521739130416</v>
      </c>
      <c r="DM114" s="174">
        <v>46.938775510204096</v>
      </c>
      <c r="DN114" s="174">
        <v>34.523809523809533</v>
      </c>
      <c r="DO114" s="174">
        <v>39.459459459459453</v>
      </c>
      <c r="DP114" s="174">
        <v>50.000000000000021</v>
      </c>
      <c r="DQ114" s="174">
        <v>40.909090909090899</v>
      </c>
      <c r="DR114" s="174">
        <v>39.185750636132269</v>
      </c>
      <c r="DS114" s="174">
        <v>52.840909090909065</v>
      </c>
      <c r="DT114" s="174">
        <v>52.517985611510795</v>
      </c>
      <c r="DU114" s="174">
        <v>36.895674300254427</v>
      </c>
      <c r="DV114" s="174">
        <v>43.658536585365788</v>
      </c>
      <c r="DW114" s="174">
        <v>38.730158730158756</v>
      </c>
      <c r="DX114" s="174" t="s">
        <v>286</v>
      </c>
      <c r="DY114" s="174" t="s">
        <v>286</v>
      </c>
      <c r="DZ114" s="174" t="s">
        <v>286</v>
      </c>
      <c r="EA114" s="174" t="s">
        <v>286</v>
      </c>
      <c r="EB114" s="174" t="s">
        <v>286</v>
      </c>
      <c r="EC114" s="174" t="s">
        <v>286</v>
      </c>
      <c r="ED114" s="174" t="s">
        <v>286</v>
      </c>
      <c r="EE114" s="174" t="s">
        <v>286</v>
      </c>
      <c r="EF114" s="174" t="s">
        <v>286</v>
      </c>
      <c r="EG114" s="174">
        <v>9.4292803970223282</v>
      </c>
      <c r="EH114" s="174">
        <v>7.1823204419889493</v>
      </c>
      <c r="EI114" s="174">
        <v>4.498269896193773</v>
      </c>
      <c r="EJ114" s="174">
        <v>7.8431372549019605</v>
      </c>
      <c r="EK114" s="174">
        <v>7.15990453460621</v>
      </c>
      <c r="EL114" s="174">
        <v>2.7692307692307701</v>
      </c>
      <c r="EM114" s="174">
        <v>65.551181102362207</v>
      </c>
      <c r="EN114" s="174">
        <v>28.507795100222719</v>
      </c>
      <c r="EO114" s="174">
        <v>46.756756756756765</v>
      </c>
      <c r="EP114" s="174">
        <v>60.307017543859672</v>
      </c>
      <c r="EQ114" s="174">
        <v>39.059304703476457</v>
      </c>
      <c r="ER114" s="174">
        <v>48.38709677419353</v>
      </c>
      <c r="ES114" s="174">
        <v>60.483870967741936</v>
      </c>
      <c r="ET114" s="174">
        <v>35.324675324675312</v>
      </c>
      <c r="EU114" s="174">
        <v>41.246290801186959</v>
      </c>
      <c r="EV114" s="174">
        <v>45.669291338582717</v>
      </c>
      <c r="EW114" s="174">
        <v>40.730337078651715</v>
      </c>
      <c r="EX114" s="174">
        <v>49.128919860627214</v>
      </c>
      <c r="EY114" s="174">
        <v>49.197860962566843</v>
      </c>
      <c r="EZ114" s="174">
        <v>36.674816625916868</v>
      </c>
      <c r="FA114" s="174">
        <v>48.749999999999972</v>
      </c>
      <c r="FB114" s="174">
        <v>81.712062256809318</v>
      </c>
      <c r="FC114" s="174">
        <v>61.247216035634708</v>
      </c>
      <c r="FD114" s="174">
        <v>68.548387096774192</v>
      </c>
      <c r="FE114" s="174">
        <v>82.150537634408593</v>
      </c>
      <c r="FF114" s="174">
        <v>70.408163265306115</v>
      </c>
      <c r="FG114" s="174">
        <v>68.823529411764667</v>
      </c>
      <c r="FH114" s="174">
        <v>86.170212765957459</v>
      </c>
      <c r="FI114" s="174">
        <v>64.062500000000014</v>
      </c>
      <c r="FJ114" s="174">
        <v>67.857142857142861</v>
      </c>
      <c r="FK114" s="174">
        <v>80.916030534351194</v>
      </c>
      <c r="FL114" s="174">
        <v>72.701949860724284</v>
      </c>
      <c r="FM114" s="174">
        <v>68.641114982578387</v>
      </c>
      <c r="FN114" s="174">
        <v>80.102040816326479</v>
      </c>
      <c r="FO114" s="174">
        <v>70.944309927360763</v>
      </c>
      <c r="FP114" s="174">
        <v>71.651090342679154</v>
      </c>
      <c r="FQ114" s="174">
        <v>91.923076923076877</v>
      </c>
      <c r="FR114" s="174">
        <v>96.460176991150433</v>
      </c>
      <c r="FS114" s="174">
        <v>98.387096774193552</v>
      </c>
      <c r="FT114" s="174">
        <v>90.170940170940142</v>
      </c>
      <c r="FU114" s="174">
        <v>91.411042944785308</v>
      </c>
      <c r="FV114" s="174">
        <v>96.76470588235297</v>
      </c>
      <c r="FW114" s="174">
        <v>92.146596858638745</v>
      </c>
      <c r="FX114" s="174">
        <v>90.885416666666657</v>
      </c>
      <c r="FY114" s="174">
        <v>95.820895522388042</v>
      </c>
      <c r="FZ114" s="174">
        <v>91.77057356608492</v>
      </c>
      <c r="GA114" s="174">
        <v>94.198895027624388</v>
      </c>
      <c r="GB114" s="174">
        <v>93.771626297577868</v>
      </c>
      <c r="GC114" s="174">
        <v>91.791044776119435</v>
      </c>
      <c r="GD114" s="174">
        <v>94.711538461538439</v>
      </c>
      <c r="GE114" s="174">
        <v>95.962732919254606</v>
      </c>
      <c r="GF114" s="174">
        <v>90.077821011673151</v>
      </c>
      <c r="GG114" s="174">
        <v>89.977728285077902</v>
      </c>
      <c r="GH114" s="174">
        <v>95.135135135135144</v>
      </c>
      <c r="GI114" s="174">
        <v>89.177489177489178</v>
      </c>
      <c r="GJ114" s="174">
        <v>85.185185185185262</v>
      </c>
      <c r="GK114" s="174">
        <v>95.29411764705884</v>
      </c>
      <c r="GL114" s="174">
        <v>90.026954177897579</v>
      </c>
      <c r="GM114" s="174">
        <v>82.058047493403734</v>
      </c>
      <c r="GN114" s="174">
        <v>92.192192192192167</v>
      </c>
      <c r="GO114" s="174">
        <v>89.473684210526329</v>
      </c>
      <c r="GP114" s="174">
        <v>90.027700831024902</v>
      </c>
      <c r="GQ114" s="174">
        <v>91.00346020761252</v>
      </c>
      <c r="GR114" s="174">
        <v>88.972431077694168</v>
      </c>
      <c r="GS114" s="174">
        <v>91.105769230769269</v>
      </c>
      <c r="GT114" s="174">
        <v>95.046439628483014</v>
      </c>
      <c r="GU114" s="174" t="s">
        <v>286</v>
      </c>
      <c r="GV114" s="174" t="s">
        <v>286</v>
      </c>
      <c r="GW114" s="174" t="s">
        <v>286</v>
      </c>
      <c r="GX114" s="174" t="s">
        <v>286</v>
      </c>
      <c r="GY114" s="174" t="s">
        <v>286</v>
      </c>
      <c r="GZ114" s="174" t="s">
        <v>286</v>
      </c>
      <c r="HA114" s="174" t="s">
        <v>286</v>
      </c>
      <c r="HB114" s="174" t="s">
        <v>286</v>
      </c>
      <c r="HC114" s="174" t="s">
        <v>286</v>
      </c>
      <c r="HD114" s="174">
        <v>87.626262626262601</v>
      </c>
      <c r="HE114" s="174">
        <v>94.397759103641505</v>
      </c>
      <c r="HF114" s="174">
        <v>95.121951219512241</v>
      </c>
      <c r="HG114" s="174">
        <v>90.404040404040387</v>
      </c>
      <c r="HH114" s="174">
        <v>91.826923076923151</v>
      </c>
      <c r="HI114" s="177">
        <v>95.35603715170285</v>
      </c>
      <c r="HJ114" s="177">
        <v>76.712328767123196</v>
      </c>
      <c r="HK114" s="177">
        <v>83.741648106904165</v>
      </c>
      <c r="HL114" s="177">
        <v>92.076502732240385</v>
      </c>
      <c r="HM114" s="174">
        <v>71.334792122538317</v>
      </c>
      <c r="HN114" s="174">
        <v>75.257731958762889</v>
      </c>
      <c r="HO114" s="174">
        <v>91.715976331360949</v>
      </c>
      <c r="HP114" s="174">
        <v>73.066666666666762</v>
      </c>
      <c r="HQ114" s="174">
        <v>74.731182795698913</v>
      </c>
      <c r="HR114" s="174">
        <v>88.58858858858855</v>
      </c>
      <c r="HS114" s="174">
        <v>72.979797979797993</v>
      </c>
      <c r="HT114" s="174">
        <v>85.833333333333357</v>
      </c>
      <c r="HU114" s="174">
        <v>85.467128027681724</v>
      </c>
      <c r="HV114" s="174">
        <v>73.924050632911403</v>
      </c>
      <c r="HW114" s="174">
        <v>84.466019417475778</v>
      </c>
      <c r="HX114" s="174">
        <v>89.096573208722745</v>
      </c>
      <c r="HY114" s="174">
        <v>8.0305927342256247</v>
      </c>
      <c r="HZ114" s="174">
        <v>5.0884955752212386</v>
      </c>
      <c r="IA114" s="174">
        <v>1.876675603217159</v>
      </c>
      <c r="IB114" s="174">
        <v>9.1684434968017143</v>
      </c>
      <c r="IC114" s="174">
        <v>6.490872210953345</v>
      </c>
      <c r="ID114" s="174">
        <v>1.1764705882352942</v>
      </c>
      <c r="IE114" s="174">
        <v>7.4358974358974352</v>
      </c>
      <c r="IF114" s="174">
        <v>8.7628865979381523</v>
      </c>
      <c r="IG114" s="174">
        <v>5.1051051051051051</v>
      </c>
      <c r="IH114" s="174">
        <v>6.9135802469135772</v>
      </c>
      <c r="II114" s="174">
        <v>4.4198895027624312</v>
      </c>
      <c r="IJ114" s="174">
        <v>7.665505226480839</v>
      </c>
      <c r="IK114" s="174">
        <v>8.8235294117646994</v>
      </c>
      <c r="IL114" s="174">
        <v>5.2256532066508381</v>
      </c>
      <c r="IM114" s="174">
        <v>2.4767801857585128</v>
      </c>
      <c r="IN114" s="174" t="str">
        <f t="shared" si="118"/>
        <v>--</v>
      </c>
      <c r="IO114" s="174" t="str">
        <f t="shared" si="118"/>
        <v>--</v>
      </c>
      <c r="IP114" s="174" t="str">
        <f t="shared" si="118"/>
        <v>--</v>
      </c>
      <c r="IQ114" s="174" t="str">
        <f t="shared" si="118"/>
        <v>--</v>
      </c>
      <c r="IR114" s="174" t="str">
        <f t="shared" si="118"/>
        <v>--</v>
      </c>
      <c r="IS114" s="174" t="str">
        <f t="shared" si="118"/>
        <v>--</v>
      </c>
      <c r="IT114" s="174" t="str">
        <f t="shared" si="118"/>
        <v>--</v>
      </c>
      <c r="IU114" s="174" t="str">
        <f t="shared" si="118"/>
        <v>--</v>
      </c>
      <c r="IV114" s="174" t="str">
        <f t="shared" si="118"/>
        <v>--</v>
      </c>
      <c r="IW114" s="254" t="str">
        <f t="shared" si="121"/>
        <v>--</v>
      </c>
      <c r="IX114" s="254" t="str">
        <f t="shared" si="121"/>
        <v>--</v>
      </c>
      <c r="IY114" s="254" t="str">
        <f t="shared" si="121"/>
        <v>--</v>
      </c>
      <c r="IZ114" s="254" t="str">
        <f t="shared" si="121"/>
        <v>--</v>
      </c>
      <c r="JA114" s="254" t="str">
        <f t="shared" si="121"/>
        <v>--</v>
      </c>
      <c r="JB114" s="254" t="str">
        <f t="shared" si="121"/>
        <v>--</v>
      </c>
      <c r="JC114" s="254" t="str">
        <f t="shared" si="121"/>
        <v>--</v>
      </c>
      <c r="JD114" s="254" t="str">
        <f t="shared" si="121"/>
        <v>--</v>
      </c>
      <c r="JE114" s="254" t="str">
        <f t="shared" si="121"/>
        <v>--</v>
      </c>
      <c r="JF114" s="254" t="str">
        <f t="shared" si="121"/>
        <v>--</v>
      </c>
      <c r="JG114" s="254" t="str">
        <f t="shared" si="122"/>
        <v>--</v>
      </c>
      <c r="JH114" s="254" t="str">
        <f t="shared" si="122"/>
        <v>--</v>
      </c>
      <c r="JI114" s="254" t="str">
        <f t="shared" si="122"/>
        <v>--</v>
      </c>
      <c r="JJ114" s="254" t="str">
        <f t="shared" si="122"/>
        <v>--</v>
      </c>
      <c r="JK114" s="254" t="str">
        <f t="shared" si="122"/>
        <v>--</v>
      </c>
      <c r="JL114" s="254" t="str">
        <f t="shared" si="122"/>
        <v>--</v>
      </c>
      <c r="JM114" s="254" t="str">
        <f t="shared" si="122"/>
        <v>--</v>
      </c>
      <c r="JN114" s="254" t="str">
        <f t="shared" si="122"/>
        <v>--</v>
      </c>
      <c r="JO114" s="254" t="str">
        <f t="shared" si="122"/>
        <v>--</v>
      </c>
      <c r="JP114" s="254" t="str">
        <f t="shared" si="122"/>
        <v>--</v>
      </c>
      <c r="JQ114" s="254" t="str">
        <f t="shared" si="123"/>
        <v>--</v>
      </c>
      <c r="JR114" s="254" t="str">
        <f t="shared" si="123"/>
        <v>--</v>
      </c>
      <c r="JS114" s="254" t="str">
        <f t="shared" si="123"/>
        <v>--</v>
      </c>
      <c r="JT114" s="254" t="str">
        <f t="shared" si="123"/>
        <v>--</v>
      </c>
      <c r="JU114" s="254" t="str">
        <f t="shared" si="123"/>
        <v>--</v>
      </c>
      <c r="JV114" s="254" t="str">
        <f t="shared" si="123"/>
        <v>--</v>
      </c>
      <c r="JW114" s="254" t="str">
        <f t="shared" si="123"/>
        <v>--</v>
      </c>
      <c r="JX114" s="254" t="str">
        <f t="shared" si="123"/>
        <v>--</v>
      </c>
      <c r="JY114" s="254" t="str">
        <f t="shared" si="123"/>
        <v>--</v>
      </c>
      <c r="JZ114" s="254" t="str">
        <f t="shared" si="123"/>
        <v>--</v>
      </c>
      <c r="KA114" s="254" t="str">
        <f t="shared" si="124"/>
        <v>--</v>
      </c>
      <c r="KB114" s="254" t="str">
        <f t="shared" si="124"/>
        <v>--</v>
      </c>
      <c r="KC114" s="254" t="str">
        <f t="shared" si="124"/>
        <v>--</v>
      </c>
      <c r="KD114" s="254" t="str">
        <f t="shared" si="124"/>
        <v>--</v>
      </c>
      <c r="KE114" s="254" t="str">
        <f t="shared" si="124"/>
        <v>--</v>
      </c>
      <c r="KF114" s="254" t="str">
        <f t="shared" si="124"/>
        <v>--</v>
      </c>
      <c r="KG114" s="254" t="str">
        <f t="shared" si="124"/>
        <v>--</v>
      </c>
      <c r="KH114" s="254" t="str">
        <f t="shared" si="124"/>
        <v>--</v>
      </c>
      <c r="KI114" s="254" t="str">
        <f t="shared" si="124"/>
        <v>--</v>
      </c>
      <c r="KJ114" s="254" t="str">
        <f t="shared" si="124"/>
        <v>--</v>
      </c>
      <c r="KK114" s="254" t="str">
        <f t="shared" si="125"/>
        <v>--</v>
      </c>
      <c r="KL114" s="254" t="str">
        <f t="shared" si="125"/>
        <v>--</v>
      </c>
      <c r="KM114" s="254" t="str">
        <f t="shared" si="126"/>
        <v>--</v>
      </c>
      <c r="KN114" s="254" t="str">
        <f t="shared" si="126"/>
        <v>--</v>
      </c>
      <c r="KO114" s="254" t="str">
        <f t="shared" si="126"/>
        <v>--</v>
      </c>
      <c r="KP114" s="254" t="str">
        <f t="shared" si="126"/>
        <v>--</v>
      </c>
      <c r="KQ114" s="254" t="str">
        <f t="shared" si="126"/>
        <v>--</v>
      </c>
      <c r="KR114" s="254" t="str">
        <f t="shared" si="126"/>
        <v>--</v>
      </c>
      <c r="KS114" s="254" t="str">
        <f t="shared" si="126"/>
        <v>--</v>
      </c>
      <c r="KT114" s="254" t="str">
        <f t="shared" si="126"/>
        <v>--</v>
      </c>
    </row>
    <row r="115" spans="1:306" s="174" customFormat="1" x14ac:dyDescent="0.25">
      <c r="A115" s="174" t="str">
        <f t="shared" si="106"/>
        <v>--</v>
      </c>
      <c r="B115" s="175" t="s">
        <v>181</v>
      </c>
      <c r="C115" s="175">
        <v>2296</v>
      </c>
      <c r="D115" s="176">
        <v>1972</v>
      </c>
      <c r="E115" s="176">
        <v>1955</v>
      </c>
      <c r="F115" s="176">
        <v>1776</v>
      </c>
      <c r="G115" s="176">
        <v>1492</v>
      </c>
      <c r="H115" s="176">
        <v>795</v>
      </c>
      <c r="I115" s="176">
        <v>838</v>
      </c>
      <c r="J115" s="176">
        <v>663</v>
      </c>
      <c r="K115" s="176">
        <v>706</v>
      </c>
      <c r="L115" s="176">
        <v>749</v>
      </c>
      <c r="M115" s="174">
        <v>517</v>
      </c>
      <c r="N115" s="174">
        <v>619</v>
      </c>
      <c r="O115" s="174">
        <v>733</v>
      </c>
      <c r="P115" s="174">
        <v>603</v>
      </c>
      <c r="Q115" s="174">
        <v>536</v>
      </c>
      <c r="R115" s="174">
        <v>648</v>
      </c>
      <c r="S115" s="174">
        <v>592</v>
      </c>
      <c r="T115" s="174">
        <v>496</v>
      </c>
      <c r="U115" s="174">
        <v>522</v>
      </c>
      <c r="V115" s="174">
        <v>474</v>
      </c>
      <c r="W115" s="174">
        <v>83.503836317135523</v>
      </c>
      <c r="X115" s="174">
        <v>75</v>
      </c>
      <c r="Y115" s="174">
        <v>69.288956127080084</v>
      </c>
      <c r="Z115" s="174">
        <v>88.422575976845124</v>
      </c>
      <c r="AA115" s="174">
        <v>79.594594594594639</v>
      </c>
      <c r="AB115" s="174">
        <v>73.64341085271316</v>
      </c>
      <c r="AC115" s="174">
        <v>86.885245901639408</v>
      </c>
      <c r="AD115" s="174">
        <v>84.203296703296814</v>
      </c>
      <c r="AE115" s="174">
        <v>76.381909547738786</v>
      </c>
      <c r="AF115" s="174" t="s">
        <v>286</v>
      </c>
      <c r="AG115" s="174">
        <v>87.091757387247313</v>
      </c>
      <c r="AH115" s="174">
        <v>81.694915254237216</v>
      </c>
      <c r="AI115" s="174" t="s">
        <v>286</v>
      </c>
      <c r="AJ115" s="174">
        <v>88.867562380038365</v>
      </c>
      <c r="AK115" s="174">
        <v>82.340425531914931</v>
      </c>
      <c r="AL115" s="174">
        <v>17.916137229987303</v>
      </c>
      <c r="AM115" s="174">
        <v>19.617224880382789</v>
      </c>
      <c r="AN115" s="174">
        <v>30.664652567975821</v>
      </c>
      <c r="AO115" s="174">
        <v>14.921090387374479</v>
      </c>
      <c r="AP115" s="174">
        <v>23.418573351278617</v>
      </c>
      <c r="AQ115" s="174">
        <v>35.852713178294572</v>
      </c>
      <c r="AR115" s="174">
        <v>12.908496732026144</v>
      </c>
      <c r="AS115" s="174">
        <v>20.60439560439562</v>
      </c>
      <c r="AT115" s="174">
        <v>28.286189683860218</v>
      </c>
      <c r="AU115" s="174">
        <v>17.890772128060267</v>
      </c>
      <c r="AV115" s="174">
        <v>19.099378881987576</v>
      </c>
      <c r="AW115" s="174">
        <v>27.411167512690341</v>
      </c>
      <c r="AX115" s="174">
        <v>17.922606924643592</v>
      </c>
      <c r="AY115" s="174">
        <v>18.199233716475096</v>
      </c>
      <c r="AZ115" s="174">
        <v>25.847457627118658</v>
      </c>
      <c r="BA115" s="174" t="s">
        <v>286</v>
      </c>
      <c r="BB115" s="174" t="s">
        <v>286</v>
      </c>
      <c r="BC115" s="174" t="s">
        <v>286</v>
      </c>
      <c r="BD115" s="174" t="s">
        <v>286</v>
      </c>
      <c r="BE115" s="174" t="s">
        <v>286</v>
      </c>
      <c r="BF115" s="174" t="s">
        <v>286</v>
      </c>
      <c r="BG115" s="174" t="s">
        <v>286</v>
      </c>
      <c r="BH115" s="174" t="s">
        <v>286</v>
      </c>
      <c r="BI115" s="174" t="s">
        <v>286</v>
      </c>
      <c r="BJ115" s="174">
        <v>53.725490196078411</v>
      </c>
      <c r="BK115" s="174">
        <v>56.349206349206341</v>
      </c>
      <c r="BL115" s="174">
        <v>41.567291311754644</v>
      </c>
      <c r="BM115" s="174">
        <v>59.188034188034159</v>
      </c>
      <c r="BN115" s="174">
        <v>58.634538152610453</v>
      </c>
      <c r="BO115" s="174">
        <v>38.543897216274111</v>
      </c>
      <c r="BP115" s="174">
        <v>6.8601583113456472</v>
      </c>
      <c r="BQ115" s="174">
        <v>9.634146341463401</v>
      </c>
      <c r="BR115" s="174">
        <v>51.603053435114489</v>
      </c>
      <c r="BS115" s="174">
        <v>7.3619631901840501</v>
      </c>
      <c r="BT115" s="174">
        <v>13.931034482758625</v>
      </c>
      <c r="BU115" s="174">
        <v>46.850393700787372</v>
      </c>
      <c r="BV115" s="174">
        <v>5.7239057239057205</v>
      </c>
      <c r="BW115" s="174">
        <v>9.2198581560283746</v>
      </c>
      <c r="BX115" s="174">
        <v>44.21768707482989</v>
      </c>
      <c r="BY115" s="174">
        <v>7.7844311377245567</v>
      </c>
      <c r="BZ115" s="174">
        <v>11.680000000000001</v>
      </c>
      <c r="CA115" s="174">
        <v>46.746575342465796</v>
      </c>
      <c r="CB115" s="174">
        <v>4.0511727078891226</v>
      </c>
      <c r="CC115" s="174">
        <v>9.5918367346938691</v>
      </c>
      <c r="CD115" s="174">
        <v>37.960954446854664</v>
      </c>
      <c r="CE115" s="174">
        <v>17.534942820838598</v>
      </c>
      <c r="CF115" s="174">
        <v>18.967587034813914</v>
      </c>
      <c r="CG115" s="174">
        <v>19.364599092284429</v>
      </c>
      <c r="CH115" s="174">
        <v>23.741007194244592</v>
      </c>
      <c r="CI115" s="174">
        <v>24.627875507442493</v>
      </c>
      <c r="CJ115" s="174">
        <v>19.573643410852714</v>
      </c>
      <c r="CK115" s="174">
        <v>19.57585644371941</v>
      </c>
      <c r="CL115" s="174">
        <v>22.437673130193904</v>
      </c>
      <c r="CM115" s="174">
        <v>18.592964824120607</v>
      </c>
      <c r="CN115" s="174">
        <v>18.631178707224297</v>
      </c>
      <c r="CO115" s="174">
        <v>18.622848200312976</v>
      </c>
      <c r="CP115" s="174">
        <v>23.299319727891177</v>
      </c>
      <c r="CQ115" s="174">
        <v>22.245322245322239</v>
      </c>
      <c r="CR115" s="174">
        <v>21.104536489151894</v>
      </c>
      <c r="CS115" s="174">
        <v>22.553191489361719</v>
      </c>
      <c r="CT115" s="174">
        <v>10.180412371134027</v>
      </c>
      <c r="CU115" s="174">
        <v>8.7484811664641438</v>
      </c>
      <c r="CV115" s="174">
        <v>5.1829268292682844</v>
      </c>
      <c r="CW115" s="174">
        <v>17.08029197080295</v>
      </c>
      <c r="CX115" s="174">
        <v>9.1156462585033893</v>
      </c>
      <c r="CY115" s="174">
        <v>5.6640625000000009</v>
      </c>
      <c r="CZ115" s="174">
        <v>13.201320132013196</v>
      </c>
      <c r="DA115" s="174">
        <v>10.393258426966293</v>
      </c>
      <c r="DB115" s="174">
        <v>4.2229729729729737</v>
      </c>
      <c r="DC115" s="174">
        <v>11.992263056092849</v>
      </c>
      <c r="DD115" s="174">
        <v>13.418530351437687</v>
      </c>
      <c r="DE115" s="174">
        <v>8.0756013745704465</v>
      </c>
      <c r="DF115" s="174">
        <v>13.485477178423238</v>
      </c>
      <c r="DG115" s="174">
        <v>12.599999999999994</v>
      </c>
      <c r="DH115" s="174">
        <v>7.2961373390557975</v>
      </c>
      <c r="DI115" s="174">
        <v>41.645244215938284</v>
      </c>
      <c r="DJ115" s="174">
        <v>46.024096385542194</v>
      </c>
      <c r="DK115" s="174">
        <v>34.346504559270535</v>
      </c>
      <c r="DL115" s="174">
        <v>38.808139534883743</v>
      </c>
      <c r="DM115" s="174">
        <v>43.945578231292529</v>
      </c>
      <c r="DN115" s="174">
        <v>38.356164383561605</v>
      </c>
      <c r="DO115" s="174">
        <v>36.215334420880907</v>
      </c>
      <c r="DP115" s="174">
        <v>45.111731843575441</v>
      </c>
      <c r="DQ115" s="174">
        <v>35.630252100840337</v>
      </c>
      <c r="DR115" s="174">
        <v>38.085937500000007</v>
      </c>
      <c r="DS115" s="174">
        <v>45.268138801261827</v>
      </c>
      <c r="DT115" s="174">
        <v>45.233968804159431</v>
      </c>
      <c r="DU115" s="174">
        <v>36.40167364016736</v>
      </c>
      <c r="DV115" s="174">
        <v>43.849206349206355</v>
      </c>
      <c r="DW115" s="174">
        <v>43.776824034334766</v>
      </c>
      <c r="DX115" s="174" t="s">
        <v>286</v>
      </c>
      <c r="DY115" s="174" t="s">
        <v>286</v>
      </c>
      <c r="DZ115" s="174" t="s">
        <v>286</v>
      </c>
      <c r="EA115" s="174" t="s">
        <v>286</v>
      </c>
      <c r="EB115" s="174" t="s">
        <v>286</v>
      </c>
      <c r="EC115" s="174" t="s">
        <v>286</v>
      </c>
      <c r="ED115" s="174" t="s">
        <v>286</v>
      </c>
      <c r="EE115" s="174" t="s">
        <v>286</v>
      </c>
      <c r="EF115" s="174" t="s">
        <v>286</v>
      </c>
      <c r="EG115" s="174">
        <v>5.838041431261769</v>
      </c>
      <c r="EH115" s="174">
        <v>5.1083591331269345</v>
      </c>
      <c r="EI115" s="174">
        <v>2.7072758037225046</v>
      </c>
      <c r="EJ115" s="174">
        <v>5.9183673469387807</v>
      </c>
      <c r="EK115" s="174">
        <v>3.8387715930902089</v>
      </c>
      <c r="EL115" s="174">
        <v>1.898734177215188</v>
      </c>
      <c r="EM115" s="174">
        <v>61.426684280052882</v>
      </c>
      <c r="EN115" s="174">
        <v>31.03030303030301</v>
      </c>
      <c r="EO115" s="174">
        <v>48.265460030165904</v>
      </c>
      <c r="EP115" s="174">
        <v>61.7777777777778</v>
      </c>
      <c r="EQ115" s="174">
        <v>26.792963464140726</v>
      </c>
      <c r="ER115" s="174">
        <v>39.071566731141189</v>
      </c>
      <c r="ES115" s="174">
        <v>62.852404643449447</v>
      </c>
      <c r="ET115" s="174">
        <v>36.249999999999993</v>
      </c>
      <c r="EU115" s="174">
        <v>43.853820598006635</v>
      </c>
      <c r="EV115" s="174">
        <v>55.247524752475236</v>
      </c>
      <c r="EW115" s="174">
        <v>33.865814696485607</v>
      </c>
      <c r="EX115" s="174">
        <v>44.786324786324805</v>
      </c>
      <c r="EY115" s="174">
        <v>60.126582278481017</v>
      </c>
      <c r="EZ115" s="174">
        <v>38.142292490118592</v>
      </c>
      <c r="FA115" s="174">
        <v>41.845493562231759</v>
      </c>
      <c r="FB115" s="174">
        <v>81.176470588235134</v>
      </c>
      <c r="FC115" s="174">
        <v>60.459492140266001</v>
      </c>
      <c r="FD115" s="174">
        <v>65.861027190332365</v>
      </c>
      <c r="FE115" s="174">
        <v>85.255474452554665</v>
      </c>
      <c r="FF115" s="174">
        <v>56.621621621621692</v>
      </c>
      <c r="FG115" s="174">
        <v>63.829787234042577</v>
      </c>
      <c r="FH115" s="174">
        <v>86.699507389162633</v>
      </c>
      <c r="FI115" s="174">
        <v>66.251728907330559</v>
      </c>
      <c r="FJ115" s="174">
        <v>65.833333333333343</v>
      </c>
      <c r="FK115" s="174">
        <v>80.769230769230788</v>
      </c>
      <c r="FL115" s="174">
        <v>67.452830188679272</v>
      </c>
      <c r="FM115" s="174">
        <v>70.118845500848792</v>
      </c>
      <c r="FN115" s="174">
        <v>83.402489626556019</v>
      </c>
      <c r="FO115" s="174">
        <v>67.76699029126209</v>
      </c>
      <c r="FP115" s="174">
        <v>68.736616702355533</v>
      </c>
      <c r="FQ115" s="174">
        <v>93.725992317541625</v>
      </c>
      <c r="FR115" s="174">
        <v>96.634615384615401</v>
      </c>
      <c r="FS115" s="174">
        <v>99.245852187028675</v>
      </c>
      <c r="FT115" s="174">
        <v>92.550143266475672</v>
      </c>
      <c r="FU115" s="174">
        <v>91.90283400809713</v>
      </c>
      <c r="FV115" s="174">
        <v>95.357833655706031</v>
      </c>
      <c r="FW115" s="174">
        <v>93.181818181818201</v>
      </c>
      <c r="FX115" s="174">
        <v>94.787379972565162</v>
      </c>
      <c r="FY115" s="174">
        <v>98.169717138103238</v>
      </c>
      <c r="FZ115" s="174">
        <v>94.746716697936307</v>
      </c>
      <c r="GA115" s="174">
        <v>95.807453416149087</v>
      </c>
      <c r="GB115" s="174">
        <v>97.457627118644098</v>
      </c>
      <c r="GC115" s="174">
        <v>92.886178861788522</v>
      </c>
      <c r="GD115" s="174">
        <v>94.552529182879397</v>
      </c>
      <c r="GE115" s="174">
        <v>97.463002114164937</v>
      </c>
      <c r="GF115" s="174">
        <v>92.377260981912144</v>
      </c>
      <c r="GG115" s="174">
        <v>91.456077015643743</v>
      </c>
      <c r="GH115" s="174">
        <v>98.932926829268212</v>
      </c>
      <c r="GI115" s="174">
        <v>90.552325581395394</v>
      </c>
      <c r="GJ115" s="174">
        <v>84.552845528455251</v>
      </c>
      <c r="GK115" s="174">
        <v>92.649903288201244</v>
      </c>
      <c r="GL115" s="174">
        <v>93.431855500820888</v>
      </c>
      <c r="GM115" s="174">
        <v>92.582417582417719</v>
      </c>
      <c r="GN115" s="174">
        <v>94.78991596638663</v>
      </c>
      <c r="GO115" s="174">
        <v>92.641509433962355</v>
      </c>
      <c r="GP115" s="174">
        <v>93.633540372670822</v>
      </c>
      <c r="GQ115" s="174">
        <v>96.095076400679091</v>
      </c>
      <c r="GR115" s="174">
        <v>91.632653061224474</v>
      </c>
      <c r="GS115" s="174">
        <v>92.801556420233482</v>
      </c>
      <c r="GT115" s="174">
        <v>94.915254237288124</v>
      </c>
      <c r="GU115" s="174" t="s">
        <v>286</v>
      </c>
      <c r="GV115" s="174" t="s">
        <v>286</v>
      </c>
      <c r="GW115" s="174" t="s">
        <v>286</v>
      </c>
      <c r="GX115" s="174" t="s">
        <v>286</v>
      </c>
      <c r="GY115" s="174" t="s">
        <v>286</v>
      </c>
      <c r="GZ115" s="174" t="s">
        <v>286</v>
      </c>
      <c r="HA115" s="174" t="s">
        <v>286</v>
      </c>
      <c r="HB115" s="174" t="s">
        <v>286</v>
      </c>
      <c r="HC115" s="174" t="s">
        <v>286</v>
      </c>
      <c r="HD115" s="174">
        <v>91.013384321223683</v>
      </c>
      <c r="HE115" s="174">
        <v>97.003154574132523</v>
      </c>
      <c r="HF115" s="174">
        <v>97.934595524956976</v>
      </c>
      <c r="HG115" s="174">
        <v>91.683991683991707</v>
      </c>
      <c r="HH115" s="174">
        <v>94.901960784313758</v>
      </c>
      <c r="HI115" s="177">
        <v>98.089171974522273</v>
      </c>
      <c r="HJ115" s="177">
        <v>78.811369509044042</v>
      </c>
      <c r="HK115" s="177">
        <v>79.440389294403957</v>
      </c>
      <c r="HL115" s="177">
        <v>93.759512937595161</v>
      </c>
      <c r="HM115" s="174">
        <v>78.299120234604146</v>
      </c>
      <c r="HN115" s="174">
        <v>77.414965986394577</v>
      </c>
      <c r="HO115" s="174">
        <v>87.279843444227041</v>
      </c>
      <c r="HP115" s="174">
        <v>77.483443708609258</v>
      </c>
      <c r="HQ115" s="174">
        <v>84.626038781163416</v>
      </c>
      <c r="HR115" s="174">
        <v>88.107202680067033</v>
      </c>
      <c r="HS115" s="174">
        <v>77.413127413127512</v>
      </c>
      <c r="HT115" s="174">
        <v>86.604361370716575</v>
      </c>
      <c r="HU115" s="174">
        <v>94.017094017094038</v>
      </c>
      <c r="HV115" s="174">
        <v>82.231404958677658</v>
      </c>
      <c r="HW115" s="174">
        <v>85.351562499999929</v>
      </c>
      <c r="HX115" s="174">
        <v>93.404255319148874</v>
      </c>
      <c r="HY115" s="174">
        <v>4.9492385786802036</v>
      </c>
      <c r="HZ115" s="174">
        <v>4.4364508393285362</v>
      </c>
      <c r="IA115" s="174">
        <v>0.90634441087613238</v>
      </c>
      <c r="IB115" s="174">
        <v>7.3065902578796535</v>
      </c>
      <c r="IC115" s="174">
        <v>6.7204301075268793</v>
      </c>
      <c r="ID115" s="174">
        <v>7.5435203094777581</v>
      </c>
      <c r="IE115" s="174">
        <v>3.758169934640522</v>
      </c>
      <c r="IF115" s="174">
        <v>4.9382716049382704</v>
      </c>
      <c r="IG115" s="174">
        <v>2.329450915141432</v>
      </c>
      <c r="IH115" s="174">
        <v>4.2910447761193984</v>
      </c>
      <c r="II115" s="174">
        <v>4.3545878693623612</v>
      </c>
      <c r="IJ115" s="174">
        <v>2.7072758037225064</v>
      </c>
      <c r="IK115" s="174">
        <v>6.882591093117405</v>
      </c>
      <c r="IL115" s="174">
        <v>4.2553191489361728</v>
      </c>
      <c r="IM115" s="174">
        <v>2.536997885835099</v>
      </c>
      <c r="IN115" s="174" t="str">
        <f t="shared" si="118"/>
        <v>--</v>
      </c>
      <c r="IO115" s="174" t="str">
        <f t="shared" si="118"/>
        <v>--</v>
      </c>
      <c r="IP115" s="174" t="str">
        <f t="shared" si="118"/>
        <v>--</v>
      </c>
      <c r="IQ115" s="174" t="str">
        <f t="shared" si="118"/>
        <v>--</v>
      </c>
      <c r="IR115" s="174" t="str">
        <f t="shared" si="118"/>
        <v>--</v>
      </c>
      <c r="IS115" s="174" t="str">
        <f t="shared" si="118"/>
        <v>--</v>
      </c>
      <c r="IT115" s="174" t="str">
        <f t="shared" si="118"/>
        <v>--</v>
      </c>
      <c r="IU115" s="174" t="str">
        <f t="shared" si="118"/>
        <v>--</v>
      </c>
      <c r="IV115" s="174" t="str">
        <f t="shared" si="118"/>
        <v>--</v>
      </c>
      <c r="IW115" s="254" t="str">
        <f t="shared" si="121"/>
        <v>--</v>
      </c>
      <c r="IX115" s="254" t="str">
        <f t="shared" si="121"/>
        <v>--</v>
      </c>
      <c r="IY115" s="254" t="str">
        <f t="shared" si="121"/>
        <v>--</v>
      </c>
      <c r="IZ115" s="254" t="str">
        <f t="shared" si="121"/>
        <v>--</v>
      </c>
      <c r="JA115" s="254" t="str">
        <f t="shared" si="121"/>
        <v>--</v>
      </c>
      <c r="JB115" s="254" t="str">
        <f t="shared" si="121"/>
        <v>--</v>
      </c>
      <c r="JC115" s="254" t="str">
        <f t="shared" si="121"/>
        <v>--</v>
      </c>
      <c r="JD115" s="254" t="str">
        <f t="shared" si="121"/>
        <v>--</v>
      </c>
      <c r="JE115" s="254" t="str">
        <f t="shared" si="121"/>
        <v>--</v>
      </c>
      <c r="JF115" s="254" t="str">
        <f t="shared" si="121"/>
        <v>--</v>
      </c>
      <c r="JG115" s="254" t="str">
        <f t="shared" si="122"/>
        <v>--</v>
      </c>
      <c r="JH115" s="254" t="str">
        <f t="shared" si="122"/>
        <v>--</v>
      </c>
      <c r="JI115" s="254" t="str">
        <f t="shared" si="122"/>
        <v>--</v>
      </c>
      <c r="JJ115" s="254" t="str">
        <f t="shared" si="122"/>
        <v>--</v>
      </c>
      <c r="JK115" s="254" t="str">
        <f t="shared" si="122"/>
        <v>--</v>
      </c>
      <c r="JL115" s="254" t="str">
        <f t="shared" si="122"/>
        <v>--</v>
      </c>
      <c r="JM115" s="254" t="str">
        <f t="shared" si="122"/>
        <v>--</v>
      </c>
      <c r="JN115" s="254" t="str">
        <f t="shared" si="122"/>
        <v>--</v>
      </c>
      <c r="JO115" s="254" t="str">
        <f t="shared" si="122"/>
        <v>--</v>
      </c>
      <c r="JP115" s="254" t="str">
        <f t="shared" si="122"/>
        <v>--</v>
      </c>
      <c r="JQ115" s="254" t="str">
        <f t="shared" si="123"/>
        <v>--</v>
      </c>
      <c r="JR115" s="254" t="str">
        <f t="shared" si="123"/>
        <v>--</v>
      </c>
      <c r="JS115" s="254" t="str">
        <f t="shared" si="123"/>
        <v>--</v>
      </c>
      <c r="JT115" s="254" t="str">
        <f t="shared" si="123"/>
        <v>--</v>
      </c>
      <c r="JU115" s="254" t="str">
        <f t="shared" si="123"/>
        <v>--</v>
      </c>
      <c r="JV115" s="254" t="str">
        <f t="shared" si="123"/>
        <v>--</v>
      </c>
      <c r="JW115" s="254" t="str">
        <f t="shared" si="123"/>
        <v>--</v>
      </c>
      <c r="JX115" s="254" t="str">
        <f t="shared" si="123"/>
        <v>--</v>
      </c>
      <c r="JY115" s="254" t="str">
        <f t="shared" si="123"/>
        <v>--</v>
      </c>
      <c r="JZ115" s="254" t="str">
        <f t="shared" si="123"/>
        <v>--</v>
      </c>
      <c r="KA115" s="254" t="str">
        <f t="shared" si="124"/>
        <v>--</v>
      </c>
      <c r="KB115" s="254" t="str">
        <f t="shared" si="124"/>
        <v>--</v>
      </c>
      <c r="KC115" s="254" t="str">
        <f t="shared" si="124"/>
        <v>--</v>
      </c>
      <c r="KD115" s="254" t="str">
        <f t="shared" si="124"/>
        <v>--</v>
      </c>
      <c r="KE115" s="254" t="str">
        <f t="shared" si="124"/>
        <v>--</v>
      </c>
      <c r="KF115" s="254" t="str">
        <f t="shared" si="124"/>
        <v>--</v>
      </c>
      <c r="KG115" s="254" t="str">
        <f t="shared" si="124"/>
        <v>--</v>
      </c>
      <c r="KH115" s="254" t="str">
        <f t="shared" si="124"/>
        <v>--</v>
      </c>
      <c r="KI115" s="254" t="str">
        <f t="shared" si="124"/>
        <v>--</v>
      </c>
      <c r="KJ115" s="254" t="str">
        <f t="shared" si="124"/>
        <v>--</v>
      </c>
      <c r="KK115" s="254" t="str">
        <f t="shared" si="125"/>
        <v>--</v>
      </c>
      <c r="KL115" s="254" t="str">
        <f t="shared" si="125"/>
        <v>--</v>
      </c>
      <c r="KM115" s="254" t="str">
        <f t="shared" si="126"/>
        <v>--</v>
      </c>
      <c r="KN115" s="254" t="str">
        <f t="shared" si="126"/>
        <v>--</v>
      </c>
      <c r="KO115" s="254" t="str">
        <f t="shared" si="126"/>
        <v>--</v>
      </c>
      <c r="KP115" s="254" t="str">
        <f t="shared" si="126"/>
        <v>--</v>
      </c>
      <c r="KQ115" s="254" t="str">
        <f t="shared" si="126"/>
        <v>--</v>
      </c>
      <c r="KR115" s="254" t="str">
        <f t="shared" si="126"/>
        <v>--</v>
      </c>
      <c r="KS115" s="254" t="str">
        <f t="shared" si="126"/>
        <v>--</v>
      </c>
      <c r="KT115" s="254" t="str">
        <f t="shared" si="126"/>
        <v>--</v>
      </c>
    </row>
    <row r="116" spans="1:306" s="174" customFormat="1" x14ac:dyDescent="0.25">
      <c r="A116" s="174" t="str">
        <f t="shared" si="106"/>
        <v>--</v>
      </c>
      <c r="B116" s="175" t="s">
        <v>184</v>
      </c>
      <c r="C116" s="175">
        <v>264</v>
      </c>
      <c r="D116" s="176">
        <v>440</v>
      </c>
      <c r="E116" s="176">
        <v>382</v>
      </c>
      <c r="F116" s="176">
        <v>440</v>
      </c>
      <c r="G116" s="176">
        <v>398</v>
      </c>
      <c r="H116" s="176">
        <v>65</v>
      </c>
      <c r="I116" s="176">
        <v>103</v>
      </c>
      <c r="J116" s="176">
        <v>96</v>
      </c>
      <c r="K116" s="176">
        <v>159</v>
      </c>
      <c r="L116" s="176">
        <v>162</v>
      </c>
      <c r="M116" s="174">
        <v>138</v>
      </c>
      <c r="N116" s="174">
        <v>166</v>
      </c>
      <c r="O116" s="174">
        <v>125</v>
      </c>
      <c r="P116" s="174">
        <v>91</v>
      </c>
      <c r="Q116" s="174">
        <v>165</v>
      </c>
      <c r="R116" s="174">
        <v>152</v>
      </c>
      <c r="S116" s="174">
        <v>123</v>
      </c>
      <c r="T116" s="174">
        <v>151</v>
      </c>
      <c r="U116" s="174">
        <v>130</v>
      </c>
      <c r="V116" s="174">
        <v>117</v>
      </c>
      <c r="W116" s="174">
        <v>89.062500000000043</v>
      </c>
      <c r="X116" s="174">
        <v>71.84466019417475</v>
      </c>
      <c r="Y116" s="174">
        <v>66.666666666666657</v>
      </c>
      <c r="Z116" s="174">
        <v>79.746835443037952</v>
      </c>
      <c r="AA116" s="174">
        <v>79.503105590062106</v>
      </c>
      <c r="AB116" s="174">
        <v>68.613138686131393</v>
      </c>
      <c r="AC116" s="174">
        <v>84.567901234567913</v>
      </c>
      <c r="AD116" s="174">
        <v>75.999999999999972</v>
      </c>
      <c r="AE116" s="174">
        <v>78.021978021978001</v>
      </c>
      <c r="AF116" s="174" t="s">
        <v>286</v>
      </c>
      <c r="AG116" s="174">
        <v>82.692307692307693</v>
      </c>
      <c r="AH116" s="174">
        <v>79</v>
      </c>
      <c r="AI116" s="174" t="s">
        <v>286</v>
      </c>
      <c r="AJ116" s="174">
        <v>85.039370078740163</v>
      </c>
      <c r="AK116" s="174">
        <v>80.172413793103445</v>
      </c>
      <c r="AL116" s="174">
        <v>15.625</v>
      </c>
      <c r="AM116" s="174">
        <v>25.242718446601945</v>
      </c>
      <c r="AN116" s="174">
        <v>50.000000000000014</v>
      </c>
      <c r="AO116" s="174">
        <v>32.258064516129046</v>
      </c>
      <c r="AP116" s="174">
        <v>24.844720496894414</v>
      </c>
      <c r="AQ116" s="174">
        <v>45.652173913043477</v>
      </c>
      <c r="AR116" s="174">
        <v>20.481927710843379</v>
      </c>
      <c r="AS116" s="174">
        <v>27.200000000000006</v>
      </c>
      <c r="AT116" s="174">
        <v>35.164835164835168</v>
      </c>
      <c r="AU116" s="174">
        <v>32</v>
      </c>
      <c r="AV116" s="174">
        <v>30</v>
      </c>
      <c r="AW116" s="174">
        <v>42</v>
      </c>
      <c r="AX116" s="174">
        <v>36.912751677852341</v>
      </c>
      <c r="AY116" s="174">
        <v>21.705426356589154</v>
      </c>
      <c r="AZ116" s="174">
        <v>40.170940170940163</v>
      </c>
      <c r="BA116" s="174" t="s">
        <v>286</v>
      </c>
      <c r="BB116" s="174" t="s">
        <v>286</v>
      </c>
      <c r="BC116" s="174" t="s">
        <v>286</v>
      </c>
      <c r="BD116" s="174" t="s">
        <v>286</v>
      </c>
      <c r="BE116" s="174" t="s">
        <v>286</v>
      </c>
      <c r="BF116" s="174" t="s">
        <v>286</v>
      </c>
      <c r="BG116" s="174" t="s">
        <v>286</v>
      </c>
      <c r="BH116" s="174" t="s">
        <v>286</v>
      </c>
      <c r="BI116" s="174" t="s">
        <v>286</v>
      </c>
      <c r="BJ116" s="174">
        <v>41</v>
      </c>
      <c r="BK116" s="174">
        <v>44</v>
      </c>
      <c r="BL116" s="174">
        <v>20.325203252032527</v>
      </c>
      <c r="BM116" s="174">
        <v>35.172413793103445</v>
      </c>
      <c r="BN116" s="174">
        <v>36.000000000000014</v>
      </c>
      <c r="BO116" s="174">
        <v>21.052631578947366</v>
      </c>
      <c r="BP116" s="174">
        <v>4.6153846153846159</v>
      </c>
      <c r="BQ116" s="174">
        <v>9.9009900990099009</v>
      </c>
      <c r="BR116" s="174">
        <v>44.791666666666657</v>
      </c>
      <c r="BS116" s="174">
        <v>7.5342465753424719</v>
      </c>
      <c r="BT116" s="174">
        <v>10.828025477707008</v>
      </c>
      <c r="BU116" s="174">
        <v>34.074074074074083</v>
      </c>
      <c r="BV116" s="174">
        <v>7.0063694267515944</v>
      </c>
      <c r="BW116" s="174">
        <v>12.295081967213111</v>
      </c>
      <c r="BX116" s="174">
        <v>26.13636363636364</v>
      </c>
      <c r="BY116" s="174">
        <v>9.0909090909090935</v>
      </c>
      <c r="BZ116" s="174">
        <v>10</v>
      </c>
      <c r="CA116" s="174">
        <v>30</v>
      </c>
      <c r="CB116" s="174">
        <v>5.4794520547945211</v>
      </c>
      <c r="CC116" s="174">
        <v>13.709677419354843</v>
      </c>
      <c r="CD116" s="174">
        <v>40</v>
      </c>
      <c r="CE116" s="174">
        <v>21.53846153846154</v>
      </c>
      <c r="CF116" s="174">
        <v>12.745098039215685</v>
      </c>
      <c r="CG116" s="174">
        <v>12.500000000000004</v>
      </c>
      <c r="CH116" s="174">
        <v>14.102564102564108</v>
      </c>
      <c r="CI116" s="174">
        <v>18.633540372670826</v>
      </c>
      <c r="CJ116" s="174">
        <v>10.948905109489047</v>
      </c>
      <c r="CK116" s="174">
        <v>16.149068322981371</v>
      </c>
      <c r="CL116" s="174">
        <v>20.8</v>
      </c>
      <c r="CM116" s="174">
        <v>10.989010989010991</v>
      </c>
      <c r="CN116" s="174">
        <v>17</v>
      </c>
      <c r="CO116" s="174">
        <v>13</v>
      </c>
      <c r="CP116" s="174">
        <v>16.260162601626018</v>
      </c>
      <c r="CQ116" s="174">
        <v>13.013698630136984</v>
      </c>
      <c r="CR116" s="174">
        <v>27.343750000000007</v>
      </c>
      <c r="CS116" s="174">
        <v>18.750000000000004</v>
      </c>
      <c r="CT116" s="174">
        <v>10.937500000000005</v>
      </c>
      <c r="CU116" s="174">
        <v>5.8823529411764719</v>
      </c>
      <c r="CV116" s="174">
        <v>2.1052631578947367</v>
      </c>
      <c r="CW116" s="174">
        <v>11.764705882352942</v>
      </c>
      <c r="CX116" s="174">
        <v>9.9378881987577667</v>
      </c>
      <c r="CY116" s="174">
        <v>6.6176470588235308</v>
      </c>
      <c r="CZ116" s="174">
        <v>11.949685534591199</v>
      </c>
      <c r="DA116" s="174">
        <v>10.569105691056913</v>
      </c>
      <c r="DB116" s="174">
        <v>12.359550561797754</v>
      </c>
      <c r="DC116" s="174">
        <v>11</v>
      </c>
      <c r="DD116" s="174">
        <v>9.8039215686274517</v>
      </c>
      <c r="DE116" s="174">
        <v>8.196721311475418</v>
      </c>
      <c r="DF116" s="174">
        <v>10.067114093959733</v>
      </c>
      <c r="DG116" s="174">
        <v>17.187500000000004</v>
      </c>
      <c r="DH116" s="174">
        <v>12.61261261261261</v>
      </c>
      <c r="DI116" s="174">
        <v>42.1875</v>
      </c>
      <c r="DJ116" s="174">
        <v>44.660194174757279</v>
      </c>
      <c r="DK116" s="174">
        <v>37.500000000000007</v>
      </c>
      <c r="DL116" s="174">
        <v>44.444444444444436</v>
      </c>
      <c r="DM116" s="174">
        <v>49.068322981366464</v>
      </c>
      <c r="DN116" s="174">
        <v>43.065693430656957</v>
      </c>
      <c r="DO116" s="174">
        <v>31.677018633540396</v>
      </c>
      <c r="DP116" s="174">
        <v>45.599999999999987</v>
      </c>
      <c r="DQ116" s="174">
        <v>36.263736263736256</v>
      </c>
      <c r="DR116" s="174">
        <v>34.939759036144608</v>
      </c>
      <c r="DS116" s="174">
        <v>47</v>
      </c>
      <c r="DT116" s="174">
        <v>47.96747967479677</v>
      </c>
      <c r="DU116" s="174">
        <v>37.241379310344833</v>
      </c>
      <c r="DV116" s="174">
        <v>53.543307086614163</v>
      </c>
      <c r="DW116" s="174">
        <v>50.909090909090914</v>
      </c>
      <c r="DX116" s="174" t="s">
        <v>286</v>
      </c>
      <c r="DY116" s="174" t="s">
        <v>286</v>
      </c>
      <c r="DZ116" s="174" t="s">
        <v>286</v>
      </c>
      <c r="EA116" s="174" t="s">
        <v>286</v>
      </c>
      <c r="EB116" s="174" t="s">
        <v>286</v>
      </c>
      <c r="EC116" s="174" t="s">
        <v>286</v>
      </c>
      <c r="ED116" s="174" t="s">
        <v>286</v>
      </c>
      <c r="EE116" s="174" t="s">
        <v>286</v>
      </c>
      <c r="EF116" s="174" t="s">
        <v>286</v>
      </c>
      <c r="EG116" s="174">
        <v>10</v>
      </c>
      <c r="EH116" s="174">
        <v>3</v>
      </c>
      <c r="EI116" s="174">
        <v>2</v>
      </c>
      <c r="EJ116" s="174">
        <v>6.0402684563758422</v>
      </c>
      <c r="EK116" s="174">
        <v>6.1538461538461569</v>
      </c>
      <c r="EL116" s="174">
        <v>1.7094017094017091</v>
      </c>
      <c r="EM116" s="174">
        <v>78.688524590163937</v>
      </c>
      <c r="EN116" s="174">
        <v>41.584158415841578</v>
      </c>
      <c r="EO116" s="174">
        <v>42.708333333333336</v>
      </c>
      <c r="EP116" s="174">
        <v>64.743589743589737</v>
      </c>
      <c r="EQ116" s="174">
        <v>35.403726708074558</v>
      </c>
      <c r="ER116" s="174">
        <v>48.550724637681164</v>
      </c>
      <c r="ES116" s="174">
        <v>63.461538461538467</v>
      </c>
      <c r="ET116" s="174">
        <v>37.704918032786885</v>
      </c>
      <c r="EU116" s="174">
        <v>41.573033707865171</v>
      </c>
      <c r="EV116" s="174">
        <v>58</v>
      </c>
      <c r="EW116" s="174">
        <v>42.384105960264897</v>
      </c>
      <c r="EX116" s="174">
        <v>50</v>
      </c>
      <c r="EY116" s="174">
        <v>61.379310344827573</v>
      </c>
      <c r="EZ116" s="174">
        <v>33.333333333333336</v>
      </c>
      <c r="FA116" s="174">
        <v>47.826086956521749</v>
      </c>
      <c r="FB116" s="174">
        <v>93.650793650793659</v>
      </c>
      <c r="FC116" s="174">
        <v>61.165048543689316</v>
      </c>
      <c r="FD116" s="174">
        <v>68.750000000000014</v>
      </c>
      <c r="FE116" s="174">
        <v>78.947368421052616</v>
      </c>
      <c r="FF116" s="174">
        <v>67.283950617284006</v>
      </c>
      <c r="FG116" s="174">
        <v>66.423357664233563</v>
      </c>
      <c r="FH116" s="174">
        <v>83.850931677018622</v>
      </c>
      <c r="FI116" s="174">
        <v>68.8</v>
      </c>
      <c r="FJ116" s="174">
        <v>67.415730337078656</v>
      </c>
      <c r="FK116" s="174">
        <v>83.636363636363654</v>
      </c>
      <c r="FL116" s="174">
        <v>66</v>
      </c>
      <c r="FM116" s="174">
        <v>77</v>
      </c>
      <c r="FN116" s="174">
        <v>81.379310344827601</v>
      </c>
      <c r="FO116" s="174">
        <v>77.51937984496125</v>
      </c>
      <c r="FP116" s="174">
        <v>68.421052631578945</v>
      </c>
      <c r="FQ116" s="174">
        <v>93.846153846153882</v>
      </c>
      <c r="FR116" s="174">
        <v>100</v>
      </c>
      <c r="FS116" s="174">
        <v>100</v>
      </c>
      <c r="FT116" s="174">
        <v>89.610389610389575</v>
      </c>
      <c r="FU116" s="174">
        <v>94.375000000000014</v>
      </c>
      <c r="FV116" s="174">
        <v>97.761194029850785</v>
      </c>
      <c r="FW116" s="174">
        <v>95.092024539877343</v>
      </c>
      <c r="FX116" s="174">
        <v>96</v>
      </c>
      <c r="FY116" s="174">
        <v>98.888888888888886</v>
      </c>
      <c r="FZ116" s="174">
        <v>94.674556213017723</v>
      </c>
      <c r="GA116" s="174">
        <v>94</v>
      </c>
      <c r="GB116" s="174">
        <v>98.373983739837414</v>
      </c>
      <c r="GC116" s="174">
        <v>92.617449664429543</v>
      </c>
      <c r="GD116" s="174">
        <v>96.923076923076934</v>
      </c>
      <c r="GE116" s="174">
        <v>97.435897435897473</v>
      </c>
      <c r="GF116" s="174">
        <v>96.923076923076934</v>
      </c>
      <c r="GG116" s="174">
        <v>95.049504950495063</v>
      </c>
      <c r="GH116" s="174">
        <v>98.958333333333343</v>
      </c>
      <c r="GI116" s="174">
        <v>86.754966887417226</v>
      </c>
      <c r="GJ116" s="174">
        <v>91.875</v>
      </c>
      <c r="GK116" s="174">
        <v>96.21212121212119</v>
      </c>
      <c r="GL116" s="174">
        <v>94.374999999999986</v>
      </c>
      <c r="GM116" s="174">
        <v>90.399999999999991</v>
      </c>
      <c r="GN116" s="174">
        <v>96.666666666666657</v>
      </c>
      <c r="GO116" s="174">
        <v>91.666666666666714</v>
      </c>
      <c r="GP116" s="174">
        <v>85</v>
      </c>
      <c r="GQ116" s="174">
        <v>95.934959349593484</v>
      </c>
      <c r="GR116" s="174">
        <v>91.275167785234899</v>
      </c>
      <c r="GS116" s="174">
        <v>89.147286821705407</v>
      </c>
      <c r="GT116" s="174">
        <v>94.871794871794904</v>
      </c>
      <c r="GU116" s="174" t="s">
        <v>286</v>
      </c>
      <c r="GV116" s="174" t="s">
        <v>286</v>
      </c>
      <c r="GW116" s="174" t="s">
        <v>286</v>
      </c>
      <c r="GX116" s="174" t="s">
        <v>286</v>
      </c>
      <c r="GY116" s="174" t="s">
        <v>286</v>
      </c>
      <c r="GZ116" s="174" t="s">
        <v>286</v>
      </c>
      <c r="HA116" s="174" t="s">
        <v>286</v>
      </c>
      <c r="HB116" s="174" t="s">
        <v>286</v>
      </c>
      <c r="HC116" s="174" t="s">
        <v>286</v>
      </c>
      <c r="HD116" s="174">
        <v>92</v>
      </c>
      <c r="HE116" s="174">
        <v>94.73684210526315</v>
      </c>
      <c r="HF116" s="174">
        <v>98</v>
      </c>
      <c r="HG116" s="174">
        <v>89.436619718309885</v>
      </c>
      <c r="HH116" s="174">
        <v>96.153846153846175</v>
      </c>
      <c r="HI116" s="177">
        <v>93.162393162393172</v>
      </c>
      <c r="HJ116" s="177">
        <v>89.230769230769226</v>
      </c>
      <c r="HK116" s="177">
        <v>86.274509803921589</v>
      </c>
      <c r="HL116" s="177">
        <v>97.872340425531888</v>
      </c>
      <c r="HM116" s="174">
        <v>63.999999999999979</v>
      </c>
      <c r="HN116" s="174">
        <v>82.389937106918225</v>
      </c>
      <c r="HO116" s="174">
        <v>92.592592592592581</v>
      </c>
      <c r="HP116" s="174">
        <v>73.584905660377345</v>
      </c>
      <c r="HQ116" s="174">
        <v>84.8</v>
      </c>
      <c r="HR116" s="174">
        <v>90.697674418604663</v>
      </c>
      <c r="HS116" s="174">
        <v>68.674698795180731</v>
      </c>
      <c r="HT116" s="174">
        <v>80</v>
      </c>
      <c r="HU116" s="174">
        <v>89.43089430894311</v>
      </c>
      <c r="HV116" s="174">
        <v>72.108843537414955</v>
      </c>
      <c r="HW116" s="174">
        <v>86.046511627907023</v>
      </c>
      <c r="HX116" s="174">
        <v>86.206896551724142</v>
      </c>
      <c r="HY116" s="174">
        <v>0</v>
      </c>
      <c r="HZ116" s="174">
        <v>2.9411764705882351</v>
      </c>
      <c r="IA116" s="174">
        <v>1.0416666666666663</v>
      </c>
      <c r="IB116" s="174">
        <v>8.9171974522292992</v>
      </c>
      <c r="IC116" s="174">
        <v>3.726708074534161</v>
      </c>
      <c r="ID116" s="174">
        <v>1.4492753623188408</v>
      </c>
      <c r="IE116" s="174">
        <v>6.6265060240963862</v>
      </c>
      <c r="IF116" s="174">
        <v>6.4000000000000021</v>
      </c>
      <c r="IG116" s="174">
        <v>4.3956043956043951</v>
      </c>
      <c r="IH116" s="174">
        <v>5</v>
      </c>
      <c r="II116" s="174">
        <v>6.9620253164556996</v>
      </c>
      <c r="IJ116" s="174">
        <v>5.6910569105691087</v>
      </c>
      <c r="IK116" s="174">
        <v>8.6092715231788102</v>
      </c>
      <c r="IL116" s="174">
        <v>2.3076923076923084</v>
      </c>
      <c r="IM116" s="174">
        <v>4.3103448275862082</v>
      </c>
      <c r="IN116" s="174" t="str">
        <f t="shared" si="118"/>
        <v>--</v>
      </c>
      <c r="IO116" s="174" t="str">
        <f t="shared" si="118"/>
        <v>--</v>
      </c>
      <c r="IP116" s="174" t="str">
        <f t="shared" si="118"/>
        <v>--</v>
      </c>
      <c r="IQ116" s="174" t="str">
        <f t="shared" si="118"/>
        <v>--</v>
      </c>
      <c r="IR116" s="174" t="str">
        <f t="shared" si="118"/>
        <v>--</v>
      </c>
      <c r="IS116" s="174" t="str">
        <f t="shared" si="118"/>
        <v>--</v>
      </c>
      <c r="IT116" s="174" t="str">
        <f t="shared" si="118"/>
        <v>--</v>
      </c>
      <c r="IU116" s="174" t="str">
        <f t="shared" si="118"/>
        <v>--</v>
      </c>
      <c r="IV116" s="174" t="str">
        <f t="shared" si="118"/>
        <v>--</v>
      </c>
      <c r="IW116" s="254" t="str">
        <f t="shared" si="121"/>
        <v>--</v>
      </c>
      <c r="IX116" s="254" t="str">
        <f t="shared" si="121"/>
        <v>--</v>
      </c>
      <c r="IY116" s="254" t="str">
        <f t="shared" si="121"/>
        <v>--</v>
      </c>
      <c r="IZ116" s="254" t="str">
        <f t="shared" si="121"/>
        <v>--</v>
      </c>
      <c r="JA116" s="254" t="str">
        <f t="shared" si="121"/>
        <v>--</v>
      </c>
      <c r="JB116" s="254" t="str">
        <f t="shared" si="121"/>
        <v>--</v>
      </c>
      <c r="JC116" s="254" t="str">
        <f t="shared" si="121"/>
        <v>--</v>
      </c>
      <c r="JD116" s="254" t="str">
        <f t="shared" si="121"/>
        <v>--</v>
      </c>
      <c r="JE116" s="254" t="str">
        <f t="shared" si="121"/>
        <v>--</v>
      </c>
      <c r="JF116" s="254" t="str">
        <f t="shared" si="121"/>
        <v>--</v>
      </c>
      <c r="JG116" s="254" t="str">
        <f t="shared" si="122"/>
        <v>--</v>
      </c>
      <c r="JH116" s="254" t="str">
        <f t="shared" si="122"/>
        <v>--</v>
      </c>
      <c r="JI116" s="254" t="str">
        <f t="shared" si="122"/>
        <v>--</v>
      </c>
      <c r="JJ116" s="254" t="str">
        <f t="shared" si="122"/>
        <v>--</v>
      </c>
      <c r="JK116" s="254" t="str">
        <f t="shared" si="122"/>
        <v>--</v>
      </c>
      <c r="JL116" s="254" t="str">
        <f t="shared" si="122"/>
        <v>--</v>
      </c>
      <c r="JM116" s="254" t="str">
        <f t="shared" si="122"/>
        <v>--</v>
      </c>
      <c r="JN116" s="254" t="str">
        <f t="shared" si="122"/>
        <v>--</v>
      </c>
      <c r="JO116" s="254" t="str">
        <f t="shared" si="122"/>
        <v>--</v>
      </c>
      <c r="JP116" s="254" t="str">
        <f t="shared" si="122"/>
        <v>--</v>
      </c>
      <c r="JQ116" s="254" t="str">
        <f t="shared" si="123"/>
        <v>--</v>
      </c>
      <c r="JR116" s="254" t="str">
        <f t="shared" si="123"/>
        <v>--</v>
      </c>
      <c r="JS116" s="254" t="str">
        <f t="shared" si="123"/>
        <v>--</v>
      </c>
      <c r="JT116" s="254" t="str">
        <f t="shared" si="123"/>
        <v>--</v>
      </c>
      <c r="JU116" s="254" t="str">
        <f t="shared" si="123"/>
        <v>--</v>
      </c>
      <c r="JV116" s="254" t="str">
        <f t="shared" si="123"/>
        <v>--</v>
      </c>
      <c r="JW116" s="254" t="str">
        <f t="shared" si="123"/>
        <v>--</v>
      </c>
      <c r="JX116" s="254" t="str">
        <f t="shared" si="123"/>
        <v>--</v>
      </c>
      <c r="JY116" s="254" t="str">
        <f t="shared" si="123"/>
        <v>--</v>
      </c>
      <c r="JZ116" s="254" t="str">
        <f t="shared" si="123"/>
        <v>--</v>
      </c>
      <c r="KA116" s="254" t="str">
        <f t="shared" si="124"/>
        <v>--</v>
      </c>
      <c r="KB116" s="254" t="str">
        <f t="shared" si="124"/>
        <v>--</v>
      </c>
      <c r="KC116" s="254" t="str">
        <f t="shared" si="124"/>
        <v>--</v>
      </c>
      <c r="KD116" s="254" t="str">
        <f t="shared" si="124"/>
        <v>--</v>
      </c>
      <c r="KE116" s="254" t="str">
        <f t="shared" si="124"/>
        <v>--</v>
      </c>
      <c r="KF116" s="254" t="str">
        <f t="shared" si="124"/>
        <v>--</v>
      </c>
      <c r="KG116" s="254" t="str">
        <f t="shared" si="124"/>
        <v>--</v>
      </c>
      <c r="KH116" s="254" t="str">
        <f t="shared" si="124"/>
        <v>--</v>
      </c>
      <c r="KI116" s="254" t="str">
        <f t="shared" si="124"/>
        <v>--</v>
      </c>
      <c r="KJ116" s="254" t="str">
        <f t="shared" si="124"/>
        <v>--</v>
      </c>
      <c r="KK116" s="254" t="str">
        <f>"--"</f>
        <v>--</v>
      </c>
      <c r="KL116" s="254" t="str">
        <f>"--"</f>
        <v>--</v>
      </c>
      <c r="KM116" s="254" t="str">
        <f t="shared" si="126"/>
        <v>--</v>
      </c>
      <c r="KN116" s="254" t="str">
        <f t="shared" si="126"/>
        <v>--</v>
      </c>
      <c r="KO116" s="254" t="str">
        <f t="shared" si="126"/>
        <v>--</v>
      </c>
      <c r="KP116" s="254" t="str">
        <f t="shared" si="126"/>
        <v>--</v>
      </c>
      <c r="KQ116" s="254" t="str">
        <f t="shared" si="126"/>
        <v>--</v>
      </c>
      <c r="KR116" s="254" t="str">
        <f t="shared" si="126"/>
        <v>--</v>
      </c>
      <c r="KS116" s="254" t="str">
        <f t="shared" si="126"/>
        <v>--</v>
      </c>
      <c r="KT116" s="254" t="str">
        <f t="shared" si="126"/>
        <v>--</v>
      </c>
    </row>
    <row r="117" spans="1:306" s="174" customFormat="1" x14ac:dyDescent="0.25">
      <c r="A117" s="174" t="str">
        <f t="shared" si="106"/>
        <v>--</v>
      </c>
      <c r="B117" s="175" t="s">
        <v>186</v>
      </c>
      <c r="C117" s="175">
        <v>1084</v>
      </c>
      <c r="D117" s="176">
        <v>1159</v>
      </c>
      <c r="E117" s="176">
        <v>784</v>
      </c>
      <c r="F117" s="176">
        <v>717</v>
      </c>
      <c r="G117" s="176">
        <v>734</v>
      </c>
      <c r="H117" s="176">
        <v>362</v>
      </c>
      <c r="I117" s="176">
        <v>380</v>
      </c>
      <c r="J117" s="176">
        <v>342</v>
      </c>
      <c r="K117" s="176">
        <v>373</v>
      </c>
      <c r="L117" s="176">
        <v>423</v>
      </c>
      <c r="M117" s="174">
        <v>363</v>
      </c>
      <c r="N117" s="174">
        <v>240</v>
      </c>
      <c r="O117" s="174">
        <v>272</v>
      </c>
      <c r="P117" s="174">
        <v>272</v>
      </c>
      <c r="Q117" s="174">
        <v>218</v>
      </c>
      <c r="R117" s="174">
        <v>244</v>
      </c>
      <c r="S117" s="174">
        <v>255</v>
      </c>
      <c r="T117" s="174">
        <v>262</v>
      </c>
      <c r="U117" s="174">
        <v>276</v>
      </c>
      <c r="V117" s="174">
        <v>196</v>
      </c>
      <c r="W117" s="174">
        <v>82.535211267605675</v>
      </c>
      <c r="X117" s="174">
        <v>79.840848806366097</v>
      </c>
      <c r="Y117" s="174">
        <v>71.470588235294116</v>
      </c>
      <c r="Z117" s="174">
        <v>88.980716253443489</v>
      </c>
      <c r="AA117" s="174">
        <v>81.666666666666657</v>
      </c>
      <c r="AB117" s="174">
        <v>73.130193905817123</v>
      </c>
      <c r="AC117" s="174">
        <v>86.497890295358587</v>
      </c>
      <c r="AD117" s="174">
        <v>87.037037037037081</v>
      </c>
      <c r="AE117" s="174">
        <v>83.763837638376444</v>
      </c>
      <c r="AF117" s="174" t="s">
        <v>286</v>
      </c>
      <c r="AG117" s="174">
        <v>86.419753086419803</v>
      </c>
      <c r="AH117" s="174">
        <v>82.868525896414425</v>
      </c>
      <c r="AI117" s="174" t="s">
        <v>286</v>
      </c>
      <c r="AJ117" s="174">
        <v>89.743589743589752</v>
      </c>
      <c r="AK117" s="174">
        <v>84.183673469387756</v>
      </c>
      <c r="AL117" s="174">
        <v>13.296398891966764</v>
      </c>
      <c r="AM117" s="174">
        <v>14.81481481481482</v>
      </c>
      <c r="AN117" s="174">
        <v>31.964809384164209</v>
      </c>
      <c r="AO117" s="174">
        <v>15.945945945945951</v>
      </c>
      <c r="AP117" s="174">
        <v>24.703087885985738</v>
      </c>
      <c r="AQ117" s="174">
        <v>38.055555555555557</v>
      </c>
      <c r="AR117" s="174">
        <v>20.000000000000011</v>
      </c>
      <c r="AS117" s="174">
        <v>19.852941176470587</v>
      </c>
      <c r="AT117" s="174">
        <v>33.579335793357927</v>
      </c>
      <c r="AU117" s="174">
        <v>18.807339449541274</v>
      </c>
      <c r="AV117" s="174">
        <v>21.72131147540982</v>
      </c>
      <c r="AW117" s="174">
        <v>34.251968503936979</v>
      </c>
      <c r="AX117" s="174">
        <v>19.767441860465119</v>
      </c>
      <c r="AY117" s="174">
        <v>22.826086956521749</v>
      </c>
      <c r="AZ117" s="174">
        <v>29.081632653061224</v>
      </c>
      <c r="BA117" s="174" t="s">
        <v>286</v>
      </c>
      <c r="BB117" s="174" t="s">
        <v>286</v>
      </c>
      <c r="BC117" s="174" t="s">
        <v>286</v>
      </c>
      <c r="BD117" s="174" t="s">
        <v>286</v>
      </c>
      <c r="BE117" s="174" t="s">
        <v>286</v>
      </c>
      <c r="BF117" s="174" t="s">
        <v>286</v>
      </c>
      <c r="BG117" s="174" t="s">
        <v>286</v>
      </c>
      <c r="BH117" s="174" t="s">
        <v>286</v>
      </c>
      <c r="BI117" s="174" t="s">
        <v>286</v>
      </c>
      <c r="BJ117" s="174">
        <v>37.019230769230752</v>
      </c>
      <c r="BK117" s="174">
        <v>46.473029045643159</v>
      </c>
      <c r="BL117" s="174">
        <v>26.086956521739122</v>
      </c>
      <c r="BM117" s="174">
        <v>43.724696356275302</v>
      </c>
      <c r="BN117" s="174">
        <v>47.601476014760138</v>
      </c>
      <c r="BO117" s="174">
        <v>27.461139896373055</v>
      </c>
      <c r="BP117" s="174">
        <v>6.3218390804597702</v>
      </c>
      <c r="BQ117" s="174">
        <v>11.924119241192418</v>
      </c>
      <c r="BR117" s="174">
        <v>44.011976047904191</v>
      </c>
      <c r="BS117" s="174">
        <v>5.3370786516853919</v>
      </c>
      <c r="BT117" s="174">
        <v>14.903846153846157</v>
      </c>
      <c r="BU117" s="174">
        <v>42.937853107344608</v>
      </c>
      <c r="BV117" s="174">
        <v>9.2920353982300945</v>
      </c>
      <c r="BW117" s="174">
        <v>11.698113207547168</v>
      </c>
      <c r="BX117" s="174">
        <v>44.402985074626862</v>
      </c>
      <c r="BY117" s="174">
        <v>7.7669902912621378</v>
      </c>
      <c r="BZ117" s="174">
        <v>13.636363636363637</v>
      </c>
      <c r="CA117" s="174">
        <v>40.400000000000006</v>
      </c>
      <c r="CB117" s="174">
        <v>8.6274509803921635</v>
      </c>
      <c r="CC117" s="174">
        <v>7.3359073359073372</v>
      </c>
      <c r="CD117" s="174">
        <v>43.979057591623011</v>
      </c>
      <c r="CE117" s="174">
        <v>17.777777777777775</v>
      </c>
      <c r="CF117" s="174">
        <v>20.580474934036946</v>
      </c>
      <c r="CG117" s="174">
        <v>15.294117647058826</v>
      </c>
      <c r="CH117" s="174">
        <v>18.97018970189702</v>
      </c>
      <c r="CI117" s="174">
        <v>23.515439429928751</v>
      </c>
      <c r="CJ117" s="174">
        <v>18.232044198895032</v>
      </c>
      <c r="CK117" s="174">
        <v>17.446808510638292</v>
      </c>
      <c r="CL117" s="174">
        <v>20.955882352941185</v>
      </c>
      <c r="CM117" s="174">
        <v>15.129151291512912</v>
      </c>
      <c r="CN117" s="174">
        <v>17.972350230414744</v>
      </c>
      <c r="CO117" s="174">
        <v>18.85245901639345</v>
      </c>
      <c r="CP117" s="174">
        <v>19.444444444444454</v>
      </c>
      <c r="CQ117" s="174">
        <v>15.503875968992249</v>
      </c>
      <c r="CR117" s="174">
        <v>21.4022140221402</v>
      </c>
      <c r="CS117" s="174">
        <v>16.931216931216927</v>
      </c>
      <c r="CT117" s="174">
        <v>11.79775280898876</v>
      </c>
      <c r="CU117" s="174">
        <v>5.3475935828876988</v>
      </c>
      <c r="CV117" s="174">
        <v>5.6379821958456988</v>
      </c>
      <c r="CW117" s="174">
        <v>11.444141689373305</v>
      </c>
      <c r="CX117" s="174">
        <v>4.5130641330166226</v>
      </c>
      <c r="CY117" s="174">
        <v>5.5248618784530423</v>
      </c>
      <c r="CZ117" s="174">
        <v>9.787234042553191</v>
      </c>
      <c r="DA117" s="174">
        <v>6.6666666666666714</v>
      </c>
      <c r="DB117" s="174">
        <v>7.063197026022304</v>
      </c>
      <c r="DC117" s="174">
        <v>14.218009478672981</v>
      </c>
      <c r="DD117" s="174">
        <v>4.9586776859504154</v>
      </c>
      <c r="DE117" s="174">
        <v>5.5776892430278906</v>
      </c>
      <c r="DF117" s="174">
        <v>10.077519379844961</v>
      </c>
      <c r="DG117" s="174">
        <v>10.486891385767791</v>
      </c>
      <c r="DH117" s="174">
        <v>7.3684210526315796</v>
      </c>
      <c r="DI117" s="174">
        <v>36.842105263157912</v>
      </c>
      <c r="DJ117" s="174">
        <v>43.351063829787194</v>
      </c>
      <c r="DK117" s="174">
        <v>32.448377581120944</v>
      </c>
      <c r="DL117" s="174">
        <v>31.978319783197833</v>
      </c>
      <c r="DM117" s="174">
        <v>36.428571428571445</v>
      </c>
      <c r="DN117" s="174">
        <v>34.357541899441316</v>
      </c>
      <c r="DO117" s="174">
        <v>40.517241379310342</v>
      </c>
      <c r="DP117" s="174">
        <v>38.376383763837616</v>
      </c>
      <c r="DQ117" s="174">
        <v>37.407407407407433</v>
      </c>
      <c r="DR117" s="174">
        <v>41.509433962264147</v>
      </c>
      <c r="DS117" s="174">
        <v>52.521008403361321</v>
      </c>
      <c r="DT117" s="174">
        <v>35.199999999999989</v>
      </c>
      <c r="DU117" s="174">
        <v>31.395348837209312</v>
      </c>
      <c r="DV117" s="174">
        <v>36.764705882352949</v>
      </c>
      <c r="DW117" s="174">
        <v>44.502617801047116</v>
      </c>
      <c r="DX117" s="174" t="s">
        <v>286</v>
      </c>
      <c r="DY117" s="174" t="s">
        <v>286</v>
      </c>
      <c r="DZ117" s="174" t="s">
        <v>286</v>
      </c>
      <c r="EA117" s="174" t="s">
        <v>286</v>
      </c>
      <c r="EB117" s="174" t="s">
        <v>286</v>
      </c>
      <c r="EC117" s="174" t="s">
        <v>286</v>
      </c>
      <c r="ED117" s="174" t="s">
        <v>286</v>
      </c>
      <c r="EE117" s="174" t="s">
        <v>286</v>
      </c>
      <c r="EF117" s="174" t="s">
        <v>286</v>
      </c>
      <c r="EG117" s="174">
        <v>7.4418604651162781</v>
      </c>
      <c r="EH117" s="174">
        <v>4.9180327868852487</v>
      </c>
      <c r="EI117" s="174">
        <v>3.1372549019607856</v>
      </c>
      <c r="EJ117" s="174">
        <v>8.1395348837209323</v>
      </c>
      <c r="EK117" s="174">
        <v>3.9855072463768075</v>
      </c>
      <c r="EL117" s="174">
        <v>3.5897435897435912</v>
      </c>
      <c r="EM117" s="174">
        <v>68.46590909090915</v>
      </c>
      <c r="EN117" s="174">
        <v>35.809018567639278</v>
      </c>
      <c r="EO117" s="174">
        <v>41.642228739002931</v>
      </c>
      <c r="EP117" s="174">
        <v>65.096952908587198</v>
      </c>
      <c r="EQ117" s="174">
        <v>33.571428571428577</v>
      </c>
      <c r="ER117" s="174">
        <v>44.077134986225929</v>
      </c>
      <c r="ES117" s="174">
        <v>52.631578947368411</v>
      </c>
      <c r="ET117" s="174">
        <v>37.546468401486997</v>
      </c>
      <c r="EU117" s="174">
        <v>46.691176470588225</v>
      </c>
      <c r="EV117" s="174">
        <v>63.861386138613867</v>
      </c>
      <c r="EW117" s="174">
        <v>36.134453781512612</v>
      </c>
      <c r="EX117" s="174">
        <v>40.784313725490193</v>
      </c>
      <c r="EY117" s="174">
        <v>62.857142857142868</v>
      </c>
      <c r="EZ117" s="174">
        <v>38.661710037174721</v>
      </c>
      <c r="FA117" s="174">
        <v>48.958333333333307</v>
      </c>
      <c r="FB117" s="174">
        <v>87.150837988826765</v>
      </c>
      <c r="FC117" s="174">
        <v>59.416445623342192</v>
      </c>
      <c r="FD117" s="174">
        <v>64.411764705882419</v>
      </c>
      <c r="FE117" s="174">
        <v>83.197831978319726</v>
      </c>
      <c r="FF117" s="174">
        <v>63.895486935866991</v>
      </c>
      <c r="FG117" s="174">
        <v>63.911845730027565</v>
      </c>
      <c r="FH117" s="174">
        <v>77.489177489177493</v>
      </c>
      <c r="FI117" s="174">
        <v>67.286245353159842</v>
      </c>
      <c r="FJ117" s="174">
        <v>67.527675276752788</v>
      </c>
      <c r="FK117" s="174">
        <v>90.186915887850503</v>
      </c>
      <c r="FL117" s="174">
        <v>65.560165975103757</v>
      </c>
      <c r="FM117" s="174">
        <v>65.490196078431367</v>
      </c>
      <c r="FN117" s="174">
        <v>83.984375</v>
      </c>
      <c r="FO117" s="174">
        <v>75.092936802973995</v>
      </c>
      <c r="FP117" s="174">
        <v>69.948186528497416</v>
      </c>
      <c r="FQ117" s="174">
        <v>94.182825484764535</v>
      </c>
      <c r="FR117" s="174">
        <v>95.526315789473685</v>
      </c>
      <c r="FS117" s="174">
        <v>97.947214076246254</v>
      </c>
      <c r="FT117" s="174">
        <v>90.514905149051543</v>
      </c>
      <c r="FU117" s="174">
        <v>92.671394799054426</v>
      </c>
      <c r="FV117" s="174">
        <v>96.96969696969694</v>
      </c>
      <c r="FW117" s="174">
        <v>92.672413793103473</v>
      </c>
      <c r="FX117" s="174">
        <v>93.357933579335764</v>
      </c>
      <c r="FY117" s="174">
        <v>95.588235294117652</v>
      </c>
      <c r="FZ117" s="174">
        <v>89.351851851851848</v>
      </c>
      <c r="GA117" s="174">
        <v>91.803278688524614</v>
      </c>
      <c r="GB117" s="174">
        <v>95.275590551181082</v>
      </c>
      <c r="GC117" s="174">
        <v>91.891891891891802</v>
      </c>
      <c r="GD117" s="174">
        <v>92.753623188405797</v>
      </c>
      <c r="GE117" s="174">
        <v>94.358974358974365</v>
      </c>
      <c r="GF117" s="174">
        <v>91.525423728813621</v>
      </c>
      <c r="GG117" s="174">
        <v>93.103448275861965</v>
      </c>
      <c r="GH117" s="174">
        <v>97.014925373134346</v>
      </c>
      <c r="GI117" s="174">
        <v>87.123287671232873</v>
      </c>
      <c r="GJ117" s="174">
        <v>84.633569739952648</v>
      </c>
      <c r="GK117" s="174">
        <v>94.490358126721787</v>
      </c>
      <c r="GL117" s="174">
        <v>85.775862068965509</v>
      </c>
      <c r="GM117" s="174">
        <v>91.481481481481509</v>
      </c>
      <c r="GN117" s="174">
        <v>92.988929889298888</v>
      </c>
      <c r="GO117" s="174">
        <v>91.6279069767442</v>
      </c>
      <c r="GP117" s="174">
        <v>90.495867768595105</v>
      </c>
      <c r="GQ117" s="174">
        <v>93.253968253968267</v>
      </c>
      <c r="GR117" s="174">
        <v>92.941176470588289</v>
      </c>
      <c r="GS117" s="174">
        <v>92.363636363636402</v>
      </c>
      <c r="GT117" s="174">
        <v>91.28205128205127</v>
      </c>
      <c r="GU117" s="174" t="s">
        <v>286</v>
      </c>
      <c r="GV117" s="174" t="s">
        <v>286</v>
      </c>
      <c r="GW117" s="174" t="s">
        <v>286</v>
      </c>
      <c r="GX117" s="174" t="s">
        <v>286</v>
      </c>
      <c r="GY117" s="174" t="s">
        <v>286</v>
      </c>
      <c r="GZ117" s="174" t="s">
        <v>286</v>
      </c>
      <c r="HA117" s="174" t="s">
        <v>286</v>
      </c>
      <c r="HB117" s="174" t="s">
        <v>286</v>
      </c>
      <c r="HC117" s="174" t="s">
        <v>286</v>
      </c>
      <c r="HD117" s="174">
        <v>90.476190476190467</v>
      </c>
      <c r="HE117" s="174">
        <v>92.827004219409233</v>
      </c>
      <c r="HF117" s="174">
        <v>95.634920634920661</v>
      </c>
      <c r="HG117" s="174">
        <v>88.715953307392994</v>
      </c>
      <c r="HH117" s="174">
        <v>92.64705882352942</v>
      </c>
      <c r="HI117" s="177">
        <v>95.811518324607391</v>
      </c>
      <c r="HJ117" s="177">
        <v>79.831932773109315</v>
      </c>
      <c r="HK117" s="177">
        <v>86.807387862796872</v>
      </c>
      <c r="HL117" s="177">
        <v>92.941176470588275</v>
      </c>
      <c r="HM117" s="174">
        <v>74.033149171270736</v>
      </c>
      <c r="HN117" s="174">
        <v>85.510688836104535</v>
      </c>
      <c r="HO117" s="174">
        <v>91.966759002770061</v>
      </c>
      <c r="HP117" s="174">
        <v>71.739130434782652</v>
      </c>
      <c r="HQ117" s="174">
        <v>86.142322097378297</v>
      </c>
      <c r="HR117" s="174">
        <v>90.334572490706336</v>
      </c>
      <c r="HS117" s="174">
        <v>75.714285714285779</v>
      </c>
      <c r="HT117" s="174">
        <v>83.544303797468316</v>
      </c>
      <c r="HU117" s="174">
        <v>91.666666666666728</v>
      </c>
      <c r="HV117" s="174">
        <v>81.176470588235347</v>
      </c>
      <c r="HW117" s="174">
        <v>86.446886446886424</v>
      </c>
      <c r="HX117" s="174">
        <v>85.641025641025692</v>
      </c>
      <c r="HY117" s="174">
        <v>3.8888888888888871</v>
      </c>
      <c r="HZ117" s="174">
        <v>4.4736842105263115</v>
      </c>
      <c r="IA117" s="174">
        <v>2.3460410557184765</v>
      </c>
      <c r="IB117" s="174">
        <v>10.483870967741929</v>
      </c>
      <c r="IC117" s="174">
        <v>13.475177304964543</v>
      </c>
      <c r="ID117" s="174">
        <v>9.392265193370152</v>
      </c>
      <c r="IE117" s="174">
        <v>11.764705882352947</v>
      </c>
      <c r="IF117" s="174">
        <v>6.2730627306273083</v>
      </c>
      <c r="IG117" s="174">
        <v>4.4609665427509251</v>
      </c>
      <c r="IH117" s="174">
        <v>7.7981651376146797</v>
      </c>
      <c r="II117" s="174">
        <v>6.5573770491803272</v>
      </c>
      <c r="IJ117" s="174">
        <v>4.7058823529411775</v>
      </c>
      <c r="IK117" s="174">
        <v>7.2519083969465692</v>
      </c>
      <c r="IL117" s="174">
        <v>5.8394160583941632</v>
      </c>
      <c r="IM117" s="174">
        <v>3.0769230769230771</v>
      </c>
      <c r="IN117" s="174" t="str">
        <f t="shared" si="118"/>
        <v>--</v>
      </c>
      <c r="IO117" s="174" t="str">
        <f t="shared" si="118"/>
        <v>--</v>
      </c>
      <c r="IP117" s="174" t="str">
        <f t="shared" si="118"/>
        <v>--</v>
      </c>
      <c r="IQ117" s="174" t="str">
        <f t="shared" si="118"/>
        <v>--</v>
      </c>
      <c r="IR117" s="174" t="str">
        <f t="shared" si="118"/>
        <v>--</v>
      </c>
      <c r="IS117" s="174" t="str">
        <f t="shared" si="118"/>
        <v>--</v>
      </c>
      <c r="IT117" s="174" t="str">
        <f t="shared" si="118"/>
        <v>--</v>
      </c>
      <c r="IU117" s="174" t="str">
        <f t="shared" si="118"/>
        <v>--</v>
      </c>
      <c r="IV117" s="174" t="str">
        <f t="shared" si="118"/>
        <v>--</v>
      </c>
      <c r="IW117" s="254" t="str">
        <f t="shared" si="121"/>
        <v>--</v>
      </c>
      <c r="IX117" s="254" t="str">
        <f t="shared" si="121"/>
        <v>--</v>
      </c>
      <c r="IY117" s="254" t="str">
        <f t="shared" si="121"/>
        <v>--</v>
      </c>
      <c r="IZ117" s="254" t="str">
        <f t="shared" si="121"/>
        <v>--</v>
      </c>
      <c r="JA117" s="254" t="str">
        <f t="shared" si="121"/>
        <v>--</v>
      </c>
      <c r="JB117" s="254" t="str">
        <f t="shared" si="121"/>
        <v>--</v>
      </c>
      <c r="JC117" s="254" t="str">
        <f t="shared" si="121"/>
        <v>--</v>
      </c>
      <c r="JD117" s="254" t="str">
        <f t="shared" si="121"/>
        <v>--</v>
      </c>
      <c r="JE117" s="254" t="str">
        <f t="shared" si="121"/>
        <v>--</v>
      </c>
      <c r="JF117" s="254" t="str">
        <f t="shared" si="121"/>
        <v>--</v>
      </c>
      <c r="JG117" s="254" t="str">
        <f t="shared" si="122"/>
        <v>--</v>
      </c>
      <c r="JH117" s="254" t="str">
        <f t="shared" si="122"/>
        <v>--</v>
      </c>
      <c r="JI117" s="254" t="str">
        <f t="shared" si="122"/>
        <v>--</v>
      </c>
      <c r="JJ117" s="254" t="str">
        <f t="shared" si="122"/>
        <v>--</v>
      </c>
      <c r="JK117" s="254" t="str">
        <f t="shared" si="122"/>
        <v>--</v>
      </c>
      <c r="JL117" s="254" t="str">
        <f t="shared" si="122"/>
        <v>--</v>
      </c>
      <c r="JM117" s="254" t="str">
        <f t="shared" si="122"/>
        <v>--</v>
      </c>
      <c r="JN117" s="254" t="str">
        <f t="shared" si="122"/>
        <v>--</v>
      </c>
      <c r="JO117" s="254" t="str">
        <f t="shared" si="122"/>
        <v>--</v>
      </c>
      <c r="JP117" s="254" t="str">
        <f t="shared" si="122"/>
        <v>--</v>
      </c>
      <c r="JQ117" s="254" t="str">
        <f t="shared" si="123"/>
        <v>--</v>
      </c>
      <c r="JR117" s="254" t="str">
        <f t="shared" si="123"/>
        <v>--</v>
      </c>
      <c r="JS117" s="254" t="str">
        <f t="shared" si="123"/>
        <v>--</v>
      </c>
      <c r="JT117" s="254" t="str">
        <f t="shared" si="123"/>
        <v>--</v>
      </c>
      <c r="JU117" s="254" t="str">
        <f t="shared" si="123"/>
        <v>--</v>
      </c>
      <c r="JV117" s="254" t="str">
        <f t="shared" si="123"/>
        <v>--</v>
      </c>
      <c r="JW117" s="254" t="str">
        <f t="shared" si="123"/>
        <v>--</v>
      </c>
      <c r="JX117" s="254" t="str">
        <f t="shared" si="123"/>
        <v>--</v>
      </c>
      <c r="JY117" s="254" t="str">
        <f t="shared" si="123"/>
        <v>--</v>
      </c>
      <c r="JZ117" s="254" t="str">
        <f t="shared" si="123"/>
        <v>--</v>
      </c>
      <c r="KA117" s="254" t="str">
        <f t="shared" si="124"/>
        <v>--</v>
      </c>
      <c r="KB117" s="254" t="str">
        <f t="shared" si="124"/>
        <v>--</v>
      </c>
      <c r="KC117" s="254" t="str">
        <f t="shared" si="124"/>
        <v>--</v>
      </c>
      <c r="KD117" s="254" t="str">
        <f t="shared" si="124"/>
        <v>--</v>
      </c>
      <c r="KE117" s="254" t="str">
        <f t="shared" si="124"/>
        <v>--</v>
      </c>
      <c r="KF117" s="254" t="str">
        <f t="shared" si="124"/>
        <v>--</v>
      </c>
      <c r="KG117" s="254" t="str">
        <f t="shared" si="124"/>
        <v>--</v>
      </c>
      <c r="KH117" s="254" t="str">
        <f t="shared" si="124"/>
        <v>--</v>
      </c>
      <c r="KI117" s="254" t="str">
        <f t="shared" si="124"/>
        <v>--</v>
      </c>
      <c r="KJ117" s="254" t="str">
        <f t="shared" si="124"/>
        <v>--</v>
      </c>
      <c r="KK117" s="254" t="str">
        <f>"--"</f>
        <v>--</v>
      </c>
      <c r="KL117" s="254" t="str">
        <f>"--"</f>
        <v>--</v>
      </c>
      <c r="KM117" s="254" t="str">
        <f t="shared" si="126"/>
        <v>--</v>
      </c>
      <c r="KN117" s="254" t="str">
        <f t="shared" si="126"/>
        <v>--</v>
      </c>
      <c r="KO117" s="254" t="str">
        <f t="shared" si="126"/>
        <v>--</v>
      </c>
      <c r="KP117" s="254" t="str">
        <f t="shared" si="126"/>
        <v>--</v>
      </c>
      <c r="KQ117" s="254" t="str">
        <f t="shared" si="126"/>
        <v>--</v>
      </c>
      <c r="KR117" s="254" t="str">
        <f t="shared" si="126"/>
        <v>--</v>
      </c>
      <c r="KS117" s="254" t="str">
        <f t="shared" si="126"/>
        <v>--</v>
      </c>
      <c r="KT117" s="254" t="str">
        <f t="shared" si="126"/>
        <v>--</v>
      </c>
    </row>
    <row r="123" spans="1:306" ht="12.75" customHeight="1" x14ac:dyDescent="0.25">
      <c r="C123" s="95"/>
      <c r="D123" s="95"/>
      <c r="E123" s="95"/>
      <c r="F123" s="95"/>
      <c r="G123" s="95"/>
      <c r="H123" s="95"/>
      <c r="I123" s="95"/>
      <c r="J123" s="95"/>
      <c r="K123" s="95"/>
      <c r="L123" s="95"/>
      <c r="HI123" s="94"/>
      <c r="HJ123" s="94"/>
      <c r="HK123" s="94"/>
      <c r="HL123" s="94"/>
    </row>
    <row r="124" spans="1:306" x14ac:dyDescent="0.25">
      <c r="C124" s="95"/>
      <c r="D124" s="95"/>
      <c r="E124" s="95"/>
      <c r="F124" s="95"/>
      <c r="G124" s="95"/>
      <c r="H124" s="95"/>
      <c r="I124" s="95"/>
      <c r="J124" s="95"/>
      <c r="K124" s="95"/>
      <c r="L124" s="95"/>
      <c r="HI124" s="94"/>
      <c r="HJ124" s="94"/>
      <c r="HK124" s="94"/>
      <c r="HL124" s="94"/>
    </row>
    <row r="125" spans="1:306" x14ac:dyDescent="0.25">
      <c r="C125" s="95"/>
      <c r="D125" s="95"/>
      <c r="E125" s="95"/>
      <c r="F125" s="95"/>
      <c r="G125" s="95"/>
      <c r="H125" s="95"/>
      <c r="I125" s="95"/>
      <c r="J125" s="95"/>
      <c r="K125" s="95"/>
      <c r="L125" s="95"/>
      <c r="HI125" s="94"/>
      <c r="HJ125" s="94"/>
      <c r="HK125" s="94"/>
      <c r="HL125" s="94"/>
    </row>
    <row r="126" spans="1:306" x14ac:dyDescent="0.25">
      <c r="C126" s="95"/>
      <c r="D126" s="95"/>
      <c r="E126" s="95"/>
      <c r="F126" s="95"/>
      <c r="G126" s="95"/>
      <c r="H126" s="95"/>
      <c r="I126" s="95"/>
      <c r="J126" s="95"/>
      <c r="K126" s="95"/>
      <c r="L126" s="95"/>
      <c r="HI126" s="94"/>
      <c r="HJ126" s="94"/>
      <c r="HK126" s="94"/>
      <c r="HL126" s="94"/>
    </row>
    <row r="127" spans="1:306" x14ac:dyDescent="0.25">
      <c r="C127" s="95"/>
      <c r="D127" s="95"/>
      <c r="E127" s="95"/>
      <c r="F127" s="95"/>
      <c r="G127" s="95"/>
      <c r="H127" s="95"/>
      <c r="I127" s="95"/>
      <c r="J127" s="95"/>
      <c r="K127" s="95"/>
      <c r="L127" s="95"/>
      <c r="HI127" s="94"/>
      <c r="HJ127" s="94"/>
      <c r="HK127" s="94"/>
      <c r="HL127" s="94"/>
    </row>
    <row r="128" spans="1:306" x14ac:dyDescent="0.25">
      <c r="C128" s="95"/>
      <c r="D128" s="95"/>
      <c r="E128" s="95"/>
      <c r="F128" s="95"/>
      <c r="G128" s="95"/>
      <c r="H128" s="95"/>
      <c r="I128" s="95"/>
      <c r="J128" s="95"/>
      <c r="K128" s="95"/>
      <c r="L128" s="95"/>
      <c r="HI128" s="94"/>
      <c r="HJ128" s="94"/>
      <c r="HK128" s="94"/>
      <c r="HL128" s="94"/>
    </row>
    <row r="129" spans="3:220" x14ac:dyDescent="0.25">
      <c r="C129" s="95"/>
      <c r="D129" s="95"/>
      <c r="E129" s="95"/>
      <c r="F129" s="95"/>
      <c r="G129" s="95"/>
      <c r="H129" s="95"/>
      <c r="I129" s="95"/>
      <c r="J129" s="95"/>
      <c r="K129" s="95"/>
      <c r="L129" s="95"/>
      <c r="HI129" s="94"/>
      <c r="HJ129" s="94"/>
      <c r="HK129" s="94"/>
      <c r="HL129" s="94"/>
    </row>
    <row r="130" spans="3:220" x14ac:dyDescent="0.25">
      <c r="C130" s="95"/>
      <c r="D130" s="95"/>
      <c r="E130" s="95"/>
      <c r="F130" s="95"/>
      <c r="G130" s="95"/>
      <c r="H130" s="95"/>
      <c r="I130" s="95"/>
      <c r="J130" s="95"/>
      <c r="K130" s="95"/>
      <c r="L130" s="95"/>
      <c r="HI130" s="94"/>
      <c r="HJ130" s="94"/>
      <c r="HK130" s="94"/>
      <c r="HL130" s="94"/>
    </row>
    <row r="131" spans="3:220" x14ac:dyDescent="0.25">
      <c r="HI131" s="94"/>
      <c r="HJ131" s="94"/>
      <c r="HK131" s="94"/>
      <c r="HL131" s="94"/>
    </row>
    <row r="132" spans="3:220" x14ac:dyDescent="0.25">
      <c r="HI132" s="94"/>
      <c r="HJ132" s="94"/>
      <c r="HK132" s="94"/>
      <c r="HL132" s="94"/>
    </row>
    <row r="133" spans="3:220" x14ac:dyDescent="0.25">
      <c r="HI133" s="94"/>
      <c r="HJ133" s="94"/>
      <c r="HK133" s="94"/>
      <c r="HL133" s="94"/>
    </row>
    <row r="134" spans="3:220" x14ac:dyDescent="0.25">
      <c r="HI134" s="94"/>
      <c r="HJ134" s="94"/>
      <c r="HK134" s="94"/>
      <c r="HL134" s="94"/>
    </row>
    <row r="135" spans="3:220" x14ac:dyDescent="0.25">
      <c r="HI135" s="94"/>
      <c r="HJ135" s="94"/>
      <c r="HK135" s="94"/>
      <c r="HL135" s="94"/>
    </row>
    <row r="136" spans="3:220" x14ac:dyDescent="0.25">
      <c r="HI136" s="94"/>
      <c r="HJ136" s="94"/>
      <c r="HK136" s="94"/>
      <c r="HL136" s="94"/>
    </row>
    <row r="137" spans="3:220" x14ac:dyDescent="0.25">
      <c r="HI137" s="94"/>
      <c r="HJ137" s="94"/>
      <c r="HK137" s="94"/>
      <c r="HL137" s="94"/>
    </row>
    <row r="138" spans="3:220" x14ac:dyDescent="0.25">
      <c r="HI138" s="94"/>
      <c r="HJ138" s="94"/>
      <c r="HK138" s="94"/>
      <c r="HL138" s="94"/>
    </row>
    <row r="139" spans="3:220" x14ac:dyDescent="0.25">
      <c r="HI139" s="94"/>
      <c r="HJ139" s="94"/>
      <c r="HK139" s="94"/>
      <c r="HL139" s="94"/>
    </row>
    <row r="140" spans="3:220" x14ac:dyDescent="0.25">
      <c r="HI140" s="94"/>
      <c r="HJ140" s="94"/>
      <c r="HK140" s="94"/>
      <c r="HL140" s="94"/>
    </row>
    <row r="141" spans="3:220" x14ac:dyDescent="0.25">
      <c r="HI141" s="94"/>
      <c r="HJ141" s="94"/>
      <c r="HK141" s="94"/>
      <c r="HL141" s="94"/>
    </row>
    <row r="142" spans="3:220" x14ac:dyDescent="0.25">
      <c r="HI142" s="94"/>
      <c r="HJ142" s="94"/>
      <c r="HK142" s="94"/>
      <c r="HL142" s="94"/>
    </row>
    <row r="143" spans="3:220" x14ac:dyDescent="0.25">
      <c r="HI143" s="94"/>
      <c r="HJ143" s="94"/>
      <c r="HK143" s="94"/>
      <c r="HL143" s="94"/>
    </row>
    <row r="144" spans="3:220" x14ac:dyDescent="0.25">
      <c r="HI144" s="94"/>
      <c r="HJ144" s="94"/>
      <c r="HK144" s="94"/>
      <c r="HL144" s="94"/>
    </row>
    <row r="145" spans="217:220" x14ac:dyDescent="0.25">
      <c r="HI145" s="94"/>
      <c r="HJ145" s="94"/>
      <c r="HK145" s="94"/>
      <c r="HL145" s="94"/>
    </row>
    <row r="146" spans="217:220" x14ac:dyDescent="0.25">
      <c r="HI146" s="94"/>
      <c r="HJ146" s="94"/>
      <c r="HK146" s="94"/>
      <c r="HL146" s="94"/>
    </row>
    <row r="147" spans="217:220" x14ac:dyDescent="0.25">
      <c r="HI147" s="94"/>
      <c r="HJ147" s="94"/>
      <c r="HK147" s="94"/>
      <c r="HL147" s="94"/>
    </row>
    <row r="148" spans="217:220" x14ac:dyDescent="0.25">
      <c r="HI148" s="94"/>
      <c r="HJ148" s="94"/>
      <c r="HK148" s="94"/>
      <c r="HL148" s="94"/>
    </row>
    <row r="149" spans="217:220" x14ac:dyDescent="0.25">
      <c r="HI149" s="94"/>
      <c r="HJ149" s="94"/>
      <c r="HK149" s="94"/>
      <c r="HL149" s="94"/>
    </row>
    <row r="150" spans="217:220" x14ac:dyDescent="0.25">
      <c r="HI150" s="94"/>
      <c r="HJ150" s="94"/>
      <c r="HK150" s="94"/>
      <c r="HL150" s="94"/>
    </row>
    <row r="151" spans="217:220" x14ac:dyDescent="0.25">
      <c r="HI151" s="94"/>
      <c r="HJ151" s="94"/>
      <c r="HK151" s="94"/>
      <c r="HL151" s="94"/>
    </row>
    <row r="152" spans="217:220" x14ac:dyDescent="0.25">
      <c r="HI152" s="94"/>
      <c r="HJ152" s="94"/>
      <c r="HK152" s="94"/>
      <c r="HL152" s="94"/>
    </row>
    <row r="153" spans="217:220" x14ac:dyDescent="0.25">
      <c r="HI153" s="94"/>
      <c r="HJ153" s="94"/>
      <c r="HK153" s="94"/>
      <c r="HL153" s="94"/>
    </row>
    <row r="154" spans="217:220" x14ac:dyDescent="0.25">
      <c r="HI154" s="94"/>
      <c r="HJ154" s="94"/>
      <c r="HK154" s="94"/>
      <c r="HL154" s="94"/>
    </row>
    <row r="155" spans="217:220" x14ac:dyDescent="0.25">
      <c r="HI155" s="94"/>
      <c r="HJ155" s="94"/>
      <c r="HK155" s="94"/>
      <c r="HL155" s="94"/>
    </row>
    <row r="156" spans="217:220" x14ac:dyDescent="0.25">
      <c r="HI156" s="94"/>
      <c r="HJ156" s="94"/>
      <c r="HK156" s="94"/>
      <c r="HL156" s="94"/>
    </row>
    <row r="157" spans="217:220" x14ac:dyDescent="0.25">
      <c r="HI157" s="94"/>
      <c r="HJ157" s="94"/>
      <c r="HK157" s="94"/>
      <c r="HL157" s="94"/>
    </row>
    <row r="158" spans="217:220" x14ac:dyDescent="0.25">
      <c r="HI158" s="94"/>
      <c r="HJ158" s="94"/>
      <c r="HK158" s="94"/>
      <c r="HL158" s="94"/>
    </row>
    <row r="159" spans="217:220" x14ac:dyDescent="0.25">
      <c r="HI159" s="94"/>
      <c r="HJ159" s="94"/>
      <c r="HK159" s="94"/>
      <c r="HL159" s="94"/>
    </row>
    <row r="160" spans="217:220" x14ac:dyDescent="0.25">
      <c r="HI160" s="94"/>
      <c r="HJ160" s="94"/>
      <c r="HK160" s="94"/>
      <c r="HL160" s="94"/>
    </row>
    <row r="161" spans="217:220" x14ac:dyDescent="0.25">
      <c r="HI161" s="94"/>
      <c r="HJ161" s="94"/>
      <c r="HK161" s="94"/>
      <c r="HL161" s="94"/>
    </row>
    <row r="162" spans="217:220" x14ac:dyDescent="0.25">
      <c r="HI162" s="94"/>
      <c r="HJ162" s="94"/>
      <c r="HK162" s="94"/>
      <c r="HL162" s="94"/>
    </row>
    <row r="163" spans="217:220" x14ac:dyDescent="0.25">
      <c r="HI163" s="94"/>
      <c r="HJ163" s="94"/>
      <c r="HK163" s="94"/>
      <c r="HL163" s="94"/>
    </row>
    <row r="164" spans="217:220" x14ac:dyDescent="0.25">
      <c r="HI164" s="94"/>
      <c r="HJ164" s="94"/>
      <c r="HK164" s="94"/>
      <c r="HL164" s="94"/>
    </row>
    <row r="165" spans="217:220" x14ac:dyDescent="0.25">
      <c r="HI165" s="94"/>
      <c r="HJ165" s="94"/>
      <c r="HK165" s="94"/>
      <c r="HL165" s="94"/>
    </row>
    <row r="166" spans="217:220" x14ac:dyDescent="0.25">
      <c r="HI166" s="94"/>
      <c r="HJ166" s="94"/>
      <c r="HK166" s="94"/>
      <c r="HL166" s="94"/>
    </row>
    <row r="167" spans="217:220" x14ac:dyDescent="0.25">
      <c r="HI167" s="94"/>
      <c r="HJ167" s="94"/>
      <c r="HK167" s="94"/>
      <c r="HL167" s="94"/>
    </row>
    <row r="168" spans="217:220" x14ac:dyDescent="0.25">
      <c r="HI168" s="94"/>
      <c r="HJ168" s="94"/>
      <c r="HK168" s="94"/>
      <c r="HL168" s="94"/>
    </row>
    <row r="169" spans="217:220" x14ac:dyDescent="0.25">
      <c r="HI169" s="94"/>
      <c r="HJ169" s="94"/>
      <c r="HK169" s="94"/>
      <c r="HL169" s="94"/>
    </row>
    <row r="170" spans="217:220" x14ac:dyDescent="0.25">
      <c r="HI170" s="94"/>
      <c r="HJ170" s="94"/>
      <c r="HK170" s="94"/>
      <c r="HL170" s="94"/>
    </row>
    <row r="171" spans="217:220" x14ac:dyDescent="0.25">
      <c r="HI171" s="94"/>
      <c r="HJ171" s="94"/>
      <c r="HK171" s="94"/>
      <c r="HL171" s="94"/>
    </row>
    <row r="172" spans="217:220" x14ac:dyDescent="0.25">
      <c r="HI172" s="94"/>
      <c r="HJ172" s="94"/>
      <c r="HK172" s="94"/>
      <c r="HL172" s="94"/>
    </row>
    <row r="173" spans="217:220" x14ac:dyDescent="0.25">
      <c r="HI173" s="94"/>
      <c r="HJ173" s="94"/>
      <c r="HK173" s="94"/>
      <c r="HL173" s="94"/>
    </row>
    <row r="174" spans="217:220" x14ac:dyDescent="0.25">
      <c r="HI174" s="94"/>
      <c r="HJ174" s="94"/>
      <c r="HK174" s="94"/>
      <c r="HL174" s="94"/>
    </row>
    <row r="175" spans="217:220" x14ac:dyDescent="0.25">
      <c r="HI175" s="94"/>
      <c r="HJ175" s="94"/>
      <c r="HK175" s="94"/>
      <c r="HL175" s="94"/>
    </row>
    <row r="176" spans="217:220" x14ac:dyDescent="0.25">
      <c r="HI176" s="94"/>
      <c r="HJ176" s="94"/>
      <c r="HK176" s="94"/>
      <c r="HL176" s="94"/>
    </row>
    <row r="177" spans="217:220" x14ac:dyDescent="0.25">
      <c r="HI177" s="94"/>
      <c r="HJ177" s="94"/>
      <c r="HK177" s="94"/>
      <c r="HL177" s="94"/>
    </row>
    <row r="178" spans="217:220" x14ac:dyDescent="0.25">
      <c r="HI178" s="94"/>
      <c r="HJ178" s="94"/>
      <c r="HK178" s="94"/>
      <c r="HL178" s="94"/>
    </row>
    <row r="179" spans="217:220" x14ac:dyDescent="0.25">
      <c r="HI179" s="94"/>
      <c r="HJ179" s="94"/>
      <c r="HK179" s="94"/>
      <c r="HL179" s="94"/>
    </row>
    <row r="180" spans="217:220" x14ac:dyDescent="0.25">
      <c r="HI180" s="94"/>
      <c r="HJ180" s="94"/>
      <c r="HK180" s="94"/>
      <c r="HL180" s="94"/>
    </row>
    <row r="181" spans="217:220" x14ac:dyDescent="0.25">
      <c r="HI181" s="94"/>
      <c r="HJ181" s="94"/>
      <c r="HK181" s="94"/>
      <c r="HL181" s="94"/>
    </row>
    <row r="182" spans="217:220" x14ac:dyDescent="0.25">
      <c r="HI182" s="94"/>
      <c r="HJ182" s="94"/>
      <c r="HK182" s="94"/>
      <c r="HL182" s="94"/>
    </row>
    <row r="183" spans="217:220" x14ac:dyDescent="0.25">
      <c r="HI183" s="94"/>
      <c r="HJ183" s="94"/>
      <c r="HK183" s="94"/>
      <c r="HL183" s="94"/>
    </row>
    <row r="184" spans="217:220" x14ac:dyDescent="0.25">
      <c r="HI184" s="94"/>
      <c r="HJ184" s="94"/>
      <c r="HK184" s="94"/>
      <c r="HL184" s="94"/>
    </row>
    <row r="185" spans="217:220" x14ac:dyDescent="0.25">
      <c r="HI185" s="94"/>
      <c r="HJ185" s="94"/>
      <c r="HK185" s="94"/>
      <c r="HL185" s="94"/>
    </row>
    <row r="186" spans="217:220" x14ac:dyDescent="0.25">
      <c r="HI186" s="94"/>
      <c r="HJ186" s="94"/>
      <c r="HK186" s="94"/>
      <c r="HL186" s="94"/>
    </row>
    <row r="187" spans="217:220" x14ac:dyDescent="0.25">
      <c r="HI187" s="94"/>
      <c r="HJ187" s="94"/>
      <c r="HK187" s="94"/>
      <c r="HL187" s="94"/>
    </row>
    <row r="188" spans="217:220" x14ac:dyDescent="0.25">
      <c r="HI188" s="94"/>
      <c r="HJ188" s="94"/>
      <c r="HK188" s="94"/>
      <c r="HL188" s="94"/>
    </row>
    <row r="189" spans="217:220" x14ac:dyDescent="0.25">
      <c r="HI189" s="94"/>
      <c r="HJ189" s="94"/>
      <c r="HK189" s="94"/>
      <c r="HL189" s="94"/>
    </row>
    <row r="190" spans="217:220" x14ac:dyDescent="0.25">
      <c r="HI190" s="94"/>
      <c r="HJ190" s="94"/>
      <c r="HK190" s="94"/>
      <c r="HL190" s="94"/>
    </row>
    <row r="191" spans="217:220" x14ac:dyDescent="0.25">
      <c r="HI191" s="94"/>
      <c r="HJ191" s="94"/>
      <c r="HK191" s="94"/>
      <c r="HL191" s="94"/>
    </row>
    <row r="192" spans="217:220" x14ac:dyDescent="0.25">
      <c r="HI192" s="94"/>
      <c r="HJ192" s="94"/>
      <c r="HK192" s="94"/>
      <c r="HL192" s="94"/>
    </row>
    <row r="193" spans="217:220" x14ac:dyDescent="0.25">
      <c r="HI193" s="94"/>
      <c r="HJ193" s="94"/>
      <c r="HK193" s="94"/>
      <c r="HL193" s="94"/>
    </row>
    <row r="194" spans="217:220" x14ac:dyDescent="0.25">
      <c r="HI194" s="94"/>
      <c r="HJ194" s="94"/>
      <c r="HK194" s="94"/>
      <c r="HL194" s="94"/>
    </row>
    <row r="195" spans="217:220" x14ac:dyDescent="0.25">
      <c r="HI195" s="94"/>
      <c r="HJ195" s="94"/>
      <c r="HK195" s="94"/>
      <c r="HL195" s="94"/>
    </row>
    <row r="196" spans="217:220" x14ac:dyDescent="0.25">
      <c r="HI196" s="94"/>
      <c r="HJ196" s="94"/>
      <c r="HK196" s="94"/>
      <c r="HL196" s="94"/>
    </row>
    <row r="197" spans="217:220" x14ac:dyDescent="0.25">
      <c r="HI197" s="94"/>
      <c r="HJ197" s="94"/>
      <c r="HK197" s="94"/>
      <c r="HL197" s="94"/>
    </row>
    <row r="198" spans="217:220" x14ac:dyDescent="0.25">
      <c r="HI198" s="94"/>
      <c r="HJ198" s="94"/>
      <c r="HK198" s="94"/>
      <c r="HL198" s="94"/>
    </row>
    <row r="199" spans="217:220" x14ac:dyDescent="0.25">
      <c r="HI199" s="94"/>
      <c r="HJ199" s="94"/>
      <c r="HK199" s="94"/>
      <c r="HL199" s="94"/>
    </row>
    <row r="200" spans="217:220" x14ac:dyDescent="0.25">
      <c r="HI200" s="94"/>
      <c r="HJ200" s="94"/>
      <c r="HK200" s="94"/>
      <c r="HL200" s="94"/>
    </row>
    <row r="201" spans="217:220" x14ac:dyDescent="0.25">
      <c r="HI201" s="94"/>
      <c r="HJ201" s="94"/>
      <c r="HK201" s="94"/>
      <c r="HL201" s="94"/>
    </row>
    <row r="202" spans="217:220" x14ac:dyDescent="0.25">
      <c r="HI202" s="94"/>
      <c r="HJ202" s="94"/>
      <c r="HK202" s="94"/>
      <c r="HL202" s="94"/>
    </row>
    <row r="203" spans="217:220" x14ac:dyDescent="0.25">
      <c r="HI203" s="94"/>
      <c r="HJ203" s="94"/>
      <c r="HK203" s="94"/>
      <c r="HL203" s="94"/>
    </row>
    <row r="204" spans="217:220" x14ac:dyDescent="0.25">
      <c r="HI204" s="94"/>
      <c r="HJ204" s="94"/>
      <c r="HK204" s="94"/>
      <c r="HL204" s="94"/>
    </row>
    <row r="205" spans="217:220" x14ac:dyDescent="0.25">
      <c r="HI205" s="94"/>
      <c r="HJ205" s="94"/>
      <c r="HK205" s="94"/>
      <c r="HL205" s="94"/>
    </row>
    <row r="206" spans="217:220" x14ac:dyDescent="0.25">
      <c r="HI206" s="94"/>
      <c r="HJ206" s="94"/>
      <c r="HK206" s="94"/>
      <c r="HL206" s="94"/>
    </row>
    <row r="207" spans="217:220" x14ac:dyDescent="0.25">
      <c r="HI207" s="94"/>
      <c r="HJ207" s="94"/>
      <c r="HK207" s="94"/>
      <c r="HL207" s="94"/>
    </row>
    <row r="208" spans="217:220" x14ac:dyDescent="0.25">
      <c r="HI208" s="94"/>
      <c r="HJ208" s="94"/>
      <c r="HK208" s="94"/>
      <c r="HL208" s="94"/>
    </row>
    <row r="209" spans="217:220" x14ac:dyDescent="0.25">
      <c r="HI209" s="94"/>
      <c r="HJ209" s="94"/>
      <c r="HK209" s="94"/>
      <c r="HL209" s="94"/>
    </row>
    <row r="210" spans="217:220" x14ac:dyDescent="0.25">
      <c r="HI210" s="94"/>
      <c r="HJ210" s="94"/>
      <c r="HK210" s="94"/>
      <c r="HL210" s="94"/>
    </row>
    <row r="211" spans="217:220" x14ac:dyDescent="0.25">
      <c r="HI211" s="94"/>
      <c r="HJ211" s="94"/>
      <c r="HK211" s="94"/>
      <c r="HL211" s="94"/>
    </row>
    <row r="212" spans="217:220" x14ac:dyDescent="0.25">
      <c r="HI212" s="94"/>
      <c r="HJ212" s="94"/>
      <c r="HK212" s="94"/>
      <c r="HL212" s="94"/>
    </row>
    <row r="213" spans="217:220" x14ac:dyDescent="0.25">
      <c r="HI213" s="94"/>
      <c r="HJ213" s="94"/>
      <c r="HK213" s="94"/>
      <c r="HL213" s="94"/>
    </row>
    <row r="214" spans="217:220" x14ac:dyDescent="0.25">
      <c r="HI214" s="94"/>
      <c r="HJ214" s="94"/>
      <c r="HK214" s="94"/>
      <c r="HL214" s="94"/>
    </row>
    <row r="215" spans="217:220" x14ac:dyDescent="0.25">
      <c r="HI215" s="94"/>
      <c r="HJ215" s="94"/>
      <c r="HK215" s="94"/>
      <c r="HL215" s="94"/>
    </row>
    <row r="216" spans="217:220" x14ac:dyDescent="0.25">
      <c r="HI216" s="94"/>
      <c r="HJ216" s="94"/>
      <c r="HK216" s="94"/>
      <c r="HL216" s="94"/>
    </row>
  </sheetData>
  <mergeCells count="63">
    <mergeCell ref="H2:J2"/>
    <mergeCell ref="K2:M2"/>
    <mergeCell ref="T2:V2"/>
    <mergeCell ref="W2:Y2"/>
    <mergeCell ref="Z2:AB2"/>
    <mergeCell ref="AC2:AE2"/>
    <mergeCell ref="AF2:AH2"/>
    <mergeCell ref="AL2:AN2"/>
    <mergeCell ref="AO2:AQ2"/>
    <mergeCell ref="AR2:AT2"/>
    <mergeCell ref="AU2:AW2"/>
    <mergeCell ref="BA2:BC2"/>
    <mergeCell ref="BD2:BF2"/>
    <mergeCell ref="BG2:BI2"/>
    <mergeCell ref="BJ2:BL2"/>
    <mergeCell ref="BP2:BR2"/>
    <mergeCell ref="BS2:BU2"/>
    <mergeCell ref="BV2:BX2"/>
    <mergeCell ref="BY2:CA2"/>
    <mergeCell ref="CE2:CG2"/>
    <mergeCell ref="CH2:CJ2"/>
    <mergeCell ref="CK2:CM2"/>
    <mergeCell ref="CN2:CP2"/>
    <mergeCell ref="CT2:CV2"/>
    <mergeCell ref="CW2:CY2"/>
    <mergeCell ref="CZ2:DB2"/>
    <mergeCell ref="DC2:DE2"/>
    <mergeCell ref="DI2:DK2"/>
    <mergeCell ref="DL2:DN2"/>
    <mergeCell ref="DO2:DQ2"/>
    <mergeCell ref="DR2:DT2"/>
    <mergeCell ref="DX2:DZ2"/>
    <mergeCell ref="EA2:EC2"/>
    <mergeCell ref="ED2:EF2"/>
    <mergeCell ref="EG2:EI2"/>
    <mergeCell ref="EM2:EO2"/>
    <mergeCell ref="EP2:ER2"/>
    <mergeCell ref="ES2:EU2"/>
    <mergeCell ref="EV2:EX2"/>
    <mergeCell ref="FB2:FD2"/>
    <mergeCell ref="FE2:FG2"/>
    <mergeCell ref="FH2:FJ2"/>
    <mergeCell ref="FK2:FM2"/>
    <mergeCell ref="FQ2:FS2"/>
    <mergeCell ref="FT2:FV2"/>
    <mergeCell ref="HJ2:HL2"/>
    <mergeCell ref="HM2:HO2"/>
    <mergeCell ref="FW2:FY2"/>
    <mergeCell ref="FZ2:GB2"/>
    <mergeCell ref="GF2:GH2"/>
    <mergeCell ref="GI2:GK2"/>
    <mergeCell ref="GL2:GN2"/>
    <mergeCell ref="GO2:GQ2"/>
    <mergeCell ref="GU2:GW2"/>
    <mergeCell ref="GX2:GZ2"/>
    <mergeCell ref="HA2:HC2"/>
    <mergeCell ref="HD2:HF2"/>
    <mergeCell ref="IB2:ID2"/>
    <mergeCell ref="IE2:IG2"/>
    <mergeCell ref="IH2:IJ2"/>
    <mergeCell ref="HP2:HR2"/>
    <mergeCell ref="HS2:HU2"/>
    <mergeCell ref="HY2:IA2"/>
  </mergeCells>
  <pageMargins left="0.75" right="0.75" top="1" bottom="1" header="0.5" footer="0.5"/>
  <pageSetup orientation="portrait" r:id="rId1"/>
  <headerFooter alignWithMargins="0">
    <oddHeader>&amp;LDemographics</oddHeader>
    <oddFooter>&amp;L&amp;8Center for Health Statistics
Minnesota Department of Health&amp;R&amp;8&amp;P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Normal="100" zoomScalePageLayoutView="115" workbookViewId="0">
      <selection activeCell="L28" sqref="L28"/>
    </sheetView>
  </sheetViews>
  <sheetFormatPr defaultRowHeight="13.2"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new data</vt:lpstr>
      <vt:lpstr>years</vt:lpstr>
      <vt:lpstr>Template 7</vt:lpstr>
      <vt:lpstr>Template 6</vt:lpstr>
      <vt:lpstr>Template 5</vt:lpstr>
      <vt:lpstr>Template 4</vt:lpstr>
      <vt:lpstr>Template 3</vt:lpstr>
      <vt:lpstr>Template IF 2</vt:lpstr>
      <vt:lpstr>MSS Description</vt:lpstr>
      <vt:lpstr>Instructions</vt:lpstr>
      <vt:lpstr>Table of Contents</vt:lpstr>
      <vt:lpstr>Notes for 2019</vt:lpstr>
      <vt:lpstr>By County, CHB</vt:lpstr>
      <vt:lpstr>LPHAP Ind List</vt:lpstr>
      <vt:lpstr>'LPHAP Ind List'!Academics</vt:lpstr>
      <vt:lpstr>Academics</vt:lpstr>
      <vt:lpstr>Alcohol__Tobacco_and_Other_Drugs</vt:lpstr>
      <vt:lpstr>District_Participation</vt:lpstr>
      <vt:lpstr>Experiencing_Violence</vt:lpstr>
      <vt:lpstr>Families_and_Social_Connections</vt:lpstr>
      <vt:lpstr>Mental_Health</vt:lpstr>
      <vt:lpstr>'LPHAP Ind List'!Number_of_participants</vt:lpstr>
      <vt:lpstr>Number_of_participants</vt:lpstr>
      <vt:lpstr>Other_Health_Behaviors</vt:lpstr>
      <vt:lpstr>'By County, CHB'!Print_Area</vt:lpstr>
      <vt:lpstr>Instructions!Print_Area</vt:lpstr>
      <vt:lpstr>'Table of Contents'!Print_Area</vt:lpstr>
      <vt:lpstr>Sexual_Behavior</vt:lpstr>
      <vt:lpstr>Violent_and_Anti_Social_Behavior</vt:lpstr>
    </vt:vector>
  </TitlesOfParts>
  <Company>MDH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Edelman</dc:creator>
  <cp:lastModifiedBy>Ann Kinney</cp:lastModifiedBy>
  <cp:lastPrinted>2012-12-13T18:28:33Z</cp:lastPrinted>
  <dcterms:created xsi:type="dcterms:W3CDTF">2007-03-30T18:14:35Z</dcterms:created>
  <dcterms:modified xsi:type="dcterms:W3CDTF">2020-07-22T18:52:31Z</dcterms:modified>
</cp:coreProperties>
</file>